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drawings/drawing46.xml" ContentType="application/vnd.openxmlformats-officedocument.drawingml.chartshapes+xml"/>
  <Override PartName="/xl/drawings/drawing45.xml" ContentType="application/vnd.openxmlformats-officedocument.drawingml.chartshapes+xml"/>
  <Override PartName="/xl/drawings/drawing44.xml" ContentType="application/vnd.openxmlformats-officedocument.drawingml.chartshapes+xml"/>
  <Override PartName="/xl/drawings/drawing43.xml" ContentType="application/vnd.openxmlformats-officedocument.drawingml.chartshapes+xml"/>
  <Override PartName="/xl/drawings/drawing41.xml" ContentType="application/vnd.openxmlformats-officedocument.drawingml.chartshapes+xml"/>
  <Override PartName="/xl/drawings/drawing40.xml" ContentType="application/vnd.openxmlformats-officedocument.drawingml.chartshapes+xml"/>
  <Override PartName="/xl/drawings/drawing39.xml" ContentType="application/vnd.openxmlformats-officedocument.drawingml.chartshapes+xml"/>
  <Override PartName="/xl/drawings/drawing38.xml" ContentType="application/vnd.openxmlformats-officedocument.drawingml.chartshapes+xml"/>
  <Override PartName="/xl/drawings/drawing36.xml" ContentType="application/vnd.openxmlformats-officedocument.drawingml.chartshapes+xml"/>
  <Override PartName="/xl/drawings/drawing35.xml" ContentType="application/vnd.openxmlformats-officedocument.drawingml.chartshapes+xml"/>
  <Override PartName="/xl/drawings/drawing34.xml" ContentType="application/vnd.openxmlformats-officedocument.drawingml.chartshapes+xml"/>
  <Override PartName="/xl/drawings/drawing33.xml" ContentType="application/vnd.openxmlformats-officedocument.drawingml.chartshapes+xml"/>
  <Override PartName="/xl/drawings/drawing31.xml" ContentType="application/vnd.openxmlformats-officedocument.drawingml.chartshapes+xml"/>
  <Override PartName="/xl/drawings/drawing30.xml" ContentType="application/vnd.openxmlformats-officedocument.drawingml.chartshapes+xml"/>
  <Override PartName="/xl/drawings/drawing29.xml" ContentType="application/vnd.openxmlformats-officedocument.drawingml.chartshapes+xml"/>
  <Override PartName="/xl/drawings/drawing28.xml" ContentType="application/vnd.openxmlformats-officedocument.drawingml.chartshapes+xml"/>
  <Override PartName="/xl/drawings/drawing25.xml" ContentType="application/vnd.openxmlformats-officedocument.drawingml.chartshapes+xml"/>
  <Override PartName="/xl/workbook.xml" ContentType="application/vnd.openxmlformats-officedocument.spreadsheetml.sheet.main+xml"/>
  <Override PartName="/xl/drawings/drawing4.xml" ContentType="application/vnd.openxmlformats-officedocument.drawingml.chartshapes+xml"/>
  <Override PartName="/xl/drawings/drawing3.xml" ContentType="application/vnd.openxmlformats-officedocument.drawingml.chartshapes+xml"/>
  <Override PartName="/xl/charts/style37.xml" ContentType="application/vnd.ms-office.chartstyle+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worksheets/sheet22.xml" ContentType="application/vnd.openxmlformats-officedocument.spreadsheetml.worksheet+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worksheets/sheet21.xml" ContentType="application/vnd.openxmlformats-officedocument.spreadsheetml.worksheet+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drawings/drawing15.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19.xml" ContentType="application/vnd.openxmlformats-officedocument.drawing+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20.xml" ContentType="application/vnd.openxmlformats-officedocument.drawing+xml"/>
  <Override PartName="/xl/drawings/drawing21.xml" ContentType="application/vnd.openxmlformats-officedocument.drawing+xml"/>
  <Override PartName="/xl/charts/chart40.xml" ContentType="application/vnd.openxmlformats-officedocument.drawingml.chart+xml"/>
  <Override PartName="/xl/charts/style40.xml" ContentType="application/vnd.ms-office.chartstyle+xml"/>
  <Override PartName="/xl/worksheets/sheet20.xml" ContentType="application/vnd.openxmlformats-officedocument.spreadsheetml.worksheet+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22.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23.xml" ContentType="application/vnd.openxmlformats-officedocument.drawing+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4.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worksheets/sheet19.xml" ContentType="application/vnd.openxmlformats-officedocument.spreadsheetml.worksheet+xml"/>
  <Override PartName="/xl/drawings/drawing26.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27.xml" ContentType="application/vnd.openxmlformats-officedocument.drawing+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worksheets/sheet18.xml" ContentType="application/vnd.openxmlformats-officedocument.spreadsheetml.worksheet+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worksheets/sheet17.xml" ContentType="application/vnd.openxmlformats-officedocument.spreadsheetml.worksheet+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worksheets/sheet16.xml" ContentType="application/vnd.openxmlformats-officedocument.spreadsheetml.worksheet+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worksheets/sheet15.xml" ContentType="application/vnd.openxmlformats-officedocument.spreadsheetml.worksheet+xml"/>
  <Override PartName="/xl/drawings/drawing32.xml" ContentType="application/vnd.openxmlformats-officedocument.drawing+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worksheets/sheet14.xml" ContentType="application/vnd.openxmlformats-officedocument.spreadsheetml.worksheet+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worksheets/sheet13.xml" ContentType="application/vnd.openxmlformats-officedocument.spreadsheetml.worksheet+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worksheets/sheet12.xml" ContentType="application/vnd.openxmlformats-officedocument.spreadsheetml.worksheet+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worksheets/sheet11.xml" ContentType="application/vnd.openxmlformats-officedocument.spreadsheetml.worksheet+xml"/>
  <Override PartName="/xl/drawings/drawing37.xml" ContentType="application/vnd.openxmlformats-officedocument.drawing+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worksheets/sheet10.xml" ContentType="application/vnd.openxmlformats-officedocument.spreadsheetml.worksheet+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worksheets/sheet9.xml" ContentType="application/vnd.openxmlformats-officedocument.spreadsheetml.worksheet+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worksheets/sheet8.xml" ContentType="application/vnd.openxmlformats-officedocument.spreadsheetml.worksheet+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worksheets/sheet7.xml" ContentType="application/vnd.openxmlformats-officedocument.spreadsheetml.worksheet+xml"/>
  <Override PartName="/xl/drawings/drawing42.xml" ContentType="application/vnd.openxmlformats-officedocument.drawing+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worksheets/sheet6.xml" ContentType="application/vnd.openxmlformats-officedocument.spreadsheetml.worksheet+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worksheets/sheet5.xml" ContentType="application/vnd.openxmlformats-officedocument.spreadsheetml.worksheet+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worksheets/sheet4.xml" ContentType="application/vnd.openxmlformats-officedocument.spreadsheetml.worksheet+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23.xml" ContentType="application/vnd.openxmlformats-officedocument.spreadsheetml.worksheet+xml"/>
  <Override PartName="/xl/charts/colors40.xml" ContentType="application/vnd.ms-office.chartcolorstyle+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metadata.xml" ContentType="application/vnd.openxmlformats-officedocument.spreadsheetml.sheetMetadata+xml"/>
  <Override PartName="/xl/externalLinks/externalLink3.xml" ContentType="application/vnd.openxmlformats-officedocument.spreadsheetml.externalLink+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mc:AlternateContent xmlns:mc="http://schemas.openxmlformats.org/markup-compatibility/2006">
    <mc:Choice Requires="x15">
      <x15ac:absPath xmlns:x15ac="http://schemas.microsoft.com/office/spreadsheetml/2010/11/ac" url="https://vuw.sharepoint.com/sites/ECS_SustainableEnergySystems/Shared Documents/Publications/ASES/2026/Tuamemel/"/>
    </mc:Choice>
  </mc:AlternateContent>
  <xr:revisionPtr revIDLastSave="0" documentId="8_{08EE2482-04E5-0043-AF8C-77220860659A}" xr6:coauthVersionLast="47" xr6:coauthVersionMax="47" xr10:uidLastSave="{00000000-0000-0000-0000-000000000000}"/>
  <bookViews>
    <workbookView xWindow="0" yWindow="660" windowWidth="29040" windowHeight="15720" tabRatio="889" xr2:uid="{EEF3D9A7-C181-44F7-A955-3003EBD88709}"/>
  </bookViews>
  <sheets>
    <sheet name="INTRODUCTION" sheetId="41" r:id="rId1"/>
    <sheet name="Well Area" sheetId="14" r:id="rId2"/>
    <sheet name="H2 Storage Dynamics" sheetId="5" r:id="rId3"/>
    <sheet name="Ship Carriage Data" sheetId="1" r:id="rId4"/>
    <sheet name="Ship Capacity &amp; Loading" sheetId="3" r:id="rId5"/>
    <sheet name="Compression" sheetId="9" r:id="rId6"/>
    <sheet name="Pipeline Conversion" sheetId="13" r:id="rId7"/>
    <sheet name="Hydrogen Buyers " sheetId="20" r:id="rId8"/>
    <sheet name="Hydrogen Prices" sheetId="15" r:id="rId9"/>
    <sheet name="Injection &amp; Withdrawal" sheetId="19" r:id="rId10"/>
    <sheet name="Above Ground Storage" sheetId="25" r:id="rId11"/>
    <sheet name="Electrolyser System Costs" sheetId="11" r:id="rId12"/>
    <sheet name="1.27 GW Electrolyser H2 Prod. " sheetId="22" r:id="rId13"/>
    <sheet name="2.54 GW Electrolyser H2 Prod." sheetId="8" r:id="rId14"/>
    <sheet name="LCOH (1.27 GW) (2)" sheetId="12" state="hidden" r:id="rId15"/>
    <sheet name="LCOH (2.54 GW) (Final)" sheetId="21" state="hidden" r:id="rId16"/>
    <sheet name="LCOH (2.54 GW)" sheetId="7" state="hidden" r:id="rId17"/>
    <sheet name="Hydrogen Transportation" sheetId="10" r:id="rId18"/>
    <sheet name="LCOHT (1.27 GW)" sheetId="16" r:id="rId19"/>
    <sheet name="LCOHT (2.54 GW)" sheetId="24" r:id="rId20"/>
    <sheet name="LCOHS " sheetId="18" r:id="rId21"/>
    <sheet name="ALL LCOHPST" sheetId="26" r:id="rId22"/>
    <sheet name="LCOH DELIVERED" sheetId="23" r:id="rId23"/>
    <sheet name="AVERAGE LCOHD" sheetId="39" r:id="rId24"/>
    <sheet name="HYDROGEN PRICE RANGE" sheetId="37" r:id="rId25"/>
    <sheet name="IRR (%)" sheetId="27" r:id="rId26"/>
    <sheet name="NPV (A$)" sheetId="29" r:id="rId27"/>
    <sheet name="ROI (%)" sheetId="31" r:id="rId28"/>
    <sheet name="NET CASH FLOW (A$)" sheetId="34" r:id="rId29"/>
    <sheet name="REVENUE (A$)" sheetId="35" r:id="rId30"/>
    <sheet name="Sheet1" sheetId="38" state="hidden" r:id="rId31"/>
  </sheets>
  <externalReferences>
    <externalReference r:id="rId32"/>
    <externalReference r:id="rId33"/>
    <externalReference r:id="rId34"/>
  </externalReferences>
  <definedNames>
    <definedName name="____W.O.R.K.B.O.O.K..C.O.N.T.E.N.T.S____">'[1]Workbook Contents'!$A$1</definedName>
    <definedName name="_xlnm.Print_Area" localSheetId="12">'1.27 GW Electrolyser H2 Prod. '!$B$101:$AC$165</definedName>
    <definedName name="_xlnm.Print_Area" localSheetId="13">'2.54 GW Electrolyser H2 Prod.'!$B$94:$AC$158</definedName>
    <definedName name="_xlnm.Print_Area" localSheetId="14">'LCOH (1.27 GW) (2)'!$B$35:$AC$66</definedName>
    <definedName name="_xlnm.Print_Area" localSheetId="16">'LCOH (2.54 GW)'!$B$34:$AC$64</definedName>
    <definedName name="_xlnm.Print_Area" localSheetId="15">'LCOH (2.54 GW) (Final)'!$B$92:$AC$156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5" i="24" l="1"/>
  <c r="D160" i="24"/>
  <c r="D128" i="24"/>
  <c r="D101" i="24"/>
  <c r="D94" i="24"/>
  <c r="D79" i="24"/>
  <c r="D17" i="24"/>
  <c r="D92" i="16"/>
  <c r="D103" i="16" s="1"/>
  <c r="D99" i="16"/>
  <c r="D72" i="16" s="1"/>
  <c r="D77" i="16" s="1"/>
  <c r="D143" i="16"/>
  <c r="G130" i="16"/>
  <c r="D132" i="16"/>
  <c r="D55" i="16"/>
  <c r="D117" i="10"/>
  <c r="D74" i="10"/>
  <c r="D84" i="10"/>
  <c r="H75" i="10"/>
  <c r="D96" i="10"/>
  <c r="E46" i="25"/>
  <c r="J46" i="25"/>
  <c r="E38" i="25"/>
  <c r="G57" i="19"/>
  <c r="F57" i="19"/>
  <c r="H34" i="13"/>
  <c r="D56" i="3" l="1"/>
  <c r="D34" i="3"/>
  <c r="F36" i="13"/>
  <c r="G36" i="13"/>
  <c r="F38" i="13"/>
  <c r="G38" i="13"/>
  <c r="F29" i="13"/>
  <c r="H77" i="11"/>
  <c r="F77" i="11"/>
  <c r="D73" i="11"/>
  <c r="E62" i="11"/>
  <c r="D65" i="11"/>
  <c r="D64" i="11"/>
  <c r="C17" i="11"/>
  <c r="J28" i="11"/>
  <c r="K22" i="11"/>
  <c r="J22" i="11"/>
  <c r="J37" i="11"/>
  <c r="J41" i="11"/>
  <c r="J40" i="11"/>
  <c r="K38" i="11"/>
  <c r="J32" i="11"/>
  <c r="I17" i="11"/>
  <c r="C47" i="9"/>
  <c r="J8" i="9"/>
  <c r="Q8" i="9" s="1"/>
  <c r="C14" i="9"/>
  <c r="C43" i="9" s="1"/>
  <c r="D56" i="31"/>
  <c r="B56" i="31"/>
  <c r="D4" i="31"/>
  <c r="B4" i="31"/>
  <c r="D55" i="29"/>
  <c r="B55" i="29"/>
  <c r="D30" i="27"/>
  <c r="B30" i="27"/>
  <c r="D56" i="34"/>
  <c r="B56" i="34"/>
  <c r="G30" i="27"/>
  <c r="C54" i="10"/>
  <c r="C115" i="16"/>
  <c r="F104" i="16"/>
  <c r="E104" i="16"/>
  <c r="D337" i="24"/>
  <c r="C71" i="24"/>
  <c r="D95" i="18"/>
  <c r="C129" i="39"/>
  <c r="C130" i="39"/>
  <c r="D19" i="13"/>
  <c r="L12" i="39"/>
  <c r="C340" i="24"/>
  <c r="C370" i="24" s="1"/>
  <c r="C341" i="24"/>
  <c r="C371" i="24" s="1"/>
  <c r="I220" i="39"/>
  <c r="H220" i="39"/>
  <c r="G220" i="39"/>
  <c r="F220" i="39"/>
  <c r="E220" i="39"/>
  <c r="D220" i="39"/>
  <c r="C196" i="39" l="1"/>
  <c r="C222" i="39" s="1"/>
  <c r="C195" i="39"/>
  <c r="C221" i="39" s="1"/>
  <c r="C136" i="39" l="1"/>
  <c r="C164" i="39" s="1"/>
  <c r="F208" i="23"/>
  <c r="F209" i="23" s="1"/>
  <c r="C209" i="23"/>
  <c r="C208" i="23"/>
  <c r="F206" i="23"/>
  <c r="F207" i="23" s="1"/>
  <c r="C133" i="39"/>
  <c r="C161" i="39" s="1"/>
  <c r="C134" i="39"/>
  <c r="C162" i="39" s="1"/>
  <c r="C135" i="39"/>
  <c r="C163" i="39" s="1"/>
  <c r="D131" i="39"/>
  <c r="F131" i="39"/>
  <c r="M95" i="39"/>
  <c r="K113" i="39"/>
  <c r="F45" i="39"/>
  <c r="E64" i="39" s="1"/>
  <c r="E132" i="39" s="1"/>
  <c r="E160" i="39" s="1"/>
  <c r="E194" i="39" s="1"/>
  <c r="E45" i="39"/>
  <c r="D64" i="39" s="1"/>
  <c r="M194" i="39" l="1"/>
  <c r="I194" i="39"/>
  <c r="F64" i="39"/>
  <c r="F132" i="39" s="1"/>
  <c r="F160" i="39" s="1"/>
  <c r="F194" i="39" s="1"/>
  <c r="D132" i="39"/>
  <c r="H64" i="39"/>
  <c r="H132" i="39" s="1"/>
  <c r="G64" i="39"/>
  <c r="G132" i="39" s="1"/>
  <c r="G160" i="39" s="1"/>
  <c r="G194" i="39" s="1"/>
  <c r="I64" i="39"/>
  <c r="I132" i="39" s="1"/>
  <c r="E96" i="39"/>
  <c r="K45" i="39"/>
  <c r="F96" i="39"/>
  <c r="L45" i="39"/>
  <c r="D160" i="39" l="1"/>
  <c r="D194" i="39" s="1"/>
  <c r="O194" i="39"/>
  <c r="K194" i="39"/>
  <c r="N194" i="39"/>
  <c r="J194" i="39"/>
  <c r="F114" i="39"/>
  <c r="L96" i="39"/>
  <c r="N96" i="39" s="1"/>
  <c r="E114" i="39"/>
  <c r="K96" i="39"/>
  <c r="M96" i="39" s="1"/>
  <c r="L194" i="39" l="1"/>
  <c r="H194" i="39"/>
  <c r="L13" i="39"/>
  <c r="L14" i="39"/>
  <c r="L15" i="39"/>
  <c r="L16" i="39"/>
  <c r="L17" i="39"/>
  <c r="L18" i="39"/>
  <c r="L19" i="39"/>
  <c r="L20" i="39"/>
  <c r="L21" i="39"/>
  <c r="L22" i="39"/>
  <c r="L23" i="39"/>
  <c r="K13" i="39"/>
  <c r="K14" i="39"/>
  <c r="K15" i="39"/>
  <c r="K16" i="39"/>
  <c r="K17" i="39"/>
  <c r="K18" i="39"/>
  <c r="K19" i="39"/>
  <c r="K20" i="39"/>
  <c r="K21" i="39"/>
  <c r="K22" i="39"/>
  <c r="K23" i="39"/>
  <c r="K12" i="39"/>
  <c r="L11" i="39"/>
  <c r="N11" i="39" s="1"/>
  <c r="K11" i="39"/>
  <c r="M11" i="39" s="1"/>
  <c r="H11" i="39"/>
  <c r="G11" i="39"/>
  <c r="C365" i="16"/>
  <c r="C110" i="22"/>
  <c r="R5" i="38"/>
  <c r="S5" i="38"/>
  <c r="Q5" i="38"/>
  <c r="R4" i="38"/>
  <c r="S4" i="38"/>
  <c r="Q4" i="38"/>
  <c r="P5" i="38"/>
  <c r="T5" i="38" s="1"/>
  <c r="O5" i="38"/>
  <c r="I30" i="38"/>
  <c r="H30" i="38"/>
  <c r="C318" i="16"/>
  <c r="E51" i="10"/>
  <c r="N122" i="23"/>
  <c r="P122" i="23"/>
  <c r="L122" i="23"/>
  <c r="C124" i="23"/>
  <c r="K107" i="23"/>
  <c r="E107" i="23"/>
  <c r="D319" i="16"/>
  <c r="D321" i="16" s="1"/>
  <c r="D323" i="16" s="1"/>
  <c r="D318" i="16"/>
  <c r="D320" i="16" s="1"/>
  <c r="D322" i="16" s="1"/>
  <c r="C322" i="16"/>
  <c r="C320" i="16"/>
  <c r="D289" i="24"/>
  <c r="D291" i="24" s="1"/>
  <c r="D293" i="24" s="1"/>
  <c r="I341" i="24" s="1"/>
  <c r="D288" i="24"/>
  <c r="D290" i="24" s="1"/>
  <c r="D292" i="24" s="1"/>
  <c r="I340" i="24" s="1"/>
  <c r="D338" i="24" s="1"/>
  <c r="E202" i="24"/>
  <c r="E210" i="24"/>
  <c r="G195" i="24"/>
  <c r="E186" i="24"/>
  <c r="E171" i="16"/>
  <c r="E178" i="24" s="1"/>
  <c r="D171" i="16"/>
  <c r="D178" i="16" s="1"/>
  <c r="D194" i="16" s="1"/>
  <c r="D209" i="16" s="1"/>
  <c r="D210" i="24" s="1"/>
  <c r="E62" i="10"/>
  <c r="F172" i="16" s="1"/>
  <c r="F179" i="16" s="1"/>
  <c r="F187" i="24" s="1"/>
  <c r="F63" i="10"/>
  <c r="G173" i="16" s="1"/>
  <c r="G180" i="16" s="1"/>
  <c r="G204" i="16" s="1"/>
  <c r="G211" i="16" s="1"/>
  <c r="G212" i="24" s="1"/>
  <c r="G63" i="10"/>
  <c r="H173" i="16" s="1"/>
  <c r="H180" i="16" s="1"/>
  <c r="H204" i="16" s="1"/>
  <c r="H211" i="16" s="1"/>
  <c r="H212" i="24" s="1"/>
  <c r="G62" i="10"/>
  <c r="H172" i="16" s="1"/>
  <c r="H179" i="16" s="1"/>
  <c r="H187" i="24" s="1"/>
  <c r="I62" i="10"/>
  <c r="J172" i="16" s="1"/>
  <c r="J179" i="16" s="1"/>
  <c r="J187" i="24" s="1"/>
  <c r="D62" i="10"/>
  <c r="E172" i="16" s="1"/>
  <c r="E179" i="16" s="1"/>
  <c r="E187" i="24" s="1"/>
  <c r="E55" i="10"/>
  <c r="D55" i="10"/>
  <c r="C57" i="10"/>
  <c r="C58" i="10"/>
  <c r="C56" i="10"/>
  <c r="I11" i="39" l="1"/>
  <c r="I45" i="39" s="1"/>
  <c r="I96" i="39" s="1"/>
  <c r="I114" i="39" s="1"/>
  <c r="M114" i="39" s="1"/>
  <c r="G45" i="39"/>
  <c r="G96" i="39" s="1"/>
  <c r="G114" i="39" s="1"/>
  <c r="K114" i="39" s="1"/>
  <c r="J11" i="39"/>
  <c r="J45" i="39" s="1"/>
  <c r="J96" i="39" s="1"/>
  <c r="J114" i="39" s="1"/>
  <c r="N114" i="39" s="1"/>
  <c r="H45" i="39"/>
  <c r="H96" i="39" s="1"/>
  <c r="H114" i="39" s="1"/>
  <c r="L114" i="39" s="1"/>
  <c r="M15" i="39"/>
  <c r="D30" i="39" s="1"/>
  <c r="F66" i="39" s="1"/>
  <c r="H66" i="39" s="1"/>
  <c r="D162" i="39" s="1"/>
  <c r="F195" i="39" s="1"/>
  <c r="M12" i="39"/>
  <c r="D29" i="39" s="1"/>
  <c r="M21" i="39"/>
  <c r="D32" i="39" s="1"/>
  <c r="F68" i="39" s="1"/>
  <c r="H68" i="39" s="1"/>
  <c r="D164" i="39" s="1"/>
  <c r="J195" i="39" s="1"/>
  <c r="N21" i="39"/>
  <c r="E32" i="39" s="1"/>
  <c r="G68" i="39" s="1"/>
  <c r="N18" i="39"/>
  <c r="E31" i="39" s="1"/>
  <c r="G67" i="39" s="1"/>
  <c r="N15" i="39"/>
  <c r="E30" i="39" s="1"/>
  <c r="G66" i="39" s="1"/>
  <c r="N12" i="39"/>
  <c r="M18" i="39"/>
  <c r="D31" i="39" s="1"/>
  <c r="F67" i="39" s="1"/>
  <c r="H67" i="39" s="1"/>
  <c r="D163" i="39" s="1"/>
  <c r="H195" i="39" s="1"/>
  <c r="N109" i="23"/>
  <c r="H109" i="23"/>
  <c r="M109" i="23"/>
  <c r="G109" i="23"/>
  <c r="E138" i="23"/>
  <c r="D186" i="24"/>
  <c r="G180" i="24"/>
  <c r="D178" i="24"/>
  <c r="J179" i="24"/>
  <c r="H188" i="24"/>
  <c r="H179" i="24"/>
  <c r="G188" i="24"/>
  <c r="F179" i="24"/>
  <c r="H204" i="24"/>
  <c r="H269" i="24" s="1"/>
  <c r="H277" i="24" s="1"/>
  <c r="E179" i="24"/>
  <c r="G204" i="24"/>
  <c r="G269" i="24" s="1"/>
  <c r="G285" i="24" s="1"/>
  <c r="D194" i="24"/>
  <c r="H180" i="24"/>
  <c r="G262" i="16"/>
  <c r="H262" i="16"/>
  <c r="D202" i="16"/>
  <c r="D107" i="23" s="1"/>
  <c r="E203" i="16"/>
  <c r="J203" i="16"/>
  <c r="H203" i="16"/>
  <c r="F203" i="16"/>
  <c r="E29" i="39" l="1"/>
  <c r="G65" i="39" s="1"/>
  <c r="F65" i="39"/>
  <c r="H65" i="39" s="1"/>
  <c r="F203" i="24"/>
  <c r="F268" i="24" s="1"/>
  <c r="F276" i="24" s="1"/>
  <c r="F108" i="23"/>
  <c r="H203" i="24"/>
  <c r="H268" i="24" s="1"/>
  <c r="H276" i="24" s="1"/>
  <c r="H108" i="23"/>
  <c r="J203" i="24"/>
  <c r="J268" i="24" s="1"/>
  <c r="J276" i="24" s="1"/>
  <c r="J108" i="23"/>
  <c r="E203" i="24"/>
  <c r="E268" i="24" s="1"/>
  <c r="E276" i="24" s="1"/>
  <c r="E108" i="23"/>
  <c r="G277" i="24"/>
  <c r="H285" i="24"/>
  <c r="D260" i="16"/>
  <c r="D267" i="16" s="1"/>
  <c r="D202" i="24"/>
  <c r="D267" i="24" s="1"/>
  <c r="D275" i="24" s="1"/>
  <c r="H269" i="16"/>
  <c r="H317" i="16" s="1"/>
  <c r="H310" i="16"/>
  <c r="G269" i="16"/>
  <c r="G317" i="16" s="1"/>
  <c r="G310" i="16"/>
  <c r="E210" i="16"/>
  <c r="E261" i="16"/>
  <c r="F210" i="16"/>
  <c r="F261" i="16"/>
  <c r="F268" i="16" s="1"/>
  <c r="J210" i="16"/>
  <c r="J261" i="16"/>
  <c r="J268" i="16" s="1"/>
  <c r="H210" i="16"/>
  <c r="H261" i="16"/>
  <c r="H268" i="16" s="1"/>
  <c r="D161" i="39" l="1"/>
  <c r="D195" i="39" s="1"/>
  <c r="F211" i="24"/>
  <c r="L108" i="23"/>
  <c r="J211" i="24"/>
  <c r="P108" i="23"/>
  <c r="E211" i="24"/>
  <c r="K108" i="23"/>
  <c r="H211" i="24"/>
  <c r="N108" i="23"/>
  <c r="E268" i="16"/>
  <c r="D81" i="31" l="1"/>
  <c r="M12" i="10" l="1"/>
  <c r="N12" i="10" s="1"/>
  <c r="O12" i="10" s="1"/>
  <c r="M11" i="10"/>
  <c r="N11" i="10" s="1"/>
  <c r="O11" i="10" s="1"/>
  <c r="E18" i="3" l="1"/>
  <c r="E19" i="3" s="1"/>
  <c r="I231" i="5"/>
  <c r="I230" i="5"/>
  <c r="D75" i="3" l="1"/>
  <c r="E75" i="3" s="1"/>
  <c r="BL3" i="37"/>
  <c r="BL4" i="37" s="1"/>
  <c r="BK3" i="37"/>
  <c r="BK4" i="37" s="1"/>
  <c r="BJ3" i="37"/>
  <c r="BJ4" i="37" s="1"/>
  <c r="BI3" i="37"/>
  <c r="BI4" i="37" s="1"/>
  <c r="BH3" i="37"/>
  <c r="BH4" i="37" s="1"/>
  <c r="BG3" i="37"/>
  <c r="BG4" i="37" s="1"/>
  <c r="BF3" i="37"/>
  <c r="BF4" i="37" s="1"/>
  <c r="BE3" i="37"/>
  <c r="BE4" i="37" s="1"/>
  <c r="BD3" i="37"/>
  <c r="BD4" i="37" s="1"/>
  <c r="BC3" i="37"/>
  <c r="BC4" i="37" s="1"/>
  <c r="BB3" i="37"/>
  <c r="BB4" i="37" s="1"/>
  <c r="BA3" i="37"/>
  <c r="BA4" i="37" s="1"/>
  <c r="AZ3" i="37"/>
  <c r="AZ4" i="37" s="1"/>
  <c r="AY3" i="37"/>
  <c r="AY4" i="37" s="1"/>
  <c r="AX3" i="37"/>
  <c r="AX4" i="37" s="1"/>
  <c r="AW3" i="37"/>
  <c r="AW4" i="37" s="1"/>
  <c r="AV3" i="37"/>
  <c r="AV4" i="37" s="1"/>
  <c r="AU3" i="37"/>
  <c r="AU4" i="37" s="1"/>
  <c r="AT3" i="37"/>
  <c r="AT4" i="37" s="1"/>
  <c r="AS3" i="37"/>
  <c r="AS4" i="37" s="1"/>
  <c r="AR3" i="37"/>
  <c r="AR4" i="37" s="1"/>
  <c r="AQ3" i="37"/>
  <c r="AQ4" i="37" s="1"/>
  <c r="AP3" i="37"/>
  <c r="AP4" i="37" s="1"/>
  <c r="AO3" i="37"/>
  <c r="AO4" i="37" s="1"/>
  <c r="AN3" i="37"/>
  <c r="AN4" i="37" s="1"/>
  <c r="AM3" i="37"/>
  <c r="AM4" i="37" s="1"/>
  <c r="AL3" i="37"/>
  <c r="AL4" i="37" s="1"/>
  <c r="AK3" i="37"/>
  <c r="AK4" i="37" s="1"/>
  <c r="AJ3" i="37"/>
  <c r="AJ4" i="37" s="1"/>
  <c r="AI3" i="37"/>
  <c r="AI4" i="37" s="1"/>
  <c r="AH3" i="37"/>
  <c r="AH4" i="37" s="1"/>
  <c r="AG3" i="37"/>
  <c r="AG4" i="37" s="1"/>
  <c r="AF3" i="37"/>
  <c r="AF4" i="37" s="1"/>
  <c r="AE3" i="37"/>
  <c r="AE4" i="37" s="1"/>
  <c r="AD3" i="37"/>
  <c r="AD4" i="37" s="1"/>
  <c r="AC3" i="37"/>
  <c r="AC4" i="37" s="1"/>
  <c r="AB3" i="37"/>
  <c r="AB4" i="37" s="1"/>
  <c r="AA3" i="37"/>
  <c r="AA4" i="37" s="1"/>
  <c r="Z3" i="37"/>
  <c r="Z4" i="37" s="1"/>
  <c r="Y3" i="37"/>
  <c r="Y4" i="37" s="1"/>
  <c r="X3" i="37"/>
  <c r="X4" i="37" s="1"/>
  <c r="W3" i="37"/>
  <c r="W4" i="37" s="1"/>
  <c r="V3" i="37"/>
  <c r="V4" i="37" s="1"/>
  <c r="U3" i="37"/>
  <c r="U4" i="37" s="1"/>
  <c r="T3" i="37"/>
  <c r="T4" i="37" s="1"/>
  <c r="S3" i="37"/>
  <c r="S4" i="37" s="1"/>
  <c r="R3" i="37"/>
  <c r="R4" i="37" s="1"/>
  <c r="Q3" i="37"/>
  <c r="Q4" i="37" s="1"/>
  <c r="P3" i="37"/>
  <c r="P4" i="37" s="1"/>
  <c r="O3" i="37"/>
  <c r="O4" i="37" s="1"/>
  <c r="N3" i="37"/>
  <c r="N4" i="37" s="1"/>
  <c r="M3" i="37"/>
  <c r="M4" i="37" s="1"/>
  <c r="L3" i="37"/>
  <c r="L4" i="37" s="1"/>
  <c r="K3" i="37"/>
  <c r="K4" i="37" s="1"/>
  <c r="J3" i="37"/>
  <c r="J4" i="37" s="1"/>
  <c r="I3" i="37"/>
  <c r="I4" i="37" s="1"/>
  <c r="H3" i="37"/>
  <c r="H4" i="37" s="1"/>
  <c r="G3" i="37"/>
  <c r="G4" i="37" s="1"/>
  <c r="F3" i="37"/>
  <c r="F4" i="37" s="1"/>
  <c r="E3" i="37"/>
  <c r="E4" i="37" s="1"/>
  <c r="D378" i="16"/>
  <c r="D377" i="16"/>
  <c r="D375" i="16"/>
  <c r="D376" i="16"/>
  <c r="D374" i="16"/>
  <c r="D372" i="16"/>
  <c r="D373" i="16"/>
  <c r="D371" i="16"/>
  <c r="BL3" i="35"/>
  <c r="BK3" i="35"/>
  <c r="BK4" i="35" s="1"/>
  <c r="BJ3" i="35"/>
  <c r="BJ4" i="35" s="1"/>
  <c r="BI3" i="35"/>
  <c r="BI4" i="35" s="1"/>
  <c r="BH3" i="35"/>
  <c r="BH4" i="35" s="1"/>
  <c r="BG3" i="35"/>
  <c r="BG4" i="35" s="1"/>
  <c r="BF3" i="35"/>
  <c r="BE3" i="35"/>
  <c r="BE4" i="35" s="1"/>
  <c r="BD3" i="35"/>
  <c r="BD4" i="35" s="1"/>
  <c r="BC3" i="35"/>
  <c r="BB3" i="35"/>
  <c r="BA3" i="35"/>
  <c r="AZ3" i="35"/>
  <c r="AZ4" i="35" s="1"/>
  <c r="AY3" i="35"/>
  <c r="AX3" i="35"/>
  <c r="AX4" i="35" s="1"/>
  <c r="AW3" i="35"/>
  <c r="AW4" i="35" s="1"/>
  <c r="AV3" i="35"/>
  <c r="AU3" i="35"/>
  <c r="AT3" i="35"/>
  <c r="AS3" i="35"/>
  <c r="AR3" i="35"/>
  <c r="AQ3" i="35"/>
  <c r="AQ4" i="35" s="1"/>
  <c r="AP3" i="35"/>
  <c r="AP4" i="35" s="1"/>
  <c r="AO3" i="35"/>
  <c r="AO4" i="35" s="1"/>
  <c r="AN3" i="35"/>
  <c r="AN4" i="35" s="1"/>
  <c r="AM3" i="35"/>
  <c r="AM4" i="35" s="1"/>
  <c r="AL3" i="35"/>
  <c r="AK3" i="35"/>
  <c r="AK4" i="35" s="1"/>
  <c r="AJ3" i="35"/>
  <c r="AJ4" i="35" s="1"/>
  <c r="AI3" i="35"/>
  <c r="AH3" i="35"/>
  <c r="AG3" i="35"/>
  <c r="AF3" i="35"/>
  <c r="AF4" i="35" s="1"/>
  <c r="AE3" i="35"/>
  <c r="AD3" i="35"/>
  <c r="AD4" i="35" s="1"/>
  <c r="AC3" i="35"/>
  <c r="AC4" i="35" s="1"/>
  <c r="AB3" i="35"/>
  <c r="AA3" i="35"/>
  <c r="Z3" i="35"/>
  <c r="Y3" i="35"/>
  <c r="X3" i="35"/>
  <c r="W3" i="35"/>
  <c r="W4" i="35" s="1"/>
  <c r="V3" i="35"/>
  <c r="V4" i="35" s="1"/>
  <c r="U3" i="35"/>
  <c r="U4" i="35" s="1"/>
  <c r="T3" i="35"/>
  <c r="T4" i="35" s="1"/>
  <c r="S3" i="35"/>
  <c r="S4" i="35" s="1"/>
  <c r="R3" i="35"/>
  <c r="Q3" i="35"/>
  <c r="Q4" i="35" s="1"/>
  <c r="P3" i="35"/>
  <c r="P4" i="35" s="1"/>
  <c r="O3" i="35"/>
  <c r="N3" i="35"/>
  <c r="M3" i="35"/>
  <c r="L3" i="35"/>
  <c r="L4" i="35" s="1"/>
  <c r="K3" i="35"/>
  <c r="J3" i="35"/>
  <c r="J4" i="35" s="1"/>
  <c r="I3" i="35"/>
  <c r="I4" i="35" s="1"/>
  <c r="H3" i="35"/>
  <c r="G3" i="35"/>
  <c r="F3" i="35"/>
  <c r="E3" i="35"/>
  <c r="F109" i="34"/>
  <c r="F108" i="34"/>
  <c r="D99" i="34"/>
  <c r="D93" i="34"/>
  <c r="D87" i="34"/>
  <c r="D81" i="34"/>
  <c r="G56" i="34"/>
  <c r="BO3" i="34"/>
  <c r="BO56" i="34" s="1"/>
  <c r="BN3" i="34"/>
  <c r="BN4" i="34" s="1"/>
  <c r="BM3" i="34"/>
  <c r="BM4" i="34" s="1"/>
  <c r="BL3" i="34"/>
  <c r="BL4" i="34" s="1"/>
  <c r="BK3" i="34"/>
  <c r="BK4" i="34" s="1"/>
  <c r="BJ3" i="34"/>
  <c r="BJ4" i="34" s="1"/>
  <c r="BI3" i="34"/>
  <c r="BI56" i="34" s="1"/>
  <c r="BH3" i="34"/>
  <c r="BH56" i="34" s="1"/>
  <c r="BG3" i="34"/>
  <c r="BG56" i="34" s="1"/>
  <c r="BF3" i="34"/>
  <c r="BF4" i="34" s="1"/>
  <c r="BE3" i="34"/>
  <c r="BE56" i="34" s="1"/>
  <c r="BD3" i="34"/>
  <c r="BD4" i="34" s="1"/>
  <c r="BC3" i="34"/>
  <c r="BC56" i="34" s="1"/>
  <c r="BB3" i="34"/>
  <c r="BB4" i="34" s="1"/>
  <c r="BA3" i="34"/>
  <c r="BA4" i="34" s="1"/>
  <c r="AZ3" i="34"/>
  <c r="AZ56" i="34" s="1"/>
  <c r="AY3" i="34"/>
  <c r="AY56" i="34" s="1"/>
  <c r="AX3" i="34"/>
  <c r="AX56" i="34" s="1"/>
  <c r="AW3" i="34"/>
  <c r="AW56" i="34" s="1"/>
  <c r="AV3" i="34"/>
  <c r="AV56" i="34" s="1"/>
  <c r="AU3" i="34"/>
  <c r="AU56" i="34" s="1"/>
  <c r="AT3" i="34"/>
  <c r="AT4" i="34" s="1"/>
  <c r="AS3" i="34"/>
  <c r="AS4" i="34" s="1"/>
  <c r="AR3" i="34"/>
  <c r="AR4" i="34" s="1"/>
  <c r="AQ3" i="34"/>
  <c r="AQ56" i="34" s="1"/>
  <c r="AP3" i="34"/>
  <c r="AP4" i="34" s="1"/>
  <c r="AO3" i="34"/>
  <c r="AO56" i="34" s="1"/>
  <c r="AN3" i="34"/>
  <c r="AN56" i="34" s="1"/>
  <c r="AM3" i="34"/>
  <c r="AM56" i="34" s="1"/>
  <c r="AL3" i="34"/>
  <c r="AL4" i="34" s="1"/>
  <c r="AK3" i="34"/>
  <c r="AK56" i="34" s="1"/>
  <c r="AJ3" i="34"/>
  <c r="AJ4" i="34" s="1"/>
  <c r="AI3" i="34"/>
  <c r="AI56" i="34" s="1"/>
  <c r="AH3" i="34"/>
  <c r="AH4" i="34" s="1"/>
  <c r="AG3" i="34"/>
  <c r="AG4" i="34" s="1"/>
  <c r="AF3" i="34"/>
  <c r="AF56" i="34" s="1"/>
  <c r="AE3" i="34"/>
  <c r="AE56" i="34" s="1"/>
  <c r="AD3" i="34"/>
  <c r="AD56" i="34" s="1"/>
  <c r="AC3" i="34"/>
  <c r="AC56" i="34" s="1"/>
  <c r="AB3" i="34"/>
  <c r="AB56" i="34" s="1"/>
  <c r="AA3" i="34"/>
  <c r="AA56" i="34" s="1"/>
  <c r="Z3" i="34"/>
  <c r="Z4" i="34" s="1"/>
  <c r="Y3" i="34"/>
  <c r="Y4" i="34" s="1"/>
  <c r="X3" i="34"/>
  <c r="X4" i="34" s="1"/>
  <c r="W3" i="34"/>
  <c r="W4" i="34" s="1"/>
  <c r="V3" i="34"/>
  <c r="V4" i="34" s="1"/>
  <c r="U3" i="34"/>
  <c r="U56" i="34" s="1"/>
  <c r="T3" i="34"/>
  <c r="T56" i="34" s="1"/>
  <c r="S3" i="34"/>
  <c r="S56" i="34" s="1"/>
  <c r="R3" i="34"/>
  <c r="R4" i="34" s="1"/>
  <c r="Q3" i="34"/>
  <c r="Q56" i="34" s="1"/>
  <c r="P3" i="34"/>
  <c r="P4" i="34" s="1"/>
  <c r="O3" i="34"/>
  <c r="O56" i="34" s="1"/>
  <c r="N3" i="34"/>
  <c r="N4" i="34" s="1"/>
  <c r="M3" i="34"/>
  <c r="M4" i="34" s="1"/>
  <c r="L3" i="34"/>
  <c r="L56" i="34" s="1"/>
  <c r="K3" i="34"/>
  <c r="K56" i="34" s="1"/>
  <c r="J3" i="34"/>
  <c r="J56" i="34" s="1"/>
  <c r="I3" i="34"/>
  <c r="I56" i="34" s="1"/>
  <c r="H3" i="34"/>
  <c r="H56" i="34" s="1"/>
  <c r="F110" i="31"/>
  <c r="F109" i="31"/>
  <c r="D99" i="31"/>
  <c r="D93" i="31"/>
  <c r="D87" i="31"/>
  <c r="G56" i="31"/>
  <c r="BO3" i="31"/>
  <c r="BO4" i="31" s="1"/>
  <c r="BN3" i="31"/>
  <c r="BN56" i="31" s="1"/>
  <c r="BM3" i="31"/>
  <c r="BM56" i="31" s="1"/>
  <c r="BL3" i="31"/>
  <c r="BL56" i="31" s="1"/>
  <c r="BK3" i="31"/>
  <c r="BK4" i="31" s="1"/>
  <c r="BJ3" i="31"/>
  <c r="BJ4" i="31" s="1"/>
  <c r="BI3" i="31"/>
  <c r="BI56" i="31" s="1"/>
  <c r="BH3" i="31"/>
  <c r="BH4" i="31" s="1"/>
  <c r="BG3" i="31"/>
  <c r="BG56" i="31" s="1"/>
  <c r="BF3" i="31"/>
  <c r="BF4" i="31" s="1"/>
  <c r="BE3" i="31"/>
  <c r="BE4" i="31" s="1"/>
  <c r="BD3" i="31"/>
  <c r="BD4" i="31" s="1"/>
  <c r="BC3" i="31"/>
  <c r="BC56" i="31" s="1"/>
  <c r="BB3" i="31"/>
  <c r="BB4" i="31" s="1"/>
  <c r="BA3" i="31"/>
  <c r="BA56" i="31" s="1"/>
  <c r="AZ3" i="31"/>
  <c r="AZ56" i="31" s="1"/>
  <c r="AY3" i="31"/>
  <c r="AY56" i="31" s="1"/>
  <c r="AX3" i="31"/>
  <c r="AX4" i="31" s="1"/>
  <c r="AW3" i="31"/>
  <c r="AW4" i="31" s="1"/>
  <c r="AV3" i="31"/>
  <c r="AV4" i="31" s="1"/>
  <c r="AU3" i="31"/>
  <c r="AU4" i="31" s="1"/>
  <c r="AT3" i="31"/>
  <c r="AT56" i="31" s="1"/>
  <c r="AS3" i="31"/>
  <c r="AS56" i="31" s="1"/>
  <c r="AR3" i="31"/>
  <c r="AR56" i="31" s="1"/>
  <c r="AQ3" i="31"/>
  <c r="AQ4" i="31" s="1"/>
  <c r="AP3" i="31"/>
  <c r="AP4" i="31" s="1"/>
  <c r="AO3" i="31"/>
  <c r="AO56" i="31" s="1"/>
  <c r="AN3" i="31"/>
  <c r="AN4" i="31" s="1"/>
  <c r="AM3" i="31"/>
  <c r="AM56" i="31" s="1"/>
  <c r="AL3" i="31"/>
  <c r="AL4" i="31" s="1"/>
  <c r="AK3" i="31"/>
  <c r="AK4" i="31" s="1"/>
  <c r="AJ3" i="31"/>
  <c r="AJ4" i="31" s="1"/>
  <c r="AI3" i="31"/>
  <c r="AI56" i="31" s="1"/>
  <c r="AH3" i="31"/>
  <c r="AH4" i="31" s="1"/>
  <c r="AG3" i="31"/>
  <c r="AG56" i="31" s="1"/>
  <c r="AF3" i="31"/>
  <c r="AF56" i="31" s="1"/>
  <c r="AE3" i="31"/>
  <c r="AE56" i="31" s="1"/>
  <c r="AD3" i="31"/>
  <c r="AD4" i="31" s="1"/>
  <c r="AC3" i="31"/>
  <c r="AC4" i="31" s="1"/>
  <c r="AB3" i="31"/>
  <c r="AB4" i="31" s="1"/>
  <c r="AA3" i="31"/>
  <c r="AA4" i="31" s="1"/>
  <c r="Z3" i="31"/>
  <c r="Z56" i="31" s="1"/>
  <c r="Y3" i="31"/>
  <c r="Y56" i="31" s="1"/>
  <c r="X3" i="31"/>
  <c r="X56" i="31" s="1"/>
  <c r="W3" i="31"/>
  <c r="W4" i="31" s="1"/>
  <c r="V3" i="31"/>
  <c r="V4" i="31" s="1"/>
  <c r="U3" i="31"/>
  <c r="U56" i="31" s="1"/>
  <c r="T3" i="31"/>
  <c r="T4" i="31" s="1"/>
  <c r="S3" i="31"/>
  <c r="S56" i="31" s="1"/>
  <c r="R3" i="31"/>
  <c r="R4" i="31" s="1"/>
  <c r="Q3" i="31"/>
  <c r="Q4" i="31" s="1"/>
  <c r="P3" i="31"/>
  <c r="P4" i="31" s="1"/>
  <c r="O3" i="31"/>
  <c r="O56" i="31" s="1"/>
  <c r="N3" i="31"/>
  <c r="N4" i="31" s="1"/>
  <c r="M3" i="31"/>
  <c r="M56" i="31" s="1"/>
  <c r="L3" i="31"/>
  <c r="L56" i="31" s="1"/>
  <c r="K3" i="31"/>
  <c r="K56" i="31" s="1"/>
  <c r="J3" i="31"/>
  <c r="J4" i="31" s="1"/>
  <c r="I3" i="31"/>
  <c r="I4" i="31" s="1"/>
  <c r="H3" i="31"/>
  <c r="H4" i="31" s="1"/>
  <c r="G55" i="29"/>
  <c r="F108" i="29"/>
  <c r="F107" i="29"/>
  <c r="D98" i="29"/>
  <c r="D92" i="29"/>
  <c r="D86" i="29"/>
  <c r="D80" i="29"/>
  <c r="BO3" i="29"/>
  <c r="BO4" i="29" s="1"/>
  <c r="BN3" i="29"/>
  <c r="BN55" i="29" s="1"/>
  <c r="BM3" i="29"/>
  <c r="BM4" i="29" s="1"/>
  <c r="BL3" i="29"/>
  <c r="BL55" i="29" s="1"/>
  <c r="BK3" i="29"/>
  <c r="BK4" i="29" s="1"/>
  <c r="BJ3" i="29"/>
  <c r="BJ55" i="29" s="1"/>
  <c r="BI3" i="29"/>
  <c r="BI55" i="29" s="1"/>
  <c r="BH3" i="29"/>
  <c r="BH4" i="29" s="1"/>
  <c r="BG3" i="29"/>
  <c r="BG4" i="29" s="1"/>
  <c r="BF3" i="29"/>
  <c r="BF4" i="29" s="1"/>
  <c r="BE3" i="29"/>
  <c r="BE4" i="29" s="1"/>
  <c r="BD3" i="29"/>
  <c r="BD4" i="29" s="1"/>
  <c r="BC3" i="29"/>
  <c r="BC4" i="29" s="1"/>
  <c r="BB3" i="29"/>
  <c r="BB4" i="29" s="1"/>
  <c r="BA3" i="29"/>
  <c r="BA4" i="29" s="1"/>
  <c r="AZ3" i="29"/>
  <c r="AZ4" i="29" s="1"/>
  <c r="AY3" i="29"/>
  <c r="AY4" i="29" s="1"/>
  <c r="AX3" i="29"/>
  <c r="AX4" i="29" s="1"/>
  <c r="AW3" i="29"/>
  <c r="AW4" i="29" s="1"/>
  <c r="AV3" i="29"/>
  <c r="AV55" i="29" s="1"/>
  <c r="AU3" i="29"/>
  <c r="AU4" i="29" s="1"/>
  <c r="AT3" i="29"/>
  <c r="AT55" i="29" s="1"/>
  <c r="AS3" i="29"/>
  <c r="AS4" i="29" s="1"/>
  <c r="AR3" i="29"/>
  <c r="AR55" i="29" s="1"/>
  <c r="AQ3" i="29"/>
  <c r="AQ4" i="29" s="1"/>
  <c r="AP3" i="29"/>
  <c r="AP55" i="29" s="1"/>
  <c r="AO3" i="29"/>
  <c r="AO55" i="29" s="1"/>
  <c r="AN3" i="29"/>
  <c r="AN4" i="29" s="1"/>
  <c r="AM3" i="29"/>
  <c r="AM4" i="29" s="1"/>
  <c r="AL3" i="29"/>
  <c r="AL4" i="29" s="1"/>
  <c r="AK3" i="29"/>
  <c r="AK4" i="29" s="1"/>
  <c r="AJ3" i="29"/>
  <c r="AJ4" i="29" s="1"/>
  <c r="AI3" i="29"/>
  <c r="AI55" i="29" s="1"/>
  <c r="AH3" i="29"/>
  <c r="AH4" i="29" s="1"/>
  <c r="AG3" i="29"/>
  <c r="AG4" i="29" s="1"/>
  <c r="AF3" i="29"/>
  <c r="AF4" i="29" s="1"/>
  <c r="AE3" i="29"/>
  <c r="AE4" i="29" s="1"/>
  <c r="AD3" i="29"/>
  <c r="AD4" i="29" s="1"/>
  <c r="AC3" i="29"/>
  <c r="AC4" i="29" s="1"/>
  <c r="AB3" i="29"/>
  <c r="AB55" i="29" s="1"/>
  <c r="AA3" i="29"/>
  <c r="AA4" i="29" s="1"/>
  <c r="Z3" i="29"/>
  <c r="Z55" i="29" s="1"/>
  <c r="Y3" i="29"/>
  <c r="Y4" i="29" s="1"/>
  <c r="X3" i="29"/>
  <c r="X55" i="29" s="1"/>
  <c r="W3" i="29"/>
  <c r="W4" i="29" s="1"/>
  <c r="V3" i="29"/>
  <c r="V55" i="29" s="1"/>
  <c r="U3" i="29"/>
  <c r="U55" i="29" s="1"/>
  <c r="T3" i="29"/>
  <c r="T4" i="29" s="1"/>
  <c r="S3" i="29"/>
  <c r="S4" i="29" s="1"/>
  <c r="R3" i="29"/>
  <c r="R4" i="29" s="1"/>
  <c r="Q3" i="29"/>
  <c r="Q4" i="29" s="1"/>
  <c r="P3" i="29"/>
  <c r="P4" i="29" s="1"/>
  <c r="O3" i="29"/>
  <c r="O4" i="29" s="1"/>
  <c r="N3" i="29"/>
  <c r="N4" i="29" s="1"/>
  <c r="M3" i="29"/>
  <c r="M4" i="29" s="1"/>
  <c r="L3" i="29"/>
  <c r="L4" i="29" s="1"/>
  <c r="K3" i="29"/>
  <c r="K4" i="29" s="1"/>
  <c r="J3" i="29"/>
  <c r="J4" i="29" s="1"/>
  <c r="I3" i="29"/>
  <c r="I4" i="29" s="1"/>
  <c r="H3" i="29"/>
  <c r="H55" i="29" s="1"/>
  <c r="F59" i="27"/>
  <c r="F58" i="27"/>
  <c r="D43" i="27"/>
  <c r="D46" i="27"/>
  <c r="D49" i="27"/>
  <c r="D52" i="27"/>
  <c r="BL3" i="27"/>
  <c r="BL30" i="27" s="1"/>
  <c r="BM3" i="27"/>
  <c r="BM30" i="27" s="1"/>
  <c r="BN3" i="27"/>
  <c r="BN30" i="27" s="1"/>
  <c r="BO3" i="27"/>
  <c r="BO30" i="27" s="1"/>
  <c r="AT3" i="27"/>
  <c r="AT30" i="27" s="1"/>
  <c r="AU3" i="27"/>
  <c r="AU30" i="27" s="1"/>
  <c r="AV3" i="27"/>
  <c r="AV30" i="27" s="1"/>
  <c r="AW3" i="27"/>
  <c r="AW30" i="27" s="1"/>
  <c r="AX3" i="27"/>
  <c r="AX30" i="27" s="1"/>
  <c r="AY3" i="27"/>
  <c r="AY30" i="27" s="1"/>
  <c r="AZ3" i="27"/>
  <c r="AZ30" i="27" s="1"/>
  <c r="BA3" i="27"/>
  <c r="BA30" i="27" s="1"/>
  <c r="BB3" i="27"/>
  <c r="BB30" i="27" s="1"/>
  <c r="BC3" i="27"/>
  <c r="BC30" i="27" s="1"/>
  <c r="BD3" i="27"/>
  <c r="BD30" i="27" s="1"/>
  <c r="BE3" i="27"/>
  <c r="BE30" i="27" s="1"/>
  <c r="BF3" i="27"/>
  <c r="BF30" i="27" s="1"/>
  <c r="BG3" i="27"/>
  <c r="BG30" i="27" s="1"/>
  <c r="BH3" i="27"/>
  <c r="BH30" i="27" s="1"/>
  <c r="BI3" i="27"/>
  <c r="BI30" i="27" s="1"/>
  <c r="BJ3" i="27"/>
  <c r="BJ30" i="27" s="1"/>
  <c r="BK3" i="27"/>
  <c r="BK30" i="27" s="1"/>
  <c r="AG3" i="27"/>
  <c r="AG4" i="27" s="1"/>
  <c r="AH3" i="27"/>
  <c r="AH30" i="27" s="1"/>
  <c r="AI3" i="27"/>
  <c r="AI30" i="27" s="1"/>
  <c r="AJ3" i="27"/>
  <c r="AJ30" i="27" s="1"/>
  <c r="AK3" i="27"/>
  <c r="AK30" i="27" s="1"/>
  <c r="AL3" i="27"/>
  <c r="AL30" i="27" s="1"/>
  <c r="AM3" i="27"/>
  <c r="AM30" i="27" s="1"/>
  <c r="AN3" i="27"/>
  <c r="AN30" i="27" s="1"/>
  <c r="AO3" i="27"/>
  <c r="AO30" i="27" s="1"/>
  <c r="AP3" i="27"/>
  <c r="AP4" i="27" s="1"/>
  <c r="AQ3" i="27"/>
  <c r="AQ30" i="27" s="1"/>
  <c r="AR3" i="27"/>
  <c r="AR30" i="27" s="1"/>
  <c r="AS3" i="27"/>
  <c r="AS30" i="27" s="1"/>
  <c r="I3" i="27"/>
  <c r="I30" i="27" s="1"/>
  <c r="J3" i="27"/>
  <c r="J30" i="27" s="1"/>
  <c r="K3" i="27"/>
  <c r="K30" i="27" s="1"/>
  <c r="L3" i="27"/>
  <c r="L30" i="27" s="1"/>
  <c r="M3" i="27"/>
  <c r="M30" i="27" s="1"/>
  <c r="N3" i="27"/>
  <c r="N30" i="27" s="1"/>
  <c r="O3" i="27"/>
  <c r="O30" i="27" s="1"/>
  <c r="P3" i="27"/>
  <c r="P30" i="27" s="1"/>
  <c r="Q3" i="27"/>
  <c r="Q30" i="27" s="1"/>
  <c r="R3" i="27"/>
  <c r="R30" i="27" s="1"/>
  <c r="S3" i="27"/>
  <c r="S4" i="27" s="1"/>
  <c r="T3" i="27"/>
  <c r="T30" i="27" s="1"/>
  <c r="U3" i="27"/>
  <c r="U30" i="27" s="1"/>
  <c r="V3" i="27"/>
  <c r="V30" i="27" s="1"/>
  <c r="W3" i="27"/>
  <c r="W30" i="27" s="1"/>
  <c r="X3" i="27"/>
  <c r="X30" i="27" s="1"/>
  <c r="Y3" i="27"/>
  <c r="Y30" i="27" s="1"/>
  <c r="Z3" i="27"/>
  <c r="Z30" i="27" s="1"/>
  <c r="AA3" i="27"/>
  <c r="AA30" i="27" s="1"/>
  <c r="AB3" i="27"/>
  <c r="AB30" i="27" s="1"/>
  <c r="AC3" i="27"/>
  <c r="AC30" i="27" s="1"/>
  <c r="AD3" i="27"/>
  <c r="AD30" i="27" s="1"/>
  <c r="AE3" i="27"/>
  <c r="AE30" i="27" s="1"/>
  <c r="AF3" i="27"/>
  <c r="AF30" i="27" s="1"/>
  <c r="H3" i="27"/>
  <c r="H30" i="27" s="1"/>
  <c r="J68" i="26"/>
  <c r="J78" i="26"/>
  <c r="J77" i="26"/>
  <c r="J75" i="26"/>
  <c r="J76" i="26"/>
  <c r="J74" i="26"/>
  <c r="J73" i="26"/>
  <c r="J72" i="26"/>
  <c r="C78" i="26"/>
  <c r="C77" i="26"/>
  <c r="C76" i="26"/>
  <c r="C75" i="26"/>
  <c r="D70" i="26"/>
  <c r="K70" i="26" s="1"/>
  <c r="E42" i="26"/>
  <c r="D42" i="26"/>
  <c r="C34" i="26"/>
  <c r="C33" i="26"/>
  <c r="C32" i="26"/>
  <c r="C31" i="26"/>
  <c r="C30" i="26"/>
  <c r="G26" i="26"/>
  <c r="F26" i="26"/>
  <c r="F25" i="26"/>
  <c r="F70" i="26" s="1"/>
  <c r="M70" i="26" s="1"/>
  <c r="H28" i="26"/>
  <c r="H29" i="26"/>
  <c r="H27" i="26"/>
  <c r="C120" i="10"/>
  <c r="D162" i="24" s="1"/>
  <c r="D170" i="24" s="1"/>
  <c r="H153" i="23"/>
  <c r="I154" i="23"/>
  <c r="H154" i="23"/>
  <c r="J85" i="23"/>
  <c r="D153" i="23"/>
  <c r="D184" i="23" s="1"/>
  <c r="D194" i="23" s="1"/>
  <c r="G185" i="23"/>
  <c r="G195" i="23" s="1"/>
  <c r="F185" i="23"/>
  <c r="F195" i="23" s="1"/>
  <c r="I86" i="23"/>
  <c r="K86" i="23" s="1"/>
  <c r="H86" i="23"/>
  <c r="J86" i="23" s="1"/>
  <c r="D97" i="23"/>
  <c r="D92" i="23"/>
  <c r="D72" i="23"/>
  <c r="D101" i="23" s="1"/>
  <c r="H152" i="23" s="1"/>
  <c r="D71" i="23"/>
  <c r="D100" i="23" s="1"/>
  <c r="F152" i="23" s="1"/>
  <c r="D183" i="23" s="1"/>
  <c r="I51" i="23"/>
  <c r="I44" i="23"/>
  <c r="E50" i="23" s="1"/>
  <c r="K44" i="23"/>
  <c r="G50" i="23" s="1"/>
  <c r="H65" i="23"/>
  <c r="H66" i="23"/>
  <c r="H67" i="23"/>
  <c r="H64" i="23"/>
  <c r="G129" i="18"/>
  <c r="K129" i="18" s="1"/>
  <c r="E129" i="18"/>
  <c r="I129" i="18" s="1"/>
  <c r="D127" i="18"/>
  <c r="G71" i="25"/>
  <c r="E71" i="25"/>
  <c r="K44" i="25"/>
  <c r="I44" i="25"/>
  <c r="C25" i="25"/>
  <c r="C35" i="25" s="1"/>
  <c r="C43" i="25" s="1"/>
  <c r="F26" i="25"/>
  <c r="E26" i="25"/>
  <c r="E8" i="25"/>
  <c r="H20" i="25"/>
  <c r="F37" i="25" s="1"/>
  <c r="F45" i="25" s="1"/>
  <c r="G20" i="25"/>
  <c r="E37" i="25" s="1"/>
  <c r="E45" i="25" s="1"/>
  <c r="D119" i="18"/>
  <c r="D128" i="18" s="1"/>
  <c r="E120" i="18"/>
  <c r="I119" i="18"/>
  <c r="E119" i="18"/>
  <c r="K112" i="18"/>
  <c r="I112" i="18"/>
  <c r="D31" i="18"/>
  <c r="J54" i="3"/>
  <c r="F26" i="23"/>
  <c r="F16" i="23" s="1"/>
  <c r="E26" i="23"/>
  <c r="E16" i="23" s="1"/>
  <c r="D54" i="23"/>
  <c r="D53" i="23"/>
  <c r="K45" i="23"/>
  <c r="D28" i="23"/>
  <c r="E28" i="23"/>
  <c r="F28" i="23"/>
  <c r="D29" i="23"/>
  <c r="E29" i="23"/>
  <c r="F29" i="23"/>
  <c r="D30" i="23"/>
  <c r="E30" i="23"/>
  <c r="F30" i="23"/>
  <c r="D31" i="23"/>
  <c r="D32" i="23"/>
  <c r="E27" i="23"/>
  <c r="F27" i="23"/>
  <c r="D27" i="23"/>
  <c r="D18" i="23"/>
  <c r="E18" i="23"/>
  <c r="F18" i="23"/>
  <c r="D19" i="23"/>
  <c r="E19" i="23"/>
  <c r="F19" i="23"/>
  <c r="D20" i="23"/>
  <c r="E20" i="23"/>
  <c r="F20" i="23"/>
  <c r="D21" i="23"/>
  <c r="D22" i="23"/>
  <c r="E17" i="23"/>
  <c r="F17" i="23"/>
  <c r="D17" i="23"/>
  <c r="H258" i="24"/>
  <c r="G258" i="24"/>
  <c r="F258" i="24"/>
  <c r="E258" i="24"/>
  <c r="G257" i="24"/>
  <c r="E257" i="24"/>
  <c r="H252" i="24"/>
  <c r="G252" i="24"/>
  <c r="F252" i="24"/>
  <c r="E252" i="24"/>
  <c r="I251" i="24"/>
  <c r="I257" i="24" s="1"/>
  <c r="G251" i="24"/>
  <c r="E251" i="24"/>
  <c r="J245" i="24"/>
  <c r="J252" i="24" s="1"/>
  <c r="J258" i="24" s="1"/>
  <c r="I245" i="24"/>
  <c r="I252" i="24" s="1"/>
  <c r="I258" i="24" s="1"/>
  <c r="D240" i="24"/>
  <c r="F230" i="24"/>
  <c r="E230" i="24"/>
  <c r="D167" i="24"/>
  <c r="D218" i="24" s="1"/>
  <c r="D152" i="24"/>
  <c r="F147" i="24"/>
  <c r="F161" i="24" s="1"/>
  <c r="H161" i="24" s="1"/>
  <c r="E147" i="24"/>
  <c r="E161" i="24" s="1"/>
  <c r="G161" i="24" s="1"/>
  <c r="F135" i="24"/>
  <c r="E135" i="24"/>
  <c r="G126" i="24"/>
  <c r="E126" i="24"/>
  <c r="D118" i="24"/>
  <c r="D117" i="24"/>
  <c r="F116" i="24"/>
  <c r="E116" i="24"/>
  <c r="G107" i="24"/>
  <c r="G140" i="24" s="1"/>
  <c r="E107" i="24"/>
  <c r="E140" i="24" s="1"/>
  <c r="D82" i="24"/>
  <c r="D109" i="24" s="1"/>
  <c r="D142" i="24" s="1"/>
  <c r="F81" i="24"/>
  <c r="F108" i="24" s="1"/>
  <c r="F141" i="24" s="1"/>
  <c r="E81" i="24"/>
  <c r="E108" i="24" s="1"/>
  <c r="E141" i="24" s="1"/>
  <c r="F76" i="24"/>
  <c r="F82" i="24" s="1"/>
  <c r="E76" i="24"/>
  <c r="E82" i="24" s="1"/>
  <c r="D65" i="24"/>
  <c r="F55" i="24"/>
  <c r="E55" i="24"/>
  <c r="F47" i="24"/>
  <c r="E47" i="24"/>
  <c r="H40" i="24"/>
  <c r="G40" i="24"/>
  <c r="F30" i="24"/>
  <c r="F32" i="23" s="1"/>
  <c r="E30" i="24"/>
  <c r="E32" i="23" s="1"/>
  <c r="F29" i="24"/>
  <c r="F31" i="23" s="1"/>
  <c r="E29" i="24"/>
  <c r="E31" i="23" s="1"/>
  <c r="H24" i="24"/>
  <c r="G24" i="24"/>
  <c r="G17" i="24"/>
  <c r="F17" i="24"/>
  <c r="E17" i="24"/>
  <c r="E8" i="24"/>
  <c r="E11" i="24" s="1"/>
  <c r="F52" i="23"/>
  <c r="E52" i="23"/>
  <c r="J46" i="23"/>
  <c r="I46" i="23"/>
  <c r="H46" i="23"/>
  <c r="H26" i="23" s="1"/>
  <c r="H16" i="23" s="1"/>
  <c r="G46" i="23"/>
  <c r="G26" i="23" s="1"/>
  <c r="G16" i="23" s="1"/>
  <c r="H54" i="3"/>
  <c r="I55" i="3"/>
  <c r="K55" i="3" s="1"/>
  <c r="H55" i="3"/>
  <c r="J55" i="3" s="1"/>
  <c r="H6" i="19"/>
  <c r="F17" i="15"/>
  <c r="C48" i="3"/>
  <c r="E698" i="22"/>
  <c r="E761" i="22" s="1"/>
  <c r="E823" i="22" s="1"/>
  <c r="E697" i="22"/>
  <c r="E760" i="22" s="1"/>
  <c r="E822" i="22" s="1"/>
  <c r="E696" i="22"/>
  <c r="E759" i="22" s="1"/>
  <c r="E821" i="22" s="1"/>
  <c r="D671" i="22"/>
  <c r="D670" i="22"/>
  <c r="D669" i="22"/>
  <c r="E667" i="22"/>
  <c r="E730" i="22" s="1"/>
  <c r="E792" i="22" s="1"/>
  <c r="D667" i="22"/>
  <c r="E666" i="22"/>
  <c r="E729" i="22" s="1"/>
  <c r="E791" i="22" s="1"/>
  <c r="D666" i="22"/>
  <c r="E665" i="22"/>
  <c r="E728" i="22" s="1"/>
  <c r="E790" i="22" s="1"/>
  <c r="D665" i="22"/>
  <c r="C657" i="22"/>
  <c r="C688" i="22" s="1"/>
  <c r="C649" i="22"/>
  <c r="C680" i="22" s="1"/>
  <c r="C641" i="22"/>
  <c r="C673" i="22" s="1"/>
  <c r="E640" i="22"/>
  <c r="D640" i="22"/>
  <c r="E639" i="22"/>
  <c r="D639" i="22"/>
  <c r="E638" i="22"/>
  <c r="D638" i="22"/>
  <c r="D636" i="22"/>
  <c r="D635" i="22"/>
  <c r="D634" i="22"/>
  <c r="C633" i="22"/>
  <c r="C665" i="22" s="1"/>
  <c r="D628" i="22"/>
  <c r="E624" i="22"/>
  <c r="E628" i="22" s="1"/>
  <c r="E616" i="22"/>
  <c r="D615" i="22"/>
  <c r="D614" i="22"/>
  <c r="D613" i="22"/>
  <c r="D612" i="22"/>
  <c r="D611" i="22"/>
  <c r="D610" i="22"/>
  <c r="D609" i="22"/>
  <c r="E607" i="22"/>
  <c r="E606" i="22"/>
  <c r="E605" i="22"/>
  <c r="C579" i="22"/>
  <c r="C575" i="22"/>
  <c r="F176" i="22"/>
  <c r="F175" i="22"/>
  <c r="F174" i="22"/>
  <c r="F173" i="22"/>
  <c r="F171" i="22"/>
  <c r="F170" i="22"/>
  <c r="F168" i="22"/>
  <c r="F167" i="22"/>
  <c r="F165" i="22"/>
  <c r="F164" i="22"/>
  <c r="F163" i="22"/>
  <c r="F162" i="22"/>
  <c r="BN160" i="22"/>
  <c r="BM160" i="22"/>
  <c r="BL160" i="22"/>
  <c r="BK160" i="22"/>
  <c r="BJ160" i="22"/>
  <c r="BI160" i="22"/>
  <c r="BH160" i="22"/>
  <c r="BG160" i="22"/>
  <c r="BF160" i="22"/>
  <c r="BE160" i="22"/>
  <c r="BD160" i="22"/>
  <c r="BC160" i="22"/>
  <c r="BB160" i="22"/>
  <c r="BA160" i="22"/>
  <c r="AZ160" i="22"/>
  <c r="AY160" i="22"/>
  <c r="AX160" i="22"/>
  <c r="AW160" i="22"/>
  <c r="AV160" i="22"/>
  <c r="AU160" i="22"/>
  <c r="AT160" i="22"/>
  <c r="AS160" i="22"/>
  <c r="AR160" i="22"/>
  <c r="AQ160" i="22"/>
  <c r="AP160" i="22"/>
  <c r="AO160" i="22"/>
  <c r="AN160" i="22"/>
  <c r="AM160" i="22"/>
  <c r="AL160" i="22"/>
  <c r="AK160" i="22"/>
  <c r="AJ160" i="22"/>
  <c r="AI160" i="22"/>
  <c r="AH160" i="22"/>
  <c r="AG160" i="22"/>
  <c r="AF160" i="22"/>
  <c r="AE160" i="22"/>
  <c r="AD160" i="22"/>
  <c r="AC160" i="22"/>
  <c r="AB160" i="22"/>
  <c r="AA160" i="22"/>
  <c r="Z160" i="22"/>
  <c r="Y160" i="22"/>
  <c r="X160" i="22"/>
  <c r="W160" i="22"/>
  <c r="V160" i="22"/>
  <c r="U160" i="22"/>
  <c r="T160" i="22"/>
  <c r="S160" i="22"/>
  <c r="R160" i="22"/>
  <c r="Q160" i="22"/>
  <c r="P160" i="22"/>
  <c r="O160" i="22"/>
  <c r="N160" i="22"/>
  <c r="M160" i="22"/>
  <c r="L160" i="22"/>
  <c r="K160" i="22"/>
  <c r="J160" i="22"/>
  <c r="I160" i="22"/>
  <c r="H160" i="22"/>
  <c r="G160" i="22"/>
  <c r="BN159" i="22"/>
  <c r="BM159" i="22"/>
  <c r="BL159" i="22"/>
  <c r="BK159" i="22"/>
  <c r="BJ159" i="22"/>
  <c r="BI159" i="22"/>
  <c r="BH159" i="22"/>
  <c r="BG159" i="22"/>
  <c r="BF159" i="22"/>
  <c r="BE159" i="22"/>
  <c r="BD159" i="22"/>
  <c r="BC159" i="22"/>
  <c r="BB159" i="22"/>
  <c r="BA159" i="22"/>
  <c r="AZ159" i="22"/>
  <c r="AY159" i="22"/>
  <c r="AX159" i="22"/>
  <c r="AW159" i="22"/>
  <c r="AV159" i="22"/>
  <c r="AU159" i="22"/>
  <c r="AT159" i="22"/>
  <c r="AS159" i="22"/>
  <c r="AR159" i="22"/>
  <c r="AQ159" i="22"/>
  <c r="AP159" i="22"/>
  <c r="AO159" i="22"/>
  <c r="AN159" i="22"/>
  <c r="AM159" i="22"/>
  <c r="AL159" i="22"/>
  <c r="AK159" i="22"/>
  <c r="AJ159" i="22"/>
  <c r="AI159" i="22"/>
  <c r="AH159" i="22"/>
  <c r="AG159" i="22"/>
  <c r="AF159" i="22"/>
  <c r="AE159" i="22"/>
  <c r="AD159" i="22"/>
  <c r="AC159" i="22"/>
  <c r="AB159" i="22"/>
  <c r="AA159" i="22"/>
  <c r="Z159" i="22"/>
  <c r="Y159" i="22"/>
  <c r="X159" i="22"/>
  <c r="W159" i="22"/>
  <c r="V159" i="22"/>
  <c r="U159" i="22"/>
  <c r="T159" i="22"/>
  <c r="S159" i="22"/>
  <c r="R159" i="22"/>
  <c r="Q159" i="22"/>
  <c r="P159" i="22"/>
  <c r="O159" i="22"/>
  <c r="N159" i="22"/>
  <c r="M159" i="22"/>
  <c r="L159" i="22"/>
  <c r="K159" i="22"/>
  <c r="J159" i="22"/>
  <c r="I159" i="22"/>
  <c r="H159" i="22"/>
  <c r="G159" i="22"/>
  <c r="BN157" i="22"/>
  <c r="BM157" i="22"/>
  <c r="BL157" i="22"/>
  <c r="BK157" i="22"/>
  <c r="BJ157" i="22"/>
  <c r="BI157" i="22"/>
  <c r="BH157" i="22"/>
  <c r="BG157" i="22"/>
  <c r="BF157" i="22"/>
  <c r="BE157" i="22"/>
  <c r="BD157" i="22"/>
  <c r="BC157" i="22"/>
  <c r="BB157" i="22"/>
  <c r="BA157" i="22"/>
  <c r="AZ157" i="22"/>
  <c r="AY157" i="22"/>
  <c r="AX157" i="22"/>
  <c r="AW157" i="22"/>
  <c r="AV157" i="22"/>
  <c r="AU157" i="22"/>
  <c r="AT157" i="22"/>
  <c r="AS157" i="22"/>
  <c r="AR157" i="22"/>
  <c r="AQ157" i="22"/>
  <c r="AP157" i="22"/>
  <c r="AO157" i="22"/>
  <c r="AN157" i="22"/>
  <c r="AM157" i="22"/>
  <c r="AL157" i="22"/>
  <c r="AK157" i="22"/>
  <c r="AJ157" i="22"/>
  <c r="AI157" i="22"/>
  <c r="AH157" i="22"/>
  <c r="AG157" i="22"/>
  <c r="AF157" i="22"/>
  <c r="AE157" i="22"/>
  <c r="AD157" i="22"/>
  <c r="AC157" i="22"/>
  <c r="AB157" i="22"/>
  <c r="AA157" i="22"/>
  <c r="Z157" i="22"/>
  <c r="Y157" i="22"/>
  <c r="X157" i="22"/>
  <c r="W157" i="22"/>
  <c r="V157" i="22"/>
  <c r="U157" i="22"/>
  <c r="T157" i="22"/>
  <c r="S157" i="22"/>
  <c r="R157" i="22"/>
  <c r="Q157" i="22"/>
  <c r="P157" i="22"/>
  <c r="O157" i="22"/>
  <c r="N157" i="22"/>
  <c r="M157" i="22"/>
  <c r="L157" i="22"/>
  <c r="K157" i="22"/>
  <c r="J157" i="22"/>
  <c r="I157" i="22"/>
  <c r="H157" i="22"/>
  <c r="G157" i="22"/>
  <c r="BN156" i="22"/>
  <c r="BM156" i="22"/>
  <c r="BL156" i="22"/>
  <c r="BK156" i="22"/>
  <c r="BJ156" i="22"/>
  <c r="BI156" i="22"/>
  <c r="BH156" i="22"/>
  <c r="BG156" i="22"/>
  <c r="BF156" i="22"/>
  <c r="BE156" i="22"/>
  <c r="BD156" i="22"/>
  <c r="BC156" i="22"/>
  <c r="BB156" i="22"/>
  <c r="BA156" i="22"/>
  <c r="AZ156" i="22"/>
  <c r="AY156" i="22"/>
  <c r="AX156" i="22"/>
  <c r="AW156" i="22"/>
  <c r="AV156" i="22"/>
  <c r="AU156" i="22"/>
  <c r="AT156" i="22"/>
  <c r="AS156" i="22"/>
  <c r="AR156" i="22"/>
  <c r="AQ156" i="22"/>
  <c r="AP156" i="22"/>
  <c r="AO156" i="22"/>
  <c r="AN156" i="22"/>
  <c r="AM156" i="22"/>
  <c r="AL156" i="22"/>
  <c r="AK156" i="22"/>
  <c r="AJ156" i="22"/>
  <c r="AI156" i="22"/>
  <c r="AH156" i="22"/>
  <c r="AG156" i="22"/>
  <c r="AF156" i="22"/>
  <c r="AE156" i="22"/>
  <c r="AD156" i="22"/>
  <c r="AC156" i="22"/>
  <c r="AB156" i="22"/>
  <c r="AA156" i="22"/>
  <c r="Z156" i="22"/>
  <c r="Y156" i="22"/>
  <c r="X156" i="22"/>
  <c r="W156" i="22"/>
  <c r="V156" i="22"/>
  <c r="U156" i="22"/>
  <c r="T156" i="22"/>
  <c r="S156" i="22"/>
  <c r="R156" i="22"/>
  <c r="Q156" i="22"/>
  <c r="P156" i="22"/>
  <c r="O156" i="22"/>
  <c r="N156" i="22"/>
  <c r="M156" i="22"/>
  <c r="L156" i="22"/>
  <c r="K156" i="22"/>
  <c r="J156" i="22"/>
  <c r="I156" i="22"/>
  <c r="H156" i="22"/>
  <c r="G156" i="22"/>
  <c r="BN155" i="22"/>
  <c r="BM155" i="22"/>
  <c r="BL155" i="22"/>
  <c r="BK155" i="22"/>
  <c r="BJ155" i="22"/>
  <c r="BI155" i="22"/>
  <c r="BH155" i="22"/>
  <c r="BG155" i="22"/>
  <c r="BF155" i="22"/>
  <c r="BE155" i="22"/>
  <c r="BD155" i="22"/>
  <c r="BC155" i="22"/>
  <c r="BB155" i="22"/>
  <c r="BA155" i="22"/>
  <c r="AZ155" i="22"/>
  <c r="AY155" i="22"/>
  <c r="AX155" i="22"/>
  <c r="AW155" i="22"/>
  <c r="AV155" i="22"/>
  <c r="AU155" i="22"/>
  <c r="AT155" i="22"/>
  <c r="AS155" i="22"/>
  <c r="AR155" i="22"/>
  <c r="AQ155" i="22"/>
  <c r="AP155" i="22"/>
  <c r="AO155" i="22"/>
  <c r="AN155" i="22"/>
  <c r="AM155" i="22"/>
  <c r="AL155" i="22"/>
  <c r="AK155" i="22"/>
  <c r="AJ155" i="22"/>
  <c r="AI155" i="22"/>
  <c r="AH155" i="22"/>
  <c r="AG155" i="22"/>
  <c r="AF155" i="22"/>
  <c r="AE155" i="22"/>
  <c r="AD155" i="22"/>
  <c r="AC155" i="22"/>
  <c r="AB155" i="22"/>
  <c r="AA155" i="22"/>
  <c r="Z155" i="22"/>
  <c r="Y155" i="22"/>
  <c r="X155" i="22"/>
  <c r="W155" i="22"/>
  <c r="V155" i="22"/>
  <c r="U155" i="22"/>
  <c r="T155" i="22"/>
  <c r="S155" i="22"/>
  <c r="R155" i="22"/>
  <c r="Q155" i="22"/>
  <c r="P155" i="22"/>
  <c r="O155" i="22"/>
  <c r="N155" i="22"/>
  <c r="M155" i="22"/>
  <c r="L155" i="22"/>
  <c r="K155" i="22"/>
  <c r="J155" i="22"/>
  <c r="I155" i="22"/>
  <c r="H155" i="22"/>
  <c r="G155" i="22"/>
  <c r="BN154" i="22"/>
  <c r="BM154" i="22"/>
  <c r="BL154" i="22"/>
  <c r="BK154" i="22"/>
  <c r="BJ154" i="22"/>
  <c r="BI154" i="22"/>
  <c r="BH154" i="22"/>
  <c r="BG154" i="22"/>
  <c r="BF154" i="22"/>
  <c r="BE154" i="22"/>
  <c r="BD154" i="22"/>
  <c r="BC154" i="22"/>
  <c r="BB154" i="22"/>
  <c r="BA154" i="22"/>
  <c r="AZ154" i="22"/>
  <c r="AY154" i="22"/>
  <c r="AX154" i="22"/>
  <c r="AW154" i="22"/>
  <c r="AV154" i="22"/>
  <c r="AU154" i="22"/>
  <c r="AT154" i="22"/>
  <c r="AS154" i="22"/>
  <c r="AR154" i="22"/>
  <c r="AQ154" i="22"/>
  <c r="AP154" i="22"/>
  <c r="AO154" i="22"/>
  <c r="AN154" i="22"/>
  <c r="AM154" i="22"/>
  <c r="AL154" i="22"/>
  <c r="AK154" i="22"/>
  <c r="AJ154" i="22"/>
  <c r="AI154" i="22"/>
  <c r="AH154" i="22"/>
  <c r="AG154" i="22"/>
  <c r="AF154" i="22"/>
  <c r="AE154" i="22"/>
  <c r="AD154" i="22"/>
  <c r="AC154" i="22"/>
  <c r="AB154" i="22"/>
  <c r="AA154" i="22"/>
  <c r="Z154" i="22"/>
  <c r="Y154" i="22"/>
  <c r="X154" i="22"/>
  <c r="W154" i="22"/>
  <c r="V154" i="22"/>
  <c r="U154" i="22"/>
  <c r="T154" i="22"/>
  <c r="S154" i="22"/>
  <c r="R154" i="22"/>
  <c r="Q154" i="22"/>
  <c r="P154" i="22"/>
  <c r="O154" i="22"/>
  <c r="N154" i="22"/>
  <c r="M154" i="22"/>
  <c r="L154" i="22"/>
  <c r="K154" i="22"/>
  <c r="J154" i="22"/>
  <c r="I154" i="22"/>
  <c r="H154" i="22"/>
  <c r="G154" i="22"/>
  <c r="BN144" i="22"/>
  <c r="BM144" i="22"/>
  <c r="BL144" i="22"/>
  <c r="BK144" i="22"/>
  <c r="BJ144" i="22"/>
  <c r="BI144" i="22"/>
  <c r="BH144" i="22"/>
  <c r="BG144" i="22"/>
  <c r="BF144" i="22"/>
  <c r="BE144" i="22"/>
  <c r="BD144" i="22"/>
  <c r="BC144" i="22"/>
  <c r="BB144" i="22"/>
  <c r="BA144" i="22"/>
  <c r="AZ144" i="22"/>
  <c r="AY144" i="22"/>
  <c r="AX144" i="22"/>
  <c r="AW144" i="22"/>
  <c r="AV144" i="22"/>
  <c r="AU144" i="22"/>
  <c r="AT144" i="22"/>
  <c r="AS144" i="22"/>
  <c r="AR144" i="22"/>
  <c r="AQ144" i="22"/>
  <c r="AP144" i="22"/>
  <c r="AO144" i="22"/>
  <c r="AN144" i="22"/>
  <c r="AM144" i="22"/>
  <c r="AL144" i="22"/>
  <c r="AK144" i="22"/>
  <c r="AJ144" i="22"/>
  <c r="AI144" i="22"/>
  <c r="AH144" i="22"/>
  <c r="AG144" i="22"/>
  <c r="AF144" i="22"/>
  <c r="AE144" i="22"/>
  <c r="AD144" i="22"/>
  <c r="AC144" i="22"/>
  <c r="AB144" i="22"/>
  <c r="AA144" i="22"/>
  <c r="Z144" i="22"/>
  <c r="Y144" i="22"/>
  <c r="X144" i="22"/>
  <c r="W144" i="22"/>
  <c r="V144" i="22"/>
  <c r="U144" i="22"/>
  <c r="T144" i="22"/>
  <c r="S144" i="22"/>
  <c r="R144" i="22"/>
  <c r="Q144" i="22"/>
  <c r="P144" i="22"/>
  <c r="O144" i="22"/>
  <c r="N144" i="22"/>
  <c r="M144" i="22"/>
  <c r="L144" i="22"/>
  <c r="K144" i="22"/>
  <c r="J144" i="22"/>
  <c r="I144" i="22"/>
  <c r="H144" i="22"/>
  <c r="G144" i="22"/>
  <c r="F142" i="22"/>
  <c r="C133" i="22"/>
  <c r="F7" i="34" s="1"/>
  <c r="F59" i="34" s="1"/>
  <c r="C132" i="22"/>
  <c r="F6" i="29" s="1"/>
  <c r="F57" i="29" s="1"/>
  <c r="C131" i="22"/>
  <c r="C5" i="35" s="1"/>
  <c r="B122" i="22"/>
  <c r="C111" i="22"/>
  <c r="C45" i="22" s="1"/>
  <c r="C68" i="22" s="1"/>
  <c r="F86" i="22" a="1"/>
  <c r="F86" i="22" s="1"/>
  <c r="F85" i="22"/>
  <c r="B75" i="22"/>
  <c r="B74" i="22"/>
  <c r="B64" i="22"/>
  <c r="B63" i="22"/>
  <c r="D33" i="22"/>
  <c r="C104" i="22" s="1"/>
  <c r="C105" i="22" s="1"/>
  <c r="D21" i="22"/>
  <c r="C123" i="22" s="1"/>
  <c r="D8" i="22"/>
  <c r="B8" i="22"/>
  <c r="D7" i="22"/>
  <c r="B7" i="22"/>
  <c r="D6" i="22"/>
  <c r="B6" i="22"/>
  <c r="C51" i="25" l="1"/>
  <c r="C6" i="35"/>
  <c r="C12" i="35" s="1"/>
  <c r="F7" i="29"/>
  <c r="F19" i="29" s="1"/>
  <c r="F22" i="29" s="1"/>
  <c r="F46" i="29" s="1"/>
  <c r="F97" i="29" s="1"/>
  <c r="F5" i="31"/>
  <c r="F11" i="31" s="1"/>
  <c r="F63" i="31" s="1"/>
  <c r="C7" i="35"/>
  <c r="C10" i="35" s="1"/>
  <c r="C16" i="35" s="1"/>
  <c r="C5" i="37"/>
  <c r="C8" i="37" s="1"/>
  <c r="C14" i="37" s="1"/>
  <c r="F6" i="31"/>
  <c r="F58" i="31" s="1"/>
  <c r="F5" i="27"/>
  <c r="F11" i="27" s="1"/>
  <c r="F5" i="34"/>
  <c r="F17" i="34" s="1"/>
  <c r="F69" i="34" s="1"/>
  <c r="C6" i="37"/>
  <c r="C12" i="37" s="1"/>
  <c r="F7" i="27"/>
  <c r="F13" i="27" s="1"/>
  <c r="F7" i="31"/>
  <c r="F59" i="31" s="1"/>
  <c r="F6" i="27"/>
  <c r="F9" i="27" s="1"/>
  <c r="F6" i="34"/>
  <c r="F24" i="34" s="1"/>
  <c r="F48" i="34" s="1"/>
  <c r="F100" i="34" s="1"/>
  <c r="C7" i="37"/>
  <c r="C13" i="37" s="1"/>
  <c r="F5" i="29"/>
  <c r="F11" i="29" s="1"/>
  <c r="F35" i="29" s="1"/>
  <c r="F86" i="29" s="1"/>
  <c r="AV56" i="31"/>
  <c r="K4" i="34"/>
  <c r="BJ56" i="34"/>
  <c r="F10" i="34"/>
  <c r="F34" i="34" s="1"/>
  <c r="F86" i="34" s="1"/>
  <c r="Z56" i="34"/>
  <c r="AQ4" i="34"/>
  <c r="AB4" i="34"/>
  <c r="BF56" i="34"/>
  <c r="AX4" i="34"/>
  <c r="M56" i="34"/>
  <c r="P56" i="34"/>
  <c r="Y56" i="34"/>
  <c r="F31" i="34"/>
  <c r="F83" i="34" s="1"/>
  <c r="AG56" i="34"/>
  <c r="BM56" i="34"/>
  <c r="AH56" i="34"/>
  <c r="BN56" i="34"/>
  <c r="AJ56" i="34"/>
  <c r="AL56" i="34"/>
  <c r="AP56" i="34"/>
  <c r="AS56" i="34"/>
  <c r="N56" i="34"/>
  <c r="AT56" i="34"/>
  <c r="BA56" i="34"/>
  <c r="R56" i="34"/>
  <c r="BB56" i="34"/>
  <c r="F25" i="34"/>
  <c r="F49" i="34" s="1"/>
  <c r="F101" i="34" s="1"/>
  <c r="V56" i="34"/>
  <c r="BD56" i="34"/>
  <c r="R56" i="31"/>
  <c r="I56" i="31"/>
  <c r="BF56" i="31"/>
  <c r="AX56" i="31"/>
  <c r="H56" i="31"/>
  <c r="P56" i="31"/>
  <c r="AJ56" i="31"/>
  <c r="AK56" i="31"/>
  <c r="J56" i="31"/>
  <c r="AL56" i="31"/>
  <c r="N56" i="31"/>
  <c r="AU56" i="31"/>
  <c r="Q56" i="31"/>
  <c r="AW56" i="31"/>
  <c r="AA56" i="31"/>
  <c r="BB56" i="31"/>
  <c r="AB56" i="31"/>
  <c r="BD56" i="31"/>
  <c r="Z4" i="31"/>
  <c r="AC56" i="31"/>
  <c r="BE56" i="31"/>
  <c r="AD56" i="31"/>
  <c r="AH56" i="31"/>
  <c r="BO56" i="31"/>
  <c r="AM4" i="27"/>
  <c r="AL4" i="27"/>
  <c r="AF4" i="27"/>
  <c r="U4" i="27"/>
  <c r="BH4" i="27"/>
  <c r="AZ4" i="27"/>
  <c r="AO4" i="27"/>
  <c r="AN4" i="27"/>
  <c r="BB4" i="27"/>
  <c r="BA4" i="27"/>
  <c r="AA4" i="27"/>
  <c r="AY4" i="27"/>
  <c r="Z4" i="27"/>
  <c r="AW4" i="27"/>
  <c r="Y4" i="27"/>
  <c r="AQ4" i="27"/>
  <c r="X4" i="27"/>
  <c r="W4" i="27"/>
  <c r="BC4" i="27"/>
  <c r="V4" i="27"/>
  <c r="C44" i="22"/>
  <c r="C11" i="37"/>
  <c r="C11" i="35"/>
  <c r="C9" i="35"/>
  <c r="C8" i="35"/>
  <c r="X4" i="35"/>
  <c r="AR4" i="35"/>
  <c r="BL4" i="35"/>
  <c r="E4" i="35"/>
  <c r="Y4" i="35"/>
  <c r="AS4" i="35"/>
  <c r="F4" i="35"/>
  <c r="Z4" i="35"/>
  <c r="AT4" i="35"/>
  <c r="G4" i="35"/>
  <c r="AA4" i="35"/>
  <c r="AU4" i="35"/>
  <c r="H4" i="35"/>
  <c r="AV4" i="35"/>
  <c r="AB4" i="35"/>
  <c r="K4" i="35"/>
  <c r="AE4" i="35"/>
  <c r="AY4" i="35"/>
  <c r="M4" i="35"/>
  <c r="AG4" i="35"/>
  <c r="BA4" i="35"/>
  <c r="N4" i="35"/>
  <c r="AH4" i="35"/>
  <c r="BB4" i="35"/>
  <c r="R4" i="35"/>
  <c r="AL4" i="35"/>
  <c r="BF4" i="35"/>
  <c r="O4" i="35"/>
  <c r="AI4" i="35"/>
  <c r="BC4" i="35"/>
  <c r="C67" i="22"/>
  <c r="C65" i="22"/>
  <c r="C66" i="22"/>
  <c r="AA4" i="34"/>
  <c r="AU4" i="34"/>
  <c r="BO4" i="34"/>
  <c r="W56" i="34"/>
  <c r="BK56" i="34"/>
  <c r="X56" i="34"/>
  <c r="AR56" i="34"/>
  <c r="BL56" i="34"/>
  <c r="H4" i="34"/>
  <c r="AV4" i="34"/>
  <c r="I4" i="34"/>
  <c r="AC4" i="34"/>
  <c r="AW4" i="34"/>
  <c r="J4" i="34"/>
  <c r="AD4" i="34"/>
  <c r="AE4" i="34"/>
  <c r="AY4" i="34"/>
  <c r="F19" i="34"/>
  <c r="L4" i="34"/>
  <c r="AF4" i="34"/>
  <c r="AZ4" i="34"/>
  <c r="F13" i="34"/>
  <c r="BC4" i="34"/>
  <c r="O4" i="34"/>
  <c r="AI4" i="34"/>
  <c r="Q4" i="34"/>
  <c r="AK4" i="34"/>
  <c r="BE4" i="34"/>
  <c r="S4" i="34"/>
  <c r="AM4" i="34"/>
  <c r="BG4" i="34"/>
  <c r="T4" i="34"/>
  <c r="AN4" i="34"/>
  <c r="BH4" i="34"/>
  <c r="BI4" i="34"/>
  <c r="U4" i="34"/>
  <c r="AO4" i="34"/>
  <c r="X4" i="31"/>
  <c r="AR4" i="31"/>
  <c r="BL4" i="31"/>
  <c r="Y4" i="31"/>
  <c r="AS4" i="31"/>
  <c r="BM4" i="31"/>
  <c r="T56" i="31"/>
  <c r="AN56" i="31"/>
  <c r="BH56" i="31"/>
  <c r="AT4" i="31"/>
  <c r="BN4" i="31"/>
  <c r="V56" i="31"/>
  <c r="AP56" i="31"/>
  <c r="BJ56" i="31"/>
  <c r="W56" i="31"/>
  <c r="AQ56" i="31"/>
  <c r="BK56" i="31"/>
  <c r="K4" i="31"/>
  <c r="AE4" i="31"/>
  <c r="AY4" i="31"/>
  <c r="L4" i="31"/>
  <c r="AF4" i="31"/>
  <c r="AZ4" i="31"/>
  <c r="M4" i="31"/>
  <c r="AG4" i="31"/>
  <c r="BA4" i="31"/>
  <c r="O4" i="31"/>
  <c r="AI4" i="31"/>
  <c r="BC4" i="31"/>
  <c r="S4" i="31"/>
  <c r="AM4" i="31"/>
  <c r="BG4" i="31"/>
  <c r="U4" i="31"/>
  <c r="AO4" i="31"/>
  <c r="BI4" i="31"/>
  <c r="F30" i="29"/>
  <c r="F81" i="29" s="1"/>
  <c r="F12" i="29"/>
  <c r="F63" i="29" s="1"/>
  <c r="M55" i="29"/>
  <c r="Q55" i="29"/>
  <c r="BA55" i="29"/>
  <c r="AG55" i="29"/>
  <c r="F18" i="29"/>
  <c r="F69" i="29" s="1"/>
  <c r="Y55" i="29"/>
  <c r="F24" i="29"/>
  <c r="F75" i="29" s="1"/>
  <c r="R55" i="29"/>
  <c r="AL55" i="29"/>
  <c r="AI4" i="29"/>
  <c r="BI4" i="29"/>
  <c r="BF55" i="29"/>
  <c r="F9" i="29"/>
  <c r="AK55" i="29"/>
  <c r="AQ55" i="29"/>
  <c r="AS55" i="29"/>
  <c r="AU55" i="29"/>
  <c r="AW55" i="29"/>
  <c r="BE55" i="29"/>
  <c r="BK55" i="29"/>
  <c r="BM55" i="29"/>
  <c r="I55" i="29"/>
  <c r="BO55" i="29"/>
  <c r="W55" i="29"/>
  <c r="AA55" i="29"/>
  <c r="AC55" i="29"/>
  <c r="V4" i="29"/>
  <c r="J55" i="29"/>
  <c r="AD55" i="29"/>
  <c r="AX55" i="29"/>
  <c r="AP4" i="29"/>
  <c r="BJ4" i="29"/>
  <c r="K55" i="29"/>
  <c r="AE55" i="29"/>
  <c r="AY55" i="29"/>
  <c r="AO4" i="29"/>
  <c r="X4" i="29"/>
  <c r="AR4" i="29"/>
  <c r="BL4" i="29"/>
  <c r="L55" i="29"/>
  <c r="AF55" i="29"/>
  <c r="AZ55" i="29"/>
  <c r="U4" i="29"/>
  <c r="Z4" i="29"/>
  <c r="AT4" i="29"/>
  <c r="BN4" i="29"/>
  <c r="N55" i="29"/>
  <c r="AH55" i="29"/>
  <c r="BB55" i="29"/>
  <c r="O55" i="29"/>
  <c r="BC55" i="29"/>
  <c r="P55" i="29"/>
  <c r="AJ55" i="29"/>
  <c r="BD55" i="29"/>
  <c r="S55" i="29"/>
  <c r="AM55" i="29"/>
  <c r="BG55" i="29"/>
  <c r="T55" i="29"/>
  <c r="AN55" i="29"/>
  <c r="BH55" i="29"/>
  <c r="H4" i="29"/>
  <c r="AB4" i="29"/>
  <c r="AV4" i="29"/>
  <c r="AU4" i="27"/>
  <c r="AG30" i="27"/>
  <c r="BN4" i="27"/>
  <c r="AT4" i="27"/>
  <c r="K4" i="27"/>
  <c r="J4" i="27"/>
  <c r="BM4" i="27"/>
  <c r="AS4" i="27"/>
  <c r="I4" i="27"/>
  <c r="BL4" i="27"/>
  <c r="AR4" i="27"/>
  <c r="BK4" i="27"/>
  <c r="BJ4" i="27"/>
  <c r="BI4" i="27"/>
  <c r="BG4" i="27"/>
  <c r="BF4" i="27"/>
  <c r="BE4" i="27"/>
  <c r="AK4" i="27"/>
  <c r="T4" i="27"/>
  <c r="BD4" i="27"/>
  <c r="AJ4" i="27"/>
  <c r="AI4" i="27"/>
  <c r="R4" i="27"/>
  <c r="AH4" i="27"/>
  <c r="Q4" i="27"/>
  <c r="P4" i="27"/>
  <c r="AE4" i="27"/>
  <c r="O4" i="27"/>
  <c r="N4" i="27"/>
  <c r="AX4" i="27"/>
  <c r="AD4" i="27"/>
  <c r="M4" i="27"/>
  <c r="AC4" i="27"/>
  <c r="L4" i="27"/>
  <c r="AV4" i="27"/>
  <c r="AB4" i="27"/>
  <c r="H4" i="27"/>
  <c r="BO4" i="27"/>
  <c r="AP30" i="27"/>
  <c r="S30" i="27"/>
  <c r="F42" i="26"/>
  <c r="D71" i="26"/>
  <c r="K71" i="26" s="1"/>
  <c r="G42" i="26"/>
  <c r="E71" i="26"/>
  <c r="L71" i="26" s="1"/>
  <c r="J185" i="23"/>
  <c r="J195" i="23" s="1"/>
  <c r="H185" i="23"/>
  <c r="H195" i="23" s="1"/>
  <c r="K185" i="23"/>
  <c r="K195" i="23" s="1"/>
  <c r="I185" i="23"/>
  <c r="I195" i="23" s="1"/>
  <c r="E53" i="25"/>
  <c r="I45" i="25"/>
  <c r="F53" i="25"/>
  <c r="J45" i="25"/>
  <c r="I20" i="25"/>
  <c r="G37" i="25" s="1"/>
  <c r="G45" i="25" s="1"/>
  <c r="J20" i="25"/>
  <c r="H37" i="25" s="1"/>
  <c r="H45" i="25" s="1"/>
  <c r="G11" i="25"/>
  <c r="E11" i="25"/>
  <c r="G52" i="23"/>
  <c r="E76" i="23"/>
  <c r="H52" i="23"/>
  <c r="F76" i="23"/>
  <c r="K46" i="23"/>
  <c r="L46" i="23"/>
  <c r="G81" i="24"/>
  <c r="G108" i="24" s="1"/>
  <c r="G141" i="24" s="1"/>
  <c r="G55" i="24"/>
  <c r="G47" i="24"/>
  <c r="H81" i="24"/>
  <c r="H108" i="24" s="1"/>
  <c r="H141" i="24" s="1"/>
  <c r="H55" i="24"/>
  <c r="H47" i="24"/>
  <c r="G82" i="24"/>
  <c r="H82" i="24"/>
  <c r="E127" i="24"/>
  <c r="G116" i="24"/>
  <c r="G127" i="24" s="1"/>
  <c r="F127" i="24"/>
  <c r="F121" i="24"/>
  <c r="H116" i="24"/>
  <c r="H127" i="24" s="1"/>
  <c r="D253" i="24"/>
  <c r="D220" i="24"/>
  <c r="E669" i="22"/>
  <c r="E732" i="22" s="1"/>
  <c r="E794" i="22" s="1"/>
  <c r="E609" i="22"/>
  <c r="E670" i="22"/>
  <c r="E733" i="22" s="1"/>
  <c r="E795" i="22" s="1"/>
  <c r="E610" i="22"/>
  <c r="E671" i="22"/>
  <c r="E734" i="22" s="1"/>
  <c r="E796" i="22" s="1"/>
  <c r="E611" i="22"/>
  <c r="D673" i="22"/>
  <c r="D642" i="22"/>
  <c r="D617" i="22"/>
  <c r="D674" i="22"/>
  <c r="D643" i="22"/>
  <c r="D618" i="22"/>
  <c r="D675" i="22"/>
  <c r="D644" i="22"/>
  <c r="D619" i="22"/>
  <c r="D677" i="22"/>
  <c r="D646" i="22"/>
  <c r="D621" i="22"/>
  <c r="D678" i="22"/>
  <c r="D647" i="22"/>
  <c r="D622" i="22"/>
  <c r="D679" i="22"/>
  <c r="D648" i="22"/>
  <c r="D623" i="22"/>
  <c r="C727" i="22"/>
  <c r="C759" i="22" s="1"/>
  <c r="C790" i="22" s="1"/>
  <c r="C821" i="22" s="1"/>
  <c r="C696" i="22"/>
  <c r="E700" i="22"/>
  <c r="E763" i="22" s="1"/>
  <c r="E825" i="22" s="1"/>
  <c r="E642" i="22"/>
  <c r="E701" i="22"/>
  <c r="E764" i="22" s="1"/>
  <c r="E826" i="22" s="1"/>
  <c r="E643" i="22"/>
  <c r="E702" i="22"/>
  <c r="E765" i="22" s="1"/>
  <c r="E827" i="22" s="1"/>
  <c r="E644" i="22"/>
  <c r="C735" i="22"/>
  <c r="C766" i="22" s="1"/>
  <c r="C797" i="22" s="1"/>
  <c r="C829" i="22" s="1"/>
  <c r="C703" i="22"/>
  <c r="C743" i="22"/>
  <c r="C774" i="22" s="1"/>
  <c r="C805" i="22" s="1"/>
  <c r="C836" i="22" s="1"/>
  <c r="C711" i="22"/>
  <c r="C751" i="22"/>
  <c r="C782" i="22" s="1"/>
  <c r="C813" i="22" s="1"/>
  <c r="C844" i="22" s="1"/>
  <c r="C719" i="22"/>
  <c r="D728" i="22"/>
  <c r="D696" i="22"/>
  <c r="D759" i="22" s="1"/>
  <c r="D821" i="22" s="1"/>
  <c r="D729" i="22"/>
  <c r="D697" i="22"/>
  <c r="D760" i="22" s="1"/>
  <c r="D822" i="22" s="1"/>
  <c r="D730" i="22"/>
  <c r="D698" i="22"/>
  <c r="D761" i="22" s="1"/>
  <c r="D823" i="22" s="1"/>
  <c r="D732" i="22"/>
  <c r="D794" i="22" s="1"/>
  <c r="E5" i="27" s="1"/>
  <c r="D700" i="22"/>
  <c r="D763" i="22" s="1"/>
  <c r="D825" i="22" s="1"/>
  <c r="E17" i="27" s="1"/>
  <c r="D733" i="22"/>
  <c r="D795" i="22" s="1"/>
  <c r="E6" i="27" s="1"/>
  <c r="D701" i="22"/>
  <c r="D764" i="22" s="1"/>
  <c r="D826" i="22" s="1"/>
  <c r="E18" i="27" s="1"/>
  <c r="D734" i="22"/>
  <c r="D796" i="22" s="1"/>
  <c r="E7" i="27" s="1"/>
  <c r="D702" i="22"/>
  <c r="D765" i="22" s="1"/>
  <c r="D827" i="22" s="1"/>
  <c r="E19" i="27" s="1"/>
  <c r="F18" i="31" l="1"/>
  <c r="F13" i="31"/>
  <c r="F25" i="31"/>
  <c r="F58" i="34"/>
  <c r="F76" i="34"/>
  <c r="F12" i="31"/>
  <c r="F36" i="31" s="1"/>
  <c r="F88" i="31" s="1"/>
  <c r="F9" i="31"/>
  <c r="F61" i="31" s="1"/>
  <c r="F23" i="31"/>
  <c r="F47" i="31" s="1"/>
  <c r="F99" i="31" s="1"/>
  <c r="F9" i="34"/>
  <c r="F61" i="34" s="1"/>
  <c r="F14" i="27"/>
  <c r="F20" i="34"/>
  <c r="F72" i="34" s="1"/>
  <c r="F17" i="27"/>
  <c r="F20" i="27" s="1"/>
  <c r="F23" i="27" s="1"/>
  <c r="F26" i="27" s="1"/>
  <c r="F33" i="27"/>
  <c r="F45" i="27" s="1"/>
  <c r="F48" i="27" s="1"/>
  <c r="F51" i="27" s="1"/>
  <c r="F54" i="27" s="1"/>
  <c r="F10" i="29"/>
  <c r="F34" i="29" s="1"/>
  <c r="F85" i="29" s="1"/>
  <c r="F43" i="29"/>
  <c r="F94" i="29" s="1"/>
  <c r="F13" i="29"/>
  <c r="F64" i="29" s="1"/>
  <c r="F25" i="29"/>
  <c r="F76" i="29" s="1"/>
  <c r="F24" i="31"/>
  <c r="F48" i="31" s="1"/>
  <c r="F100" i="31" s="1"/>
  <c r="F35" i="31"/>
  <c r="F87" i="31" s="1"/>
  <c r="F12" i="34"/>
  <c r="F36" i="34" s="1"/>
  <c r="F88" i="34" s="1"/>
  <c r="F8" i="29"/>
  <c r="F32" i="29" s="1"/>
  <c r="F83" i="29" s="1"/>
  <c r="F29" i="34"/>
  <c r="F81" i="34" s="1"/>
  <c r="F41" i="34"/>
  <c r="F93" i="34" s="1"/>
  <c r="F11" i="34"/>
  <c r="F63" i="34" s="1"/>
  <c r="F31" i="29"/>
  <c r="F82" i="29" s="1"/>
  <c r="F57" i="34"/>
  <c r="F8" i="34"/>
  <c r="F60" i="34" s="1"/>
  <c r="F58" i="29"/>
  <c r="C59" i="25"/>
  <c r="C70" i="25" s="1"/>
  <c r="J51" i="25"/>
  <c r="F61" i="25"/>
  <c r="F72" i="25" s="1"/>
  <c r="F99" i="18" s="1"/>
  <c r="F130" i="18" s="1"/>
  <c r="J130" i="18" s="1"/>
  <c r="L53" i="25"/>
  <c r="E61" i="25"/>
  <c r="E72" i="25" s="1"/>
  <c r="E99" i="18" s="1"/>
  <c r="E130" i="18" s="1"/>
  <c r="I130" i="18" s="1"/>
  <c r="K53" i="25"/>
  <c r="F10" i="31"/>
  <c r="F34" i="31" s="1"/>
  <c r="F86" i="31" s="1"/>
  <c r="F19" i="31"/>
  <c r="F43" i="31" s="1"/>
  <c r="F95" i="31" s="1"/>
  <c r="F31" i="31"/>
  <c r="F83" i="31" s="1"/>
  <c r="F23" i="34"/>
  <c r="F47" i="34" s="1"/>
  <c r="F99" i="34" s="1"/>
  <c r="F16" i="27"/>
  <c r="F18" i="27"/>
  <c r="F21" i="27" s="1"/>
  <c r="F24" i="27" s="1"/>
  <c r="F27" i="27" s="1"/>
  <c r="F19" i="27"/>
  <c r="F22" i="27" s="1"/>
  <c r="F25" i="27" s="1"/>
  <c r="F28" i="27" s="1"/>
  <c r="C9" i="37"/>
  <c r="C15" i="37" s="1"/>
  <c r="F56" i="29"/>
  <c r="F57" i="31"/>
  <c r="F23" i="29"/>
  <c r="F74" i="29" s="1"/>
  <c r="F29" i="29"/>
  <c r="F80" i="29" s="1"/>
  <c r="F10" i="27"/>
  <c r="F15" i="27"/>
  <c r="F17" i="31"/>
  <c r="F20" i="31" s="1"/>
  <c r="F44" i="31" s="1"/>
  <c r="F96" i="31" s="1"/>
  <c r="F32" i="27"/>
  <c r="F35" i="27" s="1"/>
  <c r="F70" i="29"/>
  <c r="F30" i="31"/>
  <c r="F82" i="31" s="1"/>
  <c r="F17" i="29"/>
  <c r="F68" i="29" s="1"/>
  <c r="F73" i="29"/>
  <c r="F12" i="27"/>
  <c r="F62" i="29"/>
  <c r="F29" i="31"/>
  <c r="F81" i="31" s="1"/>
  <c r="F8" i="31"/>
  <c r="F32" i="31" s="1"/>
  <c r="F84" i="31" s="1"/>
  <c r="F27" i="34"/>
  <c r="F51" i="34" s="1"/>
  <c r="F103" i="34" s="1"/>
  <c r="C13" i="35"/>
  <c r="F31" i="27"/>
  <c r="F34" i="27" s="1"/>
  <c r="F18" i="34"/>
  <c r="F70" i="34" s="1"/>
  <c r="C10" i="37"/>
  <c r="C16" i="37" s="1"/>
  <c r="D790" i="22"/>
  <c r="E5" i="31"/>
  <c r="B5" i="35"/>
  <c r="B11" i="35" s="1"/>
  <c r="E5" i="29"/>
  <c r="E5" i="34"/>
  <c r="B5" i="37"/>
  <c r="B11" i="37" s="1"/>
  <c r="D792" i="22"/>
  <c r="E7" i="34"/>
  <c r="E7" i="29"/>
  <c r="B7" i="37"/>
  <c r="B13" i="37" s="1"/>
  <c r="E7" i="31"/>
  <c r="B7" i="35"/>
  <c r="B13" i="35" s="1"/>
  <c r="F30" i="34"/>
  <c r="F82" i="34" s="1"/>
  <c r="D791" i="22"/>
  <c r="E6" i="29"/>
  <c r="E6" i="34"/>
  <c r="B6" i="35"/>
  <c r="B12" i="35" s="1"/>
  <c r="B6" i="37"/>
  <c r="B12" i="37" s="1"/>
  <c r="E6" i="31"/>
  <c r="F8" i="27"/>
  <c r="F62" i="34"/>
  <c r="F28" i="34"/>
  <c r="F52" i="34" s="1"/>
  <c r="F104" i="34" s="1"/>
  <c r="F77" i="34"/>
  <c r="F33" i="29"/>
  <c r="F84" i="29" s="1"/>
  <c r="F60" i="29"/>
  <c r="F71" i="26"/>
  <c r="M71" i="26" s="1"/>
  <c r="H42" i="26"/>
  <c r="J42" i="26" s="1"/>
  <c r="G71" i="26"/>
  <c r="N71" i="26" s="1"/>
  <c r="I42" i="26"/>
  <c r="K42" i="26" s="1"/>
  <c r="C15" i="35"/>
  <c r="C14" i="35"/>
  <c r="F43" i="34"/>
  <c r="F95" i="34" s="1"/>
  <c r="F22" i="34"/>
  <c r="F71" i="34"/>
  <c r="F37" i="34"/>
  <c r="F89" i="34" s="1"/>
  <c r="F15" i="34"/>
  <c r="F65" i="34"/>
  <c r="F49" i="31"/>
  <c r="F101" i="31" s="1"/>
  <c r="F28" i="31"/>
  <c r="F77" i="31"/>
  <c r="F42" i="31"/>
  <c r="F94" i="31" s="1"/>
  <c r="F21" i="31"/>
  <c r="F70" i="31"/>
  <c r="F15" i="31"/>
  <c r="F65" i="31"/>
  <c r="F37" i="31"/>
  <c r="F89" i="31" s="1"/>
  <c r="F21" i="29"/>
  <c r="F42" i="29"/>
  <c r="F93" i="29" s="1"/>
  <c r="F27" i="29"/>
  <c r="F48" i="29"/>
  <c r="F99" i="29" s="1"/>
  <c r="F14" i="29"/>
  <c r="F65" i="29" s="1"/>
  <c r="F36" i="29"/>
  <c r="F87" i="29" s="1"/>
  <c r="F37" i="27"/>
  <c r="H76" i="23"/>
  <c r="J52" i="23"/>
  <c r="G76" i="23"/>
  <c r="I52" i="23"/>
  <c r="H53" i="25"/>
  <c r="L45" i="25"/>
  <c r="G53" i="25"/>
  <c r="K45" i="25"/>
  <c r="E706" i="22"/>
  <c r="E769" i="22" s="1"/>
  <c r="E831" i="22" s="1"/>
  <c r="E648" i="22"/>
  <c r="E705" i="22"/>
  <c r="E768" i="22" s="1"/>
  <c r="E830" i="22" s="1"/>
  <c r="E647" i="22"/>
  <c r="E704" i="22"/>
  <c r="E767" i="22" s="1"/>
  <c r="E829" i="22" s="1"/>
  <c r="E646" i="22"/>
  <c r="D687" i="22"/>
  <c r="D656" i="22"/>
  <c r="D631" i="22"/>
  <c r="D742" i="22"/>
  <c r="D804" i="22" s="1"/>
  <c r="D710" i="22"/>
  <c r="D773" i="22" s="1"/>
  <c r="D835" i="22" s="1"/>
  <c r="D686" i="22"/>
  <c r="D655" i="22"/>
  <c r="D630" i="22"/>
  <c r="D741" i="22"/>
  <c r="D803" i="22" s="1"/>
  <c r="D709" i="22"/>
  <c r="D772" i="22" s="1"/>
  <c r="D834" i="22" s="1"/>
  <c r="D685" i="22"/>
  <c r="D654" i="22"/>
  <c r="D629" i="22"/>
  <c r="D740" i="22"/>
  <c r="D802" i="22" s="1"/>
  <c r="D708" i="22"/>
  <c r="D771" i="22" s="1"/>
  <c r="D833" i="22" s="1"/>
  <c r="D683" i="22"/>
  <c r="D652" i="22"/>
  <c r="D627" i="22"/>
  <c r="D738" i="22"/>
  <c r="D800" i="22" s="1"/>
  <c r="D706" i="22"/>
  <c r="D769" i="22" s="1"/>
  <c r="D831" i="22" s="1"/>
  <c r="D682" i="22"/>
  <c r="D651" i="22"/>
  <c r="D626" i="22"/>
  <c r="D737" i="22"/>
  <c r="D799" i="22" s="1"/>
  <c r="D705" i="22"/>
  <c r="D768" i="22" s="1"/>
  <c r="D830" i="22" s="1"/>
  <c r="D681" i="22"/>
  <c r="D650" i="22"/>
  <c r="D625" i="22"/>
  <c r="D736" i="22"/>
  <c r="D798" i="22" s="1"/>
  <c r="D704" i="22"/>
  <c r="D767" i="22" s="1"/>
  <c r="D829" i="22" s="1"/>
  <c r="E675" i="22"/>
  <c r="E738" i="22" s="1"/>
  <c r="E800" i="22" s="1"/>
  <c r="E615" i="22"/>
  <c r="E674" i="22"/>
  <c r="E737" i="22" s="1"/>
  <c r="E799" i="22" s="1"/>
  <c r="E614" i="22"/>
  <c r="E673" i="22"/>
  <c r="E736" i="22" s="1"/>
  <c r="E798" i="22" s="1"/>
  <c r="E613" i="22"/>
  <c r="F64" i="31" l="1"/>
  <c r="F14" i="31"/>
  <c r="F75" i="31"/>
  <c r="F26" i="31"/>
  <c r="F50" i="31" s="1"/>
  <c r="F102" i="31" s="1"/>
  <c r="F33" i="34"/>
  <c r="F85" i="34" s="1"/>
  <c r="F61" i="29"/>
  <c r="F59" i="29"/>
  <c r="F33" i="31"/>
  <c r="F85" i="31" s="1"/>
  <c r="F75" i="34"/>
  <c r="F76" i="31"/>
  <c r="F14" i="34"/>
  <c r="F16" i="34" s="1"/>
  <c r="F40" i="34" s="1"/>
  <c r="F92" i="34" s="1"/>
  <c r="F64" i="34"/>
  <c r="F27" i="31"/>
  <c r="F79" i="31" s="1"/>
  <c r="F79" i="34"/>
  <c r="F44" i="34"/>
  <c r="F96" i="34" s="1"/>
  <c r="F35" i="34"/>
  <c r="F87" i="34" s="1"/>
  <c r="F36" i="27"/>
  <c r="F28" i="29"/>
  <c r="F79" i="29" s="1"/>
  <c r="F49" i="29"/>
  <c r="F100" i="29" s="1"/>
  <c r="F42" i="27"/>
  <c r="F39" i="27"/>
  <c r="F62" i="31"/>
  <c r="F32" i="34"/>
  <c r="F84" i="34" s="1"/>
  <c r="F26" i="34"/>
  <c r="F78" i="34" s="1"/>
  <c r="F37" i="29"/>
  <c r="F88" i="29" s="1"/>
  <c r="F15" i="29"/>
  <c r="F39" i="29" s="1"/>
  <c r="F90" i="29" s="1"/>
  <c r="F41" i="27"/>
  <c r="F40" i="27"/>
  <c r="F71" i="31"/>
  <c r="G61" i="25"/>
  <c r="G72" i="25" s="1"/>
  <c r="G99" i="18" s="1"/>
  <c r="G130" i="18" s="1"/>
  <c r="K130" i="18" s="1"/>
  <c r="M53" i="25"/>
  <c r="H61" i="25"/>
  <c r="H72" i="25" s="1"/>
  <c r="H99" i="18" s="1"/>
  <c r="H130" i="18" s="1"/>
  <c r="L130" i="18" s="1"/>
  <c r="N53" i="25"/>
  <c r="F22" i="31"/>
  <c r="F46" i="31" s="1"/>
  <c r="F98" i="31" s="1"/>
  <c r="F47" i="29"/>
  <c r="F98" i="29" s="1"/>
  <c r="F26" i="29"/>
  <c r="F50" i="29" s="1"/>
  <c r="F101" i="29" s="1"/>
  <c r="F44" i="27"/>
  <c r="F47" i="27" s="1"/>
  <c r="F50" i="27" s="1"/>
  <c r="F53" i="27" s="1"/>
  <c r="F60" i="31"/>
  <c r="F41" i="29"/>
  <c r="F92" i="29" s="1"/>
  <c r="F20" i="29"/>
  <c r="F44" i="29" s="1"/>
  <c r="F95" i="29" s="1"/>
  <c r="F43" i="27"/>
  <c r="F46" i="27" s="1"/>
  <c r="F49" i="27" s="1"/>
  <c r="F52" i="27" s="1"/>
  <c r="F38" i="27"/>
  <c r="F41" i="31"/>
  <c r="F93" i="31" s="1"/>
  <c r="F69" i="31"/>
  <c r="E11" i="34"/>
  <c r="E57" i="34"/>
  <c r="E29" i="34"/>
  <c r="E81" i="34" s="1"/>
  <c r="E12" i="29"/>
  <c r="E57" i="29"/>
  <c r="E30" i="29"/>
  <c r="E81" i="29" s="1"/>
  <c r="E11" i="29"/>
  <c r="E29" i="29"/>
  <c r="E80" i="29" s="1"/>
  <c r="E56" i="29"/>
  <c r="E58" i="34"/>
  <c r="E12" i="34"/>
  <c r="E30" i="34"/>
  <c r="E82" i="34" s="1"/>
  <c r="E11" i="31"/>
  <c r="E57" i="31"/>
  <c r="E29" i="31"/>
  <c r="E81" i="31" s="1"/>
  <c r="F72" i="31"/>
  <c r="E31" i="31"/>
  <c r="E83" i="31" s="1"/>
  <c r="E59" i="31"/>
  <c r="E13" i="31"/>
  <c r="F42" i="34"/>
  <c r="F94" i="34" s="1"/>
  <c r="F21" i="34"/>
  <c r="E44" i="27"/>
  <c r="E20" i="27"/>
  <c r="E21" i="27"/>
  <c r="E45" i="27"/>
  <c r="E13" i="29"/>
  <c r="E58" i="29"/>
  <c r="E31" i="29"/>
  <c r="E82" i="29" s="1"/>
  <c r="E58" i="31"/>
  <c r="E30" i="31"/>
  <c r="E82" i="31" s="1"/>
  <c r="E12" i="31"/>
  <c r="E31" i="34"/>
  <c r="E83" i="34" s="1"/>
  <c r="E59" i="34"/>
  <c r="E13" i="34"/>
  <c r="E46" i="27"/>
  <c r="E47" i="27" s="1"/>
  <c r="E48" i="27" s="1"/>
  <c r="E49" i="27" s="1"/>
  <c r="E50" i="27" s="1"/>
  <c r="E51" i="27" s="1"/>
  <c r="E22" i="27"/>
  <c r="F80" i="34"/>
  <c r="F51" i="29"/>
  <c r="F102" i="29" s="1"/>
  <c r="F78" i="29"/>
  <c r="F45" i="29"/>
  <c r="F96" i="29" s="1"/>
  <c r="F72" i="29"/>
  <c r="F67" i="34"/>
  <c r="F39" i="34"/>
  <c r="F91" i="34" s="1"/>
  <c r="F74" i="34"/>
  <c r="F46" i="34"/>
  <c r="F98" i="34" s="1"/>
  <c r="F67" i="31"/>
  <c r="F39" i="31"/>
  <c r="F91" i="31" s="1"/>
  <c r="F73" i="31"/>
  <c r="F45" i="31"/>
  <c r="F97" i="31" s="1"/>
  <c r="F80" i="31"/>
  <c r="F52" i="31"/>
  <c r="F104" i="31" s="1"/>
  <c r="F16" i="31"/>
  <c r="F66" i="31"/>
  <c r="F38" i="31"/>
  <c r="F90" i="31" s="1"/>
  <c r="F16" i="29"/>
  <c r="F38" i="29"/>
  <c r="F89" i="29" s="1"/>
  <c r="E677" i="22"/>
  <c r="E740" i="22" s="1"/>
  <c r="E802" i="22" s="1"/>
  <c r="E617" i="22"/>
  <c r="E678" i="22"/>
  <c r="E741" i="22" s="1"/>
  <c r="E803" i="22" s="1"/>
  <c r="E618" i="22"/>
  <c r="E679" i="22"/>
  <c r="E742" i="22" s="1"/>
  <c r="E804" i="22" s="1"/>
  <c r="E619" i="22"/>
  <c r="D689" i="22"/>
  <c r="D658" i="22"/>
  <c r="D744" i="22"/>
  <c r="D806" i="22" s="1"/>
  <c r="D712" i="22"/>
  <c r="D775" i="22" s="1"/>
  <c r="D837" i="22" s="1"/>
  <c r="D690" i="22"/>
  <c r="D659" i="22"/>
  <c r="D745" i="22"/>
  <c r="D807" i="22" s="1"/>
  <c r="D713" i="22"/>
  <c r="D776" i="22" s="1"/>
  <c r="D838" i="22" s="1"/>
  <c r="D691" i="22"/>
  <c r="D660" i="22"/>
  <c r="D746" i="22"/>
  <c r="D808" i="22" s="1"/>
  <c r="D714" i="22"/>
  <c r="D777" i="22" s="1"/>
  <c r="D839" i="22" s="1"/>
  <c r="D693" i="22"/>
  <c r="D662" i="22"/>
  <c r="D748" i="22"/>
  <c r="D810" i="22" s="1"/>
  <c r="D716" i="22"/>
  <c r="D694" i="22"/>
  <c r="D663" i="22"/>
  <c r="D749" i="22"/>
  <c r="D811" i="22" s="1"/>
  <c r="D717" i="22"/>
  <c r="D695" i="22"/>
  <c r="D664" i="22"/>
  <c r="D750" i="22"/>
  <c r="D812" i="22" s="1"/>
  <c r="D718" i="22"/>
  <c r="E708" i="22"/>
  <c r="E771" i="22" s="1"/>
  <c r="E833" i="22" s="1"/>
  <c r="E650" i="22"/>
  <c r="E709" i="22"/>
  <c r="E772" i="22" s="1"/>
  <c r="E834" i="22" s="1"/>
  <c r="E651" i="22"/>
  <c r="E710" i="22"/>
  <c r="E773" i="22" s="1"/>
  <c r="E835" i="22" s="1"/>
  <c r="E652" i="22"/>
  <c r="F78" i="31" l="1"/>
  <c r="F66" i="34"/>
  <c r="F38" i="34"/>
  <c r="F90" i="34" s="1"/>
  <c r="F51" i="31"/>
  <c r="F103" i="31" s="1"/>
  <c r="F68" i="34"/>
  <c r="F66" i="29"/>
  <c r="F74" i="31"/>
  <c r="F52" i="29"/>
  <c r="F103" i="29" s="1"/>
  <c r="F50" i="34"/>
  <c r="F102" i="34" s="1"/>
  <c r="F77" i="29"/>
  <c r="F71" i="29"/>
  <c r="D780" i="22"/>
  <c r="D842" i="22" s="1"/>
  <c r="B9" i="37"/>
  <c r="B15" i="37" s="1"/>
  <c r="E9" i="29"/>
  <c r="E9" i="31"/>
  <c r="E9" i="34"/>
  <c r="B9" i="35"/>
  <c r="B15" i="35" s="1"/>
  <c r="F73" i="34"/>
  <c r="F45" i="34"/>
  <c r="F97" i="34" s="1"/>
  <c r="E9" i="27"/>
  <c r="E12" i="27"/>
  <c r="E65" i="31"/>
  <c r="E19" i="31"/>
  <c r="E37" i="31"/>
  <c r="E89" i="31" s="1"/>
  <c r="E17" i="29"/>
  <c r="E35" i="29"/>
  <c r="E86" i="29" s="1"/>
  <c r="E62" i="29"/>
  <c r="E64" i="31"/>
  <c r="E36" i="31"/>
  <c r="E88" i="31" s="1"/>
  <c r="E18" i="31"/>
  <c r="E36" i="34"/>
  <c r="E88" i="34" s="1"/>
  <c r="E64" i="34"/>
  <c r="E18" i="34"/>
  <c r="E8" i="27"/>
  <c r="E11" i="27"/>
  <c r="E18" i="29"/>
  <c r="E36" i="29"/>
  <c r="E87" i="29" s="1"/>
  <c r="E63" i="29"/>
  <c r="E65" i="34"/>
  <c r="E19" i="34"/>
  <c r="E37" i="34"/>
  <c r="E89" i="34" s="1"/>
  <c r="E19" i="29"/>
  <c r="E64" i="29"/>
  <c r="E37" i="29"/>
  <c r="E88" i="29" s="1"/>
  <c r="E63" i="31"/>
  <c r="E35" i="31"/>
  <c r="E87" i="31" s="1"/>
  <c r="E17" i="31"/>
  <c r="D779" i="22"/>
  <c r="D841" i="22" s="1"/>
  <c r="E8" i="34"/>
  <c r="E8" i="29"/>
  <c r="B8" i="37"/>
  <c r="B14" i="37" s="1"/>
  <c r="E8" i="31"/>
  <c r="B8" i="35"/>
  <c r="B14" i="35" s="1"/>
  <c r="D781" i="22"/>
  <c r="D843" i="22" s="1"/>
  <c r="B10" i="37"/>
  <c r="B16" i="37" s="1"/>
  <c r="E10" i="29"/>
  <c r="E10" i="31"/>
  <c r="B10" i="35"/>
  <c r="B16" i="35" s="1"/>
  <c r="E10" i="34"/>
  <c r="E10" i="27"/>
  <c r="E13" i="27"/>
  <c r="E35" i="34"/>
  <c r="E87" i="34" s="1"/>
  <c r="E63" i="34"/>
  <c r="E17" i="34"/>
  <c r="F40" i="29"/>
  <c r="F91" i="29" s="1"/>
  <c r="F67" i="29"/>
  <c r="F40" i="31"/>
  <c r="F92" i="31" s="1"/>
  <c r="F68" i="31"/>
  <c r="E714" i="22"/>
  <c r="E777" i="22" s="1"/>
  <c r="E839" i="22" s="1"/>
  <c r="E656" i="22"/>
  <c r="E713" i="22"/>
  <c r="E776" i="22" s="1"/>
  <c r="E838" i="22" s="1"/>
  <c r="E655" i="22"/>
  <c r="E712" i="22"/>
  <c r="E775" i="22" s="1"/>
  <c r="E837" i="22" s="1"/>
  <c r="E654" i="22"/>
  <c r="D758" i="22"/>
  <c r="D820" i="22" s="1"/>
  <c r="D726" i="22"/>
  <c r="D789" i="22" s="1"/>
  <c r="D851" i="22" s="1"/>
  <c r="E28" i="27" s="1"/>
  <c r="D757" i="22"/>
  <c r="D819" i="22" s="1"/>
  <c r="E15" i="27" s="1"/>
  <c r="D725" i="22"/>
  <c r="D788" i="22" s="1"/>
  <c r="D850" i="22" s="1"/>
  <c r="E27" i="27" s="1"/>
  <c r="D756" i="22"/>
  <c r="D818" i="22" s="1"/>
  <c r="E14" i="27" s="1"/>
  <c r="D724" i="22"/>
  <c r="D787" i="22" s="1"/>
  <c r="D849" i="22" s="1"/>
  <c r="E26" i="27" s="1"/>
  <c r="D754" i="22"/>
  <c r="D816" i="22" s="1"/>
  <c r="D722" i="22"/>
  <c r="D785" i="22" s="1"/>
  <c r="D847" i="22" s="1"/>
  <c r="D753" i="22"/>
  <c r="D815" i="22" s="1"/>
  <c r="D721" i="22"/>
  <c r="D784" i="22" s="1"/>
  <c r="D846" i="22" s="1"/>
  <c r="D752" i="22"/>
  <c r="D814" i="22" s="1"/>
  <c r="D720" i="22"/>
  <c r="D783" i="22" s="1"/>
  <c r="D845" i="22" s="1"/>
  <c r="E683" i="22"/>
  <c r="E746" i="22" s="1"/>
  <c r="E808" i="22" s="1"/>
  <c r="E623" i="22"/>
  <c r="E682" i="22"/>
  <c r="E745" i="22" s="1"/>
  <c r="E807" i="22" s="1"/>
  <c r="E622" i="22"/>
  <c r="E681" i="22"/>
  <c r="E744" i="22" s="1"/>
  <c r="E806" i="22" s="1"/>
  <c r="E621" i="22"/>
  <c r="E16" i="31" l="1"/>
  <c r="E34" i="31"/>
  <c r="E86" i="31" s="1"/>
  <c r="E62" i="31"/>
  <c r="E16" i="29"/>
  <c r="E34" i="29"/>
  <c r="E85" i="29" s="1"/>
  <c r="E61" i="29"/>
  <c r="E25" i="29"/>
  <c r="E70" i="29"/>
  <c r="E43" i="29"/>
  <c r="E94" i="29" s="1"/>
  <c r="E42" i="31"/>
  <c r="E94" i="31" s="1"/>
  <c r="E70" i="31"/>
  <c r="E24" i="31"/>
  <c r="E70" i="34"/>
  <c r="E42" i="34"/>
  <c r="E94" i="34" s="1"/>
  <c r="E24" i="34"/>
  <c r="E69" i="34"/>
  <c r="E41" i="34"/>
  <c r="E93" i="34" s="1"/>
  <c r="E23" i="34"/>
  <c r="E32" i="31"/>
  <c r="E84" i="31" s="1"/>
  <c r="E60" i="31"/>
  <c r="E14" i="31"/>
  <c r="E25" i="34"/>
  <c r="E43" i="34"/>
  <c r="E95" i="34" s="1"/>
  <c r="E71" i="34"/>
  <c r="E61" i="34"/>
  <c r="E33" i="34"/>
  <c r="E85" i="34" s="1"/>
  <c r="E15" i="34"/>
  <c r="E15" i="31"/>
  <c r="E33" i="31"/>
  <c r="E85" i="31" s="1"/>
  <c r="E61" i="31"/>
  <c r="E16" i="34"/>
  <c r="E62" i="34"/>
  <c r="E34" i="34"/>
  <c r="E86" i="34" s="1"/>
  <c r="E69" i="31"/>
  <c r="E41" i="31"/>
  <c r="E93" i="31" s="1"/>
  <c r="E23" i="31"/>
  <c r="E25" i="31"/>
  <c r="E71" i="31"/>
  <c r="E43" i="31"/>
  <c r="E95" i="31" s="1"/>
  <c r="E54" i="27"/>
  <c r="E25" i="27"/>
  <c r="E14" i="29"/>
  <c r="E59" i="29"/>
  <c r="E32" i="29"/>
  <c r="E83" i="29" s="1"/>
  <c r="E15" i="29"/>
  <c r="E60" i="29"/>
  <c r="E33" i="29"/>
  <c r="E84" i="29" s="1"/>
  <c r="E60" i="34"/>
  <c r="E14" i="34"/>
  <c r="E32" i="34"/>
  <c r="E84" i="34" s="1"/>
  <c r="E23" i="29"/>
  <c r="E68" i="29"/>
  <c r="E41" i="29"/>
  <c r="E92" i="29" s="1"/>
  <c r="E31" i="27"/>
  <c r="E32" i="27" s="1"/>
  <c r="E33" i="27" s="1"/>
  <c r="E34" i="27" s="1"/>
  <c r="E35" i="27" s="1"/>
  <c r="E36" i="27" s="1"/>
  <c r="E37" i="27" s="1"/>
  <c r="E38" i="27" s="1"/>
  <c r="E39" i="27" s="1"/>
  <c r="E40" i="27" s="1"/>
  <c r="E41" i="27" s="1"/>
  <c r="E42" i="27" s="1"/>
  <c r="E43" i="27" s="1"/>
  <c r="E16" i="27"/>
  <c r="E52" i="27"/>
  <c r="E23" i="27"/>
  <c r="E24" i="29"/>
  <c r="E69" i="29"/>
  <c r="E42" i="29"/>
  <c r="E93" i="29" s="1"/>
  <c r="E53" i="27"/>
  <c r="E24" i="27"/>
  <c r="E685" i="22"/>
  <c r="E748" i="22" s="1"/>
  <c r="E810" i="22" s="1"/>
  <c r="E625" i="22"/>
  <c r="E686" i="22"/>
  <c r="E749" i="22" s="1"/>
  <c r="E811" i="22" s="1"/>
  <c r="E626" i="22"/>
  <c r="E687" i="22"/>
  <c r="E750" i="22" s="1"/>
  <c r="E812" i="22" s="1"/>
  <c r="E627" i="22"/>
  <c r="E716" i="22"/>
  <c r="E779" i="22" s="1"/>
  <c r="E841" i="22" s="1"/>
  <c r="E658" i="22"/>
  <c r="E717" i="22"/>
  <c r="E780" i="22" s="1"/>
  <c r="E842" i="22" s="1"/>
  <c r="E659" i="22"/>
  <c r="E718" i="22"/>
  <c r="E781" i="22" s="1"/>
  <c r="E843" i="22" s="1"/>
  <c r="E660" i="22"/>
  <c r="E48" i="29" l="1"/>
  <c r="E99" i="29" s="1"/>
  <c r="E75" i="29"/>
  <c r="E77" i="34"/>
  <c r="E49" i="34"/>
  <c r="E101" i="34" s="1"/>
  <c r="E21" i="29"/>
  <c r="E66" i="29"/>
  <c r="E39" i="29"/>
  <c r="E90" i="29" s="1"/>
  <c r="E66" i="31"/>
  <c r="E38" i="31"/>
  <c r="E90" i="31" s="1"/>
  <c r="E20" i="31"/>
  <c r="E75" i="31"/>
  <c r="E47" i="31"/>
  <c r="E99" i="31" s="1"/>
  <c r="E48" i="31"/>
  <c r="E100" i="31" s="1"/>
  <c r="E76" i="31"/>
  <c r="E22" i="34"/>
  <c r="E40" i="34"/>
  <c r="E92" i="34" s="1"/>
  <c r="E68" i="34"/>
  <c r="E49" i="29"/>
  <c r="E100" i="29" s="1"/>
  <c r="E76" i="29"/>
  <c r="E20" i="29"/>
  <c r="E65" i="29"/>
  <c r="E38" i="29"/>
  <c r="E89" i="29" s="1"/>
  <c r="E47" i="34"/>
  <c r="E99" i="34" s="1"/>
  <c r="E75" i="34"/>
  <c r="E67" i="31"/>
  <c r="E21" i="31"/>
  <c r="E39" i="31"/>
  <c r="E91" i="31" s="1"/>
  <c r="E22" i="29"/>
  <c r="E67" i="29"/>
  <c r="E40" i="29"/>
  <c r="E91" i="29" s="1"/>
  <c r="E47" i="29"/>
  <c r="E98" i="29" s="1"/>
  <c r="E74" i="29"/>
  <c r="E39" i="34"/>
  <c r="E91" i="34" s="1"/>
  <c r="E21" i="34"/>
  <c r="E67" i="34"/>
  <c r="E76" i="34"/>
  <c r="E48" i="34"/>
  <c r="E100" i="34" s="1"/>
  <c r="E20" i="34"/>
  <c r="E66" i="34"/>
  <c r="E38" i="34"/>
  <c r="E90" i="34" s="1"/>
  <c r="E77" i="31"/>
  <c r="E49" i="31"/>
  <c r="E101" i="31" s="1"/>
  <c r="E22" i="31"/>
  <c r="E68" i="31"/>
  <c r="E40" i="31"/>
  <c r="E92" i="31" s="1"/>
  <c r="E722" i="22"/>
  <c r="E785" i="22" s="1"/>
  <c r="E847" i="22" s="1"/>
  <c r="E664" i="22"/>
  <c r="E726" i="22" s="1"/>
  <c r="E789" i="22" s="1"/>
  <c r="E851" i="22" s="1"/>
  <c r="E721" i="22"/>
  <c r="E784" i="22" s="1"/>
  <c r="E846" i="22" s="1"/>
  <c r="E663" i="22"/>
  <c r="E725" i="22" s="1"/>
  <c r="E788" i="22" s="1"/>
  <c r="E850" i="22" s="1"/>
  <c r="E720" i="22"/>
  <c r="E783" i="22" s="1"/>
  <c r="E845" i="22" s="1"/>
  <c r="E662" i="22"/>
  <c r="E724" i="22" s="1"/>
  <c r="E787" i="22" s="1"/>
  <c r="E849" i="22" s="1"/>
  <c r="E691" i="22"/>
  <c r="E754" i="22" s="1"/>
  <c r="E816" i="22" s="1"/>
  <c r="E631" i="22"/>
  <c r="E695" i="22" s="1"/>
  <c r="E758" i="22" s="1"/>
  <c r="E820" i="22" s="1"/>
  <c r="E690" i="22"/>
  <c r="E753" i="22" s="1"/>
  <c r="E815" i="22" s="1"/>
  <c r="E630" i="22"/>
  <c r="E694" i="22" s="1"/>
  <c r="E757" i="22" s="1"/>
  <c r="E819" i="22" s="1"/>
  <c r="E689" i="22"/>
  <c r="E752" i="22" s="1"/>
  <c r="E814" i="22" s="1"/>
  <c r="E629" i="22"/>
  <c r="E693" i="22" s="1"/>
  <c r="E756" i="22" s="1"/>
  <c r="E818" i="22" s="1"/>
  <c r="E27" i="34" l="1"/>
  <c r="E73" i="34"/>
  <c r="E45" i="34"/>
  <c r="E97" i="34" s="1"/>
  <c r="E26" i="31"/>
  <c r="E72" i="31"/>
  <c r="E44" i="31"/>
  <c r="E96" i="31" s="1"/>
  <c r="E26" i="29"/>
  <c r="E71" i="29"/>
  <c r="E44" i="29"/>
  <c r="E95" i="29" s="1"/>
  <c r="E74" i="31"/>
  <c r="E28" i="31"/>
  <c r="E46" i="31"/>
  <c r="E98" i="31" s="1"/>
  <c r="E27" i="29"/>
  <c r="E45" i="29"/>
  <c r="E96" i="29" s="1"/>
  <c r="E72" i="29"/>
  <c r="E28" i="29"/>
  <c r="E46" i="29"/>
  <c r="E97" i="29" s="1"/>
  <c r="E73" i="29"/>
  <c r="E74" i="34"/>
  <c r="E28" i="34"/>
  <c r="E46" i="34"/>
  <c r="E98" i="34" s="1"/>
  <c r="E44" i="34"/>
  <c r="E96" i="34" s="1"/>
  <c r="E72" i="34"/>
  <c r="E26" i="34"/>
  <c r="E73" i="31"/>
  <c r="E27" i="31"/>
  <c r="E45" i="31"/>
  <c r="E97" i="31" s="1"/>
  <c r="BN823" i="21"/>
  <c r="BM823" i="21"/>
  <c r="BL823" i="21"/>
  <c r="BK823" i="21"/>
  <c r="BJ823" i="21"/>
  <c r="BI823" i="21"/>
  <c r="BH823" i="21"/>
  <c r="BG823" i="21"/>
  <c r="BF823" i="21"/>
  <c r="BE823" i="21"/>
  <c r="BD823" i="21"/>
  <c r="BC823" i="21"/>
  <c r="BB823" i="21"/>
  <c r="BA823" i="21"/>
  <c r="AZ823" i="21"/>
  <c r="AY823" i="21"/>
  <c r="AX823" i="21"/>
  <c r="AW823" i="21"/>
  <c r="AV823" i="21"/>
  <c r="AU823" i="21"/>
  <c r="AT823" i="21"/>
  <c r="AS823" i="21"/>
  <c r="AR823" i="21"/>
  <c r="AQ823" i="21"/>
  <c r="AP823" i="21"/>
  <c r="AO823" i="21"/>
  <c r="AN823" i="21"/>
  <c r="AM823" i="21"/>
  <c r="AL823" i="21"/>
  <c r="AK823" i="21"/>
  <c r="AJ823" i="21"/>
  <c r="AI823" i="21"/>
  <c r="AH823" i="21"/>
  <c r="AG823" i="21"/>
  <c r="AF823" i="21"/>
  <c r="AE823" i="21"/>
  <c r="AD823" i="21"/>
  <c r="AC823" i="21"/>
  <c r="AB823" i="21"/>
  <c r="AA823" i="21"/>
  <c r="Z823" i="21"/>
  <c r="Y823" i="21"/>
  <c r="X823" i="21"/>
  <c r="W823" i="21"/>
  <c r="V823" i="21"/>
  <c r="U823" i="21"/>
  <c r="T823" i="21"/>
  <c r="S823" i="21"/>
  <c r="R823" i="21"/>
  <c r="Q823" i="21"/>
  <c r="P823" i="21"/>
  <c r="O823" i="21"/>
  <c r="N823" i="21"/>
  <c r="M823" i="21"/>
  <c r="L823" i="21"/>
  <c r="K823" i="21"/>
  <c r="J823" i="21"/>
  <c r="I823" i="21"/>
  <c r="H823" i="21"/>
  <c r="G823" i="21"/>
  <c r="F823" i="21"/>
  <c r="E689" i="21"/>
  <c r="E752" i="21" s="1"/>
  <c r="E814" i="21" s="1"/>
  <c r="E688" i="21"/>
  <c r="E751" i="21" s="1"/>
  <c r="E813" i="21" s="1"/>
  <c r="E687" i="21"/>
  <c r="E750" i="21" s="1"/>
  <c r="E812" i="21" s="1"/>
  <c r="D662" i="21"/>
  <c r="D661" i="21"/>
  <c r="D660" i="21"/>
  <c r="E658" i="21"/>
  <c r="E721" i="21" s="1"/>
  <c r="E783" i="21" s="1"/>
  <c r="D658" i="21"/>
  <c r="E657" i="21"/>
  <c r="E720" i="21" s="1"/>
  <c r="E782" i="21" s="1"/>
  <c r="D657" i="21"/>
  <c r="E656" i="21"/>
  <c r="E719" i="21" s="1"/>
  <c r="E781" i="21" s="1"/>
  <c r="D656" i="21"/>
  <c r="C649" i="21"/>
  <c r="C680" i="21" s="1"/>
  <c r="C641" i="21"/>
  <c r="C672" i="21" s="1"/>
  <c r="C633" i="21"/>
  <c r="C664" i="21" s="1"/>
  <c r="E631" i="21"/>
  <c r="D631" i="21"/>
  <c r="E630" i="21"/>
  <c r="D630" i="21"/>
  <c r="E629" i="21"/>
  <c r="D629" i="21"/>
  <c r="D627" i="21"/>
  <c r="D626" i="21"/>
  <c r="D625" i="21"/>
  <c r="C625" i="21"/>
  <c r="C656" i="21" s="1"/>
  <c r="D619" i="21"/>
  <c r="E615" i="21"/>
  <c r="E619" i="21" s="1"/>
  <c r="E607" i="21"/>
  <c r="D606" i="21"/>
  <c r="D605" i="21"/>
  <c r="D604" i="21"/>
  <c r="D603" i="21"/>
  <c r="D602" i="21"/>
  <c r="D601" i="21"/>
  <c r="D600" i="21"/>
  <c r="E598" i="21"/>
  <c r="E597" i="21"/>
  <c r="E596" i="21"/>
  <c r="C570" i="21"/>
  <c r="C566" i="21"/>
  <c r="F167" i="21"/>
  <c r="F166" i="21"/>
  <c r="F165" i="21"/>
  <c r="F164" i="21"/>
  <c r="F162" i="21"/>
  <c r="F161" i="21"/>
  <c r="F159" i="21"/>
  <c r="F158" i="21"/>
  <c r="F156" i="21"/>
  <c r="F155" i="21"/>
  <c r="F154" i="21"/>
  <c r="F153" i="21"/>
  <c r="BN151" i="21"/>
  <c r="BM151" i="21"/>
  <c r="BL151" i="21"/>
  <c r="BK151" i="21"/>
  <c r="BJ151" i="21"/>
  <c r="BI151" i="21"/>
  <c r="BH151" i="21"/>
  <c r="BG151" i="21"/>
  <c r="BF151" i="21"/>
  <c r="BE151" i="21"/>
  <c r="BD151" i="21"/>
  <c r="BC151" i="21"/>
  <c r="BB151" i="21"/>
  <c r="BA151" i="21"/>
  <c r="AZ151" i="21"/>
  <c r="AY151" i="21"/>
  <c r="AX151" i="21"/>
  <c r="AW151" i="21"/>
  <c r="AV151" i="21"/>
  <c r="AU151" i="21"/>
  <c r="AT151" i="21"/>
  <c r="AS151" i="21"/>
  <c r="AR151" i="21"/>
  <c r="AQ151" i="21"/>
  <c r="AP151" i="21"/>
  <c r="AO151" i="21"/>
  <c r="AN151" i="21"/>
  <c r="AM151" i="21"/>
  <c r="AL151" i="21"/>
  <c r="AK151" i="21"/>
  <c r="AJ151" i="21"/>
  <c r="AI151" i="21"/>
  <c r="AH151" i="21"/>
  <c r="AG151" i="21"/>
  <c r="AF151" i="21"/>
  <c r="AE151" i="21"/>
  <c r="AD151" i="21"/>
  <c r="AC151" i="21"/>
  <c r="AB151" i="21"/>
  <c r="AA151" i="21"/>
  <c r="Z151" i="21"/>
  <c r="Y151" i="21"/>
  <c r="X151" i="21"/>
  <c r="W151" i="21"/>
  <c r="V151" i="21"/>
  <c r="U151" i="21"/>
  <c r="T151" i="21"/>
  <c r="S151" i="21"/>
  <c r="R151" i="21"/>
  <c r="Q151" i="21"/>
  <c r="P151" i="21"/>
  <c r="O151" i="21"/>
  <c r="N151" i="21"/>
  <c r="M151" i="21"/>
  <c r="L151" i="21"/>
  <c r="K151" i="21"/>
  <c r="J151" i="21"/>
  <c r="I151" i="21"/>
  <c r="H151" i="21"/>
  <c r="G151" i="21"/>
  <c r="BN150" i="21"/>
  <c r="BM150" i="21"/>
  <c r="BL150" i="21"/>
  <c r="BK150" i="21"/>
  <c r="BJ150" i="21"/>
  <c r="BI150" i="21"/>
  <c r="BH150" i="21"/>
  <c r="BG150" i="21"/>
  <c r="BF150" i="21"/>
  <c r="BE150" i="21"/>
  <c r="BD150" i="21"/>
  <c r="BC150" i="21"/>
  <c r="BB150"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V150" i="21"/>
  <c r="U150" i="21"/>
  <c r="T150" i="21"/>
  <c r="S150" i="21"/>
  <c r="R150" i="21"/>
  <c r="Q150" i="21"/>
  <c r="P150" i="21"/>
  <c r="O150" i="21"/>
  <c r="N150" i="21"/>
  <c r="M150" i="21"/>
  <c r="L150" i="21"/>
  <c r="K150" i="21"/>
  <c r="J150" i="21"/>
  <c r="I150" i="21"/>
  <c r="H150" i="21"/>
  <c r="G150" i="21"/>
  <c r="BN148" i="21"/>
  <c r="BM148" i="21"/>
  <c r="BL148" i="21"/>
  <c r="BK148" i="21"/>
  <c r="BJ148" i="21"/>
  <c r="BI148" i="21"/>
  <c r="BH148" i="21"/>
  <c r="BG148" i="21"/>
  <c r="BF148" i="21"/>
  <c r="BE148" i="21"/>
  <c r="BD148" i="21"/>
  <c r="BC148" i="21"/>
  <c r="BB148"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V148" i="21"/>
  <c r="U148" i="21"/>
  <c r="T148" i="21"/>
  <c r="S148" i="21"/>
  <c r="R148" i="21"/>
  <c r="Q148" i="21"/>
  <c r="P148" i="21"/>
  <c r="O148" i="21"/>
  <c r="N148" i="21"/>
  <c r="M148" i="21"/>
  <c r="L148" i="21"/>
  <c r="K148" i="21"/>
  <c r="J148" i="21"/>
  <c r="I148" i="21"/>
  <c r="H148" i="21"/>
  <c r="G148" i="21"/>
  <c r="BN147" i="21"/>
  <c r="BM147" i="21"/>
  <c r="BL147" i="21"/>
  <c r="BK147" i="21"/>
  <c r="BJ147" i="21"/>
  <c r="BI147" i="21"/>
  <c r="BH147" i="21"/>
  <c r="BG147" i="21"/>
  <c r="BF147" i="21"/>
  <c r="BE147" i="21"/>
  <c r="BD147" i="21"/>
  <c r="BC147" i="21"/>
  <c r="BB147" i="21"/>
  <c r="BA147" i="21"/>
  <c r="AZ147" i="21"/>
  <c r="AY147" i="21"/>
  <c r="AX147" i="21"/>
  <c r="AW147" i="21"/>
  <c r="AV147" i="21"/>
  <c r="AU147" i="21"/>
  <c r="AT147" i="21"/>
  <c r="AS147" i="21"/>
  <c r="AR147" i="21"/>
  <c r="AQ147" i="21"/>
  <c r="AP147" i="21"/>
  <c r="AO147" i="21"/>
  <c r="AN147" i="21"/>
  <c r="AM147" i="21"/>
  <c r="AL147" i="21"/>
  <c r="AK147" i="21"/>
  <c r="AJ147" i="21"/>
  <c r="AI147" i="21"/>
  <c r="AH147" i="21"/>
  <c r="AG147" i="21"/>
  <c r="AF147" i="21"/>
  <c r="AE147" i="21"/>
  <c r="AD147" i="21"/>
  <c r="AC147" i="21"/>
  <c r="AB147" i="21"/>
  <c r="AA147" i="21"/>
  <c r="Z147" i="21"/>
  <c r="Y147" i="21"/>
  <c r="X147" i="21"/>
  <c r="W147" i="21"/>
  <c r="V147" i="21"/>
  <c r="U147" i="21"/>
  <c r="T147" i="21"/>
  <c r="S147" i="21"/>
  <c r="R147" i="21"/>
  <c r="Q147" i="21"/>
  <c r="P147" i="21"/>
  <c r="O147" i="21"/>
  <c r="N147" i="21"/>
  <c r="M147" i="21"/>
  <c r="L147" i="21"/>
  <c r="K147" i="21"/>
  <c r="J147" i="21"/>
  <c r="I147" i="21"/>
  <c r="H147" i="21"/>
  <c r="G147" i="21"/>
  <c r="BN146" i="21"/>
  <c r="BM146" i="21"/>
  <c r="BL146" i="21"/>
  <c r="BK146" i="21"/>
  <c r="BJ146" i="21"/>
  <c r="BI146" i="21"/>
  <c r="BH146" i="21"/>
  <c r="BG146" i="21"/>
  <c r="BF146" i="21"/>
  <c r="BE146" i="21"/>
  <c r="BD146" i="21"/>
  <c r="BC146" i="21"/>
  <c r="BB146"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V146" i="21"/>
  <c r="U146" i="21"/>
  <c r="T146" i="21"/>
  <c r="S146" i="21"/>
  <c r="R146" i="21"/>
  <c r="Q146" i="21"/>
  <c r="P146" i="21"/>
  <c r="O146" i="21"/>
  <c r="N146" i="21"/>
  <c r="M146" i="21"/>
  <c r="L146" i="21"/>
  <c r="K146" i="21"/>
  <c r="J146" i="21"/>
  <c r="I146" i="21"/>
  <c r="H146" i="21"/>
  <c r="G146" i="21"/>
  <c r="BN145" i="21"/>
  <c r="BM145" i="21"/>
  <c r="BL145" i="21"/>
  <c r="BK145" i="21"/>
  <c r="BJ145" i="21"/>
  <c r="BI145" i="21"/>
  <c r="BH145" i="21"/>
  <c r="BG145" i="21"/>
  <c r="BF145" i="21"/>
  <c r="BE145" i="21"/>
  <c r="BD145" i="21"/>
  <c r="BC145" i="21"/>
  <c r="BB145" i="21"/>
  <c r="BA145" i="21"/>
  <c r="AZ145" i="21"/>
  <c r="AY145" i="21"/>
  <c r="AX145" i="21"/>
  <c r="AW145" i="21"/>
  <c r="AV145" i="21"/>
  <c r="AU145" i="21"/>
  <c r="AT145" i="21"/>
  <c r="AS145" i="21"/>
  <c r="AR145" i="21"/>
  <c r="AQ145" i="21"/>
  <c r="AP145" i="21"/>
  <c r="AO145" i="21"/>
  <c r="AN145" i="21"/>
  <c r="AM145" i="21"/>
  <c r="AL145" i="21"/>
  <c r="AK145" i="21"/>
  <c r="AJ145" i="21"/>
  <c r="AI145" i="21"/>
  <c r="AH145" i="21"/>
  <c r="AG145" i="21"/>
  <c r="AF145" i="21"/>
  <c r="AE145" i="21"/>
  <c r="AD145" i="21"/>
  <c r="AC145" i="21"/>
  <c r="AB145" i="21"/>
  <c r="AA145" i="21"/>
  <c r="Z145" i="21"/>
  <c r="Y145" i="21"/>
  <c r="X145" i="21"/>
  <c r="W145" i="21"/>
  <c r="V145" i="21"/>
  <c r="U145" i="21"/>
  <c r="T145" i="21"/>
  <c r="S145" i="21"/>
  <c r="R145" i="21"/>
  <c r="Q145" i="21"/>
  <c r="P145" i="21"/>
  <c r="O145" i="21"/>
  <c r="N145" i="21"/>
  <c r="M145" i="21"/>
  <c r="L145" i="21"/>
  <c r="K145" i="21"/>
  <c r="J145" i="21"/>
  <c r="I145" i="21"/>
  <c r="H145" i="21"/>
  <c r="G145" i="21"/>
  <c r="BN135" i="21"/>
  <c r="BM135" i="21"/>
  <c r="BL135" i="21"/>
  <c r="BK135" i="21"/>
  <c r="BJ135" i="21"/>
  <c r="BI135" i="21"/>
  <c r="BH135" i="21"/>
  <c r="BG135" i="21"/>
  <c r="BF135" i="21"/>
  <c r="BE135" i="21"/>
  <c r="BD135" i="21"/>
  <c r="BC135" i="21"/>
  <c r="BB135" i="21"/>
  <c r="BA135" i="21"/>
  <c r="AZ135" i="21"/>
  <c r="AY135" i="21"/>
  <c r="AX135" i="21"/>
  <c r="AW135" i="21"/>
  <c r="AV135" i="21"/>
  <c r="AU135" i="21"/>
  <c r="AT135" i="21"/>
  <c r="AS135" i="21"/>
  <c r="AR135" i="21"/>
  <c r="AQ135" i="21"/>
  <c r="AP135" i="21"/>
  <c r="AO135" i="21"/>
  <c r="AN135" i="21"/>
  <c r="AM135" i="21"/>
  <c r="AL135" i="21"/>
  <c r="AK135" i="21"/>
  <c r="AJ135" i="21"/>
  <c r="AI135" i="21"/>
  <c r="AH135" i="21"/>
  <c r="AG135" i="21"/>
  <c r="AF135" i="21"/>
  <c r="AE135" i="21"/>
  <c r="AD135" i="21"/>
  <c r="AC135" i="21"/>
  <c r="AB135" i="21"/>
  <c r="AA135" i="21"/>
  <c r="Z135" i="21"/>
  <c r="Y135" i="21"/>
  <c r="X135" i="21"/>
  <c r="W135" i="21"/>
  <c r="V135" i="21"/>
  <c r="U135" i="21"/>
  <c r="T135" i="21"/>
  <c r="S135" i="21"/>
  <c r="R135" i="21"/>
  <c r="Q135" i="21"/>
  <c r="P135" i="21"/>
  <c r="O135" i="21"/>
  <c r="N135" i="21"/>
  <c r="M135" i="21"/>
  <c r="L135" i="21"/>
  <c r="K135" i="21"/>
  <c r="J135" i="21"/>
  <c r="I135" i="21"/>
  <c r="H135" i="21"/>
  <c r="G135" i="21"/>
  <c r="F133" i="21"/>
  <c r="C124" i="21"/>
  <c r="C123" i="21"/>
  <c r="C122" i="21"/>
  <c r="B113" i="21"/>
  <c r="C101" i="21"/>
  <c r="C102" i="21" s="1"/>
  <c r="C56" i="21" s="1"/>
  <c r="C80" i="21"/>
  <c r="F77" i="21" a="1"/>
  <c r="F77" i="21" s="1"/>
  <c r="F76" i="21"/>
  <c r="B66" i="21"/>
  <c r="B65" i="21"/>
  <c r="B55" i="21"/>
  <c r="B54" i="21"/>
  <c r="D27" i="21"/>
  <c r="C95" i="21" s="1"/>
  <c r="C96" i="21" s="1"/>
  <c r="D19" i="21"/>
  <c r="C114" i="21" s="1"/>
  <c r="D6" i="21"/>
  <c r="B6" i="21"/>
  <c r="D5" i="21"/>
  <c r="B5" i="21"/>
  <c r="D4" i="21"/>
  <c r="B4" i="21"/>
  <c r="E690" i="8"/>
  <c r="E753" i="8" s="1"/>
  <c r="E815" i="8" s="1"/>
  <c r="E691" i="8"/>
  <c r="E754" i="8" s="1"/>
  <c r="E816" i="8" s="1"/>
  <c r="E689" i="8"/>
  <c r="E752" i="8" s="1"/>
  <c r="E814" i="8" s="1"/>
  <c r="E659" i="8"/>
  <c r="E722" i="8" s="1"/>
  <c r="E784" i="8" s="1"/>
  <c r="E660" i="8"/>
  <c r="E723" i="8" s="1"/>
  <c r="E785" i="8" s="1"/>
  <c r="D659" i="8"/>
  <c r="D660" i="8"/>
  <c r="D662" i="8"/>
  <c r="D663" i="8"/>
  <c r="D664" i="8"/>
  <c r="E658" i="8"/>
  <c r="E721" i="8" s="1"/>
  <c r="E783" i="8" s="1"/>
  <c r="D658" i="8"/>
  <c r="E632" i="8"/>
  <c r="E694" i="8" s="1"/>
  <c r="E757" i="8" s="1"/>
  <c r="E819" i="8" s="1"/>
  <c r="E633" i="8"/>
  <c r="E695" i="8" s="1"/>
  <c r="E758" i="8" s="1"/>
  <c r="E820" i="8" s="1"/>
  <c r="E631" i="8"/>
  <c r="E617" i="8"/>
  <c r="E621" i="8"/>
  <c r="E609" i="8"/>
  <c r="D628" i="8"/>
  <c r="D629" i="8"/>
  <c r="D631" i="8"/>
  <c r="D632" i="8"/>
  <c r="D633" i="8"/>
  <c r="C635" i="8"/>
  <c r="C666" i="8" s="1"/>
  <c r="C643" i="8"/>
  <c r="C674" i="8" s="1"/>
  <c r="C651" i="8"/>
  <c r="C681" i="8" s="1"/>
  <c r="D627" i="8"/>
  <c r="C627" i="8"/>
  <c r="C658" i="8" s="1"/>
  <c r="E599" i="8"/>
  <c r="E600" i="8"/>
  <c r="E598" i="8"/>
  <c r="D621" i="8"/>
  <c r="D603" i="8"/>
  <c r="D667" i="8" s="1"/>
  <c r="D604" i="8"/>
  <c r="D668" i="8" s="1"/>
  <c r="D605" i="8"/>
  <c r="D606" i="8"/>
  <c r="D670" i="8" s="1"/>
  <c r="D607" i="8"/>
  <c r="D671" i="8" s="1"/>
  <c r="D608" i="8"/>
  <c r="D672" i="8" s="1"/>
  <c r="D602" i="8"/>
  <c r="D666" i="8" s="1"/>
  <c r="E52" i="34" l="1"/>
  <c r="E104" i="34" s="1"/>
  <c r="E80" i="34"/>
  <c r="E50" i="29"/>
  <c r="E101" i="29" s="1"/>
  <c r="E77" i="29"/>
  <c r="E52" i="31"/>
  <c r="E104" i="31" s="1"/>
  <c r="E80" i="31"/>
  <c r="E50" i="34"/>
  <c r="E102" i="34" s="1"/>
  <c r="E78" i="34"/>
  <c r="E52" i="29"/>
  <c r="E103" i="29" s="1"/>
  <c r="E79" i="29"/>
  <c r="E78" i="31"/>
  <c r="E50" i="31"/>
  <c r="E102" i="31" s="1"/>
  <c r="E51" i="31"/>
  <c r="E103" i="31" s="1"/>
  <c r="E79" i="31"/>
  <c r="E51" i="29"/>
  <c r="E102" i="29" s="1"/>
  <c r="E78" i="29"/>
  <c r="E51" i="34"/>
  <c r="E103" i="34" s="1"/>
  <c r="E79" i="34"/>
  <c r="E636" i="8"/>
  <c r="E698" i="8" s="1"/>
  <c r="E761" i="8" s="1"/>
  <c r="E823" i="8" s="1"/>
  <c r="E637" i="8"/>
  <c r="C57" i="21"/>
  <c r="E660" i="21"/>
  <c r="E723" i="21" s="1"/>
  <c r="E785" i="21" s="1"/>
  <c r="E600" i="21"/>
  <c r="E661" i="21"/>
  <c r="E724" i="21" s="1"/>
  <c r="E786" i="21" s="1"/>
  <c r="E601" i="21"/>
  <c r="E662" i="21"/>
  <c r="E725" i="21" s="1"/>
  <c r="E787" i="21" s="1"/>
  <c r="E602" i="21"/>
  <c r="D664" i="21"/>
  <c r="D633" i="21"/>
  <c r="D608" i="21"/>
  <c r="D665" i="21"/>
  <c r="D634" i="21"/>
  <c r="D609" i="21"/>
  <c r="D666" i="21"/>
  <c r="D635" i="21"/>
  <c r="D610" i="21"/>
  <c r="D668" i="21"/>
  <c r="D637" i="21"/>
  <c r="D612" i="21"/>
  <c r="D669" i="21"/>
  <c r="D638" i="21"/>
  <c r="D613" i="21"/>
  <c r="D670" i="21"/>
  <c r="D639" i="21"/>
  <c r="D614" i="21"/>
  <c r="C719" i="21"/>
  <c r="C750" i="21" s="1"/>
  <c r="C781" i="21" s="1"/>
  <c r="C812" i="21" s="1"/>
  <c r="C687" i="21"/>
  <c r="E691" i="21"/>
  <c r="E754" i="21" s="1"/>
  <c r="E816" i="21" s="1"/>
  <c r="E633" i="21"/>
  <c r="E692" i="21"/>
  <c r="E755" i="21" s="1"/>
  <c r="E817" i="21" s="1"/>
  <c r="E634" i="21"/>
  <c r="E693" i="21"/>
  <c r="E756" i="21" s="1"/>
  <c r="E818" i="21" s="1"/>
  <c r="E635" i="21"/>
  <c r="C727" i="21"/>
  <c r="C758" i="21" s="1"/>
  <c r="C789" i="21" s="1"/>
  <c r="C820" i="21" s="1"/>
  <c r="C695" i="21"/>
  <c r="C735" i="21"/>
  <c r="C766" i="21" s="1"/>
  <c r="C797" i="21" s="1"/>
  <c r="C828" i="21" s="1"/>
  <c r="C703" i="21"/>
  <c r="C743" i="21"/>
  <c r="C774" i="21" s="1"/>
  <c r="C805" i="21" s="1"/>
  <c r="C836" i="21" s="1"/>
  <c r="C711" i="21"/>
  <c r="D719" i="21"/>
  <c r="D781" i="21" s="1"/>
  <c r="D687" i="21"/>
  <c r="D750" i="21" s="1"/>
  <c r="D812" i="21" s="1"/>
  <c r="D720" i="21"/>
  <c r="D782" i="21" s="1"/>
  <c r="D688" i="21"/>
  <c r="D751" i="21" s="1"/>
  <c r="D813" i="21" s="1"/>
  <c r="D721" i="21"/>
  <c r="D783" i="21" s="1"/>
  <c r="D689" i="21"/>
  <c r="D752" i="21" s="1"/>
  <c r="D814" i="21" s="1"/>
  <c r="D723" i="21"/>
  <c r="D785" i="21" s="1"/>
  <c r="D691" i="21"/>
  <c r="D754" i="21" s="1"/>
  <c r="D816" i="21" s="1"/>
  <c r="D724" i="21"/>
  <c r="D786" i="21" s="1"/>
  <c r="D692" i="21"/>
  <c r="D755" i="21" s="1"/>
  <c r="D817" i="21" s="1"/>
  <c r="D725" i="21"/>
  <c r="D787" i="21" s="1"/>
  <c r="D693" i="21"/>
  <c r="D756" i="21" s="1"/>
  <c r="D818" i="21" s="1"/>
  <c r="D697" i="8"/>
  <c r="D760" i="8" s="1"/>
  <c r="D822" i="8" s="1"/>
  <c r="D729" i="8"/>
  <c r="D791" i="8" s="1"/>
  <c r="D703" i="8"/>
  <c r="D766" i="8" s="1"/>
  <c r="D828" i="8" s="1"/>
  <c r="D735" i="8"/>
  <c r="D797" i="8" s="1"/>
  <c r="D702" i="8"/>
  <c r="D765" i="8" s="1"/>
  <c r="D827" i="8" s="1"/>
  <c r="D734" i="8"/>
  <c r="D796" i="8" s="1"/>
  <c r="D701" i="8"/>
  <c r="D764" i="8" s="1"/>
  <c r="D826" i="8" s="1"/>
  <c r="D733" i="8"/>
  <c r="D795" i="8" s="1"/>
  <c r="D699" i="8"/>
  <c r="D762" i="8" s="1"/>
  <c r="D824" i="8" s="1"/>
  <c r="D731" i="8"/>
  <c r="D793" i="8" s="1"/>
  <c r="D698" i="8"/>
  <c r="D761" i="8" s="1"/>
  <c r="D823" i="8" s="1"/>
  <c r="D730" i="8"/>
  <c r="D792" i="8" s="1"/>
  <c r="C689" i="8"/>
  <c r="C720" i="8"/>
  <c r="C752" i="8" s="1"/>
  <c r="C783" i="8" s="1"/>
  <c r="C814" i="8" s="1"/>
  <c r="C712" i="8"/>
  <c r="C745" i="8"/>
  <c r="C775" i="8" s="1"/>
  <c r="C806" i="8" s="1"/>
  <c r="C838" i="8" s="1"/>
  <c r="C704" i="8"/>
  <c r="C737" i="8"/>
  <c r="C768" i="8" s="1"/>
  <c r="C799" i="8" s="1"/>
  <c r="C830" i="8" s="1"/>
  <c r="C696" i="8"/>
  <c r="C729" i="8"/>
  <c r="C760" i="8" s="1"/>
  <c r="C790" i="8" s="1"/>
  <c r="C822" i="8" s="1"/>
  <c r="D689" i="8"/>
  <c r="D752" i="8" s="1"/>
  <c r="D814" i="8" s="1"/>
  <c r="D721" i="8"/>
  <c r="D783" i="8" s="1"/>
  <c r="D695" i="8"/>
  <c r="D758" i="8" s="1"/>
  <c r="D820" i="8" s="1"/>
  <c r="D727" i="8"/>
  <c r="D789" i="8" s="1"/>
  <c r="D694" i="8"/>
  <c r="D757" i="8" s="1"/>
  <c r="D819" i="8" s="1"/>
  <c r="D726" i="8"/>
  <c r="D788" i="8" s="1"/>
  <c r="D693" i="8"/>
  <c r="D756" i="8" s="1"/>
  <c r="D818" i="8" s="1"/>
  <c r="D725" i="8"/>
  <c r="D787" i="8" s="1"/>
  <c r="D691" i="8"/>
  <c r="D754" i="8" s="1"/>
  <c r="D816" i="8" s="1"/>
  <c r="D723" i="8"/>
  <c r="D785" i="8" s="1"/>
  <c r="D690" i="8"/>
  <c r="D753" i="8" s="1"/>
  <c r="D815" i="8" s="1"/>
  <c r="D722" i="8"/>
  <c r="D784" i="8" s="1"/>
  <c r="E602" i="8"/>
  <c r="E662" i="8"/>
  <c r="E725" i="8" s="1"/>
  <c r="E787" i="8" s="1"/>
  <c r="E604" i="8"/>
  <c r="E664" i="8"/>
  <c r="E727" i="8" s="1"/>
  <c r="E789" i="8" s="1"/>
  <c r="E603" i="8"/>
  <c r="E663" i="8"/>
  <c r="E726" i="8" s="1"/>
  <c r="E788" i="8" s="1"/>
  <c r="E635" i="8"/>
  <c r="E693" i="8"/>
  <c r="E756" i="8" s="1"/>
  <c r="E818" i="8" s="1"/>
  <c r="D610" i="8"/>
  <c r="D674" i="8" s="1"/>
  <c r="D635" i="8"/>
  <c r="D616" i="8"/>
  <c r="D680" i="8" s="1"/>
  <c r="D641" i="8"/>
  <c r="D615" i="8"/>
  <c r="D679" i="8" s="1"/>
  <c r="D640" i="8"/>
  <c r="D614" i="8"/>
  <c r="D678" i="8" s="1"/>
  <c r="D639" i="8"/>
  <c r="D612" i="8"/>
  <c r="D676" i="8" s="1"/>
  <c r="D637" i="8"/>
  <c r="D611" i="8"/>
  <c r="D675" i="8" s="1"/>
  <c r="D636" i="8"/>
  <c r="E640" i="8" l="1"/>
  <c r="E699" i="8"/>
  <c r="E762" i="8" s="1"/>
  <c r="E824" i="8" s="1"/>
  <c r="E641" i="8"/>
  <c r="E702" i="8"/>
  <c r="E765" i="8" s="1"/>
  <c r="E827" i="8" s="1"/>
  <c r="E644" i="8"/>
  <c r="E697" i="21"/>
  <c r="E760" i="21" s="1"/>
  <c r="E822" i="21" s="1"/>
  <c r="E639" i="21"/>
  <c r="E696" i="21"/>
  <c r="E759" i="21" s="1"/>
  <c r="E821" i="21" s="1"/>
  <c r="E638" i="21"/>
  <c r="E695" i="21"/>
  <c r="E758" i="21" s="1"/>
  <c r="E820" i="21" s="1"/>
  <c r="E637" i="21"/>
  <c r="D678" i="21"/>
  <c r="D647" i="21"/>
  <c r="D622" i="21"/>
  <c r="D733" i="21"/>
  <c r="D795" i="21" s="1"/>
  <c r="D701" i="21"/>
  <c r="D764" i="21" s="1"/>
  <c r="D826" i="21" s="1"/>
  <c r="D677" i="21"/>
  <c r="D646" i="21"/>
  <c r="D621" i="21"/>
  <c r="D732" i="21"/>
  <c r="D794" i="21" s="1"/>
  <c r="D700" i="21"/>
  <c r="D763" i="21" s="1"/>
  <c r="D825" i="21" s="1"/>
  <c r="D676" i="21"/>
  <c r="D645" i="21"/>
  <c r="D620" i="21"/>
  <c r="D731" i="21"/>
  <c r="D793" i="21" s="1"/>
  <c r="D699" i="21"/>
  <c r="D762" i="21" s="1"/>
  <c r="D824" i="21" s="1"/>
  <c r="D674" i="21"/>
  <c r="D643" i="21"/>
  <c r="D618" i="21"/>
  <c r="D729" i="21"/>
  <c r="D791" i="21" s="1"/>
  <c r="D697" i="21"/>
  <c r="D760" i="21" s="1"/>
  <c r="D822" i="21" s="1"/>
  <c r="D673" i="21"/>
  <c r="D642" i="21"/>
  <c r="D617" i="21"/>
  <c r="D728" i="21"/>
  <c r="D790" i="21" s="1"/>
  <c r="D696" i="21"/>
  <c r="D759" i="21" s="1"/>
  <c r="D821" i="21" s="1"/>
  <c r="D672" i="21"/>
  <c r="D641" i="21"/>
  <c r="D616" i="21"/>
  <c r="D727" i="21"/>
  <c r="D789" i="21" s="1"/>
  <c r="D695" i="21"/>
  <c r="D758" i="21" s="1"/>
  <c r="D820" i="21" s="1"/>
  <c r="E666" i="21"/>
  <c r="E729" i="21" s="1"/>
  <c r="E791" i="21" s="1"/>
  <c r="E606" i="21"/>
  <c r="E665" i="21"/>
  <c r="E728" i="21" s="1"/>
  <c r="E790" i="21" s="1"/>
  <c r="E605" i="21"/>
  <c r="E664" i="21"/>
  <c r="E727" i="21" s="1"/>
  <c r="E789" i="21" s="1"/>
  <c r="E604" i="21"/>
  <c r="D706" i="8"/>
  <c r="D769" i="8" s="1"/>
  <c r="D831" i="8" s="1"/>
  <c r="D738" i="8"/>
  <c r="D800" i="8" s="1"/>
  <c r="D707" i="8"/>
  <c r="D770" i="8" s="1"/>
  <c r="D832" i="8" s="1"/>
  <c r="D739" i="8"/>
  <c r="D801" i="8" s="1"/>
  <c r="D709" i="8"/>
  <c r="D772" i="8" s="1"/>
  <c r="D834" i="8" s="1"/>
  <c r="D741" i="8"/>
  <c r="D803" i="8" s="1"/>
  <c r="D710" i="8"/>
  <c r="D773" i="8" s="1"/>
  <c r="D835" i="8" s="1"/>
  <c r="D742" i="8"/>
  <c r="D804" i="8" s="1"/>
  <c r="D711" i="8"/>
  <c r="D774" i="8" s="1"/>
  <c r="D836" i="8" s="1"/>
  <c r="D743" i="8"/>
  <c r="D805" i="8" s="1"/>
  <c r="D705" i="8"/>
  <c r="D768" i="8" s="1"/>
  <c r="D830" i="8" s="1"/>
  <c r="D737" i="8"/>
  <c r="D799" i="8" s="1"/>
  <c r="E639" i="8"/>
  <c r="E697" i="8"/>
  <c r="E760" i="8" s="1"/>
  <c r="E822" i="8" s="1"/>
  <c r="E607" i="8"/>
  <c r="E667" i="8"/>
  <c r="E730" i="8" s="1"/>
  <c r="E792" i="8" s="1"/>
  <c r="E608" i="8"/>
  <c r="E668" i="8"/>
  <c r="E731" i="8" s="1"/>
  <c r="E793" i="8" s="1"/>
  <c r="E606" i="8"/>
  <c r="E666" i="8"/>
  <c r="E729" i="8" s="1"/>
  <c r="E791" i="8" s="1"/>
  <c r="D619" i="8"/>
  <c r="D644" i="8"/>
  <c r="D620" i="8"/>
  <c r="D645" i="8"/>
  <c r="D622" i="8"/>
  <c r="D647" i="8"/>
  <c r="D623" i="8"/>
  <c r="D648" i="8"/>
  <c r="D624" i="8"/>
  <c r="D649" i="8"/>
  <c r="D618" i="8"/>
  <c r="D643" i="8"/>
  <c r="C103" i="8"/>
  <c r="F79" i="8" a="1"/>
  <c r="F79" i="8" s="1"/>
  <c r="F78" i="8"/>
  <c r="E706" i="8" l="1"/>
  <c r="E769" i="8" s="1"/>
  <c r="E831" i="8" s="1"/>
  <c r="E648" i="8"/>
  <c r="E703" i="8"/>
  <c r="E766" i="8" s="1"/>
  <c r="E828" i="8" s="1"/>
  <c r="E645" i="8"/>
  <c r="E668" i="21"/>
  <c r="E731" i="21" s="1"/>
  <c r="E793" i="21" s="1"/>
  <c r="E608" i="21"/>
  <c r="E669" i="21"/>
  <c r="E732" i="21" s="1"/>
  <c r="E794" i="21" s="1"/>
  <c r="E609" i="21"/>
  <c r="E670" i="21"/>
  <c r="E733" i="21" s="1"/>
  <c r="E795" i="21" s="1"/>
  <c r="E610" i="21"/>
  <c r="D680" i="21"/>
  <c r="D649" i="21"/>
  <c r="D735" i="21"/>
  <c r="D797" i="21" s="1"/>
  <c r="D703" i="21"/>
  <c r="D766" i="21" s="1"/>
  <c r="D828" i="21" s="1"/>
  <c r="D681" i="21"/>
  <c r="D650" i="21"/>
  <c r="D736" i="21"/>
  <c r="D798" i="21" s="1"/>
  <c r="D704" i="21"/>
  <c r="D767" i="21" s="1"/>
  <c r="D829" i="21" s="1"/>
  <c r="D682" i="21"/>
  <c r="D651" i="21"/>
  <c r="D737" i="21"/>
  <c r="D799" i="21" s="1"/>
  <c r="D705" i="21"/>
  <c r="D768" i="21" s="1"/>
  <c r="D830" i="21" s="1"/>
  <c r="D684" i="21"/>
  <c r="D653" i="21"/>
  <c r="D739" i="21"/>
  <c r="D801" i="21" s="1"/>
  <c r="D707" i="21"/>
  <c r="D770" i="21" s="1"/>
  <c r="D832" i="21" s="1"/>
  <c r="D685" i="21"/>
  <c r="D654" i="21"/>
  <c r="D740" i="21"/>
  <c r="D802" i="21" s="1"/>
  <c r="D708" i="21"/>
  <c r="D771" i="21" s="1"/>
  <c r="D833" i="21" s="1"/>
  <c r="D686" i="21"/>
  <c r="D655" i="21"/>
  <c r="D741" i="21"/>
  <c r="D803" i="21" s="1"/>
  <c r="D709" i="21"/>
  <c r="D772" i="21" s="1"/>
  <c r="D834" i="21" s="1"/>
  <c r="E699" i="21"/>
  <c r="E762" i="21" s="1"/>
  <c r="E824" i="21" s="1"/>
  <c r="E641" i="21"/>
  <c r="E700" i="21"/>
  <c r="E763" i="21" s="1"/>
  <c r="E825" i="21" s="1"/>
  <c r="E642" i="21"/>
  <c r="E701" i="21"/>
  <c r="E764" i="21" s="1"/>
  <c r="E826" i="21" s="1"/>
  <c r="E643" i="21"/>
  <c r="D651" i="8"/>
  <c r="D682" i="8"/>
  <c r="D657" i="8"/>
  <c r="D688" i="8"/>
  <c r="D656" i="8"/>
  <c r="D687" i="8"/>
  <c r="D655" i="8"/>
  <c r="D686" i="8"/>
  <c r="D653" i="8"/>
  <c r="D684" i="8"/>
  <c r="D652" i="8"/>
  <c r="D683" i="8"/>
  <c r="E610" i="8"/>
  <c r="E670" i="8"/>
  <c r="E733" i="8" s="1"/>
  <c r="E795" i="8" s="1"/>
  <c r="E612" i="8"/>
  <c r="E672" i="8"/>
  <c r="E735" i="8" s="1"/>
  <c r="E797" i="8" s="1"/>
  <c r="E611" i="8"/>
  <c r="E671" i="8"/>
  <c r="E734" i="8" s="1"/>
  <c r="E796" i="8" s="1"/>
  <c r="E643" i="8"/>
  <c r="E701" i="8"/>
  <c r="E764" i="8" s="1"/>
  <c r="E826" i="8" s="1"/>
  <c r="E707" i="8" l="1"/>
  <c r="E770" i="8" s="1"/>
  <c r="E832" i="8" s="1"/>
  <c r="E649" i="8"/>
  <c r="E710" i="8"/>
  <c r="E773" i="8" s="1"/>
  <c r="E835" i="8" s="1"/>
  <c r="E652" i="8"/>
  <c r="E705" i="21"/>
  <c r="E768" i="21" s="1"/>
  <c r="E830" i="21" s="1"/>
  <c r="E647" i="21"/>
  <c r="E704" i="21"/>
  <c r="E767" i="21" s="1"/>
  <c r="E829" i="21" s="1"/>
  <c r="E646" i="21"/>
  <c r="E703" i="21"/>
  <c r="E766" i="21" s="1"/>
  <c r="E828" i="21" s="1"/>
  <c r="E645" i="21"/>
  <c r="D749" i="21"/>
  <c r="D811" i="21" s="1"/>
  <c r="D717" i="21"/>
  <c r="D780" i="21" s="1"/>
  <c r="D842" i="21" s="1"/>
  <c r="D748" i="21"/>
  <c r="D810" i="21" s="1"/>
  <c r="D716" i="21"/>
  <c r="D779" i="21" s="1"/>
  <c r="D841" i="21" s="1"/>
  <c r="D747" i="21"/>
  <c r="D809" i="21" s="1"/>
  <c r="D715" i="21"/>
  <c r="D778" i="21" s="1"/>
  <c r="D840" i="21" s="1"/>
  <c r="D745" i="21"/>
  <c r="D807" i="21" s="1"/>
  <c r="D713" i="21"/>
  <c r="D776" i="21" s="1"/>
  <c r="D838" i="21" s="1"/>
  <c r="D744" i="21"/>
  <c r="D806" i="21" s="1"/>
  <c r="D712" i="21"/>
  <c r="D775" i="21" s="1"/>
  <c r="D837" i="21" s="1"/>
  <c r="D743" i="21"/>
  <c r="D805" i="21" s="1"/>
  <c r="D711" i="21"/>
  <c r="D774" i="21" s="1"/>
  <c r="D836" i="21" s="1"/>
  <c r="E674" i="21"/>
  <c r="E737" i="21" s="1"/>
  <c r="E799" i="21" s="1"/>
  <c r="E614" i="21"/>
  <c r="E673" i="21"/>
  <c r="E736" i="21" s="1"/>
  <c r="E798" i="21" s="1"/>
  <c r="E613" i="21"/>
  <c r="E672" i="21"/>
  <c r="E735" i="21" s="1"/>
  <c r="E797" i="21" s="1"/>
  <c r="E612" i="21"/>
  <c r="D714" i="8"/>
  <c r="D777" i="8" s="1"/>
  <c r="D839" i="8" s="1"/>
  <c r="D746" i="8"/>
  <c r="D808" i="8" s="1"/>
  <c r="D715" i="8"/>
  <c r="D778" i="8" s="1"/>
  <c r="D840" i="8" s="1"/>
  <c r="D747" i="8"/>
  <c r="D809" i="8" s="1"/>
  <c r="D717" i="8"/>
  <c r="D780" i="8" s="1"/>
  <c r="D842" i="8" s="1"/>
  <c r="D749" i="8"/>
  <c r="D811" i="8" s="1"/>
  <c r="D718" i="8"/>
  <c r="D781" i="8" s="1"/>
  <c r="D843" i="8" s="1"/>
  <c r="D750" i="8"/>
  <c r="D812" i="8" s="1"/>
  <c r="D719" i="8"/>
  <c r="D782" i="8" s="1"/>
  <c r="D844" i="8" s="1"/>
  <c r="D751" i="8"/>
  <c r="D813" i="8" s="1"/>
  <c r="D713" i="8"/>
  <c r="D776" i="8" s="1"/>
  <c r="D838" i="8" s="1"/>
  <c r="D745" i="8"/>
  <c r="D807" i="8" s="1"/>
  <c r="E647" i="8"/>
  <c r="E705" i="8"/>
  <c r="E768" i="8" s="1"/>
  <c r="E830" i="8" s="1"/>
  <c r="E615" i="8"/>
  <c r="E675" i="8"/>
  <c r="E738" i="8" s="1"/>
  <c r="E800" i="8" s="1"/>
  <c r="E616" i="8"/>
  <c r="E676" i="8"/>
  <c r="E739" i="8" s="1"/>
  <c r="E801" i="8" s="1"/>
  <c r="E614" i="8"/>
  <c r="E674" i="8"/>
  <c r="E737" i="8" s="1"/>
  <c r="E799" i="8" s="1"/>
  <c r="E714" i="8" l="1"/>
  <c r="E777" i="8" s="1"/>
  <c r="E839" i="8" s="1"/>
  <c r="E656" i="8"/>
  <c r="E718" i="8" s="1"/>
  <c r="E781" i="8" s="1"/>
  <c r="E843" i="8" s="1"/>
  <c r="E653" i="8"/>
  <c r="E711" i="8"/>
  <c r="E774" i="8" s="1"/>
  <c r="E836" i="8" s="1"/>
  <c r="E676" i="21"/>
  <c r="E739" i="21" s="1"/>
  <c r="E801" i="21" s="1"/>
  <c r="E616" i="21"/>
  <c r="E677" i="21"/>
  <c r="E740" i="21" s="1"/>
  <c r="E802" i="21" s="1"/>
  <c r="E617" i="21"/>
  <c r="E678" i="21"/>
  <c r="E741" i="21" s="1"/>
  <c r="E803" i="21" s="1"/>
  <c r="E618" i="21"/>
  <c r="E707" i="21"/>
  <c r="E770" i="21" s="1"/>
  <c r="E832" i="21" s="1"/>
  <c r="E649" i="21"/>
  <c r="E708" i="21"/>
  <c r="E771" i="21" s="1"/>
  <c r="E833" i="21" s="1"/>
  <c r="E650" i="21"/>
  <c r="E709" i="21"/>
  <c r="E772" i="21" s="1"/>
  <c r="E834" i="21" s="1"/>
  <c r="E651" i="21"/>
  <c r="E618" i="8"/>
  <c r="E678" i="8"/>
  <c r="E741" i="8" s="1"/>
  <c r="E803" i="8" s="1"/>
  <c r="E620" i="8"/>
  <c r="E680" i="8"/>
  <c r="E743" i="8" s="1"/>
  <c r="E805" i="8" s="1"/>
  <c r="E619" i="8"/>
  <c r="E679" i="8"/>
  <c r="E742" i="8" s="1"/>
  <c r="E804" i="8" s="1"/>
  <c r="E651" i="8"/>
  <c r="E709" i="8"/>
  <c r="E772" i="8" s="1"/>
  <c r="E834" i="8" s="1"/>
  <c r="E657" i="8" l="1"/>
  <c r="E719" i="8" s="1"/>
  <c r="E782" i="8" s="1"/>
  <c r="E844" i="8" s="1"/>
  <c r="E715" i="8"/>
  <c r="E778" i="8" s="1"/>
  <c r="E840" i="8" s="1"/>
  <c r="E713" i="21"/>
  <c r="E776" i="21" s="1"/>
  <c r="E838" i="21" s="1"/>
  <c r="E655" i="21"/>
  <c r="E717" i="21" s="1"/>
  <c r="E780" i="21" s="1"/>
  <c r="E842" i="21" s="1"/>
  <c r="E712" i="21"/>
  <c r="E775" i="21" s="1"/>
  <c r="E837" i="21" s="1"/>
  <c r="E654" i="21"/>
  <c r="E716" i="21" s="1"/>
  <c r="E779" i="21" s="1"/>
  <c r="E841" i="21" s="1"/>
  <c r="E711" i="21"/>
  <c r="E774" i="21" s="1"/>
  <c r="E836" i="21" s="1"/>
  <c r="E653" i="21"/>
  <c r="E715" i="21" s="1"/>
  <c r="E778" i="21" s="1"/>
  <c r="E840" i="21" s="1"/>
  <c r="E682" i="21"/>
  <c r="E745" i="21" s="1"/>
  <c r="E807" i="21" s="1"/>
  <c r="E622" i="21"/>
  <c r="E686" i="21" s="1"/>
  <c r="E749" i="21" s="1"/>
  <c r="E811" i="21" s="1"/>
  <c r="E681" i="21"/>
  <c r="E744" i="21" s="1"/>
  <c r="E806" i="21" s="1"/>
  <c r="E621" i="21"/>
  <c r="E685" i="21" s="1"/>
  <c r="E748" i="21" s="1"/>
  <c r="E810" i="21" s="1"/>
  <c r="E680" i="21"/>
  <c r="E743" i="21" s="1"/>
  <c r="E805" i="21" s="1"/>
  <c r="E620" i="21"/>
  <c r="E684" i="21" s="1"/>
  <c r="E747" i="21" s="1"/>
  <c r="E809" i="21" s="1"/>
  <c r="E655" i="8"/>
  <c r="E717" i="8" s="1"/>
  <c r="E780" i="8" s="1"/>
  <c r="E842" i="8" s="1"/>
  <c r="E713" i="8"/>
  <c r="E776" i="8" s="1"/>
  <c r="E838" i="8" s="1"/>
  <c r="E623" i="8"/>
  <c r="E687" i="8" s="1"/>
  <c r="E750" i="8" s="1"/>
  <c r="E812" i="8" s="1"/>
  <c r="E683" i="8"/>
  <c r="E746" i="8" s="1"/>
  <c r="E808" i="8" s="1"/>
  <c r="E624" i="8"/>
  <c r="E688" i="8" s="1"/>
  <c r="E751" i="8" s="1"/>
  <c r="E813" i="8" s="1"/>
  <c r="E684" i="8"/>
  <c r="E747" i="8" s="1"/>
  <c r="E809" i="8" s="1"/>
  <c r="E622" i="8"/>
  <c r="E686" i="8" s="1"/>
  <c r="E749" i="8" s="1"/>
  <c r="E811" i="8" s="1"/>
  <c r="E682" i="8"/>
  <c r="E745" i="8" s="1"/>
  <c r="E807" i="8" s="1"/>
  <c r="G87" i="18" l="1"/>
  <c r="G89" i="18" s="1"/>
  <c r="G93" i="18" s="1"/>
  <c r="G86" i="18"/>
  <c r="G88" i="18" s="1"/>
  <c r="G90" i="18" s="1"/>
  <c r="D84" i="18"/>
  <c r="G59" i="18"/>
  <c r="E59" i="18"/>
  <c r="F53" i="18"/>
  <c r="F60" i="18" s="1"/>
  <c r="E53" i="18"/>
  <c r="E60" i="18" s="1"/>
  <c r="G25" i="19"/>
  <c r="D44" i="18" s="1"/>
  <c r="G24" i="19"/>
  <c r="D43" i="18" s="1"/>
  <c r="F60" i="19"/>
  <c r="D60" i="19"/>
  <c r="E61" i="19"/>
  <c r="J61" i="19" s="1"/>
  <c r="F61" i="19"/>
  <c r="G61" i="19"/>
  <c r="D61" i="19"/>
  <c r="I61" i="19" s="1"/>
  <c r="C63" i="19"/>
  <c r="C64" i="19"/>
  <c r="C62" i="19"/>
  <c r="I46" i="19"/>
  <c r="H46" i="19"/>
  <c r="F34" i="19"/>
  <c r="C47" i="19"/>
  <c r="D47" i="19"/>
  <c r="C48" i="19"/>
  <c r="D48" i="19"/>
  <c r="C49" i="19"/>
  <c r="D49" i="19"/>
  <c r="D46" i="19"/>
  <c r="C45" i="19"/>
  <c r="D45" i="18" s="1"/>
  <c r="F83" i="19"/>
  <c r="F84" i="19"/>
  <c r="F85" i="19"/>
  <c r="C44" i="3"/>
  <c r="C45" i="3"/>
  <c r="C43" i="3"/>
  <c r="E42" i="3"/>
  <c r="D42" i="3"/>
  <c r="C572" i="8"/>
  <c r="C568" i="8"/>
  <c r="B6" i="8"/>
  <c r="D6" i="8"/>
  <c r="B7" i="8"/>
  <c r="D7" i="8"/>
  <c r="G91" i="18" l="1"/>
  <c r="G65" i="23" s="1"/>
  <c r="E94" i="23" s="1"/>
  <c r="G64" i="23"/>
  <c r="E93" i="23" s="1"/>
  <c r="G92" i="18"/>
  <c r="G66" i="23" s="1"/>
  <c r="E95" i="23" s="1"/>
  <c r="G67" i="23"/>
  <c r="E96" i="23" s="1"/>
  <c r="C71" i="19"/>
  <c r="D35" i="18" s="1"/>
  <c r="D116" i="18" s="1"/>
  <c r="C45" i="26" s="1"/>
  <c r="C23" i="25"/>
  <c r="C70" i="19"/>
  <c r="D34" i="18" s="1"/>
  <c r="D115" i="18" s="1"/>
  <c r="D123" i="18" s="1"/>
  <c r="D132" i="18" s="1"/>
  <c r="C22" i="25"/>
  <c r="C69" i="19"/>
  <c r="D33" i="18" s="1"/>
  <c r="D114" i="18" s="1"/>
  <c r="D122" i="18" s="1"/>
  <c r="D131" i="18" s="1"/>
  <c r="C21" i="25"/>
  <c r="D124" i="18"/>
  <c r="D133" i="18" s="1"/>
  <c r="C83" i="19"/>
  <c r="C50" i="3"/>
  <c r="C85" i="19"/>
  <c r="C52" i="3"/>
  <c r="C84" i="19"/>
  <c r="C51" i="3"/>
  <c r="C76" i="19"/>
  <c r="D27" i="18"/>
  <c r="D37" i="23" s="1"/>
  <c r="C78" i="19"/>
  <c r="D29" i="18"/>
  <c r="D39" i="23" s="1"/>
  <c r="C77" i="19"/>
  <c r="D28" i="18"/>
  <c r="D38" i="23" s="1"/>
  <c r="G60" i="18"/>
  <c r="G68" i="18" s="1"/>
  <c r="K68" i="18" s="1"/>
  <c r="E68" i="18"/>
  <c r="I68" i="18" s="1"/>
  <c r="H60" i="18"/>
  <c r="H68" i="18" s="1"/>
  <c r="L68" i="18" s="1"/>
  <c r="F68" i="18"/>
  <c r="J68" i="18" s="1"/>
  <c r="K61" i="19"/>
  <c r="D68" i="19" s="1"/>
  <c r="F68" i="19" s="1"/>
  <c r="D75" i="19"/>
  <c r="L61" i="19"/>
  <c r="E68" i="19" s="1"/>
  <c r="G68" i="19" s="1"/>
  <c r="E75" i="19"/>
  <c r="D82" i="19"/>
  <c r="G42" i="3"/>
  <c r="E82" i="19"/>
  <c r="H42" i="3"/>
  <c r="F167" i="8"/>
  <c r="F168" i="8"/>
  <c r="F169" i="8"/>
  <c r="K147" i="8"/>
  <c r="L147" i="8"/>
  <c r="M147" i="8"/>
  <c r="N147" i="8"/>
  <c r="O147" i="8"/>
  <c r="P147" i="8"/>
  <c r="Q147" i="8"/>
  <c r="R147" i="8"/>
  <c r="S147" i="8"/>
  <c r="T147" i="8"/>
  <c r="U147" i="8"/>
  <c r="V147" i="8"/>
  <c r="W147" i="8"/>
  <c r="X147" i="8"/>
  <c r="Y147" i="8"/>
  <c r="Z147" i="8"/>
  <c r="AA147" i="8"/>
  <c r="AB147" i="8"/>
  <c r="AC147" i="8"/>
  <c r="AD147" i="8"/>
  <c r="AE147" i="8"/>
  <c r="AF147" i="8"/>
  <c r="AG147" i="8"/>
  <c r="AH147" i="8"/>
  <c r="AI147" i="8"/>
  <c r="AJ147" i="8"/>
  <c r="AK147" i="8"/>
  <c r="AL147" i="8"/>
  <c r="AM147" i="8"/>
  <c r="AN147" i="8"/>
  <c r="AO147" i="8"/>
  <c r="AP147" i="8"/>
  <c r="AQ147" i="8"/>
  <c r="AR147" i="8"/>
  <c r="AS147" i="8"/>
  <c r="AT147" i="8"/>
  <c r="AU147" i="8"/>
  <c r="AV147" i="8"/>
  <c r="AW147" i="8"/>
  <c r="AX147" i="8"/>
  <c r="AY147" i="8"/>
  <c r="AZ147" i="8"/>
  <c r="BA147" i="8"/>
  <c r="BB147" i="8"/>
  <c r="BC147" i="8"/>
  <c r="BD147" i="8"/>
  <c r="BE147" i="8"/>
  <c r="BF147" i="8"/>
  <c r="BG147" i="8"/>
  <c r="BH147" i="8"/>
  <c r="BI147" i="8"/>
  <c r="BJ147" i="8"/>
  <c r="BK147" i="8"/>
  <c r="BL147" i="8"/>
  <c r="BM147" i="8"/>
  <c r="BN147" i="8"/>
  <c r="G147" i="8"/>
  <c r="H147" i="8"/>
  <c r="I147" i="8"/>
  <c r="J147" i="8"/>
  <c r="F155" i="8"/>
  <c r="F156" i="8"/>
  <c r="F157" i="8"/>
  <c r="F158" i="8"/>
  <c r="F160" i="8"/>
  <c r="K152" i="8"/>
  <c r="L152" i="8"/>
  <c r="M152" i="8"/>
  <c r="N152" i="8"/>
  <c r="O152" i="8"/>
  <c r="P152" i="8"/>
  <c r="Q152" i="8"/>
  <c r="R152" i="8"/>
  <c r="S152" i="8"/>
  <c r="T152" i="8"/>
  <c r="U152" i="8"/>
  <c r="V152" i="8"/>
  <c r="W152" i="8"/>
  <c r="X152" i="8"/>
  <c r="Y152" i="8"/>
  <c r="Z152" i="8"/>
  <c r="AA152" i="8"/>
  <c r="AB152" i="8"/>
  <c r="AC152" i="8"/>
  <c r="AD152" i="8"/>
  <c r="AE152" i="8"/>
  <c r="AF152" i="8"/>
  <c r="AG152" i="8"/>
  <c r="AH152" i="8"/>
  <c r="AI152" i="8"/>
  <c r="AJ152" i="8"/>
  <c r="AK152" i="8"/>
  <c r="AL152" i="8"/>
  <c r="AM152" i="8"/>
  <c r="AN152" i="8"/>
  <c r="AO152" i="8"/>
  <c r="AP152" i="8"/>
  <c r="AQ152" i="8"/>
  <c r="AR152" i="8"/>
  <c r="AS152" i="8"/>
  <c r="AT152" i="8"/>
  <c r="AU152" i="8"/>
  <c r="AV152" i="8"/>
  <c r="AW152" i="8"/>
  <c r="AX152" i="8"/>
  <c r="AY152" i="8"/>
  <c r="AZ152" i="8"/>
  <c r="BA152" i="8"/>
  <c r="BB152" i="8"/>
  <c r="BC152" i="8"/>
  <c r="BD152" i="8"/>
  <c r="BE152" i="8"/>
  <c r="BF152" i="8"/>
  <c r="BG152" i="8"/>
  <c r="BH152" i="8"/>
  <c r="BI152" i="8"/>
  <c r="BJ152" i="8"/>
  <c r="BK152" i="8"/>
  <c r="BL152" i="8"/>
  <c r="BM152" i="8"/>
  <c r="BN152" i="8"/>
  <c r="K153" i="8"/>
  <c r="L153" i="8"/>
  <c r="M153" i="8"/>
  <c r="N153" i="8"/>
  <c r="O153" i="8"/>
  <c r="P153" i="8"/>
  <c r="Q153" i="8"/>
  <c r="R153" i="8"/>
  <c r="S153" i="8"/>
  <c r="T153" i="8"/>
  <c r="U153" i="8"/>
  <c r="V153" i="8"/>
  <c r="W153" i="8"/>
  <c r="X153" i="8"/>
  <c r="Y153" i="8"/>
  <c r="Z153" i="8"/>
  <c r="AA153" i="8"/>
  <c r="AB153" i="8"/>
  <c r="AC153" i="8"/>
  <c r="AD153" i="8"/>
  <c r="AE153" i="8"/>
  <c r="AF153" i="8"/>
  <c r="AG153" i="8"/>
  <c r="AH153" i="8"/>
  <c r="AI153" i="8"/>
  <c r="AJ153" i="8"/>
  <c r="AK153" i="8"/>
  <c r="AL153" i="8"/>
  <c r="AM153" i="8"/>
  <c r="AN153" i="8"/>
  <c r="AO153" i="8"/>
  <c r="AP153" i="8"/>
  <c r="AQ153" i="8"/>
  <c r="AR153" i="8"/>
  <c r="AS153" i="8"/>
  <c r="AT153" i="8"/>
  <c r="AU153" i="8"/>
  <c r="AV153" i="8"/>
  <c r="AW153" i="8"/>
  <c r="AX153" i="8"/>
  <c r="AY153" i="8"/>
  <c r="AZ153" i="8"/>
  <c r="BA153" i="8"/>
  <c r="BB153" i="8"/>
  <c r="BC153" i="8"/>
  <c r="BD153" i="8"/>
  <c r="BE153" i="8"/>
  <c r="BF153" i="8"/>
  <c r="BG153" i="8"/>
  <c r="BH153" i="8"/>
  <c r="BI153" i="8"/>
  <c r="BJ153" i="8"/>
  <c r="BK153" i="8"/>
  <c r="BL153" i="8"/>
  <c r="BM153" i="8"/>
  <c r="BN153" i="8"/>
  <c r="H150" i="8"/>
  <c r="I150" i="8"/>
  <c r="J150" i="8"/>
  <c r="H152" i="8"/>
  <c r="I152" i="8"/>
  <c r="J152" i="8"/>
  <c r="H153" i="8"/>
  <c r="I153" i="8"/>
  <c r="J153" i="8"/>
  <c r="G152" i="8"/>
  <c r="G153" i="8"/>
  <c r="G150" i="8"/>
  <c r="B57" i="8"/>
  <c r="B56" i="8"/>
  <c r="B68" i="8"/>
  <c r="B67" i="8"/>
  <c r="H34" i="3"/>
  <c r="E6" i="19"/>
  <c r="F6" i="19"/>
  <c r="G6" i="19"/>
  <c r="D6" i="19"/>
  <c r="I10" i="19"/>
  <c r="H10" i="19"/>
  <c r="L12" i="19"/>
  <c r="L11" i="19"/>
  <c r="I109" i="19"/>
  <c r="N10" i="19" s="1"/>
  <c r="P10" i="19" s="1"/>
  <c r="R10" i="19" s="1"/>
  <c r="H109" i="19"/>
  <c r="M10" i="19" s="1"/>
  <c r="O10" i="19" s="1"/>
  <c r="Q10" i="19" s="1"/>
  <c r="G18" i="18"/>
  <c r="G17" i="18"/>
  <c r="G19" i="18"/>
  <c r="F19" i="18"/>
  <c r="E19" i="18"/>
  <c r="E9" i="18"/>
  <c r="E12" i="18" s="1"/>
  <c r="E255" i="16"/>
  <c r="I249" i="16"/>
  <c r="I255" i="16" s="1"/>
  <c r="E369" i="16" s="1"/>
  <c r="J243" i="16"/>
  <c r="J250" i="16" s="1"/>
  <c r="J256" i="16" s="1"/>
  <c r="F370" i="16" s="1"/>
  <c r="I243" i="16"/>
  <c r="I250" i="16" s="1"/>
  <c r="I256" i="16" s="1"/>
  <c r="E370" i="16" s="1"/>
  <c r="D164" i="16"/>
  <c r="D186" i="16" s="1"/>
  <c r="D217" i="16" s="1"/>
  <c r="D238" i="16"/>
  <c r="F30" i="16"/>
  <c r="F22" i="23" s="1"/>
  <c r="E30" i="16"/>
  <c r="E22" i="23" s="1"/>
  <c r="F256" i="16"/>
  <c r="G256" i="16"/>
  <c r="H256" i="16"/>
  <c r="E256" i="16"/>
  <c r="G255" i="16"/>
  <c r="F29" i="16"/>
  <c r="F21" i="23" s="1"/>
  <c r="E29" i="16"/>
  <c r="E21" i="23" s="1"/>
  <c r="G249" i="16"/>
  <c r="E249" i="16"/>
  <c r="G250" i="16"/>
  <c r="H250" i="16"/>
  <c r="F250" i="16"/>
  <c r="E250" i="16"/>
  <c r="D10" i="10"/>
  <c r="C121" i="10"/>
  <c r="C122" i="10"/>
  <c r="D166" i="16"/>
  <c r="C117" i="10"/>
  <c r="F41" i="10"/>
  <c r="K253" i="24" s="1"/>
  <c r="N49" i="10"/>
  <c r="F43" i="10"/>
  <c r="C39" i="10"/>
  <c r="E33" i="10"/>
  <c r="E63" i="10" s="1"/>
  <c r="F173" i="16" s="1"/>
  <c r="D33" i="10"/>
  <c r="D63" i="10" s="1"/>
  <c r="E173" i="16" s="1"/>
  <c r="J30" i="10"/>
  <c r="C43" i="10"/>
  <c r="C42" i="10"/>
  <c r="C41" i="10"/>
  <c r="J33" i="10"/>
  <c r="K33" i="10"/>
  <c r="J31" i="10"/>
  <c r="H62" i="10" s="1"/>
  <c r="I172" i="16" s="1"/>
  <c r="H31" i="10"/>
  <c r="F62" i="10" s="1"/>
  <c r="G172" i="16" s="1"/>
  <c r="C35" i="10"/>
  <c r="C65" i="10" s="1"/>
  <c r="D175" i="16" s="1"/>
  <c r="C36" i="10"/>
  <c r="C66" i="10" s="1"/>
  <c r="D176" i="16" s="1"/>
  <c r="C34" i="10"/>
  <c r="C64" i="10" s="1"/>
  <c r="D174" i="16" s="1"/>
  <c r="I48" i="10"/>
  <c r="K48" i="10" s="1"/>
  <c r="M48" i="10" s="1"/>
  <c r="H48" i="10"/>
  <c r="J48" i="10" s="1"/>
  <c r="L48" i="10" s="1"/>
  <c r="G51" i="10"/>
  <c r="K21" i="10"/>
  <c r="J21" i="10"/>
  <c r="D16" i="10"/>
  <c r="D17" i="10" s="1"/>
  <c r="E8" i="10"/>
  <c r="C104" i="8"/>
  <c r="C44" i="26" l="1"/>
  <c r="C43" i="26"/>
  <c r="C27" i="25"/>
  <c r="C38" i="25"/>
  <c r="C46" i="25" s="1"/>
  <c r="C28" i="25"/>
  <c r="C39" i="25"/>
  <c r="C47" i="25" s="1"/>
  <c r="C40" i="25"/>
  <c r="C48" i="25" s="1"/>
  <c r="C29" i="25"/>
  <c r="D181" i="16"/>
  <c r="D181" i="24"/>
  <c r="D183" i="16"/>
  <c r="D183" i="24"/>
  <c r="D51" i="10"/>
  <c r="D50" i="10"/>
  <c r="D49" i="10"/>
  <c r="F180" i="16"/>
  <c r="F180" i="24"/>
  <c r="I179" i="16"/>
  <c r="I187" i="24" s="1"/>
  <c r="I203" i="16"/>
  <c r="I179" i="24"/>
  <c r="G179" i="16"/>
  <c r="G187" i="24" s="1"/>
  <c r="G203" i="16"/>
  <c r="G179" i="24"/>
  <c r="D182" i="16"/>
  <c r="D182" i="24"/>
  <c r="E180" i="16"/>
  <c r="E180" i="24"/>
  <c r="E49" i="10"/>
  <c r="G49" i="10" s="1"/>
  <c r="I49" i="10" s="1"/>
  <c r="D23" i="19"/>
  <c r="I19" i="19"/>
  <c r="I20" i="19"/>
  <c r="K253" i="16"/>
  <c r="K255" i="24"/>
  <c r="D168" i="16"/>
  <c r="D164" i="24"/>
  <c r="D172" i="24" s="1"/>
  <c r="D167" i="16"/>
  <c r="D163" i="24"/>
  <c r="D171" i="24" s="1"/>
  <c r="D189" i="16"/>
  <c r="D219" i="16" s="1"/>
  <c r="G59" i="23"/>
  <c r="G75" i="19"/>
  <c r="N61" i="19"/>
  <c r="F26" i="18" s="1"/>
  <c r="F32" i="18" s="1"/>
  <c r="F75" i="19"/>
  <c r="M61" i="19"/>
  <c r="E26" i="18" s="1"/>
  <c r="E32" i="18" s="1"/>
  <c r="F35" i="19"/>
  <c r="E35" i="19"/>
  <c r="E34" i="19"/>
  <c r="F33" i="19"/>
  <c r="E33" i="19"/>
  <c r="H82" i="19"/>
  <c r="E38" i="19" s="1"/>
  <c r="K38" i="19" s="1"/>
  <c r="J42" i="3"/>
  <c r="G82" i="19"/>
  <c r="D38" i="19" s="1"/>
  <c r="J38" i="19" s="1"/>
  <c r="I42" i="3"/>
  <c r="E23" i="19"/>
  <c r="C58" i="8"/>
  <c r="C59" i="8"/>
  <c r="I18" i="19"/>
  <c r="F42" i="10"/>
  <c r="K254" i="24" s="1"/>
  <c r="K251" i="16"/>
  <c r="D119" i="10"/>
  <c r="F119" i="10" s="1"/>
  <c r="E169" i="24" s="1"/>
  <c r="E119" i="10"/>
  <c r="G119" i="10" s="1"/>
  <c r="F169" i="24" s="1"/>
  <c r="N51" i="10"/>
  <c r="H33" i="10"/>
  <c r="H63" i="10" s="1"/>
  <c r="I173" i="16" s="1"/>
  <c r="I33" i="10"/>
  <c r="I63" i="10" s="1"/>
  <c r="J173" i="16" s="1"/>
  <c r="I51" i="10"/>
  <c r="E50" i="10"/>
  <c r="C56" i="25" l="1"/>
  <c r="C64" i="25" s="1"/>
  <c r="C75" i="25" s="1"/>
  <c r="D102" i="18" s="1"/>
  <c r="G70" i="23" s="1"/>
  <c r="E99" i="23" s="1"/>
  <c r="J184" i="23" s="1"/>
  <c r="J194" i="23" s="1"/>
  <c r="J56" i="25"/>
  <c r="C55" i="25"/>
  <c r="C63" i="25" s="1"/>
  <c r="C74" i="25" s="1"/>
  <c r="D101" i="18" s="1"/>
  <c r="G69" i="23" s="1"/>
  <c r="E98" i="23" s="1"/>
  <c r="H184" i="23" s="1"/>
  <c r="H194" i="23" s="1"/>
  <c r="J55" i="25"/>
  <c r="C54" i="25"/>
  <c r="C62" i="25" s="1"/>
  <c r="C73" i="25" s="1"/>
  <c r="D100" i="18" s="1"/>
  <c r="G68" i="23" s="1"/>
  <c r="E97" i="23" s="1"/>
  <c r="F184" i="23" s="1"/>
  <c r="F194" i="23" s="1"/>
  <c r="J54" i="25"/>
  <c r="I210" i="16"/>
  <c r="I261" i="16"/>
  <c r="I268" i="16" s="1"/>
  <c r="I203" i="24"/>
  <c r="I268" i="24" s="1"/>
  <c r="I276" i="24" s="1"/>
  <c r="I108" i="23"/>
  <c r="F204" i="16"/>
  <c r="F188" i="24"/>
  <c r="F49" i="10"/>
  <c r="H49" i="10" s="1"/>
  <c r="I180" i="16"/>
  <c r="I180" i="24"/>
  <c r="D206" i="16"/>
  <c r="D190" i="24"/>
  <c r="E204" i="16"/>
  <c r="E188" i="24"/>
  <c r="D207" i="16"/>
  <c r="D191" i="24"/>
  <c r="J180" i="16"/>
  <c r="J180" i="24"/>
  <c r="G210" i="16"/>
  <c r="G108" i="23"/>
  <c r="G261" i="16"/>
  <c r="G268" i="16" s="1"/>
  <c r="G203" i="24"/>
  <c r="G268" i="24" s="1"/>
  <c r="G276" i="24" s="1"/>
  <c r="D205" i="16"/>
  <c r="D189" i="24"/>
  <c r="D255" i="24"/>
  <c r="D222" i="24"/>
  <c r="D191" i="16"/>
  <c r="G61" i="23"/>
  <c r="D254" i="24"/>
  <c r="D221" i="24"/>
  <c r="D190" i="16"/>
  <c r="G60" i="23"/>
  <c r="G26" i="18"/>
  <c r="G32" i="18" s="1"/>
  <c r="E36" i="23"/>
  <c r="H26" i="18"/>
  <c r="H32" i="18" s="1"/>
  <c r="F36" i="23"/>
  <c r="I24" i="19"/>
  <c r="F43" i="18" s="1"/>
  <c r="H24" i="19"/>
  <c r="E43" i="18" s="1"/>
  <c r="I25" i="19"/>
  <c r="H25" i="19"/>
  <c r="I82" i="19"/>
  <c r="F38" i="19" s="1"/>
  <c r="M42" i="3"/>
  <c r="K42" i="3"/>
  <c r="J82" i="19"/>
  <c r="G38" i="19" s="1"/>
  <c r="N42" i="3"/>
  <c r="L42" i="3"/>
  <c r="I119" i="10"/>
  <c r="H169" i="24" s="1"/>
  <c r="F188" i="16"/>
  <c r="F196" i="16" s="1"/>
  <c r="H119" i="10"/>
  <c r="G169" i="24" s="1"/>
  <c r="E188" i="16"/>
  <c r="E196" i="16" s="1"/>
  <c r="N50" i="10"/>
  <c r="K252" i="16"/>
  <c r="G50" i="10"/>
  <c r="I50" i="10" s="1"/>
  <c r="F50" i="10"/>
  <c r="H50" i="10" s="1"/>
  <c r="F51" i="10"/>
  <c r="H51" i="10" s="1"/>
  <c r="I78" i="11"/>
  <c r="H78" i="11"/>
  <c r="D80" i="11"/>
  <c r="I204" i="16" l="1"/>
  <c r="I188" i="24"/>
  <c r="D213" i="16"/>
  <c r="D214" i="24" s="1"/>
  <c r="D264" i="16"/>
  <c r="D206" i="24"/>
  <c r="D111" i="23"/>
  <c r="E125" i="23" s="1"/>
  <c r="D212" i="16"/>
  <c r="D213" i="24" s="1"/>
  <c r="D263" i="16"/>
  <c r="D110" i="23"/>
  <c r="E124" i="23" s="1"/>
  <c r="D205" i="24"/>
  <c r="G211" i="24"/>
  <c r="M108" i="23"/>
  <c r="J204" i="16"/>
  <c r="J188" i="24"/>
  <c r="F211" i="16"/>
  <c r="F204" i="24"/>
  <c r="F269" i="24" s="1"/>
  <c r="F262" i="16"/>
  <c r="F109" i="23"/>
  <c r="G123" i="23" s="1"/>
  <c r="D214" i="16"/>
  <c r="D215" i="24" s="1"/>
  <c r="D112" i="23"/>
  <c r="E129" i="23" s="1"/>
  <c r="D207" i="24"/>
  <c r="D265" i="16"/>
  <c r="E262" i="16"/>
  <c r="E109" i="23"/>
  <c r="F123" i="23" s="1"/>
  <c r="E204" i="24"/>
  <c r="E269" i="24" s="1"/>
  <c r="E211" i="16"/>
  <c r="I211" i="24"/>
  <c r="O108" i="23"/>
  <c r="H196" i="16"/>
  <c r="H196" i="24" s="1"/>
  <c r="F196" i="24"/>
  <c r="G196" i="16"/>
  <c r="G196" i="24" s="1"/>
  <c r="E196" i="24"/>
  <c r="D221" i="16"/>
  <c r="D220" i="16"/>
  <c r="E44" i="18"/>
  <c r="F44" i="18"/>
  <c r="N82" i="19"/>
  <c r="E49" i="3"/>
  <c r="M82" i="19"/>
  <c r="D49" i="3"/>
  <c r="M38" i="19"/>
  <c r="I38" i="19"/>
  <c r="O38" i="19" s="1"/>
  <c r="L38" i="19"/>
  <c r="H38" i="19"/>
  <c r="N38" i="19" s="1"/>
  <c r="L82" i="19"/>
  <c r="P42" i="3"/>
  <c r="K82" i="19"/>
  <c r="O42" i="3"/>
  <c r="J119" i="10"/>
  <c r="G188" i="16"/>
  <c r="K119" i="10"/>
  <c r="H188" i="16"/>
  <c r="F228" i="16"/>
  <c r="E228" i="16"/>
  <c r="D156" i="16"/>
  <c r="E130" i="16"/>
  <c r="F54" i="16"/>
  <c r="E54" i="16"/>
  <c r="F139" i="16"/>
  <c r="E139" i="16"/>
  <c r="E84" i="10"/>
  <c r="F120" i="16"/>
  <c r="F131" i="16" s="1"/>
  <c r="E120" i="16"/>
  <c r="D122" i="16"/>
  <c r="D121" i="16"/>
  <c r="G111" i="16"/>
  <c r="G144" i="16" s="1"/>
  <c r="E111" i="16"/>
  <c r="E144" i="16" s="1"/>
  <c r="D17" i="16"/>
  <c r="E17" i="16"/>
  <c r="F17" i="16"/>
  <c r="G17" i="16"/>
  <c r="D90" i="10"/>
  <c r="E88" i="10"/>
  <c r="D88" i="10"/>
  <c r="E79" i="16"/>
  <c r="F79" i="16"/>
  <c r="D80" i="16"/>
  <c r="D113" i="16" s="1"/>
  <c r="D146" i="16" s="1"/>
  <c r="F74" i="16"/>
  <c r="E74" i="16"/>
  <c r="E80" i="16" s="1"/>
  <c r="D55" i="9"/>
  <c r="D99" i="10" s="1"/>
  <c r="E90" i="24" s="1"/>
  <c r="D63" i="16"/>
  <c r="F46" i="16"/>
  <c r="E46" i="16"/>
  <c r="H40" i="16"/>
  <c r="H54" i="16" s="1"/>
  <c r="G40" i="16"/>
  <c r="G54" i="16" s="1"/>
  <c r="H24" i="16"/>
  <c r="G24" i="16"/>
  <c r="E8" i="16"/>
  <c r="E11" i="16" s="1"/>
  <c r="I80" i="10"/>
  <c r="H80" i="10"/>
  <c r="C27" i="13"/>
  <c r="C34" i="13" s="1"/>
  <c r="H31" i="13"/>
  <c r="H38" i="13" s="1"/>
  <c r="H29" i="13"/>
  <c r="H36" i="13" s="1"/>
  <c r="E28" i="13"/>
  <c r="E35" i="13" s="1"/>
  <c r="D28" i="13"/>
  <c r="D35" i="13" s="1"/>
  <c r="C30" i="13"/>
  <c r="C37" i="13" s="1"/>
  <c r="C31" i="13"/>
  <c r="C38" i="13" s="1"/>
  <c r="C29" i="13"/>
  <c r="C36" i="13" s="1"/>
  <c r="G20" i="13"/>
  <c r="F20" i="13"/>
  <c r="G18" i="13"/>
  <c r="G28" i="13" s="1"/>
  <c r="G35" i="13" s="1"/>
  <c r="F18" i="13"/>
  <c r="F28" i="13" s="1"/>
  <c r="F35" i="13" s="1"/>
  <c r="H31" i="9"/>
  <c r="H33" i="9"/>
  <c r="C132" i="10"/>
  <c r="K111" i="10"/>
  <c r="O111" i="10" s="1"/>
  <c r="I111" i="10"/>
  <c r="M111" i="10" s="1"/>
  <c r="J111" i="10"/>
  <c r="N111" i="10" s="1"/>
  <c r="H111" i="10"/>
  <c r="L111" i="10" s="1"/>
  <c r="J110" i="10"/>
  <c r="N110" i="10" s="1"/>
  <c r="H110" i="10"/>
  <c r="L110" i="10" s="1"/>
  <c r="E111" i="10"/>
  <c r="E131" i="10" s="1"/>
  <c r="F111" i="10"/>
  <c r="F131" i="10" s="1"/>
  <c r="G111" i="10"/>
  <c r="G131" i="10" s="1"/>
  <c r="D111" i="10"/>
  <c r="D131" i="10" s="1"/>
  <c r="E19" i="13"/>
  <c r="E47" i="9"/>
  <c r="D47" i="9"/>
  <c r="E45" i="9"/>
  <c r="G15" i="16" s="1"/>
  <c r="E16" i="19" s="1"/>
  <c r="E15" i="19" s="1"/>
  <c r="D45" i="9"/>
  <c r="I53" i="9"/>
  <c r="H53" i="9"/>
  <c r="E55" i="9"/>
  <c r="D56" i="9"/>
  <c r="E56" i="9"/>
  <c r="E54" i="9"/>
  <c r="D54" i="9"/>
  <c r="D53" i="9"/>
  <c r="D97" i="10" s="1"/>
  <c r="F53" i="9"/>
  <c r="G53" i="9"/>
  <c r="E53" i="9"/>
  <c r="E97" i="10" s="1"/>
  <c r="C56" i="9"/>
  <c r="C55" i="9"/>
  <c r="C54" i="9"/>
  <c r="D21" i="8"/>
  <c r="C116" i="8" s="1"/>
  <c r="B115" i="8"/>
  <c r="D113" i="10" l="1"/>
  <c r="D139" i="10" s="1"/>
  <c r="E141" i="23"/>
  <c r="E132" i="23"/>
  <c r="E15" i="24"/>
  <c r="E15" i="18"/>
  <c r="G15" i="24"/>
  <c r="G15" i="18"/>
  <c r="E15" i="16"/>
  <c r="E269" i="16"/>
  <c r="E317" i="16" s="1"/>
  <c r="E364" i="16" s="1"/>
  <c r="L339" i="24" s="1"/>
  <c r="F339" i="24" s="1"/>
  <c r="E310" i="16"/>
  <c r="D272" i="16"/>
  <c r="I309" i="16"/>
  <c r="I316" i="16" s="1"/>
  <c r="D270" i="24"/>
  <c r="D113" i="23"/>
  <c r="D272" i="24"/>
  <c r="D115" i="23"/>
  <c r="E127" i="23"/>
  <c r="E136" i="23"/>
  <c r="D270" i="16"/>
  <c r="E309" i="16"/>
  <c r="E316" i="16" s="1"/>
  <c r="M123" i="23"/>
  <c r="I123" i="23"/>
  <c r="O123" i="23" s="1"/>
  <c r="E128" i="23"/>
  <c r="E137" i="23"/>
  <c r="F269" i="16"/>
  <c r="F317" i="16" s="1"/>
  <c r="F364" i="16" s="1"/>
  <c r="M339" i="24" s="1"/>
  <c r="G339" i="24" s="1"/>
  <c r="F310" i="16"/>
  <c r="D271" i="24"/>
  <c r="D114" i="23"/>
  <c r="F277" i="24"/>
  <c r="F285" i="24"/>
  <c r="K339" i="24" s="1"/>
  <c r="E339" i="24" s="1"/>
  <c r="D271" i="16"/>
  <c r="G309" i="16"/>
  <c r="G316" i="16" s="1"/>
  <c r="F212" i="24"/>
  <c r="L109" i="23"/>
  <c r="E277" i="24"/>
  <c r="E285" i="24"/>
  <c r="J339" i="24" s="1"/>
  <c r="D339" i="24" s="1"/>
  <c r="J211" i="16"/>
  <c r="J109" i="23"/>
  <c r="K123" i="23" s="1"/>
  <c r="Q123" i="23" s="1"/>
  <c r="J262" i="16"/>
  <c r="J204" i="24"/>
  <c r="J269" i="24" s="1"/>
  <c r="I211" i="16"/>
  <c r="I204" i="24"/>
  <c r="I269" i="24" s="1"/>
  <c r="I262" i="16"/>
  <c r="I109" i="23"/>
  <c r="J123" i="23" s="1"/>
  <c r="P123" i="23" s="1"/>
  <c r="K109" i="23"/>
  <c r="E212" i="24"/>
  <c r="L123" i="23"/>
  <c r="H123" i="23"/>
  <c r="N123" i="23" s="1"/>
  <c r="D20" i="8"/>
  <c r="C115" i="8" s="1"/>
  <c r="C117" i="8" s="1"/>
  <c r="D20" i="22"/>
  <c r="C122" i="22" s="1"/>
  <c r="C124" i="22" s="1"/>
  <c r="D18" i="21"/>
  <c r="C113" i="21" s="1"/>
  <c r="C115" i="21" s="1"/>
  <c r="E86" i="16"/>
  <c r="E88" i="24"/>
  <c r="F86" i="16"/>
  <c r="F88" i="24"/>
  <c r="E140" i="16"/>
  <c r="E146" i="16" s="1"/>
  <c r="E136" i="24"/>
  <c r="F140" i="16"/>
  <c r="H146" i="16" s="1"/>
  <c r="F136" i="24"/>
  <c r="J188" i="16"/>
  <c r="J169" i="24"/>
  <c r="I188" i="16"/>
  <c r="I169" i="24"/>
  <c r="E98" i="24"/>
  <c r="G98" i="24"/>
  <c r="E13" i="25"/>
  <c r="E7" i="23"/>
  <c r="O82" i="19"/>
  <c r="F49" i="3"/>
  <c r="P82" i="19"/>
  <c r="G49" i="3"/>
  <c r="C112" i="10"/>
  <c r="C98" i="10"/>
  <c r="D89" i="24" s="1"/>
  <c r="D97" i="24" s="1"/>
  <c r="C113" i="10"/>
  <c r="C99" i="10"/>
  <c r="D90" i="24" s="1"/>
  <c r="D98" i="24" s="1"/>
  <c r="C114" i="10"/>
  <c r="C100" i="10"/>
  <c r="D91" i="24" s="1"/>
  <c r="D99" i="24" s="1"/>
  <c r="D112" i="10"/>
  <c r="D138" i="10" s="1"/>
  <c r="D98" i="10"/>
  <c r="E89" i="24" s="1"/>
  <c r="E112" i="10"/>
  <c r="E138" i="10" s="1"/>
  <c r="E98" i="10"/>
  <c r="F89" i="24" s="1"/>
  <c r="E114" i="10"/>
  <c r="E140" i="10" s="1"/>
  <c r="E100" i="10"/>
  <c r="F91" i="24" s="1"/>
  <c r="D114" i="10"/>
  <c r="D140" i="10" s="1"/>
  <c r="D100" i="10"/>
  <c r="E91" i="24" s="1"/>
  <c r="E113" i="10"/>
  <c r="E139" i="10" s="1"/>
  <c r="E99" i="10"/>
  <c r="F90" i="24" s="1"/>
  <c r="E88" i="16"/>
  <c r="G96" i="16" s="1"/>
  <c r="G120" i="16"/>
  <c r="G131" i="16" s="1"/>
  <c r="E131" i="16"/>
  <c r="H120" i="16"/>
  <c r="H131" i="16" s="1"/>
  <c r="F125" i="16"/>
  <c r="F151" i="16"/>
  <c r="F112" i="16"/>
  <c r="F145" i="16" s="1"/>
  <c r="E151" i="16"/>
  <c r="E112" i="16"/>
  <c r="E145" i="16" s="1"/>
  <c r="G46" i="16"/>
  <c r="G79" i="16"/>
  <c r="H46" i="16"/>
  <c r="H79" i="16"/>
  <c r="G80" i="16"/>
  <c r="H80" i="16"/>
  <c r="F80" i="16"/>
  <c r="H137" i="10"/>
  <c r="D137" i="10"/>
  <c r="G137" i="10"/>
  <c r="F137" i="10"/>
  <c r="I137" i="10"/>
  <c r="E137" i="10"/>
  <c r="C126" i="8"/>
  <c r="C125" i="8"/>
  <c r="C124" i="8"/>
  <c r="D16" i="19" l="1"/>
  <c r="D15" i="19" s="1"/>
  <c r="E135" i="23"/>
  <c r="E147" i="23" s="1"/>
  <c r="E144" i="23"/>
  <c r="C138" i="10"/>
  <c r="D197" i="16"/>
  <c r="D197" i="24" s="1"/>
  <c r="I269" i="16"/>
  <c r="I317" i="16" s="1"/>
  <c r="K317" i="16" s="1"/>
  <c r="I310" i="16"/>
  <c r="I277" i="24"/>
  <c r="I285" i="24"/>
  <c r="K285" i="24" s="1"/>
  <c r="I212" i="24"/>
  <c r="O109" i="23"/>
  <c r="E139" i="23"/>
  <c r="E130" i="23"/>
  <c r="J285" i="24"/>
  <c r="L285" i="24" s="1"/>
  <c r="J277" i="24"/>
  <c r="J269" i="16"/>
  <c r="J317" i="16" s="1"/>
  <c r="L317" i="16" s="1"/>
  <c r="J310" i="16"/>
  <c r="D279" i="24"/>
  <c r="G284" i="24"/>
  <c r="I284" i="24"/>
  <c r="D280" i="24"/>
  <c r="J212" i="24"/>
  <c r="P109" i="23"/>
  <c r="D278" i="24"/>
  <c r="E284" i="24"/>
  <c r="E131" i="23"/>
  <c r="E140" i="23"/>
  <c r="C140" i="10"/>
  <c r="D199" i="16"/>
  <c r="D199" i="24" s="1"/>
  <c r="H118" i="10"/>
  <c r="G168" i="24" s="1"/>
  <c r="D198" i="16"/>
  <c r="D198" i="24" s="1"/>
  <c r="F63" i="23"/>
  <c r="G92" i="23" s="1"/>
  <c r="E63" i="23"/>
  <c r="F92" i="23" s="1"/>
  <c r="G146" i="16"/>
  <c r="F146" i="16"/>
  <c r="E96" i="16"/>
  <c r="H142" i="24"/>
  <c r="F142" i="24"/>
  <c r="G142" i="24"/>
  <c r="E142" i="24"/>
  <c r="C139" i="10"/>
  <c r="F99" i="24"/>
  <c r="H99" i="24"/>
  <c r="F103" i="24" s="1"/>
  <c r="F97" i="24"/>
  <c r="H97" i="24"/>
  <c r="F98" i="24"/>
  <c r="H98" i="24"/>
  <c r="E99" i="24"/>
  <c r="G99" i="24"/>
  <c r="J118" i="10"/>
  <c r="I168" i="24" s="1"/>
  <c r="G97" i="24"/>
  <c r="E97" i="24"/>
  <c r="E103" i="24" s="1"/>
  <c r="F118" i="10"/>
  <c r="E168" i="24" s="1"/>
  <c r="E165" i="16"/>
  <c r="G165" i="16" s="1"/>
  <c r="E85" i="18"/>
  <c r="E113" i="18" s="1"/>
  <c r="F165" i="16"/>
  <c r="H165" i="16" s="1"/>
  <c r="F85" i="18"/>
  <c r="F113" i="18" s="1"/>
  <c r="F88" i="16"/>
  <c r="E89" i="16"/>
  <c r="F89" i="16"/>
  <c r="H97" i="16" s="1"/>
  <c r="F87" i="16"/>
  <c r="F95" i="16" s="1"/>
  <c r="E87" i="16"/>
  <c r="E95" i="16" s="1"/>
  <c r="E101" i="16" s="1"/>
  <c r="D89" i="16"/>
  <c r="D97" i="16" s="1"/>
  <c r="D107" i="16" s="1"/>
  <c r="D88" i="16"/>
  <c r="D96" i="16" s="1"/>
  <c r="D106" i="16" s="1"/>
  <c r="D87" i="16"/>
  <c r="D95" i="16" s="1"/>
  <c r="D105" i="16" s="1"/>
  <c r="H112" i="16"/>
  <c r="H145" i="16" s="1"/>
  <c r="G112" i="16"/>
  <c r="G145" i="16" s="1"/>
  <c r="F30" i="15"/>
  <c r="E30" i="15"/>
  <c r="G32" i="15"/>
  <c r="G27" i="15"/>
  <c r="F28" i="15"/>
  <c r="C43" i="15" s="1"/>
  <c r="E28" i="15"/>
  <c r="E132" i="16" l="1"/>
  <c r="G132" i="16"/>
  <c r="E134" i="23"/>
  <c r="E146" i="23" s="1"/>
  <c r="E143" i="23"/>
  <c r="E133" i="23"/>
  <c r="E145" i="23" s="1"/>
  <c r="E142" i="23"/>
  <c r="G187" i="16"/>
  <c r="E187" i="16"/>
  <c r="I187" i="16"/>
  <c r="H109" i="24"/>
  <c r="F109" i="24"/>
  <c r="F148" i="24"/>
  <c r="F149" i="24" s="1"/>
  <c r="E148" i="24"/>
  <c r="E149" i="24" s="1"/>
  <c r="E109" i="24"/>
  <c r="G109" i="24"/>
  <c r="J113" i="18"/>
  <c r="J121" i="18" s="1"/>
  <c r="H113" i="18"/>
  <c r="F121" i="18"/>
  <c r="I113" i="18"/>
  <c r="I121" i="18" s="1"/>
  <c r="G113" i="18"/>
  <c r="E121" i="18"/>
  <c r="C130" i="22"/>
  <c r="C121" i="21"/>
  <c r="C123" i="8"/>
  <c r="AB143" i="8" s="1"/>
  <c r="Z14" i="37" s="1"/>
  <c r="G95" i="16"/>
  <c r="H95" i="16"/>
  <c r="E105" i="16"/>
  <c r="F101" i="16"/>
  <c r="F97" i="16"/>
  <c r="G97" i="16"/>
  <c r="F107" i="16" s="1"/>
  <c r="E97" i="16"/>
  <c r="H96" i="16"/>
  <c r="F106" i="16" s="1"/>
  <c r="F96" i="16"/>
  <c r="E106" i="16" s="1"/>
  <c r="G30" i="15"/>
  <c r="G28" i="15"/>
  <c r="D33" i="15" s="1"/>
  <c r="C42" i="15"/>
  <c r="H132" i="16" l="1"/>
  <c r="F132" i="16"/>
  <c r="C122" i="8"/>
  <c r="V143" i="8"/>
  <c r="T14" i="37" s="1"/>
  <c r="AI143" i="8"/>
  <c r="AG14" i="37" s="1"/>
  <c r="H143" i="8"/>
  <c r="F14" i="37" s="1"/>
  <c r="AK144" i="8"/>
  <c r="AI15" i="37" s="1"/>
  <c r="BJ145" i="8"/>
  <c r="BH16" i="37" s="1"/>
  <c r="AB144" i="8"/>
  <c r="Z15" i="37" s="1"/>
  <c r="R143" i="8"/>
  <c r="P14" i="37" s="1"/>
  <c r="BK143" i="8"/>
  <c r="BI14" i="37" s="1"/>
  <c r="AN145" i="8"/>
  <c r="AL16" i="37" s="1"/>
  <c r="AN143" i="8"/>
  <c r="AL14" i="37" s="1"/>
  <c r="AH144" i="8"/>
  <c r="AF15" i="37" s="1"/>
  <c r="AU144" i="8"/>
  <c r="AS15" i="37" s="1"/>
  <c r="L143" i="8"/>
  <c r="J14" i="37" s="1"/>
  <c r="L145" i="8"/>
  <c r="J16" i="37" s="1"/>
  <c r="Y143" i="8"/>
  <c r="W14" i="37" s="1"/>
  <c r="J144" i="8"/>
  <c r="H15" i="37" s="1"/>
  <c r="BN145" i="8"/>
  <c r="BL16" i="37" s="1"/>
  <c r="O145" i="8"/>
  <c r="M16" i="37" s="1"/>
  <c r="U144" i="8"/>
  <c r="S15" i="37" s="1"/>
  <c r="BN144" i="8"/>
  <c r="BL15" i="37" s="1"/>
  <c r="AR144" i="8"/>
  <c r="AP15" i="37" s="1"/>
  <c r="Q144" i="8"/>
  <c r="O15" i="37" s="1"/>
  <c r="AO143" i="8"/>
  <c r="AM14" i="37" s="1"/>
  <c r="AC145" i="8"/>
  <c r="AA16" i="37" s="1"/>
  <c r="BD145" i="8"/>
  <c r="BB16" i="37" s="1"/>
  <c r="AL143" i="8"/>
  <c r="AJ14" i="37" s="1"/>
  <c r="AG145" i="8"/>
  <c r="AE16" i="37" s="1"/>
  <c r="AE144" i="8"/>
  <c r="AC15" i="37" s="1"/>
  <c r="AC143" i="8"/>
  <c r="AA14" i="37" s="1"/>
  <c r="Y144" i="8"/>
  <c r="W15" i="37" s="1"/>
  <c r="AW143" i="8"/>
  <c r="AU14" i="37" s="1"/>
  <c r="AV145" i="8"/>
  <c r="AT16" i="37" s="1"/>
  <c r="S144" i="8"/>
  <c r="Q15" i="37" s="1"/>
  <c r="AS143" i="8"/>
  <c r="AQ14" i="37" s="1"/>
  <c r="P143" i="8"/>
  <c r="N14" i="37" s="1"/>
  <c r="BK144" i="8"/>
  <c r="BI15" i="37" s="1"/>
  <c r="Z145" i="8"/>
  <c r="X16" i="37" s="1"/>
  <c r="M143" i="8"/>
  <c r="K14" i="37" s="1"/>
  <c r="M145" i="8"/>
  <c r="K16" i="37" s="1"/>
  <c r="K144" i="8"/>
  <c r="I15" i="37" s="1"/>
  <c r="I143" i="8"/>
  <c r="G14" i="37" s="1"/>
  <c r="AQ145" i="8"/>
  <c r="AO16" i="37" s="1"/>
  <c r="AY144" i="8"/>
  <c r="AW15" i="37" s="1"/>
  <c r="X144" i="8"/>
  <c r="V15" i="37" s="1"/>
  <c r="W144" i="8"/>
  <c r="U15" i="37" s="1"/>
  <c r="U145" i="8"/>
  <c r="S16" i="37" s="1"/>
  <c r="G145" i="8"/>
  <c r="E16" i="37" s="1"/>
  <c r="AS144" i="8"/>
  <c r="AQ15" i="37" s="1"/>
  <c r="T143" i="8"/>
  <c r="R14" i="37" s="1"/>
  <c r="W145" i="8"/>
  <c r="U16" i="37" s="1"/>
  <c r="BA143" i="8"/>
  <c r="AY14" i="37" s="1"/>
  <c r="BM144" i="8"/>
  <c r="BK15" i="37" s="1"/>
  <c r="BC143" i="8"/>
  <c r="BA14" i="37" s="1"/>
  <c r="AL144" i="8"/>
  <c r="AJ15" i="37" s="1"/>
  <c r="BH144" i="8"/>
  <c r="BF15" i="37" s="1"/>
  <c r="BB145" i="8"/>
  <c r="AZ16" i="37" s="1"/>
  <c r="AZ144" i="8"/>
  <c r="AX15" i="37" s="1"/>
  <c r="AX143" i="8"/>
  <c r="AV14" i="37" s="1"/>
  <c r="AX145" i="8"/>
  <c r="AV16" i="37" s="1"/>
  <c r="BA145" i="8"/>
  <c r="AY16" i="37" s="1"/>
  <c r="AV144" i="8"/>
  <c r="AT15" i="37" s="1"/>
  <c r="G143" i="8"/>
  <c r="E14" i="37" s="1"/>
  <c r="O144" i="8"/>
  <c r="M15" i="37" s="1"/>
  <c r="H145" i="8"/>
  <c r="F16" i="37" s="1"/>
  <c r="H144" i="8"/>
  <c r="F15" i="37" s="1"/>
  <c r="AI144" i="8"/>
  <c r="AG15" i="37" s="1"/>
  <c r="AH145" i="8"/>
  <c r="AF16" i="37" s="1"/>
  <c r="AF144" i="8"/>
  <c r="AD15" i="37" s="1"/>
  <c r="AD143" i="8"/>
  <c r="AB14" i="37" s="1"/>
  <c r="AD145" i="8"/>
  <c r="AB16" i="37" s="1"/>
  <c r="AO144" i="8"/>
  <c r="AM15" i="37" s="1"/>
  <c r="S145" i="8"/>
  <c r="Q16" i="37" s="1"/>
  <c r="BB144" i="8"/>
  <c r="AZ15" i="37" s="1"/>
  <c r="V144" i="8"/>
  <c r="T15" i="37" s="1"/>
  <c r="AA144" i="8"/>
  <c r="Y15" i="37" s="1"/>
  <c r="AI145" i="8"/>
  <c r="AG16" i="37" s="1"/>
  <c r="P144" i="8"/>
  <c r="N15" i="37" s="1"/>
  <c r="BL143" i="8"/>
  <c r="BJ14" i="37" s="1"/>
  <c r="N145" i="8"/>
  <c r="L16" i="37" s="1"/>
  <c r="L144" i="8"/>
  <c r="J15" i="37" s="1"/>
  <c r="J143" i="8"/>
  <c r="H14" i="37" s="1"/>
  <c r="J145" i="8"/>
  <c r="H16" i="37" s="1"/>
  <c r="AK145" i="8"/>
  <c r="AI16" i="37" s="1"/>
  <c r="BN143" i="8"/>
  <c r="BL14" i="37" s="1"/>
  <c r="AK143" i="8"/>
  <c r="AI14" i="37" s="1"/>
  <c r="BI145" i="8"/>
  <c r="BG16" i="37" s="1"/>
  <c r="BG143" i="8"/>
  <c r="BE14" i="37" s="1"/>
  <c r="BB143" i="8"/>
  <c r="AZ14" i="37" s="1"/>
  <c r="AJ145" i="8"/>
  <c r="AH16" i="37" s="1"/>
  <c r="BL145" i="8"/>
  <c r="BJ16" i="37" s="1"/>
  <c r="Q143" i="8"/>
  <c r="O14" i="37" s="1"/>
  <c r="Z144" i="8"/>
  <c r="X15" i="37" s="1"/>
  <c r="AU145" i="8"/>
  <c r="AS16" i="37" s="1"/>
  <c r="Z143" i="8"/>
  <c r="X14" i="37" s="1"/>
  <c r="BK145" i="8"/>
  <c r="BI16" i="37" s="1"/>
  <c r="AN144" i="8"/>
  <c r="AL15" i="37" s="1"/>
  <c r="BI143" i="8"/>
  <c r="BG14" i="37" s="1"/>
  <c r="AM145" i="8"/>
  <c r="AK16" i="37" s="1"/>
  <c r="AQ143" i="8"/>
  <c r="AO14" i="37" s="1"/>
  <c r="AR143" i="8"/>
  <c r="AP14" i="37" s="1"/>
  <c r="BE145" i="8"/>
  <c r="BC16" i="37" s="1"/>
  <c r="AM143" i="8"/>
  <c r="AK14" i="37" s="1"/>
  <c r="BA144" i="8"/>
  <c r="AY15" i="37" s="1"/>
  <c r="AY143" i="8"/>
  <c r="AW14" i="37" s="1"/>
  <c r="AY145" i="8"/>
  <c r="AW16" i="37" s="1"/>
  <c r="AW144" i="8"/>
  <c r="AU15" i="37" s="1"/>
  <c r="BD143" i="8"/>
  <c r="BB14" i="37" s="1"/>
  <c r="O143" i="8"/>
  <c r="M14" i="37" s="1"/>
  <c r="V145" i="8"/>
  <c r="T16" i="37" s="1"/>
  <c r="AT145" i="8"/>
  <c r="AR16" i="37" s="1"/>
  <c r="T144" i="8"/>
  <c r="R15" i="37" s="1"/>
  <c r="BF143" i="8"/>
  <c r="BD14" i="37" s="1"/>
  <c r="S143" i="8"/>
  <c r="Q14" i="37" s="1"/>
  <c r="I145" i="8"/>
  <c r="G16" i="37" s="1"/>
  <c r="AP143" i="8"/>
  <c r="AN14" i="37" s="1"/>
  <c r="BH145" i="8"/>
  <c r="BF16" i="37" s="1"/>
  <c r="N143" i="8"/>
  <c r="L14" i="37" s="1"/>
  <c r="AG144" i="8"/>
  <c r="AE15" i="37" s="1"/>
  <c r="AE143" i="8"/>
  <c r="AC14" i="37" s="1"/>
  <c r="AE145" i="8"/>
  <c r="AC16" i="37" s="1"/>
  <c r="AC144" i="8"/>
  <c r="AA15" i="37" s="1"/>
  <c r="AA143" i="8"/>
  <c r="Y14" i="37" s="1"/>
  <c r="BH143" i="8"/>
  <c r="BF14" i="37" s="1"/>
  <c r="R145" i="8"/>
  <c r="P16" i="37" s="1"/>
  <c r="AH143" i="8"/>
  <c r="AF14" i="37" s="1"/>
  <c r="G144" i="8"/>
  <c r="E15" i="37" s="1"/>
  <c r="AL145" i="8"/>
  <c r="AJ16" i="37" s="1"/>
  <c r="AJ143" i="8"/>
  <c r="AH14" i="37" s="1"/>
  <c r="AA145" i="8"/>
  <c r="Y16" i="37" s="1"/>
  <c r="T145" i="8"/>
  <c r="R16" i="37" s="1"/>
  <c r="BE143" i="8"/>
  <c r="BC14" i="37" s="1"/>
  <c r="AP145" i="8"/>
  <c r="AN16" i="37" s="1"/>
  <c r="AP144" i="8"/>
  <c r="AN15" i="37" s="1"/>
  <c r="AW145" i="8"/>
  <c r="AU16" i="37" s="1"/>
  <c r="AG143" i="8"/>
  <c r="AE14" i="37" s="1"/>
  <c r="AQ144" i="8"/>
  <c r="AO15" i="37" s="1"/>
  <c r="BF145" i="8"/>
  <c r="BD16" i="37" s="1"/>
  <c r="BL144" i="8"/>
  <c r="BJ15" i="37" s="1"/>
  <c r="BI144" i="8"/>
  <c r="BG15" i="37" s="1"/>
  <c r="BC145" i="8"/>
  <c r="BA16" i="37" s="1"/>
  <c r="M144" i="8"/>
  <c r="K15" i="37" s="1"/>
  <c r="K143" i="8"/>
  <c r="I14" i="37" s="1"/>
  <c r="K145" i="8"/>
  <c r="I16" i="37" s="1"/>
  <c r="I144" i="8"/>
  <c r="G15" i="37" s="1"/>
  <c r="P145" i="8"/>
  <c r="N16" i="37" s="1"/>
  <c r="W143" i="8"/>
  <c r="U14" i="37" s="1"/>
  <c r="AS145" i="8"/>
  <c r="AQ16" i="37" s="1"/>
  <c r="Q145" i="8"/>
  <c r="O16" i="37" s="1"/>
  <c r="X145" i="8"/>
  <c r="V16" i="37" s="1"/>
  <c r="R144" i="8"/>
  <c r="P15" i="37" s="1"/>
  <c r="AJ144" i="8"/>
  <c r="AH15" i="37" s="1"/>
  <c r="AZ143" i="8"/>
  <c r="AX14" i="37" s="1"/>
  <c r="AZ145" i="8"/>
  <c r="AX16" i="37" s="1"/>
  <c r="AV143" i="8"/>
  <c r="AT14" i="37" s="1"/>
  <c r="BJ143" i="8"/>
  <c r="BH14" i="37" s="1"/>
  <c r="BG145" i="8"/>
  <c r="BE16" i="37" s="1"/>
  <c r="AO145" i="8"/>
  <c r="AM16" i="37" s="1"/>
  <c r="BE144" i="8"/>
  <c r="BC15" i="37" s="1"/>
  <c r="BD144" i="8"/>
  <c r="BB15" i="37" s="1"/>
  <c r="AT143" i="8"/>
  <c r="AR14" i="37" s="1"/>
  <c r="X143" i="8"/>
  <c r="V14" i="37" s="1"/>
  <c r="AB145" i="8"/>
  <c r="Z16" i="37" s="1"/>
  <c r="AM144" i="8"/>
  <c r="AK15" i="37" s="1"/>
  <c r="Y145" i="8"/>
  <c r="W16" i="37" s="1"/>
  <c r="AX144" i="8"/>
  <c r="AV15" i="37" s="1"/>
  <c r="BC144" i="8"/>
  <c r="BA15" i="37" s="1"/>
  <c r="AR145" i="8"/>
  <c r="AP16" i="37" s="1"/>
  <c r="AT144" i="8"/>
  <c r="AR15" i="37" s="1"/>
  <c r="U143" i="8"/>
  <c r="S14" i="37" s="1"/>
  <c r="BF144" i="8"/>
  <c r="BD15" i="37" s="1"/>
  <c r="BM145" i="8"/>
  <c r="BK16" i="37" s="1"/>
  <c r="AU143" i="8"/>
  <c r="AS14" i="37" s="1"/>
  <c r="BJ144" i="8"/>
  <c r="BH15" i="37" s="1"/>
  <c r="N144" i="8"/>
  <c r="L15" i="37" s="1"/>
  <c r="BM143" i="8"/>
  <c r="BK14" i="37" s="1"/>
  <c r="BG144" i="8"/>
  <c r="BE15" i="37" s="1"/>
  <c r="AF143" i="8"/>
  <c r="AD14" i="37" s="1"/>
  <c r="AF145" i="8"/>
  <c r="AD16" i="37" s="1"/>
  <c r="AD144" i="8"/>
  <c r="AB15" i="37" s="1"/>
  <c r="F105" i="16"/>
  <c r="E107" i="16"/>
  <c r="K113" i="18"/>
  <c r="K121" i="18" s="1"/>
  <c r="G121" i="18"/>
  <c r="L113" i="18"/>
  <c r="L121" i="18" s="1"/>
  <c r="H121" i="18"/>
  <c r="C120" i="21"/>
  <c r="G87" i="8" a="1"/>
  <c r="G87" i="8" s="1"/>
  <c r="D590" i="8"/>
  <c r="D591" i="8" s="1"/>
  <c r="D592" i="8" s="1"/>
  <c r="G85" i="21" a="1"/>
  <c r="G85" i="21" s="1"/>
  <c r="D588" i="21"/>
  <c r="D589" i="21" s="1"/>
  <c r="D590" i="21" s="1"/>
  <c r="BN143" i="21"/>
  <c r="G87" i="21" s="1"/>
  <c r="BM143" i="21"/>
  <c r="BL143" i="21"/>
  <c r="BK143" i="21"/>
  <c r="BJ143" i="21"/>
  <c r="BI143" i="21"/>
  <c r="BH143" i="21"/>
  <c r="BG143" i="21"/>
  <c r="BF143" i="21"/>
  <c r="BE143" i="21"/>
  <c r="BD143" i="21"/>
  <c r="BC143" i="21"/>
  <c r="BB143" i="21"/>
  <c r="BA143" i="21"/>
  <c r="AZ143" i="21"/>
  <c r="AY143" i="21"/>
  <c r="AX143" i="21"/>
  <c r="AW143" i="21"/>
  <c r="AV143" i="21"/>
  <c r="AU143" i="21"/>
  <c r="AT143" i="21"/>
  <c r="AS143" i="21"/>
  <c r="AR143" i="21"/>
  <c r="AQ143" i="21"/>
  <c r="AP143" i="21"/>
  <c r="AO143" i="21"/>
  <c r="AN143" i="21"/>
  <c r="AM143" i="21"/>
  <c r="AL143" i="21"/>
  <c r="AK143" i="21"/>
  <c r="AJ143" i="21"/>
  <c r="AI143" i="21"/>
  <c r="AH143" i="21"/>
  <c r="AG143" i="21"/>
  <c r="AF143" i="21"/>
  <c r="AE143" i="21"/>
  <c r="AD143" i="21"/>
  <c r="AC143" i="21"/>
  <c r="AB143" i="21"/>
  <c r="AA143" i="21"/>
  <c r="Z143" i="21"/>
  <c r="Y143" i="21"/>
  <c r="X143" i="21"/>
  <c r="W143" i="21"/>
  <c r="V143" i="21"/>
  <c r="U143" i="21"/>
  <c r="T143" i="21"/>
  <c r="S143" i="21"/>
  <c r="R143" i="21"/>
  <c r="Q143" i="21"/>
  <c r="P143" i="21"/>
  <c r="O143" i="21"/>
  <c r="N143" i="21"/>
  <c r="M143" i="21"/>
  <c r="L143" i="21"/>
  <c r="K143" i="21"/>
  <c r="J143" i="21"/>
  <c r="I143" i="21"/>
  <c r="H143" i="21"/>
  <c r="G143" i="21"/>
  <c r="BN142" i="21"/>
  <c r="BM142" i="21"/>
  <c r="BL142" i="21"/>
  <c r="BK142" i="21"/>
  <c r="BJ142" i="21"/>
  <c r="BI142" i="21"/>
  <c r="BH142" i="21"/>
  <c r="BG142" i="21"/>
  <c r="BF142" i="21"/>
  <c r="BE142" i="21"/>
  <c r="BD142" i="21"/>
  <c r="BC142" i="21"/>
  <c r="BB142"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V142" i="21"/>
  <c r="U142" i="21"/>
  <c r="T142" i="21"/>
  <c r="S142" i="21"/>
  <c r="R142" i="21"/>
  <c r="Q142" i="21"/>
  <c r="P142" i="21"/>
  <c r="O142" i="21"/>
  <c r="N142" i="21"/>
  <c r="M142" i="21"/>
  <c r="L142" i="21"/>
  <c r="K142" i="21"/>
  <c r="J142" i="21"/>
  <c r="I142" i="21"/>
  <c r="H142" i="21"/>
  <c r="G142" i="21"/>
  <c r="BN141" i="21"/>
  <c r="BM141" i="21"/>
  <c r="BL141" i="21"/>
  <c r="BK141" i="21"/>
  <c r="BJ141" i="21"/>
  <c r="BI141" i="21"/>
  <c r="BH141" i="21"/>
  <c r="BG141" i="21"/>
  <c r="BF141" i="21"/>
  <c r="BE141" i="21"/>
  <c r="BD141" i="21"/>
  <c r="BC141" i="21"/>
  <c r="BB141" i="21"/>
  <c r="BA141" i="21"/>
  <c r="AZ141" i="21"/>
  <c r="AY141" i="21"/>
  <c r="AX141" i="21"/>
  <c r="AW141" i="21"/>
  <c r="AV141" i="21"/>
  <c r="AU141" i="21"/>
  <c r="AT141" i="21"/>
  <c r="AS141" i="21"/>
  <c r="AR141" i="21"/>
  <c r="AQ141" i="21"/>
  <c r="AP141" i="21"/>
  <c r="AO141" i="21"/>
  <c r="AN141" i="21"/>
  <c r="AM141" i="21"/>
  <c r="AL141" i="21"/>
  <c r="AK141" i="21"/>
  <c r="AJ141" i="21"/>
  <c r="AI141" i="21"/>
  <c r="AH141" i="21"/>
  <c r="AG141" i="21"/>
  <c r="AF141" i="21"/>
  <c r="AE141" i="21"/>
  <c r="AD141" i="21"/>
  <c r="AC141" i="21"/>
  <c r="AB141" i="21"/>
  <c r="AA141" i="21"/>
  <c r="Z141" i="21"/>
  <c r="Y141" i="21"/>
  <c r="X141" i="21"/>
  <c r="W141" i="21"/>
  <c r="V141" i="21"/>
  <c r="U141" i="21"/>
  <c r="T141" i="21"/>
  <c r="S141" i="21"/>
  <c r="R141" i="21"/>
  <c r="Q141" i="21"/>
  <c r="P141" i="21"/>
  <c r="O141" i="21"/>
  <c r="N141" i="21"/>
  <c r="M141" i="21"/>
  <c r="L141" i="21"/>
  <c r="K141" i="21"/>
  <c r="J141" i="21"/>
  <c r="I141" i="21"/>
  <c r="H141" i="21"/>
  <c r="G141" i="21"/>
  <c r="D597" i="22"/>
  <c r="D598" i="22" s="1"/>
  <c r="D599" i="22" s="1"/>
  <c r="G94" i="22" a="1"/>
  <c r="G94" i="22" s="1"/>
  <c r="BN152" i="22"/>
  <c r="BM152" i="22"/>
  <c r="BK10" i="37" s="1"/>
  <c r="BL152" i="22"/>
  <c r="BJ10" i="37" s="1"/>
  <c r="BK152" i="22"/>
  <c r="BI10" i="37" s="1"/>
  <c r="BJ152" i="22"/>
  <c r="BH10" i="37" s="1"/>
  <c r="BI152" i="22"/>
  <c r="BG10" i="37" s="1"/>
  <c r="BH152" i="22"/>
  <c r="BF10" i="37" s="1"/>
  <c r="BG152" i="22"/>
  <c r="BE10" i="37" s="1"/>
  <c r="BF152" i="22"/>
  <c r="BD10" i="37" s="1"/>
  <c r="BE152" i="22"/>
  <c r="BC10" i="37" s="1"/>
  <c r="BD152" i="22"/>
  <c r="BB10" i="37" s="1"/>
  <c r="BC152" i="22"/>
  <c r="BA10" i="37" s="1"/>
  <c r="BB152" i="22"/>
  <c r="AZ10" i="37" s="1"/>
  <c r="BA152" i="22"/>
  <c r="AY10" i="37" s="1"/>
  <c r="AZ152" i="22"/>
  <c r="AX10" i="37" s="1"/>
  <c r="AY152" i="22"/>
  <c r="AW10" i="37" s="1"/>
  <c r="AX152" i="22"/>
  <c r="AV10" i="37" s="1"/>
  <c r="AW152" i="22"/>
  <c r="AU10" i="37" s="1"/>
  <c r="AV152" i="22"/>
  <c r="AT10" i="37" s="1"/>
  <c r="AU152" i="22"/>
  <c r="AS10" i="37" s="1"/>
  <c r="AT152" i="22"/>
  <c r="AR10" i="37" s="1"/>
  <c r="AS152" i="22"/>
  <c r="AQ10" i="37" s="1"/>
  <c r="AR152" i="22"/>
  <c r="AP10" i="37" s="1"/>
  <c r="AQ152" i="22"/>
  <c r="AO10" i="37" s="1"/>
  <c r="AP152" i="22"/>
  <c r="AN10" i="37" s="1"/>
  <c r="AO152" i="22"/>
  <c r="AM10" i="37" s="1"/>
  <c r="AN152" i="22"/>
  <c r="AL10" i="37" s="1"/>
  <c r="AM152" i="22"/>
  <c r="AK10" i="37" s="1"/>
  <c r="AL152" i="22"/>
  <c r="AJ10" i="37" s="1"/>
  <c r="AK152" i="22"/>
  <c r="AI10" i="37" s="1"/>
  <c r="AJ152" i="22"/>
  <c r="AH10" i="37" s="1"/>
  <c r="AI152" i="22"/>
  <c r="AG10" i="37" s="1"/>
  <c r="AH152" i="22"/>
  <c r="AF10" i="37" s="1"/>
  <c r="AG152" i="22"/>
  <c r="AE10" i="37" s="1"/>
  <c r="AF152" i="22"/>
  <c r="AD10" i="37" s="1"/>
  <c r="AE152" i="22"/>
  <c r="AC10" i="37" s="1"/>
  <c r="AD152" i="22"/>
  <c r="AB10" i="37" s="1"/>
  <c r="AC152" i="22"/>
  <c r="AA10" i="37" s="1"/>
  <c r="AB152" i="22"/>
  <c r="Z10" i="37" s="1"/>
  <c r="AA152" i="22"/>
  <c r="Y10" i="37" s="1"/>
  <c r="Z152" i="22"/>
  <c r="X10" i="37" s="1"/>
  <c r="Y152" i="22"/>
  <c r="W10" i="37" s="1"/>
  <c r="X152" i="22"/>
  <c r="V10" i="37" s="1"/>
  <c r="W152" i="22"/>
  <c r="U10" i="37" s="1"/>
  <c r="V152" i="22"/>
  <c r="T10" i="37" s="1"/>
  <c r="U152" i="22"/>
  <c r="S10" i="37" s="1"/>
  <c r="T152" i="22"/>
  <c r="R10" i="37" s="1"/>
  <c r="S152" i="22"/>
  <c r="Q10" i="37" s="1"/>
  <c r="R152" i="22"/>
  <c r="P10" i="37" s="1"/>
  <c r="Q152" i="22"/>
  <c r="O10" i="37" s="1"/>
  <c r="P152" i="22"/>
  <c r="N10" i="37" s="1"/>
  <c r="O152" i="22"/>
  <c r="M10" i="37" s="1"/>
  <c r="N152" i="22"/>
  <c r="L10" i="37" s="1"/>
  <c r="M152" i="22"/>
  <c r="K10" i="37" s="1"/>
  <c r="L152" i="22"/>
  <c r="J10" i="37" s="1"/>
  <c r="K152" i="22"/>
  <c r="I10" i="37" s="1"/>
  <c r="J152" i="22"/>
  <c r="H10" i="37" s="1"/>
  <c r="I152" i="22"/>
  <c r="G10" i="37" s="1"/>
  <c r="H152" i="22"/>
  <c r="F10" i="37" s="1"/>
  <c r="G152" i="22"/>
  <c r="E10" i="37" s="1"/>
  <c r="BN151" i="22"/>
  <c r="BL9" i="37" s="1"/>
  <c r="BM151" i="22"/>
  <c r="BK9" i="37" s="1"/>
  <c r="BL151" i="22"/>
  <c r="BJ9" i="37" s="1"/>
  <c r="BK151" i="22"/>
  <c r="BI9" i="37" s="1"/>
  <c r="BJ151" i="22"/>
  <c r="BH9" i="37" s="1"/>
  <c r="BI151" i="22"/>
  <c r="BG9" i="37" s="1"/>
  <c r="BH151" i="22"/>
  <c r="BF9" i="37" s="1"/>
  <c r="BG151" i="22"/>
  <c r="BE9" i="37" s="1"/>
  <c r="BF151" i="22"/>
  <c r="BD9" i="37" s="1"/>
  <c r="BE151" i="22"/>
  <c r="BC9" i="37" s="1"/>
  <c r="BD151" i="22"/>
  <c r="BB9" i="37" s="1"/>
  <c r="BC151" i="22"/>
  <c r="BA9" i="37" s="1"/>
  <c r="BB151" i="22"/>
  <c r="AZ9" i="37" s="1"/>
  <c r="BA151" i="22"/>
  <c r="AY9" i="37" s="1"/>
  <c r="AZ151" i="22"/>
  <c r="AX9" i="37" s="1"/>
  <c r="AY151" i="22"/>
  <c r="AW9" i="37" s="1"/>
  <c r="AX151" i="22"/>
  <c r="AV9" i="37" s="1"/>
  <c r="AW151" i="22"/>
  <c r="AU9" i="37" s="1"/>
  <c r="AV151" i="22"/>
  <c r="AT9" i="37" s="1"/>
  <c r="AU151" i="22"/>
  <c r="AS9" i="37" s="1"/>
  <c r="AT151" i="22"/>
  <c r="AR9" i="37" s="1"/>
  <c r="AS151" i="22"/>
  <c r="AQ9" i="37" s="1"/>
  <c r="AR151" i="22"/>
  <c r="AP9" i="37" s="1"/>
  <c r="AQ151" i="22"/>
  <c r="AO9" i="37" s="1"/>
  <c r="AP151" i="22"/>
  <c r="AN9" i="37" s="1"/>
  <c r="AO151" i="22"/>
  <c r="AM9" i="37" s="1"/>
  <c r="AN151" i="22"/>
  <c r="AL9" i="37" s="1"/>
  <c r="AM151" i="22"/>
  <c r="AK9" i="37" s="1"/>
  <c r="AL151" i="22"/>
  <c r="AJ9" i="37" s="1"/>
  <c r="AK151" i="22"/>
  <c r="AI9" i="37" s="1"/>
  <c r="AJ151" i="22"/>
  <c r="AH9" i="37" s="1"/>
  <c r="AI151" i="22"/>
  <c r="AG9" i="37" s="1"/>
  <c r="AH151" i="22"/>
  <c r="AF9" i="37" s="1"/>
  <c r="AG151" i="22"/>
  <c r="AE9" i="37" s="1"/>
  <c r="AF151" i="22"/>
  <c r="AD9" i="37" s="1"/>
  <c r="AE151" i="22"/>
  <c r="AC9" i="37" s="1"/>
  <c r="AD151" i="22"/>
  <c r="AB9" i="37" s="1"/>
  <c r="AC151" i="22"/>
  <c r="AA9" i="37" s="1"/>
  <c r="AB151" i="22"/>
  <c r="Z9" i="37" s="1"/>
  <c r="AA151" i="22"/>
  <c r="Y9" i="37" s="1"/>
  <c r="Z151" i="22"/>
  <c r="X9" i="37" s="1"/>
  <c r="Y151" i="22"/>
  <c r="W9" i="37" s="1"/>
  <c r="X151" i="22"/>
  <c r="V9" i="37" s="1"/>
  <c r="W151" i="22"/>
  <c r="U9" i="37" s="1"/>
  <c r="V151" i="22"/>
  <c r="T9" i="37" s="1"/>
  <c r="U151" i="22"/>
  <c r="S9" i="37" s="1"/>
  <c r="T151" i="22"/>
  <c r="R9" i="37" s="1"/>
  <c r="S151" i="22"/>
  <c r="Q9" i="37" s="1"/>
  <c r="R151" i="22"/>
  <c r="P9" i="37" s="1"/>
  <c r="Q151" i="22"/>
  <c r="O9" i="37" s="1"/>
  <c r="P151" i="22"/>
  <c r="N9" i="37" s="1"/>
  <c r="O151" i="22"/>
  <c r="M9" i="37" s="1"/>
  <c r="N151" i="22"/>
  <c r="L9" i="37" s="1"/>
  <c r="M151" i="22"/>
  <c r="K9" i="37" s="1"/>
  <c r="L151" i="22"/>
  <c r="J9" i="37" s="1"/>
  <c r="K151" i="22"/>
  <c r="I9" i="37" s="1"/>
  <c r="J151" i="22"/>
  <c r="H9" i="37" s="1"/>
  <c r="I151" i="22"/>
  <c r="G9" i="37" s="1"/>
  <c r="H151" i="22"/>
  <c r="F9" i="37" s="1"/>
  <c r="G151" i="22"/>
  <c r="E9" i="37" s="1"/>
  <c r="BN150" i="22"/>
  <c r="BL8" i="37" s="1"/>
  <c r="BM150" i="22"/>
  <c r="BK8" i="37" s="1"/>
  <c r="BL150" i="22"/>
  <c r="BJ8" i="37" s="1"/>
  <c r="BK150" i="22"/>
  <c r="BI8" i="37" s="1"/>
  <c r="BJ150" i="22"/>
  <c r="BH8" i="37" s="1"/>
  <c r="BI150" i="22"/>
  <c r="BG8" i="37" s="1"/>
  <c r="BH150" i="22"/>
  <c r="BF8" i="37" s="1"/>
  <c r="BG150" i="22"/>
  <c r="BE8" i="37" s="1"/>
  <c r="BF150" i="22"/>
  <c r="BD8" i="37" s="1"/>
  <c r="BE150" i="22"/>
  <c r="BC8" i="37" s="1"/>
  <c r="BD150" i="22"/>
  <c r="BB8" i="37" s="1"/>
  <c r="BC150" i="22"/>
  <c r="BA8" i="37" s="1"/>
  <c r="BB150" i="22"/>
  <c r="AZ8" i="37" s="1"/>
  <c r="BA150" i="22"/>
  <c r="AY8" i="37" s="1"/>
  <c r="AZ150" i="22"/>
  <c r="AX8" i="37" s="1"/>
  <c r="AY150" i="22"/>
  <c r="AW8" i="37" s="1"/>
  <c r="AX150" i="22"/>
  <c r="AV8" i="37" s="1"/>
  <c r="AW150" i="22"/>
  <c r="AU8" i="37" s="1"/>
  <c r="AV150" i="22"/>
  <c r="AT8" i="37" s="1"/>
  <c r="AU150" i="22"/>
  <c r="AS8" i="37" s="1"/>
  <c r="AT150" i="22"/>
  <c r="AR8" i="37" s="1"/>
  <c r="AS150" i="22"/>
  <c r="AQ8" i="37" s="1"/>
  <c r="AR150" i="22"/>
  <c r="AP8" i="37" s="1"/>
  <c r="AQ150" i="22"/>
  <c r="AO8" i="37" s="1"/>
  <c r="AP150" i="22"/>
  <c r="AN8" i="37" s="1"/>
  <c r="AO150" i="22"/>
  <c r="AM8" i="37" s="1"/>
  <c r="AN150" i="22"/>
  <c r="AL8" i="37" s="1"/>
  <c r="AM150" i="22"/>
  <c r="AK8" i="37" s="1"/>
  <c r="AL150" i="22"/>
  <c r="AJ8" i="37" s="1"/>
  <c r="AK150" i="22"/>
  <c r="AI8" i="37" s="1"/>
  <c r="AJ150" i="22"/>
  <c r="AH8" i="37" s="1"/>
  <c r="AI150" i="22"/>
  <c r="AG8" i="37" s="1"/>
  <c r="AH150" i="22"/>
  <c r="AF8" i="37" s="1"/>
  <c r="AG150" i="22"/>
  <c r="AE8" i="37" s="1"/>
  <c r="AF150" i="22"/>
  <c r="AD8" i="37" s="1"/>
  <c r="AE150" i="22"/>
  <c r="AC8" i="37" s="1"/>
  <c r="AD150" i="22"/>
  <c r="AB8" i="37" s="1"/>
  <c r="AC150" i="22"/>
  <c r="AA8" i="37" s="1"/>
  <c r="AB150" i="22"/>
  <c r="Z8" i="37" s="1"/>
  <c r="AA150" i="22"/>
  <c r="Y8" i="37" s="1"/>
  <c r="Z150" i="22"/>
  <c r="X8" i="37" s="1"/>
  <c r="Y150" i="22"/>
  <c r="W8" i="37" s="1"/>
  <c r="X150" i="22"/>
  <c r="V8" i="37" s="1"/>
  <c r="W150" i="22"/>
  <c r="U8" i="37" s="1"/>
  <c r="V150" i="22"/>
  <c r="T8" i="37" s="1"/>
  <c r="U150" i="22"/>
  <c r="S8" i="37" s="1"/>
  <c r="T150" i="22"/>
  <c r="R8" i="37" s="1"/>
  <c r="S150" i="22"/>
  <c r="Q8" i="37" s="1"/>
  <c r="R150" i="22"/>
  <c r="P8" i="37" s="1"/>
  <c r="Q150" i="22"/>
  <c r="O8" i="37" s="1"/>
  <c r="P150" i="22"/>
  <c r="N8" i="37" s="1"/>
  <c r="O150" i="22"/>
  <c r="M8" i="37" s="1"/>
  <c r="N150" i="22"/>
  <c r="L8" i="37" s="1"/>
  <c r="M150" i="22"/>
  <c r="K8" i="37" s="1"/>
  <c r="L150" i="22"/>
  <c r="J8" i="37" s="1"/>
  <c r="K150" i="22"/>
  <c r="I8" i="37" s="1"/>
  <c r="J150" i="22"/>
  <c r="H8" i="37" s="1"/>
  <c r="I150" i="22"/>
  <c r="G8" i="37" s="1"/>
  <c r="H150" i="22"/>
  <c r="F8" i="37" s="1"/>
  <c r="G150" i="22"/>
  <c r="E8" i="37" s="1"/>
  <c r="G89" i="8"/>
  <c r="F152" i="16"/>
  <c r="F153" i="16" s="1"/>
  <c r="H113" i="16"/>
  <c r="F113" i="16"/>
  <c r="E152" i="16"/>
  <c r="E153" i="16" s="1"/>
  <c r="G113" i="16"/>
  <c r="E113" i="16"/>
  <c r="G96" i="22" l="1"/>
  <c r="BL10" i="37"/>
  <c r="D586" i="8"/>
  <c r="D587" i="8" s="1"/>
  <c r="D588" i="8" s="1"/>
  <c r="F86" i="8" a="1"/>
  <c r="F86" i="8" s="1"/>
  <c r="F87" i="8" s="1"/>
  <c r="F84" i="21" a="1"/>
  <c r="F84" i="21" s="1"/>
  <c r="F85" i="21" s="1"/>
  <c r="D584" i="21"/>
  <c r="D585" i="21" s="1"/>
  <c r="D586" i="21" s="1"/>
  <c r="BN139" i="21"/>
  <c r="BM139" i="21"/>
  <c r="BL139" i="21"/>
  <c r="BK139" i="21"/>
  <c r="BJ139" i="21"/>
  <c r="BI139" i="21"/>
  <c r="BH139" i="21"/>
  <c r="BG139" i="21"/>
  <c r="BF139" i="21"/>
  <c r="BE139" i="21"/>
  <c r="BD139" i="21"/>
  <c r="BC139" i="21"/>
  <c r="BB139" i="21"/>
  <c r="BA139" i="21"/>
  <c r="AZ139" i="21"/>
  <c r="AY139" i="21"/>
  <c r="AX139" i="21"/>
  <c r="AW139" i="21"/>
  <c r="AV139" i="21"/>
  <c r="AU139" i="21"/>
  <c r="AT139" i="21"/>
  <c r="AS139" i="21"/>
  <c r="AR139" i="21"/>
  <c r="AQ139" i="21"/>
  <c r="AP139" i="21"/>
  <c r="AO139" i="21"/>
  <c r="AN139" i="21"/>
  <c r="AM139" i="21"/>
  <c r="AL139" i="21"/>
  <c r="AK139" i="21"/>
  <c r="AJ139" i="21"/>
  <c r="AI139" i="21"/>
  <c r="AH139" i="21"/>
  <c r="AG139" i="21"/>
  <c r="AF139" i="21"/>
  <c r="AE139" i="21"/>
  <c r="AD139" i="21"/>
  <c r="AC139" i="21"/>
  <c r="AB139" i="21"/>
  <c r="AA139" i="21"/>
  <c r="Z139" i="21"/>
  <c r="Y139" i="21"/>
  <c r="X139" i="21"/>
  <c r="W139" i="21"/>
  <c r="V139" i="21"/>
  <c r="U139" i="21"/>
  <c r="T139" i="21"/>
  <c r="S139" i="21"/>
  <c r="R139" i="21"/>
  <c r="Q139" i="21"/>
  <c r="P139" i="21"/>
  <c r="O139" i="21"/>
  <c r="N139" i="21"/>
  <c r="M139" i="21"/>
  <c r="L139" i="21"/>
  <c r="K139" i="21"/>
  <c r="J139" i="21"/>
  <c r="I139" i="21"/>
  <c r="H139" i="21"/>
  <c r="G139" i="21"/>
  <c r="BN138" i="21"/>
  <c r="BM138" i="21"/>
  <c r="BL138" i="21"/>
  <c r="BK138" i="21"/>
  <c r="BJ138" i="21"/>
  <c r="BI138" i="21"/>
  <c r="BH138" i="21"/>
  <c r="BG138" i="21"/>
  <c r="BF138" i="21"/>
  <c r="BE138" i="21"/>
  <c r="BD138" i="21"/>
  <c r="BC138" i="21"/>
  <c r="BB138"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V138" i="21"/>
  <c r="U138" i="21"/>
  <c r="T138" i="21"/>
  <c r="S138" i="21"/>
  <c r="R138" i="21"/>
  <c r="Q138" i="21"/>
  <c r="P138" i="21"/>
  <c r="O138" i="21"/>
  <c r="N138" i="21"/>
  <c r="M138" i="21"/>
  <c r="L138" i="21"/>
  <c r="K138" i="21"/>
  <c r="J138" i="21"/>
  <c r="I138" i="21"/>
  <c r="H138" i="21"/>
  <c r="G138" i="21"/>
  <c r="BN137" i="21"/>
  <c r="G86" i="21" s="1"/>
  <c r="BM137" i="21"/>
  <c r="BL137" i="21"/>
  <c r="BK137" i="21"/>
  <c r="BJ137" i="21"/>
  <c r="BI137" i="21"/>
  <c r="BH137" i="21"/>
  <c r="BG137" i="21"/>
  <c r="BF137" i="21"/>
  <c r="BE137" i="21"/>
  <c r="BD137" i="21"/>
  <c r="BC137" i="21"/>
  <c r="BB137" i="21"/>
  <c r="BA137" i="21"/>
  <c r="AZ137" i="21"/>
  <c r="AY137" i="21"/>
  <c r="AX137" i="21"/>
  <c r="AW137" i="21"/>
  <c r="AV137" i="21"/>
  <c r="AU137" i="21"/>
  <c r="AT137" i="21"/>
  <c r="AS137" i="21"/>
  <c r="AR137" i="21"/>
  <c r="AQ137" i="21"/>
  <c r="AP137" i="21"/>
  <c r="AO137" i="21"/>
  <c r="AN137" i="21"/>
  <c r="AM137" i="21"/>
  <c r="AL137" i="21"/>
  <c r="AK137" i="21"/>
  <c r="AJ137" i="21"/>
  <c r="AI137" i="21"/>
  <c r="AH137" i="21"/>
  <c r="AG137" i="21"/>
  <c r="AF137" i="21"/>
  <c r="AE137" i="21"/>
  <c r="AD137" i="21"/>
  <c r="AC137" i="21"/>
  <c r="AB137" i="21"/>
  <c r="AA137" i="21"/>
  <c r="Z137" i="21"/>
  <c r="Y137" i="21"/>
  <c r="X137" i="21"/>
  <c r="W137" i="21"/>
  <c r="V137" i="21"/>
  <c r="U137" i="21"/>
  <c r="T137" i="21"/>
  <c r="S137" i="21"/>
  <c r="R137" i="21"/>
  <c r="Q137" i="21"/>
  <c r="P137" i="21"/>
  <c r="O137" i="21"/>
  <c r="N137" i="21"/>
  <c r="M137" i="21"/>
  <c r="L137" i="21"/>
  <c r="K137" i="21"/>
  <c r="J137" i="21"/>
  <c r="I137" i="21"/>
  <c r="H137" i="21"/>
  <c r="G137" i="21"/>
  <c r="D593" i="22"/>
  <c r="D594" i="22" s="1"/>
  <c r="D595" i="22" s="1"/>
  <c r="F93" i="22" a="1"/>
  <c r="F93" i="22" s="1"/>
  <c r="F94" i="22" s="1"/>
  <c r="BN148" i="22"/>
  <c r="BL7" i="37" s="1"/>
  <c r="BM148" i="22"/>
  <c r="BK7" i="37" s="1"/>
  <c r="BL148" i="22"/>
  <c r="BJ7" i="37" s="1"/>
  <c r="BK148" i="22"/>
  <c r="BI7" i="37" s="1"/>
  <c r="BJ148" i="22"/>
  <c r="BH7" i="37" s="1"/>
  <c r="BI148" i="22"/>
  <c r="BG7" i="37" s="1"/>
  <c r="BH148" i="22"/>
  <c r="BF7" i="37" s="1"/>
  <c r="BG148" i="22"/>
  <c r="BE7" i="37" s="1"/>
  <c r="BF148" i="22"/>
  <c r="BD7" i="37" s="1"/>
  <c r="BE148" i="22"/>
  <c r="BC7" i="37" s="1"/>
  <c r="BD148" i="22"/>
  <c r="BB7" i="37" s="1"/>
  <c r="BC148" i="22"/>
  <c r="BA7" i="37" s="1"/>
  <c r="BB148" i="22"/>
  <c r="AZ7" i="37" s="1"/>
  <c r="BA148" i="22"/>
  <c r="AY7" i="37" s="1"/>
  <c r="AZ148" i="22"/>
  <c r="AX7" i="37" s="1"/>
  <c r="AY148" i="22"/>
  <c r="AW7" i="37" s="1"/>
  <c r="AX148" i="22"/>
  <c r="AV7" i="37" s="1"/>
  <c r="AW148" i="22"/>
  <c r="AU7" i="37" s="1"/>
  <c r="AV148" i="22"/>
  <c r="AT7" i="37" s="1"/>
  <c r="AU148" i="22"/>
  <c r="AS7" i="37" s="1"/>
  <c r="AT148" i="22"/>
  <c r="AR7" i="37" s="1"/>
  <c r="AS148" i="22"/>
  <c r="AQ7" i="37" s="1"/>
  <c r="AR148" i="22"/>
  <c r="AP7" i="37" s="1"/>
  <c r="AQ148" i="22"/>
  <c r="AO7" i="37" s="1"/>
  <c r="AP148" i="22"/>
  <c r="AN7" i="37" s="1"/>
  <c r="AO148" i="22"/>
  <c r="AM7" i="37" s="1"/>
  <c r="AN148" i="22"/>
  <c r="AL7" i="37" s="1"/>
  <c r="AM148" i="22"/>
  <c r="AK7" i="37" s="1"/>
  <c r="AL148" i="22"/>
  <c r="AJ7" i="37" s="1"/>
  <c r="AK148" i="22"/>
  <c r="AI7" i="37" s="1"/>
  <c r="AJ148" i="22"/>
  <c r="AH7" i="37" s="1"/>
  <c r="AI148" i="22"/>
  <c r="AG7" i="37" s="1"/>
  <c r="AH148" i="22"/>
  <c r="AF7" i="37" s="1"/>
  <c r="AG148" i="22"/>
  <c r="AE7" i="37" s="1"/>
  <c r="AF148" i="22"/>
  <c r="AD7" i="37" s="1"/>
  <c r="AE148" i="22"/>
  <c r="AC7" i="37" s="1"/>
  <c r="AD148" i="22"/>
  <c r="AB7" i="37" s="1"/>
  <c r="AC148" i="22"/>
  <c r="AA7" i="37" s="1"/>
  <c r="AB148" i="22"/>
  <c r="Z7" i="37" s="1"/>
  <c r="AA148" i="22"/>
  <c r="Y7" i="37" s="1"/>
  <c r="Z148" i="22"/>
  <c r="X7" i="37" s="1"/>
  <c r="Y148" i="22"/>
  <c r="W7" i="37" s="1"/>
  <c r="X148" i="22"/>
  <c r="V7" i="37" s="1"/>
  <c r="W148" i="22"/>
  <c r="U7" i="37" s="1"/>
  <c r="V148" i="22"/>
  <c r="T7" i="37" s="1"/>
  <c r="U148" i="22"/>
  <c r="S7" i="37" s="1"/>
  <c r="T148" i="22"/>
  <c r="R7" i="37" s="1"/>
  <c r="S148" i="22"/>
  <c r="Q7" i="37" s="1"/>
  <c r="R148" i="22"/>
  <c r="P7" i="37" s="1"/>
  <c r="Q148" i="22"/>
  <c r="O7" i="37" s="1"/>
  <c r="P148" i="22"/>
  <c r="N7" i="37" s="1"/>
  <c r="O148" i="22"/>
  <c r="M7" i="37" s="1"/>
  <c r="N148" i="22"/>
  <c r="L7" i="37" s="1"/>
  <c r="M148" i="22"/>
  <c r="K7" i="37" s="1"/>
  <c r="L148" i="22"/>
  <c r="J7" i="37" s="1"/>
  <c r="K148" i="22"/>
  <c r="I7" i="37" s="1"/>
  <c r="J148" i="22"/>
  <c r="H7" i="37" s="1"/>
  <c r="I148" i="22"/>
  <c r="G7" i="37" s="1"/>
  <c r="H148" i="22"/>
  <c r="F7" i="37" s="1"/>
  <c r="G148" i="22"/>
  <c r="E7" i="37" s="1"/>
  <c r="BN147" i="22"/>
  <c r="BL6" i="37" s="1"/>
  <c r="BM147" i="22"/>
  <c r="BK6" i="37" s="1"/>
  <c r="BL147" i="22"/>
  <c r="BJ6" i="37" s="1"/>
  <c r="BK147" i="22"/>
  <c r="BI6" i="37" s="1"/>
  <c r="BJ147" i="22"/>
  <c r="BH6" i="37" s="1"/>
  <c r="BI147" i="22"/>
  <c r="BG6" i="37" s="1"/>
  <c r="BH147" i="22"/>
  <c r="BF6" i="37" s="1"/>
  <c r="BG147" i="22"/>
  <c r="BE6" i="37" s="1"/>
  <c r="BF147" i="22"/>
  <c r="BD6" i="37" s="1"/>
  <c r="BE147" i="22"/>
  <c r="BC6" i="37" s="1"/>
  <c r="BD147" i="22"/>
  <c r="BB6" i="37" s="1"/>
  <c r="BC147" i="22"/>
  <c r="BA6" i="37" s="1"/>
  <c r="BB147" i="22"/>
  <c r="AZ6" i="37" s="1"/>
  <c r="BA147" i="22"/>
  <c r="AY6" i="37" s="1"/>
  <c r="AZ147" i="22"/>
  <c r="AX6" i="37" s="1"/>
  <c r="AY147" i="22"/>
  <c r="AW6" i="37" s="1"/>
  <c r="AX147" i="22"/>
  <c r="AV6" i="37" s="1"/>
  <c r="AW147" i="22"/>
  <c r="AU6" i="37" s="1"/>
  <c r="AV147" i="22"/>
  <c r="AT6" i="37" s="1"/>
  <c r="AU147" i="22"/>
  <c r="AS6" i="37" s="1"/>
  <c r="AT147" i="22"/>
  <c r="AR6" i="37" s="1"/>
  <c r="AS147" i="22"/>
  <c r="AQ6" i="37" s="1"/>
  <c r="AR147" i="22"/>
  <c r="AP6" i="37" s="1"/>
  <c r="AQ147" i="22"/>
  <c r="AO6" i="37" s="1"/>
  <c r="AP147" i="22"/>
  <c r="AN6" i="37" s="1"/>
  <c r="AO147" i="22"/>
  <c r="AM6" i="37" s="1"/>
  <c r="AN147" i="22"/>
  <c r="AL6" i="37" s="1"/>
  <c r="AM147" i="22"/>
  <c r="AK6" i="37" s="1"/>
  <c r="AL147" i="22"/>
  <c r="AJ6" i="37" s="1"/>
  <c r="AK147" i="22"/>
  <c r="AI6" i="37" s="1"/>
  <c r="AJ147" i="22"/>
  <c r="AH6" i="37" s="1"/>
  <c r="AI147" i="22"/>
  <c r="AG6" i="37" s="1"/>
  <c r="AH147" i="22"/>
  <c r="AF6" i="37" s="1"/>
  <c r="AG147" i="22"/>
  <c r="AE6" i="37" s="1"/>
  <c r="AF147" i="22"/>
  <c r="AD6" i="37" s="1"/>
  <c r="AE147" i="22"/>
  <c r="AC6" i="37" s="1"/>
  <c r="AD147" i="22"/>
  <c r="AB6" i="37" s="1"/>
  <c r="AC147" i="22"/>
  <c r="AA6" i="37" s="1"/>
  <c r="AB147" i="22"/>
  <c r="Z6" i="37" s="1"/>
  <c r="AA147" i="22"/>
  <c r="Y6" i="37" s="1"/>
  <c r="Z147" i="22"/>
  <c r="X6" i="37" s="1"/>
  <c r="Y147" i="22"/>
  <c r="W6" i="37" s="1"/>
  <c r="X147" i="22"/>
  <c r="V6" i="37" s="1"/>
  <c r="W147" i="22"/>
  <c r="U6" i="37" s="1"/>
  <c r="V147" i="22"/>
  <c r="T6" i="37" s="1"/>
  <c r="U147" i="22"/>
  <c r="S6" i="37" s="1"/>
  <c r="T147" i="22"/>
  <c r="R6" i="37" s="1"/>
  <c r="S147" i="22"/>
  <c r="Q6" i="37" s="1"/>
  <c r="R147" i="22"/>
  <c r="P6" i="37" s="1"/>
  <c r="Q147" i="22"/>
  <c r="O6" i="37" s="1"/>
  <c r="P147" i="22"/>
  <c r="N6" i="37" s="1"/>
  <c r="O147" i="22"/>
  <c r="M6" i="37" s="1"/>
  <c r="N147" i="22"/>
  <c r="L6" i="37" s="1"/>
  <c r="M147" i="22"/>
  <c r="K6" i="37" s="1"/>
  <c r="L147" i="22"/>
  <c r="J6" i="37" s="1"/>
  <c r="K147" i="22"/>
  <c r="I6" i="37" s="1"/>
  <c r="J147" i="22"/>
  <c r="H6" i="37" s="1"/>
  <c r="I147" i="22"/>
  <c r="G6" i="37" s="1"/>
  <c r="H147" i="22"/>
  <c r="F6" i="37" s="1"/>
  <c r="G147" i="22"/>
  <c r="E6" i="37" s="1"/>
  <c r="BN146" i="22"/>
  <c r="BM146" i="22"/>
  <c r="BK5" i="37" s="1"/>
  <c r="BL146" i="22"/>
  <c r="BJ5" i="37" s="1"/>
  <c r="BK146" i="22"/>
  <c r="BI5" i="37" s="1"/>
  <c r="BJ146" i="22"/>
  <c r="BH5" i="37" s="1"/>
  <c r="BI146" i="22"/>
  <c r="BG5" i="37" s="1"/>
  <c r="BH146" i="22"/>
  <c r="BF5" i="37" s="1"/>
  <c r="BG146" i="22"/>
  <c r="BE5" i="37" s="1"/>
  <c r="BF146" i="22"/>
  <c r="BD5" i="37" s="1"/>
  <c r="BE146" i="22"/>
  <c r="BC5" i="37" s="1"/>
  <c r="BD146" i="22"/>
  <c r="BB5" i="37" s="1"/>
  <c r="BC146" i="22"/>
  <c r="BA5" i="37" s="1"/>
  <c r="BB146" i="22"/>
  <c r="AZ5" i="37" s="1"/>
  <c r="BA146" i="22"/>
  <c r="AY5" i="37" s="1"/>
  <c r="AZ146" i="22"/>
  <c r="AX5" i="37" s="1"/>
  <c r="AY146" i="22"/>
  <c r="AW5" i="37" s="1"/>
  <c r="AX146" i="22"/>
  <c r="AV5" i="37" s="1"/>
  <c r="AW146" i="22"/>
  <c r="AU5" i="37" s="1"/>
  <c r="AV146" i="22"/>
  <c r="AT5" i="37" s="1"/>
  <c r="AU146" i="22"/>
  <c r="AS5" i="37" s="1"/>
  <c r="AT146" i="22"/>
  <c r="AR5" i="37" s="1"/>
  <c r="AS146" i="22"/>
  <c r="AQ5" i="37" s="1"/>
  <c r="AR146" i="22"/>
  <c r="AP5" i="37" s="1"/>
  <c r="AQ146" i="22"/>
  <c r="AO5" i="37" s="1"/>
  <c r="AP146" i="22"/>
  <c r="AN5" i="37" s="1"/>
  <c r="AO146" i="22"/>
  <c r="AM5" i="37" s="1"/>
  <c r="AN146" i="22"/>
  <c r="AL5" i="37" s="1"/>
  <c r="AM146" i="22"/>
  <c r="AK5" i="37" s="1"/>
  <c r="AL146" i="22"/>
  <c r="AJ5" i="37" s="1"/>
  <c r="AK146" i="22"/>
  <c r="AI5" i="37" s="1"/>
  <c r="AJ146" i="22"/>
  <c r="AH5" i="37" s="1"/>
  <c r="AI146" i="22"/>
  <c r="AG5" i="37" s="1"/>
  <c r="AH146" i="22"/>
  <c r="AF5" i="37" s="1"/>
  <c r="AG146" i="22"/>
  <c r="AE5" i="37" s="1"/>
  <c r="AF146" i="22"/>
  <c r="AD5" i="37" s="1"/>
  <c r="AE146" i="22"/>
  <c r="AC5" i="37" s="1"/>
  <c r="AD146" i="22"/>
  <c r="AB5" i="37" s="1"/>
  <c r="AC146" i="22"/>
  <c r="AA5" i="37" s="1"/>
  <c r="AB146" i="22"/>
  <c r="Z5" i="37" s="1"/>
  <c r="AA146" i="22"/>
  <c r="Y5" i="37" s="1"/>
  <c r="Z146" i="22"/>
  <c r="X5" i="37" s="1"/>
  <c r="Y146" i="22"/>
  <c r="W5" i="37" s="1"/>
  <c r="X146" i="22"/>
  <c r="V5" i="37" s="1"/>
  <c r="W146" i="22"/>
  <c r="U5" i="37" s="1"/>
  <c r="V146" i="22"/>
  <c r="T5" i="37" s="1"/>
  <c r="U146" i="22"/>
  <c r="S5" i="37" s="1"/>
  <c r="T146" i="22"/>
  <c r="R5" i="37" s="1"/>
  <c r="S146" i="22"/>
  <c r="Q5" i="37" s="1"/>
  <c r="R146" i="22"/>
  <c r="P5" i="37" s="1"/>
  <c r="Q146" i="22"/>
  <c r="O5" i="37" s="1"/>
  <c r="P146" i="22"/>
  <c r="N5" i="37" s="1"/>
  <c r="O146" i="22"/>
  <c r="M5" i="37" s="1"/>
  <c r="N146" i="22"/>
  <c r="L5" i="37" s="1"/>
  <c r="M146" i="22"/>
  <c r="K5" i="37" s="1"/>
  <c r="L146" i="22"/>
  <c r="J5" i="37" s="1"/>
  <c r="K146" i="22"/>
  <c r="I5" i="37" s="1"/>
  <c r="J146" i="22"/>
  <c r="H5" i="37" s="1"/>
  <c r="I146" i="22"/>
  <c r="G5" i="37" s="1"/>
  <c r="H146" i="22"/>
  <c r="F5" i="37" s="1"/>
  <c r="G146" i="22"/>
  <c r="H139" i="8"/>
  <c r="F11" i="37" s="1"/>
  <c r="AB139" i="8"/>
  <c r="Z11" i="37" s="1"/>
  <c r="AV139" i="8"/>
  <c r="AT11" i="37" s="1"/>
  <c r="I140" i="8"/>
  <c r="G12" i="37" s="1"/>
  <c r="AC140" i="8"/>
  <c r="AA12" i="37" s="1"/>
  <c r="AW140" i="8"/>
  <c r="AU12" i="37" s="1"/>
  <c r="J141" i="8"/>
  <c r="H13" i="37" s="1"/>
  <c r="AD141" i="8"/>
  <c r="AB13" i="37" s="1"/>
  <c r="AX141" i="8"/>
  <c r="AV13" i="37" s="1"/>
  <c r="I139" i="8"/>
  <c r="G11" i="37" s="1"/>
  <c r="AC139" i="8"/>
  <c r="AA11" i="37" s="1"/>
  <c r="AW139" i="8"/>
  <c r="AU11" i="37" s="1"/>
  <c r="J140" i="8"/>
  <c r="H12" i="37" s="1"/>
  <c r="AD140" i="8"/>
  <c r="AB12" i="37" s="1"/>
  <c r="AX140" i="8"/>
  <c r="AV12" i="37" s="1"/>
  <c r="K141" i="8"/>
  <c r="I13" i="37" s="1"/>
  <c r="AE141" i="8"/>
  <c r="AC13" i="37" s="1"/>
  <c r="AY141" i="8"/>
  <c r="AW13" i="37" s="1"/>
  <c r="J139" i="8"/>
  <c r="H11" i="37" s="1"/>
  <c r="AD139" i="8"/>
  <c r="AB11" i="37" s="1"/>
  <c r="AX139" i="8"/>
  <c r="AV11" i="37" s="1"/>
  <c r="K140" i="8"/>
  <c r="I12" i="37" s="1"/>
  <c r="AE140" i="8"/>
  <c r="AC12" i="37" s="1"/>
  <c r="AY140" i="8"/>
  <c r="AW12" i="37" s="1"/>
  <c r="L141" i="8"/>
  <c r="J13" i="37" s="1"/>
  <c r="AF141" i="8"/>
  <c r="AD13" i="37" s="1"/>
  <c r="AZ141" i="8"/>
  <c r="AX13" i="37" s="1"/>
  <c r="K139" i="8"/>
  <c r="I11" i="37" s="1"/>
  <c r="AE139" i="8"/>
  <c r="AC11" i="37" s="1"/>
  <c r="AY139" i="8"/>
  <c r="AW11" i="37" s="1"/>
  <c r="L140" i="8"/>
  <c r="J12" i="37" s="1"/>
  <c r="AF140" i="8"/>
  <c r="AD12" i="37" s="1"/>
  <c r="AZ140" i="8"/>
  <c r="AX12" i="37" s="1"/>
  <c r="M141" i="8"/>
  <c r="K13" i="37" s="1"/>
  <c r="AG141" i="8"/>
  <c r="AE13" i="37" s="1"/>
  <c r="BA141" i="8"/>
  <c r="AY13" i="37" s="1"/>
  <c r="L139" i="8"/>
  <c r="J11" i="37" s="1"/>
  <c r="AF139" i="8"/>
  <c r="AD11" i="37" s="1"/>
  <c r="AZ139" i="8"/>
  <c r="AX11" i="37" s="1"/>
  <c r="M140" i="8"/>
  <c r="K12" i="37" s="1"/>
  <c r="R139" i="8"/>
  <c r="P11" i="37" s="1"/>
  <c r="AQ139" i="8"/>
  <c r="AO11" i="37" s="1"/>
  <c r="N140" i="8"/>
  <c r="L12" i="37" s="1"/>
  <c r="AL140" i="8"/>
  <c r="AJ12" i="37" s="1"/>
  <c r="BJ140" i="8"/>
  <c r="BH12" i="37" s="1"/>
  <c r="AA141" i="8"/>
  <c r="Y13" i="37" s="1"/>
  <c r="BC141" i="8"/>
  <c r="BA13" i="37" s="1"/>
  <c r="S139" i="8"/>
  <c r="Q11" i="37" s="1"/>
  <c r="AR139" i="8"/>
  <c r="AP11" i="37" s="1"/>
  <c r="O140" i="8"/>
  <c r="M12" i="37" s="1"/>
  <c r="AM140" i="8"/>
  <c r="AK12" i="37" s="1"/>
  <c r="BK140" i="8"/>
  <c r="BI12" i="37" s="1"/>
  <c r="AB141" i="8"/>
  <c r="Z13" i="37" s="1"/>
  <c r="BD141" i="8"/>
  <c r="BB13" i="37" s="1"/>
  <c r="T139" i="8"/>
  <c r="R11" i="37" s="1"/>
  <c r="AS139" i="8"/>
  <c r="AQ11" i="37" s="1"/>
  <c r="P140" i="8"/>
  <c r="N12" i="37" s="1"/>
  <c r="AN140" i="8"/>
  <c r="AL12" i="37" s="1"/>
  <c r="BL140" i="8"/>
  <c r="BJ12" i="37" s="1"/>
  <c r="AC141" i="8"/>
  <c r="AA13" i="37" s="1"/>
  <c r="BE141" i="8"/>
  <c r="BC13" i="37" s="1"/>
  <c r="V139" i="8"/>
  <c r="T11" i="37" s="1"/>
  <c r="AU139" i="8"/>
  <c r="AS11" i="37" s="1"/>
  <c r="R140" i="8"/>
  <c r="P12" i="37" s="1"/>
  <c r="AP140" i="8"/>
  <c r="AN12" i="37" s="1"/>
  <c r="BN140" i="8"/>
  <c r="BL12" i="37" s="1"/>
  <c r="AI141" i="8"/>
  <c r="AG13" i="37" s="1"/>
  <c r="W139" i="8"/>
  <c r="U11" i="37" s="1"/>
  <c r="BA139" i="8"/>
  <c r="AY11" i="37" s="1"/>
  <c r="S140" i="8"/>
  <c r="Q12" i="37" s="1"/>
  <c r="H141" i="8"/>
  <c r="F13" i="37" s="1"/>
  <c r="AJ141" i="8"/>
  <c r="AH13" i="37" s="1"/>
  <c r="BH141" i="8"/>
  <c r="BF13" i="37" s="1"/>
  <c r="X139" i="8"/>
  <c r="V11" i="37" s="1"/>
  <c r="BJ141" i="8"/>
  <c r="BH13" i="37" s="1"/>
  <c r="BA140" i="8"/>
  <c r="AY12" i="37" s="1"/>
  <c r="U139" i="8"/>
  <c r="S11" i="37" s="1"/>
  <c r="AT139" i="8"/>
  <c r="AR11" i="37" s="1"/>
  <c r="Q140" i="8"/>
  <c r="O12" i="37" s="1"/>
  <c r="AO140" i="8"/>
  <c r="AM12" i="37" s="1"/>
  <c r="BM140" i="8"/>
  <c r="BK12" i="37" s="1"/>
  <c r="AH141" i="8"/>
  <c r="AF13" i="37" s="1"/>
  <c r="BF141" i="8"/>
  <c r="BD13" i="37" s="1"/>
  <c r="BG141" i="8"/>
  <c r="BE13" i="37" s="1"/>
  <c r="AQ140" i="8"/>
  <c r="AO12" i="37" s="1"/>
  <c r="T140" i="8"/>
  <c r="R12" i="37" s="1"/>
  <c r="R141" i="8"/>
  <c r="P13" i="37" s="1"/>
  <c r="AA139" i="8"/>
  <c r="Y11" i="37" s="1"/>
  <c r="BE139" i="8"/>
  <c r="BC11" i="37" s="1"/>
  <c r="W140" i="8"/>
  <c r="U12" i="37" s="1"/>
  <c r="AU140" i="8"/>
  <c r="AS12" i="37" s="1"/>
  <c r="P141" i="8"/>
  <c r="N13" i="37" s="1"/>
  <c r="AN141" i="8"/>
  <c r="AL13" i="37" s="1"/>
  <c r="BL141" i="8"/>
  <c r="BJ13" i="37" s="1"/>
  <c r="AG139" i="8"/>
  <c r="AE11" i="37" s="1"/>
  <c r="BF139" i="8"/>
  <c r="BD11" i="37" s="1"/>
  <c r="X140" i="8"/>
  <c r="V12" i="37" s="1"/>
  <c r="AV140" i="8"/>
  <c r="AT12" i="37" s="1"/>
  <c r="Q141" i="8"/>
  <c r="O13" i="37" s="1"/>
  <c r="AO141" i="8"/>
  <c r="AM13" i="37" s="1"/>
  <c r="BM141" i="8"/>
  <c r="BK13" i="37" s="1"/>
  <c r="P139" i="8"/>
  <c r="N11" i="37" s="1"/>
  <c r="AO139" i="8"/>
  <c r="AM11" i="37" s="1"/>
  <c r="BN139" i="8"/>
  <c r="BL11" i="37" s="1"/>
  <c r="AJ140" i="8"/>
  <c r="AH12" i="37" s="1"/>
  <c r="BH140" i="8"/>
  <c r="BF12" i="37" s="1"/>
  <c r="Y141" i="8"/>
  <c r="W13" i="37" s="1"/>
  <c r="AW141" i="8"/>
  <c r="AU13" i="37" s="1"/>
  <c r="Q139" i="8"/>
  <c r="O11" i="37" s="1"/>
  <c r="AP139" i="8"/>
  <c r="AN11" i="37" s="1"/>
  <c r="H140" i="8"/>
  <c r="F12" i="37" s="1"/>
  <c r="AK140" i="8"/>
  <c r="AI12" i="37" s="1"/>
  <c r="BI140" i="8"/>
  <c r="BG12" i="37" s="1"/>
  <c r="Z141" i="8"/>
  <c r="X13" i="37" s="1"/>
  <c r="BB141" i="8"/>
  <c r="AZ13" i="37" s="1"/>
  <c r="BB139" i="8"/>
  <c r="AZ11" i="37" s="1"/>
  <c r="AR140" i="8"/>
  <c r="AP12" i="37" s="1"/>
  <c r="I141" i="8"/>
  <c r="G13" i="37" s="1"/>
  <c r="AK141" i="8"/>
  <c r="AI13" i="37" s="1"/>
  <c r="BI141" i="8"/>
  <c r="BG13" i="37" s="1"/>
  <c r="Y139" i="8"/>
  <c r="W11" i="37" s="1"/>
  <c r="BC139" i="8"/>
  <c r="BA11" i="37" s="1"/>
  <c r="U140" i="8"/>
  <c r="S12" i="37" s="1"/>
  <c r="AS140" i="8"/>
  <c r="AQ12" i="37" s="1"/>
  <c r="N141" i="8"/>
  <c r="L13" i="37" s="1"/>
  <c r="AL141" i="8"/>
  <c r="AJ13" i="37" s="1"/>
  <c r="Z139" i="8"/>
  <c r="X11" i="37" s="1"/>
  <c r="BD139" i="8"/>
  <c r="BB11" i="37" s="1"/>
  <c r="V140" i="8"/>
  <c r="T12" i="37" s="1"/>
  <c r="AT140" i="8"/>
  <c r="AR12" i="37" s="1"/>
  <c r="O141" i="8"/>
  <c r="M13" i="37" s="1"/>
  <c r="AM141" i="8"/>
  <c r="AK13" i="37" s="1"/>
  <c r="BK141" i="8"/>
  <c r="BI13" i="37" s="1"/>
  <c r="AH139" i="8"/>
  <c r="AF11" i="37" s="1"/>
  <c r="BG139" i="8"/>
  <c r="BE11" i="37" s="1"/>
  <c r="Y140" i="8"/>
  <c r="W12" i="37" s="1"/>
  <c r="AP141" i="8"/>
  <c r="AN13" i="37" s="1"/>
  <c r="BN141" i="8"/>
  <c r="BL13" i="37" s="1"/>
  <c r="AI139" i="8"/>
  <c r="AG11" i="37" s="1"/>
  <c r="BH139" i="8"/>
  <c r="BF11" i="37" s="1"/>
  <c r="Z140" i="8"/>
  <c r="X12" i="37" s="1"/>
  <c r="BB140" i="8"/>
  <c r="AZ12" i="37" s="1"/>
  <c r="S141" i="8"/>
  <c r="Q13" i="37" s="1"/>
  <c r="AQ141" i="8"/>
  <c r="AO13" i="37" s="1"/>
  <c r="G140" i="8"/>
  <c r="E12" i="37" s="1"/>
  <c r="AA140" i="8"/>
  <c r="Y12" i="37" s="1"/>
  <c r="G141" i="8"/>
  <c r="E13" i="37" s="1"/>
  <c r="AB140" i="8"/>
  <c r="Z12" i="37" s="1"/>
  <c r="G139" i="8"/>
  <c r="E11" i="37" s="1"/>
  <c r="AG140" i="8"/>
  <c r="AE12" i="37" s="1"/>
  <c r="AH140" i="8"/>
  <c r="AF12" i="37" s="1"/>
  <c r="AI140" i="8"/>
  <c r="AG12" i="37" s="1"/>
  <c r="BC140" i="8"/>
  <c r="BA12" i="37" s="1"/>
  <c r="AM139" i="8"/>
  <c r="AK11" i="37" s="1"/>
  <c r="X141" i="8"/>
  <c r="V13" i="37" s="1"/>
  <c r="AT141" i="8"/>
  <c r="AR13" i="37" s="1"/>
  <c r="BM139" i="8"/>
  <c r="BK11" i="37" s="1"/>
  <c r="M139" i="8"/>
  <c r="K11" i="37" s="1"/>
  <c r="BF140" i="8"/>
  <c r="BD12" i="37" s="1"/>
  <c r="O139" i="8"/>
  <c r="M11" i="37" s="1"/>
  <c r="AJ139" i="8"/>
  <c r="AH11" i="37" s="1"/>
  <c r="V141" i="8"/>
  <c r="T13" i="37" s="1"/>
  <c r="AR141" i="8"/>
  <c r="AP13" i="37" s="1"/>
  <c r="U141" i="8"/>
  <c r="S13" i="37" s="1"/>
  <c r="BJ139" i="8"/>
  <c r="BH11" i="37" s="1"/>
  <c r="BL139" i="8"/>
  <c r="BJ11" i="37" s="1"/>
  <c r="BD140" i="8"/>
  <c r="BB12" i="37" s="1"/>
  <c r="N139" i="8"/>
  <c r="L11" i="37" s="1"/>
  <c r="BG140" i="8"/>
  <c r="BE12" i="37" s="1"/>
  <c r="T141" i="8"/>
  <c r="R13" i="37" s="1"/>
  <c r="AK139" i="8"/>
  <c r="AI11" i="37" s="1"/>
  <c r="W141" i="8"/>
  <c r="U13" i="37" s="1"/>
  <c r="AN139" i="8"/>
  <c r="AL11" i="37" s="1"/>
  <c r="BI139" i="8"/>
  <c r="BG11" i="37" s="1"/>
  <c r="AS141" i="8"/>
  <c r="AQ13" i="37" s="1"/>
  <c r="BK139" i="8"/>
  <c r="BI11" i="37" s="1"/>
  <c r="AV141" i="8"/>
  <c r="AT13" i="37" s="1"/>
  <c r="BE140" i="8"/>
  <c r="BC12" i="37" s="1"/>
  <c r="AU141" i="8"/>
  <c r="AS13" i="37" s="1"/>
  <c r="AL139" i="8"/>
  <c r="AJ11" i="37" s="1"/>
  <c r="G95" i="22" l="1"/>
  <c r="BL5" i="37"/>
  <c r="E5" i="37"/>
  <c r="G88" i="8"/>
  <c r="G151" i="10"/>
  <c r="G149" i="10"/>
  <c r="G150" i="10"/>
  <c r="F150" i="10"/>
  <c r="F151" i="10"/>
  <c r="F149" i="10"/>
  <c r="F148" i="10"/>
  <c r="D96" i="11"/>
  <c r="AD97" i="5"/>
  <c r="I222" i="5" s="1"/>
  <c r="F8" i="14"/>
  <c r="AE98" i="5" s="1"/>
  <c r="AG104" i="5"/>
  <c r="AG103" i="5"/>
  <c r="AI103" i="5" s="1"/>
  <c r="AE102" i="5"/>
  <c r="AF93" i="5"/>
  <c r="AF89" i="5"/>
  <c r="I233" i="5" l="1"/>
  <c r="L14" i="19"/>
  <c r="AG98" i="5"/>
  <c r="AE105" i="5" s="1"/>
  <c r="I217" i="5"/>
  <c r="F7" i="14"/>
  <c r="AE74" i="5" s="1"/>
  <c r="R69" i="14"/>
  <c r="AG80" i="5"/>
  <c r="AG79" i="5"/>
  <c r="AI79" i="5" s="1"/>
  <c r="AE78" i="5"/>
  <c r="AF69" i="5"/>
  <c r="AF65" i="5"/>
  <c r="F6" i="14"/>
  <c r="W74" i="5" s="1"/>
  <c r="F5" i="14"/>
  <c r="Y80" i="5"/>
  <c r="Y79" i="5"/>
  <c r="AA79" i="5" s="1"/>
  <c r="W78" i="5"/>
  <c r="X69" i="5"/>
  <c r="X65" i="5"/>
  <c r="I232" i="5" l="1"/>
  <c r="L13" i="19"/>
  <c r="AE106" i="5"/>
  <c r="AG106" i="5" s="1"/>
  <c r="J223" i="5"/>
  <c r="AG74" i="5"/>
  <c r="AE81" i="5" s="1"/>
  <c r="Y74" i="5"/>
  <c r="W81" i="5" s="1"/>
  <c r="AE82" i="5" l="1"/>
  <c r="AG82" i="5" s="1"/>
  <c r="J218" i="5"/>
  <c r="W82" i="5"/>
  <c r="Y82" i="5" s="1"/>
  <c r="J213" i="5"/>
  <c r="I200" i="5" l="1"/>
  <c r="I199" i="5"/>
  <c r="I191" i="5"/>
  <c r="I190" i="5"/>
  <c r="I183" i="5"/>
  <c r="J160" i="5"/>
  <c r="J159" i="5"/>
  <c r="L154" i="5"/>
  <c r="J154" i="5"/>
  <c r="P69" i="5"/>
  <c r="D89" i="11"/>
  <c r="E84" i="11"/>
  <c r="D12" i="13"/>
  <c r="D74" i="11"/>
  <c r="I74" i="11" s="1"/>
  <c r="D29" i="13" l="1"/>
  <c r="D36" i="13" s="1"/>
  <c r="D19" i="22"/>
  <c r="D17" i="21"/>
  <c r="I73" i="11"/>
  <c r="D79" i="11"/>
  <c r="E31" i="13"/>
  <c r="E38" i="13" s="1"/>
  <c r="F31" i="13"/>
  <c r="G31" i="13"/>
  <c r="D31" i="13"/>
  <c r="D38" i="13" s="1"/>
  <c r="G29" i="13"/>
  <c r="E29" i="13"/>
  <c r="E36" i="13" s="1"/>
  <c r="F30" i="13"/>
  <c r="F37" i="13" s="1"/>
  <c r="D30" i="13"/>
  <c r="D37" i="13" s="1"/>
  <c r="G30" i="13"/>
  <c r="G37" i="13" s="1"/>
  <c r="E30" i="13"/>
  <c r="E37" i="13" s="1"/>
  <c r="E85" i="11"/>
  <c r="F89" i="11" s="1"/>
  <c r="H74" i="10"/>
  <c r="D19" i="8"/>
  <c r="J157" i="5"/>
  <c r="D59" i="11"/>
  <c r="D58" i="11"/>
  <c r="D57" i="11"/>
  <c r="J36" i="9"/>
  <c r="I36" i="9"/>
  <c r="H36" i="9"/>
  <c r="J32" i="9"/>
  <c r="J33" i="9"/>
  <c r="J34" i="9"/>
  <c r="J35" i="9"/>
  <c r="J31" i="9"/>
  <c r="I35" i="9"/>
  <c r="I34" i="9"/>
  <c r="I33" i="9"/>
  <c r="I32" i="9"/>
  <c r="H32" i="9"/>
  <c r="H34" i="9"/>
  <c r="H35" i="9"/>
  <c r="I31" i="9"/>
  <c r="G37" i="9"/>
  <c r="J37" i="9" s="1"/>
  <c r="D29" i="8"/>
  <c r="C34" i="12"/>
  <c r="F73" i="12"/>
  <c r="F71" i="12"/>
  <c r="F70" i="12"/>
  <c r="F68" i="12"/>
  <c r="F67" i="12"/>
  <c r="F66" i="12"/>
  <c r="BN64" i="12"/>
  <c r="BM64" i="12"/>
  <c r="BL64" i="12"/>
  <c r="BK64" i="12"/>
  <c r="BJ64" i="12"/>
  <c r="BI64" i="12"/>
  <c r="BH64" i="12"/>
  <c r="BG64" i="12"/>
  <c r="BF64" i="12"/>
  <c r="BE64" i="12"/>
  <c r="BD64" i="12"/>
  <c r="BC64" i="12"/>
  <c r="BB64" i="12"/>
  <c r="BA64" i="12"/>
  <c r="AZ64"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T64" i="12"/>
  <c r="S64" i="12"/>
  <c r="R64" i="12"/>
  <c r="Q64" i="12"/>
  <c r="P64" i="12"/>
  <c r="O64" i="12"/>
  <c r="N64" i="12"/>
  <c r="M64" i="12"/>
  <c r="L64" i="12"/>
  <c r="K64" i="12"/>
  <c r="J64" i="12"/>
  <c r="I64" i="12"/>
  <c r="H64" i="12"/>
  <c r="G64" i="12"/>
  <c r="BN63" i="12"/>
  <c r="BM63" i="12"/>
  <c r="BL63" i="12"/>
  <c r="BK63" i="12"/>
  <c r="BJ63" i="12"/>
  <c r="BI63" i="12"/>
  <c r="BH63" i="12"/>
  <c r="BG63" i="12"/>
  <c r="BF63" i="12"/>
  <c r="BE63" i="12"/>
  <c r="BD63" i="12"/>
  <c r="BC63" i="12"/>
  <c r="BB63" i="12"/>
  <c r="BA63" i="12"/>
  <c r="AZ63" i="12"/>
  <c r="AY63" i="12"/>
  <c r="AX63"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R63" i="12"/>
  <c r="Q63" i="12"/>
  <c r="P63" i="12"/>
  <c r="O63" i="12"/>
  <c r="N63" i="12"/>
  <c r="M63" i="12"/>
  <c r="L63" i="12"/>
  <c r="K63" i="12"/>
  <c r="J63" i="12"/>
  <c r="I63" i="12"/>
  <c r="H63" i="12"/>
  <c r="G63" i="12"/>
  <c r="BN62" i="12"/>
  <c r="BM62" i="12"/>
  <c r="BL62" i="12"/>
  <c r="BK62" i="12"/>
  <c r="BJ62" i="12"/>
  <c r="BI62" i="12"/>
  <c r="BH62" i="12"/>
  <c r="BG62" i="12"/>
  <c r="BF62" i="12"/>
  <c r="BE62" i="12"/>
  <c r="BD62" i="12"/>
  <c r="BC62" i="12"/>
  <c r="BB62" i="12"/>
  <c r="BA62" i="12"/>
  <c r="AZ62"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R62" i="12"/>
  <c r="Q62" i="12"/>
  <c r="P62" i="12"/>
  <c r="O62" i="12"/>
  <c r="N62" i="12"/>
  <c r="M62" i="12"/>
  <c r="L62" i="12"/>
  <c r="K62" i="12"/>
  <c r="J62" i="12"/>
  <c r="I62" i="12"/>
  <c r="H62" i="12"/>
  <c r="G62" i="12"/>
  <c r="BN60" i="12"/>
  <c r="BM60" i="12"/>
  <c r="BL60" i="12"/>
  <c r="BK60" i="12"/>
  <c r="BJ60" i="12"/>
  <c r="BI60" i="12"/>
  <c r="BH60" i="12"/>
  <c r="BG60" i="12"/>
  <c r="BF60" i="12"/>
  <c r="BE60" i="12"/>
  <c r="BD60" i="12"/>
  <c r="BC60" i="12"/>
  <c r="BB60" i="12"/>
  <c r="BA60" i="12"/>
  <c r="AZ60" i="12"/>
  <c r="AY60" i="12"/>
  <c r="AX60"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R60" i="12"/>
  <c r="Q60" i="12"/>
  <c r="P60" i="12"/>
  <c r="O60" i="12"/>
  <c r="N60" i="12"/>
  <c r="M60" i="12"/>
  <c r="L60" i="12"/>
  <c r="K60" i="12"/>
  <c r="J60" i="12"/>
  <c r="I60" i="12"/>
  <c r="H60" i="12"/>
  <c r="G60" i="12"/>
  <c r="F58" i="12"/>
  <c r="C32" i="12"/>
  <c r="C21" i="12"/>
  <c r="C24" i="12" s="1"/>
  <c r="D12" i="12"/>
  <c r="C39" i="12" s="1"/>
  <c r="C40" i="12" s="1"/>
  <c r="D9" i="12"/>
  <c r="D4" i="12"/>
  <c r="C45" i="12" s="1"/>
  <c r="B4" i="12"/>
  <c r="D3" i="12"/>
  <c r="B3" i="12"/>
  <c r="D2" i="12"/>
  <c r="B2" i="12"/>
  <c r="AF137" i="8"/>
  <c r="AG137" i="8"/>
  <c r="AH137" i="8"/>
  <c r="AI137" i="8"/>
  <c r="AJ137" i="8"/>
  <c r="AK137" i="8"/>
  <c r="AL137" i="8"/>
  <c r="AM137" i="8"/>
  <c r="AN137" i="8"/>
  <c r="AO137" i="8"/>
  <c r="AP137" i="8"/>
  <c r="AQ137" i="8"/>
  <c r="AR137" i="8"/>
  <c r="AS137" i="8"/>
  <c r="AT137" i="8"/>
  <c r="AU137" i="8"/>
  <c r="AV137" i="8"/>
  <c r="AW137" i="8"/>
  <c r="AX137" i="8"/>
  <c r="AY137" i="8"/>
  <c r="AZ137" i="8"/>
  <c r="BA137" i="8"/>
  <c r="BB137" i="8"/>
  <c r="BC137" i="8"/>
  <c r="BD137" i="8"/>
  <c r="BE137" i="8"/>
  <c r="BF137" i="8"/>
  <c r="BG137" i="8"/>
  <c r="BH137" i="8"/>
  <c r="BI137" i="8"/>
  <c r="BJ137" i="8"/>
  <c r="BK137" i="8"/>
  <c r="BL137" i="8"/>
  <c r="BM137" i="8"/>
  <c r="BN137" i="8"/>
  <c r="AF148" i="8"/>
  <c r="AG148" i="8"/>
  <c r="AH148" i="8"/>
  <c r="AI148" i="8"/>
  <c r="AJ148" i="8"/>
  <c r="AK148" i="8"/>
  <c r="AL148" i="8"/>
  <c r="AM148" i="8"/>
  <c r="AN148" i="8"/>
  <c r="AO148" i="8"/>
  <c r="AP148" i="8"/>
  <c r="AQ148" i="8"/>
  <c r="AR148" i="8"/>
  <c r="AS148" i="8"/>
  <c r="AT148" i="8"/>
  <c r="AU148" i="8"/>
  <c r="AV148" i="8"/>
  <c r="AW148" i="8"/>
  <c r="AX148" i="8"/>
  <c r="AY148" i="8"/>
  <c r="AZ148" i="8"/>
  <c r="BA148" i="8"/>
  <c r="BB148" i="8"/>
  <c r="BC148" i="8"/>
  <c r="BD148" i="8"/>
  <c r="BE148" i="8"/>
  <c r="BF148" i="8"/>
  <c r="BG148" i="8"/>
  <c r="BH148" i="8"/>
  <c r="BI148" i="8"/>
  <c r="BJ148" i="8"/>
  <c r="BK148" i="8"/>
  <c r="BL148" i="8"/>
  <c r="BM148" i="8"/>
  <c r="BN148" i="8"/>
  <c r="AF149" i="8"/>
  <c r="AG149" i="8"/>
  <c r="AH149" i="8"/>
  <c r="AI149" i="8"/>
  <c r="AJ149" i="8"/>
  <c r="AK149" i="8"/>
  <c r="AL149" i="8"/>
  <c r="AM149" i="8"/>
  <c r="AN149" i="8"/>
  <c r="AO149" i="8"/>
  <c r="AP149" i="8"/>
  <c r="AQ149" i="8"/>
  <c r="AR149" i="8"/>
  <c r="AS149" i="8"/>
  <c r="AT149" i="8"/>
  <c r="AU149" i="8"/>
  <c r="AV149" i="8"/>
  <c r="AW149" i="8"/>
  <c r="AX149" i="8"/>
  <c r="AY149" i="8"/>
  <c r="AZ149" i="8"/>
  <c r="BA149" i="8"/>
  <c r="BB149" i="8"/>
  <c r="BC149" i="8"/>
  <c r="BD149" i="8"/>
  <c r="BE149" i="8"/>
  <c r="BF149" i="8"/>
  <c r="BG149" i="8"/>
  <c r="BH149" i="8"/>
  <c r="BI149" i="8"/>
  <c r="BJ149" i="8"/>
  <c r="BK149" i="8"/>
  <c r="BL149" i="8"/>
  <c r="BM149" i="8"/>
  <c r="BN149" i="8"/>
  <c r="AF150" i="8"/>
  <c r="AG150" i="8"/>
  <c r="AH150" i="8"/>
  <c r="AI150" i="8"/>
  <c r="AJ150" i="8"/>
  <c r="AK150" i="8"/>
  <c r="AL150" i="8"/>
  <c r="AM150" i="8"/>
  <c r="AN150" i="8"/>
  <c r="AO150" i="8"/>
  <c r="AP150" i="8"/>
  <c r="AQ150" i="8"/>
  <c r="AR150" i="8"/>
  <c r="AS150" i="8"/>
  <c r="AT150" i="8"/>
  <c r="AU150" i="8"/>
  <c r="AV150" i="8"/>
  <c r="AW150" i="8"/>
  <c r="AX150" i="8"/>
  <c r="AY150" i="8"/>
  <c r="AZ150" i="8"/>
  <c r="BA150" i="8"/>
  <c r="BB150" i="8"/>
  <c r="BC150" i="8"/>
  <c r="BD150" i="8"/>
  <c r="BE150" i="8"/>
  <c r="BF150" i="8"/>
  <c r="BG150" i="8"/>
  <c r="BH150" i="8"/>
  <c r="BI150" i="8"/>
  <c r="BJ150" i="8"/>
  <c r="BK150" i="8"/>
  <c r="BL150" i="8"/>
  <c r="BM150" i="8"/>
  <c r="BN150" i="8"/>
  <c r="AF60" i="7"/>
  <c r="AG60" i="7"/>
  <c r="AH60" i="7"/>
  <c r="AI60" i="7"/>
  <c r="AJ60" i="7"/>
  <c r="AK60" i="7"/>
  <c r="AL60" i="7"/>
  <c r="AM60" i="7"/>
  <c r="AN60" i="7"/>
  <c r="AO60" i="7"/>
  <c r="AP60" i="7"/>
  <c r="AQ60" i="7"/>
  <c r="AR60" i="7"/>
  <c r="AS60" i="7"/>
  <c r="AT60" i="7"/>
  <c r="AU60" i="7"/>
  <c r="AV60" i="7"/>
  <c r="AW60" i="7"/>
  <c r="AX60" i="7"/>
  <c r="AY60" i="7"/>
  <c r="AZ60" i="7"/>
  <c r="BA60" i="7"/>
  <c r="BB60" i="7"/>
  <c r="BC60" i="7"/>
  <c r="BD60" i="7"/>
  <c r="BE60" i="7"/>
  <c r="BF60" i="7"/>
  <c r="BG60" i="7"/>
  <c r="BH60" i="7"/>
  <c r="BI60" i="7"/>
  <c r="BJ60" i="7"/>
  <c r="BK60" i="7"/>
  <c r="BL60" i="7"/>
  <c r="BM60" i="7"/>
  <c r="BN60" i="7"/>
  <c r="AF61" i="7"/>
  <c r="AG61" i="7"/>
  <c r="AH61" i="7"/>
  <c r="AI61" i="7"/>
  <c r="AJ61" i="7"/>
  <c r="AK61" i="7"/>
  <c r="AL61" i="7"/>
  <c r="AM61" i="7"/>
  <c r="AN61" i="7"/>
  <c r="AO61" i="7"/>
  <c r="AP61" i="7"/>
  <c r="AQ61" i="7"/>
  <c r="AR61" i="7"/>
  <c r="AS61" i="7"/>
  <c r="AT61" i="7"/>
  <c r="AU61" i="7"/>
  <c r="AV61" i="7"/>
  <c r="AW61" i="7"/>
  <c r="AX61" i="7"/>
  <c r="AY61" i="7"/>
  <c r="AZ61" i="7"/>
  <c r="BA61" i="7"/>
  <c r="BB61" i="7"/>
  <c r="BC61" i="7"/>
  <c r="BD61" i="7"/>
  <c r="BE61" i="7"/>
  <c r="BF61" i="7"/>
  <c r="BG61" i="7"/>
  <c r="BH61" i="7"/>
  <c r="BI61" i="7"/>
  <c r="BJ61" i="7"/>
  <c r="BK61" i="7"/>
  <c r="BL61" i="7"/>
  <c r="BM61" i="7"/>
  <c r="BN61" i="7"/>
  <c r="AF62" i="7"/>
  <c r="AG62" i="7"/>
  <c r="AH62" i="7"/>
  <c r="AI62" i="7"/>
  <c r="AJ62" i="7"/>
  <c r="AK62" i="7"/>
  <c r="AL62" i="7"/>
  <c r="AM62" i="7"/>
  <c r="AN62" i="7"/>
  <c r="AO62" i="7"/>
  <c r="AP62" i="7"/>
  <c r="AQ62" i="7"/>
  <c r="AR62" i="7"/>
  <c r="AS62" i="7"/>
  <c r="AT62" i="7"/>
  <c r="AU62" i="7"/>
  <c r="AV62" i="7"/>
  <c r="AW62" i="7"/>
  <c r="AX62" i="7"/>
  <c r="AY62" i="7"/>
  <c r="AZ62" i="7"/>
  <c r="BA62" i="7"/>
  <c r="BB62" i="7"/>
  <c r="BC62" i="7"/>
  <c r="BD62" i="7"/>
  <c r="BE62" i="7"/>
  <c r="BF62" i="7"/>
  <c r="BG62" i="7"/>
  <c r="BH62" i="7"/>
  <c r="BI62" i="7"/>
  <c r="BJ62" i="7"/>
  <c r="BK62" i="7"/>
  <c r="BL62" i="7"/>
  <c r="BM62" i="7"/>
  <c r="BN62" i="7"/>
  <c r="AF58" i="7"/>
  <c r="AG58" i="7"/>
  <c r="AH58" i="7"/>
  <c r="AI58" i="7"/>
  <c r="AJ58" i="7"/>
  <c r="AK58" i="7"/>
  <c r="AL58" i="7"/>
  <c r="AM58" i="7"/>
  <c r="AN58" i="7"/>
  <c r="AO58" i="7"/>
  <c r="AP58" i="7"/>
  <c r="AQ58" i="7"/>
  <c r="AR58" i="7"/>
  <c r="AS58" i="7"/>
  <c r="AT58" i="7"/>
  <c r="AU58" i="7"/>
  <c r="AV58" i="7"/>
  <c r="AW58" i="7"/>
  <c r="AX58" i="7"/>
  <c r="AY58" i="7"/>
  <c r="AZ58" i="7"/>
  <c r="BA58" i="7"/>
  <c r="BB58" i="7"/>
  <c r="BC58" i="7"/>
  <c r="BD58" i="7"/>
  <c r="BE58" i="7"/>
  <c r="BF58" i="7"/>
  <c r="BG58" i="7"/>
  <c r="BH58" i="7"/>
  <c r="BI58" i="7"/>
  <c r="BJ58" i="7"/>
  <c r="BK58" i="7"/>
  <c r="BL58" i="7"/>
  <c r="BM58" i="7"/>
  <c r="BN58" i="7"/>
  <c r="E73" i="11" l="1"/>
  <c r="G73" i="11" s="1"/>
  <c r="D12" i="21" s="1"/>
  <c r="E88" i="19"/>
  <c r="F42" i="19"/>
  <c r="H42" i="19" s="1"/>
  <c r="E79" i="11"/>
  <c r="E74" i="11"/>
  <c r="F74" i="11" s="1"/>
  <c r="D15" i="8" s="1"/>
  <c r="E80" i="11"/>
  <c r="D18" i="8"/>
  <c r="D18" i="22"/>
  <c r="D16" i="21"/>
  <c r="E132" i="10"/>
  <c r="F62" i="24" s="1"/>
  <c r="E89" i="11"/>
  <c r="E96" i="11"/>
  <c r="E107" i="11" s="1"/>
  <c r="G107" i="11" s="1"/>
  <c r="F96" i="11"/>
  <c r="F107" i="11" s="1"/>
  <c r="H107" i="11" s="1"/>
  <c r="E92" i="11"/>
  <c r="D132" i="10"/>
  <c r="F103" i="11"/>
  <c r="H103" i="11" s="1"/>
  <c r="G74" i="11"/>
  <c r="F62" i="12"/>
  <c r="E62" i="12" s="1"/>
  <c r="C62" i="12"/>
  <c r="C66" i="12"/>
  <c r="Z66" i="12" s="1"/>
  <c r="C23" i="12"/>
  <c r="E62" i="24" l="1"/>
  <c r="F132" i="10"/>
  <c r="G66" i="12"/>
  <c r="BA66" i="12"/>
  <c r="BE66" i="12"/>
  <c r="AA66" i="12"/>
  <c r="O66" i="12"/>
  <c r="F73" i="11"/>
  <c r="F79" i="11" s="1"/>
  <c r="D13" i="21"/>
  <c r="F80" i="11"/>
  <c r="J74" i="11"/>
  <c r="H80" i="11" s="1"/>
  <c r="N42" i="19"/>
  <c r="L42" i="19"/>
  <c r="J42" i="19"/>
  <c r="L74" i="11"/>
  <c r="M73" i="11"/>
  <c r="I79" i="11" s="1"/>
  <c r="G106" i="11"/>
  <c r="G79" i="11"/>
  <c r="K73" i="11"/>
  <c r="D14" i="8"/>
  <c r="H105" i="11"/>
  <c r="F41" i="24"/>
  <c r="E41" i="24"/>
  <c r="E63" i="24"/>
  <c r="H41" i="24"/>
  <c r="G41" i="24"/>
  <c r="F63" i="24"/>
  <c r="D11" i="21"/>
  <c r="D14" i="21"/>
  <c r="D17" i="8"/>
  <c r="D17" i="22"/>
  <c r="D15" i="21"/>
  <c r="AL66" i="12"/>
  <c r="G80" i="11"/>
  <c r="M74" i="11"/>
  <c r="I80" i="11" s="1"/>
  <c r="K74" i="11"/>
  <c r="E103" i="11"/>
  <c r="G103" i="11" s="1"/>
  <c r="G132" i="10"/>
  <c r="F60" i="16"/>
  <c r="E60" i="16"/>
  <c r="E41" i="16" s="1"/>
  <c r="D13" i="8"/>
  <c r="H106" i="11"/>
  <c r="D16" i="8"/>
  <c r="AF66" i="12"/>
  <c r="T66" i="12"/>
  <c r="BH66" i="12"/>
  <c r="AV66" i="12"/>
  <c r="AJ66" i="12"/>
  <c r="Y66" i="12"/>
  <c r="AI66" i="12"/>
  <c r="M66" i="12"/>
  <c r="K66" i="12"/>
  <c r="AZ66" i="12"/>
  <c r="V66" i="12"/>
  <c r="H66" i="12"/>
  <c r="BB66" i="12"/>
  <c r="J66" i="12"/>
  <c r="AP66" i="12"/>
  <c r="BM66" i="12"/>
  <c r="AU66" i="12"/>
  <c r="Q66" i="12"/>
  <c r="BL66" i="12"/>
  <c r="AM66" i="12"/>
  <c r="AX66" i="12"/>
  <c r="W66" i="12"/>
  <c r="N66" i="12"/>
  <c r="AG66" i="12"/>
  <c r="BI66" i="12"/>
  <c r="L66" i="12"/>
  <c r="AT66" i="12"/>
  <c r="U66" i="12"/>
  <c r="AE66" i="12"/>
  <c r="P66" i="12"/>
  <c r="AW66" i="12"/>
  <c r="AS66" i="12"/>
  <c r="BC66" i="12"/>
  <c r="AN66" i="12"/>
  <c r="BF66" i="12"/>
  <c r="AQ66" i="12"/>
  <c r="AB66" i="12"/>
  <c r="AH66" i="12"/>
  <c r="I66" i="12"/>
  <c r="S66" i="12"/>
  <c r="BN66" i="12"/>
  <c r="AK66" i="12"/>
  <c r="BD66" i="12"/>
  <c r="AD66" i="12"/>
  <c r="AO66" i="12"/>
  <c r="BK66" i="12"/>
  <c r="AR66" i="12"/>
  <c r="R66" i="12"/>
  <c r="AC66" i="12"/>
  <c r="AY66" i="12"/>
  <c r="BJ66" i="12"/>
  <c r="BG66" i="12"/>
  <c r="X66" i="12"/>
  <c r="G105" i="11" l="1"/>
  <c r="L73" i="11"/>
  <c r="J73" i="11"/>
  <c r="H79" i="11" s="1"/>
  <c r="F41" i="16"/>
  <c r="E61" i="16"/>
  <c r="H41" i="16"/>
  <c r="G41" i="16"/>
  <c r="F61" i="16"/>
  <c r="E66" i="12"/>
  <c r="G75" i="10" l="1"/>
  <c r="F75" i="10"/>
  <c r="E75" i="10"/>
  <c r="D75" i="10"/>
  <c r="D9" i="7"/>
  <c r="F166" i="8"/>
  <c r="F164" i="8"/>
  <c r="F163" i="8"/>
  <c r="F161" i="8"/>
  <c r="AE150" i="8"/>
  <c r="AD150" i="8"/>
  <c r="AC150" i="8"/>
  <c r="AB150" i="8"/>
  <c r="AA150" i="8"/>
  <c r="Z150" i="8"/>
  <c r="Y150" i="8"/>
  <c r="X150" i="8"/>
  <c r="W150" i="8"/>
  <c r="V150" i="8"/>
  <c r="U150" i="8"/>
  <c r="T150" i="8"/>
  <c r="S150" i="8"/>
  <c r="R150" i="8"/>
  <c r="Q150" i="8"/>
  <c r="P150" i="8"/>
  <c r="O150" i="8"/>
  <c r="N150" i="8"/>
  <c r="M150" i="8"/>
  <c r="L150" i="8"/>
  <c r="K150" i="8"/>
  <c r="AE149" i="8"/>
  <c r="AD149" i="8"/>
  <c r="AC149" i="8"/>
  <c r="AB149" i="8"/>
  <c r="AA149" i="8"/>
  <c r="Z149" i="8"/>
  <c r="Y149" i="8"/>
  <c r="X149" i="8"/>
  <c r="W149" i="8"/>
  <c r="V149" i="8"/>
  <c r="U149" i="8"/>
  <c r="T149" i="8"/>
  <c r="S149" i="8"/>
  <c r="R149" i="8"/>
  <c r="Q149" i="8"/>
  <c r="P149" i="8"/>
  <c r="O149" i="8"/>
  <c r="N149" i="8"/>
  <c r="M149" i="8"/>
  <c r="L149" i="8"/>
  <c r="K149" i="8"/>
  <c r="J149" i="8"/>
  <c r="I149" i="8"/>
  <c r="H149" i="8"/>
  <c r="G149" i="8"/>
  <c r="AE148" i="8"/>
  <c r="AD148" i="8"/>
  <c r="AC148" i="8"/>
  <c r="AB148" i="8"/>
  <c r="AA148" i="8"/>
  <c r="Z148" i="8"/>
  <c r="Y148" i="8"/>
  <c r="X148" i="8"/>
  <c r="W148" i="8"/>
  <c r="V148" i="8"/>
  <c r="U148" i="8"/>
  <c r="T148" i="8"/>
  <c r="S148" i="8"/>
  <c r="R148" i="8"/>
  <c r="Q148" i="8"/>
  <c r="P148" i="8"/>
  <c r="O148" i="8"/>
  <c r="N148" i="8"/>
  <c r="M148" i="8"/>
  <c r="L148" i="8"/>
  <c r="K148" i="8"/>
  <c r="J148" i="8"/>
  <c r="I148" i="8"/>
  <c r="H148" i="8"/>
  <c r="G148" i="8"/>
  <c r="AE137" i="8"/>
  <c r="AD137" i="8"/>
  <c r="AC137" i="8"/>
  <c r="AB137" i="8"/>
  <c r="AA137" i="8"/>
  <c r="Z137" i="8"/>
  <c r="Y137" i="8"/>
  <c r="X137" i="8"/>
  <c r="W137" i="8"/>
  <c r="V137" i="8"/>
  <c r="U137" i="8"/>
  <c r="T137" i="8"/>
  <c r="S137" i="8"/>
  <c r="R137" i="8"/>
  <c r="Q137" i="8"/>
  <c r="P137" i="8"/>
  <c r="O137" i="8"/>
  <c r="N137" i="8"/>
  <c r="M137" i="8"/>
  <c r="L137" i="8"/>
  <c r="K137" i="8"/>
  <c r="J137" i="8"/>
  <c r="I137" i="8"/>
  <c r="H137" i="8"/>
  <c r="G137" i="8"/>
  <c r="F135" i="8"/>
  <c r="C82" i="8"/>
  <c r="C97" i="8"/>
  <c r="C98" i="8" s="1"/>
  <c r="D8" i="8"/>
  <c r="E9" i="24" s="1"/>
  <c r="B8" i="8"/>
  <c r="F71" i="7"/>
  <c r="F69" i="7"/>
  <c r="F68" i="7"/>
  <c r="F66" i="7"/>
  <c r="F65" i="7"/>
  <c r="F64" i="7"/>
  <c r="AE62" i="7"/>
  <c r="AD62" i="7"/>
  <c r="AC62" i="7"/>
  <c r="AB62" i="7"/>
  <c r="AA62" i="7"/>
  <c r="Z62" i="7"/>
  <c r="Y62" i="7"/>
  <c r="X62" i="7"/>
  <c r="W62" i="7"/>
  <c r="V62" i="7"/>
  <c r="U62" i="7"/>
  <c r="T62" i="7"/>
  <c r="S62" i="7"/>
  <c r="R62" i="7"/>
  <c r="Q62" i="7"/>
  <c r="P62" i="7"/>
  <c r="O62" i="7"/>
  <c r="N62" i="7"/>
  <c r="M62" i="7"/>
  <c r="L62" i="7"/>
  <c r="K62" i="7"/>
  <c r="J62" i="7"/>
  <c r="I62" i="7"/>
  <c r="H62" i="7"/>
  <c r="G62" i="7"/>
  <c r="AE61" i="7"/>
  <c r="AD61" i="7"/>
  <c r="AC61" i="7"/>
  <c r="AB61" i="7"/>
  <c r="AA61" i="7"/>
  <c r="Z61" i="7"/>
  <c r="Y61" i="7"/>
  <c r="X61" i="7"/>
  <c r="W61" i="7"/>
  <c r="V61" i="7"/>
  <c r="U61" i="7"/>
  <c r="T61" i="7"/>
  <c r="S61" i="7"/>
  <c r="R61" i="7"/>
  <c r="Q61" i="7"/>
  <c r="P61" i="7"/>
  <c r="O61" i="7"/>
  <c r="N61" i="7"/>
  <c r="M61" i="7"/>
  <c r="L61" i="7"/>
  <c r="K61" i="7"/>
  <c r="J61" i="7"/>
  <c r="I61" i="7"/>
  <c r="H61" i="7"/>
  <c r="G61" i="7"/>
  <c r="AE60" i="7"/>
  <c r="AD60" i="7"/>
  <c r="AC60" i="7"/>
  <c r="AB60" i="7"/>
  <c r="AA60" i="7"/>
  <c r="Z60" i="7"/>
  <c r="Y60" i="7"/>
  <c r="X60" i="7"/>
  <c r="W60" i="7"/>
  <c r="V60" i="7"/>
  <c r="U60" i="7"/>
  <c r="T60" i="7"/>
  <c r="S60" i="7"/>
  <c r="R60" i="7"/>
  <c r="Q60" i="7"/>
  <c r="P60" i="7"/>
  <c r="O60" i="7"/>
  <c r="N60" i="7"/>
  <c r="M60" i="7"/>
  <c r="L60" i="7"/>
  <c r="K60" i="7"/>
  <c r="J60" i="7"/>
  <c r="I60" i="7"/>
  <c r="H60" i="7"/>
  <c r="G60" i="7"/>
  <c r="AE58" i="7"/>
  <c r="AD58" i="7"/>
  <c r="AC58" i="7"/>
  <c r="AB58" i="7"/>
  <c r="AA58" i="7"/>
  <c r="Z58" i="7"/>
  <c r="Y58" i="7"/>
  <c r="X58" i="7"/>
  <c r="W58" i="7"/>
  <c r="V58" i="7"/>
  <c r="U58" i="7"/>
  <c r="T58" i="7"/>
  <c r="S58" i="7"/>
  <c r="R58" i="7"/>
  <c r="Q58" i="7"/>
  <c r="P58" i="7"/>
  <c r="O58" i="7"/>
  <c r="N58" i="7"/>
  <c r="M58" i="7"/>
  <c r="L58" i="7"/>
  <c r="K58" i="7"/>
  <c r="J58" i="7"/>
  <c r="I58" i="7"/>
  <c r="H58" i="7"/>
  <c r="G58" i="7"/>
  <c r="F56" i="7"/>
  <c r="C37" i="7"/>
  <c r="C38" i="7" s="1"/>
  <c r="C32" i="7"/>
  <c r="C29" i="7"/>
  <c r="C30" i="7" s="1"/>
  <c r="C21" i="7"/>
  <c r="C24" i="7" s="1"/>
  <c r="D12" i="7"/>
  <c r="D4" i="7"/>
  <c r="C43" i="7" s="1"/>
  <c r="B4" i="7"/>
  <c r="D3" i="7"/>
  <c r="B3" i="7"/>
  <c r="D2" i="7"/>
  <c r="B2" i="7"/>
  <c r="C60" i="7" l="1"/>
  <c r="F60" i="7"/>
  <c r="E9" i="16"/>
  <c r="E10" i="18"/>
  <c r="C64" i="7"/>
  <c r="L64" i="7" s="1"/>
  <c r="E60" i="7"/>
  <c r="Q64" i="7"/>
  <c r="AC64" i="7"/>
  <c r="R64" i="7"/>
  <c r="AD64" i="7"/>
  <c r="C23" i="7"/>
  <c r="G64" i="7"/>
  <c r="S64" i="7"/>
  <c r="AE64" i="7"/>
  <c r="H64" i="7"/>
  <c r="T64" i="7"/>
  <c r="J64" i="7"/>
  <c r="V64" i="7"/>
  <c r="K64" i="7"/>
  <c r="W64" i="7"/>
  <c r="AB64" i="7"/>
  <c r="P64" i="7" l="1"/>
  <c r="O64" i="7"/>
  <c r="Z64" i="7"/>
  <c r="N64" i="7"/>
  <c r="Y64" i="7"/>
  <c r="M64" i="7"/>
  <c r="X64" i="7"/>
  <c r="AF64" i="7"/>
  <c r="AG64" i="7"/>
  <c r="AH64" i="7"/>
  <c r="AI64" i="7"/>
  <c r="AJ64" i="7"/>
  <c r="AK64" i="7"/>
  <c r="AL64" i="7"/>
  <c r="AM64" i="7"/>
  <c r="AN64" i="7"/>
  <c r="AO64" i="7"/>
  <c r="AP64" i="7"/>
  <c r="AQ64" i="7"/>
  <c r="AR64" i="7"/>
  <c r="AS64" i="7"/>
  <c r="AT64" i="7"/>
  <c r="AU64" i="7"/>
  <c r="AV64" i="7"/>
  <c r="AW64" i="7"/>
  <c r="AX64" i="7"/>
  <c r="AY64" i="7"/>
  <c r="AZ64" i="7"/>
  <c r="BA64" i="7"/>
  <c r="BB64" i="7"/>
  <c r="BC64" i="7"/>
  <c r="BD64" i="7"/>
  <c r="BE64" i="7"/>
  <c r="BF64" i="7"/>
  <c r="BG64" i="7"/>
  <c r="BH64" i="7"/>
  <c r="BI64" i="7"/>
  <c r="BJ64" i="7"/>
  <c r="BK64" i="7"/>
  <c r="BL64" i="7"/>
  <c r="BM64" i="7"/>
  <c r="BN64" i="7"/>
  <c r="AA64" i="7"/>
  <c r="U64" i="7"/>
  <c r="I64" i="7"/>
  <c r="E64" i="7" l="1"/>
  <c r="L180" i="5"/>
  <c r="K180" i="5"/>
  <c r="L179" i="5"/>
  <c r="I196" i="5" s="1"/>
  <c r="K179" i="5"/>
  <c r="Z108" i="5"/>
  <c r="Y108" i="5"/>
  <c r="X108" i="5"/>
  <c r="W108" i="5"/>
  <c r="V108" i="5"/>
  <c r="U108" i="5"/>
  <c r="T108" i="5"/>
  <c r="S108" i="5"/>
  <c r="R108" i="5"/>
  <c r="Q108" i="5"/>
  <c r="P108" i="5"/>
  <c r="O108" i="5"/>
  <c r="N105" i="5"/>
  <c r="N104" i="5"/>
  <c r="N103" i="5"/>
  <c r="N102" i="5"/>
  <c r="N101" i="5"/>
  <c r="N100" i="5"/>
  <c r="N99" i="5"/>
  <c r="Z98" i="5"/>
  <c r="Y98" i="5"/>
  <c r="X98" i="5"/>
  <c r="W98" i="5"/>
  <c r="V98" i="5"/>
  <c r="U98" i="5"/>
  <c r="T98" i="5"/>
  <c r="S98" i="5"/>
  <c r="R98" i="5"/>
  <c r="Q98" i="5"/>
  <c r="P98" i="5"/>
  <c r="O98" i="5"/>
  <c r="B93" i="5"/>
  <c r="B92" i="5"/>
  <c r="B91" i="5"/>
  <c r="B90" i="5"/>
  <c r="B89" i="5"/>
  <c r="B88" i="5"/>
  <c r="B87" i="5"/>
  <c r="B86" i="5"/>
  <c r="B85" i="5"/>
  <c r="B84" i="5"/>
  <c r="B83" i="5"/>
  <c r="B82" i="5"/>
  <c r="I81" i="5"/>
  <c r="H81" i="5"/>
  <c r="G81" i="5"/>
  <c r="F81" i="5"/>
  <c r="E81" i="5"/>
  <c r="D81" i="5"/>
  <c r="C81" i="5"/>
  <c r="Q80" i="5"/>
  <c r="Q79" i="5"/>
  <c r="S79" i="5" s="1"/>
  <c r="O78" i="5"/>
  <c r="P65" i="5"/>
  <c r="Q74" i="5" s="1"/>
  <c r="C82" i="5" l="1"/>
  <c r="N200" i="5"/>
  <c r="M200" i="5"/>
  <c r="K202" i="5" s="1"/>
  <c r="M199" i="5"/>
  <c r="N199" i="5"/>
  <c r="M202" i="5" s="1"/>
  <c r="K205" i="5" s="1"/>
  <c r="O81" i="5"/>
  <c r="O82" i="5" s="1"/>
  <c r="J208" i="5"/>
  <c r="J162" i="5"/>
  <c r="K184" i="5" s="1"/>
  <c r="J191" i="5" s="1"/>
  <c r="I184" i="5"/>
  <c r="I187" i="5" s="1"/>
  <c r="J161" i="5"/>
  <c r="I185" i="5"/>
  <c r="J164" i="5"/>
  <c r="K185" i="5" s="1"/>
  <c r="J200" i="5" s="1"/>
  <c r="J163" i="5"/>
  <c r="J185" i="5" s="1"/>
  <c r="J199" i="5" s="1"/>
  <c r="C93" i="5"/>
  <c r="C92" i="5"/>
  <c r="C91" i="5"/>
  <c r="C90" i="5"/>
  <c r="C89" i="5"/>
  <c r="C88" i="5"/>
  <c r="C87" i="5"/>
  <c r="C86" i="5"/>
  <c r="C85" i="5"/>
  <c r="C84" i="5"/>
  <c r="C83" i="5"/>
  <c r="D93" i="5"/>
  <c r="D92" i="5"/>
  <c r="D91" i="5"/>
  <c r="D90" i="5"/>
  <c r="D89" i="5"/>
  <c r="D88" i="5"/>
  <c r="D87" i="5"/>
  <c r="D86" i="5"/>
  <c r="D85" i="5"/>
  <c r="D84" i="5"/>
  <c r="D83" i="5"/>
  <c r="D82" i="5"/>
  <c r="E93" i="5"/>
  <c r="E92" i="5"/>
  <c r="E91" i="5"/>
  <c r="E90" i="5"/>
  <c r="E89" i="5"/>
  <c r="E88" i="5"/>
  <c r="E87" i="5"/>
  <c r="E86" i="5"/>
  <c r="E85" i="5"/>
  <c r="E84" i="5"/>
  <c r="E83" i="5"/>
  <c r="E82" i="5"/>
  <c r="F93" i="5"/>
  <c r="F92" i="5"/>
  <c r="F91" i="5"/>
  <c r="F90" i="5"/>
  <c r="F89" i="5"/>
  <c r="F88" i="5"/>
  <c r="F87" i="5"/>
  <c r="F86" i="5"/>
  <c r="F85" i="5"/>
  <c r="F84" i="5"/>
  <c r="F83" i="5"/>
  <c r="F82" i="5"/>
  <c r="G93" i="5"/>
  <c r="G92" i="5"/>
  <c r="G91" i="5"/>
  <c r="G90" i="5"/>
  <c r="G89" i="5"/>
  <c r="G88" i="5"/>
  <c r="G87" i="5"/>
  <c r="G86" i="5"/>
  <c r="G85" i="5"/>
  <c r="G84" i="5"/>
  <c r="G83" i="5"/>
  <c r="G82" i="5"/>
  <c r="H93" i="5"/>
  <c r="H92" i="5"/>
  <c r="H91" i="5"/>
  <c r="H90" i="5"/>
  <c r="H89" i="5"/>
  <c r="H88" i="5"/>
  <c r="H87" i="5"/>
  <c r="H86" i="5"/>
  <c r="H85" i="5"/>
  <c r="H84" i="5"/>
  <c r="H83" i="5"/>
  <c r="H82" i="5"/>
  <c r="I93" i="5"/>
  <c r="I92" i="5"/>
  <c r="I91" i="5"/>
  <c r="I90" i="5"/>
  <c r="I89" i="5"/>
  <c r="I88" i="5"/>
  <c r="I87" i="5"/>
  <c r="I86" i="5"/>
  <c r="I85" i="5"/>
  <c r="I84" i="5"/>
  <c r="I83" i="5"/>
  <c r="Z99" i="5"/>
  <c r="Z109" i="5" s="1"/>
  <c r="Y99" i="5"/>
  <c r="Y109" i="5" s="1"/>
  <c r="X99" i="5"/>
  <c r="X109" i="5" s="1"/>
  <c r="W99" i="5"/>
  <c r="W109" i="5" s="1"/>
  <c r="V99" i="5"/>
  <c r="V109" i="5" s="1"/>
  <c r="U99" i="5"/>
  <c r="U109" i="5" s="1"/>
  <c r="T99" i="5"/>
  <c r="T109" i="5" s="1"/>
  <c r="S99" i="5"/>
  <c r="S109" i="5" s="1"/>
  <c r="R99" i="5"/>
  <c r="R109" i="5" s="1"/>
  <c r="Q99" i="5"/>
  <c r="Q109" i="5" s="1"/>
  <c r="P99" i="5"/>
  <c r="P109" i="5" s="1"/>
  <c r="O99" i="5"/>
  <c r="O109" i="5" s="1"/>
  <c r="Z100" i="5"/>
  <c r="Z110" i="5" s="1"/>
  <c r="Y100" i="5"/>
  <c r="Y110" i="5" s="1"/>
  <c r="X100" i="5"/>
  <c r="X110" i="5" s="1"/>
  <c r="W100" i="5"/>
  <c r="W110" i="5" s="1"/>
  <c r="V100" i="5"/>
  <c r="V110" i="5" s="1"/>
  <c r="U100" i="5"/>
  <c r="U110" i="5" s="1"/>
  <c r="T100" i="5"/>
  <c r="T110" i="5" s="1"/>
  <c r="S100" i="5"/>
  <c r="S110" i="5" s="1"/>
  <c r="R100" i="5"/>
  <c r="R110" i="5" s="1"/>
  <c r="Q100" i="5"/>
  <c r="Q110" i="5" s="1"/>
  <c r="P100" i="5"/>
  <c r="P110" i="5" s="1"/>
  <c r="O100" i="5"/>
  <c r="O110" i="5" s="1"/>
  <c r="Z101" i="5"/>
  <c r="Z111" i="5" s="1"/>
  <c r="Y101" i="5"/>
  <c r="Y111" i="5" s="1"/>
  <c r="X101" i="5"/>
  <c r="X111" i="5" s="1"/>
  <c r="W101" i="5"/>
  <c r="W111" i="5" s="1"/>
  <c r="V101" i="5"/>
  <c r="V111" i="5" s="1"/>
  <c r="U101" i="5"/>
  <c r="U111" i="5" s="1"/>
  <c r="T101" i="5"/>
  <c r="T111" i="5" s="1"/>
  <c r="S101" i="5"/>
  <c r="S111" i="5" s="1"/>
  <c r="R101" i="5"/>
  <c r="R111" i="5" s="1"/>
  <c r="Q101" i="5"/>
  <c r="Q111" i="5" s="1"/>
  <c r="P101" i="5"/>
  <c r="P111" i="5" s="1"/>
  <c r="O101" i="5"/>
  <c r="O111" i="5" s="1"/>
  <c r="Z102" i="5"/>
  <c r="Z112" i="5" s="1"/>
  <c r="Y102" i="5"/>
  <c r="Y112" i="5" s="1"/>
  <c r="X102" i="5"/>
  <c r="X112" i="5" s="1"/>
  <c r="W102" i="5"/>
  <c r="W112" i="5" s="1"/>
  <c r="V102" i="5"/>
  <c r="V112" i="5" s="1"/>
  <c r="U102" i="5"/>
  <c r="U112" i="5" s="1"/>
  <c r="T102" i="5"/>
  <c r="T112" i="5" s="1"/>
  <c r="S102" i="5"/>
  <c r="S112" i="5" s="1"/>
  <c r="R102" i="5"/>
  <c r="R112" i="5" s="1"/>
  <c r="Q102" i="5"/>
  <c r="Q112" i="5" s="1"/>
  <c r="P102" i="5"/>
  <c r="P112" i="5" s="1"/>
  <c r="O102" i="5"/>
  <c r="O112" i="5" s="1"/>
  <c r="Z103" i="5"/>
  <c r="Z113" i="5" s="1"/>
  <c r="Y103" i="5"/>
  <c r="Y113" i="5" s="1"/>
  <c r="X103" i="5"/>
  <c r="X113" i="5" s="1"/>
  <c r="W103" i="5"/>
  <c r="W113" i="5" s="1"/>
  <c r="V103" i="5"/>
  <c r="V113" i="5" s="1"/>
  <c r="U103" i="5"/>
  <c r="U113" i="5" s="1"/>
  <c r="T103" i="5"/>
  <c r="T113" i="5" s="1"/>
  <c r="S103" i="5"/>
  <c r="S113" i="5" s="1"/>
  <c r="R103" i="5"/>
  <c r="R113" i="5" s="1"/>
  <c r="Q103" i="5"/>
  <c r="Q113" i="5" s="1"/>
  <c r="P103" i="5"/>
  <c r="P113" i="5" s="1"/>
  <c r="O103" i="5"/>
  <c r="O113" i="5" s="1"/>
  <c r="Z104" i="5"/>
  <c r="Z114" i="5" s="1"/>
  <c r="Y104" i="5"/>
  <c r="Y114" i="5" s="1"/>
  <c r="X104" i="5"/>
  <c r="X114" i="5" s="1"/>
  <c r="W104" i="5"/>
  <c r="W114" i="5" s="1"/>
  <c r="V104" i="5"/>
  <c r="V114" i="5" s="1"/>
  <c r="U104" i="5"/>
  <c r="U114" i="5" s="1"/>
  <c r="T104" i="5"/>
  <c r="T114" i="5" s="1"/>
  <c r="S104" i="5"/>
  <c r="S114" i="5" s="1"/>
  <c r="R104" i="5"/>
  <c r="R114" i="5" s="1"/>
  <c r="Q104" i="5"/>
  <c r="Q114" i="5" s="1"/>
  <c r="P104" i="5"/>
  <c r="P114" i="5" s="1"/>
  <c r="O104" i="5"/>
  <c r="O114" i="5" s="1"/>
  <c r="Z105" i="5"/>
  <c r="Z115" i="5" s="1"/>
  <c r="Y105" i="5"/>
  <c r="Y115" i="5" s="1"/>
  <c r="X105" i="5"/>
  <c r="X115" i="5" s="1"/>
  <c r="W105" i="5"/>
  <c r="W115" i="5" s="1"/>
  <c r="V105" i="5"/>
  <c r="V115" i="5" s="1"/>
  <c r="U105" i="5"/>
  <c r="U115" i="5" s="1"/>
  <c r="T105" i="5"/>
  <c r="T115" i="5" s="1"/>
  <c r="S105" i="5"/>
  <c r="S115" i="5" s="1"/>
  <c r="R105" i="5"/>
  <c r="R115" i="5" s="1"/>
  <c r="Q105" i="5"/>
  <c r="Q115" i="5" s="1"/>
  <c r="P105" i="5"/>
  <c r="P115" i="5" s="1"/>
  <c r="M191" i="5" l="1"/>
  <c r="K193" i="5" s="1"/>
  <c r="I205" i="5" s="1"/>
  <c r="J224" i="5" s="1"/>
  <c r="N191" i="5"/>
  <c r="N190" i="5"/>
  <c r="M193" i="5" s="1"/>
  <c r="M190" i="5"/>
  <c r="J215" i="5"/>
  <c r="L215" i="5" s="1"/>
  <c r="J220" i="5"/>
  <c r="L220" i="5" s="1"/>
  <c r="J210" i="5"/>
  <c r="L210" i="5" s="1"/>
  <c r="J184" i="5"/>
  <c r="J190" i="5" s="1"/>
  <c r="Q82" i="5"/>
  <c r="C76" i="3"/>
  <c r="C75" i="3"/>
  <c r="I31" i="3"/>
  <c r="K31" i="3"/>
  <c r="O31" i="3" s="1"/>
  <c r="G29" i="3"/>
  <c r="E43" i="3" s="1"/>
  <c r="I29" i="3"/>
  <c r="M29" i="3" s="1"/>
  <c r="H43" i="3" s="1"/>
  <c r="H83" i="19" s="1"/>
  <c r="E39" i="19" s="1"/>
  <c r="E62" i="19" s="1"/>
  <c r="H29" i="3"/>
  <c r="L29" i="3" s="1"/>
  <c r="J29" i="3"/>
  <c r="H31" i="3"/>
  <c r="L31" i="3" s="1"/>
  <c r="F29" i="3"/>
  <c r="J31" i="3"/>
  <c r="N31" i="3" s="1"/>
  <c r="G45" i="3" s="1"/>
  <c r="G85" i="19" s="1"/>
  <c r="D41" i="19" s="1"/>
  <c r="D64" i="19" s="1"/>
  <c r="K30" i="3"/>
  <c r="O30" i="3" s="1"/>
  <c r="K29" i="3"/>
  <c r="O29" i="3" s="1"/>
  <c r="J30" i="3"/>
  <c r="N30" i="3" s="1"/>
  <c r="G44" i="3" s="1"/>
  <c r="G84" i="19" s="1"/>
  <c r="D40" i="19" s="1"/>
  <c r="D63" i="19" s="1"/>
  <c r="I30" i="3"/>
  <c r="M30" i="3" s="1"/>
  <c r="H44" i="3" s="1"/>
  <c r="H84" i="19" s="1"/>
  <c r="E40" i="19" s="1"/>
  <c r="E63" i="19" s="1"/>
  <c r="H30" i="3"/>
  <c r="L30" i="3" s="1"/>
  <c r="G31" i="3"/>
  <c r="E45" i="3" s="1"/>
  <c r="F31" i="3"/>
  <c r="D45" i="3" s="1"/>
  <c r="G30" i="3"/>
  <c r="E44" i="3" s="1"/>
  <c r="F30" i="3"/>
  <c r="F18" i="3"/>
  <c r="D37" i="3" l="1"/>
  <c r="K232" i="5"/>
  <c r="N13" i="19"/>
  <c r="K231" i="5"/>
  <c r="N12" i="19"/>
  <c r="J209" i="5"/>
  <c r="L209" i="5" s="1"/>
  <c r="N29" i="3"/>
  <c r="G43" i="3" s="1"/>
  <c r="D43" i="3"/>
  <c r="J43" i="3" s="1"/>
  <c r="J83" i="19" s="1"/>
  <c r="G39" i="19" s="1"/>
  <c r="I39" i="19" s="1"/>
  <c r="D67" i="3"/>
  <c r="M31" i="3"/>
  <c r="H45" i="3" s="1"/>
  <c r="K230" i="5"/>
  <c r="N11" i="19"/>
  <c r="D44" i="3"/>
  <c r="D84" i="19" s="1"/>
  <c r="H37" i="3"/>
  <c r="G63" i="19"/>
  <c r="J63" i="19"/>
  <c r="F63" i="19"/>
  <c r="I63" i="19"/>
  <c r="F64" i="19"/>
  <c r="I64" i="19"/>
  <c r="G62" i="19"/>
  <c r="J62" i="19"/>
  <c r="E84" i="19"/>
  <c r="K44" i="3"/>
  <c r="K84" i="19" s="1"/>
  <c r="L44" i="3"/>
  <c r="L84" i="19" s="1"/>
  <c r="D85" i="19"/>
  <c r="I45" i="3"/>
  <c r="I85" i="19" s="1"/>
  <c r="F41" i="19" s="1"/>
  <c r="H41" i="19" s="1"/>
  <c r="E85" i="19"/>
  <c r="K45" i="3"/>
  <c r="K85" i="19" s="1"/>
  <c r="E83" i="19"/>
  <c r="L43" i="3"/>
  <c r="L83" i="19" s="1"/>
  <c r="D35" i="10"/>
  <c r="H35" i="10" s="1"/>
  <c r="F65" i="10" s="1"/>
  <c r="G175" i="16" s="1"/>
  <c r="I37" i="3"/>
  <c r="E35" i="10"/>
  <c r="K35" i="10" s="1"/>
  <c r="I65" i="10" s="1"/>
  <c r="J175" i="16" s="1"/>
  <c r="K37" i="3"/>
  <c r="J37" i="3"/>
  <c r="D36" i="10"/>
  <c r="H36" i="10" s="1"/>
  <c r="F66" i="10" s="1"/>
  <c r="G176" i="16" s="1"/>
  <c r="M37" i="3"/>
  <c r="L37" i="3"/>
  <c r="E36" i="10"/>
  <c r="G36" i="10" s="1"/>
  <c r="O37" i="3"/>
  <c r="E34" i="10"/>
  <c r="G37" i="3"/>
  <c r="F37" i="3"/>
  <c r="F75" i="3"/>
  <c r="F54" i="9"/>
  <c r="H54" i="9" s="1"/>
  <c r="D34" i="10"/>
  <c r="F34" i="10" s="1"/>
  <c r="E58" i="11"/>
  <c r="G58" i="11" s="1"/>
  <c r="F55" i="9"/>
  <c r="J55" i="9" s="1"/>
  <c r="F58" i="11"/>
  <c r="H58" i="11" s="1"/>
  <c r="G55" i="9"/>
  <c r="K55" i="9" s="1"/>
  <c r="E59" i="11"/>
  <c r="G59" i="11" s="1"/>
  <c r="F56" i="9"/>
  <c r="J56" i="9" s="1"/>
  <c r="F59" i="11"/>
  <c r="H59" i="11" s="1"/>
  <c r="D27" i="22" s="1"/>
  <c r="G56" i="9"/>
  <c r="K56" i="9" s="1"/>
  <c r="F57" i="11"/>
  <c r="H57" i="11" s="1"/>
  <c r="G54" i="9"/>
  <c r="K54" i="9" s="1"/>
  <c r="J219" i="5"/>
  <c r="L219" i="5" s="1"/>
  <c r="E57" i="11"/>
  <c r="G57" i="11" s="1"/>
  <c r="F63" i="3"/>
  <c r="D76" i="3"/>
  <c r="F19" i="3"/>
  <c r="D68" i="3"/>
  <c r="G63" i="3"/>
  <c r="H63" i="3"/>
  <c r="F64" i="3"/>
  <c r="G64" i="3"/>
  <c r="H65" i="3"/>
  <c r="F65" i="3"/>
  <c r="I63" i="3"/>
  <c r="H64" i="3"/>
  <c r="I64" i="3"/>
  <c r="I65" i="3"/>
  <c r="G65" i="3"/>
  <c r="I57" i="11" l="1"/>
  <c r="E64" i="11"/>
  <c r="E37" i="3"/>
  <c r="D83" i="19"/>
  <c r="G75" i="3"/>
  <c r="C27" i="12" s="1"/>
  <c r="C46" i="12" s="1"/>
  <c r="C47" i="12" s="1"/>
  <c r="C71" i="12" s="1"/>
  <c r="N37" i="3"/>
  <c r="P12" i="19"/>
  <c r="R12" i="19"/>
  <c r="J214" i="5"/>
  <c r="L214" i="5" s="1"/>
  <c r="J232" i="5"/>
  <c r="M13" i="19"/>
  <c r="R13" i="19"/>
  <c r="P13" i="19"/>
  <c r="H85" i="19"/>
  <c r="E41" i="19" s="1"/>
  <c r="E64" i="19" s="1"/>
  <c r="J45" i="3"/>
  <c r="J85" i="19" s="1"/>
  <c r="G41" i="19" s="1"/>
  <c r="I41" i="19" s="1"/>
  <c r="O41" i="19" s="1"/>
  <c r="L45" i="3"/>
  <c r="L85" i="19" s="1"/>
  <c r="G83" i="19"/>
  <c r="D39" i="19" s="1"/>
  <c r="D62" i="19" s="1"/>
  <c r="I43" i="3"/>
  <c r="I83" i="19" s="1"/>
  <c r="F39" i="19" s="1"/>
  <c r="H39" i="19" s="1"/>
  <c r="N39" i="19" s="1"/>
  <c r="E49" i="19" s="1"/>
  <c r="G49" i="19" s="1"/>
  <c r="K43" i="3"/>
  <c r="K83" i="19" s="1"/>
  <c r="D26" i="22"/>
  <c r="G182" i="24"/>
  <c r="G182" i="16"/>
  <c r="G190" i="24" s="1"/>
  <c r="G183" i="24"/>
  <c r="G183" i="16"/>
  <c r="G191" i="24" s="1"/>
  <c r="J182" i="24"/>
  <c r="J182" i="16"/>
  <c r="J190" i="24" s="1"/>
  <c r="E41" i="10"/>
  <c r="M49" i="10" s="1"/>
  <c r="E66" i="10"/>
  <c r="F176" i="16" s="1"/>
  <c r="D41" i="10"/>
  <c r="J49" i="10" s="1"/>
  <c r="D120" i="10" s="1"/>
  <c r="D64" i="10"/>
  <c r="E174" i="16" s="1"/>
  <c r="I34" i="10"/>
  <c r="G64" i="10" s="1"/>
  <c r="H174" i="16" s="1"/>
  <c r="G34" i="10"/>
  <c r="E64" i="10" s="1"/>
  <c r="F174" i="16" s="1"/>
  <c r="F181" i="16" s="1"/>
  <c r="J36" i="10"/>
  <c r="H66" i="10" s="1"/>
  <c r="I176" i="16" s="1"/>
  <c r="F36" i="10"/>
  <c r="D66" i="10" s="1"/>
  <c r="E176" i="16" s="1"/>
  <c r="K34" i="10"/>
  <c r="I64" i="10" s="1"/>
  <c r="J174" i="16" s="1"/>
  <c r="D9" i="8"/>
  <c r="I36" i="10"/>
  <c r="K36" i="10"/>
  <c r="F112" i="10"/>
  <c r="G35" i="10"/>
  <c r="E65" i="10" s="1"/>
  <c r="F175" i="16" s="1"/>
  <c r="I35" i="10"/>
  <c r="G65" i="10" s="1"/>
  <c r="H175" i="16" s="1"/>
  <c r="J44" i="3"/>
  <c r="J84" i="19" s="1"/>
  <c r="G40" i="19" s="1"/>
  <c r="I40" i="19" s="1"/>
  <c r="K40" i="19" s="1"/>
  <c r="I44" i="3"/>
  <c r="I84" i="19" s="1"/>
  <c r="F40" i="19" s="1"/>
  <c r="H40" i="19" s="1"/>
  <c r="J40" i="19" s="1"/>
  <c r="J35" i="10"/>
  <c r="H65" i="10" s="1"/>
  <c r="I175" i="16" s="1"/>
  <c r="F35" i="10"/>
  <c r="D65" i="10" s="1"/>
  <c r="E175" i="16" s="1"/>
  <c r="J230" i="5"/>
  <c r="M11" i="19"/>
  <c r="J231" i="5"/>
  <c r="M12" i="19"/>
  <c r="R11" i="19"/>
  <c r="P11" i="19"/>
  <c r="C39" i="21"/>
  <c r="C54" i="21" s="1"/>
  <c r="C48" i="22"/>
  <c r="C40" i="21"/>
  <c r="C47" i="21" s="1"/>
  <c r="E47" i="21" s="1"/>
  <c r="C49" i="22"/>
  <c r="D20" i="21"/>
  <c r="F64" i="11"/>
  <c r="D21" i="21"/>
  <c r="O39" i="19"/>
  <c r="M39" i="19"/>
  <c r="K39" i="19"/>
  <c r="N41" i="19"/>
  <c r="L41" i="19"/>
  <c r="J41" i="19"/>
  <c r="C41" i="8"/>
  <c r="C42" i="8"/>
  <c r="E76" i="3"/>
  <c r="F76" i="3" s="1"/>
  <c r="J34" i="10"/>
  <c r="H34" i="10"/>
  <c r="J54" i="9"/>
  <c r="L54" i="9"/>
  <c r="N54" i="9" s="1"/>
  <c r="D23" i="8"/>
  <c r="L57" i="11"/>
  <c r="J57" i="11"/>
  <c r="L58" i="11"/>
  <c r="J58" i="11"/>
  <c r="J59" i="11"/>
  <c r="L59" i="11"/>
  <c r="F65" i="11" s="1"/>
  <c r="I59" i="11"/>
  <c r="K59" i="11"/>
  <c r="E65" i="11"/>
  <c r="K57" i="11"/>
  <c r="K58" i="11"/>
  <c r="I58" i="11"/>
  <c r="I54" i="9"/>
  <c r="G112" i="10"/>
  <c r="M54" i="9"/>
  <c r="O54" i="9" s="1"/>
  <c r="I56" i="9"/>
  <c r="G114" i="10"/>
  <c r="M56" i="9"/>
  <c r="O56" i="9" s="1"/>
  <c r="H56" i="9"/>
  <c r="F114" i="10"/>
  <c r="L56" i="9"/>
  <c r="N56" i="9" s="1"/>
  <c r="I55" i="9"/>
  <c r="G113" i="10"/>
  <c r="M55" i="9"/>
  <c r="O55" i="9" s="1"/>
  <c r="H55" i="9"/>
  <c r="F113" i="10"/>
  <c r="L55" i="9"/>
  <c r="N55" i="9" s="1"/>
  <c r="D22" i="8"/>
  <c r="L224" i="5"/>
  <c r="J225" i="5"/>
  <c r="L225" i="5" s="1"/>
  <c r="C31" i="12"/>
  <c r="E27" i="12"/>
  <c r="D7" i="21" l="1"/>
  <c r="D9" i="22"/>
  <c r="C80" i="22"/>
  <c r="C88" i="22" s="1"/>
  <c r="D13" i="10" s="1"/>
  <c r="D20" i="11"/>
  <c r="F20" i="11" s="1"/>
  <c r="K41" i="19"/>
  <c r="G76" i="3"/>
  <c r="E56" i="3"/>
  <c r="M41" i="19"/>
  <c r="J39" i="19"/>
  <c r="E47" i="19" s="1"/>
  <c r="G47" i="19" s="1"/>
  <c r="L39" i="19"/>
  <c r="E48" i="19" s="1"/>
  <c r="G48" i="19" s="1"/>
  <c r="H48" i="19" s="1"/>
  <c r="K233" i="5"/>
  <c r="N14" i="19"/>
  <c r="Q13" i="19"/>
  <c r="O13" i="19"/>
  <c r="J233" i="5"/>
  <c r="M14" i="19"/>
  <c r="I62" i="19"/>
  <c r="F62" i="19"/>
  <c r="G64" i="19"/>
  <c r="J64" i="19"/>
  <c r="L49" i="10"/>
  <c r="E56" i="10" s="1"/>
  <c r="F166" i="16" s="1"/>
  <c r="H166" i="16" s="1"/>
  <c r="F181" i="24"/>
  <c r="F189" i="24"/>
  <c r="E181" i="24"/>
  <c r="E181" i="16"/>
  <c r="E189" i="24" s="1"/>
  <c r="I114" i="10"/>
  <c r="F199" i="16" s="1"/>
  <c r="K114" i="10"/>
  <c r="H199" i="16" s="1"/>
  <c r="F183" i="24"/>
  <c r="F183" i="16"/>
  <c r="F191" i="24" s="1"/>
  <c r="J181" i="24"/>
  <c r="J181" i="16"/>
  <c r="J189" i="24" s="1"/>
  <c r="H182" i="24"/>
  <c r="H182" i="16"/>
  <c r="H190" i="24" s="1"/>
  <c r="H113" i="10"/>
  <c r="E198" i="16" s="1"/>
  <c r="J113" i="10"/>
  <c r="G198" i="16" s="1"/>
  <c r="H112" i="10"/>
  <c r="J112" i="10"/>
  <c r="G197" i="16" s="1"/>
  <c r="H181" i="24"/>
  <c r="H181" i="16"/>
  <c r="H189" i="24" s="1"/>
  <c r="I112" i="10"/>
  <c r="F197" i="16" s="1"/>
  <c r="K112" i="10"/>
  <c r="H197" i="16" s="1"/>
  <c r="I113" i="10"/>
  <c r="F198" i="16" s="1"/>
  <c r="K113" i="10"/>
  <c r="H198" i="16" s="1"/>
  <c r="F182" i="24"/>
  <c r="F182" i="16"/>
  <c r="F190" i="24" s="1"/>
  <c r="E182" i="24"/>
  <c r="E182" i="16"/>
  <c r="E190" i="24" s="1"/>
  <c r="E183" i="24"/>
  <c r="E183" i="16"/>
  <c r="E191" i="24" s="1"/>
  <c r="H114" i="10"/>
  <c r="E199" i="16" s="1"/>
  <c r="J114" i="10"/>
  <c r="G199" i="16" s="1"/>
  <c r="I182" i="24"/>
  <c r="I182" i="16"/>
  <c r="I190" i="24" s="1"/>
  <c r="I183" i="24"/>
  <c r="I183" i="16"/>
  <c r="I191" i="24" s="1"/>
  <c r="E42" i="10"/>
  <c r="L50" i="10" s="1"/>
  <c r="G66" i="10"/>
  <c r="H176" i="16" s="1"/>
  <c r="D42" i="10"/>
  <c r="K50" i="10" s="1"/>
  <c r="F64" i="10"/>
  <c r="G174" i="16" s="1"/>
  <c r="D43" i="10"/>
  <c r="K51" i="10" s="1"/>
  <c r="H64" i="10"/>
  <c r="I174" i="16" s="1"/>
  <c r="E43" i="10"/>
  <c r="L51" i="10" s="1"/>
  <c r="I66" i="10"/>
  <c r="J176" i="16" s="1"/>
  <c r="E120" i="10"/>
  <c r="F162" i="24" s="1"/>
  <c r="H162" i="24" s="1"/>
  <c r="F233" i="24" s="1"/>
  <c r="L112" i="10"/>
  <c r="F138" i="10"/>
  <c r="H138" i="10" s="1"/>
  <c r="L40" i="19"/>
  <c r="N40" i="19"/>
  <c r="C49" i="21"/>
  <c r="E49" i="21" s="1"/>
  <c r="G49" i="21" s="1"/>
  <c r="C53" i="21"/>
  <c r="C55" i="21"/>
  <c r="C156" i="21" s="1"/>
  <c r="AU156" i="21" s="1"/>
  <c r="C60" i="21"/>
  <c r="C62" i="21" s="1"/>
  <c r="N112" i="10"/>
  <c r="C48" i="21"/>
  <c r="E48" i="21" s="1"/>
  <c r="H48" i="21" s="1"/>
  <c r="M40" i="19"/>
  <c r="O40" i="19"/>
  <c r="C64" i="22"/>
  <c r="C165" i="22" s="1"/>
  <c r="C62" i="22"/>
  <c r="C46" i="21"/>
  <c r="C58" i="21" s="1"/>
  <c r="C55" i="22"/>
  <c r="C61" i="22"/>
  <c r="C164" i="22" s="1"/>
  <c r="C63" i="22"/>
  <c r="C52" i="21"/>
  <c r="C155" i="21" s="1"/>
  <c r="AW155" i="21" s="1"/>
  <c r="Q12" i="19"/>
  <c r="O12" i="19"/>
  <c r="Q11" i="19"/>
  <c r="O11" i="19"/>
  <c r="C71" i="21"/>
  <c r="C103" i="21" s="1"/>
  <c r="C104" i="21" s="1"/>
  <c r="C162" i="21" s="1"/>
  <c r="C73" i="8"/>
  <c r="C69" i="22"/>
  <c r="C71" i="22" s="1"/>
  <c r="C58" i="22"/>
  <c r="E58" i="22" s="1"/>
  <c r="C56" i="22"/>
  <c r="E56" i="22" s="1"/>
  <c r="C57" i="22"/>
  <c r="E57" i="22" s="1"/>
  <c r="H47" i="21"/>
  <c r="G47" i="21"/>
  <c r="H49" i="19"/>
  <c r="I49" i="19"/>
  <c r="E94" i="19" s="1"/>
  <c r="D14" i="22" s="1"/>
  <c r="C62" i="8"/>
  <c r="C57" i="8"/>
  <c r="C158" i="8" s="1"/>
  <c r="C55" i="8"/>
  <c r="C51" i="8"/>
  <c r="E51" i="8" s="1"/>
  <c r="C49" i="8"/>
  <c r="E49" i="8" s="1"/>
  <c r="C56" i="8"/>
  <c r="C54" i="8"/>
  <c r="C157" i="8" s="1"/>
  <c r="C50" i="8"/>
  <c r="E50" i="8" s="1"/>
  <c r="C48" i="8"/>
  <c r="K49" i="10"/>
  <c r="F139" i="10"/>
  <c r="H139" i="10" s="1"/>
  <c r="N113" i="10"/>
  <c r="L113" i="10"/>
  <c r="G139" i="10"/>
  <c r="I139" i="10" s="1"/>
  <c r="O113" i="10"/>
  <c r="M113" i="10"/>
  <c r="F140" i="10"/>
  <c r="H140" i="10" s="1"/>
  <c r="N114" i="10"/>
  <c r="L114" i="10"/>
  <c r="G140" i="10"/>
  <c r="I140" i="10" s="1"/>
  <c r="O114" i="10"/>
  <c r="M114" i="10"/>
  <c r="G138" i="10"/>
  <c r="I138" i="10" s="1"/>
  <c r="O112" i="10"/>
  <c r="M112" i="10"/>
  <c r="AM71" i="12"/>
  <c r="L71" i="12"/>
  <c r="AR71" i="12"/>
  <c r="AK71" i="12"/>
  <c r="AX71" i="12"/>
  <c r="AS71" i="12"/>
  <c r="K71" i="12"/>
  <c r="AL71" i="12"/>
  <c r="O71" i="12"/>
  <c r="AZ71" i="12"/>
  <c r="AG71" i="12"/>
  <c r="W71" i="12"/>
  <c r="BL71" i="12"/>
  <c r="AJ71" i="12"/>
  <c r="J71" i="12"/>
  <c r="AB71" i="12"/>
  <c r="BG71" i="12"/>
  <c r="AQ71" i="12"/>
  <c r="U71" i="12"/>
  <c r="AV71" i="12"/>
  <c r="T71" i="12"/>
  <c r="BJ71" i="12"/>
  <c r="P71" i="12"/>
  <c r="AU71" i="12"/>
  <c r="BM71" i="12"/>
  <c r="BN71" i="12"/>
  <c r="AA71" i="12"/>
  <c r="BE71" i="12"/>
  <c r="AO71" i="12"/>
  <c r="AD71" i="12"/>
  <c r="N71" i="12"/>
  <c r="AT71" i="12"/>
  <c r="BB71" i="12"/>
  <c r="AW71" i="12"/>
  <c r="BA71" i="12"/>
  <c r="AE71" i="12"/>
  <c r="BD71" i="12"/>
  <c r="R71" i="12"/>
  <c r="BI71" i="12"/>
  <c r="AF71" i="12"/>
  <c r="BC71" i="12"/>
  <c r="H71" i="12"/>
  <c r="I71" i="12"/>
  <c r="AY71" i="12"/>
  <c r="AI71" i="12"/>
  <c r="X71" i="12"/>
  <c r="Q71" i="12"/>
  <c r="BF71" i="12"/>
  <c r="AC71" i="12"/>
  <c r="AH71" i="12"/>
  <c r="M71" i="12"/>
  <c r="V71" i="12"/>
  <c r="BH71" i="12"/>
  <c r="Y71" i="12"/>
  <c r="BK71" i="12"/>
  <c r="S71" i="12"/>
  <c r="AP71" i="12"/>
  <c r="G71" i="12"/>
  <c r="AN71" i="12"/>
  <c r="Z71" i="12"/>
  <c r="E46" i="12"/>
  <c r="E29" i="12"/>
  <c r="V58" i="12"/>
  <c r="AP58" i="12"/>
  <c r="AA58" i="12"/>
  <c r="AD58" i="12"/>
  <c r="O58" i="12"/>
  <c r="R58" i="12"/>
  <c r="W58" i="12"/>
  <c r="BE58" i="12"/>
  <c r="K58" i="12"/>
  <c r="BJ58" i="12"/>
  <c r="AS58" i="12"/>
  <c r="BM58" i="12"/>
  <c r="AX58" i="12"/>
  <c r="AG58" i="12"/>
  <c r="BA58" i="12"/>
  <c r="AL58" i="12"/>
  <c r="AO58" i="12"/>
  <c r="Z58" i="12"/>
  <c r="I58" i="12"/>
  <c r="N58" i="12"/>
  <c r="BI58" i="12"/>
  <c r="AR58" i="12"/>
  <c r="AW58" i="12"/>
  <c r="C41" i="12"/>
  <c r="C70" i="12" s="1"/>
  <c r="AK58" i="12"/>
  <c r="Y58" i="12"/>
  <c r="M58" i="12"/>
  <c r="AB58" i="12"/>
  <c r="P58" i="12"/>
  <c r="S58" i="12"/>
  <c r="X58" i="12"/>
  <c r="G58" i="12"/>
  <c r="BN58" i="12"/>
  <c r="AY58" i="12"/>
  <c r="J58" i="12"/>
  <c r="Q58" i="12"/>
  <c r="E31" i="12"/>
  <c r="G31" i="12" s="1"/>
  <c r="AF58" i="12"/>
  <c r="BL58" i="12"/>
  <c r="H58" i="12"/>
  <c r="AN58" i="12"/>
  <c r="AJ58" i="12"/>
  <c r="BB58" i="12"/>
  <c r="BG58" i="12"/>
  <c r="U58" i="12"/>
  <c r="AC58" i="12"/>
  <c r="BD58" i="12"/>
  <c r="AI58" i="12"/>
  <c r="T58" i="12"/>
  <c r="BH58" i="12"/>
  <c r="AV58" i="12"/>
  <c r="AE58" i="12"/>
  <c r="L58" i="12"/>
  <c r="AU58" i="12"/>
  <c r="AZ58" i="12"/>
  <c r="AQ58" i="12"/>
  <c r="C58" i="12"/>
  <c r="AT58" i="12"/>
  <c r="BC58" i="12"/>
  <c r="BF58" i="12"/>
  <c r="AM58" i="12"/>
  <c r="BK58" i="12"/>
  <c r="AH58" i="12"/>
  <c r="H47" i="19" l="1"/>
  <c r="D94" i="19" s="1"/>
  <c r="D13" i="22" s="1"/>
  <c r="Y156" i="21"/>
  <c r="E23" i="11"/>
  <c r="D30" i="11" s="1"/>
  <c r="E40" i="11" s="1"/>
  <c r="O155" i="21"/>
  <c r="P155" i="21"/>
  <c r="AX155" i="21"/>
  <c r="BA155" i="21"/>
  <c r="L155" i="21"/>
  <c r="AY155" i="21"/>
  <c r="K155" i="21"/>
  <c r="R155" i="21"/>
  <c r="P156" i="21"/>
  <c r="BF155" i="21"/>
  <c r="E26" i="11"/>
  <c r="E30" i="11" s="1"/>
  <c r="F40" i="11" s="1"/>
  <c r="D29" i="22" s="1"/>
  <c r="C157" i="22" s="1"/>
  <c r="F157" i="22" s="1"/>
  <c r="E157" i="22" s="1"/>
  <c r="D35" i="11"/>
  <c r="E41" i="11" s="1"/>
  <c r="I48" i="19"/>
  <c r="E24" i="11"/>
  <c r="E104" i="11"/>
  <c r="E108" i="11" s="1"/>
  <c r="I47" i="19"/>
  <c r="N155" i="21"/>
  <c r="AL155" i="21"/>
  <c r="BD155" i="21"/>
  <c r="H49" i="21"/>
  <c r="C146" i="21" s="1"/>
  <c r="C112" i="22"/>
  <c r="C113" i="22" s="1"/>
  <c r="C171" i="22" s="1"/>
  <c r="BM171" i="22" s="1"/>
  <c r="F35" i="11"/>
  <c r="E25" i="11"/>
  <c r="AZ155" i="21"/>
  <c r="BB155" i="21"/>
  <c r="T156" i="21"/>
  <c r="BE156" i="21"/>
  <c r="J155" i="21"/>
  <c r="J20" i="11"/>
  <c r="L20" i="11" s="1"/>
  <c r="C27" i="7"/>
  <c r="Q14" i="19"/>
  <c r="O14" i="19"/>
  <c r="P14" i="19"/>
  <c r="R14" i="19"/>
  <c r="AM155" i="21"/>
  <c r="AP156" i="21"/>
  <c r="M155" i="21"/>
  <c r="BC155" i="21"/>
  <c r="G48" i="21"/>
  <c r="Q155" i="21"/>
  <c r="BE155" i="21"/>
  <c r="AK155" i="21"/>
  <c r="BG155" i="21"/>
  <c r="C79" i="21"/>
  <c r="BL133" i="21" s="1"/>
  <c r="F122" i="10"/>
  <c r="E172" i="24" s="1"/>
  <c r="K122" i="10"/>
  <c r="J172" i="24" s="1"/>
  <c r="J120" i="10"/>
  <c r="I170" i="24" s="1"/>
  <c r="K120" i="10"/>
  <c r="J170" i="24" s="1"/>
  <c r="F220" i="24" s="1"/>
  <c r="H122" i="10"/>
  <c r="G172" i="24" s="1"/>
  <c r="H120" i="10"/>
  <c r="G170" i="24" s="1"/>
  <c r="D56" i="10"/>
  <c r="E166" i="16" s="1"/>
  <c r="G166" i="16" s="1"/>
  <c r="J122" i="10"/>
  <c r="I172" i="24" s="1"/>
  <c r="J50" i="10"/>
  <c r="D57" i="10" s="1"/>
  <c r="E167" i="16" s="1"/>
  <c r="I120" i="10"/>
  <c r="H170" i="24" s="1"/>
  <c r="F198" i="24"/>
  <c r="J206" i="16"/>
  <c r="H206" i="16"/>
  <c r="F206" i="16"/>
  <c r="F197" i="24"/>
  <c r="F205" i="16"/>
  <c r="H205" i="16"/>
  <c r="J205" i="16"/>
  <c r="J183" i="24"/>
  <c r="J183" i="16"/>
  <c r="J191" i="24" s="1"/>
  <c r="G199" i="24"/>
  <c r="I214" i="16"/>
  <c r="G214" i="16"/>
  <c r="E214" i="16"/>
  <c r="G120" i="10"/>
  <c r="F170" i="24" s="1"/>
  <c r="E199" i="24"/>
  <c r="I207" i="16"/>
  <c r="G207" i="16"/>
  <c r="E207" i="16"/>
  <c r="H199" i="24"/>
  <c r="J214" i="16"/>
  <c r="F214" i="16"/>
  <c r="I122" i="10"/>
  <c r="H172" i="24" s="1"/>
  <c r="I181" i="24"/>
  <c r="I181" i="16"/>
  <c r="I189" i="24" s="1"/>
  <c r="G197" i="24"/>
  <c r="I212" i="16"/>
  <c r="E212" i="16"/>
  <c r="F199" i="24"/>
  <c r="F207" i="16"/>
  <c r="G122" i="10"/>
  <c r="F172" i="24" s="1"/>
  <c r="F120" i="10"/>
  <c r="E197" i="16"/>
  <c r="G198" i="24"/>
  <c r="I213" i="16"/>
  <c r="E213" i="16"/>
  <c r="G213" i="16"/>
  <c r="E198" i="24"/>
  <c r="E206" i="16"/>
  <c r="G206" i="16"/>
  <c r="I206" i="16"/>
  <c r="H198" i="24"/>
  <c r="J213" i="16"/>
  <c r="H213" i="16"/>
  <c r="F213" i="16"/>
  <c r="H197" i="24"/>
  <c r="J212" i="16"/>
  <c r="F212" i="16"/>
  <c r="H212" i="16"/>
  <c r="G181" i="24"/>
  <c r="G181" i="16"/>
  <c r="G189" i="24" s="1"/>
  <c r="H183" i="24"/>
  <c r="H183" i="16"/>
  <c r="H191" i="24" s="1"/>
  <c r="L156" i="21"/>
  <c r="AF156" i="21"/>
  <c r="BA156" i="21"/>
  <c r="M156" i="21"/>
  <c r="AG156" i="21"/>
  <c r="BB156" i="21"/>
  <c r="N156" i="21"/>
  <c r="AH156" i="21"/>
  <c r="BC156" i="21"/>
  <c r="O156" i="21"/>
  <c r="AI156" i="21"/>
  <c r="BD156" i="21"/>
  <c r="AJ156" i="21"/>
  <c r="Q156" i="21"/>
  <c r="AK156" i="21"/>
  <c r="BF156" i="21"/>
  <c r="R156" i="21"/>
  <c r="AL156" i="21"/>
  <c r="BG156" i="21"/>
  <c r="S156" i="21"/>
  <c r="AM156" i="21"/>
  <c r="BH156" i="21"/>
  <c r="BJ156" i="21"/>
  <c r="AN156" i="21"/>
  <c r="U156" i="21"/>
  <c r="AO156" i="21"/>
  <c r="AR156" i="21"/>
  <c r="AQ156" i="21"/>
  <c r="AE155" i="21"/>
  <c r="Z156" i="21"/>
  <c r="AT156" i="21"/>
  <c r="W156" i="21"/>
  <c r="X156" i="21"/>
  <c r="AF155" i="21"/>
  <c r="G156" i="21"/>
  <c r="AA156" i="21"/>
  <c r="AV156" i="21"/>
  <c r="S155" i="21"/>
  <c r="AW156" i="21"/>
  <c r="AB156" i="21"/>
  <c r="AH155" i="21"/>
  <c r="I156" i="21"/>
  <c r="AC156" i="21"/>
  <c r="AX156" i="21"/>
  <c r="V156" i="21"/>
  <c r="AD155" i="21"/>
  <c r="AG155" i="21"/>
  <c r="AI155" i="21"/>
  <c r="J156" i="21"/>
  <c r="AD156" i="21"/>
  <c r="AY156" i="21"/>
  <c r="AS156" i="21"/>
  <c r="H156" i="21"/>
  <c r="AJ155" i="21"/>
  <c r="K156" i="21"/>
  <c r="AE156" i="21"/>
  <c r="AZ156" i="21"/>
  <c r="J51" i="10"/>
  <c r="D58" i="10" s="1"/>
  <c r="E168" i="16" s="1"/>
  <c r="E162" i="24"/>
  <c r="G162" i="24" s="1"/>
  <c r="F231" i="16"/>
  <c r="T155" i="21"/>
  <c r="AN155" i="21"/>
  <c r="BH155" i="21"/>
  <c r="U155" i="21"/>
  <c r="AO155" i="21"/>
  <c r="BI155" i="21"/>
  <c r="V155" i="21"/>
  <c r="AP155" i="21"/>
  <c r="BJ155" i="21"/>
  <c r="W155" i="21"/>
  <c r="AQ155" i="21"/>
  <c r="BK155" i="21"/>
  <c r="BI156" i="21"/>
  <c r="X155" i="21"/>
  <c r="AR155" i="21"/>
  <c r="BL155" i="21"/>
  <c r="Y155" i="21"/>
  <c r="AS155" i="21"/>
  <c r="BM155" i="21"/>
  <c r="BK156" i="21"/>
  <c r="Z155" i="21"/>
  <c r="AT155" i="21"/>
  <c r="BN155" i="21"/>
  <c r="BL156" i="21"/>
  <c r="G155" i="21"/>
  <c r="AA155" i="21"/>
  <c r="AU155" i="21"/>
  <c r="BM156" i="21"/>
  <c r="H155" i="21"/>
  <c r="AB155" i="21"/>
  <c r="AV155" i="21"/>
  <c r="BN156" i="21"/>
  <c r="I155" i="21"/>
  <c r="AC155" i="21"/>
  <c r="E46" i="21"/>
  <c r="H46" i="21" s="1"/>
  <c r="F45" i="18"/>
  <c r="F47" i="18" s="1"/>
  <c r="F87" i="18" s="1"/>
  <c r="E45" i="18"/>
  <c r="C857" i="22"/>
  <c r="BN142" i="22"/>
  <c r="BM142" i="22"/>
  <c r="BL142" i="22"/>
  <c r="BK142" i="22"/>
  <c r="BJ142" i="22"/>
  <c r="BI142" i="22"/>
  <c r="BH142" i="22"/>
  <c r="BG142" i="22"/>
  <c r="BF142" i="22"/>
  <c r="BE142" i="22"/>
  <c r="BD142" i="22"/>
  <c r="BC142" i="22"/>
  <c r="BB142" i="22"/>
  <c r="BA142" i="22"/>
  <c r="AZ142" i="22"/>
  <c r="AY142" i="22"/>
  <c r="AX142" i="22"/>
  <c r="AW142" i="22"/>
  <c r="AV142" i="22"/>
  <c r="AU142" i="22"/>
  <c r="AT142" i="22"/>
  <c r="AS142" i="22"/>
  <c r="AR142" i="22"/>
  <c r="AQ142" i="22"/>
  <c r="AP142" i="22"/>
  <c r="AO142" i="22"/>
  <c r="AN142" i="22"/>
  <c r="AM142" i="22"/>
  <c r="AL142" i="22"/>
  <c r="AK142" i="22"/>
  <c r="AJ142" i="22"/>
  <c r="AI142" i="22"/>
  <c r="AH142" i="22"/>
  <c r="AG142" i="22"/>
  <c r="AF142" i="22"/>
  <c r="AE142" i="22"/>
  <c r="AD142" i="22"/>
  <c r="AC142" i="22"/>
  <c r="AB142" i="22"/>
  <c r="AA142" i="22"/>
  <c r="Z142" i="22"/>
  <c r="Y142" i="22"/>
  <c r="X142" i="22"/>
  <c r="W142" i="22"/>
  <c r="V142" i="22"/>
  <c r="U142" i="22"/>
  <c r="T142" i="22"/>
  <c r="S142" i="22"/>
  <c r="R142" i="22"/>
  <c r="Q142" i="22"/>
  <c r="P142" i="22"/>
  <c r="O142" i="22"/>
  <c r="N142" i="22"/>
  <c r="M142" i="22"/>
  <c r="L142" i="22"/>
  <c r="K142" i="22"/>
  <c r="J142" i="22"/>
  <c r="I142" i="22"/>
  <c r="H142" i="22"/>
  <c r="G142" i="22"/>
  <c r="G593" i="22" s="1"/>
  <c r="C142" i="22"/>
  <c r="G85" i="22" a="1"/>
  <c r="G85" i="22" s="1"/>
  <c r="C106" i="22"/>
  <c r="C170" i="22" s="1"/>
  <c r="BG171" i="22"/>
  <c r="AY171" i="22"/>
  <c r="AQ171" i="22"/>
  <c r="AI171" i="22"/>
  <c r="AA171" i="22"/>
  <c r="S171" i="22"/>
  <c r="K171" i="22"/>
  <c r="E55" i="22"/>
  <c r="H57" i="22"/>
  <c r="G57" i="22"/>
  <c r="BN164" i="22"/>
  <c r="BM164" i="22"/>
  <c r="BL164" i="22"/>
  <c r="BK164" i="22"/>
  <c r="BJ164" i="22"/>
  <c r="BI164" i="22"/>
  <c r="BH164" i="22"/>
  <c r="BG164" i="22"/>
  <c r="BF164" i="22"/>
  <c r="BE164" i="22"/>
  <c r="BD164" i="22"/>
  <c r="BC164" i="22"/>
  <c r="BB164" i="22"/>
  <c r="BA164" i="22"/>
  <c r="AZ164" i="22"/>
  <c r="AY164" i="22"/>
  <c r="AX164" i="22"/>
  <c r="AW164" i="22"/>
  <c r="AV164" i="22"/>
  <c r="AU164" i="22"/>
  <c r="AT164" i="22"/>
  <c r="AS164" i="22"/>
  <c r="AR164" i="22"/>
  <c r="AQ164" i="22"/>
  <c r="AP164" i="22"/>
  <c r="AO164" i="22"/>
  <c r="AN164" i="22"/>
  <c r="AM164" i="22"/>
  <c r="AL164" i="22"/>
  <c r="AK164" i="22"/>
  <c r="AJ164" i="22"/>
  <c r="AI164" i="22"/>
  <c r="AH164" i="22"/>
  <c r="AG164" i="22"/>
  <c r="AF164" i="22"/>
  <c r="AE164" i="22"/>
  <c r="AD164" i="22"/>
  <c r="AC164" i="22"/>
  <c r="AB164" i="22"/>
  <c r="AA164" i="22"/>
  <c r="Z164" i="22"/>
  <c r="Y164" i="22"/>
  <c r="X164" i="22"/>
  <c r="W164" i="22"/>
  <c r="V164" i="22"/>
  <c r="U164" i="22"/>
  <c r="T164" i="22"/>
  <c r="S164" i="22"/>
  <c r="R164" i="22"/>
  <c r="Q164" i="22"/>
  <c r="P164" i="22"/>
  <c r="O164" i="22"/>
  <c r="N164" i="22"/>
  <c r="M164" i="22"/>
  <c r="L164" i="22"/>
  <c r="K164" i="22"/>
  <c r="J164" i="22"/>
  <c r="I164" i="22"/>
  <c r="H164" i="22"/>
  <c r="G164" i="22"/>
  <c r="H56" i="22"/>
  <c r="G56" i="22"/>
  <c r="H58" i="22"/>
  <c r="G58" i="22"/>
  <c r="BN165" i="22"/>
  <c r="BM165" i="22"/>
  <c r="BL165" i="22"/>
  <c r="BK165" i="22"/>
  <c r="BJ165" i="22"/>
  <c r="BI165" i="22"/>
  <c r="BH165" i="22"/>
  <c r="BG165" i="22"/>
  <c r="BF165" i="22"/>
  <c r="BE165" i="22"/>
  <c r="BD165" i="22"/>
  <c r="BC165" i="22"/>
  <c r="BB165" i="22"/>
  <c r="BA165" i="22"/>
  <c r="AZ165" i="22"/>
  <c r="AY165" i="22"/>
  <c r="AX165" i="22"/>
  <c r="AW165" i="22"/>
  <c r="AV165" i="22"/>
  <c r="AU165" i="22"/>
  <c r="AT165" i="22"/>
  <c r="AS165" i="22"/>
  <c r="AR165" i="22"/>
  <c r="AQ165" i="22"/>
  <c r="AP165" i="22"/>
  <c r="AO165" i="22"/>
  <c r="AN165" i="22"/>
  <c r="AM165" i="22"/>
  <c r="AL165" i="22"/>
  <c r="AK165" i="22"/>
  <c r="AJ165" i="22"/>
  <c r="AI165" i="22"/>
  <c r="AH165" i="22"/>
  <c r="AG165" i="22"/>
  <c r="AF165" i="22"/>
  <c r="AE165" i="22"/>
  <c r="AD165" i="22"/>
  <c r="AC165" i="22"/>
  <c r="AB165" i="22"/>
  <c r="AA165" i="22"/>
  <c r="Z165" i="22"/>
  <c r="Y165" i="22"/>
  <c r="X165" i="22"/>
  <c r="W165" i="22"/>
  <c r="V165" i="22"/>
  <c r="U165" i="22"/>
  <c r="T165" i="22"/>
  <c r="S165" i="22"/>
  <c r="R165" i="22"/>
  <c r="Q165" i="22"/>
  <c r="P165" i="22"/>
  <c r="O165" i="22"/>
  <c r="N165" i="22"/>
  <c r="M165" i="22"/>
  <c r="L165" i="22"/>
  <c r="K165" i="22"/>
  <c r="J165" i="22"/>
  <c r="I165" i="22"/>
  <c r="H165" i="22"/>
  <c r="G165" i="22"/>
  <c r="C81" i="8"/>
  <c r="D14" i="10" s="1"/>
  <c r="C105" i="8"/>
  <c r="C106" i="8" s="1"/>
  <c r="C164" i="8" s="1"/>
  <c r="C66" i="21"/>
  <c r="C154" i="21" s="1"/>
  <c r="C64" i="21"/>
  <c r="BN162" i="21"/>
  <c r="BM162" i="21"/>
  <c r="BL162" i="21"/>
  <c r="BK162" i="21"/>
  <c r="BJ162" i="21"/>
  <c r="BI162" i="21"/>
  <c r="BH162" i="21"/>
  <c r="BG162" i="21"/>
  <c r="BF162" i="21"/>
  <c r="BE162" i="21"/>
  <c r="BD162" i="21"/>
  <c r="BC162" i="21"/>
  <c r="BB162"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V162" i="21"/>
  <c r="U162" i="21"/>
  <c r="T162" i="21"/>
  <c r="S162" i="21"/>
  <c r="R162" i="21"/>
  <c r="Q162" i="21"/>
  <c r="P162" i="21"/>
  <c r="O162" i="21"/>
  <c r="N162" i="21"/>
  <c r="M162" i="21"/>
  <c r="L162" i="21"/>
  <c r="K162" i="21"/>
  <c r="J162" i="21"/>
  <c r="I162" i="21"/>
  <c r="H162" i="21"/>
  <c r="G162" i="21"/>
  <c r="E48" i="8"/>
  <c r="C60" i="8"/>
  <c r="H50" i="8"/>
  <c r="G50" i="8"/>
  <c r="BN157" i="8"/>
  <c r="BM157" i="8"/>
  <c r="BL157" i="8"/>
  <c r="BK157" i="8"/>
  <c r="BJ157" i="8"/>
  <c r="BI157" i="8"/>
  <c r="BH157" i="8"/>
  <c r="BG157" i="8"/>
  <c r="BF157" i="8"/>
  <c r="BE157" i="8"/>
  <c r="BD157" i="8"/>
  <c r="BC157" i="8"/>
  <c r="BB157" i="8"/>
  <c r="BA157" i="8"/>
  <c r="AZ157" i="8"/>
  <c r="AY157" i="8"/>
  <c r="AX157" i="8"/>
  <c r="AW157" i="8"/>
  <c r="AV157" i="8"/>
  <c r="AU157" i="8"/>
  <c r="AT157" i="8"/>
  <c r="AS157" i="8"/>
  <c r="AR157" i="8"/>
  <c r="AQ157" i="8"/>
  <c r="AP157" i="8"/>
  <c r="AO157" i="8"/>
  <c r="AN157" i="8"/>
  <c r="AM157" i="8"/>
  <c r="AL157" i="8"/>
  <c r="AK157" i="8"/>
  <c r="AJ157" i="8"/>
  <c r="AI157" i="8"/>
  <c r="AH157" i="8"/>
  <c r="AG157" i="8"/>
  <c r="AF157" i="8"/>
  <c r="G157" i="8"/>
  <c r="H157" i="8"/>
  <c r="I157" i="8"/>
  <c r="J157" i="8"/>
  <c r="K157" i="8"/>
  <c r="L157" i="8"/>
  <c r="M157" i="8"/>
  <c r="N157" i="8"/>
  <c r="O157" i="8"/>
  <c r="P157" i="8"/>
  <c r="Q157" i="8"/>
  <c r="R157" i="8"/>
  <c r="S157" i="8"/>
  <c r="T157" i="8"/>
  <c r="U157" i="8"/>
  <c r="V157" i="8"/>
  <c r="W157" i="8"/>
  <c r="X157" i="8"/>
  <c r="Y157" i="8"/>
  <c r="Z157" i="8"/>
  <c r="AA157" i="8"/>
  <c r="AB157" i="8"/>
  <c r="AC157" i="8"/>
  <c r="AD157" i="8"/>
  <c r="AE157" i="8"/>
  <c r="H49" i="8"/>
  <c r="G49" i="8"/>
  <c r="H51" i="8"/>
  <c r="G51" i="8"/>
  <c r="BN158" i="8"/>
  <c r="BM158" i="8"/>
  <c r="BL158" i="8"/>
  <c r="BK158" i="8"/>
  <c r="BJ158" i="8"/>
  <c r="BI158" i="8"/>
  <c r="BH158" i="8"/>
  <c r="BG158" i="8"/>
  <c r="BF158" i="8"/>
  <c r="BE158" i="8"/>
  <c r="BD158" i="8"/>
  <c r="BC158" i="8"/>
  <c r="BB158" i="8"/>
  <c r="BA158" i="8"/>
  <c r="AZ158" i="8"/>
  <c r="AY158" i="8"/>
  <c r="AX158" i="8"/>
  <c r="AW158" i="8"/>
  <c r="AV158" i="8"/>
  <c r="AU158" i="8"/>
  <c r="AT158" i="8"/>
  <c r="AS158" i="8"/>
  <c r="AR158" i="8"/>
  <c r="AQ158" i="8"/>
  <c r="AP158" i="8"/>
  <c r="AO158" i="8"/>
  <c r="AN158" i="8"/>
  <c r="AM158" i="8"/>
  <c r="AL158" i="8"/>
  <c r="AK158" i="8"/>
  <c r="AJ158" i="8"/>
  <c r="AI158" i="8"/>
  <c r="AH158" i="8"/>
  <c r="AG158" i="8"/>
  <c r="AF158" i="8"/>
  <c r="G158" i="8"/>
  <c r="H158" i="8"/>
  <c r="I158" i="8"/>
  <c r="J158" i="8"/>
  <c r="K158" i="8"/>
  <c r="L158" i="8"/>
  <c r="M158" i="8"/>
  <c r="N158" i="8"/>
  <c r="O158" i="8"/>
  <c r="P158" i="8"/>
  <c r="Q158" i="8"/>
  <c r="R158" i="8"/>
  <c r="S158" i="8"/>
  <c r="T158" i="8"/>
  <c r="U158" i="8"/>
  <c r="V158" i="8"/>
  <c r="W158" i="8"/>
  <c r="X158" i="8"/>
  <c r="Y158" i="8"/>
  <c r="Z158" i="8"/>
  <c r="AA158" i="8"/>
  <c r="AB158" i="8"/>
  <c r="AC158" i="8"/>
  <c r="AD158" i="8"/>
  <c r="AE158" i="8"/>
  <c r="C64" i="8"/>
  <c r="W70" i="12"/>
  <c r="AA70" i="12"/>
  <c r="H70" i="12"/>
  <c r="BK70" i="12"/>
  <c r="T70" i="12"/>
  <c r="AF70" i="12"/>
  <c r="P70" i="12"/>
  <c r="BD70" i="12"/>
  <c r="AZ70" i="12"/>
  <c r="I70" i="12"/>
  <c r="BL70" i="12"/>
  <c r="U70" i="12"/>
  <c r="AG70" i="12"/>
  <c r="BE70" i="12"/>
  <c r="AI70" i="12"/>
  <c r="M70" i="12"/>
  <c r="V70" i="12"/>
  <c r="AW70" i="12"/>
  <c r="BB70" i="12"/>
  <c r="BN70" i="12"/>
  <c r="AT70" i="12"/>
  <c r="BF70" i="12"/>
  <c r="K70" i="12"/>
  <c r="BG70" i="12"/>
  <c r="AE70" i="12"/>
  <c r="AD70" i="12"/>
  <c r="AP70" i="12"/>
  <c r="S70" i="12"/>
  <c r="AQ70" i="12"/>
  <c r="BC70" i="12"/>
  <c r="AS70" i="12"/>
  <c r="J70" i="12"/>
  <c r="G70" i="12"/>
  <c r="R70" i="12"/>
  <c r="AH70" i="12"/>
  <c r="O70" i="12"/>
  <c r="AL70" i="12"/>
  <c r="AB70" i="12"/>
  <c r="Z70" i="12"/>
  <c r="AM70" i="12"/>
  <c r="AK70" i="12"/>
  <c r="N70" i="12"/>
  <c r="AY70" i="12"/>
  <c r="AJ70" i="12"/>
  <c r="AC70" i="12"/>
  <c r="Q70" i="12"/>
  <c r="BJ70" i="12"/>
  <c r="BH70" i="12"/>
  <c r="X70" i="12"/>
  <c r="AU70" i="12"/>
  <c r="AR70" i="12"/>
  <c r="BA70" i="12"/>
  <c r="AN70" i="12"/>
  <c r="AV70" i="12"/>
  <c r="L70" i="12"/>
  <c r="BM70" i="12"/>
  <c r="AO70" i="12"/>
  <c r="BI70" i="12"/>
  <c r="Y70" i="12"/>
  <c r="AX70" i="12"/>
  <c r="E58" i="12"/>
  <c r="E71" i="12"/>
  <c r="D28" i="22" l="1"/>
  <c r="C82" i="22" s="1"/>
  <c r="D22" i="21"/>
  <c r="C73" i="21" s="1"/>
  <c r="C76" i="21" s="1"/>
  <c r="C87" i="21" s="1"/>
  <c r="J191" i="16"/>
  <c r="AC133" i="21"/>
  <c r="AS133" i="21"/>
  <c r="AS588" i="21" s="1"/>
  <c r="BI133" i="21"/>
  <c r="BI584" i="21" s="1"/>
  <c r="D10" i="12"/>
  <c r="G191" i="16"/>
  <c r="M133" i="21"/>
  <c r="M589" i="21" s="1"/>
  <c r="D23" i="21"/>
  <c r="H121" i="10"/>
  <c r="G171" i="24" s="1"/>
  <c r="C83" i="22"/>
  <c r="C93" i="22" s="1"/>
  <c r="F634" i="22" s="1"/>
  <c r="F638" i="22" s="1"/>
  <c r="E35" i="11"/>
  <c r="G35" i="11"/>
  <c r="F41" i="11" s="1"/>
  <c r="Q133" i="21"/>
  <c r="Q589" i="21" s="1"/>
  <c r="AG133" i="21"/>
  <c r="AG584" i="21" s="1"/>
  <c r="AW133" i="21"/>
  <c r="AW584" i="21" s="1"/>
  <c r="BM133" i="21"/>
  <c r="BM584" i="21" s="1"/>
  <c r="N171" i="22"/>
  <c r="V171" i="22"/>
  <c r="AD171" i="22"/>
  <c r="AL171" i="22"/>
  <c r="AT171" i="22"/>
  <c r="BB171" i="22"/>
  <c r="BJ171" i="22"/>
  <c r="G76" i="21" a="1"/>
  <c r="G76" i="21" s="1"/>
  <c r="U133" i="21"/>
  <c r="U584" i="21" s="1"/>
  <c r="AK133" i="21"/>
  <c r="AK588" i="21" s="1"/>
  <c r="BA133" i="21"/>
  <c r="BA589" i="21" s="1"/>
  <c r="G171" i="22"/>
  <c r="O171" i="22"/>
  <c r="W171" i="22"/>
  <c r="AE171" i="22"/>
  <c r="AM171" i="22"/>
  <c r="AU171" i="22"/>
  <c r="BC171" i="22"/>
  <c r="BK171" i="22"/>
  <c r="I133" i="21"/>
  <c r="I584" i="21" s="1"/>
  <c r="Y133" i="21"/>
  <c r="Y589" i="21" s="1"/>
  <c r="AO133" i="21"/>
  <c r="AO589" i="21" s="1"/>
  <c r="BE133" i="21"/>
  <c r="BE590" i="21" s="1"/>
  <c r="J171" i="22"/>
  <c r="R171" i="22"/>
  <c r="Z171" i="22"/>
  <c r="AH171" i="22"/>
  <c r="AP171" i="22"/>
  <c r="AX171" i="22"/>
  <c r="BF171" i="22"/>
  <c r="BN171" i="22"/>
  <c r="G104" i="11"/>
  <c r="G108" i="11" s="1"/>
  <c r="J133" i="21"/>
  <c r="J589" i="21" s="1"/>
  <c r="R133" i="21"/>
  <c r="R584" i="21" s="1"/>
  <c r="AP133" i="21"/>
  <c r="AP584" i="21" s="1"/>
  <c r="G133" i="21"/>
  <c r="BH175" i="21" s="1"/>
  <c r="K133" i="21"/>
  <c r="K584" i="21" s="1"/>
  <c r="O133" i="21"/>
  <c r="O589" i="21" s="1"/>
  <c r="S133" i="21"/>
  <c r="S589" i="21" s="1"/>
  <c r="W133" i="21"/>
  <c r="W584" i="21" s="1"/>
  <c r="AA133" i="21"/>
  <c r="AA584" i="21" s="1"/>
  <c r="AE133" i="21"/>
  <c r="AE590" i="21" s="1"/>
  <c r="AI133" i="21"/>
  <c r="AI590" i="21" s="1"/>
  <c r="AM133" i="21"/>
  <c r="AM585" i="21" s="1"/>
  <c r="AQ133" i="21"/>
  <c r="AQ590" i="21" s="1"/>
  <c r="AU133" i="21"/>
  <c r="AU588" i="21" s="1"/>
  <c r="AY133" i="21"/>
  <c r="AY584" i="21" s="1"/>
  <c r="BC133" i="21"/>
  <c r="BC586" i="21" s="1"/>
  <c r="BG133" i="21"/>
  <c r="BG584" i="21" s="1"/>
  <c r="BK133" i="21"/>
  <c r="BK590" i="21" s="1"/>
  <c r="C896" i="21"/>
  <c r="E896" i="21" s="1"/>
  <c r="H171" i="22"/>
  <c r="L171" i="22"/>
  <c r="P171" i="22"/>
  <c r="T171" i="22"/>
  <c r="X171" i="22"/>
  <c r="AB171" i="22"/>
  <c r="AF171" i="22"/>
  <c r="AJ171" i="22"/>
  <c r="AN171" i="22"/>
  <c r="AR171" i="22"/>
  <c r="AV171" i="22"/>
  <c r="AZ171" i="22"/>
  <c r="BD171" i="22"/>
  <c r="BH171" i="22"/>
  <c r="BL171" i="22"/>
  <c r="C133" i="21"/>
  <c r="N133" i="21"/>
  <c r="N584" i="21" s="1"/>
  <c r="V133" i="21"/>
  <c r="V589" i="21" s="1"/>
  <c r="Z133" i="21"/>
  <c r="AD133" i="21"/>
  <c r="AD590" i="21" s="1"/>
  <c r="AH133" i="21"/>
  <c r="AH589" i="21" s="1"/>
  <c r="AL133" i="21"/>
  <c r="AL590" i="21" s="1"/>
  <c r="AT133" i="21"/>
  <c r="AT590" i="21" s="1"/>
  <c r="AX133" i="21"/>
  <c r="AX584" i="21" s="1"/>
  <c r="BB133" i="21"/>
  <c r="BB588" i="21" s="1"/>
  <c r="BF133" i="21"/>
  <c r="BF588" i="21" s="1"/>
  <c r="BJ133" i="21"/>
  <c r="BJ586" i="21" s="1"/>
  <c r="BN133" i="21"/>
  <c r="BN589" i="21" s="1"/>
  <c r="F635" i="22"/>
  <c r="G30" i="34" s="1"/>
  <c r="I189" i="16"/>
  <c r="C97" i="21"/>
  <c r="C161" i="21" s="1"/>
  <c r="H133" i="21"/>
  <c r="H590" i="21" s="1"/>
  <c r="L133" i="21"/>
  <c r="L584" i="21" s="1"/>
  <c r="P133" i="21"/>
  <c r="P584" i="21" s="1"/>
  <c r="T133" i="21"/>
  <c r="X133" i="21"/>
  <c r="X588" i="21" s="1"/>
  <c r="AB133" i="21"/>
  <c r="AB588" i="21" s="1"/>
  <c r="AF133" i="21"/>
  <c r="AF588" i="21" s="1"/>
  <c r="AJ133" i="21"/>
  <c r="AJ584" i="21" s="1"/>
  <c r="AN133" i="21"/>
  <c r="AN589" i="21" s="1"/>
  <c r="AR133" i="21"/>
  <c r="AR588" i="21" s="1"/>
  <c r="AV133" i="21"/>
  <c r="AV589" i="21" s="1"/>
  <c r="AZ133" i="21"/>
  <c r="BD133" i="21"/>
  <c r="BD584" i="21" s="1"/>
  <c r="BH133" i="21"/>
  <c r="BH590" i="21" s="1"/>
  <c r="I171" i="22"/>
  <c r="M171" i="22"/>
  <c r="Q171" i="22"/>
  <c r="U171" i="22"/>
  <c r="Y171" i="22"/>
  <c r="AC171" i="22"/>
  <c r="AG171" i="22"/>
  <c r="AK171" i="22"/>
  <c r="AO171" i="22"/>
  <c r="AS171" i="22"/>
  <c r="AW171" i="22"/>
  <c r="BA171" i="22"/>
  <c r="BE171" i="22"/>
  <c r="BI171" i="22"/>
  <c r="F642" i="22"/>
  <c r="G35" i="34" s="1"/>
  <c r="G189" i="16"/>
  <c r="J189" i="16"/>
  <c r="K121" i="10"/>
  <c r="J171" i="24" s="1"/>
  <c r="D121" i="10"/>
  <c r="E163" i="24" s="1"/>
  <c r="G163" i="24" s="1"/>
  <c r="E234" i="24" s="1"/>
  <c r="M50" i="10"/>
  <c r="E57" i="10" s="1"/>
  <c r="F167" i="16" s="1"/>
  <c r="H167" i="16" s="1"/>
  <c r="I191" i="16"/>
  <c r="J121" i="10"/>
  <c r="I171" i="24" s="1"/>
  <c r="E27" i="7"/>
  <c r="C33" i="7"/>
  <c r="C44" i="7"/>
  <c r="C45" i="7" s="1"/>
  <c r="C69" i="7" s="1"/>
  <c r="C31" i="7"/>
  <c r="K23" i="11"/>
  <c r="J30" i="11" s="1"/>
  <c r="K26" i="11"/>
  <c r="K25" i="11"/>
  <c r="K24" i="11"/>
  <c r="E191" i="16"/>
  <c r="G46" i="21"/>
  <c r="C145" i="21" s="1"/>
  <c r="C83" i="21"/>
  <c r="C147" i="21" s="1"/>
  <c r="F147" i="21" s="1"/>
  <c r="E147" i="21" s="1"/>
  <c r="E156" i="21"/>
  <c r="F189" i="16"/>
  <c r="F219" i="16" s="1"/>
  <c r="F59" i="23" s="1"/>
  <c r="G88" i="23" s="1"/>
  <c r="G121" i="10"/>
  <c r="F171" i="24" s="1"/>
  <c r="F191" i="16"/>
  <c r="H191" i="16"/>
  <c r="J207" i="16"/>
  <c r="J207" i="24" s="1"/>
  <c r="J115" i="23" s="1"/>
  <c r="H207" i="16"/>
  <c r="H207" i="24" s="1"/>
  <c r="H115" i="23" s="1"/>
  <c r="M51" i="10"/>
  <c r="E122" i="10" s="1"/>
  <c r="F164" i="24" s="1"/>
  <c r="H164" i="24" s="1"/>
  <c r="F235" i="24" s="1"/>
  <c r="H189" i="16"/>
  <c r="I121" i="10"/>
  <c r="H171" i="24" s="1"/>
  <c r="N111" i="23"/>
  <c r="H214" i="24"/>
  <c r="N114" i="23" s="1"/>
  <c r="I215" i="24"/>
  <c r="O115" i="23" s="1"/>
  <c r="O112" i="23"/>
  <c r="F215" i="24"/>
  <c r="L115" i="23" s="1"/>
  <c r="L112" i="23"/>
  <c r="J214" i="24"/>
  <c r="P114" i="23" s="1"/>
  <c r="P111" i="23"/>
  <c r="H214" i="16"/>
  <c r="I206" i="24"/>
  <c r="I114" i="23" s="1"/>
  <c r="I111" i="23"/>
  <c r="F112" i="23"/>
  <c r="F207" i="24"/>
  <c r="F115" i="23" s="1"/>
  <c r="J215" i="24"/>
  <c r="P115" i="23" s="1"/>
  <c r="P112" i="23"/>
  <c r="J205" i="24"/>
  <c r="J113" i="23" s="1"/>
  <c r="J110" i="23"/>
  <c r="E206" i="24"/>
  <c r="E114" i="23" s="1"/>
  <c r="E111" i="23"/>
  <c r="E112" i="23"/>
  <c r="E207" i="24"/>
  <c r="E115" i="23" s="1"/>
  <c r="H205" i="24"/>
  <c r="H113" i="23" s="1"/>
  <c r="H110" i="23"/>
  <c r="G206" i="24"/>
  <c r="G114" i="23" s="1"/>
  <c r="G111" i="23"/>
  <c r="D122" i="10"/>
  <c r="E164" i="24" s="1"/>
  <c r="G164" i="24" s="1"/>
  <c r="E235" i="24" s="1"/>
  <c r="G212" i="16"/>
  <c r="G207" i="24"/>
  <c r="G115" i="23" s="1"/>
  <c r="G112" i="23"/>
  <c r="F110" i="23"/>
  <c r="F205" i="24"/>
  <c r="F113" i="23" s="1"/>
  <c r="I207" i="24"/>
  <c r="I115" i="23" s="1"/>
  <c r="I112" i="23"/>
  <c r="F213" i="24"/>
  <c r="L113" i="23" s="1"/>
  <c r="L110" i="23"/>
  <c r="E214" i="24"/>
  <c r="K114" i="23" s="1"/>
  <c r="K111" i="23"/>
  <c r="F206" i="24"/>
  <c r="F114" i="23" s="1"/>
  <c r="F111" i="23"/>
  <c r="E213" i="24"/>
  <c r="K113" i="23" s="1"/>
  <c r="K110" i="23"/>
  <c r="H206" i="24"/>
  <c r="H114" i="23" s="1"/>
  <c r="H111" i="23"/>
  <c r="G214" i="24"/>
  <c r="M114" i="23" s="1"/>
  <c r="M111" i="23"/>
  <c r="P110" i="23"/>
  <c r="J213" i="24"/>
  <c r="P113" i="23" s="1"/>
  <c r="I214" i="24"/>
  <c r="O114" i="23" s="1"/>
  <c r="O111" i="23"/>
  <c r="E215" i="24"/>
  <c r="K115" i="23" s="1"/>
  <c r="K112" i="23"/>
  <c r="J206" i="24"/>
  <c r="J114" i="23" s="1"/>
  <c r="J111" i="23"/>
  <c r="H213" i="24"/>
  <c r="N113" i="23" s="1"/>
  <c r="N110" i="23"/>
  <c r="I213" i="24"/>
  <c r="O113" i="23" s="1"/>
  <c r="O110" i="23"/>
  <c r="F214" i="24"/>
  <c r="L114" i="23" s="1"/>
  <c r="L111" i="23"/>
  <c r="E197" i="24"/>
  <c r="I205" i="16"/>
  <c r="E205" i="16"/>
  <c r="G205" i="16"/>
  <c r="M112" i="23"/>
  <c r="G215" i="24"/>
  <c r="M115" i="23" s="1"/>
  <c r="E233" i="24"/>
  <c r="F46" i="18"/>
  <c r="F86" i="18" s="1"/>
  <c r="E155" i="21"/>
  <c r="E121" i="10"/>
  <c r="F163" i="24" s="1"/>
  <c r="H163" i="24" s="1"/>
  <c r="E170" i="24"/>
  <c r="E220" i="24" s="1"/>
  <c r="E189" i="16"/>
  <c r="E219" i="16" s="1"/>
  <c r="F121" i="10"/>
  <c r="E46" i="18"/>
  <c r="E61" i="18" s="1"/>
  <c r="C75" i="21"/>
  <c r="C86" i="21" s="1"/>
  <c r="C158" i="21" s="1"/>
  <c r="E47" i="18"/>
  <c r="E87" i="18" s="1"/>
  <c r="E162" i="21"/>
  <c r="E164" i="22"/>
  <c r="E165" i="22"/>
  <c r="E11" i="18"/>
  <c r="E10" i="16"/>
  <c r="H25" i="16" s="1"/>
  <c r="F47" i="16" s="1"/>
  <c r="F48" i="16" s="1"/>
  <c r="E8" i="23"/>
  <c r="H100" i="23" s="1"/>
  <c r="I100" i="23" s="1"/>
  <c r="AS164" i="8"/>
  <c r="BK164" i="8"/>
  <c r="AU164" i="8"/>
  <c r="BL164" i="8"/>
  <c r="AV164" i="8"/>
  <c r="AW164" i="8"/>
  <c r="AG164" i="8"/>
  <c r="AY164" i="8"/>
  <c r="AX164" i="8"/>
  <c r="AI164" i="8"/>
  <c r="AZ164" i="8"/>
  <c r="AJ164" i="8"/>
  <c r="BE164" i="8"/>
  <c r="AK164" i="8"/>
  <c r="BG164" i="8"/>
  <c r="AL164" i="8"/>
  <c r="BH164" i="8"/>
  <c r="AM164" i="8"/>
  <c r="BI164" i="8"/>
  <c r="AN164" i="8"/>
  <c r="BJ164" i="8"/>
  <c r="BA164" i="8"/>
  <c r="AH164" i="8"/>
  <c r="AF164" i="8"/>
  <c r="AO164" i="8"/>
  <c r="BB164" i="8"/>
  <c r="BN164" i="8"/>
  <c r="AP164" i="8"/>
  <c r="BC164" i="8"/>
  <c r="AQ164" i="8"/>
  <c r="BD164" i="8"/>
  <c r="BM164" i="8"/>
  <c r="BF164" i="8"/>
  <c r="AT164" i="8"/>
  <c r="AR164" i="8"/>
  <c r="X164" i="8"/>
  <c r="O164" i="8"/>
  <c r="N164" i="8"/>
  <c r="AC164" i="8"/>
  <c r="L164" i="8"/>
  <c r="R164" i="8"/>
  <c r="U164" i="8"/>
  <c r="S164" i="8"/>
  <c r="K164" i="8"/>
  <c r="V164" i="8"/>
  <c r="AB164" i="8"/>
  <c r="J164" i="8"/>
  <c r="I164" i="8"/>
  <c r="AE164" i="8"/>
  <c r="Z164" i="8"/>
  <c r="Q164" i="8"/>
  <c r="H164" i="8"/>
  <c r="T164" i="8"/>
  <c r="Y164" i="8"/>
  <c r="AA164" i="8"/>
  <c r="M164" i="8"/>
  <c r="G164" i="8"/>
  <c r="AD164" i="8"/>
  <c r="W164" i="8"/>
  <c r="P164" i="8"/>
  <c r="AK135" i="8"/>
  <c r="AW135" i="8"/>
  <c r="AX135" i="8"/>
  <c r="G78" i="8" a="1"/>
  <c r="G78" i="8" s="1"/>
  <c r="C99" i="8"/>
  <c r="C163" i="8" s="1"/>
  <c r="BI135" i="8"/>
  <c r="Q135" i="8"/>
  <c r="N135" i="8"/>
  <c r="AC135" i="8"/>
  <c r="AD135" i="8"/>
  <c r="AB135" i="8"/>
  <c r="J135" i="8"/>
  <c r="P135" i="8"/>
  <c r="S135" i="8"/>
  <c r="R135" i="8"/>
  <c r="X135" i="8"/>
  <c r="W135" i="8"/>
  <c r="C135" i="8"/>
  <c r="T135" i="8"/>
  <c r="AJ135" i="8"/>
  <c r="BG135" i="8"/>
  <c r="BF135" i="8"/>
  <c r="AT135" i="8"/>
  <c r="BE135" i="8"/>
  <c r="M135" i="8"/>
  <c r="AS135" i="8"/>
  <c r="AG135" i="8"/>
  <c r="O135" i="8"/>
  <c r="AR135" i="8"/>
  <c r="H135" i="8"/>
  <c r="AF135" i="8"/>
  <c r="AQ135" i="8"/>
  <c r="Y135" i="8"/>
  <c r="AP135" i="8"/>
  <c r="BC135" i="8"/>
  <c r="V135" i="8"/>
  <c r="BM135" i="8"/>
  <c r="G135" i="8"/>
  <c r="BA135" i="8"/>
  <c r="AO135" i="8"/>
  <c r="U135" i="8"/>
  <c r="AZ135" i="8"/>
  <c r="AN135" i="8"/>
  <c r="K135" i="8"/>
  <c r="BL135" i="8"/>
  <c r="L135" i="8"/>
  <c r="BH135" i="8"/>
  <c r="BB135" i="8"/>
  <c r="I135" i="8"/>
  <c r="AV135" i="8"/>
  <c r="BK135" i="8"/>
  <c r="AU135" i="8"/>
  <c r="AM135" i="8"/>
  <c r="Z135" i="8"/>
  <c r="AI135" i="8"/>
  <c r="BN135" i="8"/>
  <c r="AY135" i="8"/>
  <c r="AE135" i="8"/>
  <c r="AH135" i="8"/>
  <c r="BJ135" i="8"/>
  <c r="AL135" i="8"/>
  <c r="AA135" i="8"/>
  <c r="BD135" i="8"/>
  <c r="C850" i="8"/>
  <c r="C155" i="22"/>
  <c r="C75" i="22"/>
  <c r="C163" i="22" s="1"/>
  <c r="C73" i="22"/>
  <c r="H55" i="22"/>
  <c r="G55" i="22"/>
  <c r="C72" i="22" s="1"/>
  <c r="C162" i="22" s="1"/>
  <c r="BN170" i="22"/>
  <c r="BM170" i="22"/>
  <c r="BL170" i="22"/>
  <c r="BK170" i="22"/>
  <c r="BJ170" i="22"/>
  <c r="BI170" i="22"/>
  <c r="BH170" i="22"/>
  <c r="BG170" i="22"/>
  <c r="BF170" i="22"/>
  <c r="BE170" i="22"/>
  <c r="BD170" i="22"/>
  <c r="BC170" i="22"/>
  <c r="BB170" i="22"/>
  <c r="BA170" i="22"/>
  <c r="AZ170" i="22"/>
  <c r="AY170" i="22"/>
  <c r="AX170" i="22"/>
  <c r="AW170" i="22"/>
  <c r="AV170" i="22"/>
  <c r="AU170" i="22"/>
  <c r="AT170" i="22"/>
  <c r="AS170" i="22"/>
  <c r="AR170" i="22"/>
  <c r="AQ170" i="22"/>
  <c r="AP170" i="22"/>
  <c r="AO170" i="22"/>
  <c r="AN170" i="22"/>
  <c r="AM170" i="22"/>
  <c r="AL170" i="22"/>
  <c r="AK170" i="22"/>
  <c r="AJ170" i="22"/>
  <c r="AI170" i="22"/>
  <c r="AH170" i="22"/>
  <c r="AG170" i="22"/>
  <c r="AF170" i="22"/>
  <c r="AE170" i="22"/>
  <c r="AD170" i="22"/>
  <c r="AC170" i="22"/>
  <c r="AB170" i="22"/>
  <c r="AA170" i="22"/>
  <c r="Z170" i="22"/>
  <c r="Y170" i="22"/>
  <c r="X170" i="22"/>
  <c r="W170" i="22"/>
  <c r="V170" i="22"/>
  <c r="U170" i="22"/>
  <c r="T170" i="22"/>
  <c r="S170" i="22"/>
  <c r="R170" i="22"/>
  <c r="Q170" i="22"/>
  <c r="P170" i="22"/>
  <c r="O170" i="22"/>
  <c r="N170" i="22"/>
  <c r="M170" i="22"/>
  <c r="L170" i="22"/>
  <c r="K170" i="22"/>
  <c r="J170" i="22"/>
  <c r="I170" i="22"/>
  <c r="H170" i="22"/>
  <c r="G170" i="22"/>
  <c r="BN184" i="22"/>
  <c r="BM184" i="22"/>
  <c r="BL184" i="22"/>
  <c r="BK184" i="22"/>
  <c r="BJ184" i="22"/>
  <c r="BI184" i="22"/>
  <c r="BH184" i="22"/>
  <c r="BG184" i="22"/>
  <c r="BF184" i="22"/>
  <c r="BE184" i="22"/>
  <c r="BD184" i="22"/>
  <c r="BC184" i="22"/>
  <c r="BB184" i="22"/>
  <c r="BA184" i="22"/>
  <c r="AZ184" i="22"/>
  <c r="AY184" i="22"/>
  <c r="AX184" i="22"/>
  <c r="AW184" i="22"/>
  <c r="AV184" i="22"/>
  <c r="AU184" i="22"/>
  <c r="AT184" i="22"/>
  <c r="AS184" i="22"/>
  <c r="AR184" i="22"/>
  <c r="AQ184" i="22"/>
  <c r="AP184" i="22"/>
  <c r="AO184" i="22"/>
  <c r="AN184" i="22"/>
  <c r="AM184" i="22"/>
  <c r="AL184" i="22"/>
  <c r="AK184" i="22"/>
  <c r="AJ184" i="22"/>
  <c r="AI184" i="22"/>
  <c r="AH184" i="22"/>
  <c r="AG184" i="22"/>
  <c r="AF184" i="22"/>
  <c r="AE184" i="22"/>
  <c r="AD184" i="22"/>
  <c r="AC184" i="22"/>
  <c r="AB184" i="22"/>
  <c r="AA184" i="22"/>
  <c r="Z184" i="22"/>
  <c r="Y184" i="22"/>
  <c r="X184" i="22"/>
  <c r="W184" i="22"/>
  <c r="V184" i="22"/>
  <c r="U184" i="22"/>
  <c r="T184" i="22"/>
  <c r="S184" i="22"/>
  <c r="R184" i="22"/>
  <c r="Q184" i="22"/>
  <c r="P184" i="22"/>
  <c r="O184" i="22"/>
  <c r="N184" i="22"/>
  <c r="M184" i="22"/>
  <c r="L184" i="22"/>
  <c r="K184" i="22"/>
  <c r="J184" i="22"/>
  <c r="I184" i="22"/>
  <c r="H184" i="22"/>
  <c r="G184" i="22"/>
  <c r="BN183" i="22"/>
  <c r="BM183" i="22"/>
  <c r="BL183" i="22"/>
  <c r="BK183" i="22"/>
  <c r="BJ183" i="22"/>
  <c r="BI183" i="22"/>
  <c r="BH183" i="22"/>
  <c r="BG183" i="22"/>
  <c r="BF183" i="22"/>
  <c r="BE183" i="22"/>
  <c r="BD183" i="22"/>
  <c r="BC183" i="22"/>
  <c r="BB183" i="22"/>
  <c r="BA183" i="22"/>
  <c r="AZ183" i="22"/>
  <c r="AY183" i="22"/>
  <c r="AX183" i="22"/>
  <c r="AW183" i="22"/>
  <c r="AV183" i="22"/>
  <c r="AU183" i="22"/>
  <c r="AT183" i="22"/>
  <c r="AS183" i="22"/>
  <c r="AR183" i="22"/>
  <c r="AQ183" i="22"/>
  <c r="AP183" i="22"/>
  <c r="AO183" i="22"/>
  <c r="AN183" i="22"/>
  <c r="AM183" i="22"/>
  <c r="AL183" i="22"/>
  <c r="AK183" i="22"/>
  <c r="AJ183" i="22"/>
  <c r="AI183" i="22"/>
  <c r="AH183" i="22"/>
  <c r="AG183" i="22"/>
  <c r="AF183" i="22"/>
  <c r="AE183" i="22"/>
  <c r="AD183" i="22"/>
  <c r="AC183" i="22"/>
  <c r="AB183" i="22"/>
  <c r="AA183" i="22"/>
  <c r="Z183" i="22"/>
  <c r="Y183" i="22"/>
  <c r="X183" i="22"/>
  <c r="W183" i="22"/>
  <c r="V183" i="22"/>
  <c r="U183" i="22"/>
  <c r="T183" i="22"/>
  <c r="S183" i="22"/>
  <c r="R183" i="22"/>
  <c r="Q183" i="22"/>
  <c r="P183" i="22"/>
  <c r="O183" i="22"/>
  <c r="N183" i="22"/>
  <c r="M183" i="22"/>
  <c r="L183" i="22"/>
  <c r="K183" i="22"/>
  <c r="J183" i="22"/>
  <c r="I183" i="22"/>
  <c r="H183" i="22"/>
  <c r="G183" i="22"/>
  <c r="BN182" i="22"/>
  <c r="BM182" i="22"/>
  <c r="BL182" i="22"/>
  <c r="BK182" i="22"/>
  <c r="BJ182" i="22"/>
  <c r="BI182" i="22"/>
  <c r="BH182" i="22"/>
  <c r="BG182" i="22"/>
  <c r="BF182" i="22"/>
  <c r="BE182" i="22"/>
  <c r="BD182" i="22"/>
  <c r="BC182" i="22"/>
  <c r="BB182" i="22"/>
  <c r="BA182" i="22"/>
  <c r="AZ182" i="22"/>
  <c r="AY182" i="22"/>
  <c r="AX182" i="22"/>
  <c r="AW182" i="22"/>
  <c r="AV182" i="22"/>
  <c r="AU182" i="22"/>
  <c r="AT182" i="22"/>
  <c r="AS182" i="22"/>
  <c r="AR182" i="22"/>
  <c r="AQ182" i="22"/>
  <c r="AP182" i="22"/>
  <c r="AO182" i="22"/>
  <c r="AN182" i="22"/>
  <c r="AM182" i="22"/>
  <c r="AL182" i="22"/>
  <c r="AK182" i="22"/>
  <c r="AJ182" i="22"/>
  <c r="AI182" i="22"/>
  <c r="AH182" i="22"/>
  <c r="AG182" i="22"/>
  <c r="AF182" i="22"/>
  <c r="AE182" i="22"/>
  <c r="AD182" i="22"/>
  <c r="AC182" i="22"/>
  <c r="AB182" i="22"/>
  <c r="AA182" i="22"/>
  <c r="Z182" i="22"/>
  <c r="Y182" i="22"/>
  <c r="X182" i="22"/>
  <c r="W182" i="22"/>
  <c r="V182" i="22"/>
  <c r="U182" i="22"/>
  <c r="T182" i="22"/>
  <c r="S182" i="22"/>
  <c r="R182" i="22"/>
  <c r="Q182" i="22"/>
  <c r="P182" i="22"/>
  <c r="O182" i="22"/>
  <c r="N182" i="22"/>
  <c r="M182" i="22"/>
  <c r="L182" i="22"/>
  <c r="K182" i="22"/>
  <c r="J182" i="22"/>
  <c r="I182" i="22"/>
  <c r="H182" i="22"/>
  <c r="G182" i="22"/>
  <c r="BN180" i="22"/>
  <c r="BM180" i="22"/>
  <c r="BL180" i="22"/>
  <c r="BK180" i="22"/>
  <c r="BJ180" i="22"/>
  <c r="BI180" i="22"/>
  <c r="BH180" i="22"/>
  <c r="BG180" i="22"/>
  <c r="BF180" i="22"/>
  <c r="BE180" i="22"/>
  <c r="BD180" i="22"/>
  <c r="BC180" i="22"/>
  <c r="BB180" i="22"/>
  <c r="BA180" i="22"/>
  <c r="AZ180" i="22"/>
  <c r="AY180" i="22"/>
  <c r="AX180" i="22"/>
  <c r="AW180" i="22"/>
  <c r="AV180" i="22"/>
  <c r="AU180" i="22"/>
  <c r="AT180" i="22"/>
  <c r="AS180" i="22"/>
  <c r="AR180" i="22"/>
  <c r="AQ180" i="22"/>
  <c r="AP180" i="22"/>
  <c r="AO180" i="22"/>
  <c r="AN180" i="22"/>
  <c r="AM180" i="22"/>
  <c r="AL180" i="22"/>
  <c r="AK180" i="22"/>
  <c r="AJ180" i="22"/>
  <c r="AI180" i="22"/>
  <c r="AH180" i="22"/>
  <c r="AG180" i="22"/>
  <c r="AF180" i="22"/>
  <c r="AE180" i="22"/>
  <c r="AD180" i="22"/>
  <c r="AC180" i="22"/>
  <c r="AB180" i="22"/>
  <c r="AA180" i="22"/>
  <c r="Z180" i="22"/>
  <c r="Y180" i="22"/>
  <c r="X180" i="22"/>
  <c r="W180" i="22"/>
  <c r="V180" i="22"/>
  <c r="U180" i="22"/>
  <c r="T180" i="22"/>
  <c r="S180" i="22"/>
  <c r="R180" i="22"/>
  <c r="Q180" i="22"/>
  <c r="P180" i="22"/>
  <c r="O180" i="22"/>
  <c r="N180" i="22"/>
  <c r="M180" i="22"/>
  <c r="L180" i="22"/>
  <c r="K180" i="22"/>
  <c r="J180" i="22"/>
  <c r="I180" i="22"/>
  <c r="H180" i="22"/>
  <c r="G180" i="22"/>
  <c r="BN179" i="22"/>
  <c r="BM179" i="22"/>
  <c r="BL179" i="22"/>
  <c r="BK179" i="22"/>
  <c r="BJ179" i="22"/>
  <c r="BI179" i="22"/>
  <c r="BH179" i="22"/>
  <c r="BG179" i="22"/>
  <c r="BF179" i="22"/>
  <c r="BE179" i="22"/>
  <c r="BD179" i="22"/>
  <c r="BC179" i="22"/>
  <c r="BB179" i="22"/>
  <c r="BA179" i="22"/>
  <c r="AZ179" i="22"/>
  <c r="AY179" i="22"/>
  <c r="AX179" i="22"/>
  <c r="AW179" i="22"/>
  <c r="AV179" i="22"/>
  <c r="AU179" i="22"/>
  <c r="AT179" i="22"/>
  <c r="AS179" i="22"/>
  <c r="AR179" i="22"/>
  <c r="AQ179" i="22"/>
  <c r="AP179" i="22"/>
  <c r="AO179" i="22"/>
  <c r="AN179" i="22"/>
  <c r="AM179" i="22"/>
  <c r="AL179" i="22"/>
  <c r="AK179" i="22"/>
  <c r="AJ179" i="22"/>
  <c r="AI179" i="22"/>
  <c r="AH179" i="22"/>
  <c r="AG179" i="22"/>
  <c r="AF179" i="22"/>
  <c r="AE179" i="22"/>
  <c r="AD179" i="22"/>
  <c r="AC179" i="22"/>
  <c r="AB179" i="22"/>
  <c r="AA179" i="22"/>
  <c r="Z179" i="22"/>
  <c r="Y179" i="22"/>
  <c r="X179" i="22"/>
  <c r="W179" i="22"/>
  <c r="V179" i="22"/>
  <c r="U179" i="22"/>
  <c r="T179" i="22"/>
  <c r="S179" i="22"/>
  <c r="R179" i="22"/>
  <c r="Q179" i="22"/>
  <c r="P179" i="22"/>
  <c r="O179" i="22"/>
  <c r="N179" i="22"/>
  <c r="M179" i="22"/>
  <c r="L179" i="22"/>
  <c r="K179" i="22"/>
  <c r="J179" i="22"/>
  <c r="I179" i="22"/>
  <c r="H179" i="22"/>
  <c r="G179" i="22"/>
  <c r="BN178" i="22"/>
  <c r="BM178" i="22"/>
  <c r="BL178" i="22"/>
  <c r="BK178" i="22"/>
  <c r="BJ178" i="22"/>
  <c r="BI178" i="22"/>
  <c r="BH178" i="22"/>
  <c r="BG178" i="22"/>
  <c r="BF178" i="22"/>
  <c r="BE178" i="22"/>
  <c r="BD178" i="22"/>
  <c r="BC178" i="22"/>
  <c r="BB178" i="22"/>
  <c r="BA178" i="22"/>
  <c r="AZ178" i="22"/>
  <c r="AY178" i="22"/>
  <c r="AX178" i="22"/>
  <c r="AW178" i="22"/>
  <c r="AV178" i="22"/>
  <c r="AU178" i="22"/>
  <c r="AT178" i="22"/>
  <c r="AS178" i="22"/>
  <c r="AR178" i="22"/>
  <c r="AQ178" i="22"/>
  <c r="AP178" i="22"/>
  <c r="AO178" i="22"/>
  <c r="AN178" i="22"/>
  <c r="AM178" i="22"/>
  <c r="AL178" i="22"/>
  <c r="AK178" i="22"/>
  <c r="AJ178" i="22"/>
  <c r="AI178" i="22"/>
  <c r="AH178" i="22"/>
  <c r="AG178" i="22"/>
  <c r="AF178" i="22"/>
  <c r="AE178" i="22"/>
  <c r="AD178" i="22"/>
  <c r="AC178" i="22"/>
  <c r="AB178" i="22"/>
  <c r="AA178" i="22"/>
  <c r="Z178" i="22"/>
  <c r="Y178" i="22"/>
  <c r="X178" i="22"/>
  <c r="W178" i="22"/>
  <c r="V178" i="22"/>
  <c r="U178" i="22"/>
  <c r="T178" i="22"/>
  <c r="S178" i="22"/>
  <c r="R178" i="22"/>
  <c r="Q178" i="22"/>
  <c r="P178" i="22"/>
  <c r="O178" i="22"/>
  <c r="N178" i="22"/>
  <c r="M178" i="22"/>
  <c r="L178" i="22"/>
  <c r="K178" i="22"/>
  <c r="J178" i="22"/>
  <c r="I178" i="22"/>
  <c r="H178" i="22"/>
  <c r="G178" i="22"/>
  <c r="E142" i="22"/>
  <c r="G597" i="22"/>
  <c r="E8" i="35" s="1"/>
  <c r="G598" i="22"/>
  <c r="E9" i="35" s="1"/>
  <c r="G599" i="22"/>
  <c r="E10" i="35" s="1"/>
  <c r="E5" i="35"/>
  <c r="G594" i="22"/>
  <c r="E6" i="35" s="1"/>
  <c r="G595" i="22"/>
  <c r="E7" i="35" s="1"/>
  <c r="H597" i="22"/>
  <c r="F8" i="35" s="1"/>
  <c r="H598" i="22"/>
  <c r="F9" i="35" s="1"/>
  <c r="H599" i="22"/>
  <c r="F10" i="35" s="1"/>
  <c r="H593" i="22"/>
  <c r="F5" i="35" s="1"/>
  <c r="H594" i="22"/>
  <c r="F6" i="35" s="1"/>
  <c r="H595" i="22"/>
  <c r="F7" i="35" s="1"/>
  <c r="I597" i="22"/>
  <c r="G8" i="35" s="1"/>
  <c r="I598" i="22"/>
  <c r="G9" i="35" s="1"/>
  <c r="I599" i="22"/>
  <c r="G10" i="35" s="1"/>
  <c r="I593" i="22"/>
  <c r="G5" i="35" s="1"/>
  <c r="I594" i="22"/>
  <c r="G6" i="35" s="1"/>
  <c r="I595" i="22"/>
  <c r="G7" i="35" s="1"/>
  <c r="J597" i="22"/>
  <c r="H8" i="35" s="1"/>
  <c r="J598" i="22"/>
  <c r="H9" i="35" s="1"/>
  <c r="J599" i="22"/>
  <c r="H10" i="35" s="1"/>
  <c r="J593" i="22"/>
  <c r="H5" i="35" s="1"/>
  <c r="J594" i="22"/>
  <c r="H6" i="35" s="1"/>
  <c r="J595" i="22"/>
  <c r="H7" i="35" s="1"/>
  <c r="K597" i="22"/>
  <c r="I8" i="35" s="1"/>
  <c r="K598" i="22"/>
  <c r="I9" i="35" s="1"/>
  <c r="K599" i="22"/>
  <c r="I10" i="35" s="1"/>
  <c r="K593" i="22"/>
  <c r="I5" i="35" s="1"/>
  <c r="K594" i="22"/>
  <c r="I6" i="35" s="1"/>
  <c r="K595" i="22"/>
  <c r="I7" i="35" s="1"/>
  <c r="L597" i="22"/>
  <c r="J8" i="35" s="1"/>
  <c r="L598" i="22"/>
  <c r="J9" i="35" s="1"/>
  <c r="L599" i="22"/>
  <c r="J10" i="35" s="1"/>
  <c r="L593" i="22"/>
  <c r="J5" i="35" s="1"/>
  <c r="L594" i="22"/>
  <c r="J6" i="35" s="1"/>
  <c r="L595" i="22"/>
  <c r="J7" i="35" s="1"/>
  <c r="M597" i="22"/>
  <c r="K8" i="35" s="1"/>
  <c r="M598" i="22"/>
  <c r="K9" i="35" s="1"/>
  <c r="M599" i="22"/>
  <c r="K10" i="35" s="1"/>
  <c r="M593" i="22"/>
  <c r="K5" i="35" s="1"/>
  <c r="M594" i="22"/>
  <c r="K6" i="35" s="1"/>
  <c r="M595" i="22"/>
  <c r="K7" i="35" s="1"/>
  <c r="N597" i="22"/>
  <c r="L8" i="35" s="1"/>
  <c r="N598" i="22"/>
  <c r="L9" i="35" s="1"/>
  <c r="N599" i="22"/>
  <c r="L10" i="35" s="1"/>
  <c r="N593" i="22"/>
  <c r="L5" i="35" s="1"/>
  <c r="N594" i="22"/>
  <c r="L6" i="35" s="1"/>
  <c r="N595" i="22"/>
  <c r="L7" i="35" s="1"/>
  <c r="O597" i="22"/>
  <c r="M8" i="35" s="1"/>
  <c r="O598" i="22"/>
  <c r="M9" i="35" s="1"/>
  <c r="O599" i="22"/>
  <c r="M10" i="35" s="1"/>
  <c r="O593" i="22"/>
  <c r="M5" i="35" s="1"/>
  <c r="O594" i="22"/>
  <c r="M6" i="35" s="1"/>
  <c r="O595" i="22"/>
  <c r="M7" i="35" s="1"/>
  <c r="P597" i="22"/>
  <c r="N8" i="35" s="1"/>
  <c r="P598" i="22"/>
  <c r="N9" i="35" s="1"/>
  <c r="P599" i="22"/>
  <c r="N10" i="35" s="1"/>
  <c r="P593" i="22"/>
  <c r="N5" i="35" s="1"/>
  <c r="P594" i="22"/>
  <c r="N6" i="35" s="1"/>
  <c r="P595" i="22"/>
  <c r="N7" i="35" s="1"/>
  <c r="Q597" i="22"/>
  <c r="O8" i="35" s="1"/>
  <c r="Q598" i="22"/>
  <c r="O9" i="35" s="1"/>
  <c r="Q599" i="22"/>
  <c r="O10" i="35" s="1"/>
  <c r="Q593" i="22"/>
  <c r="O5" i="35" s="1"/>
  <c r="Q594" i="22"/>
  <c r="O6" i="35" s="1"/>
  <c r="Q595" i="22"/>
  <c r="O7" i="35" s="1"/>
  <c r="R597" i="22"/>
  <c r="P8" i="35" s="1"/>
  <c r="R598" i="22"/>
  <c r="P9" i="35" s="1"/>
  <c r="R599" i="22"/>
  <c r="P10" i="35" s="1"/>
  <c r="R593" i="22"/>
  <c r="P5" i="35" s="1"/>
  <c r="R594" i="22"/>
  <c r="P6" i="35" s="1"/>
  <c r="R595" i="22"/>
  <c r="P7" i="35" s="1"/>
  <c r="S597" i="22"/>
  <c r="Q8" i="35" s="1"/>
  <c r="S598" i="22"/>
  <c r="Q9" i="35" s="1"/>
  <c r="S599" i="22"/>
  <c r="Q10" i="35" s="1"/>
  <c r="S593" i="22"/>
  <c r="Q5" i="35" s="1"/>
  <c r="S594" i="22"/>
  <c r="Q6" i="35" s="1"/>
  <c r="S595" i="22"/>
  <c r="Q7" i="35" s="1"/>
  <c r="T597" i="22"/>
  <c r="R8" i="35" s="1"/>
  <c r="T598" i="22"/>
  <c r="R9" i="35" s="1"/>
  <c r="T599" i="22"/>
  <c r="R10" i="35" s="1"/>
  <c r="T593" i="22"/>
  <c r="R5" i="35" s="1"/>
  <c r="T594" i="22"/>
  <c r="R6" i="35" s="1"/>
  <c r="T595" i="22"/>
  <c r="R7" i="35" s="1"/>
  <c r="U597" i="22"/>
  <c r="S8" i="35" s="1"/>
  <c r="U598" i="22"/>
  <c r="S9" i="35" s="1"/>
  <c r="U599" i="22"/>
  <c r="S10" i="35" s="1"/>
  <c r="U593" i="22"/>
  <c r="S5" i="35" s="1"/>
  <c r="U594" i="22"/>
  <c r="S6" i="35" s="1"/>
  <c r="U595" i="22"/>
  <c r="S7" i="35" s="1"/>
  <c r="V597" i="22"/>
  <c r="T8" i="35" s="1"/>
  <c r="V598" i="22"/>
  <c r="T9" i="35" s="1"/>
  <c r="V599" i="22"/>
  <c r="T10" i="35" s="1"/>
  <c r="V593" i="22"/>
  <c r="T5" i="35" s="1"/>
  <c r="V594" i="22"/>
  <c r="T6" i="35" s="1"/>
  <c r="V595" i="22"/>
  <c r="T7" i="35" s="1"/>
  <c r="W597" i="22"/>
  <c r="U8" i="35" s="1"/>
  <c r="W598" i="22"/>
  <c r="U9" i="35" s="1"/>
  <c r="W599" i="22"/>
  <c r="U10" i="35" s="1"/>
  <c r="W593" i="22"/>
  <c r="U5" i="35" s="1"/>
  <c r="W594" i="22"/>
  <c r="U6" i="35" s="1"/>
  <c r="W595" i="22"/>
  <c r="U7" i="35" s="1"/>
  <c r="X597" i="22"/>
  <c r="V8" i="35" s="1"/>
  <c r="X598" i="22"/>
  <c r="V9" i="35" s="1"/>
  <c r="X599" i="22"/>
  <c r="V10" i="35" s="1"/>
  <c r="X593" i="22"/>
  <c r="V5" i="35" s="1"/>
  <c r="X594" i="22"/>
  <c r="V6" i="35" s="1"/>
  <c r="X595" i="22"/>
  <c r="V7" i="35" s="1"/>
  <c r="Y597" i="22"/>
  <c r="W8" i="35" s="1"/>
  <c r="Y598" i="22"/>
  <c r="W9" i="35" s="1"/>
  <c r="Y599" i="22"/>
  <c r="W10" i="35" s="1"/>
  <c r="Y593" i="22"/>
  <c r="W5" i="35" s="1"/>
  <c r="Y594" i="22"/>
  <c r="W6" i="35" s="1"/>
  <c r="Y595" i="22"/>
  <c r="W7" i="35" s="1"/>
  <c r="Z597" i="22"/>
  <c r="X8" i="35" s="1"/>
  <c r="Z598" i="22"/>
  <c r="X9" i="35" s="1"/>
  <c r="Z599" i="22"/>
  <c r="X10" i="35" s="1"/>
  <c r="Z593" i="22"/>
  <c r="X5" i="35" s="1"/>
  <c r="Z594" i="22"/>
  <c r="X6" i="35" s="1"/>
  <c r="Z595" i="22"/>
  <c r="X7" i="35" s="1"/>
  <c r="AA597" i="22"/>
  <c r="Y8" i="35" s="1"/>
  <c r="AA598" i="22"/>
  <c r="Y9" i="35" s="1"/>
  <c r="AA599" i="22"/>
  <c r="Y10" i="35" s="1"/>
  <c r="AA593" i="22"/>
  <c r="Y5" i="35" s="1"/>
  <c r="AA594" i="22"/>
  <c r="Y6" i="35" s="1"/>
  <c r="AA595" i="22"/>
  <c r="Y7" i="35" s="1"/>
  <c r="AB597" i="22"/>
  <c r="Z8" i="35" s="1"/>
  <c r="AB598" i="22"/>
  <c r="Z9" i="35" s="1"/>
  <c r="AB599" i="22"/>
  <c r="Z10" i="35" s="1"/>
  <c r="AB593" i="22"/>
  <c r="Z5" i="35" s="1"/>
  <c r="AB594" i="22"/>
  <c r="Z6" i="35" s="1"/>
  <c r="AB595" i="22"/>
  <c r="Z7" i="35" s="1"/>
  <c r="AC597" i="22"/>
  <c r="AA8" i="35" s="1"/>
  <c r="AC598" i="22"/>
  <c r="AA9" i="35" s="1"/>
  <c r="AC599" i="22"/>
  <c r="AA10" i="35" s="1"/>
  <c r="AC593" i="22"/>
  <c r="AA5" i="35" s="1"/>
  <c r="AC594" i="22"/>
  <c r="AA6" i="35" s="1"/>
  <c r="AC595" i="22"/>
  <c r="AA7" i="35" s="1"/>
  <c r="AD597" i="22"/>
  <c r="AB8" i="35" s="1"/>
  <c r="AD598" i="22"/>
  <c r="AB9" i="35" s="1"/>
  <c r="AD599" i="22"/>
  <c r="AB10" i="35" s="1"/>
  <c r="AD593" i="22"/>
  <c r="AB5" i="35" s="1"/>
  <c r="AD594" i="22"/>
  <c r="AB6" i="35" s="1"/>
  <c r="AD595" i="22"/>
  <c r="AB7" i="35" s="1"/>
  <c r="AE597" i="22"/>
  <c r="AC8" i="35" s="1"/>
  <c r="AE598" i="22"/>
  <c r="AC9" i="35" s="1"/>
  <c r="AE599" i="22"/>
  <c r="AC10" i="35" s="1"/>
  <c r="AE593" i="22"/>
  <c r="AC5" i="35" s="1"/>
  <c r="AE594" i="22"/>
  <c r="AC6" i="35" s="1"/>
  <c r="AE595" i="22"/>
  <c r="AC7" i="35" s="1"/>
  <c r="AF597" i="22"/>
  <c r="AD8" i="35" s="1"/>
  <c r="AF598" i="22"/>
  <c r="AD9" i="35" s="1"/>
  <c r="AF599" i="22"/>
  <c r="AD10" i="35" s="1"/>
  <c r="AF593" i="22"/>
  <c r="AD5" i="35" s="1"/>
  <c r="AF594" i="22"/>
  <c r="AD6" i="35" s="1"/>
  <c r="AF595" i="22"/>
  <c r="AD7" i="35" s="1"/>
  <c r="AG597" i="22"/>
  <c r="AE8" i="35" s="1"/>
  <c r="AG598" i="22"/>
  <c r="AE9" i="35" s="1"/>
  <c r="AG599" i="22"/>
  <c r="AE10" i="35" s="1"/>
  <c r="AG593" i="22"/>
  <c r="AE5" i="35" s="1"/>
  <c r="AG594" i="22"/>
  <c r="AE6" i="35" s="1"/>
  <c r="AG595" i="22"/>
  <c r="AE7" i="35" s="1"/>
  <c r="AH597" i="22"/>
  <c r="AF8" i="35" s="1"/>
  <c r="AH598" i="22"/>
  <c r="AF9" i="35" s="1"/>
  <c r="AH599" i="22"/>
  <c r="AF10" i="35" s="1"/>
  <c r="AH593" i="22"/>
  <c r="AF5" i="35" s="1"/>
  <c r="AH594" i="22"/>
  <c r="AF6" i="35" s="1"/>
  <c r="AH595" i="22"/>
  <c r="AF7" i="35" s="1"/>
  <c r="AI597" i="22"/>
  <c r="AG8" i="35" s="1"/>
  <c r="AI598" i="22"/>
  <c r="AG9" i="35" s="1"/>
  <c r="AI599" i="22"/>
  <c r="AG10" i="35" s="1"/>
  <c r="AI593" i="22"/>
  <c r="AG5" i="35" s="1"/>
  <c r="AI594" i="22"/>
  <c r="AG6" i="35" s="1"/>
  <c r="AI595" i="22"/>
  <c r="AG7" i="35" s="1"/>
  <c r="AJ597" i="22"/>
  <c r="AH8" i="35" s="1"/>
  <c r="AJ598" i="22"/>
  <c r="AH9" i="35" s="1"/>
  <c r="AJ599" i="22"/>
  <c r="AH10" i="35" s="1"/>
  <c r="AJ593" i="22"/>
  <c r="AH5" i="35" s="1"/>
  <c r="AJ594" i="22"/>
  <c r="AH6" i="35" s="1"/>
  <c r="AJ595" i="22"/>
  <c r="AH7" i="35" s="1"/>
  <c r="AK597" i="22"/>
  <c r="AI8" i="35" s="1"/>
  <c r="AK598" i="22"/>
  <c r="AI9" i="35" s="1"/>
  <c r="AK599" i="22"/>
  <c r="AI10" i="35" s="1"/>
  <c r="AK593" i="22"/>
  <c r="AI5" i="35" s="1"/>
  <c r="AK594" i="22"/>
  <c r="AI6" i="35" s="1"/>
  <c r="AK595" i="22"/>
  <c r="AI7" i="35" s="1"/>
  <c r="AL597" i="22"/>
  <c r="AJ8" i="35" s="1"/>
  <c r="AL598" i="22"/>
  <c r="AJ9" i="35" s="1"/>
  <c r="AL599" i="22"/>
  <c r="AJ10" i="35" s="1"/>
  <c r="AL593" i="22"/>
  <c r="AJ5" i="35" s="1"/>
  <c r="AL594" i="22"/>
  <c r="AJ6" i="35" s="1"/>
  <c r="AL595" i="22"/>
  <c r="AJ7" i="35" s="1"/>
  <c r="AM597" i="22"/>
  <c r="AK8" i="35" s="1"/>
  <c r="AM598" i="22"/>
  <c r="AK9" i="35" s="1"/>
  <c r="AM599" i="22"/>
  <c r="AK10" i="35" s="1"/>
  <c r="AM593" i="22"/>
  <c r="AK5" i="35" s="1"/>
  <c r="AM594" i="22"/>
  <c r="AK6" i="35" s="1"/>
  <c r="AM595" i="22"/>
  <c r="AK7" i="35" s="1"/>
  <c r="AN597" i="22"/>
  <c r="AL8" i="35" s="1"/>
  <c r="AN598" i="22"/>
  <c r="AL9" i="35" s="1"/>
  <c r="AN599" i="22"/>
  <c r="AL10" i="35" s="1"/>
  <c r="AN593" i="22"/>
  <c r="AL5" i="35" s="1"/>
  <c r="AN594" i="22"/>
  <c r="AL6" i="35" s="1"/>
  <c r="AN595" i="22"/>
  <c r="AL7" i="35" s="1"/>
  <c r="AO597" i="22"/>
  <c r="AM8" i="35" s="1"/>
  <c r="AO598" i="22"/>
  <c r="AM9" i="35" s="1"/>
  <c r="AO599" i="22"/>
  <c r="AM10" i="35" s="1"/>
  <c r="AO593" i="22"/>
  <c r="AM5" i="35" s="1"/>
  <c r="AO594" i="22"/>
  <c r="AM6" i="35" s="1"/>
  <c r="AO595" i="22"/>
  <c r="AM7" i="35" s="1"/>
  <c r="AP597" i="22"/>
  <c r="AN8" i="35" s="1"/>
  <c r="AP598" i="22"/>
  <c r="AN9" i="35" s="1"/>
  <c r="AP599" i="22"/>
  <c r="AN10" i="35" s="1"/>
  <c r="AP593" i="22"/>
  <c r="AN5" i="35" s="1"/>
  <c r="AP594" i="22"/>
  <c r="AN6" i="35" s="1"/>
  <c r="AP595" i="22"/>
  <c r="AN7" i="35" s="1"/>
  <c r="AQ597" i="22"/>
  <c r="AO8" i="35" s="1"/>
  <c r="AQ598" i="22"/>
  <c r="AO9" i="35" s="1"/>
  <c r="AQ599" i="22"/>
  <c r="AO10" i="35" s="1"/>
  <c r="AQ593" i="22"/>
  <c r="AO5" i="35" s="1"/>
  <c r="AQ594" i="22"/>
  <c r="AO6" i="35" s="1"/>
  <c r="AQ595" i="22"/>
  <c r="AO7" i="35" s="1"/>
  <c r="AR597" i="22"/>
  <c r="AP8" i="35" s="1"/>
  <c r="AR598" i="22"/>
  <c r="AP9" i="35" s="1"/>
  <c r="AR599" i="22"/>
  <c r="AP10" i="35" s="1"/>
  <c r="AR593" i="22"/>
  <c r="AP5" i="35" s="1"/>
  <c r="AR594" i="22"/>
  <c r="AP6" i="35" s="1"/>
  <c r="AR595" i="22"/>
  <c r="AP7" i="35" s="1"/>
  <c r="AS597" i="22"/>
  <c r="AQ8" i="35" s="1"/>
  <c r="AS598" i="22"/>
  <c r="AQ9" i="35" s="1"/>
  <c r="AS599" i="22"/>
  <c r="AQ10" i="35" s="1"/>
  <c r="AS593" i="22"/>
  <c r="AQ5" i="35" s="1"/>
  <c r="AS594" i="22"/>
  <c r="AQ6" i="35" s="1"/>
  <c r="AS595" i="22"/>
  <c r="AQ7" i="35" s="1"/>
  <c r="AT597" i="22"/>
  <c r="AR8" i="35" s="1"/>
  <c r="AT598" i="22"/>
  <c r="AR9" i="35" s="1"/>
  <c r="AT599" i="22"/>
  <c r="AR10" i="35" s="1"/>
  <c r="AT593" i="22"/>
  <c r="AR5" i="35" s="1"/>
  <c r="AT594" i="22"/>
  <c r="AR6" i="35" s="1"/>
  <c r="AT595" i="22"/>
  <c r="AR7" i="35" s="1"/>
  <c r="AU597" i="22"/>
  <c r="AS8" i="35" s="1"/>
  <c r="AU598" i="22"/>
  <c r="AS9" i="35" s="1"/>
  <c r="AU599" i="22"/>
  <c r="AS10" i="35" s="1"/>
  <c r="AU593" i="22"/>
  <c r="AS5" i="35" s="1"/>
  <c r="AU594" i="22"/>
  <c r="AS6" i="35" s="1"/>
  <c r="AU595" i="22"/>
  <c r="AS7" i="35" s="1"/>
  <c r="AV597" i="22"/>
  <c r="AT8" i="35" s="1"/>
  <c r="AV598" i="22"/>
  <c r="AT9" i="35" s="1"/>
  <c r="AV599" i="22"/>
  <c r="AT10" i="35" s="1"/>
  <c r="AV593" i="22"/>
  <c r="AT5" i="35" s="1"/>
  <c r="AV594" i="22"/>
  <c r="AT6" i="35" s="1"/>
  <c r="AV595" i="22"/>
  <c r="AT7" i="35" s="1"/>
  <c r="AW597" i="22"/>
  <c r="AU8" i="35" s="1"/>
  <c r="AW598" i="22"/>
  <c r="AU9" i="35" s="1"/>
  <c r="AW599" i="22"/>
  <c r="AU10" i="35" s="1"/>
  <c r="AW593" i="22"/>
  <c r="AU5" i="35" s="1"/>
  <c r="AW594" i="22"/>
  <c r="AU6" i="35" s="1"/>
  <c r="AW595" i="22"/>
  <c r="AU7" i="35" s="1"/>
  <c r="AX597" i="22"/>
  <c r="AV8" i="35" s="1"/>
  <c r="AX598" i="22"/>
  <c r="AV9" i="35" s="1"/>
  <c r="AX599" i="22"/>
  <c r="AV10" i="35" s="1"/>
  <c r="AX593" i="22"/>
  <c r="AV5" i="35" s="1"/>
  <c r="AX594" i="22"/>
  <c r="AV6" i="35" s="1"/>
  <c r="AX595" i="22"/>
  <c r="AV7" i="35" s="1"/>
  <c r="AY597" i="22"/>
  <c r="AW8" i="35" s="1"/>
  <c r="AY598" i="22"/>
  <c r="AW9" i="35" s="1"/>
  <c r="AY599" i="22"/>
  <c r="AW10" i="35" s="1"/>
  <c r="AY593" i="22"/>
  <c r="AW5" i="35" s="1"/>
  <c r="AY594" i="22"/>
  <c r="AW6" i="35" s="1"/>
  <c r="AY595" i="22"/>
  <c r="AW7" i="35" s="1"/>
  <c r="AZ597" i="22"/>
  <c r="AX8" i="35" s="1"/>
  <c r="AZ598" i="22"/>
  <c r="AX9" i="35" s="1"/>
  <c r="AZ599" i="22"/>
  <c r="AX10" i="35" s="1"/>
  <c r="AZ593" i="22"/>
  <c r="AX5" i="35" s="1"/>
  <c r="AZ594" i="22"/>
  <c r="AX6" i="35" s="1"/>
  <c r="AZ595" i="22"/>
  <c r="AX7" i="35" s="1"/>
  <c r="BA597" i="22"/>
  <c r="AY8" i="35" s="1"/>
  <c r="BA598" i="22"/>
  <c r="AY9" i="35" s="1"/>
  <c r="BA599" i="22"/>
  <c r="AY10" i="35" s="1"/>
  <c r="BA593" i="22"/>
  <c r="AY5" i="35" s="1"/>
  <c r="BA594" i="22"/>
  <c r="AY6" i="35" s="1"/>
  <c r="BA595" i="22"/>
  <c r="AY7" i="35" s="1"/>
  <c r="BB597" i="22"/>
  <c r="AZ8" i="35" s="1"/>
  <c r="BB598" i="22"/>
  <c r="AZ9" i="35" s="1"/>
  <c r="BB599" i="22"/>
  <c r="AZ10" i="35" s="1"/>
  <c r="BB593" i="22"/>
  <c r="AZ5" i="35" s="1"/>
  <c r="BB594" i="22"/>
  <c r="AZ6" i="35" s="1"/>
  <c r="BB595" i="22"/>
  <c r="AZ7" i="35" s="1"/>
  <c r="BC597" i="22"/>
  <c r="BA8" i="35" s="1"/>
  <c r="BC598" i="22"/>
  <c r="BA9" i="35" s="1"/>
  <c r="BC599" i="22"/>
  <c r="BA10" i="35" s="1"/>
  <c r="BC593" i="22"/>
  <c r="BA5" i="35" s="1"/>
  <c r="BC594" i="22"/>
  <c r="BA6" i="35" s="1"/>
  <c r="BC595" i="22"/>
  <c r="BA7" i="35" s="1"/>
  <c r="BD597" i="22"/>
  <c r="BB8" i="35" s="1"/>
  <c r="BD598" i="22"/>
  <c r="BB9" i="35" s="1"/>
  <c r="BD599" i="22"/>
  <c r="BB10" i="35" s="1"/>
  <c r="BD593" i="22"/>
  <c r="BB5" i="35" s="1"/>
  <c r="BD594" i="22"/>
  <c r="BB6" i="35" s="1"/>
  <c r="BD595" i="22"/>
  <c r="BB7" i="35" s="1"/>
  <c r="BE597" i="22"/>
  <c r="BC8" i="35" s="1"/>
  <c r="BE598" i="22"/>
  <c r="BC9" i="35" s="1"/>
  <c r="BE599" i="22"/>
  <c r="BC10" i="35" s="1"/>
  <c r="BE593" i="22"/>
  <c r="BC5" i="35" s="1"/>
  <c r="BE594" i="22"/>
  <c r="BC6" i="35" s="1"/>
  <c r="BE595" i="22"/>
  <c r="BC7" i="35" s="1"/>
  <c r="BF597" i="22"/>
  <c r="BD8" i="35" s="1"/>
  <c r="BF598" i="22"/>
  <c r="BD9" i="35" s="1"/>
  <c r="BF599" i="22"/>
  <c r="BD10" i="35" s="1"/>
  <c r="BF593" i="22"/>
  <c r="BD5" i="35" s="1"/>
  <c r="BF594" i="22"/>
  <c r="BD6" i="35" s="1"/>
  <c r="BF595" i="22"/>
  <c r="BD7" i="35" s="1"/>
  <c r="BG597" i="22"/>
  <c r="BE8" i="35" s="1"/>
  <c r="BG598" i="22"/>
  <c r="BE9" i="35" s="1"/>
  <c r="BG599" i="22"/>
  <c r="BE10" i="35" s="1"/>
  <c r="BG593" i="22"/>
  <c r="BE5" i="35" s="1"/>
  <c r="BG594" i="22"/>
  <c r="BE6" i="35" s="1"/>
  <c r="BG595" i="22"/>
  <c r="BE7" i="35" s="1"/>
  <c r="BH597" i="22"/>
  <c r="BF8" i="35" s="1"/>
  <c r="BH598" i="22"/>
  <c r="BF9" i="35" s="1"/>
  <c r="BH599" i="22"/>
  <c r="BF10" i="35" s="1"/>
  <c r="BH593" i="22"/>
  <c r="BF5" i="35" s="1"/>
  <c r="BH594" i="22"/>
  <c r="BF6" i="35" s="1"/>
  <c r="BH595" i="22"/>
  <c r="BF7" i="35" s="1"/>
  <c r="BI597" i="22"/>
  <c r="BG8" i="35" s="1"/>
  <c r="BI598" i="22"/>
  <c r="BG9" i="35" s="1"/>
  <c r="BI599" i="22"/>
  <c r="BG10" i="35" s="1"/>
  <c r="BI593" i="22"/>
  <c r="BG5" i="35" s="1"/>
  <c r="BI594" i="22"/>
  <c r="BG6" i="35" s="1"/>
  <c r="BI595" i="22"/>
  <c r="BG7" i="35" s="1"/>
  <c r="BJ597" i="22"/>
  <c r="BH8" i="35" s="1"/>
  <c r="BJ598" i="22"/>
  <c r="BH9" i="35" s="1"/>
  <c r="BJ599" i="22"/>
  <c r="BH10" i="35" s="1"/>
  <c r="BJ593" i="22"/>
  <c r="BH5" i="35" s="1"/>
  <c r="BJ594" i="22"/>
  <c r="BH6" i="35" s="1"/>
  <c r="BJ595" i="22"/>
  <c r="BH7" i="35" s="1"/>
  <c r="BK597" i="22"/>
  <c r="BI8" i="35" s="1"/>
  <c r="BK598" i="22"/>
  <c r="BI9" i="35" s="1"/>
  <c r="BK599" i="22"/>
  <c r="BI10" i="35" s="1"/>
  <c r="BK593" i="22"/>
  <c r="BI5" i="35" s="1"/>
  <c r="BK594" i="22"/>
  <c r="BI6" i="35" s="1"/>
  <c r="BK595" i="22"/>
  <c r="BI7" i="35" s="1"/>
  <c r="BL597" i="22"/>
  <c r="BJ8" i="35" s="1"/>
  <c r="BL598" i="22"/>
  <c r="BJ9" i="35" s="1"/>
  <c r="BL599" i="22"/>
  <c r="BJ10" i="35" s="1"/>
  <c r="BL593" i="22"/>
  <c r="BJ5" i="35" s="1"/>
  <c r="BL594" i="22"/>
  <c r="BJ6" i="35" s="1"/>
  <c r="BL595" i="22"/>
  <c r="BJ7" i="35" s="1"/>
  <c r="BM597" i="22"/>
  <c r="BK8" i="35" s="1"/>
  <c r="BM598" i="22"/>
  <c r="BK9" i="35" s="1"/>
  <c r="BM599" i="22"/>
  <c r="BK10" i="35" s="1"/>
  <c r="BM593" i="22"/>
  <c r="BK5" i="35" s="1"/>
  <c r="BM594" i="22"/>
  <c r="BK6" i="35" s="1"/>
  <c r="BM595" i="22"/>
  <c r="BK7" i="35" s="1"/>
  <c r="BN597" i="22"/>
  <c r="BL8" i="35" s="1"/>
  <c r="BN598" i="22"/>
  <c r="BL9" i="35" s="1"/>
  <c r="BN599" i="22"/>
  <c r="BL10" i="35" s="1"/>
  <c r="BN593" i="22"/>
  <c r="BL5" i="35" s="1"/>
  <c r="BN594" i="22"/>
  <c r="BL6" i="35" s="1"/>
  <c r="BN595" i="22"/>
  <c r="BL7" i="35" s="1"/>
  <c r="E857" i="22"/>
  <c r="D857" i="22"/>
  <c r="D57" i="3" s="1"/>
  <c r="D11" i="19" s="1"/>
  <c r="AL161" i="21"/>
  <c r="BB173" i="21"/>
  <c r="Z170" i="21"/>
  <c r="H588" i="21"/>
  <c r="H585" i="21"/>
  <c r="H586" i="21"/>
  <c r="M588" i="21"/>
  <c r="M585" i="21"/>
  <c r="O588" i="21"/>
  <c r="O585" i="21"/>
  <c r="R590" i="21"/>
  <c r="T590" i="21"/>
  <c r="U590" i="21"/>
  <c r="X590" i="21"/>
  <c r="X584" i="21"/>
  <c r="Y588" i="21"/>
  <c r="AB584" i="21"/>
  <c r="AC588" i="21"/>
  <c r="AC589" i="21"/>
  <c r="AC590" i="21"/>
  <c r="AC584" i="21"/>
  <c r="AC585" i="21"/>
  <c r="AC586" i="21"/>
  <c r="AD588" i="21"/>
  <c r="AD589" i="21"/>
  <c r="AD585" i="21"/>
  <c r="AD586" i="21"/>
  <c r="AE589" i="21"/>
  <c r="AE586" i="21"/>
  <c r="AG590" i="21"/>
  <c r="AI588" i="21"/>
  <c r="AJ586" i="21"/>
  <c r="AK584" i="21"/>
  <c r="AN588" i="21"/>
  <c r="AN584" i="21"/>
  <c r="AN585" i="21"/>
  <c r="AO588" i="21"/>
  <c r="AO585" i="21"/>
  <c r="AP589" i="21"/>
  <c r="AS590" i="21"/>
  <c r="AS584" i="21"/>
  <c r="AU584" i="21"/>
  <c r="AW590" i="21"/>
  <c r="AX589" i="21"/>
  <c r="AX590" i="21"/>
  <c r="AX586" i="21"/>
  <c r="AY589" i="21"/>
  <c r="BA585" i="21"/>
  <c r="BB584" i="21"/>
  <c r="BD589" i="21"/>
  <c r="BD590" i="21"/>
  <c r="BD586" i="21"/>
  <c r="BE589" i="21"/>
  <c r="BG590" i="21"/>
  <c r="BI589" i="21"/>
  <c r="BK589" i="21"/>
  <c r="BK586" i="21"/>
  <c r="BL588" i="21"/>
  <c r="BL589" i="21"/>
  <c r="BL590" i="21"/>
  <c r="BL584" i="21"/>
  <c r="BL585" i="21"/>
  <c r="BL586" i="21"/>
  <c r="BN588" i="21"/>
  <c r="BN584" i="21"/>
  <c r="BN585" i="21"/>
  <c r="BN154" i="21"/>
  <c r="BM154" i="21"/>
  <c r="BL154" i="21"/>
  <c r="BK154" i="21"/>
  <c r="BJ154" i="21"/>
  <c r="BI154" i="21"/>
  <c r="BH154" i="21"/>
  <c r="BG154" i="21"/>
  <c r="BF154" i="21"/>
  <c r="BE154" i="21"/>
  <c r="BD154" i="21"/>
  <c r="BC154" i="21"/>
  <c r="BB154"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V154" i="21"/>
  <c r="U154" i="21"/>
  <c r="T154" i="21"/>
  <c r="S154" i="21"/>
  <c r="R154" i="21"/>
  <c r="Q154" i="21"/>
  <c r="P154" i="21"/>
  <c r="O154" i="21"/>
  <c r="N154" i="21"/>
  <c r="M154" i="21"/>
  <c r="L154" i="21"/>
  <c r="K154" i="21"/>
  <c r="J154" i="21"/>
  <c r="I154" i="21"/>
  <c r="H154" i="21"/>
  <c r="G154" i="21"/>
  <c r="F146" i="21"/>
  <c r="E146" i="21" s="1"/>
  <c r="H62" i="18"/>
  <c r="F62" i="18"/>
  <c r="C148" i="8"/>
  <c r="F148" i="8" s="1"/>
  <c r="E148" i="8" s="1"/>
  <c r="C68" i="8"/>
  <c r="C156" i="8" s="1"/>
  <c r="C66" i="8"/>
  <c r="E157" i="8"/>
  <c r="H48" i="8"/>
  <c r="G48" i="8"/>
  <c r="G167" i="16"/>
  <c r="G168" i="16"/>
  <c r="E231" i="16"/>
  <c r="E70" i="12"/>
  <c r="J190" i="16" l="1"/>
  <c r="C92" i="22"/>
  <c r="C85" i="22"/>
  <c r="C96" i="22" s="1"/>
  <c r="C84" i="22"/>
  <c r="C95" i="22" s="1"/>
  <c r="O169" i="21"/>
  <c r="AZ174" i="21"/>
  <c r="BN590" i="21"/>
  <c r="BI586" i="21"/>
  <c r="BD585" i="21"/>
  <c r="BD588" i="21"/>
  <c r="BA584" i="21"/>
  <c r="AX585" i="21"/>
  <c r="AX588" i="21"/>
  <c r="AS586" i="21"/>
  <c r="AS589" i="21"/>
  <c r="AN590" i="21"/>
  <c r="AD584" i="21"/>
  <c r="X586" i="21"/>
  <c r="X589" i="21"/>
  <c r="S585" i="21"/>
  <c r="L590" i="21"/>
  <c r="H584" i="21"/>
  <c r="AC169" i="21"/>
  <c r="AN171" i="21"/>
  <c r="L175" i="21"/>
  <c r="C63" i="21"/>
  <c r="C153" i="21" s="1"/>
  <c r="BH589" i="21"/>
  <c r="U171" i="21"/>
  <c r="BN586" i="21"/>
  <c r="BI590" i="21"/>
  <c r="BE585" i="21"/>
  <c r="BC588" i="21"/>
  <c r="AY590" i="21"/>
  <c r="AW586" i="21"/>
  <c r="AS585" i="21"/>
  <c r="AN586" i="21"/>
  <c r="AI586" i="21"/>
  <c r="X585" i="21"/>
  <c r="S584" i="21"/>
  <c r="N590" i="21"/>
  <c r="H589" i="21"/>
  <c r="K170" i="21"/>
  <c r="AK173" i="21"/>
  <c r="AL589" i="21"/>
  <c r="Q585" i="21"/>
  <c r="K590" i="21"/>
  <c r="AQ586" i="21"/>
  <c r="AA590" i="21"/>
  <c r="Q588" i="21"/>
  <c r="J585" i="21"/>
  <c r="AQ589" i="21"/>
  <c r="Y585" i="21"/>
  <c r="V588" i="21"/>
  <c r="J588" i="21"/>
  <c r="BG586" i="21"/>
  <c r="AQ588" i="21"/>
  <c r="AA589" i="21"/>
  <c r="U589" i="21"/>
  <c r="Q584" i="21"/>
  <c r="K586" i="21"/>
  <c r="J584" i="21"/>
  <c r="G190" i="16"/>
  <c r="BI585" i="21"/>
  <c r="BG585" i="21"/>
  <c r="AV584" i="21"/>
  <c r="AQ584" i="21"/>
  <c r="AH585" i="21"/>
  <c r="AA585" i="21"/>
  <c r="Y590" i="21"/>
  <c r="U585" i="21"/>
  <c r="Q590" i="21"/>
  <c r="P589" i="21"/>
  <c r="K585" i="21"/>
  <c r="K588" i="21"/>
  <c r="J590" i="21"/>
  <c r="AR170" i="21"/>
  <c r="BF171" i="21"/>
  <c r="N174" i="21"/>
  <c r="AN175" i="21"/>
  <c r="BG589" i="21"/>
  <c r="AQ585" i="21"/>
  <c r="AL588" i="21"/>
  <c r="AF584" i="21"/>
  <c r="AA586" i="21"/>
  <c r="Y584" i="21"/>
  <c r="U586" i="21"/>
  <c r="P590" i="21"/>
  <c r="K589" i="21"/>
  <c r="BI588" i="21"/>
  <c r="BG588" i="21"/>
  <c r="AA588" i="21"/>
  <c r="U588" i="21"/>
  <c r="AQ169" i="21"/>
  <c r="F82" i="21" a="1"/>
  <c r="F82" i="21" s="1"/>
  <c r="BH586" i="21"/>
  <c r="BF584" i="21"/>
  <c r="AV588" i="21"/>
  <c r="AR584" i="21"/>
  <c r="AH588" i="21"/>
  <c r="Y586" i="21"/>
  <c r="Q586" i="21"/>
  <c r="J586" i="21"/>
  <c r="G585" i="21"/>
  <c r="BF169" i="21"/>
  <c r="BI170" i="21"/>
  <c r="Q173" i="21"/>
  <c r="AH174" i="21"/>
  <c r="F644" i="22"/>
  <c r="G37" i="34" s="1"/>
  <c r="BK585" i="21"/>
  <c r="BH585" i="21"/>
  <c r="AH584" i="21"/>
  <c r="AE585" i="21"/>
  <c r="AB590" i="21"/>
  <c r="N589" i="21"/>
  <c r="F651" i="22"/>
  <c r="G42" i="34" s="1"/>
  <c r="BK588" i="21"/>
  <c r="BB590" i="21"/>
  <c r="AU590" i="21"/>
  <c r="AR590" i="21"/>
  <c r="AO584" i="21"/>
  <c r="AK590" i="21"/>
  <c r="AG586" i="21"/>
  <c r="AE588" i="21"/>
  <c r="R586" i="21"/>
  <c r="O584" i="21"/>
  <c r="N586" i="21"/>
  <c r="M584" i="21"/>
  <c r="L589" i="21"/>
  <c r="BK584" i="21"/>
  <c r="BH584" i="21"/>
  <c r="BB586" i="21"/>
  <c r="AU589" i="21"/>
  <c r="AR586" i="21"/>
  <c r="AK589" i="21"/>
  <c r="AH590" i="21"/>
  <c r="AG585" i="21"/>
  <c r="AG588" i="21"/>
  <c r="AE584" i="21"/>
  <c r="AB586" i="21"/>
  <c r="R585" i="21"/>
  <c r="R588" i="21"/>
  <c r="O590" i="21"/>
  <c r="N585" i="21"/>
  <c r="N588" i="21"/>
  <c r="M590" i="21"/>
  <c r="L585" i="21"/>
  <c r="L588" i="21"/>
  <c r="F636" i="22"/>
  <c r="G31" i="34" s="1"/>
  <c r="C86" i="22"/>
  <c r="C97" i="22" s="1"/>
  <c r="C33" i="12"/>
  <c r="C29" i="12"/>
  <c r="C30" i="12" s="1"/>
  <c r="BH588" i="21"/>
  <c r="AG589" i="21"/>
  <c r="R589" i="21"/>
  <c r="L586" i="21"/>
  <c r="BB589" i="21"/>
  <c r="AU586" i="21"/>
  <c r="AR589" i="21"/>
  <c r="AO590" i="21"/>
  <c r="AK586" i="21"/>
  <c r="AB589" i="21"/>
  <c r="BB585" i="21"/>
  <c r="AU585" i="21"/>
  <c r="AR585" i="21"/>
  <c r="AO586" i="21"/>
  <c r="AK585" i="21"/>
  <c r="AH586" i="21"/>
  <c r="AB585" i="21"/>
  <c r="O586" i="21"/>
  <c r="M586" i="21"/>
  <c r="F639" i="22"/>
  <c r="G33" i="34" s="1"/>
  <c r="F221" i="24"/>
  <c r="C87" i="22"/>
  <c r="C98" i="22" s="1"/>
  <c r="C168" i="22" s="1"/>
  <c r="C174" i="22" s="1"/>
  <c r="J47" i="23" s="1"/>
  <c r="C74" i="21"/>
  <c r="C148" i="21"/>
  <c r="BF590" i="21"/>
  <c r="BE588" i="21"/>
  <c r="BA588" i="21"/>
  <c r="AW589" i="21"/>
  <c r="AP586" i="21"/>
  <c r="AL586" i="21"/>
  <c r="AI585" i="21"/>
  <c r="AF590" i="21"/>
  <c r="V585" i="21"/>
  <c r="S588" i="21"/>
  <c r="F92" i="22" a="1"/>
  <c r="F92" i="22" s="1"/>
  <c r="G29" i="34"/>
  <c r="F643" i="22"/>
  <c r="BE586" i="21"/>
  <c r="AY586" i="21"/>
  <c r="AV585" i="21"/>
  <c r="AP590" i="21"/>
  <c r="AL585" i="21"/>
  <c r="AI589" i="21"/>
  <c r="V584" i="21"/>
  <c r="P586" i="21"/>
  <c r="AZ588" i="21"/>
  <c r="AZ590" i="21"/>
  <c r="AZ584" i="21"/>
  <c r="BH161" i="21"/>
  <c r="AF161" i="21"/>
  <c r="Q161" i="21"/>
  <c r="BA161" i="21"/>
  <c r="X161" i="21"/>
  <c r="AS161" i="21"/>
  <c r="Z588" i="21"/>
  <c r="Z584" i="21"/>
  <c r="Z586" i="21"/>
  <c r="I589" i="21"/>
  <c r="I586" i="21"/>
  <c r="I590" i="21"/>
  <c r="BM588" i="21"/>
  <c r="BM585" i="21"/>
  <c r="BM589" i="21"/>
  <c r="BM586" i="21"/>
  <c r="I588" i="21"/>
  <c r="G584" i="21"/>
  <c r="Q169" i="21"/>
  <c r="AE169" i="21"/>
  <c r="AS169" i="21"/>
  <c r="BG169" i="21"/>
  <c r="N170" i="21"/>
  <c r="AA170" i="21"/>
  <c r="AS170" i="21"/>
  <c r="V171" i="21"/>
  <c r="AP171" i="21"/>
  <c r="BI171" i="21"/>
  <c r="T173" i="21"/>
  <c r="AL173" i="21"/>
  <c r="BF173" i="21"/>
  <c r="P174" i="21"/>
  <c r="AJ174" i="21"/>
  <c r="BD174" i="21"/>
  <c r="M175" i="21"/>
  <c r="AW175" i="21"/>
  <c r="BN161" i="21"/>
  <c r="AZ586" i="21"/>
  <c r="Z590" i="21"/>
  <c r="G169" i="21"/>
  <c r="V169" i="21"/>
  <c r="AK169" i="21"/>
  <c r="AX169" i="21"/>
  <c r="BM169" i="21"/>
  <c r="S170" i="21"/>
  <c r="AG170" i="21"/>
  <c r="AZ170" i="21"/>
  <c r="L171" i="21"/>
  <c r="AC171" i="21"/>
  <c r="AW171" i="21"/>
  <c r="I173" i="21"/>
  <c r="Z173" i="21"/>
  <c r="AT173" i="21"/>
  <c r="BM173" i="21"/>
  <c r="X174" i="21"/>
  <c r="AP174" i="21"/>
  <c r="BJ174" i="21"/>
  <c r="T175" i="21"/>
  <c r="AJ588" i="21"/>
  <c r="AJ589" i="21"/>
  <c r="AJ590" i="21"/>
  <c r="T588" i="21"/>
  <c r="T586" i="21"/>
  <c r="T589" i="21"/>
  <c r="BJ588" i="21"/>
  <c r="BJ589" i="21"/>
  <c r="BJ590" i="21"/>
  <c r="AT588" i="21"/>
  <c r="AT586" i="21"/>
  <c r="AT589" i="21"/>
  <c r="BC590" i="21"/>
  <c r="BC589" i="21"/>
  <c r="BC584" i="21"/>
  <c r="AM590" i="21"/>
  <c r="AM588" i="21"/>
  <c r="AM586" i="21"/>
  <c r="AM589" i="21"/>
  <c r="W590" i="21"/>
  <c r="W585" i="21"/>
  <c r="W588" i="21"/>
  <c r="W586" i="21"/>
  <c r="BN175" i="21"/>
  <c r="BD175" i="21"/>
  <c r="AT175" i="21"/>
  <c r="AL175" i="21"/>
  <c r="AB175" i="21"/>
  <c r="R175" i="21"/>
  <c r="I175" i="21"/>
  <c r="BF174" i="21"/>
  <c r="AX174" i="21"/>
  <c r="AO174" i="21"/>
  <c r="AD174" i="21"/>
  <c r="U174" i="21"/>
  <c r="M174" i="21"/>
  <c r="BJ173" i="21"/>
  <c r="BA173" i="21"/>
  <c r="AR173" i="21"/>
  <c r="AG173" i="21"/>
  <c r="Y173" i="21"/>
  <c r="P173" i="21"/>
  <c r="BM171" i="21"/>
  <c r="BD171" i="21"/>
  <c r="AV171" i="21"/>
  <c r="AK171" i="21"/>
  <c r="AB171" i="21"/>
  <c r="R171" i="21"/>
  <c r="H171" i="21"/>
  <c r="BH170" i="21"/>
  <c r="AX170" i="21"/>
  <c r="AN170" i="21"/>
  <c r="AE170" i="21"/>
  <c r="Y170" i="21"/>
  <c r="Q170" i="21"/>
  <c r="J170" i="21"/>
  <c r="BK169" i="21"/>
  <c r="BC169" i="21"/>
  <c r="AW169" i="21"/>
  <c r="AP169" i="21"/>
  <c r="AH169" i="21"/>
  <c r="AA169" i="21"/>
  <c r="U169" i="21"/>
  <c r="M169" i="21"/>
  <c r="E133" i="21"/>
  <c r="G586" i="21"/>
  <c r="BJ175" i="21"/>
  <c r="BB175" i="21"/>
  <c r="AS175" i="21"/>
  <c r="AH175" i="21"/>
  <c r="Y175" i="21"/>
  <c r="Q175" i="21"/>
  <c r="BN174" i="21"/>
  <c r="BE174" i="21"/>
  <c r="AV174" i="21"/>
  <c r="AK174" i="21"/>
  <c r="AC174" i="21"/>
  <c r="T174" i="21"/>
  <c r="I174" i="21"/>
  <c r="BH173" i="21"/>
  <c r="AZ173" i="21"/>
  <c r="AO173" i="21"/>
  <c r="AF173" i="21"/>
  <c r="V173" i="21"/>
  <c r="L173" i="21"/>
  <c r="BL171" i="21"/>
  <c r="BB171" i="21"/>
  <c r="AR171" i="21"/>
  <c r="AH171" i="21"/>
  <c r="Z171" i="21"/>
  <c r="P171" i="21"/>
  <c r="BN170" i="21"/>
  <c r="BE170" i="21"/>
  <c r="AT170" i="21"/>
  <c r="AL170" i="21"/>
  <c r="AD170" i="21"/>
  <c r="V170" i="21"/>
  <c r="O170" i="21"/>
  <c r="I170" i="21"/>
  <c r="BI169" i="21"/>
  <c r="BB169" i="21"/>
  <c r="AU169" i="21"/>
  <c r="AM169" i="21"/>
  <c r="AG169" i="21"/>
  <c r="Z169" i="21"/>
  <c r="R169" i="21"/>
  <c r="K169" i="21"/>
  <c r="G588" i="21"/>
  <c r="BI175" i="21"/>
  <c r="AZ175" i="21"/>
  <c r="AO175" i="21"/>
  <c r="AG175" i="21"/>
  <c r="X175" i="21"/>
  <c r="BM590" i="21"/>
  <c r="AT584" i="21"/>
  <c r="AM584" i="21"/>
  <c r="W589" i="21"/>
  <c r="BM170" i="21"/>
  <c r="BJ584" i="21"/>
  <c r="BC585" i="21"/>
  <c r="AZ589" i="21"/>
  <c r="Z589" i="21"/>
  <c r="T584" i="21"/>
  <c r="I585" i="21"/>
  <c r="J169" i="21"/>
  <c r="W169" i="21"/>
  <c r="AL169" i="21"/>
  <c r="BA169" i="21"/>
  <c r="BN169" i="21"/>
  <c r="U170" i="21"/>
  <c r="AJ170" i="21"/>
  <c r="BB170" i="21"/>
  <c r="M171" i="21"/>
  <c r="AG171" i="21"/>
  <c r="AX171" i="21"/>
  <c r="J173" i="21"/>
  <c r="AD173" i="21"/>
  <c r="AV173" i="21"/>
  <c r="H174" i="21"/>
  <c r="Z174" i="21"/>
  <c r="AS174" i="21"/>
  <c r="BL174" i="21"/>
  <c r="AD175" i="21"/>
  <c r="J161" i="21"/>
  <c r="C65" i="21"/>
  <c r="D896" i="21"/>
  <c r="BF586" i="21"/>
  <c r="BF589" i="21"/>
  <c r="BE584" i="21"/>
  <c r="BA590" i="21"/>
  <c r="AY585" i="21"/>
  <c r="AY588" i="21"/>
  <c r="AW585" i="21"/>
  <c r="AW588" i="21"/>
  <c r="AV590" i="21"/>
  <c r="AP585" i="21"/>
  <c r="AP588" i="21"/>
  <c r="AL584" i="21"/>
  <c r="AI584" i="21"/>
  <c r="AF586" i="21"/>
  <c r="AF589" i="21"/>
  <c r="V590" i="21"/>
  <c r="S590" i="21"/>
  <c r="P585" i="21"/>
  <c r="P588" i="21"/>
  <c r="BF585" i="21"/>
  <c r="BA586" i="21"/>
  <c r="AV586" i="21"/>
  <c r="AF585" i="21"/>
  <c r="V586" i="21"/>
  <c r="S586" i="21"/>
  <c r="E171" i="22"/>
  <c r="BK161" i="21"/>
  <c r="BG161" i="21"/>
  <c r="BC161" i="21"/>
  <c r="AY161" i="21"/>
  <c r="AU161" i="21"/>
  <c r="AQ161" i="21"/>
  <c r="AM161" i="21"/>
  <c r="AI161" i="21"/>
  <c r="AE161" i="21"/>
  <c r="AA161" i="21"/>
  <c r="W161" i="21"/>
  <c r="S161" i="21"/>
  <c r="O161" i="21"/>
  <c r="K161" i="21"/>
  <c r="G161" i="21"/>
  <c r="BJ161" i="21"/>
  <c r="BE161" i="21"/>
  <c r="AZ161" i="21"/>
  <c r="AT161" i="21"/>
  <c r="AO161" i="21"/>
  <c r="AJ161" i="21"/>
  <c r="AD161" i="21"/>
  <c r="Y161" i="21"/>
  <c r="T161" i="21"/>
  <c r="N161" i="21"/>
  <c r="I161" i="21"/>
  <c r="G32" i="34"/>
  <c r="F647" i="22"/>
  <c r="G39" i="34" s="1"/>
  <c r="BK175" i="21"/>
  <c r="BG175" i="21"/>
  <c r="BC175" i="21"/>
  <c r="AY175" i="21"/>
  <c r="AU175" i="21"/>
  <c r="AQ175" i="21"/>
  <c r="AM175" i="21"/>
  <c r="AI175" i="21"/>
  <c r="AE175" i="21"/>
  <c r="AA175" i="21"/>
  <c r="W175" i="21"/>
  <c r="S175" i="21"/>
  <c r="O175" i="21"/>
  <c r="K175" i="21"/>
  <c r="G175" i="21"/>
  <c r="BK174" i="21"/>
  <c r="BG174" i="21"/>
  <c r="BC174" i="21"/>
  <c r="AY174" i="21"/>
  <c r="AU174" i="21"/>
  <c r="AQ174" i="21"/>
  <c r="AM174" i="21"/>
  <c r="AI174" i="21"/>
  <c r="AE174" i="21"/>
  <c r="AA174" i="21"/>
  <c r="W174" i="21"/>
  <c r="S174" i="21"/>
  <c r="O174" i="21"/>
  <c r="K174" i="21"/>
  <c r="G174" i="21"/>
  <c r="BK173" i="21"/>
  <c r="BG173" i="21"/>
  <c r="BC173" i="21"/>
  <c r="AY173" i="21"/>
  <c r="AU173" i="21"/>
  <c r="AQ173" i="21"/>
  <c r="AM173" i="21"/>
  <c r="AI173" i="21"/>
  <c r="AE173" i="21"/>
  <c r="AA173" i="21"/>
  <c r="W173" i="21"/>
  <c r="S173" i="21"/>
  <c r="O173" i="21"/>
  <c r="K173" i="21"/>
  <c r="G173" i="21"/>
  <c r="BK171" i="21"/>
  <c r="BG171" i="21"/>
  <c r="BC171" i="21"/>
  <c r="AY171" i="21"/>
  <c r="AU171" i="21"/>
  <c r="AQ171" i="21"/>
  <c r="AM171" i="21"/>
  <c r="AI171" i="21"/>
  <c r="AE171" i="21"/>
  <c r="AA171" i="21"/>
  <c r="W171" i="21"/>
  <c r="S171" i="21"/>
  <c r="O171" i="21"/>
  <c r="K171" i="21"/>
  <c r="G171" i="21"/>
  <c r="BK170" i="21"/>
  <c r="BG170" i="21"/>
  <c r="BC170" i="21"/>
  <c r="AY170" i="21"/>
  <c r="AU170" i="21"/>
  <c r="AQ170" i="21"/>
  <c r="AM170" i="21"/>
  <c r="AI170" i="21"/>
  <c r="BL175" i="21"/>
  <c r="BF175" i="21"/>
  <c r="BA175" i="21"/>
  <c r="AV175" i="21"/>
  <c r="AP175" i="21"/>
  <c r="AK175" i="21"/>
  <c r="AF175" i="21"/>
  <c r="Z175" i="21"/>
  <c r="U175" i="21"/>
  <c r="P175" i="21"/>
  <c r="J175" i="21"/>
  <c r="BM174" i="21"/>
  <c r="BH174" i="21"/>
  <c r="BB174" i="21"/>
  <c r="AW174" i="21"/>
  <c r="AR174" i="21"/>
  <c r="AL174" i="21"/>
  <c r="AG174" i="21"/>
  <c r="AB174" i="21"/>
  <c r="V174" i="21"/>
  <c r="Q174" i="21"/>
  <c r="L174" i="21"/>
  <c r="BN173" i="21"/>
  <c r="BI173" i="21"/>
  <c r="BD173" i="21"/>
  <c r="AX173" i="21"/>
  <c r="AS173" i="21"/>
  <c r="AN173" i="21"/>
  <c r="AH173" i="21"/>
  <c r="AC173" i="21"/>
  <c r="X173" i="21"/>
  <c r="R173" i="21"/>
  <c r="M173" i="21"/>
  <c r="H173" i="21"/>
  <c r="BJ171" i="21"/>
  <c r="BE171" i="21"/>
  <c r="AZ171" i="21"/>
  <c r="AT171" i="21"/>
  <c r="AO171" i="21"/>
  <c r="AJ171" i="21"/>
  <c r="AD171" i="21"/>
  <c r="Y171" i="21"/>
  <c r="T171" i="21"/>
  <c r="N171" i="21"/>
  <c r="I171" i="21"/>
  <c r="BL170" i="21"/>
  <c r="BF170" i="21"/>
  <c r="BA170" i="21"/>
  <c r="AV170" i="21"/>
  <c r="AP170" i="21"/>
  <c r="AK170" i="21"/>
  <c r="AF170" i="21"/>
  <c r="AB170" i="21"/>
  <c r="X170" i="21"/>
  <c r="T170" i="21"/>
  <c r="P170" i="21"/>
  <c r="L170" i="21"/>
  <c r="H170" i="21"/>
  <c r="BL169" i="21"/>
  <c r="BH169" i="21"/>
  <c r="BD169" i="21"/>
  <c r="AZ169" i="21"/>
  <c r="AV169" i="21"/>
  <c r="AR169" i="21"/>
  <c r="AN169" i="21"/>
  <c r="AJ169" i="21"/>
  <c r="AF169" i="21"/>
  <c r="AB169" i="21"/>
  <c r="X169" i="21"/>
  <c r="T169" i="21"/>
  <c r="P169" i="21"/>
  <c r="L169" i="21"/>
  <c r="H169" i="21"/>
  <c r="G589" i="21"/>
  <c r="BJ585" i="21"/>
  <c r="AZ585" i="21"/>
  <c r="AT585" i="21"/>
  <c r="AJ585" i="21"/>
  <c r="Z585" i="21"/>
  <c r="T585" i="21"/>
  <c r="G590" i="21"/>
  <c r="I169" i="21"/>
  <c r="N169" i="21"/>
  <c r="S169" i="21"/>
  <c r="Y169" i="21"/>
  <c r="AD169" i="21"/>
  <c r="AI169" i="21"/>
  <c r="AO169" i="21"/>
  <c r="AT169" i="21"/>
  <c r="AY169" i="21"/>
  <c r="BE169" i="21"/>
  <c r="BJ169" i="21"/>
  <c r="G170" i="21"/>
  <c r="M170" i="21"/>
  <c r="R170" i="21"/>
  <c r="W170" i="21"/>
  <c r="AC170" i="21"/>
  <c r="AH170" i="21"/>
  <c r="AO170" i="21"/>
  <c r="AW170" i="21"/>
  <c r="BD170" i="21"/>
  <c r="BJ170" i="21"/>
  <c r="J171" i="21"/>
  <c r="Q171" i="21"/>
  <c r="X171" i="21"/>
  <c r="AF171" i="21"/>
  <c r="AL171" i="21"/>
  <c r="AS171" i="21"/>
  <c r="BA171" i="21"/>
  <c r="BH171" i="21"/>
  <c r="BN171" i="21"/>
  <c r="N173" i="21"/>
  <c r="U173" i="21"/>
  <c r="AB173" i="21"/>
  <c r="AJ173" i="21"/>
  <c r="AP173" i="21"/>
  <c r="AW173" i="21"/>
  <c r="BE173" i="21"/>
  <c r="BL173" i="21"/>
  <c r="J174" i="21"/>
  <c r="R174" i="21"/>
  <c r="Y174" i="21"/>
  <c r="AF174" i="21"/>
  <c r="AN174" i="21"/>
  <c r="AT174" i="21"/>
  <c r="BA174" i="21"/>
  <c r="BI174" i="21"/>
  <c r="H175" i="21"/>
  <c r="N175" i="21"/>
  <c r="V175" i="21"/>
  <c r="AC175" i="21"/>
  <c r="AJ175" i="21"/>
  <c r="AR175" i="21"/>
  <c r="AX175" i="21"/>
  <c r="BE175" i="21"/>
  <c r="BM175" i="21"/>
  <c r="L161" i="21"/>
  <c r="R161" i="21"/>
  <c r="Z161" i="21"/>
  <c r="AG161" i="21"/>
  <c r="AN161" i="21"/>
  <c r="AV161" i="21"/>
  <c r="BB161" i="21"/>
  <c r="BI161" i="21"/>
  <c r="M161" i="21"/>
  <c r="U161" i="21"/>
  <c r="AB161" i="21"/>
  <c r="AH161" i="21"/>
  <c r="AP161" i="21"/>
  <c r="AW161" i="21"/>
  <c r="BD161" i="21"/>
  <c r="BL161" i="21"/>
  <c r="H161" i="21"/>
  <c r="P161" i="21"/>
  <c r="V161" i="21"/>
  <c r="AC161" i="21"/>
  <c r="AK161" i="21"/>
  <c r="AR161" i="21"/>
  <c r="AX161" i="21"/>
  <c r="BF161" i="21"/>
  <c r="BM161" i="21"/>
  <c r="I190" i="16"/>
  <c r="F190" i="16"/>
  <c r="F220" i="16" s="1"/>
  <c r="F60" i="23" s="1"/>
  <c r="G89" i="23" s="1"/>
  <c r="E221" i="16"/>
  <c r="E61" i="23" s="1"/>
  <c r="F90" i="23" s="1"/>
  <c r="F104" i="11"/>
  <c r="K30" i="11"/>
  <c r="K40" i="11"/>
  <c r="D24" i="8"/>
  <c r="C75" i="8" s="1"/>
  <c r="L35" i="11"/>
  <c r="J35" i="11"/>
  <c r="K41" i="11" s="1"/>
  <c r="U56" i="7"/>
  <c r="G56" i="7"/>
  <c r="AD56" i="7"/>
  <c r="BM56" i="7"/>
  <c r="AY56" i="7"/>
  <c r="N56" i="7"/>
  <c r="K56" i="7"/>
  <c r="J56" i="7"/>
  <c r="AP56" i="7"/>
  <c r="BF56" i="7"/>
  <c r="I56" i="7"/>
  <c r="BB56" i="7"/>
  <c r="T56" i="7"/>
  <c r="BI56" i="7"/>
  <c r="AS56" i="7"/>
  <c r="L56" i="7"/>
  <c r="M56" i="7"/>
  <c r="BE56" i="7"/>
  <c r="AC56" i="7"/>
  <c r="AX56" i="7"/>
  <c r="S56" i="7"/>
  <c r="AQ56" i="7"/>
  <c r="BJ56" i="7"/>
  <c r="Y56" i="7"/>
  <c r="BL56" i="7"/>
  <c r="AE56" i="7"/>
  <c r="AH56" i="7"/>
  <c r="AO56" i="7"/>
  <c r="C56" i="7"/>
  <c r="AM56" i="7"/>
  <c r="AB56" i="7"/>
  <c r="R56" i="7"/>
  <c r="P56" i="7"/>
  <c r="H56" i="7"/>
  <c r="BN56" i="7"/>
  <c r="BC56" i="7"/>
  <c r="AJ56" i="7"/>
  <c r="AF56" i="7"/>
  <c r="AT56" i="7"/>
  <c r="Z56" i="7"/>
  <c r="AK56" i="7"/>
  <c r="BK56" i="7"/>
  <c r="BG56" i="7"/>
  <c r="C39" i="7"/>
  <c r="C68" i="7" s="1"/>
  <c r="AG56" i="7"/>
  <c r="Q56" i="7"/>
  <c r="O56" i="7"/>
  <c r="AR56" i="7"/>
  <c r="AI56" i="7"/>
  <c r="X56" i="7"/>
  <c r="V56" i="7"/>
  <c r="W56" i="7"/>
  <c r="AZ56" i="7"/>
  <c r="BH56" i="7"/>
  <c r="AL56" i="7"/>
  <c r="AA56" i="7"/>
  <c r="BA56" i="7"/>
  <c r="AW56" i="7"/>
  <c r="AN56" i="7"/>
  <c r="AV56" i="7"/>
  <c r="BD56" i="7"/>
  <c r="AU56" i="7"/>
  <c r="AH69" i="7"/>
  <c r="BM69" i="7"/>
  <c r="I69" i="7"/>
  <c r="BA69" i="7"/>
  <c r="BF69" i="7"/>
  <c r="O69" i="7"/>
  <c r="AF69" i="7"/>
  <c r="BK69" i="7"/>
  <c r="AI69" i="7"/>
  <c r="P69" i="7"/>
  <c r="L69" i="7"/>
  <c r="AE69" i="7"/>
  <c r="Y69" i="7"/>
  <c r="AU69" i="7"/>
  <c r="AQ69" i="7"/>
  <c r="N69" i="7"/>
  <c r="BB69" i="7"/>
  <c r="BI69" i="7"/>
  <c r="J69" i="7"/>
  <c r="BH69" i="7"/>
  <c r="BG69" i="7"/>
  <c r="AS69" i="7"/>
  <c r="AN69" i="7"/>
  <c r="Q69" i="7"/>
  <c r="AZ69" i="7"/>
  <c r="AL69" i="7"/>
  <c r="AC69" i="7"/>
  <c r="K69" i="7"/>
  <c r="T69" i="7"/>
  <c r="AG69" i="7"/>
  <c r="W69" i="7"/>
  <c r="R69" i="7"/>
  <c r="AR69" i="7"/>
  <c r="U69" i="7"/>
  <c r="BE69" i="7"/>
  <c r="AV69" i="7"/>
  <c r="AM69" i="7"/>
  <c r="AK69" i="7"/>
  <c r="M69" i="7"/>
  <c r="G69" i="7"/>
  <c r="BL69" i="7"/>
  <c r="V69" i="7"/>
  <c r="AY69" i="7"/>
  <c r="AD69" i="7"/>
  <c r="BN69" i="7"/>
  <c r="BD69" i="7"/>
  <c r="AW69" i="7"/>
  <c r="AX69" i="7"/>
  <c r="AO69" i="7"/>
  <c r="Z69" i="7"/>
  <c r="AB69" i="7"/>
  <c r="BJ69" i="7"/>
  <c r="AA69" i="7"/>
  <c r="S69" i="7"/>
  <c r="H69" i="7"/>
  <c r="AJ69" i="7"/>
  <c r="X69" i="7"/>
  <c r="AT69" i="7"/>
  <c r="BC69" i="7"/>
  <c r="AP69" i="7"/>
  <c r="C62" i="7"/>
  <c r="F62" i="7" s="1"/>
  <c r="E62" i="7" s="1"/>
  <c r="F61" i="7"/>
  <c r="E61" i="7" s="1"/>
  <c r="C65" i="7"/>
  <c r="C61" i="7"/>
  <c r="E44" i="7"/>
  <c r="E29" i="7"/>
  <c r="E58" i="10"/>
  <c r="F168" i="16" s="1"/>
  <c r="H168" i="16" s="1"/>
  <c r="F233" i="16" s="1"/>
  <c r="J112" i="23"/>
  <c r="H112" i="23"/>
  <c r="E222" i="24"/>
  <c r="H190" i="16"/>
  <c r="H215" i="24"/>
  <c r="N115" i="23" s="1"/>
  <c r="N112" i="23"/>
  <c r="G110" i="23"/>
  <c r="G205" i="24"/>
  <c r="G113" i="23" s="1"/>
  <c r="G213" i="24"/>
  <c r="M113" i="23" s="1"/>
  <c r="M110" i="23"/>
  <c r="E110" i="23"/>
  <c r="E205" i="24"/>
  <c r="E113" i="23" s="1"/>
  <c r="I205" i="24"/>
  <c r="I113" i="23" s="1"/>
  <c r="I110" i="23"/>
  <c r="E62" i="18"/>
  <c r="G62" i="18"/>
  <c r="H61" i="18"/>
  <c r="F61" i="18"/>
  <c r="F48" i="18"/>
  <c r="G61" i="18"/>
  <c r="F234" i="24"/>
  <c r="F222" i="24"/>
  <c r="E59" i="23"/>
  <c r="F88" i="23" s="1"/>
  <c r="F232" i="16"/>
  <c r="E232" i="16"/>
  <c r="E171" i="24"/>
  <c r="E221" i="24" s="1"/>
  <c r="E190" i="16"/>
  <c r="E220" i="16" s="1"/>
  <c r="E60" i="23" s="1"/>
  <c r="F89" i="23" s="1"/>
  <c r="E48" i="18"/>
  <c r="E86" i="18"/>
  <c r="N45" i="3"/>
  <c r="N85" i="19" s="1"/>
  <c r="N43" i="3"/>
  <c r="P45" i="3"/>
  <c r="P85" i="19" s="1"/>
  <c r="M44" i="3"/>
  <c r="M84" i="19" s="1"/>
  <c r="N44" i="3"/>
  <c r="N84" i="19" s="1"/>
  <c r="E9" i="23"/>
  <c r="J101" i="23" s="1"/>
  <c r="K101" i="23" s="1"/>
  <c r="E10" i="24"/>
  <c r="O45" i="3"/>
  <c r="O85" i="19" s="1"/>
  <c r="E154" i="21"/>
  <c r="P44" i="3"/>
  <c r="P84" i="19" s="1"/>
  <c r="O44" i="3"/>
  <c r="O84" i="19" s="1"/>
  <c r="P43" i="3"/>
  <c r="P83" i="19" s="1"/>
  <c r="O43" i="3"/>
  <c r="O83" i="19" s="1"/>
  <c r="M43" i="3"/>
  <c r="M83" i="19" s="1"/>
  <c r="M45" i="3"/>
  <c r="M85" i="19" s="1"/>
  <c r="E170" i="22"/>
  <c r="G25" i="16"/>
  <c r="G28" i="16"/>
  <c r="E235" i="16" s="1"/>
  <c r="C154" i="22"/>
  <c r="C74" i="22"/>
  <c r="BN163" i="22"/>
  <c r="BM163" i="22"/>
  <c r="BL163" i="22"/>
  <c r="BK163" i="22"/>
  <c r="BJ163" i="22"/>
  <c r="BI163" i="22"/>
  <c r="BH163" i="22"/>
  <c r="BG163" i="22"/>
  <c r="BF163" i="22"/>
  <c r="BE163" i="22"/>
  <c r="BD163" i="22"/>
  <c r="BC163" i="22"/>
  <c r="BB163" i="22"/>
  <c r="BA163" i="22"/>
  <c r="AZ163" i="22"/>
  <c r="AY163" i="22"/>
  <c r="AX163" i="22"/>
  <c r="AW163" i="22"/>
  <c r="AV163" i="22"/>
  <c r="AU163" i="22"/>
  <c r="AT163" i="22"/>
  <c r="AS163" i="22"/>
  <c r="AR163" i="22"/>
  <c r="AQ163" i="22"/>
  <c r="AP163" i="22"/>
  <c r="AO163" i="22"/>
  <c r="AN163" i="22"/>
  <c r="AM163" i="22"/>
  <c r="AL163" i="22"/>
  <c r="AK163" i="22"/>
  <c r="AJ163" i="22"/>
  <c r="AI163" i="22"/>
  <c r="AH163" i="22"/>
  <c r="AG163" i="22"/>
  <c r="AF163" i="22"/>
  <c r="AE163" i="22"/>
  <c r="AD163" i="22"/>
  <c r="AC163" i="22"/>
  <c r="AB163" i="22"/>
  <c r="AA163" i="22"/>
  <c r="Z163" i="22"/>
  <c r="Y163" i="22"/>
  <c r="X163" i="22"/>
  <c r="W163" i="22"/>
  <c r="V163" i="22"/>
  <c r="U163" i="22"/>
  <c r="T163" i="22"/>
  <c r="S163" i="22"/>
  <c r="R163" i="22"/>
  <c r="Q163" i="22"/>
  <c r="P163" i="22"/>
  <c r="O163" i="22"/>
  <c r="N163" i="22"/>
  <c r="M163" i="22"/>
  <c r="L163" i="22"/>
  <c r="K163" i="22"/>
  <c r="J163" i="22"/>
  <c r="I163" i="22"/>
  <c r="H163" i="22"/>
  <c r="G163" i="22"/>
  <c r="C160" i="22"/>
  <c r="F47" i="23" s="1"/>
  <c r="H47" i="23" s="1"/>
  <c r="F155" i="22"/>
  <c r="E155" i="22" s="1"/>
  <c r="E850" i="8"/>
  <c r="D850" i="8"/>
  <c r="E57" i="3" s="1"/>
  <c r="BD590" i="8"/>
  <c r="BB14" i="35" s="1"/>
  <c r="BD591" i="8"/>
  <c r="BB15" i="35" s="1"/>
  <c r="BD592" i="8"/>
  <c r="BB16" i="35" s="1"/>
  <c r="BD587" i="8"/>
  <c r="BB12" i="35" s="1"/>
  <c r="BD586" i="8"/>
  <c r="BB11" i="35" s="1"/>
  <c r="BD588" i="8"/>
  <c r="BB13" i="35" s="1"/>
  <c r="AA590" i="8"/>
  <c r="Y14" i="35" s="1"/>
  <c r="AA591" i="8"/>
  <c r="Y15" i="35" s="1"/>
  <c r="AA592" i="8"/>
  <c r="Y16" i="35" s="1"/>
  <c r="AA587" i="8"/>
  <c r="Y12" i="35" s="1"/>
  <c r="AA586" i="8"/>
  <c r="Y11" i="35" s="1"/>
  <c r="AA588" i="8"/>
  <c r="Y13" i="35" s="1"/>
  <c r="AL592" i="8"/>
  <c r="AJ16" i="35" s="1"/>
  <c r="AL591" i="8"/>
  <c r="AJ15" i="35" s="1"/>
  <c r="AL590" i="8"/>
  <c r="AJ14" i="35" s="1"/>
  <c r="AL586" i="8"/>
  <c r="AJ11" i="35" s="1"/>
  <c r="AL588" i="8"/>
  <c r="AJ13" i="35" s="1"/>
  <c r="AL587" i="8"/>
  <c r="AJ12" i="35" s="1"/>
  <c r="BJ592" i="8"/>
  <c r="BH16" i="35" s="1"/>
  <c r="BJ590" i="8"/>
  <c r="BH14" i="35" s="1"/>
  <c r="BJ591" i="8"/>
  <c r="BH15" i="35" s="1"/>
  <c r="BJ586" i="8"/>
  <c r="BH11" i="35" s="1"/>
  <c r="BJ588" i="8"/>
  <c r="BH13" i="35" s="1"/>
  <c r="BJ587" i="8"/>
  <c r="BH12" i="35" s="1"/>
  <c r="AH590" i="8"/>
  <c r="AF14" i="35" s="1"/>
  <c r="AH591" i="8"/>
  <c r="AF15" i="35" s="1"/>
  <c r="AH592" i="8"/>
  <c r="AF16" i="35" s="1"/>
  <c r="AH587" i="8"/>
  <c r="AF12" i="35" s="1"/>
  <c r="AH586" i="8"/>
  <c r="AF11" i="35" s="1"/>
  <c r="AH588" i="8"/>
  <c r="AF13" i="35" s="1"/>
  <c r="AE590" i="8"/>
  <c r="AC14" i="35" s="1"/>
  <c r="AE591" i="8"/>
  <c r="AC15" i="35" s="1"/>
  <c r="AE592" i="8"/>
  <c r="AC16" i="35" s="1"/>
  <c r="AE586" i="8"/>
  <c r="AC11" i="35" s="1"/>
  <c r="AE587" i="8"/>
  <c r="AC12" i="35" s="1"/>
  <c r="AE588" i="8"/>
  <c r="AC13" i="35" s="1"/>
  <c r="AY590" i="8"/>
  <c r="AW14" i="35" s="1"/>
  <c r="AY591" i="8"/>
  <c r="AW15" i="35" s="1"/>
  <c r="AY592" i="8"/>
  <c r="AW16" i="35" s="1"/>
  <c r="AY586" i="8"/>
  <c r="AW11" i="35" s="1"/>
  <c r="AY587" i="8"/>
  <c r="AW12" i="35" s="1"/>
  <c r="AY588" i="8"/>
  <c r="AW13" i="35" s="1"/>
  <c r="BN592" i="8"/>
  <c r="BL16" i="35" s="1"/>
  <c r="BN591" i="8"/>
  <c r="BL15" i="35" s="1"/>
  <c r="BN590" i="8"/>
  <c r="BL14" i="35" s="1"/>
  <c r="BN588" i="8"/>
  <c r="BL13" i="35" s="1"/>
  <c r="BN586" i="8"/>
  <c r="BL11" i="35" s="1"/>
  <c r="BN587" i="8"/>
  <c r="BL12" i="35" s="1"/>
  <c r="AI590" i="8"/>
  <c r="AG14" i="35" s="1"/>
  <c r="AI592" i="8"/>
  <c r="AG16" i="35" s="1"/>
  <c r="AI591" i="8"/>
  <c r="AG15" i="35" s="1"/>
  <c r="AI587" i="8"/>
  <c r="AG12" i="35" s="1"/>
  <c r="AI586" i="8"/>
  <c r="AG11" i="35" s="1"/>
  <c r="AI588" i="8"/>
  <c r="AG13" i="35" s="1"/>
  <c r="Z591" i="8"/>
  <c r="X15" i="35" s="1"/>
  <c r="Z590" i="8"/>
  <c r="X14" i="35" s="1"/>
  <c r="Z592" i="8"/>
  <c r="X16" i="35" s="1"/>
  <c r="Z587" i="8"/>
  <c r="X12" i="35" s="1"/>
  <c r="Z586" i="8"/>
  <c r="X11" i="35" s="1"/>
  <c r="Z588" i="8"/>
  <c r="X13" i="35" s="1"/>
  <c r="AM592" i="8"/>
  <c r="AK16" i="35" s="1"/>
  <c r="AM591" i="8"/>
  <c r="AK15" i="35" s="1"/>
  <c r="AM590" i="8"/>
  <c r="AK14" i="35" s="1"/>
  <c r="AM586" i="8"/>
  <c r="AK11" i="35" s="1"/>
  <c r="AM588" i="8"/>
  <c r="AK13" i="35" s="1"/>
  <c r="AM587" i="8"/>
  <c r="AK12" i="35" s="1"/>
  <c r="AU591" i="8"/>
  <c r="AS15" i="35" s="1"/>
  <c r="AU592" i="8"/>
  <c r="AS16" i="35" s="1"/>
  <c r="AU590" i="8"/>
  <c r="AS14" i="35" s="1"/>
  <c r="AU588" i="8"/>
  <c r="AS13" i="35" s="1"/>
  <c r="AU587" i="8"/>
  <c r="AS12" i="35" s="1"/>
  <c r="AU586" i="8"/>
  <c r="AS11" i="35" s="1"/>
  <c r="BK592" i="8"/>
  <c r="BI16" i="35" s="1"/>
  <c r="BK591" i="8"/>
  <c r="BI15" i="35" s="1"/>
  <c r="BK590" i="8"/>
  <c r="BI14" i="35" s="1"/>
  <c r="BK586" i="8"/>
  <c r="BI11" i="35" s="1"/>
  <c r="BK588" i="8"/>
  <c r="BI13" i="35" s="1"/>
  <c r="BK587" i="8"/>
  <c r="BI12" i="35" s="1"/>
  <c r="AV591" i="8"/>
  <c r="AT15" i="35" s="1"/>
  <c r="AV592" i="8"/>
  <c r="AT16" i="35" s="1"/>
  <c r="AV590" i="8"/>
  <c r="AT14" i="35" s="1"/>
  <c r="AV588" i="8"/>
  <c r="AT13" i="35" s="1"/>
  <c r="AV587" i="8"/>
  <c r="AT12" i="35" s="1"/>
  <c r="AV586" i="8"/>
  <c r="AT11" i="35" s="1"/>
  <c r="I592" i="8"/>
  <c r="G16" i="35" s="1"/>
  <c r="I590" i="8"/>
  <c r="G14" i="35" s="1"/>
  <c r="I591" i="8"/>
  <c r="G15" i="35" s="1"/>
  <c r="I588" i="8"/>
  <c r="G13" i="35" s="1"/>
  <c r="I586" i="8"/>
  <c r="G11" i="35" s="1"/>
  <c r="I587" i="8"/>
  <c r="G12" i="35" s="1"/>
  <c r="BB591" i="8"/>
  <c r="AZ15" i="35" s="1"/>
  <c r="BB590" i="8"/>
  <c r="AZ14" i="35" s="1"/>
  <c r="BB592" i="8"/>
  <c r="AZ16" i="35" s="1"/>
  <c r="BB587" i="8"/>
  <c r="AZ12" i="35" s="1"/>
  <c r="BB586" i="8"/>
  <c r="AZ11" i="35" s="1"/>
  <c r="BB588" i="8"/>
  <c r="AZ13" i="35" s="1"/>
  <c r="BH590" i="8"/>
  <c r="BF14" i="35" s="1"/>
  <c r="BH592" i="8"/>
  <c r="BF16" i="35" s="1"/>
  <c r="BH591" i="8"/>
  <c r="BF15" i="35" s="1"/>
  <c r="BH586" i="8"/>
  <c r="BF11" i="35" s="1"/>
  <c r="BH587" i="8"/>
  <c r="BF12" i="35" s="1"/>
  <c r="BH588" i="8"/>
  <c r="BF13" i="35" s="1"/>
  <c r="L590" i="8"/>
  <c r="J14" i="35" s="1"/>
  <c r="L591" i="8"/>
  <c r="J15" i="35" s="1"/>
  <c r="L592" i="8"/>
  <c r="J16" i="35" s="1"/>
  <c r="L586" i="8"/>
  <c r="J11" i="35" s="1"/>
  <c r="L587" i="8"/>
  <c r="J12" i="35" s="1"/>
  <c r="L588" i="8"/>
  <c r="J13" i="35" s="1"/>
  <c r="BL592" i="8"/>
  <c r="BJ16" i="35" s="1"/>
  <c r="BL591" i="8"/>
  <c r="BJ15" i="35" s="1"/>
  <c r="BL590" i="8"/>
  <c r="BJ14" i="35" s="1"/>
  <c r="BL586" i="8"/>
  <c r="BJ11" i="35" s="1"/>
  <c r="BL588" i="8"/>
  <c r="BJ13" i="35" s="1"/>
  <c r="BL587" i="8"/>
  <c r="BJ12" i="35" s="1"/>
  <c r="K590" i="8"/>
  <c r="I14" i="35" s="1"/>
  <c r="K591" i="8"/>
  <c r="I15" i="35" s="1"/>
  <c r="K592" i="8"/>
  <c r="I16" i="35" s="1"/>
  <c r="K586" i="8"/>
  <c r="I11" i="35" s="1"/>
  <c r="K587" i="8"/>
  <c r="I12" i="35" s="1"/>
  <c r="K588" i="8"/>
  <c r="I13" i="35" s="1"/>
  <c r="AN591" i="8"/>
  <c r="AL15" i="35" s="1"/>
  <c r="AN592" i="8"/>
  <c r="AL16" i="35" s="1"/>
  <c r="AN590" i="8"/>
  <c r="AL14" i="35" s="1"/>
  <c r="AN586" i="8"/>
  <c r="AL11" i="35" s="1"/>
  <c r="AN588" i="8"/>
  <c r="AL13" i="35" s="1"/>
  <c r="AN587" i="8"/>
  <c r="AL12" i="35" s="1"/>
  <c r="AZ590" i="8"/>
  <c r="AX14" i="35" s="1"/>
  <c r="AZ591" i="8"/>
  <c r="AX15" i="35" s="1"/>
  <c r="AZ592" i="8"/>
  <c r="AX16" i="35" s="1"/>
  <c r="AZ586" i="8"/>
  <c r="AX11" i="35" s="1"/>
  <c r="AZ587" i="8"/>
  <c r="AX12" i="35" s="1"/>
  <c r="AZ588" i="8"/>
  <c r="AX13" i="35" s="1"/>
  <c r="U592" i="8"/>
  <c r="S16" i="35" s="1"/>
  <c r="U590" i="8"/>
  <c r="S14" i="35" s="1"/>
  <c r="U591" i="8"/>
  <c r="S15" i="35" s="1"/>
  <c r="U588" i="8"/>
  <c r="S13" i="35" s="1"/>
  <c r="U587" i="8"/>
  <c r="S12" i="35" s="1"/>
  <c r="U586" i="8"/>
  <c r="S11" i="35" s="1"/>
  <c r="AO592" i="8"/>
  <c r="AM16" i="35" s="1"/>
  <c r="AO591" i="8"/>
  <c r="AM15" i="35" s="1"/>
  <c r="AO590" i="8"/>
  <c r="AM14" i="35" s="1"/>
  <c r="AO586" i="8"/>
  <c r="AM11" i="35" s="1"/>
  <c r="AO588" i="8"/>
  <c r="AM13" i="35" s="1"/>
  <c r="AO587" i="8"/>
  <c r="AM12" i="35" s="1"/>
  <c r="BA590" i="8"/>
  <c r="AY14" i="35" s="1"/>
  <c r="BA591" i="8"/>
  <c r="AY15" i="35" s="1"/>
  <c r="BA592" i="8"/>
  <c r="AY16" i="35" s="1"/>
  <c r="BA587" i="8"/>
  <c r="AY12" i="35" s="1"/>
  <c r="BA586" i="8"/>
  <c r="AY11" i="35" s="1"/>
  <c r="BA588" i="8"/>
  <c r="AY13" i="35" s="1"/>
  <c r="G586" i="8"/>
  <c r="E11" i="35" s="1"/>
  <c r="G591" i="8"/>
  <c r="E15" i="35" s="1"/>
  <c r="G590" i="8"/>
  <c r="E14" i="35" s="1"/>
  <c r="G592" i="8"/>
  <c r="E16" i="35" s="1"/>
  <c r="G588" i="8"/>
  <c r="E13" i="35" s="1"/>
  <c r="G587" i="8"/>
  <c r="E12" i="35" s="1"/>
  <c r="E135" i="8"/>
  <c r="AA171" i="8"/>
  <c r="AU171" i="8"/>
  <c r="H172" i="8"/>
  <c r="AB172" i="8"/>
  <c r="AV172" i="8"/>
  <c r="I173" i="8"/>
  <c r="AC173" i="8"/>
  <c r="AW173" i="8"/>
  <c r="J175" i="8"/>
  <c r="AD175" i="8"/>
  <c r="AX175" i="8"/>
  <c r="K176" i="8"/>
  <c r="AE176" i="8"/>
  <c r="AY176" i="8"/>
  <c r="L177" i="8"/>
  <c r="AF177" i="8"/>
  <c r="AZ177" i="8"/>
  <c r="G171" i="8"/>
  <c r="O171" i="8"/>
  <c r="AJ171" i="8"/>
  <c r="BE171" i="8"/>
  <c r="S172" i="8"/>
  <c r="AN172" i="8"/>
  <c r="BI172" i="8"/>
  <c r="W173" i="8"/>
  <c r="AR173" i="8"/>
  <c r="BM173" i="8"/>
  <c r="AA175" i="8"/>
  <c r="AV175" i="8"/>
  <c r="J176" i="8"/>
  <c r="AF176" i="8"/>
  <c r="BA176" i="8"/>
  <c r="O177" i="8"/>
  <c r="AJ177" i="8"/>
  <c r="BE177" i="8"/>
  <c r="BK172" i="8"/>
  <c r="AT173" i="8"/>
  <c r="AC175" i="8"/>
  <c r="AY175" i="8"/>
  <c r="BC176" i="8"/>
  <c r="AL177" i="8"/>
  <c r="BG177" i="8"/>
  <c r="P171" i="8"/>
  <c r="AK171" i="8"/>
  <c r="BF171" i="8"/>
  <c r="T172" i="8"/>
  <c r="AO172" i="8"/>
  <c r="BJ172" i="8"/>
  <c r="X173" i="8"/>
  <c r="AS173" i="8"/>
  <c r="BN173" i="8"/>
  <c r="AB175" i="8"/>
  <c r="AW175" i="8"/>
  <c r="L176" i="8"/>
  <c r="AG176" i="8"/>
  <c r="BB176" i="8"/>
  <c r="P177" i="8"/>
  <c r="AK177" i="8"/>
  <c r="BF177" i="8"/>
  <c r="BG171" i="8"/>
  <c r="AH176" i="8"/>
  <c r="Q171" i="8"/>
  <c r="AL171" i="8"/>
  <c r="U172" i="8"/>
  <c r="AP172" i="8"/>
  <c r="Y173" i="8"/>
  <c r="H175" i="8"/>
  <c r="M176" i="8"/>
  <c r="Q177" i="8"/>
  <c r="S171" i="8"/>
  <c r="AN171" i="8"/>
  <c r="BI171" i="8"/>
  <c r="W172" i="8"/>
  <c r="AR172" i="8"/>
  <c r="BM172" i="8"/>
  <c r="AA173" i="8"/>
  <c r="AV173" i="8"/>
  <c r="K175" i="8"/>
  <c r="AF175" i="8"/>
  <c r="BA175" i="8"/>
  <c r="O176" i="8"/>
  <c r="AJ176" i="8"/>
  <c r="BE176" i="8"/>
  <c r="S177" i="8"/>
  <c r="AN177" i="8"/>
  <c r="BI177" i="8"/>
  <c r="L171" i="8"/>
  <c r="AG171" i="8"/>
  <c r="BB171" i="8"/>
  <c r="P172" i="8"/>
  <c r="AK172" i="8"/>
  <c r="BF172" i="8"/>
  <c r="T173" i="8"/>
  <c r="AO173" i="8"/>
  <c r="BJ173" i="8"/>
  <c r="X175" i="8"/>
  <c r="AS175" i="8"/>
  <c r="BN175" i="8"/>
  <c r="AB176" i="8"/>
  <c r="AW176" i="8"/>
  <c r="K177" i="8"/>
  <c r="AG177" i="8"/>
  <c r="BB177" i="8"/>
  <c r="M171" i="8"/>
  <c r="AH171" i="8"/>
  <c r="BC171" i="8"/>
  <c r="Q172" i="8"/>
  <c r="U171" i="8"/>
  <c r="AW171" i="8"/>
  <c r="V172" i="8"/>
  <c r="AX172" i="8"/>
  <c r="Q173" i="8"/>
  <c r="AU173" i="8"/>
  <c r="P175" i="8"/>
  <c r="AP175" i="8"/>
  <c r="N176" i="8"/>
  <c r="AO176" i="8"/>
  <c r="H177" i="8"/>
  <c r="AM177" i="8"/>
  <c r="BN177" i="8"/>
  <c r="AP176" i="8"/>
  <c r="AD172" i="8"/>
  <c r="AT177" i="8"/>
  <c r="V171" i="8"/>
  <c r="AX171" i="8"/>
  <c r="X172" i="8"/>
  <c r="AY172" i="8"/>
  <c r="R173" i="8"/>
  <c r="AX173" i="8"/>
  <c r="Q175" i="8"/>
  <c r="AQ175" i="8"/>
  <c r="P176" i="8"/>
  <c r="I177" i="8"/>
  <c r="AO177" i="8"/>
  <c r="G175" i="8"/>
  <c r="BC173" i="8"/>
  <c r="W171" i="8"/>
  <c r="AY171" i="8"/>
  <c r="Y172" i="8"/>
  <c r="AZ172" i="8"/>
  <c r="S173" i="8"/>
  <c r="AY173" i="8"/>
  <c r="R175" i="8"/>
  <c r="AR175" i="8"/>
  <c r="Q176" i="8"/>
  <c r="AQ176" i="8"/>
  <c r="J177" i="8"/>
  <c r="AP177" i="8"/>
  <c r="G176" i="8"/>
  <c r="AS176" i="8"/>
  <c r="BH171" i="8"/>
  <c r="U176" i="8"/>
  <c r="X171" i="8"/>
  <c r="AZ171" i="8"/>
  <c r="Z172" i="8"/>
  <c r="BA172" i="8"/>
  <c r="U173" i="8"/>
  <c r="AZ173" i="8"/>
  <c r="S175" i="8"/>
  <c r="AT175" i="8"/>
  <c r="R176" i="8"/>
  <c r="AR176" i="8"/>
  <c r="M177" i="8"/>
  <c r="AQ177" i="8"/>
  <c r="G177" i="8"/>
  <c r="BA173" i="8"/>
  <c r="BB175" i="8"/>
  <c r="Y171" i="8"/>
  <c r="BA171" i="8"/>
  <c r="AA172" i="8"/>
  <c r="BB172" i="8"/>
  <c r="V173" i="8"/>
  <c r="T175" i="8"/>
  <c r="AU175" i="8"/>
  <c r="S176" i="8"/>
  <c r="N177" i="8"/>
  <c r="AR177" i="8"/>
  <c r="G172" i="8"/>
  <c r="AB171" i="8"/>
  <c r="V175" i="8"/>
  <c r="Z171" i="8"/>
  <c r="BD171" i="8"/>
  <c r="AC172" i="8"/>
  <c r="BC172" i="8"/>
  <c r="Z173" i="8"/>
  <c r="BB173" i="8"/>
  <c r="U175" i="8"/>
  <c r="AZ175" i="8"/>
  <c r="T176" i="8"/>
  <c r="AT176" i="8"/>
  <c r="R177" i="8"/>
  <c r="AS177" i="8"/>
  <c r="G173" i="8"/>
  <c r="AB173" i="8"/>
  <c r="I171" i="8"/>
  <c r="AP171" i="8"/>
  <c r="K172" i="8"/>
  <c r="AM172" i="8"/>
  <c r="K173" i="8"/>
  <c r="AK173" i="8"/>
  <c r="BL173" i="8"/>
  <c r="AJ175" i="8"/>
  <c r="BJ175" i="8"/>
  <c r="AD176" i="8"/>
  <c r="BI176" i="8"/>
  <c r="AB177" i="8"/>
  <c r="BD177" i="8"/>
  <c r="J171" i="8"/>
  <c r="AQ171" i="8"/>
  <c r="L172" i="8"/>
  <c r="AQ172" i="8"/>
  <c r="L173" i="8"/>
  <c r="AL173" i="8"/>
  <c r="I175" i="8"/>
  <c r="AK175" i="8"/>
  <c r="BK175" i="8"/>
  <c r="AI176" i="8"/>
  <c r="BJ176" i="8"/>
  <c r="AC177" i="8"/>
  <c r="BH177" i="8"/>
  <c r="R171" i="8"/>
  <c r="AT171" i="8"/>
  <c r="O172" i="8"/>
  <c r="AU172" i="8"/>
  <c r="O173" i="8"/>
  <c r="AP173" i="8"/>
  <c r="N175" i="8"/>
  <c r="AN175" i="8"/>
  <c r="H176" i="8"/>
  <c r="AM176" i="8"/>
  <c r="BM176" i="8"/>
  <c r="AH177" i="8"/>
  <c r="BL177" i="8"/>
  <c r="T171" i="8"/>
  <c r="AV171" i="8"/>
  <c r="R172" i="8"/>
  <c r="AW172" i="8"/>
  <c r="P173" i="8"/>
  <c r="AQ173" i="8"/>
  <c r="O175" i="8"/>
  <c r="AO175" i="8"/>
  <c r="I176" i="8"/>
  <c r="AN176" i="8"/>
  <c r="BN176" i="8"/>
  <c r="AI177" i="8"/>
  <c r="BM177" i="8"/>
  <c r="BD172" i="8"/>
  <c r="AU176" i="8"/>
  <c r="T177" i="8"/>
  <c r="M172" i="8"/>
  <c r="AD173" i="8"/>
  <c r="Z175" i="8"/>
  <c r="Z176" i="8"/>
  <c r="AA177" i="8"/>
  <c r="N172" i="8"/>
  <c r="AE175" i="8"/>
  <c r="AA176" i="8"/>
  <c r="AD177" i="8"/>
  <c r="AE172" i="8"/>
  <c r="AG175" i="8"/>
  <c r="AE177" i="8"/>
  <c r="AC171" i="8"/>
  <c r="AE171" i="8"/>
  <c r="AX177" i="8"/>
  <c r="BA177" i="8"/>
  <c r="AT172" i="8"/>
  <c r="BF173" i="8"/>
  <c r="BG172" i="8"/>
  <c r="BK171" i="8"/>
  <c r="H171" i="8"/>
  <c r="AE173" i="8"/>
  <c r="AC176" i="8"/>
  <c r="AG172" i="8"/>
  <c r="AL176" i="8"/>
  <c r="AH172" i="8"/>
  <c r="AJ173" i="8"/>
  <c r="BD176" i="8"/>
  <c r="BJ177" i="8"/>
  <c r="AR171" i="8"/>
  <c r="BG175" i="8"/>
  <c r="AS171" i="8"/>
  <c r="BH172" i="8"/>
  <c r="BI173" i="8"/>
  <c r="K171" i="8"/>
  <c r="AF173" i="8"/>
  <c r="AD171" i="8"/>
  <c r="AV176" i="8"/>
  <c r="AI172" i="8"/>
  <c r="AX176" i="8"/>
  <c r="AY177" i="8"/>
  <c r="AI171" i="8"/>
  <c r="AN173" i="8"/>
  <c r="BG176" i="8"/>
  <c r="BH176" i="8"/>
  <c r="BJ171" i="8"/>
  <c r="U177" i="8"/>
  <c r="N171" i="8"/>
  <c r="AF172" i="8"/>
  <c r="AG173" i="8"/>
  <c r="AH175" i="8"/>
  <c r="AK176" i="8"/>
  <c r="AU177" i="8"/>
  <c r="AH173" i="8"/>
  <c r="AV177" i="8"/>
  <c r="AI173" i="8"/>
  <c r="AW177" i="8"/>
  <c r="AM175" i="8"/>
  <c r="BD175" i="8"/>
  <c r="BE173" i="8"/>
  <c r="BE172" i="8"/>
  <c r="BK176" i="8"/>
  <c r="BL176" i="8"/>
  <c r="BL172" i="8"/>
  <c r="AI175" i="8"/>
  <c r="AL175" i="8"/>
  <c r="AL172" i="8"/>
  <c r="AF171" i="8"/>
  <c r="AJ172" i="8"/>
  <c r="AM173" i="8"/>
  <c r="BC175" i="8"/>
  <c r="AZ176" i="8"/>
  <c r="AM171" i="8"/>
  <c r="AS172" i="8"/>
  <c r="BD173" i="8"/>
  <c r="BE175" i="8"/>
  <c r="BF176" i="8"/>
  <c r="BC177" i="8"/>
  <c r="AO171" i="8"/>
  <c r="BF175" i="8"/>
  <c r="BK177" i="8"/>
  <c r="BH175" i="8"/>
  <c r="BH173" i="8"/>
  <c r="BL175" i="8"/>
  <c r="BG173" i="8"/>
  <c r="BI175" i="8"/>
  <c r="BL171" i="8"/>
  <c r="BN172" i="8"/>
  <c r="BK173" i="8"/>
  <c r="BM175" i="8"/>
  <c r="V177" i="8"/>
  <c r="BM171" i="8"/>
  <c r="H173" i="8"/>
  <c r="L175" i="8"/>
  <c r="V176" i="8"/>
  <c r="W177" i="8"/>
  <c r="BN171" i="8"/>
  <c r="J173" i="8"/>
  <c r="M175" i="8"/>
  <c r="W176" i="8"/>
  <c r="I172" i="8"/>
  <c r="M173" i="8"/>
  <c r="W175" i="8"/>
  <c r="X176" i="8"/>
  <c r="Y177" i="8"/>
  <c r="J172" i="8"/>
  <c r="N173" i="8"/>
  <c r="Y175" i="8"/>
  <c r="Y176" i="8"/>
  <c r="Z177" i="8"/>
  <c r="X177" i="8"/>
  <c r="BM592" i="8"/>
  <c r="BK16" i="35" s="1"/>
  <c r="BM591" i="8"/>
  <c r="BK15" i="35" s="1"/>
  <c r="BM590" i="8"/>
  <c r="BK14" i="35" s="1"/>
  <c r="BM586" i="8"/>
  <c r="BK11" i="35" s="1"/>
  <c r="BM588" i="8"/>
  <c r="BK13" i="35" s="1"/>
  <c r="BM587" i="8"/>
  <c r="BK12" i="35" s="1"/>
  <c r="V592" i="8"/>
  <c r="T16" i="35" s="1"/>
  <c r="V591" i="8"/>
  <c r="T15" i="35" s="1"/>
  <c r="V590" i="8"/>
  <c r="T14" i="35" s="1"/>
  <c r="V588" i="8"/>
  <c r="T13" i="35" s="1"/>
  <c r="V587" i="8"/>
  <c r="T12" i="35" s="1"/>
  <c r="V586" i="8"/>
  <c r="T11" i="35" s="1"/>
  <c r="BC591" i="8"/>
  <c r="BA15" i="35" s="1"/>
  <c r="BC590" i="8"/>
  <c r="BA14" i="35" s="1"/>
  <c r="BC592" i="8"/>
  <c r="BA16" i="35" s="1"/>
  <c r="BC587" i="8"/>
  <c r="BA12" i="35" s="1"/>
  <c r="BC586" i="8"/>
  <c r="BA11" i="35" s="1"/>
  <c r="BC588" i="8"/>
  <c r="BA13" i="35" s="1"/>
  <c r="AP592" i="8"/>
  <c r="AN16" i="35" s="1"/>
  <c r="AP591" i="8"/>
  <c r="AN15" i="35" s="1"/>
  <c r="AP590" i="8"/>
  <c r="AN14" i="35" s="1"/>
  <c r="AP588" i="8"/>
  <c r="AN13" i="35" s="1"/>
  <c r="AP586" i="8"/>
  <c r="AN11" i="35" s="1"/>
  <c r="AP587" i="8"/>
  <c r="AN12" i="35" s="1"/>
  <c r="Y591" i="8"/>
  <c r="W15" i="35" s="1"/>
  <c r="Y590" i="8"/>
  <c r="W14" i="35" s="1"/>
  <c r="Y592" i="8"/>
  <c r="W16" i="35" s="1"/>
  <c r="Y587" i="8"/>
  <c r="W12" i="35" s="1"/>
  <c r="Y586" i="8"/>
  <c r="W11" i="35" s="1"/>
  <c r="Y588" i="8"/>
  <c r="W13" i="35" s="1"/>
  <c r="AQ592" i="8"/>
  <c r="AO16" i="35" s="1"/>
  <c r="AQ591" i="8"/>
  <c r="AO15" i="35" s="1"/>
  <c r="AQ590" i="8"/>
  <c r="AO14" i="35" s="1"/>
  <c r="AQ588" i="8"/>
  <c r="AO13" i="35" s="1"/>
  <c r="AQ587" i="8"/>
  <c r="AO12" i="35" s="1"/>
  <c r="AQ586" i="8"/>
  <c r="AO11" i="35" s="1"/>
  <c r="AF590" i="8"/>
  <c r="AD14" i="35" s="1"/>
  <c r="AF591" i="8"/>
  <c r="AD15" i="35" s="1"/>
  <c r="AF592" i="8"/>
  <c r="AD16" i="35" s="1"/>
  <c r="AF586" i="8"/>
  <c r="AD11" i="35" s="1"/>
  <c r="AF587" i="8"/>
  <c r="AD12" i="35" s="1"/>
  <c r="AF588" i="8"/>
  <c r="AD13" i="35" s="1"/>
  <c r="H592" i="8"/>
  <c r="F16" i="35" s="1"/>
  <c r="H591" i="8"/>
  <c r="F15" i="35" s="1"/>
  <c r="H590" i="8"/>
  <c r="F14" i="35" s="1"/>
  <c r="H587" i="8"/>
  <c r="F12" i="35" s="1"/>
  <c r="H588" i="8"/>
  <c r="F13" i="35" s="1"/>
  <c r="H586" i="8"/>
  <c r="F11" i="35" s="1"/>
  <c r="AR592" i="8"/>
  <c r="AP16" i="35" s="1"/>
  <c r="AR591" i="8"/>
  <c r="AP15" i="35" s="1"/>
  <c r="AR590" i="8"/>
  <c r="AP14" i="35" s="1"/>
  <c r="AR588" i="8"/>
  <c r="AP13" i="35" s="1"/>
  <c r="AR587" i="8"/>
  <c r="AP12" i="35" s="1"/>
  <c r="AR586" i="8"/>
  <c r="AP11" i="35" s="1"/>
  <c r="O592" i="8"/>
  <c r="M16" i="35" s="1"/>
  <c r="O591" i="8"/>
  <c r="M15" i="35" s="1"/>
  <c r="O590" i="8"/>
  <c r="M14" i="35" s="1"/>
  <c r="O586" i="8"/>
  <c r="M11" i="35" s="1"/>
  <c r="O588" i="8"/>
  <c r="M13" i="35" s="1"/>
  <c r="O587" i="8"/>
  <c r="M12" i="35" s="1"/>
  <c r="AG590" i="8"/>
  <c r="AE14" i="35" s="1"/>
  <c r="AG591" i="8"/>
  <c r="AE15" i="35" s="1"/>
  <c r="AG592" i="8"/>
  <c r="AE16" i="35" s="1"/>
  <c r="AG587" i="8"/>
  <c r="AE12" i="35" s="1"/>
  <c r="AG586" i="8"/>
  <c r="AE11" i="35" s="1"/>
  <c r="AG588" i="8"/>
  <c r="AE13" i="35" s="1"/>
  <c r="AS592" i="8"/>
  <c r="AQ16" i="35" s="1"/>
  <c r="AS591" i="8"/>
  <c r="AQ15" i="35" s="1"/>
  <c r="AS590" i="8"/>
  <c r="AQ14" i="35" s="1"/>
  <c r="AS588" i="8"/>
  <c r="AQ13" i="35" s="1"/>
  <c r="AS587" i="8"/>
  <c r="AQ12" i="35" s="1"/>
  <c r="AS586" i="8"/>
  <c r="AQ11" i="35" s="1"/>
  <c r="M590" i="8"/>
  <c r="K14" i="35" s="1"/>
  <c r="M591" i="8"/>
  <c r="K15" i="35" s="1"/>
  <c r="M592" i="8"/>
  <c r="K16" i="35" s="1"/>
  <c r="M586" i="8"/>
  <c r="K11" i="35" s="1"/>
  <c r="M587" i="8"/>
  <c r="K12" i="35" s="1"/>
  <c r="M588" i="8"/>
  <c r="K13" i="35" s="1"/>
  <c r="BE590" i="8"/>
  <c r="BC14" i="35" s="1"/>
  <c r="BE591" i="8"/>
  <c r="BC15" i="35" s="1"/>
  <c r="BE592" i="8"/>
  <c r="BC16" i="35" s="1"/>
  <c r="BE587" i="8"/>
  <c r="BC12" i="35" s="1"/>
  <c r="BE586" i="8"/>
  <c r="BC11" i="35" s="1"/>
  <c r="BE588" i="8"/>
  <c r="BC13" i="35" s="1"/>
  <c r="AT592" i="8"/>
  <c r="AR16" i="35" s="1"/>
  <c r="AT591" i="8"/>
  <c r="AR15" i="35" s="1"/>
  <c r="AT590" i="8"/>
  <c r="AR14" i="35" s="1"/>
  <c r="AT588" i="8"/>
  <c r="AR13" i="35" s="1"/>
  <c r="AT587" i="8"/>
  <c r="AR12" i="35" s="1"/>
  <c r="AT586" i="8"/>
  <c r="AR11" i="35" s="1"/>
  <c r="BF590" i="8"/>
  <c r="BD14" i="35" s="1"/>
  <c r="BF591" i="8"/>
  <c r="BD15" i="35" s="1"/>
  <c r="BF592" i="8"/>
  <c r="BD16" i="35" s="1"/>
  <c r="BF587" i="8"/>
  <c r="BD12" i="35" s="1"/>
  <c r="BF586" i="8"/>
  <c r="BD11" i="35" s="1"/>
  <c r="BF588" i="8"/>
  <c r="BD13" i="35" s="1"/>
  <c r="BG590" i="8"/>
  <c r="BE14" i="35" s="1"/>
  <c r="BG592" i="8"/>
  <c r="BE16" i="35" s="1"/>
  <c r="BG591" i="8"/>
  <c r="BE15" i="35" s="1"/>
  <c r="BG587" i="8"/>
  <c r="BE12" i="35" s="1"/>
  <c r="BG586" i="8"/>
  <c r="BE11" i="35" s="1"/>
  <c r="BG588" i="8"/>
  <c r="BE13" i="35" s="1"/>
  <c r="AJ592" i="8"/>
  <c r="AH16" i="35" s="1"/>
  <c r="AJ590" i="8"/>
  <c r="AH14" i="35" s="1"/>
  <c r="AJ591" i="8"/>
  <c r="AH15" i="35" s="1"/>
  <c r="AJ586" i="8"/>
  <c r="AH11" i="35" s="1"/>
  <c r="AJ587" i="8"/>
  <c r="AH12" i="35" s="1"/>
  <c r="AJ588" i="8"/>
  <c r="AH13" i="35" s="1"/>
  <c r="T592" i="8"/>
  <c r="R16" i="35" s="1"/>
  <c r="T591" i="8"/>
  <c r="R15" i="35" s="1"/>
  <c r="T590" i="8"/>
  <c r="R14" i="35" s="1"/>
  <c r="T588" i="8"/>
  <c r="R13" i="35" s="1"/>
  <c r="T587" i="8"/>
  <c r="R12" i="35" s="1"/>
  <c r="T586" i="8"/>
  <c r="R11" i="35" s="1"/>
  <c r="E31" i="15"/>
  <c r="F31" i="15" s="1"/>
  <c r="D34" i="15" s="1"/>
  <c r="W591" i="8"/>
  <c r="U15" i="35" s="1"/>
  <c r="W592" i="8"/>
  <c r="U16" i="35" s="1"/>
  <c r="W590" i="8"/>
  <c r="U14" i="35" s="1"/>
  <c r="W588" i="8"/>
  <c r="U13" i="35" s="1"/>
  <c r="W587" i="8"/>
  <c r="U12" i="35" s="1"/>
  <c r="W586" i="8"/>
  <c r="U11" i="35" s="1"/>
  <c r="X591" i="8"/>
  <c r="V15" i="35" s="1"/>
  <c r="X592" i="8"/>
  <c r="V16" i="35" s="1"/>
  <c r="X590" i="8"/>
  <c r="V14" i="35" s="1"/>
  <c r="X588" i="8"/>
  <c r="V13" i="35" s="1"/>
  <c r="X587" i="8"/>
  <c r="V12" i="35" s="1"/>
  <c r="X586" i="8"/>
  <c r="V11" i="35" s="1"/>
  <c r="R592" i="8"/>
  <c r="P16" i="35" s="1"/>
  <c r="R591" i="8"/>
  <c r="P15" i="35" s="1"/>
  <c r="R590" i="8"/>
  <c r="P14" i="35" s="1"/>
  <c r="R588" i="8"/>
  <c r="P13" i="35" s="1"/>
  <c r="R587" i="8"/>
  <c r="P12" i="35" s="1"/>
  <c r="R586" i="8"/>
  <c r="P11" i="35" s="1"/>
  <c r="S592" i="8"/>
  <c r="Q16" i="35" s="1"/>
  <c r="S590" i="8"/>
  <c r="Q14" i="35" s="1"/>
  <c r="S591" i="8"/>
  <c r="Q15" i="35" s="1"/>
  <c r="S588" i="8"/>
  <c r="Q13" i="35" s="1"/>
  <c r="S587" i="8"/>
  <c r="Q12" i="35" s="1"/>
  <c r="S586" i="8"/>
  <c r="Q11" i="35" s="1"/>
  <c r="P592" i="8"/>
  <c r="N16" i="35" s="1"/>
  <c r="P590" i="8"/>
  <c r="N14" i="35" s="1"/>
  <c r="P591" i="8"/>
  <c r="N15" i="35" s="1"/>
  <c r="P586" i="8"/>
  <c r="N11" i="35" s="1"/>
  <c r="P588" i="8"/>
  <c r="N13" i="35" s="1"/>
  <c r="P587" i="8"/>
  <c r="N12" i="35" s="1"/>
  <c r="J590" i="8"/>
  <c r="H14" i="35" s="1"/>
  <c r="J591" i="8"/>
  <c r="H15" i="35" s="1"/>
  <c r="J592" i="8"/>
  <c r="H16" i="35" s="1"/>
  <c r="J586" i="8"/>
  <c r="H11" i="35" s="1"/>
  <c r="J587" i="8"/>
  <c r="H12" i="35" s="1"/>
  <c r="J588" i="8"/>
  <c r="H13" i="35" s="1"/>
  <c r="AB591" i="8"/>
  <c r="Z15" i="35" s="1"/>
  <c r="AB592" i="8"/>
  <c r="Z16" i="35" s="1"/>
  <c r="AB590" i="8"/>
  <c r="Z14" i="35" s="1"/>
  <c r="AB587" i="8"/>
  <c r="Z12" i="35" s="1"/>
  <c r="AB588" i="8"/>
  <c r="Z13" i="35" s="1"/>
  <c r="AB586" i="8"/>
  <c r="Z11" i="35" s="1"/>
  <c r="AD590" i="8"/>
  <c r="AB14" i="35" s="1"/>
  <c r="AD591" i="8"/>
  <c r="AB15" i="35" s="1"/>
  <c r="AD592" i="8"/>
  <c r="AB16" i="35" s="1"/>
  <c r="AD586" i="8"/>
  <c r="AB11" i="35" s="1"/>
  <c r="AD587" i="8"/>
  <c r="AB12" i="35" s="1"/>
  <c r="AD588" i="8"/>
  <c r="AB13" i="35" s="1"/>
  <c r="AC592" i="8"/>
  <c r="AA16" i="35" s="1"/>
  <c r="AC590" i="8"/>
  <c r="AA14" i="35" s="1"/>
  <c r="AC591" i="8"/>
  <c r="AA15" i="35" s="1"/>
  <c r="AC588" i="8"/>
  <c r="AA13" i="35" s="1"/>
  <c r="AC586" i="8"/>
  <c r="AA11" i="35" s="1"/>
  <c r="AC587" i="8"/>
  <c r="AA12" i="35" s="1"/>
  <c r="N591" i="8"/>
  <c r="L15" i="35" s="1"/>
  <c r="N590" i="8"/>
  <c r="L14" i="35" s="1"/>
  <c r="N592" i="8"/>
  <c r="L16" i="35" s="1"/>
  <c r="N586" i="8"/>
  <c r="L11" i="35" s="1"/>
  <c r="N588" i="8"/>
  <c r="L13" i="35" s="1"/>
  <c r="N587" i="8"/>
  <c r="L12" i="35" s="1"/>
  <c r="Q592" i="8"/>
  <c r="O16" i="35" s="1"/>
  <c r="Q591" i="8"/>
  <c r="O15" i="35" s="1"/>
  <c r="Q590" i="8"/>
  <c r="O14" i="35" s="1"/>
  <c r="Q586" i="8"/>
  <c r="O11" i="35" s="1"/>
  <c r="Q588" i="8"/>
  <c r="O13" i="35" s="1"/>
  <c r="Q587" i="8"/>
  <c r="O12" i="35" s="1"/>
  <c r="BI592" i="8"/>
  <c r="BG16" i="35" s="1"/>
  <c r="BI590" i="8"/>
  <c r="BG14" i="35" s="1"/>
  <c r="BI591" i="8"/>
  <c r="BG15" i="35" s="1"/>
  <c r="BI586" i="8"/>
  <c r="BG11" i="35" s="1"/>
  <c r="BI588" i="8"/>
  <c r="BG13" i="35" s="1"/>
  <c r="BI587" i="8"/>
  <c r="BG12" i="35" s="1"/>
  <c r="AX163" i="8"/>
  <c r="BB163" i="8"/>
  <c r="S163" i="8"/>
  <c r="V163" i="8"/>
  <c r="BF163" i="8"/>
  <c r="AJ163" i="8"/>
  <c r="AN163" i="8"/>
  <c r="BE163" i="8"/>
  <c r="AW163" i="8"/>
  <c r="AG163" i="8"/>
  <c r="AV163" i="8"/>
  <c r="BK163" i="8"/>
  <c r="BJ163" i="8"/>
  <c r="AT163" i="8"/>
  <c r="AS163" i="8"/>
  <c r="AE163" i="8"/>
  <c r="O163" i="8"/>
  <c r="AU163" i="8"/>
  <c r="BI163" i="8"/>
  <c r="AC163" i="8"/>
  <c r="Z163" i="8"/>
  <c r="G163" i="8"/>
  <c r="Q163" i="8"/>
  <c r="N163" i="8"/>
  <c r="BH163" i="8"/>
  <c r="X163" i="8"/>
  <c r="AM163" i="8"/>
  <c r="I163" i="8"/>
  <c r="L163" i="8"/>
  <c r="AL163" i="8"/>
  <c r="U163" i="8"/>
  <c r="AB163" i="8"/>
  <c r="BN163" i="8"/>
  <c r="K163" i="8"/>
  <c r="BG163" i="8"/>
  <c r="AO163" i="8"/>
  <c r="AK163" i="8"/>
  <c r="BA163" i="8"/>
  <c r="H163" i="8"/>
  <c r="AF163" i="8"/>
  <c r="BD163" i="8"/>
  <c r="AZ163" i="8"/>
  <c r="AQ163" i="8"/>
  <c r="AD163" i="8"/>
  <c r="BL163" i="8"/>
  <c r="Y163" i="8"/>
  <c r="AR163" i="8"/>
  <c r="M163" i="8"/>
  <c r="BM163" i="8"/>
  <c r="J163" i="8"/>
  <c r="BC163" i="8"/>
  <c r="R163" i="8"/>
  <c r="T163" i="8"/>
  <c r="AI163" i="8"/>
  <c r="AA163" i="8"/>
  <c r="P163" i="8"/>
  <c r="AY163" i="8"/>
  <c r="AH163" i="8"/>
  <c r="W163" i="8"/>
  <c r="AP163" i="8"/>
  <c r="AX590" i="8"/>
  <c r="AV14" i="35" s="1"/>
  <c r="AX591" i="8"/>
  <c r="AV15" i="35" s="1"/>
  <c r="AX592" i="8"/>
  <c r="AV16" i="35" s="1"/>
  <c r="AX586" i="8"/>
  <c r="AV11" i="35" s="1"/>
  <c r="AX587" i="8"/>
  <c r="AV12" i="35" s="1"/>
  <c r="AX588" i="8"/>
  <c r="AV13" i="35" s="1"/>
  <c r="AW592" i="8"/>
  <c r="AU16" i="35" s="1"/>
  <c r="AW590" i="8"/>
  <c r="AU14" i="35" s="1"/>
  <c r="AW591" i="8"/>
  <c r="AU15" i="35" s="1"/>
  <c r="AW588" i="8"/>
  <c r="AU13" i="35" s="1"/>
  <c r="AW586" i="8"/>
  <c r="AU11" i="35" s="1"/>
  <c r="AW587" i="8"/>
  <c r="AU12" i="35" s="1"/>
  <c r="AK592" i="8"/>
  <c r="AI16" i="35" s="1"/>
  <c r="AK590" i="8"/>
  <c r="AI14" i="35" s="1"/>
  <c r="AK591" i="8"/>
  <c r="AI15" i="35" s="1"/>
  <c r="AK586" i="8"/>
  <c r="AI11" i="35" s="1"/>
  <c r="AK588" i="8"/>
  <c r="AI13" i="35" s="1"/>
  <c r="AK587" i="8"/>
  <c r="AI12" i="35" s="1"/>
  <c r="E164" i="8"/>
  <c r="BL168" i="22"/>
  <c r="BK168" i="22"/>
  <c r="BH168" i="22"/>
  <c r="BG168" i="22"/>
  <c r="BD168" i="22"/>
  <c r="BC168" i="22"/>
  <c r="AZ168" i="22"/>
  <c r="AY168" i="22"/>
  <c r="AV168" i="22"/>
  <c r="AU168" i="22"/>
  <c r="AR168" i="22"/>
  <c r="AQ168" i="22"/>
  <c r="AN168" i="22"/>
  <c r="AM168" i="22"/>
  <c r="AJ168" i="22"/>
  <c r="AI168" i="22"/>
  <c r="AF168" i="22"/>
  <c r="AE168" i="22"/>
  <c r="AB168" i="22"/>
  <c r="AA168" i="22"/>
  <c r="X168" i="22"/>
  <c r="W168" i="22"/>
  <c r="T168" i="22"/>
  <c r="S168" i="22"/>
  <c r="P168" i="22"/>
  <c r="O168" i="22"/>
  <c r="L168" i="22"/>
  <c r="K168" i="22"/>
  <c r="H168" i="22"/>
  <c r="G168" i="22"/>
  <c r="BN158" i="21"/>
  <c r="BM158" i="21"/>
  <c r="BL158" i="21"/>
  <c r="BK158" i="21"/>
  <c r="BJ158" i="21"/>
  <c r="BI158" i="21"/>
  <c r="BH158" i="21"/>
  <c r="BG158" i="21"/>
  <c r="BF158" i="21"/>
  <c r="BE158" i="21"/>
  <c r="BD158" i="21"/>
  <c r="BC158" i="21"/>
  <c r="BB158"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V158" i="21"/>
  <c r="U158" i="21"/>
  <c r="T158" i="21"/>
  <c r="S158" i="21"/>
  <c r="R158" i="21"/>
  <c r="Q158" i="21"/>
  <c r="P158" i="21"/>
  <c r="O158" i="21"/>
  <c r="N158" i="21"/>
  <c r="M158" i="21"/>
  <c r="L158" i="21"/>
  <c r="K158" i="21"/>
  <c r="J158" i="21"/>
  <c r="I158" i="21"/>
  <c r="H158" i="21"/>
  <c r="G158" i="21"/>
  <c r="C166" i="21"/>
  <c r="C164" i="21"/>
  <c r="BN153" i="21"/>
  <c r="BM153" i="21"/>
  <c r="BL153" i="21"/>
  <c r="BK153" i="21"/>
  <c r="BJ153" i="21"/>
  <c r="BI153" i="21"/>
  <c r="BH153" i="21"/>
  <c r="BG153" i="21"/>
  <c r="BF153" i="21"/>
  <c r="BE153" i="21"/>
  <c r="BD153" i="21"/>
  <c r="BC153" i="21"/>
  <c r="BB153" i="21"/>
  <c r="BA153" i="21"/>
  <c r="AZ153" i="21"/>
  <c r="AY153" i="21"/>
  <c r="AX153" i="21"/>
  <c r="AW153" i="21"/>
  <c r="AV153" i="21"/>
  <c r="AU153" i="21"/>
  <c r="AT153" i="21"/>
  <c r="AS153" i="21"/>
  <c r="AR153" i="21"/>
  <c r="AQ153" i="21"/>
  <c r="AP153" i="21"/>
  <c r="AO153" i="21"/>
  <c r="AN153" i="21"/>
  <c r="AM153" i="21"/>
  <c r="AL153" i="21"/>
  <c r="AK153" i="21"/>
  <c r="AJ153" i="21"/>
  <c r="AI153" i="21"/>
  <c r="AH153" i="21"/>
  <c r="AG153" i="21"/>
  <c r="AF153" i="21"/>
  <c r="AE153" i="21"/>
  <c r="AD153" i="21"/>
  <c r="AC153" i="21"/>
  <c r="AB153" i="21"/>
  <c r="AA153" i="21"/>
  <c r="Z153" i="21"/>
  <c r="Y153" i="21"/>
  <c r="X153" i="21"/>
  <c r="W153" i="21"/>
  <c r="V153" i="21"/>
  <c r="U153" i="21"/>
  <c r="T153" i="21"/>
  <c r="S153" i="21"/>
  <c r="R153" i="21"/>
  <c r="Q153" i="21"/>
  <c r="P153" i="21"/>
  <c r="O153" i="21"/>
  <c r="N153" i="21"/>
  <c r="M153" i="21"/>
  <c r="L153" i="21"/>
  <c r="K153" i="21"/>
  <c r="J153" i="21"/>
  <c r="I153" i="21"/>
  <c r="H153" i="21"/>
  <c r="G153" i="21"/>
  <c r="C150" i="21"/>
  <c r="F145" i="21"/>
  <c r="E145" i="21" s="1"/>
  <c r="C147" i="8"/>
  <c r="C65" i="8"/>
  <c r="C155" i="8" s="1"/>
  <c r="C67" i="8"/>
  <c r="BN156" i="8"/>
  <c r="BM156" i="8"/>
  <c r="BL156" i="8"/>
  <c r="BK156" i="8"/>
  <c r="BJ156" i="8"/>
  <c r="BI156" i="8"/>
  <c r="BH156" i="8"/>
  <c r="BG156" i="8"/>
  <c r="BF156" i="8"/>
  <c r="BE156" i="8"/>
  <c r="BD156" i="8"/>
  <c r="BC156" i="8"/>
  <c r="BB156" i="8"/>
  <c r="BA156" i="8"/>
  <c r="AZ156" i="8"/>
  <c r="AY156" i="8"/>
  <c r="AX156" i="8"/>
  <c r="AW156" i="8"/>
  <c r="AV156" i="8"/>
  <c r="AU156" i="8"/>
  <c r="AT156" i="8"/>
  <c r="AS156" i="8"/>
  <c r="AR156" i="8"/>
  <c r="AQ156" i="8"/>
  <c r="AP156" i="8"/>
  <c r="AO156" i="8"/>
  <c r="AN156" i="8"/>
  <c r="AM156" i="8"/>
  <c r="AL156" i="8"/>
  <c r="AK156" i="8"/>
  <c r="AJ156" i="8"/>
  <c r="AI156" i="8"/>
  <c r="AH156" i="8"/>
  <c r="AG156" i="8"/>
  <c r="AF156" i="8"/>
  <c r="G156" i="8"/>
  <c r="H156" i="8"/>
  <c r="I156" i="8"/>
  <c r="J156" i="8"/>
  <c r="K156" i="8"/>
  <c r="L156" i="8"/>
  <c r="M156" i="8"/>
  <c r="N156" i="8"/>
  <c r="O156" i="8"/>
  <c r="P156" i="8"/>
  <c r="Q156" i="8"/>
  <c r="R156" i="8"/>
  <c r="S156" i="8"/>
  <c r="T156" i="8"/>
  <c r="U156" i="8"/>
  <c r="V156" i="8"/>
  <c r="W156" i="8"/>
  <c r="X156" i="8"/>
  <c r="Y156" i="8"/>
  <c r="Z156" i="8"/>
  <c r="AA156" i="8"/>
  <c r="AB156" i="8"/>
  <c r="AC156" i="8"/>
  <c r="AD156" i="8"/>
  <c r="AE156" i="8"/>
  <c r="E233" i="16"/>
  <c r="E158" i="8"/>
  <c r="C167" i="22" l="1"/>
  <c r="F91" i="22" a="1"/>
  <c r="F91" i="22" s="1"/>
  <c r="N83" i="19"/>
  <c r="E89" i="19" s="1"/>
  <c r="H56" i="3"/>
  <c r="H57" i="3" s="1"/>
  <c r="C156" i="22"/>
  <c r="F156" i="22" s="1"/>
  <c r="E156" i="22" s="1"/>
  <c r="F89" i="22" a="1"/>
  <c r="F89" i="22" s="1"/>
  <c r="F646" i="22"/>
  <c r="G38" i="34" s="1"/>
  <c r="F648" i="22"/>
  <c r="G40" i="34" s="1"/>
  <c r="F655" i="22"/>
  <c r="G45" i="34" s="1"/>
  <c r="I168" i="22"/>
  <c r="M168" i="22"/>
  <c r="Q168" i="22"/>
  <c r="U168" i="22"/>
  <c r="Y168" i="22"/>
  <c r="AC168" i="22"/>
  <c r="AG168" i="22"/>
  <c r="AK168" i="22"/>
  <c r="AO168" i="22"/>
  <c r="AS168" i="22"/>
  <c r="AW168" i="22"/>
  <c r="BA168" i="22"/>
  <c r="BE168" i="22"/>
  <c r="BI168" i="22"/>
  <c r="BM168" i="22"/>
  <c r="C176" i="22"/>
  <c r="L47" i="23" s="1"/>
  <c r="H53" i="23" s="1"/>
  <c r="J168" i="22"/>
  <c r="N168" i="22"/>
  <c r="R168" i="22"/>
  <c r="V168" i="22"/>
  <c r="Z168" i="22"/>
  <c r="AD168" i="22"/>
  <c r="AH168" i="22"/>
  <c r="AL168" i="22"/>
  <c r="AP168" i="22"/>
  <c r="AT168" i="22"/>
  <c r="AX168" i="22"/>
  <c r="BB168" i="22"/>
  <c r="BF168" i="22"/>
  <c r="BJ168" i="22"/>
  <c r="BN168" i="22"/>
  <c r="F640" i="22"/>
  <c r="G34" i="34" s="1"/>
  <c r="F148" i="21"/>
  <c r="E148" i="21" s="1"/>
  <c r="C151" i="21"/>
  <c r="F151" i="21" s="1"/>
  <c r="E151" i="21" s="1"/>
  <c r="C84" i="21"/>
  <c r="C78" i="21"/>
  <c r="C89" i="21" s="1"/>
  <c r="C77" i="21"/>
  <c r="C88" i="21" s="1"/>
  <c r="C63" i="12"/>
  <c r="C35" i="12"/>
  <c r="F63" i="12"/>
  <c r="E63" i="12" s="1"/>
  <c r="G36" i="34"/>
  <c r="F652" i="22"/>
  <c r="E161" i="21"/>
  <c r="G31" i="15"/>
  <c r="Z65" i="7"/>
  <c r="AD65" i="7"/>
  <c r="BI65" i="7"/>
  <c r="X65" i="7"/>
  <c r="AG65" i="7"/>
  <c r="AA65" i="7"/>
  <c r="AF65" i="7"/>
  <c r="AV65" i="7"/>
  <c r="T65" i="7"/>
  <c r="P65" i="7"/>
  <c r="Q65" i="7"/>
  <c r="BM65" i="7"/>
  <c r="BL65" i="7"/>
  <c r="BJ65" i="7"/>
  <c r="N65" i="7"/>
  <c r="AP65" i="7"/>
  <c r="L65" i="7"/>
  <c r="I65" i="7"/>
  <c r="AI65" i="7"/>
  <c r="C66" i="7"/>
  <c r="O65" i="7"/>
  <c r="M65" i="7"/>
  <c r="AZ65" i="7"/>
  <c r="AK65" i="7"/>
  <c r="BC65" i="7"/>
  <c r="AU65" i="7"/>
  <c r="BB65" i="7"/>
  <c r="AW65" i="7"/>
  <c r="AE65" i="7"/>
  <c r="G65" i="7"/>
  <c r="AS65" i="7"/>
  <c r="BF65" i="7"/>
  <c r="AR65" i="7"/>
  <c r="BE65" i="7"/>
  <c r="AL65" i="7"/>
  <c r="BG65" i="7"/>
  <c r="K65" i="7"/>
  <c r="W65" i="7"/>
  <c r="AQ65" i="7"/>
  <c r="BA65" i="7"/>
  <c r="BK65" i="7"/>
  <c r="AM65" i="7"/>
  <c r="V65" i="7"/>
  <c r="AB65" i="7"/>
  <c r="AX65" i="7"/>
  <c r="AJ65" i="7"/>
  <c r="H65" i="7"/>
  <c r="AY65" i="7"/>
  <c r="AO65" i="7"/>
  <c r="S65" i="7"/>
  <c r="BD65" i="7"/>
  <c r="AN65" i="7"/>
  <c r="AH65" i="7"/>
  <c r="Y65" i="7"/>
  <c r="BN65" i="7"/>
  <c r="J65" i="7"/>
  <c r="AC65" i="7"/>
  <c r="BH65" i="7"/>
  <c r="AT65" i="7"/>
  <c r="R65" i="7"/>
  <c r="U65" i="7"/>
  <c r="AO68" i="7"/>
  <c r="BG68" i="7"/>
  <c r="Y68" i="7"/>
  <c r="AB68" i="7"/>
  <c r="BN68" i="7"/>
  <c r="AR68" i="7"/>
  <c r="BH68" i="7"/>
  <c r="AA68" i="7"/>
  <c r="AV68" i="7"/>
  <c r="W68" i="7"/>
  <c r="AS68" i="7"/>
  <c r="L68" i="7"/>
  <c r="U68" i="7"/>
  <c r="AH68" i="7"/>
  <c r="AJ68" i="7"/>
  <c r="AP68" i="7"/>
  <c r="AM68" i="7"/>
  <c r="BM68" i="7"/>
  <c r="BI68" i="7"/>
  <c r="AC68" i="7"/>
  <c r="BB68" i="7"/>
  <c r="H68" i="7"/>
  <c r="AY68" i="7"/>
  <c r="AN68" i="7"/>
  <c r="BA68" i="7"/>
  <c r="O68" i="7"/>
  <c r="S68" i="7"/>
  <c r="AG68" i="7"/>
  <c r="G68" i="7"/>
  <c r="T68" i="7"/>
  <c r="AX68" i="7"/>
  <c r="AZ68" i="7"/>
  <c r="BF68" i="7"/>
  <c r="AL68" i="7"/>
  <c r="M68" i="7"/>
  <c r="AE68" i="7"/>
  <c r="J68" i="7"/>
  <c r="I68" i="7"/>
  <c r="AD68" i="7"/>
  <c r="AQ68" i="7"/>
  <c r="R68" i="7"/>
  <c r="AT68" i="7"/>
  <c r="BD68" i="7"/>
  <c r="AW68" i="7"/>
  <c r="BE68" i="7"/>
  <c r="AU68" i="7"/>
  <c r="Z68" i="7"/>
  <c r="BC68" i="7"/>
  <c r="P68" i="7"/>
  <c r="V68" i="7"/>
  <c r="BJ68" i="7"/>
  <c r="AK68" i="7"/>
  <c r="BK68" i="7"/>
  <c r="BL68" i="7"/>
  <c r="AI68" i="7"/>
  <c r="X68" i="7"/>
  <c r="K68" i="7"/>
  <c r="N68" i="7"/>
  <c r="AF68" i="7"/>
  <c r="E69" i="7"/>
  <c r="E56" i="7"/>
  <c r="C85" i="8"/>
  <c r="C78" i="8"/>
  <c r="C89" i="8" s="1"/>
  <c r="C77" i="8"/>
  <c r="C88" i="8" s="1"/>
  <c r="M35" i="11"/>
  <c r="L41" i="11" s="1"/>
  <c r="L40" i="11"/>
  <c r="K35" i="11"/>
  <c r="D25" i="8"/>
  <c r="H104" i="11"/>
  <c r="H108" i="11" s="1"/>
  <c r="F108" i="11"/>
  <c r="F221" i="16"/>
  <c r="F61" i="23" s="1"/>
  <c r="G90" i="23" s="1"/>
  <c r="G17" i="23"/>
  <c r="H91" i="23" s="1"/>
  <c r="E253" i="16"/>
  <c r="I272" i="16"/>
  <c r="I323" i="16" s="1"/>
  <c r="I270" i="16"/>
  <c r="E323" i="16" s="1"/>
  <c r="I271" i="16"/>
  <c r="G323" i="16" s="1"/>
  <c r="I264" i="16"/>
  <c r="I265" i="16"/>
  <c r="I263" i="16"/>
  <c r="E322" i="16" s="1"/>
  <c r="G272" i="16"/>
  <c r="I321" i="16" s="1"/>
  <c r="G263" i="16"/>
  <c r="E272" i="16"/>
  <c r="I319" i="16" s="1"/>
  <c r="G270" i="16"/>
  <c r="E321" i="16" s="1"/>
  <c r="E270" i="16"/>
  <c r="E319" i="16" s="1"/>
  <c r="G271" i="16"/>
  <c r="G321" i="16" s="1"/>
  <c r="E265" i="16"/>
  <c r="G265" i="16"/>
  <c r="G264" i="16"/>
  <c r="E271" i="16"/>
  <c r="G319" i="16" s="1"/>
  <c r="E263" i="16"/>
  <c r="E264" i="16"/>
  <c r="E153" i="21"/>
  <c r="H29" i="24"/>
  <c r="G29" i="24"/>
  <c r="H28" i="24"/>
  <c r="G28" i="24"/>
  <c r="H27" i="24"/>
  <c r="H26" i="24"/>
  <c r="G26" i="24"/>
  <c r="G27" i="24"/>
  <c r="G30" i="24"/>
  <c r="H25" i="24"/>
  <c r="G25" i="24"/>
  <c r="H30" i="24"/>
  <c r="E158" i="21"/>
  <c r="E163" i="22"/>
  <c r="G20" i="23"/>
  <c r="E251" i="16"/>
  <c r="F53" i="23"/>
  <c r="E50" i="3"/>
  <c r="K56" i="3" s="1"/>
  <c r="K57" i="3" s="1"/>
  <c r="E11" i="19"/>
  <c r="D51" i="3"/>
  <c r="E51" i="3"/>
  <c r="F51" i="3"/>
  <c r="G51" i="3"/>
  <c r="D52" i="3"/>
  <c r="E52" i="3"/>
  <c r="F52" i="3"/>
  <c r="G52" i="3"/>
  <c r="J56" i="3" s="1"/>
  <c r="J57" i="3" s="1"/>
  <c r="F50" i="3"/>
  <c r="G50" i="3"/>
  <c r="D50" i="3"/>
  <c r="BK176" i="22"/>
  <c r="BG176" i="22"/>
  <c r="BC176" i="22"/>
  <c r="AY176" i="22"/>
  <c r="AU176" i="22"/>
  <c r="AQ176" i="22"/>
  <c r="AM176" i="22"/>
  <c r="AI176" i="22"/>
  <c r="AE176" i="22"/>
  <c r="AA176" i="22"/>
  <c r="W176" i="22"/>
  <c r="S176" i="22"/>
  <c r="O176" i="22"/>
  <c r="K176" i="22"/>
  <c r="G176" i="22"/>
  <c r="E163" i="8"/>
  <c r="D35" i="15"/>
  <c r="G30" i="16"/>
  <c r="G22" i="23" s="1"/>
  <c r="H30" i="16"/>
  <c r="H22" i="23" s="1"/>
  <c r="H28" i="16"/>
  <c r="H20" i="23" s="1"/>
  <c r="H29" i="16"/>
  <c r="H21" i="23" s="1"/>
  <c r="G29" i="16"/>
  <c r="G21" i="23" s="1"/>
  <c r="G26" i="16"/>
  <c r="H26" i="16"/>
  <c r="G27" i="16"/>
  <c r="G19" i="23" s="1"/>
  <c r="H27" i="16"/>
  <c r="H19" i="23" s="1"/>
  <c r="H17" i="23"/>
  <c r="I91" i="23" s="1"/>
  <c r="F160" i="22"/>
  <c r="E160" i="22" s="1"/>
  <c r="BN174" i="22"/>
  <c r="BM174" i="22"/>
  <c r="BL174" i="22"/>
  <c r="BK174" i="22"/>
  <c r="BJ174" i="22"/>
  <c r="BI174" i="22"/>
  <c r="BH174" i="22"/>
  <c r="BG174" i="22"/>
  <c r="BF174" i="22"/>
  <c r="BE174" i="22"/>
  <c r="BD174" i="22"/>
  <c r="BC174" i="22"/>
  <c r="BB174" i="22"/>
  <c r="BA174" i="22"/>
  <c r="AZ174" i="22"/>
  <c r="AY174" i="22"/>
  <c r="AX174" i="22"/>
  <c r="AW174" i="22"/>
  <c r="AV174" i="22"/>
  <c r="AU174" i="22"/>
  <c r="AT174" i="22"/>
  <c r="AS174" i="22"/>
  <c r="AR174" i="22"/>
  <c r="AQ174" i="22"/>
  <c r="AP174" i="22"/>
  <c r="AO174" i="22"/>
  <c r="AN174" i="22"/>
  <c r="AM174" i="22"/>
  <c r="AL174" i="22"/>
  <c r="AK174" i="22"/>
  <c r="AJ174" i="22"/>
  <c r="AI174" i="22"/>
  <c r="AH174" i="22"/>
  <c r="AG174" i="22"/>
  <c r="AF174" i="22"/>
  <c r="AE174" i="22"/>
  <c r="AD174" i="22"/>
  <c r="AC174" i="22"/>
  <c r="AB174" i="22"/>
  <c r="AA174" i="22"/>
  <c r="Z174" i="22"/>
  <c r="Y174" i="22"/>
  <c r="X174" i="22"/>
  <c r="W174" i="22"/>
  <c r="V174" i="22"/>
  <c r="U174" i="22"/>
  <c r="T174" i="22"/>
  <c r="S174" i="22"/>
  <c r="R174" i="22"/>
  <c r="Q174" i="22"/>
  <c r="P174" i="22"/>
  <c r="O174" i="22"/>
  <c r="N174" i="22"/>
  <c r="M174" i="22"/>
  <c r="L174" i="22"/>
  <c r="K174" i="22"/>
  <c r="J174" i="22"/>
  <c r="I174" i="22"/>
  <c r="H174" i="22"/>
  <c r="G174" i="22"/>
  <c r="BN162" i="22"/>
  <c r="BM162" i="22"/>
  <c r="BL162" i="22"/>
  <c r="BK162" i="22"/>
  <c r="BJ162" i="22"/>
  <c r="BI162" i="22"/>
  <c r="BH162" i="22"/>
  <c r="BG162" i="22"/>
  <c r="BF162" i="22"/>
  <c r="BE162" i="22"/>
  <c r="BD162" i="22"/>
  <c r="BC162" i="22"/>
  <c r="BB162" i="22"/>
  <c r="BA162" i="22"/>
  <c r="AZ162" i="22"/>
  <c r="AY162" i="22"/>
  <c r="AX162" i="22"/>
  <c r="AW162" i="22"/>
  <c r="AV162" i="22"/>
  <c r="AU162" i="22"/>
  <c r="AT162" i="22"/>
  <c r="AS162" i="22"/>
  <c r="AR162" i="22"/>
  <c r="AQ162" i="22"/>
  <c r="AP162" i="22"/>
  <c r="AO162" i="22"/>
  <c r="AN162" i="22"/>
  <c r="AM162" i="22"/>
  <c r="AL162" i="22"/>
  <c r="AK162" i="22"/>
  <c r="AJ162" i="22"/>
  <c r="AI162" i="22"/>
  <c r="AH162" i="22"/>
  <c r="AG162" i="22"/>
  <c r="AF162" i="22"/>
  <c r="AE162" i="22"/>
  <c r="AD162" i="22"/>
  <c r="AC162" i="22"/>
  <c r="AB162" i="22"/>
  <c r="AA162" i="22"/>
  <c r="Z162" i="22"/>
  <c r="Y162" i="22"/>
  <c r="X162" i="22"/>
  <c r="W162" i="22"/>
  <c r="V162" i="22"/>
  <c r="U162" i="22"/>
  <c r="T162" i="22"/>
  <c r="S162" i="22"/>
  <c r="R162" i="22"/>
  <c r="Q162" i="22"/>
  <c r="P162" i="22"/>
  <c r="O162" i="22"/>
  <c r="N162" i="22"/>
  <c r="M162" i="22"/>
  <c r="L162" i="22"/>
  <c r="K162" i="22"/>
  <c r="J162" i="22"/>
  <c r="I162" i="22"/>
  <c r="H162" i="22"/>
  <c r="G162" i="22"/>
  <c r="C159" i="22"/>
  <c r="E47" i="23" s="1"/>
  <c r="G47" i="23" s="1"/>
  <c r="F154" i="22"/>
  <c r="E154" i="22" s="1"/>
  <c r="F650" i="22"/>
  <c r="G41" i="34" s="1"/>
  <c r="F659" i="22"/>
  <c r="G48" i="34" s="1"/>
  <c r="F150" i="21"/>
  <c r="E150" i="21" s="1"/>
  <c r="BN164" i="21"/>
  <c r="BM164" i="21"/>
  <c r="BL164" i="21"/>
  <c r="BK164" i="21"/>
  <c r="BJ164" i="21"/>
  <c r="BI164" i="21"/>
  <c r="BH164" i="21"/>
  <c r="BG164" i="21"/>
  <c r="BF164" i="21"/>
  <c r="BE164" i="21"/>
  <c r="BD164" i="21"/>
  <c r="BC164" i="21"/>
  <c r="BB164"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V164" i="21"/>
  <c r="U164" i="21"/>
  <c r="T164" i="21"/>
  <c r="S164" i="21"/>
  <c r="R164" i="21"/>
  <c r="Q164" i="21"/>
  <c r="P164" i="21"/>
  <c r="O164" i="21"/>
  <c r="N164" i="21"/>
  <c r="M164" i="21"/>
  <c r="L164" i="21"/>
  <c r="K164" i="21"/>
  <c r="J164" i="21"/>
  <c r="I164" i="21"/>
  <c r="H164" i="21"/>
  <c r="G164" i="21"/>
  <c r="BN166" i="21"/>
  <c r="BM166" i="21"/>
  <c r="BL166" i="21"/>
  <c r="BK166" i="21"/>
  <c r="BJ166" i="21"/>
  <c r="BI166" i="21"/>
  <c r="BH166" i="21"/>
  <c r="BG166" i="21"/>
  <c r="BF166" i="21"/>
  <c r="BE166" i="21"/>
  <c r="BD166" i="21"/>
  <c r="BC166" i="21"/>
  <c r="BB166"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V166" i="21"/>
  <c r="U166" i="21"/>
  <c r="T166" i="21"/>
  <c r="S166" i="21"/>
  <c r="R166" i="21"/>
  <c r="Q166" i="21"/>
  <c r="P166" i="21"/>
  <c r="O166" i="21"/>
  <c r="N166" i="21"/>
  <c r="M166" i="21"/>
  <c r="L166" i="21"/>
  <c r="K166" i="21"/>
  <c r="J166" i="21"/>
  <c r="I166" i="21"/>
  <c r="H166" i="21"/>
  <c r="G166" i="21"/>
  <c r="E156" i="8"/>
  <c r="BN155" i="8"/>
  <c r="BM155" i="8"/>
  <c r="BL155" i="8"/>
  <c r="BK155" i="8"/>
  <c r="BJ155" i="8"/>
  <c r="BI155" i="8"/>
  <c r="BH155" i="8"/>
  <c r="BG155" i="8"/>
  <c r="BF155" i="8"/>
  <c r="BE155" i="8"/>
  <c r="BD155" i="8"/>
  <c r="BC155" i="8"/>
  <c r="BB155" i="8"/>
  <c r="BA155" i="8"/>
  <c r="AZ155" i="8"/>
  <c r="AY155" i="8"/>
  <c r="AX155" i="8"/>
  <c r="AW155" i="8"/>
  <c r="AV155" i="8"/>
  <c r="AU155" i="8"/>
  <c r="AT155" i="8"/>
  <c r="AS155" i="8"/>
  <c r="AR155" i="8"/>
  <c r="AQ155" i="8"/>
  <c r="AP155" i="8"/>
  <c r="AO155" i="8"/>
  <c r="AN155" i="8"/>
  <c r="AM155" i="8"/>
  <c r="AL155" i="8"/>
  <c r="AK155" i="8"/>
  <c r="AJ155" i="8"/>
  <c r="AI155" i="8"/>
  <c r="AH155" i="8"/>
  <c r="AG155" i="8"/>
  <c r="AF155" i="8"/>
  <c r="G155" i="8"/>
  <c r="H155" i="8"/>
  <c r="I155" i="8"/>
  <c r="J155" i="8"/>
  <c r="K155" i="8"/>
  <c r="L155" i="8"/>
  <c r="M155" i="8"/>
  <c r="N155" i="8"/>
  <c r="O155" i="8"/>
  <c r="P155" i="8"/>
  <c r="Q155" i="8"/>
  <c r="R155" i="8"/>
  <c r="S155" i="8"/>
  <c r="T155" i="8"/>
  <c r="U155" i="8"/>
  <c r="V155" i="8"/>
  <c r="W155" i="8"/>
  <c r="X155" i="8"/>
  <c r="Y155" i="8"/>
  <c r="Z155" i="8"/>
  <c r="AA155" i="8"/>
  <c r="AB155" i="8"/>
  <c r="AC155" i="8"/>
  <c r="AD155" i="8"/>
  <c r="AE155" i="8"/>
  <c r="F147" i="8"/>
  <c r="E147" i="8" s="1"/>
  <c r="C175" i="22" l="1"/>
  <c r="BL167" i="22"/>
  <c r="BH167" i="22"/>
  <c r="BD167" i="22"/>
  <c r="AZ167" i="22"/>
  <c r="AV167" i="22"/>
  <c r="AR167" i="22"/>
  <c r="AN167" i="22"/>
  <c r="AJ167" i="22"/>
  <c r="AF167" i="22"/>
  <c r="AB167" i="22"/>
  <c r="X167" i="22"/>
  <c r="T167" i="22"/>
  <c r="P167" i="22"/>
  <c r="L167" i="22"/>
  <c r="H167" i="22"/>
  <c r="BK167" i="22"/>
  <c r="BG167" i="22"/>
  <c r="BC167" i="22"/>
  <c r="AY167" i="22"/>
  <c r="AU167" i="22"/>
  <c r="AQ167" i="22"/>
  <c r="AM167" i="22"/>
  <c r="AI167" i="22"/>
  <c r="AE167" i="22"/>
  <c r="AA167" i="22"/>
  <c r="W167" i="22"/>
  <c r="S167" i="22"/>
  <c r="O167" i="22"/>
  <c r="K167" i="22"/>
  <c r="G167" i="22"/>
  <c r="C173" i="22"/>
  <c r="I47" i="23" s="1"/>
  <c r="E53" i="23" s="1"/>
  <c r="BN167" i="22"/>
  <c r="BJ167" i="22"/>
  <c r="BF167" i="22"/>
  <c r="BB167" i="22"/>
  <c r="AX167" i="22"/>
  <c r="AT167" i="22"/>
  <c r="AP167" i="22"/>
  <c r="AL167" i="22"/>
  <c r="AH167" i="22"/>
  <c r="AD167" i="22"/>
  <c r="Z167" i="22"/>
  <c r="V167" i="22"/>
  <c r="R167" i="22"/>
  <c r="N167" i="22"/>
  <c r="J167" i="22"/>
  <c r="BM167" i="22"/>
  <c r="BI167" i="22"/>
  <c r="BE167" i="22"/>
  <c r="BA167" i="22"/>
  <c r="AW167" i="22"/>
  <c r="AS167" i="22"/>
  <c r="AO167" i="22"/>
  <c r="AK167" i="22"/>
  <c r="AG167" i="22"/>
  <c r="AC167" i="22"/>
  <c r="Y167" i="22"/>
  <c r="U167" i="22"/>
  <c r="Q167" i="22"/>
  <c r="M167" i="22"/>
  <c r="I167" i="22"/>
  <c r="E168" i="22"/>
  <c r="H176" i="22"/>
  <c r="H625" i="22" s="1"/>
  <c r="L176" i="22"/>
  <c r="P176" i="22"/>
  <c r="P626" i="22" s="1"/>
  <c r="T176" i="22"/>
  <c r="T627" i="22" s="1"/>
  <c r="X176" i="22"/>
  <c r="X627" i="22" s="1"/>
  <c r="AB176" i="22"/>
  <c r="AF176" i="22"/>
  <c r="AF625" i="22" s="1"/>
  <c r="AJ176" i="22"/>
  <c r="AJ627" i="22" s="1"/>
  <c r="AN176" i="22"/>
  <c r="AR176" i="22"/>
  <c r="AV176" i="22"/>
  <c r="AV631" i="22" s="1"/>
  <c r="AZ176" i="22"/>
  <c r="AZ627" i="22" s="1"/>
  <c r="BD176" i="22"/>
  <c r="BH176" i="22"/>
  <c r="BL176" i="22"/>
  <c r="BL627" i="22" s="1"/>
  <c r="J53" i="23"/>
  <c r="F71" i="23" s="1"/>
  <c r="G100" i="23" s="1"/>
  <c r="I176" i="22"/>
  <c r="I627" i="22" s="1"/>
  <c r="M176" i="22"/>
  <c r="Q176" i="22"/>
  <c r="Q631" i="22" s="1"/>
  <c r="U176" i="22"/>
  <c r="U625" i="22" s="1"/>
  <c r="Y176" i="22"/>
  <c r="Y625" i="22" s="1"/>
  <c r="AC176" i="22"/>
  <c r="AG176" i="22"/>
  <c r="AG627" i="22" s="1"/>
  <c r="AK176" i="22"/>
  <c r="AK625" i="22" s="1"/>
  <c r="AO176" i="22"/>
  <c r="AS176" i="22"/>
  <c r="AW176" i="22"/>
  <c r="AW626" i="22" s="1"/>
  <c r="BA176" i="22"/>
  <c r="BA625" i="22" s="1"/>
  <c r="BE176" i="22"/>
  <c r="BI176" i="22"/>
  <c r="BM176" i="22"/>
  <c r="BM625" i="22" s="1"/>
  <c r="J176" i="22"/>
  <c r="J627" i="22" s="1"/>
  <c r="N176" i="22"/>
  <c r="N631" i="22" s="1"/>
  <c r="R176" i="22"/>
  <c r="V176" i="22"/>
  <c r="V627" i="22" s="1"/>
  <c r="Z176" i="22"/>
  <c r="Z627" i="22" s="1"/>
  <c r="AD176" i="22"/>
  <c r="AD625" i="22" s="1"/>
  <c r="AH176" i="22"/>
  <c r="AL176" i="22"/>
  <c r="AL625" i="22" s="1"/>
  <c r="AP176" i="22"/>
  <c r="AP627" i="22" s="1"/>
  <c r="AT176" i="22"/>
  <c r="AX176" i="22"/>
  <c r="BB176" i="22"/>
  <c r="BB625" i="22" s="1"/>
  <c r="BF176" i="22"/>
  <c r="BF627" i="22" s="1"/>
  <c r="BJ176" i="22"/>
  <c r="BN176" i="22"/>
  <c r="F625" i="21"/>
  <c r="F80" i="21" a="1"/>
  <c r="F80" i="21" s="1"/>
  <c r="C64" i="12"/>
  <c r="F64" i="12" s="1"/>
  <c r="E64" i="12" s="1"/>
  <c r="C67" i="12"/>
  <c r="F83" i="21" a="1"/>
  <c r="F83" i="21" s="1"/>
  <c r="C159" i="21"/>
  <c r="G43" i="34"/>
  <c r="F656" i="22"/>
  <c r="E65" i="7"/>
  <c r="C160" i="8"/>
  <c r="F84" i="8" a="1"/>
  <c r="F84" i="8" s="1"/>
  <c r="E48" i="23"/>
  <c r="G48" i="23" s="1"/>
  <c r="C149" i="8"/>
  <c r="C76" i="8"/>
  <c r="C150" i="8"/>
  <c r="AZ66" i="7"/>
  <c r="AK66" i="7"/>
  <c r="AF66" i="7"/>
  <c r="BF66" i="7"/>
  <c r="I66" i="7"/>
  <c r="AM66" i="7"/>
  <c r="AY66" i="7"/>
  <c r="AJ66" i="7"/>
  <c r="BB66" i="7"/>
  <c r="BD66" i="7"/>
  <c r="AW66" i="7"/>
  <c r="AU66" i="7"/>
  <c r="AC66" i="7"/>
  <c r="U66" i="7"/>
  <c r="AR66" i="7"/>
  <c r="O66" i="7"/>
  <c r="BI66" i="7"/>
  <c r="L66" i="7"/>
  <c r="AV66" i="7"/>
  <c r="AX66" i="7"/>
  <c r="Y66" i="7"/>
  <c r="AO66" i="7"/>
  <c r="AD66" i="7"/>
  <c r="M66" i="7"/>
  <c r="AP66" i="7"/>
  <c r="BN66" i="7"/>
  <c r="AI66" i="7"/>
  <c r="C71" i="7"/>
  <c r="W66" i="7"/>
  <c r="P66" i="7"/>
  <c r="AS66" i="7"/>
  <c r="V66" i="7"/>
  <c r="Z66" i="7"/>
  <c r="AQ66" i="7"/>
  <c r="BK66" i="7"/>
  <c r="AN66" i="7"/>
  <c r="AB66" i="7"/>
  <c r="BJ66" i="7"/>
  <c r="H66" i="7"/>
  <c r="AG66" i="7"/>
  <c r="J66" i="7"/>
  <c r="K66" i="7"/>
  <c r="N66" i="7"/>
  <c r="BM66" i="7"/>
  <c r="R66" i="7"/>
  <c r="BL66" i="7"/>
  <c r="AL66" i="7"/>
  <c r="AA66" i="7"/>
  <c r="G66" i="7"/>
  <c r="BE66" i="7"/>
  <c r="BH66" i="7"/>
  <c r="BA66" i="7"/>
  <c r="X66" i="7"/>
  <c r="BG66" i="7"/>
  <c r="AH66" i="7"/>
  <c r="AT66" i="7"/>
  <c r="BC66" i="7"/>
  <c r="S66" i="7"/>
  <c r="T66" i="7"/>
  <c r="Q66" i="7"/>
  <c r="AE66" i="7"/>
  <c r="E68" i="7"/>
  <c r="I56" i="3"/>
  <c r="I57" i="3" s="1"/>
  <c r="K62" i="19"/>
  <c r="K64" i="19"/>
  <c r="D71" i="19" s="1"/>
  <c r="K63" i="19"/>
  <c r="M63" i="19" s="1"/>
  <c r="E22" i="25" s="1"/>
  <c r="L64" i="19"/>
  <c r="E71" i="19" s="1"/>
  <c r="L63" i="19"/>
  <c r="E70" i="19" s="1"/>
  <c r="L62" i="19"/>
  <c r="E69" i="19" s="1"/>
  <c r="F253" i="16"/>
  <c r="H88" i="23"/>
  <c r="I325" i="16"/>
  <c r="G325" i="16"/>
  <c r="E325" i="16"/>
  <c r="K319" i="16"/>
  <c r="K321" i="16"/>
  <c r="K323" i="16"/>
  <c r="E312" i="16"/>
  <c r="E320" i="16"/>
  <c r="G311" i="16"/>
  <c r="G318" i="16"/>
  <c r="E313" i="16"/>
  <c r="E311" i="16"/>
  <c r="E318" i="16"/>
  <c r="I313" i="16"/>
  <c r="I322" i="16"/>
  <c r="G313" i="16"/>
  <c r="G322" i="16"/>
  <c r="G312" i="16"/>
  <c r="G320" i="16"/>
  <c r="I312" i="16"/>
  <c r="I320" i="16"/>
  <c r="I311" i="16"/>
  <c r="I318" i="16"/>
  <c r="F252" i="16"/>
  <c r="F236" i="24"/>
  <c r="H27" i="23"/>
  <c r="K91" i="23" s="1"/>
  <c r="F48" i="24"/>
  <c r="F49" i="24" s="1"/>
  <c r="H48" i="24"/>
  <c r="H49" i="24" s="1"/>
  <c r="E240" i="24"/>
  <c r="G32" i="23"/>
  <c r="G29" i="23"/>
  <c r="F238" i="24"/>
  <c r="E118" i="24"/>
  <c r="G118" i="24" s="1"/>
  <c r="F122" i="24" s="1"/>
  <c r="E117" i="24"/>
  <c r="G117" i="24" s="1"/>
  <c r="G28" i="23"/>
  <c r="H28" i="23"/>
  <c r="F117" i="24"/>
  <c r="H117" i="24" s="1"/>
  <c r="E122" i="24" s="1"/>
  <c r="E238" i="24"/>
  <c r="F118" i="24"/>
  <c r="H118" i="24" s="1"/>
  <c r="H29" i="23"/>
  <c r="E237" i="24"/>
  <c r="G30" i="23"/>
  <c r="E236" i="24"/>
  <c r="G27" i="23"/>
  <c r="J91" i="23" s="1"/>
  <c r="G48" i="24"/>
  <c r="G49" i="24" s="1"/>
  <c r="E48" i="24"/>
  <c r="E49" i="24" s="1"/>
  <c r="F237" i="24"/>
  <c r="H30" i="23"/>
  <c r="E239" i="24"/>
  <c r="G31" i="23"/>
  <c r="F239" i="24"/>
  <c r="H31" i="23"/>
  <c r="F240" i="24"/>
  <c r="H32" i="23"/>
  <c r="H18" i="23"/>
  <c r="I87" i="23" s="1"/>
  <c r="I92" i="23" s="1"/>
  <c r="E236" i="16"/>
  <c r="G18" i="23"/>
  <c r="H87" i="23" s="1"/>
  <c r="H92" i="23" s="1"/>
  <c r="E121" i="16"/>
  <c r="G121" i="16" s="1"/>
  <c r="E162" i="22"/>
  <c r="I88" i="23"/>
  <c r="I89" i="23"/>
  <c r="I90" i="23"/>
  <c r="H89" i="23"/>
  <c r="H90" i="23"/>
  <c r="I253" i="16"/>
  <c r="E252" i="16"/>
  <c r="I252" i="16" s="1"/>
  <c r="F122" i="16"/>
  <c r="H122" i="16" s="1"/>
  <c r="E237" i="16"/>
  <c r="F237" i="16"/>
  <c r="F235" i="16"/>
  <c r="G251" i="16" s="1"/>
  <c r="F238" i="16"/>
  <c r="E238" i="16"/>
  <c r="F663" i="22"/>
  <c r="G51" i="34" s="1"/>
  <c r="F658" i="22"/>
  <c r="G47" i="34" s="1"/>
  <c r="F654" i="22"/>
  <c r="G44" i="34" s="1"/>
  <c r="F159" i="22"/>
  <c r="E159" i="22" s="1"/>
  <c r="BK173" i="22"/>
  <c r="BK583" i="22" s="1"/>
  <c r="BG173" i="22"/>
  <c r="BG583" i="22" s="1"/>
  <c r="BC173" i="22"/>
  <c r="BC583" i="22" s="1"/>
  <c r="AY173" i="22"/>
  <c r="AY583" i="22" s="1"/>
  <c r="AU173" i="22"/>
  <c r="AU583" i="22" s="1"/>
  <c r="AQ173" i="22"/>
  <c r="AQ583" i="22" s="1"/>
  <c r="AM173" i="22"/>
  <c r="AM583" i="22" s="1"/>
  <c r="AI173" i="22"/>
  <c r="AI583" i="22" s="1"/>
  <c r="AE173" i="22"/>
  <c r="AE583" i="22" s="1"/>
  <c r="AA173" i="22"/>
  <c r="AA583" i="22" s="1"/>
  <c r="W173" i="22"/>
  <c r="W583" i="22" s="1"/>
  <c r="S173" i="22"/>
  <c r="S583" i="22" s="1"/>
  <c r="O173" i="22"/>
  <c r="O583" i="22" s="1"/>
  <c r="K173" i="22"/>
  <c r="K583" i="22" s="1"/>
  <c r="G173" i="22"/>
  <c r="E174" i="22"/>
  <c r="C584" i="22" s="1"/>
  <c r="G611" i="22"/>
  <c r="H13" i="34" s="1"/>
  <c r="G610" i="22"/>
  <c r="H12" i="34" s="1"/>
  <c r="G609" i="22"/>
  <c r="H11" i="34" s="1"/>
  <c r="G615" i="22"/>
  <c r="H16" i="34" s="1"/>
  <c r="G614" i="22"/>
  <c r="H15" i="34" s="1"/>
  <c r="G613" i="22"/>
  <c r="H14" i="34" s="1"/>
  <c r="G194" i="22"/>
  <c r="H194" i="22"/>
  <c r="I194" i="22"/>
  <c r="J194" i="22"/>
  <c r="K194" i="22"/>
  <c r="L194" i="22"/>
  <c r="M194" i="22"/>
  <c r="N194" i="22"/>
  <c r="O194" i="22"/>
  <c r="P194" i="22"/>
  <c r="Q194" i="22"/>
  <c r="R194" i="22"/>
  <c r="S194" i="22"/>
  <c r="S226" i="22" s="1"/>
  <c r="T194" i="22"/>
  <c r="T226" i="22" s="1"/>
  <c r="U194" i="22"/>
  <c r="U226" i="22" s="1"/>
  <c r="V194" i="22"/>
  <c r="V226" i="22" s="1"/>
  <c r="W194" i="22"/>
  <c r="W226" i="22" s="1"/>
  <c r="X194" i="22"/>
  <c r="X226" i="22" s="1"/>
  <c r="Y194" i="22"/>
  <c r="Y226" i="22" s="1"/>
  <c r="Z194" i="22"/>
  <c r="Z226" i="22" s="1"/>
  <c r="AA194" i="22"/>
  <c r="AA226" i="22" s="1"/>
  <c r="AB194" i="22"/>
  <c r="AB226" i="22" s="1"/>
  <c r="AC194" i="22"/>
  <c r="AC226" i="22" s="1"/>
  <c r="AD194" i="22"/>
  <c r="AD226" i="22" s="1"/>
  <c r="AE194" i="22"/>
  <c r="AE226" i="22" s="1"/>
  <c r="AF194" i="22"/>
  <c r="AF226" i="22" s="1"/>
  <c r="AG194" i="22"/>
  <c r="AG226" i="22" s="1"/>
  <c r="AH194" i="22"/>
  <c r="AH226" i="22" s="1"/>
  <c r="AI194" i="22"/>
  <c r="AI226" i="22" s="1"/>
  <c r="AJ194" i="22"/>
  <c r="AJ226" i="22" s="1"/>
  <c r="AK194" i="22"/>
  <c r="AK226" i="22" s="1"/>
  <c r="AL194" i="22"/>
  <c r="AL226" i="22" s="1"/>
  <c r="AM194" i="22"/>
  <c r="AM226" i="22" s="1"/>
  <c r="AN194" i="22"/>
  <c r="AN226" i="22" s="1"/>
  <c r="AO194" i="22"/>
  <c r="AO226" i="22" s="1"/>
  <c r="AP194" i="22"/>
  <c r="AP226" i="22" s="1"/>
  <c r="AQ194" i="22"/>
  <c r="AQ226" i="22" s="1"/>
  <c r="AR194" i="22"/>
  <c r="AR226" i="22" s="1"/>
  <c r="AS194" i="22"/>
  <c r="AS226" i="22" s="1"/>
  <c r="AT194" i="22"/>
  <c r="AT226" i="22" s="1"/>
  <c r="AU194" i="22"/>
  <c r="AU226" i="22" s="1"/>
  <c r="AV194" i="22"/>
  <c r="AV226" i="22" s="1"/>
  <c r="AW194" i="22"/>
  <c r="AW226" i="22" s="1"/>
  <c r="AX194" i="22"/>
  <c r="AX226" i="22" s="1"/>
  <c r="AY194" i="22"/>
  <c r="AY226" i="22" s="1"/>
  <c r="AZ194" i="22"/>
  <c r="AZ226" i="22" s="1"/>
  <c r="BA194" i="22"/>
  <c r="BA226" i="22" s="1"/>
  <c r="BB194" i="22"/>
  <c r="BB226" i="22" s="1"/>
  <c r="BC194" i="22"/>
  <c r="BC226" i="22" s="1"/>
  <c r="BD194" i="22"/>
  <c r="BD226" i="22" s="1"/>
  <c r="BE194" i="22"/>
  <c r="BE226" i="22" s="1"/>
  <c r="BF194" i="22"/>
  <c r="BF226" i="22" s="1"/>
  <c r="BG194" i="22"/>
  <c r="BG226" i="22" s="1"/>
  <c r="BH194" i="22"/>
  <c r="BH226" i="22" s="1"/>
  <c r="BI194" i="22"/>
  <c r="BI226" i="22" s="1"/>
  <c r="BJ194" i="22"/>
  <c r="BJ226" i="22" s="1"/>
  <c r="BK194" i="22"/>
  <c r="BK226" i="22" s="1"/>
  <c r="BL194" i="22"/>
  <c r="BL226" i="22" s="1"/>
  <c r="BM194" i="22"/>
  <c r="BM226" i="22" s="1"/>
  <c r="BN194" i="22"/>
  <c r="BN226" i="22" s="1"/>
  <c r="G195" i="22"/>
  <c r="H195" i="22"/>
  <c r="I195" i="22"/>
  <c r="J195" i="22"/>
  <c r="K195" i="22"/>
  <c r="L195" i="22"/>
  <c r="M195" i="22"/>
  <c r="N195" i="22"/>
  <c r="O195" i="22"/>
  <c r="P195" i="22"/>
  <c r="Q195" i="22"/>
  <c r="R195" i="22"/>
  <c r="S195" i="22"/>
  <c r="S227" i="22" s="1"/>
  <c r="T195" i="22"/>
  <c r="T227" i="22" s="1"/>
  <c r="U195" i="22"/>
  <c r="U227" i="22" s="1"/>
  <c r="V195" i="22"/>
  <c r="V227" i="22" s="1"/>
  <c r="W195" i="22"/>
  <c r="W227" i="22" s="1"/>
  <c r="X195" i="22"/>
  <c r="X227" i="22" s="1"/>
  <c r="Y195" i="22"/>
  <c r="Y227" i="22" s="1"/>
  <c r="Z195" i="22"/>
  <c r="Z227" i="22" s="1"/>
  <c r="AA195" i="22"/>
  <c r="AA227" i="22" s="1"/>
  <c r="AB195" i="22"/>
  <c r="AB227" i="22" s="1"/>
  <c r="AC195" i="22"/>
  <c r="AC227" i="22" s="1"/>
  <c r="AD195" i="22"/>
  <c r="AD227" i="22" s="1"/>
  <c r="AE195" i="22"/>
  <c r="AE227" i="22" s="1"/>
  <c r="AF195" i="22"/>
  <c r="AF227" i="22" s="1"/>
  <c r="AG195" i="22"/>
  <c r="AG227" i="22" s="1"/>
  <c r="AH195" i="22"/>
  <c r="AH227" i="22" s="1"/>
  <c r="AI195" i="22"/>
  <c r="AI227" i="22" s="1"/>
  <c r="AJ195" i="22"/>
  <c r="AJ227" i="22" s="1"/>
  <c r="AK195" i="22"/>
  <c r="AK227" i="22" s="1"/>
  <c r="AL195" i="22"/>
  <c r="AL227" i="22" s="1"/>
  <c r="AM195" i="22"/>
  <c r="AM227" i="22" s="1"/>
  <c r="AN195" i="22"/>
  <c r="AN227" i="22" s="1"/>
  <c r="AO195" i="22"/>
  <c r="AO227" i="22" s="1"/>
  <c r="AP195" i="22"/>
  <c r="AP227" i="22" s="1"/>
  <c r="AQ195" i="22"/>
  <c r="AQ227" i="22" s="1"/>
  <c r="AR195" i="22"/>
  <c r="AR227" i="22" s="1"/>
  <c r="AS195" i="22"/>
  <c r="AS227" i="22" s="1"/>
  <c r="AT195" i="22"/>
  <c r="AT227" i="22" s="1"/>
  <c r="AU195" i="22"/>
  <c r="AU227" i="22" s="1"/>
  <c r="AV195" i="22"/>
  <c r="AV227" i="22" s="1"/>
  <c r="AW195" i="22"/>
  <c r="AW227" i="22" s="1"/>
  <c r="AX195" i="22"/>
  <c r="AX227" i="22" s="1"/>
  <c r="AY195" i="22"/>
  <c r="AY227" i="22" s="1"/>
  <c r="AZ195" i="22"/>
  <c r="AZ227" i="22" s="1"/>
  <c r="BA195" i="22"/>
  <c r="BA227" i="22" s="1"/>
  <c r="BB195" i="22"/>
  <c r="BB227" i="22" s="1"/>
  <c r="BC195" i="22"/>
  <c r="BC227" i="22" s="1"/>
  <c r="BD195" i="22"/>
  <c r="BD227" i="22" s="1"/>
  <c r="BE195" i="22"/>
  <c r="BE227" i="22" s="1"/>
  <c r="BF195" i="22"/>
  <c r="BF227" i="22" s="1"/>
  <c r="BG195" i="22"/>
  <c r="BG227" i="22" s="1"/>
  <c r="BH195" i="22"/>
  <c r="BH227" i="22" s="1"/>
  <c r="BI195" i="22"/>
  <c r="BI227" i="22" s="1"/>
  <c r="BJ195" i="22"/>
  <c r="BJ227" i="22" s="1"/>
  <c r="BK195" i="22"/>
  <c r="BK227" i="22" s="1"/>
  <c r="BL195" i="22"/>
  <c r="BL227" i="22" s="1"/>
  <c r="BM195" i="22"/>
  <c r="BM227" i="22" s="1"/>
  <c r="BN195" i="22"/>
  <c r="BN227" i="22" s="1"/>
  <c r="G196" i="22"/>
  <c r="H196" i="22"/>
  <c r="I196" i="22"/>
  <c r="J196" i="22"/>
  <c r="K196" i="22"/>
  <c r="L196" i="22"/>
  <c r="M196" i="22"/>
  <c r="N196" i="22"/>
  <c r="O196" i="22"/>
  <c r="P196" i="22"/>
  <c r="Q196" i="22"/>
  <c r="R196" i="22"/>
  <c r="S196" i="22"/>
  <c r="S228" i="22" s="1"/>
  <c r="T196" i="22"/>
  <c r="T228" i="22" s="1"/>
  <c r="U196" i="22"/>
  <c r="U228" i="22" s="1"/>
  <c r="V196" i="22"/>
  <c r="V228" i="22" s="1"/>
  <c r="W196" i="22"/>
  <c r="W228" i="22" s="1"/>
  <c r="X196" i="22"/>
  <c r="X228" i="22" s="1"/>
  <c r="Y196" i="22"/>
  <c r="Y228" i="22" s="1"/>
  <c r="Z196" i="22"/>
  <c r="Z228" i="22" s="1"/>
  <c r="AA196" i="22"/>
  <c r="AA228" i="22" s="1"/>
  <c r="AB196" i="22"/>
  <c r="AB228" i="22" s="1"/>
  <c r="AC196" i="22"/>
  <c r="AC228" i="22" s="1"/>
  <c r="AD196" i="22"/>
  <c r="AD228" i="22" s="1"/>
  <c r="AE196" i="22"/>
  <c r="AE228" i="22" s="1"/>
  <c r="AF196" i="22"/>
  <c r="AF228" i="22" s="1"/>
  <c r="AG196" i="22"/>
  <c r="AG228" i="22" s="1"/>
  <c r="AH196" i="22"/>
  <c r="AH228" i="22" s="1"/>
  <c r="AI196" i="22"/>
  <c r="AI228" i="22" s="1"/>
  <c r="AJ196" i="22"/>
  <c r="AJ228" i="22" s="1"/>
  <c r="AK196" i="22"/>
  <c r="AK228" i="22" s="1"/>
  <c r="AL196" i="22"/>
  <c r="AL228" i="22" s="1"/>
  <c r="AM196" i="22"/>
  <c r="AM228" i="22" s="1"/>
  <c r="AN196" i="22"/>
  <c r="AN228" i="22" s="1"/>
  <c r="AO196" i="22"/>
  <c r="AO228" i="22" s="1"/>
  <c r="AP196" i="22"/>
  <c r="AP228" i="22" s="1"/>
  <c r="AQ196" i="22"/>
  <c r="AQ228" i="22" s="1"/>
  <c r="AR196" i="22"/>
  <c r="AR228" i="22" s="1"/>
  <c r="AS196" i="22"/>
  <c r="AS228" i="22" s="1"/>
  <c r="AT196" i="22"/>
  <c r="AT228" i="22" s="1"/>
  <c r="AU196" i="22"/>
  <c r="AU228" i="22" s="1"/>
  <c r="AV196" i="22"/>
  <c r="AV228" i="22" s="1"/>
  <c r="AW196" i="22"/>
  <c r="AW228" i="22" s="1"/>
  <c r="AX196" i="22"/>
  <c r="AX228" i="22" s="1"/>
  <c r="AY196" i="22"/>
  <c r="AY228" i="22" s="1"/>
  <c r="AZ196" i="22"/>
  <c r="AZ228" i="22" s="1"/>
  <c r="BA196" i="22"/>
  <c r="BA228" i="22" s="1"/>
  <c r="BB196" i="22"/>
  <c r="BB228" i="22" s="1"/>
  <c r="BC196" i="22"/>
  <c r="BC228" i="22" s="1"/>
  <c r="BD196" i="22"/>
  <c r="BD228" i="22" s="1"/>
  <c r="BE196" i="22"/>
  <c r="BE228" i="22" s="1"/>
  <c r="BF196" i="22"/>
  <c r="BF228" i="22" s="1"/>
  <c r="BG196" i="22"/>
  <c r="BG228" i="22" s="1"/>
  <c r="BH196" i="22"/>
  <c r="BH228" i="22" s="1"/>
  <c r="BI196" i="22"/>
  <c r="BI228" i="22" s="1"/>
  <c r="BJ196" i="22"/>
  <c r="BJ228" i="22" s="1"/>
  <c r="BK196" i="22"/>
  <c r="BK228" i="22" s="1"/>
  <c r="BL196" i="22"/>
  <c r="BL228" i="22" s="1"/>
  <c r="BM196" i="22"/>
  <c r="BM228" i="22" s="1"/>
  <c r="BN196" i="22"/>
  <c r="BN228" i="22" s="1"/>
  <c r="G198" i="22"/>
  <c r="H198" i="22"/>
  <c r="I198" i="22"/>
  <c r="J198" i="22"/>
  <c r="K198" i="22"/>
  <c r="L198" i="22"/>
  <c r="M198" i="22"/>
  <c r="N198" i="22"/>
  <c r="O198" i="22"/>
  <c r="P198" i="22"/>
  <c r="Q198" i="22"/>
  <c r="R198" i="22"/>
  <c r="S198" i="22"/>
  <c r="S230" i="22" s="1"/>
  <c r="T198" i="22"/>
  <c r="T230" i="22" s="1"/>
  <c r="U198" i="22"/>
  <c r="U230" i="22" s="1"/>
  <c r="V198" i="22"/>
  <c r="V230" i="22" s="1"/>
  <c r="W198" i="22"/>
  <c r="W230" i="22" s="1"/>
  <c r="X198" i="22"/>
  <c r="X230" i="22" s="1"/>
  <c r="Y198" i="22"/>
  <c r="Y230" i="22" s="1"/>
  <c r="Z198" i="22"/>
  <c r="Z230" i="22" s="1"/>
  <c r="AA198" i="22"/>
  <c r="AA230" i="22" s="1"/>
  <c r="AB198" i="22"/>
  <c r="AB230" i="22" s="1"/>
  <c r="AC198" i="22"/>
  <c r="AC230" i="22" s="1"/>
  <c r="AD198" i="22"/>
  <c r="AD230" i="22" s="1"/>
  <c r="AE198" i="22"/>
  <c r="AE230" i="22" s="1"/>
  <c r="AF198" i="22"/>
  <c r="AF230" i="22" s="1"/>
  <c r="AG198" i="22"/>
  <c r="AG230" i="22" s="1"/>
  <c r="AH198" i="22"/>
  <c r="AH230" i="22" s="1"/>
  <c r="AI198" i="22"/>
  <c r="AI230" i="22" s="1"/>
  <c r="AJ198" i="22"/>
  <c r="AJ230" i="22" s="1"/>
  <c r="AK198" i="22"/>
  <c r="AK230" i="22" s="1"/>
  <c r="AL198" i="22"/>
  <c r="AL230" i="22" s="1"/>
  <c r="AM198" i="22"/>
  <c r="AM230" i="22" s="1"/>
  <c r="AN198" i="22"/>
  <c r="AN230" i="22" s="1"/>
  <c r="AO198" i="22"/>
  <c r="AO230" i="22" s="1"/>
  <c r="AP198" i="22"/>
  <c r="AP230" i="22" s="1"/>
  <c r="AQ198" i="22"/>
  <c r="AQ230" i="22" s="1"/>
  <c r="AR198" i="22"/>
  <c r="AR230" i="22" s="1"/>
  <c r="AS198" i="22"/>
  <c r="AS230" i="22" s="1"/>
  <c r="AT198" i="22"/>
  <c r="AT230" i="22" s="1"/>
  <c r="AU198" i="22"/>
  <c r="AU230" i="22" s="1"/>
  <c r="AV198" i="22"/>
  <c r="AV230" i="22" s="1"/>
  <c r="AW198" i="22"/>
  <c r="AW230" i="22" s="1"/>
  <c r="AX198" i="22"/>
  <c r="AX230" i="22" s="1"/>
  <c r="AY198" i="22"/>
  <c r="AY230" i="22" s="1"/>
  <c r="AZ198" i="22"/>
  <c r="AZ230" i="22" s="1"/>
  <c r="BA198" i="22"/>
  <c r="BA230" i="22" s="1"/>
  <c r="BB198" i="22"/>
  <c r="BB230" i="22" s="1"/>
  <c r="BC198" i="22"/>
  <c r="BC230" i="22" s="1"/>
  <c r="BD198" i="22"/>
  <c r="BD230" i="22" s="1"/>
  <c r="BE198" i="22"/>
  <c r="BE230" i="22" s="1"/>
  <c r="BF198" i="22"/>
  <c r="BF230" i="22" s="1"/>
  <c r="BG198" i="22"/>
  <c r="BG230" i="22" s="1"/>
  <c r="BH198" i="22"/>
  <c r="BH230" i="22" s="1"/>
  <c r="BI198" i="22"/>
  <c r="BI230" i="22" s="1"/>
  <c r="BJ198" i="22"/>
  <c r="BJ230" i="22" s="1"/>
  <c r="BK198" i="22"/>
  <c r="BK230" i="22" s="1"/>
  <c r="BL198" i="22"/>
  <c r="BL230" i="22" s="1"/>
  <c r="BM198" i="22"/>
  <c r="BM230" i="22" s="1"/>
  <c r="BN198" i="22"/>
  <c r="BN230" i="22" s="1"/>
  <c r="G199" i="22"/>
  <c r="H199" i="22"/>
  <c r="I199" i="22"/>
  <c r="J199" i="22"/>
  <c r="K199" i="22"/>
  <c r="L199" i="22"/>
  <c r="M199" i="22"/>
  <c r="N199" i="22"/>
  <c r="O199" i="22"/>
  <c r="P199" i="22"/>
  <c r="Q199" i="22"/>
  <c r="R199" i="22"/>
  <c r="S199" i="22"/>
  <c r="S231" i="22" s="1"/>
  <c r="T199" i="22"/>
  <c r="T231" i="22" s="1"/>
  <c r="U199" i="22"/>
  <c r="U231" i="22" s="1"/>
  <c r="V199" i="22"/>
  <c r="V231" i="22" s="1"/>
  <c r="W199" i="22"/>
  <c r="W231" i="22" s="1"/>
  <c r="X199" i="22"/>
  <c r="X231" i="22" s="1"/>
  <c r="Y199" i="22"/>
  <c r="Y231" i="22" s="1"/>
  <c r="Z199" i="22"/>
  <c r="Z231" i="22" s="1"/>
  <c r="AA199" i="22"/>
  <c r="AA231" i="22" s="1"/>
  <c r="AB199" i="22"/>
  <c r="AB231" i="22" s="1"/>
  <c r="AC199" i="22"/>
  <c r="AC231" i="22" s="1"/>
  <c r="AD199" i="22"/>
  <c r="AD231" i="22" s="1"/>
  <c r="AE199" i="22"/>
  <c r="AE231" i="22" s="1"/>
  <c r="AF199" i="22"/>
  <c r="AF231" i="22" s="1"/>
  <c r="AG199" i="22"/>
  <c r="AG231" i="22" s="1"/>
  <c r="AH199" i="22"/>
  <c r="AH231" i="22" s="1"/>
  <c r="AI199" i="22"/>
  <c r="AI231" i="22" s="1"/>
  <c r="AJ199" i="22"/>
  <c r="AJ231" i="22" s="1"/>
  <c r="AK199" i="22"/>
  <c r="AK231" i="22" s="1"/>
  <c r="AL199" i="22"/>
  <c r="AL231" i="22" s="1"/>
  <c r="AM199" i="22"/>
  <c r="AM231" i="22" s="1"/>
  <c r="AN199" i="22"/>
  <c r="AN231" i="22" s="1"/>
  <c r="AO199" i="22"/>
  <c r="AO231" i="22" s="1"/>
  <c r="AP199" i="22"/>
  <c r="AP231" i="22" s="1"/>
  <c r="AQ199" i="22"/>
  <c r="AQ231" i="22" s="1"/>
  <c r="AR199" i="22"/>
  <c r="AR231" i="22" s="1"/>
  <c r="AS199" i="22"/>
  <c r="AS231" i="22" s="1"/>
  <c r="AT199" i="22"/>
  <c r="AT231" i="22" s="1"/>
  <c r="AU199" i="22"/>
  <c r="AU231" i="22" s="1"/>
  <c r="AV199" i="22"/>
  <c r="AV231" i="22" s="1"/>
  <c r="AW199" i="22"/>
  <c r="AW231" i="22" s="1"/>
  <c r="AX199" i="22"/>
  <c r="AX231" i="22" s="1"/>
  <c r="AY199" i="22"/>
  <c r="AY231" i="22" s="1"/>
  <c r="AZ199" i="22"/>
  <c r="AZ231" i="22" s="1"/>
  <c r="BA199" i="22"/>
  <c r="BA231" i="22" s="1"/>
  <c r="BB199" i="22"/>
  <c r="BB231" i="22" s="1"/>
  <c r="BC199" i="22"/>
  <c r="BC231" i="22" s="1"/>
  <c r="BD199" i="22"/>
  <c r="BD231" i="22" s="1"/>
  <c r="BE199" i="22"/>
  <c r="BE231" i="22" s="1"/>
  <c r="BF199" i="22"/>
  <c r="BF231" i="22" s="1"/>
  <c r="BG199" i="22"/>
  <c r="BG231" i="22" s="1"/>
  <c r="BH199" i="22"/>
  <c r="BH231" i="22" s="1"/>
  <c r="BI199" i="22"/>
  <c r="BI231" i="22" s="1"/>
  <c r="BJ199" i="22"/>
  <c r="BJ231" i="22" s="1"/>
  <c r="BK199" i="22"/>
  <c r="BK231" i="22" s="1"/>
  <c r="BL199" i="22"/>
  <c r="BL231" i="22" s="1"/>
  <c r="BM199" i="22"/>
  <c r="BM231" i="22" s="1"/>
  <c r="BN199" i="22"/>
  <c r="BN231" i="22" s="1"/>
  <c r="G200" i="22"/>
  <c r="H200" i="22"/>
  <c r="I200" i="22"/>
  <c r="J200" i="22"/>
  <c r="K200" i="22"/>
  <c r="L200" i="22"/>
  <c r="M200" i="22"/>
  <c r="N200" i="22"/>
  <c r="O200" i="22"/>
  <c r="P200" i="22"/>
  <c r="Q200" i="22"/>
  <c r="R200" i="22"/>
  <c r="S200" i="22"/>
  <c r="S232" i="22" s="1"/>
  <c r="T200" i="22"/>
  <c r="T232" i="22" s="1"/>
  <c r="U200" i="22"/>
  <c r="U232" i="22" s="1"/>
  <c r="V200" i="22"/>
  <c r="V232" i="22" s="1"/>
  <c r="W200" i="22"/>
  <c r="W232" i="22" s="1"/>
  <c r="X200" i="22"/>
  <c r="X232" i="22" s="1"/>
  <c r="Y200" i="22"/>
  <c r="Y232" i="22" s="1"/>
  <c r="Z200" i="22"/>
  <c r="Z232" i="22" s="1"/>
  <c r="AA200" i="22"/>
  <c r="AA232" i="22" s="1"/>
  <c r="AB200" i="22"/>
  <c r="AB232" i="22" s="1"/>
  <c r="AC200" i="22"/>
  <c r="AC232" i="22" s="1"/>
  <c r="AD200" i="22"/>
  <c r="AD232" i="22" s="1"/>
  <c r="AE200" i="22"/>
  <c r="AE232" i="22" s="1"/>
  <c r="AF200" i="22"/>
  <c r="AF232" i="22" s="1"/>
  <c r="AG200" i="22"/>
  <c r="AG232" i="22" s="1"/>
  <c r="AH200" i="22"/>
  <c r="AH232" i="22" s="1"/>
  <c r="AI200" i="22"/>
  <c r="AI232" i="22" s="1"/>
  <c r="AJ200" i="22"/>
  <c r="AJ232" i="22" s="1"/>
  <c r="AK200" i="22"/>
  <c r="AK232" i="22" s="1"/>
  <c r="AL200" i="22"/>
  <c r="AL232" i="22" s="1"/>
  <c r="AM200" i="22"/>
  <c r="AM232" i="22" s="1"/>
  <c r="AN200" i="22"/>
  <c r="AN232" i="22" s="1"/>
  <c r="AO200" i="22"/>
  <c r="AO232" i="22" s="1"/>
  <c r="AP200" i="22"/>
  <c r="AP232" i="22" s="1"/>
  <c r="AQ200" i="22"/>
  <c r="AQ232" i="22" s="1"/>
  <c r="AR200" i="22"/>
  <c r="AR232" i="22" s="1"/>
  <c r="AS200" i="22"/>
  <c r="AS232" i="22" s="1"/>
  <c r="AT200" i="22"/>
  <c r="AT232" i="22" s="1"/>
  <c r="AU200" i="22"/>
  <c r="AU232" i="22" s="1"/>
  <c r="AV200" i="22"/>
  <c r="AV232" i="22" s="1"/>
  <c r="AW200" i="22"/>
  <c r="AW232" i="22" s="1"/>
  <c r="AX200" i="22"/>
  <c r="AX232" i="22" s="1"/>
  <c r="AY200" i="22"/>
  <c r="AY232" i="22" s="1"/>
  <c r="AZ200" i="22"/>
  <c r="AZ232" i="22" s="1"/>
  <c r="BA200" i="22"/>
  <c r="BA232" i="22" s="1"/>
  <c r="BB200" i="22"/>
  <c r="BB232" i="22" s="1"/>
  <c r="BC200" i="22"/>
  <c r="BC232" i="22" s="1"/>
  <c r="BD200" i="22"/>
  <c r="BD232" i="22" s="1"/>
  <c r="BE200" i="22"/>
  <c r="BE232" i="22" s="1"/>
  <c r="BF200" i="22"/>
  <c r="BF232" i="22" s="1"/>
  <c r="BG200" i="22"/>
  <c r="BG232" i="22" s="1"/>
  <c r="BH200" i="22"/>
  <c r="BH232" i="22" s="1"/>
  <c r="BI200" i="22"/>
  <c r="BI232" i="22" s="1"/>
  <c r="BJ200" i="22"/>
  <c r="BJ232" i="22" s="1"/>
  <c r="BK200" i="22"/>
  <c r="BK232" i="22" s="1"/>
  <c r="BL200" i="22"/>
  <c r="BL232" i="22" s="1"/>
  <c r="BM200" i="22"/>
  <c r="BM232" i="22" s="1"/>
  <c r="BN200" i="22"/>
  <c r="BN232" i="22" s="1"/>
  <c r="H611" i="22"/>
  <c r="H610" i="22"/>
  <c r="H609" i="22"/>
  <c r="H615" i="22"/>
  <c r="H614" i="22"/>
  <c r="H613" i="22"/>
  <c r="I611" i="22"/>
  <c r="I610" i="22"/>
  <c r="I609" i="22"/>
  <c r="I615" i="22"/>
  <c r="I614" i="22"/>
  <c r="I613" i="22"/>
  <c r="J611" i="22"/>
  <c r="J610" i="22"/>
  <c r="J609" i="22"/>
  <c r="J615" i="22"/>
  <c r="J614" i="22"/>
  <c r="J613" i="22"/>
  <c r="K611" i="22"/>
  <c r="K610" i="22"/>
  <c r="K609" i="22"/>
  <c r="K615" i="22"/>
  <c r="K614" i="22"/>
  <c r="K613" i="22"/>
  <c r="L611" i="22"/>
  <c r="L610" i="22"/>
  <c r="L609" i="22"/>
  <c r="L615" i="22"/>
  <c r="L614" i="22"/>
  <c r="L613" i="22"/>
  <c r="M611" i="22"/>
  <c r="M610" i="22"/>
  <c r="M609" i="22"/>
  <c r="M615" i="22"/>
  <c r="M614" i="22"/>
  <c r="M613" i="22"/>
  <c r="N611" i="22"/>
  <c r="N610" i="22"/>
  <c r="N609" i="22"/>
  <c r="N615" i="22"/>
  <c r="N614" i="22"/>
  <c r="N613" i="22"/>
  <c r="O611" i="22"/>
  <c r="O610" i="22"/>
  <c r="O609" i="22"/>
  <c r="O615" i="22"/>
  <c r="O614" i="22"/>
  <c r="O613" i="22"/>
  <c r="P611" i="22"/>
  <c r="P610" i="22"/>
  <c r="P609" i="22"/>
  <c r="P615" i="22"/>
  <c r="P614" i="22"/>
  <c r="P613" i="22"/>
  <c r="Q611" i="22"/>
  <c r="Q610" i="22"/>
  <c r="Q609" i="22"/>
  <c r="Q615" i="22"/>
  <c r="Q614" i="22"/>
  <c r="Q613" i="22"/>
  <c r="R611" i="22"/>
  <c r="R610" i="22"/>
  <c r="R609" i="22"/>
  <c r="R615" i="22"/>
  <c r="R614" i="22"/>
  <c r="R613" i="22"/>
  <c r="S611" i="22"/>
  <c r="S610" i="22"/>
  <c r="S609" i="22"/>
  <c r="S615" i="22"/>
  <c r="S614" i="22"/>
  <c r="S613" i="22"/>
  <c r="T611" i="22"/>
  <c r="T610" i="22"/>
  <c r="T609" i="22"/>
  <c r="T615" i="22"/>
  <c r="T614" i="22"/>
  <c r="T613" i="22"/>
  <c r="U611" i="22"/>
  <c r="U610" i="22"/>
  <c r="U609" i="22"/>
  <c r="U615" i="22"/>
  <c r="U614" i="22"/>
  <c r="U613" i="22"/>
  <c r="V611" i="22"/>
  <c r="V610" i="22"/>
  <c r="V609" i="22"/>
  <c r="V615" i="22"/>
  <c r="V614" i="22"/>
  <c r="V613" i="22"/>
  <c r="W611" i="22"/>
  <c r="W610" i="22"/>
  <c r="W609" i="22"/>
  <c r="W615" i="22"/>
  <c r="W614" i="22"/>
  <c r="W613" i="22"/>
  <c r="X611" i="22"/>
  <c r="X610" i="22"/>
  <c r="X609" i="22"/>
  <c r="X615" i="22"/>
  <c r="X614" i="22"/>
  <c r="X613" i="22"/>
  <c r="Y611" i="22"/>
  <c r="Y610" i="22"/>
  <c r="Y609" i="22"/>
  <c r="Y615" i="22"/>
  <c r="Y614" i="22"/>
  <c r="Y613" i="22"/>
  <c r="Z611" i="22"/>
  <c r="Z610" i="22"/>
  <c r="Z609" i="22"/>
  <c r="Z615" i="22"/>
  <c r="Z614" i="22"/>
  <c r="Z613" i="22"/>
  <c r="AA611" i="22"/>
  <c r="AA610" i="22"/>
  <c r="AA609" i="22"/>
  <c r="AA615" i="22"/>
  <c r="AA614" i="22"/>
  <c r="AA613" i="22"/>
  <c r="AB611" i="22"/>
  <c r="AB610" i="22"/>
  <c r="AB609" i="22"/>
  <c r="AB615" i="22"/>
  <c r="AB614" i="22"/>
  <c r="AB613" i="22"/>
  <c r="AC611" i="22"/>
  <c r="AC610" i="22"/>
  <c r="AC609" i="22"/>
  <c r="AC615" i="22"/>
  <c r="AC614" i="22"/>
  <c r="AC613" i="22"/>
  <c r="AD611" i="22"/>
  <c r="AD610" i="22"/>
  <c r="AD609" i="22"/>
  <c r="AD615" i="22"/>
  <c r="AD614" i="22"/>
  <c r="AD613" i="22"/>
  <c r="AE611" i="22"/>
  <c r="AE610" i="22"/>
  <c r="AE609" i="22"/>
  <c r="AE615" i="22"/>
  <c r="AE614" i="22"/>
  <c r="AE613" i="22"/>
  <c r="AF611" i="22"/>
  <c r="AF610" i="22"/>
  <c r="AF609" i="22"/>
  <c r="AF615" i="22"/>
  <c r="AF614" i="22"/>
  <c r="AF613" i="22"/>
  <c r="AG611" i="22"/>
  <c r="AG610" i="22"/>
  <c r="AG609" i="22"/>
  <c r="AG615" i="22"/>
  <c r="AG614" i="22"/>
  <c r="AG613" i="22"/>
  <c r="AH611" i="22"/>
  <c r="AH610" i="22"/>
  <c r="AH609" i="22"/>
  <c r="AH615" i="22"/>
  <c r="AH614" i="22"/>
  <c r="AH613" i="22"/>
  <c r="AI611" i="22"/>
  <c r="AI610" i="22"/>
  <c r="AI609" i="22"/>
  <c r="AI615" i="22"/>
  <c r="AI614" i="22"/>
  <c r="AI613" i="22"/>
  <c r="AJ611" i="22"/>
  <c r="AJ610" i="22"/>
  <c r="AJ609" i="22"/>
  <c r="AJ615" i="22"/>
  <c r="AJ614" i="22"/>
  <c r="AJ613" i="22"/>
  <c r="AK611" i="22"/>
  <c r="AK610" i="22"/>
  <c r="AK609" i="22"/>
  <c r="AK615" i="22"/>
  <c r="AK614" i="22"/>
  <c r="AK613" i="22"/>
  <c r="AL611" i="22"/>
  <c r="AL610" i="22"/>
  <c r="AL609" i="22"/>
  <c r="AL615" i="22"/>
  <c r="AL614" i="22"/>
  <c r="AL613" i="22"/>
  <c r="AM611" i="22"/>
  <c r="AM610" i="22"/>
  <c r="AM609" i="22"/>
  <c r="AM615" i="22"/>
  <c r="AM614" i="22"/>
  <c r="AM613" i="22"/>
  <c r="AN611" i="22"/>
  <c r="AN610" i="22"/>
  <c r="AN609" i="22"/>
  <c r="AN615" i="22"/>
  <c r="AN614" i="22"/>
  <c r="AN613" i="22"/>
  <c r="AO611" i="22"/>
  <c r="AO610" i="22"/>
  <c r="AO609" i="22"/>
  <c r="AO615" i="22"/>
  <c r="AO614" i="22"/>
  <c r="AO613" i="22"/>
  <c r="AP611" i="22"/>
  <c r="AP610" i="22"/>
  <c r="AP609" i="22"/>
  <c r="AP615" i="22"/>
  <c r="AP614" i="22"/>
  <c r="AP613" i="22"/>
  <c r="AQ611" i="22"/>
  <c r="AQ610" i="22"/>
  <c r="AQ609" i="22"/>
  <c r="AQ615" i="22"/>
  <c r="AQ614" i="22"/>
  <c r="AQ613" i="22"/>
  <c r="AR611" i="22"/>
  <c r="AR610" i="22"/>
  <c r="AR609" i="22"/>
  <c r="AR615" i="22"/>
  <c r="AR614" i="22"/>
  <c r="AR613" i="22"/>
  <c r="AS611" i="22"/>
  <c r="AS610" i="22"/>
  <c r="AS609" i="22"/>
  <c r="AS615" i="22"/>
  <c r="AS614" i="22"/>
  <c r="AS613" i="22"/>
  <c r="AT611" i="22"/>
  <c r="AT610" i="22"/>
  <c r="AT609" i="22"/>
  <c r="AT615" i="22"/>
  <c r="AT614" i="22"/>
  <c r="AT613" i="22"/>
  <c r="AU611" i="22"/>
  <c r="AU610" i="22"/>
  <c r="AU609" i="22"/>
  <c r="AU615" i="22"/>
  <c r="AU614" i="22"/>
  <c r="AU613" i="22"/>
  <c r="AV611" i="22"/>
  <c r="AV610" i="22"/>
  <c r="AV609" i="22"/>
  <c r="AV615" i="22"/>
  <c r="AV614" i="22"/>
  <c r="AV613" i="22"/>
  <c r="AW611" i="22"/>
  <c r="AW610" i="22"/>
  <c r="AW609" i="22"/>
  <c r="AW615" i="22"/>
  <c r="AW614" i="22"/>
  <c r="AW613" i="22"/>
  <c r="AX611" i="22"/>
  <c r="AX610" i="22"/>
  <c r="AX609" i="22"/>
  <c r="AX615" i="22"/>
  <c r="AX614" i="22"/>
  <c r="AX613" i="22"/>
  <c r="AY611" i="22"/>
  <c r="AY610" i="22"/>
  <c r="AY609" i="22"/>
  <c r="AY615" i="22"/>
  <c r="AY614" i="22"/>
  <c r="AY613" i="22"/>
  <c r="AZ611" i="22"/>
  <c r="AZ610" i="22"/>
  <c r="AZ609" i="22"/>
  <c r="AZ615" i="22"/>
  <c r="AZ614" i="22"/>
  <c r="AZ613" i="22"/>
  <c r="BA611" i="22"/>
  <c r="BA610" i="22"/>
  <c r="BA609" i="22"/>
  <c r="BA615" i="22"/>
  <c r="BA614" i="22"/>
  <c r="BA613" i="22"/>
  <c r="BB611" i="22"/>
  <c r="BB610" i="22"/>
  <c r="BB609" i="22"/>
  <c r="BB615" i="22"/>
  <c r="BB614" i="22"/>
  <c r="BB613" i="22"/>
  <c r="BC611" i="22"/>
  <c r="BC610" i="22"/>
  <c r="BC609" i="22"/>
  <c r="BC615" i="22"/>
  <c r="BC614" i="22"/>
  <c r="BC613" i="22"/>
  <c r="BD611" i="22"/>
  <c r="BD610" i="22"/>
  <c r="BD609" i="22"/>
  <c r="BD615" i="22"/>
  <c r="BD614" i="22"/>
  <c r="BD613" i="22"/>
  <c r="BE611" i="22"/>
  <c r="BE610" i="22"/>
  <c r="BE609" i="22"/>
  <c r="BE615" i="22"/>
  <c r="BE614" i="22"/>
  <c r="BE613" i="22"/>
  <c r="BF611" i="22"/>
  <c r="BF610" i="22"/>
  <c r="BF609" i="22"/>
  <c r="BF615" i="22"/>
  <c r="BF614" i="22"/>
  <c r="BF613" i="22"/>
  <c r="BG611" i="22"/>
  <c r="BG610" i="22"/>
  <c r="BG609" i="22"/>
  <c r="BG615" i="22"/>
  <c r="BG614" i="22"/>
  <c r="BG613" i="22"/>
  <c r="BH611" i="22"/>
  <c r="BH610" i="22"/>
  <c r="BH609" i="22"/>
  <c r="BH615" i="22"/>
  <c r="BH614" i="22"/>
  <c r="BH613" i="22"/>
  <c r="BI611" i="22"/>
  <c r="BI610" i="22"/>
  <c r="BI609" i="22"/>
  <c r="BI615" i="22"/>
  <c r="BI614" i="22"/>
  <c r="BI613" i="22"/>
  <c r="BJ611" i="22"/>
  <c r="BJ610" i="22"/>
  <c r="BJ609" i="22"/>
  <c r="BJ615" i="22"/>
  <c r="BJ614" i="22"/>
  <c r="BJ613" i="22"/>
  <c r="BK611" i="22"/>
  <c r="BK610" i="22"/>
  <c r="BK609" i="22"/>
  <c r="BK615" i="22"/>
  <c r="BK614" i="22"/>
  <c r="BK613" i="22"/>
  <c r="BL611" i="22"/>
  <c r="BL610" i="22"/>
  <c r="BL609" i="22"/>
  <c r="BL615" i="22"/>
  <c r="BL614" i="22"/>
  <c r="BL613" i="22"/>
  <c r="BM611" i="22"/>
  <c r="BM610" i="22"/>
  <c r="BM609" i="22"/>
  <c r="BM615" i="22"/>
  <c r="BM614" i="22"/>
  <c r="BM613" i="22"/>
  <c r="BN611" i="22"/>
  <c r="BN610" i="22"/>
  <c r="BN609" i="22"/>
  <c r="BN615" i="22"/>
  <c r="BN614" i="22"/>
  <c r="BN613" i="22"/>
  <c r="E47" i="16"/>
  <c r="E48" i="16" s="1"/>
  <c r="E63" i="16" s="1"/>
  <c r="E234" i="16"/>
  <c r="G47" i="16"/>
  <c r="G48" i="16" s="1"/>
  <c r="F234" i="16"/>
  <c r="H47" i="16"/>
  <c r="H48" i="16" s="1"/>
  <c r="E122" i="16"/>
  <c r="G122" i="16" s="1"/>
  <c r="F126" i="16" s="1"/>
  <c r="F236" i="16"/>
  <c r="F121" i="16"/>
  <c r="H121" i="16" s="1"/>
  <c r="E126" i="16" s="1"/>
  <c r="F251" i="16"/>
  <c r="I251" i="16"/>
  <c r="D36" i="15"/>
  <c r="E42" i="15" s="1"/>
  <c r="G627" i="22"/>
  <c r="H25" i="34" s="1"/>
  <c r="G626" i="22"/>
  <c r="H24" i="34" s="1"/>
  <c r="G625" i="22"/>
  <c r="H23" i="34" s="1"/>
  <c r="G631" i="22"/>
  <c r="H28" i="34" s="1"/>
  <c r="G630" i="22"/>
  <c r="H27" i="34" s="1"/>
  <c r="G629" i="22"/>
  <c r="H26" i="34" s="1"/>
  <c r="G210" i="22"/>
  <c r="H210" i="22"/>
  <c r="I210" i="22"/>
  <c r="J210" i="22"/>
  <c r="K210" i="22"/>
  <c r="L210" i="22"/>
  <c r="M210" i="22"/>
  <c r="N210" i="22"/>
  <c r="O210" i="22"/>
  <c r="P210" i="22"/>
  <c r="Q210" i="22"/>
  <c r="R210" i="22"/>
  <c r="S210" i="22"/>
  <c r="S242" i="22" s="1"/>
  <c r="T210" i="22"/>
  <c r="T242" i="22" s="1"/>
  <c r="U210" i="22"/>
  <c r="U242" i="22" s="1"/>
  <c r="V210" i="22"/>
  <c r="V242" i="22" s="1"/>
  <c r="W210" i="22"/>
  <c r="W242" i="22" s="1"/>
  <c r="X210" i="22"/>
  <c r="X242" i="22" s="1"/>
  <c r="Y210" i="22"/>
  <c r="Y242" i="22" s="1"/>
  <c r="Z210" i="22"/>
  <c r="Z242" i="22" s="1"/>
  <c r="AA210" i="22"/>
  <c r="AA242" i="22" s="1"/>
  <c r="AB210" i="22"/>
  <c r="AB242" i="22" s="1"/>
  <c r="AC210" i="22"/>
  <c r="AC242" i="22" s="1"/>
  <c r="AD210" i="22"/>
  <c r="AD242" i="22" s="1"/>
  <c r="AE210" i="22"/>
  <c r="AE242" i="22" s="1"/>
  <c r="AF210" i="22"/>
  <c r="AF242" i="22" s="1"/>
  <c r="AG210" i="22"/>
  <c r="AG242" i="22" s="1"/>
  <c r="AH210" i="22"/>
  <c r="AH242" i="22" s="1"/>
  <c r="AI210" i="22"/>
  <c r="AI242" i="22" s="1"/>
  <c r="AJ210" i="22"/>
  <c r="AJ242" i="22" s="1"/>
  <c r="AK210" i="22"/>
  <c r="AK242" i="22" s="1"/>
  <c r="AL210" i="22"/>
  <c r="AL242" i="22" s="1"/>
  <c r="AM210" i="22"/>
  <c r="AM242" i="22" s="1"/>
  <c r="AN210" i="22"/>
  <c r="AN242" i="22" s="1"/>
  <c r="AO210" i="22"/>
  <c r="AO242" i="22" s="1"/>
  <c r="AP210" i="22"/>
  <c r="AP242" i="22" s="1"/>
  <c r="AQ210" i="22"/>
  <c r="AQ242" i="22" s="1"/>
  <c r="AR210" i="22"/>
  <c r="AR242" i="22" s="1"/>
  <c r="AS210" i="22"/>
  <c r="AS242" i="22" s="1"/>
  <c r="AT210" i="22"/>
  <c r="AT242" i="22" s="1"/>
  <c r="AU210" i="22"/>
  <c r="AU242" i="22" s="1"/>
  <c r="AV210" i="22"/>
  <c r="AV242" i="22" s="1"/>
  <c r="AW210" i="22"/>
  <c r="AW242" i="22" s="1"/>
  <c r="AX210" i="22"/>
  <c r="AX242" i="22" s="1"/>
  <c r="AY210" i="22"/>
  <c r="AY242" i="22" s="1"/>
  <c r="AZ210" i="22"/>
  <c r="AZ242" i="22" s="1"/>
  <c r="BA210" i="22"/>
  <c r="BA242" i="22" s="1"/>
  <c r="BB210" i="22"/>
  <c r="BB242" i="22" s="1"/>
  <c r="BC210" i="22"/>
  <c r="BC242" i="22" s="1"/>
  <c r="BD210" i="22"/>
  <c r="BD242" i="22" s="1"/>
  <c r="BE210" i="22"/>
  <c r="BE242" i="22" s="1"/>
  <c r="BF210" i="22"/>
  <c r="BF242" i="22" s="1"/>
  <c r="BG210" i="22"/>
  <c r="BG242" i="22" s="1"/>
  <c r="BH210" i="22"/>
  <c r="BH242" i="22" s="1"/>
  <c r="BI210" i="22"/>
  <c r="BI242" i="22" s="1"/>
  <c r="BJ210" i="22"/>
  <c r="BJ242" i="22" s="1"/>
  <c r="BK210" i="22"/>
  <c r="BK242" i="22" s="1"/>
  <c r="BL210" i="22"/>
  <c r="BL242" i="22" s="1"/>
  <c r="BM210" i="22"/>
  <c r="BM242" i="22" s="1"/>
  <c r="BN210" i="22"/>
  <c r="BN242" i="22" s="1"/>
  <c r="G211" i="22"/>
  <c r="H211" i="22"/>
  <c r="I211" i="22"/>
  <c r="J211" i="22"/>
  <c r="K211" i="22"/>
  <c r="L211" i="22"/>
  <c r="M211" i="22"/>
  <c r="N211" i="22"/>
  <c r="O211" i="22"/>
  <c r="P211" i="22"/>
  <c r="Q211" i="22"/>
  <c r="R211" i="22"/>
  <c r="S211" i="22"/>
  <c r="S243" i="22" s="1"/>
  <c r="T211" i="22"/>
  <c r="T243" i="22" s="1"/>
  <c r="U211" i="22"/>
  <c r="U243" i="22" s="1"/>
  <c r="V211" i="22"/>
  <c r="V243" i="22" s="1"/>
  <c r="W211" i="22"/>
  <c r="W243" i="22" s="1"/>
  <c r="X211" i="22"/>
  <c r="X243" i="22" s="1"/>
  <c r="Y211" i="22"/>
  <c r="Y243" i="22" s="1"/>
  <c r="Z211" i="22"/>
  <c r="Z243" i="22" s="1"/>
  <c r="AA211" i="22"/>
  <c r="AA243" i="22" s="1"/>
  <c r="AB211" i="22"/>
  <c r="AB243" i="22" s="1"/>
  <c r="AC211" i="22"/>
  <c r="AC243" i="22" s="1"/>
  <c r="AD211" i="22"/>
  <c r="AD243" i="22" s="1"/>
  <c r="AE211" i="22"/>
  <c r="AE243" i="22" s="1"/>
  <c r="AF211" i="22"/>
  <c r="AF243" i="22" s="1"/>
  <c r="AG211" i="22"/>
  <c r="AG243" i="22" s="1"/>
  <c r="AH211" i="22"/>
  <c r="AH243" i="22" s="1"/>
  <c r="AI211" i="22"/>
  <c r="AI243" i="22" s="1"/>
  <c r="AJ211" i="22"/>
  <c r="AJ243" i="22" s="1"/>
  <c r="AK211" i="22"/>
  <c r="AK243" i="22" s="1"/>
  <c r="AL211" i="22"/>
  <c r="AL243" i="22" s="1"/>
  <c r="AM211" i="22"/>
  <c r="AM243" i="22" s="1"/>
  <c r="AN211" i="22"/>
  <c r="AN243" i="22" s="1"/>
  <c r="AO211" i="22"/>
  <c r="AO243" i="22" s="1"/>
  <c r="AP211" i="22"/>
  <c r="AP243" i="22" s="1"/>
  <c r="AQ211" i="22"/>
  <c r="AQ243" i="22" s="1"/>
  <c r="AR211" i="22"/>
  <c r="AR243" i="22" s="1"/>
  <c r="AS211" i="22"/>
  <c r="AS243" i="22" s="1"/>
  <c r="AT211" i="22"/>
  <c r="AT243" i="22" s="1"/>
  <c r="AU211" i="22"/>
  <c r="AU243" i="22" s="1"/>
  <c r="AV211" i="22"/>
  <c r="AV243" i="22" s="1"/>
  <c r="AW211" i="22"/>
  <c r="AW243" i="22" s="1"/>
  <c r="AX211" i="22"/>
  <c r="AX243" i="22" s="1"/>
  <c r="AY211" i="22"/>
  <c r="AY243" i="22" s="1"/>
  <c r="AZ211" i="22"/>
  <c r="AZ243" i="22" s="1"/>
  <c r="BA211" i="22"/>
  <c r="BA243" i="22" s="1"/>
  <c r="BB211" i="22"/>
  <c r="BB243" i="22" s="1"/>
  <c r="BC211" i="22"/>
  <c r="BC243" i="22" s="1"/>
  <c r="BD211" i="22"/>
  <c r="BD243" i="22" s="1"/>
  <c r="BE211" i="22"/>
  <c r="BE243" i="22" s="1"/>
  <c r="BF211" i="22"/>
  <c r="BF243" i="22" s="1"/>
  <c r="BG211" i="22"/>
  <c r="BG243" i="22" s="1"/>
  <c r="BH211" i="22"/>
  <c r="BH243" i="22" s="1"/>
  <c r="BI211" i="22"/>
  <c r="BI243" i="22" s="1"/>
  <c r="BJ211" i="22"/>
  <c r="BJ243" i="22" s="1"/>
  <c r="BK211" i="22"/>
  <c r="BK243" i="22" s="1"/>
  <c r="BL211" i="22"/>
  <c r="BL243" i="22" s="1"/>
  <c r="BM211" i="22"/>
  <c r="BM243" i="22" s="1"/>
  <c r="BN211" i="22"/>
  <c r="BN243" i="22" s="1"/>
  <c r="G212" i="22"/>
  <c r="H212" i="22"/>
  <c r="I212" i="22"/>
  <c r="J212" i="22"/>
  <c r="K212" i="22"/>
  <c r="L212" i="22"/>
  <c r="M212" i="22"/>
  <c r="N212" i="22"/>
  <c r="O212" i="22"/>
  <c r="P212" i="22"/>
  <c r="Q212" i="22"/>
  <c r="R212" i="22"/>
  <c r="S212" i="22"/>
  <c r="S244" i="22" s="1"/>
  <c r="T212" i="22"/>
  <c r="T244" i="22" s="1"/>
  <c r="U212" i="22"/>
  <c r="U244" i="22" s="1"/>
  <c r="V212" i="22"/>
  <c r="V244" i="22" s="1"/>
  <c r="W212" i="22"/>
  <c r="W244" i="22" s="1"/>
  <c r="X212" i="22"/>
  <c r="X244" i="22" s="1"/>
  <c r="Y212" i="22"/>
  <c r="Y244" i="22" s="1"/>
  <c r="Z212" i="22"/>
  <c r="Z244" i="22" s="1"/>
  <c r="AA212" i="22"/>
  <c r="AA244" i="22" s="1"/>
  <c r="AB212" i="22"/>
  <c r="AB244" i="22" s="1"/>
  <c r="AC212" i="22"/>
  <c r="AC244" i="22" s="1"/>
  <c r="AD212" i="22"/>
  <c r="AD244" i="22" s="1"/>
  <c r="AE212" i="22"/>
  <c r="AE244" i="22" s="1"/>
  <c r="AF212" i="22"/>
  <c r="AF244" i="22" s="1"/>
  <c r="AG212" i="22"/>
  <c r="AG244" i="22" s="1"/>
  <c r="AH212" i="22"/>
  <c r="AH244" i="22" s="1"/>
  <c r="AI212" i="22"/>
  <c r="AI244" i="22" s="1"/>
  <c r="AJ212" i="22"/>
  <c r="AJ244" i="22" s="1"/>
  <c r="AK212" i="22"/>
  <c r="AK244" i="22" s="1"/>
  <c r="AL212" i="22"/>
  <c r="AL244" i="22" s="1"/>
  <c r="AM212" i="22"/>
  <c r="AM244" i="22" s="1"/>
  <c r="AN212" i="22"/>
  <c r="AN244" i="22" s="1"/>
  <c r="AO212" i="22"/>
  <c r="AO244" i="22" s="1"/>
  <c r="AP212" i="22"/>
  <c r="AP244" i="22" s="1"/>
  <c r="AQ212" i="22"/>
  <c r="AQ244" i="22" s="1"/>
  <c r="AR212" i="22"/>
  <c r="AR244" i="22" s="1"/>
  <c r="AS212" i="22"/>
  <c r="AS244" i="22" s="1"/>
  <c r="AT212" i="22"/>
  <c r="AT244" i="22" s="1"/>
  <c r="AU212" i="22"/>
  <c r="AU244" i="22" s="1"/>
  <c r="AV212" i="22"/>
  <c r="AV244" i="22" s="1"/>
  <c r="AW212" i="22"/>
  <c r="AW244" i="22" s="1"/>
  <c r="AX212" i="22"/>
  <c r="AX244" i="22" s="1"/>
  <c r="AY212" i="22"/>
  <c r="AY244" i="22" s="1"/>
  <c r="AZ212" i="22"/>
  <c r="AZ244" i="22" s="1"/>
  <c r="BA212" i="22"/>
  <c r="BA244" i="22" s="1"/>
  <c r="BB212" i="22"/>
  <c r="BB244" i="22" s="1"/>
  <c r="BC212" i="22"/>
  <c r="BC244" i="22" s="1"/>
  <c r="BD212" i="22"/>
  <c r="BD244" i="22" s="1"/>
  <c r="BE212" i="22"/>
  <c r="BE244" i="22" s="1"/>
  <c r="BF212" i="22"/>
  <c r="BF244" i="22" s="1"/>
  <c r="BG212" i="22"/>
  <c r="BG244" i="22" s="1"/>
  <c r="BH212" i="22"/>
  <c r="BH244" i="22" s="1"/>
  <c r="BI212" i="22"/>
  <c r="BI244" i="22" s="1"/>
  <c r="BJ212" i="22"/>
  <c r="BJ244" i="22" s="1"/>
  <c r="BK212" i="22"/>
  <c r="BK244" i="22" s="1"/>
  <c r="BL212" i="22"/>
  <c r="BL244" i="22" s="1"/>
  <c r="BM212" i="22"/>
  <c r="BM244" i="22" s="1"/>
  <c r="BN212" i="22"/>
  <c r="BN244" i="22" s="1"/>
  <c r="G214" i="22"/>
  <c r="H214" i="22"/>
  <c r="I214" i="22"/>
  <c r="J214" i="22"/>
  <c r="K214" i="22"/>
  <c r="L214" i="22"/>
  <c r="M214" i="22"/>
  <c r="N214" i="22"/>
  <c r="O214" i="22"/>
  <c r="P214" i="22"/>
  <c r="Q214" i="22"/>
  <c r="R214" i="22"/>
  <c r="S214" i="22"/>
  <c r="S246" i="22" s="1"/>
  <c r="T214" i="22"/>
  <c r="T246" i="22" s="1"/>
  <c r="U214" i="22"/>
  <c r="U246" i="22" s="1"/>
  <c r="V214" i="22"/>
  <c r="V246" i="22" s="1"/>
  <c r="W214" i="22"/>
  <c r="W246" i="22" s="1"/>
  <c r="X214" i="22"/>
  <c r="X246" i="22" s="1"/>
  <c r="Y214" i="22"/>
  <c r="Y246" i="22" s="1"/>
  <c r="Z214" i="22"/>
  <c r="Z246" i="22" s="1"/>
  <c r="AA214" i="22"/>
  <c r="AA246" i="22" s="1"/>
  <c r="AB214" i="22"/>
  <c r="AB246" i="22" s="1"/>
  <c r="AC214" i="22"/>
  <c r="AC246" i="22" s="1"/>
  <c r="AD214" i="22"/>
  <c r="AD246" i="22" s="1"/>
  <c r="AE214" i="22"/>
  <c r="AE246" i="22" s="1"/>
  <c r="AF214" i="22"/>
  <c r="AF246" i="22" s="1"/>
  <c r="AG214" i="22"/>
  <c r="AG246" i="22" s="1"/>
  <c r="AH214" i="22"/>
  <c r="AH246" i="22" s="1"/>
  <c r="AI214" i="22"/>
  <c r="AI246" i="22" s="1"/>
  <c r="AJ214" i="22"/>
  <c r="AJ246" i="22" s="1"/>
  <c r="AK214" i="22"/>
  <c r="AK246" i="22" s="1"/>
  <c r="AL214" i="22"/>
  <c r="AL246" i="22" s="1"/>
  <c r="AM214" i="22"/>
  <c r="AM246" i="22" s="1"/>
  <c r="AN214" i="22"/>
  <c r="AN246" i="22" s="1"/>
  <c r="AO214" i="22"/>
  <c r="AO246" i="22" s="1"/>
  <c r="AP214" i="22"/>
  <c r="AP246" i="22" s="1"/>
  <c r="AQ214" i="22"/>
  <c r="AQ246" i="22" s="1"/>
  <c r="AR214" i="22"/>
  <c r="AR246" i="22" s="1"/>
  <c r="AS214" i="22"/>
  <c r="AS246" i="22" s="1"/>
  <c r="AT214" i="22"/>
  <c r="AT246" i="22" s="1"/>
  <c r="AU214" i="22"/>
  <c r="AU246" i="22" s="1"/>
  <c r="AV214" i="22"/>
  <c r="AV246" i="22" s="1"/>
  <c r="AW214" i="22"/>
  <c r="AW246" i="22" s="1"/>
  <c r="AX214" i="22"/>
  <c r="AX246" i="22" s="1"/>
  <c r="AY214" i="22"/>
  <c r="AY246" i="22" s="1"/>
  <c r="AZ214" i="22"/>
  <c r="AZ246" i="22" s="1"/>
  <c r="BA214" i="22"/>
  <c r="BA246" i="22" s="1"/>
  <c r="BB214" i="22"/>
  <c r="BB246" i="22" s="1"/>
  <c r="BC214" i="22"/>
  <c r="BC246" i="22" s="1"/>
  <c r="BD214" i="22"/>
  <c r="BD246" i="22" s="1"/>
  <c r="BE214" i="22"/>
  <c r="BE246" i="22" s="1"/>
  <c r="BF214" i="22"/>
  <c r="BF246" i="22" s="1"/>
  <c r="BG214" i="22"/>
  <c r="BG246" i="22" s="1"/>
  <c r="BH214" i="22"/>
  <c r="BH246" i="22" s="1"/>
  <c r="BI214" i="22"/>
  <c r="BI246" i="22" s="1"/>
  <c r="BJ214" i="22"/>
  <c r="BJ246" i="22" s="1"/>
  <c r="BK214" i="22"/>
  <c r="BK246" i="22" s="1"/>
  <c r="BL214" i="22"/>
  <c r="BL246" i="22" s="1"/>
  <c r="BM214" i="22"/>
  <c r="BM246" i="22" s="1"/>
  <c r="BN214" i="22"/>
  <c r="BN246" i="22" s="1"/>
  <c r="G215" i="22"/>
  <c r="H215" i="22"/>
  <c r="I215" i="22"/>
  <c r="J215" i="22"/>
  <c r="K215" i="22"/>
  <c r="L215" i="22"/>
  <c r="M215" i="22"/>
  <c r="N215" i="22"/>
  <c r="O215" i="22"/>
  <c r="P215" i="22"/>
  <c r="Q215" i="22"/>
  <c r="R215" i="22"/>
  <c r="S215" i="22"/>
  <c r="S247" i="22" s="1"/>
  <c r="T215" i="22"/>
  <c r="T247" i="22" s="1"/>
  <c r="U215" i="22"/>
  <c r="U247" i="22" s="1"/>
  <c r="V215" i="22"/>
  <c r="V247" i="22" s="1"/>
  <c r="W215" i="22"/>
  <c r="W247" i="22" s="1"/>
  <c r="X215" i="22"/>
  <c r="X247" i="22" s="1"/>
  <c r="Y215" i="22"/>
  <c r="Y247" i="22" s="1"/>
  <c r="Z215" i="22"/>
  <c r="Z247" i="22" s="1"/>
  <c r="AA215" i="22"/>
  <c r="AA247" i="22" s="1"/>
  <c r="AB215" i="22"/>
  <c r="AB247" i="22" s="1"/>
  <c r="AC215" i="22"/>
  <c r="AC247" i="22" s="1"/>
  <c r="AD215" i="22"/>
  <c r="AD247" i="22" s="1"/>
  <c r="AE215" i="22"/>
  <c r="AE247" i="22" s="1"/>
  <c r="AF215" i="22"/>
  <c r="AF247" i="22" s="1"/>
  <c r="AG215" i="22"/>
  <c r="AG247" i="22" s="1"/>
  <c r="AH215" i="22"/>
  <c r="AH247" i="22" s="1"/>
  <c r="AI215" i="22"/>
  <c r="AI247" i="22" s="1"/>
  <c r="AJ215" i="22"/>
  <c r="AJ247" i="22" s="1"/>
  <c r="AK215" i="22"/>
  <c r="AK247" i="22" s="1"/>
  <c r="AL215" i="22"/>
  <c r="AL247" i="22" s="1"/>
  <c r="AM215" i="22"/>
  <c r="AM247" i="22" s="1"/>
  <c r="AN215" i="22"/>
  <c r="AN247" i="22" s="1"/>
  <c r="AO215" i="22"/>
  <c r="AO247" i="22" s="1"/>
  <c r="AP215" i="22"/>
  <c r="AP247" i="22" s="1"/>
  <c r="AQ215" i="22"/>
  <c r="AQ247" i="22" s="1"/>
  <c r="AR215" i="22"/>
  <c r="AR247" i="22" s="1"/>
  <c r="AS215" i="22"/>
  <c r="AS247" i="22" s="1"/>
  <c r="AT215" i="22"/>
  <c r="AT247" i="22" s="1"/>
  <c r="AU215" i="22"/>
  <c r="AU247" i="22" s="1"/>
  <c r="AV215" i="22"/>
  <c r="AV247" i="22" s="1"/>
  <c r="AW215" i="22"/>
  <c r="AW247" i="22" s="1"/>
  <c r="AX215" i="22"/>
  <c r="AX247" i="22" s="1"/>
  <c r="AY215" i="22"/>
  <c r="AY247" i="22" s="1"/>
  <c r="AZ215" i="22"/>
  <c r="AZ247" i="22" s="1"/>
  <c r="BA215" i="22"/>
  <c r="BA247" i="22" s="1"/>
  <c r="BB215" i="22"/>
  <c r="BB247" i="22" s="1"/>
  <c r="BC215" i="22"/>
  <c r="BC247" i="22" s="1"/>
  <c r="BD215" i="22"/>
  <c r="BD247" i="22" s="1"/>
  <c r="BE215" i="22"/>
  <c r="BE247" i="22" s="1"/>
  <c r="BF215" i="22"/>
  <c r="BF247" i="22" s="1"/>
  <c r="BG215" i="22"/>
  <c r="BG247" i="22" s="1"/>
  <c r="BH215" i="22"/>
  <c r="BH247" i="22" s="1"/>
  <c r="BI215" i="22"/>
  <c r="BI247" i="22" s="1"/>
  <c r="BJ215" i="22"/>
  <c r="BJ247" i="22" s="1"/>
  <c r="BK215" i="22"/>
  <c r="BK247" i="22" s="1"/>
  <c r="BL215" i="22"/>
  <c r="BL247" i="22" s="1"/>
  <c r="BM215" i="22"/>
  <c r="BM247" i="22" s="1"/>
  <c r="BN215" i="22"/>
  <c r="BN247" i="22" s="1"/>
  <c r="G216" i="22"/>
  <c r="H216" i="22"/>
  <c r="I216" i="22"/>
  <c r="J216" i="22"/>
  <c r="K216" i="22"/>
  <c r="L216" i="22"/>
  <c r="M216" i="22"/>
  <c r="N216" i="22"/>
  <c r="O216" i="22"/>
  <c r="P216" i="22"/>
  <c r="Q216" i="22"/>
  <c r="R216" i="22"/>
  <c r="S216" i="22"/>
  <c r="S248" i="22" s="1"/>
  <c r="T216" i="22"/>
  <c r="T248" i="22" s="1"/>
  <c r="U216" i="22"/>
  <c r="U248" i="22" s="1"/>
  <c r="V216" i="22"/>
  <c r="V248" i="22" s="1"/>
  <c r="W216" i="22"/>
  <c r="W248" i="22" s="1"/>
  <c r="X216" i="22"/>
  <c r="X248" i="22" s="1"/>
  <c r="Y216" i="22"/>
  <c r="Y248" i="22" s="1"/>
  <c r="Z216" i="22"/>
  <c r="Z248" i="22" s="1"/>
  <c r="AA216" i="22"/>
  <c r="AA248" i="22" s="1"/>
  <c r="AB216" i="22"/>
  <c r="AB248" i="22" s="1"/>
  <c r="AC216" i="22"/>
  <c r="AC248" i="22" s="1"/>
  <c r="AD216" i="22"/>
  <c r="AD248" i="22" s="1"/>
  <c r="AE216" i="22"/>
  <c r="AE248" i="22" s="1"/>
  <c r="AF216" i="22"/>
  <c r="AF248" i="22" s="1"/>
  <c r="AG216" i="22"/>
  <c r="AG248" i="22" s="1"/>
  <c r="AH216" i="22"/>
  <c r="AH248" i="22" s="1"/>
  <c r="AI216" i="22"/>
  <c r="AI248" i="22" s="1"/>
  <c r="AJ216" i="22"/>
  <c r="AJ248" i="22" s="1"/>
  <c r="AK216" i="22"/>
  <c r="AK248" i="22" s="1"/>
  <c r="AL216" i="22"/>
  <c r="AL248" i="22" s="1"/>
  <c r="AM216" i="22"/>
  <c r="AM248" i="22" s="1"/>
  <c r="AN216" i="22"/>
  <c r="AN248" i="22" s="1"/>
  <c r="AO216" i="22"/>
  <c r="AO248" i="22" s="1"/>
  <c r="AP216" i="22"/>
  <c r="AP248" i="22" s="1"/>
  <c r="AQ216" i="22"/>
  <c r="AQ248" i="22" s="1"/>
  <c r="AR216" i="22"/>
  <c r="AR248" i="22" s="1"/>
  <c r="AS216" i="22"/>
  <c r="AS248" i="22" s="1"/>
  <c r="AT216" i="22"/>
  <c r="AT248" i="22" s="1"/>
  <c r="AU216" i="22"/>
  <c r="AU248" i="22" s="1"/>
  <c r="AV216" i="22"/>
  <c r="AV248" i="22" s="1"/>
  <c r="AW216" i="22"/>
  <c r="AW248" i="22" s="1"/>
  <c r="AX216" i="22"/>
  <c r="AX248" i="22" s="1"/>
  <c r="AY216" i="22"/>
  <c r="AY248" i="22" s="1"/>
  <c r="AZ216" i="22"/>
  <c r="AZ248" i="22" s="1"/>
  <c r="BA216" i="22"/>
  <c r="BA248" i="22" s="1"/>
  <c r="BB216" i="22"/>
  <c r="BB248" i="22" s="1"/>
  <c r="BC216" i="22"/>
  <c r="BC248" i="22" s="1"/>
  <c r="BD216" i="22"/>
  <c r="BD248" i="22" s="1"/>
  <c r="BE216" i="22"/>
  <c r="BE248" i="22" s="1"/>
  <c r="BF216" i="22"/>
  <c r="BF248" i="22" s="1"/>
  <c r="BG216" i="22"/>
  <c r="BG248" i="22" s="1"/>
  <c r="BH216" i="22"/>
  <c r="BH248" i="22" s="1"/>
  <c r="BI216" i="22"/>
  <c r="BI248" i="22" s="1"/>
  <c r="BJ216" i="22"/>
  <c r="BJ248" i="22" s="1"/>
  <c r="BK216" i="22"/>
  <c r="BK248" i="22" s="1"/>
  <c r="BL216" i="22"/>
  <c r="BL248" i="22" s="1"/>
  <c r="BM216" i="22"/>
  <c r="BM248" i="22" s="1"/>
  <c r="BN216" i="22"/>
  <c r="BN248" i="22" s="1"/>
  <c r="H627" i="22"/>
  <c r="H626" i="22"/>
  <c r="H630" i="22"/>
  <c r="H629" i="22"/>
  <c r="I625" i="22"/>
  <c r="I631" i="22"/>
  <c r="J631" i="22"/>
  <c r="K627" i="22"/>
  <c r="K626" i="22"/>
  <c r="K625" i="22"/>
  <c r="K631" i="22"/>
  <c r="K630" i="22"/>
  <c r="K629" i="22"/>
  <c r="L627" i="22"/>
  <c r="L626" i="22"/>
  <c r="L625" i="22"/>
  <c r="L631" i="22"/>
  <c r="L630" i="22"/>
  <c r="L629" i="22"/>
  <c r="M627" i="22"/>
  <c r="M626" i="22"/>
  <c r="M625" i="22"/>
  <c r="M631" i="22"/>
  <c r="M630" i="22"/>
  <c r="M629" i="22"/>
  <c r="N626" i="22"/>
  <c r="N625" i="22"/>
  <c r="N629" i="22"/>
  <c r="O627" i="22"/>
  <c r="O626" i="22"/>
  <c r="O625" i="22"/>
  <c r="O631" i="22"/>
  <c r="O630" i="22"/>
  <c r="O629" i="22"/>
  <c r="P627" i="22"/>
  <c r="P630" i="22"/>
  <c r="Q625" i="22"/>
  <c r="R627" i="22"/>
  <c r="R626" i="22"/>
  <c r="R625" i="22"/>
  <c r="R631" i="22"/>
  <c r="R630" i="22"/>
  <c r="R629" i="22"/>
  <c r="S627" i="22"/>
  <c r="S626" i="22"/>
  <c r="S625" i="22"/>
  <c r="S631" i="22"/>
  <c r="S630" i="22"/>
  <c r="S629" i="22"/>
  <c r="U626" i="22"/>
  <c r="V631" i="22"/>
  <c r="W627" i="22"/>
  <c r="W626" i="22"/>
  <c r="W625" i="22"/>
  <c r="W631" i="22"/>
  <c r="W630" i="22"/>
  <c r="W629" i="22"/>
  <c r="X625" i="22"/>
  <c r="X631" i="22"/>
  <c r="Y627" i="22"/>
  <c r="Y626" i="22"/>
  <c r="Y630" i="22"/>
  <c r="Y629" i="22"/>
  <c r="AA627" i="22"/>
  <c r="AA626" i="22"/>
  <c r="AA625" i="22"/>
  <c r="AA631" i="22"/>
  <c r="AA630" i="22"/>
  <c r="AA629" i="22"/>
  <c r="AB627" i="22"/>
  <c r="AB626" i="22"/>
  <c r="AB625" i="22"/>
  <c r="AB631" i="22"/>
  <c r="AB630" i="22"/>
  <c r="AB629" i="22"/>
  <c r="AC627" i="22"/>
  <c r="AC626" i="22"/>
  <c r="AC625" i="22"/>
  <c r="AC631" i="22"/>
  <c r="AC630" i="22"/>
  <c r="AC629" i="22"/>
  <c r="AD627" i="22"/>
  <c r="AD626" i="22"/>
  <c r="AD630" i="22"/>
  <c r="AD629" i="22"/>
  <c r="AE627" i="22"/>
  <c r="AE626" i="22"/>
  <c r="AE625" i="22"/>
  <c r="AE631" i="22"/>
  <c r="AE630" i="22"/>
  <c r="AE629" i="22"/>
  <c r="AF626" i="22"/>
  <c r="AF629" i="22"/>
  <c r="AG631" i="22"/>
  <c r="AH627" i="22"/>
  <c r="AH626" i="22"/>
  <c r="AH625" i="22"/>
  <c r="AH631" i="22"/>
  <c r="AH630" i="22"/>
  <c r="AH629" i="22"/>
  <c r="AI627" i="22"/>
  <c r="AI626" i="22"/>
  <c r="AI625" i="22"/>
  <c r="AI631" i="22"/>
  <c r="AI630" i="22"/>
  <c r="AI629" i="22"/>
  <c r="AL626" i="22"/>
  <c r="AL629" i="22"/>
  <c r="AM627" i="22"/>
  <c r="AM626" i="22"/>
  <c r="AM625" i="22"/>
  <c r="AM631" i="22"/>
  <c r="AM630" i="22"/>
  <c r="AM629" i="22"/>
  <c r="AN627" i="22"/>
  <c r="AN626" i="22"/>
  <c r="AN625" i="22"/>
  <c r="AN631" i="22"/>
  <c r="AN630" i="22"/>
  <c r="AN629" i="22"/>
  <c r="AO627" i="22"/>
  <c r="AO626" i="22"/>
  <c r="AO625" i="22"/>
  <c r="AO631" i="22"/>
  <c r="AO630" i="22"/>
  <c r="AO629" i="22"/>
  <c r="AP631" i="22"/>
  <c r="AQ627" i="22"/>
  <c r="AQ626" i="22"/>
  <c r="AQ625" i="22"/>
  <c r="AQ631" i="22"/>
  <c r="AQ630" i="22"/>
  <c r="AQ629" i="22"/>
  <c r="AR627" i="22"/>
  <c r="AR626" i="22"/>
  <c r="AR625" i="22"/>
  <c r="AR631" i="22"/>
  <c r="AR630" i="22"/>
  <c r="AR629" i="22"/>
  <c r="AS627" i="22"/>
  <c r="AS626" i="22"/>
  <c r="AS625" i="22"/>
  <c r="AS631" i="22"/>
  <c r="AS630" i="22"/>
  <c r="AS629" i="22"/>
  <c r="AT627" i="22"/>
  <c r="AT626" i="22"/>
  <c r="AT625" i="22"/>
  <c r="AT631" i="22"/>
  <c r="AT630" i="22"/>
  <c r="AT629" i="22"/>
  <c r="AU627" i="22"/>
  <c r="AU626" i="22"/>
  <c r="AU625" i="22"/>
  <c r="AU631" i="22"/>
  <c r="AU630" i="22"/>
  <c r="AU629" i="22"/>
  <c r="AV625" i="22"/>
  <c r="AW627" i="22"/>
  <c r="AW630" i="22"/>
  <c r="AX627" i="22"/>
  <c r="AX626" i="22"/>
  <c r="AX625" i="22"/>
  <c r="AX631" i="22"/>
  <c r="AX630" i="22"/>
  <c r="AX629" i="22"/>
  <c r="AY627" i="22"/>
  <c r="AY626" i="22"/>
  <c r="AY625" i="22"/>
  <c r="AY631" i="22"/>
  <c r="AY630" i="22"/>
  <c r="AY629" i="22"/>
  <c r="BA626" i="22"/>
  <c r="BB626" i="22"/>
  <c r="BB629" i="22"/>
  <c r="BC627" i="22"/>
  <c r="BC626" i="22"/>
  <c r="BC625" i="22"/>
  <c r="BC631" i="22"/>
  <c r="BC630" i="22"/>
  <c r="BC629" i="22"/>
  <c r="BD627" i="22"/>
  <c r="BD626" i="22"/>
  <c r="BD625" i="22"/>
  <c r="BD631" i="22"/>
  <c r="BD630" i="22"/>
  <c r="BD629" i="22"/>
  <c r="BE627" i="22"/>
  <c r="BE626" i="22"/>
  <c r="BE625" i="22"/>
  <c r="BE631" i="22"/>
  <c r="BE630" i="22"/>
  <c r="BE629" i="22"/>
  <c r="BG627" i="22"/>
  <c r="BG626" i="22"/>
  <c r="BG625" i="22"/>
  <c r="BG631" i="22"/>
  <c r="BG630" i="22"/>
  <c r="BG629" i="22"/>
  <c r="BH627" i="22"/>
  <c r="BH626" i="22"/>
  <c r="BH625" i="22"/>
  <c r="BH631" i="22"/>
  <c r="BH630" i="22"/>
  <c r="BH629" i="22"/>
  <c r="BI627" i="22"/>
  <c r="BI626" i="22"/>
  <c r="BI625" i="22"/>
  <c r="BI631" i="22"/>
  <c r="BI630" i="22"/>
  <c r="BI629" i="22"/>
  <c r="BJ627" i="22"/>
  <c r="BJ626" i="22"/>
  <c r="BJ625" i="22"/>
  <c r="BJ631" i="22"/>
  <c r="BJ630" i="22"/>
  <c r="BJ629" i="22"/>
  <c r="BK627" i="22"/>
  <c r="BK626" i="22"/>
  <c r="BK625" i="22"/>
  <c r="BK631" i="22"/>
  <c r="BK630" i="22"/>
  <c r="BK629" i="22"/>
  <c r="BL631" i="22"/>
  <c r="BM626" i="22"/>
  <c r="BM629" i="22"/>
  <c r="BN627" i="22"/>
  <c r="BN626" i="22"/>
  <c r="BN625" i="22"/>
  <c r="BN631" i="22"/>
  <c r="BN630" i="22"/>
  <c r="BN629" i="22"/>
  <c r="E166" i="21"/>
  <c r="C581" i="21" s="1"/>
  <c r="G610" i="21"/>
  <c r="G609" i="21"/>
  <c r="G608" i="21"/>
  <c r="G614" i="21"/>
  <c r="G613" i="21"/>
  <c r="G612" i="21"/>
  <c r="G193" i="21"/>
  <c r="H193" i="21"/>
  <c r="I193" i="21"/>
  <c r="J193" i="21"/>
  <c r="K193" i="21"/>
  <c r="L193" i="21"/>
  <c r="M193" i="21"/>
  <c r="N193" i="21"/>
  <c r="O193" i="21"/>
  <c r="P193" i="21"/>
  <c r="Q193" i="21"/>
  <c r="Q225" i="21" s="1"/>
  <c r="R193" i="21"/>
  <c r="R225" i="21" s="1"/>
  <c r="S193" i="21"/>
  <c r="S225" i="21" s="1"/>
  <c r="T193" i="21"/>
  <c r="T225" i="21" s="1"/>
  <c r="U193" i="21"/>
  <c r="U225" i="21" s="1"/>
  <c r="V193" i="21"/>
  <c r="V225" i="21" s="1"/>
  <c r="W193" i="21"/>
  <c r="W225" i="21" s="1"/>
  <c r="X193" i="21"/>
  <c r="X225" i="21" s="1"/>
  <c r="Y193" i="21"/>
  <c r="Y225" i="21" s="1"/>
  <c r="Z193" i="21"/>
  <c r="Z225" i="21" s="1"/>
  <c r="AA193" i="21"/>
  <c r="AA225" i="21" s="1"/>
  <c r="AB193" i="21"/>
  <c r="AB225" i="21" s="1"/>
  <c r="AC193" i="21"/>
  <c r="AC225" i="21" s="1"/>
  <c r="AD193" i="21"/>
  <c r="AD225" i="21" s="1"/>
  <c r="AE193" i="21"/>
  <c r="AE225" i="21" s="1"/>
  <c r="AF193" i="21"/>
  <c r="AF225" i="21" s="1"/>
  <c r="AG193" i="21"/>
  <c r="AG225" i="21" s="1"/>
  <c r="AH193" i="21"/>
  <c r="AH225" i="21" s="1"/>
  <c r="AI193" i="21"/>
  <c r="AI225" i="21" s="1"/>
  <c r="AJ193" i="21"/>
  <c r="AJ225" i="21" s="1"/>
  <c r="AK193" i="21"/>
  <c r="AK225" i="21" s="1"/>
  <c r="AL193" i="21"/>
  <c r="AL225" i="21" s="1"/>
  <c r="AM193" i="21"/>
  <c r="AM225" i="21" s="1"/>
  <c r="AN193" i="21"/>
  <c r="AN225" i="21" s="1"/>
  <c r="AO193" i="21"/>
  <c r="AO225" i="21" s="1"/>
  <c r="AP193" i="21"/>
  <c r="AP225" i="21" s="1"/>
  <c r="AQ193" i="21"/>
  <c r="AQ225" i="21" s="1"/>
  <c r="AR193" i="21"/>
  <c r="AR225" i="21" s="1"/>
  <c r="AS193" i="21"/>
  <c r="AS225" i="21" s="1"/>
  <c r="AT193" i="21"/>
  <c r="AT225" i="21" s="1"/>
  <c r="AU193" i="21"/>
  <c r="AU225" i="21" s="1"/>
  <c r="AV193" i="21"/>
  <c r="AV225" i="21" s="1"/>
  <c r="AW193" i="21"/>
  <c r="AW225" i="21" s="1"/>
  <c r="AX193" i="21"/>
  <c r="AX225" i="21" s="1"/>
  <c r="AY193" i="21"/>
  <c r="AY225" i="21" s="1"/>
  <c r="AZ193" i="21"/>
  <c r="AZ225" i="21" s="1"/>
  <c r="BA193" i="21"/>
  <c r="BA225" i="21" s="1"/>
  <c r="BB193" i="21"/>
  <c r="BB225" i="21" s="1"/>
  <c r="BC193" i="21"/>
  <c r="BC225" i="21" s="1"/>
  <c r="BD193" i="21"/>
  <c r="BD225" i="21" s="1"/>
  <c r="BE193" i="21"/>
  <c r="BE225" i="21" s="1"/>
  <c r="BF193" i="21"/>
  <c r="BF225" i="21" s="1"/>
  <c r="BG193" i="21"/>
  <c r="BG225" i="21" s="1"/>
  <c r="BH193" i="21"/>
  <c r="BH225" i="21" s="1"/>
  <c r="BI193" i="21"/>
  <c r="BI225" i="21" s="1"/>
  <c r="BJ193" i="21"/>
  <c r="BJ225" i="21" s="1"/>
  <c r="BK193" i="21"/>
  <c r="BK225" i="21" s="1"/>
  <c r="BL193" i="21"/>
  <c r="BL225" i="21" s="1"/>
  <c r="BM193" i="21"/>
  <c r="BM225" i="21" s="1"/>
  <c r="BN193" i="21"/>
  <c r="BN225" i="21" s="1"/>
  <c r="G194" i="21"/>
  <c r="H194" i="21"/>
  <c r="I194" i="21"/>
  <c r="J194" i="21"/>
  <c r="K194" i="21"/>
  <c r="L194" i="21"/>
  <c r="M194" i="21"/>
  <c r="N194" i="21"/>
  <c r="O194" i="21"/>
  <c r="P194" i="21"/>
  <c r="Q194" i="21"/>
  <c r="Q226" i="21" s="1"/>
  <c r="R194" i="21"/>
  <c r="R226" i="21" s="1"/>
  <c r="S194" i="21"/>
  <c r="S226" i="21" s="1"/>
  <c r="T194" i="21"/>
  <c r="T226" i="21" s="1"/>
  <c r="U194" i="21"/>
  <c r="U226" i="21" s="1"/>
  <c r="V194" i="21"/>
  <c r="V226" i="21" s="1"/>
  <c r="W194" i="21"/>
  <c r="W226" i="21" s="1"/>
  <c r="X194" i="21"/>
  <c r="X226" i="21" s="1"/>
  <c r="Y194" i="21"/>
  <c r="Y226" i="21" s="1"/>
  <c r="Z194" i="21"/>
  <c r="Z226" i="21" s="1"/>
  <c r="AA194" i="21"/>
  <c r="AA226" i="21" s="1"/>
  <c r="AB194" i="21"/>
  <c r="AB226" i="21" s="1"/>
  <c r="AC194" i="21"/>
  <c r="AC226" i="21" s="1"/>
  <c r="AD194" i="21"/>
  <c r="AD226" i="21" s="1"/>
  <c r="AE194" i="21"/>
  <c r="AE226" i="21" s="1"/>
  <c r="AF194" i="21"/>
  <c r="AF226" i="21" s="1"/>
  <c r="AG194" i="21"/>
  <c r="AG226" i="21" s="1"/>
  <c r="AH194" i="21"/>
  <c r="AH226" i="21" s="1"/>
  <c r="AI194" i="21"/>
  <c r="AI226" i="21" s="1"/>
  <c r="AJ194" i="21"/>
  <c r="AJ226" i="21" s="1"/>
  <c r="AK194" i="21"/>
  <c r="AK226" i="21" s="1"/>
  <c r="AL194" i="21"/>
  <c r="AL226" i="21" s="1"/>
  <c r="AM194" i="21"/>
  <c r="AM226" i="21" s="1"/>
  <c r="AN194" i="21"/>
  <c r="AN226" i="21" s="1"/>
  <c r="AO194" i="21"/>
  <c r="AO226" i="21" s="1"/>
  <c r="AP194" i="21"/>
  <c r="AP226" i="21" s="1"/>
  <c r="AQ194" i="21"/>
  <c r="AQ226" i="21" s="1"/>
  <c r="AR194" i="21"/>
  <c r="AR226" i="21" s="1"/>
  <c r="AS194" i="21"/>
  <c r="AS226" i="21" s="1"/>
  <c r="AT194" i="21"/>
  <c r="AT226" i="21" s="1"/>
  <c r="AU194" i="21"/>
  <c r="AU226" i="21" s="1"/>
  <c r="AV194" i="21"/>
  <c r="AV226" i="21" s="1"/>
  <c r="AW194" i="21"/>
  <c r="AW226" i="21" s="1"/>
  <c r="AX194" i="21"/>
  <c r="AX226" i="21" s="1"/>
  <c r="AY194" i="21"/>
  <c r="AY226" i="21" s="1"/>
  <c r="AZ194" i="21"/>
  <c r="AZ226" i="21" s="1"/>
  <c r="BA194" i="21"/>
  <c r="BA226" i="21" s="1"/>
  <c r="BB194" i="21"/>
  <c r="BB226" i="21" s="1"/>
  <c r="BC194" i="21"/>
  <c r="BC226" i="21" s="1"/>
  <c r="BD194" i="21"/>
  <c r="BD226" i="21" s="1"/>
  <c r="BE194" i="21"/>
  <c r="BE226" i="21" s="1"/>
  <c r="BF194" i="21"/>
  <c r="BF226" i="21" s="1"/>
  <c r="BG194" i="21"/>
  <c r="BG226" i="21" s="1"/>
  <c r="BH194" i="21"/>
  <c r="BH226" i="21" s="1"/>
  <c r="BI194" i="21"/>
  <c r="BI226" i="21" s="1"/>
  <c r="BJ194" i="21"/>
  <c r="BJ226" i="21" s="1"/>
  <c r="BK194" i="21"/>
  <c r="BK226" i="21" s="1"/>
  <c r="BL194" i="21"/>
  <c r="BL226" i="21" s="1"/>
  <c r="BM194" i="21"/>
  <c r="BM226" i="21" s="1"/>
  <c r="BN194" i="21"/>
  <c r="BN226" i="21" s="1"/>
  <c r="G195" i="21"/>
  <c r="H195" i="21"/>
  <c r="I195" i="21"/>
  <c r="J195" i="21"/>
  <c r="K195" i="21"/>
  <c r="L195" i="21"/>
  <c r="M195" i="21"/>
  <c r="N195" i="21"/>
  <c r="O195" i="21"/>
  <c r="P195" i="21"/>
  <c r="Q195" i="21"/>
  <c r="Q227" i="21" s="1"/>
  <c r="R195" i="21"/>
  <c r="R227" i="21" s="1"/>
  <c r="S195" i="21"/>
  <c r="S227" i="21" s="1"/>
  <c r="T195" i="21"/>
  <c r="T227" i="21" s="1"/>
  <c r="U195" i="21"/>
  <c r="U227" i="21" s="1"/>
  <c r="V195" i="21"/>
  <c r="V227" i="21" s="1"/>
  <c r="W195" i="21"/>
  <c r="W227" i="21" s="1"/>
  <c r="X195" i="21"/>
  <c r="X227" i="21" s="1"/>
  <c r="Y195" i="21"/>
  <c r="Y227" i="21" s="1"/>
  <c r="Z195" i="21"/>
  <c r="Z227" i="21" s="1"/>
  <c r="AA195" i="21"/>
  <c r="AA227" i="21" s="1"/>
  <c r="AB195" i="21"/>
  <c r="AB227" i="21" s="1"/>
  <c r="AC195" i="21"/>
  <c r="AC227" i="21" s="1"/>
  <c r="AD195" i="21"/>
  <c r="AD227" i="21" s="1"/>
  <c r="AE195" i="21"/>
  <c r="AE227" i="21" s="1"/>
  <c r="AF195" i="21"/>
  <c r="AF227" i="21" s="1"/>
  <c r="AG195" i="21"/>
  <c r="AG227" i="21" s="1"/>
  <c r="AH195" i="21"/>
  <c r="AH227" i="21" s="1"/>
  <c r="AI195" i="21"/>
  <c r="AI227" i="21" s="1"/>
  <c r="AJ195" i="21"/>
  <c r="AJ227" i="21" s="1"/>
  <c r="AK195" i="21"/>
  <c r="AK227" i="21" s="1"/>
  <c r="AL195" i="21"/>
  <c r="AL227" i="21" s="1"/>
  <c r="AM195" i="21"/>
  <c r="AM227" i="21" s="1"/>
  <c r="AN195" i="21"/>
  <c r="AN227" i="21" s="1"/>
  <c r="AO195" i="21"/>
  <c r="AO227" i="21" s="1"/>
  <c r="AP195" i="21"/>
  <c r="AP227" i="21" s="1"/>
  <c r="AQ195" i="21"/>
  <c r="AQ227" i="21" s="1"/>
  <c r="AR195" i="21"/>
  <c r="AR227" i="21" s="1"/>
  <c r="AS195" i="21"/>
  <c r="AS227" i="21" s="1"/>
  <c r="AT195" i="21"/>
  <c r="AT227" i="21" s="1"/>
  <c r="AU195" i="21"/>
  <c r="AU227" i="21" s="1"/>
  <c r="AV195" i="21"/>
  <c r="AV227" i="21" s="1"/>
  <c r="AW195" i="21"/>
  <c r="AW227" i="21" s="1"/>
  <c r="AX195" i="21"/>
  <c r="AX227" i="21" s="1"/>
  <c r="AY195" i="21"/>
  <c r="AY227" i="21" s="1"/>
  <c r="AZ195" i="21"/>
  <c r="AZ227" i="21" s="1"/>
  <c r="BA195" i="21"/>
  <c r="BA227" i="21" s="1"/>
  <c r="BB195" i="21"/>
  <c r="BB227" i="21" s="1"/>
  <c r="BC195" i="21"/>
  <c r="BC227" i="21" s="1"/>
  <c r="BD195" i="21"/>
  <c r="BD227" i="21" s="1"/>
  <c r="BE195" i="21"/>
  <c r="BE227" i="21" s="1"/>
  <c r="BF195" i="21"/>
  <c r="BF227" i="21" s="1"/>
  <c r="BG195" i="21"/>
  <c r="BG227" i="21" s="1"/>
  <c r="BH195" i="21"/>
  <c r="BH227" i="21" s="1"/>
  <c r="BI195" i="21"/>
  <c r="BI227" i="21" s="1"/>
  <c r="BJ195" i="21"/>
  <c r="BJ227" i="21" s="1"/>
  <c r="BK195" i="21"/>
  <c r="BK227" i="21" s="1"/>
  <c r="BL195" i="21"/>
  <c r="BL227" i="21" s="1"/>
  <c r="BM195" i="21"/>
  <c r="BM227" i="21" s="1"/>
  <c r="BN195" i="21"/>
  <c r="BN227" i="21" s="1"/>
  <c r="G197" i="21"/>
  <c r="H197" i="21"/>
  <c r="I197" i="21"/>
  <c r="J197" i="21"/>
  <c r="K197" i="21"/>
  <c r="L197" i="21"/>
  <c r="M197" i="21"/>
  <c r="N197" i="21"/>
  <c r="O197" i="21"/>
  <c r="P197" i="21"/>
  <c r="Q197" i="21"/>
  <c r="Q229" i="21" s="1"/>
  <c r="R197" i="21"/>
  <c r="R229" i="21" s="1"/>
  <c r="S197" i="21"/>
  <c r="S229" i="21" s="1"/>
  <c r="T197" i="21"/>
  <c r="T229" i="21" s="1"/>
  <c r="U197" i="21"/>
  <c r="U229" i="21" s="1"/>
  <c r="V197" i="21"/>
  <c r="V229" i="21" s="1"/>
  <c r="W197" i="21"/>
  <c r="W229" i="21" s="1"/>
  <c r="X197" i="21"/>
  <c r="X229" i="21" s="1"/>
  <c r="Y197" i="21"/>
  <c r="Y229" i="21" s="1"/>
  <c r="Z197" i="21"/>
  <c r="Z229" i="21" s="1"/>
  <c r="AA197" i="21"/>
  <c r="AA229" i="21" s="1"/>
  <c r="AB197" i="21"/>
  <c r="AB229" i="21" s="1"/>
  <c r="AC197" i="21"/>
  <c r="AC229" i="21" s="1"/>
  <c r="AD197" i="21"/>
  <c r="AD229" i="21" s="1"/>
  <c r="AE197" i="21"/>
  <c r="AE229" i="21" s="1"/>
  <c r="AF197" i="21"/>
  <c r="AF229" i="21" s="1"/>
  <c r="AG197" i="21"/>
  <c r="AG229" i="21" s="1"/>
  <c r="AH197" i="21"/>
  <c r="AH229" i="21" s="1"/>
  <c r="AI197" i="21"/>
  <c r="AI229" i="21" s="1"/>
  <c r="AJ197" i="21"/>
  <c r="AJ229" i="21" s="1"/>
  <c r="AK197" i="21"/>
  <c r="AK229" i="21" s="1"/>
  <c r="AL197" i="21"/>
  <c r="AL229" i="21" s="1"/>
  <c r="AM197" i="21"/>
  <c r="AM229" i="21" s="1"/>
  <c r="AN197" i="21"/>
  <c r="AN229" i="21" s="1"/>
  <c r="AO197" i="21"/>
  <c r="AO229" i="21" s="1"/>
  <c r="AP197" i="21"/>
  <c r="AP229" i="21" s="1"/>
  <c r="AQ197" i="21"/>
  <c r="AQ229" i="21" s="1"/>
  <c r="AR197" i="21"/>
  <c r="AR229" i="21" s="1"/>
  <c r="AS197" i="21"/>
  <c r="AS229" i="21" s="1"/>
  <c r="AT197" i="21"/>
  <c r="AT229" i="21" s="1"/>
  <c r="AU197" i="21"/>
  <c r="AU229" i="21" s="1"/>
  <c r="AV197" i="21"/>
  <c r="AV229" i="21" s="1"/>
  <c r="AW197" i="21"/>
  <c r="AW229" i="21" s="1"/>
  <c r="AX197" i="21"/>
  <c r="AX229" i="21" s="1"/>
  <c r="AY197" i="21"/>
  <c r="AY229" i="21" s="1"/>
  <c r="AZ197" i="21"/>
  <c r="AZ229" i="21" s="1"/>
  <c r="BA197" i="21"/>
  <c r="BA229" i="21" s="1"/>
  <c r="BB197" i="21"/>
  <c r="BB229" i="21" s="1"/>
  <c r="BC197" i="21"/>
  <c r="BC229" i="21" s="1"/>
  <c r="BD197" i="21"/>
  <c r="BD229" i="21" s="1"/>
  <c r="BE197" i="21"/>
  <c r="BE229" i="21" s="1"/>
  <c r="BF197" i="21"/>
  <c r="BF229" i="21" s="1"/>
  <c r="BG197" i="21"/>
  <c r="BG229" i="21" s="1"/>
  <c r="BH197" i="21"/>
  <c r="BH229" i="21" s="1"/>
  <c r="BI197" i="21"/>
  <c r="BI229" i="21" s="1"/>
  <c r="BJ197" i="21"/>
  <c r="BJ229" i="21" s="1"/>
  <c r="BK197" i="21"/>
  <c r="BK229" i="21" s="1"/>
  <c r="BL197" i="21"/>
  <c r="BL229" i="21" s="1"/>
  <c r="BM197" i="21"/>
  <c r="BM229" i="21" s="1"/>
  <c r="BN197" i="21"/>
  <c r="BN229" i="21" s="1"/>
  <c r="G198" i="21"/>
  <c r="H198" i="21"/>
  <c r="I198" i="21"/>
  <c r="J198" i="21"/>
  <c r="K198" i="21"/>
  <c r="L198" i="21"/>
  <c r="M198" i="21"/>
  <c r="N198" i="21"/>
  <c r="O198" i="21"/>
  <c r="P198" i="21"/>
  <c r="Q198" i="21"/>
  <c r="Q230" i="21" s="1"/>
  <c r="R198" i="21"/>
  <c r="R230" i="21" s="1"/>
  <c r="S198" i="21"/>
  <c r="S230" i="21" s="1"/>
  <c r="T198" i="21"/>
  <c r="T230" i="21" s="1"/>
  <c r="U198" i="21"/>
  <c r="U230" i="21" s="1"/>
  <c r="V198" i="21"/>
  <c r="V230" i="21" s="1"/>
  <c r="W198" i="21"/>
  <c r="W230" i="21" s="1"/>
  <c r="X198" i="21"/>
  <c r="X230" i="21" s="1"/>
  <c r="Y198" i="21"/>
  <c r="Y230" i="21" s="1"/>
  <c r="Z198" i="21"/>
  <c r="Z230" i="21" s="1"/>
  <c r="AA198" i="21"/>
  <c r="AA230" i="21" s="1"/>
  <c r="AB198" i="21"/>
  <c r="AB230" i="21" s="1"/>
  <c r="AC198" i="21"/>
  <c r="AC230" i="21" s="1"/>
  <c r="AD198" i="21"/>
  <c r="AD230" i="21" s="1"/>
  <c r="AE198" i="21"/>
  <c r="AE230" i="21" s="1"/>
  <c r="AF198" i="21"/>
  <c r="AF230" i="21" s="1"/>
  <c r="AG198" i="21"/>
  <c r="AG230" i="21" s="1"/>
  <c r="AH198" i="21"/>
  <c r="AH230" i="21" s="1"/>
  <c r="AI198" i="21"/>
  <c r="AI230" i="21" s="1"/>
  <c r="AJ198" i="21"/>
  <c r="AJ230" i="21" s="1"/>
  <c r="AK198" i="21"/>
  <c r="AK230" i="21" s="1"/>
  <c r="AL198" i="21"/>
  <c r="AL230" i="21" s="1"/>
  <c r="AM198" i="21"/>
  <c r="AM230" i="21" s="1"/>
  <c r="AN198" i="21"/>
  <c r="AN230" i="21" s="1"/>
  <c r="AO198" i="21"/>
  <c r="AO230" i="21" s="1"/>
  <c r="AP198" i="21"/>
  <c r="AP230" i="21" s="1"/>
  <c r="AQ198" i="21"/>
  <c r="AQ230" i="21" s="1"/>
  <c r="AR198" i="21"/>
  <c r="AR230" i="21" s="1"/>
  <c r="AS198" i="21"/>
  <c r="AS230" i="21" s="1"/>
  <c r="AT198" i="21"/>
  <c r="AT230" i="21" s="1"/>
  <c r="AU198" i="21"/>
  <c r="AU230" i="21" s="1"/>
  <c r="AV198" i="21"/>
  <c r="AV230" i="21" s="1"/>
  <c r="AW198" i="21"/>
  <c r="AW230" i="21" s="1"/>
  <c r="AX198" i="21"/>
  <c r="AX230" i="21" s="1"/>
  <c r="AY198" i="21"/>
  <c r="AY230" i="21" s="1"/>
  <c r="AZ198" i="21"/>
  <c r="AZ230" i="21" s="1"/>
  <c r="BA198" i="21"/>
  <c r="BA230" i="21" s="1"/>
  <c r="BB198" i="21"/>
  <c r="BB230" i="21" s="1"/>
  <c r="BC198" i="21"/>
  <c r="BC230" i="21" s="1"/>
  <c r="BD198" i="21"/>
  <c r="BD230" i="21" s="1"/>
  <c r="BE198" i="21"/>
  <c r="BE230" i="21" s="1"/>
  <c r="BF198" i="21"/>
  <c r="BF230" i="21" s="1"/>
  <c r="BG198" i="21"/>
  <c r="BG230" i="21" s="1"/>
  <c r="BH198" i="21"/>
  <c r="BH230" i="21" s="1"/>
  <c r="BI198" i="21"/>
  <c r="BI230" i="21" s="1"/>
  <c r="BJ198" i="21"/>
  <c r="BJ230" i="21" s="1"/>
  <c r="BK198" i="21"/>
  <c r="BK230" i="21" s="1"/>
  <c r="BL198" i="21"/>
  <c r="BL230" i="21" s="1"/>
  <c r="BM198" i="21"/>
  <c r="BM230" i="21" s="1"/>
  <c r="BN198" i="21"/>
  <c r="BN230" i="21" s="1"/>
  <c r="G199" i="21"/>
  <c r="H199" i="21"/>
  <c r="I199" i="21"/>
  <c r="J199" i="21"/>
  <c r="K199" i="21"/>
  <c r="L199" i="21"/>
  <c r="M199" i="21"/>
  <c r="N199" i="21"/>
  <c r="O199" i="21"/>
  <c r="P199" i="21"/>
  <c r="Q199" i="21"/>
  <c r="Q231" i="21" s="1"/>
  <c r="R199" i="21"/>
  <c r="R231" i="21" s="1"/>
  <c r="S199" i="21"/>
  <c r="S231" i="21" s="1"/>
  <c r="T199" i="21"/>
  <c r="T231" i="21" s="1"/>
  <c r="U199" i="21"/>
  <c r="U231" i="21" s="1"/>
  <c r="V199" i="21"/>
  <c r="V231" i="21" s="1"/>
  <c r="W199" i="21"/>
  <c r="W231" i="21" s="1"/>
  <c r="X199" i="21"/>
  <c r="X231" i="21" s="1"/>
  <c r="Y199" i="21"/>
  <c r="Y231" i="21" s="1"/>
  <c r="Z199" i="21"/>
  <c r="Z231" i="21" s="1"/>
  <c r="AA199" i="21"/>
  <c r="AA231" i="21" s="1"/>
  <c r="AB199" i="21"/>
  <c r="AB231" i="21" s="1"/>
  <c r="AC199" i="21"/>
  <c r="AC231" i="21" s="1"/>
  <c r="AD199" i="21"/>
  <c r="AD231" i="21" s="1"/>
  <c r="AE199" i="21"/>
  <c r="AE231" i="21" s="1"/>
  <c r="AF199" i="21"/>
  <c r="AF231" i="21" s="1"/>
  <c r="AG199" i="21"/>
  <c r="AG231" i="21" s="1"/>
  <c r="AH199" i="21"/>
  <c r="AH231" i="21" s="1"/>
  <c r="AI199" i="21"/>
  <c r="AI231" i="21" s="1"/>
  <c r="AJ199" i="21"/>
  <c r="AJ231" i="21" s="1"/>
  <c r="AK199" i="21"/>
  <c r="AK231" i="21" s="1"/>
  <c r="AL199" i="21"/>
  <c r="AL231" i="21" s="1"/>
  <c r="AM199" i="21"/>
  <c r="AM231" i="21" s="1"/>
  <c r="AN199" i="21"/>
  <c r="AN231" i="21" s="1"/>
  <c r="AO199" i="21"/>
  <c r="AO231" i="21" s="1"/>
  <c r="AP199" i="21"/>
  <c r="AP231" i="21" s="1"/>
  <c r="AQ199" i="21"/>
  <c r="AQ231" i="21" s="1"/>
  <c r="AR199" i="21"/>
  <c r="AR231" i="21" s="1"/>
  <c r="AS199" i="21"/>
  <c r="AS231" i="21" s="1"/>
  <c r="AT199" i="21"/>
  <c r="AT231" i="21" s="1"/>
  <c r="AU199" i="21"/>
  <c r="AU231" i="21" s="1"/>
  <c r="AV199" i="21"/>
  <c r="AV231" i="21" s="1"/>
  <c r="AW199" i="21"/>
  <c r="AW231" i="21" s="1"/>
  <c r="AX199" i="21"/>
  <c r="AX231" i="21" s="1"/>
  <c r="AY199" i="21"/>
  <c r="AY231" i="21" s="1"/>
  <c r="AZ199" i="21"/>
  <c r="AZ231" i="21" s="1"/>
  <c r="BA199" i="21"/>
  <c r="BA231" i="21" s="1"/>
  <c r="BB199" i="21"/>
  <c r="BB231" i="21" s="1"/>
  <c r="BC199" i="21"/>
  <c r="BC231" i="21" s="1"/>
  <c r="BD199" i="21"/>
  <c r="BD231" i="21" s="1"/>
  <c r="BE199" i="21"/>
  <c r="BE231" i="21" s="1"/>
  <c r="BF199" i="21"/>
  <c r="BF231" i="21" s="1"/>
  <c r="BG199" i="21"/>
  <c r="BG231" i="21" s="1"/>
  <c r="BH199" i="21"/>
  <c r="BH231" i="21" s="1"/>
  <c r="BI199" i="21"/>
  <c r="BI231" i="21" s="1"/>
  <c r="BJ199" i="21"/>
  <c r="BJ231" i="21" s="1"/>
  <c r="BK199" i="21"/>
  <c r="BK231" i="21" s="1"/>
  <c r="BL199" i="21"/>
  <c r="BL231" i="21" s="1"/>
  <c r="BM199" i="21"/>
  <c r="BM231" i="21" s="1"/>
  <c r="BN199" i="21"/>
  <c r="BN231" i="21" s="1"/>
  <c r="H610" i="21"/>
  <c r="H643" i="21" s="1"/>
  <c r="H609" i="21"/>
  <c r="H642" i="21" s="1"/>
  <c r="H608" i="21"/>
  <c r="H641" i="21" s="1"/>
  <c r="H614" i="21"/>
  <c r="H647" i="21" s="1"/>
  <c r="H613" i="21"/>
  <c r="H646" i="21" s="1"/>
  <c r="H612" i="21"/>
  <c r="H645" i="21" s="1"/>
  <c r="I610" i="21"/>
  <c r="I643" i="21" s="1"/>
  <c r="I609" i="21"/>
  <c r="I642" i="21" s="1"/>
  <c r="I608" i="21"/>
  <c r="I641" i="21" s="1"/>
  <c r="I614" i="21"/>
  <c r="I647" i="21" s="1"/>
  <c r="I613" i="21"/>
  <c r="I646" i="21" s="1"/>
  <c r="I612" i="21"/>
  <c r="I645" i="21" s="1"/>
  <c r="J610" i="21"/>
  <c r="J643" i="21" s="1"/>
  <c r="J609" i="21"/>
  <c r="J642" i="21" s="1"/>
  <c r="J608" i="21"/>
  <c r="J641" i="21" s="1"/>
  <c r="J614" i="21"/>
  <c r="J647" i="21" s="1"/>
  <c r="J613" i="21"/>
  <c r="J646" i="21" s="1"/>
  <c r="J612" i="21"/>
  <c r="J645" i="21" s="1"/>
  <c r="K610" i="21"/>
  <c r="K643" i="21" s="1"/>
  <c r="K609" i="21"/>
  <c r="K642" i="21" s="1"/>
  <c r="K608" i="21"/>
  <c r="K641" i="21" s="1"/>
  <c r="K614" i="21"/>
  <c r="K647" i="21" s="1"/>
  <c r="K613" i="21"/>
  <c r="K646" i="21" s="1"/>
  <c r="K612" i="21"/>
  <c r="K645" i="21" s="1"/>
  <c r="L610" i="21"/>
  <c r="L643" i="21" s="1"/>
  <c r="L609" i="21"/>
  <c r="L642" i="21" s="1"/>
  <c r="L608" i="21"/>
  <c r="L641" i="21" s="1"/>
  <c r="L614" i="21"/>
  <c r="L647" i="21" s="1"/>
  <c r="L613" i="21"/>
  <c r="L646" i="21" s="1"/>
  <c r="L612" i="21"/>
  <c r="L645" i="21" s="1"/>
  <c r="M610" i="21"/>
  <c r="M643" i="21" s="1"/>
  <c r="M609" i="21"/>
  <c r="M642" i="21" s="1"/>
  <c r="M608" i="21"/>
  <c r="M641" i="21" s="1"/>
  <c r="M614" i="21"/>
  <c r="M647" i="21" s="1"/>
  <c r="M613" i="21"/>
  <c r="M646" i="21" s="1"/>
  <c r="M612" i="21"/>
  <c r="M645" i="21" s="1"/>
  <c r="N610" i="21"/>
  <c r="N643" i="21" s="1"/>
  <c r="N609" i="21"/>
  <c r="N642" i="21" s="1"/>
  <c r="N608" i="21"/>
  <c r="N641" i="21" s="1"/>
  <c r="N614" i="21"/>
  <c r="N647" i="21" s="1"/>
  <c r="N613" i="21"/>
  <c r="N646" i="21" s="1"/>
  <c r="N612" i="21"/>
  <c r="N645" i="21" s="1"/>
  <c r="O610" i="21"/>
  <c r="O643" i="21" s="1"/>
  <c r="O609" i="21"/>
  <c r="O642" i="21" s="1"/>
  <c r="O608" i="21"/>
  <c r="O641" i="21" s="1"/>
  <c r="O614" i="21"/>
  <c r="O647" i="21" s="1"/>
  <c r="O613" i="21"/>
  <c r="O646" i="21" s="1"/>
  <c r="O612" i="21"/>
  <c r="O645" i="21" s="1"/>
  <c r="P610" i="21"/>
  <c r="P643" i="21" s="1"/>
  <c r="P609" i="21"/>
  <c r="P642" i="21" s="1"/>
  <c r="P608" i="21"/>
  <c r="P641" i="21" s="1"/>
  <c r="P614" i="21"/>
  <c r="P647" i="21" s="1"/>
  <c r="P613" i="21"/>
  <c r="P646" i="21" s="1"/>
  <c r="P612" i="21"/>
  <c r="P645" i="21" s="1"/>
  <c r="Q610" i="21"/>
  <c r="Q643" i="21" s="1"/>
  <c r="Q609" i="21"/>
  <c r="Q642" i="21" s="1"/>
  <c r="Q608" i="21"/>
  <c r="Q641" i="21" s="1"/>
  <c r="Q614" i="21"/>
  <c r="Q647" i="21" s="1"/>
  <c r="Q613" i="21"/>
  <c r="Q646" i="21" s="1"/>
  <c r="Q612" i="21"/>
  <c r="Q645" i="21" s="1"/>
  <c r="R610" i="21"/>
  <c r="R643" i="21" s="1"/>
  <c r="R609" i="21"/>
  <c r="R642" i="21" s="1"/>
  <c r="R608" i="21"/>
  <c r="R641" i="21" s="1"/>
  <c r="R614" i="21"/>
  <c r="R647" i="21" s="1"/>
  <c r="R613" i="21"/>
  <c r="R646" i="21" s="1"/>
  <c r="R612" i="21"/>
  <c r="R645" i="21" s="1"/>
  <c r="S610" i="21"/>
  <c r="S643" i="21" s="1"/>
  <c r="S609" i="21"/>
  <c r="S642" i="21" s="1"/>
  <c r="S608" i="21"/>
  <c r="S641" i="21" s="1"/>
  <c r="S614" i="21"/>
  <c r="S647" i="21" s="1"/>
  <c r="S613" i="21"/>
  <c r="S646" i="21" s="1"/>
  <c r="S612" i="21"/>
  <c r="S645" i="21" s="1"/>
  <c r="T610" i="21"/>
  <c r="T643" i="21" s="1"/>
  <c r="T609" i="21"/>
  <c r="T642" i="21" s="1"/>
  <c r="T608" i="21"/>
  <c r="T641" i="21" s="1"/>
  <c r="T614" i="21"/>
  <c r="T647" i="21" s="1"/>
  <c r="T613" i="21"/>
  <c r="T646" i="21" s="1"/>
  <c r="T612" i="21"/>
  <c r="T645" i="21" s="1"/>
  <c r="U610" i="21"/>
  <c r="U643" i="21" s="1"/>
  <c r="U609" i="21"/>
  <c r="U642" i="21" s="1"/>
  <c r="U608" i="21"/>
  <c r="U641" i="21" s="1"/>
  <c r="U614" i="21"/>
  <c r="U647" i="21" s="1"/>
  <c r="U613" i="21"/>
  <c r="U646" i="21" s="1"/>
  <c r="U612" i="21"/>
  <c r="U645" i="21" s="1"/>
  <c r="V610" i="21"/>
  <c r="V643" i="21" s="1"/>
  <c r="V609" i="21"/>
  <c r="V642" i="21" s="1"/>
  <c r="V608" i="21"/>
  <c r="V641" i="21" s="1"/>
  <c r="V614" i="21"/>
  <c r="V647" i="21" s="1"/>
  <c r="V613" i="21"/>
  <c r="V646" i="21" s="1"/>
  <c r="V612" i="21"/>
  <c r="V645" i="21" s="1"/>
  <c r="W610" i="21"/>
  <c r="W643" i="21" s="1"/>
  <c r="W609" i="21"/>
  <c r="W642" i="21" s="1"/>
  <c r="W608" i="21"/>
  <c r="W641" i="21" s="1"/>
  <c r="W614" i="21"/>
  <c r="W647" i="21" s="1"/>
  <c r="W613" i="21"/>
  <c r="W646" i="21" s="1"/>
  <c r="W612" i="21"/>
  <c r="W645" i="21" s="1"/>
  <c r="X610" i="21"/>
  <c r="X643" i="21" s="1"/>
  <c r="X609" i="21"/>
  <c r="X642" i="21" s="1"/>
  <c r="X608" i="21"/>
  <c r="X641" i="21" s="1"/>
  <c r="X614" i="21"/>
  <c r="X647" i="21" s="1"/>
  <c r="X613" i="21"/>
  <c r="X646" i="21" s="1"/>
  <c r="X612" i="21"/>
  <c r="X645" i="21" s="1"/>
  <c r="Y610" i="21"/>
  <c r="Y643" i="21" s="1"/>
  <c r="Y609" i="21"/>
  <c r="Y642" i="21" s="1"/>
  <c r="Y608" i="21"/>
  <c r="Y641" i="21" s="1"/>
  <c r="Y614" i="21"/>
  <c r="Y647" i="21" s="1"/>
  <c r="Y613" i="21"/>
  <c r="Y646" i="21" s="1"/>
  <c r="Y612" i="21"/>
  <c r="Y645" i="21" s="1"/>
  <c r="Z610" i="21"/>
  <c r="Z643" i="21" s="1"/>
  <c r="Z609" i="21"/>
  <c r="Z642" i="21" s="1"/>
  <c r="Z608" i="21"/>
  <c r="Z641" i="21" s="1"/>
  <c r="Z614" i="21"/>
  <c r="Z647" i="21" s="1"/>
  <c r="Z613" i="21"/>
  <c r="Z646" i="21" s="1"/>
  <c r="Z612" i="21"/>
  <c r="Z645" i="21" s="1"/>
  <c r="AA610" i="21"/>
  <c r="AA643" i="21" s="1"/>
  <c r="AA609" i="21"/>
  <c r="AA642" i="21" s="1"/>
  <c r="AA608" i="21"/>
  <c r="AA641" i="21" s="1"/>
  <c r="AA614" i="21"/>
  <c r="AA647" i="21" s="1"/>
  <c r="AA613" i="21"/>
  <c r="AA646" i="21" s="1"/>
  <c r="AA612" i="21"/>
  <c r="AA645" i="21" s="1"/>
  <c r="AB610" i="21"/>
  <c r="AB643" i="21" s="1"/>
  <c r="AB609" i="21"/>
  <c r="AB642" i="21" s="1"/>
  <c r="AB608" i="21"/>
  <c r="AB641" i="21" s="1"/>
  <c r="AB614" i="21"/>
  <c r="AB647" i="21" s="1"/>
  <c r="AB613" i="21"/>
  <c r="AB646" i="21" s="1"/>
  <c r="AB612" i="21"/>
  <c r="AB645" i="21" s="1"/>
  <c r="AC610" i="21"/>
  <c r="AC643" i="21" s="1"/>
  <c r="AC609" i="21"/>
  <c r="AC642" i="21" s="1"/>
  <c r="AC608" i="21"/>
  <c r="AC641" i="21" s="1"/>
  <c r="AC614" i="21"/>
  <c r="AC647" i="21" s="1"/>
  <c r="AC613" i="21"/>
  <c r="AC646" i="21" s="1"/>
  <c r="AC612" i="21"/>
  <c r="AC645" i="21" s="1"/>
  <c r="AD610" i="21"/>
  <c r="AD643" i="21" s="1"/>
  <c r="AD609" i="21"/>
  <c r="AD642" i="21" s="1"/>
  <c r="AD608" i="21"/>
  <c r="AD641" i="21" s="1"/>
  <c r="AD614" i="21"/>
  <c r="AD647" i="21" s="1"/>
  <c r="AD613" i="21"/>
  <c r="AD646" i="21" s="1"/>
  <c r="AD612" i="21"/>
  <c r="AD645" i="21" s="1"/>
  <c r="AE610" i="21"/>
  <c r="AE643" i="21" s="1"/>
  <c r="AE609" i="21"/>
  <c r="AE642" i="21" s="1"/>
  <c r="AE608" i="21"/>
  <c r="AE641" i="21" s="1"/>
  <c r="AE614" i="21"/>
  <c r="AE647" i="21" s="1"/>
  <c r="AE613" i="21"/>
  <c r="AE646" i="21" s="1"/>
  <c r="AE612" i="21"/>
  <c r="AE645" i="21" s="1"/>
  <c r="AF610" i="21"/>
  <c r="AF643" i="21" s="1"/>
  <c r="AF609" i="21"/>
  <c r="AF642" i="21" s="1"/>
  <c r="AF608" i="21"/>
  <c r="AF641" i="21" s="1"/>
  <c r="AF614" i="21"/>
  <c r="AF647" i="21" s="1"/>
  <c r="AF613" i="21"/>
  <c r="AF646" i="21" s="1"/>
  <c r="AF612" i="21"/>
  <c r="AF645" i="21" s="1"/>
  <c r="AG610" i="21"/>
  <c r="AG643" i="21" s="1"/>
  <c r="AG609" i="21"/>
  <c r="AG642" i="21" s="1"/>
  <c r="AG608" i="21"/>
  <c r="AG641" i="21" s="1"/>
  <c r="AG614" i="21"/>
  <c r="AG647" i="21" s="1"/>
  <c r="AG613" i="21"/>
  <c r="AG646" i="21" s="1"/>
  <c r="AG612" i="21"/>
  <c r="AG645" i="21" s="1"/>
  <c r="AH610" i="21"/>
  <c r="AH643" i="21" s="1"/>
  <c r="AH609" i="21"/>
  <c r="AH642" i="21" s="1"/>
  <c r="AH608" i="21"/>
  <c r="AH641" i="21" s="1"/>
  <c r="AH614" i="21"/>
  <c r="AH647" i="21" s="1"/>
  <c r="AH613" i="21"/>
  <c r="AH646" i="21" s="1"/>
  <c r="AH612" i="21"/>
  <c r="AH645" i="21" s="1"/>
  <c r="AI610" i="21"/>
  <c r="AI643" i="21" s="1"/>
  <c r="AI609" i="21"/>
  <c r="AI642" i="21" s="1"/>
  <c r="AI608" i="21"/>
  <c r="AI641" i="21" s="1"/>
  <c r="AI614" i="21"/>
  <c r="AI647" i="21" s="1"/>
  <c r="AI613" i="21"/>
  <c r="AI646" i="21" s="1"/>
  <c r="AI612" i="21"/>
  <c r="AI645" i="21" s="1"/>
  <c r="AJ610" i="21"/>
  <c r="AJ643" i="21" s="1"/>
  <c r="AJ609" i="21"/>
  <c r="AJ642" i="21" s="1"/>
  <c r="AJ608" i="21"/>
  <c r="AJ641" i="21" s="1"/>
  <c r="AJ614" i="21"/>
  <c r="AJ647" i="21" s="1"/>
  <c r="AJ613" i="21"/>
  <c r="AJ646" i="21" s="1"/>
  <c r="AJ612" i="21"/>
  <c r="AJ645" i="21" s="1"/>
  <c r="AK610" i="21"/>
  <c r="AK643" i="21" s="1"/>
  <c r="AK609" i="21"/>
  <c r="AK642" i="21" s="1"/>
  <c r="AK608" i="21"/>
  <c r="AK641" i="21" s="1"/>
  <c r="AK614" i="21"/>
  <c r="AK647" i="21" s="1"/>
  <c r="AK613" i="21"/>
  <c r="AK646" i="21" s="1"/>
  <c r="AK612" i="21"/>
  <c r="AK645" i="21" s="1"/>
  <c r="AL610" i="21"/>
  <c r="AL643" i="21" s="1"/>
  <c r="AL609" i="21"/>
  <c r="AL642" i="21" s="1"/>
  <c r="AL608" i="21"/>
  <c r="AL641" i="21" s="1"/>
  <c r="AL614" i="21"/>
  <c r="AL647" i="21" s="1"/>
  <c r="AL613" i="21"/>
  <c r="AL646" i="21" s="1"/>
  <c r="AL612" i="21"/>
  <c r="AL645" i="21" s="1"/>
  <c r="AM610" i="21"/>
  <c r="AM643" i="21" s="1"/>
  <c r="AM609" i="21"/>
  <c r="AM642" i="21" s="1"/>
  <c r="AM608" i="21"/>
  <c r="AM641" i="21" s="1"/>
  <c r="AM614" i="21"/>
  <c r="AM647" i="21" s="1"/>
  <c r="AM613" i="21"/>
  <c r="AM646" i="21" s="1"/>
  <c r="AM612" i="21"/>
  <c r="AM645" i="21" s="1"/>
  <c r="AN610" i="21"/>
  <c r="AN643" i="21" s="1"/>
  <c r="AN609" i="21"/>
  <c r="AN642" i="21" s="1"/>
  <c r="AN608" i="21"/>
  <c r="AN641" i="21" s="1"/>
  <c r="AN614" i="21"/>
  <c r="AN647" i="21" s="1"/>
  <c r="AN613" i="21"/>
  <c r="AN646" i="21" s="1"/>
  <c r="AN612" i="21"/>
  <c r="AN645" i="21" s="1"/>
  <c r="AO610" i="21"/>
  <c r="AO643" i="21" s="1"/>
  <c r="AO609" i="21"/>
  <c r="AO642" i="21" s="1"/>
  <c r="AO608" i="21"/>
  <c r="AO641" i="21" s="1"/>
  <c r="AO614" i="21"/>
  <c r="AO647" i="21" s="1"/>
  <c r="AO613" i="21"/>
  <c r="AO646" i="21" s="1"/>
  <c r="AO612" i="21"/>
  <c r="AO645" i="21" s="1"/>
  <c r="AP610" i="21"/>
  <c r="AP643" i="21" s="1"/>
  <c r="AP609" i="21"/>
  <c r="AP642" i="21" s="1"/>
  <c r="AP608" i="21"/>
  <c r="AP641" i="21" s="1"/>
  <c r="AP614" i="21"/>
  <c r="AP647" i="21" s="1"/>
  <c r="AP613" i="21"/>
  <c r="AP646" i="21" s="1"/>
  <c r="AP612" i="21"/>
  <c r="AP645" i="21" s="1"/>
  <c r="AQ610" i="21"/>
  <c r="AQ643" i="21" s="1"/>
  <c r="AQ609" i="21"/>
  <c r="AQ642" i="21" s="1"/>
  <c r="AQ608" i="21"/>
  <c r="AQ641" i="21" s="1"/>
  <c r="AQ614" i="21"/>
  <c r="AQ647" i="21" s="1"/>
  <c r="AQ613" i="21"/>
  <c r="AQ646" i="21" s="1"/>
  <c r="AQ612" i="21"/>
  <c r="AQ645" i="21" s="1"/>
  <c r="AR610" i="21"/>
  <c r="AR643" i="21" s="1"/>
  <c r="AR609" i="21"/>
  <c r="AR642" i="21" s="1"/>
  <c r="AR608" i="21"/>
  <c r="AR641" i="21" s="1"/>
  <c r="AR614" i="21"/>
  <c r="AR647" i="21" s="1"/>
  <c r="AR613" i="21"/>
  <c r="AR646" i="21" s="1"/>
  <c r="AR612" i="21"/>
  <c r="AR645" i="21" s="1"/>
  <c r="AS610" i="21"/>
  <c r="AS643" i="21" s="1"/>
  <c r="AS609" i="21"/>
  <c r="AS642" i="21" s="1"/>
  <c r="AS608" i="21"/>
  <c r="AS641" i="21" s="1"/>
  <c r="AS614" i="21"/>
  <c r="AS647" i="21" s="1"/>
  <c r="AS613" i="21"/>
  <c r="AS646" i="21" s="1"/>
  <c r="AS612" i="21"/>
  <c r="AS645" i="21" s="1"/>
  <c r="AT610" i="21"/>
  <c r="AT643" i="21" s="1"/>
  <c r="AT609" i="21"/>
  <c r="AT642" i="21" s="1"/>
  <c r="AT608" i="21"/>
  <c r="AT641" i="21" s="1"/>
  <c r="AT614" i="21"/>
  <c r="AT647" i="21" s="1"/>
  <c r="AT613" i="21"/>
  <c r="AT646" i="21" s="1"/>
  <c r="AT612" i="21"/>
  <c r="AT645" i="21" s="1"/>
  <c r="AU610" i="21"/>
  <c r="AU643" i="21" s="1"/>
  <c r="AU609" i="21"/>
  <c r="AU642" i="21" s="1"/>
  <c r="AU608" i="21"/>
  <c r="AU641" i="21" s="1"/>
  <c r="AU614" i="21"/>
  <c r="AU647" i="21" s="1"/>
  <c r="AU613" i="21"/>
  <c r="AU646" i="21" s="1"/>
  <c r="AU612" i="21"/>
  <c r="AU645" i="21" s="1"/>
  <c r="AV610" i="21"/>
  <c r="AV643" i="21" s="1"/>
  <c r="AV609" i="21"/>
  <c r="AV642" i="21" s="1"/>
  <c r="AV608" i="21"/>
  <c r="AV641" i="21" s="1"/>
  <c r="AV614" i="21"/>
  <c r="AV647" i="21" s="1"/>
  <c r="AV613" i="21"/>
  <c r="AV646" i="21" s="1"/>
  <c r="AV612" i="21"/>
  <c r="AV645" i="21" s="1"/>
  <c r="AW610" i="21"/>
  <c r="AW643" i="21" s="1"/>
  <c r="AW609" i="21"/>
  <c r="AW642" i="21" s="1"/>
  <c r="AW608" i="21"/>
  <c r="AW641" i="21" s="1"/>
  <c r="AW614" i="21"/>
  <c r="AW647" i="21" s="1"/>
  <c r="AW613" i="21"/>
  <c r="AW646" i="21" s="1"/>
  <c r="AW612" i="21"/>
  <c r="AW645" i="21" s="1"/>
  <c r="AX610" i="21"/>
  <c r="AX643" i="21" s="1"/>
  <c r="AX609" i="21"/>
  <c r="AX642" i="21" s="1"/>
  <c r="AX608" i="21"/>
  <c r="AX641" i="21" s="1"/>
  <c r="AX614" i="21"/>
  <c r="AX647" i="21" s="1"/>
  <c r="AX613" i="21"/>
  <c r="AX646" i="21" s="1"/>
  <c r="AX612" i="21"/>
  <c r="AX645" i="21" s="1"/>
  <c r="AY610" i="21"/>
  <c r="AY643" i="21" s="1"/>
  <c r="AY609" i="21"/>
  <c r="AY642" i="21" s="1"/>
  <c r="AY608" i="21"/>
  <c r="AY641" i="21" s="1"/>
  <c r="AY614" i="21"/>
  <c r="AY647" i="21" s="1"/>
  <c r="AY613" i="21"/>
  <c r="AY646" i="21" s="1"/>
  <c r="AY612" i="21"/>
  <c r="AY645" i="21" s="1"/>
  <c r="AZ610" i="21"/>
  <c r="AZ643" i="21" s="1"/>
  <c r="AZ609" i="21"/>
  <c r="AZ642" i="21" s="1"/>
  <c r="AZ608" i="21"/>
  <c r="AZ641" i="21" s="1"/>
  <c r="AZ614" i="21"/>
  <c r="AZ647" i="21" s="1"/>
  <c r="AZ613" i="21"/>
  <c r="AZ646" i="21" s="1"/>
  <c r="AZ612" i="21"/>
  <c r="AZ645" i="21" s="1"/>
  <c r="BA610" i="21"/>
  <c r="BA643" i="21" s="1"/>
  <c r="BA609" i="21"/>
  <c r="BA642" i="21" s="1"/>
  <c r="BA608" i="21"/>
  <c r="BA641" i="21" s="1"/>
  <c r="BA614" i="21"/>
  <c r="BA647" i="21" s="1"/>
  <c r="BA613" i="21"/>
  <c r="BA646" i="21" s="1"/>
  <c r="BA612" i="21"/>
  <c r="BA645" i="21" s="1"/>
  <c r="BB610" i="21"/>
  <c r="BB643" i="21" s="1"/>
  <c r="BB609" i="21"/>
  <c r="BB642" i="21" s="1"/>
  <c r="BB608" i="21"/>
  <c r="BB641" i="21" s="1"/>
  <c r="BB614" i="21"/>
  <c r="BB647" i="21" s="1"/>
  <c r="BB613" i="21"/>
  <c r="BB646" i="21" s="1"/>
  <c r="BB612" i="21"/>
  <c r="BB645" i="21" s="1"/>
  <c r="BC610" i="21"/>
  <c r="BC643" i="21" s="1"/>
  <c r="BC609" i="21"/>
  <c r="BC642" i="21" s="1"/>
  <c r="BC608" i="21"/>
  <c r="BC641" i="21" s="1"/>
  <c r="BC614" i="21"/>
  <c r="BC647" i="21" s="1"/>
  <c r="BC613" i="21"/>
  <c r="BC646" i="21" s="1"/>
  <c r="BC612" i="21"/>
  <c r="BC645" i="21" s="1"/>
  <c r="BD610" i="21"/>
  <c r="BD643" i="21" s="1"/>
  <c r="BD609" i="21"/>
  <c r="BD642" i="21" s="1"/>
  <c r="BD608" i="21"/>
  <c r="BD641" i="21" s="1"/>
  <c r="BD614" i="21"/>
  <c r="BD647" i="21" s="1"/>
  <c r="BD613" i="21"/>
  <c r="BD646" i="21" s="1"/>
  <c r="BD612" i="21"/>
  <c r="BD645" i="21" s="1"/>
  <c r="BE610" i="21"/>
  <c r="BE643" i="21" s="1"/>
  <c r="BE609" i="21"/>
  <c r="BE642" i="21" s="1"/>
  <c r="BE608" i="21"/>
  <c r="BE641" i="21" s="1"/>
  <c r="BE614" i="21"/>
  <c r="BE647" i="21" s="1"/>
  <c r="BE613" i="21"/>
  <c r="BE646" i="21" s="1"/>
  <c r="BE612" i="21"/>
  <c r="BE645" i="21" s="1"/>
  <c r="BF610" i="21"/>
  <c r="BF643" i="21" s="1"/>
  <c r="BF609" i="21"/>
  <c r="BF642" i="21" s="1"/>
  <c r="BF608" i="21"/>
  <c r="BF641" i="21" s="1"/>
  <c r="BF614" i="21"/>
  <c r="BF647" i="21" s="1"/>
  <c r="BF613" i="21"/>
  <c r="BF646" i="21" s="1"/>
  <c r="BF612" i="21"/>
  <c r="BF645" i="21" s="1"/>
  <c r="BG610" i="21"/>
  <c r="BG643" i="21" s="1"/>
  <c r="BG609" i="21"/>
  <c r="BG642" i="21" s="1"/>
  <c r="BG608" i="21"/>
  <c r="BG641" i="21" s="1"/>
  <c r="BG614" i="21"/>
  <c r="BG647" i="21" s="1"/>
  <c r="BG613" i="21"/>
  <c r="BG646" i="21" s="1"/>
  <c r="BG612" i="21"/>
  <c r="BG645" i="21" s="1"/>
  <c r="BH610" i="21"/>
  <c r="BH643" i="21" s="1"/>
  <c r="BH609" i="21"/>
  <c r="BH642" i="21" s="1"/>
  <c r="BH608" i="21"/>
  <c r="BH641" i="21" s="1"/>
  <c r="BH614" i="21"/>
  <c r="BH647" i="21" s="1"/>
  <c r="BH613" i="21"/>
  <c r="BH646" i="21" s="1"/>
  <c r="BH612" i="21"/>
  <c r="BH645" i="21" s="1"/>
  <c r="BI610" i="21"/>
  <c r="BI643" i="21" s="1"/>
  <c r="BI609" i="21"/>
  <c r="BI642" i="21" s="1"/>
  <c r="BI608" i="21"/>
  <c r="BI641" i="21" s="1"/>
  <c r="BI614" i="21"/>
  <c r="BI647" i="21" s="1"/>
  <c r="BI613" i="21"/>
  <c r="BI646" i="21" s="1"/>
  <c r="BI612" i="21"/>
  <c r="BI645" i="21" s="1"/>
  <c r="BJ610" i="21"/>
  <c r="BJ643" i="21" s="1"/>
  <c r="BJ609" i="21"/>
  <c r="BJ642" i="21" s="1"/>
  <c r="BJ608" i="21"/>
  <c r="BJ641" i="21" s="1"/>
  <c r="BJ614" i="21"/>
  <c r="BJ647" i="21" s="1"/>
  <c r="BJ613" i="21"/>
  <c r="BJ646" i="21" s="1"/>
  <c r="BJ612" i="21"/>
  <c r="BJ645" i="21" s="1"/>
  <c r="BK610" i="21"/>
  <c r="BK643" i="21" s="1"/>
  <c r="BK609" i="21"/>
  <c r="BK642" i="21" s="1"/>
  <c r="BK608" i="21"/>
  <c r="BK641" i="21" s="1"/>
  <c r="BK614" i="21"/>
  <c r="BK647" i="21" s="1"/>
  <c r="BK613" i="21"/>
  <c r="BK646" i="21" s="1"/>
  <c r="BK612" i="21"/>
  <c r="BK645" i="21" s="1"/>
  <c r="BL610" i="21"/>
  <c r="BL643" i="21" s="1"/>
  <c r="BL609" i="21"/>
  <c r="BL642" i="21" s="1"/>
  <c r="BL608" i="21"/>
  <c r="BL641" i="21" s="1"/>
  <c r="BL614" i="21"/>
  <c r="BL647" i="21" s="1"/>
  <c r="BL613" i="21"/>
  <c r="BL646" i="21" s="1"/>
  <c r="BL612" i="21"/>
  <c r="BL645" i="21" s="1"/>
  <c r="BM610" i="21"/>
  <c r="BM643" i="21" s="1"/>
  <c r="BM609" i="21"/>
  <c r="BM642" i="21" s="1"/>
  <c r="BM608" i="21"/>
  <c r="BM641" i="21" s="1"/>
  <c r="BM614" i="21"/>
  <c r="BM647" i="21" s="1"/>
  <c r="BM613" i="21"/>
  <c r="BM646" i="21" s="1"/>
  <c r="BM612" i="21"/>
  <c r="BM645" i="21" s="1"/>
  <c r="BN610" i="21"/>
  <c r="BN643" i="21" s="1"/>
  <c r="BN609" i="21"/>
  <c r="BN642" i="21" s="1"/>
  <c r="BN608" i="21"/>
  <c r="BN641" i="21" s="1"/>
  <c r="BN614" i="21"/>
  <c r="BN647" i="21" s="1"/>
  <c r="BN613" i="21"/>
  <c r="BN646" i="21" s="1"/>
  <c r="BN612" i="21"/>
  <c r="BN645" i="21" s="1"/>
  <c r="E164" i="21"/>
  <c r="C579" i="21" s="1"/>
  <c r="G574" i="21"/>
  <c r="G594" i="21"/>
  <c r="G593" i="21"/>
  <c r="G592" i="21"/>
  <c r="G598" i="21"/>
  <c r="G597" i="21"/>
  <c r="G596" i="21"/>
  <c r="G177" i="21"/>
  <c r="H177" i="21"/>
  <c r="I177" i="21"/>
  <c r="J177" i="21"/>
  <c r="K177" i="21"/>
  <c r="L177" i="21"/>
  <c r="M177" i="21"/>
  <c r="N177" i="21"/>
  <c r="O177" i="21"/>
  <c r="P177" i="21"/>
  <c r="P209" i="21" s="1"/>
  <c r="Q177" i="21"/>
  <c r="Q209" i="21" s="1"/>
  <c r="R177" i="21"/>
  <c r="R209" i="21" s="1"/>
  <c r="S177" i="21"/>
  <c r="S209" i="21" s="1"/>
  <c r="T177" i="21"/>
  <c r="T209" i="21" s="1"/>
  <c r="U177" i="21"/>
  <c r="U209" i="21" s="1"/>
  <c r="V177" i="21"/>
  <c r="V209" i="21" s="1"/>
  <c r="W177" i="21"/>
  <c r="W209" i="21" s="1"/>
  <c r="X177" i="21"/>
  <c r="X209" i="21" s="1"/>
  <c r="Y177" i="21"/>
  <c r="Y209" i="21" s="1"/>
  <c r="Z177" i="21"/>
  <c r="Z209" i="21" s="1"/>
  <c r="AA177" i="21"/>
  <c r="AA209" i="21" s="1"/>
  <c r="AB177" i="21"/>
  <c r="AB209" i="21" s="1"/>
  <c r="AC177" i="21"/>
  <c r="AC209" i="21" s="1"/>
  <c r="AD177" i="21"/>
  <c r="AD209" i="21" s="1"/>
  <c r="AE177" i="21"/>
  <c r="AE209" i="21" s="1"/>
  <c r="AF177" i="21"/>
  <c r="AF209" i="21" s="1"/>
  <c r="AG177" i="21"/>
  <c r="AG209" i="21" s="1"/>
  <c r="AH177" i="21"/>
  <c r="AH209" i="21" s="1"/>
  <c r="AI177" i="21"/>
  <c r="AI209" i="21" s="1"/>
  <c r="AJ177" i="21"/>
  <c r="AJ209" i="21" s="1"/>
  <c r="AK177" i="21"/>
  <c r="AK209" i="21" s="1"/>
  <c r="AL177" i="21"/>
  <c r="AL209" i="21" s="1"/>
  <c r="AM177" i="21"/>
  <c r="AM209" i="21" s="1"/>
  <c r="AN177" i="21"/>
  <c r="AN209" i="21" s="1"/>
  <c r="AO177" i="21"/>
  <c r="AO209" i="21" s="1"/>
  <c r="AP177" i="21"/>
  <c r="AP209" i="21" s="1"/>
  <c r="AQ177" i="21"/>
  <c r="AQ209" i="21" s="1"/>
  <c r="AR177" i="21"/>
  <c r="AR209" i="21" s="1"/>
  <c r="AS177" i="21"/>
  <c r="AS209" i="21" s="1"/>
  <c r="AT177" i="21"/>
  <c r="AT209" i="21" s="1"/>
  <c r="AU177" i="21"/>
  <c r="AU209" i="21" s="1"/>
  <c r="AV177" i="21"/>
  <c r="AV209" i="21" s="1"/>
  <c r="AW177" i="21"/>
  <c r="AW209" i="21" s="1"/>
  <c r="AX177" i="21"/>
  <c r="AX209" i="21" s="1"/>
  <c r="AY177" i="21"/>
  <c r="AY209" i="21" s="1"/>
  <c r="AZ177" i="21"/>
  <c r="AZ209" i="21" s="1"/>
  <c r="BA177" i="21"/>
  <c r="BA209" i="21" s="1"/>
  <c r="BB177" i="21"/>
  <c r="BB209" i="21" s="1"/>
  <c r="BC177" i="21"/>
  <c r="BC209" i="21" s="1"/>
  <c r="BD177" i="21"/>
  <c r="BD209" i="21" s="1"/>
  <c r="BE177" i="21"/>
  <c r="BE209" i="21" s="1"/>
  <c r="BF177" i="21"/>
  <c r="BF209" i="21" s="1"/>
  <c r="BG177" i="21"/>
  <c r="BG209" i="21" s="1"/>
  <c r="BH177" i="21"/>
  <c r="BH209" i="21" s="1"/>
  <c r="BI177" i="21"/>
  <c r="BI209" i="21" s="1"/>
  <c r="BJ177" i="21"/>
  <c r="BJ209" i="21" s="1"/>
  <c r="BK177" i="21"/>
  <c r="BK209" i="21" s="1"/>
  <c r="BL177" i="21"/>
  <c r="BL209" i="21" s="1"/>
  <c r="BM177" i="21"/>
  <c r="BM209" i="21" s="1"/>
  <c r="BN177" i="21"/>
  <c r="BN209" i="21" s="1"/>
  <c r="G178" i="21"/>
  <c r="H178" i="21"/>
  <c r="I178" i="21"/>
  <c r="J178" i="21"/>
  <c r="K178" i="21"/>
  <c r="L178" i="21"/>
  <c r="M178" i="21"/>
  <c r="N178" i="21"/>
  <c r="O178" i="21"/>
  <c r="P178" i="21"/>
  <c r="P210" i="21" s="1"/>
  <c r="Q178" i="21"/>
  <c r="Q210" i="21" s="1"/>
  <c r="R178" i="21"/>
  <c r="R210" i="21" s="1"/>
  <c r="S178" i="21"/>
  <c r="S210" i="21" s="1"/>
  <c r="T178" i="21"/>
  <c r="T210" i="21" s="1"/>
  <c r="U178" i="21"/>
  <c r="U210" i="21" s="1"/>
  <c r="V178" i="21"/>
  <c r="V210" i="21" s="1"/>
  <c r="W178" i="21"/>
  <c r="W210" i="21" s="1"/>
  <c r="X178" i="21"/>
  <c r="X210" i="21" s="1"/>
  <c r="Y178" i="21"/>
  <c r="Y210" i="21" s="1"/>
  <c r="Z178" i="21"/>
  <c r="Z210" i="21" s="1"/>
  <c r="AA178" i="21"/>
  <c r="AA210" i="21" s="1"/>
  <c r="AB178" i="21"/>
  <c r="AB210" i="21" s="1"/>
  <c r="AC178" i="21"/>
  <c r="AC210" i="21" s="1"/>
  <c r="AD178" i="21"/>
  <c r="AD210" i="21" s="1"/>
  <c r="AE178" i="21"/>
  <c r="AE210" i="21" s="1"/>
  <c r="AF178" i="21"/>
  <c r="AF210" i="21" s="1"/>
  <c r="AG178" i="21"/>
  <c r="AG210" i="21" s="1"/>
  <c r="AH178" i="21"/>
  <c r="AH210" i="21" s="1"/>
  <c r="AI178" i="21"/>
  <c r="AI210" i="21" s="1"/>
  <c r="AJ178" i="21"/>
  <c r="AJ210" i="21" s="1"/>
  <c r="AK178" i="21"/>
  <c r="AK210" i="21" s="1"/>
  <c r="AL178" i="21"/>
  <c r="AL210" i="21" s="1"/>
  <c r="AM178" i="21"/>
  <c r="AM210" i="21" s="1"/>
  <c r="AN178" i="21"/>
  <c r="AN210" i="21" s="1"/>
  <c r="AO178" i="21"/>
  <c r="AO210" i="21" s="1"/>
  <c r="AP178" i="21"/>
  <c r="AP210" i="21" s="1"/>
  <c r="AQ178" i="21"/>
  <c r="AQ210" i="21" s="1"/>
  <c r="AR178" i="21"/>
  <c r="AR210" i="21" s="1"/>
  <c r="AS178" i="21"/>
  <c r="AS210" i="21" s="1"/>
  <c r="AT178" i="21"/>
  <c r="AT210" i="21" s="1"/>
  <c r="AU178" i="21"/>
  <c r="AU210" i="21" s="1"/>
  <c r="AV178" i="21"/>
  <c r="AV210" i="21" s="1"/>
  <c r="AW178" i="21"/>
  <c r="AW210" i="21" s="1"/>
  <c r="AX178" i="21"/>
  <c r="AX210" i="21" s="1"/>
  <c r="AY178" i="21"/>
  <c r="AY210" i="21" s="1"/>
  <c r="AZ178" i="21"/>
  <c r="AZ210" i="21" s="1"/>
  <c r="BA178" i="21"/>
  <c r="BA210" i="21" s="1"/>
  <c r="BB178" i="21"/>
  <c r="BB210" i="21" s="1"/>
  <c r="BC178" i="21"/>
  <c r="BC210" i="21" s="1"/>
  <c r="BD178" i="21"/>
  <c r="BD210" i="21" s="1"/>
  <c r="BE178" i="21"/>
  <c r="BE210" i="21" s="1"/>
  <c r="BF178" i="21"/>
  <c r="BF210" i="21" s="1"/>
  <c r="BG178" i="21"/>
  <c r="BG210" i="21" s="1"/>
  <c r="BH178" i="21"/>
  <c r="BH210" i="21" s="1"/>
  <c r="BI178" i="21"/>
  <c r="BI210" i="21" s="1"/>
  <c r="BJ178" i="21"/>
  <c r="BJ210" i="21" s="1"/>
  <c r="BK178" i="21"/>
  <c r="BK210" i="21" s="1"/>
  <c r="BL178" i="21"/>
  <c r="BL210" i="21" s="1"/>
  <c r="BM178" i="21"/>
  <c r="BM210" i="21" s="1"/>
  <c r="BN178" i="21"/>
  <c r="BN210" i="21" s="1"/>
  <c r="G179" i="21"/>
  <c r="H179" i="21"/>
  <c r="I179" i="21"/>
  <c r="J179" i="21"/>
  <c r="K179" i="21"/>
  <c r="L179" i="21"/>
  <c r="M179" i="21"/>
  <c r="N179" i="21"/>
  <c r="O179" i="21"/>
  <c r="P179" i="21"/>
  <c r="P211" i="21" s="1"/>
  <c r="Q179" i="21"/>
  <c r="Q211" i="21" s="1"/>
  <c r="R179" i="21"/>
  <c r="R211" i="21" s="1"/>
  <c r="S179" i="21"/>
  <c r="S211" i="21" s="1"/>
  <c r="T179" i="21"/>
  <c r="T211" i="21" s="1"/>
  <c r="U179" i="21"/>
  <c r="U211" i="21" s="1"/>
  <c r="V179" i="21"/>
  <c r="V211" i="21" s="1"/>
  <c r="W179" i="21"/>
  <c r="W211" i="21" s="1"/>
  <c r="X179" i="21"/>
  <c r="X211" i="21" s="1"/>
  <c r="Y179" i="21"/>
  <c r="Y211" i="21" s="1"/>
  <c r="Z179" i="21"/>
  <c r="Z211" i="21" s="1"/>
  <c r="AA179" i="21"/>
  <c r="AA211" i="21" s="1"/>
  <c r="AB179" i="21"/>
  <c r="AB211" i="21" s="1"/>
  <c r="AC179" i="21"/>
  <c r="AC211" i="21" s="1"/>
  <c r="AD179" i="21"/>
  <c r="AD211" i="21" s="1"/>
  <c r="AE179" i="21"/>
  <c r="AE211" i="21" s="1"/>
  <c r="AF179" i="21"/>
  <c r="AF211" i="21" s="1"/>
  <c r="AG179" i="21"/>
  <c r="AG211" i="21" s="1"/>
  <c r="AH179" i="21"/>
  <c r="AH211" i="21" s="1"/>
  <c r="AI179" i="21"/>
  <c r="AI211" i="21" s="1"/>
  <c r="AJ179" i="21"/>
  <c r="AJ211" i="21" s="1"/>
  <c r="AK179" i="21"/>
  <c r="AK211" i="21" s="1"/>
  <c r="AL179" i="21"/>
  <c r="AL211" i="21" s="1"/>
  <c r="AM179" i="21"/>
  <c r="AM211" i="21" s="1"/>
  <c r="AN179" i="21"/>
  <c r="AN211" i="21" s="1"/>
  <c r="AO179" i="21"/>
  <c r="AO211" i="21" s="1"/>
  <c r="AP179" i="21"/>
  <c r="AP211" i="21" s="1"/>
  <c r="AQ179" i="21"/>
  <c r="AQ211" i="21" s="1"/>
  <c r="AR179" i="21"/>
  <c r="AR211" i="21" s="1"/>
  <c r="AS179" i="21"/>
  <c r="AS211" i="21" s="1"/>
  <c r="AT179" i="21"/>
  <c r="AT211" i="21" s="1"/>
  <c r="AU179" i="21"/>
  <c r="AU211" i="21" s="1"/>
  <c r="AV179" i="21"/>
  <c r="AV211" i="21" s="1"/>
  <c r="AW179" i="21"/>
  <c r="AW211" i="21" s="1"/>
  <c r="AX179" i="21"/>
  <c r="AX211" i="21" s="1"/>
  <c r="AY179" i="21"/>
  <c r="AY211" i="21" s="1"/>
  <c r="AZ179" i="21"/>
  <c r="AZ211" i="21" s="1"/>
  <c r="BA179" i="21"/>
  <c r="BA211" i="21" s="1"/>
  <c r="BB179" i="21"/>
  <c r="BB211" i="21" s="1"/>
  <c r="BC179" i="21"/>
  <c r="BC211" i="21" s="1"/>
  <c r="BD179" i="21"/>
  <c r="BD211" i="21" s="1"/>
  <c r="BE179" i="21"/>
  <c r="BE211" i="21" s="1"/>
  <c r="BF179" i="21"/>
  <c r="BF211" i="21" s="1"/>
  <c r="BG179" i="21"/>
  <c r="BG211" i="21" s="1"/>
  <c r="BH179" i="21"/>
  <c r="BH211" i="21" s="1"/>
  <c r="BI179" i="21"/>
  <c r="BI211" i="21" s="1"/>
  <c r="BJ179" i="21"/>
  <c r="BJ211" i="21" s="1"/>
  <c r="BK179" i="21"/>
  <c r="BK211" i="21" s="1"/>
  <c r="BL179" i="21"/>
  <c r="BL211" i="21" s="1"/>
  <c r="BM179" i="21"/>
  <c r="BM211" i="21" s="1"/>
  <c r="BN179" i="21"/>
  <c r="BN211" i="21" s="1"/>
  <c r="G181" i="21"/>
  <c r="H181" i="21"/>
  <c r="I181" i="21"/>
  <c r="J181" i="21"/>
  <c r="K181" i="21"/>
  <c r="L181" i="21"/>
  <c r="M181" i="21"/>
  <c r="N181" i="21"/>
  <c r="O181" i="21"/>
  <c r="P181" i="21"/>
  <c r="P213" i="21" s="1"/>
  <c r="Q181" i="21"/>
  <c r="Q213" i="21" s="1"/>
  <c r="R181" i="21"/>
  <c r="R213" i="21" s="1"/>
  <c r="S181" i="21"/>
  <c r="S213" i="21" s="1"/>
  <c r="T181" i="21"/>
  <c r="T213" i="21" s="1"/>
  <c r="U181" i="21"/>
  <c r="U213" i="21" s="1"/>
  <c r="V181" i="21"/>
  <c r="V213" i="21" s="1"/>
  <c r="W181" i="21"/>
  <c r="W213" i="21" s="1"/>
  <c r="X181" i="21"/>
  <c r="X213" i="21" s="1"/>
  <c r="Y181" i="21"/>
  <c r="Y213" i="21" s="1"/>
  <c r="Z181" i="21"/>
  <c r="Z213" i="21" s="1"/>
  <c r="AA181" i="21"/>
  <c r="AA213" i="21" s="1"/>
  <c r="AB181" i="21"/>
  <c r="AB213" i="21" s="1"/>
  <c r="AC181" i="21"/>
  <c r="AC213" i="21" s="1"/>
  <c r="AD181" i="21"/>
  <c r="AD213" i="21" s="1"/>
  <c r="AE181" i="21"/>
  <c r="AE213" i="21" s="1"/>
  <c r="AF181" i="21"/>
  <c r="AF213" i="21" s="1"/>
  <c r="AG181" i="21"/>
  <c r="AG213" i="21" s="1"/>
  <c r="AH181" i="21"/>
  <c r="AH213" i="21" s="1"/>
  <c r="AI181" i="21"/>
  <c r="AI213" i="21" s="1"/>
  <c r="AJ181" i="21"/>
  <c r="AJ213" i="21" s="1"/>
  <c r="AK181" i="21"/>
  <c r="AK213" i="21" s="1"/>
  <c r="AL181" i="21"/>
  <c r="AL213" i="21" s="1"/>
  <c r="AM181" i="21"/>
  <c r="AM213" i="21" s="1"/>
  <c r="AN181" i="21"/>
  <c r="AN213" i="21" s="1"/>
  <c r="AO181" i="21"/>
  <c r="AO213" i="21" s="1"/>
  <c r="AP181" i="21"/>
  <c r="AP213" i="21" s="1"/>
  <c r="AQ181" i="21"/>
  <c r="AQ213" i="21" s="1"/>
  <c r="AR181" i="21"/>
  <c r="AR213" i="21" s="1"/>
  <c r="AS181" i="21"/>
  <c r="AS213" i="21" s="1"/>
  <c r="AT181" i="21"/>
  <c r="AT213" i="21" s="1"/>
  <c r="AU181" i="21"/>
  <c r="AU213" i="21" s="1"/>
  <c r="AV181" i="21"/>
  <c r="AV213" i="21" s="1"/>
  <c r="AW181" i="21"/>
  <c r="AW213" i="21" s="1"/>
  <c r="AX181" i="21"/>
  <c r="AX213" i="21" s="1"/>
  <c r="AY181" i="21"/>
  <c r="AY213" i="21" s="1"/>
  <c r="AZ181" i="21"/>
  <c r="AZ213" i="21" s="1"/>
  <c r="BA181" i="21"/>
  <c r="BA213" i="21" s="1"/>
  <c r="BB181" i="21"/>
  <c r="BB213" i="21" s="1"/>
  <c r="BC181" i="21"/>
  <c r="BC213" i="21" s="1"/>
  <c r="BD181" i="21"/>
  <c r="BD213" i="21" s="1"/>
  <c r="BE181" i="21"/>
  <c r="BE213" i="21" s="1"/>
  <c r="BF181" i="21"/>
  <c r="BF213" i="21" s="1"/>
  <c r="BG181" i="21"/>
  <c r="BG213" i="21" s="1"/>
  <c r="BH181" i="21"/>
  <c r="BH213" i="21" s="1"/>
  <c r="BI181" i="21"/>
  <c r="BI213" i="21" s="1"/>
  <c r="BJ181" i="21"/>
  <c r="BJ213" i="21" s="1"/>
  <c r="BK181" i="21"/>
  <c r="BK213" i="21" s="1"/>
  <c r="BL181" i="21"/>
  <c r="BL213" i="21" s="1"/>
  <c r="BM181" i="21"/>
  <c r="BM213" i="21" s="1"/>
  <c r="BN181" i="21"/>
  <c r="BN213" i="21" s="1"/>
  <c r="G182" i="21"/>
  <c r="H182" i="21"/>
  <c r="I182" i="21"/>
  <c r="J182" i="21"/>
  <c r="K182" i="21"/>
  <c r="L182" i="21"/>
  <c r="M182" i="21"/>
  <c r="N182" i="21"/>
  <c r="O182" i="21"/>
  <c r="P182" i="21"/>
  <c r="P214" i="21" s="1"/>
  <c r="Q182" i="21"/>
  <c r="Q214" i="21" s="1"/>
  <c r="R182" i="21"/>
  <c r="R214" i="21" s="1"/>
  <c r="S182" i="21"/>
  <c r="S214" i="21" s="1"/>
  <c r="T182" i="21"/>
  <c r="T214" i="21" s="1"/>
  <c r="U182" i="21"/>
  <c r="U214" i="21" s="1"/>
  <c r="V182" i="21"/>
  <c r="V214" i="21" s="1"/>
  <c r="W182" i="21"/>
  <c r="W214" i="21" s="1"/>
  <c r="X182" i="21"/>
  <c r="X214" i="21" s="1"/>
  <c r="Y182" i="21"/>
  <c r="Y214" i="21" s="1"/>
  <c r="Z182" i="21"/>
  <c r="Z214" i="21" s="1"/>
  <c r="AA182" i="21"/>
  <c r="AA214" i="21" s="1"/>
  <c r="AB182" i="21"/>
  <c r="AB214" i="21" s="1"/>
  <c r="AC182" i="21"/>
  <c r="AC214" i="21" s="1"/>
  <c r="AD182" i="21"/>
  <c r="AD214" i="21" s="1"/>
  <c r="AE182" i="21"/>
  <c r="AE214" i="21" s="1"/>
  <c r="AF182" i="21"/>
  <c r="AF214" i="21" s="1"/>
  <c r="AG182" i="21"/>
  <c r="AG214" i="21" s="1"/>
  <c r="AH182" i="21"/>
  <c r="AH214" i="21" s="1"/>
  <c r="AI182" i="21"/>
  <c r="AI214" i="21" s="1"/>
  <c r="AJ182" i="21"/>
  <c r="AJ214" i="21" s="1"/>
  <c r="AK182" i="21"/>
  <c r="AK214" i="21" s="1"/>
  <c r="AL182" i="21"/>
  <c r="AL214" i="21" s="1"/>
  <c r="AM182" i="21"/>
  <c r="AM214" i="21" s="1"/>
  <c r="AN182" i="21"/>
  <c r="AN214" i="21" s="1"/>
  <c r="AO182" i="21"/>
  <c r="AO214" i="21" s="1"/>
  <c r="AP182" i="21"/>
  <c r="AP214" i="21" s="1"/>
  <c r="AQ182" i="21"/>
  <c r="AQ214" i="21" s="1"/>
  <c r="AR182" i="21"/>
  <c r="AR214" i="21" s="1"/>
  <c r="AS182" i="21"/>
  <c r="AS214" i="21" s="1"/>
  <c r="AT182" i="21"/>
  <c r="AT214" i="21" s="1"/>
  <c r="AU182" i="21"/>
  <c r="AU214" i="21" s="1"/>
  <c r="AV182" i="21"/>
  <c r="AV214" i="21" s="1"/>
  <c r="AW182" i="21"/>
  <c r="AW214" i="21" s="1"/>
  <c r="AX182" i="21"/>
  <c r="AX214" i="21" s="1"/>
  <c r="AY182" i="21"/>
  <c r="AY214" i="21" s="1"/>
  <c r="AZ182" i="21"/>
  <c r="AZ214" i="21" s="1"/>
  <c r="BA182" i="21"/>
  <c r="BA214" i="21" s="1"/>
  <c r="BB182" i="21"/>
  <c r="BB214" i="21" s="1"/>
  <c r="BC182" i="21"/>
  <c r="BC214" i="21" s="1"/>
  <c r="BD182" i="21"/>
  <c r="BD214" i="21" s="1"/>
  <c r="BE182" i="21"/>
  <c r="BE214" i="21" s="1"/>
  <c r="BF182" i="21"/>
  <c r="BF214" i="21" s="1"/>
  <c r="BG182" i="21"/>
  <c r="BG214" i="21" s="1"/>
  <c r="BH182" i="21"/>
  <c r="BH214" i="21" s="1"/>
  <c r="BI182" i="21"/>
  <c r="BI214" i="21" s="1"/>
  <c r="BJ182" i="21"/>
  <c r="BJ214" i="21" s="1"/>
  <c r="BK182" i="21"/>
  <c r="BK214" i="21" s="1"/>
  <c r="BL182" i="21"/>
  <c r="BL214" i="21" s="1"/>
  <c r="BM182" i="21"/>
  <c r="BM214" i="21" s="1"/>
  <c r="BN182" i="21"/>
  <c r="BN214" i="21" s="1"/>
  <c r="G183" i="21"/>
  <c r="H183" i="21"/>
  <c r="I183" i="21"/>
  <c r="J183" i="21"/>
  <c r="K183" i="21"/>
  <c r="L183" i="21"/>
  <c r="M183" i="21"/>
  <c r="N183" i="21"/>
  <c r="O183" i="21"/>
  <c r="P183" i="21"/>
  <c r="P215" i="21" s="1"/>
  <c r="Q183" i="21"/>
  <c r="Q215" i="21" s="1"/>
  <c r="R183" i="21"/>
  <c r="R215" i="21" s="1"/>
  <c r="S183" i="21"/>
  <c r="S215" i="21" s="1"/>
  <c r="T183" i="21"/>
  <c r="T215" i="21" s="1"/>
  <c r="U183" i="21"/>
  <c r="U215" i="21" s="1"/>
  <c r="V183" i="21"/>
  <c r="V215" i="21" s="1"/>
  <c r="W183" i="21"/>
  <c r="W215" i="21" s="1"/>
  <c r="X183" i="21"/>
  <c r="X215" i="21" s="1"/>
  <c r="Y183" i="21"/>
  <c r="Y215" i="21" s="1"/>
  <c r="Z183" i="21"/>
  <c r="Z215" i="21" s="1"/>
  <c r="AA183" i="21"/>
  <c r="AA215" i="21" s="1"/>
  <c r="AB183" i="21"/>
  <c r="AB215" i="21" s="1"/>
  <c r="AC183" i="21"/>
  <c r="AC215" i="21" s="1"/>
  <c r="AD183" i="21"/>
  <c r="AD215" i="21" s="1"/>
  <c r="AE183" i="21"/>
  <c r="AE215" i="21" s="1"/>
  <c r="AF183" i="21"/>
  <c r="AF215" i="21" s="1"/>
  <c r="AG183" i="21"/>
  <c r="AG215" i="21" s="1"/>
  <c r="AH183" i="21"/>
  <c r="AH215" i="21" s="1"/>
  <c r="AI183" i="21"/>
  <c r="AI215" i="21" s="1"/>
  <c r="AJ183" i="21"/>
  <c r="AJ215" i="21" s="1"/>
  <c r="AK183" i="21"/>
  <c r="AK215" i="21" s="1"/>
  <c r="AL183" i="21"/>
  <c r="AL215" i="21" s="1"/>
  <c r="AM183" i="21"/>
  <c r="AM215" i="21" s="1"/>
  <c r="AN183" i="21"/>
  <c r="AN215" i="21" s="1"/>
  <c r="AO183" i="21"/>
  <c r="AO215" i="21" s="1"/>
  <c r="AP183" i="21"/>
  <c r="AP215" i="21" s="1"/>
  <c r="AQ183" i="21"/>
  <c r="AQ215" i="21" s="1"/>
  <c r="AR183" i="21"/>
  <c r="AR215" i="21" s="1"/>
  <c r="AS183" i="21"/>
  <c r="AS215" i="21" s="1"/>
  <c r="AT183" i="21"/>
  <c r="AT215" i="21" s="1"/>
  <c r="AU183" i="21"/>
  <c r="AU215" i="21" s="1"/>
  <c r="AV183" i="21"/>
  <c r="AV215" i="21" s="1"/>
  <c r="AW183" i="21"/>
  <c r="AW215" i="21" s="1"/>
  <c r="AX183" i="21"/>
  <c r="AX215" i="21" s="1"/>
  <c r="AY183" i="21"/>
  <c r="AY215" i="21" s="1"/>
  <c r="AZ183" i="21"/>
  <c r="AZ215" i="21" s="1"/>
  <c r="BA183" i="21"/>
  <c r="BA215" i="21" s="1"/>
  <c r="BB183" i="21"/>
  <c r="BB215" i="21" s="1"/>
  <c r="BC183" i="21"/>
  <c r="BC215" i="21" s="1"/>
  <c r="BD183" i="21"/>
  <c r="BD215" i="21" s="1"/>
  <c r="BE183" i="21"/>
  <c r="BE215" i="21" s="1"/>
  <c r="BF183" i="21"/>
  <c r="BF215" i="21" s="1"/>
  <c r="BG183" i="21"/>
  <c r="BG215" i="21" s="1"/>
  <c r="BH183" i="21"/>
  <c r="BH215" i="21" s="1"/>
  <c r="BI183" i="21"/>
  <c r="BI215" i="21" s="1"/>
  <c r="BJ183" i="21"/>
  <c r="BJ215" i="21" s="1"/>
  <c r="BK183" i="21"/>
  <c r="BK215" i="21" s="1"/>
  <c r="BL183" i="21"/>
  <c r="BL215" i="21" s="1"/>
  <c r="BM183" i="21"/>
  <c r="BM215" i="21" s="1"/>
  <c r="BN183" i="21"/>
  <c r="BN215" i="21" s="1"/>
  <c r="H574" i="21"/>
  <c r="H594" i="21"/>
  <c r="H627" i="21" s="1"/>
  <c r="H593" i="21"/>
  <c r="H626" i="21" s="1"/>
  <c r="H592" i="21"/>
  <c r="H625" i="21" s="1"/>
  <c r="H598" i="21"/>
  <c r="H631" i="21" s="1"/>
  <c r="H597" i="21"/>
  <c r="H630" i="21" s="1"/>
  <c r="H596" i="21"/>
  <c r="H629" i="21" s="1"/>
  <c r="I574" i="21"/>
  <c r="I594" i="21"/>
  <c r="I627" i="21" s="1"/>
  <c r="I593" i="21"/>
  <c r="I626" i="21" s="1"/>
  <c r="I592" i="21"/>
  <c r="I625" i="21" s="1"/>
  <c r="I598" i="21"/>
  <c r="I631" i="21" s="1"/>
  <c r="I597" i="21"/>
  <c r="I630" i="21" s="1"/>
  <c r="I596" i="21"/>
  <c r="I629" i="21" s="1"/>
  <c r="J574" i="21"/>
  <c r="J594" i="21"/>
  <c r="J627" i="21" s="1"/>
  <c r="J593" i="21"/>
  <c r="J626" i="21" s="1"/>
  <c r="J592" i="21"/>
  <c r="J625" i="21" s="1"/>
  <c r="J598" i="21"/>
  <c r="J631" i="21" s="1"/>
  <c r="J597" i="21"/>
  <c r="J630" i="21" s="1"/>
  <c r="J596" i="21"/>
  <c r="J629" i="21" s="1"/>
  <c r="K574" i="21"/>
  <c r="K594" i="21"/>
  <c r="K627" i="21" s="1"/>
  <c r="K593" i="21"/>
  <c r="K626" i="21" s="1"/>
  <c r="K592" i="21"/>
  <c r="K625" i="21" s="1"/>
  <c r="K598" i="21"/>
  <c r="K631" i="21" s="1"/>
  <c r="K597" i="21"/>
  <c r="K630" i="21" s="1"/>
  <c r="K596" i="21"/>
  <c r="K629" i="21" s="1"/>
  <c r="L574" i="21"/>
  <c r="L594" i="21"/>
  <c r="L627" i="21" s="1"/>
  <c r="L593" i="21"/>
  <c r="L626" i="21" s="1"/>
  <c r="L592" i="21"/>
  <c r="L625" i="21" s="1"/>
  <c r="L598" i="21"/>
  <c r="L631" i="21" s="1"/>
  <c r="L597" i="21"/>
  <c r="L630" i="21" s="1"/>
  <c r="L596" i="21"/>
  <c r="L629" i="21" s="1"/>
  <c r="M574" i="21"/>
  <c r="M594" i="21"/>
  <c r="M627" i="21" s="1"/>
  <c r="M593" i="21"/>
  <c r="M626" i="21" s="1"/>
  <c r="M592" i="21"/>
  <c r="M625" i="21" s="1"/>
  <c r="M598" i="21"/>
  <c r="M631" i="21" s="1"/>
  <c r="M597" i="21"/>
  <c r="M630" i="21" s="1"/>
  <c r="M596" i="21"/>
  <c r="M629" i="21" s="1"/>
  <c r="N574" i="21"/>
  <c r="N594" i="21"/>
  <c r="N627" i="21" s="1"/>
  <c r="N593" i="21"/>
  <c r="N626" i="21" s="1"/>
  <c r="N592" i="21"/>
  <c r="N625" i="21" s="1"/>
  <c r="N598" i="21"/>
  <c r="N631" i="21" s="1"/>
  <c r="N597" i="21"/>
  <c r="N630" i="21" s="1"/>
  <c r="N596" i="21"/>
  <c r="N629" i="21" s="1"/>
  <c r="O574" i="21"/>
  <c r="O594" i="21"/>
  <c r="O627" i="21" s="1"/>
  <c r="O593" i="21"/>
  <c r="O626" i="21" s="1"/>
  <c r="O592" i="21"/>
  <c r="O625" i="21" s="1"/>
  <c r="O598" i="21"/>
  <c r="O631" i="21" s="1"/>
  <c r="O597" i="21"/>
  <c r="O630" i="21" s="1"/>
  <c r="O596" i="21"/>
  <c r="O629" i="21" s="1"/>
  <c r="P574" i="21"/>
  <c r="P594" i="21"/>
  <c r="P627" i="21" s="1"/>
  <c r="P593" i="21"/>
  <c r="P626" i="21" s="1"/>
  <c r="P592" i="21"/>
  <c r="P625" i="21" s="1"/>
  <c r="P598" i="21"/>
  <c r="P631" i="21" s="1"/>
  <c r="P597" i="21"/>
  <c r="P630" i="21" s="1"/>
  <c r="P596" i="21"/>
  <c r="P629" i="21" s="1"/>
  <c r="Q574" i="21"/>
  <c r="Q594" i="21"/>
  <c r="Q627" i="21" s="1"/>
  <c r="Q593" i="21"/>
  <c r="Q626" i="21" s="1"/>
  <c r="Q592" i="21"/>
  <c r="Q625" i="21" s="1"/>
  <c r="Q598" i="21"/>
  <c r="Q631" i="21" s="1"/>
  <c r="Q597" i="21"/>
  <c r="Q630" i="21" s="1"/>
  <c r="Q596" i="21"/>
  <c r="Q629" i="21" s="1"/>
  <c r="R574" i="21"/>
  <c r="R594" i="21"/>
  <c r="R627" i="21" s="1"/>
  <c r="R593" i="21"/>
  <c r="R626" i="21" s="1"/>
  <c r="R592" i="21"/>
  <c r="R625" i="21" s="1"/>
  <c r="R598" i="21"/>
  <c r="R631" i="21" s="1"/>
  <c r="R597" i="21"/>
  <c r="R630" i="21" s="1"/>
  <c r="R596" i="21"/>
  <c r="R629" i="21" s="1"/>
  <c r="S574" i="21"/>
  <c r="S594" i="21"/>
  <c r="S627" i="21" s="1"/>
  <c r="S593" i="21"/>
  <c r="S626" i="21" s="1"/>
  <c r="S592" i="21"/>
  <c r="S625" i="21" s="1"/>
  <c r="S598" i="21"/>
  <c r="S631" i="21" s="1"/>
  <c r="S597" i="21"/>
  <c r="S630" i="21" s="1"/>
  <c r="S596" i="21"/>
  <c r="S629" i="21" s="1"/>
  <c r="T574" i="21"/>
  <c r="T594" i="21"/>
  <c r="T627" i="21" s="1"/>
  <c r="T593" i="21"/>
  <c r="T626" i="21" s="1"/>
  <c r="T592" i="21"/>
  <c r="T625" i="21" s="1"/>
  <c r="T598" i="21"/>
  <c r="T631" i="21" s="1"/>
  <c r="T597" i="21"/>
  <c r="T630" i="21" s="1"/>
  <c r="T596" i="21"/>
  <c r="T629" i="21" s="1"/>
  <c r="U574" i="21"/>
  <c r="U594" i="21"/>
  <c r="U627" i="21" s="1"/>
  <c r="U593" i="21"/>
  <c r="U626" i="21" s="1"/>
  <c r="U592" i="21"/>
  <c r="U625" i="21" s="1"/>
  <c r="U598" i="21"/>
  <c r="U631" i="21" s="1"/>
  <c r="U597" i="21"/>
  <c r="U630" i="21" s="1"/>
  <c r="U596" i="21"/>
  <c r="U629" i="21" s="1"/>
  <c r="V574" i="21"/>
  <c r="V594" i="21"/>
  <c r="V627" i="21" s="1"/>
  <c r="V593" i="21"/>
  <c r="V626" i="21" s="1"/>
  <c r="V592" i="21"/>
  <c r="V625" i="21" s="1"/>
  <c r="V598" i="21"/>
  <c r="V631" i="21" s="1"/>
  <c r="V597" i="21"/>
  <c r="V630" i="21" s="1"/>
  <c r="V596" i="21"/>
  <c r="V629" i="21" s="1"/>
  <c r="W574" i="21"/>
  <c r="W594" i="21"/>
  <c r="W627" i="21" s="1"/>
  <c r="W593" i="21"/>
  <c r="W626" i="21" s="1"/>
  <c r="W592" i="21"/>
  <c r="W625" i="21" s="1"/>
  <c r="W598" i="21"/>
  <c r="W631" i="21" s="1"/>
  <c r="W597" i="21"/>
  <c r="W630" i="21" s="1"/>
  <c r="W596" i="21"/>
  <c r="W629" i="21" s="1"/>
  <c r="X574" i="21"/>
  <c r="X594" i="21"/>
  <c r="X627" i="21" s="1"/>
  <c r="X593" i="21"/>
  <c r="X626" i="21" s="1"/>
  <c r="X592" i="21"/>
  <c r="X625" i="21" s="1"/>
  <c r="X598" i="21"/>
  <c r="X631" i="21" s="1"/>
  <c r="X597" i="21"/>
  <c r="X630" i="21" s="1"/>
  <c r="X596" i="21"/>
  <c r="X629" i="21" s="1"/>
  <c r="Y574" i="21"/>
  <c r="Y594" i="21"/>
  <c r="Y627" i="21" s="1"/>
  <c r="Y593" i="21"/>
  <c r="Y626" i="21" s="1"/>
  <c r="Y592" i="21"/>
  <c r="Y625" i="21" s="1"/>
  <c r="Y598" i="21"/>
  <c r="Y631" i="21" s="1"/>
  <c r="Y597" i="21"/>
  <c r="Y630" i="21" s="1"/>
  <c r="Y596" i="21"/>
  <c r="Y629" i="21" s="1"/>
  <c r="Z574" i="21"/>
  <c r="Z594" i="21"/>
  <c r="Z627" i="21" s="1"/>
  <c r="Z593" i="21"/>
  <c r="Z626" i="21" s="1"/>
  <c r="Z592" i="21"/>
  <c r="Z625" i="21" s="1"/>
  <c r="Z598" i="21"/>
  <c r="Z631" i="21" s="1"/>
  <c r="Z597" i="21"/>
  <c r="Z630" i="21" s="1"/>
  <c r="Z596" i="21"/>
  <c r="Z629" i="21" s="1"/>
  <c r="AA574" i="21"/>
  <c r="AA594" i="21"/>
  <c r="AA627" i="21" s="1"/>
  <c r="AA593" i="21"/>
  <c r="AA626" i="21" s="1"/>
  <c r="AA592" i="21"/>
  <c r="AA625" i="21" s="1"/>
  <c r="AA598" i="21"/>
  <c r="AA631" i="21" s="1"/>
  <c r="AA597" i="21"/>
  <c r="AA630" i="21" s="1"/>
  <c r="AA596" i="21"/>
  <c r="AA629" i="21" s="1"/>
  <c r="AB574" i="21"/>
  <c r="AB594" i="21"/>
  <c r="AB627" i="21" s="1"/>
  <c r="AB593" i="21"/>
  <c r="AB626" i="21" s="1"/>
  <c r="AB592" i="21"/>
  <c r="AB625" i="21" s="1"/>
  <c r="AB598" i="21"/>
  <c r="AB631" i="21" s="1"/>
  <c r="AB597" i="21"/>
  <c r="AB630" i="21" s="1"/>
  <c r="AB596" i="21"/>
  <c r="AB629" i="21" s="1"/>
  <c r="AC574" i="21"/>
  <c r="AC594" i="21"/>
  <c r="AC627" i="21" s="1"/>
  <c r="AC593" i="21"/>
  <c r="AC626" i="21" s="1"/>
  <c r="AC592" i="21"/>
  <c r="AC625" i="21" s="1"/>
  <c r="AC598" i="21"/>
  <c r="AC631" i="21" s="1"/>
  <c r="AC597" i="21"/>
  <c r="AC630" i="21" s="1"/>
  <c r="AC596" i="21"/>
  <c r="AC629" i="21" s="1"/>
  <c r="AD574" i="21"/>
  <c r="AD594" i="21"/>
  <c r="AD627" i="21" s="1"/>
  <c r="AD593" i="21"/>
  <c r="AD626" i="21" s="1"/>
  <c r="AD592" i="21"/>
  <c r="AD625" i="21" s="1"/>
  <c r="AD598" i="21"/>
  <c r="AD631" i="21" s="1"/>
  <c r="AD597" i="21"/>
  <c r="AD630" i="21" s="1"/>
  <c r="AD596" i="21"/>
  <c r="AD629" i="21" s="1"/>
  <c r="AE574" i="21"/>
  <c r="AE594" i="21"/>
  <c r="AE627" i="21" s="1"/>
  <c r="AE593" i="21"/>
  <c r="AE626" i="21" s="1"/>
  <c r="AE592" i="21"/>
  <c r="AE625" i="21" s="1"/>
  <c r="AE598" i="21"/>
  <c r="AE631" i="21" s="1"/>
  <c r="AE597" i="21"/>
  <c r="AE630" i="21" s="1"/>
  <c r="AE596" i="21"/>
  <c r="AE629" i="21" s="1"/>
  <c r="AF574" i="21"/>
  <c r="AF594" i="21"/>
  <c r="AF627" i="21" s="1"/>
  <c r="AF593" i="21"/>
  <c r="AF626" i="21" s="1"/>
  <c r="AF592" i="21"/>
  <c r="AF625" i="21" s="1"/>
  <c r="AF598" i="21"/>
  <c r="AF631" i="21" s="1"/>
  <c r="AF597" i="21"/>
  <c r="AF630" i="21" s="1"/>
  <c r="AF596" i="21"/>
  <c r="AF629" i="21" s="1"/>
  <c r="AG574" i="21"/>
  <c r="AG594" i="21"/>
  <c r="AG627" i="21" s="1"/>
  <c r="AG593" i="21"/>
  <c r="AG626" i="21" s="1"/>
  <c r="AG592" i="21"/>
  <c r="AG625" i="21" s="1"/>
  <c r="AG598" i="21"/>
  <c r="AG631" i="21" s="1"/>
  <c r="AG597" i="21"/>
  <c r="AG630" i="21" s="1"/>
  <c r="AG596" i="21"/>
  <c r="AG629" i="21" s="1"/>
  <c r="AH574" i="21"/>
  <c r="AH594" i="21"/>
  <c r="AH627" i="21" s="1"/>
  <c r="AH593" i="21"/>
  <c r="AH626" i="21" s="1"/>
  <c r="AH592" i="21"/>
  <c r="AH625" i="21" s="1"/>
  <c r="AH598" i="21"/>
  <c r="AH631" i="21" s="1"/>
  <c r="AH597" i="21"/>
  <c r="AH630" i="21" s="1"/>
  <c r="AH596" i="21"/>
  <c r="AH629" i="21" s="1"/>
  <c r="AI574" i="21"/>
  <c r="AI594" i="21"/>
  <c r="AI627" i="21" s="1"/>
  <c r="AI593" i="21"/>
  <c r="AI626" i="21" s="1"/>
  <c r="AI592" i="21"/>
  <c r="AI625" i="21" s="1"/>
  <c r="AI598" i="21"/>
  <c r="AI631" i="21" s="1"/>
  <c r="AI597" i="21"/>
  <c r="AI630" i="21" s="1"/>
  <c r="AI596" i="21"/>
  <c r="AI629" i="21" s="1"/>
  <c r="AJ574" i="21"/>
  <c r="AJ594" i="21"/>
  <c r="AJ627" i="21" s="1"/>
  <c r="AJ593" i="21"/>
  <c r="AJ626" i="21" s="1"/>
  <c r="AJ592" i="21"/>
  <c r="AJ625" i="21" s="1"/>
  <c r="AJ598" i="21"/>
  <c r="AJ631" i="21" s="1"/>
  <c r="AJ597" i="21"/>
  <c r="AJ630" i="21" s="1"/>
  <c r="AJ596" i="21"/>
  <c r="AJ629" i="21" s="1"/>
  <c r="AK574" i="21"/>
  <c r="AK594" i="21"/>
  <c r="AK627" i="21" s="1"/>
  <c r="AK593" i="21"/>
  <c r="AK626" i="21" s="1"/>
  <c r="AK592" i="21"/>
  <c r="AK625" i="21" s="1"/>
  <c r="AK598" i="21"/>
  <c r="AK631" i="21" s="1"/>
  <c r="AK597" i="21"/>
  <c r="AK630" i="21" s="1"/>
  <c r="AK596" i="21"/>
  <c r="AK629" i="21" s="1"/>
  <c r="AL574" i="21"/>
  <c r="AL594" i="21"/>
  <c r="AL627" i="21" s="1"/>
  <c r="AL593" i="21"/>
  <c r="AL626" i="21" s="1"/>
  <c r="AL592" i="21"/>
  <c r="AL625" i="21" s="1"/>
  <c r="AL598" i="21"/>
  <c r="AL631" i="21" s="1"/>
  <c r="AL597" i="21"/>
  <c r="AL630" i="21" s="1"/>
  <c r="AL596" i="21"/>
  <c r="AL629" i="21" s="1"/>
  <c r="AM574" i="21"/>
  <c r="AM594" i="21"/>
  <c r="AM627" i="21" s="1"/>
  <c r="AM593" i="21"/>
  <c r="AM626" i="21" s="1"/>
  <c r="AM592" i="21"/>
  <c r="AM625" i="21" s="1"/>
  <c r="AM598" i="21"/>
  <c r="AM631" i="21" s="1"/>
  <c r="AM597" i="21"/>
  <c r="AM630" i="21" s="1"/>
  <c r="AM596" i="21"/>
  <c r="AM629" i="21" s="1"/>
  <c r="AN574" i="21"/>
  <c r="AN594" i="21"/>
  <c r="AN627" i="21" s="1"/>
  <c r="AN593" i="21"/>
  <c r="AN626" i="21" s="1"/>
  <c r="AN592" i="21"/>
  <c r="AN625" i="21" s="1"/>
  <c r="AN598" i="21"/>
  <c r="AN631" i="21" s="1"/>
  <c r="AN597" i="21"/>
  <c r="AN630" i="21" s="1"/>
  <c r="AN596" i="21"/>
  <c r="AN629" i="21" s="1"/>
  <c r="AO574" i="21"/>
  <c r="AO594" i="21"/>
  <c r="AO627" i="21" s="1"/>
  <c r="AO593" i="21"/>
  <c r="AO626" i="21" s="1"/>
  <c r="AO592" i="21"/>
  <c r="AO625" i="21" s="1"/>
  <c r="AO598" i="21"/>
  <c r="AO631" i="21" s="1"/>
  <c r="AO597" i="21"/>
  <c r="AO630" i="21" s="1"/>
  <c r="AO596" i="21"/>
  <c r="AO629" i="21" s="1"/>
  <c r="AP574" i="21"/>
  <c r="AP594" i="21"/>
  <c r="AP627" i="21" s="1"/>
  <c r="AP593" i="21"/>
  <c r="AP626" i="21" s="1"/>
  <c r="AP592" i="21"/>
  <c r="AP625" i="21" s="1"/>
  <c r="AP598" i="21"/>
  <c r="AP631" i="21" s="1"/>
  <c r="AP597" i="21"/>
  <c r="AP630" i="21" s="1"/>
  <c r="AP596" i="21"/>
  <c r="AP629" i="21" s="1"/>
  <c r="AQ574" i="21"/>
  <c r="AQ594" i="21"/>
  <c r="AQ627" i="21" s="1"/>
  <c r="AQ593" i="21"/>
  <c r="AQ626" i="21" s="1"/>
  <c r="AQ592" i="21"/>
  <c r="AQ625" i="21" s="1"/>
  <c r="AQ598" i="21"/>
  <c r="AQ631" i="21" s="1"/>
  <c r="AQ597" i="21"/>
  <c r="AQ630" i="21" s="1"/>
  <c r="AQ596" i="21"/>
  <c r="AQ629" i="21" s="1"/>
  <c r="AR574" i="21"/>
  <c r="AR594" i="21"/>
  <c r="AR627" i="21" s="1"/>
  <c r="AR593" i="21"/>
  <c r="AR626" i="21" s="1"/>
  <c r="AR592" i="21"/>
  <c r="AR625" i="21" s="1"/>
  <c r="AR598" i="21"/>
  <c r="AR631" i="21" s="1"/>
  <c r="AR597" i="21"/>
  <c r="AR630" i="21" s="1"/>
  <c r="AR596" i="21"/>
  <c r="AR629" i="21" s="1"/>
  <c r="AS574" i="21"/>
  <c r="AS594" i="21"/>
  <c r="AS627" i="21" s="1"/>
  <c r="AS593" i="21"/>
  <c r="AS626" i="21" s="1"/>
  <c r="AS592" i="21"/>
  <c r="AS625" i="21" s="1"/>
  <c r="AS598" i="21"/>
  <c r="AS631" i="21" s="1"/>
  <c r="AS597" i="21"/>
  <c r="AS630" i="21" s="1"/>
  <c r="AS596" i="21"/>
  <c r="AS629" i="21" s="1"/>
  <c r="AT574" i="21"/>
  <c r="AT594" i="21"/>
  <c r="AT627" i="21" s="1"/>
  <c r="AT593" i="21"/>
  <c r="AT626" i="21" s="1"/>
  <c r="AT592" i="21"/>
  <c r="AT625" i="21" s="1"/>
  <c r="AT598" i="21"/>
  <c r="AT631" i="21" s="1"/>
  <c r="AT597" i="21"/>
  <c r="AT630" i="21" s="1"/>
  <c r="AT596" i="21"/>
  <c r="AT629" i="21" s="1"/>
  <c r="AU574" i="21"/>
  <c r="AU594" i="21"/>
  <c r="AU627" i="21" s="1"/>
  <c r="AU593" i="21"/>
  <c r="AU626" i="21" s="1"/>
  <c r="AU592" i="21"/>
  <c r="AU625" i="21" s="1"/>
  <c r="AU598" i="21"/>
  <c r="AU631" i="21" s="1"/>
  <c r="AU597" i="21"/>
  <c r="AU630" i="21" s="1"/>
  <c r="AU596" i="21"/>
  <c r="AU629" i="21" s="1"/>
  <c r="AV574" i="21"/>
  <c r="AV594" i="21"/>
  <c r="AV627" i="21" s="1"/>
  <c r="AV593" i="21"/>
  <c r="AV626" i="21" s="1"/>
  <c r="AV592" i="21"/>
  <c r="AV625" i="21" s="1"/>
  <c r="AV598" i="21"/>
  <c r="AV631" i="21" s="1"/>
  <c r="AV597" i="21"/>
  <c r="AV630" i="21" s="1"/>
  <c r="AV596" i="21"/>
  <c r="AV629" i="21" s="1"/>
  <c r="AW574" i="21"/>
  <c r="AW594" i="21"/>
  <c r="AW627" i="21" s="1"/>
  <c r="AW593" i="21"/>
  <c r="AW626" i="21" s="1"/>
  <c r="AW592" i="21"/>
  <c r="AW625" i="21" s="1"/>
  <c r="AW598" i="21"/>
  <c r="AW631" i="21" s="1"/>
  <c r="AW597" i="21"/>
  <c r="AW630" i="21" s="1"/>
  <c r="AW596" i="21"/>
  <c r="AW629" i="21" s="1"/>
  <c r="AX574" i="21"/>
  <c r="AX594" i="21"/>
  <c r="AX627" i="21" s="1"/>
  <c r="AX593" i="21"/>
  <c r="AX626" i="21" s="1"/>
  <c r="AX592" i="21"/>
  <c r="AX625" i="21" s="1"/>
  <c r="AX598" i="21"/>
  <c r="AX631" i="21" s="1"/>
  <c r="AX597" i="21"/>
  <c r="AX630" i="21" s="1"/>
  <c r="AX596" i="21"/>
  <c r="AX629" i="21" s="1"/>
  <c r="AY574" i="21"/>
  <c r="AY594" i="21"/>
  <c r="AY627" i="21" s="1"/>
  <c r="AY593" i="21"/>
  <c r="AY626" i="21" s="1"/>
  <c r="AY592" i="21"/>
  <c r="AY625" i="21" s="1"/>
  <c r="AY598" i="21"/>
  <c r="AY631" i="21" s="1"/>
  <c r="AY597" i="21"/>
  <c r="AY630" i="21" s="1"/>
  <c r="AY596" i="21"/>
  <c r="AY629" i="21" s="1"/>
  <c r="AZ574" i="21"/>
  <c r="AZ594" i="21"/>
  <c r="AZ627" i="21" s="1"/>
  <c r="AZ593" i="21"/>
  <c r="AZ626" i="21" s="1"/>
  <c r="AZ592" i="21"/>
  <c r="AZ625" i="21" s="1"/>
  <c r="AZ598" i="21"/>
  <c r="AZ631" i="21" s="1"/>
  <c r="AZ597" i="21"/>
  <c r="AZ630" i="21" s="1"/>
  <c r="AZ596" i="21"/>
  <c r="AZ629" i="21" s="1"/>
  <c r="BA574" i="21"/>
  <c r="BA594" i="21"/>
  <c r="BA627" i="21" s="1"/>
  <c r="BA593" i="21"/>
  <c r="BA626" i="21" s="1"/>
  <c r="BA592" i="21"/>
  <c r="BA625" i="21" s="1"/>
  <c r="BA598" i="21"/>
  <c r="BA631" i="21" s="1"/>
  <c r="BA597" i="21"/>
  <c r="BA630" i="21" s="1"/>
  <c r="BA596" i="21"/>
  <c r="BA629" i="21" s="1"/>
  <c r="BB574" i="21"/>
  <c r="BB594" i="21"/>
  <c r="BB627" i="21" s="1"/>
  <c r="BB593" i="21"/>
  <c r="BB626" i="21" s="1"/>
  <c r="BB592" i="21"/>
  <c r="BB625" i="21" s="1"/>
  <c r="BB598" i="21"/>
  <c r="BB631" i="21" s="1"/>
  <c r="BB597" i="21"/>
  <c r="BB630" i="21" s="1"/>
  <c r="BB596" i="21"/>
  <c r="BB629" i="21" s="1"/>
  <c r="BC574" i="21"/>
  <c r="BC594" i="21"/>
  <c r="BC627" i="21" s="1"/>
  <c r="BC593" i="21"/>
  <c r="BC626" i="21" s="1"/>
  <c r="BC592" i="21"/>
  <c r="BC625" i="21" s="1"/>
  <c r="BC598" i="21"/>
  <c r="BC631" i="21" s="1"/>
  <c r="BC597" i="21"/>
  <c r="BC630" i="21" s="1"/>
  <c r="BC596" i="21"/>
  <c r="BC629" i="21" s="1"/>
  <c r="BD574" i="21"/>
  <c r="BD594" i="21"/>
  <c r="BD627" i="21" s="1"/>
  <c r="BD593" i="21"/>
  <c r="BD626" i="21" s="1"/>
  <c r="BD592" i="21"/>
  <c r="BD625" i="21" s="1"/>
  <c r="BD598" i="21"/>
  <c r="BD631" i="21" s="1"/>
  <c r="BD597" i="21"/>
  <c r="BD630" i="21" s="1"/>
  <c r="BD596" i="21"/>
  <c r="BD629" i="21" s="1"/>
  <c r="BE574" i="21"/>
  <c r="BE594" i="21"/>
  <c r="BE627" i="21" s="1"/>
  <c r="BE593" i="21"/>
  <c r="BE626" i="21" s="1"/>
  <c r="BE592" i="21"/>
  <c r="BE625" i="21" s="1"/>
  <c r="BE598" i="21"/>
  <c r="BE631" i="21" s="1"/>
  <c r="BE597" i="21"/>
  <c r="BE630" i="21" s="1"/>
  <c r="BE596" i="21"/>
  <c r="BE629" i="21" s="1"/>
  <c r="BF574" i="21"/>
  <c r="BF594" i="21"/>
  <c r="BF627" i="21" s="1"/>
  <c r="BF593" i="21"/>
  <c r="BF626" i="21" s="1"/>
  <c r="BF592" i="21"/>
  <c r="BF625" i="21" s="1"/>
  <c r="BF598" i="21"/>
  <c r="BF631" i="21" s="1"/>
  <c r="BF597" i="21"/>
  <c r="BF630" i="21" s="1"/>
  <c r="BF596" i="21"/>
  <c r="BF629" i="21" s="1"/>
  <c r="BG574" i="21"/>
  <c r="BG594" i="21"/>
  <c r="BG627" i="21" s="1"/>
  <c r="BG593" i="21"/>
  <c r="BG626" i="21" s="1"/>
  <c r="BG592" i="21"/>
  <c r="BG625" i="21" s="1"/>
  <c r="BG598" i="21"/>
  <c r="BG631" i="21" s="1"/>
  <c r="BG597" i="21"/>
  <c r="BG630" i="21" s="1"/>
  <c r="BG596" i="21"/>
  <c r="BG629" i="21" s="1"/>
  <c r="BH574" i="21"/>
  <c r="BH594" i="21"/>
  <c r="BH627" i="21" s="1"/>
  <c r="BH593" i="21"/>
  <c r="BH626" i="21" s="1"/>
  <c r="BH592" i="21"/>
  <c r="BH625" i="21" s="1"/>
  <c r="BH598" i="21"/>
  <c r="BH631" i="21" s="1"/>
  <c r="BH597" i="21"/>
  <c r="BH630" i="21" s="1"/>
  <c r="BH596" i="21"/>
  <c r="BH629" i="21" s="1"/>
  <c r="BI574" i="21"/>
  <c r="BI594" i="21"/>
  <c r="BI627" i="21" s="1"/>
  <c r="BI593" i="21"/>
  <c r="BI626" i="21" s="1"/>
  <c r="BI592" i="21"/>
  <c r="BI625" i="21" s="1"/>
  <c r="BI598" i="21"/>
  <c r="BI631" i="21" s="1"/>
  <c r="BI597" i="21"/>
  <c r="BI630" i="21" s="1"/>
  <c r="BI596" i="21"/>
  <c r="BI629" i="21" s="1"/>
  <c r="BJ574" i="21"/>
  <c r="BJ594" i="21"/>
  <c r="BJ627" i="21" s="1"/>
  <c r="BJ593" i="21"/>
  <c r="BJ626" i="21" s="1"/>
  <c r="BJ592" i="21"/>
  <c r="BJ625" i="21" s="1"/>
  <c r="BJ598" i="21"/>
  <c r="BJ631" i="21" s="1"/>
  <c r="BJ597" i="21"/>
  <c r="BJ630" i="21" s="1"/>
  <c r="BJ596" i="21"/>
  <c r="BJ629" i="21" s="1"/>
  <c r="BK574" i="21"/>
  <c r="BK594" i="21"/>
  <c r="BK627" i="21" s="1"/>
  <c r="BK593" i="21"/>
  <c r="BK626" i="21" s="1"/>
  <c r="BK592" i="21"/>
  <c r="BK625" i="21" s="1"/>
  <c r="BK598" i="21"/>
  <c r="BK631" i="21" s="1"/>
  <c r="BK597" i="21"/>
  <c r="BK630" i="21" s="1"/>
  <c r="BK596" i="21"/>
  <c r="BK629" i="21" s="1"/>
  <c r="BL574" i="21"/>
  <c r="BL594" i="21"/>
  <c r="BL627" i="21" s="1"/>
  <c r="BL593" i="21"/>
  <c r="BL626" i="21" s="1"/>
  <c r="BL592" i="21"/>
  <c r="BL625" i="21" s="1"/>
  <c r="BL598" i="21"/>
  <c r="BL631" i="21" s="1"/>
  <c r="BL597" i="21"/>
  <c r="BL630" i="21" s="1"/>
  <c r="BL596" i="21"/>
  <c r="BL629" i="21" s="1"/>
  <c r="BM574" i="21"/>
  <c r="BM594" i="21"/>
  <c r="BM627" i="21" s="1"/>
  <c r="BM593" i="21"/>
  <c r="BM626" i="21" s="1"/>
  <c r="BM592" i="21"/>
  <c r="BM625" i="21" s="1"/>
  <c r="BM598" i="21"/>
  <c r="BM631" i="21" s="1"/>
  <c r="BM597" i="21"/>
  <c r="BM630" i="21" s="1"/>
  <c r="BM596" i="21"/>
  <c r="BM629" i="21" s="1"/>
  <c r="BN574" i="21"/>
  <c r="BN594" i="21"/>
  <c r="BN627" i="21" s="1"/>
  <c r="BN593" i="21"/>
  <c r="BN626" i="21" s="1"/>
  <c r="BN592" i="21"/>
  <c r="BN625" i="21" s="1"/>
  <c r="BN598" i="21"/>
  <c r="BN631" i="21" s="1"/>
  <c r="BN597" i="21"/>
  <c r="BN630" i="21" s="1"/>
  <c r="BN596" i="21"/>
  <c r="BN629" i="21" s="1"/>
  <c r="F592" i="21"/>
  <c r="E155" i="8"/>
  <c r="AD631" i="22" l="1"/>
  <c r="Y631" i="22"/>
  <c r="X629" i="22"/>
  <c r="X626" i="22"/>
  <c r="N630" i="22"/>
  <c r="N627" i="22"/>
  <c r="I629" i="22"/>
  <c r="I626" i="22"/>
  <c r="H631" i="22"/>
  <c r="H173" i="22"/>
  <c r="H583" i="22" s="1"/>
  <c r="L173" i="22"/>
  <c r="L583" i="22" s="1"/>
  <c r="P173" i="22"/>
  <c r="P583" i="22" s="1"/>
  <c r="T173" i="22"/>
  <c r="T583" i="22" s="1"/>
  <c r="X173" i="22"/>
  <c r="X583" i="22" s="1"/>
  <c r="AB173" i="22"/>
  <c r="AB583" i="22" s="1"/>
  <c r="AF173" i="22"/>
  <c r="AF583" i="22" s="1"/>
  <c r="AJ173" i="22"/>
  <c r="AJ583" i="22" s="1"/>
  <c r="AN173" i="22"/>
  <c r="AN583" i="22" s="1"/>
  <c r="AR173" i="22"/>
  <c r="AR583" i="22" s="1"/>
  <c r="AV173" i="22"/>
  <c r="AV583" i="22" s="1"/>
  <c r="AZ173" i="22"/>
  <c r="AZ583" i="22" s="1"/>
  <c r="BD173" i="22"/>
  <c r="BD583" i="22" s="1"/>
  <c r="BH173" i="22"/>
  <c r="BH583" i="22" s="1"/>
  <c r="BL173" i="22"/>
  <c r="BL583" i="22" s="1"/>
  <c r="X630" i="22"/>
  <c r="I630" i="22"/>
  <c r="I173" i="22"/>
  <c r="I583" i="22" s="1"/>
  <c r="M173" i="22"/>
  <c r="M583" i="22" s="1"/>
  <c r="Q173" i="22"/>
  <c r="Q583" i="22" s="1"/>
  <c r="U173" i="22"/>
  <c r="U583" i="22" s="1"/>
  <c r="Y173" i="22"/>
  <c r="Y583" i="22" s="1"/>
  <c r="AC173" i="22"/>
  <c r="AC583" i="22" s="1"/>
  <c r="AG173" i="22"/>
  <c r="AG583" i="22" s="1"/>
  <c r="AK173" i="22"/>
  <c r="AK583" i="22" s="1"/>
  <c r="AO173" i="22"/>
  <c r="AO583" i="22" s="1"/>
  <c r="AS173" i="22"/>
  <c r="AS583" i="22" s="1"/>
  <c r="AW173" i="22"/>
  <c r="AW583" i="22" s="1"/>
  <c r="BA173" i="22"/>
  <c r="BA583" i="22" s="1"/>
  <c r="BE173" i="22"/>
  <c r="BE583" i="22" s="1"/>
  <c r="BI173" i="22"/>
  <c r="BI583" i="22" s="1"/>
  <c r="BM173" i="22"/>
  <c r="BM583" i="22" s="1"/>
  <c r="J173" i="22"/>
  <c r="J583" i="22" s="1"/>
  <c r="N173" i="22"/>
  <c r="N583" i="22" s="1"/>
  <c r="R173" i="22"/>
  <c r="R583" i="22" s="1"/>
  <c r="V173" i="22"/>
  <c r="V583" i="22" s="1"/>
  <c r="Z173" i="22"/>
  <c r="Z583" i="22" s="1"/>
  <c r="AD173" i="22"/>
  <c r="AD583" i="22" s="1"/>
  <c r="AH173" i="22"/>
  <c r="AH583" i="22" s="1"/>
  <c r="AL173" i="22"/>
  <c r="AL583" i="22" s="1"/>
  <c r="AP173" i="22"/>
  <c r="AP583" i="22" s="1"/>
  <c r="AT173" i="22"/>
  <c r="AT583" i="22" s="1"/>
  <c r="AX173" i="22"/>
  <c r="AX583" i="22" s="1"/>
  <c r="BB173" i="22"/>
  <c r="BB583" i="22" s="1"/>
  <c r="BF173" i="22"/>
  <c r="BF583" i="22" s="1"/>
  <c r="BJ173" i="22"/>
  <c r="BJ583" i="22" s="1"/>
  <c r="BN173" i="22"/>
  <c r="BN583" i="22" s="1"/>
  <c r="E167" i="22"/>
  <c r="K47" i="23"/>
  <c r="BM175" i="22"/>
  <c r="BI175" i="22"/>
  <c r="BE175" i="22"/>
  <c r="BA175" i="22"/>
  <c r="AW175" i="22"/>
  <c r="AS175" i="22"/>
  <c r="AO175" i="22"/>
  <c r="AK175" i="22"/>
  <c r="AG175" i="22"/>
  <c r="AC175" i="22"/>
  <c r="Y175" i="22"/>
  <c r="U175" i="22"/>
  <c r="Q175" i="22"/>
  <c r="BL175" i="22"/>
  <c r="BH175" i="22"/>
  <c r="BD175" i="22"/>
  <c r="AZ175" i="22"/>
  <c r="AV175" i="22"/>
  <c r="AR175" i="22"/>
  <c r="AN175" i="22"/>
  <c r="AJ175" i="22"/>
  <c r="AF175" i="22"/>
  <c r="AB175" i="22"/>
  <c r="X175" i="22"/>
  <c r="T175" i="22"/>
  <c r="P175" i="22"/>
  <c r="L175" i="22"/>
  <c r="H175" i="22"/>
  <c r="BK175" i="22"/>
  <c r="BG175" i="22"/>
  <c r="BC175" i="22"/>
  <c r="AY175" i="22"/>
  <c r="AU175" i="22"/>
  <c r="AQ175" i="22"/>
  <c r="AM175" i="22"/>
  <c r="AI175" i="22"/>
  <c r="AE175" i="22"/>
  <c r="AA175" i="22"/>
  <c r="W175" i="22"/>
  <c r="S175" i="22"/>
  <c r="O175" i="22"/>
  <c r="K175" i="22"/>
  <c r="G175" i="22"/>
  <c r="I175" i="22"/>
  <c r="BN175" i="22"/>
  <c r="BJ175" i="22"/>
  <c r="BF175" i="22"/>
  <c r="BB175" i="22"/>
  <c r="AX175" i="22"/>
  <c r="AT175" i="22"/>
  <c r="AP175" i="22"/>
  <c r="AL175" i="22"/>
  <c r="AH175" i="22"/>
  <c r="AD175" i="22"/>
  <c r="Z175" i="22"/>
  <c r="V175" i="22"/>
  <c r="R175" i="22"/>
  <c r="N175" i="22"/>
  <c r="J175" i="22"/>
  <c r="M175" i="22"/>
  <c r="BM630" i="22"/>
  <c r="BM627" i="22"/>
  <c r="BL625" i="22"/>
  <c r="BB630" i="22"/>
  <c r="BB663" i="22" s="1"/>
  <c r="BC51" i="34" s="1"/>
  <c r="BB627" i="22"/>
  <c r="AW631" i="22"/>
  <c r="AV629" i="22"/>
  <c r="AV626" i="22"/>
  <c r="AV659" i="22" s="1"/>
  <c r="AW48" i="34" s="1"/>
  <c r="AL630" i="22"/>
  <c r="AL627" i="22"/>
  <c r="AG625" i="22"/>
  <c r="AF630" i="22"/>
  <c r="AF663" i="22" s="1"/>
  <c r="AG51" i="34" s="1"/>
  <c r="AF627" i="22"/>
  <c r="V625" i="22"/>
  <c r="Q629" i="22"/>
  <c r="Q626" i="22"/>
  <c r="Q659" i="22" s="1"/>
  <c r="R48" i="34" s="1"/>
  <c r="P631" i="22"/>
  <c r="BM631" i="22"/>
  <c r="BL629" i="22"/>
  <c r="BL626" i="22"/>
  <c r="BL659" i="22" s="1"/>
  <c r="BM48" i="34" s="1"/>
  <c r="BB631" i="22"/>
  <c r="AW625" i="22"/>
  <c r="AV630" i="22"/>
  <c r="AV627" i="22"/>
  <c r="AV660" i="22" s="1"/>
  <c r="AW49" i="34" s="1"/>
  <c r="AL631" i="22"/>
  <c r="AG629" i="22"/>
  <c r="AG626" i="22"/>
  <c r="AF631" i="22"/>
  <c r="AF664" i="22" s="1"/>
  <c r="AG52" i="34" s="1"/>
  <c r="V629" i="22"/>
  <c r="V626" i="22"/>
  <c r="Q630" i="22"/>
  <c r="Q627" i="22"/>
  <c r="R25" i="34" s="1"/>
  <c r="P625" i="22"/>
  <c r="BL630" i="22"/>
  <c r="AW629" i="22"/>
  <c r="AG630" i="22"/>
  <c r="AH27" i="34" s="1"/>
  <c r="V630" i="22"/>
  <c r="P629" i="22"/>
  <c r="AZ631" i="22"/>
  <c r="AK629" i="22"/>
  <c r="AL26" i="34" s="1"/>
  <c r="T631" i="22"/>
  <c r="BF631" i="22"/>
  <c r="BF664" i="22" s="1"/>
  <c r="BG52" i="34" s="1"/>
  <c r="AK626" i="22"/>
  <c r="Z631" i="22"/>
  <c r="Z664" i="22" s="1"/>
  <c r="AA52" i="34" s="1"/>
  <c r="BA629" i="22"/>
  <c r="AJ631" i="22"/>
  <c r="AK28" i="34" s="1"/>
  <c r="U629" i="22"/>
  <c r="BF625" i="22"/>
  <c r="BF658" i="22" s="1"/>
  <c r="BG47" i="34" s="1"/>
  <c r="BA630" i="22"/>
  <c r="BA627" i="22"/>
  <c r="BA660" i="22" s="1"/>
  <c r="BB49" i="34" s="1"/>
  <c r="AZ625" i="22"/>
  <c r="AZ658" i="22" s="1"/>
  <c r="BA47" i="34" s="1"/>
  <c r="AP625" i="22"/>
  <c r="AP658" i="22" s="1"/>
  <c r="AQ47" i="34" s="1"/>
  <c r="AK630" i="22"/>
  <c r="AK627" i="22"/>
  <c r="AL25" i="34" s="1"/>
  <c r="AJ625" i="22"/>
  <c r="AJ658" i="22" s="1"/>
  <c r="AK47" i="34" s="1"/>
  <c r="Z625" i="22"/>
  <c r="Z658" i="22" s="1"/>
  <c r="AA47" i="34" s="1"/>
  <c r="U630" i="22"/>
  <c r="U627" i="22"/>
  <c r="U660" i="22" s="1"/>
  <c r="V49" i="34" s="1"/>
  <c r="T625" i="22"/>
  <c r="T658" i="22" s="1"/>
  <c r="U47" i="34" s="1"/>
  <c r="J625" i="22"/>
  <c r="K23" i="34" s="1"/>
  <c r="BF629" i="22"/>
  <c r="BF626" i="22"/>
  <c r="BF659" i="22" s="1"/>
  <c r="BG48" i="34" s="1"/>
  <c r="BA631" i="22"/>
  <c r="BB28" i="34" s="1"/>
  <c r="AZ629" i="22"/>
  <c r="AZ662" i="22" s="1"/>
  <c r="BA50" i="34" s="1"/>
  <c r="AZ626" i="22"/>
  <c r="AP629" i="22"/>
  <c r="AQ26" i="34" s="1"/>
  <c r="AP626" i="22"/>
  <c r="AQ24" i="34" s="1"/>
  <c r="AK631" i="22"/>
  <c r="AK664" i="22" s="1"/>
  <c r="AL52" i="34" s="1"/>
  <c r="AJ629" i="22"/>
  <c r="AJ626" i="22"/>
  <c r="AK24" i="34" s="1"/>
  <c r="Z629" i="22"/>
  <c r="AA26" i="34" s="1"/>
  <c r="Z626" i="22"/>
  <c r="Z659" i="22" s="1"/>
  <c r="AA48" i="34" s="1"/>
  <c r="U631" i="22"/>
  <c r="T629" i="22"/>
  <c r="U26" i="34" s="1"/>
  <c r="T626" i="22"/>
  <c r="U24" i="34" s="1"/>
  <c r="J629" i="22"/>
  <c r="J662" i="22" s="1"/>
  <c r="K50" i="34" s="1"/>
  <c r="J626" i="22"/>
  <c r="E176" i="22"/>
  <c r="C591" i="22" s="1"/>
  <c r="E9" i="26" s="1"/>
  <c r="BF630" i="22"/>
  <c r="BF663" i="22" s="1"/>
  <c r="BG51" i="34" s="1"/>
  <c r="AZ630" i="22"/>
  <c r="AZ663" i="22" s="1"/>
  <c r="BA51" i="34" s="1"/>
  <c r="AP630" i="22"/>
  <c r="AJ630" i="22"/>
  <c r="AJ663" i="22" s="1"/>
  <c r="AK51" i="34" s="1"/>
  <c r="Z630" i="22"/>
  <c r="AA27" i="34" s="1"/>
  <c r="T630" i="22"/>
  <c r="T663" i="22" s="1"/>
  <c r="U51" i="34" s="1"/>
  <c r="J630" i="22"/>
  <c r="BG67" i="12"/>
  <c r="AL67" i="12"/>
  <c r="AD67" i="12"/>
  <c r="C68" i="12"/>
  <c r="AS67" i="12"/>
  <c r="AB67" i="12"/>
  <c r="I67" i="12"/>
  <c r="BN67" i="12"/>
  <c r="AC67" i="12"/>
  <c r="X67" i="12"/>
  <c r="N67" i="12"/>
  <c r="R67" i="12"/>
  <c r="AV67" i="12"/>
  <c r="Z67" i="12"/>
  <c r="AO67" i="12"/>
  <c r="BL67" i="12"/>
  <c r="BD67" i="12"/>
  <c r="K67" i="12"/>
  <c r="P67" i="12"/>
  <c r="W67" i="12"/>
  <c r="AI67" i="12"/>
  <c r="AQ67" i="12"/>
  <c r="AT67" i="12"/>
  <c r="AK67" i="12"/>
  <c r="AF67" i="12"/>
  <c r="V67" i="12"/>
  <c r="BJ67" i="12"/>
  <c r="J67" i="12"/>
  <c r="BM67" i="12"/>
  <c r="BK67" i="12"/>
  <c r="M67" i="12"/>
  <c r="AW67" i="12"/>
  <c r="H67" i="12"/>
  <c r="AR67" i="12"/>
  <c r="G67" i="12"/>
  <c r="AH67" i="12"/>
  <c r="BC67" i="12"/>
  <c r="O67" i="12"/>
  <c r="S67" i="12"/>
  <c r="Q67" i="12"/>
  <c r="AX67" i="12"/>
  <c r="AA67" i="12"/>
  <c r="AG67" i="12"/>
  <c r="BB67" i="12"/>
  <c r="AJ67" i="12"/>
  <c r="AU67" i="12"/>
  <c r="BI67" i="12"/>
  <c r="U67" i="12"/>
  <c r="BH67" i="12"/>
  <c r="Y67" i="12"/>
  <c r="AN67" i="12"/>
  <c r="L67" i="12"/>
  <c r="AP67" i="12"/>
  <c r="AE67" i="12"/>
  <c r="AY67" i="12"/>
  <c r="AM67" i="12"/>
  <c r="AZ67" i="12"/>
  <c r="BA67" i="12"/>
  <c r="BF67" i="12"/>
  <c r="T67" i="12"/>
  <c r="BE67" i="12"/>
  <c r="BM159" i="21"/>
  <c r="BI159" i="21"/>
  <c r="BE159" i="21"/>
  <c r="BA159" i="21"/>
  <c r="AW159" i="21"/>
  <c r="AS159" i="21"/>
  <c r="AO159" i="21"/>
  <c r="AK159" i="21"/>
  <c r="AG159" i="21"/>
  <c r="AC159" i="21"/>
  <c r="Y159" i="21"/>
  <c r="U159" i="21"/>
  <c r="Q159" i="21"/>
  <c r="M159" i="21"/>
  <c r="I159" i="21"/>
  <c r="C165" i="21"/>
  <c r="BF159" i="21"/>
  <c r="AT159" i="21"/>
  <c r="AL159" i="21"/>
  <c r="Z159" i="21"/>
  <c r="N159" i="21"/>
  <c r="BL159" i="21"/>
  <c r="BH159" i="21"/>
  <c r="BD159" i="21"/>
  <c r="AZ159" i="21"/>
  <c r="AV159" i="21"/>
  <c r="AR159" i="21"/>
  <c r="AN159" i="21"/>
  <c r="AJ159" i="21"/>
  <c r="AF159" i="21"/>
  <c r="AB159" i="21"/>
  <c r="X159" i="21"/>
  <c r="T159" i="21"/>
  <c r="P159" i="21"/>
  <c r="L159" i="21"/>
  <c r="H159" i="21"/>
  <c r="BN159" i="21"/>
  <c r="BB159" i="21"/>
  <c r="AX159" i="21"/>
  <c r="AP159" i="21"/>
  <c r="AD159" i="21"/>
  <c r="R159" i="21"/>
  <c r="C167" i="21"/>
  <c r="BK159" i="21"/>
  <c r="BG159" i="21"/>
  <c r="BC159" i="21"/>
  <c r="AY159" i="21"/>
  <c r="AU159" i="21"/>
  <c r="AQ159" i="21"/>
  <c r="AM159" i="21"/>
  <c r="AI159" i="21"/>
  <c r="AE159" i="21"/>
  <c r="AA159" i="21"/>
  <c r="W159" i="21"/>
  <c r="S159" i="21"/>
  <c r="O159" i="21"/>
  <c r="K159" i="21"/>
  <c r="G159" i="21"/>
  <c r="BJ159" i="21"/>
  <c r="AH159" i="21"/>
  <c r="V159" i="21"/>
  <c r="J159" i="21"/>
  <c r="F629" i="21"/>
  <c r="F638" i="21" s="1"/>
  <c r="F633" i="21"/>
  <c r="F642" i="21" s="1"/>
  <c r="F646" i="21" s="1"/>
  <c r="F626" i="21"/>
  <c r="F634" i="21"/>
  <c r="F643" i="21" s="1"/>
  <c r="F647" i="21" s="1"/>
  <c r="F651" i="21" s="1"/>
  <c r="G46" i="34"/>
  <c r="F660" i="22"/>
  <c r="N63" i="19"/>
  <c r="F28" i="18" s="1"/>
  <c r="N64" i="19"/>
  <c r="F29" i="18" s="1"/>
  <c r="E66" i="7"/>
  <c r="AE71" i="7"/>
  <c r="AX71" i="7"/>
  <c r="AL71" i="7"/>
  <c r="T71" i="7"/>
  <c r="BM71" i="7"/>
  <c r="BA71" i="7"/>
  <c r="BK71" i="7"/>
  <c r="L71" i="7"/>
  <c r="BJ71" i="7"/>
  <c r="AF71" i="7"/>
  <c r="X71" i="7"/>
  <c r="S71" i="7"/>
  <c r="Q71" i="7"/>
  <c r="AY71" i="7"/>
  <c r="AU71" i="7"/>
  <c r="AC71" i="7"/>
  <c r="AZ71" i="7"/>
  <c r="R71" i="7"/>
  <c r="BF71" i="7"/>
  <c r="P71" i="7"/>
  <c r="U71" i="7"/>
  <c r="AV71" i="7"/>
  <c r="AH71" i="7"/>
  <c r="BL71" i="7"/>
  <c r="M71" i="7"/>
  <c r="Y71" i="7"/>
  <c r="K71" i="7"/>
  <c r="I71" i="7"/>
  <c r="H71" i="7"/>
  <c r="G71" i="7"/>
  <c r="BI71" i="7"/>
  <c r="BH71" i="7"/>
  <c r="AA71" i="7"/>
  <c r="AW71" i="7"/>
  <c r="AT71" i="7"/>
  <c r="AG71" i="7"/>
  <c r="O71" i="7"/>
  <c r="AI71" i="7"/>
  <c r="BN71" i="7"/>
  <c r="AD71" i="7"/>
  <c r="BB71" i="7"/>
  <c r="AQ71" i="7"/>
  <c r="J71" i="7"/>
  <c r="AR71" i="7"/>
  <c r="AB71" i="7"/>
  <c r="N71" i="7"/>
  <c r="BG71" i="7"/>
  <c r="AK71" i="7"/>
  <c r="BD71" i="7"/>
  <c r="AM71" i="7"/>
  <c r="V71" i="7"/>
  <c r="BC71" i="7"/>
  <c r="AS71" i="7"/>
  <c r="AJ71" i="7"/>
  <c r="AN71" i="7"/>
  <c r="W71" i="7"/>
  <c r="Z71" i="7"/>
  <c r="BE71" i="7"/>
  <c r="AP71" i="7"/>
  <c r="AO71" i="7"/>
  <c r="G601" i="22"/>
  <c r="G583" i="22"/>
  <c r="C153" i="8"/>
  <c r="F153" i="8" s="1"/>
  <c r="E153" i="8" s="1"/>
  <c r="F150" i="8"/>
  <c r="E150" i="8" s="1"/>
  <c r="C86" i="8"/>
  <c r="F627" i="8" s="1"/>
  <c r="C79" i="8"/>
  <c r="C90" i="8" s="1"/>
  <c r="C80" i="8"/>
  <c r="C91" i="8" s="1"/>
  <c r="F149" i="8"/>
  <c r="E149" i="8" s="1"/>
  <c r="C152" i="8"/>
  <c r="F152" i="8" s="1"/>
  <c r="E152" i="8" s="1"/>
  <c r="M160" i="8"/>
  <c r="AI160" i="8"/>
  <c r="AT160" i="8"/>
  <c r="Z160" i="8"/>
  <c r="AA160" i="8"/>
  <c r="S160" i="8"/>
  <c r="J160" i="8"/>
  <c r="I160" i="8"/>
  <c r="BF160" i="8"/>
  <c r="BM160" i="8"/>
  <c r="AY160" i="8"/>
  <c r="AP160" i="8"/>
  <c r="BA160" i="8"/>
  <c r="AH160" i="8"/>
  <c r="X160" i="8"/>
  <c r="AO160" i="8"/>
  <c r="R160" i="8"/>
  <c r="H160" i="8"/>
  <c r="AC160" i="8"/>
  <c r="G160" i="8"/>
  <c r="BE160" i="8"/>
  <c r="Q160" i="8"/>
  <c r="AX160" i="8"/>
  <c r="AN160" i="8"/>
  <c r="BH160" i="8"/>
  <c r="AG160" i="8"/>
  <c r="W160" i="8"/>
  <c r="AR160" i="8"/>
  <c r="O160" i="8"/>
  <c r="C168" i="8"/>
  <c r="AB160" i="8"/>
  <c r="BN160" i="8"/>
  <c r="BC160" i="8"/>
  <c r="L160" i="8"/>
  <c r="N160" i="8"/>
  <c r="AL160" i="8"/>
  <c r="AV160" i="8"/>
  <c r="U160" i="8"/>
  <c r="BG160" i="8"/>
  <c r="BJ160" i="8"/>
  <c r="AF160" i="8"/>
  <c r="BB160" i="8"/>
  <c r="AS160" i="8"/>
  <c r="BI160" i="8"/>
  <c r="AM160" i="8"/>
  <c r="BL160" i="8"/>
  <c r="AJ160" i="8"/>
  <c r="AE160" i="8"/>
  <c r="AW160" i="8"/>
  <c r="V160" i="8"/>
  <c r="AU160" i="8"/>
  <c r="T160" i="8"/>
  <c r="P160" i="8"/>
  <c r="AK160" i="8"/>
  <c r="BD160" i="8"/>
  <c r="AD160" i="8"/>
  <c r="Y160" i="8"/>
  <c r="AZ160" i="8"/>
  <c r="K160" i="8"/>
  <c r="AQ160" i="8"/>
  <c r="BK160" i="8"/>
  <c r="C166" i="8"/>
  <c r="M64" i="19"/>
  <c r="N62" i="19"/>
  <c r="F27" i="18" s="1"/>
  <c r="D70" i="19"/>
  <c r="E34" i="18" s="1"/>
  <c r="D69" i="19"/>
  <c r="M62" i="19"/>
  <c r="K322" i="16"/>
  <c r="K318" i="16"/>
  <c r="K325" i="16"/>
  <c r="E366" i="16" s="1"/>
  <c r="L341" i="24" s="1"/>
  <c r="F340" i="24" s="1"/>
  <c r="E270" i="24"/>
  <c r="E286" i="24" s="1"/>
  <c r="G278" i="24"/>
  <c r="E289" i="24" s="1"/>
  <c r="E324" i="16"/>
  <c r="G324" i="16"/>
  <c r="K320" i="16"/>
  <c r="I324" i="16"/>
  <c r="J270" i="24"/>
  <c r="F290" i="24" s="1"/>
  <c r="F279" i="24"/>
  <c r="H287" i="24" s="1"/>
  <c r="J279" i="24"/>
  <c r="H291" i="24" s="1"/>
  <c r="F278" i="24"/>
  <c r="F287" i="24" s="1"/>
  <c r="F271" i="24"/>
  <c r="H286" i="24" s="1"/>
  <c r="J271" i="24"/>
  <c r="H290" i="24" s="1"/>
  <c r="J272" i="24"/>
  <c r="J290" i="24" s="1"/>
  <c r="H271" i="24"/>
  <c r="H288" i="24" s="1"/>
  <c r="H280" i="24"/>
  <c r="J289" i="24" s="1"/>
  <c r="F270" i="24"/>
  <c r="F286" i="24" s="1"/>
  <c r="F280" i="24"/>
  <c r="J287" i="24" s="1"/>
  <c r="H278" i="24"/>
  <c r="F289" i="24" s="1"/>
  <c r="H272" i="24"/>
  <c r="J288" i="24" s="1"/>
  <c r="H270" i="24"/>
  <c r="F288" i="24" s="1"/>
  <c r="J280" i="24"/>
  <c r="J291" i="24" s="1"/>
  <c r="J278" i="24"/>
  <c r="F291" i="24" s="1"/>
  <c r="F272" i="24"/>
  <c r="J286" i="24" s="1"/>
  <c r="H279" i="24"/>
  <c r="H289" i="24" s="1"/>
  <c r="E279" i="24"/>
  <c r="G287" i="24" s="1"/>
  <c r="G271" i="24"/>
  <c r="G288" i="24" s="1"/>
  <c r="I280" i="24"/>
  <c r="I291" i="24" s="1"/>
  <c r="E280" i="24"/>
  <c r="I287" i="24" s="1"/>
  <c r="E271" i="24"/>
  <c r="G286" i="24" s="1"/>
  <c r="I279" i="24"/>
  <c r="G291" i="24" s="1"/>
  <c r="G280" i="24"/>
  <c r="I289" i="24" s="1"/>
  <c r="G272" i="24"/>
  <c r="I288" i="24" s="1"/>
  <c r="I272" i="24"/>
  <c r="I290" i="24" s="1"/>
  <c r="E278" i="24"/>
  <c r="E287" i="24" s="1"/>
  <c r="I270" i="24"/>
  <c r="E290" i="24" s="1"/>
  <c r="I278" i="24"/>
  <c r="E291" i="24" s="1"/>
  <c r="G270" i="24"/>
  <c r="E288" i="24" s="1"/>
  <c r="E272" i="24"/>
  <c r="I286" i="24" s="1"/>
  <c r="G279" i="24"/>
  <c r="G289" i="24" s="1"/>
  <c r="I271" i="24"/>
  <c r="G290" i="24" s="1"/>
  <c r="E253" i="24"/>
  <c r="I253" i="24" s="1"/>
  <c r="F27" i="26" s="1"/>
  <c r="H251" i="16"/>
  <c r="J251" i="16" s="1"/>
  <c r="E27" i="26" s="1"/>
  <c r="J272" i="16"/>
  <c r="J323" i="16" s="1"/>
  <c r="J270" i="16"/>
  <c r="F323" i="16" s="1"/>
  <c r="J271" i="16"/>
  <c r="H323" i="16" s="1"/>
  <c r="J263" i="16"/>
  <c r="J264" i="16"/>
  <c r="J265" i="16"/>
  <c r="H264" i="16"/>
  <c r="F264" i="16"/>
  <c r="F272" i="16"/>
  <c r="J319" i="16" s="1"/>
  <c r="H270" i="16"/>
  <c r="F321" i="16" s="1"/>
  <c r="F265" i="16"/>
  <c r="H272" i="16"/>
  <c r="J321" i="16" s="1"/>
  <c r="H263" i="16"/>
  <c r="H265" i="16"/>
  <c r="F270" i="16"/>
  <c r="F319" i="16" s="1"/>
  <c r="F271" i="16"/>
  <c r="H319" i="16" s="1"/>
  <c r="F263" i="16"/>
  <c r="H271" i="16"/>
  <c r="H321" i="16" s="1"/>
  <c r="H253" i="24"/>
  <c r="J253" i="24" s="1"/>
  <c r="G27" i="26" s="1"/>
  <c r="G253" i="24"/>
  <c r="G254" i="24"/>
  <c r="H255" i="24"/>
  <c r="J255" i="24" s="1"/>
  <c r="G29" i="26" s="1"/>
  <c r="G255" i="24"/>
  <c r="H254" i="24"/>
  <c r="J254" i="24" s="1"/>
  <c r="G28" i="26" s="1"/>
  <c r="J88" i="23"/>
  <c r="J89" i="23" s="1"/>
  <c r="J90" i="23" s="1"/>
  <c r="J87" i="23"/>
  <c r="J92" i="23" s="1"/>
  <c r="E56" i="24"/>
  <c r="E64" i="24" s="1"/>
  <c r="G56" i="24"/>
  <c r="E65" i="24"/>
  <c r="F128" i="24"/>
  <c r="F150" i="24"/>
  <c r="H128" i="24"/>
  <c r="F151" i="24" s="1"/>
  <c r="K87" i="23"/>
  <c r="K92" i="23" s="1"/>
  <c r="K88" i="23"/>
  <c r="K89" i="23" s="1"/>
  <c r="K90" i="23" s="1"/>
  <c r="F253" i="24"/>
  <c r="E254" i="24"/>
  <c r="I254" i="24" s="1"/>
  <c r="F28" i="26" s="1"/>
  <c r="F255" i="24"/>
  <c r="E255" i="24"/>
  <c r="I255" i="24" s="1"/>
  <c r="F29" i="26" s="1"/>
  <c r="F254" i="24"/>
  <c r="F56" i="24"/>
  <c r="H56" i="24"/>
  <c r="F64" i="24" s="1"/>
  <c r="F65" i="24"/>
  <c r="E150" i="24"/>
  <c r="E128" i="24"/>
  <c r="E151" i="24" s="1"/>
  <c r="G128" i="24"/>
  <c r="BF643" i="22"/>
  <c r="BG36" i="34" s="1"/>
  <c r="BG12" i="34"/>
  <c r="AP643" i="22"/>
  <c r="AQ36" i="34" s="1"/>
  <c r="AQ12" i="34"/>
  <c r="X643" i="22"/>
  <c r="Y36" i="34" s="1"/>
  <c r="Y12" i="34"/>
  <c r="H643" i="22"/>
  <c r="I36" i="34" s="1"/>
  <c r="I12" i="34"/>
  <c r="AX644" i="22"/>
  <c r="AY37" i="34" s="1"/>
  <c r="AY13" i="34"/>
  <c r="AB644" i="22"/>
  <c r="AC37" i="34" s="1"/>
  <c r="AC13" i="34"/>
  <c r="BE646" i="22"/>
  <c r="BF38" i="34" s="1"/>
  <c r="BF14" i="34"/>
  <c r="AU646" i="22"/>
  <c r="AV38" i="34" s="1"/>
  <c r="AV14" i="34"/>
  <c r="AG646" i="22"/>
  <c r="AH38" i="34" s="1"/>
  <c r="AH14" i="34"/>
  <c r="U646" i="22"/>
  <c r="V38" i="34" s="1"/>
  <c r="V14" i="34"/>
  <c r="M646" i="22"/>
  <c r="N38" i="34" s="1"/>
  <c r="N14" i="34"/>
  <c r="BM647" i="22"/>
  <c r="BN39" i="34" s="1"/>
  <c r="BN15" i="34"/>
  <c r="BK647" i="22"/>
  <c r="BL39" i="34" s="1"/>
  <c r="BL15" i="34"/>
  <c r="BI647" i="22"/>
  <c r="BJ39" i="34" s="1"/>
  <c r="BJ15" i="34"/>
  <c r="BG647" i="22"/>
  <c r="BH39" i="34" s="1"/>
  <c r="BH15" i="34"/>
  <c r="BE647" i="22"/>
  <c r="BF39" i="34" s="1"/>
  <c r="BF15" i="34"/>
  <c r="BC647" i="22"/>
  <c r="BD39" i="34" s="1"/>
  <c r="BD15" i="34"/>
  <c r="BA647" i="22"/>
  <c r="BB39" i="34" s="1"/>
  <c r="BB15" i="34"/>
  <c r="AY647" i="22"/>
  <c r="AZ39" i="34" s="1"/>
  <c r="AZ15" i="34"/>
  <c r="AW647" i="22"/>
  <c r="AX39" i="34" s="1"/>
  <c r="AX15" i="34"/>
  <c r="AU647" i="22"/>
  <c r="AV39" i="34" s="1"/>
  <c r="AV15" i="34"/>
  <c r="AS647" i="22"/>
  <c r="AT39" i="34" s="1"/>
  <c r="AT15" i="34"/>
  <c r="AQ647" i="22"/>
  <c r="AR39" i="34" s="1"/>
  <c r="AR15" i="34"/>
  <c r="AO647" i="22"/>
  <c r="AP39" i="34" s="1"/>
  <c r="AP15" i="34"/>
  <c r="AM647" i="22"/>
  <c r="AN39" i="34" s="1"/>
  <c r="AN15" i="34"/>
  <c r="AK647" i="22"/>
  <c r="AL39" i="34" s="1"/>
  <c r="AL15" i="34"/>
  <c r="AI647" i="22"/>
  <c r="AJ39" i="34" s="1"/>
  <c r="AJ15" i="34"/>
  <c r="AG647" i="22"/>
  <c r="AH39" i="34" s="1"/>
  <c r="AH15" i="34"/>
  <c r="AE647" i="22"/>
  <c r="AF39" i="34" s="1"/>
  <c r="AF15" i="34"/>
  <c r="AC647" i="22"/>
  <c r="AD39" i="34" s="1"/>
  <c r="AD15" i="34"/>
  <c r="AA647" i="22"/>
  <c r="AB39" i="34" s="1"/>
  <c r="AB15" i="34"/>
  <c r="Y647" i="22"/>
  <c r="Z39" i="34" s="1"/>
  <c r="Z15" i="34"/>
  <c r="W647" i="22"/>
  <c r="X39" i="34" s="1"/>
  <c r="X15" i="34"/>
  <c r="U647" i="22"/>
  <c r="V39" i="34" s="1"/>
  <c r="V15" i="34"/>
  <c r="S647" i="22"/>
  <c r="T39" i="34" s="1"/>
  <c r="T15" i="34"/>
  <c r="Q647" i="22"/>
  <c r="R39" i="34" s="1"/>
  <c r="R15" i="34"/>
  <c r="O647" i="22"/>
  <c r="P39" i="34" s="1"/>
  <c r="P15" i="34"/>
  <c r="M647" i="22"/>
  <c r="N39" i="34" s="1"/>
  <c r="N15" i="34"/>
  <c r="K647" i="22"/>
  <c r="L39" i="34" s="1"/>
  <c r="L15" i="34"/>
  <c r="I647" i="22"/>
  <c r="J39" i="34" s="1"/>
  <c r="J15" i="34"/>
  <c r="AV643" i="22"/>
  <c r="AW36" i="34" s="1"/>
  <c r="AW12" i="34"/>
  <c r="AF643" i="22"/>
  <c r="AG36" i="34" s="1"/>
  <c r="AG12" i="34"/>
  <c r="P643" i="22"/>
  <c r="Q36" i="34" s="1"/>
  <c r="Q12" i="34"/>
  <c r="BH644" i="22"/>
  <c r="BI37" i="34" s="1"/>
  <c r="BI13" i="34"/>
  <c r="AP644" i="22"/>
  <c r="AQ37" i="34" s="1"/>
  <c r="AQ13" i="34"/>
  <c r="X644" i="22"/>
  <c r="Y37" i="34" s="1"/>
  <c r="Y13" i="34"/>
  <c r="H644" i="22"/>
  <c r="I37" i="34" s="1"/>
  <c r="I13" i="34"/>
  <c r="BK646" i="22"/>
  <c r="BL38" i="34" s="1"/>
  <c r="BL14" i="34"/>
  <c r="AY646" i="22"/>
  <c r="AZ38" i="34" s="1"/>
  <c r="AZ14" i="34"/>
  <c r="AM646" i="22"/>
  <c r="AN38" i="34" s="1"/>
  <c r="AN14" i="34"/>
  <c r="AA646" i="22"/>
  <c r="AB38" i="34" s="1"/>
  <c r="AB14" i="34"/>
  <c r="Q646" i="22"/>
  <c r="R38" i="34" s="1"/>
  <c r="R14" i="34"/>
  <c r="BM648" i="22"/>
  <c r="BN40" i="34" s="1"/>
  <c r="BN16" i="34"/>
  <c r="BK648" i="22"/>
  <c r="BL40" i="34" s="1"/>
  <c r="BL16" i="34"/>
  <c r="BI648" i="22"/>
  <c r="BJ40" i="34" s="1"/>
  <c r="BJ16" i="34"/>
  <c r="BG648" i="22"/>
  <c r="BH40" i="34" s="1"/>
  <c r="BH16" i="34"/>
  <c r="BE648" i="22"/>
  <c r="BF40" i="34" s="1"/>
  <c r="BF16" i="34"/>
  <c r="BC648" i="22"/>
  <c r="BD40" i="34" s="1"/>
  <c r="BD16" i="34"/>
  <c r="BA648" i="22"/>
  <c r="BB40" i="34" s="1"/>
  <c r="BB16" i="34"/>
  <c r="AY648" i="22"/>
  <c r="AZ40" i="34" s="1"/>
  <c r="AZ16" i="34"/>
  <c r="AW648" i="22"/>
  <c r="AX40" i="34" s="1"/>
  <c r="AX16" i="34"/>
  <c r="AU648" i="22"/>
  <c r="AV40" i="34" s="1"/>
  <c r="AV16" i="34"/>
  <c r="AS648" i="22"/>
  <c r="AT40" i="34" s="1"/>
  <c r="AT16" i="34"/>
  <c r="AQ648" i="22"/>
  <c r="AR40" i="34" s="1"/>
  <c r="AR16" i="34"/>
  <c r="AO648" i="22"/>
  <c r="AP40" i="34" s="1"/>
  <c r="AP16" i="34"/>
  <c r="AM648" i="22"/>
  <c r="AN40" i="34" s="1"/>
  <c r="AN16" i="34"/>
  <c r="AK648" i="22"/>
  <c r="AL40" i="34" s="1"/>
  <c r="AL16" i="34"/>
  <c r="AI648" i="22"/>
  <c r="AJ40" i="34" s="1"/>
  <c r="AJ16" i="34"/>
  <c r="AG648" i="22"/>
  <c r="AH40" i="34" s="1"/>
  <c r="AH16" i="34"/>
  <c r="AE648" i="22"/>
  <c r="AF40" i="34" s="1"/>
  <c r="AF16" i="34"/>
  <c r="AC648" i="22"/>
  <c r="AD40" i="34" s="1"/>
  <c r="AD16" i="34"/>
  <c r="AA648" i="22"/>
  <c r="AB40" i="34" s="1"/>
  <c r="AB16" i="34"/>
  <c r="Y648" i="22"/>
  <c r="Z40" i="34" s="1"/>
  <c r="Z16" i="34"/>
  <c r="W648" i="22"/>
  <c r="X40" i="34" s="1"/>
  <c r="X16" i="34"/>
  <c r="U648" i="22"/>
  <c r="V40" i="34" s="1"/>
  <c r="V16" i="34"/>
  <c r="S648" i="22"/>
  <c r="T40" i="34" s="1"/>
  <c r="T16" i="34"/>
  <c r="Q648" i="22"/>
  <c r="R40" i="34" s="1"/>
  <c r="R16" i="34"/>
  <c r="O648" i="22"/>
  <c r="P40" i="34" s="1"/>
  <c r="P16" i="34"/>
  <c r="M648" i="22"/>
  <c r="N40" i="34" s="1"/>
  <c r="N16" i="34"/>
  <c r="K648" i="22"/>
  <c r="L40" i="34" s="1"/>
  <c r="L16" i="34"/>
  <c r="I648" i="22"/>
  <c r="J40" i="34" s="1"/>
  <c r="J16" i="34"/>
  <c r="BD643" i="22"/>
  <c r="BE36" i="34" s="1"/>
  <c r="BE12" i="34"/>
  <c r="AN643" i="22"/>
  <c r="AO36" i="34" s="1"/>
  <c r="AO12" i="34"/>
  <c r="T643" i="22"/>
  <c r="U36" i="34" s="1"/>
  <c r="U12" i="34"/>
  <c r="BN644" i="22"/>
  <c r="BO37" i="34" s="1"/>
  <c r="BO13" i="34"/>
  <c r="AT644" i="22"/>
  <c r="AU37" i="34" s="1"/>
  <c r="AU13" i="34"/>
  <c r="AD644" i="22"/>
  <c r="AE37" i="34" s="1"/>
  <c r="AE13" i="34"/>
  <c r="P644" i="22"/>
  <c r="Q37" i="34" s="1"/>
  <c r="Q13" i="34"/>
  <c r="BM646" i="22"/>
  <c r="BN38" i="34" s="1"/>
  <c r="BN14" i="34"/>
  <c r="BC646" i="22"/>
  <c r="BD38" i="34" s="1"/>
  <c r="BD14" i="34"/>
  <c r="AS646" i="22"/>
  <c r="AT38" i="34" s="1"/>
  <c r="AT14" i="34"/>
  <c r="AK646" i="22"/>
  <c r="AL38" i="34" s="1"/>
  <c r="AL14" i="34"/>
  <c r="Y646" i="22"/>
  <c r="Z38" i="34" s="1"/>
  <c r="Z14" i="34"/>
  <c r="O646" i="22"/>
  <c r="P38" i="34" s="1"/>
  <c r="P14" i="34"/>
  <c r="BM642" i="22"/>
  <c r="BN35" i="34" s="1"/>
  <c r="BN11" i="34"/>
  <c r="BK642" i="22"/>
  <c r="BL35" i="34" s="1"/>
  <c r="BL11" i="34"/>
  <c r="BI642" i="22"/>
  <c r="BJ35" i="34" s="1"/>
  <c r="BJ11" i="34"/>
  <c r="BG642" i="22"/>
  <c r="BH35" i="34" s="1"/>
  <c r="BH11" i="34"/>
  <c r="BE642" i="22"/>
  <c r="BF35" i="34" s="1"/>
  <c r="BF11" i="34"/>
  <c r="BC642" i="22"/>
  <c r="BD35" i="34" s="1"/>
  <c r="BD11" i="34"/>
  <c r="BA642" i="22"/>
  <c r="BB35" i="34" s="1"/>
  <c r="BB11" i="34"/>
  <c r="AY642" i="22"/>
  <c r="AZ35" i="34" s="1"/>
  <c r="AZ11" i="34"/>
  <c r="AW642" i="22"/>
  <c r="AX35" i="34" s="1"/>
  <c r="AX11" i="34"/>
  <c r="AU642" i="22"/>
  <c r="AV35" i="34" s="1"/>
  <c r="AV11" i="34"/>
  <c r="AS642" i="22"/>
  <c r="AT35" i="34" s="1"/>
  <c r="AT11" i="34"/>
  <c r="AQ642" i="22"/>
  <c r="AR35" i="34" s="1"/>
  <c r="AR11" i="34"/>
  <c r="AO642" i="22"/>
  <c r="AP35" i="34" s="1"/>
  <c r="AP11" i="34"/>
  <c r="AM642" i="22"/>
  <c r="AN35" i="34" s="1"/>
  <c r="AN11" i="34"/>
  <c r="AK642" i="22"/>
  <c r="AL35" i="34" s="1"/>
  <c r="AL11" i="34"/>
  <c r="AI642" i="22"/>
  <c r="AJ35" i="34" s="1"/>
  <c r="AJ11" i="34"/>
  <c r="AG642" i="22"/>
  <c r="AH35" i="34" s="1"/>
  <c r="AH11" i="34"/>
  <c r="AE642" i="22"/>
  <c r="AF35" i="34" s="1"/>
  <c r="AF11" i="34"/>
  <c r="AC642" i="22"/>
  <c r="AD35" i="34" s="1"/>
  <c r="AD11" i="34"/>
  <c r="AA642" i="22"/>
  <c r="AB35" i="34" s="1"/>
  <c r="AB11" i="34"/>
  <c r="Y642" i="22"/>
  <c r="Z35" i="34" s="1"/>
  <c r="Z11" i="34"/>
  <c r="W642" i="22"/>
  <c r="X35" i="34" s="1"/>
  <c r="X11" i="34"/>
  <c r="U642" i="22"/>
  <c r="V35" i="34" s="1"/>
  <c r="V11" i="34"/>
  <c r="S642" i="22"/>
  <c r="T35" i="34" s="1"/>
  <c r="T11" i="34"/>
  <c r="Q642" i="22"/>
  <c r="R35" i="34" s="1"/>
  <c r="R11" i="34"/>
  <c r="O642" i="22"/>
  <c r="P35" i="34" s="1"/>
  <c r="P11" i="34"/>
  <c r="M642" i="22"/>
  <c r="N35" i="34" s="1"/>
  <c r="N11" i="34"/>
  <c r="K642" i="22"/>
  <c r="L35" i="34" s="1"/>
  <c r="L11" i="34"/>
  <c r="I642" i="22"/>
  <c r="J35" i="34" s="1"/>
  <c r="J11" i="34"/>
  <c r="BB643" i="22"/>
  <c r="BC36" i="34" s="1"/>
  <c r="BC12" i="34"/>
  <c r="AL643" i="22"/>
  <c r="AM36" i="34" s="1"/>
  <c r="AM12" i="34"/>
  <c r="V643" i="22"/>
  <c r="W36" i="34" s="1"/>
  <c r="W12" i="34"/>
  <c r="BJ644" i="22"/>
  <c r="BK37" i="34" s="1"/>
  <c r="BK13" i="34"/>
  <c r="AV644" i="22"/>
  <c r="AW37" i="34" s="1"/>
  <c r="AW13" i="34"/>
  <c r="AH644" i="22"/>
  <c r="AI37" i="34" s="1"/>
  <c r="AI13" i="34"/>
  <c r="R644" i="22"/>
  <c r="S37" i="34" s="1"/>
  <c r="S13" i="34"/>
  <c r="BM643" i="22"/>
  <c r="BN36" i="34" s="1"/>
  <c r="BN12" i="34"/>
  <c r="BK643" i="22"/>
  <c r="BL36" i="34" s="1"/>
  <c r="BL12" i="34"/>
  <c r="BI643" i="22"/>
  <c r="BJ36" i="34" s="1"/>
  <c r="BJ12" i="34"/>
  <c r="BG643" i="22"/>
  <c r="BH36" i="34" s="1"/>
  <c r="BH12" i="34"/>
  <c r="BE643" i="22"/>
  <c r="BF36" i="34" s="1"/>
  <c r="BF12" i="34"/>
  <c r="BC643" i="22"/>
  <c r="BD36" i="34" s="1"/>
  <c r="BD12" i="34"/>
  <c r="BA643" i="22"/>
  <c r="BB36" i="34" s="1"/>
  <c r="BB12" i="34"/>
  <c r="AY643" i="22"/>
  <c r="AZ36" i="34" s="1"/>
  <c r="AZ12" i="34"/>
  <c r="AW643" i="22"/>
  <c r="AX36" i="34" s="1"/>
  <c r="AX12" i="34"/>
  <c r="AU643" i="22"/>
  <c r="AV36" i="34" s="1"/>
  <c r="AV12" i="34"/>
  <c r="AS643" i="22"/>
  <c r="AT36" i="34" s="1"/>
  <c r="AT12" i="34"/>
  <c r="AQ643" i="22"/>
  <c r="AR36" i="34" s="1"/>
  <c r="AR12" i="34"/>
  <c r="AO643" i="22"/>
  <c r="AP36" i="34" s="1"/>
  <c r="AP12" i="34"/>
  <c r="AM643" i="22"/>
  <c r="AN36" i="34" s="1"/>
  <c r="AN12" i="34"/>
  <c r="AK643" i="22"/>
  <c r="AL36" i="34" s="1"/>
  <c r="AL12" i="34"/>
  <c r="AI643" i="22"/>
  <c r="AJ36" i="34" s="1"/>
  <c r="AJ12" i="34"/>
  <c r="AG643" i="22"/>
  <c r="AH36" i="34" s="1"/>
  <c r="AH12" i="34"/>
  <c r="AE643" i="22"/>
  <c r="AF36" i="34" s="1"/>
  <c r="AF12" i="34"/>
  <c r="AC643" i="22"/>
  <c r="AD36" i="34" s="1"/>
  <c r="AD12" i="34"/>
  <c r="AA643" i="22"/>
  <c r="AB36" i="34" s="1"/>
  <c r="AB12" i="34"/>
  <c r="Y643" i="22"/>
  <c r="Z36" i="34" s="1"/>
  <c r="Z12" i="34"/>
  <c r="W643" i="22"/>
  <c r="X36" i="34" s="1"/>
  <c r="X12" i="34"/>
  <c r="U643" i="22"/>
  <c r="V36" i="34" s="1"/>
  <c r="V12" i="34"/>
  <c r="S643" i="22"/>
  <c r="T36" i="34" s="1"/>
  <c r="T12" i="34"/>
  <c r="Q643" i="22"/>
  <c r="R36" i="34" s="1"/>
  <c r="R12" i="34"/>
  <c r="O643" i="22"/>
  <c r="P36" i="34" s="1"/>
  <c r="P12" i="34"/>
  <c r="M643" i="22"/>
  <c r="N36" i="34" s="1"/>
  <c r="N12" i="34"/>
  <c r="K643" i="22"/>
  <c r="L36" i="34" s="1"/>
  <c r="L12" i="34"/>
  <c r="I643" i="22"/>
  <c r="J36" i="34" s="1"/>
  <c r="J12" i="34"/>
  <c r="BL643" i="22"/>
  <c r="BM36" i="34" s="1"/>
  <c r="BM12" i="34"/>
  <c r="AT643" i="22"/>
  <c r="AU36" i="34" s="1"/>
  <c r="AU12" i="34"/>
  <c r="AB643" i="22"/>
  <c r="AC36" i="34" s="1"/>
  <c r="AC12" i="34"/>
  <c r="L643" i="22"/>
  <c r="M36" i="34" s="1"/>
  <c r="M12" i="34"/>
  <c r="BB644" i="22"/>
  <c r="BC37" i="34" s="1"/>
  <c r="BC13" i="34"/>
  <c r="AF644" i="22"/>
  <c r="AG37" i="34" s="1"/>
  <c r="AG13" i="34"/>
  <c r="BG646" i="22"/>
  <c r="BH38" i="34" s="1"/>
  <c r="BH14" i="34"/>
  <c r="AQ646" i="22"/>
  <c r="AR38" i="34" s="1"/>
  <c r="AR14" i="34"/>
  <c r="AE646" i="22"/>
  <c r="AF38" i="34" s="1"/>
  <c r="AF14" i="34"/>
  <c r="W646" i="22"/>
  <c r="X38" i="34" s="1"/>
  <c r="X14" i="34"/>
  <c r="I646" i="22"/>
  <c r="J38" i="34" s="1"/>
  <c r="J14" i="34"/>
  <c r="BM644" i="22"/>
  <c r="BN37" i="34" s="1"/>
  <c r="BN13" i="34"/>
  <c r="BK644" i="22"/>
  <c r="BL37" i="34" s="1"/>
  <c r="BL13" i="34"/>
  <c r="BI644" i="22"/>
  <c r="BJ37" i="34" s="1"/>
  <c r="BJ13" i="34"/>
  <c r="BG644" i="22"/>
  <c r="BH37" i="34" s="1"/>
  <c r="BH13" i="34"/>
  <c r="BE644" i="22"/>
  <c r="BF37" i="34" s="1"/>
  <c r="BF13" i="34"/>
  <c r="BC644" i="22"/>
  <c r="BD37" i="34" s="1"/>
  <c r="BD13" i="34"/>
  <c r="BA644" i="22"/>
  <c r="BB37" i="34" s="1"/>
  <c r="BB13" i="34"/>
  <c r="AY644" i="22"/>
  <c r="AZ37" i="34" s="1"/>
  <c r="AZ13" i="34"/>
  <c r="AW644" i="22"/>
  <c r="AX37" i="34" s="1"/>
  <c r="AX13" i="34"/>
  <c r="AU644" i="22"/>
  <c r="AV37" i="34" s="1"/>
  <c r="AV13" i="34"/>
  <c r="AS644" i="22"/>
  <c r="AT37" i="34" s="1"/>
  <c r="AT13" i="34"/>
  <c r="AQ644" i="22"/>
  <c r="AR37" i="34" s="1"/>
  <c r="AR13" i="34"/>
  <c r="AO644" i="22"/>
  <c r="AP37" i="34" s="1"/>
  <c r="AP13" i="34"/>
  <c r="AM644" i="22"/>
  <c r="AN37" i="34" s="1"/>
  <c r="AN13" i="34"/>
  <c r="AK644" i="22"/>
  <c r="AL37" i="34" s="1"/>
  <c r="AL13" i="34"/>
  <c r="AI644" i="22"/>
  <c r="AJ37" i="34" s="1"/>
  <c r="AJ13" i="34"/>
  <c r="AG644" i="22"/>
  <c r="AH37" i="34" s="1"/>
  <c r="AH13" i="34"/>
  <c r="AE644" i="22"/>
  <c r="AF37" i="34" s="1"/>
  <c r="AF13" i="34"/>
  <c r="AC644" i="22"/>
  <c r="AD37" i="34" s="1"/>
  <c r="AD13" i="34"/>
  <c r="AA644" i="22"/>
  <c r="AB37" i="34" s="1"/>
  <c r="AB13" i="34"/>
  <c r="Y644" i="22"/>
  <c r="Z37" i="34" s="1"/>
  <c r="Z13" i="34"/>
  <c r="W644" i="22"/>
  <c r="X37" i="34" s="1"/>
  <c r="X13" i="34"/>
  <c r="U644" i="22"/>
  <c r="V37" i="34" s="1"/>
  <c r="V13" i="34"/>
  <c r="S644" i="22"/>
  <c r="T37" i="34" s="1"/>
  <c r="T13" i="34"/>
  <c r="Q644" i="22"/>
  <c r="R37" i="34" s="1"/>
  <c r="R13" i="34"/>
  <c r="O644" i="22"/>
  <c r="P37" i="34" s="1"/>
  <c r="P13" i="34"/>
  <c r="M644" i="22"/>
  <c r="N37" i="34" s="1"/>
  <c r="N13" i="34"/>
  <c r="K644" i="22"/>
  <c r="L37" i="34" s="1"/>
  <c r="L13" i="34"/>
  <c r="I644" i="22"/>
  <c r="J37" i="34" s="1"/>
  <c r="J13" i="34"/>
  <c r="BJ643" i="22"/>
  <c r="BK36" i="34" s="1"/>
  <c r="BK12" i="34"/>
  <c r="AD643" i="22"/>
  <c r="AE36" i="34" s="1"/>
  <c r="AE12" i="34"/>
  <c r="BL644" i="22"/>
  <c r="BM37" i="34" s="1"/>
  <c r="BM13" i="34"/>
  <c r="AR644" i="22"/>
  <c r="AS37" i="34" s="1"/>
  <c r="AS13" i="34"/>
  <c r="Z644" i="22"/>
  <c r="AA37" i="34" s="1"/>
  <c r="AA13" i="34"/>
  <c r="J644" i="22"/>
  <c r="K37" i="34" s="1"/>
  <c r="K13" i="34"/>
  <c r="BN646" i="22"/>
  <c r="BO38" i="34" s="1"/>
  <c r="BO14" i="34"/>
  <c r="BL646" i="22"/>
  <c r="BM38" i="34" s="1"/>
  <c r="BM14" i="34"/>
  <c r="BJ646" i="22"/>
  <c r="BK38" i="34" s="1"/>
  <c r="BK14" i="34"/>
  <c r="BH646" i="22"/>
  <c r="BI38" i="34" s="1"/>
  <c r="BI14" i="34"/>
  <c r="BF646" i="22"/>
  <c r="BG38" i="34" s="1"/>
  <c r="BG14" i="34"/>
  <c r="BD646" i="22"/>
  <c r="BE38" i="34" s="1"/>
  <c r="BE14" i="34"/>
  <c r="BB646" i="22"/>
  <c r="BC38" i="34" s="1"/>
  <c r="BC14" i="34"/>
  <c r="AZ646" i="22"/>
  <c r="BA38" i="34" s="1"/>
  <c r="BA14" i="34"/>
  <c r="AX646" i="22"/>
  <c r="AY38" i="34" s="1"/>
  <c r="AY14" i="34"/>
  <c r="AV646" i="22"/>
  <c r="AW38" i="34" s="1"/>
  <c r="AW14" i="34"/>
  <c r="AT646" i="22"/>
  <c r="AU38" i="34" s="1"/>
  <c r="AU14" i="34"/>
  <c r="AR646" i="22"/>
  <c r="AS38" i="34" s="1"/>
  <c r="AS14" i="34"/>
  <c r="AP646" i="22"/>
  <c r="AQ38" i="34" s="1"/>
  <c r="AQ14" i="34"/>
  <c r="AN646" i="22"/>
  <c r="AO38" i="34" s="1"/>
  <c r="AO14" i="34"/>
  <c r="AL646" i="22"/>
  <c r="AM38" i="34" s="1"/>
  <c r="AM14" i="34"/>
  <c r="AJ646" i="22"/>
  <c r="AK38" i="34" s="1"/>
  <c r="AK14" i="34"/>
  <c r="AH646" i="22"/>
  <c r="AI38" i="34" s="1"/>
  <c r="AI14" i="34"/>
  <c r="AF646" i="22"/>
  <c r="AG38" i="34" s="1"/>
  <c r="AG14" i="34"/>
  <c r="AD646" i="22"/>
  <c r="AE38" i="34" s="1"/>
  <c r="AE14" i="34"/>
  <c r="AB646" i="22"/>
  <c r="AC38" i="34" s="1"/>
  <c r="AC14" i="34"/>
  <c r="Z646" i="22"/>
  <c r="AA38" i="34" s="1"/>
  <c r="AA14" i="34"/>
  <c r="X646" i="22"/>
  <c r="Y38" i="34" s="1"/>
  <c r="Y14" i="34"/>
  <c r="V646" i="22"/>
  <c r="W38" i="34" s="1"/>
  <c r="W14" i="34"/>
  <c r="T646" i="22"/>
  <c r="U38" i="34" s="1"/>
  <c r="U14" i="34"/>
  <c r="R646" i="22"/>
  <c r="S38" i="34" s="1"/>
  <c r="S14" i="34"/>
  <c r="P646" i="22"/>
  <c r="Q38" i="34" s="1"/>
  <c r="Q14" i="34"/>
  <c r="N646" i="22"/>
  <c r="O38" i="34" s="1"/>
  <c r="O14" i="34"/>
  <c r="L646" i="22"/>
  <c r="M38" i="34" s="1"/>
  <c r="M14" i="34"/>
  <c r="J646" i="22"/>
  <c r="K38" i="34" s="1"/>
  <c r="K14" i="34"/>
  <c r="H646" i="22"/>
  <c r="I38" i="34" s="1"/>
  <c r="I14" i="34"/>
  <c r="AZ643" i="22"/>
  <c r="BA36" i="34" s="1"/>
  <c r="BA12" i="34"/>
  <c r="AJ643" i="22"/>
  <c r="AK36" i="34" s="1"/>
  <c r="AK12" i="34"/>
  <c r="N643" i="22"/>
  <c r="O36" i="34" s="1"/>
  <c r="O12" i="34"/>
  <c r="BD644" i="22"/>
  <c r="BE37" i="34" s="1"/>
  <c r="BE13" i="34"/>
  <c r="AJ644" i="22"/>
  <c r="AK37" i="34" s="1"/>
  <c r="AK13" i="34"/>
  <c r="N644" i="22"/>
  <c r="O37" i="34" s="1"/>
  <c r="O13" i="34"/>
  <c r="BA646" i="22"/>
  <c r="BB38" i="34" s="1"/>
  <c r="BB14" i="34"/>
  <c r="AO646" i="22"/>
  <c r="AP38" i="34" s="1"/>
  <c r="AP14" i="34"/>
  <c r="AC646" i="22"/>
  <c r="AD38" i="34" s="1"/>
  <c r="AD14" i="34"/>
  <c r="K646" i="22"/>
  <c r="L38" i="34" s="1"/>
  <c r="L14" i="34"/>
  <c r="BN647" i="22"/>
  <c r="BO39" i="34" s="1"/>
  <c r="BO15" i="34"/>
  <c r="BL647" i="22"/>
  <c r="BM39" i="34" s="1"/>
  <c r="BM15" i="34"/>
  <c r="BJ647" i="22"/>
  <c r="BK39" i="34" s="1"/>
  <c r="BK15" i="34"/>
  <c r="BH647" i="22"/>
  <c r="BI39" i="34" s="1"/>
  <c r="BI15" i="34"/>
  <c r="BF647" i="22"/>
  <c r="BG39" i="34" s="1"/>
  <c r="BG15" i="34"/>
  <c r="BD647" i="22"/>
  <c r="BE39" i="34" s="1"/>
  <c r="BE15" i="34"/>
  <c r="BB647" i="22"/>
  <c r="BC39" i="34" s="1"/>
  <c r="BC15" i="34"/>
  <c r="AZ647" i="22"/>
  <c r="BA39" i="34" s="1"/>
  <c r="BA15" i="34"/>
  <c r="AX647" i="22"/>
  <c r="AY39" i="34" s="1"/>
  <c r="AY15" i="34"/>
  <c r="AV647" i="22"/>
  <c r="AW39" i="34" s="1"/>
  <c r="AW15" i="34"/>
  <c r="AT647" i="22"/>
  <c r="AU39" i="34" s="1"/>
  <c r="AU15" i="34"/>
  <c r="AR647" i="22"/>
  <c r="AS39" i="34" s="1"/>
  <c r="AS15" i="34"/>
  <c r="AP647" i="22"/>
  <c r="AQ39" i="34" s="1"/>
  <c r="AQ15" i="34"/>
  <c r="AN647" i="22"/>
  <c r="AO39" i="34" s="1"/>
  <c r="AO15" i="34"/>
  <c r="AL647" i="22"/>
  <c r="AM39" i="34" s="1"/>
  <c r="AM15" i="34"/>
  <c r="AJ647" i="22"/>
  <c r="AK39" i="34" s="1"/>
  <c r="AK15" i="34"/>
  <c r="AH647" i="22"/>
  <c r="AI39" i="34" s="1"/>
  <c r="AI15" i="34"/>
  <c r="AF647" i="22"/>
  <c r="AG39" i="34" s="1"/>
  <c r="AG15" i="34"/>
  <c r="AD647" i="22"/>
  <c r="AE39" i="34" s="1"/>
  <c r="AE15" i="34"/>
  <c r="AB647" i="22"/>
  <c r="AC39" i="34" s="1"/>
  <c r="AC15" i="34"/>
  <c r="Z647" i="22"/>
  <c r="AA39" i="34" s="1"/>
  <c r="AA15" i="34"/>
  <c r="X647" i="22"/>
  <c r="Y39" i="34" s="1"/>
  <c r="Y15" i="34"/>
  <c r="V647" i="22"/>
  <c r="W39" i="34" s="1"/>
  <c r="W15" i="34"/>
  <c r="T647" i="22"/>
  <c r="U39" i="34" s="1"/>
  <c r="U15" i="34"/>
  <c r="R647" i="22"/>
  <c r="S39" i="34" s="1"/>
  <c r="S15" i="34"/>
  <c r="P647" i="22"/>
  <c r="Q39" i="34" s="1"/>
  <c r="Q15" i="34"/>
  <c r="N647" i="22"/>
  <c r="O39" i="34" s="1"/>
  <c r="O15" i="34"/>
  <c r="L647" i="22"/>
  <c r="M39" i="34" s="1"/>
  <c r="M15" i="34"/>
  <c r="J647" i="22"/>
  <c r="K39" i="34" s="1"/>
  <c r="K15" i="34"/>
  <c r="H647" i="22"/>
  <c r="I39" i="34" s="1"/>
  <c r="I15" i="34"/>
  <c r="G603" i="22"/>
  <c r="H7" i="34" s="1"/>
  <c r="G602" i="22"/>
  <c r="H6" i="34" s="1"/>
  <c r="H5" i="34"/>
  <c r="BH643" i="22"/>
  <c r="BI36" i="34" s="1"/>
  <c r="BI12" i="34"/>
  <c r="AR643" i="22"/>
  <c r="AS36" i="34" s="1"/>
  <c r="AS12" i="34"/>
  <c r="Z643" i="22"/>
  <c r="AA36" i="34" s="1"/>
  <c r="AA12" i="34"/>
  <c r="J643" i="22"/>
  <c r="K36" i="34" s="1"/>
  <c r="K12" i="34"/>
  <c r="BF644" i="22"/>
  <c r="BG37" i="34" s="1"/>
  <c r="BG13" i="34"/>
  <c r="AN644" i="22"/>
  <c r="AO37" i="34" s="1"/>
  <c r="AO13" i="34"/>
  <c r="T644" i="22"/>
  <c r="U37" i="34" s="1"/>
  <c r="U13" i="34"/>
  <c r="BI646" i="22"/>
  <c r="BJ38" i="34" s="1"/>
  <c r="BJ14" i="34"/>
  <c r="AW646" i="22"/>
  <c r="AX38" i="34" s="1"/>
  <c r="AX14" i="34"/>
  <c r="AI646" i="22"/>
  <c r="AJ38" i="34" s="1"/>
  <c r="AJ14" i="34"/>
  <c r="S646" i="22"/>
  <c r="T38" i="34" s="1"/>
  <c r="T14" i="34"/>
  <c r="C574" i="21"/>
  <c r="BN648" i="22"/>
  <c r="BO40" i="34" s="1"/>
  <c r="BO16" i="34"/>
  <c r="BL648" i="22"/>
  <c r="BM40" i="34" s="1"/>
  <c r="BM16" i="34"/>
  <c r="BJ648" i="22"/>
  <c r="BK40" i="34" s="1"/>
  <c r="BK16" i="34"/>
  <c r="BH648" i="22"/>
  <c r="BI40" i="34" s="1"/>
  <c r="BI16" i="34"/>
  <c r="BF648" i="22"/>
  <c r="BG40" i="34" s="1"/>
  <c r="BG16" i="34"/>
  <c r="BD648" i="22"/>
  <c r="BE40" i="34" s="1"/>
  <c r="BE16" i="34"/>
  <c r="BB648" i="22"/>
  <c r="BC40" i="34" s="1"/>
  <c r="BC16" i="34"/>
  <c r="AZ648" i="22"/>
  <c r="BA40" i="34" s="1"/>
  <c r="BA16" i="34"/>
  <c r="AX648" i="22"/>
  <c r="AY40" i="34" s="1"/>
  <c r="AY16" i="34"/>
  <c r="AV648" i="22"/>
  <c r="AW40" i="34" s="1"/>
  <c r="AW16" i="34"/>
  <c r="AT648" i="22"/>
  <c r="AU40" i="34" s="1"/>
  <c r="AU16" i="34"/>
  <c r="AR648" i="22"/>
  <c r="AS40" i="34" s="1"/>
  <c r="AS16" i="34"/>
  <c r="AP648" i="22"/>
  <c r="AQ40" i="34" s="1"/>
  <c r="AQ16" i="34"/>
  <c r="AN648" i="22"/>
  <c r="AO40" i="34" s="1"/>
  <c r="AO16" i="34"/>
  <c r="AL648" i="22"/>
  <c r="AM40" i="34" s="1"/>
  <c r="AM16" i="34"/>
  <c r="AJ648" i="22"/>
  <c r="AK40" i="34" s="1"/>
  <c r="AK16" i="34"/>
  <c r="AH648" i="22"/>
  <c r="AI40" i="34" s="1"/>
  <c r="AI16" i="34"/>
  <c r="AF648" i="22"/>
  <c r="AG40" i="34" s="1"/>
  <c r="AG16" i="34"/>
  <c r="AD648" i="22"/>
  <c r="AE40" i="34" s="1"/>
  <c r="AE16" i="34"/>
  <c r="AB648" i="22"/>
  <c r="AC40" i="34" s="1"/>
  <c r="AC16" i="34"/>
  <c r="Z648" i="22"/>
  <c r="AA40" i="34" s="1"/>
  <c r="AA16" i="34"/>
  <c r="X648" i="22"/>
  <c r="Y40" i="34" s="1"/>
  <c r="Y16" i="34"/>
  <c r="V648" i="22"/>
  <c r="W40" i="34" s="1"/>
  <c r="W16" i="34"/>
  <c r="T648" i="22"/>
  <c r="U40" i="34" s="1"/>
  <c r="U16" i="34"/>
  <c r="R648" i="22"/>
  <c r="S40" i="34" s="1"/>
  <c r="S16" i="34"/>
  <c r="P648" i="22"/>
  <c r="Q40" i="34" s="1"/>
  <c r="Q16" i="34"/>
  <c r="N648" i="22"/>
  <c r="O40" i="34" s="1"/>
  <c r="O16" i="34"/>
  <c r="L648" i="22"/>
  <c r="M40" i="34" s="1"/>
  <c r="M16" i="34"/>
  <c r="J648" i="22"/>
  <c r="K40" i="34" s="1"/>
  <c r="K16" i="34"/>
  <c r="H648" i="22"/>
  <c r="I40" i="34" s="1"/>
  <c r="I16" i="34"/>
  <c r="BN643" i="22"/>
  <c r="BO36" i="34" s="1"/>
  <c r="BO12" i="34"/>
  <c r="AX643" i="22"/>
  <c r="AY36" i="34" s="1"/>
  <c r="AY12" i="34"/>
  <c r="AH643" i="22"/>
  <c r="AI36" i="34" s="1"/>
  <c r="AI12" i="34"/>
  <c r="R643" i="22"/>
  <c r="S36" i="34" s="1"/>
  <c r="S12" i="34"/>
  <c r="AZ644" i="22"/>
  <c r="BA37" i="34" s="1"/>
  <c r="BA13" i="34"/>
  <c r="AL644" i="22"/>
  <c r="AM37" i="34" s="1"/>
  <c r="AM13" i="34"/>
  <c r="V644" i="22"/>
  <c r="W37" i="34" s="1"/>
  <c r="W13" i="34"/>
  <c r="L644" i="22"/>
  <c r="M37" i="34" s="1"/>
  <c r="M13" i="34"/>
  <c r="C577" i="21"/>
  <c r="BN642" i="22"/>
  <c r="BO35" i="34" s="1"/>
  <c r="BO11" i="34"/>
  <c r="BL642" i="22"/>
  <c r="BM35" i="34" s="1"/>
  <c r="BM11" i="34"/>
  <c r="BJ642" i="22"/>
  <c r="BK35" i="34" s="1"/>
  <c r="BK11" i="34"/>
  <c r="BH642" i="22"/>
  <c r="BI35" i="34" s="1"/>
  <c r="BI11" i="34"/>
  <c r="BF642" i="22"/>
  <c r="BG35" i="34" s="1"/>
  <c r="BG11" i="34"/>
  <c r="BD642" i="22"/>
  <c r="BE35" i="34" s="1"/>
  <c r="BE11" i="34"/>
  <c r="BB642" i="22"/>
  <c r="BC35" i="34" s="1"/>
  <c r="BC11" i="34"/>
  <c r="AZ642" i="22"/>
  <c r="BA35" i="34" s="1"/>
  <c r="BA11" i="34"/>
  <c r="AX642" i="22"/>
  <c r="AY35" i="34" s="1"/>
  <c r="AY11" i="34"/>
  <c r="AV642" i="22"/>
  <c r="AW35" i="34" s="1"/>
  <c r="AW11" i="34"/>
  <c r="AT642" i="22"/>
  <c r="AU35" i="34" s="1"/>
  <c r="AU11" i="34"/>
  <c r="AR642" i="22"/>
  <c r="AS35" i="34" s="1"/>
  <c r="AS11" i="34"/>
  <c r="AP642" i="22"/>
  <c r="AQ35" i="34" s="1"/>
  <c r="AQ11" i="34"/>
  <c r="AN642" i="22"/>
  <c r="AO35" i="34" s="1"/>
  <c r="AO11" i="34"/>
  <c r="AL642" i="22"/>
  <c r="AM35" i="34" s="1"/>
  <c r="AM11" i="34"/>
  <c r="AJ642" i="22"/>
  <c r="AK35" i="34" s="1"/>
  <c r="AK11" i="34"/>
  <c r="AH642" i="22"/>
  <c r="AI35" i="34" s="1"/>
  <c r="AI11" i="34"/>
  <c r="AF642" i="22"/>
  <c r="AG35" i="34" s="1"/>
  <c r="AG11" i="34"/>
  <c r="AD642" i="22"/>
  <c r="AE35" i="34" s="1"/>
  <c r="AE11" i="34"/>
  <c r="AB642" i="22"/>
  <c r="AC35" i="34" s="1"/>
  <c r="AC11" i="34"/>
  <c r="Z642" i="22"/>
  <c r="AA35" i="34" s="1"/>
  <c r="AA11" i="34"/>
  <c r="X642" i="22"/>
  <c r="Y35" i="34" s="1"/>
  <c r="Y11" i="34"/>
  <c r="V642" i="22"/>
  <c r="W35" i="34" s="1"/>
  <c r="W11" i="34"/>
  <c r="T642" i="22"/>
  <c r="U35" i="34" s="1"/>
  <c r="U11" i="34"/>
  <c r="R642" i="22"/>
  <c r="S35" i="34" s="1"/>
  <c r="S11" i="34"/>
  <c r="P642" i="22"/>
  <c r="Q35" i="34" s="1"/>
  <c r="Q11" i="34"/>
  <c r="N642" i="22"/>
  <c r="O35" i="34" s="1"/>
  <c r="O11" i="34"/>
  <c r="L642" i="22"/>
  <c r="M35" i="34" s="1"/>
  <c r="M11" i="34"/>
  <c r="J642" i="22"/>
  <c r="K35" i="34" s="1"/>
  <c r="K11" i="34"/>
  <c r="H642" i="22"/>
  <c r="I35" i="34" s="1"/>
  <c r="I11" i="34"/>
  <c r="D27" i="26"/>
  <c r="E374" i="16"/>
  <c r="D28" i="26"/>
  <c r="E375" i="16"/>
  <c r="D29" i="26"/>
  <c r="E376" i="16"/>
  <c r="BN660" i="22"/>
  <c r="BO49" i="34" s="1"/>
  <c r="BO25" i="34"/>
  <c r="BJ663" i="22"/>
  <c r="BK51" i="34" s="1"/>
  <c r="BK27" i="34"/>
  <c r="BG658" i="22"/>
  <c r="BH47" i="34" s="1"/>
  <c r="BH23" i="34"/>
  <c r="BD660" i="22"/>
  <c r="BE49" i="34" s="1"/>
  <c r="BE25" i="34"/>
  <c r="AW658" i="22"/>
  <c r="AX47" i="34" s="1"/>
  <c r="AX23" i="34"/>
  <c r="AT660" i="22"/>
  <c r="AU49" i="34" s="1"/>
  <c r="AU25" i="34"/>
  <c r="AP663" i="22"/>
  <c r="AQ51" i="34" s="1"/>
  <c r="AQ27" i="34"/>
  <c r="AM658" i="22"/>
  <c r="AN47" i="34" s="1"/>
  <c r="AN23" i="34"/>
  <c r="AJ660" i="22"/>
  <c r="AK49" i="34" s="1"/>
  <c r="AK25" i="34"/>
  <c r="AC658" i="22"/>
  <c r="AD47" i="34" s="1"/>
  <c r="AD23" i="34"/>
  <c r="Z660" i="22"/>
  <c r="AA49" i="34" s="1"/>
  <c r="AA25" i="34"/>
  <c r="V663" i="22"/>
  <c r="W51" i="34" s="1"/>
  <c r="W27" i="34"/>
  <c r="S658" i="22"/>
  <c r="T47" i="34" s="1"/>
  <c r="T23" i="34"/>
  <c r="P660" i="22"/>
  <c r="Q49" i="34" s="1"/>
  <c r="Q25" i="34"/>
  <c r="L663" i="22"/>
  <c r="M51" i="34" s="1"/>
  <c r="M27" i="34"/>
  <c r="I658" i="22"/>
  <c r="J47" i="34" s="1"/>
  <c r="J23" i="34"/>
  <c r="BM662" i="22"/>
  <c r="BN50" i="34" s="1"/>
  <c r="BN26" i="34"/>
  <c r="BJ664" i="22"/>
  <c r="BK52" i="34" s="1"/>
  <c r="BK28" i="34"/>
  <c r="BG659" i="22"/>
  <c r="BH48" i="34" s="1"/>
  <c r="BH24" i="34"/>
  <c r="BC662" i="22"/>
  <c r="BD50" i="34" s="1"/>
  <c r="BD26" i="34"/>
  <c r="AZ664" i="22"/>
  <c r="BA52" i="34" s="1"/>
  <c r="BA28" i="34"/>
  <c r="AW659" i="22"/>
  <c r="AX48" i="34" s="1"/>
  <c r="AX24" i="34"/>
  <c r="AS662" i="22"/>
  <c r="AT50" i="34" s="1"/>
  <c r="AT26" i="34"/>
  <c r="AP664" i="22"/>
  <c r="AQ52" i="34" s="1"/>
  <c r="AQ28" i="34"/>
  <c r="AM659" i="22"/>
  <c r="AN48" i="34" s="1"/>
  <c r="AN24" i="34"/>
  <c r="AI662" i="22"/>
  <c r="AJ50" i="34" s="1"/>
  <c r="AJ26" i="34"/>
  <c r="AC659" i="22"/>
  <c r="AD48" i="34" s="1"/>
  <c r="AD24" i="34"/>
  <c r="Y662" i="22"/>
  <c r="Z50" i="34" s="1"/>
  <c r="Z26" i="34"/>
  <c r="V664" i="22"/>
  <c r="W52" i="34" s="1"/>
  <c r="W28" i="34"/>
  <c r="S659" i="22"/>
  <c r="T48" i="34" s="1"/>
  <c r="T24" i="34"/>
  <c r="O662" i="22"/>
  <c r="P50" i="34" s="1"/>
  <c r="P26" i="34"/>
  <c r="L664" i="22"/>
  <c r="M52" i="34" s="1"/>
  <c r="M28" i="34"/>
  <c r="I659" i="22"/>
  <c r="J48" i="34" s="1"/>
  <c r="J24" i="34"/>
  <c r="BM663" i="22"/>
  <c r="BN51" i="34" s="1"/>
  <c r="BN27" i="34"/>
  <c r="BJ658" i="22"/>
  <c r="BK47" i="34" s="1"/>
  <c r="BK23" i="34"/>
  <c r="BG660" i="22"/>
  <c r="BH49" i="34" s="1"/>
  <c r="BH25" i="34"/>
  <c r="BC663" i="22"/>
  <c r="BD51" i="34" s="1"/>
  <c r="BD27" i="34"/>
  <c r="AW660" i="22"/>
  <c r="AX49" i="34" s="1"/>
  <c r="AX25" i="34"/>
  <c r="AS663" i="22"/>
  <c r="AT51" i="34" s="1"/>
  <c r="AT27" i="34"/>
  <c r="AM660" i="22"/>
  <c r="AN49" i="34" s="1"/>
  <c r="AN25" i="34"/>
  <c r="AI663" i="22"/>
  <c r="AJ51" i="34" s="1"/>
  <c r="AJ27" i="34"/>
  <c r="AF658" i="22"/>
  <c r="AG47" i="34" s="1"/>
  <c r="AG23" i="34"/>
  <c r="AC660" i="22"/>
  <c r="AD49" i="34" s="1"/>
  <c r="AD25" i="34"/>
  <c r="Y663" i="22"/>
  <c r="Z51" i="34" s="1"/>
  <c r="Z27" i="34"/>
  <c r="V658" i="22"/>
  <c r="W47" i="34" s="1"/>
  <c r="W23" i="34"/>
  <c r="S660" i="22"/>
  <c r="T49" i="34" s="1"/>
  <c r="T25" i="34"/>
  <c r="O663" i="22"/>
  <c r="P51" i="34" s="1"/>
  <c r="P27" i="34"/>
  <c r="L658" i="22"/>
  <c r="M47" i="34" s="1"/>
  <c r="M23" i="34"/>
  <c r="I660" i="22"/>
  <c r="J49" i="34" s="1"/>
  <c r="J25" i="34"/>
  <c r="BM664" i="22"/>
  <c r="BN52" i="34" s="1"/>
  <c r="BN28" i="34"/>
  <c r="BJ659" i="22"/>
  <c r="BK48" i="34" s="1"/>
  <c r="BK24" i="34"/>
  <c r="BF662" i="22"/>
  <c r="BG50" i="34" s="1"/>
  <c r="BG26" i="34"/>
  <c r="BC664" i="22"/>
  <c r="BD52" i="34" s="1"/>
  <c r="BD28" i="34"/>
  <c r="AZ659" i="22"/>
  <c r="BA48" i="34" s="1"/>
  <c r="BA24" i="34"/>
  <c r="AV662" i="22"/>
  <c r="AW50" i="34" s="1"/>
  <c r="AW26" i="34"/>
  <c r="AS664" i="22"/>
  <c r="AT52" i="34" s="1"/>
  <c r="AT28" i="34"/>
  <c r="AP659" i="22"/>
  <c r="AQ48" i="34" s="1"/>
  <c r="AL662" i="22"/>
  <c r="AM50" i="34" s="1"/>
  <c r="AM26" i="34"/>
  <c r="AI664" i="22"/>
  <c r="AJ52" i="34" s="1"/>
  <c r="AJ28" i="34"/>
  <c r="AF659" i="22"/>
  <c r="AG48" i="34" s="1"/>
  <c r="AG24" i="34"/>
  <c r="AB662" i="22"/>
  <c r="AC50" i="34" s="1"/>
  <c r="AC26" i="34"/>
  <c r="Y664" i="22"/>
  <c r="Z52" i="34" s="1"/>
  <c r="Z28" i="34"/>
  <c r="V659" i="22"/>
  <c r="W48" i="34" s="1"/>
  <c r="W24" i="34"/>
  <c r="R662" i="22"/>
  <c r="S50" i="34" s="1"/>
  <c r="S26" i="34"/>
  <c r="O664" i="22"/>
  <c r="P52" i="34" s="1"/>
  <c r="P28" i="34"/>
  <c r="L659" i="22"/>
  <c r="M48" i="34" s="1"/>
  <c r="M24" i="34"/>
  <c r="H662" i="22"/>
  <c r="I50" i="34" s="1"/>
  <c r="I26" i="34"/>
  <c r="BM658" i="22"/>
  <c r="BN47" i="34" s="1"/>
  <c r="BN23" i="34"/>
  <c r="BJ660" i="22"/>
  <c r="BK49" i="34" s="1"/>
  <c r="BK25" i="34"/>
  <c r="BC658" i="22"/>
  <c r="BD47" i="34" s="1"/>
  <c r="BD23" i="34"/>
  <c r="AZ660" i="22"/>
  <c r="BA49" i="34" s="1"/>
  <c r="BA25" i="34"/>
  <c r="AV663" i="22"/>
  <c r="AW51" i="34" s="1"/>
  <c r="AW27" i="34"/>
  <c r="AS658" i="22"/>
  <c r="AT47" i="34" s="1"/>
  <c r="AT23" i="34"/>
  <c r="AP660" i="22"/>
  <c r="AQ49" i="34" s="1"/>
  <c r="AQ25" i="34"/>
  <c r="AL663" i="22"/>
  <c r="AM51" i="34" s="1"/>
  <c r="AM27" i="34"/>
  <c r="AI658" i="22"/>
  <c r="AJ47" i="34" s="1"/>
  <c r="AJ23" i="34"/>
  <c r="AF660" i="22"/>
  <c r="AG49" i="34" s="1"/>
  <c r="AG25" i="34"/>
  <c r="AB663" i="22"/>
  <c r="AC51" i="34" s="1"/>
  <c r="AC27" i="34"/>
  <c r="Y658" i="22"/>
  <c r="Z47" i="34" s="1"/>
  <c r="Z23" i="34"/>
  <c r="V660" i="22"/>
  <c r="W49" i="34" s="1"/>
  <c r="W25" i="34"/>
  <c r="R663" i="22"/>
  <c r="S51" i="34" s="1"/>
  <c r="S27" i="34"/>
  <c r="O658" i="22"/>
  <c r="P47" i="34" s="1"/>
  <c r="P23" i="34"/>
  <c r="L660" i="22"/>
  <c r="M49" i="34" s="1"/>
  <c r="M25" i="34"/>
  <c r="H663" i="22"/>
  <c r="I51" i="34" s="1"/>
  <c r="I27" i="34"/>
  <c r="BM659" i="22"/>
  <c r="BN48" i="34" s="1"/>
  <c r="BN24" i="34"/>
  <c r="BI662" i="22"/>
  <c r="BJ50" i="34" s="1"/>
  <c r="BJ26" i="34"/>
  <c r="BC659" i="22"/>
  <c r="BD48" i="34" s="1"/>
  <c r="BD24" i="34"/>
  <c r="AY662" i="22"/>
  <c r="AZ50" i="34" s="1"/>
  <c r="AZ26" i="34"/>
  <c r="AV664" i="22"/>
  <c r="AW52" i="34" s="1"/>
  <c r="AW28" i="34"/>
  <c r="AS659" i="22"/>
  <c r="AT48" i="34" s="1"/>
  <c r="AT24" i="34"/>
  <c r="AO662" i="22"/>
  <c r="AP50" i="34" s="1"/>
  <c r="AP26" i="34"/>
  <c r="AL664" i="22"/>
  <c r="AM52" i="34" s="1"/>
  <c r="AM28" i="34"/>
  <c r="AI659" i="22"/>
  <c r="AJ48" i="34" s="1"/>
  <c r="AJ24" i="34"/>
  <c r="AE662" i="22"/>
  <c r="AF50" i="34" s="1"/>
  <c r="AF26" i="34"/>
  <c r="AB664" i="22"/>
  <c r="AC52" i="34" s="1"/>
  <c r="AC28" i="34"/>
  <c r="Y659" i="22"/>
  <c r="Z48" i="34" s="1"/>
  <c r="Z24" i="34"/>
  <c r="U662" i="22"/>
  <c r="V50" i="34" s="1"/>
  <c r="V26" i="34"/>
  <c r="R664" i="22"/>
  <c r="S52" i="34" s="1"/>
  <c r="S28" i="34"/>
  <c r="O659" i="22"/>
  <c r="P48" i="34" s="1"/>
  <c r="P24" i="34"/>
  <c r="K662" i="22"/>
  <c r="L50" i="34" s="1"/>
  <c r="L26" i="34"/>
  <c r="H664" i="22"/>
  <c r="I52" i="34" s="1"/>
  <c r="I28" i="34"/>
  <c r="BM660" i="22"/>
  <c r="BN49" i="34" s="1"/>
  <c r="BN25" i="34"/>
  <c r="BI663" i="22"/>
  <c r="BJ51" i="34" s="1"/>
  <c r="BJ27" i="34"/>
  <c r="BC660" i="22"/>
  <c r="BD49" i="34" s="1"/>
  <c r="BD25" i="34"/>
  <c r="AY663" i="22"/>
  <c r="AZ51" i="34" s="1"/>
  <c r="AZ27" i="34"/>
  <c r="AV658" i="22"/>
  <c r="AW47" i="34" s="1"/>
  <c r="AW23" i="34"/>
  <c r="AS660" i="22"/>
  <c r="AT49" i="34" s="1"/>
  <c r="AT25" i="34"/>
  <c r="AO663" i="22"/>
  <c r="AP51" i="34" s="1"/>
  <c r="AP27" i="34"/>
  <c r="AL658" i="22"/>
  <c r="AM47" i="34" s="1"/>
  <c r="AM23" i="34"/>
  <c r="AI660" i="22"/>
  <c r="AJ49" i="34" s="1"/>
  <c r="AJ25" i="34"/>
  <c r="AE663" i="22"/>
  <c r="AF51" i="34" s="1"/>
  <c r="AF27" i="34"/>
  <c r="AB658" i="22"/>
  <c r="AC47" i="34" s="1"/>
  <c r="AC23" i="34"/>
  <c r="Y660" i="22"/>
  <c r="Z49" i="34" s="1"/>
  <c r="Z25" i="34"/>
  <c r="U663" i="22"/>
  <c r="V51" i="34" s="1"/>
  <c r="V27" i="34"/>
  <c r="R658" i="22"/>
  <c r="S47" i="34" s="1"/>
  <c r="S23" i="34"/>
  <c r="O660" i="22"/>
  <c r="P49" i="34" s="1"/>
  <c r="P25" i="34"/>
  <c r="K663" i="22"/>
  <c r="L51" i="34" s="1"/>
  <c r="L27" i="34"/>
  <c r="H658" i="22"/>
  <c r="I47" i="34" s="1"/>
  <c r="I23" i="34"/>
  <c r="BL662" i="22"/>
  <c r="BM50" i="34" s="1"/>
  <c r="BM26" i="34"/>
  <c r="BI664" i="22"/>
  <c r="BJ52" i="34" s="1"/>
  <c r="BJ28" i="34"/>
  <c r="BB662" i="22"/>
  <c r="BC50" i="34" s="1"/>
  <c r="BC26" i="34"/>
  <c r="AY664" i="22"/>
  <c r="AZ52" i="34" s="1"/>
  <c r="AZ28" i="34"/>
  <c r="AR662" i="22"/>
  <c r="AS50" i="34" s="1"/>
  <c r="AS26" i="34"/>
  <c r="AO664" i="22"/>
  <c r="AP52" i="34" s="1"/>
  <c r="AP28" i="34"/>
  <c r="AL659" i="22"/>
  <c r="AM48" i="34" s="1"/>
  <c r="AM24" i="34"/>
  <c r="AH662" i="22"/>
  <c r="AI50" i="34" s="1"/>
  <c r="AI26" i="34"/>
  <c r="AE664" i="22"/>
  <c r="AF52" i="34" s="1"/>
  <c r="AF28" i="34"/>
  <c r="AB659" i="22"/>
  <c r="AC48" i="34" s="1"/>
  <c r="AC24" i="34"/>
  <c r="X662" i="22"/>
  <c r="Y50" i="34" s="1"/>
  <c r="Y26" i="34"/>
  <c r="U664" i="22"/>
  <c r="V52" i="34" s="1"/>
  <c r="V28" i="34"/>
  <c r="R659" i="22"/>
  <c r="S48" i="34" s="1"/>
  <c r="S24" i="34"/>
  <c r="N662" i="22"/>
  <c r="O50" i="34" s="1"/>
  <c r="O26" i="34"/>
  <c r="K664" i="22"/>
  <c r="L52" i="34" s="1"/>
  <c r="L28" i="34"/>
  <c r="H659" i="22"/>
  <c r="I48" i="34" s="1"/>
  <c r="I24" i="34"/>
  <c r="BL663" i="22"/>
  <c r="BM51" i="34" s="1"/>
  <c r="BM27" i="34"/>
  <c r="BI658" i="22"/>
  <c r="BJ47" i="34" s="1"/>
  <c r="BJ23" i="34"/>
  <c r="BF660" i="22"/>
  <c r="BG49" i="34" s="1"/>
  <c r="BG25" i="34"/>
  <c r="AY658" i="22"/>
  <c r="AZ47" i="34" s="1"/>
  <c r="AZ23" i="34"/>
  <c r="AR663" i="22"/>
  <c r="AS51" i="34" s="1"/>
  <c r="AS27" i="34"/>
  <c r="AO658" i="22"/>
  <c r="AP47" i="34" s="1"/>
  <c r="AP23" i="34"/>
  <c r="AL660" i="22"/>
  <c r="AM49" i="34" s="1"/>
  <c r="AM25" i="34"/>
  <c r="AH663" i="22"/>
  <c r="AI51" i="34" s="1"/>
  <c r="AI27" i="34"/>
  <c r="AE658" i="22"/>
  <c r="AF47" i="34" s="1"/>
  <c r="AF23" i="34"/>
  <c r="AB660" i="22"/>
  <c r="AC49" i="34" s="1"/>
  <c r="AC25" i="34"/>
  <c r="X663" i="22"/>
  <c r="Y51" i="34" s="1"/>
  <c r="Y27" i="34"/>
  <c r="U658" i="22"/>
  <c r="V47" i="34" s="1"/>
  <c r="V23" i="34"/>
  <c r="R660" i="22"/>
  <c r="S49" i="34" s="1"/>
  <c r="S25" i="34"/>
  <c r="N663" i="22"/>
  <c r="O51" i="34" s="1"/>
  <c r="O27" i="34"/>
  <c r="K658" i="22"/>
  <c r="L47" i="34" s="1"/>
  <c r="L23" i="34"/>
  <c r="H660" i="22"/>
  <c r="I49" i="34" s="1"/>
  <c r="I25" i="34"/>
  <c r="BL664" i="22"/>
  <c r="BM52" i="34" s="1"/>
  <c r="BM28" i="34"/>
  <c r="BI659" i="22"/>
  <c r="BJ48" i="34" s="1"/>
  <c r="BJ24" i="34"/>
  <c r="BE662" i="22"/>
  <c r="BF50" i="34" s="1"/>
  <c r="BF26" i="34"/>
  <c r="BB664" i="22"/>
  <c r="BC52" i="34" s="1"/>
  <c r="BC28" i="34"/>
  <c r="AY659" i="22"/>
  <c r="AZ48" i="34" s="1"/>
  <c r="AZ24" i="34"/>
  <c r="AU662" i="22"/>
  <c r="AV50" i="34" s="1"/>
  <c r="AV26" i="34"/>
  <c r="AR664" i="22"/>
  <c r="AS52" i="34" s="1"/>
  <c r="AS28" i="34"/>
  <c r="AO659" i="22"/>
  <c r="AP48" i="34" s="1"/>
  <c r="AP24" i="34"/>
  <c r="AK662" i="22"/>
  <c r="AL50" i="34" s="1"/>
  <c r="AH664" i="22"/>
  <c r="AI52" i="34" s="1"/>
  <c r="AI28" i="34"/>
  <c r="AE659" i="22"/>
  <c r="AF48" i="34" s="1"/>
  <c r="AF24" i="34"/>
  <c r="AA662" i="22"/>
  <c r="AB50" i="34" s="1"/>
  <c r="AB26" i="34"/>
  <c r="X664" i="22"/>
  <c r="Y52" i="34" s="1"/>
  <c r="Y28" i="34"/>
  <c r="U659" i="22"/>
  <c r="V48" i="34" s="1"/>
  <c r="V24" i="34"/>
  <c r="Q662" i="22"/>
  <c r="R50" i="34" s="1"/>
  <c r="R26" i="34"/>
  <c r="N664" i="22"/>
  <c r="O52" i="34" s="1"/>
  <c r="O28" i="34"/>
  <c r="K659" i="22"/>
  <c r="L48" i="34" s="1"/>
  <c r="L24" i="34"/>
  <c r="BL658" i="22"/>
  <c r="BM47" i="34" s="1"/>
  <c r="BM23" i="34"/>
  <c r="BI660" i="22"/>
  <c r="BJ49" i="34" s="1"/>
  <c r="BJ25" i="34"/>
  <c r="BE663" i="22"/>
  <c r="BF51" i="34" s="1"/>
  <c r="BF27" i="34"/>
  <c r="BB658" i="22"/>
  <c r="BC47" i="34" s="1"/>
  <c r="BC23" i="34"/>
  <c r="AY660" i="22"/>
  <c r="AZ49" i="34" s="1"/>
  <c r="AZ25" i="34"/>
  <c r="AU663" i="22"/>
  <c r="AV51" i="34" s="1"/>
  <c r="AV27" i="34"/>
  <c r="AR658" i="22"/>
  <c r="AS47" i="34" s="1"/>
  <c r="AS23" i="34"/>
  <c r="AO660" i="22"/>
  <c r="AP49" i="34" s="1"/>
  <c r="AP25" i="34"/>
  <c r="AK663" i="22"/>
  <c r="AL51" i="34" s="1"/>
  <c r="AL27" i="34"/>
  <c r="AH658" i="22"/>
  <c r="AI47" i="34" s="1"/>
  <c r="AI23" i="34"/>
  <c r="AE660" i="22"/>
  <c r="AF49" i="34" s="1"/>
  <c r="AF25" i="34"/>
  <c r="AA663" i="22"/>
  <c r="AB51" i="34" s="1"/>
  <c r="AB27" i="34"/>
  <c r="X658" i="22"/>
  <c r="Y47" i="34" s="1"/>
  <c r="Y23" i="34"/>
  <c r="Q663" i="22"/>
  <c r="R51" i="34" s="1"/>
  <c r="R27" i="34"/>
  <c r="N658" i="22"/>
  <c r="O47" i="34" s="1"/>
  <c r="O23" i="34"/>
  <c r="K660" i="22"/>
  <c r="L49" i="34" s="1"/>
  <c r="L25" i="34"/>
  <c r="BH662" i="22"/>
  <c r="BI50" i="34" s="1"/>
  <c r="BI26" i="34"/>
  <c r="BE664" i="22"/>
  <c r="BF52" i="34" s="1"/>
  <c r="BF28" i="34"/>
  <c r="BB659" i="22"/>
  <c r="BC48" i="34" s="1"/>
  <c r="BC24" i="34"/>
  <c r="AX662" i="22"/>
  <c r="AY50" i="34" s="1"/>
  <c r="AY26" i="34"/>
  <c r="AU664" i="22"/>
  <c r="AV52" i="34" s="1"/>
  <c r="AV28" i="34"/>
  <c r="AR659" i="22"/>
  <c r="AS48" i="34" s="1"/>
  <c r="AS24" i="34"/>
  <c r="AN662" i="22"/>
  <c r="AO50" i="34" s="1"/>
  <c r="AO26" i="34"/>
  <c r="AH659" i="22"/>
  <c r="AI48" i="34" s="1"/>
  <c r="AI24" i="34"/>
  <c r="AD662" i="22"/>
  <c r="AE50" i="34" s="1"/>
  <c r="AE26" i="34"/>
  <c r="AA664" i="22"/>
  <c r="AB52" i="34" s="1"/>
  <c r="AB28" i="34"/>
  <c r="X659" i="22"/>
  <c r="Y48" i="34" s="1"/>
  <c r="Y24" i="34"/>
  <c r="T662" i="22"/>
  <c r="U50" i="34" s="1"/>
  <c r="Q664" i="22"/>
  <c r="R52" i="34" s="1"/>
  <c r="R28" i="34"/>
  <c r="N659" i="22"/>
  <c r="O48" i="34" s="1"/>
  <c r="O24" i="34"/>
  <c r="BH663" i="22"/>
  <c r="BI51" i="34" s="1"/>
  <c r="BI27" i="34"/>
  <c r="AR660" i="22"/>
  <c r="AS49" i="34" s="1"/>
  <c r="AS25" i="34"/>
  <c r="AN663" i="22"/>
  <c r="AO51" i="34" s="1"/>
  <c r="AO27" i="34"/>
  <c r="AK658" i="22"/>
  <c r="AL47" i="34" s="1"/>
  <c r="AL23" i="34"/>
  <c r="AH660" i="22"/>
  <c r="AI49" i="34" s="1"/>
  <c r="AI25" i="34"/>
  <c r="AD663" i="22"/>
  <c r="AE51" i="34" s="1"/>
  <c r="AE27" i="34"/>
  <c r="AA658" i="22"/>
  <c r="AB47" i="34" s="1"/>
  <c r="AB23" i="34"/>
  <c r="X660" i="22"/>
  <c r="Y49" i="34" s="1"/>
  <c r="Y25" i="34"/>
  <c r="U27" i="34"/>
  <c r="Q658" i="22"/>
  <c r="R47" i="34" s="1"/>
  <c r="R23" i="34"/>
  <c r="N660" i="22"/>
  <c r="O49" i="34" s="1"/>
  <c r="O25" i="34"/>
  <c r="J663" i="22"/>
  <c r="K51" i="34" s="1"/>
  <c r="K27" i="34"/>
  <c r="BL660" i="22"/>
  <c r="BM49" i="34" s="1"/>
  <c r="BM25" i="34"/>
  <c r="BK662" i="22"/>
  <c r="BL50" i="34" s="1"/>
  <c r="BL26" i="34"/>
  <c r="BH664" i="22"/>
  <c r="BI52" i="34" s="1"/>
  <c r="BI28" i="34"/>
  <c r="BE659" i="22"/>
  <c r="BF48" i="34" s="1"/>
  <c r="BF24" i="34"/>
  <c r="BA662" i="22"/>
  <c r="BB50" i="34" s="1"/>
  <c r="BB26" i="34"/>
  <c r="AX664" i="22"/>
  <c r="AY52" i="34" s="1"/>
  <c r="AY28" i="34"/>
  <c r="AU659" i="22"/>
  <c r="AV48" i="34" s="1"/>
  <c r="AV24" i="34"/>
  <c r="AQ662" i="22"/>
  <c r="AR50" i="34" s="1"/>
  <c r="AR26" i="34"/>
  <c r="AN664" i="22"/>
  <c r="AO52" i="34" s="1"/>
  <c r="AO28" i="34"/>
  <c r="AK659" i="22"/>
  <c r="AL48" i="34" s="1"/>
  <c r="AL24" i="34"/>
  <c r="AG662" i="22"/>
  <c r="AH50" i="34" s="1"/>
  <c r="AH26" i="34"/>
  <c r="AD664" i="22"/>
  <c r="AE52" i="34" s="1"/>
  <c r="AE28" i="34"/>
  <c r="AA659" i="22"/>
  <c r="AB48" i="34" s="1"/>
  <c r="AB24" i="34"/>
  <c r="W662" i="22"/>
  <c r="X50" i="34" s="1"/>
  <c r="X26" i="34"/>
  <c r="T664" i="22"/>
  <c r="U52" i="34" s="1"/>
  <c r="U28" i="34"/>
  <c r="R24" i="34"/>
  <c r="M662" i="22"/>
  <c r="N50" i="34" s="1"/>
  <c r="N26" i="34"/>
  <c r="J664" i="22"/>
  <c r="K52" i="34" s="1"/>
  <c r="K28" i="34"/>
  <c r="BK663" i="22"/>
  <c r="BL51" i="34" s="1"/>
  <c r="BL27" i="34"/>
  <c r="BH658" i="22"/>
  <c r="BI47" i="34" s="1"/>
  <c r="BI23" i="34"/>
  <c r="BE660" i="22"/>
  <c r="BF49" i="34" s="1"/>
  <c r="BF25" i="34"/>
  <c r="BA663" i="22"/>
  <c r="BB51" i="34" s="1"/>
  <c r="BB27" i="34"/>
  <c r="AX658" i="22"/>
  <c r="AY47" i="34" s="1"/>
  <c r="AY23" i="34"/>
  <c r="AU660" i="22"/>
  <c r="AV49" i="34" s="1"/>
  <c r="AV25" i="34"/>
  <c r="AQ663" i="22"/>
  <c r="AR51" i="34" s="1"/>
  <c r="AR27" i="34"/>
  <c r="AN658" i="22"/>
  <c r="AO47" i="34" s="1"/>
  <c r="AO23" i="34"/>
  <c r="AK660" i="22"/>
  <c r="AL49" i="34" s="1"/>
  <c r="AG663" i="22"/>
  <c r="AH51" i="34" s="1"/>
  <c r="AD658" i="22"/>
  <c r="AE47" i="34" s="1"/>
  <c r="AE23" i="34"/>
  <c r="AA660" i="22"/>
  <c r="AB49" i="34" s="1"/>
  <c r="AB25" i="34"/>
  <c r="W663" i="22"/>
  <c r="X51" i="34" s="1"/>
  <c r="X27" i="34"/>
  <c r="Q660" i="22"/>
  <c r="R49" i="34" s="1"/>
  <c r="M663" i="22"/>
  <c r="N51" i="34" s="1"/>
  <c r="N27" i="34"/>
  <c r="J658" i="22"/>
  <c r="K47" i="34" s="1"/>
  <c r="BN662" i="22"/>
  <c r="BO50" i="34" s="1"/>
  <c r="BO26" i="34"/>
  <c r="BK664" i="22"/>
  <c r="BL52" i="34" s="1"/>
  <c r="BL28" i="34"/>
  <c r="BH659" i="22"/>
  <c r="BI48" i="34" s="1"/>
  <c r="BI24" i="34"/>
  <c r="BD662" i="22"/>
  <c r="BE50" i="34" s="1"/>
  <c r="BE26" i="34"/>
  <c r="BA664" i="22"/>
  <c r="BB52" i="34" s="1"/>
  <c r="AX659" i="22"/>
  <c r="AY48" i="34" s="1"/>
  <c r="AY24" i="34"/>
  <c r="AT662" i="22"/>
  <c r="AU50" i="34" s="1"/>
  <c r="AU26" i="34"/>
  <c r="AQ664" i="22"/>
  <c r="AR52" i="34" s="1"/>
  <c r="AR28" i="34"/>
  <c r="AN659" i="22"/>
  <c r="AO48" i="34" s="1"/>
  <c r="AO24" i="34"/>
  <c r="AJ662" i="22"/>
  <c r="AK50" i="34" s="1"/>
  <c r="AK26" i="34"/>
  <c r="AG664" i="22"/>
  <c r="AH52" i="34" s="1"/>
  <c r="AH28" i="34"/>
  <c r="AD659" i="22"/>
  <c r="AE48" i="34" s="1"/>
  <c r="AE24" i="34"/>
  <c r="Z662" i="22"/>
  <c r="AA50" i="34" s="1"/>
  <c r="W664" i="22"/>
  <c r="X52" i="34" s="1"/>
  <c r="X28" i="34"/>
  <c r="T659" i="22"/>
  <c r="U48" i="34" s="1"/>
  <c r="P662" i="22"/>
  <c r="Q50" i="34" s="1"/>
  <c r="Q26" i="34"/>
  <c r="M664" i="22"/>
  <c r="N52" i="34" s="1"/>
  <c r="N28" i="34"/>
  <c r="J659" i="22"/>
  <c r="K48" i="34" s="1"/>
  <c r="K24" i="34"/>
  <c r="BE658" i="22"/>
  <c r="BF47" i="34" s="1"/>
  <c r="BF23" i="34"/>
  <c r="BN663" i="22"/>
  <c r="BO51" i="34" s="1"/>
  <c r="BO27" i="34"/>
  <c r="BK658" i="22"/>
  <c r="BL47" i="34" s="1"/>
  <c r="BL23" i="34"/>
  <c r="BH660" i="22"/>
  <c r="BI49" i="34" s="1"/>
  <c r="BI25" i="34"/>
  <c r="BD663" i="22"/>
  <c r="BE51" i="34" s="1"/>
  <c r="BE27" i="34"/>
  <c r="BA658" i="22"/>
  <c r="BB47" i="34" s="1"/>
  <c r="BB23" i="34"/>
  <c r="AX660" i="22"/>
  <c r="AY49" i="34" s="1"/>
  <c r="AY25" i="34"/>
  <c r="AT663" i="22"/>
  <c r="AU51" i="34" s="1"/>
  <c r="AU27" i="34"/>
  <c r="AQ658" i="22"/>
  <c r="AR47" i="34" s="1"/>
  <c r="AR23" i="34"/>
  <c r="AN660" i="22"/>
  <c r="AO49" i="34" s="1"/>
  <c r="AO25" i="34"/>
  <c r="AG658" i="22"/>
  <c r="AH47" i="34" s="1"/>
  <c r="AH23" i="34"/>
  <c r="AD660" i="22"/>
  <c r="AE49" i="34" s="1"/>
  <c r="AE25" i="34"/>
  <c r="Z663" i="22"/>
  <c r="AA51" i="34" s="1"/>
  <c r="W658" i="22"/>
  <c r="X47" i="34" s="1"/>
  <c r="X23" i="34"/>
  <c r="T660" i="22"/>
  <c r="U49" i="34" s="1"/>
  <c r="U25" i="34"/>
  <c r="P663" i="22"/>
  <c r="Q51" i="34" s="1"/>
  <c r="Q27" i="34"/>
  <c r="M658" i="22"/>
  <c r="N47" i="34" s="1"/>
  <c r="N23" i="34"/>
  <c r="J660" i="22"/>
  <c r="K49" i="34" s="1"/>
  <c r="K25" i="34"/>
  <c r="BB660" i="22"/>
  <c r="BC49" i="34" s="1"/>
  <c r="BC25" i="34"/>
  <c r="BN664" i="22"/>
  <c r="BO52" i="34" s="1"/>
  <c r="BO28" i="34"/>
  <c r="BK659" i="22"/>
  <c r="BL48" i="34" s="1"/>
  <c r="BL24" i="34"/>
  <c r="BG662" i="22"/>
  <c r="BH50" i="34" s="1"/>
  <c r="BH26" i="34"/>
  <c r="BD664" i="22"/>
  <c r="BE52" i="34" s="1"/>
  <c r="BE28" i="34"/>
  <c r="BA659" i="22"/>
  <c r="BB48" i="34" s="1"/>
  <c r="BB24" i="34"/>
  <c r="AW662" i="22"/>
  <c r="AX50" i="34" s="1"/>
  <c r="AX26" i="34"/>
  <c r="AT664" i="22"/>
  <c r="AU52" i="34" s="1"/>
  <c r="AU28" i="34"/>
  <c r="AQ659" i="22"/>
  <c r="AR48" i="34" s="1"/>
  <c r="AR24" i="34"/>
  <c r="AM662" i="22"/>
  <c r="AN50" i="34" s="1"/>
  <c r="AN26" i="34"/>
  <c r="AJ664" i="22"/>
  <c r="AK52" i="34" s="1"/>
  <c r="AG659" i="22"/>
  <c r="AH48" i="34" s="1"/>
  <c r="AH24" i="34"/>
  <c r="AC662" i="22"/>
  <c r="AD50" i="34" s="1"/>
  <c r="AD26" i="34"/>
  <c r="W659" i="22"/>
  <c r="X48" i="34" s="1"/>
  <c r="X24" i="34"/>
  <c r="S662" i="22"/>
  <c r="T50" i="34" s="1"/>
  <c r="T26" i="34"/>
  <c r="P664" i="22"/>
  <c r="Q52" i="34" s="1"/>
  <c r="Q28" i="34"/>
  <c r="M659" i="22"/>
  <c r="N48" i="34" s="1"/>
  <c r="N24" i="34"/>
  <c r="I662" i="22"/>
  <c r="J50" i="34" s="1"/>
  <c r="J26" i="34"/>
  <c r="AX663" i="22"/>
  <c r="AY51" i="34" s="1"/>
  <c r="AY27" i="34"/>
  <c r="BN658" i="22"/>
  <c r="BO47" i="34" s="1"/>
  <c r="BO23" i="34"/>
  <c r="BK660" i="22"/>
  <c r="BL49" i="34" s="1"/>
  <c r="BL25" i="34"/>
  <c r="BG663" i="22"/>
  <c r="BH51" i="34" s="1"/>
  <c r="BH27" i="34"/>
  <c r="BD658" i="22"/>
  <c r="BE47" i="34" s="1"/>
  <c r="BE23" i="34"/>
  <c r="AW663" i="22"/>
  <c r="AX51" i="34" s="1"/>
  <c r="AX27" i="34"/>
  <c r="AT658" i="22"/>
  <c r="AU47" i="34" s="1"/>
  <c r="AU23" i="34"/>
  <c r="AQ660" i="22"/>
  <c r="AR49" i="34" s="1"/>
  <c r="AR25" i="34"/>
  <c r="AM663" i="22"/>
  <c r="AN51" i="34" s="1"/>
  <c r="AN27" i="34"/>
  <c r="AG660" i="22"/>
  <c r="AH49" i="34" s="1"/>
  <c r="AH25" i="34"/>
  <c r="AC663" i="22"/>
  <c r="AD51" i="34" s="1"/>
  <c r="AD27" i="34"/>
  <c r="W660" i="22"/>
  <c r="X49" i="34" s="1"/>
  <c r="X25" i="34"/>
  <c r="S663" i="22"/>
  <c r="T51" i="34" s="1"/>
  <c r="T27" i="34"/>
  <c r="P658" i="22"/>
  <c r="Q47" i="34" s="1"/>
  <c r="Q23" i="34"/>
  <c r="M660" i="22"/>
  <c r="N49" i="34" s="1"/>
  <c r="N25" i="34"/>
  <c r="I663" i="22"/>
  <c r="J51" i="34" s="1"/>
  <c r="J27" i="34"/>
  <c r="AU658" i="22"/>
  <c r="AV47" i="34" s="1"/>
  <c r="AV23" i="34"/>
  <c r="BN659" i="22"/>
  <c r="BO48" i="34" s="1"/>
  <c r="BO24" i="34"/>
  <c r="BJ662" i="22"/>
  <c r="BK50" i="34" s="1"/>
  <c r="BK26" i="34"/>
  <c r="BG664" i="22"/>
  <c r="BH52" i="34" s="1"/>
  <c r="BH28" i="34"/>
  <c r="BD659" i="22"/>
  <c r="BE48" i="34" s="1"/>
  <c r="BE24" i="34"/>
  <c r="BA26" i="34"/>
  <c r="AW664" i="22"/>
  <c r="AX52" i="34" s="1"/>
  <c r="AX28" i="34"/>
  <c r="AT659" i="22"/>
  <c r="AU48" i="34" s="1"/>
  <c r="AU24" i="34"/>
  <c r="AP662" i="22"/>
  <c r="AQ50" i="34" s="1"/>
  <c r="AM664" i="22"/>
  <c r="AN52" i="34" s="1"/>
  <c r="AN28" i="34"/>
  <c r="AJ659" i="22"/>
  <c r="AK48" i="34" s="1"/>
  <c r="AF662" i="22"/>
  <c r="AG50" i="34" s="1"/>
  <c r="AG26" i="34"/>
  <c r="AC664" i="22"/>
  <c r="AD52" i="34" s="1"/>
  <c r="AD28" i="34"/>
  <c r="V662" i="22"/>
  <c r="W50" i="34" s="1"/>
  <c r="W26" i="34"/>
  <c r="S664" i="22"/>
  <c r="T52" i="34" s="1"/>
  <c r="T28" i="34"/>
  <c r="P659" i="22"/>
  <c r="Q48" i="34" s="1"/>
  <c r="Q24" i="34"/>
  <c r="L662" i="22"/>
  <c r="M50" i="34" s="1"/>
  <c r="M26" i="34"/>
  <c r="I664" i="22"/>
  <c r="J52" i="34" s="1"/>
  <c r="J28" i="34"/>
  <c r="C589" i="22"/>
  <c r="I22" i="25"/>
  <c r="G22" i="25"/>
  <c r="F33" i="18"/>
  <c r="G69" i="19"/>
  <c r="F27" i="25" s="1"/>
  <c r="F34" i="18"/>
  <c r="G70" i="19"/>
  <c r="F28" i="25" s="1"/>
  <c r="F35" i="18"/>
  <c r="G71" i="19"/>
  <c r="F29" i="25" s="1"/>
  <c r="E35" i="18"/>
  <c r="F71" i="19"/>
  <c r="E29" i="25" s="1"/>
  <c r="E28" i="18"/>
  <c r="G252" i="16"/>
  <c r="H253" i="16"/>
  <c r="J253" i="16" s="1"/>
  <c r="H252" i="16"/>
  <c r="J252" i="16" s="1"/>
  <c r="G253" i="16"/>
  <c r="P231" i="21"/>
  <c r="P230" i="21"/>
  <c r="P229" i="21"/>
  <c r="P227" i="21"/>
  <c r="P226" i="21"/>
  <c r="P225" i="21"/>
  <c r="R248" i="22"/>
  <c r="Q248" i="22"/>
  <c r="P248" i="22"/>
  <c r="O248" i="22"/>
  <c r="N248" i="22"/>
  <c r="M248" i="22"/>
  <c r="L248" i="22"/>
  <c r="K248" i="22"/>
  <c r="J248" i="22"/>
  <c r="I248" i="22"/>
  <c r="H248" i="22"/>
  <c r="G248" i="22"/>
  <c r="R247" i="22"/>
  <c r="Q247" i="22"/>
  <c r="P247" i="22"/>
  <c r="O247" i="22"/>
  <c r="N247" i="22"/>
  <c r="M247" i="22"/>
  <c r="L247" i="22"/>
  <c r="K247" i="22"/>
  <c r="J247" i="22"/>
  <c r="I247" i="22"/>
  <c r="H247" i="22"/>
  <c r="G247" i="22"/>
  <c r="R246" i="22"/>
  <c r="Q246" i="22"/>
  <c r="P246" i="22"/>
  <c r="O246" i="22"/>
  <c r="N246" i="22"/>
  <c r="M246" i="22"/>
  <c r="L246" i="22"/>
  <c r="K246" i="22"/>
  <c r="J246" i="22"/>
  <c r="I246" i="22"/>
  <c r="H246" i="22"/>
  <c r="G246" i="22"/>
  <c r="R244" i="22"/>
  <c r="Q244" i="22"/>
  <c r="P244" i="22"/>
  <c r="O244" i="22"/>
  <c r="N244" i="22"/>
  <c r="M244" i="22"/>
  <c r="L244" i="22"/>
  <c r="K244" i="22"/>
  <c r="J244" i="22"/>
  <c r="I244" i="22"/>
  <c r="H244" i="22"/>
  <c r="G244" i="22"/>
  <c r="R243" i="22"/>
  <c r="Q243" i="22"/>
  <c r="P243" i="22"/>
  <c r="O243" i="22"/>
  <c r="N243" i="22"/>
  <c r="M243" i="22"/>
  <c r="L243" i="22"/>
  <c r="K243" i="22"/>
  <c r="J243" i="22"/>
  <c r="I243" i="22"/>
  <c r="H243" i="22"/>
  <c r="G243" i="22"/>
  <c r="R242" i="22"/>
  <c r="Q242" i="22"/>
  <c r="P242" i="22"/>
  <c r="O242" i="22"/>
  <c r="N242" i="22"/>
  <c r="M242" i="22"/>
  <c r="L242" i="22"/>
  <c r="K242" i="22"/>
  <c r="J242" i="22"/>
  <c r="I242" i="22"/>
  <c r="H242" i="22"/>
  <c r="G242" i="22"/>
  <c r="G662" i="22"/>
  <c r="H50" i="34" s="1"/>
  <c r="G663" i="22"/>
  <c r="H51" i="34" s="1"/>
  <c r="G664" i="22"/>
  <c r="H52" i="34" s="1"/>
  <c r="G658" i="22"/>
  <c r="G659" i="22"/>
  <c r="H48" i="34" s="1"/>
  <c r="G660" i="22"/>
  <c r="H49" i="34" s="1"/>
  <c r="D42" i="15"/>
  <c r="D43" i="15"/>
  <c r="F43" i="15"/>
  <c r="E43" i="15"/>
  <c r="F42" i="15"/>
  <c r="E154" i="16"/>
  <c r="E155" i="16"/>
  <c r="F154" i="16"/>
  <c r="F155" i="16"/>
  <c r="F63" i="16"/>
  <c r="H55" i="16"/>
  <c r="F55" i="16"/>
  <c r="F62" i="16" s="1"/>
  <c r="E55" i="16"/>
  <c r="E62" i="16" s="1"/>
  <c r="G55" i="16"/>
  <c r="R232" i="22"/>
  <c r="Q232" i="22"/>
  <c r="P232" i="22"/>
  <c r="O232" i="22"/>
  <c r="N232" i="22"/>
  <c r="M232" i="22"/>
  <c r="L232" i="22"/>
  <c r="K232" i="22"/>
  <c r="J232" i="22"/>
  <c r="I232" i="22"/>
  <c r="H232" i="22"/>
  <c r="G232" i="22"/>
  <c r="R231" i="22"/>
  <c r="Q231" i="22"/>
  <c r="P231" i="22"/>
  <c r="O231" i="22"/>
  <c r="N231" i="22"/>
  <c r="M231" i="22"/>
  <c r="L231" i="22"/>
  <c r="K231" i="22"/>
  <c r="J231" i="22"/>
  <c r="I231" i="22"/>
  <c r="H231" i="22"/>
  <c r="G231" i="22"/>
  <c r="R230" i="22"/>
  <c r="Q230" i="22"/>
  <c r="P230" i="22"/>
  <c r="O230" i="22"/>
  <c r="N230" i="22"/>
  <c r="M230" i="22"/>
  <c r="L230" i="22"/>
  <c r="K230" i="22"/>
  <c r="J230" i="22"/>
  <c r="I230" i="22"/>
  <c r="H230" i="22"/>
  <c r="G230" i="22"/>
  <c r="R228" i="22"/>
  <c r="Q228" i="22"/>
  <c r="P228" i="22"/>
  <c r="O228" i="22"/>
  <c r="N228" i="22"/>
  <c r="M228" i="22"/>
  <c r="L228" i="22"/>
  <c r="K228" i="22"/>
  <c r="J228" i="22"/>
  <c r="I228" i="22"/>
  <c r="H228" i="22"/>
  <c r="G228" i="22"/>
  <c r="R227" i="22"/>
  <c r="Q227" i="22"/>
  <c r="P227" i="22"/>
  <c r="O227" i="22"/>
  <c r="N227" i="22"/>
  <c r="M227" i="22"/>
  <c r="L227" i="22"/>
  <c r="K227" i="22"/>
  <c r="J227" i="22"/>
  <c r="I227" i="22"/>
  <c r="H227" i="22"/>
  <c r="G227" i="22"/>
  <c r="R226" i="22"/>
  <c r="Q226" i="22"/>
  <c r="P226" i="22"/>
  <c r="O226" i="22"/>
  <c r="N226" i="22"/>
  <c r="M226" i="22"/>
  <c r="L226" i="22"/>
  <c r="K226" i="22"/>
  <c r="J226" i="22"/>
  <c r="I226" i="22"/>
  <c r="H226" i="22"/>
  <c r="G226" i="22"/>
  <c r="G646" i="22"/>
  <c r="H38" i="34" s="1"/>
  <c r="G647" i="22"/>
  <c r="H39" i="34" s="1"/>
  <c r="G648" i="22"/>
  <c r="H40" i="34" s="1"/>
  <c r="G642" i="22"/>
  <c r="H35" i="34" s="1"/>
  <c r="G643" i="22"/>
  <c r="H36" i="34" s="1"/>
  <c r="G644" i="22"/>
  <c r="H37" i="34" s="1"/>
  <c r="E173" i="22"/>
  <c r="C583" i="22" s="1"/>
  <c r="G607" i="22"/>
  <c r="H10" i="34" s="1"/>
  <c r="G606" i="22"/>
  <c r="H9" i="34" s="1"/>
  <c r="G605" i="22"/>
  <c r="H8" i="34" s="1"/>
  <c r="G186" i="22"/>
  <c r="H186" i="22"/>
  <c r="I186" i="22"/>
  <c r="J186" i="22"/>
  <c r="K186" i="22"/>
  <c r="L186" i="22"/>
  <c r="M186" i="22"/>
  <c r="N186" i="22"/>
  <c r="O186" i="22"/>
  <c r="P186" i="22"/>
  <c r="Q186" i="22"/>
  <c r="R186" i="22"/>
  <c r="S186" i="22"/>
  <c r="S218" i="22" s="1"/>
  <c r="T186" i="22"/>
  <c r="T218" i="22" s="1"/>
  <c r="U186" i="22"/>
  <c r="U218" i="22" s="1"/>
  <c r="V186" i="22"/>
  <c r="V218" i="22" s="1"/>
  <c r="W186" i="22"/>
  <c r="W218" i="22" s="1"/>
  <c r="X186" i="22"/>
  <c r="X218" i="22" s="1"/>
  <c r="Y186" i="22"/>
  <c r="Y218" i="22" s="1"/>
  <c r="Z186" i="22"/>
  <c r="Z218" i="22" s="1"/>
  <c r="AA186" i="22"/>
  <c r="AA218" i="22" s="1"/>
  <c r="AB186" i="22"/>
  <c r="AB218" i="22" s="1"/>
  <c r="AC186" i="22"/>
  <c r="AC218" i="22" s="1"/>
  <c r="AD186" i="22"/>
  <c r="AD218" i="22" s="1"/>
  <c r="AE186" i="22"/>
  <c r="AE218" i="22" s="1"/>
  <c r="AF186" i="22"/>
  <c r="AF218" i="22" s="1"/>
  <c r="AG186" i="22"/>
  <c r="AG218" i="22" s="1"/>
  <c r="AH186" i="22"/>
  <c r="AH218" i="22" s="1"/>
  <c r="AI186" i="22"/>
  <c r="AI218" i="22" s="1"/>
  <c r="AJ186" i="22"/>
  <c r="AJ218" i="22" s="1"/>
  <c r="AK186" i="22"/>
  <c r="AK218" i="22" s="1"/>
  <c r="AL186" i="22"/>
  <c r="AL218" i="22" s="1"/>
  <c r="AM186" i="22"/>
  <c r="AM218" i="22" s="1"/>
  <c r="AN186" i="22"/>
  <c r="AN218" i="22" s="1"/>
  <c r="AO186" i="22"/>
  <c r="AO218" i="22" s="1"/>
  <c r="AP186" i="22"/>
  <c r="AP218" i="22" s="1"/>
  <c r="AQ186" i="22"/>
  <c r="AQ218" i="22" s="1"/>
  <c r="AR186" i="22"/>
  <c r="AR218" i="22" s="1"/>
  <c r="AS186" i="22"/>
  <c r="AS218" i="22" s="1"/>
  <c r="AT186" i="22"/>
  <c r="AT218" i="22" s="1"/>
  <c r="AU186" i="22"/>
  <c r="AU218" i="22" s="1"/>
  <c r="AV186" i="22"/>
  <c r="AV218" i="22" s="1"/>
  <c r="AW186" i="22"/>
  <c r="AW218" i="22" s="1"/>
  <c r="AX186" i="22"/>
  <c r="AX218" i="22" s="1"/>
  <c r="AY186" i="22"/>
  <c r="AY218" i="22" s="1"/>
  <c r="AZ186" i="22"/>
  <c r="AZ218" i="22" s="1"/>
  <c r="BA186" i="22"/>
  <c r="BA218" i="22" s="1"/>
  <c r="BB186" i="22"/>
  <c r="BB218" i="22" s="1"/>
  <c r="BC186" i="22"/>
  <c r="BC218" i="22" s="1"/>
  <c r="BD186" i="22"/>
  <c r="BD218" i="22" s="1"/>
  <c r="BE186" i="22"/>
  <c r="BE218" i="22" s="1"/>
  <c r="BF186" i="22"/>
  <c r="BF218" i="22" s="1"/>
  <c r="BG186" i="22"/>
  <c r="BG218" i="22" s="1"/>
  <c r="BH186" i="22"/>
  <c r="BH218" i="22" s="1"/>
  <c r="BI186" i="22"/>
  <c r="BI218" i="22" s="1"/>
  <c r="BJ186" i="22"/>
  <c r="BJ218" i="22" s="1"/>
  <c r="BK186" i="22"/>
  <c r="BK218" i="22" s="1"/>
  <c r="BL186" i="22"/>
  <c r="BL218" i="22" s="1"/>
  <c r="BM186" i="22"/>
  <c r="BM218" i="22" s="1"/>
  <c r="BN186" i="22"/>
  <c r="BN218" i="22" s="1"/>
  <c r="G187" i="22"/>
  <c r="H187" i="22"/>
  <c r="I187" i="22"/>
  <c r="J187" i="22"/>
  <c r="K187" i="22"/>
  <c r="L187" i="22"/>
  <c r="M187" i="22"/>
  <c r="N187" i="22"/>
  <c r="O187" i="22"/>
  <c r="P187" i="22"/>
  <c r="Q187" i="22"/>
  <c r="R187" i="22"/>
  <c r="S187" i="22"/>
  <c r="S219" i="22" s="1"/>
  <c r="T187" i="22"/>
  <c r="T219" i="22" s="1"/>
  <c r="U187" i="22"/>
  <c r="U219" i="22" s="1"/>
  <c r="V187" i="22"/>
  <c r="V219" i="22" s="1"/>
  <c r="W187" i="22"/>
  <c r="W219" i="22" s="1"/>
  <c r="X187" i="22"/>
  <c r="X219" i="22" s="1"/>
  <c r="Y187" i="22"/>
  <c r="Y219" i="22" s="1"/>
  <c r="Z187" i="22"/>
  <c r="Z219" i="22" s="1"/>
  <c r="AA187" i="22"/>
  <c r="AA219" i="22" s="1"/>
  <c r="AB187" i="22"/>
  <c r="AB219" i="22" s="1"/>
  <c r="AC187" i="22"/>
  <c r="AC219" i="22" s="1"/>
  <c r="AD187" i="22"/>
  <c r="AD219" i="22" s="1"/>
  <c r="AE187" i="22"/>
  <c r="AE219" i="22" s="1"/>
  <c r="AF187" i="22"/>
  <c r="AF219" i="22" s="1"/>
  <c r="AG187" i="22"/>
  <c r="AG219" i="22" s="1"/>
  <c r="AH187" i="22"/>
  <c r="AH219" i="22" s="1"/>
  <c r="AI187" i="22"/>
  <c r="AI219" i="22" s="1"/>
  <c r="AJ187" i="22"/>
  <c r="AJ219" i="22" s="1"/>
  <c r="AK187" i="22"/>
  <c r="AK219" i="22" s="1"/>
  <c r="AL187" i="22"/>
  <c r="AL219" i="22" s="1"/>
  <c r="AM187" i="22"/>
  <c r="AM219" i="22" s="1"/>
  <c r="AN187" i="22"/>
  <c r="AN219" i="22" s="1"/>
  <c r="AO187" i="22"/>
  <c r="AO219" i="22" s="1"/>
  <c r="AP187" i="22"/>
  <c r="AP219" i="22" s="1"/>
  <c r="AQ187" i="22"/>
  <c r="AQ219" i="22" s="1"/>
  <c r="AR187" i="22"/>
  <c r="AR219" i="22" s="1"/>
  <c r="AS187" i="22"/>
  <c r="AS219" i="22" s="1"/>
  <c r="AT187" i="22"/>
  <c r="AT219" i="22" s="1"/>
  <c r="AU187" i="22"/>
  <c r="AU219" i="22" s="1"/>
  <c r="AV187" i="22"/>
  <c r="AV219" i="22" s="1"/>
  <c r="AW187" i="22"/>
  <c r="AW219" i="22" s="1"/>
  <c r="AX187" i="22"/>
  <c r="AX219" i="22" s="1"/>
  <c r="AY187" i="22"/>
  <c r="AY219" i="22" s="1"/>
  <c r="AZ187" i="22"/>
  <c r="AZ219" i="22" s="1"/>
  <c r="BA187" i="22"/>
  <c r="BA219" i="22" s="1"/>
  <c r="BB187" i="22"/>
  <c r="BB219" i="22" s="1"/>
  <c r="BC187" i="22"/>
  <c r="BC219" i="22" s="1"/>
  <c r="BD187" i="22"/>
  <c r="BD219" i="22" s="1"/>
  <c r="BE187" i="22"/>
  <c r="BE219" i="22" s="1"/>
  <c r="BF187" i="22"/>
  <c r="BF219" i="22" s="1"/>
  <c r="BG187" i="22"/>
  <c r="BG219" i="22" s="1"/>
  <c r="BH187" i="22"/>
  <c r="BH219" i="22" s="1"/>
  <c r="BI187" i="22"/>
  <c r="BI219" i="22" s="1"/>
  <c r="BJ187" i="22"/>
  <c r="BJ219" i="22" s="1"/>
  <c r="BK187" i="22"/>
  <c r="BK219" i="22" s="1"/>
  <c r="BL187" i="22"/>
  <c r="BL219" i="22" s="1"/>
  <c r="BM187" i="22"/>
  <c r="BM219" i="22" s="1"/>
  <c r="BN187" i="22"/>
  <c r="BN219" i="22" s="1"/>
  <c r="G188" i="22"/>
  <c r="H188" i="22"/>
  <c r="I188" i="22"/>
  <c r="J188" i="22"/>
  <c r="K188" i="22"/>
  <c r="L188" i="22"/>
  <c r="M188" i="22"/>
  <c r="N188" i="22"/>
  <c r="O188" i="22"/>
  <c r="P188" i="22"/>
  <c r="Q188" i="22"/>
  <c r="R188" i="22"/>
  <c r="S188" i="22"/>
  <c r="S220" i="22" s="1"/>
  <c r="T188" i="22"/>
  <c r="T220" i="22" s="1"/>
  <c r="U188" i="22"/>
  <c r="U220" i="22" s="1"/>
  <c r="V188" i="22"/>
  <c r="V220" i="22" s="1"/>
  <c r="W188" i="22"/>
  <c r="W220" i="22" s="1"/>
  <c r="X188" i="22"/>
  <c r="X220" i="22" s="1"/>
  <c r="Y188" i="22"/>
  <c r="Y220" i="22" s="1"/>
  <c r="Z188" i="22"/>
  <c r="Z220" i="22" s="1"/>
  <c r="AA188" i="22"/>
  <c r="AA220" i="22" s="1"/>
  <c r="AB188" i="22"/>
  <c r="AB220" i="22" s="1"/>
  <c r="AC188" i="22"/>
  <c r="AC220" i="22" s="1"/>
  <c r="AD188" i="22"/>
  <c r="AD220" i="22" s="1"/>
  <c r="AE188" i="22"/>
  <c r="AE220" i="22" s="1"/>
  <c r="AF188" i="22"/>
  <c r="AF220" i="22" s="1"/>
  <c r="AG188" i="22"/>
  <c r="AG220" i="22" s="1"/>
  <c r="AH188" i="22"/>
  <c r="AH220" i="22" s="1"/>
  <c r="AI188" i="22"/>
  <c r="AI220" i="22" s="1"/>
  <c r="AJ188" i="22"/>
  <c r="AJ220" i="22" s="1"/>
  <c r="AK188" i="22"/>
  <c r="AK220" i="22" s="1"/>
  <c r="AL188" i="22"/>
  <c r="AL220" i="22" s="1"/>
  <c r="AM188" i="22"/>
  <c r="AM220" i="22" s="1"/>
  <c r="AN188" i="22"/>
  <c r="AN220" i="22" s="1"/>
  <c r="AO188" i="22"/>
  <c r="AO220" i="22" s="1"/>
  <c r="AP188" i="22"/>
  <c r="AP220" i="22" s="1"/>
  <c r="AQ188" i="22"/>
  <c r="AQ220" i="22" s="1"/>
  <c r="AR188" i="22"/>
  <c r="AR220" i="22" s="1"/>
  <c r="AS188" i="22"/>
  <c r="AS220" i="22" s="1"/>
  <c r="AT188" i="22"/>
  <c r="AT220" i="22" s="1"/>
  <c r="AU188" i="22"/>
  <c r="AU220" i="22" s="1"/>
  <c r="AV188" i="22"/>
  <c r="AV220" i="22" s="1"/>
  <c r="AW188" i="22"/>
  <c r="AW220" i="22" s="1"/>
  <c r="AX188" i="22"/>
  <c r="AX220" i="22" s="1"/>
  <c r="AY188" i="22"/>
  <c r="AY220" i="22" s="1"/>
  <c r="AZ188" i="22"/>
  <c r="AZ220" i="22" s="1"/>
  <c r="BA188" i="22"/>
  <c r="BA220" i="22" s="1"/>
  <c r="BB188" i="22"/>
  <c r="BB220" i="22" s="1"/>
  <c r="BC188" i="22"/>
  <c r="BC220" i="22" s="1"/>
  <c r="BD188" i="22"/>
  <c r="BD220" i="22" s="1"/>
  <c r="BE188" i="22"/>
  <c r="BE220" i="22" s="1"/>
  <c r="BF188" i="22"/>
  <c r="BF220" i="22" s="1"/>
  <c r="BG188" i="22"/>
  <c r="BG220" i="22" s="1"/>
  <c r="BH188" i="22"/>
  <c r="BH220" i="22" s="1"/>
  <c r="BI188" i="22"/>
  <c r="BI220" i="22" s="1"/>
  <c r="BJ188" i="22"/>
  <c r="BJ220" i="22" s="1"/>
  <c r="BK188" i="22"/>
  <c r="BK220" i="22" s="1"/>
  <c r="BL188" i="22"/>
  <c r="BL220" i="22" s="1"/>
  <c r="BM188" i="22"/>
  <c r="BM220" i="22" s="1"/>
  <c r="BN188" i="22"/>
  <c r="BN220" i="22" s="1"/>
  <c r="G190" i="22"/>
  <c r="H190" i="22"/>
  <c r="I190" i="22"/>
  <c r="J190" i="22"/>
  <c r="K190" i="22"/>
  <c r="L190" i="22"/>
  <c r="M190" i="22"/>
  <c r="N190" i="22"/>
  <c r="O190" i="22"/>
  <c r="P190" i="22"/>
  <c r="Q190" i="22"/>
  <c r="R190" i="22"/>
  <c r="S190" i="22"/>
  <c r="S222" i="22" s="1"/>
  <c r="T190" i="22"/>
  <c r="T222" i="22" s="1"/>
  <c r="U190" i="22"/>
  <c r="U222" i="22" s="1"/>
  <c r="V190" i="22"/>
  <c r="V222" i="22" s="1"/>
  <c r="W190" i="22"/>
  <c r="W222" i="22" s="1"/>
  <c r="X190" i="22"/>
  <c r="X222" i="22" s="1"/>
  <c r="Y190" i="22"/>
  <c r="Y222" i="22" s="1"/>
  <c r="Z190" i="22"/>
  <c r="Z222" i="22" s="1"/>
  <c r="AA190" i="22"/>
  <c r="AA222" i="22" s="1"/>
  <c r="AB190" i="22"/>
  <c r="AB222" i="22" s="1"/>
  <c r="AC190" i="22"/>
  <c r="AC222" i="22" s="1"/>
  <c r="AD190" i="22"/>
  <c r="AD222" i="22" s="1"/>
  <c r="AE190" i="22"/>
  <c r="AE222" i="22" s="1"/>
  <c r="AF190" i="22"/>
  <c r="AF222" i="22" s="1"/>
  <c r="AG190" i="22"/>
  <c r="AG222" i="22" s="1"/>
  <c r="AH190" i="22"/>
  <c r="AH222" i="22" s="1"/>
  <c r="AI190" i="22"/>
  <c r="AI222" i="22" s="1"/>
  <c r="AJ190" i="22"/>
  <c r="AJ222" i="22" s="1"/>
  <c r="AK190" i="22"/>
  <c r="AK222" i="22" s="1"/>
  <c r="AL190" i="22"/>
  <c r="AL222" i="22" s="1"/>
  <c r="AM190" i="22"/>
  <c r="AM222" i="22" s="1"/>
  <c r="AN190" i="22"/>
  <c r="AN222" i="22" s="1"/>
  <c r="AO190" i="22"/>
  <c r="AO222" i="22" s="1"/>
  <c r="AP190" i="22"/>
  <c r="AP222" i="22" s="1"/>
  <c r="AQ190" i="22"/>
  <c r="AQ222" i="22" s="1"/>
  <c r="AR190" i="22"/>
  <c r="AR222" i="22" s="1"/>
  <c r="AS190" i="22"/>
  <c r="AS222" i="22" s="1"/>
  <c r="AT190" i="22"/>
  <c r="AT222" i="22" s="1"/>
  <c r="AU190" i="22"/>
  <c r="AU222" i="22" s="1"/>
  <c r="AV190" i="22"/>
  <c r="AV222" i="22" s="1"/>
  <c r="AW190" i="22"/>
  <c r="AW222" i="22" s="1"/>
  <c r="AX190" i="22"/>
  <c r="AX222" i="22" s="1"/>
  <c r="AY190" i="22"/>
  <c r="AY222" i="22" s="1"/>
  <c r="AZ190" i="22"/>
  <c r="AZ222" i="22" s="1"/>
  <c r="BA190" i="22"/>
  <c r="BA222" i="22" s="1"/>
  <c r="BB190" i="22"/>
  <c r="BB222" i="22" s="1"/>
  <c r="BC190" i="22"/>
  <c r="BC222" i="22" s="1"/>
  <c r="BD190" i="22"/>
  <c r="BD222" i="22" s="1"/>
  <c r="BE190" i="22"/>
  <c r="BE222" i="22" s="1"/>
  <c r="BF190" i="22"/>
  <c r="BF222" i="22" s="1"/>
  <c r="BG190" i="22"/>
  <c r="BG222" i="22" s="1"/>
  <c r="BH190" i="22"/>
  <c r="BH222" i="22" s="1"/>
  <c r="BI190" i="22"/>
  <c r="BI222" i="22" s="1"/>
  <c r="BJ190" i="22"/>
  <c r="BJ222" i="22" s="1"/>
  <c r="BK190" i="22"/>
  <c r="BK222" i="22" s="1"/>
  <c r="BL190" i="22"/>
  <c r="BL222" i="22" s="1"/>
  <c r="BM190" i="22"/>
  <c r="BM222" i="22" s="1"/>
  <c r="BN190" i="22"/>
  <c r="BN222" i="22" s="1"/>
  <c r="G191" i="22"/>
  <c r="H191" i="22"/>
  <c r="I191" i="22"/>
  <c r="J191" i="22"/>
  <c r="K191" i="22"/>
  <c r="L191" i="22"/>
  <c r="M191" i="22"/>
  <c r="N191" i="22"/>
  <c r="O191" i="22"/>
  <c r="P191" i="22"/>
  <c r="Q191" i="22"/>
  <c r="R191" i="22"/>
  <c r="S191" i="22"/>
  <c r="S223" i="22" s="1"/>
  <c r="T191" i="22"/>
  <c r="T223" i="22" s="1"/>
  <c r="U191" i="22"/>
  <c r="U223" i="22" s="1"/>
  <c r="V191" i="22"/>
  <c r="V223" i="22" s="1"/>
  <c r="W191" i="22"/>
  <c r="W223" i="22" s="1"/>
  <c r="X191" i="22"/>
  <c r="X223" i="22" s="1"/>
  <c r="Y191" i="22"/>
  <c r="Y223" i="22" s="1"/>
  <c r="Z191" i="22"/>
  <c r="Z223" i="22" s="1"/>
  <c r="AA191" i="22"/>
  <c r="AA223" i="22" s="1"/>
  <c r="AB191" i="22"/>
  <c r="AB223" i="22" s="1"/>
  <c r="AC191" i="22"/>
  <c r="AC223" i="22" s="1"/>
  <c r="AD191" i="22"/>
  <c r="AD223" i="22" s="1"/>
  <c r="AE191" i="22"/>
  <c r="AE223" i="22" s="1"/>
  <c r="AF191" i="22"/>
  <c r="AF223" i="22" s="1"/>
  <c r="AG191" i="22"/>
  <c r="AG223" i="22" s="1"/>
  <c r="AH191" i="22"/>
  <c r="AH223" i="22" s="1"/>
  <c r="AI191" i="22"/>
  <c r="AI223" i="22" s="1"/>
  <c r="AJ191" i="22"/>
  <c r="AJ223" i="22" s="1"/>
  <c r="AK191" i="22"/>
  <c r="AK223" i="22" s="1"/>
  <c r="AL191" i="22"/>
  <c r="AL223" i="22" s="1"/>
  <c r="AM191" i="22"/>
  <c r="AM223" i="22" s="1"/>
  <c r="AN191" i="22"/>
  <c r="AN223" i="22" s="1"/>
  <c r="AO191" i="22"/>
  <c r="AO223" i="22" s="1"/>
  <c r="AP191" i="22"/>
  <c r="AP223" i="22" s="1"/>
  <c r="AQ191" i="22"/>
  <c r="AQ223" i="22" s="1"/>
  <c r="AR191" i="22"/>
  <c r="AR223" i="22" s="1"/>
  <c r="AS191" i="22"/>
  <c r="AS223" i="22" s="1"/>
  <c r="AT191" i="22"/>
  <c r="AT223" i="22" s="1"/>
  <c r="AU191" i="22"/>
  <c r="AU223" i="22" s="1"/>
  <c r="AV191" i="22"/>
  <c r="AV223" i="22" s="1"/>
  <c r="AW191" i="22"/>
  <c r="AW223" i="22" s="1"/>
  <c r="AX191" i="22"/>
  <c r="AX223" i="22" s="1"/>
  <c r="AY191" i="22"/>
  <c r="AY223" i="22" s="1"/>
  <c r="AZ191" i="22"/>
  <c r="AZ223" i="22" s="1"/>
  <c r="BA191" i="22"/>
  <c r="BA223" i="22" s="1"/>
  <c r="BB191" i="22"/>
  <c r="BB223" i="22" s="1"/>
  <c r="BC191" i="22"/>
  <c r="BC223" i="22" s="1"/>
  <c r="BD191" i="22"/>
  <c r="BD223" i="22" s="1"/>
  <c r="BE191" i="22"/>
  <c r="BE223" i="22" s="1"/>
  <c r="BF191" i="22"/>
  <c r="BF223" i="22" s="1"/>
  <c r="BG191" i="22"/>
  <c r="BG223" i="22" s="1"/>
  <c r="BH191" i="22"/>
  <c r="BH223" i="22" s="1"/>
  <c r="BI191" i="22"/>
  <c r="BI223" i="22" s="1"/>
  <c r="BJ191" i="22"/>
  <c r="BJ223" i="22" s="1"/>
  <c r="BK191" i="22"/>
  <c r="BK223" i="22" s="1"/>
  <c r="BL191" i="22"/>
  <c r="BL223" i="22" s="1"/>
  <c r="BM191" i="22"/>
  <c r="BM223" i="22" s="1"/>
  <c r="BN191" i="22"/>
  <c r="BN223" i="22" s="1"/>
  <c r="G192" i="22"/>
  <c r="H192" i="22"/>
  <c r="I192" i="22"/>
  <c r="J192" i="22"/>
  <c r="K192" i="22"/>
  <c r="L192" i="22"/>
  <c r="M192" i="22"/>
  <c r="N192" i="22"/>
  <c r="O192" i="22"/>
  <c r="P192" i="22"/>
  <c r="Q192" i="22"/>
  <c r="R192" i="22"/>
  <c r="S192" i="22"/>
  <c r="S224" i="22" s="1"/>
  <c r="T192" i="22"/>
  <c r="T224" i="22" s="1"/>
  <c r="U192" i="22"/>
  <c r="U224" i="22" s="1"/>
  <c r="V192" i="22"/>
  <c r="V224" i="22" s="1"/>
  <c r="W192" i="22"/>
  <c r="W224" i="22" s="1"/>
  <c r="X192" i="22"/>
  <c r="X224" i="22" s="1"/>
  <c r="Y192" i="22"/>
  <c r="Y224" i="22" s="1"/>
  <c r="Z192" i="22"/>
  <c r="Z224" i="22" s="1"/>
  <c r="AA192" i="22"/>
  <c r="AA224" i="22" s="1"/>
  <c r="AB192" i="22"/>
  <c r="AB224" i="22" s="1"/>
  <c r="AC192" i="22"/>
  <c r="AC224" i="22" s="1"/>
  <c r="AD192" i="22"/>
  <c r="AD224" i="22" s="1"/>
  <c r="AE192" i="22"/>
  <c r="AE224" i="22" s="1"/>
  <c r="AF192" i="22"/>
  <c r="AF224" i="22" s="1"/>
  <c r="AG192" i="22"/>
  <c r="AG224" i="22" s="1"/>
  <c r="AH192" i="22"/>
  <c r="AH224" i="22" s="1"/>
  <c r="AI192" i="22"/>
  <c r="AI224" i="22" s="1"/>
  <c r="AJ192" i="22"/>
  <c r="AJ224" i="22" s="1"/>
  <c r="AK192" i="22"/>
  <c r="AK224" i="22" s="1"/>
  <c r="AL192" i="22"/>
  <c r="AL224" i="22" s="1"/>
  <c r="AM192" i="22"/>
  <c r="AM224" i="22" s="1"/>
  <c r="AN192" i="22"/>
  <c r="AN224" i="22" s="1"/>
  <c r="AO192" i="22"/>
  <c r="AO224" i="22" s="1"/>
  <c r="AP192" i="22"/>
  <c r="AP224" i="22" s="1"/>
  <c r="AQ192" i="22"/>
  <c r="AQ224" i="22" s="1"/>
  <c r="AR192" i="22"/>
  <c r="AR224" i="22" s="1"/>
  <c r="AS192" i="22"/>
  <c r="AS224" i="22" s="1"/>
  <c r="AT192" i="22"/>
  <c r="AT224" i="22" s="1"/>
  <c r="AU192" i="22"/>
  <c r="AU224" i="22" s="1"/>
  <c r="AV192" i="22"/>
  <c r="AV224" i="22" s="1"/>
  <c r="AW192" i="22"/>
  <c r="AW224" i="22" s="1"/>
  <c r="AX192" i="22"/>
  <c r="AX224" i="22" s="1"/>
  <c r="AY192" i="22"/>
  <c r="AY224" i="22" s="1"/>
  <c r="AZ192" i="22"/>
  <c r="AZ224" i="22" s="1"/>
  <c r="BA192" i="22"/>
  <c r="BA224" i="22" s="1"/>
  <c r="BB192" i="22"/>
  <c r="BB224" i="22" s="1"/>
  <c r="BC192" i="22"/>
  <c r="BC224" i="22" s="1"/>
  <c r="BD192" i="22"/>
  <c r="BD224" i="22" s="1"/>
  <c r="BE192" i="22"/>
  <c r="BE224" i="22" s="1"/>
  <c r="BF192" i="22"/>
  <c r="BF224" i="22" s="1"/>
  <c r="BG192" i="22"/>
  <c r="BG224" i="22" s="1"/>
  <c r="BH192" i="22"/>
  <c r="BH224" i="22" s="1"/>
  <c r="BI192" i="22"/>
  <c r="BI224" i="22" s="1"/>
  <c r="BJ192" i="22"/>
  <c r="BJ224" i="22" s="1"/>
  <c r="BK192" i="22"/>
  <c r="BK224" i="22" s="1"/>
  <c r="BL192" i="22"/>
  <c r="BL224" i="22" s="1"/>
  <c r="BM192" i="22"/>
  <c r="BM224" i="22" s="1"/>
  <c r="BN192" i="22"/>
  <c r="BN224" i="22" s="1"/>
  <c r="H603" i="22"/>
  <c r="H602" i="22"/>
  <c r="H601" i="22"/>
  <c r="H607" i="22"/>
  <c r="H606" i="22"/>
  <c r="H605" i="22"/>
  <c r="I603" i="22"/>
  <c r="I602" i="22"/>
  <c r="I601" i="22"/>
  <c r="I607" i="22"/>
  <c r="I606" i="22"/>
  <c r="I605" i="22"/>
  <c r="J603" i="22"/>
  <c r="J602" i="22"/>
  <c r="J601" i="22"/>
  <c r="J607" i="22"/>
  <c r="J606" i="22"/>
  <c r="J605" i="22"/>
  <c r="K603" i="22"/>
  <c r="K602" i="22"/>
  <c r="K601" i="22"/>
  <c r="K607" i="22"/>
  <c r="K606" i="22"/>
  <c r="K605" i="22"/>
  <c r="L603" i="22"/>
  <c r="L602" i="22"/>
  <c r="L601" i="22"/>
  <c r="L607" i="22"/>
  <c r="L606" i="22"/>
  <c r="L605" i="22"/>
  <c r="M603" i="22"/>
  <c r="M602" i="22"/>
  <c r="M601" i="22"/>
  <c r="M607" i="22"/>
  <c r="M606" i="22"/>
  <c r="M605" i="22"/>
  <c r="N603" i="22"/>
  <c r="N602" i="22"/>
  <c r="N601" i="22"/>
  <c r="N607" i="22"/>
  <c r="N606" i="22"/>
  <c r="N605" i="22"/>
  <c r="O603" i="22"/>
  <c r="O602" i="22"/>
  <c r="O601" i="22"/>
  <c r="O607" i="22"/>
  <c r="O606" i="22"/>
  <c r="O605" i="22"/>
  <c r="P603" i="22"/>
  <c r="P602" i="22"/>
  <c r="P601" i="22"/>
  <c r="P607" i="22"/>
  <c r="P606" i="22"/>
  <c r="P605" i="22"/>
  <c r="Q603" i="22"/>
  <c r="Q602" i="22"/>
  <c r="Q601" i="22"/>
  <c r="Q607" i="22"/>
  <c r="Q606" i="22"/>
  <c r="Q605" i="22"/>
  <c r="R603" i="22"/>
  <c r="R602" i="22"/>
  <c r="R601" i="22"/>
  <c r="R607" i="22"/>
  <c r="R606" i="22"/>
  <c r="R605" i="22"/>
  <c r="S603" i="22"/>
  <c r="S602" i="22"/>
  <c r="S601" i="22"/>
  <c r="S607" i="22"/>
  <c r="S606" i="22"/>
  <c r="S605" i="22"/>
  <c r="T603" i="22"/>
  <c r="T602" i="22"/>
  <c r="T601" i="22"/>
  <c r="T607" i="22"/>
  <c r="T606" i="22"/>
  <c r="T605" i="22"/>
  <c r="U603" i="22"/>
  <c r="U602" i="22"/>
  <c r="U601" i="22"/>
  <c r="U607" i="22"/>
  <c r="U606" i="22"/>
  <c r="U605" i="22"/>
  <c r="V603" i="22"/>
  <c r="V602" i="22"/>
  <c r="V601" i="22"/>
  <c r="V607" i="22"/>
  <c r="V606" i="22"/>
  <c r="V605" i="22"/>
  <c r="W603" i="22"/>
  <c r="W602" i="22"/>
  <c r="W601" i="22"/>
  <c r="W607" i="22"/>
  <c r="W606" i="22"/>
  <c r="W605" i="22"/>
  <c r="X603" i="22"/>
  <c r="X602" i="22"/>
  <c r="X601" i="22"/>
  <c r="X607" i="22"/>
  <c r="X606" i="22"/>
  <c r="X605" i="22"/>
  <c r="Y603" i="22"/>
  <c r="Y602" i="22"/>
  <c r="Y601" i="22"/>
  <c r="Y607" i="22"/>
  <c r="Y606" i="22"/>
  <c r="Y605" i="22"/>
  <c r="Z603" i="22"/>
  <c r="Z602" i="22"/>
  <c r="Z601" i="22"/>
  <c r="Z607" i="22"/>
  <c r="Z606" i="22"/>
  <c r="Z605" i="22"/>
  <c r="AA603" i="22"/>
  <c r="AA602" i="22"/>
  <c r="AA601" i="22"/>
  <c r="AA607" i="22"/>
  <c r="AA606" i="22"/>
  <c r="AA605" i="22"/>
  <c r="AB603" i="22"/>
  <c r="AB602" i="22"/>
  <c r="AB601" i="22"/>
  <c r="AB607" i="22"/>
  <c r="AB606" i="22"/>
  <c r="AB605" i="22"/>
  <c r="AC603" i="22"/>
  <c r="AC602" i="22"/>
  <c r="AC601" i="22"/>
  <c r="AC607" i="22"/>
  <c r="AC606" i="22"/>
  <c r="AC605" i="22"/>
  <c r="AD603" i="22"/>
  <c r="AD602" i="22"/>
  <c r="AD601" i="22"/>
  <c r="AD607" i="22"/>
  <c r="AD606" i="22"/>
  <c r="AD605" i="22"/>
  <c r="AE603" i="22"/>
  <c r="AE602" i="22"/>
  <c r="AE601" i="22"/>
  <c r="AE607" i="22"/>
  <c r="AE606" i="22"/>
  <c r="AE605" i="22"/>
  <c r="AF603" i="22"/>
  <c r="AF602" i="22"/>
  <c r="AF601" i="22"/>
  <c r="AF607" i="22"/>
  <c r="AF606" i="22"/>
  <c r="AF605" i="22"/>
  <c r="AG603" i="22"/>
  <c r="AG602" i="22"/>
  <c r="AG601" i="22"/>
  <c r="AG607" i="22"/>
  <c r="AG606" i="22"/>
  <c r="AG605" i="22"/>
  <c r="AH603" i="22"/>
  <c r="AH602" i="22"/>
  <c r="AH601" i="22"/>
  <c r="AH607" i="22"/>
  <c r="AH606" i="22"/>
  <c r="AH605" i="22"/>
  <c r="AI603" i="22"/>
  <c r="AI602" i="22"/>
  <c r="AI601" i="22"/>
  <c r="AI607" i="22"/>
  <c r="AI606" i="22"/>
  <c r="AI605" i="22"/>
  <c r="AJ603" i="22"/>
  <c r="AJ602" i="22"/>
  <c r="AJ601" i="22"/>
  <c r="AJ607" i="22"/>
  <c r="AJ606" i="22"/>
  <c r="AJ605" i="22"/>
  <c r="AK603" i="22"/>
  <c r="AK602" i="22"/>
  <c r="AK601" i="22"/>
  <c r="AK607" i="22"/>
  <c r="AK606" i="22"/>
  <c r="AK605" i="22"/>
  <c r="AL603" i="22"/>
  <c r="AL602" i="22"/>
  <c r="AL601" i="22"/>
  <c r="AL607" i="22"/>
  <c r="AL606" i="22"/>
  <c r="AL605" i="22"/>
  <c r="AM603" i="22"/>
  <c r="AM602" i="22"/>
  <c r="AM601" i="22"/>
  <c r="AM607" i="22"/>
  <c r="AM606" i="22"/>
  <c r="AM605" i="22"/>
  <c r="AN603" i="22"/>
  <c r="AN602" i="22"/>
  <c r="AN601" i="22"/>
  <c r="AN607" i="22"/>
  <c r="AN606" i="22"/>
  <c r="AN605" i="22"/>
  <c r="AO603" i="22"/>
  <c r="AO602" i="22"/>
  <c r="AO601" i="22"/>
  <c r="AO607" i="22"/>
  <c r="AO606" i="22"/>
  <c r="AO605" i="22"/>
  <c r="AP603" i="22"/>
  <c r="AP602" i="22"/>
  <c r="AP601" i="22"/>
  <c r="AP607" i="22"/>
  <c r="AP606" i="22"/>
  <c r="AP605" i="22"/>
  <c r="AQ603" i="22"/>
  <c r="AQ602" i="22"/>
  <c r="AQ601" i="22"/>
  <c r="AQ607" i="22"/>
  <c r="AQ606" i="22"/>
  <c r="AQ605" i="22"/>
  <c r="AR603" i="22"/>
  <c r="AR602" i="22"/>
  <c r="AR601" i="22"/>
  <c r="AR607" i="22"/>
  <c r="AR606" i="22"/>
  <c r="AR605" i="22"/>
  <c r="AS603" i="22"/>
  <c r="AS602" i="22"/>
  <c r="AS601" i="22"/>
  <c r="AS607" i="22"/>
  <c r="AS606" i="22"/>
  <c r="AS605" i="22"/>
  <c r="AT603" i="22"/>
  <c r="AT602" i="22"/>
  <c r="AT601" i="22"/>
  <c r="AT607" i="22"/>
  <c r="AT606" i="22"/>
  <c r="AT605" i="22"/>
  <c r="AU603" i="22"/>
  <c r="AU602" i="22"/>
  <c r="AU601" i="22"/>
  <c r="AU607" i="22"/>
  <c r="AU606" i="22"/>
  <c r="AU605" i="22"/>
  <c r="AV603" i="22"/>
  <c r="AV602" i="22"/>
  <c r="AV601" i="22"/>
  <c r="AV607" i="22"/>
  <c r="AV606" i="22"/>
  <c r="AV605" i="22"/>
  <c r="AW603" i="22"/>
  <c r="AW602" i="22"/>
  <c r="AW601" i="22"/>
  <c r="AW607" i="22"/>
  <c r="AW606" i="22"/>
  <c r="AW605" i="22"/>
  <c r="AX603" i="22"/>
  <c r="AX602" i="22"/>
  <c r="AX601" i="22"/>
  <c r="AX607" i="22"/>
  <c r="AX606" i="22"/>
  <c r="AX605" i="22"/>
  <c r="AY603" i="22"/>
  <c r="AY602" i="22"/>
  <c r="AY601" i="22"/>
  <c r="AY607" i="22"/>
  <c r="AY606" i="22"/>
  <c r="AY605" i="22"/>
  <c r="AZ603" i="22"/>
  <c r="AZ602" i="22"/>
  <c r="AZ601" i="22"/>
  <c r="AZ607" i="22"/>
  <c r="AZ606" i="22"/>
  <c r="AZ605" i="22"/>
  <c r="BA603" i="22"/>
  <c r="BA602" i="22"/>
  <c r="BA601" i="22"/>
  <c r="BA607" i="22"/>
  <c r="BA606" i="22"/>
  <c r="BA605" i="22"/>
  <c r="BB603" i="22"/>
  <c r="BB602" i="22"/>
  <c r="BB601" i="22"/>
  <c r="BB607" i="22"/>
  <c r="BB606" i="22"/>
  <c r="BB605" i="22"/>
  <c r="BC603" i="22"/>
  <c r="BC602" i="22"/>
  <c r="BC601" i="22"/>
  <c r="BC607" i="22"/>
  <c r="BC606" i="22"/>
  <c r="BC605" i="22"/>
  <c r="BD603" i="22"/>
  <c r="BD602" i="22"/>
  <c r="BD601" i="22"/>
  <c r="BD607" i="22"/>
  <c r="BD606" i="22"/>
  <c r="BD605" i="22"/>
  <c r="BE603" i="22"/>
  <c r="BE602" i="22"/>
  <c r="BE601" i="22"/>
  <c r="BE607" i="22"/>
  <c r="BE606" i="22"/>
  <c r="BE605" i="22"/>
  <c r="BF603" i="22"/>
  <c r="BF602" i="22"/>
  <c r="BF601" i="22"/>
  <c r="BF607" i="22"/>
  <c r="BF606" i="22"/>
  <c r="BF605" i="22"/>
  <c r="BG603" i="22"/>
  <c r="BG602" i="22"/>
  <c r="BG601" i="22"/>
  <c r="BG607" i="22"/>
  <c r="BG606" i="22"/>
  <c r="BG605" i="22"/>
  <c r="BH603" i="22"/>
  <c r="BH602" i="22"/>
  <c r="BH601" i="22"/>
  <c r="BH607" i="22"/>
  <c r="BH606" i="22"/>
  <c r="BH605" i="22"/>
  <c r="BI603" i="22"/>
  <c r="BI602" i="22"/>
  <c r="BI601" i="22"/>
  <c r="BI607" i="22"/>
  <c r="BI606" i="22"/>
  <c r="BI605" i="22"/>
  <c r="BJ603" i="22"/>
  <c r="BJ602" i="22"/>
  <c r="BJ601" i="22"/>
  <c r="BJ607" i="22"/>
  <c r="BJ606" i="22"/>
  <c r="BJ605" i="22"/>
  <c r="BK603" i="22"/>
  <c r="BK602" i="22"/>
  <c r="BK601" i="22"/>
  <c r="BK607" i="22"/>
  <c r="BK606" i="22"/>
  <c r="BK605" i="22"/>
  <c r="BL603" i="22"/>
  <c r="BL602" i="22"/>
  <c r="BL601" i="22"/>
  <c r="BL607" i="22"/>
  <c r="BL606" i="22"/>
  <c r="BL605" i="22"/>
  <c r="BM603" i="22"/>
  <c r="BM602" i="22"/>
  <c r="BM601" i="22"/>
  <c r="BM607" i="22"/>
  <c r="BM606" i="22"/>
  <c r="BM605" i="22"/>
  <c r="BN603" i="22"/>
  <c r="BN602" i="22"/>
  <c r="BN601" i="22"/>
  <c r="BN607" i="22"/>
  <c r="BN606" i="22"/>
  <c r="BN605" i="22"/>
  <c r="F601" i="22"/>
  <c r="G5" i="34" s="1"/>
  <c r="C585" i="22"/>
  <c r="F662" i="22"/>
  <c r="G50" i="34" s="1"/>
  <c r="F650" i="21"/>
  <c r="BN781" i="21"/>
  <c r="BM781" i="21"/>
  <c r="BL781" i="21"/>
  <c r="BK781" i="21"/>
  <c r="BJ781" i="21"/>
  <c r="BI781" i="21"/>
  <c r="BH781" i="21"/>
  <c r="BG781" i="21"/>
  <c r="BF781" i="21"/>
  <c r="BE781" i="21"/>
  <c r="BD781" i="21"/>
  <c r="BC781" i="21"/>
  <c r="BB781" i="21"/>
  <c r="BA781" i="21"/>
  <c r="AZ781" i="21"/>
  <c r="AY781" i="21"/>
  <c r="AX781" i="21"/>
  <c r="AW781" i="21"/>
  <c r="AV781" i="21"/>
  <c r="AU781" i="21"/>
  <c r="AT781" i="21"/>
  <c r="AS781" i="21"/>
  <c r="AR781" i="21"/>
  <c r="AQ781" i="21"/>
  <c r="AP781" i="21"/>
  <c r="AO781" i="21"/>
  <c r="AN781" i="21"/>
  <c r="AM781" i="21"/>
  <c r="AL781" i="21"/>
  <c r="AK781" i="21"/>
  <c r="AJ781" i="21"/>
  <c r="AI781" i="21"/>
  <c r="AH781" i="21"/>
  <c r="AG781" i="21"/>
  <c r="AF781" i="21"/>
  <c r="AE781" i="21"/>
  <c r="AD781" i="21"/>
  <c r="AC781" i="21"/>
  <c r="AB781" i="21"/>
  <c r="AA781" i="21"/>
  <c r="Z781" i="21"/>
  <c r="Y781" i="21"/>
  <c r="X781" i="21"/>
  <c r="W781" i="21"/>
  <c r="V781" i="21"/>
  <c r="U781" i="21"/>
  <c r="T781" i="21"/>
  <c r="S781" i="21"/>
  <c r="R781" i="21"/>
  <c r="Q781" i="21"/>
  <c r="P781" i="21"/>
  <c r="O781" i="21"/>
  <c r="N781" i="21"/>
  <c r="M781" i="21"/>
  <c r="L781" i="21"/>
  <c r="K781" i="21"/>
  <c r="J781" i="21"/>
  <c r="I781" i="21"/>
  <c r="H781" i="21"/>
  <c r="G781" i="21"/>
  <c r="F781" i="21"/>
  <c r="F593" i="21"/>
  <c r="BM720" i="21" s="1"/>
  <c r="O215" i="21"/>
  <c r="N215" i="21"/>
  <c r="M215" i="21"/>
  <c r="L215" i="21"/>
  <c r="K215" i="21"/>
  <c r="J215" i="21"/>
  <c r="I215" i="21"/>
  <c r="H215" i="21"/>
  <c r="G215" i="21"/>
  <c r="O214" i="21"/>
  <c r="N214" i="21"/>
  <c r="M214" i="21"/>
  <c r="L214" i="21"/>
  <c r="K214" i="21"/>
  <c r="J214" i="21"/>
  <c r="I214" i="21"/>
  <c r="H214" i="21"/>
  <c r="G214" i="21"/>
  <c r="O213" i="21"/>
  <c r="N213" i="21"/>
  <c r="M213" i="21"/>
  <c r="L213" i="21"/>
  <c r="K213" i="21"/>
  <c r="J213" i="21"/>
  <c r="I213" i="21"/>
  <c r="H213" i="21"/>
  <c r="G213" i="21"/>
  <c r="O211" i="21"/>
  <c r="N211" i="21"/>
  <c r="M211" i="21"/>
  <c r="L211" i="21"/>
  <c r="K211" i="21"/>
  <c r="J211" i="21"/>
  <c r="I211" i="21"/>
  <c r="H211" i="21"/>
  <c r="G211" i="21"/>
  <c r="O210" i="21"/>
  <c r="N210" i="21"/>
  <c r="M210" i="21"/>
  <c r="L210" i="21"/>
  <c r="K210" i="21"/>
  <c r="J210" i="21"/>
  <c r="I210" i="21"/>
  <c r="H210" i="21"/>
  <c r="G210" i="21"/>
  <c r="O209" i="21"/>
  <c r="N209" i="21"/>
  <c r="M209" i="21"/>
  <c r="L209" i="21"/>
  <c r="K209" i="21"/>
  <c r="J209" i="21"/>
  <c r="I209" i="21"/>
  <c r="H209" i="21"/>
  <c r="G209" i="21"/>
  <c r="G629" i="21"/>
  <c r="G630" i="21"/>
  <c r="G631" i="21"/>
  <c r="BN719" i="21"/>
  <c r="BM719" i="21"/>
  <c r="BL719" i="21"/>
  <c r="BK719" i="21"/>
  <c r="BJ719" i="21"/>
  <c r="BI719" i="21"/>
  <c r="BH719" i="21"/>
  <c r="BG719" i="21"/>
  <c r="BF719" i="21"/>
  <c r="BE719" i="21"/>
  <c r="BD719" i="21"/>
  <c r="BC719" i="21"/>
  <c r="BB719" i="21"/>
  <c r="BA719" i="21"/>
  <c r="AZ719" i="21"/>
  <c r="AY719" i="21"/>
  <c r="AX719" i="21"/>
  <c r="AW719" i="21"/>
  <c r="AV719" i="21"/>
  <c r="AU719" i="21"/>
  <c r="AT719" i="21"/>
  <c r="AS719" i="21"/>
  <c r="AR719" i="21"/>
  <c r="AQ719" i="21"/>
  <c r="AP719" i="21"/>
  <c r="AO719" i="21"/>
  <c r="AN719" i="21"/>
  <c r="AM719" i="21"/>
  <c r="AL719" i="21"/>
  <c r="AK719" i="21"/>
  <c r="AJ719" i="21"/>
  <c r="AI719" i="21"/>
  <c r="AH719" i="21"/>
  <c r="AG719" i="21"/>
  <c r="AF719" i="21"/>
  <c r="AE719" i="21"/>
  <c r="AD719" i="21"/>
  <c r="AC719" i="21"/>
  <c r="AB719" i="21"/>
  <c r="AA719" i="21"/>
  <c r="Z719" i="21"/>
  <c r="Y719" i="21"/>
  <c r="X719" i="21"/>
  <c r="W719" i="21"/>
  <c r="V719" i="21"/>
  <c r="U719" i="21"/>
  <c r="T719" i="21"/>
  <c r="S719" i="21"/>
  <c r="R719" i="21"/>
  <c r="Q719" i="21"/>
  <c r="P719" i="21"/>
  <c r="O719" i="21"/>
  <c r="N719" i="21"/>
  <c r="M719" i="21"/>
  <c r="L719" i="21"/>
  <c r="K719" i="21"/>
  <c r="J719" i="21"/>
  <c r="I719" i="21"/>
  <c r="H719" i="21"/>
  <c r="G719" i="21"/>
  <c r="F719" i="21"/>
  <c r="BN656" i="21"/>
  <c r="BM656" i="21"/>
  <c r="BL656" i="21"/>
  <c r="BK656" i="21"/>
  <c r="BJ656" i="21"/>
  <c r="BI656" i="21"/>
  <c r="BH656" i="21"/>
  <c r="BG656" i="21"/>
  <c r="BF656" i="21"/>
  <c r="BE656" i="21"/>
  <c r="BD656" i="21"/>
  <c r="BC656" i="21"/>
  <c r="BB656" i="21"/>
  <c r="BA656" i="21"/>
  <c r="AZ656" i="21"/>
  <c r="AY656" i="21"/>
  <c r="AX656" i="21"/>
  <c r="AW656" i="21"/>
  <c r="AV656" i="21"/>
  <c r="AU656" i="21"/>
  <c r="AT656" i="21"/>
  <c r="AS656" i="21"/>
  <c r="AR656" i="21"/>
  <c r="AQ656" i="21"/>
  <c r="AP656" i="21"/>
  <c r="AO656" i="21"/>
  <c r="AN656" i="21"/>
  <c r="AM656" i="21"/>
  <c r="AL656" i="21"/>
  <c r="AK656" i="21"/>
  <c r="AJ656" i="21"/>
  <c r="AI656" i="21"/>
  <c r="AH656" i="21"/>
  <c r="AG656" i="21"/>
  <c r="AF656" i="21"/>
  <c r="AE656" i="21"/>
  <c r="AD656" i="21"/>
  <c r="AC656" i="21"/>
  <c r="AB656" i="21"/>
  <c r="AA656" i="21"/>
  <c r="Z656" i="21"/>
  <c r="Y656" i="21"/>
  <c r="X656" i="21"/>
  <c r="W656" i="21"/>
  <c r="V656" i="21"/>
  <c r="U656" i="21"/>
  <c r="T656" i="21"/>
  <c r="S656" i="21"/>
  <c r="R656" i="21"/>
  <c r="Q656" i="21"/>
  <c r="P656" i="21"/>
  <c r="O656" i="21"/>
  <c r="N656" i="21"/>
  <c r="M656" i="21"/>
  <c r="L656" i="21"/>
  <c r="K656" i="21"/>
  <c r="J656" i="21"/>
  <c r="I656" i="21"/>
  <c r="H656" i="21"/>
  <c r="G656" i="21"/>
  <c r="F656" i="21"/>
  <c r="G625" i="21"/>
  <c r="G626" i="21"/>
  <c r="G627" i="21"/>
  <c r="O231" i="21"/>
  <c r="N231" i="21"/>
  <c r="M231" i="21"/>
  <c r="L231" i="21"/>
  <c r="K231" i="21"/>
  <c r="J231" i="21"/>
  <c r="I231" i="21"/>
  <c r="H231" i="21"/>
  <c r="G231" i="21"/>
  <c r="O230" i="21"/>
  <c r="N230" i="21"/>
  <c r="M230" i="21"/>
  <c r="L230" i="21"/>
  <c r="K230" i="21"/>
  <c r="J230" i="21"/>
  <c r="I230" i="21"/>
  <c r="H230" i="21"/>
  <c r="G230" i="21"/>
  <c r="O229" i="21"/>
  <c r="N229" i="21"/>
  <c r="M229" i="21"/>
  <c r="L229" i="21"/>
  <c r="K229" i="21"/>
  <c r="J229" i="21"/>
  <c r="I229" i="21"/>
  <c r="H229" i="21"/>
  <c r="G229" i="21"/>
  <c r="O227" i="21"/>
  <c r="N227" i="21"/>
  <c r="M227" i="21"/>
  <c r="L227" i="21"/>
  <c r="K227" i="21"/>
  <c r="J227" i="21"/>
  <c r="I227" i="21"/>
  <c r="H227" i="21"/>
  <c r="G227" i="21"/>
  <c r="O226" i="21"/>
  <c r="N226" i="21"/>
  <c r="M226" i="21"/>
  <c r="L226" i="21"/>
  <c r="K226" i="21"/>
  <c r="J226" i="21"/>
  <c r="I226" i="21"/>
  <c r="H226" i="21"/>
  <c r="G226" i="21"/>
  <c r="O225" i="21"/>
  <c r="N225" i="21"/>
  <c r="M225" i="21"/>
  <c r="L225" i="21"/>
  <c r="K225" i="21"/>
  <c r="J225" i="21"/>
  <c r="I225" i="21"/>
  <c r="H225" i="21"/>
  <c r="G225" i="21"/>
  <c r="G645" i="21"/>
  <c r="G646" i="21"/>
  <c r="G647" i="21"/>
  <c r="G641" i="21"/>
  <c r="G642" i="21"/>
  <c r="G643" i="21"/>
  <c r="N617" i="22" l="1"/>
  <c r="N623" i="22"/>
  <c r="N619" i="22"/>
  <c r="N622" i="22"/>
  <c r="N618" i="22"/>
  <c r="N621" i="22"/>
  <c r="AD617" i="22"/>
  <c r="AD623" i="22"/>
  <c r="AD619" i="22"/>
  <c r="AD622" i="22"/>
  <c r="AD618" i="22"/>
  <c r="AD621" i="22"/>
  <c r="AT617" i="22"/>
  <c r="AT623" i="22"/>
  <c r="AT619" i="22"/>
  <c r="AT622" i="22"/>
  <c r="AT618" i="22"/>
  <c r="AT621" i="22"/>
  <c r="BJ623" i="22"/>
  <c r="BJ619" i="22"/>
  <c r="BJ622" i="22"/>
  <c r="BJ618" i="22"/>
  <c r="BJ621" i="22"/>
  <c r="BJ617" i="22"/>
  <c r="K619" i="22"/>
  <c r="K622" i="22"/>
  <c r="K618" i="22"/>
  <c r="K621" i="22"/>
  <c r="K617" i="22"/>
  <c r="K623" i="22"/>
  <c r="AA619" i="22"/>
  <c r="AA622" i="22"/>
  <c r="AA618" i="22"/>
  <c r="AA621" i="22"/>
  <c r="AA617" i="22"/>
  <c r="AA623" i="22"/>
  <c r="AQ619" i="22"/>
  <c r="AQ622" i="22"/>
  <c r="AQ618" i="22"/>
  <c r="AQ621" i="22"/>
  <c r="AQ617" i="22"/>
  <c r="AQ623" i="22"/>
  <c r="BG618" i="22"/>
  <c r="BG621" i="22"/>
  <c r="BG617" i="22"/>
  <c r="BG623" i="22"/>
  <c r="BG619" i="22"/>
  <c r="BG622" i="22"/>
  <c r="P617" i="22"/>
  <c r="P623" i="22"/>
  <c r="P619" i="22"/>
  <c r="P622" i="22"/>
  <c r="P618" i="22"/>
  <c r="P621" i="22"/>
  <c r="AF617" i="22"/>
  <c r="AF623" i="22"/>
  <c r="AF619" i="22"/>
  <c r="AF622" i="22"/>
  <c r="AF618" i="22"/>
  <c r="AF621" i="22"/>
  <c r="AV617" i="22"/>
  <c r="AV619" i="22"/>
  <c r="AV622" i="22"/>
  <c r="AV623" i="22"/>
  <c r="AV621" i="22"/>
  <c r="AV618" i="22"/>
  <c r="BL623" i="22"/>
  <c r="BL619" i="22"/>
  <c r="BL622" i="22"/>
  <c r="BL618" i="22"/>
  <c r="BL621" i="22"/>
  <c r="BL617" i="22"/>
  <c r="AC619" i="22"/>
  <c r="AC622" i="22"/>
  <c r="AC618" i="22"/>
  <c r="AC621" i="22"/>
  <c r="AC617" i="22"/>
  <c r="AC623" i="22"/>
  <c r="AS619" i="22"/>
  <c r="AS622" i="22"/>
  <c r="AS618" i="22"/>
  <c r="AS621" i="22"/>
  <c r="AS617" i="22"/>
  <c r="AS623" i="22"/>
  <c r="BI618" i="22"/>
  <c r="BI621" i="22"/>
  <c r="BI617" i="22"/>
  <c r="BI623" i="22"/>
  <c r="BI619" i="22"/>
  <c r="BI622" i="22"/>
  <c r="R617" i="22"/>
  <c r="R623" i="22"/>
  <c r="R619" i="22"/>
  <c r="R622" i="22"/>
  <c r="R618" i="22"/>
  <c r="R621" i="22"/>
  <c r="AH617" i="22"/>
  <c r="AH623" i="22"/>
  <c r="AH619" i="22"/>
  <c r="AH622" i="22"/>
  <c r="AH618" i="22"/>
  <c r="AH621" i="22"/>
  <c r="AX617" i="22"/>
  <c r="AX619" i="22"/>
  <c r="AX622" i="22"/>
  <c r="AX618" i="22"/>
  <c r="AX623" i="22"/>
  <c r="AX621" i="22"/>
  <c r="BN623" i="22"/>
  <c r="BN619" i="22"/>
  <c r="BN622" i="22"/>
  <c r="BN618" i="22"/>
  <c r="BN621" i="22"/>
  <c r="BN617" i="22"/>
  <c r="O619" i="22"/>
  <c r="O622" i="22"/>
  <c r="O618" i="22"/>
  <c r="O621" i="22"/>
  <c r="O617" i="22"/>
  <c r="O623" i="22"/>
  <c r="AE619" i="22"/>
  <c r="AE622" i="22"/>
  <c r="AE618" i="22"/>
  <c r="AE621" i="22"/>
  <c r="AE617" i="22"/>
  <c r="AE623" i="22"/>
  <c r="AU619" i="22"/>
  <c r="AU622" i="22"/>
  <c r="AU618" i="22"/>
  <c r="AU617" i="22"/>
  <c r="AU623" i="22"/>
  <c r="AU621" i="22"/>
  <c r="BK618" i="22"/>
  <c r="BK621" i="22"/>
  <c r="BK617" i="22"/>
  <c r="BK623" i="22"/>
  <c r="BK619" i="22"/>
  <c r="BK622" i="22"/>
  <c r="T617" i="22"/>
  <c r="T623" i="22"/>
  <c r="T619" i="22"/>
  <c r="T622" i="22"/>
  <c r="T618" i="22"/>
  <c r="T621" i="22"/>
  <c r="AJ617" i="22"/>
  <c r="AJ623" i="22"/>
  <c r="AJ619" i="22"/>
  <c r="AJ622" i="22"/>
  <c r="AJ618" i="22"/>
  <c r="AJ621" i="22"/>
  <c r="AZ617" i="22"/>
  <c r="AZ619" i="22"/>
  <c r="AZ622" i="22"/>
  <c r="AZ623" i="22"/>
  <c r="AZ621" i="22"/>
  <c r="AZ618" i="22"/>
  <c r="Q619" i="22"/>
  <c r="Q622" i="22"/>
  <c r="Q618" i="22"/>
  <c r="Q621" i="22"/>
  <c r="Q617" i="22"/>
  <c r="Q623" i="22"/>
  <c r="AG619" i="22"/>
  <c r="AG622" i="22"/>
  <c r="AG618" i="22"/>
  <c r="AG621" i="22"/>
  <c r="AG617" i="22"/>
  <c r="AG623" i="22"/>
  <c r="AW619" i="22"/>
  <c r="AW622" i="22"/>
  <c r="AW617" i="22"/>
  <c r="AW621" i="22"/>
  <c r="AW618" i="22"/>
  <c r="AW623" i="22"/>
  <c r="BM618" i="22"/>
  <c r="BM621" i="22"/>
  <c r="BM617" i="22"/>
  <c r="BM623" i="22"/>
  <c r="BM619" i="22"/>
  <c r="BM622" i="22"/>
  <c r="M619" i="22"/>
  <c r="M622" i="22"/>
  <c r="M618" i="22"/>
  <c r="M621" i="22"/>
  <c r="M617" i="22"/>
  <c r="M623" i="22"/>
  <c r="V617" i="22"/>
  <c r="V623" i="22"/>
  <c r="V619" i="22"/>
  <c r="V622" i="22"/>
  <c r="V618" i="22"/>
  <c r="V621" i="22"/>
  <c r="AL617" i="22"/>
  <c r="AL623" i="22"/>
  <c r="AL619" i="22"/>
  <c r="AL622" i="22"/>
  <c r="AL618" i="22"/>
  <c r="AL621" i="22"/>
  <c r="BB623" i="22"/>
  <c r="BB619" i="22"/>
  <c r="BB622" i="22"/>
  <c r="BB618" i="22"/>
  <c r="BB621" i="22"/>
  <c r="BB617" i="22"/>
  <c r="I619" i="22"/>
  <c r="I622" i="22"/>
  <c r="I618" i="22"/>
  <c r="I621" i="22"/>
  <c r="I617" i="22"/>
  <c r="I623" i="22"/>
  <c r="S619" i="22"/>
  <c r="S622" i="22"/>
  <c r="S618" i="22"/>
  <c r="S621" i="22"/>
  <c r="S617" i="22"/>
  <c r="S623" i="22"/>
  <c r="AI619" i="22"/>
  <c r="AI622" i="22"/>
  <c r="AI618" i="22"/>
  <c r="AI621" i="22"/>
  <c r="AI617" i="22"/>
  <c r="AI623" i="22"/>
  <c r="AY619" i="22"/>
  <c r="AY622" i="22"/>
  <c r="AY617" i="22"/>
  <c r="AY618" i="22"/>
  <c r="AY623" i="22"/>
  <c r="AY621" i="22"/>
  <c r="H617" i="22"/>
  <c r="H623" i="22"/>
  <c r="H619" i="22"/>
  <c r="H622" i="22"/>
  <c r="H618" i="22"/>
  <c r="H621" i="22"/>
  <c r="X617" i="22"/>
  <c r="X623" i="22"/>
  <c r="X619" i="22"/>
  <c r="X622" i="22"/>
  <c r="X618" i="22"/>
  <c r="X621" i="22"/>
  <c r="AN617" i="22"/>
  <c r="AN623" i="22"/>
  <c r="AN619" i="22"/>
  <c r="AN622" i="22"/>
  <c r="AN618" i="22"/>
  <c r="AN621" i="22"/>
  <c r="BD623" i="22"/>
  <c r="BD619" i="22"/>
  <c r="BD622" i="22"/>
  <c r="BD618" i="22"/>
  <c r="BD621" i="22"/>
  <c r="BD617" i="22"/>
  <c r="U619" i="22"/>
  <c r="U622" i="22"/>
  <c r="U618" i="22"/>
  <c r="U621" i="22"/>
  <c r="U617" i="22"/>
  <c r="U623" i="22"/>
  <c r="AK619" i="22"/>
  <c r="AK622" i="22"/>
  <c r="AK618" i="22"/>
  <c r="AK621" i="22"/>
  <c r="AK617" i="22"/>
  <c r="AK623" i="22"/>
  <c r="BA619" i="22"/>
  <c r="BA622" i="22"/>
  <c r="BA617" i="22"/>
  <c r="BA621" i="22"/>
  <c r="BA618" i="22"/>
  <c r="BA623" i="22"/>
  <c r="I53" i="23"/>
  <c r="E71" i="23" s="1"/>
  <c r="F100" i="23" s="1"/>
  <c r="G53" i="23"/>
  <c r="J617" i="22"/>
  <c r="J623" i="22"/>
  <c r="J619" i="22"/>
  <c r="J622" i="22"/>
  <c r="J618" i="22"/>
  <c r="J621" i="22"/>
  <c r="Z617" i="22"/>
  <c r="Z623" i="22"/>
  <c r="Z619" i="22"/>
  <c r="Z622" i="22"/>
  <c r="Z618" i="22"/>
  <c r="Z621" i="22"/>
  <c r="AP617" i="22"/>
  <c r="AP623" i="22"/>
  <c r="AP619" i="22"/>
  <c r="AP622" i="22"/>
  <c r="AP618" i="22"/>
  <c r="AP621" i="22"/>
  <c r="BF623" i="22"/>
  <c r="BF619" i="22"/>
  <c r="BF622" i="22"/>
  <c r="BF618" i="22"/>
  <c r="BF621" i="22"/>
  <c r="BF617" i="22"/>
  <c r="G618" i="22"/>
  <c r="G621" i="22"/>
  <c r="J202" i="22"/>
  <c r="J234" i="22" s="1"/>
  <c r="N202" i="22"/>
  <c r="N234" i="22" s="1"/>
  <c r="R202" i="22"/>
  <c r="R234" i="22" s="1"/>
  <c r="V202" i="22"/>
  <c r="V234" i="22" s="1"/>
  <c r="Z202" i="22"/>
  <c r="Z234" i="22" s="1"/>
  <c r="AD202" i="22"/>
  <c r="AD234" i="22" s="1"/>
  <c r="AH202" i="22"/>
  <c r="AH234" i="22" s="1"/>
  <c r="AL202" i="22"/>
  <c r="AL234" i="22" s="1"/>
  <c r="AP202" i="22"/>
  <c r="AP234" i="22" s="1"/>
  <c r="AT202" i="22"/>
  <c r="AT234" i="22" s="1"/>
  <c r="AX202" i="22"/>
  <c r="AX234" i="22" s="1"/>
  <c r="BB202" i="22"/>
  <c r="BB234" i="22" s="1"/>
  <c r="BF202" i="22"/>
  <c r="BF234" i="22" s="1"/>
  <c r="BJ202" i="22"/>
  <c r="BJ234" i="22" s="1"/>
  <c r="BN202" i="22"/>
  <c r="BN234" i="22" s="1"/>
  <c r="J203" i="22"/>
  <c r="J235" i="22" s="1"/>
  <c r="N203" i="22"/>
  <c r="N235" i="22" s="1"/>
  <c r="R203" i="22"/>
  <c r="R235" i="22" s="1"/>
  <c r="V203" i="22"/>
  <c r="V235" i="22" s="1"/>
  <c r="Z203" i="22"/>
  <c r="Z235" i="22" s="1"/>
  <c r="AD203" i="22"/>
  <c r="AD235" i="22" s="1"/>
  <c r="AH203" i="22"/>
  <c r="AH235" i="22" s="1"/>
  <c r="AL203" i="22"/>
  <c r="AL235" i="22" s="1"/>
  <c r="AP203" i="22"/>
  <c r="AP235" i="22" s="1"/>
  <c r="AT203" i="22"/>
  <c r="AT235" i="22" s="1"/>
  <c r="AX203" i="22"/>
  <c r="AX235" i="22" s="1"/>
  <c r="BB203" i="22"/>
  <c r="BB235" i="22" s="1"/>
  <c r="BF203" i="22"/>
  <c r="BF235" i="22" s="1"/>
  <c r="BJ203" i="22"/>
  <c r="BJ235" i="22" s="1"/>
  <c r="BN203" i="22"/>
  <c r="BN235" i="22" s="1"/>
  <c r="J204" i="22"/>
  <c r="J236" i="22" s="1"/>
  <c r="N204" i="22"/>
  <c r="N236" i="22" s="1"/>
  <c r="R204" i="22"/>
  <c r="R236" i="22" s="1"/>
  <c r="V204" i="22"/>
  <c r="V236" i="22" s="1"/>
  <c r="Z204" i="22"/>
  <c r="Z236" i="22" s="1"/>
  <c r="AD204" i="22"/>
  <c r="AD236" i="22" s="1"/>
  <c r="AH204" i="22"/>
  <c r="AH236" i="22" s="1"/>
  <c r="AL204" i="22"/>
  <c r="AL236" i="22" s="1"/>
  <c r="AP204" i="22"/>
  <c r="AP236" i="22" s="1"/>
  <c r="AT204" i="22"/>
  <c r="AT236" i="22" s="1"/>
  <c r="AX204" i="22"/>
  <c r="AX236" i="22" s="1"/>
  <c r="BB204" i="22"/>
  <c r="BB236" i="22" s="1"/>
  <c r="BF204" i="22"/>
  <c r="BF236" i="22" s="1"/>
  <c r="BJ204" i="22"/>
  <c r="BJ236" i="22" s="1"/>
  <c r="BN204" i="22"/>
  <c r="BN236" i="22" s="1"/>
  <c r="J206" i="22"/>
  <c r="J238" i="22" s="1"/>
  <c r="N206" i="22"/>
  <c r="N238" i="22" s="1"/>
  <c r="R206" i="22"/>
  <c r="R238" i="22" s="1"/>
  <c r="V206" i="22"/>
  <c r="V238" i="22" s="1"/>
  <c r="Z206" i="22"/>
  <c r="Z238" i="22" s="1"/>
  <c r="AD206" i="22"/>
  <c r="AD238" i="22" s="1"/>
  <c r="AH206" i="22"/>
  <c r="AH238" i="22" s="1"/>
  <c r="AL206" i="22"/>
  <c r="AL238" i="22" s="1"/>
  <c r="AP206" i="22"/>
  <c r="AP238" i="22" s="1"/>
  <c r="AT206" i="22"/>
  <c r="AT238" i="22" s="1"/>
  <c r="AX206" i="22"/>
  <c r="AX238" i="22" s="1"/>
  <c r="BB206" i="22"/>
  <c r="BB238" i="22" s="1"/>
  <c r="BF206" i="22"/>
  <c r="BF238" i="22" s="1"/>
  <c r="BJ206" i="22"/>
  <c r="BJ238" i="22" s="1"/>
  <c r="BN206" i="22"/>
  <c r="BN238" i="22" s="1"/>
  <c r="J207" i="22"/>
  <c r="J239" i="22" s="1"/>
  <c r="N207" i="22"/>
  <c r="N239" i="22" s="1"/>
  <c r="R207" i="22"/>
  <c r="R239" i="22" s="1"/>
  <c r="V207" i="22"/>
  <c r="V239" i="22" s="1"/>
  <c r="Z207" i="22"/>
  <c r="Z239" i="22" s="1"/>
  <c r="AD207" i="22"/>
  <c r="AD239" i="22" s="1"/>
  <c r="AH207" i="22"/>
  <c r="AH239" i="22" s="1"/>
  <c r="AL207" i="22"/>
  <c r="AL239" i="22" s="1"/>
  <c r="AP207" i="22"/>
  <c r="AP239" i="22" s="1"/>
  <c r="AT207" i="22"/>
  <c r="AT239" i="22" s="1"/>
  <c r="AX207" i="22"/>
  <c r="AX239" i="22" s="1"/>
  <c r="BB207" i="22"/>
  <c r="BB239" i="22" s="1"/>
  <c r="BF207" i="22"/>
  <c r="BF239" i="22" s="1"/>
  <c r="BJ207" i="22"/>
  <c r="BJ239" i="22" s="1"/>
  <c r="BN207" i="22"/>
  <c r="BN239" i="22" s="1"/>
  <c r="J208" i="22"/>
  <c r="J240" i="22" s="1"/>
  <c r="N208" i="22"/>
  <c r="N240" i="22" s="1"/>
  <c r="R208" i="22"/>
  <c r="R240" i="22" s="1"/>
  <c r="G617" i="22"/>
  <c r="G202" i="22"/>
  <c r="G234" i="22" s="1"/>
  <c r="K202" i="22"/>
  <c r="K234" i="22" s="1"/>
  <c r="O202" i="22"/>
  <c r="O234" i="22" s="1"/>
  <c r="S202" i="22"/>
  <c r="S234" i="22" s="1"/>
  <c r="W202" i="22"/>
  <c r="W234" i="22" s="1"/>
  <c r="AA202" i="22"/>
  <c r="AA234" i="22" s="1"/>
  <c r="AE202" i="22"/>
  <c r="AE234" i="22" s="1"/>
  <c r="AI202" i="22"/>
  <c r="AI234" i="22" s="1"/>
  <c r="AM202" i="22"/>
  <c r="AM234" i="22" s="1"/>
  <c r="AQ202" i="22"/>
  <c r="AQ234" i="22" s="1"/>
  <c r="AU202" i="22"/>
  <c r="AU234" i="22" s="1"/>
  <c r="AY202" i="22"/>
  <c r="AY234" i="22" s="1"/>
  <c r="BC202" i="22"/>
  <c r="BC234" i="22" s="1"/>
  <c r="BG202" i="22"/>
  <c r="BG234" i="22" s="1"/>
  <c r="BK202" i="22"/>
  <c r="BK234" i="22" s="1"/>
  <c r="G203" i="22"/>
  <c r="G235" i="22" s="1"/>
  <c r="K203" i="22"/>
  <c r="K235" i="22" s="1"/>
  <c r="O203" i="22"/>
  <c r="O235" i="22" s="1"/>
  <c r="S203" i="22"/>
  <c r="S235" i="22" s="1"/>
  <c r="W203" i="22"/>
  <c r="W235" i="22" s="1"/>
  <c r="AA203" i="22"/>
  <c r="AA235" i="22" s="1"/>
  <c r="AE203" i="22"/>
  <c r="AE235" i="22" s="1"/>
  <c r="AI203" i="22"/>
  <c r="AI235" i="22" s="1"/>
  <c r="AM203" i="22"/>
  <c r="AM235" i="22" s="1"/>
  <c r="AQ203" i="22"/>
  <c r="AQ235" i="22" s="1"/>
  <c r="AU203" i="22"/>
  <c r="AU235" i="22" s="1"/>
  <c r="AY203" i="22"/>
  <c r="AY235" i="22" s="1"/>
  <c r="BC203" i="22"/>
  <c r="BC235" i="22" s="1"/>
  <c r="BG203" i="22"/>
  <c r="BG235" i="22" s="1"/>
  <c r="BK203" i="22"/>
  <c r="BK235" i="22" s="1"/>
  <c r="G204" i="22"/>
  <c r="G236" i="22" s="1"/>
  <c r="K204" i="22"/>
  <c r="K236" i="22" s="1"/>
  <c r="O204" i="22"/>
  <c r="O236" i="22" s="1"/>
  <c r="S204" i="22"/>
  <c r="S236" i="22" s="1"/>
  <c r="W204" i="22"/>
  <c r="W236" i="22" s="1"/>
  <c r="AA204" i="22"/>
  <c r="AA236" i="22" s="1"/>
  <c r="AE204" i="22"/>
  <c r="AE236" i="22" s="1"/>
  <c r="AI204" i="22"/>
  <c r="AI236" i="22" s="1"/>
  <c r="AM204" i="22"/>
  <c r="AM236" i="22" s="1"/>
  <c r="AQ204" i="22"/>
  <c r="AQ236" i="22" s="1"/>
  <c r="AU204" i="22"/>
  <c r="AU236" i="22" s="1"/>
  <c r="AY204" i="22"/>
  <c r="AY236" i="22" s="1"/>
  <c r="BC204" i="22"/>
  <c r="BC236" i="22" s="1"/>
  <c r="BG204" i="22"/>
  <c r="BG236" i="22" s="1"/>
  <c r="BK204" i="22"/>
  <c r="BK236" i="22" s="1"/>
  <c r="G206" i="22"/>
  <c r="G238" i="22" s="1"/>
  <c r="K206" i="22"/>
  <c r="K238" i="22" s="1"/>
  <c r="O206" i="22"/>
  <c r="O238" i="22" s="1"/>
  <c r="S206" i="22"/>
  <c r="S238" i="22" s="1"/>
  <c r="W206" i="22"/>
  <c r="W238" i="22" s="1"/>
  <c r="AA206" i="22"/>
  <c r="AA238" i="22" s="1"/>
  <c r="AE206" i="22"/>
  <c r="AE238" i="22" s="1"/>
  <c r="AI206" i="22"/>
  <c r="AI238" i="22" s="1"/>
  <c r="AM206" i="22"/>
  <c r="AM238" i="22" s="1"/>
  <c r="AQ206" i="22"/>
  <c r="AQ238" i="22" s="1"/>
  <c r="AU206" i="22"/>
  <c r="AU238" i="22" s="1"/>
  <c r="AY206" i="22"/>
  <c r="AY238" i="22" s="1"/>
  <c r="BC206" i="22"/>
  <c r="BC238" i="22" s="1"/>
  <c r="BG206" i="22"/>
  <c r="BG238" i="22" s="1"/>
  <c r="BK206" i="22"/>
  <c r="BK238" i="22" s="1"/>
  <c r="E175" i="22"/>
  <c r="G623" i="22"/>
  <c r="H202" i="22"/>
  <c r="H234" i="22" s="1"/>
  <c r="L202" i="22"/>
  <c r="L234" i="22" s="1"/>
  <c r="P202" i="22"/>
  <c r="P234" i="22" s="1"/>
  <c r="T202" i="22"/>
  <c r="T234" i="22" s="1"/>
  <c r="X202" i="22"/>
  <c r="X234" i="22" s="1"/>
  <c r="AB202" i="22"/>
  <c r="AB234" i="22" s="1"/>
  <c r="AF202" i="22"/>
  <c r="AF234" i="22" s="1"/>
  <c r="AJ202" i="22"/>
  <c r="AJ234" i="22" s="1"/>
  <c r="AN202" i="22"/>
  <c r="AN234" i="22" s="1"/>
  <c r="AR202" i="22"/>
  <c r="AR234" i="22" s="1"/>
  <c r="AV202" i="22"/>
  <c r="AV234" i="22" s="1"/>
  <c r="AZ202" i="22"/>
  <c r="AZ234" i="22" s="1"/>
  <c r="BD202" i="22"/>
  <c r="BD234" i="22" s="1"/>
  <c r="BH202" i="22"/>
  <c r="BH234" i="22" s="1"/>
  <c r="BL202" i="22"/>
  <c r="BL234" i="22" s="1"/>
  <c r="H203" i="22"/>
  <c r="H235" i="22" s="1"/>
  <c r="L203" i="22"/>
  <c r="L235" i="22" s="1"/>
  <c r="P203" i="22"/>
  <c r="P235" i="22" s="1"/>
  <c r="T203" i="22"/>
  <c r="T235" i="22" s="1"/>
  <c r="X203" i="22"/>
  <c r="X235" i="22" s="1"/>
  <c r="AB203" i="22"/>
  <c r="AB235" i="22" s="1"/>
  <c r="AF203" i="22"/>
  <c r="AF235" i="22" s="1"/>
  <c r="AJ203" i="22"/>
  <c r="AJ235" i="22" s="1"/>
  <c r="AN203" i="22"/>
  <c r="AN235" i="22" s="1"/>
  <c r="AR203" i="22"/>
  <c r="AR235" i="22" s="1"/>
  <c r="AV203" i="22"/>
  <c r="AV235" i="22" s="1"/>
  <c r="AZ203" i="22"/>
  <c r="AZ235" i="22" s="1"/>
  <c r="BD203" i="22"/>
  <c r="BD235" i="22" s="1"/>
  <c r="BH203" i="22"/>
  <c r="BH235" i="22" s="1"/>
  <c r="BL203" i="22"/>
  <c r="BL235" i="22" s="1"/>
  <c r="H204" i="22"/>
  <c r="H236" i="22" s="1"/>
  <c r="L204" i="22"/>
  <c r="L236" i="22" s="1"/>
  <c r="P204" i="22"/>
  <c r="P236" i="22" s="1"/>
  <c r="T204" i="22"/>
  <c r="T236" i="22" s="1"/>
  <c r="X204" i="22"/>
  <c r="X236" i="22" s="1"/>
  <c r="AB204" i="22"/>
  <c r="AB236" i="22" s="1"/>
  <c r="AF204" i="22"/>
  <c r="AF236" i="22" s="1"/>
  <c r="AJ204" i="22"/>
  <c r="AJ236" i="22" s="1"/>
  <c r="AN204" i="22"/>
  <c r="AN236" i="22" s="1"/>
  <c r="AR204" i="22"/>
  <c r="AR236" i="22" s="1"/>
  <c r="AV204" i="22"/>
  <c r="AV236" i="22" s="1"/>
  <c r="AZ204" i="22"/>
  <c r="AZ236" i="22" s="1"/>
  <c r="BD204" i="22"/>
  <c r="BD236" i="22" s="1"/>
  <c r="BH204" i="22"/>
  <c r="BH236" i="22" s="1"/>
  <c r="BL204" i="22"/>
  <c r="BL236" i="22" s="1"/>
  <c r="H206" i="22"/>
  <c r="H238" i="22" s="1"/>
  <c r="L206" i="22"/>
  <c r="L238" i="22" s="1"/>
  <c r="P206" i="22"/>
  <c r="P238" i="22" s="1"/>
  <c r="T206" i="22"/>
  <c r="T238" i="22" s="1"/>
  <c r="X206" i="22"/>
  <c r="X238" i="22" s="1"/>
  <c r="AB206" i="22"/>
  <c r="AB238" i="22" s="1"/>
  <c r="AF206" i="22"/>
  <c r="AF238" i="22" s="1"/>
  <c r="AJ206" i="22"/>
  <c r="AJ238" i="22" s="1"/>
  <c r="AN206" i="22"/>
  <c r="AN238" i="22" s="1"/>
  <c r="AR206" i="22"/>
  <c r="AR238" i="22" s="1"/>
  <c r="AV206" i="22"/>
  <c r="AV238" i="22" s="1"/>
  <c r="AZ206" i="22"/>
  <c r="AZ238" i="22" s="1"/>
  <c r="BD206" i="22"/>
  <c r="BD238" i="22" s="1"/>
  <c r="BH206" i="22"/>
  <c r="BH238" i="22" s="1"/>
  <c r="BL206" i="22"/>
  <c r="BL238" i="22" s="1"/>
  <c r="H207" i="22"/>
  <c r="H239" i="22" s="1"/>
  <c r="L207" i="22"/>
  <c r="L239" i="22" s="1"/>
  <c r="P207" i="22"/>
  <c r="P239" i="22" s="1"/>
  <c r="T207" i="22"/>
  <c r="T239" i="22" s="1"/>
  <c r="X207" i="22"/>
  <c r="X239" i="22" s="1"/>
  <c r="AB207" i="22"/>
  <c r="AB239" i="22" s="1"/>
  <c r="AF207" i="22"/>
  <c r="AF239" i="22" s="1"/>
  <c r="AJ207" i="22"/>
  <c r="AJ239" i="22" s="1"/>
  <c r="AN207" i="22"/>
  <c r="AN239" i="22" s="1"/>
  <c r="AR207" i="22"/>
  <c r="AR239" i="22" s="1"/>
  <c r="AV207" i="22"/>
  <c r="AV239" i="22" s="1"/>
  <c r="AZ207" i="22"/>
  <c r="AZ239" i="22" s="1"/>
  <c r="BD207" i="22"/>
  <c r="BD239" i="22" s="1"/>
  <c r="BH207" i="22"/>
  <c r="BH239" i="22" s="1"/>
  <c r="BL207" i="22"/>
  <c r="BL239" i="22" s="1"/>
  <c r="H208" i="22"/>
  <c r="H240" i="22" s="1"/>
  <c r="L208" i="22"/>
  <c r="L240" i="22" s="1"/>
  <c r="P208" i="22"/>
  <c r="P240" i="22" s="1"/>
  <c r="G619" i="22"/>
  <c r="G622" i="22"/>
  <c r="I202" i="22"/>
  <c r="I234" i="22" s="1"/>
  <c r="M202" i="22"/>
  <c r="M234" i="22" s="1"/>
  <c r="Q202" i="22"/>
  <c r="Q234" i="22" s="1"/>
  <c r="U202" i="22"/>
  <c r="U234" i="22" s="1"/>
  <c r="Y202" i="22"/>
  <c r="Y234" i="22" s="1"/>
  <c r="AC202" i="22"/>
  <c r="AC234" i="22" s="1"/>
  <c r="AG202" i="22"/>
  <c r="AG234" i="22" s="1"/>
  <c r="AK202" i="22"/>
  <c r="AK234" i="22" s="1"/>
  <c r="AO202" i="22"/>
  <c r="AO234" i="22" s="1"/>
  <c r="AS202" i="22"/>
  <c r="AS234" i="22" s="1"/>
  <c r="AW202" i="22"/>
  <c r="AW234" i="22" s="1"/>
  <c r="BA202" i="22"/>
  <c r="BA234" i="22" s="1"/>
  <c r="BE202" i="22"/>
  <c r="BE234" i="22" s="1"/>
  <c r="BI202" i="22"/>
  <c r="BI234" i="22" s="1"/>
  <c r="BM202" i="22"/>
  <c r="BM234" i="22" s="1"/>
  <c r="I203" i="22"/>
  <c r="I235" i="22" s="1"/>
  <c r="M203" i="22"/>
  <c r="M235" i="22" s="1"/>
  <c r="Q203" i="22"/>
  <c r="Q235" i="22" s="1"/>
  <c r="U203" i="22"/>
  <c r="U235" i="22" s="1"/>
  <c r="Y203" i="22"/>
  <c r="Y235" i="22" s="1"/>
  <c r="AC203" i="22"/>
  <c r="AC235" i="22" s="1"/>
  <c r="AG203" i="22"/>
  <c r="AG235" i="22" s="1"/>
  <c r="AK203" i="22"/>
  <c r="AK235" i="22" s="1"/>
  <c r="AO203" i="22"/>
  <c r="AO235" i="22" s="1"/>
  <c r="AS203" i="22"/>
  <c r="AS235" i="22" s="1"/>
  <c r="AW203" i="22"/>
  <c r="AW235" i="22" s="1"/>
  <c r="BA203" i="22"/>
  <c r="BA235" i="22" s="1"/>
  <c r="BE203" i="22"/>
  <c r="BE235" i="22" s="1"/>
  <c r="BI203" i="22"/>
  <c r="BI235" i="22" s="1"/>
  <c r="BM203" i="22"/>
  <c r="BM235" i="22" s="1"/>
  <c r="I204" i="22"/>
  <c r="I236" i="22" s="1"/>
  <c r="M204" i="22"/>
  <c r="M236" i="22" s="1"/>
  <c r="Q204" i="22"/>
  <c r="Q236" i="22" s="1"/>
  <c r="U204" i="22"/>
  <c r="U236" i="22" s="1"/>
  <c r="Y204" i="22"/>
  <c r="Y236" i="22" s="1"/>
  <c r="AC204" i="22"/>
  <c r="AC236" i="22" s="1"/>
  <c r="AG204" i="22"/>
  <c r="AG236" i="22" s="1"/>
  <c r="AK204" i="22"/>
  <c r="AK236" i="22" s="1"/>
  <c r="AO204" i="22"/>
  <c r="AO236" i="22" s="1"/>
  <c r="AS204" i="22"/>
  <c r="AS236" i="22" s="1"/>
  <c r="AW204" i="22"/>
  <c r="AW236" i="22" s="1"/>
  <c r="BA204" i="22"/>
  <c r="BA236" i="22" s="1"/>
  <c r="BE204" i="22"/>
  <c r="BE236" i="22" s="1"/>
  <c r="BI204" i="22"/>
  <c r="BI236" i="22" s="1"/>
  <c r="BM204" i="22"/>
  <c r="BM236" i="22" s="1"/>
  <c r="I206" i="22"/>
  <c r="I238" i="22" s="1"/>
  <c r="M206" i="22"/>
  <c r="M238" i="22" s="1"/>
  <c r="Q206" i="22"/>
  <c r="Q238" i="22" s="1"/>
  <c r="U206" i="22"/>
  <c r="U238" i="22" s="1"/>
  <c r="Y206" i="22"/>
  <c r="Y238" i="22" s="1"/>
  <c r="AC206" i="22"/>
  <c r="AC238" i="22" s="1"/>
  <c r="AG206" i="22"/>
  <c r="AG238" i="22" s="1"/>
  <c r="AK206" i="22"/>
  <c r="AK238" i="22" s="1"/>
  <c r="AO206" i="22"/>
  <c r="AO238" i="22" s="1"/>
  <c r="AS206" i="22"/>
  <c r="AS238" i="22" s="1"/>
  <c r="AW206" i="22"/>
  <c r="AW238" i="22" s="1"/>
  <c r="BA206" i="22"/>
  <c r="BA238" i="22" s="1"/>
  <c r="BE206" i="22"/>
  <c r="BE238" i="22" s="1"/>
  <c r="BI206" i="22"/>
  <c r="BI238" i="22" s="1"/>
  <c r="BM206" i="22"/>
  <c r="BM238" i="22" s="1"/>
  <c r="I207" i="22"/>
  <c r="I239" i="22" s="1"/>
  <c r="M207" i="22"/>
  <c r="M239" i="22" s="1"/>
  <c r="Q207" i="22"/>
  <c r="Q239" i="22" s="1"/>
  <c r="U207" i="22"/>
  <c r="U239" i="22" s="1"/>
  <c r="Y207" i="22"/>
  <c r="Y239" i="22" s="1"/>
  <c r="AC207" i="22"/>
  <c r="AC239" i="22" s="1"/>
  <c r="AG207" i="22"/>
  <c r="AG239" i="22" s="1"/>
  <c r="AK207" i="22"/>
  <c r="AK239" i="22" s="1"/>
  <c r="AO207" i="22"/>
  <c r="AO239" i="22" s="1"/>
  <c r="AS207" i="22"/>
  <c r="AS239" i="22" s="1"/>
  <c r="AW207" i="22"/>
  <c r="AW239" i="22" s="1"/>
  <c r="BA207" i="22"/>
  <c r="BA239" i="22" s="1"/>
  <c r="BE207" i="22"/>
  <c r="BE239" i="22" s="1"/>
  <c r="BI207" i="22"/>
  <c r="BI239" i="22" s="1"/>
  <c r="BM207" i="22"/>
  <c r="BM239" i="22" s="1"/>
  <c r="I208" i="22"/>
  <c r="I240" i="22" s="1"/>
  <c r="M208" i="22"/>
  <c r="M240" i="22" s="1"/>
  <c r="Q208" i="22"/>
  <c r="Q240" i="22" s="1"/>
  <c r="U208" i="22"/>
  <c r="U240" i="22" s="1"/>
  <c r="Y208" i="22"/>
  <c r="Y240" i="22" s="1"/>
  <c r="AC208" i="22"/>
  <c r="AC240" i="22" s="1"/>
  <c r="AG208" i="22"/>
  <c r="AG240" i="22" s="1"/>
  <c r="G207" i="22"/>
  <c r="G239" i="22" s="1"/>
  <c r="W207" i="22"/>
  <c r="W239" i="22" s="1"/>
  <c r="AM207" i="22"/>
  <c r="AM239" i="22" s="1"/>
  <c r="BC207" i="22"/>
  <c r="BC239" i="22" s="1"/>
  <c r="K208" i="22"/>
  <c r="K240" i="22" s="1"/>
  <c r="V208" i="22"/>
  <c r="V240" i="22" s="1"/>
  <c r="AA208" i="22"/>
  <c r="AA240" i="22" s="1"/>
  <c r="AF208" i="22"/>
  <c r="AF240" i="22" s="1"/>
  <c r="AK208" i="22"/>
  <c r="AK240" i="22" s="1"/>
  <c r="AO208" i="22"/>
  <c r="AO240" i="22" s="1"/>
  <c r="AS208" i="22"/>
  <c r="AS240" i="22" s="1"/>
  <c r="AW208" i="22"/>
  <c r="AW240" i="22" s="1"/>
  <c r="BA208" i="22"/>
  <c r="BA240" i="22" s="1"/>
  <c r="BE208" i="22"/>
  <c r="BE240" i="22" s="1"/>
  <c r="BI208" i="22"/>
  <c r="BI240" i="22" s="1"/>
  <c r="BM208" i="22"/>
  <c r="BM240" i="22" s="1"/>
  <c r="K207" i="22"/>
  <c r="K239" i="22" s="1"/>
  <c r="AA207" i="22"/>
  <c r="AA239" i="22" s="1"/>
  <c r="AQ207" i="22"/>
  <c r="AQ239" i="22" s="1"/>
  <c r="BG207" i="22"/>
  <c r="BG239" i="22" s="1"/>
  <c r="O208" i="22"/>
  <c r="O240" i="22" s="1"/>
  <c r="W208" i="22"/>
  <c r="W240" i="22" s="1"/>
  <c r="AB208" i="22"/>
  <c r="AB240" i="22" s="1"/>
  <c r="AH208" i="22"/>
  <c r="AH240" i="22" s="1"/>
  <c r="AL208" i="22"/>
  <c r="AL240" i="22" s="1"/>
  <c r="AP208" i="22"/>
  <c r="AP240" i="22" s="1"/>
  <c r="AT208" i="22"/>
  <c r="AT240" i="22" s="1"/>
  <c r="AX208" i="22"/>
  <c r="AX240" i="22" s="1"/>
  <c r="BB208" i="22"/>
  <c r="BB240" i="22" s="1"/>
  <c r="BF208" i="22"/>
  <c r="BF240" i="22" s="1"/>
  <c r="BJ208" i="22"/>
  <c r="BJ240" i="22" s="1"/>
  <c r="BN208" i="22"/>
  <c r="BN240" i="22" s="1"/>
  <c r="O207" i="22"/>
  <c r="O239" i="22" s="1"/>
  <c r="AE207" i="22"/>
  <c r="AE239" i="22" s="1"/>
  <c r="AU207" i="22"/>
  <c r="AU239" i="22" s="1"/>
  <c r="BK207" i="22"/>
  <c r="BK239" i="22" s="1"/>
  <c r="S208" i="22"/>
  <c r="S240" i="22" s="1"/>
  <c r="X208" i="22"/>
  <c r="X240" i="22" s="1"/>
  <c r="AD208" i="22"/>
  <c r="AD240" i="22" s="1"/>
  <c r="AI208" i="22"/>
  <c r="AI240" i="22" s="1"/>
  <c r="AM208" i="22"/>
  <c r="AM240" i="22" s="1"/>
  <c r="AQ208" i="22"/>
  <c r="AQ240" i="22" s="1"/>
  <c r="AU208" i="22"/>
  <c r="AU240" i="22" s="1"/>
  <c r="AY208" i="22"/>
  <c r="AY240" i="22" s="1"/>
  <c r="BC208" i="22"/>
  <c r="BC240" i="22" s="1"/>
  <c r="BG208" i="22"/>
  <c r="BG240" i="22" s="1"/>
  <c r="BK208" i="22"/>
  <c r="BK240" i="22" s="1"/>
  <c r="S207" i="22"/>
  <c r="S239" i="22" s="1"/>
  <c r="AI207" i="22"/>
  <c r="AI239" i="22" s="1"/>
  <c r="AY207" i="22"/>
  <c r="AY239" i="22" s="1"/>
  <c r="G208" i="22"/>
  <c r="G240" i="22" s="1"/>
  <c r="T208" i="22"/>
  <c r="T240" i="22" s="1"/>
  <c r="Z208" i="22"/>
  <c r="Z240" i="22" s="1"/>
  <c r="AE208" i="22"/>
  <c r="AE240" i="22" s="1"/>
  <c r="AJ208" i="22"/>
  <c r="AJ240" i="22" s="1"/>
  <c r="AN208" i="22"/>
  <c r="AN240" i="22" s="1"/>
  <c r="AR208" i="22"/>
  <c r="AR240" i="22" s="1"/>
  <c r="AV208" i="22"/>
  <c r="AV240" i="22" s="1"/>
  <c r="AZ208" i="22"/>
  <c r="AZ240" i="22" s="1"/>
  <c r="BD208" i="22"/>
  <c r="BD240" i="22" s="1"/>
  <c r="BH208" i="22"/>
  <c r="BH240" i="22" s="1"/>
  <c r="BL208" i="22"/>
  <c r="BL240" i="22" s="1"/>
  <c r="W619" i="22"/>
  <c r="W622" i="22"/>
  <c r="W618" i="22"/>
  <c r="W621" i="22"/>
  <c r="W617" i="22"/>
  <c r="W623" i="22"/>
  <c r="AM619" i="22"/>
  <c r="AM622" i="22"/>
  <c r="AM618" i="22"/>
  <c r="AM621" i="22"/>
  <c r="AM617" i="22"/>
  <c r="AM623" i="22"/>
  <c r="BC618" i="22"/>
  <c r="BC621" i="22"/>
  <c r="BC617" i="22"/>
  <c r="BC623" i="22"/>
  <c r="BC619" i="22"/>
  <c r="BC622" i="22"/>
  <c r="L617" i="22"/>
  <c r="L623" i="22"/>
  <c r="L619" i="22"/>
  <c r="L622" i="22"/>
  <c r="L618" i="22"/>
  <c r="L621" i="22"/>
  <c r="AB617" i="22"/>
  <c r="AB623" i="22"/>
  <c r="AB619" i="22"/>
  <c r="AB622" i="22"/>
  <c r="AB618" i="22"/>
  <c r="AB621" i="22"/>
  <c r="AR617" i="22"/>
  <c r="AR623" i="22"/>
  <c r="AR619" i="22"/>
  <c r="AR622" i="22"/>
  <c r="AR618" i="22"/>
  <c r="AR621" i="22"/>
  <c r="BH623" i="22"/>
  <c r="BH619" i="22"/>
  <c r="BH622" i="22"/>
  <c r="BH618" i="22"/>
  <c r="BH621" i="22"/>
  <c r="BH617" i="22"/>
  <c r="Y619" i="22"/>
  <c r="Y622" i="22"/>
  <c r="Y618" i="22"/>
  <c r="Y621" i="22"/>
  <c r="Y617" i="22"/>
  <c r="Y623" i="22"/>
  <c r="AO619" i="22"/>
  <c r="AO622" i="22"/>
  <c r="AO618" i="22"/>
  <c r="AO621" i="22"/>
  <c r="AO617" i="22"/>
  <c r="AO623" i="22"/>
  <c r="BE618" i="22"/>
  <c r="BE621" i="22"/>
  <c r="BE617" i="22"/>
  <c r="BE623" i="22"/>
  <c r="BE619" i="22"/>
  <c r="BE622" i="22"/>
  <c r="AL28" i="34"/>
  <c r="BM24" i="34"/>
  <c r="AW25" i="34"/>
  <c r="BC27" i="34"/>
  <c r="AW24" i="34"/>
  <c r="BG23" i="34"/>
  <c r="AA24" i="34"/>
  <c r="AA23" i="34"/>
  <c r="AA28" i="34"/>
  <c r="K26" i="34"/>
  <c r="AQ23" i="34"/>
  <c r="AG28" i="34"/>
  <c r="AG27" i="34"/>
  <c r="BA27" i="34"/>
  <c r="C587" i="22"/>
  <c r="BB25" i="34"/>
  <c r="V25" i="34"/>
  <c r="BG24" i="34"/>
  <c r="BG28" i="34"/>
  <c r="AK27" i="34"/>
  <c r="AK23" i="34"/>
  <c r="U23" i="34"/>
  <c r="BG27" i="34"/>
  <c r="BA23" i="34"/>
  <c r="F22" i="25"/>
  <c r="H22" i="25" s="1"/>
  <c r="M55" i="25" s="1"/>
  <c r="E29" i="18"/>
  <c r="E23" i="25"/>
  <c r="BK167" i="21"/>
  <c r="BG167" i="21"/>
  <c r="BC167" i="21"/>
  <c r="AY167" i="21"/>
  <c r="AU167" i="21"/>
  <c r="AQ167" i="21"/>
  <c r="AM167" i="21"/>
  <c r="AI167" i="21"/>
  <c r="AE167" i="21"/>
  <c r="AA167" i="21"/>
  <c r="W167" i="21"/>
  <c r="S167" i="21"/>
  <c r="O167" i="21"/>
  <c r="K167" i="21"/>
  <c r="G167" i="21"/>
  <c r="BD167" i="21"/>
  <c r="AV167" i="21"/>
  <c r="AN167" i="21"/>
  <c r="AF167" i="21"/>
  <c r="T167" i="21"/>
  <c r="L167" i="21"/>
  <c r="BN167" i="21"/>
  <c r="BJ167" i="21"/>
  <c r="BF167" i="21"/>
  <c r="BB167" i="21"/>
  <c r="AX167" i="21"/>
  <c r="AT167" i="21"/>
  <c r="AP167" i="21"/>
  <c r="AL167" i="21"/>
  <c r="AH167" i="21"/>
  <c r="AD167" i="21"/>
  <c r="Z167" i="21"/>
  <c r="V167" i="21"/>
  <c r="R167" i="21"/>
  <c r="N167" i="21"/>
  <c r="J167" i="21"/>
  <c r="BH167" i="21"/>
  <c r="AZ167" i="21"/>
  <c r="AJ167" i="21"/>
  <c r="AB167" i="21"/>
  <c r="P167" i="21"/>
  <c r="H167" i="21"/>
  <c r="BM167" i="21"/>
  <c r="BI167" i="21"/>
  <c r="BE167" i="21"/>
  <c r="BA167" i="21"/>
  <c r="AW167" i="21"/>
  <c r="AS167" i="21"/>
  <c r="AO167" i="21"/>
  <c r="AK167" i="21"/>
  <c r="AG167" i="21"/>
  <c r="AC167" i="21"/>
  <c r="Y167" i="21"/>
  <c r="U167" i="21"/>
  <c r="Q167" i="21"/>
  <c r="M167" i="21"/>
  <c r="I167" i="21"/>
  <c r="BL167" i="21"/>
  <c r="AR167" i="21"/>
  <c r="X167" i="21"/>
  <c r="L68" i="12"/>
  <c r="AS68" i="12"/>
  <c r="BJ68" i="12"/>
  <c r="AK68" i="12"/>
  <c r="BK68" i="12"/>
  <c r="AN68" i="12"/>
  <c r="AP68" i="12"/>
  <c r="Y68" i="12"/>
  <c r="AB68" i="12"/>
  <c r="AQ68" i="12"/>
  <c r="AX68" i="12"/>
  <c r="BE68" i="12"/>
  <c r="V68" i="12"/>
  <c r="Q68" i="12"/>
  <c r="AW68" i="12"/>
  <c r="AR68" i="12"/>
  <c r="BB68" i="12"/>
  <c r="AV68" i="12"/>
  <c r="BN68" i="12"/>
  <c r="AT68" i="12"/>
  <c r="R68" i="12"/>
  <c r="BH68" i="12"/>
  <c r="BF68" i="12"/>
  <c r="K68" i="12"/>
  <c r="H68" i="12"/>
  <c r="X68" i="12"/>
  <c r="AL68" i="12"/>
  <c r="P68" i="12"/>
  <c r="U68" i="12"/>
  <c r="T68" i="12"/>
  <c r="J68" i="12"/>
  <c r="I68" i="12"/>
  <c r="AE68" i="12"/>
  <c r="N68" i="12"/>
  <c r="AH68" i="12"/>
  <c r="G68" i="12"/>
  <c r="AI68" i="12"/>
  <c r="AG68" i="12"/>
  <c r="BL68" i="12"/>
  <c r="AD68" i="12"/>
  <c r="W68" i="12"/>
  <c r="S68" i="12"/>
  <c r="O68" i="12"/>
  <c r="BA68" i="12"/>
  <c r="AO68" i="12"/>
  <c r="Z68" i="12"/>
  <c r="AZ68" i="12"/>
  <c r="AU68" i="12"/>
  <c r="AY68" i="12"/>
  <c r="AJ68" i="12"/>
  <c r="BM68" i="12"/>
  <c r="BD68" i="12"/>
  <c r="AA68" i="12"/>
  <c r="BC68" i="12"/>
  <c r="BI68" i="12"/>
  <c r="M68" i="12"/>
  <c r="BG68" i="12"/>
  <c r="AF68" i="12"/>
  <c r="C73" i="12"/>
  <c r="AC68" i="12"/>
  <c r="AM68" i="12"/>
  <c r="E159" i="21"/>
  <c r="E67" i="12"/>
  <c r="F627" i="21"/>
  <c r="F631" i="21" s="1"/>
  <c r="F635" i="21"/>
  <c r="F637" i="21" s="1"/>
  <c r="F630" i="21"/>
  <c r="F639" i="21" s="1"/>
  <c r="F641" i="21" s="1"/>
  <c r="BK165" i="21"/>
  <c r="BG165" i="21"/>
  <c r="BC165" i="21"/>
  <c r="AY165" i="21"/>
  <c r="AU165" i="21"/>
  <c r="AQ165" i="21"/>
  <c r="AM165" i="21"/>
  <c r="AI165" i="21"/>
  <c r="AE165" i="21"/>
  <c r="AA165" i="21"/>
  <c r="W165" i="21"/>
  <c r="S165" i="21"/>
  <c r="O165" i="21"/>
  <c r="K165" i="21"/>
  <c r="G165" i="21"/>
  <c r="BD165" i="21"/>
  <c r="AR165" i="21"/>
  <c r="AJ165" i="21"/>
  <c r="X165" i="21"/>
  <c r="T165" i="21"/>
  <c r="H165" i="21"/>
  <c r="BN165" i="21"/>
  <c r="BJ165" i="21"/>
  <c r="BF165" i="21"/>
  <c r="BB165" i="21"/>
  <c r="AX165" i="21"/>
  <c r="AT165" i="21"/>
  <c r="AP165" i="21"/>
  <c r="AL165" i="21"/>
  <c r="AH165" i="21"/>
  <c r="AD165" i="21"/>
  <c r="Z165" i="21"/>
  <c r="V165" i="21"/>
  <c r="R165" i="21"/>
  <c r="N165" i="21"/>
  <c r="J165" i="21"/>
  <c r="BL165" i="21"/>
  <c r="AZ165" i="21"/>
  <c r="AV165" i="21"/>
  <c r="AN165" i="21"/>
  <c r="AB165" i="21"/>
  <c r="P165" i="21"/>
  <c r="L165" i="21"/>
  <c r="BM165" i="21"/>
  <c r="BI165" i="21"/>
  <c r="BE165" i="21"/>
  <c r="BA165" i="21"/>
  <c r="AW165" i="21"/>
  <c r="AS165" i="21"/>
  <c r="AO165" i="21"/>
  <c r="AK165" i="21"/>
  <c r="AG165" i="21"/>
  <c r="AC165" i="21"/>
  <c r="Y165" i="21"/>
  <c r="U165" i="21"/>
  <c r="Q165" i="21"/>
  <c r="M165" i="21"/>
  <c r="I165" i="21"/>
  <c r="BH165" i="21"/>
  <c r="AF165" i="21"/>
  <c r="F23" i="25"/>
  <c r="G49" i="34"/>
  <c r="F664" i="22"/>
  <c r="G52" i="34" s="1"/>
  <c r="F594" i="8"/>
  <c r="G57" i="34" s="1"/>
  <c r="BK720" i="21"/>
  <c r="F21" i="25"/>
  <c r="F70" i="19"/>
  <c r="E28" i="25" s="1"/>
  <c r="E39" i="25" s="1"/>
  <c r="I48" i="23"/>
  <c r="H166" i="8"/>
  <c r="AC166" i="8"/>
  <c r="AW166" i="8"/>
  <c r="I166" i="8"/>
  <c r="AD166" i="8"/>
  <c r="AX166" i="8"/>
  <c r="AY166" i="8"/>
  <c r="J166" i="8"/>
  <c r="L166" i="8"/>
  <c r="AG166" i="8"/>
  <c r="BA166" i="8"/>
  <c r="M166" i="8"/>
  <c r="AH166" i="8"/>
  <c r="BB166" i="8"/>
  <c r="N166" i="8"/>
  <c r="AI166" i="8"/>
  <c r="BC166" i="8"/>
  <c r="Q166" i="8"/>
  <c r="AK166" i="8"/>
  <c r="BE166" i="8"/>
  <c r="R166" i="8"/>
  <c r="AL166" i="8"/>
  <c r="BF166" i="8"/>
  <c r="T166" i="8"/>
  <c r="AN166" i="8"/>
  <c r="AN576" i="8" s="1"/>
  <c r="BH166" i="8"/>
  <c r="U166" i="8"/>
  <c r="V166" i="8"/>
  <c r="AP166" i="8"/>
  <c r="BJ166" i="8"/>
  <c r="AQ166" i="8"/>
  <c r="BK166" i="8"/>
  <c r="BL166" i="8"/>
  <c r="W166" i="8"/>
  <c r="AR166" i="8"/>
  <c r="X166" i="8"/>
  <c r="Z166" i="8"/>
  <c r="AT166" i="8"/>
  <c r="BN166" i="8"/>
  <c r="AU166" i="8"/>
  <c r="G166" i="8"/>
  <c r="AA166" i="8"/>
  <c r="O166" i="8"/>
  <c r="AB166" i="8"/>
  <c r="AV166" i="8"/>
  <c r="AE166" i="8"/>
  <c r="S166" i="8"/>
  <c r="Y166" i="8"/>
  <c r="BD166" i="8"/>
  <c r="AF166" i="8"/>
  <c r="AJ166" i="8"/>
  <c r="AM166" i="8"/>
  <c r="AO166" i="8"/>
  <c r="AS166" i="8"/>
  <c r="AZ166" i="8"/>
  <c r="BG166" i="8"/>
  <c r="BI166" i="8"/>
  <c r="BM166" i="8"/>
  <c r="K166" i="8"/>
  <c r="P166" i="8"/>
  <c r="E160" i="8"/>
  <c r="E71" i="7"/>
  <c r="C73" i="7" s="1"/>
  <c r="F85" i="8" a="1"/>
  <c r="F85" i="8" s="1"/>
  <c r="C161" i="8"/>
  <c r="F48" i="23"/>
  <c r="H48" i="23" s="1"/>
  <c r="F82" i="8" a="1"/>
  <c r="F82" i="8" s="1"/>
  <c r="K48" i="23"/>
  <c r="G54" i="23" s="1"/>
  <c r="J168" i="8"/>
  <c r="AN168" i="8"/>
  <c r="K168" i="8"/>
  <c r="AQ168" i="8"/>
  <c r="M168" i="8"/>
  <c r="AS168" i="8"/>
  <c r="AU168" i="8"/>
  <c r="L168" i="8"/>
  <c r="AR168" i="8"/>
  <c r="BH168" i="8"/>
  <c r="S168" i="8"/>
  <c r="P168" i="8"/>
  <c r="AT168" i="8"/>
  <c r="T168" i="8"/>
  <c r="AV168" i="8"/>
  <c r="U168" i="8"/>
  <c r="AW168" i="8"/>
  <c r="V168" i="8"/>
  <c r="AZ168" i="8"/>
  <c r="I168" i="8"/>
  <c r="AK168" i="8"/>
  <c r="W168" i="8"/>
  <c r="BC168" i="8"/>
  <c r="Y168" i="8"/>
  <c r="BE168" i="8"/>
  <c r="X168" i="8"/>
  <c r="BD168" i="8"/>
  <c r="AB168" i="8"/>
  <c r="BF168" i="8"/>
  <c r="AE168" i="8"/>
  <c r="BG168" i="8"/>
  <c r="AG168" i="8"/>
  <c r="BI168" i="8"/>
  <c r="AF168" i="8"/>
  <c r="AH168" i="8"/>
  <c r="BL168" i="8"/>
  <c r="AI168" i="8"/>
  <c r="G168" i="8"/>
  <c r="H168" i="8"/>
  <c r="AJ168" i="8"/>
  <c r="AC168" i="8"/>
  <c r="Q168" i="8"/>
  <c r="BK168" i="8"/>
  <c r="AY168" i="8"/>
  <c r="AA168" i="8"/>
  <c r="O168" i="8"/>
  <c r="BJ168" i="8"/>
  <c r="AL168" i="8"/>
  <c r="Z168" i="8"/>
  <c r="N168" i="8"/>
  <c r="BN168" i="8"/>
  <c r="BB168" i="8"/>
  <c r="AP168" i="8"/>
  <c r="AD168" i="8"/>
  <c r="R168" i="8"/>
  <c r="BA168" i="8"/>
  <c r="BM168" i="8"/>
  <c r="AO168" i="8"/>
  <c r="AM168" i="8"/>
  <c r="AX168" i="8"/>
  <c r="AB720" i="21"/>
  <c r="H845" i="22"/>
  <c r="E21" i="25"/>
  <c r="G21" i="25" s="1"/>
  <c r="E27" i="18"/>
  <c r="E33" i="18"/>
  <c r="F69" i="19"/>
  <c r="F374" i="16"/>
  <c r="E292" i="24"/>
  <c r="K288" i="24"/>
  <c r="K291" i="24"/>
  <c r="J292" i="24"/>
  <c r="L291" i="24"/>
  <c r="I292" i="24"/>
  <c r="L288" i="24"/>
  <c r="J325" i="16"/>
  <c r="L323" i="16"/>
  <c r="K289" i="24"/>
  <c r="K290" i="24"/>
  <c r="K287" i="24"/>
  <c r="E293" i="24"/>
  <c r="K286" i="24"/>
  <c r="G292" i="24"/>
  <c r="I293" i="24"/>
  <c r="G293" i="24"/>
  <c r="L289" i="24"/>
  <c r="J293" i="24"/>
  <c r="L286" i="24"/>
  <c r="F292" i="24"/>
  <c r="H292" i="24"/>
  <c r="L287" i="24"/>
  <c r="F293" i="24"/>
  <c r="H293" i="24"/>
  <c r="L290" i="24"/>
  <c r="L321" i="16"/>
  <c r="H325" i="16"/>
  <c r="F325" i="16"/>
  <c r="L319" i="16"/>
  <c r="K324" i="16"/>
  <c r="E365" i="16" s="1"/>
  <c r="L340" i="24" s="1"/>
  <c r="D340" i="24" s="1"/>
  <c r="J311" i="16"/>
  <c r="J318" i="16"/>
  <c r="H311" i="16"/>
  <c r="H318" i="16"/>
  <c r="H312" i="16"/>
  <c r="H320" i="16"/>
  <c r="J313" i="16"/>
  <c r="J322" i="16"/>
  <c r="F311" i="16"/>
  <c r="F318" i="16"/>
  <c r="H313" i="16"/>
  <c r="H322" i="16"/>
  <c r="F313" i="16"/>
  <c r="F322" i="16"/>
  <c r="J312" i="16"/>
  <c r="J320" i="16"/>
  <c r="F312" i="16"/>
  <c r="F320" i="16"/>
  <c r="I850" i="22"/>
  <c r="J27" i="27" s="1"/>
  <c r="O657" i="21"/>
  <c r="AD720" i="21"/>
  <c r="F66" i="24"/>
  <c r="F231" i="24" s="1"/>
  <c r="E152" i="24"/>
  <c r="G247" i="24" s="1"/>
  <c r="I657" i="21"/>
  <c r="AP657" i="21"/>
  <c r="AS657" i="21"/>
  <c r="BD657" i="21"/>
  <c r="AD657" i="21"/>
  <c r="M720" i="21"/>
  <c r="AS720" i="21"/>
  <c r="AF657" i="21"/>
  <c r="N720" i="21"/>
  <c r="AX720" i="21"/>
  <c r="AO657" i="21"/>
  <c r="O720" i="21"/>
  <c r="AZ720" i="21"/>
  <c r="Q720" i="21"/>
  <c r="BI720" i="21"/>
  <c r="H657" i="21"/>
  <c r="AQ657" i="21"/>
  <c r="S720" i="21"/>
  <c r="BJ720" i="21"/>
  <c r="J657" i="21"/>
  <c r="AX657" i="21"/>
  <c r="AC720" i="21"/>
  <c r="BH720" i="21"/>
  <c r="AV720" i="21"/>
  <c r="AJ720" i="21"/>
  <c r="X720" i="21"/>
  <c r="L720" i="21"/>
  <c r="BI657" i="21"/>
  <c r="AW657" i="21"/>
  <c r="AK657" i="21"/>
  <c r="Y657" i="21"/>
  <c r="M657" i="21"/>
  <c r="BG720" i="21"/>
  <c r="AU720" i="21"/>
  <c r="AI720" i="21"/>
  <c r="W720" i="21"/>
  <c r="K720" i="21"/>
  <c r="BH657" i="21"/>
  <c r="AV657" i="21"/>
  <c r="AJ657" i="21"/>
  <c r="X657" i="21"/>
  <c r="L657" i="21"/>
  <c r="BF720" i="21"/>
  <c r="AT720" i="21"/>
  <c r="AH720" i="21"/>
  <c r="V720" i="21"/>
  <c r="J720" i="21"/>
  <c r="BG657" i="21"/>
  <c r="AU657" i="21"/>
  <c r="AI657" i="21"/>
  <c r="W657" i="21"/>
  <c r="K657" i="21"/>
  <c r="BD720" i="21"/>
  <c r="AO720" i="21"/>
  <c r="Z720" i="21"/>
  <c r="H720" i="21"/>
  <c r="BB657" i="21"/>
  <c r="AM657" i="21"/>
  <c r="U657" i="21"/>
  <c r="F657" i="21"/>
  <c r="BC720" i="21"/>
  <c r="AN720" i="21"/>
  <c r="Y720" i="21"/>
  <c r="G720" i="21"/>
  <c r="BA657" i="21"/>
  <c r="AL657" i="21"/>
  <c r="T657" i="21"/>
  <c r="BA720" i="21"/>
  <c r="AL720" i="21"/>
  <c r="T720" i="21"/>
  <c r="BN657" i="21"/>
  <c r="AY657" i="21"/>
  <c r="AG657" i="21"/>
  <c r="R657" i="21"/>
  <c r="BB720" i="21"/>
  <c r="AM720" i="21"/>
  <c r="U720" i="21"/>
  <c r="F720" i="21"/>
  <c r="AZ657" i="21"/>
  <c r="AH657" i="21"/>
  <c r="S657" i="21"/>
  <c r="BN720" i="21"/>
  <c r="AY720" i="21"/>
  <c r="AG720" i="21"/>
  <c r="R720" i="21"/>
  <c r="BL657" i="21"/>
  <c r="AT657" i="21"/>
  <c r="AE657" i="21"/>
  <c r="P657" i="21"/>
  <c r="BL720" i="21"/>
  <c r="AW720" i="21"/>
  <c r="AE720" i="21"/>
  <c r="P720" i="21"/>
  <c r="BJ657" i="21"/>
  <c r="AR657" i="21"/>
  <c r="AC657" i="21"/>
  <c r="N657" i="21"/>
  <c r="BE720" i="21"/>
  <c r="AP720" i="21"/>
  <c r="AA720" i="21"/>
  <c r="I720" i="21"/>
  <c r="BC657" i="21"/>
  <c r="AN657" i="21"/>
  <c r="V657" i="21"/>
  <c r="G657" i="21"/>
  <c r="Q657" i="21"/>
  <c r="BE657" i="21"/>
  <c r="AF720" i="21"/>
  <c r="Z657" i="21"/>
  <c r="BF657" i="21"/>
  <c r="AK720" i="21"/>
  <c r="AA657" i="21"/>
  <c r="BK657" i="21"/>
  <c r="AQ720" i="21"/>
  <c r="AB657" i="21"/>
  <c r="BM657" i="21"/>
  <c r="AR720" i="21"/>
  <c r="F152" i="24"/>
  <c r="E66" i="24"/>
  <c r="F156" i="16"/>
  <c r="F58" i="23" s="1"/>
  <c r="G87" i="23" s="1"/>
  <c r="AL636" i="22"/>
  <c r="AM31" i="34" s="1"/>
  <c r="AM7" i="34"/>
  <c r="BM634" i="22"/>
  <c r="BN29" i="34" s="1"/>
  <c r="BN5" i="34"/>
  <c r="BK639" i="22"/>
  <c r="BL33" i="34" s="1"/>
  <c r="BL9" i="34"/>
  <c r="BH635" i="22"/>
  <c r="BI30" i="34" s="1"/>
  <c r="BI6" i="34"/>
  <c r="BF640" i="22"/>
  <c r="BG34" i="34" s="1"/>
  <c r="BG10" i="34"/>
  <c r="BD638" i="22"/>
  <c r="BE32" i="34" s="1"/>
  <c r="BE8" i="34"/>
  <c r="BC636" i="22"/>
  <c r="BD31" i="34" s="1"/>
  <c r="BD7" i="34"/>
  <c r="BA634" i="22"/>
  <c r="BB29" i="34" s="1"/>
  <c r="BB5" i="34"/>
  <c r="AY639" i="22"/>
  <c r="AZ33" i="34" s="1"/>
  <c r="AZ9" i="34"/>
  <c r="AV635" i="22"/>
  <c r="AW30" i="34" s="1"/>
  <c r="AW6" i="34"/>
  <c r="AT640" i="22"/>
  <c r="AU34" i="34" s="1"/>
  <c r="AU10" i="34"/>
  <c r="AR638" i="22"/>
  <c r="AS32" i="34" s="1"/>
  <c r="AS8" i="34"/>
  <c r="AQ636" i="22"/>
  <c r="AR31" i="34" s="1"/>
  <c r="AR7" i="34"/>
  <c r="AO634" i="22"/>
  <c r="AP29" i="34" s="1"/>
  <c r="AP5" i="34"/>
  <c r="AM639" i="22"/>
  <c r="AN33" i="34" s="1"/>
  <c r="AN9" i="34"/>
  <c r="AJ635" i="22"/>
  <c r="AK30" i="34" s="1"/>
  <c r="AK6" i="34"/>
  <c r="AH640" i="22"/>
  <c r="AI34" i="34" s="1"/>
  <c r="AI10" i="34"/>
  <c r="AF638" i="22"/>
  <c r="AG32" i="34" s="1"/>
  <c r="AG8" i="34"/>
  <c r="AE636" i="22"/>
  <c r="AF31" i="34" s="1"/>
  <c r="AF7" i="34"/>
  <c r="AC634" i="22"/>
  <c r="AD29" i="34" s="1"/>
  <c r="AD5" i="34"/>
  <c r="AA639" i="22"/>
  <c r="AB33" i="34" s="1"/>
  <c r="AB9" i="34"/>
  <c r="X635" i="22"/>
  <c r="Y30" i="34" s="1"/>
  <c r="Y6" i="34"/>
  <c r="V640" i="22"/>
  <c r="W34" i="34" s="1"/>
  <c r="W10" i="34"/>
  <c r="T638" i="22"/>
  <c r="U32" i="34" s="1"/>
  <c r="U8" i="34"/>
  <c r="S636" i="22"/>
  <c r="T31" i="34" s="1"/>
  <c r="T7" i="34"/>
  <c r="Q634" i="22"/>
  <c r="R29" i="34" s="1"/>
  <c r="R5" i="34"/>
  <c r="O639" i="22"/>
  <c r="P33" i="34" s="1"/>
  <c r="P9" i="34"/>
  <c r="L635" i="22"/>
  <c r="M30" i="34" s="1"/>
  <c r="M6" i="34"/>
  <c r="J640" i="22"/>
  <c r="K34" i="34" s="1"/>
  <c r="K10" i="34"/>
  <c r="H638" i="22"/>
  <c r="I32" i="34" s="1"/>
  <c r="I8" i="34"/>
  <c r="AV634" i="22"/>
  <c r="AW29" i="34" s="1"/>
  <c r="AW5" i="34"/>
  <c r="AM638" i="22"/>
  <c r="AN32" i="34" s="1"/>
  <c r="AN8" i="34"/>
  <c r="AE635" i="22"/>
  <c r="AF30" i="34" s="1"/>
  <c r="AF6" i="34"/>
  <c r="Z636" i="22"/>
  <c r="AA31" i="34" s="1"/>
  <c r="AA7" i="34"/>
  <c r="V639" i="22"/>
  <c r="W33" i="34" s="1"/>
  <c r="W9" i="34"/>
  <c r="O638" i="22"/>
  <c r="P32" i="34" s="1"/>
  <c r="P8" i="34"/>
  <c r="J639" i="22"/>
  <c r="K33" i="34" s="1"/>
  <c r="K9" i="34"/>
  <c r="BM635" i="22"/>
  <c r="BN30" i="34" s="1"/>
  <c r="BN6" i="34"/>
  <c r="BK640" i="22"/>
  <c r="BL34" i="34" s="1"/>
  <c r="BL10" i="34"/>
  <c r="BI638" i="22"/>
  <c r="BJ32" i="34" s="1"/>
  <c r="BJ8" i="34"/>
  <c r="BH636" i="22"/>
  <c r="BI31" i="34" s="1"/>
  <c r="BI7" i="34"/>
  <c r="BF634" i="22"/>
  <c r="BG29" i="34" s="1"/>
  <c r="BG5" i="34"/>
  <c r="BD639" i="22"/>
  <c r="BE33" i="34" s="1"/>
  <c r="BE9" i="34"/>
  <c r="BA635" i="22"/>
  <c r="BB30" i="34" s="1"/>
  <c r="BB6" i="34"/>
  <c r="AY640" i="22"/>
  <c r="AZ34" i="34" s="1"/>
  <c r="AZ10" i="34"/>
  <c r="AW638" i="22"/>
  <c r="AX32" i="34" s="1"/>
  <c r="AX8" i="34"/>
  <c r="AV636" i="22"/>
  <c r="AW31" i="34" s="1"/>
  <c r="AW7" i="34"/>
  <c r="AT634" i="22"/>
  <c r="AU29" i="34" s="1"/>
  <c r="AU5" i="34"/>
  <c r="AR639" i="22"/>
  <c r="AS33" i="34" s="1"/>
  <c r="AS9" i="34"/>
  <c r="AO635" i="22"/>
  <c r="AP30" i="34" s="1"/>
  <c r="AP6" i="34"/>
  <c r="AM640" i="22"/>
  <c r="AN34" i="34" s="1"/>
  <c r="AN10" i="34"/>
  <c r="AK638" i="22"/>
  <c r="AL32" i="34" s="1"/>
  <c r="AL8" i="34"/>
  <c r="AJ636" i="22"/>
  <c r="AK31" i="34" s="1"/>
  <c r="AK7" i="34"/>
  <c r="AH634" i="22"/>
  <c r="AI29" i="34" s="1"/>
  <c r="AI5" i="34"/>
  <c r="AF639" i="22"/>
  <c r="AG33" i="34" s="1"/>
  <c r="AG9" i="34"/>
  <c r="AC635" i="22"/>
  <c r="AD30" i="34" s="1"/>
  <c r="AD6" i="34"/>
  <c r="AA640" i="22"/>
  <c r="AB34" i="34" s="1"/>
  <c r="AB10" i="34"/>
  <c r="Y638" i="22"/>
  <c r="Z32" i="34" s="1"/>
  <c r="Z8" i="34"/>
  <c r="X636" i="22"/>
  <c r="Y31" i="34" s="1"/>
  <c r="Y7" i="34"/>
  <c r="V634" i="22"/>
  <c r="W29" i="34" s="1"/>
  <c r="W5" i="34"/>
  <c r="T639" i="22"/>
  <c r="U33" i="34" s="1"/>
  <c r="U9" i="34"/>
  <c r="Q635" i="22"/>
  <c r="R30" i="34" s="1"/>
  <c r="R6" i="34"/>
  <c r="O640" i="22"/>
  <c r="P34" i="34" s="1"/>
  <c r="P10" i="34"/>
  <c r="M638" i="22"/>
  <c r="N32" i="34" s="1"/>
  <c r="N8" i="34"/>
  <c r="L636" i="22"/>
  <c r="M31" i="34" s="1"/>
  <c r="M7" i="34"/>
  <c r="J634" i="22"/>
  <c r="K29" i="34" s="1"/>
  <c r="K5" i="34"/>
  <c r="H639" i="22"/>
  <c r="I33" i="34" s="1"/>
  <c r="I9" i="34"/>
  <c r="BK638" i="22"/>
  <c r="BL32" i="34" s="1"/>
  <c r="BL8" i="34"/>
  <c r="AY638" i="22"/>
  <c r="AZ32" i="34" s="1"/>
  <c r="AZ8" i="34"/>
  <c r="AO640" i="22"/>
  <c r="AP34" i="34" s="1"/>
  <c r="AP10" i="34"/>
  <c r="BN638" i="22"/>
  <c r="BO32" i="34" s="1"/>
  <c r="BO8" i="34"/>
  <c r="BM636" i="22"/>
  <c r="BN31" i="34" s="1"/>
  <c r="BN7" i="34"/>
  <c r="BK634" i="22"/>
  <c r="BL29" i="34" s="1"/>
  <c r="BL5" i="34"/>
  <c r="BI639" i="22"/>
  <c r="BJ33" i="34" s="1"/>
  <c r="BJ9" i="34"/>
  <c r="BF635" i="22"/>
  <c r="BG30" i="34" s="1"/>
  <c r="BG6" i="34"/>
  <c r="BD640" i="22"/>
  <c r="BE34" i="34" s="1"/>
  <c r="BE10" i="34"/>
  <c r="BB638" i="22"/>
  <c r="BC32" i="34" s="1"/>
  <c r="BC8" i="34"/>
  <c r="BA636" i="22"/>
  <c r="BB31" i="34" s="1"/>
  <c r="BB7" i="34"/>
  <c r="AY634" i="22"/>
  <c r="AZ29" i="34" s="1"/>
  <c r="AZ5" i="34"/>
  <c r="AW639" i="22"/>
  <c r="AX33" i="34" s="1"/>
  <c r="AX9" i="34"/>
  <c r="AT635" i="22"/>
  <c r="AU30" i="34" s="1"/>
  <c r="AU6" i="34"/>
  <c r="AR640" i="22"/>
  <c r="AS34" i="34" s="1"/>
  <c r="AS10" i="34"/>
  <c r="AP638" i="22"/>
  <c r="AQ32" i="34" s="1"/>
  <c r="AQ8" i="34"/>
  <c r="AO636" i="22"/>
  <c r="AP31" i="34" s="1"/>
  <c r="AP7" i="34"/>
  <c r="AM634" i="22"/>
  <c r="AN29" i="34" s="1"/>
  <c r="AN5" i="34"/>
  <c r="AK639" i="22"/>
  <c r="AL33" i="34" s="1"/>
  <c r="AL9" i="34"/>
  <c r="AH635" i="22"/>
  <c r="AI30" i="34" s="1"/>
  <c r="AI6" i="34"/>
  <c r="AF640" i="22"/>
  <c r="AG34" i="34" s="1"/>
  <c r="AG10" i="34"/>
  <c r="AD638" i="22"/>
  <c r="AE32" i="34" s="1"/>
  <c r="AE8" i="34"/>
  <c r="AC636" i="22"/>
  <c r="AD31" i="34" s="1"/>
  <c r="AD7" i="34"/>
  <c r="AA634" i="22"/>
  <c r="AB29" i="34" s="1"/>
  <c r="AB5" i="34"/>
  <c r="Y639" i="22"/>
  <c r="Z33" i="34" s="1"/>
  <c r="Z9" i="34"/>
  <c r="V635" i="22"/>
  <c r="W30" i="34" s="1"/>
  <c r="W6" i="34"/>
  <c r="T640" i="22"/>
  <c r="U34" i="34" s="1"/>
  <c r="U10" i="34"/>
  <c r="R638" i="22"/>
  <c r="S32" i="34" s="1"/>
  <c r="S8" i="34"/>
  <c r="Q636" i="22"/>
  <c r="R31" i="34" s="1"/>
  <c r="R7" i="34"/>
  <c r="O634" i="22"/>
  <c r="P29" i="34" s="1"/>
  <c r="P5" i="34"/>
  <c r="M639" i="22"/>
  <c r="N33" i="34" s="1"/>
  <c r="N9" i="34"/>
  <c r="J635" i="22"/>
  <c r="K30" i="34" s="1"/>
  <c r="K6" i="34"/>
  <c r="H640" i="22"/>
  <c r="I34" i="34" s="1"/>
  <c r="I10" i="34"/>
  <c r="BJ636" i="22"/>
  <c r="BK31" i="34" s="1"/>
  <c r="BK7" i="34"/>
  <c r="BA640" i="22"/>
  <c r="BB34" i="34" s="1"/>
  <c r="BB10" i="34"/>
  <c r="AA638" i="22"/>
  <c r="AB32" i="34" s="1"/>
  <c r="AB8" i="34"/>
  <c r="X634" i="22"/>
  <c r="Y29" i="34" s="1"/>
  <c r="Y5" i="34"/>
  <c r="S635" i="22"/>
  <c r="T30" i="34" s="1"/>
  <c r="T6" i="34"/>
  <c r="L634" i="22"/>
  <c r="M29" i="34" s="1"/>
  <c r="M5" i="34"/>
  <c r="BN639" i="22"/>
  <c r="BO33" i="34" s="1"/>
  <c r="BO9" i="34"/>
  <c r="BK635" i="22"/>
  <c r="BL30" i="34" s="1"/>
  <c r="BL6" i="34"/>
  <c r="BI640" i="22"/>
  <c r="BJ34" i="34" s="1"/>
  <c r="BJ10" i="34"/>
  <c r="BG638" i="22"/>
  <c r="BH32" i="34" s="1"/>
  <c r="BH8" i="34"/>
  <c r="BF636" i="22"/>
  <c r="BG31" i="34" s="1"/>
  <c r="BG7" i="34"/>
  <c r="BD634" i="22"/>
  <c r="BE29" i="34" s="1"/>
  <c r="BE5" i="34"/>
  <c r="BB639" i="22"/>
  <c r="BC33" i="34" s="1"/>
  <c r="BC9" i="34"/>
  <c r="AY635" i="22"/>
  <c r="AZ30" i="34" s="1"/>
  <c r="AZ6" i="34"/>
  <c r="AW640" i="22"/>
  <c r="AX34" i="34" s="1"/>
  <c r="AX10" i="34"/>
  <c r="AU638" i="22"/>
  <c r="AV32" i="34" s="1"/>
  <c r="AV8" i="34"/>
  <c r="AT636" i="22"/>
  <c r="AU31" i="34" s="1"/>
  <c r="AU7" i="34"/>
  <c r="AR634" i="22"/>
  <c r="AS29" i="34" s="1"/>
  <c r="AS5" i="34"/>
  <c r="AP639" i="22"/>
  <c r="AQ33" i="34" s="1"/>
  <c r="AQ9" i="34"/>
  <c r="AM635" i="22"/>
  <c r="AN30" i="34" s="1"/>
  <c r="AN6" i="34"/>
  <c r="AK640" i="22"/>
  <c r="AL34" i="34" s="1"/>
  <c r="AL10" i="34"/>
  <c r="AI638" i="22"/>
  <c r="AJ32" i="34" s="1"/>
  <c r="AJ8" i="34"/>
  <c r="AH636" i="22"/>
  <c r="AI31" i="34" s="1"/>
  <c r="AI7" i="34"/>
  <c r="AF634" i="22"/>
  <c r="AG29" i="34" s="1"/>
  <c r="AG5" i="34"/>
  <c r="AD639" i="22"/>
  <c r="AE33" i="34" s="1"/>
  <c r="AE9" i="34"/>
  <c r="AA635" i="22"/>
  <c r="AB30" i="34" s="1"/>
  <c r="AB6" i="34"/>
  <c r="Y640" i="22"/>
  <c r="Z34" i="34" s="1"/>
  <c r="Z10" i="34"/>
  <c r="W638" i="22"/>
  <c r="X32" i="34" s="1"/>
  <c r="X8" i="34"/>
  <c r="V636" i="22"/>
  <c r="W31" i="34" s="1"/>
  <c r="W7" i="34"/>
  <c r="T634" i="22"/>
  <c r="U29" i="34" s="1"/>
  <c r="U5" i="34"/>
  <c r="R639" i="22"/>
  <c r="S33" i="34" s="1"/>
  <c r="S9" i="34"/>
  <c r="O635" i="22"/>
  <c r="P30" i="34" s="1"/>
  <c r="P6" i="34"/>
  <c r="M640" i="22"/>
  <c r="N34" i="34" s="1"/>
  <c r="N10" i="34"/>
  <c r="K638" i="22"/>
  <c r="L32" i="34" s="1"/>
  <c r="L8" i="34"/>
  <c r="J636" i="22"/>
  <c r="K31" i="34" s="1"/>
  <c r="K7" i="34"/>
  <c r="H634" i="22"/>
  <c r="I29" i="34" s="1"/>
  <c r="I5" i="34"/>
  <c r="G850" i="22"/>
  <c r="H27" i="27" s="1"/>
  <c r="BN640" i="22"/>
  <c r="BO34" i="34" s="1"/>
  <c r="BO10" i="34"/>
  <c r="BL638" i="22"/>
  <c r="BM32" i="34" s="1"/>
  <c r="BM8" i="34"/>
  <c r="BK636" i="22"/>
  <c r="BL31" i="34" s="1"/>
  <c r="BL7" i="34"/>
  <c r="BI634" i="22"/>
  <c r="BJ29" i="34" s="1"/>
  <c r="BJ5" i="34"/>
  <c r="BG639" i="22"/>
  <c r="BH33" i="34" s="1"/>
  <c r="BH9" i="34"/>
  <c r="BD635" i="22"/>
  <c r="BE30" i="34" s="1"/>
  <c r="BE6" i="34"/>
  <c r="BB640" i="22"/>
  <c r="BC34" i="34" s="1"/>
  <c r="BC10" i="34"/>
  <c r="AZ638" i="22"/>
  <c r="BA32" i="34" s="1"/>
  <c r="BA8" i="34"/>
  <c r="AY636" i="22"/>
  <c r="AZ31" i="34" s="1"/>
  <c r="AZ7" i="34"/>
  <c r="AW634" i="22"/>
  <c r="AX29" i="34" s="1"/>
  <c r="AX5" i="34"/>
  <c r="AU639" i="22"/>
  <c r="AV33" i="34" s="1"/>
  <c r="AV9" i="34"/>
  <c r="AR635" i="22"/>
  <c r="AS30" i="34" s="1"/>
  <c r="AS6" i="34"/>
  <c r="AP640" i="22"/>
  <c r="AQ34" i="34" s="1"/>
  <c r="AQ10" i="34"/>
  <c r="AN638" i="22"/>
  <c r="AO32" i="34" s="1"/>
  <c r="AO8" i="34"/>
  <c r="AM636" i="22"/>
  <c r="AN31" i="34" s="1"/>
  <c r="AN7" i="34"/>
  <c r="AK634" i="22"/>
  <c r="AL29" i="34" s="1"/>
  <c r="AL5" i="34"/>
  <c r="AI639" i="22"/>
  <c r="AJ33" i="34" s="1"/>
  <c r="AJ9" i="34"/>
  <c r="AF635" i="22"/>
  <c r="AG30" i="34" s="1"/>
  <c r="AG6" i="34"/>
  <c r="AD640" i="22"/>
  <c r="AE34" i="34" s="1"/>
  <c r="AE10" i="34"/>
  <c r="AB638" i="22"/>
  <c r="AC32" i="34" s="1"/>
  <c r="AC8" i="34"/>
  <c r="AA636" i="22"/>
  <c r="AB31" i="34" s="1"/>
  <c r="AB7" i="34"/>
  <c r="Y634" i="22"/>
  <c r="Z29" i="34" s="1"/>
  <c r="Z5" i="34"/>
  <c r="W639" i="22"/>
  <c r="X33" i="34" s="1"/>
  <c r="X9" i="34"/>
  <c r="T635" i="22"/>
  <c r="U30" i="34" s="1"/>
  <c r="U6" i="34"/>
  <c r="R640" i="22"/>
  <c r="S34" i="34" s="1"/>
  <c r="S10" i="34"/>
  <c r="P638" i="22"/>
  <c r="Q32" i="34" s="1"/>
  <c r="Q8" i="34"/>
  <c r="O636" i="22"/>
  <c r="P31" i="34" s="1"/>
  <c r="P7" i="34"/>
  <c r="M634" i="22"/>
  <c r="N29" i="34" s="1"/>
  <c r="N5" i="34"/>
  <c r="K639" i="22"/>
  <c r="L33" i="34" s="1"/>
  <c r="L9" i="34"/>
  <c r="H635" i="22"/>
  <c r="I30" i="34" s="1"/>
  <c r="I6" i="34"/>
  <c r="BN634" i="22"/>
  <c r="BO29" i="34" s="1"/>
  <c r="BO5" i="34"/>
  <c r="BL639" i="22"/>
  <c r="BM33" i="34" s="1"/>
  <c r="BM9" i="34"/>
  <c r="BI635" i="22"/>
  <c r="BJ30" i="34" s="1"/>
  <c r="BJ6" i="34"/>
  <c r="BG640" i="22"/>
  <c r="BH34" i="34" s="1"/>
  <c r="BH10" i="34"/>
  <c r="BE638" i="22"/>
  <c r="BF32" i="34" s="1"/>
  <c r="BF8" i="34"/>
  <c r="BD636" i="22"/>
  <c r="BE31" i="34" s="1"/>
  <c r="BE7" i="34"/>
  <c r="BB634" i="22"/>
  <c r="BC29" i="34" s="1"/>
  <c r="BC5" i="34"/>
  <c r="AZ639" i="22"/>
  <c r="BA33" i="34" s="1"/>
  <c r="BA9" i="34"/>
  <c r="AW635" i="22"/>
  <c r="AX30" i="34" s="1"/>
  <c r="AX6" i="34"/>
  <c r="AU640" i="22"/>
  <c r="AV34" i="34" s="1"/>
  <c r="AV10" i="34"/>
  <c r="AS638" i="22"/>
  <c r="AT32" i="34" s="1"/>
  <c r="AT8" i="34"/>
  <c r="AR636" i="22"/>
  <c r="AS31" i="34" s="1"/>
  <c r="AS7" i="34"/>
  <c r="AP634" i="22"/>
  <c r="AQ29" i="34" s="1"/>
  <c r="AQ5" i="34"/>
  <c r="AN639" i="22"/>
  <c r="AO33" i="34" s="1"/>
  <c r="AO9" i="34"/>
  <c r="AK635" i="22"/>
  <c r="AL30" i="34" s="1"/>
  <c r="AL6" i="34"/>
  <c r="AI640" i="22"/>
  <c r="AJ34" i="34" s="1"/>
  <c r="AJ10" i="34"/>
  <c r="AG638" i="22"/>
  <c r="AH32" i="34" s="1"/>
  <c r="AH8" i="34"/>
  <c r="AF636" i="22"/>
  <c r="AG31" i="34" s="1"/>
  <c r="AG7" i="34"/>
  <c r="AD634" i="22"/>
  <c r="AE29" i="34" s="1"/>
  <c r="AE5" i="34"/>
  <c r="AB639" i="22"/>
  <c r="AC33" i="34" s="1"/>
  <c r="AC9" i="34"/>
  <c r="Y635" i="22"/>
  <c r="Z30" i="34" s="1"/>
  <c r="Z6" i="34"/>
  <c r="W640" i="22"/>
  <c r="X34" i="34" s="1"/>
  <c r="X10" i="34"/>
  <c r="U638" i="22"/>
  <c r="V32" i="34" s="1"/>
  <c r="V8" i="34"/>
  <c r="T636" i="22"/>
  <c r="U31" i="34" s="1"/>
  <c r="U7" i="34"/>
  <c r="R634" i="22"/>
  <c r="S29" i="34" s="1"/>
  <c r="S5" i="34"/>
  <c r="P639" i="22"/>
  <c r="Q33" i="34" s="1"/>
  <c r="Q9" i="34"/>
  <c r="M635" i="22"/>
  <c r="N30" i="34" s="1"/>
  <c r="N6" i="34"/>
  <c r="K640" i="22"/>
  <c r="L34" i="34" s="1"/>
  <c r="L10" i="34"/>
  <c r="I638" i="22"/>
  <c r="J32" i="34" s="1"/>
  <c r="J8" i="34"/>
  <c r="H636" i="22"/>
  <c r="I31" i="34" s="1"/>
  <c r="I7" i="34"/>
  <c r="K850" i="22"/>
  <c r="L27" i="27" s="1"/>
  <c r="BN635" i="22"/>
  <c r="BO30" i="34" s="1"/>
  <c r="BO6" i="34"/>
  <c r="BL640" i="22"/>
  <c r="BM34" i="34" s="1"/>
  <c r="BM10" i="34"/>
  <c r="BJ638" i="22"/>
  <c r="BK32" i="34" s="1"/>
  <c r="BK8" i="34"/>
  <c r="BI636" i="22"/>
  <c r="BJ31" i="34" s="1"/>
  <c r="BJ7" i="34"/>
  <c r="BG634" i="22"/>
  <c r="BH29" i="34" s="1"/>
  <c r="BH5" i="34"/>
  <c r="BE639" i="22"/>
  <c r="BF33" i="34" s="1"/>
  <c r="BF9" i="34"/>
  <c r="BB635" i="22"/>
  <c r="BC30" i="34" s="1"/>
  <c r="BC6" i="34"/>
  <c r="AZ640" i="22"/>
  <c r="BA34" i="34" s="1"/>
  <c r="BA10" i="34"/>
  <c r="AX638" i="22"/>
  <c r="AY32" i="34" s="1"/>
  <c r="AY8" i="34"/>
  <c r="AW636" i="22"/>
  <c r="AX31" i="34" s="1"/>
  <c r="AX7" i="34"/>
  <c r="AU634" i="22"/>
  <c r="AV29" i="34" s="1"/>
  <c r="AV5" i="34"/>
  <c r="AS639" i="22"/>
  <c r="AT33" i="34" s="1"/>
  <c r="AT9" i="34"/>
  <c r="AP635" i="22"/>
  <c r="AQ30" i="34" s="1"/>
  <c r="AQ6" i="34"/>
  <c r="AN640" i="22"/>
  <c r="AO34" i="34" s="1"/>
  <c r="AO10" i="34"/>
  <c r="AL638" i="22"/>
  <c r="AM32" i="34" s="1"/>
  <c r="AM8" i="34"/>
  <c r="AK636" i="22"/>
  <c r="AL31" i="34" s="1"/>
  <c r="AL7" i="34"/>
  <c r="AI634" i="22"/>
  <c r="AJ29" i="34" s="1"/>
  <c r="AJ5" i="34"/>
  <c r="AG639" i="22"/>
  <c r="AH33" i="34" s="1"/>
  <c r="AH9" i="34"/>
  <c r="AD635" i="22"/>
  <c r="AE30" i="34" s="1"/>
  <c r="AE6" i="34"/>
  <c r="AB640" i="22"/>
  <c r="AC34" i="34" s="1"/>
  <c r="AC10" i="34"/>
  <c r="Z638" i="22"/>
  <c r="AA32" i="34" s="1"/>
  <c r="AA8" i="34"/>
  <c r="Y636" i="22"/>
  <c r="Z31" i="34" s="1"/>
  <c r="Z7" i="34"/>
  <c r="W634" i="22"/>
  <c r="X29" i="34" s="1"/>
  <c r="X5" i="34"/>
  <c r="U639" i="22"/>
  <c r="V33" i="34" s="1"/>
  <c r="V9" i="34"/>
  <c r="R635" i="22"/>
  <c r="S30" i="34" s="1"/>
  <c r="S6" i="34"/>
  <c r="P640" i="22"/>
  <c r="Q34" i="34" s="1"/>
  <c r="Q10" i="34"/>
  <c r="N638" i="22"/>
  <c r="O32" i="34" s="1"/>
  <c r="O8" i="34"/>
  <c r="M636" i="22"/>
  <c r="N31" i="34" s="1"/>
  <c r="N7" i="34"/>
  <c r="K634" i="22"/>
  <c r="L29" i="34" s="1"/>
  <c r="L5" i="34"/>
  <c r="I639" i="22"/>
  <c r="J33" i="34" s="1"/>
  <c r="J9" i="34"/>
  <c r="BF639" i="22"/>
  <c r="BG33" i="34" s="1"/>
  <c r="BG9" i="34"/>
  <c r="AX636" i="22"/>
  <c r="AY31" i="34" s="1"/>
  <c r="AY7" i="34"/>
  <c r="AH639" i="22"/>
  <c r="AI33" i="34" s="1"/>
  <c r="AI9" i="34"/>
  <c r="N636" i="22"/>
  <c r="O31" i="34" s="1"/>
  <c r="O7" i="34"/>
  <c r="AA850" i="22"/>
  <c r="AB27" i="27" s="1"/>
  <c r="BN636" i="22"/>
  <c r="BO31" i="34" s="1"/>
  <c r="BO7" i="34"/>
  <c r="BL634" i="22"/>
  <c r="BM29" i="34" s="1"/>
  <c r="BM5" i="34"/>
  <c r="BJ639" i="22"/>
  <c r="BK33" i="34" s="1"/>
  <c r="BK9" i="34"/>
  <c r="BG635" i="22"/>
  <c r="BH30" i="34" s="1"/>
  <c r="BH6" i="34"/>
  <c r="BE640" i="22"/>
  <c r="BF34" i="34" s="1"/>
  <c r="BF10" i="34"/>
  <c r="BC638" i="22"/>
  <c r="BD32" i="34" s="1"/>
  <c r="BD8" i="34"/>
  <c r="BB636" i="22"/>
  <c r="BC31" i="34" s="1"/>
  <c r="BC7" i="34"/>
  <c r="AZ634" i="22"/>
  <c r="BA29" i="34" s="1"/>
  <c r="BA5" i="34"/>
  <c r="AX639" i="22"/>
  <c r="AY33" i="34" s="1"/>
  <c r="AY9" i="34"/>
  <c r="AU635" i="22"/>
  <c r="AV30" i="34" s="1"/>
  <c r="AV6" i="34"/>
  <c r="AS640" i="22"/>
  <c r="AT34" i="34" s="1"/>
  <c r="AT10" i="34"/>
  <c r="AQ638" i="22"/>
  <c r="AR32" i="34" s="1"/>
  <c r="AR8" i="34"/>
  <c r="AP636" i="22"/>
  <c r="AQ31" i="34" s="1"/>
  <c r="AQ7" i="34"/>
  <c r="AN634" i="22"/>
  <c r="AO29" i="34" s="1"/>
  <c r="AO5" i="34"/>
  <c r="AL639" i="22"/>
  <c r="AM33" i="34" s="1"/>
  <c r="AM9" i="34"/>
  <c r="AI635" i="22"/>
  <c r="AJ30" i="34" s="1"/>
  <c r="AJ6" i="34"/>
  <c r="AG640" i="22"/>
  <c r="AH34" i="34" s="1"/>
  <c r="AH10" i="34"/>
  <c r="AE638" i="22"/>
  <c r="AF32" i="34" s="1"/>
  <c r="AF8" i="34"/>
  <c r="AD636" i="22"/>
  <c r="AE31" i="34" s="1"/>
  <c r="AE7" i="34"/>
  <c r="AB634" i="22"/>
  <c r="AC29" i="34" s="1"/>
  <c r="AC5" i="34"/>
  <c r="Z639" i="22"/>
  <c r="AA33" i="34" s="1"/>
  <c r="AA9" i="34"/>
  <c r="W635" i="22"/>
  <c r="X30" i="34" s="1"/>
  <c r="X6" i="34"/>
  <c r="U640" i="22"/>
  <c r="V34" i="34" s="1"/>
  <c r="V10" i="34"/>
  <c r="S638" i="22"/>
  <c r="T32" i="34" s="1"/>
  <c r="T8" i="34"/>
  <c r="R636" i="22"/>
  <c r="S31" i="34" s="1"/>
  <c r="S7" i="34"/>
  <c r="P634" i="22"/>
  <c r="Q29" i="34" s="1"/>
  <c r="Q5" i="34"/>
  <c r="N639" i="22"/>
  <c r="O33" i="34" s="1"/>
  <c r="O9" i="34"/>
  <c r="K635" i="22"/>
  <c r="L30" i="34" s="1"/>
  <c r="L6" i="34"/>
  <c r="I640" i="22"/>
  <c r="J34" i="34" s="1"/>
  <c r="J10" i="34"/>
  <c r="BH634" i="22"/>
  <c r="BI29" i="34" s="1"/>
  <c r="BI5" i="34"/>
  <c r="AQ635" i="22"/>
  <c r="AR30" i="34" s="1"/>
  <c r="AR6" i="34"/>
  <c r="AS850" i="22"/>
  <c r="AT27" i="27" s="1"/>
  <c r="BL635" i="22"/>
  <c r="BM30" i="34" s="1"/>
  <c r="BM6" i="34"/>
  <c r="BJ640" i="22"/>
  <c r="BK34" i="34" s="1"/>
  <c r="BK10" i="34"/>
  <c r="BH638" i="22"/>
  <c r="BI32" i="34" s="1"/>
  <c r="BI8" i="34"/>
  <c r="BG636" i="22"/>
  <c r="BH31" i="34" s="1"/>
  <c r="BH7" i="34"/>
  <c r="BE634" i="22"/>
  <c r="BF29" i="34" s="1"/>
  <c r="BF5" i="34"/>
  <c r="BC639" i="22"/>
  <c r="BD33" i="34" s="1"/>
  <c r="BD9" i="34"/>
  <c r="AZ635" i="22"/>
  <c r="BA30" i="34" s="1"/>
  <c r="BA6" i="34"/>
  <c r="AX640" i="22"/>
  <c r="AY34" i="34" s="1"/>
  <c r="AY10" i="34"/>
  <c r="AV638" i="22"/>
  <c r="AW32" i="34" s="1"/>
  <c r="AW8" i="34"/>
  <c r="AU636" i="22"/>
  <c r="AV31" i="34" s="1"/>
  <c r="AV7" i="34"/>
  <c r="AS634" i="22"/>
  <c r="AT29" i="34" s="1"/>
  <c r="AT5" i="34"/>
  <c r="AQ639" i="22"/>
  <c r="AR33" i="34" s="1"/>
  <c r="AR9" i="34"/>
  <c r="AN635" i="22"/>
  <c r="AO30" i="34" s="1"/>
  <c r="AO6" i="34"/>
  <c r="AL640" i="22"/>
  <c r="AM34" i="34" s="1"/>
  <c r="AM10" i="34"/>
  <c r="AJ638" i="22"/>
  <c r="AK32" i="34" s="1"/>
  <c r="AK8" i="34"/>
  <c r="AI636" i="22"/>
  <c r="AJ31" i="34" s="1"/>
  <c r="AJ7" i="34"/>
  <c r="AG634" i="22"/>
  <c r="AH29" i="34" s="1"/>
  <c r="AH5" i="34"/>
  <c r="AE639" i="22"/>
  <c r="AF33" i="34" s="1"/>
  <c r="AF9" i="34"/>
  <c r="AB635" i="22"/>
  <c r="AC30" i="34" s="1"/>
  <c r="AC6" i="34"/>
  <c r="Z640" i="22"/>
  <c r="AA34" i="34" s="1"/>
  <c r="AA10" i="34"/>
  <c r="X638" i="22"/>
  <c r="Y32" i="34" s="1"/>
  <c r="Y8" i="34"/>
  <c r="W636" i="22"/>
  <c r="X31" i="34" s="1"/>
  <c r="X7" i="34"/>
  <c r="U634" i="22"/>
  <c r="V29" i="34" s="1"/>
  <c r="V5" i="34"/>
  <c r="S639" i="22"/>
  <c r="T33" i="34" s="1"/>
  <c r="T9" i="34"/>
  <c r="P635" i="22"/>
  <c r="Q30" i="34" s="1"/>
  <c r="Q6" i="34"/>
  <c r="N640" i="22"/>
  <c r="O34" i="34" s="1"/>
  <c r="O10" i="34"/>
  <c r="L638" i="22"/>
  <c r="M32" i="34" s="1"/>
  <c r="M8" i="34"/>
  <c r="K636" i="22"/>
  <c r="L31" i="34" s="1"/>
  <c r="L7" i="34"/>
  <c r="I634" i="22"/>
  <c r="J29" i="34" s="1"/>
  <c r="J5" i="34"/>
  <c r="BM638" i="22"/>
  <c r="BN32" i="34" s="1"/>
  <c r="BN8" i="34"/>
  <c r="BL636" i="22"/>
  <c r="BM31" i="34" s="1"/>
  <c r="BM7" i="34"/>
  <c r="BJ634" i="22"/>
  <c r="BK29" i="34" s="1"/>
  <c r="BK5" i="34"/>
  <c r="BH639" i="22"/>
  <c r="BI33" i="34" s="1"/>
  <c r="BI9" i="34"/>
  <c r="BE635" i="22"/>
  <c r="BF30" i="34" s="1"/>
  <c r="BF6" i="34"/>
  <c r="BC640" i="22"/>
  <c r="BD34" i="34" s="1"/>
  <c r="BD10" i="34"/>
  <c r="BA638" i="22"/>
  <c r="BB32" i="34" s="1"/>
  <c r="BB8" i="34"/>
  <c r="AZ636" i="22"/>
  <c r="BA31" i="34" s="1"/>
  <c r="BA7" i="34"/>
  <c r="AX634" i="22"/>
  <c r="AY29" i="34" s="1"/>
  <c r="AY5" i="34"/>
  <c r="AV639" i="22"/>
  <c r="AW33" i="34" s="1"/>
  <c r="AW9" i="34"/>
  <c r="AS635" i="22"/>
  <c r="AT30" i="34" s="1"/>
  <c r="AT6" i="34"/>
  <c r="AQ640" i="22"/>
  <c r="AR34" i="34" s="1"/>
  <c r="AR10" i="34"/>
  <c r="AO638" i="22"/>
  <c r="AP32" i="34" s="1"/>
  <c r="AP8" i="34"/>
  <c r="AN636" i="22"/>
  <c r="AO31" i="34" s="1"/>
  <c r="AO7" i="34"/>
  <c r="AL634" i="22"/>
  <c r="AM29" i="34" s="1"/>
  <c r="AM5" i="34"/>
  <c r="AJ639" i="22"/>
  <c r="AK33" i="34" s="1"/>
  <c r="AK9" i="34"/>
  <c r="AG635" i="22"/>
  <c r="AH30" i="34" s="1"/>
  <c r="AH6" i="34"/>
  <c r="AE640" i="22"/>
  <c r="AF34" i="34" s="1"/>
  <c r="AF10" i="34"/>
  <c r="AC638" i="22"/>
  <c r="AD32" i="34" s="1"/>
  <c r="AD8" i="34"/>
  <c r="AB636" i="22"/>
  <c r="AC31" i="34" s="1"/>
  <c r="AC7" i="34"/>
  <c r="Z634" i="22"/>
  <c r="AA29" i="34" s="1"/>
  <c r="AA5" i="34"/>
  <c r="X639" i="22"/>
  <c r="Y33" i="34" s="1"/>
  <c r="Y9" i="34"/>
  <c r="U635" i="22"/>
  <c r="V30" i="34" s="1"/>
  <c r="V6" i="34"/>
  <c r="S640" i="22"/>
  <c r="T34" i="34" s="1"/>
  <c r="T10" i="34"/>
  <c r="Q638" i="22"/>
  <c r="R32" i="34" s="1"/>
  <c r="R8" i="34"/>
  <c r="P636" i="22"/>
  <c r="Q31" i="34" s="1"/>
  <c r="Q7" i="34"/>
  <c r="N634" i="22"/>
  <c r="O29" i="34" s="1"/>
  <c r="O5" i="34"/>
  <c r="L639" i="22"/>
  <c r="M33" i="34" s="1"/>
  <c r="M9" i="34"/>
  <c r="I635" i="22"/>
  <c r="J30" i="34" s="1"/>
  <c r="J6" i="34"/>
  <c r="BM640" i="22"/>
  <c r="BN34" i="34" s="1"/>
  <c r="BN10" i="34"/>
  <c r="BC635" i="22"/>
  <c r="BD30" i="34" s="1"/>
  <c r="BD6" i="34"/>
  <c r="AT639" i="22"/>
  <c r="AU33" i="34" s="1"/>
  <c r="AU9" i="34"/>
  <c r="AJ634" i="22"/>
  <c r="AK29" i="34" s="1"/>
  <c r="AK5" i="34"/>
  <c r="AC640" i="22"/>
  <c r="AD34" i="34" s="1"/>
  <c r="AD10" i="34"/>
  <c r="Q640" i="22"/>
  <c r="R34" i="34" s="1"/>
  <c r="R10" i="34"/>
  <c r="BM639" i="22"/>
  <c r="BN33" i="34" s="1"/>
  <c r="BN9" i="34"/>
  <c r="BJ635" i="22"/>
  <c r="BK30" i="34" s="1"/>
  <c r="BK6" i="34"/>
  <c r="BH640" i="22"/>
  <c r="BI34" i="34" s="1"/>
  <c r="BI10" i="34"/>
  <c r="BF638" i="22"/>
  <c r="BG32" i="34" s="1"/>
  <c r="BG8" i="34"/>
  <c r="BE636" i="22"/>
  <c r="BF31" i="34" s="1"/>
  <c r="BF7" i="34"/>
  <c r="BC634" i="22"/>
  <c r="BD29" i="34" s="1"/>
  <c r="BD5" i="34"/>
  <c r="BA639" i="22"/>
  <c r="BB33" i="34" s="1"/>
  <c r="BB9" i="34"/>
  <c r="AX635" i="22"/>
  <c r="AY30" i="34" s="1"/>
  <c r="AY6" i="34"/>
  <c r="AV640" i="22"/>
  <c r="AW34" i="34" s="1"/>
  <c r="AW10" i="34"/>
  <c r="AT638" i="22"/>
  <c r="AU32" i="34" s="1"/>
  <c r="AU8" i="34"/>
  <c r="AS636" i="22"/>
  <c r="AT31" i="34" s="1"/>
  <c r="AT7" i="34"/>
  <c r="AQ634" i="22"/>
  <c r="AR29" i="34" s="1"/>
  <c r="AR5" i="34"/>
  <c r="AO639" i="22"/>
  <c r="AP33" i="34" s="1"/>
  <c r="AP9" i="34"/>
  <c r="AL635" i="22"/>
  <c r="AM30" i="34" s="1"/>
  <c r="AM6" i="34"/>
  <c r="AJ640" i="22"/>
  <c r="AK34" i="34" s="1"/>
  <c r="AK10" i="34"/>
  <c r="AH638" i="22"/>
  <c r="AI32" i="34" s="1"/>
  <c r="AI8" i="34"/>
  <c r="AG636" i="22"/>
  <c r="AH31" i="34" s="1"/>
  <c r="AH7" i="34"/>
  <c r="AE634" i="22"/>
  <c r="AF29" i="34" s="1"/>
  <c r="AF5" i="34"/>
  <c r="AC639" i="22"/>
  <c r="AD33" i="34" s="1"/>
  <c r="AD9" i="34"/>
  <c r="Z635" i="22"/>
  <c r="AA30" i="34" s="1"/>
  <c r="AA6" i="34"/>
  <c r="X640" i="22"/>
  <c r="Y34" i="34" s="1"/>
  <c r="Y10" i="34"/>
  <c r="V638" i="22"/>
  <c r="W32" i="34" s="1"/>
  <c r="W8" i="34"/>
  <c r="U636" i="22"/>
  <c r="V31" i="34" s="1"/>
  <c r="V7" i="34"/>
  <c r="S634" i="22"/>
  <c r="T29" i="34" s="1"/>
  <c r="T5" i="34"/>
  <c r="Q639" i="22"/>
  <c r="R33" i="34" s="1"/>
  <c r="R9" i="34"/>
  <c r="N635" i="22"/>
  <c r="O30" i="34" s="1"/>
  <c r="O6" i="34"/>
  <c r="L640" i="22"/>
  <c r="M34" i="34" s="1"/>
  <c r="M10" i="34"/>
  <c r="J638" i="22"/>
  <c r="K32" i="34" s="1"/>
  <c r="K8" i="34"/>
  <c r="I636" i="22"/>
  <c r="J31" i="34" s="1"/>
  <c r="J7" i="34"/>
  <c r="E28" i="26"/>
  <c r="F375" i="16"/>
  <c r="E29" i="26"/>
  <c r="F376" i="16"/>
  <c r="F64" i="16"/>
  <c r="F62" i="23" s="1"/>
  <c r="H79" i="23" s="1"/>
  <c r="L851" i="22"/>
  <c r="M28" i="27" s="1"/>
  <c r="Y845" i="22"/>
  <c r="BN845" i="22"/>
  <c r="H850" i="22"/>
  <c r="I27" i="27" s="1"/>
  <c r="J850" i="22"/>
  <c r="K27" i="27" s="1"/>
  <c r="Y850" i="22"/>
  <c r="Z27" i="27" s="1"/>
  <c r="AC850" i="22"/>
  <c r="AD27" i="27" s="1"/>
  <c r="G851" i="22"/>
  <c r="H28" i="27" s="1"/>
  <c r="BM850" i="22"/>
  <c r="BN27" i="27" s="1"/>
  <c r="G845" i="22"/>
  <c r="K851" i="22"/>
  <c r="L28" i="27" s="1"/>
  <c r="I845" i="22"/>
  <c r="AU845" i="22"/>
  <c r="AB851" i="22"/>
  <c r="AC28" i="27" s="1"/>
  <c r="AW845" i="22"/>
  <c r="AY845" i="22"/>
  <c r="BA845" i="22"/>
  <c r="R851" i="22"/>
  <c r="S28" i="27" s="1"/>
  <c r="BF851" i="22"/>
  <c r="BG28" i="27" s="1"/>
  <c r="Q850" i="22"/>
  <c r="R27" i="27" s="1"/>
  <c r="AK850" i="22"/>
  <c r="AL27" i="27" s="1"/>
  <c r="BE850" i="22"/>
  <c r="BF27" i="27" s="1"/>
  <c r="AM845" i="22"/>
  <c r="BI845" i="22"/>
  <c r="X851" i="22"/>
  <c r="Y28" i="27" s="1"/>
  <c r="AR851" i="22"/>
  <c r="AS28" i="27" s="1"/>
  <c r="BL851" i="22"/>
  <c r="BM28" i="27" s="1"/>
  <c r="W850" i="22"/>
  <c r="X27" i="27" s="1"/>
  <c r="AQ850" i="22"/>
  <c r="AR27" i="27" s="1"/>
  <c r="BK850" i="22"/>
  <c r="BL27" i="27" s="1"/>
  <c r="W845" i="22"/>
  <c r="Y851" i="22"/>
  <c r="Z28" i="27" s="1"/>
  <c r="AS851" i="22"/>
  <c r="AT28" i="27" s="1"/>
  <c r="BM851" i="22"/>
  <c r="BN28" i="27" s="1"/>
  <c r="X850" i="22"/>
  <c r="Y27" i="27" s="1"/>
  <c r="AR850" i="22"/>
  <c r="AS27" i="27" s="1"/>
  <c r="BL850" i="22"/>
  <c r="BM27" i="27" s="1"/>
  <c r="X845" i="22"/>
  <c r="AT845" i="22"/>
  <c r="AA851" i="22"/>
  <c r="AB28" i="27" s="1"/>
  <c r="AU851" i="22"/>
  <c r="AV28" i="27" s="1"/>
  <c r="F850" i="22"/>
  <c r="G27" i="27" s="1"/>
  <c r="Z850" i="22"/>
  <c r="AA27" i="27" s="1"/>
  <c r="AT850" i="22"/>
  <c r="AU27" i="27" s="1"/>
  <c r="BN850" i="22"/>
  <c r="BO27" i="27" s="1"/>
  <c r="Z845" i="22"/>
  <c r="AV845" i="22"/>
  <c r="AC851" i="22"/>
  <c r="AD28" i="27" s="1"/>
  <c r="AW851" i="22"/>
  <c r="AX28" i="27" s="1"/>
  <c r="AB850" i="22"/>
  <c r="AC27" i="27" s="1"/>
  <c r="AV850" i="22"/>
  <c r="AW27" i="27" s="1"/>
  <c r="F845" i="22"/>
  <c r="AB845" i="22"/>
  <c r="AX845" i="22"/>
  <c r="AE851" i="22"/>
  <c r="AF28" i="27" s="1"/>
  <c r="AY851" i="22"/>
  <c r="AZ28" i="27" s="1"/>
  <c r="AD850" i="22"/>
  <c r="AE27" i="27" s="1"/>
  <c r="AX850" i="22"/>
  <c r="AY27" i="27" s="1"/>
  <c r="AD845" i="22"/>
  <c r="AZ845" i="22"/>
  <c r="M851" i="22"/>
  <c r="N28" i="27" s="1"/>
  <c r="AG851" i="22"/>
  <c r="AH28" i="27" s="1"/>
  <c r="BA851" i="22"/>
  <c r="BB28" i="27" s="1"/>
  <c r="L850" i="22"/>
  <c r="M27" i="27" s="1"/>
  <c r="AF850" i="22"/>
  <c r="AG27" i="27" s="1"/>
  <c r="AZ850" i="22"/>
  <c r="BA27" i="27" s="1"/>
  <c r="J845" i="22"/>
  <c r="AF845" i="22"/>
  <c r="BD845" i="22"/>
  <c r="N851" i="22"/>
  <c r="O28" i="27" s="1"/>
  <c r="BA850" i="22"/>
  <c r="BB27" i="27" s="1"/>
  <c r="O851" i="22"/>
  <c r="P28" i="27" s="1"/>
  <c r="AI851" i="22"/>
  <c r="AJ28" i="27" s="1"/>
  <c r="BC851" i="22"/>
  <c r="BD28" i="27" s="1"/>
  <c r="N850" i="22"/>
  <c r="O27" i="27" s="1"/>
  <c r="AH850" i="22"/>
  <c r="AI27" i="27" s="1"/>
  <c r="BB850" i="22"/>
  <c r="BC27" i="27" s="1"/>
  <c r="M845" i="22"/>
  <c r="AJ845" i="22"/>
  <c r="BF845" i="22"/>
  <c r="AY850" i="22"/>
  <c r="AZ27" i="27" s="1"/>
  <c r="AH851" i="22"/>
  <c r="AI28" i="27" s="1"/>
  <c r="BB851" i="22"/>
  <c r="BC28" i="27" s="1"/>
  <c r="M850" i="22"/>
  <c r="N27" i="27" s="1"/>
  <c r="AG850" i="22"/>
  <c r="AH27" i="27" s="1"/>
  <c r="K845" i="22"/>
  <c r="AI845" i="22"/>
  <c r="BE845" i="22"/>
  <c r="P851" i="22"/>
  <c r="Q28" i="27" s="1"/>
  <c r="AJ851" i="22"/>
  <c r="AK28" i="27" s="1"/>
  <c r="BD851" i="22"/>
  <c r="BE28" i="27" s="1"/>
  <c r="O850" i="22"/>
  <c r="P27" i="27" s="1"/>
  <c r="AI850" i="22"/>
  <c r="AJ27" i="27" s="1"/>
  <c r="BC850" i="22"/>
  <c r="BD27" i="27" s="1"/>
  <c r="O845" i="22"/>
  <c r="AK845" i="22"/>
  <c r="BG845" i="22"/>
  <c r="Q851" i="22"/>
  <c r="R28" i="27" s="1"/>
  <c r="AK851" i="22"/>
  <c r="AL28" i="27" s="1"/>
  <c r="BE851" i="22"/>
  <c r="BF28" i="27" s="1"/>
  <c r="P850" i="22"/>
  <c r="Q27" i="27" s="1"/>
  <c r="AJ850" i="22"/>
  <c r="AK27" i="27" s="1"/>
  <c r="BD850" i="22"/>
  <c r="BE27" i="27" s="1"/>
  <c r="P845" i="22"/>
  <c r="AL845" i="22"/>
  <c r="BH845" i="22"/>
  <c r="S851" i="22"/>
  <c r="T28" i="27" s="1"/>
  <c r="AM851" i="22"/>
  <c r="AN28" i="27" s="1"/>
  <c r="BG851" i="22"/>
  <c r="BH28" i="27" s="1"/>
  <c r="R850" i="22"/>
  <c r="S27" i="27" s="1"/>
  <c r="AL850" i="22"/>
  <c r="AM27" i="27" s="1"/>
  <c r="BF850" i="22"/>
  <c r="BG27" i="27" s="1"/>
  <c r="R845" i="22"/>
  <c r="AN845" i="22"/>
  <c r="BJ845" i="22"/>
  <c r="T851" i="22"/>
  <c r="U28" i="27" s="1"/>
  <c r="AM850" i="22"/>
  <c r="AN27" i="27" s="1"/>
  <c r="S845" i="22"/>
  <c r="BK845" i="22"/>
  <c r="U851" i="22"/>
  <c r="V28" i="27" s="1"/>
  <c r="AO851" i="22"/>
  <c r="AP28" i="27" s="1"/>
  <c r="BI851" i="22"/>
  <c r="BJ28" i="27" s="1"/>
  <c r="T850" i="22"/>
  <c r="U27" i="27" s="1"/>
  <c r="AN850" i="22"/>
  <c r="AO27" i="27" s="1"/>
  <c r="BH850" i="22"/>
  <c r="BI27" i="27" s="1"/>
  <c r="T845" i="22"/>
  <c r="AP845" i="22"/>
  <c r="BL845" i="22"/>
  <c r="AX851" i="22"/>
  <c r="AY28" i="27" s="1"/>
  <c r="AW850" i="22"/>
  <c r="AX27" i="27" s="1"/>
  <c r="AC845" i="22"/>
  <c r="W851" i="22"/>
  <c r="X28" i="27" s="1"/>
  <c r="AQ851" i="22"/>
  <c r="AR28" i="27" s="1"/>
  <c r="BK851" i="22"/>
  <c r="BL28" i="27" s="1"/>
  <c r="V850" i="22"/>
  <c r="W27" i="27" s="1"/>
  <c r="AP850" i="22"/>
  <c r="AQ27" i="27" s="1"/>
  <c r="BJ850" i="22"/>
  <c r="BK27" i="27" s="1"/>
  <c r="V845" i="22"/>
  <c r="AR845" i="22"/>
  <c r="AU850" i="22"/>
  <c r="AV27" i="27" s="1"/>
  <c r="AA845" i="22"/>
  <c r="AF851" i="22"/>
  <c r="AG28" i="27" s="1"/>
  <c r="AZ851" i="22"/>
  <c r="BA28" i="27" s="1"/>
  <c r="AE850" i="22"/>
  <c r="AF27" i="27" s="1"/>
  <c r="AE845" i="22"/>
  <c r="Q845" i="22"/>
  <c r="AN851" i="22"/>
  <c r="AO28" i="27" s="1"/>
  <c r="BH851" i="22"/>
  <c r="BI28" i="27" s="1"/>
  <c r="S850" i="22"/>
  <c r="T27" i="27" s="1"/>
  <c r="BG850" i="22"/>
  <c r="BH27" i="27" s="1"/>
  <c r="AO845" i="22"/>
  <c r="V851" i="22"/>
  <c r="W28" i="27" s="1"/>
  <c r="AP851" i="22"/>
  <c r="AQ28" i="27" s="1"/>
  <c r="BJ851" i="22"/>
  <c r="BK28" i="27" s="1"/>
  <c r="U850" i="22"/>
  <c r="V27" i="27" s="1"/>
  <c r="AO850" i="22"/>
  <c r="AP27" i="27" s="1"/>
  <c r="BI850" i="22"/>
  <c r="BJ27" i="27" s="1"/>
  <c r="U845" i="22"/>
  <c r="AQ845" i="22"/>
  <c r="BM845" i="22"/>
  <c r="BB845" i="22"/>
  <c r="H47" i="34"/>
  <c r="AS845" i="22"/>
  <c r="L845" i="22"/>
  <c r="AG845" i="22"/>
  <c r="BC845" i="22"/>
  <c r="N845" i="22"/>
  <c r="AH845" i="22"/>
  <c r="E40" i="25"/>
  <c r="G40" i="25"/>
  <c r="F40" i="25"/>
  <c r="H40" i="25"/>
  <c r="F39" i="25"/>
  <c r="H39" i="25"/>
  <c r="F38" i="25"/>
  <c r="H38" i="25"/>
  <c r="I23" i="25"/>
  <c r="G23" i="25"/>
  <c r="G29" i="18"/>
  <c r="E39" i="23"/>
  <c r="J23" i="25"/>
  <c r="H23" i="25"/>
  <c r="H29" i="18"/>
  <c r="F39" i="23"/>
  <c r="H28" i="18"/>
  <c r="F38" i="23"/>
  <c r="J21" i="25"/>
  <c r="H21" i="25"/>
  <c r="H27" i="18"/>
  <c r="F37" i="23"/>
  <c r="E63" i="25"/>
  <c r="E47" i="25"/>
  <c r="I47" i="25"/>
  <c r="G63" i="25"/>
  <c r="K47" i="25"/>
  <c r="G47" i="25"/>
  <c r="D77" i="19"/>
  <c r="F78" i="19"/>
  <c r="D78" i="19"/>
  <c r="G35" i="18"/>
  <c r="G78" i="19"/>
  <c r="E78" i="19"/>
  <c r="H35" i="18"/>
  <c r="G77" i="19"/>
  <c r="E77" i="19"/>
  <c r="H34" i="18"/>
  <c r="G76" i="19"/>
  <c r="E76" i="19"/>
  <c r="H33" i="18"/>
  <c r="G34" i="18"/>
  <c r="G28" i="18"/>
  <c r="E38" i="23"/>
  <c r="E64" i="16"/>
  <c r="G244" i="16" s="1"/>
  <c r="E156" i="16"/>
  <c r="E58" i="23" s="1"/>
  <c r="C588" i="22"/>
  <c r="D9" i="26"/>
  <c r="BN768" i="21"/>
  <c r="BM768" i="21"/>
  <c r="BL768" i="21"/>
  <c r="BK768" i="21"/>
  <c r="BJ768" i="21"/>
  <c r="BI768" i="21"/>
  <c r="BH768" i="21"/>
  <c r="BG768" i="21"/>
  <c r="BF768" i="21"/>
  <c r="BE768" i="21"/>
  <c r="BD768" i="21"/>
  <c r="BC768" i="21"/>
  <c r="BB768" i="21"/>
  <c r="BA768" i="21"/>
  <c r="AZ768" i="21"/>
  <c r="AY768" i="21"/>
  <c r="AX768" i="21"/>
  <c r="AW768" i="21"/>
  <c r="AV768" i="21"/>
  <c r="AU768" i="21"/>
  <c r="AT768" i="21"/>
  <c r="AS768" i="21"/>
  <c r="AR768" i="21"/>
  <c r="AQ768" i="21"/>
  <c r="AP768" i="21"/>
  <c r="AO768" i="21"/>
  <c r="AN768" i="21"/>
  <c r="AM768" i="21"/>
  <c r="AL768" i="21"/>
  <c r="AK768" i="21"/>
  <c r="AJ768" i="21"/>
  <c r="AI768" i="21"/>
  <c r="AH768" i="21"/>
  <c r="AG768" i="21"/>
  <c r="AF768" i="21"/>
  <c r="AE768" i="21"/>
  <c r="AD768" i="21"/>
  <c r="AC768" i="21"/>
  <c r="AB768" i="21"/>
  <c r="AA768" i="21"/>
  <c r="Z768" i="21"/>
  <c r="Y768" i="21"/>
  <c r="X768" i="21"/>
  <c r="W768" i="21"/>
  <c r="V768" i="21"/>
  <c r="U768" i="21"/>
  <c r="T768" i="21"/>
  <c r="S768" i="21"/>
  <c r="R768" i="21"/>
  <c r="Q768" i="21"/>
  <c r="P768" i="21"/>
  <c r="O768" i="21"/>
  <c r="N768" i="21"/>
  <c r="M768" i="21"/>
  <c r="L768" i="21"/>
  <c r="K768" i="21"/>
  <c r="J768" i="21"/>
  <c r="I768" i="21"/>
  <c r="H768" i="21"/>
  <c r="G768" i="21"/>
  <c r="F768" i="21"/>
  <c r="BN705" i="21"/>
  <c r="BM705" i="21"/>
  <c r="BL705" i="21"/>
  <c r="BK705" i="21"/>
  <c r="BJ705" i="21"/>
  <c r="BI705" i="21"/>
  <c r="BH705" i="21"/>
  <c r="BG705" i="21"/>
  <c r="BF705" i="21"/>
  <c r="BE705" i="21"/>
  <c r="BD705" i="21"/>
  <c r="BC705" i="21"/>
  <c r="BB705" i="21"/>
  <c r="BA705" i="21"/>
  <c r="AZ705" i="21"/>
  <c r="AY705" i="21"/>
  <c r="AX705" i="21"/>
  <c r="AW705" i="21"/>
  <c r="AV705" i="21"/>
  <c r="AU705" i="21"/>
  <c r="AT705" i="21"/>
  <c r="AS705" i="21"/>
  <c r="AR705" i="21"/>
  <c r="AQ705" i="21"/>
  <c r="AP705" i="21"/>
  <c r="AO705" i="21"/>
  <c r="AN705" i="21"/>
  <c r="AM705" i="21"/>
  <c r="AL705" i="21"/>
  <c r="AK705" i="21"/>
  <c r="AJ705" i="21"/>
  <c r="AI705" i="21"/>
  <c r="AH705" i="21"/>
  <c r="AG705" i="21"/>
  <c r="AF705" i="21"/>
  <c r="AE705" i="21"/>
  <c r="AD705" i="21"/>
  <c r="AC705" i="21"/>
  <c r="AB705" i="21"/>
  <c r="AA705" i="21"/>
  <c r="Z705" i="21"/>
  <c r="Y705" i="21"/>
  <c r="X705" i="21"/>
  <c r="W705" i="21"/>
  <c r="V705" i="21"/>
  <c r="U705" i="21"/>
  <c r="T705" i="21"/>
  <c r="S705" i="21"/>
  <c r="R705" i="21"/>
  <c r="Q705" i="21"/>
  <c r="P705" i="21"/>
  <c r="O705" i="21"/>
  <c r="N705" i="21"/>
  <c r="M705" i="21"/>
  <c r="L705" i="21"/>
  <c r="K705" i="21"/>
  <c r="J705" i="21"/>
  <c r="I705" i="21"/>
  <c r="H705" i="21"/>
  <c r="G705" i="21"/>
  <c r="F705" i="21"/>
  <c r="BN830" i="21"/>
  <c r="BM830" i="21"/>
  <c r="BL830" i="21"/>
  <c r="BK830" i="21"/>
  <c r="BJ830" i="21"/>
  <c r="BI830" i="21"/>
  <c r="BH830" i="21"/>
  <c r="BG830" i="21"/>
  <c r="BF830" i="21"/>
  <c r="BE830" i="21"/>
  <c r="BD830" i="21"/>
  <c r="BC830" i="21"/>
  <c r="BB830" i="21"/>
  <c r="BA830" i="21"/>
  <c r="AZ830" i="21"/>
  <c r="AY830" i="21"/>
  <c r="AX830" i="21"/>
  <c r="AW830" i="21"/>
  <c r="AV830" i="21"/>
  <c r="AU830" i="21"/>
  <c r="AT830" i="21"/>
  <c r="AS830" i="21"/>
  <c r="AR830" i="21"/>
  <c r="AQ830" i="21"/>
  <c r="AP830" i="21"/>
  <c r="AO830" i="21"/>
  <c r="AN830" i="21"/>
  <c r="AM830" i="21"/>
  <c r="AL830" i="21"/>
  <c r="AK830" i="21"/>
  <c r="AJ830" i="21"/>
  <c r="AI830" i="21"/>
  <c r="AH830" i="21"/>
  <c r="AG830" i="21"/>
  <c r="AF830" i="21"/>
  <c r="AE830" i="21"/>
  <c r="AD830" i="21"/>
  <c r="AC830" i="21"/>
  <c r="AB830" i="21"/>
  <c r="AA830" i="21"/>
  <c r="Z830" i="21"/>
  <c r="Y830" i="21"/>
  <c r="X830" i="21"/>
  <c r="W830" i="21"/>
  <c r="V830" i="21"/>
  <c r="U830" i="21"/>
  <c r="T830" i="21"/>
  <c r="S830" i="21"/>
  <c r="R830" i="21"/>
  <c r="Q830" i="21"/>
  <c r="P830" i="21"/>
  <c r="O830" i="21"/>
  <c r="N830" i="21"/>
  <c r="M830" i="21"/>
  <c r="L830" i="21"/>
  <c r="K830" i="21"/>
  <c r="J830" i="21"/>
  <c r="I830" i="21"/>
  <c r="H830" i="21"/>
  <c r="G830" i="21"/>
  <c r="F830" i="21"/>
  <c r="BN767" i="21"/>
  <c r="BM767" i="21"/>
  <c r="BL767" i="21"/>
  <c r="BK767" i="21"/>
  <c r="BJ767" i="21"/>
  <c r="BI767" i="21"/>
  <c r="BH767" i="21"/>
  <c r="BG767" i="21"/>
  <c r="BF767" i="21"/>
  <c r="BE767" i="21"/>
  <c r="BD767" i="21"/>
  <c r="BC767" i="21"/>
  <c r="BB767" i="21"/>
  <c r="BA767" i="21"/>
  <c r="AZ767" i="21"/>
  <c r="AY767" i="21"/>
  <c r="AX767" i="21"/>
  <c r="AW767" i="21"/>
  <c r="AV767" i="21"/>
  <c r="AU767" i="21"/>
  <c r="AT767" i="21"/>
  <c r="AS767" i="21"/>
  <c r="AR767" i="21"/>
  <c r="AQ767" i="21"/>
  <c r="AP767" i="21"/>
  <c r="AO767" i="21"/>
  <c r="AN767" i="21"/>
  <c r="AM767" i="21"/>
  <c r="AL767" i="21"/>
  <c r="AK767" i="21"/>
  <c r="AJ767" i="21"/>
  <c r="AI767" i="21"/>
  <c r="AH767" i="21"/>
  <c r="AG767" i="21"/>
  <c r="AF767" i="21"/>
  <c r="AE767" i="21"/>
  <c r="AD767" i="21"/>
  <c r="AC767" i="21"/>
  <c r="AB767" i="21"/>
  <c r="AA767" i="21"/>
  <c r="Z767" i="21"/>
  <c r="Y767" i="21"/>
  <c r="X767" i="21"/>
  <c r="W767" i="21"/>
  <c r="V767" i="21"/>
  <c r="U767" i="21"/>
  <c r="T767" i="21"/>
  <c r="S767" i="21"/>
  <c r="R767" i="21"/>
  <c r="Q767" i="21"/>
  <c r="P767" i="21"/>
  <c r="O767" i="21"/>
  <c r="N767" i="21"/>
  <c r="M767" i="21"/>
  <c r="L767" i="21"/>
  <c r="K767" i="21"/>
  <c r="J767" i="21"/>
  <c r="I767" i="21"/>
  <c r="H767" i="21"/>
  <c r="G767" i="21"/>
  <c r="F767" i="21"/>
  <c r="BN704" i="21"/>
  <c r="BM704" i="21"/>
  <c r="BL704" i="21"/>
  <c r="BK704" i="21"/>
  <c r="BJ704" i="21"/>
  <c r="BI704" i="21"/>
  <c r="BH704" i="21"/>
  <c r="BG704" i="21"/>
  <c r="BF704" i="21"/>
  <c r="BE704" i="21"/>
  <c r="BD704" i="21"/>
  <c r="BC704" i="21"/>
  <c r="BB704" i="21"/>
  <c r="BA704" i="21"/>
  <c r="AZ704" i="21"/>
  <c r="AY704" i="21"/>
  <c r="AX704" i="21"/>
  <c r="AW704" i="21"/>
  <c r="AV704" i="21"/>
  <c r="AU704" i="21"/>
  <c r="AT704" i="21"/>
  <c r="AS704" i="21"/>
  <c r="AR704" i="21"/>
  <c r="AQ704" i="21"/>
  <c r="AP704" i="21"/>
  <c r="AO704" i="21"/>
  <c r="AN704" i="21"/>
  <c r="AM704" i="21"/>
  <c r="AL704" i="21"/>
  <c r="AK704" i="21"/>
  <c r="AJ704" i="21"/>
  <c r="AI704" i="21"/>
  <c r="AH704" i="21"/>
  <c r="AG704" i="21"/>
  <c r="AF704" i="21"/>
  <c r="AE704" i="21"/>
  <c r="AD704" i="21"/>
  <c r="AC704" i="21"/>
  <c r="AB704" i="21"/>
  <c r="AA704" i="21"/>
  <c r="Z704" i="21"/>
  <c r="Y704" i="21"/>
  <c r="X704" i="21"/>
  <c r="W704" i="21"/>
  <c r="V704" i="21"/>
  <c r="U704" i="21"/>
  <c r="T704" i="21"/>
  <c r="S704" i="21"/>
  <c r="R704" i="21"/>
  <c r="Q704" i="21"/>
  <c r="P704" i="21"/>
  <c r="O704" i="21"/>
  <c r="N704" i="21"/>
  <c r="M704" i="21"/>
  <c r="L704" i="21"/>
  <c r="K704" i="21"/>
  <c r="J704" i="21"/>
  <c r="I704" i="21"/>
  <c r="H704" i="21"/>
  <c r="G704" i="21"/>
  <c r="F704" i="21"/>
  <c r="BN829" i="21"/>
  <c r="BM829" i="21"/>
  <c r="BL829" i="21"/>
  <c r="BK829" i="21"/>
  <c r="BJ829" i="21"/>
  <c r="BI829" i="21"/>
  <c r="BH829" i="21"/>
  <c r="BG829" i="21"/>
  <c r="BF829" i="21"/>
  <c r="BE829" i="21"/>
  <c r="BD829" i="21"/>
  <c r="BC829" i="21"/>
  <c r="BB829" i="21"/>
  <c r="BA829" i="21"/>
  <c r="AZ829" i="21"/>
  <c r="AY829" i="21"/>
  <c r="AX829" i="21"/>
  <c r="AW829" i="21"/>
  <c r="AV829" i="21"/>
  <c r="AU829" i="21"/>
  <c r="AT829" i="21"/>
  <c r="AS829" i="21"/>
  <c r="AR829" i="21"/>
  <c r="AQ829" i="21"/>
  <c r="AP829" i="21"/>
  <c r="AO829" i="21"/>
  <c r="AN829" i="21"/>
  <c r="AM829" i="21"/>
  <c r="AL829" i="21"/>
  <c r="AK829" i="21"/>
  <c r="AJ829" i="21"/>
  <c r="AI829" i="21"/>
  <c r="AH829" i="21"/>
  <c r="AG829" i="21"/>
  <c r="AF829" i="21"/>
  <c r="AE829" i="21"/>
  <c r="AD829" i="21"/>
  <c r="AC829" i="21"/>
  <c r="AB829" i="21"/>
  <c r="AA829" i="21"/>
  <c r="Z829" i="21"/>
  <c r="Y829" i="21"/>
  <c r="X829" i="21"/>
  <c r="W829" i="21"/>
  <c r="V829" i="21"/>
  <c r="U829" i="21"/>
  <c r="T829" i="21"/>
  <c r="S829" i="21"/>
  <c r="R829" i="21"/>
  <c r="Q829" i="21"/>
  <c r="P829" i="21"/>
  <c r="O829" i="21"/>
  <c r="N829" i="21"/>
  <c r="M829" i="21"/>
  <c r="L829" i="21"/>
  <c r="K829" i="21"/>
  <c r="J829" i="21"/>
  <c r="I829" i="21"/>
  <c r="H829" i="21"/>
  <c r="G829" i="21"/>
  <c r="F829" i="21"/>
  <c r="BN766" i="21"/>
  <c r="BM766" i="21"/>
  <c r="BL766" i="21"/>
  <c r="BK766" i="21"/>
  <c r="BJ766" i="21"/>
  <c r="BI766" i="21"/>
  <c r="BH766" i="21"/>
  <c r="BG766" i="21"/>
  <c r="BF766" i="21"/>
  <c r="BE766" i="21"/>
  <c r="BD766" i="21"/>
  <c r="BC766" i="21"/>
  <c r="BB766" i="21"/>
  <c r="BA766" i="21"/>
  <c r="AZ766" i="21"/>
  <c r="AY766" i="21"/>
  <c r="AX766" i="21"/>
  <c r="AW766" i="21"/>
  <c r="AV766" i="21"/>
  <c r="AU766" i="21"/>
  <c r="AT766" i="21"/>
  <c r="AS766" i="21"/>
  <c r="AR766" i="21"/>
  <c r="AQ766" i="21"/>
  <c r="AP766" i="21"/>
  <c r="AO766" i="21"/>
  <c r="AN766" i="21"/>
  <c r="AM766" i="21"/>
  <c r="AL766" i="21"/>
  <c r="AK766" i="21"/>
  <c r="AJ766" i="21"/>
  <c r="AI766" i="21"/>
  <c r="AH766" i="21"/>
  <c r="AG766" i="21"/>
  <c r="AF766" i="21"/>
  <c r="AE766" i="21"/>
  <c r="AD766" i="21"/>
  <c r="AC766" i="21"/>
  <c r="AB766" i="21"/>
  <c r="AA766" i="21"/>
  <c r="Z766" i="21"/>
  <c r="Y766" i="21"/>
  <c r="X766" i="21"/>
  <c r="W766" i="21"/>
  <c r="V766" i="21"/>
  <c r="U766" i="21"/>
  <c r="T766" i="21"/>
  <c r="S766" i="21"/>
  <c r="R766" i="21"/>
  <c r="Q766" i="21"/>
  <c r="P766" i="21"/>
  <c r="O766" i="21"/>
  <c r="N766" i="21"/>
  <c r="M766" i="21"/>
  <c r="L766" i="21"/>
  <c r="K766" i="21"/>
  <c r="J766" i="21"/>
  <c r="I766" i="21"/>
  <c r="H766" i="21"/>
  <c r="G766" i="21"/>
  <c r="F766" i="21"/>
  <c r="BN703" i="21"/>
  <c r="BM703" i="21"/>
  <c r="BL703" i="21"/>
  <c r="BK703" i="21"/>
  <c r="BJ703" i="21"/>
  <c r="BI703" i="21"/>
  <c r="BH703" i="21"/>
  <c r="BG703" i="21"/>
  <c r="BF703" i="21"/>
  <c r="BE703" i="21"/>
  <c r="BD703" i="21"/>
  <c r="BC703" i="21"/>
  <c r="BB703" i="21"/>
  <c r="BA703" i="21"/>
  <c r="AZ703" i="21"/>
  <c r="AY703" i="21"/>
  <c r="AX703" i="21"/>
  <c r="AW703" i="21"/>
  <c r="AV703" i="21"/>
  <c r="AU703" i="21"/>
  <c r="AT703" i="21"/>
  <c r="AS703" i="21"/>
  <c r="AR703" i="21"/>
  <c r="AQ703" i="21"/>
  <c r="AP703" i="21"/>
  <c r="AO703" i="21"/>
  <c r="AN703" i="21"/>
  <c r="AM703" i="21"/>
  <c r="AL703" i="21"/>
  <c r="AK703" i="21"/>
  <c r="AJ703" i="21"/>
  <c r="AI703" i="21"/>
  <c r="AH703" i="21"/>
  <c r="AG703" i="21"/>
  <c r="AF703" i="21"/>
  <c r="AE703" i="21"/>
  <c r="AD703" i="21"/>
  <c r="AC703" i="21"/>
  <c r="AB703" i="21"/>
  <c r="AA703" i="21"/>
  <c r="Z703" i="21"/>
  <c r="Y703" i="21"/>
  <c r="X703" i="21"/>
  <c r="W703" i="21"/>
  <c r="V703" i="21"/>
  <c r="U703" i="21"/>
  <c r="T703" i="21"/>
  <c r="S703" i="21"/>
  <c r="R703" i="21"/>
  <c r="Q703" i="21"/>
  <c r="P703" i="21"/>
  <c r="O703" i="21"/>
  <c r="N703" i="21"/>
  <c r="M703" i="21"/>
  <c r="L703" i="21"/>
  <c r="K703" i="21"/>
  <c r="J703" i="21"/>
  <c r="I703" i="21"/>
  <c r="H703" i="21"/>
  <c r="G703" i="21"/>
  <c r="F703" i="21"/>
  <c r="BN772" i="21"/>
  <c r="BM772" i="21"/>
  <c r="BL772" i="21"/>
  <c r="BK772" i="21"/>
  <c r="BJ772" i="21"/>
  <c r="BI772" i="21"/>
  <c r="BH772" i="21"/>
  <c r="BG772" i="21"/>
  <c r="BF772" i="21"/>
  <c r="BE772" i="21"/>
  <c r="BD772" i="21"/>
  <c r="BC772" i="21"/>
  <c r="BB772" i="21"/>
  <c r="BA772" i="21"/>
  <c r="AZ772" i="21"/>
  <c r="AY772" i="21"/>
  <c r="AX772" i="21"/>
  <c r="AW772" i="21"/>
  <c r="AV772" i="21"/>
  <c r="AU772" i="21"/>
  <c r="AT772" i="21"/>
  <c r="AS772" i="21"/>
  <c r="AR772" i="21"/>
  <c r="AQ772" i="21"/>
  <c r="AP772" i="21"/>
  <c r="AO772" i="21"/>
  <c r="AN772" i="21"/>
  <c r="AM772" i="21"/>
  <c r="AL772" i="21"/>
  <c r="AK772" i="21"/>
  <c r="AJ772" i="21"/>
  <c r="AI772" i="21"/>
  <c r="AH772" i="21"/>
  <c r="AG772" i="21"/>
  <c r="AF772" i="21"/>
  <c r="AE772" i="21"/>
  <c r="AD772" i="21"/>
  <c r="AC772" i="21"/>
  <c r="AB772" i="21"/>
  <c r="AA772" i="21"/>
  <c r="Z772" i="21"/>
  <c r="Y772" i="21"/>
  <c r="X772" i="21"/>
  <c r="W772" i="21"/>
  <c r="V772" i="21"/>
  <c r="U772" i="21"/>
  <c r="T772" i="21"/>
  <c r="S772" i="21"/>
  <c r="R772" i="21"/>
  <c r="Q772" i="21"/>
  <c r="P772" i="21"/>
  <c r="O772" i="21"/>
  <c r="N772" i="21"/>
  <c r="M772" i="21"/>
  <c r="L772" i="21"/>
  <c r="K772" i="21"/>
  <c r="J772" i="21"/>
  <c r="I772" i="21"/>
  <c r="H772" i="21"/>
  <c r="G772" i="21"/>
  <c r="F772" i="21"/>
  <c r="BN709" i="21"/>
  <c r="BM709" i="21"/>
  <c r="BL709" i="21"/>
  <c r="BK709" i="21"/>
  <c r="BJ709" i="21"/>
  <c r="BI709" i="21"/>
  <c r="BH709" i="21"/>
  <c r="BG709" i="21"/>
  <c r="BF709" i="21"/>
  <c r="BE709" i="21"/>
  <c r="BD709" i="21"/>
  <c r="BC709" i="21"/>
  <c r="BB709" i="21"/>
  <c r="BA709" i="21"/>
  <c r="AZ709" i="21"/>
  <c r="AY709" i="21"/>
  <c r="AX709" i="21"/>
  <c r="AW709" i="21"/>
  <c r="AV709" i="21"/>
  <c r="AU709" i="21"/>
  <c r="AT709" i="21"/>
  <c r="AS709" i="21"/>
  <c r="AR709" i="21"/>
  <c r="AQ709" i="21"/>
  <c r="AP709" i="21"/>
  <c r="AO709" i="21"/>
  <c r="AN709" i="21"/>
  <c r="AM709" i="21"/>
  <c r="AL709" i="21"/>
  <c r="AK709" i="21"/>
  <c r="AJ709" i="21"/>
  <c r="AI709" i="21"/>
  <c r="AH709" i="21"/>
  <c r="AG709" i="21"/>
  <c r="AF709" i="21"/>
  <c r="AE709" i="21"/>
  <c r="AD709" i="21"/>
  <c r="AC709" i="21"/>
  <c r="AB709" i="21"/>
  <c r="AA709" i="21"/>
  <c r="Z709" i="21"/>
  <c r="Y709" i="21"/>
  <c r="X709" i="21"/>
  <c r="W709" i="21"/>
  <c r="V709" i="21"/>
  <c r="U709" i="21"/>
  <c r="T709" i="21"/>
  <c r="S709" i="21"/>
  <c r="R709" i="21"/>
  <c r="Q709" i="21"/>
  <c r="P709" i="21"/>
  <c r="O709" i="21"/>
  <c r="N709" i="21"/>
  <c r="M709" i="21"/>
  <c r="L709" i="21"/>
  <c r="K709" i="21"/>
  <c r="J709" i="21"/>
  <c r="I709" i="21"/>
  <c r="H709" i="21"/>
  <c r="G709" i="21"/>
  <c r="F709" i="21"/>
  <c r="BN834" i="21"/>
  <c r="BM834" i="21"/>
  <c r="BL834" i="21"/>
  <c r="BK834" i="21"/>
  <c r="BJ834" i="21"/>
  <c r="BI834" i="21"/>
  <c r="BH834" i="21"/>
  <c r="BG834" i="21"/>
  <c r="BF834" i="21"/>
  <c r="BE834" i="21"/>
  <c r="BD834" i="21"/>
  <c r="BC834" i="21"/>
  <c r="BB834" i="21"/>
  <c r="BA834" i="21"/>
  <c r="AZ834" i="21"/>
  <c r="AY834" i="21"/>
  <c r="AX834" i="21"/>
  <c r="AW834" i="21"/>
  <c r="AV834" i="21"/>
  <c r="AU834" i="21"/>
  <c r="AT834" i="21"/>
  <c r="AS834" i="21"/>
  <c r="AR834" i="21"/>
  <c r="AQ834" i="21"/>
  <c r="AP834" i="21"/>
  <c r="AO834" i="21"/>
  <c r="AN834" i="21"/>
  <c r="AM834" i="21"/>
  <c r="AL834" i="21"/>
  <c r="AK834" i="21"/>
  <c r="AJ834" i="21"/>
  <c r="AI834" i="21"/>
  <c r="AH834" i="21"/>
  <c r="AG834" i="21"/>
  <c r="AF834" i="21"/>
  <c r="AE834" i="21"/>
  <c r="AD834" i="21"/>
  <c r="AC834" i="21"/>
  <c r="AB834" i="21"/>
  <c r="AA834" i="21"/>
  <c r="Z834" i="21"/>
  <c r="Y834" i="21"/>
  <c r="X834" i="21"/>
  <c r="W834" i="21"/>
  <c r="V834" i="21"/>
  <c r="U834" i="21"/>
  <c r="T834" i="21"/>
  <c r="S834" i="21"/>
  <c r="R834" i="21"/>
  <c r="Q834" i="21"/>
  <c r="P834" i="21"/>
  <c r="O834" i="21"/>
  <c r="N834" i="21"/>
  <c r="M834" i="21"/>
  <c r="L834" i="21"/>
  <c r="K834" i="21"/>
  <c r="J834" i="21"/>
  <c r="I834" i="21"/>
  <c r="H834" i="21"/>
  <c r="G834" i="21"/>
  <c r="F834" i="21"/>
  <c r="BN771" i="21"/>
  <c r="BM771" i="21"/>
  <c r="BL771" i="21"/>
  <c r="BK771" i="21"/>
  <c r="BJ771" i="21"/>
  <c r="BI771" i="21"/>
  <c r="BH771" i="21"/>
  <c r="BG771" i="21"/>
  <c r="BF771" i="21"/>
  <c r="BE771" i="21"/>
  <c r="BD771" i="21"/>
  <c r="BC771" i="21"/>
  <c r="BB771" i="21"/>
  <c r="BA771" i="21"/>
  <c r="AZ771" i="21"/>
  <c r="AY771" i="21"/>
  <c r="AX771" i="21"/>
  <c r="AW771" i="21"/>
  <c r="AV771" i="21"/>
  <c r="AU771" i="21"/>
  <c r="AT771" i="21"/>
  <c r="AS771" i="21"/>
  <c r="AR771" i="21"/>
  <c r="AQ771" i="21"/>
  <c r="AP771" i="21"/>
  <c r="AO771" i="21"/>
  <c r="AN771" i="21"/>
  <c r="AM771" i="21"/>
  <c r="AL771" i="21"/>
  <c r="AK771" i="21"/>
  <c r="AJ771" i="21"/>
  <c r="AI771" i="21"/>
  <c r="AH771" i="21"/>
  <c r="AG771" i="21"/>
  <c r="AF771" i="21"/>
  <c r="AE771" i="21"/>
  <c r="AD771" i="21"/>
  <c r="AC771" i="21"/>
  <c r="AB771" i="21"/>
  <c r="AA771" i="21"/>
  <c r="Z771" i="21"/>
  <c r="Y771" i="21"/>
  <c r="X771" i="21"/>
  <c r="W771" i="21"/>
  <c r="V771" i="21"/>
  <c r="U771" i="21"/>
  <c r="T771" i="21"/>
  <c r="S771" i="21"/>
  <c r="R771" i="21"/>
  <c r="Q771" i="21"/>
  <c r="P771" i="21"/>
  <c r="O771" i="21"/>
  <c r="N771" i="21"/>
  <c r="M771" i="21"/>
  <c r="L771" i="21"/>
  <c r="K771" i="21"/>
  <c r="J771" i="21"/>
  <c r="I771" i="21"/>
  <c r="H771" i="21"/>
  <c r="G771" i="21"/>
  <c r="F771" i="21"/>
  <c r="BN708" i="21"/>
  <c r="BM708" i="21"/>
  <c r="BL708" i="21"/>
  <c r="BK708" i="21"/>
  <c r="BJ708" i="21"/>
  <c r="BI708" i="21"/>
  <c r="BH708" i="21"/>
  <c r="BG708" i="21"/>
  <c r="BF708" i="21"/>
  <c r="BE708" i="21"/>
  <c r="BD708" i="21"/>
  <c r="BC708" i="21"/>
  <c r="BB708" i="21"/>
  <c r="BA708" i="21"/>
  <c r="AZ708" i="21"/>
  <c r="AY708" i="21"/>
  <c r="AX708" i="21"/>
  <c r="AW708" i="21"/>
  <c r="AV708" i="21"/>
  <c r="AU708" i="21"/>
  <c r="AT708" i="21"/>
  <c r="AS708" i="21"/>
  <c r="AR708" i="21"/>
  <c r="AQ708" i="21"/>
  <c r="AP708" i="21"/>
  <c r="AO708" i="21"/>
  <c r="AN708" i="21"/>
  <c r="AM708" i="21"/>
  <c r="AL708" i="21"/>
  <c r="AK708" i="21"/>
  <c r="AJ708" i="21"/>
  <c r="AI708" i="21"/>
  <c r="AH708" i="21"/>
  <c r="AG708" i="21"/>
  <c r="AF708" i="21"/>
  <c r="AE708" i="21"/>
  <c r="AD708" i="21"/>
  <c r="AC708" i="21"/>
  <c r="AB708" i="21"/>
  <c r="AA708" i="21"/>
  <c r="Z708" i="21"/>
  <c r="Y708" i="21"/>
  <c r="X708" i="21"/>
  <c r="W708" i="21"/>
  <c r="V708" i="21"/>
  <c r="U708" i="21"/>
  <c r="T708" i="21"/>
  <c r="S708" i="21"/>
  <c r="R708" i="21"/>
  <c r="Q708" i="21"/>
  <c r="P708" i="21"/>
  <c r="O708" i="21"/>
  <c r="N708" i="21"/>
  <c r="M708" i="21"/>
  <c r="L708" i="21"/>
  <c r="K708" i="21"/>
  <c r="J708" i="21"/>
  <c r="I708" i="21"/>
  <c r="H708" i="21"/>
  <c r="G708" i="21"/>
  <c r="F708" i="21"/>
  <c r="BN833" i="21"/>
  <c r="BM833" i="21"/>
  <c r="BL833" i="21"/>
  <c r="BK833" i="21"/>
  <c r="BJ833" i="21"/>
  <c r="BI833" i="21"/>
  <c r="BH833" i="21"/>
  <c r="BG833" i="21"/>
  <c r="BF833" i="21"/>
  <c r="BE833" i="21"/>
  <c r="BD833" i="21"/>
  <c r="BC833" i="21"/>
  <c r="BB833" i="21"/>
  <c r="BA833" i="21"/>
  <c r="AZ833" i="21"/>
  <c r="AY833" i="21"/>
  <c r="AX833" i="21"/>
  <c r="AW833" i="21"/>
  <c r="AV833" i="21"/>
  <c r="AU833" i="21"/>
  <c r="AT833" i="21"/>
  <c r="AS833" i="21"/>
  <c r="AR833" i="21"/>
  <c r="AQ833" i="21"/>
  <c r="AP833" i="21"/>
  <c r="AO833" i="21"/>
  <c r="AN833" i="21"/>
  <c r="AM833" i="21"/>
  <c r="AL833" i="21"/>
  <c r="AK833" i="21"/>
  <c r="AJ833" i="21"/>
  <c r="AI833" i="21"/>
  <c r="AH833" i="21"/>
  <c r="AG833" i="21"/>
  <c r="AF833" i="21"/>
  <c r="AE833" i="21"/>
  <c r="AD833" i="21"/>
  <c r="AC833" i="21"/>
  <c r="AB833" i="21"/>
  <c r="AA833" i="21"/>
  <c r="Z833" i="21"/>
  <c r="Y833" i="21"/>
  <c r="X833" i="21"/>
  <c r="W833" i="21"/>
  <c r="V833" i="21"/>
  <c r="U833" i="21"/>
  <c r="T833" i="21"/>
  <c r="S833" i="21"/>
  <c r="R833" i="21"/>
  <c r="Q833" i="21"/>
  <c r="P833" i="21"/>
  <c r="O833" i="21"/>
  <c r="N833" i="21"/>
  <c r="M833" i="21"/>
  <c r="L833" i="21"/>
  <c r="K833" i="21"/>
  <c r="J833" i="21"/>
  <c r="I833" i="21"/>
  <c r="H833" i="21"/>
  <c r="G833" i="21"/>
  <c r="F833" i="21"/>
  <c r="F357" i="21"/>
  <c r="F358" i="21"/>
  <c r="F359" i="21"/>
  <c r="F361" i="21"/>
  <c r="F362" i="21"/>
  <c r="F363" i="21"/>
  <c r="BN752" i="21"/>
  <c r="BM752" i="21"/>
  <c r="BL752" i="21"/>
  <c r="BK752" i="21"/>
  <c r="BJ752" i="21"/>
  <c r="BI752" i="21"/>
  <c r="BH752" i="21"/>
  <c r="BG752" i="21"/>
  <c r="BF752" i="21"/>
  <c r="BE752" i="21"/>
  <c r="BD752" i="21"/>
  <c r="BC752" i="21"/>
  <c r="BB752" i="21"/>
  <c r="BA752" i="21"/>
  <c r="AZ752" i="21"/>
  <c r="AY752" i="21"/>
  <c r="AX752" i="21"/>
  <c r="AW752" i="21"/>
  <c r="AV752" i="21"/>
  <c r="AU752" i="21"/>
  <c r="AT752" i="21"/>
  <c r="AS752" i="21"/>
  <c r="AR752" i="21"/>
  <c r="AQ752" i="21"/>
  <c r="AP752" i="21"/>
  <c r="AO752" i="21"/>
  <c r="AN752" i="21"/>
  <c r="AM752" i="21"/>
  <c r="AL752" i="21"/>
  <c r="AK752" i="21"/>
  <c r="AJ752" i="21"/>
  <c r="AI752" i="21"/>
  <c r="AH752" i="21"/>
  <c r="AG752" i="21"/>
  <c r="AF752" i="21"/>
  <c r="AE752" i="21"/>
  <c r="AD752" i="21"/>
  <c r="AC752" i="21"/>
  <c r="AB752" i="21"/>
  <c r="AA752" i="21"/>
  <c r="Z752" i="21"/>
  <c r="Y752" i="21"/>
  <c r="X752" i="21"/>
  <c r="W752" i="21"/>
  <c r="V752" i="21"/>
  <c r="U752" i="21"/>
  <c r="T752" i="21"/>
  <c r="S752" i="21"/>
  <c r="R752" i="21"/>
  <c r="Q752" i="21"/>
  <c r="P752" i="21"/>
  <c r="O752" i="21"/>
  <c r="N752" i="21"/>
  <c r="M752" i="21"/>
  <c r="L752" i="21"/>
  <c r="K752" i="21"/>
  <c r="J752" i="21"/>
  <c r="I752" i="21"/>
  <c r="H752" i="21"/>
  <c r="G752" i="21"/>
  <c r="F752" i="21"/>
  <c r="BN689" i="21"/>
  <c r="BM689" i="21"/>
  <c r="BL689" i="21"/>
  <c r="BK689" i="21"/>
  <c r="BJ689" i="21"/>
  <c r="BI689" i="21"/>
  <c r="BH689" i="21"/>
  <c r="BG689" i="21"/>
  <c r="BF689" i="21"/>
  <c r="BE689" i="21"/>
  <c r="BD689" i="21"/>
  <c r="BC689" i="21"/>
  <c r="BB689" i="21"/>
  <c r="BA689" i="21"/>
  <c r="AZ689" i="21"/>
  <c r="AY689" i="21"/>
  <c r="AX689" i="21"/>
  <c r="AW689" i="21"/>
  <c r="AV689" i="21"/>
  <c r="AU689" i="21"/>
  <c r="AT689" i="21"/>
  <c r="AS689" i="21"/>
  <c r="AR689" i="21"/>
  <c r="AQ689" i="21"/>
  <c r="AP689" i="21"/>
  <c r="AO689" i="21"/>
  <c r="AN689" i="21"/>
  <c r="AM689" i="21"/>
  <c r="AL689" i="21"/>
  <c r="AK689" i="21"/>
  <c r="AJ689" i="21"/>
  <c r="AI689" i="21"/>
  <c r="AH689" i="21"/>
  <c r="AG689" i="21"/>
  <c r="AF689" i="21"/>
  <c r="AE689" i="21"/>
  <c r="AD689" i="21"/>
  <c r="AC689" i="21"/>
  <c r="AB689" i="21"/>
  <c r="AA689" i="21"/>
  <c r="Z689" i="21"/>
  <c r="Y689" i="21"/>
  <c r="X689" i="21"/>
  <c r="W689" i="21"/>
  <c r="V689" i="21"/>
  <c r="U689" i="21"/>
  <c r="T689" i="21"/>
  <c r="S689" i="21"/>
  <c r="R689" i="21"/>
  <c r="Q689" i="21"/>
  <c r="P689" i="21"/>
  <c r="O689" i="21"/>
  <c r="N689" i="21"/>
  <c r="M689" i="21"/>
  <c r="L689" i="21"/>
  <c r="K689" i="21"/>
  <c r="J689" i="21"/>
  <c r="I689" i="21"/>
  <c r="H689" i="21"/>
  <c r="G689" i="21"/>
  <c r="F689" i="21"/>
  <c r="BN814" i="21"/>
  <c r="BM814" i="21"/>
  <c r="BL814" i="21"/>
  <c r="BK814" i="21"/>
  <c r="BJ814" i="21"/>
  <c r="BI814" i="21"/>
  <c r="BH814" i="21"/>
  <c r="BG814" i="21"/>
  <c r="BF814" i="21"/>
  <c r="BE814" i="21"/>
  <c r="BD814" i="21"/>
  <c r="BC814" i="21"/>
  <c r="BB814" i="21"/>
  <c r="BA814" i="21"/>
  <c r="AZ814" i="21"/>
  <c r="AY814" i="21"/>
  <c r="AX814" i="21"/>
  <c r="AW814" i="21"/>
  <c r="AV814" i="21"/>
  <c r="AU814" i="21"/>
  <c r="AT814" i="21"/>
  <c r="AS814" i="21"/>
  <c r="AR814" i="21"/>
  <c r="AQ814" i="21"/>
  <c r="AP814" i="21"/>
  <c r="AO814" i="21"/>
  <c r="AN814" i="21"/>
  <c r="AM814" i="21"/>
  <c r="AL814" i="21"/>
  <c r="AK814" i="21"/>
  <c r="AJ814" i="21"/>
  <c r="AI814" i="21"/>
  <c r="AH814" i="21"/>
  <c r="AG814" i="21"/>
  <c r="AF814" i="21"/>
  <c r="AE814" i="21"/>
  <c r="AD814" i="21"/>
  <c r="AC814" i="21"/>
  <c r="AB814" i="21"/>
  <c r="AA814" i="21"/>
  <c r="Z814" i="21"/>
  <c r="Y814" i="21"/>
  <c r="X814" i="21"/>
  <c r="W814" i="21"/>
  <c r="V814" i="21"/>
  <c r="U814" i="21"/>
  <c r="T814" i="21"/>
  <c r="S814" i="21"/>
  <c r="R814" i="21"/>
  <c r="Q814" i="21"/>
  <c r="P814" i="21"/>
  <c r="O814" i="21"/>
  <c r="N814" i="21"/>
  <c r="M814" i="21"/>
  <c r="L814" i="21"/>
  <c r="K814" i="21"/>
  <c r="J814" i="21"/>
  <c r="I814" i="21"/>
  <c r="H814" i="21"/>
  <c r="G814" i="21"/>
  <c r="F814" i="21"/>
  <c r="BN751" i="21"/>
  <c r="BM751" i="21"/>
  <c r="BL751" i="21"/>
  <c r="BK751" i="21"/>
  <c r="BJ751" i="21"/>
  <c r="BI751" i="21"/>
  <c r="BH751" i="21"/>
  <c r="BG751" i="21"/>
  <c r="BF751" i="21"/>
  <c r="BE751" i="21"/>
  <c r="BD751" i="21"/>
  <c r="BC751" i="21"/>
  <c r="BB751" i="21"/>
  <c r="BA751" i="21"/>
  <c r="AZ751" i="21"/>
  <c r="AY751" i="21"/>
  <c r="AX751" i="21"/>
  <c r="AW751" i="21"/>
  <c r="AV751" i="21"/>
  <c r="AU751" i="21"/>
  <c r="AT751" i="21"/>
  <c r="AS751" i="21"/>
  <c r="AR751" i="21"/>
  <c r="AQ751" i="21"/>
  <c r="AP751" i="21"/>
  <c r="AO751" i="21"/>
  <c r="AN751" i="21"/>
  <c r="AM751" i="21"/>
  <c r="AL751" i="21"/>
  <c r="AK751" i="21"/>
  <c r="AJ751" i="21"/>
  <c r="AI751" i="21"/>
  <c r="AH751" i="21"/>
  <c r="AG751" i="21"/>
  <c r="AF751" i="21"/>
  <c r="AE751" i="21"/>
  <c r="AD751" i="21"/>
  <c r="AC751" i="21"/>
  <c r="AB751" i="21"/>
  <c r="AA751" i="21"/>
  <c r="Z751" i="21"/>
  <c r="Y751" i="21"/>
  <c r="X751" i="21"/>
  <c r="W751" i="21"/>
  <c r="V751" i="21"/>
  <c r="U751" i="21"/>
  <c r="T751" i="21"/>
  <c r="S751" i="21"/>
  <c r="R751" i="21"/>
  <c r="Q751" i="21"/>
  <c r="P751" i="21"/>
  <c r="O751" i="21"/>
  <c r="N751" i="21"/>
  <c r="M751" i="21"/>
  <c r="L751" i="21"/>
  <c r="K751" i="21"/>
  <c r="J751" i="21"/>
  <c r="I751" i="21"/>
  <c r="H751" i="21"/>
  <c r="G751" i="21"/>
  <c r="F751" i="21"/>
  <c r="BN688" i="21"/>
  <c r="BM688" i="21"/>
  <c r="BL688" i="21"/>
  <c r="BK688" i="21"/>
  <c r="BJ688" i="21"/>
  <c r="BI688" i="21"/>
  <c r="BH688" i="21"/>
  <c r="BG688" i="21"/>
  <c r="BF688" i="21"/>
  <c r="BE688" i="21"/>
  <c r="BD688" i="21"/>
  <c r="BC688" i="21"/>
  <c r="BB688" i="21"/>
  <c r="BA688" i="21"/>
  <c r="AZ688" i="21"/>
  <c r="AY688" i="21"/>
  <c r="AX688" i="21"/>
  <c r="AW688" i="21"/>
  <c r="AV688" i="21"/>
  <c r="AU688" i="21"/>
  <c r="AT688" i="21"/>
  <c r="AS688" i="21"/>
  <c r="AR688" i="21"/>
  <c r="AQ688" i="21"/>
  <c r="AP688" i="21"/>
  <c r="AO688" i="21"/>
  <c r="AN688" i="21"/>
  <c r="AM688" i="21"/>
  <c r="AL688" i="21"/>
  <c r="AK688" i="21"/>
  <c r="AJ688" i="21"/>
  <c r="AI688" i="21"/>
  <c r="AH688" i="21"/>
  <c r="AG688" i="21"/>
  <c r="AF688" i="21"/>
  <c r="AE688" i="21"/>
  <c r="AD688" i="21"/>
  <c r="AC688" i="21"/>
  <c r="AB688" i="21"/>
  <c r="AA688" i="21"/>
  <c r="Z688" i="21"/>
  <c r="Y688" i="21"/>
  <c r="X688" i="21"/>
  <c r="W688" i="21"/>
  <c r="V688" i="21"/>
  <c r="U688" i="21"/>
  <c r="T688" i="21"/>
  <c r="S688" i="21"/>
  <c r="R688" i="21"/>
  <c r="Q688" i="21"/>
  <c r="P688" i="21"/>
  <c r="O688" i="21"/>
  <c r="N688" i="21"/>
  <c r="M688" i="21"/>
  <c r="L688" i="21"/>
  <c r="K688" i="21"/>
  <c r="J688" i="21"/>
  <c r="I688" i="21"/>
  <c r="H688" i="21"/>
  <c r="G688" i="21"/>
  <c r="F688" i="21"/>
  <c r="BN813" i="21"/>
  <c r="BM813" i="21"/>
  <c r="BL813" i="21"/>
  <c r="BK813" i="21"/>
  <c r="BJ813" i="21"/>
  <c r="BI813" i="21"/>
  <c r="BH813" i="21"/>
  <c r="BG813" i="21"/>
  <c r="BF813" i="21"/>
  <c r="BE813" i="21"/>
  <c r="BD813" i="21"/>
  <c r="BC813" i="21"/>
  <c r="BB813" i="21"/>
  <c r="BA813" i="21"/>
  <c r="AZ813" i="21"/>
  <c r="AY813" i="21"/>
  <c r="AX813" i="21"/>
  <c r="AW813" i="21"/>
  <c r="AV813" i="21"/>
  <c r="AU813" i="21"/>
  <c r="AT813" i="21"/>
  <c r="AS813" i="21"/>
  <c r="AR813" i="21"/>
  <c r="AQ813" i="21"/>
  <c r="AP813" i="21"/>
  <c r="AO813" i="21"/>
  <c r="AN813" i="21"/>
  <c r="AM813" i="21"/>
  <c r="AL813" i="21"/>
  <c r="AK813" i="21"/>
  <c r="AJ813" i="21"/>
  <c r="AI813" i="21"/>
  <c r="AH813" i="21"/>
  <c r="AG813" i="21"/>
  <c r="AF813" i="21"/>
  <c r="AE813" i="21"/>
  <c r="AD813" i="21"/>
  <c r="AC813" i="21"/>
  <c r="AB813" i="21"/>
  <c r="AA813" i="21"/>
  <c r="Z813" i="21"/>
  <c r="Y813" i="21"/>
  <c r="X813" i="21"/>
  <c r="W813" i="21"/>
  <c r="V813" i="21"/>
  <c r="U813" i="21"/>
  <c r="T813" i="21"/>
  <c r="S813" i="21"/>
  <c r="R813" i="21"/>
  <c r="Q813" i="21"/>
  <c r="P813" i="21"/>
  <c r="O813" i="21"/>
  <c r="N813" i="21"/>
  <c r="M813" i="21"/>
  <c r="L813" i="21"/>
  <c r="K813" i="21"/>
  <c r="J813" i="21"/>
  <c r="I813" i="21"/>
  <c r="H813" i="21"/>
  <c r="G813" i="21"/>
  <c r="F813" i="21"/>
  <c r="BN750" i="21"/>
  <c r="BM750" i="21"/>
  <c r="BL750" i="21"/>
  <c r="BK750" i="21"/>
  <c r="BJ750" i="21"/>
  <c r="BI750" i="21"/>
  <c r="BH750" i="21"/>
  <c r="BG750" i="21"/>
  <c r="BF750" i="21"/>
  <c r="BE750" i="21"/>
  <c r="BD750" i="21"/>
  <c r="BC750" i="21"/>
  <c r="BB750" i="21"/>
  <c r="BA750" i="21"/>
  <c r="AZ750" i="21"/>
  <c r="AY750" i="21"/>
  <c r="AX750" i="21"/>
  <c r="AW750" i="21"/>
  <c r="AV750" i="21"/>
  <c r="AU750" i="21"/>
  <c r="AT750" i="21"/>
  <c r="AS750" i="21"/>
  <c r="AR750" i="21"/>
  <c r="AQ750" i="21"/>
  <c r="AP750" i="21"/>
  <c r="AO750" i="21"/>
  <c r="AN750" i="21"/>
  <c r="AM750" i="21"/>
  <c r="AL750" i="21"/>
  <c r="AK750" i="21"/>
  <c r="AJ750" i="21"/>
  <c r="AI750" i="21"/>
  <c r="AH750" i="21"/>
  <c r="AG750" i="21"/>
  <c r="AF750" i="21"/>
  <c r="AE750" i="21"/>
  <c r="AD750" i="21"/>
  <c r="AC750" i="21"/>
  <c r="AB750" i="21"/>
  <c r="AA750" i="21"/>
  <c r="Z750" i="21"/>
  <c r="Y750" i="21"/>
  <c r="X750" i="21"/>
  <c r="W750" i="21"/>
  <c r="V750" i="21"/>
  <c r="U750" i="21"/>
  <c r="T750" i="21"/>
  <c r="S750" i="21"/>
  <c r="R750" i="21"/>
  <c r="Q750" i="21"/>
  <c r="P750" i="21"/>
  <c r="O750" i="21"/>
  <c r="N750" i="21"/>
  <c r="M750" i="21"/>
  <c r="L750" i="21"/>
  <c r="K750" i="21"/>
  <c r="J750" i="21"/>
  <c r="I750" i="21"/>
  <c r="H750" i="21"/>
  <c r="G750" i="21"/>
  <c r="F750" i="21"/>
  <c r="BN687" i="21"/>
  <c r="BM687" i="21"/>
  <c r="BL687" i="21"/>
  <c r="BK687" i="21"/>
  <c r="BJ687" i="21"/>
  <c r="BI687" i="21"/>
  <c r="BH687" i="21"/>
  <c r="BG687" i="21"/>
  <c r="BF687" i="21"/>
  <c r="BE687" i="21"/>
  <c r="BD687" i="21"/>
  <c r="BC687" i="21"/>
  <c r="BB687" i="21"/>
  <c r="BA687" i="21"/>
  <c r="AZ687" i="21"/>
  <c r="AY687" i="21"/>
  <c r="AX687" i="21"/>
  <c r="AW687" i="21"/>
  <c r="AV687" i="21"/>
  <c r="AU687" i="21"/>
  <c r="AT687" i="21"/>
  <c r="AS687" i="21"/>
  <c r="AR687" i="21"/>
  <c r="AQ687" i="21"/>
  <c r="AP687" i="21"/>
  <c r="AO687" i="21"/>
  <c r="AN687" i="21"/>
  <c r="AM687" i="21"/>
  <c r="AL687" i="21"/>
  <c r="AK687" i="21"/>
  <c r="AJ687" i="21"/>
  <c r="AI687" i="21"/>
  <c r="AH687" i="21"/>
  <c r="AG687" i="21"/>
  <c r="AF687" i="21"/>
  <c r="AE687" i="21"/>
  <c r="AD687" i="21"/>
  <c r="AC687" i="21"/>
  <c r="AB687" i="21"/>
  <c r="AA687" i="21"/>
  <c r="Z687" i="21"/>
  <c r="Y687" i="21"/>
  <c r="X687" i="21"/>
  <c r="W687" i="21"/>
  <c r="V687" i="21"/>
  <c r="U687" i="21"/>
  <c r="T687" i="21"/>
  <c r="S687" i="21"/>
  <c r="R687" i="21"/>
  <c r="Q687" i="21"/>
  <c r="P687" i="21"/>
  <c r="O687" i="21"/>
  <c r="N687" i="21"/>
  <c r="M687" i="21"/>
  <c r="L687" i="21"/>
  <c r="K687" i="21"/>
  <c r="J687" i="21"/>
  <c r="I687" i="21"/>
  <c r="H687" i="21"/>
  <c r="G687" i="21"/>
  <c r="F687" i="21"/>
  <c r="BN812" i="21"/>
  <c r="BM812" i="21"/>
  <c r="BL812" i="21"/>
  <c r="BK812" i="21"/>
  <c r="BJ812" i="21"/>
  <c r="BI812" i="21"/>
  <c r="BH812" i="21"/>
  <c r="BG812" i="21"/>
  <c r="BF812" i="21"/>
  <c r="BE812" i="21"/>
  <c r="BD812" i="21"/>
  <c r="BC812" i="21"/>
  <c r="BB812" i="21"/>
  <c r="BA812" i="21"/>
  <c r="AZ812" i="21"/>
  <c r="AY812" i="21"/>
  <c r="AX812" i="21"/>
  <c r="AW812" i="21"/>
  <c r="AV812" i="21"/>
  <c r="AU812" i="21"/>
  <c r="AT812" i="21"/>
  <c r="AS812" i="21"/>
  <c r="AR812" i="21"/>
  <c r="AQ812" i="21"/>
  <c r="AP812" i="21"/>
  <c r="AO812" i="21"/>
  <c r="AN812" i="21"/>
  <c r="AM812" i="21"/>
  <c r="AL812" i="21"/>
  <c r="AK812" i="21"/>
  <c r="AJ812" i="21"/>
  <c r="AI812" i="21"/>
  <c r="AH812" i="21"/>
  <c r="AG812" i="21"/>
  <c r="AF812" i="21"/>
  <c r="AE812" i="21"/>
  <c r="AD812" i="21"/>
  <c r="AC812" i="21"/>
  <c r="AB812" i="21"/>
  <c r="AA812" i="21"/>
  <c r="Z812" i="21"/>
  <c r="Y812" i="21"/>
  <c r="X812" i="21"/>
  <c r="W812" i="21"/>
  <c r="V812" i="21"/>
  <c r="U812" i="21"/>
  <c r="T812" i="21"/>
  <c r="S812" i="21"/>
  <c r="R812" i="21"/>
  <c r="Q812" i="21"/>
  <c r="P812" i="21"/>
  <c r="O812" i="21"/>
  <c r="N812" i="21"/>
  <c r="M812" i="21"/>
  <c r="L812" i="21"/>
  <c r="K812" i="21"/>
  <c r="J812" i="21"/>
  <c r="I812" i="21"/>
  <c r="H812" i="21"/>
  <c r="G812" i="21"/>
  <c r="F812" i="21"/>
  <c r="BN756" i="21"/>
  <c r="BM756" i="21"/>
  <c r="BL756" i="21"/>
  <c r="BK756" i="21"/>
  <c r="BJ756" i="21"/>
  <c r="BI756" i="21"/>
  <c r="BH756" i="21"/>
  <c r="BG756" i="21"/>
  <c r="BF756" i="21"/>
  <c r="BE756" i="21"/>
  <c r="BD756" i="21"/>
  <c r="BC756" i="21"/>
  <c r="BB756" i="21"/>
  <c r="BA756" i="21"/>
  <c r="AZ756" i="21"/>
  <c r="AY756" i="21"/>
  <c r="AX756" i="21"/>
  <c r="AW756" i="21"/>
  <c r="AV756" i="21"/>
  <c r="AU756" i="21"/>
  <c r="AT756" i="21"/>
  <c r="AS756" i="21"/>
  <c r="AR756" i="21"/>
  <c r="AQ756" i="21"/>
  <c r="AP756" i="21"/>
  <c r="AO756" i="21"/>
  <c r="AN756" i="21"/>
  <c r="AM756" i="21"/>
  <c r="AL756" i="21"/>
  <c r="AK756" i="21"/>
  <c r="AJ756" i="21"/>
  <c r="AI756" i="21"/>
  <c r="AH756" i="21"/>
  <c r="AG756" i="21"/>
  <c r="AF756" i="21"/>
  <c r="AE756" i="21"/>
  <c r="AD756" i="21"/>
  <c r="AC756" i="21"/>
  <c r="AB756" i="21"/>
  <c r="AA756" i="21"/>
  <c r="Z756" i="21"/>
  <c r="Y756" i="21"/>
  <c r="X756" i="21"/>
  <c r="W756" i="21"/>
  <c r="V756" i="21"/>
  <c r="U756" i="21"/>
  <c r="T756" i="21"/>
  <c r="S756" i="21"/>
  <c r="R756" i="21"/>
  <c r="Q756" i="21"/>
  <c r="P756" i="21"/>
  <c r="O756" i="21"/>
  <c r="N756" i="21"/>
  <c r="M756" i="21"/>
  <c r="L756" i="21"/>
  <c r="K756" i="21"/>
  <c r="J756" i="21"/>
  <c r="I756" i="21"/>
  <c r="H756" i="21"/>
  <c r="G756" i="21"/>
  <c r="F756" i="21"/>
  <c r="BN693" i="21"/>
  <c r="BM693" i="21"/>
  <c r="BL693" i="21"/>
  <c r="BK693" i="21"/>
  <c r="BJ693" i="21"/>
  <c r="BI693" i="21"/>
  <c r="BH693" i="21"/>
  <c r="BG693" i="21"/>
  <c r="BF693" i="21"/>
  <c r="BE693" i="21"/>
  <c r="BD693" i="21"/>
  <c r="BC693" i="21"/>
  <c r="BB693" i="21"/>
  <c r="BA693" i="21"/>
  <c r="AZ693" i="21"/>
  <c r="AY693" i="21"/>
  <c r="AX693" i="21"/>
  <c r="AW693" i="21"/>
  <c r="AV693" i="21"/>
  <c r="AU693" i="21"/>
  <c r="AT693" i="21"/>
  <c r="AS693" i="21"/>
  <c r="AR693" i="21"/>
  <c r="AQ693" i="21"/>
  <c r="AP693" i="21"/>
  <c r="AO693" i="21"/>
  <c r="AN693" i="21"/>
  <c r="AM693" i="21"/>
  <c r="AL693" i="21"/>
  <c r="AK693" i="21"/>
  <c r="AJ693" i="21"/>
  <c r="AI693" i="21"/>
  <c r="AH693" i="21"/>
  <c r="AG693" i="21"/>
  <c r="AF693" i="21"/>
  <c r="AE693" i="21"/>
  <c r="AD693" i="21"/>
  <c r="AC693" i="21"/>
  <c r="AB693" i="21"/>
  <c r="AA693" i="21"/>
  <c r="Z693" i="21"/>
  <c r="Y693" i="21"/>
  <c r="X693" i="21"/>
  <c r="W693" i="21"/>
  <c r="V693" i="21"/>
  <c r="U693" i="21"/>
  <c r="T693" i="21"/>
  <c r="S693" i="21"/>
  <c r="R693" i="21"/>
  <c r="Q693" i="21"/>
  <c r="P693" i="21"/>
  <c r="O693" i="21"/>
  <c r="N693" i="21"/>
  <c r="M693" i="21"/>
  <c r="L693" i="21"/>
  <c r="K693" i="21"/>
  <c r="J693" i="21"/>
  <c r="I693" i="21"/>
  <c r="H693" i="21"/>
  <c r="G693" i="21"/>
  <c r="F693" i="21"/>
  <c r="BN818" i="21"/>
  <c r="BM818" i="21"/>
  <c r="BL818" i="21"/>
  <c r="BK818" i="21"/>
  <c r="BJ818" i="21"/>
  <c r="BI818" i="21"/>
  <c r="BH818" i="21"/>
  <c r="BG818" i="21"/>
  <c r="BF818" i="21"/>
  <c r="BE818" i="21"/>
  <c r="BD818" i="21"/>
  <c r="BC818" i="21"/>
  <c r="BB818" i="21"/>
  <c r="BA818" i="21"/>
  <c r="AZ818" i="21"/>
  <c r="AY818" i="21"/>
  <c r="AX818" i="21"/>
  <c r="AW818" i="21"/>
  <c r="AV818" i="21"/>
  <c r="AU818" i="21"/>
  <c r="AT818" i="21"/>
  <c r="AS818" i="21"/>
  <c r="AR818" i="21"/>
  <c r="AQ818" i="21"/>
  <c r="AP818" i="21"/>
  <c r="AO818" i="21"/>
  <c r="AN818" i="21"/>
  <c r="AM818" i="21"/>
  <c r="AL818" i="21"/>
  <c r="AK818" i="21"/>
  <c r="AJ818" i="21"/>
  <c r="AI818" i="21"/>
  <c r="AH818" i="21"/>
  <c r="AG818" i="21"/>
  <c r="AF818" i="21"/>
  <c r="AE818" i="21"/>
  <c r="AD818" i="21"/>
  <c r="AC818" i="21"/>
  <c r="AB818" i="21"/>
  <c r="AA818" i="21"/>
  <c r="Z818" i="21"/>
  <c r="Y818" i="21"/>
  <c r="X818" i="21"/>
  <c r="W818" i="21"/>
  <c r="V818" i="21"/>
  <c r="U818" i="21"/>
  <c r="T818" i="21"/>
  <c r="S818" i="21"/>
  <c r="R818" i="21"/>
  <c r="Q818" i="21"/>
  <c r="P818" i="21"/>
  <c r="O818" i="21"/>
  <c r="N818" i="21"/>
  <c r="M818" i="21"/>
  <c r="L818" i="21"/>
  <c r="K818" i="21"/>
  <c r="J818" i="21"/>
  <c r="I818" i="21"/>
  <c r="H818" i="21"/>
  <c r="G818" i="21"/>
  <c r="F818" i="21"/>
  <c r="BN755" i="21"/>
  <c r="BM755" i="21"/>
  <c r="BL755" i="21"/>
  <c r="BK755" i="21"/>
  <c r="BJ755" i="21"/>
  <c r="BI755" i="21"/>
  <c r="BH755" i="21"/>
  <c r="BG755" i="21"/>
  <c r="BF755" i="21"/>
  <c r="BE755" i="21"/>
  <c r="BD755" i="21"/>
  <c r="BC755" i="21"/>
  <c r="BB755" i="21"/>
  <c r="BA755" i="21"/>
  <c r="AZ755" i="21"/>
  <c r="AY755" i="21"/>
  <c r="AX755" i="21"/>
  <c r="AW755" i="21"/>
  <c r="AV755" i="21"/>
  <c r="AU755" i="21"/>
  <c r="AT755" i="21"/>
  <c r="AS755" i="21"/>
  <c r="AR755" i="21"/>
  <c r="AQ755" i="21"/>
  <c r="AP755" i="21"/>
  <c r="AO755" i="21"/>
  <c r="AN755" i="21"/>
  <c r="AM755" i="21"/>
  <c r="AL755" i="21"/>
  <c r="AK755" i="21"/>
  <c r="AJ755" i="21"/>
  <c r="AI755" i="21"/>
  <c r="AH755" i="21"/>
  <c r="AG755" i="21"/>
  <c r="AF755" i="21"/>
  <c r="AE755" i="21"/>
  <c r="AD755" i="21"/>
  <c r="AC755" i="21"/>
  <c r="AB755" i="21"/>
  <c r="AA755" i="21"/>
  <c r="Z755" i="21"/>
  <c r="Y755" i="21"/>
  <c r="X755" i="21"/>
  <c r="W755" i="21"/>
  <c r="V755" i="21"/>
  <c r="U755" i="21"/>
  <c r="T755" i="21"/>
  <c r="S755" i="21"/>
  <c r="R755" i="21"/>
  <c r="Q755" i="21"/>
  <c r="P755" i="21"/>
  <c r="O755" i="21"/>
  <c r="N755" i="21"/>
  <c r="M755" i="21"/>
  <c r="L755" i="21"/>
  <c r="K755" i="21"/>
  <c r="J755" i="21"/>
  <c r="I755" i="21"/>
  <c r="H755" i="21"/>
  <c r="G755" i="21"/>
  <c r="F755" i="21"/>
  <c r="BN692" i="21"/>
  <c r="BM692" i="21"/>
  <c r="BL692" i="21"/>
  <c r="BK692" i="21"/>
  <c r="BJ692" i="21"/>
  <c r="BI692" i="21"/>
  <c r="BH692" i="21"/>
  <c r="BG692" i="21"/>
  <c r="BF692" i="21"/>
  <c r="BE692" i="21"/>
  <c r="BD692" i="21"/>
  <c r="BC692" i="21"/>
  <c r="BB692" i="21"/>
  <c r="BA692" i="21"/>
  <c r="AZ692" i="21"/>
  <c r="AY692" i="21"/>
  <c r="AX692" i="21"/>
  <c r="AW692" i="21"/>
  <c r="AV692" i="21"/>
  <c r="AU692" i="21"/>
  <c r="AT692" i="21"/>
  <c r="AS692" i="21"/>
  <c r="AR692" i="21"/>
  <c r="AQ692" i="21"/>
  <c r="AP692" i="21"/>
  <c r="AO692" i="21"/>
  <c r="AN692" i="21"/>
  <c r="AM692" i="21"/>
  <c r="AL692" i="21"/>
  <c r="AK692" i="21"/>
  <c r="AJ692" i="21"/>
  <c r="AI692" i="21"/>
  <c r="AH692" i="21"/>
  <c r="AG692" i="21"/>
  <c r="AF692" i="21"/>
  <c r="AE692" i="21"/>
  <c r="AD692" i="21"/>
  <c r="AC692" i="21"/>
  <c r="AB692" i="21"/>
  <c r="AA692" i="21"/>
  <c r="Z692" i="21"/>
  <c r="Y692" i="21"/>
  <c r="X692" i="21"/>
  <c r="W692" i="21"/>
  <c r="V692" i="21"/>
  <c r="U692" i="21"/>
  <c r="T692" i="21"/>
  <c r="S692" i="21"/>
  <c r="R692" i="21"/>
  <c r="Q692" i="21"/>
  <c r="P692" i="21"/>
  <c r="O692" i="21"/>
  <c r="N692" i="21"/>
  <c r="M692" i="21"/>
  <c r="L692" i="21"/>
  <c r="K692" i="21"/>
  <c r="J692" i="21"/>
  <c r="I692" i="21"/>
  <c r="H692" i="21"/>
  <c r="G692" i="21"/>
  <c r="F692" i="21"/>
  <c r="BN817" i="21"/>
  <c r="BM817" i="21"/>
  <c r="BL817" i="21"/>
  <c r="BK817" i="21"/>
  <c r="BJ817" i="21"/>
  <c r="BI817" i="21"/>
  <c r="BH817" i="21"/>
  <c r="BG817" i="21"/>
  <c r="BF817" i="21"/>
  <c r="BE817" i="21"/>
  <c r="BD817" i="21"/>
  <c r="BC817" i="21"/>
  <c r="BB817" i="21"/>
  <c r="BA817" i="21"/>
  <c r="AZ817" i="21"/>
  <c r="AY817" i="21"/>
  <c r="AX817" i="21"/>
  <c r="AW817" i="21"/>
  <c r="AV817" i="21"/>
  <c r="AU817" i="21"/>
  <c r="AT817" i="21"/>
  <c r="AS817" i="21"/>
  <c r="AR817" i="21"/>
  <c r="AQ817" i="21"/>
  <c r="AP817" i="21"/>
  <c r="AO817" i="21"/>
  <c r="AN817" i="21"/>
  <c r="AM817" i="21"/>
  <c r="AL817" i="21"/>
  <c r="AK817" i="21"/>
  <c r="AJ817" i="21"/>
  <c r="AI817" i="21"/>
  <c r="AH817" i="21"/>
  <c r="AG817" i="21"/>
  <c r="AF817" i="21"/>
  <c r="AE817" i="21"/>
  <c r="AD817" i="21"/>
  <c r="AC817" i="21"/>
  <c r="AB817" i="21"/>
  <c r="AA817" i="21"/>
  <c r="Z817" i="21"/>
  <c r="Y817" i="21"/>
  <c r="X817" i="21"/>
  <c r="W817" i="21"/>
  <c r="V817" i="21"/>
  <c r="U817" i="21"/>
  <c r="T817" i="21"/>
  <c r="S817" i="21"/>
  <c r="R817" i="21"/>
  <c r="Q817" i="21"/>
  <c r="P817" i="21"/>
  <c r="O817" i="21"/>
  <c r="N817" i="21"/>
  <c r="M817" i="21"/>
  <c r="L817" i="21"/>
  <c r="K817" i="21"/>
  <c r="J817" i="21"/>
  <c r="I817" i="21"/>
  <c r="H817" i="21"/>
  <c r="G817" i="21"/>
  <c r="F817" i="21"/>
  <c r="BN754" i="21"/>
  <c r="BM754" i="21"/>
  <c r="BL754" i="21"/>
  <c r="BK754" i="21"/>
  <c r="BJ754" i="21"/>
  <c r="BI754" i="21"/>
  <c r="BH754" i="21"/>
  <c r="BG754" i="21"/>
  <c r="BF754" i="21"/>
  <c r="BE754" i="21"/>
  <c r="BD754" i="21"/>
  <c r="BC754" i="21"/>
  <c r="BB754" i="21"/>
  <c r="BA754" i="21"/>
  <c r="AZ754" i="21"/>
  <c r="AY754" i="21"/>
  <c r="AX754" i="21"/>
  <c r="AW754" i="21"/>
  <c r="AV754" i="21"/>
  <c r="AU754" i="21"/>
  <c r="AT754" i="21"/>
  <c r="AS754" i="21"/>
  <c r="AR754" i="21"/>
  <c r="AQ754" i="21"/>
  <c r="AP754" i="21"/>
  <c r="AO754" i="21"/>
  <c r="AN754" i="21"/>
  <c r="AM754" i="21"/>
  <c r="AL754" i="21"/>
  <c r="AK754" i="21"/>
  <c r="AJ754" i="21"/>
  <c r="AI754" i="21"/>
  <c r="AH754" i="21"/>
  <c r="AG754" i="21"/>
  <c r="AF754" i="21"/>
  <c r="AE754" i="21"/>
  <c r="AD754" i="21"/>
  <c r="AC754" i="21"/>
  <c r="AB754" i="21"/>
  <c r="AA754" i="21"/>
  <c r="Z754" i="21"/>
  <c r="Y754" i="21"/>
  <c r="X754" i="21"/>
  <c r="W754" i="21"/>
  <c r="V754" i="21"/>
  <c r="U754" i="21"/>
  <c r="T754" i="21"/>
  <c r="S754" i="21"/>
  <c r="R754" i="21"/>
  <c r="Q754" i="21"/>
  <c r="P754" i="21"/>
  <c r="O754" i="21"/>
  <c r="N754" i="21"/>
  <c r="M754" i="21"/>
  <c r="L754" i="21"/>
  <c r="K754" i="21"/>
  <c r="J754" i="21"/>
  <c r="I754" i="21"/>
  <c r="H754" i="21"/>
  <c r="G754" i="21"/>
  <c r="F754" i="21"/>
  <c r="BN691" i="21"/>
  <c r="BM691" i="21"/>
  <c r="BL691" i="21"/>
  <c r="BK691" i="21"/>
  <c r="BJ691" i="21"/>
  <c r="BI691" i="21"/>
  <c r="BH691" i="21"/>
  <c r="BG691" i="21"/>
  <c r="BF691" i="21"/>
  <c r="BE691" i="21"/>
  <c r="BD691" i="21"/>
  <c r="BC691" i="21"/>
  <c r="BB691" i="21"/>
  <c r="BA691" i="21"/>
  <c r="AZ691" i="21"/>
  <c r="AY691" i="21"/>
  <c r="AX691" i="21"/>
  <c r="AW691" i="21"/>
  <c r="AV691" i="21"/>
  <c r="AU691" i="21"/>
  <c r="AT691" i="21"/>
  <c r="AS691" i="21"/>
  <c r="AR691" i="21"/>
  <c r="AQ691" i="21"/>
  <c r="AP691" i="21"/>
  <c r="AO691" i="21"/>
  <c r="AN691" i="21"/>
  <c r="AM691" i="21"/>
  <c r="AL691" i="21"/>
  <c r="AK691" i="21"/>
  <c r="AJ691" i="21"/>
  <c r="AI691" i="21"/>
  <c r="AH691" i="21"/>
  <c r="AG691" i="21"/>
  <c r="AF691" i="21"/>
  <c r="AE691" i="21"/>
  <c r="AD691" i="21"/>
  <c r="AC691" i="21"/>
  <c r="AB691" i="21"/>
  <c r="AA691" i="21"/>
  <c r="Z691" i="21"/>
  <c r="Y691" i="21"/>
  <c r="X691" i="21"/>
  <c r="W691" i="21"/>
  <c r="V691" i="21"/>
  <c r="U691" i="21"/>
  <c r="T691" i="21"/>
  <c r="S691" i="21"/>
  <c r="R691" i="21"/>
  <c r="Q691" i="21"/>
  <c r="P691" i="21"/>
  <c r="O691" i="21"/>
  <c r="N691" i="21"/>
  <c r="M691" i="21"/>
  <c r="L691" i="21"/>
  <c r="K691" i="21"/>
  <c r="J691" i="21"/>
  <c r="I691" i="21"/>
  <c r="H691" i="21"/>
  <c r="G691" i="21"/>
  <c r="F691" i="21"/>
  <c r="BN816" i="21"/>
  <c r="BM816" i="21"/>
  <c r="BL816" i="21"/>
  <c r="BK816" i="21"/>
  <c r="BJ816" i="21"/>
  <c r="BI816" i="21"/>
  <c r="BH816" i="21"/>
  <c r="BG816" i="21"/>
  <c r="BF816" i="21"/>
  <c r="BE816" i="21"/>
  <c r="BD816" i="21"/>
  <c r="BC816" i="21"/>
  <c r="BB816" i="21"/>
  <c r="BA816" i="21"/>
  <c r="AZ816" i="21"/>
  <c r="AY816" i="21"/>
  <c r="AX816" i="21"/>
  <c r="AW816" i="21"/>
  <c r="AV816" i="21"/>
  <c r="AU816" i="21"/>
  <c r="AT816" i="21"/>
  <c r="AS816" i="21"/>
  <c r="AR816" i="21"/>
  <c r="AQ816" i="21"/>
  <c r="AP816" i="21"/>
  <c r="AO816" i="21"/>
  <c r="AN816" i="21"/>
  <c r="AM816" i="21"/>
  <c r="AL816" i="21"/>
  <c r="AK816" i="21"/>
  <c r="AJ816" i="21"/>
  <c r="AI816" i="21"/>
  <c r="AH816" i="21"/>
  <c r="AG816" i="21"/>
  <c r="AF816" i="21"/>
  <c r="AE816" i="21"/>
  <c r="AD816" i="21"/>
  <c r="AC816" i="21"/>
  <c r="AB816" i="21"/>
  <c r="AA816" i="21"/>
  <c r="Z816" i="21"/>
  <c r="Y816" i="21"/>
  <c r="X816" i="21"/>
  <c r="W816" i="21"/>
  <c r="V816" i="21"/>
  <c r="U816" i="21"/>
  <c r="T816" i="21"/>
  <c r="S816" i="21"/>
  <c r="R816" i="21"/>
  <c r="Q816" i="21"/>
  <c r="P816" i="21"/>
  <c r="O816" i="21"/>
  <c r="N816" i="21"/>
  <c r="M816" i="21"/>
  <c r="L816" i="21"/>
  <c r="K816" i="21"/>
  <c r="J816" i="21"/>
  <c r="I816" i="21"/>
  <c r="H816" i="21"/>
  <c r="G816" i="21"/>
  <c r="F816" i="21"/>
  <c r="F341" i="21"/>
  <c r="F342" i="21"/>
  <c r="F343" i="21"/>
  <c r="F345" i="21"/>
  <c r="F346" i="21"/>
  <c r="F347" i="21"/>
  <c r="BN782" i="21"/>
  <c r="BM782" i="21"/>
  <c r="BL782" i="21"/>
  <c r="BK782" i="21"/>
  <c r="BJ782" i="21"/>
  <c r="BI782" i="21"/>
  <c r="BH782" i="21"/>
  <c r="BG782" i="21"/>
  <c r="BF782" i="21"/>
  <c r="BE782" i="21"/>
  <c r="BD782" i="21"/>
  <c r="BC782" i="21"/>
  <c r="BB782" i="21"/>
  <c r="BA782" i="21"/>
  <c r="AZ782" i="21"/>
  <c r="AY782" i="21"/>
  <c r="AX782" i="21"/>
  <c r="AW782" i="21"/>
  <c r="AV782" i="21"/>
  <c r="AU782" i="21"/>
  <c r="AT782" i="21"/>
  <c r="AS782" i="21"/>
  <c r="AR782" i="21"/>
  <c r="AQ782" i="21"/>
  <c r="AP782" i="21"/>
  <c r="AO782" i="21"/>
  <c r="AN782" i="21"/>
  <c r="AM782" i="21"/>
  <c r="AL782" i="21"/>
  <c r="AK782" i="21"/>
  <c r="AJ782" i="21"/>
  <c r="AI782" i="21"/>
  <c r="AH782" i="21"/>
  <c r="AG782" i="21"/>
  <c r="AF782" i="21"/>
  <c r="AE782" i="21"/>
  <c r="AD782" i="21"/>
  <c r="AC782" i="21"/>
  <c r="AB782" i="21"/>
  <c r="AA782" i="21"/>
  <c r="Z782" i="21"/>
  <c r="Y782" i="21"/>
  <c r="X782" i="21"/>
  <c r="W782" i="21"/>
  <c r="V782" i="21"/>
  <c r="U782" i="21"/>
  <c r="T782" i="21"/>
  <c r="S782" i="21"/>
  <c r="R782" i="21"/>
  <c r="Q782" i="21"/>
  <c r="P782" i="21"/>
  <c r="O782" i="21"/>
  <c r="N782" i="21"/>
  <c r="M782" i="21"/>
  <c r="L782" i="21"/>
  <c r="K782" i="21"/>
  <c r="J782" i="21"/>
  <c r="I782" i="21"/>
  <c r="H782" i="21"/>
  <c r="G782" i="21"/>
  <c r="F782" i="21"/>
  <c r="F598" i="21"/>
  <c r="F597" i="21"/>
  <c r="F596" i="21"/>
  <c r="F594" i="21"/>
  <c r="F655" i="21"/>
  <c r="F654" i="21"/>
  <c r="F649" i="21"/>
  <c r="F645" i="21"/>
  <c r="BN828" i="21"/>
  <c r="BM828" i="21"/>
  <c r="BL828" i="21"/>
  <c r="BK828" i="21"/>
  <c r="BJ828" i="21"/>
  <c r="BI828" i="21"/>
  <c r="BH828" i="21"/>
  <c r="BG828" i="21"/>
  <c r="BF828" i="21"/>
  <c r="BE828" i="21"/>
  <c r="BD828" i="21"/>
  <c r="BC828" i="21"/>
  <c r="BB828" i="21"/>
  <c r="BA828" i="21"/>
  <c r="AZ828" i="21"/>
  <c r="AY828" i="21"/>
  <c r="AX828" i="21"/>
  <c r="AW828" i="21"/>
  <c r="AV828" i="21"/>
  <c r="AU828" i="21"/>
  <c r="AT828" i="21"/>
  <c r="AS828" i="21"/>
  <c r="AR828" i="21"/>
  <c r="AQ828" i="21"/>
  <c r="AP828" i="21"/>
  <c r="AO828" i="21"/>
  <c r="AN828" i="21"/>
  <c r="AM828" i="21"/>
  <c r="AL828" i="21"/>
  <c r="AK828" i="21"/>
  <c r="AJ828" i="21"/>
  <c r="AI828" i="21"/>
  <c r="AH828" i="21"/>
  <c r="AG828" i="21"/>
  <c r="AF828" i="21"/>
  <c r="AE828" i="21"/>
  <c r="AD828" i="21"/>
  <c r="AC828" i="21"/>
  <c r="AB828" i="21"/>
  <c r="AA828" i="21"/>
  <c r="Z828" i="21"/>
  <c r="Y828" i="21"/>
  <c r="X828" i="21"/>
  <c r="W828" i="21"/>
  <c r="V828" i="21"/>
  <c r="U828" i="21"/>
  <c r="T828" i="21"/>
  <c r="S828" i="21"/>
  <c r="R828" i="21"/>
  <c r="Q828" i="21"/>
  <c r="P828" i="21"/>
  <c r="O828" i="21"/>
  <c r="N828" i="21"/>
  <c r="M828" i="21"/>
  <c r="L828" i="21"/>
  <c r="K828" i="21"/>
  <c r="J828" i="21"/>
  <c r="I828" i="21"/>
  <c r="H828" i="21"/>
  <c r="G828" i="21"/>
  <c r="F828" i="21"/>
  <c r="F366" i="22"/>
  <c r="F367" i="22"/>
  <c r="F368" i="22"/>
  <c r="F370" i="22"/>
  <c r="F371" i="22"/>
  <c r="F372" i="22"/>
  <c r="BN849" i="22"/>
  <c r="BO26" i="27" s="1"/>
  <c r="BM849" i="22"/>
  <c r="BN26" i="27" s="1"/>
  <c r="BL849" i="22"/>
  <c r="BM26" i="27" s="1"/>
  <c r="BK849" i="22"/>
  <c r="BL26" i="27" s="1"/>
  <c r="BJ849" i="22"/>
  <c r="BK26" i="27" s="1"/>
  <c r="BI849" i="22"/>
  <c r="BJ26" i="27" s="1"/>
  <c r="BH849" i="22"/>
  <c r="BI26" i="27" s="1"/>
  <c r="BG849" i="22"/>
  <c r="BH26" i="27" s="1"/>
  <c r="BF849" i="22"/>
  <c r="BG26" i="27" s="1"/>
  <c r="BE849" i="22"/>
  <c r="BF26" i="27" s="1"/>
  <c r="BD849" i="22"/>
  <c r="BE26" i="27" s="1"/>
  <c r="BC849" i="22"/>
  <c r="BD26" i="27" s="1"/>
  <c r="BB849" i="22"/>
  <c r="BC26" i="27" s="1"/>
  <c r="BA849" i="22"/>
  <c r="BB26" i="27" s="1"/>
  <c r="AZ849" i="22"/>
  <c r="BA26" i="27" s="1"/>
  <c r="AY849" i="22"/>
  <c r="AZ26" i="27" s="1"/>
  <c r="AX849" i="22"/>
  <c r="AY26" i="27" s="1"/>
  <c r="AW849" i="22"/>
  <c r="AX26" i="27" s="1"/>
  <c r="AV849" i="22"/>
  <c r="AW26" i="27" s="1"/>
  <c r="AU849" i="22"/>
  <c r="AV26" i="27" s="1"/>
  <c r="AT849" i="22"/>
  <c r="AU26" i="27" s="1"/>
  <c r="AS849" i="22"/>
  <c r="AT26" i="27" s="1"/>
  <c r="AR849" i="22"/>
  <c r="AS26" i="27" s="1"/>
  <c r="AQ849" i="22"/>
  <c r="AR26" i="27" s="1"/>
  <c r="AP849" i="22"/>
  <c r="AQ26" i="27" s="1"/>
  <c r="AO849" i="22"/>
  <c r="AP26" i="27" s="1"/>
  <c r="AN849" i="22"/>
  <c r="AO26" i="27" s="1"/>
  <c r="AM849" i="22"/>
  <c r="AN26" i="27" s="1"/>
  <c r="AL849" i="22"/>
  <c r="AM26" i="27" s="1"/>
  <c r="AK849" i="22"/>
  <c r="AL26" i="27" s="1"/>
  <c r="AJ849" i="22"/>
  <c r="AK26" i="27" s="1"/>
  <c r="AI849" i="22"/>
  <c r="AJ26" i="27" s="1"/>
  <c r="AH849" i="22"/>
  <c r="AI26" i="27" s="1"/>
  <c r="AG849" i="22"/>
  <c r="AH26" i="27" s="1"/>
  <c r="AF849" i="22"/>
  <c r="AG26" i="27" s="1"/>
  <c r="AE849" i="22"/>
  <c r="AF26" i="27" s="1"/>
  <c r="AD849" i="22"/>
  <c r="AE26" i="27" s="1"/>
  <c r="AC849" i="22"/>
  <c r="AD26" i="27" s="1"/>
  <c r="AB849" i="22"/>
  <c r="AC26" i="27" s="1"/>
  <c r="AA849" i="22"/>
  <c r="AB26" i="27" s="1"/>
  <c r="Z849" i="22"/>
  <c r="AA26" i="27" s="1"/>
  <c r="Y849" i="22"/>
  <c r="Z26" i="27" s="1"/>
  <c r="X849" i="22"/>
  <c r="Y26" i="27" s="1"/>
  <c r="W849" i="22"/>
  <c r="X26" i="27" s="1"/>
  <c r="V849" i="22"/>
  <c r="W26" i="27" s="1"/>
  <c r="U849" i="22"/>
  <c r="V26" i="27" s="1"/>
  <c r="T849" i="22"/>
  <c r="U26" i="27" s="1"/>
  <c r="S849" i="22"/>
  <c r="T26" i="27" s="1"/>
  <c r="R849" i="22"/>
  <c r="S26" i="27" s="1"/>
  <c r="Q849" i="22"/>
  <c r="R26" i="27" s="1"/>
  <c r="P849" i="22"/>
  <c r="Q26" i="27" s="1"/>
  <c r="O849" i="22"/>
  <c r="P26" i="27" s="1"/>
  <c r="N849" i="22"/>
  <c r="O26" i="27" s="1"/>
  <c r="M849" i="22"/>
  <c r="N26" i="27" s="1"/>
  <c r="L849" i="22"/>
  <c r="M26" i="27" s="1"/>
  <c r="K849" i="22"/>
  <c r="L26" i="27" s="1"/>
  <c r="J849" i="22"/>
  <c r="K26" i="27" s="1"/>
  <c r="I849" i="22"/>
  <c r="J26" i="27" s="1"/>
  <c r="H849" i="22"/>
  <c r="I26" i="27" s="1"/>
  <c r="G849" i="22"/>
  <c r="H26" i="27" s="1"/>
  <c r="F849" i="22"/>
  <c r="G26" i="27" s="1"/>
  <c r="BN790" i="22"/>
  <c r="BM790" i="22"/>
  <c r="BL790" i="22"/>
  <c r="BK790" i="22"/>
  <c r="BJ790" i="22"/>
  <c r="BI790" i="22"/>
  <c r="BH790" i="22"/>
  <c r="BG790" i="22"/>
  <c r="BF790" i="22"/>
  <c r="BE790" i="22"/>
  <c r="BD790" i="22"/>
  <c r="BC790" i="22"/>
  <c r="BB790" i="22"/>
  <c r="BA790" i="22"/>
  <c r="AZ790" i="22"/>
  <c r="AY790" i="22"/>
  <c r="AX790" i="22"/>
  <c r="AW790" i="22"/>
  <c r="AV790" i="22"/>
  <c r="AU790" i="22"/>
  <c r="AT790" i="22"/>
  <c r="AS790" i="22"/>
  <c r="AR790" i="22"/>
  <c r="AQ790" i="22"/>
  <c r="AP790" i="22"/>
  <c r="AO790" i="22"/>
  <c r="AN790" i="22"/>
  <c r="AM790" i="22"/>
  <c r="AL790" i="22"/>
  <c r="AK790" i="22"/>
  <c r="AJ790" i="22"/>
  <c r="AI790" i="22"/>
  <c r="AH790" i="22"/>
  <c r="AG790" i="22"/>
  <c r="AF790" i="22"/>
  <c r="AE790" i="22"/>
  <c r="AD790" i="22"/>
  <c r="AC790" i="22"/>
  <c r="AB790" i="22"/>
  <c r="AA790" i="22"/>
  <c r="Z790" i="22"/>
  <c r="Y790" i="22"/>
  <c r="X790" i="22"/>
  <c r="W790" i="22"/>
  <c r="V790" i="22"/>
  <c r="U790" i="22"/>
  <c r="T790" i="22"/>
  <c r="S790" i="22"/>
  <c r="R790" i="22"/>
  <c r="Q790" i="22"/>
  <c r="P790" i="22"/>
  <c r="O790" i="22"/>
  <c r="N790" i="22"/>
  <c r="M790" i="22"/>
  <c r="L790" i="22"/>
  <c r="K790" i="22"/>
  <c r="J790" i="22"/>
  <c r="I790" i="22"/>
  <c r="H790" i="22"/>
  <c r="G790" i="22"/>
  <c r="F790" i="22"/>
  <c r="F602" i="22"/>
  <c r="G6" i="34" s="1"/>
  <c r="R224" i="22"/>
  <c r="Q224" i="22"/>
  <c r="P224" i="22"/>
  <c r="O224" i="22"/>
  <c r="N224" i="22"/>
  <c r="M224" i="22"/>
  <c r="L224" i="22"/>
  <c r="K224" i="22"/>
  <c r="J224" i="22"/>
  <c r="I224" i="22"/>
  <c r="H224" i="22"/>
  <c r="G224" i="22"/>
  <c r="R223" i="22"/>
  <c r="Q223" i="22"/>
  <c r="P223" i="22"/>
  <c r="O223" i="22"/>
  <c r="N223" i="22"/>
  <c r="M223" i="22"/>
  <c r="L223" i="22"/>
  <c r="K223" i="22"/>
  <c r="J223" i="22"/>
  <c r="I223" i="22"/>
  <c r="H223" i="22"/>
  <c r="G223" i="22"/>
  <c r="R222" i="22"/>
  <c r="Q222" i="22"/>
  <c r="P222" i="22"/>
  <c r="O222" i="22"/>
  <c r="N222" i="22"/>
  <c r="M222" i="22"/>
  <c r="L222" i="22"/>
  <c r="K222" i="22"/>
  <c r="J222" i="22"/>
  <c r="I222" i="22"/>
  <c r="H222" i="22"/>
  <c r="G222" i="22"/>
  <c r="R220" i="22"/>
  <c r="Q220" i="22"/>
  <c r="P220" i="22"/>
  <c r="O220" i="22"/>
  <c r="N220" i="22"/>
  <c r="M220" i="22"/>
  <c r="L220" i="22"/>
  <c r="K220" i="22"/>
  <c r="J220" i="22"/>
  <c r="I220" i="22"/>
  <c r="H220" i="22"/>
  <c r="G220" i="22"/>
  <c r="R219" i="22"/>
  <c r="Q219" i="22"/>
  <c r="P219" i="22"/>
  <c r="O219" i="22"/>
  <c r="N219" i="22"/>
  <c r="M219" i="22"/>
  <c r="L219" i="22"/>
  <c r="K219" i="22"/>
  <c r="J219" i="22"/>
  <c r="I219" i="22"/>
  <c r="H219" i="22"/>
  <c r="G219" i="22"/>
  <c r="R218" i="22"/>
  <c r="Q218" i="22"/>
  <c r="P218" i="22"/>
  <c r="O218" i="22"/>
  <c r="N218" i="22"/>
  <c r="M218" i="22"/>
  <c r="L218" i="22"/>
  <c r="K218" i="22"/>
  <c r="J218" i="22"/>
  <c r="I218" i="22"/>
  <c r="H218" i="22"/>
  <c r="G218" i="22"/>
  <c r="G638" i="22"/>
  <c r="G639" i="22"/>
  <c r="H33" i="34" s="1"/>
  <c r="G640" i="22"/>
  <c r="H34" i="34" s="1"/>
  <c r="BN728" i="22"/>
  <c r="BO5" i="29" s="1"/>
  <c r="BM728" i="22"/>
  <c r="BN5" i="29" s="1"/>
  <c r="BL728" i="22"/>
  <c r="BM5" i="29" s="1"/>
  <c r="BK728" i="22"/>
  <c r="BL5" i="29" s="1"/>
  <c r="BJ728" i="22"/>
  <c r="BK5" i="29" s="1"/>
  <c r="BI728" i="22"/>
  <c r="BJ5" i="29" s="1"/>
  <c r="BH728" i="22"/>
  <c r="BI5" i="29" s="1"/>
  <c r="BG728" i="22"/>
  <c r="BH5" i="29" s="1"/>
  <c r="BF728" i="22"/>
  <c r="BG5" i="29" s="1"/>
  <c r="BE728" i="22"/>
  <c r="BF5" i="29" s="1"/>
  <c r="BD728" i="22"/>
  <c r="BE5" i="29" s="1"/>
  <c r="BC728" i="22"/>
  <c r="BD5" i="29" s="1"/>
  <c r="BB728" i="22"/>
  <c r="BC5" i="29" s="1"/>
  <c r="BA728" i="22"/>
  <c r="BB5" i="29" s="1"/>
  <c r="AZ728" i="22"/>
  <c r="BA5" i="29" s="1"/>
  <c r="AY728" i="22"/>
  <c r="AZ5" i="29" s="1"/>
  <c r="AX728" i="22"/>
  <c r="AY5" i="29" s="1"/>
  <c r="AW728" i="22"/>
  <c r="AX5" i="29" s="1"/>
  <c r="AV728" i="22"/>
  <c r="AW5" i="29" s="1"/>
  <c r="AU728" i="22"/>
  <c r="AV5" i="29" s="1"/>
  <c r="AT728" i="22"/>
  <c r="AU5" i="29" s="1"/>
  <c r="AS728" i="22"/>
  <c r="AT5" i="29" s="1"/>
  <c r="AR728" i="22"/>
  <c r="AS5" i="29" s="1"/>
  <c r="AQ728" i="22"/>
  <c r="AR5" i="29" s="1"/>
  <c r="AP728" i="22"/>
  <c r="AQ5" i="29" s="1"/>
  <c r="AO728" i="22"/>
  <c r="AP5" i="29" s="1"/>
  <c r="AN728" i="22"/>
  <c r="AO5" i="29" s="1"/>
  <c r="AM728" i="22"/>
  <c r="AN5" i="29" s="1"/>
  <c r="AL728" i="22"/>
  <c r="AM5" i="29" s="1"/>
  <c r="AK728" i="22"/>
  <c r="AL5" i="29" s="1"/>
  <c r="AJ728" i="22"/>
  <c r="AK5" i="29" s="1"/>
  <c r="AI728" i="22"/>
  <c r="AJ5" i="29" s="1"/>
  <c r="AH728" i="22"/>
  <c r="AI5" i="29" s="1"/>
  <c r="AG728" i="22"/>
  <c r="AH5" i="29" s="1"/>
  <c r="AF728" i="22"/>
  <c r="AG5" i="29" s="1"/>
  <c r="AE728" i="22"/>
  <c r="AF5" i="29" s="1"/>
  <c r="AD728" i="22"/>
  <c r="AE5" i="29" s="1"/>
  <c r="AC728" i="22"/>
  <c r="AD5" i="29" s="1"/>
  <c r="AB728" i="22"/>
  <c r="AC5" i="29" s="1"/>
  <c r="AA728" i="22"/>
  <c r="AB5" i="29" s="1"/>
  <c r="Z728" i="22"/>
  <c r="AA5" i="29" s="1"/>
  <c r="Y728" i="22"/>
  <c r="Z5" i="29" s="1"/>
  <c r="X728" i="22"/>
  <c r="Y5" i="29" s="1"/>
  <c r="W728" i="22"/>
  <c r="X5" i="29" s="1"/>
  <c r="V728" i="22"/>
  <c r="W5" i="29" s="1"/>
  <c r="U728" i="22"/>
  <c r="V5" i="29" s="1"/>
  <c r="T728" i="22"/>
  <c r="U5" i="29" s="1"/>
  <c r="S728" i="22"/>
  <c r="T5" i="29" s="1"/>
  <c r="R728" i="22"/>
  <c r="S5" i="29" s="1"/>
  <c r="Q728" i="22"/>
  <c r="R5" i="29" s="1"/>
  <c r="P728" i="22"/>
  <c r="Q5" i="29" s="1"/>
  <c r="O728" i="22"/>
  <c r="P5" i="29" s="1"/>
  <c r="N728" i="22"/>
  <c r="O5" i="29" s="1"/>
  <c r="M728" i="22"/>
  <c r="N5" i="29" s="1"/>
  <c r="L728" i="22"/>
  <c r="M5" i="29" s="1"/>
  <c r="K728" i="22"/>
  <c r="L5" i="29" s="1"/>
  <c r="J728" i="22"/>
  <c r="K5" i="29" s="1"/>
  <c r="I728" i="22"/>
  <c r="J5" i="29" s="1"/>
  <c r="H728" i="22"/>
  <c r="I5" i="29" s="1"/>
  <c r="G728" i="22"/>
  <c r="H5" i="29" s="1"/>
  <c r="F728" i="22"/>
  <c r="G5" i="29" s="1"/>
  <c r="BN665" i="22"/>
  <c r="BO5" i="31" s="1"/>
  <c r="BM665" i="22"/>
  <c r="BN5" i="31" s="1"/>
  <c r="BL665" i="22"/>
  <c r="BM5" i="31" s="1"/>
  <c r="BK665" i="22"/>
  <c r="BL5" i="31" s="1"/>
  <c r="BJ665" i="22"/>
  <c r="BK5" i="31" s="1"/>
  <c r="BI665" i="22"/>
  <c r="BJ5" i="31" s="1"/>
  <c r="BH665" i="22"/>
  <c r="BI5" i="31" s="1"/>
  <c r="BG665" i="22"/>
  <c r="BH5" i="31" s="1"/>
  <c r="BF665" i="22"/>
  <c r="BG5" i="31" s="1"/>
  <c r="BE665" i="22"/>
  <c r="BF5" i="31" s="1"/>
  <c r="BD665" i="22"/>
  <c r="BE5" i="31" s="1"/>
  <c r="BC665" i="22"/>
  <c r="BD5" i="31" s="1"/>
  <c r="BB665" i="22"/>
  <c r="BC5" i="31" s="1"/>
  <c r="BA665" i="22"/>
  <c r="BB5" i="31" s="1"/>
  <c r="AZ665" i="22"/>
  <c r="BA5" i="31" s="1"/>
  <c r="AY665" i="22"/>
  <c r="AZ5" i="31" s="1"/>
  <c r="AX665" i="22"/>
  <c r="AY5" i="31" s="1"/>
  <c r="AW665" i="22"/>
  <c r="AX5" i="31" s="1"/>
  <c r="AV665" i="22"/>
  <c r="AW5" i="31" s="1"/>
  <c r="AU665" i="22"/>
  <c r="AV5" i="31" s="1"/>
  <c r="AT665" i="22"/>
  <c r="AU5" i="31" s="1"/>
  <c r="AS665" i="22"/>
  <c r="AT5" i="31" s="1"/>
  <c r="AR665" i="22"/>
  <c r="AS5" i="31" s="1"/>
  <c r="AQ665" i="22"/>
  <c r="AR5" i="31" s="1"/>
  <c r="AP665" i="22"/>
  <c r="AQ5" i="31" s="1"/>
  <c r="AO665" i="22"/>
  <c r="AP5" i="31" s="1"/>
  <c r="AN665" i="22"/>
  <c r="AO5" i="31" s="1"/>
  <c r="AM665" i="22"/>
  <c r="AN5" i="31" s="1"/>
  <c r="AL665" i="22"/>
  <c r="AM5" i="31" s="1"/>
  <c r="AK665" i="22"/>
  <c r="AL5" i="31" s="1"/>
  <c r="AJ665" i="22"/>
  <c r="AK5" i="31" s="1"/>
  <c r="AI665" i="22"/>
  <c r="AJ5" i="31" s="1"/>
  <c r="AH665" i="22"/>
  <c r="AI5" i="31" s="1"/>
  <c r="AG665" i="22"/>
  <c r="AH5" i="31" s="1"/>
  <c r="AF665" i="22"/>
  <c r="AG5" i="31" s="1"/>
  <c r="AE665" i="22"/>
  <c r="AF5" i="31" s="1"/>
  <c r="AD665" i="22"/>
  <c r="AE5" i="31" s="1"/>
  <c r="AC665" i="22"/>
  <c r="AD5" i="31" s="1"/>
  <c r="AB665" i="22"/>
  <c r="AC5" i="31" s="1"/>
  <c r="AA665" i="22"/>
  <c r="AB5" i="31" s="1"/>
  <c r="Z665" i="22"/>
  <c r="AA5" i="31" s="1"/>
  <c r="Y665" i="22"/>
  <c r="Z5" i="31" s="1"/>
  <c r="X665" i="22"/>
  <c r="Y5" i="31" s="1"/>
  <c r="W665" i="22"/>
  <c r="X5" i="31" s="1"/>
  <c r="V665" i="22"/>
  <c r="W5" i="31" s="1"/>
  <c r="U665" i="22"/>
  <c r="V5" i="31" s="1"/>
  <c r="T665" i="22"/>
  <c r="U5" i="31" s="1"/>
  <c r="S665" i="22"/>
  <c r="T5" i="31" s="1"/>
  <c r="R665" i="22"/>
  <c r="S5" i="31" s="1"/>
  <c r="Q665" i="22"/>
  <c r="R5" i="31" s="1"/>
  <c r="P665" i="22"/>
  <c r="Q5" i="31" s="1"/>
  <c r="O665" i="22"/>
  <c r="P5" i="31" s="1"/>
  <c r="N665" i="22"/>
  <c r="O5" i="31" s="1"/>
  <c r="M665" i="22"/>
  <c r="N5" i="31" s="1"/>
  <c r="L665" i="22"/>
  <c r="M5" i="31" s="1"/>
  <c r="K665" i="22"/>
  <c r="L5" i="31" s="1"/>
  <c r="J665" i="22"/>
  <c r="K5" i="31" s="1"/>
  <c r="I665" i="22"/>
  <c r="J5" i="31" s="1"/>
  <c r="H665" i="22"/>
  <c r="I5" i="31" s="1"/>
  <c r="G665" i="22"/>
  <c r="H5" i="31" s="1"/>
  <c r="F665" i="22"/>
  <c r="G5" i="31" s="1"/>
  <c r="G634" i="22"/>
  <c r="G635" i="22"/>
  <c r="H30" i="34" s="1"/>
  <c r="G636" i="22"/>
  <c r="H31" i="34" s="1"/>
  <c r="BN769" i="22"/>
  <c r="BO37" i="29" s="1"/>
  <c r="BM769" i="22"/>
  <c r="BN37" i="29" s="1"/>
  <c r="BL769" i="22"/>
  <c r="BM37" i="29" s="1"/>
  <c r="BK769" i="22"/>
  <c r="BL37" i="29" s="1"/>
  <c r="BJ769" i="22"/>
  <c r="BK37" i="29" s="1"/>
  <c r="BI769" i="22"/>
  <c r="BJ37" i="29" s="1"/>
  <c r="BH769" i="22"/>
  <c r="BI37" i="29" s="1"/>
  <c r="BG769" i="22"/>
  <c r="BH37" i="29" s="1"/>
  <c r="BF769" i="22"/>
  <c r="BG37" i="29" s="1"/>
  <c r="BE769" i="22"/>
  <c r="BF37" i="29" s="1"/>
  <c r="BD769" i="22"/>
  <c r="BE37" i="29" s="1"/>
  <c r="BC769" i="22"/>
  <c r="BD37" i="29" s="1"/>
  <c r="BB769" i="22"/>
  <c r="BC37" i="29" s="1"/>
  <c r="BA769" i="22"/>
  <c r="BB37" i="29" s="1"/>
  <c r="AZ769" i="22"/>
  <c r="BA37" i="29" s="1"/>
  <c r="AY769" i="22"/>
  <c r="AZ37" i="29" s="1"/>
  <c r="AX769" i="22"/>
  <c r="AY37" i="29" s="1"/>
  <c r="AW769" i="22"/>
  <c r="AX37" i="29" s="1"/>
  <c r="AV769" i="22"/>
  <c r="AW37" i="29" s="1"/>
  <c r="AU769" i="22"/>
  <c r="AV37" i="29" s="1"/>
  <c r="AT769" i="22"/>
  <c r="AU37" i="29" s="1"/>
  <c r="AS769" i="22"/>
  <c r="AT37" i="29" s="1"/>
  <c r="AR769" i="22"/>
  <c r="AS37" i="29" s="1"/>
  <c r="AQ769" i="22"/>
  <c r="AR37" i="29" s="1"/>
  <c r="AP769" i="22"/>
  <c r="AQ37" i="29" s="1"/>
  <c r="AO769" i="22"/>
  <c r="AP37" i="29" s="1"/>
  <c r="AN769" i="22"/>
  <c r="AO37" i="29" s="1"/>
  <c r="AM769" i="22"/>
  <c r="AN37" i="29" s="1"/>
  <c r="AL769" i="22"/>
  <c r="AM37" i="29" s="1"/>
  <c r="AK769" i="22"/>
  <c r="AL37" i="29" s="1"/>
  <c r="AJ769" i="22"/>
  <c r="AK37" i="29" s="1"/>
  <c r="AI769" i="22"/>
  <c r="AJ37" i="29" s="1"/>
  <c r="AH769" i="22"/>
  <c r="AI37" i="29" s="1"/>
  <c r="AG769" i="22"/>
  <c r="AH37" i="29" s="1"/>
  <c r="AF769" i="22"/>
  <c r="AG37" i="29" s="1"/>
  <c r="AE769" i="22"/>
  <c r="AF37" i="29" s="1"/>
  <c r="AD769" i="22"/>
  <c r="AE37" i="29" s="1"/>
  <c r="AC769" i="22"/>
  <c r="AD37" i="29" s="1"/>
  <c r="AB769" i="22"/>
  <c r="AC37" i="29" s="1"/>
  <c r="AA769" i="22"/>
  <c r="AB37" i="29" s="1"/>
  <c r="Z769" i="22"/>
  <c r="AA37" i="29" s="1"/>
  <c r="Y769" i="22"/>
  <c r="Z37" i="29" s="1"/>
  <c r="X769" i="22"/>
  <c r="Y37" i="29" s="1"/>
  <c r="W769" i="22"/>
  <c r="X37" i="29" s="1"/>
  <c r="V769" i="22"/>
  <c r="W37" i="29" s="1"/>
  <c r="U769" i="22"/>
  <c r="V37" i="29" s="1"/>
  <c r="T769" i="22"/>
  <c r="U37" i="29" s="1"/>
  <c r="S769" i="22"/>
  <c r="T37" i="29" s="1"/>
  <c r="R769" i="22"/>
  <c r="S37" i="29" s="1"/>
  <c r="Q769" i="22"/>
  <c r="R37" i="29" s="1"/>
  <c r="P769" i="22"/>
  <c r="Q37" i="29" s="1"/>
  <c r="O769" i="22"/>
  <c r="P37" i="29" s="1"/>
  <c r="N769" i="22"/>
  <c r="O37" i="29" s="1"/>
  <c r="M769" i="22"/>
  <c r="N37" i="29" s="1"/>
  <c r="L769" i="22"/>
  <c r="M37" i="29" s="1"/>
  <c r="K769" i="22"/>
  <c r="L37" i="29" s="1"/>
  <c r="J769" i="22"/>
  <c r="K37" i="29" s="1"/>
  <c r="I769" i="22"/>
  <c r="J37" i="29" s="1"/>
  <c r="H769" i="22"/>
  <c r="I37" i="29" s="1"/>
  <c r="G769" i="22"/>
  <c r="H37" i="29" s="1"/>
  <c r="F769" i="22"/>
  <c r="G37" i="29" s="1"/>
  <c r="BN706" i="22"/>
  <c r="BO37" i="31" s="1"/>
  <c r="BM706" i="22"/>
  <c r="BN37" i="31" s="1"/>
  <c r="BL706" i="22"/>
  <c r="BM37" i="31" s="1"/>
  <c r="BK706" i="22"/>
  <c r="BL37" i="31" s="1"/>
  <c r="BJ706" i="22"/>
  <c r="BK37" i="31" s="1"/>
  <c r="BI706" i="22"/>
  <c r="BJ37" i="31" s="1"/>
  <c r="BH706" i="22"/>
  <c r="BI37" i="31" s="1"/>
  <c r="BG706" i="22"/>
  <c r="BH37" i="31" s="1"/>
  <c r="BF706" i="22"/>
  <c r="BG37" i="31" s="1"/>
  <c r="BE706" i="22"/>
  <c r="BF37" i="31" s="1"/>
  <c r="BD706" i="22"/>
  <c r="BE37" i="31" s="1"/>
  <c r="BC706" i="22"/>
  <c r="BD37" i="31" s="1"/>
  <c r="BB706" i="22"/>
  <c r="BC37" i="31" s="1"/>
  <c r="BA706" i="22"/>
  <c r="BB37" i="31" s="1"/>
  <c r="AZ706" i="22"/>
  <c r="BA37" i="31" s="1"/>
  <c r="AY706" i="22"/>
  <c r="AZ37" i="31" s="1"/>
  <c r="AX706" i="22"/>
  <c r="AY37" i="31" s="1"/>
  <c r="AW706" i="22"/>
  <c r="AX37" i="31" s="1"/>
  <c r="AV706" i="22"/>
  <c r="AW37" i="31" s="1"/>
  <c r="AU706" i="22"/>
  <c r="AV37" i="31" s="1"/>
  <c r="AT706" i="22"/>
  <c r="AU37" i="31" s="1"/>
  <c r="AS706" i="22"/>
  <c r="AT37" i="31" s="1"/>
  <c r="AR706" i="22"/>
  <c r="AS37" i="31" s="1"/>
  <c r="AQ706" i="22"/>
  <c r="AR37" i="31" s="1"/>
  <c r="AP706" i="22"/>
  <c r="AQ37" i="31" s="1"/>
  <c r="AO706" i="22"/>
  <c r="AP37" i="31" s="1"/>
  <c r="AN706" i="22"/>
  <c r="AO37" i="31" s="1"/>
  <c r="AM706" i="22"/>
  <c r="AN37" i="31" s="1"/>
  <c r="AL706" i="22"/>
  <c r="AM37" i="31" s="1"/>
  <c r="AK706" i="22"/>
  <c r="AL37" i="31" s="1"/>
  <c r="AJ706" i="22"/>
  <c r="AK37" i="31" s="1"/>
  <c r="AI706" i="22"/>
  <c r="AJ37" i="31" s="1"/>
  <c r="AH706" i="22"/>
  <c r="AI37" i="31" s="1"/>
  <c r="AG706" i="22"/>
  <c r="AH37" i="31" s="1"/>
  <c r="AF706" i="22"/>
  <c r="AG37" i="31" s="1"/>
  <c r="AE706" i="22"/>
  <c r="AF37" i="31" s="1"/>
  <c r="AD706" i="22"/>
  <c r="AE37" i="31" s="1"/>
  <c r="AC706" i="22"/>
  <c r="AD37" i="31" s="1"/>
  <c r="AB706" i="22"/>
  <c r="AC37" i="31" s="1"/>
  <c r="AA706" i="22"/>
  <c r="AB37" i="31" s="1"/>
  <c r="Z706" i="22"/>
  <c r="AA37" i="31" s="1"/>
  <c r="Y706" i="22"/>
  <c r="Z37" i="31" s="1"/>
  <c r="X706" i="22"/>
  <c r="Y37" i="31" s="1"/>
  <c r="W706" i="22"/>
  <c r="X37" i="31" s="1"/>
  <c r="V706" i="22"/>
  <c r="W37" i="31" s="1"/>
  <c r="U706" i="22"/>
  <c r="V37" i="31" s="1"/>
  <c r="T706" i="22"/>
  <c r="U37" i="31" s="1"/>
  <c r="S706" i="22"/>
  <c r="T37" i="31" s="1"/>
  <c r="R706" i="22"/>
  <c r="S37" i="31" s="1"/>
  <c r="Q706" i="22"/>
  <c r="R37" i="31" s="1"/>
  <c r="P706" i="22"/>
  <c r="Q37" i="31" s="1"/>
  <c r="O706" i="22"/>
  <c r="P37" i="31" s="1"/>
  <c r="N706" i="22"/>
  <c r="O37" i="31" s="1"/>
  <c r="M706" i="22"/>
  <c r="N37" i="31" s="1"/>
  <c r="L706" i="22"/>
  <c r="M37" i="31" s="1"/>
  <c r="K706" i="22"/>
  <c r="L37" i="31" s="1"/>
  <c r="J706" i="22"/>
  <c r="K37" i="31" s="1"/>
  <c r="I706" i="22"/>
  <c r="J37" i="31" s="1"/>
  <c r="H706" i="22"/>
  <c r="I37" i="31" s="1"/>
  <c r="G706" i="22"/>
  <c r="H37" i="31" s="1"/>
  <c r="F706" i="22"/>
  <c r="G37" i="31" s="1"/>
  <c r="BN831" i="22"/>
  <c r="BM831" i="22"/>
  <c r="BL831" i="22"/>
  <c r="BK831" i="22"/>
  <c r="BJ831" i="22"/>
  <c r="BI831" i="22"/>
  <c r="BH831" i="22"/>
  <c r="BG831" i="22"/>
  <c r="BF831" i="22"/>
  <c r="BE831" i="22"/>
  <c r="BD831" i="22"/>
  <c r="BC831" i="22"/>
  <c r="BB831" i="22"/>
  <c r="BA831" i="22"/>
  <c r="AZ831" i="22"/>
  <c r="AY831" i="22"/>
  <c r="AX831" i="22"/>
  <c r="AW831" i="22"/>
  <c r="AV831" i="22"/>
  <c r="AU831" i="22"/>
  <c r="AT831" i="22"/>
  <c r="AS831" i="22"/>
  <c r="AR831" i="22"/>
  <c r="AQ831" i="22"/>
  <c r="AP831" i="22"/>
  <c r="AO831" i="22"/>
  <c r="AN831" i="22"/>
  <c r="AM831" i="22"/>
  <c r="AL831" i="22"/>
  <c r="AK831" i="22"/>
  <c r="AJ831" i="22"/>
  <c r="AI831" i="22"/>
  <c r="AH831" i="22"/>
  <c r="AG831" i="22"/>
  <c r="AF831" i="22"/>
  <c r="AE831" i="22"/>
  <c r="AD831" i="22"/>
  <c r="AC831" i="22"/>
  <c r="AB831" i="22"/>
  <c r="AA831" i="22"/>
  <c r="Z831" i="22"/>
  <c r="Y831" i="22"/>
  <c r="X831" i="22"/>
  <c r="W831" i="22"/>
  <c r="V831" i="22"/>
  <c r="U831" i="22"/>
  <c r="T831" i="22"/>
  <c r="S831" i="22"/>
  <c r="R831" i="22"/>
  <c r="Q831" i="22"/>
  <c r="P831" i="22"/>
  <c r="O831" i="22"/>
  <c r="N831" i="22"/>
  <c r="M831" i="22"/>
  <c r="L831" i="22"/>
  <c r="K831" i="22"/>
  <c r="J831" i="22"/>
  <c r="I831" i="22"/>
  <c r="H831" i="22"/>
  <c r="G831" i="22"/>
  <c r="F831" i="22"/>
  <c r="BN768" i="22"/>
  <c r="BO36" i="29" s="1"/>
  <c r="BM768" i="22"/>
  <c r="BN36" i="29" s="1"/>
  <c r="BL768" i="22"/>
  <c r="BM36" i="29" s="1"/>
  <c r="BK768" i="22"/>
  <c r="BL36" i="29" s="1"/>
  <c r="BJ768" i="22"/>
  <c r="BK36" i="29" s="1"/>
  <c r="BI768" i="22"/>
  <c r="BJ36" i="29" s="1"/>
  <c r="BH768" i="22"/>
  <c r="BI36" i="29" s="1"/>
  <c r="BG768" i="22"/>
  <c r="BH36" i="29" s="1"/>
  <c r="BF768" i="22"/>
  <c r="BG36" i="29" s="1"/>
  <c r="BE768" i="22"/>
  <c r="BF36" i="29" s="1"/>
  <c r="BD768" i="22"/>
  <c r="BE36" i="29" s="1"/>
  <c r="BC768" i="22"/>
  <c r="BD36" i="29" s="1"/>
  <c r="BB768" i="22"/>
  <c r="BC36" i="29" s="1"/>
  <c r="BA768" i="22"/>
  <c r="BB36" i="29" s="1"/>
  <c r="AZ768" i="22"/>
  <c r="BA36" i="29" s="1"/>
  <c r="AY768" i="22"/>
  <c r="AZ36" i="29" s="1"/>
  <c r="AX768" i="22"/>
  <c r="AY36" i="29" s="1"/>
  <c r="AW768" i="22"/>
  <c r="AX36" i="29" s="1"/>
  <c r="AV768" i="22"/>
  <c r="AW36" i="29" s="1"/>
  <c r="AU768" i="22"/>
  <c r="AV36" i="29" s="1"/>
  <c r="AT768" i="22"/>
  <c r="AU36" i="29" s="1"/>
  <c r="AS768" i="22"/>
  <c r="AT36" i="29" s="1"/>
  <c r="AR768" i="22"/>
  <c r="AS36" i="29" s="1"/>
  <c r="AQ768" i="22"/>
  <c r="AR36" i="29" s="1"/>
  <c r="AP768" i="22"/>
  <c r="AQ36" i="29" s="1"/>
  <c r="AO768" i="22"/>
  <c r="AP36" i="29" s="1"/>
  <c r="AN768" i="22"/>
  <c r="AO36" i="29" s="1"/>
  <c r="AM768" i="22"/>
  <c r="AN36" i="29" s="1"/>
  <c r="AL768" i="22"/>
  <c r="AM36" i="29" s="1"/>
  <c r="AK768" i="22"/>
  <c r="AL36" i="29" s="1"/>
  <c r="AJ768" i="22"/>
  <c r="AK36" i="29" s="1"/>
  <c r="AI768" i="22"/>
  <c r="AJ36" i="29" s="1"/>
  <c r="AH768" i="22"/>
  <c r="AI36" i="29" s="1"/>
  <c r="AG768" i="22"/>
  <c r="AH36" i="29" s="1"/>
  <c r="AF768" i="22"/>
  <c r="AG36" i="29" s="1"/>
  <c r="AE768" i="22"/>
  <c r="AF36" i="29" s="1"/>
  <c r="AD768" i="22"/>
  <c r="AE36" i="29" s="1"/>
  <c r="AC768" i="22"/>
  <c r="AD36" i="29" s="1"/>
  <c r="AB768" i="22"/>
  <c r="AC36" i="29" s="1"/>
  <c r="AA768" i="22"/>
  <c r="AB36" i="29" s="1"/>
  <c r="Z768" i="22"/>
  <c r="AA36" i="29" s="1"/>
  <c r="Y768" i="22"/>
  <c r="Z36" i="29" s="1"/>
  <c r="X768" i="22"/>
  <c r="Y36" i="29" s="1"/>
  <c r="W768" i="22"/>
  <c r="X36" i="29" s="1"/>
  <c r="V768" i="22"/>
  <c r="W36" i="29" s="1"/>
  <c r="U768" i="22"/>
  <c r="V36" i="29" s="1"/>
  <c r="T768" i="22"/>
  <c r="U36" i="29" s="1"/>
  <c r="S768" i="22"/>
  <c r="T36" i="29" s="1"/>
  <c r="R768" i="22"/>
  <c r="S36" i="29" s="1"/>
  <c r="Q768" i="22"/>
  <c r="R36" i="29" s="1"/>
  <c r="P768" i="22"/>
  <c r="Q36" i="29" s="1"/>
  <c r="O768" i="22"/>
  <c r="P36" i="29" s="1"/>
  <c r="N768" i="22"/>
  <c r="O36" i="29" s="1"/>
  <c r="M768" i="22"/>
  <c r="N36" i="29" s="1"/>
  <c r="L768" i="22"/>
  <c r="M36" i="29" s="1"/>
  <c r="K768" i="22"/>
  <c r="L36" i="29" s="1"/>
  <c r="J768" i="22"/>
  <c r="K36" i="29" s="1"/>
  <c r="I768" i="22"/>
  <c r="J36" i="29" s="1"/>
  <c r="H768" i="22"/>
  <c r="I36" i="29" s="1"/>
  <c r="G768" i="22"/>
  <c r="H36" i="29" s="1"/>
  <c r="F768" i="22"/>
  <c r="G36" i="29" s="1"/>
  <c r="BN705" i="22"/>
  <c r="BO36" i="31" s="1"/>
  <c r="BM705" i="22"/>
  <c r="BN36" i="31" s="1"/>
  <c r="BL705" i="22"/>
  <c r="BM36" i="31" s="1"/>
  <c r="BK705" i="22"/>
  <c r="BL36" i="31" s="1"/>
  <c r="BJ705" i="22"/>
  <c r="BK36" i="31" s="1"/>
  <c r="BI705" i="22"/>
  <c r="BJ36" i="31" s="1"/>
  <c r="BH705" i="22"/>
  <c r="BI36" i="31" s="1"/>
  <c r="BG705" i="22"/>
  <c r="BH36" i="31" s="1"/>
  <c r="BF705" i="22"/>
  <c r="BG36" i="31" s="1"/>
  <c r="BE705" i="22"/>
  <c r="BF36" i="31" s="1"/>
  <c r="BD705" i="22"/>
  <c r="BE36" i="31" s="1"/>
  <c r="BC705" i="22"/>
  <c r="BD36" i="31" s="1"/>
  <c r="BB705" i="22"/>
  <c r="BC36" i="31" s="1"/>
  <c r="BA705" i="22"/>
  <c r="BB36" i="31" s="1"/>
  <c r="AZ705" i="22"/>
  <c r="BA36" i="31" s="1"/>
  <c r="AY705" i="22"/>
  <c r="AZ36" i="31" s="1"/>
  <c r="AX705" i="22"/>
  <c r="AY36" i="31" s="1"/>
  <c r="AW705" i="22"/>
  <c r="AX36" i="31" s="1"/>
  <c r="AV705" i="22"/>
  <c r="AW36" i="31" s="1"/>
  <c r="AU705" i="22"/>
  <c r="AV36" i="31" s="1"/>
  <c r="AT705" i="22"/>
  <c r="AU36" i="31" s="1"/>
  <c r="AS705" i="22"/>
  <c r="AT36" i="31" s="1"/>
  <c r="AR705" i="22"/>
  <c r="AS36" i="31" s="1"/>
  <c r="AQ705" i="22"/>
  <c r="AR36" i="31" s="1"/>
  <c r="AP705" i="22"/>
  <c r="AQ36" i="31" s="1"/>
  <c r="AO705" i="22"/>
  <c r="AP36" i="31" s="1"/>
  <c r="AN705" i="22"/>
  <c r="AO36" i="31" s="1"/>
  <c r="AM705" i="22"/>
  <c r="AN36" i="31" s="1"/>
  <c r="AL705" i="22"/>
  <c r="AM36" i="31" s="1"/>
  <c r="AK705" i="22"/>
  <c r="AL36" i="31" s="1"/>
  <c r="AJ705" i="22"/>
  <c r="AK36" i="31" s="1"/>
  <c r="AI705" i="22"/>
  <c r="AJ36" i="31" s="1"/>
  <c r="AH705" i="22"/>
  <c r="AI36" i="31" s="1"/>
  <c r="AG705" i="22"/>
  <c r="AH36" i="31" s="1"/>
  <c r="AF705" i="22"/>
  <c r="AG36" i="31" s="1"/>
  <c r="AE705" i="22"/>
  <c r="AF36" i="31" s="1"/>
  <c r="AD705" i="22"/>
  <c r="AE36" i="31" s="1"/>
  <c r="AC705" i="22"/>
  <c r="AD36" i="31" s="1"/>
  <c r="AB705" i="22"/>
  <c r="AC36" i="31" s="1"/>
  <c r="AA705" i="22"/>
  <c r="AB36" i="31" s="1"/>
  <c r="Z705" i="22"/>
  <c r="AA36" i="31" s="1"/>
  <c r="Y705" i="22"/>
  <c r="Z36" i="31" s="1"/>
  <c r="X705" i="22"/>
  <c r="Y36" i="31" s="1"/>
  <c r="W705" i="22"/>
  <c r="X36" i="31" s="1"/>
  <c r="V705" i="22"/>
  <c r="W36" i="31" s="1"/>
  <c r="U705" i="22"/>
  <c r="V36" i="31" s="1"/>
  <c r="T705" i="22"/>
  <c r="U36" i="31" s="1"/>
  <c r="S705" i="22"/>
  <c r="T36" i="31" s="1"/>
  <c r="R705" i="22"/>
  <c r="S36" i="31" s="1"/>
  <c r="Q705" i="22"/>
  <c r="R36" i="31" s="1"/>
  <c r="P705" i="22"/>
  <c r="Q36" i="31" s="1"/>
  <c r="O705" i="22"/>
  <c r="P36" i="31" s="1"/>
  <c r="N705" i="22"/>
  <c r="O36" i="31" s="1"/>
  <c r="M705" i="22"/>
  <c r="N36" i="31" s="1"/>
  <c r="L705" i="22"/>
  <c r="M36" i="31" s="1"/>
  <c r="K705" i="22"/>
  <c r="L36" i="31" s="1"/>
  <c r="J705" i="22"/>
  <c r="K36" i="31" s="1"/>
  <c r="I705" i="22"/>
  <c r="J36" i="31" s="1"/>
  <c r="H705" i="22"/>
  <c r="I36" i="31" s="1"/>
  <c r="G705" i="22"/>
  <c r="H36" i="31" s="1"/>
  <c r="F705" i="22"/>
  <c r="G36" i="31" s="1"/>
  <c r="BN830" i="22"/>
  <c r="BM830" i="22"/>
  <c r="BL830" i="22"/>
  <c r="BK830" i="22"/>
  <c r="BJ830" i="22"/>
  <c r="BI830" i="22"/>
  <c r="BH830" i="22"/>
  <c r="BG830" i="22"/>
  <c r="BF830" i="22"/>
  <c r="BE830" i="22"/>
  <c r="BD830" i="22"/>
  <c r="BC830" i="22"/>
  <c r="BB830" i="22"/>
  <c r="BA830" i="22"/>
  <c r="AZ830" i="22"/>
  <c r="AY830" i="22"/>
  <c r="AX830" i="22"/>
  <c r="AW830" i="22"/>
  <c r="AV830" i="22"/>
  <c r="AU830" i="22"/>
  <c r="AT830" i="22"/>
  <c r="AS830" i="22"/>
  <c r="AR830" i="22"/>
  <c r="AQ830" i="22"/>
  <c r="AP830" i="22"/>
  <c r="AO830" i="22"/>
  <c r="AN830" i="22"/>
  <c r="AM830" i="22"/>
  <c r="AL830" i="22"/>
  <c r="AK830" i="22"/>
  <c r="AJ830" i="22"/>
  <c r="AI830" i="22"/>
  <c r="AH830" i="22"/>
  <c r="AG830" i="22"/>
  <c r="AF830" i="22"/>
  <c r="AE830" i="22"/>
  <c r="AD830" i="22"/>
  <c r="AC830" i="22"/>
  <c r="AB830" i="22"/>
  <c r="AA830" i="22"/>
  <c r="Z830" i="22"/>
  <c r="Y830" i="22"/>
  <c r="X830" i="22"/>
  <c r="W830" i="22"/>
  <c r="V830" i="22"/>
  <c r="U830" i="22"/>
  <c r="T830" i="22"/>
  <c r="S830" i="22"/>
  <c r="R830" i="22"/>
  <c r="Q830" i="22"/>
  <c r="P830" i="22"/>
  <c r="O830" i="22"/>
  <c r="N830" i="22"/>
  <c r="M830" i="22"/>
  <c r="L830" i="22"/>
  <c r="K830" i="22"/>
  <c r="J830" i="22"/>
  <c r="I830" i="22"/>
  <c r="H830" i="22"/>
  <c r="G830" i="22"/>
  <c r="F830" i="22"/>
  <c r="BN767" i="22"/>
  <c r="BO35" i="29" s="1"/>
  <c r="BM767" i="22"/>
  <c r="BN35" i="29" s="1"/>
  <c r="BL767" i="22"/>
  <c r="BM35" i="29" s="1"/>
  <c r="BK767" i="22"/>
  <c r="BL35" i="29" s="1"/>
  <c r="BJ767" i="22"/>
  <c r="BK35" i="29" s="1"/>
  <c r="BI767" i="22"/>
  <c r="BJ35" i="29" s="1"/>
  <c r="BH767" i="22"/>
  <c r="BI35" i="29" s="1"/>
  <c r="BG767" i="22"/>
  <c r="BH35" i="29" s="1"/>
  <c r="BF767" i="22"/>
  <c r="BG35" i="29" s="1"/>
  <c r="BE767" i="22"/>
  <c r="BF35" i="29" s="1"/>
  <c r="BD767" i="22"/>
  <c r="BE35" i="29" s="1"/>
  <c r="BC767" i="22"/>
  <c r="BD35" i="29" s="1"/>
  <c r="BB767" i="22"/>
  <c r="BC35" i="29" s="1"/>
  <c r="BA767" i="22"/>
  <c r="BB35" i="29" s="1"/>
  <c r="AZ767" i="22"/>
  <c r="BA35" i="29" s="1"/>
  <c r="AY767" i="22"/>
  <c r="AZ35" i="29" s="1"/>
  <c r="AX767" i="22"/>
  <c r="AY35" i="29" s="1"/>
  <c r="AW767" i="22"/>
  <c r="AX35" i="29" s="1"/>
  <c r="AV767" i="22"/>
  <c r="AW35" i="29" s="1"/>
  <c r="AU767" i="22"/>
  <c r="AV35" i="29" s="1"/>
  <c r="AT767" i="22"/>
  <c r="AU35" i="29" s="1"/>
  <c r="AS767" i="22"/>
  <c r="AT35" i="29" s="1"/>
  <c r="AR767" i="22"/>
  <c r="AS35" i="29" s="1"/>
  <c r="AQ767" i="22"/>
  <c r="AR35" i="29" s="1"/>
  <c r="AP767" i="22"/>
  <c r="AQ35" i="29" s="1"/>
  <c r="AO767" i="22"/>
  <c r="AP35" i="29" s="1"/>
  <c r="AN767" i="22"/>
  <c r="AO35" i="29" s="1"/>
  <c r="AM767" i="22"/>
  <c r="AN35" i="29" s="1"/>
  <c r="AL767" i="22"/>
  <c r="AM35" i="29" s="1"/>
  <c r="AK767" i="22"/>
  <c r="AL35" i="29" s="1"/>
  <c r="AJ767" i="22"/>
  <c r="AK35" i="29" s="1"/>
  <c r="AI767" i="22"/>
  <c r="AJ35" i="29" s="1"/>
  <c r="AH767" i="22"/>
  <c r="AI35" i="29" s="1"/>
  <c r="AG767" i="22"/>
  <c r="AH35" i="29" s="1"/>
  <c r="AF767" i="22"/>
  <c r="AG35" i="29" s="1"/>
  <c r="AE767" i="22"/>
  <c r="AF35" i="29" s="1"/>
  <c r="AD767" i="22"/>
  <c r="AE35" i="29" s="1"/>
  <c r="AC767" i="22"/>
  <c r="AD35" i="29" s="1"/>
  <c r="AB767" i="22"/>
  <c r="AC35" i="29" s="1"/>
  <c r="AA767" i="22"/>
  <c r="AB35" i="29" s="1"/>
  <c r="Z767" i="22"/>
  <c r="AA35" i="29" s="1"/>
  <c r="Y767" i="22"/>
  <c r="Z35" i="29" s="1"/>
  <c r="X767" i="22"/>
  <c r="Y35" i="29" s="1"/>
  <c r="W767" i="22"/>
  <c r="X35" i="29" s="1"/>
  <c r="V767" i="22"/>
  <c r="W35" i="29" s="1"/>
  <c r="U767" i="22"/>
  <c r="V35" i="29" s="1"/>
  <c r="T767" i="22"/>
  <c r="U35" i="29" s="1"/>
  <c r="S767" i="22"/>
  <c r="T35" i="29" s="1"/>
  <c r="R767" i="22"/>
  <c r="S35" i="29" s="1"/>
  <c r="Q767" i="22"/>
  <c r="R35" i="29" s="1"/>
  <c r="P767" i="22"/>
  <c r="Q35" i="29" s="1"/>
  <c r="O767" i="22"/>
  <c r="P35" i="29" s="1"/>
  <c r="N767" i="22"/>
  <c r="O35" i="29" s="1"/>
  <c r="M767" i="22"/>
  <c r="N35" i="29" s="1"/>
  <c r="L767" i="22"/>
  <c r="M35" i="29" s="1"/>
  <c r="K767" i="22"/>
  <c r="L35" i="29" s="1"/>
  <c r="J767" i="22"/>
  <c r="K35" i="29" s="1"/>
  <c r="I767" i="22"/>
  <c r="J35" i="29" s="1"/>
  <c r="H767" i="22"/>
  <c r="I35" i="29" s="1"/>
  <c r="G767" i="22"/>
  <c r="H35" i="29" s="1"/>
  <c r="F767" i="22"/>
  <c r="G35" i="29" s="1"/>
  <c r="BN704" i="22"/>
  <c r="BO35" i="31" s="1"/>
  <c r="BM704" i="22"/>
  <c r="BN35" i="31" s="1"/>
  <c r="BL704" i="22"/>
  <c r="BM35" i="31" s="1"/>
  <c r="BK704" i="22"/>
  <c r="BL35" i="31" s="1"/>
  <c r="BJ704" i="22"/>
  <c r="BK35" i="31" s="1"/>
  <c r="BI704" i="22"/>
  <c r="BJ35" i="31" s="1"/>
  <c r="BH704" i="22"/>
  <c r="BI35" i="31" s="1"/>
  <c r="BG704" i="22"/>
  <c r="BH35" i="31" s="1"/>
  <c r="BF704" i="22"/>
  <c r="BG35" i="31" s="1"/>
  <c r="BE704" i="22"/>
  <c r="BF35" i="31" s="1"/>
  <c r="BD704" i="22"/>
  <c r="BE35" i="31" s="1"/>
  <c r="BC704" i="22"/>
  <c r="BD35" i="31" s="1"/>
  <c r="BB704" i="22"/>
  <c r="BC35" i="31" s="1"/>
  <c r="BA704" i="22"/>
  <c r="BB35" i="31" s="1"/>
  <c r="AZ704" i="22"/>
  <c r="BA35" i="31" s="1"/>
  <c r="AY704" i="22"/>
  <c r="AZ35" i="31" s="1"/>
  <c r="AX704" i="22"/>
  <c r="AY35" i="31" s="1"/>
  <c r="AW704" i="22"/>
  <c r="AX35" i="31" s="1"/>
  <c r="AV704" i="22"/>
  <c r="AW35" i="31" s="1"/>
  <c r="AU704" i="22"/>
  <c r="AV35" i="31" s="1"/>
  <c r="AT704" i="22"/>
  <c r="AU35" i="31" s="1"/>
  <c r="AS704" i="22"/>
  <c r="AT35" i="31" s="1"/>
  <c r="AR704" i="22"/>
  <c r="AS35" i="31" s="1"/>
  <c r="AQ704" i="22"/>
  <c r="AR35" i="31" s="1"/>
  <c r="AP704" i="22"/>
  <c r="AQ35" i="31" s="1"/>
  <c r="AO704" i="22"/>
  <c r="AP35" i="31" s="1"/>
  <c r="AN704" i="22"/>
  <c r="AO35" i="31" s="1"/>
  <c r="AM704" i="22"/>
  <c r="AN35" i="31" s="1"/>
  <c r="AL704" i="22"/>
  <c r="AM35" i="31" s="1"/>
  <c r="AK704" i="22"/>
  <c r="AL35" i="31" s="1"/>
  <c r="AJ704" i="22"/>
  <c r="AK35" i="31" s="1"/>
  <c r="AI704" i="22"/>
  <c r="AJ35" i="31" s="1"/>
  <c r="AH704" i="22"/>
  <c r="AI35" i="31" s="1"/>
  <c r="AG704" i="22"/>
  <c r="AH35" i="31" s="1"/>
  <c r="AF704" i="22"/>
  <c r="AG35" i="31" s="1"/>
  <c r="AE704" i="22"/>
  <c r="AF35" i="31" s="1"/>
  <c r="AD704" i="22"/>
  <c r="AE35" i="31" s="1"/>
  <c r="AC704" i="22"/>
  <c r="AD35" i="31" s="1"/>
  <c r="AB704" i="22"/>
  <c r="AC35" i="31" s="1"/>
  <c r="AA704" i="22"/>
  <c r="AB35" i="31" s="1"/>
  <c r="Z704" i="22"/>
  <c r="AA35" i="31" s="1"/>
  <c r="Y704" i="22"/>
  <c r="Z35" i="31" s="1"/>
  <c r="X704" i="22"/>
  <c r="Y35" i="31" s="1"/>
  <c r="W704" i="22"/>
  <c r="X35" i="31" s="1"/>
  <c r="V704" i="22"/>
  <c r="W35" i="31" s="1"/>
  <c r="U704" i="22"/>
  <c r="V35" i="31" s="1"/>
  <c r="T704" i="22"/>
  <c r="U35" i="31" s="1"/>
  <c r="S704" i="22"/>
  <c r="T35" i="31" s="1"/>
  <c r="R704" i="22"/>
  <c r="S35" i="31" s="1"/>
  <c r="Q704" i="22"/>
  <c r="R35" i="31" s="1"/>
  <c r="P704" i="22"/>
  <c r="Q35" i="31" s="1"/>
  <c r="O704" i="22"/>
  <c r="P35" i="31" s="1"/>
  <c r="N704" i="22"/>
  <c r="O35" i="31" s="1"/>
  <c r="M704" i="22"/>
  <c r="N35" i="31" s="1"/>
  <c r="L704" i="22"/>
  <c r="M35" i="31" s="1"/>
  <c r="K704" i="22"/>
  <c r="L35" i="31" s="1"/>
  <c r="J704" i="22"/>
  <c r="K35" i="31" s="1"/>
  <c r="I704" i="22"/>
  <c r="J35" i="31" s="1"/>
  <c r="H704" i="22"/>
  <c r="I35" i="31" s="1"/>
  <c r="G704" i="22"/>
  <c r="H35" i="31" s="1"/>
  <c r="F704" i="22"/>
  <c r="G35" i="31" s="1"/>
  <c r="BN829" i="22"/>
  <c r="BM829" i="22"/>
  <c r="BL829" i="22"/>
  <c r="BK829" i="22"/>
  <c r="BJ829" i="22"/>
  <c r="BI829" i="22"/>
  <c r="BH829" i="22"/>
  <c r="BG829" i="22"/>
  <c r="BF829" i="22"/>
  <c r="BE829" i="22"/>
  <c r="BD829" i="22"/>
  <c r="BC829" i="22"/>
  <c r="BB829" i="22"/>
  <c r="BA829" i="22"/>
  <c r="AZ829" i="22"/>
  <c r="AY829" i="22"/>
  <c r="AX829" i="22"/>
  <c r="AW829" i="22"/>
  <c r="AV829" i="22"/>
  <c r="AU829" i="22"/>
  <c r="AT829" i="22"/>
  <c r="AS829" i="22"/>
  <c r="AR829" i="22"/>
  <c r="AQ829" i="22"/>
  <c r="AP829" i="22"/>
  <c r="AO829" i="22"/>
  <c r="AN829" i="22"/>
  <c r="AM829" i="22"/>
  <c r="AL829" i="22"/>
  <c r="AK829" i="22"/>
  <c r="AJ829" i="22"/>
  <c r="AI829" i="22"/>
  <c r="AH829" i="22"/>
  <c r="AG829" i="22"/>
  <c r="AF829" i="22"/>
  <c r="AE829" i="22"/>
  <c r="AD829" i="22"/>
  <c r="AC829" i="22"/>
  <c r="AB829" i="22"/>
  <c r="AA829" i="22"/>
  <c r="Z829" i="22"/>
  <c r="Y829" i="22"/>
  <c r="X829" i="22"/>
  <c r="W829" i="22"/>
  <c r="V829" i="22"/>
  <c r="U829" i="22"/>
  <c r="T829" i="22"/>
  <c r="S829" i="22"/>
  <c r="R829" i="22"/>
  <c r="Q829" i="22"/>
  <c r="P829" i="22"/>
  <c r="O829" i="22"/>
  <c r="N829" i="22"/>
  <c r="M829" i="22"/>
  <c r="L829" i="22"/>
  <c r="K829" i="22"/>
  <c r="J829" i="22"/>
  <c r="I829" i="22"/>
  <c r="H829" i="22"/>
  <c r="G829" i="22"/>
  <c r="F829" i="22"/>
  <c r="BN773" i="22"/>
  <c r="BO40" i="29" s="1"/>
  <c r="BM773" i="22"/>
  <c r="BN40" i="29" s="1"/>
  <c r="BL773" i="22"/>
  <c r="BM40" i="29" s="1"/>
  <c r="BK773" i="22"/>
  <c r="BL40" i="29" s="1"/>
  <c r="BJ773" i="22"/>
  <c r="BK40" i="29" s="1"/>
  <c r="BI773" i="22"/>
  <c r="BJ40" i="29" s="1"/>
  <c r="BH773" i="22"/>
  <c r="BI40" i="29" s="1"/>
  <c r="BG773" i="22"/>
  <c r="BH40" i="29" s="1"/>
  <c r="BF773" i="22"/>
  <c r="BG40" i="29" s="1"/>
  <c r="BE773" i="22"/>
  <c r="BF40" i="29" s="1"/>
  <c r="BD773" i="22"/>
  <c r="BE40" i="29" s="1"/>
  <c r="BC773" i="22"/>
  <c r="BD40" i="29" s="1"/>
  <c r="BB773" i="22"/>
  <c r="BC40" i="29" s="1"/>
  <c r="BA773" i="22"/>
  <c r="BB40" i="29" s="1"/>
  <c r="AZ773" i="22"/>
  <c r="BA40" i="29" s="1"/>
  <c r="AY773" i="22"/>
  <c r="AZ40" i="29" s="1"/>
  <c r="AX773" i="22"/>
  <c r="AY40" i="29" s="1"/>
  <c r="AW773" i="22"/>
  <c r="AX40" i="29" s="1"/>
  <c r="AV773" i="22"/>
  <c r="AW40" i="29" s="1"/>
  <c r="AU773" i="22"/>
  <c r="AV40" i="29" s="1"/>
  <c r="AT773" i="22"/>
  <c r="AU40" i="29" s="1"/>
  <c r="AS773" i="22"/>
  <c r="AT40" i="29" s="1"/>
  <c r="AR773" i="22"/>
  <c r="AS40" i="29" s="1"/>
  <c r="AQ773" i="22"/>
  <c r="AR40" i="29" s="1"/>
  <c r="AP773" i="22"/>
  <c r="AQ40" i="29" s="1"/>
  <c r="AO773" i="22"/>
  <c r="AP40" i="29" s="1"/>
  <c r="AN773" i="22"/>
  <c r="AO40" i="29" s="1"/>
  <c r="AM773" i="22"/>
  <c r="AN40" i="29" s="1"/>
  <c r="AL773" i="22"/>
  <c r="AM40" i="29" s="1"/>
  <c r="AK773" i="22"/>
  <c r="AL40" i="29" s="1"/>
  <c r="AJ773" i="22"/>
  <c r="AK40" i="29" s="1"/>
  <c r="AI773" i="22"/>
  <c r="AJ40" i="29" s="1"/>
  <c r="AH773" i="22"/>
  <c r="AI40" i="29" s="1"/>
  <c r="AG773" i="22"/>
  <c r="AH40" i="29" s="1"/>
  <c r="AF773" i="22"/>
  <c r="AG40" i="29" s="1"/>
  <c r="AE773" i="22"/>
  <c r="AF40" i="29" s="1"/>
  <c r="AD773" i="22"/>
  <c r="AE40" i="29" s="1"/>
  <c r="AC773" i="22"/>
  <c r="AD40" i="29" s="1"/>
  <c r="AB773" i="22"/>
  <c r="AC40" i="29" s="1"/>
  <c r="AA773" i="22"/>
  <c r="AB40" i="29" s="1"/>
  <c r="Z773" i="22"/>
  <c r="AA40" i="29" s="1"/>
  <c r="Y773" i="22"/>
  <c r="Z40" i="29" s="1"/>
  <c r="X773" i="22"/>
  <c r="Y40" i="29" s="1"/>
  <c r="W773" i="22"/>
  <c r="X40" i="29" s="1"/>
  <c r="V773" i="22"/>
  <c r="W40" i="29" s="1"/>
  <c r="U773" i="22"/>
  <c r="V40" i="29" s="1"/>
  <c r="T773" i="22"/>
  <c r="U40" i="29" s="1"/>
  <c r="S773" i="22"/>
  <c r="T40" i="29" s="1"/>
  <c r="R773" i="22"/>
  <c r="S40" i="29" s="1"/>
  <c r="Q773" i="22"/>
  <c r="R40" i="29" s="1"/>
  <c r="P773" i="22"/>
  <c r="Q40" i="29" s="1"/>
  <c r="O773" i="22"/>
  <c r="P40" i="29" s="1"/>
  <c r="N773" i="22"/>
  <c r="O40" i="29" s="1"/>
  <c r="M773" i="22"/>
  <c r="N40" i="29" s="1"/>
  <c r="L773" i="22"/>
  <c r="M40" i="29" s="1"/>
  <c r="K773" i="22"/>
  <c r="L40" i="29" s="1"/>
  <c r="J773" i="22"/>
  <c r="K40" i="29" s="1"/>
  <c r="I773" i="22"/>
  <c r="J40" i="29" s="1"/>
  <c r="H773" i="22"/>
  <c r="I40" i="29" s="1"/>
  <c r="G773" i="22"/>
  <c r="H40" i="29" s="1"/>
  <c r="F773" i="22"/>
  <c r="G40" i="29" s="1"/>
  <c r="BN710" i="22"/>
  <c r="BO40" i="31" s="1"/>
  <c r="BM710" i="22"/>
  <c r="BN40" i="31" s="1"/>
  <c r="BL710" i="22"/>
  <c r="BM40" i="31" s="1"/>
  <c r="BK710" i="22"/>
  <c r="BL40" i="31" s="1"/>
  <c r="BJ710" i="22"/>
  <c r="BK40" i="31" s="1"/>
  <c r="BI710" i="22"/>
  <c r="BJ40" i="31" s="1"/>
  <c r="BH710" i="22"/>
  <c r="BI40" i="31" s="1"/>
  <c r="BG710" i="22"/>
  <c r="BH40" i="31" s="1"/>
  <c r="BF710" i="22"/>
  <c r="BG40" i="31" s="1"/>
  <c r="BE710" i="22"/>
  <c r="BF40" i="31" s="1"/>
  <c r="BD710" i="22"/>
  <c r="BE40" i="31" s="1"/>
  <c r="BC710" i="22"/>
  <c r="BD40" i="31" s="1"/>
  <c r="BB710" i="22"/>
  <c r="BC40" i="31" s="1"/>
  <c r="BA710" i="22"/>
  <c r="BB40" i="31" s="1"/>
  <c r="AZ710" i="22"/>
  <c r="BA40" i="31" s="1"/>
  <c r="AY710" i="22"/>
  <c r="AZ40" i="31" s="1"/>
  <c r="AX710" i="22"/>
  <c r="AY40" i="31" s="1"/>
  <c r="AW710" i="22"/>
  <c r="AX40" i="31" s="1"/>
  <c r="AV710" i="22"/>
  <c r="AW40" i="31" s="1"/>
  <c r="AU710" i="22"/>
  <c r="AV40" i="31" s="1"/>
  <c r="AT710" i="22"/>
  <c r="AU40" i="31" s="1"/>
  <c r="AS710" i="22"/>
  <c r="AT40" i="31" s="1"/>
  <c r="AR710" i="22"/>
  <c r="AS40" i="31" s="1"/>
  <c r="AQ710" i="22"/>
  <c r="AR40" i="31" s="1"/>
  <c r="AP710" i="22"/>
  <c r="AQ40" i="31" s="1"/>
  <c r="AO710" i="22"/>
  <c r="AP40" i="31" s="1"/>
  <c r="AN710" i="22"/>
  <c r="AO40" i="31" s="1"/>
  <c r="AM710" i="22"/>
  <c r="AN40" i="31" s="1"/>
  <c r="AL710" i="22"/>
  <c r="AM40" i="31" s="1"/>
  <c r="AK710" i="22"/>
  <c r="AL40" i="31" s="1"/>
  <c r="AJ710" i="22"/>
  <c r="AK40" i="31" s="1"/>
  <c r="AI710" i="22"/>
  <c r="AJ40" i="31" s="1"/>
  <c r="AH710" i="22"/>
  <c r="AI40" i="31" s="1"/>
  <c r="AG710" i="22"/>
  <c r="AH40" i="31" s="1"/>
  <c r="AF710" i="22"/>
  <c r="AG40" i="31" s="1"/>
  <c r="AE710" i="22"/>
  <c r="AF40" i="31" s="1"/>
  <c r="AD710" i="22"/>
  <c r="AE40" i="31" s="1"/>
  <c r="AC710" i="22"/>
  <c r="AD40" i="31" s="1"/>
  <c r="AB710" i="22"/>
  <c r="AC40" i="31" s="1"/>
  <c r="AA710" i="22"/>
  <c r="AB40" i="31" s="1"/>
  <c r="Z710" i="22"/>
  <c r="AA40" i="31" s="1"/>
  <c r="Y710" i="22"/>
  <c r="Z40" i="31" s="1"/>
  <c r="X710" i="22"/>
  <c r="Y40" i="31" s="1"/>
  <c r="W710" i="22"/>
  <c r="X40" i="31" s="1"/>
  <c r="V710" i="22"/>
  <c r="W40" i="31" s="1"/>
  <c r="U710" i="22"/>
  <c r="V40" i="31" s="1"/>
  <c r="T710" i="22"/>
  <c r="U40" i="31" s="1"/>
  <c r="S710" i="22"/>
  <c r="T40" i="31" s="1"/>
  <c r="R710" i="22"/>
  <c r="S40" i="31" s="1"/>
  <c r="Q710" i="22"/>
  <c r="R40" i="31" s="1"/>
  <c r="P710" i="22"/>
  <c r="Q40" i="31" s="1"/>
  <c r="O710" i="22"/>
  <c r="P40" i="31" s="1"/>
  <c r="N710" i="22"/>
  <c r="O40" i="31" s="1"/>
  <c r="M710" i="22"/>
  <c r="N40" i="31" s="1"/>
  <c r="L710" i="22"/>
  <c r="M40" i="31" s="1"/>
  <c r="K710" i="22"/>
  <c r="L40" i="31" s="1"/>
  <c r="J710" i="22"/>
  <c r="K40" i="31" s="1"/>
  <c r="I710" i="22"/>
  <c r="J40" i="31" s="1"/>
  <c r="H710" i="22"/>
  <c r="I40" i="31" s="1"/>
  <c r="G710" i="22"/>
  <c r="H40" i="31" s="1"/>
  <c r="F710" i="22"/>
  <c r="G40" i="31" s="1"/>
  <c r="BN835" i="22"/>
  <c r="BO22" i="27" s="1"/>
  <c r="BM835" i="22"/>
  <c r="BN22" i="27" s="1"/>
  <c r="BL835" i="22"/>
  <c r="BM22" i="27" s="1"/>
  <c r="BK835" i="22"/>
  <c r="BL22" i="27" s="1"/>
  <c r="BJ835" i="22"/>
  <c r="BK22" i="27" s="1"/>
  <c r="BI835" i="22"/>
  <c r="BJ22" i="27" s="1"/>
  <c r="BH835" i="22"/>
  <c r="BI22" i="27" s="1"/>
  <c r="BG835" i="22"/>
  <c r="BH22" i="27" s="1"/>
  <c r="BF835" i="22"/>
  <c r="BG22" i="27" s="1"/>
  <c r="BE835" i="22"/>
  <c r="BF22" i="27" s="1"/>
  <c r="BD835" i="22"/>
  <c r="BE22" i="27" s="1"/>
  <c r="BC835" i="22"/>
  <c r="BD22" i="27" s="1"/>
  <c r="BB835" i="22"/>
  <c r="BC22" i="27" s="1"/>
  <c r="BA835" i="22"/>
  <c r="BB22" i="27" s="1"/>
  <c r="AZ835" i="22"/>
  <c r="BA22" i="27" s="1"/>
  <c r="AY835" i="22"/>
  <c r="AZ22" i="27" s="1"/>
  <c r="AX835" i="22"/>
  <c r="AY22" i="27" s="1"/>
  <c r="AW835" i="22"/>
  <c r="AX22" i="27" s="1"/>
  <c r="AV835" i="22"/>
  <c r="AW22" i="27" s="1"/>
  <c r="AU835" i="22"/>
  <c r="AV22" i="27" s="1"/>
  <c r="AT835" i="22"/>
  <c r="AU22" i="27" s="1"/>
  <c r="AS835" i="22"/>
  <c r="AT22" i="27" s="1"/>
  <c r="AR835" i="22"/>
  <c r="AS22" i="27" s="1"/>
  <c r="AQ835" i="22"/>
  <c r="AR22" i="27" s="1"/>
  <c r="AP835" i="22"/>
  <c r="AQ22" i="27" s="1"/>
  <c r="AO835" i="22"/>
  <c r="AP22" i="27" s="1"/>
  <c r="AN835" i="22"/>
  <c r="AO22" i="27" s="1"/>
  <c r="AM835" i="22"/>
  <c r="AN22" i="27" s="1"/>
  <c r="AL835" i="22"/>
  <c r="AM22" i="27" s="1"/>
  <c r="AK835" i="22"/>
  <c r="AL22" i="27" s="1"/>
  <c r="AJ835" i="22"/>
  <c r="AK22" i="27" s="1"/>
  <c r="AI835" i="22"/>
  <c r="AJ22" i="27" s="1"/>
  <c r="AH835" i="22"/>
  <c r="AI22" i="27" s="1"/>
  <c r="AG835" i="22"/>
  <c r="AH22" i="27" s="1"/>
  <c r="AF835" i="22"/>
  <c r="AG22" i="27" s="1"/>
  <c r="AE835" i="22"/>
  <c r="AF22" i="27" s="1"/>
  <c r="AD835" i="22"/>
  <c r="AE22" i="27" s="1"/>
  <c r="AC835" i="22"/>
  <c r="AD22" i="27" s="1"/>
  <c r="AB835" i="22"/>
  <c r="AC22" i="27" s="1"/>
  <c r="AA835" i="22"/>
  <c r="AB22" i="27" s="1"/>
  <c r="Z835" i="22"/>
  <c r="AA22" i="27" s="1"/>
  <c r="Y835" i="22"/>
  <c r="Z22" i="27" s="1"/>
  <c r="X835" i="22"/>
  <c r="Y22" i="27" s="1"/>
  <c r="W835" i="22"/>
  <c r="X22" i="27" s="1"/>
  <c r="V835" i="22"/>
  <c r="W22" i="27" s="1"/>
  <c r="U835" i="22"/>
  <c r="V22" i="27" s="1"/>
  <c r="T835" i="22"/>
  <c r="U22" i="27" s="1"/>
  <c r="S835" i="22"/>
  <c r="T22" i="27" s="1"/>
  <c r="R835" i="22"/>
  <c r="S22" i="27" s="1"/>
  <c r="Q835" i="22"/>
  <c r="R22" i="27" s="1"/>
  <c r="P835" i="22"/>
  <c r="Q22" i="27" s="1"/>
  <c r="O835" i="22"/>
  <c r="P22" i="27" s="1"/>
  <c r="N835" i="22"/>
  <c r="O22" i="27" s="1"/>
  <c r="M835" i="22"/>
  <c r="N22" i="27" s="1"/>
  <c r="L835" i="22"/>
  <c r="M22" i="27" s="1"/>
  <c r="K835" i="22"/>
  <c r="L22" i="27" s="1"/>
  <c r="J835" i="22"/>
  <c r="K22" i="27" s="1"/>
  <c r="I835" i="22"/>
  <c r="J22" i="27" s="1"/>
  <c r="H835" i="22"/>
  <c r="I22" i="27" s="1"/>
  <c r="G835" i="22"/>
  <c r="H22" i="27" s="1"/>
  <c r="F835" i="22"/>
  <c r="BN772" i="22"/>
  <c r="BO39" i="29" s="1"/>
  <c r="BM772" i="22"/>
  <c r="BN39" i="29" s="1"/>
  <c r="BL772" i="22"/>
  <c r="BM39" i="29" s="1"/>
  <c r="BK772" i="22"/>
  <c r="BL39" i="29" s="1"/>
  <c r="BJ772" i="22"/>
  <c r="BK39" i="29" s="1"/>
  <c r="BI772" i="22"/>
  <c r="BJ39" i="29" s="1"/>
  <c r="BH772" i="22"/>
  <c r="BI39" i="29" s="1"/>
  <c r="BG772" i="22"/>
  <c r="BH39" i="29" s="1"/>
  <c r="BF772" i="22"/>
  <c r="BG39" i="29" s="1"/>
  <c r="BE772" i="22"/>
  <c r="BF39" i="29" s="1"/>
  <c r="BD772" i="22"/>
  <c r="BE39" i="29" s="1"/>
  <c r="BC772" i="22"/>
  <c r="BD39" i="29" s="1"/>
  <c r="BB772" i="22"/>
  <c r="BC39" i="29" s="1"/>
  <c r="BA772" i="22"/>
  <c r="BB39" i="29" s="1"/>
  <c r="AZ772" i="22"/>
  <c r="BA39" i="29" s="1"/>
  <c r="AY772" i="22"/>
  <c r="AZ39" i="29" s="1"/>
  <c r="AX772" i="22"/>
  <c r="AY39" i="29" s="1"/>
  <c r="AW772" i="22"/>
  <c r="AX39" i="29" s="1"/>
  <c r="AV772" i="22"/>
  <c r="AW39" i="29" s="1"/>
  <c r="AU772" i="22"/>
  <c r="AV39" i="29" s="1"/>
  <c r="AT772" i="22"/>
  <c r="AU39" i="29" s="1"/>
  <c r="AS772" i="22"/>
  <c r="AT39" i="29" s="1"/>
  <c r="AR772" i="22"/>
  <c r="AS39" i="29" s="1"/>
  <c r="AQ772" i="22"/>
  <c r="AR39" i="29" s="1"/>
  <c r="AP772" i="22"/>
  <c r="AQ39" i="29" s="1"/>
  <c r="AO772" i="22"/>
  <c r="AP39" i="29" s="1"/>
  <c r="AN772" i="22"/>
  <c r="AO39" i="29" s="1"/>
  <c r="AM772" i="22"/>
  <c r="AN39" i="29" s="1"/>
  <c r="AL772" i="22"/>
  <c r="AM39" i="29" s="1"/>
  <c r="AK772" i="22"/>
  <c r="AL39" i="29" s="1"/>
  <c r="AJ772" i="22"/>
  <c r="AK39" i="29" s="1"/>
  <c r="AI772" i="22"/>
  <c r="AJ39" i="29" s="1"/>
  <c r="AH772" i="22"/>
  <c r="AI39" i="29" s="1"/>
  <c r="AG772" i="22"/>
  <c r="AH39" i="29" s="1"/>
  <c r="AF772" i="22"/>
  <c r="AG39" i="29" s="1"/>
  <c r="AE772" i="22"/>
  <c r="AF39" i="29" s="1"/>
  <c r="AD772" i="22"/>
  <c r="AE39" i="29" s="1"/>
  <c r="AC772" i="22"/>
  <c r="AD39" i="29" s="1"/>
  <c r="AB772" i="22"/>
  <c r="AC39" i="29" s="1"/>
  <c r="AA772" i="22"/>
  <c r="AB39" i="29" s="1"/>
  <c r="Z772" i="22"/>
  <c r="AA39" i="29" s="1"/>
  <c r="Y772" i="22"/>
  <c r="Z39" i="29" s="1"/>
  <c r="X772" i="22"/>
  <c r="Y39" i="29" s="1"/>
  <c r="W772" i="22"/>
  <c r="X39" i="29" s="1"/>
  <c r="V772" i="22"/>
  <c r="W39" i="29" s="1"/>
  <c r="U772" i="22"/>
  <c r="V39" i="29" s="1"/>
  <c r="T772" i="22"/>
  <c r="U39" i="29" s="1"/>
  <c r="S772" i="22"/>
  <c r="T39" i="29" s="1"/>
  <c r="R772" i="22"/>
  <c r="S39" i="29" s="1"/>
  <c r="Q772" i="22"/>
  <c r="R39" i="29" s="1"/>
  <c r="P772" i="22"/>
  <c r="Q39" i="29" s="1"/>
  <c r="O772" i="22"/>
  <c r="P39" i="29" s="1"/>
  <c r="N772" i="22"/>
  <c r="O39" i="29" s="1"/>
  <c r="M772" i="22"/>
  <c r="N39" i="29" s="1"/>
  <c r="L772" i="22"/>
  <c r="M39" i="29" s="1"/>
  <c r="K772" i="22"/>
  <c r="L39" i="29" s="1"/>
  <c r="J772" i="22"/>
  <c r="K39" i="29" s="1"/>
  <c r="I772" i="22"/>
  <c r="J39" i="29" s="1"/>
  <c r="H772" i="22"/>
  <c r="I39" i="29" s="1"/>
  <c r="G772" i="22"/>
  <c r="H39" i="29" s="1"/>
  <c r="F772" i="22"/>
  <c r="G39" i="29" s="1"/>
  <c r="BN709" i="22"/>
  <c r="BO39" i="31" s="1"/>
  <c r="BM709" i="22"/>
  <c r="BN39" i="31" s="1"/>
  <c r="BL709" i="22"/>
  <c r="BM39" i="31" s="1"/>
  <c r="BK709" i="22"/>
  <c r="BL39" i="31" s="1"/>
  <c r="BJ709" i="22"/>
  <c r="BK39" i="31" s="1"/>
  <c r="BI709" i="22"/>
  <c r="BJ39" i="31" s="1"/>
  <c r="BH709" i="22"/>
  <c r="BI39" i="31" s="1"/>
  <c r="BG709" i="22"/>
  <c r="BH39" i="31" s="1"/>
  <c r="BF709" i="22"/>
  <c r="BG39" i="31" s="1"/>
  <c r="BE709" i="22"/>
  <c r="BF39" i="31" s="1"/>
  <c r="BD709" i="22"/>
  <c r="BE39" i="31" s="1"/>
  <c r="BC709" i="22"/>
  <c r="BD39" i="31" s="1"/>
  <c r="BB709" i="22"/>
  <c r="BC39" i="31" s="1"/>
  <c r="BA709" i="22"/>
  <c r="BB39" i="31" s="1"/>
  <c r="AZ709" i="22"/>
  <c r="BA39" i="31" s="1"/>
  <c r="AY709" i="22"/>
  <c r="AZ39" i="31" s="1"/>
  <c r="AX709" i="22"/>
  <c r="AY39" i="31" s="1"/>
  <c r="AW709" i="22"/>
  <c r="AX39" i="31" s="1"/>
  <c r="AV709" i="22"/>
  <c r="AW39" i="31" s="1"/>
  <c r="AU709" i="22"/>
  <c r="AV39" i="31" s="1"/>
  <c r="AT709" i="22"/>
  <c r="AU39" i="31" s="1"/>
  <c r="AS709" i="22"/>
  <c r="AT39" i="31" s="1"/>
  <c r="AR709" i="22"/>
  <c r="AS39" i="31" s="1"/>
  <c r="AQ709" i="22"/>
  <c r="AR39" i="31" s="1"/>
  <c r="AP709" i="22"/>
  <c r="AQ39" i="31" s="1"/>
  <c r="AO709" i="22"/>
  <c r="AP39" i="31" s="1"/>
  <c r="AN709" i="22"/>
  <c r="AO39" i="31" s="1"/>
  <c r="AM709" i="22"/>
  <c r="AN39" i="31" s="1"/>
  <c r="AL709" i="22"/>
  <c r="AM39" i="31" s="1"/>
  <c r="AK709" i="22"/>
  <c r="AL39" i="31" s="1"/>
  <c r="AJ709" i="22"/>
  <c r="AK39" i="31" s="1"/>
  <c r="AI709" i="22"/>
  <c r="AJ39" i="31" s="1"/>
  <c r="AH709" i="22"/>
  <c r="AI39" i="31" s="1"/>
  <c r="AG709" i="22"/>
  <c r="AH39" i="31" s="1"/>
  <c r="AF709" i="22"/>
  <c r="AG39" i="31" s="1"/>
  <c r="AE709" i="22"/>
  <c r="AF39" i="31" s="1"/>
  <c r="AD709" i="22"/>
  <c r="AE39" i="31" s="1"/>
  <c r="AC709" i="22"/>
  <c r="AD39" i="31" s="1"/>
  <c r="AB709" i="22"/>
  <c r="AC39" i="31" s="1"/>
  <c r="AA709" i="22"/>
  <c r="AB39" i="31" s="1"/>
  <c r="Z709" i="22"/>
  <c r="AA39" i="31" s="1"/>
  <c r="Y709" i="22"/>
  <c r="Z39" i="31" s="1"/>
  <c r="X709" i="22"/>
  <c r="Y39" i="31" s="1"/>
  <c r="W709" i="22"/>
  <c r="X39" i="31" s="1"/>
  <c r="V709" i="22"/>
  <c r="W39" i="31" s="1"/>
  <c r="U709" i="22"/>
  <c r="V39" i="31" s="1"/>
  <c r="T709" i="22"/>
  <c r="U39" i="31" s="1"/>
  <c r="S709" i="22"/>
  <c r="T39" i="31" s="1"/>
  <c r="R709" i="22"/>
  <c r="S39" i="31" s="1"/>
  <c r="Q709" i="22"/>
  <c r="R39" i="31" s="1"/>
  <c r="P709" i="22"/>
  <c r="Q39" i="31" s="1"/>
  <c r="O709" i="22"/>
  <c r="P39" i="31" s="1"/>
  <c r="N709" i="22"/>
  <c r="O39" i="31" s="1"/>
  <c r="M709" i="22"/>
  <c r="N39" i="31" s="1"/>
  <c r="L709" i="22"/>
  <c r="M39" i="31" s="1"/>
  <c r="K709" i="22"/>
  <c r="L39" i="31" s="1"/>
  <c r="J709" i="22"/>
  <c r="K39" i="31" s="1"/>
  <c r="I709" i="22"/>
  <c r="J39" i="31" s="1"/>
  <c r="H709" i="22"/>
  <c r="I39" i="31" s="1"/>
  <c r="G709" i="22"/>
  <c r="H39" i="31" s="1"/>
  <c r="F709" i="22"/>
  <c r="G39" i="31" s="1"/>
  <c r="BN834" i="22"/>
  <c r="BO21" i="27" s="1"/>
  <c r="BM834" i="22"/>
  <c r="BN21" i="27" s="1"/>
  <c r="BL834" i="22"/>
  <c r="BM21" i="27" s="1"/>
  <c r="BK834" i="22"/>
  <c r="BL21" i="27" s="1"/>
  <c r="BJ834" i="22"/>
  <c r="BK21" i="27" s="1"/>
  <c r="BI834" i="22"/>
  <c r="BJ21" i="27" s="1"/>
  <c r="BH834" i="22"/>
  <c r="BI21" i="27" s="1"/>
  <c r="BG834" i="22"/>
  <c r="BH21" i="27" s="1"/>
  <c r="BF834" i="22"/>
  <c r="BG21" i="27" s="1"/>
  <c r="BE834" i="22"/>
  <c r="BF21" i="27" s="1"/>
  <c r="BD834" i="22"/>
  <c r="BE21" i="27" s="1"/>
  <c r="BC834" i="22"/>
  <c r="BD21" i="27" s="1"/>
  <c r="BB834" i="22"/>
  <c r="BC21" i="27" s="1"/>
  <c r="BA834" i="22"/>
  <c r="BB21" i="27" s="1"/>
  <c r="AZ834" i="22"/>
  <c r="BA21" i="27" s="1"/>
  <c r="AY834" i="22"/>
  <c r="AZ21" i="27" s="1"/>
  <c r="AX834" i="22"/>
  <c r="AY21" i="27" s="1"/>
  <c r="AW834" i="22"/>
  <c r="AX21" i="27" s="1"/>
  <c r="AV834" i="22"/>
  <c r="AW21" i="27" s="1"/>
  <c r="AU834" i="22"/>
  <c r="AV21" i="27" s="1"/>
  <c r="AT834" i="22"/>
  <c r="AU21" i="27" s="1"/>
  <c r="AS834" i="22"/>
  <c r="AT21" i="27" s="1"/>
  <c r="AR834" i="22"/>
  <c r="AS21" i="27" s="1"/>
  <c r="AQ834" i="22"/>
  <c r="AR21" i="27" s="1"/>
  <c r="AP834" i="22"/>
  <c r="AQ21" i="27" s="1"/>
  <c r="AO834" i="22"/>
  <c r="AP21" i="27" s="1"/>
  <c r="AN834" i="22"/>
  <c r="AO21" i="27" s="1"/>
  <c r="AM834" i="22"/>
  <c r="AN21" i="27" s="1"/>
  <c r="AL834" i="22"/>
  <c r="AM21" i="27" s="1"/>
  <c r="AK834" i="22"/>
  <c r="AL21" i="27" s="1"/>
  <c r="AJ834" i="22"/>
  <c r="AK21" i="27" s="1"/>
  <c r="AI834" i="22"/>
  <c r="AJ21" i="27" s="1"/>
  <c r="AH834" i="22"/>
  <c r="AI21" i="27" s="1"/>
  <c r="AG834" i="22"/>
  <c r="AH21" i="27" s="1"/>
  <c r="AF834" i="22"/>
  <c r="AG21" i="27" s="1"/>
  <c r="AE834" i="22"/>
  <c r="AF21" i="27" s="1"/>
  <c r="AD834" i="22"/>
  <c r="AE21" i="27" s="1"/>
  <c r="AC834" i="22"/>
  <c r="AD21" i="27" s="1"/>
  <c r="AB834" i="22"/>
  <c r="AC21" i="27" s="1"/>
  <c r="AA834" i="22"/>
  <c r="AB21" i="27" s="1"/>
  <c r="Z834" i="22"/>
  <c r="AA21" i="27" s="1"/>
  <c r="Y834" i="22"/>
  <c r="Z21" i="27" s="1"/>
  <c r="X834" i="22"/>
  <c r="Y21" i="27" s="1"/>
  <c r="W834" i="22"/>
  <c r="X21" i="27" s="1"/>
  <c r="V834" i="22"/>
  <c r="W21" i="27" s="1"/>
  <c r="U834" i="22"/>
  <c r="V21" i="27" s="1"/>
  <c r="T834" i="22"/>
  <c r="U21" i="27" s="1"/>
  <c r="S834" i="22"/>
  <c r="T21" i="27" s="1"/>
  <c r="R834" i="22"/>
  <c r="S21" i="27" s="1"/>
  <c r="Q834" i="22"/>
  <c r="R21" i="27" s="1"/>
  <c r="P834" i="22"/>
  <c r="Q21" i="27" s="1"/>
  <c r="O834" i="22"/>
  <c r="P21" i="27" s="1"/>
  <c r="N834" i="22"/>
  <c r="O21" i="27" s="1"/>
  <c r="M834" i="22"/>
  <c r="N21" i="27" s="1"/>
  <c r="L834" i="22"/>
  <c r="M21" i="27" s="1"/>
  <c r="K834" i="22"/>
  <c r="L21" i="27" s="1"/>
  <c r="J834" i="22"/>
  <c r="K21" i="27" s="1"/>
  <c r="I834" i="22"/>
  <c r="J21" i="27" s="1"/>
  <c r="H834" i="22"/>
  <c r="I21" i="27" s="1"/>
  <c r="G834" i="22"/>
  <c r="H21" i="27" s="1"/>
  <c r="F834" i="22"/>
  <c r="BN771" i="22"/>
  <c r="BO38" i="29" s="1"/>
  <c r="BM771" i="22"/>
  <c r="BN38" i="29" s="1"/>
  <c r="BL771" i="22"/>
  <c r="BM38" i="29" s="1"/>
  <c r="BK771" i="22"/>
  <c r="BL38" i="29" s="1"/>
  <c r="BJ771" i="22"/>
  <c r="BK38" i="29" s="1"/>
  <c r="BI771" i="22"/>
  <c r="BJ38" i="29" s="1"/>
  <c r="BH771" i="22"/>
  <c r="BI38" i="29" s="1"/>
  <c r="BG771" i="22"/>
  <c r="BH38" i="29" s="1"/>
  <c r="BF771" i="22"/>
  <c r="BG38" i="29" s="1"/>
  <c r="BE771" i="22"/>
  <c r="BF38" i="29" s="1"/>
  <c r="BD771" i="22"/>
  <c r="BE38" i="29" s="1"/>
  <c r="BC771" i="22"/>
  <c r="BD38" i="29" s="1"/>
  <c r="BB771" i="22"/>
  <c r="BC38" i="29" s="1"/>
  <c r="BA771" i="22"/>
  <c r="BB38" i="29" s="1"/>
  <c r="AZ771" i="22"/>
  <c r="BA38" i="29" s="1"/>
  <c r="AY771" i="22"/>
  <c r="AZ38" i="29" s="1"/>
  <c r="AX771" i="22"/>
  <c r="AY38" i="29" s="1"/>
  <c r="AW771" i="22"/>
  <c r="AX38" i="29" s="1"/>
  <c r="AV771" i="22"/>
  <c r="AW38" i="29" s="1"/>
  <c r="AU771" i="22"/>
  <c r="AV38" i="29" s="1"/>
  <c r="AT771" i="22"/>
  <c r="AU38" i="29" s="1"/>
  <c r="AS771" i="22"/>
  <c r="AT38" i="29" s="1"/>
  <c r="AR771" i="22"/>
  <c r="AS38" i="29" s="1"/>
  <c r="AQ771" i="22"/>
  <c r="AR38" i="29" s="1"/>
  <c r="AP771" i="22"/>
  <c r="AQ38" i="29" s="1"/>
  <c r="AO771" i="22"/>
  <c r="AP38" i="29" s="1"/>
  <c r="AN771" i="22"/>
  <c r="AO38" i="29" s="1"/>
  <c r="AM771" i="22"/>
  <c r="AN38" i="29" s="1"/>
  <c r="AL771" i="22"/>
  <c r="AM38" i="29" s="1"/>
  <c r="AK771" i="22"/>
  <c r="AL38" i="29" s="1"/>
  <c r="AJ771" i="22"/>
  <c r="AK38" i="29" s="1"/>
  <c r="AI771" i="22"/>
  <c r="AJ38" i="29" s="1"/>
  <c r="AH771" i="22"/>
  <c r="AI38" i="29" s="1"/>
  <c r="AG771" i="22"/>
  <c r="AH38" i="29" s="1"/>
  <c r="AF771" i="22"/>
  <c r="AG38" i="29" s="1"/>
  <c r="AE771" i="22"/>
  <c r="AF38" i="29" s="1"/>
  <c r="AD771" i="22"/>
  <c r="AE38" i="29" s="1"/>
  <c r="AC771" i="22"/>
  <c r="AD38" i="29" s="1"/>
  <c r="AB771" i="22"/>
  <c r="AC38" i="29" s="1"/>
  <c r="AA771" i="22"/>
  <c r="AB38" i="29" s="1"/>
  <c r="Z771" i="22"/>
  <c r="AA38" i="29" s="1"/>
  <c r="Y771" i="22"/>
  <c r="Z38" i="29" s="1"/>
  <c r="X771" i="22"/>
  <c r="Y38" i="29" s="1"/>
  <c r="W771" i="22"/>
  <c r="X38" i="29" s="1"/>
  <c r="V771" i="22"/>
  <c r="W38" i="29" s="1"/>
  <c r="U771" i="22"/>
  <c r="V38" i="29" s="1"/>
  <c r="T771" i="22"/>
  <c r="U38" i="29" s="1"/>
  <c r="S771" i="22"/>
  <c r="T38" i="29" s="1"/>
  <c r="R771" i="22"/>
  <c r="S38" i="29" s="1"/>
  <c r="Q771" i="22"/>
  <c r="R38" i="29" s="1"/>
  <c r="P771" i="22"/>
  <c r="Q38" i="29" s="1"/>
  <c r="O771" i="22"/>
  <c r="P38" i="29" s="1"/>
  <c r="N771" i="22"/>
  <c r="O38" i="29" s="1"/>
  <c r="M771" i="22"/>
  <c r="N38" i="29" s="1"/>
  <c r="L771" i="22"/>
  <c r="M38" i="29" s="1"/>
  <c r="K771" i="22"/>
  <c r="L38" i="29" s="1"/>
  <c r="J771" i="22"/>
  <c r="K38" i="29" s="1"/>
  <c r="I771" i="22"/>
  <c r="J38" i="29" s="1"/>
  <c r="H771" i="22"/>
  <c r="I38" i="29" s="1"/>
  <c r="G771" i="22"/>
  <c r="H38" i="29" s="1"/>
  <c r="F771" i="22"/>
  <c r="G38" i="29" s="1"/>
  <c r="BN708" i="22"/>
  <c r="BO38" i="31" s="1"/>
  <c r="BM708" i="22"/>
  <c r="BN38" i="31" s="1"/>
  <c r="BL708" i="22"/>
  <c r="BM38" i="31" s="1"/>
  <c r="BK708" i="22"/>
  <c r="BL38" i="31" s="1"/>
  <c r="BJ708" i="22"/>
  <c r="BK38" i="31" s="1"/>
  <c r="BI708" i="22"/>
  <c r="BJ38" i="31" s="1"/>
  <c r="BH708" i="22"/>
  <c r="BI38" i="31" s="1"/>
  <c r="BG708" i="22"/>
  <c r="BH38" i="31" s="1"/>
  <c r="BF708" i="22"/>
  <c r="BG38" i="31" s="1"/>
  <c r="BE708" i="22"/>
  <c r="BF38" i="31" s="1"/>
  <c r="BD708" i="22"/>
  <c r="BE38" i="31" s="1"/>
  <c r="BC708" i="22"/>
  <c r="BD38" i="31" s="1"/>
  <c r="BB708" i="22"/>
  <c r="BC38" i="31" s="1"/>
  <c r="BA708" i="22"/>
  <c r="BB38" i="31" s="1"/>
  <c r="AZ708" i="22"/>
  <c r="BA38" i="31" s="1"/>
  <c r="AY708" i="22"/>
  <c r="AZ38" i="31" s="1"/>
  <c r="AX708" i="22"/>
  <c r="AY38" i="31" s="1"/>
  <c r="AW708" i="22"/>
  <c r="AX38" i="31" s="1"/>
  <c r="AV708" i="22"/>
  <c r="AW38" i="31" s="1"/>
  <c r="AU708" i="22"/>
  <c r="AV38" i="31" s="1"/>
  <c r="AT708" i="22"/>
  <c r="AU38" i="31" s="1"/>
  <c r="AS708" i="22"/>
  <c r="AT38" i="31" s="1"/>
  <c r="AR708" i="22"/>
  <c r="AS38" i="31" s="1"/>
  <c r="AQ708" i="22"/>
  <c r="AR38" i="31" s="1"/>
  <c r="AP708" i="22"/>
  <c r="AQ38" i="31" s="1"/>
  <c r="AO708" i="22"/>
  <c r="AP38" i="31" s="1"/>
  <c r="AN708" i="22"/>
  <c r="AO38" i="31" s="1"/>
  <c r="AM708" i="22"/>
  <c r="AN38" i="31" s="1"/>
  <c r="AL708" i="22"/>
  <c r="AM38" i="31" s="1"/>
  <c r="AK708" i="22"/>
  <c r="AL38" i="31" s="1"/>
  <c r="AJ708" i="22"/>
  <c r="AK38" i="31" s="1"/>
  <c r="AI708" i="22"/>
  <c r="AJ38" i="31" s="1"/>
  <c r="AH708" i="22"/>
  <c r="AI38" i="31" s="1"/>
  <c r="AG708" i="22"/>
  <c r="AH38" i="31" s="1"/>
  <c r="AF708" i="22"/>
  <c r="AG38" i="31" s="1"/>
  <c r="AE708" i="22"/>
  <c r="AF38" i="31" s="1"/>
  <c r="AD708" i="22"/>
  <c r="AE38" i="31" s="1"/>
  <c r="AC708" i="22"/>
  <c r="AD38" i="31" s="1"/>
  <c r="AB708" i="22"/>
  <c r="AC38" i="31" s="1"/>
  <c r="AA708" i="22"/>
  <c r="AB38" i="31" s="1"/>
  <c r="Z708" i="22"/>
  <c r="AA38" i="31" s="1"/>
  <c r="Y708" i="22"/>
  <c r="Z38" i="31" s="1"/>
  <c r="X708" i="22"/>
  <c r="Y38" i="31" s="1"/>
  <c r="W708" i="22"/>
  <c r="X38" i="31" s="1"/>
  <c r="V708" i="22"/>
  <c r="W38" i="31" s="1"/>
  <c r="U708" i="22"/>
  <c r="V38" i="31" s="1"/>
  <c r="T708" i="22"/>
  <c r="U38" i="31" s="1"/>
  <c r="S708" i="22"/>
  <c r="T38" i="31" s="1"/>
  <c r="R708" i="22"/>
  <c r="S38" i="31" s="1"/>
  <c r="Q708" i="22"/>
  <c r="R38" i="31" s="1"/>
  <c r="P708" i="22"/>
  <c r="Q38" i="31" s="1"/>
  <c r="O708" i="22"/>
  <c r="P38" i="31" s="1"/>
  <c r="N708" i="22"/>
  <c r="O38" i="31" s="1"/>
  <c r="M708" i="22"/>
  <c r="N38" i="31" s="1"/>
  <c r="L708" i="22"/>
  <c r="M38" i="31" s="1"/>
  <c r="K708" i="22"/>
  <c r="L38" i="31" s="1"/>
  <c r="J708" i="22"/>
  <c r="K38" i="31" s="1"/>
  <c r="I708" i="22"/>
  <c r="J38" i="31" s="1"/>
  <c r="H708" i="22"/>
  <c r="I38" i="31" s="1"/>
  <c r="G708" i="22"/>
  <c r="H38" i="31" s="1"/>
  <c r="F708" i="22"/>
  <c r="G38" i="31" s="1"/>
  <c r="BN833" i="22"/>
  <c r="BO20" i="27" s="1"/>
  <c r="BM833" i="22"/>
  <c r="BN20" i="27" s="1"/>
  <c r="BL833" i="22"/>
  <c r="BM20" i="27" s="1"/>
  <c r="BK833" i="22"/>
  <c r="BL20" i="27" s="1"/>
  <c r="BJ833" i="22"/>
  <c r="BK20" i="27" s="1"/>
  <c r="BI833" i="22"/>
  <c r="BJ20" i="27" s="1"/>
  <c r="BH833" i="22"/>
  <c r="BI20" i="27" s="1"/>
  <c r="BG833" i="22"/>
  <c r="BH20" i="27" s="1"/>
  <c r="BF833" i="22"/>
  <c r="BG20" i="27" s="1"/>
  <c r="BE833" i="22"/>
  <c r="BF20" i="27" s="1"/>
  <c r="BD833" i="22"/>
  <c r="BE20" i="27" s="1"/>
  <c r="BC833" i="22"/>
  <c r="BD20" i="27" s="1"/>
  <c r="BB833" i="22"/>
  <c r="BC20" i="27" s="1"/>
  <c r="BA833" i="22"/>
  <c r="BB20" i="27" s="1"/>
  <c r="AZ833" i="22"/>
  <c r="BA20" i="27" s="1"/>
  <c r="AY833" i="22"/>
  <c r="AZ20" i="27" s="1"/>
  <c r="AX833" i="22"/>
  <c r="AY20" i="27" s="1"/>
  <c r="AW833" i="22"/>
  <c r="AX20" i="27" s="1"/>
  <c r="AV833" i="22"/>
  <c r="AW20" i="27" s="1"/>
  <c r="AU833" i="22"/>
  <c r="AV20" i="27" s="1"/>
  <c r="AT833" i="22"/>
  <c r="AU20" i="27" s="1"/>
  <c r="AS833" i="22"/>
  <c r="AT20" i="27" s="1"/>
  <c r="AR833" i="22"/>
  <c r="AS20" i="27" s="1"/>
  <c r="AQ833" i="22"/>
  <c r="AR20" i="27" s="1"/>
  <c r="AP833" i="22"/>
  <c r="AQ20" i="27" s="1"/>
  <c r="AO833" i="22"/>
  <c r="AP20" i="27" s="1"/>
  <c r="AN833" i="22"/>
  <c r="AO20" i="27" s="1"/>
  <c r="AM833" i="22"/>
  <c r="AN20" i="27" s="1"/>
  <c r="AL833" i="22"/>
  <c r="AM20" i="27" s="1"/>
  <c r="AK833" i="22"/>
  <c r="AL20" i="27" s="1"/>
  <c r="AJ833" i="22"/>
  <c r="AK20" i="27" s="1"/>
  <c r="AI833" i="22"/>
  <c r="AJ20" i="27" s="1"/>
  <c r="AH833" i="22"/>
  <c r="AI20" i="27" s="1"/>
  <c r="AG833" i="22"/>
  <c r="AH20" i="27" s="1"/>
  <c r="AF833" i="22"/>
  <c r="AG20" i="27" s="1"/>
  <c r="AE833" i="22"/>
  <c r="AF20" i="27" s="1"/>
  <c r="AD833" i="22"/>
  <c r="AE20" i="27" s="1"/>
  <c r="AC833" i="22"/>
  <c r="AD20" i="27" s="1"/>
  <c r="AB833" i="22"/>
  <c r="AC20" i="27" s="1"/>
  <c r="AA833" i="22"/>
  <c r="AB20" i="27" s="1"/>
  <c r="Z833" i="22"/>
  <c r="AA20" i="27" s="1"/>
  <c r="Y833" i="22"/>
  <c r="Z20" i="27" s="1"/>
  <c r="X833" i="22"/>
  <c r="Y20" i="27" s="1"/>
  <c r="W833" i="22"/>
  <c r="X20" i="27" s="1"/>
  <c r="V833" i="22"/>
  <c r="W20" i="27" s="1"/>
  <c r="U833" i="22"/>
  <c r="V20" i="27" s="1"/>
  <c r="T833" i="22"/>
  <c r="U20" i="27" s="1"/>
  <c r="S833" i="22"/>
  <c r="T20" i="27" s="1"/>
  <c r="R833" i="22"/>
  <c r="S20" i="27" s="1"/>
  <c r="Q833" i="22"/>
  <c r="R20" i="27" s="1"/>
  <c r="P833" i="22"/>
  <c r="Q20" i="27" s="1"/>
  <c r="O833" i="22"/>
  <c r="P20" i="27" s="1"/>
  <c r="N833" i="22"/>
  <c r="O20" i="27" s="1"/>
  <c r="M833" i="22"/>
  <c r="N20" i="27" s="1"/>
  <c r="L833" i="22"/>
  <c r="M20" i="27" s="1"/>
  <c r="K833" i="22"/>
  <c r="L20" i="27" s="1"/>
  <c r="J833" i="22"/>
  <c r="K20" i="27" s="1"/>
  <c r="I833" i="22"/>
  <c r="J20" i="27" s="1"/>
  <c r="H833" i="22"/>
  <c r="I20" i="27" s="1"/>
  <c r="G833" i="22"/>
  <c r="H20" i="27" s="1"/>
  <c r="F833" i="22"/>
  <c r="F358" i="22"/>
  <c r="F359" i="22"/>
  <c r="F360" i="22"/>
  <c r="F362" i="22"/>
  <c r="F363" i="22"/>
  <c r="F364" i="22"/>
  <c r="BN785" i="22"/>
  <c r="BO49" i="29" s="1"/>
  <c r="BM785" i="22"/>
  <c r="BN49" i="29" s="1"/>
  <c r="BL785" i="22"/>
  <c r="BM49" i="29" s="1"/>
  <c r="BK785" i="22"/>
  <c r="BL49" i="29" s="1"/>
  <c r="BJ785" i="22"/>
  <c r="BK49" i="29" s="1"/>
  <c r="BI785" i="22"/>
  <c r="BJ49" i="29" s="1"/>
  <c r="BH785" i="22"/>
  <c r="BI49" i="29" s="1"/>
  <c r="BG785" i="22"/>
  <c r="BH49" i="29" s="1"/>
  <c r="BF785" i="22"/>
  <c r="BG49" i="29" s="1"/>
  <c r="BE785" i="22"/>
  <c r="BF49" i="29" s="1"/>
  <c r="BD785" i="22"/>
  <c r="BE49" i="29" s="1"/>
  <c r="BC785" i="22"/>
  <c r="BD49" i="29" s="1"/>
  <c r="BB785" i="22"/>
  <c r="BC49" i="29" s="1"/>
  <c r="BA785" i="22"/>
  <c r="BB49" i="29" s="1"/>
  <c r="AZ785" i="22"/>
  <c r="BA49" i="29" s="1"/>
  <c r="AY785" i="22"/>
  <c r="AZ49" i="29" s="1"/>
  <c r="AX785" i="22"/>
  <c r="AY49" i="29" s="1"/>
  <c r="AW785" i="22"/>
  <c r="AX49" i="29" s="1"/>
  <c r="AV785" i="22"/>
  <c r="AW49" i="29" s="1"/>
  <c r="AU785" i="22"/>
  <c r="AV49" i="29" s="1"/>
  <c r="AT785" i="22"/>
  <c r="AU49" i="29" s="1"/>
  <c r="AS785" i="22"/>
  <c r="AT49" i="29" s="1"/>
  <c r="AR785" i="22"/>
  <c r="AS49" i="29" s="1"/>
  <c r="AQ785" i="22"/>
  <c r="AR49" i="29" s="1"/>
  <c r="AP785" i="22"/>
  <c r="AQ49" i="29" s="1"/>
  <c r="AO785" i="22"/>
  <c r="AP49" i="29" s="1"/>
  <c r="AN785" i="22"/>
  <c r="AO49" i="29" s="1"/>
  <c r="AM785" i="22"/>
  <c r="AN49" i="29" s="1"/>
  <c r="AL785" i="22"/>
  <c r="AM49" i="29" s="1"/>
  <c r="AK785" i="22"/>
  <c r="AL49" i="29" s="1"/>
  <c r="AJ785" i="22"/>
  <c r="AK49" i="29" s="1"/>
  <c r="AI785" i="22"/>
  <c r="AJ49" i="29" s="1"/>
  <c r="AH785" i="22"/>
  <c r="AI49" i="29" s="1"/>
  <c r="AG785" i="22"/>
  <c r="AH49" i="29" s="1"/>
  <c r="AF785" i="22"/>
  <c r="AG49" i="29" s="1"/>
  <c r="AE785" i="22"/>
  <c r="AF49" i="29" s="1"/>
  <c r="AD785" i="22"/>
  <c r="AE49" i="29" s="1"/>
  <c r="AC785" i="22"/>
  <c r="AD49" i="29" s="1"/>
  <c r="AB785" i="22"/>
  <c r="AC49" i="29" s="1"/>
  <c r="AA785" i="22"/>
  <c r="AB49" i="29" s="1"/>
  <c r="Z785" i="22"/>
  <c r="AA49" i="29" s="1"/>
  <c r="Y785" i="22"/>
  <c r="Z49" i="29" s="1"/>
  <c r="X785" i="22"/>
  <c r="Y49" i="29" s="1"/>
  <c r="W785" i="22"/>
  <c r="X49" i="29" s="1"/>
  <c r="V785" i="22"/>
  <c r="W49" i="29" s="1"/>
  <c r="U785" i="22"/>
  <c r="V49" i="29" s="1"/>
  <c r="T785" i="22"/>
  <c r="U49" i="29" s="1"/>
  <c r="S785" i="22"/>
  <c r="T49" i="29" s="1"/>
  <c r="R785" i="22"/>
  <c r="S49" i="29" s="1"/>
  <c r="Q785" i="22"/>
  <c r="R49" i="29" s="1"/>
  <c r="P785" i="22"/>
  <c r="Q49" i="29" s="1"/>
  <c r="O785" i="22"/>
  <c r="P49" i="29" s="1"/>
  <c r="N785" i="22"/>
  <c r="O49" i="29" s="1"/>
  <c r="M785" i="22"/>
  <c r="N49" i="29" s="1"/>
  <c r="L785" i="22"/>
  <c r="M49" i="29" s="1"/>
  <c r="K785" i="22"/>
  <c r="L49" i="29" s="1"/>
  <c r="J785" i="22"/>
  <c r="K49" i="29" s="1"/>
  <c r="I785" i="22"/>
  <c r="J49" i="29" s="1"/>
  <c r="H785" i="22"/>
  <c r="I49" i="29" s="1"/>
  <c r="G785" i="22"/>
  <c r="H49" i="29" s="1"/>
  <c r="F785" i="22"/>
  <c r="G49" i="29" s="1"/>
  <c r="BN722" i="22"/>
  <c r="BO49" i="31" s="1"/>
  <c r="BM722" i="22"/>
  <c r="BN49" i="31" s="1"/>
  <c r="BL722" i="22"/>
  <c r="BM49" i="31" s="1"/>
  <c r="BK722" i="22"/>
  <c r="BL49" i="31" s="1"/>
  <c r="BJ722" i="22"/>
  <c r="BK49" i="31" s="1"/>
  <c r="BI722" i="22"/>
  <c r="BJ49" i="31" s="1"/>
  <c r="BH722" i="22"/>
  <c r="BI49" i="31" s="1"/>
  <c r="BG722" i="22"/>
  <c r="BH49" i="31" s="1"/>
  <c r="BF722" i="22"/>
  <c r="BG49" i="31" s="1"/>
  <c r="BE722" i="22"/>
  <c r="BF49" i="31" s="1"/>
  <c r="BD722" i="22"/>
  <c r="BE49" i="31" s="1"/>
  <c r="BC722" i="22"/>
  <c r="BD49" i="31" s="1"/>
  <c r="BB722" i="22"/>
  <c r="BC49" i="31" s="1"/>
  <c r="BA722" i="22"/>
  <c r="BB49" i="31" s="1"/>
  <c r="AZ722" i="22"/>
  <c r="BA49" i="31" s="1"/>
  <c r="AY722" i="22"/>
  <c r="AZ49" i="31" s="1"/>
  <c r="AX722" i="22"/>
  <c r="AY49" i="31" s="1"/>
  <c r="AW722" i="22"/>
  <c r="AX49" i="31" s="1"/>
  <c r="AV722" i="22"/>
  <c r="AW49" i="31" s="1"/>
  <c r="AU722" i="22"/>
  <c r="AV49" i="31" s="1"/>
  <c r="AT722" i="22"/>
  <c r="AU49" i="31" s="1"/>
  <c r="AS722" i="22"/>
  <c r="AT49" i="31" s="1"/>
  <c r="AR722" i="22"/>
  <c r="AS49" i="31" s="1"/>
  <c r="AQ722" i="22"/>
  <c r="AR49" i="31" s="1"/>
  <c r="AP722" i="22"/>
  <c r="AQ49" i="31" s="1"/>
  <c r="AO722" i="22"/>
  <c r="AP49" i="31" s="1"/>
  <c r="AN722" i="22"/>
  <c r="AO49" i="31" s="1"/>
  <c r="AM722" i="22"/>
  <c r="AN49" i="31" s="1"/>
  <c r="AL722" i="22"/>
  <c r="AM49" i="31" s="1"/>
  <c r="AK722" i="22"/>
  <c r="AL49" i="31" s="1"/>
  <c r="AJ722" i="22"/>
  <c r="AK49" i="31" s="1"/>
  <c r="AI722" i="22"/>
  <c r="AJ49" i="31" s="1"/>
  <c r="AH722" i="22"/>
  <c r="AI49" i="31" s="1"/>
  <c r="AG722" i="22"/>
  <c r="AH49" i="31" s="1"/>
  <c r="AF722" i="22"/>
  <c r="AG49" i="31" s="1"/>
  <c r="AE722" i="22"/>
  <c r="AF49" i="31" s="1"/>
  <c r="AD722" i="22"/>
  <c r="AE49" i="31" s="1"/>
  <c r="AC722" i="22"/>
  <c r="AD49" i="31" s="1"/>
  <c r="AB722" i="22"/>
  <c r="AC49" i="31" s="1"/>
  <c r="AA722" i="22"/>
  <c r="AB49" i="31" s="1"/>
  <c r="Z722" i="22"/>
  <c r="AA49" i="31" s="1"/>
  <c r="Y722" i="22"/>
  <c r="Z49" i="31" s="1"/>
  <c r="X722" i="22"/>
  <c r="Y49" i="31" s="1"/>
  <c r="W722" i="22"/>
  <c r="X49" i="31" s="1"/>
  <c r="V722" i="22"/>
  <c r="W49" i="31" s="1"/>
  <c r="U722" i="22"/>
  <c r="V49" i="31" s="1"/>
  <c r="T722" i="22"/>
  <c r="U49" i="31" s="1"/>
  <c r="S722" i="22"/>
  <c r="T49" i="31" s="1"/>
  <c r="R722" i="22"/>
  <c r="S49" i="31" s="1"/>
  <c r="Q722" i="22"/>
  <c r="R49" i="31" s="1"/>
  <c r="P722" i="22"/>
  <c r="Q49" i="31" s="1"/>
  <c r="O722" i="22"/>
  <c r="P49" i="31" s="1"/>
  <c r="N722" i="22"/>
  <c r="O49" i="31" s="1"/>
  <c r="M722" i="22"/>
  <c r="N49" i="31" s="1"/>
  <c r="L722" i="22"/>
  <c r="M49" i="31" s="1"/>
  <c r="K722" i="22"/>
  <c r="L49" i="31" s="1"/>
  <c r="J722" i="22"/>
  <c r="K49" i="31" s="1"/>
  <c r="I722" i="22"/>
  <c r="J49" i="31" s="1"/>
  <c r="H722" i="22"/>
  <c r="I49" i="31" s="1"/>
  <c r="G722" i="22"/>
  <c r="H49" i="31" s="1"/>
  <c r="F722" i="22"/>
  <c r="G49" i="31" s="1"/>
  <c r="G24" i="38" s="1"/>
  <c r="BN847" i="22"/>
  <c r="BM847" i="22"/>
  <c r="BL847" i="22"/>
  <c r="BK847" i="22"/>
  <c r="BJ847" i="22"/>
  <c r="BI847" i="22"/>
  <c r="BH847" i="22"/>
  <c r="BG847" i="22"/>
  <c r="BF847" i="22"/>
  <c r="BE847" i="22"/>
  <c r="BD847" i="22"/>
  <c r="BC847" i="22"/>
  <c r="BB847" i="22"/>
  <c r="BA847" i="22"/>
  <c r="AZ847" i="22"/>
  <c r="AY847" i="22"/>
  <c r="AX847" i="22"/>
  <c r="AW847" i="22"/>
  <c r="AV847" i="22"/>
  <c r="AU847" i="22"/>
  <c r="AT847" i="22"/>
  <c r="AS847" i="22"/>
  <c r="AR847" i="22"/>
  <c r="AQ847" i="22"/>
  <c r="AP847" i="22"/>
  <c r="AO847" i="22"/>
  <c r="AN847" i="22"/>
  <c r="AM847" i="22"/>
  <c r="AL847" i="22"/>
  <c r="AK847" i="22"/>
  <c r="AJ847" i="22"/>
  <c r="AI847" i="22"/>
  <c r="AH847" i="22"/>
  <c r="AG847" i="22"/>
  <c r="AF847" i="22"/>
  <c r="AE847" i="22"/>
  <c r="AD847" i="22"/>
  <c r="AC847" i="22"/>
  <c r="AB847" i="22"/>
  <c r="AA847" i="22"/>
  <c r="Z847" i="22"/>
  <c r="Y847" i="22"/>
  <c r="X847" i="22"/>
  <c r="W847" i="22"/>
  <c r="V847" i="22"/>
  <c r="U847" i="22"/>
  <c r="T847" i="22"/>
  <c r="S847" i="22"/>
  <c r="R847" i="22"/>
  <c r="Q847" i="22"/>
  <c r="P847" i="22"/>
  <c r="O847" i="22"/>
  <c r="N847" i="22"/>
  <c r="M847" i="22"/>
  <c r="L847" i="22"/>
  <c r="K847" i="22"/>
  <c r="J847" i="22"/>
  <c r="I847" i="22"/>
  <c r="H847" i="22"/>
  <c r="G847" i="22"/>
  <c r="F847" i="22"/>
  <c r="BN784" i="22"/>
  <c r="BO48" i="29" s="1"/>
  <c r="BM784" i="22"/>
  <c r="BN48" i="29" s="1"/>
  <c r="BL784" i="22"/>
  <c r="BM48" i="29" s="1"/>
  <c r="BK784" i="22"/>
  <c r="BL48" i="29" s="1"/>
  <c r="BJ784" i="22"/>
  <c r="BK48" i="29" s="1"/>
  <c r="BI784" i="22"/>
  <c r="BJ48" i="29" s="1"/>
  <c r="BH784" i="22"/>
  <c r="BI48" i="29" s="1"/>
  <c r="BG784" i="22"/>
  <c r="BH48" i="29" s="1"/>
  <c r="BF784" i="22"/>
  <c r="BG48" i="29" s="1"/>
  <c r="BE784" i="22"/>
  <c r="BF48" i="29" s="1"/>
  <c r="BD784" i="22"/>
  <c r="BE48" i="29" s="1"/>
  <c r="BC784" i="22"/>
  <c r="BD48" i="29" s="1"/>
  <c r="BB784" i="22"/>
  <c r="BC48" i="29" s="1"/>
  <c r="BA784" i="22"/>
  <c r="BB48" i="29" s="1"/>
  <c r="AZ784" i="22"/>
  <c r="BA48" i="29" s="1"/>
  <c r="AY784" i="22"/>
  <c r="AZ48" i="29" s="1"/>
  <c r="AX784" i="22"/>
  <c r="AY48" i="29" s="1"/>
  <c r="AW784" i="22"/>
  <c r="AX48" i="29" s="1"/>
  <c r="AV784" i="22"/>
  <c r="AW48" i="29" s="1"/>
  <c r="AU784" i="22"/>
  <c r="AV48" i="29" s="1"/>
  <c r="AT784" i="22"/>
  <c r="AU48" i="29" s="1"/>
  <c r="AS784" i="22"/>
  <c r="AT48" i="29" s="1"/>
  <c r="AR784" i="22"/>
  <c r="AS48" i="29" s="1"/>
  <c r="AQ784" i="22"/>
  <c r="AR48" i="29" s="1"/>
  <c r="AP784" i="22"/>
  <c r="AQ48" i="29" s="1"/>
  <c r="AO784" i="22"/>
  <c r="AP48" i="29" s="1"/>
  <c r="AN784" i="22"/>
  <c r="AO48" i="29" s="1"/>
  <c r="AM784" i="22"/>
  <c r="AN48" i="29" s="1"/>
  <c r="AL784" i="22"/>
  <c r="AM48" i="29" s="1"/>
  <c r="AK784" i="22"/>
  <c r="AL48" i="29" s="1"/>
  <c r="AJ784" i="22"/>
  <c r="AK48" i="29" s="1"/>
  <c r="AI784" i="22"/>
  <c r="AJ48" i="29" s="1"/>
  <c r="AH784" i="22"/>
  <c r="AI48" i="29" s="1"/>
  <c r="AG784" i="22"/>
  <c r="AH48" i="29" s="1"/>
  <c r="AF784" i="22"/>
  <c r="AG48" i="29" s="1"/>
  <c r="AE784" i="22"/>
  <c r="AF48" i="29" s="1"/>
  <c r="AD784" i="22"/>
  <c r="AE48" i="29" s="1"/>
  <c r="AC784" i="22"/>
  <c r="AD48" i="29" s="1"/>
  <c r="AB784" i="22"/>
  <c r="AC48" i="29" s="1"/>
  <c r="AA784" i="22"/>
  <c r="AB48" i="29" s="1"/>
  <c r="Z784" i="22"/>
  <c r="AA48" i="29" s="1"/>
  <c r="Y784" i="22"/>
  <c r="Z48" i="29" s="1"/>
  <c r="X784" i="22"/>
  <c r="Y48" i="29" s="1"/>
  <c r="W784" i="22"/>
  <c r="X48" i="29" s="1"/>
  <c r="V784" i="22"/>
  <c r="W48" i="29" s="1"/>
  <c r="U784" i="22"/>
  <c r="V48" i="29" s="1"/>
  <c r="T784" i="22"/>
  <c r="U48" i="29" s="1"/>
  <c r="S784" i="22"/>
  <c r="T48" i="29" s="1"/>
  <c r="R784" i="22"/>
  <c r="S48" i="29" s="1"/>
  <c r="Q784" i="22"/>
  <c r="R48" i="29" s="1"/>
  <c r="P784" i="22"/>
  <c r="Q48" i="29" s="1"/>
  <c r="O784" i="22"/>
  <c r="P48" i="29" s="1"/>
  <c r="N784" i="22"/>
  <c r="O48" i="29" s="1"/>
  <c r="M784" i="22"/>
  <c r="N48" i="29" s="1"/>
  <c r="L784" i="22"/>
  <c r="M48" i="29" s="1"/>
  <c r="K784" i="22"/>
  <c r="L48" i="29" s="1"/>
  <c r="J784" i="22"/>
  <c r="K48" i="29" s="1"/>
  <c r="I784" i="22"/>
  <c r="J48" i="29" s="1"/>
  <c r="H784" i="22"/>
  <c r="I48" i="29" s="1"/>
  <c r="G784" i="22"/>
  <c r="H48" i="29" s="1"/>
  <c r="F784" i="22"/>
  <c r="G48" i="29" s="1"/>
  <c r="BN721" i="22"/>
  <c r="BO48" i="31" s="1"/>
  <c r="BM721" i="22"/>
  <c r="BN48" i="31" s="1"/>
  <c r="BL721" i="22"/>
  <c r="BM48" i="31" s="1"/>
  <c r="BK721" i="22"/>
  <c r="BL48" i="31" s="1"/>
  <c r="BJ721" i="22"/>
  <c r="BK48" i="31" s="1"/>
  <c r="BI721" i="22"/>
  <c r="BJ48" i="31" s="1"/>
  <c r="BH721" i="22"/>
  <c r="BI48" i="31" s="1"/>
  <c r="BG721" i="22"/>
  <c r="BH48" i="31" s="1"/>
  <c r="BF721" i="22"/>
  <c r="BG48" i="31" s="1"/>
  <c r="BE721" i="22"/>
  <c r="BF48" i="31" s="1"/>
  <c r="BD721" i="22"/>
  <c r="BE48" i="31" s="1"/>
  <c r="BC721" i="22"/>
  <c r="BD48" i="31" s="1"/>
  <c r="BB721" i="22"/>
  <c r="BC48" i="31" s="1"/>
  <c r="BA721" i="22"/>
  <c r="BB48" i="31" s="1"/>
  <c r="AZ721" i="22"/>
  <c r="BA48" i="31" s="1"/>
  <c r="AY721" i="22"/>
  <c r="AZ48" i="31" s="1"/>
  <c r="AX721" i="22"/>
  <c r="AY48" i="31" s="1"/>
  <c r="AW721" i="22"/>
  <c r="AX48" i="31" s="1"/>
  <c r="AV721" i="22"/>
  <c r="AW48" i="31" s="1"/>
  <c r="AU721" i="22"/>
  <c r="AV48" i="31" s="1"/>
  <c r="AT721" i="22"/>
  <c r="AU48" i="31" s="1"/>
  <c r="AS721" i="22"/>
  <c r="AT48" i="31" s="1"/>
  <c r="AR721" i="22"/>
  <c r="AS48" i="31" s="1"/>
  <c r="AQ721" i="22"/>
  <c r="AR48" i="31" s="1"/>
  <c r="AP721" i="22"/>
  <c r="AQ48" i="31" s="1"/>
  <c r="AO721" i="22"/>
  <c r="AP48" i="31" s="1"/>
  <c r="AN721" i="22"/>
  <c r="AO48" i="31" s="1"/>
  <c r="AM721" i="22"/>
  <c r="AN48" i="31" s="1"/>
  <c r="AL721" i="22"/>
  <c r="AM48" i="31" s="1"/>
  <c r="AK721" i="22"/>
  <c r="AL48" i="31" s="1"/>
  <c r="AJ721" i="22"/>
  <c r="AK48" i="31" s="1"/>
  <c r="AI721" i="22"/>
  <c r="AJ48" i="31" s="1"/>
  <c r="AH721" i="22"/>
  <c r="AI48" i="31" s="1"/>
  <c r="AG721" i="22"/>
  <c r="AH48" i="31" s="1"/>
  <c r="AF721" i="22"/>
  <c r="AG48" i="31" s="1"/>
  <c r="AE721" i="22"/>
  <c r="AF48" i="31" s="1"/>
  <c r="AD721" i="22"/>
  <c r="AE48" i="31" s="1"/>
  <c r="AC721" i="22"/>
  <c r="AD48" i="31" s="1"/>
  <c r="AB721" i="22"/>
  <c r="AC48" i="31" s="1"/>
  <c r="AA721" i="22"/>
  <c r="AB48" i="31" s="1"/>
  <c r="Z721" i="22"/>
  <c r="AA48" i="31" s="1"/>
  <c r="Y721" i="22"/>
  <c r="Z48" i="31" s="1"/>
  <c r="X721" i="22"/>
  <c r="Y48" i="31" s="1"/>
  <c r="W721" i="22"/>
  <c r="X48" i="31" s="1"/>
  <c r="V721" i="22"/>
  <c r="W48" i="31" s="1"/>
  <c r="U721" i="22"/>
  <c r="V48" i="31" s="1"/>
  <c r="T721" i="22"/>
  <c r="U48" i="31" s="1"/>
  <c r="S721" i="22"/>
  <c r="T48" i="31" s="1"/>
  <c r="R721" i="22"/>
  <c r="S48" i="31" s="1"/>
  <c r="Q721" i="22"/>
  <c r="R48" i="31" s="1"/>
  <c r="P721" i="22"/>
  <c r="Q48" i="31" s="1"/>
  <c r="O721" i="22"/>
  <c r="P48" i="31" s="1"/>
  <c r="N721" i="22"/>
  <c r="O48" i="31" s="1"/>
  <c r="M721" i="22"/>
  <c r="N48" i="31" s="1"/>
  <c r="L721" i="22"/>
  <c r="M48" i="31" s="1"/>
  <c r="K721" i="22"/>
  <c r="L48" i="31" s="1"/>
  <c r="J721" i="22"/>
  <c r="K48" i="31" s="1"/>
  <c r="I721" i="22"/>
  <c r="J48" i="31" s="1"/>
  <c r="H721" i="22"/>
  <c r="I48" i="31" s="1"/>
  <c r="G721" i="22"/>
  <c r="H48" i="31" s="1"/>
  <c r="F721" i="22"/>
  <c r="G48" i="31" s="1"/>
  <c r="G23" i="38" s="1"/>
  <c r="BN846" i="22"/>
  <c r="BM846" i="22"/>
  <c r="BL846" i="22"/>
  <c r="BK846" i="22"/>
  <c r="BJ846" i="22"/>
  <c r="BI846" i="22"/>
  <c r="BH846" i="22"/>
  <c r="BG846" i="22"/>
  <c r="BF846" i="22"/>
  <c r="BE846" i="22"/>
  <c r="BD846" i="22"/>
  <c r="BC846" i="22"/>
  <c r="BB846" i="22"/>
  <c r="BA846" i="22"/>
  <c r="AZ846" i="22"/>
  <c r="AY846" i="22"/>
  <c r="AX846" i="22"/>
  <c r="AW846" i="22"/>
  <c r="AV846" i="22"/>
  <c r="AU846" i="22"/>
  <c r="AT846" i="22"/>
  <c r="AS846" i="22"/>
  <c r="AR846" i="22"/>
  <c r="AQ846" i="22"/>
  <c r="AP846" i="22"/>
  <c r="AO846" i="22"/>
  <c r="AN846" i="22"/>
  <c r="AM846" i="22"/>
  <c r="AL846" i="22"/>
  <c r="AK846" i="22"/>
  <c r="AJ846" i="22"/>
  <c r="AI846" i="22"/>
  <c r="AH846" i="22"/>
  <c r="AG846" i="22"/>
  <c r="AF846" i="22"/>
  <c r="AE846" i="22"/>
  <c r="AD846" i="22"/>
  <c r="AC846" i="22"/>
  <c r="AB846" i="22"/>
  <c r="AA846" i="22"/>
  <c r="Z846" i="22"/>
  <c r="Y846" i="22"/>
  <c r="X846" i="22"/>
  <c r="W846" i="22"/>
  <c r="V846" i="22"/>
  <c r="U846" i="22"/>
  <c r="T846" i="22"/>
  <c r="S846" i="22"/>
  <c r="R846" i="22"/>
  <c r="Q846" i="22"/>
  <c r="P846" i="22"/>
  <c r="O846" i="22"/>
  <c r="N846" i="22"/>
  <c r="M846" i="22"/>
  <c r="L846" i="22"/>
  <c r="K846" i="22"/>
  <c r="J846" i="22"/>
  <c r="I846" i="22"/>
  <c r="H846" i="22"/>
  <c r="G846" i="22"/>
  <c r="F846" i="22"/>
  <c r="BN783" i="22"/>
  <c r="BO47" i="29" s="1"/>
  <c r="BM783" i="22"/>
  <c r="BN47" i="29" s="1"/>
  <c r="BL783" i="22"/>
  <c r="BM47" i="29" s="1"/>
  <c r="BK783" i="22"/>
  <c r="BL47" i="29" s="1"/>
  <c r="BJ783" i="22"/>
  <c r="BK47" i="29" s="1"/>
  <c r="BI783" i="22"/>
  <c r="BJ47" i="29" s="1"/>
  <c r="BH783" i="22"/>
  <c r="BI47" i="29" s="1"/>
  <c r="BG783" i="22"/>
  <c r="BH47" i="29" s="1"/>
  <c r="BF783" i="22"/>
  <c r="BG47" i="29" s="1"/>
  <c r="BE783" i="22"/>
  <c r="BF47" i="29" s="1"/>
  <c r="BD783" i="22"/>
  <c r="BE47" i="29" s="1"/>
  <c r="BC783" i="22"/>
  <c r="BD47" i="29" s="1"/>
  <c r="BB783" i="22"/>
  <c r="BC47" i="29" s="1"/>
  <c r="BA783" i="22"/>
  <c r="BB47" i="29" s="1"/>
  <c r="AZ783" i="22"/>
  <c r="BA47" i="29" s="1"/>
  <c r="AY783" i="22"/>
  <c r="AZ47" i="29" s="1"/>
  <c r="AX783" i="22"/>
  <c r="AY47" i="29" s="1"/>
  <c r="AW783" i="22"/>
  <c r="AX47" i="29" s="1"/>
  <c r="AV783" i="22"/>
  <c r="AW47" i="29" s="1"/>
  <c r="AU783" i="22"/>
  <c r="AV47" i="29" s="1"/>
  <c r="AT783" i="22"/>
  <c r="AU47" i="29" s="1"/>
  <c r="AS783" i="22"/>
  <c r="AT47" i="29" s="1"/>
  <c r="AR783" i="22"/>
  <c r="AS47" i="29" s="1"/>
  <c r="AQ783" i="22"/>
  <c r="AR47" i="29" s="1"/>
  <c r="AP783" i="22"/>
  <c r="AQ47" i="29" s="1"/>
  <c r="AO783" i="22"/>
  <c r="AP47" i="29" s="1"/>
  <c r="AN783" i="22"/>
  <c r="AO47" i="29" s="1"/>
  <c r="AM783" i="22"/>
  <c r="AN47" i="29" s="1"/>
  <c r="AL783" i="22"/>
  <c r="AM47" i="29" s="1"/>
  <c r="AK783" i="22"/>
  <c r="AL47" i="29" s="1"/>
  <c r="AJ783" i="22"/>
  <c r="AK47" i="29" s="1"/>
  <c r="AI783" i="22"/>
  <c r="AJ47" i="29" s="1"/>
  <c r="AH783" i="22"/>
  <c r="AI47" i="29" s="1"/>
  <c r="AG783" i="22"/>
  <c r="AH47" i="29" s="1"/>
  <c r="AF783" i="22"/>
  <c r="AG47" i="29" s="1"/>
  <c r="AE783" i="22"/>
  <c r="AF47" i="29" s="1"/>
  <c r="AD783" i="22"/>
  <c r="AE47" i="29" s="1"/>
  <c r="AC783" i="22"/>
  <c r="AD47" i="29" s="1"/>
  <c r="AB783" i="22"/>
  <c r="AC47" i="29" s="1"/>
  <c r="AA783" i="22"/>
  <c r="AB47" i="29" s="1"/>
  <c r="Z783" i="22"/>
  <c r="AA47" i="29" s="1"/>
  <c r="Y783" i="22"/>
  <c r="Z47" i="29" s="1"/>
  <c r="X783" i="22"/>
  <c r="Y47" i="29" s="1"/>
  <c r="W783" i="22"/>
  <c r="X47" i="29" s="1"/>
  <c r="V783" i="22"/>
  <c r="W47" i="29" s="1"/>
  <c r="U783" i="22"/>
  <c r="V47" i="29" s="1"/>
  <c r="T783" i="22"/>
  <c r="U47" i="29" s="1"/>
  <c r="S783" i="22"/>
  <c r="T47" i="29" s="1"/>
  <c r="R783" i="22"/>
  <c r="S47" i="29" s="1"/>
  <c r="Q783" i="22"/>
  <c r="R47" i="29" s="1"/>
  <c r="P783" i="22"/>
  <c r="Q47" i="29" s="1"/>
  <c r="O783" i="22"/>
  <c r="P47" i="29" s="1"/>
  <c r="N783" i="22"/>
  <c r="O47" i="29" s="1"/>
  <c r="M783" i="22"/>
  <c r="N47" i="29" s="1"/>
  <c r="L783" i="22"/>
  <c r="M47" i="29" s="1"/>
  <c r="K783" i="22"/>
  <c r="L47" i="29" s="1"/>
  <c r="J783" i="22"/>
  <c r="K47" i="29" s="1"/>
  <c r="I783" i="22"/>
  <c r="J47" i="29" s="1"/>
  <c r="H783" i="22"/>
  <c r="I47" i="29" s="1"/>
  <c r="G783" i="22"/>
  <c r="H47" i="29" s="1"/>
  <c r="F783" i="22"/>
  <c r="G47" i="29" s="1"/>
  <c r="BN720" i="22"/>
  <c r="BO47" i="31" s="1"/>
  <c r="BM720" i="22"/>
  <c r="BN47" i="31" s="1"/>
  <c r="BL720" i="22"/>
  <c r="BM47" i="31" s="1"/>
  <c r="BK720" i="22"/>
  <c r="BL47" i="31" s="1"/>
  <c r="BJ720" i="22"/>
  <c r="BK47" i="31" s="1"/>
  <c r="BI720" i="22"/>
  <c r="BJ47" i="31" s="1"/>
  <c r="BH720" i="22"/>
  <c r="BI47" i="31" s="1"/>
  <c r="BG720" i="22"/>
  <c r="BH47" i="31" s="1"/>
  <c r="BF720" i="22"/>
  <c r="BG47" i="31" s="1"/>
  <c r="BE720" i="22"/>
  <c r="BF47" i="31" s="1"/>
  <c r="BD720" i="22"/>
  <c r="BE47" i="31" s="1"/>
  <c r="BC720" i="22"/>
  <c r="BD47" i="31" s="1"/>
  <c r="BB720" i="22"/>
  <c r="BC47" i="31" s="1"/>
  <c r="BA720" i="22"/>
  <c r="BB47" i="31" s="1"/>
  <c r="AZ720" i="22"/>
  <c r="BA47" i="31" s="1"/>
  <c r="AY720" i="22"/>
  <c r="AZ47" i="31" s="1"/>
  <c r="AX720" i="22"/>
  <c r="AY47" i="31" s="1"/>
  <c r="AW720" i="22"/>
  <c r="AX47" i="31" s="1"/>
  <c r="AV720" i="22"/>
  <c r="AW47" i="31" s="1"/>
  <c r="AU720" i="22"/>
  <c r="AV47" i="31" s="1"/>
  <c r="AT720" i="22"/>
  <c r="AU47" i="31" s="1"/>
  <c r="AS720" i="22"/>
  <c r="AT47" i="31" s="1"/>
  <c r="AR720" i="22"/>
  <c r="AS47" i="31" s="1"/>
  <c r="AQ720" i="22"/>
  <c r="AR47" i="31" s="1"/>
  <c r="AP720" i="22"/>
  <c r="AQ47" i="31" s="1"/>
  <c r="AO720" i="22"/>
  <c r="AP47" i="31" s="1"/>
  <c r="AN720" i="22"/>
  <c r="AO47" i="31" s="1"/>
  <c r="AM720" i="22"/>
  <c r="AN47" i="31" s="1"/>
  <c r="AL720" i="22"/>
  <c r="AM47" i="31" s="1"/>
  <c r="AK720" i="22"/>
  <c r="AL47" i="31" s="1"/>
  <c r="AJ720" i="22"/>
  <c r="AK47" i="31" s="1"/>
  <c r="AI720" i="22"/>
  <c r="AJ47" i="31" s="1"/>
  <c r="AH720" i="22"/>
  <c r="AI47" i="31" s="1"/>
  <c r="AG720" i="22"/>
  <c r="AH47" i="31" s="1"/>
  <c r="AF720" i="22"/>
  <c r="AG47" i="31" s="1"/>
  <c r="AE720" i="22"/>
  <c r="AF47" i="31" s="1"/>
  <c r="AD720" i="22"/>
  <c r="AE47" i="31" s="1"/>
  <c r="AC720" i="22"/>
  <c r="AD47" i="31" s="1"/>
  <c r="AB720" i="22"/>
  <c r="AC47" i="31" s="1"/>
  <c r="AA720" i="22"/>
  <c r="AB47" i="31" s="1"/>
  <c r="Z720" i="22"/>
  <c r="AA47" i="31" s="1"/>
  <c r="Y720" i="22"/>
  <c r="Z47" i="31" s="1"/>
  <c r="X720" i="22"/>
  <c r="Y47" i="31" s="1"/>
  <c r="W720" i="22"/>
  <c r="X47" i="31" s="1"/>
  <c r="V720" i="22"/>
  <c r="W47" i="31" s="1"/>
  <c r="U720" i="22"/>
  <c r="V47" i="31" s="1"/>
  <c r="T720" i="22"/>
  <c r="U47" i="31" s="1"/>
  <c r="S720" i="22"/>
  <c r="T47" i="31" s="1"/>
  <c r="R720" i="22"/>
  <c r="S47" i="31" s="1"/>
  <c r="Q720" i="22"/>
  <c r="R47" i="31" s="1"/>
  <c r="P720" i="22"/>
  <c r="Q47" i="31" s="1"/>
  <c r="O720" i="22"/>
  <c r="P47" i="31" s="1"/>
  <c r="N720" i="22"/>
  <c r="O47" i="31" s="1"/>
  <c r="M720" i="22"/>
  <c r="N47" i="31" s="1"/>
  <c r="L720" i="22"/>
  <c r="M47" i="31" s="1"/>
  <c r="K720" i="22"/>
  <c r="L47" i="31" s="1"/>
  <c r="J720" i="22"/>
  <c r="K47" i="31" s="1"/>
  <c r="I720" i="22"/>
  <c r="J47" i="31" s="1"/>
  <c r="H720" i="22"/>
  <c r="I47" i="31" s="1"/>
  <c r="G720" i="22"/>
  <c r="H47" i="31" s="1"/>
  <c r="F720" i="22"/>
  <c r="G47" i="31" s="1"/>
  <c r="G22" i="38" s="1"/>
  <c r="BN789" i="22"/>
  <c r="BO52" i="29" s="1"/>
  <c r="BM789" i="22"/>
  <c r="BN52" i="29" s="1"/>
  <c r="BL789" i="22"/>
  <c r="BM52" i="29" s="1"/>
  <c r="BK789" i="22"/>
  <c r="BL52" i="29" s="1"/>
  <c r="BJ789" i="22"/>
  <c r="BK52" i="29" s="1"/>
  <c r="BI789" i="22"/>
  <c r="BJ52" i="29" s="1"/>
  <c r="BH789" i="22"/>
  <c r="BI52" i="29" s="1"/>
  <c r="BG789" i="22"/>
  <c r="BH52" i="29" s="1"/>
  <c r="BF789" i="22"/>
  <c r="BG52" i="29" s="1"/>
  <c r="BE789" i="22"/>
  <c r="BF52" i="29" s="1"/>
  <c r="BD789" i="22"/>
  <c r="BE52" i="29" s="1"/>
  <c r="BC789" i="22"/>
  <c r="BD52" i="29" s="1"/>
  <c r="BB789" i="22"/>
  <c r="BC52" i="29" s="1"/>
  <c r="BA789" i="22"/>
  <c r="BB52" i="29" s="1"/>
  <c r="AZ789" i="22"/>
  <c r="BA52" i="29" s="1"/>
  <c r="AY789" i="22"/>
  <c r="AZ52" i="29" s="1"/>
  <c r="AX789" i="22"/>
  <c r="AY52" i="29" s="1"/>
  <c r="AW789" i="22"/>
  <c r="AX52" i="29" s="1"/>
  <c r="AV789" i="22"/>
  <c r="AW52" i="29" s="1"/>
  <c r="AU789" i="22"/>
  <c r="AV52" i="29" s="1"/>
  <c r="AT789" i="22"/>
  <c r="AU52" i="29" s="1"/>
  <c r="AS789" i="22"/>
  <c r="AT52" i="29" s="1"/>
  <c r="AR789" i="22"/>
  <c r="AS52" i="29" s="1"/>
  <c r="AQ789" i="22"/>
  <c r="AR52" i="29" s="1"/>
  <c r="AP789" i="22"/>
  <c r="AQ52" i="29" s="1"/>
  <c r="AO789" i="22"/>
  <c r="AP52" i="29" s="1"/>
  <c r="AN789" i="22"/>
  <c r="AO52" i="29" s="1"/>
  <c r="AM789" i="22"/>
  <c r="AN52" i="29" s="1"/>
  <c r="AL789" i="22"/>
  <c r="AM52" i="29" s="1"/>
  <c r="AK789" i="22"/>
  <c r="AL52" i="29" s="1"/>
  <c r="AJ789" i="22"/>
  <c r="AK52" i="29" s="1"/>
  <c r="AI789" i="22"/>
  <c r="AJ52" i="29" s="1"/>
  <c r="AH789" i="22"/>
  <c r="AI52" i="29" s="1"/>
  <c r="AG789" i="22"/>
  <c r="AH52" i="29" s="1"/>
  <c r="AF789" i="22"/>
  <c r="AG52" i="29" s="1"/>
  <c r="AE789" i="22"/>
  <c r="AF52" i="29" s="1"/>
  <c r="AD789" i="22"/>
  <c r="AE52" i="29" s="1"/>
  <c r="AC789" i="22"/>
  <c r="AD52" i="29" s="1"/>
  <c r="AB789" i="22"/>
  <c r="AC52" i="29" s="1"/>
  <c r="AA789" i="22"/>
  <c r="AB52" i="29" s="1"/>
  <c r="Z789" i="22"/>
  <c r="AA52" i="29" s="1"/>
  <c r="Y789" i="22"/>
  <c r="Z52" i="29" s="1"/>
  <c r="X789" i="22"/>
  <c r="Y52" i="29" s="1"/>
  <c r="W789" i="22"/>
  <c r="X52" i="29" s="1"/>
  <c r="V789" i="22"/>
  <c r="W52" i="29" s="1"/>
  <c r="U789" i="22"/>
  <c r="V52" i="29" s="1"/>
  <c r="T789" i="22"/>
  <c r="U52" i="29" s="1"/>
  <c r="S789" i="22"/>
  <c r="T52" i="29" s="1"/>
  <c r="R789" i="22"/>
  <c r="S52" i="29" s="1"/>
  <c r="Q789" i="22"/>
  <c r="R52" i="29" s="1"/>
  <c r="P789" i="22"/>
  <c r="Q52" i="29" s="1"/>
  <c r="O789" i="22"/>
  <c r="P52" i="29" s="1"/>
  <c r="N789" i="22"/>
  <c r="O52" i="29" s="1"/>
  <c r="M789" i="22"/>
  <c r="N52" i="29" s="1"/>
  <c r="L789" i="22"/>
  <c r="M52" i="29" s="1"/>
  <c r="K789" i="22"/>
  <c r="L52" i="29" s="1"/>
  <c r="J789" i="22"/>
  <c r="K52" i="29" s="1"/>
  <c r="I789" i="22"/>
  <c r="J52" i="29" s="1"/>
  <c r="H789" i="22"/>
  <c r="I52" i="29" s="1"/>
  <c r="G789" i="22"/>
  <c r="H52" i="29" s="1"/>
  <c r="F789" i="22"/>
  <c r="G52" i="29" s="1"/>
  <c r="BN726" i="22"/>
  <c r="BO52" i="31" s="1"/>
  <c r="BM726" i="22"/>
  <c r="BN52" i="31" s="1"/>
  <c r="BL726" i="22"/>
  <c r="BM52" i="31" s="1"/>
  <c r="BK726" i="22"/>
  <c r="BL52" i="31" s="1"/>
  <c r="BJ726" i="22"/>
  <c r="BK52" i="31" s="1"/>
  <c r="BI726" i="22"/>
  <c r="BJ52" i="31" s="1"/>
  <c r="BH726" i="22"/>
  <c r="BI52" i="31" s="1"/>
  <c r="BG726" i="22"/>
  <c r="BH52" i="31" s="1"/>
  <c r="BF726" i="22"/>
  <c r="BG52" i="31" s="1"/>
  <c r="BE726" i="22"/>
  <c r="BF52" i="31" s="1"/>
  <c r="BD726" i="22"/>
  <c r="BE52" i="31" s="1"/>
  <c r="BC726" i="22"/>
  <c r="BD52" i="31" s="1"/>
  <c r="BB726" i="22"/>
  <c r="BC52" i="31" s="1"/>
  <c r="BA726" i="22"/>
  <c r="BB52" i="31" s="1"/>
  <c r="AZ726" i="22"/>
  <c r="BA52" i="31" s="1"/>
  <c r="AY726" i="22"/>
  <c r="AZ52" i="31" s="1"/>
  <c r="AX726" i="22"/>
  <c r="AY52" i="31" s="1"/>
  <c r="AW726" i="22"/>
  <c r="AX52" i="31" s="1"/>
  <c r="AV726" i="22"/>
  <c r="AW52" i="31" s="1"/>
  <c r="AU726" i="22"/>
  <c r="AV52" i="31" s="1"/>
  <c r="AT726" i="22"/>
  <c r="AU52" i="31" s="1"/>
  <c r="AS726" i="22"/>
  <c r="AT52" i="31" s="1"/>
  <c r="AR726" i="22"/>
  <c r="AS52" i="31" s="1"/>
  <c r="AQ726" i="22"/>
  <c r="AR52" i="31" s="1"/>
  <c r="AP726" i="22"/>
  <c r="AQ52" i="31" s="1"/>
  <c r="AO726" i="22"/>
  <c r="AP52" i="31" s="1"/>
  <c r="AN726" i="22"/>
  <c r="AO52" i="31" s="1"/>
  <c r="AM726" i="22"/>
  <c r="AN52" i="31" s="1"/>
  <c r="AL726" i="22"/>
  <c r="AM52" i="31" s="1"/>
  <c r="AK726" i="22"/>
  <c r="AL52" i="31" s="1"/>
  <c r="AJ726" i="22"/>
  <c r="AK52" i="31" s="1"/>
  <c r="AI726" i="22"/>
  <c r="AJ52" i="31" s="1"/>
  <c r="AH726" i="22"/>
  <c r="AI52" i="31" s="1"/>
  <c r="AG726" i="22"/>
  <c r="AH52" i="31" s="1"/>
  <c r="AF726" i="22"/>
  <c r="AG52" i="31" s="1"/>
  <c r="AE726" i="22"/>
  <c r="AF52" i="31" s="1"/>
  <c r="AD726" i="22"/>
  <c r="AE52" i="31" s="1"/>
  <c r="AC726" i="22"/>
  <c r="AD52" i="31" s="1"/>
  <c r="AB726" i="22"/>
  <c r="AC52" i="31" s="1"/>
  <c r="AA726" i="22"/>
  <c r="AB52" i="31" s="1"/>
  <c r="Z726" i="22"/>
  <c r="AA52" i="31" s="1"/>
  <c r="Y726" i="22"/>
  <c r="Z52" i="31" s="1"/>
  <c r="X726" i="22"/>
  <c r="Y52" i="31" s="1"/>
  <c r="W726" i="22"/>
  <c r="X52" i="31" s="1"/>
  <c r="V726" i="22"/>
  <c r="W52" i="31" s="1"/>
  <c r="U726" i="22"/>
  <c r="V52" i="31" s="1"/>
  <c r="T726" i="22"/>
  <c r="U52" i="31" s="1"/>
  <c r="S726" i="22"/>
  <c r="T52" i="31" s="1"/>
  <c r="R726" i="22"/>
  <c r="S52" i="31" s="1"/>
  <c r="Q726" i="22"/>
  <c r="R52" i="31" s="1"/>
  <c r="P726" i="22"/>
  <c r="Q52" i="31" s="1"/>
  <c r="O726" i="22"/>
  <c r="P52" i="31" s="1"/>
  <c r="N726" i="22"/>
  <c r="O52" i="31" s="1"/>
  <c r="M726" i="22"/>
  <c r="N52" i="31" s="1"/>
  <c r="L726" i="22"/>
  <c r="M52" i="31" s="1"/>
  <c r="K726" i="22"/>
  <c r="L52" i="31" s="1"/>
  <c r="J726" i="22"/>
  <c r="K52" i="31" s="1"/>
  <c r="I726" i="22"/>
  <c r="J52" i="31" s="1"/>
  <c r="H726" i="22"/>
  <c r="I52" i="31" s="1"/>
  <c r="G726" i="22"/>
  <c r="H52" i="31" s="1"/>
  <c r="F726" i="22"/>
  <c r="G52" i="31" s="1"/>
  <c r="G27" i="38" s="1"/>
  <c r="BN788" i="22"/>
  <c r="BO51" i="29" s="1"/>
  <c r="BM788" i="22"/>
  <c r="BN51" i="29" s="1"/>
  <c r="BL788" i="22"/>
  <c r="BM51" i="29" s="1"/>
  <c r="BK788" i="22"/>
  <c r="BL51" i="29" s="1"/>
  <c r="BJ788" i="22"/>
  <c r="BK51" i="29" s="1"/>
  <c r="BI788" i="22"/>
  <c r="BJ51" i="29" s="1"/>
  <c r="BH788" i="22"/>
  <c r="BI51" i="29" s="1"/>
  <c r="BG788" i="22"/>
  <c r="BH51" i="29" s="1"/>
  <c r="BF788" i="22"/>
  <c r="BG51" i="29" s="1"/>
  <c r="BE788" i="22"/>
  <c r="BF51" i="29" s="1"/>
  <c r="BD788" i="22"/>
  <c r="BE51" i="29" s="1"/>
  <c r="BC788" i="22"/>
  <c r="BD51" i="29" s="1"/>
  <c r="BB788" i="22"/>
  <c r="BC51" i="29" s="1"/>
  <c r="BA788" i="22"/>
  <c r="BB51" i="29" s="1"/>
  <c r="AZ788" i="22"/>
  <c r="BA51" i="29" s="1"/>
  <c r="AY788" i="22"/>
  <c r="AZ51" i="29" s="1"/>
  <c r="AX788" i="22"/>
  <c r="AY51" i="29" s="1"/>
  <c r="AW788" i="22"/>
  <c r="AX51" i="29" s="1"/>
  <c r="AV788" i="22"/>
  <c r="AW51" i="29" s="1"/>
  <c r="AU788" i="22"/>
  <c r="AV51" i="29" s="1"/>
  <c r="AT788" i="22"/>
  <c r="AU51" i="29" s="1"/>
  <c r="AS788" i="22"/>
  <c r="AT51" i="29" s="1"/>
  <c r="AR788" i="22"/>
  <c r="AS51" i="29" s="1"/>
  <c r="AQ788" i="22"/>
  <c r="AR51" i="29" s="1"/>
  <c r="AP788" i="22"/>
  <c r="AQ51" i="29" s="1"/>
  <c r="AO788" i="22"/>
  <c r="AP51" i="29" s="1"/>
  <c r="AN788" i="22"/>
  <c r="AO51" i="29" s="1"/>
  <c r="AM788" i="22"/>
  <c r="AN51" i="29" s="1"/>
  <c r="AL788" i="22"/>
  <c r="AM51" i="29" s="1"/>
  <c r="AK788" i="22"/>
  <c r="AL51" i="29" s="1"/>
  <c r="AJ788" i="22"/>
  <c r="AK51" i="29" s="1"/>
  <c r="AI788" i="22"/>
  <c r="AJ51" i="29" s="1"/>
  <c r="AH788" i="22"/>
  <c r="AI51" i="29" s="1"/>
  <c r="AG788" i="22"/>
  <c r="AH51" i="29" s="1"/>
  <c r="AF788" i="22"/>
  <c r="AG51" i="29" s="1"/>
  <c r="AE788" i="22"/>
  <c r="AF51" i="29" s="1"/>
  <c r="AD788" i="22"/>
  <c r="AE51" i="29" s="1"/>
  <c r="AC788" i="22"/>
  <c r="AD51" i="29" s="1"/>
  <c r="AB788" i="22"/>
  <c r="AC51" i="29" s="1"/>
  <c r="AA788" i="22"/>
  <c r="AB51" i="29" s="1"/>
  <c r="Z788" i="22"/>
  <c r="AA51" i="29" s="1"/>
  <c r="Y788" i="22"/>
  <c r="Z51" i="29" s="1"/>
  <c r="X788" i="22"/>
  <c r="Y51" i="29" s="1"/>
  <c r="W788" i="22"/>
  <c r="X51" i="29" s="1"/>
  <c r="V788" i="22"/>
  <c r="W51" i="29" s="1"/>
  <c r="U788" i="22"/>
  <c r="V51" i="29" s="1"/>
  <c r="T788" i="22"/>
  <c r="U51" i="29" s="1"/>
  <c r="S788" i="22"/>
  <c r="T51" i="29" s="1"/>
  <c r="R788" i="22"/>
  <c r="S51" i="29" s="1"/>
  <c r="Q788" i="22"/>
  <c r="R51" i="29" s="1"/>
  <c r="P788" i="22"/>
  <c r="Q51" i="29" s="1"/>
  <c r="O788" i="22"/>
  <c r="P51" i="29" s="1"/>
  <c r="N788" i="22"/>
  <c r="O51" i="29" s="1"/>
  <c r="M788" i="22"/>
  <c r="N51" i="29" s="1"/>
  <c r="L788" i="22"/>
  <c r="M51" i="29" s="1"/>
  <c r="K788" i="22"/>
  <c r="L51" i="29" s="1"/>
  <c r="J788" i="22"/>
  <c r="K51" i="29" s="1"/>
  <c r="I788" i="22"/>
  <c r="J51" i="29" s="1"/>
  <c r="H788" i="22"/>
  <c r="I51" i="29" s="1"/>
  <c r="G788" i="22"/>
  <c r="H51" i="29" s="1"/>
  <c r="F788" i="22"/>
  <c r="G51" i="29" s="1"/>
  <c r="BN725" i="22"/>
  <c r="BO51" i="31" s="1"/>
  <c r="BM725" i="22"/>
  <c r="BN51" i="31" s="1"/>
  <c r="BL725" i="22"/>
  <c r="BM51" i="31" s="1"/>
  <c r="BK725" i="22"/>
  <c r="BL51" i="31" s="1"/>
  <c r="BJ725" i="22"/>
  <c r="BK51" i="31" s="1"/>
  <c r="BI725" i="22"/>
  <c r="BJ51" i="31" s="1"/>
  <c r="BH725" i="22"/>
  <c r="BI51" i="31" s="1"/>
  <c r="BG725" i="22"/>
  <c r="BH51" i="31" s="1"/>
  <c r="BF725" i="22"/>
  <c r="BG51" i="31" s="1"/>
  <c r="BE725" i="22"/>
  <c r="BF51" i="31" s="1"/>
  <c r="BD725" i="22"/>
  <c r="BE51" i="31" s="1"/>
  <c r="BC725" i="22"/>
  <c r="BD51" i="31" s="1"/>
  <c r="BB725" i="22"/>
  <c r="BC51" i="31" s="1"/>
  <c r="BA725" i="22"/>
  <c r="BB51" i="31" s="1"/>
  <c r="AZ725" i="22"/>
  <c r="BA51" i="31" s="1"/>
  <c r="AY725" i="22"/>
  <c r="AZ51" i="31" s="1"/>
  <c r="AX725" i="22"/>
  <c r="AY51" i="31" s="1"/>
  <c r="AW725" i="22"/>
  <c r="AX51" i="31" s="1"/>
  <c r="AV725" i="22"/>
  <c r="AW51" i="31" s="1"/>
  <c r="AU725" i="22"/>
  <c r="AV51" i="31" s="1"/>
  <c r="AT725" i="22"/>
  <c r="AU51" i="31" s="1"/>
  <c r="AS725" i="22"/>
  <c r="AT51" i="31" s="1"/>
  <c r="AR725" i="22"/>
  <c r="AS51" i="31" s="1"/>
  <c r="AQ725" i="22"/>
  <c r="AR51" i="31" s="1"/>
  <c r="AP725" i="22"/>
  <c r="AQ51" i="31" s="1"/>
  <c r="AO725" i="22"/>
  <c r="AP51" i="31" s="1"/>
  <c r="AN725" i="22"/>
  <c r="AO51" i="31" s="1"/>
  <c r="AM725" i="22"/>
  <c r="AN51" i="31" s="1"/>
  <c r="AL725" i="22"/>
  <c r="AM51" i="31" s="1"/>
  <c r="AK725" i="22"/>
  <c r="AL51" i="31" s="1"/>
  <c r="AJ725" i="22"/>
  <c r="AK51" i="31" s="1"/>
  <c r="AI725" i="22"/>
  <c r="AJ51" i="31" s="1"/>
  <c r="AH725" i="22"/>
  <c r="AI51" i="31" s="1"/>
  <c r="AG725" i="22"/>
  <c r="AH51" i="31" s="1"/>
  <c r="AF725" i="22"/>
  <c r="AG51" i="31" s="1"/>
  <c r="AE725" i="22"/>
  <c r="AF51" i="31" s="1"/>
  <c r="AD725" i="22"/>
  <c r="AE51" i="31" s="1"/>
  <c r="AC725" i="22"/>
  <c r="AD51" i="31" s="1"/>
  <c r="AB725" i="22"/>
  <c r="AC51" i="31" s="1"/>
  <c r="AA725" i="22"/>
  <c r="AB51" i="31" s="1"/>
  <c r="Z725" i="22"/>
  <c r="AA51" i="31" s="1"/>
  <c r="Y725" i="22"/>
  <c r="Z51" i="31" s="1"/>
  <c r="X725" i="22"/>
  <c r="Y51" i="31" s="1"/>
  <c r="W725" i="22"/>
  <c r="X51" i="31" s="1"/>
  <c r="V725" i="22"/>
  <c r="W51" i="31" s="1"/>
  <c r="U725" i="22"/>
  <c r="V51" i="31" s="1"/>
  <c r="T725" i="22"/>
  <c r="U51" i="31" s="1"/>
  <c r="S725" i="22"/>
  <c r="T51" i="31" s="1"/>
  <c r="R725" i="22"/>
  <c r="S51" i="31" s="1"/>
  <c r="Q725" i="22"/>
  <c r="R51" i="31" s="1"/>
  <c r="P725" i="22"/>
  <c r="Q51" i="31" s="1"/>
  <c r="O725" i="22"/>
  <c r="P51" i="31" s="1"/>
  <c r="N725" i="22"/>
  <c r="O51" i="31" s="1"/>
  <c r="M725" i="22"/>
  <c r="N51" i="31" s="1"/>
  <c r="L725" i="22"/>
  <c r="M51" i="31" s="1"/>
  <c r="K725" i="22"/>
  <c r="L51" i="31" s="1"/>
  <c r="J725" i="22"/>
  <c r="K51" i="31" s="1"/>
  <c r="I725" i="22"/>
  <c r="J51" i="31" s="1"/>
  <c r="H725" i="22"/>
  <c r="I51" i="31" s="1"/>
  <c r="G725" i="22"/>
  <c r="H51" i="31" s="1"/>
  <c r="F725" i="22"/>
  <c r="G51" i="31" s="1"/>
  <c r="G26" i="38" s="1"/>
  <c r="BN787" i="22"/>
  <c r="BO50" i="29" s="1"/>
  <c r="BM787" i="22"/>
  <c r="BN50" i="29" s="1"/>
  <c r="BL787" i="22"/>
  <c r="BM50" i="29" s="1"/>
  <c r="BK787" i="22"/>
  <c r="BL50" i="29" s="1"/>
  <c r="BJ787" i="22"/>
  <c r="BK50" i="29" s="1"/>
  <c r="BI787" i="22"/>
  <c r="BJ50" i="29" s="1"/>
  <c r="BH787" i="22"/>
  <c r="BI50" i="29" s="1"/>
  <c r="BG787" i="22"/>
  <c r="BH50" i="29" s="1"/>
  <c r="BF787" i="22"/>
  <c r="BG50" i="29" s="1"/>
  <c r="BE787" i="22"/>
  <c r="BF50" i="29" s="1"/>
  <c r="BD787" i="22"/>
  <c r="BE50" i="29" s="1"/>
  <c r="BC787" i="22"/>
  <c r="BD50" i="29" s="1"/>
  <c r="BB787" i="22"/>
  <c r="BC50" i="29" s="1"/>
  <c r="BA787" i="22"/>
  <c r="BB50" i="29" s="1"/>
  <c r="AZ787" i="22"/>
  <c r="BA50" i="29" s="1"/>
  <c r="AY787" i="22"/>
  <c r="AZ50" i="29" s="1"/>
  <c r="AX787" i="22"/>
  <c r="AY50" i="29" s="1"/>
  <c r="AW787" i="22"/>
  <c r="AX50" i="29" s="1"/>
  <c r="AV787" i="22"/>
  <c r="AW50" i="29" s="1"/>
  <c r="AU787" i="22"/>
  <c r="AV50" i="29" s="1"/>
  <c r="AT787" i="22"/>
  <c r="AU50" i="29" s="1"/>
  <c r="AS787" i="22"/>
  <c r="AT50" i="29" s="1"/>
  <c r="AR787" i="22"/>
  <c r="AS50" i="29" s="1"/>
  <c r="AQ787" i="22"/>
  <c r="AR50" i="29" s="1"/>
  <c r="AP787" i="22"/>
  <c r="AQ50" i="29" s="1"/>
  <c r="AO787" i="22"/>
  <c r="AP50" i="29" s="1"/>
  <c r="AN787" i="22"/>
  <c r="AO50" i="29" s="1"/>
  <c r="AM787" i="22"/>
  <c r="AN50" i="29" s="1"/>
  <c r="AL787" i="22"/>
  <c r="AM50" i="29" s="1"/>
  <c r="AK787" i="22"/>
  <c r="AL50" i="29" s="1"/>
  <c r="AJ787" i="22"/>
  <c r="AK50" i="29" s="1"/>
  <c r="AI787" i="22"/>
  <c r="AJ50" i="29" s="1"/>
  <c r="AH787" i="22"/>
  <c r="AI50" i="29" s="1"/>
  <c r="AG787" i="22"/>
  <c r="AH50" i="29" s="1"/>
  <c r="AF787" i="22"/>
  <c r="AG50" i="29" s="1"/>
  <c r="AE787" i="22"/>
  <c r="AF50" i="29" s="1"/>
  <c r="AD787" i="22"/>
  <c r="AE50" i="29" s="1"/>
  <c r="AC787" i="22"/>
  <c r="AD50" i="29" s="1"/>
  <c r="AB787" i="22"/>
  <c r="AC50" i="29" s="1"/>
  <c r="AA787" i="22"/>
  <c r="AB50" i="29" s="1"/>
  <c r="Z787" i="22"/>
  <c r="AA50" i="29" s="1"/>
  <c r="Y787" i="22"/>
  <c r="Z50" i="29" s="1"/>
  <c r="X787" i="22"/>
  <c r="Y50" i="29" s="1"/>
  <c r="W787" i="22"/>
  <c r="X50" i="29" s="1"/>
  <c r="V787" i="22"/>
  <c r="W50" i="29" s="1"/>
  <c r="U787" i="22"/>
  <c r="V50" i="29" s="1"/>
  <c r="T787" i="22"/>
  <c r="U50" i="29" s="1"/>
  <c r="S787" i="22"/>
  <c r="T50" i="29" s="1"/>
  <c r="R787" i="22"/>
  <c r="S50" i="29" s="1"/>
  <c r="Q787" i="22"/>
  <c r="R50" i="29" s="1"/>
  <c r="P787" i="22"/>
  <c r="Q50" i="29" s="1"/>
  <c r="O787" i="22"/>
  <c r="P50" i="29" s="1"/>
  <c r="N787" i="22"/>
  <c r="O50" i="29" s="1"/>
  <c r="M787" i="22"/>
  <c r="N50" i="29" s="1"/>
  <c r="L787" i="22"/>
  <c r="M50" i="29" s="1"/>
  <c r="K787" i="22"/>
  <c r="L50" i="29" s="1"/>
  <c r="J787" i="22"/>
  <c r="K50" i="29" s="1"/>
  <c r="I787" i="22"/>
  <c r="J50" i="29" s="1"/>
  <c r="H787" i="22"/>
  <c r="I50" i="29" s="1"/>
  <c r="G787" i="22"/>
  <c r="H50" i="29" s="1"/>
  <c r="F787" i="22"/>
  <c r="G50" i="29" s="1"/>
  <c r="BN724" i="22"/>
  <c r="BO50" i="31" s="1"/>
  <c r="BM724" i="22"/>
  <c r="BN50" i="31" s="1"/>
  <c r="BL724" i="22"/>
  <c r="BM50" i="31" s="1"/>
  <c r="BK724" i="22"/>
  <c r="BL50" i="31" s="1"/>
  <c r="BJ724" i="22"/>
  <c r="BK50" i="31" s="1"/>
  <c r="BI724" i="22"/>
  <c r="BJ50" i="31" s="1"/>
  <c r="BH724" i="22"/>
  <c r="BI50" i="31" s="1"/>
  <c r="BG724" i="22"/>
  <c r="BH50" i="31" s="1"/>
  <c r="BF724" i="22"/>
  <c r="BG50" i="31" s="1"/>
  <c r="BE724" i="22"/>
  <c r="BF50" i="31" s="1"/>
  <c r="BD724" i="22"/>
  <c r="BE50" i="31" s="1"/>
  <c r="BC724" i="22"/>
  <c r="BD50" i="31" s="1"/>
  <c r="BB724" i="22"/>
  <c r="BC50" i="31" s="1"/>
  <c r="BA724" i="22"/>
  <c r="BB50" i="31" s="1"/>
  <c r="AZ724" i="22"/>
  <c r="BA50" i="31" s="1"/>
  <c r="AY724" i="22"/>
  <c r="AZ50" i="31" s="1"/>
  <c r="AX724" i="22"/>
  <c r="AY50" i="31" s="1"/>
  <c r="AW724" i="22"/>
  <c r="AX50" i="31" s="1"/>
  <c r="AV724" i="22"/>
  <c r="AW50" i="31" s="1"/>
  <c r="AU724" i="22"/>
  <c r="AV50" i="31" s="1"/>
  <c r="AT724" i="22"/>
  <c r="AU50" i="31" s="1"/>
  <c r="AS724" i="22"/>
  <c r="AT50" i="31" s="1"/>
  <c r="AR724" i="22"/>
  <c r="AS50" i="31" s="1"/>
  <c r="AQ724" i="22"/>
  <c r="AR50" i="31" s="1"/>
  <c r="AP724" i="22"/>
  <c r="AQ50" i="31" s="1"/>
  <c r="AO724" i="22"/>
  <c r="AP50" i="31" s="1"/>
  <c r="AN724" i="22"/>
  <c r="AO50" i="31" s="1"/>
  <c r="AM724" i="22"/>
  <c r="AN50" i="31" s="1"/>
  <c r="AL724" i="22"/>
  <c r="AM50" i="31" s="1"/>
  <c r="AK724" i="22"/>
  <c r="AL50" i="31" s="1"/>
  <c r="AJ724" i="22"/>
  <c r="AK50" i="31" s="1"/>
  <c r="AI724" i="22"/>
  <c r="AJ50" i="31" s="1"/>
  <c r="AH724" i="22"/>
  <c r="AI50" i="31" s="1"/>
  <c r="AG724" i="22"/>
  <c r="AH50" i="31" s="1"/>
  <c r="AF724" i="22"/>
  <c r="AG50" i="31" s="1"/>
  <c r="AE724" i="22"/>
  <c r="AF50" i="31" s="1"/>
  <c r="AD724" i="22"/>
  <c r="AE50" i="31" s="1"/>
  <c r="AC724" i="22"/>
  <c r="AD50" i="31" s="1"/>
  <c r="AB724" i="22"/>
  <c r="AC50" i="31" s="1"/>
  <c r="AA724" i="22"/>
  <c r="AB50" i="31" s="1"/>
  <c r="Z724" i="22"/>
  <c r="AA50" i="31" s="1"/>
  <c r="Y724" i="22"/>
  <c r="Z50" i="31" s="1"/>
  <c r="X724" i="22"/>
  <c r="Y50" i="31" s="1"/>
  <c r="W724" i="22"/>
  <c r="X50" i="31" s="1"/>
  <c r="V724" i="22"/>
  <c r="W50" i="31" s="1"/>
  <c r="U724" i="22"/>
  <c r="V50" i="31" s="1"/>
  <c r="T724" i="22"/>
  <c r="U50" i="31" s="1"/>
  <c r="S724" i="22"/>
  <c r="T50" i="31" s="1"/>
  <c r="R724" i="22"/>
  <c r="S50" i="31" s="1"/>
  <c r="Q724" i="22"/>
  <c r="R50" i="31" s="1"/>
  <c r="P724" i="22"/>
  <c r="Q50" i="31" s="1"/>
  <c r="O724" i="22"/>
  <c r="P50" i="31" s="1"/>
  <c r="N724" i="22"/>
  <c r="O50" i="31" s="1"/>
  <c r="M724" i="22"/>
  <c r="N50" i="31" s="1"/>
  <c r="L724" i="22"/>
  <c r="M50" i="31" s="1"/>
  <c r="K724" i="22"/>
  <c r="L50" i="31" s="1"/>
  <c r="J724" i="22"/>
  <c r="K50" i="31" s="1"/>
  <c r="I724" i="22"/>
  <c r="J50" i="31" s="1"/>
  <c r="H724" i="22"/>
  <c r="I50" i="31" s="1"/>
  <c r="G724" i="22"/>
  <c r="H50" i="31" s="1"/>
  <c r="F724" i="22"/>
  <c r="G50" i="31" s="1"/>
  <c r="G25" i="38" s="1"/>
  <c r="F374" i="22"/>
  <c r="F375" i="22"/>
  <c r="F376" i="22"/>
  <c r="F378" i="22"/>
  <c r="F379" i="22"/>
  <c r="F380" i="22"/>
  <c r="F87" i="23" l="1"/>
  <c r="G39" i="25"/>
  <c r="J22" i="25"/>
  <c r="N55" i="25" s="1"/>
  <c r="F77" i="19"/>
  <c r="BE650" i="22"/>
  <c r="BF41" i="34" s="1"/>
  <c r="BF17" i="34"/>
  <c r="AO650" i="22"/>
  <c r="AP41" i="34" s="1"/>
  <c r="AP17" i="34"/>
  <c r="AO652" i="22"/>
  <c r="AP43" i="34" s="1"/>
  <c r="AP19" i="34"/>
  <c r="Y651" i="22"/>
  <c r="Z42" i="34" s="1"/>
  <c r="Z18" i="34"/>
  <c r="BH654" i="22"/>
  <c r="BI44" i="34" s="1"/>
  <c r="BI20" i="34"/>
  <c r="BH656" i="22"/>
  <c r="BI46" i="34" s="1"/>
  <c r="BI22" i="34"/>
  <c r="AR652" i="22"/>
  <c r="AS43" i="34" s="1"/>
  <c r="AS19" i="34"/>
  <c r="AC18" i="34"/>
  <c r="AB651" i="22"/>
  <c r="AC42" i="34" s="1"/>
  <c r="AC17" i="34"/>
  <c r="AB650" i="22"/>
  <c r="AC41" i="34" s="1"/>
  <c r="L652" i="22"/>
  <c r="M43" i="34" s="1"/>
  <c r="M19" i="34"/>
  <c r="BD19" i="34"/>
  <c r="BC652" i="22"/>
  <c r="BD43" i="34" s="1"/>
  <c r="BC651" i="22"/>
  <c r="BD42" i="34" s="1"/>
  <c r="BD18" i="34"/>
  <c r="AM651" i="22"/>
  <c r="AN42" i="34" s="1"/>
  <c r="AN18" i="34"/>
  <c r="W650" i="22"/>
  <c r="X41" i="34" s="1"/>
  <c r="X17" i="34"/>
  <c r="W652" i="22"/>
  <c r="X43" i="34" s="1"/>
  <c r="X19" i="34"/>
  <c r="BF650" i="22"/>
  <c r="BG41" i="34" s="1"/>
  <c r="BG17" i="34"/>
  <c r="BF652" i="22"/>
  <c r="BG43" i="34" s="1"/>
  <c r="BG19" i="34"/>
  <c r="AP655" i="22"/>
  <c r="AQ45" i="34" s="1"/>
  <c r="AQ21" i="34"/>
  <c r="Z654" i="22"/>
  <c r="AA44" i="34" s="1"/>
  <c r="AA20" i="34"/>
  <c r="Z656" i="22"/>
  <c r="AA46" i="34" s="1"/>
  <c r="AA22" i="34"/>
  <c r="J655" i="22"/>
  <c r="K45" i="34" s="1"/>
  <c r="K21" i="34"/>
  <c r="BA654" i="22"/>
  <c r="BB44" i="34" s="1"/>
  <c r="BB20" i="34"/>
  <c r="AK656" i="22"/>
  <c r="AL46" i="34" s="1"/>
  <c r="AL22" i="34"/>
  <c r="AK655" i="22"/>
  <c r="AL45" i="34" s="1"/>
  <c r="AL21" i="34"/>
  <c r="U654" i="22"/>
  <c r="V44" i="34" s="1"/>
  <c r="V20" i="34"/>
  <c r="BD650" i="22"/>
  <c r="BE41" i="34" s="1"/>
  <c r="BE17" i="34"/>
  <c r="BD652" i="22"/>
  <c r="BE43" i="34" s="1"/>
  <c r="BE19" i="34"/>
  <c r="AO21" i="34"/>
  <c r="AN655" i="22"/>
  <c r="AO45" i="34" s="1"/>
  <c r="X654" i="22"/>
  <c r="Y44" i="34" s="1"/>
  <c r="Y20" i="34"/>
  <c r="Y22" i="34"/>
  <c r="X656" i="22"/>
  <c r="Y46" i="34" s="1"/>
  <c r="H655" i="22"/>
  <c r="I45" i="34" s="1"/>
  <c r="I21" i="34"/>
  <c r="AY654" i="22"/>
  <c r="AZ44" i="34" s="1"/>
  <c r="AZ20" i="34"/>
  <c r="AY655" i="22"/>
  <c r="AZ45" i="34" s="1"/>
  <c r="AZ21" i="34"/>
  <c r="AI654" i="22"/>
  <c r="AJ44" i="34" s="1"/>
  <c r="AJ20" i="34"/>
  <c r="S656" i="22"/>
  <c r="T46" i="34" s="1"/>
  <c r="T22" i="34"/>
  <c r="S655" i="22"/>
  <c r="T45" i="34" s="1"/>
  <c r="T21" i="34"/>
  <c r="I654" i="22"/>
  <c r="J44" i="34" s="1"/>
  <c r="J20" i="34"/>
  <c r="BB650" i="22"/>
  <c r="BC41" i="34" s="1"/>
  <c r="BC17" i="34"/>
  <c r="BC19" i="34"/>
  <c r="BB652" i="22"/>
  <c r="BC43" i="34" s="1"/>
  <c r="AL655" i="22"/>
  <c r="AM45" i="34" s="1"/>
  <c r="AM21" i="34"/>
  <c r="V654" i="22"/>
  <c r="W44" i="34" s="1"/>
  <c r="W20" i="34"/>
  <c r="V656" i="22"/>
  <c r="W46" i="34" s="1"/>
  <c r="W22" i="34"/>
  <c r="M654" i="22"/>
  <c r="N44" i="34" s="1"/>
  <c r="N20" i="34"/>
  <c r="BM655" i="22"/>
  <c r="BN45" i="34" s="1"/>
  <c r="BN21" i="34"/>
  <c r="BM654" i="22"/>
  <c r="BN44" i="34" s="1"/>
  <c r="BN20" i="34"/>
  <c r="AW654" i="22"/>
  <c r="AX44" i="34" s="1"/>
  <c r="AX20" i="34"/>
  <c r="AG656" i="22"/>
  <c r="AH46" i="34" s="1"/>
  <c r="AH22" i="34"/>
  <c r="AH21" i="34"/>
  <c r="AG655" i="22"/>
  <c r="AH45" i="34" s="1"/>
  <c r="R20" i="34"/>
  <c r="Q654" i="22"/>
  <c r="R44" i="34" s="1"/>
  <c r="AZ651" i="22"/>
  <c r="BA42" i="34" s="1"/>
  <c r="BA18" i="34"/>
  <c r="AZ652" i="22"/>
  <c r="BA43" i="34" s="1"/>
  <c r="BA19" i="34"/>
  <c r="AJ655" i="22"/>
  <c r="AK45" i="34" s="1"/>
  <c r="AK21" i="34"/>
  <c r="T654" i="22"/>
  <c r="U44" i="34" s="1"/>
  <c r="U20" i="34"/>
  <c r="T656" i="22"/>
  <c r="U46" i="34" s="1"/>
  <c r="U22" i="34"/>
  <c r="BL22" i="34"/>
  <c r="BK656" i="22"/>
  <c r="BL46" i="34" s="1"/>
  <c r="AU654" i="22"/>
  <c r="AV44" i="34" s="1"/>
  <c r="AV20" i="34"/>
  <c r="AU655" i="22"/>
  <c r="AV45" i="34" s="1"/>
  <c r="AV21" i="34"/>
  <c r="AE654" i="22"/>
  <c r="AF44" i="34" s="1"/>
  <c r="AF20" i="34"/>
  <c r="O656" i="22"/>
  <c r="P46" i="34" s="1"/>
  <c r="P22" i="34"/>
  <c r="O655" i="22"/>
  <c r="P45" i="34" s="1"/>
  <c r="P21" i="34"/>
  <c r="BN651" i="22"/>
  <c r="BO42" i="34" s="1"/>
  <c r="BO18" i="34"/>
  <c r="AX654" i="22"/>
  <c r="AY44" i="34" s="1"/>
  <c r="AY20" i="34"/>
  <c r="AX652" i="22"/>
  <c r="AY43" i="34" s="1"/>
  <c r="AY19" i="34"/>
  <c r="AH655" i="22"/>
  <c r="AI45" i="34" s="1"/>
  <c r="AI21" i="34"/>
  <c r="R654" i="22"/>
  <c r="S44" i="34" s="1"/>
  <c r="S20" i="34"/>
  <c r="R656" i="22"/>
  <c r="S46" i="34" s="1"/>
  <c r="S22" i="34"/>
  <c r="BJ22" i="34"/>
  <c r="BI656" i="22"/>
  <c r="BJ46" i="34" s="1"/>
  <c r="AS656" i="22"/>
  <c r="AT46" i="34" s="1"/>
  <c r="AT22" i="34"/>
  <c r="AS655" i="22"/>
  <c r="AT45" i="34" s="1"/>
  <c r="AT21" i="34"/>
  <c r="AC654" i="22"/>
  <c r="AD44" i="34" s="1"/>
  <c r="AD20" i="34"/>
  <c r="BL650" i="22"/>
  <c r="BM41" i="34" s="1"/>
  <c r="BM17" i="34"/>
  <c r="BL652" i="22"/>
  <c r="BM43" i="34" s="1"/>
  <c r="BM19" i="34"/>
  <c r="AV656" i="22"/>
  <c r="AW46" i="34" s="1"/>
  <c r="AW22" i="34"/>
  <c r="AF654" i="22"/>
  <c r="AG44" i="34" s="1"/>
  <c r="AG20" i="34"/>
  <c r="AF656" i="22"/>
  <c r="AG46" i="34" s="1"/>
  <c r="AG22" i="34"/>
  <c r="P655" i="22"/>
  <c r="Q45" i="34" s="1"/>
  <c r="Q21" i="34"/>
  <c r="BG655" i="22"/>
  <c r="BH45" i="34" s="1"/>
  <c r="BH21" i="34"/>
  <c r="BG654" i="22"/>
  <c r="BH44" i="34" s="1"/>
  <c r="BH20" i="34"/>
  <c r="AQ654" i="22"/>
  <c r="AR44" i="34" s="1"/>
  <c r="AR20" i="34"/>
  <c r="AA656" i="22"/>
  <c r="AB46" i="34" s="1"/>
  <c r="AB22" i="34"/>
  <c r="AA655" i="22"/>
  <c r="AB45" i="34" s="1"/>
  <c r="AB21" i="34"/>
  <c r="K654" i="22"/>
  <c r="L44" i="34" s="1"/>
  <c r="L20" i="34"/>
  <c r="BJ650" i="22"/>
  <c r="BK41" i="34" s="1"/>
  <c r="BK17" i="34"/>
  <c r="BJ652" i="22"/>
  <c r="BK43" i="34" s="1"/>
  <c r="BK19" i="34"/>
  <c r="AT655" i="22"/>
  <c r="AU45" i="34" s="1"/>
  <c r="AU21" i="34"/>
  <c r="AD654" i="22"/>
  <c r="AE44" i="34" s="1"/>
  <c r="AE20" i="34"/>
  <c r="AD656" i="22"/>
  <c r="AE46" i="34" s="1"/>
  <c r="AE22" i="34"/>
  <c r="N655" i="22"/>
  <c r="O45" i="34" s="1"/>
  <c r="O21" i="34"/>
  <c r="G107" i="34"/>
  <c r="BE655" i="22"/>
  <c r="BF45" i="34" s="1"/>
  <c r="BF21" i="34"/>
  <c r="BF20" i="34"/>
  <c r="BE654" i="22"/>
  <c r="BF44" i="34" s="1"/>
  <c r="AO654" i="22"/>
  <c r="AP44" i="34" s="1"/>
  <c r="AP20" i="34"/>
  <c r="Y656" i="22"/>
  <c r="Z46" i="34" s="1"/>
  <c r="Z22" i="34"/>
  <c r="Y655" i="22"/>
  <c r="Z45" i="34" s="1"/>
  <c r="Z21" i="34"/>
  <c r="BH651" i="22"/>
  <c r="BI42" i="34" s="1"/>
  <c r="BI18" i="34"/>
  <c r="AR654" i="22"/>
  <c r="AS44" i="34" s="1"/>
  <c r="AS20" i="34"/>
  <c r="AS22" i="34"/>
  <c r="AR656" i="22"/>
  <c r="AS46" i="34" s="1"/>
  <c r="AB655" i="22"/>
  <c r="AC45" i="34" s="1"/>
  <c r="AC21" i="34"/>
  <c r="L654" i="22"/>
  <c r="M44" i="34" s="1"/>
  <c r="M20" i="34"/>
  <c r="L656" i="22"/>
  <c r="M46" i="34" s="1"/>
  <c r="M22" i="34"/>
  <c r="BC656" i="22"/>
  <c r="BD46" i="34" s="1"/>
  <c r="BD22" i="34"/>
  <c r="AM656" i="22"/>
  <c r="AN46" i="34" s="1"/>
  <c r="AN22" i="34"/>
  <c r="AM655" i="22"/>
  <c r="AN45" i="34" s="1"/>
  <c r="AN21" i="34"/>
  <c r="W654" i="22"/>
  <c r="X44" i="34" s="1"/>
  <c r="X20" i="34"/>
  <c r="H21" i="34"/>
  <c r="G655" i="22"/>
  <c r="H22" i="34"/>
  <c r="G656" i="22"/>
  <c r="BF654" i="22"/>
  <c r="BG44" i="34" s="1"/>
  <c r="BG20" i="34"/>
  <c r="BF656" i="22"/>
  <c r="BG46" i="34" s="1"/>
  <c r="BG22" i="34"/>
  <c r="AP652" i="22"/>
  <c r="AQ43" i="34" s="1"/>
  <c r="AQ19" i="34"/>
  <c r="Z651" i="22"/>
  <c r="AA42" i="34" s="1"/>
  <c r="AA18" i="34"/>
  <c r="Z650" i="22"/>
  <c r="AA41" i="34" s="1"/>
  <c r="AA17" i="34"/>
  <c r="J652" i="22"/>
  <c r="K43" i="34" s="1"/>
  <c r="K19" i="34"/>
  <c r="BA650" i="22"/>
  <c r="BB41" i="34" s="1"/>
  <c r="BB17" i="34"/>
  <c r="AK650" i="22"/>
  <c r="AL41" i="34" s="1"/>
  <c r="AL17" i="34"/>
  <c r="AL19" i="34"/>
  <c r="AK652" i="22"/>
  <c r="AL43" i="34" s="1"/>
  <c r="U651" i="22"/>
  <c r="V42" i="34" s="1"/>
  <c r="V18" i="34"/>
  <c r="BE20" i="34"/>
  <c r="BD654" i="22"/>
  <c r="BE44" i="34" s="1"/>
  <c r="BD656" i="22"/>
  <c r="BE46" i="34" s="1"/>
  <c r="BE22" i="34"/>
  <c r="AO19" i="34"/>
  <c r="AN652" i="22"/>
  <c r="AO43" i="34" s="1"/>
  <c r="X651" i="22"/>
  <c r="Y42" i="34" s="1"/>
  <c r="Y18" i="34"/>
  <c r="X650" i="22"/>
  <c r="Y41" i="34" s="1"/>
  <c r="Y17" i="34"/>
  <c r="H652" i="22"/>
  <c r="I43" i="34" s="1"/>
  <c r="I19" i="34"/>
  <c r="AY656" i="22"/>
  <c r="AZ46" i="34" s="1"/>
  <c r="AZ22" i="34"/>
  <c r="AY652" i="22"/>
  <c r="AZ43" i="34" s="1"/>
  <c r="AZ19" i="34"/>
  <c r="AI651" i="22"/>
  <c r="AJ42" i="34" s="1"/>
  <c r="AJ18" i="34"/>
  <c r="T17" i="34"/>
  <c r="S650" i="22"/>
  <c r="T41" i="34" s="1"/>
  <c r="S652" i="22"/>
  <c r="T43" i="34" s="1"/>
  <c r="T19" i="34"/>
  <c r="I651" i="22"/>
  <c r="J42" i="34" s="1"/>
  <c r="J18" i="34"/>
  <c r="BC20" i="34"/>
  <c r="BB654" i="22"/>
  <c r="BC44" i="34" s="1"/>
  <c r="BB656" i="22"/>
  <c r="BC46" i="34" s="1"/>
  <c r="BC22" i="34"/>
  <c r="AL652" i="22"/>
  <c r="AM43" i="34" s="1"/>
  <c r="AM19" i="34"/>
  <c r="V651" i="22"/>
  <c r="W42" i="34" s="1"/>
  <c r="W18" i="34"/>
  <c r="V650" i="22"/>
  <c r="W41" i="34" s="1"/>
  <c r="W17" i="34"/>
  <c r="M651" i="22"/>
  <c r="N42" i="34" s="1"/>
  <c r="N18" i="34"/>
  <c r="BM652" i="22"/>
  <c r="BN43" i="34" s="1"/>
  <c r="BN19" i="34"/>
  <c r="BM651" i="22"/>
  <c r="BN42" i="34" s="1"/>
  <c r="BN18" i="34"/>
  <c r="AW650" i="22"/>
  <c r="AX41" i="34" s="1"/>
  <c r="AX17" i="34"/>
  <c r="AG650" i="22"/>
  <c r="AH41" i="34" s="1"/>
  <c r="AH17" i="34"/>
  <c r="AG652" i="22"/>
  <c r="AH43" i="34" s="1"/>
  <c r="AH19" i="34"/>
  <c r="Q651" i="22"/>
  <c r="R42" i="34" s="1"/>
  <c r="R18" i="34"/>
  <c r="AZ654" i="22"/>
  <c r="BA44" i="34" s="1"/>
  <c r="BA20" i="34"/>
  <c r="AZ650" i="22"/>
  <c r="BA41" i="34" s="1"/>
  <c r="BA17" i="34"/>
  <c r="AJ652" i="22"/>
  <c r="AK43" i="34" s="1"/>
  <c r="AK19" i="34"/>
  <c r="T651" i="22"/>
  <c r="U42" i="34" s="1"/>
  <c r="U18" i="34"/>
  <c r="T650" i="22"/>
  <c r="U41" i="34" s="1"/>
  <c r="U17" i="34"/>
  <c r="BK650" i="22"/>
  <c r="BL41" i="34" s="1"/>
  <c r="BL17" i="34"/>
  <c r="AU656" i="22"/>
  <c r="AV46" i="34" s="1"/>
  <c r="AV22" i="34"/>
  <c r="AU652" i="22"/>
  <c r="AV43" i="34" s="1"/>
  <c r="AV19" i="34"/>
  <c r="AF18" i="34"/>
  <c r="AE651" i="22"/>
  <c r="AF42" i="34" s="1"/>
  <c r="O650" i="22"/>
  <c r="P41" i="34" s="1"/>
  <c r="P17" i="34"/>
  <c r="P19" i="34"/>
  <c r="O652" i="22"/>
  <c r="P43" i="34" s="1"/>
  <c r="BO21" i="34"/>
  <c r="BN655" i="22"/>
  <c r="BO45" i="34" s="1"/>
  <c r="AX656" i="22"/>
  <c r="AY46" i="34" s="1"/>
  <c r="AY22" i="34"/>
  <c r="AY17" i="34"/>
  <c r="AX650" i="22"/>
  <c r="AY41" i="34" s="1"/>
  <c r="AI19" i="34"/>
  <c r="AH652" i="22"/>
  <c r="AI43" i="34" s="1"/>
  <c r="R651" i="22"/>
  <c r="S42" i="34" s="1"/>
  <c r="S18" i="34"/>
  <c r="R650" i="22"/>
  <c r="S41" i="34" s="1"/>
  <c r="S17" i="34"/>
  <c r="BI650" i="22"/>
  <c r="BJ41" i="34" s="1"/>
  <c r="BJ17" i="34"/>
  <c r="AS650" i="22"/>
  <c r="AT41" i="34" s="1"/>
  <c r="AT17" i="34"/>
  <c r="AS652" i="22"/>
  <c r="AT43" i="34" s="1"/>
  <c r="AT19" i="34"/>
  <c r="AC651" i="22"/>
  <c r="AD42" i="34" s="1"/>
  <c r="AD18" i="34"/>
  <c r="BL654" i="22"/>
  <c r="BM44" i="34" s="1"/>
  <c r="BM20" i="34"/>
  <c r="BM22" i="34"/>
  <c r="BL656" i="22"/>
  <c r="BM46" i="34" s="1"/>
  <c r="AV655" i="22"/>
  <c r="AW45" i="34" s="1"/>
  <c r="AW21" i="34"/>
  <c r="AF651" i="22"/>
  <c r="AG42" i="34" s="1"/>
  <c r="AG18" i="34"/>
  <c r="AF650" i="22"/>
  <c r="AG41" i="34" s="1"/>
  <c r="AG17" i="34"/>
  <c r="P652" i="22"/>
  <c r="Q43" i="34" s="1"/>
  <c r="Q19" i="34"/>
  <c r="BG652" i="22"/>
  <c r="BH43" i="34" s="1"/>
  <c r="BH19" i="34"/>
  <c r="BG651" i="22"/>
  <c r="BH42" i="34" s="1"/>
  <c r="BH18" i="34"/>
  <c r="AQ651" i="22"/>
  <c r="AR42" i="34" s="1"/>
  <c r="AR18" i="34"/>
  <c r="AB17" i="34"/>
  <c r="AA650" i="22"/>
  <c r="AB41" i="34" s="1"/>
  <c r="AA652" i="22"/>
  <c r="AB43" i="34" s="1"/>
  <c r="AB19" i="34"/>
  <c r="L18" i="34"/>
  <c r="K651" i="22"/>
  <c r="L42" i="34" s="1"/>
  <c r="BJ654" i="22"/>
  <c r="BK44" i="34" s="1"/>
  <c r="BK20" i="34"/>
  <c r="BJ656" i="22"/>
  <c r="BK46" i="34" s="1"/>
  <c r="BK22" i="34"/>
  <c r="AU19" i="34"/>
  <c r="AT652" i="22"/>
  <c r="AU43" i="34" s="1"/>
  <c r="AE18" i="34"/>
  <c r="AD651" i="22"/>
  <c r="AE42" i="34" s="1"/>
  <c r="AE17" i="34"/>
  <c r="AD650" i="22"/>
  <c r="AE41" i="34" s="1"/>
  <c r="O19" i="34"/>
  <c r="N652" i="22"/>
  <c r="O43" i="34" s="1"/>
  <c r="BF19" i="34"/>
  <c r="BE652" i="22"/>
  <c r="BF43" i="34" s="1"/>
  <c r="BE651" i="22"/>
  <c r="BF42" i="34" s="1"/>
  <c r="BF18" i="34"/>
  <c r="AO651" i="22"/>
  <c r="AP42" i="34" s="1"/>
  <c r="AP18" i="34"/>
  <c r="Y650" i="22"/>
  <c r="Z41" i="34" s="1"/>
  <c r="Z17" i="34"/>
  <c r="Y652" i="22"/>
  <c r="Z43" i="34" s="1"/>
  <c r="Z19" i="34"/>
  <c r="BI21" i="34"/>
  <c r="BH655" i="22"/>
  <c r="BI45" i="34" s="1"/>
  <c r="AR651" i="22"/>
  <c r="AS42" i="34" s="1"/>
  <c r="AS18" i="34"/>
  <c r="AR650" i="22"/>
  <c r="AS41" i="34" s="1"/>
  <c r="AS17" i="34"/>
  <c r="AB652" i="22"/>
  <c r="AC43" i="34" s="1"/>
  <c r="AC19" i="34"/>
  <c r="L651" i="22"/>
  <c r="M42" i="34" s="1"/>
  <c r="M18" i="34"/>
  <c r="L650" i="22"/>
  <c r="M41" i="34" s="1"/>
  <c r="M17" i="34"/>
  <c r="BC650" i="22"/>
  <c r="BD41" i="34" s="1"/>
  <c r="BD17" i="34"/>
  <c r="AN17" i="34"/>
  <c r="AM650" i="22"/>
  <c r="AN41" i="34" s="1"/>
  <c r="AM652" i="22"/>
  <c r="AN43" i="34" s="1"/>
  <c r="AN19" i="34"/>
  <c r="W651" i="22"/>
  <c r="X42" i="34" s="1"/>
  <c r="X18" i="34"/>
  <c r="H19" i="34"/>
  <c r="G652" i="22"/>
  <c r="C590" i="22"/>
  <c r="C586" i="22"/>
  <c r="H20" i="34"/>
  <c r="G654" i="22"/>
  <c r="BF651" i="22"/>
  <c r="BG42" i="34" s="1"/>
  <c r="BG18" i="34"/>
  <c r="AP654" i="22"/>
  <c r="AQ44" i="34" s="1"/>
  <c r="AQ20" i="34"/>
  <c r="AP656" i="22"/>
  <c r="AQ46" i="34" s="1"/>
  <c r="AQ22" i="34"/>
  <c r="Z655" i="22"/>
  <c r="AA45" i="34" s="1"/>
  <c r="AA21" i="34"/>
  <c r="J654" i="22"/>
  <c r="K44" i="34" s="1"/>
  <c r="K20" i="34"/>
  <c r="J656" i="22"/>
  <c r="K46" i="34" s="1"/>
  <c r="K22" i="34"/>
  <c r="BA656" i="22"/>
  <c r="BB46" i="34" s="1"/>
  <c r="BB22" i="34"/>
  <c r="BA655" i="22"/>
  <c r="BB45" i="34" s="1"/>
  <c r="BB21" i="34"/>
  <c r="AL20" i="34"/>
  <c r="AK654" i="22"/>
  <c r="AL44" i="34" s="1"/>
  <c r="V22" i="34"/>
  <c r="U656" i="22"/>
  <c r="V46" i="34" s="1"/>
  <c r="V21" i="34"/>
  <c r="U655" i="22"/>
  <c r="V45" i="34" s="1"/>
  <c r="BD651" i="22"/>
  <c r="BE42" i="34" s="1"/>
  <c r="BE18" i="34"/>
  <c r="AN654" i="22"/>
  <c r="AO44" i="34" s="1"/>
  <c r="AO20" i="34"/>
  <c r="AN656" i="22"/>
  <c r="AO46" i="34" s="1"/>
  <c r="AO22" i="34"/>
  <c r="X655" i="22"/>
  <c r="Y45" i="34" s="1"/>
  <c r="Y21" i="34"/>
  <c r="H654" i="22"/>
  <c r="I44" i="34" s="1"/>
  <c r="I20" i="34"/>
  <c r="H656" i="22"/>
  <c r="I46" i="34" s="1"/>
  <c r="I22" i="34"/>
  <c r="AZ18" i="34"/>
  <c r="AY651" i="22"/>
  <c r="AZ42" i="34" s="1"/>
  <c r="AI656" i="22"/>
  <c r="AJ46" i="34" s="1"/>
  <c r="AJ22" i="34"/>
  <c r="AI655" i="22"/>
  <c r="AJ45" i="34" s="1"/>
  <c r="AJ21" i="34"/>
  <c r="S654" i="22"/>
  <c r="T44" i="34" s="1"/>
  <c r="T20" i="34"/>
  <c r="I656" i="22"/>
  <c r="J46" i="34" s="1"/>
  <c r="J22" i="34"/>
  <c r="I655" i="22"/>
  <c r="J45" i="34" s="1"/>
  <c r="J21" i="34"/>
  <c r="BB651" i="22"/>
  <c r="BC42" i="34" s="1"/>
  <c r="BC18" i="34"/>
  <c r="AL654" i="22"/>
  <c r="AM44" i="34" s="1"/>
  <c r="AM20" i="34"/>
  <c r="AL656" i="22"/>
  <c r="AM46" i="34" s="1"/>
  <c r="AM22" i="34"/>
  <c r="V655" i="22"/>
  <c r="W45" i="34" s="1"/>
  <c r="W21" i="34"/>
  <c r="N22" i="34"/>
  <c r="M656" i="22"/>
  <c r="N46" i="34" s="1"/>
  <c r="M655" i="22"/>
  <c r="N45" i="34" s="1"/>
  <c r="N21" i="34"/>
  <c r="BM656" i="22"/>
  <c r="BN46" i="34" s="1"/>
  <c r="BN22" i="34"/>
  <c r="AW656" i="22"/>
  <c r="AX46" i="34" s="1"/>
  <c r="AX22" i="34"/>
  <c r="AW655" i="22"/>
  <c r="AX45" i="34" s="1"/>
  <c r="AX21" i="34"/>
  <c r="AG654" i="22"/>
  <c r="AH44" i="34" s="1"/>
  <c r="AH20" i="34"/>
  <c r="Q656" i="22"/>
  <c r="R46" i="34" s="1"/>
  <c r="R22" i="34"/>
  <c r="Q655" i="22"/>
  <c r="R45" i="34" s="1"/>
  <c r="R21" i="34"/>
  <c r="AZ656" i="22"/>
  <c r="BA46" i="34" s="1"/>
  <c r="BA22" i="34"/>
  <c r="AK20" i="34"/>
  <c r="AJ654" i="22"/>
  <c r="AK44" i="34" s="1"/>
  <c r="AJ656" i="22"/>
  <c r="AK46" i="34" s="1"/>
  <c r="AK22" i="34"/>
  <c r="U21" i="34"/>
  <c r="T655" i="22"/>
  <c r="U45" i="34" s="1"/>
  <c r="BL21" i="34"/>
  <c r="BK655" i="22"/>
  <c r="BL45" i="34" s="1"/>
  <c r="BK654" i="22"/>
  <c r="BL44" i="34" s="1"/>
  <c r="BL20" i="34"/>
  <c r="AV17" i="34"/>
  <c r="AU650" i="22"/>
  <c r="AV41" i="34" s="1"/>
  <c r="AE656" i="22"/>
  <c r="AF46" i="34" s="1"/>
  <c r="AF22" i="34"/>
  <c r="AE655" i="22"/>
  <c r="AF45" i="34" s="1"/>
  <c r="AF21" i="34"/>
  <c r="O654" i="22"/>
  <c r="P44" i="34" s="1"/>
  <c r="P20" i="34"/>
  <c r="BN650" i="22"/>
  <c r="BO41" i="34" s="1"/>
  <c r="BO17" i="34"/>
  <c r="BO19" i="34"/>
  <c r="BN652" i="22"/>
  <c r="BO43" i="34" s="1"/>
  <c r="AY18" i="34"/>
  <c r="AX651" i="22"/>
  <c r="AY42" i="34" s="1"/>
  <c r="AI20" i="34"/>
  <c r="AH654" i="22"/>
  <c r="AI44" i="34" s="1"/>
  <c r="AH656" i="22"/>
  <c r="AI46" i="34" s="1"/>
  <c r="AI22" i="34"/>
  <c r="R655" i="22"/>
  <c r="S45" i="34" s="1"/>
  <c r="S21" i="34"/>
  <c r="BJ21" i="34"/>
  <c r="BI655" i="22"/>
  <c r="BJ45" i="34" s="1"/>
  <c r="BI654" i="22"/>
  <c r="BJ44" i="34" s="1"/>
  <c r="BJ20" i="34"/>
  <c r="AS654" i="22"/>
  <c r="AT44" i="34" s="1"/>
  <c r="AT20" i="34"/>
  <c r="AC656" i="22"/>
  <c r="AD46" i="34" s="1"/>
  <c r="AD22" i="34"/>
  <c r="AC655" i="22"/>
  <c r="AD45" i="34" s="1"/>
  <c r="AD21" i="34"/>
  <c r="BL651" i="22"/>
  <c r="BM42" i="34" s="1"/>
  <c r="BM18" i="34"/>
  <c r="AW18" i="34"/>
  <c r="AV651" i="22"/>
  <c r="AW42" i="34" s="1"/>
  <c r="AV652" i="22"/>
  <c r="AW43" i="34" s="1"/>
  <c r="AW19" i="34"/>
  <c r="AG21" i="34"/>
  <c r="AF655" i="22"/>
  <c r="AG45" i="34" s="1"/>
  <c r="Q20" i="34"/>
  <c r="P654" i="22"/>
  <c r="Q44" i="34" s="1"/>
  <c r="P656" i="22"/>
  <c r="Q46" i="34" s="1"/>
  <c r="Q22" i="34"/>
  <c r="BG656" i="22"/>
  <c r="BH46" i="34" s="1"/>
  <c r="BH22" i="34"/>
  <c r="AR22" i="34"/>
  <c r="AQ656" i="22"/>
  <c r="AR46" i="34" s="1"/>
  <c r="AR21" i="34"/>
  <c r="AQ655" i="22"/>
  <c r="AR45" i="34" s="1"/>
  <c r="AA654" i="22"/>
  <c r="AB44" i="34" s="1"/>
  <c r="AB20" i="34"/>
  <c r="K656" i="22"/>
  <c r="L46" i="34" s="1"/>
  <c r="L22" i="34"/>
  <c r="K655" i="22"/>
  <c r="L45" i="34" s="1"/>
  <c r="L21" i="34"/>
  <c r="BJ651" i="22"/>
  <c r="BK42" i="34" s="1"/>
  <c r="BK18" i="34"/>
  <c r="AT654" i="22"/>
  <c r="AU44" i="34" s="1"/>
  <c r="AU20" i="34"/>
  <c r="AT656" i="22"/>
  <c r="AU46" i="34" s="1"/>
  <c r="AU22" i="34"/>
  <c r="AD655" i="22"/>
  <c r="AE45" i="34" s="1"/>
  <c r="AE21" i="34"/>
  <c r="O20" i="34"/>
  <c r="N654" i="22"/>
  <c r="O44" i="34" s="1"/>
  <c r="N656" i="22"/>
  <c r="O46" i="34" s="1"/>
  <c r="O22" i="34"/>
  <c r="BE656" i="22"/>
  <c r="BF46" i="34" s="1"/>
  <c r="BF22" i="34"/>
  <c r="AP22" i="34"/>
  <c r="AO656" i="22"/>
  <c r="AP46" i="34" s="1"/>
  <c r="AP21" i="34"/>
  <c r="AO655" i="22"/>
  <c r="AP45" i="34" s="1"/>
  <c r="Y654" i="22"/>
  <c r="Z44" i="34" s="1"/>
  <c r="Z20" i="34"/>
  <c r="BI17" i="34"/>
  <c r="BH650" i="22"/>
  <c r="BI41" i="34" s="1"/>
  <c r="BH652" i="22"/>
  <c r="BI43" i="34" s="1"/>
  <c r="BI19" i="34"/>
  <c r="AR655" i="22"/>
  <c r="AS45" i="34" s="1"/>
  <c r="AS21" i="34"/>
  <c r="AB654" i="22"/>
  <c r="AC44" i="34" s="1"/>
  <c r="AC20" i="34"/>
  <c r="AB656" i="22"/>
  <c r="AC46" i="34" s="1"/>
  <c r="AC22" i="34"/>
  <c r="M21" i="34"/>
  <c r="L655" i="22"/>
  <c r="M45" i="34" s="1"/>
  <c r="BC655" i="22"/>
  <c r="BD45" i="34" s="1"/>
  <c r="BD21" i="34"/>
  <c r="BC654" i="22"/>
  <c r="BD44" i="34" s="1"/>
  <c r="BD20" i="34"/>
  <c r="AM654" i="22"/>
  <c r="AN44" i="34" s="1"/>
  <c r="AN20" i="34"/>
  <c r="X22" i="34"/>
  <c r="W656" i="22"/>
  <c r="X46" i="34" s="1"/>
  <c r="X21" i="34"/>
  <c r="W655" i="22"/>
  <c r="X45" i="34" s="1"/>
  <c r="H17" i="34"/>
  <c r="G650" i="22"/>
  <c r="H18" i="34"/>
  <c r="G651" i="22"/>
  <c r="BF655" i="22"/>
  <c r="BG45" i="34" s="1"/>
  <c r="BG21" i="34"/>
  <c r="AP651" i="22"/>
  <c r="AQ42" i="34" s="1"/>
  <c r="AQ18" i="34"/>
  <c r="AP650" i="22"/>
  <c r="AQ41" i="34" s="1"/>
  <c r="AQ17" i="34"/>
  <c r="AA19" i="34"/>
  <c r="Z652" i="22"/>
  <c r="AA43" i="34" s="1"/>
  <c r="K18" i="34"/>
  <c r="J651" i="22"/>
  <c r="K42" i="34" s="1"/>
  <c r="K17" i="34"/>
  <c r="J650" i="22"/>
  <c r="K41" i="34" s="1"/>
  <c r="BA651" i="22"/>
  <c r="BB42" i="34" s="1"/>
  <c r="BB18" i="34"/>
  <c r="BA652" i="22"/>
  <c r="BB43" i="34" s="1"/>
  <c r="BB19" i="34"/>
  <c r="AK651" i="22"/>
  <c r="AL42" i="34" s="1"/>
  <c r="AL18" i="34"/>
  <c r="U650" i="22"/>
  <c r="V41" i="34" s="1"/>
  <c r="V17" i="34"/>
  <c r="U652" i="22"/>
  <c r="V43" i="34" s="1"/>
  <c r="V19" i="34"/>
  <c r="BD655" i="22"/>
  <c r="BE45" i="34" s="1"/>
  <c r="BE21" i="34"/>
  <c r="AO18" i="34"/>
  <c r="AN651" i="22"/>
  <c r="AO42" i="34" s="1"/>
  <c r="AN650" i="22"/>
  <c r="AO41" i="34" s="1"/>
  <c r="AO17" i="34"/>
  <c r="X652" i="22"/>
  <c r="Y43" i="34" s="1"/>
  <c r="Y19" i="34"/>
  <c r="I18" i="34"/>
  <c r="H651" i="22"/>
  <c r="I42" i="34" s="1"/>
  <c r="I17" i="34"/>
  <c r="H650" i="22"/>
  <c r="I41" i="34" s="1"/>
  <c r="AY650" i="22"/>
  <c r="AZ41" i="34" s="1"/>
  <c r="AZ17" i="34"/>
  <c r="AI650" i="22"/>
  <c r="AJ41" i="34" s="1"/>
  <c r="AJ17" i="34"/>
  <c r="AJ19" i="34"/>
  <c r="AI652" i="22"/>
  <c r="AJ43" i="34" s="1"/>
  <c r="S651" i="22"/>
  <c r="T42" i="34" s="1"/>
  <c r="T18" i="34"/>
  <c r="I650" i="22"/>
  <c r="J41" i="34" s="1"/>
  <c r="J17" i="34"/>
  <c r="I652" i="22"/>
  <c r="J43" i="34" s="1"/>
  <c r="J19" i="34"/>
  <c r="BB655" i="22"/>
  <c r="BC45" i="34" s="1"/>
  <c r="BC21" i="34"/>
  <c r="AL651" i="22"/>
  <c r="AM42" i="34" s="1"/>
  <c r="AM18" i="34"/>
  <c r="AL650" i="22"/>
  <c r="AM41" i="34" s="1"/>
  <c r="AM17" i="34"/>
  <c r="V652" i="22"/>
  <c r="W43" i="34" s="1"/>
  <c r="W19" i="34"/>
  <c r="N17" i="34"/>
  <c r="M650" i="22"/>
  <c r="N41" i="34" s="1"/>
  <c r="M652" i="22"/>
  <c r="N43" i="34" s="1"/>
  <c r="N19" i="34"/>
  <c r="BM650" i="22"/>
  <c r="BN41" i="34" s="1"/>
  <c r="BN17" i="34"/>
  <c r="AW651" i="22"/>
  <c r="AX42" i="34" s="1"/>
  <c r="AX18" i="34"/>
  <c r="AW652" i="22"/>
  <c r="AX43" i="34" s="1"/>
  <c r="AX19" i="34"/>
  <c r="AG651" i="22"/>
  <c r="AH42" i="34" s="1"/>
  <c r="AH18" i="34"/>
  <c r="Q650" i="22"/>
  <c r="R41" i="34" s="1"/>
  <c r="R17" i="34"/>
  <c r="R19" i="34"/>
  <c r="Q652" i="22"/>
  <c r="R43" i="34" s="1"/>
  <c r="BA21" i="34"/>
  <c r="AZ655" i="22"/>
  <c r="BA45" i="34" s="1"/>
  <c r="AJ651" i="22"/>
  <c r="AK42" i="34" s="1"/>
  <c r="AK18" i="34"/>
  <c r="AJ650" i="22"/>
  <c r="AK41" i="34" s="1"/>
  <c r="AK17" i="34"/>
  <c r="T652" i="22"/>
  <c r="U43" i="34" s="1"/>
  <c r="U19" i="34"/>
  <c r="BK652" i="22"/>
  <c r="BL43" i="34" s="1"/>
  <c r="BL19" i="34"/>
  <c r="BK651" i="22"/>
  <c r="BL42" i="34" s="1"/>
  <c r="BL18" i="34"/>
  <c r="AU651" i="22"/>
  <c r="AV42" i="34" s="1"/>
  <c r="AV18" i="34"/>
  <c r="AE650" i="22"/>
  <c r="AF41" i="34" s="1"/>
  <c r="AF17" i="34"/>
  <c r="AE652" i="22"/>
  <c r="AF43" i="34" s="1"/>
  <c r="AF19" i="34"/>
  <c r="O651" i="22"/>
  <c r="P42" i="34" s="1"/>
  <c r="P18" i="34"/>
  <c r="BO20" i="34"/>
  <c r="BN654" i="22"/>
  <c r="BO44" i="34" s="1"/>
  <c r="BN656" i="22"/>
  <c r="BO46" i="34" s="1"/>
  <c r="BO22" i="34"/>
  <c r="AX655" i="22"/>
  <c r="AY45" i="34" s="1"/>
  <c r="AY21" i="34"/>
  <c r="AH651" i="22"/>
  <c r="AI42" i="34" s="1"/>
  <c r="AI18" i="34"/>
  <c r="AH650" i="22"/>
  <c r="AI41" i="34" s="1"/>
  <c r="AI17" i="34"/>
  <c r="R652" i="22"/>
  <c r="S43" i="34" s="1"/>
  <c r="S19" i="34"/>
  <c r="BI652" i="22"/>
  <c r="BJ43" i="34" s="1"/>
  <c r="BJ19" i="34"/>
  <c r="BI651" i="22"/>
  <c r="BJ42" i="34" s="1"/>
  <c r="BJ18" i="34"/>
  <c r="AS651" i="22"/>
  <c r="AT42" i="34" s="1"/>
  <c r="AT18" i="34"/>
  <c r="AC650" i="22"/>
  <c r="AD41" i="34" s="1"/>
  <c r="AD17" i="34"/>
  <c r="AC652" i="22"/>
  <c r="AD43" i="34" s="1"/>
  <c r="AD19" i="34"/>
  <c r="BL655" i="22"/>
  <c r="BM45" i="34" s="1"/>
  <c r="BM21" i="34"/>
  <c r="AV654" i="22"/>
  <c r="AW44" i="34" s="1"/>
  <c r="AW20" i="34"/>
  <c r="AW17" i="34"/>
  <c r="AV650" i="22"/>
  <c r="AW41" i="34" s="1"/>
  <c r="AF652" i="22"/>
  <c r="AG43" i="34" s="1"/>
  <c r="AG19" i="34"/>
  <c r="P651" i="22"/>
  <c r="Q42" i="34" s="1"/>
  <c r="Q18" i="34"/>
  <c r="P650" i="22"/>
  <c r="Q41" i="34" s="1"/>
  <c r="Q17" i="34"/>
  <c r="BH17" i="34"/>
  <c r="BG650" i="22"/>
  <c r="BH41" i="34" s="1"/>
  <c r="AQ650" i="22"/>
  <c r="AR41" i="34" s="1"/>
  <c r="AR17" i="34"/>
  <c r="AQ652" i="22"/>
  <c r="AR43" i="34" s="1"/>
  <c r="AR19" i="34"/>
  <c r="AA651" i="22"/>
  <c r="AB42" i="34" s="1"/>
  <c r="AB18" i="34"/>
  <c r="K650" i="22"/>
  <c r="L41" i="34" s="1"/>
  <c r="L17" i="34"/>
  <c r="K652" i="22"/>
  <c r="L43" i="34" s="1"/>
  <c r="L19" i="34"/>
  <c r="BJ655" i="22"/>
  <c r="BK45" i="34" s="1"/>
  <c r="BK21" i="34"/>
  <c r="AT651" i="22"/>
  <c r="AU42" i="34" s="1"/>
  <c r="AU18" i="34"/>
  <c r="AT650" i="22"/>
  <c r="AU41" i="34" s="1"/>
  <c r="AU17" i="34"/>
  <c r="AD652" i="22"/>
  <c r="AE43" i="34" s="1"/>
  <c r="AE19" i="34"/>
  <c r="N651" i="22"/>
  <c r="O42" i="34" s="1"/>
  <c r="O18" i="34"/>
  <c r="N650" i="22"/>
  <c r="O41" i="34" s="1"/>
  <c r="O17" i="34"/>
  <c r="BN851" i="22"/>
  <c r="BO28" i="27" s="1"/>
  <c r="AL851" i="22"/>
  <c r="AM28" i="27" s="1"/>
  <c r="AD851" i="22"/>
  <c r="AE28" i="27" s="1"/>
  <c r="Z851" i="22"/>
  <c r="AA28" i="27" s="1"/>
  <c r="I851" i="22"/>
  <c r="J28" i="27" s="1"/>
  <c r="AT851" i="22"/>
  <c r="AU28" i="27" s="1"/>
  <c r="AV851" i="22"/>
  <c r="AW28" i="27" s="1"/>
  <c r="F851" i="22"/>
  <c r="G28" i="27" s="1"/>
  <c r="J851" i="22"/>
  <c r="K28" i="27" s="1"/>
  <c r="H851" i="22"/>
  <c r="I28" i="27" s="1"/>
  <c r="AF602" i="21"/>
  <c r="AF635" i="21" s="1"/>
  <c r="AF605" i="21"/>
  <c r="AF638" i="21" s="1"/>
  <c r="AF600" i="21"/>
  <c r="AF633" i="21" s="1"/>
  <c r="AF606" i="21"/>
  <c r="AF639" i="21" s="1"/>
  <c r="AF604" i="21"/>
  <c r="AF637" i="21" s="1"/>
  <c r="AF601" i="21"/>
  <c r="AF634" i="21" s="1"/>
  <c r="Q600" i="21"/>
  <c r="Q633" i="21" s="1"/>
  <c r="Q602" i="21"/>
  <c r="Q635" i="21" s="1"/>
  <c r="Q605" i="21"/>
  <c r="Q638" i="21" s="1"/>
  <c r="Q604" i="21"/>
  <c r="Q637" i="21" s="1"/>
  <c r="Q601" i="21"/>
  <c r="Q634" i="21" s="1"/>
  <c r="Q606" i="21"/>
  <c r="Q639" i="21" s="1"/>
  <c r="AG600" i="21"/>
  <c r="AG633" i="21" s="1"/>
  <c r="AG602" i="21"/>
  <c r="AG635" i="21" s="1"/>
  <c r="AG605" i="21"/>
  <c r="AG638" i="21" s="1"/>
  <c r="AG604" i="21"/>
  <c r="AG637" i="21" s="1"/>
  <c r="AG601" i="21"/>
  <c r="AG634" i="21" s="1"/>
  <c r="AG606" i="21"/>
  <c r="AG639" i="21" s="1"/>
  <c r="AW600" i="21"/>
  <c r="AW633" i="21" s="1"/>
  <c r="AW602" i="21"/>
  <c r="AW635" i="21" s="1"/>
  <c r="AW605" i="21"/>
  <c r="AW638" i="21" s="1"/>
  <c r="AW604" i="21"/>
  <c r="AW637" i="21" s="1"/>
  <c r="AW601" i="21"/>
  <c r="AW634" i="21" s="1"/>
  <c r="AW606" i="21"/>
  <c r="AW639" i="21" s="1"/>
  <c r="BM600" i="21"/>
  <c r="BM633" i="21" s="1"/>
  <c r="BM602" i="21"/>
  <c r="BM635" i="21" s="1"/>
  <c r="BM605" i="21"/>
  <c r="BM638" i="21" s="1"/>
  <c r="BM604" i="21"/>
  <c r="BM637" i="21" s="1"/>
  <c r="BM601" i="21"/>
  <c r="BM634" i="21" s="1"/>
  <c r="BM606" i="21"/>
  <c r="BM639" i="21" s="1"/>
  <c r="AN602" i="21"/>
  <c r="AN635" i="21" s="1"/>
  <c r="AN605" i="21"/>
  <c r="AN638" i="21" s="1"/>
  <c r="AN600" i="21"/>
  <c r="AN633" i="21" s="1"/>
  <c r="AN606" i="21"/>
  <c r="AN639" i="21" s="1"/>
  <c r="AN604" i="21"/>
  <c r="AN637" i="21" s="1"/>
  <c r="AN601" i="21"/>
  <c r="AN634" i="21" s="1"/>
  <c r="J602" i="21"/>
  <c r="J635" i="21" s="1"/>
  <c r="J605" i="21"/>
  <c r="J638" i="21" s="1"/>
  <c r="J600" i="21"/>
  <c r="J633" i="21" s="1"/>
  <c r="J601" i="21"/>
  <c r="J634" i="21" s="1"/>
  <c r="J606" i="21"/>
  <c r="J639" i="21" s="1"/>
  <c r="J604" i="21"/>
  <c r="J637" i="21" s="1"/>
  <c r="Z602" i="21"/>
  <c r="Z635" i="21" s="1"/>
  <c r="Z605" i="21"/>
  <c r="Z638" i="21" s="1"/>
  <c r="Z600" i="21"/>
  <c r="Z633" i="21" s="1"/>
  <c r="Z601" i="21"/>
  <c r="Z634" i="21" s="1"/>
  <c r="Z606" i="21"/>
  <c r="Z639" i="21" s="1"/>
  <c r="Z604" i="21"/>
  <c r="Z637" i="21" s="1"/>
  <c r="AP602" i="21"/>
  <c r="AP635" i="21" s="1"/>
  <c r="AP605" i="21"/>
  <c r="AP638" i="21" s="1"/>
  <c r="AP600" i="21"/>
  <c r="AP633" i="21" s="1"/>
  <c r="AP601" i="21"/>
  <c r="AP634" i="21" s="1"/>
  <c r="AP606" i="21"/>
  <c r="AP639" i="21" s="1"/>
  <c r="AP604" i="21"/>
  <c r="AP637" i="21" s="1"/>
  <c r="BF602" i="21"/>
  <c r="BF635" i="21" s="1"/>
  <c r="BF605" i="21"/>
  <c r="BF638" i="21" s="1"/>
  <c r="BF600" i="21"/>
  <c r="BF633" i="21" s="1"/>
  <c r="BF601" i="21"/>
  <c r="BF634" i="21" s="1"/>
  <c r="BF606" i="21"/>
  <c r="BF639" i="21" s="1"/>
  <c r="BF604" i="21"/>
  <c r="BF637" i="21" s="1"/>
  <c r="T602" i="21"/>
  <c r="T635" i="21" s="1"/>
  <c r="T605" i="21"/>
  <c r="T638" i="21" s="1"/>
  <c r="T600" i="21"/>
  <c r="T633" i="21" s="1"/>
  <c r="T606" i="21"/>
  <c r="T639" i="21" s="1"/>
  <c r="T604" i="21"/>
  <c r="T637" i="21" s="1"/>
  <c r="T601" i="21"/>
  <c r="T634" i="21" s="1"/>
  <c r="BD602" i="21"/>
  <c r="BD635" i="21" s="1"/>
  <c r="BD605" i="21"/>
  <c r="BD638" i="21" s="1"/>
  <c r="BD600" i="21"/>
  <c r="BD633" i="21" s="1"/>
  <c r="BD606" i="21"/>
  <c r="BD639" i="21" s="1"/>
  <c r="BD604" i="21"/>
  <c r="BD637" i="21" s="1"/>
  <c r="BD601" i="21"/>
  <c r="BD634" i="21" s="1"/>
  <c r="S600" i="21"/>
  <c r="S633" i="21" s="1"/>
  <c r="S602" i="21"/>
  <c r="S635" i="21" s="1"/>
  <c r="S605" i="21"/>
  <c r="S638" i="21" s="1"/>
  <c r="S601" i="21"/>
  <c r="S634" i="21" s="1"/>
  <c r="S606" i="21"/>
  <c r="S639" i="21" s="1"/>
  <c r="S604" i="21"/>
  <c r="S637" i="21" s="1"/>
  <c r="AI600" i="21"/>
  <c r="AI633" i="21" s="1"/>
  <c r="AI602" i="21"/>
  <c r="AI635" i="21" s="1"/>
  <c r="AI605" i="21"/>
  <c r="AI638" i="21" s="1"/>
  <c r="AI601" i="21"/>
  <c r="AI634" i="21" s="1"/>
  <c r="AI606" i="21"/>
  <c r="AI639" i="21" s="1"/>
  <c r="AI604" i="21"/>
  <c r="AI637" i="21" s="1"/>
  <c r="AY600" i="21"/>
  <c r="AY633" i="21" s="1"/>
  <c r="AY602" i="21"/>
  <c r="AY635" i="21" s="1"/>
  <c r="AY605" i="21"/>
  <c r="AY638" i="21" s="1"/>
  <c r="AY601" i="21"/>
  <c r="AY634" i="21" s="1"/>
  <c r="AY606" i="21"/>
  <c r="AY639" i="21" s="1"/>
  <c r="AY604" i="21"/>
  <c r="AY637" i="21" s="1"/>
  <c r="BL617" i="21"/>
  <c r="BL650" i="21" s="1"/>
  <c r="BL620" i="21"/>
  <c r="BL653" i="21" s="1"/>
  <c r="BL621" i="21"/>
  <c r="BL654" i="21" s="1"/>
  <c r="BL616" i="21"/>
  <c r="BL649" i="21" s="1"/>
  <c r="BL618" i="21"/>
  <c r="BL651" i="21" s="1"/>
  <c r="BL622" i="21"/>
  <c r="BL655" i="21" s="1"/>
  <c r="U622" i="21"/>
  <c r="U655" i="21" s="1"/>
  <c r="U617" i="21"/>
  <c r="U650" i="21" s="1"/>
  <c r="U620" i="21"/>
  <c r="U653" i="21" s="1"/>
  <c r="U616" i="21"/>
  <c r="U649" i="21" s="1"/>
  <c r="U618" i="21"/>
  <c r="U651" i="21" s="1"/>
  <c r="U621" i="21"/>
  <c r="U654" i="21" s="1"/>
  <c r="AK622" i="21"/>
  <c r="AK655" i="21" s="1"/>
  <c r="AK617" i="21"/>
  <c r="AK650" i="21" s="1"/>
  <c r="AK621" i="21"/>
  <c r="AK654" i="21" s="1"/>
  <c r="AK616" i="21"/>
  <c r="AK649" i="21" s="1"/>
  <c r="AK620" i="21"/>
  <c r="AK653" i="21" s="1"/>
  <c r="AK618" i="21"/>
  <c r="AK651" i="21" s="1"/>
  <c r="BA622" i="21"/>
  <c r="BA655" i="21" s="1"/>
  <c r="BA617" i="21"/>
  <c r="BA650" i="21" s="1"/>
  <c r="BA621" i="21"/>
  <c r="BA654" i="21" s="1"/>
  <c r="BA616" i="21"/>
  <c r="BA649" i="21" s="1"/>
  <c r="BA620" i="21"/>
  <c r="BA653" i="21" s="1"/>
  <c r="BA618" i="21"/>
  <c r="BA651" i="21" s="1"/>
  <c r="H617" i="21"/>
  <c r="H650" i="21" s="1"/>
  <c r="H620" i="21"/>
  <c r="H653" i="21" s="1"/>
  <c r="H621" i="21"/>
  <c r="H654" i="21" s="1"/>
  <c r="H616" i="21"/>
  <c r="H649" i="21" s="1"/>
  <c r="H618" i="21"/>
  <c r="H651" i="21" s="1"/>
  <c r="H622" i="21"/>
  <c r="H655" i="21" s="1"/>
  <c r="AZ617" i="21"/>
  <c r="AZ650" i="21" s="1"/>
  <c r="AZ620" i="21"/>
  <c r="AZ653" i="21" s="1"/>
  <c r="AZ616" i="21"/>
  <c r="AZ649" i="21" s="1"/>
  <c r="AZ621" i="21"/>
  <c r="AZ654" i="21" s="1"/>
  <c r="AZ618" i="21"/>
  <c r="AZ651" i="21" s="1"/>
  <c r="AZ622" i="21"/>
  <c r="AZ655" i="21" s="1"/>
  <c r="R617" i="21"/>
  <c r="R650" i="21" s="1"/>
  <c r="R620" i="21"/>
  <c r="R653" i="21" s="1"/>
  <c r="R622" i="21"/>
  <c r="R655" i="21" s="1"/>
  <c r="R616" i="21"/>
  <c r="R649" i="21" s="1"/>
  <c r="R621" i="21"/>
  <c r="R654" i="21" s="1"/>
  <c r="R618" i="21"/>
  <c r="R651" i="21" s="1"/>
  <c r="AH617" i="21"/>
  <c r="AH650" i="21" s="1"/>
  <c r="AH620" i="21"/>
  <c r="AH653" i="21" s="1"/>
  <c r="AH622" i="21"/>
  <c r="AH655" i="21" s="1"/>
  <c r="AH616" i="21"/>
  <c r="AH649" i="21" s="1"/>
  <c r="AH618" i="21"/>
  <c r="AH651" i="21" s="1"/>
  <c r="AH621" i="21"/>
  <c r="AH654" i="21" s="1"/>
  <c r="AX617" i="21"/>
  <c r="AX650" i="21" s="1"/>
  <c r="AX620" i="21"/>
  <c r="AX653" i="21" s="1"/>
  <c r="AX622" i="21"/>
  <c r="AX655" i="21" s="1"/>
  <c r="AX618" i="21"/>
  <c r="AX651" i="21" s="1"/>
  <c r="AX616" i="21"/>
  <c r="AX649" i="21" s="1"/>
  <c r="AX621" i="21"/>
  <c r="AX654" i="21" s="1"/>
  <c r="BN617" i="21"/>
  <c r="BN650" i="21" s="1"/>
  <c r="BN620" i="21"/>
  <c r="BN653" i="21" s="1"/>
  <c r="BN622" i="21"/>
  <c r="BN655" i="21" s="1"/>
  <c r="BN618" i="21"/>
  <c r="BN651" i="21" s="1"/>
  <c r="BN616" i="21"/>
  <c r="BN649" i="21" s="1"/>
  <c r="BN621" i="21"/>
  <c r="BN654" i="21" s="1"/>
  <c r="AN617" i="21"/>
  <c r="AN650" i="21" s="1"/>
  <c r="AN620" i="21"/>
  <c r="AN653" i="21" s="1"/>
  <c r="AN621" i="21"/>
  <c r="AN654" i="21" s="1"/>
  <c r="AN616" i="21"/>
  <c r="AN649" i="21" s="1"/>
  <c r="AN618" i="21"/>
  <c r="AN651" i="21" s="1"/>
  <c r="AN622" i="21"/>
  <c r="AN655" i="21" s="1"/>
  <c r="K622" i="21"/>
  <c r="K655" i="21" s="1"/>
  <c r="K616" i="21"/>
  <c r="K649" i="21" s="1"/>
  <c r="K617" i="21"/>
  <c r="K650" i="21" s="1"/>
  <c r="K620" i="21"/>
  <c r="K653" i="21" s="1"/>
  <c r="K621" i="21"/>
  <c r="K654" i="21" s="1"/>
  <c r="K618" i="21"/>
  <c r="K651" i="21" s="1"/>
  <c r="AA622" i="21"/>
  <c r="AA655" i="21" s="1"/>
  <c r="AA616" i="21"/>
  <c r="AA649" i="21" s="1"/>
  <c r="AA620" i="21"/>
  <c r="AA653" i="21" s="1"/>
  <c r="AA617" i="21"/>
  <c r="AA650" i="21" s="1"/>
  <c r="AA618" i="21"/>
  <c r="AA651" i="21" s="1"/>
  <c r="AA621" i="21"/>
  <c r="AA654" i="21" s="1"/>
  <c r="AQ622" i="21"/>
  <c r="AQ655" i="21" s="1"/>
  <c r="AQ616" i="21"/>
  <c r="AQ649" i="21" s="1"/>
  <c r="AQ618" i="21"/>
  <c r="AQ651" i="21" s="1"/>
  <c r="AQ620" i="21"/>
  <c r="AQ653" i="21" s="1"/>
  <c r="AQ617" i="21"/>
  <c r="AQ650" i="21" s="1"/>
  <c r="AQ621" i="21"/>
  <c r="AQ654" i="21" s="1"/>
  <c r="BG622" i="21"/>
  <c r="BG655" i="21" s="1"/>
  <c r="BG616" i="21"/>
  <c r="BG649" i="21" s="1"/>
  <c r="BG618" i="21"/>
  <c r="BG651" i="21" s="1"/>
  <c r="BG620" i="21"/>
  <c r="BG653" i="21" s="1"/>
  <c r="BG617" i="21"/>
  <c r="BG650" i="21" s="1"/>
  <c r="BG621" i="21"/>
  <c r="BG654" i="21" s="1"/>
  <c r="F595" i="8"/>
  <c r="F598" i="8" s="1"/>
  <c r="BH602" i="21"/>
  <c r="BH635" i="21" s="1"/>
  <c r="BH605" i="21"/>
  <c r="BH638" i="21" s="1"/>
  <c r="BH600" i="21"/>
  <c r="BH633" i="21" s="1"/>
  <c r="BH606" i="21"/>
  <c r="BH639" i="21" s="1"/>
  <c r="BH604" i="21"/>
  <c r="BH637" i="21" s="1"/>
  <c r="BH601" i="21"/>
  <c r="BH634" i="21" s="1"/>
  <c r="U600" i="21"/>
  <c r="U633" i="21" s="1"/>
  <c r="U602" i="21"/>
  <c r="U635" i="21" s="1"/>
  <c r="U605" i="21"/>
  <c r="U638" i="21" s="1"/>
  <c r="U604" i="21"/>
  <c r="U637" i="21" s="1"/>
  <c r="U601" i="21"/>
  <c r="U634" i="21" s="1"/>
  <c r="U606" i="21"/>
  <c r="U639" i="21" s="1"/>
  <c r="AK600" i="21"/>
  <c r="AK633" i="21" s="1"/>
  <c r="AK602" i="21"/>
  <c r="AK635" i="21" s="1"/>
  <c r="AK605" i="21"/>
  <c r="AK638" i="21" s="1"/>
  <c r="AK604" i="21"/>
  <c r="AK637" i="21" s="1"/>
  <c r="AK601" i="21"/>
  <c r="AK634" i="21" s="1"/>
  <c r="AK606" i="21"/>
  <c r="AK639" i="21" s="1"/>
  <c r="BA600" i="21"/>
  <c r="BA633" i="21" s="1"/>
  <c r="BA602" i="21"/>
  <c r="BA635" i="21" s="1"/>
  <c r="BA605" i="21"/>
  <c r="BA638" i="21" s="1"/>
  <c r="BA604" i="21"/>
  <c r="BA637" i="21" s="1"/>
  <c r="BA601" i="21"/>
  <c r="BA634" i="21" s="1"/>
  <c r="BA606" i="21"/>
  <c r="BA639" i="21" s="1"/>
  <c r="L602" i="21"/>
  <c r="L635" i="21" s="1"/>
  <c r="L605" i="21"/>
  <c r="L638" i="21" s="1"/>
  <c r="L600" i="21"/>
  <c r="L633" i="21" s="1"/>
  <c r="L606" i="21"/>
  <c r="L639" i="21" s="1"/>
  <c r="L604" i="21"/>
  <c r="L637" i="21" s="1"/>
  <c r="L601" i="21"/>
  <c r="L634" i="21" s="1"/>
  <c r="AV602" i="21"/>
  <c r="AV635" i="21" s="1"/>
  <c r="AV605" i="21"/>
  <c r="AV638" i="21" s="1"/>
  <c r="AV600" i="21"/>
  <c r="AV633" i="21" s="1"/>
  <c r="AV606" i="21"/>
  <c r="AV639" i="21" s="1"/>
  <c r="AV604" i="21"/>
  <c r="AV637" i="21" s="1"/>
  <c r="AV601" i="21"/>
  <c r="AV634" i="21" s="1"/>
  <c r="N602" i="21"/>
  <c r="N635" i="21" s="1"/>
  <c r="N605" i="21"/>
  <c r="N638" i="21" s="1"/>
  <c r="N600" i="21"/>
  <c r="N633" i="21" s="1"/>
  <c r="N601" i="21"/>
  <c r="N634" i="21" s="1"/>
  <c r="N606" i="21"/>
  <c r="N639" i="21" s="1"/>
  <c r="N604" i="21"/>
  <c r="N637" i="21" s="1"/>
  <c r="AD602" i="21"/>
  <c r="AD635" i="21" s="1"/>
  <c r="AD605" i="21"/>
  <c r="AD638" i="21" s="1"/>
  <c r="AD600" i="21"/>
  <c r="AD633" i="21" s="1"/>
  <c r="AD601" i="21"/>
  <c r="AD634" i="21" s="1"/>
  <c r="AD606" i="21"/>
  <c r="AD639" i="21" s="1"/>
  <c r="AD604" i="21"/>
  <c r="AD637" i="21" s="1"/>
  <c r="AT602" i="21"/>
  <c r="AT635" i="21" s="1"/>
  <c r="AT605" i="21"/>
  <c r="AT638" i="21" s="1"/>
  <c r="AT600" i="21"/>
  <c r="AT633" i="21" s="1"/>
  <c r="AT601" i="21"/>
  <c r="AT634" i="21" s="1"/>
  <c r="AT606" i="21"/>
  <c r="AT639" i="21" s="1"/>
  <c r="AT604" i="21"/>
  <c r="AT637" i="21" s="1"/>
  <c r="BJ602" i="21"/>
  <c r="BJ635" i="21" s="1"/>
  <c r="BJ605" i="21"/>
  <c r="BJ638" i="21" s="1"/>
  <c r="BJ600" i="21"/>
  <c r="BJ633" i="21" s="1"/>
  <c r="BJ601" i="21"/>
  <c r="BJ634" i="21" s="1"/>
  <c r="BJ606" i="21"/>
  <c r="BJ639" i="21" s="1"/>
  <c r="BJ604" i="21"/>
  <c r="BJ637" i="21" s="1"/>
  <c r="X602" i="21"/>
  <c r="X635" i="21" s="1"/>
  <c r="X605" i="21"/>
  <c r="X638" i="21" s="1"/>
  <c r="X600" i="21"/>
  <c r="X633" i="21" s="1"/>
  <c r="X606" i="21"/>
  <c r="X639" i="21" s="1"/>
  <c r="X604" i="21"/>
  <c r="X637" i="21" s="1"/>
  <c r="X601" i="21"/>
  <c r="X634" i="21" s="1"/>
  <c r="G600" i="21"/>
  <c r="G633" i="21" s="1"/>
  <c r="G185" i="21"/>
  <c r="G217" i="21" s="1"/>
  <c r="K185" i="21"/>
  <c r="K217" i="21" s="1"/>
  <c r="O185" i="21"/>
  <c r="O217" i="21" s="1"/>
  <c r="S185" i="21"/>
  <c r="S217" i="21" s="1"/>
  <c r="W185" i="21"/>
  <c r="W217" i="21" s="1"/>
  <c r="AA185" i="21"/>
  <c r="AA217" i="21" s="1"/>
  <c r="AE185" i="21"/>
  <c r="AE217" i="21" s="1"/>
  <c r="AI185" i="21"/>
  <c r="AI217" i="21" s="1"/>
  <c r="G601" i="21"/>
  <c r="G634" i="21" s="1"/>
  <c r="H185" i="21"/>
  <c r="H217" i="21" s="1"/>
  <c r="M185" i="21"/>
  <c r="M217" i="21" s="1"/>
  <c r="R185" i="21"/>
  <c r="R217" i="21" s="1"/>
  <c r="X185" i="21"/>
  <c r="X217" i="21" s="1"/>
  <c r="AC185" i="21"/>
  <c r="AC217" i="21" s="1"/>
  <c r="AH185" i="21"/>
  <c r="AH217" i="21" s="1"/>
  <c r="AM185" i="21"/>
  <c r="AM217" i="21" s="1"/>
  <c r="AQ185" i="21"/>
  <c r="AQ217" i="21" s="1"/>
  <c r="AU185" i="21"/>
  <c r="AU217" i="21" s="1"/>
  <c r="AY185" i="21"/>
  <c r="AY217" i="21" s="1"/>
  <c r="BC185" i="21"/>
  <c r="BC217" i="21" s="1"/>
  <c r="BG185" i="21"/>
  <c r="BG217" i="21" s="1"/>
  <c r="BK185" i="21"/>
  <c r="BK217" i="21" s="1"/>
  <c r="G186" i="21"/>
  <c r="G218" i="21" s="1"/>
  <c r="K186" i="21"/>
  <c r="K218" i="21" s="1"/>
  <c r="O186" i="21"/>
  <c r="O218" i="21" s="1"/>
  <c r="S186" i="21"/>
  <c r="S218" i="21" s="1"/>
  <c r="W186" i="21"/>
  <c r="W218" i="21" s="1"/>
  <c r="AA186" i="21"/>
  <c r="AA218" i="21" s="1"/>
  <c r="AE186" i="21"/>
  <c r="AE218" i="21" s="1"/>
  <c r="AI186" i="21"/>
  <c r="AI218" i="21" s="1"/>
  <c r="AM186" i="21"/>
  <c r="AM218" i="21" s="1"/>
  <c r="AQ186" i="21"/>
  <c r="AQ218" i="21" s="1"/>
  <c r="AU186" i="21"/>
  <c r="AU218" i="21" s="1"/>
  <c r="AY186" i="21"/>
  <c r="AY218" i="21" s="1"/>
  <c r="BC186" i="21"/>
  <c r="BC218" i="21" s="1"/>
  <c r="BG186" i="21"/>
  <c r="BG218" i="21" s="1"/>
  <c r="BK186" i="21"/>
  <c r="BK218" i="21" s="1"/>
  <c r="G187" i="21"/>
  <c r="G219" i="21" s="1"/>
  <c r="K187" i="21"/>
  <c r="K219" i="21" s="1"/>
  <c r="O187" i="21"/>
  <c r="O219" i="21" s="1"/>
  <c r="S187" i="21"/>
  <c r="S219" i="21" s="1"/>
  <c r="W187" i="21"/>
  <c r="W219" i="21" s="1"/>
  <c r="AA187" i="21"/>
  <c r="AA219" i="21" s="1"/>
  <c r="AE187" i="21"/>
  <c r="AE219" i="21" s="1"/>
  <c r="AI187" i="21"/>
  <c r="AI219" i="21" s="1"/>
  <c r="AM187" i="21"/>
  <c r="AM219" i="21" s="1"/>
  <c r="AQ187" i="21"/>
  <c r="AQ219" i="21" s="1"/>
  <c r="AU187" i="21"/>
  <c r="AU219" i="21" s="1"/>
  <c r="AY187" i="21"/>
  <c r="AY219" i="21" s="1"/>
  <c r="BC187" i="21"/>
  <c r="BC219" i="21" s="1"/>
  <c r="BG187" i="21"/>
  <c r="BG219" i="21" s="1"/>
  <c r="BK187" i="21"/>
  <c r="BK219" i="21" s="1"/>
  <c r="G189" i="21"/>
  <c r="G221" i="21" s="1"/>
  <c r="K189" i="21"/>
  <c r="K221" i="21" s="1"/>
  <c r="O189" i="21"/>
  <c r="O221" i="21" s="1"/>
  <c r="S189" i="21"/>
  <c r="S221" i="21" s="1"/>
  <c r="W189" i="21"/>
  <c r="W221" i="21" s="1"/>
  <c r="AA189" i="21"/>
  <c r="AA221" i="21" s="1"/>
  <c r="AE189" i="21"/>
  <c r="AE221" i="21" s="1"/>
  <c r="AI189" i="21"/>
  <c r="AI221" i="21" s="1"/>
  <c r="AM189" i="21"/>
  <c r="AM221" i="21" s="1"/>
  <c r="AQ189" i="21"/>
  <c r="AQ221" i="21" s="1"/>
  <c r="AU189" i="21"/>
  <c r="AU221" i="21" s="1"/>
  <c r="AY189" i="21"/>
  <c r="AY221" i="21" s="1"/>
  <c r="BC189" i="21"/>
  <c r="BC221" i="21" s="1"/>
  <c r="BG189" i="21"/>
  <c r="BG221" i="21" s="1"/>
  <c r="BK189" i="21"/>
  <c r="BK221" i="21" s="1"/>
  <c r="G190" i="21"/>
  <c r="G222" i="21" s="1"/>
  <c r="K190" i="21"/>
  <c r="K222" i="21" s="1"/>
  <c r="O190" i="21"/>
  <c r="O222" i="21" s="1"/>
  <c r="S190" i="21"/>
  <c r="S222" i="21" s="1"/>
  <c r="W190" i="21"/>
  <c r="W222" i="21" s="1"/>
  <c r="AA190" i="21"/>
  <c r="AA222" i="21" s="1"/>
  <c r="AE190" i="21"/>
  <c r="AE222" i="21" s="1"/>
  <c r="AI190" i="21"/>
  <c r="AI222" i="21" s="1"/>
  <c r="AM190" i="21"/>
  <c r="AM222" i="21" s="1"/>
  <c r="AQ190" i="21"/>
  <c r="AQ222" i="21" s="1"/>
  <c r="AU190" i="21"/>
  <c r="AU222" i="21" s="1"/>
  <c r="AY190" i="21"/>
  <c r="AY222" i="21" s="1"/>
  <c r="BC190" i="21"/>
  <c r="BC222" i="21" s="1"/>
  <c r="BG190" i="21"/>
  <c r="BG222" i="21" s="1"/>
  <c r="BK190" i="21"/>
  <c r="BK222" i="21" s="1"/>
  <c r="G191" i="21"/>
  <c r="G223" i="21" s="1"/>
  <c r="K191" i="21"/>
  <c r="K223" i="21" s="1"/>
  <c r="O191" i="21"/>
  <c r="O223" i="21" s="1"/>
  <c r="S191" i="21"/>
  <c r="S223" i="21" s="1"/>
  <c r="W191" i="21"/>
  <c r="W223" i="21" s="1"/>
  <c r="AA191" i="21"/>
  <c r="AA223" i="21" s="1"/>
  <c r="E165" i="21"/>
  <c r="G605" i="21"/>
  <c r="G638" i="21" s="1"/>
  <c r="J185" i="21"/>
  <c r="J217" i="21" s="1"/>
  <c r="P185" i="21"/>
  <c r="P217" i="21" s="1"/>
  <c r="U185" i="21"/>
  <c r="U217" i="21" s="1"/>
  <c r="Z185" i="21"/>
  <c r="Z217" i="21" s="1"/>
  <c r="AF185" i="21"/>
  <c r="AF217" i="21" s="1"/>
  <c r="AK185" i="21"/>
  <c r="AK217" i="21" s="1"/>
  <c r="AO185" i="21"/>
  <c r="AO217" i="21" s="1"/>
  <c r="AS185" i="21"/>
  <c r="AS217" i="21" s="1"/>
  <c r="AW185" i="21"/>
  <c r="AW217" i="21" s="1"/>
  <c r="BA185" i="21"/>
  <c r="BA217" i="21" s="1"/>
  <c r="BE185" i="21"/>
  <c r="BE217" i="21" s="1"/>
  <c r="BI185" i="21"/>
  <c r="BI217" i="21" s="1"/>
  <c r="BM185" i="21"/>
  <c r="BM217" i="21" s="1"/>
  <c r="I186" i="21"/>
  <c r="I218" i="21" s="1"/>
  <c r="M186" i="21"/>
  <c r="M218" i="21" s="1"/>
  <c r="Q186" i="21"/>
  <c r="Q218" i="21" s="1"/>
  <c r="U186" i="21"/>
  <c r="U218" i="21" s="1"/>
  <c r="Y186" i="21"/>
  <c r="Y218" i="21" s="1"/>
  <c r="AC186" i="21"/>
  <c r="AC218" i="21" s="1"/>
  <c r="AG186" i="21"/>
  <c r="AG218" i="21" s="1"/>
  <c r="AK186" i="21"/>
  <c r="AK218" i="21" s="1"/>
  <c r="AO186" i="21"/>
  <c r="AO218" i="21" s="1"/>
  <c r="AS186" i="21"/>
  <c r="AS218" i="21" s="1"/>
  <c r="AW186" i="21"/>
  <c r="AW218" i="21" s="1"/>
  <c r="BA186" i="21"/>
  <c r="BA218" i="21" s="1"/>
  <c r="BE186" i="21"/>
  <c r="BE218" i="21" s="1"/>
  <c r="BI186" i="21"/>
  <c r="BI218" i="21" s="1"/>
  <c r="BM186" i="21"/>
  <c r="BM218" i="21" s="1"/>
  <c r="I187" i="21"/>
  <c r="I219" i="21" s="1"/>
  <c r="M187" i="21"/>
  <c r="M219" i="21" s="1"/>
  <c r="Q187" i="21"/>
  <c r="Q219" i="21" s="1"/>
  <c r="U187" i="21"/>
  <c r="U219" i="21" s="1"/>
  <c r="Y187" i="21"/>
  <c r="Y219" i="21" s="1"/>
  <c r="AC187" i="21"/>
  <c r="AC219" i="21" s="1"/>
  <c r="AG187" i="21"/>
  <c r="AG219" i="21" s="1"/>
  <c r="AK187" i="21"/>
  <c r="AK219" i="21" s="1"/>
  <c r="AO187" i="21"/>
  <c r="AO219" i="21" s="1"/>
  <c r="AS187" i="21"/>
  <c r="AS219" i="21" s="1"/>
  <c r="AW187" i="21"/>
  <c r="AW219" i="21" s="1"/>
  <c r="BA187" i="21"/>
  <c r="BA219" i="21" s="1"/>
  <c r="BE187" i="21"/>
  <c r="BE219" i="21" s="1"/>
  <c r="BI187" i="21"/>
  <c r="BI219" i="21" s="1"/>
  <c r="BM187" i="21"/>
  <c r="BM219" i="21" s="1"/>
  <c r="I189" i="21"/>
  <c r="I221" i="21" s="1"/>
  <c r="M189" i="21"/>
  <c r="M221" i="21" s="1"/>
  <c r="Q189" i="21"/>
  <c r="Q221" i="21" s="1"/>
  <c r="U189" i="21"/>
  <c r="U221" i="21" s="1"/>
  <c r="Y189" i="21"/>
  <c r="Y221" i="21" s="1"/>
  <c r="AC189" i="21"/>
  <c r="AC221" i="21" s="1"/>
  <c r="AG189" i="21"/>
  <c r="AG221" i="21" s="1"/>
  <c r="AK189" i="21"/>
  <c r="AK221" i="21" s="1"/>
  <c r="AO189" i="21"/>
  <c r="AO221" i="21" s="1"/>
  <c r="AS189" i="21"/>
  <c r="AS221" i="21" s="1"/>
  <c r="AW189" i="21"/>
  <c r="AW221" i="21" s="1"/>
  <c r="BA189" i="21"/>
  <c r="BA221" i="21" s="1"/>
  <c r="BE189" i="21"/>
  <c r="BE221" i="21" s="1"/>
  <c r="BI189" i="21"/>
  <c r="BI221" i="21" s="1"/>
  <c r="BM189" i="21"/>
  <c r="BM221" i="21" s="1"/>
  <c r="I190" i="21"/>
  <c r="I222" i="21" s="1"/>
  <c r="M190" i="21"/>
  <c r="M222" i="21" s="1"/>
  <c r="Q190" i="21"/>
  <c r="Q222" i="21" s="1"/>
  <c r="U190" i="21"/>
  <c r="U222" i="21" s="1"/>
  <c r="Y190" i="21"/>
  <c r="Y222" i="21" s="1"/>
  <c r="AC190" i="21"/>
  <c r="AC222" i="21" s="1"/>
  <c r="AG190" i="21"/>
  <c r="AG222" i="21" s="1"/>
  <c r="AK190" i="21"/>
  <c r="AK222" i="21" s="1"/>
  <c r="AO190" i="21"/>
  <c r="AO222" i="21" s="1"/>
  <c r="AS190" i="21"/>
  <c r="AS222" i="21" s="1"/>
  <c r="AW190" i="21"/>
  <c r="AW222" i="21" s="1"/>
  <c r="BA190" i="21"/>
  <c r="BA222" i="21" s="1"/>
  <c r="BE190" i="21"/>
  <c r="BE222" i="21" s="1"/>
  <c r="G606" i="21"/>
  <c r="G639" i="21" s="1"/>
  <c r="N185" i="21"/>
  <c r="N217" i="21" s="1"/>
  <c r="Y185" i="21"/>
  <c r="Y217" i="21" s="1"/>
  <c r="AJ185" i="21"/>
  <c r="AJ217" i="21" s="1"/>
  <c r="AR185" i="21"/>
  <c r="AR217" i="21" s="1"/>
  <c r="AZ185" i="21"/>
  <c r="AZ217" i="21" s="1"/>
  <c r="BH185" i="21"/>
  <c r="BH217" i="21" s="1"/>
  <c r="H186" i="21"/>
  <c r="H218" i="21" s="1"/>
  <c r="P186" i="21"/>
  <c r="P218" i="21" s="1"/>
  <c r="X186" i="21"/>
  <c r="X218" i="21" s="1"/>
  <c r="AF186" i="21"/>
  <c r="AF218" i="21" s="1"/>
  <c r="AN186" i="21"/>
  <c r="AN218" i="21" s="1"/>
  <c r="AV186" i="21"/>
  <c r="AV218" i="21" s="1"/>
  <c r="BD186" i="21"/>
  <c r="BD218" i="21" s="1"/>
  <c r="BL186" i="21"/>
  <c r="BL218" i="21" s="1"/>
  <c r="L187" i="21"/>
  <c r="L219" i="21" s="1"/>
  <c r="T187" i="21"/>
  <c r="T219" i="21" s="1"/>
  <c r="AB187" i="21"/>
  <c r="AB219" i="21" s="1"/>
  <c r="AJ187" i="21"/>
  <c r="AJ219" i="21" s="1"/>
  <c r="AR187" i="21"/>
  <c r="AR219" i="21" s="1"/>
  <c r="AZ187" i="21"/>
  <c r="AZ219" i="21" s="1"/>
  <c r="BH187" i="21"/>
  <c r="BH219" i="21" s="1"/>
  <c r="H189" i="21"/>
  <c r="H221" i="21" s="1"/>
  <c r="P189" i="21"/>
  <c r="P221" i="21" s="1"/>
  <c r="X189" i="21"/>
  <c r="X221" i="21" s="1"/>
  <c r="AF189" i="21"/>
  <c r="AF221" i="21" s="1"/>
  <c r="AN189" i="21"/>
  <c r="AN221" i="21" s="1"/>
  <c r="AV189" i="21"/>
  <c r="AV221" i="21" s="1"/>
  <c r="BD189" i="21"/>
  <c r="BD221" i="21" s="1"/>
  <c r="BL189" i="21"/>
  <c r="BL221" i="21" s="1"/>
  <c r="L190" i="21"/>
  <c r="L222" i="21" s="1"/>
  <c r="T190" i="21"/>
  <c r="T222" i="21" s="1"/>
  <c r="AB190" i="21"/>
  <c r="AB222" i="21" s="1"/>
  <c r="AJ190" i="21"/>
  <c r="AJ222" i="21" s="1"/>
  <c r="AR190" i="21"/>
  <c r="AR222" i="21" s="1"/>
  <c r="AZ190" i="21"/>
  <c r="AZ222" i="21" s="1"/>
  <c r="BH190" i="21"/>
  <c r="BH222" i="21" s="1"/>
  <c r="BM190" i="21"/>
  <c r="BM222" i="21" s="1"/>
  <c r="J191" i="21"/>
  <c r="J223" i="21" s="1"/>
  <c r="P191" i="21"/>
  <c r="P223" i="21" s="1"/>
  <c r="U191" i="21"/>
  <c r="U223" i="21" s="1"/>
  <c r="Z191" i="21"/>
  <c r="Z223" i="21" s="1"/>
  <c r="AE191" i="21"/>
  <c r="AE223" i="21" s="1"/>
  <c r="AI191" i="21"/>
  <c r="AI223" i="21" s="1"/>
  <c r="AM191" i="21"/>
  <c r="AM223" i="21" s="1"/>
  <c r="AQ191" i="21"/>
  <c r="AQ223" i="21" s="1"/>
  <c r="AU191" i="21"/>
  <c r="AU223" i="21" s="1"/>
  <c r="AY191" i="21"/>
  <c r="AY223" i="21" s="1"/>
  <c r="BC191" i="21"/>
  <c r="BC223" i="21" s="1"/>
  <c r="BG191" i="21"/>
  <c r="BG223" i="21" s="1"/>
  <c r="BK191" i="21"/>
  <c r="BK223" i="21" s="1"/>
  <c r="G604" i="21"/>
  <c r="G637" i="21" s="1"/>
  <c r="Q185" i="21"/>
  <c r="Q217" i="21" s="1"/>
  <c r="AB185" i="21"/>
  <c r="AB217" i="21" s="1"/>
  <c r="AL185" i="21"/>
  <c r="AL217" i="21" s="1"/>
  <c r="AT185" i="21"/>
  <c r="AT217" i="21" s="1"/>
  <c r="BB185" i="21"/>
  <c r="BB217" i="21" s="1"/>
  <c r="BJ185" i="21"/>
  <c r="BJ217" i="21" s="1"/>
  <c r="J186" i="21"/>
  <c r="J218" i="21" s="1"/>
  <c r="R186" i="21"/>
  <c r="R218" i="21" s="1"/>
  <c r="Z186" i="21"/>
  <c r="Z218" i="21" s="1"/>
  <c r="AH186" i="21"/>
  <c r="AH218" i="21" s="1"/>
  <c r="AP186" i="21"/>
  <c r="AP218" i="21" s="1"/>
  <c r="AX186" i="21"/>
  <c r="AX218" i="21" s="1"/>
  <c r="BF186" i="21"/>
  <c r="BF218" i="21" s="1"/>
  <c r="BN186" i="21"/>
  <c r="BN218" i="21" s="1"/>
  <c r="N187" i="21"/>
  <c r="N219" i="21" s="1"/>
  <c r="V187" i="21"/>
  <c r="V219" i="21" s="1"/>
  <c r="AD187" i="21"/>
  <c r="AD219" i="21" s="1"/>
  <c r="AL187" i="21"/>
  <c r="AL219" i="21" s="1"/>
  <c r="AT187" i="21"/>
  <c r="AT219" i="21" s="1"/>
  <c r="BB187" i="21"/>
  <c r="BB219" i="21" s="1"/>
  <c r="BJ187" i="21"/>
  <c r="BJ219" i="21" s="1"/>
  <c r="J189" i="21"/>
  <c r="J221" i="21" s="1"/>
  <c r="R189" i="21"/>
  <c r="R221" i="21" s="1"/>
  <c r="Z189" i="21"/>
  <c r="Z221" i="21" s="1"/>
  <c r="AH189" i="21"/>
  <c r="AH221" i="21" s="1"/>
  <c r="AP189" i="21"/>
  <c r="AP221" i="21" s="1"/>
  <c r="AX189" i="21"/>
  <c r="AX221" i="21" s="1"/>
  <c r="BF189" i="21"/>
  <c r="BF221" i="21" s="1"/>
  <c r="BN189" i="21"/>
  <c r="BN221" i="21" s="1"/>
  <c r="N190" i="21"/>
  <c r="N222" i="21" s="1"/>
  <c r="V190" i="21"/>
  <c r="V222" i="21" s="1"/>
  <c r="AD190" i="21"/>
  <c r="AD222" i="21" s="1"/>
  <c r="AL190" i="21"/>
  <c r="AL222" i="21" s="1"/>
  <c r="AT190" i="21"/>
  <c r="AT222" i="21" s="1"/>
  <c r="BB190" i="21"/>
  <c r="BB222" i="21" s="1"/>
  <c r="I185" i="21"/>
  <c r="I217" i="21" s="1"/>
  <c r="T185" i="21"/>
  <c r="T217" i="21" s="1"/>
  <c r="AD185" i="21"/>
  <c r="AD217" i="21" s="1"/>
  <c r="AN185" i="21"/>
  <c r="AN217" i="21" s="1"/>
  <c r="AV185" i="21"/>
  <c r="AV217" i="21" s="1"/>
  <c r="BD185" i="21"/>
  <c r="BD217" i="21" s="1"/>
  <c r="BL185" i="21"/>
  <c r="BL217" i="21" s="1"/>
  <c r="L186" i="21"/>
  <c r="L218" i="21" s="1"/>
  <c r="T186" i="21"/>
  <c r="T218" i="21" s="1"/>
  <c r="AB186" i="21"/>
  <c r="AB218" i="21" s="1"/>
  <c r="AJ186" i="21"/>
  <c r="AJ218" i="21" s="1"/>
  <c r="AR186" i="21"/>
  <c r="AR218" i="21" s="1"/>
  <c r="AZ186" i="21"/>
  <c r="AZ218" i="21" s="1"/>
  <c r="BH186" i="21"/>
  <c r="BH218" i="21" s="1"/>
  <c r="H187" i="21"/>
  <c r="H219" i="21" s="1"/>
  <c r="P187" i="21"/>
  <c r="P219" i="21" s="1"/>
  <c r="X187" i="21"/>
  <c r="X219" i="21" s="1"/>
  <c r="AF187" i="21"/>
  <c r="AF219" i="21" s="1"/>
  <c r="AN187" i="21"/>
  <c r="AN219" i="21" s="1"/>
  <c r="AV187" i="21"/>
  <c r="AV219" i="21" s="1"/>
  <c r="BD187" i="21"/>
  <c r="BD219" i="21" s="1"/>
  <c r="BL187" i="21"/>
  <c r="BL219" i="21" s="1"/>
  <c r="L189" i="21"/>
  <c r="L221" i="21" s="1"/>
  <c r="T189" i="21"/>
  <c r="T221" i="21" s="1"/>
  <c r="AB189" i="21"/>
  <c r="AB221" i="21" s="1"/>
  <c r="AJ189" i="21"/>
  <c r="AJ221" i="21" s="1"/>
  <c r="AR189" i="21"/>
  <c r="AR221" i="21" s="1"/>
  <c r="AZ189" i="21"/>
  <c r="AZ221" i="21" s="1"/>
  <c r="BH189" i="21"/>
  <c r="BH221" i="21" s="1"/>
  <c r="H190" i="21"/>
  <c r="H222" i="21" s="1"/>
  <c r="P190" i="21"/>
  <c r="P222" i="21" s="1"/>
  <c r="X190" i="21"/>
  <c r="X222" i="21" s="1"/>
  <c r="AF190" i="21"/>
  <c r="AF222" i="21" s="1"/>
  <c r="AN190" i="21"/>
  <c r="AN222" i="21" s="1"/>
  <c r="AV190" i="21"/>
  <c r="AV222" i="21" s="1"/>
  <c r="BD190" i="21"/>
  <c r="BD222" i="21" s="1"/>
  <c r="BJ190" i="21"/>
  <c r="BJ222" i="21" s="1"/>
  <c r="H191" i="21"/>
  <c r="H223" i="21" s="1"/>
  <c r="M191" i="21"/>
  <c r="M223" i="21" s="1"/>
  <c r="R191" i="21"/>
  <c r="R223" i="21" s="1"/>
  <c r="X191" i="21"/>
  <c r="X223" i="21" s="1"/>
  <c r="AC191" i="21"/>
  <c r="AC223" i="21" s="1"/>
  <c r="AG191" i="21"/>
  <c r="AG223" i="21" s="1"/>
  <c r="AK191" i="21"/>
  <c r="AK223" i="21" s="1"/>
  <c r="AO191" i="21"/>
  <c r="AO223" i="21" s="1"/>
  <c r="AS191" i="21"/>
  <c r="AS223" i="21" s="1"/>
  <c r="AW191" i="21"/>
  <c r="AW223" i="21" s="1"/>
  <c r="BA191" i="21"/>
  <c r="BA223" i="21" s="1"/>
  <c r="BE191" i="21"/>
  <c r="BE223" i="21" s="1"/>
  <c r="BI191" i="21"/>
  <c r="BI223" i="21" s="1"/>
  <c r="BM191" i="21"/>
  <c r="BM223" i="21" s="1"/>
  <c r="G602" i="21"/>
  <c r="G635" i="21" s="1"/>
  <c r="AP185" i="21"/>
  <c r="AP217" i="21" s="1"/>
  <c r="N186" i="21"/>
  <c r="N218" i="21" s="1"/>
  <c r="AT186" i="21"/>
  <c r="AT218" i="21" s="1"/>
  <c r="R187" i="21"/>
  <c r="R219" i="21" s="1"/>
  <c r="AX187" i="21"/>
  <c r="AX219" i="21" s="1"/>
  <c r="V189" i="21"/>
  <c r="V221" i="21" s="1"/>
  <c r="BB189" i="21"/>
  <c r="BB221" i="21" s="1"/>
  <c r="Z190" i="21"/>
  <c r="Z222" i="21" s="1"/>
  <c r="BF190" i="21"/>
  <c r="BF222" i="21" s="1"/>
  <c r="I191" i="21"/>
  <c r="I223" i="21" s="1"/>
  <c r="T191" i="21"/>
  <c r="T223" i="21" s="1"/>
  <c r="AD191" i="21"/>
  <c r="AD223" i="21" s="1"/>
  <c r="AL191" i="21"/>
  <c r="AL223" i="21" s="1"/>
  <c r="AT191" i="21"/>
  <c r="AT223" i="21" s="1"/>
  <c r="BB191" i="21"/>
  <c r="BB223" i="21" s="1"/>
  <c r="BJ191" i="21"/>
  <c r="BJ223" i="21" s="1"/>
  <c r="L185" i="21"/>
  <c r="L217" i="21" s="1"/>
  <c r="AX185" i="21"/>
  <c r="AX217" i="21" s="1"/>
  <c r="V186" i="21"/>
  <c r="V218" i="21" s="1"/>
  <c r="BB186" i="21"/>
  <c r="BB218" i="21" s="1"/>
  <c r="Z187" i="21"/>
  <c r="Z219" i="21" s="1"/>
  <c r="BF187" i="21"/>
  <c r="BF219" i="21" s="1"/>
  <c r="AD189" i="21"/>
  <c r="AD221" i="21" s="1"/>
  <c r="BJ189" i="21"/>
  <c r="BJ221" i="21" s="1"/>
  <c r="AH190" i="21"/>
  <c r="AH222" i="21" s="1"/>
  <c r="BI190" i="21"/>
  <c r="BI222" i="21" s="1"/>
  <c r="L191" i="21"/>
  <c r="L223" i="21" s="1"/>
  <c r="V191" i="21"/>
  <c r="V223" i="21" s="1"/>
  <c r="AF191" i="21"/>
  <c r="AF223" i="21" s="1"/>
  <c r="AN191" i="21"/>
  <c r="AN223" i="21" s="1"/>
  <c r="AV191" i="21"/>
  <c r="AV223" i="21" s="1"/>
  <c r="BD191" i="21"/>
  <c r="BD223" i="21" s="1"/>
  <c r="BL191" i="21"/>
  <c r="BL223" i="21" s="1"/>
  <c r="V185" i="21"/>
  <c r="V217" i="21" s="1"/>
  <c r="BF185" i="21"/>
  <c r="BF217" i="21" s="1"/>
  <c r="AD186" i="21"/>
  <c r="AD218" i="21" s="1"/>
  <c r="BJ186" i="21"/>
  <c r="BJ218" i="21" s="1"/>
  <c r="AH187" i="21"/>
  <c r="AH219" i="21" s="1"/>
  <c r="BN187" i="21"/>
  <c r="BN219" i="21" s="1"/>
  <c r="AL189" i="21"/>
  <c r="AL221" i="21" s="1"/>
  <c r="J190" i="21"/>
  <c r="J222" i="21" s="1"/>
  <c r="AP190" i="21"/>
  <c r="AP222" i="21" s="1"/>
  <c r="BL190" i="21"/>
  <c r="BL222" i="21" s="1"/>
  <c r="N191" i="21"/>
  <c r="N223" i="21" s="1"/>
  <c r="Y191" i="21"/>
  <c r="Y223" i="21" s="1"/>
  <c r="AH191" i="21"/>
  <c r="AH223" i="21" s="1"/>
  <c r="AP191" i="21"/>
  <c r="AP223" i="21" s="1"/>
  <c r="AX191" i="21"/>
  <c r="AX223" i="21" s="1"/>
  <c r="BF191" i="21"/>
  <c r="BF223" i="21" s="1"/>
  <c r="BN191" i="21"/>
  <c r="BN223" i="21" s="1"/>
  <c r="AG185" i="21"/>
  <c r="AG217" i="21" s="1"/>
  <c r="BN185" i="21"/>
  <c r="BN217" i="21" s="1"/>
  <c r="AL186" i="21"/>
  <c r="AL218" i="21" s="1"/>
  <c r="J187" i="21"/>
  <c r="J219" i="21" s="1"/>
  <c r="AP187" i="21"/>
  <c r="AP219" i="21" s="1"/>
  <c r="N189" i="21"/>
  <c r="N221" i="21" s="1"/>
  <c r="AT189" i="21"/>
  <c r="AT221" i="21" s="1"/>
  <c r="R190" i="21"/>
  <c r="R222" i="21" s="1"/>
  <c r="AX190" i="21"/>
  <c r="AX222" i="21" s="1"/>
  <c r="BN190" i="21"/>
  <c r="BN222" i="21" s="1"/>
  <c r="Q191" i="21"/>
  <c r="Q223" i="21" s="1"/>
  <c r="AB191" i="21"/>
  <c r="AB223" i="21" s="1"/>
  <c r="AJ191" i="21"/>
  <c r="AJ223" i="21" s="1"/>
  <c r="AR191" i="21"/>
  <c r="AR223" i="21" s="1"/>
  <c r="AZ191" i="21"/>
  <c r="AZ223" i="21" s="1"/>
  <c r="BH191" i="21"/>
  <c r="BH223" i="21" s="1"/>
  <c r="W600" i="21"/>
  <c r="W633" i="21" s="1"/>
  <c r="W602" i="21"/>
  <c r="W635" i="21" s="1"/>
  <c r="W605" i="21"/>
  <c r="W638" i="21" s="1"/>
  <c r="W601" i="21"/>
  <c r="W634" i="21" s="1"/>
  <c r="W606" i="21"/>
  <c r="W639" i="21" s="1"/>
  <c r="W604" i="21"/>
  <c r="W637" i="21" s="1"/>
  <c r="AM600" i="21"/>
  <c r="AM633" i="21" s="1"/>
  <c r="AM602" i="21"/>
  <c r="AM635" i="21" s="1"/>
  <c r="AM605" i="21"/>
  <c r="AM638" i="21" s="1"/>
  <c r="AM601" i="21"/>
  <c r="AM634" i="21" s="1"/>
  <c r="AM606" i="21"/>
  <c r="AM639" i="21" s="1"/>
  <c r="AM604" i="21"/>
  <c r="AM637" i="21" s="1"/>
  <c r="BC600" i="21"/>
  <c r="BC633" i="21" s="1"/>
  <c r="BC602" i="21"/>
  <c r="BC635" i="21" s="1"/>
  <c r="BC605" i="21"/>
  <c r="BC638" i="21" s="1"/>
  <c r="BC601" i="21"/>
  <c r="BC634" i="21" s="1"/>
  <c r="BC606" i="21"/>
  <c r="BC639" i="21" s="1"/>
  <c r="BC604" i="21"/>
  <c r="BC637" i="21" s="1"/>
  <c r="I622" i="21"/>
  <c r="I655" i="21" s="1"/>
  <c r="I621" i="21"/>
  <c r="I654" i="21" s="1"/>
  <c r="I618" i="21"/>
  <c r="I651" i="21" s="1"/>
  <c r="I616" i="21"/>
  <c r="I649" i="21" s="1"/>
  <c r="I617" i="21"/>
  <c r="I650" i="21" s="1"/>
  <c r="I620" i="21"/>
  <c r="I653" i="21" s="1"/>
  <c r="Y622" i="21"/>
  <c r="Y655" i="21" s="1"/>
  <c r="Y621" i="21"/>
  <c r="Y654" i="21" s="1"/>
  <c r="Y616" i="21"/>
  <c r="Y649" i="21" s="1"/>
  <c r="Y618" i="21"/>
  <c r="Y651" i="21" s="1"/>
  <c r="Y620" i="21"/>
  <c r="Y653" i="21" s="1"/>
  <c r="Y617" i="21"/>
  <c r="Y650" i="21" s="1"/>
  <c r="AO622" i="21"/>
  <c r="AO655" i="21" s="1"/>
  <c r="AO621" i="21"/>
  <c r="AO654" i="21" s="1"/>
  <c r="AO617" i="21"/>
  <c r="AO650" i="21" s="1"/>
  <c r="AO618" i="21"/>
  <c r="AO651" i="21" s="1"/>
  <c r="AO616" i="21"/>
  <c r="AO649" i="21" s="1"/>
  <c r="AO620" i="21"/>
  <c r="AO653" i="21" s="1"/>
  <c r="BE622" i="21"/>
  <c r="BE655" i="21" s="1"/>
  <c r="BE621" i="21"/>
  <c r="BE654" i="21" s="1"/>
  <c r="BE617" i="21"/>
  <c r="BE650" i="21" s="1"/>
  <c r="BE618" i="21"/>
  <c r="BE651" i="21" s="1"/>
  <c r="BE616" i="21"/>
  <c r="BE649" i="21" s="1"/>
  <c r="BE620" i="21"/>
  <c r="BE653" i="21" s="1"/>
  <c r="P617" i="21"/>
  <c r="P650" i="21" s="1"/>
  <c r="P620" i="21"/>
  <c r="P653" i="21" s="1"/>
  <c r="P621" i="21"/>
  <c r="P654" i="21" s="1"/>
  <c r="P618" i="21"/>
  <c r="P651" i="21" s="1"/>
  <c r="P622" i="21"/>
  <c r="P655" i="21" s="1"/>
  <c r="P616" i="21"/>
  <c r="P649" i="21" s="1"/>
  <c r="BH617" i="21"/>
  <c r="BH650" i="21" s="1"/>
  <c r="BH620" i="21"/>
  <c r="BH653" i="21" s="1"/>
  <c r="BH616" i="21"/>
  <c r="BH649" i="21" s="1"/>
  <c r="BH621" i="21"/>
  <c r="BH654" i="21" s="1"/>
  <c r="BH622" i="21"/>
  <c r="BH655" i="21" s="1"/>
  <c r="BH618" i="21"/>
  <c r="BH651" i="21" s="1"/>
  <c r="V617" i="21"/>
  <c r="V650" i="21" s="1"/>
  <c r="V620" i="21"/>
  <c r="V653" i="21" s="1"/>
  <c r="V618" i="21"/>
  <c r="V651" i="21" s="1"/>
  <c r="V622" i="21"/>
  <c r="V655" i="21" s="1"/>
  <c r="V616" i="21"/>
  <c r="V649" i="21" s="1"/>
  <c r="V621" i="21"/>
  <c r="V654" i="21" s="1"/>
  <c r="AL617" i="21"/>
  <c r="AL650" i="21" s="1"/>
  <c r="AL620" i="21"/>
  <c r="AL653" i="21" s="1"/>
  <c r="AL618" i="21"/>
  <c r="AL651" i="21" s="1"/>
  <c r="AL622" i="21"/>
  <c r="AL655" i="21" s="1"/>
  <c r="AL616" i="21"/>
  <c r="AL649" i="21" s="1"/>
  <c r="AL621" i="21"/>
  <c r="AL654" i="21" s="1"/>
  <c r="BB617" i="21"/>
  <c r="BB650" i="21" s="1"/>
  <c r="BB620" i="21"/>
  <c r="BB653" i="21" s="1"/>
  <c r="BB618" i="21"/>
  <c r="BB651" i="21" s="1"/>
  <c r="BB622" i="21"/>
  <c r="BB655" i="21" s="1"/>
  <c r="BB616" i="21"/>
  <c r="BB649" i="21" s="1"/>
  <c r="BB621" i="21"/>
  <c r="BB654" i="21" s="1"/>
  <c r="L617" i="21"/>
  <c r="L650" i="21" s="1"/>
  <c r="L620" i="21"/>
  <c r="L653" i="21" s="1"/>
  <c r="L616" i="21"/>
  <c r="L649" i="21" s="1"/>
  <c r="L622" i="21"/>
  <c r="L655" i="21" s="1"/>
  <c r="L618" i="21"/>
  <c r="L651" i="21" s="1"/>
  <c r="L621" i="21"/>
  <c r="L654" i="21" s="1"/>
  <c r="AV617" i="21"/>
  <c r="AV650" i="21" s="1"/>
  <c r="AV620" i="21"/>
  <c r="AV653" i="21" s="1"/>
  <c r="AV621" i="21"/>
  <c r="AV654" i="21" s="1"/>
  <c r="AV616" i="21"/>
  <c r="AV649" i="21" s="1"/>
  <c r="AV618" i="21"/>
  <c r="AV651" i="21" s="1"/>
  <c r="AV622" i="21"/>
  <c r="AV655" i="21" s="1"/>
  <c r="O622" i="21"/>
  <c r="O655" i="21" s="1"/>
  <c r="O618" i="21"/>
  <c r="O651" i="21" s="1"/>
  <c r="O620" i="21"/>
  <c r="O653" i="21" s="1"/>
  <c r="O616" i="21"/>
  <c r="O649" i="21" s="1"/>
  <c r="O617" i="21"/>
  <c r="O650" i="21" s="1"/>
  <c r="O621" i="21"/>
  <c r="O654" i="21" s="1"/>
  <c r="AE622" i="21"/>
  <c r="AE655" i="21" s="1"/>
  <c r="AE618" i="21"/>
  <c r="AE651" i="21" s="1"/>
  <c r="AE620" i="21"/>
  <c r="AE653" i="21" s="1"/>
  <c r="AE616" i="21"/>
  <c r="AE649" i="21" s="1"/>
  <c r="AE617" i="21"/>
  <c r="AE650" i="21" s="1"/>
  <c r="AE621" i="21"/>
  <c r="AE654" i="21" s="1"/>
  <c r="AU622" i="21"/>
  <c r="AU655" i="21" s="1"/>
  <c r="AU618" i="21"/>
  <c r="AU651" i="21" s="1"/>
  <c r="AU620" i="21"/>
  <c r="AU653" i="21" s="1"/>
  <c r="AU616" i="21"/>
  <c r="AU649" i="21" s="1"/>
  <c r="AU617" i="21"/>
  <c r="AU650" i="21" s="1"/>
  <c r="AU621" i="21"/>
  <c r="AU654" i="21" s="1"/>
  <c r="BK622" i="21"/>
  <c r="BK655" i="21" s="1"/>
  <c r="BK618" i="21"/>
  <c r="BK651" i="21" s="1"/>
  <c r="BK620" i="21"/>
  <c r="BK653" i="21" s="1"/>
  <c r="BK616" i="21"/>
  <c r="BK649" i="21" s="1"/>
  <c r="BK617" i="21"/>
  <c r="BK650" i="21" s="1"/>
  <c r="BK621" i="21"/>
  <c r="BK654" i="21" s="1"/>
  <c r="I600" i="21"/>
  <c r="I633" i="21" s="1"/>
  <c r="I602" i="21"/>
  <c r="I635" i="21" s="1"/>
  <c r="I605" i="21"/>
  <c r="I638" i="21" s="1"/>
  <c r="I604" i="21"/>
  <c r="I637" i="21" s="1"/>
  <c r="I601" i="21"/>
  <c r="I634" i="21" s="1"/>
  <c r="I606" i="21"/>
  <c r="I639" i="21" s="1"/>
  <c r="Y600" i="21"/>
  <c r="Y633" i="21" s="1"/>
  <c r="Y602" i="21"/>
  <c r="Y635" i="21" s="1"/>
  <c r="Y605" i="21"/>
  <c r="Y638" i="21" s="1"/>
  <c r="Y604" i="21"/>
  <c r="Y637" i="21" s="1"/>
  <c r="Y601" i="21"/>
  <c r="Y634" i="21" s="1"/>
  <c r="Y606" i="21"/>
  <c r="Y639" i="21" s="1"/>
  <c r="AO600" i="21"/>
  <c r="AO633" i="21" s="1"/>
  <c r="AO602" i="21"/>
  <c r="AO635" i="21" s="1"/>
  <c r="AO605" i="21"/>
  <c r="AO638" i="21" s="1"/>
  <c r="AO604" i="21"/>
  <c r="AO637" i="21" s="1"/>
  <c r="AO601" i="21"/>
  <c r="AO634" i="21" s="1"/>
  <c r="AO606" i="21"/>
  <c r="AO639" i="21" s="1"/>
  <c r="BE600" i="21"/>
  <c r="BE633" i="21" s="1"/>
  <c r="BE602" i="21"/>
  <c r="BE635" i="21" s="1"/>
  <c r="BE605" i="21"/>
  <c r="BE638" i="21" s="1"/>
  <c r="BE604" i="21"/>
  <c r="BE637" i="21" s="1"/>
  <c r="BE601" i="21"/>
  <c r="BE634" i="21" s="1"/>
  <c r="BE606" i="21"/>
  <c r="BE639" i="21" s="1"/>
  <c r="P602" i="21"/>
  <c r="P635" i="21" s="1"/>
  <c r="P605" i="21"/>
  <c r="P638" i="21" s="1"/>
  <c r="P600" i="21"/>
  <c r="P633" i="21" s="1"/>
  <c r="P606" i="21"/>
  <c r="P639" i="21" s="1"/>
  <c r="P604" i="21"/>
  <c r="P637" i="21" s="1"/>
  <c r="P601" i="21"/>
  <c r="P634" i="21" s="1"/>
  <c r="AZ602" i="21"/>
  <c r="AZ635" i="21" s="1"/>
  <c r="AZ605" i="21"/>
  <c r="AZ638" i="21" s="1"/>
  <c r="AZ600" i="21"/>
  <c r="AZ633" i="21" s="1"/>
  <c r="AZ606" i="21"/>
  <c r="AZ639" i="21" s="1"/>
  <c r="AZ604" i="21"/>
  <c r="AZ637" i="21" s="1"/>
  <c r="AZ601" i="21"/>
  <c r="AZ634" i="21" s="1"/>
  <c r="R602" i="21"/>
  <c r="R635" i="21" s="1"/>
  <c r="R605" i="21"/>
  <c r="R638" i="21" s="1"/>
  <c r="R600" i="21"/>
  <c r="R633" i="21" s="1"/>
  <c r="R601" i="21"/>
  <c r="R634" i="21" s="1"/>
  <c r="R606" i="21"/>
  <c r="R639" i="21" s="1"/>
  <c r="R604" i="21"/>
  <c r="R637" i="21" s="1"/>
  <c r="AH602" i="21"/>
  <c r="AH635" i="21" s="1"/>
  <c r="AH605" i="21"/>
  <c r="AH638" i="21" s="1"/>
  <c r="AH600" i="21"/>
  <c r="AH633" i="21" s="1"/>
  <c r="AH601" i="21"/>
  <c r="AH634" i="21" s="1"/>
  <c r="AH606" i="21"/>
  <c r="AH639" i="21" s="1"/>
  <c r="AH604" i="21"/>
  <c r="AH637" i="21" s="1"/>
  <c r="AX602" i="21"/>
  <c r="AX635" i="21" s="1"/>
  <c r="AX605" i="21"/>
  <c r="AX638" i="21" s="1"/>
  <c r="AX600" i="21"/>
  <c r="AX633" i="21" s="1"/>
  <c r="AX601" i="21"/>
  <c r="AX634" i="21" s="1"/>
  <c r="AX606" i="21"/>
  <c r="AX639" i="21" s="1"/>
  <c r="AX604" i="21"/>
  <c r="AX637" i="21" s="1"/>
  <c r="BN602" i="21"/>
  <c r="BN635" i="21" s="1"/>
  <c r="BN605" i="21"/>
  <c r="BN638" i="21" s="1"/>
  <c r="BN600" i="21"/>
  <c r="BN633" i="21" s="1"/>
  <c r="BN601" i="21"/>
  <c r="BN634" i="21" s="1"/>
  <c r="BN606" i="21"/>
  <c r="BN639" i="21" s="1"/>
  <c r="BN604" i="21"/>
  <c r="BN637" i="21" s="1"/>
  <c r="AJ602" i="21"/>
  <c r="AJ635" i="21" s="1"/>
  <c r="AJ605" i="21"/>
  <c r="AJ638" i="21" s="1"/>
  <c r="AJ600" i="21"/>
  <c r="AJ633" i="21" s="1"/>
  <c r="AJ606" i="21"/>
  <c r="AJ639" i="21" s="1"/>
  <c r="AJ604" i="21"/>
  <c r="AJ637" i="21" s="1"/>
  <c r="AJ601" i="21"/>
  <c r="AJ634" i="21" s="1"/>
  <c r="K600" i="21"/>
  <c r="K633" i="21" s="1"/>
  <c r="K602" i="21"/>
  <c r="K635" i="21" s="1"/>
  <c r="K605" i="21"/>
  <c r="K638" i="21" s="1"/>
  <c r="K601" i="21"/>
  <c r="K634" i="21" s="1"/>
  <c r="K606" i="21"/>
  <c r="K639" i="21" s="1"/>
  <c r="K604" i="21"/>
  <c r="K637" i="21" s="1"/>
  <c r="AA600" i="21"/>
  <c r="AA633" i="21" s="1"/>
  <c r="AA602" i="21"/>
  <c r="AA635" i="21" s="1"/>
  <c r="AA605" i="21"/>
  <c r="AA638" i="21" s="1"/>
  <c r="AA601" i="21"/>
  <c r="AA634" i="21" s="1"/>
  <c r="AA606" i="21"/>
  <c r="AA639" i="21" s="1"/>
  <c r="AA604" i="21"/>
  <c r="AA637" i="21" s="1"/>
  <c r="AQ600" i="21"/>
  <c r="AQ633" i="21" s="1"/>
  <c r="AQ602" i="21"/>
  <c r="AQ635" i="21" s="1"/>
  <c r="AQ605" i="21"/>
  <c r="AQ638" i="21" s="1"/>
  <c r="AQ601" i="21"/>
  <c r="AQ634" i="21" s="1"/>
  <c r="AQ606" i="21"/>
  <c r="AQ639" i="21" s="1"/>
  <c r="AQ604" i="21"/>
  <c r="AQ637" i="21" s="1"/>
  <c r="BG600" i="21"/>
  <c r="BG633" i="21" s="1"/>
  <c r="BG602" i="21"/>
  <c r="BG635" i="21" s="1"/>
  <c r="BG605" i="21"/>
  <c r="BG638" i="21" s="1"/>
  <c r="BG601" i="21"/>
  <c r="BG634" i="21" s="1"/>
  <c r="BG606" i="21"/>
  <c r="BG639" i="21" s="1"/>
  <c r="BG604" i="21"/>
  <c r="BG637" i="21" s="1"/>
  <c r="E68" i="12"/>
  <c r="X617" i="21"/>
  <c r="X650" i="21" s="1"/>
  <c r="X620" i="21"/>
  <c r="X653" i="21" s="1"/>
  <c r="X621" i="21"/>
  <c r="X654" i="21" s="1"/>
  <c r="X616" i="21"/>
  <c r="X649" i="21" s="1"/>
  <c r="X618" i="21"/>
  <c r="X651" i="21" s="1"/>
  <c r="X622" i="21"/>
  <c r="X655" i="21" s="1"/>
  <c r="M622" i="21"/>
  <c r="M655" i="21" s="1"/>
  <c r="M617" i="21"/>
  <c r="M650" i="21" s="1"/>
  <c r="M621" i="21"/>
  <c r="M654" i="21" s="1"/>
  <c r="M618" i="21"/>
  <c r="M651" i="21" s="1"/>
  <c r="M620" i="21"/>
  <c r="M653" i="21" s="1"/>
  <c r="M616" i="21"/>
  <c r="M649" i="21" s="1"/>
  <c r="AC622" i="21"/>
  <c r="AC655" i="21" s="1"/>
  <c r="AC617" i="21"/>
  <c r="AC650" i="21" s="1"/>
  <c r="AC618" i="21"/>
  <c r="AC651" i="21" s="1"/>
  <c r="AC621" i="21"/>
  <c r="AC654" i="21" s="1"/>
  <c r="AC616" i="21"/>
  <c r="AC649" i="21" s="1"/>
  <c r="AC620" i="21"/>
  <c r="AC653" i="21" s="1"/>
  <c r="AS622" i="21"/>
  <c r="AS655" i="21" s="1"/>
  <c r="AS617" i="21"/>
  <c r="AS650" i="21" s="1"/>
  <c r="AS621" i="21"/>
  <c r="AS654" i="21" s="1"/>
  <c r="AS618" i="21"/>
  <c r="AS651" i="21" s="1"/>
  <c r="AS616" i="21"/>
  <c r="AS649" i="21" s="1"/>
  <c r="AS620" i="21"/>
  <c r="AS653" i="21" s="1"/>
  <c r="BI622" i="21"/>
  <c r="BI655" i="21" s="1"/>
  <c r="BI617" i="21"/>
  <c r="BI650" i="21" s="1"/>
  <c r="BI621" i="21"/>
  <c r="BI654" i="21" s="1"/>
  <c r="BI618" i="21"/>
  <c r="BI651" i="21" s="1"/>
  <c r="BI616" i="21"/>
  <c r="BI649" i="21" s="1"/>
  <c r="BI620" i="21"/>
  <c r="BI653" i="21" s="1"/>
  <c r="AB617" i="21"/>
  <c r="AB650" i="21" s="1"/>
  <c r="AB620" i="21"/>
  <c r="AB653" i="21" s="1"/>
  <c r="AB616" i="21"/>
  <c r="AB649" i="21" s="1"/>
  <c r="AB622" i="21"/>
  <c r="AB655" i="21" s="1"/>
  <c r="AB618" i="21"/>
  <c r="AB651" i="21" s="1"/>
  <c r="AB621" i="21"/>
  <c r="AB654" i="21" s="1"/>
  <c r="J617" i="21"/>
  <c r="J650" i="21" s="1"/>
  <c r="J620" i="21"/>
  <c r="J653" i="21" s="1"/>
  <c r="J622" i="21"/>
  <c r="J655" i="21" s="1"/>
  <c r="J618" i="21"/>
  <c r="J651" i="21" s="1"/>
  <c r="J621" i="21"/>
  <c r="J654" i="21" s="1"/>
  <c r="J616" i="21"/>
  <c r="J649" i="21" s="1"/>
  <c r="Z617" i="21"/>
  <c r="Z650" i="21" s="1"/>
  <c r="Z620" i="21"/>
  <c r="Z653" i="21" s="1"/>
  <c r="Z622" i="21"/>
  <c r="Z655" i="21" s="1"/>
  <c r="Z621" i="21"/>
  <c r="Z654" i="21" s="1"/>
  <c r="Z618" i="21"/>
  <c r="Z651" i="21" s="1"/>
  <c r="Z616" i="21"/>
  <c r="Z649" i="21" s="1"/>
  <c r="AP617" i="21"/>
  <c r="AP650" i="21" s="1"/>
  <c r="AP620" i="21"/>
  <c r="AP653" i="21" s="1"/>
  <c r="AP622" i="21"/>
  <c r="AP655" i="21" s="1"/>
  <c r="AP618" i="21"/>
  <c r="AP651" i="21" s="1"/>
  <c r="AP621" i="21"/>
  <c r="AP654" i="21" s="1"/>
  <c r="AP616" i="21"/>
  <c r="AP649" i="21" s="1"/>
  <c r="BF617" i="21"/>
  <c r="BF650" i="21" s="1"/>
  <c r="BF620" i="21"/>
  <c r="BF653" i="21" s="1"/>
  <c r="BF622" i="21"/>
  <c r="BF655" i="21" s="1"/>
  <c r="BF618" i="21"/>
  <c r="BF651" i="21" s="1"/>
  <c r="BF621" i="21"/>
  <c r="BF654" i="21" s="1"/>
  <c r="BF616" i="21"/>
  <c r="BF649" i="21" s="1"/>
  <c r="T617" i="21"/>
  <c r="T650" i="21" s="1"/>
  <c r="T620" i="21"/>
  <c r="T653" i="21" s="1"/>
  <c r="T616" i="21"/>
  <c r="T649" i="21" s="1"/>
  <c r="T621" i="21"/>
  <c r="T654" i="21" s="1"/>
  <c r="T618" i="21"/>
  <c r="T651" i="21" s="1"/>
  <c r="T622" i="21"/>
  <c r="T655" i="21" s="1"/>
  <c r="BD617" i="21"/>
  <c r="BD650" i="21" s="1"/>
  <c r="BD620" i="21"/>
  <c r="BD653" i="21" s="1"/>
  <c r="BD621" i="21"/>
  <c r="BD654" i="21" s="1"/>
  <c r="BD616" i="21"/>
  <c r="BD649" i="21" s="1"/>
  <c r="BD618" i="21"/>
  <c r="BD651" i="21" s="1"/>
  <c r="BD622" i="21"/>
  <c r="BD655" i="21" s="1"/>
  <c r="S622" i="21"/>
  <c r="S655" i="21" s="1"/>
  <c r="S616" i="21"/>
  <c r="S649" i="21" s="1"/>
  <c r="S621" i="21"/>
  <c r="S654" i="21" s="1"/>
  <c r="S618" i="21"/>
  <c r="S651" i="21" s="1"/>
  <c r="S617" i="21"/>
  <c r="S650" i="21" s="1"/>
  <c r="S620" i="21"/>
  <c r="S653" i="21" s="1"/>
  <c r="AI622" i="21"/>
  <c r="AI655" i="21" s="1"/>
  <c r="AI616" i="21"/>
  <c r="AI649" i="21" s="1"/>
  <c r="AI618" i="21"/>
  <c r="AI651" i="21" s="1"/>
  <c r="AI621" i="21"/>
  <c r="AI654" i="21" s="1"/>
  <c r="AI617" i="21"/>
  <c r="AI650" i="21" s="1"/>
  <c r="AI620" i="21"/>
  <c r="AI653" i="21" s="1"/>
  <c r="AY622" i="21"/>
  <c r="AY655" i="21" s="1"/>
  <c r="AY616" i="21"/>
  <c r="AY649" i="21" s="1"/>
  <c r="AY618" i="21"/>
  <c r="AY651" i="21" s="1"/>
  <c r="AY620" i="21"/>
  <c r="AY653" i="21" s="1"/>
  <c r="AY621" i="21"/>
  <c r="AY654" i="21" s="1"/>
  <c r="AY617" i="21"/>
  <c r="AY650" i="21" s="1"/>
  <c r="M600" i="21"/>
  <c r="M633" i="21" s="1"/>
  <c r="M602" i="21"/>
  <c r="M635" i="21" s="1"/>
  <c r="M605" i="21"/>
  <c r="M638" i="21" s="1"/>
  <c r="M604" i="21"/>
  <c r="M637" i="21" s="1"/>
  <c r="M601" i="21"/>
  <c r="M634" i="21" s="1"/>
  <c r="M606" i="21"/>
  <c r="M639" i="21" s="1"/>
  <c r="AC600" i="21"/>
  <c r="AC633" i="21" s="1"/>
  <c r="AC602" i="21"/>
  <c r="AC635" i="21" s="1"/>
  <c r="AC605" i="21"/>
  <c r="AC638" i="21" s="1"/>
  <c r="AC604" i="21"/>
  <c r="AC637" i="21" s="1"/>
  <c r="AC601" i="21"/>
  <c r="AC634" i="21" s="1"/>
  <c r="AC606" i="21"/>
  <c r="AC639" i="21" s="1"/>
  <c r="AS600" i="21"/>
  <c r="AS633" i="21" s="1"/>
  <c r="AS602" i="21"/>
  <c r="AS635" i="21" s="1"/>
  <c r="AS605" i="21"/>
  <c r="AS638" i="21" s="1"/>
  <c r="AS604" i="21"/>
  <c r="AS637" i="21" s="1"/>
  <c r="AS601" i="21"/>
  <c r="AS634" i="21" s="1"/>
  <c r="AS606" i="21"/>
  <c r="AS639" i="21" s="1"/>
  <c r="BI600" i="21"/>
  <c r="BI633" i="21" s="1"/>
  <c r="BI602" i="21"/>
  <c r="BI635" i="21" s="1"/>
  <c r="BI605" i="21"/>
  <c r="BI638" i="21" s="1"/>
  <c r="BI604" i="21"/>
  <c r="BI637" i="21" s="1"/>
  <c r="BI601" i="21"/>
  <c r="BI634" i="21" s="1"/>
  <c r="BI606" i="21"/>
  <c r="BI639" i="21" s="1"/>
  <c r="AB602" i="21"/>
  <c r="AB635" i="21" s="1"/>
  <c r="AB605" i="21"/>
  <c r="AB638" i="21" s="1"/>
  <c r="AB600" i="21"/>
  <c r="AB633" i="21" s="1"/>
  <c r="AB606" i="21"/>
  <c r="AB639" i="21" s="1"/>
  <c r="AB604" i="21"/>
  <c r="AB637" i="21" s="1"/>
  <c r="AB601" i="21"/>
  <c r="AB634" i="21" s="1"/>
  <c r="BL602" i="21"/>
  <c r="BL635" i="21" s="1"/>
  <c r="BL605" i="21"/>
  <c r="BL638" i="21" s="1"/>
  <c r="BL600" i="21"/>
  <c r="BL633" i="21" s="1"/>
  <c r="BL606" i="21"/>
  <c r="BL639" i="21" s="1"/>
  <c r="BL604" i="21"/>
  <c r="BL637" i="21" s="1"/>
  <c r="BL601" i="21"/>
  <c r="BL634" i="21" s="1"/>
  <c r="V602" i="21"/>
  <c r="V635" i="21" s="1"/>
  <c r="V605" i="21"/>
  <c r="V638" i="21" s="1"/>
  <c r="V600" i="21"/>
  <c r="V633" i="21" s="1"/>
  <c r="V601" i="21"/>
  <c r="V634" i="21" s="1"/>
  <c r="V606" i="21"/>
  <c r="V639" i="21" s="1"/>
  <c r="V604" i="21"/>
  <c r="V637" i="21" s="1"/>
  <c r="AL602" i="21"/>
  <c r="AL635" i="21" s="1"/>
  <c r="AL605" i="21"/>
  <c r="AL638" i="21" s="1"/>
  <c r="AL600" i="21"/>
  <c r="AL633" i="21" s="1"/>
  <c r="AL601" i="21"/>
  <c r="AL634" i="21" s="1"/>
  <c r="AL606" i="21"/>
  <c r="AL639" i="21" s="1"/>
  <c r="AL604" i="21"/>
  <c r="AL637" i="21" s="1"/>
  <c r="BB602" i="21"/>
  <c r="BB635" i="21" s="1"/>
  <c r="BB605" i="21"/>
  <c r="BB638" i="21" s="1"/>
  <c r="BB600" i="21"/>
  <c r="BB633" i="21" s="1"/>
  <c r="BB601" i="21"/>
  <c r="BB634" i="21" s="1"/>
  <c r="BB606" i="21"/>
  <c r="BB639" i="21" s="1"/>
  <c r="BB604" i="21"/>
  <c r="BB637" i="21" s="1"/>
  <c r="H602" i="21"/>
  <c r="H635" i="21" s="1"/>
  <c r="H605" i="21"/>
  <c r="H638" i="21" s="1"/>
  <c r="H600" i="21"/>
  <c r="H633" i="21" s="1"/>
  <c r="H606" i="21"/>
  <c r="H639" i="21" s="1"/>
  <c r="H604" i="21"/>
  <c r="H637" i="21" s="1"/>
  <c r="H601" i="21"/>
  <c r="H634" i="21" s="1"/>
  <c r="AR602" i="21"/>
  <c r="AR635" i="21" s="1"/>
  <c r="AR605" i="21"/>
  <c r="AR638" i="21" s="1"/>
  <c r="AR600" i="21"/>
  <c r="AR633" i="21" s="1"/>
  <c r="AR606" i="21"/>
  <c r="AR639" i="21" s="1"/>
  <c r="AR604" i="21"/>
  <c r="AR637" i="21" s="1"/>
  <c r="AR601" i="21"/>
  <c r="AR634" i="21" s="1"/>
  <c r="O600" i="21"/>
  <c r="O633" i="21" s="1"/>
  <c r="O602" i="21"/>
  <c r="O635" i="21" s="1"/>
  <c r="O605" i="21"/>
  <c r="O638" i="21" s="1"/>
  <c r="O601" i="21"/>
  <c r="O634" i="21" s="1"/>
  <c r="O606" i="21"/>
  <c r="O639" i="21" s="1"/>
  <c r="O604" i="21"/>
  <c r="O637" i="21" s="1"/>
  <c r="AE600" i="21"/>
  <c r="AE633" i="21" s="1"/>
  <c r="AE602" i="21"/>
  <c r="AE635" i="21" s="1"/>
  <c r="AE605" i="21"/>
  <c r="AE638" i="21" s="1"/>
  <c r="AE601" i="21"/>
  <c r="AE634" i="21" s="1"/>
  <c r="AE606" i="21"/>
  <c r="AE639" i="21" s="1"/>
  <c r="AE604" i="21"/>
  <c r="AE637" i="21" s="1"/>
  <c r="AU600" i="21"/>
  <c r="AU633" i="21" s="1"/>
  <c r="AU602" i="21"/>
  <c r="AU635" i="21" s="1"/>
  <c r="AU605" i="21"/>
  <c r="AU638" i="21" s="1"/>
  <c r="AU601" i="21"/>
  <c r="AU634" i="21" s="1"/>
  <c r="AU606" i="21"/>
  <c r="AU639" i="21" s="1"/>
  <c r="AU604" i="21"/>
  <c r="AU637" i="21" s="1"/>
  <c r="BK600" i="21"/>
  <c r="BK633" i="21" s="1"/>
  <c r="BK602" i="21"/>
  <c r="BK635" i="21" s="1"/>
  <c r="BK605" i="21"/>
  <c r="BK638" i="21" s="1"/>
  <c r="BK601" i="21"/>
  <c r="BK634" i="21" s="1"/>
  <c r="BK606" i="21"/>
  <c r="BK639" i="21" s="1"/>
  <c r="BK604" i="21"/>
  <c r="BK637" i="21" s="1"/>
  <c r="Z73" i="12"/>
  <c r="Z75" i="12" s="1"/>
  <c r="G73" i="12"/>
  <c r="J73" i="12"/>
  <c r="J75" i="12" s="1"/>
  <c r="BN73" i="12"/>
  <c r="BN75" i="12" s="1"/>
  <c r="V73" i="12"/>
  <c r="V75" i="12" s="1"/>
  <c r="AT73" i="12"/>
  <c r="AT75" i="12" s="1"/>
  <c r="H73" i="12"/>
  <c r="H75" i="12" s="1"/>
  <c r="BD73" i="12"/>
  <c r="BD75" i="12" s="1"/>
  <c r="BC73" i="12"/>
  <c r="BC75" i="12" s="1"/>
  <c r="AD73" i="12"/>
  <c r="AD75" i="12" s="1"/>
  <c r="AB73" i="12"/>
  <c r="AB75" i="12" s="1"/>
  <c r="BH73" i="12"/>
  <c r="BH75" i="12" s="1"/>
  <c r="X73" i="12"/>
  <c r="X75" i="12" s="1"/>
  <c r="AS73" i="12"/>
  <c r="AS75" i="12" s="1"/>
  <c r="BL73" i="12"/>
  <c r="BL75" i="12" s="1"/>
  <c r="Q73" i="12"/>
  <c r="Q75" i="12" s="1"/>
  <c r="AK73" i="12"/>
  <c r="AK75" i="12" s="1"/>
  <c r="AI73" i="12"/>
  <c r="AI75" i="12" s="1"/>
  <c r="BM73" i="12"/>
  <c r="BM75" i="12" s="1"/>
  <c r="AR73" i="12"/>
  <c r="AR75" i="12" s="1"/>
  <c r="S73" i="12"/>
  <c r="S75" i="12" s="1"/>
  <c r="W73" i="12"/>
  <c r="W75" i="12" s="1"/>
  <c r="AW73" i="12"/>
  <c r="AW75" i="12" s="1"/>
  <c r="BA73" i="12"/>
  <c r="BA75" i="12" s="1"/>
  <c r="N73" i="12"/>
  <c r="N75" i="12" s="1"/>
  <c r="AF73" i="12"/>
  <c r="AF75" i="12" s="1"/>
  <c r="AZ73" i="12"/>
  <c r="AZ75" i="12" s="1"/>
  <c r="AL73" i="12"/>
  <c r="AL75" i="12" s="1"/>
  <c r="BG73" i="12"/>
  <c r="BG75" i="12" s="1"/>
  <c r="AA73" i="12"/>
  <c r="AA75" i="12" s="1"/>
  <c r="AV73" i="12"/>
  <c r="AV75" i="12" s="1"/>
  <c r="I73" i="12"/>
  <c r="I75" i="12" s="1"/>
  <c r="AP73" i="12"/>
  <c r="AP75" i="12" s="1"/>
  <c r="P73" i="12"/>
  <c r="P75" i="12" s="1"/>
  <c r="AQ73" i="12"/>
  <c r="AQ75" i="12" s="1"/>
  <c r="T73" i="12"/>
  <c r="T75" i="12" s="1"/>
  <c r="AJ73" i="12"/>
  <c r="AJ75" i="12" s="1"/>
  <c r="AE73" i="12"/>
  <c r="AE75" i="12" s="1"/>
  <c r="BF73" i="12"/>
  <c r="BF75" i="12" s="1"/>
  <c r="AG73" i="12"/>
  <c r="AG75" i="12" s="1"/>
  <c r="AC73" i="12"/>
  <c r="AC75" i="12" s="1"/>
  <c r="BE73" i="12"/>
  <c r="BE75" i="12" s="1"/>
  <c r="U73" i="12"/>
  <c r="U75" i="12" s="1"/>
  <c r="BK73" i="12"/>
  <c r="BK75" i="12" s="1"/>
  <c r="BJ73" i="12"/>
  <c r="BJ75" i="12" s="1"/>
  <c r="BI73" i="12"/>
  <c r="BI75" i="12" s="1"/>
  <c r="AY73" i="12"/>
  <c r="AY75" i="12" s="1"/>
  <c r="AN73" i="12"/>
  <c r="AN75" i="12" s="1"/>
  <c r="M73" i="12"/>
  <c r="M75" i="12" s="1"/>
  <c r="R73" i="12"/>
  <c r="R75" i="12" s="1"/>
  <c r="AO73" i="12"/>
  <c r="AO75" i="12" s="1"/>
  <c r="AX73" i="12"/>
  <c r="AX75" i="12" s="1"/>
  <c r="BB73" i="12"/>
  <c r="BB75" i="12" s="1"/>
  <c r="O73" i="12"/>
  <c r="O75" i="12" s="1"/>
  <c r="AM73" i="12"/>
  <c r="AM75" i="12" s="1"/>
  <c r="K73" i="12"/>
  <c r="K75" i="12" s="1"/>
  <c r="AU73" i="12"/>
  <c r="AU75" i="12" s="1"/>
  <c r="Y73" i="12"/>
  <c r="Y75" i="12" s="1"/>
  <c r="AH73" i="12"/>
  <c r="AH75" i="12" s="1"/>
  <c r="L73" i="12"/>
  <c r="L75" i="12" s="1"/>
  <c r="AR617" i="21"/>
  <c r="AR650" i="21" s="1"/>
  <c r="AR620" i="21"/>
  <c r="AR653" i="21" s="1"/>
  <c r="AR616" i="21"/>
  <c r="AR649" i="21" s="1"/>
  <c r="AR621" i="21"/>
  <c r="AR654" i="21" s="1"/>
  <c r="AR622" i="21"/>
  <c r="AR655" i="21" s="1"/>
  <c r="AR618" i="21"/>
  <c r="AR651" i="21" s="1"/>
  <c r="Q622" i="21"/>
  <c r="Q655" i="21" s="1"/>
  <c r="Q621" i="21"/>
  <c r="Q654" i="21" s="1"/>
  <c r="Q617" i="21"/>
  <c r="Q650" i="21" s="1"/>
  <c r="Q620" i="21"/>
  <c r="Q653" i="21" s="1"/>
  <c r="Q618" i="21"/>
  <c r="Q651" i="21" s="1"/>
  <c r="Q616" i="21"/>
  <c r="Q649" i="21" s="1"/>
  <c r="AG622" i="21"/>
  <c r="AG655" i="21" s="1"/>
  <c r="AG621" i="21"/>
  <c r="AG654" i="21" s="1"/>
  <c r="AG620" i="21"/>
  <c r="AG653" i="21" s="1"/>
  <c r="AG617" i="21"/>
  <c r="AG650" i="21" s="1"/>
  <c r="AG618" i="21"/>
  <c r="AG651" i="21" s="1"/>
  <c r="AG616" i="21"/>
  <c r="AG649" i="21" s="1"/>
  <c r="AW622" i="21"/>
  <c r="AW655" i="21" s="1"/>
  <c r="AW621" i="21"/>
  <c r="AW654" i="21" s="1"/>
  <c r="AW617" i="21"/>
  <c r="AW650" i="21" s="1"/>
  <c r="AW620" i="21"/>
  <c r="AW653" i="21" s="1"/>
  <c r="AW618" i="21"/>
  <c r="AW651" i="21" s="1"/>
  <c r="AW616" i="21"/>
  <c r="AW649" i="21" s="1"/>
  <c r="BM622" i="21"/>
  <c r="BM655" i="21" s="1"/>
  <c r="BM621" i="21"/>
  <c r="BM654" i="21" s="1"/>
  <c r="BM617" i="21"/>
  <c r="BM650" i="21" s="1"/>
  <c r="BM620" i="21"/>
  <c r="BM653" i="21" s="1"/>
  <c r="BM618" i="21"/>
  <c r="BM651" i="21" s="1"/>
  <c r="BM616" i="21"/>
  <c r="BM649" i="21" s="1"/>
  <c r="AJ617" i="21"/>
  <c r="AJ650" i="21" s="1"/>
  <c r="AJ620" i="21"/>
  <c r="AJ653" i="21" s="1"/>
  <c r="AJ616" i="21"/>
  <c r="AJ649" i="21" s="1"/>
  <c r="AJ618" i="21"/>
  <c r="AJ651" i="21" s="1"/>
  <c r="AJ621" i="21"/>
  <c r="AJ654" i="21" s="1"/>
  <c r="AJ622" i="21"/>
  <c r="AJ655" i="21" s="1"/>
  <c r="N617" i="21"/>
  <c r="N650" i="21" s="1"/>
  <c r="N620" i="21"/>
  <c r="N653" i="21" s="1"/>
  <c r="N618" i="21"/>
  <c r="N651" i="21" s="1"/>
  <c r="N621" i="21"/>
  <c r="N654" i="21" s="1"/>
  <c r="N616" i="21"/>
  <c r="N649" i="21" s="1"/>
  <c r="N622" i="21"/>
  <c r="N655" i="21" s="1"/>
  <c r="AD617" i="21"/>
  <c r="AD650" i="21" s="1"/>
  <c r="AD620" i="21"/>
  <c r="AD653" i="21" s="1"/>
  <c r="AD618" i="21"/>
  <c r="AD651" i="21" s="1"/>
  <c r="AD616" i="21"/>
  <c r="AD649" i="21" s="1"/>
  <c r="AD621" i="21"/>
  <c r="AD654" i="21" s="1"/>
  <c r="AD622" i="21"/>
  <c r="AD655" i="21" s="1"/>
  <c r="AT617" i="21"/>
  <c r="AT650" i="21" s="1"/>
  <c r="AT620" i="21"/>
  <c r="AT653" i="21" s="1"/>
  <c r="AT618" i="21"/>
  <c r="AT651" i="21" s="1"/>
  <c r="AT622" i="21"/>
  <c r="AT655" i="21" s="1"/>
  <c r="AT616" i="21"/>
  <c r="AT649" i="21" s="1"/>
  <c r="AT621" i="21"/>
  <c r="AT654" i="21" s="1"/>
  <c r="BJ617" i="21"/>
  <c r="BJ650" i="21" s="1"/>
  <c r="BJ620" i="21"/>
  <c r="BJ653" i="21" s="1"/>
  <c r="BJ618" i="21"/>
  <c r="BJ651" i="21" s="1"/>
  <c r="BJ622" i="21"/>
  <c r="BJ655" i="21" s="1"/>
  <c r="BJ616" i="21"/>
  <c r="BJ649" i="21" s="1"/>
  <c r="BJ621" i="21"/>
  <c r="BJ654" i="21" s="1"/>
  <c r="AF617" i="21"/>
  <c r="AF650" i="21" s="1"/>
  <c r="AF620" i="21"/>
  <c r="AF653" i="21" s="1"/>
  <c r="AF621" i="21"/>
  <c r="AF654" i="21" s="1"/>
  <c r="AF622" i="21"/>
  <c r="AF655" i="21" s="1"/>
  <c r="AF618" i="21"/>
  <c r="AF651" i="21" s="1"/>
  <c r="AF616" i="21"/>
  <c r="AF649" i="21" s="1"/>
  <c r="G616" i="21"/>
  <c r="G649" i="21" s="1"/>
  <c r="G201" i="21"/>
  <c r="G233" i="21" s="1"/>
  <c r="K201" i="21"/>
  <c r="K233" i="21" s="1"/>
  <c r="O201" i="21"/>
  <c r="O233" i="21" s="1"/>
  <c r="S201" i="21"/>
  <c r="S233" i="21" s="1"/>
  <c r="W201" i="21"/>
  <c r="W233" i="21" s="1"/>
  <c r="AA201" i="21"/>
  <c r="AA233" i="21" s="1"/>
  <c r="AE201" i="21"/>
  <c r="AE233" i="21" s="1"/>
  <c r="AI201" i="21"/>
  <c r="AI233" i="21" s="1"/>
  <c r="AM201" i="21"/>
  <c r="AM233" i="21" s="1"/>
  <c r="AQ201" i="21"/>
  <c r="AQ233" i="21" s="1"/>
  <c r="AU201" i="21"/>
  <c r="AU233" i="21" s="1"/>
  <c r="AY201" i="21"/>
  <c r="AY233" i="21" s="1"/>
  <c r="BC201" i="21"/>
  <c r="BC233" i="21" s="1"/>
  <c r="BG201" i="21"/>
  <c r="BG233" i="21" s="1"/>
  <c r="BK201" i="21"/>
  <c r="BK233" i="21" s="1"/>
  <c r="G202" i="21"/>
  <c r="G234" i="21" s="1"/>
  <c r="K202" i="21"/>
  <c r="K234" i="21" s="1"/>
  <c r="O202" i="21"/>
  <c r="O234" i="21" s="1"/>
  <c r="S202" i="21"/>
  <c r="S234" i="21" s="1"/>
  <c r="W202" i="21"/>
  <c r="W234" i="21" s="1"/>
  <c r="AA202" i="21"/>
  <c r="AA234" i="21" s="1"/>
  <c r="AE202" i="21"/>
  <c r="AE234" i="21" s="1"/>
  <c r="AI202" i="21"/>
  <c r="AI234" i="21" s="1"/>
  <c r="AM202" i="21"/>
  <c r="AM234" i="21" s="1"/>
  <c r="AQ202" i="21"/>
  <c r="AQ234" i="21" s="1"/>
  <c r="AU202" i="21"/>
  <c r="AU234" i="21" s="1"/>
  <c r="AY202" i="21"/>
  <c r="AY234" i="21" s="1"/>
  <c r="BC202" i="21"/>
  <c r="BC234" i="21" s="1"/>
  <c r="BG202" i="21"/>
  <c r="BG234" i="21" s="1"/>
  <c r="BK202" i="21"/>
  <c r="BK234" i="21" s="1"/>
  <c r="G203" i="21"/>
  <c r="G235" i="21" s="1"/>
  <c r="K203" i="21"/>
  <c r="K235" i="21" s="1"/>
  <c r="O203" i="21"/>
  <c r="O235" i="21" s="1"/>
  <c r="S203" i="21"/>
  <c r="S235" i="21" s="1"/>
  <c r="W203" i="21"/>
  <c r="W235" i="21" s="1"/>
  <c r="AA203" i="21"/>
  <c r="AA235" i="21" s="1"/>
  <c r="AE203" i="21"/>
  <c r="AE235" i="21" s="1"/>
  <c r="AI203" i="21"/>
  <c r="AI235" i="21" s="1"/>
  <c r="AM203" i="21"/>
  <c r="AM235" i="21" s="1"/>
  <c r="AQ203" i="21"/>
  <c r="AQ235" i="21" s="1"/>
  <c r="AU203" i="21"/>
  <c r="AU235" i="21" s="1"/>
  <c r="AY203" i="21"/>
  <c r="AY235" i="21" s="1"/>
  <c r="BC203" i="21"/>
  <c r="BC235" i="21" s="1"/>
  <c r="BG203" i="21"/>
  <c r="BG235" i="21" s="1"/>
  <c r="BK203" i="21"/>
  <c r="BK235" i="21" s="1"/>
  <c r="G205" i="21"/>
  <c r="G237" i="21" s="1"/>
  <c r="K205" i="21"/>
  <c r="K237" i="21" s="1"/>
  <c r="O205" i="21"/>
  <c r="O237" i="21" s="1"/>
  <c r="S205" i="21"/>
  <c r="S237" i="21" s="1"/>
  <c r="W205" i="21"/>
  <c r="W237" i="21" s="1"/>
  <c r="AA205" i="21"/>
  <c r="AA237" i="21" s="1"/>
  <c r="AE205" i="21"/>
  <c r="AE237" i="21" s="1"/>
  <c r="AI205" i="21"/>
  <c r="AI237" i="21" s="1"/>
  <c r="AM205" i="21"/>
  <c r="AM237" i="21" s="1"/>
  <c r="AQ205" i="21"/>
  <c r="AQ237" i="21" s="1"/>
  <c r="AU205" i="21"/>
  <c r="AU237" i="21" s="1"/>
  <c r="AY205" i="21"/>
  <c r="AY237" i="21" s="1"/>
  <c r="BC205" i="21"/>
  <c r="BC237" i="21" s="1"/>
  <c r="BG205" i="21"/>
  <c r="BG237" i="21" s="1"/>
  <c r="BK205" i="21"/>
  <c r="BK237" i="21" s="1"/>
  <c r="G206" i="21"/>
  <c r="G238" i="21" s="1"/>
  <c r="K206" i="21"/>
  <c r="K238" i="21" s="1"/>
  <c r="O206" i="21"/>
  <c r="O238" i="21" s="1"/>
  <c r="S206" i="21"/>
  <c r="S238" i="21" s="1"/>
  <c r="W206" i="21"/>
  <c r="W238" i="21" s="1"/>
  <c r="AA206" i="21"/>
  <c r="AA238" i="21" s="1"/>
  <c r="AE206" i="21"/>
  <c r="AE238" i="21" s="1"/>
  <c r="AI206" i="21"/>
  <c r="AI238" i="21" s="1"/>
  <c r="AM206" i="21"/>
  <c r="AM238" i="21" s="1"/>
  <c r="AQ206" i="21"/>
  <c r="AQ238" i="21" s="1"/>
  <c r="AU206" i="21"/>
  <c r="AU238" i="21" s="1"/>
  <c r="AY206" i="21"/>
  <c r="AY238" i="21" s="1"/>
  <c r="BC206" i="21"/>
  <c r="BC238" i="21" s="1"/>
  <c r="BG206" i="21"/>
  <c r="BG238" i="21" s="1"/>
  <c r="BK206" i="21"/>
  <c r="BK238" i="21" s="1"/>
  <c r="G207" i="21"/>
  <c r="G239" i="21" s="1"/>
  <c r="K207" i="21"/>
  <c r="K239" i="21" s="1"/>
  <c r="O207" i="21"/>
  <c r="O239" i="21" s="1"/>
  <c r="S207" i="21"/>
  <c r="S239" i="21" s="1"/>
  <c r="W207" i="21"/>
  <c r="W239" i="21" s="1"/>
  <c r="AA207" i="21"/>
  <c r="AA239" i="21" s="1"/>
  <c r="AE207" i="21"/>
  <c r="AE239" i="21" s="1"/>
  <c r="AI207" i="21"/>
  <c r="AI239" i="21" s="1"/>
  <c r="E167" i="21"/>
  <c r="G621" i="21"/>
  <c r="G654" i="21" s="1"/>
  <c r="J201" i="21"/>
  <c r="J233" i="21" s="1"/>
  <c r="P201" i="21"/>
  <c r="P233" i="21" s="1"/>
  <c r="U201" i="21"/>
  <c r="U233" i="21" s="1"/>
  <c r="Z201" i="21"/>
  <c r="Z233" i="21" s="1"/>
  <c r="AF201" i="21"/>
  <c r="AF233" i="21" s="1"/>
  <c r="AK201" i="21"/>
  <c r="AK233" i="21" s="1"/>
  <c r="AP201" i="21"/>
  <c r="AP233" i="21" s="1"/>
  <c r="AV201" i="21"/>
  <c r="AV233" i="21" s="1"/>
  <c r="BA201" i="21"/>
  <c r="BA233" i="21" s="1"/>
  <c r="BF201" i="21"/>
  <c r="BF233" i="21" s="1"/>
  <c r="BL201" i="21"/>
  <c r="BL233" i="21" s="1"/>
  <c r="I202" i="21"/>
  <c r="I234" i="21" s="1"/>
  <c r="N202" i="21"/>
  <c r="N234" i="21" s="1"/>
  <c r="T202" i="21"/>
  <c r="T234" i="21" s="1"/>
  <c r="Y202" i="21"/>
  <c r="Y234" i="21" s="1"/>
  <c r="AD202" i="21"/>
  <c r="AD234" i="21" s="1"/>
  <c r="AJ202" i="21"/>
  <c r="AJ234" i="21" s="1"/>
  <c r="AO202" i="21"/>
  <c r="AO234" i="21" s="1"/>
  <c r="AT202" i="21"/>
  <c r="AT234" i="21" s="1"/>
  <c r="AZ202" i="21"/>
  <c r="AZ234" i="21" s="1"/>
  <c r="BE202" i="21"/>
  <c r="BE234" i="21" s="1"/>
  <c r="BJ202" i="21"/>
  <c r="BJ234" i="21" s="1"/>
  <c r="H203" i="21"/>
  <c r="H235" i="21" s="1"/>
  <c r="M203" i="21"/>
  <c r="M235" i="21" s="1"/>
  <c r="R203" i="21"/>
  <c r="R235" i="21" s="1"/>
  <c r="X203" i="21"/>
  <c r="X235" i="21" s="1"/>
  <c r="AC203" i="21"/>
  <c r="AC235" i="21" s="1"/>
  <c r="AH203" i="21"/>
  <c r="AH235" i="21" s="1"/>
  <c r="AN203" i="21"/>
  <c r="AN235" i="21" s="1"/>
  <c r="AS203" i="21"/>
  <c r="AS235" i="21" s="1"/>
  <c r="AX203" i="21"/>
  <c r="AX235" i="21" s="1"/>
  <c r="BD203" i="21"/>
  <c r="BD235" i="21" s="1"/>
  <c r="BI203" i="21"/>
  <c r="BI235" i="21" s="1"/>
  <c r="BN203" i="21"/>
  <c r="BN235" i="21" s="1"/>
  <c r="L205" i="21"/>
  <c r="L237" i="21" s="1"/>
  <c r="Q205" i="21"/>
  <c r="Q237" i="21" s="1"/>
  <c r="V205" i="21"/>
  <c r="V237" i="21" s="1"/>
  <c r="AB205" i="21"/>
  <c r="AB237" i="21" s="1"/>
  <c r="AG205" i="21"/>
  <c r="AG237" i="21" s="1"/>
  <c r="AL205" i="21"/>
  <c r="AL237" i="21" s="1"/>
  <c r="AR205" i="21"/>
  <c r="AR237" i="21" s="1"/>
  <c r="AW205" i="21"/>
  <c r="AW237" i="21" s="1"/>
  <c r="BB205" i="21"/>
  <c r="BB237" i="21" s="1"/>
  <c r="BH205" i="21"/>
  <c r="BH237" i="21" s="1"/>
  <c r="BM205" i="21"/>
  <c r="BM237" i="21" s="1"/>
  <c r="J206" i="21"/>
  <c r="J238" i="21" s="1"/>
  <c r="P206" i="21"/>
  <c r="P238" i="21" s="1"/>
  <c r="U206" i="21"/>
  <c r="U238" i="21" s="1"/>
  <c r="Z206" i="21"/>
  <c r="Z238" i="21" s="1"/>
  <c r="AF206" i="21"/>
  <c r="AF238" i="21" s="1"/>
  <c r="AK206" i="21"/>
  <c r="AK238" i="21" s="1"/>
  <c r="AP206" i="21"/>
  <c r="AP238" i="21" s="1"/>
  <c r="AV206" i="21"/>
  <c r="AV238" i="21" s="1"/>
  <c r="BA206" i="21"/>
  <c r="BA238" i="21" s="1"/>
  <c r="BF206" i="21"/>
  <c r="BF238" i="21" s="1"/>
  <c r="BL206" i="21"/>
  <c r="BL238" i="21" s="1"/>
  <c r="I207" i="21"/>
  <c r="I239" i="21" s="1"/>
  <c r="N207" i="21"/>
  <c r="N239" i="21" s="1"/>
  <c r="T207" i="21"/>
  <c r="T239" i="21" s="1"/>
  <c r="Y207" i="21"/>
  <c r="Y239" i="21" s="1"/>
  <c r="AD207" i="21"/>
  <c r="AD239" i="21" s="1"/>
  <c r="AJ207" i="21"/>
  <c r="AJ239" i="21" s="1"/>
  <c r="AN207" i="21"/>
  <c r="AN239" i="21" s="1"/>
  <c r="AR207" i="21"/>
  <c r="AR239" i="21" s="1"/>
  <c r="AV207" i="21"/>
  <c r="AV239" i="21" s="1"/>
  <c r="AZ207" i="21"/>
  <c r="AZ239" i="21" s="1"/>
  <c r="BD207" i="21"/>
  <c r="BD239" i="21" s="1"/>
  <c r="BH207" i="21"/>
  <c r="BH239" i="21" s="1"/>
  <c r="BL207" i="21"/>
  <c r="BL239" i="21" s="1"/>
  <c r="G617" i="21"/>
  <c r="G650" i="21" s="1"/>
  <c r="G620" i="21"/>
  <c r="G653" i="21" s="1"/>
  <c r="M201" i="21"/>
  <c r="M233" i="21" s="1"/>
  <c r="T201" i="21"/>
  <c r="T233" i="21" s="1"/>
  <c r="AB201" i="21"/>
  <c r="AB233" i="21" s="1"/>
  <c r="AH201" i="21"/>
  <c r="AH233" i="21" s="1"/>
  <c r="AO201" i="21"/>
  <c r="AO233" i="21" s="1"/>
  <c r="AW201" i="21"/>
  <c r="AW233" i="21" s="1"/>
  <c r="BD201" i="21"/>
  <c r="BD233" i="21" s="1"/>
  <c r="BJ201" i="21"/>
  <c r="BJ233" i="21" s="1"/>
  <c r="J202" i="21"/>
  <c r="J234" i="21" s="1"/>
  <c r="Q202" i="21"/>
  <c r="Q234" i="21" s="1"/>
  <c r="X202" i="21"/>
  <c r="X234" i="21" s="1"/>
  <c r="AF202" i="21"/>
  <c r="AF234" i="21" s="1"/>
  <c r="AL202" i="21"/>
  <c r="AL234" i="21" s="1"/>
  <c r="AS202" i="21"/>
  <c r="AS234" i="21" s="1"/>
  <c r="BA202" i="21"/>
  <c r="BA234" i="21" s="1"/>
  <c r="BH202" i="21"/>
  <c r="BH234" i="21" s="1"/>
  <c r="BN202" i="21"/>
  <c r="BN234" i="21" s="1"/>
  <c r="N203" i="21"/>
  <c r="N235" i="21" s="1"/>
  <c r="U203" i="21"/>
  <c r="U235" i="21" s="1"/>
  <c r="AB203" i="21"/>
  <c r="AB235" i="21" s="1"/>
  <c r="AJ203" i="21"/>
  <c r="AJ235" i="21" s="1"/>
  <c r="AP203" i="21"/>
  <c r="AP235" i="21" s="1"/>
  <c r="AW203" i="21"/>
  <c r="AW235" i="21" s="1"/>
  <c r="BE203" i="21"/>
  <c r="BE235" i="21" s="1"/>
  <c r="BL203" i="21"/>
  <c r="BL235" i="21" s="1"/>
  <c r="J205" i="21"/>
  <c r="J237" i="21" s="1"/>
  <c r="R205" i="21"/>
  <c r="R237" i="21" s="1"/>
  <c r="Y205" i="21"/>
  <c r="Y237" i="21" s="1"/>
  <c r="AF205" i="21"/>
  <c r="AF237" i="21" s="1"/>
  <c r="AN205" i="21"/>
  <c r="AN237" i="21" s="1"/>
  <c r="AT205" i="21"/>
  <c r="AT237" i="21" s="1"/>
  <c r="BA205" i="21"/>
  <c r="BA237" i="21" s="1"/>
  <c r="BI205" i="21"/>
  <c r="BI237" i="21" s="1"/>
  <c r="H206" i="21"/>
  <c r="H238" i="21" s="1"/>
  <c r="N206" i="21"/>
  <c r="N238" i="21" s="1"/>
  <c r="V206" i="21"/>
  <c r="V238" i="21" s="1"/>
  <c r="AC206" i="21"/>
  <c r="AC238" i="21" s="1"/>
  <c r="AJ206" i="21"/>
  <c r="AJ238" i="21" s="1"/>
  <c r="AR206" i="21"/>
  <c r="AR238" i="21" s="1"/>
  <c r="AX206" i="21"/>
  <c r="AX238" i="21" s="1"/>
  <c r="BE206" i="21"/>
  <c r="BE238" i="21" s="1"/>
  <c r="BM206" i="21"/>
  <c r="BM238" i="21" s="1"/>
  <c r="L207" i="21"/>
  <c r="L239" i="21" s="1"/>
  <c r="R207" i="21"/>
  <c r="R239" i="21" s="1"/>
  <c r="Z207" i="21"/>
  <c r="Z239" i="21" s="1"/>
  <c r="AG207" i="21"/>
  <c r="AG239" i="21" s="1"/>
  <c r="AM207" i="21"/>
  <c r="AM239" i="21" s="1"/>
  <c r="AS207" i="21"/>
  <c r="AS239" i="21" s="1"/>
  <c r="AX207" i="21"/>
  <c r="AX239" i="21" s="1"/>
  <c r="BC207" i="21"/>
  <c r="BC239" i="21" s="1"/>
  <c r="BI207" i="21"/>
  <c r="BI239" i="21" s="1"/>
  <c r="BN207" i="21"/>
  <c r="BN239" i="21" s="1"/>
  <c r="G622" i="21"/>
  <c r="G655" i="21" s="1"/>
  <c r="N201" i="21"/>
  <c r="N233" i="21" s="1"/>
  <c r="X201" i="21"/>
  <c r="X233" i="21" s="1"/>
  <c r="AG201" i="21"/>
  <c r="AG233" i="21" s="1"/>
  <c r="AR201" i="21"/>
  <c r="AR233" i="21" s="1"/>
  <c r="AZ201" i="21"/>
  <c r="AZ233" i="21" s="1"/>
  <c r="BI201" i="21"/>
  <c r="BI233" i="21" s="1"/>
  <c r="L202" i="21"/>
  <c r="L234" i="21" s="1"/>
  <c r="U202" i="21"/>
  <c r="U234" i="21" s="1"/>
  <c r="AC202" i="21"/>
  <c r="AC234" i="21" s="1"/>
  <c r="AN202" i="21"/>
  <c r="AN234" i="21" s="1"/>
  <c r="AW202" i="21"/>
  <c r="AW234" i="21" s="1"/>
  <c r="BF202" i="21"/>
  <c r="BF234" i="21" s="1"/>
  <c r="I203" i="21"/>
  <c r="I235" i="21" s="1"/>
  <c r="Q203" i="21"/>
  <c r="Q235" i="21" s="1"/>
  <c r="Z203" i="21"/>
  <c r="Z235" i="21" s="1"/>
  <c r="AK203" i="21"/>
  <c r="AK235" i="21" s="1"/>
  <c r="AT203" i="21"/>
  <c r="AT235" i="21" s="1"/>
  <c r="BB203" i="21"/>
  <c r="BB235" i="21" s="1"/>
  <c r="BM203" i="21"/>
  <c r="BM235" i="21" s="1"/>
  <c r="N205" i="21"/>
  <c r="N237" i="21" s="1"/>
  <c r="X205" i="21"/>
  <c r="X237" i="21" s="1"/>
  <c r="AH205" i="21"/>
  <c r="AH237" i="21" s="1"/>
  <c r="AP205" i="21"/>
  <c r="AP237" i="21" s="1"/>
  <c r="AZ205" i="21"/>
  <c r="AZ237" i="21" s="1"/>
  <c r="BJ205" i="21"/>
  <c r="BJ237" i="21" s="1"/>
  <c r="L206" i="21"/>
  <c r="L238" i="21" s="1"/>
  <c r="T206" i="21"/>
  <c r="T238" i="21" s="1"/>
  <c r="AD206" i="21"/>
  <c r="AD238" i="21" s="1"/>
  <c r="AN206" i="21"/>
  <c r="AN238" i="21" s="1"/>
  <c r="AW206" i="21"/>
  <c r="AW238" i="21" s="1"/>
  <c r="BH206" i="21"/>
  <c r="BH238" i="21" s="1"/>
  <c r="H207" i="21"/>
  <c r="H239" i="21" s="1"/>
  <c r="Q207" i="21"/>
  <c r="Q239" i="21" s="1"/>
  <c r="AB207" i="21"/>
  <c r="AB239" i="21" s="1"/>
  <c r="AK207" i="21"/>
  <c r="AK239" i="21" s="1"/>
  <c r="AQ207" i="21"/>
  <c r="AQ239" i="21" s="1"/>
  <c r="AY207" i="21"/>
  <c r="AY239" i="21" s="1"/>
  <c r="BF207" i="21"/>
  <c r="BF239" i="21" s="1"/>
  <c r="BM207" i="21"/>
  <c r="BM239" i="21" s="1"/>
  <c r="I201" i="21"/>
  <c r="I233" i="21" s="1"/>
  <c r="R201" i="21"/>
  <c r="R233" i="21" s="1"/>
  <c r="AC201" i="21"/>
  <c r="AC233" i="21" s="1"/>
  <c r="AL201" i="21"/>
  <c r="AL233" i="21" s="1"/>
  <c r="AT201" i="21"/>
  <c r="AT233" i="21" s="1"/>
  <c r="BE201" i="21"/>
  <c r="BE233" i="21" s="1"/>
  <c r="BN201" i="21"/>
  <c r="BN233" i="21" s="1"/>
  <c r="P202" i="21"/>
  <c r="P234" i="21" s="1"/>
  <c r="Z202" i="21"/>
  <c r="Z234" i="21" s="1"/>
  <c r="AH202" i="21"/>
  <c r="AH234" i="21" s="1"/>
  <c r="AR202" i="21"/>
  <c r="AR234" i="21" s="1"/>
  <c r="BB202" i="21"/>
  <c r="BB234" i="21" s="1"/>
  <c r="BL202" i="21"/>
  <c r="BL234" i="21" s="1"/>
  <c r="L203" i="21"/>
  <c r="L235" i="21" s="1"/>
  <c r="V203" i="21"/>
  <c r="V235" i="21" s="1"/>
  <c r="AF203" i="21"/>
  <c r="AF235" i="21" s="1"/>
  <c r="AO203" i="21"/>
  <c r="AO235" i="21" s="1"/>
  <c r="AZ203" i="21"/>
  <c r="AZ235" i="21" s="1"/>
  <c r="BH203" i="21"/>
  <c r="BH235" i="21" s="1"/>
  <c r="I205" i="21"/>
  <c r="I237" i="21" s="1"/>
  <c r="T205" i="21"/>
  <c r="T237" i="21" s="1"/>
  <c r="AC205" i="21"/>
  <c r="AC237" i="21" s="1"/>
  <c r="AK205" i="21"/>
  <c r="AK237" i="21" s="1"/>
  <c r="AV205" i="21"/>
  <c r="AV237" i="21" s="1"/>
  <c r="BE205" i="21"/>
  <c r="BE237" i="21" s="1"/>
  <c r="BN205" i="21"/>
  <c r="BN237" i="21" s="1"/>
  <c r="Q206" i="21"/>
  <c r="Q238" i="21" s="1"/>
  <c r="Y206" i="21"/>
  <c r="Y238" i="21" s="1"/>
  <c r="AH206" i="21"/>
  <c r="AH238" i="21" s="1"/>
  <c r="AS206" i="21"/>
  <c r="AS238" i="21" s="1"/>
  <c r="BB206" i="21"/>
  <c r="BB238" i="21" s="1"/>
  <c r="BJ206" i="21"/>
  <c r="BJ238" i="21" s="1"/>
  <c r="M207" i="21"/>
  <c r="M239" i="21" s="1"/>
  <c r="V207" i="21"/>
  <c r="V239" i="21" s="1"/>
  <c r="AF207" i="21"/>
  <c r="AF239" i="21" s="1"/>
  <c r="AO207" i="21"/>
  <c r="AO239" i="21" s="1"/>
  <c r="AU207" i="21"/>
  <c r="AU239" i="21" s="1"/>
  <c r="BB207" i="21"/>
  <c r="BB239" i="21" s="1"/>
  <c r="BJ207" i="21"/>
  <c r="BJ239" i="21" s="1"/>
  <c r="H201" i="21"/>
  <c r="H233" i="21" s="1"/>
  <c r="Y201" i="21"/>
  <c r="Y233" i="21" s="1"/>
  <c r="AS201" i="21"/>
  <c r="AS233" i="21" s="1"/>
  <c r="BM201" i="21"/>
  <c r="BM233" i="21" s="1"/>
  <c r="V202" i="21"/>
  <c r="V234" i="21" s="1"/>
  <c r="AP202" i="21"/>
  <c r="AP234" i="21" s="1"/>
  <c r="BI202" i="21"/>
  <c r="BI234" i="21" s="1"/>
  <c r="T203" i="21"/>
  <c r="T235" i="21" s="1"/>
  <c r="AL203" i="21"/>
  <c r="AL235" i="21" s="1"/>
  <c r="BF203" i="21"/>
  <c r="BF235" i="21" s="1"/>
  <c r="P205" i="21"/>
  <c r="P237" i="21" s="1"/>
  <c r="AJ205" i="21"/>
  <c r="AJ237" i="21" s="1"/>
  <c r="BD205" i="21"/>
  <c r="BD237" i="21" s="1"/>
  <c r="M206" i="21"/>
  <c r="M238" i="21" s="1"/>
  <c r="AG206" i="21"/>
  <c r="AG238" i="21" s="1"/>
  <c r="AZ206" i="21"/>
  <c r="AZ238" i="21" s="1"/>
  <c r="J207" i="21"/>
  <c r="J239" i="21" s="1"/>
  <c r="AC207" i="21"/>
  <c r="AC239" i="21" s="1"/>
  <c r="AT207" i="21"/>
  <c r="AT239" i="21" s="1"/>
  <c r="BG207" i="21"/>
  <c r="BG239" i="21" s="1"/>
  <c r="L201" i="21"/>
  <c r="L233" i="21" s="1"/>
  <c r="AD201" i="21"/>
  <c r="AD233" i="21" s="1"/>
  <c r="AX201" i="21"/>
  <c r="AX233" i="21" s="1"/>
  <c r="H202" i="21"/>
  <c r="H234" i="21" s="1"/>
  <c r="AB202" i="21"/>
  <c r="AB234" i="21" s="1"/>
  <c r="AV202" i="21"/>
  <c r="AV234" i="21" s="1"/>
  <c r="BM202" i="21"/>
  <c r="BM234" i="21" s="1"/>
  <c r="Y203" i="21"/>
  <c r="Y235" i="21" s="1"/>
  <c r="AR203" i="21"/>
  <c r="AR235" i="21" s="1"/>
  <c r="BJ203" i="21"/>
  <c r="BJ235" i="21" s="1"/>
  <c r="U205" i="21"/>
  <c r="U237" i="21" s="1"/>
  <c r="AO205" i="21"/>
  <c r="AO237" i="21" s="1"/>
  <c r="BF205" i="21"/>
  <c r="BF237" i="21" s="1"/>
  <c r="R206" i="21"/>
  <c r="R238" i="21" s="1"/>
  <c r="AL206" i="21"/>
  <c r="AL238" i="21" s="1"/>
  <c r="BD206" i="21"/>
  <c r="BD238" i="21" s="1"/>
  <c r="P207" i="21"/>
  <c r="P239" i="21" s="1"/>
  <c r="AH207" i="21"/>
  <c r="AH239" i="21" s="1"/>
  <c r="AW207" i="21"/>
  <c r="AW239" i="21" s="1"/>
  <c r="BK207" i="21"/>
  <c r="BK239" i="21" s="1"/>
  <c r="Q201" i="21"/>
  <c r="Q233" i="21" s="1"/>
  <c r="AJ201" i="21"/>
  <c r="AJ233" i="21" s="1"/>
  <c r="BB201" i="21"/>
  <c r="BB233" i="21" s="1"/>
  <c r="M202" i="21"/>
  <c r="M234" i="21" s="1"/>
  <c r="AG202" i="21"/>
  <c r="AG234" i="21" s="1"/>
  <c r="AX202" i="21"/>
  <c r="AX234" i="21" s="1"/>
  <c r="J203" i="21"/>
  <c r="J235" i="21" s="1"/>
  <c r="AD203" i="21"/>
  <c r="AD235" i="21" s="1"/>
  <c r="AV203" i="21"/>
  <c r="AV235" i="21" s="1"/>
  <c r="H205" i="21"/>
  <c r="H237" i="21" s="1"/>
  <c r="Z205" i="21"/>
  <c r="Z237" i="21" s="1"/>
  <c r="AS205" i="21"/>
  <c r="AS237" i="21" s="1"/>
  <c r="BL205" i="21"/>
  <c r="BL237" i="21" s="1"/>
  <c r="X206" i="21"/>
  <c r="X238" i="21" s="1"/>
  <c r="AO206" i="21"/>
  <c r="AO238" i="21" s="1"/>
  <c r="BI206" i="21"/>
  <c r="BI238" i="21" s="1"/>
  <c r="U207" i="21"/>
  <c r="U239" i="21" s="1"/>
  <c r="AL207" i="21"/>
  <c r="AL239" i="21" s="1"/>
  <c r="BA207" i="21"/>
  <c r="BA239" i="21" s="1"/>
  <c r="V201" i="21"/>
  <c r="V233" i="21" s="1"/>
  <c r="AK202" i="21"/>
  <c r="AK234" i="21" s="1"/>
  <c r="BA203" i="21"/>
  <c r="BA235" i="21" s="1"/>
  <c r="I206" i="21"/>
  <c r="I238" i="21" s="1"/>
  <c r="X207" i="21"/>
  <c r="X239" i="21" s="1"/>
  <c r="AN201" i="21"/>
  <c r="AN233" i="21" s="1"/>
  <c r="BD202" i="21"/>
  <c r="BD234" i="21" s="1"/>
  <c r="M205" i="21"/>
  <c r="M237" i="21" s="1"/>
  <c r="AB206" i="21"/>
  <c r="AB238" i="21" s="1"/>
  <c r="AP207" i="21"/>
  <c r="AP239" i="21" s="1"/>
  <c r="BH201" i="21"/>
  <c r="BH233" i="21" s="1"/>
  <c r="P203" i="21"/>
  <c r="P235" i="21" s="1"/>
  <c r="AD205" i="21"/>
  <c r="AD237" i="21" s="1"/>
  <c r="AT206" i="21"/>
  <c r="AT238" i="21" s="1"/>
  <c r="BE207" i="21"/>
  <c r="BE239" i="21" s="1"/>
  <c r="G618" i="21"/>
  <c r="G651" i="21" s="1"/>
  <c r="R202" i="21"/>
  <c r="R234" i="21" s="1"/>
  <c r="AG203" i="21"/>
  <c r="AG235" i="21" s="1"/>
  <c r="AX205" i="21"/>
  <c r="AX237" i="21" s="1"/>
  <c r="BN206" i="21"/>
  <c r="BN238" i="21" s="1"/>
  <c r="W622" i="21"/>
  <c r="W655" i="21" s="1"/>
  <c r="W618" i="21"/>
  <c r="W651" i="21" s="1"/>
  <c r="W620" i="21"/>
  <c r="W653" i="21" s="1"/>
  <c r="W617" i="21"/>
  <c r="W650" i="21" s="1"/>
  <c r="W621" i="21"/>
  <c r="W654" i="21" s="1"/>
  <c r="W616" i="21"/>
  <c r="W649" i="21" s="1"/>
  <c r="AM622" i="21"/>
  <c r="AM655" i="21" s="1"/>
  <c r="AM618" i="21"/>
  <c r="AM651" i="21" s="1"/>
  <c r="AM620" i="21"/>
  <c r="AM653" i="21" s="1"/>
  <c r="AM616" i="21"/>
  <c r="AM649" i="21" s="1"/>
  <c r="AM617" i="21"/>
  <c r="AM650" i="21" s="1"/>
  <c r="AM621" i="21"/>
  <c r="AM654" i="21" s="1"/>
  <c r="BC622" i="21"/>
  <c r="BC655" i="21" s="1"/>
  <c r="BC618" i="21"/>
  <c r="BC651" i="21" s="1"/>
  <c r="BC620" i="21"/>
  <c r="BC653" i="21" s="1"/>
  <c r="BC616" i="21"/>
  <c r="BC649" i="21" s="1"/>
  <c r="BC617" i="21"/>
  <c r="BC650" i="21" s="1"/>
  <c r="BC621" i="21"/>
  <c r="BC654" i="21" s="1"/>
  <c r="F599" i="8"/>
  <c r="AE107" i="34"/>
  <c r="AL611" i="8"/>
  <c r="AL612" i="8"/>
  <c r="AL614" i="8"/>
  <c r="AL610" i="8"/>
  <c r="AL615" i="8"/>
  <c r="AL616" i="8"/>
  <c r="AB611" i="8"/>
  <c r="AB614" i="8"/>
  <c r="AB610" i="8"/>
  <c r="AB612" i="8"/>
  <c r="AB615" i="8"/>
  <c r="AB616" i="8"/>
  <c r="L610" i="8"/>
  <c r="L611" i="8"/>
  <c r="L612" i="8"/>
  <c r="L614" i="8"/>
  <c r="L615" i="8"/>
  <c r="L616" i="8"/>
  <c r="BM595" i="8"/>
  <c r="BM576" i="8"/>
  <c r="BM596" i="8"/>
  <c r="BM594" i="8"/>
  <c r="BM599" i="8"/>
  <c r="BM600" i="8"/>
  <c r="BM598" i="8"/>
  <c r="AT576" i="8"/>
  <c r="AT599" i="8"/>
  <c r="AT600" i="8"/>
  <c r="AT595" i="8"/>
  <c r="AT594" i="8"/>
  <c r="AT596" i="8"/>
  <c r="AT598" i="8"/>
  <c r="Q596" i="8"/>
  <c r="Q576" i="8"/>
  <c r="Q594" i="8"/>
  <c r="Q595" i="8"/>
  <c r="Q599" i="8"/>
  <c r="Q600" i="8"/>
  <c r="Q598" i="8"/>
  <c r="BJ610" i="8"/>
  <c r="BJ616" i="8"/>
  <c r="BJ611" i="8"/>
  <c r="BJ612" i="8"/>
  <c r="BJ614" i="8"/>
  <c r="BJ615" i="8"/>
  <c r="BD610" i="8"/>
  <c r="BD614" i="8"/>
  <c r="BD615" i="8"/>
  <c r="BD611" i="8"/>
  <c r="BD612" i="8"/>
  <c r="BD616" i="8"/>
  <c r="AU612" i="8"/>
  <c r="AU614" i="8"/>
  <c r="AU616" i="8"/>
  <c r="AU611" i="8"/>
  <c r="AU610" i="8"/>
  <c r="AU615" i="8"/>
  <c r="BI595" i="8"/>
  <c r="BI596" i="8"/>
  <c r="BI594" i="8"/>
  <c r="BI576" i="8"/>
  <c r="BI599" i="8"/>
  <c r="BI600" i="8"/>
  <c r="BI598" i="8"/>
  <c r="Z576" i="8"/>
  <c r="Z596" i="8"/>
  <c r="Z595" i="8"/>
  <c r="Z594" i="8"/>
  <c r="Z599" i="8"/>
  <c r="Z600" i="8"/>
  <c r="Z598" i="8"/>
  <c r="BC594" i="8"/>
  <c r="BC595" i="8"/>
  <c r="BC576" i="8"/>
  <c r="BC598" i="8"/>
  <c r="BC596" i="8"/>
  <c r="BC599" i="8"/>
  <c r="BC600" i="8"/>
  <c r="O612" i="8"/>
  <c r="O615" i="8"/>
  <c r="O611" i="8"/>
  <c r="O610" i="8"/>
  <c r="O616" i="8"/>
  <c r="O614" i="8"/>
  <c r="X612" i="8"/>
  <c r="X614" i="8"/>
  <c r="X615" i="8"/>
  <c r="X610" i="8"/>
  <c r="X611" i="8"/>
  <c r="X616" i="8"/>
  <c r="AS610" i="8"/>
  <c r="AS614" i="8"/>
  <c r="AS615" i="8"/>
  <c r="AS611" i="8"/>
  <c r="AS612" i="8"/>
  <c r="AS616" i="8"/>
  <c r="BG596" i="8"/>
  <c r="BG594" i="8"/>
  <c r="BG576" i="8"/>
  <c r="BG598" i="8"/>
  <c r="BG595" i="8"/>
  <c r="BG599" i="8"/>
  <c r="BG600" i="8"/>
  <c r="X594" i="8"/>
  <c r="X596" i="8"/>
  <c r="X595" i="8"/>
  <c r="X576" i="8"/>
  <c r="X598" i="8"/>
  <c r="X599" i="8"/>
  <c r="X600" i="8"/>
  <c r="AI594" i="8"/>
  <c r="AI595" i="8"/>
  <c r="AI576" i="8"/>
  <c r="AI596" i="8"/>
  <c r="AI600" i="8"/>
  <c r="AI598" i="8"/>
  <c r="AI599" i="8"/>
  <c r="AA610" i="8"/>
  <c r="AA611" i="8"/>
  <c r="AA612" i="8"/>
  <c r="AA616" i="8"/>
  <c r="AA614" i="8"/>
  <c r="AA615" i="8"/>
  <c r="BE615" i="8"/>
  <c r="BE616" i="8"/>
  <c r="BE610" i="8"/>
  <c r="BE611" i="8"/>
  <c r="BE612" i="8"/>
  <c r="BE614" i="8"/>
  <c r="M611" i="8"/>
  <c r="M612" i="8"/>
  <c r="M614" i="8"/>
  <c r="M610" i="8"/>
  <c r="M615" i="8"/>
  <c r="M616" i="8"/>
  <c r="AZ595" i="8"/>
  <c r="AZ594" i="8"/>
  <c r="AZ576" i="8"/>
  <c r="AZ599" i="8"/>
  <c r="AZ596" i="8"/>
  <c r="AZ600" i="8"/>
  <c r="AZ598" i="8"/>
  <c r="AR596" i="8"/>
  <c r="AR594" i="8"/>
  <c r="AR595" i="8"/>
  <c r="AR576" i="8"/>
  <c r="AR600" i="8"/>
  <c r="AR598" i="8"/>
  <c r="AR599" i="8"/>
  <c r="N576" i="8"/>
  <c r="N596" i="8"/>
  <c r="N599" i="8"/>
  <c r="N600" i="8"/>
  <c r="N594" i="8"/>
  <c r="N595" i="8"/>
  <c r="N598" i="8"/>
  <c r="AY611" i="8"/>
  <c r="AY616" i="8"/>
  <c r="AY610" i="8"/>
  <c r="AY615" i="8"/>
  <c r="AY614" i="8"/>
  <c r="AY612" i="8"/>
  <c r="Y610" i="8"/>
  <c r="Y611" i="8"/>
  <c r="Y614" i="8"/>
  <c r="Y612" i="8"/>
  <c r="Y615" i="8"/>
  <c r="Y616" i="8"/>
  <c r="AQ611" i="8"/>
  <c r="AQ615" i="8"/>
  <c r="AQ616" i="8"/>
  <c r="AQ610" i="8"/>
  <c r="AQ612" i="8"/>
  <c r="AQ614" i="8"/>
  <c r="AS576" i="8"/>
  <c r="AS596" i="8"/>
  <c r="AS594" i="8"/>
  <c r="AS595" i="8"/>
  <c r="AS599" i="8"/>
  <c r="AS600" i="8"/>
  <c r="AS598" i="8"/>
  <c r="W596" i="8"/>
  <c r="W576" i="8"/>
  <c r="W594" i="8"/>
  <c r="W595" i="8"/>
  <c r="W598" i="8"/>
  <c r="W599" i="8"/>
  <c r="W600" i="8"/>
  <c r="BB596" i="8"/>
  <c r="BB595" i="8"/>
  <c r="BB594" i="8"/>
  <c r="BB599" i="8"/>
  <c r="BB600" i="8"/>
  <c r="BB598" i="8"/>
  <c r="BK611" i="8"/>
  <c r="BK610" i="8"/>
  <c r="BK616" i="8"/>
  <c r="BK615" i="8"/>
  <c r="BK614" i="8"/>
  <c r="BK612" i="8"/>
  <c r="BC615" i="8"/>
  <c r="BC616" i="8"/>
  <c r="BC611" i="8"/>
  <c r="BC612" i="8"/>
  <c r="BC614" i="8"/>
  <c r="BC610" i="8"/>
  <c r="K611" i="8"/>
  <c r="K612" i="8"/>
  <c r="K615" i="8"/>
  <c r="K610" i="8"/>
  <c r="K614" i="8"/>
  <c r="K616" i="8"/>
  <c r="AO595" i="8"/>
  <c r="AO576" i="8"/>
  <c r="AO600" i="8"/>
  <c r="AO599" i="8"/>
  <c r="AO598" i="8"/>
  <c r="AO594" i="8"/>
  <c r="AO596" i="8"/>
  <c r="BL576" i="8"/>
  <c r="BL600" i="8"/>
  <c r="BL596" i="8"/>
  <c r="BL595" i="8"/>
  <c r="BL594" i="8"/>
  <c r="BL598" i="8"/>
  <c r="BL599" i="8"/>
  <c r="AH594" i="8"/>
  <c r="AH596" i="8"/>
  <c r="AH595" i="8"/>
  <c r="AH576" i="8"/>
  <c r="AH600" i="8"/>
  <c r="AH599" i="8"/>
  <c r="AH598" i="8"/>
  <c r="Q610" i="8"/>
  <c r="Q611" i="8"/>
  <c r="Q612" i="8"/>
  <c r="Q616" i="8"/>
  <c r="Q615" i="8"/>
  <c r="Q614" i="8"/>
  <c r="W611" i="8"/>
  <c r="W612" i="8"/>
  <c r="W614" i="8"/>
  <c r="W610" i="8"/>
  <c r="W615" i="8"/>
  <c r="W616" i="8"/>
  <c r="AN616" i="8"/>
  <c r="AN610" i="8"/>
  <c r="AN614" i="8"/>
  <c r="AN611" i="8"/>
  <c r="AN612" i="8"/>
  <c r="AN615" i="8"/>
  <c r="AM595" i="8"/>
  <c r="AM576" i="8"/>
  <c r="AM599" i="8"/>
  <c r="AM594" i="8"/>
  <c r="AM596" i="8"/>
  <c r="AM600" i="8"/>
  <c r="AM598" i="8"/>
  <c r="BK594" i="8"/>
  <c r="BK595" i="8"/>
  <c r="BK576" i="8"/>
  <c r="BK596" i="8"/>
  <c r="BK599" i="8"/>
  <c r="BK598" i="8"/>
  <c r="BK600" i="8"/>
  <c r="M595" i="8"/>
  <c r="M576" i="8"/>
  <c r="M594" i="8"/>
  <c r="M596" i="8"/>
  <c r="M599" i="8"/>
  <c r="M600" i="8"/>
  <c r="M598" i="8"/>
  <c r="AC611" i="8"/>
  <c r="AC610" i="8"/>
  <c r="AC616" i="8"/>
  <c r="AC615" i="8"/>
  <c r="AC614" i="8"/>
  <c r="AC612" i="8"/>
  <c r="AK610" i="8"/>
  <c r="AK611" i="8"/>
  <c r="AK612" i="8"/>
  <c r="AK614" i="8"/>
  <c r="AK615" i="8"/>
  <c r="AK616" i="8"/>
  <c r="J614" i="8"/>
  <c r="J615" i="8"/>
  <c r="J616" i="8"/>
  <c r="J610" i="8"/>
  <c r="J611" i="8"/>
  <c r="J612" i="8"/>
  <c r="AJ594" i="8"/>
  <c r="AJ596" i="8"/>
  <c r="AJ576" i="8"/>
  <c r="AJ595" i="8"/>
  <c r="AJ600" i="8"/>
  <c r="AJ599" i="8"/>
  <c r="AJ598" i="8"/>
  <c r="AQ594" i="8"/>
  <c r="AQ576" i="8"/>
  <c r="AQ595" i="8"/>
  <c r="AQ596" i="8"/>
  <c r="AQ600" i="8"/>
  <c r="AQ599" i="8"/>
  <c r="AQ598" i="8"/>
  <c r="BA576" i="8"/>
  <c r="BA595" i="8"/>
  <c r="BA598" i="8"/>
  <c r="BA594" i="8"/>
  <c r="BA596" i="8"/>
  <c r="BA599" i="8"/>
  <c r="BA600" i="8"/>
  <c r="AX610" i="8"/>
  <c r="AX611" i="8"/>
  <c r="AX612" i="8"/>
  <c r="AX614" i="8"/>
  <c r="AX615" i="8"/>
  <c r="AX616" i="8"/>
  <c r="AJ611" i="8"/>
  <c r="AJ612" i="8"/>
  <c r="AJ615" i="8"/>
  <c r="AJ610" i="8"/>
  <c r="AJ614" i="8"/>
  <c r="AJ616" i="8"/>
  <c r="I612" i="8"/>
  <c r="I614" i="8"/>
  <c r="I610" i="8"/>
  <c r="I611" i="8"/>
  <c r="I615" i="8"/>
  <c r="I616" i="8"/>
  <c r="AF576" i="8"/>
  <c r="AF595" i="8"/>
  <c r="AF594" i="8"/>
  <c r="AF596" i="8"/>
  <c r="AF599" i="8"/>
  <c r="AF600" i="8"/>
  <c r="AF598" i="8"/>
  <c r="BJ596" i="8"/>
  <c r="BJ576" i="8"/>
  <c r="BJ594" i="8"/>
  <c r="BJ595" i="8"/>
  <c r="BJ598" i="8"/>
  <c r="BJ599" i="8"/>
  <c r="BJ600" i="8"/>
  <c r="AG596" i="8"/>
  <c r="AG576" i="8"/>
  <c r="AG599" i="8"/>
  <c r="AG600" i="8"/>
  <c r="AG594" i="8"/>
  <c r="AG595" i="8"/>
  <c r="AG598" i="8"/>
  <c r="AM610" i="8"/>
  <c r="AM612" i="8"/>
  <c r="AM614" i="8"/>
  <c r="AM615" i="8"/>
  <c r="AM611" i="8"/>
  <c r="AM616" i="8"/>
  <c r="H614" i="8"/>
  <c r="H615" i="8"/>
  <c r="H612" i="8"/>
  <c r="H610" i="8"/>
  <c r="H611" i="8"/>
  <c r="H616" i="8"/>
  <c r="AZ610" i="8"/>
  <c r="AZ612" i="8"/>
  <c r="AZ614" i="8"/>
  <c r="AZ611" i="8"/>
  <c r="AZ615" i="8"/>
  <c r="AZ616" i="8"/>
  <c r="BD595" i="8"/>
  <c r="BD576" i="8"/>
  <c r="BD594" i="8"/>
  <c r="BD599" i="8"/>
  <c r="BD600" i="8"/>
  <c r="BD598" i="8"/>
  <c r="BD596" i="8"/>
  <c r="AP594" i="8"/>
  <c r="AP595" i="8"/>
  <c r="AP576" i="8"/>
  <c r="AP596" i="8"/>
  <c r="AP600" i="8"/>
  <c r="AP598" i="8"/>
  <c r="AP599" i="8"/>
  <c r="L594" i="8"/>
  <c r="L596" i="8"/>
  <c r="L576" i="8"/>
  <c r="L595" i="8"/>
  <c r="L599" i="8"/>
  <c r="L600" i="8"/>
  <c r="L598" i="8"/>
  <c r="AO610" i="8"/>
  <c r="AO611" i="8"/>
  <c r="AO615" i="8"/>
  <c r="AO616" i="8"/>
  <c r="AO612" i="8"/>
  <c r="AO614" i="8"/>
  <c r="BG200" i="8"/>
  <c r="BG232" i="8" s="1"/>
  <c r="AG196" i="8"/>
  <c r="AG228" i="8" s="1"/>
  <c r="BG196" i="8"/>
  <c r="BG228" i="8" s="1"/>
  <c r="AX200" i="8"/>
  <c r="AX232" i="8" s="1"/>
  <c r="AX195" i="8"/>
  <c r="AX227" i="8" s="1"/>
  <c r="BK197" i="8"/>
  <c r="BK229" i="8" s="1"/>
  <c r="Y196" i="8"/>
  <c r="Y228" i="8" s="1"/>
  <c r="V197" i="8"/>
  <c r="V229" i="8" s="1"/>
  <c r="BM196" i="8"/>
  <c r="BM228" i="8" s="1"/>
  <c r="X199" i="8"/>
  <c r="X231" i="8" s="1"/>
  <c r="M196" i="8"/>
  <c r="M228" i="8" s="1"/>
  <c r="AD195" i="8"/>
  <c r="AD227" i="8" s="1"/>
  <c r="Q196" i="8"/>
  <c r="Q228" i="8" s="1"/>
  <c r="AO199" i="8"/>
  <c r="AO231" i="8" s="1"/>
  <c r="AC199" i="8"/>
  <c r="AC231" i="8" s="1"/>
  <c r="BG195" i="8"/>
  <c r="BG227" i="8" s="1"/>
  <c r="AU197" i="8"/>
  <c r="AU229" i="8" s="1"/>
  <c r="N200" i="8"/>
  <c r="N232" i="8" s="1"/>
  <c r="T197" i="8"/>
  <c r="T229" i="8" s="1"/>
  <c r="AH201" i="8"/>
  <c r="AH233" i="8" s="1"/>
  <c r="M200" i="8"/>
  <c r="M232" i="8" s="1"/>
  <c r="AU200" i="8"/>
  <c r="AU232" i="8" s="1"/>
  <c r="AD200" i="8"/>
  <c r="AD232" i="8" s="1"/>
  <c r="AL199" i="8"/>
  <c r="AL231" i="8" s="1"/>
  <c r="AY195" i="8"/>
  <c r="AY227" i="8" s="1"/>
  <c r="AQ199" i="8"/>
  <c r="AQ231" i="8" s="1"/>
  <c r="T195" i="8"/>
  <c r="T227" i="8" s="1"/>
  <c r="AH196" i="8"/>
  <c r="AH228" i="8" s="1"/>
  <c r="AQ195" i="8"/>
  <c r="AQ227" i="8" s="1"/>
  <c r="BF195" i="8"/>
  <c r="BF227" i="8" s="1"/>
  <c r="AH197" i="8"/>
  <c r="AH229" i="8" s="1"/>
  <c r="AL201" i="8"/>
  <c r="AL233" i="8" s="1"/>
  <c r="K196" i="8"/>
  <c r="K228" i="8" s="1"/>
  <c r="AQ197" i="8"/>
  <c r="AQ229" i="8" s="1"/>
  <c r="AC200" i="8"/>
  <c r="AC232" i="8" s="1"/>
  <c r="P201" i="8"/>
  <c r="P233" i="8" s="1"/>
  <c r="AQ201" i="8"/>
  <c r="AQ233" i="8" s="1"/>
  <c r="AA196" i="8"/>
  <c r="AA228" i="8" s="1"/>
  <c r="BA200" i="8"/>
  <c r="BA232" i="8" s="1"/>
  <c r="N199" i="8"/>
  <c r="N231" i="8" s="1"/>
  <c r="BJ196" i="8"/>
  <c r="BJ228" i="8" s="1"/>
  <c r="AC196" i="8"/>
  <c r="AC228" i="8" s="1"/>
  <c r="AP199" i="8"/>
  <c r="AP231" i="8" s="1"/>
  <c r="N195" i="8"/>
  <c r="N227" i="8" s="1"/>
  <c r="AY201" i="8"/>
  <c r="AY233" i="8" s="1"/>
  <c r="G197" i="8"/>
  <c r="G229" i="8" s="1"/>
  <c r="AJ201" i="8"/>
  <c r="AJ233" i="8" s="1"/>
  <c r="BI201" i="8"/>
  <c r="BI233" i="8" s="1"/>
  <c r="AX201" i="8"/>
  <c r="AX233" i="8" s="1"/>
  <c r="BG199" i="8"/>
  <c r="BG231" i="8" s="1"/>
  <c r="BF201" i="8"/>
  <c r="BF233" i="8" s="1"/>
  <c r="R196" i="8"/>
  <c r="R228" i="8" s="1"/>
  <c r="P197" i="8"/>
  <c r="P229" i="8" s="1"/>
  <c r="BI195" i="8"/>
  <c r="BI227" i="8" s="1"/>
  <c r="Z199" i="8"/>
  <c r="Z231" i="8" s="1"/>
  <c r="AI196" i="8"/>
  <c r="AI228" i="8" s="1"/>
  <c r="AW195" i="8"/>
  <c r="AW227" i="8" s="1"/>
  <c r="BN200" i="8"/>
  <c r="BN232" i="8" s="1"/>
  <c r="BM195" i="8"/>
  <c r="BM227" i="8" s="1"/>
  <c r="V199" i="8"/>
  <c r="V231" i="8" s="1"/>
  <c r="M197" i="8"/>
  <c r="M229" i="8" s="1"/>
  <c r="BC197" i="8"/>
  <c r="BC229" i="8" s="1"/>
  <c r="X197" i="8"/>
  <c r="X229" i="8" s="1"/>
  <c r="S195" i="8"/>
  <c r="S227" i="8" s="1"/>
  <c r="H195" i="8"/>
  <c r="H227" i="8" s="1"/>
  <c r="AW200" i="8"/>
  <c r="AW232" i="8" s="1"/>
  <c r="AE201" i="8"/>
  <c r="AE233" i="8" s="1"/>
  <c r="AE199" i="8"/>
  <c r="AE231" i="8" s="1"/>
  <c r="AI200" i="8"/>
  <c r="AI232" i="8" s="1"/>
  <c r="AU199" i="8"/>
  <c r="AU231" i="8" s="1"/>
  <c r="AZ195" i="8"/>
  <c r="AZ227" i="8" s="1"/>
  <c r="BD199" i="8"/>
  <c r="BD231" i="8" s="1"/>
  <c r="G616" i="8"/>
  <c r="AB199" i="8"/>
  <c r="AB231" i="8" s="1"/>
  <c r="AG195" i="8"/>
  <c r="AG227" i="8" s="1"/>
  <c r="BM197" i="8"/>
  <c r="BM229" i="8" s="1"/>
  <c r="BD195" i="8"/>
  <c r="BD227" i="8" s="1"/>
  <c r="AS196" i="8"/>
  <c r="AS228" i="8" s="1"/>
  <c r="Z201" i="8"/>
  <c r="Z233" i="8" s="1"/>
  <c r="BH195" i="8"/>
  <c r="BH227" i="8" s="1"/>
  <c r="BJ197" i="8"/>
  <c r="BJ229" i="8" s="1"/>
  <c r="AW197" i="8"/>
  <c r="AW229" i="8" s="1"/>
  <c r="AV199" i="8"/>
  <c r="AV231" i="8" s="1"/>
  <c r="H200" i="8"/>
  <c r="H232" i="8" s="1"/>
  <c r="AR195" i="8"/>
  <c r="AR227" i="8" s="1"/>
  <c r="AH200" i="8"/>
  <c r="AH232" i="8" s="1"/>
  <c r="X195" i="8"/>
  <c r="X227" i="8" s="1"/>
  <c r="AV201" i="8"/>
  <c r="AV233" i="8" s="1"/>
  <c r="BL199" i="8"/>
  <c r="BL231" i="8" s="1"/>
  <c r="BL196" i="8"/>
  <c r="BL228" i="8" s="1"/>
  <c r="H199" i="8"/>
  <c r="H231" i="8" s="1"/>
  <c r="AU195" i="8"/>
  <c r="AU227" i="8" s="1"/>
  <c r="AJ199" i="8"/>
  <c r="AJ231" i="8" s="1"/>
  <c r="Y199" i="8"/>
  <c r="Y231" i="8" s="1"/>
  <c r="L199" i="8"/>
  <c r="L231" i="8" s="1"/>
  <c r="L197" i="8"/>
  <c r="L229" i="8" s="1"/>
  <c r="AS201" i="8"/>
  <c r="AS233" i="8" s="1"/>
  <c r="U199" i="8"/>
  <c r="U231" i="8" s="1"/>
  <c r="V201" i="8"/>
  <c r="V233" i="8" s="1"/>
  <c r="R199" i="8"/>
  <c r="R231" i="8" s="1"/>
  <c r="AT201" i="8"/>
  <c r="AT233" i="8" s="1"/>
  <c r="AG197" i="8"/>
  <c r="AG229" i="8" s="1"/>
  <c r="I199" i="8"/>
  <c r="I231" i="8" s="1"/>
  <c r="AV195" i="8"/>
  <c r="AV227" i="8" s="1"/>
  <c r="AM199" i="8"/>
  <c r="AM231" i="8" s="1"/>
  <c r="BN197" i="8"/>
  <c r="BN229" i="8" s="1"/>
  <c r="BI200" i="8"/>
  <c r="BI232" i="8" s="1"/>
  <c r="V200" i="8"/>
  <c r="V232" i="8" s="1"/>
  <c r="O199" i="8"/>
  <c r="O231" i="8" s="1"/>
  <c r="K197" i="8"/>
  <c r="K229" i="8" s="1"/>
  <c r="Z195" i="8"/>
  <c r="Z227" i="8" s="1"/>
  <c r="AR201" i="8"/>
  <c r="AR233" i="8" s="1"/>
  <c r="AO200" i="8"/>
  <c r="AO232" i="8" s="1"/>
  <c r="K200" i="8"/>
  <c r="K232" i="8" s="1"/>
  <c r="AA199" i="8"/>
  <c r="AA231" i="8" s="1"/>
  <c r="AQ200" i="8"/>
  <c r="AQ232" i="8" s="1"/>
  <c r="AM197" i="8"/>
  <c r="AM229" i="8" s="1"/>
  <c r="AM195" i="8"/>
  <c r="AM227" i="8" s="1"/>
  <c r="AG201" i="8"/>
  <c r="AG233" i="8" s="1"/>
  <c r="AF196" i="8"/>
  <c r="AF228" i="8" s="1"/>
  <c r="T199" i="8"/>
  <c r="T231" i="8" s="1"/>
  <c r="BE201" i="8"/>
  <c r="BE233" i="8" s="1"/>
  <c r="AT196" i="8"/>
  <c r="AT228" i="8" s="1"/>
  <c r="AD199" i="8"/>
  <c r="AD231" i="8" s="1"/>
  <c r="AV196" i="8"/>
  <c r="AV228" i="8" s="1"/>
  <c r="P195" i="8"/>
  <c r="P227" i="8" s="1"/>
  <c r="BC200" i="8"/>
  <c r="BC232" i="8" s="1"/>
  <c r="G614" i="8"/>
  <c r="AB201" i="8"/>
  <c r="AB233" i="8" s="1"/>
  <c r="W196" i="8"/>
  <c r="W228" i="8" s="1"/>
  <c r="N197" i="8"/>
  <c r="N229" i="8" s="1"/>
  <c r="AZ200" i="8"/>
  <c r="AZ232" i="8" s="1"/>
  <c r="AF197" i="8"/>
  <c r="AF229" i="8" s="1"/>
  <c r="H201" i="8"/>
  <c r="H233" i="8" s="1"/>
  <c r="O200" i="8"/>
  <c r="O232" i="8" s="1"/>
  <c r="BB201" i="8"/>
  <c r="BB233" i="8" s="1"/>
  <c r="Y197" i="8"/>
  <c r="Y229" i="8" s="1"/>
  <c r="AK199" i="8"/>
  <c r="AK231" i="8" s="1"/>
  <c r="S196" i="8"/>
  <c r="S228" i="8" s="1"/>
  <c r="BA196" i="8"/>
  <c r="BA228" i="8" s="1"/>
  <c r="BE197" i="8"/>
  <c r="BE229" i="8" s="1"/>
  <c r="BH200" i="8"/>
  <c r="BH232" i="8" s="1"/>
  <c r="BD200" i="8"/>
  <c r="BD232" i="8" s="1"/>
  <c r="U200" i="8"/>
  <c r="U232" i="8" s="1"/>
  <c r="AT197" i="8"/>
  <c r="AT229" i="8" s="1"/>
  <c r="W197" i="8"/>
  <c r="W229" i="8" s="1"/>
  <c r="G195" i="8"/>
  <c r="G227" i="8" s="1"/>
  <c r="BB196" i="8"/>
  <c r="BB228" i="8" s="1"/>
  <c r="AZ199" i="8"/>
  <c r="AZ231" i="8" s="1"/>
  <c r="AY200" i="8"/>
  <c r="AY232" i="8" s="1"/>
  <c r="K199" i="8"/>
  <c r="K231" i="8" s="1"/>
  <c r="BE200" i="8"/>
  <c r="BE232" i="8" s="1"/>
  <c r="BA195" i="8"/>
  <c r="BA227" i="8" s="1"/>
  <c r="BD197" i="8"/>
  <c r="BD229" i="8" s="1"/>
  <c r="Q199" i="8"/>
  <c r="Q231" i="8" s="1"/>
  <c r="BE196" i="8"/>
  <c r="BE228" i="8" s="1"/>
  <c r="BJ195" i="8"/>
  <c r="BJ227" i="8" s="1"/>
  <c r="J197" i="8"/>
  <c r="J229" i="8" s="1"/>
  <c r="BH197" i="8"/>
  <c r="BH229" i="8" s="1"/>
  <c r="AW196" i="8"/>
  <c r="AW228" i="8" s="1"/>
  <c r="AC195" i="8"/>
  <c r="AC227" i="8" s="1"/>
  <c r="R197" i="8"/>
  <c r="R229" i="8" s="1"/>
  <c r="Y201" i="8"/>
  <c r="Y233" i="8" s="1"/>
  <c r="G615" i="8"/>
  <c r="G201" i="8"/>
  <c r="G233" i="8" s="1"/>
  <c r="R201" i="8"/>
  <c r="R233" i="8" s="1"/>
  <c r="X201" i="8"/>
  <c r="X233" i="8" s="1"/>
  <c r="K201" i="8"/>
  <c r="K233" i="8" s="1"/>
  <c r="W199" i="8"/>
  <c r="W231" i="8" s="1"/>
  <c r="BN199" i="8"/>
  <c r="BN231" i="8" s="1"/>
  <c r="BH196" i="8"/>
  <c r="BH228" i="8" s="1"/>
  <c r="O197" i="8"/>
  <c r="O229" i="8" s="1"/>
  <c r="BF196" i="8"/>
  <c r="BF228" i="8" s="1"/>
  <c r="BL197" i="8"/>
  <c r="BL229" i="8" s="1"/>
  <c r="AL200" i="8"/>
  <c r="AL232" i="8" s="1"/>
  <c r="AH199" i="8"/>
  <c r="AH231" i="8" s="1"/>
  <c r="L196" i="8"/>
  <c r="L228" i="8" s="1"/>
  <c r="AL196" i="8"/>
  <c r="AL228" i="8" s="1"/>
  <c r="Q200" i="8"/>
  <c r="Q232" i="8" s="1"/>
  <c r="AX199" i="8"/>
  <c r="AX231" i="8" s="1"/>
  <c r="AK197" i="8"/>
  <c r="AK229" i="8" s="1"/>
  <c r="BA197" i="8"/>
  <c r="BA229" i="8" s="1"/>
  <c r="Q201" i="8"/>
  <c r="Q233" i="8" s="1"/>
  <c r="AE200" i="8"/>
  <c r="AE232" i="8" s="1"/>
  <c r="AP196" i="8"/>
  <c r="AP228" i="8" s="1"/>
  <c r="AI201" i="8"/>
  <c r="AI233" i="8" s="1"/>
  <c r="AB197" i="8"/>
  <c r="AB229" i="8" s="1"/>
  <c r="AK201" i="8"/>
  <c r="AK233" i="8" s="1"/>
  <c r="AL195" i="8"/>
  <c r="AL227" i="8" s="1"/>
  <c r="AP197" i="8"/>
  <c r="AP229" i="8" s="1"/>
  <c r="AK195" i="8"/>
  <c r="AK227" i="8" s="1"/>
  <c r="AN196" i="8"/>
  <c r="AN228" i="8" s="1"/>
  <c r="I196" i="8"/>
  <c r="I228" i="8" s="1"/>
  <c r="BI199" i="8"/>
  <c r="BI231" i="8" s="1"/>
  <c r="S197" i="8"/>
  <c r="S229" i="8" s="1"/>
  <c r="AH195" i="8"/>
  <c r="AH227" i="8" s="1"/>
  <c r="BB199" i="8"/>
  <c r="BB231" i="8" s="1"/>
  <c r="BN201" i="8"/>
  <c r="BN233" i="8" s="1"/>
  <c r="BJ201" i="8"/>
  <c r="BJ233" i="8" s="1"/>
  <c r="I201" i="8"/>
  <c r="I233" i="8" s="1"/>
  <c r="BE195" i="8"/>
  <c r="BE227" i="8" s="1"/>
  <c r="AN200" i="8"/>
  <c r="AN232" i="8" s="1"/>
  <c r="K195" i="8"/>
  <c r="K227" i="8" s="1"/>
  <c r="O196" i="8"/>
  <c r="O228" i="8" s="1"/>
  <c r="BB197" i="8"/>
  <c r="BB229" i="8" s="1"/>
  <c r="BL201" i="8"/>
  <c r="BL233" i="8" s="1"/>
  <c r="BI197" i="8"/>
  <c r="BI229" i="8" s="1"/>
  <c r="BG197" i="8"/>
  <c r="BG229" i="8" s="1"/>
  <c r="AJ200" i="8"/>
  <c r="AJ232" i="8" s="1"/>
  <c r="BL195" i="8"/>
  <c r="BL227" i="8" s="1"/>
  <c r="BC195" i="8"/>
  <c r="BC227" i="8" s="1"/>
  <c r="Q197" i="8"/>
  <c r="Q229" i="8" s="1"/>
  <c r="G200" i="8"/>
  <c r="G232" i="8" s="1"/>
  <c r="AO201" i="8"/>
  <c r="AO233" i="8" s="1"/>
  <c r="BH201" i="8"/>
  <c r="BH233" i="8" s="1"/>
  <c r="R200" i="8"/>
  <c r="R232" i="8" s="1"/>
  <c r="BB195" i="8"/>
  <c r="BB227" i="8" s="1"/>
  <c r="V196" i="8"/>
  <c r="V228" i="8" s="1"/>
  <c r="AA201" i="8"/>
  <c r="AA233" i="8" s="1"/>
  <c r="J201" i="8"/>
  <c r="J233" i="8" s="1"/>
  <c r="P200" i="8"/>
  <c r="P232" i="8" s="1"/>
  <c r="AZ201" i="8"/>
  <c r="AZ233" i="8" s="1"/>
  <c r="Q195" i="8"/>
  <c r="Q227" i="8" s="1"/>
  <c r="BM201" i="8"/>
  <c r="BM233" i="8" s="1"/>
  <c r="BM200" i="8"/>
  <c r="BM232" i="8" s="1"/>
  <c r="AU196" i="8"/>
  <c r="AU228" i="8" s="1"/>
  <c r="BB200" i="8"/>
  <c r="BB232" i="8" s="1"/>
  <c r="G610" i="8"/>
  <c r="AQ196" i="8"/>
  <c r="AQ228" i="8" s="1"/>
  <c r="AJ195" i="8"/>
  <c r="AJ227" i="8" s="1"/>
  <c r="S201" i="8"/>
  <c r="S233" i="8" s="1"/>
  <c r="BD201" i="8"/>
  <c r="BD233" i="8" s="1"/>
  <c r="BK195" i="8"/>
  <c r="BK227" i="8" s="1"/>
  <c r="L200" i="8"/>
  <c r="L232" i="8" s="1"/>
  <c r="AW201" i="8"/>
  <c r="AW233" i="8" s="1"/>
  <c r="AK196" i="8"/>
  <c r="AK228" i="8" s="1"/>
  <c r="AJ197" i="8"/>
  <c r="AJ229" i="8" s="1"/>
  <c r="AD201" i="8"/>
  <c r="AD233" i="8" s="1"/>
  <c r="AE195" i="8"/>
  <c r="AE227" i="8" s="1"/>
  <c r="AF200" i="8"/>
  <c r="AF232" i="8" s="1"/>
  <c r="AO196" i="8"/>
  <c r="AO228" i="8" s="1"/>
  <c r="J196" i="8"/>
  <c r="J228" i="8" s="1"/>
  <c r="BE199" i="8"/>
  <c r="BE231" i="8" s="1"/>
  <c r="AN199" i="8"/>
  <c r="AN231" i="8" s="1"/>
  <c r="P196" i="8"/>
  <c r="P228" i="8" s="1"/>
  <c r="AS195" i="8"/>
  <c r="AS227" i="8" s="1"/>
  <c r="X200" i="8"/>
  <c r="X232" i="8" s="1"/>
  <c r="I200" i="8"/>
  <c r="I232" i="8" s="1"/>
  <c r="AR197" i="8"/>
  <c r="AR229" i="8" s="1"/>
  <c r="AN195" i="8"/>
  <c r="AN227" i="8" s="1"/>
  <c r="BI196" i="8"/>
  <c r="BI228" i="8" s="1"/>
  <c r="AS200" i="8"/>
  <c r="AS232" i="8" s="1"/>
  <c r="G199" i="8"/>
  <c r="G231" i="8" s="1"/>
  <c r="S199" i="8"/>
  <c r="S231" i="8" s="1"/>
  <c r="AY197" i="8"/>
  <c r="AY229" i="8" s="1"/>
  <c r="BF200" i="8"/>
  <c r="BF232" i="8" s="1"/>
  <c r="AA197" i="8"/>
  <c r="AA229" i="8" s="1"/>
  <c r="T200" i="8"/>
  <c r="T232" i="8" s="1"/>
  <c r="AN197" i="8"/>
  <c r="AN229" i="8" s="1"/>
  <c r="AG199" i="8"/>
  <c r="AG231" i="8" s="1"/>
  <c r="AA195" i="8"/>
  <c r="AA227" i="8" s="1"/>
  <c r="I197" i="8"/>
  <c r="I229" i="8" s="1"/>
  <c r="AI199" i="8"/>
  <c r="AI231" i="8" s="1"/>
  <c r="AB195" i="8"/>
  <c r="AB227" i="8" s="1"/>
  <c r="AR199" i="8"/>
  <c r="AR231" i="8" s="1"/>
  <c r="AI197" i="8"/>
  <c r="AI229" i="8" s="1"/>
  <c r="T201" i="8"/>
  <c r="T233" i="8" s="1"/>
  <c r="BC199" i="8"/>
  <c r="BC231" i="8" s="1"/>
  <c r="AF199" i="8"/>
  <c r="AF231" i="8" s="1"/>
  <c r="AE197" i="8"/>
  <c r="AE229" i="8" s="1"/>
  <c r="L201" i="8"/>
  <c r="L233" i="8" s="1"/>
  <c r="BG201" i="8"/>
  <c r="BG233" i="8" s="1"/>
  <c r="Z197" i="8"/>
  <c r="Z229" i="8" s="1"/>
  <c r="AB200" i="8"/>
  <c r="AB232" i="8" s="1"/>
  <c r="S200" i="8"/>
  <c r="S232" i="8" s="1"/>
  <c r="G196" i="8"/>
  <c r="G228" i="8" s="1"/>
  <c r="AK200" i="8"/>
  <c r="AK232" i="8" s="1"/>
  <c r="J199" i="8"/>
  <c r="J231" i="8" s="1"/>
  <c r="T196" i="8"/>
  <c r="T228" i="8" s="1"/>
  <c r="BK199" i="8"/>
  <c r="BK231" i="8" s="1"/>
  <c r="AM196" i="8"/>
  <c r="AM228" i="8" s="1"/>
  <c r="W201" i="8"/>
  <c r="W233" i="8" s="1"/>
  <c r="AO197" i="8"/>
  <c r="AO229" i="8" s="1"/>
  <c r="AF195" i="8"/>
  <c r="AF227" i="8" s="1"/>
  <c r="AP200" i="8"/>
  <c r="AP232" i="8" s="1"/>
  <c r="X196" i="8"/>
  <c r="X228" i="8" s="1"/>
  <c r="AA200" i="8"/>
  <c r="AA232" i="8" s="1"/>
  <c r="N196" i="8"/>
  <c r="N228" i="8" s="1"/>
  <c r="AP201" i="8"/>
  <c r="AP233" i="8" s="1"/>
  <c r="AD197" i="8"/>
  <c r="AD229" i="8" s="1"/>
  <c r="BC196" i="8"/>
  <c r="BC228" i="8" s="1"/>
  <c r="AC201" i="8"/>
  <c r="AC233" i="8" s="1"/>
  <c r="W195" i="8"/>
  <c r="W227" i="8" s="1"/>
  <c r="BJ199" i="8"/>
  <c r="BJ231" i="8" s="1"/>
  <c r="Z200" i="8"/>
  <c r="Z232" i="8" s="1"/>
  <c r="AS199" i="8"/>
  <c r="AS231" i="8" s="1"/>
  <c r="AT199" i="8"/>
  <c r="AT231" i="8" s="1"/>
  <c r="AN201" i="8"/>
  <c r="AN233" i="8" s="1"/>
  <c r="U201" i="8"/>
  <c r="U233" i="8" s="1"/>
  <c r="AG200" i="8"/>
  <c r="AG232" i="8" s="1"/>
  <c r="BA199" i="8"/>
  <c r="BA231" i="8" s="1"/>
  <c r="AO195" i="8"/>
  <c r="AO227" i="8" s="1"/>
  <c r="I195" i="8"/>
  <c r="I227" i="8" s="1"/>
  <c r="O195" i="8"/>
  <c r="O227" i="8" s="1"/>
  <c r="BK201" i="8"/>
  <c r="BK233" i="8" s="1"/>
  <c r="BN196" i="8"/>
  <c r="BN228" i="8" s="1"/>
  <c r="H196" i="8"/>
  <c r="H228" i="8" s="1"/>
  <c r="AW199" i="8"/>
  <c r="AW231" i="8" s="1"/>
  <c r="AR196" i="8"/>
  <c r="AR228" i="8" s="1"/>
  <c r="BM199" i="8"/>
  <c r="BM231" i="8" s="1"/>
  <c r="U196" i="8"/>
  <c r="U228" i="8" s="1"/>
  <c r="BK200" i="8"/>
  <c r="BK232" i="8" s="1"/>
  <c r="AI195" i="8"/>
  <c r="AI227" i="8" s="1"/>
  <c r="AE196" i="8"/>
  <c r="AE228" i="8" s="1"/>
  <c r="AV200" i="8"/>
  <c r="AV232" i="8" s="1"/>
  <c r="AT200" i="8"/>
  <c r="AT232" i="8" s="1"/>
  <c r="BJ200" i="8"/>
  <c r="BJ232" i="8" s="1"/>
  <c r="AP195" i="8"/>
  <c r="AP227" i="8" s="1"/>
  <c r="M195" i="8"/>
  <c r="M227" i="8" s="1"/>
  <c r="O201" i="8"/>
  <c r="O233" i="8" s="1"/>
  <c r="AV197" i="8"/>
  <c r="AV229" i="8" s="1"/>
  <c r="AD196" i="8"/>
  <c r="AD228" i="8" s="1"/>
  <c r="AX196" i="8"/>
  <c r="AX228" i="8" s="1"/>
  <c r="AS197" i="8"/>
  <c r="AS229" i="8" s="1"/>
  <c r="BL200" i="8"/>
  <c r="BL232" i="8" s="1"/>
  <c r="L195" i="8"/>
  <c r="L227" i="8" s="1"/>
  <c r="W200" i="8"/>
  <c r="W232" i="8" s="1"/>
  <c r="U197" i="8"/>
  <c r="U229" i="8" s="1"/>
  <c r="AC197" i="8"/>
  <c r="AC229" i="8" s="1"/>
  <c r="BN195" i="8"/>
  <c r="BN227" i="8" s="1"/>
  <c r="BF199" i="8"/>
  <c r="BF231" i="8" s="1"/>
  <c r="N201" i="8"/>
  <c r="N233" i="8" s="1"/>
  <c r="AR200" i="8"/>
  <c r="AR232" i="8" s="1"/>
  <c r="V195" i="8"/>
  <c r="V227" i="8" s="1"/>
  <c r="AL197" i="8"/>
  <c r="AL229" i="8" s="1"/>
  <c r="AZ196" i="8"/>
  <c r="AZ228" i="8" s="1"/>
  <c r="BA201" i="8"/>
  <c r="BA233" i="8" s="1"/>
  <c r="Y195" i="8"/>
  <c r="Y227" i="8" s="1"/>
  <c r="AM200" i="8"/>
  <c r="AM232" i="8" s="1"/>
  <c r="R195" i="8"/>
  <c r="R227" i="8" s="1"/>
  <c r="U195" i="8"/>
  <c r="U227" i="8" s="1"/>
  <c r="AF201" i="8"/>
  <c r="AF233" i="8" s="1"/>
  <c r="BF197" i="8"/>
  <c r="BF229" i="8" s="1"/>
  <c r="BD196" i="8"/>
  <c r="BD228" i="8" s="1"/>
  <c r="G611" i="8"/>
  <c r="AX197" i="8"/>
  <c r="AX229" i="8" s="1"/>
  <c r="Z196" i="8"/>
  <c r="Z228" i="8" s="1"/>
  <c r="Y200" i="8"/>
  <c r="Y232" i="8" s="1"/>
  <c r="M201" i="8"/>
  <c r="M233" i="8" s="1"/>
  <c r="BH199" i="8"/>
  <c r="BH231" i="8" s="1"/>
  <c r="AM201" i="8"/>
  <c r="AM233" i="8" s="1"/>
  <c r="AB196" i="8"/>
  <c r="AB228" i="8" s="1"/>
  <c r="BC201" i="8"/>
  <c r="BC233" i="8" s="1"/>
  <c r="J200" i="8"/>
  <c r="J232" i="8" s="1"/>
  <c r="AY199" i="8"/>
  <c r="AY231" i="8" s="1"/>
  <c r="G612" i="8"/>
  <c r="P199" i="8"/>
  <c r="P231" i="8" s="1"/>
  <c r="AZ197" i="8"/>
  <c r="AZ229" i="8" s="1"/>
  <c r="H197" i="8"/>
  <c r="H229" i="8" s="1"/>
  <c r="J195" i="8"/>
  <c r="J227" i="8" s="1"/>
  <c r="AJ196" i="8"/>
  <c r="AJ228" i="8" s="1"/>
  <c r="AU201" i="8"/>
  <c r="AU233" i="8" s="1"/>
  <c r="AY196" i="8"/>
  <c r="AY228" i="8" s="1"/>
  <c r="M199" i="8"/>
  <c r="M231" i="8" s="1"/>
  <c r="BK196" i="8"/>
  <c r="BK228" i="8" s="1"/>
  <c r="AT195" i="8"/>
  <c r="AT227" i="8" s="1"/>
  <c r="E168" i="8"/>
  <c r="V612" i="8"/>
  <c r="V614" i="8"/>
  <c r="V616" i="8"/>
  <c r="V610" i="8"/>
  <c r="V611" i="8"/>
  <c r="V615" i="8"/>
  <c r="Y596" i="8"/>
  <c r="Y594" i="8"/>
  <c r="Y576" i="8"/>
  <c r="Y600" i="8"/>
  <c r="Y598" i="8"/>
  <c r="Y595" i="8"/>
  <c r="Y599" i="8"/>
  <c r="V594" i="8"/>
  <c r="V596" i="8"/>
  <c r="V576" i="8"/>
  <c r="V595" i="8"/>
  <c r="V598" i="8"/>
  <c r="V600" i="8"/>
  <c r="V599" i="8"/>
  <c r="J596" i="8"/>
  <c r="J595" i="8"/>
  <c r="J576" i="8"/>
  <c r="J594" i="8"/>
  <c r="J599" i="8"/>
  <c r="J600" i="8"/>
  <c r="J598" i="8"/>
  <c r="BM610" i="8"/>
  <c r="BM611" i="8"/>
  <c r="BM612" i="8"/>
  <c r="BM614" i="8"/>
  <c r="BM615" i="8"/>
  <c r="BM616" i="8"/>
  <c r="AI614" i="8"/>
  <c r="AI615" i="8"/>
  <c r="AI616" i="8"/>
  <c r="AI611" i="8"/>
  <c r="AI610" i="8"/>
  <c r="AI612" i="8"/>
  <c r="AW612" i="8"/>
  <c r="AW614" i="8"/>
  <c r="AW615" i="8"/>
  <c r="AW610" i="8"/>
  <c r="AW611" i="8"/>
  <c r="AW616" i="8"/>
  <c r="G81" i="34"/>
  <c r="F635" i="8"/>
  <c r="F631" i="8"/>
  <c r="F628" i="8"/>
  <c r="F636" i="8"/>
  <c r="S576" i="8"/>
  <c r="S594" i="8"/>
  <c r="S595" i="8"/>
  <c r="S596" i="8"/>
  <c r="S599" i="8"/>
  <c r="S600" i="8"/>
  <c r="S598" i="8"/>
  <c r="U594" i="8"/>
  <c r="U595" i="8"/>
  <c r="U596" i="8"/>
  <c r="U599" i="8"/>
  <c r="U576" i="8"/>
  <c r="U600" i="8"/>
  <c r="U598" i="8"/>
  <c r="AY594" i="8"/>
  <c r="AY595" i="8"/>
  <c r="AY596" i="8"/>
  <c r="AY599" i="8"/>
  <c r="AY576" i="8"/>
  <c r="AY600" i="8"/>
  <c r="AY598" i="8"/>
  <c r="BA610" i="8"/>
  <c r="BA611" i="8"/>
  <c r="BA612" i="8"/>
  <c r="BA616" i="8"/>
  <c r="BA614" i="8"/>
  <c r="BA615" i="8"/>
  <c r="BL610" i="8"/>
  <c r="BL614" i="8"/>
  <c r="BL611" i="8"/>
  <c r="BL612" i="8"/>
  <c r="BL616" i="8"/>
  <c r="BL615" i="8"/>
  <c r="U615" i="8"/>
  <c r="U616" i="8"/>
  <c r="U610" i="8"/>
  <c r="U611" i="8"/>
  <c r="U612" i="8"/>
  <c r="U614" i="8"/>
  <c r="AE576" i="8"/>
  <c r="AE596" i="8"/>
  <c r="AE595" i="8"/>
  <c r="AE599" i="8"/>
  <c r="AE600" i="8"/>
  <c r="AE598" i="8"/>
  <c r="AE594" i="8"/>
  <c r="BH594" i="8"/>
  <c r="BH596" i="8"/>
  <c r="BH595" i="8"/>
  <c r="BH576" i="8"/>
  <c r="BH599" i="8"/>
  <c r="BH600" i="8"/>
  <c r="BH598" i="8"/>
  <c r="AX596" i="8"/>
  <c r="AX594" i="8"/>
  <c r="AX576" i="8"/>
  <c r="AX595" i="8"/>
  <c r="AX600" i="8"/>
  <c r="AX599" i="8"/>
  <c r="AX598" i="8"/>
  <c r="R611" i="8"/>
  <c r="R615" i="8"/>
  <c r="R610" i="8"/>
  <c r="R612" i="8"/>
  <c r="R614" i="8"/>
  <c r="R616" i="8"/>
  <c r="AH612" i="8"/>
  <c r="AH614" i="8"/>
  <c r="AH611" i="8"/>
  <c r="AH610" i="8"/>
  <c r="AH615" i="8"/>
  <c r="AH616" i="8"/>
  <c r="AV611" i="8"/>
  <c r="AV612" i="8"/>
  <c r="AV614" i="8"/>
  <c r="AV615" i="8"/>
  <c r="AV616" i="8"/>
  <c r="AV610" i="8"/>
  <c r="AZ161" i="8"/>
  <c r="V161" i="8"/>
  <c r="J161" i="8"/>
  <c r="U161" i="8"/>
  <c r="AW161" i="8"/>
  <c r="BD161" i="8"/>
  <c r="AM161" i="8"/>
  <c r="S161" i="8"/>
  <c r="BF161" i="8"/>
  <c r="C167" i="8"/>
  <c r="AN161" i="8"/>
  <c r="O161" i="8"/>
  <c r="BI161" i="8"/>
  <c r="X161" i="8"/>
  <c r="AD161" i="8"/>
  <c r="L161" i="8"/>
  <c r="BM161" i="8"/>
  <c r="AK161" i="8"/>
  <c r="R161" i="8"/>
  <c r="AF161" i="8"/>
  <c r="N161" i="8"/>
  <c r="Q161" i="8"/>
  <c r="AY161" i="8"/>
  <c r="AR161" i="8"/>
  <c r="BB161" i="8"/>
  <c r="AU161" i="8"/>
  <c r="BG161" i="8"/>
  <c r="M161" i="8"/>
  <c r="BA161" i="8"/>
  <c r="AP161" i="8"/>
  <c r="AL161" i="8"/>
  <c r="T161" i="8"/>
  <c r="AO161" i="8"/>
  <c r="G161" i="8"/>
  <c r="P161" i="8"/>
  <c r="AS161" i="8"/>
  <c r="BJ161" i="8"/>
  <c r="AQ161" i="8"/>
  <c r="AX161" i="8"/>
  <c r="AH161" i="8"/>
  <c r="BC161" i="8"/>
  <c r="AA161" i="8"/>
  <c r="Z161" i="8"/>
  <c r="AE161" i="8"/>
  <c r="AV161" i="8"/>
  <c r="AT161" i="8"/>
  <c r="BN161" i="8"/>
  <c r="W161" i="8"/>
  <c r="AG161" i="8"/>
  <c r="BH161" i="8"/>
  <c r="C169" i="8"/>
  <c r="H161" i="8"/>
  <c r="Y161" i="8"/>
  <c r="AI161" i="8"/>
  <c r="BK161" i="8"/>
  <c r="AB161" i="8"/>
  <c r="AJ161" i="8"/>
  <c r="AC161" i="8"/>
  <c r="BL161" i="8"/>
  <c r="I161" i="8"/>
  <c r="BE161" i="8"/>
  <c r="K161" i="8"/>
  <c r="AV596" i="8"/>
  <c r="AV576" i="8"/>
  <c r="AV595" i="8"/>
  <c r="AV594" i="8"/>
  <c r="AV599" i="8"/>
  <c r="AV600" i="8"/>
  <c r="AV598" i="8"/>
  <c r="AN594" i="8"/>
  <c r="AN596" i="8"/>
  <c r="AN598" i="8"/>
  <c r="AN595" i="8"/>
  <c r="AN600" i="8"/>
  <c r="AN599" i="8"/>
  <c r="AD596" i="8"/>
  <c r="AD576" i="8"/>
  <c r="AD595" i="8"/>
  <c r="AD599" i="8"/>
  <c r="AD594" i="8"/>
  <c r="AD600" i="8"/>
  <c r="AD598" i="8"/>
  <c r="AD616" i="8"/>
  <c r="AD610" i="8"/>
  <c r="AD615" i="8"/>
  <c r="AD611" i="8"/>
  <c r="AD612" i="8"/>
  <c r="AD614" i="8"/>
  <c r="AF616" i="8"/>
  <c r="AF610" i="8"/>
  <c r="AF614" i="8"/>
  <c r="AF611" i="8"/>
  <c r="AF612" i="8"/>
  <c r="AF615" i="8"/>
  <c r="T610" i="8"/>
  <c r="T614" i="8"/>
  <c r="T615" i="8"/>
  <c r="T616" i="8"/>
  <c r="T611" i="8"/>
  <c r="T612" i="8"/>
  <c r="AB595" i="8"/>
  <c r="AB598" i="8"/>
  <c r="AB576" i="8"/>
  <c r="AB596" i="8"/>
  <c r="AB594" i="8"/>
  <c r="AB599" i="8"/>
  <c r="AB600" i="8"/>
  <c r="T596" i="8"/>
  <c r="T595" i="8"/>
  <c r="T594" i="8"/>
  <c r="T576" i="8"/>
  <c r="T599" i="8"/>
  <c r="T600" i="8"/>
  <c r="T598" i="8"/>
  <c r="I595" i="8"/>
  <c r="I576" i="8"/>
  <c r="I594" i="8"/>
  <c r="I627" i="8" s="1"/>
  <c r="I599" i="8"/>
  <c r="I596" i="8"/>
  <c r="I600" i="8"/>
  <c r="I598" i="8"/>
  <c r="AP614" i="8"/>
  <c r="AP616" i="8"/>
  <c r="AP612" i="8"/>
  <c r="AP611" i="8"/>
  <c r="AP610" i="8"/>
  <c r="AP615" i="8"/>
  <c r="BI610" i="8"/>
  <c r="BI611" i="8"/>
  <c r="BI612" i="8"/>
  <c r="BI614" i="8"/>
  <c r="BI615" i="8"/>
  <c r="BI616" i="8"/>
  <c r="AT615" i="8"/>
  <c r="AT616" i="8"/>
  <c r="AT611" i="8"/>
  <c r="AT610" i="8"/>
  <c r="AT612" i="8"/>
  <c r="AT614" i="8"/>
  <c r="O595" i="8"/>
  <c r="O594" i="8"/>
  <c r="O596" i="8"/>
  <c r="O576" i="8"/>
  <c r="O600" i="8"/>
  <c r="O598" i="8"/>
  <c r="O599" i="8"/>
  <c r="BF576" i="8"/>
  <c r="BF596" i="8"/>
  <c r="BF599" i="8"/>
  <c r="BF595" i="8"/>
  <c r="BF594" i="8"/>
  <c r="BF600" i="8"/>
  <c r="BF598" i="8"/>
  <c r="AW594" i="8"/>
  <c r="AW596" i="8"/>
  <c r="AW595" i="8"/>
  <c r="AW576" i="8"/>
  <c r="AW600" i="8"/>
  <c r="AW598" i="8"/>
  <c r="AW599" i="8"/>
  <c r="BB610" i="8"/>
  <c r="BB611" i="8"/>
  <c r="BB614" i="8"/>
  <c r="BB612" i="8"/>
  <c r="BB615" i="8"/>
  <c r="BB616" i="8"/>
  <c r="AG614" i="8"/>
  <c r="AG615" i="8"/>
  <c r="AG610" i="8"/>
  <c r="AG611" i="8"/>
  <c r="AG612" i="8"/>
  <c r="AG616" i="8"/>
  <c r="P610" i="8"/>
  <c r="P614" i="8"/>
  <c r="P611" i="8"/>
  <c r="P615" i="8"/>
  <c r="P612" i="8"/>
  <c r="P616" i="8"/>
  <c r="AA596" i="8"/>
  <c r="AA576" i="8"/>
  <c r="AA594" i="8"/>
  <c r="AA595" i="8"/>
  <c r="AA599" i="8"/>
  <c r="AA600" i="8"/>
  <c r="AA598" i="8"/>
  <c r="AL596" i="8"/>
  <c r="AL576" i="8"/>
  <c r="AL594" i="8"/>
  <c r="AL599" i="8"/>
  <c r="AL600" i="8"/>
  <c r="AL598" i="8"/>
  <c r="AL595" i="8"/>
  <c r="AC595" i="8"/>
  <c r="AC596" i="8"/>
  <c r="AC576" i="8"/>
  <c r="AC594" i="8"/>
  <c r="AC599" i="8"/>
  <c r="AC600" i="8"/>
  <c r="AC598" i="8"/>
  <c r="BN615" i="8"/>
  <c r="BN616" i="8"/>
  <c r="BN614" i="8"/>
  <c r="BN610" i="8"/>
  <c r="BN611" i="8"/>
  <c r="BN612" i="8"/>
  <c r="BG611" i="8"/>
  <c r="BG612" i="8"/>
  <c r="BG614" i="8"/>
  <c r="BG610" i="8"/>
  <c r="BG615" i="8"/>
  <c r="BG616" i="8"/>
  <c r="S615" i="8"/>
  <c r="S616" i="8"/>
  <c r="S614" i="8"/>
  <c r="S610" i="8"/>
  <c r="S611" i="8"/>
  <c r="S612" i="8"/>
  <c r="BB179" i="8"/>
  <c r="BB211" i="8" s="1"/>
  <c r="BF179" i="8"/>
  <c r="BF211" i="8" s="1"/>
  <c r="H180" i="8"/>
  <c r="H212" i="8" s="1"/>
  <c r="AJ183" i="8"/>
  <c r="AJ215" i="8" s="1"/>
  <c r="AZ185" i="8"/>
  <c r="AZ217" i="8" s="1"/>
  <c r="N181" i="8"/>
  <c r="N213" i="8" s="1"/>
  <c r="AL183" i="8"/>
  <c r="AL215" i="8" s="1"/>
  <c r="I183" i="8"/>
  <c r="I215" i="8" s="1"/>
  <c r="I181" i="8"/>
  <c r="I213" i="8" s="1"/>
  <c r="K185" i="8"/>
  <c r="K217" i="8" s="1"/>
  <c r="AT185" i="8"/>
  <c r="AT217" i="8" s="1"/>
  <c r="V179" i="8"/>
  <c r="V211" i="8" s="1"/>
  <c r="AZ181" i="8"/>
  <c r="AZ213" i="8" s="1"/>
  <c r="BI179" i="8"/>
  <c r="BI211" i="8" s="1"/>
  <c r="AB183" i="8"/>
  <c r="AB215" i="8" s="1"/>
  <c r="AA180" i="8"/>
  <c r="AA212" i="8" s="1"/>
  <c r="AN184" i="8"/>
  <c r="AN216" i="8" s="1"/>
  <c r="BC179" i="8"/>
  <c r="BC211" i="8" s="1"/>
  <c r="AU184" i="8"/>
  <c r="AU216" i="8" s="1"/>
  <c r="BN184" i="8"/>
  <c r="BN216" i="8" s="1"/>
  <c r="AU179" i="8"/>
  <c r="AU211" i="8" s="1"/>
  <c r="BM183" i="8"/>
  <c r="BM215" i="8" s="1"/>
  <c r="N185" i="8"/>
  <c r="N217" i="8" s="1"/>
  <c r="BA180" i="8"/>
  <c r="BA212" i="8" s="1"/>
  <c r="AJ185" i="8"/>
  <c r="AJ217" i="8" s="1"/>
  <c r="AY184" i="8"/>
  <c r="AY216" i="8" s="1"/>
  <c r="J181" i="8"/>
  <c r="J213" i="8" s="1"/>
  <c r="AW184" i="8"/>
  <c r="AW216" i="8" s="1"/>
  <c r="AM179" i="8"/>
  <c r="AM211" i="8" s="1"/>
  <c r="AH181" i="8"/>
  <c r="AH213" i="8" s="1"/>
  <c r="AF179" i="8"/>
  <c r="AF211" i="8" s="1"/>
  <c r="BM184" i="8"/>
  <c r="BM216" i="8" s="1"/>
  <c r="AQ180" i="8"/>
  <c r="AQ212" i="8" s="1"/>
  <c r="BF183" i="8"/>
  <c r="BF215" i="8" s="1"/>
  <c r="I184" i="8"/>
  <c r="I216" i="8" s="1"/>
  <c r="BA185" i="8"/>
  <c r="BA217" i="8" s="1"/>
  <c r="E166" i="8"/>
  <c r="AA184" i="8"/>
  <c r="AA216" i="8" s="1"/>
  <c r="L181" i="8"/>
  <c r="L213" i="8" s="1"/>
  <c r="AN183" i="8"/>
  <c r="AN215" i="8" s="1"/>
  <c r="Y181" i="8"/>
  <c r="Y213" i="8" s="1"/>
  <c r="AK185" i="8"/>
  <c r="AK217" i="8" s="1"/>
  <c r="T179" i="8"/>
  <c r="T211" i="8" s="1"/>
  <c r="BK184" i="8"/>
  <c r="BK216" i="8" s="1"/>
  <c r="Y179" i="8"/>
  <c r="Y211" i="8" s="1"/>
  <c r="AM180" i="8"/>
  <c r="AM212" i="8" s="1"/>
  <c r="AM184" i="8"/>
  <c r="AM216" i="8" s="1"/>
  <c r="AD183" i="8"/>
  <c r="AD215" i="8" s="1"/>
  <c r="AC181" i="8"/>
  <c r="AC213" i="8" s="1"/>
  <c r="AZ179" i="8"/>
  <c r="AZ211" i="8" s="1"/>
  <c r="T181" i="8"/>
  <c r="T213" i="8" s="1"/>
  <c r="AG179" i="8"/>
  <c r="AG211" i="8" s="1"/>
  <c r="BD184" i="8"/>
  <c r="BD216" i="8" s="1"/>
  <c r="AJ179" i="8"/>
  <c r="AJ211" i="8" s="1"/>
  <c r="P185" i="8"/>
  <c r="P217" i="8" s="1"/>
  <c r="AA183" i="8"/>
  <c r="AA215" i="8" s="1"/>
  <c r="G183" i="8"/>
  <c r="G215" i="8" s="1"/>
  <c r="AX180" i="8"/>
  <c r="AX212" i="8" s="1"/>
  <c r="U181" i="8"/>
  <c r="U213" i="8" s="1"/>
  <c r="BA179" i="8"/>
  <c r="BA211" i="8" s="1"/>
  <c r="BL180" i="8"/>
  <c r="BL212" i="8" s="1"/>
  <c r="BB183" i="8"/>
  <c r="BB215" i="8" s="1"/>
  <c r="H184" i="8"/>
  <c r="H216" i="8" s="1"/>
  <c r="G595" i="8"/>
  <c r="AO181" i="8"/>
  <c r="AO213" i="8" s="1"/>
  <c r="AD179" i="8"/>
  <c r="AD211" i="8" s="1"/>
  <c r="BJ183" i="8"/>
  <c r="BJ215" i="8" s="1"/>
  <c r="AD185" i="8"/>
  <c r="AD217" i="8" s="1"/>
  <c r="V181" i="8"/>
  <c r="V213" i="8" s="1"/>
  <c r="Y185" i="8"/>
  <c r="Y217" i="8" s="1"/>
  <c r="AP181" i="8"/>
  <c r="AP213" i="8" s="1"/>
  <c r="BC183" i="8"/>
  <c r="BC215" i="8" s="1"/>
  <c r="AB181" i="8"/>
  <c r="AB213" i="8" s="1"/>
  <c r="BM181" i="8"/>
  <c r="BM213" i="8" s="1"/>
  <c r="BD185" i="8"/>
  <c r="BD217" i="8" s="1"/>
  <c r="AG185" i="8"/>
  <c r="AG217" i="8" s="1"/>
  <c r="W184" i="8"/>
  <c r="W216" i="8" s="1"/>
  <c r="AN185" i="8"/>
  <c r="AN217" i="8" s="1"/>
  <c r="S185" i="8"/>
  <c r="S217" i="8" s="1"/>
  <c r="I179" i="8"/>
  <c r="I211" i="8" s="1"/>
  <c r="BD183" i="8"/>
  <c r="BD215" i="8" s="1"/>
  <c r="G600" i="8"/>
  <c r="AX184" i="8"/>
  <c r="AX216" i="8" s="1"/>
  <c r="Z185" i="8"/>
  <c r="Z217" i="8" s="1"/>
  <c r="AW181" i="8"/>
  <c r="AW213" i="8" s="1"/>
  <c r="BF181" i="8"/>
  <c r="BF213" i="8" s="1"/>
  <c r="AG181" i="8"/>
  <c r="AG213" i="8" s="1"/>
  <c r="AS181" i="8"/>
  <c r="AS213" i="8" s="1"/>
  <c r="AS180" i="8"/>
  <c r="AS212" i="8" s="1"/>
  <c r="AS179" i="8"/>
  <c r="AS211" i="8" s="1"/>
  <c r="U183" i="8"/>
  <c r="U215" i="8" s="1"/>
  <c r="O183" i="8"/>
  <c r="O215" i="8" s="1"/>
  <c r="S183" i="8"/>
  <c r="S215" i="8" s="1"/>
  <c r="W185" i="8"/>
  <c r="W217" i="8" s="1"/>
  <c r="BJ185" i="8"/>
  <c r="BJ217" i="8" s="1"/>
  <c r="AG180" i="8"/>
  <c r="AG212" i="8" s="1"/>
  <c r="G596" i="8"/>
  <c r="AW183" i="8"/>
  <c r="AW215" i="8" s="1"/>
  <c r="BI185" i="8"/>
  <c r="BI217" i="8" s="1"/>
  <c r="Z179" i="8"/>
  <c r="Z211" i="8" s="1"/>
  <c r="AI184" i="8"/>
  <c r="AI216" i="8" s="1"/>
  <c r="BH183" i="8"/>
  <c r="BH215" i="8" s="1"/>
  <c r="H183" i="8"/>
  <c r="H215" i="8" s="1"/>
  <c r="AR181" i="8"/>
  <c r="AR213" i="8" s="1"/>
  <c r="BN185" i="8"/>
  <c r="BN217" i="8" s="1"/>
  <c r="Q181" i="8"/>
  <c r="Q213" i="8" s="1"/>
  <c r="Q184" i="8"/>
  <c r="Q216" i="8" s="1"/>
  <c r="AX179" i="8"/>
  <c r="AX211" i="8" s="1"/>
  <c r="BE185" i="8"/>
  <c r="BE217" i="8" s="1"/>
  <c r="G184" i="8"/>
  <c r="G216" i="8" s="1"/>
  <c r="AE179" i="8"/>
  <c r="AE211" i="8" s="1"/>
  <c r="AL179" i="8"/>
  <c r="AL211" i="8" s="1"/>
  <c r="AI183" i="8"/>
  <c r="AI215" i="8" s="1"/>
  <c r="G598" i="8"/>
  <c r="K184" i="8"/>
  <c r="K216" i="8" s="1"/>
  <c r="AI185" i="8"/>
  <c r="AI217" i="8" s="1"/>
  <c r="AV184" i="8"/>
  <c r="AV216" i="8" s="1"/>
  <c r="BI183" i="8"/>
  <c r="BI215" i="8" s="1"/>
  <c r="AQ183" i="8"/>
  <c r="AQ215" i="8" s="1"/>
  <c r="BK181" i="8"/>
  <c r="BK213" i="8" s="1"/>
  <c r="Z181" i="8"/>
  <c r="Z213" i="8" s="1"/>
  <c r="AB184" i="8"/>
  <c r="AB216" i="8" s="1"/>
  <c r="J184" i="8"/>
  <c r="J216" i="8" s="1"/>
  <c r="V184" i="8"/>
  <c r="V216" i="8" s="1"/>
  <c r="BD181" i="8"/>
  <c r="BD213" i="8" s="1"/>
  <c r="AC184" i="8"/>
  <c r="AC216" i="8" s="1"/>
  <c r="Q179" i="8"/>
  <c r="Q211" i="8" s="1"/>
  <c r="AC179" i="8"/>
  <c r="AC211" i="8" s="1"/>
  <c r="P183" i="8"/>
  <c r="P215" i="8" s="1"/>
  <c r="O180" i="8"/>
  <c r="O212" i="8" s="1"/>
  <c r="AI179" i="8"/>
  <c r="AI211" i="8" s="1"/>
  <c r="AR183" i="8"/>
  <c r="AR215" i="8" s="1"/>
  <c r="AT184" i="8"/>
  <c r="AT216" i="8" s="1"/>
  <c r="AO183" i="8"/>
  <c r="AO215" i="8" s="1"/>
  <c r="AH185" i="8"/>
  <c r="AH217" i="8" s="1"/>
  <c r="AN180" i="8"/>
  <c r="AN212" i="8" s="1"/>
  <c r="BC184" i="8"/>
  <c r="BC216" i="8" s="1"/>
  <c r="AT179" i="8"/>
  <c r="AT211" i="8" s="1"/>
  <c r="I180" i="8"/>
  <c r="I212" i="8" s="1"/>
  <c r="AK184" i="8"/>
  <c r="AK216" i="8" s="1"/>
  <c r="AT181" i="8"/>
  <c r="AT213" i="8" s="1"/>
  <c r="G599" i="8"/>
  <c r="BB180" i="8"/>
  <c r="BB212" i="8" s="1"/>
  <c r="V183" i="8"/>
  <c r="V215" i="8" s="1"/>
  <c r="AL181" i="8"/>
  <c r="AL213" i="8" s="1"/>
  <c r="J179" i="8"/>
  <c r="J211" i="8" s="1"/>
  <c r="BC180" i="8"/>
  <c r="BC212" i="8" s="1"/>
  <c r="M185" i="8"/>
  <c r="M217" i="8" s="1"/>
  <c r="AP185" i="8"/>
  <c r="AP217" i="8" s="1"/>
  <c r="AU185" i="8"/>
  <c r="AU217" i="8" s="1"/>
  <c r="U179" i="8"/>
  <c r="U211" i="8" s="1"/>
  <c r="AL185" i="8"/>
  <c r="AL217" i="8" s="1"/>
  <c r="AE184" i="8"/>
  <c r="AE216" i="8" s="1"/>
  <c r="BB181" i="8"/>
  <c r="BB213" i="8" s="1"/>
  <c r="BN179" i="8"/>
  <c r="BN211" i="8" s="1"/>
  <c r="BA184" i="8"/>
  <c r="BA216" i="8" s="1"/>
  <c r="AY180" i="8"/>
  <c r="AY212" i="8" s="1"/>
  <c r="AY185" i="8"/>
  <c r="AY217" i="8" s="1"/>
  <c r="L179" i="8"/>
  <c r="L211" i="8" s="1"/>
  <c r="BD180" i="8"/>
  <c r="BD212" i="8" s="1"/>
  <c r="BJ184" i="8"/>
  <c r="BJ216" i="8" s="1"/>
  <c r="AQ179" i="8"/>
  <c r="AQ211" i="8" s="1"/>
  <c r="AD180" i="8"/>
  <c r="AD212" i="8" s="1"/>
  <c r="O184" i="8"/>
  <c r="O216" i="8" s="1"/>
  <c r="AI181" i="8"/>
  <c r="AI213" i="8" s="1"/>
  <c r="AQ184" i="8"/>
  <c r="AQ216" i="8" s="1"/>
  <c r="AC185" i="8"/>
  <c r="AC217" i="8" s="1"/>
  <c r="AJ180" i="8"/>
  <c r="AJ212" i="8" s="1"/>
  <c r="BL181" i="8"/>
  <c r="BL213" i="8" s="1"/>
  <c r="K183" i="8"/>
  <c r="K215" i="8" s="1"/>
  <c r="P180" i="8"/>
  <c r="P212" i="8" s="1"/>
  <c r="T180" i="8"/>
  <c r="T212" i="8" s="1"/>
  <c r="AR184" i="8"/>
  <c r="AR216" i="8" s="1"/>
  <c r="AR185" i="8"/>
  <c r="AR217" i="8" s="1"/>
  <c r="J183" i="8"/>
  <c r="J215" i="8" s="1"/>
  <c r="AH183" i="8"/>
  <c r="AH215" i="8" s="1"/>
  <c r="BG183" i="8"/>
  <c r="BG215" i="8" s="1"/>
  <c r="BI181" i="8"/>
  <c r="BI213" i="8" s="1"/>
  <c r="AH179" i="8"/>
  <c r="AH211" i="8" s="1"/>
  <c r="O179" i="8"/>
  <c r="O211" i="8" s="1"/>
  <c r="AS184" i="8"/>
  <c r="AS216" i="8" s="1"/>
  <c r="S180" i="8"/>
  <c r="S212" i="8" s="1"/>
  <c r="O185" i="8"/>
  <c r="O217" i="8" s="1"/>
  <c r="AR180" i="8"/>
  <c r="AR212" i="8" s="1"/>
  <c r="AV180" i="8"/>
  <c r="AV212" i="8" s="1"/>
  <c r="BD179" i="8"/>
  <c r="BD211" i="8" s="1"/>
  <c r="AZ180" i="8"/>
  <c r="AZ212" i="8" s="1"/>
  <c r="BJ181" i="8"/>
  <c r="BJ213" i="8" s="1"/>
  <c r="R183" i="8"/>
  <c r="R215" i="8" s="1"/>
  <c r="BM180" i="8"/>
  <c r="BM212" i="8" s="1"/>
  <c r="U185" i="8"/>
  <c r="U217" i="8" s="1"/>
  <c r="AG184" i="8"/>
  <c r="AG216" i="8" s="1"/>
  <c r="AQ181" i="8"/>
  <c r="AQ213" i="8" s="1"/>
  <c r="BH180" i="8"/>
  <c r="BH212" i="8" s="1"/>
  <c r="BB184" i="8"/>
  <c r="BB216" i="8" s="1"/>
  <c r="J185" i="8"/>
  <c r="J217" i="8" s="1"/>
  <c r="AW185" i="8"/>
  <c r="AW217" i="8" s="1"/>
  <c r="L185" i="8"/>
  <c r="L217" i="8" s="1"/>
  <c r="AP180" i="8"/>
  <c r="AP212" i="8" s="1"/>
  <c r="BH181" i="8"/>
  <c r="BH213" i="8" s="1"/>
  <c r="N180" i="8"/>
  <c r="N212" i="8" s="1"/>
  <c r="BG179" i="8"/>
  <c r="BG211" i="8" s="1"/>
  <c r="AO185" i="8"/>
  <c r="AO217" i="8" s="1"/>
  <c r="P179" i="8"/>
  <c r="P211" i="8" s="1"/>
  <c r="AB179" i="8"/>
  <c r="AB211" i="8" s="1"/>
  <c r="AS185" i="8"/>
  <c r="AS217" i="8" s="1"/>
  <c r="BL185" i="8"/>
  <c r="BL217" i="8" s="1"/>
  <c r="AD184" i="8"/>
  <c r="AD216" i="8" s="1"/>
  <c r="X185" i="8"/>
  <c r="X217" i="8" s="1"/>
  <c r="AM185" i="8"/>
  <c r="AM217" i="8" s="1"/>
  <c r="T183" i="8"/>
  <c r="T215" i="8" s="1"/>
  <c r="H181" i="8"/>
  <c r="H213" i="8" s="1"/>
  <c r="X184" i="8"/>
  <c r="X216" i="8" s="1"/>
  <c r="X183" i="8"/>
  <c r="X215" i="8" s="1"/>
  <c r="AU183" i="8"/>
  <c r="AU215" i="8" s="1"/>
  <c r="AY183" i="8"/>
  <c r="AY215" i="8" s="1"/>
  <c r="AH184" i="8"/>
  <c r="AH216" i="8" s="1"/>
  <c r="AX185" i="8"/>
  <c r="AX217" i="8" s="1"/>
  <c r="I185" i="8"/>
  <c r="I217" i="8" s="1"/>
  <c r="U180" i="8"/>
  <c r="U212" i="8" s="1"/>
  <c r="G576" i="8"/>
  <c r="AF185" i="8"/>
  <c r="AF217" i="8" s="1"/>
  <c r="V180" i="8"/>
  <c r="V212" i="8" s="1"/>
  <c r="AM183" i="8"/>
  <c r="AM215" i="8" s="1"/>
  <c r="G181" i="8"/>
  <c r="G213" i="8" s="1"/>
  <c r="P184" i="8"/>
  <c r="P216" i="8" s="1"/>
  <c r="BL184" i="8"/>
  <c r="BL216" i="8" s="1"/>
  <c r="BL183" i="8"/>
  <c r="BL215" i="8" s="1"/>
  <c r="AJ181" i="8"/>
  <c r="AJ213" i="8" s="1"/>
  <c r="AY179" i="8"/>
  <c r="AY211" i="8" s="1"/>
  <c r="R179" i="8"/>
  <c r="R211" i="8" s="1"/>
  <c r="G179" i="8"/>
  <c r="G211" i="8" s="1"/>
  <c r="AF180" i="8"/>
  <c r="AF212" i="8" s="1"/>
  <c r="M181" i="8"/>
  <c r="M213" i="8" s="1"/>
  <c r="BH179" i="8"/>
  <c r="BH211" i="8" s="1"/>
  <c r="AB180" i="8"/>
  <c r="AB212" i="8" s="1"/>
  <c r="AM181" i="8"/>
  <c r="AM213" i="8" s="1"/>
  <c r="K180" i="8"/>
  <c r="K212" i="8" s="1"/>
  <c r="AY181" i="8"/>
  <c r="AY213" i="8" s="1"/>
  <c r="X179" i="8"/>
  <c r="X211" i="8" s="1"/>
  <c r="AO184" i="8"/>
  <c r="AO216" i="8" s="1"/>
  <c r="BE180" i="8"/>
  <c r="BE212" i="8" s="1"/>
  <c r="P181" i="8"/>
  <c r="P213" i="8" s="1"/>
  <c r="AZ184" i="8"/>
  <c r="AZ216" i="8" s="1"/>
  <c r="AN181" i="8"/>
  <c r="AN213" i="8" s="1"/>
  <c r="Z183" i="8"/>
  <c r="Z215" i="8" s="1"/>
  <c r="BG185" i="8"/>
  <c r="BG217" i="8" s="1"/>
  <c r="BG181" i="8"/>
  <c r="BG213" i="8" s="1"/>
  <c r="S184" i="8"/>
  <c r="S216" i="8" s="1"/>
  <c r="BK179" i="8"/>
  <c r="BK211" i="8" s="1"/>
  <c r="Q180" i="8"/>
  <c r="Q212" i="8" s="1"/>
  <c r="R184" i="8"/>
  <c r="R216" i="8" s="1"/>
  <c r="AC183" i="8"/>
  <c r="AC215" i="8" s="1"/>
  <c r="W183" i="8"/>
  <c r="W215" i="8" s="1"/>
  <c r="AK180" i="8"/>
  <c r="AK212" i="8" s="1"/>
  <c r="AP184" i="8"/>
  <c r="AP216" i="8" s="1"/>
  <c r="AE181" i="8"/>
  <c r="AE213" i="8" s="1"/>
  <c r="BF180" i="8"/>
  <c r="BF212" i="8" s="1"/>
  <c r="AD181" i="8"/>
  <c r="AD213" i="8" s="1"/>
  <c r="AA181" i="8"/>
  <c r="AA213" i="8" s="1"/>
  <c r="AK183" i="8"/>
  <c r="AK215" i="8" s="1"/>
  <c r="AX183" i="8"/>
  <c r="AX215" i="8" s="1"/>
  <c r="K181" i="8"/>
  <c r="K213" i="8" s="1"/>
  <c r="BE179" i="8"/>
  <c r="BE211" i="8" s="1"/>
  <c r="BK185" i="8"/>
  <c r="BK217" i="8" s="1"/>
  <c r="W181" i="8"/>
  <c r="W213" i="8" s="1"/>
  <c r="S179" i="8"/>
  <c r="S211" i="8" s="1"/>
  <c r="BC185" i="8"/>
  <c r="BC217" i="8" s="1"/>
  <c r="T184" i="8"/>
  <c r="T216" i="8" s="1"/>
  <c r="BA181" i="8"/>
  <c r="BA213" i="8" s="1"/>
  <c r="AI180" i="8"/>
  <c r="AI212" i="8" s="1"/>
  <c r="AV181" i="8"/>
  <c r="AV213" i="8" s="1"/>
  <c r="AA185" i="8"/>
  <c r="AA217" i="8" s="1"/>
  <c r="BN183" i="8"/>
  <c r="BN215" i="8" s="1"/>
  <c r="Z184" i="8"/>
  <c r="Z216" i="8" s="1"/>
  <c r="Q185" i="8"/>
  <c r="Q217" i="8" s="1"/>
  <c r="AT180" i="8"/>
  <c r="AT212" i="8" s="1"/>
  <c r="AT183" i="8"/>
  <c r="AT215" i="8" s="1"/>
  <c r="AP183" i="8"/>
  <c r="AP215" i="8" s="1"/>
  <c r="U184" i="8"/>
  <c r="U216" i="8" s="1"/>
  <c r="M180" i="8"/>
  <c r="M212" i="8" s="1"/>
  <c r="AR179" i="8"/>
  <c r="AR211" i="8" s="1"/>
  <c r="AN179" i="8"/>
  <c r="AN211" i="8" s="1"/>
  <c r="L180" i="8"/>
  <c r="L212" i="8" s="1"/>
  <c r="BN181" i="8"/>
  <c r="BN213" i="8" s="1"/>
  <c r="AV179" i="8"/>
  <c r="AV211" i="8" s="1"/>
  <c r="BG184" i="8"/>
  <c r="BG216" i="8" s="1"/>
  <c r="AX181" i="8"/>
  <c r="AX213" i="8" s="1"/>
  <c r="H185" i="8"/>
  <c r="H217" i="8" s="1"/>
  <c r="BH185" i="8"/>
  <c r="BH217" i="8" s="1"/>
  <c r="BK183" i="8"/>
  <c r="BK215" i="8" s="1"/>
  <c r="Q183" i="8"/>
  <c r="Q215" i="8" s="1"/>
  <c r="O181" i="8"/>
  <c r="O213" i="8" s="1"/>
  <c r="BI180" i="8"/>
  <c r="BI212" i="8" s="1"/>
  <c r="H179" i="8"/>
  <c r="H211" i="8" s="1"/>
  <c r="G185" i="8"/>
  <c r="G217" i="8" s="1"/>
  <c r="N184" i="8"/>
  <c r="N216" i="8" s="1"/>
  <c r="M183" i="8"/>
  <c r="M215" i="8" s="1"/>
  <c r="AO179" i="8"/>
  <c r="AO211" i="8" s="1"/>
  <c r="BE183" i="8"/>
  <c r="BE215" i="8" s="1"/>
  <c r="AU181" i="8"/>
  <c r="AU213" i="8" s="1"/>
  <c r="BF184" i="8"/>
  <c r="BF216" i="8" s="1"/>
  <c r="AF181" i="8"/>
  <c r="AF213" i="8" s="1"/>
  <c r="R180" i="8"/>
  <c r="R212" i="8" s="1"/>
  <c r="AV183" i="8"/>
  <c r="AV215" i="8" s="1"/>
  <c r="R181" i="8"/>
  <c r="R213" i="8" s="1"/>
  <c r="BK180" i="8"/>
  <c r="BK212" i="8" s="1"/>
  <c r="BH184" i="8"/>
  <c r="BH216" i="8" s="1"/>
  <c r="BM179" i="8"/>
  <c r="BM211" i="8" s="1"/>
  <c r="BA183" i="8"/>
  <c r="BA215" i="8" s="1"/>
  <c r="AW179" i="8"/>
  <c r="AW211" i="8" s="1"/>
  <c r="AA179" i="8"/>
  <c r="AA211" i="8" s="1"/>
  <c r="S181" i="8"/>
  <c r="S213" i="8" s="1"/>
  <c r="G180" i="8"/>
  <c r="G212" i="8" s="1"/>
  <c r="BG180" i="8"/>
  <c r="BG212" i="8" s="1"/>
  <c r="AK181" i="8"/>
  <c r="AK213" i="8" s="1"/>
  <c r="V185" i="8"/>
  <c r="V217" i="8" s="1"/>
  <c r="BN180" i="8"/>
  <c r="BN212" i="8" s="1"/>
  <c r="M184" i="8"/>
  <c r="M216" i="8" s="1"/>
  <c r="AK179" i="8"/>
  <c r="AK211" i="8" s="1"/>
  <c r="AZ183" i="8"/>
  <c r="AZ215" i="8" s="1"/>
  <c r="AF184" i="8"/>
  <c r="AF216" i="8" s="1"/>
  <c r="AV185" i="8"/>
  <c r="AV217" i="8" s="1"/>
  <c r="J180" i="8"/>
  <c r="J212" i="8" s="1"/>
  <c r="L183" i="8"/>
  <c r="L215" i="8" s="1"/>
  <c r="AB185" i="8"/>
  <c r="AB217" i="8" s="1"/>
  <c r="AO180" i="8"/>
  <c r="AO212" i="8" s="1"/>
  <c r="BE184" i="8"/>
  <c r="BE216" i="8" s="1"/>
  <c r="BJ180" i="8"/>
  <c r="BJ212" i="8" s="1"/>
  <c r="BL179" i="8"/>
  <c r="BL211" i="8" s="1"/>
  <c r="AJ184" i="8"/>
  <c r="AJ216" i="8" s="1"/>
  <c r="AP179" i="8"/>
  <c r="AP211" i="8" s="1"/>
  <c r="AE185" i="8"/>
  <c r="AE217" i="8" s="1"/>
  <c r="AF183" i="8"/>
  <c r="AF215" i="8" s="1"/>
  <c r="N179" i="8"/>
  <c r="N211" i="8" s="1"/>
  <c r="AS183" i="8"/>
  <c r="AS215" i="8" s="1"/>
  <c r="K179" i="8"/>
  <c r="K211" i="8" s="1"/>
  <c r="W180" i="8"/>
  <c r="W212" i="8" s="1"/>
  <c r="BC181" i="8"/>
  <c r="BC213" i="8" s="1"/>
  <c r="Y183" i="8"/>
  <c r="Y215" i="8" s="1"/>
  <c r="AE183" i="8"/>
  <c r="AE215" i="8" s="1"/>
  <c r="L184" i="8"/>
  <c r="L216" i="8" s="1"/>
  <c r="BI184" i="8"/>
  <c r="BI216" i="8" s="1"/>
  <c r="AL184" i="8"/>
  <c r="AL216" i="8" s="1"/>
  <c r="BJ179" i="8"/>
  <c r="BJ211" i="8" s="1"/>
  <c r="AG183" i="8"/>
  <c r="AG215" i="8" s="1"/>
  <c r="AQ185" i="8"/>
  <c r="AQ217" i="8" s="1"/>
  <c r="X180" i="8"/>
  <c r="X212" i="8" s="1"/>
  <c r="AW180" i="8"/>
  <c r="AW212" i="8" s="1"/>
  <c r="Y180" i="8"/>
  <c r="Y212" i="8" s="1"/>
  <c r="AH180" i="8"/>
  <c r="AH212" i="8" s="1"/>
  <c r="T185" i="8"/>
  <c r="T217" i="8" s="1"/>
  <c r="G594" i="8"/>
  <c r="G627" i="8" s="1"/>
  <c r="BM185" i="8"/>
  <c r="BM217" i="8" s="1"/>
  <c r="AL180" i="8"/>
  <c r="AL212" i="8" s="1"/>
  <c r="AE180" i="8"/>
  <c r="AE212" i="8" s="1"/>
  <c r="AC180" i="8"/>
  <c r="AC212" i="8" s="1"/>
  <c r="BF185" i="8"/>
  <c r="BF217" i="8" s="1"/>
  <c r="R185" i="8"/>
  <c r="R217" i="8" s="1"/>
  <c r="X181" i="8"/>
  <c r="X213" i="8" s="1"/>
  <c r="N183" i="8"/>
  <c r="N215" i="8" s="1"/>
  <c r="Y184" i="8"/>
  <c r="Y216" i="8" s="1"/>
  <c r="W179" i="8"/>
  <c r="W211" i="8" s="1"/>
  <c r="BE181" i="8"/>
  <c r="BE213" i="8" s="1"/>
  <c r="BB185" i="8"/>
  <c r="BB217" i="8" s="1"/>
  <c r="AU180" i="8"/>
  <c r="AU212" i="8" s="1"/>
  <c r="M179" i="8"/>
  <c r="M211" i="8" s="1"/>
  <c r="Z180" i="8"/>
  <c r="Z212" i="8" s="1"/>
  <c r="R595" i="8"/>
  <c r="R594" i="8"/>
  <c r="R576" i="8"/>
  <c r="R596" i="8"/>
  <c r="R599" i="8"/>
  <c r="R600" i="8"/>
  <c r="R598" i="8"/>
  <c r="H596" i="8"/>
  <c r="H595" i="8"/>
  <c r="H576" i="8"/>
  <c r="H594" i="8"/>
  <c r="H627" i="8" s="1"/>
  <c r="H599" i="8"/>
  <c r="H600" i="8"/>
  <c r="H598" i="8"/>
  <c r="N610" i="8"/>
  <c r="N612" i="8"/>
  <c r="N616" i="8"/>
  <c r="N611" i="8"/>
  <c r="N614" i="8"/>
  <c r="N615" i="8"/>
  <c r="AE610" i="8"/>
  <c r="AE611" i="8"/>
  <c r="AE615" i="8"/>
  <c r="AE616" i="8"/>
  <c r="AE612" i="8"/>
  <c r="AE614" i="8"/>
  <c r="BH612" i="8"/>
  <c r="BH614" i="8"/>
  <c r="BH615" i="8"/>
  <c r="BH611" i="8"/>
  <c r="BH610" i="8"/>
  <c r="BH616" i="8"/>
  <c r="P594" i="8"/>
  <c r="P576" i="8"/>
  <c r="P596" i="8"/>
  <c r="P595" i="8"/>
  <c r="P600" i="8"/>
  <c r="P599" i="8"/>
  <c r="P598" i="8"/>
  <c r="AU596" i="8"/>
  <c r="AU595" i="8"/>
  <c r="AU576" i="8"/>
  <c r="AU594" i="8"/>
  <c r="AU599" i="8"/>
  <c r="AU600" i="8"/>
  <c r="AU598" i="8"/>
  <c r="BE595" i="8"/>
  <c r="BE594" i="8"/>
  <c r="BE596" i="8"/>
  <c r="BE599" i="8"/>
  <c r="BE576" i="8"/>
  <c r="BE600" i="8"/>
  <c r="BE598" i="8"/>
  <c r="I54" i="23"/>
  <c r="E72" i="23" s="1"/>
  <c r="F101" i="23" s="1"/>
  <c r="E54" i="23"/>
  <c r="Z610" i="8"/>
  <c r="Z616" i="8"/>
  <c r="Z611" i="8"/>
  <c r="Z612" i="8"/>
  <c r="Z614" i="8"/>
  <c r="Z615" i="8"/>
  <c r="BF612" i="8"/>
  <c r="BF614" i="8"/>
  <c r="BF615" i="8"/>
  <c r="BF616" i="8"/>
  <c r="BF610" i="8"/>
  <c r="BF611" i="8"/>
  <c r="AR615" i="8"/>
  <c r="AR616" i="8"/>
  <c r="AR614" i="8"/>
  <c r="AR610" i="8"/>
  <c r="AR611" i="8"/>
  <c r="AR612" i="8"/>
  <c r="K596" i="8"/>
  <c r="K594" i="8"/>
  <c r="K576" i="8"/>
  <c r="K595" i="8"/>
  <c r="K599" i="8"/>
  <c r="K600" i="8"/>
  <c r="K598" i="8"/>
  <c r="BN596" i="8"/>
  <c r="BN595" i="8"/>
  <c r="BN594" i="8"/>
  <c r="BN576" i="8"/>
  <c r="BN598" i="8"/>
  <c r="BN599" i="8"/>
  <c r="BN600" i="8"/>
  <c r="AK576" i="8"/>
  <c r="AK594" i="8"/>
  <c r="AK595" i="8"/>
  <c r="AK596" i="8"/>
  <c r="AK599" i="8"/>
  <c r="AK600" i="8"/>
  <c r="AK598" i="8"/>
  <c r="BB576" i="8"/>
  <c r="F229" i="16"/>
  <c r="F258" i="16" s="1"/>
  <c r="BO107" i="34"/>
  <c r="P106" i="34"/>
  <c r="AN106" i="34"/>
  <c r="AZ106" i="34"/>
  <c r="BL106" i="34"/>
  <c r="M56" i="25"/>
  <c r="J106" i="34"/>
  <c r="V106" i="34"/>
  <c r="AH106" i="34"/>
  <c r="AT106" i="34"/>
  <c r="BF106" i="34"/>
  <c r="M106" i="34"/>
  <c r="R106" i="34"/>
  <c r="AD106" i="34"/>
  <c r="AP106" i="34"/>
  <c r="BB106" i="34"/>
  <c r="BN106" i="34"/>
  <c r="N56" i="25"/>
  <c r="N106" i="34"/>
  <c r="Z106" i="34"/>
  <c r="AL106" i="34"/>
  <c r="AX106" i="34"/>
  <c r="BJ106" i="34"/>
  <c r="BI106" i="34"/>
  <c r="I106" i="34"/>
  <c r="U106" i="34"/>
  <c r="AG106" i="34"/>
  <c r="AS106" i="34"/>
  <c r="BE106" i="34"/>
  <c r="Y106" i="34"/>
  <c r="E27" i="25"/>
  <c r="F76" i="19"/>
  <c r="D76" i="19"/>
  <c r="G33" i="18"/>
  <c r="S106" i="34"/>
  <c r="AE106" i="34"/>
  <c r="AQ106" i="34"/>
  <c r="BC106" i="34"/>
  <c r="BO106" i="34"/>
  <c r="K106" i="34"/>
  <c r="W106" i="34"/>
  <c r="AI106" i="34"/>
  <c r="AU106" i="34"/>
  <c r="BG106" i="34"/>
  <c r="T106" i="34"/>
  <c r="AF106" i="34"/>
  <c r="AR106" i="34"/>
  <c r="BD106" i="34"/>
  <c r="L106" i="34"/>
  <c r="X106" i="34"/>
  <c r="AJ106" i="34"/>
  <c r="AV106" i="34"/>
  <c r="BH106" i="34"/>
  <c r="E37" i="23"/>
  <c r="G27" i="18"/>
  <c r="AK106" i="34"/>
  <c r="O106" i="34"/>
  <c r="AA106" i="34"/>
  <c r="AM106" i="34"/>
  <c r="AY106" i="34"/>
  <c r="BK106" i="34"/>
  <c r="AB106" i="34"/>
  <c r="AW106" i="34"/>
  <c r="I21" i="25"/>
  <c r="Q106" i="34"/>
  <c r="AC106" i="34"/>
  <c r="AO106" i="34"/>
  <c r="BA106" i="34"/>
  <c r="BM106" i="34"/>
  <c r="H244" i="16"/>
  <c r="J244" i="16" s="1"/>
  <c r="F371" i="16" s="1"/>
  <c r="L322" i="16"/>
  <c r="L325" i="16"/>
  <c r="F366" i="16" s="1"/>
  <c r="M341" i="24" s="1"/>
  <c r="G340" i="24" s="1"/>
  <c r="E370" i="24" s="1"/>
  <c r="AX107" i="34"/>
  <c r="BJ107" i="34"/>
  <c r="Z107" i="34"/>
  <c r="G4" i="38"/>
  <c r="M6" i="38" s="1"/>
  <c r="AI107" i="34"/>
  <c r="AY107" i="34"/>
  <c r="AL107" i="34"/>
  <c r="N107" i="34"/>
  <c r="BN107" i="34"/>
  <c r="K292" i="24"/>
  <c r="K293" i="24"/>
  <c r="J341" i="24" s="1"/>
  <c r="F341" i="24" s="1"/>
  <c r="L293" i="24"/>
  <c r="K341" i="24" s="1"/>
  <c r="G341" i="24" s="1"/>
  <c r="AM107" i="34"/>
  <c r="AQ107" i="34"/>
  <c r="L292" i="24"/>
  <c r="K340" i="24" s="1"/>
  <c r="E341" i="24" s="1"/>
  <c r="F324" i="16"/>
  <c r="L318" i="16"/>
  <c r="H324" i="16"/>
  <c r="J324" i="16"/>
  <c r="L320" i="16"/>
  <c r="S107" i="34"/>
  <c r="H29" i="34"/>
  <c r="F696" i="22"/>
  <c r="G29" i="31" s="1"/>
  <c r="G16" i="38" s="1"/>
  <c r="H32" i="34"/>
  <c r="F825" i="22"/>
  <c r="E247" i="24"/>
  <c r="F245" i="16"/>
  <c r="E31" i="26" s="1"/>
  <c r="H245" i="16"/>
  <c r="F230" i="16"/>
  <c r="G245" i="16"/>
  <c r="F78" i="23"/>
  <c r="E230" i="16"/>
  <c r="E245" i="16"/>
  <c r="D31" i="26" s="1"/>
  <c r="H78" i="23"/>
  <c r="F79" i="23"/>
  <c r="F77" i="23"/>
  <c r="H77" i="23"/>
  <c r="G91" i="23"/>
  <c r="H246" i="24"/>
  <c r="E232" i="24"/>
  <c r="BK107" i="34"/>
  <c r="BJ666" i="22"/>
  <c r="BK6" i="31" s="1"/>
  <c r="AX666" i="22"/>
  <c r="AY6" i="31" s="1"/>
  <c r="M729" i="22"/>
  <c r="N6" i="29" s="1"/>
  <c r="Y729" i="22"/>
  <c r="Z6" i="29" s="1"/>
  <c r="AK729" i="22"/>
  <c r="AL6" i="29" s="1"/>
  <c r="AW729" i="22"/>
  <c r="AX6" i="29" s="1"/>
  <c r="BI729" i="22"/>
  <c r="BJ6" i="29" s="1"/>
  <c r="N666" i="22"/>
  <c r="O6" i="31" s="1"/>
  <c r="Z666" i="22"/>
  <c r="AA6" i="31" s="1"/>
  <c r="AL666" i="22"/>
  <c r="AM6" i="31" s="1"/>
  <c r="P666" i="22"/>
  <c r="Q6" i="31" s="1"/>
  <c r="AB666" i="22"/>
  <c r="AC6" i="31" s="1"/>
  <c r="AN666" i="22"/>
  <c r="AO6" i="31" s="1"/>
  <c r="AZ666" i="22"/>
  <c r="BA6" i="31" s="1"/>
  <c r="BL666" i="22"/>
  <c r="BM6" i="31" s="1"/>
  <c r="O729" i="22"/>
  <c r="P6" i="29" s="1"/>
  <c r="AA729" i="22"/>
  <c r="AB6" i="29" s="1"/>
  <c r="AM729" i="22"/>
  <c r="AN6" i="29" s="1"/>
  <c r="AY729" i="22"/>
  <c r="AZ6" i="29" s="1"/>
  <c r="BK729" i="22"/>
  <c r="BL6" i="29" s="1"/>
  <c r="Q666" i="22"/>
  <c r="R6" i="31" s="1"/>
  <c r="AC666" i="22"/>
  <c r="AD6" i="31" s="1"/>
  <c r="AO666" i="22"/>
  <c r="AP6" i="31" s="1"/>
  <c r="BA666" i="22"/>
  <c r="BB6" i="31" s="1"/>
  <c r="BM666" i="22"/>
  <c r="BN6" i="31" s="1"/>
  <c r="P729" i="22"/>
  <c r="Q6" i="29" s="1"/>
  <c r="AB729" i="22"/>
  <c r="AC6" i="29" s="1"/>
  <c r="AN729" i="22"/>
  <c r="AO6" i="29" s="1"/>
  <c r="AZ729" i="22"/>
  <c r="BA6" i="29" s="1"/>
  <c r="BL729" i="22"/>
  <c r="BM6" i="29" s="1"/>
  <c r="F666" i="22"/>
  <c r="G6" i="31" s="1"/>
  <c r="G5" i="38" s="1"/>
  <c r="R666" i="22"/>
  <c r="S6" i="31" s="1"/>
  <c r="AD666" i="22"/>
  <c r="AE6" i="31" s="1"/>
  <c r="AP666" i="22"/>
  <c r="AQ6" i="31" s="1"/>
  <c r="BB666" i="22"/>
  <c r="BC6" i="31" s="1"/>
  <c r="BN666" i="22"/>
  <c r="BO6" i="31" s="1"/>
  <c r="Q729" i="22"/>
  <c r="R6" i="29" s="1"/>
  <c r="AC729" i="22"/>
  <c r="AD6" i="29" s="1"/>
  <c r="AO729" i="22"/>
  <c r="AP6" i="29" s="1"/>
  <c r="BA729" i="22"/>
  <c r="BB6" i="29" s="1"/>
  <c r="BM729" i="22"/>
  <c r="BN6" i="29" s="1"/>
  <c r="G666" i="22"/>
  <c r="H6" i="31" s="1"/>
  <c r="S666" i="22"/>
  <c r="T6" i="31" s="1"/>
  <c r="AE666" i="22"/>
  <c r="AF6" i="31" s="1"/>
  <c r="AQ666" i="22"/>
  <c r="AR6" i="31" s="1"/>
  <c r="BC666" i="22"/>
  <c r="BD6" i="31" s="1"/>
  <c r="F729" i="22"/>
  <c r="G6" i="29" s="1"/>
  <c r="R729" i="22"/>
  <c r="S6" i="29" s="1"/>
  <c r="AD729" i="22"/>
  <c r="AE6" i="29" s="1"/>
  <c r="AP729" i="22"/>
  <c r="AQ6" i="29" s="1"/>
  <c r="BB729" i="22"/>
  <c r="BC6" i="29" s="1"/>
  <c r="BN729" i="22"/>
  <c r="BO6" i="29" s="1"/>
  <c r="H666" i="22"/>
  <c r="I6" i="31" s="1"/>
  <c r="T666" i="22"/>
  <c r="U6" i="31" s="1"/>
  <c r="AF666" i="22"/>
  <c r="AG6" i="31" s="1"/>
  <c r="AR666" i="22"/>
  <c r="AS6" i="31" s="1"/>
  <c r="BD666" i="22"/>
  <c r="BE6" i="31" s="1"/>
  <c r="G729" i="22"/>
  <c r="H6" i="29" s="1"/>
  <c r="S729" i="22"/>
  <c r="T6" i="29" s="1"/>
  <c r="AE729" i="22"/>
  <c r="AF6" i="29" s="1"/>
  <c r="AQ729" i="22"/>
  <c r="AR6" i="29" s="1"/>
  <c r="BC729" i="22"/>
  <c r="BD6" i="29" s="1"/>
  <c r="R107" i="34"/>
  <c r="I666" i="22"/>
  <c r="J6" i="31" s="1"/>
  <c r="U666" i="22"/>
  <c r="V6" i="31" s="1"/>
  <c r="AG666" i="22"/>
  <c r="AH6" i="31" s="1"/>
  <c r="AS666" i="22"/>
  <c r="AT6" i="31" s="1"/>
  <c r="BE666" i="22"/>
  <c r="BF6" i="31" s="1"/>
  <c r="H729" i="22"/>
  <c r="I6" i="29" s="1"/>
  <c r="T729" i="22"/>
  <c r="U6" i="29" s="1"/>
  <c r="AF729" i="22"/>
  <c r="AG6" i="29" s="1"/>
  <c r="AR729" i="22"/>
  <c r="AS6" i="29" s="1"/>
  <c r="BD729" i="22"/>
  <c r="BE6" i="29" s="1"/>
  <c r="F247" i="24"/>
  <c r="H247" i="24"/>
  <c r="F232" i="24"/>
  <c r="F259" i="24" s="1"/>
  <c r="J666" i="22"/>
  <c r="K6" i="31" s="1"/>
  <c r="V666" i="22"/>
  <c r="W6" i="31" s="1"/>
  <c r="AH666" i="22"/>
  <c r="AI6" i="31" s="1"/>
  <c r="AT666" i="22"/>
  <c r="AU6" i="31" s="1"/>
  <c r="BF666" i="22"/>
  <c r="BG6" i="31" s="1"/>
  <c r="I729" i="22"/>
  <c r="J6" i="29" s="1"/>
  <c r="U729" i="22"/>
  <c r="V6" i="29" s="1"/>
  <c r="AG729" i="22"/>
  <c r="AH6" i="29" s="1"/>
  <c r="AS729" i="22"/>
  <c r="AT6" i="29" s="1"/>
  <c r="BE729" i="22"/>
  <c r="BF6" i="29" s="1"/>
  <c r="K666" i="22"/>
  <c r="L6" i="31" s="1"/>
  <c r="W666" i="22"/>
  <c r="X6" i="31" s="1"/>
  <c r="AI666" i="22"/>
  <c r="AJ6" i="31" s="1"/>
  <c r="AU666" i="22"/>
  <c r="AV6" i="31" s="1"/>
  <c r="BG666" i="22"/>
  <c r="BH6" i="31" s="1"/>
  <c r="J729" i="22"/>
  <c r="K6" i="29" s="1"/>
  <c r="V729" i="22"/>
  <c r="W6" i="29" s="1"/>
  <c r="AH729" i="22"/>
  <c r="AI6" i="29" s="1"/>
  <c r="AT729" i="22"/>
  <c r="AU6" i="29" s="1"/>
  <c r="BF729" i="22"/>
  <c r="BG6" i="29" s="1"/>
  <c r="L666" i="22"/>
  <c r="M6" i="31" s="1"/>
  <c r="X666" i="22"/>
  <c r="Y6" i="31" s="1"/>
  <c r="AJ666" i="22"/>
  <c r="AK6" i="31" s="1"/>
  <c r="AV666" i="22"/>
  <c r="AW6" i="31" s="1"/>
  <c r="BH666" i="22"/>
  <c r="BI6" i="31" s="1"/>
  <c r="K729" i="22"/>
  <c r="L6" i="29" s="1"/>
  <c r="W729" i="22"/>
  <c r="X6" i="29" s="1"/>
  <c r="AI729" i="22"/>
  <c r="AJ6" i="29" s="1"/>
  <c r="AU729" i="22"/>
  <c r="AV6" i="29" s="1"/>
  <c r="BG729" i="22"/>
  <c r="BH6" i="29" s="1"/>
  <c r="M666" i="22"/>
  <c r="N6" i="31" s="1"/>
  <c r="Y666" i="22"/>
  <c r="Z6" i="31" s="1"/>
  <c r="AK666" i="22"/>
  <c r="AL6" i="31" s="1"/>
  <c r="AW666" i="22"/>
  <c r="AX6" i="31" s="1"/>
  <c r="BI666" i="22"/>
  <c r="BJ6" i="31" s="1"/>
  <c r="L729" i="22"/>
  <c r="M6" i="29" s="1"/>
  <c r="X729" i="22"/>
  <c r="Y6" i="29" s="1"/>
  <c r="AJ729" i="22"/>
  <c r="AK6" i="29" s="1"/>
  <c r="AV729" i="22"/>
  <c r="AW6" i="29" s="1"/>
  <c r="BH729" i="22"/>
  <c r="BI6" i="29" s="1"/>
  <c r="F246" i="24"/>
  <c r="F260" i="24"/>
  <c r="H260" i="24"/>
  <c r="J260" i="24" s="1"/>
  <c r="G34" i="26" s="1"/>
  <c r="O666" i="22"/>
  <c r="P6" i="31" s="1"/>
  <c r="AA666" i="22"/>
  <c r="AB6" i="31" s="1"/>
  <c r="AM666" i="22"/>
  <c r="AN6" i="31" s="1"/>
  <c r="AY666" i="22"/>
  <c r="AZ6" i="31" s="1"/>
  <c r="BK666" i="22"/>
  <c r="BL6" i="31" s="1"/>
  <c r="N729" i="22"/>
  <c r="O6" i="29" s="1"/>
  <c r="Z729" i="22"/>
  <c r="AA6" i="29" s="1"/>
  <c r="AL729" i="22"/>
  <c r="AM6" i="29" s="1"/>
  <c r="AX729" i="22"/>
  <c r="AY6" i="29" s="1"/>
  <c r="BJ729" i="22"/>
  <c r="BK6" i="29" s="1"/>
  <c r="AC107" i="34"/>
  <c r="BA107" i="34"/>
  <c r="L107" i="34"/>
  <c r="X107" i="34"/>
  <c r="AJ107" i="34"/>
  <c r="AV107" i="34"/>
  <c r="BH107" i="34"/>
  <c r="P107" i="34"/>
  <c r="AB107" i="34"/>
  <c r="AN107" i="34"/>
  <c r="AZ107" i="34"/>
  <c r="BL107" i="34"/>
  <c r="E231" i="24"/>
  <c r="G246" i="24"/>
  <c r="J107" i="34"/>
  <c r="V107" i="34"/>
  <c r="AH107" i="34"/>
  <c r="I107" i="34"/>
  <c r="U107" i="34"/>
  <c r="AG107" i="34"/>
  <c r="AS107" i="34"/>
  <c r="BE107" i="34"/>
  <c r="T107" i="34"/>
  <c r="AF107" i="34"/>
  <c r="AR107" i="34"/>
  <c r="Y107" i="34"/>
  <c r="BD107" i="34"/>
  <c r="AD107" i="34"/>
  <c r="AP107" i="34"/>
  <c r="BB107" i="34"/>
  <c r="Q107" i="34"/>
  <c r="AO107" i="34"/>
  <c r="BM107" i="34"/>
  <c r="O107" i="34"/>
  <c r="AA107" i="34"/>
  <c r="AT107" i="34"/>
  <c r="BF107" i="34"/>
  <c r="BC107" i="34"/>
  <c r="K107" i="34"/>
  <c r="W107" i="34"/>
  <c r="AU107" i="34"/>
  <c r="BG107" i="34"/>
  <c r="M107" i="34"/>
  <c r="AK107" i="34"/>
  <c r="AW107" i="34"/>
  <c r="BI107" i="34"/>
  <c r="G46" i="27"/>
  <c r="G20" i="27"/>
  <c r="G47" i="27"/>
  <c r="G21" i="27"/>
  <c r="G48" i="27"/>
  <c r="G22" i="27"/>
  <c r="E62" i="23"/>
  <c r="F91" i="23" s="1"/>
  <c r="E229" i="16"/>
  <c r="F62" i="25"/>
  <c r="F46" i="25"/>
  <c r="H62" i="25"/>
  <c r="L46" i="25"/>
  <c r="H46" i="25"/>
  <c r="F63" i="25"/>
  <c r="J47" i="25"/>
  <c r="G55" i="25" s="1"/>
  <c r="G74" i="25" s="1"/>
  <c r="G101" i="18" s="1"/>
  <c r="F47" i="25"/>
  <c r="E55" i="25" s="1"/>
  <c r="E74" i="25" s="1"/>
  <c r="E101" i="18" s="1"/>
  <c r="E69" i="23" s="1"/>
  <c r="F98" i="23" s="1"/>
  <c r="H63" i="25"/>
  <c r="L47" i="25"/>
  <c r="H47" i="25"/>
  <c r="F64" i="25"/>
  <c r="J48" i="25"/>
  <c r="G56" i="25" s="1"/>
  <c r="F48" i="25"/>
  <c r="E56" i="25" s="1"/>
  <c r="H64" i="25"/>
  <c r="L48" i="25"/>
  <c r="H48" i="25"/>
  <c r="E64" i="25"/>
  <c r="E48" i="25"/>
  <c r="I48" i="25"/>
  <c r="G64" i="25"/>
  <c r="K48" i="25"/>
  <c r="H56" i="25" s="1"/>
  <c r="G48" i="25"/>
  <c r="F56" i="25" s="1"/>
  <c r="H55" i="25"/>
  <c r="F55" i="25"/>
  <c r="E95" i="19"/>
  <c r="F54" i="18"/>
  <c r="G280" i="22"/>
  <c r="F507" i="22"/>
  <c r="F476" i="22"/>
  <c r="G279" i="22"/>
  <c r="F506" i="22"/>
  <c r="F475" i="22"/>
  <c r="G278" i="22"/>
  <c r="F505" i="22"/>
  <c r="F474" i="22"/>
  <c r="G276" i="22"/>
  <c r="F503" i="22"/>
  <c r="F472" i="22"/>
  <c r="G275" i="22"/>
  <c r="F502" i="22"/>
  <c r="F471" i="22"/>
  <c r="G274" i="22"/>
  <c r="F501" i="22"/>
  <c r="F470" i="22"/>
  <c r="G264" i="22"/>
  <c r="F491" i="22"/>
  <c r="F460" i="22"/>
  <c r="G263" i="22"/>
  <c r="F490" i="22"/>
  <c r="F459" i="22"/>
  <c r="G262" i="22"/>
  <c r="F489" i="22"/>
  <c r="F458" i="22"/>
  <c r="G260" i="22"/>
  <c r="F487" i="22"/>
  <c r="F456" i="22"/>
  <c r="G259" i="22"/>
  <c r="F486" i="22"/>
  <c r="F455" i="22"/>
  <c r="G258" i="22"/>
  <c r="F485" i="22"/>
  <c r="F454" i="22"/>
  <c r="BN761" i="22"/>
  <c r="BO31" i="29" s="1"/>
  <c r="BM761" i="22"/>
  <c r="BN31" i="29" s="1"/>
  <c r="BL761" i="22"/>
  <c r="BM31" i="29" s="1"/>
  <c r="BK761" i="22"/>
  <c r="BL31" i="29" s="1"/>
  <c r="BJ761" i="22"/>
  <c r="BK31" i="29" s="1"/>
  <c r="BI761" i="22"/>
  <c r="BJ31" i="29" s="1"/>
  <c r="BH761" i="22"/>
  <c r="BI31" i="29" s="1"/>
  <c r="BG761" i="22"/>
  <c r="BH31" i="29" s="1"/>
  <c r="BF761" i="22"/>
  <c r="BG31" i="29" s="1"/>
  <c r="BE761" i="22"/>
  <c r="BF31" i="29" s="1"/>
  <c r="BD761" i="22"/>
  <c r="BE31" i="29" s="1"/>
  <c r="BC761" i="22"/>
  <c r="BD31" i="29" s="1"/>
  <c r="BB761" i="22"/>
  <c r="BC31" i="29" s="1"/>
  <c r="BA761" i="22"/>
  <c r="BB31" i="29" s="1"/>
  <c r="AZ761" i="22"/>
  <c r="BA31" i="29" s="1"/>
  <c r="AY761" i="22"/>
  <c r="AZ31" i="29" s="1"/>
  <c r="AX761" i="22"/>
  <c r="AY31" i="29" s="1"/>
  <c r="AW761" i="22"/>
  <c r="AX31" i="29" s="1"/>
  <c r="AV761" i="22"/>
  <c r="AW31" i="29" s="1"/>
  <c r="AU761" i="22"/>
  <c r="AV31" i="29" s="1"/>
  <c r="AT761" i="22"/>
  <c r="AU31" i="29" s="1"/>
  <c r="AS761" i="22"/>
  <c r="AT31" i="29" s="1"/>
  <c r="AR761" i="22"/>
  <c r="AS31" i="29" s="1"/>
  <c r="AQ761" i="22"/>
  <c r="AR31" i="29" s="1"/>
  <c r="AP761" i="22"/>
  <c r="AQ31" i="29" s="1"/>
  <c r="AO761" i="22"/>
  <c r="AP31" i="29" s="1"/>
  <c r="AN761" i="22"/>
  <c r="AO31" i="29" s="1"/>
  <c r="AM761" i="22"/>
  <c r="AN31" i="29" s="1"/>
  <c r="AL761" i="22"/>
  <c r="AM31" i="29" s="1"/>
  <c r="AK761" i="22"/>
  <c r="AL31" i="29" s="1"/>
  <c r="AJ761" i="22"/>
  <c r="AK31" i="29" s="1"/>
  <c r="AI761" i="22"/>
  <c r="AJ31" i="29" s="1"/>
  <c r="AH761" i="22"/>
  <c r="AI31" i="29" s="1"/>
  <c r="AG761" i="22"/>
  <c r="AH31" i="29" s="1"/>
  <c r="AF761" i="22"/>
  <c r="AG31" i="29" s="1"/>
  <c r="AE761" i="22"/>
  <c r="AF31" i="29" s="1"/>
  <c r="AD761" i="22"/>
  <c r="AE31" i="29" s="1"/>
  <c r="AC761" i="22"/>
  <c r="AD31" i="29" s="1"/>
  <c r="AB761" i="22"/>
  <c r="AC31" i="29" s="1"/>
  <c r="AA761" i="22"/>
  <c r="AB31" i="29" s="1"/>
  <c r="Z761" i="22"/>
  <c r="AA31" i="29" s="1"/>
  <c r="Y761" i="22"/>
  <c r="Z31" i="29" s="1"/>
  <c r="X761" i="22"/>
  <c r="Y31" i="29" s="1"/>
  <c r="W761" i="22"/>
  <c r="X31" i="29" s="1"/>
  <c r="V761" i="22"/>
  <c r="W31" i="29" s="1"/>
  <c r="U761" i="22"/>
  <c r="V31" i="29" s="1"/>
  <c r="T761" i="22"/>
  <c r="U31" i="29" s="1"/>
  <c r="S761" i="22"/>
  <c r="T31" i="29" s="1"/>
  <c r="R761" i="22"/>
  <c r="S31" i="29" s="1"/>
  <c r="Q761" i="22"/>
  <c r="R31" i="29" s="1"/>
  <c r="P761" i="22"/>
  <c r="Q31" i="29" s="1"/>
  <c r="O761" i="22"/>
  <c r="P31" i="29" s="1"/>
  <c r="N761" i="22"/>
  <c r="O31" i="29" s="1"/>
  <c r="M761" i="22"/>
  <c r="N31" i="29" s="1"/>
  <c r="L761" i="22"/>
  <c r="M31" i="29" s="1"/>
  <c r="K761" i="22"/>
  <c r="L31" i="29" s="1"/>
  <c r="J761" i="22"/>
  <c r="K31" i="29" s="1"/>
  <c r="I761" i="22"/>
  <c r="J31" i="29" s="1"/>
  <c r="H761" i="22"/>
  <c r="I31" i="29" s="1"/>
  <c r="G761" i="22"/>
  <c r="H31" i="29" s="1"/>
  <c r="F761" i="22"/>
  <c r="G31" i="29" s="1"/>
  <c r="BN698" i="22"/>
  <c r="BO31" i="31" s="1"/>
  <c r="BM698" i="22"/>
  <c r="BN31" i="31" s="1"/>
  <c r="BL698" i="22"/>
  <c r="BM31" i="31" s="1"/>
  <c r="BK698" i="22"/>
  <c r="BL31" i="31" s="1"/>
  <c r="BJ698" i="22"/>
  <c r="BK31" i="31" s="1"/>
  <c r="BI698" i="22"/>
  <c r="BJ31" i="31" s="1"/>
  <c r="BH698" i="22"/>
  <c r="BI31" i="31" s="1"/>
  <c r="BG698" i="22"/>
  <c r="BH31" i="31" s="1"/>
  <c r="BF698" i="22"/>
  <c r="BG31" i="31" s="1"/>
  <c r="BE698" i="22"/>
  <c r="BF31" i="31" s="1"/>
  <c r="BD698" i="22"/>
  <c r="BE31" i="31" s="1"/>
  <c r="BC698" i="22"/>
  <c r="BD31" i="31" s="1"/>
  <c r="BB698" i="22"/>
  <c r="BC31" i="31" s="1"/>
  <c r="BA698" i="22"/>
  <c r="BB31" i="31" s="1"/>
  <c r="AZ698" i="22"/>
  <c r="BA31" i="31" s="1"/>
  <c r="AY698" i="22"/>
  <c r="AZ31" i="31" s="1"/>
  <c r="AX698" i="22"/>
  <c r="AY31" i="31" s="1"/>
  <c r="AW698" i="22"/>
  <c r="AX31" i="31" s="1"/>
  <c r="AV698" i="22"/>
  <c r="AW31" i="31" s="1"/>
  <c r="AU698" i="22"/>
  <c r="AV31" i="31" s="1"/>
  <c r="AT698" i="22"/>
  <c r="AU31" i="31" s="1"/>
  <c r="AS698" i="22"/>
  <c r="AT31" i="31" s="1"/>
  <c r="AR698" i="22"/>
  <c r="AS31" i="31" s="1"/>
  <c r="AQ698" i="22"/>
  <c r="AR31" i="31" s="1"/>
  <c r="AP698" i="22"/>
  <c r="AQ31" i="31" s="1"/>
  <c r="AO698" i="22"/>
  <c r="AP31" i="31" s="1"/>
  <c r="AN698" i="22"/>
  <c r="AO31" i="31" s="1"/>
  <c r="AM698" i="22"/>
  <c r="AN31" i="31" s="1"/>
  <c r="AL698" i="22"/>
  <c r="AM31" i="31" s="1"/>
  <c r="AK698" i="22"/>
  <c r="AL31" i="31" s="1"/>
  <c r="AJ698" i="22"/>
  <c r="AK31" i="31" s="1"/>
  <c r="AI698" i="22"/>
  <c r="AJ31" i="31" s="1"/>
  <c r="AH698" i="22"/>
  <c r="AI31" i="31" s="1"/>
  <c r="AG698" i="22"/>
  <c r="AH31" i="31" s="1"/>
  <c r="AF698" i="22"/>
  <c r="AG31" i="31" s="1"/>
  <c r="AE698" i="22"/>
  <c r="AF31" i="31" s="1"/>
  <c r="AD698" i="22"/>
  <c r="AE31" i="31" s="1"/>
  <c r="AC698" i="22"/>
  <c r="AD31" i="31" s="1"/>
  <c r="AB698" i="22"/>
  <c r="AC31" i="31" s="1"/>
  <c r="AA698" i="22"/>
  <c r="AB31" i="31" s="1"/>
  <c r="Z698" i="22"/>
  <c r="AA31" i="31" s="1"/>
  <c r="Y698" i="22"/>
  <c r="Z31" i="31" s="1"/>
  <c r="X698" i="22"/>
  <c r="Y31" i="31" s="1"/>
  <c r="W698" i="22"/>
  <c r="X31" i="31" s="1"/>
  <c r="V698" i="22"/>
  <c r="W31" i="31" s="1"/>
  <c r="U698" i="22"/>
  <c r="V31" i="31" s="1"/>
  <c r="T698" i="22"/>
  <c r="U31" i="31" s="1"/>
  <c r="S698" i="22"/>
  <c r="T31" i="31" s="1"/>
  <c r="R698" i="22"/>
  <c r="S31" i="31" s="1"/>
  <c r="Q698" i="22"/>
  <c r="R31" i="31" s="1"/>
  <c r="P698" i="22"/>
  <c r="Q31" i="31" s="1"/>
  <c r="O698" i="22"/>
  <c r="P31" i="31" s="1"/>
  <c r="N698" i="22"/>
  <c r="O31" i="31" s="1"/>
  <c r="M698" i="22"/>
  <c r="N31" i="31" s="1"/>
  <c r="L698" i="22"/>
  <c r="M31" i="31" s="1"/>
  <c r="K698" i="22"/>
  <c r="L31" i="31" s="1"/>
  <c r="J698" i="22"/>
  <c r="K31" i="31" s="1"/>
  <c r="I698" i="22"/>
  <c r="J31" i="31" s="1"/>
  <c r="H698" i="22"/>
  <c r="I31" i="31" s="1"/>
  <c r="G698" i="22"/>
  <c r="H31" i="31" s="1"/>
  <c r="F698" i="22"/>
  <c r="G31" i="31" s="1"/>
  <c r="G18" i="38" s="1"/>
  <c r="BN823" i="22"/>
  <c r="BM823" i="22"/>
  <c r="BL823" i="22"/>
  <c r="BK823" i="22"/>
  <c r="BJ823" i="22"/>
  <c r="BI823" i="22"/>
  <c r="BH823" i="22"/>
  <c r="BG823" i="22"/>
  <c r="BF823" i="22"/>
  <c r="BE823" i="22"/>
  <c r="BD823" i="22"/>
  <c r="BC823" i="22"/>
  <c r="BB823" i="22"/>
  <c r="BA823" i="22"/>
  <c r="AZ823" i="22"/>
  <c r="AY823" i="22"/>
  <c r="AX823" i="22"/>
  <c r="AW823" i="22"/>
  <c r="AV823" i="22"/>
  <c r="AU823" i="22"/>
  <c r="AT823" i="22"/>
  <c r="AS823" i="22"/>
  <c r="AR823" i="22"/>
  <c r="AQ823" i="22"/>
  <c r="AP823" i="22"/>
  <c r="AO823" i="22"/>
  <c r="AN823" i="22"/>
  <c r="AM823" i="22"/>
  <c r="AL823" i="22"/>
  <c r="AK823" i="22"/>
  <c r="AJ823" i="22"/>
  <c r="AI823" i="22"/>
  <c r="AH823" i="22"/>
  <c r="AG823" i="22"/>
  <c r="AF823" i="22"/>
  <c r="AE823" i="22"/>
  <c r="AD823" i="22"/>
  <c r="AC823" i="22"/>
  <c r="AB823" i="22"/>
  <c r="AA823" i="22"/>
  <c r="Z823" i="22"/>
  <c r="Y823" i="22"/>
  <c r="X823" i="22"/>
  <c r="W823" i="22"/>
  <c r="V823" i="22"/>
  <c r="U823" i="22"/>
  <c r="T823" i="22"/>
  <c r="S823" i="22"/>
  <c r="R823" i="22"/>
  <c r="Q823" i="22"/>
  <c r="P823" i="22"/>
  <c r="O823" i="22"/>
  <c r="N823" i="22"/>
  <c r="M823" i="22"/>
  <c r="L823" i="22"/>
  <c r="K823" i="22"/>
  <c r="J823" i="22"/>
  <c r="I823" i="22"/>
  <c r="H823" i="22"/>
  <c r="G823" i="22"/>
  <c r="F823" i="22"/>
  <c r="BN760" i="22"/>
  <c r="BO30" i="29" s="1"/>
  <c r="BM760" i="22"/>
  <c r="BN30" i="29" s="1"/>
  <c r="BL760" i="22"/>
  <c r="BM30" i="29" s="1"/>
  <c r="BK760" i="22"/>
  <c r="BL30" i="29" s="1"/>
  <c r="BJ760" i="22"/>
  <c r="BK30" i="29" s="1"/>
  <c r="BI760" i="22"/>
  <c r="BJ30" i="29" s="1"/>
  <c r="BH760" i="22"/>
  <c r="BI30" i="29" s="1"/>
  <c r="BG760" i="22"/>
  <c r="BH30" i="29" s="1"/>
  <c r="BF760" i="22"/>
  <c r="BG30" i="29" s="1"/>
  <c r="BE760" i="22"/>
  <c r="BF30" i="29" s="1"/>
  <c r="BD760" i="22"/>
  <c r="BE30" i="29" s="1"/>
  <c r="BC760" i="22"/>
  <c r="BD30" i="29" s="1"/>
  <c r="BB760" i="22"/>
  <c r="BC30" i="29" s="1"/>
  <c r="BA760" i="22"/>
  <c r="BB30" i="29" s="1"/>
  <c r="AZ760" i="22"/>
  <c r="BA30" i="29" s="1"/>
  <c r="AY760" i="22"/>
  <c r="AZ30" i="29" s="1"/>
  <c r="AX760" i="22"/>
  <c r="AY30" i="29" s="1"/>
  <c r="AW760" i="22"/>
  <c r="AX30" i="29" s="1"/>
  <c r="AV760" i="22"/>
  <c r="AW30" i="29" s="1"/>
  <c r="AU760" i="22"/>
  <c r="AV30" i="29" s="1"/>
  <c r="AT760" i="22"/>
  <c r="AU30" i="29" s="1"/>
  <c r="AS760" i="22"/>
  <c r="AT30" i="29" s="1"/>
  <c r="AR760" i="22"/>
  <c r="AS30" i="29" s="1"/>
  <c r="AQ760" i="22"/>
  <c r="AR30" i="29" s="1"/>
  <c r="AP760" i="22"/>
  <c r="AQ30" i="29" s="1"/>
  <c r="AO760" i="22"/>
  <c r="AP30" i="29" s="1"/>
  <c r="AN760" i="22"/>
  <c r="AO30" i="29" s="1"/>
  <c r="AM760" i="22"/>
  <c r="AN30" i="29" s="1"/>
  <c r="AL760" i="22"/>
  <c r="AM30" i="29" s="1"/>
  <c r="AK760" i="22"/>
  <c r="AL30" i="29" s="1"/>
  <c r="AJ760" i="22"/>
  <c r="AK30" i="29" s="1"/>
  <c r="AI760" i="22"/>
  <c r="AJ30" i="29" s="1"/>
  <c r="AH760" i="22"/>
  <c r="AI30" i="29" s="1"/>
  <c r="AG760" i="22"/>
  <c r="AH30" i="29" s="1"/>
  <c r="AF760" i="22"/>
  <c r="AG30" i="29" s="1"/>
  <c r="AE760" i="22"/>
  <c r="AF30" i="29" s="1"/>
  <c r="AD760" i="22"/>
  <c r="AE30" i="29" s="1"/>
  <c r="AC760" i="22"/>
  <c r="AD30" i="29" s="1"/>
  <c r="AB760" i="22"/>
  <c r="AC30" i="29" s="1"/>
  <c r="AA760" i="22"/>
  <c r="AB30" i="29" s="1"/>
  <c r="Z760" i="22"/>
  <c r="AA30" i="29" s="1"/>
  <c r="Y760" i="22"/>
  <c r="Z30" i="29" s="1"/>
  <c r="X760" i="22"/>
  <c r="Y30" i="29" s="1"/>
  <c r="W760" i="22"/>
  <c r="X30" i="29" s="1"/>
  <c r="V760" i="22"/>
  <c r="W30" i="29" s="1"/>
  <c r="U760" i="22"/>
  <c r="V30" i="29" s="1"/>
  <c r="T760" i="22"/>
  <c r="U30" i="29" s="1"/>
  <c r="S760" i="22"/>
  <c r="T30" i="29" s="1"/>
  <c r="R760" i="22"/>
  <c r="S30" i="29" s="1"/>
  <c r="Q760" i="22"/>
  <c r="R30" i="29" s="1"/>
  <c r="P760" i="22"/>
  <c r="Q30" i="29" s="1"/>
  <c r="O760" i="22"/>
  <c r="P30" i="29" s="1"/>
  <c r="N760" i="22"/>
  <c r="O30" i="29" s="1"/>
  <c r="M760" i="22"/>
  <c r="N30" i="29" s="1"/>
  <c r="L760" i="22"/>
  <c r="M30" i="29" s="1"/>
  <c r="K760" i="22"/>
  <c r="L30" i="29" s="1"/>
  <c r="J760" i="22"/>
  <c r="K30" i="29" s="1"/>
  <c r="I760" i="22"/>
  <c r="J30" i="29" s="1"/>
  <c r="H760" i="22"/>
  <c r="I30" i="29" s="1"/>
  <c r="G760" i="22"/>
  <c r="H30" i="29" s="1"/>
  <c r="F760" i="22"/>
  <c r="G30" i="29" s="1"/>
  <c r="BN697" i="22"/>
  <c r="BO30" i="31" s="1"/>
  <c r="BM697" i="22"/>
  <c r="BN30" i="31" s="1"/>
  <c r="BL697" i="22"/>
  <c r="BM30" i="31" s="1"/>
  <c r="BK697" i="22"/>
  <c r="BL30" i="31" s="1"/>
  <c r="BJ697" i="22"/>
  <c r="BK30" i="31" s="1"/>
  <c r="BI697" i="22"/>
  <c r="BJ30" i="31" s="1"/>
  <c r="BH697" i="22"/>
  <c r="BI30" i="31" s="1"/>
  <c r="BG697" i="22"/>
  <c r="BH30" i="31" s="1"/>
  <c r="BF697" i="22"/>
  <c r="BG30" i="31" s="1"/>
  <c r="BE697" i="22"/>
  <c r="BF30" i="31" s="1"/>
  <c r="BD697" i="22"/>
  <c r="BE30" i="31" s="1"/>
  <c r="BC697" i="22"/>
  <c r="BD30" i="31" s="1"/>
  <c r="BB697" i="22"/>
  <c r="BC30" i="31" s="1"/>
  <c r="BA697" i="22"/>
  <c r="BB30" i="31" s="1"/>
  <c r="AZ697" i="22"/>
  <c r="BA30" i="31" s="1"/>
  <c r="AY697" i="22"/>
  <c r="AZ30" i="31" s="1"/>
  <c r="AX697" i="22"/>
  <c r="AY30" i="31" s="1"/>
  <c r="AW697" i="22"/>
  <c r="AX30" i="31" s="1"/>
  <c r="AV697" i="22"/>
  <c r="AW30" i="31" s="1"/>
  <c r="AU697" i="22"/>
  <c r="AV30" i="31" s="1"/>
  <c r="AT697" i="22"/>
  <c r="AU30" i="31" s="1"/>
  <c r="AS697" i="22"/>
  <c r="AT30" i="31" s="1"/>
  <c r="AR697" i="22"/>
  <c r="AS30" i="31" s="1"/>
  <c r="AQ697" i="22"/>
  <c r="AR30" i="31" s="1"/>
  <c r="AP697" i="22"/>
  <c r="AQ30" i="31" s="1"/>
  <c r="AO697" i="22"/>
  <c r="AP30" i="31" s="1"/>
  <c r="AN697" i="22"/>
  <c r="AO30" i="31" s="1"/>
  <c r="AM697" i="22"/>
  <c r="AN30" i="31" s="1"/>
  <c r="AL697" i="22"/>
  <c r="AM30" i="31" s="1"/>
  <c r="AK697" i="22"/>
  <c r="AL30" i="31" s="1"/>
  <c r="AJ697" i="22"/>
  <c r="AK30" i="31" s="1"/>
  <c r="AI697" i="22"/>
  <c r="AJ30" i="31" s="1"/>
  <c r="AH697" i="22"/>
  <c r="AI30" i="31" s="1"/>
  <c r="AG697" i="22"/>
  <c r="AH30" i="31" s="1"/>
  <c r="AF697" i="22"/>
  <c r="AG30" i="31" s="1"/>
  <c r="AE697" i="22"/>
  <c r="AF30" i="31" s="1"/>
  <c r="AD697" i="22"/>
  <c r="AE30" i="31" s="1"/>
  <c r="AC697" i="22"/>
  <c r="AD30" i="31" s="1"/>
  <c r="AB697" i="22"/>
  <c r="AC30" i="31" s="1"/>
  <c r="AA697" i="22"/>
  <c r="AB30" i="31" s="1"/>
  <c r="Z697" i="22"/>
  <c r="AA30" i="31" s="1"/>
  <c r="Y697" i="22"/>
  <c r="Z30" i="31" s="1"/>
  <c r="X697" i="22"/>
  <c r="Y30" i="31" s="1"/>
  <c r="W697" i="22"/>
  <c r="X30" i="31" s="1"/>
  <c r="V697" i="22"/>
  <c r="W30" i="31" s="1"/>
  <c r="U697" i="22"/>
  <c r="V30" i="31" s="1"/>
  <c r="T697" i="22"/>
  <c r="U30" i="31" s="1"/>
  <c r="S697" i="22"/>
  <c r="T30" i="31" s="1"/>
  <c r="R697" i="22"/>
  <c r="S30" i="31" s="1"/>
  <c r="Q697" i="22"/>
  <c r="R30" i="31" s="1"/>
  <c r="P697" i="22"/>
  <c r="Q30" i="31" s="1"/>
  <c r="O697" i="22"/>
  <c r="P30" i="31" s="1"/>
  <c r="N697" i="22"/>
  <c r="O30" i="31" s="1"/>
  <c r="M697" i="22"/>
  <c r="N30" i="31" s="1"/>
  <c r="L697" i="22"/>
  <c r="M30" i="31" s="1"/>
  <c r="K697" i="22"/>
  <c r="L30" i="31" s="1"/>
  <c r="J697" i="22"/>
  <c r="K30" i="31" s="1"/>
  <c r="I697" i="22"/>
  <c r="J30" i="31" s="1"/>
  <c r="H697" i="22"/>
  <c r="I30" i="31" s="1"/>
  <c r="G697" i="22"/>
  <c r="H30" i="31" s="1"/>
  <c r="F697" i="22"/>
  <c r="G30" i="31" s="1"/>
  <c r="G17" i="38" s="1"/>
  <c r="BN822" i="22"/>
  <c r="BM822" i="22"/>
  <c r="BL822" i="22"/>
  <c r="BK822" i="22"/>
  <c r="BJ822" i="22"/>
  <c r="BI822" i="22"/>
  <c r="BH822" i="22"/>
  <c r="BG822" i="22"/>
  <c r="BF822" i="22"/>
  <c r="BE822" i="22"/>
  <c r="BD822" i="22"/>
  <c r="BC822" i="22"/>
  <c r="BB822" i="22"/>
  <c r="BA822" i="22"/>
  <c r="AZ822" i="22"/>
  <c r="AY822" i="22"/>
  <c r="AX822" i="22"/>
  <c r="AW822" i="22"/>
  <c r="AV822" i="22"/>
  <c r="AU822" i="22"/>
  <c r="AT822" i="22"/>
  <c r="AS822" i="22"/>
  <c r="AR822" i="22"/>
  <c r="AQ822" i="22"/>
  <c r="AP822" i="22"/>
  <c r="AO822" i="22"/>
  <c r="AN822" i="22"/>
  <c r="AM822" i="22"/>
  <c r="AL822" i="22"/>
  <c r="AK822" i="22"/>
  <c r="AJ822" i="22"/>
  <c r="AI822" i="22"/>
  <c r="AH822" i="22"/>
  <c r="AG822" i="22"/>
  <c r="AF822" i="22"/>
  <c r="AE822" i="22"/>
  <c r="AD822" i="22"/>
  <c r="AC822" i="22"/>
  <c r="AB822" i="22"/>
  <c r="AA822" i="22"/>
  <c r="Z822" i="22"/>
  <c r="Y822" i="22"/>
  <c r="X822" i="22"/>
  <c r="W822" i="22"/>
  <c r="V822" i="22"/>
  <c r="U822" i="22"/>
  <c r="T822" i="22"/>
  <c r="S822" i="22"/>
  <c r="R822" i="22"/>
  <c r="Q822" i="22"/>
  <c r="P822" i="22"/>
  <c r="O822" i="22"/>
  <c r="N822" i="22"/>
  <c r="M822" i="22"/>
  <c r="L822" i="22"/>
  <c r="K822" i="22"/>
  <c r="J822" i="22"/>
  <c r="I822" i="22"/>
  <c r="H822" i="22"/>
  <c r="G822" i="22"/>
  <c r="F822" i="22"/>
  <c r="BN759" i="22"/>
  <c r="BO29" i="29" s="1"/>
  <c r="BM759" i="22"/>
  <c r="BN29" i="29" s="1"/>
  <c r="BL759" i="22"/>
  <c r="BM29" i="29" s="1"/>
  <c r="BK759" i="22"/>
  <c r="BL29" i="29" s="1"/>
  <c r="BJ759" i="22"/>
  <c r="BK29" i="29" s="1"/>
  <c r="BI759" i="22"/>
  <c r="BJ29" i="29" s="1"/>
  <c r="BH759" i="22"/>
  <c r="BI29" i="29" s="1"/>
  <c r="BG759" i="22"/>
  <c r="BH29" i="29" s="1"/>
  <c r="BF759" i="22"/>
  <c r="BG29" i="29" s="1"/>
  <c r="BE759" i="22"/>
  <c r="BF29" i="29" s="1"/>
  <c r="BD759" i="22"/>
  <c r="BE29" i="29" s="1"/>
  <c r="BC759" i="22"/>
  <c r="BD29" i="29" s="1"/>
  <c r="BB759" i="22"/>
  <c r="BC29" i="29" s="1"/>
  <c r="BA759" i="22"/>
  <c r="BB29" i="29" s="1"/>
  <c r="AZ759" i="22"/>
  <c r="BA29" i="29" s="1"/>
  <c r="AY759" i="22"/>
  <c r="AZ29" i="29" s="1"/>
  <c r="AX759" i="22"/>
  <c r="AY29" i="29" s="1"/>
  <c r="AW759" i="22"/>
  <c r="AX29" i="29" s="1"/>
  <c r="AV759" i="22"/>
  <c r="AW29" i="29" s="1"/>
  <c r="AU759" i="22"/>
  <c r="AV29" i="29" s="1"/>
  <c r="AT759" i="22"/>
  <c r="AU29" i="29" s="1"/>
  <c r="AS759" i="22"/>
  <c r="AT29" i="29" s="1"/>
  <c r="AR759" i="22"/>
  <c r="AS29" i="29" s="1"/>
  <c r="AQ759" i="22"/>
  <c r="AR29" i="29" s="1"/>
  <c r="AP759" i="22"/>
  <c r="AQ29" i="29" s="1"/>
  <c r="AO759" i="22"/>
  <c r="AP29" i="29" s="1"/>
  <c r="AN759" i="22"/>
  <c r="AO29" i="29" s="1"/>
  <c r="AM759" i="22"/>
  <c r="AN29" i="29" s="1"/>
  <c r="AL759" i="22"/>
  <c r="AM29" i="29" s="1"/>
  <c r="AK759" i="22"/>
  <c r="AL29" i="29" s="1"/>
  <c r="AJ759" i="22"/>
  <c r="AK29" i="29" s="1"/>
  <c r="AI759" i="22"/>
  <c r="AJ29" i="29" s="1"/>
  <c r="AH759" i="22"/>
  <c r="AI29" i="29" s="1"/>
  <c r="AG759" i="22"/>
  <c r="AH29" i="29" s="1"/>
  <c r="AF759" i="22"/>
  <c r="AG29" i="29" s="1"/>
  <c r="AE759" i="22"/>
  <c r="AF29" i="29" s="1"/>
  <c r="AD759" i="22"/>
  <c r="AE29" i="29" s="1"/>
  <c r="AC759" i="22"/>
  <c r="AD29" i="29" s="1"/>
  <c r="AB759" i="22"/>
  <c r="AC29" i="29" s="1"/>
  <c r="AA759" i="22"/>
  <c r="AB29" i="29" s="1"/>
  <c r="Z759" i="22"/>
  <c r="AA29" i="29" s="1"/>
  <c r="Y759" i="22"/>
  <c r="Z29" i="29" s="1"/>
  <c r="X759" i="22"/>
  <c r="Y29" i="29" s="1"/>
  <c r="W759" i="22"/>
  <c r="X29" i="29" s="1"/>
  <c r="V759" i="22"/>
  <c r="W29" i="29" s="1"/>
  <c r="U759" i="22"/>
  <c r="V29" i="29" s="1"/>
  <c r="T759" i="22"/>
  <c r="U29" i="29" s="1"/>
  <c r="S759" i="22"/>
  <c r="T29" i="29" s="1"/>
  <c r="R759" i="22"/>
  <c r="S29" i="29" s="1"/>
  <c r="Q759" i="22"/>
  <c r="R29" i="29" s="1"/>
  <c r="P759" i="22"/>
  <c r="Q29" i="29" s="1"/>
  <c r="O759" i="22"/>
  <c r="P29" i="29" s="1"/>
  <c r="N759" i="22"/>
  <c r="O29" i="29" s="1"/>
  <c r="M759" i="22"/>
  <c r="N29" i="29" s="1"/>
  <c r="L759" i="22"/>
  <c r="M29" i="29" s="1"/>
  <c r="K759" i="22"/>
  <c r="L29" i="29" s="1"/>
  <c r="J759" i="22"/>
  <c r="K29" i="29" s="1"/>
  <c r="I759" i="22"/>
  <c r="J29" i="29" s="1"/>
  <c r="H759" i="22"/>
  <c r="I29" i="29" s="1"/>
  <c r="G759" i="22"/>
  <c r="H29" i="29" s="1"/>
  <c r="F759" i="22"/>
  <c r="G29" i="29" s="1"/>
  <c r="BN696" i="22"/>
  <c r="BO29" i="31" s="1"/>
  <c r="BM696" i="22"/>
  <c r="BN29" i="31" s="1"/>
  <c r="BL696" i="22"/>
  <c r="BM29" i="31" s="1"/>
  <c r="BK696" i="22"/>
  <c r="BL29" i="31" s="1"/>
  <c r="BJ696" i="22"/>
  <c r="BK29" i="31" s="1"/>
  <c r="BI696" i="22"/>
  <c r="BJ29" i="31" s="1"/>
  <c r="BH696" i="22"/>
  <c r="BI29" i="31" s="1"/>
  <c r="BG696" i="22"/>
  <c r="BH29" i="31" s="1"/>
  <c r="BF696" i="22"/>
  <c r="BG29" i="31" s="1"/>
  <c r="BE696" i="22"/>
  <c r="BF29" i="31" s="1"/>
  <c r="BD696" i="22"/>
  <c r="BE29" i="31" s="1"/>
  <c r="BC696" i="22"/>
  <c r="BD29" i="31" s="1"/>
  <c r="BB696" i="22"/>
  <c r="BC29" i="31" s="1"/>
  <c r="BA696" i="22"/>
  <c r="BB29" i="31" s="1"/>
  <c r="AZ696" i="22"/>
  <c r="BA29" i="31" s="1"/>
  <c r="AY696" i="22"/>
  <c r="AZ29" i="31" s="1"/>
  <c r="AX696" i="22"/>
  <c r="AY29" i="31" s="1"/>
  <c r="AW696" i="22"/>
  <c r="AX29" i="31" s="1"/>
  <c r="AV696" i="22"/>
  <c r="AW29" i="31" s="1"/>
  <c r="AU696" i="22"/>
  <c r="AV29" i="31" s="1"/>
  <c r="AT696" i="22"/>
  <c r="AU29" i="31" s="1"/>
  <c r="AS696" i="22"/>
  <c r="AT29" i="31" s="1"/>
  <c r="AR696" i="22"/>
  <c r="AS29" i="31" s="1"/>
  <c r="AQ696" i="22"/>
  <c r="AR29" i="31" s="1"/>
  <c r="AP696" i="22"/>
  <c r="AQ29" i="31" s="1"/>
  <c r="AO696" i="22"/>
  <c r="AP29" i="31" s="1"/>
  <c r="AN696" i="22"/>
  <c r="AO29" i="31" s="1"/>
  <c r="AM696" i="22"/>
  <c r="AN29" i="31" s="1"/>
  <c r="AL696" i="22"/>
  <c r="AM29" i="31" s="1"/>
  <c r="AK696" i="22"/>
  <c r="AL29" i="31" s="1"/>
  <c r="AJ696" i="22"/>
  <c r="AK29" i="31" s="1"/>
  <c r="AI696" i="22"/>
  <c r="AJ29" i="31" s="1"/>
  <c r="AH696" i="22"/>
  <c r="AI29" i="31" s="1"/>
  <c r="AG696" i="22"/>
  <c r="AH29" i="31" s="1"/>
  <c r="AF696" i="22"/>
  <c r="AG29" i="31" s="1"/>
  <c r="AE696" i="22"/>
  <c r="AF29" i="31" s="1"/>
  <c r="AD696" i="22"/>
  <c r="AE29" i="31" s="1"/>
  <c r="AC696" i="22"/>
  <c r="AD29" i="31" s="1"/>
  <c r="AB696" i="22"/>
  <c r="AC29" i="31" s="1"/>
  <c r="AA696" i="22"/>
  <c r="AB29" i="31" s="1"/>
  <c r="Z696" i="22"/>
  <c r="AA29" i="31" s="1"/>
  <c r="Y696" i="22"/>
  <c r="Z29" i="31" s="1"/>
  <c r="X696" i="22"/>
  <c r="Y29" i="31" s="1"/>
  <c r="W696" i="22"/>
  <c r="X29" i="31" s="1"/>
  <c r="V696" i="22"/>
  <c r="W29" i="31" s="1"/>
  <c r="U696" i="22"/>
  <c r="V29" i="31" s="1"/>
  <c r="T696" i="22"/>
  <c r="U29" i="31" s="1"/>
  <c r="S696" i="22"/>
  <c r="T29" i="31" s="1"/>
  <c r="R696" i="22"/>
  <c r="S29" i="31" s="1"/>
  <c r="Q696" i="22"/>
  <c r="R29" i="31" s="1"/>
  <c r="P696" i="22"/>
  <c r="Q29" i="31" s="1"/>
  <c r="O696" i="22"/>
  <c r="P29" i="31" s="1"/>
  <c r="N696" i="22"/>
  <c r="O29" i="31" s="1"/>
  <c r="M696" i="22"/>
  <c r="N29" i="31" s="1"/>
  <c r="L696" i="22"/>
  <c r="M29" i="31" s="1"/>
  <c r="K696" i="22"/>
  <c r="L29" i="31" s="1"/>
  <c r="J696" i="22"/>
  <c r="K29" i="31" s="1"/>
  <c r="I696" i="22"/>
  <c r="J29" i="31" s="1"/>
  <c r="H696" i="22"/>
  <c r="I29" i="31" s="1"/>
  <c r="G696" i="22"/>
  <c r="H29" i="31" s="1"/>
  <c r="BN821" i="22"/>
  <c r="BM821" i="22"/>
  <c r="BL821" i="22"/>
  <c r="BK821" i="22"/>
  <c r="BJ821" i="22"/>
  <c r="BI821" i="22"/>
  <c r="BH821" i="22"/>
  <c r="BG821" i="22"/>
  <c r="BF821" i="22"/>
  <c r="BE821" i="22"/>
  <c r="BD821" i="22"/>
  <c r="BC821" i="22"/>
  <c r="BB821" i="22"/>
  <c r="BA821" i="22"/>
  <c r="AZ821" i="22"/>
  <c r="AY821" i="22"/>
  <c r="AX821" i="22"/>
  <c r="AW821" i="22"/>
  <c r="AV821" i="22"/>
  <c r="AU821" i="22"/>
  <c r="AT821" i="22"/>
  <c r="AS821" i="22"/>
  <c r="AR821" i="22"/>
  <c r="AQ821" i="22"/>
  <c r="AP821" i="22"/>
  <c r="AO821" i="22"/>
  <c r="AN821" i="22"/>
  <c r="AM821" i="22"/>
  <c r="AL821" i="22"/>
  <c r="AK821" i="22"/>
  <c r="AJ821" i="22"/>
  <c r="AI821" i="22"/>
  <c r="AH821" i="22"/>
  <c r="AG821" i="22"/>
  <c r="AF821" i="22"/>
  <c r="AE821" i="22"/>
  <c r="AD821" i="22"/>
  <c r="AC821" i="22"/>
  <c r="AB821" i="22"/>
  <c r="AA821" i="22"/>
  <c r="Z821" i="22"/>
  <c r="Y821" i="22"/>
  <c r="X821" i="22"/>
  <c r="W821" i="22"/>
  <c r="V821" i="22"/>
  <c r="U821" i="22"/>
  <c r="T821" i="22"/>
  <c r="S821" i="22"/>
  <c r="R821" i="22"/>
  <c r="Q821" i="22"/>
  <c r="P821" i="22"/>
  <c r="O821" i="22"/>
  <c r="N821" i="22"/>
  <c r="M821" i="22"/>
  <c r="L821" i="22"/>
  <c r="K821" i="22"/>
  <c r="J821" i="22"/>
  <c r="I821" i="22"/>
  <c r="H821" i="22"/>
  <c r="G821" i="22"/>
  <c r="F821" i="22"/>
  <c r="BN765" i="22"/>
  <c r="BO34" i="29" s="1"/>
  <c r="BM765" i="22"/>
  <c r="BN34" i="29" s="1"/>
  <c r="BL765" i="22"/>
  <c r="BM34" i="29" s="1"/>
  <c r="BK765" i="22"/>
  <c r="BL34" i="29" s="1"/>
  <c r="BJ765" i="22"/>
  <c r="BK34" i="29" s="1"/>
  <c r="BI765" i="22"/>
  <c r="BJ34" i="29" s="1"/>
  <c r="BH765" i="22"/>
  <c r="BI34" i="29" s="1"/>
  <c r="BG765" i="22"/>
  <c r="BH34" i="29" s="1"/>
  <c r="BF765" i="22"/>
  <c r="BG34" i="29" s="1"/>
  <c r="BE765" i="22"/>
  <c r="BF34" i="29" s="1"/>
  <c r="BD765" i="22"/>
  <c r="BE34" i="29" s="1"/>
  <c r="BC765" i="22"/>
  <c r="BD34" i="29" s="1"/>
  <c r="BB765" i="22"/>
  <c r="BC34" i="29" s="1"/>
  <c r="BA765" i="22"/>
  <c r="BB34" i="29" s="1"/>
  <c r="AZ765" i="22"/>
  <c r="BA34" i="29" s="1"/>
  <c r="AY765" i="22"/>
  <c r="AZ34" i="29" s="1"/>
  <c r="AX765" i="22"/>
  <c r="AY34" i="29" s="1"/>
  <c r="AW765" i="22"/>
  <c r="AX34" i="29" s="1"/>
  <c r="AV765" i="22"/>
  <c r="AW34" i="29" s="1"/>
  <c r="AU765" i="22"/>
  <c r="AV34" i="29" s="1"/>
  <c r="AT765" i="22"/>
  <c r="AU34" i="29" s="1"/>
  <c r="AS765" i="22"/>
  <c r="AT34" i="29" s="1"/>
  <c r="AR765" i="22"/>
  <c r="AS34" i="29" s="1"/>
  <c r="AQ765" i="22"/>
  <c r="AR34" i="29" s="1"/>
  <c r="AP765" i="22"/>
  <c r="AQ34" i="29" s="1"/>
  <c r="AO765" i="22"/>
  <c r="AP34" i="29" s="1"/>
  <c r="AN765" i="22"/>
  <c r="AO34" i="29" s="1"/>
  <c r="AM765" i="22"/>
  <c r="AN34" i="29" s="1"/>
  <c r="AL765" i="22"/>
  <c r="AM34" i="29" s="1"/>
  <c r="AK765" i="22"/>
  <c r="AL34" i="29" s="1"/>
  <c r="AJ765" i="22"/>
  <c r="AK34" i="29" s="1"/>
  <c r="AI765" i="22"/>
  <c r="AJ34" i="29" s="1"/>
  <c r="AH765" i="22"/>
  <c r="AI34" i="29" s="1"/>
  <c r="AG765" i="22"/>
  <c r="AH34" i="29" s="1"/>
  <c r="AF765" i="22"/>
  <c r="AG34" i="29" s="1"/>
  <c r="AE765" i="22"/>
  <c r="AF34" i="29" s="1"/>
  <c r="AD765" i="22"/>
  <c r="AE34" i="29" s="1"/>
  <c r="AC765" i="22"/>
  <c r="AD34" i="29" s="1"/>
  <c r="AB765" i="22"/>
  <c r="AC34" i="29" s="1"/>
  <c r="AA765" i="22"/>
  <c r="AB34" i="29" s="1"/>
  <c r="Z765" i="22"/>
  <c r="AA34" i="29" s="1"/>
  <c r="Y765" i="22"/>
  <c r="Z34" i="29" s="1"/>
  <c r="X765" i="22"/>
  <c r="Y34" i="29" s="1"/>
  <c r="W765" i="22"/>
  <c r="X34" i="29" s="1"/>
  <c r="V765" i="22"/>
  <c r="W34" i="29" s="1"/>
  <c r="U765" i="22"/>
  <c r="V34" i="29" s="1"/>
  <c r="T765" i="22"/>
  <c r="U34" i="29" s="1"/>
  <c r="S765" i="22"/>
  <c r="T34" i="29" s="1"/>
  <c r="R765" i="22"/>
  <c r="S34" i="29" s="1"/>
  <c r="Q765" i="22"/>
  <c r="R34" i="29" s="1"/>
  <c r="P765" i="22"/>
  <c r="Q34" i="29" s="1"/>
  <c r="O765" i="22"/>
  <c r="P34" i="29" s="1"/>
  <c r="N765" i="22"/>
  <c r="O34" i="29" s="1"/>
  <c r="M765" i="22"/>
  <c r="N34" i="29" s="1"/>
  <c r="L765" i="22"/>
  <c r="M34" i="29" s="1"/>
  <c r="K765" i="22"/>
  <c r="L34" i="29" s="1"/>
  <c r="J765" i="22"/>
  <c r="K34" i="29" s="1"/>
  <c r="I765" i="22"/>
  <c r="J34" i="29" s="1"/>
  <c r="H765" i="22"/>
  <c r="I34" i="29" s="1"/>
  <c r="G765" i="22"/>
  <c r="H34" i="29" s="1"/>
  <c r="F765" i="22"/>
  <c r="G34" i="29" s="1"/>
  <c r="BN702" i="22"/>
  <c r="BO34" i="31" s="1"/>
  <c r="BM702" i="22"/>
  <c r="BN34" i="31" s="1"/>
  <c r="BL702" i="22"/>
  <c r="BM34" i="31" s="1"/>
  <c r="BK702" i="22"/>
  <c r="BL34" i="31" s="1"/>
  <c r="BJ702" i="22"/>
  <c r="BK34" i="31" s="1"/>
  <c r="BI702" i="22"/>
  <c r="BJ34" i="31" s="1"/>
  <c r="BH702" i="22"/>
  <c r="BI34" i="31" s="1"/>
  <c r="BG702" i="22"/>
  <c r="BH34" i="31" s="1"/>
  <c r="BF702" i="22"/>
  <c r="BG34" i="31" s="1"/>
  <c r="BE702" i="22"/>
  <c r="BF34" i="31" s="1"/>
  <c r="BD702" i="22"/>
  <c r="BE34" i="31" s="1"/>
  <c r="BC702" i="22"/>
  <c r="BD34" i="31" s="1"/>
  <c r="BB702" i="22"/>
  <c r="BC34" i="31" s="1"/>
  <c r="BA702" i="22"/>
  <c r="BB34" i="31" s="1"/>
  <c r="AZ702" i="22"/>
  <c r="BA34" i="31" s="1"/>
  <c r="AY702" i="22"/>
  <c r="AZ34" i="31" s="1"/>
  <c r="AX702" i="22"/>
  <c r="AY34" i="31" s="1"/>
  <c r="AW702" i="22"/>
  <c r="AX34" i="31" s="1"/>
  <c r="AV702" i="22"/>
  <c r="AW34" i="31" s="1"/>
  <c r="AU702" i="22"/>
  <c r="AV34" i="31" s="1"/>
  <c r="AT702" i="22"/>
  <c r="AU34" i="31" s="1"/>
  <c r="AS702" i="22"/>
  <c r="AT34" i="31" s="1"/>
  <c r="AR702" i="22"/>
  <c r="AS34" i="31" s="1"/>
  <c r="AQ702" i="22"/>
  <c r="AR34" i="31" s="1"/>
  <c r="AP702" i="22"/>
  <c r="AQ34" i="31" s="1"/>
  <c r="AO702" i="22"/>
  <c r="AP34" i="31" s="1"/>
  <c r="AN702" i="22"/>
  <c r="AO34" i="31" s="1"/>
  <c r="AM702" i="22"/>
  <c r="AN34" i="31" s="1"/>
  <c r="AL702" i="22"/>
  <c r="AM34" i="31" s="1"/>
  <c r="AK702" i="22"/>
  <c r="AL34" i="31" s="1"/>
  <c r="AJ702" i="22"/>
  <c r="AK34" i="31" s="1"/>
  <c r="AI702" i="22"/>
  <c r="AJ34" i="31" s="1"/>
  <c r="AH702" i="22"/>
  <c r="AI34" i="31" s="1"/>
  <c r="AG702" i="22"/>
  <c r="AH34" i="31" s="1"/>
  <c r="AF702" i="22"/>
  <c r="AG34" i="31" s="1"/>
  <c r="AE702" i="22"/>
  <c r="AF34" i="31" s="1"/>
  <c r="AD702" i="22"/>
  <c r="AE34" i="31" s="1"/>
  <c r="AC702" i="22"/>
  <c r="AD34" i="31" s="1"/>
  <c r="AB702" i="22"/>
  <c r="AC34" i="31" s="1"/>
  <c r="AA702" i="22"/>
  <c r="AB34" i="31" s="1"/>
  <c r="Z702" i="22"/>
  <c r="AA34" i="31" s="1"/>
  <c r="Y702" i="22"/>
  <c r="Z34" i="31" s="1"/>
  <c r="X702" i="22"/>
  <c r="Y34" i="31" s="1"/>
  <c r="W702" i="22"/>
  <c r="X34" i="31" s="1"/>
  <c r="V702" i="22"/>
  <c r="W34" i="31" s="1"/>
  <c r="U702" i="22"/>
  <c r="V34" i="31" s="1"/>
  <c r="T702" i="22"/>
  <c r="U34" i="31" s="1"/>
  <c r="S702" i="22"/>
  <c r="T34" i="31" s="1"/>
  <c r="R702" i="22"/>
  <c r="S34" i="31" s="1"/>
  <c r="Q702" i="22"/>
  <c r="R34" i="31" s="1"/>
  <c r="P702" i="22"/>
  <c r="Q34" i="31" s="1"/>
  <c r="O702" i="22"/>
  <c r="P34" i="31" s="1"/>
  <c r="N702" i="22"/>
  <c r="O34" i="31" s="1"/>
  <c r="M702" i="22"/>
  <c r="N34" i="31" s="1"/>
  <c r="L702" i="22"/>
  <c r="M34" i="31" s="1"/>
  <c r="K702" i="22"/>
  <c r="L34" i="31" s="1"/>
  <c r="J702" i="22"/>
  <c r="K34" i="31" s="1"/>
  <c r="I702" i="22"/>
  <c r="J34" i="31" s="1"/>
  <c r="H702" i="22"/>
  <c r="I34" i="31" s="1"/>
  <c r="G702" i="22"/>
  <c r="H34" i="31" s="1"/>
  <c r="F702" i="22"/>
  <c r="G34" i="31" s="1"/>
  <c r="G21" i="38" s="1"/>
  <c r="BN827" i="22"/>
  <c r="BO19" i="27" s="1"/>
  <c r="BM827" i="22"/>
  <c r="BN19" i="27" s="1"/>
  <c r="BL827" i="22"/>
  <c r="BM19" i="27" s="1"/>
  <c r="BK827" i="22"/>
  <c r="BL19" i="27" s="1"/>
  <c r="BJ827" i="22"/>
  <c r="BK19" i="27" s="1"/>
  <c r="BI827" i="22"/>
  <c r="BJ19" i="27" s="1"/>
  <c r="BH827" i="22"/>
  <c r="BI19" i="27" s="1"/>
  <c r="BG827" i="22"/>
  <c r="BH19" i="27" s="1"/>
  <c r="BF827" i="22"/>
  <c r="BG19" i="27" s="1"/>
  <c r="BE827" i="22"/>
  <c r="BF19" i="27" s="1"/>
  <c r="BD827" i="22"/>
  <c r="BE19" i="27" s="1"/>
  <c r="BC827" i="22"/>
  <c r="BD19" i="27" s="1"/>
  <c r="BB827" i="22"/>
  <c r="BC19" i="27" s="1"/>
  <c r="BA827" i="22"/>
  <c r="BB19" i="27" s="1"/>
  <c r="AZ827" i="22"/>
  <c r="BA19" i="27" s="1"/>
  <c r="AY827" i="22"/>
  <c r="AZ19" i="27" s="1"/>
  <c r="AX827" i="22"/>
  <c r="AY19" i="27" s="1"/>
  <c r="AW827" i="22"/>
  <c r="AX19" i="27" s="1"/>
  <c r="AV827" i="22"/>
  <c r="AW19" i="27" s="1"/>
  <c r="AU827" i="22"/>
  <c r="AV19" i="27" s="1"/>
  <c r="AT827" i="22"/>
  <c r="AU19" i="27" s="1"/>
  <c r="AS827" i="22"/>
  <c r="AT19" i="27" s="1"/>
  <c r="AR827" i="22"/>
  <c r="AS19" i="27" s="1"/>
  <c r="AQ827" i="22"/>
  <c r="AR19" i="27" s="1"/>
  <c r="AP827" i="22"/>
  <c r="AQ19" i="27" s="1"/>
  <c r="AO827" i="22"/>
  <c r="AP19" i="27" s="1"/>
  <c r="AN827" i="22"/>
  <c r="AO19" i="27" s="1"/>
  <c r="AM827" i="22"/>
  <c r="AN19" i="27" s="1"/>
  <c r="AL827" i="22"/>
  <c r="AM19" i="27" s="1"/>
  <c r="AK827" i="22"/>
  <c r="AL19" i="27" s="1"/>
  <c r="AJ827" i="22"/>
  <c r="AK19" i="27" s="1"/>
  <c r="AI827" i="22"/>
  <c r="AJ19" i="27" s="1"/>
  <c r="AH827" i="22"/>
  <c r="AI19" i="27" s="1"/>
  <c r="AG827" i="22"/>
  <c r="AH19" i="27" s="1"/>
  <c r="AF827" i="22"/>
  <c r="AG19" i="27" s="1"/>
  <c r="AE827" i="22"/>
  <c r="AF19" i="27" s="1"/>
  <c r="AD827" i="22"/>
  <c r="AE19" i="27" s="1"/>
  <c r="AC827" i="22"/>
  <c r="AD19" i="27" s="1"/>
  <c r="AB827" i="22"/>
  <c r="AC19" i="27" s="1"/>
  <c r="AA827" i="22"/>
  <c r="AB19" i="27" s="1"/>
  <c r="Z827" i="22"/>
  <c r="AA19" i="27" s="1"/>
  <c r="Y827" i="22"/>
  <c r="Z19" i="27" s="1"/>
  <c r="X827" i="22"/>
  <c r="Y19" i="27" s="1"/>
  <c r="W827" i="22"/>
  <c r="X19" i="27" s="1"/>
  <c r="V827" i="22"/>
  <c r="W19" i="27" s="1"/>
  <c r="U827" i="22"/>
  <c r="V19" i="27" s="1"/>
  <c r="T827" i="22"/>
  <c r="U19" i="27" s="1"/>
  <c r="S827" i="22"/>
  <c r="T19" i="27" s="1"/>
  <c r="R827" i="22"/>
  <c r="S19" i="27" s="1"/>
  <c r="Q827" i="22"/>
  <c r="R19" i="27" s="1"/>
  <c r="P827" i="22"/>
  <c r="Q19" i="27" s="1"/>
  <c r="O827" i="22"/>
  <c r="P19" i="27" s="1"/>
  <c r="N827" i="22"/>
  <c r="O19" i="27" s="1"/>
  <c r="M827" i="22"/>
  <c r="N19" i="27" s="1"/>
  <c r="L827" i="22"/>
  <c r="M19" i="27" s="1"/>
  <c r="K827" i="22"/>
  <c r="L19" i="27" s="1"/>
  <c r="J827" i="22"/>
  <c r="K19" i="27" s="1"/>
  <c r="I827" i="22"/>
  <c r="J19" i="27" s="1"/>
  <c r="H827" i="22"/>
  <c r="I19" i="27" s="1"/>
  <c r="G827" i="22"/>
  <c r="H19" i="27" s="1"/>
  <c r="F827" i="22"/>
  <c r="G19" i="27" s="1"/>
  <c r="BN764" i="22"/>
  <c r="BO33" i="29" s="1"/>
  <c r="BM764" i="22"/>
  <c r="BN33" i="29" s="1"/>
  <c r="BL764" i="22"/>
  <c r="BM33" i="29" s="1"/>
  <c r="BK764" i="22"/>
  <c r="BL33" i="29" s="1"/>
  <c r="BJ764" i="22"/>
  <c r="BK33" i="29" s="1"/>
  <c r="BI764" i="22"/>
  <c r="BJ33" i="29" s="1"/>
  <c r="BH764" i="22"/>
  <c r="BI33" i="29" s="1"/>
  <c r="BG764" i="22"/>
  <c r="BH33" i="29" s="1"/>
  <c r="BF764" i="22"/>
  <c r="BG33" i="29" s="1"/>
  <c r="BE764" i="22"/>
  <c r="BF33" i="29" s="1"/>
  <c r="BD764" i="22"/>
  <c r="BE33" i="29" s="1"/>
  <c r="BC764" i="22"/>
  <c r="BD33" i="29" s="1"/>
  <c r="BB764" i="22"/>
  <c r="BC33" i="29" s="1"/>
  <c r="BA764" i="22"/>
  <c r="BB33" i="29" s="1"/>
  <c r="AZ764" i="22"/>
  <c r="BA33" i="29" s="1"/>
  <c r="AY764" i="22"/>
  <c r="AZ33" i="29" s="1"/>
  <c r="AX764" i="22"/>
  <c r="AY33" i="29" s="1"/>
  <c r="AW764" i="22"/>
  <c r="AX33" i="29" s="1"/>
  <c r="AV764" i="22"/>
  <c r="AW33" i="29" s="1"/>
  <c r="AU764" i="22"/>
  <c r="AV33" i="29" s="1"/>
  <c r="AT764" i="22"/>
  <c r="AU33" i="29" s="1"/>
  <c r="AS764" i="22"/>
  <c r="AT33" i="29" s="1"/>
  <c r="AR764" i="22"/>
  <c r="AS33" i="29" s="1"/>
  <c r="AQ764" i="22"/>
  <c r="AR33" i="29" s="1"/>
  <c r="AP764" i="22"/>
  <c r="AQ33" i="29" s="1"/>
  <c r="AO764" i="22"/>
  <c r="AP33" i="29" s="1"/>
  <c r="AN764" i="22"/>
  <c r="AO33" i="29" s="1"/>
  <c r="AM764" i="22"/>
  <c r="AN33" i="29" s="1"/>
  <c r="AL764" i="22"/>
  <c r="AM33" i="29" s="1"/>
  <c r="AK764" i="22"/>
  <c r="AL33" i="29" s="1"/>
  <c r="AJ764" i="22"/>
  <c r="AK33" i="29" s="1"/>
  <c r="AI764" i="22"/>
  <c r="AJ33" i="29" s="1"/>
  <c r="AH764" i="22"/>
  <c r="AI33" i="29" s="1"/>
  <c r="AG764" i="22"/>
  <c r="AH33" i="29" s="1"/>
  <c r="AF764" i="22"/>
  <c r="AG33" i="29" s="1"/>
  <c r="AE764" i="22"/>
  <c r="AF33" i="29" s="1"/>
  <c r="AD764" i="22"/>
  <c r="AE33" i="29" s="1"/>
  <c r="AC764" i="22"/>
  <c r="AD33" i="29" s="1"/>
  <c r="AB764" i="22"/>
  <c r="AC33" i="29" s="1"/>
  <c r="AA764" i="22"/>
  <c r="AB33" i="29" s="1"/>
  <c r="Z764" i="22"/>
  <c r="AA33" i="29" s="1"/>
  <c r="Y764" i="22"/>
  <c r="Z33" i="29" s="1"/>
  <c r="X764" i="22"/>
  <c r="Y33" i="29" s="1"/>
  <c r="W764" i="22"/>
  <c r="X33" i="29" s="1"/>
  <c r="V764" i="22"/>
  <c r="W33" i="29" s="1"/>
  <c r="U764" i="22"/>
  <c r="V33" i="29" s="1"/>
  <c r="T764" i="22"/>
  <c r="U33" i="29" s="1"/>
  <c r="S764" i="22"/>
  <c r="T33" i="29" s="1"/>
  <c r="R764" i="22"/>
  <c r="S33" i="29" s="1"/>
  <c r="Q764" i="22"/>
  <c r="R33" i="29" s="1"/>
  <c r="P764" i="22"/>
  <c r="Q33" i="29" s="1"/>
  <c r="O764" i="22"/>
  <c r="P33" i="29" s="1"/>
  <c r="N764" i="22"/>
  <c r="O33" i="29" s="1"/>
  <c r="M764" i="22"/>
  <c r="N33" i="29" s="1"/>
  <c r="L764" i="22"/>
  <c r="M33" i="29" s="1"/>
  <c r="K764" i="22"/>
  <c r="L33" i="29" s="1"/>
  <c r="J764" i="22"/>
  <c r="K33" i="29" s="1"/>
  <c r="I764" i="22"/>
  <c r="J33" i="29" s="1"/>
  <c r="H764" i="22"/>
  <c r="I33" i="29" s="1"/>
  <c r="G764" i="22"/>
  <c r="H33" i="29" s="1"/>
  <c r="F764" i="22"/>
  <c r="G33" i="29" s="1"/>
  <c r="BN701" i="22"/>
  <c r="BO33" i="31" s="1"/>
  <c r="BM701" i="22"/>
  <c r="BN33" i="31" s="1"/>
  <c r="BL701" i="22"/>
  <c r="BM33" i="31" s="1"/>
  <c r="BK701" i="22"/>
  <c r="BL33" i="31" s="1"/>
  <c r="BJ701" i="22"/>
  <c r="BK33" i="31" s="1"/>
  <c r="BI701" i="22"/>
  <c r="BJ33" i="31" s="1"/>
  <c r="BH701" i="22"/>
  <c r="BI33" i="31" s="1"/>
  <c r="BG701" i="22"/>
  <c r="BH33" i="31" s="1"/>
  <c r="BF701" i="22"/>
  <c r="BG33" i="31" s="1"/>
  <c r="BE701" i="22"/>
  <c r="BF33" i="31" s="1"/>
  <c r="BD701" i="22"/>
  <c r="BE33" i="31" s="1"/>
  <c r="BC701" i="22"/>
  <c r="BD33" i="31" s="1"/>
  <c r="BB701" i="22"/>
  <c r="BC33" i="31" s="1"/>
  <c r="BA701" i="22"/>
  <c r="BB33" i="31" s="1"/>
  <c r="AZ701" i="22"/>
  <c r="BA33" i="31" s="1"/>
  <c r="AY701" i="22"/>
  <c r="AZ33" i="31" s="1"/>
  <c r="AX701" i="22"/>
  <c r="AY33" i="31" s="1"/>
  <c r="AW701" i="22"/>
  <c r="AX33" i="31" s="1"/>
  <c r="AV701" i="22"/>
  <c r="AW33" i="31" s="1"/>
  <c r="AU701" i="22"/>
  <c r="AV33" i="31" s="1"/>
  <c r="AT701" i="22"/>
  <c r="AU33" i="31" s="1"/>
  <c r="AS701" i="22"/>
  <c r="AT33" i="31" s="1"/>
  <c r="AR701" i="22"/>
  <c r="AS33" i="31" s="1"/>
  <c r="AQ701" i="22"/>
  <c r="AR33" i="31" s="1"/>
  <c r="AP701" i="22"/>
  <c r="AQ33" i="31" s="1"/>
  <c r="AO701" i="22"/>
  <c r="AP33" i="31" s="1"/>
  <c r="AN701" i="22"/>
  <c r="AO33" i="31" s="1"/>
  <c r="AM701" i="22"/>
  <c r="AN33" i="31" s="1"/>
  <c r="AL701" i="22"/>
  <c r="AM33" i="31" s="1"/>
  <c r="AK701" i="22"/>
  <c r="AL33" i="31" s="1"/>
  <c r="AJ701" i="22"/>
  <c r="AK33" i="31" s="1"/>
  <c r="AI701" i="22"/>
  <c r="AJ33" i="31" s="1"/>
  <c r="AH701" i="22"/>
  <c r="AI33" i="31" s="1"/>
  <c r="AG701" i="22"/>
  <c r="AH33" i="31" s="1"/>
  <c r="AF701" i="22"/>
  <c r="AG33" i="31" s="1"/>
  <c r="AE701" i="22"/>
  <c r="AF33" i="31" s="1"/>
  <c r="AD701" i="22"/>
  <c r="AE33" i="31" s="1"/>
  <c r="AC701" i="22"/>
  <c r="AD33" i="31" s="1"/>
  <c r="AB701" i="22"/>
  <c r="AC33" i="31" s="1"/>
  <c r="AA701" i="22"/>
  <c r="AB33" i="31" s="1"/>
  <c r="Z701" i="22"/>
  <c r="AA33" i="31" s="1"/>
  <c r="Y701" i="22"/>
  <c r="Z33" i="31" s="1"/>
  <c r="X701" i="22"/>
  <c r="Y33" i="31" s="1"/>
  <c r="W701" i="22"/>
  <c r="X33" i="31" s="1"/>
  <c r="V701" i="22"/>
  <c r="W33" i="31" s="1"/>
  <c r="U701" i="22"/>
  <c r="V33" i="31" s="1"/>
  <c r="T701" i="22"/>
  <c r="U33" i="31" s="1"/>
  <c r="S701" i="22"/>
  <c r="T33" i="31" s="1"/>
  <c r="R701" i="22"/>
  <c r="S33" i="31" s="1"/>
  <c r="Q701" i="22"/>
  <c r="R33" i="31" s="1"/>
  <c r="P701" i="22"/>
  <c r="Q33" i="31" s="1"/>
  <c r="O701" i="22"/>
  <c r="P33" i="31" s="1"/>
  <c r="N701" i="22"/>
  <c r="O33" i="31" s="1"/>
  <c r="M701" i="22"/>
  <c r="N33" i="31" s="1"/>
  <c r="L701" i="22"/>
  <c r="M33" i="31" s="1"/>
  <c r="K701" i="22"/>
  <c r="L33" i="31" s="1"/>
  <c r="J701" i="22"/>
  <c r="K33" i="31" s="1"/>
  <c r="I701" i="22"/>
  <c r="J33" i="31" s="1"/>
  <c r="H701" i="22"/>
  <c r="I33" i="31" s="1"/>
  <c r="G701" i="22"/>
  <c r="H33" i="31" s="1"/>
  <c r="F701" i="22"/>
  <c r="G33" i="31" s="1"/>
  <c r="G20" i="38" s="1"/>
  <c r="BN826" i="22"/>
  <c r="BO18" i="27" s="1"/>
  <c r="BM826" i="22"/>
  <c r="BN18" i="27" s="1"/>
  <c r="BL826" i="22"/>
  <c r="BM18" i="27" s="1"/>
  <c r="BK826" i="22"/>
  <c r="BL18" i="27" s="1"/>
  <c r="BJ826" i="22"/>
  <c r="BK18" i="27" s="1"/>
  <c r="BI826" i="22"/>
  <c r="BJ18" i="27" s="1"/>
  <c r="BH826" i="22"/>
  <c r="BI18" i="27" s="1"/>
  <c r="BG826" i="22"/>
  <c r="BH18" i="27" s="1"/>
  <c r="BF826" i="22"/>
  <c r="BG18" i="27" s="1"/>
  <c r="BE826" i="22"/>
  <c r="BF18" i="27" s="1"/>
  <c r="BD826" i="22"/>
  <c r="BE18" i="27" s="1"/>
  <c r="BC826" i="22"/>
  <c r="BD18" i="27" s="1"/>
  <c r="BB826" i="22"/>
  <c r="BC18" i="27" s="1"/>
  <c r="BA826" i="22"/>
  <c r="BB18" i="27" s="1"/>
  <c r="AZ826" i="22"/>
  <c r="BA18" i="27" s="1"/>
  <c r="AY826" i="22"/>
  <c r="AZ18" i="27" s="1"/>
  <c r="AX826" i="22"/>
  <c r="AY18" i="27" s="1"/>
  <c r="AW826" i="22"/>
  <c r="AX18" i="27" s="1"/>
  <c r="AV826" i="22"/>
  <c r="AW18" i="27" s="1"/>
  <c r="AU826" i="22"/>
  <c r="AV18" i="27" s="1"/>
  <c r="AT826" i="22"/>
  <c r="AU18" i="27" s="1"/>
  <c r="AS826" i="22"/>
  <c r="AT18" i="27" s="1"/>
  <c r="AR826" i="22"/>
  <c r="AS18" i="27" s="1"/>
  <c r="AQ826" i="22"/>
  <c r="AR18" i="27" s="1"/>
  <c r="AP826" i="22"/>
  <c r="AQ18" i="27" s="1"/>
  <c r="AO826" i="22"/>
  <c r="AP18" i="27" s="1"/>
  <c r="AN826" i="22"/>
  <c r="AO18" i="27" s="1"/>
  <c r="AM826" i="22"/>
  <c r="AN18" i="27" s="1"/>
  <c r="AL826" i="22"/>
  <c r="AM18" i="27" s="1"/>
  <c r="AK826" i="22"/>
  <c r="AL18" i="27" s="1"/>
  <c r="AJ826" i="22"/>
  <c r="AK18" i="27" s="1"/>
  <c r="AI826" i="22"/>
  <c r="AJ18" i="27" s="1"/>
  <c r="AH826" i="22"/>
  <c r="AI18" i="27" s="1"/>
  <c r="AG826" i="22"/>
  <c r="AH18" i="27" s="1"/>
  <c r="AF826" i="22"/>
  <c r="AG18" i="27" s="1"/>
  <c r="AE826" i="22"/>
  <c r="AF18" i="27" s="1"/>
  <c r="AD826" i="22"/>
  <c r="AE18" i="27" s="1"/>
  <c r="AC826" i="22"/>
  <c r="AD18" i="27" s="1"/>
  <c r="AB826" i="22"/>
  <c r="AC18" i="27" s="1"/>
  <c r="AA826" i="22"/>
  <c r="AB18" i="27" s="1"/>
  <c r="Z826" i="22"/>
  <c r="AA18" i="27" s="1"/>
  <c r="Y826" i="22"/>
  <c r="Z18" i="27" s="1"/>
  <c r="X826" i="22"/>
  <c r="Y18" i="27" s="1"/>
  <c r="W826" i="22"/>
  <c r="X18" i="27" s="1"/>
  <c r="V826" i="22"/>
  <c r="W18" i="27" s="1"/>
  <c r="U826" i="22"/>
  <c r="V18" i="27" s="1"/>
  <c r="T826" i="22"/>
  <c r="U18" i="27" s="1"/>
  <c r="S826" i="22"/>
  <c r="T18" i="27" s="1"/>
  <c r="R826" i="22"/>
  <c r="S18" i="27" s="1"/>
  <c r="Q826" i="22"/>
  <c r="R18" i="27" s="1"/>
  <c r="P826" i="22"/>
  <c r="Q18" i="27" s="1"/>
  <c r="O826" i="22"/>
  <c r="P18" i="27" s="1"/>
  <c r="N826" i="22"/>
  <c r="O18" i="27" s="1"/>
  <c r="M826" i="22"/>
  <c r="N18" i="27" s="1"/>
  <c r="L826" i="22"/>
  <c r="M18" i="27" s="1"/>
  <c r="K826" i="22"/>
  <c r="L18" i="27" s="1"/>
  <c r="J826" i="22"/>
  <c r="K18" i="27" s="1"/>
  <c r="I826" i="22"/>
  <c r="J18" i="27" s="1"/>
  <c r="H826" i="22"/>
  <c r="I18" i="27" s="1"/>
  <c r="G826" i="22"/>
  <c r="H18" i="27" s="1"/>
  <c r="F826" i="22"/>
  <c r="G18" i="27" s="1"/>
  <c r="BN763" i="22"/>
  <c r="BO32" i="29" s="1"/>
  <c r="BM763" i="22"/>
  <c r="BN32" i="29" s="1"/>
  <c r="BL763" i="22"/>
  <c r="BM32" i="29" s="1"/>
  <c r="BK763" i="22"/>
  <c r="BL32" i="29" s="1"/>
  <c r="BJ763" i="22"/>
  <c r="BK32" i="29" s="1"/>
  <c r="BI763" i="22"/>
  <c r="BJ32" i="29" s="1"/>
  <c r="BH763" i="22"/>
  <c r="BI32" i="29" s="1"/>
  <c r="BG763" i="22"/>
  <c r="BH32" i="29" s="1"/>
  <c r="BF763" i="22"/>
  <c r="BG32" i="29" s="1"/>
  <c r="BE763" i="22"/>
  <c r="BF32" i="29" s="1"/>
  <c r="BD763" i="22"/>
  <c r="BE32" i="29" s="1"/>
  <c r="BC763" i="22"/>
  <c r="BD32" i="29" s="1"/>
  <c r="BB763" i="22"/>
  <c r="BC32" i="29" s="1"/>
  <c r="BA763" i="22"/>
  <c r="BB32" i="29" s="1"/>
  <c r="AZ763" i="22"/>
  <c r="BA32" i="29" s="1"/>
  <c r="AY763" i="22"/>
  <c r="AZ32" i="29" s="1"/>
  <c r="AX763" i="22"/>
  <c r="AY32" i="29" s="1"/>
  <c r="AW763" i="22"/>
  <c r="AX32" i="29" s="1"/>
  <c r="AV763" i="22"/>
  <c r="AW32" i="29" s="1"/>
  <c r="AU763" i="22"/>
  <c r="AV32" i="29" s="1"/>
  <c r="AT763" i="22"/>
  <c r="AU32" i="29" s="1"/>
  <c r="AS763" i="22"/>
  <c r="AT32" i="29" s="1"/>
  <c r="AR763" i="22"/>
  <c r="AS32" i="29" s="1"/>
  <c r="AQ763" i="22"/>
  <c r="AR32" i="29" s="1"/>
  <c r="AP763" i="22"/>
  <c r="AQ32" i="29" s="1"/>
  <c r="AO763" i="22"/>
  <c r="AP32" i="29" s="1"/>
  <c r="AN763" i="22"/>
  <c r="AO32" i="29" s="1"/>
  <c r="AM763" i="22"/>
  <c r="AN32" i="29" s="1"/>
  <c r="AL763" i="22"/>
  <c r="AM32" i="29" s="1"/>
  <c r="AK763" i="22"/>
  <c r="AL32" i="29" s="1"/>
  <c r="AJ763" i="22"/>
  <c r="AK32" i="29" s="1"/>
  <c r="AI763" i="22"/>
  <c r="AJ32" i="29" s="1"/>
  <c r="AH763" i="22"/>
  <c r="AI32" i="29" s="1"/>
  <c r="AG763" i="22"/>
  <c r="AH32" i="29" s="1"/>
  <c r="AF763" i="22"/>
  <c r="AG32" i="29" s="1"/>
  <c r="AE763" i="22"/>
  <c r="AF32" i="29" s="1"/>
  <c r="AD763" i="22"/>
  <c r="AE32" i="29" s="1"/>
  <c r="AC763" i="22"/>
  <c r="AD32" i="29" s="1"/>
  <c r="AB763" i="22"/>
  <c r="AC32" i="29" s="1"/>
  <c r="AA763" i="22"/>
  <c r="AB32" i="29" s="1"/>
  <c r="Z763" i="22"/>
  <c r="AA32" i="29" s="1"/>
  <c r="Y763" i="22"/>
  <c r="Z32" i="29" s="1"/>
  <c r="X763" i="22"/>
  <c r="Y32" i="29" s="1"/>
  <c r="W763" i="22"/>
  <c r="X32" i="29" s="1"/>
  <c r="V763" i="22"/>
  <c r="W32" i="29" s="1"/>
  <c r="U763" i="22"/>
  <c r="V32" i="29" s="1"/>
  <c r="T763" i="22"/>
  <c r="U32" i="29" s="1"/>
  <c r="S763" i="22"/>
  <c r="T32" i="29" s="1"/>
  <c r="R763" i="22"/>
  <c r="S32" i="29" s="1"/>
  <c r="Q763" i="22"/>
  <c r="R32" i="29" s="1"/>
  <c r="P763" i="22"/>
  <c r="Q32" i="29" s="1"/>
  <c r="O763" i="22"/>
  <c r="P32" i="29" s="1"/>
  <c r="N763" i="22"/>
  <c r="O32" i="29" s="1"/>
  <c r="M763" i="22"/>
  <c r="N32" i="29" s="1"/>
  <c r="L763" i="22"/>
  <c r="M32" i="29" s="1"/>
  <c r="K763" i="22"/>
  <c r="L32" i="29" s="1"/>
  <c r="J763" i="22"/>
  <c r="K32" i="29" s="1"/>
  <c r="I763" i="22"/>
  <c r="J32" i="29" s="1"/>
  <c r="H763" i="22"/>
  <c r="I32" i="29" s="1"/>
  <c r="G763" i="22"/>
  <c r="H32" i="29" s="1"/>
  <c r="F763" i="22"/>
  <c r="G32" i="29" s="1"/>
  <c r="BN700" i="22"/>
  <c r="BO32" i="31" s="1"/>
  <c r="BM700" i="22"/>
  <c r="BN32" i="31" s="1"/>
  <c r="BL700" i="22"/>
  <c r="BM32" i="31" s="1"/>
  <c r="BK700" i="22"/>
  <c r="BL32" i="31" s="1"/>
  <c r="BJ700" i="22"/>
  <c r="BK32" i="31" s="1"/>
  <c r="BI700" i="22"/>
  <c r="BJ32" i="31" s="1"/>
  <c r="BH700" i="22"/>
  <c r="BI32" i="31" s="1"/>
  <c r="BG700" i="22"/>
  <c r="BH32" i="31" s="1"/>
  <c r="BF700" i="22"/>
  <c r="BG32" i="31" s="1"/>
  <c r="BE700" i="22"/>
  <c r="BF32" i="31" s="1"/>
  <c r="BD700" i="22"/>
  <c r="BE32" i="31" s="1"/>
  <c r="BC700" i="22"/>
  <c r="BD32" i="31" s="1"/>
  <c r="BB700" i="22"/>
  <c r="BC32" i="31" s="1"/>
  <c r="BA700" i="22"/>
  <c r="BB32" i="31" s="1"/>
  <c r="AZ700" i="22"/>
  <c r="BA32" i="31" s="1"/>
  <c r="AY700" i="22"/>
  <c r="AZ32" i="31" s="1"/>
  <c r="AX700" i="22"/>
  <c r="AY32" i="31" s="1"/>
  <c r="AW700" i="22"/>
  <c r="AX32" i="31" s="1"/>
  <c r="AV700" i="22"/>
  <c r="AW32" i="31" s="1"/>
  <c r="AU700" i="22"/>
  <c r="AV32" i="31" s="1"/>
  <c r="AT700" i="22"/>
  <c r="AU32" i="31" s="1"/>
  <c r="AS700" i="22"/>
  <c r="AT32" i="31" s="1"/>
  <c r="AR700" i="22"/>
  <c r="AS32" i="31" s="1"/>
  <c r="AQ700" i="22"/>
  <c r="AR32" i="31" s="1"/>
  <c r="AP700" i="22"/>
  <c r="AQ32" i="31" s="1"/>
  <c r="AO700" i="22"/>
  <c r="AP32" i="31" s="1"/>
  <c r="AN700" i="22"/>
  <c r="AO32" i="31" s="1"/>
  <c r="AM700" i="22"/>
  <c r="AN32" i="31" s="1"/>
  <c r="AL700" i="22"/>
  <c r="AM32" i="31" s="1"/>
  <c r="AK700" i="22"/>
  <c r="AL32" i="31" s="1"/>
  <c r="AJ700" i="22"/>
  <c r="AK32" i="31" s="1"/>
  <c r="AI700" i="22"/>
  <c r="AJ32" i="31" s="1"/>
  <c r="AH700" i="22"/>
  <c r="AI32" i="31" s="1"/>
  <c r="AG700" i="22"/>
  <c r="AH32" i="31" s="1"/>
  <c r="AF700" i="22"/>
  <c r="AG32" i="31" s="1"/>
  <c r="AE700" i="22"/>
  <c r="AF32" i="31" s="1"/>
  <c r="AD700" i="22"/>
  <c r="AE32" i="31" s="1"/>
  <c r="AC700" i="22"/>
  <c r="AD32" i="31" s="1"/>
  <c r="AB700" i="22"/>
  <c r="AC32" i="31" s="1"/>
  <c r="AA700" i="22"/>
  <c r="AB32" i="31" s="1"/>
  <c r="Z700" i="22"/>
  <c r="AA32" i="31" s="1"/>
  <c r="Y700" i="22"/>
  <c r="Z32" i="31" s="1"/>
  <c r="X700" i="22"/>
  <c r="Y32" i="31" s="1"/>
  <c r="W700" i="22"/>
  <c r="X32" i="31" s="1"/>
  <c r="V700" i="22"/>
  <c r="W32" i="31" s="1"/>
  <c r="U700" i="22"/>
  <c r="V32" i="31" s="1"/>
  <c r="T700" i="22"/>
  <c r="U32" i="31" s="1"/>
  <c r="S700" i="22"/>
  <c r="T32" i="31" s="1"/>
  <c r="R700" i="22"/>
  <c r="S32" i="31" s="1"/>
  <c r="Q700" i="22"/>
  <c r="R32" i="31" s="1"/>
  <c r="P700" i="22"/>
  <c r="Q32" i="31" s="1"/>
  <c r="O700" i="22"/>
  <c r="P32" i="31" s="1"/>
  <c r="N700" i="22"/>
  <c r="O32" i="31" s="1"/>
  <c r="M700" i="22"/>
  <c r="N32" i="31" s="1"/>
  <c r="L700" i="22"/>
  <c r="M32" i="31" s="1"/>
  <c r="K700" i="22"/>
  <c r="L32" i="31" s="1"/>
  <c r="J700" i="22"/>
  <c r="K32" i="31" s="1"/>
  <c r="I700" i="22"/>
  <c r="J32" i="31" s="1"/>
  <c r="H700" i="22"/>
  <c r="I32" i="31" s="1"/>
  <c r="G700" i="22"/>
  <c r="H32" i="31" s="1"/>
  <c r="F700" i="22"/>
  <c r="G32" i="31" s="1"/>
  <c r="G19" i="38" s="1"/>
  <c r="BN825" i="22"/>
  <c r="BO17" i="27" s="1"/>
  <c r="BM825" i="22"/>
  <c r="BN17" i="27" s="1"/>
  <c r="BL825" i="22"/>
  <c r="BM17" i="27" s="1"/>
  <c r="BK825" i="22"/>
  <c r="BL17" i="27" s="1"/>
  <c r="BJ825" i="22"/>
  <c r="BK17" i="27" s="1"/>
  <c r="BI825" i="22"/>
  <c r="BJ17" i="27" s="1"/>
  <c r="BH825" i="22"/>
  <c r="BI17" i="27" s="1"/>
  <c r="BG825" i="22"/>
  <c r="BH17" i="27" s="1"/>
  <c r="BF825" i="22"/>
  <c r="BG17" i="27" s="1"/>
  <c r="BE825" i="22"/>
  <c r="BF17" i="27" s="1"/>
  <c r="BD825" i="22"/>
  <c r="BE17" i="27" s="1"/>
  <c r="BC825" i="22"/>
  <c r="BD17" i="27" s="1"/>
  <c r="BB825" i="22"/>
  <c r="BC17" i="27" s="1"/>
  <c r="BA825" i="22"/>
  <c r="BB17" i="27" s="1"/>
  <c r="AZ825" i="22"/>
  <c r="BA17" i="27" s="1"/>
  <c r="AY825" i="22"/>
  <c r="AZ17" i="27" s="1"/>
  <c r="AX825" i="22"/>
  <c r="AY17" i="27" s="1"/>
  <c r="AW825" i="22"/>
  <c r="AX17" i="27" s="1"/>
  <c r="AV825" i="22"/>
  <c r="AW17" i="27" s="1"/>
  <c r="AU825" i="22"/>
  <c r="AV17" i="27" s="1"/>
  <c r="AT825" i="22"/>
  <c r="AU17" i="27" s="1"/>
  <c r="AS825" i="22"/>
  <c r="AT17" i="27" s="1"/>
  <c r="AR825" i="22"/>
  <c r="AS17" i="27" s="1"/>
  <c r="AQ825" i="22"/>
  <c r="AR17" i="27" s="1"/>
  <c r="AP825" i="22"/>
  <c r="AQ17" i="27" s="1"/>
  <c r="AO825" i="22"/>
  <c r="AP17" i="27" s="1"/>
  <c r="AN825" i="22"/>
  <c r="AO17" i="27" s="1"/>
  <c r="AM825" i="22"/>
  <c r="AN17" i="27" s="1"/>
  <c r="AL825" i="22"/>
  <c r="AM17" i="27" s="1"/>
  <c r="AK825" i="22"/>
  <c r="AL17" i="27" s="1"/>
  <c r="AJ825" i="22"/>
  <c r="AK17" i="27" s="1"/>
  <c r="AI825" i="22"/>
  <c r="AJ17" i="27" s="1"/>
  <c r="AH825" i="22"/>
  <c r="AI17" i="27" s="1"/>
  <c r="AG825" i="22"/>
  <c r="AH17" i="27" s="1"/>
  <c r="AF825" i="22"/>
  <c r="AG17" i="27" s="1"/>
  <c r="AE825" i="22"/>
  <c r="AF17" i="27" s="1"/>
  <c r="AD825" i="22"/>
  <c r="AE17" i="27" s="1"/>
  <c r="AC825" i="22"/>
  <c r="AD17" i="27" s="1"/>
  <c r="AB825" i="22"/>
  <c r="AC17" i="27" s="1"/>
  <c r="AA825" i="22"/>
  <c r="AB17" i="27" s="1"/>
  <c r="Z825" i="22"/>
  <c r="AA17" i="27" s="1"/>
  <c r="Y825" i="22"/>
  <c r="Z17" i="27" s="1"/>
  <c r="X825" i="22"/>
  <c r="Y17" i="27" s="1"/>
  <c r="W825" i="22"/>
  <c r="X17" i="27" s="1"/>
  <c r="V825" i="22"/>
  <c r="W17" i="27" s="1"/>
  <c r="U825" i="22"/>
  <c r="V17" i="27" s="1"/>
  <c r="T825" i="22"/>
  <c r="U17" i="27" s="1"/>
  <c r="S825" i="22"/>
  <c r="T17" i="27" s="1"/>
  <c r="R825" i="22"/>
  <c r="S17" i="27" s="1"/>
  <c r="Q825" i="22"/>
  <c r="R17" i="27" s="1"/>
  <c r="P825" i="22"/>
  <c r="Q17" i="27" s="1"/>
  <c r="O825" i="22"/>
  <c r="P17" i="27" s="1"/>
  <c r="N825" i="22"/>
  <c r="O17" i="27" s="1"/>
  <c r="M825" i="22"/>
  <c r="N17" i="27" s="1"/>
  <c r="L825" i="22"/>
  <c r="M17" i="27" s="1"/>
  <c r="K825" i="22"/>
  <c r="L17" i="27" s="1"/>
  <c r="J825" i="22"/>
  <c r="K17" i="27" s="1"/>
  <c r="I825" i="22"/>
  <c r="J17" i="27" s="1"/>
  <c r="H825" i="22"/>
  <c r="I17" i="27" s="1"/>
  <c r="G825" i="22"/>
  <c r="H17" i="27" s="1"/>
  <c r="G17" i="27"/>
  <c r="F350" i="22"/>
  <c r="F351" i="22"/>
  <c r="F352" i="22"/>
  <c r="F354" i="22"/>
  <c r="F355" i="22"/>
  <c r="F356" i="22"/>
  <c r="BN791" i="22"/>
  <c r="BM791" i="22"/>
  <c r="BL791" i="22"/>
  <c r="BK791" i="22"/>
  <c r="BJ791" i="22"/>
  <c r="BI791" i="22"/>
  <c r="BH791" i="22"/>
  <c r="BG791" i="22"/>
  <c r="BF791" i="22"/>
  <c r="BE791" i="22"/>
  <c r="BD791" i="22"/>
  <c r="BC791" i="22"/>
  <c r="BB791" i="22"/>
  <c r="BA791" i="22"/>
  <c r="AZ791" i="22"/>
  <c r="AY791" i="22"/>
  <c r="AX791" i="22"/>
  <c r="AW791" i="22"/>
  <c r="AV791" i="22"/>
  <c r="AU791" i="22"/>
  <c r="AT791" i="22"/>
  <c r="AS791" i="22"/>
  <c r="AR791" i="22"/>
  <c r="AQ791" i="22"/>
  <c r="AP791" i="22"/>
  <c r="AO791" i="22"/>
  <c r="AN791" i="22"/>
  <c r="AM791" i="22"/>
  <c r="AL791" i="22"/>
  <c r="AK791" i="22"/>
  <c r="AJ791" i="22"/>
  <c r="AI791" i="22"/>
  <c r="AH791" i="22"/>
  <c r="AG791" i="22"/>
  <c r="AF791" i="22"/>
  <c r="AE791" i="22"/>
  <c r="AD791" i="22"/>
  <c r="AC791" i="22"/>
  <c r="AB791" i="22"/>
  <c r="AA791" i="22"/>
  <c r="Z791" i="22"/>
  <c r="Y791" i="22"/>
  <c r="X791" i="22"/>
  <c r="W791" i="22"/>
  <c r="V791" i="22"/>
  <c r="U791" i="22"/>
  <c r="T791" i="22"/>
  <c r="S791" i="22"/>
  <c r="R791" i="22"/>
  <c r="Q791" i="22"/>
  <c r="P791" i="22"/>
  <c r="O791" i="22"/>
  <c r="N791" i="22"/>
  <c r="M791" i="22"/>
  <c r="L791" i="22"/>
  <c r="K791" i="22"/>
  <c r="J791" i="22"/>
  <c r="I791" i="22"/>
  <c r="H791" i="22"/>
  <c r="G791" i="22"/>
  <c r="F791" i="22"/>
  <c r="F607" i="22"/>
  <c r="G10" i="34" s="1"/>
  <c r="F606" i="22"/>
  <c r="G9" i="34" s="1"/>
  <c r="F605" i="22"/>
  <c r="G8" i="34" s="1"/>
  <c r="F603" i="22"/>
  <c r="G7" i="34" s="1"/>
  <c r="G272" i="22"/>
  <c r="F499" i="22"/>
  <c r="F468" i="22"/>
  <c r="G271" i="22"/>
  <c r="F498" i="22"/>
  <c r="F467" i="22"/>
  <c r="G270" i="22"/>
  <c r="F497" i="22"/>
  <c r="F466" i="22"/>
  <c r="G268" i="22"/>
  <c r="F495" i="22"/>
  <c r="F464" i="22"/>
  <c r="G267" i="22"/>
  <c r="F494" i="22"/>
  <c r="F463" i="22"/>
  <c r="G266" i="22"/>
  <c r="F493" i="22"/>
  <c r="F462" i="22"/>
  <c r="BN776" i="21"/>
  <c r="BM776" i="21"/>
  <c r="BL776" i="21"/>
  <c r="BK776" i="21"/>
  <c r="BJ776" i="21"/>
  <c r="BI776" i="21"/>
  <c r="BH776" i="21"/>
  <c r="BG776" i="21"/>
  <c r="BF776" i="21"/>
  <c r="BE776" i="21"/>
  <c r="BD776" i="21"/>
  <c r="BC776" i="21"/>
  <c r="BB776" i="21"/>
  <c r="BA776" i="21"/>
  <c r="AZ776" i="21"/>
  <c r="AY776" i="21"/>
  <c r="AX776" i="21"/>
  <c r="AW776" i="21"/>
  <c r="AV776" i="21"/>
  <c r="AU776" i="21"/>
  <c r="AT776" i="21"/>
  <c r="AS776" i="21"/>
  <c r="AR776" i="21"/>
  <c r="AQ776" i="21"/>
  <c r="AP776" i="21"/>
  <c r="AO776" i="21"/>
  <c r="AN776" i="21"/>
  <c r="AM776" i="21"/>
  <c r="AL776" i="21"/>
  <c r="AK776" i="21"/>
  <c r="AJ776" i="21"/>
  <c r="AI776" i="21"/>
  <c r="AH776" i="21"/>
  <c r="AG776" i="21"/>
  <c r="AF776" i="21"/>
  <c r="AE776" i="21"/>
  <c r="AD776" i="21"/>
  <c r="AC776" i="21"/>
  <c r="AB776" i="21"/>
  <c r="AA776" i="21"/>
  <c r="Z776" i="21"/>
  <c r="Y776" i="21"/>
  <c r="X776" i="21"/>
  <c r="W776" i="21"/>
  <c r="V776" i="21"/>
  <c r="U776" i="21"/>
  <c r="T776" i="21"/>
  <c r="S776" i="21"/>
  <c r="R776" i="21"/>
  <c r="Q776" i="21"/>
  <c r="P776" i="21"/>
  <c r="O776" i="21"/>
  <c r="N776" i="21"/>
  <c r="M776" i="21"/>
  <c r="L776" i="21"/>
  <c r="K776" i="21"/>
  <c r="J776" i="21"/>
  <c r="I776" i="21"/>
  <c r="H776" i="21"/>
  <c r="G776" i="21"/>
  <c r="F776" i="21"/>
  <c r="BN713" i="21"/>
  <c r="BM713" i="21"/>
  <c r="BL713" i="21"/>
  <c r="BK713" i="21"/>
  <c r="BJ713" i="21"/>
  <c r="BI713" i="21"/>
  <c r="BH713" i="21"/>
  <c r="BG713" i="21"/>
  <c r="BF713" i="21"/>
  <c r="BE713" i="21"/>
  <c r="BD713" i="21"/>
  <c r="BC713" i="21"/>
  <c r="BB713" i="21"/>
  <c r="BA713" i="21"/>
  <c r="AZ713" i="21"/>
  <c r="AY713" i="21"/>
  <c r="AX713" i="21"/>
  <c r="AW713" i="21"/>
  <c r="AV713" i="21"/>
  <c r="AU713" i="21"/>
  <c r="AT713" i="21"/>
  <c r="AS713" i="21"/>
  <c r="AR713" i="21"/>
  <c r="AQ713" i="21"/>
  <c r="AP713" i="21"/>
  <c r="AO713" i="21"/>
  <c r="AN713" i="21"/>
  <c r="AM713" i="21"/>
  <c r="AL713" i="21"/>
  <c r="AK713" i="21"/>
  <c r="AJ713" i="21"/>
  <c r="AI713" i="21"/>
  <c r="AH713" i="21"/>
  <c r="AG713" i="21"/>
  <c r="AF713" i="21"/>
  <c r="AE713" i="21"/>
  <c r="AD713" i="21"/>
  <c r="AC713" i="21"/>
  <c r="AB713" i="21"/>
  <c r="AA713" i="21"/>
  <c r="Z713" i="21"/>
  <c r="Y713" i="21"/>
  <c r="X713" i="21"/>
  <c r="W713" i="21"/>
  <c r="V713" i="21"/>
  <c r="U713" i="21"/>
  <c r="T713" i="21"/>
  <c r="S713" i="21"/>
  <c r="R713" i="21"/>
  <c r="Q713" i="21"/>
  <c r="P713" i="21"/>
  <c r="O713" i="21"/>
  <c r="N713" i="21"/>
  <c r="M713" i="21"/>
  <c r="L713" i="21"/>
  <c r="K713" i="21"/>
  <c r="J713" i="21"/>
  <c r="I713" i="21"/>
  <c r="H713" i="21"/>
  <c r="G713" i="21"/>
  <c r="F713" i="21"/>
  <c r="BN838" i="21"/>
  <c r="BM838" i="21"/>
  <c r="BL838" i="21"/>
  <c r="BK838" i="21"/>
  <c r="BJ838" i="21"/>
  <c r="BI838" i="21"/>
  <c r="BH838" i="21"/>
  <c r="BG838" i="21"/>
  <c r="BF838" i="21"/>
  <c r="BE838" i="21"/>
  <c r="BD838" i="21"/>
  <c r="BC838" i="21"/>
  <c r="BB838" i="21"/>
  <c r="BA838" i="21"/>
  <c r="AZ838" i="21"/>
  <c r="AY838" i="21"/>
  <c r="AX838" i="21"/>
  <c r="AW838" i="21"/>
  <c r="AV838" i="21"/>
  <c r="AU838" i="21"/>
  <c r="AT838" i="21"/>
  <c r="AS838" i="21"/>
  <c r="AR838" i="21"/>
  <c r="AQ838" i="21"/>
  <c r="AP838" i="21"/>
  <c r="AO838" i="21"/>
  <c r="AN838" i="21"/>
  <c r="AM838" i="21"/>
  <c r="AL838" i="21"/>
  <c r="AK838" i="21"/>
  <c r="AJ838" i="21"/>
  <c r="AI838" i="21"/>
  <c r="AH838" i="21"/>
  <c r="AG838" i="21"/>
  <c r="AF838" i="21"/>
  <c r="AE838" i="21"/>
  <c r="AD838" i="21"/>
  <c r="AC838" i="21"/>
  <c r="AB838" i="21"/>
  <c r="AA838" i="21"/>
  <c r="Z838" i="21"/>
  <c r="Y838" i="21"/>
  <c r="X838" i="21"/>
  <c r="W838" i="21"/>
  <c r="V838" i="21"/>
  <c r="U838" i="21"/>
  <c r="T838" i="21"/>
  <c r="S838" i="21"/>
  <c r="R838" i="21"/>
  <c r="Q838" i="21"/>
  <c r="P838" i="21"/>
  <c r="O838" i="21"/>
  <c r="N838" i="21"/>
  <c r="M838" i="21"/>
  <c r="L838" i="21"/>
  <c r="K838" i="21"/>
  <c r="J838" i="21"/>
  <c r="I838" i="21"/>
  <c r="H838" i="21"/>
  <c r="G838" i="21"/>
  <c r="F838" i="21"/>
  <c r="BN775" i="21"/>
  <c r="BM775" i="21"/>
  <c r="BL775" i="21"/>
  <c r="BK775" i="21"/>
  <c r="BJ775" i="21"/>
  <c r="BI775" i="21"/>
  <c r="BH775" i="21"/>
  <c r="BG775" i="21"/>
  <c r="BF775" i="21"/>
  <c r="BE775" i="21"/>
  <c r="BD775" i="21"/>
  <c r="BC775" i="21"/>
  <c r="BB775" i="21"/>
  <c r="BA775" i="21"/>
  <c r="AZ775" i="21"/>
  <c r="AY775" i="21"/>
  <c r="AX775" i="21"/>
  <c r="AW775" i="21"/>
  <c r="AV775" i="21"/>
  <c r="AU775" i="21"/>
  <c r="AT775" i="21"/>
  <c r="AS775" i="21"/>
  <c r="AR775" i="21"/>
  <c r="AQ775" i="21"/>
  <c r="AP775" i="21"/>
  <c r="AO775" i="21"/>
  <c r="AN775" i="21"/>
  <c r="AM775" i="21"/>
  <c r="AL775" i="21"/>
  <c r="AK775" i="21"/>
  <c r="AJ775" i="21"/>
  <c r="AI775" i="21"/>
  <c r="AH775" i="21"/>
  <c r="AG775" i="21"/>
  <c r="AF775" i="21"/>
  <c r="AE775" i="21"/>
  <c r="AD775" i="21"/>
  <c r="AC775" i="21"/>
  <c r="AB775" i="21"/>
  <c r="AA775" i="21"/>
  <c r="Z775" i="21"/>
  <c r="Y775" i="21"/>
  <c r="X775" i="21"/>
  <c r="W775" i="21"/>
  <c r="V775" i="21"/>
  <c r="U775" i="21"/>
  <c r="T775" i="21"/>
  <c r="S775" i="21"/>
  <c r="R775" i="21"/>
  <c r="Q775" i="21"/>
  <c r="P775" i="21"/>
  <c r="O775" i="21"/>
  <c r="N775" i="21"/>
  <c r="M775" i="21"/>
  <c r="L775" i="21"/>
  <c r="K775" i="21"/>
  <c r="J775" i="21"/>
  <c r="I775" i="21"/>
  <c r="H775" i="21"/>
  <c r="G775" i="21"/>
  <c r="F775" i="21"/>
  <c r="BN712" i="21"/>
  <c r="BM712" i="21"/>
  <c r="BL712" i="21"/>
  <c r="BK712" i="21"/>
  <c r="BJ712" i="21"/>
  <c r="BI712" i="21"/>
  <c r="BH712" i="21"/>
  <c r="BG712" i="21"/>
  <c r="BF712" i="21"/>
  <c r="BE712" i="21"/>
  <c r="BD712" i="21"/>
  <c r="BC712" i="21"/>
  <c r="BB712" i="21"/>
  <c r="BA712" i="21"/>
  <c r="AZ712" i="21"/>
  <c r="AY712" i="21"/>
  <c r="AX712" i="21"/>
  <c r="AW712" i="21"/>
  <c r="AV712" i="21"/>
  <c r="AU712" i="21"/>
  <c r="AT712" i="21"/>
  <c r="AS712" i="21"/>
  <c r="AR712" i="21"/>
  <c r="AQ712" i="21"/>
  <c r="AP712" i="21"/>
  <c r="AO712" i="21"/>
  <c r="AN712" i="21"/>
  <c r="AM712" i="21"/>
  <c r="AL712" i="21"/>
  <c r="AK712" i="21"/>
  <c r="AJ712" i="21"/>
  <c r="AI712" i="21"/>
  <c r="AH712" i="21"/>
  <c r="AG712" i="21"/>
  <c r="AF712" i="21"/>
  <c r="AE712" i="21"/>
  <c r="AD712" i="21"/>
  <c r="AC712" i="21"/>
  <c r="AB712" i="21"/>
  <c r="AA712" i="21"/>
  <c r="Z712" i="21"/>
  <c r="Y712" i="21"/>
  <c r="X712" i="21"/>
  <c r="W712" i="21"/>
  <c r="V712" i="21"/>
  <c r="U712" i="21"/>
  <c r="T712" i="21"/>
  <c r="S712" i="21"/>
  <c r="R712" i="21"/>
  <c r="Q712" i="21"/>
  <c r="P712" i="21"/>
  <c r="O712" i="21"/>
  <c r="N712" i="21"/>
  <c r="M712" i="21"/>
  <c r="L712" i="21"/>
  <c r="K712" i="21"/>
  <c r="J712" i="21"/>
  <c r="I712" i="21"/>
  <c r="H712" i="21"/>
  <c r="G712" i="21"/>
  <c r="F712" i="21"/>
  <c r="BN837" i="21"/>
  <c r="BM837" i="21"/>
  <c r="BL837" i="21"/>
  <c r="BK837" i="21"/>
  <c r="BJ837" i="21"/>
  <c r="BI837" i="21"/>
  <c r="BH837" i="21"/>
  <c r="BG837" i="21"/>
  <c r="BF837" i="21"/>
  <c r="BE837" i="21"/>
  <c r="BD837" i="21"/>
  <c r="BC837" i="21"/>
  <c r="BB837" i="21"/>
  <c r="BA837" i="21"/>
  <c r="AZ837" i="21"/>
  <c r="AY837" i="21"/>
  <c r="AX837" i="21"/>
  <c r="AW837" i="21"/>
  <c r="AV837" i="21"/>
  <c r="AU837" i="21"/>
  <c r="AT837" i="21"/>
  <c r="AS837" i="21"/>
  <c r="AR837" i="21"/>
  <c r="AQ837" i="21"/>
  <c r="AP837" i="21"/>
  <c r="AO837" i="21"/>
  <c r="AN837" i="21"/>
  <c r="AM837" i="21"/>
  <c r="AL837" i="21"/>
  <c r="AK837" i="21"/>
  <c r="AJ837" i="21"/>
  <c r="AI837" i="21"/>
  <c r="AH837" i="21"/>
  <c r="AG837" i="21"/>
  <c r="AF837" i="21"/>
  <c r="AE837" i="21"/>
  <c r="AD837" i="21"/>
  <c r="AC837" i="21"/>
  <c r="AB837" i="21"/>
  <c r="AA837" i="21"/>
  <c r="Z837" i="21"/>
  <c r="Y837" i="21"/>
  <c r="X837" i="21"/>
  <c r="W837" i="21"/>
  <c r="V837" i="21"/>
  <c r="U837" i="21"/>
  <c r="T837" i="21"/>
  <c r="S837" i="21"/>
  <c r="R837" i="21"/>
  <c r="Q837" i="21"/>
  <c r="P837" i="21"/>
  <c r="O837" i="21"/>
  <c r="N837" i="21"/>
  <c r="M837" i="21"/>
  <c r="L837" i="21"/>
  <c r="K837" i="21"/>
  <c r="J837" i="21"/>
  <c r="I837" i="21"/>
  <c r="H837" i="21"/>
  <c r="G837" i="21"/>
  <c r="F837" i="21"/>
  <c r="BN774" i="21"/>
  <c r="BM774" i="21"/>
  <c r="BL774" i="21"/>
  <c r="BK774" i="21"/>
  <c r="BJ774" i="21"/>
  <c r="BI774" i="21"/>
  <c r="BH774" i="21"/>
  <c r="BG774" i="21"/>
  <c r="BF774" i="21"/>
  <c r="BE774" i="21"/>
  <c r="BD774" i="21"/>
  <c r="BC774" i="21"/>
  <c r="BB774" i="21"/>
  <c r="BA774" i="21"/>
  <c r="AZ774" i="21"/>
  <c r="AY774" i="21"/>
  <c r="AX774" i="21"/>
  <c r="AW774" i="21"/>
  <c r="AV774" i="21"/>
  <c r="AU774" i="21"/>
  <c r="AT774" i="21"/>
  <c r="AS774" i="21"/>
  <c r="AR774" i="21"/>
  <c r="AQ774" i="21"/>
  <c r="AP774" i="21"/>
  <c r="AO774" i="21"/>
  <c r="AN774" i="21"/>
  <c r="AM774" i="21"/>
  <c r="AL774" i="21"/>
  <c r="AK774" i="21"/>
  <c r="AJ774" i="21"/>
  <c r="AI774" i="21"/>
  <c r="AH774" i="21"/>
  <c r="AG774" i="21"/>
  <c r="AF774" i="21"/>
  <c r="AE774" i="21"/>
  <c r="AD774" i="21"/>
  <c r="AC774" i="21"/>
  <c r="AB774" i="21"/>
  <c r="AA774" i="21"/>
  <c r="Z774" i="21"/>
  <c r="Y774" i="21"/>
  <c r="X774" i="21"/>
  <c r="W774" i="21"/>
  <c r="V774" i="21"/>
  <c r="U774" i="21"/>
  <c r="T774" i="21"/>
  <c r="S774" i="21"/>
  <c r="R774" i="21"/>
  <c r="Q774" i="21"/>
  <c r="P774" i="21"/>
  <c r="O774" i="21"/>
  <c r="N774" i="21"/>
  <c r="M774" i="21"/>
  <c r="L774" i="21"/>
  <c r="K774" i="21"/>
  <c r="J774" i="21"/>
  <c r="I774" i="21"/>
  <c r="H774" i="21"/>
  <c r="G774" i="21"/>
  <c r="F774" i="21"/>
  <c r="BN711" i="21"/>
  <c r="BM711" i="21"/>
  <c r="BL711" i="21"/>
  <c r="BK711" i="21"/>
  <c r="BJ711" i="21"/>
  <c r="BI711" i="21"/>
  <c r="BH711" i="21"/>
  <c r="BG711" i="21"/>
  <c r="BF711" i="21"/>
  <c r="BE711" i="21"/>
  <c r="BD711" i="21"/>
  <c r="BC711" i="21"/>
  <c r="BB711" i="21"/>
  <c r="BA711" i="21"/>
  <c r="AZ711" i="21"/>
  <c r="AY711" i="21"/>
  <c r="AX711" i="21"/>
  <c r="AW711" i="21"/>
  <c r="AV711" i="21"/>
  <c r="AU711" i="21"/>
  <c r="AT711" i="21"/>
  <c r="AS711" i="21"/>
  <c r="AR711" i="21"/>
  <c r="AQ711" i="21"/>
  <c r="AP711" i="21"/>
  <c r="AO711" i="21"/>
  <c r="AN711" i="21"/>
  <c r="AM711" i="21"/>
  <c r="AL711" i="21"/>
  <c r="AK711" i="21"/>
  <c r="AJ711" i="21"/>
  <c r="AI711" i="21"/>
  <c r="AH711" i="21"/>
  <c r="AG711" i="21"/>
  <c r="AF711" i="21"/>
  <c r="AE711" i="21"/>
  <c r="AD711" i="21"/>
  <c r="AC711" i="21"/>
  <c r="AB711" i="21"/>
  <c r="AA711" i="21"/>
  <c r="Z711" i="21"/>
  <c r="Y711" i="21"/>
  <c r="X711" i="21"/>
  <c r="W711" i="21"/>
  <c r="V711" i="21"/>
  <c r="U711" i="21"/>
  <c r="T711" i="21"/>
  <c r="S711" i="21"/>
  <c r="R711" i="21"/>
  <c r="Q711" i="21"/>
  <c r="P711" i="21"/>
  <c r="O711" i="21"/>
  <c r="N711" i="21"/>
  <c r="M711" i="21"/>
  <c r="L711" i="21"/>
  <c r="K711" i="21"/>
  <c r="J711" i="21"/>
  <c r="I711" i="21"/>
  <c r="H711" i="21"/>
  <c r="G711" i="21"/>
  <c r="F711" i="21"/>
  <c r="BN780" i="21"/>
  <c r="BM780" i="21"/>
  <c r="BL780" i="21"/>
  <c r="BK780" i="21"/>
  <c r="BJ780" i="21"/>
  <c r="BI780" i="21"/>
  <c r="BH780" i="21"/>
  <c r="BG780" i="21"/>
  <c r="BF780" i="21"/>
  <c r="BE780" i="21"/>
  <c r="BD780" i="21"/>
  <c r="BC780" i="21"/>
  <c r="BB780" i="21"/>
  <c r="BA780" i="21"/>
  <c r="AZ780" i="21"/>
  <c r="AY780" i="21"/>
  <c r="AX780" i="21"/>
  <c r="AW780" i="21"/>
  <c r="AV780" i="21"/>
  <c r="AU780" i="21"/>
  <c r="AT780" i="21"/>
  <c r="AS780" i="21"/>
  <c r="AR780" i="21"/>
  <c r="AQ780" i="21"/>
  <c r="AP780" i="21"/>
  <c r="AO780" i="21"/>
  <c r="AN780" i="21"/>
  <c r="AM780" i="21"/>
  <c r="AL780" i="21"/>
  <c r="AK780" i="21"/>
  <c r="AJ780" i="21"/>
  <c r="AI780" i="21"/>
  <c r="AH780" i="21"/>
  <c r="AG780" i="21"/>
  <c r="AF780" i="21"/>
  <c r="AE780" i="21"/>
  <c r="AD780" i="21"/>
  <c r="AC780" i="21"/>
  <c r="AB780" i="21"/>
  <c r="AA780" i="21"/>
  <c r="Z780" i="21"/>
  <c r="Y780" i="21"/>
  <c r="X780" i="21"/>
  <c r="W780" i="21"/>
  <c r="V780" i="21"/>
  <c r="U780" i="21"/>
  <c r="T780" i="21"/>
  <c r="S780" i="21"/>
  <c r="R780" i="21"/>
  <c r="Q780" i="21"/>
  <c r="P780" i="21"/>
  <c r="O780" i="21"/>
  <c r="N780" i="21"/>
  <c r="M780" i="21"/>
  <c r="L780" i="21"/>
  <c r="K780" i="21"/>
  <c r="J780" i="21"/>
  <c r="I780" i="21"/>
  <c r="H780" i="21"/>
  <c r="G780" i="21"/>
  <c r="F780" i="21"/>
  <c r="BN717" i="21"/>
  <c r="BM717" i="21"/>
  <c r="BL717" i="21"/>
  <c r="BK717" i="21"/>
  <c r="BJ717" i="21"/>
  <c r="BI717" i="21"/>
  <c r="BH717" i="21"/>
  <c r="BG717" i="21"/>
  <c r="BF717" i="21"/>
  <c r="BE717" i="21"/>
  <c r="BD717" i="21"/>
  <c r="BC717" i="21"/>
  <c r="BB717" i="21"/>
  <c r="BA717" i="21"/>
  <c r="AZ717" i="21"/>
  <c r="AY717" i="21"/>
  <c r="AX717" i="21"/>
  <c r="AW717" i="21"/>
  <c r="AV717" i="21"/>
  <c r="AU717" i="21"/>
  <c r="AT717" i="21"/>
  <c r="AS717" i="21"/>
  <c r="AR717" i="21"/>
  <c r="AQ717" i="21"/>
  <c r="AP717" i="21"/>
  <c r="AO717" i="21"/>
  <c r="AN717" i="21"/>
  <c r="AM717" i="21"/>
  <c r="AL717" i="21"/>
  <c r="AK717" i="21"/>
  <c r="AJ717" i="21"/>
  <c r="AI717" i="21"/>
  <c r="AH717" i="21"/>
  <c r="AG717" i="21"/>
  <c r="AF717" i="21"/>
  <c r="AE717" i="21"/>
  <c r="AD717" i="21"/>
  <c r="AC717" i="21"/>
  <c r="AB717" i="21"/>
  <c r="AA717" i="21"/>
  <c r="Z717" i="21"/>
  <c r="Y717" i="21"/>
  <c r="X717" i="21"/>
  <c r="W717" i="21"/>
  <c r="V717" i="21"/>
  <c r="U717" i="21"/>
  <c r="T717" i="21"/>
  <c r="S717" i="21"/>
  <c r="R717" i="21"/>
  <c r="Q717" i="21"/>
  <c r="P717" i="21"/>
  <c r="O717" i="21"/>
  <c r="N717" i="21"/>
  <c r="M717" i="21"/>
  <c r="L717" i="21"/>
  <c r="K717" i="21"/>
  <c r="J717" i="21"/>
  <c r="I717" i="21"/>
  <c r="H717" i="21"/>
  <c r="G717" i="21"/>
  <c r="F717" i="21"/>
  <c r="BN779" i="21"/>
  <c r="BM779" i="21"/>
  <c r="BL779" i="21"/>
  <c r="BK779" i="21"/>
  <c r="BJ779" i="21"/>
  <c r="BI779" i="21"/>
  <c r="BH779" i="21"/>
  <c r="BG779" i="21"/>
  <c r="BF779" i="21"/>
  <c r="BE779" i="21"/>
  <c r="BD779" i="21"/>
  <c r="BC779" i="21"/>
  <c r="BB779" i="21"/>
  <c r="BA779" i="21"/>
  <c r="AZ779" i="21"/>
  <c r="AY779" i="21"/>
  <c r="AX779" i="21"/>
  <c r="AW779" i="21"/>
  <c r="AV779" i="21"/>
  <c r="AU779" i="21"/>
  <c r="AT779" i="21"/>
  <c r="AS779" i="21"/>
  <c r="AR779" i="21"/>
  <c r="AQ779" i="21"/>
  <c r="AP779" i="21"/>
  <c r="AO779" i="21"/>
  <c r="AN779" i="21"/>
  <c r="AM779" i="21"/>
  <c r="AL779" i="21"/>
  <c r="AK779" i="21"/>
  <c r="AJ779" i="21"/>
  <c r="AI779" i="21"/>
  <c r="AH779" i="21"/>
  <c r="AG779" i="21"/>
  <c r="AF779" i="21"/>
  <c r="AE779" i="21"/>
  <c r="AD779" i="21"/>
  <c r="AC779" i="21"/>
  <c r="AB779" i="21"/>
  <c r="AA779" i="21"/>
  <c r="Z779" i="21"/>
  <c r="Y779" i="21"/>
  <c r="X779" i="21"/>
  <c r="W779" i="21"/>
  <c r="V779" i="21"/>
  <c r="U779" i="21"/>
  <c r="T779" i="21"/>
  <c r="S779" i="21"/>
  <c r="R779" i="21"/>
  <c r="Q779" i="21"/>
  <c r="P779" i="21"/>
  <c r="O779" i="21"/>
  <c r="N779" i="21"/>
  <c r="M779" i="21"/>
  <c r="L779" i="21"/>
  <c r="K779" i="21"/>
  <c r="J779" i="21"/>
  <c r="I779" i="21"/>
  <c r="H779" i="21"/>
  <c r="G779" i="21"/>
  <c r="F779" i="21"/>
  <c r="BN716" i="21"/>
  <c r="BM716" i="21"/>
  <c r="BL716" i="21"/>
  <c r="BK716" i="21"/>
  <c r="BJ716" i="21"/>
  <c r="BI716" i="21"/>
  <c r="BH716" i="21"/>
  <c r="BG716" i="21"/>
  <c r="BF716" i="21"/>
  <c r="BE716" i="21"/>
  <c r="BD716" i="21"/>
  <c r="BC716" i="21"/>
  <c r="BB716" i="21"/>
  <c r="BA716" i="21"/>
  <c r="AZ716" i="21"/>
  <c r="AY716" i="21"/>
  <c r="AX716" i="21"/>
  <c r="AW716" i="21"/>
  <c r="AV716" i="21"/>
  <c r="AU716" i="21"/>
  <c r="AT716" i="21"/>
  <c r="AS716" i="21"/>
  <c r="AR716" i="21"/>
  <c r="AQ716" i="21"/>
  <c r="AP716" i="21"/>
  <c r="AO716" i="21"/>
  <c r="AN716" i="21"/>
  <c r="AM716" i="21"/>
  <c r="AL716" i="21"/>
  <c r="AK716" i="21"/>
  <c r="AJ716" i="21"/>
  <c r="AI716" i="21"/>
  <c r="AH716" i="21"/>
  <c r="AG716" i="21"/>
  <c r="AF716" i="21"/>
  <c r="AE716" i="21"/>
  <c r="AD716" i="21"/>
  <c r="AC716" i="21"/>
  <c r="AB716" i="21"/>
  <c r="AA716" i="21"/>
  <c r="Z716" i="21"/>
  <c r="Y716" i="21"/>
  <c r="X716" i="21"/>
  <c r="W716" i="21"/>
  <c r="V716" i="21"/>
  <c r="U716" i="21"/>
  <c r="T716" i="21"/>
  <c r="S716" i="21"/>
  <c r="R716" i="21"/>
  <c r="Q716" i="21"/>
  <c r="P716" i="21"/>
  <c r="O716" i="21"/>
  <c r="N716" i="21"/>
  <c r="M716" i="21"/>
  <c r="L716" i="21"/>
  <c r="K716" i="21"/>
  <c r="J716" i="21"/>
  <c r="I716" i="21"/>
  <c r="H716" i="21"/>
  <c r="G716" i="21"/>
  <c r="F716" i="21"/>
  <c r="F365" i="21"/>
  <c r="F366" i="21"/>
  <c r="F367" i="21"/>
  <c r="F369" i="21"/>
  <c r="F370" i="21"/>
  <c r="F371" i="21"/>
  <c r="BN760" i="21"/>
  <c r="BM760" i="21"/>
  <c r="BL760" i="21"/>
  <c r="BK760" i="21"/>
  <c r="BJ760" i="21"/>
  <c r="BI760" i="21"/>
  <c r="BH760" i="21"/>
  <c r="BG760" i="21"/>
  <c r="BF760" i="21"/>
  <c r="BE760" i="21"/>
  <c r="BD760" i="21"/>
  <c r="BC760" i="21"/>
  <c r="BB760" i="21"/>
  <c r="BA760" i="21"/>
  <c r="AZ760" i="21"/>
  <c r="AY760" i="21"/>
  <c r="AX760" i="21"/>
  <c r="AW760" i="21"/>
  <c r="AV760" i="21"/>
  <c r="AU760" i="21"/>
  <c r="AT760" i="21"/>
  <c r="AS760" i="21"/>
  <c r="AR760" i="21"/>
  <c r="AQ760" i="21"/>
  <c r="AP760" i="21"/>
  <c r="AO760" i="21"/>
  <c r="AN760" i="21"/>
  <c r="AM760" i="21"/>
  <c r="AL760" i="21"/>
  <c r="AK760" i="21"/>
  <c r="AJ760" i="21"/>
  <c r="AI760" i="21"/>
  <c r="AH760" i="21"/>
  <c r="AG760" i="21"/>
  <c r="AF760" i="21"/>
  <c r="AE760" i="21"/>
  <c r="AD760" i="21"/>
  <c r="AC760" i="21"/>
  <c r="AB760" i="21"/>
  <c r="AA760" i="21"/>
  <c r="Z760" i="21"/>
  <c r="Y760" i="21"/>
  <c r="X760" i="21"/>
  <c r="W760" i="21"/>
  <c r="V760" i="21"/>
  <c r="U760" i="21"/>
  <c r="T760" i="21"/>
  <c r="S760" i="21"/>
  <c r="R760" i="21"/>
  <c r="Q760" i="21"/>
  <c r="P760" i="21"/>
  <c r="O760" i="21"/>
  <c r="N760" i="21"/>
  <c r="M760" i="21"/>
  <c r="L760" i="21"/>
  <c r="K760" i="21"/>
  <c r="J760" i="21"/>
  <c r="I760" i="21"/>
  <c r="H760" i="21"/>
  <c r="G760" i="21"/>
  <c r="F760" i="21"/>
  <c r="BN697" i="21"/>
  <c r="BM697" i="21"/>
  <c r="BL697" i="21"/>
  <c r="BK697" i="21"/>
  <c r="BJ697" i="21"/>
  <c r="BI697" i="21"/>
  <c r="BH697" i="21"/>
  <c r="BG697" i="21"/>
  <c r="BF697" i="21"/>
  <c r="BE697" i="21"/>
  <c r="BD697" i="21"/>
  <c r="BC697" i="21"/>
  <c r="BB697" i="21"/>
  <c r="BA697" i="21"/>
  <c r="AZ697" i="21"/>
  <c r="AY697" i="21"/>
  <c r="AX697" i="21"/>
  <c r="AW697" i="21"/>
  <c r="AV697" i="21"/>
  <c r="AU697" i="21"/>
  <c r="AT697" i="21"/>
  <c r="AS697" i="21"/>
  <c r="AR697" i="21"/>
  <c r="AQ697" i="21"/>
  <c r="AP697" i="21"/>
  <c r="AO697" i="21"/>
  <c r="AN697" i="21"/>
  <c r="AM697" i="21"/>
  <c r="AL697" i="21"/>
  <c r="AK697" i="21"/>
  <c r="AJ697" i="21"/>
  <c r="AI697" i="21"/>
  <c r="AH697" i="21"/>
  <c r="AG697" i="21"/>
  <c r="AF697" i="21"/>
  <c r="AE697" i="21"/>
  <c r="AD697" i="21"/>
  <c r="AC697" i="21"/>
  <c r="AB697" i="21"/>
  <c r="AA697" i="21"/>
  <c r="Z697" i="21"/>
  <c r="Y697" i="21"/>
  <c r="X697" i="21"/>
  <c r="W697" i="21"/>
  <c r="V697" i="21"/>
  <c r="U697" i="21"/>
  <c r="T697" i="21"/>
  <c r="S697" i="21"/>
  <c r="R697" i="21"/>
  <c r="Q697" i="21"/>
  <c r="P697" i="21"/>
  <c r="O697" i="21"/>
  <c r="N697" i="21"/>
  <c r="M697" i="21"/>
  <c r="L697" i="21"/>
  <c r="K697" i="21"/>
  <c r="J697" i="21"/>
  <c r="I697" i="21"/>
  <c r="H697" i="21"/>
  <c r="G697" i="21"/>
  <c r="F697" i="21"/>
  <c r="BN822" i="21"/>
  <c r="BM822" i="21"/>
  <c r="BL822" i="21"/>
  <c r="BK822" i="21"/>
  <c r="BJ822" i="21"/>
  <c r="BI822" i="21"/>
  <c r="BH822" i="21"/>
  <c r="BG822" i="21"/>
  <c r="BF822" i="21"/>
  <c r="BE822" i="21"/>
  <c r="BD822" i="21"/>
  <c r="BC822" i="21"/>
  <c r="BB822" i="21"/>
  <c r="BA822" i="21"/>
  <c r="AZ822" i="21"/>
  <c r="AY822" i="21"/>
  <c r="AX822" i="21"/>
  <c r="AW822" i="21"/>
  <c r="AV822" i="21"/>
  <c r="AU822" i="21"/>
  <c r="AT822" i="21"/>
  <c r="AS822" i="21"/>
  <c r="AR822" i="21"/>
  <c r="AQ822" i="21"/>
  <c r="AP822" i="21"/>
  <c r="AO822" i="21"/>
  <c r="AN822" i="21"/>
  <c r="AM822" i="21"/>
  <c r="AL822" i="21"/>
  <c r="AK822" i="21"/>
  <c r="AJ822" i="21"/>
  <c r="AI822" i="21"/>
  <c r="AH822" i="21"/>
  <c r="AG822" i="21"/>
  <c r="AF822" i="21"/>
  <c r="AE822" i="21"/>
  <c r="AD822" i="21"/>
  <c r="AC822" i="21"/>
  <c r="AB822" i="21"/>
  <c r="AA822" i="21"/>
  <c r="Z822" i="21"/>
  <c r="Y822" i="21"/>
  <c r="X822" i="21"/>
  <c r="W822" i="21"/>
  <c r="V822" i="21"/>
  <c r="U822" i="21"/>
  <c r="T822" i="21"/>
  <c r="S822" i="21"/>
  <c r="R822" i="21"/>
  <c r="Q822" i="21"/>
  <c r="P822" i="21"/>
  <c r="O822" i="21"/>
  <c r="N822" i="21"/>
  <c r="M822" i="21"/>
  <c r="L822" i="21"/>
  <c r="K822" i="21"/>
  <c r="J822" i="21"/>
  <c r="I822" i="21"/>
  <c r="H822" i="21"/>
  <c r="G822" i="21"/>
  <c r="F822" i="21"/>
  <c r="BN759" i="21"/>
  <c r="BM759" i="21"/>
  <c r="BL759" i="21"/>
  <c r="BK759" i="21"/>
  <c r="BJ759" i="21"/>
  <c r="BI759" i="21"/>
  <c r="BH759" i="21"/>
  <c r="BG759" i="21"/>
  <c r="BF759" i="21"/>
  <c r="BE759" i="21"/>
  <c r="BD759" i="21"/>
  <c r="BC759" i="21"/>
  <c r="BB759" i="21"/>
  <c r="BA759" i="21"/>
  <c r="AZ759" i="21"/>
  <c r="AY759" i="21"/>
  <c r="AX759" i="21"/>
  <c r="AW759" i="21"/>
  <c r="AV759" i="21"/>
  <c r="AU759" i="21"/>
  <c r="AT759" i="21"/>
  <c r="AS759" i="21"/>
  <c r="AR759" i="21"/>
  <c r="AQ759" i="21"/>
  <c r="AP759" i="21"/>
  <c r="AO759" i="21"/>
  <c r="AN759" i="21"/>
  <c r="AM759" i="21"/>
  <c r="AL759" i="21"/>
  <c r="AK759" i="21"/>
  <c r="AJ759" i="21"/>
  <c r="AI759" i="21"/>
  <c r="AH759" i="21"/>
  <c r="AG759" i="21"/>
  <c r="AF759" i="21"/>
  <c r="AE759" i="21"/>
  <c r="AD759" i="21"/>
  <c r="AC759" i="21"/>
  <c r="AB759" i="21"/>
  <c r="AA759" i="21"/>
  <c r="Z759" i="21"/>
  <c r="Y759" i="21"/>
  <c r="X759" i="21"/>
  <c r="W759" i="21"/>
  <c r="V759" i="21"/>
  <c r="U759" i="21"/>
  <c r="T759" i="21"/>
  <c r="S759" i="21"/>
  <c r="R759" i="21"/>
  <c r="Q759" i="21"/>
  <c r="P759" i="21"/>
  <c r="O759" i="21"/>
  <c r="N759" i="21"/>
  <c r="M759" i="21"/>
  <c r="L759" i="21"/>
  <c r="K759" i="21"/>
  <c r="J759" i="21"/>
  <c r="I759" i="21"/>
  <c r="H759" i="21"/>
  <c r="G759" i="21"/>
  <c r="F759" i="21"/>
  <c r="BN696" i="21"/>
  <c r="BM696" i="21"/>
  <c r="BL696" i="21"/>
  <c r="BK696" i="21"/>
  <c r="BJ696" i="21"/>
  <c r="BI696" i="21"/>
  <c r="BH696" i="21"/>
  <c r="BG696" i="21"/>
  <c r="BF696" i="21"/>
  <c r="BE696" i="21"/>
  <c r="BD696" i="21"/>
  <c r="BC696" i="21"/>
  <c r="BB696" i="21"/>
  <c r="BA696" i="21"/>
  <c r="AZ696" i="21"/>
  <c r="AY696" i="21"/>
  <c r="AX696" i="21"/>
  <c r="AW696" i="21"/>
  <c r="AV696" i="21"/>
  <c r="AU696" i="21"/>
  <c r="AT696" i="21"/>
  <c r="AS696" i="21"/>
  <c r="AR696" i="21"/>
  <c r="AQ696" i="21"/>
  <c r="AP696" i="21"/>
  <c r="AO696" i="21"/>
  <c r="AN696" i="21"/>
  <c r="AM696" i="21"/>
  <c r="AL696" i="21"/>
  <c r="AK696" i="21"/>
  <c r="AJ696" i="21"/>
  <c r="AI696" i="21"/>
  <c r="AH696" i="21"/>
  <c r="AG696" i="21"/>
  <c r="AF696" i="21"/>
  <c r="AE696" i="21"/>
  <c r="AD696" i="21"/>
  <c r="AC696" i="21"/>
  <c r="AB696" i="21"/>
  <c r="AA696" i="21"/>
  <c r="Z696" i="21"/>
  <c r="Y696" i="21"/>
  <c r="X696" i="21"/>
  <c r="W696" i="21"/>
  <c r="V696" i="21"/>
  <c r="U696" i="21"/>
  <c r="T696" i="21"/>
  <c r="S696" i="21"/>
  <c r="R696" i="21"/>
  <c r="Q696" i="21"/>
  <c r="P696" i="21"/>
  <c r="O696" i="21"/>
  <c r="N696" i="21"/>
  <c r="M696" i="21"/>
  <c r="L696" i="21"/>
  <c r="K696" i="21"/>
  <c r="J696" i="21"/>
  <c r="I696" i="21"/>
  <c r="H696" i="21"/>
  <c r="G696" i="21"/>
  <c r="F696" i="21"/>
  <c r="BN821" i="21"/>
  <c r="BM821" i="21"/>
  <c r="BL821" i="21"/>
  <c r="BK821" i="21"/>
  <c r="BJ821" i="21"/>
  <c r="BI821" i="21"/>
  <c r="BH821" i="21"/>
  <c r="BG821" i="21"/>
  <c r="BF821" i="21"/>
  <c r="BE821" i="21"/>
  <c r="BD821" i="21"/>
  <c r="BC821" i="21"/>
  <c r="BB821" i="21"/>
  <c r="BA821" i="21"/>
  <c r="AZ821" i="21"/>
  <c r="AY821" i="21"/>
  <c r="AX821" i="21"/>
  <c r="AW821" i="21"/>
  <c r="AV821" i="21"/>
  <c r="AU821" i="21"/>
  <c r="AT821" i="21"/>
  <c r="AS821" i="21"/>
  <c r="AR821" i="21"/>
  <c r="AQ821" i="21"/>
  <c r="AP821" i="21"/>
  <c r="AO821" i="21"/>
  <c r="AN821" i="21"/>
  <c r="AM821" i="21"/>
  <c r="AL821" i="21"/>
  <c r="AK821" i="21"/>
  <c r="AJ821" i="21"/>
  <c r="AI821" i="21"/>
  <c r="AH821" i="21"/>
  <c r="AG821" i="21"/>
  <c r="AF821" i="21"/>
  <c r="AE821" i="21"/>
  <c r="AD821" i="21"/>
  <c r="AC821" i="21"/>
  <c r="AB821" i="21"/>
  <c r="AA821" i="21"/>
  <c r="Z821" i="21"/>
  <c r="Y821" i="21"/>
  <c r="X821" i="21"/>
  <c r="W821" i="21"/>
  <c r="V821" i="21"/>
  <c r="U821" i="21"/>
  <c r="T821" i="21"/>
  <c r="S821" i="21"/>
  <c r="R821" i="21"/>
  <c r="Q821" i="21"/>
  <c r="P821" i="21"/>
  <c r="O821" i="21"/>
  <c r="N821" i="21"/>
  <c r="M821" i="21"/>
  <c r="L821" i="21"/>
  <c r="K821" i="21"/>
  <c r="J821" i="21"/>
  <c r="I821" i="21"/>
  <c r="H821" i="21"/>
  <c r="G821" i="21"/>
  <c r="F821" i="21"/>
  <c r="BN758" i="21"/>
  <c r="BM758" i="21"/>
  <c r="BL758" i="21"/>
  <c r="BK758" i="21"/>
  <c r="BJ758" i="21"/>
  <c r="BI758" i="21"/>
  <c r="BH758" i="21"/>
  <c r="BG758" i="21"/>
  <c r="BF758" i="21"/>
  <c r="BE758" i="21"/>
  <c r="BD758" i="21"/>
  <c r="BC758" i="21"/>
  <c r="BB758" i="21"/>
  <c r="BA758" i="21"/>
  <c r="AZ758" i="21"/>
  <c r="AY758" i="21"/>
  <c r="AX758" i="21"/>
  <c r="AW758" i="21"/>
  <c r="AV758" i="21"/>
  <c r="AU758" i="21"/>
  <c r="AT758" i="21"/>
  <c r="AS758" i="21"/>
  <c r="AR758" i="21"/>
  <c r="AQ758" i="21"/>
  <c r="AP758" i="21"/>
  <c r="AO758" i="21"/>
  <c r="AN758" i="21"/>
  <c r="AM758" i="21"/>
  <c r="AL758" i="21"/>
  <c r="AK758" i="21"/>
  <c r="AJ758" i="21"/>
  <c r="AI758" i="21"/>
  <c r="AH758" i="21"/>
  <c r="AG758" i="21"/>
  <c r="AF758" i="21"/>
  <c r="AE758" i="21"/>
  <c r="AD758" i="21"/>
  <c r="AC758" i="21"/>
  <c r="AB758" i="21"/>
  <c r="AA758" i="21"/>
  <c r="Z758" i="21"/>
  <c r="Y758" i="21"/>
  <c r="X758" i="21"/>
  <c r="W758" i="21"/>
  <c r="V758" i="21"/>
  <c r="U758" i="21"/>
  <c r="T758" i="21"/>
  <c r="S758" i="21"/>
  <c r="R758" i="21"/>
  <c r="Q758" i="21"/>
  <c r="P758" i="21"/>
  <c r="O758" i="21"/>
  <c r="N758" i="21"/>
  <c r="M758" i="21"/>
  <c r="L758" i="21"/>
  <c r="K758" i="21"/>
  <c r="J758" i="21"/>
  <c r="I758" i="21"/>
  <c r="H758" i="21"/>
  <c r="G758" i="21"/>
  <c r="F758" i="21"/>
  <c r="BN695" i="21"/>
  <c r="BM695" i="21"/>
  <c r="BL695" i="21"/>
  <c r="BK695" i="21"/>
  <c r="BJ695" i="21"/>
  <c r="BI695" i="21"/>
  <c r="BH695" i="21"/>
  <c r="BG695" i="21"/>
  <c r="BF695" i="21"/>
  <c r="BE695" i="21"/>
  <c r="BD695" i="21"/>
  <c r="BC695" i="21"/>
  <c r="BB695" i="21"/>
  <c r="BA695" i="21"/>
  <c r="AZ695" i="21"/>
  <c r="AY695" i="21"/>
  <c r="AX695" i="21"/>
  <c r="AW695" i="21"/>
  <c r="AV695" i="21"/>
  <c r="AU695" i="21"/>
  <c r="AT695" i="21"/>
  <c r="AS695" i="21"/>
  <c r="AR695" i="21"/>
  <c r="AQ695" i="21"/>
  <c r="AP695" i="21"/>
  <c r="AO695" i="21"/>
  <c r="AN695" i="21"/>
  <c r="AM695" i="21"/>
  <c r="AL695" i="21"/>
  <c r="AK695" i="21"/>
  <c r="AJ695" i="21"/>
  <c r="AI695" i="21"/>
  <c r="AH695" i="21"/>
  <c r="AG695" i="21"/>
  <c r="AF695" i="21"/>
  <c r="AE695" i="21"/>
  <c r="AD695" i="21"/>
  <c r="AC695" i="21"/>
  <c r="AB695" i="21"/>
  <c r="AA695" i="21"/>
  <c r="Z695" i="21"/>
  <c r="Y695" i="21"/>
  <c r="X695" i="21"/>
  <c r="W695" i="21"/>
  <c r="V695" i="21"/>
  <c r="U695" i="21"/>
  <c r="T695" i="21"/>
  <c r="S695" i="21"/>
  <c r="R695" i="21"/>
  <c r="Q695" i="21"/>
  <c r="P695" i="21"/>
  <c r="O695" i="21"/>
  <c r="N695" i="21"/>
  <c r="M695" i="21"/>
  <c r="L695" i="21"/>
  <c r="K695" i="21"/>
  <c r="J695" i="21"/>
  <c r="I695" i="21"/>
  <c r="H695" i="21"/>
  <c r="G695" i="21"/>
  <c r="F695" i="21"/>
  <c r="BN820" i="21"/>
  <c r="BM820" i="21"/>
  <c r="BL820" i="21"/>
  <c r="BK820" i="21"/>
  <c r="BJ820" i="21"/>
  <c r="BI820" i="21"/>
  <c r="BH820" i="21"/>
  <c r="BG820" i="21"/>
  <c r="BF820" i="21"/>
  <c r="BE820" i="21"/>
  <c r="BD820" i="21"/>
  <c r="BC820" i="21"/>
  <c r="BB820" i="21"/>
  <c r="BA820" i="21"/>
  <c r="AZ820" i="21"/>
  <c r="AY820" i="21"/>
  <c r="AX820" i="21"/>
  <c r="AW820" i="21"/>
  <c r="AV820" i="21"/>
  <c r="AU820" i="21"/>
  <c r="AT820" i="21"/>
  <c r="AS820" i="21"/>
  <c r="AR820" i="21"/>
  <c r="AQ820" i="21"/>
  <c r="AP820" i="21"/>
  <c r="AO820" i="21"/>
  <c r="AN820" i="21"/>
  <c r="AM820" i="21"/>
  <c r="AL820" i="21"/>
  <c r="AK820" i="21"/>
  <c r="AJ820" i="21"/>
  <c r="AI820" i="21"/>
  <c r="AH820" i="21"/>
  <c r="AG820" i="21"/>
  <c r="AF820" i="21"/>
  <c r="AE820" i="21"/>
  <c r="AD820" i="21"/>
  <c r="AC820" i="21"/>
  <c r="AB820" i="21"/>
  <c r="AA820" i="21"/>
  <c r="Z820" i="21"/>
  <c r="Y820" i="21"/>
  <c r="X820" i="21"/>
  <c r="W820" i="21"/>
  <c r="V820" i="21"/>
  <c r="U820" i="21"/>
  <c r="T820" i="21"/>
  <c r="S820" i="21"/>
  <c r="R820" i="21"/>
  <c r="Q820" i="21"/>
  <c r="P820" i="21"/>
  <c r="O820" i="21"/>
  <c r="N820" i="21"/>
  <c r="M820" i="21"/>
  <c r="L820" i="21"/>
  <c r="K820" i="21"/>
  <c r="J820" i="21"/>
  <c r="I820" i="21"/>
  <c r="H820" i="21"/>
  <c r="G820" i="21"/>
  <c r="F820" i="21"/>
  <c r="BN764" i="21"/>
  <c r="BM764" i="21"/>
  <c r="BL764" i="21"/>
  <c r="BK764" i="21"/>
  <c r="BJ764" i="21"/>
  <c r="BI764" i="21"/>
  <c r="BH764" i="21"/>
  <c r="BG764" i="21"/>
  <c r="BF764" i="21"/>
  <c r="BE764" i="21"/>
  <c r="BD764" i="21"/>
  <c r="BC764" i="21"/>
  <c r="BB764" i="21"/>
  <c r="BA764" i="21"/>
  <c r="AZ764" i="21"/>
  <c r="AY764" i="21"/>
  <c r="AX764" i="21"/>
  <c r="AW764" i="21"/>
  <c r="AV764" i="21"/>
  <c r="AU764" i="21"/>
  <c r="AT764" i="21"/>
  <c r="AS764" i="21"/>
  <c r="AR764" i="21"/>
  <c r="AQ764" i="21"/>
  <c r="AP764" i="21"/>
  <c r="AO764" i="21"/>
  <c r="AN764" i="21"/>
  <c r="AM764" i="21"/>
  <c r="AL764" i="21"/>
  <c r="AK764" i="21"/>
  <c r="AJ764" i="21"/>
  <c r="AI764" i="21"/>
  <c r="AH764" i="21"/>
  <c r="AG764" i="21"/>
  <c r="AF764" i="21"/>
  <c r="AE764" i="21"/>
  <c r="AD764" i="21"/>
  <c r="AC764" i="21"/>
  <c r="AB764" i="21"/>
  <c r="AA764" i="21"/>
  <c r="Z764" i="21"/>
  <c r="Y764" i="21"/>
  <c r="X764" i="21"/>
  <c r="W764" i="21"/>
  <c r="V764" i="21"/>
  <c r="U764" i="21"/>
  <c r="T764" i="21"/>
  <c r="S764" i="21"/>
  <c r="R764" i="21"/>
  <c r="Q764" i="21"/>
  <c r="P764" i="21"/>
  <c r="O764" i="21"/>
  <c r="N764" i="21"/>
  <c r="M764" i="21"/>
  <c r="L764" i="21"/>
  <c r="K764" i="21"/>
  <c r="J764" i="21"/>
  <c r="I764" i="21"/>
  <c r="H764" i="21"/>
  <c r="G764" i="21"/>
  <c r="F764" i="21"/>
  <c r="BN701" i="21"/>
  <c r="BM701" i="21"/>
  <c r="BL701" i="21"/>
  <c r="BK701" i="21"/>
  <c r="BJ701" i="21"/>
  <c r="BI701" i="21"/>
  <c r="BH701" i="21"/>
  <c r="BG701" i="21"/>
  <c r="BF701" i="21"/>
  <c r="BE701" i="21"/>
  <c r="BD701" i="21"/>
  <c r="BC701" i="21"/>
  <c r="BB701" i="21"/>
  <c r="BA701" i="21"/>
  <c r="AZ701" i="21"/>
  <c r="AY701" i="21"/>
  <c r="AX701" i="21"/>
  <c r="AW701" i="21"/>
  <c r="AV701" i="21"/>
  <c r="AU701" i="21"/>
  <c r="AT701" i="21"/>
  <c r="AS701" i="21"/>
  <c r="AR701" i="21"/>
  <c r="AQ701" i="21"/>
  <c r="AP701" i="21"/>
  <c r="AO701" i="21"/>
  <c r="AN701" i="21"/>
  <c r="AM701" i="21"/>
  <c r="AL701" i="21"/>
  <c r="AK701" i="21"/>
  <c r="AJ701" i="21"/>
  <c r="AI701" i="21"/>
  <c r="AH701" i="21"/>
  <c r="AG701" i="21"/>
  <c r="AF701" i="21"/>
  <c r="AE701" i="21"/>
  <c r="AD701" i="21"/>
  <c r="AC701" i="21"/>
  <c r="AB701" i="21"/>
  <c r="AA701" i="21"/>
  <c r="Z701" i="21"/>
  <c r="Y701" i="21"/>
  <c r="X701" i="21"/>
  <c r="W701" i="21"/>
  <c r="V701" i="21"/>
  <c r="U701" i="21"/>
  <c r="T701" i="21"/>
  <c r="S701" i="21"/>
  <c r="R701" i="21"/>
  <c r="Q701" i="21"/>
  <c r="P701" i="21"/>
  <c r="O701" i="21"/>
  <c r="N701" i="21"/>
  <c r="M701" i="21"/>
  <c r="L701" i="21"/>
  <c r="K701" i="21"/>
  <c r="J701" i="21"/>
  <c r="I701" i="21"/>
  <c r="H701" i="21"/>
  <c r="G701" i="21"/>
  <c r="F701" i="21"/>
  <c r="BN826" i="21"/>
  <c r="BM826" i="21"/>
  <c r="BL826" i="21"/>
  <c r="BK826" i="21"/>
  <c r="BJ826" i="21"/>
  <c r="BI826" i="21"/>
  <c r="BH826" i="21"/>
  <c r="BG826" i="21"/>
  <c r="BF826" i="21"/>
  <c r="BE826" i="21"/>
  <c r="BD826" i="21"/>
  <c r="BC826" i="21"/>
  <c r="BB826" i="21"/>
  <c r="BA826" i="21"/>
  <c r="AZ826" i="21"/>
  <c r="AY826" i="21"/>
  <c r="AX826" i="21"/>
  <c r="AW826" i="21"/>
  <c r="AV826" i="21"/>
  <c r="AU826" i="21"/>
  <c r="AT826" i="21"/>
  <c r="AS826" i="21"/>
  <c r="AR826" i="21"/>
  <c r="AQ826" i="21"/>
  <c r="AP826" i="21"/>
  <c r="AO826" i="21"/>
  <c r="AN826" i="21"/>
  <c r="AM826" i="21"/>
  <c r="AL826" i="21"/>
  <c r="AK826" i="21"/>
  <c r="AJ826" i="21"/>
  <c r="AI826" i="21"/>
  <c r="AH826" i="21"/>
  <c r="AG826" i="21"/>
  <c r="AF826" i="21"/>
  <c r="AE826" i="21"/>
  <c r="AD826" i="21"/>
  <c r="AC826" i="21"/>
  <c r="AB826" i="21"/>
  <c r="AA826" i="21"/>
  <c r="Z826" i="21"/>
  <c r="Y826" i="21"/>
  <c r="X826" i="21"/>
  <c r="W826" i="21"/>
  <c r="V826" i="21"/>
  <c r="U826" i="21"/>
  <c r="T826" i="21"/>
  <c r="S826" i="21"/>
  <c r="R826" i="21"/>
  <c r="Q826" i="21"/>
  <c r="P826" i="21"/>
  <c r="O826" i="21"/>
  <c r="N826" i="21"/>
  <c r="M826" i="21"/>
  <c r="L826" i="21"/>
  <c r="K826" i="21"/>
  <c r="J826" i="21"/>
  <c r="I826" i="21"/>
  <c r="H826" i="21"/>
  <c r="G826" i="21"/>
  <c r="F826" i="21"/>
  <c r="BN763" i="21"/>
  <c r="BM763" i="21"/>
  <c r="BL763" i="21"/>
  <c r="BK763" i="21"/>
  <c r="BJ763" i="21"/>
  <c r="BI763" i="21"/>
  <c r="BH763" i="21"/>
  <c r="BG763" i="21"/>
  <c r="BF763" i="21"/>
  <c r="BE763" i="21"/>
  <c r="BD763" i="21"/>
  <c r="BC763" i="21"/>
  <c r="BB763" i="21"/>
  <c r="BA763" i="21"/>
  <c r="AZ763" i="21"/>
  <c r="AY763" i="21"/>
  <c r="AX763" i="21"/>
  <c r="AW763" i="21"/>
  <c r="AV763" i="21"/>
  <c r="AU763" i="21"/>
  <c r="AT763" i="21"/>
  <c r="AS763" i="21"/>
  <c r="AR763" i="21"/>
  <c r="AQ763" i="21"/>
  <c r="AP763" i="21"/>
  <c r="AO763" i="21"/>
  <c r="AN763" i="21"/>
  <c r="AM763" i="21"/>
  <c r="AL763" i="21"/>
  <c r="AK763" i="21"/>
  <c r="AJ763" i="21"/>
  <c r="AI763" i="21"/>
  <c r="AH763" i="21"/>
  <c r="AG763" i="21"/>
  <c r="AF763" i="21"/>
  <c r="AE763" i="21"/>
  <c r="AD763" i="21"/>
  <c r="AC763" i="21"/>
  <c r="AB763" i="21"/>
  <c r="AA763" i="21"/>
  <c r="Z763" i="21"/>
  <c r="Y763" i="21"/>
  <c r="X763" i="21"/>
  <c r="W763" i="21"/>
  <c r="V763" i="21"/>
  <c r="U763" i="21"/>
  <c r="T763" i="21"/>
  <c r="S763" i="21"/>
  <c r="R763" i="21"/>
  <c r="Q763" i="21"/>
  <c r="P763" i="21"/>
  <c r="O763" i="21"/>
  <c r="N763" i="21"/>
  <c r="M763" i="21"/>
  <c r="L763" i="21"/>
  <c r="K763" i="21"/>
  <c r="J763" i="21"/>
  <c r="I763" i="21"/>
  <c r="H763" i="21"/>
  <c r="G763" i="21"/>
  <c r="F763" i="21"/>
  <c r="BN700" i="21"/>
  <c r="BM700" i="21"/>
  <c r="BL700" i="21"/>
  <c r="BK700" i="21"/>
  <c r="BJ700" i="21"/>
  <c r="BI700" i="21"/>
  <c r="BH700" i="21"/>
  <c r="BG700" i="21"/>
  <c r="BF700" i="21"/>
  <c r="BE700" i="21"/>
  <c r="BD700" i="21"/>
  <c r="BC700" i="21"/>
  <c r="BB700" i="21"/>
  <c r="BA700" i="21"/>
  <c r="AZ700" i="21"/>
  <c r="AY700" i="21"/>
  <c r="AX700" i="21"/>
  <c r="AW700" i="21"/>
  <c r="AV700" i="21"/>
  <c r="AU700" i="21"/>
  <c r="AT700" i="21"/>
  <c r="AS700" i="21"/>
  <c r="AR700" i="21"/>
  <c r="AQ700" i="21"/>
  <c r="AP700" i="21"/>
  <c r="AO700" i="21"/>
  <c r="AN700" i="21"/>
  <c r="AM700" i="21"/>
  <c r="AL700" i="21"/>
  <c r="AK700" i="21"/>
  <c r="AJ700" i="21"/>
  <c r="AI700" i="21"/>
  <c r="AH700" i="21"/>
  <c r="AG700" i="21"/>
  <c r="AF700" i="21"/>
  <c r="AE700" i="21"/>
  <c r="AD700" i="21"/>
  <c r="AC700" i="21"/>
  <c r="AB700" i="21"/>
  <c r="AA700" i="21"/>
  <c r="Z700" i="21"/>
  <c r="Y700" i="21"/>
  <c r="X700" i="21"/>
  <c r="W700" i="21"/>
  <c r="V700" i="21"/>
  <c r="U700" i="21"/>
  <c r="T700" i="21"/>
  <c r="S700" i="21"/>
  <c r="R700" i="21"/>
  <c r="Q700" i="21"/>
  <c r="P700" i="21"/>
  <c r="O700" i="21"/>
  <c r="N700" i="21"/>
  <c r="M700" i="21"/>
  <c r="L700" i="21"/>
  <c r="K700" i="21"/>
  <c r="J700" i="21"/>
  <c r="I700" i="21"/>
  <c r="H700" i="21"/>
  <c r="G700" i="21"/>
  <c r="F700" i="21"/>
  <c r="BN825" i="21"/>
  <c r="BM825" i="21"/>
  <c r="BL825" i="21"/>
  <c r="BK825" i="21"/>
  <c r="BJ825" i="21"/>
  <c r="BI825" i="21"/>
  <c r="BH825" i="21"/>
  <c r="BG825" i="21"/>
  <c r="BF825" i="21"/>
  <c r="BE825" i="21"/>
  <c r="BD825" i="21"/>
  <c r="BC825" i="21"/>
  <c r="BB825" i="21"/>
  <c r="BA825" i="21"/>
  <c r="AZ825" i="21"/>
  <c r="AY825" i="21"/>
  <c r="AX825" i="21"/>
  <c r="AW825" i="21"/>
  <c r="AV825" i="21"/>
  <c r="AU825" i="21"/>
  <c r="AT825" i="21"/>
  <c r="AS825" i="21"/>
  <c r="AR825" i="21"/>
  <c r="AQ825" i="21"/>
  <c r="AP825" i="21"/>
  <c r="AO825" i="21"/>
  <c r="AN825" i="21"/>
  <c r="AM825" i="21"/>
  <c r="AL825" i="21"/>
  <c r="AK825" i="21"/>
  <c r="AJ825" i="21"/>
  <c r="AI825" i="21"/>
  <c r="AH825" i="21"/>
  <c r="AG825" i="21"/>
  <c r="AF825" i="21"/>
  <c r="AE825" i="21"/>
  <c r="AD825" i="21"/>
  <c r="AC825" i="21"/>
  <c r="AB825" i="21"/>
  <c r="AA825" i="21"/>
  <c r="Z825" i="21"/>
  <c r="Y825" i="21"/>
  <c r="X825" i="21"/>
  <c r="W825" i="21"/>
  <c r="V825" i="21"/>
  <c r="U825" i="21"/>
  <c r="T825" i="21"/>
  <c r="S825" i="21"/>
  <c r="R825" i="21"/>
  <c r="Q825" i="21"/>
  <c r="P825" i="21"/>
  <c r="O825" i="21"/>
  <c r="N825" i="21"/>
  <c r="M825" i="21"/>
  <c r="L825" i="21"/>
  <c r="K825" i="21"/>
  <c r="J825" i="21"/>
  <c r="I825" i="21"/>
  <c r="H825" i="21"/>
  <c r="G825" i="21"/>
  <c r="F825" i="21"/>
  <c r="BN762" i="21"/>
  <c r="BM762" i="21"/>
  <c r="BL762" i="21"/>
  <c r="BK762" i="21"/>
  <c r="BJ762" i="21"/>
  <c r="BI762" i="21"/>
  <c r="BH762" i="21"/>
  <c r="BG762" i="21"/>
  <c r="BF762" i="21"/>
  <c r="BE762" i="21"/>
  <c r="BD762" i="21"/>
  <c r="BC762" i="21"/>
  <c r="BB762" i="21"/>
  <c r="BA762" i="21"/>
  <c r="AZ762" i="21"/>
  <c r="AY762" i="21"/>
  <c r="AX762" i="21"/>
  <c r="AW762" i="21"/>
  <c r="AV762" i="21"/>
  <c r="AU762" i="21"/>
  <c r="AT762" i="21"/>
  <c r="AS762" i="21"/>
  <c r="AR762" i="21"/>
  <c r="AQ762" i="21"/>
  <c r="AP762" i="21"/>
  <c r="AO762" i="21"/>
  <c r="AN762" i="21"/>
  <c r="AM762" i="21"/>
  <c r="AL762" i="21"/>
  <c r="AK762" i="21"/>
  <c r="AJ762" i="21"/>
  <c r="AI762" i="21"/>
  <c r="AH762" i="21"/>
  <c r="AG762" i="21"/>
  <c r="AF762" i="21"/>
  <c r="AE762" i="21"/>
  <c r="AD762" i="21"/>
  <c r="AC762" i="21"/>
  <c r="AB762" i="21"/>
  <c r="AA762" i="21"/>
  <c r="Z762" i="21"/>
  <c r="Y762" i="21"/>
  <c r="X762" i="21"/>
  <c r="W762" i="21"/>
  <c r="V762" i="21"/>
  <c r="U762" i="21"/>
  <c r="T762" i="21"/>
  <c r="S762" i="21"/>
  <c r="R762" i="21"/>
  <c r="Q762" i="21"/>
  <c r="P762" i="21"/>
  <c r="O762" i="21"/>
  <c r="N762" i="21"/>
  <c r="M762" i="21"/>
  <c r="L762" i="21"/>
  <c r="K762" i="21"/>
  <c r="J762" i="21"/>
  <c r="I762" i="21"/>
  <c r="H762" i="21"/>
  <c r="G762" i="21"/>
  <c r="F762" i="21"/>
  <c r="BN699" i="21"/>
  <c r="BM699" i="21"/>
  <c r="BL699" i="21"/>
  <c r="BK699" i="21"/>
  <c r="BJ699" i="21"/>
  <c r="BI699" i="21"/>
  <c r="BH699" i="21"/>
  <c r="BG699" i="21"/>
  <c r="BF699" i="21"/>
  <c r="BE699" i="21"/>
  <c r="BD699" i="21"/>
  <c r="BC699" i="21"/>
  <c r="BB699" i="21"/>
  <c r="BA699" i="21"/>
  <c r="AZ699" i="21"/>
  <c r="AY699" i="21"/>
  <c r="AX699" i="21"/>
  <c r="AW699" i="21"/>
  <c r="AV699" i="21"/>
  <c r="AU699" i="21"/>
  <c r="AT699" i="21"/>
  <c r="AS699" i="21"/>
  <c r="AR699" i="21"/>
  <c r="AQ699" i="21"/>
  <c r="AP699" i="21"/>
  <c r="AO699" i="21"/>
  <c r="AN699" i="21"/>
  <c r="AM699" i="21"/>
  <c r="AL699" i="21"/>
  <c r="AK699" i="21"/>
  <c r="AJ699" i="21"/>
  <c r="AI699" i="21"/>
  <c r="AH699" i="21"/>
  <c r="AG699" i="21"/>
  <c r="AF699" i="21"/>
  <c r="AE699" i="21"/>
  <c r="AD699" i="21"/>
  <c r="AC699" i="21"/>
  <c r="AB699" i="21"/>
  <c r="AA699" i="21"/>
  <c r="Z699" i="21"/>
  <c r="Y699" i="21"/>
  <c r="X699" i="21"/>
  <c r="W699" i="21"/>
  <c r="V699" i="21"/>
  <c r="U699" i="21"/>
  <c r="T699" i="21"/>
  <c r="S699" i="21"/>
  <c r="R699" i="21"/>
  <c r="Q699" i="21"/>
  <c r="P699" i="21"/>
  <c r="O699" i="21"/>
  <c r="N699" i="21"/>
  <c r="M699" i="21"/>
  <c r="L699" i="21"/>
  <c r="K699" i="21"/>
  <c r="J699" i="21"/>
  <c r="I699" i="21"/>
  <c r="H699" i="21"/>
  <c r="G699" i="21"/>
  <c r="F699" i="21"/>
  <c r="BN824" i="21"/>
  <c r="BM824" i="21"/>
  <c r="BL824" i="21"/>
  <c r="BK824" i="21"/>
  <c r="BJ824" i="21"/>
  <c r="BI824" i="21"/>
  <c r="BH824" i="21"/>
  <c r="BG824" i="21"/>
  <c r="BF824" i="21"/>
  <c r="BE824" i="21"/>
  <c r="BD824" i="21"/>
  <c r="BC824" i="21"/>
  <c r="BB824" i="21"/>
  <c r="BA824" i="21"/>
  <c r="AZ824" i="21"/>
  <c r="AY824" i="21"/>
  <c r="AX824" i="21"/>
  <c r="AW824" i="21"/>
  <c r="AV824" i="21"/>
  <c r="AU824" i="21"/>
  <c r="AT824" i="21"/>
  <c r="AS824" i="21"/>
  <c r="AR824" i="21"/>
  <c r="AQ824" i="21"/>
  <c r="AP824" i="21"/>
  <c r="AO824" i="21"/>
  <c r="AN824" i="21"/>
  <c r="AM824" i="21"/>
  <c r="AL824" i="21"/>
  <c r="AK824" i="21"/>
  <c r="AJ824" i="21"/>
  <c r="AI824" i="21"/>
  <c r="AH824" i="21"/>
  <c r="AG824" i="21"/>
  <c r="AF824" i="21"/>
  <c r="AE824" i="21"/>
  <c r="AD824" i="21"/>
  <c r="AC824" i="21"/>
  <c r="AB824" i="21"/>
  <c r="AA824" i="21"/>
  <c r="Z824" i="21"/>
  <c r="Y824" i="21"/>
  <c r="X824" i="21"/>
  <c r="W824" i="21"/>
  <c r="V824" i="21"/>
  <c r="U824" i="21"/>
  <c r="T824" i="21"/>
  <c r="S824" i="21"/>
  <c r="R824" i="21"/>
  <c r="Q824" i="21"/>
  <c r="P824" i="21"/>
  <c r="O824" i="21"/>
  <c r="N824" i="21"/>
  <c r="M824" i="21"/>
  <c r="L824" i="21"/>
  <c r="K824" i="21"/>
  <c r="J824" i="21"/>
  <c r="I824" i="21"/>
  <c r="H824" i="21"/>
  <c r="G824" i="21"/>
  <c r="F824" i="21"/>
  <c r="F349" i="21"/>
  <c r="F350" i="21"/>
  <c r="F351" i="21"/>
  <c r="F353" i="21"/>
  <c r="F354" i="21"/>
  <c r="F355" i="21"/>
  <c r="BN832" i="21"/>
  <c r="BM832" i="21"/>
  <c r="BL832" i="21"/>
  <c r="BK832" i="21"/>
  <c r="BJ832" i="21"/>
  <c r="BI832" i="21"/>
  <c r="BH832" i="21"/>
  <c r="BG832" i="21"/>
  <c r="BF832" i="21"/>
  <c r="BE832" i="21"/>
  <c r="BD832" i="21"/>
  <c r="BC832" i="21"/>
  <c r="BB832" i="21"/>
  <c r="BA832" i="21"/>
  <c r="AZ832" i="21"/>
  <c r="AY832" i="21"/>
  <c r="AX832" i="21"/>
  <c r="AW832" i="21"/>
  <c r="AV832" i="21"/>
  <c r="AU832" i="21"/>
  <c r="AT832" i="21"/>
  <c r="AS832" i="21"/>
  <c r="AR832" i="21"/>
  <c r="AQ832" i="21"/>
  <c r="AP832" i="21"/>
  <c r="AO832" i="21"/>
  <c r="AN832" i="21"/>
  <c r="AM832" i="21"/>
  <c r="AL832" i="21"/>
  <c r="AK832" i="21"/>
  <c r="AJ832" i="21"/>
  <c r="AI832" i="21"/>
  <c r="AH832" i="21"/>
  <c r="AG832" i="21"/>
  <c r="AF832" i="21"/>
  <c r="AE832" i="21"/>
  <c r="AD832" i="21"/>
  <c r="AC832" i="21"/>
  <c r="AB832" i="21"/>
  <c r="AA832" i="21"/>
  <c r="Z832" i="21"/>
  <c r="Y832" i="21"/>
  <c r="X832" i="21"/>
  <c r="W832" i="21"/>
  <c r="V832" i="21"/>
  <c r="U832" i="21"/>
  <c r="T832" i="21"/>
  <c r="S832" i="21"/>
  <c r="R832" i="21"/>
  <c r="Q832" i="21"/>
  <c r="P832" i="21"/>
  <c r="O832" i="21"/>
  <c r="N832" i="21"/>
  <c r="M832" i="21"/>
  <c r="L832" i="21"/>
  <c r="K832" i="21"/>
  <c r="J832" i="21"/>
  <c r="I832" i="21"/>
  <c r="H832" i="21"/>
  <c r="G832" i="21"/>
  <c r="F832" i="21"/>
  <c r="BN770" i="21"/>
  <c r="BM770" i="21"/>
  <c r="BL770" i="21"/>
  <c r="BK770" i="21"/>
  <c r="BJ770" i="21"/>
  <c r="BI770" i="21"/>
  <c r="BH770" i="21"/>
  <c r="BG770" i="21"/>
  <c r="BF770" i="21"/>
  <c r="BE770" i="21"/>
  <c r="BD770" i="21"/>
  <c r="BC770" i="21"/>
  <c r="BB770" i="21"/>
  <c r="BA770" i="21"/>
  <c r="AZ770" i="21"/>
  <c r="AY770" i="21"/>
  <c r="AX770" i="21"/>
  <c r="AW770" i="21"/>
  <c r="AV770" i="21"/>
  <c r="AU770" i="21"/>
  <c r="AT770" i="21"/>
  <c r="AS770" i="21"/>
  <c r="AR770" i="21"/>
  <c r="AQ770" i="21"/>
  <c r="AP770" i="21"/>
  <c r="AO770" i="21"/>
  <c r="AN770" i="21"/>
  <c r="AM770" i="21"/>
  <c r="AL770" i="21"/>
  <c r="AK770" i="21"/>
  <c r="AJ770" i="21"/>
  <c r="AI770" i="21"/>
  <c r="AH770" i="21"/>
  <c r="AG770" i="21"/>
  <c r="AF770" i="21"/>
  <c r="AE770" i="21"/>
  <c r="AD770" i="21"/>
  <c r="AC770" i="21"/>
  <c r="AB770" i="21"/>
  <c r="AA770" i="21"/>
  <c r="Z770" i="21"/>
  <c r="Y770" i="21"/>
  <c r="X770" i="21"/>
  <c r="W770" i="21"/>
  <c r="V770" i="21"/>
  <c r="U770" i="21"/>
  <c r="T770" i="21"/>
  <c r="S770" i="21"/>
  <c r="R770" i="21"/>
  <c r="Q770" i="21"/>
  <c r="P770" i="21"/>
  <c r="O770" i="21"/>
  <c r="N770" i="21"/>
  <c r="M770" i="21"/>
  <c r="L770" i="21"/>
  <c r="K770" i="21"/>
  <c r="J770" i="21"/>
  <c r="I770" i="21"/>
  <c r="H770" i="21"/>
  <c r="G770" i="21"/>
  <c r="F770" i="21"/>
  <c r="BN707" i="21"/>
  <c r="BM707" i="21"/>
  <c r="BL707" i="21"/>
  <c r="BK707" i="21"/>
  <c r="BJ707" i="21"/>
  <c r="BI707" i="21"/>
  <c r="BH707" i="21"/>
  <c r="BG707" i="21"/>
  <c r="BF707" i="21"/>
  <c r="BE707" i="21"/>
  <c r="BD707" i="21"/>
  <c r="BC707" i="21"/>
  <c r="BB707" i="21"/>
  <c r="BA707" i="21"/>
  <c r="AZ707" i="21"/>
  <c r="AY707" i="21"/>
  <c r="AX707" i="21"/>
  <c r="AW707" i="21"/>
  <c r="AV707" i="21"/>
  <c r="AU707" i="21"/>
  <c r="AT707" i="21"/>
  <c r="AS707" i="21"/>
  <c r="AR707" i="21"/>
  <c r="AQ707" i="21"/>
  <c r="AP707" i="21"/>
  <c r="AO707" i="21"/>
  <c r="AN707" i="21"/>
  <c r="AM707" i="21"/>
  <c r="AL707" i="21"/>
  <c r="AK707" i="21"/>
  <c r="AJ707" i="21"/>
  <c r="AI707" i="21"/>
  <c r="AH707" i="21"/>
  <c r="AG707" i="21"/>
  <c r="AF707" i="21"/>
  <c r="AE707" i="21"/>
  <c r="AD707" i="21"/>
  <c r="AC707" i="21"/>
  <c r="AB707" i="21"/>
  <c r="AA707" i="21"/>
  <c r="Z707" i="21"/>
  <c r="Y707" i="21"/>
  <c r="X707" i="21"/>
  <c r="W707" i="21"/>
  <c r="V707" i="21"/>
  <c r="U707" i="21"/>
  <c r="T707" i="21"/>
  <c r="S707" i="21"/>
  <c r="R707" i="21"/>
  <c r="Q707" i="21"/>
  <c r="P707" i="21"/>
  <c r="O707" i="21"/>
  <c r="N707" i="21"/>
  <c r="M707" i="21"/>
  <c r="L707" i="21"/>
  <c r="K707" i="21"/>
  <c r="J707" i="21"/>
  <c r="I707" i="21"/>
  <c r="H707" i="21"/>
  <c r="G707" i="21"/>
  <c r="F707" i="21"/>
  <c r="BN836" i="21"/>
  <c r="BM836" i="21"/>
  <c r="BL836" i="21"/>
  <c r="BK836" i="21"/>
  <c r="BJ836" i="21"/>
  <c r="BI836" i="21"/>
  <c r="BH836" i="21"/>
  <c r="BG836" i="21"/>
  <c r="BF836" i="21"/>
  <c r="BE836" i="21"/>
  <c r="BD836" i="21"/>
  <c r="BC836" i="21"/>
  <c r="BB836" i="21"/>
  <c r="BA836" i="21"/>
  <c r="AZ836" i="21"/>
  <c r="AY836" i="21"/>
  <c r="AX836" i="21"/>
  <c r="AW836" i="21"/>
  <c r="AV836" i="21"/>
  <c r="AU836" i="21"/>
  <c r="AT836" i="21"/>
  <c r="AS836" i="21"/>
  <c r="AR836" i="21"/>
  <c r="AQ836" i="21"/>
  <c r="AP836" i="21"/>
  <c r="AO836" i="21"/>
  <c r="AN836" i="21"/>
  <c r="AM836" i="21"/>
  <c r="AL836" i="21"/>
  <c r="AK836" i="21"/>
  <c r="AJ836" i="21"/>
  <c r="AI836" i="21"/>
  <c r="AH836" i="21"/>
  <c r="AG836" i="21"/>
  <c r="AF836" i="21"/>
  <c r="AE836" i="21"/>
  <c r="AD836" i="21"/>
  <c r="AC836" i="21"/>
  <c r="AB836" i="21"/>
  <c r="AA836" i="21"/>
  <c r="Z836" i="21"/>
  <c r="Y836" i="21"/>
  <c r="X836" i="21"/>
  <c r="W836" i="21"/>
  <c r="V836" i="21"/>
  <c r="U836" i="21"/>
  <c r="T836" i="21"/>
  <c r="S836" i="21"/>
  <c r="R836" i="21"/>
  <c r="Q836" i="21"/>
  <c r="P836" i="21"/>
  <c r="O836" i="21"/>
  <c r="N836" i="21"/>
  <c r="M836" i="21"/>
  <c r="L836" i="21"/>
  <c r="K836" i="21"/>
  <c r="J836" i="21"/>
  <c r="I836" i="21"/>
  <c r="H836" i="21"/>
  <c r="G836" i="21"/>
  <c r="F836" i="21"/>
  <c r="F653" i="21"/>
  <c r="BN841" i="21"/>
  <c r="BM841" i="21"/>
  <c r="BL841" i="21"/>
  <c r="BK841" i="21"/>
  <c r="BJ841" i="21"/>
  <c r="BI841" i="21"/>
  <c r="BH841" i="21"/>
  <c r="BG841" i="21"/>
  <c r="BF841" i="21"/>
  <c r="BE841" i="21"/>
  <c r="BD841" i="21"/>
  <c r="BC841" i="21"/>
  <c r="BB841" i="21"/>
  <c r="BA841" i="21"/>
  <c r="AZ841" i="21"/>
  <c r="AY841" i="21"/>
  <c r="AX841" i="21"/>
  <c r="AW841" i="21"/>
  <c r="AV841" i="21"/>
  <c r="AU841" i="21"/>
  <c r="AT841" i="21"/>
  <c r="AS841" i="21"/>
  <c r="AR841" i="21"/>
  <c r="AQ841" i="21"/>
  <c r="AP841" i="21"/>
  <c r="AO841" i="21"/>
  <c r="AN841" i="21"/>
  <c r="AM841" i="21"/>
  <c r="AL841" i="21"/>
  <c r="AK841" i="21"/>
  <c r="AJ841" i="21"/>
  <c r="AI841" i="21"/>
  <c r="AH841" i="21"/>
  <c r="AG841" i="21"/>
  <c r="AF841" i="21"/>
  <c r="AE841" i="21"/>
  <c r="AD841" i="21"/>
  <c r="AC841" i="21"/>
  <c r="AB841" i="21"/>
  <c r="AA841" i="21"/>
  <c r="Z841" i="21"/>
  <c r="Y841" i="21"/>
  <c r="X841" i="21"/>
  <c r="W841" i="21"/>
  <c r="V841" i="21"/>
  <c r="U841" i="21"/>
  <c r="T841" i="21"/>
  <c r="S841" i="21"/>
  <c r="R841" i="21"/>
  <c r="Q841" i="21"/>
  <c r="P841" i="21"/>
  <c r="O841" i="21"/>
  <c r="N841" i="21"/>
  <c r="M841" i="21"/>
  <c r="L841" i="21"/>
  <c r="K841" i="21"/>
  <c r="J841" i="21"/>
  <c r="I841" i="21"/>
  <c r="H841" i="21"/>
  <c r="G841" i="21"/>
  <c r="F841" i="21"/>
  <c r="BN842" i="21"/>
  <c r="BM842" i="21"/>
  <c r="BL842" i="21"/>
  <c r="BK842" i="21"/>
  <c r="BJ842" i="21"/>
  <c r="BI842" i="21"/>
  <c r="BH842" i="21"/>
  <c r="BG842" i="21"/>
  <c r="BF842" i="21"/>
  <c r="BE842" i="21"/>
  <c r="BD842" i="21"/>
  <c r="BC842" i="21"/>
  <c r="BB842" i="21"/>
  <c r="BA842" i="21"/>
  <c r="AZ842" i="21"/>
  <c r="AY842" i="21"/>
  <c r="AX842" i="21"/>
  <c r="AW842" i="21"/>
  <c r="AV842" i="21"/>
  <c r="AU842" i="21"/>
  <c r="AT842" i="21"/>
  <c r="AS842" i="21"/>
  <c r="AR842" i="21"/>
  <c r="AQ842" i="21"/>
  <c r="AP842" i="21"/>
  <c r="AO842" i="21"/>
  <c r="AN842" i="21"/>
  <c r="AM842" i="21"/>
  <c r="AL842" i="21"/>
  <c r="AK842" i="21"/>
  <c r="AJ842" i="21"/>
  <c r="AI842" i="21"/>
  <c r="AH842" i="21"/>
  <c r="AG842" i="21"/>
  <c r="AF842" i="21"/>
  <c r="AE842" i="21"/>
  <c r="AD842" i="21"/>
  <c r="AC842" i="21"/>
  <c r="AB842" i="21"/>
  <c r="AA842" i="21"/>
  <c r="Z842" i="21"/>
  <c r="Y842" i="21"/>
  <c r="X842" i="21"/>
  <c r="W842" i="21"/>
  <c r="V842" i="21"/>
  <c r="U842" i="21"/>
  <c r="T842" i="21"/>
  <c r="S842" i="21"/>
  <c r="R842" i="21"/>
  <c r="Q842" i="21"/>
  <c r="P842" i="21"/>
  <c r="O842" i="21"/>
  <c r="N842" i="21"/>
  <c r="M842" i="21"/>
  <c r="L842" i="21"/>
  <c r="K842" i="21"/>
  <c r="J842" i="21"/>
  <c r="I842" i="21"/>
  <c r="H842" i="21"/>
  <c r="G842" i="21"/>
  <c r="F842" i="21"/>
  <c r="BN783" i="21"/>
  <c r="BM783" i="21"/>
  <c r="BL783" i="21"/>
  <c r="BK783" i="21"/>
  <c r="BJ783" i="21"/>
  <c r="BI783" i="21"/>
  <c r="BH783" i="21"/>
  <c r="BG783" i="21"/>
  <c r="BF783" i="21"/>
  <c r="BE783" i="21"/>
  <c r="BD783" i="21"/>
  <c r="BC783" i="21"/>
  <c r="BB783" i="21"/>
  <c r="BA783" i="21"/>
  <c r="AZ783" i="21"/>
  <c r="AY783" i="21"/>
  <c r="AX783" i="21"/>
  <c r="AW783" i="21"/>
  <c r="AV783" i="21"/>
  <c r="AU783" i="21"/>
  <c r="AT783" i="21"/>
  <c r="AS783" i="21"/>
  <c r="AR783" i="21"/>
  <c r="AQ783" i="21"/>
  <c r="AP783" i="21"/>
  <c r="AO783" i="21"/>
  <c r="AN783" i="21"/>
  <c r="AM783" i="21"/>
  <c r="AL783" i="21"/>
  <c r="AK783" i="21"/>
  <c r="AJ783" i="21"/>
  <c r="AI783" i="21"/>
  <c r="AH783" i="21"/>
  <c r="AG783" i="21"/>
  <c r="AF783" i="21"/>
  <c r="AE783" i="21"/>
  <c r="AD783" i="21"/>
  <c r="AC783" i="21"/>
  <c r="AB783" i="21"/>
  <c r="AA783" i="21"/>
  <c r="Z783" i="21"/>
  <c r="Y783" i="21"/>
  <c r="X783" i="21"/>
  <c r="W783" i="21"/>
  <c r="V783" i="21"/>
  <c r="U783" i="21"/>
  <c r="T783" i="21"/>
  <c r="S783" i="21"/>
  <c r="R783" i="21"/>
  <c r="Q783" i="21"/>
  <c r="P783" i="21"/>
  <c r="O783" i="21"/>
  <c r="N783" i="21"/>
  <c r="M783" i="21"/>
  <c r="L783" i="21"/>
  <c r="K783" i="21"/>
  <c r="J783" i="21"/>
  <c r="I783" i="21"/>
  <c r="H783" i="21"/>
  <c r="G783" i="21"/>
  <c r="F783" i="21"/>
  <c r="BN721" i="21"/>
  <c r="BM721" i="21"/>
  <c r="BL721" i="21"/>
  <c r="BK721" i="21"/>
  <c r="BJ721" i="21"/>
  <c r="BI721" i="21"/>
  <c r="BH721" i="21"/>
  <c r="BG721" i="21"/>
  <c r="BF721" i="21"/>
  <c r="BE721" i="21"/>
  <c r="BD721" i="21"/>
  <c r="BC721" i="21"/>
  <c r="BB721" i="21"/>
  <c r="BA721" i="21"/>
  <c r="AZ721" i="21"/>
  <c r="AY721" i="21"/>
  <c r="AX721" i="21"/>
  <c r="AW721" i="21"/>
  <c r="AV721" i="21"/>
  <c r="AU721" i="21"/>
  <c r="AT721" i="21"/>
  <c r="AS721" i="21"/>
  <c r="AR721" i="21"/>
  <c r="AQ721" i="21"/>
  <c r="AP721" i="21"/>
  <c r="AO721" i="21"/>
  <c r="AN721" i="21"/>
  <c r="AM721" i="21"/>
  <c r="AL721" i="21"/>
  <c r="AK721" i="21"/>
  <c r="AJ721" i="21"/>
  <c r="AI721" i="21"/>
  <c r="AH721" i="21"/>
  <c r="AG721" i="21"/>
  <c r="AF721" i="21"/>
  <c r="AE721" i="21"/>
  <c r="AD721" i="21"/>
  <c r="AC721" i="21"/>
  <c r="AB721" i="21"/>
  <c r="AA721" i="21"/>
  <c r="Z721" i="21"/>
  <c r="Y721" i="21"/>
  <c r="X721" i="21"/>
  <c r="W721" i="21"/>
  <c r="V721" i="21"/>
  <c r="U721" i="21"/>
  <c r="T721" i="21"/>
  <c r="S721" i="21"/>
  <c r="R721" i="21"/>
  <c r="Q721" i="21"/>
  <c r="P721" i="21"/>
  <c r="O721" i="21"/>
  <c r="N721" i="21"/>
  <c r="M721" i="21"/>
  <c r="L721" i="21"/>
  <c r="K721" i="21"/>
  <c r="J721" i="21"/>
  <c r="I721" i="21"/>
  <c r="H721" i="21"/>
  <c r="G721" i="21"/>
  <c r="F721" i="21"/>
  <c r="BN658" i="21"/>
  <c r="BM658" i="21"/>
  <c r="BL658" i="21"/>
  <c r="BK658" i="21"/>
  <c r="BJ658" i="21"/>
  <c r="BI658" i="21"/>
  <c r="BH658" i="21"/>
  <c r="BG658" i="21"/>
  <c r="BF658" i="21"/>
  <c r="BE658" i="21"/>
  <c r="BD658" i="21"/>
  <c r="BC658" i="21"/>
  <c r="BB658" i="21"/>
  <c r="BA658" i="21"/>
  <c r="AZ658" i="21"/>
  <c r="AY658" i="21"/>
  <c r="AX658" i="21"/>
  <c r="AW658" i="21"/>
  <c r="AV658" i="21"/>
  <c r="AU658" i="21"/>
  <c r="AT658" i="21"/>
  <c r="AS658" i="21"/>
  <c r="AR658" i="21"/>
  <c r="AQ658" i="21"/>
  <c r="AP658" i="21"/>
  <c r="AO658" i="21"/>
  <c r="AN658" i="21"/>
  <c r="AM658" i="21"/>
  <c r="AL658" i="21"/>
  <c r="AK658" i="21"/>
  <c r="AJ658" i="21"/>
  <c r="AI658" i="21"/>
  <c r="AH658" i="21"/>
  <c r="AG658" i="21"/>
  <c r="AF658" i="21"/>
  <c r="AE658" i="21"/>
  <c r="AD658" i="21"/>
  <c r="AC658" i="21"/>
  <c r="AB658" i="21"/>
  <c r="AA658" i="21"/>
  <c r="Z658" i="21"/>
  <c r="Y658" i="21"/>
  <c r="X658" i="21"/>
  <c r="W658" i="21"/>
  <c r="V658" i="21"/>
  <c r="U658" i="21"/>
  <c r="T658" i="21"/>
  <c r="S658" i="21"/>
  <c r="R658" i="21"/>
  <c r="Q658" i="21"/>
  <c r="P658" i="21"/>
  <c r="O658" i="21"/>
  <c r="N658" i="21"/>
  <c r="M658" i="21"/>
  <c r="L658" i="21"/>
  <c r="K658" i="21"/>
  <c r="J658" i="21"/>
  <c r="I658" i="21"/>
  <c r="H658" i="21"/>
  <c r="G658" i="21"/>
  <c r="F658" i="21"/>
  <c r="BN785" i="21"/>
  <c r="BM785" i="21"/>
  <c r="BL785" i="21"/>
  <c r="BK785" i="21"/>
  <c r="BJ785" i="21"/>
  <c r="BI785" i="21"/>
  <c r="BH785" i="21"/>
  <c r="BG785" i="21"/>
  <c r="BF785" i="21"/>
  <c r="BE785" i="21"/>
  <c r="BD785" i="21"/>
  <c r="BC785" i="21"/>
  <c r="BB785" i="21"/>
  <c r="BA785" i="21"/>
  <c r="AZ785" i="21"/>
  <c r="AY785" i="21"/>
  <c r="AX785" i="21"/>
  <c r="AW785" i="21"/>
  <c r="AV785" i="21"/>
  <c r="AU785" i="21"/>
  <c r="AT785" i="21"/>
  <c r="AS785" i="21"/>
  <c r="AR785" i="21"/>
  <c r="AQ785" i="21"/>
  <c r="AP785" i="21"/>
  <c r="AO785" i="21"/>
  <c r="AN785" i="21"/>
  <c r="AM785" i="21"/>
  <c r="AL785" i="21"/>
  <c r="AK785" i="21"/>
  <c r="AJ785" i="21"/>
  <c r="AI785" i="21"/>
  <c r="AH785" i="21"/>
  <c r="AG785" i="21"/>
  <c r="AF785" i="21"/>
  <c r="AE785" i="21"/>
  <c r="AD785" i="21"/>
  <c r="AC785" i="21"/>
  <c r="AB785" i="21"/>
  <c r="AA785" i="21"/>
  <c r="Z785" i="21"/>
  <c r="Y785" i="21"/>
  <c r="X785" i="21"/>
  <c r="W785" i="21"/>
  <c r="V785" i="21"/>
  <c r="U785" i="21"/>
  <c r="T785" i="21"/>
  <c r="S785" i="21"/>
  <c r="R785" i="21"/>
  <c r="Q785" i="21"/>
  <c r="P785" i="21"/>
  <c r="O785" i="21"/>
  <c r="N785" i="21"/>
  <c r="M785" i="21"/>
  <c r="L785" i="21"/>
  <c r="K785" i="21"/>
  <c r="J785" i="21"/>
  <c r="I785" i="21"/>
  <c r="H785" i="21"/>
  <c r="G785" i="21"/>
  <c r="F785" i="21"/>
  <c r="F600" i="21"/>
  <c r="BN723" i="21"/>
  <c r="BM723" i="21"/>
  <c r="BL723" i="21"/>
  <c r="BK723" i="21"/>
  <c r="BJ723" i="21"/>
  <c r="BI723" i="21"/>
  <c r="BH723" i="21"/>
  <c r="BG723" i="21"/>
  <c r="BF723" i="21"/>
  <c r="BE723" i="21"/>
  <c r="BD723" i="21"/>
  <c r="BC723" i="21"/>
  <c r="BB723" i="21"/>
  <c r="BA723" i="21"/>
  <c r="AZ723" i="21"/>
  <c r="AY723" i="21"/>
  <c r="AX723" i="21"/>
  <c r="AW723" i="21"/>
  <c r="AV723" i="21"/>
  <c r="AU723" i="21"/>
  <c r="AT723" i="21"/>
  <c r="AS723" i="21"/>
  <c r="AR723" i="21"/>
  <c r="AQ723" i="21"/>
  <c r="AP723" i="21"/>
  <c r="AO723" i="21"/>
  <c r="AN723" i="21"/>
  <c r="AM723" i="21"/>
  <c r="AL723" i="21"/>
  <c r="AK723" i="21"/>
  <c r="AJ723" i="21"/>
  <c r="AI723" i="21"/>
  <c r="AH723" i="21"/>
  <c r="AG723" i="21"/>
  <c r="AF723" i="21"/>
  <c r="AE723" i="21"/>
  <c r="AD723" i="21"/>
  <c r="AC723" i="21"/>
  <c r="AB723" i="21"/>
  <c r="AA723" i="21"/>
  <c r="Z723" i="21"/>
  <c r="Y723" i="21"/>
  <c r="X723" i="21"/>
  <c r="W723" i="21"/>
  <c r="V723" i="21"/>
  <c r="U723" i="21"/>
  <c r="T723" i="21"/>
  <c r="S723" i="21"/>
  <c r="R723" i="21"/>
  <c r="Q723" i="21"/>
  <c r="P723" i="21"/>
  <c r="O723" i="21"/>
  <c r="N723" i="21"/>
  <c r="M723" i="21"/>
  <c r="L723" i="21"/>
  <c r="K723" i="21"/>
  <c r="J723" i="21"/>
  <c r="I723" i="21"/>
  <c r="H723" i="21"/>
  <c r="G723" i="21"/>
  <c r="F723" i="21"/>
  <c r="BN660" i="21"/>
  <c r="BM660" i="21"/>
  <c r="BL660" i="21"/>
  <c r="BK660" i="21"/>
  <c r="BJ660" i="21"/>
  <c r="BI660" i="21"/>
  <c r="BH660" i="21"/>
  <c r="BG660" i="21"/>
  <c r="BF660" i="21"/>
  <c r="BE660" i="21"/>
  <c r="BD660" i="21"/>
  <c r="BC660" i="21"/>
  <c r="BB660" i="21"/>
  <c r="BA660" i="21"/>
  <c r="AZ660" i="21"/>
  <c r="AY660" i="21"/>
  <c r="AX660" i="21"/>
  <c r="AW660" i="21"/>
  <c r="AV660" i="21"/>
  <c r="AU660" i="21"/>
  <c r="AT660" i="21"/>
  <c r="AS660" i="21"/>
  <c r="AR660" i="21"/>
  <c r="AQ660" i="21"/>
  <c r="AP660" i="21"/>
  <c r="AO660" i="21"/>
  <c r="AN660" i="21"/>
  <c r="AM660" i="21"/>
  <c r="AL660" i="21"/>
  <c r="AK660" i="21"/>
  <c r="AJ660" i="21"/>
  <c r="AI660" i="21"/>
  <c r="AH660" i="21"/>
  <c r="AG660" i="21"/>
  <c r="AF660" i="21"/>
  <c r="AE660" i="21"/>
  <c r="AD660" i="21"/>
  <c r="AC660" i="21"/>
  <c r="AB660" i="21"/>
  <c r="AA660" i="21"/>
  <c r="Z660" i="21"/>
  <c r="Y660" i="21"/>
  <c r="X660" i="21"/>
  <c r="W660" i="21"/>
  <c r="V660" i="21"/>
  <c r="U660" i="21"/>
  <c r="T660" i="21"/>
  <c r="S660" i="21"/>
  <c r="R660" i="21"/>
  <c r="Q660" i="21"/>
  <c r="P660" i="21"/>
  <c r="O660" i="21"/>
  <c r="N660" i="21"/>
  <c r="M660" i="21"/>
  <c r="L660" i="21"/>
  <c r="K660" i="21"/>
  <c r="J660" i="21"/>
  <c r="I660" i="21"/>
  <c r="H660" i="21"/>
  <c r="G660" i="21"/>
  <c r="F660" i="21"/>
  <c r="BN786" i="21"/>
  <c r="BM786" i="21"/>
  <c r="BL786" i="21"/>
  <c r="BK786" i="21"/>
  <c r="BJ786" i="21"/>
  <c r="BI786" i="21"/>
  <c r="BH786" i="21"/>
  <c r="BG786" i="21"/>
  <c r="BF786" i="21"/>
  <c r="BE786" i="21"/>
  <c r="BD786" i="21"/>
  <c r="BC786" i="21"/>
  <c r="BB786" i="21"/>
  <c r="BA786" i="21"/>
  <c r="AZ786" i="21"/>
  <c r="AY786" i="21"/>
  <c r="AX786" i="21"/>
  <c r="AW786" i="21"/>
  <c r="AV786" i="21"/>
  <c r="AU786" i="21"/>
  <c r="AT786" i="21"/>
  <c r="AS786" i="21"/>
  <c r="AR786" i="21"/>
  <c r="AQ786" i="21"/>
  <c r="AP786" i="21"/>
  <c r="AO786" i="21"/>
  <c r="AN786" i="21"/>
  <c r="AM786" i="21"/>
  <c r="AL786" i="21"/>
  <c r="AK786" i="21"/>
  <c r="AJ786" i="21"/>
  <c r="AI786" i="21"/>
  <c r="AH786" i="21"/>
  <c r="AG786" i="21"/>
  <c r="AF786" i="21"/>
  <c r="AE786" i="21"/>
  <c r="AD786" i="21"/>
  <c r="AC786" i="21"/>
  <c r="AB786" i="21"/>
  <c r="AA786" i="21"/>
  <c r="Z786" i="21"/>
  <c r="Y786" i="21"/>
  <c r="X786" i="21"/>
  <c r="W786" i="21"/>
  <c r="V786" i="21"/>
  <c r="U786" i="21"/>
  <c r="T786" i="21"/>
  <c r="S786" i="21"/>
  <c r="R786" i="21"/>
  <c r="Q786" i="21"/>
  <c r="P786" i="21"/>
  <c r="O786" i="21"/>
  <c r="N786" i="21"/>
  <c r="M786" i="21"/>
  <c r="L786" i="21"/>
  <c r="K786" i="21"/>
  <c r="J786" i="21"/>
  <c r="I786" i="21"/>
  <c r="H786" i="21"/>
  <c r="G786" i="21"/>
  <c r="F786" i="21"/>
  <c r="F601" i="21"/>
  <c r="BN724" i="21"/>
  <c r="BM724" i="21"/>
  <c r="BL724" i="21"/>
  <c r="BK724" i="21"/>
  <c r="BJ724" i="21"/>
  <c r="BI724" i="21"/>
  <c r="BH724" i="21"/>
  <c r="BG724" i="21"/>
  <c r="BF724" i="21"/>
  <c r="BE724" i="21"/>
  <c r="BD724" i="21"/>
  <c r="BC724" i="21"/>
  <c r="BB724" i="21"/>
  <c r="BA724" i="21"/>
  <c r="AZ724" i="21"/>
  <c r="AY724" i="21"/>
  <c r="AX724" i="21"/>
  <c r="AW724" i="21"/>
  <c r="AV724" i="21"/>
  <c r="AU724" i="21"/>
  <c r="AT724" i="21"/>
  <c r="AS724" i="21"/>
  <c r="AR724" i="21"/>
  <c r="AQ724" i="21"/>
  <c r="AP724" i="21"/>
  <c r="AO724" i="21"/>
  <c r="AN724" i="21"/>
  <c r="AM724" i="21"/>
  <c r="AL724" i="21"/>
  <c r="AK724" i="21"/>
  <c r="AJ724" i="21"/>
  <c r="AI724" i="21"/>
  <c r="AH724" i="21"/>
  <c r="AG724" i="21"/>
  <c r="AF724" i="21"/>
  <c r="AE724" i="21"/>
  <c r="AD724" i="21"/>
  <c r="AC724" i="21"/>
  <c r="AB724" i="21"/>
  <c r="AA724" i="21"/>
  <c r="Z724" i="21"/>
  <c r="Y724" i="21"/>
  <c r="X724" i="21"/>
  <c r="W724" i="21"/>
  <c r="V724" i="21"/>
  <c r="U724" i="21"/>
  <c r="T724" i="21"/>
  <c r="S724" i="21"/>
  <c r="R724" i="21"/>
  <c r="Q724" i="21"/>
  <c r="P724" i="21"/>
  <c r="O724" i="21"/>
  <c r="N724" i="21"/>
  <c r="M724" i="21"/>
  <c r="L724" i="21"/>
  <c r="K724" i="21"/>
  <c r="J724" i="21"/>
  <c r="I724" i="21"/>
  <c r="H724" i="21"/>
  <c r="G724" i="21"/>
  <c r="F724" i="21"/>
  <c r="BN661" i="21"/>
  <c r="BM661" i="21"/>
  <c r="BL661" i="21"/>
  <c r="BK661" i="21"/>
  <c r="BJ661" i="21"/>
  <c r="BI661" i="21"/>
  <c r="BH661" i="21"/>
  <c r="BG661" i="21"/>
  <c r="BF661" i="21"/>
  <c r="BE661" i="21"/>
  <c r="BD661" i="21"/>
  <c r="BC661" i="21"/>
  <c r="BB661" i="21"/>
  <c r="BA661" i="21"/>
  <c r="AZ661" i="21"/>
  <c r="AY661" i="21"/>
  <c r="AX661" i="21"/>
  <c r="AW661" i="21"/>
  <c r="AV661" i="21"/>
  <c r="AU661" i="21"/>
  <c r="AT661" i="21"/>
  <c r="AS661" i="21"/>
  <c r="AR661" i="21"/>
  <c r="AQ661" i="21"/>
  <c r="AP661" i="21"/>
  <c r="AO661" i="21"/>
  <c r="AN661" i="21"/>
  <c r="AM661" i="21"/>
  <c r="AL661" i="21"/>
  <c r="AK661" i="21"/>
  <c r="AJ661" i="21"/>
  <c r="AI661" i="21"/>
  <c r="AH661" i="21"/>
  <c r="AG661" i="21"/>
  <c r="AF661" i="21"/>
  <c r="AE661" i="21"/>
  <c r="AD661" i="21"/>
  <c r="AC661" i="21"/>
  <c r="AB661" i="21"/>
  <c r="AA661" i="21"/>
  <c r="Z661" i="21"/>
  <c r="Y661" i="21"/>
  <c r="X661" i="21"/>
  <c r="W661" i="21"/>
  <c r="V661" i="21"/>
  <c r="U661" i="21"/>
  <c r="T661" i="21"/>
  <c r="S661" i="21"/>
  <c r="R661" i="21"/>
  <c r="Q661" i="21"/>
  <c r="P661" i="21"/>
  <c r="O661" i="21"/>
  <c r="N661" i="21"/>
  <c r="M661" i="21"/>
  <c r="L661" i="21"/>
  <c r="K661" i="21"/>
  <c r="J661" i="21"/>
  <c r="I661" i="21"/>
  <c r="H661" i="21"/>
  <c r="G661" i="21"/>
  <c r="F661" i="21"/>
  <c r="BN787" i="21"/>
  <c r="BM787" i="21"/>
  <c r="BL787" i="21"/>
  <c r="BK787" i="21"/>
  <c r="BJ787" i="21"/>
  <c r="BI787" i="21"/>
  <c r="BH787" i="21"/>
  <c r="BG787" i="21"/>
  <c r="BF787" i="21"/>
  <c r="BE787" i="21"/>
  <c r="BD787" i="21"/>
  <c r="BC787" i="21"/>
  <c r="BB787" i="21"/>
  <c r="BA787" i="21"/>
  <c r="AZ787" i="21"/>
  <c r="AY787" i="21"/>
  <c r="AX787" i="21"/>
  <c r="AW787" i="21"/>
  <c r="AV787" i="21"/>
  <c r="AU787" i="21"/>
  <c r="AT787" i="21"/>
  <c r="AS787" i="21"/>
  <c r="AR787" i="21"/>
  <c r="AQ787" i="21"/>
  <c r="AP787" i="21"/>
  <c r="AO787" i="21"/>
  <c r="AN787" i="21"/>
  <c r="AM787" i="21"/>
  <c r="AL787" i="21"/>
  <c r="AK787" i="21"/>
  <c r="AJ787" i="21"/>
  <c r="AI787" i="21"/>
  <c r="AH787" i="21"/>
  <c r="AG787" i="21"/>
  <c r="AF787" i="21"/>
  <c r="AE787" i="21"/>
  <c r="AD787" i="21"/>
  <c r="AC787" i="21"/>
  <c r="AB787" i="21"/>
  <c r="AA787" i="21"/>
  <c r="Z787" i="21"/>
  <c r="Y787" i="21"/>
  <c r="X787" i="21"/>
  <c r="W787" i="21"/>
  <c r="V787" i="21"/>
  <c r="U787" i="21"/>
  <c r="T787" i="21"/>
  <c r="S787" i="21"/>
  <c r="R787" i="21"/>
  <c r="Q787" i="21"/>
  <c r="P787" i="21"/>
  <c r="O787" i="21"/>
  <c r="N787" i="21"/>
  <c r="M787" i="21"/>
  <c r="L787" i="21"/>
  <c r="K787" i="21"/>
  <c r="J787" i="21"/>
  <c r="I787" i="21"/>
  <c r="H787" i="21"/>
  <c r="G787" i="21"/>
  <c r="F787" i="21"/>
  <c r="F602" i="21"/>
  <c r="BN725" i="21"/>
  <c r="BM725" i="21"/>
  <c r="BL725" i="21"/>
  <c r="BK725" i="21"/>
  <c r="BJ725" i="21"/>
  <c r="BI725" i="21"/>
  <c r="BH725" i="21"/>
  <c r="BG725" i="21"/>
  <c r="BF725" i="21"/>
  <c r="BE725" i="21"/>
  <c r="BD725" i="21"/>
  <c r="BC725" i="21"/>
  <c r="BB725" i="21"/>
  <c r="BA725" i="21"/>
  <c r="AZ725" i="21"/>
  <c r="AY725" i="21"/>
  <c r="AX725" i="21"/>
  <c r="AW725" i="21"/>
  <c r="AV725" i="21"/>
  <c r="AU725" i="21"/>
  <c r="AT725" i="21"/>
  <c r="AS725" i="21"/>
  <c r="AR725" i="21"/>
  <c r="AQ725" i="21"/>
  <c r="AP725" i="21"/>
  <c r="AO725" i="21"/>
  <c r="AN725" i="21"/>
  <c r="AM725" i="21"/>
  <c r="AL725" i="21"/>
  <c r="AK725" i="21"/>
  <c r="AJ725" i="21"/>
  <c r="AI725" i="21"/>
  <c r="AH725" i="21"/>
  <c r="AG725" i="21"/>
  <c r="AF725" i="21"/>
  <c r="AE725" i="21"/>
  <c r="AD725" i="21"/>
  <c r="AC725" i="21"/>
  <c r="AB725" i="21"/>
  <c r="AA725" i="21"/>
  <c r="Z725" i="21"/>
  <c r="Y725" i="21"/>
  <c r="X725" i="21"/>
  <c r="W725" i="21"/>
  <c r="V725" i="21"/>
  <c r="U725" i="21"/>
  <c r="T725" i="21"/>
  <c r="S725" i="21"/>
  <c r="R725" i="21"/>
  <c r="Q725" i="21"/>
  <c r="P725" i="21"/>
  <c r="O725" i="21"/>
  <c r="N725" i="21"/>
  <c r="M725" i="21"/>
  <c r="L725" i="21"/>
  <c r="K725" i="21"/>
  <c r="J725" i="21"/>
  <c r="I725" i="21"/>
  <c r="H725" i="21"/>
  <c r="G725" i="21"/>
  <c r="F725" i="21"/>
  <c r="BN662" i="21"/>
  <c r="BM662" i="21"/>
  <c r="BL662" i="21"/>
  <c r="BK662" i="21"/>
  <c r="BJ662" i="21"/>
  <c r="BI662" i="21"/>
  <c r="BH662" i="21"/>
  <c r="BG662" i="21"/>
  <c r="BF662" i="21"/>
  <c r="BE662" i="21"/>
  <c r="BD662" i="21"/>
  <c r="BC662" i="21"/>
  <c r="BB662" i="21"/>
  <c r="BA662" i="21"/>
  <c r="AZ662" i="21"/>
  <c r="AY662" i="21"/>
  <c r="AX662" i="21"/>
  <c r="AW662" i="21"/>
  <c r="AV662" i="21"/>
  <c r="AU662" i="21"/>
  <c r="AT662" i="21"/>
  <c r="AS662" i="21"/>
  <c r="AR662" i="21"/>
  <c r="AQ662" i="21"/>
  <c r="AP662" i="21"/>
  <c r="AO662" i="21"/>
  <c r="AN662" i="21"/>
  <c r="AM662" i="21"/>
  <c r="AL662" i="21"/>
  <c r="AK662" i="21"/>
  <c r="AJ662" i="21"/>
  <c r="AI662" i="21"/>
  <c r="AH662" i="21"/>
  <c r="AG662" i="21"/>
  <c r="AF662" i="21"/>
  <c r="AE662" i="21"/>
  <c r="AD662" i="21"/>
  <c r="AC662" i="21"/>
  <c r="AB662" i="21"/>
  <c r="AA662" i="21"/>
  <c r="Z662" i="21"/>
  <c r="Y662" i="21"/>
  <c r="X662" i="21"/>
  <c r="W662" i="21"/>
  <c r="V662" i="21"/>
  <c r="U662" i="21"/>
  <c r="T662" i="21"/>
  <c r="S662" i="21"/>
  <c r="R662" i="21"/>
  <c r="Q662" i="21"/>
  <c r="P662" i="21"/>
  <c r="O662" i="21"/>
  <c r="N662" i="21"/>
  <c r="M662" i="21"/>
  <c r="L662" i="21"/>
  <c r="K662" i="21"/>
  <c r="J662" i="21"/>
  <c r="I662" i="21"/>
  <c r="H662" i="21"/>
  <c r="G662" i="21"/>
  <c r="F662" i="21"/>
  <c r="G247" i="21"/>
  <c r="F474" i="21"/>
  <c r="F443" i="21"/>
  <c r="G246" i="21"/>
  <c r="F473" i="21"/>
  <c r="F442" i="21"/>
  <c r="G245" i="21"/>
  <c r="F472" i="21"/>
  <c r="F441" i="21"/>
  <c r="G243" i="21"/>
  <c r="F470" i="21"/>
  <c r="F439" i="21"/>
  <c r="G242" i="21"/>
  <c r="F469" i="21"/>
  <c r="F438" i="21"/>
  <c r="G241" i="21"/>
  <c r="F468" i="21"/>
  <c r="F437" i="21"/>
  <c r="G263" i="21"/>
  <c r="F490" i="21"/>
  <c r="F459" i="21"/>
  <c r="G262" i="21"/>
  <c r="F489" i="21"/>
  <c r="F458" i="21"/>
  <c r="G261" i="21"/>
  <c r="F488" i="21"/>
  <c r="F457" i="21"/>
  <c r="G259" i="21"/>
  <c r="F486" i="21"/>
  <c r="F455" i="21"/>
  <c r="G258" i="21"/>
  <c r="F485" i="21"/>
  <c r="F454" i="21"/>
  <c r="G257" i="21"/>
  <c r="F484" i="21"/>
  <c r="F453" i="21"/>
  <c r="E77" i="23" l="1"/>
  <c r="H106" i="34"/>
  <c r="H42" i="34"/>
  <c r="BK776" i="22"/>
  <c r="BL42" i="29" s="1"/>
  <c r="BG776" i="22"/>
  <c r="BH42" i="29" s="1"/>
  <c r="BC776" i="22"/>
  <c r="BD42" i="29" s="1"/>
  <c r="AY776" i="22"/>
  <c r="AZ42" i="29" s="1"/>
  <c r="AU776" i="22"/>
  <c r="AV42" i="29" s="1"/>
  <c r="AQ776" i="22"/>
  <c r="AR42" i="29" s="1"/>
  <c r="AM776" i="22"/>
  <c r="AN42" i="29" s="1"/>
  <c r="AI776" i="22"/>
  <c r="AJ42" i="29" s="1"/>
  <c r="AE776" i="22"/>
  <c r="AF42" i="29" s="1"/>
  <c r="AA776" i="22"/>
  <c r="AB42" i="29" s="1"/>
  <c r="W776" i="22"/>
  <c r="X42" i="29" s="1"/>
  <c r="S776" i="22"/>
  <c r="T42" i="29" s="1"/>
  <c r="O776" i="22"/>
  <c r="P42" i="29" s="1"/>
  <c r="K776" i="22"/>
  <c r="L42" i="29" s="1"/>
  <c r="G776" i="22"/>
  <c r="H42" i="29" s="1"/>
  <c r="BL713" i="22"/>
  <c r="BM42" i="31" s="1"/>
  <c r="BH713" i="22"/>
  <c r="BI42" i="31" s="1"/>
  <c r="BD713" i="22"/>
  <c r="BE42" i="31" s="1"/>
  <c r="AZ713" i="22"/>
  <c r="BA42" i="31" s="1"/>
  <c r="AV713" i="22"/>
  <c r="AW42" i="31" s="1"/>
  <c r="AR713" i="22"/>
  <c r="AS42" i="31" s="1"/>
  <c r="AN713" i="22"/>
  <c r="AO42" i="31" s="1"/>
  <c r="AJ713" i="22"/>
  <c r="AK42" i="31" s="1"/>
  <c r="AF713" i="22"/>
  <c r="AG42" i="31" s="1"/>
  <c r="AB713" i="22"/>
  <c r="AC42" i="31" s="1"/>
  <c r="X713" i="22"/>
  <c r="Y42" i="31" s="1"/>
  <c r="T713" i="22"/>
  <c r="U42" i="31" s="1"/>
  <c r="P713" i="22"/>
  <c r="Q42" i="31" s="1"/>
  <c r="L713" i="22"/>
  <c r="M42" i="31" s="1"/>
  <c r="H713" i="22"/>
  <c r="I42" i="31" s="1"/>
  <c r="BM838" i="22"/>
  <c r="BI838" i="22"/>
  <c r="BE838" i="22"/>
  <c r="BA838" i="22"/>
  <c r="AW838" i="22"/>
  <c r="AS838" i="22"/>
  <c r="AO838" i="22"/>
  <c r="AK838" i="22"/>
  <c r="AG838" i="22"/>
  <c r="AC838" i="22"/>
  <c r="Y838" i="22"/>
  <c r="U838" i="22"/>
  <c r="Q838" i="22"/>
  <c r="M838" i="22"/>
  <c r="I838" i="22"/>
  <c r="BL776" i="22"/>
  <c r="BM42" i="29" s="1"/>
  <c r="BF776" i="22"/>
  <c r="BG42" i="29" s="1"/>
  <c r="BA776" i="22"/>
  <c r="BB42" i="29" s="1"/>
  <c r="AV776" i="22"/>
  <c r="AW42" i="29" s="1"/>
  <c r="AP776" i="22"/>
  <c r="AQ42" i="29" s="1"/>
  <c r="AK776" i="22"/>
  <c r="AL42" i="29" s="1"/>
  <c r="AF776" i="22"/>
  <c r="AG42" i="29" s="1"/>
  <c r="Z776" i="22"/>
  <c r="AA42" i="29" s="1"/>
  <c r="U776" i="22"/>
  <c r="V42" i="29" s="1"/>
  <c r="P776" i="22"/>
  <c r="Q42" i="29" s="1"/>
  <c r="J776" i="22"/>
  <c r="K42" i="29" s="1"/>
  <c r="BN713" i="22"/>
  <c r="BO42" i="31" s="1"/>
  <c r="BI713" i="22"/>
  <c r="BJ42" i="31" s="1"/>
  <c r="BC713" i="22"/>
  <c r="BD42" i="31" s="1"/>
  <c r="AX713" i="22"/>
  <c r="AY42" i="31" s="1"/>
  <c r="AS713" i="22"/>
  <c r="AT42" i="31" s="1"/>
  <c r="AM713" i="22"/>
  <c r="AN42" i="31" s="1"/>
  <c r="AH713" i="22"/>
  <c r="AI42" i="31" s="1"/>
  <c r="AC713" i="22"/>
  <c r="AD42" i="31" s="1"/>
  <c r="W713" i="22"/>
  <c r="X42" i="31" s="1"/>
  <c r="R713" i="22"/>
  <c r="S42" i="31" s="1"/>
  <c r="M713" i="22"/>
  <c r="N42" i="31" s="1"/>
  <c r="G713" i="22"/>
  <c r="H42" i="31" s="1"/>
  <c r="BK838" i="22"/>
  <c r="BF838" i="22"/>
  <c r="AZ838" i="22"/>
  <c r="AU838" i="22"/>
  <c r="AP838" i="22"/>
  <c r="AJ838" i="22"/>
  <c r="AE838" i="22"/>
  <c r="Z838" i="22"/>
  <c r="T838" i="22"/>
  <c r="O838" i="22"/>
  <c r="J838" i="22"/>
  <c r="BJ776" i="22"/>
  <c r="BK42" i="29" s="1"/>
  <c r="BE776" i="22"/>
  <c r="BF42" i="29" s="1"/>
  <c r="AZ776" i="22"/>
  <c r="BA42" i="29" s="1"/>
  <c r="AT776" i="22"/>
  <c r="AU42" i="29" s="1"/>
  <c r="AO776" i="22"/>
  <c r="AP42" i="29" s="1"/>
  <c r="AJ776" i="22"/>
  <c r="AK42" i="29" s="1"/>
  <c r="AD776" i="22"/>
  <c r="AE42" i="29" s="1"/>
  <c r="Y776" i="22"/>
  <c r="Z42" i="29" s="1"/>
  <c r="T776" i="22"/>
  <c r="U42" i="29" s="1"/>
  <c r="N776" i="22"/>
  <c r="O42" i="29" s="1"/>
  <c r="I776" i="22"/>
  <c r="J42" i="29" s="1"/>
  <c r="BM713" i="22"/>
  <c r="BN42" i="31" s="1"/>
  <c r="BG713" i="22"/>
  <c r="BH42" i="31" s="1"/>
  <c r="BB713" i="22"/>
  <c r="BC42" i="31" s="1"/>
  <c r="AW713" i="22"/>
  <c r="AX42" i="31" s="1"/>
  <c r="AQ713" i="22"/>
  <c r="AR42" i="31" s="1"/>
  <c r="AL713" i="22"/>
  <c r="AM42" i="31" s="1"/>
  <c r="AG713" i="22"/>
  <c r="AH42" i="31" s="1"/>
  <c r="AA713" i="22"/>
  <c r="AB42" i="31" s="1"/>
  <c r="V713" i="22"/>
  <c r="W42" i="31" s="1"/>
  <c r="Q713" i="22"/>
  <c r="R42" i="31" s="1"/>
  <c r="K713" i="22"/>
  <c r="L42" i="31" s="1"/>
  <c r="F713" i="22"/>
  <c r="G42" i="31" s="1"/>
  <c r="BJ838" i="22"/>
  <c r="BD838" i="22"/>
  <c r="AY838" i="22"/>
  <c r="AT838" i="22"/>
  <c r="AN838" i="22"/>
  <c r="AI838" i="22"/>
  <c r="AD838" i="22"/>
  <c r="X838" i="22"/>
  <c r="S838" i="22"/>
  <c r="N838" i="22"/>
  <c r="H838" i="22"/>
  <c r="BH776" i="22"/>
  <c r="BI42" i="29" s="1"/>
  <c r="AW776" i="22"/>
  <c r="AX42" i="29" s="1"/>
  <c r="AL776" i="22"/>
  <c r="AM42" i="29" s="1"/>
  <c r="AB776" i="22"/>
  <c r="AC42" i="29" s="1"/>
  <c r="Q776" i="22"/>
  <c r="R42" i="29" s="1"/>
  <c r="F776" i="22"/>
  <c r="G42" i="29" s="1"/>
  <c r="BE713" i="22"/>
  <c r="BF42" i="31" s="1"/>
  <c r="AT713" i="22"/>
  <c r="AU42" i="31" s="1"/>
  <c r="AI713" i="22"/>
  <c r="AJ42" i="31" s="1"/>
  <c r="Y713" i="22"/>
  <c r="Z42" i="31" s="1"/>
  <c r="N713" i="22"/>
  <c r="O42" i="31" s="1"/>
  <c r="BL838" i="22"/>
  <c r="BB838" i="22"/>
  <c r="AQ838" i="22"/>
  <c r="AF838" i="22"/>
  <c r="V838" i="22"/>
  <c r="K838" i="22"/>
  <c r="BN776" i="22"/>
  <c r="BO42" i="29" s="1"/>
  <c r="BD776" i="22"/>
  <c r="BE42" i="29" s="1"/>
  <c r="AS776" i="22"/>
  <c r="AT42" i="29" s="1"/>
  <c r="AH776" i="22"/>
  <c r="AI42" i="29" s="1"/>
  <c r="X776" i="22"/>
  <c r="Y42" i="29" s="1"/>
  <c r="M776" i="22"/>
  <c r="N42" i="29" s="1"/>
  <c r="BK713" i="22"/>
  <c r="BL42" i="31" s="1"/>
  <c r="BA713" i="22"/>
  <c r="BB42" i="31" s="1"/>
  <c r="AP713" i="22"/>
  <c r="AQ42" i="31" s="1"/>
  <c r="AE713" i="22"/>
  <c r="AF42" i="31" s="1"/>
  <c r="U713" i="22"/>
  <c r="V42" i="31" s="1"/>
  <c r="J713" i="22"/>
  <c r="K42" i="31" s="1"/>
  <c r="BH838" i="22"/>
  <c r="AX838" i="22"/>
  <c r="AM838" i="22"/>
  <c r="AB838" i="22"/>
  <c r="R838" i="22"/>
  <c r="G838" i="22"/>
  <c r="BM776" i="22"/>
  <c r="BN42" i="29" s="1"/>
  <c r="BB776" i="22"/>
  <c r="BC42" i="29" s="1"/>
  <c r="AR776" i="22"/>
  <c r="AS42" i="29" s="1"/>
  <c r="AG776" i="22"/>
  <c r="AH42" i="29" s="1"/>
  <c r="V776" i="22"/>
  <c r="W42" i="29" s="1"/>
  <c r="L776" i="22"/>
  <c r="M42" i="29" s="1"/>
  <c r="BJ713" i="22"/>
  <c r="BK42" i="31" s="1"/>
  <c r="AY713" i="22"/>
  <c r="AZ42" i="31" s="1"/>
  <c r="AO713" i="22"/>
  <c r="AP42" i="31" s="1"/>
  <c r="AD713" i="22"/>
  <c r="AE42" i="31" s="1"/>
  <c r="S713" i="22"/>
  <c r="T42" i="31" s="1"/>
  <c r="I713" i="22"/>
  <c r="J42" i="31" s="1"/>
  <c r="BG838" i="22"/>
  <c r="AV838" i="22"/>
  <c r="AL838" i="22"/>
  <c r="AA838" i="22"/>
  <c r="P838" i="22"/>
  <c r="F838" i="22"/>
  <c r="BI776" i="22"/>
  <c r="BJ42" i="29" s="1"/>
  <c r="AX776" i="22"/>
  <c r="AY42" i="29" s="1"/>
  <c r="AN776" i="22"/>
  <c r="AO42" i="29" s="1"/>
  <c r="AC776" i="22"/>
  <c r="AD42" i="29" s="1"/>
  <c r="R776" i="22"/>
  <c r="S42" i="29" s="1"/>
  <c r="H776" i="22"/>
  <c r="I42" i="29" s="1"/>
  <c r="BF713" i="22"/>
  <c r="BG42" i="31" s="1"/>
  <c r="AU713" i="22"/>
  <c r="AV42" i="31" s="1"/>
  <c r="AK713" i="22"/>
  <c r="AL42" i="31" s="1"/>
  <c r="Z713" i="22"/>
  <c r="AA42" i="31" s="1"/>
  <c r="O713" i="22"/>
  <c r="P42" i="31" s="1"/>
  <c r="BN838" i="22"/>
  <c r="BC838" i="22"/>
  <c r="AR838" i="22"/>
  <c r="AH838" i="22"/>
  <c r="W838" i="22"/>
  <c r="L838" i="22"/>
  <c r="H46" i="34"/>
  <c r="BM781" i="22"/>
  <c r="BN46" i="29" s="1"/>
  <c r="BI781" i="22"/>
  <c r="BJ46" i="29" s="1"/>
  <c r="BE781" i="22"/>
  <c r="BF46" i="29" s="1"/>
  <c r="BA781" i="22"/>
  <c r="BB46" i="29" s="1"/>
  <c r="BJ781" i="22"/>
  <c r="BK46" i="29" s="1"/>
  <c r="BD781" i="22"/>
  <c r="BE46" i="29" s="1"/>
  <c r="AY781" i="22"/>
  <c r="AZ46" i="29" s="1"/>
  <c r="AU781" i="22"/>
  <c r="AV46" i="29" s="1"/>
  <c r="AQ781" i="22"/>
  <c r="AR46" i="29" s="1"/>
  <c r="AM781" i="22"/>
  <c r="AN46" i="29" s="1"/>
  <c r="AI781" i="22"/>
  <c r="AJ46" i="29" s="1"/>
  <c r="AE781" i="22"/>
  <c r="AF46" i="29" s="1"/>
  <c r="AA781" i="22"/>
  <c r="AB46" i="29" s="1"/>
  <c r="W781" i="22"/>
  <c r="X46" i="29" s="1"/>
  <c r="S781" i="22"/>
  <c r="T46" i="29" s="1"/>
  <c r="O781" i="22"/>
  <c r="P46" i="29" s="1"/>
  <c r="K781" i="22"/>
  <c r="L46" i="29" s="1"/>
  <c r="G781" i="22"/>
  <c r="H46" i="29" s="1"/>
  <c r="BL718" i="22"/>
  <c r="BM46" i="31" s="1"/>
  <c r="BH718" i="22"/>
  <c r="BI46" i="31" s="1"/>
  <c r="BD718" i="22"/>
  <c r="BE46" i="31" s="1"/>
  <c r="AZ718" i="22"/>
  <c r="BA46" i="31" s="1"/>
  <c r="AV718" i="22"/>
  <c r="AW46" i="31" s="1"/>
  <c r="AR718" i="22"/>
  <c r="AS46" i="31" s="1"/>
  <c r="AN718" i="22"/>
  <c r="AO46" i="31" s="1"/>
  <c r="AJ718" i="22"/>
  <c r="AK46" i="31" s="1"/>
  <c r="AF718" i="22"/>
  <c r="AG46" i="31" s="1"/>
  <c r="AB718" i="22"/>
  <c r="AC46" i="31" s="1"/>
  <c r="X718" i="22"/>
  <c r="Y46" i="31" s="1"/>
  <c r="T718" i="22"/>
  <c r="U46" i="31" s="1"/>
  <c r="P718" i="22"/>
  <c r="Q46" i="31" s="1"/>
  <c r="L718" i="22"/>
  <c r="M46" i="31" s="1"/>
  <c r="H718" i="22"/>
  <c r="I46" i="31" s="1"/>
  <c r="BM843" i="22"/>
  <c r="BN25" i="27" s="1"/>
  <c r="BI843" i="22"/>
  <c r="BJ25" i="27" s="1"/>
  <c r="BE843" i="22"/>
  <c r="BF25" i="27" s="1"/>
  <c r="BA843" i="22"/>
  <c r="BB25" i="27" s="1"/>
  <c r="AW843" i="22"/>
  <c r="AX25" i="27" s="1"/>
  <c r="AS843" i="22"/>
  <c r="AT25" i="27" s="1"/>
  <c r="AO843" i="22"/>
  <c r="AP25" i="27" s="1"/>
  <c r="AK843" i="22"/>
  <c r="AL25" i="27" s="1"/>
  <c r="AG843" i="22"/>
  <c r="AH25" i="27" s="1"/>
  <c r="AC843" i="22"/>
  <c r="AD25" i="27" s="1"/>
  <c r="Y843" i="22"/>
  <c r="Z25" i="27" s="1"/>
  <c r="U843" i="22"/>
  <c r="V25" i="27" s="1"/>
  <c r="Q843" i="22"/>
  <c r="R25" i="27" s="1"/>
  <c r="M843" i="22"/>
  <c r="N25" i="27" s="1"/>
  <c r="BN781" i="22"/>
  <c r="BO46" i="29" s="1"/>
  <c r="BH781" i="22"/>
  <c r="BI46" i="29" s="1"/>
  <c r="BC781" i="22"/>
  <c r="BD46" i="29" s="1"/>
  <c r="AX781" i="22"/>
  <c r="AY46" i="29" s="1"/>
  <c r="AT781" i="22"/>
  <c r="AU46" i="29" s="1"/>
  <c r="AP781" i="22"/>
  <c r="AQ46" i="29" s="1"/>
  <c r="AL781" i="22"/>
  <c r="AM46" i="29" s="1"/>
  <c r="AH781" i="22"/>
  <c r="AI46" i="29" s="1"/>
  <c r="AD781" i="22"/>
  <c r="AE46" i="29" s="1"/>
  <c r="Z781" i="22"/>
  <c r="AA46" i="29" s="1"/>
  <c r="V781" i="22"/>
  <c r="W46" i="29" s="1"/>
  <c r="R781" i="22"/>
  <c r="S46" i="29" s="1"/>
  <c r="N781" i="22"/>
  <c r="O46" i="29" s="1"/>
  <c r="J781" i="22"/>
  <c r="K46" i="29" s="1"/>
  <c r="F781" i="22"/>
  <c r="G46" i="29" s="1"/>
  <c r="BK718" i="22"/>
  <c r="BL46" i="31" s="1"/>
  <c r="BG718" i="22"/>
  <c r="BH46" i="31" s="1"/>
  <c r="BC718" i="22"/>
  <c r="BD46" i="31" s="1"/>
  <c r="AY718" i="22"/>
  <c r="AZ46" i="31" s="1"/>
  <c r="AU718" i="22"/>
  <c r="AV46" i="31" s="1"/>
  <c r="AQ718" i="22"/>
  <c r="AR46" i="31" s="1"/>
  <c r="AM718" i="22"/>
  <c r="AN46" i="31" s="1"/>
  <c r="AI718" i="22"/>
  <c r="AJ46" i="31" s="1"/>
  <c r="AE718" i="22"/>
  <c r="AF46" i="31" s="1"/>
  <c r="AA718" i="22"/>
  <c r="AB46" i="31" s="1"/>
  <c r="W718" i="22"/>
  <c r="X46" i="31" s="1"/>
  <c r="S718" i="22"/>
  <c r="T46" i="31" s="1"/>
  <c r="O718" i="22"/>
  <c r="P46" i="31" s="1"/>
  <c r="K718" i="22"/>
  <c r="L46" i="31" s="1"/>
  <c r="G718" i="22"/>
  <c r="H46" i="31" s="1"/>
  <c r="BL843" i="22"/>
  <c r="BM25" i="27" s="1"/>
  <c r="BH843" i="22"/>
  <c r="BI25" i="27" s="1"/>
  <c r="BD843" i="22"/>
  <c r="BE25" i="27" s="1"/>
  <c r="AZ843" i="22"/>
  <c r="BA25" i="27" s="1"/>
  <c r="AV843" i="22"/>
  <c r="AW25" i="27" s="1"/>
  <c r="AR843" i="22"/>
  <c r="AS25" i="27" s="1"/>
  <c r="AN843" i="22"/>
  <c r="AO25" i="27" s="1"/>
  <c r="AJ843" i="22"/>
  <c r="AK25" i="27" s="1"/>
  <c r="AF843" i="22"/>
  <c r="AG25" i="27" s="1"/>
  <c r="AB843" i="22"/>
  <c r="AC25" i="27" s="1"/>
  <c r="X843" i="22"/>
  <c r="Y25" i="27" s="1"/>
  <c r="T843" i="22"/>
  <c r="U25" i="27" s="1"/>
  <c r="P843" i="22"/>
  <c r="Q25" i="27" s="1"/>
  <c r="L843" i="22"/>
  <c r="M25" i="27" s="1"/>
  <c r="H843" i="22"/>
  <c r="I25" i="27" s="1"/>
  <c r="BK781" i="22"/>
  <c r="BL46" i="29" s="1"/>
  <c r="AZ781" i="22"/>
  <c r="BA46" i="29" s="1"/>
  <c r="AR781" i="22"/>
  <c r="AS46" i="29" s="1"/>
  <c r="AJ781" i="22"/>
  <c r="AK46" i="29" s="1"/>
  <c r="AB781" i="22"/>
  <c r="AC46" i="29" s="1"/>
  <c r="T781" i="22"/>
  <c r="U46" i="29" s="1"/>
  <c r="L781" i="22"/>
  <c r="M46" i="29" s="1"/>
  <c r="BM718" i="22"/>
  <c r="BN46" i="31" s="1"/>
  <c r="BE718" i="22"/>
  <c r="BF46" i="31" s="1"/>
  <c r="AW718" i="22"/>
  <c r="AX46" i="31" s="1"/>
  <c r="AO718" i="22"/>
  <c r="AP46" i="31" s="1"/>
  <c r="AG718" i="22"/>
  <c r="AH46" i="31" s="1"/>
  <c r="Y718" i="22"/>
  <c r="Z46" i="31" s="1"/>
  <c r="Q718" i="22"/>
  <c r="R46" i="31" s="1"/>
  <c r="I718" i="22"/>
  <c r="J46" i="31" s="1"/>
  <c r="BJ843" i="22"/>
  <c r="BK25" i="27" s="1"/>
  <c r="BB843" i="22"/>
  <c r="BC25" i="27" s="1"/>
  <c r="AT843" i="22"/>
  <c r="AU25" i="27" s="1"/>
  <c r="AL843" i="22"/>
  <c r="AM25" i="27" s="1"/>
  <c r="AD843" i="22"/>
  <c r="AE25" i="27" s="1"/>
  <c r="V843" i="22"/>
  <c r="W25" i="27" s="1"/>
  <c r="N843" i="22"/>
  <c r="O25" i="27" s="1"/>
  <c r="G843" i="22"/>
  <c r="H25" i="27" s="1"/>
  <c r="BG781" i="22"/>
  <c r="BH46" i="29" s="1"/>
  <c r="AW781" i="22"/>
  <c r="AX46" i="29" s="1"/>
  <c r="AO781" i="22"/>
  <c r="AP46" i="29" s="1"/>
  <c r="AG781" i="22"/>
  <c r="AH46" i="29" s="1"/>
  <c r="Y781" i="22"/>
  <c r="Z46" i="29" s="1"/>
  <c r="Q781" i="22"/>
  <c r="R46" i="29" s="1"/>
  <c r="I781" i="22"/>
  <c r="J46" i="29" s="1"/>
  <c r="BJ718" i="22"/>
  <c r="BK46" i="31" s="1"/>
  <c r="BB718" i="22"/>
  <c r="BC46" i="31" s="1"/>
  <c r="AT718" i="22"/>
  <c r="AU46" i="31" s="1"/>
  <c r="AL718" i="22"/>
  <c r="AM46" i="31" s="1"/>
  <c r="AD718" i="22"/>
  <c r="AE46" i="31" s="1"/>
  <c r="V718" i="22"/>
  <c r="W46" i="31" s="1"/>
  <c r="N718" i="22"/>
  <c r="O46" i="31" s="1"/>
  <c r="F718" i="22"/>
  <c r="G46" i="31" s="1"/>
  <c r="BG843" i="22"/>
  <c r="BH25" i="27" s="1"/>
  <c r="AY843" i="22"/>
  <c r="AZ25" i="27" s="1"/>
  <c r="AQ843" i="22"/>
  <c r="AR25" i="27" s="1"/>
  <c r="AI843" i="22"/>
  <c r="AJ25" i="27" s="1"/>
  <c r="AA843" i="22"/>
  <c r="AB25" i="27" s="1"/>
  <c r="S843" i="22"/>
  <c r="T25" i="27" s="1"/>
  <c r="K843" i="22"/>
  <c r="L25" i="27" s="1"/>
  <c r="F843" i="22"/>
  <c r="BF781" i="22"/>
  <c r="BG46" i="29" s="1"/>
  <c r="AV781" i="22"/>
  <c r="AW46" i="29" s="1"/>
  <c r="AN781" i="22"/>
  <c r="AO46" i="29" s="1"/>
  <c r="AF781" i="22"/>
  <c r="AG46" i="29" s="1"/>
  <c r="X781" i="22"/>
  <c r="Y46" i="29" s="1"/>
  <c r="P781" i="22"/>
  <c r="Q46" i="29" s="1"/>
  <c r="H781" i="22"/>
  <c r="I46" i="29" s="1"/>
  <c r="BI718" i="22"/>
  <c r="BJ46" i="31" s="1"/>
  <c r="BA718" i="22"/>
  <c r="BB46" i="31" s="1"/>
  <c r="AS718" i="22"/>
  <c r="AT46" i="31" s="1"/>
  <c r="AK718" i="22"/>
  <c r="AL46" i="31" s="1"/>
  <c r="AC718" i="22"/>
  <c r="AD46" i="31" s="1"/>
  <c r="U718" i="22"/>
  <c r="V46" i="31" s="1"/>
  <c r="M718" i="22"/>
  <c r="N46" i="31" s="1"/>
  <c r="BN843" i="22"/>
  <c r="BO25" i="27" s="1"/>
  <c r="BF843" i="22"/>
  <c r="BG25" i="27" s="1"/>
  <c r="AX843" i="22"/>
  <c r="AY25" i="27" s="1"/>
  <c r="AP843" i="22"/>
  <c r="AQ25" i="27" s="1"/>
  <c r="AH843" i="22"/>
  <c r="AI25" i="27" s="1"/>
  <c r="Z843" i="22"/>
  <c r="AA25" i="27" s="1"/>
  <c r="R843" i="22"/>
  <c r="S25" i="27" s="1"/>
  <c r="J843" i="22"/>
  <c r="K25" i="27" s="1"/>
  <c r="BL781" i="22"/>
  <c r="BM46" i="29" s="1"/>
  <c r="BB781" i="22"/>
  <c r="BC46" i="29" s="1"/>
  <c r="AS781" i="22"/>
  <c r="AT46" i="29" s="1"/>
  <c r="AK781" i="22"/>
  <c r="AL46" i="29" s="1"/>
  <c r="AC781" i="22"/>
  <c r="AD46" i="29" s="1"/>
  <c r="U781" i="22"/>
  <c r="V46" i="29" s="1"/>
  <c r="M781" i="22"/>
  <c r="N46" i="29" s="1"/>
  <c r="BN718" i="22"/>
  <c r="BO46" i="31" s="1"/>
  <c r="BF718" i="22"/>
  <c r="BG46" i="31" s="1"/>
  <c r="AX718" i="22"/>
  <c r="AY46" i="31" s="1"/>
  <c r="AP718" i="22"/>
  <c r="AQ46" i="31" s="1"/>
  <c r="AH718" i="22"/>
  <c r="AI46" i="31" s="1"/>
  <c r="Z718" i="22"/>
  <c r="AA46" i="31" s="1"/>
  <c r="R718" i="22"/>
  <c r="S46" i="31" s="1"/>
  <c r="J718" i="22"/>
  <c r="K46" i="31" s="1"/>
  <c r="BK843" i="22"/>
  <c r="BL25" i="27" s="1"/>
  <c r="BC843" i="22"/>
  <c r="BD25" i="27" s="1"/>
  <c r="AU843" i="22"/>
  <c r="AV25" i="27" s="1"/>
  <c r="AM843" i="22"/>
  <c r="AN25" i="27" s="1"/>
  <c r="AE843" i="22"/>
  <c r="AF25" i="27" s="1"/>
  <c r="W843" i="22"/>
  <c r="X25" i="27" s="1"/>
  <c r="O843" i="22"/>
  <c r="P25" i="27" s="1"/>
  <c r="I843" i="22"/>
  <c r="J25" i="27" s="1"/>
  <c r="H41" i="34"/>
  <c r="BN775" i="22"/>
  <c r="BO41" i="29" s="1"/>
  <c r="BJ775" i="22"/>
  <c r="BK41" i="29" s="1"/>
  <c r="BF775" i="22"/>
  <c r="BG41" i="29" s="1"/>
  <c r="BB775" i="22"/>
  <c r="BC41" i="29" s="1"/>
  <c r="AX775" i="22"/>
  <c r="AY41" i="29" s="1"/>
  <c r="AT775" i="22"/>
  <c r="AU41" i="29" s="1"/>
  <c r="AP775" i="22"/>
  <c r="AQ41" i="29" s="1"/>
  <c r="AL775" i="22"/>
  <c r="AM41" i="29" s="1"/>
  <c r="AH775" i="22"/>
  <c r="AI41" i="29" s="1"/>
  <c r="AD775" i="22"/>
  <c r="AE41" i="29" s="1"/>
  <c r="Z775" i="22"/>
  <c r="AA41" i="29" s="1"/>
  <c r="V775" i="22"/>
  <c r="W41" i="29" s="1"/>
  <c r="R775" i="22"/>
  <c r="S41" i="29" s="1"/>
  <c r="N775" i="22"/>
  <c r="O41" i="29" s="1"/>
  <c r="J775" i="22"/>
  <c r="K41" i="29" s="1"/>
  <c r="F775" i="22"/>
  <c r="G41" i="29" s="1"/>
  <c r="BK712" i="22"/>
  <c r="BL41" i="31" s="1"/>
  <c r="BG712" i="22"/>
  <c r="BH41" i="31" s="1"/>
  <c r="BC712" i="22"/>
  <c r="BD41" i="31" s="1"/>
  <c r="AY712" i="22"/>
  <c r="AZ41" i="31" s="1"/>
  <c r="AU712" i="22"/>
  <c r="AV41" i="31" s="1"/>
  <c r="AQ712" i="22"/>
  <c r="AR41" i="31" s="1"/>
  <c r="AM712" i="22"/>
  <c r="AN41" i="31" s="1"/>
  <c r="AI712" i="22"/>
  <c r="AJ41" i="31" s="1"/>
  <c r="AE712" i="22"/>
  <c r="AF41" i="31" s="1"/>
  <c r="AA712" i="22"/>
  <c r="AB41" i="31" s="1"/>
  <c r="W712" i="22"/>
  <c r="X41" i="31" s="1"/>
  <c r="S712" i="22"/>
  <c r="T41" i="31" s="1"/>
  <c r="O712" i="22"/>
  <c r="P41" i="31" s="1"/>
  <c r="K712" i="22"/>
  <c r="L41" i="31" s="1"/>
  <c r="G712" i="22"/>
  <c r="H41" i="31" s="1"/>
  <c r="BL837" i="22"/>
  <c r="BH837" i="22"/>
  <c r="BD837" i="22"/>
  <c r="AZ837" i="22"/>
  <c r="AV837" i="22"/>
  <c r="AR837" i="22"/>
  <c r="AN837" i="22"/>
  <c r="AJ837" i="22"/>
  <c r="AF837" i="22"/>
  <c r="AB837" i="22"/>
  <c r="X837" i="22"/>
  <c r="T837" i="22"/>
  <c r="P837" i="22"/>
  <c r="L837" i="22"/>
  <c r="H837" i="22"/>
  <c r="BM775" i="22"/>
  <c r="BN41" i="29" s="1"/>
  <c r="BH775" i="22"/>
  <c r="BI41" i="29" s="1"/>
  <c r="BC775" i="22"/>
  <c r="BD41" i="29" s="1"/>
  <c r="AW775" i="22"/>
  <c r="AX41" i="29" s="1"/>
  <c r="AR775" i="22"/>
  <c r="AS41" i="29" s="1"/>
  <c r="AM775" i="22"/>
  <c r="AN41" i="29" s="1"/>
  <c r="AG775" i="22"/>
  <c r="AH41" i="29" s="1"/>
  <c r="AB775" i="22"/>
  <c r="AC41" i="29" s="1"/>
  <c r="W775" i="22"/>
  <c r="X41" i="29" s="1"/>
  <c r="Q775" i="22"/>
  <c r="R41" i="29" s="1"/>
  <c r="L775" i="22"/>
  <c r="M41" i="29" s="1"/>
  <c r="G775" i="22"/>
  <c r="H41" i="29" s="1"/>
  <c r="BJ712" i="22"/>
  <c r="BK41" i="31" s="1"/>
  <c r="BE712" i="22"/>
  <c r="BF41" i="31" s="1"/>
  <c r="AZ712" i="22"/>
  <c r="BA41" i="31" s="1"/>
  <c r="AT712" i="22"/>
  <c r="AU41" i="31" s="1"/>
  <c r="AO712" i="22"/>
  <c r="AP41" i="31" s="1"/>
  <c r="AJ712" i="22"/>
  <c r="AK41" i="31" s="1"/>
  <c r="AD712" i="22"/>
  <c r="AE41" i="31" s="1"/>
  <c r="Y712" i="22"/>
  <c r="Z41" i="31" s="1"/>
  <c r="T712" i="22"/>
  <c r="U41" i="31" s="1"/>
  <c r="N712" i="22"/>
  <c r="O41" i="31" s="1"/>
  <c r="I712" i="22"/>
  <c r="J41" i="31" s="1"/>
  <c r="BM837" i="22"/>
  <c r="BG837" i="22"/>
  <c r="BB837" i="22"/>
  <c r="AW837" i="22"/>
  <c r="AQ837" i="22"/>
  <c r="AL837" i="22"/>
  <c r="AG837" i="22"/>
  <c r="AA837" i="22"/>
  <c r="V837" i="22"/>
  <c r="Q837" i="22"/>
  <c r="K837" i="22"/>
  <c r="F837" i="22"/>
  <c r="BL775" i="22"/>
  <c r="BM41" i="29" s="1"/>
  <c r="BG775" i="22"/>
  <c r="BH41" i="29" s="1"/>
  <c r="BA775" i="22"/>
  <c r="BB41" i="29" s="1"/>
  <c r="AV775" i="22"/>
  <c r="AW41" i="29" s="1"/>
  <c r="AQ775" i="22"/>
  <c r="AR41" i="29" s="1"/>
  <c r="AK775" i="22"/>
  <c r="AL41" i="29" s="1"/>
  <c r="AF775" i="22"/>
  <c r="AG41" i="29" s="1"/>
  <c r="AA775" i="22"/>
  <c r="AB41" i="29" s="1"/>
  <c r="U775" i="22"/>
  <c r="V41" i="29" s="1"/>
  <c r="P775" i="22"/>
  <c r="Q41" i="29" s="1"/>
  <c r="K775" i="22"/>
  <c r="L41" i="29" s="1"/>
  <c r="BN712" i="22"/>
  <c r="BO41" i="31" s="1"/>
  <c r="BI712" i="22"/>
  <c r="BJ41" i="31" s="1"/>
  <c r="BD712" i="22"/>
  <c r="BE41" i="31" s="1"/>
  <c r="AX712" i="22"/>
  <c r="AY41" i="31" s="1"/>
  <c r="AS712" i="22"/>
  <c r="AT41" i="31" s="1"/>
  <c r="AN712" i="22"/>
  <c r="AO41" i="31" s="1"/>
  <c r="AH712" i="22"/>
  <c r="AI41" i="31" s="1"/>
  <c r="AC712" i="22"/>
  <c r="AD41" i="31" s="1"/>
  <c r="X712" i="22"/>
  <c r="Y41" i="31" s="1"/>
  <c r="R712" i="22"/>
  <c r="S41" i="31" s="1"/>
  <c r="M712" i="22"/>
  <c r="N41" i="31" s="1"/>
  <c r="H712" i="22"/>
  <c r="I41" i="31" s="1"/>
  <c r="BK837" i="22"/>
  <c r="BF837" i="22"/>
  <c r="BA837" i="22"/>
  <c r="AU837" i="22"/>
  <c r="AP837" i="22"/>
  <c r="AK837" i="22"/>
  <c r="AE837" i="22"/>
  <c r="Z837" i="22"/>
  <c r="U837" i="22"/>
  <c r="O837" i="22"/>
  <c r="J837" i="22"/>
  <c r="BI775" i="22"/>
  <c r="BJ41" i="29" s="1"/>
  <c r="AY775" i="22"/>
  <c r="AZ41" i="29" s="1"/>
  <c r="AN775" i="22"/>
  <c r="AO41" i="29" s="1"/>
  <c r="AC775" i="22"/>
  <c r="AD41" i="29" s="1"/>
  <c r="S775" i="22"/>
  <c r="T41" i="29" s="1"/>
  <c r="H775" i="22"/>
  <c r="I41" i="29" s="1"/>
  <c r="BF712" i="22"/>
  <c r="BG41" i="31" s="1"/>
  <c r="AV712" i="22"/>
  <c r="AW41" i="31" s="1"/>
  <c r="AK712" i="22"/>
  <c r="AL41" i="31" s="1"/>
  <c r="Z712" i="22"/>
  <c r="AA41" i="31" s="1"/>
  <c r="P712" i="22"/>
  <c r="Q41" i="31" s="1"/>
  <c r="BN837" i="22"/>
  <c r="BC837" i="22"/>
  <c r="AS837" i="22"/>
  <c r="AH837" i="22"/>
  <c r="W837" i="22"/>
  <c r="M837" i="22"/>
  <c r="BE775" i="22"/>
  <c r="BF41" i="29" s="1"/>
  <c r="AU775" i="22"/>
  <c r="AV41" i="29" s="1"/>
  <c r="AJ775" i="22"/>
  <c r="AK41" i="29" s="1"/>
  <c r="Y775" i="22"/>
  <c r="Z41" i="29" s="1"/>
  <c r="O775" i="22"/>
  <c r="P41" i="29" s="1"/>
  <c r="BM712" i="22"/>
  <c r="BN41" i="31" s="1"/>
  <c r="BB712" i="22"/>
  <c r="BC41" i="31" s="1"/>
  <c r="AR712" i="22"/>
  <c r="AS41" i="31" s="1"/>
  <c r="AG712" i="22"/>
  <c r="AH41" i="31" s="1"/>
  <c r="V712" i="22"/>
  <c r="W41" i="31" s="1"/>
  <c r="L712" i="22"/>
  <c r="M41" i="31" s="1"/>
  <c r="BJ837" i="22"/>
  <c r="AY837" i="22"/>
  <c r="AO837" i="22"/>
  <c r="AD837" i="22"/>
  <c r="S837" i="22"/>
  <c r="I837" i="22"/>
  <c r="BD775" i="22"/>
  <c r="BE41" i="29" s="1"/>
  <c r="AS775" i="22"/>
  <c r="AT41" i="29" s="1"/>
  <c r="AI775" i="22"/>
  <c r="AJ41" i="29" s="1"/>
  <c r="X775" i="22"/>
  <c r="Y41" i="29" s="1"/>
  <c r="M775" i="22"/>
  <c r="N41" i="29" s="1"/>
  <c r="BL712" i="22"/>
  <c r="BM41" i="31" s="1"/>
  <c r="BA712" i="22"/>
  <c r="BB41" i="31" s="1"/>
  <c r="AP712" i="22"/>
  <c r="AQ41" i="31" s="1"/>
  <c r="AF712" i="22"/>
  <c r="AG41" i="31" s="1"/>
  <c r="U712" i="22"/>
  <c r="V41" i="31" s="1"/>
  <c r="J712" i="22"/>
  <c r="K41" i="31" s="1"/>
  <c r="BI837" i="22"/>
  <c r="AX837" i="22"/>
  <c r="AM837" i="22"/>
  <c r="AC837" i="22"/>
  <c r="R837" i="22"/>
  <c r="G837" i="22"/>
  <c r="BK775" i="22"/>
  <c r="BL41" i="29" s="1"/>
  <c r="AZ775" i="22"/>
  <c r="BA41" i="29" s="1"/>
  <c r="AO775" i="22"/>
  <c r="AP41" i="29" s="1"/>
  <c r="AE775" i="22"/>
  <c r="AF41" i="29" s="1"/>
  <c r="T775" i="22"/>
  <c r="U41" i="29" s="1"/>
  <c r="I775" i="22"/>
  <c r="J41" i="29" s="1"/>
  <c r="BH712" i="22"/>
  <c r="BI41" i="31" s="1"/>
  <c r="AW712" i="22"/>
  <c r="AX41" i="31" s="1"/>
  <c r="AL712" i="22"/>
  <c r="AM41" i="31" s="1"/>
  <c r="AB712" i="22"/>
  <c r="AC41" i="31" s="1"/>
  <c r="Q712" i="22"/>
  <c r="R41" i="31" s="1"/>
  <c r="F712" i="22"/>
  <c r="G41" i="31" s="1"/>
  <c r="BE837" i="22"/>
  <c r="AT837" i="22"/>
  <c r="AI837" i="22"/>
  <c r="Y837" i="22"/>
  <c r="N837" i="22"/>
  <c r="H44" i="34"/>
  <c r="BK779" i="22"/>
  <c r="BL44" i="29" s="1"/>
  <c r="BG779" i="22"/>
  <c r="BH44" i="29" s="1"/>
  <c r="BC779" i="22"/>
  <c r="BD44" i="29" s="1"/>
  <c r="AY779" i="22"/>
  <c r="AZ44" i="29" s="1"/>
  <c r="AU779" i="22"/>
  <c r="AV44" i="29" s="1"/>
  <c r="AQ779" i="22"/>
  <c r="AR44" i="29" s="1"/>
  <c r="AM779" i="22"/>
  <c r="AN44" i="29" s="1"/>
  <c r="AI779" i="22"/>
  <c r="AJ44" i="29" s="1"/>
  <c r="AE779" i="22"/>
  <c r="AF44" i="29" s="1"/>
  <c r="AA779" i="22"/>
  <c r="AB44" i="29" s="1"/>
  <c r="W779" i="22"/>
  <c r="X44" i="29" s="1"/>
  <c r="S779" i="22"/>
  <c r="T44" i="29" s="1"/>
  <c r="O779" i="22"/>
  <c r="P44" i="29" s="1"/>
  <c r="K779" i="22"/>
  <c r="L44" i="29" s="1"/>
  <c r="G779" i="22"/>
  <c r="H44" i="29" s="1"/>
  <c r="BL716" i="22"/>
  <c r="BM44" i="31" s="1"/>
  <c r="BH716" i="22"/>
  <c r="BI44" i="31" s="1"/>
  <c r="BD716" i="22"/>
  <c r="BE44" i="31" s="1"/>
  <c r="AZ716" i="22"/>
  <c r="BA44" i="31" s="1"/>
  <c r="AV716" i="22"/>
  <c r="AW44" i="31" s="1"/>
  <c r="AR716" i="22"/>
  <c r="AS44" i="31" s="1"/>
  <c r="AN716" i="22"/>
  <c r="AO44" i="31" s="1"/>
  <c r="AJ716" i="22"/>
  <c r="AK44" i="31" s="1"/>
  <c r="AF716" i="22"/>
  <c r="AG44" i="31" s="1"/>
  <c r="AB716" i="22"/>
  <c r="AC44" i="31" s="1"/>
  <c r="X716" i="22"/>
  <c r="Y44" i="31" s="1"/>
  <c r="T716" i="22"/>
  <c r="U44" i="31" s="1"/>
  <c r="P716" i="22"/>
  <c r="Q44" i="31" s="1"/>
  <c r="L716" i="22"/>
  <c r="M44" i="31" s="1"/>
  <c r="H716" i="22"/>
  <c r="I44" i="31" s="1"/>
  <c r="BM841" i="22"/>
  <c r="BN23" i="27" s="1"/>
  <c r="BI841" i="22"/>
  <c r="BJ23" i="27" s="1"/>
  <c r="BE841" i="22"/>
  <c r="BF23" i="27" s="1"/>
  <c r="BA841" i="22"/>
  <c r="BB23" i="27" s="1"/>
  <c r="AW841" i="22"/>
  <c r="AX23" i="27" s="1"/>
  <c r="AS841" i="22"/>
  <c r="AT23" i="27" s="1"/>
  <c r="AO841" i="22"/>
  <c r="AP23" i="27" s="1"/>
  <c r="AK841" i="22"/>
  <c r="AL23" i="27" s="1"/>
  <c r="AG841" i="22"/>
  <c r="AH23" i="27" s="1"/>
  <c r="AC841" i="22"/>
  <c r="AD23" i="27" s="1"/>
  <c r="Y841" i="22"/>
  <c r="Z23" i="27" s="1"/>
  <c r="U841" i="22"/>
  <c r="V23" i="27" s="1"/>
  <c r="Q841" i="22"/>
  <c r="R23" i="27" s="1"/>
  <c r="M841" i="22"/>
  <c r="N23" i="27" s="1"/>
  <c r="I841" i="22"/>
  <c r="J23" i="27" s="1"/>
  <c r="BN779" i="22"/>
  <c r="BO44" i="29" s="1"/>
  <c r="BJ779" i="22"/>
  <c r="BK44" i="29" s="1"/>
  <c r="BF779" i="22"/>
  <c r="BG44" i="29" s="1"/>
  <c r="BB779" i="22"/>
  <c r="BC44" i="29" s="1"/>
  <c r="AX779" i="22"/>
  <c r="AY44" i="29" s="1"/>
  <c r="AT779" i="22"/>
  <c r="AU44" i="29" s="1"/>
  <c r="AP779" i="22"/>
  <c r="AQ44" i="29" s="1"/>
  <c r="AL779" i="22"/>
  <c r="AM44" i="29" s="1"/>
  <c r="AH779" i="22"/>
  <c r="AI44" i="29" s="1"/>
  <c r="AD779" i="22"/>
  <c r="AE44" i="29" s="1"/>
  <c r="Z779" i="22"/>
  <c r="AA44" i="29" s="1"/>
  <c r="V779" i="22"/>
  <c r="W44" i="29" s="1"/>
  <c r="R779" i="22"/>
  <c r="S44" i="29" s="1"/>
  <c r="N779" i="22"/>
  <c r="O44" i="29" s="1"/>
  <c r="J779" i="22"/>
  <c r="K44" i="29" s="1"/>
  <c r="F779" i="22"/>
  <c r="G44" i="29" s="1"/>
  <c r="BK716" i="22"/>
  <c r="BL44" i="31" s="1"/>
  <c r="BG716" i="22"/>
  <c r="BH44" i="31" s="1"/>
  <c r="BC716" i="22"/>
  <c r="BD44" i="31" s="1"/>
  <c r="AY716" i="22"/>
  <c r="AZ44" i="31" s="1"/>
  <c r="AU716" i="22"/>
  <c r="AV44" i="31" s="1"/>
  <c r="AQ716" i="22"/>
  <c r="AR44" i="31" s="1"/>
  <c r="AM716" i="22"/>
  <c r="AN44" i="31" s="1"/>
  <c r="AI716" i="22"/>
  <c r="AJ44" i="31" s="1"/>
  <c r="AE716" i="22"/>
  <c r="AF44" i="31" s="1"/>
  <c r="AA716" i="22"/>
  <c r="AB44" i="31" s="1"/>
  <c r="W716" i="22"/>
  <c r="X44" i="31" s="1"/>
  <c r="S716" i="22"/>
  <c r="T44" i="31" s="1"/>
  <c r="O716" i="22"/>
  <c r="P44" i="31" s="1"/>
  <c r="K716" i="22"/>
  <c r="L44" i="31" s="1"/>
  <c r="G716" i="22"/>
  <c r="H44" i="31" s="1"/>
  <c r="BL841" i="22"/>
  <c r="BM23" i="27" s="1"/>
  <c r="BH841" i="22"/>
  <c r="BI23" i="27" s="1"/>
  <c r="BD841" i="22"/>
  <c r="BE23" i="27" s="1"/>
  <c r="AZ841" i="22"/>
  <c r="BA23" i="27" s="1"/>
  <c r="AV841" i="22"/>
  <c r="AW23" i="27" s="1"/>
  <c r="AR841" i="22"/>
  <c r="AS23" i="27" s="1"/>
  <c r="AN841" i="22"/>
  <c r="AO23" i="27" s="1"/>
  <c r="AJ841" i="22"/>
  <c r="AK23" i="27" s="1"/>
  <c r="AF841" i="22"/>
  <c r="AG23" i="27" s="1"/>
  <c r="AB841" i="22"/>
  <c r="AC23" i="27" s="1"/>
  <c r="X841" i="22"/>
  <c r="Y23" i="27" s="1"/>
  <c r="T841" i="22"/>
  <c r="U23" i="27" s="1"/>
  <c r="P841" i="22"/>
  <c r="Q23" i="27" s="1"/>
  <c r="L841" i="22"/>
  <c r="M23" i="27" s="1"/>
  <c r="H841" i="22"/>
  <c r="I23" i="27" s="1"/>
  <c r="BM779" i="22"/>
  <c r="BN44" i="29" s="1"/>
  <c r="BI779" i="22"/>
  <c r="BJ44" i="29" s="1"/>
  <c r="BE779" i="22"/>
  <c r="BF44" i="29" s="1"/>
  <c r="BA779" i="22"/>
  <c r="BB44" i="29" s="1"/>
  <c r="AW779" i="22"/>
  <c r="AX44" i="29" s="1"/>
  <c r="AS779" i="22"/>
  <c r="AT44" i="29" s="1"/>
  <c r="AO779" i="22"/>
  <c r="AP44" i="29" s="1"/>
  <c r="AK779" i="22"/>
  <c r="AL44" i="29" s="1"/>
  <c r="AG779" i="22"/>
  <c r="AH44" i="29" s="1"/>
  <c r="AC779" i="22"/>
  <c r="AD44" i="29" s="1"/>
  <c r="Y779" i="22"/>
  <c r="Z44" i="29" s="1"/>
  <c r="U779" i="22"/>
  <c r="V44" i="29" s="1"/>
  <c r="Q779" i="22"/>
  <c r="R44" i="29" s="1"/>
  <c r="M779" i="22"/>
  <c r="N44" i="29" s="1"/>
  <c r="I779" i="22"/>
  <c r="J44" i="29" s="1"/>
  <c r="BN716" i="22"/>
  <c r="BO44" i="31" s="1"/>
  <c r="BJ716" i="22"/>
  <c r="BK44" i="31" s="1"/>
  <c r="BF716" i="22"/>
  <c r="BG44" i="31" s="1"/>
  <c r="BB716" i="22"/>
  <c r="BC44" i="31" s="1"/>
  <c r="AX716" i="22"/>
  <c r="AY44" i="31" s="1"/>
  <c r="AT716" i="22"/>
  <c r="AU44" i="31" s="1"/>
  <c r="AP716" i="22"/>
  <c r="AQ44" i="31" s="1"/>
  <c r="AL716" i="22"/>
  <c r="AM44" i="31" s="1"/>
  <c r="AH716" i="22"/>
  <c r="AI44" i="31" s="1"/>
  <c r="AD716" i="22"/>
  <c r="AE44" i="31" s="1"/>
  <c r="Z716" i="22"/>
  <c r="AA44" i="31" s="1"/>
  <c r="V716" i="22"/>
  <c r="W44" i="31" s="1"/>
  <c r="R716" i="22"/>
  <c r="S44" i="31" s="1"/>
  <c r="N716" i="22"/>
  <c r="O44" i="31" s="1"/>
  <c r="J716" i="22"/>
  <c r="K44" i="31" s="1"/>
  <c r="F716" i="22"/>
  <c r="G44" i="31" s="1"/>
  <c r="BK841" i="22"/>
  <c r="BL23" i="27" s="1"/>
  <c r="BG841" i="22"/>
  <c r="BH23" i="27" s="1"/>
  <c r="BC841" i="22"/>
  <c r="BD23" i="27" s="1"/>
  <c r="AY841" i="22"/>
  <c r="AZ23" i="27" s="1"/>
  <c r="AU841" i="22"/>
  <c r="AV23" i="27" s="1"/>
  <c r="AQ841" i="22"/>
  <c r="AR23" i="27" s="1"/>
  <c r="AM841" i="22"/>
  <c r="AN23" i="27" s="1"/>
  <c r="AI841" i="22"/>
  <c r="AJ23" i="27" s="1"/>
  <c r="AE841" i="22"/>
  <c r="AF23" i="27" s="1"/>
  <c r="AA841" i="22"/>
  <c r="AB23" i="27" s="1"/>
  <c r="W841" i="22"/>
  <c r="X23" i="27" s="1"/>
  <c r="S841" i="22"/>
  <c r="T23" i="27" s="1"/>
  <c r="O841" i="22"/>
  <c r="P23" i="27" s="1"/>
  <c r="K841" i="22"/>
  <c r="L23" i="27" s="1"/>
  <c r="G841" i="22"/>
  <c r="H23" i="27" s="1"/>
  <c r="BL779" i="22"/>
  <c r="BM44" i="29" s="1"/>
  <c r="BH779" i="22"/>
  <c r="BI44" i="29" s="1"/>
  <c r="BD779" i="22"/>
  <c r="BE44" i="29" s="1"/>
  <c r="AZ779" i="22"/>
  <c r="BA44" i="29" s="1"/>
  <c r="AV779" i="22"/>
  <c r="AW44" i="29" s="1"/>
  <c r="AR779" i="22"/>
  <c r="AS44" i="29" s="1"/>
  <c r="AN779" i="22"/>
  <c r="AO44" i="29" s="1"/>
  <c r="AJ779" i="22"/>
  <c r="AK44" i="29" s="1"/>
  <c r="AF779" i="22"/>
  <c r="AG44" i="29" s="1"/>
  <c r="AB779" i="22"/>
  <c r="AC44" i="29" s="1"/>
  <c r="X779" i="22"/>
  <c r="Y44" i="29" s="1"/>
  <c r="T779" i="22"/>
  <c r="U44" i="29" s="1"/>
  <c r="P779" i="22"/>
  <c r="Q44" i="29" s="1"/>
  <c r="L779" i="22"/>
  <c r="M44" i="29" s="1"/>
  <c r="H779" i="22"/>
  <c r="I44" i="29" s="1"/>
  <c r="BM716" i="22"/>
  <c r="BN44" i="31" s="1"/>
  <c r="BI716" i="22"/>
  <c r="BJ44" i="31" s="1"/>
  <c r="BE716" i="22"/>
  <c r="BF44" i="31" s="1"/>
  <c r="BA716" i="22"/>
  <c r="BB44" i="31" s="1"/>
  <c r="AW716" i="22"/>
  <c r="AX44" i="31" s="1"/>
  <c r="AS716" i="22"/>
  <c r="AT44" i="31" s="1"/>
  <c r="AO716" i="22"/>
  <c r="AP44" i="31" s="1"/>
  <c r="AK716" i="22"/>
  <c r="AL44" i="31" s="1"/>
  <c r="AG716" i="22"/>
  <c r="AH44" i="31" s="1"/>
  <c r="AC716" i="22"/>
  <c r="AD44" i="31" s="1"/>
  <c r="Y716" i="22"/>
  <c r="Z44" i="31" s="1"/>
  <c r="U716" i="22"/>
  <c r="V44" i="31" s="1"/>
  <c r="Q716" i="22"/>
  <c r="R44" i="31" s="1"/>
  <c r="M716" i="22"/>
  <c r="N44" i="31" s="1"/>
  <c r="I716" i="22"/>
  <c r="J44" i="31" s="1"/>
  <c r="BN841" i="22"/>
  <c r="BO23" i="27" s="1"/>
  <c r="BJ841" i="22"/>
  <c r="BK23" i="27" s="1"/>
  <c r="BF841" i="22"/>
  <c r="BG23" i="27" s="1"/>
  <c r="BB841" i="22"/>
  <c r="BC23" i="27" s="1"/>
  <c r="AX841" i="22"/>
  <c r="AY23" i="27" s="1"/>
  <c r="AT841" i="22"/>
  <c r="AU23" i="27" s="1"/>
  <c r="AP841" i="22"/>
  <c r="AQ23" i="27" s="1"/>
  <c r="AL841" i="22"/>
  <c r="AM23" i="27" s="1"/>
  <c r="AH841" i="22"/>
  <c r="AI23" i="27" s="1"/>
  <c r="AD841" i="22"/>
  <c r="AE23" i="27" s="1"/>
  <c r="Z841" i="22"/>
  <c r="AA23" i="27" s="1"/>
  <c r="V841" i="22"/>
  <c r="W23" i="27" s="1"/>
  <c r="R841" i="22"/>
  <c r="S23" i="27" s="1"/>
  <c r="N841" i="22"/>
  <c r="O23" i="27" s="1"/>
  <c r="J841" i="22"/>
  <c r="K23" i="27" s="1"/>
  <c r="F841" i="22"/>
  <c r="H43" i="34"/>
  <c r="BM777" i="22"/>
  <c r="BN43" i="29" s="1"/>
  <c r="BI777" i="22"/>
  <c r="BJ43" i="29" s="1"/>
  <c r="BE777" i="22"/>
  <c r="BF43" i="29" s="1"/>
  <c r="BA777" i="22"/>
  <c r="BB43" i="29" s="1"/>
  <c r="AW777" i="22"/>
  <c r="AX43" i="29" s="1"/>
  <c r="AS777" i="22"/>
  <c r="AT43" i="29" s="1"/>
  <c r="AO777" i="22"/>
  <c r="AP43" i="29" s="1"/>
  <c r="AK777" i="22"/>
  <c r="AL43" i="29" s="1"/>
  <c r="AG777" i="22"/>
  <c r="AH43" i="29" s="1"/>
  <c r="AC777" i="22"/>
  <c r="AD43" i="29" s="1"/>
  <c r="Y777" i="22"/>
  <c r="Z43" i="29" s="1"/>
  <c r="U777" i="22"/>
  <c r="V43" i="29" s="1"/>
  <c r="Q777" i="22"/>
  <c r="R43" i="29" s="1"/>
  <c r="M777" i="22"/>
  <c r="N43" i="29" s="1"/>
  <c r="I777" i="22"/>
  <c r="J43" i="29" s="1"/>
  <c r="BN714" i="22"/>
  <c r="BO43" i="31" s="1"/>
  <c r="BJ714" i="22"/>
  <c r="BK43" i="31" s="1"/>
  <c r="BF714" i="22"/>
  <c r="BG43" i="31" s="1"/>
  <c r="BB714" i="22"/>
  <c r="BC43" i="31" s="1"/>
  <c r="AX714" i="22"/>
  <c r="AY43" i="31" s="1"/>
  <c r="AT714" i="22"/>
  <c r="AU43" i="31" s="1"/>
  <c r="AP714" i="22"/>
  <c r="AQ43" i="31" s="1"/>
  <c r="AL714" i="22"/>
  <c r="AM43" i="31" s="1"/>
  <c r="AH714" i="22"/>
  <c r="AI43" i="31" s="1"/>
  <c r="AD714" i="22"/>
  <c r="AE43" i="31" s="1"/>
  <c r="Z714" i="22"/>
  <c r="AA43" i="31" s="1"/>
  <c r="V714" i="22"/>
  <c r="W43" i="31" s="1"/>
  <c r="R714" i="22"/>
  <c r="S43" i="31" s="1"/>
  <c r="N714" i="22"/>
  <c r="O43" i="31" s="1"/>
  <c r="J714" i="22"/>
  <c r="K43" i="31" s="1"/>
  <c r="F714" i="22"/>
  <c r="G43" i="31" s="1"/>
  <c r="BK839" i="22"/>
  <c r="BG839" i="22"/>
  <c r="BC839" i="22"/>
  <c r="AY839" i="22"/>
  <c r="AU839" i="22"/>
  <c r="AQ839" i="22"/>
  <c r="AM839" i="22"/>
  <c r="BL777" i="22"/>
  <c r="BM43" i="29" s="1"/>
  <c r="BH777" i="22"/>
  <c r="BI43" i="29" s="1"/>
  <c r="BD777" i="22"/>
  <c r="BE43" i="29" s="1"/>
  <c r="AZ777" i="22"/>
  <c r="BA43" i="29" s="1"/>
  <c r="AV777" i="22"/>
  <c r="AW43" i="29" s="1"/>
  <c r="AR777" i="22"/>
  <c r="AS43" i="29" s="1"/>
  <c r="AN777" i="22"/>
  <c r="AO43" i="29" s="1"/>
  <c r="AJ777" i="22"/>
  <c r="AK43" i="29" s="1"/>
  <c r="AF777" i="22"/>
  <c r="AG43" i="29" s="1"/>
  <c r="AB777" i="22"/>
  <c r="AC43" i="29" s="1"/>
  <c r="X777" i="22"/>
  <c r="Y43" i="29" s="1"/>
  <c r="T777" i="22"/>
  <c r="U43" i="29" s="1"/>
  <c r="P777" i="22"/>
  <c r="Q43" i="29" s="1"/>
  <c r="L777" i="22"/>
  <c r="M43" i="29" s="1"/>
  <c r="H777" i="22"/>
  <c r="I43" i="29" s="1"/>
  <c r="BM714" i="22"/>
  <c r="BN43" i="31" s="1"/>
  <c r="BI714" i="22"/>
  <c r="BJ43" i="31" s="1"/>
  <c r="BE714" i="22"/>
  <c r="BF43" i="31" s="1"/>
  <c r="BA714" i="22"/>
  <c r="BB43" i="31" s="1"/>
  <c r="AW714" i="22"/>
  <c r="AX43" i="31" s="1"/>
  <c r="AS714" i="22"/>
  <c r="AT43" i="31" s="1"/>
  <c r="AO714" i="22"/>
  <c r="AP43" i="31" s="1"/>
  <c r="AK714" i="22"/>
  <c r="AL43" i="31" s="1"/>
  <c r="AG714" i="22"/>
  <c r="AH43" i="31" s="1"/>
  <c r="AC714" i="22"/>
  <c r="AD43" i="31" s="1"/>
  <c r="Y714" i="22"/>
  <c r="Z43" i="31" s="1"/>
  <c r="U714" i="22"/>
  <c r="V43" i="31" s="1"/>
  <c r="Q714" i="22"/>
  <c r="R43" i="31" s="1"/>
  <c r="M714" i="22"/>
  <c r="N43" i="31" s="1"/>
  <c r="I714" i="22"/>
  <c r="J43" i="31" s="1"/>
  <c r="BN839" i="22"/>
  <c r="BJ839" i="22"/>
  <c r="BF839" i="22"/>
  <c r="BB839" i="22"/>
  <c r="AX839" i="22"/>
  <c r="AT839" i="22"/>
  <c r="AP839" i="22"/>
  <c r="AL839" i="22"/>
  <c r="AH839" i="22"/>
  <c r="AD839" i="22"/>
  <c r="Z839" i="22"/>
  <c r="V839" i="22"/>
  <c r="R839" i="22"/>
  <c r="N839" i="22"/>
  <c r="J839" i="22"/>
  <c r="F839" i="22"/>
  <c r="BK777" i="22"/>
  <c r="BL43" i="29" s="1"/>
  <c r="BC777" i="22"/>
  <c r="BD43" i="29" s="1"/>
  <c r="AU777" i="22"/>
  <c r="AV43" i="29" s="1"/>
  <c r="AM777" i="22"/>
  <c r="AN43" i="29" s="1"/>
  <c r="AE777" i="22"/>
  <c r="AF43" i="29" s="1"/>
  <c r="W777" i="22"/>
  <c r="X43" i="29" s="1"/>
  <c r="O777" i="22"/>
  <c r="P43" i="29" s="1"/>
  <c r="G777" i="22"/>
  <c r="H43" i="29" s="1"/>
  <c r="BH714" i="22"/>
  <c r="BI43" i="31" s="1"/>
  <c r="AZ714" i="22"/>
  <c r="BA43" i="31" s="1"/>
  <c r="AR714" i="22"/>
  <c r="AS43" i="31" s="1"/>
  <c r="AJ714" i="22"/>
  <c r="AK43" i="31" s="1"/>
  <c r="AB714" i="22"/>
  <c r="AC43" i="31" s="1"/>
  <c r="T714" i="22"/>
  <c r="U43" i="31" s="1"/>
  <c r="L714" i="22"/>
  <c r="M43" i="31" s="1"/>
  <c r="BM839" i="22"/>
  <c r="BE839" i="22"/>
  <c r="AW839" i="22"/>
  <c r="AO839" i="22"/>
  <c r="AI839" i="22"/>
  <c r="AC839" i="22"/>
  <c r="X839" i="22"/>
  <c r="S839" i="22"/>
  <c r="M839" i="22"/>
  <c r="H839" i="22"/>
  <c r="BJ777" i="22"/>
  <c r="BK43" i="29" s="1"/>
  <c r="BB777" i="22"/>
  <c r="BC43" i="29" s="1"/>
  <c r="AT777" i="22"/>
  <c r="AU43" i="29" s="1"/>
  <c r="AL777" i="22"/>
  <c r="AM43" i="29" s="1"/>
  <c r="AD777" i="22"/>
  <c r="AE43" i="29" s="1"/>
  <c r="V777" i="22"/>
  <c r="W43" i="29" s="1"/>
  <c r="N777" i="22"/>
  <c r="O43" i="29" s="1"/>
  <c r="F777" i="22"/>
  <c r="G43" i="29" s="1"/>
  <c r="BG714" i="22"/>
  <c r="BH43" i="31" s="1"/>
  <c r="AY714" i="22"/>
  <c r="AZ43" i="31" s="1"/>
  <c r="AQ714" i="22"/>
  <c r="AR43" i="31" s="1"/>
  <c r="AI714" i="22"/>
  <c r="AJ43" i="31" s="1"/>
  <c r="AA714" i="22"/>
  <c r="AB43" i="31" s="1"/>
  <c r="S714" i="22"/>
  <c r="T43" i="31" s="1"/>
  <c r="K714" i="22"/>
  <c r="L43" i="31" s="1"/>
  <c r="BL839" i="22"/>
  <c r="BD839" i="22"/>
  <c r="AV839" i="22"/>
  <c r="AN839" i="22"/>
  <c r="AG839" i="22"/>
  <c r="AB839" i="22"/>
  <c r="W839" i="22"/>
  <c r="Q839" i="22"/>
  <c r="L839" i="22"/>
  <c r="G839" i="22"/>
  <c r="BN777" i="22"/>
  <c r="BO43" i="29" s="1"/>
  <c r="AX777" i="22"/>
  <c r="AY43" i="29" s="1"/>
  <c r="AH777" i="22"/>
  <c r="AI43" i="29" s="1"/>
  <c r="R777" i="22"/>
  <c r="S43" i="29" s="1"/>
  <c r="BK714" i="22"/>
  <c r="BL43" i="31" s="1"/>
  <c r="AU714" i="22"/>
  <c r="AV43" i="31" s="1"/>
  <c r="AE714" i="22"/>
  <c r="AF43" i="31" s="1"/>
  <c r="O714" i="22"/>
  <c r="P43" i="31" s="1"/>
  <c r="BH839" i="22"/>
  <c r="AR839" i="22"/>
  <c r="AE839" i="22"/>
  <c r="T839" i="22"/>
  <c r="I839" i="22"/>
  <c r="BG777" i="22"/>
  <c r="BH43" i="29" s="1"/>
  <c r="AQ777" i="22"/>
  <c r="AR43" i="29" s="1"/>
  <c r="AA777" i="22"/>
  <c r="AB43" i="29" s="1"/>
  <c r="K777" i="22"/>
  <c r="L43" i="29" s="1"/>
  <c r="BD714" i="22"/>
  <c r="BE43" i="31" s="1"/>
  <c r="AN714" i="22"/>
  <c r="AO43" i="31" s="1"/>
  <c r="X714" i="22"/>
  <c r="Y43" i="31" s="1"/>
  <c r="H714" i="22"/>
  <c r="I43" i="31" s="1"/>
  <c r="BA839" i="22"/>
  <c r="AK839" i="22"/>
  <c r="AA839" i="22"/>
  <c r="P839" i="22"/>
  <c r="BF777" i="22"/>
  <c r="BG43" i="29" s="1"/>
  <c r="AP777" i="22"/>
  <c r="AQ43" i="29" s="1"/>
  <c r="Z777" i="22"/>
  <c r="AA43" i="29" s="1"/>
  <c r="J777" i="22"/>
  <c r="K43" i="29" s="1"/>
  <c r="BC714" i="22"/>
  <c r="BD43" i="31" s="1"/>
  <c r="AM714" i="22"/>
  <c r="AN43" i="31" s="1"/>
  <c r="W714" i="22"/>
  <c r="X43" i="31" s="1"/>
  <c r="G714" i="22"/>
  <c r="H43" i="31" s="1"/>
  <c r="AZ839" i="22"/>
  <c r="AJ839" i="22"/>
  <c r="Y839" i="22"/>
  <c r="O839" i="22"/>
  <c r="AY777" i="22"/>
  <c r="AZ43" i="29" s="1"/>
  <c r="AI777" i="22"/>
  <c r="AJ43" i="29" s="1"/>
  <c r="S777" i="22"/>
  <c r="T43" i="29" s="1"/>
  <c r="BL714" i="22"/>
  <c r="BM43" i="31" s="1"/>
  <c r="AV714" i="22"/>
  <c r="AW43" i="31" s="1"/>
  <c r="AF714" i="22"/>
  <c r="AG43" i="31" s="1"/>
  <c r="P714" i="22"/>
  <c r="Q43" i="31" s="1"/>
  <c r="BI839" i="22"/>
  <c r="AS839" i="22"/>
  <c r="AF839" i="22"/>
  <c r="U839" i="22"/>
  <c r="K839" i="22"/>
  <c r="H45" i="34"/>
  <c r="BM780" i="22"/>
  <c r="BN45" i="29" s="1"/>
  <c r="BI780" i="22"/>
  <c r="BJ45" i="29" s="1"/>
  <c r="BE780" i="22"/>
  <c r="BF45" i="29" s="1"/>
  <c r="BA780" i="22"/>
  <c r="BB45" i="29" s="1"/>
  <c r="AW780" i="22"/>
  <c r="AX45" i="29" s="1"/>
  <c r="AS780" i="22"/>
  <c r="AT45" i="29" s="1"/>
  <c r="AO780" i="22"/>
  <c r="AP45" i="29" s="1"/>
  <c r="AK780" i="22"/>
  <c r="AL45" i="29" s="1"/>
  <c r="AG780" i="22"/>
  <c r="AH45" i="29" s="1"/>
  <c r="AC780" i="22"/>
  <c r="AD45" i="29" s="1"/>
  <c r="Y780" i="22"/>
  <c r="Z45" i="29" s="1"/>
  <c r="U780" i="22"/>
  <c r="V45" i="29" s="1"/>
  <c r="Q780" i="22"/>
  <c r="R45" i="29" s="1"/>
  <c r="M780" i="22"/>
  <c r="N45" i="29" s="1"/>
  <c r="I780" i="22"/>
  <c r="J45" i="29" s="1"/>
  <c r="BN717" i="22"/>
  <c r="BO45" i="31" s="1"/>
  <c r="BJ717" i="22"/>
  <c r="BK45" i="31" s="1"/>
  <c r="BF717" i="22"/>
  <c r="BG45" i="31" s="1"/>
  <c r="BB717" i="22"/>
  <c r="BC45" i="31" s="1"/>
  <c r="AX717" i="22"/>
  <c r="AY45" i="31" s="1"/>
  <c r="AT717" i="22"/>
  <c r="AU45" i="31" s="1"/>
  <c r="AP717" i="22"/>
  <c r="AQ45" i="31" s="1"/>
  <c r="AL717" i="22"/>
  <c r="AM45" i="31" s="1"/>
  <c r="AH717" i="22"/>
  <c r="AI45" i="31" s="1"/>
  <c r="AD717" i="22"/>
  <c r="AE45" i="31" s="1"/>
  <c r="Z717" i="22"/>
  <c r="AA45" i="31" s="1"/>
  <c r="V717" i="22"/>
  <c r="W45" i="31" s="1"/>
  <c r="R717" i="22"/>
  <c r="S45" i="31" s="1"/>
  <c r="N717" i="22"/>
  <c r="O45" i="31" s="1"/>
  <c r="J717" i="22"/>
  <c r="K45" i="31" s="1"/>
  <c r="F717" i="22"/>
  <c r="G45" i="31" s="1"/>
  <c r="BK842" i="22"/>
  <c r="BL24" i="27" s="1"/>
  <c r="BK780" i="22"/>
  <c r="BL45" i="29" s="1"/>
  <c r="BF780" i="22"/>
  <c r="BG45" i="29" s="1"/>
  <c r="AZ780" i="22"/>
  <c r="BA45" i="29" s="1"/>
  <c r="AU780" i="22"/>
  <c r="AV45" i="29" s="1"/>
  <c r="AP780" i="22"/>
  <c r="AQ45" i="29" s="1"/>
  <c r="AJ780" i="22"/>
  <c r="AK45" i="29" s="1"/>
  <c r="AE780" i="22"/>
  <c r="AF45" i="29" s="1"/>
  <c r="Z780" i="22"/>
  <c r="AA45" i="29" s="1"/>
  <c r="T780" i="22"/>
  <c r="U45" i="29" s="1"/>
  <c r="O780" i="22"/>
  <c r="P45" i="29" s="1"/>
  <c r="J780" i="22"/>
  <c r="K45" i="29" s="1"/>
  <c r="BM717" i="22"/>
  <c r="BN45" i="31" s="1"/>
  <c r="BH717" i="22"/>
  <c r="BI45" i="31" s="1"/>
  <c r="BC717" i="22"/>
  <c r="BD45" i="31" s="1"/>
  <c r="AW717" i="22"/>
  <c r="AX45" i="31" s="1"/>
  <c r="AR717" i="22"/>
  <c r="AS45" i="31" s="1"/>
  <c r="AM717" i="22"/>
  <c r="AN45" i="31" s="1"/>
  <c r="AG717" i="22"/>
  <c r="AH45" i="31" s="1"/>
  <c r="AB717" i="22"/>
  <c r="AC45" i="31" s="1"/>
  <c r="W717" i="22"/>
  <c r="X45" i="31" s="1"/>
  <c r="Q717" i="22"/>
  <c r="R45" i="31" s="1"/>
  <c r="L717" i="22"/>
  <c r="M45" i="31" s="1"/>
  <c r="G717" i="22"/>
  <c r="H45" i="31" s="1"/>
  <c r="BJ842" i="22"/>
  <c r="BK24" i="27" s="1"/>
  <c r="BF842" i="22"/>
  <c r="BG24" i="27" s="1"/>
  <c r="BB842" i="22"/>
  <c r="BC24" i="27" s="1"/>
  <c r="AX842" i="22"/>
  <c r="AY24" i="27" s="1"/>
  <c r="AT842" i="22"/>
  <c r="AU24" i="27" s="1"/>
  <c r="AP842" i="22"/>
  <c r="AQ24" i="27" s="1"/>
  <c r="AL842" i="22"/>
  <c r="AM24" i="27" s="1"/>
  <c r="AH842" i="22"/>
  <c r="AI24" i="27" s="1"/>
  <c r="AD842" i="22"/>
  <c r="AE24" i="27" s="1"/>
  <c r="Z842" i="22"/>
  <c r="AA24" i="27" s="1"/>
  <c r="V842" i="22"/>
  <c r="W24" i="27" s="1"/>
  <c r="R842" i="22"/>
  <c r="S24" i="27" s="1"/>
  <c r="N842" i="22"/>
  <c r="O24" i="27" s="1"/>
  <c r="J842" i="22"/>
  <c r="K24" i="27" s="1"/>
  <c r="F842" i="22"/>
  <c r="BJ780" i="22"/>
  <c r="BK45" i="29" s="1"/>
  <c r="BD780" i="22"/>
  <c r="BE45" i="29" s="1"/>
  <c r="AY780" i="22"/>
  <c r="AZ45" i="29" s="1"/>
  <c r="AT780" i="22"/>
  <c r="AU45" i="29" s="1"/>
  <c r="AN780" i="22"/>
  <c r="AO45" i="29" s="1"/>
  <c r="AI780" i="22"/>
  <c r="AJ45" i="29" s="1"/>
  <c r="AD780" i="22"/>
  <c r="AE45" i="29" s="1"/>
  <c r="X780" i="22"/>
  <c r="Y45" i="29" s="1"/>
  <c r="S780" i="22"/>
  <c r="T45" i="29" s="1"/>
  <c r="N780" i="22"/>
  <c r="O45" i="29" s="1"/>
  <c r="H780" i="22"/>
  <c r="I45" i="29" s="1"/>
  <c r="BL717" i="22"/>
  <c r="BM45" i="31" s="1"/>
  <c r="BG717" i="22"/>
  <c r="BH45" i="31" s="1"/>
  <c r="BA717" i="22"/>
  <c r="BB45" i="31" s="1"/>
  <c r="AV717" i="22"/>
  <c r="AW45" i="31" s="1"/>
  <c r="AQ717" i="22"/>
  <c r="AR45" i="31" s="1"/>
  <c r="AK717" i="22"/>
  <c r="AL45" i="31" s="1"/>
  <c r="AF717" i="22"/>
  <c r="AG45" i="31" s="1"/>
  <c r="AA717" i="22"/>
  <c r="AB45" i="31" s="1"/>
  <c r="U717" i="22"/>
  <c r="V45" i="31" s="1"/>
  <c r="P717" i="22"/>
  <c r="Q45" i="31" s="1"/>
  <c r="K717" i="22"/>
  <c r="L45" i="31" s="1"/>
  <c r="BN842" i="22"/>
  <c r="BO24" i="27" s="1"/>
  <c r="BI842" i="22"/>
  <c r="BJ24" i="27" s="1"/>
  <c r="BE842" i="22"/>
  <c r="BF24" i="27" s="1"/>
  <c r="BA842" i="22"/>
  <c r="BB24" i="27" s="1"/>
  <c r="AW842" i="22"/>
  <c r="AX24" i="27" s="1"/>
  <c r="AS842" i="22"/>
  <c r="AT24" i="27" s="1"/>
  <c r="AO842" i="22"/>
  <c r="AP24" i="27" s="1"/>
  <c r="AK842" i="22"/>
  <c r="AL24" i="27" s="1"/>
  <c r="AG842" i="22"/>
  <c r="AH24" i="27" s="1"/>
  <c r="AC842" i="22"/>
  <c r="AD24" i="27" s="1"/>
  <c r="Y842" i="22"/>
  <c r="Z24" i="27" s="1"/>
  <c r="U842" i="22"/>
  <c r="V24" i="27" s="1"/>
  <c r="Q842" i="22"/>
  <c r="R24" i="27" s="1"/>
  <c r="M842" i="22"/>
  <c r="N24" i="27" s="1"/>
  <c r="I842" i="22"/>
  <c r="J24" i="27" s="1"/>
  <c r="BN780" i="22"/>
  <c r="BO45" i="29" s="1"/>
  <c r="BH780" i="22"/>
  <c r="BI45" i="29" s="1"/>
  <c r="BC780" i="22"/>
  <c r="BD45" i="29" s="1"/>
  <c r="AX780" i="22"/>
  <c r="AY45" i="29" s="1"/>
  <c r="AR780" i="22"/>
  <c r="AS45" i="29" s="1"/>
  <c r="AM780" i="22"/>
  <c r="AN45" i="29" s="1"/>
  <c r="AH780" i="22"/>
  <c r="AI45" i="29" s="1"/>
  <c r="AB780" i="22"/>
  <c r="AC45" i="29" s="1"/>
  <c r="W780" i="22"/>
  <c r="X45" i="29" s="1"/>
  <c r="R780" i="22"/>
  <c r="S45" i="29" s="1"/>
  <c r="L780" i="22"/>
  <c r="M45" i="29" s="1"/>
  <c r="G780" i="22"/>
  <c r="H45" i="29" s="1"/>
  <c r="BK717" i="22"/>
  <c r="BL45" i="31" s="1"/>
  <c r="BE717" i="22"/>
  <c r="BF45" i="31" s="1"/>
  <c r="AZ717" i="22"/>
  <c r="BA45" i="31" s="1"/>
  <c r="AU717" i="22"/>
  <c r="AV45" i="31" s="1"/>
  <c r="AO717" i="22"/>
  <c r="AP45" i="31" s="1"/>
  <c r="AJ717" i="22"/>
  <c r="AK45" i="31" s="1"/>
  <c r="AE717" i="22"/>
  <c r="AF45" i="31" s="1"/>
  <c r="Y717" i="22"/>
  <c r="Z45" i="31" s="1"/>
  <c r="T717" i="22"/>
  <c r="U45" i="31" s="1"/>
  <c r="O717" i="22"/>
  <c r="P45" i="31" s="1"/>
  <c r="I717" i="22"/>
  <c r="J45" i="31" s="1"/>
  <c r="BM842" i="22"/>
  <c r="BN24" i="27" s="1"/>
  <c r="BH842" i="22"/>
  <c r="BI24" i="27" s="1"/>
  <c r="BD842" i="22"/>
  <c r="BE24" i="27" s="1"/>
  <c r="AZ842" i="22"/>
  <c r="BA24" i="27" s="1"/>
  <c r="AV842" i="22"/>
  <c r="AW24" i="27" s="1"/>
  <c r="AR842" i="22"/>
  <c r="AS24" i="27" s="1"/>
  <c r="AN842" i="22"/>
  <c r="AO24" i="27" s="1"/>
  <c r="AJ842" i="22"/>
  <c r="AK24" i="27" s="1"/>
  <c r="AF842" i="22"/>
  <c r="AG24" i="27" s="1"/>
  <c r="AB842" i="22"/>
  <c r="AC24" i="27" s="1"/>
  <c r="X842" i="22"/>
  <c r="Y24" i="27" s="1"/>
  <c r="T842" i="22"/>
  <c r="U24" i="27" s="1"/>
  <c r="P842" i="22"/>
  <c r="Q24" i="27" s="1"/>
  <c r="L842" i="22"/>
  <c r="M24" i="27" s="1"/>
  <c r="H842" i="22"/>
  <c r="I24" i="27" s="1"/>
  <c r="BL780" i="22"/>
  <c r="BM45" i="29" s="1"/>
  <c r="BG780" i="22"/>
  <c r="BH45" i="29" s="1"/>
  <c r="BB780" i="22"/>
  <c r="BC45" i="29" s="1"/>
  <c r="AV780" i="22"/>
  <c r="AW45" i="29" s="1"/>
  <c r="AQ780" i="22"/>
  <c r="AR45" i="29" s="1"/>
  <c r="AL780" i="22"/>
  <c r="AM45" i="29" s="1"/>
  <c r="AF780" i="22"/>
  <c r="AG45" i="29" s="1"/>
  <c r="AA780" i="22"/>
  <c r="AB45" i="29" s="1"/>
  <c r="V780" i="22"/>
  <c r="W45" i="29" s="1"/>
  <c r="P780" i="22"/>
  <c r="Q45" i="29" s="1"/>
  <c r="K780" i="22"/>
  <c r="L45" i="29" s="1"/>
  <c r="F780" i="22"/>
  <c r="G45" i="29" s="1"/>
  <c r="BI717" i="22"/>
  <c r="BJ45" i="31" s="1"/>
  <c r="BD717" i="22"/>
  <c r="BE45" i="31" s="1"/>
  <c r="AY717" i="22"/>
  <c r="AZ45" i="31" s="1"/>
  <c r="AS717" i="22"/>
  <c r="AT45" i="31" s="1"/>
  <c r="AN717" i="22"/>
  <c r="AO45" i="31" s="1"/>
  <c r="AI717" i="22"/>
  <c r="AJ45" i="31" s="1"/>
  <c r="AC717" i="22"/>
  <c r="AD45" i="31" s="1"/>
  <c r="X717" i="22"/>
  <c r="Y45" i="31" s="1"/>
  <c r="S717" i="22"/>
  <c r="T45" i="31" s="1"/>
  <c r="M717" i="22"/>
  <c r="N45" i="31" s="1"/>
  <c r="H717" i="22"/>
  <c r="I45" i="31" s="1"/>
  <c r="BL842" i="22"/>
  <c r="BM24" i="27" s="1"/>
  <c r="BG842" i="22"/>
  <c r="BH24" i="27" s="1"/>
  <c r="BC842" i="22"/>
  <c r="BD24" i="27" s="1"/>
  <c r="AY842" i="22"/>
  <c r="AZ24" i="27" s="1"/>
  <c r="AU842" i="22"/>
  <c r="AV24" i="27" s="1"/>
  <c r="AQ842" i="22"/>
  <c r="AR24" i="27" s="1"/>
  <c r="AM842" i="22"/>
  <c r="AN24" i="27" s="1"/>
  <c r="AI842" i="22"/>
  <c r="AJ24" i="27" s="1"/>
  <c r="AE842" i="22"/>
  <c r="AF24" i="27" s="1"/>
  <c r="AA842" i="22"/>
  <c r="AB24" i="27" s="1"/>
  <c r="W842" i="22"/>
  <c r="X24" i="27" s="1"/>
  <c r="S842" i="22"/>
  <c r="T24" i="27" s="1"/>
  <c r="O842" i="22"/>
  <c r="P24" i="27" s="1"/>
  <c r="K842" i="22"/>
  <c r="L24" i="27" s="1"/>
  <c r="G842" i="22"/>
  <c r="H24" i="27" s="1"/>
  <c r="F596" i="8"/>
  <c r="G59" i="34" s="1"/>
  <c r="G58" i="34"/>
  <c r="F600" i="8"/>
  <c r="F604" i="8" s="1"/>
  <c r="G75" i="12"/>
  <c r="E73" i="12"/>
  <c r="C75" i="12" s="1"/>
  <c r="C576" i="21"/>
  <c r="C575" i="21"/>
  <c r="C580" i="21"/>
  <c r="G60" i="34"/>
  <c r="F602" i="8"/>
  <c r="C578" i="21"/>
  <c r="C582" i="21"/>
  <c r="G61" i="34"/>
  <c r="F603" i="8"/>
  <c r="G62" i="34"/>
  <c r="H258" i="16"/>
  <c r="F244" i="16"/>
  <c r="F257" i="16"/>
  <c r="F246" i="16"/>
  <c r="E32" i="26" s="1"/>
  <c r="BN631" i="8"/>
  <c r="BO84" i="34" s="1"/>
  <c r="BO60" i="34"/>
  <c r="BF649" i="8"/>
  <c r="BG98" i="34" s="1"/>
  <c r="BG74" i="34"/>
  <c r="AU633" i="8"/>
  <c r="AV86" i="34" s="1"/>
  <c r="AV62" i="34"/>
  <c r="AE645" i="8"/>
  <c r="AF95" i="34" s="1"/>
  <c r="AF71" i="34"/>
  <c r="R632" i="8"/>
  <c r="S85" i="34" s="1"/>
  <c r="S61" i="34"/>
  <c r="H57" i="34"/>
  <c r="N783" i="8"/>
  <c r="AH783" i="8"/>
  <c r="BB783" i="8"/>
  <c r="AA721" i="8"/>
  <c r="AB56" i="29" s="1"/>
  <c r="AU721" i="8"/>
  <c r="AV56" i="29" s="1"/>
  <c r="G721" i="8"/>
  <c r="H56" i="29" s="1"/>
  <c r="Z658" i="8"/>
  <c r="AA57" i="31" s="1"/>
  <c r="AT658" i="8"/>
  <c r="AU57" i="31" s="1"/>
  <c r="BN658" i="8"/>
  <c r="BO57" i="31" s="1"/>
  <c r="W783" i="8"/>
  <c r="AR783" i="8"/>
  <c r="BM783" i="8"/>
  <c r="Q721" i="8"/>
  <c r="R56" i="29" s="1"/>
  <c r="AL721" i="8"/>
  <c r="AM56" i="29" s="1"/>
  <c r="BG721" i="8"/>
  <c r="BH56" i="29" s="1"/>
  <c r="N658" i="8"/>
  <c r="O57" i="31" s="1"/>
  <c r="AI658" i="8"/>
  <c r="AJ57" i="31" s="1"/>
  <c r="BD658" i="8"/>
  <c r="BE57" i="31" s="1"/>
  <c r="X783" i="8"/>
  <c r="AS783" i="8"/>
  <c r="BN783" i="8"/>
  <c r="R721" i="8"/>
  <c r="S56" i="29" s="1"/>
  <c r="AM721" i="8"/>
  <c r="AN56" i="29" s="1"/>
  <c r="BH721" i="8"/>
  <c r="BI56" i="29" s="1"/>
  <c r="O658" i="8"/>
  <c r="P57" i="31" s="1"/>
  <c r="AJ658" i="8"/>
  <c r="AK57" i="31" s="1"/>
  <c r="BE658" i="8"/>
  <c r="BF57" i="31" s="1"/>
  <c r="F658" i="8"/>
  <c r="G57" i="31" s="1"/>
  <c r="G32" i="38" s="1"/>
  <c r="O6" i="38" s="1"/>
  <c r="Y783" i="8"/>
  <c r="AT783" i="8"/>
  <c r="G783" i="8"/>
  <c r="S721" i="8"/>
  <c r="T56" i="29" s="1"/>
  <c r="AN721" i="8"/>
  <c r="AO56" i="29" s="1"/>
  <c r="BI721" i="8"/>
  <c r="BJ56" i="29" s="1"/>
  <c r="P658" i="8"/>
  <c r="Q57" i="31" s="1"/>
  <c r="AK658" i="8"/>
  <c r="AL57" i="31" s="1"/>
  <c r="BF658" i="8"/>
  <c r="BG57" i="31" s="1"/>
  <c r="Z783" i="8"/>
  <c r="AU783" i="8"/>
  <c r="F783" i="8"/>
  <c r="T721" i="8"/>
  <c r="U56" i="29" s="1"/>
  <c r="AO721" i="8"/>
  <c r="AP56" i="29" s="1"/>
  <c r="BJ721" i="8"/>
  <c r="BK56" i="29" s="1"/>
  <c r="Q658" i="8"/>
  <c r="R57" i="31" s="1"/>
  <c r="AL658" i="8"/>
  <c r="AM57" i="31" s="1"/>
  <c r="BG658" i="8"/>
  <c r="BH57" i="31" s="1"/>
  <c r="AA783" i="8"/>
  <c r="AV783" i="8"/>
  <c r="U721" i="8"/>
  <c r="V56" i="29" s="1"/>
  <c r="AP721" i="8"/>
  <c r="AQ56" i="29" s="1"/>
  <c r="BK721" i="8"/>
  <c r="BL56" i="29" s="1"/>
  <c r="R658" i="8"/>
  <c r="S57" i="31" s="1"/>
  <c r="AM658" i="8"/>
  <c r="AN57" i="31" s="1"/>
  <c r="BH658" i="8"/>
  <c r="BI57" i="31" s="1"/>
  <c r="AB783" i="8"/>
  <c r="AW783" i="8"/>
  <c r="AC721" i="8"/>
  <c r="AD56" i="29" s="1"/>
  <c r="AM783" i="8"/>
  <c r="AD721" i="8"/>
  <c r="AE56" i="29" s="1"/>
  <c r="BI783" i="8"/>
  <c r="AY721" i="8"/>
  <c r="AZ56" i="29" s="1"/>
  <c r="AJ783" i="8"/>
  <c r="BC721" i="8"/>
  <c r="BD56" i="29" s="1"/>
  <c r="BJ658" i="8"/>
  <c r="BK57" i="31" s="1"/>
  <c r="AC783" i="8"/>
  <c r="BE783" i="8"/>
  <c r="O721" i="8"/>
  <c r="P56" i="29" s="1"/>
  <c r="AT721" i="8"/>
  <c r="AU56" i="29" s="1"/>
  <c r="V658" i="8"/>
  <c r="W57" i="31" s="1"/>
  <c r="AW658" i="8"/>
  <c r="AX57" i="31" s="1"/>
  <c r="BG783" i="8"/>
  <c r="X658" i="8"/>
  <c r="Y57" i="31" s="1"/>
  <c r="AL783" i="8"/>
  <c r="BD721" i="8"/>
  <c r="BE56" i="29" s="1"/>
  <c r="AF658" i="8"/>
  <c r="AG57" i="31" s="1"/>
  <c r="Z721" i="8"/>
  <c r="AA56" i="29" s="1"/>
  <c r="BC658" i="8"/>
  <c r="BD57" i="31" s="1"/>
  <c r="W721" i="8"/>
  <c r="X56" i="29" s="1"/>
  <c r="AI783" i="8"/>
  <c r="BJ783" i="8"/>
  <c r="Y721" i="8"/>
  <c r="Z56" i="29" s="1"/>
  <c r="AZ721" i="8"/>
  <c r="BA56" i="29" s="1"/>
  <c r="AB658" i="8"/>
  <c r="AC57" i="31" s="1"/>
  <c r="BB658" i="8"/>
  <c r="BC57" i="31" s="1"/>
  <c r="AK783" i="8"/>
  <c r="AB721" i="8"/>
  <c r="AC56" i="29" s="1"/>
  <c r="AD658" i="8"/>
  <c r="AE57" i="31" s="1"/>
  <c r="L783" i="8"/>
  <c r="AN783" i="8"/>
  <c r="AE721" i="8"/>
  <c r="AF56" i="29" s="1"/>
  <c r="BE721" i="8"/>
  <c r="BF56" i="29" s="1"/>
  <c r="AG658" i="8"/>
  <c r="AH57" i="31" s="1"/>
  <c r="BL658" i="8"/>
  <c r="BM57" i="31" s="1"/>
  <c r="V783" i="8"/>
  <c r="N721" i="8"/>
  <c r="O56" i="29" s="1"/>
  <c r="AV658" i="8"/>
  <c r="AW57" i="31" s="1"/>
  <c r="AW721" i="8"/>
  <c r="AX56" i="29" s="1"/>
  <c r="BL783" i="8"/>
  <c r="M783" i="8"/>
  <c r="AO783" i="8"/>
  <c r="AF721" i="8"/>
  <c r="AG56" i="29" s="1"/>
  <c r="BF721" i="8"/>
  <c r="BG56" i="29" s="1"/>
  <c r="H658" i="8"/>
  <c r="I57" i="31" s="1"/>
  <c r="AH658" i="8"/>
  <c r="AI57" i="31" s="1"/>
  <c r="BM658" i="8"/>
  <c r="BN57" i="31" s="1"/>
  <c r="AD783" i="8"/>
  <c r="BF783" i="8"/>
  <c r="P721" i="8"/>
  <c r="Q56" i="29" s="1"/>
  <c r="AV721" i="8"/>
  <c r="AW56" i="29" s="1"/>
  <c r="W658" i="8"/>
  <c r="X57" i="31" s="1"/>
  <c r="AX658" i="8"/>
  <c r="AY57" i="31" s="1"/>
  <c r="AF783" i="8"/>
  <c r="BI658" i="8"/>
  <c r="BJ57" i="31" s="1"/>
  <c r="O783" i="8"/>
  <c r="AP783" i="8"/>
  <c r="AG721" i="8"/>
  <c r="AH56" i="29" s="1"/>
  <c r="BL721" i="8"/>
  <c r="BM56" i="29" s="1"/>
  <c r="I658" i="8"/>
  <c r="J57" i="31" s="1"/>
  <c r="AN658" i="8"/>
  <c r="AO57" i="31" s="1"/>
  <c r="G658" i="8"/>
  <c r="H57" i="31" s="1"/>
  <c r="J658" i="8"/>
  <c r="K57" i="31" s="1"/>
  <c r="J721" i="8"/>
  <c r="K56" i="29" s="1"/>
  <c r="M721" i="8"/>
  <c r="N56" i="29" s="1"/>
  <c r="AE783" i="8"/>
  <c r="V721" i="8"/>
  <c r="W56" i="29" s="1"/>
  <c r="AY658" i="8"/>
  <c r="AZ57" i="31" s="1"/>
  <c r="P783" i="8"/>
  <c r="AQ783" i="8"/>
  <c r="H721" i="8"/>
  <c r="I56" i="29" s="1"/>
  <c r="AH721" i="8"/>
  <c r="AI56" i="29" s="1"/>
  <c r="BM721" i="8"/>
  <c r="BN56" i="29" s="1"/>
  <c r="AO658" i="8"/>
  <c r="AP57" i="31" s="1"/>
  <c r="F721" i="8"/>
  <c r="G56" i="29" s="1"/>
  <c r="AQ658" i="8"/>
  <c r="AR57" i="31" s="1"/>
  <c r="U783" i="8"/>
  <c r="BH783" i="8"/>
  <c r="AZ658" i="8"/>
  <c r="BA57" i="31" s="1"/>
  <c r="BB721" i="8"/>
  <c r="BC56" i="29" s="1"/>
  <c r="Q783" i="8"/>
  <c r="AX783" i="8"/>
  <c r="I721" i="8"/>
  <c r="J56" i="29" s="1"/>
  <c r="AI721" i="8"/>
  <c r="AJ56" i="29" s="1"/>
  <c r="BN721" i="8"/>
  <c r="BO56" i="29" s="1"/>
  <c r="K658" i="8"/>
  <c r="L57" i="31" s="1"/>
  <c r="AP658" i="8"/>
  <c r="AQ57" i="31" s="1"/>
  <c r="BC783" i="8"/>
  <c r="AR721" i="8"/>
  <c r="AS56" i="29" s="1"/>
  <c r="T658" i="8"/>
  <c r="U57" i="31" s="1"/>
  <c r="H783" i="8"/>
  <c r="BK783" i="8"/>
  <c r="AC658" i="8"/>
  <c r="AD57" i="31" s="1"/>
  <c r="BK658" i="8"/>
  <c r="BL57" i="31" s="1"/>
  <c r="R783" i="8"/>
  <c r="AY783" i="8"/>
  <c r="AJ721" i="8"/>
  <c r="AK56" i="29" s="1"/>
  <c r="L658" i="8"/>
  <c r="M57" i="31" s="1"/>
  <c r="AU658" i="8"/>
  <c r="AV57" i="31" s="1"/>
  <c r="BD783" i="8"/>
  <c r="AS721" i="8"/>
  <c r="AT56" i="29" s="1"/>
  <c r="U658" i="8"/>
  <c r="V57" i="31" s="1"/>
  <c r="AX721" i="8"/>
  <c r="AY56" i="29" s="1"/>
  <c r="Y658" i="8"/>
  <c r="Z57" i="31" s="1"/>
  <c r="AE658" i="8"/>
  <c r="AF57" i="31" s="1"/>
  <c r="S783" i="8"/>
  <c r="AZ783" i="8"/>
  <c r="K721" i="8"/>
  <c r="L56" i="29" s="1"/>
  <c r="AK721" i="8"/>
  <c r="AL56" i="29" s="1"/>
  <c r="M658" i="8"/>
  <c r="N57" i="31" s="1"/>
  <c r="AR658" i="8"/>
  <c r="AS57" i="31" s="1"/>
  <c r="BA721" i="8"/>
  <c r="BB56" i="29" s="1"/>
  <c r="I783" i="8"/>
  <c r="J783" i="8"/>
  <c r="K783" i="8"/>
  <c r="T783" i="8"/>
  <c r="BA783" i="8"/>
  <c r="L721" i="8"/>
  <c r="M56" i="29" s="1"/>
  <c r="AQ721" i="8"/>
  <c r="AR56" i="29" s="1"/>
  <c r="S658" i="8"/>
  <c r="T57" i="31" s="1"/>
  <c r="AS658" i="8"/>
  <c r="AT57" i="31" s="1"/>
  <c r="AG783" i="8"/>
  <c r="X721" i="8"/>
  <c r="Y56" i="29" s="1"/>
  <c r="AA658" i="8"/>
  <c r="AB57" i="31" s="1"/>
  <c r="BA658" i="8"/>
  <c r="BB57" i="31" s="1"/>
  <c r="BH73" i="34"/>
  <c r="BG648" i="8"/>
  <c r="BH97" i="34" s="1"/>
  <c r="AL633" i="8"/>
  <c r="AM86" i="34" s="1"/>
  <c r="AM62" i="34"/>
  <c r="AG644" i="8"/>
  <c r="AH94" i="34" s="1"/>
  <c r="AH70" i="34"/>
  <c r="BG58" i="34"/>
  <c r="BF628" i="8"/>
  <c r="BG82" i="34" s="1"/>
  <c r="BI645" i="8"/>
  <c r="BJ95" i="34" s="1"/>
  <c r="BJ71" i="34"/>
  <c r="U57" i="34"/>
  <c r="T627" i="8"/>
  <c r="U81" i="34" s="1"/>
  <c r="AF643" i="8"/>
  <c r="AG93" i="34" s="1"/>
  <c r="AG69" i="34"/>
  <c r="AO57" i="34"/>
  <c r="AN627" i="8"/>
  <c r="AO81" i="34" s="1"/>
  <c r="J48" i="23"/>
  <c r="S167" i="8"/>
  <c r="AM167" i="8"/>
  <c r="BG167" i="8"/>
  <c r="T167" i="8"/>
  <c r="AN167" i="8"/>
  <c r="BH167" i="8"/>
  <c r="U167" i="8"/>
  <c r="AO167" i="8"/>
  <c r="BI167" i="8"/>
  <c r="V167" i="8"/>
  <c r="AP167" i="8"/>
  <c r="BJ167" i="8"/>
  <c r="W167" i="8"/>
  <c r="AQ167" i="8"/>
  <c r="BK167" i="8"/>
  <c r="X167" i="8"/>
  <c r="AR167" i="8"/>
  <c r="BL167" i="8"/>
  <c r="Y167" i="8"/>
  <c r="AS167" i="8"/>
  <c r="BM167" i="8"/>
  <c r="Z167" i="8"/>
  <c r="AT167" i="8"/>
  <c r="BN167" i="8"/>
  <c r="AA167" i="8"/>
  <c r="AU167" i="8"/>
  <c r="G167" i="8"/>
  <c r="H167" i="8"/>
  <c r="AB167" i="8"/>
  <c r="AV167" i="8"/>
  <c r="I167" i="8"/>
  <c r="AC167" i="8"/>
  <c r="AW167" i="8"/>
  <c r="J167" i="8"/>
  <c r="AD167" i="8"/>
  <c r="AX167" i="8"/>
  <c r="K167" i="8"/>
  <c r="AE167" i="8"/>
  <c r="AY167" i="8"/>
  <c r="L167" i="8"/>
  <c r="AF167" i="8"/>
  <c r="AZ167" i="8"/>
  <c r="M167" i="8"/>
  <c r="AG167" i="8"/>
  <c r="BA167" i="8"/>
  <c r="N167" i="8"/>
  <c r="AH167" i="8"/>
  <c r="BB167" i="8"/>
  <c r="O167" i="8"/>
  <c r="AI167" i="8"/>
  <c r="BC167" i="8"/>
  <c r="P167" i="8"/>
  <c r="AJ167" i="8"/>
  <c r="BD167" i="8"/>
  <c r="Q167" i="8"/>
  <c r="AK167" i="8"/>
  <c r="BE167" i="8"/>
  <c r="R167" i="8"/>
  <c r="AL167" i="8"/>
  <c r="BF167" i="8"/>
  <c r="AH647" i="8"/>
  <c r="AI96" i="34" s="1"/>
  <c r="AI72" i="34"/>
  <c r="BI59" i="34"/>
  <c r="BH629" i="8"/>
  <c r="BI83" i="34" s="1"/>
  <c r="BL643" i="8"/>
  <c r="BM93" i="34" s="1"/>
  <c r="BM69" i="34"/>
  <c r="V57" i="34"/>
  <c r="U627" i="8"/>
  <c r="V81" i="34" s="1"/>
  <c r="AI643" i="8"/>
  <c r="AJ93" i="34" s="1"/>
  <c r="AJ69" i="34"/>
  <c r="V631" i="8"/>
  <c r="W84" i="34" s="1"/>
  <c r="W60" i="34"/>
  <c r="H70" i="34"/>
  <c r="G644" i="8"/>
  <c r="H94" i="34" s="1"/>
  <c r="F365" i="8"/>
  <c r="AP633" i="8"/>
  <c r="AQ86" i="34" s="1"/>
  <c r="AQ62" i="34"/>
  <c r="H643" i="8"/>
  <c r="I93" i="34" s="1"/>
  <c r="I69" i="34"/>
  <c r="BK58" i="34"/>
  <c r="BJ628" i="8"/>
  <c r="BK82" i="34" s="1"/>
  <c r="AJ648" i="8"/>
  <c r="AK97" i="34" s="1"/>
  <c r="AK73" i="34"/>
  <c r="AR58" i="34"/>
  <c r="AQ628" i="8"/>
  <c r="AR82" i="34" s="1"/>
  <c r="AK644" i="8"/>
  <c r="AL94" i="34" s="1"/>
  <c r="AL70" i="34"/>
  <c r="BL58" i="34"/>
  <c r="BK628" i="8"/>
  <c r="BL82" i="34" s="1"/>
  <c r="W644" i="8"/>
  <c r="X94" i="34" s="1"/>
  <c r="X70" i="34"/>
  <c r="BK645" i="8"/>
  <c r="BL95" i="34" s="1"/>
  <c r="BL71" i="34"/>
  <c r="AS633" i="8"/>
  <c r="AT86" i="34" s="1"/>
  <c r="AT62" i="34"/>
  <c r="AZ73" i="34"/>
  <c r="AY648" i="8"/>
  <c r="AZ97" i="34" s="1"/>
  <c r="BA59" i="34"/>
  <c r="AZ629" i="8"/>
  <c r="BA83" i="34" s="1"/>
  <c r="AA645" i="8"/>
  <c r="AB95" i="34" s="1"/>
  <c r="AB71" i="34"/>
  <c r="BG631" i="8"/>
  <c r="BH84" i="34" s="1"/>
  <c r="BH60" i="34"/>
  <c r="O648" i="8"/>
  <c r="P97" i="34" s="1"/>
  <c r="P73" i="34"/>
  <c r="BJ57" i="34"/>
  <c r="BI627" i="8"/>
  <c r="BJ81" i="34" s="1"/>
  <c r="BJ643" i="8"/>
  <c r="BK93" i="34" s="1"/>
  <c r="BK69" i="34"/>
  <c r="BF648" i="8"/>
  <c r="BG97" i="34" s="1"/>
  <c r="BG73" i="34"/>
  <c r="AU632" i="8"/>
  <c r="AV85" i="34" s="1"/>
  <c r="AV61" i="34"/>
  <c r="AE649" i="8"/>
  <c r="AF98" i="34" s="1"/>
  <c r="AF74" i="34"/>
  <c r="S59" i="34"/>
  <c r="R629" i="8"/>
  <c r="S83" i="34" s="1"/>
  <c r="F343" i="8"/>
  <c r="BG643" i="8"/>
  <c r="BH93" i="34" s="1"/>
  <c r="BH69" i="34"/>
  <c r="AL632" i="8"/>
  <c r="AM85" i="34" s="1"/>
  <c r="AM61" i="34"/>
  <c r="AG643" i="8"/>
  <c r="AH93" i="34" s="1"/>
  <c r="AH69" i="34"/>
  <c r="BF632" i="8"/>
  <c r="BG85" i="34" s="1"/>
  <c r="BG61" i="34"/>
  <c r="BI644" i="8"/>
  <c r="BJ94" i="34" s="1"/>
  <c r="BJ70" i="34"/>
  <c r="U58" i="34"/>
  <c r="T628" i="8"/>
  <c r="U82" i="34" s="1"/>
  <c r="AF649" i="8"/>
  <c r="AG98" i="34" s="1"/>
  <c r="AG74" i="34"/>
  <c r="AV631" i="8"/>
  <c r="AW84" i="34" s="1"/>
  <c r="AW60" i="34"/>
  <c r="AH645" i="8"/>
  <c r="AI95" i="34" s="1"/>
  <c r="AI71" i="34"/>
  <c r="BI57" i="34"/>
  <c r="BH627" i="8"/>
  <c r="BI81" i="34" s="1"/>
  <c r="BA648" i="8"/>
  <c r="BB97" i="34" s="1"/>
  <c r="BB73" i="34"/>
  <c r="S631" i="8"/>
  <c r="T84" i="34" s="1"/>
  <c r="T60" i="34"/>
  <c r="AI644" i="8"/>
  <c r="AJ94" i="34" s="1"/>
  <c r="AJ70" i="34"/>
  <c r="W58" i="34"/>
  <c r="V628" i="8"/>
  <c r="W82" i="34" s="1"/>
  <c r="H73" i="34"/>
  <c r="G648" i="8"/>
  <c r="H97" i="34" s="1"/>
  <c r="AQ59" i="34"/>
  <c r="AP629" i="8"/>
  <c r="AQ83" i="34" s="1"/>
  <c r="I71" i="34"/>
  <c r="H645" i="8"/>
  <c r="I95" i="34" s="1"/>
  <c r="BK57" i="34"/>
  <c r="BJ627" i="8"/>
  <c r="BK81" i="34" s="1"/>
  <c r="AJ645" i="8"/>
  <c r="AK95" i="34" s="1"/>
  <c r="AK71" i="34"/>
  <c r="AK643" i="8"/>
  <c r="AL93" i="34" s="1"/>
  <c r="AL69" i="34"/>
  <c r="BL57" i="34"/>
  <c r="BK627" i="8"/>
  <c r="BL81" i="34" s="1"/>
  <c r="Q647" i="8"/>
  <c r="R96" i="34" s="1"/>
  <c r="R72" i="34"/>
  <c r="AP59" i="34"/>
  <c r="AO629" i="8"/>
  <c r="AP83" i="34" s="1"/>
  <c r="BK647" i="8"/>
  <c r="BL96" i="34" s="1"/>
  <c r="BL72" i="34"/>
  <c r="AS632" i="8"/>
  <c r="AT85" i="34" s="1"/>
  <c r="AT61" i="34"/>
  <c r="AY643" i="8"/>
  <c r="AZ93" i="34" s="1"/>
  <c r="AZ69" i="34"/>
  <c r="AZ632" i="8"/>
  <c r="BA85" i="34" s="1"/>
  <c r="BA61" i="34"/>
  <c r="AA644" i="8"/>
  <c r="AB94" i="34" s="1"/>
  <c r="AB70" i="34"/>
  <c r="O645" i="8"/>
  <c r="P95" i="34" s="1"/>
  <c r="P71" i="34"/>
  <c r="BJ59" i="34"/>
  <c r="BI629" i="8"/>
  <c r="BJ83" i="34" s="1"/>
  <c r="R60" i="34"/>
  <c r="Q631" i="8"/>
  <c r="R84" i="34" s="1"/>
  <c r="BN58" i="34"/>
  <c r="BM628" i="8"/>
  <c r="BN82" i="34" s="1"/>
  <c r="BO57" i="34"/>
  <c r="BN627" i="8"/>
  <c r="BO81" i="34" s="1"/>
  <c r="BF647" i="8"/>
  <c r="BG96" i="34" s="1"/>
  <c r="BG72" i="34"/>
  <c r="AV57" i="34"/>
  <c r="AU627" i="8"/>
  <c r="AV81" i="34" s="1"/>
  <c r="AE648" i="8"/>
  <c r="AF97" i="34" s="1"/>
  <c r="AF73" i="34"/>
  <c r="BG647" i="8"/>
  <c r="BH96" i="34" s="1"/>
  <c r="BH72" i="34"/>
  <c r="AM57" i="34"/>
  <c r="AL627" i="8"/>
  <c r="AM81" i="34" s="1"/>
  <c r="AG648" i="8"/>
  <c r="AH97" i="34" s="1"/>
  <c r="AH73" i="34"/>
  <c r="BG59" i="34"/>
  <c r="BF629" i="8"/>
  <c r="BG83" i="34" s="1"/>
  <c r="BI643" i="8"/>
  <c r="BJ93" i="34" s="1"/>
  <c r="BJ69" i="34"/>
  <c r="U59" i="34"/>
  <c r="T629" i="8"/>
  <c r="U83" i="34" s="1"/>
  <c r="AD647" i="8"/>
  <c r="AE96" i="34" s="1"/>
  <c r="AE72" i="34"/>
  <c r="AV633" i="8"/>
  <c r="AW86" i="34" s="1"/>
  <c r="AW62" i="34"/>
  <c r="R649" i="8"/>
  <c r="S98" i="34" s="1"/>
  <c r="S74" i="34"/>
  <c r="AF57" i="34"/>
  <c r="AE627" i="8"/>
  <c r="AF81" i="34" s="1"/>
  <c r="BA647" i="8"/>
  <c r="BB96" i="34" s="1"/>
  <c r="BB72" i="34"/>
  <c r="S633" i="8"/>
  <c r="T86" i="34" s="1"/>
  <c r="T62" i="34"/>
  <c r="AI649" i="8"/>
  <c r="AJ98" i="34" s="1"/>
  <c r="AJ74" i="34"/>
  <c r="H648" i="8"/>
  <c r="I97" i="34" s="1"/>
  <c r="I73" i="34"/>
  <c r="AJ644" i="8"/>
  <c r="AK94" i="34" s="1"/>
  <c r="AK70" i="34"/>
  <c r="AR57" i="34"/>
  <c r="AQ627" i="8"/>
  <c r="AR81" i="34" s="1"/>
  <c r="AC645" i="8"/>
  <c r="AD95" i="34" s="1"/>
  <c r="AD71" i="34"/>
  <c r="AN60" i="34"/>
  <c r="AM631" i="8"/>
  <c r="AN84" i="34" s="1"/>
  <c r="Q648" i="8"/>
  <c r="R97" i="34" s="1"/>
  <c r="R73" i="34"/>
  <c r="AP57" i="34"/>
  <c r="AO627" i="8"/>
  <c r="AP81" i="34" s="1"/>
  <c r="BL73" i="34"/>
  <c r="BK648" i="8"/>
  <c r="BL97" i="34" s="1"/>
  <c r="AT58" i="34"/>
  <c r="AS628" i="8"/>
  <c r="AT82" i="34" s="1"/>
  <c r="AY649" i="8"/>
  <c r="AZ98" i="34" s="1"/>
  <c r="AZ74" i="34"/>
  <c r="AB69" i="34"/>
  <c r="AA643" i="8"/>
  <c r="AB93" i="34" s="1"/>
  <c r="BH57" i="34"/>
  <c r="BG627" i="8"/>
  <c r="BH81" i="34" s="1"/>
  <c r="BC633" i="8"/>
  <c r="BD86" i="34" s="1"/>
  <c r="BD62" i="34"/>
  <c r="BJ58" i="34"/>
  <c r="BI628" i="8"/>
  <c r="BJ82" i="34" s="1"/>
  <c r="Q633" i="8"/>
  <c r="R86" i="34" s="1"/>
  <c r="R62" i="34"/>
  <c r="L649" i="8"/>
  <c r="M98" i="34" s="1"/>
  <c r="M74" i="34"/>
  <c r="BO58" i="34"/>
  <c r="BN628" i="8"/>
  <c r="BO82" i="34" s="1"/>
  <c r="BG71" i="34"/>
  <c r="BF645" i="8"/>
  <c r="BG95" i="34" s="1"/>
  <c r="AE644" i="8"/>
  <c r="AF94" i="34" s="1"/>
  <c r="AF70" i="34"/>
  <c r="S57" i="34"/>
  <c r="R627" i="8"/>
  <c r="S81" i="34" s="1"/>
  <c r="F348" i="8"/>
  <c r="BH71" i="34"/>
  <c r="BG645" i="8"/>
  <c r="BH95" i="34" s="1"/>
  <c r="AG647" i="8"/>
  <c r="AH96" i="34" s="1"/>
  <c r="AH72" i="34"/>
  <c r="AQ73" i="34"/>
  <c r="AP648" i="8"/>
  <c r="AQ97" i="34" s="1"/>
  <c r="AB633" i="8"/>
  <c r="AC86" i="34" s="1"/>
  <c r="AC62" i="34"/>
  <c r="AD645" i="8"/>
  <c r="AE95" i="34" s="1"/>
  <c r="AE71" i="34"/>
  <c r="AV632" i="8"/>
  <c r="AW85" i="34" s="1"/>
  <c r="AW61" i="34"/>
  <c r="R647" i="8"/>
  <c r="S96" i="34" s="1"/>
  <c r="S72" i="34"/>
  <c r="AE631" i="8"/>
  <c r="AF84" i="34" s="1"/>
  <c r="AF60" i="34"/>
  <c r="BA649" i="8"/>
  <c r="BB98" i="34" s="1"/>
  <c r="BB74" i="34"/>
  <c r="T61" i="34"/>
  <c r="S632" i="8"/>
  <c r="T85" i="34" s="1"/>
  <c r="AI648" i="8"/>
  <c r="AJ97" i="34" s="1"/>
  <c r="AJ73" i="34"/>
  <c r="W59" i="34"/>
  <c r="V629" i="8"/>
  <c r="W83" i="34" s="1"/>
  <c r="AQ58" i="34"/>
  <c r="AP628" i="8"/>
  <c r="AQ82" i="34" s="1"/>
  <c r="I72" i="34"/>
  <c r="H647" i="8"/>
  <c r="I96" i="34" s="1"/>
  <c r="BK59" i="34"/>
  <c r="BJ629" i="8"/>
  <c r="BK83" i="34" s="1"/>
  <c r="AX649" i="8"/>
  <c r="AY98" i="34" s="1"/>
  <c r="AY74" i="34"/>
  <c r="AJ631" i="8"/>
  <c r="AK84" i="34" s="1"/>
  <c r="AK60" i="34"/>
  <c r="AD72" i="34"/>
  <c r="AC647" i="8"/>
  <c r="AD96" i="34" s="1"/>
  <c r="AM633" i="8"/>
  <c r="AN86" i="34" s="1"/>
  <c r="AN62" i="34"/>
  <c r="Q649" i="8"/>
  <c r="R98" i="34" s="1"/>
  <c r="R74" i="34"/>
  <c r="AO631" i="8"/>
  <c r="AP84" i="34" s="1"/>
  <c r="AP60" i="34"/>
  <c r="BK649" i="8"/>
  <c r="BL98" i="34" s="1"/>
  <c r="BL74" i="34"/>
  <c r="AT57" i="34"/>
  <c r="AS627" i="8"/>
  <c r="AT81" i="34" s="1"/>
  <c r="AY644" i="8"/>
  <c r="AZ94" i="34" s="1"/>
  <c r="AZ70" i="34"/>
  <c r="BA57" i="34"/>
  <c r="AZ627" i="8"/>
  <c r="BA81" i="34" s="1"/>
  <c r="AI632" i="8"/>
  <c r="AJ85" i="34" s="1"/>
  <c r="AJ61" i="34"/>
  <c r="BH59" i="34"/>
  <c r="BG629" i="8"/>
  <c r="BH83" i="34" s="1"/>
  <c r="BC632" i="8"/>
  <c r="BD85" i="34" s="1"/>
  <c r="BD61" i="34"/>
  <c r="AU648" i="8"/>
  <c r="AV97" i="34" s="1"/>
  <c r="AV73" i="34"/>
  <c r="Q632" i="8"/>
  <c r="R85" i="34" s="1"/>
  <c r="R61" i="34"/>
  <c r="L648" i="8"/>
  <c r="M97" i="34" s="1"/>
  <c r="M73" i="34"/>
  <c r="BO59" i="34"/>
  <c r="BN629" i="8"/>
  <c r="BO83" i="34" s="1"/>
  <c r="Z648" i="8"/>
  <c r="AA97" i="34" s="1"/>
  <c r="AA73" i="34"/>
  <c r="AV58" i="34"/>
  <c r="AU628" i="8"/>
  <c r="AV82" i="34" s="1"/>
  <c r="AE643" i="8"/>
  <c r="AF93" i="34" s="1"/>
  <c r="AF69" i="34"/>
  <c r="S58" i="34"/>
  <c r="R628" i="8"/>
  <c r="S82" i="34" s="1"/>
  <c r="BG644" i="8"/>
  <c r="BH94" i="34" s="1"/>
  <c r="BH70" i="34"/>
  <c r="AM59" i="34"/>
  <c r="AL629" i="8"/>
  <c r="AM83" i="34" s="1"/>
  <c r="BB649" i="8"/>
  <c r="BC98" i="34" s="1"/>
  <c r="BC74" i="34"/>
  <c r="O632" i="8"/>
  <c r="P85" i="34" s="1"/>
  <c r="P61" i="34"/>
  <c r="AP643" i="8"/>
  <c r="AQ93" i="34" s="1"/>
  <c r="AQ69" i="34"/>
  <c r="AB632" i="8"/>
  <c r="AC85" i="34" s="1"/>
  <c r="AC61" i="34"/>
  <c r="AD644" i="8"/>
  <c r="AE94" i="34" s="1"/>
  <c r="AE70" i="34"/>
  <c r="AW57" i="34"/>
  <c r="AV627" i="8"/>
  <c r="AW81" i="34" s="1"/>
  <c r="R645" i="8"/>
  <c r="S95" i="34" s="1"/>
  <c r="S71" i="34"/>
  <c r="AE633" i="8"/>
  <c r="AF86" i="34" s="1"/>
  <c r="AF62" i="34"/>
  <c r="BA645" i="8"/>
  <c r="BB95" i="34" s="1"/>
  <c r="BB71" i="34"/>
  <c r="T59" i="34"/>
  <c r="S629" i="8"/>
  <c r="T83" i="34" s="1"/>
  <c r="AI647" i="8"/>
  <c r="AJ96" i="34" s="1"/>
  <c r="AJ72" i="34"/>
  <c r="W57" i="34"/>
  <c r="V627" i="8"/>
  <c r="W81" i="34" s="1"/>
  <c r="AQ57" i="34"/>
  <c r="AP627" i="8"/>
  <c r="AQ81" i="34" s="1"/>
  <c r="AM649" i="8"/>
  <c r="AN98" i="34" s="1"/>
  <c r="AN74" i="34"/>
  <c r="AF631" i="8"/>
  <c r="AG84" i="34" s="1"/>
  <c r="AG60" i="34"/>
  <c r="AX648" i="8"/>
  <c r="AY97" i="34" s="1"/>
  <c r="AY73" i="34"/>
  <c r="AJ632" i="8"/>
  <c r="AK85" i="34" s="1"/>
  <c r="AK61" i="34"/>
  <c r="AC648" i="8"/>
  <c r="AD97" i="34" s="1"/>
  <c r="AD73" i="34"/>
  <c r="AN59" i="34"/>
  <c r="AM629" i="8"/>
  <c r="AN83" i="34" s="1"/>
  <c r="Q645" i="8"/>
  <c r="R95" i="34" s="1"/>
  <c r="R71" i="34"/>
  <c r="AO632" i="8"/>
  <c r="AP85" i="34" s="1"/>
  <c r="AP61" i="34"/>
  <c r="BK643" i="8"/>
  <c r="BL93" i="34" s="1"/>
  <c r="BL69" i="34"/>
  <c r="AT59" i="34"/>
  <c r="AS629" i="8"/>
  <c r="AT83" i="34" s="1"/>
  <c r="N631" i="8"/>
  <c r="O84" i="34" s="1"/>
  <c r="O60" i="34"/>
  <c r="BA58" i="34"/>
  <c r="AZ628" i="8"/>
  <c r="BA82" i="34" s="1"/>
  <c r="AI631" i="8"/>
  <c r="AJ84" i="34" s="1"/>
  <c r="AJ60" i="34"/>
  <c r="AS649" i="8"/>
  <c r="AT98" i="34" s="1"/>
  <c r="AT74" i="34"/>
  <c r="BD59" i="34"/>
  <c r="BC629" i="8"/>
  <c r="BD83" i="34" s="1"/>
  <c r="AU643" i="8"/>
  <c r="AV93" i="34" s="1"/>
  <c r="AV69" i="34"/>
  <c r="R58" i="34"/>
  <c r="Q628" i="8"/>
  <c r="R82" i="34" s="1"/>
  <c r="L647" i="8"/>
  <c r="M96" i="34" s="1"/>
  <c r="M72" i="34"/>
  <c r="K631" i="8"/>
  <c r="L84" i="34" s="1"/>
  <c r="L60" i="34"/>
  <c r="Z647" i="8"/>
  <c r="AA96" i="34" s="1"/>
  <c r="AA72" i="34"/>
  <c r="AV59" i="34"/>
  <c r="AU629" i="8"/>
  <c r="AV83" i="34" s="1"/>
  <c r="N648" i="8"/>
  <c r="O97" i="34" s="1"/>
  <c r="O73" i="34"/>
  <c r="BN645" i="8"/>
  <c r="BO95" i="34" s="1"/>
  <c r="BO71" i="34"/>
  <c r="AA631" i="8"/>
  <c r="AB84" i="34" s="1"/>
  <c r="AB60" i="34"/>
  <c r="BB648" i="8"/>
  <c r="BC97" i="34" s="1"/>
  <c r="BC73" i="34"/>
  <c r="O631" i="8"/>
  <c r="P84" i="34" s="1"/>
  <c r="P60" i="34"/>
  <c r="AP644" i="8"/>
  <c r="AQ94" i="34" s="1"/>
  <c r="AQ70" i="34"/>
  <c r="AC57" i="34"/>
  <c r="AB627" i="8"/>
  <c r="AC81" i="34" s="1"/>
  <c r="AD648" i="8"/>
  <c r="AE97" i="34" s="1"/>
  <c r="AE73" i="34"/>
  <c r="AW58" i="34"/>
  <c r="AV628" i="8"/>
  <c r="AW82" i="34" s="1"/>
  <c r="S69" i="34"/>
  <c r="R643" i="8"/>
  <c r="S93" i="34" s="1"/>
  <c r="AE632" i="8"/>
  <c r="AF85" i="34" s="1"/>
  <c r="AF61" i="34"/>
  <c r="BA644" i="8"/>
  <c r="BB94" i="34" s="1"/>
  <c r="BB70" i="34"/>
  <c r="T58" i="34"/>
  <c r="S628" i="8"/>
  <c r="T82" i="34" s="1"/>
  <c r="BM649" i="8"/>
  <c r="BN98" i="34" s="1"/>
  <c r="BN74" i="34"/>
  <c r="Y632" i="8"/>
  <c r="Z85" i="34" s="1"/>
  <c r="Z61" i="34"/>
  <c r="AO647" i="8"/>
  <c r="AP96" i="34" s="1"/>
  <c r="AP72" i="34"/>
  <c r="BE59" i="34"/>
  <c r="BD629" i="8"/>
  <c r="BE83" i="34" s="1"/>
  <c r="AM644" i="8"/>
  <c r="AN94" i="34" s="1"/>
  <c r="AN70" i="34"/>
  <c r="AF633" i="8"/>
  <c r="AG86" i="34" s="1"/>
  <c r="AG62" i="34"/>
  <c r="AX647" i="8"/>
  <c r="AY96" i="34" s="1"/>
  <c r="AY72" i="34"/>
  <c r="AJ633" i="8"/>
  <c r="AK86" i="34" s="1"/>
  <c r="AK62" i="34"/>
  <c r="AD74" i="34"/>
  <c r="AC649" i="8"/>
  <c r="AD98" i="34" s="1"/>
  <c r="AN57" i="34"/>
  <c r="AM627" i="8"/>
  <c r="AN81" i="34" s="1"/>
  <c r="Q644" i="8"/>
  <c r="R94" i="34" s="1"/>
  <c r="R70" i="34"/>
  <c r="AO633" i="8"/>
  <c r="AP86" i="34" s="1"/>
  <c r="AP62" i="34"/>
  <c r="BK644" i="8"/>
  <c r="BL94" i="34" s="1"/>
  <c r="BL70" i="34"/>
  <c r="O58" i="34"/>
  <c r="N628" i="8"/>
  <c r="O82" i="34" s="1"/>
  <c r="M649" i="8"/>
  <c r="N98" i="34" s="1"/>
  <c r="N74" i="34"/>
  <c r="AI633" i="8"/>
  <c r="AJ86" i="34" s="1"/>
  <c r="AJ62" i="34"/>
  <c r="AS645" i="8"/>
  <c r="AT95" i="34" s="1"/>
  <c r="AT71" i="34"/>
  <c r="BC631" i="8"/>
  <c r="BD84" i="34" s="1"/>
  <c r="BD60" i="34"/>
  <c r="AU644" i="8"/>
  <c r="AV94" i="34" s="1"/>
  <c r="AV70" i="34"/>
  <c r="R57" i="34"/>
  <c r="Q627" i="8"/>
  <c r="R81" i="34" s="1"/>
  <c r="L645" i="8"/>
  <c r="M95" i="34" s="1"/>
  <c r="M71" i="34"/>
  <c r="K633" i="8"/>
  <c r="L86" i="34" s="1"/>
  <c r="L62" i="34"/>
  <c r="Z645" i="8"/>
  <c r="AA95" i="34" s="1"/>
  <c r="AA71" i="34"/>
  <c r="P631" i="8"/>
  <c r="Q84" i="34" s="1"/>
  <c r="Q60" i="34"/>
  <c r="N647" i="8"/>
  <c r="O96" i="34" s="1"/>
  <c r="O72" i="34"/>
  <c r="BN644" i="8"/>
  <c r="BO94" i="34" s="1"/>
  <c r="BO70" i="34"/>
  <c r="AA633" i="8"/>
  <c r="AB86" i="34" s="1"/>
  <c r="AB62" i="34"/>
  <c r="BB645" i="8"/>
  <c r="BC95" i="34" s="1"/>
  <c r="BC71" i="34"/>
  <c r="O633" i="8"/>
  <c r="P86" i="34" s="1"/>
  <c r="P62" i="34"/>
  <c r="AP645" i="8"/>
  <c r="AQ95" i="34" s="1"/>
  <c r="AQ71" i="34"/>
  <c r="AC59" i="34"/>
  <c r="AB629" i="8"/>
  <c r="AC83" i="34" s="1"/>
  <c r="AD643" i="8"/>
  <c r="AE93" i="34" s="1"/>
  <c r="AE69" i="34"/>
  <c r="R648" i="8"/>
  <c r="S97" i="34" s="1"/>
  <c r="S73" i="34"/>
  <c r="AF58" i="34"/>
  <c r="AE628" i="8"/>
  <c r="AF82" i="34" s="1"/>
  <c r="BA643" i="8"/>
  <c r="BB93" i="34" s="1"/>
  <c r="BB69" i="34"/>
  <c r="T57" i="34"/>
  <c r="S627" i="8"/>
  <c r="T81" i="34" s="1"/>
  <c r="BM648" i="8"/>
  <c r="BN97" i="34" s="1"/>
  <c r="BN73" i="34"/>
  <c r="Z58" i="34"/>
  <c r="Y628" i="8"/>
  <c r="Z82" i="34" s="1"/>
  <c r="AO645" i="8"/>
  <c r="AP95" i="34" s="1"/>
  <c r="AP71" i="34"/>
  <c r="BD631" i="8"/>
  <c r="BE84" i="34" s="1"/>
  <c r="BE60" i="34"/>
  <c r="AM648" i="8"/>
  <c r="AN97" i="34" s="1"/>
  <c r="AN73" i="34"/>
  <c r="AF632" i="8"/>
  <c r="AG85" i="34" s="1"/>
  <c r="AG61" i="34"/>
  <c r="AX645" i="8"/>
  <c r="AY95" i="34" s="1"/>
  <c r="AY71" i="34"/>
  <c r="AK58" i="34"/>
  <c r="AJ628" i="8"/>
  <c r="AK82" i="34" s="1"/>
  <c r="AC643" i="8"/>
  <c r="AD93" i="34" s="1"/>
  <c r="AD69" i="34"/>
  <c r="AM632" i="8"/>
  <c r="AN85" i="34" s="1"/>
  <c r="AN61" i="34"/>
  <c r="Q643" i="8"/>
  <c r="R93" i="34" s="1"/>
  <c r="R69" i="34"/>
  <c r="BB631" i="8"/>
  <c r="BC84" i="34" s="1"/>
  <c r="BC60" i="34"/>
  <c r="AQ647" i="8"/>
  <c r="AR96" i="34" s="1"/>
  <c r="AR72" i="34"/>
  <c r="O57" i="34"/>
  <c r="N627" i="8"/>
  <c r="O81" i="34" s="1"/>
  <c r="M648" i="8"/>
  <c r="N97" i="34" s="1"/>
  <c r="N73" i="34"/>
  <c r="AJ59" i="34"/>
  <c r="AI629" i="8"/>
  <c r="AJ83" i="34" s="1"/>
  <c r="AS644" i="8"/>
  <c r="AT94" i="34" s="1"/>
  <c r="AT70" i="34"/>
  <c r="AU649" i="8"/>
  <c r="AV98" i="34" s="1"/>
  <c r="AV74" i="34"/>
  <c r="L644" i="8"/>
  <c r="M94" i="34" s="1"/>
  <c r="M70" i="34"/>
  <c r="L61" i="34"/>
  <c r="K632" i="8"/>
  <c r="L85" i="34" s="1"/>
  <c r="Z644" i="8"/>
  <c r="AA94" i="34" s="1"/>
  <c r="AA70" i="34"/>
  <c r="P632" i="8"/>
  <c r="Q85" i="34" s="1"/>
  <c r="Q61" i="34"/>
  <c r="N644" i="8"/>
  <c r="O94" i="34" s="1"/>
  <c r="O70" i="34"/>
  <c r="BO69" i="34"/>
  <c r="BN643" i="8"/>
  <c r="BO93" i="34" s="1"/>
  <c r="AA632" i="8"/>
  <c r="AB85" i="34" s="1"/>
  <c r="AB61" i="34"/>
  <c r="BB647" i="8"/>
  <c r="BC96" i="34" s="1"/>
  <c r="BC72" i="34"/>
  <c r="AP649" i="8"/>
  <c r="AQ98" i="34" s="1"/>
  <c r="AQ74" i="34"/>
  <c r="AD649" i="8"/>
  <c r="AE98" i="34" s="1"/>
  <c r="AE74" i="34"/>
  <c r="AW59" i="34"/>
  <c r="AV629" i="8"/>
  <c r="AW83" i="34" s="1"/>
  <c r="R644" i="8"/>
  <c r="S94" i="34" s="1"/>
  <c r="S70" i="34"/>
  <c r="AF59" i="34"/>
  <c r="AE629" i="8"/>
  <c r="AF83" i="34" s="1"/>
  <c r="AY631" i="8"/>
  <c r="AZ84" i="34" s="1"/>
  <c r="AZ60" i="34"/>
  <c r="BM647" i="8"/>
  <c r="BN96" i="34" s="1"/>
  <c r="BN72" i="34"/>
  <c r="Z60" i="34"/>
  <c r="Y631" i="8"/>
  <c r="Z84" i="34" s="1"/>
  <c r="AP74" i="34"/>
  <c r="AO649" i="8"/>
  <c r="AP98" i="34" s="1"/>
  <c r="BD633" i="8"/>
  <c r="BE86" i="34" s="1"/>
  <c r="BE62" i="34"/>
  <c r="AM647" i="8"/>
  <c r="AN96" i="34" s="1"/>
  <c r="AN72" i="34"/>
  <c r="AG59" i="34"/>
  <c r="AF629" i="8"/>
  <c r="AG83" i="34" s="1"/>
  <c r="AX644" i="8"/>
  <c r="AY94" i="34" s="1"/>
  <c r="AY70" i="34"/>
  <c r="AC644" i="8"/>
  <c r="AD94" i="34" s="1"/>
  <c r="AD70" i="34"/>
  <c r="AH631" i="8"/>
  <c r="AI84" i="34" s="1"/>
  <c r="AI60" i="34"/>
  <c r="AP58" i="34"/>
  <c r="AO628" i="8"/>
  <c r="AP82" i="34" s="1"/>
  <c r="BC62" i="34"/>
  <c r="BB633" i="8"/>
  <c r="BC86" i="34" s="1"/>
  <c r="AQ645" i="8"/>
  <c r="AR95" i="34" s="1"/>
  <c r="AR71" i="34"/>
  <c r="N633" i="8"/>
  <c r="O86" i="34" s="1"/>
  <c r="O62" i="34"/>
  <c r="M643" i="8"/>
  <c r="N93" i="34" s="1"/>
  <c r="N69" i="34"/>
  <c r="AT73" i="34"/>
  <c r="AS648" i="8"/>
  <c r="AT97" i="34" s="1"/>
  <c r="BD58" i="34"/>
  <c r="BC628" i="8"/>
  <c r="BD82" i="34" s="1"/>
  <c r="AU647" i="8"/>
  <c r="AV96" i="34" s="1"/>
  <c r="AV72" i="34"/>
  <c r="R59" i="34"/>
  <c r="Q629" i="8"/>
  <c r="R83" i="34" s="1"/>
  <c r="L643" i="8"/>
  <c r="M93" i="34" s="1"/>
  <c r="M69" i="34"/>
  <c r="L58" i="34"/>
  <c r="K628" i="8"/>
  <c r="L82" i="34" s="1"/>
  <c r="Z649" i="8"/>
  <c r="AA98" i="34" s="1"/>
  <c r="AA74" i="34"/>
  <c r="P633" i="8"/>
  <c r="Q86" i="34" s="1"/>
  <c r="Q62" i="34"/>
  <c r="N649" i="8"/>
  <c r="O98" i="34" s="1"/>
  <c r="O74" i="34"/>
  <c r="F345" i="8"/>
  <c r="BN647" i="8"/>
  <c r="BO96" i="34" s="1"/>
  <c r="BO72" i="34"/>
  <c r="AB58" i="34"/>
  <c r="AA628" i="8"/>
  <c r="AB82" i="34" s="1"/>
  <c r="BB644" i="8"/>
  <c r="BC94" i="34" s="1"/>
  <c r="BC70" i="34"/>
  <c r="P59" i="34"/>
  <c r="O629" i="8"/>
  <c r="P83" i="34" s="1"/>
  <c r="AP647" i="8"/>
  <c r="AQ96" i="34" s="1"/>
  <c r="AQ72" i="34"/>
  <c r="AB631" i="8"/>
  <c r="AC84" i="34" s="1"/>
  <c r="AC60" i="34"/>
  <c r="AE60" i="34"/>
  <c r="AD631" i="8"/>
  <c r="AE84" i="34" s="1"/>
  <c r="AX631" i="8"/>
  <c r="AY84" i="34" s="1"/>
  <c r="AY60" i="34"/>
  <c r="AY633" i="8"/>
  <c r="AZ86" i="34" s="1"/>
  <c r="AZ62" i="34"/>
  <c r="F645" i="8"/>
  <c r="G88" i="34"/>
  <c r="BM645" i="8"/>
  <c r="BN95" i="34" s="1"/>
  <c r="BN71" i="34"/>
  <c r="Y633" i="8"/>
  <c r="Z86" i="34" s="1"/>
  <c r="Z62" i="34"/>
  <c r="AO648" i="8"/>
  <c r="AP97" i="34" s="1"/>
  <c r="AP73" i="34"/>
  <c r="BE61" i="34"/>
  <c r="BD632" i="8"/>
  <c r="BE85" i="34" s="1"/>
  <c r="AN71" i="34"/>
  <c r="AM645" i="8"/>
  <c r="AN95" i="34" s="1"/>
  <c r="AG57" i="34"/>
  <c r="AF627" i="8"/>
  <c r="AG81" i="34" s="1"/>
  <c r="AX643" i="8"/>
  <c r="AY93" i="34" s="1"/>
  <c r="AY69" i="34"/>
  <c r="AK59" i="34"/>
  <c r="AJ629" i="8"/>
  <c r="AK83" i="34" s="1"/>
  <c r="M631" i="8"/>
  <c r="N84" i="34" s="1"/>
  <c r="N60" i="34"/>
  <c r="AN58" i="34"/>
  <c r="AM628" i="8"/>
  <c r="AN82" i="34" s="1"/>
  <c r="AH632" i="8"/>
  <c r="AI85" i="34" s="1"/>
  <c r="AI61" i="34"/>
  <c r="K649" i="8"/>
  <c r="L98" i="34" s="1"/>
  <c r="L74" i="34"/>
  <c r="BB632" i="8"/>
  <c r="BC85" i="34" s="1"/>
  <c r="BC61" i="34"/>
  <c r="AR69" i="34"/>
  <c r="AQ643" i="8"/>
  <c r="AR93" i="34" s="1"/>
  <c r="N632" i="8"/>
  <c r="O85" i="34" s="1"/>
  <c r="O61" i="34"/>
  <c r="M647" i="8"/>
  <c r="N96" i="34" s="1"/>
  <c r="N72" i="34"/>
  <c r="AJ58" i="34"/>
  <c r="AI628" i="8"/>
  <c r="AJ82" i="34" s="1"/>
  <c r="AS647" i="8"/>
  <c r="AT96" i="34" s="1"/>
  <c r="AT72" i="34"/>
  <c r="BD57" i="34"/>
  <c r="BC627" i="8"/>
  <c r="BD81" i="34" s="1"/>
  <c r="AU645" i="8"/>
  <c r="AV95" i="34" s="1"/>
  <c r="AV71" i="34"/>
  <c r="AT631" i="8"/>
  <c r="AU84" i="34" s="1"/>
  <c r="AU60" i="34"/>
  <c r="AB649" i="8"/>
  <c r="AC98" i="34" s="1"/>
  <c r="AC74" i="34"/>
  <c r="Z643" i="8"/>
  <c r="AA93" i="34" s="1"/>
  <c r="AA69" i="34"/>
  <c r="Q58" i="34"/>
  <c r="P628" i="8"/>
  <c r="Q82" i="34" s="1"/>
  <c r="N645" i="8"/>
  <c r="O95" i="34" s="1"/>
  <c r="O71" i="34"/>
  <c r="H58" i="34"/>
  <c r="M784" i="8"/>
  <c r="AG784" i="8"/>
  <c r="BA784" i="8"/>
  <c r="G722" i="8"/>
  <c r="H57" i="29" s="1"/>
  <c r="AA722" i="8"/>
  <c r="AB57" i="29" s="1"/>
  <c r="AU722" i="8"/>
  <c r="AV57" i="29" s="1"/>
  <c r="F722" i="8"/>
  <c r="G57" i="29" s="1"/>
  <c r="Y659" i="8"/>
  <c r="Z58" i="31" s="1"/>
  <c r="AS659" i="8"/>
  <c r="AT58" i="31" s="1"/>
  <c r="BM659" i="8"/>
  <c r="BN58" i="31" s="1"/>
  <c r="Y784" i="8"/>
  <c r="AT784" i="8"/>
  <c r="G784" i="8"/>
  <c r="N722" i="8"/>
  <c r="O57" i="29" s="1"/>
  <c r="AI722" i="8"/>
  <c r="AJ57" i="29" s="1"/>
  <c r="BD722" i="8"/>
  <c r="BE57" i="29" s="1"/>
  <c r="J659" i="8"/>
  <c r="K58" i="31" s="1"/>
  <c r="AE659" i="8"/>
  <c r="AF58" i="31" s="1"/>
  <c r="AZ659" i="8"/>
  <c r="BA58" i="31" s="1"/>
  <c r="F659" i="8"/>
  <c r="G58" i="31" s="1"/>
  <c r="G33" i="38" s="1"/>
  <c r="Z784" i="8"/>
  <c r="AU784" i="8"/>
  <c r="F784" i="8"/>
  <c r="O722" i="8"/>
  <c r="P57" i="29" s="1"/>
  <c r="AJ722" i="8"/>
  <c r="AK57" i="29" s="1"/>
  <c r="BE722" i="8"/>
  <c r="BF57" i="29" s="1"/>
  <c r="K659" i="8"/>
  <c r="L58" i="31" s="1"/>
  <c r="AF659" i="8"/>
  <c r="AG58" i="31" s="1"/>
  <c r="BA659" i="8"/>
  <c r="BB58" i="31" s="1"/>
  <c r="AA784" i="8"/>
  <c r="AV784" i="8"/>
  <c r="P722" i="8"/>
  <c r="Q57" i="29" s="1"/>
  <c r="AK722" i="8"/>
  <c r="AL57" i="29" s="1"/>
  <c r="BF722" i="8"/>
  <c r="BG57" i="29" s="1"/>
  <c r="L659" i="8"/>
  <c r="M58" i="31" s="1"/>
  <c r="AG659" i="8"/>
  <c r="AH58" i="31" s="1"/>
  <c r="BB659" i="8"/>
  <c r="BC58" i="31" s="1"/>
  <c r="AB784" i="8"/>
  <c r="AW784" i="8"/>
  <c r="Q722" i="8"/>
  <c r="R57" i="29" s="1"/>
  <c r="AL722" i="8"/>
  <c r="AM57" i="29" s="1"/>
  <c r="BG722" i="8"/>
  <c r="BH57" i="29" s="1"/>
  <c r="M659" i="8"/>
  <c r="N58" i="31" s="1"/>
  <c r="AH659" i="8"/>
  <c r="AI58" i="31" s="1"/>
  <c r="BC659" i="8"/>
  <c r="BD58" i="31" s="1"/>
  <c r="H784" i="8"/>
  <c r="AC784" i="8"/>
  <c r="AX784" i="8"/>
  <c r="R722" i="8"/>
  <c r="S57" i="29" s="1"/>
  <c r="AM722" i="8"/>
  <c r="AN57" i="29" s="1"/>
  <c r="BH722" i="8"/>
  <c r="BI57" i="29" s="1"/>
  <c r="N659" i="8"/>
  <c r="O58" i="31" s="1"/>
  <c r="AI659" i="8"/>
  <c r="AJ58" i="31" s="1"/>
  <c r="BD659" i="8"/>
  <c r="BE58" i="31" s="1"/>
  <c r="I784" i="8"/>
  <c r="AD784" i="8"/>
  <c r="AY784" i="8"/>
  <c r="S722" i="8"/>
  <c r="T57" i="29" s="1"/>
  <c r="BM784" i="8"/>
  <c r="AK659" i="8"/>
  <c r="AL58" i="31" s="1"/>
  <c r="BC722" i="8"/>
  <c r="BD57" i="29" s="1"/>
  <c r="BI659" i="8"/>
  <c r="BJ58" i="31" s="1"/>
  <c r="W784" i="8"/>
  <c r="BE784" i="8"/>
  <c r="V722" i="8"/>
  <c r="W57" i="29" s="1"/>
  <c r="AW722" i="8"/>
  <c r="AX57" i="29" s="1"/>
  <c r="W659" i="8"/>
  <c r="X58" i="31" s="1"/>
  <c r="AX659" i="8"/>
  <c r="AY58" i="31" s="1"/>
  <c r="AE784" i="8"/>
  <c r="X722" i="8"/>
  <c r="Y57" i="29" s="1"/>
  <c r="AY722" i="8"/>
  <c r="AZ57" i="29" s="1"/>
  <c r="BE659" i="8"/>
  <c r="BF58" i="31" s="1"/>
  <c r="AF722" i="8"/>
  <c r="AG57" i="29" s="1"/>
  <c r="G659" i="8"/>
  <c r="H58" i="31" s="1"/>
  <c r="AJ784" i="8"/>
  <c r="BJ659" i="8"/>
  <c r="BK58" i="31" s="1"/>
  <c r="AE722" i="8"/>
  <c r="AF57" i="29" s="1"/>
  <c r="AI784" i="8"/>
  <c r="BJ784" i="8"/>
  <c r="AB722" i="8"/>
  <c r="AC57" i="29" s="1"/>
  <c r="BB722" i="8"/>
  <c r="BC57" i="29" s="1"/>
  <c r="AC659" i="8"/>
  <c r="AD58" i="31" s="1"/>
  <c r="BH659" i="8"/>
  <c r="BI58" i="31" s="1"/>
  <c r="K784" i="8"/>
  <c r="AL659" i="8"/>
  <c r="AM58" i="31" s="1"/>
  <c r="L784" i="8"/>
  <c r="AN784" i="8"/>
  <c r="AG722" i="8"/>
  <c r="AH57" i="29" s="1"/>
  <c r="BL722" i="8"/>
  <c r="BM57" i="29" s="1"/>
  <c r="H659" i="8"/>
  <c r="I58" i="31" s="1"/>
  <c r="AM659" i="8"/>
  <c r="AN58" i="31" s="1"/>
  <c r="BN659" i="8"/>
  <c r="BO58" i="31" s="1"/>
  <c r="V784" i="8"/>
  <c r="BD784" i="8"/>
  <c r="U722" i="8"/>
  <c r="V57" i="29" s="1"/>
  <c r="V659" i="8"/>
  <c r="W58" i="31" s="1"/>
  <c r="AW659" i="8"/>
  <c r="AX58" i="31" s="1"/>
  <c r="AD722" i="8"/>
  <c r="AE57" i="29" s="1"/>
  <c r="N784" i="8"/>
  <c r="AO784" i="8"/>
  <c r="AH722" i="8"/>
  <c r="AI57" i="29" s="1"/>
  <c r="BM722" i="8"/>
  <c r="BN57" i="29" s="1"/>
  <c r="I659" i="8"/>
  <c r="J58" i="31" s="1"/>
  <c r="AN659" i="8"/>
  <c r="AO58" i="31" s="1"/>
  <c r="X784" i="8"/>
  <c r="BF784" i="8"/>
  <c r="W722" i="8"/>
  <c r="X57" i="29" s="1"/>
  <c r="AX722" i="8"/>
  <c r="AY57" i="29" s="1"/>
  <c r="X659" i="8"/>
  <c r="Y58" i="31" s="1"/>
  <c r="AY659" i="8"/>
  <c r="AZ58" i="31" s="1"/>
  <c r="G628" i="8"/>
  <c r="AZ722" i="8"/>
  <c r="BA57" i="29" s="1"/>
  <c r="BF659" i="8"/>
  <c r="BG58" i="31" s="1"/>
  <c r="AK784" i="8"/>
  <c r="AJ659" i="8"/>
  <c r="AK58" i="31" s="1"/>
  <c r="O784" i="8"/>
  <c r="AP784" i="8"/>
  <c r="H722" i="8"/>
  <c r="I57" i="29" s="1"/>
  <c r="AN722" i="8"/>
  <c r="AO57" i="29" s="1"/>
  <c r="BN722" i="8"/>
  <c r="BO57" i="29" s="1"/>
  <c r="O659" i="8"/>
  <c r="P58" i="31" s="1"/>
  <c r="AO659" i="8"/>
  <c r="AP58" i="31" s="1"/>
  <c r="P659" i="8"/>
  <c r="Q58" i="31" s="1"/>
  <c r="AR659" i="8"/>
  <c r="AS58" i="31" s="1"/>
  <c r="U784" i="8"/>
  <c r="U659" i="8"/>
  <c r="V58" i="31" s="1"/>
  <c r="BG784" i="8"/>
  <c r="Z659" i="8"/>
  <c r="AA58" i="31" s="1"/>
  <c r="P784" i="8"/>
  <c r="AQ784" i="8"/>
  <c r="I722" i="8"/>
  <c r="J57" i="29" s="1"/>
  <c r="AO722" i="8"/>
  <c r="AP57" i="29" s="1"/>
  <c r="AP659" i="8"/>
  <c r="AQ58" i="31" s="1"/>
  <c r="BH784" i="8"/>
  <c r="Y722" i="8"/>
  <c r="Z57" i="29" s="1"/>
  <c r="AA659" i="8"/>
  <c r="AB58" i="31" s="1"/>
  <c r="BL784" i="8"/>
  <c r="Q784" i="8"/>
  <c r="AR784" i="8"/>
  <c r="J722" i="8"/>
  <c r="K57" i="29" s="1"/>
  <c r="AP722" i="8"/>
  <c r="AQ57" i="29" s="1"/>
  <c r="Q659" i="8"/>
  <c r="R58" i="31" s="1"/>
  <c r="AQ659" i="8"/>
  <c r="AR58" i="31" s="1"/>
  <c r="R659" i="8"/>
  <c r="S58" i="31" s="1"/>
  <c r="AT722" i="8"/>
  <c r="AU57" i="29" s="1"/>
  <c r="BK784" i="8"/>
  <c r="AC722" i="8"/>
  <c r="AD57" i="29" s="1"/>
  <c r="R784" i="8"/>
  <c r="AS784" i="8"/>
  <c r="K722" i="8"/>
  <c r="L57" i="29" s="1"/>
  <c r="AQ722" i="8"/>
  <c r="AR57" i="29" s="1"/>
  <c r="AV722" i="8"/>
  <c r="AW57" i="29" s="1"/>
  <c r="AF784" i="8"/>
  <c r="BN784" i="8"/>
  <c r="S784" i="8"/>
  <c r="AZ784" i="8"/>
  <c r="L722" i="8"/>
  <c r="M57" i="29" s="1"/>
  <c r="AR722" i="8"/>
  <c r="AS57" i="29" s="1"/>
  <c r="S659" i="8"/>
  <c r="T58" i="31" s="1"/>
  <c r="AT659" i="8"/>
  <c r="AU58" i="31" s="1"/>
  <c r="BC784" i="8"/>
  <c r="T722" i="8"/>
  <c r="U57" i="29" s="1"/>
  <c r="AV659" i="8"/>
  <c r="AW58" i="31" s="1"/>
  <c r="AD659" i="8"/>
  <c r="AE58" i="31" s="1"/>
  <c r="BI722" i="8"/>
  <c r="BJ57" i="29" s="1"/>
  <c r="J784" i="8"/>
  <c r="AL784" i="8"/>
  <c r="BJ722" i="8"/>
  <c r="BK57" i="29" s="1"/>
  <c r="BK659" i="8"/>
  <c r="BL58" i="31" s="1"/>
  <c r="AM784" i="8"/>
  <c r="BK722" i="8"/>
  <c r="BL57" i="29" s="1"/>
  <c r="BL659" i="8"/>
  <c r="BM58" i="31" s="1"/>
  <c r="T784" i="8"/>
  <c r="BB784" i="8"/>
  <c r="M722" i="8"/>
  <c r="N57" i="29" s="1"/>
  <c r="AS722" i="8"/>
  <c r="AT57" i="29" s="1"/>
  <c r="T659" i="8"/>
  <c r="U58" i="31" s="1"/>
  <c r="AU659" i="8"/>
  <c r="AV58" i="31" s="1"/>
  <c r="AH784" i="8"/>
  <c r="BI784" i="8"/>
  <c r="Z722" i="8"/>
  <c r="AA57" i="29" s="1"/>
  <c r="BA722" i="8"/>
  <c r="BB57" i="29" s="1"/>
  <c r="AB659" i="8"/>
  <c r="AC58" i="31" s="1"/>
  <c r="BG659" i="8"/>
  <c r="BH58" i="31" s="1"/>
  <c r="BN649" i="8"/>
  <c r="BO98" i="34" s="1"/>
  <c r="BO74" i="34"/>
  <c r="AB57" i="34"/>
  <c r="AA627" i="8"/>
  <c r="AB81" i="34" s="1"/>
  <c r="BB643" i="8"/>
  <c r="BC93" i="34" s="1"/>
  <c r="BC69" i="34"/>
  <c r="P57" i="34"/>
  <c r="O627" i="8"/>
  <c r="P81" i="34" s="1"/>
  <c r="I631" i="8"/>
  <c r="J84" i="34" s="1"/>
  <c r="J60" i="34"/>
  <c r="AC58" i="34"/>
  <c r="AB628" i="8"/>
  <c r="AC82" i="34" s="1"/>
  <c r="AD633" i="8"/>
  <c r="AE86" i="34" s="1"/>
  <c r="AE62" i="34"/>
  <c r="AX632" i="8"/>
  <c r="AY85" i="34" s="1"/>
  <c r="AY61" i="34"/>
  <c r="U647" i="8"/>
  <c r="V96" i="34" s="1"/>
  <c r="V72" i="34"/>
  <c r="G82" i="34"/>
  <c r="F637" i="8"/>
  <c r="F632" i="8"/>
  <c r="F629" i="8"/>
  <c r="BM644" i="8"/>
  <c r="BN94" i="34" s="1"/>
  <c r="BN70" i="34"/>
  <c r="H71" i="34"/>
  <c r="G645" i="8"/>
  <c r="H95" i="34" s="1"/>
  <c r="F360" i="8"/>
  <c r="AO644" i="8"/>
  <c r="AP94" i="34" s="1"/>
  <c r="AP70" i="34"/>
  <c r="BE57" i="34"/>
  <c r="BD627" i="8"/>
  <c r="BE81" i="34" s="1"/>
  <c r="AM643" i="8"/>
  <c r="AN93" i="34" s="1"/>
  <c r="AN69" i="34"/>
  <c r="AG58" i="34"/>
  <c r="AF628" i="8"/>
  <c r="AG82" i="34" s="1"/>
  <c r="BA633" i="8"/>
  <c r="BB86" i="34" s="1"/>
  <c r="BB62" i="34"/>
  <c r="AK57" i="34"/>
  <c r="AJ627" i="8"/>
  <c r="AK81" i="34" s="1"/>
  <c r="M633" i="8"/>
  <c r="N86" i="34" s="1"/>
  <c r="N62" i="34"/>
  <c r="AN648" i="8"/>
  <c r="AO97" i="34" s="1"/>
  <c r="AO73" i="34"/>
  <c r="AH633" i="8"/>
  <c r="AI86" i="34" s="1"/>
  <c r="AI62" i="34"/>
  <c r="K647" i="8"/>
  <c r="L96" i="34" s="1"/>
  <c r="L72" i="34"/>
  <c r="BC57" i="34"/>
  <c r="BB627" i="8"/>
  <c r="BC81" i="34" s="1"/>
  <c r="AQ649" i="8"/>
  <c r="AR98" i="34" s="1"/>
  <c r="AR74" i="34"/>
  <c r="O59" i="34"/>
  <c r="N629" i="8"/>
  <c r="O83" i="34" s="1"/>
  <c r="M645" i="8"/>
  <c r="N95" i="34" s="1"/>
  <c r="N71" i="34"/>
  <c r="AJ57" i="34"/>
  <c r="AI627" i="8"/>
  <c r="AJ81" i="34" s="1"/>
  <c r="AS643" i="8"/>
  <c r="AT93" i="34" s="1"/>
  <c r="AT69" i="34"/>
  <c r="Z631" i="8"/>
  <c r="AA84" i="34" s="1"/>
  <c r="AA60" i="34"/>
  <c r="BD649" i="8"/>
  <c r="BE98" i="34" s="1"/>
  <c r="BE74" i="34"/>
  <c r="AU59" i="34"/>
  <c r="AT629" i="8"/>
  <c r="AU83" i="34" s="1"/>
  <c r="AB648" i="8"/>
  <c r="AC97" i="34" s="1"/>
  <c r="AC73" i="34"/>
  <c r="L57" i="34"/>
  <c r="K627" i="8"/>
  <c r="L81" i="34" s="1"/>
  <c r="Q59" i="34"/>
  <c r="P629" i="8"/>
  <c r="Q83" i="34" s="1"/>
  <c r="N643" i="8"/>
  <c r="O93" i="34" s="1"/>
  <c r="O69" i="34"/>
  <c r="BN648" i="8"/>
  <c r="BO97" i="34" s="1"/>
  <c r="BO73" i="34"/>
  <c r="AW632" i="8"/>
  <c r="AX85" i="34" s="1"/>
  <c r="AX61" i="34"/>
  <c r="P58" i="34"/>
  <c r="O628" i="8"/>
  <c r="P82" i="34" s="1"/>
  <c r="I633" i="8"/>
  <c r="J86" i="34" s="1"/>
  <c r="J62" i="34"/>
  <c r="T645" i="8"/>
  <c r="U95" i="34" s="1"/>
  <c r="U71" i="34"/>
  <c r="AE57" i="34"/>
  <c r="AD627" i="8"/>
  <c r="AE81" i="34" s="1"/>
  <c r="AV643" i="8"/>
  <c r="AW93" i="34" s="1"/>
  <c r="AW69" i="34"/>
  <c r="AX633" i="8"/>
  <c r="AY86" i="34" s="1"/>
  <c r="AY62" i="34"/>
  <c r="V71" i="34"/>
  <c r="U645" i="8"/>
  <c r="V95" i="34" s="1"/>
  <c r="AY632" i="8"/>
  <c r="AZ85" i="34" s="1"/>
  <c r="AZ61" i="34"/>
  <c r="F640" i="8"/>
  <c r="G91" i="34" s="1"/>
  <c r="G84" i="34"/>
  <c r="BM643" i="8"/>
  <c r="BN93" i="34" s="1"/>
  <c r="BN69" i="34"/>
  <c r="Z57" i="34"/>
  <c r="Y627" i="8"/>
  <c r="Z81" i="34" s="1"/>
  <c r="AO643" i="8"/>
  <c r="AP93" i="34" s="1"/>
  <c r="AP69" i="34"/>
  <c r="AG631" i="8"/>
  <c r="AH84" i="34" s="1"/>
  <c r="AH60" i="34"/>
  <c r="BA632" i="8"/>
  <c r="BB85" i="34" s="1"/>
  <c r="BB61" i="34"/>
  <c r="J645" i="8"/>
  <c r="K95" i="34" s="1"/>
  <c r="K71" i="34"/>
  <c r="M632" i="8"/>
  <c r="N85" i="34" s="1"/>
  <c r="N61" i="34"/>
  <c r="AN645" i="8"/>
  <c r="AO95" i="34" s="1"/>
  <c r="AO71" i="34"/>
  <c r="K643" i="8"/>
  <c r="L93" i="34" s="1"/>
  <c r="L69" i="34"/>
  <c r="BC58" i="34"/>
  <c r="BB628" i="8"/>
  <c r="BC82" i="34" s="1"/>
  <c r="AQ648" i="8"/>
  <c r="AR97" i="34" s="1"/>
  <c r="AR73" i="34"/>
  <c r="M644" i="8"/>
  <c r="N94" i="34" s="1"/>
  <c r="N70" i="34"/>
  <c r="X633" i="8"/>
  <c r="Y86" i="34" s="1"/>
  <c r="Y62" i="34"/>
  <c r="X649" i="8"/>
  <c r="Y98" i="34" s="1"/>
  <c r="Y74" i="34"/>
  <c r="Z633" i="8"/>
  <c r="AA86" i="34" s="1"/>
  <c r="AA62" i="34"/>
  <c r="BD645" i="8"/>
  <c r="BE95" i="34" s="1"/>
  <c r="BE71" i="34"/>
  <c r="AU57" i="34"/>
  <c r="AT627" i="8"/>
  <c r="AU81" i="34" s="1"/>
  <c r="AC71" i="34"/>
  <c r="AB645" i="8"/>
  <c r="AC95" i="34" s="1"/>
  <c r="AK631" i="8"/>
  <c r="AL84" i="34" s="1"/>
  <c r="AL60" i="34"/>
  <c r="L59" i="34"/>
  <c r="K629" i="8"/>
  <c r="L83" i="34" s="1"/>
  <c r="H631" i="8"/>
  <c r="I84" i="34" s="1"/>
  <c r="I60" i="34"/>
  <c r="H61" i="34"/>
  <c r="P788" i="8"/>
  <c r="Q32" i="27" s="1"/>
  <c r="AJ788" i="8"/>
  <c r="AK32" i="27" s="1"/>
  <c r="BD788" i="8"/>
  <c r="BE32" i="27" s="1"/>
  <c r="J726" i="8"/>
  <c r="K60" i="29" s="1"/>
  <c r="AD726" i="8"/>
  <c r="AE60" i="29" s="1"/>
  <c r="AX726" i="8"/>
  <c r="AY60" i="29" s="1"/>
  <c r="Y663" i="8"/>
  <c r="Z61" i="31" s="1"/>
  <c r="AS663" i="8"/>
  <c r="AT61" i="31" s="1"/>
  <c r="BM663" i="8"/>
  <c r="BN61" i="31" s="1"/>
  <c r="S788" i="8"/>
  <c r="T32" i="27" s="1"/>
  <c r="AN788" i="8"/>
  <c r="AO32" i="27" s="1"/>
  <c r="BI788" i="8"/>
  <c r="BJ32" i="27" s="1"/>
  <c r="G726" i="8"/>
  <c r="H60" i="29" s="1"/>
  <c r="AB726" i="8"/>
  <c r="AC60" i="29" s="1"/>
  <c r="AW726" i="8"/>
  <c r="AX60" i="29" s="1"/>
  <c r="U663" i="8"/>
  <c r="V61" i="31" s="1"/>
  <c r="AP663" i="8"/>
  <c r="AQ61" i="31" s="1"/>
  <c r="BK663" i="8"/>
  <c r="BL61" i="31" s="1"/>
  <c r="T788" i="8"/>
  <c r="U32" i="27" s="1"/>
  <c r="AO788" i="8"/>
  <c r="AP32" i="27" s="1"/>
  <c r="BJ788" i="8"/>
  <c r="BK32" i="27" s="1"/>
  <c r="H726" i="8"/>
  <c r="I60" i="29" s="1"/>
  <c r="AC726" i="8"/>
  <c r="AD60" i="29" s="1"/>
  <c r="AY726" i="8"/>
  <c r="AZ60" i="29" s="1"/>
  <c r="V663" i="8"/>
  <c r="W61" i="31" s="1"/>
  <c r="AQ663" i="8"/>
  <c r="AR61" i="31" s="1"/>
  <c r="BL663" i="8"/>
  <c r="BM61" i="31" s="1"/>
  <c r="U788" i="8"/>
  <c r="V32" i="27" s="1"/>
  <c r="AP788" i="8"/>
  <c r="AQ32" i="27" s="1"/>
  <c r="BK788" i="8"/>
  <c r="BL32" i="27" s="1"/>
  <c r="I726" i="8"/>
  <c r="J60" i="29" s="1"/>
  <c r="AE726" i="8"/>
  <c r="AF60" i="29" s="1"/>
  <c r="AZ726" i="8"/>
  <c r="BA60" i="29" s="1"/>
  <c r="W663" i="8"/>
  <c r="X61" i="31" s="1"/>
  <c r="AR663" i="8"/>
  <c r="AS61" i="31" s="1"/>
  <c r="BN663" i="8"/>
  <c r="BO61" i="31" s="1"/>
  <c r="V788" i="8"/>
  <c r="W32" i="27" s="1"/>
  <c r="AQ788" i="8"/>
  <c r="AR32" i="27" s="1"/>
  <c r="BL788" i="8"/>
  <c r="BM32" i="27" s="1"/>
  <c r="K726" i="8"/>
  <c r="L60" i="29" s="1"/>
  <c r="AF726" i="8"/>
  <c r="AG60" i="29" s="1"/>
  <c r="BA726" i="8"/>
  <c r="BB60" i="29" s="1"/>
  <c r="X663" i="8"/>
  <c r="Y61" i="31" s="1"/>
  <c r="AT663" i="8"/>
  <c r="AU61" i="31" s="1"/>
  <c r="W788" i="8"/>
  <c r="X32" i="27" s="1"/>
  <c r="AR788" i="8"/>
  <c r="AS32" i="27" s="1"/>
  <c r="BM788" i="8"/>
  <c r="BN32" i="27" s="1"/>
  <c r="L726" i="8"/>
  <c r="M60" i="29" s="1"/>
  <c r="AG726" i="8"/>
  <c r="AH60" i="29" s="1"/>
  <c r="BB726" i="8"/>
  <c r="BC60" i="29" s="1"/>
  <c r="Z663" i="8"/>
  <c r="AA61" i="31" s="1"/>
  <c r="AU663" i="8"/>
  <c r="AV61" i="31" s="1"/>
  <c r="X788" i="8"/>
  <c r="Y32" i="27" s="1"/>
  <c r="AS788" i="8"/>
  <c r="AT32" i="27" s="1"/>
  <c r="BN788" i="8"/>
  <c r="BO32" i="27" s="1"/>
  <c r="M726" i="8"/>
  <c r="N60" i="29" s="1"/>
  <c r="AH726" i="8"/>
  <c r="AI60" i="29" s="1"/>
  <c r="BC726" i="8"/>
  <c r="BD60" i="29" s="1"/>
  <c r="AL788" i="8"/>
  <c r="AM32" i="27" s="1"/>
  <c r="BM726" i="8"/>
  <c r="BN60" i="29" s="1"/>
  <c r="G788" i="8"/>
  <c r="H32" i="27" s="1"/>
  <c r="AM663" i="8"/>
  <c r="AN61" i="31" s="1"/>
  <c r="BJ726" i="8"/>
  <c r="BK60" i="29" s="1"/>
  <c r="AO663" i="8"/>
  <c r="AP61" i="31" s="1"/>
  <c r="AC788" i="8"/>
  <c r="AD32" i="27" s="1"/>
  <c r="BE788" i="8"/>
  <c r="BF32" i="27" s="1"/>
  <c r="V726" i="8"/>
  <c r="W60" i="29" s="1"/>
  <c r="BD726" i="8"/>
  <c r="BE60" i="29" s="1"/>
  <c r="I663" i="8"/>
  <c r="J61" i="31" s="1"/>
  <c r="AI663" i="8"/>
  <c r="AJ61" i="31" s="1"/>
  <c r="BI663" i="8"/>
  <c r="BJ61" i="31" s="1"/>
  <c r="BG788" i="8"/>
  <c r="BH32" i="27" s="1"/>
  <c r="X726" i="8"/>
  <c r="Y60" i="29" s="1"/>
  <c r="AK663" i="8"/>
  <c r="AL61" i="31" s="1"/>
  <c r="AX663" i="8"/>
  <c r="AY61" i="31" s="1"/>
  <c r="O663" i="8"/>
  <c r="P61" i="31" s="1"/>
  <c r="Y726" i="8"/>
  <c r="Z60" i="29" s="1"/>
  <c r="AW663" i="8"/>
  <c r="AX61" i="31" s="1"/>
  <c r="AH788" i="8"/>
  <c r="AI32" i="27" s="1"/>
  <c r="F788" i="8"/>
  <c r="G32" i="27" s="1"/>
  <c r="AA726" i="8"/>
  <c r="AB60" i="29" s="1"/>
  <c r="BI726" i="8"/>
  <c r="BJ60" i="29" s="1"/>
  <c r="N663" i="8"/>
  <c r="O61" i="31" s="1"/>
  <c r="AN663" i="8"/>
  <c r="AO61" i="31" s="1"/>
  <c r="I788" i="8"/>
  <c r="J32" i="27" s="1"/>
  <c r="AK788" i="8"/>
  <c r="AL32" i="27" s="1"/>
  <c r="K788" i="8"/>
  <c r="L32" i="27" s="1"/>
  <c r="L788" i="8"/>
  <c r="M32" i="27" s="1"/>
  <c r="AT788" i="8"/>
  <c r="AU32" i="27" s="1"/>
  <c r="AM726" i="8"/>
  <c r="AN60" i="29" s="1"/>
  <c r="BN726" i="8"/>
  <c r="BO60" i="29" s="1"/>
  <c r="S663" i="8"/>
  <c r="T61" i="31" s="1"/>
  <c r="AY663" i="8"/>
  <c r="AZ61" i="31" s="1"/>
  <c r="AB788" i="8"/>
  <c r="AC32" i="27" s="1"/>
  <c r="U726" i="8"/>
  <c r="V60" i="29" s="1"/>
  <c r="H663" i="8"/>
  <c r="I61" i="31" s="1"/>
  <c r="AH663" i="8"/>
  <c r="AI61" i="31" s="1"/>
  <c r="BH663" i="8"/>
  <c r="BI61" i="31" s="1"/>
  <c r="W726" i="8"/>
  <c r="X60" i="29" s="1"/>
  <c r="BK726" i="8"/>
  <c r="BL60" i="29" s="1"/>
  <c r="M788" i="8"/>
  <c r="N32" i="27" s="1"/>
  <c r="AU788" i="8"/>
  <c r="AV32" i="27" s="1"/>
  <c r="AN726" i="8"/>
  <c r="AO60" i="29" s="1"/>
  <c r="F726" i="8"/>
  <c r="G60" i="29" s="1"/>
  <c r="T663" i="8"/>
  <c r="U61" i="31" s="1"/>
  <c r="AZ663" i="8"/>
  <c r="BA61" i="31" s="1"/>
  <c r="AD788" i="8"/>
  <c r="AE32" i="27" s="1"/>
  <c r="BF788" i="8"/>
  <c r="BG32" i="27" s="1"/>
  <c r="BE726" i="8"/>
  <c r="BF60" i="29" s="1"/>
  <c r="J663" i="8"/>
  <c r="K61" i="31" s="1"/>
  <c r="AJ663" i="8"/>
  <c r="AK61" i="31" s="1"/>
  <c r="BJ663" i="8"/>
  <c r="BK61" i="31" s="1"/>
  <c r="P663" i="8"/>
  <c r="Q61" i="31" s="1"/>
  <c r="N788" i="8"/>
  <c r="O32" i="27" s="1"/>
  <c r="AV788" i="8"/>
  <c r="AW32" i="27" s="1"/>
  <c r="N726" i="8"/>
  <c r="O60" i="29" s="1"/>
  <c r="AO726" i="8"/>
  <c r="AP60" i="29" s="1"/>
  <c r="AA663" i="8"/>
  <c r="AB61" i="31" s="1"/>
  <c r="BA663" i="8"/>
  <c r="BB61" i="31" s="1"/>
  <c r="Q726" i="8"/>
  <c r="R60" i="29" s="1"/>
  <c r="AD663" i="8"/>
  <c r="AE61" i="31" s="1"/>
  <c r="G632" i="8"/>
  <c r="H85" i="34" s="1"/>
  <c r="BB788" i="8"/>
  <c r="BC32" i="27" s="1"/>
  <c r="BG663" i="8"/>
  <c r="BH61" i="31" s="1"/>
  <c r="AE788" i="8"/>
  <c r="AF32" i="27" s="1"/>
  <c r="BF726" i="8"/>
  <c r="BG60" i="29" s="1"/>
  <c r="K663" i="8"/>
  <c r="L61" i="31" s="1"/>
  <c r="AV663" i="8"/>
  <c r="AW61" i="31" s="1"/>
  <c r="O788" i="8"/>
  <c r="P32" i="27" s="1"/>
  <c r="AW788" i="8"/>
  <c r="AX32" i="27" s="1"/>
  <c r="O726" i="8"/>
  <c r="P60" i="29" s="1"/>
  <c r="AP726" i="8"/>
  <c r="AQ60" i="29" s="1"/>
  <c r="AB663" i="8"/>
  <c r="AC61" i="31" s="1"/>
  <c r="BB663" i="8"/>
  <c r="BC61" i="31" s="1"/>
  <c r="AR726" i="8"/>
  <c r="AS60" i="29" s="1"/>
  <c r="BD663" i="8"/>
  <c r="BE61" i="31" s="1"/>
  <c r="G663" i="8"/>
  <c r="H61" i="31" s="1"/>
  <c r="BH788" i="8"/>
  <c r="BI32" i="27" s="1"/>
  <c r="BG726" i="8"/>
  <c r="BH60" i="29" s="1"/>
  <c r="AL663" i="8"/>
  <c r="AM61" i="31" s="1"/>
  <c r="M663" i="8"/>
  <c r="N61" i="31" s="1"/>
  <c r="Q788" i="8"/>
  <c r="R32" i="27" s="1"/>
  <c r="AX788" i="8"/>
  <c r="AY32" i="27" s="1"/>
  <c r="P726" i="8"/>
  <c r="Q60" i="29" s="1"/>
  <c r="AQ726" i="8"/>
  <c r="AR60" i="29" s="1"/>
  <c r="AC663" i="8"/>
  <c r="AD61" i="31" s="1"/>
  <c r="BC663" i="8"/>
  <c r="BD61" i="31" s="1"/>
  <c r="AA788" i="8"/>
  <c r="AB32" i="27" s="1"/>
  <c r="T726" i="8"/>
  <c r="U60" i="29" s="1"/>
  <c r="H788" i="8"/>
  <c r="I32" i="27" s="1"/>
  <c r="AI788" i="8"/>
  <c r="AJ32" i="27" s="1"/>
  <c r="AI726" i="8"/>
  <c r="AJ60" i="29" s="1"/>
  <c r="R663" i="8"/>
  <c r="S61" i="31" s="1"/>
  <c r="R788" i="8"/>
  <c r="S32" i="27" s="1"/>
  <c r="AY788" i="8"/>
  <c r="AZ32" i="27" s="1"/>
  <c r="AG663" i="8"/>
  <c r="AH61" i="31" s="1"/>
  <c r="BC788" i="8"/>
  <c r="BD32" i="27" s="1"/>
  <c r="AV726" i="8"/>
  <c r="AW60" i="29" s="1"/>
  <c r="AF788" i="8"/>
  <c r="AG32" i="27" s="1"/>
  <c r="L663" i="8"/>
  <c r="M61" i="31" s="1"/>
  <c r="AK726" i="8"/>
  <c r="AL60" i="29" s="1"/>
  <c r="Q663" i="8"/>
  <c r="R61" i="31" s="1"/>
  <c r="AM788" i="8"/>
  <c r="AN32" i="27" s="1"/>
  <c r="Y788" i="8"/>
  <c r="Z32" i="27" s="1"/>
  <c r="AZ788" i="8"/>
  <c r="BA32" i="27" s="1"/>
  <c r="R726" i="8"/>
  <c r="S60" i="29" s="1"/>
  <c r="AS726" i="8"/>
  <c r="AT60" i="29" s="1"/>
  <c r="AE663" i="8"/>
  <c r="AF61" i="31" s="1"/>
  <c r="BE663" i="8"/>
  <c r="BF61" i="31" s="1"/>
  <c r="F663" i="8"/>
  <c r="G61" i="31" s="1"/>
  <c r="G36" i="38" s="1"/>
  <c r="AU726" i="8"/>
  <c r="AV60" i="29" s="1"/>
  <c r="AJ726" i="8"/>
  <c r="AK60" i="29" s="1"/>
  <c r="J788" i="8"/>
  <c r="K32" i="27" s="1"/>
  <c r="BL726" i="8"/>
  <c r="BM60" i="29" s="1"/>
  <c r="AL726" i="8"/>
  <c r="AM60" i="29" s="1"/>
  <c r="Z788" i="8"/>
  <c r="AA32" i="27" s="1"/>
  <c r="BA788" i="8"/>
  <c r="BB32" i="27" s="1"/>
  <c r="S726" i="8"/>
  <c r="T60" i="29" s="1"/>
  <c r="AT726" i="8"/>
  <c r="AU60" i="29" s="1"/>
  <c r="AF663" i="8"/>
  <c r="AG61" i="31" s="1"/>
  <c r="BF663" i="8"/>
  <c r="BG61" i="31" s="1"/>
  <c r="AG788" i="8"/>
  <c r="AH32" i="27" s="1"/>
  <c r="Z726" i="8"/>
  <c r="AA60" i="29" s="1"/>
  <c r="BH726" i="8"/>
  <c r="BI60" i="29" s="1"/>
  <c r="H62" i="34"/>
  <c r="Q789" i="8"/>
  <c r="R33" i="27" s="1"/>
  <c r="AK789" i="8"/>
  <c r="AL33" i="27" s="1"/>
  <c r="BE789" i="8"/>
  <c r="BF33" i="27" s="1"/>
  <c r="K727" i="8"/>
  <c r="L61" i="29" s="1"/>
  <c r="AE727" i="8"/>
  <c r="AF61" i="29" s="1"/>
  <c r="AY727" i="8"/>
  <c r="AZ61" i="29" s="1"/>
  <c r="Y664" i="8"/>
  <c r="Z62" i="31" s="1"/>
  <c r="AS664" i="8"/>
  <c r="AT62" i="31" s="1"/>
  <c r="BM664" i="8"/>
  <c r="BN62" i="31" s="1"/>
  <c r="P789" i="8"/>
  <c r="Q33" i="27" s="1"/>
  <c r="AL789" i="8"/>
  <c r="AM33" i="27" s="1"/>
  <c r="BG789" i="8"/>
  <c r="BH33" i="27" s="1"/>
  <c r="Z727" i="8"/>
  <c r="AA61" i="29" s="1"/>
  <c r="AU727" i="8"/>
  <c r="AV61" i="29" s="1"/>
  <c r="R664" i="8"/>
  <c r="S62" i="31" s="1"/>
  <c r="AM664" i="8"/>
  <c r="AN62" i="31" s="1"/>
  <c r="BH664" i="8"/>
  <c r="BI62" i="31" s="1"/>
  <c r="R789" i="8"/>
  <c r="S33" i="27" s="1"/>
  <c r="AM789" i="8"/>
  <c r="AN33" i="27" s="1"/>
  <c r="BH789" i="8"/>
  <c r="BI33" i="27" s="1"/>
  <c r="AA727" i="8"/>
  <c r="AB61" i="29" s="1"/>
  <c r="AV727" i="8"/>
  <c r="AW61" i="29" s="1"/>
  <c r="S664" i="8"/>
  <c r="T62" i="31" s="1"/>
  <c r="AN664" i="8"/>
  <c r="AO62" i="31" s="1"/>
  <c r="BI664" i="8"/>
  <c r="BJ62" i="31" s="1"/>
  <c r="S789" i="8"/>
  <c r="T33" i="27" s="1"/>
  <c r="AN789" i="8"/>
  <c r="AO33" i="27" s="1"/>
  <c r="BI789" i="8"/>
  <c r="BJ33" i="27" s="1"/>
  <c r="G727" i="8"/>
  <c r="H61" i="29" s="1"/>
  <c r="AB727" i="8"/>
  <c r="AC61" i="29" s="1"/>
  <c r="AW727" i="8"/>
  <c r="AX61" i="29" s="1"/>
  <c r="T664" i="8"/>
  <c r="U62" i="31" s="1"/>
  <c r="AO664" i="8"/>
  <c r="AP62" i="31" s="1"/>
  <c r="BJ664" i="8"/>
  <c r="BK62" i="31" s="1"/>
  <c r="T789" i="8"/>
  <c r="U33" i="27" s="1"/>
  <c r="AO789" i="8"/>
  <c r="AP33" i="27" s="1"/>
  <c r="BJ789" i="8"/>
  <c r="BK33" i="27" s="1"/>
  <c r="H727" i="8"/>
  <c r="I61" i="29" s="1"/>
  <c r="AC727" i="8"/>
  <c r="AD61" i="29" s="1"/>
  <c r="AX727" i="8"/>
  <c r="AY61" i="29" s="1"/>
  <c r="U664" i="8"/>
  <c r="V62" i="31" s="1"/>
  <c r="AP664" i="8"/>
  <c r="AQ62" i="31" s="1"/>
  <c r="BK664" i="8"/>
  <c r="BL62" i="31" s="1"/>
  <c r="U789" i="8"/>
  <c r="V33" i="27" s="1"/>
  <c r="AP789" i="8"/>
  <c r="AQ33" i="27" s="1"/>
  <c r="BK789" i="8"/>
  <c r="BL33" i="27" s="1"/>
  <c r="I727" i="8"/>
  <c r="J61" i="29" s="1"/>
  <c r="AD727" i="8"/>
  <c r="AE61" i="29" s="1"/>
  <c r="AZ727" i="8"/>
  <c r="BA61" i="29" s="1"/>
  <c r="V664" i="8"/>
  <c r="W62" i="31" s="1"/>
  <c r="AQ664" i="8"/>
  <c r="AR62" i="31" s="1"/>
  <c r="BL664" i="8"/>
  <c r="BM62" i="31" s="1"/>
  <c r="V789" i="8"/>
  <c r="W33" i="27" s="1"/>
  <c r="AQ789" i="8"/>
  <c r="AR33" i="27" s="1"/>
  <c r="BL789" i="8"/>
  <c r="BM33" i="27" s="1"/>
  <c r="J727" i="8"/>
  <c r="K61" i="29" s="1"/>
  <c r="AF727" i="8"/>
  <c r="AG61" i="29" s="1"/>
  <c r="BA727" i="8"/>
  <c r="BB61" i="29" s="1"/>
  <c r="AY664" i="8"/>
  <c r="AZ62" i="31" s="1"/>
  <c r="AS789" i="8"/>
  <c r="AT33" i="27" s="1"/>
  <c r="BH727" i="8"/>
  <c r="BI61" i="29" s="1"/>
  <c r="AC789" i="8"/>
  <c r="AD33" i="27" s="1"/>
  <c r="BD789" i="8"/>
  <c r="BE33" i="27" s="1"/>
  <c r="V727" i="8"/>
  <c r="W61" i="29" s="1"/>
  <c r="BD727" i="8"/>
  <c r="BE61" i="29" s="1"/>
  <c r="K664" i="8"/>
  <c r="L62" i="31" s="1"/>
  <c r="AK664" i="8"/>
  <c r="AL62" i="31" s="1"/>
  <c r="BM789" i="8"/>
  <c r="BN33" i="27" s="1"/>
  <c r="X727" i="8"/>
  <c r="Y61" i="29" s="1"/>
  <c r="M664" i="8"/>
  <c r="N62" i="31" s="1"/>
  <c r="AR664" i="8"/>
  <c r="AS62" i="31" s="1"/>
  <c r="AL727" i="8"/>
  <c r="AM61" i="29" s="1"/>
  <c r="Z664" i="8"/>
  <c r="AA62" i="31" s="1"/>
  <c r="AG789" i="8"/>
  <c r="AH33" i="27" s="1"/>
  <c r="AK727" i="8"/>
  <c r="AL61" i="29" s="1"/>
  <c r="AH789" i="8"/>
  <c r="AI33" i="27" s="1"/>
  <c r="F789" i="8"/>
  <c r="G33" i="27" s="1"/>
  <c r="AH727" i="8"/>
  <c r="AI61" i="29" s="1"/>
  <c r="BI727" i="8"/>
  <c r="BJ61" i="29" s="1"/>
  <c r="P664" i="8"/>
  <c r="Q62" i="31" s="1"/>
  <c r="AV664" i="8"/>
  <c r="AW62" i="31" s="1"/>
  <c r="AJ727" i="8"/>
  <c r="AK61" i="29" s="1"/>
  <c r="AZ664" i="8"/>
  <c r="BA62" i="31" s="1"/>
  <c r="L789" i="8"/>
  <c r="M33" i="27" s="1"/>
  <c r="AT789" i="8"/>
  <c r="AU33" i="27" s="1"/>
  <c r="L727" i="8"/>
  <c r="M61" i="29" s="1"/>
  <c r="AM727" i="8"/>
  <c r="AN61" i="29" s="1"/>
  <c r="BN727" i="8"/>
  <c r="BO61" i="29" s="1"/>
  <c r="AA664" i="8"/>
  <c r="AB62" i="31" s="1"/>
  <c r="BA664" i="8"/>
  <c r="BB62" i="31" s="1"/>
  <c r="AB789" i="8"/>
  <c r="AC33" i="27" s="1"/>
  <c r="BC789" i="8"/>
  <c r="BD33" i="27" s="1"/>
  <c r="U727" i="8"/>
  <c r="V61" i="29" s="1"/>
  <c r="J664" i="8"/>
  <c r="K62" i="31" s="1"/>
  <c r="AJ789" i="8"/>
  <c r="AK33" i="27" s="1"/>
  <c r="AX664" i="8"/>
  <c r="AY62" i="31" s="1"/>
  <c r="M789" i="8"/>
  <c r="N33" i="27" s="1"/>
  <c r="AU789" i="8"/>
  <c r="AV33" i="27" s="1"/>
  <c r="M727" i="8"/>
  <c r="N61" i="29" s="1"/>
  <c r="AN727" i="8"/>
  <c r="AO61" i="29" s="1"/>
  <c r="F727" i="8"/>
  <c r="G61" i="29" s="1"/>
  <c r="AB664" i="8"/>
  <c r="AC62" i="31" s="1"/>
  <c r="BB664" i="8"/>
  <c r="BC62" i="31" s="1"/>
  <c r="AD789" i="8"/>
  <c r="AE33" i="27" s="1"/>
  <c r="BF789" i="8"/>
  <c r="BG33" i="27" s="1"/>
  <c r="W727" i="8"/>
  <c r="X61" i="29" s="1"/>
  <c r="BE727" i="8"/>
  <c r="BF61" i="29" s="1"/>
  <c r="L664" i="8"/>
  <c r="M62" i="31" s="1"/>
  <c r="AL664" i="8"/>
  <c r="AM62" i="31" s="1"/>
  <c r="AT664" i="8"/>
  <c r="AU62" i="31" s="1"/>
  <c r="BK727" i="8"/>
  <c r="BL61" i="29" s="1"/>
  <c r="W664" i="8"/>
  <c r="X62" i="31" s="1"/>
  <c r="N789" i="8"/>
  <c r="O33" i="27" s="1"/>
  <c r="AV789" i="8"/>
  <c r="AW33" i="27" s="1"/>
  <c r="N727" i="8"/>
  <c r="O61" i="29" s="1"/>
  <c r="AO727" i="8"/>
  <c r="AP61" i="29" s="1"/>
  <c r="AC664" i="8"/>
  <c r="AD62" i="31" s="1"/>
  <c r="BC664" i="8"/>
  <c r="BD62" i="31" s="1"/>
  <c r="G633" i="8"/>
  <c r="H86" i="34" s="1"/>
  <c r="BB727" i="8"/>
  <c r="BC61" i="29" s="1"/>
  <c r="AE789" i="8"/>
  <c r="AF33" i="27" s="1"/>
  <c r="BF727" i="8"/>
  <c r="BG61" i="29" s="1"/>
  <c r="O789" i="8"/>
  <c r="P33" i="27" s="1"/>
  <c r="AW789" i="8"/>
  <c r="AX33" i="27" s="1"/>
  <c r="O727" i="8"/>
  <c r="P61" i="29" s="1"/>
  <c r="AP727" i="8"/>
  <c r="AQ61" i="29" s="1"/>
  <c r="AD664" i="8"/>
  <c r="AE62" i="31" s="1"/>
  <c r="BD664" i="8"/>
  <c r="BE62" i="31" s="1"/>
  <c r="AF789" i="8"/>
  <c r="AG33" i="27" s="1"/>
  <c r="BN789" i="8"/>
  <c r="BO33" i="27" s="1"/>
  <c r="Y727" i="8"/>
  <c r="Z61" i="29" s="1"/>
  <c r="N664" i="8"/>
  <c r="O62" i="31" s="1"/>
  <c r="W789" i="8"/>
  <c r="X33" i="27" s="1"/>
  <c r="AX789" i="8"/>
  <c r="AY33" i="27" s="1"/>
  <c r="P727" i="8"/>
  <c r="Q61" i="29" s="1"/>
  <c r="AQ727" i="8"/>
  <c r="AR61" i="29" s="1"/>
  <c r="AE664" i="8"/>
  <c r="AF62" i="31" s="1"/>
  <c r="BE664" i="8"/>
  <c r="BF62" i="31" s="1"/>
  <c r="F664" i="8"/>
  <c r="G62" i="31" s="1"/>
  <c r="G37" i="38" s="1"/>
  <c r="AF664" i="8"/>
  <c r="AG62" i="31" s="1"/>
  <c r="BB789" i="8"/>
  <c r="BC33" i="27" s="1"/>
  <c r="T727" i="8"/>
  <c r="U61" i="29" s="1"/>
  <c r="AI664" i="8"/>
  <c r="AJ62" i="31" s="1"/>
  <c r="H789" i="8"/>
  <c r="I33" i="27" s="1"/>
  <c r="AI789" i="8"/>
  <c r="AJ33" i="27" s="1"/>
  <c r="BJ727" i="8"/>
  <c r="BK61" i="29" s="1"/>
  <c r="Q664" i="8"/>
  <c r="R62" i="31" s="1"/>
  <c r="AW664" i="8"/>
  <c r="AX62" i="31" s="1"/>
  <c r="BM727" i="8"/>
  <c r="BN61" i="29" s="1"/>
  <c r="X789" i="8"/>
  <c r="Y33" i="27" s="1"/>
  <c r="AY789" i="8"/>
  <c r="AZ33" i="27" s="1"/>
  <c r="Q727" i="8"/>
  <c r="R61" i="29" s="1"/>
  <c r="AR727" i="8"/>
  <c r="AS61" i="29" s="1"/>
  <c r="BF664" i="8"/>
  <c r="BG62" i="31" s="1"/>
  <c r="BC727" i="8"/>
  <c r="BD61" i="29" s="1"/>
  <c r="AJ664" i="8"/>
  <c r="AK62" i="31" s="1"/>
  <c r="BG727" i="8"/>
  <c r="BH61" i="29" s="1"/>
  <c r="Y789" i="8"/>
  <c r="Z33" i="27" s="1"/>
  <c r="AZ789" i="8"/>
  <c r="BA33" i="27" s="1"/>
  <c r="R727" i="8"/>
  <c r="S61" i="29" s="1"/>
  <c r="AS727" i="8"/>
  <c r="AT61" i="29" s="1"/>
  <c r="G664" i="8"/>
  <c r="H62" i="31" s="1"/>
  <c r="AG664" i="8"/>
  <c r="AH62" i="31" s="1"/>
  <c r="BG664" i="8"/>
  <c r="BH62" i="31" s="1"/>
  <c r="AA789" i="8"/>
  <c r="AB33" i="27" s="1"/>
  <c r="I664" i="8"/>
  <c r="J62" i="31" s="1"/>
  <c r="AI727" i="8"/>
  <c r="AJ61" i="29" s="1"/>
  <c r="I789" i="8"/>
  <c r="J33" i="27" s="1"/>
  <c r="J789" i="8"/>
  <c r="K33" i="27" s="1"/>
  <c r="AR789" i="8"/>
  <c r="AS33" i="27" s="1"/>
  <c r="BL727" i="8"/>
  <c r="BM61" i="29" s="1"/>
  <c r="X664" i="8"/>
  <c r="Y62" i="31" s="1"/>
  <c r="K789" i="8"/>
  <c r="L33" i="27" s="1"/>
  <c r="Z789" i="8"/>
  <c r="AA33" i="27" s="1"/>
  <c r="BA789" i="8"/>
  <c r="BB33" i="27" s="1"/>
  <c r="S727" i="8"/>
  <c r="T61" i="29" s="1"/>
  <c r="AT727" i="8"/>
  <c r="AU61" i="29" s="1"/>
  <c r="H664" i="8"/>
  <c r="I62" i="31" s="1"/>
  <c r="AH664" i="8"/>
  <c r="AI62" i="31" s="1"/>
  <c r="BN664" i="8"/>
  <c r="BO62" i="31" s="1"/>
  <c r="G789" i="8"/>
  <c r="H33" i="27" s="1"/>
  <c r="AG727" i="8"/>
  <c r="AH61" i="29" s="1"/>
  <c r="O664" i="8"/>
  <c r="P62" i="31" s="1"/>
  <c r="AU664" i="8"/>
  <c r="AV62" i="31" s="1"/>
  <c r="AC631" i="8"/>
  <c r="AD84" i="34" s="1"/>
  <c r="AD60" i="34"/>
  <c r="AB59" i="34"/>
  <c r="AA629" i="8"/>
  <c r="AB83" i="34" s="1"/>
  <c r="AW631" i="8"/>
  <c r="AX84" i="34" s="1"/>
  <c r="AX60" i="34"/>
  <c r="AT647" i="8"/>
  <c r="AU96" i="34" s="1"/>
  <c r="AU72" i="34"/>
  <c r="J59" i="34"/>
  <c r="I629" i="8"/>
  <c r="J83" i="34" s="1"/>
  <c r="U70" i="34"/>
  <c r="T644" i="8"/>
  <c r="U94" i="34" s="1"/>
  <c r="AD632" i="8"/>
  <c r="AE85" i="34" s="1"/>
  <c r="AE61" i="34"/>
  <c r="AV649" i="8"/>
  <c r="AW98" i="34" s="1"/>
  <c r="AW74" i="34"/>
  <c r="AY58" i="34"/>
  <c r="AX628" i="8"/>
  <c r="AY82" i="34" s="1"/>
  <c r="U644" i="8"/>
  <c r="V94" i="34" s="1"/>
  <c r="V70" i="34"/>
  <c r="AZ59" i="34"/>
  <c r="AY629" i="8"/>
  <c r="AZ83" i="34" s="1"/>
  <c r="F644" i="8"/>
  <c r="G87" i="34"/>
  <c r="J631" i="8"/>
  <c r="K84" i="34" s="1"/>
  <c r="K60" i="34"/>
  <c r="Z59" i="34"/>
  <c r="Y629" i="8"/>
  <c r="Z83" i="34" s="1"/>
  <c r="L631" i="8"/>
  <c r="M84" i="34" s="1"/>
  <c r="M60" i="34"/>
  <c r="BE58" i="34"/>
  <c r="BD628" i="8"/>
  <c r="BE82" i="34" s="1"/>
  <c r="AH58" i="34"/>
  <c r="AG628" i="8"/>
  <c r="AH82" i="34" s="1"/>
  <c r="I649" i="8"/>
  <c r="J98" i="34" s="1"/>
  <c r="J74" i="34"/>
  <c r="BB59" i="34"/>
  <c r="BA629" i="8"/>
  <c r="BB83" i="34" s="1"/>
  <c r="J644" i="8"/>
  <c r="K94" i="34" s="1"/>
  <c r="K70" i="34"/>
  <c r="N59" i="34"/>
  <c r="M629" i="8"/>
  <c r="N83" i="34" s="1"/>
  <c r="AN644" i="8"/>
  <c r="AO94" i="34" s="1"/>
  <c r="AO70" i="34"/>
  <c r="AI58" i="34"/>
  <c r="AH628" i="8"/>
  <c r="AI82" i="34" s="1"/>
  <c r="K648" i="8"/>
  <c r="L97" i="34" s="1"/>
  <c r="L73" i="34"/>
  <c r="BC59" i="34"/>
  <c r="BB629" i="8"/>
  <c r="BC83" i="34" s="1"/>
  <c r="AR70" i="34"/>
  <c r="AQ644" i="8"/>
  <c r="AR94" i="34" s="1"/>
  <c r="AR632" i="8"/>
  <c r="AS85" i="34" s="1"/>
  <c r="AS61" i="34"/>
  <c r="BE647" i="8"/>
  <c r="BF96" i="34" s="1"/>
  <c r="BF72" i="34"/>
  <c r="X632" i="8"/>
  <c r="Y85" i="34" s="1"/>
  <c r="Y61" i="34"/>
  <c r="Y70" i="34"/>
  <c r="X644" i="8"/>
  <c r="Y94" i="34" s="1"/>
  <c r="Z632" i="8"/>
  <c r="AA85" i="34" s="1"/>
  <c r="AA61" i="34"/>
  <c r="BD644" i="8"/>
  <c r="BE94" i="34" s="1"/>
  <c r="BE70" i="34"/>
  <c r="AU58" i="34"/>
  <c r="AT628" i="8"/>
  <c r="AU82" i="34" s="1"/>
  <c r="AB643" i="8"/>
  <c r="AC93" i="34" s="1"/>
  <c r="AC69" i="34"/>
  <c r="AK633" i="8"/>
  <c r="AL86" i="34" s="1"/>
  <c r="AL62" i="34"/>
  <c r="AR645" i="8"/>
  <c r="AS95" i="34" s="1"/>
  <c r="AS71" i="34"/>
  <c r="BF60" i="34"/>
  <c r="BE631" i="8"/>
  <c r="BF84" i="34" s="1"/>
  <c r="Q57" i="34"/>
  <c r="P627" i="8"/>
  <c r="Q81" i="34" s="1"/>
  <c r="H633" i="8"/>
  <c r="I86" i="34" s="1"/>
  <c r="I62" i="34"/>
  <c r="AC633" i="8"/>
  <c r="AD86" i="34" s="1"/>
  <c r="AD62" i="34"/>
  <c r="P649" i="8"/>
  <c r="Q98" i="34" s="1"/>
  <c r="Q74" i="34"/>
  <c r="AW633" i="8"/>
  <c r="AX86" i="34" s="1"/>
  <c r="AX62" i="34"/>
  <c r="AT645" i="8"/>
  <c r="AU95" i="34" s="1"/>
  <c r="AU71" i="34"/>
  <c r="I632" i="8"/>
  <c r="J85" i="34" s="1"/>
  <c r="J61" i="34"/>
  <c r="T649" i="8"/>
  <c r="U98" i="34" s="1"/>
  <c r="U74" i="34"/>
  <c r="AE58" i="34"/>
  <c r="AD628" i="8"/>
  <c r="AE82" i="34" s="1"/>
  <c r="AW73" i="34"/>
  <c r="AV648" i="8"/>
  <c r="AW97" i="34" s="1"/>
  <c r="U643" i="8"/>
  <c r="V93" i="34" s="1"/>
  <c r="V69" i="34"/>
  <c r="AZ58" i="34"/>
  <c r="AY628" i="8"/>
  <c r="AZ82" i="34" s="1"/>
  <c r="J633" i="8"/>
  <c r="K86" i="34" s="1"/>
  <c r="K62" i="34"/>
  <c r="V648" i="8"/>
  <c r="W97" i="34" s="1"/>
  <c r="W73" i="34"/>
  <c r="F363" i="8"/>
  <c r="F364" i="8"/>
  <c r="H74" i="34"/>
  <c r="G649" i="8"/>
  <c r="H98" i="34" s="1"/>
  <c r="L633" i="8"/>
  <c r="M86" i="34" s="1"/>
  <c r="M62" i="34"/>
  <c r="AZ649" i="8"/>
  <c r="BA98" i="34" s="1"/>
  <c r="BA74" i="34"/>
  <c r="AH57" i="34"/>
  <c r="AG627" i="8"/>
  <c r="AH81" i="34" s="1"/>
  <c r="I648" i="8"/>
  <c r="J97" i="34" s="1"/>
  <c r="J73" i="34"/>
  <c r="BB57" i="34"/>
  <c r="BA627" i="8"/>
  <c r="BB81" i="34" s="1"/>
  <c r="J643" i="8"/>
  <c r="K93" i="34" s="1"/>
  <c r="K69" i="34"/>
  <c r="N57" i="34"/>
  <c r="M627" i="8"/>
  <c r="N81" i="34" s="1"/>
  <c r="AN647" i="8"/>
  <c r="AO96" i="34" s="1"/>
  <c r="AO72" i="34"/>
  <c r="AI59" i="34"/>
  <c r="AH629" i="8"/>
  <c r="AI83" i="34" s="1"/>
  <c r="K645" i="8"/>
  <c r="L95" i="34" s="1"/>
  <c r="L71" i="34"/>
  <c r="W633" i="8"/>
  <c r="X86" i="34" s="1"/>
  <c r="X62" i="34"/>
  <c r="Y649" i="8"/>
  <c r="Z98" i="34" s="1"/>
  <c r="Z74" i="34"/>
  <c r="AR631" i="8"/>
  <c r="AS84" i="34" s="1"/>
  <c r="AS60" i="34"/>
  <c r="BF71" i="34"/>
  <c r="BE645" i="8"/>
  <c r="BF95" i="34" s="1"/>
  <c r="X631" i="8"/>
  <c r="Y84" i="34" s="1"/>
  <c r="Y60" i="34"/>
  <c r="X643" i="8"/>
  <c r="Y93" i="34" s="1"/>
  <c r="Y69" i="34"/>
  <c r="AA57" i="34"/>
  <c r="Z627" i="8"/>
  <c r="AA81" i="34" s="1"/>
  <c r="BE73" i="34"/>
  <c r="BD648" i="8"/>
  <c r="BE97" i="34" s="1"/>
  <c r="AT633" i="8"/>
  <c r="AU86" i="34" s="1"/>
  <c r="AU62" i="34"/>
  <c r="AC72" i="34"/>
  <c r="AB647" i="8"/>
  <c r="AC96" i="34" s="1"/>
  <c r="AK632" i="8"/>
  <c r="AL85" i="34" s="1"/>
  <c r="AL61" i="34"/>
  <c r="AR644" i="8"/>
  <c r="AS94" i="34" s="1"/>
  <c r="AS70" i="34"/>
  <c r="BE633" i="8"/>
  <c r="BF86" i="34" s="1"/>
  <c r="BF62" i="34"/>
  <c r="BH649" i="8"/>
  <c r="BI98" i="34" s="1"/>
  <c r="BI74" i="34"/>
  <c r="H632" i="8"/>
  <c r="I85" i="34" s="1"/>
  <c r="I61" i="34"/>
  <c r="S645" i="8"/>
  <c r="T95" i="34" s="1"/>
  <c r="T71" i="34"/>
  <c r="AC632" i="8"/>
  <c r="AD85" i="34" s="1"/>
  <c r="AD61" i="34"/>
  <c r="P645" i="8"/>
  <c r="Q95" i="34" s="1"/>
  <c r="Q71" i="34"/>
  <c r="AT643" i="8"/>
  <c r="AU93" i="34" s="1"/>
  <c r="AU69" i="34"/>
  <c r="J57" i="34"/>
  <c r="J81" i="34"/>
  <c r="T648" i="8"/>
  <c r="U97" i="34" s="1"/>
  <c r="U73" i="34"/>
  <c r="AW72" i="34"/>
  <c r="AV647" i="8"/>
  <c r="AW96" i="34" s="1"/>
  <c r="AY57" i="34"/>
  <c r="AX627" i="8"/>
  <c r="AY81" i="34" s="1"/>
  <c r="U649" i="8"/>
  <c r="V98" i="34" s="1"/>
  <c r="V74" i="34"/>
  <c r="AZ57" i="34"/>
  <c r="AY627" i="8"/>
  <c r="AZ81" i="34" s="1"/>
  <c r="AW649" i="8"/>
  <c r="AX98" i="34" s="1"/>
  <c r="AX74" i="34"/>
  <c r="J632" i="8"/>
  <c r="K85" i="34" s="1"/>
  <c r="K61" i="34"/>
  <c r="V644" i="8"/>
  <c r="W94" i="34" s="1"/>
  <c r="W70" i="34"/>
  <c r="L632" i="8"/>
  <c r="M85" i="34" s="1"/>
  <c r="M61" i="34"/>
  <c r="AZ648" i="8"/>
  <c r="BA97" i="34" s="1"/>
  <c r="BA73" i="34"/>
  <c r="AG633" i="8"/>
  <c r="AH86" i="34" s="1"/>
  <c r="AH62" i="34"/>
  <c r="I644" i="8"/>
  <c r="J94" i="34" s="1"/>
  <c r="J70" i="34"/>
  <c r="BA631" i="8"/>
  <c r="BB84" i="34" s="1"/>
  <c r="BB60" i="34"/>
  <c r="J649" i="8"/>
  <c r="K98" i="34" s="1"/>
  <c r="K74" i="34"/>
  <c r="AN643" i="8"/>
  <c r="AO93" i="34" s="1"/>
  <c r="AO69" i="34"/>
  <c r="AI57" i="34"/>
  <c r="AH627" i="8"/>
  <c r="AI81" i="34" s="1"/>
  <c r="L70" i="34"/>
  <c r="K644" i="8"/>
  <c r="L94" i="34" s="1"/>
  <c r="W632" i="8"/>
  <c r="X85" i="34" s="1"/>
  <c r="X61" i="34"/>
  <c r="Z73" i="34"/>
  <c r="Y648" i="8"/>
  <c r="Z97" i="34" s="1"/>
  <c r="AR633" i="8"/>
  <c r="AS86" i="34" s="1"/>
  <c r="AS62" i="34"/>
  <c r="BF70" i="34"/>
  <c r="BE644" i="8"/>
  <c r="BF94" i="34" s="1"/>
  <c r="X648" i="8"/>
  <c r="Y97" i="34" s="1"/>
  <c r="Y73" i="34"/>
  <c r="AA58" i="34"/>
  <c r="Z628" i="8"/>
  <c r="AA82" i="34" s="1"/>
  <c r="BE72" i="34"/>
  <c r="BD647" i="8"/>
  <c r="BE96" i="34" s="1"/>
  <c r="AT632" i="8"/>
  <c r="AU85" i="34" s="1"/>
  <c r="AU61" i="34"/>
  <c r="AC70" i="34"/>
  <c r="AB644" i="8"/>
  <c r="AC94" i="34" s="1"/>
  <c r="AL59" i="34"/>
  <c r="AK629" i="8"/>
  <c r="AL83" i="34" s="1"/>
  <c r="AR643" i="8"/>
  <c r="AS93" i="34" s="1"/>
  <c r="AS69" i="34"/>
  <c r="BH643" i="8"/>
  <c r="BI93" i="34" s="1"/>
  <c r="BI69" i="34"/>
  <c r="I57" i="34"/>
  <c r="I81" i="34"/>
  <c r="S644" i="8"/>
  <c r="T94" i="34" s="1"/>
  <c r="T70" i="34"/>
  <c r="AD57" i="34"/>
  <c r="AC627" i="8"/>
  <c r="AD81" i="34" s="1"/>
  <c r="P648" i="8"/>
  <c r="Q97" i="34" s="1"/>
  <c r="Q73" i="34"/>
  <c r="AX58" i="34"/>
  <c r="AW628" i="8"/>
  <c r="AX82" i="34" s="1"/>
  <c r="AT644" i="8"/>
  <c r="AU94" i="34" s="1"/>
  <c r="AU70" i="34"/>
  <c r="T647" i="8"/>
  <c r="U96" i="34" s="1"/>
  <c r="U72" i="34"/>
  <c r="AE59" i="34"/>
  <c r="AD629" i="8"/>
  <c r="AE83" i="34" s="1"/>
  <c r="AV645" i="8"/>
  <c r="AW95" i="34" s="1"/>
  <c r="AW71" i="34"/>
  <c r="AY59" i="34"/>
  <c r="AX629" i="8"/>
  <c r="AY83" i="34" s="1"/>
  <c r="U648" i="8"/>
  <c r="V97" i="34" s="1"/>
  <c r="V73" i="34"/>
  <c r="U631" i="8"/>
  <c r="V84" i="34" s="1"/>
  <c r="V60" i="34"/>
  <c r="AX70" i="34"/>
  <c r="AW644" i="8"/>
  <c r="AX94" i="34" s="1"/>
  <c r="K57" i="34"/>
  <c r="J627" i="8"/>
  <c r="K81" i="34" s="1"/>
  <c r="V643" i="8"/>
  <c r="W93" i="34" s="1"/>
  <c r="W69" i="34"/>
  <c r="M58" i="34"/>
  <c r="L628" i="8"/>
  <c r="M82" i="34" s="1"/>
  <c r="AZ644" i="8"/>
  <c r="BA94" i="34" s="1"/>
  <c r="BA70" i="34"/>
  <c r="AG632" i="8"/>
  <c r="AH85" i="34" s="1"/>
  <c r="AH61" i="34"/>
  <c r="I643" i="8"/>
  <c r="J93" i="34" s="1"/>
  <c r="J69" i="34"/>
  <c r="BB58" i="34"/>
  <c r="BA628" i="8"/>
  <c r="BB82" i="34" s="1"/>
  <c r="J648" i="8"/>
  <c r="K97" i="34" s="1"/>
  <c r="K73" i="34"/>
  <c r="N58" i="34"/>
  <c r="M628" i="8"/>
  <c r="N82" i="34" s="1"/>
  <c r="AN649" i="8"/>
  <c r="AO98" i="34" s="1"/>
  <c r="AO74" i="34"/>
  <c r="BL632" i="8"/>
  <c r="BM85" i="34" s="1"/>
  <c r="BM61" i="34"/>
  <c r="BC643" i="8"/>
  <c r="BD93" i="34" s="1"/>
  <c r="BD69" i="34"/>
  <c r="W631" i="8"/>
  <c r="X84" i="34" s="1"/>
  <c r="X60" i="34"/>
  <c r="Y645" i="8"/>
  <c r="Z95" i="34" s="1"/>
  <c r="Z71" i="34"/>
  <c r="BF69" i="34"/>
  <c r="BE643" i="8"/>
  <c r="BF93" i="34" s="1"/>
  <c r="Y58" i="34"/>
  <c r="X628" i="8"/>
  <c r="Y82" i="34" s="1"/>
  <c r="X647" i="8"/>
  <c r="Y96" i="34" s="1"/>
  <c r="Y72" i="34"/>
  <c r="AA59" i="34"/>
  <c r="Z629" i="8"/>
  <c r="AA83" i="34" s="1"/>
  <c r="BD643" i="8"/>
  <c r="BE93" i="34" s="1"/>
  <c r="BE69" i="34"/>
  <c r="AL649" i="8"/>
  <c r="AM98" i="34" s="1"/>
  <c r="AM74" i="34"/>
  <c r="AL58" i="34"/>
  <c r="AK628" i="8"/>
  <c r="AL82" i="34" s="1"/>
  <c r="AR647" i="8"/>
  <c r="AS96" i="34" s="1"/>
  <c r="AS72" i="34"/>
  <c r="BE632" i="8"/>
  <c r="BF85" i="34" s="1"/>
  <c r="BF61" i="34"/>
  <c r="BI70" i="34"/>
  <c r="BH644" i="8"/>
  <c r="BI94" i="34" s="1"/>
  <c r="T69" i="34"/>
  <c r="S643" i="8"/>
  <c r="T93" i="34" s="1"/>
  <c r="Q70" i="34"/>
  <c r="P644" i="8"/>
  <c r="Q94" i="34" s="1"/>
  <c r="AX59" i="34"/>
  <c r="AW629" i="8"/>
  <c r="AX83" i="34" s="1"/>
  <c r="AT649" i="8"/>
  <c r="AU98" i="34" s="1"/>
  <c r="AU74" i="34"/>
  <c r="J58" i="34"/>
  <c r="I628" i="8"/>
  <c r="J82" i="34" s="1"/>
  <c r="T643" i="8"/>
  <c r="U93" i="34" s="1"/>
  <c r="U69" i="34"/>
  <c r="AN632" i="8"/>
  <c r="AO85" i="34" s="1"/>
  <c r="AO61" i="34"/>
  <c r="AV644" i="8"/>
  <c r="AW94" i="34" s="1"/>
  <c r="AW70" i="34"/>
  <c r="BI60" i="34"/>
  <c r="BH631" i="8"/>
  <c r="BI84" i="34" s="1"/>
  <c r="BL648" i="8"/>
  <c r="BM97" i="34" s="1"/>
  <c r="BM73" i="34"/>
  <c r="U633" i="8"/>
  <c r="V86" i="34" s="1"/>
  <c r="V62" i="34"/>
  <c r="AX69" i="34"/>
  <c r="AW643" i="8"/>
  <c r="AX93" i="34" s="1"/>
  <c r="V649" i="8"/>
  <c r="W98" i="34" s="1"/>
  <c r="W74" i="34"/>
  <c r="AZ647" i="8"/>
  <c r="BA96" i="34" s="1"/>
  <c r="BA72" i="34"/>
  <c r="I647" i="8"/>
  <c r="J96" i="34" s="1"/>
  <c r="J72" i="34"/>
  <c r="J647" i="8"/>
  <c r="K96" i="34" s="1"/>
  <c r="K72" i="34"/>
  <c r="BK633" i="8"/>
  <c r="BL86" i="34" s="1"/>
  <c r="BL62" i="34"/>
  <c r="W649" i="8"/>
  <c r="X98" i="34" s="1"/>
  <c r="X74" i="34"/>
  <c r="BL631" i="8"/>
  <c r="BM84" i="34" s="1"/>
  <c r="BM60" i="34"/>
  <c r="BC647" i="8"/>
  <c r="BD96" i="34" s="1"/>
  <c r="BD72" i="34"/>
  <c r="X58" i="34"/>
  <c r="W628" i="8"/>
  <c r="X82" i="34" s="1"/>
  <c r="Y647" i="8"/>
  <c r="Z96" i="34" s="1"/>
  <c r="Z72" i="34"/>
  <c r="AS58" i="34"/>
  <c r="AR628" i="8"/>
  <c r="AS82" i="34" s="1"/>
  <c r="BE649" i="8"/>
  <c r="BF98" i="34" s="1"/>
  <c r="BF74" i="34"/>
  <c r="Y59" i="34"/>
  <c r="X629" i="8"/>
  <c r="Y83" i="34" s="1"/>
  <c r="X645" i="8"/>
  <c r="Y95" i="34" s="1"/>
  <c r="Y71" i="34"/>
  <c r="BJ648" i="8"/>
  <c r="BK97" i="34" s="1"/>
  <c r="BK73" i="34"/>
  <c r="BM631" i="8"/>
  <c r="BN84" i="34" s="1"/>
  <c r="BN60" i="34"/>
  <c r="AL648" i="8"/>
  <c r="AM97" i="34" s="1"/>
  <c r="AM73" i="34"/>
  <c r="AL57" i="34"/>
  <c r="AK627" i="8"/>
  <c r="AL81" i="34" s="1"/>
  <c r="AR649" i="8"/>
  <c r="AS98" i="34" s="1"/>
  <c r="AS74" i="34"/>
  <c r="BF59" i="34"/>
  <c r="BE629" i="8"/>
  <c r="BF83" i="34" s="1"/>
  <c r="BH648" i="8"/>
  <c r="BI97" i="34" s="1"/>
  <c r="BI73" i="34"/>
  <c r="I58" i="34"/>
  <c r="H628" i="8"/>
  <c r="I82" i="34" s="1"/>
  <c r="H59" i="34"/>
  <c r="R785" i="8"/>
  <c r="AL785" i="8"/>
  <c r="BF785" i="8"/>
  <c r="H723" i="8"/>
  <c r="I58" i="29" s="1"/>
  <c r="AB723" i="8"/>
  <c r="AC58" i="29" s="1"/>
  <c r="AV723" i="8"/>
  <c r="AW58" i="29" s="1"/>
  <c r="Y660" i="8"/>
  <c r="Z59" i="31" s="1"/>
  <c r="AS660" i="8"/>
  <c r="AT59" i="31" s="1"/>
  <c r="BM660" i="8"/>
  <c r="BN59" i="31" s="1"/>
  <c r="N785" i="8"/>
  <c r="AI785" i="8"/>
  <c r="BD785" i="8"/>
  <c r="L723" i="8"/>
  <c r="M58" i="29" s="1"/>
  <c r="AG723" i="8"/>
  <c r="AH58" i="29" s="1"/>
  <c r="BB723" i="8"/>
  <c r="BC58" i="29" s="1"/>
  <c r="G660" i="8"/>
  <c r="H59" i="31" s="1"/>
  <c r="AB660" i="8"/>
  <c r="AC59" i="31" s="1"/>
  <c r="AW660" i="8"/>
  <c r="AX59" i="31" s="1"/>
  <c r="O785" i="8"/>
  <c r="AJ785" i="8"/>
  <c r="BE785" i="8"/>
  <c r="M723" i="8"/>
  <c r="N58" i="29" s="1"/>
  <c r="AH723" i="8"/>
  <c r="AI58" i="29" s="1"/>
  <c r="BC723" i="8"/>
  <c r="BD58" i="29" s="1"/>
  <c r="H660" i="8"/>
  <c r="I59" i="31" s="1"/>
  <c r="AC660" i="8"/>
  <c r="AD59" i="31" s="1"/>
  <c r="AX660" i="8"/>
  <c r="AY59" i="31" s="1"/>
  <c r="P785" i="8"/>
  <c r="AK785" i="8"/>
  <c r="BG785" i="8"/>
  <c r="N723" i="8"/>
  <c r="O58" i="29" s="1"/>
  <c r="AI723" i="8"/>
  <c r="AJ58" i="29" s="1"/>
  <c r="BD723" i="8"/>
  <c r="BE58" i="29" s="1"/>
  <c r="I660" i="8"/>
  <c r="J59" i="31" s="1"/>
  <c r="AD660" i="8"/>
  <c r="AE59" i="31" s="1"/>
  <c r="AY660" i="8"/>
  <c r="AZ59" i="31" s="1"/>
  <c r="Q785" i="8"/>
  <c r="AM785" i="8"/>
  <c r="BH785" i="8"/>
  <c r="O723" i="8"/>
  <c r="P58" i="29" s="1"/>
  <c r="AJ723" i="8"/>
  <c r="AK58" i="29" s="1"/>
  <c r="BE723" i="8"/>
  <c r="BF58" i="29" s="1"/>
  <c r="J660" i="8"/>
  <c r="K59" i="31" s="1"/>
  <c r="AE660" i="8"/>
  <c r="AF59" i="31" s="1"/>
  <c r="AZ660" i="8"/>
  <c r="BA59" i="31" s="1"/>
  <c r="S785" i="8"/>
  <c r="AN785" i="8"/>
  <c r="BI785" i="8"/>
  <c r="P723" i="8"/>
  <c r="Q58" i="29" s="1"/>
  <c r="AK723" i="8"/>
  <c r="AL58" i="29" s="1"/>
  <c r="BF723" i="8"/>
  <c r="BG58" i="29" s="1"/>
  <c r="K660" i="8"/>
  <c r="L59" i="31" s="1"/>
  <c r="AF660" i="8"/>
  <c r="AG59" i="31" s="1"/>
  <c r="BA660" i="8"/>
  <c r="BB59" i="31" s="1"/>
  <c r="T785" i="8"/>
  <c r="AO785" i="8"/>
  <c r="BJ785" i="8"/>
  <c r="Q723" i="8"/>
  <c r="R58" i="29" s="1"/>
  <c r="AL723" i="8"/>
  <c r="AM58" i="29" s="1"/>
  <c r="BG723" i="8"/>
  <c r="BH58" i="29" s="1"/>
  <c r="BL723" i="8"/>
  <c r="BM58" i="29" s="1"/>
  <c r="AN660" i="8"/>
  <c r="AO59" i="31" s="1"/>
  <c r="AG785" i="8"/>
  <c r="Z723" i="8"/>
  <c r="AA58" i="29" s="1"/>
  <c r="BI660" i="8"/>
  <c r="BJ59" i="31" s="1"/>
  <c r="AC785" i="8"/>
  <c r="BK785" i="8"/>
  <c r="V723" i="8"/>
  <c r="W58" i="29" s="1"/>
  <c r="AX723" i="8"/>
  <c r="AY58" i="29" s="1"/>
  <c r="Z660" i="8"/>
  <c r="AA59" i="31" s="1"/>
  <c r="BE660" i="8"/>
  <c r="BF59" i="31" s="1"/>
  <c r="F660" i="8"/>
  <c r="G59" i="31" s="1"/>
  <c r="G34" i="38" s="1"/>
  <c r="AE785" i="8"/>
  <c r="X723" i="8"/>
  <c r="Y58" i="29" s="1"/>
  <c r="AG660" i="8"/>
  <c r="AH59" i="31" s="1"/>
  <c r="BG660" i="8"/>
  <c r="BH59" i="31" s="1"/>
  <c r="M660" i="8"/>
  <c r="N59" i="31" s="1"/>
  <c r="AS785" i="8"/>
  <c r="N660" i="8"/>
  <c r="O59" i="31" s="1"/>
  <c r="H785" i="8"/>
  <c r="AD723" i="8"/>
  <c r="AE58" i="29" s="1"/>
  <c r="AF785" i="8"/>
  <c r="AH660" i="8"/>
  <c r="AI59" i="31" s="1"/>
  <c r="AR785" i="8"/>
  <c r="BN660" i="8"/>
  <c r="BO59" i="31" s="1"/>
  <c r="AH785" i="8"/>
  <c r="F785" i="8"/>
  <c r="AA723" i="8"/>
  <c r="AB58" i="29" s="1"/>
  <c r="BI723" i="8"/>
  <c r="BJ58" i="29" s="1"/>
  <c r="AJ660" i="8"/>
  <c r="AK59" i="31" s="1"/>
  <c r="BJ660" i="8"/>
  <c r="BK59" i="31" s="1"/>
  <c r="BK660" i="8"/>
  <c r="BL59" i="31" s="1"/>
  <c r="AQ785" i="8"/>
  <c r="L785" i="8"/>
  <c r="AT785" i="8"/>
  <c r="AM723" i="8"/>
  <c r="AN58" i="29" s="1"/>
  <c r="BN723" i="8"/>
  <c r="BO58" i="29" s="1"/>
  <c r="O660" i="8"/>
  <c r="P59" i="31" s="1"/>
  <c r="AO660" i="8"/>
  <c r="AP59" i="31" s="1"/>
  <c r="AB785" i="8"/>
  <c r="BC785" i="8"/>
  <c r="U723" i="8"/>
  <c r="V58" i="29" s="1"/>
  <c r="X660" i="8"/>
  <c r="Y59" i="31" s="1"/>
  <c r="G629" i="8"/>
  <c r="H83" i="34" s="1"/>
  <c r="AA660" i="8"/>
  <c r="AB59" i="31" s="1"/>
  <c r="AP785" i="8"/>
  <c r="AL660" i="8"/>
  <c r="AM59" i="31" s="1"/>
  <c r="M785" i="8"/>
  <c r="AU785" i="8"/>
  <c r="AN723" i="8"/>
  <c r="AO58" i="29" s="1"/>
  <c r="F723" i="8"/>
  <c r="G58" i="29" s="1"/>
  <c r="P660" i="8"/>
  <c r="Q59" i="31" s="1"/>
  <c r="AP660" i="8"/>
  <c r="AQ59" i="31" s="1"/>
  <c r="AD785" i="8"/>
  <c r="BL785" i="8"/>
  <c r="W723" i="8"/>
  <c r="X58" i="29" s="1"/>
  <c r="AY723" i="8"/>
  <c r="AZ58" i="29" s="1"/>
  <c r="BF660" i="8"/>
  <c r="BG59" i="31" s="1"/>
  <c r="I785" i="8"/>
  <c r="BK723" i="8"/>
  <c r="BL58" i="29" s="1"/>
  <c r="L660" i="8"/>
  <c r="M59" i="31" s="1"/>
  <c r="U785" i="8"/>
  <c r="AV785" i="8"/>
  <c r="G723" i="8"/>
  <c r="H58" i="29" s="1"/>
  <c r="AO723" i="8"/>
  <c r="AP58" i="29" s="1"/>
  <c r="Q660" i="8"/>
  <c r="R59" i="31" s="1"/>
  <c r="AQ660" i="8"/>
  <c r="AR59" i="31" s="1"/>
  <c r="T660" i="8"/>
  <c r="U59" i="31" s="1"/>
  <c r="BB785" i="8"/>
  <c r="BM785" i="8"/>
  <c r="AZ723" i="8"/>
  <c r="BA58" i="29" s="1"/>
  <c r="V785" i="8"/>
  <c r="AW785" i="8"/>
  <c r="I723" i="8"/>
  <c r="J58" i="29" s="1"/>
  <c r="AP723" i="8"/>
  <c r="AQ58" i="29" s="1"/>
  <c r="R660" i="8"/>
  <c r="S59" i="31" s="1"/>
  <c r="AR660" i="8"/>
  <c r="AS59" i="31" s="1"/>
  <c r="AU660" i="8"/>
  <c r="AV59" i="31" s="1"/>
  <c r="AU723" i="8"/>
  <c r="AV58" i="29" s="1"/>
  <c r="BC660" i="8"/>
  <c r="BD59" i="31" s="1"/>
  <c r="BN785" i="8"/>
  <c r="Y723" i="8"/>
  <c r="Z58" i="29" s="1"/>
  <c r="BL660" i="8"/>
  <c r="BM59" i="31" s="1"/>
  <c r="W785" i="8"/>
  <c r="AX785" i="8"/>
  <c r="J723" i="8"/>
  <c r="K58" i="29" s="1"/>
  <c r="AQ723" i="8"/>
  <c r="AR58" i="29" s="1"/>
  <c r="S660" i="8"/>
  <c r="T59" i="31" s="1"/>
  <c r="AT660" i="8"/>
  <c r="AU59" i="31" s="1"/>
  <c r="AA785" i="8"/>
  <c r="T723" i="8"/>
  <c r="U58" i="29" s="1"/>
  <c r="W660" i="8"/>
  <c r="X59" i="31" s="1"/>
  <c r="AC723" i="8"/>
  <c r="AD58" i="29" s="1"/>
  <c r="BJ723" i="8"/>
  <c r="BK58" i="29" s="1"/>
  <c r="AK660" i="8"/>
  <c r="AL59" i="31" s="1"/>
  <c r="K785" i="8"/>
  <c r="X785" i="8"/>
  <c r="AY785" i="8"/>
  <c r="K723" i="8"/>
  <c r="L58" i="29" s="1"/>
  <c r="AR723" i="8"/>
  <c r="AS58" i="29" s="1"/>
  <c r="AW723" i="8"/>
  <c r="AX58" i="29" s="1"/>
  <c r="BD660" i="8"/>
  <c r="BE59" i="31" s="1"/>
  <c r="BA723" i="8"/>
  <c r="BB58" i="29" s="1"/>
  <c r="BH660" i="8"/>
  <c r="BI59" i="31" s="1"/>
  <c r="BM723" i="8"/>
  <c r="BN58" i="29" s="1"/>
  <c r="Y785" i="8"/>
  <c r="AZ785" i="8"/>
  <c r="R723" i="8"/>
  <c r="S58" i="29" s="1"/>
  <c r="AS723" i="8"/>
  <c r="AT58" i="29" s="1"/>
  <c r="U660" i="8"/>
  <c r="V59" i="31" s="1"/>
  <c r="AV660" i="8"/>
  <c r="AW59" i="31" s="1"/>
  <c r="J785" i="8"/>
  <c r="AE723" i="8"/>
  <c r="AF58" i="29" s="1"/>
  <c r="AM660" i="8"/>
  <c r="AN59" i="31" s="1"/>
  <c r="AF723" i="8"/>
  <c r="AG58" i="29" s="1"/>
  <c r="Z785" i="8"/>
  <c r="BA785" i="8"/>
  <c r="S723" i="8"/>
  <c r="T58" i="29" s="1"/>
  <c r="AT723" i="8"/>
  <c r="AU58" i="29" s="1"/>
  <c r="V660" i="8"/>
  <c r="W59" i="31" s="1"/>
  <c r="BB660" i="8"/>
  <c r="BC59" i="31" s="1"/>
  <c r="G785" i="8"/>
  <c r="BH723" i="8"/>
  <c r="BI58" i="29" s="1"/>
  <c r="AI660" i="8"/>
  <c r="AJ59" i="31" s="1"/>
  <c r="F347" i="8"/>
  <c r="C576" i="8"/>
  <c r="D10" i="26" s="1"/>
  <c r="C581" i="8"/>
  <c r="S647" i="8"/>
  <c r="T96" i="34" s="1"/>
  <c r="T72" i="34"/>
  <c r="AD59" i="34"/>
  <c r="AC629" i="8"/>
  <c r="AD83" i="34" s="1"/>
  <c r="Q72" i="34"/>
  <c r="P647" i="8"/>
  <c r="Q96" i="34" s="1"/>
  <c r="AX57" i="34"/>
  <c r="AW627" i="8"/>
  <c r="AX81" i="34" s="1"/>
  <c r="AT648" i="8"/>
  <c r="AU97" i="34" s="1"/>
  <c r="AU73" i="34"/>
  <c r="T631" i="8"/>
  <c r="U84" i="34" s="1"/>
  <c r="U60" i="34"/>
  <c r="AF648" i="8"/>
  <c r="AG97" i="34" s="1"/>
  <c r="AG73" i="34"/>
  <c r="AN633" i="8"/>
  <c r="AO86" i="34" s="1"/>
  <c r="AO62" i="34"/>
  <c r="E161" i="8"/>
  <c r="AH649" i="8"/>
  <c r="AI98" i="34" s="1"/>
  <c r="AI74" i="34"/>
  <c r="BH633" i="8"/>
  <c r="BI86" i="34" s="1"/>
  <c r="BI62" i="34"/>
  <c r="BL649" i="8"/>
  <c r="BM98" i="34" s="1"/>
  <c r="BM74" i="34"/>
  <c r="AW648" i="8"/>
  <c r="AX97" i="34" s="1"/>
  <c r="AX73" i="34"/>
  <c r="K58" i="34"/>
  <c r="J628" i="8"/>
  <c r="K82" i="34" s="1"/>
  <c r="V647" i="8"/>
  <c r="W96" i="34" s="1"/>
  <c r="W72" i="34"/>
  <c r="M59" i="34"/>
  <c r="L629" i="8"/>
  <c r="M83" i="34" s="1"/>
  <c r="BA71" i="34"/>
  <c r="AZ645" i="8"/>
  <c r="BA95" i="34" s="1"/>
  <c r="AH59" i="34"/>
  <c r="AG629" i="8"/>
  <c r="AH83" i="34" s="1"/>
  <c r="J71" i="34"/>
  <c r="I645" i="8"/>
  <c r="J95" i="34" s="1"/>
  <c r="AQ631" i="8"/>
  <c r="AR84" i="34" s="1"/>
  <c r="AR60" i="34"/>
  <c r="AK649" i="8"/>
  <c r="AL98" i="34" s="1"/>
  <c r="AL74" i="34"/>
  <c r="BK631" i="8"/>
  <c r="BL84" i="34" s="1"/>
  <c r="BL60" i="34"/>
  <c r="W648" i="8"/>
  <c r="X97" i="34" s="1"/>
  <c r="X73" i="34"/>
  <c r="BM57" i="34"/>
  <c r="BL627" i="8"/>
  <c r="BM81" i="34" s="1"/>
  <c r="BC645" i="8"/>
  <c r="BD95" i="34" s="1"/>
  <c r="BD71" i="34"/>
  <c r="X57" i="34"/>
  <c r="W627" i="8"/>
  <c r="X81" i="34" s="1"/>
  <c r="Y644" i="8"/>
  <c r="Z94" i="34" s="1"/>
  <c r="Z70" i="34"/>
  <c r="AS57" i="34"/>
  <c r="AR627" i="8"/>
  <c r="AS81" i="34" s="1"/>
  <c r="BE648" i="8"/>
  <c r="BF97" i="34" s="1"/>
  <c r="BF73" i="34"/>
  <c r="Y57" i="34"/>
  <c r="X627" i="8"/>
  <c r="Y81" i="34" s="1"/>
  <c r="O647" i="8"/>
  <c r="P96" i="34" s="1"/>
  <c r="P72" i="34"/>
  <c r="BI631" i="8"/>
  <c r="BJ84" i="34" s="1"/>
  <c r="BJ60" i="34"/>
  <c r="BJ647" i="8"/>
  <c r="BK96" i="34" s="1"/>
  <c r="BK72" i="34"/>
  <c r="BM633" i="8"/>
  <c r="BN86" i="34" s="1"/>
  <c r="BN62" i="34"/>
  <c r="AM69" i="34"/>
  <c r="AL643" i="8"/>
  <c r="AM93" i="34" s="1"/>
  <c r="AR648" i="8"/>
  <c r="AS97" i="34" s="1"/>
  <c r="AS73" i="34"/>
  <c r="BF57" i="34"/>
  <c r="BE627" i="8"/>
  <c r="BF81" i="34" s="1"/>
  <c r="BH647" i="8"/>
  <c r="BI96" i="34" s="1"/>
  <c r="BI72" i="34"/>
  <c r="I59" i="34"/>
  <c r="H629" i="8"/>
  <c r="I83" i="34" s="1"/>
  <c r="F349" i="8"/>
  <c r="S649" i="8"/>
  <c r="T98" i="34" s="1"/>
  <c r="T74" i="34"/>
  <c r="AD58" i="34"/>
  <c r="AC628" i="8"/>
  <c r="AD82" i="34" s="1"/>
  <c r="Q69" i="34"/>
  <c r="P643" i="8"/>
  <c r="Q93" i="34" s="1"/>
  <c r="BF631" i="8"/>
  <c r="BG84" i="34" s="1"/>
  <c r="BG60" i="34"/>
  <c r="BI649" i="8"/>
  <c r="BJ98" i="34" s="1"/>
  <c r="BJ74" i="34"/>
  <c r="T633" i="8"/>
  <c r="U86" i="34" s="1"/>
  <c r="U62" i="34"/>
  <c r="AG71" i="34"/>
  <c r="AF645" i="8"/>
  <c r="AG95" i="34" s="1"/>
  <c r="AO58" i="34"/>
  <c r="AN628" i="8"/>
  <c r="AO82" i="34" s="1"/>
  <c r="AH648" i="8"/>
  <c r="AI97" i="34" s="1"/>
  <c r="AI73" i="34"/>
  <c r="BH632" i="8"/>
  <c r="BI85" i="34" s="1"/>
  <c r="BI61" i="34"/>
  <c r="BL645" i="8"/>
  <c r="BM95" i="34" s="1"/>
  <c r="BM71" i="34"/>
  <c r="U632" i="8"/>
  <c r="V85" i="34" s="1"/>
  <c r="V61" i="34"/>
  <c r="AW647" i="8"/>
  <c r="AX96" i="34" s="1"/>
  <c r="AX72" i="34"/>
  <c r="K59" i="34"/>
  <c r="J629" i="8"/>
  <c r="K83" i="34" s="1"/>
  <c r="V645" i="8"/>
  <c r="W95" i="34" s="1"/>
  <c r="W71" i="34"/>
  <c r="H69" i="34"/>
  <c r="G643" i="8"/>
  <c r="H93" i="34" s="1"/>
  <c r="H72" i="34"/>
  <c r="G647" i="8"/>
  <c r="H96" i="34" s="1"/>
  <c r="M57" i="34"/>
  <c r="L627" i="8"/>
  <c r="M81" i="34" s="1"/>
  <c r="AZ643" i="8"/>
  <c r="BA93" i="34" s="1"/>
  <c r="BA69" i="34"/>
  <c r="BJ633" i="8"/>
  <c r="BK86" i="34" s="1"/>
  <c r="BK62" i="34"/>
  <c r="AJ649" i="8"/>
  <c r="AK98" i="34" s="1"/>
  <c r="AK74" i="34"/>
  <c r="AR61" i="34"/>
  <c r="AQ632" i="8"/>
  <c r="AR85" i="34" s="1"/>
  <c r="AK648" i="8"/>
  <c r="AL97" i="34" s="1"/>
  <c r="AL73" i="34"/>
  <c r="BK632" i="8"/>
  <c r="BL85" i="34" s="1"/>
  <c r="BL61" i="34"/>
  <c r="X69" i="34"/>
  <c r="W643" i="8"/>
  <c r="X93" i="34" s="1"/>
  <c r="BM58" i="34"/>
  <c r="BL628" i="8"/>
  <c r="BM82" i="34" s="1"/>
  <c r="BD70" i="34"/>
  <c r="BC644" i="8"/>
  <c r="BD94" i="34" s="1"/>
  <c r="Y643" i="8"/>
  <c r="Z93" i="34" s="1"/>
  <c r="Z69" i="34"/>
  <c r="AS59" i="34"/>
  <c r="AR629" i="8"/>
  <c r="AS83" i="34" s="1"/>
  <c r="AA648" i="8"/>
  <c r="AB97" i="34" s="1"/>
  <c r="AB73" i="34"/>
  <c r="BG633" i="8"/>
  <c r="BH86" i="34" s="1"/>
  <c r="BH62" i="34"/>
  <c r="O649" i="8"/>
  <c r="P98" i="34" s="1"/>
  <c r="P74" i="34"/>
  <c r="BI633" i="8"/>
  <c r="BJ86" i="34" s="1"/>
  <c r="BJ62" i="34"/>
  <c r="BJ645" i="8"/>
  <c r="BK95" i="34" s="1"/>
  <c r="BK71" i="34"/>
  <c r="BM632" i="8"/>
  <c r="BN85" i="34" s="1"/>
  <c r="BN61" i="34"/>
  <c r="AL647" i="8"/>
  <c r="AM96" i="34" s="1"/>
  <c r="AM72" i="34"/>
  <c r="BO62" i="34"/>
  <c r="BN633" i="8"/>
  <c r="BO86" i="34" s="1"/>
  <c r="BF644" i="8"/>
  <c r="BG94" i="34" s="1"/>
  <c r="BG70" i="34"/>
  <c r="BF58" i="34"/>
  <c r="BE628" i="8"/>
  <c r="BF82" i="34" s="1"/>
  <c r="BH645" i="8"/>
  <c r="BI95" i="34" s="1"/>
  <c r="BI71" i="34"/>
  <c r="R631" i="8"/>
  <c r="S84" i="34" s="1"/>
  <c r="S60" i="34"/>
  <c r="S648" i="8"/>
  <c r="T97" i="34" s="1"/>
  <c r="T73" i="34"/>
  <c r="AM58" i="34"/>
  <c r="AL628" i="8"/>
  <c r="AM82" i="34" s="1"/>
  <c r="AG649" i="8"/>
  <c r="AH98" i="34" s="1"/>
  <c r="AH74" i="34"/>
  <c r="BF633" i="8"/>
  <c r="BG86" i="34" s="1"/>
  <c r="BG62" i="34"/>
  <c r="BI648" i="8"/>
  <c r="BJ97" i="34" s="1"/>
  <c r="BJ73" i="34"/>
  <c r="T632" i="8"/>
  <c r="U85" i="34" s="1"/>
  <c r="U61" i="34"/>
  <c r="AG70" i="34"/>
  <c r="AF644" i="8"/>
  <c r="AG94" i="34" s="1"/>
  <c r="AN631" i="8"/>
  <c r="AO84" i="34" s="1"/>
  <c r="AO60" i="34"/>
  <c r="AH643" i="8"/>
  <c r="AI93" i="34" s="1"/>
  <c r="AI69" i="34"/>
  <c r="BL644" i="8"/>
  <c r="BM94" i="34" s="1"/>
  <c r="BM70" i="34"/>
  <c r="V59" i="34"/>
  <c r="U629" i="8"/>
  <c r="V83" i="34" s="1"/>
  <c r="AW645" i="8"/>
  <c r="AX95" i="34" s="1"/>
  <c r="AX71" i="34"/>
  <c r="V632" i="8"/>
  <c r="W85" i="34" s="1"/>
  <c r="W61" i="34"/>
  <c r="C583" i="8"/>
  <c r="C579" i="8"/>
  <c r="F359" i="8"/>
  <c r="AP632" i="8"/>
  <c r="AQ85" i="34" s="1"/>
  <c r="AQ61" i="34"/>
  <c r="H649" i="8"/>
  <c r="I98" i="34" s="1"/>
  <c r="I74" i="34"/>
  <c r="BJ632" i="8"/>
  <c r="BK85" i="34" s="1"/>
  <c r="BK61" i="34"/>
  <c r="AK72" i="34"/>
  <c r="AJ647" i="8"/>
  <c r="AK96" i="34" s="1"/>
  <c r="AQ633" i="8"/>
  <c r="AR86" i="34" s="1"/>
  <c r="AR62" i="34"/>
  <c r="AK647" i="8"/>
  <c r="AL96" i="34" s="1"/>
  <c r="AL72" i="34"/>
  <c r="BL59" i="34"/>
  <c r="BK629" i="8"/>
  <c r="BL83" i="34" s="1"/>
  <c r="X72" i="34"/>
  <c r="W647" i="8"/>
  <c r="X96" i="34" s="1"/>
  <c r="BM59" i="34"/>
  <c r="BL629" i="8"/>
  <c r="BM83" i="34" s="1"/>
  <c r="BC649" i="8"/>
  <c r="BD98" i="34" s="1"/>
  <c r="BD74" i="34"/>
  <c r="X59" i="34"/>
  <c r="W629" i="8"/>
  <c r="X83" i="34" s="1"/>
  <c r="AZ71" i="34"/>
  <c r="AY645" i="8"/>
  <c r="AZ95" i="34" s="1"/>
  <c r="AZ631" i="8"/>
  <c r="BA84" i="34" s="1"/>
  <c r="BA60" i="34"/>
  <c r="AA647" i="8"/>
  <c r="AB96" i="34" s="1"/>
  <c r="AB72" i="34"/>
  <c r="BG632" i="8"/>
  <c r="BH85" i="34" s="1"/>
  <c r="BH61" i="34"/>
  <c r="O643" i="8"/>
  <c r="P93" i="34" s="1"/>
  <c r="P69" i="34"/>
  <c r="BI632" i="8"/>
  <c r="BJ85" i="34" s="1"/>
  <c r="BJ61" i="34"/>
  <c r="BJ644" i="8"/>
  <c r="BK94" i="34" s="1"/>
  <c r="BK70" i="34"/>
  <c r="BN57" i="34"/>
  <c r="BM627" i="8"/>
  <c r="BN81" i="34" s="1"/>
  <c r="AL645" i="8"/>
  <c r="AM95" i="34" s="1"/>
  <c r="AM71" i="34"/>
  <c r="BN632" i="8"/>
  <c r="BO85" i="34" s="1"/>
  <c r="BO61" i="34"/>
  <c r="BF643" i="8"/>
  <c r="BG93" i="34" s="1"/>
  <c r="BG69" i="34"/>
  <c r="AU631" i="8"/>
  <c r="AV84" i="34" s="1"/>
  <c r="AV60" i="34"/>
  <c r="AE647" i="8"/>
  <c r="AF96" i="34" s="1"/>
  <c r="AF72" i="34"/>
  <c r="R633" i="8"/>
  <c r="S86" i="34" s="1"/>
  <c r="S62" i="34"/>
  <c r="F344" i="8"/>
  <c r="H60" i="34"/>
  <c r="O787" i="8"/>
  <c r="P31" i="27" s="1"/>
  <c r="AI787" i="8"/>
  <c r="AJ31" i="27" s="1"/>
  <c r="BC787" i="8"/>
  <c r="BD31" i="27" s="1"/>
  <c r="I725" i="8"/>
  <c r="J59" i="29" s="1"/>
  <c r="AC725" i="8"/>
  <c r="AD59" i="29" s="1"/>
  <c r="AW725" i="8"/>
  <c r="AX59" i="29" s="1"/>
  <c r="Y662" i="8"/>
  <c r="Z60" i="31" s="1"/>
  <c r="AS662" i="8"/>
  <c r="AT60" i="31" s="1"/>
  <c r="BM662" i="8"/>
  <c r="BN60" i="31" s="1"/>
  <c r="U787" i="8"/>
  <c r="V31" i="27" s="1"/>
  <c r="AP787" i="8"/>
  <c r="AQ31" i="27" s="1"/>
  <c r="BK787" i="8"/>
  <c r="BL31" i="27" s="1"/>
  <c r="J725" i="8"/>
  <c r="K59" i="29" s="1"/>
  <c r="AE725" i="8"/>
  <c r="AF59" i="29" s="1"/>
  <c r="AZ725" i="8"/>
  <c r="BA59" i="29" s="1"/>
  <c r="X662" i="8"/>
  <c r="Y60" i="31" s="1"/>
  <c r="AT662" i="8"/>
  <c r="AU60" i="31" s="1"/>
  <c r="V787" i="8"/>
  <c r="W31" i="27" s="1"/>
  <c r="AQ787" i="8"/>
  <c r="AR31" i="27" s="1"/>
  <c r="BL787" i="8"/>
  <c r="BM31" i="27" s="1"/>
  <c r="K725" i="8"/>
  <c r="L59" i="29" s="1"/>
  <c r="AF725" i="8"/>
  <c r="AG59" i="29" s="1"/>
  <c r="BA725" i="8"/>
  <c r="BB59" i="29" s="1"/>
  <c r="Z662" i="8"/>
  <c r="AA60" i="31" s="1"/>
  <c r="AU662" i="8"/>
  <c r="AV60" i="31" s="1"/>
  <c r="W787" i="8"/>
  <c r="X31" i="27" s="1"/>
  <c r="AR787" i="8"/>
  <c r="AS31" i="27" s="1"/>
  <c r="BM787" i="8"/>
  <c r="BN31" i="27" s="1"/>
  <c r="L725" i="8"/>
  <c r="M59" i="29" s="1"/>
  <c r="AG725" i="8"/>
  <c r="AH59" i="29" s="1"/>
  <c r="BB725" i="8"/>
  <c r="BC59" i="29" s="1"/>
  <c r="AA662" i="8"/>
  <c r="AB60" i="31" s="1"/>
  <c r="AV662" i="8"/>
  <c r="AW60" i="31" s="1"/>
  <c r="X787" i="8"/>
  <c r="Y31" i="27" s="1"/>
  <c r="AS787" i="8"/>
  <c r="AT31" i="27" s="1"/>
  <c r="BN787" i="8"/>
  <c r="BO31" i="27" s="1"/>
  <c r="M725" i="8"/>
  <c r="N59" i="29" s="1"/>
  <c r="AH725" i="8"/>
  <c r="AI59" i="29" s="1"/>
  <c r="BC725" i="8"/>
  <c r="BD59" i="29" s="1"/>
  <c r="G662" i="8"/>
  <c r="H60" i="31" s="1"/>
  <c r="AB662" i="8"/>
  <c r="AC60" i="31" s="1"/>
  <c r="AW662" i="8"/>
  <c r="AX60" i="31" s="1"/>
  <c r="Y787" i="8"/>
  <c r="Z31" i="27" s="1"/>
  <c r="AT787" i="8"/>
  <c r="AU31" i="27" s="1"/>
  <c r="G787" i="8"/>
  <c r="H31" i="27" s="1"/>
  <c r="N725" i="8"/>
  <c r="O59" i="29" s="1"/>
  <c r="AI725" i="8"/>
  <c r="AJ59" i="29" s="1"/>
  <c r="BD725" i="8"/>
  <c r="BE59" i="29" s="1"/>
  <c r="H662" i="8"/>
  <c r="I60" i="31" s="1"/>
  <c r="AC662" i="8"/>
  <c r="AD60" i="31" s="1"/>
  <c r="AX662" i="8"/>
  <c r="AY60" i="31" s="1"/>
  <c r="Z787" i="8"/>
  <c r="AA31" i="27" s="1"/>
  <c r="AU787" i="8"/>
  <c r="AV31" i="27" s="1"/>
  <c r="F787" i="8"/>
  <c r="G31" i="27" s="1"/>
  <c r="O725" i="8"/>
  <c r="P59" i="29" s="1"/>
  <c r="AJ725" i="8"/>
  <c r="AK59" i="29" s="1"/>
  <c r="BE725" i="8"/>
  <c r="BF59" i="29" s="1"/>
  <c r="AK725" i="8"/>
  <c r="AL59" i="29" s="1"/>
  <c r="AO662" i="8"/>
  <c r="AP60" i="31" s="1"/>
  <c r="AL787" i="8"/>
  <c r="AM31" i="27" s="1"/>
  <c r="AC787" i="8"/>
  <c r="AD31" i="27" s="1"/>
  <c r="BE787" i="8"/>
  <c r="BF31" i="27" s="1"/>
  <c r="V725" i="8"/>
  <c r="W59" i="29" s="1"/>
  <c r="AX725" i="8"/>
  <c r="AY59" i="29" s="1"/>
  <c r="AG662" i="8"/>
  <c r="AH60" i="31" s="1"/>
  <c r="BG662" i="8"/>
  <c r="BH60" i="31" s="1"/>
  <c r="BG787" i="8"/>
  <c r="BH31" i="27" s="1"/>
  <c r="X725" i="8"/>
  <c r="Y59" i="29" s="1"/>
  <c r="I662" i="8"/>
  <c r="J60" i="31" s="1"/>
  <c r="AI662" i="8"/>
  <c r="AJ60" i="31" s="1"/>
  <c r="AM787" i="8"/>
  <c r="AN31" i="27" s="1"/>
  <c r="AL725" i="8"/>
  <c r="AM59" i="29" s="1"/>
  <c r="BJ725" i="8"/>
  <c r="BK59" i="29" s="1"/>
  <c r="BN662" i="8"/>
  <c r="BO60" i="31" s="1"/>
  <c r="BH787" i="8"/>
  <c r="BI31" i="27" s="1"/>
  <c r="AK662" i="8"/>
  <c r="AL60" i="31" s="1"/>
  <c r="AH787" i="8"/>
  <c r="AI31" i="27" s="1"/>
  <c r="BJ787" i="8"/>
  <c r="BK31" i="27" s="1"/>
  <c r="AA725" i="8"/>
  <c r="AB59" i="29" s="1"/>
  <c r="BI725" i="8"/>
  <c r="BJ59" i="29" s="1"/>
  <c r="L662" i="8"/>
  <c r="M60" i="31" s="1"/>
  <c r="AL662" i="8"/>
  <c r="AM60" i="31" s="1"/>
  <c r="BL662" i="8"/>
  <c r="BM60" i="31" s="1"/>
  <c r="I787" i="8"/>
  <c r="J31" i="27" s="1"/>
  <c r="AD725" i="8"/>
  <c r="AE59" i="29" s="1"/>
  <c r="N662" i="8"/>
  <c r="O60" i="31" s="1"/>
  <c r="BM725" i="8"/>
  <c r="BN59" i="29" s="1"/>
  <c r="L787" i="8"/>
  <c r="M31" i="27" s="1"/>
  <c r="AN787" i="8"/>
  <c r="AO31" i="27" s="1"/>
  <c r="AM725" i="8"/>
  <c r="AN59" i="29" s="1"/>
  <c r="BN725" i="8"/>
  <c r="BO59" i="29" s="1"/>
  <c r="Q662" i="8"/>
  <c r="R60" i="31" s="1"/>
  <c r="AQ662" i="8"/>
  <c r="AR60" i="31" s="1"/>
  <c r="AB787" i="8"/>
  <c r="AC31" i="27" s="1"/>
  <c r="BD787" i="8"/>
  <c r="BE31" i="27" s="1"/>
  <c r="U725" i="8"/>
  <c r="V59" i="29" s="1"/>
  <c r="BF662" i="8"/>
  <c r="BG60" i="31" s="1"/>
  <c r="M662" i="8"/>
  <c r="N60" i="31" s="1"/>
  <c r="M787" i="8"/>
  <c r="N31" i="27" s="1"/>
  <c r="AO787" i="8"/>
  <c r="AP31" i="27" s="1"/>
  <c r="AN725" i="8"/>
  <c r="AO59" i="29" s="1"/>
  <c r="F725" i="8"/>
  <c r="G59" i="29" s="1"/>
  <c r="R662" i="8"/>
  <c r="S60" i="31" s="1"/>
  <c r="AR662" i="8"/>
  <c r="AS60" i="31" s="1"/>
  <c r="AD787" i="8"/>
  <c r="AE31" i="27" s="1"/>
  <c r="BF787" i="8"/>
  <c r="BG31" i="27" s="1"/>
  <c r="W725" i="8"/>
  <c r="X59" i="29" s="1"/>
  <c r="AY725" i="8"/>
  <c r="AZ59" i="29" s="1"/>
  <c r="AH662" i="8"/>
  <c r="AI60" i="31" s="1"/>
  <c r="BH662" i="8"/>
  <c r="BI60" i="31" s="1"/>
  <c r="Y725" i="8"/>
  <c r="Z59" i="29" s="1"/>
  <c r="J662" i="8"/>
  <c r="K60" i="31" s="1"/>
  <c r="AK787" i="8"/>
  <c r="AL31" i="27" s="1"/>
  <c r="BK725" i="8"/>
  <c r="BL59" i="29" s="1"/>
  <c r="N787" i="8"/>
  <c r="O31" i="27" s="1"/>
  <c r="AV787" i="8"/>
  <c r="AW31" i="27" s="1"/>
  <c r="G725" i="8"/>
  <c r="H59" i="29" s="1"/>
  <c r="AO725" i="8"/>
  <c r="AP59" i="29" s="1"/>
  <c r="S662" i="8"/>
  <c r="T60" i="31" s="1"/>
  <c r="AY662" i="8"/>
  <c r="AZ60" i="31" s="1"/>
  <c r="T662" i="8"/>
  <c r="U60" i="31" s="1"/>
  <c r="AU725" i="8"/>
  <c r="AV59" i="29" s="1"/>
  <c r="AE787" i="8"/>
  <c r="AF31" i="27" s="1"/>
  <c r="BF725" i="8"/>
  <c r="BG59" i="29" s="1"/>
  <c r="BI662" i="8"/>
  <c r="BJ60" i="31" s="1"/>
  <c r="P787" i="8"/>
  <c r="Q31" i="27" s="1"/>
  <c r="AW787" i="8"/>
  <c r="AX31" i="27" s="1"/>
  <c r="H725" i="8"/>
  <c r="I59" i="29" s="1"/>
  <c r="AP725" i="8"/>
  <c r="AQ59" i="29" s="1"/>
  <c r="AZ662" i="8"/>
  <c r="BA60" i="31" s="1"/>
  <c r="F662" i="8"/>
  <c r="G60" i="31" s="1"/>
  <c r="G35" i="38" s="1"/>
  <c r="AF787" i="8"/>
  <c r="AG31" i="27" s="1"/>
  <c r="BJ662" i="8"/>
  <c r="BK60" i="31" s="1"/>
  <c r="Q787" i="8"/>
  <c r="R31" i="27" s="1"/>
  <c r="AX787" i="8"/>
  <c r="AY31" i="27" s="1"/>
  <c r="P725" i="8"/>
  <c r="Q59" i="29" s="1"/>
  <c r="AQ725" i="8"/>
  <c r="AR59" i="29" s="1"/>
  <c r="U662" i="8"/>
  <c r="V60" i="31" s="1"/>
  <c r="BA662" i="8"/>
  <c r="BB60" i="31" s="1"/>
  <c r="AR725" i="8"/>
  <c r="AS59" i="29" s="1"/>
  <c r="V662" i="8"/>
  <c r="W60" i="31" s="1"/>
  <c r="BB787" i="8"/>
  <c r="BC31" i="27" s="1"/>
  <c r="AE662" i="8"/>
  <c r="AF60" i="31" s="1"/>
  <c r="H787" i="8"/>
  <c r="I31" i="27" s="1"/>
  <c r="AJ787" i="8"/>
  <c r="AK31" i="27" s="1"/>
  <c r="AB725" i="8"/>
  <c r="AC59" i="29" s="1"/>
  <c r="AM662" i="8"/>
  <c r="AN60" i="31" s="1"/>
  <c r="R787" i="8"/>
  <c r="S31" i="27" s="1"/>
  <c r="AY787" i="8"/>
  <c r="AZ31" i="27" s="1"/>
  <c r="Q725" i="8"/>
  <c r="R59" i="29" s="1"/>
  <c r="BB662" i="8"/>
  <c r="BC60" i="31" s="1"/>
  <c r="T725" i="8"/>
  <c r="U59" i="29" s="1"/>
  <c r="AV725" i="8"/>
  <c r="AW59" i="29" s="1"/>
  <c r="AF662" i="8"/>
  <c r="AG60" i="31" s="1"/>
  <c r="BG725" i="8"/>
  <c r="BH59" i="29" s="1"/>
  <c r="AJ662" i="8"/>
  <c r="AK60" i="31" s="1"/>
  <c r="AP662" i="8"/>
  <c r="AQ60" i="31" s="1"/>
  <c r="S787" i="8"/>
  <c r="T31" i="27" s="1"/>
  <c r="AZ787" i="8"/>
  <c r="BA31" i="27" s="1"/>
  <c r="R725" i="8"/>
  <c r="S59" i="29" s="1"/>
  <c r="AS725" i="8"/>
  <c r="AT59" i="29" s="1"/>
  <c r="W662" i="8"/>
  <c r="X60" i="31" s="1"/>
  <c r="BC662" i="8"/>
  <c r="BD60" i="31" s="1"/>
  <c r="AA787" i="8"/>
  <c r="AB31" i="27" s="1"/>
  <c r="BE662" i="8"/>
  <c r="BF60" i="31" s="1"/>
  <c r="AN662" i="8"/>
  <c r="AO60" i="31" s="1"/>
  <c r="J787" i="8"/>
  <c r="K31" i="27" s="1"/>
  <c r="BL725" i="8"/>
  <c r="BM59" i="29" s="1"/>
  <c r="O662" i="8"/>
  <c r="P60" i="31" s="1"/>
  <c r="K787" i="8"/>
  <c r="L31" i="27" s="1"/>
  <c r="P662" i="8"/>
  <c r="Q60" i="31" s="1"/>
  <c r="T787" i="8"/>
  <c r="U31" i="27" s="1"/>
  <c r="BA787" i="8"/>
  <c r="BB31" i="27" s="1"/>
  <c r="S725" i="8"/>
  <c r="T59" i="29" s="1"/>
  <c r="AT725" i="8"/>
  <c r="AU59" i="29" s="1"/>
  <c r="AD662" i="8"/>
  <c r="AE60" i="31" s="1"/>
  <c r="BD662" i="8"/>
  <c r="BE60" i="31" s="1"/>
  <c r="G631" i="8"/>
  <c r="AG787" i="8"/>
  <c r="AH31" i="27" s="1"/>
  <c r="BI787" i="8"/>
  <c r="BJ31" i="27" s="1"/>
  <c r="Z725" i="8"/>
  <c r="AA59" i="29" s="1"/>
  <c r="BH725" i="8"/>
  <c r="BI59" i="29" s="1"/>
  <c r="K662" i="8"/>
  <c r="L60" i="31" s="1"/>
  <c r="BK662" i="8"/>
  <c r="BL60" i="31" s="1"/>
  <c r="BG649" i="8"/>
  <c r="BH98" i="34" s="1"/>
  <c r="BH74" i="34"/>
  <c r="AM60" i="34"/>
  <c r="AL631" i="8"/>
  <c r="AM84" i="34" s="1"/>
  <c r="AG645" i="8"/>
  <c r="AH95" i="34" s="1"/>
  <c r="AH71" i="34"/>
  <c r="BG57" i="34"/>
  <c r="BF627" i="8"/>
  <c r="BG81" i="34" s="1"/>
  <c r="BI647" i="8"/>
  <c r="BJ96" i="34" s="1"/>
  <c r="BJ72" i="34"/>
  <c r="AF647" i="8"/>
  <c r="AG96" i="34" s="1"/>
  <c r="AG72" i="34"/>
  <c r="AO59" i="34"/>
  <c r="AN629" i="8"/>
  <c r="AO83" i="34" s="1"/>
  <c r="L48" i="23"/>
  <c r="H54" i="23" s="1"/>
  <c r="S169" i="8"/>
  <c r="AM169" i="8"/>
  <c r="BG169" i="8"/>
  <c r="T169" i="8"/>
  <c r="AN169" i="8"/>
  <c r="BH169" i="8"/>
  <c r="U169" i="8"/>
  <c r="AO169" i="8"/>
  <c r="BI169" i="8"/>
  <c r="V169" i="8"/>
  <c r="AP169" i="8"/>
  <c r="BJ169" i="8"/>
  <c r="W169" i="8"/>
  <c r="AQ169" i="8"/>
  <c r="BK169" i="8"/>
  <c r="X169" i="8"/>
  <c r="AR169" i="8"/>
  <c r="BL169" i="8"/>
  <c r="Y169" i="8"/>
  <c r="AS169" i="8"/>
  <c r="BM169" i="8"/>
  <c r="Z169" i="8"/>
  <c r="AT169" i="8"/>
  <c r="BN169" i="8"/>
  <c r="AA169" i="8"/>
  <c r="AU169" i="8"/>
  <c r="G169" i="8"/>
  <c r="H169" i="8"/>
  <c r="AB169" i="8"/>
  <c r="AV169" i="8"/>
  <c r="I169" i="8"/>
  <c r="AC169" i="8"/>
  <c r="AW169" i="8"/>
  <c r="J169" i="8"/>
  <c r="AD169" i="8"/>
  <c r="AX169" i="8"/>
  <c r="K169" i="8"/>
  <c r="AE169" i="8"/>
  <c r="AY169" i="8"/>
  <c r="L169" i="8"/>
  <c r="AF169" i="8"/>
  <c r="AZ169" i="8"/>
  <c r="M169" i="8"/>
  <c r="AG169" i="8"/>
  <c r="BA169" i="8"/>
  <c r="N169" i="8"/>
  <c r="AH169" i="8"/>
  <c r="BB169" i="8"/>
  <c r="O169" i="8"/>
  <c r="AI169" i="8"/>
  <c r="BC169" i="8"/>
  <c r="P169" i="8"/>
  <c r="AJ169" i="8"/>
  <c r="BD169" i="8"/>
  <c r="Q169" i="8"/>
  <c r="AK169" i="8"/>
  <c r="BE169" i="8"/>
  <c r="R169" i="8"/>
  <c r="AL169" i="8"/>
  <c r="BF169" i="8"/>
  <c r="AH644" i="8"/>
  <c r="AI94" i="34" s="1"/>
  <c r="AI70" i="34"/>
  <c r="BI58" i="34"/>
  <c r="BH628" i="8"/>
  <c r="BI82" i="34" s="1"/>
  <c r="BL647" i="8"/>
  <c r="BM96" i="34" s="1"/>
  <c r="BM72" i="34"/>
  <c r="V58" i="34"/>
  <c r="U628" i="8"/>
  <c r="V82" i="34" s="1"/>
  <c r="AI645" i="8"/>
  <c r="AJ95" i="34" s="1"/>
  <c r="AJ71" i="34"/>
  <c r="V633" i="8"/>
  <c r="W86" i="34" s="1"/>
  <c r="W62" i="34"/>
  <c r="F361" i="8"/>
  <c r="AP631" i="8"/>
  <c r="AQ84" i="34" s="1"/>
  <c r="AQ60" i="34"/>
  <c r="H644" i="8"/>
  <c r="I94" i="34" s="1"/>
  <c r="I70" i="34"/>
  <c r="BJ631" i="8"/>
  <c r="BK84" i="34" s="1"/>
  <c r="BK60" i="34"/>
  <c r="AK69" i="34"/>
  <c r="AJ643" i="8"/>
  <c r="AK93" i="34" s="1"/>
  <c r="AR59" i="34"/>
  <c r="AQ629" i="8"/>
  <c r="AR83" i="34" s="1"/>
  <c r="AL71" i="34"/>
  <c r="AK645" i="8"/>
  <c r="AL95" i="34" s="1"/>
  <c r="W645" i="8"/>
  <c r="X95" i="34" s="1"/>
  <c r="X71" i="34"/>
  <c r="BL633" i="8"/>
  <c r="BM86" i="34" s="1"/>
  <c r="BM62" i="34"/>
  <c r="BC648" i="8"/>
  <c r="BD97" i="34" s="1"/>
  <c r="BD73" i="34"/>
  <c r="AS631" i="8"/>
  <c r="AT84" i="34" s="1"/>
  <c r="AT60" i="34"/>
  <c r="AY647" i="8"/>
  <c r="AZ96" i="34" s="1"/>
  <c r="AZ72" i="34"/>
  <c r="AZ633" i="8"/>
  <c r="BA86" i="34" s="1"/>
  <c r="BA62" i="34"/>
  <c r="AA649" i="8"/>
  <c r="AB98" i="34" s="1"/>
  <c r="AB74" i="34"/>
  <c r="BH58" i="34"/>
  <c r="BG628" i="8"/>
  <c r="BH82" i="34" s="1"/>
  <c r="P70" i="34"/>
  <c r="O644" i="8"/>
  <c r="P94" i="34" s="1"/>
  <c r="BJ649" i="8"/>
  <c r="BK98" i="34" s="1"/>
  <c r="BK74" i="34"/>
  <c r="BN59" i="34"/>
  <c r="BM629" i="8"/>
  <c r="BN83" i="34" s="1"/>
  <c r="AL644" i="8"/>
  <c r="AM94" i="34" s="1"/>
  <c r="AM70" i="34"/>
  <c r="H107" i="34"/>
  <c r="L55" i="25"/>
  <c r="L56" i="25"/>
  <c r="K56" i="25"/>
  <c r="K55" i="25"/>
  <c r="D95" i="19"/>
  <c r="E54" i="18"/>
  <c r="M54" i="25"/>
  <c r="I46" i="25"/>
  <c r="E62" i="25"/>
  <c r="G38" i="25"/>
  <c r="E54" i="25"/>
  <c r="N54" i="25"/>
  <c r="G62" i="25"/>
  <c r="K46" i="25"/>
  <c r="H54" i="25" s="1"/>
  <c r="H73" i="25" s="1"/>
  <c r="H100" i="18" s="1"/>
  <c r="G46" i="25"/>
  <c r="E30" i="26"/>
  <c r="H246" i="16"/>
  <c r="H257" i="16"/>
  <c r="J257" i="16" s="1"/>
  <c r="F378" i="16" s="1"/>
  <c r="J340" i="24"/>
  <c r="D341" i="24" s="1"/>
  <c r="D371" i="24" s="1"/>
  <c r="G106" i="29"/>
  <c r="H106" i="29"/>
  <c r="E371" i="24"/>
  <c r="AP57" i="27"/>
  <c r="J245" i="16"/>
  <c r="F372" i="16" s="1"/>
  <c r="BB57" i="27"/>
  <c r="I247" i="24"/>
  <c r="F31" i="26" s="1"/>
  <c r="J246" i="24"/>
  <c r="G30" i="26" s="1"/>
  <c r="J247" i="24"/>
  <c r="G31" i="26" s="1"/>
  <c r="L324" i="16"/>
  <c r="F365" i="16" s="1"/>
  <c r="M340" i="24" s="1"/>
  <c r="E340" i="24" s="1"/>
  <c r="D370" i="24" s="1"/>
  <c r="AD57" i="27"/>
  <c r="I245" i="16"/>
  <c r="E372" i="16" s="1"/>
  <c r="E244" i="16"/>
  <c r="E257" i="16"/>
  <c r="I257" i="16" s="1"/>
  <c r="D33" i="26" s="1"/>
  <c r="H259" i="24"/>
  <c r="J259" i="24" s="1"/>
  <c r="G33" i="26" s="1"/>
  <c r="H74" i="25"/>
  <c r="H101" i="18" s="1"/>
  <c r="F69" i="23" s="1"/>
  <c r="G98" i="23" s="1"/>
  <c r="G75" i="25"/>
  <c r="G102" i="18" s="1"/>
  <c r="I133" i="18" s="1"/>
  <c r="BL57" i="27"/>
  <c r="BN57" i="27"/>
  <c r="AB57" i="27"/>
  <c r="F248" i="24"/>
  <c r="J132" i="18"/>
  <c r="I132" i="18"/>
  <c r="F75" i="25"/>
  <c r="F102" i="18" s="1"/>
  <c r="H133" i="18" s="1"/>
  <c r="E75" i="25"/>
  <c r="E102" i="18" s="1"/>
  <c r="E70" i="23" s="1"/>
  <c r="F99" i="23" s="1"/>
  <c r="AC57" i="27"/>
  <c r="AO57" i="27"/>
  <c r="H248" i="24"/>
  <c r="H75" i="25"/>
  <c r="H102" i="18" s="1"/>
  <c r="F70" i="23" s="1"/>
  <c r="G99" i="23" s="1"/>
  <c r="I57" i="27"/>
  <c r="U57" i="27"/>
  <c r="H57" i="27"/>
  <c r="AR57" i="27"/>
  <c r="BD57" i="27"/>
  <c r="G257" i="16"/>
  <c r="G258" i="16"/>
  <c r="E248" i="24"/>
  <c r="E246" i="24"/>
  <c r="G248" i="24"/>
  <c r="G259" i="24"/>
  <c r="E260" i="24"/>
  <c r="I260" i="24" s="1"/>
  <c r="F34" i="26" s="1"/>
  <c r="G260" i="24"/>
  <c r="E259" i="24"/>
  <c r="I259" i="24" s="1"/>
  <c r="F33" i="26" s="1"/>
  <c r="N57" i="27"/>
  <c r="AX57" i="27"/>
  <c r="BJ57" i="27"/>
  <c r="F74" i="25"/>
  <c r="F101" i="18" s="1"/>
  <c r="G132" i="18" s="1"/>
  <c r="O57" i="27"/>
  <c r="AY57" i="27"/>
  <c r="BK57" i="27"/>
  <c r="G246" i="16"/>
  <c r="K57" i="27"/>
  <c r="W57" i="27"/>
  <c r="AV57" i="27"/>
  <c r="AE57" i="27"/>
  <c r="AQ57" i="27"/>
  <c r="BC57" i="27"/>
  <c r="E258" i="16"/>
  <c r="I258" i="16" s="1"/>
  <c r="D34" i="26" s="1"/>
  <c r="J57" i="27"/>
  <c r="V57" i="27"/>
  <c r="AH57" i="27"/>
  <c r="E246" i="16"/>
  <c r="AI57" i="27"/>
  <c r="E78" i="23"/>
  <c r="AW57" i="27"/>
  <c r="BI57" i="27"/>
  <c r="J258" i="16"/>
  <c r="G78" i="23"/>
  <c r="G79" i="23"/>
  <c r="E79" i="23"/>
  <c r="G77" i="23"/>
  <c r="L57" i="27"/>
  <c r="AF57" i="27"/>
  <c r="AZ57" i="27"/>
  <c r="K108" i="31"/>
  <c r="AE108" i="31"/>
  <c r="AY108" i="31"/>
  <c r="S57" i="27"/>
  <c r="AM57" i="27"/>
  <c r="BG57" i="27"/>
  <c r="T57" i="27"/>
  <c r="AN57" i="27"/>
  <c r="BH57" i="27"/>
  <c r="X57" i="27"/>
  <c r="Y57" i="27"/>
  <c r="AS57" i="27"/>
  <c r="BM57" i="27"/>
  <c r="M57" i="27"/>
  <c r="AG57" i="27"/>
  <c r="BA57" i="27"/>
  <c r="P57" i="27"/>
  <c r="AJ57" i="27"/>
  <c r="AD108" i="31"/>
  <c r="AX108" i="31"/>
  <c r="L108" i="31"/>
  <c r="AF108" i="31"/>
  <c r="AZ108" i="31"/>
  <c r="Z57" i="27"/>
  <c r="AT57" i="27"/>
  <c r="AA57" i="27"/>
  <c r="AU57" i="27"/>
  <c r="BO57" i="27"/>
  <c r="U108" i="31"/>
  <c r="AO108" i="31"/>
  <c r="BI108" i="31"/>
  <c r="Q57" i="27"/>
  <c r="AK57" i="27"/>
  <c r="BE57" i="27"/>
  <c r="AA108" i="31"/>
  <c r="AU108" i="31"/>
  <c r="BO108" i="31"/>
  <c r="R57" i="27"/>
  <c r="AL57" i="27"/>
  <c r="BF57" i="27"/>
  <c r="AC108" i="31"/>
  <c r="AW108" i="31"/>
  <c r="L106" i="29"/>
  <c r="AF106" i="29"/>
  <c r="AZ106" i="29"/>
  <c r="N108" i="31"/>
  <c r="AH108" i="31"/>
  <c r="BB108" i="31"/>
  <c r="M106" i="29"/>
  <c r="AG106" i="29"/>
  <c r="BA106" i="29"/>
  <c r="AB108" i="31"/>
  <c r="AV108" i="31"/>
  <c r="O108" i="31"/>
  <c r="AI108" i="31"/>
  <c r="BC108" i="31"/>
  <c r="N106" i="29"/>
  <c r="AH106" i="29"/>
  <c r="BB106" i="29"/>
  <c r="P108" i="31"/>
  <c r="AJ108" i="31"/>
  <c r="BD108" i="31"/>
  <c r="O106" i="29"/>
  <c r="AI106" i="29"/>
  <c r="Z108" i="31"/>
  <c r="AT108" i="31"/>
  <c r="BN108" i="31"/>
  <c r="Q108" i="31"/>
  <c r="AK108" i="31"/>
  <c r="BE108" i="31"/>
  <c r="R108" i="31"/>
  <c r="AL108" i="31"/>
  <c r="BF108" i="31"/>
  <c r="S108" i="31"/>
  <c r="AM108" i="31"/>
  <c r="BG108" i="31"/>
  <c r="S106" i="29"/>
  <c r="AM106" i="29"/>
  <c r="BG106" i="29"/>
  <c r="T106" i="29"/>
  <c r="AN106" i="29"/>
  <c r="BH106" i="29"/>
  <c r="H108" i="31"/>
  <c r="V108" i="31"/>
  <c r="AP108" i="31"/>
  <c r="BJ108" i="31"/>
  <c r="T108" i="31"/>
  <c r="AN108" i="31"/>
  <c r="BH108" i="31"/>
  <c r="X108" i="31"/>
  <c r="AR108" i="31"/>
  <c r="BL108" i="31"/>
  <c r="M108" i="31"/>
  <c r="AG108" i="31"/>
  <c r="BA108" i="31"/>
  <c r="J108" i="31"/>
  <c r="G108" i="31"/>
  <c r="Y108" i="31"/>
  <c r="AS108" i="31"/>
  <c r="BM108" i="31"/>
  <c r="W108" i="31"/>
  <c r="AQ108" i="31"/>
  <c r="BK108" i="31"/>
  <c r="I106" i="29"/>
  <c r="AC106" i="29"/>
  <c r="AW106" i="29"/>
  <c r="J106" i="29"/>
  <c r="AD106" i="29"/>
  <c r="AX106" i="29"/>
  <c r="K106" i="29"/>
  <c r="I108" i="31"/>
  <c r="F132" i="18"/>
  <c r="E132" i="18"/>
  <c r="F44" i="26" s="1"/>
  <c r="AE106" i="29"/>
  <c r="AB106" i="29"/>
  <c r="AV106" i="29"/>
  <c r="BC106" i="29"/>
  <c r="AY106" i="29"/>
  <c r="V106" i="29"/>
  <c r="AP106" i="29"/>
  <c r="BJ106" i="29"/>
  <c r="P106" i="29"/>
  <c r="AJ106" i="29"/>
  <c r="BD106" i="29"/>
  <c r="Q106" i="29"/>
  <c r="AK106" i="29"/>
  <c r="BE106" i="29"/>
  <c r="R106" i="29"/>
  <c r="AL106" i="29"/>
  <c r="BF106" i="29"/>
  <c r="Y106" i="29"/>
  <c r="AS106" i="29"/>
  <c r="BM106" i="29"/>
  <c r="Z106" i="29"/>
  <c r="AT106" i="29"/>
  <c r="BN106" i="29"/>
  <c r="AA106" i="29"/>
  <c r="AU106" i="29"/>
  <c r="BO106" i="29"/>
  <c r="W106" i="29"/>
  <c r="AQ106" i="29"/>
  <c r="BK106" i="29"/>
  <c r="U106" i="29"/>
  <c r="AO106" i="29"/>
  <c r="BI106" i="29"/>
  <c r="X106" i="29"/>
  <c r="AR106" i="29"/>
  <c r="BL106" i="29"/>
  <c r="L70" i="18"/>
  <c r="L69" i="18"/>
  <c r="J70" i="18"/>
  <c r="J69" i="18"/>
  <c r="I70" i="18"/>
  <c r="K70" i="18"/>
  <c r="K69" i="18"/>
  <c r="I69" i="18"/>
  <c r="F516" i="21"/>
  <c r="F547" i="21"/>
  <c r="G290" i="21"/>
  <c r="F517" i="21"/>
  <c r="F548" i="21"/>
  <c r="G291" i="21"/>
  <c r="F518" i="21"/>
  <c r="F549" i="21"/>
  <c r="G292" i="21"/>
  <c r="F520" i="21"/>
  <c r="F551" i="21"/>
  <c r="G294" i="21"/>
  <c r="F521" i="21"/>
  <c r="F552" i="21"/>
  <c r="G295" i="21"/>
  <c r="F522" i="21"/>
  <c r="F553" i="21"/>
  <c r="G296" i="21"/>
  <c r="F500" i="21"/>
  <c r="F531" i="21"/>
  <c r="G274" i="21"/>
  <c r="F501" i="21"/>
  <c r="F532" i="21"/>
  <c r="G275" i="21"/>
  <c r="F502" i="21"/>
  <c r="F533" i="21"/>
  <c r="G276" i="21"/>
  <c r="F504" i="21"/>
  <c r="F535" i="21"/>
  <c r="G278" i="21"/>
  <c r="F505" i="21"/>
  <c r="F536" i="21"/>
  <c r="G279" i="21"/>
  <c r="F506" i="21"/>
  <c r="F537" i="21"/>
  <c r="G280" i="21"/>
  <c r="BN791" i="21"/>
  <c r="BM791" i="21"/>
  <c r="BL791" i="21"/>
  <c r="BK791" i="21"/>
  <c r="BJ791" i="21"/>
  <c r="BI791" i="21"/>
  <c r="BH791" i="21"/>
  <c r="BG791" i="21"/>
  <c r="BF791" i="21"/>
  <c r="BE791" i="21"/>
  <c r="BD791" i="21"/>
  <c r="BC791" i="21"/>
  <c r="BB791" i="21"/>
  <c r="BA791" i="21"/>
  <c r="AZ791" i="21"/>
  <c r="AY791" i="21"/>
  <c r="AX791" i="21"/>
  <c r="AW791" i="21"/>
  <c r="AV791" i="21"/>
  <c r="AU791" i="21"/>
  <c r="AT791" i="21"/>
  <c r="AS791" i="21"/>
  <c r="AR791" i="21"/>
  <c r="AQ791" i="21"/>
  <c r="AP791" i="21"/>
  <c r="AO791" i="21"/>
  <c r="AN791" i="21"/>
  <c r="AM791" i="21"/>
  <c r="AL791" i="21"/>
  <c r="AK791" i="21"/>
  <c r="AJ791" i="21"/>
  <c r="AI791" i="21"/>
  <c r="AH791" i="21"/>
  <c r="AG791" i="21"/>
  <c r="AF791" i="21"/>
  <c r="AE791" i="21"/>
  <c r="AD791" i="21"/>
  <c r="AC791" i="21"/>
  <c r="AB791" i="21"/>
  <c r="AA791" i="21"/>
  <c r="Z791" i="21"/>
  <c r="Y791" i="21"/>
  <c r="X791" i="21"/>
  <c r="W791" i="21"/>
  <c r="V791" i="21"/>
  <c r="U791" i="21"/>
  <c r="T791" i="21"/>
  <c r="S791" i="21"/>
  <c r="R791" i="21"/>
  <c r="Q791" i="21"/>
  <c r="P791" i="21"/>
  <c r="O791" i="21"/>
  <c r="N791" i="21"/>
  <c r="M791" i="21"/>
  <c r="L791" i="21"/>
  <c r="K791" i="21"/>
  <c r="J791" i="21"/>
  <c r="I791" i="21"/>
  <c r="H791" i="21"/>
  <c r="G791" i="21"/>
  <c r="F791" i="21"/>
  <c r="F606" i="21"/>
  <c r="BN729" i="21"/>
  <c r="BM729" i="21"/>
  <c r="BL729" i="21"/>
  <c r="BK729" i="21"/>
  <c r="BJ729" i="21"/>
  <c r="BI729" i="21"/>
  <c r="BH729" i="21"/>
  <c r="BG729" i="21"/>
  <c r="BF729" i="21"/>
  <c r="BE729" i="21"/>
  <c r="BD729" i="21"/>
  <c r="BC729" i="21"/>
  <c r="BB729" i="21"/>
  <c r="BA729" i="21"/>
  <c r="AZ729" i="21"/>
  <c r="AY729" i="21"/>
  <c r="AX729" i="21"/>
  <c r="AW729" i="21"/>
  <c r="AV729" i="21"/>
  <c r="AU729" i="21"/>
  <c r="AT729" i="21"/>
  <c r="AS729" i="21"/>
  <c r="AR729" i="21"/>
  <c r="AQ729" i="21"/>
  <c r="AP729" i="21"/>
  <c r="AO729" i="21"/>
  <c r="AN729" i="21"/>
  <c r="AM729" i="21"/>
  <c r="AL729" i="21"/>
  <c r="AK729" i="21"/>
  <c r="AJ729" i="21"/>
  <c r="AI729" i="21"/>
  <c r="AH729" i="21"/>
  <c r="AG729" i="21"/>
  <c r="AF729" i="21"/>
  <c r="AE729" i="21"/>
  <c r="AD729" i="21"/>
  <c r="AC729" i="21"/>
  <c r="AB729" i="21"/>
  <c r="AA729" i="21"/>
  <c r="Z729" i="21"/>
  <c r="Y729" i="21"/>
  <c r="X729" i="21"/>
  <c r="W729" i="21"/>
  <c r="V729" i="21"/>
  <c r="U729" i="21"/>
  <c r="T729" i="21"/>
  <c r="S729" i="21"/>
  <c r="R729" i="21"/>
  <c r="Q729" i="21"/>
  <c r="P729" i="21"/>
  <c r="O729" i="21"/>
  <c r="N729" i="21"/>
  <c r="M729" i="21"/>
  <c r="L729" i="21"/>
  <c r="K729" i="21"/>
  <c r="J729" i="21"/>
  <c r="I729" i="21"/>
  <c r="H729" i="21"/>
  <c r="G729" i="21"/>
  <c r="F729" i="21"/>
  <c r="BN666" i="21"/>
  <c r="BM666" i="21"/>
  <c r="BL666" i="21"/>
  <c r="BK666" i="21"/>
  <c r="BJ666" i="21"/>
  <c r="BI666" i="21"/>
  <c r="BH666" i="21"/>
  <c r="BG666" i="21"/>
  <c r="BF666" i="21"/>
  <c r="BE666" i="21"/>
  <c r="BD666" i="21"/>
  <c r="BC666" i="21"/>
  <c r="BB666" i="21"/>
  <c r="BA666" i="21"/>
  <c r="AZ666" i="21"/>
  <c r="AY666" i="21"/>
  <c r="AX666" i="21"/>
  <c r="AW666" i="21"/>
  <c r="AV666" i="21"/>
  <c r="AU666" i="21"/>
  <c r="AT666" i="21"/>
  <c r="AS666" i="21"/>
  <c r="AR666" i="21"/>
  <c r="AQ666" i="21"/>
  <c r="AP666" i="21"/>
  <c r="AO666" i="21"/>
  <c r="AN666" i="21"/>
  <c r="AM666" i="21"/>
  <c r="AL666" i="21"/>
  <c r="AK666" i="21"/>
  <c r="AJ666" i="21"/>
  <c r="AI666" i="21"/>
  <c r="AH666" i="21"/>
  <c r="AG666" i="21"/>
  <c r="AF666" i="21"/>
  <c r="AE666" i="21"/>
  <c r="AD666" i="21"/>
  <c r="AC666" i="21"/>
  <c r="AB666" i="21"/>
  <c r="AA666" i="21"/>
  <c r="Z666" i="21"/>
  <c r="Y666" i="21"/>
  <c r="X666" i="21"/>
  <c r="W666" i="21"/>
  <c r="V666" i="21"/>
  <c r="U666" i="21"/>
  <c r="T666" i="21"/>
  <c r="S666" i="21"/>
  <c r="R666" i="21"/>
  <c r="Q666" i="21"/>
  <c r="P666" i="21"/>
  <c r="O666" i="21"/>
  <c r="N666" i="21"/>
  <c r="M666" i="21"/>
  <c r="L666" i="21"/>
  <c r="K666" i="21"/>
  <c r="J666" i="21"/>
  <c r="I666" i="21"/>
  <c r="H666" i="21"/>
  <c r="G666" i="21"/>
  <c r="F666" i="21"/>
  <c r="BN790" i="21"/>
  <c r="BM790" i="21"/>
  <c r="BL790" i="21"/>
  <c r="BK790" i="21"/>
  <c r="BJ790" i="21"/>
  <c r="BI790" i="21"/>
  <c r="BH790" i="21"/>
  <c r="BG790" i="21"/>
  <c r="BF790" i="21"/>
  <c r="BE790" i="21"/>
  <c r="BD790" i="21"/>
  <c r="BC790" i="21"/>
  <c r="BB790" i="21"/>
  <c r="BA790" i="21"/>
  <c r="AZ790" i="21"/>
  <c r="AY790" i="21"/>
  <c r="AX790" i="21"/>
  <c r="AW790" i="21"/>
  <c r="AV790" i="21"/>
  <c r="AU790" i="21"/>
  <c r="AT790" i="21"/>
  <c r="AS790" i="21"/>
  <c r="AR790" i="21"/>
  <c r="AQ790" i="21"/>
  <c r="AP790" i="21"/>
  <c r="AO790" i="21"/>
  <c r="AN790" i="21"/>
  <c r="AM790" i="21"/>
  <c r="AL790" i="21"/>
  <c r="AK790" i="21"/>
  <c r="AJ790" i="21"/>
  <c r="AI790" i="21"/>
  <c r="AH790" i="21"/>
  <c r="AG790" i="21"/>
  <c r="AF790" i="21"/>
  <c r="AE790" i="21"/>
  <c r="AD790" i="21"/>
  <c r="AC790" i="21"/>
  <c r="AB790" i="21"/>
  <c r="AA790" i="21"/>
  <c r="Z790" i="21"/>
  <c r="Y790" i="21"/>
  <c r="X790" i="21"/>
  <c r="W790" i="21"/>
  <c r="V790" i="21"/>
  <c r="U790" i="21"/>
  <c r="T790" i="21"/>
  <c r="S790" i="21"/>
  <c r="R790" i="21"/>
  <c r="Q790" i="21"/>
  <c r="P790" i="21"/>
  <c r="O790" i="21"/>
  <c r="N790" i="21"/>
  <c r="M790" i="21"/>
  <c r="L790" i="21"/>
  <c r="K790" i="21"/>
  <c r="J790" i="21"/>
  <c r="I790" i="21"/>
  <c r="H790" i="21"/>
  <c r="G790" i="21"/>
  <c r="F790" i="21"/>
  <c r="F605" i="21"/>
  <c r="BN728" i="21"/>
  <c r="BM728" i="21"/>
  <c r="BL728" i="21"/>
  <c r="BK728" i="21"/>
  <c r="BJ728" i="21"/>
  <c r="BI728" i="21"/>
  <c r="BH728" i="21"/>
  <c r="BG728" i="21"/>
  <c r="BF728" i="21"/>
  <c r="BE728" i="21"/>
  <c r="BD728" i="21"/>
  <c r="BC728" i="21"/>
  <c r="BB728" i="21"/>
  <c r="BA728" i="21"/>
  <c r="AZ728" i="21"/>
  <c r="AY728" i="21"/>
  <c r="AX728" i="21"/>
  <c r="AW728" i="21"/>
  <c r="AV728" i="21"/>
  <c r="AU728" i="21"/>
  <c r="AT728" i="21"/>
  <c r="AS728" i="21"/>
  <c r="AR728" i="21"/>
  <c r="AQ728" i="21"/>
  <c r="AP728" i="21"/>
  <c r="AO728" i="21"/>
  <c r="AN728" i="21"/>
  <c r="AM728" i="21"/>
  <c r="AL728" i="21"/>
  <c r="AK728" i="21"/>
  <c r="AJ728" i="21"/>
  <c r="AI728" i="21"/>
  <c r="AH728" i="21"/>
  <c r="AG728" i="21"/>
  <c r="AF728" i="21"/>
  <c r="AE728" i="21"/>
  <c r="AD728" i="21"/>
  <c r="AC728" i="21"/>
  <c r="AB728" i="21"/>
  <c r="AA728" i="21"/>
  <c r="Z728" i="21"/>
  <c r="Y728" i="21"/>
  <c r="X728" i="21"/>
  <c r="W728" i="21"/>
  <c r="V728" i="21"/>
  <c r="U728" i="21"/>
  <c r="T728" i="21"/>
  <c r="S728" i="21"/>
  <c r="R728" i="21"/>
  <c r="Q728" i="21"/>
  <c r="P728" i="21"/>
  <c r="O728" i="21"/>
  <c r="N728" i="21"/>
  <c r="M728" i="21"/>
  <c r="L728" i="21"/>
  <c r="K728" i="21"/>
  <c r="J728" i="21"/>
  <c r="I728" i="21"/>
  <c r="H728" i="21"/>
  <c r="G728" i="21"/>
  <c r="F728" i="21"/>
  <c r="BN665" i="21"/>
  <c r="BM665" i="21"/>
  <c r="BL665" i="21"/>
  <c r="BK665" i="21"/>
  <c r="BJ665" i="21"/>
  <c r="BI665" i="21"/>
  <c r="BH665" i="21"/>
  <c r="BG665" i="21"/>
  <c r="BF665" i="21"/>
  <c r="BE665" i="21"/>
  <c r="BD665" i="21"/>
  <c r="BC665" i="21"/>
  <c r="BB665" i="21"/>
  <c r="BA665" i="21"/>
  <c r="AZ665" i="21"/>
  <c r="AY665" i="21"/>
  <c r="AX665" i="21"/>
  <c r="AW665" i="21"/>
  <c r="AV665" i="21"/>
  <c r="AU665" i="21"/>
  <c r="AT665" i="21"/>
  <c r="AS665" i="21"/>
  <c r="AR665" i="21"/>
  <c r="AQ665" i="21"/>
  <c r="AP665" i="21"/>
  <c r="AO665" i="21"/>
  <c r="AN665" i="21"/>
  <c r="AM665" i="21"/>
  <c r="AL665" i="21"/>
  <c r="AK665" i="21"/>
  <c r="AJ665" i="21"/>
  <c r="AI665" i="21"/>
  <c r="AH665" i="21"/>
  <c r="AG665" i="21"/>
  <c r="AF665" i="21"/>
  <c r="AE665" i="21"/>
  <c r="AD665" i="21"/>
  <c r="AC665" i="21"/>
  <c r="AB665" i="21"/>
  <c r="AA665" i="21"/>
  <c r="Z665" i="21"/>
  <c r="Y665" i="21"/>
  <c r="X665" i="21"/>
  <c r="W665" i="21"/>
  <c r="V665" i="21"/>
  <c r="U665" i="21"/>
  <c r="T665" i="21"/>
  <c r="S665" i="21"/>
  <c r="R665" i="21"/>
  <c r="Q665" i="21"/>
  <c r="P665" i="21"/>
  <c r="O665" i="21"/>
  <c r="N665" i="21"/>
  <c r="M665" i="21"/>
  <c r="L665" i="21"/>
  <c r="K665" i="21"/>
  <c r="J665" i="21"/>
  <c r="I665" i="21"/>
  <c r="H665" i="21"/>
  <c r="G665" i="21"/>
  <c r="F665" i="21"/>
  <c r="BN789" i="21"/>
  <c r="BM789" i="21"/>
  <c r="BL789" i="21"/>
  <c r="BK789" i="21"/>
  <c r="BJ789" i="21"/>
  <c r="BI789" i="21"/>
  <c r="BH789" i="21"/>
  <c r="BG789" i="21"/>
  <c r="BF789" i="21"/>
  <c r="BE789" i="21"/>
  <c r="BD789" i="21"/>
  <c r="BC789" i="21"/>
  <c r="BB789" i="21"/>
  <c r="BA789" i="21"/>
  <c r="AZ789" i="21"/>
  <c r="AY789" i="21"/>
  <c r="AX789" i="21"/>
  <c r="AW789" i="21"/>
  <c r="AV789" i="21"/>
  <c r="AU789" i="21"/>
  <c r="AT789" i="21"/>
  <c r="AS789" i="21"/>
  <c r="AR789" i="21"/>
  <c r="AQ789" i="21"/>
  <c r="AP789" i="21"/>
  <c r="AO789" i="21"/>
  <c r="AN789" i="21"/>
  <c r="AM789" i="21"/>
  <c r="AL789" i="21"/>
  <c r="AK789" i="21"/>
  <c r="AJ789" i="21"/>
  <c r="AI789" i="21"/>
  <c r="AH789" i="21"/>
  <c r="AG789" i="21"/>
  <c r="AF789" i="21"/>
  <c r="AE789" i="21"/>
  <c r="AD789" i="21"/>
  <c r="AC789" i="21"/>
  <c r="AB789" i="21"/>
  <c r="AA789" i="21"/>
  <c r="Z789" i="21"/>
  <c r="Y789" i="21"/>
  <c r="X789" i="21"/>
  <c r="W789" i="21"/>
  <c r="V789" i="21"/>
  <c r="U789" i="21"/>
  <c r="T789" i="21"/>
  <c r="S789" i="21"/>
  <c r="R789" i="21"/>
  <c r="Q789" i="21"/>
  <c r="P789" i="21"/>
  <c r="O789" i="21"/>
  <c r="N789" i="21"/>
  <c r="M789" i="21"/>
  <c r="L789" i="21"/>
  <c r="K789" i="21"/>
  <c r="J789" i="21"/>
  <c r="I789" i="21"/>
  <c r="H789" i="21"/>
  <c r="G789" i="21"/>
  <c r="F789" i="21"/>
  <c r="F604" i="21"/>
  <c r="BN727" i="21"/>
  <c r="BM727" i="21"/>
  <c r="BL727" i="21"/>
  <c r="BK727" i="21"/>
  <c r="BJ727" i="21"/>
  <c r="BI727" i="21"/>
  <c r="BH727" i="21"/>
  <c r="BG727" i="21"/>
  <c r="BF727" i="21"/>
  <c r="BE727" i="21"/>
  <c r="BD727" i="21"/>
  <c r="BC727" i="21"/>
  <c r="BB727" i="21"/>
  <c r="BA727" i="21"/>
  <c r="AZ727" i="21"/>
  <c r="AY727" i="21"/>
  <c r="AX727" i="21"/>
  <c r="AW727" i="21"/>
  <c r="AV727" i="21"/>
  <c r="AU727" i="21"/>
  <c r="AT727" i="21"/>
  <c r="AS727" i="21"/>
  <c r="AR727" i="21"/>
  <c r="AQ727" i="21"/>
  <c r="AP727" i="21"/>
  <c r="AO727" i="21"/>
  <c r="AN727" i="21"/>
  <c r="AM727" i="21"/>
  <c r="AL727" i="21"/>
  <c r="AK727" i="21"/>
  <c r="AJ727" i="21"/>
  <c r="AI727" i="21"/>
  <c r="AH727" i="21"/>
  <c r="AG727" i="21"/>
  <c r="AF727" i="21"/>
  <c r="AE727" i="21"/>
  <c r="AD727" i="21"/>
  <c r="AC727" i="21"/>
  <c r="AB727" i="21"/>
  <c r="AA727" i="21"/>
  <c r="Z727" i="21"/>
  <c r="Y727" i="21"/>
  <c r="X727" i="21"/>
  <c r="W727" i="21"/>
  <c r="V727" i="21"/>
  <c r="U727" i="21"/>
  <c r="T727" i="21"/>
  <c r="S727" i="21"/>
  <c r="R727" i="21"/>
  <c r="Q727" i="21"/>
  <c r="P727" i="21"/>
  <c r="O727" i="21"/>
  <c r="N727" i="21"/>
  <c r="M727" i="21"/>
  <c r="L727" i="21"/>
  <c r="K727" i="21"/>
  <c r="J727" i="21"/>
  <c r="I727" i="21"/>
  <c r="H727" i="21"/>
  <c r="G727" i="21"/>
  <c r="F727" i="21"/>
  <c r="BN664" i="21"/>
  <c r="BM664" i="21"/>
  <c r="BL664" i="21"/>
  <c r="BK664" i="21"/>
  <c r="BJ664" i="21"/>
  <c r="BI664" i="21"/>
  <c r="BH664" i="21"/>
  <c r="BG664" i="21"/>
  <c r="BF664" i="21"/>
  <c r="BE664" i="21"/>
  <c r="BD664" i="21"/>
  <c r="BC664" i="21"/>
  <c r="BB664" i="21"/>
  <c r="BA664" i="21"/>
  <c r="AZ664" i="21"/>
  <c r="AY664" i="21"/>
  <c r="AX664" i="21"/>
  <c r="AW664" i="21"/>
  <c r="AV664" i="21"/>
  <c r="AU664" i="21"/>
  <c r="AT664" i="21"/>
  <c r="AS664" i="21"/>
  <c r="AR664" i="21"/>
  <c r="AQ664" i="21"/>
  <c r="AP664" i="21"/>
  <c r="AO664" i="21"/>
  <c r="AN664" i="21"/>
  <c r="AM664" i="21"/>
  <c r="AL664" i="21"/>
  <c r="AK664" i="21"/>
  <c r="AJ664" i="21"/>
  <c r="AI664" i="21"/>
  <c r="AH664" i="21"/>
  <c r="AG664" i="21"/>
  <c r="AF664" i="21"/>
  <c r="AE664" i="21"/>
  <c r="AD664" i="21"/>
  <c r="AC664" i="21"/>
  <c r="AB664" i="21"/>
  <c r="AA664" i="21"/>
  <c r="Z664" i="21"/>
  <c r="Y664" i="21"/>
  <c r="X664" i="21"/>
  <c r="W664" i="21"/>
  <c r="V664" i="21"/>
  <c r="U664" i="21"/>
  <c r="T664" i="21"/>
  <c r="S664" i="21"/>
  <c r="R664" i="21"/>
  <c r="Q664" i="21"/>
  <c r="P664" i="21"/>
  <c r="O664" i="21"/>
  <c r="N664" i="21"/>
  <c r="M664" i="21"/>
  <c r="L664" i="21"/>
  <c r="K664" i="21"/>
  <c r="J664" i="21"/>
  <c r="I664" i="21"/>
  <c r="H664" i="21"/>
  <c r="G664" i="21"/>
  <c r="F664" i="21"/>
  <c r="BN840" i="21"/>
  <c r="BM840" i="21"/>
  <c r="BL840" i="21"/>
  <c r="BK840" i="21"/>
  <c r="BJ840" i="21"/>
  <c r="BI840" i="21"/>
  <c r="BH840" i="21"/>
  <c r="BG840" i="21"/>
  <c r="BF840" i="21"/>
  <c r="BE840" i="21"/>
  <c r="BD840" i="21"/>
  <c r="BC840" i="21"/>
  <c r="BB840" i="21"/>
  <c r="BA840" i="21"/>
  <c r="AZ840" i="21"/>
  <c r="AY840" i="21"/>
  <c r="AX840" i="21"/>
  <c r="AW840" i="21"/>
  <c r="AV840" i="21"/>
  <c r="AU840" i="21"/>
  <c r="AT840" i="21"/>
  <c r="AS840" i="21"/>
  <c r="AR840" i="21"/>
  <c r="AQ840" i="21"/>
  <c r="AP840" i="21"/>
  <c r="AO840" i="21"/>
  <c r="AN840" i="21"/>
  <c r="AM840" i="21"/>
  <c r="AL840" i="21"/>
  <c r="AK840" i="21"/>
  <c r="AJ840" i="21"/>
  <c r="AI840" i="21"/>
  <c r="AH840" i="21"/>
  <c r="AG840" i="21"/>
  <c r="AF840" i="21"/>
  <c r="AE840" i="21"/>
  <c r="AD840" i="21"/>
  <c r="AC840" i="21"/>
  <c r="AB840" i="21"/>
  <c r="AA840" i="21"/>
  <c r="Z840" i="21"/>
  <c r="Y840" i="21"/>
  <c r="X840" i="21"/>
  <c r="W840" i="21"/>
  <c r="V840" i="21"/>
  <c r="U840" i="21"/>
  <c r="T840" i="21"/>
  <c r="S840" i="21"/>
  <c r="R840" i="21"/>
  <c r="Q840" i="21"/>
  <c r="P840" i="21"/>
  <c r="O840" i="21"/>
  <c r="N840" i="21"/>
  <c r="M840" i="21"/>
  <c r="L840" i="21"/>
  <c r="K840" i="21"/>
  <c r="J840" i="21"/>
  <c r="I840" i="21"/>
  <c r="H840" i="21"/>
  <c r="G840" i="21"/>
  <c r="F840" i="21"/>
  <c r="BN778" i="21"/>
  <c r="BM778" i="21"/>
  <c r="BL778" i="21"/>
  <c r="BK778" i="21"/>
  <c r="BJ778" i="21"/>
  <c r="BI778" i="21"/>
  <c r="BH778" i="21"/>
  <c r="BG778" i="21"/>
  <c r="BF778" i="21"/>
  <c r="BE778" i="21"/>
  <c r="BD778" i="21"/>
  <c r="BC778" i="21"/>
  <c r="BB778" i="21"/>
  <c r="BA778" i="21"/>
  <c r="AZ778" i="21"/>
  <c r="AY778" i="21"/>
  <c r="AX778" i="21"/>
  <c r="AW778" i="21"/>
  <c r="AV778" i="21"/>
  <c r="AU778" i="21"/>
  <c r="AT778" i="21"/>
  <c r="AS778" i="21"/>
  <c r="AR778" i="21"/>
  <c r="AQ778" i="21"/>
  <c r="AP778" i="21"/>
  <c r="AO778" i="21"/>
  <c r="AN778" i="21"/>
  <c r="AM778" i="21"/>
  <c r="AL778" i="21"/>
  <c r="AK778" i="21"/>
  <c r="AJ778" i="21"/>
  <c r="AI778" i="21"/>
  <c r="AH778" i="21"/>
  <c r="AG778" i="21"/>
  <c r="AF778" i="21"/>
  <c r="AE778" i="21"/>
  <c r="AD778" i="21"/>
  <c r="AC778" i="21"/>
  <c r="AB778" i="21"/>
  <c r="AA778" i="21"/>
  <c r="Z778" i="21"/>
  <c r="Y778" i="21"/>
  <c r="X778" i="21"/>
  <c r="W778" i="21"/>
  <c r="V778" i="21"/>
  <c r="U778" i="21"/>
  <c r="T778" i="21"/>
  <c r="S778" i="21"/>
  <c r="R778" i="21"/>
  <c r="Q778" i="21"/>
  <c r="P778" i="21"/>
  <c r="O778" i="21"/>
  <c r="N778" i="21"/>
  <c r="M778" i="21"/>
  <c r="L778" i="21"/>
  <c r="K778" i="21"/>
  <c r="J778" i="21"/>
  <c r="I778" i="21"/>
  <c r="H778" i="21"/>
  <c r="G778" i="21"/>
  <c r="F778" i="21"/>
  <c r="BN715" i="21"/>
  <c r="BM715" i="21"/>
  <c r="BL715" i="21"/>
  <c r="BK715" i="21"/>
  <c r="BJ715" i="21"/>
  <c r="BI715" i="21"/>
  <c r="BH715" i="21"/>
  <c r="BG715" i="21"/>
  <c r="BF715" i="21"/>
  <c r="BE715" i="21"/>
  <c r="BD715" i="21"/>
  <c r="BC715" i="21"/>
  <c r="BB715" i="21"/>
  <c r="BA715" i="21"/>
  <c r="AZ715" i="21"/>
  <c r="AY715" i="21"/>
  <c r="AX715" i="21"/>
  <c r="AW715" i="21"/>
  <c r="AV715" i="21"/>
  <c r="AU715" i="21"/>
  <c r="AT715" i="21"/>
  <c r="AS715" i="21"/>
  <c r="AR715" i="21"/>
  <c r="AQ715" i="21"/>
  <c r="AP715" i="21"/>
  <c r="AO715" i="21"/>
  <c r="AN715" i="21"/>
  <c r="AM715" i="21"/>
  <c r="AL715" i="21"/>
  <c r="AK715" i="21"/>
  <c r="AJ715" i="21"/>
  <c r="AI715" i="21"/>
  <c r="AH715" i="21"/>
  <c r="AG715" i="21"/>
  <c r="AF715" i="21"/>
  <c r="AE715" i="21"/>
  <c r="AD715" i="21"/>
  <c r="AC715" i="21"/>
  <c r="AB715" i="21"/>
  <c r="AA715" i="21"/>
  <c r="Z715" i="21"/>
  <c r="Y715" i="21"/>
  <c r="X715" i="21"/>
  <c r="W715" i="21"/>
  <c r="V715" i="21"/>
  <c r="U715" i="21"/>
  <c r="T715" i="21"/>
  <c r="S715" i="21"/>
  <c r="R715" i="21"/>
  <c r="Q715" i="21"/>
  <c r="P715" i="21"/>
  <c r="O715" i="21"/>
  <c r="N715" i="21"/>
  <c r="M715" i="21"/>
  <c r="L715" i="21"/>
  <c r="K715" i="21"/>
  <c r="J715" i="21"/>
  <c r="I715" i="21"/>
  <c r="H715" i="21"/>
  <c r="G715" i="21"/>
  <c r="F715" i="21"/>
  <c r="G255" i="21"/>
  <c r="F482" i="21"/>
  <c r="F451" i="21"/>
  <c r="G254" i="21"/>
  <c r="F481" i="21"/>
  <c r="F450" i="21"/>
  <c r="G253" i="21"/>
  <c r="F480" i="21"/>
  <c r="F449" i="21"/>
  <c r="G251" i="21"/>
  <c r="F478" i="21"/>
  <c r="F447" i="21"/>
  <c r="G250" i="21"/>
  <c r="F477" i="21"/>
  <c r="F446" i="21"/>
  <c r="G249" i="21"/>
  <c r="F476" i="21"/>
  <c r="F445" i="21"/>
  <c r="G271" i="21"/>
  <c r="F498" i="21"/>
  <c r="F467" i="21"/>
  <c r="G270" i="21"/>
  <c r="F497" i="21"/>
  <c r="F466" i="21"/>
  <c r="G269" i="21"/>
  <c r="F496" i="21"/>
  <c r="F465" i="21"/>
  <c r="G267" i="21"/>
  <c r="F494" i="21"/>
  <c r="F463" i="21"/>
  <c r="G266" i="21"/>
  <c r="F493" i="21"/>
  <c r="F462" i="21"/>
  <c r="G265" i="21"/>
  <c r="F492" i="21"/>
  <c r="F461" i="21"/>
  <c r="F525" i="22"/>
  <c r="F556" i="22"/>
  <c r="G299" i="22"/>
  <c r="F526" i="22"/>
  <c r="F557" i="22"/>
  <c r="G300" i="22"/>
  <c r="F527" i="22"/>
  <c r="F558" i="22"/>
  <c r="G301" i="22"/>
  <c r="F529" i="22"/>
  <c r="F560" i="22"/>
  <c r="G303" i="22"/>
  <c r="F530" i="22"/>
  <c r="F561" i="22"/>
  <c r="G304" i="22"/>
  <c r="F531" i="22"/>
  <c r="F562" i="22"/>
  <c r="G305" i="22"/>
  <c r="BN792" i="22"/>
  <c r="BM792" i="22"/>
  <c r="BL792" i="22"/>
  <c r="BK792" i="22"/>
  <c r="BJ792" i="22"/>
  <c r="BI792" i="22"/>
  <c r="BH792" i="22"/>
  <c r="BG792" i="22"/>
  <c r="BF792" i="22"/>
  <c r="BE792" i="22"/>
  <c r="BD792" i="22"/>
  <c r="BC792" i="22"/>
  <c r="BB792" i="22"/>
  <c r="BA792" i="22"/>
  <c r="AZ792" i="22"/>
  <c r="AY792" i="22"/>
  <c r="AX792" i="22"/>
  <c r="AW792" i="22"/>
  <c r="AV792" i="22"/>
  <c r="AU792" i="22"/>
  <c r="AT792" i="22"/>
  <c r="AS792" i="22"/>
  <c r="AR792" i="22"/>
  <c r="AQ792" i="22"/>
  <c r="AP792" i="22"/>
  <c r="AO792" i="22"/>
  <c r="AN792" i="22"/>
  <c r="AM792" i="22"/>
  <c r="AL792" i="22"/>
  <c r="AK792" i="22"/>
  <c r="AJ792" i="22"/>
  <c r="AI792" i="22"/>
  <c r="AH792" i="22"/>
  <c r="AG792" i="22"/>
  <c r="AF792" i="22"/>
  <c r="AE792" i="22"/>
  <c r="AD792" i="22"/>
  <c r="AC792" i="22"/>
  <c r="AB792" i="22"/>
  <c r="AA792" i="22"/>
  <c r="Z792" i="22"/>
  <c r="Y792" i="22"/>
  <c r="X792" i="22"/>
  <c r="W792" i="22"/>
  <c r="V792" i="22"/>
  <c r="U792" i="22"/>
  <c r="T792" i="22"/>
  <c r="S792" i="22"/>
  <c r="R792" i="22"/>
  <c r="Q792" i="22"/>
  <c r="P792" i="22"/>
  <c r="O792" i="22"/>
  <c r="N792" i="22"/>
  <c r="M792" i="22"/>
  <c r="L792" i="22"/>
  <c r="K792" i="22"/>
  <c r="J792" i="22"/>
  <c r="I792" i="22"/>
  <c r="H792" i="22"/>
  <c r="G792" i="22"/>
  <c r="F792" i="22"/>
  <c r="BN730" i="22"/>
  <c r="BO7" i="29" s="1"/>
  <c r="BM730" i="22"/>
  <c r="BN7" i="29" s="1"/>
  <c r="BL730" i="22"/>
  <c r="BM7" i="29" s="1"/>
  <c r="BK730" i="22"/>
  <c r="BL7" i="29" s="1"/>
  <c r="BJ730" i="22"/>
  <c r="BK7" i="29" s="1"/>
  <c r="BI730" i="22"/>
  <c r="BJ7" i="29" s="1"/>
  <c r="BH730" i="22"/>
  <c r="BI7" i="29" s="1"/>
  <c r="BG730" i="22"/>
  <c r="BH7" i="29" s="1"/>
  <c r="BF730" i="22"/>
  <c r="BG7" i="29" s="1"/>
  <c r="BE730" i="22"/>
  <c r="BF7" i="29" s="1"/>
  <c r="BD730" i="22"/>
  <c r="BE7" i="29" s="1"/>
  <c r="BC730" i="22"/>
  <c r="BD7" i="29" s="1"/>
  <c r="BB730" i="22"/>
  <c r="BC7" i="29" s="1"/>
  <c r="BA730" i="22"/>
  <c r="BB7" i="29" s="1"/>
  <c r="AZ730" i="22"/>
  <c r="BA7" i="29" s="1"/>
  <c r="AY730" i="22"/>
  <c r="AZ7" i="29" s="1"/>
  <c r="AX730" i="22"/>
  <c r="AY7" i="29" s="1"/>
  <c r="AW730" i="22"/>
  <c r="AX7" i="29" s="1"/>
  <c r="AV730" i="22"/>
  <c r="AW7" i="29" s="1"/>
  <c r="AU730" i="22"/>
  <c r="AV7" i="29" s="1"/>
  <c r="AT730" i="22"/>
  <c r="AU7" i="29" s="1"/>
  <c r="AS730" i="22"/>
  <c r="AT7" i="29" s="1"/>
  <c r="AR730" i="22"/>
  <c r="AS7" i="29" s="1"/>
  <c r="AQ730" i="22"/>
  <c r="AR7" i="29" s="1"/>
  <c r="AP730" i="22"/>
  <c r="AQ7" i="29" s="1"/>
  <c r="AO730" i="22"/>
  <c r="AP7" i="29" s="1"/>
  <c r="AN730" i="22"/>
  <c r="AO7" i="29" s="1"/>
  <c r="AM730" i="22"/>
  <c r="AN7" i="29" s="1"/>
  <c r="AL730" i="22"/>
  <c r="AM7" i="29" s="1"/>
  <c r="AK730" i="22"/>
  <c r="AL7" i="29" s="1"/>
  <c r="AJ730" i="22"/>
  <c r="AK7" i="29" s="1"/>
  <c r="AI730" i="22"/>
  <c r="AJ7" i="29" s="1"/>
  <c r="AH730" i="22"/>
  <c r="AI7" i="29" s="1"/>
  <c r="AG730" i="22"/>
  <c r="AH7" i="29" s="1"/>
  <c r="AF730" i="22"/>
  <c r="AG7" i="29" s="1"/>
  <c r="AE730" i="22"/>
  <c r="AF7" i="29" s="1"/>
  <c r="AD730" i="22"/>
  <c r="AE7" i="29" s="1"/>
  <c r="AC730" i="22"/>
  <c r="AD7" i="29" s="1"/>
  <c r="AB730" i="22"/>
  <c r="AC7" i="29" s="1"/>
  <c r="AA730" i="22"/>
  <c r="AB7" i="29" s="1"/>
  <c r="Z730" i="22"/>
  <c r="AA7" i="29" s="1"/>
  <c r="Y730" i="22"/>
  <c r="Z7" i="29" s="1"/>
  <c r="X730" i="22"/>
  <c r="Y7" i="29" s="1"/>
  <c r="W730" i="22"/>
  <c r="X7" i="29" s="1"/>
  <c r="V730" i="22"/>
  <c r="W7" i="29" s="1"/>
  <c r="U730" i="22"/>
  <c r="V7" i="29" s="1"/>
  <c r="T730" i="22"/>
  <c r="U7" i="29" s="1"/>
  <c r="S730" i="22"/>
  <c r="T7" i="29" s="1"/>
  <c r="R730" i="22"/>
  <c r="S7" i="29" s="1"/>
  <c r="Q730" i="22"/>
  <c r="R7" i="29" s="1"/>
  <c r="P730" i="22"/>
  <c r="Q7" i="29" s="1"/>
  <c r="O730" i="22"/>
  <c r="P7" i="29" s="1"/>
  <c r="N730" i="22"/>
  <c r="O7" i="29" s="1"/>
  <c r="M730" i="22"/>
  <c r="N7" i="29" s="1"/>
  <c r="L730" i="22"/>
  <c r="M7" i="29" s="1"/>
  <c r="K730" i="22"/>
  <c r="L7" i="29" s="1"/>
  <c r="J730" i="22"/>
  <c r="K7" i="29" s="1"/>
  <c r="I730" i="22"/>
  <c r="J7" i="29" s="1"/>
  <c r="H730" i="22"/>
  <c r="I7" i="29" s="1"/>
  <c r="G730" i="22"/>
  <c r="H7" i="29" s="1"/>
  <c r="F730" i="22"/>
  <c r="G7" i="29" s="1"/>
  <c r="BN667" i="22"/>
  <c r="BO7" i="31" s="1"/>
  <c r="BM667" i="22"/>
  <c r="BN7" i="31" s="1"/>
  <c r="BL667" i="22"/>
  <c r="BM7" i="31" s="1"/>
  <c r="BK667" i="22"/>
  <c r="BL7" i="31" s="1"/>
  <c r="BJ667" i="22"/>
  <c r="BK7" i="31" s="1"/>
  <c r="BI667" i="22"/>
  <c r="BJ7" i="31" s="1"/>
  <c r="BH667" i="22"/>
  <c r="BI7" i="31" s="1"/>
  <c r="BG667" i="22"/>
  <c r="BH7" i="31" s="1"/>
  <c r="BF667" i="22"/>
  <c r="BG7" i="31" s="1"/>
  <c r="BE667" i="22"/>
  <c r="BF7" i="31" s="1"/>
  <c r="BD667" i="22"/>
  <c r="BE7" i="31" s="1"/>
  <c r="BC667" i="22"/>
  <c r="BD7" i="31" s="1"/>
  <c r="BB667" i="22"/>
  <c r="BC7" i="31" s="1"/>
  <c r="BA667" i="22"/>
  <c r="BB7" i="31" s="1"/>
  <c r="AZ667" i="22"/>
  <c r="BA7" i="31" s="1"/>
  <c r="AY667" i="22"/>
  <c r="AZ7" i="31" s="1"/>
  <c r="AX667" i="22"/>
  <c r="AY7" i="31" s="1"/>
  <c r="AW667" i="22"/>
  <c r="AX7" i="31" s="1"/>
  <c r="AV667" i="22"/>
  <c r="AW7" i="31" s="1"/>
  <c r="AU667" i="22"/>
  <c r="AV7" i="31" s="1"/>
  <c r="AT667" i="22"/>
  <c r="AU7" i="31" s="1"/>
  <c r="AS667" i="22"/>
  <c r="AT7" i="31" s="1"/>
  <c r="AR667" i="22"/>
  <c r="AS7" i="31" s="1"/>
  <c r="AQ667" i="22"/>
  <c r="AR7" i="31" s="1"/>
  <c r="AP667" i="22"/>
  <c r="AQ7" i="31" s="1"/>
  <c r="AO667" i="22"/>
  <c r="AP7" i="31" s="1"/>
  <c r="AN667" i="22"/>
  <c r="AO7" i="31" s="1"/>
  <c r="AM667" i="22"/>
  <c r="AN7" i="31" s="1"/>
  <c r="AL667" i="22"/>
  <c r="AM7" i="31" s="1"/>
  <c r="AK667" i="22"/>
  <c r="AL7" i="31" s="1"/>
  <c r="AJ667" i="22"/>
  <c r="AK7" i="31" s="1"/>
  <c r="AI667" i="22"/>
  <c r="AJ7" i="31" s="1"/>
  <c r="AH667" i="22"/>
  <c r="AI7" i="31" s="1"/>
  <c r="AG667" i="22"/>
  <c r="AH7" i="31" s="1"/>
  <c r="AF667" i="22"/>
  <c r="AG7" i="31" s="1"/>
  <c r="AE667" i="22"/>
  <c r="AF7" i="31" s="1"/>
  <c r="AD667" i="22"/>
  <c r="AE7" i="31" s="1"/>
  <c r="AC667" i="22"/>
  <c r="AD7" i="31" s="1"/>
  <c r="AB667" i="22"/>
  <c r="AC7" i="31" s="1"/>
  <c r="AA667" i="22"/>
  <c r="AB7" i="31" s="1"/>
  <c r="Z667" i="22"/>
  <c r="AA7" i="31" s="1"/>
  <c r="Y667" i="22"/>
  <c r="Z7" i="31" s="1"/>
  <c r="X667" i="22"/>
  <c r="Y7" i="31" s="1"/>
  <c r="W667" i="22"/>
  <c r="X7" i="31" s="1"/>
  <c r="V667" i="22"/>
  <c r="W7" i="31" s="1"/>
  <c r="U667" i="22"/>
  <c r="V7" i="31" s="1"/>
  <c r="T667" i="22"/>
  <c r="U7" i="31" s="1"/>
  <c r="S667" i="22"/>
  <c r="T7" i="31" s="1"/>
  <c r="R667" i="22"/>
  <c r="S7" i="31" s="1"/>
  <c r="Q667" i="22"/>
  <c r="R7" i="31" s="1"/>
  <c r="P667" i="22"/>
  <c r="Q7" i="31" s="1"/>
  <c r="O667" i="22"/>
  <c r="P7" i="31" s="1"/>
  <c r="N667" i="22"/>
  <c r="O7" i="31" s="1"/>
  <c r="M667" i="22"/>
  <c r="N7" i="31" s="1"/>
  <c r="L667" i="22"/>
  <c r="M7" i="31" s="1"/>
  <c r="K667" i="22"/>
  <c r="L7" i="31" s="1"/>
  <c r="J667" i="22"/>
  <c r="K7" i="31" s="1"/>
  <c r="I667" i="22"/>
  <c r="J7" i="31" s="1"/>
  <c r="H667" i="22"/>
  <c r="I7" i="31" s="1"/>
  <c r="G667" i="22"/>
  <c r="H7" i="31" s="1"/>
  <c r="F667" i="22"/>
  <c r="G7" i="31" s="1"/>
  <c r="G6" i="38" s="1"/>
  <c r="N6" i="38" s="1"/>
  <c r="BN794" i="22"/>
  <c r="BO5" i="27" s="1"/>
  <c r="BM794" i="22"/>
  <c r="BN5" i="27" s="1"/>
  <c r="BL794" i="22"/>
  <c r="BM5" i="27" s="1"/>
  <c r="BK794" i="22"/>
  <c r="BL5" i="27" s="1"/>
  <c r="BJ794" i="22"/>
  <c r="BK5" i="27" s="1"/>
  <c r="BI794" i="22"/>
  <c r="BJ5" i="27" s="1"/>
  <c r="BH794" i="22"/>
  <c r="BI5" i="27" s="1"/>
  <c r="BG794" i="22"/>
  <c r="BH5" i="27" s="1"/>
  <c r="BF794" i="22"/>
  <c r="BG5" i="27" s="1"/>
  <c r="BE794" i="22"/>
  <c r="BF5" i="27" s="1"/>
  <c r="BD794" i="22"/>
  <c r="BE5" i="27" s="1"/>
  <c r="BC794" i="22"/>
  <c r="BD5" i="27" s="1"/>
  <c r="BB794" i="22"/>
  <c r="BC5" i="27" s="1"/>
  <c r="BA794" i="22"/>
  <c r="BB5" i="27" s="1"/>
  <c r="AZ794" i="22"/>
  <c r="BA5" i="27" s="1"/>
  <c r="AY794" i="22"/>
  <c r="AZ5" i="27" s="1"/>
  <c r="AX794" i="22"/>
  <c r="AY5" i="27" s="1"/>
  <c r="AW794" i="22"/>
  <c r="AX5" i="27" s="1"/>
  <c r="AV794" i="22"/>
  <c r="AW5" i="27" s="1"/>
  <c r="AU794" i="22"/>
  <c r="AV5" i="27" s="1"/>
  <c r="AT794" i="22"/>
  <c r="AU5" i="27" s="1"/>
  <c r="AS794" i="22"/>
  <c r="AT5" i="27" s="1"/>
  <c r="AR794" i="22"/>
  <c r="AS5" i="27" s="1"/>
  <c r="AQ794" i="22"/>
  <c r="AR5" i="27" s="1"/>
  <c r="AP794" i="22"/>
  <c r="AQ5" i="27" s="1"/>
  <c r="AO794" i="22"/>
  <c r="AP5" i="27" s="1"/>
  <c r="AN794" i="22"/>
  <c r="AO5" i="27" s="1"/>
  <c r="AM794" i="22"/>
  <c r="AN5" i="27" s="1"/>
  <c r="AL794" i="22"/>
  <c r="AM5" i="27" s="1"/>
  <c r="AK794" i="22"/>
  <c r="AL5" i="27" s="1"/>
  <c r="AJ794" i="22"/>
  <c r="AK5" i="27" s="1"/>
  <c r="AI794" i="22"/>
  <c r="AJ5" i="27" s="1"/>
  <c r="AH794" i="22"/>
  <c r="AI5" i="27" s="1"/>
  <c r="AG794" i="22"/>
  <c r="AH5" i="27" s="1"/>
  <c r="AF794" i="22"/>
  <c r="AG5" i="27" s="1"/>
  <c r="AE794" i="22"/>
  <c r="AF5" i="27" s="1"/>
  <c r="AD794" i="22"/>
  <c r="AE5" i="27" s="1"/>
  <c r="AC794" i="22"/>
  <c r="AD5" i="27" s="1"/>
  <c r="AB794" i="22"/>
  <c r="AC5" i="27" s="1"/>
  <c r="AA794" i="22"/>
  <c r="AB5" i="27" s="1"/>
  <c r="Z794" i="22"/>
  <c r="AA5" i="27" s="1"/>
  <c r="Y794" i="22"/>
  <c r="Z5" i="27" s="1"/>
  <c r="X794" i="22"/>
  <c r="Y5" i="27" s="1"/>
  <c r="W794" i="22"/>
  <c r="X5" i="27" s="1"/>
  <c r="V794" i="22"/>
  <c r="W5" i="27" s="1"/>
  <c r="U794" i="22"/>
  <c r="V5" i="27" s="1"/>
  <c r="T794" i="22"/>
  <c r="U5" i="27" s="1"/>
  <c r="S794" i="22"/>
  <c r="T5" i="27" s="1"/>
  <c r="R794" i="22"/>
  <c r="S5" i="27" s="1"/>
  <c r="Q794" i="22"/>
  <c r="R5" i="27" s="1"/>
  <c r="P794" i="22"/>
  <c r="Q5" i="27" s="1"/>
  <c r="O794" i="22"/>
  <c r="P5" i="27" s="1"/>
  <c r="N794" i="22"/>
  <c r="O5" i="27" s="1"/>
  <c r="M794" i="22"/>
  <c r="N5" i="27" s="1"/>
  <c r="L794" i="22"/>
  <c r="M5" i="27" s="1"/>
  <c r="K794" i="22"/>
  <c r="L5" i="27" s="1"/>
  <c r="J794" i="22"/>
  <c r="K5" i="27" s="1"/>
  <c r="I794" i="22"/>
  <c r="J5" i="27" s="1"/>
  <c r="H794" i="22"/>
  <c r="I5" i="27" s="1"/>
  <c r="G794" i="22"/>
  <c r="H5" i="27" s="1"/>
  <c r="F794" i="22"/>
  <c r="G5" i="27" s="1"/>
  <c r="F609" i="22"/>
  <c r="G11" i="34" s="1"/>
  <c r="BN732" i="22"/>
  <c r="BO8" i="29" s="1"/>
  <c r="BM732" i="22"/>
  <c r="BN8" i="29" s="1"/>
  <c r="BL732" i="22"/>
  <c r="BM8" i="29" s="1"/>
  <c r="BK732" i="22"/>
  <c r="BL8" i="29" s="1"/>
  <c r="BJ732" i="22"/>
  <c r="BK8" i="29" s="1"/>
  <c r="BI732" i="22"/>
  <c r="BJ8" i="29" s="1"/>
  <c r="BH732" i="22"/>
  <c r="BI8" i="29" s="1"/>
  <c r="BG732" i="22"/>
  <c r="BH8" i="29" s="1"/>
  <c r="BF732" i="22"/>
  <c r="BG8" i="29" s="1"/>
  <c r="BE732" i="22"/>
  <c r="BF8" i="29" s="1"/>
  <c r="BD732" i="22"/>
  <c r="BE8" i="29" s="1"/>
  <c r="BC732" i="22"/>
  <c r="BD8" i="29" s="1"/>
  <c r="BB732" i="22"/>
  <c r="BC8" i="29" s="1"/>
  <c r="BA732" i="22"/>
  <c r="BB8" i="29" s="1"/>
  <c r="AZ732" i="22"/>
  <c r="BA8" i="29" s="1"/>
  <c r="AY732" i="22"/>
  <c r="AZ8" i="29" s="1"/>
  <c r="AX732" i="22"/>
  <c r="AY8" i="29" s="1"/>
  <c r="AW732" i="22"/>
  <c r="AX8" i="29" s="1"/>
  <c r="AV732" i="22"/>
  <c r="AW8" i="29" s="1"/>
  <c r="AU732" i="22"/>
  <c r="AV8" i="29" s="1"/>
  <c r="AT732" i="22"/>
  <c r="AU8" i="29" s="1"/>
  <c r="AS732" i="22"/>
  <c r="AT8" i="29" s="1"/>
  <c r="AR732" i="22"/>
  <c r="AS8" i="29" s="1"/>
  <c r="AQ732" i="22"/>
  <c r="AR8" i="29" s="1"/>
  <c r="AP732" i="22"/>
  <c r="AQ8" i="29" s="1"/>
  <c r="AO732" i="22"/>
  <c r="AP8" i="29" s="1"/>
  <c r="AN732" i="22"/>
  <c r="AO8" i="29" s="1"/>
  <c r="AM732" i="22"/>
  <c r="AN8" i="29" s="1"/>
  <c r="AL732" i="22"/>
  <c r="AM8" i="29" s="1"/>
  <c r="AK732" i="22"/>
  <c r="AL8" i="29" s="1"/>
  <c r="AJ732" i="22"/>
  <c r="AK8" i="29" s="1"/>
  <c r="AI732" i="22"/>
  <c r="AJ8" i="29" s="1"/>
  <c r="AH732" i="22"/>
  <c r="AI8" i="29" s="1"/>
  <c r="AG732" i="22"/>
  <c r="AH8" i="29" s="1"/>
  <c r="AF732" i="22"/>
  <c r="AG8" i="29" s="1"/>
  <c r="AE732" i="22"/>
  <c r="AF8" i="29" s="1"/>
  <c r="AD732" i="22"/>
  <c r="AE8" i="29" s="1"/>
  <c r="AC732" i="22"/>
  <c r="AD8" i="29" s="1"/>
  <c r="AB732" i="22"/>
  <c r="AC8" i="29" s="1"/>
  <c r="AA732" i="22"/>
  <c r="AB8" i="29" s="1"/>
  <c r="Z732" i="22"/>
  <c r="AA8" i="29" s="1"/>
  <c r="Y732" i="22"/>
  <c r="Z8" i="29" s="1"/>
  <c r="X732" i="22"/>
  <c r="Y8" i="29" s="1"/>
  <c r="W732" i="22"/>
  <c r="X8" i="29" s="1"/>
  <c r="V732" i="22"/>
  <c r="W8" i="29" s="1"/>
  <c r="U732" i="22"/>
  <c r="V8" i="29" s="1"/>
  <c r="T732" i="22"/>
  <c r="U8" i="29" s="1"/>
  <c r="S732" i="22"/>
  <c r="T8" i="29" s="1"/>
  <c r="R732" i="22"/>
  <c r="S8" i="29" s="1"/>
  <c r="Q732" i="22"/>
  <c r="R8" i="29" s="1"/>
  <c r="P732" i="22"/>
  <c r="Q8" i="29" s="1"/>
  <c r="O732" i="22"/>
  <c r="P8" i="29" s="1"/>
  <c r="N732" i="22"/>
  <c r="O8" i="29" s="1"/>
  <c r="M732" i="22"/>
  <c r="N8" i="29" s="1"/>
  <c r="L732" i="22"/>
  <c r="M8" i="29" s="1"/>
  <c r="K732" i="22"/>
  <c r="L8" i="29" s="1"/>
  <c r="J732" i="22"/>
  <c r="K8" i="29" s="1"/>
  <c r="I732" i="22"/>
  <c r="J8" i="29" s="1"/>
  <c r="H732" i="22"/>
  <c r="I8" i="29" s="1"/>
  <c r="G732" i="22"/>
  <c r="H8" i="29" s="1"/>
  <c r="F732" i="22"/>
  <c r="G8" i="29" s="1"/>
  <c r="BN669" i="22"/>
  <c r="BO8" i="31" s="1"/>
  <c r="BM669" i="22"/>
  <c r="BN8" i="31" s="1"/>
  <c r="BL669" i="22"/>
  <c r="BM8" i="31" s="1"/>
  <c r="BK669" i="22"/>
  <c r="BL8" i="31" s="1"/>
  <c r="BJ669" i="22"/>
  <c r="BK8" i="31" s="1"/>
  <c r="BI669" i="22"/>
  <c r="BJ8" i="31" s="1"/>
  <c r="BH669" i="22"/>
  <c r="BI8" i="31" s="1"/>
  <c r="BG669" i="22"/>
  <c r="BH8" i="31" s="1"/>
  <c r="BF669" i="22"/>
  <c r="BG8" i="31" s="1"/>
  <c r="BE669" i="22"/>
  <c r="BF8" i="31" s="1"/>
  <c r="BD669" i="22"/>
  <c r="BE8" i="31" s="1"/>
  <c r="BC669" i="22"/>
  <c r="BD8" i="31" s="1"/>
  <c r="BB669" i="22"/>
  <c r="BC8" i="31" s="1"/>
  <c r="BA669" i="22"/>
  <c r="BB8" i="31" s="1"/>
  <c r="AZ669" i="22"/>
  <c r="BA8" i="31" s="1"/>
  <c r="AY669" i="22"/>
  <c r="AZ8" i="31" s="1"/>
  <c r="AX669" i="22"/>
  <c r="AY8" i="31" s="1"/>
  <c r="AW669" i="22"/>
  <c r="AX8" i="31" s="1"/>
  <c r="AV669" i="22"/>
  <c r="AW8" i="31" s="1"/>
  <c r="AU669" i="22"/>
  <c r="AV8" i="31" s="1"/>
  <c r="AT669" i="22"/>
  <c r="AU8" i="31" s="1"/>
  <c r="AS669" i="22"/>
  <c r="AT8" i="31" s="1"/>
  <c r="AR669" i="22"/>
  <c r="AS8" i="31" s="1"/>
  <c r="AQ669" i="22"/>
  <c r="AR8" i="31" s="1"/>
  <c r="AP669" i="22"/>
  <c r="AQ8" i="31" s="1"/>
  <c r="AO669" i="22"/>
  <c r="AP8" i="31" s="1"/>
  <c r="AN669" i="22"/>
  <c r="AO8" i="31" s="1"/>
  <c r="AM669" i="22"/>
  <c r="AN8" i="31" s="1"/>
  <c r="AL669" i="22"/>
  <c r="AM8" i="31" s="1"/>
  <c r="AK669" i="22"/>
  <c r="AL8" i="31" s="1"/>
  <c r="AJ669" i="22"/>
  <c r="AK8" i="31" s="1"/>
  <c r="AI669" i="22"/>
  <c r="AJ8" i="31" s="1"/>
  <c r="AH669" i="22"/>
  <c r="AI8" i="31" s="1"/>
  <c r="AG669" i="22"/>
  <c r="AH8" i="31" s="1"/>
  <c r="AF669" i="22"/>
  <c r="AG8" i="31" s="1"/>
  <c r="AE669" i="22"/>
  <c r="AF8" i="31" s="1"/>
  <c r="AD669" i="22"/>
  <c r="AE8" i="31" s="1"/>
  <c r="AC669" i="22"/>
  <c r="AD8" i="31" s="1"/>
  <c r="AB669" i="22"/>
  <c r="AC8" i="31" s="1"/>
  <c r="AA669" i="22"/>
  <c r="AB8" i="31" s="1"/>
  <c r="Z669" i="22"/>
  <c r="AA8" i="31" s="1"/>
  <c r="Y669" i="22"/>
  <c r="Z8" i="31" s="1"/>
  <c r="X669" i="22"/>
  <c r="Y8" i="31" s="1"/>
  <c r="W669" i="22"/>
  <c r="X8" i="31" s="1"/>
  <c r="V669" i="22"/>
  <c r="W8" i="31" s="1"/>
  <c r="U669" i="22"/>
  <c r="V8" i="31" s="1"/>
  <c r="T669" i="22"/>
  <c r="U8" i="31" s="1"/>
  <c r="S669" i="22"/>
  <c r="T8" i="31" s="1"/>
  <c r="R669" i="22"/>
  <c r="S8" i="31" s="1"/>
  <c r="Q669" i="22"/>
  <c r="R8" i="31" s="1"/>
  <c r="P669" i="22"/>
  <c r="Q8" i="31" s="1"/>
  <c r="O669" i="22"/>
  <c r="P8" i="31" s="1"/>
  <c r="N669" i="22"/>
  <c r="O8" i="31" s="1"/>
  <c r="M669" i="22"/>
  <c r="N8" i="31" s="1"/>
  <c r="L669" i="22"/>
  <c r="M8" i="31" s="1"/>
  <c r="K669" i="22"/>
  <c r="L8" i="31" s="1"/>
  <c r="J669" i="22"/>
  <c r="K8" i="31" s="1"/>
  <c r="I669" i="22"/>
  <c r="J8" i="31" s="1"/>
  <c r="H669" i="22"/>
  <c r="I8" i="31" s="1"/>
  <c r="G669" i="22"/>
  <c r="H8" i="31" s="1"/>
  <c r="F669" i="22"/>
  <c r="G8" i="31" s="1"/>
  <c r="G7" i="38" s="1"/>
  <c r="Q6" i="38" s="1"/>
  <c r="BN795" i="22"/>
  <c r="BO6" i="27" s="1"/>
  <c r="BM795" i="22"/>
  <c r="BN6" i="27" s="1"/>
  <c r="BL795" i="22"/>
  <c r="BM6" i="27" s="1"/>
  <c r="BK795" i="22"/>
  <c r="BL6" i="27" s="1"/>
  <c r="BJ795" i="22"/>
  <c r="BK6" i="27" s="1"/>
  <c r="BI795" i="22"/>
  <c r="BJ6" i="27" s="1"/>
  <c r="BH795" i="22"/>
  <c r="BI6" i="27" s="1"/>
  <c r="BG795" i="22"/>
  <c r="BH6" i="27" s="1"/>
  <c r="BF795" i="22"/>
  <c r="BG6" i="27" s="1"/>
  <c r="BE795" i="22"/>
  <c r="BF6" i="27" s="1"/>
  <c r="BD795" i="22"/>
  <c r="BE6" i="27" s="1"/>
  <c r="BC795" i="22"/>
  <c r="BD6" i="27" s="1"/>
  <c r="BB795" i="22"/>
  <c r="BC6" i="27" s="1"/>
  <c r="BA795" i="22"/>
  <c r="BB6" i="27" s="1"/>
  <c r="AZ795" i="22"/>
  <c r="BA6" i="27" s="1"/>
  <c r="AY795" i="22"/>
  <c r="AZ6" i="27" s="1"/>
  <c r="AX795" i="22"/>
  <c r="AY6" i="27" s="1"/>
  <c r="AW795" i="22"/>
  <c r="AX6" i="27" s="1"/>
  <c r="AV795" i="22"/>
  <c r="AW6" i="27" s="1"/>
  <c r="AU795" i="22"/>
  <c r="AV6" i="27" s="1"/>
  <c r="AT795" i="22"/>
  <c r="AU6" i="27" s="1"/>
  <c r="AS795" i="22"/>
  <c r="AT6" i="27" s="1"/>
  <c r="AR795" i="22"/>
  <c r="AS6" i="27" s="1"/>
  <c r="AQ795" i="22"/>
  <c r="AR6" i="27" s="1"/>
  <c r="AP795" i="22"/>
  <c r="AQ6" i="27" s="1"/>
  <c r="AO795" i="22"/>
  <c r="AP6" i="27" s="1"/>
  <c r="AN795" i="22"/>
  <c r="AO6" i="27" s="1"/>
  <c r="AM795" i="22"/>
  <c r="AN6" i="27" s="1"/>
  <c r="AL795" i="22"/>
  <c r="AM6" i="27" s="1"/>
  <c r="AK795" i="22"/>
  <c r="AL6" i="27" s="1"/>
  <c r="AJ795" i="22"/>
  <c r="AK6" i="27" s="1"/>
  <c r="AI795" i="22"/>
  <c r="AJ6" i="27" s="1"/>
  <c r="AH795" i="22"/>
  <c r="AI6" i="27" s="1"/>
  <c r="AG795" i="22"/>
  <c r="AH6" i="27" s="1"/>
  <c r="AF795" i="22"/>
  <c r="AG6" i="27" s="1"/>
  <c r="AE795" i="22"/>
  <c r="AF6" i="27" s="1"/>
  <c r="AD795" i="22"/>
  <c r="AE6" i="27" s="1"/>
  <c r="AC795" i="22"/>
  <c r="AD6" i="27" s="1"/>
  <c r="AB795" i="22"/>
  <c r="AC6" i="27" s="1"/>
  <c r="AA795" i="22"/>
  <c r="AB6" i="27" s="1"/>
  <c r="Z795" i="22"/>
  <c r="AA6" i="27" s="1"/>
  <c r="Y795" i="22"/>
  <c r="Z6" i="27" s="1"/>
  <c r="X795" i="22"/>
  <c r="Y6" i="27" s="1"/>
  <c r="W795" i="22"/>
  <c r="X6" i="27" s="1"/>
  <c r="V795" i="22"/>
  <c r="W6" i="27" s="1"/>
  <c r="U795" i="22"/>
  <c r="V6" i="27" s="1"/>
  <c r="T795" i="22"/>
  <c r="U6" i="27" s="1"/>
  <c r="S795" i="22"/>
  <c r="T6" i="27" s="1"/>
  <c r="R795" i="22"/>
  <c r="S6" i="27" s="1"/>
  <c r="Q795" i="22"/>
  <c r="R6" i="27" s="1"/>
  <c r="P795" i="22"/>
  <c r="Q6" i="27" s="1"/>
  <c r="O795" i="22"/>
  <c r="P6" i="27" s="1"/>
  <c r="N795" i="22"/>
  <c r="O6" i="27" s="1"/>
  <c r="M795" i="22"/>
  <c r="N6" i="27" s="1"/>
  <c r="L795" i="22"/>
  <c r="M6" i="27" s="1"/>
  <c r="K795" i="22"/>
  <c r="L6" i="27" s="1"/>
  <c r="J795" i="22"/>
  <c r="K6" i="27" s="1"/>
  <c r="I795" i="22"/>
  <c r="J6" i="27" s="1"/>
  <c r="H795" i="22"/>
  <c r="I6" i="27" s="1"/>
  <c r="G795" i="22"/>
  <c r="H6" i="27" s="1"/>
  <c r="F795" i="22"/>
  <c r="G6" i="27" s="1"/>
  <c r="F610" i="22"/>
  <c r="G12" i="34" s="1"/>
  <c r="BN733" i="22"/>
  <c r="BO9" i="29" s="1"/>
  <c r="BM733" i="22"/>
  <c r="BN9" i="29" s="1"/>
  <c r="BL733" i="22"/>
  <c r="BM9" i="29" s="1"/>
  <c r="BK733" i="22"/>
  <c r="BL9" i="29" s="1"/>
  <c r="BJ733" i="22"/>
  <c r="BK9" i="29" s="1"/>
  <c r="BI733" i="22"/>
  <c r="BJ9" i="29" s="1"/>
  <c r="BH733" i="22"/>
  <c r="BI9" i="29" s="1"/>
  <c r="BG733" i="22"/>
  <c r="BH9" i="29" s="1"/>
  <c r="BF733" i="22"/>
  <c r="BG9" i="29" s="1"/>
  <c r="BE733" i="22"/>
  <c r="BF9" i="29" s="1"/>
  <c r="BD733" i="22"/>
  <c r="BE9" i="29" s="1"/>
  <c r="BC733" i="22"/>
  <c r="BD9" i="29" s="1"/>
  <c r="BB733" i="22"/>
  <c r="BC9" i="29" s="1"/>
  <c r="BA733" i="22"/>
  <c r="BB9" i="29" s="1"/>
  <c r="AZ733" i="22"/>
  <c r="BA9" i="29" s="1"/>
  <c r="AY733" i="22"/>
  <c r="AZ9" i="29" s="1"/>
  <c r="AX733" i="22"/>
  <c r="AY9" i="29" s="1"/>
  <c r="AW733" i="22"/>
  <c r="AX9" i="29" s="1"/>
  <c r="AV733" i="22"/>
  <c r="AW9" i="29" s="1"/>
  <c r="AU733" i="22"/>
  <c r="AV9" i="29" s="1"/>
  <c r="AT733" i="22"/>
  <c r="AU9" i="29" s="1"/>
  <c r="AS733" i="22"/>
  <c r="AT9" i="29" s="1"/>
  <c r="AR733" i="22"/>
  <c r="AS9" i="29" s="1"/>
  <c r="AQ733" i="22"/>
  <c r="AR9" i="29" s="1"/>
  <c r="AP733" i="22"/>
  <c r="AQ9" i="29" s="1"/>
  <c r="AO733" i="22"/>
  <c r="AP9" i="29" s="1"/>
  <c r="AN733" i="22"/>
  <c r="AO9" i="29" s="1"/>
  <c r="AM733" i="22"/>
  <c r="AN9" i="29" s="1"/>
  <c r="AL733" i="22"/>
  <c r="AM9" i="29" s="1"/>
  <c r="AK733" i="22"/>
  <c r="AL9" i="29" s="1"/>
  <c r="AJ733" i="22"/>
  <c r="AK9" i="29" s="1"/>
  <c r="AI733" i="22"/>
  <c r="AJ9" i="29" s="1"/>
  <c r="AH733" i="22"/>
  <c r="AI9" i="29" s="1"/>
  <c r="AG733" i="22"/>
  <c r="AH9" i="29" s="1"/>
  <c r="AF733" i="22"/>
  <c r="AG9" i="29" s="1"/>
  <c r="AE733" i="22"/>
  <c r="AF9" i="29" s="1"/>
  <c r="AD733" i="22"/>
  <c r="AE9" i="29" s="1"/>
  <c r="AC733" i="22"/>
  <c r="AD9" i="29" s="1"/>
  <c r="AB733" i="22"/>
  <c r="AC9" i="29" s="1"/>
  <c r="AA733" i="22"/>
  <c r="AB9" i="29" s="1"/>
  <c r="Z733" i="22"/>
  <c r="AA9" i="29" s="1"/>
  <c r="Y733" i="22"/>
  <c r="Z9" i="29" s="1"/>
  <c r="X733" i="22"/>
  <c r="Y9" i="29" s="1"/>
  <c r="W733" i="22"/>
  <c r="X9" i="29" s="1"/>
  <c r="V733" i="22"/>
  <c r="W9" i="29" s="1"/>
  <c r="U733" i="22"/>
  <c r="V9" i="29" s="1"/>
  <c r="T733" i="22"/>
  <c r="U9" i="29" s="1"/>
  <c r="S733" i="22"/>
  <c r="T9" i="29" s="1"/>
  <c r="R733" i="22"/>
  <c r="S9" i="29" s="1"/>
  <c r="Q733" i="22"/>
  <c r="R9" i="29" s="1"/>
  <c r="P733" i="22"/>
  <c r="Q9" i="29" s="1"/>
  <c r="O733" i="22"/>
  <c r="P9" i="29" s="1"/>
  <c r="N733" i="22"/>
  <c r="O9" i="29" s="1"/>
  <c r="M733" i="22"/>
  <c r="N9" i="29" s="1"/>
  <c r="L733" i="22"/>
  <c r="M9" i="29" s="1"/>
  <c r="K733" i="22"/>
  <c r="L9" i="29" s="1"/>
  <c r="J733" i="22"/>
  <c r="K9" i="29" s="1"/>
  <c r="I733" i="22"/>
  <c r="J9" i="29" s="1"/>
  <c r="H733" i="22"/>
  <c r="I9" i="29" s="1"/>
  <c r="G733" i="22"/>
  <c r="H9" i="29" s="1"/>
  <c r="F733" i="22"/>
  <c r="G9" i="29" s="1"/>
  <c r="BN670" i="22"/>
  <c r="BO9" i="31" s="1"/>
  <c r="BM670" i="22"/>
  <c r="BN9" i="31" s="1"/>
  <c r="BL670" i="22"/>
  <c r="BM9" i="31" s="1"/>
  <c r="BK670" i="22"/>
  <c r="BL9" i="31" s="1"/>
  <c r="BJ670" i="22"/>
  <c r="BK9" i="31" s="1"/>
  <c r="BI670" i="22"/>
  <c r="BJ9" i="31" s="1"/>
  <c r="BH670" i="22"/>
  <c r="BI9" i="31" s="1"/>
  <c r="BG670" i="22"/>
  <c r="BH9" i="31" s="1"/>
  <c r="BF670" i="22"/>
  <c r="BG9" i="31" s="1"/>
  <c r="BE670" i="22"/>
  <c r="BF9" i="31" s="1"/>
  <c r="BD670" i="22"/>
  <c r="BE9" i="31" s="1"/>
  <c r="BC670" i="22"/>
  <c r="BD9" i="31" s="1"/>
  <c r="BB670" i="22"/>
  <c r="BC9" i="31" s="1"/>
  <c r="BA670" i="22"/>
  <c r="BB9" i="31" s="1"/>
  <c r="AZ670" i="22"/>
  <c r="BA9" i="31" s="1"/>
  <c r="AY670" i="22"/>
  <c r="AZ9" i="31" s="1"/>
  <c r="AX670" i="22"/>
  <c r="AY9" i="31" s="1"/>
  <c r="AW670" i="22"/>
  <c r="AX9" i="31" s="1"/>
  <c r="AV670" i="22"/>
  <c r="AW9" i="31" s="1"/>
  <c r="AU670" i="22"/>
  <c r="AV9" i="31" s="1"/>
  <c r="AT670" i="22"/>
  <c r="AU9" i="31" s="1"/>
  <c r="AS670" i="22"/>
  <c r="AT9" i="31" s="1"/>
  <c r="AR670" i="22"/>
  <c r="AS9" i="31" s="1"/>
  <c r="AQ670" i="22"/>
  <c r="AR9" i="31" s="1"/>
  <c r="AP670" i="22"/>
  <c r="AQ9" i="31" s="1"/>
  <c r="AO670" i="22"/>
  <c r="AP9" i="31" s="1"/>
  <c r="AN670" i="22"/>
  <c r="AO9" i="31" s="1"/>
  <c r="AM670" i="22"/>
  <c r="AN9" i="31" s="1"/>
  <c r="AL670" i="22"/>
  <c r="AM9" i="31" s="1"/>
  <c r="AK670" i="22"/>
  <c r="AL9" i="31" s="1"/>
  <c r="AJ670" i="22"/>
  <c r="AK9" i="31" s="1"/>
  <c r="AI670" i="22"/>
  <c r="AJ9" i="31" s="1"/>
  <c r="AH670" i="22"/>
  <c r="AI9" i="31" s="1"/>
  <c r="AG670" i="22"/>
  <c r="AH9" i="31" s="1"/>
  <c r="AF670" i="22"/>
  <c r="AG9" i="31" s="1"/>
  <c r="AE670" i="22"/>
  <c r="AF9" i="31" s="1"/>
  <c r="AD670" i="22"/>
  <c r="AE9" i="31" s="1"/>
  <c r="AC670" i="22"/>
  <c r="AD9" i="31" s="1"/>
  <c r="AB670" i="22"/>
  <c r="AC9" i="31" s="1"/>
  <c r="AA670" i="22"/>
  <c r="AB9" i="31" s="1"/>
  <c r="Z670" i="22"/>
  <c r="AA9" i="31" s="1"/>
  <c r="Y670" i="22"/>
  <c r="Z9" i="31" s="1"/>
  <c r="X670" i="22"/>
  <c r="Y9" i="31" s="1"/>
  <c r="W670" i="22"/>
  <c r="X9" i="31" s="1"/>
  <c r="V670" i="22"/>
  <c r="W9" i="31" s="1"/>
  <c r="U670" i="22"/>
  <c r="V9" i="31" s="1"/>
  <c r="T670" i="22"/>
  <c r="U9" i="31" s="1"/>
  <c r="S670" i="22"/>
  <c r="T9" i="31" s="1"/>
  <c r="R670" i="22"/>
  <c r="S9" i="31" s="1"/>
  <c r="Q670" i="22"/>
  <c r="R9" i="31" s="1"/>
  <c r="P670" i="22"/>
  <c r="Q9" i="31" s="1"/>
  <c r="O670" i="22"/>
  <c r="P9" i="31" s="1"/>
  <c r="N670" i="22"/>
  <c r="O9" i="31" s="1"/>
  <c r="M670" i="22"/>
  <c r="N9" i="31" s="1"/>
  <c r="L670" i="22"/>
  <c r="M9" i="31" s="1"/>
  <c r="K670" i="22"/>
  <c r="L9" i="31" s="1"/>
  <c r="J670" i="22"/>
  <c r="K9" i="31" s="1"/>
  <c r="I670" i="22"/>
  <c r="J9" i="31" s="1"/>
  <c r="H670" i="22"/>
  <c r="I9" i="31" s="1"/>
  <c r="G670" i="22"/>
  <c r="H9" i="31" s="1"/>
  <c r="F670" i="22"/>
  <c r="G9" i="31" s="1"/>
  <c r="G8" i="38" s="1"/>
  <c r="BN796" i="22"/>
  <c r="BO7" i="27" s="1"/>
  <c r="BM796" i="22"/>
  <c r="BN7" i="27" s="1"/>
  <c r="BL796" i="22"/>
  <c r="BM7" i="27" s="1"/>
  <c r="BK796" i="22"/>
  <c r="BL7" i="27" s="1"/>
  <c r="BJ796" i="22"/>
  <c r="BK7" i="27" s="1"/>
  <c r="BI796" i="22"/>
  <c r="BJ7" i="27" s="1"/>
  <c r="BH796" i="22"/>
  <c r="BI7" i="27" s="1"/>
  <c r="BG796" i="22"/>
  <c r="BH7" i="27" s="1"/>
  <c r="BF796" i="22"/>
  <c r="BG7" i="27" s="1"/>
  <c r="BE796" i="22"/>
  <c r="BF7" i="27" s="1"/>
  <c r="BD796" i="22"/>
  <c r="BE7" i="27" s="1"/>
  <c r="BC796" i="22"/>
  <c r="BD7" i="27" s="1"/>
  <c r="BB796" i="22"/>
  <c r="BC7" i="27" s="1"/>
  <c r="BA796" i="22"/>
  <c r="BB7" i="27" s="1"/>
  <c r="AZ796" i="22"/>
  <c r="BA7" i="27" s="1"/>
  <c r="AY796" i="22"/>
  <c r="AZ7" i="27" s="1"/>
  <c r="AX796" i="22"/>
  <c r="AY7" i="27" s="1"/>
  <c r="AW796" i="22"/>
  <c r="AX7" i="27" s="1"/>
  <c r="AV796" i="22"/>
  <c r="AW7" i="27" s="1"/>
  <c r="AU796" i="22"/>
  <c r="AV7" i="27" s="1"/>
  <c r="AT796" i="22"/>
  <c r="AU7" i="27" s="1"/>
  <c r="AS796" i="22"/>
  <c r="AT7" i="27" s="1"/>
  <c r="AR796" i="22"/>
  <c r="AS7" i="27" s="1"/>
  <c r="AQ796" i="22"/>
  <c r="AR7" i="27" s="1"/>
  <c r="AP796" i="22"/>
  <c r="AQ7" i="27" s="1"/>
  <c r="AO796" i="22"/>
  <c r="AP7" i="27" s="1"/>
  <c r="AN796" i="22"/>
  <c r="AO7" i="27" s="1"/>
  <c r="AM796" i="22"/>
  <c r="AN7" i="27" s="1"/>
  <c r="AL796" i="22"/>
  <c r="AM7" i="27" s="1"/>
  <c r="AK796" i="22"/>
  <c r="AL7" i="27" s="1"/>
  <c r="AJ796" i="22"/>
  <c r="AK7" i="27" s="1"/>
  <c r="AI796" i="22"/>
  <c r="AJ7" i="27" s="1"/>
  <c r="AH796" i="22"/>
  <c r="AI7" i="27" s="1"/>
  <c r="AG796" i="22"/>
  <c r="AH7" i="27" s="1"/>
  <c r="AF796" i="22"/>
  <c r="AG7" i="27" s="1"/>
  <c r="AE796" i="22"/>
  <c r="AF7" i="27" s="1"/>
  <c r="AD796" i="22"/>
  <c r="AE7" i="27" s="1"/>
  <c r="AC796" i="22"/>
  <c r="AD7" i="27" s="1"/>
  <c r="AB796" i="22"/>
  <c r="AC7" i="27" s="1"/>
  <c r="AA796" i="22"/>
  <c r="AB7" i="27" s="1"/>
  <c r="Z796" i="22"/>
  <c r="AA7" i="27" s="1"/>
  <c r="Y796" i="22"/>
  <c r="Z7" i="27" s="1"/>
  <c r="X796" i="22"/>
  <c r="Y7" i="27" s="1"/>
  <c r="W796" i="22"/>
  <c r="X7" i="27" s="1"/>
  <c r="V796" i="22"/>
  <c r="W7" i="27" s="1"/>
  <c r="U796" i="22"/>
  <c r="V7" i="27" s="1"/>
  <c r="T796" i="22"/>
  <c r="U7" i="27" s="1"/>
  <c r="S796" i="22"/>
  <c r="T7" i="27" s="1"/>
  <c r="R796" i="22"/>
  <c r="S7" i="27" s="1"/>
  <c r="Q796" i="22"/>
  <c r="R7" i="27" s="1"/>
  <c r="P796" i="22"/>
  <c r="Q7" i="27" s="1"/>
  <c r="O796" i="22"/>
  <c r="P7" i="27" s="1"/>
  <c r="N796" i="22"/>
  <c r="O7" i="27" s="1"/>
  <c r="M796" i="22"/>
  <c r="N7" i="27" s="1"/>
  <c r="L796" i="22"/>
  <c r="M7" i="27" s="1"/>
  <c r="K796" i="22"/>
  <c r="L7" i="27" s="1"/>
  <c r="J796" i="22"/>
  <c r="K7" i="27" s="1"/>
  <c r="I796" i="22"/>
  <c r="J7" i="27" s="1"/>
  <c r="H796" i="22"/>
  <c r="I7" i="27" s="1"/>
  <c r="G796" i="22"/>
  <c r="H7" i="27" s="1"/>
  <c r="F796" i="22"/>
  <c r="G7" i="27" s="1"/>
  <c r="F611" i="22"/>
  <c r="G13" i="34" s="1"/>
  <c r="BN734" i="22"/>
  <c r="BO10" i="29" s="1"/>
  <c r="BM734" i="22"/>
  <c r="BN10" i="29" s="1"/>
  <c r="BL734" i="22"/>
  <c r="BM10" i="29" s="1"/>
  <c r="BK734" i="22"/>
  <c r="BL10" i="29" s="1"/>
  <c r="BJ734" i="22"/>
  <c r="BK10" i="29" s="1"/>
  <c r="BI734" i="22"/>
  <c r="BJ10" i="29" s="1"/>
  <c r="BH734" i="22"/>
  <c r="BI10" i="29" s="1"/>
  <c r="BG734" i="22"/>
  <c r="BH10" i="29" s="1"/>
  <c r="BF734" i="22"/>
  <c r="BG10" i="29" s="1"/>
  <c r="BE734" i="22"/>
  <c r="BF10" i="29" s="1"/>
  <c r="BD734" i="22"/>
  <c r="BE10" i="29" s="1"/>
  <c r="BC734" i="22"/>
  <c r="BD10" i="29" s="1"/>
  <c r="BB734" i="22"/>
  <c r="BC10" i="29" s="1"/>
  <c r="BA734" i="22"/>
  <c r="BB10" i="29" s="1"/>
  <c r="AZ734" i="22"/>
  <c r="BA10" i="29" s="1"/>
  <c r="AY734" i="22"/>
  <c r="AZ10" i="29" s="1"/>
  <c r="AX734" i="22"/>
  <c r="AY10" i="29" s="1"/>
  <c r="AW734" i="22"/>
  <c r="AX10" i="29" s="1"/>
  <c r="AV734" i="22"/>
  <c r="AW10" i="29" s="1"/>
  <c r="AU734" i="22"/>
  <c r="AV10" i="29" s="1"/>
  <c r="AT734" i="22"/>
  <c r="AU10" i="29" s="1"/>
  <c r="AS734" i="22"/>
  <c r="AT10" i="29" s="1"/>
  <c r="AR734" i="22"/>
  <c r="AS10" i="29" s="1"/>
  <c r="AQ734" i="22"/>
  <c r="AR10" i="29" s="1"/>
  <c r="AP734" i="22"/>
  <c r="AQ10" i="29" s="1"/>
  <c r="AO734" i="22"/>
  <c r="AP10" i="29" s="1"/>
  <c r="AN734" i="22"/>
  <c r="AO10" i="29" s="1"/>
  <c r="AM734" i="22"/>
  <c r="AN10" i="29" s="1"/>
  <c r="AL734" i="22"/>
  <c r="AM10" i="29" s="1"/>
  <c r="AK734" i="22"/>
  <c r="AL10" i="29" s="1"/>
  <c r="AJ734" i="22"/>
  <c r="AK10" i="29" s="1"/>
  <c r="AI734" i="22"/>
  <c r="AJ10" i="29" s="1"/>
  <c r="AH734" i="22"/>
  <c r="AI10" i="29" s="1"/>
  <c r="AG734" i="22"/>
  <c r="AH10" i="29" s="1"/>
  <c r="AF734" i="22"/>
  <c r="AG10" i="29" s="1"/>
  <c r="AE734" i="22"/>
  <c r="AF10" i="29" s="1"/>
  <c r="AD734" i="22"/>
  <c r="AE10" i="29" s="1"/>
  <c r="AC734" i="22"/>
  <c r="AD10" i="29" s="1"/>
  <c r="AB734" i="22"/>
  <c r="AC10" i="29" s="1"/>
  <c r="AA734" i="22"/>
  <c r="AB10" i="29" s="1"/>
  <c r="Z734" i="22"/>
  <c r="AA10" i="29" s="1"/>
  <c r="Y734" i="22"/>
  <c r="Z10" i="29" s="1"/>
  <c r="X734" i="22"/>
  <c r="Y10" i="29" s="1"/>
  <c r="W734" i="22"/>
  <c r="X10" i="29" s="1"/>
  <c r="V734" i="22"/>
  <c r="W10" i="29" s="1"/>
  <c r="U734" i="22"/>
  <c r="V10" i="29" s="1"/>
  <c r="T734" i="22"/>
  <c r="U10" i="29" s="1"/>
  <c r="S734" i="22"/>
  <c r="T10" i="29" s="1"/>
  <c r="R734" i="22"/>
  <c r="S10" i="29" s="1"/>
  <c r="Q734" i="22"/>
  <c r="R10" i="29" s="1"/>
  <c r="P734" i="22"/>
  <c r="Q10" i="29" s="1"/>
  <c r="O734" i="22"/>
  <c r="P10" i="29" s="1"/>
  <c r="N734" i="22"/>
  <c r="O10" i="29" s="1"/>
  <c r="M734" i="22"/>
  <c r="N10" i="29" s="1"/>
  <c r="L734" i="22"/>
  <c r="M10" i="29" s="1"/>
  <c r="K734" i="22"/>
  <c r="L10" i="29" s="1"/>
  <c r="J734" i="22"/>
  <c r="K10" i="29" s="1"/>
  <c r="I734" i="22"/>
  <c r="J10" i="29" s="1"/>
  <c r="H734" i="22"/>
  <c r="I10" i="29" s="1"/>
  <c r="G734" i="22"/>
  <c r="H10" i="29" s="1"/>
  <c r="F734" i="22"/>
  <c r="G10" i="29" s="1"/>
  <c r="BN671" i="22"/>
  <c r="BO10" i="31" s="1"/>
  <c r="BM671" i="22"/>
  <c r="BN10" i="31" s="1"/>
  <c r="BL671" i="22"/>
  <c r="BM10" i="31" s="1"/>
  <c r="BK671" i="22"/>
  <c r="BL10" i="31" s="1"/>
  <c r="BJ671" i="22"/>
  <c r="BK10" i="31" s="1"/>
  <c r="BI671" i="22"/>
  <c r="BJ10" i="31" s="1"/>
  <c r="BH671" i="22"/>
  <c r="BI10" i="31" s="1"/>
  <c r="BG671" i="22"/>
  <c r="BH10" i="31" s="1"/>
  <c r="BF671" i="22"/>
  <c r="BG10" i="31" s="1"/>
  <c r="BE671" i="22"/>
  <c r="BF10" i="31" s="1"/>
  <c r="BD671" i="22"/>
  <c r="BE10" i="31" s="1"/>
  <c r="BC671" i="22"/>
  <c r="BD10" i="31" s="1"/>
  <c r="BB671" i="22"/>
  <c r="BC10" i="31" s="1"/>
  <c r="BA671" i="22"/>
  <c r="BB10" i="31" s="1"/>
  <c r="AZ671" i="22"/>
  <c r="BA10" i="31" s="1"/>
  <c r="AY671" i="22"/>
  <c r="AZ10" i="31" s="1"/>
  <c r="AX671" i="22"/>
  <c r="AY10" i="31" s="1"/>
  <c r="AW671" i="22"/>
  <c r="AX10" i="31" s="1"/>
  <c r="AV671" i="22"/>
  <c r="AW10" i="31" s="1"/>
  <c r="AU671" i="22"/>
  <c r="AV10" i="31" s="1"/>
  <c r="AT671" i="22"/>
  <c r="AU10" i="31" s="1"/>
  <c r="AS671" i="22"/>
  <c r="AT10" i="31" s="1"/>
  <c r="AR671" i="22"/>
  <c r="AS10" i="31" s="1"/>
  <c r="AQ671" i="22"/>
  <c r="AR10" i="31" s="1"/>
  <c r="AP671" i="22"/>
  <c r="AQ10" i="31" s="1"/>
  <c r="AO671" i="22"/>
  <c r="AP10" i="31" s="1"/>
  <c r="AN671" i="22"/>
  <c r="AO10" i="31" s="1"/>
  <c r="AM671" i="22"/>
  <c r="AN10" i="31" s="1"/>
  <c r="AL671" i="22"/>
  <c r="AM10" i="31" s="1"/>
  <c r="AK671" i="22"/>
  <c r="AL10" i="31" s="1"/>
  <c r="AJ671" i="22"/>
  <c r="AK10" i="31" s="1"/>
  <c r="AI671" i="22"/>
  <c r="AJ10" i="31" s="1"/>
  <c r="AH671" i="22"/>
  <c r="AI10" i="31" s="1"/>
  <c r="AG671" i="22"/>
  <c r="AH10" i="31" s="1"/>
  <c r="AF671" i="22"/>
  <c r="AG10" i="31" s="1"/>
  <c r="AE671" i="22"/>
  <c r="AF10" i="31" s="1"/>
  <c r="AD671" i="22"/>
  <c r="AE10" i="31" s="1"/>
  <c r="AC671" i="22"/>
  <c r="AD10" i="31" s="1"/>
  <c r="AB671" i="22"/>
  <c r="AC10" i="31" s="1"/>
  <c r="AA671" i="22"/>
  <c r="AB10" i="31" s="1"/>
  <c r="Z671" i="22"/>
  <c r="AA10" i="31" s="1"/>
  <c r="Y671" i="22"/>
  <c r="Z10" i="31" s="1"/>
  <c r="X671" i="22"/>
  <c r="Y10" i="31" s="1"/>
  <c r="W671" i="22"/>
  <c r="X10" i="31" s="1"/>
  <c r="V671" i="22"/>
  <c r="W10" i="31" s="1"/>
  <c r="U671" i="22"/>
  <c r="V10" i="31" s="1"/>
  <c r="T671" i="22"/>
  <c r="U10" i="31" s="1"/>
  <c r="S671" i="22"/>
  <c r="T10" i="31" s="1"/>
  <c r="R671" i="22"/>
  <c r="S10" i="31" s="1"/>
  <c r="Q671" i="22"/>
  <c r="R10" i="31" s="1"/>
  <c r="P671" i="22"/>
  <c r="Q10" i="31" s="1"/>
  <c r="O671" i="22"/>
  <c r="P10" i="31" s="1"/>
  <c r="N671" i="22"/>
  <c r="O10" i="31" s="1"/>
  <c r="M671" i="22"/>
  <c r="N10" i="31" s="1"/>
  <c r="L671" i="22"/>
  <c r="M10" i="31" s="1"/>
  <c r="K671" i="22"/>
  <c r="L10" i="31" s="1"/>
  <c r="J671" i="22"/>
  <c r="K10" i="31" s="1"/>
  <c r="I671" i="22"/>
  <c r="J10" i="31" s="1"/>
  <c r="H671" i="22"/>
  <c r="I10" i="31" s="1"/>
  <c r="G671" i="22"/>
  <c r="H10" i="31" s="1"/>
  <c r="F671" i="22"/>
  <c r="G10" i="31" s="1"/>
  <c r="G9" i="38" s="1"/>
  <c r="G256" i="22"/>
  <c r="F483" i="22"/>
  <c r="F452" i="22"/>
  <c r="G255" i="22"/>
  <c r="F482" i="22"/>
  <c r="F451" i="22"/>
  <c r="G254" i="22"/>
  <c r="F481" i="22"/>
  <c r="F450" i="22"/>
  <c r="G252" i="22"/>
  <c r="F479" i="22"/>
  <c r="F448" i="22"/>
  <c r="G251" i="22"/>
  <c r="F478" i="22"/>
  <c r="F447" i="22"/>
  <c r="G250" i="22"/>
  <c r="F477" i="22"/>
  <c r="F446" i="22"/>
  <c r="F517" i="22"/>
  <c r="F548" i="22"/>
  <c r="G291" i="22"/>
  <c r="F518" i="22"/>
  <c r="F549" i="22"/>
  <c r="G292" i="22"/>
  <c r="F519" i="22"/>
  <c r="F550" i="22"/>
  <c r="G293" i="22"/>
  <c r="F521" i="22"/>
  <c r="F552" i="22"/>
  <c r="G295" i="22"/>
  <c r="F522" i="22"/>
  <c r="F553" i="22"/>
  <c r="G296" i="22"/>
  <c r="F523" i="22"/>
  <c r="F554" i="22"/>
  <c r="G297" i="22"/>
  <c r="F533" i="22"/>
  <c r="F564" i="22"/>
  <c r="G307" i="22"/>
  <c r="F534" i="22"/>
  <c r="F565" i="22"/>
  <c r="G308" i="22"/>
  <c r="F535" i="22"/>
  <c r="F566" i="22"/>
  <c r="G309" i="22"/>
  <c r="F537" i="22"/>
  <c r="F568" i="22"/>
  <c r="G311" i="22"/>
  <c r="F538" i="22"/>
  <c r="F569" i="22"/>
  <c r="G312" i="22"/>
  <c r="F539" i="22"/>
  <c r="F570" i="22"/>
  <c r="G313" i="22"/>
  <c r="G50" i="27" l="1"/>
  <c r="G24" i="27"/>
  <c r="G51" i="27"/>
  <c r="G25" i="27"/>
  <c r="G49" i="27"/>
  <c r="G23" i="27"/>
  <c r="G63" i="34"/>
  <c r="F606" i="8"/>
  <c r="I244" i="16"/>
  <c r="E371" i="16" s="1"/>
  <c r="G64" i="34"/>
  <c r="F607" i="8"/>
  <c r="G65" i="34"/>
  <c r="F608" i="8"/>
  <c r="AF620" i="8"/>
  <c r="AF619" i="8"/>
  <c r="AF618" i="8"/>
  <c r="AF624" i="8"/>
  <c r="AF623" i="8"/>
  <c r="AF622" i="8"/>
  <c r="BM619" i="8"/>
  <c r="BM620" i="8"/>
  <c r="BM618" i="8"/>
  <c r="BM622" i="8"/>
  <c r="BM623" i="8"/>
  <c r="BM624" i="8"/>
  <c r="S619" i="8"/>
  <c r="S620" i="8"/>
  <c r="S623" i="8"/>
  <c r="S622" i="8"/>
  <c r="S624" i="8"/>
  <c r="S618" i="8"/>
  <c r="BF620" i="8"/>
  <c r="BF618" i="8"/>
  <c r="BF619" i="8"/>
  <c r="BF624" i="8"/>
  <c r="BF623" i="8"/>
  <c r="BF622" i="8"/>
  <c r="L620" i="8"/>
  <c r="L619" i="8"/>
  <c r="L618" i="8"/>
  <c r="L624" i="8"/>
  <c r="L623" i="8"/>
  <c r="L622" i="8"/>
  <c r="AS618" i="8"/>
  <c r="AS619" i="8"/>
  <c r="AS620" i="8"/>
  <c r="AS622" i="8"/>
  <c r="AS623" i="8"/>
  <c r="AS624" i="8"/>
  <c r="AL619" i="8"/>
  <c r="AL620" i="8"/>
  <c r="AL618" i="8"/>
  <c r="AL622" i="8"/>
  <c r="AL623" i="8"/>
  <c r="AL624" i="8"/>
  <c r="AY620" i="8"/>
  <c r="AY619" i="8"/>
  <c r="AY618" i="8"/>
  <c r="AY624" i="8"/>
  <c r="AY623" i="8"/>
  <c r="AY622" i="8"/>
  <c r="Y620" i="8"/>
  <c r="Y618" i="8"/>
  <c r="Y619" i="8"/>
  <c r="Y624" i="8"/>
  <c r="Y622" i="8"/>
  <c r="Y623" i="8"/>
  <c r="H84" i="34"/>
  <c r="I818" i="8"/>
  <c r="J43" i="27" s="1"/>
  <c r="R818" i="8"/>
  <c r="S43" i="27" s="1"/>
  <c r="AL818" i="8"/>
  <c r="AM43" i="27" s="1"/>
  <c r="BF818" i="8"/>
  <c r="BG43" i="27" s="1"/>
  <c r="X756" i="8"/>
  <c r="Y83" i="29" s="1"/>
  <c r="AR756" i="8"/>
  <c r="AS83" i="29" s="1"/>
  <c r="BL756" i="8"/>
  <c r="BM83" i="29" s="1"/>
  <c r="W693" i="8"/>
  <c r="X84" i="31" s="1"/>
  <c r="AQ693" i="8"/>
  <c r="AR84" i="31" s="1"/>
  <c r="BK693" i="8"/>
  <c r="BL84" i="31" s="1"/>
  <c r="S818" i="8"/>
  <c r="T43" i="27" s="1"/>
  <c r="AM818" i="8"/>
  <c r="AN43" i="27" s="1"/>
  <c r="BG818" i="8"/>
  <c r="BH43" i="27" s="1"/>
  <c r="Y756" i="8"/>
  <c r="Z83" i="29" s="1"/>
  <c r="AS756" i="8"/>
  <c r="AT83" i="29" s="1"/>
  <c r="BM756" i="8"/>
  <c r="BN83" i="29" s="1"/>
  <c r="X693" i="8"/>
  <c r="Y84" i="31" s="1"/>
  <c r="AR693" i="8"/>
  <c r="AS84" i="31" s="1"/>
  <c r="BL693" i="8"/>
  <c r="BM84" i="31" s="1"/>
  <c r="V818" i="8"/>
  <c r="W43" i="27" s="1"/>
  <c r="AP818" i="8"/>
  <c r="AQ43" i="27" s="1"/>
  <c r="BJ818" i="8"/>
  <c r="BK43" i="27" s="1"/>
  <c r="W818" i="8"/>
  <c r="X43" i="27" s="1"/>
  <c r="AQ818" i="8"/>
  <c r="AR43" i="27" s="1"/>
  <c r="BK818" i="8"/>
  <c r="BL43" i="27" s="1"/>
  <c r="I756" i="8"/>
  <c r="J83" i="29" s="1"/>
  <c r="AC756" i="8"/>
  <c r="AD83" i="29" s="1"/>
  <c r="AW756" i="8"/>
  <c r="AX83" i="29" s="1"/>
  <c r="H693" i="8"/>
  <c r="I84" i="31" s="1"/>
  <c r="AB693" i="8"/>
  <c r="AC84" i="31" s="1"/>
  <c r="AV693" i="8"/>
  <c r="AW84" i="31" s="1"/>
  <c r="AA818" i="8"/>
  <c r="AB43" i="27" s="1"/>
  <c r="AY818" i="8"/>
  <c r="AZ43" i="27" s="1"/>
  <c r="M756" i="8"/>
  <c r="N83" i="29" s="1"/>
  <c r="AJ756" i="8"/>
  <c r="AK83" i="29" s="1"/>
  <c r="BG756" i="8"/>
  <c r="BH83" i="29" s="1"/>
  <c r="AA693" i="8"/>
  <c r="AB84" i="31" s="1"/>
  <c r="AY693" i="8"/>
  <c r="AZ84" i="31" s="1"/>
  <c r="BA693" i="8"/>
  <c r="BB84" i="31" s="1"/>
  <c r="AB818" i="8"/>
  <c r="AC43" i="27" s="1"/>
  <c r="AZ818" i="8"/>
  <c r="BA43" i="27" s="1"/>
  <c r="N756" i="8"/>
  <c r="O83" i="29" s="1"/>
  <c r="AK756" i="8"/>
  <c r="AL83" i="29" s="1"/>
  <c r="BH756" i="8"/>
  <c r="BI83" i="29" s="1"/>
  <c r="AC693" i="8"/>
  <c r="AD84" i="31" s="1"/>
  <c r="AZ693" i="8"/>
  <c r="BA84" i="31" s="1"/>
  <c r="AC818" i="8"/>
  <c r="AD43" i="27" s="1"/>
  <c r="BA818" i="8"/>
  <c r="BB43" i="27" s="1"/>
  <c r="O756" i="8"/>
  <c r="P83" i="29" s="1"/>
  <c r="AL756" i="8"/>
  <c r="AM83" i="29" s="1"/>
  <c r="BI756" i="8"/>
  <c r="BJ83" i="29" s="1"/>
  <c r="AD693" i="8"/>
  <c r="AE84" i="31" s="1"/>
  <c r="AE818" i="8"/>
  <c r="AF43" i="27" s="1"/>
  <c r="BC818" i="8"/>
  <c r="BD43" i="27" s="1"/>
  <c r="Q756" i="8"/>
  <c r="R83" i="29" s="1"/>
  <c r="AN756" i="8"/>
  <c r="AO83" i="29" s="1"/>
  <c r="BK756" i="8"/>
  <c r="BL83" i="29" s="1"/>
  <c r="I693" i="8"/>
  <c r="J84" i="31" s="1"/>
  <c r="AF693" i="8"/>
  <c r="AG84" i="31" s="1"/>
  <c r="BC693" i="8"/>
  <c r="BD84" i="31" s="1"/>
  <c r="AG818" i="8"/>
  <c r="AH43" i="27" s="1"/>
  <c r="S756" i="8"/>
  <c r="T83" i="29" s="1"/>
  <c r="F756" i="8"/>
  <c r="G83" i="29" s="1"/>
  <c r="AF818" i="8"/>
  <c r="AG43" i="27" s="1"/>
  <c r="BD818" i="8"/>
  <c r="BE43" i="27" s="1"/>
  <c r="R756" i="8"/>
  <c r="S83" i="29" s="1"/>
  <c r="AO756" i="8"/>
  <c r="AP83" i="29" s="1"/>
  <c r="BN756" i="8"/>
  <c r="BO83" i="29" s="1"/>
  <c r="J693" i="8"/>
  <c r="K84" i="31" s="1"/>
  <c r="AG693" i="8"/>
  <c r="AH84" i="31" s="1"/>
  <c r="BD693" i="8"/>
  <c r="BE84" i="31" s="1"/>
  <c r="H818" i="8"/>
  <c r="I43" i="27" s="1"/>
  <c r="BE818" i="8"/>
  <c r="BF43" i="27" s="1"/>
  <c r="AP756" i="8"/>
  <c r="AQ83" i="29" s="1"/>
  <c r="AI818" i="8"/>
  <c r="AJ43" i="27" s="1"/>
  <c r="U756" i="8"/>
  <c r="V83" i="29" s="1"/>
  <c r="BA756" i="8"/>
  <c r="BB83" i="29" s="1"/>
  <c r="R693" i="8"/>
  <c r="S84" i="31" s="1"/>
  <c r="AW693" i="8"/>
  <c r="AX84" i="31" s="1"/>
  <c r="L818" i="8"/>
  <c r="M43" i="27" s="1"/>
  <c r="AT818" i="8"/>
  <c r="AU43" i="27" s="1"/>
  <c r="AE756" i="8"/>
  <c r="AF83" i="29" s="1"/>
  <c r="AE693" i="8"/>
  <c r="AF84" i="31" s="1"/>
  <c r="BI693" i="8"/>
  <c r="BJ84" i="31" s="1"/>
  <c r="AJ818" i="8"/>
  <c r="AK43" i="27" s="1"/>
  <c r="V756" i="8"/>
  <c r="W83" i="29" s="1"/>
  <c r="BB756" i="8"/>
  <c r="BC83" i="29" s="1"/>
  <c r="S693" i="8"/>
  <c r="T84" i="31" s="1"/>
  <c r="AX693" i="8"/>
  <c r="AY84" i="31" s="1"/>
  <c r="BG693" i="8"/>
  <c r="BH84" i="31" s="1"/>
  <c r="AK818" i="8"/>
  <c r="AL43" i="27" s="1"/>
  <c r="W756" i="8"/>
  <c r="X83" i="29" s="1"/>
  <c r="BC756" i="8"/>
  <c r="BD83" i="29" s="1"/>
  <c r="T693" i="8"/>
  <c r="U84" i="31" s="1"/>
  <c r="BB693" i="8"/>
  <c r="BC84" i="31" s="1"/>
  <c r="Y693" i="8"/>
  <c r="Z84" i="31" s="1"/>
  <c r="AN818" i="8"/>
  <c r="AO43" i="27" s="1"/>
  <c r="Z756" i="8"/>
  <c r="AA83" i="29" s="1"/>
  <c r="BD756" i="8"/>
  <c r="BE83" i="29" s="1"/>
  <c r="U693" i="8"/>
  <c r="V84" i="31" s="1"/>
  <c r="BE693" i="8"/>
  <c r="BF84" i="31" s="1"/>
  <c r="AO818" i="8"/>
  <c r="AP43" i="27" s="1"/>
  <c r="AA756" i="8"/>
  <c r="AB83" i="29" s="1"/>
  <c r="BE756" i="8"/>
  <c r="BF83" i="29" s="1"/>
  <c r="V693" i="8"/>
  <c r="W84" i="31" s="1"/>
  <c r="BF693" i="8"/>
  <c r="BG84" i="31" s="1"/>
  <c r="N818" i="8"/>
  <c r="O43" i="27" s="1"/>
  <c r="AV818" i="8"/>
  <c r="AW43" i="27" s="1"/>
  <c r="AG756" i="8"/>
  <c r="AH83" i="29" s="1"/>
  <c r="J818" i="8"/>
  <c r="K43" i="27" s="1"/>
  <c r="AR818" i="8"/>
  <c r="AS43" i="27" s="1"/>
  <c r="AB756" i="8"/>
  <c r="AC83" i="29" s="1"/>
  <c r="BF756" i="8"/>
  <c r="BG83" i="29" s="1"/>
  <c r="K818" i="8"/>
  <c r="L43" i="27" s="1"/>
  <c r="AS818" i="8"/>
  <c r="AT43" i="27" s="1"/>
  <c r="AD756" i="8"/>
  <c r="AE83" i="29" s="1"/>
  <c r="BJ756" i="8"/>
  <c r="BK83" i="29" s="1"/>
  <c r="Z693" i="8"/>
  <c r="AA84" i="31" s="1"/>
  <c r="BH693" i="8"/>
  <c r="BI84" i="31" s="1"/>
  <c r="AU818" i="8"/>
  <c r="AV43" i="27" s="1"/>
  <c r="AF756" i="8"/>
  <c r="AG83" i="29" s="1"/>
  <c r="BJ693" i="8"/>
  <c r="BK84" i="31" s="1"/>
  <c r="M818" i="8"/>
  <c r="N43" i="27" s="1"/>
  <c r="AH693" i="8"/>
  <c r="AI84" i="31" s="1"/>
  <c r="BN818" i="8"/>
  <c r="BO43" i="27" s="1"/>
  <c r="AX756" i="8"/>
  <c r="AY83" i="29" s="1"/>
  <c r="BB818" i="8"/>
  <c r="BC43" i="27" s="1"/>
  <c r="AM756" i="8"/>
  <c r="AN83" i="29" s="1"/>
  <c r="G693" i="8"/>
  <c r="H84" i="31" s="1"/>
  <c r="BN693" i="8"/>
  <c r="BO84" i="31" s="1"/>
  <c r="G818" i="8"/>
  <c r="H43" i="27" s="1"/>
  <c r="AY756" i="8"/>
  <c r="AZ83" i="29" s="1"/>
  <c r="P693" i="8"/>
  <c r="Q84" i="31" s="1"/>
  <c r="BI818" i="8"/>
  <c r="BJ43" i="27" s="1"/>
  <c r="AT756" i="8"/>
  <c r="AU83" i="29" s="1"/>
  <c r="L693" i="8"/>
  <c r="M84" i="31" s="1"/>
  <c r="BL818" i="8"/>
  <c r="BM43" i="27" s="1"/>
  <c r="AU756" i="8"/>
  <c r="AV83" i="29" s="1"/>
  <c r="M693" i="8"/>
  <c r="N84" i="31" s="1"/>
  <c r="F818" i="8"/>
  <c r="G43" i="27" s="1"/>
  <c r="AZ756" i="8"/>
  <c r="BA83" i="29" s="1"/>
  <c r="Q693" i="8"/>
  <c r="R84" i="31" s="1"/>
  <c r="O818" i="8"/>
  <c r="P43" i="27" s="1"/>
  <c r="AI693" i="8"/>
  <c r="AJ84" i="31" s="1"/>
  <c r="P818" i="8"/>
  <c r="Q43" i="27" s="1"/>
  <c r="AJ693" i="8"/>
  <c r="AK84" i="31" s="1"/>
  <c r="Q818" i="8"/>
  <c r="R43" i="27" s="1"/>
  <c r="AK693" i="8"/>
  <c r="AL84" i="31" s="1"/>
  <c r="AX818" i="8"/>
  <c r="AY43" i="27" s="1"/>
  <c r="T818" i="8"/>
  <c r="U43" i="27" s="1"/>
  <c r="G756" i="8"/>
  <c r="H83" i="29" s="1"/>
  <c r="AL693" i="8"/>
  <c r="AM84" i="31" s="1"/>
  <c r="BM818" i="8"/>
  <c r="BN43" i="27" s="1"/>
  <c r="U818" i="8"/>
  <c r="V43" i="27" s="1"/>
  <c r="H756" i="8"/>
  <c r="I83" i="29" s="1"/>
  <c r="AM693" i="8"/>
  <c r="AN84" i="31" s="1"/>
  <c r="AN693" i="8"/>
  <c r="AO84" i="31" s="1"/>
  <c r="AO693" i="8"/>
  <c r="AP84" i="31" s="1"/>
  <c r="N693" i="8"/>
  <c r="O84" i="31" s="1"/>
  <c r="X818" i="8"/>
  <c r="Y43" i="27" s="1"/>
  <c r="J756" i="8"/>
  <c r="K83" i="29" s="1"/>
  <c r="AS693" i="8"/>
  <c r="AT84" i="31" s="1"/>
  <c r="AQ756" i="8"/>
  <c r="AR83" i="29" s="1"/>
  <c r="F693" i="8"/>
  <c r="G84" i="31" s="1"/>
  <c r="G47" i="38" s="1"/>
  <c r="Y818" i="8"/>
  <c r="Z43" i="27" s="1"/>
  <c r="K756" i="8"/>
  <c r="L83" i="29" s="1"/>
  <c r="Z818" i="8"/>
  <c r="AA43" i="27" s="1"/>
  <c r="L756" i="8"/>
  <c r="M83" i="29" s="1"/>
  <c r="AP693" i="8"/>
  <c r="AQ84" i="31" s="1"/>
  <c r="BH818" i="8"/>
  <c r="BI43" i="27" s="1"/>
  <c r="K693" i="8"/>
  <c r="L84" i="31" s="1"/>
  <c r="O693" i="8"/>
  <c r="P84" i="31" s="1"/>
  <c r="AD818" i="8"/>
  <c r="AE43" i="27" s="1"/>
  <c r="P756" i="8"/>
  <c r="Q83" i="29" s="1"/>
  <c r="AW818" i="8"/>
  <c r="AX43" i="27" s="1"/>
  <c r="AH756" i="8"/>
  <c r="AI83" i="29" s="1"/>
  <c r="AU693" i="8"/>
  <c r="AV84" i="31" s="1"/>
  <c r="AH818" i="8"/>
  <c r="AI43" i="27" s="1"/>
  <c r="T756" i="8"/>
  <c r="U83" i="29" s="1"/>
  <c r="AT693" i="8"/>
  <c r="AU84" i="31" s="1"/>
  <c r="AI756" i="8"/>
  <c r="AJ83" i="29" s="1"/>
  <c r="BM693" i="8"/>
  <c r="BN84" i="31" s="1"/>
  <c r="AV756" i="8"/>
  <c r="AW83" i="29" s="1"/>
  <c r="G244" i="8"/>
  <c r="G277" i="8" s="1"/>
  <c r="F471" i="8"/>
  <c r="F534" i="8" s="1"/>
  <c r="F440" i="8"/>
  <c r="F503" i="8" s="1"/>
  <c r="R618" i="8"/>
  <c r="R619" i="8"/>
  <c r="R620" i="8"/>
  <c r="R622" i="8"/>
  <c r="R623" i="8"/>
  <c r="R624" i="8"/>
  <c r="AE620" i="8"/>
  <c r="AE619" i="8"/>
  <c r="AE618" i="8"/>
  <c r="AE624" i="8"/>
  <c r="AE623" i="8"/>
  <c r="AE622" i="8"/>
  <c r="BL619" i="8"/>
  <c r="BL620" i="8"/>
  <c r="BL618" i="8"/>
  <c r="BL622" i="8"/>
  <c r="BL623" i="8"/>
  <c r="BL624" i="8"/>
  <c r="AK619" i="8"/>
  <c r="AK620" i="8"/>
  <c r="AK618" i="8"/>
  <c r="AK623" i="8"/>
  <c r="AK622" i="8"/>
  <c r="AK624" i="8"/>
  <c r="AX620" i="8"/>
  <c r="AX619" i="8"/>
  <c r="AX618" i="8"/>
  <c r="AX624" i="8"/>
  <c r="AX623" i="8"/>
  <c r="AX622" i="8"/>
  <c r="X618" i="8"/>
  <c r="X619" i="8"/>
  <c r="X620" i="8"/>
  <c r="X622" i="8"/>
  <c r="X624" i="8"/>
  <c r="X623" i="8"/>
  <c r="Q619" i="8"/>
  <c r="Q620" i="8"/>
  <c r="Q618" i="8"/>
  <c r="Q622" i="8"/>
  <c r="Q623" i="8"/>
  <c r="Q624" i="8"/>
  <c r="AD620" i="8"/>
  <c r="AD619" i="8"/>
  <c r="AD618" i="8"/>
  <c r="AD624" i="8"/>
  <c r="AD623" i="8"/>
  <c r="AD622" i="8"/>
  <c r="BK624" i="8"/>
  <c r="BK619" i="8"/>
  <c r="BK620" i="8"/>
  <c r="BK618" i="8"/>
  <c r="BK622" i="8"/>
  <c r="BK623" i="8"/>
  <c r="BD624" i="8"/>
  <c r="BD623" i="8"/>
  <c r="BD622" i="8"/>
  <c r="BD620" i="8"/>
  <c r="BD618" i="8"/>
  <c r="BD619" i="8"/>
  <c r="J620" i="8"/>
  <c r="J619" i="8"/>
  <c r="J618" i="8"/>
  <c r="J624" i="8"/>
  <c r="J623" i="8"/>
  <c r="J622" i="8"/>
  <c r="AQ624" i="8"/>
  <c r="AQ618" i="8"/>
  <c r="AQ619" i="8"/>
  <c r="AQ620" i="8"/>
  <c r="AQ622" i="8"/>
  <c r="AQ623" i="8"/>
  <c r="F457" i="8"/>
  <c r="F520" i="8" s="1"/>
  <c r="G261" i="8"/>
  <c r="G294" i="8" s="1"/>
  <c r="F488" i="8"/>
  <c r="F551" i="8" s="1"/>
  <c r="AJ623" i="8"/>
  <c r="AJ622" i="8"/>
  <c r="AJ624" i="8"/>
  <c r="AJ620" i="8"/>
  <c r="AJ619" i="8"/>
  <c r="AJ618" i="8"/>
  <c r="AW618" i="8"/>
  <c r="AW620" i="8"/>
  <c r="AW623" i="8"/>
  <c r="AW622" i="8"/>
  <c r="AW624" i="8"/>
  <c r="AW619" i="8"/>
  <c r="W623" i="8"/>
  <c r="W618" i="8"/>
  <c r="W619" i="8"/>
  <c r="W620" i="8"/>
  <c r="W622" i="8"/>
  <c r="W624" i="8"/>
  <c r="BF607" i="8"/>
  <c r="BF606" i="8"/>
  <c r="BF604" i="8"/>
  <c r="BF602" i="8"/>
  <c r="BF603" i="8"/>
  <c r="BF608" i="8"/>
  <c r="L602" i="8"/>
  <c r="L608" i="8"/>
  <c r="L607" i="8"/>
  <c r="L606" i="8"/>
  <c r="L604" i="8"/>
  <c r="L603" i="8"/>
  <c r="AS602" i="8"/>
  <c r="AS603" i="8"/>
  <c r="AS604" i="8"/>
  <c r="AS606" i="8"/>
  <c r="AS607" i="8"/>
  <c r="AS608" i="8"/>
  <c r="J54" i="23"/>
  <c r="F72" i="23" s="1"/>
  <c r="G101" i="23" s="1"/>
  <c r="F54" i="23"/>
  <c r="P623" i="8"/>
  <c r="P622" i="8"/>
  <c r="P624" i="8"/>
  <c r="P619" i="8"/>
  <c r="P620" i="8"/>
  <c r="P618" i="8"/>
  <c r="AC618" i="8"/>
  <c r="AC620" i="8"/>
  <c r="AC623" i="8"/>
  <c r="AC622" i="8"/>
  <c r="AC624" i="8"/>
  <c r="AC619" i="8"/>
  <c r="BJ619" i="8"/>
  <c r="BJ620" i="8"/>
  <c r="BJ618" i="8"/>
  <c r="BJ623" i="8"/>
  <c r="BJ622" i="8"/>
  <c r="BJ624" i="8"/>
  <c r="BC620" i="8"/>
  <c r="BC618" i="8"/>
  <c r="BC619" i="8"/>
  <c r="BC624" i="8"/>
  <c r="BC622" i="8"/>
  <c r="BC623" i="8"/>
  <c r="I618" i="8"/>
  <c r="I620" i="8"/>
  <c r="I623" i="8"/>
  <c r="I622" i="8"/>
  <c r="I624" i="8"/>
  <c r="I619" i="8"/>
  <c r="AP619" i="8"/>
  <c r="AP618" i="8"/>
  <c r="AP620" i="8"/>
  <c r="AP622" i="8"/>
  <c r="AP623" i="8"/>
  <c r="AP624" i="8"/>
  <c r="AI620" i="8"/>
  <c r="AI618" i="8"/>
  <c r="AI619" i="8"/>
  <c r="AI623" i="8"/>
  <c r="AI624" i="8"/>
  <c r="AI622" i="8"/>
  <c r="AV618" i="8"/>
  <c r="AV619" i="8"/>
  <c r="AV620" i="8"/>
  <c r="AV622" i="8"/>
  <c r="AV624" i="8"/>
  <c r="AV623" i="8"/>
  <c r="V618" i="8"/>
  <c r="V619" i="8"/>
  <c r="V620" i="8"/>
  <c r="V622" i="8"/>
  <c r="V623" i="8"/>
  <c r="V624" i="8"/>
  <c r="O619" i="8"/>
  <c r="O620" i="8"/>
  <c r="O618" i="8"/>
  <c r="O622" i="8"/>
  <c r="O623" i="8"/>
  <c r="O624" i="8"/>
  <c r="AB618" i="8"/>
  <c r="AB620" i="8"/>
  <c r="AB619" i="8"/>
  <c r="AB622" i="8"/>
  <c r="AB624" i="8"/>
  <c r="AB623" i="8"/>
  <c r="BI619" i="8"/>
  <c r="BI620" i="8"/>
  <c r="BI618" i="8"/>
  <c r="BI623" i="8"/>
  <c r="BI622" i="8"/>
  <c r="BI624" i="8"/>
  <c r="G264" i="8"/>
  <c r="F460" i="8"/>
  <c r="F523" i="8" s="1"/>
  <c r="F491" i="8"/>
  <c r="F554" i="8" s="1"/>
  <c r="BB620" i="8"/>
  <c r="BB618" i="8"/>
  <c r="BB619" i="8"/>
  <c r="BB624" i="8"/>
  <c r="BB622" i="8"/>
  <c r="BB623" i="8"/>
  <c r="H618" i="8"/>
  <c r="H620" i="8"/>
  <c r="H619" i="8"/>
  <c r="H622" i="8"/>
  <c r="H623" i="8"/>
  <c r="H624" i="8"/>
  <c r="AO619" i="8"/>
  <c r="AO620" i="8"/>
  <c r="AO618" i="8"/>
  <c r="AO622" i="8"/>
  <c r="AO623" i="8"/>
  <c r="AO624" i="8"/>
  <c r="G259" i="8"/>
  <c r="G292" i="8" s="1"/>
  <c r="F486" i="8"/>
  <c r="F549" i="8" s="1"/>
  <c r="F455" i="8"/>
  <c r="AH620" i="8"/>
  <c r="AH618" i="8"/>
  <c r="AH619" i="8"/>
  <c r="AH624" i="8"/>
  <c r="AH623" i="8"/>
  <c r="AH622" i="8"/>
  <c r="X209" i="8"/>
  <c r="X241" i="8" s="1"/>
  <c r="V209" i="8"/>
  <c r="V241" i="8" s="1"/>
  <c r="BC207" i="8"/>
  <c r="BC239" i="8" s="1"/>
  <c r="AH207" i="8"/>
  <c r="AH239" i="8" s="1"/>
  <c r="BG207" i="8"/>
  <c r="BG239" i="8" s="1"/>
  <c r="AG207" i="8"/>
  <c r="AG239" i="8" s="1"/>
  <c r="O207" i="8"/>
  <c r="O239" i="8" s="1"/>
  <c r="BH209" i="8"/>
  <c r="BH241" i="8" s="1"/>
  <c r="AK205" i="8"/>
  <c r="AK237" i="8" s="1"/>
  <c r="V207" i="8"/>
  <c r="V239" i="8" s="1"/>
  <c r="AT207" i="8"/>
  <c r="AT239" i="8" s="1"/>
  <c r="AZ204" i="8"/>
  <c r="AZ236" i="8" s="1"/>
  <c r="BN209" i="8"/>
  <c r="BN241" i="8" s="1"/>
  <c r="AW208" i="8"/>
  <c r="AW240" i="8" s="1"/>
  <c r="BA207" i="8"/>
  <c r="BA239" i="8" s="1"/>
  <c r="BG203" i="8"/>
  <c r="BG235" i="8" s="1"/>
  <c r="BC208" i="8"/>
  <c r="BC240" i="8" s="1"/>
  <c r="J205" i="8"/>
  <c r="J237" i="8" s="1"/>
  <c r="BF208" i="8"/>
  <c r="BF240" i="8" s="1"/>
  <c r="AI205" i="8"/>
  <c r="AI237" i="8" s="1"/>
  <c r="K203" i="8"/>
  <c r="K235" i="8" s="1"/>
  <c r="AE203" i="8"/>
  <c r="AE235" i="8" s="1"/>
  <c r="I208" i="8"/>
  <c r="I240" i="8" s="1"/>
  <c r="R203" i="8"/>
  <c r="R235" i="8" s="1"/>
  <c r="K205" i="8"/>
  <c r="K237" i="8" s="1"/>
  <c r="G204" i="8"/>
  <c r="G236" i="8" s="1"/>
  <c r="U205" i="8"/>
  <c r="U237" i="8" s="1"/>
  <c r="BC205" i="8"/>
  <c r="BC237" i="8" s="1"/>
  <c r="AP207" i="8"/>
  <c r="AP239" i="8" s="1"/>
  <c r="AO205" i="8"/>
  <c r="AO237" i="8" s="1"/>
  <c r="W204" i="8"/>
  <c r="W236" i="8" s="1"/>
  <c r="AB207" i="8"/>
  <c r="AB239" i="8" s="1"/>
  <c r="AF208" i="8"/>
  <c r="AF240" i="8" s="1"/>
  <c r="AX207" i="8"/>
  <c r="AX239" i="8" s="1"/>
  <c r="BN203" i="8"/>
  <c r="BN235" i="8" s="1"/>
  <c r="BE207" i="8"/>
  <c r="BE239" i="8" s="1"/>
  <c r="AV209" i="8"/>
  <c r="AV241" i="8" s="1"/>
  <c r="BI205" i="8"/>
  <c r="BI237" i="8" s="1"/>
  <c r="AC203" i="8"/>
  <c r="AC235" i="8" s="1"/>
  <c r="AO207" i="8"/>
  <c r="AO239" i="8" s="1"/>
  <c r="AC209" i="8"/>
  <c r="AC241" i="8" s="1"/>
  <c r="AM204" i="8"/>
  <c r="AM236" i="8" s="1"/>
  <c r="AR209" i="8"/>
  <c r="AR241" i="8" s="1"/>
  <c r="BA204" i="8"/>
  <c r="BA236" i="8" s="1"/>
  <c r="G207" i="8"/>
  <c r="G239" i="8" s="1"/>
  <c r="P207" i="8"/>
  <c r="P239" i="8" s="1"/>
  <c r="T205" i="8"/>
  <c r="T237" i="8" s="1"/>
  <c r="BI203" i="8"/>
  <c r="BI235" i="8" s="1"/>
  <c r="BN205" i="8"/>
  <c r="BN237" i="8" s="1"/>
  <c r="J208" i="8"/>
  <c r="J240" i="8" s="1"/>
  <c r="AD207" i="8"/>
  <c r="AD239" i="8" s="1"/>
  <c r="W209" i="8"/>
  <c r="W241" i="8" s="1"/>
  <c r="BD205" i="8"/>
  <c r="BD237" i="8" s="1"/>
  <c r="AH205" i="8"/>
  <c r="AH237" i="8" s="1"/>
  <c r="BH204" i="8"/>
  <c r="BH236" i="8" s="1"/>
  <c r="AE209" i="8"/>
  <c r="AE241" i="8" s="1"/>
  <c r="AQ205" i="8"/>
  <c r="AQ237" i="8" s="1"/>
  <c r="BJ208" i="8"/>
  <c r="BJ240" i="8" s="1"/>
  <c r="K204" i="8"/>
  <c r="K236" i="8" s="1"/>
  <c r="N209" i="8"/>
  <c r="N241" i="8" s="1"/>
  <c r="Z204" i="8"/>
  <c r="Z236" i="8" s="1"/>
  <c r="AO209" i="8"/>
  <c r="AO241" i="8" s="1"/>
  <c r="AU205" i="8"/>
  <c r="AU237" i="8" s="1"/>
  <c r="BF204" i="8"/>
  <c r="BF236" i="8" s="1"/>
  <c r="AN203" i="8"/>
  <c r="AN235" i="8" s="1"/>
  <c r="AS205" i="8"/>
  <c r="AS237" i="8" s="1"/>
  <c r="AV207" i="8"/>
  <c r="AV239" i="8" s="1"/>
  <c r="J207" i="8"/>
  <c r="J239" i="8" s="1"/>
  <c r="V208" i="8"/>
  <c r="V240" i="8" s="1"/>
  <c r="AS204" i="8"/>
  <c r="AS236" i="8" s="1"/>
  <c r="AU209" i="8"/>
  <c r="AU241" i="8" s="1"/>
  <c r="AS203" i="8"/>
  <c r="AS235" i="8" s="1"/>
  <c r="AE204" i="8"/>
  <c r="AE236" i="8" s="1"/>
  <c r="P205" i="8"/>
  <c r="P237" i="8" s="1"/>
  <c r="AI208" i="8"/>
  <c r="AI240" i="8" s="1"/>
  <c r="AP203" i="8"/>
  <c r="AP235" i="8" s="1"/>
  <c r="S208" i="8"/>
  <c r="S240" i="8" s="1"/>
  <c r="AZ203" i="8"/>
  <c r="AZ235" i="8" s="1"/>
  <c r="I209" i="8"/>
  <c r="I241" i="8" s="1"/>
  <c r="Q205" i="8"/>
  <c r="Q237" i="8" s="1"/>
  <c r="AK204" i="8"/>
  <c r="AK236" i="8" s="1"/>
  <c r="S203" i="8"/>
  <c r="S235" i="8" s="1"/>
  <c r="X205" i="8"/>
  <c r="X237" i="8" s="1"/>
  <c r="AA207" i="8"/>
  <c r="AA239" i="8" s="1"/>
  <c r="AW205" i="8"/>
  <c r="AW237" i="8" s="1"/>
  <c r="L207" i="8"/>
  <c r="L239" i="8" s="1"/>
  <c r="AM203" i="8"/>
  <c r="AM235" i="8" s="1"/>
  <c r="AK208" i="8"/>
  <c r="AK240" i="8" s="1"/>
  <c r="AR203" i="8"/>
  <c r="AR235" i="8" s="1"/>
  <c r="AD209" i="8"/>
  <c r="AD241" i="8" s="1"/>
  <c r="AW204" i="8"/>
  <c r="AW236" i="8" s="1"/>
  <c r="BK207" i="8"/>
  <c r="BK239" i="8" s="1"/>
  <c r="I203" i="8"/>
  <c r="I235" i="8" s="1"/>
  <c r="AU207" i="8"/>
  <c r="AU239" i="8" s="1"/>
  <c r="X203" i="8"/>
  <c r="X235" i="8" s="1"/>
  <c r="P208" i="8"/>
  <c r="P240" i="8" s="1"/>
  <c r="AX204" i="8"/>
  <c r="AX236" i="8" s="1"/>
  <c r="P204" i="8"/>
  <c r="P236" i="8" s="1"/>
  <c r="Q209" i="8"/>
  <c r="Q241" i="8" s="1"/>
  <c r="BJ204" i="8"/>
  <c r="BJ236" i="8" s="1"/>
  <c r="BM205" i="8"/>
  <c r="BM237" i="8" s="1"/>
  <c r="AC205" i="8"/>
  <c r="AC237" i="8" s="1"/>
  <c r="H205" i="8"/>
  <c r="H237" i="8" s="1"/>
  <c r="AZ208" i="8"/>
  <c r="AZ240" i="8" s="1"/>
  <c r="AG205" i="8"/>
  <c r="AG237" i="8" s="1"/>
  <c r="BJ209" i="8"/>
  <c r="BJ241" i="8" s="1"/>
  <c r="AA208" i="8"/>
  <c r="AA240" i="8" s="1"/>
  <c r="R204" i="8"/>
  <c r="R236" i="8" s="1"/>
  <c r="AK207" i="8"/>
  <c r="AK239" i="8" s="1"/>
  <c r="AB205" i="8"/>
  <c r="AB237" i="8" s="1"/>
  <c r="T207" i="8"/>
  <c r="T239" i="8" s="1"/>
  <c r="U208" i="8"/>
  <c r="U240" i="8" s="1"/>
  <c r="AQ207" i="8"/>
  <c r="AQ239" i="8" s="1"/>
  <c r="V204" i="8"/>
  <c r="V236" i="8" s="1"/>
  <c r="BB203" i="8"/>
  <c r="BB235" i="8" s="1"/>
  <c r="M208" i="8"/>
  <c r="M240" i="8" s="1"/>
  <c r="AO204" i="8"/>
  <c r="AO236" i="8" s="1"/>
  <c r="AR205" i="8"/>
  <c r="AR237" i="8" s="1"/>
  <c r="I205" i="8"/>
  <c r="I237" i="8" s="1"/>
  <c r="BM203" i="8"/>
  <c r="BM235" i="8" s="1"/>
  <c r="AM205" i="8"/>
  <c r="AM237" i="8" s="1"/>
  <c r="AF204" i="8"/>
  <c r="AF236" i="8" s="1"/>
  <c r="BD208" i="8"/>
  <c r="BD240" i="8" s="1"/>
  <c r="AE207" i="8"/>
  <c r="AE239" i="8" s="1"/>
  <c r="AV203" i="8"/>
  <c r="AV235" i="8" s="1"/>
  <c r="I207" i="8"/>
  <c r="I239" i="8" s="1"/>
  <c r="G205" i="8"/>
  <c r="G237" i="8" s="1"/>
  <c r="V205" i="8"/>
  <c r="V237" i="8" s="1"/>
  <c r="BH203" i="8"/>
  <c r="BH235" i="8" s="1"/>
  <c r="Q207" i="8"/>
  <c r="Q239" i="8" s="1"/>
  <c r="AW203" i="8"/>
  <c r="AW235" i="8" s="1"/>
  <c r="AG203" i="8"/>
  <c r="AG235" i="8" s="1"/>
  <c r="H207" i="8"/>
  <c r="H239" i="8" s="1"/>
  <c r="T204" i="8"/>
  <c r="T236" i="8" s="1"/>
  <c r="W205" i="8"/>
  <c r="W237" i="8" s="1"/>
  <c r="AV204" i="8"/>
  <c r="AV236" i="8" s="1"/>
  <c r="E169" i="8"/>
  <c r="BM207" i="8"/>
  <c r="BM239" i="8" s="1"/>
  <c r="AJ204" i="8"/>
  <c r="AJ236" i="8" s="1"/>
  <c r="N203" i="8"/>
  <c r="N235" i="8" s="1"/>
  <c r="AJ205" i="8"/>
  <c r="AJ237" i="8" s="1"/>
  <c r="N204" i="8"/>
  <c r="N236" i="8" s="1"/>
  <c r="T203" i="8"/>
  <c r="T235" i="8" s="1"/>
  <c r="AL205" i="8"/>
  <c r="AL237" i="8" s="1"/>
  <c r="AS209" i="8"/>
  <c r="AS241" i="8" s="1"/>
  <c r="BB204" i="8"/>
  <c r="BB236" i="8" s="1"/>
  <c r="AS208" i="8"/>
  <c r="AS240" i="8" s="1"/>
  <c r="AX205" i="8"/>
  <c r="AX237" i="8" s="1"/>
  <c r="U203" i="8"/>
  <c r="U235" i="8" s="1"/>
  <c r="L203" i="8"/>
  <c r="L235" i="8" s="1"/>
  <c r="Y205" i="8"/>
  <c r="Y237" i="8" s="1"/>
  <c r="BF203" i="8"/>
  <c r="BF235" i="8" s="1"/>
  <c r="BI204" i="8"/>
  <c r="BI236" i="8" s="1"/>
  <c r="AB204" i="8"/>
  <c r="AB236" i="8" s="1"/>
  <c r="Z209" i="8"/>
  <c r="Z241" i="8" s="1"/>
  <c r="BK205" i="8"/>
  <c r="BK237" i="8" s="1"/>
  <c r="AF203" i="8"/>
  <c r="AF235" i="8" s="1"/>
  <c r="U209" i="8"/>
  <c r="U241" i="8" s="1"/>
  <c r="AH204" i="8"/>
  <c r="AH236" i="8" s="1"/>
  <c r="AA209" i="8"/>
  <c r="AA241" i="8" s="1"/>
  <c r="BL209" i="8"/>
  <c r="BL241" i="8" s="1"/>
  <c r="L205" i="8"/>
  <c r="L237" i="8" s="1"/>
  <c r="R209" i="8"/>
  <c r="R241" i="8" s="1"/>
  <c r="AA204" i="8"/>
  <c r="AA236" i="8" s="1"/>
  <c r="G208" i="8"/>
  <c r="G240" i="8" s="1"/>
  <c r="R205" i="8"/>
  <c r="R237" i="8" s="1"/>
  <c r="Q204" i="8"/>
  <c r="Q236" i="8" s="1"/>
  <c r="BI209" i="8"/>
  <c r="BI241" i="8" s="1"/>
  <c r="AP204" i="8"/>
  <c r="AP236" i="8" s="1"/>
  <c r="AK203" i="8"/>
  <c r="AK235" i="8" s="1"/>
  <c r="AN204" i="8"/>
  <c r="AN236" i="8" s="1"/>
  <c r="H204" i="8"/>
  <c r="H236" i="8" s="1"/>
  <c r="Y208" i="8"/>
  <c r="Y240" i="8" s="1"/>
  <c r="BN204" i="8"/>
  <c r="BN236" i="8" s="1"/>
  <c r="AL204" i="8"/>
  <c r="AL236" i="8" s="1"/>
  <c r="BJ203" i="8"/>
  <c r="BJ235" i="8" s="1"/>
  <c r="AL208" i="8"/>
  <c r="AL240" i="8" s="1"/>
  <c r="Z208" i="8"/>
  <c r="Z240" i="8" s="1"/>
  <c r="AH209" i="8"/>
  <c r="AH241" i="8" s="1"/>
  <c r="AQ204" i="8"/>
  <c r="AQ236" i="8" s="1"/>
  <c r="AT208" i="8"/>
  <c r="AT240" i="8" s="1"/>
  <c r="BA203" i="8"/>
  <c r="BA235" i="8" s="1"/>
  <c r="AP209" i="8"/>
  <c r="AP241" i="8" s="1"/>
  <c r="AY204" i="8"/>
  <c r="AY236" i="8" s="1"/>
  <c r="BC203" i="8"/>
  <c r="BC235" i="8" s="1"/>
  <c r="AN209" i="8"/>
  <c r="AN241" i="8" s="1"/>
  <c r="U204" i="8"/>
  <c r="U236" i="8" s="1"/>
  <c r="P203" i="8"/>
  <c r="P235" i="8" s="1"/>
  <c r="S204" i="8"/>
  <c r="S236" i="8" s="1"/>
  <c r="AU203" i="8"/>
  <c r="AU235" i="8" s="1"/>
  <c r="Y207" i="8"/>
  <c r="Y239" i="8" s="1"/>
  <c r="BL203" i="8"/>
  <c r="BL235" i="8" s="1"/>
  <c r="AL207" i="8"/>
  <c r="AL239" i="8" s="1"/>
  <c r="BH208" i="8"/>
  <c r="BH240" i="8" s="1"/>
  <c r="AG204" i="8"/>
  <c r="AG236" i="8" s="1"/>
  <c r="Z207" i="8"/>
  <c r="Z239" i="8" s="1"/>
  <c r="BM208" i="8"/>
  <c r="BM240" i="8" s="1"/>
  <c r="L204" i="8"/>
  <c r="L236" i="8" s="1"/>
  <c r="T208" i="8"/>
  <c r="T240" i="8" s="1"/>
  <c r="Y203" i="8"/>
  <c r="Y235" i="8" s="1"/>
  <c r="J209" i="8"/>
  <c r="J241" i="8" s="1"/>
  <c r="X204" i="8"/>
  <c r="X236" i="8" s="1"/>
  <c r="AH203" i="8"/>
  <c r="AH235" i="8" s="1"/>
  <c r="S209" i="8"/>
  <c r="S241" i="8" s="1"/>
  <c r="AL203" i="8"/>
  <c r="AL235" i="8" s="1"/>
  <c r="BG209" i="8"/>
  <c r="BG241" i="8" s="1"/>
  <c r="BE203" i="8"/>
  <c r="BE235" i="8" s="1"/>
  <c r="AA203" i="8"/>
  <c r="AA235" i="8" s="1"/>
  <c r="N205" i="8"/>
  <c r="N237" i="8" s="1"/>
  <c r="BI207" i="8"/>
  <c r="BI239" i="8" s="1"/>
  <c r="AI207" i="8"/>
  <c r="AI239" i="8" s="1"/>
  <c r="BG208" i="8"/>
  <c r="BG240" i="8" s="1"/>
  <c r="AC208" i="8"/>
  <c r="AC240" i="8" s="1"/>
  <c r="AD205" i="8"/>
  <c r="AD237" i="8" s="1"/>
  <c r="AM208" i="8"/>
  <c r="AM240" i="8" s="1"/>
  <c r="AQ203" i="8"/>
  <c r="AQ235" i="8" s="1"/>
  <c r="AZ207" i="8"/>
  <c r="AZ239" i="8" s="1"/>
  <c r="BB207" i="8"/>
  <c r="BB239" i="8" s="1"/>
  <c r="AQ208" i="8"/>
  <c r="AQ240" i="8" s="1"/>
  <c r="AX203" i="8"/>
  <c r="AX235" i="8" s="1"/>
  <c r="M203" i="8"/>
  <c r="M235" i="8" s="1"/>
  <c r="BE208" i="8"/>
  <c r="BE240" i="8" s="1"/>
  <c r="Q203" i="8"/>
  <c r="Q235" i="8" s="1"/>
  <c r="AL209" i="8"/>
  <c r="AL241" i="8" s="1"/>
  <c r="AJ203" i="8"/>
  <c r="AJ235" i="8" s="1"/>
  <c r="G619" i="8"/>
  <c r="J204" i="8"/>
  <c r="J236" i="8" s="1"/>
  <c r="BG205" i="8"/>
  <c r="BG237" i="8" s="1"/>
  <c r="BL204" i="8"/>
  <c r="BL236" i="8" s="1"/>
  <c r="AN205" i="8"/>
  <c r="AN237" i="8" s="1"/>
  <c r="AE205" i="8"/>
  <c r="AE237" i="8" s="1"/>
  <c r="M204" i="8"/>
  <c r="M236" i="8" s="1"/>
  <c r="H208" i="8"/>
  <c r="H240" i="8" s="1"/>
  <c r="J203" i="8"/>
  <c r="J235" i="8" s="1"/>
  <c r="U207" i="8"/>
  <c r="U239" i="8" s="1"/>
  <c r="BA205" i="8"/>
  <c r="BA237" i="8" s="1"/>
  <c r="Q208" i="8"/>
  <c r="Q240" i="8" s="1"/>
  <c r="V203" i="8"/>
  <c r="V235" i="8" s="1"/>
  <c r="BB209" i="8"/>
  <c r="BB241" i="8" s="1"/>
  <c r="AJ208" i="8"/>
  <c r="AJ240" i="8" s="1"/>
  <c r="AH208" i="8"/>
  <c r="AH240" i="8" s="1"/>
  <c r="AY207" i="8"/>
  <c r="AY239" i="8" s="1"/>
  <c r="O203" i="8"/>
  <c r="O235" i="8" s="1"/>
  <c r="G620" i="8"/>
  <c r="Y209" i="8"/>
  <c r="Y241" i="8" s="1"/>
  <c r="BL207" i="8"/>
  <c r="BL239" i="8" s="1"/>
  <c r="BL208" i="8"/>
  <c r="BL240" i="8" s="1"/>
  <c r="AI203" i="8"/>
  <c r="AI235" i="8" s="1"/>
  <c r="H203" i="8"/>
  <c r="H235" i="8" s="1"/>
  <c r="T209" i="8"/>
  <c r="T241" i="8" s="1"/>
  <c r="AN207" i="8"/>
  <c r="AN239" i="8" s="1"/>
  <c r="BD209" i="8"/>
  <c r="BD241" i="8" s="1"/>
  <c r="BB205" i="8"/>
  <c r="BB237" i="8" s="1"/>
  <c r="G209" i="8"/>
  <c r="G241" i="8" s="1"/>
  <c r="AR207" i="8"/>
  <c r="AR239" i="8" s="1"/>
  <c r="AT209" i="8"/>
  <c r="AT241" i="8" s="1"/>
  <c r="AG209" i="8"/>
  <c r="AG241" i="8" s="1"/>
  <c r="O208" i="8"/>
  <c r="O240" i="8" s="1"/>
  <c r="BF209" i="8"/>
  <c r="BF241" i="8" s="1"/>
  <c r="AC207" i="8"/>
  <c r="AC239" i="8" s="1"/>
  <c r="G203" i="8"/>
  <c r="G235" i="8" s="1"/>
  <c r="G624" i="8"/>
  <c r="X208" i="8"/>
  <c r="X240" i="8" s="1"/>
  <c r="BH205" i="8"/>
  <c r="BH237" i="8" s="1"/>
  <c r="BK208" i="8"/>
  <c r="BK240" i="8" s="1"/>
  <c r="AY209" i="8"/>
  <c r="AY241" i="8" s="1"/>
  <c r="BK203" i="8"/>
  <c r="BK235" i="8" s="1"/>
  <c r="AU208" i="8"/>
  <c r="AU240" i="8" s="1"/>
  <c r="N207" i="8"/>
  <c r="N239" i="8" s="1"/>
  <c r="AB209" i="8"/>
  <c r="AB241" i="8" s="1"/>
  <c r="Z205" i="8"/>
  <c r="Z237" i="8" s="1"/>
  <c r="AQ209" i="8"/>
  <c r="AQ241" i="8" s="1"/>
  <c r="R207" i="8"/>
  <c r="R239" i="8" s="1"/>
  <c r="AD204" i="8"/>
  <c r="AD236" i="8" s="1"/>
  <c r="K209" i="8"/>
  <c r="K241" i="8" s="1"/>
  <c r="AF207" i="8"/>
  <c r="AF239" i="8" s="1"/>
  <c r="AK209" i="8"/>
  <c r="AK241" i="8" s="1"/>
  <c r="AT205" i="8"/>
  <c r="AT237" i="8" s="1"/>
  <c r="AZ209" i="8"/>
  <c r="AZ241" i="8" s="1"/>
  <c r="G622" i="8"/>
  <c r="W207" i="8"/>
  <c r="W239" i="8" s="1"/>
  <c r="BH207" i="8"/>
  <c r="BH239" i="8" s="1"/>
  <c r="BE204" i="8"/>
  <c r="BE236" i="8" s="1"/>
  <c r="AX208" i="8"/>
  <c r="AX240" i="8" s="1"/>
  <c r="BG204" i="8"/>
  <c r="BG236" i="8" s="1"/>
  <c r="BD204" i="8"/>
  <c r="BD236" i="8" s="1"/>
  <c r="AP205" i="8"/>
  <c r="AP237" i="8" s="1"/>
  <c r="BI208" i="8"/>
  <c r="BI240" i="8" s="1"/>
  <c r="BC204" i="8"/>
  <c r="BC236" i="8" s="1"/>
  <c r="M209" i="8"/>
  <c r="M241" i="8" s="1"/>
  <c r="AY205" i="8"/>
  <c r="AY237" i="8" s="1"/>
  <c r="AP208" i="8"/>
  <c r="AP240" i="8" s="1"/>
  <c r="AB208" i="8"/>
  <c r="AB240" i="8" s="1"/>
  <c r="K207" i="8"/>
  <c r="K239" i="8" s="1"/>
  <c r="P209" i="8"/>
  <c r="P241" i="8" s="1"/>
  <c r="BK204" i="8"/>
  <c r="BK236" i="8" s="1"/>
  <c r="AF209" i="8"/>
  <c r="AF241" i="8" s="1"/>
  <c r="G623" i="8"/>
  <c r="M205" i="8"/>
  <c r="M237" i="8" s="1"/>
  <c r="BK209" i="8"/>
  <c r="BK241" i="8" s="1"/>
  <c r="BE205" i="8"/>
  <c r="BE237" i="8" s="1"/>
  <c r="AI204" i="8"/>
  <c r="AI236" i="8" s="1"/>
  <c r="BF205" i="8"/>
  <c r="BF237" i="8" s="1"/>
  <c r="BM209" i="8"/>
  <c r="BM241" i="8" s="1"/>
  <c r="O205" i="8"/>
  <c r="O237" i="8" s="1"/>
  <c r="AD208" i="8"/>
  <c r="AD240" i="8" s="1"/>
  <c r="AC204" i="8"/>
  <c r="AC236" i="8" s="1"/>
  <c r="AR208" i="8"/>
  <c r="AR240" i="8" s="1"/>
  <c r="S205" i="8"/>
  <c r="S237" i="8" s="1"/>
  <c r="AM209" i="8"/>
  <c r="AM241" i="8" s="1"/>
  <c r="BN207" i="8"/>
  <c r="BN239" i="8" s="1"/>
  <c r="AV205" i="8"/>
  <c r="AV237" i="8" s="1"/>
  <c r="BB208" i="8"/>
  <c r="BB240" i="8" s="1"/>
  <c r="BE209" i="8"/>
  <c r="BE241" i="8" s="1"/>
  <c r="L209" i="8"/>
  <c r="L241" i="8" s="1"/>
  <c r="G618" i="8"/>
  <c r="I204" i="8"/>
  <c r="I236" i="8" s="1"/>
  <c r="BF207" i="8"/>
  <c r="BF239" i="8" s="1"/>
  <c r="BD207" i="8"/>
  <c r="BD239" i="8" s="1"/>
  <c r="AV208" i="8"/>
  <c r="AV240" i="8" s="1"/>
  <c r="AT204" i="8"/>
  <c r="AT236" i="8" s="1"/>
  <c r="AI209" i="8"/>
  <c r="AI241" i="8" s="1"/>
  <c r="AU204" i="8"/>
  <c r="AU236" i="8" s="1"/>
  <c r="BJ207" i="8"/>
  <c r="BJ239" i="8" s="1"/>
  <c r="BD203" i="8"/>
  <c r="BD235" i="8" s="1"/>
  <c r="R208" i="8"/>
  <c r="R240" i="8" s="1"/>
  <c r="Y204" i="8"/>
  <c r="Y236" i="8" s="1"/>
  <c r="H209" i="8"/>
  <c r="H241" i="8" s="1"/>
  <c r="AS207" i="8"/>
  <c r="AS239" i="8" s="1"/>
  <c r="AA205" i="8"/>
  <c r="AA237" i="8" s="1"/>
  <c r="AG208" i="8"/>
  <c r="AG240" i="8" s="1"/>
  <c r="AJ209" i="8"/>
  <c r="AJ241" i="8" s="1"/>
  <c r="AY208" i="8"/>
  <c r="AY240" i="8" s="1"/>
  <c r="W208" i="8"/>
  <c r="W240" i="8" s="1"/>
  <c r="AO203" i="8"/>
  <c r="AO235" i="8" s="1"/>
  <c r="AM207" i="8"/>
  <c r="AM239" i="8" s="1"/>
  <c r="AD203" i="8"/>
  <c r="AD235" i="8" s="1"/>
  <c r="BA209" i="8"/>
  <c r="BA241" i="8" s="1"/>
  <c r="BN208" i="8"/>
  <c r="BN240" i="8" s="1"/>
  <c r="O204" i="8"/>
  <c r="O236" i="8" s="1"/>
  <c r="AJ207" i="8"/>
  <c r="AJ239" i="8" s="1"/>
  <c r="Z203" i="8"/>
  <c r="Z235" i="8" s="1"/>
  <c r="S207" i="8"/>
  <c r="S239" i="8" s="1"/>
  <c r="AY203" i="8"/>
  <c r="AY235" i="8" s="1"/>
  <c r="AO208" i="8"/>
  <c r="AO240" i="8" s="1"/>
  <c r="X207" i="8"/>
  <c r="X239" i="8" s="1"/>
  <c r="BM204" i="8"/>
  <c r="BM236" i="8" s="1"/>
  <c r="L208" i="8"/>
  <c r="L240" i="8" s="1"/>
  <c r="O209" i="8"/>
  <c r="O241" i="8" s="1"/>
  <c r="AE208" i="8"/>
  <c r="AE240" i="8" s="1"/>
  <c r="M207" i="8"/>
  <c r="M239" i="8" s="1"/>
  <c r="BC209" i="8"/>
  <c r="BC241" i="8" s="1"/>
  <c r="AW209" i="8"/>
  <c r="AW241" i="8" s="1"/>
  <c r="AF205" i="8"/>
  <c r="AF237" i="8" s="1"/>
  <c r="AX209" i="8"/>
  <c r="AX241" i="8" s="1"/>
  <c r="AN208" i="8"/>
  <c r="AN240" i="8" s="1"/>
  <c r="AT203" i="8"/>
  <c r="AT235" i="8" s="1"/>
  <c r="BL205" i="8"/>
  <c r="BL237" i="8" s="1"/>
  <c r="AB203" i="8"/>
  <c r="AB235" i="8" s="1"/>
  <c r="AZ205" i="8"/>
  <c r="AZ237" i="8" s="1"/>
  <c r="W203" i="8"/>
  <c r="W235" i="8" s="1"/>
  <c r="N208" i="8"/>
  <c r="N240" i="8" s="1"/>
  <c r="BJ205" i="8"/>
  <c r="BJ237" i="8" s="1"/>
  <c r="AR204" i="8"/>
  <c r="AR236" i="8" s="1"/>
  <c r="AW207" i="8"/>
  <c r="AW239" i="8" s="1"/>
  <c r="BA208" i="8"/>
  <c r="BA240" i="8" s="1"/>
  <c r="K208" i="8"/>
  <c r="K240" i="8" s="1"/>
  <c r="U618" i="8"/>
  <c r="U619" i="8"/>
  <c r="U620" i="8"/>
  <c r="U623" i="8"/>
  <c r="U622" i="8"/>
  <c r="U624" i="8"/>
  <c r="E33" i="26"/>
  <c r="N619" i="8"/>
  <c r="N620" i="8"/>
  <c r="N618" i="8"/>
  <c r="N624" i="8"/>
  <c r="N622" i="8"/>
  <c r="N623" i="8"/>
  <c r="AU618" i="8"/>
  <c r="AU619" i="8"/>
  <c r="AU620" i="8"/>
  <c r="AU622" i="8"/>
  <c r="AU624" i="8"/>
  <c r="AU623" i="8"/>
  <c r="BH620" i="8"/>
  <c r="BH619" i="8"/>
  <c r="BH618" i="8"/>
  <c r="BH623" i="8"/>
  <c r="BH624" i="8"/>
  <c r="BH622" i="8"/>
  <c r="AG622" i="8"/>
  <c r="AG620" i="8"/>
  <c r="AG618" i="8"/>
  <c r="AG619" i="8"/>
  <c r="AG624" i="8"/>
  <c r="AG623" i="8"/>
  <c r="BN622" i="8"/>
  <c r="BN623" i="8"/>
  <c r="BN624" i="8"/>
  <c r="BN619" i="8"/>
  <c r="BN618" i="8"/>
  <c r="BN620" i="8"/>
  <c r="T618" i="8"/>
  <c r="T619" i="8"/>
  <c r="T620" i="8"/>
  <c r="T622" i="8"/>
  <c r="T623" i="8"/>
  <c r="T624" i="8"/>
  <c r="BE620" i="8"/>
  <c r="BE618" i="8"/>
  <c r="BE619" i="8"/>
  <c r="BE624" i="8"/>
  <c r="BE623" i="8"/>
  <c r="BE622" i="8"/>
  <c r="K620" i="8"/>
  <c r="K619" i="8"/>
  <c r="K618" i="8"/>
  <c r="K624" i="8"/>
  <c r="K623" i="8"/>
  <c r="K622" i="8"/>
  <c r="AR618" i="8"/>
  <c r="AR619" i="8"/>
  <c r="AR620" i="8"/>
  <c r="AR622" i="8"/>
  <c r="AR623" i="8"/>
  <c r="AR624" i="8"/>
  <c r="G249" i="8"/>
  <c r="G282" i="8" s="1"/>
  <c r="F476" i="8"/>
  <c r="F539" i="8" s="1"/>
  <c r="F445" i="8"/>
  <c r="F508" i="8" s="1"/>
  <c r="F443" i="8"/>
  <c r="G247" i="8"/>
  <c r="G280" i="8" s="1"/>
  <c r="F474" i="8"/>
  <c r="F537" i="8" s="1"/>
  <c r="F459" i="8"/>
  <c r="F522" i="8" s="1"/>
  <c r="F490" i="8"/>
  <c r="F553" i="8" s="1"/>
  <c r="G263" i="8"/>
  <c r="G296" i="8" s="1"/>
  <c r="AS831" i="8"/>
  <c r="BB769" i="8"/>
  <c r="BC93" i="29" s="1"/>
  <c r="AF831" i="8"/>
  <c r="AH769" i="8"/>
  <c r="AI93" i="29" s="1"/>
  <c r="BA706" i="8"/>
  <c r="BB94" i="31" s="1"/>
  <c r="AE769" i="8"/>
  <c r="AF93" i="29" s="1"/>
  <c r="AB831" i="8"/>
  <c r="AP706" i="8"/>
  <c r="AQ94" i="31" s="1"/>
  <c r="AY831" i="8"/>
  <c r="P769" i="8"/>
  <c r="Q93" i="29" s="1"/>
  <c r="N706" i="8"/>
  <c r="O94" i="31" s="1"/>
  <c r="BJ831" i="8"/>
  <c r="BJ769" i="8"/>
  <c r="BK93" i="29" s="1"/>
  <c r="L831" i="8"/>
  <c r="BG769" i="8"/>
  <c r="BH93" i="29" s="1"/>
  <c r="U769" i="8"/>
  <c r="V93" i="29" s="1"/>
  <c r="AA769" i="8"/>
  <c r="AB93" i="29" s="1"/>
  <c r="AJ769" i="8"/>
  <c r="AK93" i="29" s="1"/>
  <c r="AB769" i="8"/>
  <c r="AC93" i="29" s="1"/>
  <c r="Z706" i="8"/>
  <c r="AA94" i="31" s="1"/>
  <c r="S769" i="8"/>
  <c r="T93" i="29" s="1"/>
  <c r="T706" i="8"/>
  <c r="U94" i="31" s="1"/>
  <c r="Z831" i="8"/>
  <c r="Q706" i="8"/>
  <c r="R94" i="31" s="1"/>
  <c r="AW769" i="8"/>
  <c r="AX93" i="29" s="1"/>
  <c r="BE769" i="8"/>
  <c r="BF93" i="29" s="1"/>
  <c r="BM769" i="8"/>
  <c r="BN93" i="29" s="1"/>
  <c r="AN769" i="8"/>
  <c r="AO93" i="29" s="1"/>
  <c r="AL706" i="8"/>
  <c r="AM94" i="31" s="1"/>
  <c r="AG769" i="8"/>
  <c r="AH93" i="29" s="1"/>
  <c r="AH706" i="8"/>
  <c r="AI94" i="31" s="1"/>
  <c r="AN831" i="8"/>
  <c r="AE706" i="8"/>
  <c r="AF94" i="31" s="1"/>
  <c r="G706" i="8"/>
  <c r="H94" i="31" s="1"/>
  <c r="O706" i="8"/>
  <c r="P94" i="31" s="1"/>
  <c r="V706" i="8"/>
  <c r="W94" i="31" s="1"/>
  <c r="AZ769" i="8"/>
  <c r="BA93" i="29" s="1"/>
  <c r="AX706" i="8"/>
  <c r="AY94" i="31" s="1"/>
  <c r="AU769" i="8"/>
  <c r="AV93" i="29" s="1"/>
  <c r="AW706" i="8"/>
  <c r="AX94" i="31" s="1"/>
  <c r="BB831" i="8"/>
  <c r="AS706" i="8"/>
  <c r="AT94" i="31" s="1"/>
  <c r="AI706" i="8"/>
  <c r="AJ94" i="31" s="1"/>
  <c r="AQ706" i="8"/>
  <c r="AR94" i="31" s="1"/>
  <c r="AZ706" i="8"/>
  <c r="BA94" i="31" s="1"/>
  <c r="BL769" i="8"/>
  <c r="BM93" i="29" s="1"/>
  <c r="L706" i="8"/>
  <c r="M94" i="31" s="1"/>
  <c r="Q831" i="8"/>
  <c r="S706" i="8"/>
  <c r="T94" i="31" s="1"/>
  <c r="H831" i="8"/>
  <c r="K769" i="8"/>
  <c r="L93" i="29" s="1"/>
  <c r="Y831" i="8"/>
  <c r="AC831" i="8"/>
  <c r="AP831" i="8"/>
  <c r="BA831" i="8"/>
  <c r="AJ706" i="8"/>
  <c r="AK94" i="31" s="1"/>
  <c r="AT831" i="8"/>
  <c r="AU706" i="8"/>
  <c r="AV94" i="31" s="1"/>
  <c r="AL831" i="8"/>
  <c r="AM769" i="8"/>
  <c r="AN93" i="29" s="1"/>
  <c r="M769" i="8"/>
  <c r="N93" i="29" s="1"/>
  <c r="V769" i="8"/>
  <c r="W93" i="29" s="1"/>
  <c r="BF769" i="8"/>
  <c r="BG93" i="29" s="1"/>
  <c r="AL769" i="8"/>
  <c r="AM93" i="29" s="1"/>
  <c r="AV706" i="8"/>
  <c r="AW94" i="31" s="1"/>
  <c r="BI831" i="8"/>
  <c r="BK706" i="8"/>
  <c r="BL94" i="31" s="1"/>
  <c r="AZ831" i="8"/>
  <c r="BC769" i="8"/>
  <c r="BD93" i="29" s="1"/>
  <c r="AQ769" i="8"/>
  <c r="AR93" i="29" s="1"/>
  <c r="AX769" i="8"/>
  <c r="AY93" i="29" s="1"/>
  <c r="P706" i="8"/>
  <c r="Q94" i="31" s="1"/>
  <c r="Y706" i="8"/>
  <c r="Z94" i="31" s="1"/>
  <c r="F648" i="8"/>
  <c r="AU831" i="8"/>
  <c r="R706" i="8"/>
  <c r="S94" i="31" s="1"/>
  <c r="S831" i="8"/>
  <c r="AY769" i="8"/>
  <c r="AZ93" i="29" s="1"/>
  <c r="P831" i="8"/>
  <c r="BF831" i="8"/>
  <c r="AN706" i="8"/>
  <c r="AO94" i="31" s="1"/>
  <c r="AI769" i="8"/>
  <c r="AJ93" i="29" s="1"/>
  <c r="AO769" i="8"/>
  <c r="AP93" i="29" s="1"/>
  <c r="U831" i="8"/>
  <c r="AD769" i="8"/>
  <c r="AE93" i="29" s="1"/>
  <c r="BI706" i="8"/>
  <c r="BJ94" i="31" s="1"/>
  <c r="BK831" i="8"/>
  <c r="W706" i="8"/>
  <c r="X94" i="31" s="1"/>
  <c r="BH831" i="8"/>
  <c r="AD706" i="8"/>
  <c r="AE94" i="31" s="1"/>
  <c r="BD769" i="8"/>
  <c r="BE93" i="29" s="1"/>
  <c r="AY706" i="8"/>
  <c r="AZ94" i="31" s="1"/>
  <c r="X769" i="8"/>
  <c r="Y93" i="29" s="1"/>
  <c r="AG831" i="8"/>
  <c r="AP769" i="8"/>
  <c r="AQ93" i="29" s="1"/>
  <c r="R831" i="8"/>
  <c r="T769" i="8"/>
  <c r="U93" i="29" s="1"/>
  <c r="AM706" i="8"/>
  <c r="AN94" i="31" s="1"/>
  <c r="O769" i="8"/>
  <c r="P93" i="29" s="1"/>
  <c r="BF706" i="8"/>
  <c r="BG94" i="31" s="1"/>
  <c r="M706" i="8"/>
  <c r="N94" i="31" s="1"/>
  <c r="N831" i="8"/>
  <c r="J706" i="8"/>
  <c r="K94" i="31" s="1"/>
  <c r="AF769" i="8"/>
  <c r="AG93" i="29" s="1"/>
  <c r="AK769" i="8"/>
  <c r="AL93" i="29" s="1"/>
  <c r="AR769" i="8"/>
  <c r="AS93" i="29" s="1"/>
  <c r="O831" i="8"/>
  <c r="AT769" i="8"/>
  <c r="AU93" i="29" s="1"/>
  <c r="F769" i="8"/>
  <c r="G93" i="29" s="1"/>
  <c r="BM831" i="8"/>
  <c r="J769" i="8"/>
  <c r="K93" i="29" s="1"/>
  <c r="BH769" i="8"/>
  <c r="BI93" i="29" s="1"/>
  <c r="I706" i="8"/>
  <c r="J94" i="31" s="1"/>
  <c r="BM706" i="8"/>
  <c r="BN94" i="31" s="1"/>
  <c r="BB706" i="8"/>
  <c r="BC94" i="31" s="1"/>
  <c r="AF706" i="8"/>
  <c r="AG94" i="31" s="1"/>
  <c r="F706" i="8"/>
  <c r="G94" i="31" s="1"/>
  <c r="G831" i="8"/>
  <c r="V831" i="8"/>
  <c r="AT706" i="8"/>
  <c r="AU94" i="31" s="1"/>
  <c r="F831" i="8"/>
  <c r="H706" i="8"/>
  <c r="I94" i="31" s="1"/>
  <c r="BC831" i="8"/>
  <c r="AV831" i="8"/>
  <c r="Y769" i="8"/>
  <c r="Z93" i="29" s="1"/>
  <c r="AK706" i="8"/>
  <c r="AL94" i="31" s="1"/>
  <c r="L769" i="8"/>
  <c r="M93" i="29" s="1"/>
  <c r="G94" i="34"/>
  <c r="BI769" i="8"/>
  <c r="BJ93" i="29" s="1"/>
  <c r="K706" i="8"/>
  <c r="L94" i="31" s="1"/>
  <c r="BN706" i="8"/>
  <c r="BO94" i="31" s="1"/>
  <c r="AB706" i="8"/>
  <c r="AC94" i="31" s="1"/>
  <c r="I831" i="8"/>
  <c r="AG706" i="8"/>
  <c r="AH94" i="31" s="1"/>
  <c r="AA706" i="8"/>
  <c r="AB94" i="31" s="1"/>
  <c r="AK831" i="8"/>
  <c r="BD706" i="8"/>
  <c r="BE94" i="31" s="1"/>
  <c r="BE831" i="8"/>
  <c r="T831" i="8"/>
  <c r="AO706" i="8"/>
  <c r="AP94" i="31" s="1"/>
  <c r="AM831" i="8"/>
  <c r="X706" i="8"/>
  <c r="Y94" i="31" s="1"/>
  <c r="AJ831" i="8"/>
  <c r="BC706" i="8"/>
  <c r="BD94" i="31" s="1"/>
  <c r="Z769" i="8"/>
  <c r="AA93" i="29" s="1"/>
  <c r="BH706" i="8"/>
  <c r="BI94" i="31" s="1"/>
  <c r="AX831" i="8"/>
  <c r="AD831" i="8"/>
  <c r="AO831" i="8"/>
  <c r="K831" i="8"/>
  <c r="BL831" i="8"/>
  <c r="AR831" i="8"/>
  <c r="J831" i="8"/>
  <c r="W831" i="8"/>
  <c r="AH831" i="8"/>
  <c r="AS769" i="8"/>
  <c r="AT93" i="29" s="1"/>
  <c r="AC769" i="8"/>
  <c r="AD93" i="29" s="1"/>
  <c r="AI831" i="8"/>
  <c r="AW831" i="8"/>
  <c r="BG706" i="8"/>
  <c r="BH94" i="31" s="1"/>
  <c r="AR706" i="8"/>
  <c r="AS94" i="31" s="1"/>
  <c r="BG831" i="8"/>
  <c r="AV769" i="8"/>
  <c r="AW93" i="29" s="1"/>
  <c r="BD831" i="8"/>
  <c r="M831" i="8"/>
  <c r="R769" i="8"/>
  <c r="S93" i="29" s="1"/>
  <c r="BL706" i="8"/>
  <c r="BM94" i="31" s="1"/>
  <c r="AC706" i="8"/>
  <c r="AD94" i="31" s="1"/>
  <c r="AQ831" i="8"/>
  <c r="BN769" i="8"/>
  <c r="BO93" i="29" s="1"/>
  <c r="X831" i="8"/>
  <c r="BE706" i="8"/>
  <c r="BF94" i="31" s="1"/>
  <c r="G769" i="8"/>
  <c r="H93" i="29" s="1"/>
  <c r="BJ706" i="8"/>
  <c r="BK94" i="31" s="1"/>
  <c r="BN831" i="8"/>
  <c r="BA769" i="8"/>
  <c r="BB93" i="29" s="1"/>
  <c r="BK769" i="8"/>
  <c r="BL93" i="29" s="1"/>
  <c r="AE831" i="8"/>
  <c r="I769" i="8"/>
  <c r="J93" i="29" s="1"/>
  <c r="AA831" i="8"/>
  <c r="U706" i="8"/>
  <c r="V94" i="31" s="1"/>
  <c r="Q769" i="8"/>
  <c r="R93" i="29" s="1"/>
  <c r="W769" i="8"/>
  <c r="X93" i="29" s="1"/>
  <c r="N769" i="8"/>
  <c r="O93" i="29" s="1"/>
  <c r="H769" i="8"/>
  <c r="I93" i="29" s="1"/>
  <c r="BA622" i="8"/>
  <c r="BA620" i="8"/>
  <c r="BA618" i="8"/>
  <c r="BA619" i="8"/>
  <c r="BA624" i="8"/>
  <c r="BA623" i="8"/>
  <c r="AA620" i="8"/>
  <c r="AA618" i="8"/>
  <c r="AA619" i="8"/>
  <c r="AA624" i="8"/>
  <c r="AA623" i="8"/>
  <c r="AA622" i="8"/>
  <c r="AN619" i="8"/>
  <c r="AN620" i="8"/>
  <c r="AN618" i="8"/>
  <c r="AN622" i="8"/>
  <c r="AN624" i="8"/>
  <c r="AN623" i="8"/>
  <c r="AZ620" i="8"/>
  <c r="AZ619" i="8"/>
  <c r="AZ618" i="8"/>
  <c r="AZ624" i="8"/>
  <c r="AZ623" i="8"/>
  <c r="AZ622" i="8"/>
  <c r="Z624" i="8"/>
  <c r="Z622" i="8"/>
  <c r="Z623" i="8"/>
  <c r="Z620" i="8"/>
  <c r="Z618" i="8"/>
  <c r="Z619" i="8"/>
  <c r="AM620" i="8"/>
  <c r="AM618" i="8"/>
  <c r="AM622" i="8"/>
  <c r="AM623" i="8"/>
  <c r="AM624" i="8"/>
  <c r="AM619" i="8"/>
  <c r="F641" i="8"/>
  <c r="G85" i="34"/>
  <c r="Q819" i="8"/>
  <c r="R44" i="27" s="1"/>
  <c r="AK819" i="8"/>
  <c r="AL44" i="27" s="1"/>
  <c r="BE819" i="8"/>
  <c r="BF44" i="27" s="1"/>
  <c r="W757" i="8"/>
  <c r="X84" i="29" s="1"/>
  <c r="AQ757" i="8"/>
  <c r="AR84" i="29" s="1"/>
  <c r="BK757" i="8"/>
  <c r="BL84" i="29" s="1"/>
  <c r="V694" i="8"/>
  <c r="W85" i="31" s="1"/>
  <c r="AP694" i="8"/>
  <c r="AQ85" i="31" s="1"/>
  <c r="BJ694" i="8"/>
  <c r="BK85" i="31" s="1"/>
  <c r="R819" i="8"/>
  <c r="S44" i="27" s="1"/>
  <c r="AL819" i="8"/>
  <c r="AM44" i="27" s="1"/>
  <c r="BF819" i="8"/>
  <c r="BG44" i="27" s="1"/>
  <c r="X757" i="8"/>
  <c r="Y84" i="29" s="1"/>
  <c r="AR757" i="8"/>
  <c r="AS84" i="29" s="1"/>
  <c r="BL757" i="8"/>
  <c r="BM84" i="29" s="1"/>
  <c r="W694" i="8"/>
  <c r="X85" i="31" s="1"/>
  <c r="AQ694" i="8"/>
  <c r="AR85" i="31" s="1"/>
  <c r="BK694" i="8"/>
  <c r="BL85" i="31" s="1"/>
  <c r="U819" i="8"/>
  <c r="V44" i="27" s="1"/>
  <c r="AO819" i="8"/>
  <c r="AP44" i="27" s="1"/>
  <c r="BI819" i="8"/>
  <c r="BJ44" i="27" s="1"/>
  <c r="V819" i="8"/>
  <c r="W44" i="27" s="1"/>
  <c r="AP819" i="8"/>
  <c r="AQ44" i="27" s="1"/>
  <c r="BJ819" i="8"/>
  <c r="BK44" i="27" s="1"/>
  <c r="H757" i="8"/>
  <c r="I84" i="29" s="1"/>
  <c r="AB757" i="8"/>
  <c r="AC84" i="29" s="1"/>
  <c r="AV757" i="8"/>
  <c r="AW84" i="29" s="1"/>
  <c r="G694" i="8"/>
  <c r="H85" i="31" s="1"/>
  <c r="AA694" i="8"/>
  <c r="AB85" i="31" s="1"/>
  <c r="AU694" i="8"/>
  <c r="AV85" i="31" s="1"/>
  <c r="F694" i="8"/>
  <c r="G85" i="31" s="1"/>
  <c r="G48" i="38" s="1"/>
  <c r="N819" i="8"/>
  <c r="O44" i="27" s="1"/>
  <c r="AN819" i="8"/>
  <c r="AO44" i="27" s="1"/>
  <c r="BN819" i="8"/>
  <c r="BO44" i="27" s="1"/>
  <c r="U757" i="8"/>
  <c r="V84" i="29" s="1"/>
  <c r="AT757" i="8"/>
  <c r="AU84" i="29" s="1"/>
  <c r="M694" i="8"/>
  <c r="N85" i="31" s="1"/>
  <c r="AJ694" i="8"/>
  <c r="AK85" i="31" s="1"/>
  <c r="BG694" i="8"/>
  <c r="BH85" i="31" s="1"/>
  <c r="BI694" i="8"/>
  <c r="BJ85" i="31" s="1"/>
  <c r="O819" i="8"/>
  <c r="P44" i="27" s="1"/>
  <c r="AQ819" i="8"/>
  <c r="AR44" i="27" s="1"/>
  <c r="G819" i="8"/>
  <c r="H44" i="27" s="1"/>
  <c r="V757" i="8"/>
  <c r="W84" i="29" s="1"/>
  <c r="AU757" i="8"/>
  <c r="AV84" i="29" s="1"/>
  <c r="N694" i="8"/>
  <c r="O85" i="31" s="1"/>
  <c r="AK694" i="8"/>
  <c r="AL85" i="31" s="1"/>
  <c r="BH694" i="8"/>
  <c r="BI85" i="31" s="1"/>
  <c r="O694" i="8"/>
  <c r="P85" i="31" s="1"/>
  <c r="P819" i="8"/>
  <c r="Q44" i="27" s="1"/>
  <c r="AR819" i="8"/>
  <c r="AS44" i="27" s="1"/>
  <c r="F819" i="8"/>
  <c r="G44" i="27" s="1"/>
  <c r="Y757" i="8"/>
  <c r="Z84" i="29" s="1"/>
  <c r="AW757" i="8"/>
  <c r="AX84" i="29" s="1"/>
  <c r="AL694" i="8"/>
  <c r="AM85" i="31" s="1"/>
  <c r="T819" i="8"/>
  <c r="U44" i="27" s="1"/>
  <c r="AT819" i="8"/>
  <c r="AU44" i="27" s="1"/>
  <c r="AA757" i="8"/>
  <c r="AB84" i="29" s="1"/>
  <c r="AY757" i="8"/>
  <c r="AZ84" i="29" s="1"/>
  <c r="Q694" i="8"/>
  <c r="R85" i="31" s="1"/>
  <c r="AN694" i="8"/>
  <c r="AO85" i="31" s="1"/>
  <c r="BM694" i="8"/>
  <c r="BN85" i="31" s="1"/>
  <c r="X819" i="8"/>
  <c r="Y44" i="27" s="1"/>
  <c r="W819" i="8"/>
  <c r="X44" i="27" s="1"/>
  <c r="AU819" i="8"/>
  <c r="AV44" i="27" s="1"/>
  <c r="AC757" i="8"/>
  <c r="AD84" i="29" s="1"/>
  <c r="AZ757" i="8"/>
  <c r="BA84" i="29" s="1"/>
  <c r="R694" i="8"/>
  <c r="S85" i="31" s="1"/>
  <c r="AO694" i="8"/>
  <c r="AP85" i="31" s="1"/>
  <c r="BN694" i="8"/>
  <c r="BO85" i="31" s="1"/>
  <c r="AV819" i="8"/>
  <c r="AW44" i="27" s="1"/>
  <c r="AD757" i="8"/>
  <c r="AE84" i="29" s="1"/>
  <c r="BA757" i="8"/>
  <c r="BB84" i="29" s="1"/>
  <c r="H819" i="8"/>
  <c r="I44" i="27" s="1"/>
  <c r="AS819" i="8"/>
  <c r="AT44" i="27" s="1"/>
  <c r="Z757" i="8"/>
  <c r="AA84" i="29" s="1"/>
  <c r="BG757" i="8"/>
  <c r="BH84" i="29" s="1"/>
  <c r="U694" i="8"/>
  <c r="V85" i="31" s="1"/>
  <c r="AZ694" i="8"/>
  <c r="BA85" i="31" s="1"/>
  <c r="AD694" i="8"/>
  <c r="AE85" i="31" s="1"/>
  <c r="Y819" i="8"/>
  <c r="Z44" i="27" s="1"/>
  <c r="BC819" i="8"/>
  <c r="BD44" i="27" s="1"/>
  <c r="G757" i="8"/>
  <c r="H84" i="29" s="1"/>
  <c r="AK757" i="8"/>
  <c r="AL84" i="29" s="1"/>
  <c r="AE694" i="8"/>
  <c r="AF85" i="31" s="1"/>
  <c r="BL694" i="8"/>
  <c r="BM85" i="31" s="1"/>
  <c r="I819" i="8"/>
  <c r="J44" i="27" s="1"/>
  <c r="AW819" i="8"/>
  <c r="AX44" i="27" s="1"/>
  <c r="AE757" i="8"/>
  <c r="AF84" i="29" s="1"/>
  <c r="BH757" i="8"/>
  <c r="BI84" i="29" s="1"/>
  <c r="X694" i="8"/>
  <c r="Y85" i="31" s="1"/>
  <c r="BA694" i="8"/>
  <c r="BB85" i="31" s="1"/>
  <c r="Z694" i="8"/>
  <c r="AA85" i="31" s="1"/>
  <c r="J819" i="8"/>
  <c r="K44" i="27" s="1"/>
  <c r="AX819" i="8"/>
  <c r="AY44" i="27" s="1"/>
  <c r="AF757" i="8"/>
  <c r="AG84" i="29" s="1"/>
  <c r="BI757" i="8"/>
  <c r="BJ84" i="29" s="1"/>
  <c r="Y694" i="8"/>
  <c r="Z85" i="31" s="1"/>
  <c r="BB694" i="8"/>
  <c r="BC85" i="31" s="1"/>
  <c r="K819" i="8"/>
  <c r="L44" i="27" s="1"/>
  <c r="AY819" i="8"/>
  <c r="AZ44" i="27" s="1"/>
  <c r="AG757" i="8"/>
  <c r="AH84" i="29" s="1"/>
  <c r="BJ757" i="8"/>
  <c r="BK84" i="29" s="1"/>
  <c r="BC694" i="8"/>
  <c r="BD85" i="31" s="1"/>
  <c r="L819" i="8"/>
  <c r="M44" i="27" s="1"/>
  <c r="AZ819" i="8"/>
  <c r="BA44" i="27" s="1"/>
  <c r="AH757" i="8"/>
  <c r="AI84" i="29" s="1"/>
  <c r="BM757" i="8"/>
  <c r="BN84" i="29" s="1"/>
  <c r="AB694" i="8"/>
  <c r="AC85" i="31" s="1"/>
  <c r="BD694" i="8"/>
  <c r="BE85" i="31" s="1"/>
  <c r="AC694" i="8"/>
  <c r="AD85" i="31" s="1"/>
  <c r="AA819" i="8"/>
  <c r="AB44" i="27" s="1"/>
  <c r="BG819" i="8"/>
  <c r="BH44" i="27" s="1"/>
  <c r="J757" i="8"/>
  <c r="K84" i="29" s="1"/>
  <c r="AM757" i="8"/>
  <c r="AN84" i="29" s="1"/>
  <c r="M819" i="8"/>
  <c r="N44" i="27" s="1"/>
  <c r="BA819" i="8"/>
  <c r="BB44" i="27" s="1"/>
  <c r="AI757" i="8"/>
  <c r="AJ84" i="29" s="1"/>
  <c r="BN757" i="8"/>
  <c r="BO84" i="29" s="1"/>
  <c r="BE694" i="8"/>
  <c r="BF85" i="31" s="1"/>
  <c r="S819" i="8"/>
  <c r="T44" i="27" s="1"/>
  <c r="BB819" i="8"/>
  <c r="BC44" i="27" s="1"/>
  <c r="AJ757" i="8"/>
  <c r="AK84" i="29" s="1"/>
  <c r="F757" i="8"/>
  <c r="G84" i="29" s="1"/>
  <c r="BF694" i="8"/>
  <c r="BG85" i="31" s="1"/>
  <c r="Z819" i="8"/>
  <c r="AA44" i="27" s="1"/>
  <c r="AL757" i="8"/>
  <c r="AM84" i="29" s="1"/>
  <c r="BD819" i="8"/>
  <c r="BE44" i="27" s="1"/>
  <c r="I757" i="8"/>
  <c r="J84" i="29" s="1"/>
  <c r="AF694" i="8"/>
  <c r="AG85" i="31" s="1"/>
  <c r="BD757" i="8"/>
  <c r="BE84" i="29" s="1"/>
  <c r="K694" i="8"/>
  <c r="L85" i="31" s="1"/>
  <c r="BL819" i="8"/>
  <c r="BM44" i="27" s="1"/>
  <c r="AP757" i="8"/>
  <c r="AQ84" i="29" s="1"/>
  <c r="AY694" i="8"/>
  <c r="AZ85" i="31" s="1"/>
  <c r="AX757" i="8"/>
  <c r="AY84" i="29" s="1"/>
  <c r="H694" i="8"/>
  <c r="I85" i="31" s="1"/>
  <c r="BB757" i="8"/>
  <c r="BC84" i="29" s="1"/>
  <c r="I694" i="8"/>
  <c r="J85" i="31" s="1"/>
  <c r="BE757" i="8"/>
  <c r="BF84" i="29" s="1"/>
  <c r="L694" i="8"/>
  <c r="M85" i="31" s="1"/>
  <c r="BF757" i="8"/>
  <c r="BG84" i="29" s="1"/>
  <c r="P694" i="8"/>
  <c r="Q85" i="31" s="1"/>
  <c r="AB819" i="8"/>
  <c r="AC44" i="27" s="1"/>
  <c r="K757" i="8"/>
  <c r="L84" i="29" s="1"/>
  <c r="S694" i="8"/>
  <c r="T85" i="31" s="1"/>
  <c r="BC757" i="8"/>
  <c r="BD84" i="29" s="1"/>
  <c r="AC819" i="8"/>
  <c r="AD44" i="27" s="1"/>
  <c r="L757" i="8"/>
  <c r="M84" i="29" s="1"/>
  <c r="T694" i="8"/>
  <c r="U85" i="31" s="1"/>
  <c r="AG694" i="8"/>
  <c r="AH85" i="31" s="1"/>
  <c r="AD819" i="8"/>
  <c r="AE44" i="27" s="1"/>
  <c r="M757" i="8"/>
  <c r="N84" i="29" s="1"/>
  <c r="AE819" i="8"/>
  <c r="AF44" i="27" s="1"/>
  <c r="N757" i="8"/>
  <c r="O84" i="29" s="1"/>
  <c r="AH694" i="8"/>
  <c r="AI85" i="31" s="1"/>
  <c r="AM694" i="8"/>
  <c r="AN85" i="31" s="1"/>
  <c r="AS694" i="8"/>
  <c r="AT85" i="31" s="1"/>
  <c r="AF819" i="8"/>
  <c r="AG44" i="27" s="1"/>
  <c r="O757" i="8"/>
  <c r="P84" i="29" s="1"/>
  <c r="AI694" i="8"/>
  <c r="AJ85" i="31" s="1"/>
  <c r="AG819" i="8"/>
  <c r="AH44" i="27" s="1"/>
  <c r="P757" i="8"/>
  <c r="Q84" i="29" s="1"/>
  <c r="AR694" i="8"/>
  <c r="AS85" i="31" s="1"/>
  <c r="AO757" i="8"/>
  <c r="AP84" i="29" s="1"/>
  <c r="BM819" i="8"/>
  <c r="BN44" i="27" s="1"/>
  <c r="AH819" i="8"/>
  <c r="AI44" i="27" s="1"/>
  <c r="Q757" i="8"/>
  <c r="R84" i="29" s="1"/>
  <c r="BK819" i="8"/>
  <c r="BL44" i="27" s="1"/>
  <c r="AS757" i="8"/>
  <c r="AT84" i="29" s="1"/>
  <c r="AI819" i="8"/>
  <c r="AJ44" i="27" s="1"/>
  <c r="R757" i="8"/>
  <c r="S84" i="29" s="1"/>
  <c r="AJ819" i="8"/>
  <c r="AK44" i="27" s="1"/>
  <c r="S757" i="8"/>
  <c r="T84" i="29" s="1"/>
  <c r="AT694" i="8"/>
  <c r="AU85" i="31" s="1"/>
  <c r="AN757" i="8"/>
  <c r="AO84" i="29" s="1"/>
  <c r="AW694" i="8"/>
  <c r="AX85" i="31" s="1"/>
  <c r="AM819" i="8"/>
  <c r="AN44" i="27" s="1"/>
  <c r="T757" i="8"/>
  <c r="U84" i="29" s="1"/>
  <c r="AV694" i="8"/>
  <c r="AW85" i="31" s="1"/>
  <c r="BH819" i="8"/>
  <c r="BI44" i="27" s="1"/>
  <c r="AX694" i="8"/>
  <c r="AY85" i="31" s="1"/>
  <c r="J694" i="8"/>
  <c r="K85" i="31" s="1"/>
  <c r="BB608" i="8"/>
  <c r="BB602" i="8"/>
  <c r="BB603" i="8"/>
  <c r="BB606" i="8"/>
  <c r="BB607" i="8"/>
  <c r="BB604" i="8"/>
  <c r="H602" i="8"/>
  <c r="H604" i="8"/>
  <c r="H603" i="8"/>
  <c r="H606" i="8"/>
  <c r="H607" i="8"/>
  <c r="H608" i="8"/>
  <c r="AO608" i="8"/>
  <c r="AO603" i="8"/>
  <c r="AO604" i="8"/>
  <c r="AO602" i="8"/>
  <c r="AO606" i="8"/>
  <c r="AO607" i="8"/>
  <c r="F639" i="8"/>
  <c r="G90" i="34" s="1"/>
  <c r="G89" i="34"/>
  <c r="AH608" i="8"/>
  <c r="AH604" i="8"/>
  <c r="AH602" i="8"/>
  <c r="AH603" i="8"/>
  <c r="AH607" i="8"/>
  <c r="AH606" i="8"/>
  <c r="Z193" i="8"/>
  <c r="Z225" i="8" s="1"/>
  <c r="BM191" i="8"/>
  <c r="BM223" i="8" s="1"/>
  <c r="AM189" i="8"/>
  <c r="AM221" i="8" s="1"/>
  <c r="AG189" i="8"/>
  <c r="AG221" i="8" s="1"/>
  <c r="AR187" i="8"/>
  <c r="AR219" i="8" s="1"/>
  <c r="AE188" i="8"/>
  <c r="AE220" i="8" s="1"/>
  <c r="AQ189" i="8"/>
  <c r="AQ221" i="8" s="1"/>
  <c r="AC193" i="8"/>
  <c r="AC225" i="8" s="1"/>
  <c r="K189" i="8"/>
  <c r="K221" i="8" s="1"/>
  <c r="AB187" i="8"/>
  <c r="AB219" i="8" s="1"/>
  <c r="S191" i="8"/>
  <c r="S223" i="8" s="1"/>
  <c r="Y188" i="8"/>
  <c r="Y220" i="8" s="1"/>
  <c r="AM193" i="8"/>
  <c r="AM225" i="8" s="1"/>
  <c r="AB192" i="8"/>
  <c r="AB224" i="8" s="1"/>
  <c r="AF191" i="8"/>
  <c r="AF223" i="8" s="1"/>
  <c r="BF193" i="8"/>
  <c r="BF225" i="8" s="1"/>
  <c r="AY191" i="8"/>
  <c r="AY223" i="8" s="1"/>
  <c r="O187" i="8"/>
  <c r="O219" i="8" s="1"/>
  <c r="G604" i="8"/>
  <c r="W192" i="8"/>
  <c r="W224" i="8" s="1"/>
  <c r="V192" i="8"/>
  <c r="V224" i="8" s="1"/>
  <c r="H189" i="8"/>
  <c r="H221" i="8" s="1"/>
  <c r="AZ192" i="8"/>
  <c r="AZ224" i="8" s="1"/>
  <c r="AH191" i="8"/>
  <c r="AH223" i="8" s="1"/>
  <c r="BJ193" i="8"/>
  <c r="BJ225" i="8" s="1"/>
  <c r="AA192" i="8"/>
  <c r="AA224" i="8" s="1"/>
  <c r="R188" i="8"/>
  <c r="R220" i="8" s="1"/>
  <c r="AK191" i="8"/>
  <c r="AK223" i="8" s="1"/>
  <c r="AB189" i="8"/>
  <c r="AB221" i="8" s="1"/>
  <c r="T191" i="8"/>
  <c r="T223" i="8" s="1"/>
  <c r="U192" i="8"/>
  <c r="U224" i="8" s="1"/>
  <c r="AQ191" i="8"/>
  <c r="AQ223" i="8" s="1"/>
  <c r="V188" i="8"/>
  <c r="V220" i="8" s="1"/>
  <c r="BB187" i="8"/>
  <c r="BB219" i="8" s="1"/>
  <c r="M192" i="8"/>
  <c r="M224" i="8" s="1"/>
  <c r="AO188" i="8"/>
  <c r="AO220" i="8" s="1"/>
  <c r="AR189" i="8"/>
  <c r="AR221" i="8" s="1"/>
  <c r="AV188" i="8"/>
  <c r="AV220" i="8" s="1"/>
  <c r="BM187" i="8"/>
  <c r="BM219" i="8" s="1"/>
  <c r="BC191" i="8"/>
  <c r="BC223" i="8" s="1"/>
  <c r="AF188" i="8"/>
  <c r="AF220" i="8" s="1"/>
  <c r="BD192" i="8"/>
  <c r="BD224" i="8" s="1"/>
  <c r="AE191" i="8"/>
  <c r="AE223" i="8" s="1"/>
  <c r="AV187" i="8"/>
  <c r="AV219" i="8" s="1"/>
  <c r="I191" i="8"/>
  <c r="I223" i="8" s="1"/>
  <c r="G189" i="8"/>
  <c r="G221" i="8" s="1"/>
  <c r="V189" i="8"/>
  <c r="V221" i="8" s="1"/>
  <c r="BH187" i="8"/>
  <c r="BH219" i="8" s="1"/>
  <c r="Q191" i="8"/>
  <c r="Q223" i="8" s="1"/>
  <c r="AW187" i="8"/>
  <c r="AW219" i="8" s="1"/>
  <c r="AG187" i="8"/>
  <c r="AG219" i="8" s="1"/>
  <c r="H191" i="8"/>
  <c r="H223" i="8" s="1"/>
  <c r="T188" i="8"/>
  <c r="T220" i="8" s="1"/>
  <c r="W189" i="8"/>
  <c r="W221" i="8" s="1"/>
  <c r="AB188" i="8"/>
  <c r="AB220" i="8" s="1"/>
  <c r="V193" i="8"/>
  <c r="V225" i="8" s="1"/>
  <c r="AJ188" i="8"/>
  <c r="AJ220" i="8" s="1"/>
  <c r="N187" i="8"/>
  <c r="N219" i="8" s="1"/>
  <c r="AJ189" i="8"/>
  <c r="AJ221" i="8" s="1"/>
  <c r="N188" i="8"/>
  <c r="N220" i="8" s="1"/>
  <c r="T187" i="8"/>
  <c r="T219" i="8" s="1"/>
  <c r="AL189" i="8"/>
  <c r="AL221" i="8" s="1"/>
  <c r="AS193" i="8"/>
  <c r="AS225" i="8" s="1"/>
  <c r="BB188" i="8"/>
  <c r="BB220" i="8" s="1"/>
  <c r="AS192" i="8"/>
  <c r="AS224" i="8" s="1"/>
  <c r="AX189" i="8"/>
  <c r="AX221" i="8" s="1"/>
  <c r="U187" i="8"/>
  <c r="U219" i="8" s="1"/>
  <c r="L187" i="8"/>
  <c r="L219" i="8" s="1"/>
  <c r="Y189" i="8"/>
  <c r="Y221" i="8" s="1"/>
  <c r="BF187" i="8"/>
  <c r="BF219" i="8" s="1"/>
  <c r="BI188" i="8"/>
  <c r="BI220" i="8" s="1"/>
  <c r="H188" i="8"/>
  <c r="H220" i="8" s="1"/>
  <c r="BK189" i="8"/>
  <c r="BK221" i="8" s="1"/>
  <c r="AF187" i="8"/>
  <c r="AF219" i="8" s="1"/>
  <c r="U193" i="8"/>
  <c r="U225" i="8" s="1"/>
  <c r="AH188" i="8"/>
  <c r="AH220" i="8" s="1"/>
  <c r="AA193" i="8"/>
  <c r="AA225" i="8" s="1"/>
  <c r="BL193" i="8"/>
  <c r="BL225" i="8" s="1"/>
  <c r="L189" i="8"/>
  <c r="L221" i="8" s="1"/>
  <c r="R193" i="8"/>
  <c r="R225" i="8" s="1"/>
  <c r="AA188" i="8"/>
  <c r="AA220" i="8" s="1"/>
  <c r="G192" i="8"/>
  <c r="G224" i="8" s="1"/>
  <c r="R189" i="8"/>
  <c r="R221" i="8" s="1"/>
  <c r="Q188" i="8"/>
  <c r="Q220" i="8" s="1"/>
  <c r="BI193" i="8"/>
  <c r="BI225" i="8" s="1"/>
  <c r="AP188" i="8"/>
  <c r="AP220" i="8" s="1"/>
  <c r="AK187" i="8"/>
  <c r="AK219" i="8" s="1"/>
  <c r="AN188" i="8"/>
  <c r="AN220" i="8" s="1"/>
  <c r="AU187" i="8"/>
  <c r="AU219" i="8" s="1"/>
  <c r="E167" i="8"/>
  <c r="BN188" i="8"/>
  <c r="BN220" i="8" s="1"/>
  <c r="AL188" i="8"/>
  <c r="AL220" i="8" s="1"/>
  <c r="BJ187" i="8"/>
  <c r="BJ219" i="8" s="1"/>
  <c r="AL192" i="8"/>
  <c r="AL224" i="8" s="1"/>
  <c r="Z192" i="8"/>
  <c r="Z224" i="8" s="1"/>
  <c r="AH193" i="8"/>
  <c r="AH225" i="8" s="1"/>
  <c r="AQ188" i="8"/>
  <c r="AQ220" i="8" s="1"/>
  <c r="AT192" i="8"/>
  <c r="AT224" i="8" s="1"/>
  <c r="BA187" i="8"/>
  <c r="BA219" i="8" s="1"/>
  <c r="AP193" i="8"/>
  <c r="AP225" i="8" s="1"/>
  <c r="AY188" i="8"/>
  <c r="AY220" i="8" s="1"/>
  <c r="BC187" i="8"/>
  <c r="BC219" i="8" s="1"/>
  <c r="AN193" i="8"/>
  <c r="AN225" i="8" s="1"/>
  <c r="U188" i="8"/>
  <c r="U220" i="8" s="1"/>
  <c r="P187" i="8"/>
  <c r="P219" i="8" s="1"/>
  <c r="S188" i="8"/>
  <c r="S220" i="8" s="1"/>
  <c r="AA187" i="8"/>
  <c r="AA219" i="8" s="1"/>
  <c r="X193" i="8"/>
  <c r="X225" i="8" s="1"/>
  <c r="BL187" i="8"/>
  <c r="BL219" i="8" s="1"/>
  <c r="AL191" i="8"/>
  <c r="AL223" i="8" s="1"/>
  <c r="BH192" i="8"/>
  <c r="BH224" i="8" s="1"/>
  <c r="AG188" i="8"/>
  <c r="AG220" i="8" s="1"/>
  <c r="Z191" i="8"/>
  <c r="Z223" i="8" s="1"/>
  <c r="BM192" i="8"/>
  <c r="BM224" i="8" s="1"/>
  <c r="L188" i="8"/>
  <c r="L220" i="8" s="1"/>
  <c r="T192" i="8"/>
  <c r="T224" i="8" s="1"/>
  <c r="Y187" i="8"/>
  <c r="Y219" i="8" s="1"/>
  <c r="J193" i="8"/>
  <c r="J225" i="8" s="1"/>
  <c r="X188" i="8"/>
  <c r="X220" i="8" s="1"/>
  <c r="AH187" i="8"/>
  <c r="AH219" i="8" s="1"/>
  <c r="S193" i="8"/>
  <c r="S225" i="8" s="1"/>
  <c r="AL187" i="8"/>
  <c r="AL219" i="8" s="1"/>
  <c r="BG193" i="8"/>
  <c r="BG225" i="8" s="1"/>
  <c r="BE187" i="8"/>
  <c r="BE219" i="8" s="1"/>
  <c r="G603" i="8"/>
  <c r="Y192" i="8"/>
  <c r="Y224" i="8" s="1"/>
  <c r="BI191" i="8"/>
  <c r="BI223" i="8" s="1"/>
  <c r="AI191" i="8"/>
  <c r="AI223" i="8" s="1"/>
  <c r="BG192" i="8"/>
  <c r="BG224" i="8" s="1"/>
  <c r="AC192" i="8"/>
  <c r="AC224" i="8" s="1"/>
  <c r="AD189" i="8"/>
  <c r="AD221" i="8" s="1"/>
  <c r="AM192" i="8"/>
  <c r="AM224" i="8" s="1"/>
  <c r="AQ187" i="8"/>
  <c r="AQ219" i="8" s="1"/>
  <c r="AZ191" i="8"/>
  <c r="AZ223" i="8" s="1"/>
  <c r="BB191" i="8"/>
  <c r="BB223" i="8" s="1"/>
  <c r="AQ192" i="8"/>
  <c r="AQ224" i="8" s="1"/>
  <c r="AX187" i="8"/>
  <c r="AX219" i="8" s="1"/>
  <c r="M187" i="8"/>
  <c r="M219" i="8" s="1"/>
  <c r="BE192" i="8"/>
  <c r="BE224" i="8" s="1"/>
  <c r="Q187" i="8"/>
  <c r="Q219" i="8" s="1"/>
  <c r="AL193" i="8"/>
  <c r="AL225" i="8" s="1"/>
  <c r="AJ187" i="8"/>
  <c r="AJ219" i="8" s="1"/>
  <c r="G608" i="8"/>
  <c r="Y191" i="8"/>
  <c r="Y223" i="8" s="1"/>
  <c r="BG189" i="8"/>
  <c r="BG221" i="8" s="1"/>
  <c r="BL188" i="8"/>
  <c r="BL220" i="8" s="1"/>
  <c r="AN189" i="8"/>
  <c r="AN221" i="8" s="1"/>
  <c r="AE189" i="8"/>
  <c r="AE221" i="8" s="1"/>
  <c r="M188" i="8"/>
  <c r="M220" i="8" s="1"/>
  <c r="H192" i="8"/>
  <c r="H224" i="8" s="1"/>
  <c r="J187" i="8"/>
  <c r="J219" i="8" s="1"/>
  <c r="U191" i="8"/>
  <c r="U223" i="8" s="1"/>
  <c r="BA189" i="8"/>
  <c r="BA221" i="8" s="1"/>
  <c r="Q192" i="8"/>
  <c r="Q224" i="8" s="1"/>
  <c r="V187" i="8"/>
  <c r="V219" i="8" s="1"/>
  <c r="BB193" i="8"/>
  <c r="BB225" i="8" s="1"/>
  <c r="AJ192" i="8"/>
  <c r="AJ224" i="8" s="1"/>
  <c r="AH192" i="8"/>
  <c r="AH224" i="8" s="1"/>
  <c r="BC192" i="8"/>
  <c r="BC224" i="8" s="1"/>
  <c r="G187" i="8"/>
  <c r="G219" i="8" s="1"/>
  <c r="G606" i="8"/>
  <c r="N189" i="8"/>
  <c r="N221" i="8" s="1"/>
  <c r="BL191" i="8"/>
  <c r="BL223" i="8" s="1"/>
  <c r="BL192" i="8"/>
  <c r="BL224" i="8" s="1"/>
  <c r="AI187" i="8"/>
  <c r="AI219" i="8" s="1"/>
  <c r="H187" i="8"/>
  <c r="H219" i="8" s="1"/>
  <c r="T193" i="8"/>
  <c r="T225" i="8" s="1"/>
  <c r="AN191" i="8"/>
  <c r="AN223" i="8" s="1"/>
  <c r="BD193" i="8"/>
  <c r="BD225" i="8" s="1"/>
  <c r="BB189" i="8"/>
  <c r="BB221" i="8" s="1"/>
  <c r="G193" i="8"/>
  <c r="G225" i="8" s="1"/>
  <c r="AR191" i="8"/>
  <c r="AR223" i="8" s="1"/>
  <c r="AT193" i="8"/>
  <c r="AT225" i="8" s="1"/>
  <c r="AG193" i="8"/>
  <c r="AG225" i="8" s="1"/>
  <c r="O192" i="8"/>
  <c r="O224" i="8" s="1"/>
  <c r="BG187" i="8"/>
  <c r="BG219" i="8" s="1"/>
  <c r="AC191" i="8"/>
  <c r="AC223" i="8" s="1"/>
  <c r="AZ193" i="8"/>
  <c r="AZ225" i="8" s="1"/>
  <c r="G607" i="8"/>
  <c r="J188" i="8"/>
  <c r="J220" i="8" s="1"/>
  <c r="BH189" i="8"/>
  <c r="BH221" i="8" s="1"/>
  <c r="BK192" i="8"/>
  <c r="BK224" i="8" s="1"/>
  <c r="AY193" i="8"/>
  <c r="AY225" i="8" s="1"/>
  <c r="BK187" i="8"/>
  <c r="BK219" i="8" s="1"/>
  <c r="AU192" i="8"/>
  <c r="AU224" i="8" s="1"/>
  <c r="N191" i="8"/>
  <c r="N223" i="8" s="1"/>
  <c r="AB193" i="8"/>
  <c r="AB225" i="8" s="1"/>
  <c r="Z189" i="8"/>
  <c r="Z221" i="8" s="1"/>
  <c r="AQ193" i="8"/>
  <c r="AQ225" i="8" s="1"/>
  <c r="R191" i="8"/>
  <c r="R223" i="8" s="1"/>
  <c r="AD188" i="8"/>
  <c r="AD220" i="8" s="1"/>
  <c r="K193" i="8"/>
  <c r="K225" i="8" s="1"/>
  <c r="BA191" i="8"/>
  <c r="BA223" i="8" s="1"/>
  <c r="AK193" i="8"/>
  <c r="AK225" i="8" s="1"/>
  <c r="AT189" i="8"/>
  <c r="AT221" i="8" s="1"/>
  <c r="AF193" i="8"/>
  <c r="AF225" i="8" s="1"/>
  <c r="G602" i="8"/>
  <c r="Y193" i="8"/>
  <c r="Y225" i="8" s="1"/>
  <c r="BH191" i="8"/>
  <c r="BH223" i="8" s="1"/>
  <c r="BE188" i="8"/>
  <c r="BE220" i="8" s="1"/>
  <c r="AX192" i="8"/>
  <c r="AX224" i="8" s="1"/>
  <c r="BG188" i="8"/>
  <c r="BG220" i="8" s="1"/>
  <c r="BD188" i="8"/>
  <c r="BD220" i="8" s="1"/>
  <c r="AP189" i="8"/>
  <c r="AP221" i="8" s="1"/>
  <c r="BI192" i="8"/>
  <c r="BI224" i="8" s="1"/>
  <c r="BC188" i="8"/>
  <c r="BC220" i="8" s="1"/>
  <c r="M193" i="8"/>
  <c r="M225" i="8" s="1"/>
  <c r="AY189" i="8"/>
  <c r="AY221" i="8" s="1"/>
  <c r="AP192" i="8"/>
  <c r="AP224" i="8" s="1"/>
  <c r="AW192" i="8"/>
  <c r="AW224" i="8" s="1"/>
  <c r="K191" i="8"/>
  <c r="K223" i="8" s="1"/>
  <c r="P193" i="8"/>
  <c r="P225" i="8" s="1"/>
  <c r="BK188" i="8"/>
  <c r="BK220" i="8" s="1"/>
  <c r="L193" i="8"/>
  <c r="L225" i="8" s="1"/>
  <c r="X192" i="8"/>
  <c r="X224" i="8" s="1"/>
  <c r="BK193" i="8"/>
  <c r="BK225" i="8" s="1"/>
  <c r="BE189" i="8"/>
  <c r="BE221" i="8" s="1"/>
  <c r="AI188" i="8"/>
  <c r="AI220" i="8" s="1"/>
  <c r="BF189" i="8"/>
  <c r="BF221" i="8" s="1"/>
  <c r="BM193" i="8"/>
  <c r="BM225" i="8" s="1"/>
  <c r="O189" i="8"/>
  <c r="O221" i="8" s="1"/>
  <c r="AD192" i="8"/>
  <c r="AD224" i="8" s="1"/>
  <c r="AC188" i="8"/>
  <c r="AC220" i="8" s="1"/>
  <c r="AR192" i="8"/>
  <c r="AR224" i="8" s="1"/>
  <c r="S189" i="8"/>
  <c r="S221" i="8" s="1"/>
  <c r="BN193" i="8"/>
  <c r="BN225" i="8" s="1"/>
  <c r="BN191" i="8"/>
  <c r="BN223" i="8" s="1"/>
  <c r="AV189" i="8"/>
  <c r="AV221" i="8" s="1"/>
  <c r="BB192" i="8"/>
  <c r="BB224" i="8" s="1"/>
  <c r="BE193" i="8"/>
  <c r="BE225" i="8" s="1"/>
  <c r="AY192" i="8"/>
  <c r="AY224" i="8" s="1"/>
  <c r="W191" i="8"/>
  <c r="W223" i="8" s="1"/>
  <c r="BF191" i="8"/>
  <c r="BF223" i="8" s="1"/>
  <c r="BD191" i="8"/>
  <c r="BD223" i="8" s="1"/>
  <c r="AV192" i="8"/>
  <c r="AV224" i="8" s="1"/>
  <c r="AT188" i="8"/>
  <c r="AT220" i="8" s="1"/>
  <c r="AI193" i="8"/>
  <c r="AI225" i="8" s="1"/>
  <c r="AU188" i="8"/>
  <c r="AU220" i="8" s="1"/>
  <c r="BJ191" i="8"/>
  <c r="BJ223" i="8" s="1"/>
  <c r="BD187" i="8"/>
  <c r="BD219" i="8" s="1"/>
  <c r="R192" i="8"/>
  <c r="R224" i="8" s="1"/>
  <c r="AZ188" i="8"/>
  <c r="AZ220" i="8" s="1"/>
  <c r="H193" i="8"/>
  <c r="H225" i="8" s="1"/>
  <c r="AS191" i="8"/>
  <c r="AS223" i="8" s="1"/>
  <c r="AA189" i="8"/>
  <c r="AA221" i="8" s="1"/>
  <c r="AG192" i="8"/>
  <c r="AG224" i="8" s="1"/>
  <c r="AJ193" i="8"/>
  <c r="AJ225" i="8" s="1"/>
  <c r="AE192" i="8"/>
  <c r="AE224" i="8" s="1"/>
  <c r="M189" i="8"/>
  <c r="M221" i="8" s="1"/>
  <c r="AO187" i="8"/>
  <c r="AO219" i="8" s="1"/>
  <c r="AM191" i="8"/>
  <c r="AM223" i="8" s="1"/>
  <c r="AD187" i="8"/>
  <c r="AD219" i="8" s="1"/>
  <c r="BA193" i="8"/>
  <c r="BA225" i="8" s="1"/>
  <c r="BN192" i="8"/>
  <c r="BN224" i="8" s="1"/>
  <c r="O188" i="8"/>
  <c r="O220" i="8" s="1"/>
  <c r="AJ191" i="8"/>
  <c r="AJ223" i="8" s="1"/>
  <c r="Z187" i="8"/>
  <c r="Z219" i="8" s="1"/>
  <c r="AT191" i="8"/>
  <c r="AT223" i="8" s="1"/>
  <c r="AY187" i="8"/>
  <c r="AY219" i="8" s="1"/>
  <c r="AO192" i="8"/>
  <c r="AO224" i="8" s="1"/>
  <c r="X191" i="8"/>
  <c r="X223" i="8" s="1"/>
  <c r="BM188" i="8"/>
  <c r="BM220" i="8" s="1"/>
  <c r="L192" i="8"/>
  <c r="L224" i="8" s="1"/>
  <c r="O193" i="8"/>
  <c r="O225" i="8" s="1"/>
  <c r="K192" i="8"/>
  <c r="K224" i="8" s="1"/>
  <c r="I188" i="8"/>
  <c r="I220" i="8" s="1"/>
  <c r="BC193" i="8"/>
  <c r="BC225" i="8" s="1"/>
  <c r="AW193" i="8"/>
  <c r="AW225" i="8" s="1"/>
  <c r="AF189" i="8"/>
  <c r="AF221" i="8" s="1"/>
  <c r="AX193" i="8"/>
  <c r="AX225" i="8" s="1"/>
  <c r="AN192" i="8"/>
  <c r="AN224" i="8" s="1"/>
  <c r="AT187" i="8"/>
  <c r="AT219" i="8" s="1"/>
  <c r="BL189" i="8"/>
  <c r="BL221" i="8" s="1"/>
  <c r="V191" i="8"/>
  <c r="V223" i="8" s="1"/>
  <c r="AZ189" i="8"/>
  <c r="AZ221" i="8" s="1"/>
  <c r="W187" i="8"/>
  <c r="W219" i="8" s="1"/>
  <c r="N192" i="8"/>
  <c r="N224" i="8" s="1"/>
  <c r="BJ189" i="8"/>
  <c r="BJ221" i="8" s="1"/>
  <c r="AR188" i="8"/>
  <c r="AR220" i="8" s="1"/>
  <c r="AW191" i="8"/>
  <c r="AW223" i="8" s="1"/>
  <c r="BA192" i="8"/>
  <c r="BA224" i="8" s="1"/>
  <c r="AX191" i="8"/>
  <c r="AX223" i="8" s="1"/>
  <c r="M191" i="8"/>
  <c r="M223" i="8" s="1"/>
  <c r="BF192" i="8"/>
  <c r="BF224" i="8" s="1"/>
  <c r="AI189" i="8"/>
  <c r="AI221" i="8" s="1"/>
  <c r="K187" i="8"/>
  <c r="K219" i="8" s="1"/>
  <c r="AE187" i="8"/>
  <c r="AE219" i="8" s="1"/>
  <c r="I192" i="8"/>
  <c r="I224" i="8" s="1"/>
  <c r="R187" i="8"/>
  <c r="R219" i="8" s="1"/>
  <c r="AK189" i="8"/>
  <c r="AK221" i="8" s="1"/>
  <c r="G188" i="8"/>
  <c r="G220" i="8" s="1"/>
  <c r="U189" i="8"/>
  <c r="U221" i="8" s="1"/>
  <c r="BC189" i="8"/>
  <c r="BC221" i="8" s="1"/>
  <c r="AP191" i="8"/>
  <c r="AP223" i="8" s="1"/>
  <c r="AO189" i="8"/>
  <c r="AO221" i="8" s="1"/>
  <c r="W188" i="8"/>
  <c r="W220" i="8" s="1"/>
  <c r="AB191" i="8"/>
  <c r="AB223" i="8" s="1"/>
  <c r="AF192" i="8"/>
  <c r="AF224" i="8" s="1"/>
  <c r="AD191" i="8"/>
  <c r="AD223" i="8" s="1"/>
  <c r="J189" i="8"/>
  <c r="J221" i="8" s="1"/>
  <c r="BE191" i="8"/>
  <c r="BE223" i="8" s="1"/>
  <c r="AV193" i="8"/>
  <c r="AV225" i="8" s="1"/>
  <c r="BI189" i="8"/>
  <c r="BI221" i="8" s="1"/>
  <c r="AC187" i="8"/>
  <c r="AC219" i="8" s="1"/>
  <c r="AO191" i="8"/>
  <c r="AO223" i="8" s="1"/>
  <c r="BH193" i="8"/>
  <c r="BH225" i="8" s="1"/>
  <c r="AM188" i="8"/>
  <c r="AM220" i="8" s="1"/>
  <c r="AR193" i="8"/>
  <c r="AR225" i="8" s="1"/>
  <c r="BA188" i="8"/>
  <c r="BA220" i="8" s="1"/>
  <c r="G191" i="8"/>
  <c r="G223" i="8" s="1"/>
  <c r="P191" i="8"/>
  <c r="P223" i="8" s="1"/>
  <c r="T189" i="8"/>
  <c r="T221" i="8" s="1"/>
  <c r="BI187" i="8"/>
  <c r="BI219" i="8" s="1"/>
  <c r="BN189" i="8"/>
  <c r="BN221" i="8" s="1"/>
  <c r="J192" i="8"/>
  <c r="J224" i="8" s="1"/>
  <c r="J191" i="8"/>
  <c r="J223" i="8" s="1"/>
  <c r="BN187" i="8"/>
  <c r="BN219" i="8" s="1"/>
  <c r="BD189" i="8"/>
  <c r="BD221" i="8" s="1"/>
  <c r="AH189" i="8"/>
  <c r="AH221" i="8" s="1"/>
  <c r="BH188" i="8"/>
  <c r="BH220" i="8" s="1"/>
  <c r="AE193" i="8"/>
  <c r="AE225" i="8" s="1"/>
  <c r="O191" i="8"/>
  <c r="O223" i="8" s="1"/>
  <c r="BJ192" i="8"/>
  <c r="BJ224" i="8" s="1"/>
  <c r="K188" i="8"/>
  <c r="K220" i="8" s="1"/>
  <c r="N193" i="8"/>
  <c r="N225" i="8" s="1"/>
  <c r="Z188" i="8"/>
  <c r="Z220" i="8" s="1"/>
  <c r="AO193" i="8"/>
  <c r="AO225" i="8" s="1"/>
  <c r="AU189" i="8"/>
  <c r="AU221" i="8" s="1"/>
  <c r="BF188" i="8"/>
  <c r="BF220" i="8" s="1"/>
  <c r="AN187" i="8"/>
  <c r="AN219" i="8" s="1"/>
  <c r="AS189" i="8"/>
  <c r="AS221" i="8" s="1"/>
  <c r="AV191" i="8"/>
  <c r="AV223" i="8" s="1"/>
  <c r="AW189" i="8"/>
  <c r="AW221" i="8" s="1"/>
  <c r="W193" i="8"/>
  <c r="W225" i="8" s="1"/>
  <c r="AS188" i="8"/>
  <c r="AS220" i="8" s="1"/>
  <c r="AU193" i="8"/>
  <c r="AU225" i="8" s="1"/>
  <c r="AS187" i="8"/>
  <c r="AS219" i="8" s="1"/>
  <c r="AG191" i="8"/>
  <c r="AG223" i="8" s="1"/>
  <c r="P189" i="8"/>
  <c r="P221" i="8" s="1"/>
  <c r="AI192" i="8"/>
  <c r="AI224" i="8" s="1"/>
  <c r="AP187" i="8"/>
  <c r="AP219" i="8" s="1"/>
  <c r="S192" i="8"/>
  <c r="S224" i="8" s="1"/>
  <c r="AZ187" i="8"/>
  <c r="AZ219" i="8" s="1"/>
  <c r="I193" i="8"/>
  <c r="I225" i="8" s="1"/>
  <c r="Q189" i="8"/>
  <c r="Q221" i="8" s="1"/>
  <c r="AK188" i="8"/>
  <c r="AK220" i="8" s="1"/>
  <c r="S187" i="8"/>
  <c r="S219" i="8" s="1"/>
  <c r="X189" i="8"/>
  <c r="X221" i="8" s="1"/>
  <c r="AA191" i="8"/>
  <c r="AA223" i="8" s="1"/>
  <c r="AC189" i="8"/>
  <c r="AC221" i="8" s="1"/>
  <c r="L191" i="8"/>
  <c r="L223" i="8" s="1"/>
  <c r="AM187" i="8"/>
  <c r="AM219" i="8" s="1"/>
  <c r="AK192" i="8"/>
  <c r="AK224" i="8" s="1"/>
  <c r="BG191" i="8"/>
  <c r="BG223" i="8" s="1"/>
  <c r="AD193" i="8"/>
  <c r="AD225" i="8" s="1"/>
  <c r="AW188" i="8"/>
  <c r="AW220" i="8" s="1"/>
  <c r="BK191" i="8"/>
  <c r="BK223" i="8" s="1"/>
  <c r="I187" i="8"/>
  <c r="I219" i="8" s="1"/>
  <c r="AU191" i="8"/>
  <c r="AU223" i="8" s="1"/>
  <c r="X187" i="8"/>
  <c r="X219" i="8" s="1"/>
  <c r="P192" i="8"/>
  <c r="P224" i="8" s="1"/>
  <c r="AX188" i="8"/>
  <c r="AX220" i="8" s="1"/>
  <c r="P188" i="8"/>
  <c r="P220" i="8" s="1"/>
  <c r="Q193" i="8"/>
  <c r="Q225" i="8" s="1"/>
  <c r="BJ188" i="8"/>
  <c r="BJ220" i="8" s="1"/>
  <c r="BM189" i="8"/>
  <c r="BM221" i="8" s="1"/>
  <c r="I189" i="8"/>
  <c r="I221" i="8" s="1"/>
  <c r="U608" i="8"/>
  <c r="U602" i="8"/>
  <c r="U603" i="8"/>
  <c r="U604" i="8"/>
  <c r="U607" i="8"/>
  <c r="U606" i="8"/>
  <c r="N608" i="8"/>
  <c r="N603" i="8"/>
  <c r="N604" i="8"/>
  <c r="N602" i="8"/>
  <c r="N606" i="8"/>
  <c r="N607" i="8"/>
  <c r="AU603" i="8"/>
  <c r="AU604" i="8"/>
  <c r="AU606" i="8"/>
  <c r="AU608" i="8"/>
  <c r="AU607" i="8"/>
  <c r="AU602" i="8"/>
  <c r="BH604" i="8"/>
  <c r="BH603" i="8"/>
  <c r="BH602" i="8"/>
  <c r="BH607" i="8"/>
  <c r="BH608" i="8"/>
  <c r="BH606" i="8"/>
  <c r="BA604" i="8"/>
  <c r="BA602" i="8"/>
  <c r="BA603" i="8"/>
  <c r="BA608" i="8"/>
  <c r="BA607" i="8"/>
  <c r="BA606" i="8"/>
  <c r="AA602" i="8"/>
  <c r="AA604" i="8"/>
  <c r="AA603" i="8"/>
  <c r="AA608" i="8"/>
  <c r="AA607" i="8"/>
  <c r="AA606" i="8"/>
  <c r="AN602" i="8"/>
  <c r="AN606" i="8"/>
  <c r="AN608" i="8"/>
  <c r="AN607" i="8"/>
  <c r="AN603" i="8"/>
  <c r="AN604" i="8"/>
  <c r="AG603" i="8"/>
  <c r="AG608" i="8"/>
  <c r="AG607" i="8"/>
  <c r="AG606" i="8"/>
  <c r="AG604" i="8"/>
  <c r="AG602" i="8"/>
  <c r="BN603" i="8"/>
  <c r="BN602" i="8"/>
  <c r="BN604" i="8"/>
  <c r="BN606" i="8"/>
  <c r="BN607" i="8"/>
  <c r="BN608" i="8"/>
  <c r="T602" i="8"/>
  <c r="T603" i="8"/>
  <c r="T604" i="8"/>
  <c r="T606" i="8"/>
  <c r="T607" i="8"/>
  <c r="T608" i="8"/>
  <c r="M604" i="8"/>
  <c r="M603" i="8"/>
  <c r="M602" i="8"/>
  <c r="M608" i="8"/>
  <c r="M607" i="8"/>
  <c r="M606" i="8"/>
  <c r="AT602" i="8"/>
  <c r="AT603" i="8"/>
  <c r="AT604" i="8"/>
  <c r="AT606" i="8"/>
  <c r="AT607" i="8"/>
  <c r="AT608" i="8"/>
  <c r="BG604" i="8"/>
  <c r="BG602" i="8"/>
  <c r="BG603" i="8"/>
  <c r="BG607" i="8"/>
  <c r="BG608" i="8"/>
  <c r="BG606" i="8"/>
  <c r="AZ604" i="8"/>
  <c r="AZ603" i="8"/>
  <c r="AZ602" i="8"/>
  <c r="AZ608" i="8"/>
  <c r="AZ607" i="8"/>
  <c r="AZ606" i="8"/>
  <c r="Z603" i="8"/>
  <c r="Z608" i="8"/>
  <c r="Z606" i="8"/>
  <c r="Z607" i="8"/>
  <c r="Z604" i="8"/>
  <c r="Z602" i="8"/>
  <c r="AM603" i="8"/>
  <c r="AM604" i="8"/>
  <c r="AM602" i="8"/>
  <c r="AM606" i="8"/>
  <c r="AM607" i="8"/>
  <c r="AM608" i="8"/>
  <c r="AF604" i="8"/>
  <c r="AF603" i="8"/>
  <c r="AF602" i="8"/>
  <c r="AF608" i="8"/>
  <c r="AF607" i="8"/>
  <c r="AF606" i="8"/>
  <c r="BM607" i="8"/>
  <c r="BM608" i="8"/>
  <c r="BM603" i="8"/>
  <c r="BM604" i="8"/>
  <c r="BM602" i="8"/>
  <c r="BM606" i="8"/>
  <c r="S604" i="8"/>
  <c r="S607" i="8"/>
  <c r="S606" i="8"/>
  <c r="S608" i="8"/>
  <c r="S602" i="8"/>
  <c r="S603" i="8"/>
  <c r="F439" i="8"/>
  <c r="F502" i="8" s="1"/>
  <c r="G243" i="8"/>
  <c r="G276" i="8" s="1"/>
  <c r="F470" i="8"/>
  <c r="F533" i="8" s="1"/>
  <c r="AL603" i="8"/>
  <c r="AL604" i="8"/>
  <c r="AL602" i="8"/>
  <c r="AL606" i="8"/>
  <c r="AL607" i="8"/>
  <c r="AL608" i="8"/>
  <c r="AY606" i="8"/>
  <c r="AY607" i="8"/>
  <c r="AY604" i="8"/>
  <c r="AY603" i="8"/>
  <c r="AY602" i="8"/>
  <c r="AY608" i="8"/>
  <c r="Y604" i="8"/>
  <c r="Y602" i="8"/>
  <c r="Y603" i="8"/>
  <c r="Y608" i="8"/>
  <c r="Y606" i="8"/>
  <c r="Y607" i="8"/>
  <c r="G248" i="8"/>
  <c r="G281" i="8" s="1"/>
  <c r="F475" i="8"/>
  <c r="F538" i="8" s="1"/>
  <c r="F444" i="8"/>
  <c r="F507" i="8" s="1"/>
  <c r="R602" i="8"/>
  <c r="R603" i="8"/>
  <c r="R604" i="8"/>
  <c r="R606" i="8"/>
  <c r="R607" i="8"/>
  <c r="R608" i="8"/>
  <c r="AE606" i="8"/>
  <c r="AE604" i="8"/>
  <c r="AE603" i="8"/>
  <c r="AE602" i="8"/>
  <c r="AE608" i="8"/>
  <c r="AE607" i="8"/>
  <c r="BL606" i="8"/>
  <c r="BL603" i="8"/>
  <c r="BL604" i="8"/>
  <c r="BL602" i="8"/>
  <c r="BL607" i="8"/>
  <c r="BL608" i="8"/>
  <c r="BE602" i="8"/>
  <c r="BE604" i="8"/>
  <c r="BE603" i="8"/>
  <c r="BE608" i="8"/>
  <c r="BE607" i="8"/>
  <c r="BE606" i="8"/>
  <c r="K606" i="8"/>
  <c r="K604" i="8"/>
  <c r="K603" i="8"/>
  <c r="K602" i="8"/>
  <c r="K608" i="8"/>
  <c r="K607" i="8"/>
  <c r="AR606" i="8"/>
  <c r="AR608" i="8"/>
  <c r="AR602" i="8"/>
  <c r="AR603" i="8"/>
  <c r="AR604" i="8"/>
  <c r="AR607" i="8"/>
  <c r="H81" i="34"/>
  <c r="L814" i="8"/>
  <c r="AF814" i="8"/>
  <c r="AZ814" i="8"/>
  <c r="K814" i="8"/>
  <c r="AG814" i="8"/>
  <c r="BB814" i="8"/>
  <c r="O752" i="8"/>
  <c r="P80" i="29" s="1"/>
  <c r="AI752" i="8"/>
  <c r="AJ80" i="29" s="1"/>
  <c r="BC752" i="8"/>
  <c r="BD80" i="29" s="1"/>
  <c r="P689" i="8"/>
  <c r="Q81" i="31" s="1"/>
  <c r="AJ689" i="8"/>
  <c r="AK81" i="31" s="1"/>
  <c r="BD689" i="8"/>
  <c r="BE81" i="31" s="1"/>
  <c r="N814" i="8"/>
  <c r="AI814" i="8"/>
  <c r="BD814" i="8"/>
  <c r="M814" i="8"/>
  <c r="AH814" i="8"/>
  <c r="BC814" i="8"/>
  <c r="P752" i="8"/>
  <c r="Q80" i="29" s="1"/>
  <c r="AJ752" i="8"/>
  <c r="AK80" i="29" s="1"/>
  <c r="BD752" i="8"/>
  <c r="BE80" i="29" s="1"/>
  <c r="Q689" i="8"/>
  <c r="R81" i="31" s="1"/>
  <c r="AK689" i="8"/>
  <c r="AL81" i="31" s="1"/>
  <c r="BE689" i="8"/>
  <c r="BF81" i="31" s="1"/>
  <c r="P814" i="8"/>
  <c r="AK814" i="8"/>
  <c r="BF814" i="8"/>
  <c r="Q814" i="8"/>
  <c r="AL814" i="8"/>
  <c r="BG814" i="8"/>
  <c r="T752" i="8"/>
  <c r="U80" i="29" s="1"/>
  <c r="AN752" i="8"/>
  <c r="AO80" i="29" s="1"/>
  <c r="BH752" i="8"/>
  <c r="BI80" i="29" s="1"/>
  <c r="U689" i="8"/>
  <c r="V81" i="31" s="1"/>
  <c r="AO689" i="8"/>
  <c r="AP81" i="31" s="1"/>
  <c r="BI689" i="8"/>
  <c r="BJ81" i="31" s="1"/>
  <c r="O814" i="8"/>
  <c r="AQ814" i="8"/>
  <c r="R752" i="8"/>
  <c r="S80" i="29" s="1"/>
  <c r="AP752" i="8"/>
  <c r="AQ80" i="29" s="1"/>
  <c r="BM752" i="8"/>
  <c r="BN80" i="29" s="1"/>
  <c r="J689" i="8"/>
  <c r="K81" i="31" s="1"/>
  <c r="AG689" i="8"/>
  <c r="AH81" i="31" s="1"/>
  <c r="BF689" i="8"/>
  <c r="BG81" i="31" s="1"/>
  <c r="R814" i="8"/>
  <c r="AR814" i="8"/>
  <c r="S752" i="8"/>
  <c r="T80" i="29" s="1"/>
  <c r="AQ752" i="8"/>
  <c r="AR80" i="29" s="1"/>
  <c r="BN752" i="8"/>
  <c r="BO80" i="29" s="1"/>
  <c r="K689" i="8"/>
  <c r="L81" i="31" s="1"/>
  <c r="AH689" i="8"/>
  <c r="AI81" i="31" s="1"/>
  <c r="BG689" i="8"/>
  <c r="BH81" i="31" s="1"/>
  <c r="S814" i="8"/>
  <c r="AS814" i="8"/>
  <c r="U752" i="8"/>
  <c r="V80" i="29" s="1"/>
  <c r="AR752" i="8"/>
  <c r="AS80" i="29" s="1"/>
  <c r="G752" i="8"/>
  <c r="H80" i="29" s="1"/>
  <c r="L689" i="8"/>
  <c r="M81" i="31" s="1"/>
  <c r="AI689" i="8"/>
  <c r="AJ81" i="31" s="1"/>
  <c r="BH689" i="8"/>
  <c r="BI81" i="31" s="1"/>
  <c r="U814" i="8"/>
  <c r="AU814" i="8"/>
  <c r="W752" i="8"/>
  <c r="X80" i="29" s="1"/>
  <c r="AT752" i="8"/>
  <c r="AU80" i="29" s="1"/>
  <c r="N689" i="8"/>
  <c r="O81" i="31" s="1"/>
  <c r="AM689" i="8"/>
  <c r="AN81" i="31" s="1"/>
  <c r="BK689" i="8"/>
  <c r="BL81" i="31" s="1"/>
  <c r="AV752" i="8"/>
  <c r="AW80" i="29" s="1"/>
  <c r="R689" i="8"/>
  <c r="S81" i="31" s="1"/>
  <c r="BM689" i="8"/>
  <c r="BN81" i="31" s="1"/>
  <c r="V814" i="8"/>
  <c r="AV814" i="8"/>
  <c r="X752" i="8"/>
  <c r="Y80" i="29" s="1"/>
  <c r="AU752" i="8"/>
  <c r="AV80" i="29" s="1"/>
  <c r="O689" i="8"/>
  <c r="P81" i="31" s="1"/>
  <c r="AN689" i="8"/>
  <c r="AO81" i="31" s="1"/>
  <c r="BL689" i="8"/>
  <c r="BM81" i="31" s="1"/>
  <c r="W814" i="8"/>
  <c r="AW814" i="8"/>
  <c r="Y752" i="8"/>
  <c r="Z80" i="29" s="1"/>
  <c r="AP689" i="8"/>
  <c r="AQ81" i="31" s="1"/>
  <c r="T814" i="8"/>
  <c r="BI814" i="8"/>
  <c r="AC752" i="8"/>
  <c r="AD80" i="29" s="1"/>
  <c r="BI752" i="8"/>
  <c r="BJ80" i="29" s="1"/>
  <c r="M689" i="8"/>
  <c r="N81" i="31" s="1"/>
  <c r="AV689" i="8"/>
  <c r="AW81" i="31" s="1"/>
  <c r="AD814" i="8"/>
  <c r="F814" i="8"/>
  <c r="AL752" i="8"/>
  <c r="AM80" i="29" s="1"/>
  <c r="Z689" i="8"/>
  <c r="AA81" i="31" s="1"/>
  <c r="BC689" i="8"/>
  <c r="BD81" i="31" s="1"/>
  <c r="X814" i="8"/>
  <c r="BJ814" i="8"/>
  <c r="AD752" i="8"/>
  <c r="AE80" i="29" s="1"/>
  <c r="BJ752" i="8"/>
  <c r="BK80" i="29" s="1"/>
  <c r="S689" i="8"/>
  <c r="T81" i="31" s="1"/>
  <c r="AW689" i="8"/>
  <c r="AX81" i="31" s="1"/>
  <c r="Y814" i="8"/>
  <c r="BK814" i="8"/>
  <c r="AE752" i="8"/>
  <c r="AF80" i="29" s="1"/>
  <c r="BK752" i="8"/>
  <c r="BL80" i="29" s="1"/>
  <c r="T689" i="8"/>
  <c r="U81" i="31" s="1"/>
  <c r="AX689" i="8"/>
  <c r="AY81" i="31" s="1"/>
  <c r="Z814" i="8"/>
  <c r="BL814" i="8"/>
  <c r="AF752" i="8"/>
  <c r="AG80" i="29" s="1"/>
  <c r="BL752" i="8"/>
  <c r="BM80" i="29" s="1"/>
  <c r="V689" i="8"/>
  <c r="W81" i="31" s="1"/>
  <c r="AY689" i="8"/>
  <c r="AZ81" i="31" s="1"/>
  <c r="AA814" i="8"/>
  <c r="BM814" i="8"/>
  <c r="AG752" i="8"/>
  <c r="AH80" i="29" s="1"/>
  <c r="F752" i="8"/>
  <c r="G80" i="29" s="1"/>
  <c r="W689" i="8"/>
  <c r="X81" i="31" s="1"/>
  <c r="AZ689" i="8"/>
  <c r="BA81" i="31" s="1"/>
  <c r="AJ814" i="8"/>
  <c r="I752" i="8"/>
  <c r="J80" i="29" s="1"/>
  <c r="AO752" i="8"/>
  <c r="AP80" i="29" s="1"/>
  <c r="AB689" i="8"/>
  <c r="AC81" i="31" s="1"/>
  <c r="BN689" i="8"/>
  <c r="BO81" i="31" s="1"/>
  <c r="AB814" i="8"/>
  <c r="BN814" i="8"/>
  <c r="AH752" i="8"/>
  <c r="AI80" i="29" s="1"/>
  <c r="X689" i="8"/>
  <c r="Y81" i="31" s="1"/>
  <c r="BA689" i="8"/>
  <c r="BB81" i="31" s="1"/>
  <c r="AC814" i="8"/>
  <c r="G814" i="8"/>
  <c r="AK752" i="8"/>
  <c r="AL80" i="29" s="1"/>
  <c r="Y689" i="8"/>
  <c r="Z81" i="31" s="1"/>
  <c r="BB689" i="8"/>
  <c r="BC81" i="31" s="1"/>
  <c r="AE814" i="8"/>
  <c r="AM752" i="8"/>
  <c r="AN80" i="29" s="1"/>
  <c r="BJ689" i="8"/>
  <c r="BK81" i="31" s="1"/>
  <c r="H752" i="8"/>
  <c r="I80" i="29" s="1"/>
  <c r="AA689" i="8"/>
  <c r="AB81" i="31" s="1"/>
  <c r="H814" i="8"/>
  <c r="Z752" i="8"/>
  <c r="AA80" i="29" s="1"/>
  <c r="L752" i="8"/>
  <c r="M80" i="29" s="1"/>
  <c r="AA752" i="8"/>
  <c r="AB80" i="29" s="1"/>
  <c r="N752" i="8"/>
  <c r="O80" i="29" s="1"/>
  <c r="Q752" i="8"/>
  <c r="R80" i="29" s="1"/>
  <c r="I814" i="8"/>
  <c r="H689" i="8"/>
  <c r="I81" i="31" s="1"/>
  <c r="J814" i="8"/>
  <c r="AB752" i="8"/>
  <c r="AC80" i="29" s="1"/>
  <c r="I689" i="8"/>
  <c r="J81" i="31" s="1"/>
  <c r="AM814" i="8"/>
  <c r="AS752" i="8"/>
  <c r="AT80" i="29" s="1"/>
  <c r="AC689" i="8"/>
  <c r="AD81" i="31" s="1"/>
  <c r="F689" i="8"/>
  <c r="G81" i="31" s="1"/>
  <c r="G44" i="38" s="1"/>
  <c r="AN814" i="8"/>
  <c r="AW752" i="8"/>
  <c r="AX80" i="29" s="1"/>
  <c r="AD689" i="8"/>
  <c r="AE81" i="31" s="1"/>
  <c r="AO814" i="8"/>
  <c r="AX752" i="8"/>
  <c r="AY80" i="29" s="1"/>
  <c r="AE689" i="8"/>
  <c r="AF81" i="31" s="1"/>
  <c r="AP814" i="8"/>
  <c r="AY752" i="8"/>
  <c r="AZ80" i="29" s="1"/>
  <c r="AF689" i="8"/>
  <c r="AG81" i="31" s="1"/>
  <c r="AR689" i="8"/>
  <c r="AS81" i="31" s="1"/>
  <c r="AT689" i="8"/>
  <c r="AU81" i="31" s="1"/>
  <c r="AT814" i="8"/>
  <c r="AZ752" i="8"/>
  <c r="BA80" i="29" s="1"/>
  <c r="AL689" i="8"/>
  <c r="AM81" i="31" s="1"/>
  <c r="AQ689" i="8"/>
  <c r="AR81" i="31" s="1"/>
  <c r="M752" i="8"/>
  <c r="N80" i="29" s="1"/>
  <c r="AX814" i="8"/>
  <c r="BA752" i="8"/>
  <c r="BB80" i="29" s="1"/>
  <c r="AS689" i="8"/>
  <c r="AT81" i="31" s="1"/>
  <c r="J752" i="8"/>
  <c r="K80" i="29" s="1"/>
  <c r="AY814" i="8"/>
  <c r="BB752" i="8"/>
  <c r="BC80" i="29" s="1"/>
  <c r="V752" i="8"/>
  <c r="W80" i="29" s="1"/>
  <c r="BA814" i="8"/>
  <c r="BE752" i="8"/>
  <c r="BF80" i="29" s="1"/>
  <c r="BE814" i="8"/>
  <c r="BF752" i="8"/>
  <c r="BG80" i="29" s="1"/>
  <c r="G689" i="8"/>
  <c r="H81" i="31" s="1"/>
  <c r="BH814" i="8"/>
  <c r="BG752" i="8"/>
  <c r="BH80" i="29" s="1"/>
  <c r="AU689" i="8"/>
  <c r="AV81" i="31" s="1"/>
  <c r="K752" i="8"/>
  <c r="L80" i="29" s="1"/>
  <c r="AK604" i="8"/>
  <c r="AK608" i="8"/>
  <c r="AK603" i="8"/>
  <c r="AK602" i="8"/>
  <c r="AK607" i="8"/>
  <c r="AK606" i="8"/>
  <c r="AX604" i="8"/>
  <c r="AX603" i="8"/>
  <c r="AX602" i="8"/>
  <c r="AX608" i="8"/>
  <c r="AX607" i="8"/>
  <c r="AX606" i="8"/>
  <c r="X606" i="8"/>
  <c r="X602" i="8"/>
  <c r="X603" i="8"/>
  <c r="X604" i="8"/>
  <c r="X608" i="8"/>
  <c r="X607" i="8"/>
  <c r="G265" i="8"/>
  <c r="F461" i="8"/>
  <c r="F492" i="8"/>
  <c r="F555" i="8" s="1"/>
  <c r="Q604" i="8"/>
  <c r="Q603" i="8"/>
  <c r="Q602" i="8"/>
  <c r="Q606" i="8"/>
  <c r="Q607" i="8"/>
  <c r="Q608" i="8"/>
  <c r="AD606" i="8"/>
  <c r="AD604" i="8"/>
  <c r="AD603" i="8"/>
  <c r="AD602" i="8"/>
  <c r="AD608" i="8"/>
  <c r="AD607" i="8"/>
  <c r="BK603" i="8"/>
  <c r="BK604" i="8"/>
  <c r="BK602" i="8"/>
  <c r="BK606" i="8"/>
  <c r="BK607" i="8"/>
  <c r="BK608" i="8"/>
  <c r="G260" i="8"/>
  <c r="G293" i="8" s="1"/>
  <c r="F456" i="8"/>
  <c r="F519" i="8" s="1"/>
  <c r="F487" i="8"/>
  <c r="F550" i="8" s="1"/>
  <c r="H82" i="34"/>
  <c r="K815" i="8"/>
  <c r="AE815" i="8"/>
  <c r="AY815" i="8"/>
  <c r="N815" i="8"/>
  <c r="AI815" i="8"/>
  <c r="BD815" i="8"/>
  <c r="Z753" i="8"/>
  <c r="AA81" i="29" s="1"/>
  <c r="AT753" i="8"/>
  <c r="AU81" i="29" s="1"/>
  <c r="BN753" i="8"/>
  <c r="BO81" i="29" s="1"/>
  <c r="Y690" i="8"/>
  <c r="Z82" i="31" s="1"/>
  <c r="AS690" i="8"/>
  <c r="AT82" i="31" s="1"/>
  <c r="BM690" i="8"/>
  <c r="BN82" i="31" s="1"/>
  <c r="P815" i="8"/>
  <c r="AK815" i="8"/>
  <c r="BF815" i="8"/>
  <c r="O815" i="8"/>
  <c r="AJ815" i="8"/>
  <c r="BE815" i="8"/>
  <c r="G753" i="8"/>
  <c r="H81" i="29" s="1"/>
  <c r="AA753" i="8"/>
  <c r="AB81" i="29" s="1"/>
  <c r="AU753" i="8"/>
  <c r="AV81" i="29" s="1"/>
  <c r="F753" i="8"/>
  <c r="G81" i="29" s="1"/>
  <c r="Z690" i="8"/>
  <c r="AA82" i="31" s="1"/>
  <c r="AT690" i="8"/>
  <c r="AU82" i="31" s="1"/>
  <c r="BN690" i="8"/>
  <c r="BO82" i="31" s="1"/>
  <c r="R815" i="8"/>
  <c r="AM815" i="8"/>
  <c r="BH815" i="8"/>
  <c r="S815" i="8"/>
  <c r="AN815" i="8"/>
  <c r="BI815" i="8"/>
  <c r="K753" i="8"/>
  <c r="L81" i="29" s="1"/>
  <c r="AE753" i="8"/>
  <c r="AF81" i="29" s="1"/>
  <c r="AY753" i="8"/>
  <c r="AZ81" i="29" s="1"/>
  <c r="J690" i="8"/>
  <c r="K82" i="31" s="1"/>
  <c r="AD690" i="8"/>
  <c r="AE82" i="31" s="1"/>
  <c r="AX690" i="8"/>
  <c r="AY82" i="31" s="1"/>
  <c r="H815" i="8"/>
  <c r="AL815" i="8"/>
  <c r="BN815" i="8"/>
  <c r="Q753" i="8"/>
  <c r="R81" i="29" s="1"/>
  <c r="AN753" i="8"/>
  <c r="AO81" i="29" s="1"/>
  <c r="BK753" i="8"/>
  <c r="BL81" i="29" s="1"/>
  <c r="H690" i="8"/>
  <c r="I82" i="31" s="1"/>
  <c r="AF690" i="8"/>
  <c r="AG82" i="31" s="1"/>
  <c r="BC690" i="8"/>
  <c r="BD82" i="31" s="1"/>
  <c r="I815" i="8"/>
  <c r="AO815" i="8"/>
  <c r="G815" i="8"/>
  <c r="R753" i="8"/>
  <c r="S81" i="29" s="1"/>
  <c r="AO753" i="8"/>
  <c r="AP81" i="29" s="1"/>
  <c r="BL753" i="8"/>
  <c r="BM81" i="29" s="1"/>
  <c r="I690" i="8"/>
  <c r="J82" i="31" s="1"/>
  <c r="AG690" i="8"/>
  <c r="AH82" i="31" s="1"/>
  <c r="BD690" i="8"/>
  <c r="BE82" i="31" s="1"/>
  <c r="J815" i="8"/>
  <c r="AP815" i="8"/>
  <c r="F815" i="8"/>
  <c r="S753" i="8"/>
  <c r="T81" i="29" s="1"/>
  <c r="AP753" i="8"/>
  <c r="AQ81" i="29" s="1"/>
  <c r="BM753" i="8"/>
  <c r="BN81" i="29" s="1"/>
  <c r="K690" i="8"/>
  <c r="L82" i="31" s="1"/>
  <c r="AH690" i="8"/>
  <c r="AI82" i="31" s="1"/>
  <c r="BE690" i="8"/>
  <c r="BF82" i="31" s="1"/>
  <c r="M815" i="8"/>
  <c r="AR815" i="8"/>
  <c r="U753" i="8"/>
  <c r="V81" i="29" s="1"/>
  <c r="AR753" i="8"/>
  <c r="AS81" i="29" s="1"/>
  <c r="M690" i="8"/>
  <c r="N82" i="31" s="1"/>
  <c r="AJ690" i="8"/>
  <c r="AK82" i="31" s="1"/>
  <c r="BG690" i="8"/>
  <c r="BH82" i="31" s="1"/>
  <c r="T815" i="8"/>
  <c r="AV753" i="8"/>
  <c r="AW81" i="29" s="1"/>
  <c r="Q815" i="8"/>
  <c r="AS815" i="8"/>
  <c r="V753" i="8"/>
  <c r="W81" i="29" s="1"/>
  <c r="AS753" i="8"/>
  <c r="AT81" i="29" s="1"/>
  <c r="N690" i="8"/>
  <c r="O82" i="31" s="1"/>
  <c r="AK690" i="8"/>
  <c r="AL82" i="31" s="1"/>
  <c r="BH690" i="8"/>
  <c r="BI82" i="31" s="1"/>
  <c r="AT815" i="8"/>
  <c r="W753" i="8"/>
  <c r="X81" i="29" s="1"/>
  <c r="AG815" i="8"/>
  <c r="H753" i="8"/>
  <c r="I81" i="29" s="1"/>
  <c r="AL753" i="8"/>
  <c r="AM81" i="29" s="1"/>
  <c r="Q690" i="8"/>
  <c r="R82" i="31" s="1"/>
  <c r="AU690" i="8"/>
  <c r="AV82" i="31" s="1"/>
  <c r="AZ815" i="8"/>
  <c r="P753" i="8"/>
  <c r="Q81" i="29" s="1"/>
  <c r="BB753" i="8"/>
  <c r="BC81" i="29" s="1"/>
  <c r="X690" i="8"/>
  <c r="Y82" i="31" s="1"/>
  <c r="BF690" i="8"/>
  <c r="BG82" i="31" s="1"/>
  <c r="AH815" i="8"/>
  <c r="I753" i="8"/>
  <c r="J81" i="29" s="1"/>
  <c r="AM753" i="8"/>
  <c r="AN81" i="29" s="1"/>
  <c r="R690" i="8"/>
  <c r="S82" i="31" s="1"/>
  <c r="AV690" i="8"/>
  <c r="AW82" i="31" s="1"/>
  <c r="AQ815" i="8"/>
  <c r="J753" i="8"/>
  <c r="K81" i="29" s="1"/>
  <c r="AQ753" i="8"/>
  <c r="AR81" i="29" s="1"/>
  <c r="S690" i="8"/>
  <c r="T82" i="31" s="1"/>
  <c r="AW690" i="8"/>
  <c r="AX82" i="31" s="1"/>
  <c r="AU815" i="8"/>
  <c r="L753" i="8"/>
  <c r="M81" i="29" s="1"/>
  <c r="AW753" i="8"/>
  <c r="AX81" i="29" s="1"/>
  <c r="T690" i="8"/>
  <c r="U82" i="31" s="1"/>
  <c r="AY690" i="8"/>
  <c r="AZ82" i="31" s="1"/>
  <c r="AV815" i="8"/>
  <c r="M753" i="8"/>
  <c r="N81" i="29" s="1"/>
  <c r="AX753" i="8"/>
  <c r="AY81" i="29" s="1"/>
  <c r="U690" i="8"/>
  <c r="V82" i="31" s="1"/>
  <c r="AZ690" i="8"/>
  <c r="BA82" i="31" s="1"/>
  <c r="V690" i="8"/>
  <c r="W82" i="31" s="1"/>
  <c r="U815" i="8"/>
  <c r="BB815" i="8"/>
  <c r="X753" i="8"/>
  <c r="Y81" i="29" s="1"/>
  <c r="BD753" i="8"/>
  <c r="BE81" i="29" s="1"/>
  <c r="AB690" i="8"/>
  <c r="AC82" i="31" s="1"/>
  <c r="BJ690" i="8"/>
  <c r="BK82" i="31" s="1"/>
  <c r="AW815" i="8"/>
  <c r="N753" i="8"/>
  <c r="O81" i="29" s="1"/>
  <c r="AZ753" i="8"/>
  <c r="BA81" i="29" s="1"/>
  <c r="BA690" i="8"/>
  <c r="BB82" i="31" s="1"/>
  <c r="AX815" i="8"/>
  <c r="O753" i="8"/>
  <c r="P81" i="29" s="1"/>
  <c r="BA753" i="8"/>
  <c r="BB81" i="29" s="1"/>
  <c r="W690" i="8"/>
  <c r="X82" i="31" s="1"/>
  <c r="BB690" i="8"/>
  <c r="BC82" i="31" s="1"/>
  <c r="BA815" i="8"/>
  <c r="BC753" i="8"/>
  <c r="BD81" i="29" s="1"/>
  <c r="BI690" i="8"/>
  <c r="BJ82" i="31" s="1"/>
  <c r="L815" i="8"/>
  <c r="T753" i="8"/>
  <c r="U81" i="29" s="1"/>
  <c r="AA690" i="8"/>
  <c r="AB82" i="31" s="1"/>
  <c r="AC815" i="8"/>
  <c r="L690" i="8"/>
  <c r="M82" i="31" s="1"/>
  <c r="X815" i="8"/>
  <c r="AC753" i="8"/>
  <c r="AD81" i="29" s="1"/>
  <c r="F690" i="8"/>
  <c r="G82" i="31" s="1"/>
  <c r="G45" i="38" s="1"/>
  <c r="AD815" i="8"/>
  <c r="AJ753" i="8"/>
  <c r="AK81" i="29" s="1"/>
  <c r="Z815" i="8"/>
  <c r="AF753" i="8"/>
  <c r="AG81" i="29" s="1"/>
  <c r="AA815" i="8"/>
  <c r="AG753" i="8"/>
  <c r="AH81" i="29" s="1"/>
  <c r="O690" i="8"/>
  <c r="P82" i="31" s="1"/>
  <c r="AF815" i="8"/>
  <c r="AK753" i="8"/>
  <c r="AL81" i="29" s="1"/>
  <c r="P690" i="8"/>
  <c r="Q82" i="31" s="1"/>
  <c r="BC815" i="8"/>
  <c r="BE753" i="8"/>
  <c r="BF81" i="29" s="1"/>
  <c r="AC690" i="8"/>
  <c r="AD82" i="31" s="1"/>
  <c r="AI690" i="8"/>
  <c r="AJ82" i="31" s="1"/>
  <c r="AP690" i="8"/>
  <c r="AQ82" i="31" s="1"/>
  <c r="AQ690" i="8"/>
  <c r="AR82" i="31" s="1"/>
  <c r="G690" i="8"/>
  <c r="H82" i="31" s="1"/>
  <c r="BG815" i="8"/>
  <c r="BF753" i="8"/>
  <c r="BG81" i="29" s="1"/>
  <c r="AE690" i="8"/>
  <c r="AF82" i="31" s="1"/>
  <c r="AN690" i="8"/>
  <c r="AO82" i="31" s="1"/>
  <c r="W815" i="8"/>
  <c r="BJ815" i="8"/>
  <c r="BG753" i="8"/>
  <c r="BH81" i="29" s="1"/>
  <c r="BK815" i="8"/>
  <c r="BH753" i="8"/>
  <c r="BI81" i="29" s="1"/>
  <c r="AL690" i="8"/>
  <c r="AM82" i="31" s="1"/>
  <c r="AH753" i="8"/>
  <c r="AI81" i="29" s="1"/>
  <c r="BL815" i="8"/>
  <c r="BI753" i="8"/>
  <c r="BJ81" i="29" s="1"/>
  <c r="AM690" i="8"/>
  <c r="AN82" i="31" s="1"/>
  <c r="BM815" i="8"/>
  <c r="BJ753" i="8"/>
  <c r="BK81" i="29" s="1"/>
  <c r="AO690" i="8"/>
  <c r="AP82" i="31" s="1"/>
  <c r="Y815" i="8"/>
  <c r="AD753" i="8"/>
  <c r="AE81" i="29" s="1"/>
  <c r="AI753" i="8"/>
  <c r="AJ81" i="29" s="1"/>
  <c r="V815" i="8"/>
  <c r="Y753" i="8"/>
  <c r="Z81" i="29" s="1"/>
  <c r="BK690" i="8"/>
  <c r="BL82" i="31" s="1"/>
  <c r="AR690" i="8"/>
  <c r="AS82" i="31" s="1"/>
  <c r="AB753" i="8"/>
  <c r="AC81" i="29" s="1"/>
  <c r="BL690" i="8"/>
  <c r="BM82" i="31" s="1"/>
  <c r="AB815" i="8"/>
  <c r="BD604" i="8"/>
  <c r="BD602" i="8"/>
  <c r="BD603" i="8"/>
  <c r="BD608" i="8"/>
  <c r="BD607" i="8"/>
  <c r="BD606" i="8"/>
  <c r="J604" i="8"/>
  <c r="J603" i="8"/>
  <c r="J602" i="8"/>
  <c r="J608" i="8"/>
  <c r="J607" i="8"/>
  <c r="J606" i="8"/>
  <c r="AQ602" i="8"/>
  <c r="AQ603" i="8"/>
  <c r="AQ604" i="8"/>
  <c r="AQ606" i="8"/>
  <c r="AQ607" i="8"/>
  <c r="AQ608" i="8"/>
  <c r="M622" i="8"/>
  <c r="M620" i="8"/>
  <c r="M619" i="8"/>
  <c r="M618" i="8"/>
  <c r="M624" i="8"/>
  <c r="M623" i="8"/>
  <c r="AT622" i="8"/>
  <c r="AT623" i="8"/>
  <c r="AT624" i="8"/>
  <c r="AT618" i="8"/>
  <c r="AT619" i="8"/>
  <c r="AT620" i="8"/>
  <c r="BG618" i="8"/>
  <c r="BG619" i="8"/>
  <c r="BG623" i="8"/>
  <c r="BG624" i="8"/>
  <c r="BG622" i="8"/>
  <c r="BG620" i="8"/>
  <c r="AJ604" i="8"/>
  <c r="AJ603" i="8"/>
  <c r="AJ602" i="8"/>
  <c r="AJ607" i="8"/>
  <c r="AJ606" i="8"/>
  <c r="AJ608" i="8"/>
  <c r="AW603" i="8"/>
  <c r="AW602" i="8"/>
  <c r="AW604" i="8"/>
  <c r="AW607" i="8"/>
  <c r="AW606" i="8"/>
  <c r="AW608" i="8"/>
  <c r="W607" i="8"/>
  <c r="W602" i="8"/>
  <c r="W603" i="8"/>
  <c r="W604" i="8"/>
  <c r="W606" i="8"/>
  <c r="W608" i="8"/>
  <c r="P608" i="8"/>
  <c r="P603" i="8"/>
  <c r="P604" i="8"/>
  <c r="P602" i="8"/>
  <c r="P607" i="8"/>
  <c r="P606" i="8"/>
  <c r="AC603" i="8"/>
  <c r="AC602" i="8"/>
  <c r="AC604" i="8"/>
  <c r="AC607" i="8"/>
  <c r="AC606" i="8"/>
  <c r="AC608" i="8"/>
  <c r="BJ603" i="8"/>
  <c r="BJ604" i="8"/>
  <c r="BJ602" i="8"/>
  <c r="BJ607" i="8"/>
  <c r="BJ606" i="8"/>
  <c r="BJ608" i="8"/>
  <c r="W707" i="8"/>
  <c r="X95" i="31" s="1"/>
  <c r="AB832" i="8"/>
  <c r="AD707" i="8"/>
  <c r="AE95" i="31" s="1"/>
  <c r="AI832" i="8"/>
  <c r="H707" i="8"/>
  <c r="I95" i="31" s="1"/>
  <c r="AL770" i="8"/>
  <c r="AM94" i="29" s="1"/>
  <c r="S770" i="8"/>
  <c r="T94" i="29" s="1"/>
  <c r="AZ832" i="8"/>
  <c r="AI770" i="8"/>
  <c r="AJ94" i="29" s="1"/>
  <c r="AU707" i="8"/>
  <c r="AV95" i="31" s="1"/>
  <c r="BE832" i="8"/>
  <c r="BF707" i="8"/>
  <c r="BG95" i="31" s="1"/>
  <c r="BK832" i="8"/>
  <c r="AL707" i="8"/>
  <c r="AM95" i="31" s="1"/>
  <c r="BB707" i="8"/>
  <c r="BC95" i="31" s="1"/>
  <c r="AG707" i="8"/>
  <c r="AH95" i="31" s="1"/>
  <c r="BC770" i="8"/>
  <c r="BD94" i="29" s="1"/>
  <c r="U707" i="8"/>
  <c r="V95" i="31" s="1"/>
  <c r="BG707" i="8"/>
  <c r="BH95" i="31" s="1"/>
  <c r="M770" i="8"/>
  <c r="N94" i="29" s="1"/>
  <c r="Q832" i="8"/>
  <c r="T770" i="8"/>
  <c r="U94" i="29" s="1"/>
  <c r="AZ707" i="8"/>
  <c r="BA95" i="31" s="1"/>
  <c r="AN832" i="8"/>
  <c r="BK707" i="8"/>
  <c r="BL95" i="31" s="1"/>
  <c r="L707" i="8"/>
  <c r="M95" i="31" s="1"/>
  <c r="AY707" i="8"/>
  <c r="AZ95" i="31" s="1"/>
  <c r="J832" i="8"/>
  <c r="AB770" i="8"/>
  <c r="AC94" i="29" s="1"/>
  <c r="AE832" i="8"/>
  <c r="AH770" i="8"/>
  <c r="AI94" i="29" s="1"/>
  <c r="BN707" i="8"/>
  <c r="BO95" i="31" s="1"/>
  <c r="AJ707" i="8"/>
  <c r="AK95" i="31" s="1"/>
  <c r="U770" i="8"/>
  <c r="V94" i="29" s="1"/>
  <c r="AO707" i="8"/>
  <c r="AP95" i="31" s="1"/>
  <c r="Z832" i="8"/>
  <c r="V832" i="8"/>
  <c r="AQ770" i="8"/>
  <c r="AR94" i="29" s="1"/>
  <c r="AU832" i="8"/>
  <c r="AV770" i="8"/>
  <c r="AW94" i="29" s="1"/>
  <c r="M832" i="8"/>
  <c r="AJ832" i="8"/>
  <c r="BM707" i="8"/>
  <c r="BN95" i="31" s="1"/>
  <c r="U832" i="8"/>
  <c r="BL832" i="8"/>
  <c r="F649" i="8"/>
  <c r="AH832" i="8"/>
  <c r="BE770" i="8"/>
  <c r="BF94" i="29" s="1"/>
  <c r="BI832" i="8"/>
  <c r="BJ770" i="8"/>
  <c r="BK94" i="29" s="1"/>
  <c r="AA832" i="8"/>
  <c r="G832" i="8"/>
  <c r="K832" i="8"/>
  <c r="BA832" i="8"/>
  <c r="I770" i="8"/>
  <c r="J94" i="29" s="1"/>
  <c r="G95" i="34"/>
  <c r="AT832" i="8"/>
  <c r="O707" i="8"/>
  <c r="P95" i="31" s="1"/>
  <c r="P832" i="8"/>
  <c r="T707" i="8"/>
  <c r="U95" i="31" s="1"/>
  <c r="AO832" i="8"/>
  <c r="K770" i="8"/>
  <c r="L94" i="29" s="1"/>
  <c r="AV832" i="8"/>
  <c r="AF770" i="8"/>
  <c r="AG94" i="29" s="1"/>
  <c r="AK770" i="8"/>
  <c r="AL94" i="29" s="1"/>
  <c r="T832" i="8"/>
  <c r="Q770" i="8"/>
  <c r="R94" i="29" s="1"/>
  <c r="AQ707" i="8"/>
  <c r="AR95" i="31" s="1"/>
  <c r="AS832" i="8"/>
  <c r="AX707" i="8"/>
  <c r="AY95" i="31" s="1"/>
  <c r="L770" i="8"/>
  <c r="M94" i="29" s="1"/>
  <c r="AA707" i="8"/>
  <c r="AB95" i="31" s="1"/>
  <c r="AZ770" i="8"/>
  <c r="BA94" i="29" s="1"/>
  <c r="R707" i="8"/>
  <c r="S95" i="31" s="1"/>
  <c r="X707" i="8"/>
  <c r="Y95" i="31" s="1"/>
  <c r="AF832" i="8"/>
  <c r="AC770" i="8"/>
  <c r="AD94" i="29" s="1"/>
  <c r="BE707" i="8"/>
  <c r="BF95" i="31" s="1"/>
  <c r="BH832" i="8"/>
  <c r="BL707" i="8"/>
  <c r="BM95" i="31" s="1"/>
  <c r="Z770" i="8"/>
  <c r="AA94" i="29" s="1"/>
  <c r="BC707" i="8"/>
  <c r="BD95" i="31" s="1"/>
  <c r="I707" i="8"/>
  <c r="J95" i="31" s="1"/>
  <c r="AT707" i="8"/>
  <c r="AU95" i="31" s="1"/>
  <c r="BA707" i="8"/>
  <c r="BB95" i="31" s="1"/>
  <c r="F832" i="8"/>
  <c r="BM770" i="8"/>
  <c r="BN94" i="29" s="1"/>
  <c r="AQ832" i="8"/>
  <c r="AS770" i="8"/>
  <c r="AT94" i="29" s="1"/>
  <c r="AY832" i="8"/>
  <c r="N707" i="8"/>
  <c r="O95" i="31" s="1"/>
  <c r="R770" i="8"/>
  <c r="S94" i="29" s="1"/>
  <c r="L832" i="8"/>
  <c r="AG770" i="8"/>
  <c r="AH94" i="29" s="1"/>
  <c r="O770" i="8"/>
  <c r="P94" i="29" s="1"/>
  <c r="M707" i="8"/>
  <c r="N95" i="31" s="1"/>
  <c r="BG832" i="8"/>
  <c r="BG770" i="8"/>
  <c r="BH94" i="29" s="1"/>
  <c r="BM832" i="8"/>
  <c r="AB707" i="8"/>
  <c r="AC95" i="31" s="1"/>
  <c r="AT770" i="8"/>
  <c r="AU94" i="29" s="1"/>
  <c r="AX832" i="8"/>
  <c r="BI770" i="8"/>
  <c r="BJ94" i="29" s="1"/>
  <c r="AA770" i="8"/>
  <c r="AB94" i="29" s="1"/>
  <c r="Y707" i="8"/>
  <c r="Z95" i="31" s="1"/>
  <c r="N770" i="8"/>
  <c r="O94" i="29" s="1"/>
  <c r="Q707" i="8"/>
  <c r="R95" i="31" s="1"/>
  <c r="H770" i="8"/>
  <c r="I94" i="29" s="1"/>
  <c r="AP707" i="8"/>
  <c r="AQ95" i="31" s="1"/>
  <c r="AF707" i="8"/>
  <c r="AG95" i="31" s="1"/>
  <c r="X770" i="8"/>
  <c r="Y94" i="29" s="1"/>
  <c r="S707" i="8"/>
  <c r="T95" i="31" s="1"/>
  <c r="AM770" i="8"/>
  <c r="AN94" i="29" s="1"/>
  <c r="AK707" i="8"/>
  <c r="AL95" i="31" s="1"/>
  <c r="AD770" i="8"/>
  <c r="AE94" i="29" s="1"/>
  <c r="AE707" i="8"/>
  <c r="AF95" i="31" s="1"/>
  <c r="V770" i="8"/>
  <c r="W94" i="29" s="1"/>
  <c r="BD707" i="8"/>
  <c r="BE95" i="31" s="1"/>
  <c r="BJ707" i="8"/>
  <c r="BK95" i="31" s="1"/>
  <c r="BB770" i="8"/>
  <c r="BC94" i="29" s="1"/>
  <c r="AV707" i="8"/>
  <c r="AW95" i="31" s="1"/>
  <c r="AY770" i="8"/>
  <c r="AZ94" i="29" s="1"/>
  <c r="AW707" i="8"/>
  <c r="AX95" i="31" s="1"/>
  <c r="AR770" i="8"/>
  <c r="AS94" i="29" s="1"/>
  <c r="AS707" i="8"/>
  <c r="AT95" i="31" s="1"/>
  <c r="AJ770" i="8"/>
  <c r="AK94" i="29" s="1"/>
  <c r="AG832" i="8"/>
  <c r="AW770" i="8"/>
  <c r="AX94" i="29" s="1"/>
  <c r="J707" i="8"/>
  <c r="K95" i="31" s="1"/>
  <c r="Y832" i="8"/>
  <c r="BK770" i="8"/>
  <c r="BL94" i="29" s="1"/>
  <c r="BI707" i="8"/>
  <c r="BJ95" i="31" s="1"/>
  <c r="BF770" i="8"/>
  <c r="BG94" i="29" s="1"/>
  <c r="BH707" i="8"/>
  <c r="BI95" i="31" s="1"/>
  <c r="AX770" i="8"/>
  <c r="AY94" i="29" s="1"/>
  <c r="BN832" i="8"/>
  <c r="G707" i="8"/>
  <c r="H95" i="31" s="1"/>
  <c r="AN707" i="8"/>
  <c r="AO95" i="31" s="1"/>
  <c r="BJ832" i="8"/>
  <c r="K707" i="8"/>
  <c r="L95" i="31" s="1"/>
  <c r="N832" i="8"/>
  <c r="P707" i="8"/>
  <c r="Q95" i="31" s="1"/>
  <c r="S832" i="8"/>
  <c r="BN770" i="8"/>
  <c r="BO94" i="29" s="1"/>
  <c r="J770" i="8"/>
  <c r="K94" i="29" s="1"/>
  <c r="AM832" i="8"/>
  <c r="R832" i="8"/>
  <c r="G770" i="8"/>
  <c r="H94" i="29" s="1"/>
  <c r="AW832" i="8"/>
  <c r="BL770" i="8"/>
  <c r="BM94" i="29" s="1"/>
  <c r="AH707" i="8"/>
  <c r="AI95" i="31" s="1"/>
  <c r="F770" i="8"/>
  <c r="G94" i="29" s="1"/>
  <c r="W832" i="8"/>
  <c r="AK832" i="8"/>
  <c r="V707" i="8"/>
  <c r="W95" i="31" s="1"/>
  <c r="H832" i="8"/>
  <c r="BC832" i="8"/>
  <c r="AR832" i="8"/>
  <c r="AP770" i="8"/>
  <c r="AQ94" i="29" s="1"/>
  <c r="BD832" i="8"/>
  <c r="BD770" i="8"/>
  <c r="BE94" i="29" s="1"/>
  <c r="AI707" i="8"/>
  <c r="AJ95" i="31" s="1"/>
  <c r="Z707" i="8"/>
  <c r="AA95" i="31" s="1"/>
  <c r="BF832" i="8"/>
  <c r="AN770" i="8"/>
  <c r="AO94" i="29" s="1"/>
  <c r="AO770" i="8"/>
  <c r="AP94" i="29" s="1"/>
  <c r="I832" i="8"/>
  <c r="BA770" i="8"/>
  <c r="BB94" i="29" s="1"/>
  <c r="AL832" i="8"/>
  <c r="AP832" i="8"/>
  <c r="AU770" i="8"/>
  <c r="AV94" i="29" s="1"/>
  <c r="AC707" i="8"/>
  <c r="AD95" i="31" s="1"/>
  <c r="W770" i="8"/>
  <c r="X94" i="29" s="1"/>
  <c r="O832" i="8"/>
  <c r="AM707" i="8"/>
  <c r="AN95" i="31" s="1"/>
  <c r="AC832" i="8"/>
  <c r="F707" i="8"/>
  <c r="G95" i="31" s="1"/>
  <c r="AR707" i="8"/>
  <c r="AS95" i="31" s="1"/>
  <c r="Y770" i="8"/>
  <c r="Z94" i="29" s="1"/>
  <c r="AD832" i="8"/>
  <c r="BH770" i="8"/>
  <c r="BI94" i="29" s="1"/>
  <c r="P770" i="8"/>
  <c r="Q94" i="29" s="1"/>
  <c r="X832" i="8"/>
  <c r="AE770" i="8"/>
  <c r="AF94" i="29" s="1"/>
  <c r="BB832" i="8"/>
  <c r="G245" i="8"/>
  <c r="G278" i="8" s="1"/>
  <c r="F472" i="8"/>
  <c r="F535" i="8" s="1"/>
  <c r="F441" i="8"/>
  <c r="BC604" i="8"/>
  <c r="BC602" i="8"/>
  <c r="BC603" i="8"/>
  <c r="BC608" i="8"/>
  <c r="BC606" i="8"/>
  <c r="BC607" i="8"/>
  <c r="I608" i="8"/>
  <c r="I603" i="8"/>
  <c r="I602" i="8"/>
  <c r="I604" i="8"/>
  <c r="I607" i="8"/>
  <c r="I606" i="8"/>
  <c r="AP603" i="8"/>
  <c r="AP602" i="8"/>
  <c r="AP604" i="8"/>
  <c r="AP606" i="8"/>
  <c r="AP607" i="8"/>
  <c r="AP608" i="8"/>
  <c r="AI604" i="8"/>
  <c r="AI602" i="8"/>
  <c r="AI603" i="8"/>
  <c r="AI607" i="8"/>
  <c r="AI608" i="8"/>
  <c r="AI606" i="8"/>
  <c r="AV602" i="8"/>
  <c r="AV603" i="8"/>
  <c r="AV604" i="8"/>
  <c r="AV606" i="8"/>
  <c r="AV608" i="8"/>
  <c r="AV607" i="8"/>
  <c r="V602" i="8"/>
  <c r="V603" i="8"/>
  <c r="V604" i="8"/>
  <c r="V606" i="8"/>
  <c r="V607" i="8"/>
  <c r="V608" i="8"/>
  <c r="J816" i="8"/>
  <c r="AD816" i="8"/>
  <c r="AX816" i="8"/>
  <c r="F633" i="8"/>
  <c r="G83" i="34"/>
  <c r="P816" i="8"/>
  <c r="AK816" i="8"/>
  <c r="BF816" i="8"/>
  <c r="Y754" i="8"/>
  <c r="Z82" i="29" s="1"/>
  <c r="AS754" i="8"/>
  <c r="AT82" i="29" s="1"/>
  <c r="BM754" i="8"/>
  <c r="BN82" i="29" s="1"/>
  <c r="X691" i="8"/>
  <c r="Y83" i="31" s="1"/>
  <c r="AR691" i="8"/>
  <c r="AS83" i="31" s="1"/>
  <c r="BL691" i="8"/>
  <c r="BM83" i="31" s="1"/>
  <c r="R816" i="8"/>
  <c r="AM816" i="8"/>
  <c r="BH816" i="8"/>
  <c r="Q816" i="8"/>
  <c r="AL816" i="8"/>
  <c r="BG816" i="8"/>
  <c r="Z754" i="8"/>
  <c r="AA82" i="29" s="1"/>
  <c r="AT754" i="8"/>
  <c r="AU82" i="29" s="1"/>
  <c r="BN754" i="8"/>
  <c r="BO82" i="29" s="1"/>
  <c r="Y691" i="8"/>
  <c r="Z83" i="31" s="1"/>
  <c r="AS691" i="8"/>
  <c r="AT83" i="31" s="1"/>
  <c r="BM691" i="8"/>
  <c r="BN83" i="31" s="1"/>
  <c r="T816" i="8"/>
  <c r="AO816" i="8"/>
  <c r="BJ816" i="8"/>
  <c r="U816" i="8"/>
  <c r="AP816" i="8"/>
  <c r="BK816" i="8"/>
  <c r="J754" i="8"/>
  <c r="K82" i="29" s="1"/>
  <c r="AD754" i="8"/>
  <c r="AE82" i="29" s="1"/>
  <c r="AX754" i="8"/>
  <c r="AY82" i="29" s="1"/>
  <c r="I691" i="8"/>
  <c r="J83" i="31" s="1"/>
  <c r="AC691" i="8"/>
  <c r="AD83" i="31" s="1"/>
  <c r="AW691" i="8"/>
  <c r="AX83" i="31" s="1"/>
  <c r="AF816" i="8"/>
  <c r="BI816" i="8"/>
  <c r="AA754" i="8"/>
  <c r="AB82" i="29" s="1"/>
  <c r="AY754" i="8"/>
  <c r="AZ82" i="29" s="1"/>
  <c r="Q691" i="8"/>
  <c r="R83" i="31" s="1"/>
  <c r="AN691" i="8"/>
  <c r="AO83" i="31" s="1"/>
  <c r="BK691" i="8"/>
  <c r="BL83" i="31" s="1"/>
  <c r="S691" i="8"/>
  <c r="T83" i="31" s="1"/>
  <c r="AG816" i="8"/>
  <c r="BL816" i="8"/>
  <c r="AB754" i="8"/>
  <c r="AC82" i="29" s="1"/>
  <c r="AZ754" i="8"/>
  <c r="BA82" i="29" s="1"/>
  <c r="R691" i="8"/>
  <c r="S83" i="31" s="1"/>
  <c r="AO691" i="8"/>
  <c r="AP83" i="31" s="1"/>
  <c r="BN691" i="8"/>
  <c r="BO83" i="31" s="1"/>
  <c r="AH816" i="8"/>
  <c r="BM816" i="8"/>
  <c r="AC754" i="8"/>
  <c r="AD82" i="29" s="1"/>
  <c r="BA754" i="8"/>
  <c r="BB82" i="29" s="1"/>
  <c r="AP691" i="8"/>
  <c r="AQ83" i="31" s="1"/>
  <c r="F691" i="8"/>
  <c r="G83" i="31" s="1"/>
  <c r="G46" i="38" s="1"/>
  <c r="P6" i="38" s="1"/>
  <c r="I816" i="8"/>
  <c r="AJ816" i="8"/>
  <c r="G816" i="8"/>
  <c r="H754" i="8"/>
  <c r="I82" i="29" s="1"/>
  <c r="AF754" i="8"/>
  <c r="AG82" i="29" s="1"/>
  <c r="BC754" i="8"/>
  <c r="BD82" i="29" s="1"/>
  <c r="U691" i="8"/>
  <c r="V83" i="31" s="1"/>
  <c r="AT691" i="8"/>
  <c r="AU83" i="31" s="1"/>
  <c r="AQ816" i="8"/>
  <c r="AH754" i="8"/>
  <c r="AI82" i="29" s="1"/>
  <c r="K816" i="8"/>
  <c r="AN816" i="8"/>
  <c r="F816" i="8"/>
  <c r="I754" i="8"/>
  <c r="J82" i="29" s="1"/>
  <c r="AG754" i="8"/>
  <c r="AH82" i="29" s="1"/>
  <c r="BD754" i="8"/>
  <c r="BE82" i="29" s="1"/>
  <c r="V691" i="8"/>
  <c r="W83" i="31" s="1"/>
  <c r="AU691" i="8"/>
  <c r="AV83" i="31" s="1"/>
  <c r="L816" i="8"/>
  <c r="K754" i="8"/>
  <c r="L82" i="29" s="1"/>
  <c r="BE754" i="8"/>
  <c r="BF82" i="29" s="1"/>
  <c r="S816" i="8"/>
  <c r="BB816" i="8"/>
  <c r="O754" i="8"/>
  <c r="P82" i="29" s="1"/>
  <c r="AR754" i="8"/>
  <c r="AS82" i="29" s="1"/>
  <c r="O691" i="8"/>
  <c r="P83" i="31" s="1"/>
  <c r="AY691" i="8"/>
  <c r="AZ83" i="31" s="1"/>
  <c r="W691" i="8"/>
  <c r="X83" i="31" s="1"/>
  <c r="AB816" i="8"/>
  <c r="V754" i="8"/>
  <c r="W82" i="29" s="1"/>
  <c r="BH754" i="8"/>
  <c r="BI82" i="29" s="1"/>
  <c r="AD691" i="8"/>
  <c r="AE83" i="31" s="1"/>
  <c r="BF691" i="8"/>
  <c r="BG83" i="31" s="1"/>
  <c r="V816" i="8"/>
  <c r="BC816" i="8"/>
  <c r="P754" i="8"/>
  <c r="Q82" i="29" s="1"/>
  <c r="AU754" i="8"/>
  <c r="AV82" i="29" s="1"/>
  <c r="P691" i="8"/>
  <c r="Q83" i="31" s="1"/>
  <c r="AZ691" i="8"/>
  <c r="BA83" i="31" s="1"/>
  <c r="W816" i="8"/>
  <c r="BD816" i="8"/>
  <c r="Q754" i="8"/>
  <c r="R82" i="29" s="1"/>
  <c r="AV754" i="8"/>
  <c r="AW82" i="29" s="1"/>
  <c r="T691" i="8"/>
  <c r="U83" i="31" s="1"/>
  <c r="BA691" i="8"/>
  <c r="BB83" i="31" s="1"/>
  <c r="X816" i="8"/>
  <c r="BE816" i="8"/>
  <c r="R754" i="8"/>
  <c r="S82" i="29" s="1"/>
  <c r="AW754" i="8"/>
  <c r="AX82" i="29" s="1"/>
  <c r="BB691" i="8"/>
  <c r="BC83" i="31" s="1"/>
  <c r="Y816" i="8"/>
  <c r="BN816" i="8"/>
  <c r="S754" i="8"/>
  <c r="T82" i="29" s="1"/>
  <c r="BB754" i="8"/>
  <c r="BC82" i="29" s="1"/>
  <c r="Z691" i="8"/>
  <c r="AA83" i="31" s="1"/>
  <c r="BC691" i="8"/>
  <c r="BD83" i="31" s="1"/>
  <c r="AE816" i="8"/>
  <c r="X754" i="8"/>
  <c r="Y82" i="29" s="1"/>
  <c r="BJ754" i="8"/>
  <c r="BK82" i="29" s="1"/>
  <c r="AF691" i="8"/>
  <c r="AG83" i="31" s="1"/>
  <c r="BH691" i="8"/>
  <c r="BI83" i="31" s="1"/>
  <c r="Z816" i="8"/>
  <c r="T754" i="8"/>
  <c r="U82" i="29" s="1"/>
  <c r="BF754" i="8"/>
  <c r="BG82" i="29" s="1"/>
  <c r="AA691" i="8"/>
  <c r="AB83" i="31" s="1"/>
  <c r="BD691" i="8"/>
  <c r="BE83" i="31" s="1"/>
  <c r="AA816" i="8"/>
  <c r="U754" i="8"/>
  <c r="V82" i="29" s="1"/>
  <c r="BG754" i="8"/>
  <c r="BH82" i="29" s="1"/>
  <c r="AB691" i="8"/>
  <c r="AC83" i="31" s="1"/>
  <c r="BE691" i="8"/>
  <c r="BF83" i="31" s="1"/>
  <c r="AC816" i="8"/>
  <c r="W754" i="8"/>
  <c r="X82" i="29" s="1"/>
  <c r="BG691" i="8"/>
  <c r="BH83" i="31" s="1"/>
  <c r="BI754" i="8"/>
  <c r="BJ82" i="29" s="1"/>
  <c r="AE691" i="8"/>
  <c r="AF83" i="31" s="1"/>
  <c r="AY816" i="8"/>
  <c r="AO754" i="8"/>
  <c r="AP82" i="29" s="1"/>
  <c r="L691" i="8"/>
  <c r="M83" i="31" s="1"/>
  <c r="AS816" i="8"/>
  <c r="AJ754" i="8"/>
  <c r="AK82" i="29" s="1"/>
  <c r="AZ816" i="8"/>
  <c r="M691" i="8"/>
  <c r="N83" i="31" s="1"/>
  <c r="AU816" i="8"/>
  <c r="AL754" i="8"/>
  <c r="AM82" i="29" s="1"/>
  <c r="H691" i="8"/>
  <c r="I83" i="31" s="1"/>
  <c r="AV816" i="8"/>
  <c r="AM754" i="8"/>
  <c r="AN82" i="29" s="1"/>
  <c r="J691" i="8"/>
  <c r="K83" i="31" s="1"/>
  <c r="AP754" i="8"/>
  <c r="AQ82" i="29" s="1"/>
  <c r="BA816" i="8"/>
  <c r="AQ754" i="8"/>
  <c r="AR82" i="29" s="1"/>
  <c r="N691" i="8"/>
  <c r="O83" i="31" s="1"/>
  <c r="BK754" i="8"/>
  <c r="BL82" i="29" s="1"/>
  <c r="AG691" i="8"/>
  <c r="AH83" i="31" s="1"/>
  <c r="AW816" i="8"/>
  <c r="BL754" i="8"/>
  <c r="BM82" i="29" s="1"/>
  <c r="AH691" i="8"/>
  <c r="AI83" i="31" s="1"/>
  <c r="AI691" i="8"/>
  <c r="AJ83" i="31" s="1"/>
  <c r="AM691" i="8"/>
  <c r="AN83" i="31" s="1"/>
  <c r="F754" i="8"/>
  <c r="G82" i="29" s="1"/>
  <c r="AJ691" i="8"/>
  <c r="AK83" i="31" s="1"/>
  <c r="AK691" i="8"/>
  <c r="AL83" i="31" s="1"/>
  <c r="AQ691" i="8"/>
  <c r="AR83" i="31" s="1"/>
  <c r="AV691" i="8"/>
  <c r="AW83" i="31" s="1"/>
  <c r="AL691" i="8"/>
  <c r="AM83" i="31" s="1"/>
  <c r="AN754" i="8"/>
  <c r="AO82" i="29" s="1"/>
  <c r="H816" i="8"/>
  <c r="G754" i="8"/>
  <c r="H82" i="29" s="1"/>
  <c r="G691" i="8"/>
  <c r="H83" i="31" s="1"/>
  <c r="M816" i="8"/>
  <c r="L754" i="8"/>
  <c r="M82" i="29" s="1"/>
  <c r="AK754" i="8"/>
  <c r="AL82" i="29" s="1"/>
  <c r="N816" i="8"/>
  <c r="M754" i="8"/>
  <c r="N82" i="29" s="1"/>
  <c r="AI816" i="8"/>
  <c r="AE754" i="8"/>
  <c r="AF82" i="29" s="1"/>
  <c r="BI691" i="8"/>
  <c r="BJ83" i="31" s="1"/>
  <c r="O816" i="8"/>
  <c r="N754" i="8"/>
  <c r="O82" i="29" s="1"/>
  <c r="AX691" i="8"/>
  <c r="AY83" i="31" s="1"/>
  <c r="AR816" i="8"/>
  <c r="AI754" i="8"/>
  <c r="AJ82" i="29" s="1"/>
  <c r="BJ691" i="8"/>
  <c r="BK83" i="31" s="1"/>
  <c r="AT816" i="8"/>
  <c r="K691" i="8"/>
  <c r="L83" i="31" s="1"/>
  <c r="O603" i="8"/>
  <c r="O604" i="8"/>
  <c r="O602" i="8"/>
  <c r="O606" i="8"/>
  <c r="O607" i="8"/>
  <c r="O608" i="8"/>
  <c r="AB602" i="8"/>
  <c r="AB604" i="8"/>
  <c r="AB603" i="8"/>
  <c r="AB606" i="8"/>
  <c r="AB608" i="8"/>
  <c r="AB607" i="8"/>
  <c r="BI608" i="8"/>
  <c r="BI604" i="8"/>
  <c r="BI602" i="8"/>
  <c r="BI607" i="8"/>
  <c r="BI606" i="8"/>
  <c r="BI603" i="8"/>
  <c r="J246" i="16"/>
  <c r="F373" i="16" s="1"/>
  <c r="K54" i="25"/>
  <c r="L131" i="18"/>
  <c r="F68" i="23"/>
  <c r="G97" i="23" s="1"/>
  <c r="K131" i="18"/>
  <c r="G43" i="26" s="1"/>
  <c r="L54" i="25"/>
  <c r="F69" i="18"/>
  <c r="F70" i="18"/>
  <c r="H70" i="18"/>
  <c r="H69" i="18"/>
  <c r="E70" i="18"/>
  <c r="G70" i="18"/>
  <c r="G69" i="18"/>
  <c r="E69" i="18"/>
  <c r="E73" i="25"/>
  <c r="E100" i="18" s="1"/>
  <c r="G54" i="25"/>
  <c r="G73" i="25" s="1"/>
  <c r="G100" i="18" s="1"/>
  <c r="F54" i="25"/>
  <c r="F73" i="25" s="1"/>
  <c r="F100" i="18" s="1"/>
  <c r="D30" i="26"/>
  <c r="J248" i="24"/>
  <c r="G32" i="26" s="1"/>
  <c r="I246" i="24"/>
  <c r="F30" i="26" s="1"/>
  <c r="I248" i="24"/>
  <c r="F32" i="26" s="1"/>
  <c r="L132" i="18"/>
  <c r="I246" i="16"/>
  <c r="E373" i="16" s="1"/>
  <c r="J71" i="18"/>
  <c r="K71" i="18"/>
  <c r="K132" i="18"/>
  <c r="G44" i="26" s="1"/>
  <c r="J133" i="18"/>
  <c r="E377" i="16"/>
  <c r="I71" i="18"/>
  <c r="F88" i="18"/>
  <c r="F92" i="18" s="1"/>
  <c r="F66" i="23" s="1"/>
  <c r="G95" i="23" s="1"/>
  <c r="L71" i="18"/>
  <c r="G133" i="18"/>
  <c r="H132" i="18"/>
  <c r="K133" i="18"/>
  <c r="G45" i="26" s="1"/>
  <c r="E378" i="16"/>
  <c r="L133" i="18"/>
  <c r="E133" i="18"/>
  <c r="F45" i="26" s="1"/>
  <c r="F133" i="18"/>
  <c r="D32" i="26"/>
  <c r="F377" i="16"/>
  <c r="E34" i="26"/>
  <c r="F89" i="18"/>
  <c r="D16" i="22"/>
  <c r="F372" i="8"/>
  <c r="G346" i="22"/>
  <c r="G345" i="22"/>
  <c r="G344" i="22"/>
  <c r="G342" i="22"/>
  <c r="G341" i="22"/>
  <c r="G340" i="22"/>
  <c r="G330" i="22"/>
  <c r="G329" i="22"/>
  <c r="G328" i="22"/>
  <c r="G326" i="22"/>
  <c r="G325" i="22"/>
  <c r="G324" i="22"/>
  <c r="F509" i="22"/>
  <c r="F540" i="22"/>
  <c r="G283" i="22"/>
  <c r="F510" i="22"/>
  <c r="F541" i="22"/>
  <c r="G284" i="22"/>
  <c r="F511" i="22"/>
  <c r="F542" i="22"/>
  <c r="G285" i="22"/>
  <c r="F513" i="22"/>
  <c r="F544" i="22"/>
  <c r="G287" i="22"/>
  <c r="F514" i="22"/>
  <c r="F545" i="22"/>
  <c r="G288" i="22"/>
  <c r="F515" i="22"/>
  <c r="F546" i="22"/>
  <c r="G289" i="22"/>
  <c r="BN800" i="22"/>
  <c r="BM800" i="22"/>
  <c r="BL800" i="22"/>
  <c r="BK800" i="22"/>
  <c r="BJ800" i="22"/>
  <c r="BI800" i="22"/>
  <c r="BH800" i="22"/>
  <c r="BG800" i="22"/>
  <c r="BF800" i="22"/>
  <c r="BE800" i="22"/>
  <c r="BD800" i="22"/>
  <c r="BC800" i="22"/>
  <c r="BB800" i="22"/>
  <c r="BA800" i="22"/>
  <c r="AZ800" i="22"/>
  <c r="AY800" i="22"/>
  <c r="AX800" i="22"/>
  <c r="AW800" i="22"/>
  <c r="AV800" i="22"/>
  <c r="AU800" i="22"/>
  <c r="AT800" i="22"/>
  <c r="AS800" i="22"/>
  <c r="AR800" i="22"/>
  <c r="AQ800" i="22"/>
  <c r="AP800" i="22"/>
  <c r="AO800" i="22"/>
  <c r="AN800" i="22"/>
  <c r="AM800" i="22"/>
  <c r="AL800" i="22"/>
  <c r="AK800" i="22"/>
  <c r="AJ800" i="22"/>
  <c r="AI800" i="22"/>
  <c r="AH800" i="22"/>
  <c r="AG800" i="22"/>
  <c r="AF800" i="22"/>
  <c r="AE800" i="22"/>
  <c r="AD800" i="22"/>
  <c r="AC800" i="22"/>
  <c r="AB800" i="22"/>
  <c r="AA800" i="22"/>
  <c r="Z800" i="22"/>
  <c r="Y800" i="22"/>
  <c r="X800" i="22"/>
  <c r="W800" i="22"/>
  <c r="V800" i="22"/>
  <c r="U800" i="22"/>
  <c r="T800" i="22"/>
  <c r="S800" i="22"/>
  <c r="R800" i="22"/>
  <c r="Q800" i="22"/>
  <c r="P800" i="22"/>
  <c r="O800" i="22"/>
  <c r="N800" i="22"/>
  <c r="M800" i="22"/>
  <c r="L800" i="22"/>
  <c r="K800" i="22"/>
  <c r="J800" i="22"/>
  <c r="I800" i="22"/>
  <c r="H800" i="22"/>
  <c r="G800" i="22"/>
  <c r="F800" i="22"/>
  <c r="F615" i="22"/>
  <c r="G16" i="34" s="1"/>
  <c r="BN738" i="22"/>
  <c r="BO13" i="29" s="1"/>
  <c r="BM738" i="22"/>
  <c r="BN13" i="29" s="1"/>
  <c r="BL738" i="22"/>
  <c r="BM13" i="29" s="1"/>
  <c r="BK738" i="22"/>
  <c r="BL13" i="29" s="1"/>
  <c r="BJ738" i="22"/>
  <c r="BK13" i="29" s="1"/>
  <c r="BI738" i="22"/>
  <c r="BJ13" i="29" s="1"/>
  <c r="BH738" i="22"/>
  <c r="BI13" i="29" s="1"/>
  <c r="BG738" i="22"/>
  <c r="BH13" i="29" s="1"/>
  <c r="BF738" i="22"/>
  <c r="BG13" i="29" s="1"/>
  <c r="BE738" i="22"/>
  <c r="BF13" i="29" s="1"/>
  <c r="BD738" i="22"/>
  <c r="BE13" i="29" s="1"/>
  <c r="BC738" i="22"/>
  <c r="BD13" i="29" s="1"/>
  <c r="BB738" i="22"/>
  <c r="BC13" i="29" s="1"/>
  <c r="BA738" i="22"/>
  <c r="BB13" i="29" s="1"/>
  <c r="AZ738" i="22"/>
  <c r="BA13" i="29" s="1"/>
  <c r="AY738" i="22"/>
  <c r="AZ13" i="29" s="1"/>
  <c r="AX738" i="22"/>
  <c r="AY13" i="29" s="1"/>
  <c r="AW738" i="22"/>
  <c r="AX13" i="29" s="1"/>
  <c r="AV738" i="22"/>
  <c r="AW13" i="29" s="1"/>
  <c r="AU738" i="22"/>
  <c r="AV13" i="29" s="1"/>
  <c r="AT738" i="22"/>
  <c r="AU13" i="29" s="1"/>
  <c r="AS738" i="22"/>
  <c r="AT13" i="29" s="1"/>
  <c r="AR738" i="22"/>
  <c r="AS13" i="29" s="1"/>
  <c r="AQ738" i="22"/>
  <c r="AR13" i="29" s="1"/>
  <c r="AP738" i="22"/>
  <c r="AQ13" i="29" s="1"/>
  <c r="AO738" i="22"/>
  <c r="AP13" i="29" s="1"/>
  <c r="AN738" i="22"/>
  <c r="AO13" i="29" s="1"/>
  <c r="AM738" i="22"/>
  <c r="AN13" i="29" s="1"/>
  <c r="AL738" i="22"/>
  <c r="AM13" i="29" s="1"/>
  <c r="AK738" i="22"/>
  <c r="AL13" i="29" s="1"/>
  <c r="AJ738" i="22"/>
  <c r="AK13" i="29" s="1"/>
  <c r="AI738" i="22"/>
  <c r="AJ13" i="29" s="1"/>
  <c r="AH738" i="22"/>
  <c r="AI13" i="29" s="1"/>
  <c r="AG738" i="22"/>
  <c r="AH13" i="29" s="1"/>
  <c r="AF738" i="22"/>
  <c r="AG13" i="29" s="1"/>
  <c r="AE738" i="22"/>
  <c r="AF13" i="29" s="1"/>
  <c r="AD738" i="22"/>
  <c r="AE13" i="29" s="1"/>
  <c r="AC738" i="22"/>
  <c r="AD13" i="29" s="1"/>
  <c r="AB738" i="22"/>
  <c r="AC13" i="29" s="1"/>
  <c r="AA738" i="22"/>
  <c r="AB13" i="29" s="1"/>
  <c r="Z738" i="22"/>
  <c r="AA13" i="29" s="1"/>
  <c r="Y738" i="22"/>
  <c r="Z13" i="29" s="1"/>
  <c r="X738" i="22"/>
  <c r="Y13" i="29" s="1"/>
  <c r="W738" i="22"/>
  <c r="X13" i="29" s="1"/>
  <c r="V738" i="22"/>
  <c r="W13" i="29" s="1"/>
  <c r="U738" i="22"/>
  <c r="V13" i="29" s="1"/>
  <c r="T738" i="22"/>
  <c r="U13" i="29" s="1"/>
  <c r="S738" i="22"/>
  <c r="T13" i="29" s="1"/>
  <c r="R738" i="22"/>
  <c r="S13" i="29" s="1"/>
  <c r="Q738" i="22"/>
  <c r="R13" i="29" s="1"/>
  <c r="P738" i="22"/>
  <c r="Q13" i="29" s="1"/>
  <c r="O738" i="22"/>
  <c r="P13" i="29" s="1"/>
  <c r="N738" i="22"/>
  <c r="O13" i="29" s="1"/>
  <c r="M738" i="22"/>
  <c r="N13" i="29" s="1"/>
  <c r="L738" i="22"/>
  <c r="M13" i="29" s="1"/>
  <c r="K738" i="22"/>
  <c r="L13" i="29" s="1"/>
  <c r="J738" i="22"/>
  <c r="K13" i="29" s="1"/>
  <c r="I738" i="22"/>
  <c r="J13" i="29" s="1"/>
  <c r="H738" i="22"/>
  <c r="I13" i="29" s="1"/>
  <c r="G738" i="22"/>
  <c r="H13" i="29" s="1"/>
  <c r="F738" i="22"/>
  <c r="G13" i="29" s="1"/>
  <c r="BN675" i="22"/>
  <c r="BO13" i="31" s="1"/>
  <c r="BM675" i="22"/>
  <c r="BN13" i="31" s="1"/>
  <c r="BL675" i="22"/>
  <c r="BM13" i="31" s="1"/>
  <c r="BK675" i="22"/>
  <c r="BL13" i="31" s="1"/>
  <c r="BJ675" i="22"/>
  <c r="BK13" i="31" s="1"/>
  <c r="BI675" i="22"/>
  <c r="BJ13" i="31" s="1"/>
  <c r="BH675" i="22"/>
  <c r="BI13" i="31" s="1"/>
  <c r="BG675" i="22"/>
  <c r="BH13" i="31" s="1"/>
  <c r="BF675" i="22"/>
  <c r="BG13" i="31" s="1"/>
  <c r="BE675" i="22"/>
  <c r="BF13" i="31" s="1"/>
  <c r="BD675" i="22"/>
  <c r="BE13" i="31" s="1"/>
  <c r="BC675" i="22"/>
  <c r="BD13" i="31" s="1"/>
  <c r="BB675" i="22"/>
  <c r="BC13" i="31" s="1"/>
  <c r="BA675" i="22"/>
  <c r="BB13" i="31" s="1"/>
  <c r="AZ675" i="22"/>
  <c r="BA13" i="31" s="1"/>
  <c r="AY675" i="22"/>
  <c r="AZ13" i="31" s="1"/>
  <c r="AX675" i="22"/>
  <c r="AY13" i="31" s="1"/>
  <c r="AW675" i="22"/>
  <c r="AX13" i="31" s="1"/>
  <c r="AV675" i="22"/>
  <c r="AW13" i="31" s="1"/>
  <c r="AU675" i="22"/>
  <c r="AV13" i="31" s="1"/>
  <c r="AT675" i="22"/>
  <c r="AU13" i="31" s="1"/>
  <c r="AS675" i="22"/>
  <c r="AT13" i="31" s="1"/>
  <c r="AR675" i="22"/>
  <c r="AS13" i="31" s="1"/>
  <c r="AQ675" i="22"/>
  <c r="AR13" i="31" s="1"/>
  <c r="AP675" i="22"/>
  <c r="AQ13" i="31" s="1"/>
  <c r="AO675" i="22"/>
  <c r="AP13" i="31" s="1"/>
  <c r="AN675" i="22"/>
  <c r="AO13" i="31" s="1"/>
  <c r="AM675" i="22"/>
  <c r="AN13" i="31" s="1"/>
  <c r="AL675" i="22"/>
  <c r="AM13" i="31" s="1"/>
  <c r="AK675" i="22"/>
  <c r="AL13" i="31" s="1"/>
  <c r="AJ675" i="22"/>
  <c r="AK13" i="31" s="1"/>
  <c r="AI675" i="22"/>
  <c r="AJ13" i="31" s="1"/>
  <c r="AH675" i="22"/>
  <c r="AI13" i="31" s="1"/>
  <c r="AG675" i="22"/>
  <c r="AH13" i="31" s="1"/>
  <c r="AF675" i="22"/>
  <c r="AG13" i="31" s="1"/>
  <c r="AE675" i="22"/>
  <c r="AF13" i="31" s="1"/>
  <c r="AD675" i="22"/>
  <c r="AE13" i="31" s="1"/>
  <c r="AC675" i="22"/>
  <c r="AD13" i="31" s="1"/>
  <c r="AB675" i="22"/>
  <c r="AC13" i="31" s="1"/>
  <c r="AA675" i="22"/>
  <c r="AB13" i="31" s="1"/>
  <c r="Z675" i="22"/>
  <c r="AA13" i="31" s="1"/>
  <c r="Y675" i="22"/>
  <c r="Z13" i="31" s="1"/>
  <c r="X675" i="22"/>
  <c r="Y13" i="31" s="1"/>
  <c r="W675" i="22"/>
  <c r="X13" i="31" s="1"/>
  <c r="V675" i="22"/>
  <c r="W13" i="31" s="1"/>
  <c r="U675" i="22"/>
  <c r="V13" i="31" s="1"/>
  <c r="T675" i="22"/>
  <c r="U13" i="31" s="1"/>
  <c r="S675" i="22"/>
  <c r="T13" i="31" s="1"/>
  <c r="R675" i="22"/>
  <c r="S13" i="31" s="1"/>
  <c r="Q675" i="22"/>
  <c r="R13" i="31" s="1"/>
  <c r="P675" i="22"/>
  <c r="Q13" i="31" s="1"/>
  <c r="O675" i="22"/>
  <c r="P13" i="31" s="1"/>
  <c r="N675" i="22"/>
  <c r="O13" i="31" s="1"/>
  <c r="M675" i="22"/>
  <c r="N13" i="31" s="1"/>
  <c r="L675" i="22"/>
  <c r="M13" i="31" s="1"/>
  <c r="K675" i="22"/>
  <c r="L13" i="31" s="1"/>
  <c r="J675" i="22"/>
  <c r="K13" i="31" s="1"/>
  <c r="I675" i="22"/>
  <c r="J13" i="31" s="1"/>
  <c r="H675" i="22"/>
  <c r="I13" i="31" s="1"/>
  <c r="G675" i="22"/>
  <c r="H13" i="31" s="1"/>
  <c r="F675" i="22"/>
  <c r="G13" i="31" s="1"/>
  <c r="BN799" i="22"/>
  <c r="BM799" i="22"/>
  <c r="BL799" i="22"/>
  <c r="BK799" i="22"/>
  <c r="BJ799" i="22"/>
  <c r="BI799" i="22"/>
  <c r="BH799" i="22"/>
  <c r="BG799" i="22"/>
  <c r="BF799" i="22"/>
  <c r="BE799" i="22"/>
  <c r="BD799" i="22"/>
  <c r="BC799" i="22"/>
  <c r="BB799" i="22"/>
  <c r="BA799" i="22"/>
  <c r="AZ799" i="22"/>
  <c r="AY799" i="22"/>
  <c r="AX799" i="22"/>
  <c r="AW799" i="22"/>
  <c r="AV799" i="22"/>
  <c r="AU799" i="22"/>
  <c r="AT799" i="22"/>
  <c r="AS799" i="22"/>
  <c r="AR799" i="22"/>
  <c r="AQ799" i="22"/>
  <c r="AP799" i="22"/>
  <c r="AO799" i="22"/>
  <c r="AN799" i="22"/>
  <c r="AM799" i="22"/>
  <c r="AL799" i="22"/>
  <c r="AK799" i="22"/>
  <c r="AJ799" i="22"/>
  <c r="AI799" i="22"/>
  <c r="AH799" i="22"/>
  <c r="AG799" i="22"/>
  <c r="AF799" i="22"/>
  <c r="AE799" i="22"/>
  <c r="AD799" i="22"/>
  <c r="AC799" i="22"/>
  <c r="AB799" i="22"/>
  <c r="AA799" i="22"/>
  <c r="Z799" i="22"/>
  <c r="Y799" i="22"/>
  <c r="X799" i="22"/>
  <c r="W799" i="22"/>
  <c r="V799" i="22"/>
  <c r="U799" i="22"/>
  <c r="T799" i="22"/>
  <c r="S799" i="22"/>
  <c r="R799" i="22"/>
  <c r="Q799" i="22"/>
  <c r="P799" i="22"/>
  <c r="O799" i="22"/>
  <c r="N799" i="22"/>
  <c r="M799" i="22"/>
  <c r="L799" i="22"/>
  <c r="K799" i="22"/>
  <c r="J799" i="22"/>
  <c r="I799" i="22"/>
  <c r="H799" i="22"/>
  <c r="G799" i="22"/>
  <c r="F799" i="22"/>
  <c r="F614" i="22"/>
  <c r="G15" i="34" s="1"/>
  <c r="BN737" i="22"/>
  <c r="BO12" i="29" s="1"/>
  <c r="BM737" i="22"/>
  <c r="BN12" i="29" s="1"/>
  <c r="BL737" i="22"/>
  <c r="BM12" i="29" s="1"/>
  <c r="BK737" i="22"/>
  <c r="BL12" i="29" s="1"/>
  <c r="BJ737" i="22"/>
  <c r="BK12" i="29" s="1"/>
  <c r="BI737" i="22"/>
  <c r="BJ12" i="29" s="1"/>
  <c r="BH737" i="22"/>
  <c r="BI12" i="29" s="1"/>
  <c r="BG737" i="22"/>
  <c r="BH12" i="29" s="1"/>
  <c r="BF737" i="22"/>
  <c r="BG12" i="29" s="1"/>
  <c r="BE737" i="22"/>
  <c r="BF12" i="29" s="1"/>
  <c r="BD737" i="22"/>
  <c r="BE12" i="29" s="1"/>
  <c r="BC737" i="22"/>
  <c r="BD12" i="29" s="1"/>
  <c r="BB737" i="22"/>
  <c r="BC12" i="29" s="1"/>
  <c r="BA737" i="22"/>
  <c r="BB12" i="29" s="1"/>
  <c r="AZ737" i="22"/>
  <c r="BA12" i="29" s="1"/>
  <c r="AY737" i="22"/>
  <c r="AZ12" i="29" s="1"/>
  <c r="AX737" i="22"/>
  <c r="AY12" i="29" s="1"/>
  <c r="AW737" i="22"/>
  <c r="AX12" i="29" s="1"/>
  <c r="AV737" i="22"/>
  <c r="AW12" i="29" s="1"/>
  <c r="AU737" i="22"/>
  <c r="AV12" i="29" s="1"/>
  <c r="AT737" i="22"/>
  <c r="AU12" i="29" s="1"/>
  <c r="AS737" i="22"/>
  <c r="AT12" i="29" s="1"/>
  <c r="AR737" i="22"/>
  <c r="AS12" i="29" s="1"/>
  <c r="AQ737" i="22"/>
  <c r="AR12" i="29" s="1"/>
  <c r="AP737" i="22"/>
  <c r="AQ12" i="29" s="1"/>
  <c r="AO737" i="22"/>
  <c r="AP12" i="29" s="1"/>
  <c r="AN737" i="22"/>
  <c r="AO12" i="29" s="1"/>
  <c r="AM737" i="22"/>
  <c r="AN12" i="29" s="1"/>
  <c r="AL737" i="22"/>
  <c r="AM12" i="29" s="1"/>
  <c r="AK737" i="22"/>
  <c r="AL12" i="29" s="1"/>
  <c r="AJ737" i="22"/>
  <c r="AK12" i="29" s="1"/>
  <c r="AI737" i="22"/>
  <c r="AJ12" i="29" s="1"/>
  <c r="AH737" i="22"/>
  <c r="AI12" i="29" s="1"/>
  <c r="AG737" i="22"/>
  <c r="AH12" i="29" s="1"/>
  <c r="AF737" i="22"/>
  <c r="AG12" i="29" s="1"/>
  <c r="AE737" i="22"/>
  <c r="AF12" i="29" s="1"/>
  <c r="AD737" i="22"/>
  <c r="AE12" i="29" s="1"/>
  <c r="AC737" i="22"/>
  <c r="AD12" i="29" s="1"/>
  <c r="AB737" i="22"/>
  <c r="AC12" i="29" s="1"/>
  <c r="AA737" i="22"/>
  <c r="AB12" i="29" s="1"/>
  <c r="Z737" i="22"/>
  <c r="AA12" i="29" s="1"/>
  <c r="Y737" i="22"/>
  <c r="Z12" i="29" s="1"/>
  <c r="X737" i="22"/>
  <c r="Y12" i="29" s="1"/>
  <c r="W737" i="22"/>
  <c r="X12" i="29" s="1"/>
  <c r="V737" i="22"/>
  <c r="W12" i="29" s="1"/>
  <c r="U737" i="22"/>
  <c r="V12" i="29" s="1"/>
  <c r="T737" i="22"/>
  <c r="U12" i="29" s="1"/>
  <c r="S737" i="22"/>
  <c r="T12" i="29" s="1"/>
  <c r="R737" i="22"/>
  <c r="S12" i="29" s="1"/>
  <c r="Q737" i="22"/>
  <c r="R12" i="29" s="1"/>
  <c r="P737" i="22"/>
  <c r="Q12" i="29" s="1"/>
  <c r="O737" i="22"/>
  <c r="P12" i="29" s="1"/>
  <c r="N737" i="22"/>
  <c r="O12" i="29" s="1"/>
  <c r="M737" i="22"/>
  <c r="N12" i="29" s="1"/>
  <c r="L737" i="22"/>
  <c r="M12" i="29" s="1"/>
  <c r="K737" i="22"/>
  <c r="L12" i="29" s="1"/>
  <c r="J737" i="22"/>
  <c r="K12" i="29" s="1"/>
  <c r="I737" i="22"/>
  <c r="J12" i="29" s="1"/>
  <c r="H737" i="22"/>
  <c r="I12" i="29" s="1"/>
  <c r="G737" i="22"/>
  <c r="H12" i="29" s="1"/>
  <c r="F737" i="22"/>
  <c r="G12" i="29" s="1"/>
  <c r="BN674" i="22"/>
  <c r="BO12" i="31" s="1"/>
  <c r="BM674" i="22"/>
  <c r="BN12" i="31" s="1"/>
  <c r="BL674" i="22"/>
  <c r="BM12" i="31" s="1"/>
  <c r="BK674" i="22"/>
  <c r="BL12" i="31" s="1"/>
  <c r="BJ674" i="22"/>
  <c r="BK12" i="31" s="1"/>
  <c r="BI674" i="22"/>
  <c r="BJ12" i="31" s="1"/>
  <c r="BH674" i="22"/>
  <c r="BI12" i="31" s="1"/>
  <c r="BG674" i="22"/>
  <c r="BH12" i="31" s="1"/>
  <c r="BF674" i="22"/>
  <c r="BG12" i="31" s="1"/>
  <c r="BE674" i="22"/>
  <c r="BF12" i="31" s="1"/>
  <c r="BD674" i="22"/>
  <c r="BE12" i="31" s="1"/>
  <c r="BC674" i="22"/>
  <c r="BD12" i="31" s="1"/>
  <c r="BB674" i="22"/>
  <c r="BC12" i="31" s="1"/>
  <c r="BA674" i="22"/>
  <c r="BB12" i="31" s="1"/>
  <c r="AZ674" i="22"/>
  <c r="BA12" i="31" s="1"/>
  <c r="AY674" i="22"/>
  <c r="AZ12" i="31" s="1"/>
  <c r="AX674" i="22"/>
  <c r="AY12" i="31" s="1"/>
  <c r="AW674" i="22"/>
  <c r="AX12" i="31" s="1"/>
  <c r="AV674" i="22"/>
  <c r="AW12" i="31" s="1"/>
  <c r="AU674" i="22"/>
  <c r="AV12" i="31" s="1"/>
  <c r="AT674" i="22"/>
  <c r="AU12" i="31" s="1"/>
  <c r="AS674" i="22"/>
  <c r="AT12" i="31" s="1"/>
  <c r="AR674" i="22"/>
  <c r="AS12" i="31" s="1"/>
  <c r="AQ674" i="22"/>
  <c r="AR12" i="31" s="1"/>
  <c r="AP674" i="22"/>
  <c r="AQ12" i="31" s="1"/>
  <c r="AO674" i="22"/>
  <c r="AP12" i="31" s="1"/>
  <c r="AN674" i="22"/>
  <c r="AO12" i="31" s="1"/>
  <c r="AM674" i="22"/>
  <c r="AN12" i="31" s="1"/>
  <c r="AL674" i="22"/>
  <c r="AM12" i="31" s="1"/>
  <c r="AK674" i="22"/>
  <c r="AL12" i="31" s="1"/>
  <c r="AJ674" i="22"/>
  <c r="AK12" i="31" s="1"/>
  <c r="AI674" i="22"/>
  <c r="AJ12" i="31" s="1"/>
  <c r="AH674" i="22"/>
  <c r="AI12" i="31" s="1"/>
  <c r="AG674" i="22"/>
  <c r="AH12" i="31" s="1"/>
  <c r="AF674" i="22"/>
  <c r="AG12" i="31" s="1"/>
  <c r="AE674" i="22"/>
  <c r="AF12" i="31" s="1"/>
  <c r="AD674" i="22"/>
  <c r="AE12" i="31" s="1"/>
  <c r="AC674" i="22"/>
  <c r="AD12" i="31" s="1"/>
  <c r="AB674" i="22"/>
  <c r="AC12" i="31" s="1"/>
  <c r="AA674" i="22"/>
  <c r="AB12" i="31" s="1"/>
  <c r="Z674" i="22"/>
  <c r="AA12" i="31" s="1"/>
  <c r="Y674" i="22"/>
  <c r="Z12" i="31" s="1"/>
  <c r="X674" i="22"/>
  <c r="Y12" i="31" s="1"/>
  <c r="W674" i="22"/>
  <c r="X12" i="31" s="1"/>
  <c r="V674" i="22"/>
  <c r="W12" i="31" s="1"/>
  <c r="U674" i="22"/>
  <c r="V12" i="31" s="1"/>
  <c r="T674" i="22"/>
  <c r="U12" i="31" s="1"/>
  <c r="S674" i="22"/>
  <c r="T12" i="31" s="1"/>
  <c r="R674" i="22"/>
  <c r="S12" i="31" s="1"/>
  <c r="Q674" i="22"/>
  <c r="R12" i="31" s="1"/>
  <c r="P674" i="22"/>
  <c r="Q12" i="31" s="1"/>
  <c r="O674" i="22"/>
  <c r="P12" i="31" s="1"/>
  <c r="N674" i="22"/>
  <c r="O12" i="31" s="1"/>
  <c r="M674" i="22"/>
  <c r="N12" i="31" s="1"/>
  <c r="L674" i="22"/>
  <c r="M12" i="31" s="1"/>
  <c r="K674" i="22"/>
  <c r="L12" i="31" s="1"/>
  <c r="J674" i="22"/>
  <c r="K12" i="31" s="1"/>
  <c r="I674" i="22"/>
  <c r="J12" i="31" s="1"/>
  <c r="H674" i="22"/>
  <c r="I12" i="31" s="1"/>
  <c r="G674" i="22"/>
  <c r="H12" i="31" s="1"/>
  <c r="F674" i="22"/>
  <c r="G12" i="31" s="1"/>
  <c r="BN798" i="22"/>
  <c r="BM798" i="22"/>
  <c r="BL798" i="22"/>
  <c r="BK798" i="22"/>
  <c r="BJ798" i="22"/>
  <c r="BI798" i="22"/>
  <c r="BH798" i="22"/>
  <c r="BG798" i="22"/>
  <c r="BF798" i="22"/>
  <c r="BE798" i="22"/>
  <c r="BD798" i="22"/>
  <c r="BC798" i="22"/>
  <c r="BB798" i="22"/>
  <c r="BA798" i="22"/>
  <c r="AZ798" i="22"/>
  <c r="AY798" i="22"/>
  <c r="AX798" i="22"/>
  <c r="AW798" i="22"/>
  <c r="AV798" i="22"/>
  <c r="AU798" i="22"/>
  <c r="AT798" i="22"/>
  <c r="AS798" i="22"/>
  <c r="AR798" i="22"/>
  <c r="AQ798" i="22"/>
  <c r="AP798" i="22"/>
  <c r="AO798" i="22"/>
  <c r="AN798" i="22"/>
  <c r="AM798" i="22"/>
  <c r="AL798" i="22"/>
  <c r="AK798" i="22"/>
  <c r="AJ798" i="22"/>
  <c r="AI798" i="22"/>
  <c r="AH798" i="22"/>
  <c r="AG798" i="22"/>
  <c r="AF798" i="22"/>
  <c r="AE798" i="22"/>
  <c r="AD798" i="22"/>
  <c r="AC798" i="22"/>
  <c r="AB798" i="22"/>
  <c r="AA798" i="22"/>
  <c r="Z798" i="22"/>
  <c r="Y798" i="22"/>
  <c r="X798" i="22"/>
  <c r="W798" i="22"/>
  <c r="V798" i="22"/>
  <c r="U798" i="22"/>
  <c r="T798" i="22"/>
  <c r="S798" i="22"/>
  <c r="R798" i="22"/>
  <c r="Q798" i="22"/>
  <c r="P798" i="22"/>
  <c r="O798" i="22"/>
  <c r="N798" i="22"/>
  <c r="M798" i="22"/>
  <c r="L798" i="22"/>
  <c r="K798" i="22"/>
  <c r="J798" i="22"/>
  <c r="I798" i="22"/>
  <c r="H798" i="22"/>
  <c r="G798" i="22"/>
  <c r="F798" i="22"/>
  <c r="F613" i="22"/>
  <c r="BN736" i="22"/>
  <c r="BO11" i="29" s="1"/>
  <c r="BM736" i="22"/>
  <c r="BN11" i="29" s="1"/>
  <c r="BL736" i="22"/>
  <c r="BM11" i="29" s="1"/>
  <c r="BK736" i="22"/>
  <c r="BL11" i="29" s="1"/>
  <c r="BJ736" i="22"/>
  <c r="BK11" i="29" s="1"/>
  <c r="BI736" i="22"/>
  <c r="BJ11" i="29" s="1"/>
  <c r="BH736" i="22"/>
  <c r="BI11" i="29" s="1"/>
  <c r="BG736" i="22"/>
  <c r="BH11" i="29" s="1"/>
  <c r="BF736" i="22"/>
  <c r="BG11" i="29" s="1"/>
  <c r="BE736" i="22"/>
  <c r="BF11" i="29" s="1"/>
  <c r="BD736" i="22"/>
  <c r="BE11" i="29" s="1"/>
  <c r="BC736" i="22"/>
  <c r="BD11" i="29" s="1"/>
  <c r="BB736" i="22"/>
  <c r="BC11" i="29" s="1"/>
  <c r="BA736" i="22"/>
  <c r="BB11" i="29" s="1"/>
  <c r="AZ736" i="22"/>
  <c r="BA11" i="29" s="1"/>
  <c r="AY736" i="22"/>
  <c r="AZ11" i="29" s="1"/>
  <c r="AX736" i="22"/>
  <c r="AY11" i="29" s="1"/>
  <c r="AW736" i="22"/>
  <c r="AX11" i="29" s="1"/>
  <c r="AV736" i="22"/>
  <c r="AW11" i="29" s="1"/>
  <c r="AU736" i="22"/>
  <c r="AV11" i="29" s="1"/>
  <c r="AT736" i="22"/>
  <c r="AU11" i="29" s="1"/>
  <c r="AS736" i="22"/>
  <c r="AT11" i="29" s="1"/>
  <c r="AR736" i="22"/>
  <c r="AS11" i="29" s="1"/>
  <c r="AQ736" i="22"/>
  <c r="AR11" i="29" s="1"/>
  <c r="AP736" i="22"/>
  <c r="AQ11" i="29" s="1"/>
  <c r="AO736" i="22"/>
  <c r="AP11" i="29" s="1"/>
  <c r="AN736" i="22"/>
  <c r="AO11" i="29" s="1"/>
  <c r="AM736" i="22"/>
  <c r="AN11" i="29" s="1"/>
  <c r="AL736" i="22"/>
  <c r="AM11" i="29" s="1"/>
  <c r="AK736" i="22"/>
  <c r="AL11" i="29" s="1"/>
  <c r="AJ736" i="22"/>
  <c r="AK11" i="29" s="1"/>
  <c r="AI736" i="22"/>
  <c r="AJ11" i="29" s="1"/>
  <c r="AH736" i="22"/>
  <c r="AI11" i="29" s="1"/>
  <c r="AG736" i="22"/>
  <c r="AH11" i="29" s="1"/>
  <c r="AF736" i="22"/>
  <c r="AG11" i="29" s="1"/>
  <c r="AE736" i="22"/>
  <c r="AF11" i="29" s="1"/>
  <c r="AD736" i="22"/>
  <c r="AE11" i="29" s="1"/>
  <c r="AC736" i="22"/>
  <c r="AD11" i="29" s="1"/>
  <c r="AB736" i="22"/>
  <c r="AC11" i="29" s="1"/>
  <c r="AA736" i="22"/>
  <c r="AB11" i="29" s="1"/>
  <c r="Z736" i="22"/>
  <c r="AA11" i="29" s="1"/>
  <c r="Y736" i="22"/>
  <c r="Z11" i="29" s="1"/>
  <c r="X736" i="22"/>
  <c r="Y11" i="29" s="1"/>
  <c r="W736" i="22"/>
  <c r="X11" i="29" s="1"/>
  <c r="V736" i="22"/>
  <c r="W11" i="29" s="1"/>
  <c r="U736" i="22"/>
  <c r="V11" i="29" s="1"/>
  <c r="T736" i="22"/>
  <c r="U11" i="29" s="1"/>
  <c r="S736" i="22"/>
  <c r="T11" i="29" s="1"/>
  <c r="R736" i="22"/>
  <c r="S11" i="29" s="1"/>
  <c r="Q736" i="22"/>
  <c r="R11" i="29" s="1"/>
  <c r="P736" i="22"/>
  <c r="Q11" i="29" s="1"/>
  <c r="O736" i="22"/>
  <c r="P11" i="29" s="1"/>
  <c r="N736" i="22"/>
  <c r="O11" i="29" s="1"/>
  <c r="M736" i="22"/>
  <c r="N11" i="29" s="1"/>
  <c r="L736" i="22"/>
  <c r="M11" i="29" s="1"/>
  <c r="K736" i="22"/>
  <c r="L11" i="29" s="1"/>
  <c r="J736" i="22"/>
  <c r="K11" i="29" s="1"/>
  <c r="I736" i="22"/>
  <c r="J11" i="29" s="1"/>
  <c r="H736" i="22"/>
  <c r="I11" i="29" s="1"/>
  <c r="G736" i="22"/>
  <c r="H11" i="29" s="1"/>
  <c r="F736" i="22"/>
  <c r="G11" i="29" s="1"/>
  <c r="BN673" i="22"/>
  <c r="BO11" i="31" s="1"/>
  <c r="BM673" i="22"/>
  <c r="BN11" i="31" s="1"/>
  <c r="BL673" i="22"/>
  <c r="BM11" i="31" s="1"/>
  <c r="BK673" i="22"/>
  <c r="BL11" i="31" s="1"/>
  <c r="BJ673" i="22"/>
  <c r="BK11" i="31" s="1"/>
  <c r="BI673" i="22"/>
  <c r="BJ11" i="31" s="1"/>
  <c r="BH673" i="22"/>
  <c r="BI11" i="31" s="1"/>
  <c r="BG673" i="22"/>
  <c r="BH11" i="31" s="1"/>
  <c r="BF673" i="22"/>
  <c r="BG11" i="31" s="1"/>
  <c r="BE673" i="22"/>
  <c r="BF11" i="31" s="1"/>
  <c r="BD673" i="22"/>
  <c r="BE11" i="31" s="1"/>
  <c r="BC673" i="22"/>
  <c r="BD11" i="31" s="1"/>
  <c r="BB673" i="22"/>
  <c r="BC11" i="31" s="1"/>
  <c r="BA673" i="22"/>
  <c r="BB11" i="31" s="1"/>
  <c r="AZ673" i="22"/>
  <c r="BA11" i="31" s="1"/>
  <c r="AY673" i="22"/>
  <c r="AZ11" i="31" s="1"/>
  <c r="AX673" i="22"/>
  <c r="AY11" i="31" s="1"/>
  <c r="AW673" i="22"/>
  <c r="AX11" i="31" s="1"/>
  <c r="AV673" i="22"/>
  <c r="AW11" i="31" s="1"/>
  <c r="AU673" i="22"/>
  <c r="AV11" i="31" s="1"/>
  <c r="AT673" i="22"/>
  <c r="AU11" i="31" s="1"/>
  <c r="AS673" i="22"/>
  <c r="AT11" i="31" s="1"/>
  <c r="AR673" i="22"/>
  <c r="AS11" i="31" s="1"/>
  <c r="AQ673" i="22"/>
  <c r="AR11" i="31" s="1"/>
  <c r="AP673" i="22"/>
  <c r="AQ11" i="31" s="1"/>
  <c r="AO673" i="22"/>
  <c r="AP11" i="31" s="1"/>
  <c r="AN673" i="22"/>
  <c r="AO11" i="31" s="1"/>
  <c r="AM673" i="22"/>
  <c r="AN11" i="31" s="1"/>
  <c r="AL673" i="22"/>
  <c r="AM11" i="31" s="1"/>
  <c r="AK673" i="22"/>
  <c r="AL11" i="31" s="1"/>
  <c r="AJ673" i="22"/>
  <c r="AK11" i="31" s="1"/>
  <c r="AI673" i="22"/>
  <c r="AJ11" i="31" s="1"/>
  <c r="AH673" i="22"/>
  <c r="AI11" i="31" s="1"/>
  <c r="AG673" i="22"/>
  <c r="AH11" i="31" s="1"/>
  <c r="AF673" i="22"/>
  <c r="AG11" i="31" s="1"/>
  <c r="AE673" i="22"/>
  <c r="AF11" i="31" s="1"/>
  <c r="AD673" i="22"/>
  <c r="AE11" i="31" s="1"/>
  <c r="AC673" i="22"/>
  <c r="AD11" i="31" s="1"/>
  <c r="AB673" i="22"/>
  <c r="AC11" i="31" s="1"/>
  <c r="AA673" i="22"/>
  <c r="AB11" i="31" s="1"/>
  <c r="Z673" i="22"/>
  <c r="AA11" i="31" s="1"/>
  <c r="Y673" i="22"/>
  <c r="Z11" i="31" s="1"/>
  <c r="X673" i="22"/>
  <c r="Y11" i="31" s="1"/>
  <c r="W673" i="22"/>
  <c r="X11" i="31" s="1"/>
  <c r="V673" i="22"/>
  <c r="W11" i="31" s="1"/>
  <c r="U673" i="22"/>
  <c r="V11" i="31" s="1"/>
  <c r="T673" i="22"/>
  <c r="U11" i="31" s="1"/>
  <c r="S673" i="22"/>
  <c r="T11" i="31" s="1"/>
  <c r="R673" i="22"/>
  <c r="S11" i="31" s="1"/>
  <c r="Q673" i="22"/>
  <c r="R11" i="31" s="1"/>
  <c r="P673" i="22"/>
  <c r="Q11" i="31" s="1"/>
  <c r="O673" i="22"/>
  <c r="P11" i="31" s="1"/>
  <c r="N673" i="22"/>
  <c r="O11" i="31" s="1"/>
  <c r="M673" i="22"/>
  <c r="N11" i="31" s="1"/>
  <c r="L673" i="22"/>
  <c r="M11" i="31" s="1"/>
  <c r="K673" i="22"/>
  <c r="L11" i="31" s="1"/>
  <c r="J673" i="22"/>
  <c r="K11" i="31" s="1"/>
  <c r="I673" i="22"/>
  <c r="J11" i="31" s="1"/>
  <c r="H673" i="22"/>
  <c r="I11" i="31" s="1"/>
  <c r="G673" i="22"/>
  <c r="H11" i="31" s="1"/>
  <c r="F673" i="22"/>
  <c r="G11" i="31" s="1"/>
  <c r="G338" i="22"/>
  <c r="G337" i="22"/>
  <c r="G336" i="22"/>
  <c r="G334" i="22"/>
  <c r="G333" i="22"/>
  <c r="G332" i="22"/>
  <c r="F524" i="21"/>
  <c r="F555" i="21"/>
  <c r="G298" i="21"/>
  <c r="F525" i="21"/>
  <c r="F556" i="21"/>
  <c r="G299" i="21"/>
  <c r="F526" i="21"/>
  <c r="F557" i="21"/>
  <c r="G300" i="21"/>
  <c r="F528" i="21"/>
  <c r="F559" i="21"/>
  <c r="G302" i="21"/>
  <c r="F529" i="21"/>
  <c r="F560" i="21"/>
  <c r="G303" i="21"/>
  <c r="F530" i="21"/>
  <c r="F561" i="21"/>
  <c r="G304" i="21"/>
  <c r="F508" i="21"/>
  <c r="F539" i="21"/>
  <c r="G282" i="21"/>
  <c r="F509" i="21"/>
  <c r="F540" i="21"/>
  <c r="G283" i="21"/>
  <c r="F510" i="21"/>
  <c r="F541" i="21"/>
  <c r="G284" i="21"/>
  <c r="F512" i="21"/>
  <c r="F543" i="21"/>
  <c r="G286" i="21"/>
  <c r="F513" i="21"/>
  <c r="F544" i="21"/>
  <c r="G287" i="21"/>
  <c r="F514" i="21"/>
  <c r="F545" i="21"/>
  <c r="G288" i="21"/>
  <c r="BN793" i="21"/>
  <c r="BM793" i="21"/>
  <c r="BL793" i="21"/>
  <c r="BK793" i="21"/>
  <c r="BJ793" i="21"/>
  <c r="BI793" i="21"/>
  <c r="BH793" i="21"/>
  <c r="BG793" i="21"/>
  <c r="BF793" i="21"/>
  <c r="BE793" i="21"/>
  <c r="BD793" i="21"/>
  <c r="BC793" i="21"/>
  <c r="BB793" i="21"/>
  <c r="BA793" i="21"/>
  <c r="AZ793" i="21"/>
  <c r="AY793" i="21"/>
  <c r="AX793" i="21"/>
  <c r="AW793" i="21"/>
  <c r="AV793" i="21"/>
  <c r="AU793" i="21"/>
  <c r="AT793" i="21"/>
  <c r="AS793" i="21"/>
  <c r="AR793" i="21"/>
  <c r="AQ793" i="21"/>
  <c r="AP793" i="21"/>
  <c r="AO793" i="21"/>
  <c r="AN793" i="21"/>
  <c r="AM793" i="21"/>
  <c r="AL793" i="21"/>
  <c r="AK793" i="21"/>
  <c r="AJ793" i="21"/>
  <c r="AI793" i="21"/>
  <c r="AH793" i="21"/>
  <c r="AG793" i="21"/>
  <c r="AF793" i="21"/>
  <c r="AE793" i="21"/>
  <c r="AD793" i="21"/>
  <c r="AC793" i="21"/>
  <c r="AB793" i="21"/>
  <c r="AA793" i="21"/>
  <c r="Z793" i="21"/>
  <c r="Y793" i="21"/>
  <c r="X793" i="21"/>
  <c r="W793" i="21"/>
  <c r="V793" i="21"/>
  <c r="U793" i="21"/>
  <c r="T793" i="21"/>
  <c r="S793" i="21"/>
  <c r="R793" i="21"/>
  <c r="Q793" i="21"/>
  <c r="P793" i="21"/>
  <c r="O793" i="21"/>
  <c r="N793" i="21"/>
  <c r="M793" i="21"/>
  <c r="L793" i="21"/>
  <c r="K793" i="21"/>
  <c r="J793" i="21"/>
  <c r="I793" i="21"/>
  <c r="H793" i="21"/>
  <c r="G793" i="21"/>
  <c r="F793" i="21"/>
  <c r="F608" i="21"/>
  <c r="BN731" i="21"/>
  <c r="BM731" i="21"/>
  <c r="BL731" i="21"/>
  <c r="BK731" i="21"/>
  <c r="BJ731" i="21"/>
  <c r="BI731" i="21"/>
  <c r="BH731" i="21"/>
  <c r="BG731" i="21"/>
  <c r="BF731" i="21"/>
  <c r="BE731" i="21"/>
  <c r="BD731" i="21"/>
  <c r="BC731" i="21"/>
  <c r="BB731" i="21"/>
  <c r="BA731" i="21"/>
  <c r="AZ731" i="21"/>
  <c r="AY731" i="21"/>
  <c r="AX731" i="21"/>
  <c r="AW731" i="21"/>
  <c r="AV731" i="21"/>
  <c r="AU731" i="21"/>
  <c r="AT731" i="21"/>
  <c r="AS731" i="21"/>
  <c r="AR731" i="21"/>
  <c r="AQ731" i="21"/>
  <c r="AP731" i="21"/>
  <c r="AO731" i="21"/>
  <c r="AN731" i="21"/>
  <c r="AM731" i="21"/>
  <c r="AL731" i="21"/>
  <c r="AK731" i="21"/>
  <c r="AJ731" i="21"/>
  <c r="AI731" i="21"/>
  <c r="AH731" i="21"/>
  <c r="AG731" i="21"/>
  <c r="AF731" i="21"/>
  <c r="AE731" i="21"/>
  <c r="AD731" i="21"/>
  <c r="AC731" i="21"/>
  <c r="AB731" i="21"/>
  <c r="AA731" i="21"/>
  <c r="Z731" i="21"/>
  <c r="Y731" i="21"/>
  <c r="X731" i="21"/>
  <c r="W731" i="21"/>
  <c r="V731" i="21"/>
  <c r="U731" i="21"/>
  <c r="T731" i="21"/>
  <c r="S731" i="21"/>
  <c r="R731" i="21"/>
  <c r="Q731" i="21"/>
  <c r="P731" i="21"/>
  <c r="O731" i="21"/>
  <c r="N731" i="21"/>
  <c r="M731" i="21"/>
  <c r="L731" i="21"/>
  <c r="K731" i="21"/>
  <c r="J731" i="21"/>
  <c r="I731" i="21"/>
  <c r="H731" i="21"/>
  <c r="G731" i="21"/>
  <c r="F731" i="21"/>
  <c r="BN668" i="21"/>
  <c r="BM668" i="21"/>
  <c r="BL668" i="21"/>
  <c r="BK668" i="21"/>
  <c r="BJ668" i="21"/>
  <c r="BI668" i="21"/>
  <c r="BH668" i="21"/>
  <c r="BG668" i="21"/>
  <c r="BF668" i="21"/>
  <c r="BE668" i="21"/>
  <c r="BD668" i="21"/>
  <c r="BC668" i="21"/>
  <c r="BB668" i="21"/>
  <c r="BA668" i="21"/>
  <c r="AZ668" i="21"/>
  <c r="AY668" i="21"/>
  <c r="AX668" i="21"/>
  <c r="AW668" i="21"/>
  <c r="AV668" i="21"/>
  <c r="AU668" i="21"/>
  <c r="AT668" i="21"/>
  <c r="AS668" i="21"/>
  <c r="AR668" i="21"/>
  <c r="AQ668" i="21"/>
  <c r="AP668" i="21"/>
  <c r="AO668" i="21"/>
  <c r="AN668" i="21"/>
  <c r="AM668" i="21"/>
  <c r="AL668" i="21"/>
  <c r="AK668" i="21"/>
  <c r="AJ668" i="21"/>
  <c r="AI668" i="21"/>
  <c r="AH668" i="21"/>
  <c r="AG668" i="21"/>
  <c r="AF668" i="21"/>
  <c r="AE668" i="21"/>
  <c r="AD668" i="21"/>
  <c r="AC668" i="21"/>
  <c r="AB668" i="21"/>
  <c r="AA668" i="21"/>
  <c r="Z668" i="21"/>
  <c r="Y668" i="21"/>
  <c r="X668" i="21"/>
  <c r="W668" i="21"/>
  <c r="V668" i="21"/>
  <c r="U668" i="21"/>
  <c r="T668" i="21"/>
  <c r="S668" i="21"/>
  <c r="R668" i="21"/>
  <c r="Q668" i="21"/>
  <c r="P668" i="21"/>
  <c r="O668" i="21"/>
  <c r="N668" i="21"/>
  <c r="M668" i="21"/>
  <c r="L668" i="21"/>
  <c r="K668" i="21"/>
  <c r="J668" i="21"/>
  <c r="I668" i="21"/>
  <c r="H668" i="21"/>
  <c r="G668" i="21"/>
  <c r="F668" i="21"/>
  <c r="BN794" i="21"/>
  <c r="BM794" i="21"/>
  <c r="BL794" i="21"/>
  <c r="BK794" i="21"/>
  <c r="BJ794" i="21"/>
  <c r="BI794" i="21"/>
  <c r="BH794" i="21"/>
  <c r="BG794" i="21"/>
  <c r="BF794" i="21"/>
  <c r="BE794" i="21"/>
  <c r="BD794" i="21"/>
  <c r="BC794" i="21"/>
  <c r="BB794" i="21"/>
  <c r="BA794" i="21"/>
  <c r="AZ794" i="21"/>
  <c r="AY794" i="21"/>
  <c r="AX794" i="21"/>
  <c r="AW794" i="21"/>
  <c r="AV794" i="21"/>
  <c r="AU794" i="21"/>
  <c r="AT794" i="21"/>
  <c r="AS794" i="21"/>
  <c r="AR794" i="21"/>
  <c r="AQ794" i="21"/>
  <c r="AP794" i="21"/>
  <c r="AO794" i="21"/>
  <c r="AN794" i="21"/>
  <c r="AM794" i="21"/>
  <c r="AL794" i="21"/>
  <c r="AK794" i="21"/>
  <c r="AJ794" i="21"/>
  <c r="AI794" i="21"/>
  <c r="AH794" i="21"/>
  <c r="AG794" i="21"/>
  <c r="AF794" i="21"/>
  <c r="AE794" i="21"/>
  <c r="AD794" i="21"/>
  <c r="AC794" i="21"/>
  <c r="AB794" i="21"/>
  <c r="AA794" i="21"/>
  <c r="Z794" i="21"/>
  <c r="Y794" i="21"/>
  <c r="X794" i="21"/>
  <c r="W794" i="21"/>
  <c r="V794" i="21"/>
  <c r="U794" i="21"/>
  <c r="T794" i="21"/>
  <c r="S794" i="21"/>
  <c r="R794" i="21"/>
  <c r="Q794" i="21"/>
  <c r="P794" i="21"/>
  <c r="O794" i="21"/>
  <c r="N794" i="21"/>
  <c r="M794" i="21"/>
  <c r="L794" i="21"/>
  <c r="K794" i="21"/>
  <c r="J794" i="21"/>
  <c r="I794" i="21"/>
  <c r="H794" i="21"/>
  <c r="G794" i="21"/>
  <c r="F794" i="21"/>
  <c r="F609" i="21"/>
  <c r="BN732" i="21"/>
  <c r="BM732" i="21"/>
  <c r="BL732" i="21"/>
  <c r="BK732" i="21"/>
  <c r="BJ732" i="21"/>
  <c r="BI732" i="21"/>
  <c r="BH732" i="21"/>
  <c r="BG732" i="21"/>
  <c r="BF732" i="21"/>
  <c r="BE732" i="21"/>
  <c r="BD732" i="21"/>
  <c r="BC732" i="21"/>
  <c r="BB732" i="21"/>
  <c r="BA732" i="21"/>
  <c r="AZ732" i="21"/>
  <c r="AY732" i="21"/>
  <c r="AX732" i="21"/>
  <c r="AW732" i="21"/>
  <c r="AV732" i="21"/>
  <c r="AU732" i="21"/>
  <c r="AT732" i="21"/>
  <c r="AS732" i="21"/>
  <c r="AR732" i="21"/>
  <c r="AQ732" i="21"/>
  <c r="AP732" i="21"/>
  <c r="AO732" i="21"/>
  <c r="AN732" i="21"/>
  <c r="AM732" i="21"/>
  <c r="AL732" i="21"/>
  <c r="AK732" i="21"/>
  <c r="AJ732" i="21"/>
  <c r="AI732" i="21"/>
  <c r="AH732" i="21"/>
  <c r="AG732" i="21"/>
  <c r="AF732" i="21"/>
  <c r="AE732" i="21"/>
  <c r="AD732" i="21"/>
  <c r="AC732" i="21"/>
  <c r="AB732" i="21"/>
  <c r="AA732" i="21"/>
  <c r="Z732" i="21"/>
  <c r="Y732" i="21"/>
  <c r="X732" i="21"/>
  <c r="W732" i="21"/>
  <c r="V732" i="21"/>
  <c r="U732" i="21"/>
  <c r="T732" i="21"/>
  <c r="S732" i="21"/>
  <c r="R732" i="21"/>
  <c r="Q732" i="21"/>
  <c r="P732" i="21"/>
  <c r="O732" i="21"/>
  <c r="N732" i="21"/>
  <c r="M732" i="21"/>
  <c r="L732" i="21"/>
  <c r="K732" i="21"/>
  <c r="J732" i="21"/>
  <c r="I732" i="21"/>
  <c r="H732" i="21"/>
  <c r="G732" i="21"/>
  <c r="F732" i="21"/>
  <c r="BN669" i="21"/>
  <c r="BM669" i="21"/>
  <c r="BL669" i="21"/>
  <c r="BK669" i="21"/>
  <c r="BJ669" i="21"/>
  <c r="BI669" i="21"/>
  <c r="BH669" i="21"/>
  <c r="BG669" i="21"/>
  <c r="BF669" i="21"/>
  <c r="BE669" i="21"/>
  <c r="BD669" i="21"/>
  <c r="BC669" i="21"/>
  <c r="BB669" i="21"/>
  <c r="BA669" i="21"/>
  <c r="AZ669" i="21"/>
  <c r="AY669" i="21"/>
  <c r="AX669" i="21"/>
  <c r="AW669" i="21"/>
  <c r="AV669" i="21"/>
  <c r="AU669" i="21"/>
  <c r="AT669" i="21"/>
  <c r="AS669" i="21"/>
  <c r="AR669" i="21"/>
  <c r="AQ669" i="21"/>
  <c r="AP669" i="21"/>
  <c r="AO669" i="21"/>
  <c r="AN669" i="21"/>
  <c r="AM669" i="21"/>
  <c r="AL669" i="21"/>
  <c r="AK669" i="21"/>
  <c r="AJ669" i="21"/>
  <c r="AI669" i="21"/>
  <c r="AH669" i="21"/>
  <c r="AG669" i="21"/>
  <c r="AF669" i="21"/>
  <c r="AE669" i="21"/>
  <c r="AD669" i="21"/>
  <c r="AC669" i="21"/>
  <c r="AB669" i="21"/>
  <c r="AA669" i="21"/>
  <c r="Z669" i="21"/>
  <c r="Y669" i="21"/>
  <c r="X669" i="21"/>
  <c r="W669" i="21"/>
  <c r="V669" i="21"/>
  <c r="U669" i="21"/>
  <c r="T669" i="21"/>
  <c r="S669" i="21"/>
  <c r="R669" i="21"/>
  <c r="Q669" i="21"/>
  <c r="P669" i="21"/>
  <c r="O669" i="21"/>
  <c r="N669" i="21"/>
  <c r="M669" i="21"/>
  <c r="L669" i="21"/>
  <c r="K669" i="21"/>
  <c r="J669" i="21"/>
  <c r="I669" i="21"/>
  <c r="H669" i="21"/>
  <c r="G669" i="21"/>
  <c r="F669" i="21"/>
  <c r="BN795" i="21"/>
  <c r="BM795" i="21"/>
  <c r="BL795" i="21"/>
  <c r="BK795" i="21"/>
  <c r="BJ795" i="21"/>
  <c r="BI795" i="21"/>
  <c r="BH795" i="21"/>
  <c r="BG795" i="21"/>
  <c r="BF795" i="21"/>
  <c r="BE795" i="21"/>
  <c r="BD795" i="21"/>
  <c r="BC795" i="21"/>
  <c r="BB795" i="21"/>
  <c r="BA795" i="21"/>
  <c r="AZ795" i="21"/>
  <c r="AY795" i="21"/>
  <c r="AX795" i="21"/>
  <c r="AW795" i="21"/>
  <c r="AV795" i="21"/>
  <c r="AU795" i="21"/>
  <c r="AT795" i="21"/>
  <c r="AS795" i="21"/>
  <c r="AR795" i="21"/>
  <c r="AQ795" i="21"/>
  <c r="AP795" i="21"/>
  <c r="AO795" i="21"/>
  <c r="AN795" i="21"/>
  <c r="AM795" i="21"/>
  <c r="AL795" i="21"/>
  <c r="AK795" i="21"/>
  <c r="AJ795" i="21"/>
  <c r="AI795" i="21"/>
  <c r="AH795" i="21"/>
  <c r="AG795" i="21"/>
  <c r="AF795" i="21"/>
  <c r="AE795" i="21"/>
  <c r="AD795" i="21"/>
  <c r="AC795" i="21"/>
  <c r="AB795" i="21"/>
  <c r="AA795" i="21"/>
  <c r="Z795" i="21"/>
  <c r="Y795" i="21"/>
  <c r="X795" i="21"/>
  <c r="W795" i="21"/>
  <c r="V795" i="21"/>
  <c r="U795" i="21"/>
  <c r="T795" i="21"/>
  <c r="S795" i="21"/>
  <c r="R795" i="21"/>
  <c r="Q795" i="21"/>
  <c r="P795" i="21"/>
  <c r="O795" i="21"/>
  <c r="N795" i="21"/>
  <c r="M795" i="21"/>
  <c r="L795" i="21"/>
  <c r="K795" i="21"/>
  <c r="J795" i="21"/>
  <c r="I795" i="21"/>
  <c r="H795" i="21"/>
  <c r="G795" i="21"/>
  <c r="F795" i="21"/>
  <c r="F610" i="21"/>
  <c r="BN733" i="21"/>
  <c r="BM733" i="21"/>
  <c r="BL733" i="21"/>
  <c r="BK733" i="21"/>
  <c r="BJ733" i="21"/>
  <c r="BI733" i="21"/>
  <c r="BH733" i="21"/>
  <c r="BG733" i="21"/>
  <c r="BF733" i="21"/>
  <c r="BE733" i="21"/>
  <c r="BD733" i="21"/>
  <c r="BC733" i="21"/>
  <c r="BB733" i="21"/>
  <c r="BA733" i="21"/>
  <c r="AZ733" i="21"/>
  <c r="AY733" i="21"/>
  <c r="AX733" i="21"/>
  <c r="AW733" i="21"/>
  <c r="AV733" i="21"/>
  <c r="AU733" i="21"/>
  <c r="AT733" i="21"/>
  <c r="AS733" i="21"/>
  <c r="AR733" i="21"/>
  <c r="AQ733" i="21"/>
  <c r="AP733" i="21"/>
  <c r="AO733" i="21"/>
  <c r="AN733" i="21"/>
  <c r="AM733" i="21"/>
  <c r="AL733" i="21"/>
  <c r="AK733" i="21"/>
  <c r="AJ733" i="21"/>
  <c r="AI733" i="21"/>
  <c r="AH733" i="21"/>
  <c r="AG733" i="21"/>
  <c r="AF733" i="21"/>
  <c r="AE733" i="21"/>
  <c r="AD733" i="21"/>
  <c r="AC733" i="21"/>
  <c r="AB733" i="21"/>
  <c r="AA733" i="21"/>
  <c r="Z733" i="21"/>
  <c r="Y733" i="21"/>
  <c r="X733" i="21"/>
  <c r="W733" i="21"/>
  <c r="V733" i="21"/>
  <c r="U733" i="21"/>
  <c r="T733" i="21"/>
  <c r="S733" i="21"/>
  <c r="R733" i="21"/>
  <c r="Q733" i="21"/>
  <c r="P733" i="21"/>
  <c r="O733" i="21"/>
  <c r="N733" i="21"/>
  <c r="M733" i="21"/>
  <c r="L733" i="21"/>
  <c r="K733" i="21"/>
  <c r="J733" i="21"/>
  <c r="I733" i="21"/>
  <c r="H733" i="21"/>
  <c r="G733" i="21"/>
  <c r="F733" i="21"/>
  <c r="BN670" i="21"/>
  <c r="BM670" i="21"/>
  <c r="BL670" i="21"/>
  <c r="BK670" i="21"/>
  <c r="BJ670" i="21"/>
  <c r="BI670" i="21"/>
  <c r="BH670" i="21"/>
  <c r="BG670" i="21"/>
  <c r="BF670" i="21"/>
  <c r="BE670" i="21"/>
  <c r="BD670" i="21"/>
  <c r="BC670" i="21"/>
  <c r="BB670" i="21"/>
  <c r="BA670" i="21"/>
  <c r="AZ670" i="21"/>
  <c r="AY670" i="21"/>
  <c r="AX670" i="21"/>
  <c r="AW670" i="21"/>
  <c r="AV670" i="21"/>
  <c r="AU670" i="21"/>
  <c r="AT670" i="21"/>
  <c r="AS670" i="21"/>
  <c r="AR670" i="21"/>
  <c r="AQ670" i="21"/>
  <c r="AP670" i="21"/>
  <c r="AO670" i="21"/>
  <c r="AN670" i="21"/>
  <c r="AM670" i="21"/>
  <c r="AL670" i="21"/>
  <c r="AK670" i="21"/>
  <c r="AJ670" i="21"/>
  <c r="AI670" i="21"/>
  <c r="AH670" i="21"/>
  <c r="AG670" i="21"/>
  <c r="AF670" i="21"/>
  <c r="AE670" i="21"/>
  <c r="AD670" i="21"/>
  <c r="AC670" i="21"/>
  <c r="AB670" i="21"/>
  <c r="AA670" i="21"/>
  <c r="Z670" i="21"/>
  <c r="Y670" i="21"/>
  <c r="X670" i="21"/>
  <c r="W670" i="21"/>
  <c r="V670" i="21"/>
  <c r="U670" i="21"/>
  <c r="T670" i="21"/>
  <c r="S670" i="21"/>
  <c r="R670" i="21"/>
  <c r="Q670" i="21"/>
  <c r="P670" i="21"/>
  <c r="O670" i="21"/>
  <c r="N670" i="21"/>
  <c r="M670" i="21"/>
  <c r="L670" i="21"/>
  <c r="K670" i="21"/>
  <c r="J670" i="21"/>
  <c r="I670" i="21"/>
  <c r="H670" i="21"/>
  <c r="G670" i="21"/>
  <c r="F670" i="21"/>
  <c r="G313" i="21"/>
  <c r="G312" i="21"/>
  <c r="G311" i="21"/>
  <c r="G309" i="21"/>
  <c r="G308" i="21"/>
  <c r="G307" i="21"/>
  <c r="G329" i="21"/>
  <c r="G328" i="21"/>
  <c r="G327" i="21"/>
  <c r="G325" i="21"/>
  <c r="G324" i="21"/>
  <c r="G323" i="21"/>
  <c r="G57" i="27" l="1"/>
  <c r="G66" i="34"/>
  <c r="F610" i="8"/>
  <c r="G14" i="34"/>
  <c r="F740" i="22"/>
  <c r="G199" i="23"/>
  <c r="G202" i="23"/>
  <c r="N78" i="26" s="1"/>
  <c r="F367" i="8"/>
  <c r="K199" i="23"/>
  <c r="N75" i="26" s="1"/>
  <c r="K202" i="23"/>
  <c r="G67" i="34"/>
  <c r="F611" i="8"/>
  <c r="G68" i="34"/>
  <c r="F612" i="8"/>
  <c r="I197" i="23"/>
  <c r="I191" i="23"/>
  <c r="I190" i="23"/>
  <c r="K189" i="23"/>
  <c r="L75" i="26" s="1"/>
  <c r="G192" i="23"/>
  <c r="L78" i="26" s="1"/>
  <c r="K192" i="23"/>
  <c r="G196" i="23"/>
  <c r="I196" i="23"/>
  <c r="I189" i="23"/>
  <c r="I199" i="23"/>
  <c r="K191" i="23"/>
  <c r="L77" i="26" s="1"/>
  <c r="K190" i="23"/>
  <c r="L76" i="26" s="1"/>
  <c r="I186" i="23"/>
  <c r="K196" i="23"/>
  <c r="N72" i="26" s="1"/>
  <c r="I187" i="23"/>
  <c r="G200" i="23"/>
  <c r="K186" i="23"/>
  <c r="L72" i="26" s="1"/>
  <c r="K200" i="23"/>
  <c r="N76" i="26" s="1"/>
  <c r="K198" i="23"/>
  <c r="N74" i="26" s="1"/>
  <c r="K188" i="23"/>
  <c r="L74" i="26" s="1"/>
  <c r="G201" i="23"/>
  <c r="K187" i="23"/>
  <c r="L73" i="26" s="1"/>
  <c r="I201" i="23"/>
  <c r="G191" i="23"/>
  <c r="K201" i="23"/>
  <c r="N77" i="26" s="1"/>
  <c r="G186" i="23"/>
  <c r="K197" i="23"/>
  <c r="N73" i="26" s="1"/>
  <c r="G190" i="23"/>
  <c r="P65" i="34"/>
  <c r="O637" i="8"/>
  <c r="P89" i="34" s="1"/>
  <c r="AI636" i="8"/>
  <c r="AJ88" i="34" s="1"/>
  <c r="AJ64" i="34"/>
  <c r="BC637" i="8"/>
  <c r="BD89" i="34" s="1"/>
  <c r="BD65" i="34"/>
  <c r="BI636" i="8"/>
  <c r="BJ88" i="34" s="1"/>
  <c r="BJ64" i="34"/>
  <c r="BJ67" i="34"/>
  <c r="BI640" i="8"/>
  <c r="BJ91" i="34" s="1"/>
  <c r="BI635" i="8"/>
  <c r="BJ87" i="34" s="1"/>
  <c r="BJ63" i="34"/>
  <c r="BI641" i="8"/>
  <c r="BJ92" i="34" s="1"/>
  <c r="BJ68" i="34"/>
  <c r="W66" i="34"/>
  <c r="V639" i="8"/>
  <c r="W90" i="34" s="1"/>
  <c r="AP635" i="8"/>
  <c r="AQ87" i="34" s="1"/>
  <c r="AQ63" i="34"/>
  <c r="AB641" i="8"/>
  <c r="AC92" i="34" s="1"/>
  <c r="AC68" i="34"/>
  <c r="V636" i="8"/>
  <c r="W88" i="34" s="1"/>
  <c r="W64" i="34"/>
  <c r="I639" i="8"/>
  <c r="J90" i="34" s="1"/>
  <c r="J66" i="34"/>
  <c r="BJ641" i="8"/>
  <c r="BK92" i="34" s="1"/>
  <c r="BK68" i="34"/>
  <c r="W637" i="8"/>
  <c r="X89" i="34" s="1"/>
  <c r="X65" i="34"/>
  <c r="BH76" i="34"/>
  <c r="BG652" i="8"/>
  <c r="BH100" i="34" s="1"/>
  <c r="J639" i="8"/>
  <c r="K90" i="34" s="1"/>
  <c r="K66" i="34"/>
  <c r="AB639" i="8"/>
  <c r="AC90" i="34" s="1"/>
  <c r="AC66" i="34"/>
  <c r="O635" i="8"/>
  <c r="P87" i="34" s="1"/>
  <c r="P63" i="34"/>
  <c r="AI641" i="8"/>
  <c r="AJ92" i="34" s="1"/>
  <c r="AJ68" i="34"/>
  <c r="BC636" i="8"/>
  <c r="BD88" i="34" s="1"/>
  <c r="BD64" i="34"/>
  <c r="BI639" i="8"/>
  <c r="BJ90" i="34" s="1"/>
  <c r="BJ66" i="34"/>
  <c r="AP640" i="8"/>
  <c r="AQ91" i="34" s="1"/>
  <c r="AQ67" i="34"/>
  <c r="BI637" i="8"/>
  <c r="BJ89" i="34" s="1"/>
  <c r="BJ65" i="34"/>
  <c r="V635" i="8"/>
  <c r="W87" i="34" s="1"/>
  <c r="W63" i="34"/>
  <c r="I640" i="8"/>
  <c r="J91" i="34" s="1"/>
  <c r="J67" i="34"/>
  <c r="AC63" i="34"/>
  <c r="AB635" i="8"/>
  <c r="AC87" i="34" s="1"/>
  <c r="K142" i="23"/>
  <c r="J103" i="39" s="1"/>
  <c r="I200" i="23"/>
  <c r="G189" i="23"/>
  <c r="I198" i="23"/>
  <c r="I188" i="23"/>
  <c r="G197" i="23"/>
  <c r="G187" i="23"/>
  <c r="G198" i="23"/>
  <c r="G188" i="23"/>
  <c r="I202" i="23"/>
  <c r="E207" i="23" s="1"/>
  <c r="G165" i="39" s="1"/>
  <c r="M196" i="39" s="1"/>
  <c r="I192" i="23"/>
  <c r="O640" i="8"/>
  <c r="P91" i="34" s="1"/>
  <c r="P67" i="34"/>
  <c r="O639" i="8"/>
  <c r="P90" i="34" s="1"/>
  <c r="P66" i="34"/>
  <c r="AI639" i="8"/>
  <c r="AJ90" i="34" s="1"/>
  <c r="AJ66" i="34"/>
  <c r="BC641" i="8"/>
  <c r="BD92" i="34" s="1"/>
  <c r="BD68" i="34"/>
  <c r="AC640" i="8"/>
  <c r="AD91" i="34" s="1"/>
  <c r="AD67" i="34"/>
  <c r="AX63" i="34"/>
  <c r="AW635" i="8"/>
  <c r="AX87" i="34" s="1"/>
  <c r="M656" i="8"/>
  <c r="N103" i="34" s="1"/>
  <c r="N79" i="34"/>
  <c r="BE68" i="34"/>
  <c r="BD641" i="8"/>
  <c r="BE92" i="34" s="1"/>
  <c r="AD65" i="34"/>
  <c r="AC637" i="8"/>
  <c r="AD89" i="34" s="1"/>
  <c r="AW636" i="8"/>
  <c r="AX88" i="34" s="1"/>
  <c r="AX64" i="34"/>
  <c r="M657" i="8"/>
  <c r="N104" i="34" s="1"/>
  <c r="N80" i="34"/>
  <c r="BD636" i="8"/>
  <c r="BE88" i="34" s="1"/>
  <c r="BE64" i="34"/>
  <c r="AD637" i="8"/>
  <c r="AE89" i="34" s="1"/>
  <c r="AE65" i="34"/>
  <c r="AX635" i="8"/>
  <c r="AY87" i="34" s="1"/>
  <c r="AY63" i="34"/>
  <c r="P64" i="34"/>
  <c r="O636" i="8"/>
  <c r="P88" i="34" s="1"/>
  <c r="AI640" i="8"/>
  <c r="AJ91" i="34" s="1"/>
  <c r="AJ67" i="34"/>
  <c r="BC635" i="8"/>
  <c r="BD87" i="34" s="1"/>
  <c r="BD63" i="34"/>
  <c r="AC636" i="8"/>
  <c r="AD88" i="34" s="1"/>
  <c r="AD64" i="34"/>
  <c r="AJ639" i="8"/>
  <c r="AK90" i="34" s="1"/>
  <c r="AK66" i="34"/>
  <c r="M652" i="8"/>
  <c r="N100" i="34" s="1"/>
  <c r="N76" i="34"/>
  <c r="BE65" i="34"/>
  <c r="BD637" i="8"/>
  <c r="BE89" i="34" s="1"/>
  <c r="G86" i="34"/>
  <c r="P820" i="8"/>
  <c r="Q45" i="27" s="1"/>
  <c r="AJ820" i="8"/>
  <c r="AK45" i="27" s="1"/>
  <c r="BD820" i="8"/>
  <c r="BE45" i="27" s="1"/>
  <c r="V758" i="8"/>
  <c r="W85" i="29" s="1"/>
  <c r="AP758" i="8"/>
  <c r="AQ85" i="29" s="1"/>
  <c r="BJ758" i="8"/>
  <c r="BK85" i="29" s="1"/>
  <c r="U695" i="8"/>
  <c r="V86" i="31" s="1"/>
  <c r="AO695" i="8"/>
  <c r="AP86" i="31" s="1"/>
  <c r="BI695" i="8"/>
  <c r="BJ86" i="31" s="1"/>
  <c r="Q820" i="8"/>
  <c r="R45" i="27" s="1"/>
  <c r="AK820" i="8"/>
  <c r="AL45" i="27" s="1"/>
  <c r="BE820" i="8"/>
  <c r="BF45" i="27" s="1"/>
  <c r="W758" i="8"/>
  <c r="X85" i="29" s="1"/>
  <c r="AQ758" i="8"/>
  <c r="AR85" i="29" s="1"/>
  <c r="BK758" i="8"/>
  <c r="BL85" i="29" s="1"/>
  <c r="V695" i="8"/>
  <c r="W86" i="31" s="1"/>
  <c r="AP695" i="8"/>
  <c r="AQ86" i="31" s="1"/>
  <c r="BJ695" i="8"/>
  <c r="BK86" i="31" s="1"/>
  <c r="T820" i="8"/>
  <c r="U45" i="27" s="1"/>
  <c r="AN820" i="8"/>
  <c r="AO45" i="27" s="1"/>
  <c r="BH820" i="8"/>
  <c r="BI45" i="27" s="1"/>
  <c r="U820" i="8"/>
  <c r="V45" i="27" s="1"/>
  <c r="AO820" i="8"/>
  <c r="AP45" i="27" s="1"/>
  <c r="BI820" i="8"/>
  <c r="BJ45" i="27" s="1"/>
  <c r="G758" i="8"/>
  <c r="H85" i="29" s="1"/>
  <c r="AA758" i="8"/>
  <c r="AB85" i="29" s="1"/>
  <c r="AU758" i="8"/>
  <c r="AV85" i="29" s="1"/>
  <c r="F758" i="8"/>
  <c r="G85" i="29" s="1"/>
  <c r="Z695" i="8"/>
  <c r="AA86" i="31" s="1"/>
  <c r="AT695" i="8"/>
  <c r="AU86" i="31" s="1"/>
  <c r="BN695" i="8"/>
  <c r="BO86" i="31" s="1"/>
  <c r="AC820" i="8"/>
  <c r="AD45" i="27" s="1"/>
  <c r="BA820" i="8"/>
  <c r="BB45" i="27" s="1"/>
  <c r="I758" i="8"/>
  <c r="J85" i="29" s="1"/>
  <c r="AF758" i="8"/>
  <c r="AG85" i="29" s="1"/>
  <c r="BC758" i="8"/>
  <c r="BD85" i="29" s="1"/>
  <c r="W695" i="8"/>
  <c r="X86" i="31" s="1"/>
  <c r="AU695" i="8"/>
  <c r="AV86" i="31" s="1"/>
  <c r="AD820" i="8"/>
  <c r="AE45" i="27" s="1"/>
  <c r="BB820" i="8"/>
  <c r="BC45" i="27" s="1"/>
  <c r="J758" i="8"/>
  <c r="K85" i="29" s="1"/>
  <c r="AG758" i="8"/>
  <c r="AH85" i="29" s="1"/>
  <c r="BD758" i="8"/>
  <c r="BE85" i="29" s="1"/>
  <c r="X695" i="8"/>
  <c r="Y86" i="31" s="1"/>
  <c r="AV695" i="8"/>
  <c r="AW86" i="31" s="1"/>
  <c r="AW695" i="8"/>
  <c r="AX86" i="31" s="1"/>
  <c r="AE820" i="8"/>
  <c r="AF45" i="27" s="1"/>
  <c r="BC820" i="8"/>
  <c r="BD45" i="27" s="1"/>
  <c r="K758" i="8"/>
  <c r="L85" i="29" s="1"/>
  <c r="AH758" i="8"/>
  <c r="AI85" i="29" s="1"/>
  <c r="BE758" i="8"/>
  <c r="BF85" i="29" s="1"/>
  <c r="Y695" i="8"/>
  <c r="Z86" i="31" s="1"/>
  <c r="I820" i="8"/>
  <c r="J45" i="27" s="1"/>
  <c r="AG820" i="8"/>
  <c r="AH45" i="27" s="1"/>
  <c r="BG820" i="8"/>
  <c r="BH45" i="27" s="1"/>
  <c r="M758" i="8"/>
  <c r="N85" i="29" s="1"/>
  <c r="AJ758" i="8"/>
  <c r="AK85" i="29" s="1"/>
  <c r="BG758" i="8"/>
  <c r="BH85" i="29" s="1"/>
  <c r="AB695" i="8"/>
  <c r="AC86" i="31" s="1"/>
  <c r="AY695" i="8"/>
  <c r="AZ86" i="31" s="1"/>
  <c r="K820" i="8"/>
  <c r="L45" i="27" s="1"/>
  <c r="BK820" i="8"/>
  <c r="BL45" i="27" s="1"/>
  <c r="O758" i="8"/>
  <c r="P85" i="29" s="1"/>
  <c r="BI758" i="8"/>
  <c r="BJ85" i="29" s="1"/>
  <c r="J820" i="8"/>
  <c r="K45" i="27" s="1"/>
  <c r="AH820" i="8"/>
  <c r="AI45" i="27" s="1"/>
  <c r="BJ820" i="8"/>
  <c r="BK45" i="27" s="1"/>
  <c r="N758" i="8"/>
  <c r="O85" i="29" s="1"/>
  <c r="AK758" i="8"/>
  <c r="AL85" i="29" s="1"/>
  <c r="BH758" i="8"/>
  <c r="BI85" i="29" s="1"/>
  <c r="AC695" i="8"/>
  <c r="AD86" i="31" s="1"/>
  <c r="AZ695" i="8"/>
  <c r="BA86" i="31" s="1"/>
  <c r="AI820" i="8"/>
  <c r="AJ45" i="27" s="1"/>
  <c r="AL758" i="8"/>
  <c r="AM85" i="29" s="1"/>
  <c r="S820" i="8"/>
  <c r="T45" i="27" s="1"/>
  <c r="AY820" i="8"/>
  <c r="AZ45" i="27" s="1"/>
  <c r="AD758" i="8"/>
  <c r="AE85" i="29" s="1"/>
  <c r="S695" i="8"/>
  <c r="T86" i="31" s="1"/>
  <c r="BC695" i="8"/>
  <c r="BD86" i="31" s="1"/>
  <c r="BE695" i="8"/>
  <c r="BF86" i="31" s="1"/>
  <c r="BF695" i="8"/>
  <c r="BG86" i="31" s="1"/>
  <c r="AF695" i="8"/>
  <c r="AG86" i="31" s="1"/>
  <c r="BH695" i="8"/>
  <c r="BI86" i="31" s="1"/>
  <c r="BK695" i="8"/>
  <c r="BL86" i="31" s="1"/>
  <c r="AB820" i="8"/>
  <c r="AC45" i="27" s="1"/>
  <c r="F820" i="8"/>
  <c r="G45" i="27" s="1"/>
  <c r="H758" i="8"/>
  <c r="I85" i="29" s="1"/>
  <c r="AS758" i="8"/>
  <c r="AT85" i="29" s="1"/>
  <c r="AH695" i="8"/>
  <c r="AI86" i="31" s="1"/>
  <c r="BL695" i="8"/>
  <c r="BM86" i="31" s="1"/>
  <c r="V820" i="8"/>
  <c r="W45" i="27" s="1"/>
  <c r="AZ820" i="8"/>
  <c r="BA45" i="27" s="1"/>
  <c r="AE758" i="8"/>
  <c r="AF85" i="29" s="1"/>
  <c r="T695" i="8"/>
  <c r="U86" i="31" s="1"/>
  <c r="BD695" i="8"/>
  <c r="BE86" i="31" s="1"/>
  <c r="W820" i="8"/>
  <c r="X45" i="27" s="1"/>
  <c r="BF820" i="8"/>
  <c r="BG45" i="27" s="1"/>
  <c r="AI758" i="8"/>
  <c r="AJ85" i="29" s="1"/>
  <c r="AA695" i="8"/>
  <c r="AB86" i="31" s="1"/>
  <c r="AD695" i="8"/>
  <c r="AE86" i="31" s="1"/>
  <c r="X820" i="8"/>
  <c r="Y45" i="27" s="1"/>
  <c r="BL820" i="8"/>
  <c r="BM45" i="27" s="1"/>
  <c r="AM758" i="8"/>
  <c r="AN85" i="29" s="1"/>
  <c r="AG695" i="8"/>
  <c r="AH86" i="31" s="1"/>
  <c r="Y820" i="8"/>
  <c r="Z45" i="27" s="1"/>
  <c r="BM820" i="8"/>
  <c r="BN45" i="27" s="1"/>
  <c r="AN758" i="8"/>
  <c r="AO85" i="29" s="1"/>
  <c r="AE695" i="8"/>
  <c r="AF86" i="31" s="1"/>
  <c r="BG695" i="8"/>
  <c r="BH86" i="31" s="1"/>
  <c r="AL820" i="8"/>
  <c r="AM45" i="27" s="1"/>
  <c r="P758" i="8"/>
  <c r="Q85" i="29" s="1"/>
  <c r="AV758" i="8"/>
  <c r="AW85" i="29" s="1"/>
  <c r="Z820" i="8"/>
  <c r="AA45" i="27" s="1"/>
  <c r="BN820" i="8"/>
  <c r="BO45" i="27" s="1"/>
  <c r="AO758" i="8"/>
  <c r="AP85" i="29" s="1"/>
  <c r="AA820" i="8"/>
  <c r="AB45" i="27" s="1"/>
  <c r="G820" i="8"/>
  <c r="H45" i="27" s="1"/>
  <c r="AR758" i="8"/>
  <c r="AS85" i="29" s="1"/>
  <c r="AF820" i="8"/>
  <c r="AG45" i="27" s="1"/>
  <c r="AT758" i="8"/>
  <c r="AU85" i="29" s="1"/>
  <c r="G695" i="8"/>
  <c r="H86" i="31" s="1"/>
  <c r="AI695" i="8"/>
  <c r="AJ86" i="31" s="1"/>
  <c r="BM695" i="8"/>
  <c r="BN86" i="31" s="1"/>
  <c r="L758" i="8"/>
  <c r="M85" i="29" s="1"/>
  <c r="N820" i="8"/>
  <c r="O45" i="27" s="1"/>
  <c r="BL758" i="8"/>
  <c r="BM85" i="29" s="1"/>
  <c r="L695" i="8"/>
  <c r="M86" i="31" s="1"/>
  <c r="AY758" i="8"/>
  <c r="AZ85" i="29" s="1"/>
  <c r="AX695" i="8"/>
  <c r="AY86" i="31" s="1"/>
  <c r="BM758" i="8"/>
  <c r="BN85" i="29" s="1"/>
  <c r="M695" i="8"/>
  <c r="N86" i="31" s="1"/>
  <c r="H820" i="8"/>
  <c r="I45" i="27" s="1"/>
  <c r="BA758" i="8"/>
  <c r="BB85" i="29" s="1"/>
  <c r="I695" i="8"/>
  <c r="J86" i="31" s="1"/>
  <c r="BB695" i="8"/>
  <c r="BC86" i="31" s="1"/>
  <c r="L820" i="8"/>
  <c r="M45" i="27" s="1"/>
  <c r="BB758" i="8"/>
  <c r="BC85" i="29" s="1"/>
  <c r="J695" i="8"/>
  <c r="K86" i="31" s="1"/>
  <c r="F695" i="8"/>
  <c r="G86" i="31" s="1"/>
  <c r="G49" i="38" s="1"/>
  <c r="O820" i="8"/>
  <c r="P45" i="27" s="1"/>
  <c r="R820" i="8"/>
  <c r="S45" i="27" s="1"/>
  <c r="BN758" i="8"/>
  <c r="BO85" i="29" s="1"/>
  <c r="N695" i="8"/>
  <c r="O86" i="31" s="1"/>
  <c r="AM820" i="8"/>
  <c r="AN45" i="27" s="1"/>
  <c r="Q758" i="8"/>
  <c r="R85" i="29" s="1"/>
  <c r="O695" i="8"/>
  <c r="P86" i="31" s="1"/>
  <c r="Q695" i="8"/>
  <c r="R86" i="31" s="1"/>
  <c r="R695" i="8"/>
  <c r="S86" i="31" s="1"/>
  <c r="AP820" i="8"/>
  <c r="AQ45" i="27" s="1"/>
  <c r="R758" i="8"/>
  <c r="S85" i="29" s="1"/>
  <c r="P695" i="8"/>
  <c r="Q86" i="31" s="1"/>
  <c r="AL695" i="8"/>
  <c r="AM86" i="31" s="1"/>
  <c r="AM695" i="8"/>
  <c r="AN86" i="31" s="1"/>
  <c r="AQ820" i="8"/>
  <c r="AR45" i="27" s="1"/>
  <c r="S758" i="8"/>
  <c r="T85" i="29" s="1"/>
  <c r="AK695" i="8"/>
  <c r="AL86" i="31" s="1"/>
  <c r="AN695" i="8"/>
  <c r="AO86" i="31" s="1"/>
  <c r="AR820" i="8"/>
  <c r="AS45" i="27" s="1"/>
  <c r="T758" i="8"/>
  <c r="U85" i="29" s="1"/>
  <c r="H695" i="8"/>
  <c r="I86" i="31" s="1"/>
  <c r="AS820" i="8"/>
  <c r="AT45" i="27" s="1"/>
  <c r="U758" i="8"/>
  <c r="V85" i="29" s="1"/>
  <c r="AJ695" i="8"/>
  <c r="AK86" i="31" s="1"/>
  <c r="AX758" i="8"/>
  <c r="AY85" i="29" s="1"/>
  <c r="AT820" i="8"/>
  <c r="AU45" i="27" s="1"/>
  <c r="X758" i="8"/>
  <c r="Y85" i="29" s="1"/>
  <c r="AU820" i="8"/>
  <c r="AV45" i="27" s="1"/>
  <c r="Y758" i="8"/>
  <c r="Z85" i="29" s="1"/>
  <c r="AV820" i="8"/>
  <c r="AW45" i="27" s="1"/>
  <c r="Z758" i="8"/>
  <c r="AA85" i="29" s="1"/>
  <c r="AZ758" i="8"/>
  <c r="BA85" i="29" s="1"/>
  <c r="BA695" i="8"/>
  <c r="BB86" i="31" s="1"/>
  <c r="AW820" i="8"/>
  <c r="AX45" i="27" s="1"/>
  <c r="AB758" i="8"/>
  <c r="AC85" i="29" s="1"/>
  <c r="AW758" i="8"/>
  <c r="AX85" i="29" s="1"/>
  <c r="AX820" i="8"/>
  <c r="AY45" i="27" s="1"/>
  <c r="AC758" i="8"/>
  <c r="AD85" i="29" s="1"/>
  <c r="AQ695" i="8"/>
  <c r="AR86" i="31" s="1"/>
  <c r="AR695" i="8"/>
  <c r="AS86" i="31" s="1"/>
  <c r="AS695" i="8"/>
  <c r="AT86" i="31" s="1"/>
  <c r="M820" i="8"/>
  <c r="N45" i="27" s="1"/>
  <c r="BF758" i="8"/>
  <c r="BG85" i="29" s="1"/>
  <c r="K695" i="8"/>
  <c r="L86" i="31" s="1"/>
  <c r="AI635" i="8"/>
  <c r="AJ87" i="34" s="1"/>
  <c r="AJ63" i="34"/>
  <c r="F504" i="8"/>
  <c r="P639" i="8"/>
  <c r="Q90" i="34" s="1"/>
  <c r="Q66" i="34"/>
  <c r="AJ640" i="8"/>
  <c r="AK91" i="34" s="1"/>
  <c r="AK67" i="34"/>
  <c r="M653" i="8"/>
  <c r="N101" i="34" s="1"/>
  <c r="N77" i="34"/>
  <c r="AI637" i="8"/>
  <c r="AJ89" i="34" s="1"/>
  <c r="AJ65" i="34"/>
  <c r="P640" i="8"/>
  <c r="Q91" i="34" s="1"/>
  <c r="Q67" i="34"/>
  <c r="AJ635" i="8"/>
  <c r="AK87" i="34" s="1"/>
  <c r="AK63" i="34"/>
  <c r="M655" i="8"/>
  <c r="N102" i="34" s="1"/>
  <c r="N78" i="34"/>
  <c r="AP641" i="8"/>
  <c r="AQ92" i="34" s="1"/>
  <c r="AQ68" i="34"/>
  <c r="G311" i="8"/>
  <c r="G345" i="8" s="1"/>
  <c r="H245" i="8" s="1"/>
  <c r="H278" i="8" s="1"/>
  <c r="BA774" i="8"/>
  <c r="AA711" i="8"/>
  <c r="AB98" i="31" s="1"/>
  <c r="BM836" i="8"/>
  <c r="BN51" i="27" s="1"/>
  <c r="AL836" i="8"/>
  <c r="AM51" i="27" s="1"/>
  <c r="BD774" i="8"/>
  <c r="BK836" i="8"/>
  <c r="BL51" i="27" s="1"/>
  <c r="AG711" i="8"/>
  <c r="AH98" i="31" s="1"/>
  <c r="AA774" i="8"/>
  <c r="AM774" i="8"/>
  <c r="X836" i="8"/>
  <c r="Y51" i="27" s="1"/>
  <c r="AW774" i="8"/>
  <c r="H836" i="8"/>
  <c r="I51" i="27" s="1"/>
  <c r="F711" i="8"/>
  <c r="G98" i="31" s="1"/>
  <c r="P711" i="8"/>
  <c r="Q98" i="31" s="1"/>
  <c r="BH711" i="8"/>
  <c r="BI98" i="31" s="1"/>
  <c r="K711" i="8"/>
  <c r="L98" i="31" s="1"/>
  <c r="AG774" i="8"/>
  <c r="F653" i="8"/>
  <c r="AV836" i="8"/>
  <c r="AW51" i="27" s="1"/>
  <c r="G711" i="8"/>
  <c r="H98" i="31" s="1"/>
  <c r="AM836" i="8"/>
  <c r="AN51" i="27" s="1"/>
  <c r="AA836" i="8"/>
  <c r="AB51" i="27" s="1"/>
  <c r="AR711" i="8"/>
  <c r="AS98" i="31" s="1"/>
  <c r="Q836" i="8"/>
  <c r="R51" i="27" s="1"/>
  <c r="Y774" i="8"/>
  <c r="BB711" i="8"/>
  <c r="BC98" i="31" s="1"/>
  <c r="Y711" i="8"/>
  <c r="Z98" i="31" s="1"/>
  <c r="T836" i="8"/>
  <c r="U51" i="27" s="1"/>
  <c r="BL774" i="8"/>
  <c r="AY774" i="8"/>
  <c r="AQ836" i="8"/>
  <c r="AR51" i="27" s="1"/>
  <c r="BL711" i="8"/>
  <c r="BM98" i="31" s="1"/>
  <c r="BE774" i="8"/>
  <c r="AF836" i="8"/>
  <c r="AG51" i="27" s="1"/>
  <c r="AS774" i="8"/>
  <c r="AO774" i="8"/>
  <c r="AI836" i="8"/>
  <c r="AJ51" i="27" s="1"/>
  <c r="AZ711" i="8"/>
  <c r="BA98" i="31" s="1"/>
  <c r="AO836" i="8"/>
  <c r="AP51" i="27" s="1"/>
  <c r="AW836" i="8"/>
  <c r="AX51" i="27" s="1"/>
  <c r="P774" i="8"/>
  <c r="R711" i="8"/>
  <c r="S98" i="31" s="1"/>
  <c r="BG711" i="8"/>
  <c r="BH98" i="31" s="1"/>
  <c r="BM774" i="8"/>
  <c r="AX836" i="8"/>
  <c r="AY51" i="27" s="1"/>
  <c r="BN711" i="8"/>
  <c r="BO98" i="31" s="1"/>
  <c r="BC836" i="8"/>
  <c r="BD51" i="27" s="1"/>
  <c r="T774" i="8"/>
  <c r="AZ774" i="8"/>
  <c r="AT711" i="8"/>
  <c r="AU98" i="31" s="1"/>
  <c r="BI836" i="8"/>
  <c r="BJ51" i="27" s="1"/>
  <c r="M711" i="8"/>
  <c r="N98" i="31" s="1"/>
  <c r="BL836" i="8"/>
  <c r="BM51" i="27" s="1"/>
  <c r="Y836" i="8"/>
  <c r="Z51" i="27" s="1"/>
  <c r="L774" i="8"/>
  <c r="AH774" i="8"/>
  <c r="J711" i="8"/>
  <c r="K98" i="31" s="1"/>
  <c r="AF774" i="8"/>
  <c r="AK711" i="8"/>
  <c r="AL98" i="31" s="1"/>
  <c r="U774" i="8"/>
  <c r="BA836" i="8"/>
  <c r="BB51" i="27" s="1"/>
  <c r="Z774" i="8"/>
  <c r="AV774" i="8"/>
  <c r="AN711" i="8"/>
  <c r="AO98" i="31" s="1"/>
  <c r="BI774" i="8"/>
  <c r="AW711" i="8"/>
  <c r="AX98" i="31" s="1"/>
  <c r="AI774" i="8"/>
  <c r="G836" i="8"/>
  <c r="H51" i="27" s="1"/>
  <c r="AN774" i="8"/>
  <c r="BJ774" i="8"/>
  <c r="AB836" i="8"/>
  <c r="AC51" i="27" s="1"/>
  <c r="S711" i="8"/>
  <c r="T98" i="31" s="1"/>
  <c r="BI711" i="8"/>
  <c r="BJ98" i="31" s="1"/>
  <c r="BK774" i="8"/>
  <c r="J774" i="8"/>
  <c r="L711" i="8"/>
  <c r="M98" i="31" s="1"/>
  <c r="T711" i="8"/>
  <c r="U98" i="31" s="1"/>
  <c r="AQ711" i="8"/>
  <c r="AR98" i="31" s="1"/>
  <c r="AU711" i="8"/>
  <c r="AV98" i="31" s="1"/>
  <c r="K836" i="8"/>
  <c r="L51" i="27" s="1"/>
  <c r="U711" i="8"/>
  <c r="V98" i="31" s="1"/>
  <c r="X774" i="8"/>
  <c r="AB711" i="8"/>
  <c r="AC98" i="31" s="1"/>
  <c r="AH711" i="8"/>
  <c r="AI98" i="31" s="1"/>
  <c r="Z836" i="8"/>
  <c r="AA51" i="27" s="1"/>
  <c r="AN836" i="8"/>
  <c r="AO51" i="27" s="1"/>
  <c r="L836" i="8"/>
  <c r="M51" i="27" s="1"/>
  <c r="AI711" i="8"/>
  <c r="AJ98" i="31" s="1"/>
  <c r="AL774" i="8"/>
  <c r="AP711" i="8"/>
  <c r="AQ98" i="31" s="1"/>
  <c r="AV711" i="8"/>
  <c r="AW98" i="31" s="1"/>
  <c r="BG836" i="8"/>
  <c r="BH51" i="27" s="1"/>
  <c r="X711" i="8"/>
  <c r="Y98" i="31" s="1"/>
  <c r="AJ836" i="8"/>
  <c r="AK51" i="27" s="1"/>
  <c r="AX711" i="8"/>
  <c r="AY98" i="31" s="1"/>
  <c r="W836" i="8"/>
  <c r="X51" i="27" s="1"/>
  <c r="BD711" i="8"/>
  <c r="BE98" i="31" s="1"/>
  <c r="P836" i="8"/>
  <c r="Q51" i="27" s="1"/>
  <c r="R774" i="8"/>
  <c r="AP836" i="8"/>
  <c r="AQ51" i="27" s="1"/>
  <c r="BH836" i="8"/>
  <c r="BI51" i="27" s="1"/>
  <c r="BM711" i="8"/>
  <c r="BN98" i="31" s="1"/>
  <c r="AZ836" i="8"/>
  <c r="BA51" i="27" s="1"/>
  <c r="O836" i="8"/>
  <c r="P51" i="27" s="1"/>
  <c r="AU836" i="8"/>
  <c r="AV51" i="27" s="1"/>
  <c r="BB774" i="8"/>
  <c r="Z711" i="8"/>
  <c r="AA98" i="31" s="1"/>
  <c r="G774" i="8"/>
  <c r="U836" i="8"/>
  <c r="V51" i="27" s="1"/>
  <c r="BN836" i="8"/>
  <c r="BO51" i="27" s="1"/>
  <c r="AC836" i="8"/>
  <c r="AD51" i="27" s="1"/>
  <c r="M774" i="8"/>
  <c r="AO711" i="8"/>
  <c r="AP98" i="31" s="1"/>
  <c r="BC711" i="8"/>
  <c r="BD98" i="31" s="1"/>
  <c r="S774" i="8"/>
  <c r="AK836" i="8"/>
  <c r="AL51" i="27" s="1"/>
  <c r="I774" i="8"/>
  <c r="BE836" i="8"/>
  <c r="BF51" i="27" s="1"/>
  <c r="AT774" i="8"/>
  <c r="AD836" i="8"/>
  <c r="AE51" i="27" s="1"/>
  <c r="I836" i="8"/>
  <c r="J51" i="27" s="1"/>
  <c r="G98" i="34"/>
  <c r="AE774" i="8"/>
  <c r="AY836" i="8"/>
  <c r="AZ51" i="27" s="1"/>
  <c r="W774" i="8"/>
  <c r="N774" i="8"/>
  <c r="AF711" i="8"/>
  <c r="AG98" i="31" s="1"/>
  <c r="BJ836" i="8"/>
  <c r="BK51" i="27" s="1"/>
  <c r="AR836" i="8"/>
  <c r="AS51" i="27" s="1"/>
  <c r="J836" i="8"/>
  <c r="K51" i="27" s="1"/>
  <c r="AQ774" i="8"/>
  <c r="H774" i="8"/>
  <c r="AK774" i="8"/>
  <c r="AB774" i="8"/>
  <c r="N711" i="8"/>
  <c r="O98" i="31" s="1"/>
  <c r="BG774" i="8"/>
  <c r="AP774" i="8"/>
  <c r="V836" i="8"/>
  <c r="W51" i="27" s="1"/>
  <c r="BC774" i="8"/>
  <c r="V774" i="8"/>
  <c r="BN774" i="8"/>
  <c r="AR774" i="8"/>
  <c r="BB836" i="8"/>
  <c r="BC51" i="27" s="1"/>
  <c r="Q711" i="8"/>
  <c r="R98" i="31" s="1"/>
  <c r="AC711" i="8"/>
  <c r="AD98" i="31" s="1"/>
  <c r="AH836" i="8"/>
  <c r="AI51" i="27" s="1"/>
  <c r="F774" i="8"/>
  <c r="AJ774" i="8"/>
  <c r="I711" i="8"/>
  <c r="J98" i="31" s="1"/>
  <c r="BF774" i="8"/>
  <c r="O774" i="8"/>
  <c r="AS711" i="8"/>
  <c r="AT98" i="31" s="1"/>
  <c r="BE711" i="8"/>
  <c r="BF98" i="31" s="1"/>
  <c r="AT836" i="8"/>
  <c r="AU51" i="27" s="1"/>
  <c r="O711" i="8"/>
  <c r="P98" i="31" s="1"/>
  <c r="AX774" i="8"/>
  <c r="W711" i="8"/>
  <c r="X98" i="31" s="1"/>
  <c r="AD711" i="8"/>
  <c r="AE98" i="31" s="1"/>
  <c r="AU774" i="8"/>
  <c r="AE836" i="8"/>
  <c r="AF51" i="27" s="1"/>
  <c r="N836" i="8"/>
  <c r="O51" i="27" s="1"/>
  <c r="BF836" i="8"/>
  <c r="BG51" i="27" s="1"/>
  <c r="AM711" i="8"/>
  <c r="AN98" i="31" s="1"/>
  <c r="H711" i="8"/>
  <c r="I98" i="31" s="1"/>
  <c r="AL711" i="8"/>
  <c r="AM98" i="31" s="1"/>
  <c r="BF711" i="8"/>
  <c r="BG98" i="31" s="1"/>
  <c r="BJ711" i="8"/>
  <c r="BK98" i="31" s="1"/>
  <c r="F836" i="8"/>
  <c r="AS836" i="8"/>
  <c r="AT51" i="27" s="1"/>
  <c r="Q774" i="8"/>
  <c r="AY711" i="8"/>
  <c r="AZ98" i="31" s="1"/>
  <c r="V711" i="8"/>
  <c r="W98" i="31" s="1"/>
  <c r="BA711" i="8"/>
  <c r="BB98" i="31" s="1"/>
  <c r="S836" i="8"/>
  <c r="T51" i="27" s="1"/>
  <c r="R836" i="8"/>
  <c r="S51" i="27" s="1"/>
  <c r="AD774" i="8"/>
  <c r="K774" i="8"/>
  <c r="AC774" i="8"/>
  <c r="BK711" i="8"/>
  <c r="BL98" i="31" s="1"/>
  <c r="AJ711" i="8"/>
  <c r="AK98" i="31" s="1"/>
  <c r="M836" i="8"/>
  <c r="N51" i="27" s="1"/>
  <c r="AG836" i="8"/>
  <c r="AH51" i="27" s="1"/>
  <c r="BD836" i="8"/>
  <c r="BE51" i="27" s="1"/>
  <c r="BH774" i="8"/>
  <c r="AE711" i="8"/>
  <c r="AF98" i="31" s="1"/>
  <c r="P635" i="8"/>
  <c r="Q87" i="34" s="1"/>
  <c r="Q63" i="34"/>
  <c r="AK64" i="34"/>
  <c r="AJ636" i="8"/>
  <c r="AK88" i="34" s="1"/>
  <c r="AR68" i="34"/>
  <c r="AQ641" i="8"/>
  <c r="AR92" i="34" s="1"/>
  <c r="P637" i="8"/>
  <c r="Q89" i="34" s="1"/>
  <c r="Q65" i="34"/>
  <c r="AJ637" i="8"/>
  <c r="AK89" i="34" s="1"/>
  <c r="AK65" i="34"/>
  <c r="AQ640" i="8"/>
  <c r="AR91" i="34" s="1"/>
  <c r="AR67" i="34"/>
  <c r="V641" i="8"/>
  <c r="W92" i="34" s="1"/>
  <c r="W68" i="34"/>
  <c r="AP639" i="8"/>
  <c r="AQ90" i="34" s="1"/>
  <c r="AQ66" i="34"/>
  <c r="V640" i="8"/>
  <c r="W91" i="34" s="1"/>
  <c r="W67" i="34"/>
  <c r="AP637" i="8"/>
  <c r="AQ89" i="34" s="1"/>
  <c r="AQ65" i="34"/>
  <c r="P641" i="8"/>
  <c r="Q92" i="34" s="1"/>
  <c r="Q68" i="34"/>
  <c r="BH78" i="34"/>
  <c r="BG655" i="8"/>
  <c r="BH102" i="34" s="1"/>
  <c r="AQ637" i="8"/>
  <c r="AR89" i="34" s="1"/>
  <c r="AR65" i="34"/>
  <c r="W641" i="8"/>
  <c r="X92" i="34" s="1"/>
  <c r="X68" i="34"/>
  <c r="BG657" i="8"/>
  <c r="BH104" i="34" s="1"/>
  <c r="BH80" i="34"/>
  <c r="AQ636" i="8"/>
  <c r="AR88" i="34" s="1"/>
  <c r="AR64" i="34"/>
  <c r="G326" i="8"/>
  <c r="G360" i="8" s="1"/>
  <c r="H260" i="8" s="1"/>
  <c r="H293" i="8" s="1"/>
  <c r="F524" i="8"/>
  <c r="AC67" i="34"/>
  <c r="AB640" i="8"/>
  <c r="AC91" i="34" s="1"/>
  <c r="W65" i="34"/>
  <c r="V637" i="8"/>
  <c r="W89" i="34" s="1"/>
  <c r="AQ64" i="34"/>
  <c r="AP636" i="8"/>
  <c r="AQ88" i="34" s="1"/>
  <c r="BK640" i="8"/>
  <c r="BL91" i="34" s="1"/>
  <c r="BL67" i="34"/>
  <c r="X640" i="8"/>
  <c r="Y91" i="34" s="1"/>
  <c r="Y67" i="34"/>
  <c r="BL641" i="8"/>
  <c r="BM92" i="34" s="1"/>
  <c r="BM68" i="34"/>
  <c r="G314" i="8"/>
  <c r="G348" i="8" s="1"/>
  <c r="H248" i="8" s="1"/>
  <c r="H281" i="8" s="1"/>
  <c r="G309" i="8"/>
  <c r="G343" i="8" s="1"/>
  <c r="H243" i="8" s="1"/>
  <c r="H276" i="8" s="1"/>
  <c r="AM641" i="8"/>
  <c r="AN92" i="34" s="1"/>
  <c r="AN68" i="34"/>
  <c r="BG640" i="8"/>
  <c r="BH91" i="34" s="1"/>
  <c r="BH67" i="34"/>
  <c r="T636" i="8"/>
  <c r="U88" i="34" s="1"/>
  <c r="U64" i="34"/>
  <c r="AB66" i="34"/>
  <c r="AA639" i="8"/>
  <c r="AB90" i="34" s="1"/>
  <c r="AV68" i="34"/>
  <c r="AU641" i="8"/>
  <c r="AV92" i="34" s="1"/>
  <c r="G641" i="8"/>
  <c r="H68" i="34"/>
  <c r="O797" i="8"/>
  <c r="Q36" i="27" s="1"/>
  <c r="AI797" i="8"/>
  <c r="AK36" i="27" s="1"/>
  <c r="BC797" i="8"/>
  <c r="BE36" i="27" s="1"/>
  <c r="K735" i="8"/>
  <c r="L67" i="29" s="1"/>
  <c r="AE735" i="8"/>
  <c r="AF67" i="29" s="1"/>
  <c r="AY735" i="8"/>
  <c r="AZ67" i="29" s="1"/>
  <c r="G672" i="8"/>
  <c r="H68" i="31" s="1"/>
  <c r="AA672" i="8"/>
  <c r="AB68" i="31" s="1"/>
  <c r="AU672" i="8"/>
  <c r="AV68" i="31" s="1"/>
  <c r="P797" i="8"/>
  <c r="R36" i="27" s="1"/>
  <c r="AJ797" i="8"/>
  <c r="AL36" i="27" s="1"/>
  <c r="BD797" i="8"/>
  <c r="BF36" i="27" s="1"/>
  <c r="L735" i="8"/>
  <c r="M67" i="29" s="1"/>
  <c r="AF735" i="8"/>
  <c r="AG67" i="29" s="1"/>
  <c r="AZ735" i="8"/>
  <c r="BA67" i="29" s="1"/>
  <c r="H672" i="8"/>
  <c r="I68" i="31" s="1"/>
  <c r="AB672" i="8"/>
  <c r="AC68" i="31" s="1"/>
  <c r="AV672" i="8"/>
  <c r="AW68" i="31" s="1"/>
  <c r="AD797" i="8"/>
  <c r="AF36" i="27" s="1"/>
  <c r="AX797" i="8"/>
  <c r="AZ36" i="27" s="1"/>
  <c r="Z735" i="8"/>
  <c r="AA67" i="29" s="1"/>
  <c r="AT735" i="8"/>
  <c r="AU67" i="29" s="1"/>
  <c r="BN735" i="8"/>
  <c r="BO67" i="29" s="1"/>
  <c r="V672" i="8"/>
  <c r="W68" i="31" s="1"/>
  <c r="AP672" i="8"/>
  <c r="AQ68" i="31" s="1"/>
  <c r="AC735" i="8"/>
  <c r="AD67" i="29" s="1"/>
  <c r="Y672" i="8"/>
  <c r="Z68" i="31" s="1"/>
  <c r="BM672" i="8"/>
  <c r="BN68" i="31" s="1"/>
  <c r="Q797" i="8"/>
  <c r="S36" i="27" s="1"/>
  <c r="AK797" i="8"/>
  <c r="AM36" i="27" s="1"/>
  <c r="BE797" i="8"/>
  <c r="BG36" i="27" s="1"/>
  <c r="M735" i="8"/>
  <c r="N67" i="29" s="1"/>
  <c r="AG735" i="8"/>
  <c r="AH67" i="29" s="1"/>
  <c r="BA735" i="8"/>
  <c r="BB67" i="29" s="1"/>
  <c r="I672" i="8"/>
  <c r="J68" i="31" s="1"/>
  <c r="AC672" i="8"/>
  <c r="AD68" i="31" s="1"/>
  <c r="AW672" i="8"/>
  <c r="AX68" i="31" s="1"/>
  <c r="I797" i="8"/>
  <c r="K36" i="27" s="1"/>
  <c r="AC797" i="8"/>
  <c r="AE36" i="27" s="1"/>
  <c r="AW797" i="8"/>
  <c r="AY36" i="27" s="1"/>
  <c r="Y735" i="8"/>
  <c r="Z67" i="29" s="1"/>
  <c r="AS735" i="8"/>
  <c r="AT67" i="29" s="1"/>
  <c r="BM735" i="8"/>
  <c r="BN67" i="29" s="1"/>
  <c r="U672" i="8"/>
  <c r="V68" i="31" s="1"/>
  <c r="AO672" i="8"/>
  <c r="AP68" i="31" s="1"/>
  <c r="BI672" i="8"/>
  <c r="BJ68" i="31" s="1"/>
  <c r="M797" i="8"/>
  <c r="O36" i="27" s="1"/>
  <c r="AG797" i="8"/>
  <c r="AI36" i="27" s="1"/>
  <c r="BA797" i="8"/>
  <c r="BC36" i="27" s="1"/>
  <c r="I735" i="8"/>
  <c r="J67" i="29" s="1"/>
  <c r="AW735" i="8"/>
  <c r="AX67" i="29" s="1"/>
  <c r="AS672" i="8"/>
  <c r="AT68" i="31" s="1"/>
  <c r="R797" i="8"/>
  <c r="T36" i="27" s="1"/>
  <c r="AL797" i="8"/>
  <c r="AN36" i="27" s="1"/>
  <c r="BF797" i="8"/>
  <c r="BH36" i="27" s="1"/>
  <c r="N735" i="8"/>
  <c r="O67" i="29" s="1"/>
  <c r="AH735" i="8"/>
  <c r="AI67" i="29" s="1"/>
  <c r="BB735" i="8"/>
  <c r="BC67" i="29" s="1"/>
  <c r="J672" i="8"/>
  <c r="K68" i="31" s="1"/>
  <c r="AD672" i="8"/>
  <c r="AE68" i="31" s="1"/>
  <c r="AX672" i="8"/>
  <c r="AY68" i="31" s="1"/>
  <c r="S797" i="8"/>
  <c r="U36" i="27" s="1"/>
  <c r="AM797" i="8"/>
  <c r="AO36" i="27" s="1"/>
  <c r="BG797" i="8"/>
  <c r="BI36" i="27" s="1"/>
  <c r="O735" i="8"/>
  <c r="P67" i="29" s="1"/>
  <c r="AI735" i="8"/>
  <c r="AJ67" i="29" s="1"/>
  <c r="BC735" i="8"/>
  <c r="BD67" i="29" s="1"/>
  <c r="K672" i="8"/>
  <c r="L68" i="31" s="1"/>
  <c r="AE672" i="8"/>
  <c r="AF68" i="31" s="1"/>
  <c r="AY672" i="8"/>
  <c r="AZ68" i="31" s="1"/>
  <c r="Z797" i="8"/>
  <c r="AB36" i="27" s="1"/>
  <c r="AP735" i="8"/>
  <c r="AQ67" i="29" s="1"/>
  <c r="BJ735" i="8"/>
  <c r="BK67" i="29" s="1"/>
  <c r="R672" i="8"/>
  <c r="S68" i="31" s="1"/>
  <c r="BF672" i="8"/>
  <c r="BG68" i="31" s="1"/>
  <c r="N797" i="8"/>
  <c r="P36" i="27" s="1"/>
  <c r="AD735" i="8"/>
  <c r="AE67" i="29" s="1"/>
  <c r="F672" i="8"/>
  <c r="G68" i="31" s="1"/>
  <c r="Z672" i="8"/>
  <c r="AA68" i="31" s="1"/>
  <c r="AT672" i="8"/>
  <c r="AU68" i="31" s="1"/>
  <c r="T797" i="8"/>
  <c r="V36" i="27" s="1"/>
  <c r="AN797" i="8"/>
  <c r="AP36" i="27" s="1"/>
  <c r="BH797" i="8"/>
  <c r="BJ36" i="27" s="1"/>
  <c r="P735" i="8"/>
  <c r="Q67" i="29" s="1"/>
  <c r="AJ735" i="8"/>
  <c r="AK67" i="29" s="1"/>
  <c r="BD735" i="8"/>
  <c r="BE67" i="29" s="1"/>
  <c r="L672" i="8"/>
  <c r="M68" i="31" s="1"/>
  <c r="AF672" i="8"/>
  <c r="AG68" i="31" s="1"/>
  <c r="AZ672" i="8"/>
  <c r="BA68" i="31" s="1"/>
  <c r="V797" i="8"/>
  <c r="X36" i="27" s="1"/>
  <c r="BJ797" i="8"/>
  <c r="BL36" i="27" s="1"/>
  <c r="AL735" i="8"/>
  <c r="AM67" i="29" s="1"/>
  <c r="BF735" i="8"/>
  <c r="BG67" i="29" s="1"/>
  <c r="AH672" i="8"/>
  <c r="AI68" i="31" s="1"/>
  <c r="BB672" i="8"/>
  <c r="BC68" i="31" s="1"/>
  <c r="U797" i="8"/>
  <c r="W36" i="27" s="1"/>
  <c r="AO797" i="8"/>
  <c r="AQ36" i="27" s="1"/>
  <c r="BI797" i="8"/>
  <c r="BK36" i="27" s="1"/>
  <c r="Q735" i="8"/>
  <c r="R67" i="29" s="1"/>
  <c r="AK735" i="8"/>
  <c r="AL67" i="29" s="1"/>
  <c r="BE735" i="8"/>
  <c r="BF67" i="29" s="1"/>
  <c r="M672" i="8"/>
  <c r="N68" i="31" s="1"/>
  <c r="AG672" i="8"/>
  <c r="AH68" i="31" s="1"/>
  <c r="BA672" i="8"/>
  <c r="BB68" i="31" s="1"/>
  <c r="AP797" i="8"/>
  <c r="AR36" i="27" s="1"/>
  <c r="R735" i="8"/>
  <c r="S67" i="29" s="1"/>
  <c r="N672" i="8"/>
  <c r="O68" i="31" s="1"/>
  <c r="W797" i="8"/>
  <c r="Y36" i="27" s="1"/>
  <c r="AQ797" i="8"/>
  <c r="AS36" i="27" s="1"/>
  <c r="BK797" i="8"/>
  <c r="BM36" i="27" s="1"/>
  <c r="S735" i="8"/>
  <c r="T67" i="29" s="1"/>
  <c r="AM735" i="8"/>
  <c r="AN67" i="29" s="1"/>
  <c r="BG735" i="8"/>
  <c r="BH67" i="29" s="1"/>
  <c r="O672" i="8"/>
  <c r="P68" i="31" s="1"/>
  <c r="AI672" i="8"/>
  <c r="AJ68" i="31" s="1"/>
  <c r="BC672" i="8"/>
  <c r="BD68" i="31" s="1"/>
  <c r="BL797" i="8"/>
  <c r="BN36" i="27" s="1"/>
  <c r="P672" i="8"/>
  <c r="Q68" i="31" s="1"/>
  <c r="BD672" i="8"/>
  <c r="BE68" i="31" s="1"/>
  <c r="AT797" i="8"/>
  <c r="AV36" i="27" s="1"/>
  <c r="BN797" i="8"/>
  <c r="V735" i="8"/>
  <c r="W67" i="29" s="1"/>
  <c r="AL672" i="8"/>
  <c r="AM68" i="31" s="1"/>
  <c r="J797" i="8"/>
  <c r="L36" i="27" s="1"/>
  <c r="BJ672" i="8"/>
  <c r="BK68" i="31" s="1"/>
  <c r="X797" i="8"/>
  <c r="Z36" i="27" s="1"/>
  <c r="T735" i="8"/>
  <c r="U67" i="29" s="1"/>
  <c r="AN735" i="8"/>
  <c r="AO67" i="29" s="1"/>
  <c r="BH735" i="8"/>
  <c r="BI67" i="29" s="1"/>
  <c r="AJ672" i="8"/>
  <c r="AK68" i="31" s="1"/>
  <c r="AR797" i="8"/>
  <c r="AT36" i="27" s="1"/>
  <c r="AA797" i="8"/>
  <c r="AC36" i="27" s="1"/>
  <c r="G797" i="8"/>
  <c r="I36" i="27" s="1"/>
  <c r="AQ735" i="8"/>
  <c r="AR67" i="29" s="1"/>
  <c r="BK735" i="8"/>
  <c r="BL67" i="29" s="1"/>
  <c r="S672" i="8"/>
  <c r="T68" i="31" s="1"/>
  <c r="BG672" i="8"/>
  <c r="BH68" i="31" s="1"/>
  <c r="H797" i="8"/>
  <c r="J36" i="27" s="1"/>
  <c r="AB797" i="8"/>
  <c r="AD36" i="27" s="1"/>
  <c r="X735" i="8"/>
  <c r="Y67" i="29" s="1"/>
  <c r="BH672" i="8"/>
  <c r="BI68" i="31" s="1"/>
  <c r="AH797" i="8"/>
  <c r="AJ36" i="27" s="1"/>
  <c r="AX735" i="8"/>
  <c r="AY67" i="29" s="1"/>
  <c r="BN672" i="8"/>
  <c r="BO68" i="31" s="1"/>
  <c r="Y797" i="8"/>
  <c r="AA36" i="27" s="1"/>
  <c r="AS797" i="8"/>
  <c r="AU36" i="27" s="1"/>
  <c r="BM797" i="8"/>
  <c r="BO36" i="27" s="1"/>
  <c r="U735" i="8"/>
  <c r="V67" i="29" s="1"/>
  <c r="AO735" i="8"/>
  <c r="AP67" i="29" s="1"/>
  <c r="BI735" i="8"/>
  <c r="BJ67" i="29" s="1"/>
  <c r="Q672" i="8"/>
  <c r="R68" i="31" s="1"/>
  <c r="AK672" i="8"/>
  <c r="AL68" i="31" s="1"/>
  <c r="BE672" i="8"/>
  <c r="BF68" i="31" s="1"/>
  <c r="F797" i="8"/>
  <c r="BL735" i="8"/>
  <c r="BM67" i="29" s="1"/>
  <c r="T672" i="8"/>
  <c r="U68" i="31" s="1"/>
  <c r="AU797" i="8"/>
  <c r="AW36" i="27" s="1"/>
  <c r="W735" i="8"/>
  <c r="X67" i="29" s="1"/>
  <c r="AM672" i="8"/>
  <c r="AN68" i="31" s="1"/>
  <c r="AV797" i="8"/>
  <c r="AX36" i="27" s="1"/>
  <c r="AR735" i="8"/>
  <c r="AS67" i="29" s="1"/>
  <c r="AN672" i="8"/>
  <c r="AO68" i="31" s="1"/>
  <c r="BB797" i="8"/>
  <c r="BD36" i="27" s="1"/>
  <c r="J735" i="8"/>
  <c r="K67" i="29" s="1"/>
  <c r="K797" i="8"/>
  <c r="M36" i="27" s="1"/>
  <c r="AE797" i="8"/>
  <c r="AG36" i="27" s="1"/>
  <c r="AY797" i="8"/>
  <c r="BA36" i="27" s="1"/>
  <c r="G735" i="8"/>
  <c r="H67" i="29" s="1"/>
  <c r="AA735" i="8"/>
  <c r="AB67" i="29" s="1"/>
  <c r="AU735" i="8"/>
  <c r="AV67" i="29" s="1"/>
  <c r="F735" i="8"/>
  <c r="G67" i="29" s="1"/>
  <c r="W672" i="8"/>
  <c r="X68" i="31" s="1"/>
  <c r="AQ672" i="8"/>
  <c r="AR68" i="31" s="1"/>
  <c r="BK672" i="8"/>
  <c r="BL68" i="31" s="1"/>
  <c r="L797" i="8"/>
  <c r="N36" i="27" s="1"/>
  <c r="AF797" i="8"/>
  <c r="AH36" i="27" s="1"/>
  <c r="AZ797" i="8"/>
  <c r="BB36" i="27" s="1"/>
  <c r="H735" i="8"/>
  <c r="I67" i="29" s="1"/>
  <c r="AB735" i="8"/>
  <c r="AC67" i="29" s="1"/>
  <c r="AV735" i="8"/>
  <c r="AW67" i="29" s="1"/>
  <c r="X672" i="8"/>
  <c r="Y68" i="31" s="1"/>
  <c r="AR672" i="8"/>
  <c r="AS68" i="31" s="1"/>
  <c r="BL672" i="8"/>
  <c r="BM68" i="31" s="1"/>
  <c r="H636" i="8"/>
  <c r="I88" i="34" s="1"/>
  <c r="I64" i="34"/>
  <c r="BJ639" i="8"/>
  <c r="BK90" i="34" s="1"/>
  <c r="BK66" i="34"/>
  <c r="W636" i="8"/>
  <c r="X88" i="34" s="1"/>
  <c r="X64" i="34"/>
  <c r="BG651" i="8"/>
  <c r="BH99" i="34" s="1"/>
  <c r="BH75" i="34"/>
  <c r="J640" i="8"/>
  <c r="K91" i="34" s="1"/>
  <c r="K67" i="34"/>
  <c r="AB637" i="8"/>
  <c r="AC89" i="34" s="1"/>
  <c r="AC65" i="34"/>
  <c r="AV641" i="8"/>
  <c r="AW92" i="34" s="1"/>
  <c r="AW68" i="34"/>
  <c r="I635" i="8"/>
  <c r="J87" i="34" s="1"/>
  <c r="J63" i="34"/>
  <c r="BJ635" i="8"/>
  <c r="BK87" i="34" s="1"/>
  <c r="BK63" i="34"/>
  <c r="W640" i="8"/>
  <c r="X91" i="34" s="1"/>
  <c r="X67" i="34"/>
  <c r="AT652" i="8"/>
  <c r="AU100" i="34" s="1"/>
  <c r="AU76" i="34"/>
  <c r="J635" i="8"/>
  <c r="K87" i="34" s="1"/>
  <c r="K63" i="34"/>
  <c r="AV639" i="8"/>
  <c r="AW90" i="34" s="1"/>
  <c r="AW66" i="34"/>
  <c r="I636" i="8"/>
  <c r="J88" i="34" s="1"/>
  <c r="J64" i="34"/>
  <c r="BJ637" i="8"/>
  <c r="BK89" i="34" s="1"/>
  <c r="BK65" i="34"/>
  <c r="AW641" i="8"/>
  <c r="AX92" i="34" s="1"/>
  <c r="AX68" i="34"/>
  <c r="AT651" i="8"/>
  <c r="AU99" i="34" s="1"/>
  <c r="AU75" i="34"/>
  <c r="J636" i="8"/>
  <c r="K88" i="34" s="1"/>
  <c r="K64" i="34"/>
  <c r="AV636" i="8"/>
  <c r="AW88" i="34" s="1"/>
  <c r="AW64" i="34"/>
  <c r="BC640" i="8"/>
  <c r="BD91" i="34" s="1"/>
  <c r="BD67" i="34"/>
  <c r="AD68" i="34"/>
  <c r="AC641" i="8"/>
  <c r="AD92" i="34" s="1"/>
  <c r="AW640" i="8"/>
  <c r="AX91" i="34" s="1"/>
  <c r="AX67" i="34"/>
  <c r="AU79" i="34"/>
  <c r="AT656" i="8"/>
  <c r="AU103" i="34" s="1"/>
  <c r="BD639" i="8"/>
  <c r="BE90" i="34" s="1"/>
  <c r="BE66" i="34"/>
  <c r="AD641" i="8"/>
  <c r="AE92" i="34" s="1"/>
  <c r="AE68" i="34"/>
  <c r="AX639" i="8"/>
  <c r="AY90" i="34" s="1"/>
  <c r="AY66" i="34"/>
  <c r="AV635" i="8"/>
  <c r="AW87" i="34" s="1"/>
  <c r="AW63" i="34"/>
  <c r="BD66" i="34"/>
  <c r="BC639" i="8"/>
  <c r="BD90" i="34" s="1"/>
  <c r="AC639" i="8"/>
  <c r="AD90" i="34" s="1"/>
  <c r="AD66" i="34"/>
  <c r="AX65" i="34"/>
  <c r="AW637" i="8"/>
  <c r="AX89" i="34" s="1"/>
  <c r="AT655" i="8"/>
  <c r="AU102" i="34" s="1"/>
  <c r="AU78" i="34"/>
  <c r="BD640" i="8"/>
  <c r="BE91" i="34" s="1"/>
  <c r="BE67" i="34"/>
  <c r="AD636" i="8"/>
  <c r="AE88" i="34" s="1"/>
  <c r="AE64" i="34"/>
  <c r="AX641" i="8"/>
  <c r="AY92" i="34" s="1"/>
  <c r="AY68" i="34"/>
  <c r="L67" i="34"/>
  <c r="K640" i="8"/>
  <c r="L91" i="34" s="1"/>
  <c r="AE635" i="8"/>
  <c r="AF87" i="34" s="1"/>
  <c r="AF63" i="34"/>
  <c r="AY635" i="8"/>
  <c r="AZ87" i="34" s="1"/>
  <c r="AZ63" i="34"/>
  <c r="BM639" i="8"/>
  <c r="BN90" i="34" s="1"/>
  <c r="BN66" i="34"/>
  <c r="Z640" i="8"/>
  <c r="AA91" i="34" s="1"/>
  <c r="AA67" i="34"/>
  <c r="AT636" i="8"/>
  <c r="AU88" i="34" s="1"/>
  <c r="AU64" i="34"/>
  <c r="AG635" i="8"/>
  <c r="AH87" i="34" s="1"/>
  <c r="AH63" i="34"/>
  <c r="BA641" i="8"/>
  <c r="BB92" i="34" s="1"/>
  <c r="BB68" i="34"/>
  <c r="N636" i="8"/>
  <c r="O88" i="34" s="1"/>
  <c r="O64" i="34"/>
  <c r="AH641" i="8"/>
  <c r="AI92" i="34" s="1"/>
  <c r="AI68" i="34"/>
  <c r="BB641" i="8"/>
  <c r="BC92" i="34" s="1"/>
  <c r="BC68" i="34"/>
  <c r="AZ657" i="8"/>
  <c r="BA104" i="34" s="1"/>
  <c r="BA80" i="34"/>
  <c r="BA653" i="8"/>
  <c r="BB101" i="34" s="1"/>
  <c r="BB77" i="34"/>
  <c r="AR652" i="8"/>
  <c r="AS100" i="34" s="1"/>
  <c r="AS76" i="34"/>
  <c r="BN653" i="8"/>
  <c r="BO101" i="34" s="1"/>
  <c r="BO77" i="34"/>
  <c r="AU655" i="8"/>
  <c r="AV102" i="34" s="1"/>
  <c r="AV78" i="34"/>
  <c r="G653" i="8"/>
  <c r="H101" i="34" s="1"/>
  <c r="H77" i="34"/>
  <c r="H656" i="8"/>
  <c r="I103" i="34" s="1"/>
  <c r="I79" i="34"/>
  <c r="AC79" i="34"/>
  <c r="AB656" i="8"/>
  <c r="AC103" i="34" s="1"/>
  <c r="AV655" i="8"/>
  <c r="AW102" i="34" s="1"/>
  <c r="AW78" i="34"/>
  <c r="I653" i="8"/>
  <c r="J101" i="34" s="1"/>
  <c r="J77" i="34"/>
  <c r="P651" i="8"/>
  <c r="Q99" i="34" s="1"/>
  <c r="Q75" i="34"/>
  <c r="BF641" i="8"/>
  <c r="BG92" i="34" s="1"/>
  <c r="BG68" i="34"/>
  <c r="AJ653" i="8"/>
  <c r="AK101" i="34" s="1"/>
  <c r="AK77" i="34"/>
  <c r="BD651" i="8"/>
  <c r="BE99" i="34" s="1"/>
  <c r="BE75" i="34"/>
  <c r="R75" i="34"/>
  <c r="Q651" i="8"/>
  <c r="R99" i="34" s="1"/>
  <c r="AK652" i="8"/>
  <c r="AL100" i="34" s="1"/>
  <c r="AL76" i="34"/>
  <c r="AL655" i="8"/>
  <c r="AM102" i="34" s="1"/>
  <c r="AM78" i="34"/>
  <c r="BF651" i="8"/>
  <c r="BG99" i="34" s="1"/>
  <c r="BG75" i="34"/>
  <c r="K641" i="8"/>
  <c r="L92" i="34" s="1"/>
  <c r="L68" i="34"/>
  <c r="AE636" i="8"/>
  <c r="AF88" i="34" s="1"/>
  <c r="AF64" i="34"/>
  <c r="AY636" i="8"/>
  <c r="AZ88" i="34" s="1"/>
  <c r="AZ64" i="34"/>
  <c r="BM635" i="8"/>
  <c r="BN87" i="34" s="1"/>
  <c r="BN63" i="34"/>
  <c r="Z639" i="8"/>
  <c r="AA90" i="34" s="1"/>
  <c r="AA66" i="34"/>
  <c r="AT635" i="8"/>
  <c r="AU87" i="34" s="1"/>
  <c r="AU63" i="34"/>
  <c r="AG637" i="8"/>
  <c r="AH89" i="34" s="1"/>
  <c r="AH65" i="34"/>
  <c r="BA636" i="8"/>
  <c r="BB88" i="34" s="1"/>
  <c r="BB64" i="34"/>
  <c r="O68" i="34"/>
  <c r="N641" i="8"/>
  <c r="O92" i="34" s="1"/>
  <c r="AZ651" i="8"/>
  <c r="BA99" i="34" s="1"/>
  <c r="BA75" i="34"/>
  <c r="BA655" i="8"/>
  <c r="BB102" i="34" s="1"/>
  <c r="BB78" i="34"/>
  <c r="AR651" i="8"/>
  <c r="AS99" i="34" s="1"/>
  <c r="AS75" i="34"/>
  <c r="BN651" i="8"/>
  <c r="BO99" i="34" s="1"/>
  <c r="BO75" i="34"/>
  <c r="AU653" i="8"/>
  <c r="AV101" i="34" s="1"/>
  <c r="AV77" i="34"/>
  <c r="H655" i="8"/>
  <c r="I102" i="34" s="1"/>
  <c r="I78" i="34"/>
  <c r="AB657" i="8"/>
  <c r="AC104" i="34" s="1"/>
  <c r="AC80" i="34"/>
  <c r="AV653" i="8"/>
  <c r="AW101" i="34" s="1"/>
  <c r="AW77" i="34"/>
  <c r="I651" i="8"/>
  <c r="J99" i="34" s="1"/>
  <c r="J75" i="34"/>
  <c r="P653" i="8"/>
  <c r="Q101" i="34" s="1"/>
  <c r="Q77" i="34"/>
  <c r="BG64" i="34"/>
  <c r="BF636" i="8"/>
  <c r="BG88" i="34" s="1"/>
  <c r="AJ657" i="8"/>
  <c r="AK104" i="34" s="1"/>
  <c r="AK80" i="34"/>
  <c r="BD653" i="8"/>
  <c r="BE101" i="34" s="1"/>
  <c r="BE77" i="34"/>
  <c r="Q653" i="8"/>
  <c r="R101" i="34" s="1"/>
  <c r="R77" i="34"/>
  <c r="BM80" i="34"/>
  <c r="BL657" i="8"/>
  <c r="BM104" i="34" s="1"/>
  <c r="G310" i="8"/>
  <c r="G344" i="8" s="1"/>
  <c r="H244" i="8" s="1"/>
  <c r="H277" i="8" s="1"/>
  <c r="AL651" i="8"/>
  <c r="AM99" i="34" s="1"/>
  <c r="AM75" i="34"/>
  <c r="BF653" i="8"/>
  <c r="BG101" i="34" s="1"/>
  <c r="BG77" i="34"/>
  <c r="AC635" i="8"/>
  <c r="AD87" i="34" s="1"/>
  <c r="AD63" i="34"/>
  <c r="AJ641" i="8"/>
  <c r="AK92" i="34" s="1"/>
  <c r="AK68" i="34"/>
  <c r="M651" i="8"/>
  <c r="N99" i="34" s="1"/>
  <c r="N75" i="34"/>
  <c r="BE63" i="34"/>
  <c r="BD635" i="8"/>
  <c r="BE87" i="34" s="1"/>
  <c r="AD639" i="8"/>
  <c r="AE90" i="34" s="1"/>
  <c r="AE66" i="34"/>
  <c r="AX636" i="8"/>
  <c r="AY88" i="34" s="1"/>
  <c r="AY64" i="34"/>
  <c r="K635" i="8"/>
  <c r="L87" i="34" s="1"/>
  <c r="L63" i="34"/>
  <c r="AE637" i="8"/>
  <c r="AF89" i="34" s="1"/>
  <c r="AF65" i="34"/>
  <c r="AY637" i="8"/>
  <c r="AZ89" i="34" s="1"/>
  <c r="AZ65" i="34"/>
  <c r="BM637" i="8"/>
  <c r="BN89" i="34" s="1"/>
  <c r="BN65" i="34"/>
  <c r="Z641" i="8"/>
  <c r="AA92" i="34" s="1"/>
  <c r="AA68" i="34"/>
  <c r="M639" i="8"/>
  <c r="N90" i="34" s="1"/>
  <c r="N66" i="34"/>
  <c r="AG639" i="8"/>
  <c r="AH90" i="34" s="1"/>
  <c r="AH66" i="34"/>
  <c r="BA635" i="8"/>
  <c r="BB87" i="34" s="1"/>
  <c r="BB63" i="34"/>
  <c r="U639" i="8"/>
  <c r="V90" i="34" s="1"/>
  <c r="V66" i="34"/>
  <c r="BA76" i="34"/>
  <c r="AZ652" i="8"/>
  <c r="BA100" i="34" s="1"/>
  <c r="K655" i="8"/>
  <c r="L102" i="34" s="1"/>
  <c r="L78" i="34"/>
  <c r="BN652" i="8"/>
  <c r="BO100" i="34" s="1"/>
  <c r="BO76" i="34"/>
  <c r="AU652" i="8"/>
  <c r="AV100" i="34" s="1"/>
  <c r="AV76" i="34"/>
  <c r="G657" i="8"/>
  <c r="H104" i="34" s="1"/>
  <c r="H80" i="34"/>
  <c r="H652" i="8"/>
  <c r="I100" i="34" s="1"/>
  <c r="I76" i="34"/>
  <c r="AB655" i="8"/>
  <c r="AC102" i="34" s="1"/>
  <c r="AC78" i="34"/>
  <c r="AV652" i="8"/>
  <c r="AW100" i="34" s="1"/>
  <c r="AW76" i="34"/>
  <c r="BC656" i="8"/>
  <c r="BD103" i="34" s="1"/>
  <c r="BD79" i="34"/>
  <c r="Q76" i="34"/>
  <c r="P652" i="8"/>
  <c r="Q100" i="34" s="1"/>
  <c r="BF635" i="8"/>
  <c r="BG87" i="34" s="1"/>
  <c r="BG63" i="34"/>
  <c r="AJ655" i="8"/>
  <c r="AK102" i="34" s="1"/>
  <c r="AK78" i="34"/>
  <c r="BD655" i="8"/>
  <c r="BE102" i="34" s="1"/>
  <c r="BE78" i="34"/>
  <c r="Q652" i="8"/>
  <c r="R100" i="34" s="1"/>
  <c r="R76" i="34"/>
  <c r="BL656" i="8"/>
  <c r="BM103" i="34" s="1"/>
  <c r="BM79" i="34"/>
  <c r="AL653" i="8"/>
  <c r="AM101" i="34" s="1"/>
  <c r="AM77" i="34"/>
  <c r="T75" i="34"/>
  <c r="S651" i="8"/>
  <c r="T99" i="34" s="1"/>
  <c r="Q641" i="8"/>
  <c r="R92" i="34" s="1"/>
  <c r="R68" i="34"/>
  <c r="AX637" i="8"/>
  <c r="AY89" i="34" s="1"/>
  <c r="AY65" i="34"/>
  <c r="K636" i="8"/>
  <c r="L88" i="34" s="1"/>
  <c r="L64" i="34"/>
  <c r="AF66" i="34"/>
  <c r="AE639" i="8"/>
  <c r="AF90" i="34" s="1"/>
  <c r="AY640" i="8"/>
  <c r="AZ91" i="34" s="1"/>
  <c r="AZ67" i="34"/>
  <c r="BM636" i="8"/>
  <c r="BN88" i="34" s="1"/>
  <c r="BN64" i="34"/>
  <c r="Z636" i="8"/>
  <c r="AA88" i="34" s="1"/>
  <c r="AA64" i="34"/>
  <c r="N67" i="34"/>
  <c r="M640" i="8"/>
  <c r="N91" i="34" s="1"/>
  <c r="AG640" i="8"/>
  <c r="AH91" i="34" s="1"/>
  <c r="AH67" i="34"/>
  <c r="BA637" i="8"/>
  <c r="BB89" i="34" s="1"/>
  <c r="BB65" i="34"/>
  <c r="V67" i="34"/>
  <c r="U640" i="8"/>
  <c r="V91" i="34" s="1"/>
  <c r="AP67" i="34"/>
  <c r="AO640" i="8"/>
  <c r="AP91" i="34" s="1"/>
  <c r="AZ653" i="8"/>
  <c r="BA101" i="34" s="1"/>
  <c r="BA77" i="34"/>
  <c r="K656" i="8"/>
  <c r="L103" i="34" s="1"/>
  <c r="L79" i="34"/>
  <c r="BN657" i="8"/>
  <c r="BO104" i="34" s="1"/>
  <c r="BO80" i="34"/>
  <c r="AU651" i="8"/>
  <c r="AV99" i="34" s="1"/>
  <c r="AV75" i="34"/>
  <c r="H653" i="8"/>
  <c r="I101" i="34" s="1"/>
  <c r="I77" i="34"/>
  <c r="AB652" i="8"/>
  <c r="AC100" i="34" s="1"/>
  <c r="AC76" i="34"/>
  <c r="AV651" i="8"/>
  <c r="AW99" i="34" s="1"/>
  <c r="AW75" i="34"/>
  <c r="BC655" i="8"/>
  <c r="BD102" i="34" s="1"/>
  <c r="BD78" i="34"/>
  <c r="P657" i="8"/>
  <c r="Q104" i="34" s="1"/>
  <c r="Q80" i="34"/>
  <c r="BF637" i="8"/>
  <c r="BG89" i="34" s="1"/>
  <c r="BG65" i="34"/>
  <c r="AJ656" i="8"/>
  <c r="AK103" i="34" s="1"/>
  <c r="AK79" i="34"/>
  <c r="BD656" i="8"/>
  <c r="BE103" i="34" s="1"/>
  <c r="BE79" i="34"/>
  <c r="X656" i="8"/>
  <c r="Y103" i="34" s="1"/>
  <c r="Y79" i="34"/>
  <c r="BL655" i="8"/>
  <c r="BM102" i="34" s="1"/>
  <c r="BM78" i="34"/>
  <c r="AL652" i="8"/>
  <c r="AM100" i="34" s="1"/>
  <c r="AM76" i="34"/>
  <c r="S657" i="8"/>
  <c r="T104" i="34" s="1"/>
  <c r="T80" i="34"/>
  <c r="R67" i="34"/>
  <c r="Q640" i="8"/>
  <c r="R91" i="34" s="1"/>
  <c r="AK639" i="8"/>
  <c r="AL90" i="34" s="1"/>
  <c r="AL66" i="34"/>
  <c r="K637" i="8"/>
  <c r="L89" i="34" s="1"/>
  <c r="L65" i="34"/>
  <c r="R641" i="8"/>
  <c r="S92" i="34" s="1"/>
  <c r="S68" i="34"/>
  <c r="AY639" i="8"/>
  <c r="AZ90" i="34" s="1"/>
  <c r="AZ66" i="34"/>
  <c r="BM641" i="8"/>
  <c r="BN92" i="34" s="1"/>
  <c r="BN68" i="34"/>
  <c r="AZ639" i="8"/>
  <c r="BA90" i="34" s="1"/>
  <c r="BA66" i="34"/>
  <c r="M641" i="8"/>
  <c r="N92" i="34" s="1"/>
  <c r="N68" i="34"/>
  <c r="AH68" i="34"/>
  <c r="AG641" i="8"/>
  <c r="AH92" i="34" s="1"/>
  <c r="BH639" i="8"/>
  <c r="BI90" i="34" s="1"/>
  <c r="BI66" i="34"/>
  <c r="U637" i="8"/>
  <c r="V89" i="34" s="1"/>
  <c r="V65" i="34"/>
  <c r="F352" i="8"/>
  <c r="F357" i="8"/>
  <c r="AP66" i="34"/>
  <c r="AO639" i="8"/>
  <c r="AP90" i="34" s="1"/>
  <c r="AN656" i="8"/>
  <c r="AO103" i="34" s="1"/>
  <c r="AO79" i="34"/>
  <c r="K657" i="8"/>
  <c r="L104" i="34" s="1"/>
  <c r="L80" i="34"/>
  <c r="BN656" i="8"/>
  <c r="BO103" i="34" s="1"/>
  <c r="BO79" i="34"/>
  <c r="N656" i="8"/>
  <c r="O103" i="34" s="1"/>
  <c r="O79" i="34"/>
  <c r="G655" i="8"/>
  <c r="H102" i="34" s="1"/>
  <c r="H78" i="34"/>
  <c r="AI78" i="34"/>
  <c r="AH655" i="8"/>
  <c r="AI102" i="34" s="1"/>
  <c r="H651" i="8"/>
  <c r="I99" i="34" s="1"/>
  <c r="I75" i="34"/>
  <c r="AB653" i="8"/>
  <c r="AC101" i="34" s="1"/>
  <c r="AC77" i="34"/>
  <c r="AJ78" i="34"/>
  <c r="AI655" i="8"/>
  <c r="AJ102" i="34" s="1"/>
  <c r="BC657" i="8"/>
  <c r="BD104" i="34" s="1"/>
  <c r="BD80" i="34"/>
  <c r="P655" i="8"/>
  <c r="Q102" i="34" s="1"/>
  <c r="Q78" i="34"/>
  <c r="BG66" i="34"/>
  <c r="BF639" i="8"/>
  <c r="BG90" i="34" s="1"/>
  <c r="BE80" i="34"/>
  <c r="BD657" i="8"/>
  <c r="BE104" i="34" s="1"/>
  <c r="X657" i="8"/>
  <c r="Y104" i="34" s="1"/>
  <c r="Y80" i="34"/>
  <c r="BL651" i="8"/>
  <c r="BM99" i="34" s="1"/>
  <c r="BM75" i="34"/>
  <c r="AT80" i="34"/>
  <c r="AS657" i="8"/>
  <c r="AT104" i="34" s="1"/>
  <c r="T78" i="34"/>
  <c r="S655" i="8"/>
  <c r="T102" i="34" s="1"/>
  <c r="Q639" i="8"/>
  <c r="R90" i="34" s="1"/>
  <c r="R66" i="34"/>
  <c r="AK640" i="8"/>
  <c r="AL91" i="34" s="1"/>
  <c r="AL67" i="34"/>
  <c r="K639" i="8"/>
  <c r="L90" i="34" s="1"/>
  <c r="L66" i="34"/>
  <c r="R640" i="8"/>
  <c r="S91" i="34" s="1"/>
  <c r="S67" i="34"/>
  <c r="AL641" i="8"/>
  <c r="AM92" i="34" s="1"/>
  <c r="AM68" i="34"/>
  <c r="BN67" i="34"/>
  <c r="BM640" i="8"/>
  <c r="BN91" i="34" s="1"/>
  <c r="AZ640" i="8"/>
  <c r="BA91" i="34" s="1"/>
  <c r="BA67" i="34"/>
  <c r="M635" i="8"/>
  <c r="N87" i="34" s="1"/>
  <c r="N63" i="34"/>
  <c r="AG636" i="8"/>
  <c r="AH88" i="34" s="1"/>
  <c r="AH64" i="34"/>
  <c r="BH641" i="8"/>
  <c r="BI92" i="34" s="1"/>
  <c r="BI68" i="34"/>
  <c r="U636" i="8"/>
  <c r="V88" i="34" s="1"/>
  <c r="V64" i="34"/>
  <c r="F355" i="8"/>
  <c r="C577" i="8"/>
  <c r="C578" i="8"/>
  <c r="C582" i="8"/>
  <c r="AO635" i="8"/>
  <c r="AP87" i="34" s="1"/>
  <c r="AP63" i="34"/>
  <c r="F643" i="8"/>
  <c r="G92" i="34"/>
  <c r="AN657" i="8"/>
  <c r="AO104" i="34" s="1"/>
  <c r="AO80" i="34"/>
  <c r="K651" i="8"/>
  <c r="L99" i="34" s="1"/>
  <c r="L75" i="34"/>
  <c r="BN655" i="8"/>
  <c r="BO102" i="34" s="1"/>
  <c r="BO78" i="34"/>
  <c r="N655" i="8"/>
  <c r="O102" i="34" s="1"/>
  <c r="O78" i="34"/>
  <c r="AH656" i="8"/>
  <c r="AI103" i="34" s="1"/>
  <c r="AI79" i="34"/>
  <c r="BB656" i="8"/>
  <c r="BC103" i="34" s="1"/>
  <c r="BC79" i="34"/>
  <c r="AB651" i="8"/>
  <c r="AC99" i="34" s="1"/>
  <c r="AC75" i="34"/>
  <c r="AI657" i="8"/>
  <c r="AJ104" i="34" s="1"/>
  <c r="AJ80" i="34"/>
  <c r="BD76" i="34"/>
  <c r="BC652" i="8"/>
  <c r="BD100" i="34" s="1"/>
  <c r="Q79" i="34"/>
  <c r="P656" i="8"/>
  <c r="Q103" i="34" s="1"/>
  <c r="BG67" i="34"/>
  <c r="BF640" i="8"/>
  <c r="BG91" i="34" s="1"/>
  <c r="G327" i="8"/>
  <c r="G361" i="8" s="1"/>
  <c r="H261" i="8" s="1"/>
  <c r="H294" i="8" s="1"/>
  <c r="BK656" i="8"/>
  <c r="BL103" i="34" s="1"/>
  <c r="BL79" i="34"/>
  <c r="X655" i="8"/>
  <c r="Y102" i="34" s="1"/>
  <c r="Y78" i="34"/>
  <c r="BL653" i="8"/>
  <c r="BM101" i="34" s="1"/>
  <c r="BM77" i="34"/>
  <c r="AS656" i="8"/>
  <c r="AT103" i="34" s="1"/>
  <c r="AT79" i="34"/>
  <c r="S656" i="8"/>
  <c r="T103" i="34" s="1"/>
  <c r="T79" i="34"/>
  <c r="Q635" i="8"/>
  <c r="R87" i="34" s="1"/>
  <c r="R63" i="34"/>
  <c r="AK635" i="8"/>
  <c r="AL87" i="34" s="1"/>
  <c r="AL63" i="34"/>
  <c r="BE639" i="8"/>
  <c r="BF90" i="34" s="1"/>
  <c r="BF66" i="34"/>
  <c r="R639" i="8"/>
  <c r="S90" i="34" s="1"/>
  <c r="S66" i="34"/>
  <c r="AM67" i="34"/>
  <c r="AL640" i="8"/>
  <c r="AM91" i="34" s="1"/>
  <c r="AF639" i="8"/>
  <c r="AG90" i="34" s="1"/>
  <c r="AG66" i="34"/>
  <c r="AZ641" i="8"/>
  <c r="BA92" i="34" s="1"/>
  <c r="BA68" i="34"/>
  <c r="M636" i="8"/>
  <c r="N88" i="34" s="1"/>
  <c r="N64" i="34"/>
  <c r="AN637" i="8"/>
  <c r="AO89" i="34" s="1"/>
  <c r="AO65" i="34"/>
  <c r="BH640" i="8"/>
  <c r="BI91" i="34" s="1"/>
  <c r="BI67" i="34"/>
  <c r="U635" i="8"/>
  <c r="V87" i="34" s="1"/>
  <c r="V63" i="34"/>
  <c r="AO637" i="8"/>
  <c r="AP89" i="34" s="1"/>
  <c r="AP65" i="34"/>
  <c r="AM652" i="8"/>
  <c r="AN100" i="34" s="1"/>
  <c r="AN76" i="34"/>
  <c r="AN655" i="8"/>
  <c r="AO102" i="34" s="1"/>
  <c r="AO78" i="34"/>
  <c r="K652" i="8"/>
  <c r="L100" i="34" s="1"/>
  <c r="L76" i="34"/>
  <c r="AG656" i="8"/>
  <c r="AH103" i="34" s="1"/>
  <c r="AH79" i="34"/>
  <c r="O80" i="34"/>
  <c r="N657" i="8"/>
  <c r="O104" i="34" s="1"/>
  <c r="H79" i="34"/>
  <c r="G656" i="8"/>
  <c r="H103" i="34" s="1"/>
  <c r="AH657" i="8"/>
  <c r="AI104" i="34" s="1"/>
  <c r="AI80" i="34"/>
  <c r="BC78" i="34"/>
  <c r="BB655" i="8"/>
  <c r="BC102" i="34" s="1"/>
  <c r="O657" i="8"/>
  <c r="P104" i="34" s="1"/>
  <c r="P80" i="34"/>
  <c r="AI656" i="8"/>
  <c r="AJ103" i="34" s="1"/>
  <c r="AJ79" i="34"/>
  <c r="BC651" i="8"/>
  <c r="BD99" i="34" s="1"/>
  <c r="BD75" i="34"/>
  <c r="W657" i="8"/>
  <c r="X104" i="34" s="1"/>
  <c r="X80" i="34"/>
  <c r="BK655" i="8"/>
  <c r="BL102" i="34" s="1"/>
  <c r="BL78" i="34"/>
  <c r="X653" i="8"/>
  <c r="Y101" i="34" s="1"/>
  <c r="Y77" i="34"/>
  <c r="BL652" i="8"/>
  <c r="BM100" i="34" s="1"/>
  <c r="BM76" i="34"/>
  <c r="Z79" i="34"/>
  <c r="Y656" i="8"/>
  <c r="Z103" i="34" s="1"/>
  <c r="AT78" i="34"/>
  <c r="AS655" i="8"/>
  <c r="AT102" i="34" s="1"/>
  <c r="S653" i="8"/>
  <c r="T101" i="34" s="1"/>
  <c r="T77" i="34"/>
  <c r="Q636" i="8"/>
  <c r="R88" i="34" s="1"/>
  <c r="R64" i="34"/>
  <c r="AK636" i="8"/>
  <c r="AL88" i="34" s="1"/>
  <c r="AL64" i="34"/>
  <c r="BE640" i="8"/>
  <c r="BF91" i="34" s="1"/>
  <c r="BF67" i="34"/>
  <c r="R637" i="8"/>
  <c r="S89" i="34" s="1"/>
  <c r="S65" i="34"/>
  <c r="AL639" i="8"/>
  <c r="AM90" i="34" s="1"/>
  <c r="AM66" i="34"/>
  <c r="AG67" i="34"/>
  <c r="AF640" i="8"/>
  <c r="AG91" i="34" s="1"/>
  <c r="BA63" i="34"/>
  <c r="AZ635" i="8"/>
  <c r="BA87" i="34" s="1"/>
  <c r="M637" i="8"/>
  <c r="N89" i="34" s="1"/>
  <c r="N65" i="34"/>
  <c r="AN636" i="8"/>
  <c r="AO88" i="34" s="1"/>
  <c r="AO64" i="34"/>
  <c r="BH635" i="8"/>
  <c r="BI87" i="34" s="1"/>
  <c r="BI63" i="34"/>
  <c r="U641" i="8"/>
  <c r="V92" i="34" s="1"/>
  <c r="V68" i="34"/>
  <c r="AO636" i="8"/>
  <c r="AP88" i="34" s="1"/>
  <c r="AP64" i="34"/>
  <c r="AM657" i="8"/>
  <c r="AN104" i="34" s="1"/>
  <c r="AN80" i="34"/>
  <c r="AO75" i="34"/>
  <c r="AN651" i="8"/>
  <c r="AO99" i="34" s="1"/>
  <c r="G329" i="8"/>
  <c r="G363" i="8" s="1"/>
  <c r="H263" i="8" s="1"/>
  <c r="H296" i="8" s="1"/>
  <c r="K653" i="8"/>
  <c r="L101" i="34" s="1"/>
  <c r="L77" i="34"/>
  <c r="AG657" i="8"/>
  <c r="AH104" i="34" s="1"/>
  <c r="AH80" i="34"/>
  <c r="N651" i="8"/>
  <c r="O99" i="34" s="1"/>
  <c r="O75" i="34"/>
  <c r="C580" i="8"/>
  <c r="C584" i="8"/>
  <c r="E10" i="26" s="1"/>
  <c r="AH652" i="8"/>
  <c r="AI100" i="34" s="1"/>
  <c r="AI76" i="34"/>
  <c r="BB657" i="8"/>
  <c r="BC104" i="34" s="1"/>
  <c r="BC80" i="34"/>
  <c r="O656" i="8"/>
  <c r="P103" i="34" s="1"/>
  <c r="P79" i="34"/>
  <c r="AI652" i="8"/>
  <c r="AJ100" i="34" s="1"/>
  <c r="AJ76" i="34"/>
  <c r="BC653" i="8"/>
  <c r="BD101" i="34" s="1"/>
  <c r="BD77" i="34"/>
  <c r="W655" i="8"/>
  <c r="X102" i="34" s="1"/>
  <c r="X78" i="34"/>
  <c r="AQ656" i="8"/>
  <c r="AR103" i="34" s="1"/>
  <c r="AR79" i="34"/>
  <c r="BK651" i="8"/>
  <c r="BL99" i="34" s="1"/>
  <c r="BL75" i="34"/>
  <c r="X652" i="8"/>
  <c r="Y100" i="34" s="1"/>
  <c r="Y76" i="34"/>
  <c r="AE655" i="8"/>
  <c r="AF102" i="34" s="1"/>
  <c r="AF78" i="34"/>
  <c r="Z78" i="34"/>
  <c r="Y655" i="8"/>
  <c r="Z102" i="34" s="1"/>
  <c r="AS653" i="8"/>
  <c r="AT101" i="34" s="1"/>
  <c r="AT77" i="34"/>
  <c r="S652" i="8"/>
  <c r="T100" i="34" s="1"/>
  <c r="T76" i="34"/>
  <c r="P636" i="8"/>
  <c r="Q88" i="34" s="1"/>
  <c r="Q64" i="34"/>
  <c r="BH77" i="34"/>
  <c r="BG653" i="8"/>
  <c r="BH101" i="34" s="1"/>
  <c r="AQ639" i="8"/>
  <c r="AR90" i="34" s="1"/>
  <c r="AR66" i="34"/>
  <c r="Q637" i="8"/>
  <c r="R89" i="34" s="1"/>
  <c r="R65" i="34"/>
  <c r="AK641" i="8"/>
  <c r="AL92" i="34" s="1"/>
  <c r="AL68" i="34"/>
  <c r="BE641" i="8"/>
  <c r="BF92" i="34" s="1"/>
  <c r="BF68" i="34"/>
  <c r="R636" i="8"/>
  <c r="S88" i="34" s="1"/>
  <c r="S64" i="34"/>
  <c r="AL635" i="8"/>
  <c r="AM87" i="34" s="1"/>
  <c r="AM63" i="34"/>
  <c r="AF641" i="8"/>
  <c r="AG92" i="34" s="1"/>
  <c r="AG68" i="34"/>
  <c r="BA64" i="34"/>
  <c r="AZ636" i="8"/>
  <c r="BA88" i="34" s="1"/>
  <c r="T641" i="8"/>
  <c r="U92" i="34" s="1"/>
  <c r="U68" i="34"/>
  <c r="AN640" i="8"/>
  <c r="AO91" i="34" s="1"/>
  <c r="AO67" i="34"/>
  <c r="BI64" i="34"/>
  <c r="BH636" i="8"/>
  <c r="BI88" i="34" s="1"/>
  <c r="AO641" i="8"/>
  <c r="AP92" i="34" s="1"/>
  <c r="AP68" i="34"/>
  <c r="AM656" i="8"/>
  <c r="AN103" i="34" s="1"/>
  <c r="AN79" i="34"/>
  <c r="AN653" i="8"/>
  <c r="AO101" i="34" s="1"/>
  <c r="AO77" i="34"/>
  <c r="BE655" i="8"/>
  <c r="BF102" i="34" s="1"/>
  <c r="BF78" i="34"/>
  <c r="AH76" i="34"/>
  <c r="AG652" i="8"/>
  <c r="AH100" i="34" s="1"/>
  <c r="N653" i="8"/>
  <c r="O101" i="34" s="1"/>
  <c r="O77" i="34"/>
  <c r="H75" i="34"/>
  <c r="G651" i="8"/>
  <c r="H99" i="34" s="1"/>
  <c r="AH651" i="8"/>
  <c r="AI99" i="34" s="1"/>
  <c r="AI75" i="34"/>
  <c r="BB652" i="8"/>
  <c r="BC100" i="34" s="1"/>
  <c r="BC76" i="34"/>
  <c r="O655" i="8"/>
  <c r="P102" i="34" s="1"/>
  <c r="P78" i="34"/>
  <c r="AJ75" i="34"/>
  <c r="AI651" i="8"/>
  <c r="AJ99" i="34" s="1"/>
  <c r="BJ657" i="8"/>
  <c r="BK104" i="34" s="1"/>
  <c r="BK80" i="34"/>
  <c r="AS641" i="8"/>
  <c r="AT92" i="34" s="1"/>
  <c r="AT68" i="34"/>
  <c r="X77" i="34"/>
  <c r="W653" i="8"/>
  <c r="X101" i="34" s="1"/>
  <c r="AR78" i="34"/>
  <c r="AQ655" i="8"/>
  <c r="AR102" i="34" s="1"/>
  <c r="BL77" i="34"/>
  <c r="BK653" i="8"/>
  <c r="BL101" i="34" s="1"/>
  <c r="X651" i="8"/>
  <c r="Y99" i="34" s="1"/>
  <c r="Y75" i="34"/>
  <c r="AE656" i="8"/>
  <c r="AF103" i="34" s="1"/>
  <c r="AF79" i="34"/>
  <c r="Z80" i="34"/>
  <c r="Y657" i="8"/>
  <c r="Z104" i="34" s="1"/>
  <c r="AS652" i="8"/>
  <c r="AT100" i="34" s="1"/>
  <c r="AT76" i="34"/>
  <c r="BN80" i="34"/>
  <c r="BM657" i="8"/>
  <c r="BN104" i="34" s="1"/>
  <c r="AK637" i="8"/>
  <c r="AL89" i="34" s="1"/>
  <c r="AL65" i="34"/>
  <c r="BE636" i="8"/>
  <c r="BF88" i="34" s="1"/>
  <c r="BF64" i="34"/>
  <c r="S63" i="34"/>
  <c r="R635" i="8"/>
  <c r="S87" i="34" s="1"/>
  <c r="AL637" i="8"/>
  <c r="AM89" i="34" s="1"/>
  <c r="AM65" i="34"/>
  <c r="AF635" i="8"/>
  <c r="AG87" i="34" s="1"/>
  <c r="AG63" i="34"/>
  <c r="AZ637" i="8"/>
  <c r="BA89" i="34" s="1"/>
  <c r="BA65" i="34"/>
  <c r="T640" i="8"/>
  <c r="U91" i="34" s="1"/>
  <c r="U67" i="34"/>
  <c r="AO68" i="34"/>
  <c r="AN641" i="8"/>
  <c r="AO92" i="34" s="1"/>
  <c r="BH637" i="8"/>
  <c r="BI89" i="34" s="1"/>
  <c r="BI65" i="34"/>
  <c r="F353" i="8"/>
  <c r="H641" i="8"/>
  <c r="I92" i="34" s="1"/>
  <c r="I68" i="34"/>
  <c r="AM655" i="8"/>
  <c r="AN102" i="34" s="1"/>
  <c r="AN78" i="34"/>
  <c r="AN652" i="8"/>
  <c r="AO100" i="34" s="1"/>
  <c r="AO76" i="34"/>
  <c r="BE656" i="8"/>
  <c r="BF103" i="34" s="1"/>
  <c r="BF79" i="34"/>
  <c r="AG651" i="8"/>
  <c r="AH99" i="34" s="1"/>
  <c r="AH75" i="34"/>
  <c r="N652" i="8"/>
  <c r="O100" i="34" s="1"/>
  <c r="O76" i="34"/>
  <c r="AH653" i="8"/>
  <c r="AI101" i="34" s="1"/>
  <c r="AI77" i="34"/>
  <c r="BB651" i="8"/>
  <c r="BC99" i="34" s="1"/>
  <c r="BC75" i="34"/>
  <c r="O651" i="8"/>
  <c r="P99" i="34" s="1"/>
  <c r="P75" i="34"/>
  <c r="AJ77" i="34"/>
  <c r="AI653" i="8"/>
  <c r="AJ101" i="34" s="1"/>
  <c r="BJ655" i="8"/>
  <c r="BK102" i="34" s="1"/>
  <c r="BK78" i="34"/>
  <c r="AT67" i="34"/>
  <c r="AS640" i="8"/>
  <c r="AT91" i="34" s="1"/>
  <c r="X76" i="34"/>
  <c r="W652" i="8"/>
  <c r="X100" i="34" s="1"/>
  <c r="AQ653" i="8"/>
  <c r="AR101" i="34" s="1"/>
  <c r="AR77" i="34"/>
  <c r="BK652" i="8"/>
  <c r="BL100" i="34" s="1"/>
  <c r="BL76" i="34"/>
  <c r="AX655" i="8"/>
  <c r="AY102" i="34" s="1"/>
  <c r="AY78" i="34"/>
  <c r="AF80" i="34"/>
  <c r="AE657" i="8"/>
  <c r="AF104" i="34" s="1"/>
  <c r="Y652" i="8"/>
  <c r="Z100" i="34" s="1"/>
  <c r="Z76" i="34"/>
  <c r="AS651" i="8"/>
  <c r="AT99" i="34" s="1"/>
  <c r="AT75" i="34"/>
  <c r="BM656" i="8"/>
  <c r="BN103" i="34" s="1"/>
  <c r="BN79" i="34"/>
  <c r="BE637" i="8"/>
  <c r="BF89" i="34" s="1"/>
  <c r="BF65" i="34"/>
  <c r="AL636" i="8"/>
  <c r="AM88" i="34" s="1"/>
  <c r="AM64" i="34"/>
  <c r="AF636" i="8"/>
  <c r="AG88" i="34" s="1"/>
  <c r="AG64" i="34"/>
  <c r="BG639" i="8"/>
  <c r="BH90" i="34" s="1"/>
  <c r="BH66" i="34"/>
  <c r="U66" i="34"/>
  <c r="T639" i="8"/>
  <c r="U90" i="34" s="1"/>
  <c r="AN639" i="8"/>
  <c r="AO90" i="34" s="1"/>
  <c r="AO66" i="34"/>
  <c r="AU635" i="8"/>
  <c r="AV87" i="34" s="1"/>
  <c r="AV63" i="34"/>
  <c r="I792" i="8"/>
  <c r="AO792" i="8"/>
  <c r="U730" i="8"/>
  <c r="V63" i="29" s="1"/>
  <c r="AW730" i="8"/>
  <c r="AX63" i="29" s="1"/>
  <c r="H667" i="8"/>
  <c r="I64" i="31" s="1"/>
  <c r="AN667" i="8"/>
  <c r="AO64" i="31" s="1"/>
  <c r="J792" i="8"/>
  <c r="AP792" i="8"/>
  <c r="V730" i="8"/>
  <c r="W63" i="29" s="1"/>
  <c r="AX730" i="8"/>
  <c r="AY63" i="29" s="1"/>
  <c r="I667" i="8"/>
  <c r="J64" i="31" s="1"/>
  <c r="AO667" i="8"/>
  <c r="AP64" i="31" s="1"/>
  <c r="R792" i="8"/>
  <c r="AT792" i="8"/>
  <c r="Z730" i="8"/>
  <c r="AA63" i="29" s="1"/>
  <c r="BF730" i="8"/>
  <c r="BG63" i="29" s="1"/>
  <c r="Q667" i="8"/>
  <c r="R64" i="31" s="1"/>
  <c r="AS667" i="8"/>
  <c r="AT64" i="31" s="1"/>
  <c r="AN792" i="8"/>
  <c r="Y730" i="8"/>
  <c r="Z63" i="29" s="1"/>
  <c r="BI730" i="8"/>
  <c r="BJ63" i="29" s="1"/>
  <c r="AB667" i="8"/>
  <c r="AC64" i="31" s="1"/>
  <c r="BK667" i="8"/>
  <c r="BL64" i="31" s="1"/>
  <c r="AQ792" i="8"/>
  <c r="AE730" i="8"/>
  <c r="AF63" i="29" s="1"/>
  <c r="BJ730" i="8"/>
  <c r="BK63" i="29" s="1"/>
  <c r="AC667" i="8"/>
  <c r="AD64" i="31" s="1"/>
  <c r="BL667" i="8"/>
  <c r="BM64" i="31" s="1"/>
  <c r="AR792" i="8"/>
  <c r="AF730" i="8"/>
  <c r="AG63" i="29" s="1"/>
  <c r="F730" i="8"/>
  <c r="G63" i="29" s="1"/>
  <c r="AD667" i="8"/>
  <c r="AE64" i="31" s="1"/>
  <c r="BM667" i="8"/>
  <c r="BN64" i="31" s="1"/>
  <c r="K792" i="8"/>
  <c r="AU792" i="8"/>
  <c r="AH730" i="8"/>
  <c r="AI63" i="29" s="1"/>
  <c r="AF667" i="8"/>
  <c r="AG64" i="31" s="1"/>
  <c r="BA792" i="8"/>
  <c r="P792" i="8"/>
  <c r="AZ792" i="8"/>
  <c r="AI730" i="8"/>
  <c r="AJ63" i="29" s="1"/>
  <c r="AG667" i="8"/>
  <c r="AH64" i="31" s="1"/>
  <c r="Q792" i="8"/>
  <c r="AJ730" i="8"/>
  <c r="AK63" i="29" s="1"/>
  <c r="AD792" i="8"/>
  <c r="AL730" i="8"/>
  <c r="AM63" i="29" s="1"/>
  <c r="AZ667" i="8"/>
  <c r="BA64" i="31" s="1"/>
  <c r="BB792" i="8"/>
  <c r="H730" i="8"/>
  <c r="I63" i="29" s="1"/>
  <c r="BC730" i="8"/>
  <c r="BD63" i="29" s="1"/>
  <c r="S667" i="8"/>
  <c r="T64" i="31" s="1"/>
  <c r="BN667" i="8"/>
  <c r="BO64" i="31" s="1"/>
  <c r="AE792" i="8"/>
  <c r="AQ730" i="8"/>
  <c r="AR63" i="29" s="1"/>
  <c r="F667" i="8"/>
  <c r="G64" i="31" s="1"/>
  <c r="BA667" i="8"/>
  <c r="BB64" i="31" s="1"/>
  <c r="AF792" i="8"/>
  <c r="AR730" i="8"/>
  <c r="AS63" i="29" s="1"/>
  <c r="G667" i="8"/>
  <c r="H64" i="31" s="1"/>
  <c r="BB667" i="8"/>
  <c r="BC64" i="31" s="1"/>
  <c r="AG792" i="8"/>
  <c r="AS730" i="8"/>
  <c r="AT63" i="29" s="1"/>
  <c r="N667" i="8"/>
  <c r="O64" i="31" s="1"/>
  <c r="BC667" i="8"/>
  <c r="BD64" i="31" s="1"/>
  <c r="AH792" i="8"/>
  <c r="AT730" i="8"/>
  <c r="AU63" i="29" s="1"/>
  <c r="O667" i="8"/>
  <c r="P64" i="31" s="1"/>
  <c r="BD667" i="8"/>
  <c r="BE64" i="31" s="1"/>
  <c r="BD792" i="8"/>
  <c r="J730" i="8"/>
  <c r="K63" i="29" s="1"/>
  <c r="BE730" i="8"/>
  <c r="BF63" i="29" s="1"/>
  <c r="U667" i="8"/>
  <c r="V64" i="31" s="1"/>
  <c r="AI792" i="8"/>
  <c r="AU730" i="8"/>
  <c r="AV63" i="29" s="1"/>
  <c r="P667" i="8"/>
  <c r="Q64" i="31" s="1"/>
  <c r="BE667" i="8"/>
  <c r="BF64" i="31" s="1"/>
  <c r="AS792" i="8"/>
  <c r="G730" i="8"/>
  <c r="H63" i="29" s="1"/>
  <c r="AV730" i="8"/>
  <c r="AW63" i="29" s="1"/>
  <c r="R667" i="8"/>
  <c r="S64" i="31" s="1"/>
  <c r="BJ667" i="8"/>
  <c r="BK64" i="31" s="1"/>
  <c r="I730" i="8"/>
  <c r="J63" i="29" s="1"/>
  <c r="T667" i="8"/>
  <c r="U64" i="31" s="1"/>
  <c r="BC792" i="8"/>
  <c r="BD730" i="8"/>
  <c r="BE63" i="29" s="1"/>
  <c r="F792" i="8"/>
  <c r="X730" i="8"/>
  <c r="Y63" i="29" s="1"/>
  <c r="AR667" i="8"/>
  <c r="AS64" i="31" s="1"/>
  <c r="BG792" i="8"/>
  <c r="M730" i="8"/>
  <c r="N63" i="29" s="1"/>
  <c r="AE667" i="8"/>
  <c r="AF64" i="31" s="1"/>
  <c r="AG730" i="8"/>
  <c r="AH63" i="29" s="1"/>
  <c r="AX667" i="8"/>
  <c r="AY64" i="31" s="1"/>
  <c r="BM792" i="8"/>
  <c r="S730" i="8"/>
  <c r="T63" i="29" s="1"/>
  <c r="AM667" i="8"/>
  <c r="AN64" i="31" s="1"/>
  <c r="BN792" i="8"/>
  <c r="T730" i="8"/>
  <c r="U63" i="29" s="1"/>
  <c r="AP667" i="8"/>
  <c r="AQ64" i="31" s="1"/>
  <c r="AK730" i="8"/>
  <c r="AL63" i="29" s="1"/>
  <c r="AY667" i="8"/>
  <c r="AZ64" i="31" s="1"/>
  <c r="BG730" i="8"/>
  <c r="BH63" i="29" s="1"/>
  <c r="BH730" i="8"/>
  <c r="BI63" i="29" s="1"/>
  <c r="H792" i="8"/>
  <c r="S792" i="8"/>
  <c r="AA667" i="8"/>
  <c r="AB64" i="31" s="1"/>
  <c r="T792" i="8"/>
  <c r="U792" i="8"/>
  <c r="V792" i="8"/>
  <c r="W730" i="8"/>
  <c r="X63" i="29" s="1"/>
  <c r="W792" i="8"/>
  <c r="BL792" i="8"/>
  <c r="N730" i="8"/>
  <c r="O63" i="29" s="1"/>
  <c r="AL667" i="8"/>
  <c r="AM64" i="31" s="1"/>
  <c r="AB792" i="8"/>
  <c r="BE792" i="8"/>
  <c r="K730" i="8"/>
  <c r="L63" i="29" s="1"/>
  <c r="Z667" i="8"/>
  <c r="AA64" i="31" s="1"/>
  <c r="AC792" i="8"/>
  <c r="BF792" i="8"/>
  <c r="L730" i="8"/>
  <c r="M63" i="29" s="1"/>
  <c r="G792" i="8"/>
  <c r="AQ667" i="8"/>
  <c r="AR64" i="31" s="1"/>
  <c r="AK792" i="8"/>
  <c r="BJ792" i="8"/>
  <c r="Y792" i="8"/>
  <c r="Z792" i="8"/>
  <c r="L792" i="8"/>
  <c r="M792" i="8"/>
  <c r="N792" i="8"/>
  <c r="BK730" i="8"/>
  <c r="BL63" i="29" s="1"/>
  <c r="BN730" i="8"/>
  <c r="BO63" i="29" s="1"/>
  <c r="K667" i="8"/>
  <c r="L64" i="31" s="1"/>
  <c r="L667" i="8"/>
  <c r="M64" i="31" s="1"/>
  <c r="G636" i="8"/>
  <c r="BL730" i="8"/>
  <c r="BM63" i="29" s="1"/>
  <c r="AZ730" i="8"/>
  <c r="BA63" i="29" s="1"/>
  <c r="AN730" i="8"/>
  <c r="AO63" i="29" s="1"/>
  <c r="AB730" i="8"/>
  <c r="AC63" i="29" s="1"/>
  <c r="BH667" i="8"/>
  <c r="BI64" i="31" s="1"/>
  <c r="P730" i="8"/>
  <c r="Q63" i="29" s="1"/>
  <c r="AV667" i="8"/>
  <c r="AW64" i="31" s="1"/>
  <c r="AY730" i="8"/>
  <c r="AZ63" i="29" s="1"/>
  <c r="AJ667" i="8"/>
  <c r="AK64" i="31" s="1"/>
  <c r="AX792" i="8"/>
  <c r="AM730" i="8"/>
  <c r="AN63" i="29" s="1"/>
  <c r="X667" i="8"/>
  <c r="Y64" i="31" s="1"/>
  <c r="AL792" i="8"/>
  <c r="AA730" i="8"/>
  <c r="AB63" i="29" s="1"/>
  <c r="BI667" i="8"/>
  <c r="BJ64" i="31" s="1"/>
  <c r="O730" i="8"/>
  <c r="P63" i="29" s="1"/>
  <c r="AW667" i="8"/>
  <c r="AX64" i="31" s="1"/>
  <c r="BK792" i="8"/>
  <c r="AK667" i="8"/>
  <c r="AL64" i="31" s="1"/>
  <c r="AY792" i="8"/>
  <c r="Y667" i="8"/>
  <c r="Z64" i="31" s="1"/>
  <c r="AM792" i="8"/>
  <c r="O792" i="8"/>
  <c r="M667" i="8"/>
  <c r="N64" i="31" s="1"/>
  <c r="AA792" i="8"/>
  <c r="BG667" i="8"/>
  <c r="BH64" i="31" s="1"/>
  <c r="AU667" i="8"/>
  <c r="AV64" i="31" s="1"/>
  <c r="BM730" i="8"/>
  <c r="BN63" i="29" s="1"/>
  <c r="H64" i="34"/>
  <c r="AI667" i="8"/>
  <c r="AJ64" i="31" s="1"/>
  <c r="BI792" i="8"/>
  <c r="BA730" i="8"/>
  <c r="BB63" i="29" s="1"/>
  <c r="W667" i="8"/>
  <c r="X64" i="31" s="1"/>
  <c r="AW792" i="8"/>
  <c r="AO730" i="8"/>
  <c r="AP63" i="29" s="1"/>
  <c r="BF667" i="8"/>
  <c r="BG64" i="31" s="1"/>
  <c r="AC730" i="8"/>
  <c r="AD63" i="29" s="1"/>
  <c r="AT667" i="8"/>
  <c r="AU64" i="31" s="1"/>
  <c r="BH792" i="8"/>
  <c r="Q730" i="8"/>
  <c r="R63" i="29" s="1"/>
  <c r="AH667" i="8"/>
  <c r="AI64" i="31" s="1"/>
  <c r="AV792" i="8"/>
  <c r="BB730" i="8"/>
  <c r="BC63" i="29" s="1"/>
  <c r="V667" i="8"/>
  <c r="W64" i="31" s="1"/>
  <c r="AJ792" i="8"/>
  <c r="AP730" i="8"/>
  <c r="AQ63" i="29" s="1"/>
  <c r="J667" i="8"/>
  <c r="K64" i="31" s="1"/>
  <c r="X792" i="8"/>
  <c r="AD730" i="8"/>
  <c r="AE63" i="29" s="1"/>
  <c r="R730" i="8"/>
  <c r="S63" i="29" s="1"/>
  <c r="H640" i="8"/>
  <c r="I91" i="34" s="1"/>
  <c r="I67" i="34"/>
  <c r="AN75" i="34"/>
  <c r="AM651" i="8"/>
  <c r="AN99" i="34" s="1"/>
  <c r="AA655" i="8"/>
  <c r="AB102" i="34" s="1"/>
  <c r="AB78" i="34"/>
  <c r="BE657" i="8"/>
  <c r="BF104" i="34" s="1"/>
  <c r="BF80" i="34"/>
  <c r="AG653" i="8"/>
  <c r="AH101" i="34" s="1"/>
  <c r="AH77" i="34"/>
  <c r="F373" i="8"/>
  <c r="F518" i="8"/>
  <c r="BB653" i="8"/>
  <c r="BC101" i="34" s="1"/>
  <c r="BC77" i="34"/>
  <c r="P77" i="34"/>
  <c r="O653" i="8"/>
  <c r="P101" i="34" s="1"/>
  <c r="AP657" i="8"/>
  <c r="AQ104" i="34" s="1"/>
  <c r="AQ80" i="34"/>
  <c r="BJ656" i="8"/>
  <c r="BK103" i="34" s="1"/>
  <c r="BK79" i="34"/>
  <c r="AS639" i="8"/>
  <c r="AT90" i="34" s="1"/>
  <c r="AT66" i="34"/>
  <c r="X75" i="34"/>
  <c r="W651" i="8"/>
  <c r="X99" i="34" s="1"/>
  <c r="AQ652" i="8"/>
  <c r="AR100" i="34" s="1"/>
  <c r="AR76" i="34"/>
  <c r="BK657" i="8"/>
  <c r="BL104" i="34" s="1"/>
  <c r="BL80" i="34"/>
  <c r="AX656" i="8"/>
  <c r="AY103" i="34" s="1"/>
  <c r="AY79" i="34"/>
  <c r="AE651" i="8"/>
  <c r="AF99" i="34" s="1"/>
  <c r="AF75" i="34"/>
  <c r="Z75" i="34"/>
  <c r="Y651" i="8"/>
  <c r="Z99" i="34" s="1"/>
  <c r="L655" i="8"/>
  <c r="M102" i="34" s="1"/>
  <c r="M78" i="34"/>
  <c r="BN78" i="34"/>
  <c r="BM655" i="8"/>
  <c r="BN102" i="34" s="1"/>
  <c r="W639" i="8"/>
  <c r="X90" i="34" s="1"/>
  <c r="X66" i="34"/>
  <c r="BG656" i="8"/>
  <c r="BH103" i="34" s="1"/>
  <c r="BH79" i="34"/>
  <c r="AQ635" i="8"/>
  <c r="AR87" i="34" s="1"/>
  <c r="AR63" i="34"/>
  <c r="BK641" i="8"/>
  <c r="BL92" i="34" s="1"/>
  <c r="BL68" i="34"/>
  <c r="G298" i="8"/>
  <c r="BE635" i="8"/>
  <c r="BF87" i="34" s="1"/>
  <c r="BF63" i="34"/>
  <c r="AF637" i="8"/>
  <c r="AG89" i="34" s="1"/>
  <c r="AG65" i="34"/>
  <c r="BG641" i="8"/>
  <c r="BH92" i="34" s="1"/>
  <c r="BH68" i="34"/>
  <c r="U65" i="34"/>
  <c r="T637" i="8"/>
  <c r="U89" i="34" s="1"/>
  <c r="AN635" i="8"/>
  <c r="AO87" i="34" s="1"/>
  <c r="AO63" i="34"/>
  <c r="AV67" i="34"/>
  <c r="AU640" i="8"/>
  <c r="AV91" i="34" s="1"/>
  <c r="H639" i="8"/>
  <c r="I90" i="34" s="1"/>
  <c r="I66" i="34"/>
  <c r="AM653" i="8"/>
  <c r="AN101" i="34" s="1"/>
  <c r="AN77" i="34"/>
  <c r="AB79" i="34"/>
  <c r="AA656" i="8"/>
  <c r="AB103" i="34" s="1"/>
  <c r="G313" i="8"/>
  <c r="G347" i="8" s="1"/>
  <c r="H247" i="8" s="1"/>
  <c r="H280" i="8" s="1"/>
  <c r="BE652" i="8"/>
  <c r="BF100" i="34" s="1"/>
  <c r="BF76" i="34"/>
  <c r="AG655" i="8"/>
  <c r="AH102" i="34" s="1"/>
  <c r="AH78" i="34"/>
  <c r="U657" i="8"/>
  <c r="V104" i="34" s="1"/>
  <c r="V80" i="34"/>
  <c r="O652" i="8"/>
  <c r="P100" i="34" s="1"/>
  <c r="P76" i="34"/>
  <c r="AP656" i="8"/>
  <c r="AQ103" i="34" s="1"/>
  <c r="AQ79" i="34"/>
  <c r="BJ651" i="8"/>
  <c r="BK99" i="34" s="1"/>
  <c r="BK75" i="34"/>
  <c r="AS637" i="8"/>
  <c r="AT89" i="34" s="1"/>
  <c r="AT65" i="34"/>
  <c r="W656" i="8"/>
  <c r="X103" i="34" s="1"/>
  <c r="X79" i="34"/>
  <c r="AR75" i="34"/>
  <c r="AQ651" i="8"/>
  <c r="AR99" i="34" s="1"/>
  <c r="AE78" i="34"/>
  <c r="AD655" i="8"/>
  <c r="AE102" i="34" s="1"/>
  <c r="AY80" i="34"/>
  <c r="AX657" i="8"/>
  <c r="AY104" i="34" s="1"/>
  <c r="AE652" i="8"/>
  <c r="AF100" i="34" s="1"/>
  <c r="AF76" i="34"/>
  <c r="Y653" i="8"/>
  <c r="Z101" i="34" s="1"/>
  <c r="Z77" i="34"/>
  <c r="M79" i="34"/>
  <c r="L656" i="8"/>
  <c r="M103" i="34" s="1"/>
  <c r="BM651" i="8"/>
  <c r="BN99" i="34" s="1"/>
  <c r="BN75" i="34"/>
  <c r="Z652" i="8"/>
  <c r="AA100" i="34" s="1"/>
  <c r="AA76" i="34"/>
  <c r="AB80" i="34"/>
  <c r="AA657" i="8"/>
  <c r="AB104" i="34" s="1"/>
  <c r="F506" i="8"/>
  <c r="BE651" i="8"/>
  <c r="BF99" i="34" s="1"/>
  <c r="BF75" i="34"/>
  <c r="BH655" i="8"/>
  <c r="BI102" i="34" s="1"/>
  <c r="BI78" i="34"/>
  <c r="U655" i="8"/>
  <c r="V102" i="34" s="1"/>
  <c r="V78" i="34"/>
  <c r="G325" i="8"/>
  <c r="G359" i="8" s="1"/>
  <c r="H259" i="8" s="1"/>
  <c r="H292" i="8" s="1"/>
  <c r="W80" i="34"/>
  <c r="V657" i="8"/>
  <c r="W104" i="34" s="1"/>
  <c r="AP655" i="8"/>
  <c r="AQ102" i="34" s="1"/>
  <c r="AQ78" i="34"/>
  <c r="BJ653" i="8"/>
  <c r="BK101" i="34" s="1"/>
  <c r="BK77" i="34"/>
  <c r="AS636" i="8"/>
  <c r="AT88" i="34" s="1"/>
  <c r="AT64" i="34"/>
  <c r="AW652" i="8"/>
  <c r="AX100" i="34" s="1"/>
  <c r="AX76" i="34"/>
  <c r="AR80" i="34"/>
  <c r="AQ657" i="8"/>
  <c r="AR104" i="34" s="1"/>
  <c r="AD656" i="8"/>
  <c r="AE103" i="34" s="1"/>
  <c r="AE79" i="34"/>
  <c r="AX651" i="8"/>
  <c r="AY99" i="34" s="1"/>
  <c r="AY75" i="34"/>
  <c r="AE653" i="8"/>
  <c r="AF101" i="34" s="1"/>
  <c r="AF77" i="34"/>
  <c r="AY655" i="8"/>
  <c r="AZ102" i="34" s="1"/>
  <c r="AZ78" i="34"/>
  <c r="L657" i="8"/>
  <c r="M104" i="34" s="1"/>
  <c r="M80" i="34"/>
  <c r="BM653" i="8"/>
  <c r="BN101" i="34" s="1"/>
  <c r="BN77" i="34"/>
  <c r="BK639" i="8"/>
  <c r="BL90" i="34" s="1"/>
  <c r="BL66" i="34"/>
  <c r="X641" i="8"/>
  <c r="Y92" i="34" s="1"/>
  <c r="Y68" i="34"/>
  <c r="BL640" i="8"/>
  <c r="BM91" i="34" s="1"/>
  <c r="BM67" i="34"/>
  <c r="Y640" i="8"/>
  <c r="Z91" i="34" s="1"/>
  <c r="Z67" i="34"/>
  <c r="AM640" i="8"/>
  <c r="AN91" i="34" s="1"/>
  <c r="AN67" i="34"/>
  <c r="BG636" i="8"/>
  <c r="BH88" i="34" s="1"/>
  <c r="BH64" i="34"/>
  <c r="T635" i="8"/>
  <c r="U87" i="34" s="1"/>
  <c r="U63" i="34"/>
  <c r="AA640" i="8"/>
  <c r="AB91" i="34" s="1"/>
  <c r="AB67" i="34"/>
  <c r="AU639" i="8"/>
  <c r="AV90" i="34" s="1"/>
  <c r="AV66" i="34"/>
  <c r="F356" i="8"/>
  <c r="H637" i="8"/>
  <c r="I89" i="34" s="1"/>
  <c r="I65" i="34"/>
  <c r="Z651" i="8"/>
  <c r="AA99" i="34" s="1"/>
  <c r="AA75" i="34"/>
  <c r="AA652" i="8"/>
  <c r="AB100" i="34" s="1"/>
  <c r="AB76" i="34"/>
  <c r="AL773" i="8"/>
  <c r="AJ710" i="8"/>
  <c r="AK97" i="31" s="1"/>
  <c r="K773" i="8"/>
  <c r="N710" i="8"/>
  <c r="O97" i="31" s="1"/>
  <c r="S773" i="8"/>
  <c r="AM710" i="8"/>
  <c r="AN97" i="31" s="1"/>
  <c r="BE710" i="8"/>
  <c r="BF97" i="31" s="1"/>
  <c r="G710" i="8"/>
  <c r="H97" i="31" s="1"/>
  <c r="P710" i="8"/>
  <c r="Q97" i="31" s="1"/>
  <c r="G835" i="8"/>
  <c r="H50" i="27" s="1"/>
  <c r="L710" i="8"/>
  <c r="M97" i="31" s="1"/>
  <c r="BB835" i="8"/>
  <c r="BC50" i="27" s="1"/>
  <c r="AB710" i="8"/>
  <c r="AC97" i="31" s="1"/>
  <c r="AU773" i="8"/>
  <c r="AK835" i="8"/>
  <c r="AL50" i="27" s="1"/>
  <c r="AW835" i="8"/>
  <c r="AX50" i="27" s="1"/>
  <c r="V773" i="8"/>
  <c r="R710" i="8"/>
  <c r="S97" i="31" s="1"/>
  <c r="Z773" i="8"/>
  <c r="AV710" i="8"/>
  <c r="AW97" i="31" s="1"/>
  <c r="AO773" i="8"/>
  <c r="BD710" i="8"/>
  <c r="BE97" i="31" s="1"/>
  <c r="S710" i="8"/>
  <c r="T97" i="31" s="1"/>
  <c r="AI773" i="8"/>
  <c r="AR773" i="8"/>
  <c r="H710" i="8"/>
  <c r="I97" i="31" s="1"/>
  <c r="AJ835" i="8"/>
  <c r="AK50" i="27" s="1"/>
  <c r="F652" i="8"/>
  <c r="BE835" i="8"/>
  <c r="BF50" i="27" s="1"/>
  <c r="Z710" i="8"/>
  <c r="AA97" i="31" s="1"/>
  <c r="AO835" i="8"/>
  <c r="AP50" i="27" s="1"/>
  <c r="BI710" i="8"/>
  <c r="BJ97" i="31" s="1"/>
  <c r="BA773" i="8"/>
  <c r="M773" i="8"/>
  <c r="U773" i="8"/>
  <c r="BF773" i="8"/>
  <c r="AE835" i="8"/>
  <c r="AF50" i="27" s="1"/>
  <c r="X710" i="8"/>
  <c r="Y97" i="31" s="1"/>
  <c r="AA710" i="8"/>
  <c r="AB97" i="31" s="1"/>
  <c r="AE773" i="8"/>
  <c r="I773" i="8"/>
  <c r="AQ773" i="8"/>
  <c r="W835" i="8"/>
  <c r="X50" i="27" s="1"/>
  <c r="AH773" i="8"/>
  <c r="AQ835" i="8"/>
  <c r="AR50" i="27" s="1"/>
  <c r="BH710" i="8"/>
  <c r="BI97" i="31" s="1"/>
  <c r="AO710" i="8"/>
  <c r="AP97" i="31" s="1"/>
  <c r="AS773" i="8"/>
  <c r="W773" i="8"/>
  <c r="AC710" i="8"/>
  <c r="AD97" i="31" s="1"/>
  <c r="BI835" i="8"/>
  <c r="BJ50" i="27" s="1"/>
  <c r="BK773" i="8"/>
  <c r="BC835" i="8"/>
  <c r="BD50" i="27" s="1"/>
  <c r="K835" i="8"/>
  <c r="L50" i="27" s="1"/>
  <c r="BC710" i="8"/>
  <c r="BD97" i="31" s="1"/>
  <c r="BG773" i="8"/>
  <c r="AK773" i="8"/>
  <c r="Q835" i="8"/>
  <c r="R50" i="27" s="1"/>
  <c r="AY773" i="8"/>
  <c r="T710" i="8"/>
  <c r="U97" i="31" s="1"/>
  <c r="N773" i="8"/>
  <c r="Y835" i="8"/>
  <c r="Z50" i="27" s="1"/>
  <c r="N835" i="8"/>
  <c r="O50" i="27" s="1"/>
  <c r="Q710" i="8"/>
  <c r="R97" i="31" s="1"/>
  <c r="F773" i="8"/>
  <c r="AF710" i="8"/>
  <c r="AG97" i="31" s="1"/>
  <c r="AL710" i="8"/>
  <c r="AM97" i="31" s="1"/>
  <c r="AX710" i="8"/>
  <c r="AY97" i="31" s="1"/>
  <c r="AX773" i="8"/>
  <c r="AM835" i="8"/>
  <c r="AN50" i="27" s="1"/>
  <c r="AB835" i="8"/>
  <c r="AC50" i="27" s="1"/>
  <c r="AE710" i="8"/>
  <c r="AF97" i="31" s="1"/>
  <c r="I710" i="8"/>
  <c r="J97" i="31" s="1"/>
  <c r="O835" i="8"/>
  <c r="P50" i="27" s="1"/>
  <c r="BN710" i="8"/>
  <c r="BO97" i="31" s="1"/>
  <c r="AX835" i="8"/>
  <c r="AY50" i="27" s="1"/>
  <c r="BJ773" i="8"/>
  <c r="BA835" i="8"/>
  <c r="BB50" i="27" s="1"/>
  <c r="AP835" i="8"/>
  <c r="AQ50" i="27" s="1"/>
  <c r="AS710" i="8"/>
  <c r="AT97" i="31" s="1"/>
  <c r="Y710" i="8"/>
  <c r="Z97" i="31" s="1"/>
  <c r="O773" i="8"/>
  <c r="AC835" i="8"/>
  <c r="AD50" i="27" s="1"/>
  <c r="R773" i="8"/>
  <c r="J710" i="8"/>
  <c r="K97" i="31" s="1"/>
  <c r="F835" i="8"/>
  <c r="BF835" i="8"/>
  <c r="BG50" i="27" s="1"/>
  <c r="R835" i="8"/>
  <c r="S50" i="27" s="1"/>
  <c r="BA710" i="8"/>
  <c r="BB97" i="31" s="1"/>
  <c r="AD710" i="8"/>
  <c r="AE97" i="31" s="1"/>
  <c r="BK835" i="8"/>
  <c r="BL50" i="27" s="1"/>
  <c r="BJ710" i="8"/>
  <c r="BK97" i="31" s="1"/>
  <c r="V710" i="8"/>
  <c r="W97" i="31" s="1"/>
  <c r="J773" i="8"/>
  <c r="M835" i="8"/>
  <c r="N50" i="27" s="1"/>
  <c r="AH835" i="8"/>
  <c r="AI50" i="27" s="1"/>
  <c r="F710" i="8"/>
  <c r="G97" i="31" s="1"/>
  <c r="BG710" i="8"/>
  <c r="BH97" i="31" s="1"/>
  <c r="AC773" i="8"/>
  <c r="AH710" i="8"/>
  <c r="AI97" i="31" s="1"/>
  <c r="X773" i="8"/>
  <c r="AA835" i="8"/>
  <c r="AB50" i="27" s="1"/>
  <c r="AV835" i="8"/>
  <c r="AW50" i="27" s="1"/>
  <c r="G773" i="8"/>
  <c r="AT773" i="8"/>
  <c r="BE773" i="8"/>
  <c r="AT710" i="8"/>
  <c r="AU97" i="31" s="1"/>
  <c r="AM773" i="8"/>
  <c r="BD835" i="8"/>
  <c r="BE50" i="27" s="1"/>
  <c r="BJ835" i="8"/>
  <c r="BK50" i="27" s="1"/>
  <c r="BM773" i="8"/>
  <c r="T835" i="8"/>
  <c r="U50" i="27" s="1"/>
  <c r="O710" i="8"/>
  <c r="P97" i="31" s="1"/>
  <c r="BF710" i="8"/>
  <c r="BG97" i="31" s="1"/>
  <c r="BB773" i="8"/>
  <c r="L773" i="8"/>
  <c r="AG773" i="8"/>
  <c r="U710" i="8"/>
  <c r="V97" i="31" s="1"/>
  <c r="AY835" i="8"/>
  <c r="AZ50" i="27" s="1"/>
  <c r="AQ710" i="8"/>
  <c r="AR97" i="31" s="1"/>
  <c r="I835" i="8"/>
  <c r="J50" i="27" s="1"/>
  <c r="K710" i="8"/>
  <c r="L97" i="31" s="1"/>
  <c r="AA773" i="8"/>
  <c r="BI773" i="8"/>
  <c r="AY710" i="8"/>
  <c r="AZ97" i="31" s="1"/>
  <c r="T773" i="8"/>
  <c r="AF835" i="8"/>
  <c r="AG50" i="27" s="1"/>
  <c r="U835" i="8"/>
  <c r="V50" i="27" s="1"/>
  <c r="AN710" i="8"/>
  <c r="AO97" i="31" s="1"/>
  <c r="AP773" i="8"/>
  <c r="AG710" i="8"/>
  <c r="AH97" i="31" s="1"/>
  <c r="AR835" i="8"/>
  <c r="AS50" i="27" s="1"/>
  <c r="AV773" i="8"/>
  <c r="BL835" i="8"/>
  <c r="BM50" i="27" s="1"/>
  <c r="AG835" i="8"/>
  <c r="AH50" i="27" s="1"/>
  <c r="BB710" i="8"/>
  <c r="BC97" i="31" s="1"/>
  <c r="BD773" i="8"/>
  <c r="AW710" i="8"/>
  <c r="AX97" i="31" s="1"/>
  <c r="H773" i="8"/>
  <c r="AI710" i="8"/>
  <c r="AJ97" i="31" s="1"/>
  <c r="AD773" i="8"/>
  <c r="AS835" i="8"/>
  <c r="AT50" i="27" s="1"/>
  <c r="L835" i="8"/>
  <c r="M50" i="27" s="1"/>
  <c r="AP710" i="8"/>
  <c r="AQ97" i="31" s="1"/>
  <c r="BK710" i="8"/>
  <c r="BL97" i="31" s="1"/>
  <c r="AJ773" i="8"/>
  <c r="BL710" i="8"/>
  <c r="BM97" i="31" s="1"/>
  <c r="AR710" i="8"/>
  <c r="AS97" i="31" s="1"/>
  <c r="P773" i="8"/>
  <c r="Z835" i="8"/>
  <c r="AA50" i="27" s="1"/>
  <c r="P835" i="8"/>
  <c r="Q50" i="27" s="1"/>
  <c r="J835" i="8"/>
  <c r="K50" i="27" s="1"/>
  <c r="BN773" i="8"/>
  <c r="V835" i="8"/>
  <c r="W50" i="27" s="1"/>
  <c r="AI835" i="8"/>
  <c r="AJ50" i="27" s="1"/>
  <c r="AB773" i="8"/>
  <c r="AN835" i="8"/>
  <c r="AO50" i="27" s="1"/>
  <c r="AD835" i="8"/>
  <c r="AE50" i="27" s="1"/>
  <c r="X835" i="8"/>
  <c r="Y50" i="27" s="1"/>
  <c r="W710" i="8"/>
  <c r="X97" i="31" s="1"/>
  <c r="BG835" i="8"/>
  <c r="BH50" i="27" s="1"/>
  <c r="BM835" i="8"/>
  <c r="BN50" i="27" s="1"/>
  <c r="AN773" i="8"/>
  <c r="Y773" i="8"/>
  <c r="AT835" i="8"/>
  <c r="AU50" i="27" s="1"/>
  <c r="AL835" i="8"/>
  <c r="AM50" i="27" s="1"/>
  <c r="AZ710" i="8"/>
  <c r="BA97" i="31" s="1"/>
  <c r="AW773" i="8"/>
  <c r="AF773" i="8"/>
  <c r="G97" i="34"/>
  <c r="AZ773" i="8"/>
  <c r="BC773" i="8"/>
  <c r="BH835" i="8"/>
  <c r="BI50" i="27" s="1"/>
  <c r="AZ835" i="8"/>
  <c r="BA50" i="27" s="1"/>
  <c r="H835" i="8"/>
  <c r="I50" i="27" s="1"/>
  <c r="AK710" i="8"/>
  <c r="AL97" i="31" s="1"/>
  <c r="BH773" i="8"/>
  <c r="S835" i="8"/>
  <c r="T50" i="27" s="1"/>
  <c r="BL773" i="8"/>
  <c r="M710" i="8"/>
  <c r="N97" i="31" s="1"/>
  <c r="Q773" i="8"/>
  <c r="BN835" i="8"/>
  <c r="BO50" i="27" s="1"/>
  <c r="AU835" i="8"/>
  <c r="AV50" i="27" s="1"/>
  <c r="BM710" i="8"/>
  <c r="BN97" i="31" s="1"/>
  <c r="AU710" i="8"/>
  <c r="AV97" i="31" s="1"/>
  <c r="BE653" i="8"/>
  <c r="BF101" i="34" s="1"/>
  <c r="BF77" i="34"/>
  <c r="BH657" i="8"/>
  <c r="BI104" i="34" s="1"/>
  <c r="BI80" i="34"/>
  <c r="U656" i="8"/>
  <c r="V103" i="34" s="1"/>
  <c r="V79" i="34"/>
  <c r="AP80" i="34"/>
  <c r="AO657" i="8"/>
  <c r="AP104" i="34" s="1"/>
  <c r="G297" i="8"/>
  <c r="V656" i="8"/>
  <c r="W103" i="34" s="1"/>
  <c r="W79" i="34"/>
  <c r="AP653" i="8"/>
  <c r="AQ101" i="34" s="1"/>
  <c r="AQ77" i="34"/>
  <c r="BK76" i="34"/>
  <c r="BJ652" i="8"/>
  <c r="BK100" i="34" s="1"/>
  <c r="AS635" i="8"/>
  <c r="AT87" i="34" s="1"/>
  <c r="AT63" i="34"/>
  <c r="AW657" i="8"/>
  <c r="AX104" i="34" s="1"/>
  <c r="AX80" i="34"/>
  <c r="J655" i="8"/>
  <c r="K102" i="34" s="1"/>
  <c r="K78" i="34"/>
  <c r="AD657" i="8"/>
  <c r="AE104" i="34" s="1"/>
  <c r="AE80" i="34"/>
  <c r="AX652" i="8"/>
  <c r="AY100" i="34" s="1"/>
  <c r="AY76" i="34"/>
  <c r="R657" i="8"/>
  <c r="S104" i="34" s="1"/>
  <c r="S80" i="34"/>
  <c r="AY656" i="8"/>
  <c r="AZ103" i="34" s="1"/>
  <c r="AZ79" i="34"/>
  <c r="L651" i="8"/>
  <c r="M99" i="34" s="1"/>
  <c r="M75" i="34"/>
  <c r="BN76" i="34"/>
  <c r="BM652" i="8"/>
  <c r="BN100" i="34" s="1"/>
  <c r="AB636" i="8"/>
  <c r="AC88" i="34" s="1"/>
  <c r="AC64" i="34"/>
  <c r="AV640" i="8"/>
  <c r="AW91" i="34" s="1"/>
  <c r="AW67" i="34"/>
  <c r="I637" i="8"/>
  <c r="J89" i="34" s="1"/>
  <c r="J65" i="34"/>
  <c r="BK67" i="34"/>
  <c r="BJ640" i="8"/>
  <c r="BK91" i="34" s="1"/>
  <c r="W635" i="8"/>
  <c r="X87" i="34" s="1"/>
  <c r="X63" i="34"/>
  <c r="AT653" i="8"/>
  <c r="AU101" i="34" s="1"/>
  <c r="AU77" i="34"/>
  <c r="J641" i="8"/>
  <c r="K92" i="34" s="1"/>
  <c r="K68" i="34"/>
  <c r="BK635" i="8"/>
  <c r="BL87" i="34" s="1"/>
  <c r="BL63" i="34"/>
  <c r="X637" i="8"/>
  <c r="Y89" i="34" s="1"/>
  <c r="Y65" i="34"/>
  <c r="AR640" i="8"/>
  <c r="AS91" i="34" s="1"/>
  <c r="AS67" i="34"/>
  <c r="BL635" i="8"/>
  <c r="BM87" i="34" s="1"/>
  <c r="BM63" i="34"/>
  <c r="Z66" i="34"/>
  <c r="Y639" i="8"/>
  <c r="Z90" i="34" s="1"/>
  <c r="T64" i="34"/>
  <c r="S636" i="8"/>
  <c r="T88" i="34" s="1"/>
  <c r="AM639" i="8"/>
  <c r="AN90" i="34" s="1"/>
  <c r="AN66" i="34"/>
  <c r="BH63" i="34"/>
  <c r="BG635" i="8"/>
  <c r="BH87" i="34" s="1"/>
  <c r="BN641" i="8"/>
  <c r="BO92" i="34" s="1"/>
  <c r="BO68" i="34"/>
  <c r="AA641" i="8"/>
  <c r="AB92" i="34" s="1"/>
  <c r="AB68" i="34"/>
  <c r="AU637" i="8"/>
  <c r="AV89" i="34" s="1"/>
  <c r="AV65" i="34"/>
  <c r="H66" i="34"/>
  <c r="G639" i="8"/>
  <c r="M795" i="8"/>
  <c r="O34" i="27" s="1"/>
  <c r="AG795" i="8"/>
  <c r="AI34" i="27" s="1"/>
  <c r="BA795" i="8"/>
  <c r="BC34" i="27" s="1"/>
  <c r="I733" i="8"/>
  <c r="J65" i="29" s="1"/>
  <c r="AC733" i="8"/>
  <c r="AD65" i="29" s="1"/>
  <c r="AW733" i="8"/>
  <c r="AX65" i="29" s="1"/>
  <c r="Y670" i="8"/>
  <c r="Z66" i="31" s="1"/>
  <c r="AS670" i="8"/>
  <c r="AT66" i="31" s="1"/>
  <c r="BM670" i="8"/>
  <c r="BN66" i="31" s="1"/>
  <c r="N795" i="8"/>
  <c r="P34" i="27" s="1"/>
  <c r="AH795" i="8"/>
  <c r="AJ34" i="27" s="1"/>
  <c r="BB795" i="8"/>
  <c r="BD34" i="27" s="1"/>
  <c r="J733" i="8"/>
  <c r="K65" i="29" s="1"/>
  <c r="AD733" i="8"/>
  <c r="AE65" i="29" s="1"/>
  <c r="AX733" i="8"/>
  <c r="AY65" i="29" s="1"/>
  <c r="F670" i="8"/>
  <c r="G66" i="31" s="1"/>
  <c r="Z670" i="8"/>
  <c r="AA66" i="31" s="1"/>
  <c r="AT670" i="8"/>
  <c r="AU66" i="31" s="1"/>
  <c r="BN670" i="8"/>
  <c r="BO66" i="31" s="1"/>
  <c r="H795" i="8"/>
  <c r="J34" i="27" s="1"/>
  <c r="AB795" i="8"/>
  <c r="AD34" i="27" s="1"/>
  <c r="AV795" i="8"/>
  <c r="AX34" i="27" s="1"/>
  <c r="BL733" i="8"/>
  <c r="BM65" i="29" s="1"/>
  <c r="T670" i="8"/>
  <c r="U66" i="31" s="1"/>
  <c r="AN670" i="8"/>
  <c r="AO66" i="31" s="1"/>
  <c r="AA733" i="8"/>
  <c r="AB65" i="29" s="1"/>
  <c r="AQ670" i="8"/>
  <c r="AR66" i="31" s="1"/>
  <c r="AZ795" i="8"/>
  <c r="BB34" i="27" s="1"/>
  <c r="O795" i="8"/>
  <c r="Q34" i="27" s="1"/>
  <c r="AI795" i="8"/>
  <c r="AK34" i="27" s="1"/>
  <c r="BC795" i="8"/>
  <c r="BE34" i="27" s="1"/>
  <c r="K733" i="8"/>
  <c r="L65" i="29" s="1"/>
  <c r="AE733" i="8"/>
  <c r="AF65" i="29" s="1"/>
  <c r="AY733" i="8"/>
  <c r="AZ65" i="29" s="1"/>
  <c r="G670" i="8"/>
  <c r="H66" i="31" s="1"/>
  <c r="AA670" i="8"/>
  <c r="AB66" i="31" s="1"/>
  <c r="AU670" i="8"/>
  <c r="AV66" i="31" s="1"/>
  <c r="P670" i="8"/>
  <c r="Q66" i="31" s="1"/>
  <c r="AA795" i="8"/>
  <c r="AC34" i="27" s="1"/>
  <c r="AU795" i="8"/>
  <c r="AW34" i="27" s="1"/>
  <c r="G795" i="8"/>
  <c r="I34" i="27" s="1"/>
  <c r="W733" i="8"/>
  <c r="X65" i="29" s="1"/>
  <c r="AQ733" i="8"/>
  <c r="AR65" i="29" s="1"/>
  <c r="BK733" i="8"/>
  <c r="BL65" i="29" s="1"/>
  <c r="S670" i="8"/>
  <c r="T66" i="31" s="1"/>
  <c r="AM670" i="8"/>
  <c r="AN66" i="31" s="1"/>
  <c r="BG670" i="8"/>
  <c r="BH66" i="31" s="1"/>
  <c r="X733" i="8"/>
  <c r="Y65" i="29" s="1"/>
  <c r="AE795" i="8"/>
  <c r="AG34" i="27" s="1"/>
  <c r="AY795" i="8"/>
  <c r="BA34" i="27" s="1"/>
  <c r="G733" i="8"/>
  <c r="H65" i="29" s="1"/>
  <c r="F733" i="8"/>
  <c r="G65" i="29" s="1"/>
  <c r="W670" i="8"/>
  <c r="X66" i="31" s="1"/>
  <c r="BK670" i="8"/>
  <c r="BL66" i="31" s="1"/>
  <c r="P795" i="8"/>
  <c r="R34" i="27" s="1"/>
  <c r="AJ795" i="8"/>
  <c r="AL34" i="27" s="1"/>
  <c r="BD795" i="8"/>
  <c r="BF34" i="27" s="1"/>
  <c r="L733" i="8"/>
  <c r="M65" i="29" s="1"/>
  <c r="AF733" i="8"/>
  <c r="AG65" i="29" s="1"/>
  <c r="AZ733" i="8"/>
  <c r="BA65" i="29" s="1"/>
  <c r="H670" i="8"/>
  <c r="I66" i="31" s="1"/>
  <c r="AB670" i="8"/>
  <c r="AC66" i="31" s="1"/>
  <c r="AV670" i="8"/>
  <c r="AW66" i="31" s="1"/>
  <c r="Q795" i="8"/>
  <c r="S34" i="27" s="1"/>
  <c r="AK795" i="8"/>
  <c r="AM34" i="27" s="1"/>
  <c r="BE795" i="8"/>
  <c r="BG34" i="27" s="1"/>
  <c r="M733" i="8"/>
  <c r="N65" i="29" s="1"/>
  <c r="AG733" i="8"/>
  <c r="AH65" i="29" s="1"/>
  <c r="BA733" i="8"/>
  <c r="BB65" i="29" s="1"/>
  <c r="I670" i="8"/>
  <c r="J66" i="31" s="1"/>
  <c r="AC670" i="8"/>
  <c r="AD66" i="31" s="1"/>
  <c r="AW670" i="8"/>
  <c r="AX66" i="31" s="1"/>
  <c r="X795" i="8"/>
  <c r="Z34" i="27" s="1"/>
  <c r="BL795" i="8"/>
  <c r="BN34" i="27" s="1"/>
  <c r="AN733" i="8"/>
  <c r="AO65" i="29" s="1"/>
  <c r="BH733" i="8"/>
  <c r="BI65" i="29" s="1"/>
  <c r="BD670" i="8"/>
  <c r="BE66" i="31" s="1"/>
  <c r="AU733" i="8"/>
  <c r="AV65" i="29" s="1"/>
  <c r="L795" i="8"/>
  <c r="N34" i="27" s="1"/>
  <c r="H733" i="8"/>
  <c r="I65" i="29" s="1"/>
  <c r="AB733" i="8"/>
  <c r="AC65" i="29" s="1"/>
  <c r="X670" i="8"/>
  <c r="Y66" i="31" s="1"/>
  <c r="BL670" i="8"/>
  <c r="BM66" i="31" s="1"/>
  <c r="R795" i="8"/>
  <c r="T34" i="27" s="1"/>
  <c r="AL795" i="8"/>
  <c r="AN34" i="27" s="1"/>
  <c r="BF795" i="8"/>
  <c r="BH34" i="27" s="1"/>
  <c r="N733" i="8"/>
  <c r="O65" i="29" s="1"/>
  <c r="AH733" i="8"/>
  <c r="AI65" i="29" s="1"/>
  <c r="BB733" i="8"/>
  <c r="BC65" i="29" s="1"/>
  <c r="J670" i="8"/>
  <c r="K66" i="31" s="1"/>
  <c r="AD670" i="8"/>
  <c r="AE66" i="31" s="1"/>
  <c r="AX670" i="8"/>
  <c r="AY66" i="31" s="1"/>
  <c r="AN795" i="8"/>
  <c r="AP34" i="27" s="1"/>
  <c r="BH795" i="8"/>
  <c r="BJ34" i="27" s="1"/>
  <c r="AJ733" i="8"/>
  <c r="AK65" i="29" s="1"/>
  <c r="BD733" i="8"/>
  <c r="BE65" i="29" s="1"/>
  <c r="AF670" i="8"/>
  <c r="AG66" i="31" s="1"/>
  <c r="AZ670" i="8"/>
  <c r="BA66" i="31" s="1"/>
  <c r="S795" i="8"/>
  <c r="U34" i="27" s="1"/>
  <c r="AM795" i="8"/>
  <c r="AO34" i="27" s="1"/>
  <c r="BG795" i="8"/>
  <c r="BI34" i="27" s="1"/>
  <c r="O733" i="8"/>
  <c r="P65" i="29" s="1"/>
  <c r="AI733" i="8"/>
  <c r="AJ65" i="29" s="1"/>
  <c r="BC733" i="8"/>
  <c r="BD65" i="29" s="1"/>
  <c r="K670" i="8"/>
  <c r="L66" i="31" s="1"/>
  <c r="AE670" i="8"/>
  <c r="AF66" i="31" s="1"/>
  <c r="AY670" i="8"/>
  <c r="AZ66" i="31" s="1"/>
  <c r="T795" i="8"/>
  <c r="V34" i="27" s="1"/>
  <c r="P733" i="8"/>
  <c r="Q65" i="29" s="1"/>
  <c r="L670" i="8"/>
  <c r="M66" i="31" s="1"/>
  <c r="U795" i="8"/>
  <c r="W34" i="27" s="1"/>
  <c r="AO795" i="8"/>
  <c r="AQ34" i="27" s="1"/>
  <c r="BI795" i="8"/>
  <c r="BK34" i="27" s="1"/>
  <c r="Q733" i="8"/>
  <c r="R65" i="29" s="1"/>
  <c r="AK733" i="8"/>
  <c r="AL65" i="29" s="1"/>
  <c r="BE733" i="8"/>
  <c r="BF65" i="29" s="1"/>
  <c r="M670" i="8"/>
  <c r="N66" i="31" s="1"/>
  <c r="AG670" i="8"/>
  <c r="AH66" i="31" s="1"/>
  <c r="BA670" i="8"/>
  <c r="BB66" i="31" s="1"/>
  <c r="AL733" i="8"/>
  <c r="AM65" i="29" s="1"/>
  <c r="N670" i="8"/>
  <c r="O66" i="31" s="1"/>
  <c r="AH670" i="8"/>
  <c r="AI66" i="31" s="1"/>
  <c r="AR795" i="8"/>
  <c r="AT34" i="27" s="1"/>
  <c r="T733" i="8"/>
  <c r="U65" i="29" s="1"/>
  <c r="AJ670" i="8"/>
  <c r="AK66" i="31" s="1"/>
  <c r="F795" i="8"/>
  <c r="AR733" i="8"/>
  <c r="AS65" i="29" s="1"/>
  <c r="BH670" i="8"/>
  <c r="BI66" i="31" s="1"/>
  <c r="V795" i="8"/>
  <c r="X34" i="27" s="1"/>
  <c r="AP795" i="8"/>
  <c r="AR34" i="27" s="1"/>
  <c r="BJ795" i="8"/>
  <c r="BL34" i="27" s="1"/>
  <c r="R733" i="8"/>
  <c r="S65" i="29" s="1"/>
  <c r="BF733" i="8"/>
  <c r="BG65" i="29" s="1"/>
  <c r="BB670" i="8"/>
  <c r="BC66" i="31" s="1"/>
  <c r="Y795" i="8"/>
  <c r="AA34" i="27" s="1"/>
  <c r="AS795" i="8"/>
  <c r="AU34" i="27" s="1"/>
  <c r="BM795" i="8"/>
  <c r="BO34" i="27" s="1"/>
  <c r="AO733" i="8"/>
  <c r="AP65" i="29" s="1"/>
  <c r="Q670" i="8"/>
  <c r="R66" i="31" s="1"/>
  <c r="BE670" i="8"/>
  <c r="BF66" i="31" s="1"/>
  <c r="AT795" i="8"/>
  <c r="AV34" i="27" s="1"/>
  <c r="BJ733" i="8"/>
  <c r="BK65" i="29" s="1"/>
  <c r="AL670" i="8"/>
  <c r="AM66" i="31" s="1"/>
  <c r="AF795" i="8"/>
  <c r="AH34" i="27" s="1"/>
  <c r="AV733" i="8"/>
  <c r="AW65" i="29" s="1"/>
  <c r="AR670" i="8"/>
  <c r="AS66" i="31" s="1"/>
  <c r="W795" i="8"/>
  <c r="Y34" i="27" s="1"/>
  <c r="AQ795" i="8"/>
  <c r="AS34" i="27" s="1"/>
  <c r="BK795" i="8"/>
  <c r="BM34" i="27" s="1"/>
  <c r="S733" i="8"/>
  <c r="T65" i="29" s="1"/>
  <c r="AM733" i="8"/>
  <c r="AN65" i="29" s="1"/>
  <c r="BG733" i="8"/>
  <c r="BH65" i="29" s="1"/>
  <c r="O670" i="8"/>
  <c r="P66" i="31" s="1"/>
  <c r="AI670" i="8"/>
  <c r="AJ66" i="31" s="1"/>
  <c r="BC670" i="8"/>
  <c r="BD66" i="31" s="1"/>
  <c r="V733" i="8"/>
  <c r="W65" i="29" s="1"/>
  <c r="BF670" i="8"/>
  <c r="BG66" i="31" s="1"/>
  <c r="U733" i="8"/>
  <c r="V65" i="29" s="1"/>
  <c r="BI733" i="8"/>
  <c r="BJ65" i="29" s="1"/>
  <c r="AK670" i="8"/>
  <c r="AL66" i="31" s="1"/>
  <c r="Z795" i="8"/>
  <c r="AB34" i="27" s="1"/>
  <c r="BN795" i="8"/>
  <c r="AP733" i="8"/>
  <c r="AQ65" i="29" s="1"/>
  <c r="R670" i="8"/>
  <c r="S66" i="31" s="1"/>
  <c r="I795" i="8"/>
  <c r="K34" i="27" s="1"/>
  <c r="AC795" i="8"/>
  <c r="AE34" i="27" s="1"/>
  <c r="AW795" i="8"/>
  <c r="AY34" i="27" s="1"/>
  <c r="Y733" i="8"/>
  <c r="Z65" i="29" s="1"/>
  <c r="AS733" i="8"/>
  <c r="AT65" i="29" s="1"/>
  <c r="BM733" i="8"/>
  <c r="BN65" i="29" s="1"/>
  <c r="U670" i="8"/>
  <c r="V66" i="31" s="1"/>
  <c r="AO670" i="8"/>
  <c r="AP66" i="31" s="1"/>
  <c r="BI670" i="8"/>
  <c r="BJ66" i="31" s="1"/>
  <c r="J795" i="8"/>
  <c r="L34" i="27" s="1"/>
  <c r="AD795" i="8"/>
  <c r="AF34" i="27" s="1"/>
  <c r="AX795" i="8"/>
  <c r="AZ34" i="27" s="1"/>
  <c r="Z733" i="8"/>
  <c r="AA65" i="29" s="1"/>
  <c r="AT733" i="8"/>
  <c r="AU65" i="29" s="1"/>
  <c r="BN733" i="8"/>
  <c r="BO65" i="29" s="1"/>
  <c r="V670" i="8"/>
  <c r="W66" i="31" s="1"/>
  <c r="AP670" i="8"/>
  <c r="AQ66" i="31" s="1"/>
  <c r="BJ670" i="8"/>
  <c r="BK66" i="31" s="1"/>
  <c r="K795" i="8"/>
  <c r="M34" i="27" s="1"/>
  <c r="H635" i="8"/>
  <c r="I87" i="34" s="1"/>
  <c r="I63" i="34"/>
  <c r="Z653" i="8"/>
  <c r="AA101" i="34" s="1"/>
  <c r="AA77" i="34"/>
  <c r="AA651" i="8"/>
  <c r="AB99" i="34" s="1"/>
  <c r="AB75" i="34"/>
  <c r="T657" i="8"/>
  <c r="U104" i="34" s="1"/>
  <c r="U80" i="34"/>
  <c r="BH656" i="8"/>
  <c r="BI103" i="34" s="1"/>
  <c r="BI79" i="34"/>
  <c r="U653" i="8"/>
  <c r="V101" i="34" s="1"/>
  <c r="V77" i="34"/>
  <c r="AO656" i="8"/>
  <c r="AP103" i="34" s="1"/>
  <c r="AP79" i="34"/>
  <c r="BI657" i="8"/>
  <c r="BJ104" i="34" s="1"/>
  <c r="BJ80" i="34"/>
  <c r="V655" i="8"/>
  <c r="W102" i="34" s="1"/>
  <c r="W78" i="34"/>
  <c r="AP651" i="8"/>
  <c r="AQ99" i="34" s="1"/>
  <c r="AQ75" i="34"/>
  <c r="AC652" i="8"/>
  <c r="AD100" i="34" s="1"/>
  <c r="AD76" i="34"/>
  <c r="L636" i="8"/>
  <c r="M88" i="34" s="1"/>
  <c r="M64" i="34"/>
  <c r="AX78" i="34"/>
  <c r="AW655" i="8"/>
  <c r="AX102" i="34" s="1"/>
  <c r="K79" i="34"/>
  <c r="J656" i="8"/>
  <c r="K103" i="34" s="1"/>
  <c r="AD651" i="8"/>
  <c r="AE99" i="34" s="1"/>
  <c r="AE75" i="34"/>
  <c r="AY77" i="34"/>
  <c r="AX653" i="8"/>
  <c r="AY101" i="34" s="1"/>
  <c r="R656" i="8"/>
  <c r="S103" i="34" s="1"/>
  <c r="S79" i="34"/>
  <c r="AY657" i="8"/>
  <c r="AZ104" i="34" s="1"/>
  <c r="AZ80" i="34"/>
  <c r="L652" i="8"/>
  <c r="M100" i="34" s="1"/>
  <c r="M76" i="34"/>
  <c r="AF655" i="8"/>
  <c r="AG102" i="34" s="1"/>
  <c r="AG78" i="34"/>
  <c r="BL65" i="34"/>
  <c r="BK637" i="8"/>
  <c r="BL89" i="34" s="1"/>
  <c r="X636" i="8"/>
  <c r="Y88" i="34" s="1"/>
  <c r="Y64" i="34"/>
  <c r="AR637" i="8"/>
  <c r="AS89" i="34" s="1"/>
  <c r="AS65" i="34"/>
  <c r="BL637" i="8"/>
  <c r="BM89" i="34" s="1"/>
  <c r="BM65" i="34"/>
  <c r="Z68" i="34"/>
  <c r="Y641" i="8"/>
  <c r="Z92" i="34" s="1"/>
  <c r="S635" i="8"/>
  <c r="T87" i="34" s="1"/>
  <c r="T63" i="34"/>
  <c r="AM635" i="8"/>
  <c r="AN87" i="34" s="1"/>
  <c r="AN63" i="34"/>
  <c r="BH65" i="34"/>
  <c r="BG637" i="8"/>
  <c r="BH89" i="34" s="1"/>
  <c r="BN640" i="8"/>
  <c r="BO91" i="34" s="1"/>
  <c r="BO67" i="34"/>
  <c r="AA636" i="8"/>
  <c r="AB88" i="34" s="1"/>
  <c r="AB64" i="34"/>
  <c r="AU636" i="8"/>
  <c r="AV88" i="34" s="1"/>
  <c r="AV64" i="34"/>
  <c r="F351" i="8"/>
  <c r="AI66" i="34"/>
  <c r="AH639" i="8"/>
  <c r="AI90" i="34" s="1"/>
  <c r="BB637" i="8"/>
  <c r="BC89" i="34" s="1"/>
  <c r="BC65" i="34"/>
  <c r="Z656" i="8"/>
  <c r="AA103" i="34" s="1"/>
  <c r="AA79" i="34"/>
  <c r="AA653" i="8"/>
  <c r="AB101" i="34" s="1"/>
  <c r="AB77" i="34"/>
  <c r="G315" i="8"/>
  <c r="G349" i="8" s="1"/>
  <c r="H249" i="8" s="1"/>
  <c r="H282" i="8" s="1"/>
  <c r="T656" i="8"/>
  <c r="U103" i="34" s="1"/>
  <c r="U79" i="34"/>
  <c r="BH651" i="8"/>
  <c r="BI99" i="34" s="1"/>
  <c r="BI75" i="34"/>
  <c r="U652" i="8"/>
  <c r="V100" i="34" s="1"/>
  <c r="V76" i="34"/>
  <c r="AO655" i="8"/>
  <c r="AP102" i="34" s="1"/>
  <c r="AP78" i="34"/>
  <c r="BJ78" i="34"/>
  <c r="BI655" i="8"/>
  <c r="BJ102" i="34" s="1"/>
  <c r="W77" i="34"/>
  <c r="V653" i="8"/>
  <c r="W101" i="34" s="1"/>
  <c r="AQ76" i="34"/>
  <c r="AP652" i="8"/>
  <c r="AQ100" i="34" s="1"/>
  <c r="AC657" i="8"/>
  <c r="AD104" i="34" s="1"/>
  <c r="AD80" i="34"/>
  <c r="L637" i="8"/>
  <c r="M89" i="34" s="1"/>
  <c r="M65" i="34"/>
  <c r="AW656" i="8"/>
  <c r="AX103" i="34" s="1"/>
  <c r="AX79" i="34"/>
  <c r="J657" i="8"/>
  <c r="K104" i="34" s="1"/>
  <c r="K80" i="34"/>
  <c r="AD652" i="8"/>
  <c r="AE100" i="34" s="1"/>
  <c r="AE76" i="34"/>
  <c r="AK657" i="8"/>
  <c r="AL104" i="34" s="1"/>
  <c r="AL80" i="34"/>
  <c r="R655" i="8"/>
  <c r="S102" i="34" s="1"/>
  <c r="S78" i="34"/>
  <c r="AY651" i="8"/>
  <c r="AZ99" i="34" s="1"/>
  <c r="AZ75" i="34"/>
  <c r="L653" i="8"/>
  <c r="M101" i="34" s="1"/>
  <c r="M77" i="34"/>
  <c r="AF656" i="8"/>
  <c r="AG103" i="34" s="1"/>
  <c r="AG79" i="34"/>
  <c r="BK636" i="8"/>
  <c r="BL88" i="34" s="1"/>
  <c r="BL64" i="34"/>
  <c r="X635" i="8"/>
  <c r="Y87" i="34" s="1"/>
  <c r="Y63" i="34"/>
  <c r="AR636" i="8"/>
  <c r="AS88" i="34" s="1"/>
  <c r="AS64" i="34"/>
  <c r="BL636" i="8"/>
  <c r="BM88" i="34" s="1"/>
  <c r="BM64" i="34"/>
  <c r="Y636" i="8"/>
  <c r="Z88" i="34" s="1"/>
  <c r="Z64" i="34"/>
  <c r="S641" i="8"/>
  <c r="T92" i="34" s="1"/>
  <c r="T68" i="34"/>
  <c r="AM637" i="8"/>
  <c r="AN89" i="34" s="1"/>
  <c r="AN65" i="34"/>
  <c r="AT641" i="8"/>
  <c r="AU92" i="34" s="1"/>
  <c r="AU68" i="34"/>
  <c r="BN639" i="8"/>
  <c r="BO90" i="34" s="1"/>
  <c r="BO66" i="34"/>
  <c r="AA637" i="8"/>
  <c r="AB89" i="34" s="1"/>
  <c r="AB65" i="34"/>
  <c r="N640" i="8"/>
  <c r="O91" i="34" s="1"/>
  <c r="O67" i="34"/>
  <c r="G640" i="8"/>
  <c r="H67" i="34"/>
  <c r="N796" i="8"/>
  <c r="P35" i="27" s="1"/>
  <c r="AH796" i="8"/>
  <c r="AJ35" i="27" s="1"/>
  <c r="BB796" i="8"/>
  <c r="BD35" i="27" s="1"/>
  <c r="J734" i="8"/>
  <c r="K66" i="29" s="1"/>
  <c r="AD734" i="8"/>
  <c r="AE66" i="29" s="1"/>
  <c r="AX734" i="8"/>
  <c r="AY66" i="29" s="1"/>
  <c r="F671" i="8"/>
  <c r="G67" i="31" s="1"/>
  <c r="Z671" i="8"/>
  <c r="AA67" i="31" s="1"/>
  <c r="AT671" i="8"/>
  <c r="AU67" i="31" s="1"/>
  <c r="BN671" i="8"/>
  <c r="BO67" i="31" s="1"/>
  <c r="O796" i="8"/>
  <c r="Q35" i="27" s="1"/>
  <c r="AI796" i="8"/>
  <c r="AK35" i="27" s="1"/>
  <c r="BC796" i="8"/>
  <c r="BE35" i="27" s="1"/>
  <c r="K734" i="8"/>
  <c r="L66" i="29" s="1"/>
  <c r="AE734" i="8"/>
  <c r="AF66" i="29" s="1"/>
  <c r="AY734" i="8"/>
  <c r="AZ66" i="29" s="1"/>
  <c r="G671" i="8"/>
  <c r="H67" i="31" s="1"/>
  <c r="AA671" i="8"/>
  <c r="AB67" i="31" s="1"/>
  <c r="AU671" i="8"/>
  <c r="AV67" i="31" s="1"/>
  <c r="I796" i="8"/>
  <c r="K35" i="27" s="1"/>
  <c r="AC796" i="8"/>
  <c r="AE35" i="27" s="1"/>
  <c r="AS734" i="8"/>
  <c r="AT66" i="29" s="1"/>
  <c r="BM734" i="8"/>
  <c r="BN66" i="29" s="1"/>
  <c r="U671" i="8"/>
  <c r="V67" i="31" s="1"/>
  <c r="AO671" i="8"/>
  <c r="AP67" i="31" s="1"/>
  <c r="AF796" i="8"/>
  <c r="AH35" i="27" s="1"/>
  <c r="AB734" i="8"/>
  <c r="AC66" i="29" s="1"/>
  <c r="AR671" i="8"/>
  <c r="AS67" i="31" s="1"/>
  <c r="P796" i="8"/>
  <c r="R35" i="27" s="1"/>
  <c r="AJ796" i="8"/>
  <c r="AL35" i="27" s="1"/>
  <c r="BD796" i="8"/>
  <c r="BF35" i="27" s="1"/>
  <c r="L734" i="8"/>
  <c r="M66" i="29" s="1"/>
  <c r="AF734" i="8"/>
  <c r="AG66" i="29" s="1"/>
  <c r="AZ734" i="8"/>
  <c r="BA66" i="29" s="1"/>
  <c r="H671" i="8"/>
  <c r="I67" i="31" s="1"/>
  <c r="AB671" i="8"/>
  <c r="AC67" i="31" s="1"/>
  <c r="AV671" i="8"/>
  <c r="AW67" i="31" s="1"/>
  <c r="H796" i="8"/>
  <c r="J35" i="27" s="1"/>
  <c r="AB796" i="8"/>
  <c r="AD35" i="27" s="1"/>
  <c r="AV796" i="8"/>
  <c r="AX35" i="27" s="1"/>
  <c r="F796" i="8"/>
  <c r="X734" i="8"/>
  <c r="Y66" i="29" s="1"/>
  <c r="AR734" i="8"/>
  <c r="AS66" i="29" s="1"/>
  <c r="T671" i="8"/>
  <c r="U67" i="31" s="1"/>
  <c r="AN671" i="8"/>
  <c r="AO67" i="31" s="1"/>
  <c r="BH671" i="8"/>
  <c r="BI67" i="31" s="1"/>
  <c r="L796" i="8"/>
  <c r="N35" i="27" s="1"/>
  <c r="AZ796" i="8"/>
  <c r="BB35" i="27" s="1"/>
  <c r="H734" i="8"/>
  <c r="I66" i="29" s="1"/>
  <c r="AV734" i="8"/>
  <c r="AW66" i="29" s="1"/>
  <c r="X671" i="8"/>
  <c r="Y67" i="31" s="1"/>
  <c r="Q796" i="8"/>
  <c r="S35" i="27" s="1"/>
  <c r="AK796" i="8"/>
  <c r="AM35" i="27" s="1"/>
  <c r="BE796" i="8"/>
  <c r="BG35" i="27" s="1"/>
  <c r="M734" i="8"/>
  <c r="N66" i="29" s="1"/>
  <c r="AG734" i="8"/>
  <c r="AH66" i="29" s="1"/>
  <c r="BA734" i="8"/>
  <c r="BB66" i="29" s="1"/>
  <c r="I671" i="8"/>
  <c r="J67" i="31" s="1"/>
  <c r="AC671" i="8"/>
  <c r="AD67" i="31" s="1"/>
  <c r="AW671" i="8"/>
  <c r="AX67" i="31" s="1"/>
  <c r="R796" i="8"/>
  <c r="T35" i="27" s="1"/>
  <c r="AL796" i="8"/>
  <c r="AN35" i="27" s="1"/>
  <c r="BF796" i="8"/>
  <c r="BH35" i="27" s="1"/>
  <c r="N734" i="8"/>
  <c r="O66" i="29" s="1"/>
  <c r="AH734" i="8"/>
  <c r="AI66" i="29" s="1"/>
  <c r="BB734" i="8"/>
  <c r="BC66" i="29" s="1"/>
  <c r="J671" i="8"/>
  <c r="K67" i="31" s="1"/>
  <c r="AD671" i="8"/>
  <c r="AE67" i="31" s="1"/>
  <c r="AX671" i="8"/>
  <c r="AY67" i="31" s="1"/>
  <c r="BL671" i="8"/>
  <c r="BM67" i="31" s="1"/>
  <c r="AS796" i="8"/>
  <c r="AU35" i="27" s="1"/>
  <c r="AO734" i="8"/>
  <c r="AP66" i="29" s="1"/>
  <c r="BI734" i="8"/>
  <c r="BJ66" i="29" s="1"/>
  <c r="Q671" i="8"/>
  <c r="R67" i="31" s="1"/>
  <c r="BE671" i="8"/>
  <c r="BF67" i="31" s="1"/>
  <c r="AG796" i="8"/>
  <c r="AI35" i="27" s="1"/>
  <c r="I734" i="8"/>
  <c r="J66" i="29" s="1"/>
  <c r="AC734" i="8"/>
  <c r="AD66" i="29" s="1"/>
  <c r="AS671" i="8"/>
  <c r="AT67" i="31" s="1"/>
  <c r="BM671" i="8"/>
  <c r="BN67" i="31" s="1"/>
  <c r="S796" i="8"/>
  <c r="U35" i="27" s="1"/>
  <c r="AM796" i="8"/>
  <c r="AO35" i="27" s="1"/>
  <c r="BG796" i="8"/>
  <c r="BI35" i="27" s="1"/>
  <c r="O734" i="8"/>
  <c r="P66" i="29" s="1"/>
  <c r="AI734" i="8"/>
  <c r="AJ66" i="29" s="1"/>
  <c r="BC734" i="8"/>
  <c r="BD66" i="29" s="1"/>
  <c r="K671" i="8"/>
  <c r="L67" i="31" s="1"/>
  <c r="AE671" i="8"/>
  <c r="AF67" i="31" s="1"/>
  <c r="AY671" i="8"/>
  <c r="AZ67" i="31" s="1"/>
  <c r="AO796" i="8"/>
  <c r="AQ35" i="27" s="1"/>
  <c r="BI796" i="8"/>
  <c r="BK35" i="27" s="1"/>
  <c r="AK734" i="8"/>
  <c r="AL66" i="29" s="1"/>
  <c r="BE734" i="8"/>
  <c r="BF66" i="29" s="1"/>
  <c r="AG671" i="8"/>
  <c r="AH67" i="31" s="1"/>
  <c r="BA671" i="8"/>
  <c r="BB67" i="31" s="1"/>
  <c r="T796" i="8"/>
  <c r="V35" i="27" s="1"/>
  <c r="AN796" i="8"/>
  <c r="AP35" i="27" s="1"/>
  <c r="BH796" i="8"/>
  <c r="BJ35" i="27" s="1"/>
  <c r="P734" i="8"/>
  <c r="Q66" i="29" s="1"/>
  <c r="AJ734" i="8"/>
  <c r="AK66" i="29" s="1"/>
  <c r="BD734" i="8"/>
  <c r="BE66" i="29" s="1"/>
  <c r="L671" i="8"/>
  <c r="M67" i="31" s="1"/>
  <c r="AF671" i="8"/>
  <c r="AG67" i="31" s="1"/>
  <c r="AZ671" i="8"/>
  <c r="BA67" i="31" s="1"/>
  <c r="U796" i="8"/>
  <c r="W35" i="27" s="1"/>
  <c r="Q734" i="8"/>
  <c r="R66" i="29" s="1"/>
  <c r="M671" i="8"/>
  <c r="N67" i="31" s="1"/>
  <c r="V796" i="8"/>
  <c r="X35" i="27" s="1"/>
  <c r="AP796" i="8"/>
  <c r="AR35" i="27" s="1"/>
  <c r="BJ796" i="8"/>
  <c r="BL35" i="27" s="1"/>
  <c r="R734" i="8"/>
  <c r="S66" i="29" s="1"/>
  <c r="AL734" i="8"/>
  <c r="AM66" i="29" s="1"/>
  <c r="BF734" i="8"/>
  <c r="BG66" i="29" s="1"/>
  <c r="N671" i="8"/>
  <c r="O67" i="31" s="1"/>
  <c r="AH671" i="8"/>
  <c r="AI67" i="31" s="1"/>
  <c r="BB671" i="8"/>
  <c r="BC67" i="31" s="1"/>
  <c r="S734" i="8"/>
  <c r="T66" i="29" s="1"/>
  <c r="AI671" i="8"/>
  <c r="AJ67" i="31" s="1"/>
  <c r="Y796" i="8"/>
  <c r="AA35" i="27" s="1"/>
  <c r="BM796" i="8"/>
  <c r="BO35" i="27" s="1"/>
  <c r="U734" i="8"/>
  <c r="V66" i="29" s="1"/>
  <c r="AK671" i="8"/>
  <c r="AL67" i="31" s="1"/>
  <c r="AW796" i="8"/>
  <c r="AY35" i="27" s="1"/>
  <c r="Y734" i="8"/>
  <c r="Z66" i="29" s="1"/>
  <c r="BI671" i="8"/>
  <c r="BJ67" i="31" s="1"/>
  <c r="W796" i="8"/>
  <c r="Y35" i="27" s="1"/>
  <c r="AQ796" i="8"/>
  <c r="AS35" i="27" s="1"/>
  <c r="BK796" i="8"/>
  <c r="BM35" i="27" s="1"/>
  <c r="AM734" i="8"/>
  <c r="AN66" i="29" s="1"/>
  <c r="BG734" i="8"/>
  <c r="BH66" i="29" s="1"/>
  <c r="O671" i="8"/>
  <c r="P67" i="31" s="1"/>
  <c r="BC671" i="8"/>
  <c r="BD67" i="31" s="1"/>
  <c r="Z796" i="8"/>
  <c r="AB35" i="27" s="1"/>
  <c r="AT796" i="8"/>
  <c r="AV35" i="27" s="1"/>
  <c r="BN796" i="8"/>
  <c r="V734" i="8"/>
  <c r="W66" i="29" s="1"/>
  <c r="BJ734" i="8"/>
  <c r="BK66" i="29" s="1"/>
  <c r="AL671" i="8"/>
  <c r="AM67" i="31" s="1"/>
  <c r="AA796" i="8"/>
  <c r="AC35" i="27" s="1"/>
  <c r="G796" i="8"/>
  <c r="I35" i="27" s="1"/>
  <c r="W734" i="8"/>
  <c r="X66" i="29" s="1"/>
  <c r="BK734" i="8"/>
  <c r="BL66" i="29" s="1"/>
  <c r="BL734" i="8"/>
  <c r="BM66" i="29" s="1"/>
  <c r="M796" i="8"/>
  <c r="O35" i="27" s="1"/>
  <c r="BA796" i="8"/>
  <c r="BC35" i="27" s="1"/>
  <c r="AW734" i="8"/>
  <c r="AX66" i="29" s="1"/>
  <c r="X796" i="8"/>
  <c r="Z35" i="27" s="1"/>
  <c r="AR796" i="8"/>
  <c r="AT35" i="27" s="1"/>
  <c r="BL796" i="8"/>
  <c r="BN35" i="27" s="1"/>
  <c r="T734" i="8"/>
  <c r="U66" i="29" s="1"/>
  <c r="AN734" i="8"/>
  <c r="AO66" i="29" s="1"/>
  <c r="BH734" i="8"/>
  <c r="BI66" i="29" s="1"/>
  <c r="P671" i="8"/>
  <c r="Q67" i="31" s="1"/>
  <c r="AJ671" i="8"/>
  <c r="AK67" i="31" s="1"/>
  <c r="BD671" i="8"/>
  <c r="BE67" i="31" s="1"/>
  <c r="S671" i="8"/>
  <c r="T67" i="31" s="1"/>
  <c r="BG671" i="8"/>
  <c r="BH67" i="31" s="1"/>
  <c r="AP734" i="8"/>
  <c r="AQ66" i="29" s="1"/>
  <c r="R671" i="8"/>
  <c r="S67" i="31" s="1"/>
  <c r="BF671" i="8"/>
  <c r="BG67" i="31" s="1"/>
  <c r="AU796" i="8"/>
  <c r="AW35" i="27" s="1"/>
  <c r="AQ734" i="8"/>
  <c r="AR66" i="29" s="1"/>
  <c r="AM671" i="8"/>
  <c r="AN67" i="31" s="1"/>
  <c r="Y671" i="8"/>
  <c r="Z67" i="31" s="1"/>
  <c r="J796" i="8"/>
  <c r="L35" i="27" s="1"/>
  <c r="AD796" i="8"/>
  <c r="AF35" i="27" s="1"/>
  <c r="AX796" i="8"/>
  <c r="AZ35" i="27" s="1"/>
  <c r="Z734" i="8"/>
  <c r="AA66" i="29" s="1"/>
  <c r="AT734" i="8"/>
  <c r="AU66" i="29" s="1"/>
  <c r="BN734" i="8"/>
  <c r="BO66" i="29" s="1"/>
  <c r="V671" i="8"/>
  <c r="W67" i="31" s="1"/>
  <c r="AP671" i="8"/>
  <c r="AQ67" i="31" s="1"/>
  <c r="BJ671" i="8"/>
  <c r="BK67" i="31" s="1"/>
  <c r="K796" i="8"/>
  <c r="M35" i="27" s="1"/>
  <c r="AE796" i="8"/>
  <c r="AG35" i="27" s="1"/>
  <c r="AY796" i="8"/>
  <c r="BA35" i="27" s="1"/>
  <c r="G734" i="8"/>
  <c r="H66" i="29" s="1"/>
  <c r="AA734" i="8"/>
  <c r="AB66" i="29" s="1"/>
  <c r="AU734" i="8"/>
  <c r="AV66" i="29" s="1"/>
  <c r="F734" i="8"/>
  <c r="G66" i="29" s="1"/>
  <c r="W671" i="8"/>
  <c r="X67" i="31" s="1"/>
  <c r="AQ671" i="8"/>
  <c r="AR67" i="31" s="1"/>
  <c r="BK671" i="8"/>
  <c r="BL67" i="31" s="1"/>
  <c r="H793" i="8"/>
  <c r="AN793" i="8"/>
  <c r="F793" i="8"/>
  <c r="T731" i="8"/>
  <c r="U64" i="29" s="1"/>
  <c r="AV731" i="8"/>
  <c r="AW64" i="29" s="1"/>
  <c r="G668" i="8"/>
  <c r="H65" i="31" s="1"/>
  <c r="AK668" i="8"/>
  <c r="AL65" i="31" s="1"/>
  <c r="BM668" i="8"/>
  <c r="BN65" i="31" s="1"/>
  <c r="I793" i="8"/>
  <c r="AO793" i="8"/>
  <c r="U731" i="8"/>
  <c r="V64" i="29" s="1"/>
  <c r="AW731" i="8"/>
  <c r="AX64" i="29" s="1"/>
  <c r="H668" i="8"/>
  <c r="I65" i="31" s="1"/>
  <c r="AL668" i="8"/>
  <c r="AM65" i="31" s="1"/>
  <c r="BN668" i="8"/>
  <c r="BO65" i="31" s="1"/>
  <c r="Q793" i="8"/>
  <c r="AS793" i="8"/>
  <c r="Y731" i="8"/>
  <c r="Z64" i="29" s="1"/>
  <c r="BE731" i="8"/>
  <c r="BF64" i="29" s="1"/>
  <c r="N668" i="8"/>
  <c r="O65" i="31" s="1"/>
  <c r="AP668" i="8"/>
  <c r="AQ65" i="31" s="1"/>
  <c r="P793" i="8"/>
  <c r="AZ793" i="8"/>
  <c r="AI731" i="8"/>
  <c r="AJ64" i="29" s="1"/>
  <c r="AE668" i="8"/>
  <c r="AF65" i="31" s="1"/>
  <c r="R793" i="8"/>
  <c r="BA793" i="8"/>
  <c r="AJ731" i="8"/>
  <c r="AK64" i="29" s="1"/>
  <c r="AF668" i="8"/>
  <c r="AG65" i="31" s="1"/>
  <c r="S793" i="8"/>
  <c r="BB793" i="8"/>
  <c r="AK731" i="8"/>
  <c r="AL64" i="29" s="1"/>
  <c r="AM668" i="8"/>
  <c r="AN65" i="31" s="1"/>
  <c r="U793" i="8"/>
  <c r="BD793" i="8"/>
  <c r="H731" i="8"/>
  <c r="I64" i="29" s="1"/>
  <c r="AQ731" i="8"/>
  <c r="AR64" i="29" s="1"/>
  <c r="F668" i="8"/>
  <c r="G65" i="31" s="1"/>
  <c r="AO668" i="8"/>
  <c r="AP65" i="31" s="1"/>
  <c r="BF793" i="8"/>
  <c r="J731" i="8"/>
  <c r="K64" i="29" s="1"/>
  <c r="V793" i="8"/>
  <c r="BE793" i="8"/>
  <c r="I731" i="8"/>
  <c r="J64" i="29" s="1"/>
  <c r="AR731" i="8"/>
  <c r="AS64" i="29" s="1"/>
  <c r="I668" i="8"/>
  <c r="J65" i="31" s="1"/>
  <c r="AQ668" i="8"/>
  <c r="AR65" i="31" s="1"/>
  <c r="AA793" i="8"/>
  <c r="AS731" i="8"/>
  <c r="AT64" i="29" s="1"/>
  <c r="T793" i="8"/>
  <c r="X731" i="8"/>
  <c r="Y64" i="29" s="1"/>
  <c r="AC668" i="8"/>
  <c r="AD65" i="31" s="1"/>
  <c r="AH793" i="8"/>
  <c r="AT731" i="8"/>
  <c r="AU64" i="29" s="1"/>
  <c r="AZ668" i="8"/>
  <c r="BA65" i="31" s="1"/>
  <c r="AB793" i="8"/>
  <c r="AD731" i="8"/>
  <c r="AE64" i="29" s="1"/>
  <c r="AD668" i="8"/>
  <c r="AE65" i="31" s="1"/>
  <c r="AC793" i="8"/>
  <c r="AE731" i="8"/>
  <c r="AF64" i="29" s="1"/>
  <c r="AN668" i="8"/>
  <c r="AO65" i="31" s="1"/>
  <c r="AD793" i="8"/>
  <c r="AF731" i="8"/>
  <c r="AG64" i="29" s="1"/>
  <c r="AR668" i="8"/>
  <c r="AS65" i="31" s="1"/>
  <c r="AE793" i="8"/>
  <c r="AG731" i="8"/>
  <c r="AH64" i="29" s="1"/>
  <c r="AW668" i="8"/>
  <c r="AX65" i="31" s="1"/>
  <c r="AP793" i="8"/>
  <c r="BB731" i="8"/>
  <c r="BC64" i="29" s="1"/>
  <c r="M668" i="8"/>
  <c r="N65" i="31" s="1"/>
  <c r="BB668" i="8"/>
  <c r="BC65" i="31" s="1"/>
  <c r="AF793" i="8"/>
  <c r="AH731" i="8"/>
  <c r="AI64" i="29" s="1"/>
  <c r="AX668" i="8"/>
  <c r="AY65" i="31" s="1"/>
  <c r="AG793" i="8"/>
  <c r="AP731" i="8"/>
  <c r="AQ64" i="29" s="1"/>
  <c r="AY668" i="8"/>
  <c r="AZ65" i="31" s="1"/>
  <c r="AM793" i="8"/>
  <c r="AU731" i="8"/>
  <c r="AV64" i="29" s="1"/>
  <c r="BA668" i="8"/>
  <c r="BB65" i="31" s="1"/>
  <c r="J668" i="8"/>
  <c r="K65" i="31" s="1"/>
  <c r="F731" i="8"/>
  <c r="G64" i="29" s="1"/>
  <c r="BF731" i="8"/>
  <c r="BG64" i="29" s="1"/>
  <c r="BI668" i="8"/>
  <c r="BJ65" i="31" s="1"/>
  <c r="BH731" i="8"/>
  <c r="BI64" i="29" s="1"/>
  <c r="BK668" i="8"/>
  <c r="BL65" i="31" s="1"/>
  <c r="BI731" i="8"/>
  <c r="BJ64" i="29" s="1"/>
  <c r="BL668" i="8"/>
  <c r="BM65" i="31" s="1"/>
  <c r="J793" i="8"/>
  <c r="O793" i="8"/>
  <c r="AQ793" i="8"/>
  <c r="O668" i="8"/>
  <c r="P65" i="31" s="1"/>
  <c r="Y668" i="8"/>
  <c r="Z65" i="31" s="1"/>
  <c r="AR793" i="8"/>
  <c r="P668" i="8"/>
  <c r="Q65" i="31" s="1"/>
  <c r="Z668" i="8"/>
  <c r="AA65" i="31" s="1"/>
  <c r="AA668" i="8"/>
  <c r="AB65" i="31" s="1"/>
  <c r="BC731" i="8"/>
  <c r="BD64" i="29" s="1"/>
  <c r="AT793" i="8"/>
  <c r="G731" i="8"/>
  <c r="H64" i="29" s="1"/>
  <c r="Q668" i="8"/>
  <c r="R65" i="31" s="1"/>
  <c r="R731" i="8"/>
  <c r="S64" i="29" s="1"/>
  <c r="AY793" i="8"/>
  <c r="K731" i="8"/>
  <c r="L64" i="29" s="1"/>
  <c r="R668" i="8"/>
  <c r="S65" i="31" s="1"/>
  <c r="BC793" i="8"/>
  <c r="L731" i="8"/>
  <c r="M64" i="29" s="1"/>
  <c r="S668" i="8"/>
  <c r="T65" i="31" s="1"/>
  <c r="BJ668" i="8"/>
  <c r="BK65" i="31" s="1"/>
  <c r="BK793" i="8"/>
  <c r="M731" i="8"/>
  <c r="N64" i="29" s="1"/>
  <c r="T668" i="8"/>
  <c r="U65" i="31" s="1"/>
  <c r="BL793" i="8"/>
  <c r="BD668" i="8"/>
  <c r="BE65" i="31" s="1"/>
  <c r="BM793" i="8"/>
  <c r="S731" i="8"/>
  <c r="T64" i="29" s="1"/>
  <c r="BD731" i="8"/>
  <c r="BE64" i="29" s="1"/>
  <c r="BN793" i="8"/>
  <c r="V731" i="8"/>
  <c r="W64" i="29" s="1"/>
  <c r="G793" i="8"/>
  <c r="W731" i="8"/>
  <c r="X64" i="29" s="1"/>
  <c r="AB668" i="8"/>
  <c r="AC65" i="31" s="1"/>
  <c r="BC668" i="8"/>
  <c r="BD65" i="31" s="1"/>
  <c r="BG731" i="8"/>
  <c r="BH64" i="29" s="1"/>
  <c r="BN731" i="8"/>
  <c r="BO64" i="29" s="1"/>
  <c r="AY731" i="8"/>
  <c r="AZ64" i="29" s="1"/>
  <c r="K793" i="8"/>
  <c r="AX793" i="8"/>
  <c r="BK731" i="8"/>
  <c r="BL64" i="29" s="1"/>
  <c r="AZ731" i="8"/>
  <c r="BA64" i="29" s="1"/>
  <c r="AL731" i="8"/>
  <c r="AM64" i="29" s="1"/>
  <c r="AO731" i="8"/>
  <c r="AP64" i="29" s="1"/>
  <c r="AM731" i="8"/>
  <c r="AN64" i="29" s="1"/>
  <c r="AN731" i="8"/>
  <c r="AO64" i="29" s="1"/>
  <c r="Z731" i="8"/>
  <c r="AA64" i="29" s="1"/>
  <c r="AC731" i="8"/>
  <c r="AD64" i="29" s="1"/>
  <c r="O731" i="8"/>
  <c r="P64" i="29" s="1"/>
  <c r="P731" i="8"/>
  <c r="Q64" i="29" s="1"/>
  <c r="AJ793" i="8"/>
  <c r="AK793" i="8"/>
  <c r="W793" i="8"/>
  <c r="Z793" i="8"/>
  <c r="AI668" i="8"/>
  <c r="AJ65" i="31" s="1"/>
  <c r="H65" i="34"/>
  <c r="W668" i="8"/>
  <c r="X65" i="31" s="1"/>
  <c r="BI793" i="8"/>
  <c r="BJ731" i="8"/>
  <c r="BK64" i="29" s="1"/>
  <c r="BH668" i="8"/>
  <c r="BI65" i="31" s="1"/>
  <c r="K668" i="8"/>
  <c r="L65" i="31" s="1"/>
  <c r="AW793" i="8"/>
  <c r="AX731" i="8"/>
  <c r="AY64" i="29" s="1"/>
  <c r="AV668" i="8"/>
  <c r="AW65" i="31" s="1"/>
  <c r="Y793" i="8"/>
  <c r="N731" i="8"/>
  <c r="O64" i="29" s="1"/>
  <c r="AJ668" i="8"/>
  <c r="AK65" i="31" s="1"/>
  <c r="M793" i="8"/>
  <c r="X668" i="8"/>
  <c r="Y65" i="31" s="1"/>
  <c r="L668" i="8"/>
  <c r="M65" i="31" s="1"/>
  <c r="BJ793" i="8"/>
  <c r="AL793" i="8"/>
  <c r="BF668" i="8"/>
  <c r="BG65" i="31" s="1"/>
  <c r="N793" i="8"/>
  <c r="AT668" i="8"/>
  <c r="AU65" i="31" s="1"/>
  <c r="AH668" i="8"/>
  <c r="AI65" i="31" s="1"/>
  <c r="BH793" i="8"/>
  <c r="V668" i="8"/>
  <c r="W65" i="31" s="1"/>
  <c r="AV793" i="8"/>
  <c r="BL731" i="8"/>
  <c r="BM64" i="29" s="1"/>
  <c r="BE668" i="8"/>
  <c r="BF65" i="31" s="1"/>
  <c r="X793" i="8"/>
  <c r="AB731" i="8"/>
  <c r="AC64" i="29" s="1"/>
  <c r="AS668" i="8"/>
  <c r="AT65" i="31" s="1"/>
  <c r="L793" i="8"/>
  <c r="AG668" i="8"/>
  <c r="AH65" i="31" s="1"/>
  <c r="BG793" i="8"/>
  <c r="U668" i="8"/>
  <c r="V65" i="31" s="1"/>
  <c r="AU793" i="8"/>
  <c r="BM731" i="8"/>
  <c r="BN64" i="29" s="1"/>
  <c r="AI793" i="8"/>
  <c r="BA731" i="8"/>
  <c r="BB64" i="29" s="1"/>
  <c r="Q731" i="8"/>
  <c r="R64" i="29" s="1"/>
  <c r="BG668" i="8"/>
  <c r="BH65" i="31" s="1"/>
  <c r="AA731" i="8"/>
  <c r="AB64" i="29" s="1"/>
  <c r="AU668" i="8"/>
  <c r="AV65" i="31" s="1"/>
  <c r="G637" i="8"/>
  <c r="AI67" i="34"/>
  <c r="AH640" i="8"/>
  <c r="AI91" i="34" s="1"/>
  <c r="BB640" i="8"/>
  <c r="BC91" i="34" s="1"/>
  <c r="BC67" i="34"/>
  <c r="Z655" i="8"/>
  <c r="AA102" i="34" s="1"/>
  <c r="AA78" i="34"/>
  <c r="BA656" i="8"/>
  <c r="BB103" i="34" s="1"/>
  <c r="BB79" i="34"/>
  <c r="AR657" i="8"/>
  <c r="AS104" i="34" s="1"/>
  <c r="AS80" i="34"/>
  <c r="U78" i="34"/>
  <c r="T655" i="8"/>
  <c r="U102" i="34" s="1"/>
  <c r="BI76" i="34"/>
  <c r="BH652" i="8"/>
  <c r="BI100" i="34" s="1"/>
  <c r="U651" i="8"/>
  <c r="V99" i="34" s="1"/>
  <c r="V75" i="34"/>
  <c r="AO651" i="8"/>
  <c r="AP99" i="34" s="1"/>
  <c r="AP75" i="34"/>
  <c r="BI656" i="8"/>
  <c r="BJ103" i="34" s="1"/>
  <c r="BJ79" i="34"/>
  <c r="V652" i="8"/>
  <c r="W100" i="34" s="1"/>
  <c r="W76" i="34"/>
  <c r="J76" i="34"/>
  <c r="I652" i="8"/>
  <c r="J100" i="34" s="1"/>
  <c r="AC655" i="8"/>
  <c r="AD102" i="34" s="1"/>
  <c r="AD78" i="34"/>
  <c r="M66" i="34"/>
  <c r="L639" i="8"/>
  <c r="M90" i="34" s="1"/>
  <c r="AW653" i="8"/>
  <c r="AX101" i="34" s="1"/>
  <c r="AX77" i="34"/>
  <c r="J651" i="8"/>
  <c r="K99" i="34" s="1"/>
  <c r="K75" i="34"/>
  <c r="AE77" i="34"/>
  <c r="AD653" i="8"/>
  <c r="AE101" i="34" s="1"/>
  <c r="AK655" i="8"/>
  <c r="AL102" i="34" s="1"/>
  <c r="AL78" i="34"/>
  <c r="R653" i="8"/>
  <c r="S101" i="34" s="1"/>
  <c r="S77" i="34"/>
  <c r="AY652" i="8"/>
  <c r="AZ100" i="34" s="1"/>
  <c r="AZ76" i="34"/>
  <c r="BF655" i="8"/>
  <c r="BG102" i="34" s="1"/>
  <c r="BG78" i="34"/>
  <c r="AF657" i="8"/>
  <c r="AG104" i="34" s="1"/>
  <c r="AG80" i="34"/>
  <c r="O641" i="8"/>
  <c r="P92" i="34" s="1"/>
  <c r="P68" i="34"/>
  <c r="AV637" i="8"/>
  <c r="AW89" i="34" s="1"/>
  <c r="AW65" i="34"/>
  <c r="I641" i="8"/>
  <c r="J92" i="34" s="1"/>
  <c r="J68" i="34"/>
  <c r="BJ636" i="8"/>
  <c r="BK88" i="34" s="1"/>
  <c r="BK64" i="34"/>
  <c r="AW639" i="8"/>
  <c r="AX90" i="34" s="1"/>
  <c r="AX66" i="34"/>
  <c r="AT657" i="8"/>
  <c r="AU104" i="34" s="1"/>
  <c r="AU80" i="34"/>
  <c r="J637" i="8"/>
  <c r="K89" i="34" s="1"/>
  <c r="K65" i="34"/>
  <c r="AD640" i="8"/>
  <c r="AE91" i="34" s="1"/>
  <c r="AE67" i="34"/>
  <c r="Y66" i="34"/>
  <c r="X639" i="8"/>
  <c r="Y90" i="34" s="1"/>
  <c r="AR635" i="8"/>
  <c r="AS87" i="34" s="1"/>
  <c r="AS63" i="34"/>
  <c r="BM66" i="34"/>
  <c r="BL639" i="8"/>
  <c r="BM90" i="34" s="1"/>
  <c r="Y635" i="8"/>
  <c r="Z87" i="34" s="1"/>
  <c r="Z63" i="34"/>
  <c r="S639" i="8"/>
  <c r="T90" i="34" s="1"/>
  <c r="T66" i="34"/>
  <c r="AN64" i="34"/>
  <c r="AM636" i="8"/>
  <c r="AN88" i="34" s="1"/>
  <c r="AT640" i="8"/>
  <c r="AU91" i="34" s="1"/>
  <c r="AU67" i="34"/>
  <c r="BN637" i="8"/>
  <c r="BO89" i="34" s="1"/>
  <c r="BO65" i="34"/>
  <c r="AA635" i="8"/>
  <c r="AB87" i="34" s="1"/>
  <c r="AB63" i="34"/>
  <c r="N639" i="8"/>
  <c r="O90" i="34" s="1"/>
  <c r="O66" i="34"/>
  <c r="AH636" i="8"/>
  <c r="AI88" i="34" s="1"/>
  <c r="AI64" i="34"/>
  <c r="BB639" i="8"/>
  <c r="BC90" i="34" s="1"/>
  <c r="BC66" i="34"/>
  <c r="Z657" i="8"/>
  <c r="AA104" i="34" s="1"/>
  <c r="AA80" i="34"/>
  <c r="BA657" i="8"/>
  <c r="BB104" i="34" s="1"/>
  <c r="BB80" i="34"/>
  <c r="AR656" i="8"/>
  <c r="AS103" i="34" s="1"/>
  <c r="AS79" i="34"/>
  <c r="T653" i="8"/>
  <c r="U101" i="34" s="1"/>
  <c r="U77" i="34"/>
  <c r="BI77" i="34"/>
  <c r="BH653" i="8"/>
  <c r="BI101" i="34" s="1"/>
  <c r="F369" i="8"/>
  <c r="AO653" i="8"/>
  <c r="AP101" i="34" s="1"/>
  <c r="AP77" i="34"/>
  <c r="BI651" i="8"/>
  <c r="BJ99" i="34" s="1"/>
  <c r="BJ75" i="34"/>
  <c r="V651" i="8"/>
  <c r="W99" i="34" s="1"/>
  <c r="W75" i="34"/>
  <c r="I657" i="8"/>
  <c r="J104" i="34" s="1"/>
  <c r="J80" i="34"/>
  <c r="AD79" i="34"/>
  <c r="AC656" i="8"/>
  <c r="AD103" i="34" s="1"/>
  <c r="L640" i="8"/>
  <c r="M91" i="34" s="1"/>
  <c r="M67" i="34"/>
  <c r="AW651" i="8"/>
  <c r="AX99" i="34" s="1"/>
  <c r="AX75" i="34"/>
  <c r="J652" i="8"/>
  <c r="K100" i="34" s="1"/>
  <c r="K76" i="34"/>
  <c r="Q657" i="8"/>
  <c r="R104" i="34" s="1"/>
  <c r="R80" i="34"/>
  <c r="AK656" i="8"/>
  <c r="AL103" i="34" s="1"/>
  <c r="AL79" i="34"/>
  <c r="R652" i="8"/>
  <c r="S100" i="34" s="1"/>
  <c r="S76" i="34"/>
  <c r="AY653" i="8"/>
  <c r="AZ101" i="34" s="1"/>
  <c r="AZ77" i="34"/>
  <c r="BF656" i="8"/>
  <c r="BG103" i="34" s="1"/>
  <c r="BG79" i="34"/>
  <c r="AG75" i="34"/>
  <c r="AF651" i="8"/>
  <c r="AG99" i="34" s="1"/>
  <c r="AR641" i="8"/>
  <c r="AS92" i="34" s="1"/>
  <c r="AS68" i="34"/>
  <c r="AE640" i="8"/>
  <c r="AF91" i="34" s="1"/>
  <c r="AF67" i="34"/>
  <c r="Y637" i="8"/>
  <c r="Z89" i="34" s="1"/>
  <c r="Z65" i="34"/>
  <c r="S640" i="8"/>
  <c r="T91" i="34" s="1"/>
  <c r="T67" i="34"/>
  <c r="Z635" i="8"/>
  <c r="AA87" i="34" s="1"/>
  <c r="AA63" i="34"/>
  <c r="AT639" i="8"/>
  <c r="AU90" i="34" s="1"/>
  <c r="AU66" i="34"/>
  <c r="BN635" i="8"/>
  <c r="BO87" i="34" s="1"/>
  <c r="BO63" i="34"/>
  <c r="BA639" i="8"/>
  <c r="BB90" i="34" s="1"/>
  <c r="BB66" i="34"/>
  <c r="N635" i="8"/>
  <c r="O87" i="34" s="1"/>
  <c r="O63" i="34"/>
  <c r="N791" i="8"/>
  <c r="AP791" i="8"/>
  <c r="V729" i="8"/>
  <c r="W62" i="29" s="1"/>
  <c r="AX729" i="8"/>
  <c r="AY62" i="29" s="1"/>
  <c r="M666" i="8"/>
  <c r="N63" i="31" s="1"/>
  <c r="AO666" i="8"/>
  <c r="AP63" i="31" s="1"/>
  <c r="O791" i="8"/>
  <c r="AQ791" i="8"/>
  <c r="W729" i="8"/>
  <c r="X62" i="29" s="1"/>
  <c r="AY729" i="8"/>
  <c r="AZ62" i="29" s="1"/>
  <c r="N666" i="8"/>
  <c r="O63" i="31" s="1"/>
  <c r="AP666" i="8"/>
  <c r="AQ63" i="31" s="1"/>
  <c r="S791" i="8"/>
  <c r="AU791" i="8"/>
  <c r="AA729" i="8"/>
  <c r="AB62" i="29" s="1"/>
  <c r="BG729" i="8"/>
  <c r="BH62" i="29" s="1"/>
  <c r="R666" i="8"/>
  <c r="S63" i="31" s="1"/>
  <c r="AT666" i="8"/>
  <c r="AU63" i="31" s="1"/>
  <c r="AE791" i="8"/>
  <c r="BN791" i="8"/>
  <c r="Q729" i="8"/>
  <c r="R62" i="29" s="1"/>
  <c r="AW729" i="8"/>
  <c r="AX62" i="29" s="1"/>
  <c r="S666" i="8"/>
  <c r="T63" i="31" s="1"/>
  <c r="BB666" i="8"/>
  <c r="BC63" i="31" s="1"/>
  <c r="AF791" i="8"/>
  <c r="G791" i="8"/>
  <c r="R729" i="8"/>
  <c r="S62" i="29" s="1"/>
  <c r="BD729" i="8"/>
  <c r="BE62" i="29" s="1"/>
  <c r="T666" i="8"/>
  <c r="U63" i="31" s="1"/>
  <c r="BC666" i="8"/>
  <c r="BD63" i="31" s="1"/>
  <c r="AG791" i="8"/>
  <c r="F791" i="8"/>
  <c r="T729" i="8"/>
  <c r="U62" i="29" s="1"/>
  <c r="BE729" i="8"/>
  <c r="BF62" i="29" s="1"/>
  <c r="U666" i="8"/>
  <c r="V63" i="31" s="1"/>
  <c r="BD666" i="8"/>
  <c r="BE63" i="31" s="1"/>
  <c r="H791" i="8"/>
  <c r="AI791" i="8"/>
  <c r="X729" i="8"/>
  <c r="Y62" i="29" s="1"/>
  <c r="BH729" i="8"/>
  <c r="BI62" i="29" s="1"/>
  <c r="AA666" i="8"/>
  <c r="AB63" i="31" s="1"/>
  <c r="BF666" i="8"/>
  <c r="BG63" i="31" s="1"/>
  <c r="AO791" i="8"/>
  <c r="BJ729" i="8"/>
  <c r="BK62" i="29" s="1"/>
  <c r="I791" i="8"/>
  <c r="AJ791" i="8"/>
  <c r="Y729" i="8"/>
  <c r="Z62" i="29" s="1"/>
  <c r="BI729" i="8"/>
  <c r="BJ62" i="29" s="1"/>
  <c r="AB666" i="8"/>
  <c r="AC63" i="31" s="1"/>
  <c r="BK666" i="8"/>
  <c r="BL63" i="31" s="1"/>
  <c r="J791" i="8"/>
  <c r="Z729" i="8"/>
  <c r="AA62" i="29" s="1"/>
  <c r="AS791" i="8"/>
  <c r="G729" i="8"/>
  <c r="H62" i="29" s="1"/>
  <c r="AS729" i="8"/>
  <c r="AT62" i="29" s="1"/>
  <c r="P666" i="8"/>
  <c r="Q63" i="31" s="1"/>
  <c r="BN666" i="8"/>
  <c r="BO63" i="31" s="1"/>
  <c r="M791" i="8"/>
  <c r="BE791" i="8"/>
  <c r="N729" i="8"/>
  <c r="O62" i="29" s="1"/>
  <c r="AG666" i="8"/>
  <c r="AH63" i="31" s="1"/>
  <c r="AT791" i="8"/>
  <c r="H729" i="8"/>
  <c r="I62" i="29" s="1"/>
  <c r="AT729" i="8"/>
  <c r="AU62" i="29" s="1"/>
  <c r="Q666" i="8"/>
  <c r="R63" i="31" s="1"/>
  <c r="AV791" i="8"/>
  <c r="I729" i="8"/>
  <c r="J62" i="29" s="1"/>
  <c r="AU729" i="8"/>
  <c r="AV62" i="29" s="1"/>
  <c r="V666" i="8"/>
  <c r="W63" i="31" s="1"/>
  <c r="BA791" i="8"/>
  <c r="J729" i="8"/>
  <c r="K62" i="29" s="1"/>
  <c r="AV729" i="8"/>
  <c r="AW62" i="29" s="1"/>
  <c r="AC666" i="8"/>
  <c r="AD63" i="31" s="1"/>
  <c r="BB791" i="8"/>
  <c r="K729" i="8"/>
  <c r="L62" i="29" s="1"/>
  <c r="BF729" i="8"/>
  <c r="BG62" i="29" s="1"/>
  <c r="AD666" i="8"/>
  <c r="AE63" i="31" s="1"/>
  <c r="Q791" i="8"/>
  <c r="BG791" i="8"/>
  <c r="P729" i="8"/>
  <c r="Q62" i="29" s="1"/>
  <c r="AM666" i="8"/>
  <c r="AN63" i="31" s="1"/>
  <c r="K791" i="8"/>
  <c r="BC791" i="8"/>
  <c r="L729" i="8"/>
  <c r="M62" i="29" s="1"/>
  <c r="BK729" i="8"/>
  <c r="BL62" i="29" s="1"/>
  <c r="AE666" i="8"/>
  <c r="AF63" i="31" s="1"/>
  <c r="L791" i="8"/>
  <c r="BD791" i="8"/>
  <c r="M729" i="8"/>
  <c r="N62" i="29" s="1"/>
  <c r="AF666" i="8"/>
  <c r="AG63" i="31" s="1"/>
  <c r="BF791" i="8"/>
  <c r="P791" i="8"/>
  <c r="O729" i="8"/>
  <c r="P62" i="29" s="1"/>
  <c r="AH666" i="8"/>
  <c r="AI63" i="31" s="1"/>
  <c r="AD791" i="8"/>
  <c r="U791" i="8"/>
  <c r="F666" i="8"/>
  <c r="G63" i="31" s="1"/>
  <c r="AH791" i="8"/>
  <c r="L666" i="8"/>
  <c r="M63" i="31" s="1"/>
  <c r="W791" i="8"/>
  <c r="H666" i="8"/>
  <c r="I63" i="31" s="1"/>
  <c r="X791" i="8"/>
  <c r="I666" i="8"/>
  <c r="J63" i="31" s="1"/>
  <c r="AR791" i="8"/>
  <c r="O666" i="8"/>
  <c r="P63" i="31" s="1"/>
  <c r="BH791" i="8"/>
  <c r="U729" i="8"/>
  <c r="V62" i="29" s="1"/>
  <c r="AN666" i="8"/>
  <c r="AO63" i="31" s="1"/>
  <c r="BM791" i="8"/>
  <c r="AF729" i="8"/>
  <c r="AG62" i="29" s="1"/>
  <c r="AQ666" i="8"/>
  <c r="AR63" i="31" s="1"/>
  <c r="AG729" i="8"/>
  <c r="AH62" i="29" s="1"/>
  <c r="AR666" i="8"/>
  <c r="AS63" i="31" s="1"/>
  <c r="BL666" i="8"/>
  <c r="BM63" i="31" s="1"/>
  <c r="AH729" i="8"/>
  <c r="AI62" i="29" s="1"/>
  <c r="AS666" i="8"/>
  <c r="AT63" i="31" s="1"/>
  <c r="T791" i="8"/>
  <c r="V791" i="8"/>
  <c r="J666" i="8"/>
  <c r="K63" i="31" s="1"/>
  <c r="AI729" i="8"/>
  <c r="AJ62" i="29" s="1"/>
  <c r="AY666" i="8"/>
  <c r="AZ63" i="31" s="1"/>
  <c r="AJ729" i="8"/>
  <c r="AK62" i="29" s="1"/>
  <c r="AZ666" i="8"/>
  <c r="BA63" i="31" s="1"/>
  <c r="G666" i="8"/>
  <c r="H63" i="31" s="1"/>
  <c r="AK729" i="8"/>
  <c r="AL62" i="29" s="1"/>
  <c r="BA666" i="8"/>
  <c r="BB63" i="31" s="1"/>
  <c r="AM729" i="8"/>
  <c r="AN62" i="29" s="1"/>
  <c r="AL729" i="8"/>
  <c r="AM62" i="29" s="1"/>
  <c r="BE666" i="8"/>
  <c r="BF63" i="31" s="1"/>
  <c r="K666" i="8"/>
  <c r="L63" i="31" s="1"/>
  <c r="R791" i="8"/>
  <c r="AR729" i="8"/>
  <c r="AS62" i="29" s="1"/>
  <c r="BM666" i="8"/>
  <c r="BN63" i="31" s="1"/>
  <c r="AC791" i="8"/>
  <c r="Y666" i="8"/>
  <c r="Z63" i="31" s="1"/>
  <c r="AI666" i="8"/>
  <c r="AJ63" i="31" s="1"/>
  <c r="BJ666" i="8"/>
  <c r="BK63" i="31" s="1"/>
  <c r="BL791" i="8"/>
  <c r="BI791" i="8"/>
  <c r="AZ791" i="8"/>
  <c r="AX791" i="8"/>
  <c r="AY791" i="8"/>
  <c r="AK791" i="8"/>
  <c r="H63" i="34"/>
  <c r="BG666" i="8"/>
  <c r="BH63" i="31" s="1"/>
  <c r="AX666" i="8"/>
  <c r="AY63" i="31" s="1"/>
  <c r="AD729" i="8"/>
  <c r="AE62" i="29" s="1"/>
  <c r="W666" i="8"/>
  <c r="X63" i="31" s="1"/>
  <c r="Y791" i="8"/>
  <c r="F729" i="8"/>
  <c r="G62" i="29" s="1"/>
  <c r="BC729" i="8"/>
  <c r="BD62" i="29" s="1"/>
  <c r="AQ729" i="8"/>
  <c r="AR62" i="29" s="1"/>
  <c r="G635" i="8"/>
  <c r="AE729" i="8"/>
  <c r="AF62" i="29" s="1"/>
  <c r="S729" i="8"/>
  <c r="T62" i="29" s="1"/>
  <c r="BM729" i="8"/>
  <c r="BN62" i="29" s="1"/>
  <c r="BA729" i="8"/>
  <c r="BB62" i="29" s="1"/>
  <c r="AO729" i="8"/>
  <c r="AP62" i="29" s="1"/>
  <c r="BI666" i="8"/>
  <c r="BJ63" i="31" s="1"/>
  <c r="BK791" i="8"/>
  <c r="AC729" i="8"/>
  <c r="AD62" i="29" s="1"/>
  <c r="AW666" i="8"/>
  <c r="AX63" i="31" s="1"/>
  <c r="AM791" i="8"/>
  <c r="BL729" i="8"/>
  <c r="BM62" i="29" s="1"/>
  <c r="AB791" i="8"/>
  <c r="AK666" i="8"/>
  <c r="AL63" i="31" s="1"/>
  <c r="AA791" i="8"/>
  <c r="AZ729" i="8"/>
  <c r="BA62" i="29" s="1"/>
  <c r="AN729" i="8"/>
  <c r="AO62" i="29" s="1"/>
  <c r="AB729" i="8"/>
  <c r="AC62" i="29" s="1"/>
  <c r="AL666" i="8"/>
  <c r="AM63" i="31" s="1"/>
  <c r="AN791" i="8"/>
  <c r="Z666" i="8"/>
  <c r="AA63" i="31" s="1"/>
  <c r="BH666" i="8"/>
  <c r="BI63" i="31" s="1"/>
  <c r="BJ791" i="8"/>
  <c r="AV666" i="8"/>
  <c r="AW63" i="31" s="1"/>
  <c r="AL791" i="8"/>
  <c r="AJ666" i="8"/>
  <c r="AK63" i="31" s="1"/>
  <c r="Z791" i="8"/>
  <c r="BN729" i="8"/>
  <c r="BO62" i="29" s="1"/>
  <c r="X666" i="8"/>
  <c r="Y63" i="31" s="1"/>
  <c r="BB729" i="8"/>
  <c r="BC62" i="29" s="1"/>
  <c r="AP729" i="8"/>
  <c r="AQ62" i="29" s="1"/>
  <c r="AU666" i="8"/>
  <c r="AV63" i="31" s="1"/>
  <c r="AW791" i="8"/>
  <c r="AH635" i="8"/>
  <c r="AI87" i="34" s="1"/>
  <c r="AI63" i="34"/>
  <c r="BB636" i="8"/>
  <c r="BC88" i="34" s="1"/>
  <c r="BC64" i="34"/>
  <c r="AZ655" i="8"/>
  <c r="BA102" i="34" s="1"/>
  <c r="BA78" i="34"/>
  <c r="BA652" i="8"/>
  <c r="BB100" i="34" s="1"/>
  <c r="BB76" i="34"/>
  <c r="AS78" i="34"/>
  <c r="AR655" i="8"/>
  <c r="AS102" i="34" s="1"/>
  <c r="T652" i="8"/>
  <c r="U100" i="34" s="1"/>
  <c r="U76" i="34"/>
  <c r="AU656" i="8"/>
  <c r="AV103" i="34" s="1"/>
  <c r="AV79" i="34"/>
  <c r="G652" i="8"/>
  <c r="H76" i="34"/>
  <c r="F368" i="8"/>
  <c r="AO652" i="8"/>
  <c r="AP100" i="34" s="1"/>
  <c r="AP76" i="34"/>
  <c r="BI653" i="8"/>
  <c r="BJ101" i="34" s="1"/>
  <c r="BJ77" i="34"/>
  <c r="AV656" i="8"/>
  <c r="AW103" i="34" s="1"/>
  <c r="AW79" i="34"/>
  <c r="I655" i="8"/>
  <c r="J102" i="34" s="1"/>
  <c r="J78" i="34"/>
  <c r="AC653" i="8"/>
  <c r="AD101" i="34" s="1"/>
  <c r="AD77" i="34"/>
  <c r="L641" i="8"/>
  <c r="M92" i="34" s="1"/>
  <c r="M68" i="34"/>
  <c r="AJ651" i="8"/>
  <c r="AK99" i="34" s="1"/>
  <c r="AK75" i="34"/>
  <c r="K77" i="34"/>
  <c r="J653" i="8"/>
  <c r="K101" i="34" s="1"/>
  <c r="Q656" i="8"/>
  <c r="R103" i="34" s="1"/>
  <c r="R79" i="34"/>
  <c r="AK651" i="8"/>
  <c r="AL99" i="34" s="1"/>
  <c r="AL75" i="34"/>
  <c r="R651" i="8"/>
  <c r="S99" i="34" s="1"/>
  <c r="S75" i="34"/>
  <c r="AL657" i="8"/>
  <c r="AM104" i="34" s="1"/>
  <c r="AM80" i="34"/>
  <c r="BG80" i="34"/>
  <c r="BF657" i="8"/>
  <c r="BG104" i="34" s="1"/>
  <c r="AF652" i="8"/>
  <c r="AG100" i="34" s="1"/>
  <c r="AG76" i="34"/>
  <c r="AD635" i="8"/>
  <c r="AE87" i="34" s="1"/>
  <c r="AE63" i="34"/>
  <c r="AX640" i="8"/>
  <c r="AY91" i="34" s="1"/>
  <c r="AY67" i="34"/>
  <c r="AR639" i="8"/>
  <c r="AS90" i="34" s="1"/>
  <c r="AS66" i="34"/>
  <c r="AF68" i="34"/>
  <c r="AE641" i="8"/>
  <c r="AF92" i="34" s="1"/>
  <c r="AY641" i="8"/>
  <c r="AZ92" i="34" s="1"/>
  <c r="AZ68" i="34"/>
  <c r="T65" i="34"/>
  <c r="S637" i="8"/>
  <c r="T89" i="34" s="1"/>
  <c r="AA65" i="34"/>
  <c r="Z637" i="8"/>
  <c r="AA89" i="34" s="1"/>
  <c r="AT637" i="8"/>
  <c r="AU89" i="34" s="1"/>
  <c r="AU65" i="34"/>
  <c r="BN636" i="8"/>
  <c r="BO88" i="34" s="1"/>
  <c r="BO64" i="34"/>
  <c r="BB67" i="34"/>
  <c r="BA640" i="8"/>
  <c r="BB91" i="34" s="1"/>
  <c r="N637" i="8"/>
  <c r="O89" i="34" s="1"/>
  <c r="O65" i="34"/>
  <c r="AH637" i="8"/>
  <c r="AI89" i="34" s="1"/>
  <c r="AI65" i="34"/>
  <c r="BB635" i="8"/>
  <c r="BC87" i="34" s="1"/>
  <c r="BC63" i="34"/>
  <c r="BA79" i="34"/>
  <c r="AZ656" i="8"/>
  <c r="BA103" i="34" s="1"/>
  <c r="BB75" i="34"/>
  <c r="BA651" i="8"/>
  <c r="BB99" i="34" s="1"/>
  <c r="AR653" i="8"/>
  <c r="AS101" i="34" s="1"/>
  <c r="AS77" i="34"/>
  <c r="U75" i="34"/>
  <c r="T651" i="8"/>
  <c r="U99" i="34" s="1"/>
  <c r="AV80" i="34"/>
  <c r="AU657" i="8"/>
  <c r="AV104" i="34" s="1"/>
  <c r="F371" i="8"/>
  <c r="H657" i="8"/>
  <c r="I104" i="34" s="1"/>
  <c r="I80" i="34"/>
  <c r="BI652" i="8"/>
  <c r="BJ100" i="34" s="1"/>
  <c r="BJ76" i="34"/>
  <c r="AW80" i="34"/>
  <c r="AV657" i="8"/>
  <c r="AW104" i="34" s="1"/>
  <c r="I656" i="8"/>
  <c r="J103" i="34" s="1"/>
  <c r="J79" i="34"/>
  <c r="AC651" i="8"/>
  <c r="AD99" i="34" s="1"/>
  <c r="AD75" i="34"/>
  <c r="L635" i="8"/>
  <c r="M87" i="34" s="1"/>
  <c r="M63" i="34"/>
  <c r="AK76" i="34"/>
  <c r="AJ652" i="8"/>
  <c r="AK100" i="34" s="1"/>
  <c r="BD652" i="8"/>
  <c r="BE100" i="34" s="1"/>
  <c r="BE76" i="34"/>
  <c r="Q655" i="8"/>
  <c r="R102" i="34" s="1"/>
  <c r="R78" i="34"/>
  <c r="AK653" i="8"/>
  <c r="AL101" i="34" s="1"/>
  <c r="AL77" i="34"/>
  <c r="AL656" i="8"/>
  <c r="AM103" i="34" s="1"/>
  <c r="AM79" i="34"/>
  <c r="BF652" i="8"/>
  <c r="BG100" i="34" s="1"/>
  <c r="BG76" i="34"/>
  <c r="AF653" i="8"/>
  <c r="AG101" i="34" s="1"/>
  <c r="AG77" i="34"/>
  <c r="O144" i="23"/>
  <c r="H123" i="39" s="1"/>
  <c r="M142" i="23"/>
  <c r="F121" i="39" s="1"/>
  <c r="Q133" i="23"/>
  <c r="J55" i="39" s="1"/>
  <c r="O131" i="23"/>
  <c r="H53" i="39" s="1"/>
  <c r="M132" i="23"/>
  <c r="F54" i="39" s="1"/>
  <c r="I130" i="23"/>
  <c r="K132" i="23"/>
  <c r="I132" i="23"/>
  <c r="K133" i="23"/>
  <c r="O134" i="23"/>
  <c r="H56" i="39" s="1"/>
  <c r="K134" i="23"/>
  <c r="O130" i="23"/>
  <c r="H52" i="39" s="1"/>
  <c r="G133" i="23"/>
  <c r="G135" i="23"/>
  <c r="I134" i="23"/>
  <c r="K144" i="23"/>
  <c r="J105" i="39" s="1"/>
  <c r="Q134" i="23"/>
  <c r="J56" i="39" s="1"/>
  <c r="G131" i="23"/>
  <c r="I143" i="23"/>
  <c r="H104" i="39" s="1"/>
  <c r="K130" i="23"/>
  <c r="K131" i="23"/>
  <c r="Q142" i="23"/>
  <c r="J121" i="39" s="1"/>
  <c r="M134" i="23"/>
  <c r="F56" i="39" s="1"/>
  <c r="I142" i="23"/>
  <c r="H103" i="39" s="1"/>
  <c r="I133" i="23"/>
  <c r="G142" i="23"/>
  <c r="F103" i="39" s="1"/>
  <c r="G132" i="23"/>
  <c r="G143" i="23"/>
  <c r="F104" i="39" s="1"/>
  <c r="K135" i="23"/>
  <c r="M131" i="23"/>
  <c r="F53" i="39" s="1"/>
  <c r="O143" i="23"/>
  <c r="H122" i="39" s="1"/>
  <c r="K146" i="23"/>
  <c r="J107" i="39" s="1"/>
  <c r="I131" i="23"/>
  <c r="I144" i="23"/>
  <c r="H105" i="39" s="1"/>
  <c r="G130" i="23"/>
  <c r="Q146" i="23"/>
  <c r="J125" i="39" s="1"/>
  <c r="O132" i="23"/>
  <c r="H54" i="39" s="1"/>
  <c r="Q131" i="23"/>
  <c r="J53" i="39" s="1"/>
  <c r="G144" i="23"/>
  <c r="F105" i="39" s="1"/>
  <c r="Q147" i="23"/>
  <c r="J126" i="39" s="1"/>
  <c r="Q145" i="23"/>
  <c r="J124" i="39" s="1"/>
  <c r="I146" i="23"/>
  <c r="H107" i="39" s="1"/>
  <c r="I147" i="23"/>
  <c r="H108" i="39" s="1"/>
  <c r="O142" i="23"/>
  <c r="H121" i="39" s="1"/>
  <c r="O147" i="23"/>
  <c r="H126" i="39" s="1"/>
  <c r="O145" i="23"/>
  <c r="H124" i="39" s="1"/>
  <c r="G145" i="23"/>
  <c r="F106" i="39" s="1"/>
  <c r="M146" i="23"/>
  <c r="F125" i="39" s="1"/>
  <c r="M143" i="23"/>
  <c r="F122" i="39" s="1"/>
  <c r="G146" i="23"/>
  <c r="F107" i="39" s="1"/>
  <c r="M145" i="23"/>
  <c r="F124" i="39" s="1"/>
  <c r="M147" i="23"/>
  <c r="F126" i="39" s="1"/>
  <c r="K147" i="23"/>
  <c r="J108" i="39" s="1"/>
  <c r="G134" i="23"/>
  <c r="Q144" i="23"/>
  <c r="J123" i="39" s="1"/>
  <c r="Q132" i="23"/>
  <c r="J54" i="39" s="1"/>
  <c r="O135" i="23"/>
  <c r="H57" i="39" s="1"/>
  <c r="K145" i="23"/>
  <c r="J106" i="39" s="1"/>
  <c r="G147" i="23"/>
  <c r="F108" i="39" s="1"/>
  <c r="I135" i="23"/>
  <c r="M135" i="23"/>
  <c r="F57" i="39" s="1"/>
  <c r="M130" i="23"/>
  <c r="F52" i="39" s="1"/>
  <c r="K143" i="23"/>
  <c r="J104" i="39" s="1"/>
  <c r="O133" i="23"/>
  <c r="H55" i="39" s="1"/>
  <c r="I145" i="23"/>
  <c r="H106" i="39" s="1"/>
  <c r="M144" i="23"/>
  <c r="F123" i="39" s="1"/>
  <c r="M133" i="23"/>
  <c r="F55" i="39" s="1"/>
  <c r="Q130" i="23"/>
  <c r="J52" i="39" s="1"/>
  <c r="Q143" i="23"/>
  <c r="J122" i="39" s="1"/>
  <c r="Q135" i="23"/>
  <c r="J57" i="39" s="1"/>
  <c r="O146" i="23"/>
  <c r="H125" i="39" s="1"/>
  <c r="G131" i="18"/>
  <c r="H131" i="18"/>
  <c r="I131" i="18"/>
  <c r="J131" i="18"/>
  <c r="F131" i="18"/>
  <c r="E68" i="23"/>
  <c r="F97" i="23" s="1"/>
  <c r="E131" i="18"/>
  <c r="F43" i="26" s="1"/>
  <c r="J43" i="26" s="1"/>
  <c r="E88" i="18"/>
  <c r="E71" i="18"/>
  <c r="G71" i="18"/>
  <c r="E89" i="18"/>
  <c r="D15" i="22"/>
  <c r="H71" i="18"/>
  <c r="F71" i="18"/>
  <c r="F90" i="18"/>
  <c r="F64" i="23" s="1"/>
  <c r="G93" i="23" s="1"/>
  <c r="I167" i="23" s="1"/>
  <c r="K43" i="26"/>
  <c r="F76" i="18"/>
  <c r="I181" i="23"/>
  <c r="I173" i="23"/>
  <c r="I177" i="23"/>
  <c r="I169" i="23"/>
  <c r="I165" i="23"/>
  <c r="I161" i="23"/>
  <c r="I157" i="23"/>
  <c r="G181" i="23"/>
  <c r="G177" i="23"/>
  <c r="G173" i="23"/>
  <c r="G169" i="23"/>
  <c r="G157" i="23"/>
  <c r="G165" i="23"/>
  <c r="G161" i="23"/>
  <c r="H122" i="18"/>
  <c r="H123" i="18"/>
  <c r="H124" i="18"/>
  <c r="G123" i="18"/>
  <c r="G124" i="18"/>
  <c r="G122" i="18"/>
  <c r="F93" i="18"/>
  <c r="F67" i="23" s="1"/>
  <c r="G96" i="23" s="1"/>
  <c r="F91" i="18"/>
  <c r="F65" i="23" s="1"/>
  <c r="G94" i="23" s="1"/>
  <c r="G267" i="8"/>
  <c r="G300" i="8" s="1"/>
  <c r="F463" i="8"/>
  <c r="F494" i="8"/>
  <c r="G272" i="8"/>
  <c r="G305" i="8" s="1"/>
  <c r="F468" i="8"/>
  <c r="F499" i="8"/>
  <c r="G357" i="21"/>
  <c r="H257" i="21" s="1"/>
  <c r="G389" i="21"/>
  <c r="G358" i="21"/>
  <c r="H258" i="21" s="1"/>
  <c r="G390" i="21"/>
  <c r="G359" i="21"/>
  <c r="H259" i="21" s="1"/>
  <c r="G391" i="21"/>
  <c r="G361" i="21"/>
  <c r="H261" i="21" s="1"/>
  <c r="G393" i="21"/>
  <c r="G362" i="21"/>
  <c r="H262" i="21" s="1"/>
  <c r="G394" i="21"/>
  <c r="G363" i="21"/>
  <c r="H263" i="21" s="1"/>
  <c r="G395" i="21"/>
  <c r="G341" i="21"/>
  <c r="H241" i="21" s="1"/>
  <c r="G373" i="21"/>
  <c r="G342" i="21"/>
  <c r="H242" i="21" s="1"/>
  <c r="G374" i="21"/>
  <c r="G343" i="21"/>
  <c r="H243" i="21" s="1"/>
  <c r="G375" i="21"/>
  <c r="G345" i="21"/>
  <c r="H245" i="21" s="1"/>
  <c r="G377" i="21"/>
  <c r="G346" i="21"/>
  <c r="H246" i="21" s="1"/>
  <c r="G378" i="21"/>
  <c r="G347" i="21"/>
  <c r="H247" i="21" s="1"/>
  <c r="G379" i="21"/>
  <c r="BN799" i="21"/>
  <c r="BM799" i="21"/>
  <c r="BL799" i="21"/>
  <c r="BK799" i="21"/>
  <c r="BJ799" i="21"/>
  <c r="BI799" i="21"/>
  <c r="BH799" i="21"/>
  <c r="BG799" i="21"/>
  <c r="BF799" i="21"/>
  <c r="BE799" i="21"/>
  <c r="BD799" i="21"/>
  <c r="BC799" i="21"/>
  <c r="BB799" i="21"/>
  <c r="BA799" i="21"/>
  <c r="AZ799" i="21"/>
  <c r="AY799" i="21"/>
  <c r="AX799" i="21"/>
  <c r="AW799" i="21"/>
  <c r="AV799" i="21"/>
  <c r="AU799" i="21"/>
  <c r="AT799" i="21"/>
  <c r="AS799" i="21"/>
  <c r="AR799" i="21"/>
  <c r="AQ799" i="21"/>
  <c r="AP799" i="21"/>
  <c r="AO799" i="21"/>
  <c r="AN799" i="21"/>
  <c r="AM799" i="21"/>
  <c r="AL799" i="21"/>
  <c r="AK799" i="21"/>
  <c r="AJ799" i="21"/>
  <c r="AI799" i="21"/>
  <c r="AH799" i="21"/>
  <c r="AG799" i="21"/>
  <c r="AF799" i="21"/>
  <c r="AE799" i="21"/>
  <c r="AD799" i="21"/>
  <c r="AC799" i="21"/>
  <c r="AB799" i="21"/>
  <c r="AA799" i="21"/>
  <c r="Z799" i="21"/>
  <c r="Y799" i="21"/>
  <c r="X799" i="21"/>
  <c r="W799" i="21"/>
  <c r="V799" i="21"/>
  <c r="U799" i="21"/>
  <c r="T799" i="21"/>
  <c r="S799" i="21"/>
  <c r="R799" i="21"/>
  <c r="Q799" i="21"/>
  <c r="P799" i="21"/>
  <c r="O799" i="21"/>
  <c r="N799" i="21"/>
  <c r="M799" i="21"/>
  <c r="L799" i="21"/>
  <c r="K799" i="21"/>
  <c r="J799" i="21"/>
  <c r="I799" i="21"/>
  <c r="H799" i="21"/>
  <c r="G799" i="21"/>
  <c r="F799" i="21"/>
  <c r="F614" i="21"/>
  <c r="BN737" i="21"/>
  <c r="BM737" i="21"/>
  <c r="BL737" i="21"/>
  <c r="BK737" i="21"/>
  <c r="BJ737" i="21"/>
  <c r="BI737" i="21"/>
  <c r="BH737" i="21"/>
  <c r="BG737" i="21"/>
  <c r="BF737" i="21"/>
  <c r="BE737" i="21"/>
  <c r="BD737" i="21"/>
  <c r="BC737" i="21"/>
  <c r="BB737" i="21"/>
  <c r="BA737" i="21"/>
  <c r="AZ737" i="21"/>
  <c r="AY737" i="21"/>
  <c r="AX737" i="21"/>
  <c r="AW737" i="21"/>
  <c r="AV737" i="21"/>
  <c r="AU737" i="21"/>
  <c r="AT737" i="21"/>
  <c r="AS737" i="21"/>
  <c r="AR737" i="21"/>
  <c r="AQ737" i="21"/>
  <c r="AP737" i="21"/>
  <c r="AO737" i="21"/>
  <c r="AN737" i="21"/>
  <c r="AM737" i="21"/>
  <c r="AL737" i="21"/>
  <c r="AK737" i="21"/>
  <c r="AJ737" i="21"/>
  <c r="AI737" i="21"/>
  <c r="AH737" i="21"/>
  <c r="AG737" i="21"/>
  <c r="AF737" i="21"/>
  <c r="AE737" i="21"/>
  <c r="AD737" i="21"/>
  <c r="AC737" i="21"/>
  <c r="AB737" i="21"/>
  <c r="AA737" i="21"/>
  <c r="Z737" i="21"/>
  <c r="Y737" i="21"/>
  <c r="X737" i="21"/>
  <c r="W737" i="21"/>
  <c r="V737" i="21"/>
  <c r="U737" i="21"/>
  <c r="T737" i="21"/>
  <c r="S737" i="21"/>
  <c r="R737" i="21"/>
  <c r="Q737" i="21"/>
  <c r="P737" i="21"/>
  <c r="O737" i="21"/>
  <c r="N737" i="21"/>
  <c r="M737" i="21"/>
  <c r="L737" i="21"/>
  <c r="K737" i="21"/>
  <c r="J737" i="21"/>
  <c r="I737" i="21"/>
  <c r="H737" i="21"/>
  <c r="G737" i="21"/>
  <c r="F737" i="21"/>
  <c r="BN674" i="21"/>
  <c r="BM674" i="21"/>
  <c r="BL674" i="21"/>
  <c r="BK674" i="21"/>
  <c r="BJ674" i="21"/>
  <c r="BI674" i="21"/>
  <c r="BH674" i="21"/>
  <c r="BG674" i="21"/>
  <c r="BF674" i="21"/>
  <c r="BE674" i="21"/>
  <c r="BD674" i="21"/>
  <c r="BC674" i="21"/>
  <c r="BB674" i="21"/>
  <c r="BA674" i="21"/>
  <c r="AZ674" i="21"/>
  <c r="AY674" i="21"/>
  <c r="AX674" i="21"/>
  <c r="AW674" i="21"/>
  <c r="AV674" i="21"/>
  <c r="AU674" i="21"/>
  <c r="AT674" i="21"/>
  <c r="AS674" i="21"/>
  <c r="AR674" i="21"/>
  <c r="AQ674" i="21"/>
  <c r="AP674" i="21"/>
  <c r="AO674" i="21"/>
  <c r="AN674" i="21"/>
  <c r="AM674" i="21"/>
  <c r="AL674" i="21"/>
  <c r="AK674" i="21"/>
  <c r="AJ674" i="21"/>
  <c r="AI674" i="21"/>
  <c r="AH674" i="21"/>
  <c r="AG674" i="21"/>
  <c r="AF674" i="21"/>
  <c r="AE674" i="21"/>
  <c r="AD674" i="21"/>
  <c r="AC674" i="21"/>
  <c r="AB674" i="21"/>
  <c r="AA674" i="21"/>
  <c r="Z674" i="21"/>
  <c r="Y674" i="21"/>
  <c r="X674" i="21"/>
  <c r="W674" i="21"/>
  <c r="V674" i="21"/>
  <c r="U674" i="21"/>
  <c r="T674" i="21"/>
  <c r="S674" i="21"/>
  <c r="R674" i="21"/>
  <c r="Q674" i="21"/>
  <c r="P674" i="21"/>
  <c r="O674" i="21"/>
  <c r="N674" i="21"/>
  <c r="M674" i="21"/>
  <c r="L674" i="21"/>
  <c r="K674" i="21"/>
  <c r="J674" i="21"/>
  <c r="I674" i="21"/>
  <c r="H674" i="21"/>
  <c r="G674" i="21"/>
  <c r="F674" i="21"/>
  <c r="BN798" i="21"/>
  <c r="BM798" i="21"/>
  <c r="BL798" i="21"/>
  <c r="BK798" i="21"/>
  <c r="BJ798" i="21"/>
  <c r="BI798" i="21"/>
  <c r="BH798" i="21"/>
  <c r="BG798" i="21"/>
  <c r="BF798" i="21"/>
  <c r="BE798" i="21"/>
  <c r="BD798" i="21"/>
  <c r="BC798" i="21"/>
  <c r="BB798" i="21"/>
  <c r="BA798" i="21"/>
  <c r="AZ798" i="21"/>
  <c r="AY798" i="21"/>
  <c r="AX798" i="21"/>
  <c r="AW798" i="21"/>
  <c r="AV798" i="21"/>
  <c r="AU798" i="21"/>
  <c r="AT798" i="21"/>
  <c r="AS798" i="21"/>
  <c r="AR798" i="21"/>
  <c r="AQ798" i="21"/>
  <c r="AP798" i="21"/>
  <c r="AO798" i="21"/>
  <c r="AN798" i="21"/>
  <c r="AM798" i="21"/>
  <c r="AL798" i="21"/>
  <c r="AK798" i="21"/>
  <c r="AJ798" i="21"/>
  <c r="AI798" i="21"/>
  <c r="AH798" i="21"/>
  <c r="AG798" i="21"/>
  <c r="AF798" i="21"/>
  <c r="AE798" i="21"/>
  <c r="AD798" i="21"/>
  <c r="AC798" i="21"/>
  <c r="AB798" i="21"/>
  <c r="AA798" i="21"/>
  <c r="Z798" i="21"/>
  <c r="Y798" i="21"/>
  <c r="X798" i="21"/>
  <c r="W798" i="21"/>
  <c r="V798" i="21"/>
  <c r="U798" i="21"/>
  <c r="T798" i="21"/>
  <c r="S798" i="21"/>
  <c r="R798" i="21"/>
  <c r="Q798" i="21"/>
  <c r="P798" i="21"/>
  <c r="O798" i="21"/>
  <c r="N798" i="21"/>
  <c r="M798" i="21"/>
  <c r="L798" i="21"/>
  <c r="K798" i="21"/>
  <c r="J798" i="21"/>
  <c r="I798" i="21"/>
  <c r="H798" i="21"/>
  <c r="G798" i="21"/>
  <c r="F798" i="21"/>
  <c r="F613" i="21"/>
  <c r="BN736" i="21"/>
  <c r="BM736" i="21"/>
  <c r="BL736" i="21"/>
  <c r="BK736" i="21"/>
  <c r="BJ736" i="21"/>
  <c r="BI736" i="21"/>
  <c r="BH736" i="21"/>
  <c r="BG736" i="21"/>
  <c r="BF736" i="21"/>
  <c r="BE736" i="21"/>
  <c r="BD736" i="21"/>
  <c r="BC736" i="21"/>
  <c r="BB736" i="21"/>
  <c r="BA736" i="21"/>
  <c r="AZ736" i="21"/>
  <c r="AY736" i="21"/>
  <c r="AX736" i="21"/>
  <c r="AW736" i="21"/>
  <c r="AV736" i="21"/>
  <c r="AU736" i="21"/>
  <c r="AT736" i="21"/>
  <c r="AS736" i="21"/>
  <c r="AR736" i="21"/>
  <c r="AQ736" i="21"/>
  <c r="AP736" i="21"/>
  <c r="AO736" i="21"/>
  <c r="AN736" i="21"/>
  <c r="AM736" i="21"/>
  <c r="AL736" i="21"/>
  <c r="AK736" i="21"/>
  <c r="AJ736" i="21"/>
  <c r="AI736" i="21"/>
  <c r="AH736" i="21"/>
  <c r="AG736" i="21"/>
  <c r="AF736" i="21"/>
  <c r="AE736" i="21"/>
  <c r="AD736" i="21"/>
  <c r="AC736" i="21"/>
  <c r="AB736" i="21"/>
  <c r="AA736" i="21"/>
  <c r="Z736" i="21"/>
  <c r="Y736" i="21"/>
  <c r="X736" i="21"/>
  <c r="W736" i="21"/>
  <c r="V736" i="21"/>
  <c r="U736" i="21"/>
  <c r="T736" i="21"/>
  <c r="S736" i="21"/>
  <c r="R736" i="21"/>
  <c r="Q736" i="21"/>
  <c r="P736" i="21"/>
  <c r="O736" i="21"/>
  <c r="N736" i="21"/>
  <c r="M736" i="21"/>
  <c r="L736" i="21"/>
  <c r="K736" i="21"/>
  <c r="J736" i="21"/>
  <c r="I736" i="21"/>
  <c r="H736" i="21"/>
  <c r="G736" i="21"/>
  <c r="F736" i="21"/>
  <c r="BN673" i="21"/>
  <c r="BM673" i="21"/>
  <c r="BL673" i="21"/>
  <c r="BK673" i="21"/>
  <c r="BJ673" i="21"/>
  <c r="BI673" i="21"/>
  <c r="BH673" i="21"/>
  <c r="BG673" i="21"/>
  <c r="BF673" i="21"/>
  <c r="BE673" i="21"/>
  <c r="BD673" i="21"/>
  <c r="BC673" i="21"/>
  <c r="BB673" i="21"/>
  <c r="BA673" i="21"/>
  <c r="AZ673" i="21"/>
  <c r="AY673" i="21"/>
  <c r="AX673" i="21"/>
  <c r="AW673" i="21"/>
  <c r="AV673" i="21"/>
  <c r="AU673" i="21"/>
  <c r="AT673" i="21"/>
  <c r="AS673" i="21"/>
  <c r="AR673" i="21"/>
  <c r="AQ673" i="21"/>
  <c r="AP673" i="21"/>
  <c r="AO673" i="21"/>
  <c r="AN673" i="21"/>
  <c r="AM673" i="21"/>
  <c r="AL673" i="21"/>
  <c r="AK673" i="21"/>
  <c r="AJ673" i="21"/>
  <c r="AI673" i="21"/>
  <c r="AH673" i="21"/>
  <c r="AG673" i="21"/>
  <c r="AF673" i="21"/>
  <c r="AE673" i="21"/>
  <c r="AD673" i="21"/>
  <c r="AC673" i="21"/>
  <c r="AB673" i="21"/>
  <c r="AA673" i="21"/>
  <c r="Z673" i="21"/>
  <c r="Y673" i="21"/>
  <c r="X673" i="21"/>
  <c r="W673" i="21"/>
  <c r="V673" i="21"/>
  <c r="U673" i="21"/>
  <c r="T673" i="21"/>
  <c r="S673" i="21"/>
  <c r="R673" i="21"/>
  <c r="Q673" i="21"/>
  <c r="P673" i="21"/>
  <c r="O673" i="21"/>
  <c r="N673" i="21"/>
  <c r="M673" i="21"/>
  <c r="L673" i="21"/>
  <c r="K673" i="21"/>
  <c r="J673" i="21"/>
  <c r="I673" i="21"/>
  <c r="H673" i="21"/>
  <c r="G673" i="21"/>
  <c r="F673" i="21"/>
  <c r="BN797" i="21"/>
  <c r="BM797" i="21"/>
  <c r="BL797" i="21"/>
  <c r="BK797" i="21"/>
  <c r="BJ797" i="21"/>
  <c r="BI797" i="21"/>
  <c r="BH797" i="21"/>
  <c r="BG797" i="21"/>
  <c r="BF797" i="21"/>
  <c r="BE797" i="21"/>
  <c r="BD797" i="21"/>
  <c r="BC797" i="21"/>
  <c r="BB797" i="21"/>
  <c r="BA797" i="21"/>
  <c r="AZ797" i="21"/>
  <c r="AY797" i="21"/>
  <c r="AX797" i="21"/>
  <c r="AW797" i="21"/>
  <c r="AV797" i="21"/>
  <c r="AU797" i="21"/>
  <c r="AT797" i="21"/>
  <c r="AS797" i="21"/>
  <c r="AR797" i="21"/>
  <c r="AQ797" i="21"/>
  <c r="AP797" i="21"/>
  <c r="AO797" i="21"/>
  <c r="AN797" i="21"/>
  <c r="AM797" i="21"/>
  <c r="AL797" i="21"/>
  <c r="AK797" i="21"/>
  <c r="AJ797" i="21"/>
  <c r="AI797" i="21"/>
  <c r="AH797" i="21"/>
  <c r="AG797" i="21"/>
  <c r="AF797" i="21"/>
  <c r="AE797" i="21"/>
  <c r="AD797" i="21"/>
  <c r="AC797" i="21"/>
  <c r="AB797" i="21"/>
  <c r="AA797" i="21"/>
  <c r="Z797" i="21"/>
  <c r="Y797" i="21"/>
  <c r="X797" i="21"/>
  <c r="W797" i="21"/>
  <c r="V797" i="21"/>
  <c r="U797" i="21"/>
  <c r="T797" i="21"/>
  <c r="S797" i="21"/>
  <c r="R797" i="21"/>
  <c r="Q797" i="21"/>
  <c r="P797" i="21"/>
  <c r="O797" i="21"/>
  <c r="N797" i="21"/>
  <c r="M797" i="21"/>
  <c r="L797" i="21"/>
  <c r="K797" i="21"/>
  <c r="J797" i="21"/>
  <c r="I797" i="21"/>
  <c r="H797" i="21"/>
  <c r="G797" i="21"/>
  <c r="F797" i="21"/>
  <c r="F612" i="21"/>
  <c r="BN735" i="21"/>
  <c r="BM735" i="21"/>
  <c r="BL735" i="21"/>
  <c r="BK735" i="21"/>
  <c r="BJ735" i="21"/>
  <c r="BI735" i="21"/>
  <c r="BH735" i="21"/>
  <c r="BG735" i="21"/>
  <c r="BF735" i="21"/>
  <c r="BE735" i="21"/>
  <c r="BD735" i="21"/>
  <c r="BC735" i="21"/>
  <c r="BB735" i="21"/>
  <c r="BA735" i="21"/>
  <c r="AZ735" i="21"/>
  <c r="AY735" i="21"/>
  <c r="AX735" i="21"/>
  <c r="AW735" i="21"/>
  <c r="AV735" i="21"/>
  <c r="AU735" i="21"/>
  <c r="AT735" i="21"/>
  <c r="AS735" i="21"/>
  <c r="AR735" i="21"/>
  <c r="AQ735" i="21"/>
  <c r="AP735" i="21"/>
  <c r="AO735" i="21"/>
  <c r="AN735" i="21"/>
  <c r="AM735" i="21"/>
  <c r="AL735" i="21"/>
  <c r="AK735" i="21"/>
  <c r="AJ735" i="21"/>
  <c r="AI735" i="21"/>
  <c r="AH735" i="21"/>
  <c r="AG735" i="21"/>
  <c r="AF735" i="21"/>
  <c r="AE735" i="21"/>
  <c r="AD735" i="21"/>
  <c r="AC735" i="21"/>
  <c r="AB735" i="21"/>
  <c r="AA735" i="21"/>
  <c r="Z735" i="21"/>
  <c r="Y735" i="21"/>
  <c r="X735" i="21"/>
  <c r="W735" i="21"/>
  <c r="V735" i="21"/>
  <c r="U735" i="21"/>
  <c r="T735" i="21"/>
  <c r="S735" i="21"/>
  <c r="R735" i="21"/>
  <c r="Q735" i="21"/>
  <c r="P735" i="21"/>
  <c r="O735" i="21"/>
  <c r="N735" i="21"/>
  <c r="M735" i="21"/>
  <c r="L735" i="21"/>
  <c r="K735" i="21"/>
  <c r="J735" i="21"/>
  <c r="I735" i="21"/>
  <c r="H735" i="21"/>
  <c r="G735" i="21"/>
  <c r="F735" i="21"/>
  <c r="BN672" i="21"/>
  <c r="BM672" i="21"/>
  <c r="BL672" i="21"/>
  <c r="BK672" i="21"/>
  <c r="BJ672" i="21"/>
  <c r="BI672" i="21"/>
  <c r="BH672" i="21"/>
  <c r="BG672" i="21"/>
  <c r="BF672" i="21"/>
  <c r="BE672" i="21"/>
  <c r="BD672" i="21"/>
  <c r="BC672" i="21"/>
  <c r="BB672" i="21"/>
  <c r="BA672" i="21"/>
  <c r="AZ672" i="21"/>
  <c r="AY672" i="21"/>
  <c r="AX672" i="21"/>
  <c r="AW672" i="21"/>
  <c r="AV672" i="21"/>
  <c r="AU672" i="21"/>
  <c r="AT672" i="21"/>
  <c r="AS672" i="21"/>
  <c r="AR672" i="21"/>
  <c r="AQ672" i="21"/>
  <c r="AP672" i="21"/>
  <c r="AO672" i="21"/>
  <c r="AN672" i="21"/>
  <c r="AM672" i="21"/>
  <c r="AL672" i="21"/>
  <c r="AK672" i="21"/>
  <c r="AJ672" i="21"/>
  <c r="AI672" i="21"/>
  <c r="AH672" i="21"/>
  <c r="AG672" i="21"/>
  <c r="AF672" i="21"/>
  <c r="AE672" i="21"/>
  <c r="AD672" i="21"/>
  <c r="AC672" i="21"/>
  <c r="AB672" i="21"/>
  <c r="AA672" i="21"/>
  <c r="Z672" i="21"/>
  <c r="Y672" i="21"/>
  <c r="X672" i="21"/>
  <c r="W672" i="21"/>
  <c r="V672" i="21"/>
  <c r="U672" i="21"/>
  <c r="T672" i="21"/>
  <c r="S672" i="21"/>
  <c r="R672" i="21"/>
  <c r="Q672" i="21"/>
  <c r="P672" i="21"/>
  <c r="O672" i="21"/>
  <c r="N672" i="21"/>
  <c r="M672" i="21"/>
  <c r="L672" i="21"/>
  <c r="K672" i="21"/>
  <c r="J672" i="21"/>
  <c r="I672" i="21"/>
  <c r="H672" i="21"/>
  <c r="G672" i="21"/>
  <c r="F672" i="21"/>
  <c r="G321" i="21"/>
  <c r="G320" i="21"/>
  <c r="G319" i="21"/>
  <c r="G317" i="21"/>
  <c r="G316" i="21"/>
  <c r="G315" i="21"/>
  <c r="G337" i="21"/>
  <c r="G336" i="21"/>
  <c r="G335" i="21"/>
  <c r="G333" i="21"/>
  <c r="G332" i="21"/>
  <c r="G331" i="21"/>
  <c r="G366" i="22"/>
  <c r="H266" i="22" s="1"/>
  <c r="G398" i="22"/>
  <c r="G367" i="22"/>
  <c r="H267" i="22" s="1"/>
  <c r="G399" i="22"/>
  <c r="G368" i="22"/>
  <c r="H268" i="22" s="1"/>
  <c r="G400" i="22"/>
  <c r="G370" i="22"/>
  <c r="H270" i="22" s="1"/>
  <c r="G402" i="22"/>
  <c r="G371" i="22"/>
  <c r="H271" i="22" s="1"/>
  <c r="G403" i="22"/>
  <c r="G372" i="22"/>
  <c r="H272" i="22" s="1"/>
  <c r="G404" i="22"/>
  <c r="BN802" i="22"/>
  <c r="BO8" i="27" s="1"/>
  <c r="BM802" i="22"/>
  <c r="BN8" i="27" s="1"/>
  <c r="BL802" i="22"/>
  <c r="BM8" i="27" s="1"/>
  <c r="BK802" i="22"/>
  <c r="BL8" i="27" s="1"/>
  <c r="BJ802" i="22"/>
  <c r="BK8" i="27" s="1"/>
  <c r="BI802" i="22"/>
  <c r="BJ8" i="27" s="1"/>
  <c r="BH802" i="22"/>
  <c r="BI8" i="27" s="1"/>
  <c r="BG802" i="22"/>
  <c r="BH8" i="27" s="1"/>
  <c r="BF802" i="22"/>
  <c r="BG8" i="27" s="1"/>
  <c r="BE802" i="22"/>
  <c r="BF8" i="27" s="1"/>
  <c r="BD802" i="22"/>
  <c r="BE8" i="27" s="1"/>
  <c r="BC802" i="22"/>
  <c r="BD8" i="27" s="1"/>
  <c r="BB802" i="22"/>
  <c r="BC8" i="27" s="1"/>
  <c r="BA802" i="22"/>
  <c r="BB8" i="27" s="1"/>
  <c r="AZ802" i="22"/>
  <c r="BA8" i="27" s="1"/>
  <c r="AY802" i="22"/>
  <c r="AZ8" i="27" s="1"/>
  <c r="AX802" i="22"/>
  <c r="AY8" i="27" s="1"/>
  <c r="AW802" i="22"/>
  <c r="AX8" i="27" s="1"/>
  <c r="AV802" i="22"/>
  <c r="AW8" i="27" s="1"/>
  <c r="AU802" i="22"/>
  <c r="AV8" i="27" s="1"/>
  <c r="AT802" i="22"/>
  <c r="AU8" i="27" s="1"/>
  <c r="AS802" i="22"/>
  <c r="AT8" i="27" s="1"/>
  <c r="AR802" i="22"/>
  <c r="AS8" i="27" s="1"/>
  <c r="AQ802" i="22"/>
  <c r="AR8" i="27" s="1"/>
  <c r="AP802" i="22"/>
  <c r="AQ8" i="27" s="1"/>
  <c r="AO802" i="22"/>
  <c r="AP8" i="27" s="1"/>
  <c r="AN802" i="22"/>
  <c r="AO8" i="27" s="1"/>
  <c r="AM802" i="22"/>
  <c r="AN8" i="27" s="1"/>
  <c r="AL802" i="22"/>
  <c r="AM8" i="27" s="1"/>
  <c r="AK802" i="22"/>
  <c r="AL8" i="27" s="1"/>
  <c r="AJ802" i="22"/>
  <c r="AK8" i="27" s="1"/>
  <c r="AI802" i="22"/>
  <c r="AJ8" i="27" s="1"/>
  <c r="AH802" i="22"/>
  <c r="AI8" i="27" s="1"/>
  <c r="AG802" i="22"/>
  <c r="AH8" i="27" s="1"/>
  <c r="AF802" i="22"/>
  <c r="AG8" i="27" s="1"/>
  <c r="AE802" i="22"/>
  <c r="AF8" i="27" s="1"/>
  <c r="AD802" i="22"/>
  <c r="AE8" i="27" s="1"/>
  <c r="AC802" i="22"/>
  <c r="AD8" i="27" s="1"/>
  <c r="AB802" i="22"/>
  <c r="AC8" i="27" s="1"/>
  <c r="AA802" i="22"/>
  <c r="AB8" i="27" s="1"/>
  <c r="Z802" i="22"/>
  <c r="AA8" i="27" s="1"/>
  <c r="Y802" i="22"/>
  <c r="Z8" i="27" s="1"/>
  <c r="X802" i="22"/>
  <c r="Y8" i="27" s="1"/>
  <c r="W802" i="22"/>
  <c r="X8" i="27" s="1"/>
  <c r="V802" i="22"/>
  <c r="W8" i="27" s="1"/>
  <c r="U802" i="22"/>
  <c r="V8" i="27" s="1"/>
  <c r="T802" i="22"/>
  <c r="U8" i="27" s="1"/>
  <c r="S802" i="22"/>
  <c r="T8" i="27" s="1"/>
  <c r="R802" i="22"/>
  <c r="S8" i="27" s="1"/>
  <c r="Q802" i="22"/>
  <c r="R8" i="27" s="1"/>
  <c r="P802" i="22"/>
  <c r="Q8" i="27" s="1"/>
  <c r="O802" i="22"/>
  <c r="P8" i="27" s="1"/>
  <c r="N802" i="22"/>
  <c r="O8" i="27" s="1"/>
  <c r="M802" i="22"/>
  <c r="N8" i="27" s="1"/>
  <c r="L802" i="22"/>
  <c r="M8" i="27" s="1"/>
  <c r="K802" i="22"/>
  <c r="L8" i="27" s="1"/>
  <c r="J802" i="22"/>
  <c r="K8" i="27" s="1"/>
  <c r="I802" i="22"/>
  <c r="J8" i="27" s="1"/>
  <c r="H802" i="22"/>
  <c r="I8" i="27" s="1"/>
  <c r="G802" i="22"/>
  <c r="H8" i="27" s="1"/>
  <c r="F802" i="22"/>
  <c r="G8" i="27" s="1"/>
  <c r="F617" i="22"/>
  <c r="G17" i="34" s="1"/>
  <c r="BN740" i="22"/>
  <c r="BO14" i="29" s="1"/>
  <c r="BM740" i="22"/>
  <c r="BN14" i="29" s="1"/>
  <c r="BL740" i="22"/>
  <c r="BM14" i="29" s="1"/>
  <c r="BK740" i="22"/>
  <c r="BL14" i="29" s="1"/>
  <c r="BJ740" i="22"/>
  <c r="BK14" i="29" s="1"/>
  <c r="BI740" i="22"/>
  <c r="BJ14" i="29" s="1"/>
  <c r="BH740" i="22"/>
  <c r="BI14" i="29" s="1"/>
  <c r="BG740" i="22"/>
  <c r="BH14" i="29" s="1"/>
  <c r="BF740" i="22"/>
  <c r="BG14" i="29" s="1"/>
  <c r="BE740" i="22"/>
  <c r="BF14" i="29" s="1"/>
  <c r="BD740" i="22"/>
  <c r="BE14" i="29" s="1"/>
  <c r="BC740" i="22"/>
  <c r="BD14" i="29" s="1"/>
  <c r="BB740" i="22"/>
  <c r="BC14" i="29" s="1"/>
  <c r="BA740" i="22"/>
  <c r="BB14" i="29" s="1"/>
  <c r="AZ740" i="22"/>
  <c r="BA14" i="29" s="1"/>
  <c r="AY740" i="22"/>
  <c r="AZ14" i="29" s="1"/>
  <c r="AX740" i="22"/>
  <c r="AY14" i="29" s="1"/>
  <c r="AW740" i="22"/>
  <c r="AX14" i="29" s="1"/>
  <c r="AV740" i="22"/>
  <c r="AW14" i="29" s="1"/>
  <c r="AU740" i="22"/>
  <c r="AV14" i="29" s="1"/>
  <c r="AT740" i="22"/>
  <c r="AU14" i="29" s="1"/>
  <c r="AS740" i="22"/>
  <c r="AT14" i="29" s="1"/>
  <c r="AR740" i="22"/>
  <c r="AS14" i="29" s="1"/>
  <c r="AQ740" i="22"/>
  <c r="AR14" i="29" s="1"/>
  <c r="AP740" i="22"/>
  <c r="AQ14" i="29" s="1"/>
  <c r="AO740" i="22"/>
  <c r="AP14" i="29" s="1"/>
  <c r="AN740" i="22"/>
  <c r="AO14" i="29" s="1"/>
  <c r="AM740" i="22"/>
  <c r="AN14" i="29" s="1"/>
  <c r="AL740" i="22"/>
  <c r="AM14" i="29" s="1"/>
  <c r="AK740" i="22"/>
  <c r="AL14" i="29" s="1"/>
  <c r="AJ740" i="22"/>
  <c r="AK14" i="29" s="1"/>
  <c r="AI740" i="22"/>
  <c r="AJ14" i="29" s="1"/>
  <c r="AH740" i="22"/>
  <c r="AI14" i="29" s="1"/>
  <c r="AG740" i="22"/>
  <c r="AH14" i="29" s="1"/>
  <c r="AF740" i="22"/>
  <c r="AG14" i="29" s="1"/>
  <c r="AE740" i="22"/>
  <c r="AF14" i="29" s="1"/>
  <c r="AD740" i="22"/>
  <c r="AE14" i="29" s="1"/>
  <c r="AC740" i="22"/>
  <c r="AD14" i="29" s="1"/>
  <c r="AB740" i="22"/>
  <c r="AC14" i="29" s="1"/>
  <c r="AA740" i="22"/>
  <c r="AB14" i="29" s="1"/>
  <c r="Z740" i="22"/>
  <c r="AA14" i="29" s="1"/>
  <c r="Y740" i="22"/>
  <c r="Z14" i="29" s="1"/>
  <c r="X740" i="22"/>
  <c r="Y14" i="29" s="1"/>
  <c r="W740" i="22"/>
  <c r="X14" i="29" s="1"/>
  <c r="V740" i="22"/>
  <c r="W14" i="29" s="1"/>
  <c r="U740" i="22"/>
  <c r="V14" i="29" s="1"/>
  <c r="T740" i="22"/>
  <c r="U14" i="29" s="1"/>
  <c r="S740" i="22"/>
  <c r="T14" i="29" s="1"/>
  <c r="R740" i="22"/>
  <c r="S14" i="29" s="1"/>
  <c r="Q740" i="22"/>
  <c r="R14" i="29" s="1"/>
  <c r="P740" i="22"/>
  <c r="Q14" i="29" s="1"/>
  <c r="O740" i="22"/>
  <c r="P14" i="29" s="1"/>
  <c r="N740" i="22"/>
  <c r="O14" i="29" s="1"/>
  <c r="M740" i="22"/>
  <c r="N14" i="29" s="1"/>
  <c r="L740" i="22"/>
  <c r="M14" i="29" s="1"/>
  <c r="K740" i="22"/>
  <c r="L14" i="29" s="1"/>
  <c r="J740" i="22"/>
  <c r="K14" i="29" s="1"/>
  <c r="I740" i="22"/>
  <c r="J14" i="29" s="1"/>
  <c r="H740" i="22"/>
  <c r="I14" i="29" s="1"/>
  <c r="G740" i="22"/>
  <c r="H14" i="29" s="1"/>
  <c r="G14" i="29"/>
  <c r="BN677" i="22"/>
  <c r="BO14" i="31" s="1"/>
  <c r="BM677" i="22"/>
  <c r="BN14" i="31" s="1"/>
  <c r="BL677" i="22"/>
  <c r="BM14" i="31" s="1"/>
  <c r="BK677" i="22"/>
  <c r="BL14" i="31" s="1"/>
  <c r="BJ677" i="22"/>
  <c r="BK14" i="31" s="1"/>
  <c r="BI677" i="22"/>
  <c r="BJ14" i="31" s="1"/>
  <c r="BH677" i="22"/>
  <c r="BI14" i="31" s="1"/>
  <c r="BG677" i="22"/>
  <c r="BH14" i="31" s="1"/>
  <c r="BF677" i="22"/>
  <c r="BG14" i="31" s="1"/>
  <c r="BE677" i="22"/>
  <c r="BF14" i="31" s="1"/>
  <c r="BD677" i="22"/>
  <c r="BE14" i="31" s="1"/>
  <c r="BC677" i="22"/>
  <c r="BD14" i="31" s="1"/>
  <c r="BB677" i="22"/>
  <c r="BC14" i="31" s="1"/>
  <c r="BA677" i="22"/>
  <c r="BB14" i="31" s="1"/>
  <c r="AZ677" i="22"/>
  <c r="BA14" i="31" s="1"/>
  <c r="AY677" i="22"/>
  <c r="AZ14" i="31" s="1"/>
  <c r="AX677" i="22"/>
  <c r="AY14" i="31" s="1"/>
  <c r="AW677" i="22"/>
  <c r="AX14" i="31" s="1"/>
  <c r="AV677" i="22"/>
  <c r="AW14" i="31" s="1"/>
  <c r="AU677" i="22"/>
  <c r="AV14" i="31" s="1"/>
  <c r="AT677" i="22"/>
  <c r="AU14" i="31" s="1"/>
  <c r="AS677" i="22"/>
  <c r="AT14" i="31" s="1"/>
  <c r="AR677" i="22"/>
  <c r="AS14" i="31" s="1"/>
  <c r="AQ677" i="22"/>
  <c r="AR14" i="31" s="1"/>
  <c r="AP677" i="22"/>
  <c r="AQ14" i="31" s="1"/>
  <c r="AO677" i="22"/>
  <c r="AP14" i="31" s="1"/>
  <c r="AN677" i="22"/>
  <c r="AO14" i="31" s="1"/>
  <c r="AM677" i="22"/>
  <c r="AN14" i="31" s="1"/>
  <c r="AL677" i="22"/>
  <c r="AM14" i="31" s="1"/>
  <c r="AK677" i="22"/>
  <c r="AL14" i="31" s="1"/>
  <c r="AJ677" i="22"/>
  <c r="AK14" i="31" s="1"/>
  <c r="AI677" i="22"/>
  <c r="AJ14" i="31" s="1"/>
  <c r="AH677" i="22"/>
  <c r="AI14" i="31" s="1"/>
  <c r="AG677" i="22"/>
  <c r="AH14" i="31" s="1"/>
  <c r="AF677" i="22"/>
  <c r="AG14" i="31" s="1"/>
  <c r="AE677" i="22"/>
  <c r="AF14" i="31" s="1"/>
  <c r="AD677" i="22"/>
  <c r="AE14" i="31" s="1"/>
  <c r="AC677" i="22"/>
  <c r="AD14" i="31" s="1"/>
  <c r="AB677" i="22"/>
  <c r="AC14" i="31" s="1"/>
  <c r="AA677" i="22"/>
  <c r="AB14" i="31" s="1"/>
  <c r="Z677" i="22"/>
  <c r="AA14" i="31" s="1"/>
  <c r="Y677" i="22"/>
  <c r="Z14" i="31" s="1"/>
  <c r="X677" i="22"/>
  <c r="Y14" i="31" s="1"/>
  <c r="W677" i="22"/>
  <c r="X14" i="31" s="1"/>
  <c r="V677" i="22"/>
  <c r="W14" i="31" s="1"/>
  <c r="U677" i="22"/>
  <c r="V14" i="31" s="1"/>
  <c r="T677" i="22"/>
  <c r="U14" i="31" s="1"/>
  <c r="S677" i="22"/>
  <c r="T14" i="31" s="1"/>
  <c r="R677" i="22"/>
  <c r="S14" i="31" s="1"/>
  <c r="Q677" i="22"/>
  <c r="R14" i="31" s="1"/>
  <c r="P677" i="22"/>
  <c r="Q14" i="31" s="1"/>
  <c r="O677" i="22"/>
  <c r="P14" i="31" s="1"/>
  <c r="N677" i="22"/>
  <c r="O14" i="31" s="1"/>
  <c r="M677" i="22"/>
  <c r="N14" i="31" s="1"/>
  <c r="L677" i="22"/>
  <c r="M14" i="31" s="1"/>
  <c r="K677" i="22"/>
  <c r="L14" i="31" s="1"/>
  <c r="J677" i="22"/>
  <c r="K14" i="31" s="1"/>
  <c r="I677" i="22"/>
  <c r="J14" i="31" s="1"/>
  <c r="H677" i="22"/>
  <c r="I14" i="31" s="1"/>
  <c r="G677" i="22"/>
  <c r="H14" i="31" s="1"/>
  <c r="F677" i="22"/>
  <c r="G14" i="31" s="1"/>
  <c r="BN803" i="22"/>
  <c r="BO9" i="27" s="1"/>
  <c r="BM803" i="22"/>
  <c r="BN9" i="27" s="1"/>
  <c r="BL803" i="22"/>
  <c r="BM9" i="27" s="1"/>
  <c r="BK803" i="22"/>
  <c r="BL9" i="27" s="1"/>
  <c r="BJ803" i="22"/>
  <c r="BK9" i="27" s="1"/>
  <c r="BI803" i="22"/>
  <c r="BJ9" i="27" s="1"/>
  <c r="BH803" i="22"/>
  <c r="BI9" i="27" s="1"/>
  <c r="BG803" i="22"/>
  <c r="BH9" i="27" s="1"/>
  <c r="BF803" i="22"/>
  <c r="BG9" i="27" s="1"/>
  <c r="BE803" i="22"/>
  <c r="BF9" i="27" s="1"/>
  <c r="BD803" i="22"/>
  <c r="BE9" i="27" s="1"/>
  <c r="BC803" i="22"/>
  <c r="BD9" i="27" s="1"/>
  <c r="BB803" i="22"/>
  <c r="BC9" i="27" s="1"/>
  <c r="BA803" i="22"/>
  <c r="BB9" i="27" s="1"/>
  <c r="AZ803" i="22"/>
  <c r="BA9" i="27" s="1"/>
  <c r="AY803" i="22"/>
  <c r="AZ9" i="27" s="1"/>
  <c r="AX803" i="22"/>
  <c r="AY9" i="27" s="1"/>
  <c r="AW803" i="22"/>
  <c r="AX9" i="27" s="1"/>
  <c r="AV803" i="22"/>
  <c r="AW9" i="27" s="1"/>
  <c r="AU803" i="22"/>
  <c r="AV9" i="27" s="1"/>
  <c r="AT803" i="22"/>
  <c r="AU9" i="27" s="1"/>
  <c r="AS803" i="22"/>
  <c r="AT9" i="27" s="1"/>
  <c r="AR803" i="22"/>
  <c r="AS9" i="27" s="1"/>
  <c r="AQ803" i="22"/>
  <c r="AR9" i="27" s="1"/>
  <c r="AP803" i="22"/>
  <c r="AQ9" i="27" s="1"/>
  <c r="AO803" i="22"/>
  <c r="AP9" i="27" s="1"/>
  <c r="AN803" i="22"/>
  <c r="AO9" i="27" s="1"/>
  <c r="AM803" i="22"/>
  <c r="AN9" i="27" s="1"/>
  <c r="AL803" i="22"/>
  <c r="AM9" i="27" s="1"/>
  <c r="AK803" i="22"/>
  <c r="AL9" i="27" s="1"/>
  <c r="AJ803" i="22"/>
  <c r="AK9" i="27" s="1"/>
  <c r="AI803" i="22"/>
  <c r="AJ9" i="27" s="1"/>
  <c r="AH803" i="22"/>
  <c r="AI9" i="27" s="1"/>
  <c r="AG803" i="22"/>
  <c r="AH9" i="27" s="1"/>
  <c r="AF803" i="22"/>
  <c r="AG9" i="27" s="1"/>
  <c r="AE803" i="22"/>
  <c r="AF9" i="27" s="1"/>
  <c r="AD803" i="22"/>
  <c r="AE9" i="27" s="1"/>
  <c r="AC803" i="22"/>
  <c r="AD9" i="27" s="1"/>
  <c r="AB803" i="22"/>
  <c r="AC9" i="27" s="1"/>
  <c r="AA803" i="22"/>
  <c r="AB9" i="27" s="1"/>
  <c r="Z803" i="22"/>
  <c r="AA9" i="27" s="1"/>
  <c r="Y803" i="22"/>
  <c r="Z9" i="27" s="1"/>
  <c r="X803" i="22"/>
  <c r="Y9" i="27" s="1"/>
  <c r="W803" i="22"/>
  <c r="X9" i="27" s="1"/>
  <c r="V803" i="22"/>
  <c r="W9" i="27" s="1"/>
  <c r="U803" i="22"/>
  <c r="V9" i="27" s="1"/>
  <c r="T803" i="22"/>
  <c r="U9" i="27" s="1"/>
  <c r="S803" i="22"/>
  <c r="T9" i="27" s="1"/>
  <c r="R803" i="22"/>
  <c r="S9" i="27" s="1"/>
  <c r="Q803" i="22"/>
  <c r="R9" i="27" s="1"/>
  <c r="P803" i="22"/>
  <c r="Q9" i="27" s="1"/>
  <c r="O803" i="22"/>
  <c r="P9" i="27" s="1"/>
  <c r="N803" i="22"/>
  <c r="O9" i="27" s="1"/>
  <c r="M803" i="22"/>
  <c r="N9" i="27" s="1"/>
  <c r="L803" i="22"/>
  <c r="M9" i="27" s="1"/>
  <c r="K803" i="22"/>
  <c r="L9" i="27" s="1"/>
  <c r="J803" i="22"/>
  <c r="K9" i="27" s="1"/>
  <c r="I803" i="22"/>
  <c r="J9" i="27" s="1"/>
  <c r="H803" i="22"/>
  <c r="I9" i="27" s="1"/>
  <c r="G803" i="22"/>
  <c r="H9" i="27" s="1"/>
  <c r="F803" i="22"/>
  <c r="G9" i="27" s="1"/>
  <c r="F618" i="22"/>
  <c r="G18" i="34" s="1"/>
  <c r="BN741" i="22"/>
  <c r="BO15" i="29" s="1"/>
  <c r="BM741" i="22"/>
  <c r="BN15" i="29" s="1"/>
  <c r="BL741" i="22"/>
  <c r="BM15" i="29" s="1"/>
  <c r="BK741" i="22"/>
  <c r="BL15" i="29" s="1"/>
  <c r="BJ741" i="22"/>
  <c r="BK15" i="29" s="1"/>
  <c r="BI741" i="22"/>
  <c r="BJ15" i="29" s="1"/>
  <c r="BH741" i="22"/>
  <c r="BI15" i="29" s="1"/>
  <c r="BG741" i="22"/>
  <c r="BH15" i="29" s="1"/>
  <c r="BF741" i="22"/>
  <c r="BG15" i="29" s="1"/>
  <c r="BE741" i="22"/>
  <c r="BF15" i="29" s="1"/>
  <c r="BD741" i="22"/>
  <c r="BE15" i="29" s="1"/>
  <c r="BC741" i="22"/>
  <c r="BD15" i="29" s="1"/>
  <c r="BB741" i="22"/>
  <c r="BC15" i="29" s="1"/>
  <c r="BA741" i="22"/>
  <c r="BB15" i="29" s="1"/>
  <c r="AZ741" i="22"/>
  <c r="BA15" i="29" s="1"/>
  <c r="AY741" i="22"/>
  <c r="AZ15" i="29" s="1"/>
  <c r="AX741" i="22"/>
  <c r="AY15" i="29" s="1"/>
  <c r="AW741" i="22"/>
  <c r="AX15" i="29" s="1"/>
  <c r="AV741" i="22"/>
  <c r="AW15" i="29" s="1"/>
  <c r="AU741" i="22"/>
  <c r="AV15" i="29" s="1"/>
  <c r="AT741" i="22"/>
  <c r="AU15" i="29" s="1"/>
  <c r="AS741" i="22"/>
  <c r="AT15" i="29" s="1"/>
  <c r="AR741" i="22"/>
  <c r="AS15" i="29" s="1"/>
  <c r="AQ741" i="22"/>
  <c r="AR15" i="29" s="1"/>
  <c r="AP741" i="22"/>
  <c r="AQ15" i="29" s="1"/>
  <c r="AO741" i="22"/>
  <c r="AP15" i="29" s="1"/>
  <c r="AN741" i="22"/>
  <c r="AO15" i="29" s="1"/>
  <c r="AM741" i="22"/>
  <c r="AN15" i="29" s="1"/>
  <c r="AL741" i="22"/>
  <c r="AM15" i="29" s="1"/>
  <c r="AK741" i="22"/>
  <c r="AL15" i="29" s="1"/>
  <c r="AJ741" i="22"/>
  <c r="AK15" i="29" s="1"/>
  <c r="AI741" i="22"/>
  <c r="AJ15" i="29" s="1"/>
  <c r="AH741" i="22"/>
  <c r="AI15" i="29" s="1"/>
  <c r="AG741" i="22"/>
  <c r="AH15" i="29" s="1"/>
  <c r="AF741" i="22"/>
  <c r="AG15" i="29" s="1"/>
  <c r="AE741" i="22"/>
  <c r="AF15" i="29" s="1"/>
  <c r="AD741" i="22"/>
  <c r="AE15" i="29" s="1"/>
  <c r="AC741" i="22"/>
  <c r="AD15" i="29" s="1"/>
  <c r="AB741" i="22"/>
  <c r="AC15" i="29" s="1"/>
  <c r="AA741" i="22"/>
  <c r="AB15" i="29" s="1"/>
  <c r="Z741" i="22"/>
  <c r="AA15" i="29" s="1"/>
  <c r="Y741" i="22"/>
  <c r="Z15" i="29" s="1"/>
  <c r="X741" i="22"/>
  <c r="Y15" i="29" s="1"/>
  <c r="W741" i="22"/>
  <c r="X15" i="29" s="1"/>
  <c r="V741" i="22"/>
  <c r="W15" i="29" s="1"/>
  <c r="U741" i="22"/>
  <c r="V15" i="29" s="1"/>
  <c r="T741" i="22"/>
  <c r="U15" i="29" s="1"/>
  <c r="S741" i="22"/>
  <c r="T15" i="29" s="1"/>
  <c r="R741" i="22"/>
  <c r="S15" i="29" s="1"/>
  <c r="Q741" i="22"/>
  <c r="R15" i="29" s="1"/>
  <c r="P741" i="22"/>
  <c r="Q15" i="29" s="1"/>
  <c r="O741" i="22"/>
  <c r="P15" i="29" s="1"/>
  <c r="N741" i="22"/>
  <c r="O15" i="29" s="1"/>
  <c r="M741" i="22"/>
  <c r="N15" i="29" s="1"/>
  <c r="L741" i="22"/>
  <c r="M15" i="29" s="1"/>
  <c r="K741" i="22"/>
  <c r="L15" i="29" s="1"/>
  <c r="J741" i="22"/>
  <c r="K15" i="29" s="1"/>
  <c r="I741" i="22"/>
  <c r="J15" i="29" s="1"/>
  <c r="H741" i="22"/>
  <c r="I15" i="29" s="1"/>
  <c r="G741" i="22"/>
  <c r="H15" i="29" s="1"/>
  <c r="F741" i="22"/>
  <c r="G15" i="29" s="1"/>
  <c r="BN678" i="22"/>
  <c r="BO15" i="31" s="1"/>
  <c r="BM678" i="22"/>
  <c r="BN15" i="31" s="1"/>
  <c r="BL678" i="22"/>
  <c r="BM15" i="31" s="1"/>
  <c r="BK678" i="22"/>
  <c r="BL15" i="31" s="1"/>
  <c r="BJ678" i="22"/>
  <c r="BK15" i="31" s="1"/>
  <c r="BI678" i="22"/>
  <c r="BJ15" i="31" s="1"/>
  <c r="BH678" i="22"/>
  <c r="BI15" i="31" s="1"/>
  <c r="BG678" i="22"/>
  <c r="BH15" i="31" s="1"/>
  <c r="BF678" i="22"/>
  <c r="BG15" i="31" s="1"/>
  <c r="BE678" i="22"/>
  <c r="BF15" i="31" s="1"/>
  <c r="BD678" i="22"/>
  <c r="BE15" i="31" s="1"/>
  <c r="BC678" i="22"/>
  <c r="BD15" i="31" s="1"/>
  <c r="BB678" i="22"/>
  <c r="BC15" i="31" s="1"/>
  <c r="BA678" i="22"/>
  <c r="BB15" i="31" s="1"/>
  <c r="AZ678" i="22"/>
  <c r="BA15" i="31" s="1"/>
  <c r="AY678" i="22"/>
  <c r="AZ15" i="31" s="1"/>
  <c r="AX678" i="22"/>
  <c r="AY15" i="31" s="1"/>
  <c r="AW678" i="22"/>
  <c r="AX15" i="31" s="1"/>
  <c r="AV678" i="22"/>
  <c r="AW15" i="31" s="1"/>
  <c r="AU678" i="22"/>
  <c r="AV15" i="31" s="1"/>
  <c r="AT678" i="22"/>
  <c r="AU15" i="31" s="1"/>
  <c r="AS678" i="22"/>
  <c r="AT15" i="31" s="1"/>
  <c r="AR678" i="22"/>
  <c r="AS15" i="31" s="1"/>
  <c r="AQ678" i="22"/>
  <c r="AR15" i="31" s="1"/>
  <c r="AP678" i="22"/>
  <c r="AQ15" i="31" s="1"/>
  <c r="AO678" i="22"/>
  <c r="AP15" i="31" s="1"/>
  <c r="AN678" i="22"/>
  <c r="AO15" i="31" s="1"/>
  <c r="AM678" i="22"/>
  <c r="AN15" i="31" s="1"/>
  <c r="AL678" i="22"/>
  <c r="AM15" i="31" s="1"/>
  <c r="AK678" i="22"/>
  <c r="AL15" i="31" s="1"/>
  <c r="AJ678" i="22"/>
  <c r="AK15" i="31" s="1"/>
  <c r="AI678" i="22"/>
  <c r="AJ15" i="31" s="1"/>
  <c r="AH678" i="22"/>
  <c r="AI15" i="31" s="1"/>
  <c r="AG678" i="22"/>
  <c r="AH15" i="31" s="1"/>
  <c r="AF678" i="22"/>
  <c r="AG15" i="31" s="1"/>
  <c r="AE678" i="22"/>
  <c r="AF15" i="31" s="1"/>
  <c r="AD678" i="22"/>
  <c r="AE15" i="31" s="1"/>
  <c r="AC678" i="22"/>
  <c r="AD15" i="31" s="1"/>
  <c r="AB678" i="22"/>
  <c r="AC15" i="31" s="1"/>
  <c r="AA678" i="22"/>
  <c r="AB15" i="31" s="1"/>
  <c r="Z678" i="22"/>
  <c r="AA15" i="31" s="1"/>
  <c r="Y678" i="22"/>
  <c r="Z15" i="31" s="1"/>
  <c r="X678" i="22"/>
  <c r="Y15" i="31" s="1"/>
  <c r="W678" i="22"/>
  <c r="X15" i="31" s="1"/>
  <c r="V678" i="22"/>
  <c r="W15" i="31" s="1"/>
  <c r="U678" i="22"/>
  <c r="V15" i="31" s="1"/>
  <c r="T678" i="22"/>
  <c r="U15" i="31" s="1"/>
  <c r="S678" i="22"/>
  <c r="T15" i="31" s="1"/>
  <c r="R678" i="22"/>
  <c r="S15" i="31" s="1"/>
  <c r="Q678" i="22"/>
  <c r="R15" i="31" s="1"/>
  <c r="P678" i="22"/>
  <c r="Q15" i="31" s="1"/>
  <c r="O678" i="22"/>
  <c r="P15" i="31" s="1"/>
  <c r="N678" i="22"/>
  <c r="O15" i="31" s="1"/>
  <c r="M678" i="22"/>
  <c r="N15" i="31" s="1"/>
  <c r="L678" i="22"/>
  <c r="M15" i="31" s="1"/>
  <c r="K678" i="22"/>
  <c r="L15" i="31" s="1"/>
  <c r="J678" i="22"/>
  <c r="K15" i="31" s="1"/>
  <c r="I678" i="22"/>
  <c r="J15" i="31" s="1"/>
  <c r="H678" i="22"/>
  <c r="I15" i="31" s="1"/>
  <c r="G678" i="22"/>
  <c r="H15" i="31" s="1"/>
  <c r="F678" i="22"/>
  <c r="G15" i="31" s="1"/>
  <c r="BN804" i="22"/>
  <c r="BO10" i="27" s="1"/>
  <c r="BM804" i="22"/>
  <c r="BN10" i="27" s="1"/>
  <c r="BL804" i="22"/>
  <c r="BM10" i="27" s="1"/>
  <c r="BK804" i="22"/>
  <c r="BL10" i="27" s="1"/>
  <c r="BJ804" i="22"/>
  <c r="BK10" i="27" s="1"/>
  <c r="BI804" i="22"/>
  <c r="BJ10" i="27" s="1"/>
  <c r="BH804" i="22"/>
  <c r="BI10" i="27" s="1"/>
  <c r="BG804" i="22"/>
  <c r="BH10" i="27" s="1"/>
  <c r="BF804" i="22"/>
  <c r="BG10" i="27" s="1"/>
  <c r="BE804" i="22"/>
  <c r="BF10" i="27" s="1"/>
  <c r="BD804" i="22"/>
  <c r="BE10" i="27" s="1"/>
  <c r="BC804" i="22"/>
  <c r="BD10" i="27" s="1"/>
  <c r="BB804" i="22"/>
  <c r="BC10" i="27" s="1"/>
  <c r="BA804" i="22"/>
  <c r="BB10" i="27" s="1"/>
  <c r="AZ804" i="22"/>
  <c r="BA10" i="27" s="1"/>
  <c r="AY804" i="22"/>
  <c r="AZ10" i="27" s="1"/>
  <c r="AX804" i="22"/>
  <c r="AY10" i="27" s="1"/>
  <c r="AW804" i="22"/>
  <c r="AX10" i="27" s="1"/>
  <c r="AV804" i="22"/>
  <c r="AW10" i="27" s="1"/>
  <c r="AU804" i="22"/>
  <c r="AV10" i="27" s="1"/>
  <c r="AT804" i="22"/>
  <c r="AU10" i="27" s="1"/>
  <c r="AS804" i="22"/>
  <c r="AT10" i="27" s="1"/>
  <c r="AR804" i="22"/>
  <c r="AS10" i="27" s="1"/>
  <c r="AQ804" i="22"/>
  <c r="AR10" i="27" s="1"/>
  <c r="AP804" i="22"/>
  <c r="AQ10" i="27" s="1"/>
  <c r="AO804" i="22"/>
  <c r="AP10" i="27" s="1"/>
  <c r="AN804" i="22"/>
  <c r="AO10" i="27" s="1"/>
  <c r="AM804" i="22"/>
  <c r="AN10" i="27" s="1"/>
  <c r="AL804" i="22"/>
  <c r="AM10" i="27" s="1"/>
  <c r="AK804" i="22"/>
  <c r="AL10" i="27" s="1"/>
  <c r="AJ804" i="22"/>
  <c r="AK10" i="27" s="1"/>
  <c r="AI804" i="22"/>
  <c r="AJ10" i="27" s="1"/>
  <c r="AH804" i="22"/>
  <c r="AI10" i="27" s="1"/>
  <c r="AG804" i="22"/>
  <c r="AH10" i="27" s="1"/>
  <c r="AF804" i="22"/>
  <c r="AG10" i="27" s="1"/>
  <c r="AE804" i="22"/>
  <c r="AF10" i="27" s="1"/>
  <c r="AD804" i="22"/>
  <c r="AE10" i="27" s="1"/>
  <c r="AC804" i="22"/>
  <c r="AD10" i="27" s="1"/>
  <c r="AB804" i="22"/>
  <c r="AC10" i="27" s="1"/>
  <c r="AA804" i="22"/>
  <c r="AB10" i="27" s="1"/>
  <c r="Z804" i="22"/>
  <c r="AA10" i="27" s="1"/>
  <c r="Y804" i="22"/>
  <c r="Z10" i="27" s="1"/>
  <c r="X804" i="22"/>
  <c r="Y10" i="27" s="1"/>
  <c r="W804" i="22"/>
  <c r="X10" i="27" s="1"/>
  <c r="V804" i="22"/>
  <c r="W10" i="27" s="1"/>
  <c r="U804" i="22"/>
  <c r="V10" i="27" s="1"/>
  <c r="T804" i="22"/>
  <c r="U10" i="27" s="1"/>
  <c r="S804" i="22"/>
  <c r="T10" i="27" s="1"/>
  <c r="R804" i="22"/>
  <c r="S10" i="27" s="1"/>
  <c r="Q804" i="22"/>
  <c r="R10" i="27" s="1"/>
  <c r="P804" i="22"/>
  <c r="Q10" i="27" s="1"/>
  <c r="O804" i="22"/>
  <c r="P10" i="27" s="1"/>
  <c r="N804" i="22"/>
  <c r="O10" i="27" s="1"/>
  <c r="M804" i="22"/>
  <c r="N10" i="27" s="1"/>
  <c r="L804" i="22"/>
  <c r="M10" i="27" s="1"/>
  <c r="K804" i="22"/>
  <c r="L10" i="27" s="1"/>
  <c r="J804" i="22"/>
  <c r="K10" i="27" s="1"/>
  <c r="I804" i="22"/>
  <c r="J10" i="27" s="1"/>
  <c r="H804" i="22"/>
  <c r="I10" i="27" s="1"/>
  <c r="G804" i="22"/>
  <c r="H10" i="27" s="1"/>
  <c r="F804" i="22"/>
  <c r="G10" i="27" s="1"/>
  <c r="F619" i="22"/>
  <c r="G19" i="34" s="1"/>
  <c r="BN742" i="22"/>
  <c r="BO16" i="29" s="1"/>
  <c r="BM742" i="22"/>
  <c r="BN16" i="29" s="1"/>
  <c r="BL742" i="22"/>
  <c r="BM16" i="29" s="1"/>
  <c r="BK742" i="22"/>
  <c r="BL16" i="29" s="1"/>
  <c r="BJ742" i="22"/>
  <c r="BK16" i="29" s="1"/>
  <c r="BI742" i="22"/>
  <c r="BJ16" i="29" s="1"/>
  <c r="BH742" i="22"/>
  <c r="BI16" i="29" s="1"/>
  <c r="BG742" i="22"/>
  <c r="BH16" i="29" s="1"/>
  <c r="BF742" i="22"/>
  <c r="BG16" i="29" s="1"/>
  <c r="BE742" i="22"/>
  <c r="BF16" i="29" s="1"/>
  <c r="BD742" i="22"/>
  <c r="BE16" i="29" s="1"/>
  <c r="BC742" i="22"/>
  <c r="BD16" i="29" s="1"/>
  <c r="BB742" i="22"/>
  <c r="BC16" i="29" s="1"/>
  <c r="BA742" i="22"/>
  <c r="BB16" i="29" s="1"/>
  <c r="AZ742" i="22"/>
  <c r="BA16" i="29" s="1"/>
  <c r="AY742" i="22"/>
  <c r="AZ16" i="29" s="1"/>
  <c r="AX742" i="22"/>
  <c r="AY16" i="29" s="1"/>
  <c r="AW742" i="22"/>
  <c r="AX16" i="29" s="1"/>
  <c r="AV742" i="22"/>
  <c r="AW16" i="29" s="1"/>
  <c r="AU742" i="22"/>
  <c r="AV16" i="29" s="1"/>
  <c r="AT742" i="22"/>
  <c r="AU16" i="29" s="1"/>
  <c r="AS742" i="22"/>
  <c r="AT16" i="29" s="1"/>
  <c r="AR742" i="22"/>
  <c r="AS16" i="29" s="1"/>
  <c r="AQ742" i="22"/>
  <c r="AR16" i="29" s="1"/>
  <c r="AP742" i="22"/>
  <c r="AQ16" i="29" s="1"/>
  <c r="AO742" i="22"/>
  <c r="AP16" i="29" s="1"/>
  <c r="AN742" i="22"/>
  <c r="AO16" i="29" s="1"/>
  <c r="AM742" i="22"/>
  <c r="AN16" i="29" s="1"/>
  <c r="AL742" i="22"/>
  <c r="AM16" i="29" s="1"/>
  <c r="AK742" i="22"/>
  <c r="AL16" i="29" s="1"/>
  <c r="AJ742" i="22"/>
  <c r="AK16" i="29" s="1"/>
  <c r="AI742" i="22"/>
  <c r="AJ16" i="29" s="1"/>
  <c r="AH742" i="22"/>
  <c r="AI16" i="29" s="1"/>
  <c r="AG742" i="22"/>
  <c r="AH16" i="29" s="1"/>
  <c r="AF742" i="22"/>
  <c r="AG16" i="29" s="1"/>
  <c r="AE742" i="22"/>
  <c r="AF16" i="29" s="1"/>
  <c r="AD742" i="22"/>
  <c r="AE16" i="29" s="1"/>
  <c r="AC742" i="22"/>
  <c r="AD16" i="29" s="1"/>
  <c r="AB742" i="22"/>
  <c r="AC16" i="29" s="1"/>
  <c r="AA742" i="22"/>
  <c r="AB16" i="29" s="1"/>
  <c r="Z742" i="22"/>
  <c r="AA16" i="29" s="1"/>
  <c r="Y742" i="22"/>
  <c r="Z16" i="29" s="1"/>
  <c r="X742" i="22"/>
  <c r="Y16" i="29" s="1"/>
  <c r="W742" i="22"/>
  <c r="X16" i="29" s="1"/>
  <c r="V742" i="22"/>
  <c r="W16" i="29" s="1"/>
  <c r="U742" i="22"/>
  <c r="V16" i="29" s="1"/>
  <c r="T742" i="22"/>
  <c r="U16" i="29" s="1"/>
  <c r="S742" i="22"/>
  <c r="T16" i="29" s="1"/>
  <c r="R742" i="22"/>
  <c r="S16" i="29" s="1"/>
  <c r="Q742" i="22"/>
  <c r="R16" i="29" s="1"/>
  <c r="P742" i="22"/>
  <c r="Q16" i="29" s="1"/>
  <c r="O742" i="22"/>
  <c r="P16" i="29" s="1"/>
  <c r="N742" i="22"/>
  <c r="O16" i="29" s="1"/>
  <c r="M742" i="22"/>
  <c r="N16" i="29" s="1"/>
  <c r="L742" i="22"/>
  <c r="M16" i="29" s="1"/>
  <c r="K742" i="22"/>
  <c r="L16" i="29" s="1"/>
  <c r="J742" i="22"/>
  <c r="K16" i="29" s="1"/>
  <c r="I742" i="22"/>
  <c r="J16" i="29" s="1"/>
  <c r="H742" i="22"/>
  <c r="I16" i="29" s="1"/>
  <c r="G742" i="22"/>
  <c r="H16" i="29" s="1"/>
  <c r="F742" i="22"/>
  <c r="G16" i="29" s="1"/>
  <c r="BN679" i="22"/>
  <c r="BO16" i="31" s="1"/>
  <c r="BM679" i="22"/>
  <c r="BN16" i="31" s="1"/>
  <c r="BL679" i="22"/>
  <c r="BM16" i="31" s="1"/>
  <c r="BK679" i="22"/>
  <c r="BL16" i="31" s="1"/>
  <c r="BJ679" i="22"/>
  <c r="BK16" i="31" s="1"/>
  <c r="BI679" i="22"/>
  <c r="BJ16" i="31" s="1"/>
  <c r="BH679" i="22"/>
  <c r="BI16" i="31" s="1"/>
  <c r="BG679" i="22"/>
  <c r="BH16" i="31" s="1"/>
  <c r="BF679" i="22"/>
  <c r="BG16" i="31" s="1"/>
  <c r="BE679" i="22"/>
  <c r="BF16" i="31" s="1"/>
  <c r="BD679" i="22"/>
  <c r="BE16" i="31" s="1"/>
  <c r="BC679" i="22"/>
  <c r="BD16" i="31" s="1"/>
  <c r="BB679" i="22"/>
  <c r="BC16" i="31" s="1"/>
  <c r="BA679" i="22"/>
  <c r="BB16" i="31" s="1"/>
  <c r="AZ679" i="22"/>
  <c r="BA16" i="31" s="1"/>
  <c r="AY679" i="22"/>
  <c r="AZ16" i="31" s="1"/>
  <c r="AX679" i="22"/>
  <c r="AY16" i="31" s="1"/>
  <c r="AW679" i="22"/>
  <c r="AX16" i="31" s="1"/>
  <c r="AV679" i="22"/>
  <c r="AW16" i="31" s="1"/>
  <c r="AU679" i="22"/>
  <c r="AV16" i="31" s="1"/>
  <c r="AT679" i="22"/>
  <c r="AU16" i="31" s="1"/>
  <c r="AS679" i="22"/>
  <c r="AT16" i="31" s="1"/>
  <c r="AR679" i="22"/>
  <c r="AS16" i="31" s="1"/>
  <c r="AQ679" i="22"/>
  <c r="AR16" i="31" s="1"/>
  <c r="AP679" i="22"/>
  <c r="AQ16" i="31" s="1"/>
  <c r="AO679" i="22"/>
  <c r="AP16" i="31" s="1"/>
  <c r="AN679" i="22"/>
  <c r="AO16" i="31" s="1"/>
  <c r="AM679" i="22"/>
  <c r="AN16" i="31" s="1"/>
  <c r="AL679" i="22"/>
  <c r="AM16" i="31" s="1"/>
  <c r="AK679" i="22"/>
  <c r="AL16" i="31" s="1"/>
  <c r="AJ679" i="22"/>
  <c r="AK16" i="31" s="1"/>
  <c r="AI679" i="22"/>
  <c r="AJ16" i="31" s="1"/>
  <c r="AH679" i="22"/>
  <c r="AI16" i="31" s="1"/>
  <c r="AG679" i="22"/>
  <c r="AH16" i="31" s="1"/>
  <c r="AF679" i="22"/>
  <c r="AG16" i="31" s="1"/>
  <c r="AE679" i="22"/>
  <c r="AF16" i="31" s="1"/>
  <c r="AD679" i="22"/>
  <c r="AE16" i="31" s="1"/>
  <c r="AC679" i="22"/>
  <c r="AD16" i="31" s="1"/>
  <c r="AB679" i="22"/>
  <c r="AC16" i="31" s="1"/>
  <c r="AA679" i="22"/>
  <c r="AB16" i="31" s="1"/>
  <c r="Z679" i="22"/>
  <c r="AA16" i="31" s="1"/>
  <c r="Y679" i="22"/>
  <c r="Z16" i="31" s="1"/>
  <c r="X679" i="22"/>
  <c r="Y16" i="31" s="1"/>
  <c r="W679" i="22"/>
  <c r="X16" i="31" s="1"/>
  <c r="V679" i="22"/>
  <c r="W16" i="31" s="1"/>
  <c r="U679" i="22"/>
  <c r="V16" i="31" s="1"/>
  <c r="T679" i="22"/>
  <c r="U16" i="31" s="1"/>
  <c r="S679" i="22"/>
  <c r="T16" i="31" s="1"/>
  <c r="R679" i="22"/>
  <c r="S16" i="31" s="1"/>
  <c r="Q679" i="22"/>
  <c r="R16" i="31" s="1"/>
  <c r="P679" i="22"/>
  <c r="Q16" i="31" s="1"/>
  <c r="O679" i="22"/>
  <c r="P16" i="31" s="1"/>
  <c r="N679" i="22"/>
  <c r="O16" i="31" s="1"/>
  <c r="M679" i="22"/>
  <c r="N16" i="31" s="1"/>
  <c r="L679" i="22"/>
  <c r="M16" i="31" s="1"/>
  <c r="K679" i="22"/>
  <c r="L16" i="31" s="1"/>
  <c r="J679" i="22"/>
  <c r="K16" i="31" s="1"/>
  <c r="I679" i="22"/>
  <c r="J16" i="31" s="1"/>
  <c r="H679" i="22"/>
  <c r="I16" i="31" s="1"/>
  <c r="G679" i="22"/>
  <c r="H16" i="31" s="1"/>
  <c r="F679" i="22"/>
  <c r="G16" i="31" s="1"/>
  <c r="G322" i="22"/>
  <c r="G321" i="22"/>
  <c r="G320" i="22"/>
  <c r="G318" i="22"/>
  <c r="G317" i="22"/>
  <c r="G316" i="22"/>
  <c r="G358" i="22"/>
  <c r="H258" i="22" s="1"/>
  <c r="G390" i="22"/>
  <c r="G359" i="22"/>
  <c r="H259" i="22" s="1"/>
  <c r="G391" i="22"/>
  <c r="G360" i="22"/>
  <c r="H260" i="22" s="1"/>
  <c r="G392" i="22"/>
  <c r="G362" i="22"/>
  <c r="H262" i="22" s="1"/>
  <c r="G394" i="22"/>
  <c r="G363" i="22"/>
  <c r="H263" i="22" s="1"/>
  <c r="G395" i="22"/>
  <c r="G364" i="22"/>
  <c r="H264" i="22" s="1"/>
  <c r="G396" i="22"/>
  <c r="G374" i="22"/>
  <c r="H274" i="22" s="1"/>
  <c r="G406" i="22"/>
  <c r="G375" i="22"/>
  <c r="H275" i="22" s="1"/>
  <c r="G407" i="22"/>
  <c r="G376" i="22"/>
  <c r="H276" i="22" s="1"/>
  <c r="G408" i="22"/>
  <c r="G378" i="22"/>
  <c r="H278" i="22" s="1"/>
  <c r="G410" i="22"/>
  <c r="G379" i="22"/>
  <c r="H279" i="22" s="1"/>
  <c r="G411" i="22"/>
  <c r="G380" i="22"/>
  <c r="H280" i="22" s="1"/>
  <c r="G412" i="22"/>
  <c r="G69" i="34" l="1"/>
  <c r="BH737" i="8"/>
  <c r="BI68" i="29" s="1"/>
  <c r="AP674" i="8"/>
  <c r="AQ69" i="31" s="1"/>
  <c r="K799" i="8"/>
  <c r="O799" i="8"/>
  <c r="S799" i="8"/>
  <c r="W799" i="8"/>
  <c r="AA799" i="8"/>
  <c r="AE799" i="8"/>
  <c r="AI799" i="8"/>
  <c r="AM799" i="8"/>
  <c r="AQ799" i="8"/>
  <c r="AU799" i="8"/>
  <c r="AY799" i="8"/>
  <c r="BC799" i="8"/>
  <c r="BG799" i="8"/>
  <c r="BK799" i="8"/>
  <c r="G799" i="8"/>
  <c r="I737" i="8"/>
  <c r="J68" i="29" s="1"/>
  <c r="M737" i="8"/>
  <c r="N68" i="29" s="1"/>
  <c r="Q737" i="8"/>
  <c r="R68" i="29" s="1"/>
  <c r="U737" i="8"/>
  <c r="V68" i="29" s="1"/>
  <c r="Y737" i="8"/>
  <c r="Z68" i="29" s="1"/>
  <c r="AC737" i="8"/>
  <c r="AD68" i="29" s="1"/>
  <c r="AG737" i="8"/>
  <c r="AH68" i="29" s="1"/>
  <c r="AK737" i="8"/>
  <c r="AL68" i="29" s="1"/>
  <c r="AO737" i="8"/>
  <c r="AP68" i="29" s="1"/>
  <c r="AS737" i="8"/>
  <c r="AT68" i="29" s="1"/>
  <c r="AW737" i="8"/>
  <c r="AX68" i="29" s="1"/>
  <c r="BA737" i="8"/>
  <c r="BB68" i="29" s="1"/>
  <c r="BE737" i="8"/>
  <c r="BF68" i="29" s="1"/>
  <c r="BI737" i="8"/>
  <c r="BJ68" i="29" s="1"/>
  <c r="BM737" i="8"/>
  <c r="BN68" i="29" s="1"/>
  <c r="G674" i="8"/>
  <c r="H69" i="31" s="1"/>
  <c r="K674" i="8"/>
  <c r="L69" i="31" s="1"/>
  <c r="O674" i="8"/>
  <c r="P69" i="31" s="1"/>
  <c r="S674" i="8"/>
  <c r="T69" i="31" s="1"/>
  <c r="W674" i="8"/>
  <c r="X69" i="31" s="1"/>
  <c r="AA674" i="8"/>
  <c r="AB69" i="31" s="1"/>
  <c r="AE674" i="8"/>
  <c r="AF69" i="31" s="1"/>
  <c r="AI674" i="8"/>
  <c r="AJ69" i="31" s="1"/>
  <c r="AM674" i="8"/>
  <c r="AN69" i="31" s="1"/>
  <c r="AQ674" i="8"/>
  <c r="AR69" i="31" s="1"/>
  <c r="AU674" i="8"/>
  <c r="AV69" i="31" s="1"/>
  <c r="AY674" i="8"/>
  <c r="AZ69" i="31" s="1"/>
  <c r="BC674" i="8"/>
  <c r="BD69" i="31" s="1"/>
  <c r="BG674" i="8"/>
  <c r="BH69" i="31" s="1"/>
  <c r="BK674" i="8"/>
  <c r="BL69" i="31" s="1"/>
  <c r="F614" i="8"/>
  <c r="I799" i="8"/>
  <c r="M799" i="8"/>
  <c r="Q799" i="8"/>
  <c r="U799" i="8"/>
  <c r="Y799" i="8"/>
  <c r="AC799" i="8"/>
  <c r="AG799" i="8"/>
  <c r="AK799" i="8"/>
  <c r="AO799" i="8"/>
  <c r="AS799" i="8"/>
  <c r="AW799" i="8"/>
  <c r="BA799" i="8"/>
  <c r="BE799" i="8"/>
  <c r="BI799" i="8"/>
  <c r="BM799" i="8"/>
  <c r="G737" i="8"/>
  <c r="H68" i="29" s="1"/>
  <c r="K737" i="8"/>
  <c r="L68" i="29" s="1"/>
  <c r="O737" i="8"/>
  <c r="P68" i="29" s="1"/>
  <c r="S737" i="8"/>
  <c r="T68" i="29" s="1"/>
  <c r="W737" i="8"/>
  <c r="X68" i="29" s="1"/>
  <c r="AA737" i="8"/>
  <c r="AB68" i="29" s="1"/>
  <c r="AE737" i="8"/>
  <c r="AF68" i="29" s="1"/>
  <c r="AI737" i="8"/>
  <c r="AJ68" i="29" s="1"/>
  <c r="AM737" i="8"/>
  <c r="AN68" i="29" s="1"/>
  <c r="AQ737" i="8"/>
  <c r="AR68" i="29" s="1"/>
  <c r="AU737" i="8"/>
  <c r="AV68" i="29" s="1"/>
  <c r="AY737" i="8"/>
  <c r="AZ68" i="29" s="1"/>
  <c r="BC737" i="8"/>
  <c r="BD68" i="29" s="1"/>
  <c r="BG737" i="8"/>
  <c r="BH68" i="29" s="1"/>
  <c r="BK737" i="8"/>
  <c r="BL68" i="29" s="1"/>
  <c r="F737" i="8"/>
  <c r="G68" i="29" s="1"/>
  <c r="I674" i="8"/>
  <c r="J69" i="31" s="1"/>
  <c r="M674" i="8"/>
  <c r="N69" i="31" s="1"/>
  <c r="Q674" i="8"/>
  <c r="R69" i="31" s="1"/>
  <c r="U674" i="8"/>
  <c r="V69" i="31" s="1"/>
  <c r="Y674" i="8"/>
  <c r="Z69" i="31" s="1"/>
  <c r="AC674" i="8"/>
  <c r="AD69" i="31" s="1"/>
  <c r="AG674" i="8"/>
  <c r="AH69" i="31" s="1"/>
  <c r="AK674" i="8"/>
  <c r="AL69" i="31" s="1"/>
  <c r="AO674" i="8"/>
  <c r="AP69" i="31" s="1"/>
  <c r="AS674" i="8"/>
  <c r="AT69" i="31" s="1"/>
  <c r="AW674" i="8"/>
  <c r="AX69" i="31" s="1"/>
  <c r="BA674" i="8"/>
  <c r="BB69" i="31" s="1"/>
  <c r="BE674" i="8"/>
  <c r="BF69" i="31" s="1"/>
  <c r="BI674" i="8"/>
  <c r="BJ69" i="31" s="1"/>
  <c r="BM674" i="8"/>
  <c r="BN69" i="31" s="1"/>
  <c r="J799" i="8"/>
  <c r="N799" i="8"/>
  <c r="R799" i="8"/>
  <c r="V799" i="8"/>
  <c r="Z799" i="8"/>
  <c r="AD799" i="8"/>
  <c r="AH799" i="8"/>
  <c r="AL799" i="8"/>
  <c r="AP799" i="8"/>
  <c r="AT799" i="8"/>
  <c r="AX799" i="8"/>
  <c r="BB799" i="8"/>
  <c r="BF799" i="8"/>
  <c r="BJ799" i="8"/>
  <c r="BN799" i="8"/>
  <c r="H737" i="8"/>
  <c r="I68" i="29" s="1"/>
  <c r="L737" i="8"/>
  <c r="M68" i="29" s="1"/>
  <c r="P737" i="8"/>
  <c r="Q68" i="29" s="1"/>
  <c r="T737" i="8"/>
  <c r="U68" i="29" s="1"/>
  <c r="X737" i="8"/>
  <c r="Y68" i="29" s="1"/>
  <c r="AB737" i="8"/>
  <c r="AC68" i="29" s="1"/>
  <c r="AF737" i="8"/>
  <c r="AG68" i="29" s="1"/>
  <c r="AJ737" i="8"/>
  <c r="AK68" i="29" s="1"/>
  <c r="AN737" i="8"/>
  <c r="AO68" i="29" s="1"/>
  <c r="AR737" i="8"/>
  <c r="AS68" i="29" s="1"/>
  <c r="AV737" i="8"/>
  <c r="AW68" i="29" s="1"/>
  <c r="AZ737" i="8"/>
  <c r="BA68" i="29" s="1"/>
  <c r="BD737" i="8"/>
  <c r="BE68" i="29" s="1"/>
  <c r="BL737" i="8"/>
  <c r="BM68" i="29" s="1"/>
  <c r="F674" i="8"/>
  <c r="G69" i="31" s="1"/>
  <c r="J674" i="8"/>
  <c r="K69" i="31" s="1"/>
  <c r="N674" i="8"/>
  <c r="O69" i="31" s="1"/>
  <c r="R674" i="8"/>
  <c r="S69" i="31" s="1"/>
  <c r="V674" i="8"/>
  <c r="W69" i="31" s="1"/>
  <c r="Z674" i="8"/>
  <c r="AA69" i="31" s="1"/>
  <c r="AD674" i="8"/>
  <c r="AE69" i="31" s="1"/>
  <c r="AH674" i="8"/>
  <c r="AI69" i="31" s="1"/>
  <c r="AL674" i="8"/>
  <c r="AM69" i="31" s="1"/>
  <c r="AT674" i="8"/>
  <c r="AU69" i="31" s="1"/>
  <c r="P799" i="8"/>
  <c r="AF799" i="8"/>
  <c r="AV799" i="8"/>
  <c r="BL799" i="8"/>
  <c r="R737" i="8"/>
  <c r="S68" i="29" s="1"/>
  <c r="AH737" i="8"/>
  <c r="AI68" i="29" s="1"/>
  <c r="AX737" i="8"/>
  <c r="AY68" i="29" s="1"/>
  <c r="BN737" i="8"/>
  <c r="BO68" i="29" s="1"/>
  <c r="T674" i="8"/>
  <c r="U69" i="31" s="1"/>
  <c r="AJ674" i="8"/>
  <c r="AK69" i="31" s="1"/>
  <c r="AX674" i="8"/>
  <c r="AY69" i="31" s="1"/>
  <c r="BF674" i="8"/>
  <c r="BG69" i="31" s="1"/>
  <c r="BN674" i="8"/>
  <c r="BO69" i="31" s="1"/>
  <c r="H799" i="8"/>
  <c r="AN799" i="8"/>
  <c r="BD799" i="8"/>
  <c r="J737" i="8"/>
  <c r="K68" i="29" s="1"/>
  <c r="Z737" i="8"/>
  <c r="AA68" i="29" s="1"/>
  <c r="BF737" i="8"/>
  <c r="BG68" i="29" s="1"/>
  <c r="AR674" i="8"/>
  <c r="AS69" i="31" s="1"/>
  <c r="BJ674" i="8"/>
  <c r="BK69" i="31" s="1"/>
  <c r="T799" i="8"/>
  <c r="AJ799" i="8"/>
  <c r="AZ799" i="8"/>
  <c r="F799" i="8"/>
  <c r="V737" i="8"/>
  <c r="W68" i="29" s="1"/>
  <c r="AL737" i="8"/>
  <c r="AM68" i="29" s="1"/>
  <c r="BB737" i="8"/>
  <c r="BC68" i="29" s="1"/>
  <c r="H674" i="8"/>
  <c r="I69" i="31" s="1"/>
  <c r="X674" i="8"/>
  <c r="Y69" i="31" s="1"/>
  <c r="AN674" i="8"/>
  <c r="AO69" i="31" s="1"/>
  <c r="AZ674" i="8"/>
  <c r="BA69" i="31" s="1"/>
  <c r="BH674" i="8"/>
  <c r="BI69" i="31" s="1"/>
  <c r="X799" i="8"/>
  <c r="AP737" i="8"/>
  <c r="AQ68" i="29" s="1"/>
  <c r="L674" i="8"/>
  <c r="M69" i="31" s="1"/>
  <c r="AB674" i="8"/>
  <c r="AC69" i="31" s="1"/>
  <c r="BB674" i="8"/>
  <c r="BC69" i="31" s="1"/>
  <c r="L799" i="8"/>
  <c r="AB799" i="8"/>
  <c r="AR799" i="8"/>
  <c r="BH799" i="8"/>
  <c r="N737" i="8"/>
  <c r="O68" i="29" s="1"/>
  <c r="AD737" i="8"/>
  <c r="AE68" i="29" s="1"/>
  <c r="AT737" i="8"/>
  <c r="AU68" i="29" s="1"/>
  <c r="BJ737" i="8"/>
  <c r="BK68" i="29" s="1"/>
  <c r="P674" i="8"/>
  <c r="Q69" i="31" s="1"/>
  <c r="AF674" i="8"/>
  <c r="AG69" i="31" s="1"/>
  <c r="AV674" i="8"/>
  <c r="AW69" i="31" s="1"/>
  <c r="BD674" i="8"/>
  <c r="BE69" i="31" s="1"/>
  <c r="BL674" i="8"/>
  <c r="BM69" i="31" s="1"/>
  <c r="E206" i="23"/>
  <c r="E165" i="39" s="1"/>
  <c r="M195" i="39" s="1"/>
  <c r="AE108" i="34"/>
  <c r="I109" i="34"/>
  <c r="G70" i="34"/>
  <c r="L800" i="8"/>
  <c r="AF800" i="8"/>
  <c r="AZ800" i="8"/>
  <c r="I738" i="8"/>
  <c r="J69" i="29" s="1"/>
  <c r="AC738" i="8"/>
  <c r="AD69" i="29" s="1"/>
  <c r="AW738" i="8"/>
  <c r="AX69" i="29" s="1"/>
  <c r="F675" i="8"/>
  <c r="G70" i="31" s="1"/>
  <c r="Z675" i="8"/>
  <c r="AA70" i="31" s="1"/>
  <c r="AT675" i="8"/>
  <c r="AU70" i="31" s="1"/>
  <c r="BN675" i="8"/>
  <c r="BO70" i="31" s="1"/>
  <c r="AM800" i="8"/>
  <c r="BG800" i="8"/>
  <c r="P738" i="8"/>
  <c r="Q69" i="29" s="1"/>
  <c r="AJ738" i="8"/>
  <c r="AK69" i="29" s="1"/>
  <c r="AG675" i="8"/>
  <c r="AH70" i="31" s="1"/>
  <c r="M800" i="8"/>
  <c r="AG800" i="8"/>
  <c r="BA800" i="8"/>
  <c r="J738" i="8"/>
  <c r="K69" i="29" s="1"/>
  <c r="AD738" i="8"/>
  <c r="AE69" i="29" s="1"/>
  <c r="AX738" i="8"/>
  <c r="AY69" i="29" s="1"/>
  <c r="G675" i="8"/>
  <c r="H70" i="31" s="1"/>
  <c r="AA675" i="8"/>
  <c r="AB70" i="31" s="1"/>
  <c r="AU675" i="8"/>
  <c r="AV70" i="31" s="1"/>
  <c r="N800" i="8"/>
  <c r="AH800" i="8"/>
  <c r="BB800" i="8"/>
  <c r="K738" i="8"/>
  <c r="L69" i="29" s="1"/>
  <c r="AE738" i="8"/>
  <c r="AF69" i="29" s="1"/>
  <c r="AY738" i="8"/>
  <c r="AZ69" i="29" s="1"/>
  <c r="H675" i="8"/>
  <c r="I70" i="31" s="1"/>
  <c r="AB675" i="8"/>
  <c r="AC70" i="31" s="1"/>
  <c r="AV675" i="8"/>
  <c r="AW70" i="31" s="1"/>
  <c r="F615" i="8"/>
  <c r="O800" i="8"/>
  <c r="AI800" i="8"/>
  <c r="BC800" i="8"/>
  <c r="L738" i="8"/>
  <c r="M69" i="29" s="1"/>
  <c r="AF738" i="8"/>
  <c r="AG69" i="29" s="1"/>
  <c r="AZ738" i="8"/>
  <c r="BA69" i="29" s="1"/>
  <c r="I675" i="8"/>
  <c r="J70" i="31" s="1"/>
  <c r="AC675" i="8"/>
  <c r="AD70" i="31" s="1"/>
  <c r="AW675" i="8"/>
  <c r="AX70" i="31" s="1"/>
  <c r="P800" i="8"/>
  <c r="AJ800" i="8"/>
  <c r="BD800" i="8"/>
  <c r="M738" i="8"/>
  <c r="N69" i="29" s="1"/>
  <c r="AG738" i="8"/>
  <c r="AH69" i="29" s="1"/>
  <c r="BA738" i="8"/>
  <c r="BB69" i="29" s="1"/>
  <c r="J675" i="8"/>
  <c r="K70" i="31" s="1"/>
  <c r="AD675" i="8"/>
  <c r="AE70" i="31" s="1"/>
  <c r="AX675" i="8"/>
  <c r="AY70" i="31" s="1"/>
  <c r="R800" i="8"/>
  <c r="AL800" i="8"/>
  <c r="BF800" i="8"/>
  <c r="O738" i="8"/>
  <c r="P69" i="29" s="1"/>
  <c r="AI738" i="8"/>
  <c r="AJ69" i="29" s="1"/>
  <c r="BC738" i="8"/>
  <c r="BD69" i="29" s="1"/>
  <c r="L675" i="8"/>
  <c r="M70" i="31" s="1"/>
  <c r="AF675" i="8"/>
  <c r="AG70" i="31" s="1"/>
  <c r="AZ675" i="8"/>
  <c r="BA70" i="31" s="1"/>
  <c r="S800" i="8"/>
  <c r="T800" i="8"/>
  <c r="AN800" i="8"/>
  <c r="BH800" i="8"/>
  <c r="Q738" i="8"/>
  <c r="R69" i="29" s="1"/>
  <c r="AK738" i="8"/>
  <c r="AL69" i="29" s="1"/>
  <c r="BE738" i="8"/>
  <c r="BF69" i="29" s="1"/>
  <c r="N675" i="8"/>
  <c r="O70" i="31" s="1"/>
  <c r="AH675" i="8"/>
  <c r="AI70" i="31" s="1"/>
  <c r="BB675" i="8"/>
  <c r="BC70" i="31" s="1"/>
  <c r="U800" i="8"/>
  <c r="AO800" i="8"/>
  <c r="BI800" i="8"/>
  <c r="R738" i="8"/>
  <c r="S69" i="29" s="1"/>
  <c r="AL738" i="8"/>
  <c r="AM69" i="29" s="1"/>
  <c r="BF738" i="8"/>
  <c r="BG69" i="29" s="1"/>
  <c r="O675" i="8"/>
  <c r="P70" i="31" s="1"/>
  <c r="AI675" i="8"/>
  <c r="AJ70" i="31" s="1"/>
  <c r="BC675" i="8"/>
  <c r="BD70" i="31" s="1"/>
  <c r="V800" i="8"/>
  <c r="AP800" i="8"/>
  <c r="BJ800" i="8"/>
  <c r="S738" i="8"/>
  <c r="T69" i="29" s="1"/>
  <c r="AM738" i="8"/>
  <c r="AN69" i="29" s="1"/>
  <c r="BG738" i="8"/>
  <c r="BH69" i="29" s="1"/>
  <c r="P675" i="8"/>
  <c r="Q70" i="31" s="1"/>
  <c r="AJ675" i="8"/>
  <c r="AK70" i="31" s="1"/>
  <c r="BD675" i="8"/>
  <c r="BE70" i="31" s="1"/>
  <c r="AA800" i="8"/>
  <c r="AU800" i="8"/>
  <c r="G800" i="8"/>
  <c r="X738" i="8"/>
  <c r="Y69" i="29" s="1"/>
  <c r="AR738" i="8"/>
  <c r="AS69" i="29" s="1"/>
  <c r="BL738" i="8"/>
  <c r="BM69" i="29" s="1"/>
  <c r="U675" i="8"/>
  <c r="V70" i="31" s="1"/>
  <c r="AO675" i="8"/>
  <c r="AP70" i="31" s="1"/>
  <c r="BI675" i="8"/>
  <c r="BJ70" i="31" s="1"/>
  <c r="W800" i="8"/>
  <c r="AQ800" i="8"/>
  <c r="BK800" i="8"/>
  <c r="T738" i="8"/>
  <c r="U69" i="29" s="1"/>
  <c r="AN738" i="8"/>
  <c r="AO69" i="29" s="1"/>
  <c r="BH738" i="8"/>
  <c r="BI69" i="29" s="1"/>
  <c r="Q675" i="8"/>
  <c r="R70" i="31" s="1"/>
  <c r="AK675" i="8"/>
  <c r="AL70" i="31" s="1"/>
  <c r="BE675" i="8"/>
  <c r="BF70" i="31" s="1"/>
  <c r="X800" i="8"/>
  <c r="AR800" i="8"/>
  <c r="BL800" i="8"/>
  <c r="U738" i="8"/>
  <c r="V69" i="29" s="1"/>
  <c r="AO738" i="8"/>
  <c r="AP69" i="29" s="1"/>
  <c r="BI738" i="8"/>
  <c r="BJ69" i="29" s="1"/>
  <c r="R675" i="8"/>
  <c r="S70" i="31" s="1"/>
  <c r="AL675" i="8"/>
  <c r="AM70" i="31" s="1"/>
  <c r="BF675" i="8"/>
  <c r="BG70" i="31" s="1"/>
  <c r="Y800" i="8"/>
  <c r="AS800" i="8"/>
  <c r="BM800" i="8"/>
  <c r="V738" i="8"/>
  <c r="W69" i="29" s="1"/>
  <c r="AP738" i="8"/>
  <c r="AQ69" i="29" s="1"/>
  <c r="BJ738" i="8"/>
  <c r="BK69" i="29" s="1"/>
  <c r="S675" i="8"/>
  <c r="T70" i="31" s="1"/>
  <c r="AM675" i="8"/>
  <c r="AN70" i="31" s="1"/>
  <c r="BG675" i="8"/>
  <c r="BH70" i="31" s="1"/>
  <c r="N738" i="8"/>
  <c r="O69" i="29" s="1"/>
  <c r="AY675" i="8"/>
  <c r="AZ70" i="31" s="1"/>
  <c r="Z800" i="8"/>
  <c r="AT800" i="8"/>
  <c r="BN800" i="8"/>
  <c r="W738" i="8"/>
  <c r="X69" i="29" s="1"/>
  <c r="AQ738" i="8"/>
  <c r="AR69" i="29" s="1"/>
  <c r="BK738" i="8"/>
  <c r="BL69" i="29" s="1"/>
  <c r="T675" i="8"/>
  <c r="U70" i="31" s="1"/>
  <c r="AN675" i="8"/>
  <c r="AO70" i="31" s="1"/>
  <c r="BH675" i="8"/>
  <c r="BI70" i="31" s="1"/>
  <c r="I800" i="8"/>
  <c r="AC800" i="8"/>
  <c r="AW800" i="8"/>
  <c r="Z738" i="8"/>
  <c r="AA69" i="29" s="1"/>
  <c r="AT738" i="8"/>
  <c r="AU69" i="29" s="1"/>
  <c r="BN738" i="8"/>
  <c r="BO69" i="29" s="1"/>
  <c r="W675" i="8"/>
  <c r="X70" i="31" s="1"/>
  <c r="AQ675" i="8"/>
  <c r="AR70" i="31" s="1"/>
  <c r="BK675" i="8"/>
  <c r="BL70" i="31" s="1"/>
  <c r="Q800" i="8"/>
  <c r="AK800" i="8"/>
  <c r="BE800" i="8"/>
  <c r="AH738" i="8"/>
  <c r="AI69" i="29" s="1"/>
  <c r="BB738" i="8"/>
  <c r="BC69" i="29" s="1"/>
  <c r="K675" i="8"/>
  <c r="L70" i="31" s="1"/>
  <c r="AE675" i="8"/>
  <c r="AF70" i="31" s="1"/>
  <c r="H800" i="8"/>
  <c r="AB800" i="8"/>
  <c r="AV800" i="8"/>
  <c r="F800" i="8"/>
  <c r="Y738" i="8"/>
  <c r="Z69" i="29" s="1"/>
  <c r="AS738" i="8"/>
  <c r="AT69" i="29" s="1"/>
  <c r="BM738" i="8"/>
  <c r="BN69" i="29" s="1"/>
  <c r="V675" i="8"/>
  <c r="W70" i="31" s="1"/>
  <c r="AP675" i="8"/>
  <c r="AQ70" i="31" s="1"/>
  <c r="BJ675" i="8"/>
  <c r="BK70" i="31" s="1"/>
  <c r="BD738" i="8"/>
  <c r="BE69" i="29" s="1"/>
  <c r="M675" i="8"/>
  <c r="N70" i="31" s="1"/>
  <c r="BA675" i="8"/>
  <c r="BB70" i="31" s="1"/>
  <c r="J800" i="8"/>
  <c r="AD800" i="8"/>
  <c r="AX800" i="8"/>
  <c r="G738" i="8"/>
  <c r="H69" i="29" s="1"/>
  <c r="AA738" i="8"/>
  <c r="AB69" i="29" s="1"/>
  <c r="AU738" i="8"/>
  <c r="AV69" i="29" s="1"/>
  <c r="F738" i="8"/>
  <c r="G69" i="29" s="1"/>
  <c r="X675" i="8"/>
  <c r="Y70" i="31" s="1"/>
  <c r="AR675" i="8"/>
  <c r="AS70" i="31" s="1"/>
  <c r="BL675" i="8"/>
  <c r="BM70" i="31" s="1"/>
  <c r="K800" i="8"/>
  <c r="AE800" i="8"/>
  <c r="AY800" i="8"/>
  <c r="H738" i="8"/>
  <c r="I69" i="29" s="1"/>
  <c r="AB738" i="8"/>
  <c r="AC69" i="29" s="1"/>
  <c r="AV738" i="8"/>
  <c r="AW69" i="29" s="1"/>
  <c r="Y675" i="8"/>
  <c r="Z70" i="31" s="1"/>
  <c r="AS675" i="8"/>
  <c r="AT70" i="31" s="1"/>
  <c r="BM675" i="8"/>
  <c r="BN70" i="31" s="1"/>
  <c r="G71" i="34"/>
  <c r="O801" i="8"/>
  <c r="AI801" i="8"/>
  <c r="BC801" i="8"/>
  <c r="Q801" i="8"/>
  <c r="AK801" i="8"/>
  <c r="BE801" i="8"/>
  <c r="M739" i="8"/>
  <c r="N70" i="29" s="1"/>
  <c r="AG739" i="8"/>
  <c r="AH70" i="29" s="1"/>
  <c r="BA739" i="8"/>
  <c r="BB70" i="29" s="1"/>
  <c r="I676" i="8"/>
  <c r="J71" i="31" s="1"/>
  <c r="AC676" i="8"/>
  <c r="AD71" i="31" s="1"/>
  <c r="AW676" i="8"/>
  <c r="AX71" i="31" s="1"/>
  <c r="F616" i="8"/>
  <c r="R801" i="8"/>
  <c r="AL801" i="8"/>
  <c r="BF801" i="8"/>
  <c r="N739" i="8"/>
  <c r="O70" i="29" s="1"/>
  <c r="AH739" i="8"/>
  <c r="AI70" i="29" s="1"/>
  <c r="BB739" i="8"/>
  <c r="BC70" i="29" s="1"/>
  <c r="J676" i="8"/>
  <c r="K71" i="31" s="1"/>
  <c r="AD676" i="8"/>
  <c r="AE71" i="31" s="1"/>
  <c r="AX676" i="8"/>
  <c r="AY71" i="31" s="1"/>
  <c r="N801" i="8"/>
  <c r="AH801" i="8"/>
  <c r="BB801" i="8"/>
  <c r="J739" i="8"/>
  <c r="K70" i="29" s="1"/>
  <c r="AD739" i="8"/>
  <c r="AE70" i="29" s="1"/>
  <c r="AX739" i="8"/>
  <c r="AY70" i="29" s="1"/>
  <c r="F676" i="8"/>
  <c r="G71" i="31" s="1"/>
  <c r="Z676" i="8"/>
  <c r="AA71" i="31" s="1"/>
  <c r="AT676" i="8"/>
  <c r="AU71" i="31" s="1"/>
  <c r="BN676" i="8"/>
  <c r="BO71" i="31" s="1"/>
  <c r="S801" i="8"/>
  <c r="AM801" i="8"/>
  <c r="BG801" i="8"/>
  <c r="O739" i="8"/>
  <c r="P70" i="29" s="1"/>
  <c r="AI739" i="8"/>
  <c r="AJ70" i="29" s="1"/>
  <c r="BC739" i="8"/>
  <c r="BD70" i="29" s="1"/>
  <c r="K676" i="8"/>
  <c r="L71" i="31" s="1"/>
  <c r="AE676" i="8"/>
  <c r="AF71" i="31" s="1"/>
  <c r="AY676" i="8"/>
  <c r="AZ71" i="31" s="1"/>
  <c r="T801" i="8"/>
  <c r="AN801" i="8"/>
  <c r="BH801" i="8"/>
  <c r="P739" i="8"/>
  <c r="Q70" i="29" s="1"/>
  <c r="AJ739" i="8"/>
  <c r="AK70" i="29" s="1"/>
  <c r="BD739" i="8"/>
  <c r="BE70" i="29" s="1"/>
  <c r="L676" i="8"/>
  <c r="M71" i="31" s="1"/>
  <c r="AF676" i="8"/>
  <c r="AG71" i="31" s="1"/>
  <c r="AZ676" i="8"/>
  <c r="BA71" i="31" s="1"/>
  <c r="P676" i="8"/>
  <c r="Q71" i="31" s="1"/>
  <c r="BD676" i="8"/>
  <c r="BE71" i="31" s="1"/>
  <c r="U801" i="8"/>
  <c r="AO801" i="8"/>
  <c r="BI801" i="8"/>
  <c r="Q739" i="8"/>
  <c r="R70" i="29" s="1"/>
  <c r="AK739" i="8"/>
  <c r="AL70" i="29" s="1"/>
  <c r="BE739" i="8"/>
  <c r="BF70" i="29" s="1"/>
  <c r="M676" i="8"/>
  <c r="N71" i="31" s="1"/>
  <c r="AG676" i="8"/>
  <c r="AH71" i="31" s="1"/>
  <c r="BA676" i="8"/>
  <c r="BB71" i="31" s="1"/>
  <c r="V801" i="8"/>
  <c r="AP801" i="8"/>
  <c r="BJ801" i="8"/>
  <c r="R739" i="8"/>
  <c r="S70" i="29" s="1"/>
  <c r="AL739" i="8"/>
  <c r="AM70" i="29" s="1"/>
  <c r="BF739" i="8"/>
  <c r="BG70" i="29" s="1"/>
  <c r="N676" i="8"/>
  <c r="O71" i="31" s="1"/>
  <c r="AH676" i="8"/>
  <c r="AI71" i="31" s="1"/>
  <c r="BB676" i="8"/>
  <c r="BC71" i="31" s="1"/>
  <c r="W801" i="8"/>
  <c r="AQ801" i="8"/>
  <c r="BK801" i="8"/>
  <c r="S739" i="8"/>
  <c r="T70" i="29" s="1"/>
  <c r="AM739" i="8"/>
  <c r="AN70" i="29" s="1"/>
  <c r="BG739" i="8"/>
  <c r="BH70" i="29" s="1"/>
  <c r="O676" i="8"/>
  <c r="P71" i="31" s="1"/>
  <c r="AI676" i="8"/>
  <c r="AJ71" i="31" s="1"/>
  <c r="BC676" i="8"/>
  <c r="BD71" i="31" s="1"/>
  <c r="X801" i="8"/>
  <c r="AR801" i="8"/>
  <c r="BL801" i="8"/>
  <c r="T739" i="8"/>
  <c r="U70" i="29" s="1"/>
  <c r="AN739" i="8"/>
  <c r="AO70" i="29" s="1"/>
  <c r="BH739" i="8"/>
  <c r="BI70" i="29" s="1"/>
  <c r="AJ676" i="8"/>
  <c r="AK71" i="31" s="1"/>
  <c r="Y801" i="8"/>
  <c r="AS801" i="8"/>
  <c r="BM801" i="8"/>
  <c r="U739" i="8"/>
  <c r="V70" i="29" s="1"/>
  <c r="AO739" i="8"/>
  <c r="AP70" i="29" s="1"/>
  <c r="BI739" i="8"/>
  <c r="BJ70" i="29" s="1"/>
  <c r="Q676" i="8"/>
  <c r="R71" i="31" s="1"/>
  <c r="AK676" i="8"/>
  <c r="AL71" i="31" s="1"/>
  <c r="BE676" i="8"/>
  <c r="BF71" i="31" s="1"/>
  <c r="V739" i="8"/>
  <c r="W70" i="29" s="1"/>
  <c r="AP739" i="8"/>
  <c r="AQ70" i="29" s="1"/>
  <c r="BJ739" i="8"/>
  <c r="BK70" i="29" s="1"/>
  <c r="AL676" i="8"/>
  <c r="AM71" i="31" s="1"/>
  <c r="BF676" i="8"/>
  <c r="BG71" i="31" s="1"/>
  <c r="AS676" i="8"/>
  <c r="AT71" i="31" s="1"/>
  <c r="AE739" i="8"/>
  <c r="AF70" i="29" s="1"/>
  <c r="AA676" i="8"/>
  <c r="AB71" i="31" s="1"/>
  <c r="AU676" i="8"/>
  <c r="AV71" i="31" s="1"/>
  <c r="Z801" i="8"/>
  <c r="AT801" i="8"/>
  <c r="BN801" i="8"/>
  <c r="R676" i="8"/>
  <c r="S71" i="31" s="1"/>
  <c r="AA801" i="8"/>
  <c r="AU801" i="8"/>
  <c r="G801" i="8"/>
  <c r="W739" i="8"/>
  <c r="X70" i="29" s="1"/>
  <c r="AQ739" i="8"/>
  <c r="AR70" i="29" s="1"/>
  <c r="BK739" i="8"/>
  <c r="BL70" i="29" s="1"/>
  <c r="S676" i="8"/>
  <c r="T71" i="31" s="1"/>
  <c r="AM676" i="8"/>
  <c r="AN71" i="31" s="1"/>
  <c r="BG676" i="8"/>
  <c r="BH71" i="31" s="1"/>
  <c r="H801" i="8"/>
  <c r="AB801" i="8"/>
  <c r="AV801" i="8"/>
  <c r="F801" i="8"/>
  <c r="X739" i="8"/>
  <c r="Y70" i="29" s="1"/>
  <c r="AR739" i="8"/>
  <c r="AS70" i="29" s="1"/>
  <c r="BL739" i="8"/>
  <c r="BM70" i="29" s="1"/>
  <c r="T676" i="8"/>
  <c r="U71" i="31" s="1"/>
  <c r="AN676" i="8"/>
  <c r="AO71" i="31" s="1"/>
  <c r="BH676" i="8"/>
  <c r="BI71" i="31" s="1"/>
  <c r="K739" i="8"/>
  <c r="L70" i="29" s="1"/>
  <c r="AY739" i="8"/>
  <c r="AZ70" i="29" s="1"/>
  <c r="G676" i="8"/>
  <c r="H71" i="31" s="1"/>
  <c r="P801" i="8"/>
  <c r="AJ801" i="8"/>
  <c r="BD801" i="8"/>
  <c r="L739" i="8"/>
  <c r="M70" i="29" s="1"/>
  <c r="AF739" i="8"/>
  <c r="AG70" i="29" s="1"/>
  <c r="AZ739" i="8"/>
  <c r="BA70" i="29" s="1"/>
  <c r="H676" i="8"/>
  <c r="I71" i="31" s="1"/>
  <c r="AB676" i="8"/>
  <c r="AC71" i="31" s="1"/>
  <c r="I801" i="8"/>
  <c r="AC801" i="8"/>
  <c r="AW801" i="8"/>
  <c r="Y739" i="8"/>
  <c r="Z70" i="29" s="1"/>
  <c r="AS739" i="8"/>
  <c r="AT70" i="29" s="1"/>
  <c r="BM739" i="8"/>
  <c r="BN70" i="29" s="1"/>
  <c r="U676" i="8"/>
  <c r="V71" i="31" s="1"/>
  <c r="AO676" i="8"/>
  <c r="AP71" i="31" s="1"/>
  <c r="BI676" i="8"/>
  <c r="BJ71" i="31" s="1"/>
  <c r="L801" i="8"/>
  <c r="AF801" i="8"/>
  <c r="AZ801" i="8"/>
  <c r="H739" i="8"/>
  <c r="I70" i="29" s="1"/>
  <c r="AB739" i="8"/>
  <c r="AC70" i="29" s="1"/>
  <c r="AV739" i="8"/>
  <c r="AW70" i="29" s="1"/>
  <c r="X676" i="8"/>
  <c r="Y71" i="31" s="1"/>
  <c r="AR676" i="8"/>
  <c r="AS71" i="31" s="1"/>
  <c r="BL676" i="8"/>
  <c r="BM71" i="31" s="1"/>
  <c r="J801" i="8"/>
  <c r="AD801" i="8"/>
  <c r="AX801" i="8"/>
  <c r="Z739" i="8"/>
  <c r="AA70" i="29" s="1"/>
  <c r="AT739" i="8"/>
  <c r="AU70" i="29" s="1"/>
  <c r="BN739" i="8"/>
  <c r="BO70" i="29" s="1"/>
  <c r="V676" i="8"/>
  <c r="W71" i="31" s="1"/>
  <c r="AP676" i="8"/>
  <c r="AQ71" i="31" s="1"/>
  <c r="BJ676" i="8"/>
  <c r="BK71" i="31" s="1"/>
  <c r="K801" i="8"/>
  <c r="AE801" i="8"/>
  <c r="AY801" i="8"/>
  <c r="G739" i="8"/>
  <c r="H70" i="29" s="1"/>
  <c r="AA739" i="8"/>
  <c r="AB70" i="29" s="1"/>
  <c r="AU739" i="8"/>
  <c r="AV70" i="29" s="1"/>
  <c r="F739" i="8"/>
  <c r="G70" i="29" s="1"/>
  <c r="W676" i="8"/>
  <c r="X71" i="31" s="1"/>
  <c r="AQ676" i="8"/>
  <c r="AR71" i="31" s="1"/>
  <c r="BK676" i="8"/>
  <c r="BL71" i="31" s="1"/>
  <c r="M801" i="8"/>
  <c r="AG801" i="8"/>
  <c r="BA801" i="8"/>
  <c r="I739" i="8"/>
  <c r="J70" i="29" s="1"/>
  <c r="AC739" i="8"/>
  <c r="AD70" i="29" s="1"/>
  <c r="AW739" i="8"/>
  <c r="AX70" i="29" s="1"/>
  <c r="Y676" i="8"/>
  <c r="Z71" i="31" s="1"/>
  <c r="BM676" i="8"/>
  <c r="BN71" i="31" s="1"/>
  <c r="AV676" i="8"/>
  <c r="AW71" i="31" s="1"/>
  <c r="AB109" i="34"/>
  <c r="N108" i="34"/>
  <c r="AO108" i="34"/>
  <c r="M108" i="34"/>
  <c r="G381" i="8"/>
  <c r="AA108" i="34"/>
  <c r="AA109" i="34"/>
  <c r="Z108" i="34"/>
  <c r="AR109" i="34"/>
  <c r="G395" i="8"/>
  <c r="G490" i="8" s="1"/>
  <c r="G553" i="8" s="1"/>
  <c r="G393" i="8"/>
  <c r="G425" i="8" s="1"/>
  <c r="AS109" i="34"/>
  <c r="AT109" i="34"/>
  <c r="AB108" i="34"/>
  <c r="G375" i="8"/>
  <c r="BM108" i="34"/>
  <c r="R102" i="29"/>
  <c r="R96" i="29"/>
  <c r="AE96" i="29"/>
  <c r="AE102" i="29"/>
  <c r="Y102" i="29"/>
  <c r="Y96" i="29"/>
  <c r="O102" i="29"/>
  <c r="O96" i="29"/>
  <c r="J96" i="29"/>
  <c r="J102" i="29"/>
  <c r="AP102" i="29"/>
  <c r="AP96" i="29"/>
  <c r="AM96" i="29"/>
  <c r="AM102" i="29"/>
  <c r="BA108" i="34"/>
  <c r="AU109" i="34"/>
  <c r="BK109" i="34"/>
  <c r="AM97" i="29"/>
  <c r="AM103" i="29"/>
  <c r="AO97" i="29"/>
  <c r="AO103" i="29"/>
  <c r="BA97" i="29"/>
  <c r="BA103" i="29"/>
  <c r="BM103" i="29"/>
  <c r="BM97" i="29"/>
  <c r="AN103" i="29"/>
  <c r="AN97" i="29"/>
  <c r="G777" i="8"/>
  <c r="H99" i="29" s="1"/>
  <c r="H100" i="34"/>
  <c r="O108" i="34"/>
  <c r="BM109" i="34"/>
  <c r="AF96" i="29"/>
  <c r="AF102" i="29"/>
  <c r="H310" i="8"/>
  <c r="H344" i="8" s="1"/>
  <c r="I244" i="8" s="1"/>
  <c r="I277" i="8" s="1"/>
  <c r="J108" i="34"/>
  <c r="H92" i="34"/>
  <c r="W703" i="8"/>
  <c r="X92" i="31" s="1"/>
  <c r="W766" i="8"/>
  <c r="X91" i="29" s="1"/>
  <c r="AH766" i="8"/>
  <c r="AI91" i="29" s="1"/>
  <c r="AA766" i="8"/>
  <c r="AB91" i="29" s="1"/>
  <c r="BD766" i="8"/>
  <c r="BE91" i="29" s="1"/>
  <c r="BN766" i="8"/>
  <c r="BO91" i="29" s="1"/>
  <c r="AY703" i="8"/>
  <c r="AZ92" i="31" s="1"/>
  <c r="AC828" i="8"/>
  <c r="AD48" i="27" s="1"/>
  <c r="AY828" i="8"/>
  <c r="AZ48" i="27" s="1"/>
  <c r="AK828" i="8"/>
  <c r="AL48" i="27" s="1"/>
  <c r="AT766" i="8"/>
  <c r="AU91" i="29" s="1"/>
  <c r="Q828" i="8"/>
  <c r="R48" i="27" s="1"/>
  <c r="P828" i="8"/>
  <c r="Q48" i="27" s="1"/>
  <c r="BF828" i="8"/>
  <c r="BG48" i="27" s="1"/>
  <c r="AD766" i="8"/>
  <c r="AE91" i="29" s="1"/>
  <c r="AZ766" i="8"/>
  <c r="BA91" i="29" s="1"/>
  <c r="BI703" i="8"/>
  <c r="BJ92" i="31" s="1"/>
  <c r="BG703" i="8"/>
  <c r="BH92" i="31" s="1"/>
  <c r="H828" i="8"/>
  <c r="I48" i="27" s="1"/>
  <c r="R828" i="8"/>
  <c r="S48" i="27" s="1"/>
  <c r="V766" i="8"/>
  <c r="W91" i="29" s="1"/>
  <c r="BD703" i="8"/>
  <c r="BE92" i="31" s="1"/>
  <c r="F828" i="8"/>
  <c r="BA828" i="8"/>
  <c r="BB48" i="27" s="1"/>
  <c r="AW703" i="8"/>
  <c r="AX92" i="31" s="1"/>
  <c r="BI828" i="8"/>
  <c r="BJ48" i="27" s="1"/>
  <c r="L766" i="8"/>
  <c r="M91" i="29" s="1"/>
  <c r="M828" i="8"/>
  <c r="N48" i="27" s="1"/>
  <c r="W828" i="8"/>
  <c r="X48" i="27" s="1"/>
  <c r="AF703" i="8"/>
  <c r="AG92" i="31" s="1"/>
  <c r="AR828" i="8"/>
  <c r="AS48" i="27" s="1"/>
  <c r="AZ703" i="8"/>
  <c r="BA92" i="31" s="1"/>
  <c r="BJ766" i="8"/>
  <c r="BK91" i="29" s="1"/>
  <c r="Y766" i="8"/>
  <c r="Z91" i="29" s="1"/>
  <c r="K828" i="8"/>
  <c r="L48" i="27" s="1"/>
  <c r="BE766" i="8"/>
  <c r="BF91" i="29" s="1"/>
  <c r="AF828" i="8"/>
  <c r="AG48" i="27" s="1"/>
  <c r="AN703" i="8"/>
  <c r="AO92" i="31" s="1"/>
  <c r="AX766" i="8"/>
  <c r="AY91" i="29" s="1"/>
  <c r="Y703" i="8"/>
  <c r="Z92" i="31" s="1"/>
  <c r="J828" i="8"/>
  <c r="K48" i="27" s="1"/>
  <c r="R703" i="8"/>
  <c r="S92" i="31" s="1"/>
  <c r="AA703" i="8"/>
  <c r="AB92" i="31" s="1"/>
  <c r="BG828" i="8"/>
  <c r="BH48" i="27" s="1"/>
  <c r="AQ703" i="8"/>
  <c r="AR92" i="31" s="1"/>
  <c r="BA766" i="8"/>
  <c r="BB91" i="29" s="1"/>
  <c r="AZ828" i="8"/>
  <c r="BA48" i="27" s="1"/>
  <c r="AV703" i="8"/>
  <c r="AW92" i="31" s="1"/>
  <c r="K703" i="8"/>
  <c r="L92" i="31" s="1"/>
  <c r="V828" i="8"/>
  <c r="W48" i="27" s="1"/>
  <c r="I828" i="8"/>
  <c r="J48" i="27" s="1"/>
  <c r="Y828" i="8"/>
  <c r="Z48" i="27" s="1"/>
  <c r="AE766" i="8"/>
  <c r="AF91" i="29" s="1"/>
  <c r="BA703" i="8"/>
  <c r="BB92" i="31" s="1"/>
  <c r="AD828" i="8"/>
  <c r="AE48" i="27" s="1"/>
  <c r="AL703" i="8"/>
  <c r="AM92" i="31" s="1"/>
  <c r="BJ828" i="8"/>
  <c r="BK48" i="27" s="1"/>
  <c r="AT703" i="8"/>
  <c r="AU92" i="31" s="1"/>
  <c r="G828" i="8"/>
  <c r="H48" i="27" s="1"/>
  <c r="AG703" i="8"/>
  <c r="AH92" i="31" s="1"/>
  <c r="N766" i="8"/>
  <c r="O91" i="29" s="1"/>
  <c r="I703" i="8"/>
  <c r="J92" i="31" s="1"/>
  <c r="L703" i="8"/>
  <c r="M92" i="31" s="1"/>
  <c r="P703" i="8"/>
  <c r="Q92" i="31" s="1"/>
  <c r="AA828" i="8"/>
  <c r="AB48" i="27" s="1"/>
  <c r="AH828" i="8"/>
  <c r="AI48" i="27" s="1"/>
  <c r="BM766" i="8"/>
  <c r="BN91" i="29" s="1"/>
  <c r="BK828" i="8"/>
  <c r="BL48" i="27" s="1"/>
  <c r="Z828" i="8"/>
  <c r="AA48" i="27" s="1"/>
  <c r="P766" i="8"/>
  <c r="Q91" i="29" s="1"/>
  <c r="O828" i="8"/>
  <c r="P48" i="27" s="1"/>
  <c r="AO766" i="8"/>
  <c r="AP91" i="29" s="1"/>
  <c r="AM828" i="8"/>
  <c r="AN48" i="27" s="1"/>
  <c r="AV828" i="8"/>
  <c r="AW48" i="27" s="1"/>
  <c r="AC766" i="8"/>
  <c r="AD91" i="29" s="1"/>
  <c r="AR703" i="8"/>
  <c r="AS92" i="31" s="1"/>
  <c r="BM703" i="8"/>
  <c r="BN92" i="31" s="1"/>
  <c r="BC828" i="8"/>
  <c r="BD48" i="27" s="1"/>
  <c r="AK703" i="8"/>
  <c r="AL92" i="31" s="1"/>
  <c r="BF703" i="8"/>
  <c r="BG92" i="31" s="1"/>
  <c r="X828" i="8"/>
  <c r="Y48" i="27" s="1"/>
  <c r="AS766" i="8"/>
  <c r="AT91" i="29" s="1"/>
  <c r="AO703" i="8"/>
  <c r="AP92" i="31" s="1"/>
  <c r="AQ828" i="8"/>
  <c r="AR48" i="27" s="1"/>
  <c r="AL766" i="8"/>
  <c r="AM91" i="29" s="1"/>
  <c r="AH703" i="8"/>
  <c r="AI92" i="31" s="1"/>
  <c r="G703" i="8"/>
  <c r="H92" i="31" s="1"/>
  <c r="N828" i="8"/>
  <c r="O48" i="27" s="1"/>
  <c r="O766" i="8"/>
  <c r="P91" i="29" s="1"/>
  <c r="J703" i="8"/>
  <c r="K92" i="31" s="1"/>
  <c r="AI828" i="8"/>
  <c r="AJ48" i="27" s="1"/>
  <c r="BN703" i="8"/>
  <c r="BO92" i="31" s="1"/>
  <c r="AP766" i="8"/>
  <c r="AQ91" i="29" s="1"/>
  <c r="BJ703" i="8"/>
  <c r="BK92" i="31" s="1"/>
  <c r="AB828" i="8"/>
  <c r="AC48" i="27" s="1"/>
  <c r="AI766" i="8"/>
  <c r="AJ91" i="29" s="1"/>
  <c r="L828" i="8"/>
  <c r="M48" i="27" s="1"/>
  <c r="T703" i="8"/>
  <c r="U92" i="31" s="1"/>
  <c r="AP703" i="8"/>
  <c r="AQ92" i="31" s="1"/>
  <c r="BK766" i="8"/>
  <c r="BL91" i="29" s="1"/>
  <c r="AU703" i="8"/>
  <c r="AV92" i="31" s="1"/>
  <c r="H766" i="8"/>
  <c r="I91" i="29" s="1"/>
  <c r="T828" i="8"/>
  <c r="U48" i="27" s="1"/>
  <c r="R766" i="8"/>
  <c r="S91" i="29" s="1"/>
  <c r="X703" i="8"/>
  <c r="Y92" i="31" s="1"/>
  <c r="BC766" i="8"/>
  <c r="BD91" i="29" s="1"/>
  <c r="AM703" i="8"/>
  <c r="AN92" i="31" s="1"/>
  <c r="BM828" i="8"/>
  <c r="BN48" i="27" s="1"/>
  <c r="AV766" i="8"/>
  <c r="AW91" i="29" s="1"/>
  <c r="K766" i="8"/>
  <c r="L91" i="29" s="1"/>
  <c r="AS703" i="8"/>
  <c r="AT92" i="31" s="1"/>
  <c r="F703" i="8"/>
  <c r="G92" i="31" s="1"/>
  <c r="BE828" i="8"/>
  <c r="BF48" i="27" s="1"/>
  <c r="AN766" i="8"/>
  <c r="AO91" i="29" s="1"/>
  <c r="AX828" i="8"/>
  <c r="AY48" i="27" s="1"/>
  <c r="Q766" i="8"/>
  <c r="R91" i="29" s="1"/>
  <c r="Z703" i="8"/>
  <c r="AA92" i="31" s="1"/>
  <c r="AE703" i="8"/>
  <c r="AF92" i="31" s="1"/>
  <c r="AG828" i="8"/>
  <c r="AH48" i="27" s="1"/>
  <c r="BN828" i="8"/>
  <c r="BO48" i="27" s="1"/>
  <c r="AJ703" i="8"/>
  <c r="AK92" i="31" s="1"/>
  <c r="G766" i="8"/>
  <c r="H91" i="29" s="1"/>
  <c r="M703" i="8"/>
  <c r="N92" i="31" s="1"/>
  <c r="U766" i="8"/>
  <c r="V91" i="29" s="1"/>
  <c r="Z766" i="8"/>
  <c r="AA91" i="29" s="1"/>
  <c r="AF766" i="8"/>
  <c r="AG91" i="29" s="1"/>
  <c r="BL703" i="8"/>
  <c r="BM92" i="31" s="1"/>
  <c r="AP828" i="8"/>
  <c r="AQ48" i="27" s="1"/>
  <c r="AW766" i="8"/>
  <c r="AX91" i="29" s="1"/>
  <c r="U828" i="8"/>
  <c r="V48" i="27" s="1"/>
  <c r="AD703" i="8"/>
  <c r="AE92" i="31" s="1"/>
  <c r="F766" i="8"/>
  <c r="G91" i="29" s="1"/>
  <c r="V703" i="8"/>
  <c r="W92" i="31" s="1"/>
  <c r="AQ766" i="8"/>
  <c r="AR91" i="29" s="1"/>
  <c r="AX703" i="8"/>
  <c r="AY92" i="31" s="1"/>
  <c r="J766" i="8"/>
  <c r="K91" i="29" s="1"/>
  <c r="AS828" i="8"/>
  <c r="AT48" i="27" s="1"/>
  <c r="AY766" i="8"/>
  <c r="AZ91" i="29" s="1"/>
  <c r="BG766" i="8"/>
  <c r="BH91" i="29" s="1"/>
  <c r="AM766" i="8"/>
  <c r="AN91" i="29" s="1"/>
  <c r="AU766" i="8"/>
  <c r="AV91" i="29" s="1"/>
  <c r="O703" i="8"/>
  <c r="P92" i="31" s="1"/>
  <c r="BC703" i="8"/>
  <c r="BD92" i="31" s="1"/>
  <c r="AO828" i="8"/>
  <c r="AP48" i="27" s="1"/>
  <c r="AW828" i="8"/>
  <c r="AX48" i="27" s="1"/>
  <c r="S703" i="8"/>
  <c r="T92" i="31" s="1"/>
  <c r="Q703" i="8"/>
  <c r="R92" i="31" s="1"/>
  <c r="AJ828" i="8"/>
  <c r="AK48" i="27" s="1"/>
  <c r="AR766" i="8"/>
  <c r="AS91" i="29" s="1"/>
  <c r="BK703" i="8"/>
  <c r="BL92" i="31" s="1"/>
  <c r="S766" i="8"/>
  <c r="T91" i="29" s="1"/>
  <c r="BH828" i="8"/>
  <c r="BI48" i="27" s="1"/>
  <c r="AT828" i="8"/>
  <c r="AU48" i="27" s="1"/>
  <c r="BL766" i="8"/>
  <c r="BM91" i="29" s="1"/>
  <c r="AB766" i="8"/>
  <c r="AC91" i="29" s="1"/>
  <c r="AI703" i="8"/>
  <c r="AJ92" i="31" s="1"/>
  <c r="BB828" i="8"/>
  <c r="BC48" i="27" s="1"/>
  <c r="BH766" i="8"/>
  <c r="BI91" i="29" s="1"/>
  <c r="AG766" i="8"/>
  <c r="AH91" i="29" s="1"/>
  <c r="AJ766" i="8"/>
  <c r="AK91" i="29" s="1"/>
  <c r="AU828" i="8"/>
  <c r="AV48" i="27" s="1"/>
  <c r="AL828" i="8"/>
  <c r="AM48" i="27" s="1"/>
  <c r="M766" i="8"/>
  <c r="N91" i="29" s="1"/>
  <c r="AB703" i="8"/>
  <c r="AC92" i="31" s="1"/>
  <c r="AE828" i="8"/>
  <c r="AF48" i="27" s="1"/>
  <c r="BH703" i="8"/>
  <c r="BI92" i="31" s="1"/>
  <c r="U703" i="8"/>
  <c r="V92" i="31" s="1"/>
  <c r="BE703" i="8"/>
  <c r="BF92" i="31" s="1"/>
  <c r="X766" i="8"/>
  <c r="Y91" i="29" s="1"/>
  <c r="BI766" i="8"/>
  <c r="BJ91" i="29" s="1"/>
  <c r="BF766" i="8"/>
  <c r="BG91" i="29" s="1"/>
  <c r="AC703" i="8"/>
  <c r="AD92" i="31" s="1"/>
  <c r="AK766" i="8"/>
  <c r="AL91" i="29" s="1"/>
  <c r="S828" i="8"/>
  <c r="T48" i="27" s="1"/>
  <c r="BB766" i="8"/>
  <c r="BC91" i="29" s="1"/>
  <c r="BD828" i="8"/>
  <c r="BE48" i="27" s="1"/>
  <c r="I766" i="8"/>
  <c r="J91" i="29" s="1"/>
  <c r="H703" i="8"/>
  <c r="I92" i="31" s="1"/>
  <c r="BL828" i="8"/>
  <c r="BM48" i="27" s="1"/>
  <c r="T766" i="8"/>
  <c r="U91" i="29" s="1"/>
  <c r="N703" i="8"/>
  <c r="O92" i="31" s="1"/>
  <c r="BB703" i="8"/>
  <c r="BC92" i="31" s="1"/>
  <c r="AN828" i="8"/>
  <c r="AO48" i="27" s="1"/>
  <c r="AK103" i="29"/>
  <c r="AK97" i="29"/>
  <c r="H97" i="29"/>
  <c r="H103" i="29"/>
  <c r="U97" i="29"/>
  <c r="U103" i="29"/>
  <c r="AB97" i="29"/>
  <c r="AB103" i="29"/>
  <c r="O109" i="34"/>
  <c r="G824" i="8"/>
  <c r="S824" i="8"/>
  <c r="L699" i="8"/>
  <c r="M89" i="31" s="1"/>
  <c r="BN699" i="8"/>
  <c r="BO89" i="31" s="1"/>
  <c r="Q824" i="8"/>
  <c r="T824" i="8"/>
  <c r="BL824" i="8"/>
  <c r="Z762" i="8"/>
  <c r="AA88" i="29" s="1"/>
  <c r="AD762" i="8"/>
  <c r="AE88" i="29" s="1"/>
  <c r="AB699" i="8"/>
  <c r="AC89" i="31" s="1"/>
  <c r="BH699" i="8"/>
  <c r="BI89" i="31" s="1"/>
  <c r="M824" i="8"/>
  <c r="AW824" i="8"/>
  <c r="BA699" i="8"/>
  <c r="BB89" i="31" s="1"/>
  <c r="BJ824" i="8"/>
  <c r="BL762" i="8"/>
  <c r="BM88" i="29" s="1"/>
  <c r="AA699" i="8"/>
  <c r="AB89" i="31" s="1"/>
  <c r="BJ699" i="8"/>
  <c r="BK89" i="31" s="1"/>
  <c r="AO762" i="8"/>
  <c r="AP88" i="29" s="1"/>
  <c r="AU824" i="8"/>
  <c r="AL824" i="8"/>
  <c r="AN762" i="8"/>
  <c r="AO88" i="29" s="1"/>
  <c r="AQ699" i="8"/>
  <c r="AR89" i="31" s="1"/>
  <c r="F699" i="8"/>
  <c r="G89" i="31" s="1"/>
  <c r="BC824" i="8"/>
  <c r="AZ699" i="8"/>
  <c r="BA89" i="31" s="1"/>
  <c r="V699" i="8"/>
  <c r="W89" i="31" s="1"/>
  <c r="BK824" i="8"/>
  <c r="BF824" i="8"/>
  <c r="BH762" i="8"/>
  <c r="BI88" i="29" s="1"/>
  <c r="BK699" i="8"/>
  <c r="BL89" i="31" s="1"/>
  <c r="L824" i="8"/>
  <c r="AK762" i="8"/>
  <c r="AL88" i="29" s="1"/>
  <c r="Y824" i="8"/>
  <c r="X699" i="8"/>
  <c r="Y89" i="31" s="1"/>
  <c r="R699" i="8"/>
  <c r="S89" i="31" s="1"/>
  <c r="BK762" i="8"/>
  <c r="BL88" i="29" s="1"/>
  <c r="AH699" i="8"/>
  <c r="AI89" i="31" s="1"/>
  <c r="AF699" i="8"/>
  <c r="AG89" i="31" s="1"/>
  <c r="BD762" i="8"/>
  <c r="BE88" i="29" s="1"/>
  <c r="BG699" i="8"/>
  <c r="BH89" i="31" s="1"/>
  <c r="AV824" i="8"/>
  <c r="J762" i="8"/>
  <c r="K88" i="29" s="1"/>
  <c r="AW762" i="8"/>
  <c r="AX88" i="29" s="1"/>
  <c r="AU762" i="8"/>
  <c r="AV88" i="29" s="1"/>
  <c r="M699" i="8"/>
  <c r="N89" i="31" s="1"/>
  <c r="AM699" i="8"/>
  <c r="AN89" i="31" s="1"/>
  <c r="Y699" i="8"/>
  <c r="Z89" i="31" s="1"/>
  <c r="L762" i="8"/>
  <c r="M88" i="29" s="1"/>
  <c r="AC824" i="8"/>
  <c r="AL699" i="8"/>
  <c r="AM89" i="31" s="1"/>
  <c r="AJ699" i="8"/>
  <c r="AK89" i="31" s="1"/>
  <c r="BC762" i="8"/>
  <c r="BD88" i="29" s="1"/>
  <c r="AG699" i="8"/>
  <c r="AH89" i="31" s="1"/>
  <c r="X824" i="8"/>
  <c r="AS699" i="8"/>
  <c r="AT89" i="31" s="1"/>
  <c r="AF762" i="8"/>
  <c r="AG88" i="29" s="1"/>
  <c r="BL699" i="8"/>
  <c r="BM89" i="31" s="1"/>
  <c r="AT699" i="8"/>
  <c r="AU89" i="31" s="1"/>
  <c r="BG762" i="8"/>
  <c r="BH88" i="29" s="1"/>
  <c r="BE762" i="8"/>
  <c r="BF88" i="29" s="1"/>
  <c r="O762" i="8"/>
  <c r="P88" i="29" s="1"/>
  <c r="R824" i="8"/>
  <c r="AR824" i="8"/>
  <c r="BM699" i="8"/>
  <c r="BN89" i="31" s="1"/>
  <c r="AZ762" i="8"/>
  <c r="BA88" i="29" s="1"/>
  <c r="O824" i="8"/>
  <c r="AS762" i="8"/>
  <c r="AT88" i="29" s="1"/>
  <c r="F762" i="8"/>
  <c r="G88" i="29" s="1"/>
  <c r="S762" i="8"/>
  <c r="T88" i="29" s="1"/>
  <c r="Q762" i="8"/>
  <c r="R88" i="29" s="1"/>
  <c r="AK824" i="8"/>
  <c r="P762" i="8"/>
  <c r="Q88" i="29" s="1"/>
  <c r="V762" i="8"/>
  <c r="W88" i="29" s="1"/>
  <c r="J824" i="8"/>
  <c r="K699" i="8"/>
  <c r="L89" i="31" s="1"/>
  <c r="AC762" i="8"/>
  <c r="AD88" i="29" s="1"/>
  <c r="AA824" i="8"/>
  <c r="AA762" i="8"/>
  <c r="AB88" i="29" s="1"/>
  <c r="AO824" i="8"/>
  <c r="AM824" i="8"/>
  <c r="AP699" i="8"/>
  <c r="AQ89" i="31" s="1"/>
  <c r="AD699" i="8"/>
  <c r="AE89" i="31" s="1"/>
  <c r="AJ762" i="8"/>
  <c r="AK88" i="29" s="1"/>
  <c r="AP762" i="8"/>
  <c r="AQ88" i="29" s="1"/>
  <c r="AD824" i="8"/>
  <c r="AE699" i="8"/>
  <c r="AF89" i="31" s="1"/>
  <c r="K824" i="8"/>
  <c r="BM824" i="8"/>
  <c r="BI762" i="8"/>
  <c r="BJ88" i="29" s="1"/>
  <c r="BC699" i="8"/>
  <c r="BD89" i="31" s="1"/>
  <c r="AO699" i="8"/>
  <c r="AP89" i="31" s="1"/>
  <c r="AB762" i="8"/>
  <c r="AC88" i="29" s="1"/>
  <c r="AQ824" i="8"/>
  <c r="BH824" i="8"/>
  <c r="Z824" i="8"/>
  <c r="G699" i="8"/>
  <c r="H89" i="31" s="1"/>
  <c r="I762" i="8"/>
  <c r="J88" i="29" s="1"/>
  <c r="P699" i="8"/>
  <c r="Q89" i="31" s="1"/>
  <c r="BF699" i="8"/>
  <c r="BG89" i="31" s="1"/>
  <c r="N699" i="8"/>
  <c r="O89" i="31" s="1"/>
  <c r="J699" i="8"/>
  <c r="K89" i="31" s="1"/>
  <c r="BF762" i="8"/>
  <c r="BG88" i="29" s="1"/>
  <c r="X762" i="8"/>
  <c r="Y88" i="29" s="1"/>
  <c r="AZ824" i="8"/>
  <c r="BI824" i="8"/>
  <c r="BE824" i="8"/>
  <c r="BA824" i="8"/>
  <c r="P824" i="8"/>
  <c r="AK699" i="8"/>
  <c r="AL89" i="31" s="1"/>
  <c r="W699" i="8"/>
  <c r="X89" i="31" s="1"/>
  <c r="I699" i="8"/>
  <c r="J89" i="31" s="1"/>
  <c r="W824" i="8"/>
  <c r="BD824" i="8"/>
  <c r="V824" i="8"/>
  <c r="AB824" i="8"/>
  <c r="AW699" i="8"/>
  <c r="AX89" i="31" s="1"/>
  <c r="BM762" i="8"/>
  <c r="BN88" i="29" s="1"/>
  <c r="AI824" i="8"/>
  <c r="AH762" i="8"/>
  <c r="AI88" i="29" s="1"/>
  <c r="T762" i="8"/>
  <c r="U88" i="29" s="1"/>
  <c r="AT762" i="8"/>
  <c r="AU88" i="29" s="1"/>
  <c r="AH824" i="8"/>
  <c r="H699" i="8"/>
  <c r="I89" i="31" s="1"/>
  <c r="AJ824" i="8"/>
  <c r="BN762" i="8"/>
  <c r="BO88" i="29" s="1"/>
  <c r="N762" i="8"/>
  <c r="O88" i="29" s="1"/>
  <c r="AX824" i="8"/>
  <c r="BD699" i="8"/>
  <c r="BE89" i="31" s="1"/>
  <c r="BB762" i="8"/>
  <c r="BC88" i="29" s="1"/>
  <c r="H762" i="8"/>
  <c r="I88" i="29" s="1"/>
  <c r="O699" i="8"/>
  <c r="P89" i="31" s="1"/>
  <c r="AV762" i="8"/>
  <c r="AW88" i="29" s="1"/>
  <c r="AI699" i="8"/>
  <c r="AJ89" i="31" s="1"/>
  <c r="AU699" i="8"/>
  <c r="AV89" i="31" s="1"/>
  <c r="BB699" i="8"/>
  <c r="BC89" i="31" s="1"/>
  <c r="AN699" i="8"/>
  <c r="AO89" i="31" s="1"/>
  <c r="AY762" i="8"/>
  <c r="AZ88" i="29" s="1"/>
  <c r="AN824" i="8"/>
  <c r="AF824" i="8"/>
  <c r="AI762" i="8"/>
  <c r="AJ88" i="29" s="1"/>
  <c r="U762" i="8"/>
  <c r="V88" i="29" s="1"/>
  <c r="K762" i="8"/>
  <c r="L88" i="29" s="1"/>
  <c r="R762" i="8"/>
  <c r="S88" i="29" s="1"/>
  <c r="AX762" i="8"/>
  <c r="AY88" i="29" s="1"/>
  <c r="Y762" i="8"/>
  <c r="Z88" i="29" s="1"/>
  <c r="BA762" i="8"/>
  <c r="BB88" i="29" s="1"/>
  <c r="AL762" i="8"/>
  <c r="AM88" i="29" s="1"/>
  <c r="AC699" i="8"/>
  <c r="AD89" i="31" s="1"/>
  <c r="Q699" i="8"/>
  <c r="R89" i="31" s="1"/>
  <c r="N824" i="8"/>
  <c r="AG824" i="8"/>
  <c r="T699" i="8"/>
  <c r="U89" i="31" s="1"/>
  <c r="BE699" i="8"/>
  <c r="BF89" i="31" s="1"/>
  <c r="BB824" i="8"/>
  <c r="AG762" i="8"/>
  <c r="AH88" i="29" s="1"/>
  <c r="AV699" i="8"/>
  <c r="AW89" i="31" s="1"/>
  <c r="AP824" i="8"/>
  <c r="AY699" i="8"/>
  <c r="AZ89" i="31" s="1"/>
  <c r="W762" i="8"/>
  <c r="X88" i="29" s="1"/>
  <c r="S699" i="8"/>
  <c r="T89" i="31" s="1"/>
  <c r="G762" i="8"/>
  <c r="H88" i="29" s="1"/>
  <c r="AS824" i="8"/>
  <c r="AR699" i="8"/>
  <c r="AS89" i="31" s="1"/>
  <c r="BJ762" i="8"/>
  <c r="BK88" i="29" s="1"/>
  <c r="U699" i="8"/>
  <c r="V89" i="31" s="1"/>
  <c r="AE824" i="8"/>
  <c r="AX699" i="8"/>
  <c r="AY89" i="31" s="1"/>
  <c r="BI699" i="8"/>
  <c r="BJ89" i="31" s="1"/>
  <c r="BG824" i="8"/>
  <c r="AQ762" i="8"/>
  <c r="AR88" i="29" s="1"/>
  <c r="AE762" i="8"/>
  <c r="AF88" i="29" s="1"/>
  <c r="I824" i="8"/>
  <c r="AT824" i="8"/>
  <c r="M762" i="8"/>
  <c r="N88" i="29" s="1"/>
  <c r="BN824" i="8"/>
  <c r="Z699" i="8"/>
  <c r="AA89" i="31" s="1"/>
  <c r="AM762" i="8"/>
  <c r="AN88" i="29" s="1"/>
  <c r="AR762" i="8"/>
  <c r="AS88" i="29" s="1"/>
  <c r="AY824" i="8"/>
  <c r="U824" i="8"/>
  <c r="H824" i="8"/>
  <c r="H89" i="34"/>
  <c r="F824" i="8"/>
  <c r="BM96" i="29"/>
  <c r="BM102" i="29"/>
  <c r="I96" i="29"/>
  <c r="I102" i="29"/>
  <c r="AD96" i="29"/>
  <c r="AD102" i="29"/>
  <c r="AZ102" i="29"/>
  <c r="AZ96" i="29"/>
  <c r="AA96" i="29"/>
  <c r="AA102" i="29"/>
  <c r="G253" i="8"/>
  <c r="G286" i="8" s="1"/>
  <c r="G319" i="8" s="1"/>
  <c r="G353" i="8" s="1"/>
  <c r="H253" i="8" s="1"/>
  <c r="H286" i="8" s="1"/>
  <c r="F449" i="8"/>
  <c r="F512" i="8" s="1"/>
  <c r="F480" i="8"/>
  <c r="F543" i="8" s="1"/>
  <c r="N109" i="34"/>
  <c r="G376" i="8"/>
  <c r="J109" i="34"/>
  <c r="Q108" i="34"/>
  <c r="G103" i="29"/>
  <c r="G97" i="29"/>
  <c r="AJ103" i="29"/>
  <c r="AJ97" i="29"/>
  <c r="AQ108" i="34"/>
  <c r="M109" i="34"/>
  <c r="G488" i="8"/>
  <c r="G457" i="8"/>
  <c r="L108" i="34"/>
  <c r="BN108" i="34"/>
  <c r="AZ108" i="34"/>
  <c r="AW108" i="34"/>
  <c r="Q109" i="34"/>
  <c r="O97" i="29"/>
  <c r="O103" i="29"/>
  <c r="BC103" i="29"/>
  <c r="BC97" i="29"/>
  <c r="BD108" i="34"/>
  <c r="AQ109" i="34"/>
  <c r="H90" i="34"/>
  <c r="I764" i="8"/>
  <c r="J89" i="29" s="1"/>
  <c r="AA826" i="8"/>
  <c r="AB46" i="27" s="1"/>
  <c r="W701" i="8"/>
  <c r="X90" i="31" s="1"/>
  <c r="U701" i="8"/>
  <c r="V90" i="31" s="1"/>
  <c r="F701" i="8"/>
  <c r="G90" i="31" s="1"/>
  <c r="BE826" i="8"/>
  <c r="BF46" i="27" s="1"/>
  <c r="AO764" i="8"/>
  <c r="AP89" i="29" s="1"/>
  <c r="BM826" i="8"/>
  <c r="BN46" i="27" s="1"/>
  <c r="AM826" i="8"/>
  <c r="AN46" i="27" s="1"/>
  <c r="AJ764" i="8"/>
  <c r="AK89" i="29" s="1"/>
  <c r="AH764" i="8"/>
  <c r="AI89" i="29" s="1"/>
  <c r="AE701" i="8"/>
  <c r="AF90" i="31" s="1"/>
  <c r="U826" i="8"/>
  <c r="V46" i="27" s="1"/>
  <c r="AO701" i="8"/>
  <c r="AP90" i="31" s="1"/>
  <c r="BC826" i="8"/>
  <c r="BD46" i="27" s="1"/>
  <c r="AY701" i="8"/>
  <c r="AZ90" i="31" s="1"/>
  <c r="AC826" i="8"/>
  <c r="AD46" i="27" s="1"/>
  <c r="AK701" i="8"/>
  <c r="AL90" i="31" s="1"/>
  <c r="H701" i="8"/>
  <c r="I90" i="31" s="1"/>
  <c r="BI826" i="8"/>
  <c r="BJ46" i="27" s="1"/>
  <c r="AS701" i="8"/>
  <c r="AT90" i="31" s="1"/>
  <c r="AT826" i="8"/>
  <c r="AU46" i="27" s="1"/>
  <c r="R701" i="8"/>
  <c r="S90" i="31" s="1"/>
  <c r="S826" i="8"/>
  <c r="T46" i="27" s="1"/>
  <c r="P764" i="8"/>
  <c r="Q89" i="29" s="1"/>
  <c r="AL701" i="8"/>
  <c r="AM90" i="31" s="1"/>
  <c r="BI764" i="8"/>
  <c r="BJ89" i="29" s="1"/>
  <c r="AK826" i="8"/>
  <c r="AL46" i="27" s="1"/>
  <c r="BF764" i="8"/>
  <c r="BG89" i="29" s="1"/>
  <c r="V826" i="8"/>
  <c r="W46" i="27" s="1"/>
  <c r="BC764" i="8"/>
  <c r="BD89" i="29" s="1"/>
  <c r="BM701" i="8"/>
  <c r="BN90" i="31" s="1"/>
  <c r="BB826" i="8"/>
  <c r="BC46" i="27" s="1"/>
  <c r="BK764" i="8"/>
  <c r="BL89" i="29" s="1"/>
  <c r="BI701" i="8"/>
  <c r="BJ90" i="31" s="1"/>
  <c r="G764" i="8"/>
  <c r="H89" i="29" s="1"/>
  <c r="Y826" i="8"/>
  <c r="Z46" i="27" s="1"/>
  <c r="AT764" i="8"/>
  <c r="AU89" i="29" s="1"/>
  <c r="AQ764" i="8"/>
  <c r="AR89" i="29" s="1"/>
  <c r="BA701" i="8"/>
  <c r="BB90" i="31" s="1"/>
  <c r="AP826" i="8"/>
  <c r="AQ46" i="27" s="1"/>
  <c r="AY764" i="8"/>
  <c r="AZ89" i="29" s="1"/>
  <c r="AW701" i="8"/>
  <c r="AX90" i="31" s="1"/>
  <c r="N826" i="8"/>
  <c r="O46" i="27" s="1"/>
  <c r="AV826" i="8"/>
  <c r="AW46" i="27" s="1"/>
  <c r="AF701" i="8"/>
  <c r="AG90" i="31" s="1"/>
  <c r="AS826" i="8"/>
  <c r="AT46" i="27" s="1"/>
  <c r="BN764" i="8"/>
  <c r="BO89" i="29" s="1"/>
  <c r="BA826" i="8"/>
  <c r="BB46" i="27" s="1"/>
  <c r="AX764" i="8"/>
  <c r="AY89" i="29" s="1"/>
  <c r="AW764" i="8"/>
  <c r="AX89" i="29" s="1"/>
  <c r="AY826" i="8"/>
  <c r="AZ46" i="27" s="1"/>
  <c r="BJ826" i="8"/>
  <c r="BK46" i="27" s="1"/>
  <c r="V701" i="8"/>
  <c r="W90" i="31" s="1"/>
  <c r="W826" i="8"/>
  <c r="X46" i="27" s="1"/>
  <c r="BD764" i="8"/>
  <c r="BE89" i="29" s="1"/>
  <c r="T826" i="8"/>
  <c r="U46" i="27" s="1"/>
  <c r="BA764" i="8"/>
  <c r="BB89" i="29" s="1"/>
  <c r="AA701" i="8"/>
  <c r="AB90" i="31" s="1"/>
  <c r="J701" i="8"/>
  <c r="K90" i="31" s="1"/>
  <c r="I826" i="8"/>
  <c r="J46" i="27" s="1"/>
  <c r="K764" i="8"/>
  <c r="L89" i="29" s="1"/>
  <c r="BH826" i="8"/>
  <c r="BI46" i="27" s="1"/>
  <c r="BB701" i="8"/>
  <c r="BC90" i="31" s="1"/>
  <c r="F826" i="8"/>
  <c r="AA764" i="8"/>
  <c r="AB89" i="29" s="1"/>
  <c r="M826" i="8"/>
  <c r="N46" i="27" s="1"/>
  <c r="BF701" i="8"/>
  <c r="BG90" i="31" s="1"/>
  <c r="AJ826" i="8"/>
  <c r="AK46" i="27" s="1"/>
  <c r="AP701" i="8"/>
  <c r="AQ90" i="31" s="1"/>
  <c r="BD826" i="8"/>
  <c r="BE46" i="27" s="1"/>
  <c r="AO826" i="8"/>
  <c r="AP46" i="27" s="1"/>
  <c r="O826" i="8"/>
  <c r="P46" i="27" s="1"/>
  <c r="O701" i="8"/>
  <c r="P90" i="31" s="1"/>
  <c r="AT701" i="8"/>
  <c r="AU90" i="31" s="1"/>
  <c r="X826" i="8"/>
  <c r="Y46" i="27" s="1"/>
  <c r="AD701" i="8"/>
  <c r="AE90" i="31" s="1"/>
  <c r="AR826" i="8"/>
  <c r="AS46" i="27" s="1"/>
  <c r="BK701" i="8"/>
  <c r="BL90" i="31" s="1"/>
  <c r="Q826" i="8"/>
  <c r="R46" i="27" s="1"/>
  <c r="AJ701" i="8"/>
  <c r="AK90" i="31" s="1"/>
  <c r="Y764" i="8"/>
  <c r="Z89" i="29" s="1"/>
  <c r="AH701" i="8"/>
  <c r="AI90" i="31" s="1"/>
  <c r="F764" i="8"/>
  <c r="G89" i="29" s="1"/>
  <c r="AF826" i="8"/>
  <c r="AG46" i="27" s="1"/>
  <c r="AM701" i="8"/>
  <c r="AN90" i="31" s="1"/>
  <c r="G826" i="8"/>
  <c r="H46" i="27" s="1"/>
  <c r="BG764" i="8"/>
  <c r="BH89" i="29" s="1"/>
  <c r="AE764" i="8"/>
  <c r="AF89" i="29" s="1"/>
  <c r="BL764" i="8"/>
  <c r="BM89" i="29" s="1"/>
  <c r="W764" i="8"/>
  <c r="X89" i="29" s="1"/>
  <c r="AQ701" i="8"/>
  <c r="AR90" i="31" s="1"/>
  <c r="AB764" i="8"/>
  <c r="AC89" i="29" s="1"/>
  <c r="X701" i="8"/>
  <c r="Y90" i="31" s="1"/>
  <c r="K701" i="8"/>
  <c r="L90" i="31" s="1"/>
  <c r="AU701" i="8"/>
  <c r="AV90" i="31" s="1"/>
  <c r="BD701" i="8"/>
  <c r="BE90" i="31" s="1"/>
  <c r="AR764" i="8"/>
  <c r="AS89" i="29" s="1"/>
  <c r="AZ701" i="8"/>
  <c r="BA90" i="31" s="1"/>
  <c r="AD826" i="8"/>
  <c r="AE46" i="27" s="1"/>
  <c r="Y701" i="8"/>
  <c r="Z90" i="31" s="1"/>
  <c r="N701" i="8"/>
  <c r="O90" i="31" s="1"/>
  <c r="AV764" i="8"/>
  <c r="AW89" i="29" s="1"/>
  <c r="BE764" i="8"/>
  <c r="BF89" i="29" s="1"/>
  <c r="BF826" i="8"/>
  <c r="BG46" i="27" s="1"/>
  <c r="P701" i="8"/>
  <c r="Q90" i="31" s="1"/>
  <c r="Z764" i="8"/>
  <c r="AA89" i="29" s="1"/>
  <c r="I701" i="8"/>
  <c r="J90" i="31" s="1"/>
  <c r="BH701" i="8"/>
  <c r="BI90" i="31" s="1"/>
  <c r="M701" i="8"/>
  <c r="N90" i="31" s="1"/>
  <c r="AX826" i="8"/>
  <c r="AY46" i="27" s="1"/>
  <c r="AG764" i="8"/>
  <c r="AH89" i="29" s="1"/>
  <c r="AC701" i="8"/>
  <c r="AD90" i="31" s="1"/>
  <c r="AC764" i="8"/>
  <c r="AD89" i="29" s="1"/>
  <c r="AZ826" i="8"/>
  <c r="BA46" i="27" s="1"/>
  <c r="O764" i="8"/>
  <c r="P89" i="29" s="1"/>
  <c r="L701" i="8"/>
  <c r="M90" i="31" s="1"/>
  <c r="L826" i="8"/>
  <c r="M46" i="27" s="1"/>
  <c r="H764" i="8"/>
  <c r="I89" i="29" s="1"/>
  <c r="Z826" i="8"/>
  <c r="AA46" i="27" s="1"/>
  <c r="BG826" i="8"/>
  <c r="BH46" i="27" s="1"/>
  <c r="BB764" i="8"/>
  <c r="BC89" i="29" s="1"/>
  <c r="AQ826" i="8"/>
  <c r="AR46" i="27" s="1"/>
  <c r="BJ701" i="8"/>
  <c r="BK90" i="31" s="1"/>
  <c r="AB826" i="8"/>
  <c r="AC46" i="27" s="1"/>
  <c r="AV701" i="8"/>
  <c r="AW90" i="31" s="1"/>
  <c r="AG701" i="8"/>
  <c r="AH90" i="31" s="1"/>
  <c r="AI826" i="8"/>
  <c r="AJ46" i="27" s="1"/>
  <c r="AD764" i="8"/>
  <c r="AE89" i="29" s="1"/>
  <c r="Z701" i="8"/>
  <c r="AA90" i="31" s="1"/>
  <c r="AS764" i="8"/>
  <c r="AT89" i="29" s="1"/>
  <c r="BL701" i="8"/>
  <c r="BM90" i="31" s="1"/>
  <c r="J764" i="8"/>
  <c r="K89" i="29" s="1"/>
  <c r="U764" i="8"/>
  <c r="V89" i="29" s="1"/>
  <c r="AN701" i="8"/>
  <c r="AO90" i="31" s="1"/>
  <c r="AU826" i="8"/>
  <c r="AV46" i="27" s="1"/>
  <c r="AB701" i="8"/>
  <c r="AC90" i="31" s="1"/>
  <c r="BM764" i="8"/>
  <c r="BN89" i="29" s="1"/>
  <c r="M764" i="8"/>
  <c r="N89" i="29" s="1"/>
  <c r="L764" i="8"/>
  <c r="M89" i="29" s="1"/>
  <c r="BE701" i="8"/>
  <c r="BF90" i="31" s="1"/>
  <c r="Q764" i="8"/>
  <c r="R89" i="29" s="1"/>
  <c r="V764" i="8"/>
  <c r="W89" i="29" s="1"/>
  <c r="AE826" i="8"/>
  <c r="AF46" i="27" s="1"/>
  <c r="Q701" i="8"/>
  <c r="R90" i="31" s="1"/>
  <c r="BJ764" i="8"/>
  <c r="BK89" i="29" s="1"/>
  <c r="AK764" i="8"/>
  <c r="AL89" i="29" s="1"/>
  <c r="AP764" i="8"/>
  <c r="AQ89" i="29" s="1"/>
  <c r="AL764" i="8"/>
  <c r="AM89" i="29" s="1"/>
  <c r="K826" i="8"/>
  <c r="L46" i="27" s="1"/>
  <c r="BK826" i="8"/>
  <c r="BL46" i="27" s="1"/>
  <c r="AU764" i="8"/>
  <c r="AV89" i="29" s="1"/>
  <c r="R764" i="8"/>
  <c r="S89" i="29" s="1"/>
  <c r="BL826" i="8"/>
  <c r="BM46" i="27" s="1"/>
  <c r="AI764" i="8"/>
  <c r="AJ89" i="29" s="1"/>
  <c r="AN826" i="8"/>
  <c r="AO46" i="27" s="1"/>
  <c r="AW826" i="8"/>
  <c r="AX46" i="27" s="1"/>
  <c r="BN701" i="8"/>
  <c r="BO90" i="31" s="1"/>
  <c r="P826" i="8"/>
  <c r="Q46" i="27" s="1"/>
  <c r="S764" i="8"/>
  <c r="T89" i="29" s="1"/>
  <c r="BG701" i="8"/>
  <c r="BH90" i="31" s="1"/>
  <c r="AG826" i="8"/>
  <c r="AH46" i="27" s="1"/>
  <c r="AX701" i="8"/>
  <c r="AY90" i="31" s="1"/>
  <c r="AI701" i="8"/>
  <c r="AJ90" i="31" s="1"/>
  <c r="AM764" i="8"/>
  <c r="AN89" i="29" s="1"/>
  <c r="BH764" i="8"/>
  <c r="BI89" i="29" s="1"/>
  <c r="BC701" i="8"/>
  <c r="BD90" i="31" s="1"/>
  <c r="N764" i="8"/>
  <c r="O89" i="29" s="1"/>
  <c r="X764" i="8"/>
  <c r="Y89" i="29" s="1"/>
  <c r="S701" i="8"/>
  <c r="T90" i="31" s="1"/>
  <c r="H826" i="8"/>
  <c r="I46" i="27" s="1"/>
  <c r="AL826" i="8"/>
  <c r="AM46" i="27" s="1"/>
  <c r="AF764" i="8"/>
  <c r="AG89" i="29" s="1"/>
  <c r="AZ764" i="8"/>
  <c r="BA89" i="29" s="1"/>
  <c r="G701" i="8"/>
  <c r="H90" i="31" s="1"/>
  <c r="T764" i="8"/>
  <c r="U89" i="29" s="1"/>
  <c r="AN764" i="8"/>
  <c r="AO89" i="29" s="1"/>
  <c r="J826" i="8"/>
  <c r="K46" i="27" s="1"/>
  <c r="AR701" i="8"/>
  <c r="AS90" i="31" s="1"/>
  <c r="AH826" i="8"/>
  <c r="AI46" i="27" s="1"/>
  <c r="BN826" i="8"/>
  <c r="BO46" i="27" s="1"/>
  <c r="T701" i="8"/>
  <c r="U90" i="31" s="1"/>
  <c r="R826" i="8"/>
  <c r="S46" i="27" s="1"/>
  <c r="BI96" i="29"/>
  <c r="BI102" i="29"/>
  <c r="BE96" i="29"/>
  <c r="BE102" i="29"/>
  <c r="AH102" i="29"/>
  <c r="AH96" i="29"/>
  <c r="BK96" i="29"/>
  <c r="BK102" i="29"/>
  <c r="AL102" i="29"/>
  <c r="AL96" i="29"/>
  <c r="W102" i="29"/>
  <c r="W96" i="29"/>
  <c r="H329" i="8"/>
  <c r="H363" i="8" s="1"/>
  <c r="I263" i="8" s="1"/>
  <c r="I296" i="8" s="1"/>
  <c r="H327" i="8"/>
  <c r="H361" i="8" s="1"/>
  <c r="I261" i="8" s="1"/>
  <c r="I294" i="8" s="1"/>
  <c r="L109" i="34"/>
  <c r="BN109" i="34"/>
  <c r="AZ109" i="34"/>
  <c r="AW109" i="34"/>
  <c r="X97" i="29"/>
  <c r="X103" i="29"/>
  <c r="BJ97" i="29"/>
  <c r="BJ103" i="29"/>
  <c r="Z97" i="29"/>
  <c r="Z103" i="29"/>
  <c r="BE97" i="29"/>
  <c r="BE103" i="29"/>
  <c r="BD109" i="34"/>
  <c r="P108" i="34"/>
  <c r="BC108" i="34"/>
  <c r="BO108" i="34"/>
  <c r="AC96" i="29"/>
  <c r="AC102" i="29"/>
  <c r="M102" i="29"/>
  <c r="M96" i="29"/>
  <c r="BH102" i="29"/>
  <c r="BH96" i="29"/>
  <c r="BG96" i="29"/>
  <c r="BG102" i="29"/>
  <c r="AO109" i="34"/>
  <c r="BG108" i="34"/>
  <c r="AF108" i="34"/>
  <c r="BI103" i="29"/>
  <c r="BI97" i="29"/>
  <c r="BN103" i="29"/>
  <c r="BN97" i="29"/>
  <c r="AX109" i="34"/>
  <c r="P109" i="34"/>
  <c r="BC109" i="34"/>
  <c r="BO109" i="34"/>
  <c r="BL108" i="34"/>
  <c r="BC96" i="29"/>
  <c r="BC102" i="29"/>
  <c r="V102" i="29"/>
  <c r="V96" i="29"/>
  <c r="BG109" i="34"/>
  <c r="AF109" i="34"/>
  <c r="G36" i="27"/>
  <c r="H36" i="27"/>
  <c r="AF97" i="29"/>
  <c r="AF103" i="29"/>
  <c r="AW103" i="29"/>
  <c r="AW97" i="29"/>
  <c r="AX108" i="34"/>
  <c r="F496" i="8"/>
  <c r="F559" i="8" s="1"/>
  <c r="G269" i="8"/>
  <c r="G302" i="8" s="1"/>
  <c r="G335" i="8" s="1"/>
  <c r="G369" i="8" s="1"/>
  <c r="H269" i="8" s="1"/>
  <c r="H302" i="8" s="1"/>
  <c r="F465" i="8"/>
  <c r="F528" i="8" s="1"/>
  <c r="AN108" i="34"/>
  <c r="BL109" i="34"/>
  <c r="G330" i="8"/>
  <c r="G364" i="8" s="1"/>
  <c r="H264" i="8" s="1"/>
  <c r="K102" i="29"/>
  <c r="K96" i="29"/>
  <c r="N102" i="29"/>
  <c r="N96" i="29"/>
  <c r="AV96" i="29"/>
  <c r="AV102" i="29"/>
  <c r="F483" i="8"/>
  <c r="F546" i="8" s="1"/>
  <c r="G256" i="8"/>
  <c r="G289" i="8" s="1"/>
  <c r="G322" i="8" s="1"/>
  <c r="G356" i="8" s="1"/>
  <c r="H256" i="8" s="1"/>
  <c r="H289" i="8" s="1"/>
  <c r="F452" i="8"/>
  <c r="F515" i="8" s="1"/>
  <c r="AS97" i="29"/>
  <c r="AS103" i="29"/>
  <c r="Y97" i="29"/>
  <c r="Y103" i="29"/>
  <c r="AA97" i="29"/>
  <c r="AA103" i="29"/>
  <c r="AZ697" i="8"/>
  <c r="BA87" i="31" s="1"/>
  <c r="BM760" i="8"/>
  <c r="BN86" i="29" s="1"/>
  <c r="W760" i="8"/>
  <c r="X86" i="29" s="1"/>
  <c r="AG822" i="8"/>
  <c r="H822" i="8"/>
  <c r="L822" i="8"/>
  <c r="BD822" i="8"/>
  <c r="AL760" i="8"/>
  <c r="AM86" i="29" s="1"/>
  <c r="U697" i="8"/>
  <c r="V87" i="31" s="1"/>
  <c r="BE760" i="8"/>
  <c r="BF86" i="29" s="1"/>
  <c r="F822" i="8"/>
  <c r="AD760" i="8"/>
  <c r="AE86" i="29" s="1"/>
  <c r="AG697" i="8"/>
  <c r="AH87" i="31" s="1"/>
  <c r="AP822" i="8"/>
  <c r="AR760" i="8"/>
  <c r="AS86" i="29" s="1"/>
  <c r="Y822" i="8"/>
  <c r="J697" i="8"/>
  <c r="K87" i="31" s="1"/>
  <c r="AT697" i="8"/>
  <c r="AU87" i="31" s="1"/>
  <c r="AT760" i="8"/>
  <c r="AU86" i="29" s="1"/>
  <c r="I697" i="8"/>
  <c r="J87" i="31" s="1"/>
  <c r="R822" i="8"/>
  <c r="T760" i="8"/>
  <c r="U86" i="29" s="1"/>
  <c r="W697" i="8"/>
  <c r="X87" i="31" s="1"/>
  <c r="AE760" i="8"/>
  <c r="AF86" i="29" s="1"/>
  <c r="F760" i="8"/>
  <c r="G86" i="29" s="1"/>
  <c r="BN760" i="8"/>
  <c r="BO86" i="29" s="1"/>
  <c r="AC697" i="8"/>
  <c r="AD87" i="31" s="1"/>
  <c r="AL822" i="8"/>
  <c r="AN760" i="8"/>
  <c r="AO86" i="29" s="1"/>
  <c r="AQ697" i="8"/>
  <c r="AR87" i="31" s="1"/>
  <c r="P697" i="8"/>
  <c r="Q87" i="31" s="1"/>
  <c r="AC760" i="8"/>
  <c r="AD86" i="29" s="1"/>
  <c r="T697" i="8"/>
  <c r="U87" i="31" s="1"/>
  <c r="BM697" i="8"/>
  <c r="BN87" i="31" s="1"/>
  <c r="AH822" i="8"/>
  <c r="AJ760" i="8"/>
  <c r="AK86" i="29" s="1"/>
  <c r="AM697" i="8"/>
  <c r="AN87" i="31" s="1"/>
  <c r="AU822" i="8"/>
  <c r="AV697" i="8"/>
  <c r="AW87" i="31" s="1"/>
  <c r="U822" i="8"/>
  <c r="N697" i="8"/>
  <c r="O87" i="31" s="1"/>
  <c r="BI760" i="8"/>
  <c r="BJ86" i="29" s="1"/>
  <c r="BG760" i="8"/>
  <c r="BH86" i="29" s="1"/>
  <c r="BD697" i="8"/>
  <c r="BE87" i="31" s="1"/>
  <c r="BC822" i="8"/>
  <c r="O822" i="8"/>
  <c r="M822" i="8"/>
  <c r="BA760" i="8"/>
  <c r="BB86" i="29" s="1"/>
  <c r="AA697" i="8"/>
  <c r="AB87" i="31" s="1"/>
  <c r="BB760" i="8"/>
  <c r="BC86" i="29" s="1"/>
  <c r="S697" i="8"/>
  <c r="T87" i="31" s="1"/>
  <c r="AY822" i="8"/>
  <c r="K760" i="8"/>
  <c r="L86" i="29" s="1"/>
  <c r="AU697" i="8"/>
  <c r="AV87" i="31" s="1"/>
  <c r="M697" i="8"/>
  <c r="N87" i="31" s="1"/>
  <c r="BG697" i="8"/>
  <c r="BH87" i="31" s="1"/>
  <c r="BN697" i="8"/>
  <c r="BO87" i="31" s="1"/>
  <c r="AC822" i="8"/>
  <c r="F697" i="8"/>
  <c r="G87" i="31" s="1"/>
  <c r="BA697" i="8"/>
  <c r="BB87" i="31" s="1"/>
  <c r="X822" i="8"/>
  <c r="AE822" i="8"/>
  <c r="Z697" i="8"/>
  <c r="AA87" i="31" s="1"/>
  <c r="AF822" i="8"/>
  <c r="BF822" i="8"/>
  <c r="AR822" i="8"/>
  <c r="AG760" i="8"/>
  <c r="AH86" i="29" s="1"/>
  <c r="AS822" i="8"/>
  <c r="AU760" i="8"/>
  <c r="AV86" i="29" s="1"/>
  <c r="AH697" i="8"/>
  <c r="AI87" i="31" s="1"/>
  <c r="AZ822" i="8"/>
  <c r="P760" i="8"/>
  <c r="Q86" i="29" s="1"/>
  <c r="BL822" i="8"/>
  <c r="AR697" i="8"/>
  <c r="AS87" i="31" s="1"/>
  <c r="AO822" i="8"/>
  <c r="AS760" i="8"/>
  <c r="AT86" i="29" s="1"/>
  <c r="AQ822" i="8"/>
  <c r="AI822" i="8"/>
  <c r="AP697" i="8"/>
  <c r="AQ87" i="31" s="1"/>
  <c r="H87" i="34"/>
  <c r="AW697" i="8"/>
  <c r="AX87" i="31" s="1"/>
  <c r="AI697" i="8"/>
  <c r="AJ87" i="31" s="1"/>
  <c r="BJ760" i="8"/>
  <c r="BK86" i="29" s="1"/>
  <c r="AD697" i="8"/>
  <c r="AE87" i="31" s="1"/>
  <c r="V697" i="8"/>
  <c r="W87" i="31" s="1"/>
  <c r="S822" i="8"/>
  <c r="U760" i="8"/>
  <c r="V86" i="29" s="1"/>
  <c r="AV822" i="8"/>
  <c r="BB822" i="8"/>
  <c r="T822" i="8"/>
  <c r="BI697" i="8"/>
  <c r="BJ87" i="31" s="1"/>
  <c r="I760" i="8"/>
  <c r="J86" i="29" s="1"/>
  <c r="L697" i="8"/>
  <c r="M87" i="31" s="1"/>
  <c r="Q822" i="8"/>
  <c r="AK822" i="8"/>
  <c r="AS697" i="8"/>
  <c r="AT87" i="31" s="1"/>
  <c r="AZ760" i="8"/>
  <c r="BA86" i="29" s="1"/>
  <c r="R760" i="8"/>
  <c r="S86" i="29" s="1"/>
  <c r="BN822" i="8"/>
  <c r="AW760" i="8"/>
  <c r="AX86" i="29" s="1"/>
  <c r="AD822" i="8"/>
  <c r="AE697" i="8"/>
  <c r="AF87" i="31" s="1"/>
  <c r="Q697" i="8"/>
  <c r="R87" i="31" s="1"/>
  <c r="BL760" i="8"/>
  <c r="BM86" i="29" s="1"/>
  <c r="W822" i="8"/>
  <c r="BF697" i="8"/>
  <c r="BG87" i="31" s="1"/>
  <c r="AI760" i="8"/>
  <c r="AJ86" i="29" s="1"/>
  <c r="AW822" i="8"/>
  <c r="H760" i="8"/>
  <c r="I86" i="29" s="1"/>
  <c r="P822" i="8"/>
  <c r="BE697" i="8"/>
  <c r="BF87" i="31" s="1"/>
  <c r="AA822" i="8"/>
  <c r="AO760" i="8"/>
  <c r="AP86" i="29" s="1"/>
  <c r="AM760" i="8"/>
  <c r="AN86" i="29" s="1"/>
  <c r="I822" i="8"/>
  <c r="AV760" i="8"/>
  <c r="AW86" i="29" s="1"/>
  <c r="N760" i="8"/>
  <c r="O86" i="29" s="1"/>
  <c r="BJ822" i="8"/>
  <c r="Y760" i="8"/>
  <c r="Z86" i="29" s="1"/>
  <c r="BE822" i="8"/>
  <c r="BC760" i="8"/>
  <c r="BD86" i="29" s="1"/>
  <c r="N822" i="8"/>
  <c r="AT822" i="8"/>
  <c r="M760" i="8"/>
  <c r="N86" i="29" s="1"/>
  <c r="L760" i="8"/>
  <c r="M86" i="29" s="1"/>
  <c r="X760" i="8"/>
  <c r="Y86" i="29" s="1"/>
  <c r="AJ697" i="8"/>
  <c r="AK87" i="31" s="1"/>
  <c r="AF760" i="8"/>
  <c r="AG86" i="29" s="1"/>
  <c r="BK697" i="8"/>
  <c r="BL87" i="31" s="1"/>
  <c r="BL697" i="8"/>
  <c r="BM87" i="31" s="1"/>
  <c r="O760" i="8"/>
  <c r="P86" i="29" s="1"/>
  <c r="K697" i="8"/>
  <c r="L87" i="31" s="1"/>
  <c r="G822" i="8"/>
  <c r="X697" i="8"/>
  <c r="Y87" i="31" s="1"/>
  <c r="AY697" i="8"/>
  <c r="AZ87" i="31" s="1"/>
  <c r="BK822" i="8"/>
  <c r="AJ822" i="8"/>
  <c r="AH760" i="8"/>
  <c r="AI86" i="29" s="1"/>
  <c r="BB697" i="8"/>
  <c r="BC87" i="31" s="1"/>
  <c r="AN697" i="8"/>
  <c r="AO87" i="31" s="1"/>
  <c r="BD760" i="8"/>
  <c r="BE86" i="29" s="1"/>
  <c r="AY760" i="8"/>
  <c r="AZ86" i="29" s="1"/>
  <c r="AK760" i="8"/>
  <c r="AL86" i="29" s="1"/>
  <c r="BA822" i="8"/>
  <c r="S760" i="8"/>
  <c r="T86" i="29" s="1"/>
  <c r="AF697" i="8"/>
  <c r="AG87" i="31" s="1"/>
  <c r="O697" i="8"/>
  <c r="P87" i="31" s="1"/>
  <c r="BC697" i="8"/>
  <c r="BD87" i="31" s="1"/>
  <c r="BH697" i="8"/>
  <c r="BI87" i="31" s="1"/>
  <c r="AN822" i="8"/>
  <c r="BG822" i="8"/>
  <c r="AB822" i="8"/>
  <c r="BH822" i="8"/>
  <c r="Z760" i="8"/>
  <c r="AA86" i="29" s="1"/>
  <c r="BF760" i="8"/>
  <c r="BG86" i="29" s="1"/>
  <c r="AL697" i="8"/>
  <c r="AM87" i="31" s="1"/>
  <c r="BK760" i="8"/>
  <c r="BL86" i="29" s="1"/>
  <c r="Y697" i="8"/>
  <c r="Z87" i="31" s="1"/>
  <c r="AK697" i="8"/>
  <c r="AL87" i="31" s="1"/>
  <c r="K822" i="8"/>
  <c r="Q760" i="8"/>
  <c r="R86" i="29" s="1"/>
  <c r="AM822" i="8"/>
  <c r="J822" i="8"/>
  <c r="V822" i="8"/>
  <c r="AB697" i="8"/>
  <c r="AC87" i="31" s="1"/>
  <c r="H697" i="8"/>
  <c r="I87" i="31" s="1"/>
  <c r="AX822" i="8"/>
  <c r="BH760" i="8"/>
  <c r="BI86" i="29" s="1"/>
  <c r="G760" i="8"/>
  <c r="H86" i="29" s="1"/>
  <c r="BJ697" i="8"/>
  <c r="BK87" i="31" s="1"/>
  <c r="AX697" i="8"/>
  <c r="AY87" i="31" s="1"/>
  <c r="AA760" i="8"/>
  <c r="AB86" i="29" s="1"/>
  <c r="AB760" i="8"/>
  <c r="AC86" i="29" s="1"/>
  <c r="V760" i="8"/>
  <c r="W86" i="29" s="1"/>
  <c r="AQ760" i="8"/>
  <c r="AR86" i="29" s="1"/>
  <c r="G697" i="8"/>
  <c r="H87" i="31" s="1"/>
  <c r="AP760" i="8"/>
  <c r="AQ86" i="29" s="1"/>
  <c r="BM822" i="8"/>
  <c r="BI822" i="8"/>
  <c r="J760" i="8"/>
  <c r="K86" i="29" s="1"/>
  <c r="AO697" i="8"/>
  <c r="AP87" i="31" s="1"/>
  <c r="R697" i="8"/>
  <c r="S87" i="31" s="1"/>
  <c r="AX760" i="8"/>
  <c r="AY86" i="29" s="1"/>
  <c r="Z822" i="8"/>
  <c r="G445" i="8"/>
  <c r="G413" i="8"/>
  <c r="G476" i="8"/>
  <c r="AN109" i="34"/>
  <c r="BO102" i="29"/>
  <c r="BO96" i="29"/>
  <c r="AW102" i="29"/>
  <c r="AW96" i="29"/>
  <c r="BB96" i="29"/>
  <c r="BB102" i="29"/>
  <c r="AV108" i="34"/>
  <c r="Z768" i="8"/>
  <c r="AA92" i="29" s="1"/>
  <c r="Z705" i="8"/>
  <c r="AA93" i="31" s="1"/>
  <c r="F647" i="8"/>
  <c r="BD830" i="8"/>
  <c r="AQ768" i="8"/>
  <c r="AR92" i="29" s="1"/>
  <c r="AE705" i="8"/>
  <c r="AF93" i="31" s="1"/>
  <c r="X830" i="8"/>
  <c r="W768" i="8"/>
  <c r="X92" i="29" s="1"/>
  <c r="W705" i="8"/>
  <c r="X93" i="31" s="1"/>
  <c r="BJ768" i="8"/>
  <c r="BK92" i="29" s="1"/>
  <c r="BJ705" i="8"/>
  <c r="BK93" i="31" s="1"/>
  <c r="AQ830" i="8"/>
  <c r="AD768" i="8"/>
  <c r="AE92" i="29" s="1"/>
  <c r="R705" i="8"/>
  <c r="S93" i="31" s="1"/>
  <c r="F705" i="8"/>
  <c r="G93" i="31" s="1"/>
  <c r="BH830" i="8"/>
  <c r="BG768" i="8"/>
  <c r="BH92" i="29" s="1"/>
  <c r="BG705" i="8"/>
  <c r="BH93" i="31" s="1"/>
  <c r="AK705" i="8"/>
  <c r="AL93" i="31" s="1"/>
  <c r="BB830" i="8"/>
  <c r="BM768" i="8"/>
  <c r="BN92" i="29" s="1"/>
  <c r="I830" i="8"/>
  <c r="T768" i="8"/>
  <c r="U92" i="29" s="1"/>
  <c r="AF705" i="8"/>
  <c r="AG93" i="31" s="1"/>
  <c r="BI830" i="8"/>
  <c r="AI705" i="8"/>
  <c r="AJ93" i="31" s="1"/>
  <c r="BI705" i="8"/>
  <c r="BJ93" i="31" s="1"/>
  <c r="P768" i="8"/>
  <c r="Q92" i="29" s="1"/>
  <c r="AB705" i="8"/>
  <c r="AC93" i="31" s="1"/>
  <c r="AG830" i="8"/>
  <c r="AR768" i="8"/>
  <c r="AS92" i="29" s="1"/>
  <c r="BD705" i="8"/>
  <c r="BE93" i="31" s="1"/>
  <c r="AI768" i="8"/>
  <c r="AJ92" i="29" s="1"/>
  <c r="O830" i="8"/>
  <c r="Q830" i="8"/>
  <c r="AB768" i="8"/>
  <c r="AC92" i="29" s="1"/>
  <c r="AN705" i="8"/>
  <c r="AO93" i="31" s="1"/>
  <c r="AS830" i="8"/>
  <c r="BD768" i="8"/>
  <c r="BE92" i="29" s="1"/>
  <c r="L830" i="8"/>
  <c r="AU768" i="8"/>
  <c r="AV92" i="29" s="1"/>
  <c r="AA830" i="8"/>
  <c r="BA830" i="8"/>
  <c r="BL768" i="8"/>
  <c r="BM92" i="29" s="1"/>
  <c r="H830" i="8"/>
  <c r="S768" i="8"/>
  <c r="T92" i="29" s="1"/>
  <c r="AQ705" i="8"/>
  <c r="AR93" i="31" s="1"/>
  <c r="J768" i="8"/>
  <c r="K92" i="29" s="1"/>
  <c r="AH705" i="8"/>
  <c r="AI93" i="31" s="1"/>
  <c r="BK830" i="8"/>
  <c r="N768" i="8"/>
  <c r="O92" i="29" s="1"/>
  <c r="AX705" i="8"/>
  <c r="AY93" i="31" s="1"/>
  <c r="G830" i="8"/>
  <c r="Q705" i="8"/>
  <c r="R93" i="31" s="1"/>
  <c r="V830" i="8"/>
  <c r="AG768" i="8"/>
  <c r="AH92" i="29" s="1"/>
  <c r="BE705" i="8"/>
  <c r="BF93" i="31" s="1"/>
  <c r="X768" i="8"/>
  <c r="Y92" i="29" s="1"/>
  <c r="AV705" i="8"/>
  <c r="AW93" i="31" s="1"/>
  <c r="AY768" i="8"/>
  <c r="AZ92" i="29" s="1"/>
  <c r="AC768" i="8"/>
  <c r="AD92" i="29" s="1"/>
  <c r="G768" i="8"/>
  <c r="H92" i="29" s="1"/>
  <c r="AU830" i="8"/>
  <c r="Y830" i="8"/>
  <c r="AY830" i="8"/>
  <c r="BK768" i="8"/>
  <c r="BL92" i="29" s="1"/>
  <c r="AO768" i="8"/>
  <c r="AP92" i="29" s="1"/>
  <c r="AE768" i="8"/>
  <c r="AF92" i="29" s="1"/>
  <c r="BG830" i="8"/>
  <c r="AK830" i="8"/>
  <c r="M768" i="8"/>
  <c r="N92" i="29" s="1"/>
  <c r="N705" i="8"/>
  <c r="O93" i="31" s="1"/>
  <c r="BA768" i="8"/>
  <c r="BB92" i="29" s="1"/>
  <c r="BC768" i="8"/>
  <c r="BD92" i="29" s="1"/>
  <c r="I768" i="8"/>
  <c r="J92" i="29" s="1"/>
  <c r="AW830" i="8"/>
  <c r="Y768" i="8"/>
  <c r="Z92" i="29" s="1"/>
  <c r="G93" i="34"/>
  <c r="AL705" i="8"/>
  <c r="AM93" i="31" s="1"/>
  <c r="P705" i="8"/>
  <c r="Q93" i="31" s="1"/>
  <c r="F768" i="8"/>
  <c r="G92" i="29" s="1"/>
  <c r="U768" i="8"/>
  <c r="V92" i="29" s="1"/>
  <c r="K768" i="8"/>
  <c r="L92" i="29" s="1"/>
  <c r="AK768" i="8"/>
  <c r="AL92" i="29" s="1"/>
  <c r="P830" i="8"/>
  <c r="F651" i="8"/>
  <c r="AZ705" i="8"/>
  <c r="BA93" i="31" s="1"/>
  <c r="AD705" i="8"/>
  <c r="AE93" i="31" s="1"/>
  <c r="AS768" i="8"/>
  <c r="AT92" i="29" s="1"/>
  <c r="J705" i="8"/>
  <c r="K93" i="31" s="1"/>
  <c r="AW768" i="8"/>
  <c r="AX92" i="29" s="1"/>
  <c r="AZ830" i="8"/>
  <c r="AP830" i="8"/>
  <c r="AF830" i="8"/>
  <c r="BN705" i="8"/>
  <c r="BO93" i="31" s="1"/>
  <c r="T705" i="8"/>
  <c r="U93" i="31" s="1"/>
  <c r="BF705" i="8"/>
  <c r="BG93" i="31" s="1"/>
  <c r="X705" i="8"/>
  <c r="Y93" i="31" s="1"/>
  <c r="AL768" i="8"/>
  <c r="AM92" i="29" s="1"/>
  <c r="AN768" i="8"/>
  <c r="AO92" i="29" s="1"/>
  <c r="F830" i="8"/>
  <c r="AH830" i="8"/>
  <c r="AJ830" i="8"/>
  <c r="Z830" i="8"/>
  <c r="BH705" i="8"/>
  <c r="BI93" i="31" s="1"/>
  <c r="Y705" i="8"/>
  <c r="Z93" i="31" s="1"/>
  <c r="AA705" i="8"/>
  <c r="AB93" i="31" s="1"/>
  <c r="BB768" i="8"/>
  <c r="BC92" i="29" s="1"/>
  <c r="H768" i="8"/>
  <c r="I92" i="29" s="1"/>
  <c r="AH768" i="8"/>
  <c r="AI92" i="29" s="1"/>
  <c r="BJ830" i="8"/>
  <c r="AC830" i="8"/>
  <c r="AY705" i="8"/>
  <c r="AZ93" i="31" s="1"/>
  <c r="AC705" i="8"/>
  <c r="AD93" i="31" s="1"/>
  <c r="G705" i="8"/>
  <c r="H93" i="31" s="1"/>
  <c r="BF768" i="8"/>
  <c r="BG92" i="29" s="1"/>
  <c r="AJ768" i="8"/>
  <c r="AK92" i="29" s="1"/>
  <c r="BM830" i="8"/>
  <c r="S830" i="8"/>
  <c r="BA705" i="8"/>
  <c r="BB93" i="31" s="1"/>
  <c r="BC705" i="8"/>
  <c r="BD93" i="31" s="1"/>
  <c r="U705" i="8"/>
  <c r="V93" i="31" s="1"/>
  <c r="BH768" i="8"/>
  <c r="BI92" i="29" s="1"/>
  <c r="AA768" i="8"/>
  <c r="AB92" i="29" s="1"/>
  <c r="BC830" i="8"/>
  <c r="U830" i="8"/>
  <c r="W830" i="8"/>
  <c r="AS705" i="8"/>
  <c r="AT93" i="31" s="1"/>
  <c r="AU705" i="8"/>
  <c r="AV93" i="31" s="1"/>
  <c r="BL830" i="8"/>
  <c r="AP768" i="8"/>
  <c r="AQ92" i="29" s="1"/>
  <c r="I705" i="8"/>
  <c r="J93" i="31" s="1"/>
  <c r="AX768" i="8"/>
  <c r="AY92" i="29" s="1"/>
  <c r="BN768" i="8"/>
  <c r="BO92" i="29" s="1"/>
  <c r="AG705" i="8"/>
  <c r="AH93" i="31" s="1"/>
  <c r="M705" i="8"/>
  <c r="N93" i="31" s="1"/>
  <c r="AO705" i="8"/>
  <c r="AP93" i="31" s="1"/>
  <c r="M830" i="8"/>
  <c r="AW705" i="8"/>
  <c r="AX93" i="31" s="1"/>
  <c r="BM705" i="8"/>
  <c r="BN93" i="31" s="1"/>
  <c r="V705" i="8"/>
  <c r="W93" i="31" s="1"/>
  <c r="AO830" i="8"/>
  <c r="BE830" i="8"/>
  <c r="AT705" i="8"/>
  <c r="AU93" i="31" s="1"/>
  <c r="O768" i="8"/>
  <c r="P92" i="29" s="1"/>
  <c r="AP705" i="8"/>
  <c r="AQ93" i="31" s="1"/>
  <c r="N830" i="8"/>
  <c r="AM768" i="8"/>
  <c r="AN92" i="29" s="1"/>
  <c r="BB705" i="8"/>
  <c r="BC93" i="31" s="1"/>
  <c r="AL830" i="8"/>
  <c r="R830" i="8"/>
  <c r="J830" i="8"/>
  <c r="AX830" i="8"/>
  <c r="AD830" i="8"/>
  <c r="AT830" i="8"/>
  <c r="L768" i="8"/>
  <c r="M92" i="29" s="1"/>
  <c r="BN830" i="8"/>
  <c r="BF830" i="8"/>
  <c r="AV768" i="8"/>
  <c r="AW92" i="29" s="1"/>
  <c r="AZ768" i="8"/>
  <c r="BA92" i="29" s="1"/>
  <c r="AF768" i="8"/>
  <c r="AG92" i="29" s="1"/>
  <c r="K705" i="8"/>
  <c r="L93" i="31" s="1"/>
  <c r="O705" i="8"/>
  <c r="P93" i="31" s="1"/>
  <c r="S705" i="8"/>
  <c r="T93" i="31" s="1"/>
  <c r="AM830" i="8"/>
  <c r="AM705" i="8"/>
  <c r="AN93" i="31" s="1"/>
  <c r="K830" i="8"/>
  <c r="BI768" i="8"/>
  <c r="BJ92" i="29" s="1"/>
  <c r="BK705" i="8"/>
  <c r="BL93" i="31" s="1"/>
  <c r="AI830" i="8"/>
  <c r="L705" i="8"/>
  <c r="M93" i="31" s="1"/>
  <c r="AE830" i="8"/>
  <c r="BE768" i="8"/>
  <c r="BF92" i="29" s="1"/>
  <c r="AJ705" i="8"/>
  <c r="AK93" i="31" s="1"/>
  <c r="Q768" i="8"/>
  <c r="R92" i="29" s="1"/>
  <c r="H705" i="8"/>
  <c r="I93" i="31" s="1"/>
  <c r="BL705" i="8"/>
  <c r="BM93" i="31" s="1"/>
  <c r="AR705" i="8"/>
  <c r="AS93" i="31" s="1"/>
  <c r="T830" i="8"/>
  <c r="AV830" i="8"/>
  <c r="AB830" i="8"/>
  <c r="AR830" i="8"/>
  <c r="V768" i="8"/>
  <c r="W92" i="29" s="1"/>
  <c r="AN830" i="8"/>
  <c r="R768" i="8"/>
  <c r="S92" i="29" s="1"/>
  <c r="AT768" i="8"/>
  <c r="AU92" i="29" s="1"/>
  <c r="BO97" i="29"/>
  <c r="BO103" i="29"/>
  <c r="Q103" i="29"/>
  <c r="Q97" i="29"/>
  <c r="BB97" i="29"/>
  <c r="BB103" i="29"/>
  <c r="AC109" i="34"/>
  <c r="BJ108" i="34"/>
  <c r="G35" i="27"/>
  <c r="H35" i="27"/>
  <c r="H315" i="8"/>
  <c r="H349" i="8" s="1"/>
  <c r="I249" i="8" s="1"/>
  <c r="I282" i="8" s="1"/>
  <c r="T108" i="34"/>
  <c r="BD102" i="29"/>
  <c r="BD96" i="29"/>
  <c r="BL102" i="29"/>
  <c r="BL96" i="29"/>
  <c r="AV109" i="34"/>
  <c r="AL108" i="34"/>
  <c r="AP108" i="34"/>
  <c r="BB108" i="34"/>
  <c r="BE109" i="34"/>
  <c r="W103" i="29"/>
  <c r="W97" i="29"/>
  <c r="V97" i="29"/>
  <c r="V103" i="29"/>
  <c r="H311" i="8"/>
  <c r="H345" i="8" s="1"/>
  <c r="I245" i="8" s="1"/>
  <c r="AJ108" i="34"/>
  <c r="AY108" i="34"/>
  <c r="AC108" i="34"/>
  <c r="BJ109" i="34"/>
  <c r="AE109" i="34"/>
  <c r="Y108" i="34"/>
  <c r="T109" i="34"/>
  <c r="BA96" i="29"/>
  <c r="BA102" i="29"/>
  <c r="BN102" i="29"/>
  <c r="BN96" i="29"/>
  <c r="G391" i="8"/>
  <c r="AL109" i="34"/>
  <c r="AP109" i="34"/>
  <c r="BB109" i="34"/>
  <c r="BE108" i="34"/>
  <c r="H326" i="8"/>
  <c r="H360" i="8" s="1"/>
  <c r="I260" i="8" s="1"/>
  <c r="I293" i="8" s="1"/>
  <c r="AV97" i="29"/>
  <c r="AV103" i="29"/>
  <c r="BD97" i="29"/>
  <c r="BD103" i="29"/>
  <c r="AU97" i="29"/>
  <c r="AU103" i="29"/>
  <c r="S97" i="29"/>
  <c r="S103" i="29"/>
  <c r="G377" i="8"/>
  <c r="AJ109" i="34"/>
  <c r="AY109" i="34"/>
  <c r="H91" i="34"/>
  <c r="BA827" i="8"/>
  <c r="BB47" i="27" s="1"/>
  <c r="AK702" i="8"/>
  <c r="AL91" i="31" s="1"/>
  <c r="AY827" i="8"/>
  <c r="AZ47" i="27" s="1"/>
  <c r="BG702" i="8"/>
  <c r="BH91" i="31" s="1"/>
  <c r="AI765" i="8"/>
  <c r="AJ90" i="29" s="1"/>
  <c r="BE765" i="8"/>
  <c r="BF90" i="29" s="1"/>
  <c r="J827" i="8"/>
  <c r="K47" i="27" s="1"/>
  <c r="R702" i="8"/>
  <c r="S91" i="31" s="1"/>
  <c r="BA765" i="8"/>
  <c r="BB90" i="29" s="1"/>
  <c r="H827" i="8"/>
  <c r="I47" i="27" s="1"/>
  <c r="Q827" i="8"/>
  <c r="R47" i="27" s="1"/>
  <c r="BJ765" i="8"/>
  <c r="BK90" i="29" s="1"/>
  <c r="O827" i="8"/>
  <c r="P47" i="27" s="1"/>
  <c r="W702" i="8"/>
  <c r="X91" i="31" s="1"/>
  <c r="BI827" i="8"/>
  <c r="BJ47" i="27" s="1"/>
  <c r="U765" i="8"/>
  <c r="V90" i="29" s="1"/>
  <c r="AQ765" i="8"/>
  <c r="AR90" i="29" s="1"/>
  <c r="Q765" i="8"/>
  <c r="R90" i="29" s="1"/>
  <c r="O702" i="8"/>
  <c r="P91" i="31" s="1"/>
  <c r="R827" i="8"/>
  <c r="S47" i="27" s="1"/>
  <c r="AX702" i="8"/>
  <c r="AY91" i="31" s="1"/>
  <c r="AM827" i="8"/>
  <c r="AN47" i="27" s="1"/>
  <c r="AV765" i="8"/>
  <c r="AW90" i="29" s="1"/>
  <c r="AJ827" i="8"/>
  <c r="AK47" i="27" s="1"/>
  <c r="AS765" i="8"/>
  <c r="AT90" i="29" s="1"/>
  <c r="BD827" i="8"/>
  <c r="BE47" i="27" s="1"/>
  <c r="AO765" i="8"/>
  <c r="AP90" i="29" s="1"/>
  <c r="AZ765" i="8"/>
  <c r="BA90" i="29" s="1"/>
  <c r="Z702" i="8"/>
  <c r="AA91" i="31" s="1"/>
  <c r="X765" i="8"/>
  <c r="Y90" i="29" s="1"/>
  <c r="L827" i="8"/>
  <c r="M47" i="27" s="1"/>
  <c r="I765" i="8"/>
  <c r="J90" i="29" s="1"/>
  <c r="BC702" i="8"/>
  <c r="BD91" i="31" s="1"/>
  <c r="AF827" i="8"/>
  <c r="AG47" i="27" s="1"/>
  <c r="BC827" i="8"/>
  <c r="BD47" i="27" s="1"/>
  <c r="N702" i="8"/>
  <c r="O91" i="31" s="1"/>
  <c r="L765" i="8"/>
  <c r="M90" i="29" s="1"/>
  <c r="BF702" i="8"/>
  <c r="BG91" i="31" s="1"/>
  <c r="BG827" i="8"/>
  <c r="BH47" i="27" s="1"/>
  <c r="AQ702" i="8"/>
  <c r="AR91" i="31" s="1"/>
  <c r="T827" i="8"/>
  <c r="U47" i="27" s="1"/>
  <c r="AQ827" i="8"/>
  <c r="AR47" i="27" s="1"/>
  <c r="AM765" i="8"/>
  <c r="AN90" i="29" s="1"/>
  <c r="Y702" i="8"/>
  <c r="Z91" i="31" s="1"/>
  <c r="AL827" i="8"/>
  <c r="AM47" i="27" s="1"/>
  <c r="V702" i="8"/>
  <c r="W91" i="31" s="1"/>
  <c r="W827" i="8"/>
  <c r="X47" i="27" s="1"/>
  <c r="BD765" i="8"/>
  <c r="BE90" i="29" s="1"/>
  <c r="BN702" i="8"/>
  <c r="BO91" i="31" s="1"/>
  <c r="AB827" i="8"/>
  <c r="AC47" i="27" s="1"/>
  <c r="AW765" i="8"/>
  <c r="AX90" i="29" s="1"/>
  <c r="M827" i="8"/>
  <c r="N47" i="27" s="1"/>
  <c r="AH765" i="8"/>
  <c r="AI90" i="29" s="1"/>
  <c r="AS827" i="8"/>
  <c r="AT47" i="27" s="1"/>
  <c r="BB765" i="8"/>
  <c r="BC90" i="29" s="1"/>
  <c r="AZ702" i="8"/>
  <c r="BA91" i="31" s="1"/>
  <c r="AB765" i="8"/>
  <c r="AC90" i="29" s="1"/>
  <c r="AY765" i="8"/>
  <c r="AZ90" i="29" s="1"/>
  <c r="AI702" i="8"/>
  <c r="AJ91" i="31" s="1"/>
  <c r="K765" i="8"/>
  <c r="L90" i="29" s="1"/>
  <c r="S702" i="8"/>
  <c r="T91" i="31" s="1"/>
  <c r="U827" i="8"/>
  <c r="V47" i="27" s="1"/>
  <c r="AB702" i="8"/>
  <c r="AC91" i="31" s="1"/>
  <c r="AA765" i="8"/>
  <c r="AB90" i="29" s="1"/>
  <c r="K702" i="8"/>
  <c r="L91" i="31" s="1"/>
  <c r="AW827" i="8"/>
  <c r="AX47" i="27" s="1"/>
  <c r="AR765" i="8"/>
  <c r="AS90" i="29" s="1"/>
  <c r="I827" i="8"/>
  <c r="J47" i="27" s="1"/>
  <c r="P702" i="8"/>
  <c r="Q91" i="31" s="1"/>
  <c r="AD827" i="8"/>
  <c r="AE47" i="27" s="1"/>
  <c r="O765" i="8"/>
  <c r="P90" i="29" s="1"/>
  <c r="BH765" i="8"/>
  <c r="BI90" i="29" s="1"/>
  <c r="AK827" i="8"/>
  <c r="AL47" i="27" s="1"/>
  <c r="AF765" i="8"/>
  <c r="AG90" i="29" s="1"/>
  <c r="BM765" i="8"/>
  <c r="BN90" i="29" s="1"/>
  <c r="BM827" i="8"/>
  <c r="BN47" i="27" s="1"/>
  <c r="BH702" i="8"/>
  <c r="BI91" i="31" s="1"/>
  <c r="AJ765" i="8"/>
  <c r="AK90" i="29" s="1"/>
  <c r="Y827" i="8"/>
  <c r="Z47" i="27" s="1"/>
  <c r="T765" i="8"/>
  <c r="U90" i="29" s="1"/>
  <c r="BM702" i="8"/>
  <c r="BN91" i="31" s="1"/>
  <c r="AC765" i="8"/>
  <c r="AD90" i="29" s="1"/>
  <c r="AY702" i="8"/>
  <c r="AZ91" i="31" s="1"/>
  <c r="AO827" i="8"/>
  <c r="AP47" i="27" s="1"/>
  <c r="AV702" i="8"/>
  <c r="AW91" i="31" s="1"/>
  <c r="BJ827" i="8"/>
  <c r="BK47" i="27" s="1"/>
  <c r="BD702" i="8"/>
  <c r="BE91" i="31" s="1"/>
  <c r="BF827" i="8"/>
  <c r="BG47" i="27" s="1"/>
  <c r="BA702" i="8"/>
  <c r="BB91" i="31" s="1"/>
  <c r="AE827" i="8"/>
  <c r="AF47" i="27" s="1"/>
  <c r="L702" i="8"/>
  <c r="M91" i="31" s="1"/>
  <c r="N827" i="8"/>
  <c r="O47" i="27" s="1"/>
  <c r="BE702" i="8"/>
  <c r="BF91" i="31" s="1"/>
  <c r="T702" i="8"/>
  <c r="U91" i="31" s="1"/>
  <c r="V827" i="8"/>
  <c r="W47" i="27" s="1"/>
  <c r="Q702" i="8"/>
  <c r="R91" i="31" s="1"/>
  <c r="BI702" i="8"/>
  <c r="BJ91" i="31" s="1"/>
  <c r="AK765" i="8"/>
  <c r="AL90" i="29" s="1"/>
  <c r="AG702" i="8"/>
  <c r="AH91" i="31" s="1"/>
  <c r="AU827" i="8"/>
  <c r="AV47" i="27" s="1"/>
  <c r="AP765" i="8"/>
  <c r="AQ90" i="29" s="1"/>
  <c r="BK702" i="8"/>
  <c r="BL91" i="31" s="1"/>
  <c r="AP827" i="8"/>
  <c r="AQ47" i="27" s="1"/>
  <c r="AX765" i="8"/>
  <c r="AY90" i="29" s="1"/>
  <c r="BK827" i="8"/>
  <c r="BL47" i="27" s="1"/>
  <c r="BF765" i="8"/>
  <c r="BG90" i="29" s="1"/>
  <c r="AP702" i="8"/>
  <c r="AQ91" i="31" s="1"/>
  <c r="F827" i="8"/>
  <c r="BB827" i="8"/>
  <c r="BC47" i="27" s="1"/>
  <c r="Z765" i="8"/>
  <c r="AA90" i="29" s="1"/>
  <c r="AT702" i="8"/>
  <c r="AU91" i="31" s="1"/>
  <c r="V765" i="8"/>
  <c r="W90" i="29" s="1"/>
  <c r="F765" i="8"/>
  <c r="G90" i="29" s="1"/>
  <c r="AA702" i="8"/>
  <c r="AB91" i="31" s="1"/>
  <c r="BL827" i="8"/>
  <c r="BM47" i="27" s="1"/>
  <c r="J702" i="8"/>
  <c r="K91" i="31" s="1"/>
  <c r="BH827" i="8"/>
  <c r="BI47" i="27" s="1"/>
  <c r="AE765" i="8"/>
  <c r="AF90" i="29" s="1"/>
  <c r="AN765" i="8"/>
  <c r="AO90" i="29" s="1"/>
  <c r="AL702" i="8"/>
  <c r="AM91" i="31" s="1"/>
  <c r="AN827" i="8"/>
  <c r="AO47" i="27" s="1"/>
  <c r="AU765" i="8"/>
  <c r="AV90" i="29" s="1"/>
  <c r="X827" i="8"/>
  <c r="Y47" i="27" s="1"/>
  <c r="F702" i="8"/>
  <c r="G91" i="31" s="1"/>
  <c r="BE827" i="8"/>
  <c r="BF47" i="27" s="1"/>
  <c r="BL702" i="8"/>
  <c r="BM91" i="31" s="1"/>
  <c r="BG765" i="8"/>
  <c r="BH90" i="29" s="1"/>
  <c r="BB702" i="8"/>
  <c r="BC91" i="31" s="1"/>
  <c r="G702" i="8"/>
  <c r="H91" i="31" s="1"/>
  <c r="W765" i="8"/>
  <c r="X90" i="29" s="1"/>
  <c r="AD702" i="8"/>
  <c r="AE91" i="31" s="1"/>
  <c r="BL765" i="8"/>
  <c r="BM90" i="29" s="1"/>
  <c r="BC765" i="8"/>
  <c r="BD90" i="29" s="1"/>
  <c r="AU702" i="8"/>
  <c r="AV91" i="31" s="1"/>
  <c r="S765" i="8"/>
  <c r="T90" i="29" s="1"/>
  <c r="AX827" i="8"/>
  <c r="AY47" i="27" s="1"/>
  <c r="AG827" i="8"/>
  <c r="AH47" i="27" s="1"/>
  <c r="H702" i="8"/>
  <c r="I91" i="31" s="1"/>
  <c r="Z827" i="8"/>
  <c r="AA47" i="27" s="1"/>
  <c r="AM702" i="8"/>
  <c r="AN91" i="31" s="1"/>
  <c r="AJ702" i="8"/>
  <c r="AK91" i="31" s="1"/>
  <c r="AE702" i="8"/>
  <c r="AF91" i="31" s="1"/>
  <c r="X702" i="8"/>
  <c r="Y91" i="31" s="1"/>
  <c r="AT827" i="8"/>
  <c r="AU47" i="27" s="1"/>
  <c r="BI765" i="8"/>
  <c r="BJ90" i="29" s="1"/>
  <c r="AH827" i="8"/>
  <c r="AI47" i="27" s="1"/>
  <c r="G765" i="8"/>
  <c r="H90" i="29" s="1"/>
  <c r="H765" i="8"/>
  <c r="I90" i="29" s="1"/>
  <c r="Y765" i="8"/>
  <c r="Z90" i="29" s="1"/>
  <c r="AR702" i="8"/>
  <c r="AS91" i="31" s="1"/>
  <c r="G827" i="8"/>
  <c r="H47" i="27" s="1"/>
  <c r="M765" i="8"/>
  <c r="N90" i="29" s="1"/>
  <c r="AF702" i="8"/>
  <c r="AG91" i="31" s="1"/>
  <c r="AW702" i="8"/>
  <c r="AX91" i="31" s="1"/>
  <c r="AA827" i="8"/>
  <c r="AB47" i="27" s="1"/>
  <c r="AG765" i="8"/>
  <c r="AH90" i="29" s="1"/>
  <c r="AN702" i="8"/>
  <c r="AO91" i="31" s="1"/>
  <c r="M702" i="8"/>
  <c r="N91" i="31" s="1"/>
  <c r="AI827" i="8"/>
  <c r="AJ47" i="27" s="1"/>
  <c r="S827" i="8"/>
  <c r="T47" i="27" s="1"/>
  <c r="AL765" i="8"/>
  <c r="AM90" i="29" s="1"/>
  <c r="AS702" i="8"/>
  <c r="AT91" i="31" s="1"/>
  <c r="K827" i="8"/>
  <c r="L47" i="27" s="1"/>
  <c r="N765" i="8"/>
  <c r="O90" i="29" s="1"/>
  <c r="U702" i="8"/>
  <c r="V91" i="31" s="1"/>
  <c r="AO702" i="8"/>
  <c r="AP91" i="31" s="1"/>
  <c r="AZ827" i="8"/>
  <c r="BA47" i="27" s="1"/>
  <c r="I702" i="8"/>
  <c r="J91" i="31" s="1"/>
  <c r="AC702" i="8"/>
  <c r="AD91" i="31" s="1"/>
  <c r="BN827" i="8"/>
  <c r="BO47" i="27" s="1"/>
  <c r="P827" i="8"/>
  <c r="Q47" i="27" s="1"/>
  <c r="AT765" i="8"/>
  <c r="AU90" i="29" s="1"/>
  <c r="BN765" i="8"/>
  <c r="BO90" i="29" s="1"/>
  <c r="P765" i="8"/>
  <c r="Q90" i="29" s="1"/>
  <c r="BJ702" i="8"/>
  <c r="BK91" i="31" s="1"/>
  <c r="J765" i="8"/>
  <c r="K90" i="29" s="1"/>
  <c r="AD765" i="8"/>
  <c r="AE90" i="29" s="1"/>
  <c r="BK765" i="8"/>
  <c r="BL90" i="29" s="1"/>
  <c r="AV827" i="8"/>
  <c r="AW47" i="27" s="1"/>
  <c r="R765" i="8"/>
  <c r="S90" i="29" s="1"/>
  <c r="AC827" i="8"/>
  <c r="AD47" i="27" s="1"/>
  <c r="AH702" i="8"/>
  <c r="AI91" i="31" s="1"/>
  <c r="AR827" i="8"/>
  <c r="AS47" i="27" s="1"/>
  <c r="Y109" i="34"/>
  <c r="AQ102" i="29"/>
  <c r="AQ96" i="29"/>
  <c r="H325" i="8"/>
  <c r="H359" i="8" s="1"/>
  <c r="I259" i="8" s="1"/>
  <c r="I292" i="8" s="1"/>
  <c r="AG108" i="34"/>
  <c r="V108" i="34"/>
  <c r="R108" i="34"/>
  <c r="G392" i="8"/>
  <c r="AD103" i="29"/>
  <c r="AD97" i="29"/>
  <c r="AG97" i="29"/>
  <c r="AG103" i="29"/>
  <c r="AC715" i="8"/>
  <c r="AD101" i="31" s="1"/>
  <c r="AA715" i="8"/>
  <c r="AB101" i="31" s="1"/>
  <c r="AI840" i="8"/>
  <c r="BN778" i="8"/>
  <c r="BO100" i="29" s="1"/>
  <c r="AU715" i="8"/>
  <c r="AV101" i="31" s="1"/>
  <c r="AQ715" i="8"/>
  <c r="AR101" i="31" s="1"/>
  <c r="BB840" i="8"/>
  <c r="L840" i="8"/>
  <c r="AD715" i="8"/>
  <c r="AE101" i="31" s="1"/>
  <c r="H715" i="8"/>
  <c r="I101" i="31" s="1"/>
  <c r="AU778" i="8"/>
  <c r="AV100" i="29" s="1"/>
  <c r="Y778" i="8"/>
  <c r="Z100" i="29" s="1"/>
  <c r="Q715" i="8"/>
  <c r="R101" i="31" s="1"/>
  <c r="W715" i="8"/>
  <c r="X101" i="31" s="1"/>
  <c r="Z778" i="8"/>
  <c r="AA100" i="29" s="1"/>
  <c r="BK840" i="8"/>
  <c r="Y715" i="8"/>
  <c r="Z101" i="31" s="1"/>
  <c r="N778" i="8"/>
  <c r="O100" i="29" s="1"/>
  <c r="AM840" i="8"/>
  <c r="AZ778" i="8"/>
  <c r="BA100" i="29" s="1"/>
  <c r="AZ840" i="8"/>
  <c r="AX715" i="8"/>
  <c r="AY101" i="31" s="1"/>
  <c r="AW778" i="8"/>
  <c r="AX100" i="29" s="1"/>
  <c r="G778" i="8"/>
  <c r="H100" i="29" s="1"/>
  <c r="AG715" i="8"/>
  <c r="AH101" i="31" s="1"/>
  <c r="AG840" i="8"/>
  <c r="AE840" i="8"/>
  <c r="AZ715" i="8"/>
  <c r="BA101" i="31" s="1"/>
  <c r="AY778" i="8"/>
  <c r="AZ100" i="29" s="1"/>
  <c r="I778" i="8"/>
  <c r="J100" i="29" s="1"/>
  <c r="G101" i="34"/>
  <c r="AO715" i="8"/>
  <c r="AP101" i="31" s="1"/>
  <c r="AX778" i="8"/>
  <c r="AY100" i="29" s="1"/>
  <c r="AW840" i="8"/>
  <c r="AW715" i="8"/>
  <c r="AX101" i="31" s="1"/>
  <c r="BL778" i="8"/>
  <c r="BM100" i="29" s="1"/>
  <c r="AH840" i="8"/>
  <c r="AF715" i="8"/>
  <c r="AG101" i="31" s="1"/>
  <c r="AE778" i="8"/>
  <c r="AF100" i="29" s="1"/>
  <c r="AJ778" i="8"/>
  <c r="AK100" i="29" s="1"/>
  <c r="AK715" i="8"/>
  <c r="AL101" i="31" s="1"/>
  <c r="AJ840" i="8"/>
  <c r="AH715" i="8"/>
  <c r="AI101" i="31" s="1"/>
  <c r="AG778" i="8"/>
  <c r="AH100" i="29" s="1"/>
  <c r="T840" i="8"/>
  <c r="BE715" i="8"/>
  <c r="BF101" i="31" s="1"/>
  <c r="AE715" i="8"/>
  <c r="AF101" i="31" s="1"/>
  <c r="K840" i="8"/>
  <c r="X778" i="8"/>
  <c r="Y100" i="29" s="1"/>
  <c r="J778" i="8"/>
  <c r="K100" i="29" s="1"/>
  <c r="G840" i="8"/>
  <c r="G715" i="8"/>
  <c r="H101" i="31" s="1"/>
  <c r="O840" i="8"/>
  <c r="BI715" i="8"/>
  <c r="BJ101" i="31" s="1"/>
  <c r="T778" i="8"/>
  <c r="U100" i="29" s="1"/>
  <c r="U840" i="8"/>
  <c r="BD840" i="8"/>
  <c r="O778" i="8"/>
  <c r="P100" i="29" s="1"/>
  <c r="AV715" i="8"/>
  <c r="AW101" i="31" s="1"/>
  <c r="BJ715" i="8"/>
  <c r="BK101" i="31" s="1"/>
  <c r="AQ840" i="8"/>
  <c r="AY840" i="8"/>
  <c r="AV778" i="8"/>
  <c r="AW100" i="29" s="1"/>
  <c r="BM715" i="8"/>
  <c r="BN101" i="31" s="1"/>
  <c r="O715" i="8"/>
  <c r="P101" i="31" s="1"/>
  <c r="AN778" i="8"/>
  <c r="AO100" i="29" s="1"/>
  <c r="AI715" i="8"/>
  <c r="AJ101" i="31" s="1"/>
  <c r="P840" i="8"/>
  <c r="AB715" i="8"/>
  <c r="AC101" i="31" s="1"/>
  <c r="AP715" i="8"/>
  <c r="AQ101" i="31" s="1"/>
  <c r="AH778" i="8"/>
  <c r="AI100" i="29" s="1"/>
  <c r="U715" i="8"/>
  <c r="V101" i="31" s="1"/>
  <c r="AF778" i="8"/>
  <c r="AG100" i="29" s="1"/>
  <c r="BH778" i="8"/>
  <c r="BI100" i="29" s="1"/>
  <c r="H778" i="8"/>
  <c r="I100" i="29" s="1"/>
  <c r="BD715" i="8"/>
  <c r="BE101" i="31" s="1"/>
  <c r="AC778" i="8"/>
  <c r="AD100" i="29" s="1"/>
  <c r="V715" i="8"/>
  <c r="W101" i="31" s="1"/>
  <c r="BA840" i="8"/>
  <c r="S715" i="8"/>
  <c r="T101" i="31" s="1"/>
  <c r="AJ715" i="8"/>
  <c r="AK101" i="31" s="1"/>
  <c r="AX840" i="8"/>
  <c r="BK778" i="8"/>
  <c r="BL100" i="29" s="1"/>
  <c r="I840" i="8"/>
  <c r="AM715" i="8"/>
  <c r="AN101" i="31" s="1"/>
  <c r="P715" i="8"/>
  <c r="Q101" i="31" s="1"/>
  <c r="AD840" i="8"/>
  <c r="BL840" i="8"/>
  <c r="AQ778" i="8"/>
  <c r="AR100" i="29" s="1"/>
  <c r="R840" i="8"/>
  <c r="Q778" i="8"/>
  <c r="R100" i="29" s="1"/>
  <c r="K778" i="8"/>
  <c r="L100" i="29" s="1"/>
  <c r="BL715" i="8"/>
  <c r="BM101" i="31" s="1"/>
  <c r="M715" i="8"/>
  <c r="N101" i="31" s="1"/>
  <c r="AD778" i="8"/>
  <c r="AE100" i="29" s="1"/>
  <c r="AC840" i="8"/>
  <c r="Y840" i="8"/>
  <c r="AL715" i="8"/>
  <c r="AM101" i="31" s="1"/>
  <c r="X715" i="8"/>
  <c r="Y101" i="31" s="1"/>
  <c r="I715" i="8"/>
  <c r="J101" i="31" s="1"/>
  <c r="K715" i="8"/>
  <c r="L101" i="31" s="1"/>
  <c r="P778" i="8"/>
  <c r="Q100" i="29" s="1"/>
  <c r="AA840" i="8"/>
  <c r="W840" i="8"/>
  <c r="AM778" i="8"/>
  <c r="AN100" i="29" s="1"/>
  <c r="BA778" i="8"/>
  <c r="BB100" i="29" s="1"/>
  <c r="Z840" i="8"/>
  <c r="AN840" i="8"/>
  <c r="F657" i="8"/>
  <c r="AT715" i="8"/>
  <c r="AU101" i="31" s="1"/>
  <c r="AN715" i="8"/>
  <c r="AO101" i="31" s="1"/>
  <c r="AL778" i="8"/>
  <c r="AM100" i="29" s="1"/>
  <c r="BE840" i="8"/>
  <c r="V778" i="8"/>
  <c r="W100" i="29" s="1"/>
  <c r="BB715" i="8"/>
  <c r="BC101" i="31" s="1"/>
  <c r="F840" i="8"/>
  <c r="F778" i="8"/>
  <c r="G100" i="29" s="1"/>
  <c r="BI778" i="8"/>
  <c r="BJ100" i="29" s="1"/>
  <c r="AT778" i="8"/>
  <c r="AU100" i="29" s="1"/>
  <c r="BC778" i="8"/>
  <c r="BD100" i="29" s="1"/>
  <c r="AB840" i="8"/>
  <c r="AP840" i="8"/>
  <c r="U778" i="8"/>
  <c r="V100" i="29" s="1"/>
  <c r="AB778" i="8"/>
  <c r="AC100" i="29" s="1"/>
  <c r="AL840" i="8"/>
  <c r="AF840" i="8"/>
  <c r="BN715" i="8"/>
  <c r="BO101" i="31" s="1"/>
  <c r="AO778" i="8"/>
  <c r="AP100" i="29" s="1"/>
  <c r="Q840" i="8"/>
  <c r="M840" i="8"/>
  <c r="AP778" i="8"/>
  <c r="AQ100" i="29" s="1"/>
  <c r="BF715" i="8"/>
  <c r="BG101" i="31" s="1"/>
  <c r="L715" i="8"/>
  <c r="M101" i="31" s="1"/>
  <c r="Z715" i="8"/>
  <c r="AA101" i="31" s="1"/>
  <c r="R715" i="8"/>
  <c r="S101" i="31" s="1"/>
  <c r="M778" i="8"/>
  <c r="N100" i="29" s="1"/>
  <c r="AA778" i="8"/>
  <c r="AB100" i="29" s="1"/>
  <c r="BG778" i="8"/>
  <c r="BH100" i="29" s="1"/>
  <c r="S778" i="8"/>
  <c r="T100" i="29" s="1"/>
  <c r="AR840" i="8"/>
  <c r="AS715" i="8"/>
  <c r="AT101" i="31" s="1"/>
  <c r="BF778" i="8"/>
  <c r="BG100" i="29" s="1"/>
  <c r="X840" i="8"/>
  <c r="BJ778" i="8"/>
  <c r="BK100" i="29" s="1"/>
  <c r="J840" i="8"/>
  <c r="AR715" i="8"/>
  <c r="AS101" i="31" s="1"/>
  <c r="J715" i="8"/>
  <c r="K101" i="31" s="1"/>
  <c r="BM778" i="8"/>
  <c r="BN100" i="29" s="1"/>
  <c r="BE778" i="8"/>
  <c r="BF100" i="29" s="1"/>
  <c r="AS778" i="8"/>
  <c r="AT100" i="29" s="1"/>
  <c r="AK778" i="8"/>
  <c r="AL100" i="29" s="1"/>
  <c r="BB778" i="8"/>
  <c r="BC100" i="29" s="1"/>
  <c r="AU840" i="8"/>
  <c r="BJ840" i="8"/>
  <c r="BC840" i="8"/>
  <c r="V840" i="8"/>
  <c r="AK840" i="8"/>
  <c r="BI840" i="8"/>
  <c r="AR778" i="8"/>
  <c r="AS100" i="29" s="1"/>
  <c r="BG715" i="8"/>
  <c r="BH101" i="31" s="1"/>
  <c r="AV840" i="8"/>
  <c r="W778" i="8"/>
  <c r="X100" i="29" s="1"/>
  <c r="F715" i="8"/>
  <c r="G101" i="31" s="1"/>
  <c r="G52" i="38" s="1"/>
  <c r="S840" i="8"/>
  <c r="N840" i="8"/>
  <c r="H840" i="8"/>
  <c r="BG840" i="8"/>
  <c r="N715" i="8"/>
  <c r="O101" i="31" s="1"/>
  <c r="BK715" i="8"/>
  <c r="BL101" i="31" s="1"/>
  <c r="AI778" i="8"/>
  <c r="AJ100" i="29" s="1"/>
  <c r="R778" i="8"/>
  <c r="S100" i="29" s="1"/>
  <c r="AY715" i="8"/>
  <c r="AZ101" i="31" s="1"/>
  <c r="BD778" i="8"/>
  <c r="BE100" i="29" s="1"/>
  <c r="BH840" i="8"/>
  <c r="AS840" i="8"/>
  <c r="AO840" i="8"/>
  <c r="L778" i="8"/>
  <c r="M100" i="29" s="1"/>
  <c r="BM840" i="8"/>
  <c r="BN840" i="8"/>
  <c r="BH715" i="8"/>
  <c r="BI101" i="31" s="1"/>
  <c r="BA715" i="8"/>
  <c r="BB101" i="31" s="1"/>
  <c r="BC715" i="8"/>
  <c r="BD101" i="31" s="1"/>
  <c r="BF840" i="8"/>
  <c r="AT840" i="8"/>
  <c r="T715" i="8"/>
  <c r="U101" i="31" s="1"/>
  <c r="BH109" i="34"/>
  <c r="X108" i="34"/>
  <c r="AG96" i="29"/>
  <c r="AG102" i="29"/>
  <c r="Q96" i="29"/>
  <c r="Q102" i="29"/>
  <c r="AY96" i="29"/>
  <c r="AY102" i="29"/>
  <c r="X96" i="29"/>
  <c r="X102" i="29"/>
  <c r="U108" i="34"/>
  <c r="BF108" i="34"/>
  <c r="F500" i="8"/>
  <c r="F563" i="8" s="1"/>
  <c r="G273" i="8"/>
  <c r="G306" i="8" s="1"/>
  <c r="G339" i="8" s="1"/>
  <c r="G373" i="8" s="1"/>
  <c r="H273" i="8" s="1"/>
  <c r="H306" i="8" s="1"/>
  <c r="H339" i="8" s="1"/>
  <c r="F469" i="8"/>
  <c r="F532" i="8" s="1"/>
  <c r="AG109" i="34"/>
  <c r="V109" i="34"/>
  <c r="R109" i="34"/>
  <c r="G439" i="8"/>
  <c r="G502" i="8" s="1"/>
  <c r="G407" i="8"/>
  <c r="G470" i="8"/>
  <c r="G533" i="8" s="1"/>
  <c r="L103" i="29"/>
  <c r="L97" i="29"/>
  <c r="AQ97" i="29"/>
  <c r="AQ103" i="29"/>
  <c r="J103" i="29"/>
  <c r="J97" i="29"/>
  <c r="AH103" i="29"/>
  <c r="AH97" i="29"/>
  <c r="W108" i="34"/>
  <c r="BH108" i="34"/>
  <c r="X109" i="34"/>
  <c r="AX102" i="29"/>
  <c r="AX96" i="29"/>
  <c r="AN102" i="29"/>
  <c r="AN96" i="29"/>
  <c r="AT96" i="29"/>
  <c r="AT102" i="29"/>
  <c r="AV839" i="8"/>
  <c r="AM839" i="8"/>
  <c r="Z777" i="8"/>
  <c r="AA99" i="29" s="1"/>
  <c r="AD777" i="8"/>
  <c r="AE99" i="29" s="1"/>
  <c r="M714" i="8"/>
  <c r="N100" i="31" s="1"/>
  <c r="BD714" i="8"/>
  <c r="BE100" i="31" s="1"/>
  <c r="AH839" i="8"/>
  <c r="U777" i="8"/>
  <c r="V99" i="29" s="1"/>
  <c r="BH714" i="8"/>
  <c r="BI100" i="31" s="1"/>
  <c r="BE714" i="8"/>
  <c r="BF100" i="31" s="1"/>
  <c r="BI839" i="8"/>
  <c r="AV777" i="8"/>
  <c r="AW99" i="29" s="1"/>
  <c r="AE714" i="8"/>
  <c r="AF100" i="31" s="1"/>
  <c r="AI839" i="8"/>
  <c r="BI777" i="8"/>
  <c r="BJ99" i="29" s="1"/>
  <c r="BG777" i="8"/>
  <c r="BH99" i="29" s="1"/>
  <c r="AA777" i="8"/>
  <c r="AB99" i="29" s="1"/>
  <c r="AE777" i="8"/>
  <c r="AF99" i="29" s="1"/>
  <c r="AK839" i="8"/>
  <c r="AR777" i="8"/>
  <c r="AS99" i="29" s="1"/>
  <c r="AA714" i="8"/>
  <c r="AB100" i="31" s="1"/>
  <c r="K839" i="8"/>
  <c r="Q777" i="8"/>
  <c r="R99" i="29" s="1"/>
  <c r="F839" i="8"/>
  <c r="R839" i="8"/>
  <c r="BE839" i="8"/>
  <c r="BL777" i="8"/>
  <c r="BM99" i="29" s="1"/>
  <c r="AU714" i="8"/>
  <c r="AV100" i="31" s="1"/>
  <c r="AE839" i="8"/>
  <c r="AK777" i="8"/>
  <c r="AL99" i="29" s="1"/>
  <c r="BM777" i="8"/>
  <c r="BN99" i="29" s="1"/>
  <c r="X839" i="8"/>
  <c r="AF714" i="8"/>
  <c r="AG100" i="31" s="1"/>
  <c r="F656" i="8"/>
  <c r="AT839" i="8"/>
  <c r="BB714" i="8"/>
  <c r="BC100" i="31" s="1"/>
  <c r="BH777" i="8"/>
  <c r="BI99" i="29" s="1"/>
  <c r="BK714" i="8"/>
  <c r="BL100" i="31" s="1"/>
  <c r="AU839" i="8"/>
  <c r="AH777" i="8"/>
  <c r="AI99" i="29" s="1"/>
  <c r="AJ714" i="8"/>
  <c r="AK100" i="31" s="1"/>
  <c r="AX714" i="8"/>
  <c r="AY100" i="31" s="1"/>
  <c r="K777" i="8"/>
  <c r="L99" i="29" s="1"/>
  <c r="BL839" i="8"/>
  <c r="L714" i="8"/>
  <c r="M100" i="31" s="1"/>
  <c r="R714" i="8"/>
  <c r="S100" i="31" s="1"/>
  <c r="AO777" i="8"/>
  <c r="AP99" i="29" s="1"/>
  <c r="BL714" i="8"/>
  <c r="BM100" i="31" s="1"/>
  <c r="R777" i="8"/>
  <c r="S99" i="29" s="1"/>
  <c r="U714" i="8"/>
  <c r="V100" i="31" s="1"/>
  <c r="Y839" i="8"/>
  <c r="AW839" i="8"/>
  <c r="BD777" i="8"/>
  <c r="BE99" i="29" s="1"/>
  <c r="N714" i="8"/>
  <c r="O100" i="31" s="1"/>
  <c r="BJ777" i="8"/>
  <c r="BK99" i="29" s="1"/>
  <c r="G714" i="8"/>
  <c r="H100" i="31" s="1"/>
  <c r="BA714" i="8"/>
  <c r="BB100" i="31" s="1"/>
  <c r="H714" i="8"/>
  <c r="I100" i="31" s="1"/>
  <c r="AX839" i="8"/>
  <c r="T714" i="8"/>
  <c r="U100" i="31" s="1"/>
  <c r="AO714" i="8"/>
  <c r="AP100" i="31" s="1"/>
  <c r="F714" i="8"/>
  <c r="G100" i="31" s="1"/>
  <c r="G51" i="38" s="1"/>
  <c r="M839" i="8"/>
  <c r="BN714" i="8"/>
  <c r="BO100" i="31" s="1"/>
  <c r="AI777" i="8"/>
  <c r="AJ99" i="29" s="1"/>
  <c r="BI714" i="8"/>
  <c r="BJ100" i="31" s="1"/>
  <c r="AA839" i="8"/>
  <c r="AG839" i="8"/>
  <c r="V714" i="8"/>
  <c r="W100" i="31" s="1"/>
  <c r="U839" i="8"/>
  <c r="G839" i="8"/>
  <c r="BA839" i="8"/>
  <c r="T839" i="8"/>
  <c r="AM777" i="8"/>
  <c r="AN99" i="29" s="1"/>
  <c r="AO839" i="8"/>
  <c r="J777" i="8"/>
  <c r="K99" i="29" s="1"/>
  <c r="P777" i="8"/>
  <c r="Q99" i="29" s="1"/>
  <c r="AH714" i="8"/>
  <c r="AI100" i="31" s="1"/>
  <c r="BJ714" i="8"/>
  <c r="BK100" i="31" s="1"/>
  <c r="L839" i="8"/>
  <c r="BF777" i="8"/>
  <c r="BG99" i="29" s="1"/>
  <c r="AQ714" i="8"/>
  <c r="AR100" i="31" s="1"/>
  <c r="AC714" i="8"/>
  <c r="AD100" i="31" s="1"/>
  <c r="AI714" i="8"/>
  <c r="AJ100" i="31" s="1"/>
  <c r="AN714" i="8"/>
  <c r="AO100" i="31" s="1"/>
  <c r="BN839" i="8"/>
  <c r="AS777" i="8"/>
  <c r="AT99" i="29" s="1"/>
  <c r="AK714" i="8"/>
  <c r="AL100" i="31" s="1"/>
  <c r="AQ839" i="8"/>
  <c r="I839" i="8"/>
  <c r="O839" i="8"/>
  <c r="W777" i="8"/>
  <c r="X99" i="29" s="1"/>
  <c r="AP714" i="8"/>
  <c r="AQ100" i="31" s="1"/>
  <c r="AL714" i="8"/>
  <c r="AM100" i="31" s="1"/>
  <c r="AN777" i="8"/>
  <c r="AO99" i="29" s="1"/>
  <c r="BN777" i="8"/>
  <c r="BO99" i="29" s="1"/>
  <c r="AF777" i="8"/>
  <c r="AG99" i="29" s="1"/>
  <c r="P714" i="8"/>
  <c r="Q100" i="31" s="1"/>
  <c r="AT714" i="8"/>
  <c r="AU100" i="31" s="1"/>
  <c r="AC777" i="8"/>
  <c r="AD99" i="29" s="1"/>
  <c r="H839" i="8"/>
  <c r="AM714" i="8"/>
  <c r="AN100" i="31" s="1"/>
  <c r="AS714" i="8"/>
  <c r="AT100" i="31" s="1"/>
  <c r="K714" i="8"/>
  <c r="L100" i="31" s="1"/>
  <c r="AJ839" i="8"/>
  <c r="AR714" i="8"/>
  <c r="AS100" i="31" s="1"/>
  <c r="S777" i="8"/>
  <c r="T99" i="29" s="1"/>
  <c r="S839" i="8"/>
  <c r="AS839" i="8"/>
  <c r="AY839" i="8"/>
  <c r="AV714" i="8"/>
  <c r="AW100" i="31" s="1"/>
  <c r="N839" i="8"/>
  <c r="AL839" i="8"/>
  <c r="AQ777" i="8"/>
  <c r="AR99" i="29" s="1"/>
  <c r="J714" i="8"/>
  <c r="K100" i="31" s="1"/>
  <c r="V777" i="8"/>
  <c r="W99" i="29" s="1"/>
  <c r="H777" i="8"/>
  <c r="I99" i="29" s="1"/>
  <c r="BB777" i="8"/>
  <c r="BC99" i="29" s="1"/>
  <c r="AU777" i="8"/>
  <c r="AV99" i="29" s="1"/>
  <c r="AB714" i="8"/>
  <c r="AC100" i="31" s="1"/>
  <c r="X714" i="8"/>
  <c r="Y100" i="31" s="1"/>
  <c r="AL777" i="8"/>
  <c r="AM99" i="29" s="1"/>
  <c r="AC839" i="8"/>
  <c r="Q714" i="8"/>
  <c r="R100" i="31" s="1"/>
  <c r="L777" i="8"/>
  <c r="M99" i="29" s="1"/>
  <c r="BF714" i="8"/>
  <c r="BG100" i="31" s="1"/>
  <c r="Q839" i="8"/>
  <c r="AZ777" i="8"/>
  <c r="BA99" i="29" s="1"/>
  <c r="V839" i="8"/>
  <c r="T777" i="8"/>
  <c r="U99" i="29" s="1"/>
  <c r="AY714" i="8"/>
  <c r="AZ100" i="31" s="1"/>
  <c r="BA777" i="8"/>
  <c r="BB99" i="29" s="1"/>
  <c r="AZ714" i="8"/>
  <c r="BA100" i="31" s="1"/>
  <c r="S714" i="8"/>
  <c r="T100" i="31" s="1"/>
  <c r="N777" i="8"/>
  <c r="O99" i="29" s="1"/>
  <c r="BC777" i="8"/>
  <c r="BD99" i="29" s="1"/>
  <c r="I777" i="8"/>
  <c r="J99" i="29" s="1"/>
  <c r="J839" i="8"/>
  <c r="BG714" i="8"/>
  <c r="BH100" i="31" s="1"/>
  <c r="AG714" i="8"/>
  <c r="AH100" i="31" s="1"/>
  <c r="Y777" i="8"/>
  <c r="Z99" i="29" s="1"/>
  <c r="BB839" i="8"/>
  <c r="BG839" i="8"/>
  <c r="AJ777" i="8"/>
  <c r="AK99" i="29" s="1"/>
  <c r="AF839" i="8"/>
  <c r="AP777" i="8"/>
  <c r="AQ99" i="29" s="1"/>
  <c r="O714" i="8"/>
  <c r="P100" i="31" s="1"/>
  <c r="X777" i="8"/>
  <c r="Y99" i="29" s="1"/>
  <c r="BC714" i="8"/>
  <c r="BD100" i="31" s="1"/>
  <c r="BJ839" i="8"/>
  <c r="AR839" i="8"/>
  <c r="W714" i="8"/>
  <c r="X100" i="31" s="1"/>
  <c r="BC839" i="8"/>
  <c r="AB839" i="8"/>
  <c r="AY777" i="8"/>
  <c r="AZ99" i="29" s="1"/>
  <c r="AW777" i="8"/>
  <c r="AX99" i="29" s="1"/>
  <c r="W839" i="8"/>
  <c r="BE777" i="8"/>
  <c r="BF99" i="29" s="1"/>
  <c r="O777" i="8"/>
  <c r="P99" i="29" s="1"/>
  <c r="AG777" i="8"/>
  <c r="AH99" i="29" s="1"/>
  <c r="BK839" i="8"/>
  <c r="P839" i="8"/>
  <c r="Z714" i="8"/>
  <c r="AA100" i="31" s="1"/>
  <c r="AT777" i="8"/>
  <c r="AU99" i="29" s="1"/>
  <c r="BD839" i="8"/>
  <c r="Y714" i="8"/>
  <c r="Z100" i="31" s="1"/>
  <c r="BM714" i="8"/>
  <c r="BN100" i="31" s="1"/>
  <c r="G100" i="34"/>
  <c r="BM839" i="8"/>
  <c r="Z839" i="8"/>
  <c r="AD839" i="8"/>
  <c r="AB777" i="8"/>
  <c r="AC99" i="29" s="1"/>
  <c r="M777" i="8"/>
  <c r="N99" i="29" s="1"/>
  <c r="BK777" i="8"/>
  <c r="BL99" i="29" s="1"/>
  <c r="BH839" i="8"/>
  <c r="AP839" i="8"/>
  <c r="AN839" i="8"/>
  <c r="AX777" i="8"/>
  <c r="AY99" i="29" s="1"/>
  <c r="F777" i="8"/>
  <c r="G99" i="29" s="1"/>
  <c r="AD714" i="8"/>
  <c r="AE100" i="31" s="1"/>
  <c r="I714" i="8"/>
  <c r="J100" i="31" s="1"/>
  <c r="BF839" i="8"/>
  <c r="AZ839" i="8"/>
  <c r="AW714" i="8"/>
  <c r="AX100" i="31" s="1"/>
  <c r="U109" i="34"/>
  <c r="BF109" i="34"/>
  <c r="BL761" i="8"/>
  <c r="BM87" i="29" s="1"/>
  <c r="AZ698" i="8"/>
  <c r="BA88" i="31" s="1"/>
  <c r="AO823" i="8"/>
  <c r="BB761" i="8"/>
  <c r="BC87" i="29" s="1"/>
  <c r="M823" i="8"/>
  <c r="BE823" i="8"/>
  <c r="AM761" i="8"/>
  <c r="AN87" i="29" s="1"/>
  <c r="V698" i="8"/>
  <c r="W88" i="31" s="1"/>
  <c r="AT698" i="8"/>
  <c r="AU88" i="31" s="1"/>
  <c r="AM698" i="8"/>
  <c r="AN88" i="31" s="1"/>
  <c r="AK698" i="8"/>
  <c r="AL88" i="31" s="1"/>
  <c r="AA698" i="8"/>
  <c r="AB88" i="31" s="1"/>
  <c r="BG698" i="8"/>
  <c r="BH88" i="31" s="1"/>
  <c r="AX823" i="8"/>
  <c r="I698" i="8"/>
  <c r="J88" i="31" s="1"/>
  <c r="AX761" i="8"/>
  <c r="AY87" i="29" s="1"/>
  <c r="L698" i="8"/>
  <c r="M88" i="31" s="1"/>
  <c r="BI823" i="8"/>
  <c r="BK761" i="8"/>
  <c r="BL87" i="29" s="1"/>
  <c r="BN698" i="8"/>
  <c r="BO88" i="31" s="1"/>
  <c r="T761" i="8"/>
  <c r="U87" i="29" s="1"/>
  <c r="U698" i="8"/>
  <c r="V88" i="31" s="1"/>
  <c r="AW698" i="8"/>
  <c r="AX88" i="31" s="1"/>
  <c r="Q823" i="8"/>
  <c r="BG761" i="8"/>
  <c r="BH87" i="29" s="1"/>
  <c r="BJ698" i="8"/>
  <c r="BK88" i="31" s="1"/>
  <c r="AE823" i="8"/>
  <c r="BJ761" i="8"/>
  <c r="BK87" i="29" s="1"/>
  <c r="BD761" i="8"/>
  <c r="BE87" i="29" s="1"/>
  <c r="AN761" i="8"/>
  <c r="AO87" i="29" s="1"/>
  <c r="K698" i="8"/>
  <c r="L88" i="31" s="1"/>
  <c r="BN761" i="8"/>
  <c r="BO87" i="29" s="1"/>
  <c r="AT761" i="8"/>
  <c r="AU87" i="29" s="1"/>
  <c r="AK823" i="8"/>
  <c r="R698" i="8"/>
  <c r="S88" i="31" s="1"/>
  <c r="AA823" i="8"/>
  <c r="AY823" i="8"/>
  <c r="V761" i="8"/>
  <c r="W87" i="29" s="1"/>
  <c r="P761" i="8"/>
  <c r="Q87" i="29" s="1"/>
  <c r="BJ823" i="8"/>
  <c r="AF761" i="8"/>
  <c r="AG87" i="29" s="1"/>
  <c r="AD761" i="8"/>
  <c r="AE87" i="29" s="1"/>
  <c r="Z761" i="8"/>
  <c r="AA87" i="29" s="1"/>
  <c r="X761" i="8"/>
  <c r="Y87" i="29" s="1"/>
  <c r="AG823" i="8"/>
  <c r="BC761" i="8"/>
  <c r="BD87" i="29" s="1"/>
  <c r="W823" i="8"/>
  <c r="Y761" i="8"/>
  <c r="Z87" i="29" s="1"/>
  <c r="AW761" i="8"/>
  <c r="AX87" i="29" s="1"/>
  <c r="AE698" i="8"/>
  <c r="AF88" i="31" s="1"/>
  <c r="Q698" i="8"/>
  <c r="R88" i="31" s="1"/>
  <c r="O698" i="8"/>
  <c r="P88" i="31" s="1"/>
  <c r="AI823" i="8"/>
  <c r="BE761" i="8"/>
  <c r="BF87" i="29" s="1"/>
  <c r="Y823" i="8"/>
  <c r="G761" i="8"/>
  <c r="H87" i="29" s="1"/>
  <c r="AD823" i="8"/>
  <c r="BN823" i="8"/>
  <c r="N761" i="8"/>
  <c r="O87" i="29" s="1"/>
  <c r="O823" i="8"/>
  <c r="S761" i="8"/>
  <c r="T87" i="29" s="1"/>
  <c r="X698" i="8"/>
  <c r="Y88" i="31" s="1"/>
  <c r="AO698" i="8"/>
  <c r="AP88" i="31" s="1"/>
  <c r="AR761" i="8"/>
  <c r="AS87" i="29" s="1"/>
  <c r="BL823" i="8"/>
  <c r="R823" i="8"/>
  <c r="P823" i="8"/>
  <c r="N823" i="8"/>
  <c r="AU698" i="8"/>
  <c r="AV88" i="31" s="1"/>
  <c r="BC823" i="8"/>
  <c r="AL698" i="8"/>
  <c r="AM88" i="31" s="1"/>
  <c r="AR698" i="8"/>
  <c r="AS88" i="31" s="1"/>
  <c r="AR823" i="8"/>
  <c r="Z823" i="8"/>
  <c r="G698" i="8"/>
  <c r="H88" i="31" s="1"/>
  <c r="BM698" i="8"/>
  <c r="BN88" i="31" s="1"/>
  <c r="AJ823" i="8"/>
  <c r="M761" i="8"/>
  <c r="N87" i="29" s="1"/>
  <c r="BF698" i="8"/>
  <c r="BG88" i="31" s="1"/>
  <c r="BL698" i="8"/>
  <c r="BM88" i="31" s="1"/>
  <c r="BE698" i="8"/>
  <c r="BF88" i="31" s="1"/>
  <c r="S698" i="8"/>
  <c r="T88" i="31" s="1"/>
  <c r="AB761" i="8"/>
  <c r="AC87" i="29" s="1"/>
  <c r="Y698" i="8"/>
  <c r="Z88" i="31" s="1"/>
  <c r="AG761" i="8"/>
  <c r="AH87" i="29" s="1"/>
  <c r="AQ823" i="8"/>
  <c r="I823" i="8"/>
  <c r="AL761" i="8"/>
  <c r="AM87" i="29" s="1"/>
  <c r="V823" i="8"/>
  <c r="J823" i="8"/>
  <c r="BA761" i="8"/>
  <c r="BB87" i="29" s="1"/>
  <c r="BK823" i="8"/>
  <c r="AC823" i="8"/>
  <c r="BH761" i="8"/>
  <c r="BI87" i="29" s="1"/>
  <c r="BH823" i="8"/>
  <c r="AI761" i="8"/>
  <c r="AJ87" i="29" s="1"/>
  <c r="BI761" i="8"/>
  <c r="BJ87" i="29" s="1"/>
  <c r="AU761" i="8"/>
  <c r="AV87" i="29" s="1"/>
  <c r="AZ823" i="8"/>
  <c r="AV823" i="8"/>
  <c r="AH698" i="8"/>
  <c r="AI88" i="31" s="1"/>
  <c r="AN698" i="8"/>
  <c r="AO88" i="31" s="1"/>
  <c r="Z698" i="8"/>
  <c r="AA88" i="31" s="1"/>
  <c r="L761" i="8"/>
  <c r="M87" i="29" s="1"/>
  <c r="AV761" i="8"/>
  <c r="AW87" i="29" s="1"/>
  <c r="H88" i="34"/>
  <c r="AM823" i="8"/>
  <c r="BM823" i="8"/>
  <c r="AC761" i="8"/>
  <c r="AD87" i="29" s="1"/>
  <c r="BF761" i="8"/>
  <c r="BG87" i="29" s="1"/>
  <c r="K761" i="8"/>
  <c r="L87" i="29" s="1"/>
  <c r="Q761" i="8"/>
  <c r="R87" i="29" s="1"/>
  <c r="AQ761" i="8"/>
  <c r="AR87" i="29" s="1"/>
  <c r="AB698" i="8"/>
  <c r="AC88" i="31" s="1"/>
  <c r="AN823" i="8"/>
  <c r="J761" i="8"/>
  <c r="K87" i="29" s="1"/>
  <c r="AY761" i="8"/>
  <c r="AZ87" i="29" s="1"/>
  <c r="P698" i="8"/>
  <c r="Q88" i="31" s="1"/>
  <c r="AU823" i="8"/>
  <c r="X823" i="8"/>
  <c r="BA698" i="8"/>
  <c r="BB88" i="31" s="1"/>
  <c r="AC698" i="8"/>
  <c r="AD88" i="31" s="1"/>
  <c r="F823" i="8"/>
  <c r="AT823" i="8"/>
  <c r="AD698" i="8"/>
  <c r="AE88" i="31" s="1"/>
  <c r="BD698" i="8"/>
  <c r="BE88" i="31" s="1"/>
  <c r="AS761" i="8"/>
  <c r="AT87" i="29" s="1"/>
  <c r="BK698" i="8"/>
  <c r="BL88" i="31" s="1"/>
  <c r="AJ761" i="8"/>
  <c r="AK87" i="29" s="1"/>
  <c r="AH761" i="8"/>
  <c r="AI87" i="29" s="1"/>
  <c r="AY698" i="8"/>
  <c r="AZ88" i="31" s="1"/>
  <c r="AS823" i="8"/>
  <c r="M698" i="8"/>
  <c r="N88" i="31" s="1"/>
  <c r="L823" i="8"/>
  <c r="AF823" i="8"/>
  <c r="W761" i="8"/>
  <c r="X87" i="29" s="1"/>
  <c r="BD823" i="8"/>
  <c r="AP698" i="8"/>
  <c r="AQ88" i="31" s="1"/>
  <c r="AB823" i="8"/>
  <c r="BA823" i="8"/>
  <c r="G823" i="8"/>
  <c r="AZ761" i="8"/>
  <c r="BA87" i="29" s="1"/>
  <c r="BI698" i="8"/>
  <c r="BJ88" i="31" s="1"/>
  <c r="AE761" i="8"/>
  <c r="AF87" i="29" s="1"/>
  <c r="BM761" i="8"/>
  <c r="BN87" i="29" s="1"/>
  <c r="AH823" i="8"/>
  <c r="T823" i="8"/>
  <c r="J698" i="8"/>
  <c r="K88" i="31" s="1"/>
  <c r="AW823" i="8"/>
  <c r="AX698" i="8"/>
  <c r="AY88" i="31" s="1"/>
  <c r="AA761" i="8"/>
  <c r="AB87" i="29" s="1"/>
  <c r="AF698" i="8"/>
  <c r="AG88" i="31" s="1"/>
  <c r="F761" i="8"/>
  <c r="G87" i="29" s="1"/>
  <c r="O761" i="8"/>
  <c r="P87" i="29" s="1"/>
  <c r="K823" i="8"/>
  <c r="R761" i="8"/>
  <c r="S87" i="29" s="1"/>
  <c r="AG698" i="8"/>
  <c r="AH88" i="31" s="1"/>
  <c r="N698" i="8"/>
  <c r="O88" i="31" s="1"/>
  <c r="I761" i="8"/>
  <c r="J87" i="29" s="1"/>
  <c r="BB698" i="8"/>
  <c r="BC88" i="31" s="1"/>
  <c r="H698" i="8"/>
  <c r="I88" i="31" s="1"/>
  <c r="S823" i="8"/>
  <c r="AV698" i="8"/>
  <c r="AW88" i="31" s="1"/>
  <c r="BC698" i="8"/>
  <c r="BD88" i="31" s="1"/>
  <c r="AS698" i="8"/>
  <c r="AT88" i="31" s="1"/>
  <c r="BG823" i="8"/>
  <c r="F698" i="8"/>
  <c r="G88" i="31" s="1"/>
  <c r="BF823" i="8"/>
  <c r="H823" i="8"/>
  <c r="AK761" i="8"/>
  <c r="AL87" i="29" s="1"/>
  <c r="H761" i="8"/>
  <c r="I87" i="29" s="1"/>
  <c r="AJ698" i="8"/>
  <c r="AK88" i="31" s="1"/>
  <c r="AP823" i="8"/>
  <c r="W698" i="8"/>
  <c r="X88" i="31" s="1"/>
  <c r="U823" i="8"/>
  <c r="AI698" i="8"/>
  <c r="AJ88" i="31" s="1"/>
  <c r="AQ698" i="8"/>
  <c r="AR88" i="31" s="1"/>
  <c r="U761" i="8"/>
  <c r="V87" i="29" s="1"/>
  <c r="AL823" i="8"/>
  <c r="AO761" i="8"/>
  <c r="AP87" i="29" s="1"/>
  <c r="T698" i="8"/>
  <c r="U88" i="31" s="1"/>
  <c r="AP761" i="8"/>
  <c r="AQ87" i="29" s="1"/>
  <c r="BH698" i="8"/>
  <c r="BI88" i="31" s="1"/>
  <c r="BB823" i="8"/>
  <c r="AM108" i="34"/>
  <c r="BI108" i="34"/>
  <c r="G257" i="8"/>
  <c r="G290" i="8" s="1"/>
  <c r="G323" i="8" s="1"/>
  <c r="G357" i="8" s="1"/>
  <c r="H257" i="8" s="1"/>
  <c r="H290" i="8" s="1"/>
  <c r="H323" i="8" s="1"/>
  <c r="F484" i="8"/>
  <c r="F547" i="8" s="1"/>
  <c r="F453" i="8"/>
  <c r="F516" i="8" s="1"/>
  <c r="K108" i="34"/>
  <c r="H309" i="8"/>
  <c r="H343" i="8" s="1"/>
  <c r="I243" i="8" s="1"/>
  <c r="AE97" i="29"/>
  <c r="AE103" i="29"/>
  <c r="AY97" i="29"/>
  <c r="AY103" i="29"/>
  <c r="BH103" i="29"/>
  <c r="BH97" i="29"/>
  <c r="AI97" i="29"/>
  <c r="AI103" i="29"/>
  <c r="AP97" i="29"/>
  <c r="AP103" i="29"/>
  <c r="W109" i="34"/>
  <c r="G271" i="8"/>
  <c r="G304" i="8" s="1"/>
  <c r="G337" i="8" s="1"/>
  <c r="G371" i="8" s="1"/>
  <c r="H271" i="8" s="1"/>
  <c r="H304" i="8" s="1"/>
  <c r="H337" i="8" s="1"/>
  <c r="F467" i="8"/>
  <c r="F530" i="8" s="1"/>
  <c r="F498" i="8"/>
  <c r="F561" i="8" s="1"/>
  <c r="AI108" i="34"/>
  <c r="G379" i="8"/>
  <c r="AM109" i="34"/>
  <c r="BI109" i="34"/>
  <c r="F482" i="8"/>
  <c r="F545" i="8" s="1"/>
  <c r="F451" i="8"/>
  <c r="F514" i="8" s="1"/>
  <c r="G255" i="8"/>
  <c r="G288" i="8" s="1"/>
  <c r="G321" i="8" s="1"/>
  <c r="G355" i="8" s="1"/>
  <c r="H255" i="8" s="1"/>
  <c r="H288" i="8" s="1"/>
  <c r="H321" i="8" s="1"/>
  <c r="F479" i="8"/>
  <c r="F542" i="8" s="1"/>
  <c r="G252" i="8"/>
  <c r="G285" i="8" s="1"/>
  <c r="G318" i="8" s="1"/>
  <c r="G352" i="8" s="1"/>
  <c r="H252" i="8" s="1"/>
  <c r="H285" i="8" s="1"/>
  <c r="H318" i="8" s="1"/>
  <c r="F448" i="8"/>
  <c r="F511" i="8" s="1"/>
  <c r="K109" i="34"/>
  <c r="G380" i="8"/>
  <c r="T103" i="29"/>
  <c r="T97" i="29"/>
  <c r="K97" i="29"/>
  <c r="K103" i="29"/>
  <c r="M103" i="29"/>
  <c r="M97" i="29"/>
  <c r="AT97" i="29"/>
  <c r="AT103" i="29"/>
  <c r="AI109" i="34"/>
  <c r="Z109" i="34"/>
  <c r="AK96" i="29"/>
  <c r="AK102" i="29"/>
  <c r="U96" i="29"/>
  <c r="U102" i="29"/>
  <c r="BF102" i="29"/>
  <c r="BF96" i="29"/>
  <c r="H313" i="8"/>
  <c r="H347" i="8" s="1"/>
  <c r="I247" i="8" s="1"/>
  <c r="I280" i="8" s="1"/>
  <c r="G331" i="8"/>
  <c r="G365" i="8" s="1"/>
  <c r="H265" i="8" s="1"/>
  <c r="H298" i="8" s="1"/>
  <c r="S109" i="34"/>
  <c r="AD108" i="34"/>
  <c r="AH108" i="34"/>
  <c r="H314" i="8"/>
  <c r="H348" i="8" s="1"/>
  <c r="I248" i="8" s="1"/>
  <c r="I281" i="8" s="1"/>
  <c r="AC103" i="29"/>
  <c r="AC97" i="29"/>
  <c r="BL103" i="29"/>
  <c r="BL97" i="29"/>
  <c r="AK108" i="34"/>
  <c r="AU96" i="29"/>
  <c r="AU102" i="29"/>
  <c r="G102" i="29"/>
  <c r="G96" i="29"/>
  <c r="AS102" i="29"/>
  <c r="AS96" i="29"/>
  <c r="T96" i="29"/>
  <c r="T102" i="29"/>
  <c r="S108" i="34"/>
  <c r="AD109" i="34"/>
  <c r="AH109" i="34"/>
  <c r="AL103" i="29"/>
  <c r="AL97" i="29"/>
  <c r="BF97" i="29"/>
  <c r="BF103" i="29"/>
  <c r="AK109" i="34"/>
  <c r="H108" i="34"/>
  <c r="Z102" i="29"/>
  <c r="Z96" i="29"/>
  <c r="BJ96" i="29"/>
  <c r="BJ102" i="29"/>
  <c r="H96" i="29"/>
  <c r="H102" i="29"/>
  <c r="S96" i="29"/>
  <c r="S102" i="29"/>
  <c r="AI96" i="29"/>
  <c r="AI102" i="29"/>
  <c r="AJ102" i="29"/>
  <c r="AJ96" i="29"/>
  <c r="I103" i="29"/>
  <c r="I97" i="29"/>
  <c r="N103" i="29"/>
  <c r="N97" i="29"/>
  <c r="AS108" i="34"/>
  <c r="F447" i="8"/>
  <c r="F510" i="8" s="1"/>
  <c r="F478" i="8"/>
  <c r="F541" i="8" s="1"/>
  <c r="G251" i="8"/>
  <c r="G284" i="8" s="1"/>
  <c r="G317" i="8" s="1"/>
  <c r="G351" i="8" s="1"/>
  <c r="H251" i="8" s="1"/>
  <c r="H284" i="8" s="1"/>
  <c r="H317" i="8" s="1"/>
  <c r="G34" i="27"/>
  <c r="H34" i="27"/>
  <c r="AT108" i="34"/>
  <c r="AO102" i="29"/>
  <c r="AO96" i="29"/>
  <c r="AB96" i="29"/>
  <c r="AB102" i="29"/>
  <c r="L96" i="29"/>
  <c r="L102" i="29"/>
  <c r="AR108" i="34"/>
  <c r="P103" i="29"/>
  <c r="P97" i="29"/>
  <c r="AR97" i="29"/>
  <c r="AR103" i="29"/>
  <c r="AX97" i="29"/>
  <c r="AX103" i="29"/>
  <c r="F495" i="8"/>
  <c r="F558" i="8" s="1"/>
  <c r="G268" i="8"/>
  <c r="G301" i="8" s="1"/>
  <c r="G334" i="8" s="1"/>
  <c r="G368" i="8" s="1"/>
  <c r="H268" i="8" s="1"/>
  <c r="H301" i="8" s="1"/>
  <c r="H334" i="8" s="1"/>
  <c r="F464" i="8"/>
  <c r="F527" i="8" s="1"/>
  <c r="I108" i="34"/>
  <c r="P96" i="29"/>
  <c r="P102" i="29"/>
  <c r="AR102" i="29"/>
  <c r="AR96" i="29"/>
  <c r="BA109" i="34"/>
  <c r="AU108" i="34"/>
  <c r="BK108" i="34"/>
  <c r="R103" i="29"/>
  <c r="R97" i="29"/>
  <c r="BG103" i="29"/>
  <c r="BG97" i="29"/>
  <c r="BK97" i="29"/>
  <c r="BK103" i="29"/>
  <c r="AZ103" i="29"/>
  <c r="AZ97" i="29"/>
  <c r="G167" i="23"/>
  <c r="G179" i="23"/>
  <c r="H115" i="18"/>
  <c r="G115" i="18"/>
  <c r="E44" i="26" s="1"/>
  <c r="G159" i="23"/>
  <c r="H114" i="18"/>
  <c r="G163" i="23"/>
  <c r="I159" i="23"/>
  <c r="I171" i="23"/>
  <c r="I179" i="23"/>
  <c r="L103" i="39"/>
  <c r="L53" i="39"/>
  <c r="L56" i="39"/>
  <c r="L121" i="39"/>
  <c r="L52" i="39"/>
  <c r="L107" i="39"/>
  <c r="L105" i="39"/>
  <c r="L124" i="39"/>
  <c r="L104" i="39"/>
  <c r="L125" i="39"/>
  <c r="L122" i="39"/>
  <c r="L54" i="39"/>
  <c r="L108" i="39"/>
  <c r="L126" i="39"/>
  <c r="L57" i="39"/>
  <c r="L55" i="39"/>
  <c r="L106" i="39"/>
  <c r="L123" i="39"/>
  <c r="I155" i="23"/>
  <c r="G155" i="23"/>
  <c r="I163" i="23"/>
  <c r="H116" i="18"/>
  <c r="G114" i="18"/>
  <c r="E43" i="26" s="1"/>
  <c r="G171" i="23"/>
  <c r="I175" i="23"/>
  <c r="G116" i="18"/>
  <c r="E45" i="26" s="1"/>
  <c r="G175" i="23"/>
  <c r="E93" i="18"/>
  <c r="E91" i="18"/>
  <c r="E76" i="18"/>
  <c r="E90" i="18"/>
  <c r="E92" i="18"/>
  <c r="L144" i="23"/>
  <c r="E123" i="39" s="1"/>
  <c r="F133" i="23"/>
  <c r="J133" i="23"/>
  <c r="J142" i="23"/>
  <c r="I103" i="39" s="1"/>
  <c r="F134" i="23"/>
  <c r="F131" i="23"/>
  <c r="H199" i="23"/>
  <c r="H198" i="23"/>
  <c r="F191" i="23"/>
  <c r="K77" i="26" s="1"/>
  <c r="H186" i="23"/>
  <c r="F145" i="23"/>
  <c r="E106" i="39" s="1"/>
  <c r="H147" i="23"/>
  <c r="G108" i="39" s="1"/>
  <c r="P147" i="23"/>
  <c r="I126" i="39" s="1"/>
  <c r="L134" i="23"/>
  <c r="E56" i="39" s="1"/>
  <c r="F143" i="23"/>
  <c r="E104" i="39" s="1"/>
  <c r="J143" i="23"/>
  <c r="I104" i="39" s="1"/>
  <c r="H144" i="23"/>
  <c r="G105" i="39" s="1"/>
  <c r="P133" i="23"/>
  <c r="I55" i="39" s="1"/>
  <c r="F199" i="23"/>
  <c r="M75" i="26" s="1"/>
  <c r="H196" i="23"/>
  <c r="F189" i="23"/>
  <c r="K75" i="26" s="1"/>
  <c r="F187" i="23"/>
  <c r="K73" i="26" s="1"/>
  <c r="F142" i="23"/>
  <c r="E103" i="39" s="1"/>
  <c r="H132" i="23"/>
  <c r="P132" i="23"/>
  <c r="I54" i="39" s="1"/>
  <c r="J132" i="23"/>
  <c r="J135" i="23"/>
  <c r="J201" i="23"/>
  <c r="F197" i="23"/>
  <c r="M73" i="26" s="1"/>
  <c r="J192" i="23"/>
  <c r="F188" i="23"/>
  <c r="K74" i="26" s="1"/>
  <c r="L146" i="23"/>
  <c r="E125" i="39" s="1"/>
  <c r="N147" i="23"/>
  <c r="G126" i="39" s="1"/>
  <c r="J147" i="23"/>
  <c r="I108" i="39" s="1"/>
  <c r="N131" i="23"/>
  <c r="G53" i="39" s="1"/>
  <c r="N133" i="23"/>
  <c r="G55" i="39" s="1"/>
  <c r="F135" i="23"/>
  <c r="J144" i="23"/>
  <c r="I105" i="39" s="1"/>
  <c r="H201" i="23"/>
  <c r="F198" i="23"/>
  <c r="M74" i="26" s="1"/>
  <c r="H192" i="23"/>
  <c r="F186" i="23"/>
  <c r="K72" i="26" s="1"/>
  <c r="F130" i="23"/>
  <c r="J131" i="23"/>
  <c r="H133" i="23"/>
  <c r="N130" i="23"/>
  <c r="G52" i="39" s="1"/>
  <c r="F201" i="23"/>
  <c r="M77" i="26" s="1"/>
  <c r="F196" i="23"/>
  <c r="M72" i="26" s="1"/>
  <c r="F192" i="23"/>
  <c r="J146" i="23"/>
  <c r="I107" i="39" s="1"/>
  <c r="F147" i="23"/>
  <c r="E108" i="39" s="1"/>
  <c r="H146" i="23"/>
  <c r="G107" i="39" s="1"/>
  <c r="L131" i="23"/>
  <c r="E53" i="39" s="1"/>
  <c r="N132" i="23"/>
  <c r="G54" i="39" s="1"/>
  <c r="J134" i="23"/>
  <c r="H142" i="23"/>
  <c r="G103" i="39" s="1"/>
  <c r="J200" i="23"/>
  <c r="J190" i="23"/>
  <c r="P146" i="23"/>
  <c r="I125" i="39" s="1"/>
  <c r="N143" i="23"/>
  <c r="G122" i="39" s="1"/>
  <c r="L130" i="23"/>
  <c r="E52" i="39" s="1"/>
  <c r="P144" i="23"/>
  <c r="I123" i="39" s="1"/>
  <c r="L133" i="23"/>
  <c r="E55" i="39" s="1"/>
  <c r="H200" i="23"/>
  <c r="J191" i="23"/>
  <c r="H135" i="23"/>
  <c r="F146" i="23"/>
  <c r="E107" i="39" s="1"/>
  <c r="N146" i="23"/>
  <c r="G125" i="39" s="1"/>
  <c r="H143" i="23"/>
  <c r="G104" i="39" s="1"/>
  <c r="H134" i="23"/>
  <c r="P130" i="23"/>
  <c r="I52" i="39" s="1"/>
  <c r="P135" i="23"/>
  <c r="I57" i="39" s="1"/>
  <c r="F200" i="23"/>
  <c r="M76" i="26" s="1"/>
  <c r="J189" i="23"/>
  <c r="J187" i="23"/>
  <c r="L132" i="23"/>
  <c r="E54" i="39" s="1"/>
  <c r="N142" i="23"/>
  <c r="G121" i="39" s="1"/>
  <c r="P142" i="23"/>
  <c r="I121" i="39" s="1"/>
  <c r="H130" i="23"/>
  <c r="L142" i="23"/>
  <c r="E121" i="39" s="1"/>
  <c r="J202" i="23"/>
  <c r="J197" i="23"/>
  <c r="H190" i="23"/>
  <c r="J188" i="23"/>
  <c r="L145" i="23"/>
  <c r="E124" i="39" s="1"/>
  <c r="N145" i="23"/>
  <c r="G124" i="39" s="1"/>
  <c r="P145" i="23"/>
  <c r="I124" i="39" s="1"/>
  <c r="P131" i="23"/>
  <c r="I53" i="39" s="1"/>
  <c r="P134" i="23"/>
  <c r="I56" i="39" s="1"/>
  <c r="L143" i="23"/>
  <c r="E122" i="39" s="1"/>
  <c r="N134" i="23"/>
  <c r="G56" i="39" s="1"/>
  <c r="H202" i="23"/>
  <c r="J198" i="23"/>
  <c r="H191" i="23"/>
  <c r="J186" i="23"/>
  <c r="J130" i="23"/>
  <c r="H131" i="23"/>
  <c r="L135" i="23"/>
  <c r="E57" i="39" s="1"/>
  <c r="F132" i="23"/>
  <c r="F202" i="23"/>
  <c r="J196" i="23"/>
  <c r="H189" i="23"/>
  <c r="H187" i="23"/>
  <c r="L147" i="23"/>
  <c r="E126" i="39" s="1"/>
  <c r="H145" i="23"/>
  <c r="G106" i="39" s="1"/>
  <c r="J145" i="23"/>
  <c r="I106" i="39" s="1"/>
  <c r="F144" i="23"/>
  <c r="E105" i="39" s="1"/>
  <c r="P143" i="23"/>
  <c r="I122" i="39" s="1"/>
  <c r="N144" i="23"/>
  <c r="G123" i="39" s="1"/>
  <c r="N135" i="23"/>
  <c r="G57" i="39" s="1"/>
  <c r="J199" i="23"/>
  <c r="H197" i="23"/>
  <c r="F190" i="23"/>
  <c r="K76" i="26" s="1"/>
  <c r="H188" i="23"/>
  <c r="G125" i="23"/>
  <c r="Q141" i="23"/>
  <c r="J120" i="39" s="1"/>
  <c r="K140" i="23"/>
  <c r="J101" i="39" s="1"/>
  <c r="O140" i="23"/>
  <c r="H119" i="39" s="1"/>
  <c r="Q137" i="23"/>
  <c r="J116" i="39" s="1"/>
  <c r="M136" i="23"/>
  <c r="F115" i="39" s="1"/>
  <c r="Q136" i="23"/>
  <c r="J115" i="39" s="1"/>
  <c r="G140" i="23"/>
  <c r="F101" i="39" s="1"/>
  <c r="Q140" i="23"/>
  <c r="J119" i="39" s="1"/>
  <c r="O137" i="23"/>
  <c r="H116" i="39" s="1"/>
  <c r="I136" i="23"/>
  <c r="H97" i="39" s="1"/>
  <c r="G136" i="23"/>
  <c r="F97" i="39" s="1"/>
  <c r="G139" i="23"/>
  <c r="F100" i="39" s="1"/>
  <c r="M140" i="23"/>
  <c r="F119" i="39" s="1"/>
  <c r="M138" i="23"/>
  <c r="F117" i="39" s="1"/>
  <c r="K136" i="23"/>
  <c r="J97" i="39" s="1"/>
  <c r="O136" i="23"/>
  <c r="H115" i="39" s="1"/>
  <c r="O139" i="23"/>
  <c r="H118" i="39" s="1"/>
  <c r="M139" i="23"/>
  <c r="F118" i="39" s="1"/>
  <c r="I138" i="23"/>
  <c r="H99" i="39" s="1"/>
  <c r="G138" i="23"/>
  <c r="F99" i="39" s="1"/>
  <c r="Q138" i="23"/>
  <c r="J117" i="39" s="1"/>
  <c r="I140" i="23"/>
  <c r="H101" i="39" s="1"/>
  <c r="O141" i="23"/>
  <c r="H120" i="39" s="1"/>
  <c r="I137" i="23"/>
  <c r="H98" i="39" s="1"/>
  <c r="K139" i="23"/>
  <c r="J100" i="39" s="1"/>
  <c r="K138" i="23"/>
  <c r="J99" i="39" s="1"/>
  <c r="G141" i="23"/>
  <c r="F102" i="39" s="1"/>
  <c r="O138" i="23"/>
  <c r="H117" i="39" s="1"/>
  <c r="M137" i="23"/>
  <c r="F116" i="39" s="1"/>
  <c r="I139" i="23"/>
  <c r="H100" i="39" s="1"/>
  <c r="Q139" i="23"/>
  <c r="J118" i="39" s="1"/>
  <c r="G137" i="23"/>
  <c r="F98" i="39" s="1"/>
  <c r="M141" i="23"/>
  <c r="F120" i="39" s="1"/>
  <c r="K141" i="23"/>
  <c r="J102" i="39" s="1"/>
  <c r="K137" i="23"/>
  <c r="J98" i="39" s="1"/>
  <c r="I141" i="23"/>
  <c r="H102" i="39" s="1"/>
  <c r="Q129" i="23"/>
  <c r="J51" i="39" s="1"/>
  <c r="Q124" i="23"/>
  <c r="J46" i="39" s="1"/>
  <c r="M127" i="23"/>
  <c r="F49" i="39" s="1"/>
  <c r="G128" i="23"/>
  <c r="Q127" i="23"/>
  <c r="J49" i="39" s="1"/>
  <c r="K128" i="23"/>
  <c r="M124" i="23"/>
  <c r="F46" i="39" s="1"/>
  <c r="O125" i="23"/>
  <c r="H47" i="39" s="1"/>
  <c r="O128" i="23"/>
  <c r="H50" i="39" s="1"/>
  <c r="I129" i="23"/>
  <c r="K127" i="23"/>
  <c r="G127" i="23"/>
  <c r="M129" i="23"/>
  <c r="F51" i="39" s="1"/>
  <c r="O127" i="23"/>
  <c r="H49" i="39" s="1"/>
  <c r="O126" i="23"/>
  <c r="H48" i="39" s="1"/>
  <c r="G124" i="23"/>
  <c r="K129" i="23"/>
  <c r="I125" i="23"/>
  <c r="K124" i="23"/>
  <c r="O129" i="23"/>
  <c r="H51" i="39" s="1"/>
  <c r="M126" i="23"/>
  <c r="F48" i="39" s="1"/>
  <c r="K126" i="23"/>
  <c r="K125" i="23"/>
  <c r="Q126" i="23"/>
  <c r="J48" i="39" s="1"/>
  <c r="O124" i="23"/>
  <c r="H46" i="39" s="1"/>
  <c r="I124" i="23"/>
  <c r="M125" i="23"/>
  <c r="F47" i="39" s="1"/>
  <c r="I128" i="23"/>
  <c r="G129" i="23"/>
  <c r="Q125" i="23"/>
  <c r="J47" i="39" s="1"/>
  <c r="M128" i="23"/>
  <c r="F50" i="39" s="1"/>
  <c r="I126" i="23"/>
  <c r="I127" i="23"/>
  <c r="Q128" i="23"/>
  <c r="J50" i="39" s="1"/>
  <c r="G126" i="23"/>
  <c r="G401" i="8"/>
  <c r="G496" i="8" s="1"/>
  <c r="G156" i="23"/>
  <c r="I156" i="23"/>
  <c r="G385" i="8"/>
  <c r="G417" i="8" s="1"/>
  <c r="G388" i="8"/>
  <c r="G420" i="8" s="1"/>
  <c r="I180" i="23"/>
  <c r="I172" i="23"/>
  <c r="I176" i="23"/>
  <c r="I168" i="23"/>
  <c r="I164" i="23"/>
  <c r="I160" i="23"/>
  <c r="I182" i="23"/>
  <c r="G78" i="26" s="1"/>
  <c r="I174" i="23"/>
  <c r="G76" i="26" s="1"/>
  <c r="I178" i="23"/>
  <c r="G77" i="26" s="1"/>
  <c r="I170" i="23"/>
  <c r="G75" i="26" s="1"/>
  <c r="I166" i="23"/>
  <c r="G74" i="26" s="1"/>
  <c r="I162" i="23"/>
  <c r="G73" i="26" s="1"/>
  <c r="I158" i="23"/>
  <c r="G72" i="26" s="1"/>
  <c r="G180" i="23"/>
  <c r="G176" i="23"/>
  <c r="G172" i="23"/>
  <c r="G168" i="23"/>
  <c r="G182" i="23"/>
  <c r="E78" i="26" s="1"/>
  <c r="G178" i="23"/>
  <c r="E77" i="26" s="1"/>
  <c r="G174" i="23"/>
  <c r="E76" i="26" s="1"/>
  <c r="G170" i="23"/>
  <c r="E75" i="26" s="1"/>
  <c r="G158" i="23"/>
  <c r="E72" i="26" s="1"/>
  <c r="G164" i="23"/>
  <c r="G160" i="23"/>
  <c r="G166" i="23"/>
  <c r="E74" i="26" s="1"/>
  <c r="G162" i="23"/>
  <c r="E73" i="26" s="1"/>
  <c r="K123" i="18"/>
  <c r="L123" i="18"/>
  <c r="K124" i="18"/>
  <c r="L124" i="18"/>
  <c r="L122" i="18"/>
  <c r="K122" i="18"/>
  <c r="K115" i="18"/>
  <c r="L115" i="18"/>
  <c r="K116" i="18"/>
  <c r="L116" i="18"/>
  <c r="L114" i="18"/>
  <c r="K114" i="18"/>
  <c r="H319" i="8"/>
  <c r="H322" i="8"/>
  <c r="H335" i="8"/>
  <c r="F562" i="8"/>
  <c r="F531" i="8"/>
  <c r="G338" i="8"/>
  <c r="G372" i="8" s="1"/>
  <c r="H272" i="8" s="1"/>
  <c r="H305" i="8" s="1"/>
  <c r="F557" i="8"/>
  <c r="F526" i="8"/>
  <c r="G333" i="8"/>
  <c r="G367" i="8" s="1"/>
  <c r="H267" i="8" s="1"/>
  <c r="H300" i="8" s="1"/>
  <c r="G507" i="22"/>
  <c r="G476" i="22"/>
  <c r="G444" i="22"/>
  <c r="H313" i="22"/>
  <c r="G506" i="22"/>
  <c r="G475" i="22"/>
  <c r="G443" i="22"/>
  <c r="H312" i="22"/>
  <c r="G505" i="22"/>
  <c r="G474" i="22"/>
  <c r="G442" i="22"/>
  <c r="H311" i="22"/>
  <c r="G503" i="22"/>
  <c r="G472" i="22"/>
  <c r="G440" i="22"/>
  <c r="H309" i="22"/>
  <c r="G502" i="22"/>
  <c r="G471" i="22"/>
  <c r="G439" i="22"/>
  <c r="H308" i="22"/>
  <c r="G501" i="22"/>
  <c r="G470" i="22"/>
  <c r="G438" i="22"/>
  <c r="H307" i="22"/>
  <c r="G491" i="22"/>
  <c r="G460" i="22"/>
  <c r="G428" i="22"/>
  <c r="H297" i="22"/>
  <c r="G490" i="22"/>
  <c r="G459" i="22"/>
  <c r="G427" i="22"/>
  <c r="H296" i="22"/>
  <c r="G489" i="22"/>
  <c r="G458" i="22"/>
  <c r="G426" i="22"/>
  <c r="H295" i="22"/>
  <c r="G487" i="22"/>
  <c r="G456" i="22"/>
  <c r="G424" i="22"/>
  <c r="H293" i="22"/>
  <c r="G486" i="22"/>
  <c r="G455" i="22"/>
  <c r="G423" i="22"/>
  <c r="H292" i="22"/>
  <c r="G485" i="22"/>
  <c r="G454" i="22"/>
  <c r="G422" i="22"/>
  <c r="H291" i="22"/>
  <c r="G350" i="22"/>
  <c r="H250" i="22" s="1"/>
  <c r="G382" i="22"/>
  <c r="G351" i="22"/>
  <c r="H251" i="22" s="1"/>
  <c r="G383" i="22"/>
  <c r="G352" i="22"/>
  <c r="H252" i="22" s="1"/>
  <c r="G384" i="22"/>
  <c r="G354" i="22"/>
  <c r="H254" i="22" s="1"/>
  <c r="G386" i="22"/>
  <c r="G355" i="22"/>
  <c r="H255" i="22" s="1"/>
  <c r="G387" i="22"/>
  <c r="G356" i="22"/>
  <c r="H256" i="22" s="1"/>
  <c r="G388" i="22"/>
  <c r="BN808" i="22"/>
  <c r="BM808" i="22"/>
  <c r="BL808" i="22"/>
  <c r="BK808" i="22"/>
  <c r="BJ808" i="22"/>
  <c r="BI808" i="22"/>
  <c r="BH808" i="22"/>
  <c r="BG808" i="22"/>
  <c r="BF808" i="22"/>
  <c r="BE808" i="22"/>
  <c r="BD808" i="22"/>
  <c r="BC808" i="22"/>
  <c r="BB808" i="22"/>
  <c r="BA808" i="22"/>
  <c r="AZ808" i="22"/>
  <c r="AY808" i="22"/>
  <c r="AX808" i="22"/>
  <c r="AW808" i="22"/>
  <c r="AV808" i="22"/>
  <c r="AU808" i="22"/>
  <c r="AT808" i="22"/>
  <c r="AS808" i="22"/>
  <c r="AR808" i="22"/>
  <c r="AQ808" i="22"/>
  <c r="AP808" i="22"/>
  <c r="AO808" i="22"/>
  <c r="AN808" i="22"/>
  <c r="AM808" i="22"/>
  <c r="AL808" i="22"/>
  <c r="AK808" i="22"/>
  <c r="AJ808" i="22"/>
  <c r="AI808" i="22"/>
  <c r="AH808" i="22"/>
  <c r="AG808" i="22"/>
  <c r="AF808" i="22"/>
  <c r="AE808" i="22"/>
  <c r="AD808" i="22"/>
  <c r="AC808" i="22"/>
  <c r="AB808" i="22"/>
  <c r="AA808" i="22"/>
  <c r="Z808" i="22"/>
  <c r="Y808" i="22"/>
  <c r="X808" i="22"/>
  <c r="W808" i="22"/>
  <c r="V808" i="22"/>
  <c r="U808" i="22"/>
  <c r="T808" i="22"/>
  <c r="S808" i="22"/>
  <c r="R808" i="22"/>
  <c r="Q808" i="22"/>
  <c r="P808" i="22"/>
  <c r="O808" i="22"/>
  <c r="N808" i="22"/>
  <c r="M808" i="22"/>
  <c r="L808" i="22"/>
  <c r="K808" i="22"/>
  <c r="J808" i="22"/>
  <c r="I808" i="22"/>
  <c r="H808" i="22"/>
  <c r="G808" i="22"/>
  <c r="F808" i="22"/>
  <c r="F623" i="22"/>
  <c r="G22" i="34" s="1"/>
  <c r="BN746" i="22"/>
  <c r="BO19" i="29" s="1"/>
  <c r="BM746" i="22"/>
  <c r="BN19" i="29" s="1"/>
  <c r="BL746" i="22"/>
  <c r="BM19" i="29" s="1"/>
  <c r="BK746" i="22"/>
  <c r="BL19" i="29" s="1"/>
  <c r="BJ746" i="22"/>
  <c r="BK19" i="29" s="1"/>
  <c r="BI746" i="22"/>
  <c r="BJ19" i="29" s="1"/>
  <c r="BH746" i="22"/>
  <c r="BI19" i="29" s="1"/>
  <c r="BG746" i="22"/>
  <c r="BH19" i="29" s="1"/>
  <c r="BF746" i="22"/>
  <c r="BG19" i="29" s="1"/>
  <c r="BE746" i="22"/>
  <c r="BF19" i="29" s="1"/>
  <c r="BD746" i="22"/>
  <c r="BE19" i="29" s="1"/>
  <c r="BC746" i="22"/>
  <c r="BD19" i="29" s="1"/>
  <c r="BB746" i="22"/>
  <c r="BC19" i="29" s="1"/>
  <c r="BA746" i="22"/>
  <c r="BB19" i="29" s="1"/>
  <c r="AZ746" i="22"/>
  <c r="BA19" i="29" s="1"/>
  <c r="AY746" i="22"/>
  <c r="AZ19" i="29" s="1"/>
  <c r="AX746" i="22"/>
  <c r="AY19" i="29" s="1"/>
  <c r="AW746" i="22"/>
  <c r="AX19" i="29" s="1"/>
  <c r="AV746" i="22"/>
  <c r="AW19" i="29" s="1"/>
  <c r="AU746" i="22"/>
  <c r="AV19" i="29" s="1"/>
  <c r="AT746" i="22"/>
  <c r="AU19" i="29" s="1"/>
  <c r="AS746" i="22"/>
  <c r="AT19" i="29" s="1"/>
  <c r="AR746" i="22"/>
  <c r="AS19" i="29" s="1"/>
  <c r="AQ746" i="22"/>
  <c r="AR19" i="29" s="1"/>
  <c r="AP746" i="22"/>
  <c r="AQ19" i="29" s="1"/>
  <c r="AO746" i="22"/>
  <c r="AP19" i="29" s="1"/>
  <c r="AN746" i="22"/>
  <c r="AO19" i="29" s="1"/>
  <c r="AM746" i="22"/>
  <c r="AN19" i="29" s="1"/>
  <c r="AL746" i="22"/>
  <c r="AM19" i="29" s="1"/>
  <c r="AK746" i="22"/>
  <c r="AL19" i="29" s="1"/>
  <c r="AJ746" i="22"/>
  <c r="AK19" i="29" s="1"/>
  <c r="AI746" i="22"/>
  <c r="AJ19" i="29" s="1"/>
  <c r="AH746" i="22"/>
  <c r="AI19" i="29" s="1"/>
  <c r="AG746" i="22"/>
  <c r="AH19" i="29" s="1"/>
  <c r="AF746" i="22"/>
  <c r="AG19" i="29" s="1"/>
  <c r="AE746" i="22"/>
  <c r="AF19" i="29" s="1"/>
  <c r="AD746" i="22"/>
  <c r="AE19" i="29" s="1"/>
  <c r="AC746" i="22"/>
  <c r="AD19" i="29" s="1"/>
  <c r="AB746" i="22"/>
  <c r="AC19" i="29" s="1"/>
  <c r="AA746" i="22"/>
  <c r="AB19" i="29" s="1"/>
  <c r="Z746" i="22"/>
  <c r="AA19" i="29" s="1"/>
  <c r="Y746" i="22"/>
  <c r="Z19" i="29" s="1"/>
  <c r="X746" i="22"/>
  <c r="Y19" i="29" s="1"/>
  <c r="W746" i="22"/>
  <c r="X19" i="29" s="1"/>
  <c r="V746" i="22"/>
  <c r="W19" i="29" s="1"/>
  <c r="U746" i="22"/>
  <c r="V19" i="29" s="1"/>
  <c r="T746" i="22"/>
  <c r="U19" i="29" s="1"/>
  <c r="S746" i="22"/>
  <c r="T19" i="29" s="1"/>
  <c r="R746" i="22"/>
  <c r="S19" i="29" s="1"/>
  <c r="Q746" i="22"/>
  <c r="R19" i="29" s="1"/>
  <c r="P746" i="22"/>
  <c r="Q19" i="29" s="1"/>
  <c r="O746" i="22"/>
  <c r="P19" i="29" s="1"/>
  <c r="N746" i="22"/>
  <c r="O19" i="29" s="1"/>
  <c r="M746" i="22"/>
  <c r="N19" i="29" s="1"/>
  <c r="L746" i="22"/>
  <c r="M19" i="29" s="1"/>
  <c r="K746" i="22"/>
  <c r="L19" i="29" s="1"/>
  <c r="J746" i="22"/>
  <c r="K19" i="29" s="1"/>
  <c r="I746" i="22"/>
  <c r="J19" i="29" s="1"/>
  <c r="H746" i="22"/>
  <c r="I19" i="29" s="1"/>
  <c r="G746" i="22"/>
  <c r="H19" i="29" s="1"/>
  <c r="F746" i="22"/>
  <c r="G19" i="29" s="1"/>
  <c r="BN683" i="22"/>
  <c r="BO19" i="31" s="1"/>
  <c r="BM683" i="22"/>
  <c r="BN19" i="31" s="1"/>
  <c r="BL683" i="22"/>
  <c r="BM19" i="31" s="1"/>
  <c r="BK683" i="22"/>
  <c r="BL19" i="31" s="1"/>
  <c r="BJ683" i="22"/>
  <c r="BK19" i="31" s="1"/>
  <c r="BI683" i="22"/>
  <c r="BJ19" i="31" s="1"/>
  <c r="BH683" i="22"/>
  <c r="BI19" i="31" s="1"/>
  <c r="BG683" i="22"/>
  <c r="BH19" i="31" s="1"/>
  <c r="BF683" i="22"/>
  <c r="BG19" i="31" s="1"/>
  <c r="BE683" i="22"/>
  <c r="BF19" i="31" s="1"/>
  <c r="BD683" i="22"/>
  <c r="BE19" i="31" s="1"/>
  <c r="BC683" i="22"/>
  <c r="BD19" i="31" s="1"/>
  <c r="BB683" i="22"/>
  <c r="BC19" i="31" s="1"/>
  <c r="BA683" i="22"/>
  <c r="BB19" i="31" s="1"/>
  <c r="AZ683" i="22"/>
  <c r="BA19" i="31" s="1"/>
  <c r="AY683" i="22"/>
  <c r="AZ19" i="31" s="1"/>
  <c r="AX683" i="22"/>
  <c r="AY19" i="31" s="1"/>
  <c r="AW683" i="22"/>
  <c r="AX19" i="31" s="1"/>
  <c r="AV683" i="22"/>
  <c r="AW19" i="31" s="1"/>
  <c r="AU683" i="22"/>
  <c r="AV19" i="31" s="1"/>
  <c r="AT683" i="22"/>
  <c r="AU19" i="31" s="1"/>
  <c r="AS683" i="22"/>
  <c r="AT19" i="31" s="1"/>
  <c r="AR683" i="22"/>
  <c r="AS19" i="31" s="1"/>
  <c r="AQ683" i="22"/>
  <c r="AR19" i="31" s="1"/>
  <c r="AP683" i="22"/>
  <c r="AQ19" i="31" s="1"/>
  <c r="AO683" i="22"/>
  <c r="AP19" i="31" s="1"/>
  <c r="AN683" i="22"/>
  <c r="AO19" i="31" s="1"/>
  <c r="AM683" i="22"/>
  <c r="AN19" i="31" s="1"/>
  <c r="AL683" i="22"/>
  <c r="AM19" i="31" s="1"/>
  <c r="AK683" i="22"/>
  <c r="AL19" i="31" s="1"/>
  <c r="AJ683" i="22"/>
  <c r="AK19" i="31" s="1"/>
  <c r="AI683" i="22"/>
  <c r="AJ19" i="31" s="1"/>
  <c r="AH683" i="22"/>
  <c r="AI19" i="31" s="1"/>
  <c r="AG683" i="22"/>
  <c r="AH19" i="31" s="1"/>
  <c r="AF683" i="22"/>
  <c r="AG19" i="31" s="1"/>
  <c r="AE683" i="22"/>
  <c r="AF19" i="31" s="1"/>
  <c r="AD683" i="22"/>
  <c r="AE19" i="31" s="1"/>
  <c r="AC683" i="22"/>
  <c r="AD19" i="31" s="1"/>
  <c r="AB683" i="22"/>
  <c r="AC19" i="31" s="1"/>
  <c r="AA683" i="22"/>
  <c r="AB19" i="31" s="1"/>
  <c r="Z683" i="22"/>
  <c r="AA19" i="31" s="1"/>
  <c r="Y683" i="22"/>
  <c r="Z19" i="31" s="1"/>
  <c r="X683" i="22"/>
  <c r="Y19" i="31" s="1"/>
  <c r="W683" i="22"/>
  <c r="X19" i="31" s="1"/>
  <c r="V683" i="22"/>
  <c r="W19" i="31" s="1"/>
  <c r="U683" i="22"/>
  <c r="V19" i="31" s="1"/>
  <c r="T683" i="22"/>
  <c r="U19" i="31" s="1"/>
  <c r="S683" i="22"/>
  <c r="T19" i="31" s="1"/>
  <c r="R683" i="22"/>
  <c r="S19" i="31" s="1"/>
  <c r="Q683" i="22"/>
  <c r="R19" i="31" s="1"/>
  <c r="P683" i="22"/>
  <c r="Q19" i="31" s="1"/>
  <c r="O683" i="22"/>
  <c r="P19" i="31" s="1"/>
  <c r="N683" i="22"/>
  <c r="O19" i="31" s="1"/>
  <c r="M683" i="22"/>
  <c r="N19" i="31" s="1"/>
  <c r="L683" i="22"/>
  <c r="M19" i="31" s="1"/>
  <c r="K683" i="22"/>
  <c r="L19" i="31" s="1"/>
  <c r="J683" i="22"/>
  <c r="K19" i="31" s="1"/>
  <c r="I683" i="22"/>
  <c r="J19" i="31" s="1"/>
  <c r="H683" i="22"/>
  <c r="I19" i="31" s="1"/>
  <c r="G683" i="22"/>
  <c r="H19" i="31" s="1"/>
  <c r="F683" i="22"/>
  <c r="G19" i="31" s="1"/>
  <c r="BN807" i="22"/>
  <c r="BM807" i="22"/>
  <c r="BL807" i="22"/>
  <c r="BK807" i="22"/>
  <c r="BJ807" i="22"/>
  <c r="BI807" i="22"/>
  <c r="BH807" i="22"/>
  <c r="BG807" i="22"/>
  <c r="BF807" i="22"/>
  <c r="BE807" i="22"/>
  <c r="BD807" i="22"/>
  <c r="BC807" i="22"/>
  <c r="BB807" i="22"/>
  <c r="BA807" i="22"/>
  <c r="AZ807" i="22"/>
  <c r="AY807" i="22"/>
  <c r="AX807" i="22"/>
  <c r="AW807" i="22"/>
  <c r="AV807" i="22"/>
  <c r="AU807" i="22"/>
  <c r="AT807" i="22"/>
  <c r="AS807" i="22"/>
  <c r="AR807" i="22"/>
  <c r="AQ807" i="22"/>
  <c r="AP807" i="22"/>
  <c r="AO807" i="22"/>
  <c r="AN807" i="22"/>
  <c r="AM807" i="22"/>
  <c r="AL807" i="22"/>
  <c r="AK807" i="22"/>
  <c r="AJ807" i="22"/>
  <c r="AI807" i="22"/>
  <c r="AH807" i="22"/>
  <c r="AG807" i="22"/>
  <c r="AF807" i="22"/>
  <c r="AE807" i="22"/>
  <c r="AD807" i="22"/>
  <c r="AC807" i="22"/>
  <c r="AB807" i="22"/>
  <c r="AA807" i="22"/>
  <c r="Z807" i="22"/>
  <c r="Y807" i="22"/>
  <c r="X807" i="22"/>
  <c r="W807" i="22"/>
  <c r="V807" i="22"/>
  <c r="U807" i="22"/>
  <c r="T807" i="22"/>
  <c r="S807" i="22"/>
  <c r="R807" i="22"/>
  <c r="Q807" i="22"/>
  <c r="P807" i="22"/>
  <c r="O807" i="22"/>
  <c r="N807" i="22"/>
  <c r="M807" i="22"/>
  <c r="L807" i="22"/>
  <c r="K807" i="22"/>
  <c r="J807" i="22"/>
  <c r="I807" i="22"/>
  <c r="H807" i="22"/>
  <c r="G807" i="22"/>
  <c r="F807" i="22"/>
  <c r="F622" i="22"/>
  <c r="G21" i="34" s="1"/>
  <c r="BN745" i="22"/>
  <c r="BO18" i="29" s="1"/>
  <c r="BM745" i="22"/>
  <c r="BN18" i="29" s="1"/>
  <c r="BL745" i="22"/>
  <c r="BM18" i="29" s="1"/>
  <c r="BK745" i="22"/>
  <c r="BL18" i="29" s="1"/>
  <c r="BJ745" i="22"/>
  <c r="BK18" i="29" s="1"/>
  <c r="BI745" i="22"/>
  <c r="BJ18" i="29" s="1"/>
  <c r="BH745" i="22"/>
  <c r="BI18" i="29" s="1"/>
  <c r="BG745" i="22"/>
  <c r="BH18" i="29" s="1"/>
  <c r="BF745" i="22"/>
  <c r="BG18" i="29" s="1"/>
  <c r="BE745" i="22"/>
  <c r="BF18" i="29" s="1"/>
  <c r="BD745" i="22"/>
  <c r="BE18" i="29" s="1"/>
  <c r="BC745" i="22"/>
  <c r="BD18" i="29" s="1"/>
  <c r="BB745" i="22"/>
  <c r="BC18" i="29" s="1"/>
  <c r="BA745" i="22"/>
  <c r="BB18" i="29" s="1"/>
  <c r="AZ745" i="22"/>
  <c r="BA18" i="29" s="1"/>
  <c r="AY745" i="22"/>
  <c r="AZ18" i="29" s="1"/>
  <c r="AX745" i="22"/>
  <c r="AY18" i="29" s="1"/>
  <c r="AW745" i="22"/>
  <c r="AX18" i="29" s="1"/>
  <c r="AV745" i="22"/>
  <c r="AW18" i="29" s="1"/>
  <c r="AU745" i="22"/>
  <c r="AV18" i="29" s="1"/>
  <c r="AT745" i="22"/>
  <c r="AU18" i="29" s="1"/>
  <c r="AS745" i="22"/>
  <c r="AT18" i="29" s="1"/>
  <c r="AR745" i="22"/>
  <c r="AS18" i="29" s="1"/>
  <c r="AQ745" i="22"/>
  <c r="AR18" i="29" s="1"/>
  <c r="AP745" i="22"/>
  <c r="AQ18" i="29" s="1"/>
  <c r="AO745" i="22"/>
  <c r="AP18" i="29" s="1"/>
  <c r="AN745" i="22"/>
  <c r="AO18" i="29" s="1"/>
  <c r="AM745" i="22"/>
  <c r="AN18" i="29" s="1"/>
  <c r="AL745" i="22"/>
  <c r="AM18" i="29" s="1"/>
  <c r="AK745" i="22"/>
  <c r="AL18" i="29" s="1"/>
  <c r="AJ745" i="22"/>
  <c r="AK18" i="29" s="1"/>
  <c r="AI745" i="22"/>
  <c r="AJ18" i="29" s="1"/>
  <c r="AH745" i="22"/>
  <c r="AI18" i="29" s="1"/>
  <c r="AG745" i="22"/>
  <c r="AH18" i="29" s="1"/>
  <c r="AF745" i="22"/>
  <c r="AG18" i="29" s="1"/>
  <c r="AE745" i="22"/>
  <c r="AF18" i="29" s="1"/>
  <c r="AD745" i="22"/>
  <c r="AE18" i="29" s="1"/>
  <c r="AC745" i="22"/>
  <c r="AD18" i="29" s="1"/>
  <c r="AB745" i="22"/>
  <c r="AC18" i="29" s="1"/>
  <c r="AA745" i="22"/>
  <c r="AB18" i="29" s="1"/>
  <c r="Z745" i="22"/>
  <c r="AA18" i="29" s="1"/>
  <c r="Y745" i="22"/>
  <c r="Z18" i="29" s="1"/>
  <c r="X745" i="22"/>
  <c r="Y18" i="29" s="1"/>
  <c r="W745" i="22"/>
  <c r="X18" i="29" s="1"/>
  <c r="V745" i="22"/>
  <c r="W18" i="29" s="1"/>
  <c r="U745" i="22"/>
  <c r="V18" i="29" s="1"/>
  <c r="T745" i="22"/>
  <c r="U18" i="29" s="1"/>
  <c r="S745" i="22"/>
  <c r="T18" i="29" s="1"/>
  <c r="R745" i="22"/>
  <c r="S18" i="29" s="1"/>
  <c r="Q745" i="22"/>
  <c r="R18" i="29" s="1"/>
  <c r="P745" i="22"/>
  <c r="Q18" i="29" s="1"/>
  <c r="O745" i="22"/>
  <c r="P18" i="29" s="1"/>
  <c r="N745" i="22"/>
  <c r="O18" i="29" s="1"/>
  <c r="M745" i="22"/>
  <c r="N18" i="29" s="1"/>
  <c r="L745" i="22"/>
  <c r="M18" i="29" s="1"/>
  <c r="K745" i="22"/>
  <c r="L18" i="29" s="1"/>
  <c r="J745" i="22"/>
  <c r="K18" i="29" s="1"/>
  <c r="I745" i="22"/>
  <c r="J18" i="29" s="1"/>
  <c r="H745" i="22"/>
  <c r="I18" i="29" s="1"/>
  <c r="G745" i="22"/>
  <c r="H18" i="29" s="1"/>
  <c r="F745" i="22"/>
  <c r="G18" i="29" s="1"/>
  <c r="BN682" i="22"/>
  <c r="BO18" i="31" s="1"/>
  <c r="BM682" i="22"/>
  <c r="BN18" i="31" s="1"/>
  <c r="BL682" i="22"/>
  <c r="BM18" i="31" s="1"/>
  <c r="BK682" i="22"/>
  <c r="BL18" i="31" s="1"/>
  <c r="BJ682" i="22"/>
  <c r="BK18" i="31" s="1"/>
  <c r="BI682" i="22"/>
  <c r="BJ18" i="31" s="1"/>
  <c r="BH682" i="22"/>
  <c r="BI18" i="31" s="1"/>
  <c r="BG682" i="22"/>
  <c r="BH18" i="31" s="1"/>
  <c r="BF682" i="22"/>
  <c r="BG18" i="31" s="1"/>
  <c r="BE682" i="22"/>
  <c r="BF18" i="31" s="1"/>
  <c r="BD682" i="22"/>
  <c r="BE18" i="31" s="1"/>
  <c r="BC682" i="22"/>
  <c r="BD18" i="31" s="1"/>
  <c r="BB682" i="22"/>
  <c r="BC18" i="31" s="1"/>
  <c r="BA682" i="22"/>
  <c r="BB18" i="31" s="1"/>
  <c r="AZ682" i="22"/>
  <c r="BA18" i="31" s="1"/>
  <c r="AY682" i="22"/>
  <c r="AZ18" i="31" s="1"/>
  <c r="AX682" i="22"/>
  <c r="AY18" i="31" s="1"/>
  <c r="AW682" i="22"/>
  <c r="AX18" i="31" s="1"/>
  <c r="AV682" i="22"/>
  <c r="AW18" i="31" s="1"/>
  <c r="AU682" i="22"/>
  <c r="AV18" i="31" s="1"/>
  <c r="AT682" i="22"/>
  <c r="AU18" i="31" s="1"/>
  <c r="AS682" i="22"/>
  <c r="AT18" i="31" s="1"/>
  <c r="AR682" i="22"/>
  <c r="AS18" i="31" s="1"/>
  <c r="AQ682" i="22"/>
  <c r="AR18" i="31" s="1"/>
  <c r="AP682" i="22"/>
  <c r="AQ18" i="31" s="1"/>
  <c r="AO682" i="22"/>
  <c r="AP18" i="31" s="1"/>
  <c r="AN682" i="22"/>
  <c r="AO18" i="31" s="1"/>
  <c r="AM682" i="22"/>
  <c r="AN18" i="31" s="1"/>
  <c r="AL682" i="22"/>
  <c r="AM18" i="31" s="1"/>
  <c r="AK682" i="22"/>
  <c r="AL18" i="31" s="1"/>
  <c r="AJ682" i="22"/>
  <c r="AK18" i="31" s="1"/>
  <c r="AI682" i="22"/>
  <c r="AJ18" i="31" s="1"/>
  <c r="AH682" i="22"/>
  <c r="AI18" i="31" s="1"/>
  <c r="AG682" i="22"/>
  <c r="AH18" i="31" s="1"/>
  <c r="AF682" i="22"/>
  <c r="AG18" i="31" s="1"/>
  <c r="AE682" i="22"/>
  <c r="AF18" i="31" s="1"/>
  <c r="AD682" i="22"/>
  <c r="AE18" i="31" s="1"/>
  <c r="AC682" i="22"/>
  <c r="AD18" i="31" s="1"/>
  <c r="AB682" i="22"/>
  <c r="AC18" i="31" s="1"/>
  <c r="AA682" i="22"/>
  <c r="AB18" i="31" s="1"/>
  <c r="Z682" i="22"/>
  <c r="AA18" i="31" s="1"/>
  <c r="Y682" i="22"/>
  <c r="Z18" i="31" s="1"/>
  <c r="X682" i="22"/>
  <c r="Y18" i="31" s="1"/>
  <c r="W682" i="22"/>
  <c r="X18" i="31" s="1"/>
  <c r="V682" i="22"/>
  <c r="W18" i="31" s="1"/>
  <c r="U682" i="22"/>
  <c r="V18" i="31" s="1"/>
  <c r="T682" i="22"/>
  <c r="U18" i="31" s="1"/>
  <c r="S682" i="22"/>
  <c r="T18" i="31" s="1"/>
  <c r="R682" i="22"/>
  <c r="S18" i="31" s="1"/>
  <c r="Q682" i="22"/>
  <c r="R18" i="31" s="1"/>
  <c r="P682" i="22"/>
  <c r="Q18" i="31" s="1"/>
  <c r="O682" i="22"/>
  <c r="P18" i="31" s="1"/>
  <c r="N682" i="22"/>
  <c r="O18" i="31" s="1"/>
  <c r="M682" i="22"/>
  <c r="N18" i="31" s="1"/>
  <c r="L682" i="22"/>
  <c r="M18" i="31" s="1"/>
  <c r="K682" i="22"/>
  <c r="L18" i="31" s="1"/>
  <c r="J682" i="22"/>
  <c r="K18" i="31" s="1"/>
  <c r="I682" i="22"/>
  <c r="J18" i="31" s="1"/>
  <c r="H682" i="22"/>
  <c r="I18" i="31" s="1"/>
  <c r="G682" i="22"/>
  <c r="H18" i="31" s="1"/>
  <c r="F682" i="22"/>
  <c r="G18" i="31" s="1"/>
  <c r="BN806" i="22"/>
  <c r="BM806" i="22"/>
  <c r="BL806" i="22"/>
  <c r="BK806" i="22"/>
  <c r="BJ806" i="22"/>
  <c r="BI806" i="22"/>
  <c r="BH806" i="22"/>
  <c r="BG806" i="22"/>
  <c r="BF806" i="22"/>
  <c r="BE806" i="22"/>
  <c r="BD806" i="22"/>
  <c r="BC806" i="22"/>
  <c r="BB806" i="22"/>
  <c r="BA806" i="22"/>
  <c r="AZ806" i="22"/>
  <c r="AY806" i="22"/>
  <c r="AX806" i="22"/>
  <c r="AW806" i="22"/>
  <c r="AV806" i="22"/>
  <c r="AU806" i="22"/>
  <c r="AT806" i="22"/>
  <c r="AS806" i="22"/>
  <c r="AR806" i="22"/>
  <c r="AQ806" i="22"/>
  <c r="AP806" i="22"/>
  <c r="AO806" i="22"/>
  <c r="AN806" i="22"/>
  <c r="AM806" i="22"/>
  <c r="AL806" i="22"/>
  <c r="AK806" i="22"/>
  <c r="AJ806" i="22"/>
  <c r="AI806" i="22"/>
  <c r="AH806" i="22"/>
  <c r="AG806" i="22"/>
  <c r="AF806" i="22"/>
  <c r="AE806" i="22"/>
  <c r="AD806" i="22"/>
  <c r="AC806" i="22"/>
  <c r="AB806" i="22"/>
  <c r="AA806" i="22"/>
  <c r="Z806" i="22"/>
  <c r="Y806" i="22"/>
  <c r="X806" i="22"/>
  <c r="W806" i="22"/>
  <c r="V806" i="22"/>
  <c r="U806" i="22"/>
  <c r="T806" i="22"/>
  <c r="S806" i="22"/>
  <c r="R806" i="22"/>
  <c r="Q806" i="22"/>
  <c r="P806" i="22"/>
  <c r="O806" i="22"/>
  <c r="N806" i="22"/>
  <c r="M806" i="22"/>
  <c r="L806" i="22"/>
  <c r="K806" i="22"/>
  <c r="J806" i="22"/>
  <c r="I806" i="22"/>
  <c r="H806" i="22"/>
  <c r="G806" i="22"/>
  <c r="F806" i="22"/>
  <c r="F621" i="22"/>
  <c r="G20" i="34" s="1"/>
  <c r="BN744" i="22"/>
  <c r="BO17" i="29" s="1"/>
  <c r="BM744" i="22"/>
  <c r="BN17" i="29" s="1"/>
  <c r="BL744" i="22"/>
  <c r="BM17" i="29" s="1"/>
  <c r="BK744" i="22"/>
  <c r="BL17" i="29" s="1"/>
  <c r="BJ744" i="22"/>
  <c r="BK17" i="29" s="1"/>
  <c r="BI744" i="22"/>
  <c r="BJ17" i="29" s="1"/>
  <c r="BH744" i="22"/>
  <c r="BI17" i="29" s="1"/>
  <c r="BG744" i="22"/>
  <c r="BH17" i="29" s="1"/>
  <c r="BF744" i="22"/>
  <c r="BG17" i="29" s="1"/>
  <c r="BE744" i="22"/>
  <c r="BF17" i="29" s="1"/>
  <c r="BD744" i="22"/>
  <c r="BE17" i="29" s="1"/>
  <c r="BC744" i="22"/>
  <c r="BD17" i="29" s="1"/>
  <c r="BB744" i="22"/>
  <c r="BC17" i="29" s="1"/>
  <c r="BA744" i="22"/>
  <c r="BB17" i="29" s="1"/>
  <c r="AZ744" i="22"/>
  <c r="BA17" i="29" s="1"/>
  <c r="AY744" i="22"/>
  <c r="AZ17" i="29" s="1"/>
  <c r="AX744" i="22"/>
  <c r="AY17" i="29" s="1"/>
  <c r="AW744" i="22"/>
  <c r="AX17" i="29" s="1"/>
  <c r="AV744" i="22"/>
  <c r="AW17" i="29" s="1"/>
  <c r="AU744" i="22"/>
  <c r="AV17" i="29" s="1"/>
  <c r="AT744" i="22"/>
  <c r="AU17" i="29" s="1"/>
  <c r="AS744" i="22"/>
  <c r="AT17" i="29" s="1"/>
  <c r="AR744" i="22"/>
  <c r="AS17" i="29" s="1"/>
  <c r="AQ744" i="22"/>
  <c r="AR17" i="29" s="1"/>
  <c r="AP744" i="22"/>
  <c r="AQ17" i="29" s="1"/>
  <c r="AO744" i="22"/>
  <c r="AP17" i="29" s="1"/>
  <c r="AN744" i="22"/>
  <c r="AO17" i="29" s="1"/>
  <c r="AM744" i="22"/>
  <c r="AN17" i="29" s="1"/>
  <c r="AL744" i="22"/>
  <c r="AM17" i="29" s="1"/>
  <c r="AK744" i="22"/>
  <c r="AL17" i="29" s="1"/>
  <c r="AJ744" i="22"/>
  <c r="AK17" i="29" s="1"/>
  <c r="AI744" i="22"/>
  <c r="AJ17" i="29" s="1"/>
  <c r="AH744" i="22"/>
  <c r="AI17" i="29" s="1"/>
  <c r="AG744" i="22"/>
  <c r="AH17" i="29" s="1"/>
  <c r="AF744" i="22"/>
  <c r="AG17" i="29" s="1"/>
  <c r="AE744" i="22"/>
  <c r="AF17" i="29" s="1"/>
  <c r="AD744" i="22"/>
  <c r="AE17" i="29" s="1"/>
  <c r="AC744" i="22"/>
  <c r="AD17" i="29" s="1"/>
  <c r="AB744" i="22"/>
  <c r="AC17" i="29" s="1"/>
  <c r="AA744" i="22"/>
  <c r="AB17" i="29" s="1"/>
  <c r="Z744" i="22"/>
  <c r="AA17" i="29" s="1"/>
  <c r="Y744" i="22"/>
  <c r="Z17" i="29" s="1"/>
  <c r="X744" i="22"/>
  <c r="Y17" i="29" s="1"/>
  <c r="W744" i="22"/>
  <c r="X17" i="29" s="1"/>
  <c r="V744" i="22"/>
  <c r="W17" i="29" s="1"/>
  <c r="U744" i="22"/>
  <c r="V17" i="29" s="1"/>
  <c r="T744" i="22"/>
  <c r="U17" i="29" s="1"/>
  <c r="S744" i="22"/>
  <c r="T17" i="29" s="1"/>
  <c r="R744" i="22"/>
  <c r="S17" i="29" s="1"/>
  <c r="Q744" i="22"/>
  <c r="R17" i="29" s="1"/>
  <c r="P744" i="22"/>
  <c r="Q17" i="29" s="1"/>
  <c r="O744" i="22"/>
  <c r="P17" i="29" s="1"/>
  <c r="N744" i="22"/>
  <c r="O17" i="29" s="1"/>
  <c r="M744" i="22"/>
  <c r="N17" i="29" s="1"/>
  <c r="L744" i="22"/>
  <c r="M17" i="29" s="1"/>
  <c r="K744" i="22"/>
  <c r="L17" i="29" s="1"/>
  <c r="J744" i="22"/>
  <c r="K17" i="29" s="1"/>
  <c r="I744" i="22"/>
  <c r="J17" i="29" s="1"/>
  <c r="H744" i="22"/>
  <c r="I17" i="29" s="1"/>
  <c r="G744" i="22"/>
  <c r="H17" i="29" s="1"/>
  <c r="F744" i="22"/>
  <c r="G17" i="29" s="1"/>
  <c r="BN681" i="22"/>
  <c r="BO17" i="31" s="1"/>
  <c r="BM681" i="22"/>
  <c r="BN17" i="31" s="1"/>
  <c r="BL681" i="22"/>
  <c r="BM17" i="31" s="1"/>
  <c r="BK681" i="22"/>
  <c r="BL17" i="31" s="1"/>
  <c r="BJ681" i="22"/>
  <c r="BK17" i="31" s="1"/>
  <c r="BI681" i="22"/>
  <c r="BJ17" i="31" s="1"/>
  <c r="BH681" i="22"/>
  <c r="BI17" i="31" s="1"/>
  <c r="BG681" i="22"/>
  <c r="BH17" i="31" s="1"/>
  <c r="BF681" i="22"/>
  <c r="BG17" i="31" s="1"/>
  <c r="BE681" i="22"/>
  <c r="BF17" i="31" s="1"/>
  <c r="BD681" i="22"/>
  <c r="BE17" i="31" s="1"/>
  <c r="BC681" i="22"/>
  <c r="BD17" i="31" s="1"/>
  <c r="BB681" i="22"/>
  <c r="BC17" i="31" s="1"/>
  <c r="BA681" i="22"/>
  <c r="BB17" i="31" s="1"/>
  <c r="AZ681" i="22"/>
  <c r="BA17" i="31" s="1"/>
  <c r="AY681" i="22"/>
  <c r="AZ17" i="31" s="1"/>
  <c r="AX681" i="22"/>
  <c r="AY17" i="31" s="1"/>
  <c r="AW681" i="22"/>
  <c r="AX17" i="31" s="1"/>
  <c r="AV681" i="22"/>
  <c r="AW17" i="31" s="1"/>
  <c r="AU681" i="22"/>
  <c r="AV17" i="31" s="1"/>
  <c r="AT681" i="22"/>
  <c r="AU17" i="31" s="1"/>
  <c r="AS681" i="22"/>
  <c r="AT17" i="31" s="1"/>
  <c r="AR681" i="22"/>
  <c r="AS17" i="31" s="1"/>
  <c r="AQ681" i="22"/>
  <c r="AR17" i="31" s="1"/>
  <c r="AP681" i="22"/>
  <c r="AQ17" i="31" s="1"/>
  <c r="AO681" i="22"/>
  <c r="AP17" i="31" s="1"/>
  <c r="AN681" i="22"/>
  <c r="AO17" i="31" s="1"/>
  <c r="AM681" i="22"/>
  <c r="AN17" i="31" s="1"/>
  <c r="AL681" i="22"/>
  <c r="AM17" i="31" s="1"/>
  <c r="AK681" i="22"/>
  <c r="AL17" i="31" s="1"/>
  <c r="AJ681" i="22"/>
  <c r="AK17" i="31" s="1"/>
  <c r="AI681" i="22"/>
  <c r="AJ17" i="31" s="1"/>
  <c r="AH681" i="22"/>
  <c r="AI17" i="31" s="1"/>
  <c r="AG681" i="22"/>
  <c r="AH17" i="31" s="1"/>
  <c r="AF681" i="22"/>
  <c r="AG17" i="31" s="1"/>
  <c r="AE681" i="22"/>
  <c r="AF17" i="31" s="1"/>
  <c r="AD681" i="22"/>
  <c r="AE17" i="31" s="1"/>
  <c r="AC681" i="22"/>
  <c r="AD17" i="31" s="1"/>
  <c r="AB681" i="22"/>
  <c r="AC17" i="31" s="1"/>
  <c r="AA681" i="22"/>
  <c r="AB17" i="31" s="1"/>
  <c r="Z681" i="22"/>
  <c r="AA17" i="31" s="1"/>
  <c r="Y681" i="22"/>
  <c r="Z17" i="31" s="1"/>
  <c r="X681" i="22"/>
  <c r="Y17" i="31" s="1"/>
  <c r="W681" i="22"/>
  <c r="X17" i="31" s="1"/>
  <c r="V681" i="22"/>
  <c r="W17" i="31" s="1"/>
  <c r="U681" i="22"/>
  <c r="V17" i="31" s="1"/>
  <c r="T681" i="22"/>
  <c r="U17" i="31" s="1"/>
  <c r="S681" i="22"/>
  <c r="T17" i="31" s="1"/>
  <c r="R681" i="22"/>
  <c r="S17" i="31" s="1"/>
  <c r="Q681" i="22"/>
  <c r="R17" i="31" s="1"/>
  <c r="P681" i="22"/>
  <c r="Q17" i="31" s="1"/>
  <c r="O681" i="22"/>
  <c r="P17" i="31" s="1"/>
  <c r="N681" i="22"/>
  <c r="O17" i="31" s="1"/>
  <c r="M681" i="22"/>
  <c r="N17" i="31" s="1"/>
  <c r="L681" i="22"/>
  <c r="M17" i="31" s="1"/>
  <c r="K681" i="22"/>
  <c r="L17" i="31" s="1"/>
  <c r="J681" i="22"/>
  <c r="K17" i="31" s="1"/>
  <c r="I681" i="22"/>
  <c r="J17" i="31" s="1"/>
  <c r="H681" i="22"/>
  <c r="I17" i="31" s="1"/>
  <c r="G681" i="22"/>
  <c r="H17" i="31" s="1"/>
  <c r="F681" i="22"/>
  <c r="G17" i="31" s="1"/>
  <c r="G499" i="22"/>
  <c r="G468" i="22"/>
  <c r="G436" i="22"/>
  <c r="H305" i="22"/>
  <c r="G498" i="22"/>
  <c r="G467" i="22"/>
  <c r="G435" i="22"/>
  <c r="H304" i="22"/>
  <c r="G497" i="22"/>
  <c r="G466" i="22"/>
  <c r="G434" i="22"/>
  <c r="H303" i="22"/>
  <c r="G495" i="22"/>
  <c r="G464" i="22"/>
  <c r="G432" i="22"/>
  <c r="H301" i="22"/>
  <c r="G494" i="22"/>
  <c r="G463" i="22"/>
  <c r="G431" i="22"/>
  <c r="H300" i="22"/>
  <c r="G493" i="22"/>
  <c r="G462" i="22"/>
  <c r="G430" i="22"/>
  <c r="H299" i="22"/>
  <c r="G365" i="21"/>
  <c r="H265" i="21" s="1"/>
  <c r="G397" i="21"/>
  <c r="G366" i="21"/>
  <c r="H266" i="21" s="1"/>
  <c r="G398" i="21"/>
  <c r="G367" i="21"/>
  <c r="H267" i="21" s="1"/>
  <c r="G399" i="21"/>
  <c r="G369" i="21"/>
  <c r="H269" i="21" s="1"/>
  <c r="G401" i="21"/>
  <c r="G370" i="21"/>
  <c r="H270" i="21" s="1"/>
  <c r="G402" i="21"/>
  <c r="G371" i="21"/>
  <c r="H271" i="21" s="1"/>
  <c r="G403" i="21"/>
  <c r="G349" i="21"/>
  <c r="H249" i="21" s="1"/>
  <c r="G381" i="21"/>
  <c r="G350" i="21"/>
  <c r="H250" i="21" s="1"/>
  <c r="G382" i="21"/>
  <c r="G351" i="21"/>
  <c r="H251" i="21" s="1"/>
  <c r="G383" i="21"/>
  <c r="G353" i="21"/>
  <c r="H253" i="21" s="1"/>
  <c r="G385" i="21"/>
  <c r="G354" i="21"/>
  <c r="H254" i="21" s="1"/>
  <c r="G386" i="21"/>
  <c r="G355" i="21"/>
  <c r="H255" i="21" s="1"/>
  <c r="G387" i="21"/>
  <c r="BN801" i="21"/>
  <c r="BM801" i="21"/>
  <c r="BL801" i="21"/>
  <c r="BK801" i="21"/>
  <c r="BJ801" i="21"/>
  <c r="BI801" i="21"/>
  <c r="BH801" i="21"/>
  <c r="BG801" i="21"/>
  <c r="BF801" i="21"/>
  <c r="BE801" i="21"/>
  <c r="BD801" i="21"/>
  <c r="BC801" i="21"/>
  <c r="BB801" i="21"/>
  <c r="BA801" i="21"/>
  <c r="AZ801" i="21"/>
  <c r="AY801" i="21"/>
  <c r="AX801" i="21"/>
  <c r="AW801" i="21"/>
  <c r="AV801" i="21"/>
  <c r="AU801" i="21"/>
  <c r="AT801" i="21"/>
  <c r="AS801" i="21"/>
  <c r="AR801" i="21"/>
  <c r="AQ801" i="21"/>
  <c r="AP801" i="21"/>
  <c r="AO801" i="21"/>
  <c r="AN801" i="21"/>
  <c r="AM801" i="21"/>
  <c r="AL801" i="21"/>
  <c r="AK801" i="21"/>
  <c r="AJ801" i="21"/>
  <c r="AI801" i="21"/>
  <c r="AH801" i="21"/>
  <c r="AG801" i="21"/>
  <c r="AF801" i="21"/>
  <c r="AE801" i="21"/>
  <c r="AD801" i="21"/>
  <c r="AC801" i="21"/>
  <c r="AB801" i="21"/>
  <c r="AA801" i="21"/>
  <c r="Z801" i="21"/>
  <c r="Y801" i="21"/>
  <c r="X801" i="21"/>
  <c r="W801" i="21"/>
  <c r="V801" i="21"/>
  <c r="U801" i="21"/>
  <c r="T801" i="21"/>
  <c r="S801" i="21"/>
  <c r="R801" i="21"/>
  <c r="Q801" i="21"/>
  <c r="P801" i="21"/>
  <c r="O801" i="21"/>
  <c r="N801" i="21"/>
  <c r="M801" i="21"/>
  <c r="L801" i="21"/>
  <c r="K801" i="21"/>
  <c r="J801" i="21"/>
  <c r="I801" i="21"/>
  <c r="H801" i="21"/>
  <c r="G801" i="21"/>
  <c r="F801" i="21"/>
  <c r="F616" i="21"/>
  <c r="BN739" i="21"/>
  <c r="BM739" i="21"/>
  <c r="BL739" i="21"/>
  <c r="BK739" i="21"/>
  <c r="BJ739" i="21"/>
  <c r="BI739" i="21"/>
  <c r="BH739" i="21"/>
  <c r="BG739" i="21"/>
  <c r="BF739" i="21"/>
  <c r="BE739" i="21"/>
  <c r="BD739" i="21"/>
  <c r="BC739" i="21"/>
  <c r="BB739" i="21"/>
  <c r="BA739" i="21"/>
  <c r="AZ739" i="21"/>
  <c r="AY739" i="21"/>
  <c r="AX739" i="21"/>
  <c r="AW739" i="21"/>
  <c r="AV739" i="21"/>
  <c r="AU739" i="21"/>
  <c r="AT739" i="21"/>
  <c r="AS739" i="21"/>
  <c r="AR739" i="21"/>
  <c r="AQ739" i="21"/>
  <c r="AP739" i="21"/>
  <c r="AO739" i="21"/>
  <c r="AN739" i="21"/>
  <c r="AM739" i="21"/>
  <c r="AL739" i="21"/>
  <c r="AK739" i="21"/>
  <c r="AJ739" i="21"/>
  <c r="AI739" i="21"/>
  <c r="AH739" i="21"/>
  <c r="AG739" i="21"/>
  <c r="AF739" i="21"/>
  <c r="AE739" i="21"/>
  <c r="AD739" i="21"/>
  <c r="AC739" i="21"/>
  <c r="AB739" i="21"/>
  <c r="AA739" i="21"/>
  <c r="Z739" i="21"/>
  <c r="Y739" i="21"/>
  <c r="X739" i="21"/>
  <c r="W739" i="21"/>
  <c r="V739" i="21"/>
  <c r="U739" i="21"/>
  <c r="T739" i="21"/>
  <c r="S739" i="21"/>
  <c r="R739" i="21"/>
  <c r="Q739" i="21"/>
  <c r="P739" i="21"/>
  <c r="O739" i="21"/>
  <c r="N739" i="21"/>
  <c r="M739" i="21"/>
  <c r="L739" i="21"/>
  <c r="K739" i="21"/>
  <c r="J739" i="21"/>
  <c r="I739" i="21"/>
  <c r="H739" i="21"/>
  <c r="G739" i="21"/>
  <c r="F739" i="21"/>
  <c r="BN676" i="21"/>
  <c r="BM676" i="21"/>
  <c r="BL676" i="21"/>
  <c r="BK676" i="21"/>
  <c r="BJ676" i="21"/>
  <c r="BI676" i="21"/>
  <c r="BH676" i="21"/>
  <c r="BG676" i="21"/>
  <c r="BF676" i="21"/>
  <c r="BE676" i="21"/>
  <c r="BD676" i="21"/>
  <c r="BC676" i="21"/>
  <c r="BB676" i="21"/>
  <c r="BA676" i="21"/>
  <c r="AZ676" i="21"/>
  <c r="AY676" i="21"/>
  <c r="AX676" i="21"/>
  <c r="AW676" i="21"/>
  <c r="AV676" i="21"/>
  <c r="AU676" i="21"/>
  <c r="AT676" i="21"/>
  <c r="AS676" i="21"/>
  <c r="AR676" i="21"/>
  <c r="AQ676" i="21"/>
  <c r="AP676" i="21"/>
  <c r="AO676" i="21"/>
  <c r="AN676" i="21"/>
  <c r="AM676" i="21"/>
  <c r="AL676" i="21"/>
  <c r="AK676" i="21"/>
  <c r="AJ676" i="21"/>
  <c r="AI676" i="21"/>
  <c r="AH676" i="21"/>
  <c r="AG676" i="21"/>
  <c r="AF676" i="21"/>
  <c r="AE676" i="21"/>
  <c r="AD676" i="21"/>
  <c r="AC676" i="21"/>
  <c r="AB676" i="21"/>
  <c r="AA676" i="21"/>
  <c r="Z676" i="21"/>
  <c r="Y676" i="21"/>
  <c r="X676" i="21"/>
  <c r="W676" i="21"/>
  <c r="V676" i="21"/>
  <c r="U676" i="21"/>
  <c r="T676" i="21"/>
  <c r="S676" i="21"/>
  <c r="R676" i="21"/>
  <c r="Q676" i="21"/>
  <c r="P676" i="21"/>
  <c r="O676" i="21"/>
  <c r="N676" i="21"/>
  <c r="M676" i="21"/>
  <c r="L676" i="21"/>
  <c r="K676" i="21"/>
  <c r="J676" i="21"/>
  <c r="I676" i="21"/>
  <c r="H676" i="21"/>
  <c r="G676" i="21"/>
  <c r="F676" i="21"/>
  <c r="BN802" i="21"/>
  <c r="BM802" i="21"/>
  <c r="BL802" i="21"/>
  <c r="BK802" i="21"/>
  <c r="BJ802" i="21"/>
  <c r="BI802" i="21"/>
  <c r="BH802" i="21"/>
  <c r="BG802" i="21"/>
  <c r="BF802" i="21"/>
  <c r="BE802" i="21"/>
  <c r="BD802" i="21"/>
  <c r="BC802" i="21"/>
  <c r="BB802" i="21"/>
  <c r="BA802" i="21"/>
  <c r="AZ802" i="21"/>
  <c r="AY802" i="21"/>
  <c r="AX802" i="21"/>
  <c r="AW802" i="21"/>
  <c r="AV802" i="21"/>
  <c r="AU802" i="21"/>
  <c r="AT802" i="21"/>
  <c r="AS802" i="21"/>
  <c r="AR802" i="21"/>
  <c r="AQ802" i="21"/>
  <c r="AP802" i="21"/>
  <c r="AO802" i="21"/>
  <c r="AN802" i="21"/>
  <c r="AM802" i="21"/>
  <c r="AL802" i="21"/>
  <c r="AK802" i="21"/>
  <c r="AJ802" i="21"/>
  <c r="AI802" i="21"/>
  <c r="AH802" i="21"/>
  <c r="AG802" i="21"/>
  <c r="AF802" i="21"/>
  <c r="AE802" i="21"/>
  <c r="AD802" i="21"/>
  <c r="AC802" i="21"/>
  <c r="AB802" i="21"/>
  <c r="AA802" i="21"/>
  <c r="Z802" i="21"/>
  <c r="Y802" i="21"/>
  <c r="X802" i="21"/>
  <c r="W802" i="21"/>
  <c r="V802" i="21"/>
  <c r="U802" i="21"/>
  <c r="T802" i="21"/>
  <c r="S802" i="21"/>
  <c r="R802" i="21"/>
  <c r="Q802" i="21"/>
  <c r="P802" i="21"/>
  <c r="O802" i="21"/>
  <c r="N802" i="21"/>
  <c r="M802" i="21"/>
  <c r="L802" i="21"/>
  <c r="K802" i="21"/>
  <c r="J802" i="21"/>
  <c r="I802" i="21"/>
  <c r="H802" i="21"/>
  <c r="G802" i="21"/>
  <c r="F802" i="21"/>
  <c r="F617" i="21"/>
  <c r="BN740" i="21"/>
  <c r="BM740" i="21"/>
  <c r="BL740" i="21"/>
  <c r="BK740" i="21"/>
  <c r="BJ740" i="21"/>
  <c r="BI740" i="21"/>
  <c r="BH740" i="21"/>
  <c r="BG740" i="21"/>
  <c r="BF740" i="21"/>
  <c r="BE740" i="21"/>
  <c r="BD740" i="21"/>
  <c r="BC740" i="21"/>
  <c r="BB740" i="21"/>
  <c r="BA740" i="21"/>
  <c r="AZ740" i="21"/>
  <c r="AY740" i="21"/>
  <c r="AX740" i="21"/>
  <c r="AW740" i="21"/>
  <c r="AV740" i="21"/>
  <c r="AU740" i="21"/>
  <c r="AT740" i="21"/>
  <c r="AS740" i="21"/>
  <c r="AR740" i="21"/>
  <c r="AQ740" i="21"/>
  <c r="AP740" i="21"/>
  <c r="AO740" i="21"/>
  <c r="AN740" i="21"/>
  <c r="AM740" i="21"/>
  <c r="AL740" i="21"/>
  <c r="AK740" i="21"/>
  <c r="AJ740" i="21"/>
  <c r="AI740" i="21"/>
  <c r="AH740" i="21"/>
  <c r="AG740" i="21"/>
  <c r="AF740" i="21"/>
  <c r="AE740" i="21"/>
  <c r="AD740" i="21"/>
  <c r="AC740" i="21"/>
  <c r="AB740" i="21"/>
  <c r="AA740" i="21"/>
  <c r="Z740" i="21"/>
  <c r="Y740" i="21"/>
  <c r="X740" i="21"/>
  <c r="W740" i="21"/>
  <c r="V740" i="21"/>
  <c r="U740" i="21"/>
  <c r="T740" i="21"/>
  <c r="S740" i="21"/>
  <c r="R740" i="21"/>
  <c r="Q740" i="21"/>
  <c r="P740" i="21"/>
  <c r="O740" i="21"/>
  <c r="N740" i="21"/>
  <c r="M740" i="21"/>
  <c r="L740" i="21"/>
  <c r="K740" i="21"/>
  <c r="J740" i="21"/>
  <c r="I740" i="21"/>
  <c r="H740" i="21"/>
  <c r="G740" i="21"/>
  <c r="F740" i="21"/>
  <c r="BN677" i="21"/>
  <c r="BM677" i="21"/>
  <c r="BL677" i="21"/>
  <c r="BK677" i="21"/>
  <c r="BJ677" i="21"/>
  <c r="BI677" i="21"/>
  <c r="BH677" i="21"/>
  <c r="BG677" i="21"/>
  <c r="BF677" i="21"/>
  <c r="BE677" i="21"/>
  <c r="BD677" i="21"/>
  <c r="BC677" i="21"/>
  <c r="BB677" i="21"/>
  <c r="BA677" i="21"/>
  <c r="AZ677" i="21"/>
  <c r="AY677" i="21"/>
  <c r="AX677" i="21"/>
  <c r="AW677" i="21"/>
  <c r="AV677" i="21"/>
  <c r="AU677" i="21"/>
  <c r="AT677" i="21"/>
  <c r="AS677" i="21"/>
  <c r="AR677" i="21"/>
  <c r="AQ677" i="21"/>
  <c r="AP677" i="21"/>
  <c r="AO677" i="21"/>
  <c r="AN677" i="21"/>
  <c r="AM677" i="21"/>
  <c r="AL677" i="21"/>
  <c r="AK677" i="21"/>
  <c r="AJ677" i="21"/>
  <c r="AI677" i="21"/>
  <c r="AH677" i="21"/>
  <c r="AG677" i="21"/>
  <c r="AF677" i="21"/>
  <c r="AE677" i="21"/>
  <c r="AD677" i="21"/>
  <c r="AC677" i="21"/>
  <c r="AB677" i="21"/>
  <c r="AA677" i="21"/>
  <c r="Z677" i="21"/>
  <c r="Y677" i="21"/>
  <c r="X677" i="21"/>
  <c r="W677" i="21"/>
  <c r="V677" i="21"/>
  <c r="U677" i="21"/>
  <c r="T677" i="21"/>
  <c r="S677" i="21"/>
  <c r="R677" i="21"/>
  <c r="Q677" i="21"/>
  <c r="P677" i="21"/>
  <c r="O677" i="21"/>
  <c r="N677" i="21"/>
  <c r="M677" i="21"/>
  <c r="L677" i="21"/>
  <c r="K677" i="21"/>
  <c r="J677" i="21"/>
  <c r="I677" i="21"/>
  <c r="H677" i="21"/>
  <c r="G677" i="21"/>
  <c r="F677" i="21"/>
  <c r="BN803" i="21"/>
  <c r="BM803" i="21"/>
  <c r="BL803" i="21"/>
  <c r="BK803" i="21"/>
  <c r="BJ803" i="21"/>
  <c r="BI803" i="21"/>
  <c r="BH803" i="21"/>
  <c r="BG803" i="21"/>
  <c r="BF803" i="21"/>
  <c r="BE803" i="21"/>
  <c r="BD803" i="21"/>
  <c r="BC803" i="21"/>
  <c r="BB803" i="21"/>
  <c r="BA803" i="21"/>
  <c r="AZ803" i="21"/>
  <c r="AY803" i="21"/>
  <c r="AX803" i="21"/>
  <c r="AW803" i="21"/>
  <c r="AV803" i="21"/>
  <c r="AU803" i="21"/>
  <c r="AT803" i="21"/>
  <c r="AS803" i="21"/>
  <c r="AR803" i="21"/>
  <c r="AQ803" i="21"/>
  <c r="AP803" i="21"/>
  <c r="AO803" i="21"/>
  <c r="AN803" i="21"/>
  <c r="AM803" i="21"/>
  <c r="AL803" i="21"/>
  <c r="AK803" i="21"/>
  <c r="AJ803" i="21"/>
  <c r="AI803" i="21"/>
  <c r="AH803" i="21"/>
  <c r="AG803" i="21"/>
  <c r="AF803" i="21"/>
  <c r="AE803" i="21"/>
  <c r="AD803" i="21"/>
  <c r="AC803" i="21"/>
  <c r="AB803" i="21"/>
  <c r="AA803" i="21"/>
  <c r="Z803" i="21"/>
  <c r="Y803" i="21"/>
  <c r="X803" i="21"/>
  <c r="W803" i="21"/>
  <c r="V803" i="21"/>
  <c r="U803" i="21"/>
  <c r="T803" i="21"/>
  <c r="S803" i="21"/>
  <c r="R803" i="21"/>
  <c r="Q803" i="21"/>
  <c r="P803" i="21"/>
  <c r="O803" i="21"/>
  <c r="N803" i="21"/>
  <c r="M803" i="21"/>
  <c r="L803" i="21"/>
  <c r="K803" i="21"/>
  <c r="J803" i="21"/>
  <c r="I803" i="21"/>
  <c r="H803" i="21"/>
  <c r="G803" i="21"/>
  <c r="F803" i="21"/>
  <c r="F618" i="21"/>
  <c r="BN741" i="21"/>
  <c r="BM741" i="21"/>
  <c r="BL741" i="21"/>
  <c r="BK741" i="21"/>
  <c r="BJ741" i="21"/>
  <c r="BI741" i="21"/>
  <c r="BH741" i="21"/>
  <c r="BG741" i="21"/>
  <c r="BF741" i="21"/>
  <c r="BE741" i="21"/>
  <c r="BD741" i="21"/>
  <c r="BC741" i="21"/>
  <c r="BB741" i="21"/>
  <c r="BA741" i="21"/>
  <c r="AZ741" i="21"/>
  <c r="AY741" i="21"/>
  <c r="AX741" i="21"/>
  <c r="AW741" i="21"/>
  <c r="AV741" i="21"/>
  <c r="AU741" i="21"/>
  <c r="AT741" i="21"/>
  <c r="AS741" i="21"/>
  <c r="AR741" i="21"/>
  <c r="AQ741" i="21"/>
  <c r="AP741" i="21"/>
  <c r="AO741" i="21"/>
  <c r="AN741" i="21"/>
  <c r="AM741" i="21"/>
  <c r="AL741" i="21"/>
  <c r="AK741" i="21"/>
  <c r="AJ741" i="21"/>
  <c r="AI741" i="21"/>
  <c r="AH741" i="21"/>
  <c r="AG741" i="21"/>
  <c r="AF741" i="21"/>
  <c r="AE741" i="21"/>
  <c r="AD741" i="21"/>
  <c r="AC741" i="21"/>
  <c r="AB741" i="21"/>
  <c r="AA741" i="21"/>
  <c r="Z741" i="21"/>
  <c r="Y741" i="21"/>
  <c r="X741" i="21"/>
  <c r="W741" i="21"/>
  <c r="V741" i="21"/>
  <c r="U741" i="21"/>
  <c r="T741" i="21"/>
  <c r="S741" i="21"/>
  <c r="R741" i="21"/>
  <c r="Q741" i="21"/>
  <c r="P741" i="21"/>
  <c r="O741" i="21"/>
  <c r="N741" i="21"/>
  <c r="M741" i="21"/>
  <c r="L741" i="21"/>
  <c r="K741" i="21"/>
  <c r="J741" i="21"/>
  <c r="I741" i="21"/>
  <c r="H741" i="21"/>
  <c r="G741" i="21"/>
  <c r="F741" i="21"/>
  <c r="BN678" i="21"/>
  <c r="BM678" i="21"/>
  <c r="BL678" i="21"/>
  <c r="BK678" i="21"/>
  <c r="BJ678" i="21"/>
  <c r="BI678" i="21"/>
  <c r="BH678" i="21"/>
  <c r="BG678" i="21"/>
  <c r="BF678" i="21"/>
  <c r="BE678" i="21"/>
  <c r="BD678" i="21"/>
  <c r="BC678" i="21"/>
  <c r="BB678" i="21"/>
  <c r="BA678" i="21"/>
  <c r="AZ678" i="21"/>
  <c r="AY678" i="21"/>
  <c r="AX678" i="21"/>
  <c r="AW678" i="21"/>
  <c r="AV678" i="21"/>
  <c r="AU678" i="21"/>
  <c r="AT678" i="21"/>
  <c r="AS678" i="21"/>
  <c r="AR678" i="21"/>
  <c r="AQ678" i="21"/>
  <c r="AP678" i="21"/>
  <c r="AO678" i="21"/>
  <c r="AN678" i="21"/>
  <c r="AM678" i="21"/>
  <c r="AL678" i="21"/>
  <c r="AK678" i="21"/>
  <c r="AJ678" i="21"/>
  <c r="AI678" i="21"/>
  <c r="AH678" i="21"/>
  <c r="AG678" i="21"/>
  <c r="AF678" i="21"/>
  <c r="AE678" i="21"/>
  <c r="AD678" i="21"/>
  <c r="AC678" i="21"/>
  <c r="AB678" i="21"/>
  <c r="AA678" i="21"/>
  <c r="Z678" i="21"/>
  <c r="Y678" i="21"/>
  <c r="X678" i="21"/>
  <c r="W678" i="21"/>
  <c r="V678" i="21"/>
  <c r="U678" i="21"/>
  <c r="T678" i="21"/>
  <c r="S678" i="21"/>
  <c r="R678" i="21"/>
  <c r="Q678" i="21"/>
  <c r="P678" i="21"/>
  <c r="O678" i="21"/>
  <c r="N678" i="21"/>
  <c r="M678" i="21"/>
  <c r="L678" i="21"/>
  <c r="K678" i="21"/>
  <c r="J678" i="21"/>
  <c r="I678" i="21"/>
  <c r="H678" i="21"/>
  <c r="G678" i="21"/>
  <c r="F678" i="21"/>
  <c r="G474" i="21"/>
  <c r="G443" i="21"/>
  <c r="G411" i="21"/>
  <c r="H280" i="21"/>
  <c r="G473" i="21"/>
  <c r="G442" i="21"/>
  <c r="G410" i="21"/>
  <c r="H279" i="21"/>
  <c r="G472" i="21"/>
  <c r="G441" i="21"/>
  <c r="G409" i="21"/>
  <c r="H278" i="21"/>
  <c r="G470" i="21"/>
  <c r="G439" i="21"/>
  <c r="G407" i="21"/>
  <c r="H276" i="21"/>
  <c r="G469" i="21"/>
  <c r="G438" i="21"/>
  <c r="G406" i="21"/>
  <c r="H275" i="21"/>
  <c r="G468" i="21"/>
  <c r="G437" i="21"/>
  <c r="G405" i="21"/>
  <c r="H274" i="21"/>
  <c r="G490" i="21"/>
  <c r="G459" i="21"/>
  <c r="G427" i="21"/>
  <c r="H296" i="21"/>
  <c r="G489" i="21"/>
  <c r="G458" i="21"/>
  <c r="G426" i="21"/>
  <c r="H295" i="21"/>
  <c r="G488" i="21"/>
  <c r="G457" i="21"/>
  <c r="G425" i="21"/>
  <c r="H294" i="21"/>
  <c r="G486" i="21"/>
  <c r="G455" i="21"/>
  <c r="G423" i="21"/>
  <c r="H292" i="21"/>
  <c r="G485" i="21"/>
  <c r="G454" i="21"/>
  <c r="G422" i="21"/>
  <c r="H291" i="21"/>
  <c r="G484" i="21"/>
  <c r="G453" i="21"/>
  <c r="G421" i="21"/>
  <c r="H290" i="21"/>
  <c r="G72" i="34" l="1"/>
  <c r="K803" i="8"/>
  <c r="L37" i="27" s="1"/>
  <c r="O803" i="8"/>
  <c r="P37" i="27" s="1"/>
  <c r="S803" i="8"/>
  <c r="T37" i="27" s="1"/>
  <c r="W803" i="8"/>
  <c r="X37" i="27" s="1"/>
  <c r="AA803" i="8"/>
  <c r="AB37" i="27" s="1"/>
  <c r="AE803" i="8"/>
  <c r="AF37" i="27" s="1"/>
  <c r="AI803" i="8"/>
  <c r="AJ37" i="27" s="1"/>
  <c r="AM803" i="8"/>
  <c r="AN37" i="27" s="1"/>
  <c r="AQ803" i="8"/>
  <c r="AR37" i="27" s="1"/>
  <c r="AU803" i="8"/>
  <c r="AV37" i="27" s="1"/>
  <c r="AY803" i="8"/>
  <c r="AZ37" i="27" s="1"/>
  <c r="BC803" i="8"/>
  <c r="BD37" i="27" s="1"/>
  <c r="BG803" i="8"/>
  <c r="BH37" i="27" s="1"/>
  <c r="BK803" i="8"/>
  <c r="BL37" i="27" s="1"/>
  <c r="G803" i="8"/>
  <c r="H37" i="27" s="1"/>
  <c r="I741" i="8"/>
  <c r="J71" i="29" s="1"/>
  <c r="M741" i="8"/>
  <c r="N71" i="29" s="1"/>
  <c r="Q741" i="8"/>
  <c r="R71" i="29" s="1"/>
  <c r="U741" i="8"/>
  <c r="V71" i="29" s="1"/>
  <c r="Y741" i="8"/>
  <c r="Z71" i="29" s="1"/>
  <c r="AC741" i="8"/>
  <c r="AD71" i="29" s="1"/>
  <c r="AG741" i="8"/>
  <c r="AH71" i="29" s="1"/>
  <c r="AK741" i="8"/>
  <c r="AL71" i="29" s="1"/>
  <c r="AO741" i="8"/>
  <c r="AP71" i="29" s="1"/>
  <c r="AS741" i="8"/>
  <c r="AT71" i="29" s="1"/>
  <c r="AW741" i="8"/>
  <c r="AX71" i="29" s="1"/>
  <c r="BA741" i="8"/>
  <c r="BB71" i="29" s="1"/>
  <c r="BE741" i="8"/>
  <c r="BF71" i="29" s="1"/>
  <c r="BI741" i="8"/>
  <c r="BJ71" i="29" s="1"/>
  <c r="BM741" i="8"/>
  <c r="BN71" i="29" s="1"/>
  <c r="G678" i="8"/>
  <c r="H72" i="31" s="1"/>
  <c r="K678" i="8"/>
  <c r="L72" i="31" s="1"/>
  <c r="O678" i="8"/>
  <c r="P72" i="31" s="1"/>
  <c r="S678" i="8"/>
  <c r="T72" i="31" s="1"/>
  <c r="W678" i="8"/>
  <c r="X72" i="31" s="1"/>
  <c r="AA678" i="8"/>
  <c r="AB72" i="31" s="1"/>
  <c r="AE678" i="8"/>
  <c r="AF72" i="31" s="1"/>
  <c r="AI678" i="8"/>
  <c r="AJ72" i="31" s="1"/>
  <c r="AM678" i="8"/>
  <c r="AN72" i="31" s="1"/>
  <c r="AQ678" i="8"/>
  <c r="AR72" i="31" s="1"/>
  <c r="AU678" i="8"/>
  <c r="AV72" i="31" s="1"/>
  <c r="AY678" i="8"/>
  <c r="AZ72" i="31" s="1"/>
  <c r="BC678" i="8"/>
  <c r="BD72" i="31" s="1"/>
  <c r="BG678" i="8"/>
  <c r="BH72" i="31" s="1"/>
  <c r="BK678" i="8"/>
  <c r="BL72" i="31" s="1"/>
  <c r="F618" i="8"/>
  <c r="J803" i="8"/>
  <c r="K37" i="27" s="1"/>
  <c r="R803" i="8"/>
  <c r="S37" i="27" s="1"/>
  <c r="V803" i="8"/>
  <c r="W37" i="27" s="1"/>
  <c r="Z803" i="8"/>
  <c r="AA37" i="27" s="1"/>
  <c r="AD803" i="8"/>
  <c r="AE37" i="27" s="1"/>
  <c r="AL803" i="8"/>
  <c r="AM37" i="27" s="1"/>
  <c r="AT803" i="8"/>
  <c r="AU37" i="27" s="1"/>
  <c r="AX803" i="8"/>
  <c r="AY37" i="27" s="1"/>
  <c r="BF803" i="8"/>
  <c r="BG37" i="27" s="1"/>
  <c r="BN803" i="8"/>
  <c r="BO37" i="27" s="1"/>
  <c r="L741" i="8"/>
  <c r="M71" i="29" s="1"/>
  <c r="T741" i="8"/>
  <c r="U71" i="29" s="1"/>
  <c r="AB741" i="8"/>
  <c r="AC71" i="29" s="1"/>
  <c r="AJ741" i="8"/>
  <c r="AK71" i="29" s="1"/>
  <c r="AR741" i="8"/>
  <c r="AS71" i="29" s="1"/>
  <c r="AZ741" i="8"/>
  <c r="BA71" i="29" s="1"/>
  <c r="BH741" i="8"/>
  <c r="BI71" i="29" s="1"/>
  <c r="F678" i="8"/>
  <c r="G72" i="31" s="1"/>
  <c r="N678" i="8"/>
  <c r="O72" i="31" s="1"/>
  <c r="R678" i="8"/>
  <c r="S72" i="31" s="1"/>
  <c r="Z678" i="8"/>
  <c r="AA72" i="31" s="1"/>
  <c r="AH678" i="8"/>
  <c r="AI72" i="31" s="1"/>
  <c r="AP678" i="8"/>
  <c r="AQ72" i="31" s="1"/>
  <c r="AX678" i="8"/>
  <c r="AY72" i="31" s="1"/>
  <c r="BF678" i="8"/>
  <c r="BG72" i="31" s="1"/>
  <c r="BN678" i="8"/>
  <c r="BO72" i="31" s="1"/>
  <c r="H803" i="8"/>
  <c r="I37" i="27" s="1"/>
  <c r="L803" i="8"/>
  <c r="M37" i="27" s="1"/>
  <c r="P803" i="8"/>
  <c r="Q37" i="27" s="1"/>
  <c r="T803" i="8"/>
  <c r="U37" i="27" s="1"/>
  <c r="X803" i="8"/>
  <c r="Y37" i="27" s="1"/>
  <c r="AB803" i="8"/>
  <c r="AC37" i="27" s="1"/>
  <c r="AF803" i="8"/>
  <c r="AG37" i="27" s="1"/>
  <c r="AJ803" i="8"/>
  <c r="AK37" i="27" s="1"/>
  <c r="AN803" i="8"/>
  <c r="AO37" i="27" s="1"/>
  <c r="AR803" i="8"/>
  <c r="AS37" i="27" s="1"/>
  <c r="AV803" i="8"/>
  <c r="AW37" i="27" s="1"/>
  <c r="AZ803" i="8"/>
  <c r="BA37" i="27" s="1"/>
  <c r="BD803" i="8"/>
  <c r="BE37" i="27" s="1"/>
  <c r="BH803" i="8"/>
  <c r="BI37" i="27" s="1"/>
  <c r="BL803" i="8"/>
  <c r="BM37" i="27" s="1"/>
  <c r="F803" i="8"/>
  <c r="G37" i="27" s="1"/>
  <c r="J741" i="8"/>
  <c r="K71" i="29" s="1"/>
  <c r="N741" i="8"/>
  <c r="O71" i="29" s="1"/>
  <c r="R741" i="8"/>
  <c r="S71" i="29" s="1"/>
  <c r="V741" i="8"/>
  <c r="W71" i="29" s="1"/>
  <c r="Z741" i="8"/>
  <c r="AA71" i="29" s="1"/>
  <c r="AD741" i="8"/>
  <c r="AE71" i="29" s="1"/>
  <c r="AH741" i="8"/>
  <c r="AI71" i="29" s="1"/>
  <c r="AL741" i="8"/>
  <c r="AM71" i="29" s="1"/>
  <c r="AP741" i="8"/>
  <c r="AQ71" i="29" s="1"/>
  <c r="AT741" i="8"/>
  <c r="AU71" i="29" s="1"/>
  <c r="AX741" i="8"/>
  <c r="AY71" i="29" s="1"/>
  <c r="BB741" i="8"/>
  <c r="BC71" i="29" s="1"/>
  <c r="BF741" i="8"/>
  <c r="BG71" i="29" s="1"/>
  <c r="BJ741" i="8"/>
  <c r="BK71" i="29" s="1"/>
  <c r="BN741" i="8"/>
  <c r="BO71" i="29" s="1"/>
  <c r="H678" i="8"/>
  <c r="I72" i="31" s="1"/>
  <c r="L678" i="8"/>
  <c r="M72" i="31" s="1"/>
  <c r="P678" i="8"/>
  <c r="Q72" i="31" s="1"/>
  <c r="T678" i="8"/>
  <c r="U72" i="31" s="1"/>
  <c r="X678" i="8"/>
  <c r="Y72" i="31" s="1"/>
  <c r="AB678" i="8"/>
  <c r="AC72" i="31" s="1"/>
  <c r="AF678" i="8"/>
  <c r="AG72" i="31" s="1"/>
  <c r="AJ678" i="8"/>
  <c r="AK72" i="31" s="1"/>
  <c r="AN678" i="8"/>
  <c r="AO72" i="31" s="1"/>
  <c r="AR678" i="8"/>
  <c r="AS72" i="31" s="1"/>
  <c r="AV678" i="8"/>
  <c r="AW72" i="31" s="1"/>
  <c r="AZ678" i="8"/>
  <c r="BA72" i="31" s="1"/>
  <c r="BD678" i="8"/>
  <c r="BE72" i="31" s="1"/>
  <c r="BH678" i="8"/>
  <c r="BI72" i="31" s="1"/>
  <c r="BL678" i="8"/>
  <c r="BM72" i="31" s="1"/>
  <c r="M803" i="8"/>
  <c r="N37" i="27" s="1"/>
  <c r="Q803" i="8"/>
  <c r="R37" i="27" s="1"/>
  <c r="Y803" i="8"/>
  <c r="Z37" i="27" s="1"/>
  <c r="AG803" i="8"/>
  <c r="AH37" i="27" s="1"/>
  <c r="AO803" i="8"/>
  <c r="AP37" i="27" s="1"/>
  <c r="AW803" i="8"/>
  <c r="AX37" i="27" s="1"/>
  <c r="BE803" i="8"/>
  <c r="BF37" i="27" s="1"/>
  <c r="BM803" i="8"/>
  <c r="BN37" i="27" s="1"/>
  <c r="K741" i="8"/>
  <c r="L71" i="29" s="1"/>
  <c r="S741" i="8"/>
  <c r="T71" i="29" s="1"/>
  <c r="AA741" i="8"/>
  <c r="AB71" i="29" s="1"/>
  <c r="AI741" i="8"/>
  <c r="AJ71" i="29" s="1"/>
  <c r="AQ741" i="8"/>
  <c r="AR71" i="29" s="1"/>
  <c r="AY741" i="8"/>
  <c r="AZ71" i="29" s="1"/>
  <c r="BG741" i="8"/>
  <c r="BH71" i="29" s="1"/>
  <c r="F741" i="8"/>
  <c r="G71" i="29" s="1"/>
  <c r="Q678" i="8"/>
  <c r="R72" i="31" s="1"/>
  <c r="Y678" i="8"/>
  <c r="Z72" i="31" s="1"/>
  <c r="AG678" i="8"/>
  <c r="AH72" i="31" s="1"/>
  <c r="AO678" i="8"/>
  <c r="AP72" i="31" s="1"/>
  <c r="AW678" i="8"/>
  <c r="AX72" i="31" s="1"/>
  <c r="BE678" i="8"/>
  <c r="BF72" i="31" s="1"/>
  <c r="BM678" i="8"/>
  <c r="BN72" i="31" s="1"/>
  <c r="I803" i="8"/>
  <c r="J37" i="27" s="1"/>
  <c r="U803" i="8"/>
  <c r="V37" i="27" s="1"/>
  <c r="AC803" i="8"/>
  <c r="AD37" i="27" s="1"/>
  <c r="AK803" i="8"/>
  <c r="AL37" i="27" s="1"/>
  <c r="AS803" i="8"/>
  <c r="AT37" i="27" s="1"/>
  <c r="BA803" i="8"/>
  <c r="BB37" i="27" s="1"/>
  <c r="BI803" i="8"/>
  <c r="BJ37" i="27" s="1"/>
  <c r="G741" i="8"/>
  <c r="H71" i="29" s="1"/>
  <c r="O741" i="8"/>
  <c r="P71" i="29" s="1"/>
  <c r="W741" i="8"/>
  <c r="X71" i="29" s="1"/>
  <c r="AE741" i="8"/>
  <c r="AF71" i="29" s="1"/>
  <c r="AM741" i="8"/>
  <c r="AN71" i="29" s="1"/>
  <c r="AU741" i="8"/>
  <c r="AV71" i="29" s="1"/>
  <c r="BC741" i="8"/>
  <c r="BD71" i="29" s="1"/>
  <c r="BK741" i="8"/>
  <c r="BL71" i="29" s="1"/>
  <c r="I678" i="8"/>
  <c r="J72" i="31" s="1"/>
  <c r="M678" i="8"/>
  <c r="N72" i="31" s="1"/>
  <c r="U678" i="8"/>
  <c r="V72" i="31" s="1"/>
  <c r="AC678" i="8"/>
  <c r="AD72" i="31" s="1"/>
  <c r="AK678" i="8"/>
  <c r="AL72" i="31" s="1"/>
  <c r="AS678" i="8"/>
  <c r="AT72" i="31" s="1"/>
  <c r="BA678" i="8"/>
  <c r="BB72" i="31" s="1"/>
  <c r="BI678" i="8"/>
  <c r="BJ72" i="31" s="1"/>
  <c r="N803" i="8"/>
  <c r="O37" i="27" s="1"/>
  <c r="AH803" i="8"/>
  <c r="AI37" i="27" s="1"/>
  <c r="AP803" i="8"/>
  <c r="AQ37" i="27" s="1"/>
  <c r="BB803" i="8"/>
  <c r="BC37" i="27" s="1"/>
  <c r="BJ803" i="8"/>
  <c r="BK37" i="27" s="1"/>
  <c r="H741" i="8"/>
  <c r="I71" i="29" s="1"/>
  <c r="P741" i="8"/>
  <c r="Q71" i="29" s="1"/>
  <c r="X741" i="8"/>
  <c r="Y71" i="29" s="1"/>
  <c r="AF741" i="8"/>
  <c r="AG71" i="29" s="1"/>
  <c r="AN741" i="8"/>
  <c r="AO71" i="29" s="1"/>
  <c r="AV741" i="8"/>
  <c r="AW71" i="29" s="1"/>
  <c r="BD741" i="8"/>
  <c r="BE71" i="29" s="1"/>
  <c r="BL741" i="8"/>
  <c r="BM71" i="29" s="1"/>
  <c r="J678" i="8"/>
  <c r="K72" i="31" s="1"/>
  <c r="V678" i="8"/>
  <c r="W72" i="31" s="1"/>
  <c r="AD678" i="8"/>
  <c r="AE72" i="31" s="1"/>
  <c r="AL678" i="8"/>
  <c r="AM72" i="31" s="1"/>
  <c r="AT678" i="8"/>
  <c r="AU72" i="31" s="1"/>
  <c r="BB678" i="8"/>
  <c r="BC72" i="31" s="1"/>
  <c r="BJ678" i="8"/>
  <c r="BK72" i="31" s="1"/>
  <c r="H381" i="8"/>
  <c r="H375" i="8"/>
  <c r="G427" i="8"/>
  <c r="G73" i="34"/>
  <c r="T804" i="8"/>
  <c r="U38" i="27" s="1"/>
  <c r="V804" i="8"/>
  <c r="W38" i="27" s="1"/>
  <c r="AP804" i="8"/>
  <c r="AQ38" i="27" s="1"/>
  <c r="BJ804" i="8"/>
  <c r="BK38" i="27" s="1"/>
  <c r="S742" i="8"/>
  <c r="T72" i="29" s="1"/>
  <c r="AM742" i="8"/>
  <c r="AN72" i="29" s="1"/>
  <c r="BG742" i="8"/>
  <c r="BH72" i="29" s="1"/>
  <c r="P679" i="8"/>
  <c r="Q73" i="31" s="1"/>
  <c r="AJ679" i="8"/>
  <c r="AK73" i="31" s="1"/>
  <c r="BD679" i="8"/>
  <c r="BE73" i="31" s="1"/>
  <c r="W804" i="8"/>
  <c r="X38" i="27" s="1"/>
  <c r="AQ804" i="8"/>
  <c r="AR38" i="27" s="1"/>
  <c r="BK804" i="8"/>
  <c r="BL38" i="27" s="1"/>
  <c r="T742" i="8"/>
  <c r="U72" i="29" s="1"/>
  <c r="AN742" i="8"/>
  <c r="AO72" i="29" s="1"/>
  <c r="BH742" i="8"/>
  <c r="BI72" i="29" s="1"/>
  <c r="Q679" i="8"/>
  <c r="R73" i="31" s="1"/>
  <c r="AK679" i="8"/>
  <c r="AL73" i="31" s="1"/>
  <c r="BE679" i="8"/>
  <c r="BF73" i="31" s="1"/>
  <c r="V742" i="8"/>
  <c r="W72" i="29" s="1"/>
  <c r="AP742" i="8"/>
  <c r="AQ72" i="29" s="1"/>
  <c r="BJ742" i="8"/>
  <c r="BK72" i="29" s="1"/>
  <c r="S679" i="8"/>
  <c r="T73" i="31" s="1"/>
  <c r="AM679" i="8"/>
  <c r="AN73" i="31" s="1"/>
  <c r="BG679" i="8"/>
  <c r="BH73" i="31" s="1"/>
  <c r="W742" i="8"/>
  <c r="X72" i="29" s="1"/>
  <c r="AQ742" i="8"/>
  <c r="AR72" i="29" s="1"/>
  <c r="BK742" i="8"/>
  <c r="BL72" i="29" s="1"/>
  <c r="AN679" i="8"/>
  <c r="AO73" i="31" s="1"/>
  <c r="U679" i="8"/>
  <c r="V73" i="31" s="1"/>
  <c r="AO679" i="8"/>
  <c r="AP73" i="31" s="1"/>
  <c r="BI679" i="8"/>
  <c r="BJ73" i="31" s="1"/>
  <c r="Z742" i="8"/>
  <c r="AA72" i="29" s="1"/>
  <c r="AT742" i="8"/>
  <c r="AU72" i="29" s="1"/>
  <c r="BN742" i="8"/>
  <c r="BO72" i="29" s="1"/>
  <c r="W679" i="8"/>
  <c r="X73" i="31" s="1"/>
  <c r="AQ679" i="8"/>
  <c r="AR73" i="31" s="1"/>
  <c r="BK679" i="8"/>
  <c r="BL73" i="31" s="1"/>
  <c r="AO804" i="8"/>
  <c r="AP38" i="27" s="1"/>
  <c r="X804" i="8"/>
  <c r="Y38" i="27" s="1"/>
  <c r="AR804" i="8"/>
  <c r="AS38" i="27" s="1"/>
  <c r="BL804" i="8"/>
  <c r="BM38" i="27" s="1"/>
  <c r="U742" i="8"/>
  <c r="V72" i="29" s="1"/>
  <c r="AO742" i="8"/>
  <c r="AP72" i="29" s="1"/>
  <c r="BI742" i="8"/>
  <c r="BJ72" i="29" s="1"/>
  <c r="R679" i="8"/>
  <c r="S73" i="31" s="1"/>
  <c r="AL679" i="8"/>
  <c r="AM73" i="31" s="1"/>
  <c r="BF679" i="8"/>
  <c r="BG73" i="31" s="1"/>
  <c r="Z804" i="8"/>
  <c r="AA38" i="27" s="1"/>
  <c r="AT804" i="8"/>
  <c r="AU38" i="27" s="1"/>
  <c r="BN804" i="8"/>
  <c r="BO38" i="27" s="1"/>
  <c r="T679" i="8"/>
  <c r="U73" i="31" s="1"/>
  <c r="BH679" i="8"/>
  <c r="BI73" i="31" s="1"/>
  <c r="Y804" i="8"/>
  <c r="Z38" i="27" s="1"/>
  <c r="AS804" i="8"/>
  <c r="AT38" i="27" s="1"/>
  <c r="BM804" i="8"/>
  <c r="BN38" i="27" s="1"/>
  <c r="AC804" i="8"/>
  <c r="AD38" i="27" s="1"/>
  <c r="AA804" i="8"/>
  <c r="AB38" i="27" s="1"/>
  <c r="AU804" i="8"/>
  <c r="AV38" i="27" s="1"/>
  <c r="G804" i="8"/>
  <c r="H38" i="27" s="1"/>
  <c r="X742" i="8"/>
  <c r="Y72" i="29" s="1"/>
  <c r="AR742" i="8"/>
  <c r="AS72" i="29" s="1"/>
  <c r="BL742" i="8"/>
  <c r="BM72" i="29" s="1"/>
  <c r="I804" i="8"/>
  <c r="J38" i="27" s="1"/>
  <c r="AW804" i="8"/>
  <c r="AX38" i="27" s="1"/>
  <c r="H804" i="8"/>
  <c r="I38" i="27" s="1"/>
  <c r="AB804" i="8"/>
  <c r="AC38" i="27" s="1"/>
  <c r="AV804" i="8"/>
  <c r="AW38" i="27" s="1"/>
  <c r="F804" i="8"/>
  <c r="G38" i="27" s="1"/>
  <c r="Y742" i="8"/>
  <c r="Z72" i="29" s="1"/>
  <c r="AS742" i="8"/>
  <c r="AT72" i="29" s="1"/>
  <c r="BM742" i="8"/>
  <c r="BN72" i="29" s="1"/>
  <c r="V679" i="8"/>
  <c r="W73" i="31" s="1"/>
  <c r="AP679" i="8"/>
  <c r="AQ73" i="31" s="1"/>
  <c r="BJ679" i="8"/>
  <c r="BK73" i="31" s="1"/>
  <c r="J804" i="8"/>
  <c r="K38" i="27" s="1"/>
  <c r="AD804" i="8"/>
  <c r="AE38" i="27" s="1"/>
  <c r="AX804" i="8"/>
  <c r="AY38" i="27" s="1"/>
  <c r="G742" i="8"/>
  <c r="H72" i="29" s="1"/>
  <c r="AA742" i="8"/>
  <c r="AB72" i="29" s="1"/>
  <c r="AU742" i="8"/>
  <c r="AV72" i="29" s="1"/>
  <c r="F742" i="8"/>
  <c r="G72" i="29" s="1"/>
  <c r="X679" i="8"/>
  <c r="Y73" i="31" s="1"/>
  <c r="AR679" i="8"/>
  <c r="AS73" i="31" s="1"/>
  <c r="BL679" i="8"/>
  <c r="BM73" i="31" s="1"/>
  <c r="K804" i="8"/>
  <c r="L38" i="27" s="1"/>
  <c r="AE804" i="8"/>
  <c r="AF38" i="27" s="1"/>
  <c r="AY804" i="8"/>
  <c r="AZ38" i="27" s="1"/>
  <c r="AL804" i="8"/>
  <c r="AM38" i="27" s="1"/>
  <c r="BF804" i="8"/>
  <c r="BG38" i="27" s="1"/>
  <c r="U804" i="8"/>
  <c r="V38" i="27" s="1"/>
  <c r="H742" i="8"/>
  <c r="I72" i="29" s="1"/>
  <c r="AB742" i="8"/>
  <c r="AC72" i="29" s="1"/>
  <c r="AV742" i="8"/>
  <c r="AW72" i="29" s="1"/>
  <c r="Y679" i="8"/>
  <c r="Z73" i="31" s="1"/>
  <c r="AS679" i="8"/>
  <c r="AT73" i="31" s="1"/>
  <c r="BM679" i="8"/>
  <c r="BN73" i="31" s="1"/>
  <c r="O742" i="8"/>
  <c r="P72" i="29" s="1"/>
  <c r="AI742" i="8"/>
  <c r="AJ72" i="29" s="1"/>
  <c r="BC742" i="8"/>
  <c r="BD72" i="29" s="1"/>
  <c r="L679" i="8"/>
  <c r="M73" i="31" s="1"/>
  <c r="AF679" i="8"/>
  <c r="AG73" i="31" s="1"/>
  <c r="AZ679" i="8"/>
  <c r="BA73" i="31" s="1"/>
  <c r="BI804" i="8"/>
  <c r="BJ38" i="27" s="1"/>
  <c r="L804" i="8"/>
  <c r="M38" i="27" s="1"/>
  <c r="AF804" i="8"/>
  <c r="AG38" i="27" s="1"/>
  <c r="AZ804" i="8"/>
  <c r="BA38" i="27" s="1"/>
  <c r="I742" i="8"/>
  <c r="J72" i="29" s="1"/>
  <c r="AC742" i="8"/>
  <c r="AD72" i="29" s="1"/>
  <c r="AW742" i="8"/>
  <c r="AX72" i="29" s="1"/>
  <c r="F679" i="8"/>
  <c r="G73" i="31" s="1"/>
  <c r="Z679" i="8"/>
  <c r="AA73" i="31" s="1"/>
  <c r="AT679" i="8"/>
  <c r="AU73" i="31" s="1"/>
  <c r="BN679" i="8"/>
  <c r="BO73" i="31" s="1"/>
  <c r="S804" i="8"/>
  <c r="T38" i="27" s="1"/>
  <c r="AM804" i="8"/>
  <c r="AN38" i="27" s="1"/>
  <c r="BG804" i="8"/>
  <c r="BH38" i="27" s="1"/>
  <c r="AN804" i="8"/>
  <c r="AO38" i="27" s="1"/>
  <c r="R742" i="8"/>
  <c r="S72" i="29" s="1"/>
  <c r="AL742" i="8"/>
  <c r="AM72" i="29" s="1"/>
  <c r="BF742" i="8"/>
  <c r="BG72" i="29" s="1"/>
  <c r="O679" i="8"/>
  <c r="P73" i="31" s="1"/>
  <c r="AI679" i="8"/>
  <c r="AJ73" i="31" s="1"/>
  <c r="BC679" i="8"/>
  <c r="BD73" i="31" s="1"/>
  <c r="M804" i="8"/>
  <c r="N38" i="27" s="1"/>
  <c r="AG804" i="8"/>
  <c r="AH38" i="27" s="1"/>
  <c r="BA804" i="8"/>
  <c r="BB38" i="27" s="1"/>
  <c r="J742" i="8"/>
  <c r="K72" i="29" s="1"/>
  <c r="AD742" i="8"/>
  <c r="AE72" i="29" s="1"/>
  <c r="AX742" i="8"/>
  <c r="AY72" i="29" s="1"/>
  <c r="G679" i="8"/>
  <c r="H73" i="31" s="1"/>
  <c r="AA679" i="8"/>
  <c r="AB73" i="31" s="1"/>
  <c r="AU679" i="8"/>
  <c r="AV73" i="31" s="1"/>
  <c r="AH804" i="8"/>
  <c r="AI38" i="27" s="1"/>
  <c r="BB804" i="8"/>
  <c r="BC38" i="27" s="1"/>
  <c r="K742" i="8"/>
  <c r="L72" i="29" s="1"/>
  <c r="AE742" i="8"/>
  <c r="AF72" i="29" s="1"/>
  <c r="AY742" i="8"/>
  <c r="AZ72" i="29" s="1"/>
  <c r="H679" i="8"/>
  <c r="I73" i="31" s="1"/>
  <c r="AB679" i="8"/>
  <c r="AC73" i="31" s="1"/>
  <c r="AV679" i="8"/>
  <c r="AW73" i="31" s="1"/>
  <c r="F619" i="8"/>
  <c r="I679" i="8"/>
  <c r="J73" i="31" s="1"/>
  <c r="AC679" i="8"/>
  <c r="AD73" i="31" s="1"/>
  <c r="AW679" i="8"/>
  <c r="AX73" i="31" s="1"/>
  <c r="N742" i="8"/>
  <c r="O72" i="29" s="1"/>
  <c r="AH742" i="8"/>
  <c r="AI72" i="29" s="1"/>
  <c r="BB742" i="8"/>
  <c r="BC72" i="29" s="1"/>
  <c r="K679" i="8"/>
  <c r="L73" i="31" s="1"/>
  <c r="AE679" i="8"/>
  <c r="AF73" i="31" s="1"/>
  <c r="AY679" i="8"/>
  <c r="AZ73" i="31" s="1"/>
  <c r="P742" i="8"/>
  <c r="Q72" i="29" s="1"/>
  <c r="AJ742" i="8"/>
  <c r="AK72" i="29" s="1"/>
  <c r="BD742" i="8"/>
  <c r="BE72" i="29" s="1"/>
  <c r="M679" i="8"/>
  <c r="N73" i="31" s="1"/>
  <c r="AG679" i="8"/>
  <c r="AH73" i="31" s="1"/>
  <c r="BA679" i="8"/>
  <c r="BB73" i="31" s="1"/>
  <c r="AH679" i="8"/>
  <c r="AI73" i="31" s="1"/>
  <c r="N804" i="8"/>
  <c r="O38" i="27" s="1"/>
  <c r="P804" i="8"/>
  <c r="Q38" i="27" s="1"/>
  <c r="AJ804" i="8"/>
  <c r="AK38" i="27" s="1"/>
  <c r="BD804" i="8"/>
  <c r="BE38" i="27" s="1"/>
  <c r="Q804" i="8"/>
  <c r="R38" i="27" s="1"/>
  <c r="AK804" i="8"/>
  <c r="AL38" i="27" s="1"/>
  <c r="BE804" i="8"/>
  <c r="BF38" i="27" s="1"/>
  <c r="O804" i="8"/>
  <c r="P38" i="27" s="1"/>
  <c r="AI804" i="8"/>
  <c r="AJ38" i="27" s="1"/>
  <c r="BC804" i="8"/>
  <c r="BD38" i="27" s="1"/>
  <c r="L742" i="8"/>
  <c r="M72" i="29" s="1"/>
  <c r="AF742" i="8"/>
  <c r="AG72" i="29" s="1"/>
  <c r="AZ742" i="8"/>
  <c r="BA72" i="29" s="1"/>
  <c r="M742" i="8"/>
  <c r="N72" i="29" s="1"/>
  <c r="AG742" i="8"/>
  <c r="AH72" i="29" s="1"/>
  <c r="BA742" i="8"/>
  <c r="BB72" i="29" s="1"/>
  <c r="J679" i="8"/>
  <c r="K73" i="31" s="1"/>
  <c r="AD679" i="8"/>
  <c r="AE73" i="31" s="1"/>
  <c r="AX679" i="8"/>
  <c r="AY73" i="31" s="1"/>
  <c r="AK742" i="8"/>
  <c r="AL72" i="29" s="1"/>
  <c r="N679" i="8"/>
  <c r="O73" i="31" s="1"/>
  <c r="BB679" i="8"/>
  <c r="BC73" i="31" s="1"/>
  <c r="R804" i="8"/>
  <c r="S38" i="27" s="1"/>
  <c r="BH804" i="8"/>
  <c r="BI38" i="27" s="1"/>
  <c r="Q742" i="8"/>
  <c r="R72" i="29" s="1"/>
  <c r="BE742" i="8"/>
  <c r="BF72" i="29" s="1"/>
  <c r="G459" i="8"/>
  <c r="G522" i="8" s="1"/>
  <c r="G74" i="34"/>
  <c r="T805" i="8"/>
  <c r="U39" i="27" s="1"/>
  <c r="AN805" i="8"/>
  <c r="AO39" i="27" s="1"/>
  <c r="BH805" i="8"/>
  <c r="BI39" i="27" s="1"/>
  <c r="P743" i="8"/>
  <c r="Q73" i="29" s="1"/>
  <c r="AJ743" i="8"/>
  <c r="AK73" i="29" s="1"/>
  <c r="BD743" i="8"/>
  <c r="BE73" i="29" s="1"/>
  <c r="L680" i="8"/>
  <c r="M74" i="31" s="1"/>
  <c r="AF680" i="8"/>
  <c r="AG74" i="31" s="1"/>
  <c r="AZ680" i="8"/>
  <c r="BA74" i="31" s="1"/>
  <c r="AK743" i="8"/>
  <c r="AL73" i="29" s="1"/>
  <c r="BE743" i="8"/>
  <c r="BF73" i="29" s="1"/>
  <c r="BB680" i="8"/>
  <c r="BC74" i="31" s="1"/>
  <c r="V805" i="8"/>
  <c r="W39" i="27" s="1"/>
  <c r="AP805" i="8"/>
  <c r="AQ39" i="27" s="1"/>
  <c r="BJ805" i="8"/>
  <c r="BK39" i="27" s="1"/>
  <c r="R743" i="8"/>
  <c r="S73" i="29" s="1"/>
  <c r="AL743" i="8"/>
  <c r="AM73" i="29" s="1"/>
  <c r="BF743" i="8"/>
  <c r="BG73" i="29" s="1"/>
  <c r="AH680" i="8"/>
  <c r="AI74" i="31" s="1"/>
  <c r="BN805" i="8"/>
  <c r="BO39" i="27" s="1"/>
  <c r="W805" i="8"/>
  <c r="X39" i="27" s="1"/>
  <c r="AQ805" i="8"/>
  <c r="AR39" i="27" s="1"/>
  <c r="BK805" i="8"/>
  <c r="BL39" i="27" s="1"/>
  <c r="BD680" i="8"/>
  <c r="BE74" i="31" s="1"/>
  <c r="T743" i="8"/>
  <c r="U73" i="29" s="1"/>
  <c r="AN743" i="8"/>
  <c r="AO73" i="29" s="1"/>
  <c r="BH743" i="8"/>
  <c r="BI73" i="29" s="1"/>
  <c r="P680" i="8"/>
  <c r="Q74" i="31" s="1"/>
  <c r="AJ680" i="8"/>
  <c r="AK74" i="31" s="1"/>
  <c r="S680" i="8"/>
  <c r="T74" i="31" s="1"/>
  <c r="AM680" i="8"/>
  <c r="AN74" i="31" s="1"/>
  <c r="Y805" i="8"/>
  <c r="Z39" i="27" s="1"/>
  <c r="AS805" i="8"/>
  <c r="AT39" i="27" s="1"/>
  <c r="BM805" i="8"/>
  <c r="BN39" i="27" s="1"/>
  <c r="U743" i="8"/>
  <c r="V73" i="29" s="1"/>
  <c r="AO743" i="8"/>
  <c r="AP73" i="29" s="1"/>
  <c r="BI743" i="8"/>
  <c r="BJ73" i="29" s="1"/>
  <c r="Q680" i="8"/>
  <c r="R74" i="31" s="1"/>
  <c r="AK680" i="8"/>
  <c r="AL74" i="31" s="1"/>
  <c r="BE680" i="8"/>
  <c r="BF74" i="31" s="1"/>
  <c r="Z805" i="8"/>
  <c r="AA39" i="27" s="1"/>
  <c r="W743" i="8"/>
  <c r="X73" i="29" s="1"/>
  <c r="AQ743" i="8"/>
  <c r="AR73" i="29" s="1"/>
  <c r="BK743" i="8"/>
  <c r="BL73" i="29" s="1"/>
  <c r="BG680" i="8"/>
  <c r="BH74" i="31" s="1"/>
  <c r="AA805" i="8"/>
  <c r="AB39" i="27" s="1"/>
  <c r="AU805" i="8"/>
  <c r="AV39" i="27" s="1"/>
  <c r="G805" i="8"/>
  <c r="H39" i="27" s="1"/>
  <c r="H805" i="8"/>
  <c r="I39" i="27" s="1"/>
  <c r="AB805" i="8"/>
  <c r="AC39" i="27" s="1"/>
  <c r="AV805" i="8"/>
  <c r="AW39" i="27" s="1"/>
  <c r="F805" i="8"/>
  <c r="G39" i="27" s="1"/>
  <c r="X743" i="8"/>
  <c r="Y73" i="29" s="1"/>
  <c r="AR743" i="8"/>
  <c r="AS73" i="29" s="1"/>
  <c r="BL743" i="8"/>
  <c r="BM73" i="29" s="1"/>
  <c r="T680" i="8"/>
  <c r="U74" i="31" s="1"/>
  <c r="AN680" i="8"/>
  <c r="AO74" i="31" s="1"/>
  <c r="BH680" i="8"/>
  <c r="BI74" i="31" s="1"/>
  <c r="I743" i="8"/>
  <c r="J73" i="29" s="1"/>
  <c r="AC743" i="8"/>
  <c r="AD73" i="29" s="1"/>
  <c r="AW743" i="8"/>
  <c r="AX73" i="29" s="1"/>
  <c r="AS680" i="8"/>
  <c r="AT74" i="31" s="1"/>
  <c r="BG805" i="8"/>
  <c r="BH39" i="27" s="1"/>
  <c r="I805" i="8"/>
  <c r="J39" i="27" s="1"/>
  <c r="AC805" i="8"/>
  <c r="AD39" i="27" s="1"/>
  <c r="AW805" i="8"/>
  <c r="AX39" i="27" s="1"/>
  <c r="Y743" i="8"/>
  <c r="Z73" i="29" s="1"/>
  <c r="AS743" i="8"/>
  <c r="AT73" i="29" s="1"/>
  <c r="BM743" i="8"/>
  <c r="BN73" i="29" s="1"/>
  <c r="U680" i="8"/>
  <c r="V74" i="31" s="1"/>
  <c r="AO680" i="8"/>
  <c r="AP74" i="31" s="1"/>
  <c r="BI680" i="8"/>
  <c r="BJ74" i="31" s="1"/>
  <c r="L805" i="8"/>
  <c r="M39" i="27" s="1"/>
  <c r="AF805" i="8"/>
  <c r="AG39" i="27" s="1"/>
  <c r="AZ805" i="8"/>
  <c r="BA39" i="27" s="1"/>
  <c r="AG805" i="8"/>
  <c r="AH39" i="27" s="1"/>
  <c r="Y680" i="8"/>
  <c r="Z74" i="31" s="1"/>
  <c r="N743" i="8"/>
  <c r="O73" i="29" s="1"/>
  <c r="AH743" i="8"/>
  <c r="AI73" i="29" s="1"/>
  <c r="BB743" i="8"/>
  <c r="BC73" i="29" s="1"/>
  <c r="J805" i="8"/>
  <c r="K39" i="27" s="1"/>
  <c r="AD805" i="8"/>
  <c r="AE39" i="27" s="1"/>
  <c r="AX805" i="8"/>
  <c r="AY39" i="27" s="1"/>
  <c r="Z743" i="8"/>
  <c r="AA73" i="29" s="1"/>
  <c r="AT743" i="8"/>
  <c r="AU73" i="29" s="1"/>
  <c r="BN743" i="8"/>
  <c r="BO73" i="29" s="1"/>
  <c r="V680" i="8"/>
  <c r="W74" i="31" s="1"/>
  <c r="AP680" i="8"/>
  <c r="AQ74" i="31" s="1"/>
  <c r="BJ680" i="8"/>
  <c r="BK74" i="31" s="1"/>
  <c r="K805" i="8"/>
  <c r="L39" i="27" s="1"/>
  <c r="AE805" i="8"/>
  <c r="AF39" i="27" s="1"/>
  <c r="AY805" i="8"/>
  <c r="AZ39" i="27" s="1"/>
  <c r="J680" i="8"/>
  <c r="K74" i="31" s="1"/>
  <c r="AD680" i="8"/>
  <c r="AE74" i="31" s="1"/>
  <c r="AX680" i="8"/>
  <c r="AY74" i="31" s="1"/>
  <c r="O680" i="8"/>
  <c r="P74" i="31" s="1"/>
  <c r="BC680" i="8"/>
  <c r="BD74" i="31" s="1"/>
  <c r="BL805" i="8"/>
  <c r="BM39" i="27" s="1"/>
  <c r="G743" i="8"/>
  <c r="H73" i="29" s="1"/>
  <c r="AA743" i="8"/>
  <c r="AB73" i="29" s="1"/>
  <c r="AU743" i="8"/>
  <c r="AV73" i="29" s="1"/>
  <c r="F743" i="8"/>
  <c r="G73" i="29" s="1"/>
  <c r="W680" i="8"/>
  <c r="X74" i="31" s="1"/>
  <c r="AQ680" i="8"/>
  <c r="AR74" i="31" s="1"/>
  <c r="BK680" i="8"/>
  <c r="BL74" i="31" s="1"/>
  <c r="H743" i="8"/>
  <c r="I73" i="29" s="1"/>
  <c r="AB743" i="8"/>
  <c r="AC73" i="29" s="1"/>
  <c r="AV743" i="8"/>
  <c r="AW73" i="29" s="1"/>
  <c r="X680" i="8"/>
  <c r="Y74" i="31" s="1"/>
  <c r="AR680" i="8"/>
  <c r="AS74" i="31" s="1"/>
  <c r="BL680" i="8"/>
  <c r="BM74" i="31" s="1"/>
  <c r="M805" i="8"/>
  <c r="N39" i="27" s="1"/>
  <c r="BA805" i="8"/>
  <c r="BB39" i="27" s="1"/>
  <c r="BM680" i="8"/>
  <c r="BN74" i="31" s="1"/>
  <c r="X805" i="8"/>
  <c r="Y39" i="27" s="1"/>
  <c r="AI680" i="8"/>
  <c r="AJ74" i="31" s="1"/>
  <c r="V743" i="8"/>
  <c r="W73" i="29" s="1"/>
  <c r="AP743" i="8"/>
  <c r="AQ73" i="29" s="1"/>
  <c r="BJ743" i="8"/>
  <c r="BK73" i="29" s="1"/>
  <c r="R680" i="8"/>
  <c r="S74" i="31" s="1"/>
  <c r="AL680" i="8"/>
  <c r="AM74" i="31" s="1"/>
  <c r="BF680" i="8"/>
  <c r="BG74" i="31" s="1"/>
  <c r="O743" i="8"/>
  <c r="P73" i="29" s="1"/>
  <c r="AI743" i="8"/>
  <c r="AJ73" i="29" s="1"/>
  <c r="BC743" i="8"/>
  <c r="BD73" i="29" s="1"/>
  <c r="K680" i="8"/>
  <c r="L74" i="31" s="1"/>
  <c r="AE680" i="8"/>
  <c r="AF74" i="31" s="1"/>
  <c r="AY680" i="8"/>
  <c r="AZ74" i="31" s="1"/>
  <c r="N805" i="8"/>
  <c r="O39" i="27" s="1"/>
  <c r="AH805" i="8"/>
  <c r="AI39" i="27" s="1"/>
  <c r="BB805" i="8"/>
  <c r="BC39" i="27" s="1"/>
  <c r="J743" i="8"/>
  <c r="K73" i="29" s="1"/>
  <c r="AD743" i="8"/>
  <c r="AE73" i="29" s="1"/>
  <c r="AX743" i="8"/>
  <c r="AY73" i="29" s="1"/>
  <c r="F680" i="8"/>
  <c r="G74" i="31" s="1"/>
  <c r="Z680" i="8"/>
  <c r="AA74" i="31" s="1"/>
  <c r="AT680" i="8"/>
  <c r="AU74" i="31" s="1"/>
  <c r="BN680" i="8"/>
  <c r="BO74" i="31" s="1"/>
  <c r="U805" i="8"/>
  <c r="V39" i="27" s="1"/>
  <c r="Q743" i="8"/>
  <c r="R73" i="29" s="1"/>
  <c r="M680" i="8"/>
  <c r="N74" i="31" s="1"/>
  <c r="AG680" i="8"/>
  <c r="AH74" i="31" s="1"/>
  <c r="BA680" i="8"/>
  <c r="BB74" i="31" s="1"/>
  <c r="N680" i="8"/>
  <c r="O74" i="31" s="1"/>
  <c r="S743" i="8"/>
  <c r="T73" i="29" s="1"/>
  <c r="AM743" i="8"/>
  <c r="AN73" i="29" s="1"/>
  <c r="BG743" i="8"/>
  <c r="BH73" i="29" s="1"/>
  <c r="O805" i="8"/>
  <c r="P39" i="27" s="1"/>
  <c r="AI805" i="8"/>
  <c r="AJ39" i="27" s="1"/>
  <c r="BC805" i="8"/>
  <c r="BD39" i="27" s="1"/>
  <c r="K743" i="8"/>
  <c r="L73" i="29" s="1"/>
  <c r="AE743" i="8"/>
  <c r="AF73" i="29" s="1"/>
  <c r="AY743" i="8"/>
  <c r="AZ73" i="29" s="1"/>
  <c r="G680" i="8"/>
  <c r="H74" i="31" s="1"/>
  <c r="AA680" i="8"/>
  <c r="AB74" i="31" s="1"/>
  <c r="AU680" i="8"/>
  <c r="AV74" i="31" s="1"/>
  <c r="P805" i="8"/>
  <c r="Q39" i="27" s="1"/>
  <c r="AJ805" i="8"/>
  <c r="AK39" i="27" s="1"/>
  <c r="BD805" i="8"/>
  <c r="BE39" i="27" s="1"/>
  <c r="L743" i="8"/>
  <c r="M73" i="29" s="1"/>
  <c r="AF743" i="8"/>
  <c r="AG73" i="29" s="1"/>
  <c r="AZ743" i="8"/>
  <c r="BA73" i="29" s="1"/>
  <c r="AL805" i="8"/>
  <c r="AM39" i="27" s="1"/>
  <c r="BF805" i="8"/>
  <c r="BG39" i="27" s="1"/>
  <c r="AT805" i="8"/>
  <c r="AU39" i="27" s="1"/>
  <c r="H680" i="8"/>
  <c r="I74" i="31" s="1"/>
  <c r="AB680" i="8"/>
  <c r="AC74" i="31" s="1"/>
  <c r="AV680" i="8"/>
  <c r="AW74" i="31" s="1"/>
  <c r="Q805" i="8"/>
  <c r="R39" i="27" s="1"/>
  <c r="AK805" i="8"/>
  <c r="AL39" i="27" s="1"/>
  <c r="BE805" i="8"/>
  <c r="BF39" i="27" s="1"/>
  <c r="M743" i="8"/>
  <c r="N73" i="29" s="1"/>
  <c r="AG743" i="8"/>
  <c r="AH73" i="29" s="1"/>
  <c r="BA743" i="8"/>
  <c r="BB73" i="29" s="1"/>
  <c r="I680" i="8"/>
  <c r="J74" i="31" s="1"/>
  <c r="AC680" i="8"/>
  <c r="AD74" i="31" s="1"/>
  <c r="AW680" i="8"/>
  <c r="AX74" i="31" s="1"/>
  <c r="F620" i="8"/>
  <c r="S805" i="8"/>
  <c r="T39" i="27" s="1"/>
  <c r="AM805" i="8"/>
  <c r="AN39" i="27" s="1"/>
  <c r="AO805" i="8"/>
  <c r="AP39" i="27" s="1"/>
  <c r="R805" i="8"/>
  <c r="S39" i="27" s="1"/>
  <c r="BI805" i="8"/>
  <c r="BJ39" i="27" s="1"/>
  <c r="AR805" i="8"/>
  <c r="AS39" i="27" s="1"/>
  <c r="H376" i="8"/>
  <c r="H471" i="8" s="1"/>
  <c r="G405" i="8"/>
  <c r="G437" i="8" s="1"/>
  <c r="H380" i="8"/>
  <c r="H475" i="8" s="1"/>
  <c r="G387" i="8"/>
  <c r="G419" i="8" s="1"/>
  <c r="H391" i="8"/>
  <c r="H455" i="8" s="1"/>
  <c r="H392" i="8"/>
  <c r="H487" i="8" s="1"/>
  <c r="G396" i="8"/>
  <c r="G491" i="8" s="1"/>
  <c r="G397" i="8"/>
  <c r="G461" i="8" s="1"/>
  <c r="G384" i="8"/>
  <c r="G416" i="8" s="1"/>
  <c r="G383" i="8"/>
  <c r="G447" i="8" s="1"/>
  <c r="I276" i="8"/>
  <c r="H413" i="8"/>
  <c r="H445" i="8"/>
  <c r="H508" i="8" s="1"/>
  <c r="H476" i="8"/>
  <c r="H539" i="8" s="1"/>
  <c r="G443" i="8"/>
  <c r="G411" i="8"/>
  <c r="G474" i="8"/>
  <c r="G537" i="8" s="1"/>
  <c r="AF718" i="8"/>
  <c r="AG103" i="31" s="1"/>
  <c r="BG718" i="8"/>
  <c r="BH103" i="31" s="1"/>
  <c r="BH843" i="8"/>
  <c r="BI53" i="27" s="1"/>
  <c r="AD781" i="8"/>
  <c r="BD781" i="8"/>
  <c r="AQ843" i="8"/>
  <c r="AR53" i="27" s="1"/>
  <c r="AK718" i="8"/>
  <c r="AL103" i="31" s="1"/>
  <c r="AY781" i="8"/>
  <c r="P718" i="8"/>
  <c r="Q103" i="31" s="1"/>
  <c r="U843" i="8"/>
  <c r="V53" i="27" s="1"/>
  <c r="AS843" i="8"/>
  <c r="AT53" i="27" s="1"/>
  <c r="AC843" i="8"/>
  <c r="AD53" i="27" s="1"/>
  <c r="BE718" i="8"/>
  <c r="BF103" i="31" s="1"/>
  <c r="BI781" i="8"/>
  <c r="BN781" i="8"/>
  <c r="AL843" i="8"/>
  <c r="AM53" i="27" s="1"/>
  <c r="F781" i="8"/>
  <c r="BF718" i="8"/>
  <c r="BG103" i="31" s="1"/>
  <c r="AN718" i="8"/>
  <c r="AO103" i="31" s="1"/>
  <c r="BE843" i="8"/>
  <c r="BF53" i="27" s="1"/>
  <c r="AS718" i="8"/>
  <c r="AT103" i="31" s="1"/>
  <c r="Y781" i="8"/>
  <c r="AL781" i="8"/>
  <c r="BJ718" i="8"/>
  <c r="BK103" i="31" s="1"/>
  <c r="BK843" i="8"/>
  <c r="BL53" i="27" s="1"/>
  <c r="AC718" i="8"/>
  <c r="AD103" i="31" s="1"/>
  <c r="BF781" i="8"/>
  <c r="AD843" i="8"/>
  <c r="AE53" i="27" s="1"/>
  <c r="U718" i="8"/>
  <c r="V103" i="31" s="1"/>
  <c r="W781" i="8"/>
  <c r="AU718" i="8"/>
  <c r="AV103" i="31" s="1"/>
  <c r="AX843" i="8"/>
  <c r="AY53" i="27" s="1"/>
  <c r="BJ781" i="8"/>
  <c r="AQ781" i="8"/>
  <c r="Q843" i="8"/>
  <c r="R53" i="27" s="1"/>
  <c r="BE781" i="8"/>
  <c r="AJ781" i="8"/>
  <c r="BH718" i="8"/>
  <c r="BI103" i="31" s="1"/>
  <c r="R781" i="8"/>
  <c r="BD718" i="8"/>
  <c r="BE103" i="31" s="1"/>
  <c r="AM718" i="8"/>
  <c r="AN103" i="31" s="1"/>
  <c r="P843" i="8"/>
  <c r="Q53" i="27" s="1"/>
  <c r="U781" i="8"/>
  <c r="Z843" i="8"/>
  <c r="AA53" i="27" s="1"/>
  <c r="AD718" i="8"/>
  <c r="AE103" i="31" s="1"/>
  <c r="AA718" i="8"/>
  <c r="AB103" i="31" s="1"/>
  <c r="BF843" i="8"/>
  <c r="BG53" i="27" s="1"/>
  <c r="AN781" i="8"/>
  <c r="AW718" i="8"/>
  <c r="AX103" i="31" s="1"/>
  <c r="AX781" i="8"/>
  <c r="AH843" i="8"/>
  <c r="AI53" i="27" s="1"/>
  <c r="AR781" i="8"/>
  <c r="BC781" i="8"/>
  <c r="AG781" i="8"/>
  <c r="BL843" i="8"/>
  <c r="BM53" i="27" s="1"/>
  <c r="AI781" i="8"/>
  <c r="AP718" i="8"/>
  <c r="AQ103" i="31" s="1"/>
  <c r="P781" i="8"/>
  <c r="AO781" i="8"/>
  <c r="AY843" i="8"/>
  <c r="AZ53" i="27" s="1"/>
  <c r="T781" i="8"/>
  <c r="AB718" i="8"/>
  <c r="AC103" i="31" s="1"/>
  <c r="AA781" i="8"/>
  <c r="Y843" i="8"/>
  <c r="Z53" i="27" s="1"/>
  <c r="BH781" i="8"/>
  <c r="AR843" i="8"/>
  <c r="AS53" i="27" s="1"/>
  <c r="R718" i="8"/>
  <c r="S103" i="31" s="1"/>
  <c r="BI843" i="8"/>
  <c r="BJ53" i="27" s="1"/>
  <c r="AT781" i="8"/>
  <c r="F718" i="8"/>
  <c r="G103" i="31" s="1"/>
  <c r="G54" i="38" s="1"/>
  <c r="AZ843" i="8"/>
  <c r="BA53" i="27" s="1"/>
  <c r="V843" i="8"/>
  <c r="W53" i="27" s="1"/>
  <c r="AP781" i="8"/>
  <c r="AO843" i="8"/>
  <c r="AP53" i="27" s="1"/>
  <c r="BK718" i="8"/>
  <c r="BL103" i="31" s="1"/>
  <c r="BJ843" i="8"/>
  <c r="BK53" i="27" s="1"/>
  <c r="AU781" i="8"/>
  <c r="AF843" i="8"/>
  <c r="AG53" i="27" s="1"/>
  <c r="BM718" i="8"/>
  <c r="BN103" i="31" s="1"/>
  <c r="Y718" i="8"/>
  <c r="Z103" i="31" s="1"/>
  <c r="S718" i="8"/>
  <c r="T103" i="31" s="1"/>
  <c r="W843" i="8"/>
  <c r="X53" i="27" s="1"/>
  <c r="BB718" i="8"/>
  <c r="BC103" i="31" s="1"/>
  <c r="V718" i="8"/>
  <c r="W103" i="31" s="1"/>
  <c r="AK781" i="8"/>
  <c r="AK843" i="8"/>
  <c r="AL53" i="27" s="1"/>
  <c r="BK781" i="8"/>
  <c r="AT843" i="8"/>
  <c r="AU53" i="27" s="1"/>
  <c r="AC781" i="8"/>
  <c r="BD843" i="8"/>
  <c r="BE53" i="27" s="1"/>
  <c r="Z781" i="8"/>
  <c r="AT718" i="8"/>
  <c r="AU103" i="31" s="1"/>
  <c r="AH781" i="8"/>
  <c r="T843" i="8"/>
  <c r="U53" i="27" s="1"/>
  <c r="BN718" i="8"/>
  <c r="BO103" i="31" s="1"/>
  <c r="AE843" i="8"/>
  <c r="AF53" i="27" s="1"/>
  <c r="Q718" i="8"/>
  <c r="R103" i="31" s="1"/>
  <c r="AO718" i="8"/>
  <c r="AP103" i="31" s="1"/>
  <c r="AL718" i="8"/>
  <c r="AM103" i="31" s="1"/>
  <c r="AG718" i="8"/>
  <c r="AH103" i="31" s="1"/>
  <c r="BM843" i="8"/>
  <c r="BN53" i="27" s="1"/>
  <c r="AE781" i="8"/>
  <c r="AP843" i="8"/>
  <c r="AQ53" i="27" s="1"/>
  <c r="AS781" i="8"/>
  <c r="AM843" i="8"/>
  <c r="AN53" i="27" s="1"/>
  <c r="Q781" i="8"/>
  <c r="AZ718" i="8"/>
  <c r="BA103" i="31" s="1"/>
  <c r="AV718" i="8"/>
  <c r="AW103" i="31" s="1"/>
  <c r="AV843" i="8"/>
  <c r="AW53" i="27" s="1"/>
  <c r="W718" i="8"/>
  <c r="X103" i="31" s="1"/>
  <c r="AH718" i="8"/>
  <c r="AI103" i="31" s="1"/>
  <c r="AI843" i="8"/>
  <c r="AJ53" i="27" s="1"/>
  <c r="BI718" i="8"/>
  <c r="BJ103" i="31" s="1"/>
  <c r="AZ781" i="8"/>
  <c r="AQ718" i="8"/>
  <c r="AR103" i="31" s="1"/>
  <c r="M718" i="8"/>
  <c r="N103" i="31" s="1"/>
  <c r="AF781" i="8"/>
  <c r="BA718" i="8"/>
  <c r="BB103" i="31" s="1"/>
  <c r="AW781" i="8"/>
  <c r="X718" i="8"/>
  <c r="Y103" i="31" s="1"/>
  <c r="M781" i="8"/>
  <c r="AW843" i="8"/>
  <c r="AX53" i="27" s="1"/>
  <c r="AB781" i="8"/>
  <c r="AJ843" i="8"/>
  <c r="AK53" i="27" s="1"/>
  <c r="AR718" i="8"/>
  <c r="AS103" i="31" s="1"/>
  <c r="AV781" i="8"/>
  <c r="R843" i="8"/>
  <c r="S53" i="27" s="1"/>
  <c r="S781" i="8"/>
  <c r="F843" i="8"/>
  <c r="G53" i="27" s="1"/>
  <c r="X843" i="8"/>
  <c r="Y53" i="27" s="1"/>
  <c r="Z718" i="8"/>
  <c r="AA103" i="31" s="1"/>
  <c r="AE718" i="8"/>
  <c r="AF103" i="31" s="1"/>
  <c r="BB843" i="8"/>
  <c r="BC53" i="27" s="1"/>
  <c r="BL781" i="8"/>
  <c r="BG843" i="8"/>
  <c r="BH53" i="27" s="1"/>
  <c r="AB843" i="8"/>
  <c r="AC53" i="27" s="1"/>
  <c r="AG843" i="8"/>
  <c r="AH53" i="27" s="1"/>
  <c r="AY718" i="8"/>
  <c r="AZ103" i="31" s="1"/>
  <c r="BC718" i="8"/>
  <c r="BD103" i="31" s="1"/>
  <c r="AJ718" i="8"/>
  <c r="AK103" i="31" s="1"/>
  <c r="BM781" i="8"/>
  <c r="BG781" i="8"/>
  <c r="BB781" i="8"/>
  <c r="V781" i="8"/>
  <c r="BC843" i="8"/>
  <c r="BD53" i="27" s="1"/>
  <c r="AU843" i="8"/>
  <c r="AV53" i="27" s="1"/>
  <c r="S843" i="8"/>
  <c r="T53" i="27" s="1"/>
  <c r="G718" i="8"/>
  <c r="H103" i="31" s="1"/>
  <c r="M843" i="8"/>
  <c r="N53" i="27" s="1"/>
  <c r="G843" i="8"/>
  <c r="H53" i="27" s="1"/>
  <c r="N781" i="8"/>
  <c r="BN843" i="8"/>
  <c r="BO53" i="27" s="1"/>
  <c r="O718" i="8"/>
  <c r="P103" i="31" s="1"/>
  <c r="G781" i="8"/>
  <c r="N843" i="8"/>
  <c r="O53" i="27" s="1"/>
  <c r="H718" i="8"/>
  <c r="I103" i="31" s="1"/>
  <c r="O781" i="8"/>
  <c r="H843" i="8"/>
  <c r="I53" i="27" s="1"/>
  <c r="T718" i="8"/>
  <c r="U103" i="31" s="1"/>
  <c r="H781" i="8"/>
  <c r="O843" i="8"/>
  <c r="P53" i="27" s="1"/>
  <c r="I718" i="8"/>
  <c r="J103" i="31" s="1"/>
  <c r="X781" i="8"/>
  <c r="I843" i="8"/>
  <c r="J53" i="27" s="1"/>
  <c r="AI718" i="8"/>
  <c r="AJ103" i="31" s="1"/>
  <c r="I781" i="8"/>
  <c r="AA843" i="8"/>
  <c r="AB53" i="27" s="1"/>
  <c r="J718" i="8"/>
  <c r="K103" i="31" s="1"/>
  <c r="AM781" i="8"/>
  <c r="J843" i="8"/>
  <c r="K53" i="27" s="1"/>
  <c r="AX718" i="8"/>
  <c r="AY103" i="31" s="1"/>
  <c r="J781" i="8"/>
  <c r="AN843" i="8"/>
  <c r="AO53" i="27" s="1"/>
  <c r="K718" i="8"/>
  <c r="L103" i="31" s="1"/>
  <c r="BA781" i="8"/>
  <c r="K843" i="8"/>
  <c r="L53" i="27" s="1"/>
  <c r="BL718" i="8"/>
  <c r="BM103" i="31" s="1"/>
  <c r="K781" i="8"/>
  <c r="BA843" i="8"/>
  <c r="BB53" i="27" s="1"/>
  <c r="L718" i="8"/>
  <c r="M103" i="31" s="1"/>
  <c r="L843" i="8"/>
  <c r="M53" i="27" s="1"/>
  <c r="L781" i="8"/>
  <c r="G103" i="34"/>
  <c r="N718" i="8"/>
  <c r="O103" i="31" s="1"/>
  <c r="I315" i="8"/>
  <c r="I349" i="8" s="1"/>
  <c r="J249" i="8" s="1"/>
  <c r="J282" i="8" s="1"/>
  <c r="G424" i="8"/>
  <c r="G487" i="8"/>
  <c r="G456" i="8"/>
  <c r="G519" i="8" s="1"/>
  <c r="H440" i="8"/>
  <c r="I310" i="8"/>
  <c r="I344" i="8" s="1"/>
  <c r="J244" i="8" s="1"/>
  <c r="J277" i="8" s="1"/>
  <c r="G403" i="8"/>
  <c r="G435" i="8" s="1"/>
  <c r="H377" i="8"/>
  <c r="H393" i="8"/>
  <c r="I278" i="8"/>
  <c r="I327" i="8"/>
  <c r="I361" i="8" s="1"/>
  <c r="J261" i="8" s="1"/>
  <c r="J294" i="8" s="1"/>
  <c r="G539" i="8"/>
  <c r="H395" i="8"/>
  <c r="I314" i="8"/>
  <c r="I348" i="8" s="1"/>
  <c r="J248" i="8" s="1"/>
  <c r="J281" i="8" s="1"/>
  <c r="I325" i="8"/>
  <c r="I359" i="8" s="1"/>
  <c r="J259" i="8" s="1"/>
  <c r="J292" i="8" s="1"/>
  <c r="J325" i="8" s="1"/>
  <c r="J359" i="8" s="1"/>
  <c r="K259" i="8" s="1"/>
  <c r="K292" i="8" s="1"/>
  <c r="I326" i="8"/>
  <c r="I360" i="8" s="1"/>
  <c r="J260" i="8" s="1"/>
  <c r="J293" i="8" s="1"/>
  <c r="I329" i="8"/>
  <c r="I363" i="8" s="1"/>
  <c r="J263" i="8" s="1"/>
  <c r="J296" i="8" s="1"/>
  <c r="G508" i="8"/>
  <c r="G400" i="8"/>
  <c r="G464" i="8" s="1"/>
  <c r="R844" i="8"/>
  <c r="S54" i="27" s="1"/>
  <c r="AI844" i="8"/>
  <c r="AJ54" i="27" s="1"/>
  <c r="AM844" i="8"/>
  <c r="AN54" i="27" s="1"/>
  <c r="BG719" i="8"/>
  <c r="BH104" i="31" s="1"/>
  <c r="BH844" i="8"/>
  <c r="BI54" i="27" s="1"/>
  <c r="N844" i="8"/>
  <c r="O54" i="27" s="1"/>
  <c r="BM844" i="8"/>
  <c r="BN54" i="27" s="1"/>
  <c r="AW844" i="8"/>
  <c r="AX54" i="27" s="1"/>
  <c r="U782" i="8"/>
  <c r="BM719" i="8"/>
  <c r="BN104" i="31" s="1"/>
  <c r="BD782" i="8"/>
  <c r="AO844" i="8"/>
  <c r="AP54" i="27" s="1"/>
  <c r="AE719" i="8"/>
  <c r="AF104" i="31" s="1"/>
  <c r="AS844" i="8"/>
  <c r="AT54" i="27" s="1"/>
  <c r="T719" i="8"/>
  <c r="U104" i="31" s="1"/>
  <c r="AN782" i="8"/>
  <c r="P719" i="8"/>
  <c r="Q104" i="31" s="1"/>
  <c r="BA844" i="8"/>
  <c r="BB54" i="27" s="1"/>
  <c r="V782" i="8"/>
  <c r="BN719" i="8"/>
  <c r="BO104" i="31" s="1"/>
  <c r="V719" i="8"/>
  <c r="W104" i="31" s="1"/>
  <c r="AM782" i="8"/>
  <c r="L782" i="8"/>
  <c r="AV782" i="8"/>
  <c r="BN844" i="8"/>
  <c r="BO54" i="27" s="1"/>
  <c r="Q844" i="8"/>
  <c r="R54" i="27" s="1"/>
  <c r="AP719" i="8"/>
  <c r="AQ104" i="31" s="1"/>
  <c r="AX844" i="8"/>
  <c r="AY54" i="27" s="1"/>
  <c r="AF782" i="8"/>
  <c r="AU719" i="8"/>
  <c r="AV104" i="31" s="1"/>
  <c r="AD719" i="8"/>
  <c r="AE104" i="31" s="1"/>
  <c r="AG719" i="8"/>
  <c r="AH104" i="31" s="1"/>
  <c r="Z844" i="8"/>
  <c r="AA54" i="27" s="1"/>
  <c r="AE844" i="8"/>
  <c r="AF54" i="27" s="1"/>
  <c r="BN782" i="8"/>
  <c r="AO782" i="8"/>
  <c r="BC782" i="8"/>
  <c r="BG782" i="8"/>
  <c r="BI719" i="8"/>
  <c r="BJ104" i="31" s="1"/>
  <c r="G104" i="34"/>
  <c r="BE844" i="8"/>
  <c r="BF54" i="27" s="1"/>
  <c r="AM719" i="8"/>
  <c r="AN104" i="31" s="1"/>
  <c r="BE719" i="8"/>
  <c r="BF104" i="31" s="1"/>
  <c r="BC844" i="8"/>
  <c r="BD54" i="27" s="1"/>
  <c r="Q782" i="8"/>
  <c r="BF844" i="8"/>
  <c r="BG54" i="27" s="1"/>
  <c r="X719" i="8"/>
  <c r="Y104" i="31" s="1"/>
  <c r="M844" i="8"/>
  <c r="N54" i="27" s="1"/>
  <c r="H719" i="8"/>
  <c r="I104" i="31" s="1"/>
  <c r="R782" i="8"/>
  <c r="Y782" i="8"/>
  <c r="AF844" i="8"/>
  <c r="AG54" i="27" s="1"/>
  <c r="BC719" i="8"/>
  <c r="BD104" i="31" s="1"/>
  <c r="T782" i="8"/>
  <c r="Y719" i="8"/>
  <c r="Z104" i="31" s="1"/>
  <c r="AL719" i="8"/>
  <c r="AM104" i="31" s="1"/>
  <c r="J844" i="8"/>
  <c r="K54" i="27" s="1"/>
  <c r="AS719" i="8"/>
  <c r="AT104" i="31" s="1"/>
  <c r="AZ844" i="8"/>
  <c r="BA54" i="27" s="1"/>
  <c r="AC844" i="8"/>
  <c r="AD54" i="27" s="1"/>
  <c r="BB782" i="8"/>
  <c r="AH782" i="8"/>
  <c r="BJ782" i="8"/>
  <c r="O719" i="8"/>
  <c r="P104" i="31" s="1"/>
  <c r="AN719" i="8"/>
  <c r="AO104" i="31" s="1"/>
  <c r="G782" i="8"/>
  <c r="AD782" i="8"/>
  <c r="AC719" i="8"/>
  <c r="AD104" i="31" s="1"/>
  <c r="R719" i="8"/>
  <c r="S104" i="31" s="1"/>
  <c r="AC782" i="8"/>
  <c r="AI782" i="8"/>
  <c r="X782" i="8"/>
  <c r="AH719" i="8"/>
  <c r="AI104" i="31" s="1"/>
  <c r="I719" i="8"/>
  <c r="J104" i="31" s="1"/>
  <c r="BF719" i="8"/>
  <c r="BG104" i="31" s="1"/>
  <c r="O782" i="8"/>
  <c r="P782" i="8"/>
  <c r="AZ782" i="8"/>
  <c r="BJ844" i="8"/>
  <c r="BK54" i="27" s="1"/>
  <c r="AS782" i="8"/>
  <c r="BH719" i="8"/>
  <c r="BI104" i="31" s="1"/>
  <c r="K844" i="8"/>
  <c r="L54" i="27" s="1"/>
  <c r="AR782" i="8"/>
  <c r="AP844" i="8"/>
  <c r="AQ54" i="27" s="1"/>
  <c r="O844" i="8"/>
  <c r="P54" i="27" s="1"/>
  <c r="AR844" i="8"/>
  <c r="AS54" i="27" s="1"/>
  <c r="F844" i="8"/>
  <c r="G54" i="27" s="1"/>
  <c r="F782" i="8"/>
  <c r="W719" i="8"/>
  <c r="X104" i="31" s="1"/>
  <c r="X844" i="8"/>
  <c r="Y54" i="27" s="1"/>
  <c r="H782" i="8"/>
  <c r="G844" i="8"/>
  <c r="H54" i="27" s="1"/>
  <c r="BD719" i="8"/>
  <c r="BE104" i="31" s="1"/>
  <c r="BL782" i="8"/>
  <c r="AB782" i="8"/>
  <c r="S719" i="8"/>
  <c r="T104" i="31" s="1"/>
  <c r="AG782" i="8"/>
  <c r="AJ719" i="8"/>
  <c r="AK104" i="31" s="1"/>
  <c r="Y844" i="8"/>
  <c r="Z54" i="27" s="1"/>
  <c r="J719" i="8"/>
  <c r="K104" i="31" s="1"/>
  <c r="BE782" i="8"/>
  <c r="AF719" i="8"/>
  <c r="AG104" i="31" s="1"/>
  <c r="F719" i="8"/>
  <c r="G104" i="31" s="1"/>
  <c r="G55" i="38" s="1"/>
  <c r="BD844" i="8"/>
  <c r="BE54" i="27" s="1"/>
  <c r="AP782" i="8"/>
  <c r="AU782" i="8"/>
  <c r="AW719" i="8"/>
  <c r="AX104" i="31" s="1"/>
  <c r="AX719" i="8"/>
  <c r="AY104" i="31" s="1"/>
  <c r="L844" i="8"/>
  <c r="M54" i="27" s="1"/>
  <c r="H844" i="8"/>
  <c r="I54" i="27" s="1"/>
  <c r="AL782" i="8"/>
  <c r="BA782" i="8"/>
  <c r="AE782" i="8"/>
  <c r="BI782" i="8"/>
  <c r="N719" i="8"/>
  <c r="O104" i="31" s="1"/>
  <c r="AY719" i="8"/>
  <c r="AZ104" i="31" s="1"/>
  <c r="I782" i="8"/>
  <c r="G719" i="8"/>
  <c r="H104" i="31" s="1"/>
  <c r="BL844" i="8"/>
  <c r="BM54" i="27" s="1"/>
  <c r="AQ844" i="8"/>
  <c r="AR54" i="27" s="1"/>
  <c r="V844" i="8"/>
  <c r="W54" i="27" s="1"/>
  <c r="W782" i="8"/>
  <c r="AX782" i="8"/>
  <c r="BM782" i="8"/>
  <c r="K719" i="8"/>
  <c r="L104" i="31" s="1"/>
  <c r="I844" i="8"/>
  <c r="J54" i="27" s="1"/>
  <c r="AO719" i="8"/>
  <c r="AP104" i="31" s="1"/>
  <c r="T844" i="8"/>
  <c r="U54" i="27" s="1"/>
  <c r="BG844" i="8"/>
  <c r="BH54" i="27" s="1"/>
  <c r="BB719" i="8"/>
  <c r="BC104" i="31" s="1"/>
  <c r="BF782" i="8"/>
  <c r="AT719" i="8"/>
  <c r="AU104" i="31" s="1"/>
  <c r="U844" i="8"/>
  <c r="V54" i="27" s="1"/>
  <c r="AA719" i="8"/>
  <c r="AB104" i="31" s="1"/>
  <c r="AA782" i="8"/>
  <c r="AH844" i="8"/>
  <c r="AI54" i="27" s="1"/>
  <c r="BI844" i="8"/>
  <c r="BJ54" i="27" s="1"/>
  <c r="S782" i="8"/>
  <c r="AI719" i="8"/>
  <c r="AJ104" i="31" s="1"/>
  <c r="W844" i="8"/>
  <c r="X54" i="27" s="1"/>
  <c r="J782" i="8"/>
  <c r="M782" i="8"/>
  <c r="BB844" i="8"/>
  <c r="BC54" i="27" s="1"/>
  <c r="AU844" i="8"/>
  <c r="AV54" i="27" s="1"/>
  <c r="AL844" i="8"/>
  <c r="AM54" i="27" s="1"/>
  <c r="AT782" i="8"/>
  <c r="AV719" i="8"/>
  <c r="AW104" i="31" s="1"/>
  <c r="AV844" i="8"/>
  <c r="AW54" i="27" s="1"/>
  <c r="AB719" i="8"/>
  <c r="AC104" i="31" s="1"/>
  <c r="L719" i="8"/>
  <c r="M104" i="31" s="1"/>
  <c r="AN844" i="8"/>
  <c r="AO54" i="27" s="1"/>
  <c r="S844" i="8"/>
  <c r="T54" i="27" s="1"/>
  <c r="AJ844" i="8"/>
  <c r="AK54" i="27" s="1"/>
  <c r="AK782" i="8"/>
  <c r="AY844" i="8"/>
  <c r="AZ54" i="27" s="1"/>
  <c r="BH782" i="8"/>
  <c r="BJ719" i="8"/>
  <c r="BK104" i="31" s="1"/>
  <c r="AK844" i="8"/>
  <c r="AL54" i="27" s="1"/>
  <c r="P844" i="8"/>
  <c r="Q54" i="27" s="1"/>
  <c r="AG844" i="8"/>
  <c r="AH54" i="27" s="1"/>
  <c r="Q719" i="8"/>
  <c r="R104" i="31" s="1"/>
  <c r="AR719" i="8"/>
  <c r="AS104" i="31" s="1"/>
  <c r="AK719" i="8"/>
  <c r="AL104" i="31" s="1"/>
  <c r="BK844" i="8"/>
  <c r="BL54" i="27" s="1"/>
  <c r="AQ782" i="8"/>
  <c r="M719" i="8"/>
  <c r="N104" i="31" s="1"/>
  <c r="Z719" i="8"/>
  <c r="AA104" i="31" s="1"/>
  <c r="BK719" i="8"/>
  <c r="BL104" i="31" s="1"/>
  <c r="AB844" i="8"/>
  <c r="AC54" i="27" s="1"/>
  <c r="K782" i="8"/>
  <c r="AD844" i="8"/>
  <c r="AE54" i="27" s="1"/>
  <c r="AY782" i="8"/>
  <c r="AW782" i="8"/>
  <c r="AZ719" i="8"/>
  <c r="BA104" i="31" s="1"/>
  <c r="AT844" i="8"/>
  <c r="AU54" i="27" s="1"/>
  <c r="AJ782" i="8"/>
  <c r="BK782" i="8"/>
  <c r="BL719" i="8"/>
  <c r="BM104" i="31" s="1"/>
  <c r="N782" i="8"/>
  <c r="U719" i="8"/>
  <c r="V104" i="31" s="1"/>
  <c r="AQ719" i="8"/>
  <c r="AR104" i="31" s="1"/>
  <c r="BA719" i="8"/>
  <c r="BB104" i="31" s="1"/>
  <c r="AA844" i="8"/>
  <c r="AB54" i="27" s="1"/>
  <c r="Z782" i="8"/>
  <c r="H297" i="8"/>
  <c r="G408" i="8"/>
  <c r="G471" i="8"/>
  <c r="G440" i="8"/>
  <c r="H331" i="8"/>
  <c r="H365" i="8" s="1"/>
  <c r="I265" i="8" s="1"/>
  <c r="I298" i="8" s="1"/>
  <c r="G412" i="8"/>
  <c r="G444" i="8"/>
  <c r="G475" i="8"/>
  <c r="G455" i="8"/>
  <c r="G518" i="8" s="1"/>
  <c r="G423" i="8"/>
  <c r="G486" i="8"/>
  <c r="G549" i="8" s="1"/>
  <c r="K713" i="8"/>
  <c r="L99" i="31" s="1"/>
  <c r="AI713" i="8"/>
  <c r="AJ99" i="31" s="1"/>
  <c r="S713" i="8"/>
  <c r="T99" i="31" s="1"/>
  <c r="I713" i="8"/>
  <c r="J99" i="31" s="1"/>
  <c r="BF838" i="8"/>
  <c r="BI713" i="8"/>
  <c r="BJ99" i="31" s="1"/>
  <c r="AV838" i="8"/>
  <c r="BH776" i="8"/>
  <c r="BI98" i="29" s="1"/>
  <c r="BC838" i="8"/>
  <c r="AG838" i="8"/>
  <c r="AD713" i="8"/>
  <c r="AE99" i="31" s="1"/>
  <c r="AW776" i="8"/>
  <c r="AX98" i="29" s="1"/>
  <c r="AX776" i="8"/>
  <c r="AY98" i="29" s="1"/>
  <c r="AB838" i="8"/>
  <c r="F713" i="8"/>
  <c r="G99" i="31" s="1"/>
  <c r="G50" i="38" s="1"/>
  <c r="AR838" i="8"/>
  <c r="AL838" i="8"/>
  <c r="AU776" i="8"/>
  <c r="AV98" i="29" s="1"/>
  <c r="AY838" i="8"/>
  <c r="L713" i="8"/>
  <c r="M99" i="31" s="1"/>
  <c r="K776" i="8"/>
  <c r="L98" i="29" s="1"/>
  <c r="BG713" i="8"/>
  <c r="BH99" i="31" s="1"/>
  <c r="BJ838" i="8"/>
  <c r="Y713" i="8"/>
  <c r="Z99" i="31" s="1"/>
  <c r="BJ776" i="8"/>
  <c r="BK98" i="29" s="1"/>
  <c r="AP838" i="8"/>
  <c r="AK713" i="8"/>
  <c r="AL99" i="31" s="1"/>
  <c r="G776" i="8"/>
  <c r="H98" i="29" s="1"/>
  <c r="K838" i="8"/>
  <c r="AH713" i="8"/>
  <c r="AI99" i="31" s="1"/>
  <c r="AG776" i="8"/>
  <c r="AH98" i="29" s="1"/>
  <c r="AK838" i="8"/>
  <c r="AR776" i="8"/>
  <c r="AS98" i="29" s="1"/>
  <c r="R776" i="8"/>
  <c r="S98" i="29" s="1"/>
  <c r="BD776" i="8"/>
  <c r="BE98" i="29" s="1"/>
  <c r="BA838" i="8"/>
  <c r="BD713" i="8"/>
  <c r="BE99" i="31" s="1"/>
  <c r="N713" i="8"/>
  <c r="O99" i="31" s="1"/>
  <c r="M776" i="8"/>
  <c r="N98" i="29" s="1"/>
  <c r="Q838" i="8"/>
  <c r="AL776" i="8"/>
  <c r="AM98" i="29" s="1"/>
  <c r="BN776" i="8"/>
  <c r="BO98" i="29" s="1"/>
  <c r="O838" i="8"/>
  <c r="AL713" i="8"/>
  <c r="AM99" i="31" s="1"/>
  <c r="BE776" i="8"/>
  <c r="BF98" i="29" s="1"/>
  <c r="O776" i="8"/>
  <c r="P98" i="29" s="1"/>
  <c r="S838" i="8"/>
  <c r="J838" i="8"/>
  <c r="AG713" i="8"/>
  <c r="AH99" i="31" s="1"/>
  <c r="AA713" i="8"/>
  <c r="AB99" i="31" s="1"/>
  <c r="G838" i="8"/>
  <c r="AI776" i="8"/>
  <c r="AJ98" i="29" s="1"/>
  <c r="AB713" i="8"/>
  <c r="AC99" i="31" s="1"/>
  <c r="W713" i="8"/>
  <c r="X99" i="31" s="1"/>
  <c r="AZ838" i="8"/>
  <c r="AU713" i="8"/>
  <c r="AV99" i="31" s="1"/>
  <c r="BJ713" i="8"/>
  <c r="BK99" i="31" s="1"/>
  <c r="AU838" i="8"/>
  <c r="BI838" i="8"/>
  <c r="H713" i="8"/>
  <c r="I99" i="31" s="1"/>
  <c r="O713" i="8"/>
  <c r="P99" i="31" s="1"/>
  <c r="N838" i="8"/>
  <c r="AZ776" i="8"/>
  <c r="BA98" i="29" s="1"/>
  <c r="AP713" i="8"/>
  <c r="AQ99" i="31" s="1"/>
  <c r="AA838" i="8"/>
  <c r="AO838" i="8"/>
  <c r="AC776" i="8"/>
  <c r="AD98" i="29" s="1"/>
  <c r="AF838" i="8"/>
  <c r="BM713" i="8"/>
  <c r="BN99" i="31" s="1"/>
  <c r="Q713" i="8"/>
  <c r="R99" i="31" s="1"/>
  <c r="L776" i="8"/>
  <c r="M98" i="29" s="1"/>
  <c r="V713" i="8"/>
  <c r="W99" i="31" s="1"/>
  <c r="AJ713" i="8"/>
  <c r="AK99" i="31" s="1"/>
  <c r="U838" i="8"/>
  <c r="I776" i="8"/>
  <c r="J98" i="29" s="1"/>
  <c r="J776" i="8"/>
  <c r="K98" i="29" s="1"/>
  <c r="U713" i="8"/>
  <c r="V99" i="31" s="1"/>
  <c r="AJ776" i="8"/>
  <c r="AK98" i="29" s="1"/>
  <c r="AI838" i="8"/>
  <c r="BK776" i="8"/>
  <c r="BL98" i="29" s="1"/>
  <c r="P713" i="8"/>
  <c r="Q99" i="31" s="1"/>
  <c r="AC713" i="8"/>
  <c r="AD99" i="31" s="1"/>
  <c r="X838" i="8"/>
  <c r="T838" i="8"/>
  <c r="AW838" i="8"/>
  <c r="BK838" i="8"/>
  <c r="J713" i="8"/>
  <c r="K99" i="31" s="1"/>
  <c r="BK713" i="8"/>
  <c r="BL99" i="31" s="1"/>
  <c r="F838" i="8"/>
  <c r="AR713" i="8"/>
  <c r="AS99" i="31" s="1"/>
  <c r="I838" i="8"/>
  <c r="R713" i="8"/>
  <c r="S99" i="31" s="1"/>
  <c r="W838" i="8"/>
  <c r="AE776" i="8"/>
  <c r="AF98" i="29" s="1"/>
  <c r="AW713" i="8"/>
  <c r="AX99" i="31" s="1"/>
  <c r="AO713" i="8"/>
  <c r="AP99" i="31" s="1"/>
  <c r="AS776" i="8"/>
  <c r="AT98" i="29" s="1"/>
  <c r="S776" i="8"/>
  <c r="T98" i="29" s="1"/>
  <c r="AZ713" i="8"/>
  <c r="BA99" i="31" s="1"/>
  <c r="BC713" i="8"/>
  <c r="BD99" i="31" s="1"/>
  <c r="V776" i="8"/>
  <c r="W98" i="29" s="1"/>
  <c r="BE713" i="8"/>
  <c r="BF99" i="31" s="1"/>
  <c r="AY713" i="8"/>
  <c r="AZ99" i="31" s="1"/>
  <c r="BL776" i="8"/>
  <c r="BM98" i="29" s="1"/>
  <c r="AQ713" i="8"/>
  <c r="AR99" i="31" s="1"/>
  <c r="AM713" i="8"/>
  <c r="AN99" i="31" s="1"/>
  <c r="BN713" i="8"/>
  <c r="BO99" i="31" s="1"/>
  <c r="AE838" i="8"/>
  <c r="BH713" i="8"/>
  <c r="BI99" i="31" s="1"/>
  <c r="AS838" i="8"/>
  <c r="BA776" i="8"/>
  <c r="BB98" i="29" s="1"/>
  <c r="V838" i="8"/>
  <c r="AJ838" i="8"/>
  <c r="BD838" i="8"/>
  <c r="BA713" i="8"/>
  <c r="BB99" i="31" s="1"/>
  <c r="AX838" i="8"/>
  <c r="N776" i="8"/>
  <c r="O98" i="29" s="1"/>
  <c r="Z713" i="8"/>
  <c r="AA99" i="31" s="1"/>
  <c r="T713" i="8"/>
  <c r="U99" i="31" s="1"/>
  <c r="AM838" i="8"/>
  <c r="AV776" i="8"/>
  <c r="AW98" i="29" s="1"/>
  <c r="AA776" i="8"/>
  <c r="AB98" i="29" s="1"/>
  <c r="AO776" i="8"/>
  <c r="AP98" i="29" s="1"/>
  <c r="BB713" i="8"/>
  <c r="BC99" i="31" s="1"/>
  <c r="M713" i="8"/>
  <c r="N99" i="31" s="1"/>
  <c r="AF776" i="8"/>
  <c r="AG98" i="29" s="1"/>
  <c r="AV713" i="8"/>
  <c r="AW99" i="31" s="1"/>
  <c r="BB776" i="8"/>
  <c r="BC98" i="29" s="1"/>
  <c r="AE713" i="8"/>
  <c r="AF99" i="31" s="1"/>
  <c r="BL838" i="8"/>
  <c r="Z776" i="8"/>
  <c r="AA98" i="29" s="1"/>
  <c r="AN713" i="8"/>
  <c r="AO99" i="31" s="1"/>
  <c r="BC776" i="8"/>
  <c r="BD98" i="29" s="1"/>
  <c r="AN838" i="8"/>
  <c r="BI776" i="8"/>
  <c r="BJ98" i="29" s="1"/>
  <c r="AT713" i="8"/>
  <c r="AU99" i="31" s="1"/>
  <c r="U776" i="8"/>
  <c r="V98" i="29" s="1"/>
  <c r="BN838" i="8"/>
  <c r="F776" i="8"/>
  <c r="G98" i="29" s="1"/>
  <c r="AP776" i="8"/>
  <c r="AQ98" i="29" s="1"/>
  <c r="AD838" i="8"/>
  <c r="AS713" i="8"/>
  <c r="AT99" i="31" s="1"/>
  <c r="M838" i="8"/>
  <c r="T776" i="8"/>
  <c r="U98" i="29" s="1"/>
  <c r="BF713" i="8"/>
  <c r="BG99" i="31" s="1"/>
  <c r="H776" i="8"/>
  <c r="I98" i="29" s="1"/>
  <c r="BG776" i="8"/>
  <c r="BH98" i="29" s="1"/>
  <c r="AF713" i="8"/>
  <c r="AG99" i="31" s="1"/>
  <c r="AN776" i="8"/>
  <c r="AO98" i="29" s="1"/>
  <c r="AB776" i="8"/>
  <c r="AC98" i="29" s="1"/>
  <c r="P776" i="8"/>
  <c r="Q98" i="29" s="1"/>
  <c r="BL713" i="8"/>
  <c r="BM99" i="31" s="1"/>
  <c r="AM776" i="8"/>
  <c r="AN98" i="29" s="1"/>
  <c r="BG838" i="8"/>
  <c r="BH838" i="8"/>
  <c r="BF776" i="8"/>
  <c r="BG98" i="29" s="1"/>
  <c r="X713" i="8"/>
  <c r="Y99" i="31" s="1"/>
  <c r="BM838" i="8"/>
  <c r="AH776" i="8"/>
  <c r="AI98" i="29" s="1"/>
  <c r="BM776" i="8"/>
  <c r="BN98" i="29" s="1"/>
  <c r="Y838" i="8"/>
  <c r="BB838" i="8"/>
  <c r="P838" i="8"/>
  <c r="Y776" i="8"/>
  <c r="Z98" i="29" s="1"/>
  <c r="AT776" i="8"/>
  <c r="AU98" i="29" s="1"/>
  <c r="AX713" i="8"/>
  <c r="AY99" i="31" s="1"/>
  <c r="AD776" i="8"/>
  <c r="AE98" i="29" s="1"/>
  <c r="AK776" i="8"/>
  <c r="AL98" i="29" s="1"/>
  <c r="AY776" i="8"/>
  <c r="AZ98" i="29" s="1"/>
  <c r="Q776" i="8"/>
  <c r="R98" i="29" s="1"/>
  <c r="BE838" i="8"/>
  <c r="AQ776" i="8"/>
  <c r="AR98" i="29" s="1"/>
  <c r="AQ838" i="8"/>
  <c r="X776" i="8"/>
  <c r="Y98" i="29" s="1"/>
  <c r="W776" i="8"/>
  <c r="X98" i="29" s="1"/>
  <c r="AT838" i="8"/>
  <c r="AC838" i="8"/>
  <c r="G99" i="34"/>
  <c r="G713" i="8"/>
  <c r="H99" i="31" s="1"/>
  <c r="F655" i="8"/>
  <c r="H838" i="8"/>
  <c r="L838" i="8"/>
  <c r="R838" i="8"/>
  <c r="Z838" i="8"/>
  <c r="AH838" i="8"/>
  <c r="G389" i="8"/>
  <c r="G421" i="8" s="1"/>
  <c r="H379" i="8"/>
  <c r="H109" i="34"/>
  <c r="I313" i="8"/>
  <c r="I347" i="8" s="1"/>
  <c r="J247" i="8" s="1"/>
  <c r="J280" i="8" s="1"/>
  <c r="J313" i="8" s="1"/>
  <c r="J347" i="8" s="1"/>
  <c r="K247" i="8" s="1"/>
  <c r="K280" i="8" s="1"/>
  <c r="K313" i="8" s="1"/>
  <c r="K347" i="8" s="1"/>
  <c r="L247" i="8" s="1"/>
  <c r="L280" i="8" s="1"/>
  <c r="BN709" i="8"/>
  <c r="BO96" i="31" s="1"/>
  <c r="AU834" i="8"/>
  <c r="AV49" i="27" s="1"/>
  <c r="AT772" i="8"/>
  <c r="AT709" i="8"/>
  <c r="AU96" i="31" s="1"/>
  <c r="AY834" i="8"/>
  <c r="AZ49" i="27" s="1"/>
  <c r="AX772" i="8"/>
  <c r="AX709" i="8"/>
  <c r="AY96" i="31" s="1"/>
  <c r="BC834" i="8"/>
  <c r="BD49" i="27" s="1"/>
  <c r="AP772" i="8"/>
  <c r="J834" i="8"/>
  <c r="K49" i="27" s="1"/>
  <c r="BG834" i="8"/>
  <c r="BH49" i="27" s="1"/>
  <c r="BF772" i="8"/>
  <c r="BF709" i="8"/>
  <c r="BG96" i="31" s="1"/>
  <c r="BK834" i="8"/>
  <c r="BL49" i="27" s="1"/>
  <c r="BJ772" i="8"/>
  <c r="BJ709" i="8"/>
  <c r="BK96" i="31" s="1"/>
  <c r="G834" i="8"/>
  <c r="H49" i="27" s="1"/>
  <c r="BB772" i="8"/>
  <c r="V834" i="8"/>
  <c r="W49" i="27" s="1"/>
  <c r="I772" i="8"/>
  <c r="I709" i="8"/>
  <c r="J96" i="31" s="1"/>
  <c r="N834" i="8"/>
  <c r="O49" i="27" s="1"/>
  <c r="M772" i="8"/>
  <c r="M709" i="8"/>
  <c r="N96" i="31" s="1"/>
  <c r="R834" i="8"/>
  <c r="S49" i="27" s="1"/>
  <c r="Q772" i="8"/>
  <c r="BN772" i="8"/>
  <c r="AH834" i="8"/>
  <c r="AI49" i="27" s="1"/>
  <c r="U772" i="8"/>
  <c r="U709" i="8"/>
  <c r="V96" i="31" s="1"/>
  <c r="Z834" i="8"/>
  <c r="AA49" i="27" s="1"/>
  <c r="Y772" i="8"/>
  <c r="Y709" i="8"/>
  <c r="Z96" i="31" s="1"/>
  <c r="AD834" i="8"/>
  <c r="AE49" i="27" s="1"/>
  <c r="AC772" i="8"/>
  <c r="Q709" i="8"/>
  <c r="R96" i="31" s="1"/>
  <c r="G96" i="34"/>
  <c r="AT834" i="8"/>
  <c r="AU49" i="27" s="1"/>
  <c r="AG772" i="8"/>
  <c r="AG709" i="8"/>
  <c r="AH96" i="31" s="1"/>
  <c r="AL834" i="8"/>
  <c r="AM49" i="27" s="1"/>
  <c r="AK772" i="8"/>
  <c r="AK709" i="8"/>
  <c r="AL96" i="31" s="1"/>
  <c r="AP834" i="8"/>
  <c r="AQ49" i="27" s="1"/>
  <c r="AO772" i="8"/>
  <c r="AC709" i="8"/>
  <c r="AD96" i="31" s="1"/>
  <c r="I834" i="8"/>
  <c r="J49" i="27" s="1"/>
  <c r="BF834" i="8"/>
  <c r="BG49" i="27" s="1"/>
  <c r="AS772" i="8"/>
  <c r="AS709" i="8"/>
  <c r="AT96" i="31" s="1"/>
  <c r="AX834" i="8"/>
  <c r="AY49" i="27" s="1"/>
  <c r="AW772" i="8"/>
  <c r="AW709" i="8"/>
  <c r="AX96" i="31" s="1"/>
  <c r="BB834" i="8"/>
  <c r="BC49" i="27" s="1"/>
  <c r="BA772" i="8"/>
  <c r="AO709" i="8"/>
  <c r="AP96" i="31" s="1"/>
  <c r="U834" i="8"/>
  <c r="V49" i="27" s="1"/>
  <c r="H772" i="8"/>
  <c r="BE772" i="8"/>
  <c r="BE709" i="8"/>
  <c r="BF96" i="31" s="1"/>
  <c r="BJ834" i="8"/>
  <c r="BK49" i="27" s="1"/>
  <c r="BI772" i="8"/>
  <c r="BI709" i="8"/>
  <c r="BJ96" i="31" s="1"/>
  <c r="BN834" i="8"/>
  <c r="BO49" i="27" s="1"/>
  <c r="BM772" i="8"/>
  <c r="BA709" i="8"/>
  <c r="BB96" i="31" s="1"/>
  <c r="AG834" i="8"/>
  <c r="AH49" i="27" s="1"/>
  <c r="T772" i="8"/>
  <c r="H709" i="8"/>
  <c r="I96" i="31" s="1"/>
  <c r="M834" i="8"/>
  <c r="N49" i="27" s="1"/>
  <c r="L772" i="8"/>
  <c r="L709" i="8"/>
  <c r="M96" i="31" s="1"/>
  <c r="Q834" i="8"/>
  <c r="R49" i="27" s="1"/>
  <c r="P772" i="8"/>
  <c r="P709" i="8"/>
  <c r="Q96" i="31" s="1"/>
  <c r="BM709" i="8"/>
  <c r="BN96" i="31" s="1"/>
  <c r="AS834" i="8"/>
  <c r="AT49" i="27" s="1"/>
  <c r="AF772" i="8"/>
  <c r="T709" i="8"/>
  <c r="U96" i="31" s="1"/>
  <c r="Y834" i="8"/>
  <c r="Z49" i="27" s="1"/>
  <c r="X772" i="8"/>
  <c r="X709" i="8"/>
  <c r="Y96" i="31" s="1"/>
  <c r="AC834" i="8"/>
  <c r="AD49" i="27" s="1"/>
  <c r="AB772" i="8"/>
  <c r="AB709" i="8"/>
  <c r="AC96" i="31" s="1"/>
  <c r="BE834" i="8"/>
  <c r="BF49" i="27" s="1"/>
  <c r="AR772" i="8"/>
  <c r="AF709" i="8"/>
  <c r="AG96" i="31" s="1"/>
  <c r="AK834" i="8"/>
  <c r="AL49" i="27" s="1"/>
  <c r="AJ772" i="8"/>
  <c r="AJ709" i="8"/>
  <c r="AK96" i="31" s="1"/>
  <c r="AO834" i="8"/>
  <c r="AP49" i="27" s="1"/>
  <c r="AN772" i="8"/>
  <c r="AN709" i="8"/>
  <c r="AO96" i="31" s="1"/>
  <c r="G772" i="8"/>
  <c r="BD772" i="8"/>
  <c r="AR709" i="8"/>
  <c r="AS96" i="31" s="1"/>
  <c r="AW834" i="8"/>
  <c r="AX49" i="27" s="1"/>
  <c r="AV772" i="8"/>
  <c r="AV709" i="8"/>
  <c r="AW96" i="31" s="1"/>
  <c r="BA834" i="8"/>
  <c r="BB49" i="27" s="1"/>
  <c r="AZ772" i="8"/>
  <c r="AZ709" i="8"/>
  <c r="BA96" i="31" s="1"/>
  <c r="S772" i="8"/>
  <c r="G709" i="8"/>
  <c r="H96" i="31" s="1"/>
  <c r="BD709" i="8"/>
  <c r="BE96" i="31" s="1"/>
  <c r="BI834" i="8"/>
  <c r="BJ49" i="27" s="1"/>
  <c r="BH772" i="8"/>
  <c r="BH709" i="8"/>
  <c r="BI96" i="31" s="1"/>
  <c r="BM834" i="8"/>
  <c r="BN49" i="27" s="1"/>
  <c r="BL772" i="8"/>
  <c r="BL709" i="8"/>
  <c r="BM96" i="31" s="1"/>
  <c r="AE772" i="8"/>
  <c r="S709" i="8"/>
  <c r="T96" i="31" s="1"/>
  <c r="L834" i="8"/>
  <c r="M49" i="27" s="1"/>
  <c r="K772" i="8"/>
  <c r="K709" i="8"/>
  <c r="L96" i="31" s="1"/>
  <c r="P834" i="8"/>
  <c r="Q49" i="27" s="1"/>
  <c r="O772" i="8"/>
  <c r="O709" i="8"/>
  <c r="P96" i="31" s="1"/>
  <c r="H834" i="8"/>
  <c r="I49" i="27" s="1"/>
  <c r="AQ772" i="8"/>
  <c r="AE709" i="8"/>
  <c r="AF96" i="31" s="1"/>
  <c r="X834" i="8"/>
  <c r="Y49" i="27" s="1"/>
  <c r="W772" i="8"/>
  <c r="W709" i="8"/>
  <c r="X96" i="31" s="1"/>
  <c r="AB834" i="8"/>
  <c r="AC49" i="27" s="1"/>
  <c r="AA772" i="8"/>
  <c r="AA709" i="8"/>
  <c r="AB96" i="31" s="1"/>
  <c r="T834" i="8"/>
  <c r="U49" i="27" s="1"/>
  <c r="BC772" i="8"/>
  <c r="AQ709" i="8"/>
  <c r="AR96" i="31" s="1"/>
  <c r="AJ834" i="8"/>
  <c r="AK49" i="27" s="1"/>
  <c r="AI772" i="8"/>
  <c r="AI709" i="8"/>
  <c r="AJ96" i="31" s="1"/>
  <c r="AN834" i="8"/>
  <c r="AO49" i="27" s="1"/>
  <c r="AM772" i="8"/>
  <c r="AM709" i="8"/>
  <c r="AN96" i="31" s="1"/>
  <c r="AF834" i="8"/>
  <c r="AG49" i="27" s="1"/>
  <c r="F772" i="8"/>
  <c r="BC709" i="8"/>
  <c r="BD96" i="31" s="1"/>
  <c r="AV834" i="8"/>
  <c r="AW49" i="27" s="1"/>
  <c r="AU772" i="8"/>
  <c r="AU709" i="8"/>
  <c r="AV96" i="31" s="1"/>
  <c r="AZ834" i="8"/>
  <c r="BA49" i="27" s="1"/>
  <c r="AY772" i="8"/>
  <c r="AY709" i="8"/>
  <c r="AZ96" i="31" s="1"/>
  <c r="AR834" i="8"/>
  <c r="AS49" i="27" s="1"/>
  <c r="R709" i="8"/>
  <c r="S96" i="31" s="1"/>
  <c r="F709" i="8"/>
  <c r="G96" i="31" s="1"/>
  <c r="BH834" i="8"/>
  <c r="BI49" i="27" s="1"/>
  <c r="BG772" i="8"/>
  <c r="BG709" i="8"/>
  <c r="BH96" i="31" s="1"/>
  <c r="BL834" i="8"/>
  <c r="BM49" i="27" s="1"/>
  <c r="BK772" i="8"/>
  <c r="BK709" i="8"/>
  <c r="BL96" i="31" s="1"/>
  <c r="BD834" i="8"/>
  <c r="BE49" i="27" s="1"/>
  <c r="AD709" i="8"/>
  <c r="AE96" i="31" s="1"/>
  <c r="K834" i="8"/>
  <c r="L49" i="27" s="1"/>
  <c r="J772" i="8"/>
  <c r="J709" i="8"/>
  <c r="K96" i="31" s="1"/>
  <c r="O834" i="8"/>
  <c r="P49" i="27" s="1"/>
  <c r="N772" i="8"/>
  <c r="N709" i="8"/>
  <c r="O96" i="31" s="1"/>
  <c r="S834" i="8"/>
  <c r="T49" i="27" s="1"/>
  <c r="F834" i="8"/>
  <c r="AP709" i="8"/>
  <c r="AQ96" i="31" s="1"/>
  <c r="W834" i="8"/>
  <c r="X49" i="27" s="1"/>
  <c r="V772" i="8"/>
  <c r="V709" i="8"/>
  <c r="W96" i="31" s="1"/>
  <c r="AA834" i="8"/>
  <c r="AB49" i="27" s="1"/>
  <c r="Z772" i="8"/>
  <c r="Z709" i="8"/>
  <c r="AA96" i="31" s="1"/>
  <c r="AE834" i="8"/>
  <c r="AF49" i="27" s="1"/>
  <c r="R772" i="8"/>
  <c r="BB709" i="8"/>
  <c r="BC96" i="31" s="1"/>
  <c r="AI834" i="8"/>
  <c r="AJ49" i="27" s="1"/>
  <c r="AH772" i="8"/>
  <c r="AH709" i="8"/>
  <c r="AI96" i="31" s="1"/>
  <c r="AM834" i="8"/>
  <c r="AN49" i="27" s="1"/>
  <c r="AL772" i="8"/>
  <c r="AL709" i="8"/>
  <c r="AM96" i="31" s="1"/>
  <c r="AQ834" i="8"/>
  <c r="AR49" i="27" s="1"/>
  <c r="AD772" i="8"/>
  <c r="G520" i="8"/>
  <c r="G551" i="8"/>
  <c r="H439" i="8"/>
  <c r="H407" i="8"/>
  <c r="H470" i="8"/>
  <c r="H533" i="8" s="1"/>
  <c r="G441" i="8"/>
  <c r="G472" i="8"/>
  <c r="G409" i="8"/>
  <c r="I43" i="26"/>
  <c r="N103" i="39"/>
  <c r="G135" i="39" s="1"/>
  <c r="N55" i="39"/>
  <c r="E68" i="39" s="1"/>
  <c r="I68" i="39" s="1"/>
  <c r="E164" i="39" s="1"/>
  <c r="K195" i="39" s="1"/>
  <c r="G221" i="39" s="1"/>
  <c r="N52" i="39"/>
  <c r="E67" i="39" s="1"/>
  <c r="I67" i="39" s="1"/>
  <c r="E163" i="39" s="1"/>
  <c r="I195" i="39" s="1"/>
  <c r="F221" i="39" s="1"/>
  <c r="N106" i="39"/>
  <c r="G136" i="39" s="1"/>
  <c r="N121" i="39"/>
  <c r="E135" i="39" s="1"/>
  <c r="I135" i="39" s="1"/>
  <c r="G163" i="39" s="1"/>
  <c r="I196" i="39" s="1"/>
  <c r="N124" i="39"/>
  <c r="E136" i="39" s="1"/>
  <c r="I136" i="39" s="1"/>
  <c r="G164" i="39" s="1"/>
  <c r="K196" i="39" s="1"/>
  <c r="K108" i="39"/>
  <c r="K55" i="39"/>
  <c r="K104" i="39"/>
  <c r="K53" i="39"/>
  <c r="K54" i="39"/>
  <c r="K126" i="39"/>
  <c r="K107" i="39"/>
  <c r="K122" i="39"/>
  <c r="M78" i="26"/>
  <c r="D207" i="23"/>
  <c r="F165" i="39" s="1"/>
  <c r="L196" i="39" s="1"/>
  <c r="H222" i="39" s="1"/>
  <c r="K57" i="39"/>
  <c r="K56" i="39"/>
  <c r="K124" i="39"/>
  <c r="K52" i="39"/>
  <c r="D206" i="23"/>
  <c r="D165" i="39" s="1"/>
  <c r="L195" i="39" s="1"/>
  <c r="H221" i="39" s="1"/>
  <c r="K78" i="26"/>
  <c r="K123" i="39"/>
  <c r="E66" i="23"/>
  <c r="F95" i="23" s="1"/>
  <c r="F122" i="18"/>
  <c r="F123" i="18"/>
  <c r="F124" i="18"/>
  <c r="E123" i="18"/>
  <c r="E124" i="18"/>
  <c r="E122" i="18"/>
  <c r="K105" i="39"/>
  <c r="K103" i="39"/>
  <c r="K106" i="39"/>
  <c r="E114" i="18"/>
  <c r="D43" i="26" s="1"/>
  <c r="F114" i="18"/>
  <c r="E116" i="18"/>
  <c r="D45" i="26" s="1"/>
  <c r="F115" i="18"/>
  <c r="F116" i="18"/>
  <c r="E115" i="18"/>
  <c r="D44" i="26" s="1"/>
  <c r="E64" i="23"/>
  <c r="F93" i="23" s="1"/>
  <c r="E65" i="23"/>
  <c r="F94" i="23" s="1"/>
  <c r="I115" i="18"/>
  <c r="J115" i="18"/>
  <c r="I116" i="18"/>
  <c r="J116" i="18"/>
  <c r="J114" i="18"/>
  <c r="I114" i="18"/>
  <c r="K121" i="39"/>
  <c r="K125" i="39"/>
  <c r="E67" i="23"/>
  <c r="F96" i="23" s="1"/>
  <c r="I123" i="18"/>
  <c r="J123" i="18"/>
  <c r="I124" i="18"/>
  <c r="J124" i="18"/>
  <c r="J122" i="18"/>
  <c r="I122" i="18"/>
  <c r="G495" i="8"/>
  <c r="G558" i="8" s="1"/>
  <c r="G399" i="8"/>
  <c r="G494" i="8" s="1"/>
  <c r="L116" i="39"/>
  <c r="L120" i="39"/>
  <c r="L119" i="39"/>
  <c r="E208" i="23"/>
  <c r="E166" i="39" s="1"/>
  <c r="O195" i="39" s="1"/>
  <c r="E209" i="23"/>
  <c r="G166" i="39" s="1"/>
  <c r="O196" i="39" s="1"/>
  <c r="L50" i="39"/>
  <c r="L47" i="39"/>
  <c r="L48" i="39"/>
  <c r="L51" i="39"/>
  <c r="L46" i="39"/>
  <c r="L49" i="39"/>
  <c r="L98" i="39"/>
  <c r="L102" i="39"/>
  <c r="L99" i="39"/>
  <c r="L118" i="39"/>
  <c r="L117" i="39"/>
  <c r="L100" i="39"/>
  <c r="L97" i="39"/>
  <c r="L101" i="39"/>
  <c r="L115" i="39"/>
  <c r="G433" i="8"/>
  <c r="G478" i="8"/>
  <c r="G541" i="8" s="1"/>
  <c r="G451" i="8"/>
  <c r="G514" i="8" s="1"/>
  <c r="G415" i="8"/>
  <c r="G482" i="8"/>
  <c r="G545" i="8" s="1"/>
  <c r="G465" i="8"/>
  <c r="G528" i="8" s="1"/>
  <c r="G467" i="8"/>
  <c r="G530" i="8" s="1"/>
  <c r="G498" i="8"/>
  <c r="G561" i="8" s="1"/>
  <c r="G449" i="8"/>
  <c r="G512" i="8" s="1"/>
  <c r="G480" i="8"/>
  <c r="G543" i="8" s="1"/>
  <c r="G448" i="8"/>
  <c r="G511" i="8" s="1"/>
  <c r="G479" i="8"/>
  <c r="G542" i="8" s="1"/>
  <c r="G404" i="8"/>
  <c r="G436" i="8" s="1"/>
  <c r="G500" i="8"/>
  <c r="G563" i="8" s="1"/>
  <c r="G452" i="8"/>
  <c r="G515" i="8" s="1"/>
  <c r="G469" i="8"/>
  <c r="G532" i="8" s="1"/>
  <c r="G483" i="8"/>
  <c r="G546" i="8" s="1"/>
  <c r="H333" i="8"/>
  <c r="H371" i="8"/>
  <c r="I271" i="8" s="1"/>
  <c r="I304" i="8" s="1"/>
  <c r="H403" i="8"/>
  <c r="H338" i="8"/>
  <c r="H373" i="8"/>
  <c r="I273" i="8" s="1"/>
  <c r="I306" i="8" s="1"/>
  <c r="H405" i="8"/>
  <c r="H368" i="8"/>
  <c r="I268" i="8" s="1"/>
  <c r="I301" i="8" s="1"/>
  <c r="H400" i="8"/>
  <c r="G527" i="8"/>
  <c r="H369" i="8"/>
  <c r="I269" i="8" s="1"/>
  <c r="I302" i="8" s="1"/>
  <c r="H401" i="8"/>
  <c r="G559" i="8"/>
  <c r="H351" i="8"/>
  <c r="I251" i="8" s="1"/>
  <c r="I284" i="8" s="1"/>
  <c r="H383" i="8"/>
  <c r="G510" i="8"/>
  <c r="H355" i="8"/>
  <c r="I255" i="8" s="1"/>
  <c r="I288" i="8" s="1"/>
  <c r="H387" i="8"/>
  <c r="H356" i="8"/>
  <c r="I256" i="8" s="1"/>
  <c r="I289" i="8" s="1"/>
  <c r="H388" i="8"/>
  <c r="H357" i="8"/>
  <c r="I257" i="8" s="1"/>
  <c r="I290" i="8" s="1"/>
  <c r="H389" i="8"/>
  <c r="H352" i="8"/>
  <c r="I252" i="8" s="1"/>
  <c r="I285" i="8" s="1"/>
  <c r="H384" i="8"/>
  <c r="H353" i="8"/>
  <c r="I253" i="8" s="1"/>
  <c r="H385" i="8"/>
  <c r="H323" i="21"/>
  <c r="G516" i="21"/>
  <c r="G547" i="21"/>
  <c r="H324" i="21"/>
  <c r="G517" i="21"/>
  <c r="G548" i="21"/>
  <c r="H325" i="21"/>
  <c r="G518" i="21"/>
  <c r="G549" i="21"/>
  <c r="H327" i="21"/>
  <c r="G520" i="21"/>
  <c r="G551" i="21"/>
  <c r="H328" i="21"/>
  <c r="G521" i="21"/>
  <c r="G552" i="21"/>
  <c r="H329" i="21"/>
  <c r="G522" i="21"/>
  <c r="G553" i="21"/>
  <c r="H307" i="21"/>
  <c r="G500" i="21"/>
  <c r="G531" i="21"/>
  <c r="H308" i="21"/>
  <c r="G501" i="21"/>
  <c r="G532" i="21"/>
  <c r="H309" i="21"/>
  <c r="G502" i="21"/>
  <c r="G533" i="21"/>
  <c r="H311" i="21"/>
  <c r="G504" i="21"/>
  <c r="G535" i="21"/>
  <c r="H312" i="21"/>
  <c r="G505" i="21"/>
  <c r="G536" i="21"/>
  <c r="H313" i="21"/>
  <c r="G506" i="21"/>
  <c r="G537" i="21"/>
  <c r="BN807" i="21"/>
  <c r="BM807" i="21"/>
  <c r="BL807" i="21"/>
  <c r="BK807" i="21"/>
  <c r="BJ807" i="21"/>
  <c r="BI807" i="21"/>
  <c r="BH807" i="21"/>
  <c r="BG807" i="21"/>
  <c r="BF807" i="21"/>
  <c r="BE807" i="21"/>
  <c r="BD807" i="21"/>
  <c r="BC807" i="21"/>
  <c r="BB807" i="21"/>
  <c r="BA807" i="21"/>
  <c r="AZ807" i="21"/>
  <c r="AY807" i="21"/>
  <c r="AX807" i="21"/>
  <c r="AW807" i="21"/>
  <c r="AV807" i="21"/>
  <c r="AU807" i="21"/>
  <c r="AT807" i="21"/>
  <c r="AS807" i="21"/>
  <c r="AR807" i="21"/>
  <c r="AQ807" i="21"/>
  <c r="AP807" i="21"/>
  <c r="AO807" i="21"/>
  <c r="AN807" i="21"/>
  <c r="AM807" i="21"/>
  <c r="AL807" i="21"/>
  <c r="AK807" i="21"/>
  <c r="AJ807" i="21"/>
  <c r="AI807" i="21"/>
  <c r="AH807" i="21"/>
  <c r="AG807" i="21"/>
  <c r="AF807" i="21"/>
  <c r="AE807" i="21"/>
  <c r="AD807" i="21"/>
  <c r="AC807" i="21"/>
  <c r="AB807" i="21"/>
  <c r="AA807" i="21"/>
  <c r="Z807" i="21"/>
  <c r="Y807" i="21"/>
  <c r="X807" i="21"/>
  <c r="W807" i="21"/>
  <c r="V807" i="21"/>
  <c r="U807" i="21"/>
  <c r="T807" i="21"/>
  <c r="S807" i="21"/>
  <c r="R807" i="21"/>
  <c r="Q807" i="21"/>
  <c r="P807" i="21"/>
  <c r="O807" i="21"/>
  <c r="N807" i="21"/>
  <c r="M807" i="21"/>
  <c r="L807" i="21"/>
  <c r="K807" i="21"/>
  <c r="J807" i="21"/>
  <c r="I807" i="21"/>
  <c r="H807" i="21"/>
  <c r="G807" i="21"/>
  <c r="F807" i="21"/>
  <c r="F622" i="21"/>
  <c r="BN745" i="21"/>
  <c r="BM745" i="21"/>
  <c r="BL745" i="21"/>
  <c r="BK745" i="21"/>
  <c r="BJ745" i="21"/>
  <c r="BI745" i="21"/>
  <c r="BH745" i="21"/>
  <c r="BG745" i="21"/>
  <c r="BF745" i="21"/>
  <c r="BE745" i="21"/>
  <c r="BD745" i="21"/>
  <c r="BC745" i="21"/>
  <c r="BB745" i="21"/>
  <c r="BA745" i="21"/>
  <c r="AZ745" i="21"/>
  <c r="AY745" i="21"/>
  <c r="AX745" i="21"/>
  <c r="AW745" i="21"/>
  <c r="AV745" i="21"/>
  <c r="AU745" i="21"/>
  <c r="AT745" i="21"/>
  <c r="AS745" i="21"/>
  <c r="AR745" i="21"/>
  <c r="AQ745" i="21"/>
  <c r="AP745" i="21"/>
  <c r="AO745" i="21"/>
  <c r="AN745" i="21"/>
  <c r="AM745" i="21"/>
  <c r="AL745" i="21"/>
  <c r="AK745" i="21"/>
  <c r="AJ745" i="21"/>
  <c r="AI745" i="21"/>
  <c r="AH745" i="21"/>
  <c r="AG745" i="21"/>
  <c r="AF745" i="21"/>
  <c r="AE745" i="21"/>
  <c r="AD745" i="21"/>
  <c r="AC745" i="21"/>
  <c r="AB745" i="21"/>
  <c r="AA745" i="21"/>
  <c r="Z745" i="21"/>
  <c r="Y745" i="21"/>
  <c r="X745" i="21"/>
  <c r="W745" i="21"/>
  <c r="V745" i="21"/>
  <c r="U745" i="21"/>
  <c r="T745" i="21"/>
  <c r="S745" i="21"/>
  <c r="R745" i="21"/>
  <c r="Q745" i="21"/>
  <c r="P745" i="21"/>
  <c r="O745" i="21"/>
  <c r="N745" i="21"/>
  <c r="M745" i="21"/>
  <c r="L745" i="21"/>
  <c r="K745" i="21"/>
  <c r="J745" i="21"/>
  <c r="I745" i="21"/>
  <c r="H745" i="21"/>
  <c r="G745" i="21"/>
  <c r="F745" i="21"/>
  <c r="BN682" i="21"/>
  <c r="BM682" i="21"/>
  <c r="BL682" i="21"/>
  <c r="BK682" i="21"/>
  <c r="BJ682" i="21"/>
  <c r="BI682" i="21"/>
  <c r="BH682" i="21"/>
  <c r="BG682" i="21"/>
  <c r="BF682" i="21"/>
  <c r="BE682" i="21"/>
  <c r="BD682" i="21"/>
  <c r="BC682" i="21"/>
  <c r="BB682" i="21"/>
  <c r="BA682" i="21"/>
  <c r="AZ682" i="21"/>
  <c r="AY682" i="21"/>
  <c r="AX682" i="21"/>
  <c r="AW682" i="21"/>
  <c r="AV682" i="21"/>
  <c r="AU682" i="21"/>
  <c r="AT682" i="21"/>
  <c r="AS682" i="21"/>
  <c r="AR682" i="21"/>
  <c r="AQ682" i="21"/>
  <c r="AP682" i="21"/>
  <c r="AO682" i="21"/>
  <c r="AN682" i="21"/>
  <c r="AM682" i="21"/>
  <c r="AL682" i="21"/>
  <c r="AK682" i="21"/>
  <c r="AJ682" i="21"/>
  <c r="AI682" i="21"/>
  <c r="AH682" i="21"/>
  <c r="AG682" i="21"/>
  <c r="AF682" i="21"/>
  <c r="AE682" i="21"/>
  <c r="AD682" i="21"/>
  <c r="AC682" i="21"/>
  <c r="AB682" i="21"/>
  <c r="AA682" i="21"/>
  <c r="Z682" i="21"/>
  <c r="Y682" i="21"/>
  <c r="X682" i="21"/>
  <c r="W682" i="21"/>
  <c r="V682" i="21"/>
  <c r="U682" i="21"/>
  <c r="T682" i="21"/>
  <c r="S682" i="21"/>
  <c r="R682" i="21"/>
  <c r="Q682" i="21"/>
  <c r="P682" i="21"/>
  <c r="O682" i="21"/>
  <c r="N682" i="21"/>
  <c r="M682" i="21"/>
  <c r="L682" i="21"/>
  <c r="K682" i="21"/>
  <c r="J682" i="21"/>
  <c r="I682" i="21"/>
  <c r="H682" i="21"/>
  <c r="G682" i="21"/>
  <c r="F682" i="21"/>
  <c r="BN806" i="21"/>
  <c r="BM806" i="21"/>
  <c r="BL806" i="21"/>
  <c r="BK806" i="21"/>
  <c r="BJ806" i="21"/>
  <c r="BI806" i="21"/>
  <c r="BH806" i="21"/>
  <c r="BG806" i="21"/>
  <c r="BF806" i="21"/>
  <c r="BE806" i="21"/>
  <c r="BD806" i="21"/>
  <c r="BC806" i="21"/>
  <c r="BB806" i="21"/>
  <c r="BA806" i="21"/>
  <c r="AZ806" i="21"/>
  <c r="AY806" i="21"/>
  <c r="AX806" i="21"/>
  <c r="AW806" i="21"/>
  <c r="AV806" i="21"/>
  <c r="AU806" i="21"/>
  <c r="AT806" i="21"/>
  <c r="AS806" i="21"/>
  <c r="AR806" i="21"/>
  <c r="AQ806" i="21"/>
  <c r="AP806" i="21"/>
  <c r="AO806" i="21"/>
  <c r="AN806" i="21"/>
  <c r="AM806" i="21"/>
  <c r="AL806" i="21"/>
  <c r="AK806" i="21"/>
  <c r="AJ806" i="21"/>
  <c r="AI806" i="21"/>
  <c r="AH806" i="21"/>
  <c r="AG806" i="21"/>
  <c r="AF806" i="21"/>
  <c r="AE806" i="21"/>
  <c r="AD806" i="21"/>
  <c r="AC806" i="21"/>
  <c r="AB806" i="21"/>
  <c r="AA806" i="21"/>
  <c r="Z806" i="21"/>
  <c r="Y806" i="21"/>
  <c r="X806" i="21"/>
  <c r="W806" i="21"/>
  <c r="V806" i="21"/>
  <c r="U806" i="21"/>
  <c r="T806" i="21"/>
  <c r="S806" i="21"/>
  <c r="R806" i="21"/>
  <c r="Q806" i="21"/>
  <c r="P806" i="21"/>
  <c r="O806" i="21"/>
  <c r="N806" i="21"/>
  <c r="M806" i="21"/>
  <c r="L806" i="21"/>
  <c r="K806" i="21"/>
  <c r="J806" i="21"/>
  <c r="I806" i="21"/>
  <c r="H806" i="21"/>
  <c r="G806" i="21"/>
  <c r="F806" i="21"/>
  <c r="F621" i="21"/>
  <c r="BN744" i="21"/>
  <c r="BM744" i="21"/>
  <c r="BL744" i="21"/>
  <c r="BK744" i="21"/>
  <c r="BJ744" i="21"/>
  <c r="BI744" i="21"/>
  <c r="BH744" i="21"/>
  <c r="BG744" i="21"/>
  <c r="BF744" i="21"/>
  <c r="BE744" i="21"/>
  <c r="BD744" i="21"/>
  <c r="BC744" i="21"/>
  <c r="BB744" i="21"/>
  <c r="BA744" i="21"/>
  <c r="AZ744" i="21"/>
  <c r="AY744" i="21"/>
  <c r="AX744" i="21"/>
  <c r="AW744" i="21"/>
  <c r="AV744" i="21"/>
  <c r="AU744" i="21"/>
  <c r="AT744" i="21"/>
  <c r="AS744" i="21"/>
  <c r="AR744" i="21"/>
  <c r="AQ744" i="21"/>
  <c r="AP744" i="21"/>
  <c r="AO744" i="21"/>
  <c r="AN744" i="21"/>
  <c r="AM744" i="21"/>
  <c r="AL744" i="21"/>
  <c r="AK744" i="21"/>
  <c r="AJ744" i="21"/>
  <c r="AI744" i="21"/>
  <c r="AH744" i="21"/>
  <c r="AG744" i="21"/>
  <c r="AF744" i="21"/>
  <c r="AE744" i="21"/>
  <c r="AD744" i="21"/>
  <c r="AC744" i="21"/>
  <c r="AB744" i="21"/>
  <c r="AA744" i="21"/>
  <c r="Z744" i="21"/>
  <c r="Y744" i="21"/>
  <c r="X744" i="21"/>
  <c r="W744" i="21"/>
  <c r="V744" i="21"/>
  <c r="U744" i="21"/>
  <c r="T744" i="21"/>
  <c r="S744" i="21"/>
  <c r="R744" i="21"/>
  <c r="Q744" i="21"/>
  <c r="P744" i="21"/>
  <c r="O744" i="21"/>
  <c r="N744" i="21"/>
  <c r="M744" i="21"/>
  <c r="L744" i="21"/>
  <c r="K744" i="21"/>
  <c r="J744" i="21"/>
  <c r="I744" i="21"/>
  <c r="H744" i="21"/>
  <c r="G744" i="21"/>
  <c r="F744" i="21"/>
  <c r="BN681" i="21"/>
  <c r="BM681" i="21"/>
  <c r="BL681" i="21"/>
  <c r="BK681" i="21"/>
  <c r="BJ681" i="21"/>
  <c r="BI681" i="21"/>
  <c r="BH681" i="21"/>
  <c r="BG681" i="21"/>
  <c r="BF681" i="21"/>
  <c r="BE681" i="21"/>
  <c r="BD681" i="21"/>
  <c r="BC681" i="21"/>
  <c r="BB681" i="21"/>
  <c r="BA681" i="21"/>
  <c r="AZ681" i="21"/>
  <c r="AY681" i="21"/>
  <c r="AX681" i="21"/>
  <c r="AW681" i="21"/>
  <c r="AV681" i="21"/>
  <c r="AU681" i="21"/>
  <c r="AT681" i="21"/>
  <c r="AS681" i="21"/>
  <c r="AR681" i="21"/>
  <c r="AQ681" i="21"/>
  <c r="AP681" i="21"/>
  <c r="AO681" i="21"/>
  <c r="AN681" i="21"/>
  <c r="AM681" i="21"/>
  <c r="AL681" i="21"/>
  <c r="AK681" i="21"/>
  <c r="AJ681" i="21"/>
  <c r="AI681" i="21"/>
  <c r="AH681" i="21"/>
  <c r="AG681" i="21"/>
  <c r="AF681" i="21"/>
  <c r="AE681" i="21"/>
  <c r="AD681" i="21"/>
  <c r="AC681" i="21"/>
  <c r="AB681" i="21"/>
  <c r="AA681" i="21"/>
  <c r="Z681" i="21"/>
  <c r="Y681" i="21"/>
  <c r="X681" i="21"/>
  <c r="W681" i="21"/>
  <c r="V681" i="21"/>
  <c r="U681" i="21"/>
  <c r="T681" i="21"/>
  <c r="S681" i="21"/>
  <c r="R681" i="21"/>
  <c r="Q681" i="21"/>
  <c r="P681" i="21"/>
  <c r="O681" i="21"/>
  <c r="N681" i="21"/>
  <c r="M681" i="21"/>
  <c r="L681" i="21"/>
  <c r="K681" i="21"/>
  <c r="J681" i="21"/>
  <c r="I681" i="21"/>
  <c r="H681" i="21"/>
  <c r="G681" i="21"/>
  <c r="F681" i="21"/>
  <c r="BN805" i="21"/>
  <c r="BM805" i="21"/>
  <c r="BL805" i="21"/>
  <c r="BK805" i="21"/>
  <c r="BJ805" i="21"/>
  <c r="BI805" i="21"/>
  <c r="BH805" i="21"/>
  <c r="BG805" i="21"/>
  <c r="BF805" i="21"/>
  <c r="BE805" i="21"/>
  <c r="BD805" i="21"/>
  <c r="BC805" i="21"/>
  <c r="BB805" i="21"/>
  <c r="BA805" i="21"/>
  <c r="AZ805" i="21"/>
  <c r="AY805" i="21"/>
  <c r="AX805" i="21"/>
  <c r="AW805" i="21"/>
  <c r="AV805" i="21"/>
  <c r="AU805" i="21"/>
  <c r="AT805" i="21"/>
  <c r="AS805" i="21"/>
  <c r="AR805" i="21"/>
  <c r="AQ805" i="21"/>
  <c r="AP805" i="21"/>
  <c r="AO805" i="21"/>
  <c r="AN805" i="21"/>
  <c r="AM805" i="21"/>
  <c r="AL805" i="21"/>
  <c r="AK805" i="21"/>
  <c r="AJ805" i="21"/>
  <c r="AI805" i="21"/>
  <c r="AH805" i="21"/>
  <c r="AG805" i="21"/>
  <c r="AF805" i="21"/>
  <c r="AE805" i="21"/>
  <c r="AD805" i="21"/>
  <c r="AC805" i="21"/>
  <c r="AB805" i="21"/>
  <c r="AA805" i="21"/>
  <c r="Z805" i="21"/>
  <c r="Y805" i="21"/>
  <c r="X805" i="21"/>
  <c r="W805" i="21"/>
  <c r="V805" i="21"/>
  <c r="U805" i="21"/>
  <c r="T805" i="21"/>
  <c r="S805" i="21"/>
  <c r="R805" i="21"/>
  <c r="Q805" i="21"/>
  <c r="P805" i="21"/>
  <c r="O805" i="21"/>
  <c r="N805" i="21"/>
  <c r="M805" i="21"/>
  <c r="L805" i="21"/>
  <c r="K805" i="21"/>
  <c r="J805" i="21"/>
  <c r="I805" i="21"/>
  <c r="H805" i="21"/>
  <c r="G805" i="21"/>
  <c r="F805" i="21"/>
  <c r="F620" i="21"/>
  <c r="BN743" i="21"/>
  <c r="BM743" i="21"/>
  <c r="BL743" i="21"/>
  <c r="BK743" i="21"/>
  <c r="BJ743" i="21"/>
  <c r="BI743" i="21"/>
  <c r="BH743" i="21"/>
  <c r="BG743" i="21"/>
  <c r="BF743" i="21"/>
  <c r="BE743" i="21"/>
  <c r="BD743" i="21"/>
  <c r="BC743" i="21"/>
  <c r="BB743" i="21"/>
  <c r="BA743" i="21"/>
  <c r="AZ743" i="21"/>
  <c r="AY743" i="21"/>
  <c r="AX743" i="21"/>
  <c r="AW743" i="21"/>
  <c r="AV743" i="21"/>
  <c r="AU743" i="21"/>
  <c r="AT743" i="21"/>
  <c r="AS743" i="21"/>
  <c r="AR743" i="21"/>
  <c r="AQ743" i="21"/>
  <c r="AP743" i="21"/>
  <c r="AO743" i="21"/>
  <c r="AN743" i="21"/>
  <c r="AM743" i="21"/>
  <c r="AL743" i="21"/>
  <c r="AK743" i="21"/>
  <c r="AJ743" i="21"/>
  <c r="AI743" i="21"/>
  <c r="AH743" i="21"/>
  <c r="AG743" i="21"/>
  <c r="AF743" i="21"/>
  <c r="AE743" i="21"/>
  <c r="AD743" i="21"/>
  <c r="AC743" i="21"/>
  <c r="AB743" i="21"/>
  <c r="AA743" i="21"/>
  <c r="Z743" i="21"/>
  <c r="Y743" i="21"/>
  <c r="X743" i="21"/>
  <c r="W743" i="21"/>
  <c r="V743" i="21"/>
  <c r="U743" i="21"/>
  <c r="T743" i="21"/>
  <c r="S743" i="21"/>
  <c r="R743" i="21"/>
  <c r="Q743" i="21"/>
  <c r="P743" i="21"/>
  <c r="O743" i="21"/>
  <c r="N743" i="21"/>
  <c r="M743" i="21"/>
  <c r="L743" i="21"/>
  <c r="K743" i="21"/>
  <c r="J743" i="21"/>
  <c r="I743" i="21"/>
  <c r="H743" i="21"/>
  <c r="G743" i="21"/>
  <c r="F743" i="21"/>
  <c r="BN680" i="21"/>
  <c r="BM680" i="21"/>
  <c r="BL680" i="21"/>
  <c r="BK680" i="21"/>
  <c r="BJ680" i="21"/>
  <c r="BI680" i="21"/>
  <c r="BH680" i="21"/>
  <c r="BG680" i="21"/>
  <c r="BF680" i="21"/>
  <c r="BE680" i="21"/>
  <c r="BD680" i="21"/>
  <c r="BC680" i="21"/>
  <c r="BB680" i="21"/>
  <c r="BA680" i="21"/>
  <c r="AZ680" i="21"/>
  <c r="AY680" i="21"/>
  <c r="AX680" i="21"/>
  <c r="AW680" i="21"/>
  <c r="AV680" i="21"/>
  <c r="AU680" i="21"/>
  <c r="AT680" i="21"/>
  <c r="AS680" i="21"/>
  <c r="AR680" i="21"/>
  <c r="AQ680" i="21"/>
  <c r="AP680" i="21"/>
  <c r="AO680" i="21"/>
  <c r="AN680" i="21"/>
  <c r="AM680" i="21"/>
  <c r="AL680" i="21"/>
  <c r="AK680" i="21"/>
  <c r="AJ680" i="21"/>
  <c r="AI680" i="21"/>
  <c r="AH680" i="21"/>
  <c r="AG680" i="21"/>
  <c r="AF680" i="21"/>
  <c r="AE680" i="21"/>
  <c r="AD680" i="21"/>
  <c r="AC680" i="21"/>
  <c r="AB680" i="21"/>
  <c r="AA680" i="21"/>
  <c r="Z680" i="21"/>
  <c r="Y680" i="21"/>
  <c r="X680" i="21"/>
  <c r="W680" i="21"/>
  <c r="V680" i="21"/>
  <c r="U680" i="21"/>
  <c r="T680" i="21"/>
  <c r="S680" i="21"/>
  <c r="R680" i="21"/>
  <c r="Q680" i="21"/>
  <c r="P680" i="21"/>
  <c r="O680" i="21"/>
  <c r="N680" i="21"/>
  <c r="M680" i="21"/>
  <c r="L680" i="21"/>
  <c r="K680" i="21"/>
  <c r="J680" i="21"/>
  <c r="I680" i="21"/>
  <c r="H680" i="21"/>
  <c r="G680" i="21"/>
  <c r="F680" i="21"/>
  <c r="G482" i="21"/>
  <c r="G451" i="21"/>
  <c r="G419" i="21"/>
  <c r="H288" i="21"/>
  <c r="G481" i="21"/>
  <c r="G450" i="21"/>
  <c r="G418" i="21"/>
  <c r="H287" i="21"/>
  <c r="G480" i="21"/>
  <c r="G449" i="21"/>
  <c r="G417" i="21"/>
  <c r="H286" i="21"/>
  <c r="G478" i="21"/>
  <c r="G447" i="21"/>
  <c r="G415" i="21"/>
  <c r="H284" i="21"/>
  <c r="G477" i="21"/>
  <c r="G446" i="21"/>
  <c r="G414" i="21"/>
  <c r="H283" i="21"/>
  <c r="G476" i="21"/>
  <c r="G445" i="21"/>
  <c r="G413" i="21"/>
  <c r="H282" i="21"/>
  <c r="G498" i="21"/>
  <c r="G467" i="21"/>
  <c r="G435" i="21"/>
  <c r="H304" i="21"/>
  <c r="G497" i="21"/>
  <c r="G466" i="21"/>
  <c r="G434" i="21"/>
  <c r="H303" i="21"/>
  <c r="G496" i="21"/>
  <c r="G465" i="21"/>
  <c r="G433" i="21"/>
  <c r="H302" i="21"/>
  <c r="G494" i="21"/>
  <c r="G463" i="21"/>
  <c r="G431" i="21"/>
  <c r="H300" i="21"/>
  <c r="G493" i="21"/>
  <c r="G462" i="21"/>
  <c r="G430" i="21"/>
  <c r="H299" i="21"/>
  <c r="G492" i="21"/>
  <c r="G461" i="21"/>
  <c r="G429" i="21"/>
  <c r="H298" i="21"/>
  <c r="H332" i="22"/>
  <c r="G525" i="22"/>
  <c r="G556" i="22"/>
  <c r="H333" i="22"/>
  <c r="G526" i="22"/>
  <c r="G557" i="22"/>
  <c r="H334" i="22"/>
  <c r="G527" i="22"/>
  <c r="G558" i="22"/>
  <c r="H336" i="22"/>
  <c r="G529" i="22"/>
  <c r="G560" i="22"/>
  <c r="H337" i="22"/>
  <c r="G530" i="22"/>
  <c r="G561" i="22"/>
  <c r="H338" i="22"/>
  <c r="G531" i="22"/>
  <c r="G562" i="22"/>
  <c r="BN810" i="22"/>
  <c r="BO11" i="27" s="1"/>
  <c r="BM810" i="22"/>
  <c r="BN11" i="27" s="1"/>
  <c r="BL810" i="22"/>
  <c r="BM11" i="27" s="1"/>
  <c r="BK810" i="22"/>
  <c r="BL11" i="27" s="1"/>
  <c r="BJ810" i="22"/>
  <c r="BK11" i="27" s="1"/>
  <c r="BI810" i="22"/>
  <c r="BJ11" i="27" s="1"/>
  <c r="BH810" i="22"/>
  <c r="BI11" i="27" s="1"/>
  <c r="BG810" i="22"/>
  <c r="BH11" i="27" s="1"/>
  <c r="BF810" i="22"/>
  <c r="BG11" i="27" s="1"/>
  <c r="BE810" i="22"/>
  <c r="BF11" i="27" s="1"/>
  <c r="BD810" i="22"/>
  <c r="BE11" i="27" s="1"/>
  <c r="BC810" i="22"/>
  <c r="BD11" i="27" s="1"/>
  <c r="BB810" i="22"/>
  <c r="BC11" i="27" s="1"/>
  <c r="BA810" i="22"/>
  <c r="BB11" i="27" s="1"/>
  <c r="AZ810" i="22"/>
  <c r="BA11" i="27" s="1"/>
  <c r="AY810" i="22"/>
  <c r="AZ11" i="27" s="1"/>
  <c r="AX810" i="22"/>
  <c r="AY11" i="27" s="1"/>
  <c r="AW810" i="22"/>
  <c r="AX11" i="27" s="1"/>
  <c r="AV810" i="22"/>
  <c r="AW11" i="27" s="1"/>
  <c r="AU810" i="22"/>
  <c r="AV11" i="27" s="1"/>
  <c r="AT810" i="22"/>
  <c r="AU11" i="27" s="1"/>
  <c r="AS810" i="22"/>
  <c r="AT11" i="27" s="1"/>
  <c r="AR810" i="22"/>
  <c r="AS11" i="27" s="1"/>
  <c r="AQ810" i="22"/>
  <c r="AR11" i="27" s="1"/>
  <c r="AP810" i="22"/>
  <c r="AQ11" i="27" s="1"/>
  <c r="AO810" i="22"/>
  <c r="AP11" i="27" s="1"/>
  <c r="AN810" i="22"/>
  <c r="AO11" i="27" s="1"/>
  <c r="AM810" i="22"/>
  <c r="AN11" i="27" s="1"/>
  <c r="AL810" i="22"/>
  <c r="AM11" i="27" s="1"/>
  <c r="AK810" i="22"/>
  <c r="AL11" i="27" s="1"/>
  <c r="AJ810" i="22"/>
  <c r="AK11" i="27" s="1"/>
  <c r="AI810" i="22"/>
  <c r="AJ11" i="27" s="1"/>
  <c r="AH810" i="22"/>
  <c r="AI11" i="27" s="1"/>
  <c r="AG810" i="22"/>
  <c r="AH11" i="27" s="1"/>
  <c r="AF810" i="22"/>
  <c r="AG11" i="27" s="1"/>
  <c r="AE810" i="22"/>
  <c r="AF11" i="27" s="1"/>
  <c r="AD810" i="22"/>
  <c r="AE11" i="27" s="1"/>
  <c r="AC810" i="22"/>
  <c r="AD11" i="27" s="1"/>
  <c r="AB810" i="22"/>
  <c r="AC11" i="27" s="1"/>
  <c r="AA810" i="22"/>
  <c r="AB11" i="27" s="1"/>
  <c r="Z810" i="22"/>
  <c r="AA11" i="27" s="1"/>
  <c r="Y810" i="22"/>
  <c r="Z11" i="27" s="1"/>
  <c r="X810" i="22"/>
  <c r="Y11" i="27" s="1"/>
  <c r="W810" i="22"/>
  <c r="X11" i="27" s="1"/>
  <c r="V810" i="22"/>
  <c r="W11" i="27" s="1"/>
  <c r="U810" i="22"/>
  <c r="V11" i="27" s="1"/>
  <c r="T810" i="22"/>
  <c r="U11" i="27" s="1"/>
  <c r="S810" i="22"/>
  <c r="T11" i="27" s="1"/>
  <c r="R810" i="22"/>
  <c r="S11" i="27" s="1"/>
  <c r="Q810" i="22"/>
  <c r="R11" i="27" s="1"/>
  <c r="P810" i="22"/>
  <c r="Q11" i="27" s="1"/>
  <c r="O810" i="22"/>
  <c r="P11" i="27" s="1"/>
  <c r="N810" i="22"/>
  <c r="O11" i="27" s="1"/>
  <c r="M810" i="22"/>
  <c r="N11" i="27" s="1"/>
  <c r="L810" i="22"/>
  <c r="M11" i="27" s="1"/>
  <c r="K810" i="22"/>
  <c r="L11" i="27" s="1"/>
  <c r="J810" i="22"/>
  <c r="K11" i="27" s="1"/>
  <c r="I810" i="22"/>
  <c r="J11" i="27" s="1"/>
  <c r="H810" i="22"/>
  <c r="I11" i="27" s="1"/>
  <c r="G810" i="22"/>
  <c r="H11" i="27" s="1"/>
  <c r="F810" i="22"/>
  <c r="G11" i="27" s="1"/>
  <c r="F625" i="22"/>
  <c r="G23" i="34" s="1"/>
  <c r="BN748" i="22"/>
  <c r="BO20" i="29" s="1"/>
  <c r="BM748" i="22"/>
  <c r="BN20" i="29" s="1"/>
  <c r="BL748" i="22"/>
  <c r="BM20" i="29" s="1"/>
  <c r="BK748" i="22"/>
  <c r="BL20" i="29" s="1"/>
  <c r="BJ748" i="22"/>
  <c r="BK20" i="29" s="1"/>
  <c r="BI748" i="22"/>
  <c r="BJ20" i="29" s="1"/>
  <c r="BH748" i="22"/>
  <c r="BI20" i="29" s="1"/>
  <c r="BG748" i="22"/>
  <c r="BH20" i="29" s="1"/>
  <c r="BF748" i="22"/>
  <c r="BG20" i="29" s="1"/>
  <c r="BE748" i="22"/>
  <c r="BF20" i="29" s="1"/>
  <c r="BD748" i="22"/>
  <c r="BE20" i="29" s="1"/>
  <c r="BC748" i="22"/>
  <c r="BD20" i="29" s="1"/>
  <c r="BB748" i="22"/>
  <c r="BC20" i="29" s="1"/>
  <c r="BA748" i="22"/>
  <c r="BB20" i="29" s="1"/>
  <c r="AZ748" i="22"/>
  <c r="BA20" i="29" s="1"/>
  <c r="AY748" i="22"/>
  <c r="AZ20" i="29" s="1"/>
  <c r="AX748" i="22"/>
  <c r="AY20" i="29" s="1"/>
  <c r="AW748" i="22"/>
  <c r="AX20" i="29" s="1"/>
  <c r="AV748" i="22"/>
  <c r="AW20" i="29" s="1"/>
  <c r="AU748" i="22"/>
  <c r="AV20" i="29" s="1"/>
  <c r="AT748" i="22"/>
  <c r="AU20" i="29" s="1"/>
  <c r="AS748" i="22"/>
  <c r="AT20" i="29" s="1"/>
  <c r="AR748" i="22"/>
  <c r="AS20" i="29" s="1"/>
  <c r="AQ748" i="22"/>
  <c r="AR20" i="29" s="1"/>
  <c r="AP748" i="22"/>
  <c r="AQ20" i="29" s="1"/>
  <c r="AO748" i="22"/>
  <c r="AP20" i="29" s="1"/>
  <c r="AN748" i="22"/>
  <c r="AO20" i="29" s="1"/>
  <c r="AM748" i="22"/>
  <c r="AN20" i="29" s="1"/>
  <c r="AL748" i="22"/>
  <c r="AM20" i="29" s="1"/>
  <c r="AK748" i="22"/>
  <c r="AL20" i="29" s="1"/>
  <c r="AJ748" i="22"/>
  <c r="AK20" i="29" s="1"/>
  <c r="AI748" i="22"/>
  <c r="AJ20" i="29" s="1"/>
  <c r="AH748" i="22"/>
  <c r="AI20" i="29" s="1"/>
  <c r="AG748" i="22"/>
  <c r="AH20" i="29" s="1"/>
  <c r="AF748" i="22"/>
  <c r="AG20" i="29" s="1"/>
  <c r="AE748" i="22"/>
  <c r="AF20" i="29" s="1"/>
  <c r="AD748" i="22"/>
  <c r="AE20" i="29" s="1"/>
  <c r="AC748" i="22"/>
  <c r="AD20" i="29" s="1"/>
  <c r="AB748" i="22"/>
  <c r="AC20" i="29" s="1"/>
  <c r="AA748" i="22"/>
  <c r="AB20" i="29" s="1"/>
  <c r="Z748" i="22"/>
  <c r="AA20" i="29" s="1"/>
  <c r="Y748" i="22"/>
  <c r="Z20" i="29" s="1"/>
  <c r="X748" i="22"/>
  <c r="Y20" i="29" s="1"/>
  <c r="W748" i="22"/>
  <c r="X20" i="29" s="1"/>
  <c r="V748" i="22"/>
  <c r="W20" i="29" s="1"/>
  <c r="U748" i="22"/>
  <c r="V20" i="29" s="1"/>
  <c r="T748" i="22"/>
  <c r="U20" i="29" s="1"/>
  <c r="S748" i="22"/>
  <c r="T20" i="29" s="1"/>
  <c r="R748" i="22"/>
  <c r="S20" i="29" s="1"/>
  <c r="Q748" i="22"/>
  <c r="R20" i="29" s="1"/>
  <c r="P748" i="22"/>
  <c r="Q20" i="29" s="1"/>
  <c r="O748" i="22"/>
  <c r="P20" i="29" s="1"/>
  <c r="N748" i="22"/>
  <c r="O20" i="29" s="1"/>
  <c r="M748" i="22"/>
  <c r="N20" i="29" s="1"/>
  <c r="L748" i="22"/>
  <c r="M20" i="29" s="1"/>
  <c r="K748" i="22"/>
  <c r="L20" i="29" s="1"/>
  <c r="J748" i="22"/>
  <c r="K20" i="29" s="1"/>
  <c r="I748" i="22"/>
  <c r="J20" i="29" s="1"/>
  <c r="H748" i="22"/>
  <c r="I20" i="29" s="1"/>
  <c r="G748" i="22"/>
  <c r="H20" i="29" s="1"/>
  <c r="F748" i="22"/>
  <c r="G20" i="29" s="1"/>
  <c r="BN685" i="22"/>
  <c r="BO20" i="31" s="1"/>
  <c r="BM685" i="22"/>
  <c r="BN20" i="31" s="1"/>
  <c r="BL685" i="22"/>
  <c r="BM20" i="31" s="1"/>
  <c r="BK685" i="22"/>
  <c r="BL20" i="31" s="1"/>
  <c r="BJ685" i="22"/>
  <c r="BK20" i="31" s="1"/>
  <c r="BI685" i="22"/>
  <c r="BJ20" i="31" s="1"/>
  <c r="BH685" i="22"/>
  <c r="BI20" i="31" s="1"/>
  <c r="BG685" i="22"/>
  <c r="BH20" i="31" s="1"/>
  <c r="BF685" i="22"/>
  <c r="BG20" i="31" s="1"/>
  <c r="BE685" i="22"/>
  <c r="BF20" i="31" s="1"/>
  <c r="BD685" i="22"/>
  <c r="BE20" i="31" s="1"/>
  <c r="BC685" i="22"/>
  <c r="BD20" i="31" s="1"/>
  <c r="BB685" i="22"/>
  <c r="BC20" i="31" s="1"/>
  <c r="BA685" i="22"/>
  <c r="BB20" i="31" s="1"/>
  <c r="AZ685" i="22"/>
  <c r="BA20" i="31" s="1"/>
  <c r="AY685" i="22"/>
  <c r="AZ20" i="31" s="1"/>
  <c r="AX685" i="22"/>
  <c r="AY20" i="31" s="1"/>
  <c r="AW685" i="22"/>
  <c r="AX20" i="31" s="1"/>
  <c r="AV685" i="22"/>
  <c r="AW20" i="31" s="1"/>
  <c r="AU685" i="22"/>
  <c r="AV20" i="31" s="1"/>
  <c r="AT685" i="22"/>
  <c r="AU20" i="31" s="1"/>
  <c r="AS685" i="22"/>
  <c r="AT20" i="31" s="1"/>
  <c r="AR685" i="22"/>
  <c r="AS20" i="31" s="1"/>
  <c r="AQ685" i="22"/>
  <c r="AR20" i="31" s="1"/>
  <c r="AP685" i="22"/>
  <c r="AQ20" i="31" s="1"/>
  <c r="AO685" i="22"/>
  <c r="AP20" i="31" s="1"/>
  <c r="AN685" i="22"/>
  <c r="AO20" i="31" s="1"/>
  <c r="AM685" i="22"/>
  <c r="AN20" i="31" s="1"/>
  <c r="AL685" i="22"/>
  <c r="AM20" i="31" s="1"/>
  <c r="AK685" i="22"/>
  <c r="AL20" i="31" s="1"/>
  <c r="AJ685" i="22"/>
  <c r="AK20" i="31" s="1"/>
  <c r="AI685" i="22"/>
  <c r="AJ20" i="31" s="1"/>
  <c r="AH685" i="22"/>
  <c r="AI20" i="31" s="1"/>
  <c r="AG685" i="22"/>
  <c r="AH20" i="31" s="1"/>
  <c r="AF685" i="22"/>
  <c r="AG20" i="31" s="1"/>
  <c r="AE685" i="22"/>
  <c r="AF20" i="31" s="1"/>
  <c r="AD685" i="22"/>
  <c r="AE20" i="31" s="1"/>
  <c r="AC685" i="22"/>
  <c r="AD20" i="31" s="1"/>
  <c r="AB685" i="22"/>
  <c r="AC20" i="31" s="1"/>
  <c r="AA685" i="22"/>
  <c r="AB20" i="31" s="1"/>
  <c r="Z685" i="22"/>
  <c r="AA20" i="31" s="1"/>
  <c r="Y685" i="22"/>
  <c r="Z20" i="31" s="1"/>
  <c r="X685" i="22"/>
  <c r="Y20" i="31" s="1"/>
  <c r="W685" i="22"/>
  <c r="X20" i="31" s="1"/>
  <c r="V685" i="22"/>
  <c r="W20" i="31" s="1"/>
  <c r="U685" i="22"/>
  <c r="V20" i="31" s="1"/>
  <c r="T685" i="22"/>
  <c r="U20" i="31" s="1"/>
  <c r="S685" i="22"/>
  <c r="T20" i="31" s="1"/>
  <c r="R685" i="22"/>
  <c r="S20" i="31" s="1"/>
  <c r="Q685" i="22"/>
  <c r="R20" i="31" s="1"/>
  <c r="P685" i="22"/>
  <c r="Q20" i="31" s="1"/>
  <c r="O685" i="22"/>
  <c r="P20" i="31" s="1"/>
  <c r="N685" i="22"/>
  <c r="O20" i="31" s="1"/>
  <c r="M685" i="22"/>
  <c r="N20" i="31" s="1"/>
  <c r="L685" i="22"/>
  <c r="M20" i="31" s="1"/>
  <c r="K685" i="22"/>
  <c r="L20" i="31" s="1"/>
  <c r="J685" i="22"/>
  <c r="K20" i="31" s="1"/>
  <c r="I685" i="22"/>
  <c r="J20" i="31" s="1"/>
  <c r="H685" i="22"/>
  <c r="I20" i="31" s="1"/>
  <c r="G685" i="22"/>
  <c r="H20" i="31" s="1"/>
  <c r="F685" i="22"/>
  <c r="G20" i="31" s="1"/>
  <c r="BN811" i="22"/>
  <c r="BO12" i="27" s="1"/>
  <c r="BM811" i="22"/>
  <c r="BN12" i="27" s="1"/>
  <c r="BL811" i="22"/>
  <c r="BM12" i="27" s="1"/>
  <c r="BK811" i="22"/>
  <c r="BL12" i="27" s="1"/>
  <c r="BJ811" i="22"/>
  <c r="BK12" i="27" s="1"/>
  <c r="BI811" i="22"/>
  <c r="BJ12" i="27" s="1"/>
  <c r="BH811" i="22"/>
  <c r="BI12" i="27" s="1"/>
  <c r="BG811" i="22"/>
  <c r="BH12" i="27" s="1"/>
  <c r="BF811" i="22"/>
  <c r="BG12" i="27" s="1"/>
  <c r="BE811" i="22"/>
  <c r="BF12" i="27" s="1"/>
  <c r="BD811" i="22"/>
  <c r="BE12" i="27" s="1"/>
  <c r="BC811" i="22"/>
  <c r="BD12" i="27" s="1"/>
  <c r="BB811" i="22"/>
  <c r="BC12" i="27" s="1"/>
  <c r="BA811" i="22"/>
  <c r="BB12" i="27" s="1"/>
  <c r="AZ811" i="22"/>
  <c r="BA12" i="27" s="1"/>
  <c r="AY811" i="22"/>
  <c r="AZ12" i="27" s="1"/>
  <c r="AX811" i="22"/>
  <c r="AY12" i="27" s="1"/>
  <c r="AW811" i="22"/>
  <c r="AX12" i="27" s="1"/>
  <c r="AV811" i="22"/>
  <c r="AW12" i="27" s="1"/>
  <c r="AU811" i="22"/>
  <c r="AV12" i="27" s="1"/>
  <c r="AT811" i="22"/>
  <c r="AU12" i="27" s="1"/>
  <c r="AS811" i="22"/>
  <c r="AT12" i="27" s="1"/>
  <c r="AR811" i="22"/>
  <c r="AS12" i="27" s="1"/>
  <c r="AQ811" i="22"/>
  <c r="AR12" i="27" s="1"/>
  <c r="AP811" i="22"/>
  <c r="AQ12" i="27" s="1"/>
  <c r="AO811" i="22"/>
  <c r="AP12" i="27" s="1"/>
  <c r="AN811" i="22"/>
  <c r="AO12" i="27" s="1"/>
  <c r="AM811" i="22"/>
  <c r="AN12" i="27" s="1"/>
  <c r="AL811" i="22"/>
  <c r="AM12" i="27" s="1"/>
  <c r="AK811" i="22"/>
  <c r="AL12" i="27" s="1"/>
  <c r="AJ811" i="22"/>
  <c r="AK12" i="27" s="1"/>
  <c r="AI811" i="22"/>
  <c r="AJ12" i="27" s="1"/>
  <c r="AH811" i="22"/>
  <c r="AI12" i="27" s="1"/>
  <c r="AG811" i="22"/>
  <c r="AH12" i="27" s="1"/>
  <c r="AF811" i="22"/>
  <c r="AG12" i="27" s="1"/>
  <c r="AE811" i="22"/>
  <c r="AF12" i="27" s="1"/>
  <c r="AD811" i="22"/>
  <c r="AE12" i="27" s="1"/>
  <c r="AC811" i="22"/>
  <c r="AD12" i="27" s="1"/>
  <c r="AB811" i="22"/>
  <c r="AC12" i="27" s="1"/>
  <c r="AA811" i="22"/>
  <c r="AB12" i="27" s="1"/>
  <c r="Z811" i="22"/>
  <c r="AA12" i="27" s="1"/>
  <c r="Y811" i="22"/>
  <c r="Z12" i="27" s="1"/>
  <c r="X811" i="22"/>
  <c r="Y12" i="27" s="1"/>
  <c r="W811" i="22"/>
  <c r="X12" i="27" s="1"/>
  <c r="V811" i="22"/>
  <c r="W12" i="27" s="1"/>
  <c r="U811" i="22"/>
  <c r="V12" i="27" s="1"/>
  <c r="T811" i="22"/>
  <c r="U12" i="27" s="1"/>
  <c r="S811" i="22"/>
  <c r="T12" i="27" s="1"/>
  <c r="R811" i="22"/>
  <c r="S12" i="27" s="1"/>
  <c r="Q811" i="22"/>
  <c r="R12" i="27" s="1"/>
  <c r="P811" i="22"/>
  <c r="Q12" i="27" s="1"/>
  <c r="O811" i="22"/>
  <c r="P12" i="27" s="1"/>
  <c r="N811" i="22"/>
  <c r="O12" i="27" s="1"/>
  <c r="M811" i="22"/>
  <c r="N12" i="27" s="1"/>
  <c r="L811" i="22"/>
  <c r="M12" i="27" s="1"/>
  <c r="K811" i="22"/>
  <c r="L12" i="27" s="1"/>
  <c r="J811" i="22"/>
  <c r="K12" i="27" s="1"/>
  <c r="I811" i="22"/>
  <c r="J12" i="27" s="1"/>
  <c r="H811" i="22"/>
  <c r="I12" i="27" s="1"/>
  <c r="G811" i="22"/>
  <c r="H12" i="27" s="1"/>
  <c r="F811" i="22"/>
  <c r="G12" i="27" s="1"/>
  <c r="F626" i="22"/>
  <c r="G24" i="34" s="1"/>
  <c r="BN749" i="22"/>
  <c r="BO21" i="29" s="1"/>
  <c r="BM749" i="22"/>
  <c r="BN21" i="29" s="1"/>
  <c r="BL749" i="22"/>
  <c r="BM21" i="29" s="1"/>
  <c r="BK749" i="22"/>
  <c r="BL21" i="29" s="1"/>
  <c r="BJ749" i="22"/>
  <c r="BK21" i="29" s="1"/>
  <c r="BI749" i="22"/>
  <c r="BJ21" i="29" s="1"/>
  <c r="BH749" i="22"/>
  <c r="BI21" i="29" s="1"/>
  <c r="BG749" i="22"/>
  <c r="BH21" i="29" s="1"/>
  <c r="BF749" i="22"/>
  <c r="BG21" i="29" s="1"/>
  <c r="BE749" i="22"/>
  <c r="BF21" i="29" s="1"/>
  <c r="BD749" i="22"/>
  <c r="BE21" i="29" s="1"/>
  <c r="BC749" i="22"/>
  <c r="BD21" i="29" s="1"/>
  <c r="BB749" i="22"/>
  <c r="BC21" i="29" s="1"/>
  <c r="BA749" i="22"/>
  <c r="BB21" i="29" s="1"/>
  <c r="AZ749" i="22"/>
  <c r="BA21" i="29" s="1"/>
  <c r="AY749" i="22"/>
  <c r="AZ21" i="29" s="1"/>
  <c r="AX749" i="22"/>
  <c r="AY21" i="29" s="1"/>
  <c r="AW749" i="22"/>
  <c r="AX21" i="29" s="1"/>
  <c r="AV749" i="22"/>
  <c r="AW21" i="29" s="1"/>
  <c r="AU749" i="22"/>
  <c r="AV21" i="29" s="1"/>
  <c r="AT749" i="22"/>
  <c r="AU21" i="29" s="1"/>
  <c r="AS749" i="22"/>
  <c r="AT21" i="29" s="1"/>
  <c r="AR749" i="22"/>
  <c r="AS21" i="29" s="1"/>
  <c r="AQ749" i="22"/>
  <c r="AR21" i="29" s="1"/>
  <c r="AP749" i="22"/>
  <c r="AQ21" i="29" s="1"/>
  <c r="AO749" i="22"/>
  <c r="AP21" i="29" s="1"/>
  <c r="AN749" i="22"/>
  <c r="AO21" i="29" s="1"/>
  <c r="AM749" i="22"/>
  <c r="AN21" i="29" s="1"/>
  <c r="AL749" i="22"/>
  <c r="AM21" i="29" s="1"/>
  <c r="AK749" i="22"/>
  <c r="AL21" i="29" s="1"/>
  <c r="AJ749" i="22"/>
  <c r="AK21" i="29" s="1"/>
  <c r="AI749" i="22"/>
  <c r="AJ21" i="29" s="1"/>
  <c r="AH749" i="22"/>
  <c r="AI21" i="29" s="1"/>
  <c r="AG749" i="22"/>
  <c r="AH21" i="29" s="1"/>
  <c r="AF749" i="22"/>
  <c r="AG21" i="29" s="1"/>
  <c r="AE749" i="22"/>
  <c r="AF21" i="29" s="1"/>
  <c r="AD749" i="22"/>
  <c r="AE21" i="29" s="1"/>
  <c r="AC749" i="22"/>
  <c r="AD21" i="29" s="1"/>
  <c r="AB749" i="22"/>
  <c r="AC21" i="29" s="1"/>
  <c r="AA749" i="22"/>
  <c r="AB21" i="29" s="1"/>
  <c r="Z749" i="22"/>
  <c r="AA21" i="29" s="1"/>
  <c r="Y749" i="22"/>
  <c r="Z21" i="29" s="1"/>
  <c r="X749" i="22"/>
  <c r="Y21" i="29" s="1"/>
  <c r="W749" i="22"/>
  <c r="X21" i="29" s="1"/>
  <c r="V749" i="22"/>
  <c r="W21" i="29" s="1"/>
  <c r="U749" i="22"/>
  <c r="V21" i="29" s="1"/>
  <c r="T749" i="22"/>
  <c r="U21" i="29" s="1"/>
  <c r="S749" i="22"/>
  <c r="T21" i="29" s="1"/>
  <c r="R749" i="22"/>
  <c r="S21" i="29" s="1"/>
  <c r="Q749" i="22"/>
  <c r="R21" i="29" s="1"/>
  <c r="P749" i="22"/>
  <c r="Q21" i="29" s="1"/>
  <c r="O749" i="22"/>
  <c r="P21" i="29" s="1"/>
  <c r="N749" i="22"/>
  <c r="O21" i="29" s="1"/>
  <c r="M749" i="22"/>
  <c r="N21" i="29" s="1"/>
  <c r="L749" i="22"/>
  <c r="M21" i="29" s="1"/>
  <c r="K749" i="22"/>
  <c r="L21" i="29" s="1"/>
  <c r="J749" i="22"/>
  <c r="K21" i="29" s="1"/>
  <c r="I749" i="22"/>
  <c r="J21" i="29" s="1"/>
  <c r="H749" i="22"/>
  <c r="I21" i="29" s="1"/>
  <c r="G749" i="22"/>
  <c r="H21" i="29" s="1"/>
  <c r="F749" i="22"/>
  <c r="G21" i="29" s="1"/>
  <c r="BN686" i="22"/>
  <c r="BO21" i="31" s="1"/>
  <c r="BM686" i="22"/>
  <c r="BN21" i="31" s="1"/>
  <c r="BL686" i="22"/>
  <c r="BM21" i="31" s="1"/>
  <c r="BK686" i="22"/>
  <c r="BL21" i="31" s="1"/>
  <c r="BJ686" i="22"/>
  <c r="BK21" i="31" s="1"/>
  <c r="BI686" i="22"/>
  <c r="BJ21" i="31" s="1"/>
  <c r="BH686" i="22"/>
  <c r="BI21" i="31" s="1"/>
  <c r="BG686" i="22"/>
  <c r="BH21" i="31" s="1"/>
  <c r="BF686" i="22"/>
  <c r="BG21" i="31" s="1"/>
  <c r="BE686" i="22"/>
  <c r="BF21" i="31" s="1"/>
  <c r="BD686" i="22"/>
  <c r="BE21" i="31" s="1"/>
  <c r="BC686" i="22"/>
  <c r="BD21" i="31" s="1"/>
  <c r="BB686" i="22"/>
  <c r="BC21" i="31" s="1"/>
  <c r="BA686" i="22"/>
  <c r="BB21" i="31" s="1"/>
  <c r="AZ686" i="22"/>
  <c r="BA21" i="31" s="1"/>
  <c r="AY686" i="22"/>
  <c r="AZ21" i="31" s="1"/>
  <c r="AX686" i="22"/>
  <c r="AY21" i="31" s="1"/>
  <c r="AW686" i="22"/>
  <c r="AX21" i="31" s="1"/>
  <c r="AV686" i="22"/>
  <c r="AW21" i="31" s="1"/>
  <c r="AU686" i="22"/>
  <c r="AV21" i="31" s="1"/>
  <c r="AT686" i="22"/>
  <c r="AU21" i="31" s="1"/>
  <c r="AS686" i="22"/>
  <c r="AT21" i="31" s="1"/>
  <c r="AR686" i="22"/>
  <c r="AS21" i="31" s="1"/>
  <c r="AQ686" i="22"/>
  <c r="AR21" i="31" s="1"/>
  <c r="AP686" i="22"/>
  <c r="AQ21" i="31" s="1"/>
  <c r="AO686" i="22"/>
  <c r="AP21" i="31" s="1"/>
  <c r="AN686" i="22"/>
  <c r="AO21" i="31" s="1"/>
  <c r="AM686" i="22"/>
  <c r="AN21" i="31" s="1"/>
  <c r="AL686" i="22"/>
  <c r="AM21" i="31" s="1"/>
  <c r="AK686" i="22"/>
  <c r="AL21" i="31" s="1"/>
  <c r="AJ686" i="22"/>
  <c r="AK21" i="31" s="1"/>
  <c r="AI686" i="22"/>
  <c r="AJ21" i="31" s="1"/>
  <c r="AH686" i="22"/>
  <c r="AI21" i="31" s="1"/>
  <c r="AG686" i="22"/>
  <c r="AH21" i="31" s="1"/>
  <c r="AF686" i="22"/>
  <c r="AG21" i="31" s="1"/>
  <c r="AE686" i="22"/>
  <c r="AF21" i="31" s="1"/>
  <c r="AD686" i="22"/>
  <c r="AE21" i="31" s="1"/>
  <c r="AC686" i="22"/>
  <c r="AD21" i="31" s="1"/>
  <c r="AB686" i="22"/>
  <c r="AC21" i="31" s="1"/>
  <c r="AA686" i="22"/>
  <c r="AB21" i="31" s="1"/>
  <c r="Z686" i="22"/>
  <c r="AA21" i="31" s="1"/>
  <c r="Y686" i="22"/>
  <c r="Z21" i="31" s="1"/>
  <c r="X686" i="22"/>
  <c r="Y21" i="31" s="1"/>
  <c r="W686" i="22"/>
  <c r="X21" i="31" s="1"/>
  <c r="V686" i="22"/>
  <c r="W21" i="31" s="1"/>
  <c r="U686" i="22"/>
  <c r="V21" i="31" s="1"/>
  <c r="T686" i="22"/>
  <c r="U21" i="31" s="1"/>
  <c r="S686" i="22"/>
  <c r="T21" i="31" s="1"/>
  <c r="R686" i="22"/>
  <c r="S21" i="31" s="1"/>
  <c r="Q686" i="22"/>
  <c r="R21" i="31" s="1"/>
  <c r="P686" i="22"/>
  <c r="Q21" i="31" s="1"/>
  <c r="O686" i="22"/>
  <c r="P21" i="31" s="1"/>
  <c r="N686" i="22"/>
  <c r="O21" i="31" s="1"/>
  <c r="M686" i="22"/>
  <c r="N21" i="31" s="1"/>
  <c r="L686" i="22"/>
  <c r="M21" i="31" s="1"/>
  <c r="K686" i="22"/>
  <c r="L21" i="31" s="1"/>
  <c r="J686" i="22"/>
  <c r="K21" i="31" s="1"/>
  <c r="I686" i="22"/>
  <c r="J21" i="31" s="1"/>
  <c r="H686" i="22"/>
  <c r="I21" i="31" s="1"/>
  <c r="G686" i="22"/>
  <c r="H21" i="31" s="1"/>
  <c r="F686" i="22"/>
  <c r="G21" i="31" s="1"/>
  <c r="BN812" i="22"/>
  <c r="BO13" i="27" s="1"/>
  <c r="BM812" i="22"/>
  <c r="BN13" i="27" s="1"/>
  <c r="BL812" i="22"/>
  <c r="BM13" i="27" s="1"/>
  <c r="BK812" i="22"/>
  <c r="BL13" i="27" s="1"/>
  <c r="BJ812" i="22"/>
  <c r="BK13" i="27" s="1"/>
  <c r="BI812" i="22"/>
  <c r="BJ13" i="27" s="1"/>
  <c r="BH812" i="22"/>
  <c r="BI13" i="27" s="1"/>
  <c r="BG812" i="22"/>
  <c r="BH13" i="27" s="1"/>
  <c r="BF812" i="22"/>
  <c r="BG13" i="27" s="1"/>
  <c r="BE812" i="22"/>
  <c r="BF13" i="27" s="1"/>
  <c r="BD812" i="22"/>
  <c r="BE13" i="27" s="1"/>
  <c r="BC812" i="22"/>
  <c r="BD13" i="27" s="1"/>
  <c r="BB812" i="22"/>
  <c r="BC13" i="27" s="1"/>
  <c r="BA812" i="22"/>
  <c r="BB13" i="27" s="1"/>
  <c r="AZ812" i="22"/>
  <c r="BA13" i="27" s="1"/>
  <c r="AY812" i="22"/>
  <c r="AZ13" i="27" s="1"/>
  <c r="AX812" i="22"/>
  <c r="AY13" i="27" s="1"/>
  <c r="AW812" i="22"/>
  <c r="AX13" i="27" s="1"/>
  <c r="AV812" i="22"/>
  <c r="AW13" i="27" s="1"/>
  <c r="AU812" i="22"/>
  <c r="AV13" i="27" s="1"/>
  <c r="AT812" i="22"/>
  <c r="AU13" i="27" s="1"/>
  <c r="AS812" i="22"/>
  <c r="AT13" i="27" s="1"/>
  <c r="AR812" i="22"/>
  <c r="AS13" i="27" s="1"/>
  <c r="AQ812" i="22"/>
  <c r="AR13" i="27" s="1"/>
  <c r="AP812" i="22"/>
  <c r="AQ13" i="27" s="1"/>
  <c r="AO812" i="22"/>
  <c r="AP13" i="27" s="1"/>
  <c r="AN812" i="22"/>
  <c r="AO13" i="27" s="1"/>
  <c r="AM812" i="22"/>
  <c r="AN13" i="27" s="1"/>
  <c r="AL812" i="22"/>
  <c r="AM13" i="27" s="1"/>
  <c r="AK812" i="22"/>
  <c r="AL13" i="27" s="1"/>
  <c r="AJ812" i="22"/>
  <c r="AK13" i="27" s="1"/>
  <c r="AI812" i="22"/>
  <c r="AJ13" i="27" s="1"/>
  <c r="AH812" i="22"/>
  <c r="AI13" i="27" s="1"/>
  <c r="AG812" i="22"/>
  <c r="AH13" i="27" s="1"/>
  <c r="AF812" i="22"/>
  <c r="AG13" i="27" s="1"/>
  <c r="AE812" i="22"/>
  <c r="AF13" i="27" s="1"/>
  <c r="AD812" i="22"/>
  <c r="AE13" i="27" s="1"/>
  <c r="AC812" i="22"/>
  <c r="AD13" i="27" s="1"/>
  <c r="AB812" i="22"/>
  <c r="AC13" i="27" s="1"/>
  <c r="AA812" i="22"/>
  <c r="AB13" i="27" s="1"/>
  <c r="Z812" i="22"/>
  <c r="AA13" i="27" s="1"/>
  <c r="Y812" i="22"/>
  <c r="Z13" i="27" s="1"/>
  <c r="X812" i="22"/>
  <c r="Y13" i="27" s="1"/>
  <c r="W812" i="22"/>
  <c r="X13" i="27" s="1"/>
  <c r="V812" i="22"/>
  <c r="W13" i="27" s="1"/>
  <c r="U812" i="22"/>
  <c r="V13" i="27" s="1"/>
  <c r="T812" i="22"/>
  <c r="U13" i="27" s="1"/>
  <c r="S812" i="22"/>
  <c r="T13" i="27" s="1"/>
  <c r="R812" i="22"/>
  <c r="S13" i="27" s="1"/>
  <c r="Q812" i="22"/>
  <c r="R13" i="27" s="1"/>
  <c r="P812" i="22"/>
  <c r="Q13" i="27" s="1"/>
  <c r="O812" i="22"/>
  <c r="P13" i="27" s="1"/>
  <c r="N812" i="22"/>
  <c r="O13" i="27" s="1"/>
  <c r="M812" i="22"/>
  <c r="N13" i="27" s="1"/>
  <c r="L812" i="22"/>
  <c r="M13" i="27" s="1"/>
  <c r="K812" i="22"/>
  <c r="L13" i="27" s="1"/>
  <c r="J812" i="22"/>
  <c r="K13" i="27" s="1"/>
  <c r="I812" i="22"/>
  <c r="J13" i="27" s="1"/>
  <c r="H812" i="22"/>
  <c r="I13" i="27" s="1"/>
  <c r="G812" i="22"/>
  <c r="H13" i="27" s="1"/>
  <c r="F812" i="22"/>
  <c r="G13" i="27" s="1"/>
  <c r="F627" i="22"/>
  <c r="G25" i="34" s="1"/>
  <c r="BN750" i="22"/>
  <c r="BO22" i="29" s="1"/>
  <c r="BM750" i="22"/>
  <c r="BN22" i="29" s="1"/>
  <c r="BL750" i="22"/>
  <c r="BM22" i="29" s="1"/>
  <c r="BK750" i="22"/>
  <c r="BL22" i="29" s="1"/>
  <c r="BJ750" i="22"/>
  <c r="BK22" i="29" s="1"/>
  <c r="BI750" i="22"/>
  <c r="BJ22" i="29" s="1"/>
  <c r="BH750" i="22"/>
  <c r="BI22" i="29" s="1"/>
  <c r="BG750" i="22"/>
  <c r="BH22" i="29" s="1"/>
  <c r="BF750" i="22"/>
  <c r="BG22" i="29" s="1"/>
  <c r="BE750" i="22"/>
  <c r="BF22" i="29" s="1"/>
  <c r="BD750" i="22"/>
  <c r="BE22" i="29" s="1"/>
  <c r="BC750" i="22"/>
  <c r="BD22" i="29" s="1"/>
  <c r="BB750" i="22"/>
  <c r="BC22" i="29" s="1"/>
  <c r="BA750" i="22"/>
  <c r="BB22" i="29" s="1"/>
  <c r="AZ750" i="22"/>
  <c r="BA22" i="29" s="1"/>
  <c r="AY750" i="22"/>
  <c r="AZ22" i="29" s="1"/>
  <c r="AX750" i="22"/>
  <c r="AY22" i="29" s="1"/>
  <c r="AW750" i="22"/>
  <c r="AX22" i="29" s="1"/>
  <c r="AV750" i="22"/>
  <c r="AW22" i="29" s="1"/>
  <c r="AU750" i="22"/>
  <c r="AV22" i="29" s="1"/>
  <c r="AT750" i="22"/>
  <c r="AU22" i="29" s="1"/>
  <c r="AS750" i="22"/>
  <c r="AT22" i="29" s="1"/>
  <c r="AR750" i="22"/>
  <c r="AS22" i="29" s="1"/>
  <c r="AQ750" i="22"/>
  <c r="AR22" i="29" s="1"/>
  <c r="AP750" i="22"/>
  <c r="AQ22" i="29" s="1"/>
  <c r="AO750" i="22"/>
  <c r="AP22" i="29" s="1"/>
  <c r="AN750" i="22"/>
  <c r="AO22" i="29" s="1"/>
  <c r="AM750" i="22"/>
  <c r="AN22" i="29" s="1"/>
  <c r="AL750" i="22"/>
  <c r="AM22" i="29" s="1"/>
  <c r="AK750" i="22"/>
  <c r="AL22" i="29" s="1"/>
  <c r="AJ750" i="22"/>
  <c r="AK22" i="29" s="1"/>
  <c r="AI750" i="22"/>
  <c r="AJ22" i="29" s="1"/>
  <c r="AH750" i="22"/>
  <c r="AI22" i="29" s="1"/>
  <c r="AG750" i="22"/>
  <c r="AH22" i="29" s="1"/>
  <c r="AF750" i="22"/>
  <c r="AG22" i="29" s="1"/>
  <c r="AE750" i="22"/>
  <c r="AF22" i="29" s="1"/>
  <c r="AD750" i="22"/>
  <c r="AE22" i="29" s="1"/>
  <c r="AC750" i="22"/>
  <c r="AD22" i="29" s="1"/>
  <c r="AB750" i="22"/>
  <c r="AC22" i="29" s="1"/>
  <c r="AA750" i="22"/>
  <c r="AB22" i="29" s="1"/>
  <c r="Z750" i="22"/>
  <c r="AA22" i="29" s="1"/>
  <c r="Y750" i="22"/>
  <c r="Z22" i="29" s="1"/>
  <c r="X750" i="22"/>
  <c r="Y22" i="29" s="1"/>
  <c r="W750" i="22"/>
  <c r="X22" i="29" s="1"/>
  <c r="V750" i="22"/>
  <c r="W22" i="29" s="1"/>
  <c r="U750" i="22"/>
  <c r="V22" i="29" s="1"/>
  <c r="T750" i="22"/>
  <c r="U22" i="29" s="1"/>
  <c r="S750" i="22"/>
  <c r="T22" i="29" s="1"/>
  <c r="R750" i="22"/>
  <c r="S22" i="29" s="1"/>
  <c r="Q750" i="22"/>
  <c r="R22" i="29" s="1"/>
  <c r="P750" i="22"/>
  <c r="Q22" i="29" s="1"/>
  <c r="O750" i="22"/>
  <c r="P22" i="29" s="1"/>
  <c r="N750" i="22"/>
  <c r="O22" i="29" s="1"/>
  <c r="M750" i="22"/>
  <c r="N22" i="29" s="1"/>
  <c r="L750" i="22"/>
  <c r="M22" i="29" s="1"/>
  <c r="K750" i="22"/>
  <c r="L22" i="29" s="1"/>
  <c r="J750" i="22"/>
  <c r="K22" i="29" s="1"/>
  <c r="I750" i="22"/>
  <c r="J22" i="29" s="1"/>
  <c r="H750" i="22"/>
  <c r="I22" i="29" s="1"/>
  <c r="G750" i="22"/>
  <c r="H22" i="29" s="1"/>
  <c r="F750" i="22"/>
  <c r="G22" i="29" s="1"/>
  <c r="BN687" i="22"/>
  <c r="BO22" i="31" s="1"/>
  <c r="BM687" i="22"/>
  <c r="BN22" i="31" s="1"/>
  <c r="BL687" i="22"/>
  <c r="BM22" i="31" s="1"/>
  <c r="BK687" i="22"/>
  <c r="BL22" i="31" s="1"/>
  <c r="BJ687" i="22"/>
  <c r="BK22" i="31" s="1"/>
  <c r="BI687" i="22"/>
  <c r="BJ22" i="31" s="1"/>
  <c r="BH687" i="22"/>
  <c r="BI22" i="31" s="1"/>
  <c r="BG687" i="22"/>
  <c r="BH22" i="31" s="1"/>
  <c r="BF687" i="22"/>
  <c r="BG22" i="31" s="1"/>
  <c r="BE687" i="22"/>
  <c r="BF22" i="31" s="1"/>
  <c r="BD687" i="22"/>
  <c r="BE22" i="31" s="1"/>
  <c r="BC687" i="22"/>
  <c r="BD22" i="31" s="1"/>
  <c r="BB687" i="22"/>
  <c r="BC22" i="31" s="1"/>
  <c r="BA687" i="22"/>
  <c r="BB22" i="31" s="1"/>
  <c r="AZ687" i="22"/>
  <c r="BA22" i="31" s="1"/>
  <c r="AY687" i="22"/>
  <c r="AZ22" i="31" s="1"/>
  <c r="AX687" i="22"/>
  <c r="AY22" i="31" s="1"/>
  <c r="AW687" i="22"/>
  <c r="AX22" i="31" s="1"/>
  <c r="AV687" i="22"/>
  <c r="AW22" i="31" s="1"/>
  <c r="AU687" i="22"/>
  <c r="AV22" i="31" s="1"/>
  <c r="AT687" i="22"/>
  <c r="AU22" i="31" s="1"/>
  <c r="AS687" i="22"/>
  <c r="AT22" i="31" s="1"/>
  <c r="AR687" i="22"/>
  <c r="AS22" i="31" s="1"/>
  <c r="AQ687" i="22"/>
  <c r="AR22" i="31" s="1"/>
  <c r="AP687" i="22"/>
  <c r="AQ22" i="31" s="1"/>
  <c r="AO687" i="22"/>
  <c r="AP22" i="31" s="1"/>
  <c r="AN687" i="22"/>
  <c r="AO22" i="31" s="1"/>
  <c r="AM687" i="22"/>
  <c r="AN22" i="31" s="1"/>
  <c r="AL687" i="22"/>
  <c r="AM22" i="31" s="1"/>
  <c r="AK687" i="22"/>
  <c r="AL22" i="31" s="1"/>
  <c r="AJ687" i="22"/>
  <c r="AK22" i="31" s="1"/>
  <c r="AI687" i="22"/>
  <c r="AJ22" i="31" s="1"/>
  <c r="AH687" i="22"/>
  <c r="AI22" i="31" s="1"/>
  <c r="AG687" i="22"/>
  <c r="AH22" i="31" s="1"/>
  <c r="AF687" i="22"/>
  <c r="AG22" i="31" s="1"/>
  <c r="AE687" i="22"/>
  <c r="AF22" i="31" s="1"/>
  <c r="AD687" i="22"/>
  <c r="AE22" i="31" s="1"/>
  <c r="AC687" i="22"/>
  <c r="AD22" i="31" s="1"/>
  <c r="AB687" i="22"/>
  <c r="AC22" i="31" s="1"/>
  <c r="AA687" i="22"/>
  <c r="AB22" i="31" s="1"/>
  <c r="Z687" i="22"/>
  <c r="AA22" i="31" s="1"/>
  <c r="Y687" i="22"/>
  <c r="Z22" i="31" s="1"/>
  <c r="X687" i="22"/>
  <c r="Y22" i="31" s="1"/>
  <c r="W687" i="22"/>
  <c r="X22" i="31" s="1"/>
  <c r="V687" i="22"/>
  <c r="W22" i="31" s="1"/>
  <c r="U687" i="22"/>
  <c r="V22" i="31" s="1"/>
  <c r="T687" i="22"/>
  <c r="U22" i="31" s="1"/>
  <c r="S687" i="22"/>
  <c r="T22" i="31" s="1"/>
  <c r="R687" i="22"/>
  <c r="S22" i="31" s="1"/>
  <c r="Q687" i="22"/>
  <c r="R22" i="31" s="1"/>
  <c r="P687" i="22"/>
  <c r="Q22" i="31" s="1"/>
  <c r="O687" i="22"/>
  <c r="P22" i="31" s="1"/>
  <c r="N687" i="22"/>
  <c r="O22" i="31" s="1"/>
  <c r="M687" i="22"/>
  <c r="N22" i="31" s="1"/>
  <c r="L687" i="22"/>
  <c r="M22" i="31" s="1"/>
  <c r="K687" i="22"/>
  <c r="L22" i="31" s="1"/>
  <c r="J687" i="22"/>
  <c r="K22" i="31" s="1"/>
  <c r="I687" i="22"/>
  <c r="J22" i="31" s="1"/>
  <c r="H687" i="22"/>
  <c r="I22" i="31" s="1"/>
  <c r="G687" i="22"/>
  <c r="H22" i="31" s="1"/>
  <c r="F687" i="22"/>
  <c r="G22" i="31" s="1"/>
  <c r="G483" i="22"/>
  <c r="G452" i="22"/>
  <c r="G420" i="22"/>
  <c r="H289" i="22"/>
  <c r="G482" i="22"/>
  <c r="G451" i="22"/>
  <c r="G419" i="22"/>
  <c r="H288" i="22"/>
  <c r="G481" i="22"/>
  <c r="G450" i="22"/>
  <c r="G418" i="22"/>
  <c r="H287" i="22"/>
  <c r="G479" i="22"/>
  <c r="G448" i="22"/>
  <c r="G416" i="22"/>
  <c r="H285" i="22"/>
  <c r="G478" i="22"/>
  <c r="G447" i="22"/>
  <c r="G415" i="22"/>
  <c r="H284" i="22"/>
  <c r="G477" i="22"/>
  <c r="G446" i="22"/>
  <c r="G414" i="22"/>
  <c r="H283" i="22"/>
  <c r="H324" i="22"/>
  <c r="G517" i="22"/>
  <c r="G548" i="22"/>
  <c r="H325" i="22"/>
  <c r="G518" i="22"/>
  <c r="G549" i="22"/>
  <c r="H326" i="22"/>
  <c r="G519" i="22"/>
  <c r="G550" i="22"/>
  <c r="H328" i="22"/>
  <c r="G521" i="22"/>
  <c r="G552" i="22"/>
  <c r="H329" i="22"/>
  <c r="G522" i="22"/>
  <c r="G553" i="22"/>
  <c r="H330" i="22"/>
  <c r="G523" i="22"/>
  <c r="G554" i="22"/>
  <c r="H340" i="22"/>
  <c r="G533" i="22"/>
  <c r="G564" i="22"/>
  <c r="H341" i="22"/>
  <c r="G534" i="22"/>
  <c r="G565" i="22"/>
  <c r="H342" i="22"/>
  <c r="G535" i="22"/>
  <c r="G566" i="22"/>
  <c r="H344" i="22"/>
  <c r="G537" i="22"/>
  <c r="G568" i="22"/>
  <c r="H345" i="22"/>
  <c r="G538" i="22"/>
  <c r="G569" i="22"/>
  <c r="H346" i="22"/>
  <c r="G539" i="22"/>
  <c r="G570" i="22"/>
  <c r="J391" i="8"/>
  <c r="J423" i="8" s="1"/>
  <c r="K325" i="8"/>
  <c r="K359" i="8" s="1"/>
  <c r="L259" i="8" s="1"/>
  <c r="L292" i="8" s="1"/>
  <c r="G75" i="34" l="1"/>
  <c r="P745" i="8"/>
  <c r="Q74" i="29" s="1"/>
  <c r="AV745" i="8"/>
  <c r="AW74" i="29" s="1"/>
  <c r="BD745" i="8"/>
  <c r="BE74" i="29" s="1"/>
  <c r="BL745" i="8"/>
  <c r="BM74" i="29" s="1"/>
  <c r="J682" i="8"/>
  <c r="K75" i="31" s="1"/>
  <c r="N682" i="8"/>
  <c r="O75" i="31" s="1"/>
  <c r="R682" i="8"/>
  <c r="S75" i="31" s="1"/>
  <c r="Z682" i="8"/>
  <c r="AA75" i="31" s="1"/>
  <c r="AH682" i="8"/>
  <c r="AI75" i="31" s="1"/>
  <c r="AP682" i="8"/>
  <c r="AQ75" i="31" s="1"/>
  <c r="AX682" i="8"/>
  <c r="AY75" i="31" s="1"/>
  <c r="BF682" i="8"/>
  <c r="BG75" i="31" s="1"/>
  <c r="BN682" i="8"/>
  <c r="BO75" i="31" s="1"/>
  <c r="H807" i="8"/>
  <c r="AV807" i="8"/>
  <c r="BH807" i="8"/>
  <c r="F807" i="8"/>
  <c r="N745" i="8"/>
  <c r="O74" i="29" s="1"/>
  <c r="V745" i="8"/>
  <c r="W74" i="29" s="1"/>
  <c r="AD745" i="8"/>
  <c r="AE74" i="29" s="1"/>
  <c r="AL745" i="8"/>
  <c r="AM74" i="29" s="1"/>
  <c r="AT745" i="8"/>
  <c r="AU74" i="29" s="1"/>
  <c r="BB745" i="8"/>
  <c r="BC74" i="29" s="1"/>
  <c r="BJ745" i="8"/>
  <c r="BK74" i="29" s="1"/>
  <c r="H682" i="8"/>
  <c r="I75" i="31" s="1"/>
  <c r="L682" i="8"/>
  <c r="M75" i="31" s="1"/>
  <c r="T682" i="8"/>
  <c r="U75" i="31" s="1"/>
  <c r="AB682" i="8"/>
  <c r="AC75" i="31" s="1"/>
  <c r="AJ682" i="8"/>
  <c r="AK75" i="31" s="1"/>
  <c r="AR682" i="8"/>
  <c r="AS75" i="31" s="1"/>
  <c r="AZ682" i="8"/>
  <c r="BA75" i="31" s="1"/>
  <c r="BH682" i="8"/>
  <c r="BI75" i="31" s="1"/>
  <c r="W682" i="8"/>
  <c r="X75" i="31" s="1"/>
  <c r="BC682" i="8"/>
  <c r="BD75" i="31" s="1"/>
  <c r="BK682" i="8"/>
  <c r="BL75" i="31" s="1"/>
  <c r="L807" i="8"/>
  <c r="P807" i="8"/>
  <c r="T807" i="8"/>
  <c r="X807" i="8"/>
  <c r="AB807" i="8"/>
  <c r="AF807" i="8"/>
  <c r="AJ807" i="8"/>
  <c r="AN807" i="8"/>
  <c r="AR807" i="8"/>
  <c r="AZ807" i="8"/>
  <c r="BD807" i="8"/>
  <c r="BL807" i="8"/>
  <c r="J745" i="8"/>
  <c r="K74" i="29" s="1"/>
  <c r="R745" i="8"/>
  <c r="S74" i="29" s="1"/>
  <c r="Z745" i="8"/>
  <c r="AA74" i="29" s="1"/>
  <c r="AH745" i="8"/>
  <c r="AI74" i="29" s="1"/>
  <c r="AP745" i="8"/>
  <c r="AQ74" i="29" s="1"/>
  <c r="AX745" i="8"/>
  <c r="AY74" i="29" s="1"/>
  <c r="BF745" i="8"/>
  <c r="BG74" i="29" s="1"/>
  <c r="BN745" i="8"/>
  <c r="BO74" i="29" s="1"/>
  <c r="P682" i="8"/>
  <c r="Q75" i="31" s="1"/>
  <c r="X682" i="8"/>
  <c r="Y75" i="31" s="1"/>
  <c r="AF682" i="8"/>
  <c r="AG75" i="31" s="1"/>
  <c r="AN682" i="8"/>
  <c r="AO75" i="31" s="1"/>
  <c r="AV682" i="8"/>
  <c r="AW75" i="31" s="1"/>
  <c r="BD682" i="8"/>
  <c r="BE75" i="31" s="1"/>
  <c r="BL682" i="8"/>
  <c r="BM75" i="31" s="1"/>
  <c r="I807" i="8"/>
  <c r="M807" i="8"/>
  <c r="Q807" i="8"/>
  <c r="U807" i="8"/>
  <c r="Y807" i="8"/>
  <c r="AC807" i="8"/>
  <c r="AG807" i="8"/>
  <c r="AK807" i="8"/>
  <c r="AO807" i="8"/>
  <c r="AS807" i="8"/>
  <c r="AW807" i="8"/>
  <c r="BA807" i="8"/>
  <c r="BE807" i="8"/>
  <c r="BI807" i="8"/>
  <c r="BM807" i="8"/>
  <c r="G745" i="8"/>
  <c r="H74" i="29" s="1"/>
  <c r="K745" i="8"/>
  <c r="L74" i="29" s="1"/>
  <c r="O745" i="8"/>
  <c r="P74" i="29" s="1"/>
  <c r="S745" i="8"/>
  <c r="T74" i="29" s="1"/>
  <c r="W745" i="8"/>
  <c r="X74" i="29" s="1"/>
  <c r="AA745" i="8"/>
  <c r="AB74" i="29" s="1"/>
  <c r="AE745" i="8"/>
  <c r="AF74" i="29" s="1"/>
  <c r="AI745" i="8"/>
  <c r="AJ74" i="29" s="1"/>
  <c r="AM745" i="8"/>
  <c r="AN74" i="29" s="1"/>
  <c r="AQ745" i="8"/>
  <c r="AR74" i="29" s="1"/>
  <c r="AU745" i="8"/>
  <c r="AV74" i="29" s="1"/>
  <c r="AY745" i="8"/>
  <c r="AZ74" i="29" s="1"/>
  <c r="BC745" i="8"/>
  <c r="BD74" i="29" s="1"/>
  <c r="BG745" i="8"/>
  <c r="BH74" i="29" s="1"/>
  <c r="BK745" i="8"/>
  <c r="BL74" i="29" s="1"/>
  <c r="F745" i="8"/>
  <c r="G74" i="29" s="1"/>
  <c r="I682" i="8"/>
  <c r="J75" i="31" s="1"/>
  <c r="M682" i="8"/>
  <c r="N75" i="31" s="1"/>
  <c r="Q682" i="8"/>
  <c r="R75" i="31" s="1"/>
  <c r="U682" i="8"/>
  <c r="V75" i="31" s="1"/>
  <c r="Y682" i="8"/>
  <c r="Z75" i="31" s="1"/>
  <c r="AC682" i="8"/>
  <c r="AD75" i="31" s="1"/>
  <c r="AG682" i="8"/>
  <c r="AH75" i="31" s="1"/>
  <c r="AK682" i="8"/>
  <c r="AL75" i="31" s="1"/>
  <c r="AO682" i="8"/>
  <c r="AP75" i="31" s="1"/>
  <c r="AS682" i="8"/>
  <c r="AT75" i="31" s="1"/>
  <c r="AW682" i="8"/>
  <c r="AX75" i="31" s="1"/>
  <c r="BA682" i="8"/>
  <c r="BB75" i="31" s="1"/>
  <c r="BE682" i="8"/>
  <c r="BF75" i="31" s="1"/>
  <c r="BI682" i="8"/>
  <c r="BJ75" i="31" s="1"/>
  <c r="BM682" i="8"/>
  <c r="BN75" i="31" s="1"/>
  <c r="J807" i="8"/>
  <c r="N807" i="8"/>
  <c r="R807" i="8"/>
  <c r="V807" i="8"/>
  <c r="Z807" i="8"/>
  <c r="AD807" i="8"/>
  <c r="AH807" i="8"/>
  <c r="AL807" i="8"/>
  <c r="AP807" i="8"/>
  <c r="AT807" i="8"/>
  <c r="AX807" i="8"/>
  <c r="BB807" i="8"/>
  <c r="BF807" i="8"/>
  <c r="BJ807" i="8"/>
  <c r="BN807" i="8"/>
  <c r="H745" i="8"/>
  <c r="I74" i="29" s="1"/>
  <c r="L745" i="8"/>
  <c r="M74" i="29" s="1"/>
  <c r="T745" i="8"/>
  <c r="U74" i="29" s="1"/>
  <c r="X745" i="8"/>
  <c r="Y74" i="29" s="1"/>
  <c r="AB745" i="8"/>
  <c r="AC74" i="29" s="1"/>
  <c r="AF745" i="8"/>
  <c r="AG74" i="29" s="1"/>
  <c r="AJ745" i="8"/>
  <c r="AK74" i="29" s="1"/>
  <c r="AN745" i="8"/>
  <c r="AO74" i="29" s="1"/>
  <c r="AR745" i="8"/>
  <c r="AS74" i="29" s="1"/>
  <c r="AZ745" i="8"/>
  <c r="BA74" i="29" s="1"/>
  <c r="BH745" i="8"/>
  <c r="BI74" i="29" s="1"/>
  <c r="F682" i="8"/>
  <c r="G75" i="31" s="1"/>
  <c r="G38" i="38" s="1"/>
  <c r="V682" i="8"/>
  <c r="W75" i="31" s="1"/>
  <c r="AD682" i="8"/>
  <c r="AE75" i="31" s="1"/>
  <c r="AL682" i="8"/>
  <c r="AM75" i="31" s="1"/>
  <c r="AT682" i="8"/>
  <c r="AU75" i="31" s="1"/>
  <c r="BB682" i="8"/>
  <c r="BC75" i="31" s="1"/>
  <c r="BJ682" i="8"/>
  <c r="BK75" i="31" s="1"/>
  <c r="K807" i="8"/>
  <c r="O807" i="8"/>
  <c r="S807" i="8"/>
  <c r="W807" i="8"/>
  <c r="AA807" i="8"/>
  <c r="AE807" i="8"/>
  <c r="AI807" i="8"/>
  <c r="AM807" i="8"/>
  <c r="AQ807" i="8"/>
  <c r="AU807" i="8"/>
  <c r="AY807" i="8"/>
  <c r="BC807" i="8"/>
  <c r="BG807" i="8"/>
  <c r="BK807" i="8"/>
  <c r="G807" i="8"/>
  <c r="I745" i="8"/>
  <c r="J74" i="29" s="1"/>
  <c r="M745" i="8"/>
  <c r="N74" i="29" s="1"/>
  <c r="Q745" i="8"/>
  <c r="R74" i="29" s="1"/>
  <c r="U745" i="8"/>
  <c r="V74" i="29" s="1"/>
  <c r="Y745" i="8"/>
  <c r="Z74" i="29" s="1"/>
  <c r="AC745" i="8"/>
  <c r="AD74" i="29" s="1"/>
  <c r="AG745" i="8"/>
  <c r="AH74" i="29" s="1"/>
  <c r="AK745" i="8"/>
  <c r="AL74" i="29" s="1"/>
  <c r="AO745" i="8"/>
  <c r="AP74" i="29" s="1"/>
  <c r="AS745" i="8"/>
  <c r="AT74" i="29" s="1"/>
  <c r="AW745" i="8"/>
  <c r="AX74" i="29" s="1"/>
  <c r="BA745" i="8"/>
  <c r="BB74" i="29" s="1"/>
  <c r="BE745" i="8"/>
  <c r="BF74" i="29" s="1"/>
  <c r="BI745" i="8"/>
  <c r="BJ74" i="29" s="1"/>
  <c r="BM745" i="8"/>
  <c r="BN74" i="29" s="1"/>
  <c r="G682" i="8"/>
  <c r="H75" i="31" s="1"/>
  <c r="K682" i="8"/>
  <c r="L75" i="31" s="1"/>
  <c r="O682" i="8"/>
  <c r="P75" i="31" s="1"/>
  <c r="S682" i="8"/>
  <c r="T75" i="31" s="1"/>
  <c r="AA682" i="8"/>
  <c r="AB75" i="31" s="1"/>
  <c r="AE682" i="8"/>
  <c r="AF75" i="31" s="1"/>
  <c r="AI682" i="8"/>
  <c r="AJ75" i="31" s="1"/>
  <c r="AM682" i="8"/>
  <c r="AN75" i="31" s="1"/>
  <c r="AQ682" i="8"/>
  <c r="AR75" i="31" s="1"/>
  <c r="AU682" i="8"/>
  <c r="AV75" i="31" s="1"/>
  <c r="AY682" i="8"/>
  <c r="AZ75" i="31" s="1"/>
  <c r="BG682" i="8"/>
  <c r="BH75" i="31" s="1"/>
  <c r="F622" i="8"/>
  <c r="G432" i="8"/>
  <c r="H444" i="8"/>
  <c r="J379" i="8"/>
  <c r="G492" i="8"/>
  <c r="G429" i="8"/>
  <c r="H412" i="8"/>
  <c r="H408" i="8"/>
  <c r="H423" i="8"/>
  <c r="G460" i="8"/>
  <c r="G76" i="34"/>
  <c r="V808" i="8"/>
  <c r="AP808" i="8"/>
  <c r="BJ808" i="8"/>
  <c r="S746" i="8"/>
  <c r="T75" i="29" s="1"/>
  <c r="AM746" i="8"/>
  <c r="AN75" i="29" s="1"/>
  <c r="BG746" i="8"/>
  <c r="BH75" i="29" s="1"/>
  <c r="P683" i="8"/>
  <c r="Q76" i="31" s="1"/>
  <c r="AJ683" i="8"/>
  <c r="AK76" i="31" s="1"/>
  <c r="BD683" i="8"/>
  <c r="BE76" i="31" s="1"/>
  <c r="W808" i="8"/>
  <c r="AQ808" i="8"/>
  <c r="BK808" i="8"/>
  <c r="T746" i="8"/>
  <c r="U75" i="29" s="1"/>
  <c r="AN746" i="8"/>
  <c r="AO75" i="29" s="1"/>
  <c r="BH746" i="8"/>
  <c r="BI75" i="29" s="1"/>
  <c r="Q683" i="8"/>
  <c r="R76" i="31" s="1"/>
  <c r="AK683" i="8"/>
  <c r="AL76" i="31" s="1"/>
  <c r="BE683" i="8"/>
  <c r="BF76" i="31" s="1"/>
  <c r="S683" i="8"/>
  <c r="T76" i="31" s="1"/>
  <c r="BG683" i="8"/>
  <c r="BH76" i="31" s="1"/>
  <c r="X808" i="8"/>
  <c r="AR808" i="8"/>
  <c r="BL808" i="8"/>
  <c r="U746" i="8"/>
  <c r="V75" i="29" s="1"/>
  <c r="AO746" i="8"/>
  <c r="AP75" i="29" s="1"/>
  <c r="BI746" i="8"/>
  <c r="BJ75" i="29" s="1"/>
  <c r="R683" i="8"/>
  <c r="S76" i="31" s="1"/>
  <c r="AL683" i="8"/>
  <c r="AM76" i="31" s="1"/>
  <c r="BF683" i="8"/>
  <c r="BG76" i="31" s="1"/>
  <c r="H808" i="8"/>
  <c r="AB808" i="8"/>
  <c r="AV808" i="8"/>
  <c r="F808" i="8"/>
  <c r="Y746" i="8"/>
  <c r="Z75" i="29" s="1"/>
  <c r="AS746" i="8"/>
  <c r="AT75" i="29" s="1"/>
  <c r="BM746" i="8"/>
  <c r="BN75" i="29" s="1"/>
  <c r="V683" i="8"/>
  <c r="W76" i="31" s="1"/>
  <c r="AP683" i="8"/>
  <c r="AQ76" i="31" s="1"/>
  <c r="BJ683" i="8"/>
  <c r="BK76" i="31" s="1"/>
  <c r="AG808" i="8"/>
  <c r="BA808" i="8"/>
  <c r="AD746" i="8"/>
  <c r="AE75" i="29" s="1"/>
  <c r="G683" i="8"/>
  <c r="H76" i="31" s="1"/>
  <c r="AA683" i="8"/>
  <c r="AB76" i="31" s="1"/>
  <c r="Y808" i="8"/>
  <c r="AS808" i="8"/>
  <c r="BM808" i="8"/>
  <c r="V746" i="8"/>
  <c r="W75" i="29" s="1"/>
  <c r="AP746" i="8"/>
  <c r="AQ75" i="29" s="1"/>
  <c r="BJ746" i="8"/>
  <c r="BK75" i="29" s="1"/>
  <c r="AM683" i="8"/>
  <c r="AN76" i="31" s="1"/>
  <c r="AA808" i="8"/>
  <c r="AU808" i="8"/>
  <c r="G808" i="8"/>
  <c r="X746" i="8"/>
  <c r="Y75" i="29" s="1"/>
  <c r="AR746" i="8"/>
  <c r="AS75" i="29" s="1"/>
  <c r="BL746" i="8"/>
  <c r="BM75" i="29" s="1"/>
  <c r="U683" i="8"/>
  <c r="V76" i="31" s="1"/>
  <c r="AO683" i="8"/>
  <c r="AP76" i="31" s="1"/>
  <c r="BI683" i="8"/>
  <c r="BJ76" i="31" s="1"/>
  <c r="AX683" i="8"/>
  <c r="AY76" i="31" s="1"/>
  <c r="BB746" i="8"/>
  <c r="BC75" i="29" s="1"/>
  <c r="AY683" i="8"/>
  <c r="AZ76" i="31" s="1"/>
  <c r="Z808" i="8"/>
  <c r="AT808" i="8"/>
  <c r="BN808" i="8"/>
  <c r="W746" i="8"/>
  <c r="X75" i="29" s="1"/>
  <c r="AQ746" i="8"/>
  <c r="AR75" i="29" s="1"/>
  <c r="BK746" i="8"/>
  <c r="BL75" i="29" s="1"/>
  <c r="T683" i="8"/>
  <c r="U76" i="31" s="1"/>
  <c r="AN683" i="8"/>
  <c r="AO76" i="31" s="1"/>
  <c r="BH683" i="8"/>
  <c r="BI76" i="31" s="1"/>
  <c r="BB808" i="8"/>
  <c r="AY746" i="8"/>
  <c r="AZ75" i="29" s="1"/>
  <c r="H683" i="8"/>
  <c r="I76" i="31" s="1"/>
  <c r="AB683" i="8"/>
  <c r="AC76" i="31" s="1"/>
  <c r="AV683" i="8"/>
  <c r="AW76" i="31" s="1"/>
  <c r="O808" i="8"/>
  <c r="AI808" i="8"/>
  <c r="BC808" i="8"/>
  <c r="L746" i="8"/>
  <c r="M75" i="29" s="1"/>
  <c r="AF746" i="8"/>
  <c r="AG75" i="29" s="1"/>
  <c r="AZ746" i="8"/>
  <c r="BA75" i="29" s="1"/>
  <c r="I683" i="8"/>
  <c r="J76" i="31" s="1"/>
  <c r="AC683" i="8"/>
  <c r="AD76" i="31" s="1"/>
  <c r="AW683" i="8"/>
  <c r="AX76" i="31" s="1"/>
  <c r="M746" i="8"/>
  <c r="N75" i="29" s="1"/>
  <c r="J683" i="8"/>
  <c r="K76" i="31" s="1"/>
  <c r="AD683" i="8"/>
  <c r="AE76" i="31" s="1"/>
  <c r="AK808" i="8"/>
  <c r="N746" i="8"/>
  <c r="O75" i="29" s="1"/>
  <c r="I808" i="8"/>
  <c r="AC808" i="8"/>
  <c r="AW808" i="8"/>
  <c r="Z746" i="8"/>
  <c r="AA75" i="29" s="1"/>
  <c r="AT746" i="8"/>
  <c r="AU75" i="29" s="1"/>
  <c r="BN746" i="8"/>
  <c r="BO75" i="29" s="1"/>
  <c r="W683" i="8"/>
  <c r="X76" i="31" s="1"/>
  <c r="AQ683" i="8"/>
  <c r="AR76" i="31" s="1"/>
  <c r="BK683" i="8"/>
  <c r="BL76" i="31" s="1"/>
  <c r="N808" i="8"/>
  <c r="AH808" i="8"/>
  <c r="K746" i="8"/>
  <c r="L75" i="29" s="1"/>
  <c r="AE746" i="8"/>
  <c r="AF75" i="29" s="1"/>
  <c r="F623" i="8"/>
  <c r="J808" i="8"/>
  <c r="AD808" i="8"/>
  <c r="AX808" i="8"/>
  <c r="G746" i="8"/>
  <c r="H75" i="29" s="1"/>
  <c r="AA746" i="8"/>
  <c r="AB75" i="29" s="1"/>
  <c r="AU746" i="8"/>
  <c r="AV75" i="29" s="1"/>
  <c r="F746" i="8"/>
  <c r="G75" i="29" s="1"/>
  <c r="X683" i="8"/>
  <c r="Y76" i="31" s="1"/>
  <c r="AR683" i="8"/>
  <c r="AS76" i="31" s="1"/>
  <c r="BL683" i="8"/>
  <c r="BM76" i="31" s="1"/>
  <c r="K808" i="8"/>
  <c r="AE808" i="8"/>
  <c r="AY808" i="8"/>
  <c r="H746" i="8"/>
  <c r="I75" i="29" s="1"/>
  <c r="AB746" i="8"/>
  <c r="AC75" i="29" s="1"/>
  <c r="AV746" i="8"/>
  <c r="AW75" i="29" s="1"/>
  <c r="Y683" i="8"/>
  <c r="Z76" i="31" s="1"/>
  <c r="AS683" i="8"/>
  <c r="AT76" i="31" s="1"/>
  <c r="BM683" i="8"/>
  <c r="BN76" i="31" s="1"/>
  <c r="K683" i="8"/>
  <c r="L76" i="31" s="1"/>
  <c r="AE683" i="8"/>
  <c r="AF76" i="31" s="1"/>
  <c r="N683" i="8"/>
  <c r="O76" i="31" s="1"/>
  <c r="AH683" i="8"/>
  <c r="AI76" i="31" s="1"/>
  <c r="BB683" i="8"/>
  <c r="BC76" i="31" s="1"/>
  <c r="U808" i="8"/>
  <c r="AO808" i="8"/>
  <c r="BI808" i="8"/>
  <c r="R746" i="8"/>
  <c r="S75" i="29" s="1"/>
  <c r="AL746" i="8"/>
  <c r="AM75" i="29" s="1"/>
  <c r="L808" i="8"/>
  <c r="AF808" i="8"/>
  <c r="AZ808" i="8"/>
  <c r="I746" i="8"/>
  <c r="J75" i="29" s="1"/>
  <c r="AC746" i="8"/>
  <c r="AD75" i="29" s="1"/>
  <c r="AW746" i="8"/>
  <c r="AX75" i="29" s="1"/>
  <c r="F683" i="8"/>
  <c r="G76" i="31" s="1"/>
  <c r="G39" i="38" s="1"/>
  <c r="Z683" i="8"/>
  <c r="AA76" i="31" s="1"/>
  <c r="AT683" i="8"/>
  <c r="AU76" i="31" s="1"/>
  <c r="BN683" i="8"/>
  <c r="BO76" i="31" s="1"/>
  <c r="T808" i="8"/>
  <c r="AN808" i="8"/>
  <c r="BH808" i="8"/>
  <c r="Q746" i="8"/>
  <c r="R75" i="29" s="1"/>
  <c r="AK746" i="8"/>
  <c r="AL75" i="29" s="1"/>
  <c r="BE746" i="8"/>
  <c r="BF75" i="29" s="1"/>
  <c r="M808" i="8"/>
  <c r="J746" i="8"/>
  <c r="K75" i="29" s="1"/>
  <c r="AX746" i="8"/>
  <c r="AY75" i="29" s="1"/>
  <c r="AU683" i="8"/>
  <c r="AV76" i="31" s="1"/>
  <c r="P808" i="8"/>
  <c r="AJ808" i="8"/>
  <c r="BD808" i="8"/>
  <c r="AG746" i="8"/>
  <c r="AH75" i="29" s="1"/>
  <c r="BA746" i="8"/>
  <c r="BB75" i="29" s="1"/>
  <c r="Q808" i="8"/>
  <c r="BE808" i="8"/>
  <c r="AH746" i="8"/>
  <c r="AI75" i="29" s="1"/>
  <c r="R808" i="8"/>
  <c r="AL808" i="8"/>
  <c r="BF808" i="8"/>
  <c r="O746" i="8"/>
  <c r="P75" i="29" s="1"/>
  <c r="AI746" i="8"/>
  <c r="AJ75" i="29" s="1"/>
  <c r="BC746" i="8"/>
  <c r="BD75" i="29" s="1"/>
  <c r="L683" i="8"/>
  <c r="M76" i="31" s="1"/>
  <c r="AF683" i="8"/>
  <c r="AG76" i="31" s="1"/>
  <c r="AZ683" i="8"/>
  <c r="BA76" i="31" s="1"/>
  <c r="BF746" i="8"/>
  <c r="BG75" i="29" s="1"/>
  <c r="AI683" i="8"/>
  <c r="AJ76" i="31" s="1"/>
  <c r="BC683" i="8"/>
  <c r="BD76" i="31" s="1"/>
  <c r="S808" i="8"/>
  <c r="AM808" i="8"/>
  <c r="BG808" i="8"/>
  <c r="P746" i="8"/>
  <c r="Q75" i="29" s="1"/>
  <c r="AJ746" i="8"/>
  <c r="AK75" i="29" s="1"/>
  <c r="BD746" i="8"/>
  <c r="BE75" i="29" s="1"/>
  <c r="M683" i="8"/>
  <c r="N76" i="31" s="1"/>
  <c r="AG683" i="8"/>
  <c r="AH76" i="31" s="1"/>
  <c r="BA683" i="8"/>
  <c r="BB76" i="31" s="1"/>
  <c r="O683" i="8"/>
  <c r="P76" i="31" s="1"/>
  <c r="G77" i="34"/>
  <c r="H809" i="8"/>
  <c r="AB809" i="8"/>
  <c r="AV809" i="8"/>
  <c r="F809" i="8"/>
  <c r="X747" i="8"/>
  <c r="Y76" i="29" s="1"/>
  <c r="AR747" i="8"/>
  <c r="AS76" i="29" s="1"/>
  <c r="BL747" i="8"/>
  <c r="BM76" i="29" s="1"/>
  <c r="T684" i="8"/>
  <c r="U77" i="31" s="1"/>
  <c r="AN684" i="8"/>
  <c r="AO77" i="31" s="1"/>
  <c r="BH684" i="8"/>
  <c r="BI77" i="31" s="1"/>
  <c r="I809" i="8"/>
  <c r="AC809" i="8"/>
  <c r="AW809" i="8"/>
  <c r="Y747" i="8"/>
  <c r="Z76" i="29" s="1"/>
  <c r="AS747" i="8"/>
  <c r="AT76" i="29" s="1"/>
  <c r="BM747" i="8"/>
  <c r="BN76" i="29" s="1"/>
  <c r="U684" i="8"/>
  <c r="V77" i="31" s="1"/>
  <c r="AO684" i="8"/>
  <c r="AP77" i="31" s="1"/>
  <c r="BI684" i="8"/>
  <c r="BJ77" i="31" s="1"/>
  <c r="N809" i="8"/>
  <c r="AX747" i="8"/>
  <c r="AY76" i="29" s="1"/>
  <c r="BN684" i="8"/>
  <c r="BO77" i="31" s="1"/>
  <c r="L809" i="8"/>
  <c r="AF809" i="8"/>
  <c r="AZ809" i="8"/>
  <c r="H747" i="8"/>
  <c r="I76" i="29" s="1"/>
  <c r="AB747" i="8"/>
  <c r="AC76" i="29" s="1"/>
  <c r="AV747" i="8"/>
  <c r="AW76" i="29" s="1"/>
  <c r="X684" i="8"/>
  <c r="Y77" i="31" s="1"/>
  <c r="AR684" i="8"/>
  <c r="AS77" i="31" s="1"/>
  <c r="BL684" i="8"/>
  <c r="BM77" i="31" s="1"/>
  <c r="O809" i="8"/>
  <c r="AI809" i="8"/>
  <c r="BC809" i="8"/>
  <c r="K747" i="8"/>
  <c r="L76" i="29" s="1"/>
  <c r="AE747" i="8"/>
  <c r="AF76" i="29" s="1"/>
  <c r="AY747" i="8"/>
  <c r="AZ76" i="29" s="1"/>
  <c r="G684" i="8"/>
  <c r="H77" i="31" s="1"/>
  <c r="AA684" i="8"/>
  <c r="AB77" i="31" s="1"/>
  <c r="AU684" i="8"/>
  <c r="AV77" i="31" s="1"/>
  <c r="T809" i="8"/>
  <c r="AN809" i="8"/>
  <c r="BH809" i="8"/>
  <c r="P747" i="8"/>
  <c r="Q76" i="29" s="1"/>
  <c r="AJ747" i="8"/>
  <c r="AK76" i="29" s="1"/>
  <c r="BD747" i="8"/>
  <c r="BE76" i="29" s="1"/>
  <c r="L684" i="8"/>
  <c r="M77" i="31" s="1"/>
  <c r="AF684" i="8"/>
  <c r="AG77" i="31" s="1"/>
  <c r="AZ684" i="8"/>
  <c r="BA77" i="31" s="1"/>
  <c r="U809" i="8"/>
  <c r="AO809" i="8"/>
  <c r="BI809" i="8"/>
  <c r="AK747" i="8"/>
  <c r="AL76" i="29" s="1"/>
  <c r="BE747" i="8"/>
  <c r="BF76" i="29" s="1"/>
  <c r="W809" i="8"/>
  <c r="AQ809" i="8"/>
  <c r="BK809" i="8"/>
  <c r="S747" i="8"/>
  <c r="T76" i="29" s="1"/>
  <c r="AM747" i="8"/>
  <c r="AN76" i="29" s="1"/>
  <c r="BG747" i="8"/>
  <c r="BH76" i="29" s="1"/>
  <c r="O684" i="8"/>
  <c r="P77" i="31" s="1"/>
  <c r="AI684" i="8"/>
  <c r="AJ77" i="31" s="1"/>
  <c r="BC684" i="8"/>
  <c r="BD77" i="31" s="1"/>
  <c r="P809" i="8"/>
  <c r="AJ809" i="8"/>
  <c r="BD809" i="8"/>
  <c r="L747" i="8"/>
  <c r="M76" i="29" s="1"/>
  <c r="AF747" i="8"/>
  <c r="AG76" i="29" s="1"/>
  <c r="AZ747" i="8"/>
  <c r="BA76" i="29" s="1"/>
  <c r="H684" i="8"/>
  <c r="I77" i="31" s="1"/>
  <c r="AB684" i="8"/>
  <c r="AC77" i="31" s="1"/>
  <c r="AV684" i="8"/>
  <c r="AW77" i="31" s="1"/>
  <c r="Q809" i="8"/>
  <c r="AK809" i="8"/>
  <c r="BE809" i="8"/>
  <c r="M747" i="8"/>
  <c r="N76" i="29" s="1"/>
  <c r="AG747" i="8"/>
  <c r="AH76" i="29" s="1"/>
  <c r="BA747" i="8"/>
  <c r="BB76" i="29" s="1"/>
  <c r="I684" i="8"/>
  <c r="J77" i="31" s="1"/>
  <c r="AC684" i="8"/>
  <c r="AD77" i="31" s="1"/>
  <c r="AW684" i="8"/>
  <c r="AX77" i="31" s="1"/>
  <c r="F624" i="8"/>
  <c r="S809" i="8"/>
  <c r="AM809" i="8"/>
  <c r="BG809" i="8"/>
  <c r="O747" i="8"/>
  <c r="P76" i="29" s="1"/>
  <c r="AI747" i="8"/>
  <c r="AJ76" i="29" s="1"/>
  <c r="BC747" i="8"/>
  <c r="BD76" i="29" s="1"/>
  <c r="K684" i="8"/>
  <c r="L77" i="31" s="1"/>
  <c r="AE684" i="8"/>
  <c r="AF77" i="31" s="1"/>
  <c r="AY684" i="8"/>
  <c r="AZ77" i="31" s="1"/>
  <c r="K809" i="8"/>
  <c r="AE809" i="8"/>
  <c r="AY809" i="8"/>
  <c r="G747" i="8"/>
  <c r="H76" i="29" s="1"/>
  <c r="AA747" i="8"/>
  <c r="AB76" i="29" s="1"/>
  <c r="AU747" i="8"/>
  <c r="AV76" i="29" s="1"/>
  <c r="F747" i="8"/>
  <c r="G76" i="29" s="1"/>
  <c r="W684" i="8"/>
  <c r="X77" i="31" s="1"/>
  <c r="AQ684" i="8"/>
  <c r="AR77" i="31" s="1"/>
  <c r="BK684" i="8"/>
  <c r="BL77" i="31" s="1"/>
  <c r="Q747" i="8"/>
  <c r="R76" i="29" s="1"/>
  <c r="M684" i="8"/>
  <c r="N77" i="31" s="1"/>
  <c r="AG684" i="8"/>
  <c r="AH77" i="31" s="1"/>
  <c r="BA684" i="8"/>
  <c r="BB77" i="31" s="1"/>
  <c r="V809" i="8"/>
  <c r="AP809" i="8"/>
  <c r="BJ809" i="8"/>
  <c r="BF747" i="8"/>
  <c r="BG76" i="29" s="1"/>
  <c r="N684" i="8"/>
  <c r="O77" i="31" s="1"/>
  <c r="R809" i="8"/>
  <c r="AL809" i="8"/>
  <c r="BF809" i="8"/>
  <c r="N747" i="8"/>
  <c r="O76" i="29" s="1"/>
  <c r="AH747" i="8"/>
  <c r="AI76" i="29" s="1"/>
  <c r="BB747" i="8"/>
  <c r="BC76" i="29" s="1"/>
  <c r="J684" i="8"/>
  <c r="K77" i="31" s="1"/>
  <c r="AD684" i="8"/>
  <c r="AE77" i="31" s="1"/>
  <c r="AX684" i="8"/>
  <c r="AY77" i="31" s="1"/>
  <c r="R747" i="8"/>
  <c r="S76" i="29" s="1"/>
  <c r="AL747" i="8"/>
  <c r="AM76" i="29" s="1"/>
  <c r="AH684" i="8"/>
  <c r="AI77" i="31" s="1"/>
  <c r="BB684" i="8"/>
  <c r="BC77" i="31" s="1"/>
  <c r="AG809" i="8"/>
  <c r="BA809" i="8"/>
  <c r="I747" i="8"/>
  <c r="J76" i="29" s="1"/>
  <c r="AC747" i="8"/>
  <c r="AD76" i="29" s="1"/>
  <c r="AW747" i="8"/>
  <c r="AX76" i="29" s="1"/>
  <c r="AS684" i="8"/>
  <c r="AT77" i="31" s="1"/>
  <c r="AD809" i="8"/>
  <c r="AT747" i="8"/>
  <c r="AU76" i="29" s="1"/>
  <c r="AP684" i="8"/>
  <c r="AQ77" i="31" s="1"/>
  <c r="BJ684" i="8"/>
  <c r="BK77" i="31" s="1"/>
  <c r="X809" i="8"/>
  <c r="AR809" i="8"/>
  <c r="BL809" i="8"/>
  <c r="T747" i="8"/>
  <c r="U76" i="29" s="1"/>
  <c r="AN747" i="8"/>
  <c r="AO76" i="29" s="1"/>
  <c r="BH747" i="8"/>
  <c r="BI76" i="29" s="1"/>
  <c r="P684" i="8"/>
  <c r="Q77" i="31" s="1"/>
  <c r="AJ684" i="8"/>
  <c r="AK77" i="31" s="1"/>
  <c r="BD684" i="8"/>
  <c r="BE77" i="31" s="1"/>
  <c r="Z809" i="8"/>
  <c r="AT809" i="8"/>
  <c r="BN809" i="8"/>
  <c r="V747" i="8"/>
  <c r="W76" i="29" s="1"/>
  <c r="AP747" i="8"/>
  <c r="AQ76" i="29" s="1"/>
  <c r="BJ747" i="8"/>
  <c r="BK76" i="29" s="1"/>
  <c r="R684" i="8"/>
  <c r="S77" i="31" s="1"/>
  <c r="AL684" i="8"/>
  <c r="AM77" i="31" s="1"/>
  <c r="BF684" i="8"/>
  <c r="BG77" i="31" s="1"/>
  <c r="AA809" i="8"/>
  <c r="AU809" i="8"/>
  <c r="G809" i="8"/>
  <c r="AM684" i="8"/>
  <c r="AN77" i="31" s="1"/>
  <c r="AX809" i="8"/>
  <c r="M809" i="8"/>
  <c r="Y684" i="8"/>
  <c r="Z77" i="31" s="1"/>
  <c r="BM684" i="8"/>
  <c r="BN77" i="31" s="1"/>
  <c r="AH809" i="8"/>
  <c r="BB809" i="8"/>
  <c r="AD747" i="8"/>
  <c r="AE76" i="29" s="1"/>
  <c r="F684" i="8"/>
  <c r="G77" i="31" s="1"/>
  <c r="G40" i="38" s="1"/>
  <c r="Z684" i="8"/>
  <c r="AA77" i="31" s="1"/>
  <c r="AT684" i="8"/>
  <c r="AU77" i="31" s="1"/>
  <c r="Y809" i="8"/>
  <c r="AS809" i="8"/>
  <c r="BM809" i="8"/>
  <c r="U747" i="8"/>
  <c r="V76" i="29" s="1"/>
  <c r="AO747" i="8"/>
  <c r="AP76" i="29" s="1"/>
  <c r="BI747" i="8"/>
  <c r="BJ76" i="29" s="1"/>
  <c r="Q684" i="8"/>
  <c r="R77" i="31" s="1"/>
  <c r="AK684" i="8"/>
  <c r="AL77" i="31" s="1"/>
  <c r="BE684" i="8"/>
  <c r="BF77" i="31" s="1"/>
  <c r="W747" i="8"/>
  <c r="X76" i="29" s="1"/>
  <c r="AQ747" i="8"/>
  <c r="AR76" i="29" s="1"/>
  <c r="BK747" i="8"/>
  <c r="BL76" i="29" s="1"/>
  <c r="J809" i="8"/>
  <c r="Z747" i="8"/>
  <c r="AA76" i="29" s="1"/>
  <c r="BN747" i="8"/>
  <c r="BO76" i="29" s="1"/>
  <c r="V684" i="8"/>
  <c r="W77" i="31" s="1"/>
  <c r="J747" i="8"/>
  <c r="K76" i="29" s="1"/>
  <c r="S684" i="8"/>
  <c r="T77" i="31" s="1"/>
  <c r="BG684" i="8"/>
  <c r="BH77" i="31" s="1"/>
  <c r="G428" i="8"/>
  <c r="H456" i="8"/>
  <c r="H519" i="8" s="1"/>
  <c r="H424" i="8"/>
  <c r="H486" i="8"/>
  <c r="H549" i="8" s="1"/>
  <c r="I380" i="8"/>
  <c r="I475" i="8" s="1"/>
  <c r="I538" i="8" s="1"/>
  <c r="G484" i="8"/>
  <c r="G547" i="8" s="1"/>
  <c r="H397" i="8"/>
  <c r="H492" i="8" s="1"/>
  <c r="G453" i="8"/>
  <c r="G516" i="8" s="1"/>
  <c r="G535" i="8"/>
  <c r="AF95" i="29"/>
  <c r="AF101" i="29"/>
  <c r="AO101" i="29"/>
  <c r="AO95" i="29"/>
  <c r="G504" i="8"/>
  <c r="AA95" i="29"/>
  <c r="AA101" i="29"/>
  <c r="BH101" i="29"/>
  <c r="BH95" i="29"/>
  <c r="AX95" i="29"/>
  <c r="AX101" i="29"/>
  <c r="Z95" i="29"/>
  <c r="Z101" i="29"/>
  <c r="BG95" i="29"/>
  <c r="BG101" i="29"/>
  <c r="H550" i="8"/>
  <c r="BD101" i="29"/>
  <c r="BD95" i="29"/>
  <c r="BM95" i="29"/>
  <c r="BM101" i="29"/>
  <c r="M101" i="29"/>
  <c r="M95" i="29"/>
  <c r="G550" i="8"/>
  <c r="AK101" i="29"/>
  <c r="AK95" i="29"/>
  <c r="Q842" i="8"/>
  <c r="R52" i="27" s="1"/>
  <c r="R59" i="27" s="1"/>
  <c r="BN842" i="8"/>
  <c r="BO52" i="27" s="1"/>
  <c r="BO59" i="27" s="1"/>
  <c r="BC780" i="8"/>
  <c r="AQ717" i="8"/>
  <c r="AR102" i="31" s="1"/>
  <c r="AR110" i="31" s="1"/>
  <c r="AH842" i="8"/>
  <c r="AI52" i="27" s="1"/>
  <c r="AI59" i="27" s="1"/>
  <c r="AI780" i="8"/>
  <c r="AI717" i="8"/>
  <c r="AJ102" i="31" s="1"/>
  <c r="AJ110" i="31" s="1"/>
  <c r="AL842" i="8"/>
  <c r="AM52" i="27" s="1"/>
  <c r="AM59" i="27" s="1"/>
  <c r="AM780" i="8"/>
  <c r="AM717" i="8"/>
  <c r="AN102" i="31" s="1"/>
  <c r="AN110" i="31" s="1"/>
  <c r="AC842" i="8"/>
  <c r="AD52" i="27" s="1"/>
  <c r="AD59" i="27" s="1"/>
  <c r="R780" i="8"/>
  <c r="F780" i="8"/>
  <c r="BC717" i="8"/>
  <c r="BD102" i="31" s="1"/>
  <c r="BD110" i="31" s="1"/>
  <c r="AT842" i="8"/>
  <c r="AU52" i="27" s="1"/>
  <c r="AU59" i="27" s="1"/>
  <c r="AU780" i="8"/>
  <c r="AU717" i="8"/>
  <c r="AV102" i="31" s="1"/>
  <c r="AV110" i="31" s="1"/>
  <c r="AX842" i="8"/>
  <c r="AY52" i="27" s="1"/>
  <c r="AY59" i="27" s="1"/>
  <c r="AY780" i="8"/>
  <c r="AY717" i="8"/>
  <c r="AZ102" i="31" s="1"/>
  <c r="AZ110" i="31" s="1"/>
  <c r="AO842" i="8"/>
  <c r="AP52" i="27" s="1"/>
  <c r="AP59" i="27" s="1"/>
  <c r="AD780" i="8"/>
  <c r="R717" i="8"/>
  <c r="S102" i="31" s="1"/>
  <c r="S110" i="31" s="1"/>
  <c r="F717" i="8"/>
  <c r="G102" i="31" s="1"/>
  <c r="BF842" i="8"/>
  <c r="BG52" i="27" s="1"/>
  <c r="BG59" i="27" s="1"/>
  <c r="BG780" i="8"/>
  <c r="BG717" i="8"/>
  <c r="BH102" i="31" s="1"/>
  <c r="BH110" i="31" s="1"/>
  <c r="BJ842" i="8"/>
  <c r="BK52" i="27" s="1"/>
  <c r="BK59" i="27" s="1"/>
  <c r="BK780" i="8"/>
  <c r="BK717" i="8"/>
  <c r="BL102" i="31" s="1"/>
  <c r="BL110" i="31" s="1"/>
  <c r="BA842" i="8"/>
  <c r="BB52" i="27" s="1"/>
  <c r="BB59" i="27" s="1"/>
  <c r="AP780" i="8"/>
  <c r="AD717" i="8"/>
  <c r="AE102" i="31" s="1"/>
  <c r="AE110" i="31" s="1"/>
  <c r="I842" i="8"/>
  <c r="J52" i="27" s="1"/>
  <c r="J59" i="27" s="1"/>
  <c r="J780" i="8"/>
  <c r="J717" i="8"/>
  <c r="K102" i="31" s="1"/>
  <c r="K110" i="31" s="1"/>
  <c r="M842" i="8"/>
  <c r="N52" i="27" s="1"/>
  <c r="N59" i="27" s="1"/>
  <c r="N780" i="8"/>
  <c r="N717" i="8"/>
  <c r="O102" i="31" s="1"/>
  <c r="O110" i="31" s="1"/>
  <c r="BM842" i="8"/>
  <c r="BN52" i="27" s="1"/>
  <c r="BN59" i="27" s="1"/>
  <c r="BB780" i="8"/>
  <c r="AP717" i="8"/>
  <c r="AQ102" i="31" s="1"/>
  <c r="AQ110" i="31" s="1"/>
  <c r="U842" i="8"/>
  <c r="V52" i="27" s="1"/>
  <c r="V59" i="27" s="1"/>
  <c r="V780" i="8"/>
  <c r="V717" i="8"/>
  <c r="W102" i="31" s="1"/>
  <c r="W110" i="31" s="1"/>
  <c r="Y842" i="8"/>
  <c r="Z52" i="27" s="1"/>
  <c r="Z59" i="27" s="1"/>
  <c r="Z780" i="8"/>
  <c r="Z717" i="8"/>
  <c r="AA102" i="31" s="1"/>
  <c r="AA110" i="31" s="1"/>
  <c r="Q780" i="8"/>
  <c r="BN780" i="8"/>
  <c r="BB717" i="8"/>
  <c r="BC102" i="31" s="1"/>
  <c r="BC110" i="31" s="1"/>
  <c r="AG842" i="8"/>
  <c r="AH52" i="27" s="1"/>
  <c r="AH59" i="27" s="1"/>
  <c r="AH780" i="8"/>
  <c r="AH717" i="8"/>
  <c r="AI102" i="31" s="1"/>
  <c r="AI110" i="31" s="1"/>
  <c r="AK842" i="8"/>
  <c r="AL52" i="27" s="1"/>
  <c r="AL59" i="27" s="1"/>
  <c r="AL780" i="8"/>
  <c r="AL717" i="8"/>
  <c r="AM102" i="31" s="1"/>
  <c r="AM110" i="31" s="1"/>
  <c r="AC780" i="8"/>
  <c r="Q717" i="8"/>
  <c r="R102" i="31" s="1"/>
  <c r="R110" i="31" s="1"/>
  <c r="BN717" i="8"/>
  <c r="BO102" i="31" s="1"/>
  <c r="BO110" i="31" s="1"/>
  <c r="AS842" i="8"/>
  <c r="AT52" i="27" s="1"/>
  <c r="AT59" i="27" s="1"/>
  <c r="AT780" i="8"/>
  <c r="AT717" i="8"/>
  <c r="AU102" i="31" s="1"/>
  <c r="AU110" i="31" s="1"/>
  <c r="AW842" i="8"/>
  <c r="AX52" i="27" s="1"/>
  <c r="AX59" i="27" s="1"/>
  <c r="AX780" i="8"/>
  <c r="AX717" i="8"/>
  <c r="AY102" i="31" s="1"/>
  <c r="AY110" i="31" s="1"/>
  <c r="AO780" i="8"/>
  <c r="AC717" i="8"/>
  <c r="AD102" i="31" s="1"/>
  <c r="AD110" i="31" s="1"/>
  <c r="H842" i="8"/>
  <c r="I52" i="27" s="1"/>
  <c r="I59" i="27" s="1"/>
  <c r="BE842" i="8"/>
  <c r="BF52" i="27" s="1"/>
  <c r="BF59" i="27" s="1"/>
  <c r="BF780" i="8"/>
  <c r="BF717" i="8"/>
  <c r="BG102" i="31" s="1"/>
  <c r="BG110" i="31" s="1"/>
  <c r="BI842" i="8"/>
  <c r="BJ52" i="27" s="1"/>
  <c r="BJ59" i="27" s="1"/>
  <c r="BJ780" i="8"/>
  <c r="BJ717" i="8"/>
  <c r="BK102" i="31" s="1"/>
  <c r="BK110" i="31" s="1"/>
  <c r="BA780" i="8"/>
  <c r="AO717" i="8"/>
  <c r="AP102" i="31" s="1"/>
  <c r="AP110" i="31" s="1"/>
  <c r="T842" i="8"/>
  <c r="U52" i="27" s="1"/>
  <c r="U59" i="27" s="1"/>
  <c r="I780" i="8"/>
  <c r="I717" i="8"/>
  <c r="J102" i="31" s="1"/>
  <c r="J110" i="31" s="1"/>
  <c r="L842" i="8"/>
  <c r="M52" i="27" s="1"/>
  <c r="M59" i="27" s="1"/>
  <c r="M780" i="8"/>
  <c r="M717" i="8"/>
  <c r="N102" i="31" s="1"/>
  <c r="N110" i="31" s="1"/>
  <c r="P842" i="8"/>
  <c r="Q52" i="27" s="1"/>
  <c r="Q59" i="27" s="1"/>
  <c r="BM780" i="8"/>
  <c r="BA717" i="8"/>
  <c r="BB102" i="31" s="1"/>
  <c r="BB110" i="31" s="1"/>
  <c r="AF842" i="8"/>
  <c r="AG52" i="27" s="1"/>
  <c r="AG59" i="27" s="1"/>
  <c r="U780" i="8"/>
  <c r="U717" i="8"/>
  <c r="V102" i="31" s="1"/>
  <c r="V110" i="31" s="1"/>
  <c r="X842" i="8"/>
  <c r="Y52" i="27" s="1"/>
  <c r="Y59" i="27" s="1"/>
  <c r="Y780" i="8"/>
  <c r="Y717" i="8"/>
  <c r="Z102" i="31" s="1"/>
  <c r="Z110" i="31" s="1"/>
  <c r="AB842" i="8"/>
  <c r="AC52" i="27" s="1"/>
  <c r="AC59" i="27" s="1"/>
  <c r="P717" i="8"/>
  <c r="Q102" i="31" s="1"/>
  <c r="Q110" i="31" s="1"/>
  <c r="BM717" i="8"/>
  <c r="BN102" i="31" s="1"/>
  <c r="BN110" i="31" s="1"/>
  <c r="AR842" i="8"/>
  <c r="AS52" i="27" s="1"/>
  <c r="AS59" i="27" s="1"/>
  <c r="AG780" i="8"/>
  <c r="AG717" i="8"/>
  <c r="AH102" i="31" s="1"/>
  <c r="AH110" i="31" s="1"/>
  <c r="AJ842" i="8"/>
  <c r="AK52" i="27" s="1"/>
  <c r="AK59" i="27" s="1"/>
  <c r="AK780" i="8"/>
  <c r="AK717" i="8"/>
  <c r="AL102" i="31" s="1"/>
  <c r="AL110" i="31" s="1"/>
  <c r="AN842" i="8"/>
  <c r="AO52" i="27" s="1"/>
  <c r="AO59" i="27" s="1"/>
  <c r="AB717" i="8"/>
  <c r="AC102" i="31" s="1"/>
  <c r="AC110" i="31" s="1"/>
  <c r="G842" i="8"/>
  <c r="H52" i="27" s="1"/>
  <c r="H59" i="27" s="1"/>
  <c r="BD842" i="8"/>
  <c r="BE52" i="27" s="1"/>
  <c r="BE59" i="27" s="1"/>
  <c r="AS780" i="8"/>
  <c r="AS717" i="8"/>
  <c r="AT102" i="31" s="1"/>
  <c r="AT110" i="31" s="1"/>
  <c r="AV842" i="8"/>
  <c r="AW52" i="27" s="1"/>
  <c r="AW59" i="27" s="1"/>
  <c r="AW780" i="8"/>
  <c r="AW717" i="8"/>
  <c r="AX102" i="31" s="1"/>
  <c r="AX110" i="31" s="1"/>
  <c r="AZ842" i="8"/>
  <c r="BA52" i="27" s="1"/>
  <c r="BA59" i="27" s="1"/>
  <c r="AN717" i="8"/>
  <c r="AO102" i="31" s="1"/>
  <c r="AO110" i="31" s="1"/>
  <c r="S842" i="8"/>
  <c r="T52" i="27" s="1"/>
  <c r="T59" i="27" s="1"/>
  <c r="H780" i="8"/>
  <c r="BE780" i="8"/>
  <c r="BE717" i="8"/>
  <c r="BF102" i="31" s="1"/>
  <c r="BF110" i="31" s="1"/>
  <c r="BH842" i="8"/>
  <c r="BI52" i="27" s="1"/>
  <c r="BI59" i="27" s="1"/>
  <c r="BI780" i="8"/>
  <c r="BI717" i="8"/>
  <c r="BJ102" i="31" s="1"/>
  <c r="BJ110" i="31" s="1"/>
  <c r="BL842" i="8"/>
  <c r="BM52" i="27" s="1"/>
  <c r="BM59" i="27" s="1"/>
  <c r="AZ717" i="8"/>
  <c r="BA102" i="31" s="1"/>
  <c r="BA110" i="31" s="1"/>
  <c r="AE842" i="8"/>
  <c r="AF52" i="27" s="1"/>
  <c r="AF59" i="27" s="1"/>
  <c r="T780" i="8"/>
  <c r="H717" i="8"/>
  <c r="I102" i="31" s="1"/>
  <c r="I110" i="31" s="1"/>
  <c r="K842" i="8"/>
  <c r="L52" i="27" s="1"/>
  <c r="L59" i="27" s="1"/>
  <c r="L780" i="8"/>
  <c r="L717" i="8"/>
  <c r="M102" i="31" s="1"/>
  <c r="M110" i="31" s="1"/>
  <c r="O842" i="8"/>
  <c r="P52" i="27" s="1"/>
  <c r="P59" i="27" s="1"/>
  <c r="P780" i="8"/>
  <c r="BL717" i="8"/>
  <c r="BM102" i="31" s="1"/>
  <c r="BM110" i="31" s="1"/>
  <c r="AQ842" i="8"/>
  <c r="AR52" i="27" s="1"/>
  <c r="AR59" i="27" s="1"/>
  <c r="AF780" i="8"/>
  <c r="T717" i="8"/>
  <c r="U102" i="31" s="1"/>
  <c r="U110" i="31" s="1"/>
  <c r="W842" i="8"/>
  <c r="X52" i="27" s="1"/>
  <c r="X59" i="27" s="1"/>
  <c r="X780" i="8"/>
  <c r="X717" i="8"/>
  <c r="Y102" i="31" s="1"/>
  <c r="Y110" i="31" s="1"/>
  <c r="AA842" i="8"/>
  <c r="AB52" i="27" s="1"/>
  <c r="AB59" i="27" s="1"/>
  <c r="AB780" i="8"/>
  <c r="F842" i="8"/>
  <c r="G52" i="27" s="1"/>
  <c r="G59" i="27" s="1"/>
  <c r="BC842" i="8"/>
  <c r="BD52" i="27" s="1"/>
  <c r="BD59" i="27" s="1"/>
  <c r="AR780" i="8"/>
  <c r="AF717" i="8"/>
  <c r="AG102" i="31" s="1"/>
  <c r="AG110" i="31" s="1"/>
  <c r="AI842" i="8"/>
  <c r="AJ52" i="27" s="1"/>
  <c r="AJ59" i="27" s="1"/>
  <c r="AJ780" i="8"/>
  <c r="AJ717" i="8"/>
  <c r="AK102" i="31" s="1"/>
  <c r="AK110" i="31" s="1"/>
  <c r="AM842" i="8"/>
  <c r="AN52" i="27" s="1"/>
  <c r="AN59" i="27" s="1"/>
  <c r="AN780" i="8"/>
  <c r="R842" i="8"/>
  <c r="S52" i="27" s="1"/>
  <c r="S59" i="27" s="1"/>
  <c r="G780" i="8"/>
  <c r="BD780" i="8"/>
  <c r="AR717" i="8"/>
  <c r="AS102" i="31" s="1"/>
  <c r="AS110" i="31" s="1"/>
  <c r="AU842" i="8"/>
  <c r="AV52" i="27" s="1"/>
  <c r="AV59" i="27" s="1"/>
  <c r="AV780" i="8"/>
  <c r="AV717" i="8"/>
  <c r="AW102" i="31" s="1"/>
  <c r="AW110" i="31" s="1"/>
  <c r="AY842" i="8"/>
  <c r="AZ52" i="27" s="1"/>
  <c r="AZ59" i="27" s="1"/>
  <c r="AZ780" i="8"/>
  <c r="AD842" i="8"/>
  <c r="AE52" i="27" s="1"/>
  <c r="AE59" i="27" s="1"/>
  <c r="S780" i="8"/>
  <c r="G717" i="8"/>
  <c r="H102" i="31" s="1"/>
  <c r="H110" i="31" s="1"/>
  <c r="BD717" i="8"/>
  <c r="BE102" i="31" s="1"/>
  <c r="BE110" i="31" s="1"/>
  <c r="BG842" i="8"/>
  <c r="BH52" i="27" s="1"/>
  <c r="BH59" i="27" s="1"/>
  <c r="BH780" i="8"/>
  <c r="BH717" i="8"/>
  <c r="BI102" i="31" s="1"/>
  <c r="BI110" i="31" s="1"/>
  <c r="BK842" i="8"/>
  <c r="BL52" i="27" s="1"/>
  <c r="BL59" i="27" s="1"/>
  <c r="BL780" i="8"/>
  <c r="AP842" i="8"/>
  <c r="AQ52" i="27" s="1"/>
  <c r="AQ59" i="27" s="1"/>
  <c r="AE780" i="8"/>
  <c r="S717" i="8"/>
  <c r="T102" i="31" s="1"/>
  <c r="T110" i="31" s="1"/>
  <c r="J842" i="8"/>
  <c r="K52" i="27" s="1"/>
  <c r="K59" i="27" s="1"/>
  <c r="K780" i="8"/>
  <c r="K717" i="8"/>
  <c r="L102" i="31" s="1"/>
  <c r="L110" i="31" s="1"/>
  <c r="N842" i="8"/>
  <c r="O52" i="27" s="1"/>
  <c r="O59" i="27" s="1"/>
  <c r="O780" i="8"/>
  <c r="O717" i="8"/>
  <c r="P102" i="31" s="1"/>
  <c r="P110" i="31" s="1"/>
  <c r="G102" i="34"/>
  <c r="G109" i="34" s="1"/>
  <c r="BB842" i="8"/>
  <c r="BC52" i="27" s="1"/>
  <c r="BC59" i="27" s="1"/>
  <c r="AQ780" i="8"/>
  <c r="AE717" i="8"/>
  <c r="AF102" i="31" s="1"/>
  <c r="AF110" i="31" s="1"/>
  <c r="V842" i="8"/>
  <c r="W52" i="27" s="1"/>
  <c r="W59" i="27" s="1"/>
  <c r="W780" i="8"/>
  <c r="W717" i="8"/>
  <c r="X102" i="31" s="1"/>
  <c r="X110" i="31" s="1"/>
  <c r="Z842" i="8"/>
  <c r="AA52" i="27" s="1"/>
  <c r="AA59" i="27" s="1"/>
  <c r="AA780" i="8"/>
  <c r="AA717" i="8"/>
  <c r="AB102" i="31" s="1"/>
  <c r="AB110" i="31" s="1"/>
  <c r="H518" i="8"/>
  <c r="H502" i="8"/>
  <c r="W101" i="29"/>
  <c r="W95" i="29"/>
  <c r="AT101" i="29"/>
  <c r="AT95" i="29"/>
  <c r="V95" i="29"/>
  <c r="V101" i="29"/>
  <c r="AQ95" i="29"/>
  <c r="AQ101" i="29"/>
  <c r="I381" i="8"/>
  <c r="AB95" i="29"/>
  <c r="AB101" i="29"/>
  <c r="BI101" i="29"/>
  <c r="BI95" i="29"/>
  <c r="U95" i="29"/>
  <c r="U101" i="29"/>
  <c r="G523" i="8"/>
  <c r="J315" i="8"/>
  <c r="J349" i="8" s="1"/>
  <c r="K249" i="8" s="1"/>
  <c r="K282" i="8" s="1"/>
  <c r="K315" i="8" s="1"/>
  <c r="K349" i="8" s="1"/>
  <c r="L249" i="8" s="1"/>
  <c r="L282" i="8" s="1"/>
  <c r="AS95" i="29"/>
  <c r="AS101" i="29"/>
  <c r="BO95" i="29"/>
  <c r="BO101" i="29"/>
  <c r="G555" i="8"/>
  <c r="G554" i="8"/>
  <c r="AZ95" i="29"/>
  <c r="AZ101" i="29"/>
  <c r="R95" i="29"/>
  <c r="R101" i="29"/>
  <c r="AY101" i="29"/>
  <c r="AY95" i="29"/>
  <c r="X101" i="29"/>
  <c r="X95" i="29"/>
  <c r="BN101" i="29"/>
  <c r="BN95" i="29"/>
  <c r="AP95" i="29"/>
  <c r="AP101" i="29"/>
  <c r="G524" i="8"/>
  <c r="AE95" i="29"/>
  <c r="AE101" i="29"/>
  <c r="T101" i="29"/>
  <c r="T95" i="29"/>
  <c r="AC95" i="29"/>
  <c r="AC101" i="29"/>
  <c r="H538" i="8"/>
  <c r="G538" i="8"/>
  <c r="I395" i="8"/>
  <c r="I393" i="8"/>
  <c r="O101" i="29"/>
  <c r="O95" i="29"/>
  <c r="AV95" i="29"/>
  <c r="AV101" i="29"/>
  <c r="N101" i="29"/>
  <c r="N95" i="29"/>
  <c r="AU101" i="29"/>
  <c r="AU95" i="29"/>
  <c r="H507" i="8"/>
  <c r="G507" i="8"/>
  <c r="J329" i="8"/>
  <c r="J363" i="8" s="1"/>
  <c r="K263" i="8" s="1"/>
  <c r="K296" i="8" s="1"/>
  <c r="J327" i="8"/>
  <c r="J361" i="8" s="1"/>
  <c r="K261" i="8" s="1"/>
  <c r="K294" i="8" s="1"/>
  <c r="AR101" i="29"/>
  <c r="AR95" i="29"/>
  <c r="BA95" i="29"/>
  <c r="BA101" i="29"/>
  <c r="BJ95" i="29"/>
  <c r="BJ101" i="29"/>
  <c r="AL95" i="29"/>
  <c r="AL101" i="29"/>
  <c r="I392" i="8"/>
  <c r="AM101" i="29"/>
  <c r="AM95" i="29"/>
  <c r="Y95" i="29"/>
  <c r="Y101" i="29"/>
  <c r="H461" i="8"/>
  <c r="H524" i="8" s="1"/>
  <c r="J326" i="8"/>
  <c r="J360" i="8" s="1"/>
  <c r="K260" i="8" s="1"/>
  <c r="K293" i="8" s="1"/>
  <c r="I311" i="8"/>
  <c r="I345" i="8" s="1"/>
  <c r="J245" i="8" s="1"/>
  <c r="J278" i="8" s="1"/>
  <c r="G506" i="8"/>
  <c r="G431" i="8"/>
  <c r="K101" i="29"/>
  <c r="K95" i="29"/>
  <c r="G101" i="29"/>
  <c r="G95" i="29"/>
  <c r="J95" i="29"/>
  <c r="J101" i="29"/>
  <c r="I379" i="8"/>
  <c r="I331" i="8"/>
  <c r="I365" i="8" s="1"/>
  <c r="J265" i="8" s="1"/>
  <c r="J298" i="8" s="1"/>
  <c r="I391" i="8"/>
  <c r="H488" i="8"/>
  <c r="H457" i="8"/>
  <c r="H425" i="8"/>
  <c r="G463" i="8"/>
  <c r="G526" i="8" s="1"/>
  <c r="P101" i="29"/>
  <c r="P95" i="29"/>
  <c r="AW95" i="29"/>
  <c r="AW101" i="29"/>
  <c r="BF95" i="29"/>
  <c r="BF101" i="29"/>
  <c r="AH101" i="29"/>
  <c r="AH95" i="29"/>
  <c r="G503" i="8"/>
  <c r="H503" i="8"/>
  <c r="H441" i="8"/>
  <c r="H472" i="8"/>
  <c r="H535" i="8" s="1"/>
  <c r="H409" i="8"/>
  <c r="AI101" i="29"/>
  <c r="AI95" i="29"/>
  <c r="AG95" i="29"/>
  <c r="AG101" i="29"/>
  <c r="I95" i="29"/>
  <c r="I101" i="29"/>
  <c r="BC101" i="29"/>
  <c r="BC95" i="29"/>
  <c r="G534" i="8"/>
  <c r="H534" i="8"/>
  <c r="I412" i="8"/>
  <c r="AN95" i="29"/>
  <c r="AN101" i="29"/>
  <c r="H411" i="8"/>
  <c r="H443" i="8"/>
  <c r="H474" i="8"/>
  <c r="J314" i="8"/>
  <c r="J348" i="8" s="1"/>
  <c r="K248" i="8" s="1"/>
  <c r="K281" i="8" s="1"/>
  <c r="I376" i="8"/>
  <c r="L101" i="29"/>
  <c r="L95" i="29"/>
  <c r="BE101" i="29"/>
  <c r="BE95" i="29"/>
  <c r="H459" i="8"/>
  <c r="H522" i="8" s="1"/>
  <c r="H427" i="8"/>
  <c r="H490" i="8"/>
  <c r="H553" i="8" s="1"/>
  <c r="J310" i="8"/>
  <c r="J344" i="8" s="1"/>
  <c r="K244" i="8" s="1"/>
  <c r="K277" i="8" s="1"/>
  <c r="S101" i="29"/>
  <c r="S95" i="29"/>
  <c r="BL95" i="29"/>
  <c r="BL101" i="29"/>
  <c r="H95" i="29"/>
  <c r="H101" i="29"/>
  <c r="BB101" i="29"/>
  <c r="BB95" i="29"/>
  <c r="AD95" i="29"/>
  <c r="AD101" i="29"/>
  <c r="BK95" i="29"/>
  <c r="BK101" i="29"/>
  <c r="H330" i="8"/>
  <c r="H364" i="8" s="1"/>
  <c r="I264" i="8" s="1"/>
  <c r="I297" i="8" s="1"/>
  <c r="AJ95" i="29"/>
  <c r="AJ101" i="29"/>
  <c r="Q101" i="29"/>
  <c r="Q95" i="29"/>
  <c r="I309" i="8"/>
  <c r="I343" i="8" s="1"/>
  <c r="J243" i="8" s="1"/>
  <c r="J276" i="8" s="1"/>
  <c r="G106" i="34"/>
  <c r="M103" i="39"/>
  <c r="F135" i="39" s="1"/>
  <c r="H135" i="39" s="1"/>
  <c r="F163" i="39" s="1"/>
  <c r="H196" i="39" s="1"/>
  <c r="F222" i="39" s="1"/>
  <c r="M52" i="39"/>
  <c r="D67" i="39" s="1"/>
  <c r="M55" i="39"/>
  <c r="D68" i="39" s="1"/>
  <c r="H43" i="26"/>
  <c r="M106" i="39"/>
  <c r="F136" i="39" s="1"/>
  <c r="H136" i="39" s="1"/>
  <c r="F164" i="39" s="1"/>
  <c r="J196" i="39" s="1"/>
  <c r="G222" i="39" s="1"/>
  <c r="M124" i="39"/>
  <c r="D136" i="39" s="1"/>
  <c r="H172" i="23"/>
  <c r="H176" i="23"/>
  <c r="H168" i="23"/>
  <c r="F180" i="23"/>
  <c r="H164" i="23"/>
  <c r="F176" i="23"/>
  <c r="H160" i="23"/>
  <c r="F172" i="23"/>
  <c r="F168" i="23"/>
  <c r="H156" i="23"/>
  <c r="F156" i="23"/>
  <c r="F164" i="23"/>
  <c r="F160" i="23"/>
  <c r="H180" i="23"/>
  <c r="F139" i="23"/>
  <c r="E100" i="39" s="1"/>
  <c r="H136" i="23"/>
  <c r="G97" i="39" s="1"/>
  <c r="J140" i="23"/>
  <c r="I101" i="39" s="1"/>
  <c r="L129" i="23"/>
  <c r="E51" i="39" s="1"/>
  <c r="N128" i="23"/>
  <c r="G50" i="39" s="1"/>
  <c r="J125" i="23"/>
  <c r="F163" i="23"/>
  <c r="D74" i="26" s="1"/>
  <c r="L140" i="23"/>
  <c r="E119" i="39" s="1"/>
  <c r="N140" i="23"/>
  <c r="G119" i="39" s="1"/>
  <c r="J138" i="23"/>
  <c r="I99" i="39" s="1"/>
  <c r="H129" i="23"/>
  <c r="J128" i="23"/>
  <c r="N127" i="23"/>
  <c r="G49" i="39" s="1"/>
  <c r="F140" i="23"/>
  <c r="E101" i="39" s="1"/>
  <c r="F137" i="23"/>
  <c r="E98" i="39" s="1"/>
  <c r="J139" i="23"/>
  <c r="I100" i="39" s="1"/>
  <c r="N124" i="23"/>
  <c r="G46" i="39" s="1"/>
  <c r="H126" i="23"/>
  <c r="N126" i="23"/>
  <c r="G48" i="39" s="1"/>
  <c r="N136" i="23"/>
  <c r="G115" i="39" s="1"/>
  <c r="L137" i="23"/>
  <c r="E116" i="39" s="1"/>
  <c r="P141" i="23"/>
  <c r="I120" i="39" s="1"/>
  <c r="L124" i="23"/>
  <c r="E46" i="39" s="1"/>
  <c r="L126" i="23"/>
  <c r="E48" i="39" s="1"/>
  <c r="H171" i="23"/>
  <c r="F76" i="26" s="1"/>
  <c r="P137" i="23"/>
  <c r="I116" i="39" s="1"/>
  <c r="P139" i="23"/>
  <c r="I118" i="39" s="1"/>
  <c r="N137" i="23"/>
  <c r="G116" i="39" s="1"/>
  <c r="P125" i="23"/>
  <c r="I47" i="39" s="1"/>
  <c r="N129" i="23"/>
  <c r="G51" i="39" s="1"/>
  <c r="F126" i="23"/>
  <c r="F159" i="23"/>
  <c r="D73" i="26" s="1"/>
  <c r="H124" i="23"/>
  <c r="H141" i="23"/>
  <c r="G102" i="39" s="1"/>
  <c r="N141" i="23"/>
  <c r="G120" i="39" s="1"/>
  <c r="H137" i="23"/>
  <c r="G98" i="39" s="1"/>
  <c r="J124" i="23"/>
  <c r="J129" i="23"/>
  <c r="F124" i="23"/>
  <c r="H179" i="23"/>
  <c r="F171" i="23"/>
  <c r="D76" i="26" s="1"/>
  <c r="H125" i="23"/>
  <c r="L136" i="23"/>
  <c r="E115" i="39" s="1"/>
  <c r="N139" i="23"/>
  <c r="G118" i="39" s="1"/>
  <c r="H139" i="23"/>
  <c r="G100" i="39" s="1"/>
  <c r="L125" i="23"/>
  <c r="E47" i="39" s="1"/>
  <c r="P124" i="23"/>
  <c r="I46" i="39" s="1"/>
  <c r="F125" i="23"/>
  <c r="L141" i="23"/>
  <c r="E120" i="39" s="1"/>
  <c r="F138" i="23"/>
  <c r="E99" i="39" s="1"/>
  <c r="F136" i="23"/>
  <c r="E97" i="39" s="1"/>
  <c r="J126" i="23"/>
  <c r="F127" i="23"/>
  <c r="N138" i="23"/>
  <c r="G117" i="39" s="1"/>
  <c r="F141" i="23"/>
  <c r="E102" i="39" s="1"/>
  <c r="L138" i="23"/>
  <c r="E117" i="39" s="1"/>
  <c r="P128" i="23"/>
  <c r="I50" i="39" s="1"/>
  <c r="P127" i="23"/>
  <c r="I49" i="39" s="1"/>
  <c r="F128" i="23"/>
  <c r="F175" i="23"/>
  <c r="D77" i="26" s="1"/>
  <c r="F167" i="23"/>
  <c r="D75" i="26" s="1"/>
  <c r="H140" i="23"/>
  <c r="G101" i="39" s="1"/>
  <c r="J136" i="23"/>
  <c r="I97" i="39" s="1"/>
  <c r="J137" i="23"/>
  <c r="I98" i="39" s="1"/>
  <c r="L128" i="23"/>
  <c r="E50" i="39" s="1"/>
  <c r="L127" i="23"/>
  <c r="E49" i="39" s="1"/>
  <c r="N125" i="23"/>
  <c r="G47" i="39" s="1"/>
  <c r="H163" i="23"/>
  <c r="F74" i="26" s="1"/>
  <c r="F155" i="23"/>
  <c r="D72" i="26" s="1"/>
  <c r="H138" i="23"/>
  <c r="G99" i="39" s="1"/>
  <c r="J141" i="23"/>
  <c r="I102" i="39" s="1"/>
  <c r="L139" i="23"/>
  <c r="E118" i="39" s="1"/>
  <c r="H128" i="23"/>
  <c r="H127" i="23"/>
  <c r="J127" i="23"/>
  <c r="H167" i="23"/>
  <c r="F75" i="26" s="1"/>
  <c r="F179" i="23"/>
  <c r="P136" i="23"/>
  <c r="I115" i="39" s="1"/>
  <c r="P138" i="23"/>
  <c r="I117" i="39" s="1"/>
  <c r="P140" i="23"/>
  <c r="I119" i="39" s="1"/>
  <c r="P129" i="23"/>
  <c r="I51" i="39" s="1"/>
  <c r="P126" i="23"/>
  <c r="I48" i="39" s="1"/>
  <c r="F129" i="23"/>
  <c r="H155" i="23"/>
  <c r="F72" i="26" s="1"/>
  <c r="H159" i="23"/>
  <c r="F73" i="26" s="1"/>
  <c r="H175" i="23"/>
  <c r="F162" i="23"/>
  <c r="H182" i="23"/>
  <c r="H174" i="23"/>
  <c r="F182" i="23"/>
  <c r="H178" i="23"/>
  <c r="F77" i="26" s="1"/>
  <c r="F178" i="23"/>
  <c r="H170" i="23"/>
  <c r="F174" i="23"/>
  <c r="H166" i="23"/>
  <c r="F170" i="23"/>
  <c r="H162" i="23"/>
  <c r="F158" i="23"/>
  <c r="H158" i="23"/>
  <c r="F166" i="23"/>
  <c r="M121" i="39"/>
  <c r="D135" i="39" s="1"/>
  <c r="H181" i="23"/>
  <c r="F165" i="23"/>
  <c r="H173" i="23"/>
  <c r="F181" i="23"/>
  <c r="F161" i="23"/>
  <c r="H177" i="23"/>
  <c r="F177" i="23"/>
  <c r="H169" i="23"/>
  <c r="F173" i="23"/>
  <c r="H165" i="23"/>
  <c r="F169" i="23"/>
  <c r="H161" i="23"/>
  <c r="F157" i="23"/>
  <c r="H157" i="23"/>
  <c r="K379" i="8"/>
  <c r="K411" i="8" s="1"/>
  <c r="N118" i="39"/>
  <c r="E134" i="39" s="1"/>
  <c r="I134" i="39" s="1"/>
  <c r="G162" i="39" s="1"/>
  <c r="G196" i="39" s="1"/>
  <c r="N49" i="39"/>
  <c r="E66" i="39" s="1"/>
  <c r="I66" i="39" s="1"/>
  <c r="E162" i="39" s="1"/>
  <c r="G195" i="39" s="1"/>
  <c r="E221" i="39" s="1"/>
  <c r="N115" i="39"/>
  <c r="E133" i="39" s="1"/>
  <c r="I133" i="39" s="1"/>
  <c r="G161" i="39" s="1"/>
  <c r="E196" i="39" s="1"/>
  <c r="N97" i="39"/>
  <c r="G133" i="39" s="1"/>
  <c r="N100" i="39"/>
  <c r="G134" i="39" s="1"/>
  <c r="N46" i="39"/>
  <c r="E65" i="39" s="1"/>
  <c r="I65" i="39" s="1"/>
  <c r="E161" i="39" s="1"/>
  <c r="G468" i="8"/>
  <c r="G531" i="8" s="1"/>
  <c r="G499" i="8"/>
  <c r="G562" i="8" s="1"/>
  <c r="H417" i="8"/>
  <c r="H449" i="8"/>
  <c r="H480" i="8"/>
  <c r="I286" i="8"/>
  <c r="I319" i="8" s="1"/>
  <c r="I385" i="8" s="1"/>
  <c r="H416" i="8"/>
  <c r="H479" i="8"/>
  <c r="H448" i="8"/>
  <c r="I318" i="8"/>
  <c r="I352" i="8" s="1"/>
  <c r="J252" i="8" s="1"/>
  <c r="J285" i="8" s="1"/>
  <c r="H421" i="8"/>
  <c r="H453" i="8"/>
  <c r="H484" i="8"/>
  <c r="I323" i="8"/>
  <c r="I357" i="8" s="1"/>
  <c r="J257" i="8" s="1"/>
  <c r="J290" i="8" s="1"/>
  <c r="H420" i="8"/>
  <c r="H452" i="8"/>
  <c r="H483" i="8"/>
  <c r="I322" i="8"/>
  <c r="I356" i="8" s="1"/>
  <c r="J256" i="8" s="1"/>
  <c r="H419" i="8"/>
  <c r="H482" i="8"/>
  <c r="H451" i="8"/>
  <c r="I321" i="8"/>
  <c r="I355" i="8" s="1"/>
  <c r="J255" i="8" s="1"/>
  <c r="J288" i="8" s="1"/>
  <c r="H415" i="8"/>
  <c r="H478" i="8"/>
  <c r="H447" i="8"/>
  <c r="I317" i="8"/>
  <c r="I351" i="8" s="1"/>
  <c r="J251" i="8" s="1"/>
  <c r="J284" i="8" s="1"/>
  <c r="H433" i="8"/>
  <c r="H496" i="8"/>
  <c r="H465" i="8"/>
  <c r="I335" i="8"/>
  <c r="I369" i="8" s="1"/>
  <c r="J269" i="8" s="1"/>
  <c r="J302" i="8" s="1"/>
  <c r="H432" i="8"/>
  <c r="H464" i="8"/>
  <c r="H495" i="8"/>
  <c r="I334" i="8"/>
  <c r="I368" i="8" s="1"/>
  <c r="J268" i="8" s="1"/>
  <c r="J301" i="8" s="1"/>
  <c r="H437" i="8"/>
  <c r="H500" i="8"/>
  <c r="H469" i="8"/>
  <c r="I339" i="8"/>
  <c r="I373" i="8" s="1"/>
  <c r="J273" i="8" s="1"/>
  <c r="J306" i="8" s="1"/>
  <c r="H372" i="8"/>
  <c r="I272" i="8" s="1"/>
  <c r="I305" i="8" s="1"/>
  <c r="H404" i="8"/>
  <c r="H435" i="8"/>
  <c r="H498" i="8"/>
  <c r="H467" i="8"/>
  <c r="I337" i="8"/>
  <c r="I371" i="8" s="1"/>
  <c r="J271" i="8" s="1"/>
  <c r="J304" i="8" s="1"/>
  <c r="H367" i="8"/>
  <c r="I267" i="8" s="1"/>
  <c r="H399" i="8"/>
  <c r="G557" i="8"/>
  <c r="H380" i="22"/>
  <c r="I280" i="22" s="1"/>
  <c r="H412" i="22"/>
  <c r="H379" i="22"/>
  <c r="I279" i="22" s="1"/>
  <c r="H411" i="22"/>
  <c r="H378" i="22"/>
  <c r="I278" i="22" s="1"/>
  <c r="H410" i="22"/>
  <c r="H376" i="22"/>
  <c r="I276" i="22" s="1"/>
  <c r="H408" i="22"/>
  <c r="H375" i="22"/>
  <c r="I275" i="22" s="1"/>
  <c r="H407" i="22"/>
  <c r="H374" i="22"/>
  <c r="I274" i="22" s="1"/>
  <c r="H406" i="22"/>
  <c r="H364" i="22"/>
  <c r="I264" i="22" s="1"/>
  <c r="H396" i="22"/>
  <c r="H363" i="22"/>
  <c r="I263" i="22" s="1"/>
  <c r="H395" i="22"/>
  <c r="H362" i="22"/>
  <c r="I262" i="22" s="1"/>
  <c r="H394" i="22"/>
  <c r="H360" i="22"/>
  <c r="I260" i="22" s="1"/>
  <c r="H392" i="22"/>
  <c r="H359" i="22"/>
  <c r="I259" i="22" s="1"/>
  <c r="H391" i="22"/>
  <c r="H358" i="22"/>
  <c r="I258" i="22" s="1"/>
  <c r="H390" i="22"/>
  <c r="H316" i="22"/>
  <c r="G509" i="22"/>
  <c r="G540" i="22"/>
  <c r="H317" i="22"/>
  <c r="G510" i="22"/>
  <c r="G541" i="22"/>
  <c r="H318" i="22"/>
  <c r="G511" i="22"/>
  <c r="G542" i="22"/>
  <c r="H320" i="22"/>
  <c r="G513" i="22"/>
  <c r="G544" i="22"/>
  <c r="H321" i="22"/>
  <c r="G514" i="22"/>
  <c r="G545" i="22"/>
  <c r="H322" i="22"/>
  <c r="G515" i="22"/>
  <c r="G546" i="22"/>
  <c r="BN816" i="22"/>
  <c r="BM816" i="22"/>
  <c r="BL816" i="22"/>
  <c r="BK816" i="22"/>
  <c r="BJ816" i="22"/>
  <c r="BI816" i="22"/>
  <c r="BH816" i="22"/>
  <c r="BG816" i="22"/>
  <c r="BF816" i="22"/>
  <c r="BE816" i="22"/>
  <c r="BD816" i="22"/>
  <c r="BC816" i="22"/>
  <c r="BB816" i="22"/>
  <c r="BA816" i="22"/>
  <c r="AZ816" i="22"/>
  <c r="AY816" i="22"/>
  <c r="AX816" i="22"/>
  <c r="AW816" i="22"/>
  <c r="AV816" i="22"/>
  <c r="AU816" i="22"/>
  <c r="AT816" i="22"/>
  <c r="AS816" i="22"/>
  <c r="AR816" i="22"/>
  <c r="AQ816" i="22"/>
  <c r="AP816" i="22"/>
  <c r="AO816" i="22"/>
  <c r="AN816" i="22"/>
  <c r="AM816" i="22"/>
  <c r="AL816" i="22"/>
  <c r="AK816" i="22"/>
  <c r="AJ816" i="22"/>
  <c r="AI816" i="22"/>
  <c r="AH816" i="22"/>
  <c r="AG816" i="22"/>
  <c r="AF816" i="22"/>
  <c r="AE816" i="22"/>
  <c r="AD816" i="22"/>
  <c r="AC816" i="22"/>
  <c r="AB816" i="22"/>
  <c r="AA816" i="22"/>
  <c r="Z816" i="22"/>
  <c r="Y816" i="22"/>
  <c r="X816" i="22"/>
  <c r="W816" i="22"/>
  <c r="V816" i="22"/>
  <c r="U816" i="22"/>
  <c r="T816" i="22"/>
  <c r="S816" i="22"/>
  <c r="R816" i="22"/>
  <c r="Q816" i="22"/>
  <c r="P816" i="22"/>
  <c r="O816" i="22"/>
  <c r="N816" i="22"/>
  <c r="M816" i="22"/>
  <c r="L816" i="22"/>
  <c r="K816" i="22"/>
  <c r="J816" i="22"/>
  <c r="I816" i="22"/>
  <c r="H816" i="22"/>
  <c r="G816" i="22"/>
  <c r="F816" i="22"/>
  <c r="F631" i="22"/>
  <c r="G28" i="34" s="1"/>
  <c r="BN754" i="22"/>
  <c r="BO25" i="29" s="1"/>
  <c r="BM754" i="22"/>
  <c r="BN25" i="29" s="1"/>
  <c r="BL754" i="22"/>
  <c r="BM25" i="29" s="1"/>
  <c r="BK754" i="22"/>
  <c r="BL25" i="29" s="1"/>
  <c r="BJ754" i="22"/>
  <c r="BK25" i="29" s="1"/>
  <c r="BI754" i="22"/>
  <c r="BJ25" i="29" s="1"/>
  <c r="BH754" i="22"/>
  <c r="BI25" i="29" s="1"/>
  <c r="BG754" i="22"/>
  <c r="BH25" i="29" s="1"/>
  <c r="BF754" i="22"/>
  <c r="BG25" i="29" s="1"/>
  <c r="BE754" i="22"/>
  <c r="BF25" i="29" s="1"/>
  <c r="BD754" i="22"/>
  <c r="BE25" i="29" s="1"/>
  <c r="BC754" i="22"/>
  <c r="BD25" i="29" s="1"/>
  <c r="BB754" i="22"/>
  <c r="BC25" i="29" s="1"/>
  <c r="BA754" i="22"/>
  <c r="BB25" i="29" s="1"/>
  <c r="AZ754" i="22"/>
  <c r="BA25" i="29" s="1"/>
  <c r="AY754" i="22"/>
  <c r="AZ25" i="29" s="1"/>
  <c r="AX754" i="22"/>
  <c r="AY25" i="29" s="1"/>
  <c r="AW754" i="22"/>
  <c r="AX25" i="29" s="1"/>
  <c r="AV754" i="22"/>
  <c r="AW25" i="29" s="1"/>
  <c r="AU754" i="22"/>
  <c r="AV25" i="29" s="1"/>
  <c r="AT754" i="22"/>
  <c r="AU25" i="29" s="1"/>
  <c r="AS754" i="22"/>
  <c r="AT25" i="29" s="1"/>
  <c r="AR754" i="22"/>
  <c r="AS25" i="29" s="1"/>
  <c r="AQ754" i="22"/>
  <c r="AR25" i="29" s="1"/>
  <c r="AP754" i="22"/>
  <c r="AQ25" i="29" s="1"/>
  <c r="AO754" i="22"/>
  <c r="AP25" i="29" s="1"/>
  <c r="AN754" i="22"/>
  <c r="AO25" i="29" s="1"/>
  <c r="AM754" i="22"/>
  <c r="AN25" i="29" s="1"/>
  <c r="AL754" i="22"/>
  <c r="AM25" i="29" s="1"/>
  <c r="AK754" i="22"/>
  <c r="AL25" i="29" s="1"/>
  <c r="AJ754" i="22"/>
  <c r="AK25" i="29" s="1"/>
  <c r="AI754" i="22"/>
  <c r="AJ25" i="29" s="1"/>
  <c r="AH754" i="22"/>
  <c r="AI25" i="29" s="1"/>
  <c r="AG754" i="22"/>
  <c r="AH25" i="29" s="1"/>
  <c r="AF754" i="22"/>
  <c r="AG25" i="29" s="1"/>
  <c r="AE754" i="22"/>
  <c r="AF25" i="29" s="1"/>
  <c r="AD754" i="22"/>
  <c r="AE25" i="29" s="1"/>
  <c r="AC754" i="22"/>
  <c r="AD25" i="29" s="1"/>
  <c r="AB754" i="22"/>
  <c r="AC25" i="29" s="1"/>
  <c r="AA754" i="22"/>
  <c r="AB25" i="29" s="1"/>
  <c r="Z754" i="22"/>
  <c r="AA25" i="29" s="1"/>
  <c r="Y754" i="22"/>
  <c r="Z25" i="29" s="1"/>
  <c r="X754" i="22"/>
  <c r="Y25" i="29" s="1"/>
  <c r="W754" i="22"/>
  <c r="X25" i="29" s="1"/>
  <c r="V754" i="22"/>
  <c r="W25" i="29" s="1"/>
  <c r="U754" i="22"/>
  <c r="V25" i="29" s="1"/>
  <c r="T754" i="22"/>
  <c r="U25" i="29" s="1"/>
  <c r="S754" i="22"/>
  <c r="T25" i="29" s="1"/>
  <c r="R754" i="22"/>
  <c r="S25" i="29" s="1"/>
  <c r="Q754" i="22"/>
  <c r="R25" i="29" s="1"/>
  <c r="P754" i="22"/>
  <c r="Q25" i="29" s="1"/>
  <c r="O754" i="22"/>
  <c r="P25" i="29" s="1"/>
  <c r="N754" i="22"/>
  <c r="O25" i="29" s="1"/>
  <c r="M754" i="22"/>
  <c r="N25" i="29" s="1"/>
  <c r="L754" i="22"/>
  <c r="M25" i="29" s="1"/>
  <c r="K754" i="22"/>
  <c r="L25" i="29" s="1"/>
  <c r="J754" i="22"/>
  <c r="K25" i="29" s="1"/>
  <c r="I754" i="22"/>
  <c r="J25" i="29" s="1"/>
  <c r="H754" i="22"/>
  <c r="I25" i="29" s="1"/>
  <c r="G754" i="22"/>
  <c r="H25" i="29" s="1"/>
  <c r="F754" i="22"/>
  <c r="G25" i="29" s="1"/>
  <c r="BN691" i="22"/>
  <c r="BO25" i="31" s="1"/>
  <c r="BM691" i="22"/>
  <c r="BN25" i="31" s="1"/>
  <c r="BL691" i="22"/>
  <c r="BM25" i="31" s="1"/>
  <c r="BK691" i="22"/>
  <c r="BL25" i="31" s="1"/>
  <c r="BJ691" i="22"/>
  <c r="BK25" i="31" s="1"/>
  <c r="BI691" i="22"/>
  <c r="BJ25" i="31" s="1"/>
  <c r="BH691" i="22"/>
  <c r="BI25" i="31" s="1"/>
  <c r="BG691" i="22"/>
  <c r="BH25" i="31" s="1"/>
  <c r="BF691" i="22"/>
  <c r="BG25" i="31" s="1"/>
  <c r="BE691" i="22"/>
  <c r="BF25" i="31" s="1"/>
  <c r="BD691" i="22"/>
  <c r="BE25" i="31" s="1"/>
  <c r="BC691" i="22"/>
  <c r="BD25" i="31" s="1"/>
  <c r="BB691" i="22"/>
  <c r="BC25" i="31" s="1"/>
  <c r="BA691" i="22"/>
  <c r="BB25" i="31" s="1"/>
  <c r="AZ691" i="22"/>
  <c r="BA25" i="31" s="1"/>
  <c r="AY691" i="22"/>
  <c r="AZ25" i="31" s="1"/>
  <c r="AX691" i="22"/>
  <c r="AY25" i="31" s="1"/>
  <c r="AW691" i="22"/>
  <c r="AX25" i="31" s="1"/>
  <c r="AV691" i="22"/>
  <c r="AW25" i="31" s="1"/>
  <c r="AU691" i="22"/>
  <c r="AV25" i="31" s="1"/>
  <c r="AT691" i="22"/>
  <c r="AU25" i="31" s="1"/>
  <c r="AS691" i="22"/>
  <c r="AT25" i="31" s="1"/>
  <c r="AR691" i="22"/>
  <c r="AS25" i="31" s="1"/>
  <c r="AQ691" i="22"/>
  <c r="AR25" i="31" s="1"/>
  <c r="AP691" i="22"/>
  <c r="AQ25" i="31" s="1"/>
  <c r="AO691" i="22"/>
  <c r="AP25" i="31" s="1"/>
  <c r="AN691" i="22"/>
  <c r="AO25" i="31" s="1"/>
  <c r="AM691" i="22"/>
  <c r="AN25" i="31" s="1"/>
  <c r="AL691" i="22"/>
  <c r="AM25" i="31" s="1"/>
  <c r="AK691" i="22"/>
  <c r="AL25" i="31" s="1"/>
  <c r="AJ691" i="22"/>
  <c r="AK25" i="31" s="1"/>
  <c r="AI691" i="22"/>
  <c r="AJ25" i="31" s="1"/>
  <c r="AH691" i="22"/>
  <c r="AI25" i="31" s="1"/>
  <c r="AG691" i="22"/>
  <c r="AH25" i="31" s="1"/>
  <c r="AF691" i="22"/>
  <c r="AG25" i="31" s="1"/>
  <c r="AE691" i="22"/>
  <c r="AF25" i="31" s="1"/>
  <c r="AD691" i="22"/>
  <c r="AE25" i="31" s="1"/>
  <c r="AC691" i="22"/>
  <c r="AD25" i="31" s="1"/>
  <c r="AB691" i="22"/>
  <c r="AC25" i="31" s="1"/>
  <c r="AA691" i="22"/>
  <c r="AB25" i="31" s="1"/>
  <c r="Z691" i="22"/>
  <c r="AA25" i="31" s="1"/>
  <c r="Y691" i="22"/>
  <c r="Z25" i="31" s="1"/>
  <c r="X691" i="22"/>
  <c r="Y25" i="31" s="1"/>
  <c r="W691" i="22"/>
  <c r="X25" i="31" s="1"/>
  <c r="V691" i="22"/>
  <c r="W25" i="31" s="1"/>
  <c r="U691" i="22"/>
  <c r="V25" i="31" s="1"/>
  <c r="T691" i="22"/>
  <c r="U25" i="31" s="1"/>
  <c r="S691" i="22"/>
  <c r="T25" i="31" s="1"/>
  <c r="R691" i="22"/>
  <c r="S25" i="31" s="1"/>
  <c r="Q691" i="22"/>
  <c r="R25" i="31" s="1"/>
  <c r="P691" i="22"/>
  <c r="Q25" i="31" s="1"/>
  <c r="O691" i="22"/>
  <c r="P25" i="31" s="1"/>
  <c r="N691" i="22"/>
  <c r="O25" i="31" s="1"/>
  <c r="M691" i="22"/>
  <c r="N25" i="31" s="1"/>
  <c r="L691" i="22"/>
  <c r="M25" i="31" s="1"/>
  <c r="K691" i="22"/>
  <c r="L25" i="31" s="1"/>
  <c r="J691" i="22"/>
  <c r="K25" i="31" s="1"/>
  <c r="I691" i="22"/>
  <c r="J25" i="31" s="1"/>
  <c r="H691" i="22"/>
  <c r="I25" i="31" s="1"/>
  <c r="G691" i="22"/>
  <c r="H25" i="31" s="1"/>
  <c r="F691" i="22"/>
  <c r="G25" i="31" s="1"/>
  <c r="G12" i="38" s="1"/>
  <c r="BN815" i="22"/>
  <c r="BM815" i="22"/>
  <c r="BL815" i="22"/>
  <c r="BK815" i="22"/>
  <c r="BJ815" i="22"/>
  <c r="BI815" i="22"/>
  <c r="BH815" i="22"/>
  <c r="BG815" i="22"/>
  <c r="BF815" i="22"/>
  <c r="BE815" i="22"/>
  <c r="BD815" i="22"/>
  <c r="BC815" i="22"/>
  <c r="BB815" i="22"/>
  <c r="BA815" i="22"/>
  <c r="AZ815" i="22"/>
  <c r="AY815" i="22"/>
  <c r="AX815" i="22"/>
  <c r="AW815" i="22"/>
  <c r="AV815" i="22"/>
  <c r="AU815" i="22"/>
  <c r="AT815" i="22"/>
  <c r="AS815" i="22"/>
  <c r="AR815" i="22"/>
  <c r="AQ815" i="22"/>
  <c r="AP815" i="22"/>
  <c r="AO815" i="22"/>
  <c r="AN815" i="22"/>
  <c r="AM815" i="22"/>
  <c r="AL815" i="22"/>
  <c r="AK815" i="22"/>
  <c r="AJ815" i="22"/>
  <c r="AI815" i="22"/>
  <c r="AH815" i="22"/>
  <c r="AG815" i="22"/>
  <c r="AF815" i="22"/>
  <c r="AE815" i="22"/>
  <c r="AD815" i="22"/>
  <c r="AC815" i="22"/>
  <c r="AB815" i="22"/>
  <c r="AA815" i="22"/>
  <c r="Z815" i="22"/>
  <c r="Y815" i="22"/>
  <c r="X815" i="22"/>
  <c r="W815" i="22"/>
  <c r="V815" i="22"/>
  <c r="U815" i="22"/>
  <c r="T815" i="22"/>
  <c r="S815" i="22"/>
  <c r="R815" i="22"/>
  <c r="Q815" i="22"/>
  <c r="P815" i="22"/>
  <c r="O815" i="22"/>
  <c r="N815" i="22"/>
  <c r="M815" i="22"/>
  <c r="L815" i="22"/>
  <c r="K815" i="22"/>
  <c r="J815" i="22"/>
  <c r="I815" i="22"/>
  <c r="H815" i="22"/>
  <c r="G815" i="22"/>
  <c r="F815" i="22"/>
  <c r="F630" i="22"/>
  <c r="G27" i="34" s="1"/>
  <c r="BN753" i="22"/>
  <c r="BO24" i="29" s="1"/>
  <c r="BM753" i="22"/>
  <c r="BN24" i="29" s="1"/>
  <c r="BL753" i="22"/>
  <c r="BM24" i="29" s="1"/>
  <c r="BK753" i="22"/>
  <c r="BL24" i="29" s="1"/>
  <c r="BJ753" i="22"/>
  <c r="BK24" i="29" s="1"/>
  <c r="BI753" i="22"/>
  <c r="BJ24" i="29" s="1"/>
  <c r="BH753" i="22"/>
  <c r="BI24" i="29" s="1"/>
  <c r="BG753" i="22"/>
  <c r="BH24" i="29" s="1"/>
  <c r="BF753" i="22"/>
  <c r="BG24" i="29" s="1"/>
  <c r="BE753" i="22"/>
  <c r="BF24" i="29" s="1"/>
  <c r="BD753" i="22"/>
  <c r="BE24" i="29" s="1"/>
  <c r="BC753" i="22"/>
  <c r="BD24" i="29" s="1"/>
  <c r="BB753" i="22"/>
  <c r="BC24" i="29" s="1"/>
  <c r="BA753" i="22"/>
  <c r="BB24" i="29" s="1"/>
  <c r="AZ753" i="22"/>
  <c r="BA24" i="29" s="1"/>
  <c r="AY753" i="22"/>
  <c r="AZ24" i="29" s="1"/>
  <c r="AX753" i="22"/>
  <c r="AY24" i="29" s="1"/>
  <c r="AW753" i="22"/>
  <c r="AX24" i="29" s="1"/>
  <c r="AV753" i="22"/>
  <c r="AW24" i="29" s="1"/>
  <c r="AU753" i="22"/>
  <c r="AV24" i="29" s="1"/>
  <c r="AT753" i="22"/>
  <c r="AU24" i="29" s="1"/>
  <c r="AS753" i="22"/>
  <c r="AT24" i="29" s="1"/>
  <c r="AR753" i="22"/>
  <c r="AS24" i="29" s="1"/>
  <c r="AQ753" i="22"/>
  <c r="AR24" i="29" s="1"/>
  <c r="AP753" i="22"/>
  <c r="AQ24" i="29" s="1"/>
  <c r="AO753" i="22"/>
  <c r="AP24" i="29" s="1"/>
  <c r="AN753" i="22"/>
  <c r="AO24" i="29" s="1"/>
  <c r="AM753" i="22"/>
  <c r="AN24" i="29" s="1"/>
  <c r="AL753" i="22"/>
  <c r="AM24" i="29" s="1"/>
  <c r="AK753" i="22"/>
  <c r="AL24" i="29" s="1"/>
  <c r="AJ753" i="22"/>
  <c r="AK24" i="29" s="1"/>
  <c r="AI753" i="22"/>
  <c r="AJ24" i="29" s="1"/>
  <c r="AH753" i="22"/>
  <c r="AI24" i="29" s="1"/>
  <c r="AG753" i="22"/>
  <c r="AH24" i="29" s="1"/>
  <c r="AF753" i="22"/>
  <c r="AG24" i="29" s="1"/>
  <c r="AE753" i="22"/>
  <c r="AF24" i="29" s="1"/>
  <c r="AD753" i="22"/>
  <c r="AE24" i="29" s="1"/>
  <c r="AC753" i="22"/>
  <c r="AD24" i="29" s="1"/>
  <c r="AB753" i="22"/>
  <c r="AC24" i="29" s="1"/>
  <c r="AA753" i="22"/>
  <c r="AB24" i="29" s="1"/>
  <c r="Z753" i="22"/>
  <c r="AA24" i="29" s="1"/>
  <c r="Y753" i="22"/>
  <c r="Z24" i="29" s="1"/>
  <c r="X753" i="22"/>
  <c r="Y24" i="29" s="1"/>
  <c r="W753" i="22"/>
  <c r="X24" i="29" s="1"/>
  <c r="V753" i="22"/>
  <c r="W24" i="29" s="1"/>
  <c r="U753" i="22"/>
  <c r="V24" i="29" s="1"/>
  <c r="T753" i="22"/>
  <c r="U24" i="29" s="1"/>
  <c r="S753" i="22"/>
  <c r="T24" i="29" s="1"/>
  <c r="R753" i="22"/>
  <c r="S24" i="29" s="1"/>
  <c r="Q753" i="22"/>
  <c r="R24" i="29" s="1"/>
  <c r="P753" i="22"/>
  <c r="Q24" i="29" s="1"/>
  <c r="O753" i="22"/>
  <c r="P24" i="29" s="1"/>
  <c r="N753" i="22"/>
  <c r="O24" i="29" s="1"/>
  <c r="M753" i="22"/>
  <c r="N24" i="29" s="1"/>
  <c r="L753" i="22"/>
  <c r="M24" i="29" s="1"/>
  <c r="K753" i="22"/>
  <c r="L24" i="29" s="1"/>
  <c r="J753" i="22"/>
  <c r="K24" i="29" s="1"/>
  <c r="I753" i="22"/>
  <c r="J24" i="29" s="1"/>
  <c r="H753" i="22"/>
  <c r="I24" i="29" s="1"/>
  <c r="G753" i="22"/>
  <c r="H24" i="29" s="1"/>
  <c r="F753" i="22"/>
  <c r="G24" i="29" s="1"/>
  <c r="BN690" i="22"/>
  <c r="BO24" i="31" s="1"/>
  <c r="BM690" i="22"/>
  <c r="BN24" i="31" s="1"/>
  <c r="BL690" i="22"/>
  <c r="BM24" i="31" s="1"/>
  <c r="BK690" i="22"/>
  <c r="BL24" i="31" s="1"/>
  <c r="BJ690" i="22"/>
  <c r="BK24" i="31" s="1"/>
  <c r="BI690" i="22"/>
  <c r="BJ24" i="31" s="1"/>
  <c r="BH690" i="22"/>
  <c r="BI24" i="31" s="1"/>
  <c r="BG690" i="22"/>
  <c r="BH24" i="31" s="1"/>
  <c r="BF690" i="22"/>
  <c r="BG24" i="31" s="1"/>
  <c r="BE690" i="22"/>
  <c r="BF24" i="31" s="1"/>
  <c r="BD690" i="22"/>
  <c r="BE24" i="31" s="1"/>
  <c r="BC690" i="22"/>
  <c r="BD24" i="31" s="1"/>
  <c r="BB690" i="22"/>
  <c r="BC24" i="31" s="1"/>
  <c r="BA690" i="22"/>
  <c r="BB24" i="31" s="1"/>
  <c r="AZ690" i="22"/>
  <c r="BA24" i="31" s="1"/>
  <c r="AY690" i="22"/>
  <c r="AZ24" i="31" s="1"/>
  <c r="AX690" i="22"/>
  <c r="AY24" i="31" s="1"/>
  <c r="AW690" i="22"/>
  <c r="AX24" i="31" s="1"/>
  <c r="AV690" i="22"/>
  <c r="AW24" i="31" s="1"/>
  <c r="AU690" i="22"/>
  <c r="AV24" i="31" s="1"/>
  <c r="AT690" i="22"/>
  <c r="AU24" i="31" s="1"/>
  <c r="AS690" i="22"/>
  <c r="AT24" i="31" s="1"/>
  <c r="AR690" i="22"/>
  <c r="AS24" i="31" s="1"/>
  <c r="AQ690" i="22"/>
  <c r="AR24" i="31" s="1"/>
  <c r="AP690" i="22"/>
  <c r="AQ24" i="31" s="1"/>
  <c r="AO690" i="22"/>
  <c r="AP24" i="31" s="1"/>
  <c r="AN690" i="22"/>
  <c r="AO24" i="31" s="1"/>
  <c r="AM690" i="22"/>
  <c r="AN24" i="31" s="1"/>
  <c r="AL690" i="22"/>
  <c r="AM24" i="31" s="1"/>
  <c r="AK690" i="22"/>
  <c r="AL24" i="31" s="1"/>
  <c r="AJ690" i="22"/>
  <c r="AK24" i="31" s="1"/>
  <c r="AI690" i="22"/>
  <c r="AJ24" i="31" s="1"/>
  <c r="AH690" i="22"/>
  <c r="AI24" i="31" s="1"/>
  <c r="AG690" i="22"/>
  <c r="AH24" i="31" s="1"/>
  <c r="AF690" i="22"/>
  <c r="AG24" i="31" s="1"/>
  <c r="AE690" i="22"/>
  <c r="AF24" i="31" s="1"/>
  <c r="AD690" i="22"/>
  <c r="AE24" i="31" s="1"/>
  <c r="AC690" i="22"/>
  <c r="AD24" i="31" s="1"/>
  <c r="AB690" i="22"/>
  <c r="AC24" i="31" s="1"/>
  <c r="AA690" i="22"/>
  <c r="AB24" i="31" s="1"/>
  <c r="Z690" i="22"/>
  <c r="AA24" i="31" s="1"/>
  <c r="Y690" i="22"/>
  <c r="Z24" i="31" s="1"/>
  <c r="X690" i="22"/>
  <c r="Y24" i="31" s="1"/>
  <c r="W690" i="22"/>
  <c r="X24" i="31" s="1"/>
  <c r="V690" i="22"/>
  <c r="W24" i="31" s="1"/>
  <c r="U690" i="22"/>
  <c r="V24" i="31" s="1"/>
  <c r="T690" i="22"/>
  <c r="U24" i="31" s="1"/>
  <c r="S690" i="22"/>
  <c r="T24" i="31" s="1"/>
  <c r="R690" i="22"/>
  <c r="S24" i="31" s="1"/>
  <c r="Q690" i="22"/>
  <c r="R24" i="31" s="1"/>
  <c r="P690" i="22"/>
  <c r="Q24" i="31" s="1"/>
  <c r="O690" i="22"/>
  <c r="P24" i="31" s="1"/>
  <c r="N690" i="22"/>
  <c r="O24" i="31" s="1"/>
  <c r="M690" i="22"/>
  <c r="N24" i="31" s="1"/>
  <c r="L690" i="22"/>
  <c r="M24" i="31" s="1"/>
  <c r="K690" i="22"/>
  <c r="L24" i="31" s="1"/>
  <c r="J690" i="22"/>
  <c r="K24" i="31" s="1"/>
  <c r="I690" i="22"/>
  <c r="J24" i="31" s="1"/>
  <c r="H690" i="22"/>
  <c r="I24" i="31" s="1"/>
  <c r="G690" i="22"/>
  <c r="H24" i="31" s="1"/>
  <c r="F690" i="22"/>
  <c r="G24" i="31" s="1"/>
  <c r="G11" i="38" s="1"/>
  <c r="BN814" i="22"/>
  <c r="BM814" i="22"/>
  <c r="BL814" i="22"/>
  <c r="BK814" i="22"/>
  <c r="BJ814" i="22"/>
  <c r="BI814" i="22"/>
  <c r="BH814" i="22"/>
  <c r="BG814" i="22"/>
  <c r="BF814" i="22"/>
  <c r="BE814" i="22"/>
  <c r="BD814" i="22"/>
  <c r="BC814" i="22"/>
  <c r="BB814" i="22"/>
  <c r="BA814" i="22"/>
  <c r="AZ814" i="22"/>
  <c r="AY814" i="22"/>
  <c r="AX814" i="22"/>
  <c r="AW814" i="22"/>
  <c r="AV814" i="22"/>
  <c r="AU814" i="22"/>
  <c r="AT814" i="22"/>
  <c r="AS814" i="22"/>
  <c r="AR814" i="22"/>
  <c r="AQ814" i="22"/>
  <c r="AP814" i="22"/>
  <c r="AO814" i="22"/>
  <c r="AN814" i="22"/>
  <c r="AM814" i="22"/>
  <c r="AL814" i="22"/>
  <c r="AK814" i="22"/>
  <c r="AJ814" i="22"/>
  <c r="AI814" i="22"/>
  <c r="AH814" i="22"/>
  <c r="AG814" i="22"/>
  <c r="AF814" i="22"/>
  <c r="AE814" i="22"/>
  <c r="AD814" i="22"/>
  <c r="AC814" i="22"/>
  <c r="AB814" i="22"/>
  <c r="AA814" i="22"/>
  <c r="Z814" i="22"/>
  <c r="Y814" i="22"/>
  <c r="X814" i="22"/>
  <c r="W814" i="22"/>
  <c r="V814" i="22"/>
  <c r="U814" i="22"/>
  <c r="T814" i="22"/>
  <c r="S814" i="22"/>
  <c r="R814" i="22"/>
  <c r="Q814" i="22"/>
  <c r="P814" i="22"/>
  <c r="O814" i="22"/>
  <c r="N814" i="22"/>
  <c r="M814" i="22"/>
  <c r="L814" i="22"/>
  <c r="K814" i="22"/>
  <c r="J814" i="22"/>
  <c r="I814" i="22"/>
  <c r="H814" i="22"/>
  <c r="G814" i="22"/>
  <c r="F814" i="22"/>
  <c r="F629" i="22"/>
  <c r="G26" i="34" s="1"/>
  <c r="BN752" i="22"/>
  <c r="BO23" i="29" s="1"/>
  <c r="BM752" i="22"/>
  <c r="BN23" i="29" s="1"/>
  <c r="BL752" i="22"/>
  <c r="BM23" i="29" s="1"/>
  <c r="BK752" i="22"/>
  <c r="BL23" i="29" s="1"/>
  <c r="BJ752" i="22"/>
  <c r="BK23" i="29" s="1"/>
  <c r="BI752" i="22"/>
  <c r="BJ23" i="29" s="1"/>
  <c r="BH752" i="22"/>
  <c r="BI23" i="29" s="1"/>
  <c r="BG752" i="22"/>
  <c r="BH23" i="29" s="1"/>
  <c r="BF752" i="22"/>
  <c r="BG23" i="29" s="1"/>
  <c r="BE752" i="22"/>
  <c r="BF23" i="29" s="1"/>
  <c r="BD752" i="22"/>
  <c r="BE23" i="29" s="1"/>
  <c r="BC752" i="22"/>
  <c r="BD23" i="29" s="1"/>
  <c r="BB752" i="22"/>
  <c r="BC23" i="29" s="1"/>
  <c r="BA752" i="22"/>
  <c r="BB23" i="29" s="1"/>
  <c r="AZ752" i="22"/>
  <c r="BA23" i="29" s="1"/>
  <c r="AY752" i="22"/>
  <c r="AZ23" i="29" s="1"/>
  <c r="AX752" i="22"/>
  <c r="AY23" i="29" s="1"/>
  <c r="AW752" i="22"/>
  <c r="AX23" i="29" s="1"/>
  <c r="AV752" i="22"/>
  <c r="AW23" i="29" s="1"/>
  <c r="AU752" i="22"/>
  <c r="AV23" i="29" s="1"/>
  <c r="AT752" i="22"/>
  <c r="AU23" i="29" s="1"/>
  <c r="AS752" i="22"/>
  <c r="AT23" i="29" s="1"/>
  <c r="AR752" i="22"/>
  <c r="AS23" i="29" s="1"/>
  <c r="AQ752" i="22"/>
  <c r="AR23" i="29" s="1"/>
  <c r="AP752" i="22"/>
  <c r="AQ23" i="29" s="1"/>
  <c r="AO752" i="22"/>
  <c r="AP23" i="29" s="1"/>
  <c r="AN752" i="22"/>
  <c r="AO23" i="29" s="1"/>
  <c r="AM752" i="22"/>
  <c r="AN23" i="29" s="1"/>
  <c r="AL752" i="22"/>
  <c r="AM23" i="29" s="1"/>
  <c r="AK752" i="22"/>
  <c r="AL23" i="29" s="1"/>
  <c r="AJ752" i="22"/>
  <c r="AK23" i="29" s="1"/>
  <c r="AI752" i="22"/>
  <c r="AJ23" i="29" s="1"/>
  <c r="AH752" i="22"/>
  <c r="AI23" i="29" s="1"/>
  <c r="AG752" i="22"/>
  <c r="AH23" i="29" s="1"/>
  <c r="AF752" i="22"/>
  <c r="AG23" i="29" s="1"/>
  <c r="AE752" i="22"/>
  <c r="AF23" i="29" s="1"/>
  <c r="AD752" i="22"/>
  <c r="AE23" i="29" s="1"/>
  <c r="AC752" i="22"/>
  <c r="AD23" i="29" s="1"/>
  <c r="AB752" i="22"/>
  <c r="AC23" i="29" s="1"/>
  <c r="AA752" i="22"/>
  <c r="AB23" i="29" s="1"/>
  <c r="Z752" i="22"/>
  <c r="AA23" i="29" s="1"/>
  <c r="Y752" i="22"/>
  <c r="Z23" i="29" s="1"/>
  <c r="X752" i="22"/>
  <c r="Y23" i="29" s="1"/>
  <c r="W752" i="22"/>
  <c r="X23" i="29" s="1"/>
  <c r="V752" i="22"/>
  <c r="W23" i="29" s="1"/>
  <c r="U752" i="22"/>
  <c r="V23" i="29" s="1"/>
  <c r="T752" i="22"/>
  <c r="U23" i="29" s="1"/>
  <c r="S752" i="22"/>
  <c r="T23" i="29" s="1"/>
  <c r="R752" i="22"/>
  <c r="S23" i="29" s="1"/>
  <c r="Q752" i="22"/>
  <c r="R23" i="29" s="1"/>
  <c r="P752" i="22"/>
  <c r="Q23" i="29" s="1"/>
  <c r="O752" i="22"/>
  <c r="P23" i="29" s="1"/>
  <c r="N752" i="22"/>
  <c r="O23" i="29" s="1"/>
  <c r="M752" i="22"/>
  <c r="N23" i="29" s="1"/>
  <c r="L752" i="22"/>
  <c r="M23" i="29" s="1"/>
  <c r="K752" i="22"/>
  <c r="L23" i="29" s="1"/>
  <c r="J752" i="22"/>
  <c r="K23" i="29" s="1"/>
  <c r="I752" i="22"/>
  <c r="J23" i="29" s="1"/>
  <c r="H752" i="22"/>
  <c r="I23" i="29" s="1"/>
  <c r="G752" i="22"/>
  <c r="H23" i="29" s="1"/>
  <c r="F752" i="22"/>
  <c r="G23" i="29" s="1"/>
  <c r="BN689" i="22"/>
  <c r="BO23" i="31" s="1"/>
  <c r="BM689" i="22"/>
  <c r="BN23" i="31" s="1"/>
  <c r="BL689" i="22"/>
  <c r="BM23" i="31" s="1"/>
  <c r="BK689" i="22"/>
  <c r="BL23" i="31" s="1"/>
  <c r="BJ689" i="22"/>
  <c r="BK23" i="31" s="1"/>
  <c r="BI689" i="22"/>
  <c r="BJ23" i="31" s="1"/>
  <c r="BH689" i="22"/>
  <c r="BI23" i="31" s="1"/>
  <c r="BG689" i="22"/>
  <c r="BH23" i="31" s="1"/>
  <c r="BF689" i="22"/>
  <c r="BG23" i="31" s="1"/>
  <c r="BE689" i="22"/>
  <c r="BF23" i="31" s="1"/>
  <c r="BD689" i="22"/>
  <c r="BE23" i="31" s="1"/>
  <c r="BC689" i="22"/>
  <c r="BD23" i="31" s="1"/>
  <c r="BB689" i="22"/>
  <c r="BC23" i="31" s="1"/>
  <c r="BA689" i="22"/>
  <c r="BB23" i="31" s="1"/>
  <c r="AZ689" i="22"/>
  <c r="BA23" i="31" s="1"/>
  <c r="AY689" i="22"/>
  <c r="AZ23" i="31" s="1"/>
  <c r="AX689" i="22"/>
  <c r="AY23" i="31" s="1"/>
  <c r="AW689" i="22"/>
  <c r="AX23" i="31" s="1"/>
  <c r="AV689" i="22"/>
  <c r="AW23" i="31" s="1"/>
  <c r="AU689" i="22"/>
  <c r="AV23" i="31" s="1"/>
  <c r="AT689" i="22"/>
  <c r="AU23" i="31" s="1"/>
  <c r="AS689" i="22"/>
  <c r="AT23" i="31" s="1"/>
  <c r="AR689" i="22"/>
  <c r="AS23" i="31" s="1"/>
  <c r="AQ689" i="22"/>
  <c r="AR23" i="31" s="1"/>
  <c r="AP689" i="22"/>
  <c r="AQ23" i="31" s="1"/>
  <c r="AO689" i="22"/>
  <c r="AP23" i="31" s="1"/>
  <c r="AN689" i="22"/>
  <c r="AO23" i="31" s="1"/>
  <c r="AM689" i="22"/>
  <c r="AN23" i="31" s="1"/>
  <c r="AL689" i="22"/>
  <c r="AM23" i="31" s="1"/>
  <c r="AK689" i="22"/>
  <c r="AL23" i="31" s="1"/>
  <c r="AJ689" i="22"/>
  <c r="AK23" i="31" s="1"/>
  <c r="AI689" i="22"/>
  <c r="AJ23" i="31" s="1"/>
  <c r="AH689" i="22"/>
  <c r="AI23" i="31" s="1"/>
  <c r="AG689" i="22"/>
  <c r="AH23" i="31" s="1"/>
  <c r="AF689" i="22"/>
  <c r="AG23" i="31" s="1"/>
  <c r="AE689" i="22"/>
  <c r="AF23" i="31" s="1"/>
  <c r="AD689" i="22"/>
  <c r="AE23" i="31" s="1"/>
  <c r="AC689" i="22"/>
  <c r="AD23" i="31" s="1"/>
  <c r="AB689" i="22"/>
  <c r="AC23" i="31" s="1"/>
  <c r="AA689" i="22"/>
  <c r="AB23" i="31" s="1"/>
  <c r="Z689" i="22"/>
  <c r="AA23" i="31" s="1"/>
  <c r="Y689" i="22"/>
  <c r="Z23" i="31" s="1"/>
  <c r="X689" i="22"/>
  <c r="Y23" i="31" s="1"/>
  <c r="W689" i="22"/>
  <c r="X23" i="31" s="1"/>
  <c r="V689" i="22"/>
  <c r="W23" i="31" s="1"/>
  <c r="U689" i="22"/>
  <c r="V23" i="31" s="1"/>
  <c r="T689" i="22"/>
  <c r="U23" i="31" s="1"/>
  <c r="S689" i="22"/>
  <c r="T23" i="31" s="1"/>
  <c r="R689" i="22"/>
  <c r="S23" i="31" s="1"/>
  <c r="Q689" i="22"/>
  <c r="R23" i="31" s="1"/>
  <c r="P689" i="22"/>
  <c r="Q23" i="31" s="1"/>
  <c r="O689" i="22"/>
  <c r="P23" i="31" s="1"/>
  <c r="N689" i="22"/>
  <c r="O23" i="31" s="1"/>
  <c r="M689" i="22"/>
  <c r="N23" i="31" s="1"/>
  <c r="L689" i="22"/>
  <c r="M23" i="31" s="1"/>
  <c r="K689" i="22"/>
  <c r="L23" i="31" s="1"/>
  <c r="J689" i="22"/>
  <c r="K23" i="31" s="1"/>
  <c r="I689" i="22"/>
  <c r="J23" i="31" s="1"/>
  <c r="H689" i="22"/>
  <c r="I23" i="31" s="1"/>
  <c r="G689" i="22"/>
  <c r="H23" i="31" s="1"/>
  <c r="F689" i="22"/>
  <c r="G23" i="31" s="1"/>
  <c r="G10" i="38" s="1"/>
  <c r="H372" i="22"/>
  <c r="I272" i="22" s="1"/>
  <c r="H404" i="22"/>
  <c r="H371" i="22"/>
  <c r="I271" i="22" s="1"/>
  <c r="H403" i="22"/>
  <c r="H370" i="22"/>
  <c r="I270" i="22" s="1"/>
  <c r="H402" i="22"/>
  <c r="H368" i="22"/>
  <c r="I268" i="22" s="1"/>
  <c r="H400" i="22"/>
  <c r="H367" i="22"/>
  <c r="I267" i="22" s="1"/>
  <c r="H399" i="22"/>
  <c r="H366" i="22"/>
  <c r="I266" i="22" s="1"/>
  <c r="H398" i="22"/>
  <c r="H331" i="21"/>
  <c r="G524" i="21"/>
  <c r="G555" i="21"/>
  <c r="H332" i="21"/>
  <c r="G525" i="21"/>
  <c r="G556" i="21"/>
  <c r="H333" i="21"/>
  <c r="G526" i="21"/>
  <c r="G557" i="21"/>
  <c r="H335" i="21"/>
  <c r="G528" i="21"/>
  <c r="G559" i="21"/>
  <c r="H336" i="21"/>
  <c r="G529" i="21"/>
  <c r="G560" i="21"/>
  <c r="H337" i="21"/>
  <c r="G530" i="21"/>
  <c r="G561" i="21"/>
  <c r="H315" i="21"/>
  <c r="G508" i="21"/>
  <c r="G539" i="21"/>
  <c r="H316" i="21"/>
  <c r="G509" i="21"/>
  <c r="G540" i="21"/>
  <c r="H317" i="21"/>
  <c r="G510" i="21"/>
  <c r="G541" i="21"/>
  <c r="H319" i="21"/>
  <c r="G512" i="21"/>
  <c r="G543" i="21"/>
  <c r="H320" i="21"/>
  <c r="G513" i="21"/>
  <c r="G544" i="21"/>
  <c r="H321" i="21"/>
  <c r="G514" i="21"/>
  <c r="G545" i="21"/>
  <c r="BN809" i="21"/>
  <c r="BM809" i="21"/>
  <c r="BL809" i="21"/>
  <c r="BK809" i="21"/>
  <c r="BJ809" i="21"/>
  <c r="BI809" i="21"/>
  <c r="BH809" i="21"/>
  <c r="BG809" i="21"/>
  <c r="BF809" i="21"/>
  <c r="BE809" i="21"/>
  <c r="BD809" i="21"/>
  <c r="BC809" i="21"/>
  <c r="BB809" i="21"/>
  <c r="BA809" i="21"/>
  <c r="AZ809" i="21"/>
  <c r="AY809" i="21"/>
  <c r="AX809" i="21"/>
  <c r="AW809" i="21"/>
  <c r="AV809" i="21"/>
  <c r="AU809" i="21"/>
  <c r="AT809" i="21"/>
  <c r="AS809" i="21"/>
  <c r="AR809" i="21"/>
  <c r="AQ809" i="21"/>
  <c r="AP809" i="21"/>
  <c r="AO809" i="21"/>
  <c r="AN809" i="21"/>
  <c r="AM809" i="21"/>
  <c r="AL809" i="21"/>
  <c r="AK809" i="21"/>
  <c r="AJ809" i="21"/>
  <c r="AI809" i="21"/>
  <c r="AH809" i="21"/>
  <c r="AG809" i="21"/>
  <c r="AF809" i="21"/>
  <c r="AE809" i="21"/>
  <c r="AD809" i="21"/>
  <c r="AC809" i="21"/>
  <c r="AB809" i="21"/>
  <c r="AA809" i="21"/>
  <c r="Z809" i="21"/>
  <c r="Y809" i="21"/>
  <c r="X809" i="21"/>
  <c r="W809" i="21"/>
  <c r="V809" i="21"/>
  <c r="U809" i="21"/>
  <c r="T809" i="21"/>
  <c r="S809" i="21"/>
  <c r="R809" i="21"/>
  <c r="Q809" i="21"/>
  <c r="P809" i="21"/>
  <c r="O809" i="21"/>
  <c r="N809" i="21"/>
  <c r="M809" i="21"/>
  <c r="L809" i="21"/>
  <c r="K809" i="21"/>
  <c r="J809" i="21"/>
  <c r="I809" i="21"/>
  <c r="H809" i="21"/>
  <c r="G809" i="21"/>
  <c r="F809" i="21"/>
  <c r="BN747" i="21"/>
  <c r="BM747" i="21"/>
  <c r="BL747" i="21"/>
  <c r="BK747" i="21"/>
  <c r="BJ747" i="21"/>
  <c r="BI747" i="21"/>
  <c r="BH747" i="21"/>
  <c r="BG747" i="21"/>
  <c r="BF747" i="21"/>
  <c r="BE747" i="21"/>
  <c r="BD747" i="21"/>
  <c r="BC747" i="21"/>
  <c r="BB747" i="21"/>
  <c r="BA747" i="21"/>
  <c r="AZ747" i="21"/>
  <c r="AY747" i="21"/>
  <c r="AX747" i="21"/>
  <c r="AW747" i="21"/>
  <c r="AV747" i="21"/>
  <c r="AU747" i="21"/>
  <c r="AT747" i="21"/>
  <c r="AS747" i="21"/>
  <c r="AR747" i="21"/>
  <c r="AQ747" i="21"/>
  <c r="AP747" i="21"/>
  <c r="AO747" i="21"/>
  <c r="AN747" i="21"/>
  <c r="AM747" i="21"/>
  <c r="AL747" i="21"/>
  <c r="AK747" i="21"/>
  <c r="AJ747" i="21"/>
  <c r="AI747" i="21"/>
  <c r="AH747" i="21"/>
  <c r="AG747" i="21"/>
  <c r="AF747" i="21"/>
  <c r="AE747" i="21"/>
  <c r="AD747" i="21"/>
  <c r="AC747" i="21"/>
  <c r="AB747" i="21"/>
  <c r="AA747" i="21"/>
  <c r="Z747" i="21"/>
  <c r="Y747" i="21"/>
  <c r="X747" i="21"/>
  <c r="W747" i="21"/>
  <c r="V747" i="21"/>
  <c r="U747" i="21"/>
  <c r="T747" i="21"/>
  <c r="S747" i="21"/>
  <c r="R747" i="21"/>
  <c r="Q747" i="21"/>
  <c r="P747" i="21"/>
  <c r="O747" i="21"/>
  <c r="N747" i="21"/>
  <c r="M747" i="21"/>
  <c r="L747" i="21"/>
  <c r="K747" i="21"/>
  <c r="J747" i="21"/>
  <c r="I747" i="21"/>
  <c r="H747" i="21"/>
  <c r="G747" i="21"/>
  <c r="F747" i="21"/>
  <c r="BN684" i="21"/>
  <c r="BM684" i="21"/>
  <c r="BL684" i="21"/>
  <c r="BK684" i="21"/>
  <c r="BJ684" i="21"/>
  <c r="BI684" i="21"/>
  <c r="BH684" i="21"/>
  <c r="BG684" i="21"/>
  <c r="BF684" i="21"/>
  <c r="BE684" i="21"/>
  <c r="BD684" i="21"/>
  <c r="BC684" i="21"/>
  <c r="BB684" i="21"/>
  <c r="BA684" i="21"/>
  <c r="AZ684" i="21"/>
  <c r="AY684" i="21"/>
  <c r="AX684" i="21"/>
  <c r="AW684" i="21"/>
  <c r="AV684" i="21"/>
  <c r="AU684" i="21"/>
  <c r="AT684" i="21"/>
  <c r="AS684" i="21"/>
  <c r="AR684" i="21"/>
  <c r="AQ684" i="21"/>
  <c r="AP684" i="21"/>
  <c r="AO684" i="21"/>
  <c r="AN684" i="21"/>
  <c r="AM684" i="21"/>
  <c r="AL684" i="21"/>
  <c r="AK684" i="21"/>
  <c r="AJ684" i="21"/>
  <c r="AI684" i="21"/>
  <c r="AH684" i="21"/>
  <c r="AG684" i="21"/>
  <c r="AF684" i="21"/>
  <c r="AE684" i="21"/>
  <c r="AD684" i="21"/>
  <c r="AC684" i="21"/>
  <c r="AB684" i="21"/>
  <c r="AA684" i="21"/>
  <c r="Z684" i="21"/>
  <c r="Y684" i="21"/>
  <c r="X684" i="21"/>
  <c r="W684" i="21"/>
  <c r="V684" i="21"/>
  <c r="U684" i="21"/>
  <c r="T684" i="21"/>
  <c r="S684" i="21"/>
  <c r="R684" i="21"/>
  <c r="Q684" i="21"/>
  <c r="P684" i="21"/>
  <c r="O684" i="21"/>
  <c r="N684" i="21"/>
  <c r="M684" i="21"/>
  <c r="L684" i="21"/>
  <c r="K684" i="21"/>
  <c r="J684" i="21"/>
  <c r="I684" i="21"/>
  <c r="H684" i="21"/>
  <c r="G684" i="21"/>
  <c r="F684" i="21"/>
  <c r="BN810" i="21"/>
  <c r="BM810" i="21"/>
  <c r="BL810" i="21"/>
  <c r="BK810" i="21"/>
  <c r="BJ810" i="21"/>
  <c r="BI810" i="21"/>
  <c r="BH810" i="21"/>
  <c r="BG810" i="21"/>
  <c r="BF810" i="21"/>
  <c r="BE810" i="21"/>
  <c r="BD810" i="21"/>
  <c r="BC810" i="21"/>
  <c r="BB810" i="21"/>
  <c r="BA810" i="21"/>
  <c r="AZ810" i="21"/>
  <c r="AY810" i="21"/>
  <c r="AX810" i="21"/>
  <c r="AW810" i="21"/>
  <c r="AV810" i="21"/>
  <c r="AU810" i="21"/>
  <c r="AT810" i="21"/>
  <c r="AS810" i="21"/>
  <c r="AR810" i="21"/>
  <c r="AQ810" i="21"/>
  <c r="AP810" i="21"/>
  <c r="AO810" i="21"/>
  <c r="AN810" i="21"/>
  <c r="AM810" i="21"/>
  <c r="AL810" i="21"/>
  <c r="AK810" i="21"/>
  <c r="AJ810" i="21"/>
  <c r="AI810" i="21"/>
  <c r="AH810" i="21"/>
  <c r="AG810" i="21"/>
  <c r="AF810" i="21"/>
  <c r="AE810" i="21"/>
  <c r="AD810" i="21"/>
  <c r="AC810" i="21"/>
  <c r="AB810" i="21"/>
  <c r="AA810" i="21"/>
  <c r="Z810" i="21"/>
  <c r="Y810" i="21"/>
  <c r="X810" i="21"/>
  <c r="W810" i="21"/>
  <c r="V810" i="21"/>
  <c r="U810" i="21"/>
  <c r="T810" i="21"/>
  <c r="S810" i="21"/>
  <c r="R810" i="21"/>
  <c r="Q810" i="21"/>
  <c r="P810" i="21"/>
  <c r="O810" i="21"/>
  <c r="N810" i="21"/>
  <c r="M810" i="21"/>
  <c r="L810" i="21"/>
  <c r="K810" i="21"/>
  <c r="J810" i="21"/>
  <c r="I810" i="21"/>
  <c r="H810" i="21"/>
  <c r="G810" i="21"/>
  <c r="F810" i="21"/>
  <c r="BN748" i="21"/>
  <c r="BM748" i="21"/>
  <c r="BL748" i="21"/>
  <c r="BK748" i="21"/>
  <c r="BJ748" i="21"/>
  <c r="BI748" i="21"/>
  <c r="BH748" i="21"/>
  <c r="BG748" i="21"/>
  <c r="BF748" i="21"/>
  <c r="BE748" i="21"/>
  <c r="BD748" i="21"/>
  <c r="BC748" i="21"/>
  <c r="BB748" i="21"/>
  <c r="BA748" i="21"/>
  <c r="AZ748" i="21"/>
  <c r="AY748" i="21"/>
  <c r="AX748" i="21"/>
  <c r="AW748" i="21"/>
  <c r="AV748" i="21"/>
  <c r="AU748" i="21"/>
  <c r="AT748" i="21"/>
  <c r="AS748" i="21"/>
  <c r="AR748" i="21"/>
  <c r="AQ748" i="21"/>
  <c r="AP748" i="21"/>
  <c r="AO748" i="21"/>
  <c r="AN748" i="21"/>
  <c r="AM748" i="21"/>
  <c r="AL748" i="21"/>
  <c r="AK748" i="21"/>
  <c r="AJ748" i="21"/>
  <c r="AI748" i="21"/>
  <c r="AH748" i="21"/>
  <c r="AG748" i="21"/>
  <c r="AF748" i="21"/>
  <c r="AE748" i="21"/>
  <c r="AD748" i="21"/>
  <c r="AC748" i="21"/>
  <c r="AB748" i="21"/>
  <c r="AA748" i="21"/>
  <c r="Z748" i="21"/>
  <c r="Y748" i="21"/>
  <c r="X748" i="21"/>
  <c r="W748" i="21"/>
  <c r="V748" i="21"/>
  <c r="U748" i="21"/>
  <c r="T748" i="21"/>
  <c r="S748" i="21"/>
  <c r="R748" i="21"/>
  <c r="Q748" i="21"/>
  <c r="P748" i="21"/>
  <c r="O748" i="21"/>
  <c r="N748" i="21"/>
  <c r="M748" i="21"/>
  <c r="L748" i="21"/>
  <c r="K748" i="21"/>
  <c r="J748" i="21"/>
  <c r="I748" i="21"/>
  <c r="H748" i="21"/>
  <c r="G748" i="21"/>
  <c r="F748" i="21"/>
  <c r="BN685" i="21"/>
  <c r="BM685" i="21"/>
  <c r="BL685" i="21"/>
  <c r="BK685" i="21"/>
  <c r="BJ685" i="21"/>
  <c r="BI685" i="21"/>
  <c r="BH685" i="21"/>
  <c r="BG685" i="21"/>
  <c r="BF685" i="21"/>
  <c r="BE685" i="21"/>
  <c r="BD685" i="21"/>
  <c r="BC685" i="21"/>
  <c r="BB685" i="21"/>
  <c r="BA685" i="21"/>
  <c r="AZ685" i="21"/>
  <c r="AY685" i="21"/>
  <c r="AX685" i="21"/>
  <c r="AW685" i="21"/>
  <c r="AV685" i="21"/>
  <c r="AU685" i="21"/>
  <c r="AT685" i="21"/>
  <c r="AS685" i="21"/>
  <c r="AR685" i="21"/>
  <c r="AQ685" i="21"/>
  <c r="AP685" i="21"/>
  <c r="AO685" i="21"/>
  <c r="AN685" i="21"/>
  <c r="AM685" i="21"/>
  <c r="AL685" i="21"/>
  <c r="AK685" i="21"/>
  <c r="AJ685" i="21"/>
  <c r="AI685" i="21"/>
  <c r="AH685" i="21"/>
  <c r="AG685" i="21"/>
  <c r="AF685" i="21"/>
  <c r="AE685" i="21"/>
  <c r="AD685" i="21"/>
  <c r="AC685" i="21"/>
  <c r="AB685" i="21"/>
  <c r="AA685" i="21"/>
  <c r="Z685" i="21"/>
  <c r="Y685" i="21"/>
  <c r="X685" i="21"/>
  <c r="W685" i="21"/>
  <c r="V685" i="21"/>
  <c r="U685" i="21"/>
  <c r="T685" i="21"/>
  <c r="S685" i="21"/>
  <c r="R685" i="21"/>
  <c r="Q685" i="21"/>
  <c r="P685" i="21"/>
  <c r="O685" i="21"/>
  <c r="N685" i="21"/>
  <c r="M685" i="21"/>
  <c r="L685" i="21"/>
  <c r="K685" i="21"/>
  <c r="J685" i="21"/>
  <c r="I685" i="21"/>
  <c r="H685" i="21"/>
  <c r="G685" i="21"/>
  <c r="F685" i="21"/>
  <c r="BN811" i="21"/>
  <c r="BM811" i="21"/>
  <c r="BL811" i="21"/>
  <c r="BK811" i="21"/>
  <c r="BJ811" i="21"/>
  <c r="BI811" i="21"/>
  <c r="BH811" i="21"/>
  <c r="BG811" i="21"/>
  <c r="BF811" i="21"/>
  <c r="BE811" i="21"/>
  <c r="BD811" i="21"/>
  <c r="BC811" i="21"/>
  <c r="BB811" i="21"/>
  <c r="BA811" i="21"/>
  <c r="AZ811" i="21"/>
  <c r="AY811" i="21"/>
  <c r="AX811" i="21"/>
  <c r="AW811" i="21"/>
  <c r="AV811" i="21"/>
  <c r="AU811" i="21"/>
  <c r="AT811" i="21"/>
  <c r="AS811" i="21"/>
  <c r="AR811" i="21"/>
  <c r="AQ811" i="21"/>
  <c r="AP811" i="21"/>
  <c r="AO811" i="21"/>
  <c r="AN811" i="21"/>
  <c r="AM811" i="21"/>
  <c r="AL811" i="21"/>
  <c r="AK811" i="21"/>
  <c r="AJ811" i="21"/>
  <c r="AI811" i="21"/>
  <c r="AH811" i="21"/>
  <c r="AG811" i="21"/>
  <c r="AF811" i="21"/>
  <c r="AE811" i="21"/>
  <c r="AD811" i="21"/>
  <c r="AC811" i="21"/>
  <c r="AB811" i="21"/>
  <c r="AA811" i="21"/>
  <c r="Z811" i="21"/>
  <c r="Y811" i="21"/>
  <c r="X811" i="21"/>
  <c r="W811" i="21"/>
  <c r="V811" i="21"/>
  <c r="U811" i="21"/>
  <c r="T811" i="21"/>
  <c r="S811" i="21"/>
  <c r="R811" i="21"/>
  <c r="Q811" i="21"/>
  <c r="P811" i="21"/>
  <c r="O811" i="21"/>
  <c r="N811" i="21"/>
  <c r="M811" i="21"/>
  <c r="L811" i="21"/>
  <c r="K811" i="21"/>
  <c r="J811" i="21"/>
  <c r="I811" i="21"/>
  <c r="H811" i="21"/>
  <c r="G811" i="21"/>
  <c r="F811" i="21"/>
  <c r="BN749" i="21"/>
  <c r="BM749" i="21"/>
  <c r="BL749" i="21"/>
  <c r="BK749" i="21"/>
  <c r="BJ749" i="21"/>
  <c r="BI749" i="21"/>
  <c r="BH749" i="21"/>
  <c r="BG749" i="21"/>
  <c r="BF749" i="21"/>
  <c r="BE749" i="21"/>
  <c r="BD749" i="21"/>
  <c r="BC749" i="21"/>
  <c r="BB749" i="21"/>
  <c r="BA749" i="21"/>
  <c r="AZ749" i="21"/>
  <c r="AY749" i="21"/>
  <c r="AX749" i="21"/>
  <c r="AW749" i="21"/>
  <c r="AV749" i="21"/>
  <c r="AU749" i="21"/>
  <c r="AT749" i="21"/>
  <c r="AS749" i="21"/>
  <c r="AR749" i="21"/>
  <c r="AQ749" i="21"/>
  <c r="AP749" i="21"/>
  <c r="AO749" i="21"/>
  <c r="AN749" i="21"/>
  <c r="AM749" i="21"/>
  <c r="AL749" i="21"/>
  <c r="AK749" i="21"/>
  <c r="AJ749" i="21"/>
  <c r="AI749" i="21"/>
  <c r="AH749" i="21"/>
  <c r="AG749" i="21"/>
  <c r="AF749" i="21"/>
  <c r="AE749" i="21"/>
  <c r="AD749" i="21"/>
  <c r="AC749" i="21"/>
  <c r="AB749" i="21"/>
  <c r="AA749" i="21"/>
  <c r="Z749" i="21"/>
  <c r="Y749" i="21"/>
  <c r="X749" i="21"/>
  <c r="W749" i="21"/>
  <c r="V749" i="21"/>
  <c r="U749" i="21"/>
  <c r="T749" i="21"/>
  <c r="S749" i="21"/>
  <c r="R749" i="21"/>
  <c r="Q749" i="21"/>
  <c r="P749" i="21"/>
  <c r="O749" i="21"/>
  <c r="N749" i="21"/>
  <c r="M749" i="21"/>
  <c r="L749" i="21"/>
  <c r="K749" i="21"/>
  <c r="J749" i="21"/>
  <c r="I749" i="21"/>
  <c r="H749" i="21"/>
  <c r="G749" i="21"/>
  <c r="F749" i="21"/>
  <c r="BN686" i="21"/>
  <c r="BM686" i="21"/>
  <c r="BL686" i="21"/>
  <c r="BK686" i="21"/>
  <c r="BJ686" i="21"/>
  <c r="BI686" i="21"/>
  <c r="BH686" i="21"/>
  <c r="BG686" i="21"/>
  <c r="BF686" i="21"/>
  <c r="BE686" i="21"/>
  <c r="BD686" i="21"/>
  <c r="BC686" i="21"/>
  <c r="BB686" i="21"/>
  <c r="BA686" i="21"/>
  <c r="AZ686" i="21"/>
  <c r="AY686" i="21"/>
  <c r="AX686" i="21"/>
  <c r="AW686" i="21"/>
  <c r="AV686" i="21"/>
  <c r="AU686" i="21"/>
  <c r="AT686" i="21"/>
  <c r="AS686" i="21"/>
  <c r="AR686" i="21"/>
  <c r="AQ686" i="21"/>
  <c r="AP686" i="21"/>
  <c r="AO686" i="21"/>
  <c r="AN686" i="21"/>
  <c r="AM686" i="21"/>
  <c r="AL686" i="21"/>
  <c r="AK686" i="21"/>
  <c r="AJ686" i="21"/>
  <c r="AI686" i="21"/>
  <c r="AH686" i="21"/>
  <c r="AG686" i="21"/>
  <c r="AF686" i="21"/>
  <c r="AE686" i="21"/>
  <c r="AD686" i="21"/>
  <c r="AC686" i="21"/>
  <c r="AB686" i="21"/>
  <c r="AA686" i="21"/>
  <c r="Z686" i="21"/>
  <c r="Y686" i="21"/>
  <c r="X686" i="21"/>
  <c r="W686" i="21"/>
  <c r="V686" i="21"/>
  <c r="U686" i="21"/>
  <c r="T686" i="21"/>
  <c r="S686" i="21"/>
  <c r="R686" i="21"/>
  <c r="Q686" i="21"/>
  <c r="P686" i="21"/>
  <c r="O686" i="21"/>
  <c r="N686" i="21"/>
  <c r="M686" i="21"/>
  <c r="L686" i="21"/>
  <c r="K686" i="21"/>
  <c r="J686" i="21"/>
  <c r="I686" i="21"/>
  <c r="H686" i="21"/>
  <c r="G686" i="21"/>
  <c r="F686" i="21"/>
  <c r="H347" i="21"/>
  <c r="I247" i="21" s="1"/>
  <c r="H379" i="21"/>
  <c r="H346" i="21"/>
  <c r="I246" i="21" s="1"/>
  <c r="H378" i="21"/>
  <c r="H345" i="21"/>
  <c r="I245" i="21" s="1"/>
  <c r="H377" i="21"/>
  <c r="H343" i="21"/>
  <c r="I243" i="21" s="1"/>
  <c r="H375" i="21"/>
  <c r="H342" i="21"/>
  <c r="I242" i="21" s="1"/>
  <c r="H374" i="21"/>
  <c r="H341" i="21"/>
  <c r="I241" i="21" s="1"/>
  <c r="H373" i="21"/>
  <c r="H363" i="21"/>
  <c r="I263" i="21" s="1"/>
  <c r="H395" i="21"/>
  <c r="H362" i="21"/>
  <c r="I262" i="21" s="1"/>
  <c r="H394" i="21"/>
  <c r="H361" i="21"/>
  <c r="I261" i="21" s="1"/>
  <c r="H393" i="21"/>
  <c r="H359" i="21"/>
  <c r="I259" i="21" s="1"/>
  <c r="H391" i="21"/>
  <c r="H358" i="21"/>
  <c r="I258" i="21" s="1"/>
  <c r="H390" i="21"/>
  <c r="H357" i="21"/>
  <c r="I257" i="21" s="1"/>
  <c r="H389" i="21"/>
  <c r="J455" i="8"/>
  <c r="J486" i="8"/>
  <c r="K391" i="8"/>
  <c r="K455" i="8" s="1"/>
  <c r="J411" i="8"/>
  <c r="J443" i="8"/>
  <c r="J474" i="8"/>
  <c r="K381" i="8"/>
  <c r="L325" i="8"/>
  <c r="L359" i="8" s="1"/>
  <c r="M259" i="8" s="1"/>
  <c r="M292" i="8" s="1"/>
  <c r="L315" i="8"/>
  <c r="L349" i="8" s="1"/>
  <c r="M249" i="8" s="1"/>
  <c r="M282" i="8" s="1"/>
  <c r="L313" i="8"/>
  <c r="L347" i="8" s="1"/>
  <c r="M247" i="8" s="1"/>
  <c r="G78" i="34" l="1"/>
  <c r="N811" i="8"/>
  <c r="O40" i="27" s="1"/>
  <c r="Z811" i="8"/>
  <c r="AA40" i="27" s="1"/>
  <c r="AH811" i="8"/>
  <c r="AI40" i="27" s="1"/>
  <c r="AP811" i="8"/>
  <c r="AQ40" i="27" s="1"/>
  <c r="AX811" i="8"/>
  <c r="AY40" i="27" s="1"/>
  <c r="BF811" i="8"/>
  <c r="BG40" i="27" s="1"/>
  <c r="BN811" i="8"/>
  <c r="BO40" i="27" s="1"/>
  <c r="L749" i="8"/>
  <c r="M77" i="29" s="1"/>
  <c r="T749" i="8"/>
  <c r="U77" i="29" s="1"/>
  <c r="AF749" i="8"/>
  <c r="AG77" i="29" s="1"/>
  <c r="AN749" i="8"/>
  <c r="AO77" i="29" s="1"/>
  <c r="AV749" i="8"/>
  <c r="AW77" i="29" s="1"/>
  <c r="BD749" i="8"/>
  <c r="BE77" i="29" s="1"/>
  <c r="F686" i="8"/>
  <c r="G78" i="31" s="1"/>
  <c r="G41" i="38" s="1"/>
  <c r="R686" i="8"/>
  <c r="S78" i="31" s="1"/>
  <c r="AD686" i="8"/>
  <c r="AE78" i="31" s="1"/>
  <c r="AP686" i="8"/>
  <c r="AQ78" i="31" s="1"/>
  <c r="BB686" i="8"/>
  <c r="BC78" i="31" s="1"/>
  <c r="BN686" i="8"/>
  <c r="BO78" i="31" s="1"/>
  <c r="K811" i="8"/>
  <c r="L40" i="27" s="1"/>
  <c r="O811" i="8"/>
  <c r="P40" i="27" s="1"/>
  <c r="S811" i="8"/>
  <c r="T40" i="27" s="1"/>
  <c r="W811" i="8"/>
  <c r="X40" i="27" s="1"/>
  <c r="AA811" i="8"/>
  <c r="AB40" i="27" s="1"/>
  <c r="AE811" i="8"/>
  <c r="AF40" i="27" s="1"/>
  <c r="AI811" i="8"/>
  <c r="AJ40" i="27" s="1"/>
  <c r="AM811" i="8"/>
  <c r="AN40" i="27" s="1"/>
  <c r="AQ811" i="8"/>
  <c r="AR40" i="27" s="1"/>
  <c r="AU811" i="8"/>
  <c r="AV40" i="27" s="1"/>
  <c r="AY811" i="8"/>
  <c r="AZ40" i="27" s="1"/>
  <c r="BC811" i="8"/>
  <c r="BD40" i="27" s="1"/>
  <c r="BG811" i="8"/>
  <c r="BH40" i="27" s="1"/>
  <c r="BK811" i="8"/>
  <c r="BL40" i="27" s="1"/>
  <c r="G811" i="8"/>
  <c r="H40" i="27" s="1"/>
  <c r="I749" i="8"/>
  <c r="J77" i="29" s="1"/>
  <c r="M749" i="8"/>
  <c r="N77" i="29" s="1"/>
  <c r="Q749" i="8"/>
  <c r="R77" i="29" s="1"/>
  <c r="U749" i="8"/>
  <c r="V77" i="29" s="1"/>
  <c r="Y749" i="8"/>
  <c r="Z77" i="29" s="1"/>
  <c r="AC749" i="8"/>
  <c r="AD77" i="29" s="1"/>
  <c r="AG749" i="8"/>
  <c r="AH77" i="29" s="1"/>
  <c r="AK749" i="8"/>
  <c r="AL77" i="29" s="1"/>
  <c r="AO749" i="8"/>
  <c r="AP77" i="29" s="1"/>
  <c r="AS749" i="8"/>
  <c r="AT77" i="29" s="1"/>
  <c r="AW749" i="8"/>
  <c r="AX77" i="29" s="1"/>
  <c r="BA749" i="8"/>
  <c r="BB77" i="29" s="1"/>
  <c r="BE749" i="8"/>
  <c r="BF77" i="29" s="1"/>
  <c r="BI749" i="8"/>
  <c r="BJ77" i="29" s="1"/>
  <c r="BM749" i="8"/>
  <c r="BN77" i="29" s="1"/>
  <c r="G686" i="8"/>
  <c r="H78" i="31" s="1"/>
  <c r="K686" i="8"/>
  <c r="L78" i="31" s="1"/>
  <c r="O686" i="8"/>
  <c r="P78" i="31" s="1"/>
  <c r="S686" i="8"/>
  <c r="T78" i="31" s="1"/>
  <c r="W686" i="8"/>
  <c r="X78" i="31" s="1"/>
  <c r="AA686" i="8"/>
  <c r="AB78" i="31" s="1"/>
  <c r="AE686" i="8"/>
  <c r="AF78" i="31" s="1"/>
  <c r="AI686" i="8"/>
  <c r="AJ78" i="31" s="1"/>
  <c r="AM686" i="8"/>
  <c r="AN78" i="31" s="1"/>
  <c r="AQ686" i="8"/>
  <c r="AR78" i="31" s="1"/>
  <c r="AU686" i="8"/>
  <c r="AV78" i="31" s="1"/>
  <c r="AY686" i="8"/>
  <c r="AZ78" i="31" s="1"/>
  <c r="BC686" i="8"/>
  <c r="BD78" i="31" s="1"/>
  <c r="BG686" i="8"/>
  <c r="BH78" i="31" s="1"/>
  <c r="BK686" i="8"/>
  <c r="BL78" i="31" s="1"/>
  <c r="H811" i="8"/>
  <c r="I40" i="27" s="1"/>
  <c r="L811" i="8"/>
  <c r="M40" i="27" s="1"/>
  <c r="P811" i="8"/>
  <c r="Q40" i="27" s="1"/>
  <c r="T811" i="8"/>
  <c r="U40" i="27" s="1"/>
  <c r="X811" i="8"/>
  <c r="Y40" i="27" s="1"/>
  <c r="AB811" i="8"/>
  <c r="AC40" i="27" s="1"/>
  <c r="AF811" i="8"/>
  <c r="AG40" i="27" s="1"/>
  <c r="AJ811" i="8"/>
  <c r="AK40" i="27" s="1"/>
  <c r="AN811" i="8"/>
  <c r="AO40" i="27" s="1"/>
  <c r="AR811" i="8"/>
  <c r="AS40" i="27" s="1"/>
  <c r="AV811" i="8"/>
  <c r="AW40" i="27" s="1"/>
  <c r="AZ811" i="8"/>
  <c r="BA40" i="27" s="1"/>
  <c r="BD811" i="8"/>
  <c r="BE40" i="27" s="1"/>
  <c r="BH811" i="8"/>
  <c r="BI40" i="27" s="1"/>
  <c r="BL811" i="8"/>
  <c r="BM40" i="27" s="1"/>
  <c r="F811" i="8"/>
  <c r="G40" i="27" s="1"/>
  <c r="J749" i="8"/>
  <c r="K77" i="29" s="1"/>
  <c r="N749" i="8"/>
  <c r="O77" i="29" s="1"/>
  <c r="R749" i="8"/>
  <c r="S77" i="29" s="1"/>
  <c r="V749" i="8"/>
  <c r="W77" i="29" s="1"/>
  <c r="Z749" i="8"/>
  <c r="AA77" i="29" s="1"/>
  <c r="AD749" i="8"/>
  <c r="AE77" i="29" s="1"/>
  <c r="AH749" i="8"/>
  <c r="AI77" i="29" s="1"/>
  <c r="AL749" i="8"/>
  <c r="AM77" i="29" s="1"/>
  <c r="AP749" i="8"/>
  <c r="AQ77" i="29" s="1"/>
  <c r="AT749" i="8"/>
  <c r="AU77" i="29" s="1"/>
  <c r="AX749" i="8"/>
  <c r="AY77" i="29" s="1"/>
  <c r="BB749" i="8"/>
  <c r="BC77" i="29" s="1"/>
  <c r="BF749" i="8"/>
  <c r="BG77" i="29" s="1"/>
  <c r="BJ749" i="8"/>
  <c r="BK77" i="29" s="1"/>
  <c r="BN749" i="8"/>
  <c r="BO77" i="29" s="1"/>
  <c r="H686" i="8"/>
  <c r="I78" i="31" s="1"/>
  <c r="L686" i="8"/>
  <c r="M78" i="31" s="1"/>
  <c r="P686" i="8"/>
  <c r="Q78" i="31" s="1"/>
  <c r="T686" i="8"/>
  <c r="U78" i="31" s="1"/>
  <c r="X686" i="8"/>
  <c r="Y78" i="31" s="1"/>
  <c r="AB686" i="8"/>
  <c r="AC78" i="31" s="1"/>
  <c r="AF686" i="8"/>
  <c r="AG78" i="31" s="1"/>
  <c r="AJ686" i="8"/>
  <c r="AK78" i="31" s="1"/>
  <c r="AN686" i="8"/>
  <c r="AO78" i="31" s="1"/>
  <c r="AR686" i="8"/>
  <c r="AS78" i="31" s="1"/>
  <c r="AV686" i="8"/>
  <c r="AW78" i="31" s="1"/>
  <c r="AZ686" i="8"/>
  <c r="BA78" i="31" s="1"/>
  <c r="BD686" i="8"/>
  <c r="BE78" i="31" s="1"/>
  <c r="BH686" i="8"/>
  <c r="BI78" i="31" s="1"/>
  <c r="BL686" i="8"/>
  <c r="BM78" i="31" s="1"/>
  <c r="AG811" i="8"/>
  <c r="AH40" i="27" s="1"/>
  <c r="BI811" i="8"/>
  <c r="BJ40" i="27" s="1"/>
  <c r="G749" i="8"/>
  <c r="H77" i="29" s="1"/>
  <c r="O749" i="8"/>
  <c r="P77" i="29" s="1"/>
  <c r="W749" i="8"/>
  <c r="X77" i="29" s="1"/>
  <c r="AE749" i="8"/>
  <c r="AF77" i="29" s="1"/>
  <c r="AM749" i="8"/>
  <c r="AN77" i="29" s="1"/>
  <c r="AU749" i="8"/>
  <c r="AV77" i="29" s="1"/>
  <c r="BC749" i="8"/>
  <c r="BD77" i="29" s="1"/>
  <c r="BK749" i="8"/>
  <c r="BL77" i="29" s="1"/>
  <c r="I686" i="8"/>
  <c r="J78" i="31" s="1"/>
  <c r="M686" i="8"/>
  <c r="N78" i="31" s="1"/>
  <c r="Q686" i="8"/>
  <c r="R78" i="31" s="1"/>
  <c r="U686" i="8"/>
  <c r="V78" i="31" s="1"/>
  <c r="AC686" i="8"/>
  <c r="AD78" i="31" s="1"/>
  <c r="AK686" i="8"/>
  <c r="AL78" i="31" s="1"/>
  <c r="AS686" i="8"/>
  <c r="AT78" i="31" s="1"/>
  <c r="BA686" i="8"/>
  <c r="BB78" i="31" s="1"/>
  <c r="BI686" i="8"/>
  <c r="BJ78" i="31" s="1"/>
  <c r="J811" i="8"/>
  <c r="K40" i="27" s="1"/>
  <c r="R811" i="8"/>
  <c r="S40" i="27" s="1"/>
  <c r="V811" i="8"/>
  <c r="W40" i="27" s="1"/>
  <c r="AD811" i="8"/>
  <c r="AE40" i="27" s="1"/>
  <c r="AL811" i="8"/>
  <c r="AM40" i="27" s="1"/>
  <c r="AT811" i="8"/>
  <c r="AU40" i="27" s="1"/>
  <c r="BB811" i="8"/>
  <c r="BC40" i="27" s="1"/>
  <c r="BJ811" i="8"/>
  <c r="BK40" i="27" s="1"/>
  <c r="H749" i="8"/>
  <c r="I77" i="29" s="1"/>
  <c r="P749" i="8"/>
  <c r="Q77" i="29" s="1"/>
  <c r="X749" i="8"/>
  <c r="Y77" i="29" s="1"/>
  <c r="AJ749" i="8"/>
  <c r="AK77" i="29" s="1"/>
  <c r="AR749" i="8"/>
  <c r="AS77" i="29" s="1"/>
  <c r="AZ749" i="8"/>
  <c r="BA77" i="29" s="1"/>
  <c r="BL749" i="8"/>
  <c r="BM77" i="29" s="1"/>
  <c r="N686" i="8"/>
  <c r="O78" i="31" s="1"/>
  <c r="Z686" i="8"/>
  <c r="AA78" i="31" s="1"/>
  <c r="AL686" i="8"/>
  <c r="AM78" i="31" s="1"/>
  <c r="AX686" i="8"/>
  <c r="AY78" i="31" s="1"/>
  <c r="BJ686" i="8"/>
  <c r="BK78" i="31" s="1"/>
  <c r="I811" i="8"/>
  <c r="J40" i="27" s="1"/>
  <c r="M811" i="8"/>
  <c r="N40" i="27" s="1"/>
  <c r="Q811" i="8"/>
  <c r="R40" i="27" s="1"/>
  <c r="U811" i="8"/>
  <c r="V40" i="27" s="1"/>
  <c r="Y811" i="8"/>
  <c r="Z40" i="27" s="1"/>
  <c r="AC811" i="8"/>
  <c r="AD40" i="27" s="1"/>
  <c r="AK811" i="8"/>
  <c r="AL40" i="27" s="1"/>
  <c r="AO811" i="8"/>
  <c r="AP40" i="27" s="1"/>
  <c r="AS811" i="8"/>
  <c r="AT40" i="27" s="1"/>
  <c r="AW811" i="8"/>
  <c r="AX40" i="27" s="1"/>
  <c r="BA811" i="8"/>
  <c r="BB40" i="27" s="1"/>
  <c r="BE811" i="8"/>
  <c r="BF40" i="27" s="1"/>
  <c r="BM811" i="8"/>
  <c r="BN40" i="27" s="1"/>
  <c r="K749" i="8"/>
  <c r="L77" i="29" s="1"/>
  <c r="S749" i="8"/>
  <c r="T77" i="29" s="1"/>
  <c r="AA749" i="8"/>
  <c r="AB77" i="29" s="1"/>
  <c r="AI749" i="8"/>
  <c r="AJ77" i="29" s="1"/>
  <c r="AQ749" i="8"/>
  <c r="AR77" i="29" s="1"/>
  <c r="AY749" i="8"/>
  <c r="AZ77" i="29" s="1"/>
  <c r="BG749" i="8"/>
  <c r="BH77" i="29" s="1"/>
  <c r="F749" i="8"/>
  <c r="G77" i="29" s="1"/>
  <c r="Y686" i="8"/>
  <c r="Z78" i="31" s="1"/>
  <c r="AG686" i="8"/>
  <c r="AH78" i="31" s="1"/>
  <c r="AO686" i="8"/>
  <c r="AP78" i="31" s="1"/>
  <c r="AW686" i="8"/>
  <c r="AX78" i="31" s="1"/>
  <c r="BE686" i="8"/>
  <c r="BF78" i="31" s="1"/>
  <c r="BM686" i="8"/>
  <c r="BN78" i="31" s="1"/>
  <c r="AB749" i="8"/>
  <c r="AC77" i="29" s="1"/>
  <c r="BH749" i="8"/>
  <c r="BI77" i="29" s="1"/>
  <c r="J686" i="8"/>
  <c r="K78" i="31" s="1"/>
  <c r="V686" i="8"/>
  <c r="W78" i="31" s="1"/>
  <c r="AH686" i="8"/>
  <c r="AI78" i="31" s="1"/>
  <c r="AT686" i="8"/>
  <c r="AU78" i="31" s="1"/>
  <c r="BF686" i="8"/>
  <c r="BG78" i="31" s="1"/>
  <c r="I444" i="8"/>
  <c r="I507" i="8" s="1"/>
  <c r="BA108" i="29"/>
  <c r="AC108" i="29"/>
  <c r="K443" i="8"/>
  <c r="K474" i="8"/>
  <c r="G79" i="34"/>
  <c r="U812" i="8"/>
  <c r="V41" i="27" s="1"/>
  <c r="AO812" i="8"/>
  <c r="AP41" i="27" s="1"/>
  <c r="BI812" i="8"/>
  <c r="BJ41" i="27" s="1"/>
  <c r="R750" i="8"/>
  <c r="S78" i="29" s="1"/>
  <c r="AL750" i="8"/>
  <c r="AM78" i="29" s="1"/>
  <c r="BF750" i="8"/>
  <c r="BG78" i="29" s="1"/>
  <c r="N687" i="8"/>
  <c r="O79" i="31" s="1"/>
  <c r="AH687" i="8"/>
  <c r="AI79" i="31" s="1"/>
  <c r="BB687" i="8"/>
  <c r="BC79" i="31" s="1"/>
  <c r="X812" i="8"/>
  <c r="Y41" i="27" s="1"/>
  <c r="AR812" i="8"/>
  <c r="AS41" i="27" s="1"/>
  <c r="BL812" i="8"/>
  <c r="BM41" i="27" s="1"/>
  <c r="V750" i="8"/>
  <c r="W78" i="29" s="1"/>
  <c r="AP750" i="8"/>
  <c r="AQ78" i="29" s="1"/>
  <c r="BJ750" i="8"/>
  <c r="BK78" i="29" s="1"/>
  <c r="R687" i="8"/>
  <c r="S79" i="31" s="1"/>
  <c r="AL687" i="8"/>
  <c r="AM79" i="31" s="1"/>
  <c r="BF687" i="8"/>
  <c r="BG79" i="31" s="1"/>
  <c r="AQ750" i="8"/>
  <c r="AR78" i="29" s="1"/>
  <c r="BG687" i="8"/>
  <c r="BH79" i="31" s="1"/>
  <c r="Z750" i="8"/>
  <c r="AA78" i="29" s="1"/>
  <c r="AT750" i="8"/>
  <c r="AU78" i="29" s="1"/>
  <c r="BN750" i="8"/>
  <c r="BO78" i="29" s="1"/>
  <c r="V687" i="8"/>
  <c r="W79" i="31" s="1"/>
  <c r="AP687" i="8"/>
  <c r="AQ79" i="31" s="1"/>
  <c r="BJ687" i="8"/>
  <c r="BK79" i="31" s="1"/>
  <c r="J812" i="8"/>
  <c r="K41" i="27" s="1"/>
  <c r="AD812" i="8"/>
  <c r="AE41" i="27" s="1"/>
  <c r="V812" i="8"/>
  <c r="W41" i="27" s="1"/>
  <c r="AP812" i="8"/>
  <c r="AQ41" i="27" s="1"/>
  <c r="BJ812" i="8"/>
  <c r="BK41" i="27" s="1"/>
  <c r="S750" i="8"/>
  <c r="T78" i="29" s="1"/>
  <c r="AM750" i="8"/>
  <c r="AN78" i="29" s="1"/>
  <c r="BG750" i="8"/>
  <c r="BH78" i="29" s="1"/>
  <c r="O687" i="8"/>
  <c r="P79" i="31" s="1"/>
  <c r="AI687" i="8"/>
  <c r="AJ79" i="31" s="1"/>
  <c r="BC687" i="8"/>
  <c r="BD79" i="31" s="1"/>
  <c r="W812" i="8"/>
  <c r="X41" i="27" s="1"/>
  <c r="AQ812" i="8"/>
  <c r="AR41" i="27" s="1"/>
  <c r="BK812" i="8"/>
  <c r="BL41" i="27" s="1"/>
  <c r="H812" i="8"/>
  <c r="I41" i="27" s="1"/>
  <c r="AB812" i="8"/>
  <c r="AC41" i="27" s="1"/>
  <c r="AV812" i="8"/>
  <c r="AW41" i="27" s="1"/>
  <c r="F812" i="8"/>
  <c r="G41" i="27" s="1"/>
  <c r="U687" i="8"/>
  <c r="V79" i="31" s="1"/>
  <c r="BI687" i="8"/>
  <c r="BJ79" i="31" s="1"/>
  <c r="R812" i="8"/>
  <c r="S41" i="27" s="1"/>
  <c r="BF812" i="8"/>
  <c r="BG41" i="27" s="1"/>
  <c r="O750" i="8"/>
  <c r="P78" i="29" s="1"/>
  <c r="AI750" i="8"/>
  <c r="AJ78" i="29" s="1"/>
  <c r="BC750" i="8"/>
  <c r="BD78" i="29" s="1"/>
  <c r="K687" i="8"/>
  <c r="L79" i="31" s="1"/>
  <c r="AE687" i="8"/>
  <c r="AF79" i="31" s="1"/>
  <c r="T750" i="8"/>
  <c r="U78" i="29" s="1"/>
  <c r="AN750" i="8"/>
  <c r="AO78" i="29" s="1"/>
  <c r="BH750" i="8"/>
  <c r="BI78" i="29" s="1"/>
  <c r="P687" i="8"/>
  <c r="Q79" i="31" s="1"/>
  <c r="AJ687" i="8"/>
  <c r="AK79" i="31" s="1"/>
  <c r="BD687" i="8"/>
  <c r="BE79" i="31" s="1"/>
  <c r="U750" i="8"/>
  <c r="V78" i="29" s="1"/>
  <c r="AO750" i="8"/>
  <c r="AP78" i="29" s="1"/>
  <c r="BI750" i="8"/>
  <c r="BJ78" i="29" s="1"/>
  <c r="Q687" i="8"/>
  <c r="R79" i="31" s="1"/>
  <c r="AK687" i="8"/>
  <c r="AL79" i="31" s="1"/>
  <c r="BE687" i="8"/>
  <c r="BF79" i="31" s="1"/>
  <c r="M750" i="8"/>
  <c r="N78" i="29" s="1"/>
  <c r="AG750" i="8"/>
  <c r="AH78" i="29" s="1"/>
  <c r="BA750" i="8"/>
  <c r="BB78" i="29" s="1"/>
  <c r="I687" i="8"/>
  <c r="J79" i="31" s="1"/>
  <c r="AC687" i="8"/>
  <c r="AD79" i="31" s="1"/>
  <c r="AW687" i="8"/>
  <c r="AX79" i="31" s="1"/>
  <c r="W750" i="8"/>
  <c r="X78" i="29" s="1"/>
  <c r="BK750" i="8"/>
  <c r="BL78" i="29" s="1"/>
  <c r="S687" i="8"/>
  <c r="T79" i="31" s="1"/>
  <c r="AM687" i="8"/>
  <c r="AN79" i="31" s="1"/>
  <c r="Y750" i="8"/>
  <c r="Z78" i="29" s="1"/>
  <c r="AS750" i="8"/>
  <c r="AT78" i="29" s="1"/>
  <c r="BM750" i="8"/>
  <c r="BN78" i="29" s="1"/>
  <c r="AO687" i="8"/>
  <c r="AP79" i="31" s="1"/>
  <c r="AX812" i="8"/>
  <c r="AY41" i="27" s="1"/>
  <c r="AL812" i="8"/>
  <c r="AM41" i="27" s="1"/>
  <c r="Y812" i="8"/>
  <c r="Z41" i="27" s="1"/>
  <c r="AS812" i="8"/>
  <c r="AT41" i="27" s="1"/>
  <c r="BM812" i="8"/>
  <c r="BN41" i="27" s="1"/>
  <c r="I750" i="8"/>
  <c r="J78" i="29" s="1"/>
  <c r="AC750" i="8"/>
  <c r="AD78" i="29" s="1"/>
  <c r="AW750" i="8"/>
  <c r="AX78" i="29" s="1"/>
  <c r="Y687" i="8"/>
  <c r="Z79" i="31" s="1"/>
  <c r="AS687" i="8"/>
  <c r="AT79" i="31" s="1"/>
  <c r="BM687" i="8"/>
  <c r="BN79" i="31" s="1"/>
  <c r="P812" i="8"/>
  <c r="Q41" i="27" s="1"/>
  <c r="AJ812" i="8"/>
  <c r="AK41" i="27" s="1"/>
  <c r="BD812" i="8"/>
  <c r="BE41" i="27" s="1"/>
  <c r="Z812" i="8"/>
  <c r="AA41" i="27" s="1"/>
  <c r="AT812" i="8"/>
  <c r="AU41" i="27" s="1"/>
  <c r="BN812" i="8"/>
  <c r="BO41" i="27" s="1"/>
  <c r="I812" i="8"/>
  <c r="J41" i="27" s="1"/>
  <c r="AC812" i="8"/>
  <c r="AD41" i="27" s="1"/>
  <c r="AW812" i="8"/>
  <c r="AX41" i="27" s="1"/>
  <c r="AA812" i="8"/>
  <c r="AB41" i="27" s="1"/>
  <c r="AU812" i="8"/>
  <c r="AV41" i="27" s="1"/>
  <c r="G812" i="8"/>
  <c r="H41" i="27" s="1"/>
  <c r="X750" i="8"/>
  <c r="Y78" i="29" s="1"/>
  <c r="AR750" i="8"/>
  <c r="AS78" i="29" s="1"/>
  <c r="BL750" i="8"/>
  <c r="BM78" i="29" s="1"/>
  <c r="T687" i="8"/>
  <c r="U79" i="31" s="1"/>
  <c r="AN687" i="8"/>
  <c r="AO79" i="31" s="1"/>
  <c r="BH687" i="8"/>
  <c r="BI79" i="31" s="1"/>
  <c r="G750" i="8"/>
  <c r="H78" i="29" s="1"/>
  <c r="AA750" i="8"/>
  <c r="AB78" i="29" s="1"/>
  <c r="AU750" i="8"/>
  <c r="AV78" i="29" s="1"/>
  <c r="F750" i="8"/>
  <c r="G78" i="29" s="1"/>
  <c r="W687" i="8"/>
  <c r="X79" i="31" s="1"/>
  <c r="AQ687" i="8"/>
  <c r="AR79" i="31" s="1"/>
  <c r="BK687" i="8"/>
  <c r="BL79" i="31" s="1"/>
  <c r="H750" i="8"/>
  <c r="I78" i="29" s="1"/>
  <c r="AB750" i="8"/>
  <c r="AC78" i="29" s="1"/>
  <c r="AV750" i="8"/>
  <c r="AW78" i="29" s="1"/>
  <c r="X687" i="8"/>
  <c r="Y79" i="31" s="1"/>
  <c r="AR687" i="8"/>
  <c r="AS79" i="31" s="1"/>
  <c r="BL687" i="8"/>
  <c r="BM79" i="31" s="1"/>
  <c r="L812" i="8"/>
  <c r="M41" i="27" s="1"/>
  <c r="AF812" i="8"/>
  <c r="AG41" i="27" s="1"/>
  <c r="AZ812" i="8"/>
  <c r="BA41" i="27" s="1"/>
  <c r="K812" i="8"/>
  <c r="L41" i="27" s="1"/>
  <c r="AE812" i="8"/>
  <c r="AF41" i="27" s="1"/>
  <c r="AY812" i="8"/>
  <c r="AZ41" i="27" s="1"/>
  <c r="M812" i="8"/>
  <c r="N41" i="27" s="1"/>
  <c r="AG812" i="8"/>
  <c r="AH41" i="27" s="1"/>
  <c r="BA812" i="8"/>
  <c r="BB41" i="27" s="1"/>
  <c r="J750" i="8"/>
  <c r="K78" i="29" s="1"/>
  <c r="AD750" i="8"/>
  <c r="AE78" i="29" s="1"/>
  <c r="AX750" i="8"/>
  <c r="AY78" i="29" s="1"/>
  <c r="F687" i="8"/>
  <c r="G79" i="31" s="1"/>
  <c r="G42" i="38" s="1"/>
  <c r="Z687" i="8"/>
  <c r="AA79" i="31" s="1"/>
  <c r="AT687" i="8"/>
  <c r="AU79" i="31" s="1"/>
  <c r="BN687" i="8"/>
  <c r="BO79" i="31" s="1"/>
  <c r="N812" i="8"/>
  <c r="O41" i="27" s="1"/>
  <c r="AH812" i="8"/>
  <c r="AI41" i="27" s="1"/>
  <c r="BB812" i="8"/>
  <c r="BC41" i="27" s="1"/>
  <c r="K750" i="8"/>
  <c r="L78" i="29" s="1"/>
  <c r="AE750" i="8"/>
  <c r="AF78" i="29" s="1"/>
  <c r="AY750" i="8"/>
  <c r="AZ78" i="29" s="1"/>
  <c r="G687" i="8"/>
  <c r="H79" i="31" s="1"/>
  <c r="AA687" i="8"/>
  <c r="AB79" i="31" s="1"/>
  <c r="AU687" i="8"/>
  <c r="AV79" i="31" s="1"/>
  <c r="O812" i="8"/>
  <c r="P41" i="27" s="1"/>
  <c r="AI812" i="8"/>
  <c r="AJ41" i="27" s="1"/>
  <c r="BC812" i="8"/>
  <c r="BD41" i="27" s="1"/>
  <c r="L750" i="8"/>
  <c r="M78" i="29" s="1"/>
  <c r="AF750" i="8"/>
  <c r="AG78" i="29" s="1"/>
  <c r="AZ750" i="8"/>
  <c r="BA78" i="29" s="1"/>
  <c r="H687" i="8"/>
  <c r="I79" i="31" s="1"/>
  <c r="AB687" i="8"/>
  <c r="AC79" i="31" s="1"/>
  <c r="AV687" i="8"/>
  <c r="AW79" i="31" s="1"/>
  <c r="AY687" i="8"/>
  <c r="AZ79" i="31" s="1"/>
  <c r="Q812" i="8"/>
  <c r="R41" i="27" s="1"/>
  <c r="AK812" i="8"/>
  <c r="AL41" i="27" s="1"/>
  <c r="BE812" i="8"/>
  <c r="BF41" i="27" s="1"/>
  <c r="N750" i="8"/>
  <c r="O78" i="29" s="1"/>
  <c r="AH750" i="8"/>
  <c r="AI78" i="29" s="1"/>
  <c r="BB750" i="8"/>
  <c r="BC78" i="29" s="1"/>
  <c r="J687" i="8"/>
  <c r="K79" i="31" s="1"/>
  <c r="AD687" i="8"/>
  <c r="AE79" i="31" s="1"/>
  <c r="AX687" i="8"/>
  <c r="AY79" i="31" s="1"/>
  <c r="S812" i="8"/>
  <c r="T41" i="27" s="1"/>
  <c r="AM812" i="8"/>
  <c r="AN41" i="27" s="1"/>
  <c r="BG812" i="8"/>
  <c r="BH41" i="27" s="1"/>
  <c r="P750" i="8"/>
  <c r="Q78" i="29" s="1"/>
  <c r="AJ750" i="8"/>
  <c r="AK78" i="29" s="1"/>
  <c r="BD750" i="8"/>
  <c r="BE78" i="29" s="1"/>
  <c r="L687" i="8"/>
  <c r="M79" i="31" s="1"/>
  <c r="AF687" i="8"/>
  <c r="AG79" i="31" s="1"/>
  <c r="AZ687" i="8"/>
  <c r="BA79" i="31" s="1"/>
  <c r="Q750" i="8"/>
  <c r="R78" i="29" s="1"/>
  <c r="AK750" i="8"/>
  <c r="AL78" i="29" s="1"/>
  <c r="BE750" i="8"/>
  <c r="BF78" i="29" s="1"/>
  <c r="M687" i="8"/>
  <c r="N79" i="31" s="1"/>
  <c r="AG687" i="8"/>
  <c r="AH79" i="31" s="1"/>
  <c r="BA687" i="8"/>
  <c r="BB79" i="31" s="1"/>
  <c r="T812" i="8"/>
  <c r="U41" i="27" s="1"/>
  <c r="AN812" i="8"/>
  <c r="AO41" i="27" s="1"/>
  <c r="BH812" i="8"/>
  <c r="BI41" i="27" s="1"/>
  <c r="BN108" i="29"/>
  <c r="H429" i="8"/>
  <c r="G80" i="34"/>
  <c r="G108" i="34" s="1"/>
  <c r="V813" i="8"/>
  <c r="W42" i="27" s="1"/>
  <c r="AP813" i="8"/>
  <c r="AQ42" i="27" s="1"/>
  <c r="BJ813" i="8"/>
  <c r="BK42" i="27" s="1"/>
  <c r="R751" i="8"/>
  <c r="S79" i="29" s="1"/>
  <c r="S107" i="29" s="1"/>
  <c r="AL751" i="8"/>
  <c r="AM79" i="29" s="1"/>
  <c r="BF751" i="8"/>
  <c r="BG79" i="29" s="1"/>
  <c r="M688" i="8"/>
  <c r="N80" i="31" s="1"/>
  <c r="AG688" i="8"/>
  <c r="AH80" i="31" s="1"/>
  <c r="BA688" i="8"/>
  <c r="BB80" i="31" s="1"/>
  <c r="BG751" i="8"/>
  <c r="BH79" i="29" s="1"/>
  <c r="S751" i="8"/>
  <c r="T79" i="29" s="1"/>
  <c r="N688" i="8"/>
  <c r="O80" i="31" s="1"/>
  <c r="AH688" i="8"/>
  <c r="AI80" i="31" s="1"/>
  <c r="X813" i="8"/>
  <c r="Y42" i="27" s="1"/>
  <c r="AR813" i="8"/>
  <c r="AS42" i="27" s="1"/>
  <c r="BL813" i="8"/>
  <c r="BM42" i="27" s="1"/>
  <c r="Y813" i="8"/>
  <c r="Z42" i="27" s="1"/>
  <c r="AS813" i="8"/>
  <c r="AT42" i="27" s="1"/>
  <c r="BM813" i="8"/>
  <c r="BN42" i="27" s="1"/>
  <c r="U751" i="8"/>
  <c r="V79" i="29" s="1"/>
  <c r="AO751" i="8"/>
  <c r="AP79" i="29" s="1"/>
  <c r="BI751" i="8"/>
  <c r="BJ79" i="29" s="1"/>
  <c r="P688" i="8"/>
  <c r="Q80" i="31" s="1"/>
  <c r="Q109" i="31" s="1"/>
  <c r="AJ688" i="8"/>
  <c r="AK80" i="31" s="1"/>
  <c r="BD688" i="8"/>
  <c r="BE80" i="31" s="1"/>
  <c r="Z813" i="8"/>
  <c r="AA42" i="27" s="1"/>
  <c r="AT813" i="8"/>
  <c r="AU42" i="27" s="1"/>
  <c r="BN813" i="8"/>
  <c r="BO42" i="27" s="1"/>
  <c r="V751" i="8"/>
  <c r="W79" i="29" s="1"/>
  <c r="AP751" i="8"/>
  <c r="AQ79" i="29" s="1"/>
  <c r="BJ751" i="8"/>
  <c r="BK79" i="29" s="1"/>
  <c r="Q688" i="8"/>
  <c r="R80" i="31" s="1"/>
  <c r="AK688" i="8"/>
  <c r="AL80" i="31" s="1"/>
  <c r="BE688" i="8"/>
  <c r="BF80" i="31" s="1"/>
  <c r="L813" i="8"/>
  <c r="M42" i="27" s="1"/>
  <c r="AF813" i="8"/>
  <c r="AG42" i="27" s="1"/>
  <c r="AZ813" i="8"/>
  <c r="BA42" i="27" s="1"/>
  <c r="I751" i="8"/>
  <c r="J79" i="29" s="1"/>
  <c r="AC751" i="8"/>
  <c r="AD79" i="29" s="1"/>
  <c r="AW751" i="8"/>
  <c r="AX79" i="29" s="1"/>
  <c r="BL688" i="8"/>
  <c r="BM80" i="31" s="1"/>
  <c r="AA813" i="8"/>
  <c r="AB42" i="27" s="1"/>
  <c r="AU813" i="8"/>
  <c r="AV42" i="27" s="1"/>
  <c r="G813" i="8"/>
  <c r="H42" i="27" s="1"/>
  <c r="W751" i="8"/>
  <c r="X79" i="29" s="1"/>
  <c r="AQ751" i="8"/>
  <c r="AR79" i="29" s="1"/>
  <c r="BK751" i="8"/>
  <c r="BL79" i="29" s="1"/>
  <c r="BL107" i="29" s="1"/>
  <c r="R688" i="8"/>
  <c r="S80" i="31" s="1"/>
  <c r="S109" i="31" s="1"/>
  <c r="AL688" i="8"/>
  <c r="AM80" i="31" s="1"/>
  <c r="AM109" i="31" s="1"/>
  <c r="BF688" i="8"/>
  <c r="BG80" i="31" s="1"/>
  <c r="X751" i="8"/>
  <c r="Y79" i="29" s="1"/>
  <c r="AR751" i="8"/>
  <c r="AS79" i="29" s="1"/>
  <c r="BL751" i="8"/>
  <c r="BM79" i="29" s="1"/>
  <c r="S688" i="8"/>
  <c r="T80" i="31" s="1"/>
  <c r="AM688" i="8"/>
  <c r="AN80" i="31" s="1"/>
  <c r="BG688" i="8"/>
  <c r="BH80" i="31" s="1"/>
  <c r="BH109" i="31" s="1"/>
  <c r="H813" i="8"/>
  <c r="I42" i="27" s="1"/>
  <c r="I58" i="27" s="1"/>
  <c r="AB813" i="8"/>
  <c r="AC42" i="27" s="1"/>
  <c r="AV813" i="8"/>
  <c r="AW42" i="27" s="1"/>
  <c r="F813" i="8"/>
  <c r="G42" i="27" s="1"/>
  <c r="I813" i="8"/>
  <c r="J42" i="27" s="1"/>
  <c r="AC813" i="8"/>
  <c r="AD42" i="27" s="1"/>
  <c r="AW813" i="8"/>
  <c r="AX42" i="27" s="1"/>
  <c r="AX58" i="27" s="1"/>
  <c r="Y751" i="8"/>
  <c r="Z79" i="29" s="1"/>
  <c r="Z107" i="29" s="1"/>
  <c r="AS751" i="8"/>
  <c r="AT79" i="29" s="1"/>
  <c r="BM751" i="8"/>
  <c r="BN79" i="29" s="1"/>
  <c r="T688" i="8"/>
  <c r="U80" i="31" s="1"/>
  <c r="AN688" i="8"/>
  <c r="AO80" i="31" s="1"/>
  <c r="BH688" i="8"/>
  <c r="BI80" i="31" s="1"/>
  <c r="V688" i="8"/>
  <c r="W80" i="31" s="1"/>
  <c r="AP688" i="8"/>
  <c r="AQ80" i="31" s="1"/>
  <c r="H751" i="8"/>
  <c r="I79" i="29" s="1"/>
  <c r="AB751" i="8"/>
  <c r="AC79" i="29" s="1"/>
  <c r="AV751" i="8"/>
  <c r="AW79" i="29" s="1"/>
  <c r="AQ688" i="8"/>
  <c r="AR80" i="31" s="1"/>
  <c r="J813" i="8"/>
  <c r="K42" i="27" s="1"/>
  <c r="AD813" i="8"/>
  <c r="AE42" i="27" s="1"/>
  <c r="AX813" i="8"/>
  <c r="AY42" i="27" s="1"/>
  <c r="AY58" i="27" s="1"/>
  <c r="Z751" i="8"/>
  <c r="AA79" i="29" s="1"/>
  <c r="AT751" i="8"/>
  <c r="AU79" i="29" s="1"/>
  <c r="BN751" i="8"/>
  <c r="BO79" i="29" s="1"/>
  <c r="U688" i="8"/>
  <c r="V80" i="31" s="1"/>
  <c r="AO688" i="8"/>
  <c r="AP80" i="31" s="1"/>
  <c r="AP109" i="31" s="1"/>
  <c r="BI688" i="8"/>
  <c r="BJ80" i="31" s="1"/>
  <c r="K813" i="8"/>
  <c r="L42" i="27" s="1"/>
  <c r="AE813" i="8"/>
  <c r="AF42" i="27" s="1"/>
  <c r="AY813" i="8"/>
  <c r="AZ42" i="27" s="1"/>
  <c r="G751" i="8"/>
  <c r="H79" i="29" s="1"/>
  <c r="AA751" i="8"/>
  <c r="AB79" i="29" s="1"/>
  <c r="AU751" i="8"/>
  <c r="AV79" i="29" s="1"/>
  <c r="F751" i="8"/>
  <c r="G79" i="29" s="1"/>
  <c r="BJ688" i="8"/>
  <c r="BK80" i="31" s="1"/>
  <c r="W688" i="8"/>
  <c r="X80" i="31" s="1"/>
  <c r="BK688" i="8"/>
  <c r="BL80" i="31" s="1"/>
  <c r="M813" i="8"/>
  <c r="N42" i="27" s="1"/>
  <c r="AG813" i="8"/>
  <c r="AH42" i="27" s="1"/>
  <c r="BA813" i="8"/>
  <c r="BB42" i="27" s="1"/>
  <c r="X688" i="8"/>
  <c r="Y80" i="31" s="1"/>
  <c r="AR688" i="8"/>
  <c r="AS80" i="31" s="1"/>
  <c r="N813" i="8"/>
  <c r="O42" i="27" s="1"/>
  <c r="AH813" i="8"/>
  <c r="AI42" i="27" s="1"/>
  <c r="BB813" i="8"/>
  <c r="BC42" i="27" s="1"/>
  <c r="J751" i="8"/>
  <c r="K79" i="29" s="1"/>
  <c r="AD751" i="8"/>
  <c r="AE79" i="29" s="1"/>
  <c r="AX751" i="8"/>
  <c r="AY79" i="29" s="1"/>
  <c r="Y688" i="8"/>
  <c r="Z80" i="31" s="1"/>
  <c r="AS688" i="8"/>
  <c r="AT80" i="31" s="1"/>
  <c r="BM688" i="8"/>
  <c r="BN80" i="31" s="1"/>
  <c r="L751" i="8"/>
  <c r="M79" i="29" s="1"/>
  <c r="AF751" i="8"/>
  <c r="AG79" i="29" s="1"/>
  <c r="AZ751" i="8"/>
  <c r="BA79" i="29" s="1"/>
  <c r="G688" i="8"/>
  <c r="H80" i="31" s="1"/>
  <c r="AA688" i="8"/>
  <c r="AB80" i="31" s="1"/>
  <c r="AU688" i="8"/>
  <c r="AV80" i="31" s="1"/>
  <c r="Q813" i="8"/>
  <c r="R42" i="27" s="1"/>
  <c r="AK813" i="8"/>
  <c r="AL42" i="27" s="1"/>
  <c r="BE813" i="8"/>
  <c r="BF42" i="27" s="1"/>
  <c r="BF58" i="27" s="1"/>
  <c r="O813" i="8"/>
  <c r="P42" i="27" s="1"/>
  <c r="AI813" i="8"/>
  <c r="AJ42" i="27" s="1"/>
  <c r="BC813" i="8"/>
  <c r="BD42" i="27" s="1"/>
  <c r="K751" i="8"/>
  <c r="L79" i="29" s="1"/>
  <c r="AE751" i="8"/>
  <c r="AF79" i="29" s="1"/>
  <c r="AY751" i="8"/>
  <c r="AZ79" i="29" s="1"/>
  <c r="F688" i="8"/>
  <c r="G80" i="31" s="1"/>
  <c r="G43" i="38" s="1"/>
  <c r="Z688" i="8"/>
  <c r="AA80" i="31" s="1"/>
  <c r="AT688" i="8"/>
  <c r="AU80" i="31" s="1"/>
  <c r="BN688" i="8"/>
  <c r="BO80" i="31" s="1"/>
  <c r="BO109" i="31" s="1"/>
  <c r="M751" i="8"/>
  <c r="N79" i="29" s="1"/>
  <c r="AG751" i="8"/>
  <c r="AH79" i="29" s="1"/>
  <c r="BA751" i="8"/>
  <c r="BB79" i="29" s="1"/>
  <c r="H688" i="8"/>
  <c r="I80" i="31" s="1"/>
  <c r="AB688" i="8"/>
  <c r="AC80" i="31" s="1"/>
  <c r="AV688" i="8"/>
  <c r="AW80" i="31" s="1"/>
  <c r="P751" i="8"/>
  <c r="Q79" i="29" s="1"/>
  <c r="AJ751" i="8"/>
  <c r="AK79" i="29" s="1"/>
  <c r="BD751" i="8"/>
  <c r="BE79" i="29" s="1"/>
  <c r="K688" i="8"/>
  <c r="L80" i="31" s="1"/>
  <c r="AE688" i="8"/>
  <c r="AF80" i="31" s="1"/>
  <c r="AY688" i="8"/>
  <c r="AZ80" i="31" s="1"/>
  <c r="T751" i="8"/>
  <c r="U79" i="29" s="1"/>
  <c r="AN751" i="8"/>
  <c r="AO79" i="29" s="1"/>
  <c r="BH751" i="8"/>
  <c r="BI79" i="29" s="1"/>
  <c r="BI107" i="29" s="1"/>
  <c r="O688" i="8"/>
  <c r="P80" i="31" s="1"/>
  <c r="P109" i="31" s="1"/>
  <c r="BC688" i="8"/>
  <c r="BD80" i="31" s="1"/>
  <c r="P813" i="8"/>
  <c r="Q42" i="27" s="1"/>
  <c r="AJ813" i="8"/>
  <c r="AK42" i="27" s="1"/>
  <c r="BD813" i="8"/>
  <c r="BE42" i="27" s="1"/>
  <c r="BE58" i="27" s="1"/>
  <c r="W813" i="8"/>
  <c r="X42" i="27" s="1"/>
  <c r="X58" i="27" s="1"/>
  <c r="AQ813" i="8"/>
  <c r="AR42" i="27" s="1"/>
  <c r="BK813" i="8"/>
  <c r="BL42" i="27" s="1"/>
  <c r="R813" i="8"/>
  <c r="S42" i="27" s="1"/>
  <c r="AL813" i="8"/>
  <c r="AM42" i="27" s="1"/>
  <c r="BF813" i="8"/>
  <c r="BG42" i="27" s="1"/>
  <c r="N751" i="8"/>
  <c r="O79" i="29" s="1"/>
  <c r="AH751" i="8"/>
  <c r="AI79" i="29" s="1"/>
  <c r="AI107" i="29" s="1"/>
  <c r="BB751" i="8"/>
  <c r="BC79" i="29" s="1"/>
  <c r="I688" i="8"/>
  <c r="J80" i="31" s="1"/>
  <c r="AC688" i="8"/>
  <c r="AD80" i="31" s="1"/>
  <c r="AW688" i="8"/>
  <c r="AX80" i="31" s="1"/>
  <c r="T813" i="8"/>
  <c r="U42" i="27" s="1"/>
  <c r="BH813" i="8"/>
  <c r="BI42" i="27" s="1"/>
  <c r="S813" i="8"/>
  <c r="T42" i="27" s="1"/>
  <c r="AM813" i="8"/>
  <c r="AN42" i="27" s="1"/>
  <c r="BG813" i="8"/>
  <c r="BH42" i="27" s="1"/>
  <c r="O751" i="8"/>
  <c r="P79" i="29" s="1"/>
  <c r="AI751" i="8"/>
  <c r="AJ79" i="29" s="1"/>
  <c r="BC751" i="8"/>
  <c r="BD79" i="29" s="1"/>
  <c r="J688" i="8"/>
  <c r="K80" i="31" s="1"/>
  <c r="AD688" i="8"/>
  <c r="AE80" i="31" s="1"/>
  <c r="AX688" i="8"/>
  <c r="AY80" i="31" s="1"/>
  <c r="Q751" i="8"/>
  <c r="R79" i="29" s="1"/>
  <c r="AK751" i="8"/>
  <c r="AL79" i="29" s="1"/>
  <c r="BE751" i="8"/>
  <c r="BF79" i="29" s="1"/>
  <c r="L688" i="8"/>
  <c r="M80" i="31" s="1"/>
  <c r="AF688" i="8"/>
  <c r="AG80" i="31" s="1"/>
  <c r="AZ688" i="8"/>
  <c r="BA80" i="31" s="1"/>
  <c r="AN813" i="8"/>
  <c r="AO42" i="27" s="1"/>
  <c r="AM751" i="8"/>
  <c r="AN79" i="29" s="1"/>
  <c r="AN107" i="29" s="1"/>
  <c r="BB688" i="8"/>
  <c r="BC80" i="31" s="1"/>
  <c r="U813" i="8"/>
  <c r="V42" i="27" s="1"/>
  <c r="V58" i="27" s="1"/>
  <c r="AO813" i="8"/>
  <c r="AP42" i="27" s="1"/>
  <c r="BI813" i="8"/>
  <c r="BJ42" i="27" s="1"/>
  <c r="BJ58" i="27" s="1"/>
  <c r="AI688" i="8"/>
  <c r="AJ80" i="31" s="1"/>
  <c r="AE108" i="29"/>
  <c r="AI108" i="29"/>
  <c r="N108" i="29"/>
  <c r="AO108" i="29"/>
  <c r="BJ108" i="29"/>
  <c r="AH108" i="29"/>
  <c r="BH108" i="29"/>
  <c r="S108" i="29"/>
  <c r="AB108" i="29"/>
  <c r="M108" i="29"/>
  <c r="AT108" i="29"/>
  <c r="Z108" i="29"/>
  <c r="J393" i="8"/>
  <c r="J488" i="8" s="1"/>
  <c r="I377" i="8"/>
  <c r="I441" i="8" s="1"/>
  <c r="I504" i="8" s="1"/>
  <c r="BE108" i="29"/>
  <c r="I108" i="29"/>
  <c r="J380" i="8"/>
  <c r="J412" i="8" s="1"/>
  <c r="K108" i="29"/>
  <c r="H108" i="29"/>
  <c r="AN108" i="29"/>
  <c r="AR108" i="29"/>
  <c r="AW108" i="29"/>
  <c r="J392" i="8"/>
  <c r="J487" i="8" s="1"/>
  <c r="J395" i="8"/>
  <c r="J427" i="8" s="1"/>
  <c r="AS108" i="29"/>
  <c r="AX108" i="29"/>
  <c r="AU108" i="29"/>
  <c r="AA108" i="29"/>
  <c r="AK108" i="29"/>
  <c r="AJ108" i="29"/>
  <c r="AG108" i="29"/>
  <c r="AM108" i="29"/>
  <c r="X108" i="29"/>
  <c r="BB108" i="29"/>
  <c r="I330" i="8"/>
  <c r="I364" i="8" s="1"/>
  <c r="J264" i="8" s="1"/>
  <c r="J297" i="8" s="1"/>
  <c r="L108" i="29"/>
  <c r="H551" i="8"/>
  <c r="W108" i="29"/>
  <c r="I423" i="8"/>
  <c r="I455" i="8"/>
  <c r="I518" i="8" s="1"/>
  <c r="I486" i="8"/>
  <c r="I549" i="8" s="1"/>
  <c r="BG108" i="29"/>
  <c r="BK108" i="29"/>
  <c r="I440" i="8"/>
  <c r="I503" i="8" s="1"/>
  <c r="I408" i="8"/>
  <c r="I471" i="8"/>
  <c r="I397" i="8"/>
  <c r="Y108" i="29"/>
  <c r="AP108" i="29"/>
  <c r="J381" i="8"/>
  <c r="J331" i="8"/>
  <c r="J365" i="8" s="1"/>
  <c r="K265" i="8" s="1"/>
  <c r="K298" i="8" s="1"/>
  <c r="AD108" i="29"/>
  <c r="K314" i="8"/>
  <c r="K348" i="8" s="1"/>
  <c r="L248" i="8" s="1"/>
  <c r="L281" i="8" s="1"/>
  <c r="I474" i="8"/>
  <c r="I537" i="8" s="1"/>
  <c r="I411" i="8"/>
  <c r="I443" i="8"/>
  <c r="I506" i="8" s="1"/>
  <c r="H537" i="8"/>
  <c r="I424" i="8"/>
  <c r="I456" i="8"/>
  <c r="I487" i="8"/>
  <c r="G110" i="31"/>
  <c r="G53" i="38"/>
  <c r="J108" i="29"/>
  <c r="AV108" i="29"/>
  <c r="G108" i="29"/>
  <c r="AL108" i="29"/>
  <c r="O108" i="29"/>
  <c r="AY108" i="29"/>
  <c r="U108" i="29"/>
  <c r="BI108" i="29"/>
  <c r="I488" i="8"/>
  <c r="I551" i="8" s="1"/>
  <c r="I457" i="8"/>
  <c r="I520" i="8" s="1"/>
  <c r="I425" i="8"/>
  <c r="BL108" i="29"/>
  <c r="I427" i="8"/>
  <c r="I459" i="8"/>
  <c r="I490" i="8"/>
  <c r="R108" i="29"/>
  <c r="H504" i="8"/>
  <c r="BF108" i="29"/>
  <c r="H506" i="8"/>
  <c r="AZ108" i="29"/>
  <c r="I445" i="8"/>
  <c r="I508" i="8" s="1"/>
  <c r="I476" i="8"/>
  <c r="I539" i="8" s="1"/>
  <c r="I413" i="8"/>
  <c r="I375" i="8"/>
  <c r="J376" i="8"/>
  <c r="J309" i="8"/>
  <c r="J343" i="8" s="1"/>
  <c r="K243" i="8" s="1"/>
  <c r="K276" i="8" s="1"/>
  <c r="K309" i="8" s="1"/>
  <c r="K343" i="8" s="1"/>
  <c r="L243" i="8" s="1"/>
  <c r="L276" i="8" s="1"/>
  <c r="L309" i="8" s="1"/>
  <c r="L343" i="8" s="1"/>
  <c r="M243" i="8" s="1"/>
  <c r="M276" i="8" s="1"/>
  <c r="K310" i="8"/>
  <c r="K344" i="8" s="1"/>
  <c r="L244" i="8" s="1"/>
  <c r="L277" i="8" s="1"/>
  <c r="Q108" i="29"/>
  <c r="BC108" i="29"/>
  <c r="P108" i="29"/>
  <c r="J311" i="8"/>
  <c r="J345" i="8" s="1"/>
  <c r="K245" i="8" s="1"/>
  <c r="K278" i="8" s="1"/>
  <c r="K327" i="8"/>
  <c r="K361" i="8" s="1"/>
  <c r="L261" i="8" s="1"/>
  <c r="L294" i="8" s="1"/>
  <c r="T108" i="29"/>
  <c r="AQ108" i="29"/>
  <c r="H555" i="8"/>
  <c r="BM108" i="29"/>
  <c r="AF108" i="29"/>
  <c r="K326" i="8"/>
  <c r="K360" i="8" s="1"/>
  <c r="L260" i="8" s="1"/>
  <c r="L293" i="8" s="1"/>
  <c r="L326" i="8" s="1"/>
  <c r="L360" i="8" s="1"/>
  <c r="M260" i="8" s="1"/>
  <c r="M293" i="8" s="1"/>
  <c r="K329" i="8"/>
  <c r="K363" i="8" s="1"/>
  <c r="L263" i="8" s="1"/>
  <c r="L296" i="8" s="1"/>
  <c r="V108" i="29"/>
  <c r="BD108" i="29"/>
  <c r="H396" i="8"/>
  <c r="H520" i="8"/>
  <c r="BO108" i="29"/>
  <c r="K115" i="39"/>
  <c r="K50" i="39"/>
  <c r="K51" i="39"/>
  <c r="K102" i="39"/>
  <c r="K49" i="39"/>
  <c r="D78" i="26"/>
  <c r="D208" i="23"/>
  <c r="D166" i="39" s="1"/>
  <c r="N195" i="39" s="1"/>
  <c r="I221" i="39" s="1"/>
  <c r="F78" i="26"/>
  <c r="D209" i="23"/>
  <c r="F166" i="39" s="1"/>
  <c r="N196" i="39" s="1"/>
  <c r="I222" i="39" s="1"/>
  <c r="K97" i="39"/>
  <c r="K98" i="39"/>
  <c r="K99" i="39"/>
  <c r="K101" i="39"/>
  <c r="K120" i="39"/>
  <c r="K100" i="39"/>
  <c r="K118" i="39"/>
  <c r="K48" i="39"/>
  <c r="K46" i="39"/>
  <c r="K47" i="39"/>
  <c r="K116" i="39"/>
  <c r="K117" i="39"/>
  <c r="K119" i="39"/>
  <c r="E195" i="39"/>
  <c r="D221" i="39" s="1"/>
  <c r="I401" i="8"/>
  <c r="I496" i="8" s="1"/>
  <c r="I559" i="8" s="1"/>
  <c r="I405" i="8"/>
  <c r="I469" i="8" s="1"/>
  <c r="I532" i="8" s="1"/>
  <c r="I389" i="8"/>
  <c r="I421" i="8" s="1"/>
  <c r="I384" i="8"/>
  <c r="I448" i="8" s="1"/>
  <c r="I511" i="8" s="1"/>
  <c r="I403" i="8"/>
  <c r="I435" i="8" s="1"/>
  <c r="I383" i="8"/>
  <c r="I415" i="8" s="1"/>
  <c r="I387" i="8"/>
  <c r="I451" i="8" s="1"/>
  <c r="I514" i="8" s="1"/>
  <c r="I353" i="8"/>
  <c r="J253" i="8" s="1"/>
  <c r="J286" i="8" s="1"/>
  <c r="J319" i="8" s="1"/>
  <c r="J353" i="8" s="1"/>
  <c r="K253" i="8" s="1"/>
  <c r="K286" i="8" s="1"/>
  <c r="I400" i="8"/>
  <c r="I495" i="8" s="1"/>
  <c r="I558" i="8" s="1"/>
  <c r="I388" i="8"/>
  <c r="I420" i="8" s="1"/>
  <c r="H463" i="8"/>
  <c r="H431" i="8"/>
  <c r="H494" i="8"/>
  <c r="I300" i="8"/>
  <c r="I333" i="8" s="1"/>
  <c r="I399" i="8" s="1"/>
  <c r="J337" i="8"/>
  <c r="J371" i="8" s="1"/>
  <c r="K271" i="8" s="1"/>
  <c r="K304" i="8" s="1"/>
  <c r="H530" i="8"/>
  <c r="H561" i="8"/>
  <c r="H436" i="8"/>
  <c r="H468" i="8"/>
  <c r="H499" i="8"/>
  <c r="I338" i="8"/>
  <c r="I372" i="8" s="1"/>
  <c r="J272" i="8" s="1"/>
  <c r="J305" i="8" s="1"/>
  <c r="J339" i="8"/>
  <c r="J373" i="8" s="1"/>
  <c r="K273" i="8" s="1"/>
  <c r="K306" i="8" s="1"/>
  <c r="H532" i="8"/>
  <c r="H563" i="8"/>
  <c r="J334" i="8"/>
  <c r="J368" i="8" s="1"/>
  <c r="K268" i="8" s="1"/>
  <c r="K301" i="8" s="1"/>
  <c r="H558" i="8"/>
  <c r="H527" i="8"/>
  <c r="J335" i="8"/>
  <c r="J369" i="8" s="1"/>
  <c r="K269" i="8" s="1"/>
  <c r="K302" i="8" s="1"/>
  <c r="H528" i="8"/>
  <c r="H559" i="8"/>
  <c r="J317" i="8"/>
  <c r="J351" i="8" s="1"/>
  <c r="K251" i="8" s="1"/>
  <c r="K284" i="8" s="1"/>
  <c r="H510" i="8"/>
  <c r="H541" i="8"/>
  <c r="J321" i="8"/>
  <c r="J355" i="8" s="1"/>
  <c r="K255" i="8" s="1"/>
  <c r="K288" i="8" s="1"/>
  <c r="H514" i="8"/>
  <c r="H545" i="8"/>
  <c r="J289" i="8"/>
  <c r="H546" i="8"/>
  <c r="H515" i="8"/>
  <c r="J323" i="8"/>
  <c r="J357" i="8" s="1"/>
  <c r="K257" i="8" s="1"/>
  <c r="K290" i="8" s="1"/>
  <c r="H547" i="8"/>
  <c r="H516" i="8"/>
  <c r="J318" i="8"/>
  <c r="J352" i="8" s="1"/>
  <c r="K252" i="8" s="1"/>
  <c r="K285" i="8" s="1"/>
  <c r="H511" i="8"/>
  <c r="H542" i="8"/>
  <c r="I417" i="8"/>
  <c r="I480" i="8"/>
  <c r="I543" i="8" s="1"/>
  <c r="I449" i="8"/>
  <c r="I512" i="8" s="1"/>
  <c r="H543" i="8"/>
  <c r="H512" i="8"/>
  <c r="H484" i="21"/>
  <c r="H453" i="21"/>
  <c r="H421" i="21"/>
  <c r="I290" i="21"/>
  <c r="H485" i="21"/>
  <c r="H454" i="21"/>
  <c r="H422" i="21"/>
  <c r="I291" i="21"/>
  <c r="H486" i="21"/>
  <c r="H455" i="21"/>
  <c r="H423" i="21"/>
  <c r="I292" i="21"/>
  <c r="H488" i="21"/>
  <c r="H457" i="21"/>
  <c r="H425" i="21"/>
  <c r="I294" i="21"/>
  <c r="H489" i="21"/>
  <c r="H458" i="21"/>
  <c r="H426" i="21"/>
  <c r="I295" i="21"/>
  <c r="H490" i="21"/>
  <c r="H459" i="21"/>
  <c r="H427" i="21"/>
  <c r="I296" i="21"/>
  <c r="H468" i="21"/>
  <c r="H437" i="21"/>
  <c r="H405" i="21"/>
  <c r="I274" i="21"/>
  <c r="H469" i="21"/>
  <c r="H438" i="21"/>
  <c r="H406" i="21"/>
  <c r="I275" i="21"/>
  <c r="H470" i="21"/>
  <c r="H439" i="21"/>
  <c r="H407" i="21"/>
  <c r="I276" i="21"/>
  <c r="H472" i="21"/>
  <c r="H441" i="21"/>
  <c r="H409" i="21"/>
  <c r="I278" i="21"/>
  <c r="H473" i="21"/>
  <c r="H442" i="21"/>
  <c r="H410" i="21"/>
  <c r="I279" i="21"/>
  <c r="H474" i="21"/>
  <c r="H443" i="21"/>
  <c r="H411" i="21"/>
  <c r="I280" i="21"/>
  <c r="H355" i="21"/>
  <c r="I255" i="21" s="1"/>
  <c r="H387" i="21"/>
  <c r="H354" i="21"/>
  <c r="I254" i="21" s="1"/>
  <c r="H386" i="21"/>
  <c r="H353" i="21"/>
  <c r="I253" i="21" s="1"/>
  <c r="H385" i="21"/>
  <c r="H351" i="21"/>
  <c r="I251" i="21" s="1"/>
  <c r="H383" i="21"/>
  <c r="H350" i="21"/>
  <c r="I250" i="21" s="1"/>
  <c r="H382" i="21"/>
  <c r="H349" i="21"/>
  <c r="I249" i="21" s="1"/>
  <c r="H381" i="21"/>
  <c r="H371" i="21"/>
  <c r="I271" i="21" s="1"/>
  <c r="H403" i="21"/>
  <c r="H370" i="21"/>
  <c r="I270" i="21" s="1"/>
  <c r="H402" i="21"/>
  <c r="H369" i="21"/>
  <c r="I269" i="21" s="1"/>
  <c r="H401" i="21"/>
  <c r="H367" i="21"/>
  <c r="I267" i="21" s="1"/>
  <c r="H399" i="21"/>
  <c r="H366" i="21"/>
  <c r="I266" i="21" s="1"/>
  <c r="H398" i="21"/>
  <c r="H365" i="21"/>
  <c r="I265" i="21" s="1"/>
  <c r="H397" i="21"/>
  <c r="H493" i="22"/>
  <c r="H462" i="22"/>
  <c r="H430" i="22"/>
  <c r="I299" i="22"/>
  <c r="H494" i="22"/>
  <c r="H463" i="22"/>
  <c r="H431" i="22"/>
  <c r="I300" i="22"/>
  <c r="H495" i="22"/>
  <c r="H464" i="22"/>
  <c r="H432" i="22"/>
  <c r="I301" i="22"/>
  <c r="H497" i="22"/>
  <c r="H466" i="22"/>
  <c r="H434" i="22"/>
  <c r="I303" i="22"/>
  <c r="H498" i="22"/>
  <c r="H467" i="22"/>
  <c r="H435" i="22"/>
  <c r="I304" i="22"/>
  <c r="H499" i="22"/>
  <c r="H468" i="22"/>
  <c r="H436" i="22"/>
  <c r="I305" i="22"/>
  <c r="BN818" i="22"/>
  <c r="BO14" i="27" s="1"/>
  <c r="BM818" i="22"/>
  <c r="BN14" i="27" s="1"/>
  <c r="BL818" i="22"/>
  <c r="BM14" i="27" s="1"/>
  <c r="BK818" i="22"/>
  <c r="BL14" i="27" s="1"/>
  <c r="BJ818" i="22"/>
  <c r="BK14" i="27" s="1"/>
  <c r="BI818" i="22"/>
  <c r="BJ14" i="27" s="1"/>
  <c r="BH818" i="22"/>
  <c r="BI14" i="27" s="1"/>
  <c r="BG818" i="22"/>
  <c r="BH14" i="27" s="1"/>
  <c r="BF818" i="22"/>
  <c r="BG14" i="27" s="1"/>
  <c r="BE818" i="22"/>
  <c r="BF14" i="27" s="1"/>
  <c r="BD818" i="22"/>
  <c r="BE14" i="27" s="1"/>
  <c r="BC818" i="22"/>
  <c r="BD14" i="27" s="1"/>
  <c r="BB818" i="22"/>
  <c r="BC14" i="27" s="1"/>
  <c r="BA818" i="22"/>
  <c r="BB14" i="27" s="1"/>
  <c r="AZ818" i="22"/>
  <c r="BA14" i="27" s="1"/>
  <c r="AY818" i="22"/>
  <c r="AZ14" i="27" s="1"/>
  <c r="AX818" i="22"/>
  <c r="AY14" i="27" s="1"/>
  <c r="AW818" i="22"/>
  <c r="AX14" i="27" s="1"/>
  <c r="AV818" i="22"/>
  <c r="AW14" i="27" s="1"/>
  <c r="AU818" i="22"/>
  <c r="AV14" i="27" s="1"/>
  <c r="AT818" i="22"/>
  <c r="AU14" i="27" s="1"/>
  <c r="AS818" i="22"/>
  <c r="AT14" i="27" s="1"/>
  <c r="AR818" i="22"/>
  <c r="AS14" i="27" s="1"/>
  <c r="AQ818" i="22"/>
  <c r="AR14" i="27" s="1"/>
  <c r="AP818" i="22"/>
  <c r="AQ14" i="27" s="1"/>
  <c r="AO818" i="22"/>
  <c r="AP14" i="27" s="1"/>
  <c r="AN818" i="22"/>
  <c r="AO14" i="27" s="1"/>
  <c r="AM818" i="22"/>
  <c r="AN14" i="27" s="1"/>
  <c r="AL818" i="22"/>
  <c r="AM14" i="27" s="1"/>
  <c r="AK818" i="22"/>
  <c r="AL14" i="27" s="1"/>
  <c r="AJ818" i="22"/>
  <c r="AK14" i="27" s="1"/>
  <c r="AI818" i="22"/>
  <c r="AJ14" i="27" s="1"/>
  <c r="AH818" i="22"/>
  <c r="AI14" i="27" s="1"/>
  <c r="AG818" i="22"/>
  <c r="AH14" i="27" s="1"/>
  <c r="AF818" i="22"/>
  <c r="AG14" i="27" s="1"/>
  <c r="AE818" i="22"/>
  <c r="AF14" i="27" s="1"/>
  <c r="AD818" i="22"/>
  <c r="AE14" i="27" s="1"/>
  <c r="AC818" i="22"/>
  <c r="AD14" i="27" s="1"/>
  <c r="AB818" i="22"/>
  <c r="AC14" i="27" s="1"/>
  <c r="AA818" i="22"/>
  <c r="AB14" i="27" s="1"/>
  <c r="Z818" i="22"/>
  <c r="AA14" i="27" s="1"/>
  <c r="Y818" i="22"/>
  <c r="Z14" i="27" s="1"/>
  <c r="X818" i="22"/>
  <c r="Y14" i="27" s="1"/>
  <c r="W818" i="22"/>
  <c r="X14" i="27" s="1"/>
  <c r="V818" i="22"/>
  <c r="W14" i="27" s="1"/>
  <c r="U818" i="22"/>
  <c r="V14" i="27" s="1"/>
  <c r="T818" i="22"/>
  <c r="U14" i="27" s="1"/>
  <c r="S818" i="22"/>
  <c r="T14" i="27" s="1"/>
  <c r="R818" i="22"/>
  <c r="S14" i="27" s="1"/>
  <c r="Q818" i="22"/>
  <c r="R14" i="27" s="1"/>
  <c r="P818" i="22"/>
  <c r="Q14" i="27" s="1"/>
  <c r="O818" i="22"/>
  <c r="P14" i="27" s="1"/>
  <c r="N818" i="22"/>
  <c r="O14" i="27" s="1"/>
  <c r="M818" i="22"/>
  <c r="N14" i="27" s="1"/>
  <c r="L818" i="22"/>
  <c r="M14" i="27" s="1"/>
  <c r="K818" i="22"/>
  <c r="L14" i="27" s="1"/>
  <c r="J818" i="22"/>
  <c r="K14" i="27" s="1"/>
  <c r="I818" i="22"/>
  <c r="J14" i="27" s="1"/>
  <c r="H818" i="22"/>
  <c r="I14" i="27" s="1"/>
  <c r="G818" i="22"/>
  <c r="H14" i="27" s="1"/>
  <c r="F818" i="22"/>
  <c r="G14" i="27" s="1"/>
  <c r="BN756" i="22"/>
  <c r="BO26" i="29" s="1"/>
  <c r="BM756" i="22"/>
  <c r="BN26" i="29" s="1"/>
  <c r="BL756" i="22"/>
  <c r="BM26" i="29" s="1"/>
  <c r="BK756" i="22"/>
  <c r="BL26" i="29" s="1"/>
  <c r="BJ756" i="22"/>
  <c r="BK26" i="29" s="1"/>
  <c r="BI756" i="22"/>
  <c r="BJ26" i="29" s="1"/>
  <c r="BH756" i="22"/>
  <c r="BI26" i="29" s="1"/>
  <c r="BG756" i="22"/>
  <c r="BH26" i="29" s="1"/>
  <c r="BF756" i="22"/>
  <c r="BG26" i="29" s="1"/>
  <c r="BE756" i="22"/>
  <c r="BF26" i="29" s="1"/>
  <c r="BD756" i="22"/>
  <c r="BE26" i="29" s="1"/>
  <c r="BC756" i="22"/>
  <c r="BD26" i="29" s="1"/>
  <c r="BB756" i="22"/>
  <c r="BC26" i="29" s="1"/>
  <c r="BA756" i="22"/>
  <c r="BB26" i="29" s="1"/>
  <c r="AZ756" i="22"/>
  <c r="BA26" i="29" s="1"/>
  <c r="AY756" i="22"/>
  <c r="AZ26" i="29" s="1"/>
  <c r="AX756" i="22"/>
  <c r="AY26" i="29" s="1"/>
  <c r="AW756" i="22"/>
  <c r="AX26" i="29" s="1"/>
  <c r="AV756" i="22"/>
  <c r="AW26" i="29" s="1"/>
  <c r="AU756" i="22"/>
  <c r="AV26" i="29" s="1"/>
  <c r="AT756" i="22"/>
  <c r="AU26" i="29" s="1"/>
  <c r="AS756" i="22"/>
  <c r="AT26" i="29" s="1"/>
  <c r="AR756" i="22"/>
  <c r="AS26" i="29" s="1"/>
  <c r="AQ756" i="22"/>
  <c r="AR26" i="29" s="1"/>
  <c r="AP756" i="22"/>
  <c r="AQ26" i="29" s="1"/>
  <c r="AO756" i="22"/>
  <c r="AP26" i="29" s="1"/>
  <c r="AN756" i="22"/>
  <c r="AO26" i="29" s="1"/>
  <c r="AM756" i="22"/>
  <c r="AN26" i="29" s="1"/>
  <c r="AL756" i="22"/>
  <c r="AM26" i="29" s="1"/>
  <c r="AK756" i="22"/>
  <c r="AL26" i="29" s="1"/>
  <c r="AJ756" i="22"/>
  <c r="AK26" i="29" s="1"/>
  <c r="AI756" i="22"/>
  <c r="AJ26" i="29" s="1"/>
  <c r="AH756" i="22"/>
  <c r="AI26" i="29" s="1"/>
  <c r="AG756" i="22"/>
  <c r="AH26" i="29" s="1"/>
  <c r="AF756" i="22"/>
  <c r="AG26" i="29" s="1"/>
  <c r="AE756" i="22"/>
  <c r="AF26" i="29" s="1"/>
  <c r="AD756" i="22"/>
  <c r="AE26" i="29" s="1"/>
  <c r="AC756" i="22"/>
  <c r="AD26" i="29" s="1"/>
  <c r="AB756" i="22"/>
  <c r="AC26" i="29" s="1"/>
  <c r="AA756" i="22"/>
  <c r="AB26" i="29" s="1"/>
  <c r="Z756" i="22"/>
  <c r="AA26" i="29" s="1"/>
  <c r="Y756" i="22"/>
  <c r="Z26" i="29" s="1"/>
  <c r="X756" i="22"/>
  <c r="Y26" i="29" s="1"/>
  <c r="W756" i="22"/>
  <c r="X26" i="29" s="1"/>
  <c r="V756" i="22"/>
  <c r="W26" i="29" s="1"/>
  <c r="U756" i="22"/>
  <c r="V26" i="29" s="1"/>
  <c r="T756" i="22"/>
  <c r="U26" i="29" s="1"/>
  <c r="S756" i="22"/>
  <c r="T26" i="29" s="1"/>
  <c r="R756" i="22"/>
  <c r="S26" i="29" s="1"/>
  <c r="Q756" i="22"/>
  <c r="R26" i="29" s="1"/>
  <c r="P756" i="22"/>
  <c r="Q26" i="29" s="1"/>
  <c r="O756" i="22"/>
  <c r="P26" i="29" s="1"/>
  <c r="N756" i="22"/>
  <c r="O26" i="29" s="1"/>
  <c r="M756" i="22"/>
  <c r="N26" i="29" s="1"/>
  <c r="L756" i="22"/>
  <c r="M26" i="29" s="1"/>
  <c r="K756" i="22"/>
  <c r="L26" i="29" s="1"/>
  <c r="J756" i="22"/>
  <c r="K26" i="29" s="1"/>
  <c r="I756" i="22"/>
  <c r="J26" i="29" s="1"/>
  <c r="H756" i="22"/>
  <c r="I26" i="29" s="1"/>
  <c r="G756" i="22"/>
  <c r="H26" i="29" s="1"/>
  <c r="F756" i="22"/>
  <c r="G26" i="29" s="1"/>
  <c r="BN693" i="22"/>
  <c r="BO26" i="31" s="1"/>
  <c r="BM693" i="22"/>
  <c r="BN26" i="31" s="1"/>
  <c r="BL693" i="22"/>
  <c r="BM26" i="31" s="1"/>
  <c r="BK693" i="22"/>
  <c r="BL26" i="31" s="1"/>
  <c r="BJ693" i="22"/>
  <c r="BK26" i="31" s="1"/>
  <c r="BI693" i="22"/>
  <c r="BJ26" i="31" s="1"/>
  <c r="BH693" i="22"/>
  <c r="BI26" i="31" s="1"/>
  <c r="BG693" i="22"/>
  <c r="BH26" i="31" s="1"/>
  <c r="BF693" i="22"/>
  <c r="BG26" i="31" s="1"/>
  <c r="BE693" i="22"/>
  <c r="BF26" i="31" s="1"/>
  <c r="BD693" i="22"/>
  <c r="BE26" i="31" s="1"/>
  <c r="BC693" i="22"/>
  <c r="BD26" i="31" s="1"/>
  <c r="BB693" i="22"/>
  <c r="BC26" i="31" s="1"/>
  <c r="BA693" i="22"/>
  <c r="BB26" i="31" s="1"/>
  <c r="AZ693" i="22"/>
  <c r="BA26" i="31" s="1"/>
  <c r="AY693" i="22"/>
  <c r="AZ26" i="31" s="1"/>
  <c r="AX693" i="22"/>
  <c r="AY26" i="31" s="1"/>
  <c r="AW693" i="22"/>
  <c r="AX26" i="31" s="1"/>
  <c r="AV693" i="22"/>
  <c r="AW26" i="31" s="1"/>
  <c r="AU693" i="22"/>
  <c r="AV26" i="31" s="1"/>
  <c r="AT693" i="22"/>
  <c r="AU26" i="31" s="1"/>
  <c r="AS693" i="22"/>
  <c r="AT26" i="31" s="1"/>
  <c r="AR693" i="22"/>
  <c r="AS26" i="31" s="1"/>
  <c r="AQ693" i="22"/>
  <c r="AR26" i="31" s="1"/>
  <c r="AP693" i="22"/>
  <c r="AQ26" i="31" s="1"/>
  <c r="AO693" i="22"/>
  <c r="AP26" i="31" s="1"/>
  <c r="AN693" i="22"/>
  <c r="AO26" i="31" s="1"/>
  <c r="AM693" i="22"/>
  <c r="AN26" i="31" s="1"/>
  <c r="AL693" i="22"/>
  <c r="AM26" i="31" s="1"/>
  <c r="AK693" i="22"/>
  <c r="AL26" i="31" s="1"/>
  <c r="AJ693" i="22"/>
  <c r="AK26" i="31" s="1"/>
  <c r="AI693" i="22"/>
  <c r="AJ26" i="31" s="1"/>
  <c r="AH693" i="22"/>
  <c r="AI26" i="31" s="1"/>
  <c r="AG693" i="22"/>
  <c r="AH26" i="31" s="1"/>
  <c r="AF693" i="22"/>
  <c r="AG26" i="31" s="1"/>
  <c r="AE693" i="22"/>
  <c r="AF26" i="31" s="1"/>
  <c r="AD693" i="22"/>
  <c r="AE26" i="31" s="1"/>
  <c r="AC693" i="22"/>
  <c r="AD26" i="31" s="1"/>
  <c r="AB693" i="22"/>
  <c r="AC26" i="31" s="1"/>
  <c r="AA693" i="22"/>
  <c r="AB26" i="31" s="1"/>
  <c r="Z693" i="22"/>
  <c r="AA26" i="31" s="1"/>
  <c r="Y693" i="22"/>
  <c r="Z26" i="31" s="1"/>
  <c r="X693" i="22"/>
  <c r="Y26" i="31" s="1"/>
  <c r="W693" i="22"/>
  <c r="X26" i="31" s="1"/>
  <c r="V693" i="22"/>
  <c r="W26" i="31" s="1"/>
  <c r="U693" i="22"/>
  <c r="V26" i="31" s="1"/>
  <c r="T693" i="22"/>
  <c r="U26" i="31" s="1"/>
  <c r="S693" i="22"/>
  <c r="T26" i="31" s="1"/>
  <c r="R693" i="22"/>
  <c r="S26" i="31" s="1"/>
  <c r="Q693" i="22"/>
  <c r="R26" i="31" s="1"/>
  <c r="P693" i="22"/>
  <c r="Q26" i="31" s="1"/>
  <c r="O693" i="22"/>
  <c r="P26" i="31" s="1"/>
  <c r="N693" i="22"/>
  <c r="O26" i="31" s="1"/>
  <c r="M693" i="22"/>
  <c r="N26" i="31" s="1"/>
  <c r="L693" i="22"/>
  <c r="M26" i="31" s="1"/>
  <c r="K693" i="22"/>
  <c r="L26" i="31" s="1"/>
  <c r="J693" i="22"/>
  <c r="K26" i="31" s="1"/>
  <c r="I693" i="22"/>
  <c r="J26" i="31" s="1"/>
  <c r="H693" i="22"/>
  <c r="I26" i="31" s="1"/>
  <c r="G693" i="22"/>
  <c r="H26" i="31" s="1"/>
  <c r="F693" i="22"/>
  <c r="G26" i="31" s="1"/>
  <c r="G13" i="38" s="1"/>
  <c r="BN819" i="22"/>
  <c r="BO15" i="27" s="1"/>
  <c r="BM819" i="22"/>
  <c r="BN15" i="27" s="1"/>
  <c r="BL819" i="22"/>
  <c r="BM15" i="27" s="1"/>
  <c r="BK819" i="22"/>
  <c r="BL15" i="27" s="1"/>
  <c r="BJ819" i="22"/>
  <c r="BK15" i="27" s="1"/>
  <c r="BI819" i="22"/>
  <c r="BJ15" i="27" s="1"/>
  <c r="BH819" i="22"/>
  <c r="BI15" i="27" s="1"/>
  <c r="BG819" i="22"/>
  <c r="BH15" i="27" s="1"/>
  <c r="BF819" i="22"/>
  <c r="BG15" i="27" s="1"/>
  <c r="BE819" i="22"/>
  <c r="BF15" i="27" s="1"/>
  <c r="BD819" i="22"/>
  <c r="BE15" i="27" s="1"/>
  <c r="BC819" i="22"/>
  <c r="BD15" i="27" s="1"/>
  <c r="BB819" i="22"/>
  <c r="BC15" i="27" s="1"/>
  <c r="BA819" i="22"/>
  <c r="BB15" i="27" s="1"/>
  <c r="AZ819" i="22"/>
  <c r="BA15" i="27" s="1"/>
  <c r="AY819" i="22"/>
  <c r="AZ15" i="27" s="1"/>
  <c r="AX819" i="22"/>
  <c r="AY15" i="27" s="1"/>
  <c r="AW819" i="22"/>
  <c r="AX15" i="27" s="1"/>
  <c r="AV819" i="22"/>
  <c r="AW15" i="27" s="1"/>
  <c r="AU819" i="22"/>
  <c r="AV15" i="27" s="1"/>
  <c r="AT819" i="22"/>
  <c r="AU15" i="27" s="1"/>
  <c r="AS819" i="22"/>
  <c r="AT15" i="27" s="1"/>
  <c r="AR819" i="22"/>
  <c r="AS15" i="27" s="1"/>
  <c r="AQ819" i="22"/>
  <c r="AR15" i="27" s="1"/>
  <c r="AP819" i="22"/>
  <c r="AQ15" i="27" s="1"/>
  <c r="AO819" i="22"/>
  <c r="AP15" i="27" s="1"/>
  <c r="AN819" i="22"/>
  <c r="AO15" i="27" s="1"/>
  <c r="AM819" i="22"/>
  <c r="AN15" i="27" s="1"/>
  <c r="AL819" i="22"/>
  <c r="AM15" i="27" s="1"/>
  <c r="AK819" i="22"/>
  <c r="AL15" i="27" s="1"/>
  <c r="AJ819" i="22"/>
  <c r="AK15" i="27" s="1"/>
  <c r="AI819" i="22"/>
  <c r="AJ15" i="27" s="1"/>
  <c r="AH819" i="22"/>
  <c r="AI15" i="27" s="1"/>
  <c r="AG819" i="22"/>
  <c r="AH15" i="27" s="1"/>
  <c r="AF819" i="22"/>
  <c r="AG15" i="27" s="1"/>
  <c r="AE819" i="22"/>
  <c r="AF15" i="27" s="1"/>
  <c r="AD819" i="22"/>
  <c r="AE15" i="27" s="1"/>
  <c r="AC819" i="22"/>
  <c r="AD15" i="27" s="1"/>
  <c r="AB819" i="22"/>
  <c r="AC15" i="27" s="1"/>
  <c r="AA819" i="22"/>
  <c r="AB15" i="27" s="1"/>
  <c r="Z819" i="22"/>
  <c r="AA15" i="27" s="1"/>
  <c r="Y819" i="22"/>
  <c r="Z15" i="27" s="1"/>
  <c r="X819" i="22"/>
  <c r="Y15" i="27" s="1"/>
  <c r="W819" i="22"/>
  <c r="X15" i="27" s="1"/>
  <c r="V819" i="22"/>
  <c r="W15" i="27" s="1"/>
  <c r="U819" i="22"/>
  <c r="V15" i="27" s="1"/>
  <c r="T819" i="22"/>
  <c r="U15" i="27" s="1"/>
  <c r="S819" i="22"/>
  <c r="T15" i="27" s="1"/>
  <c r="R819" i="22"/>
  <c r="S15" i="27" s="1"/>
  <c r="Q819" i="22"/>
  <c r="R15" i="27" s="1"/>
  <c r="P819" i="22"/>
  <c r="Q15" i="27" s="1"/>
  <c r="O819" i="22"/>
  <c r="P15" i="27" s="1"/>
  <c r="N819" i="22"/>
  <c r="O15" i="27" s="1"/>
  <c r="M819" i="22"/>
  <c r="N15" i="27" s="1"/>
  <c r="L819" i="22"/>
  <c r="M15" i="27" s="1"/>
  <c r="K819" i="22"/>
  <c r="L15" i="27" s="1"/>
  <c r="J819" i="22"/>
  <c r="K15" i="27" s="1"/>
  <c r="I819" i="22"/>
  <c r="J15" i="27" s="1"/>
  <c r="H819" i="22"/>
  <c r="I15" i="27" s="1"/>
  <c r="G819" i="22"/>
  <c r="H15" i="27" s="1"/>
  <c r="F819" i="22"/>
  <c r="G15" i="27" s="1"/>
  <c r="BN757" i="22"/>
  <c r="BO27" i="29" s="1"/>
  <c r="BM757" i="22"/>
  <c r="BN27" i="29" s="1"/>
  <c r="BL757" i="22"/>
  <c r="BM27" i="29" s="1"/>
  <c r="BK757" i="22"/>
  <c r="BL27" i="29" s="1"/>
  <c r="BJ757" i="22"/>
  <c r="BK27" i="29" s="1"/>
  <c r="BI757" i="22"/>
  <c r="BJ27" i="29" s="1"/>
  <c r="BH757" i="22"/>
  <c r="BI27" i="29" s="1"/>
  <c r="BG757" i="22"/>
  <c r="BH27" i="29" s="1"/>
  <c r="BF757" i="22"/>
  <c r="BG27" i="29" s="1"/>
  <c r="BE757" i="22"/>
  <c r="BF27" i="29" s="1"/>
  <c r="BD757" i="22"/>
  <c r="BE27" i="29" s="1"/>
  <c r="BC757" i="22"/>
  <c r="BD27" i="29" s="1"/>
  <c r="BB757" i="22"/>
  <c r="BC27" i="29" s="1"/>
  <c r="BA757" i="22"/>
  <c r="BB27" i="29" s="1"/>
  <c r="AZ757" i="22"/>
  <c r="BA27" i="29" s="1"/>
  <c r="AY757" i="22"/>
  <c r="AZ27" i="29" s="1"/>
  <c r="AX757" i="22"/>
  <c r="AY27" i="29" s="1"/>
  <c r="AW757" i="22"/>
  <c r="AX27" i="29" s="1"/>
  <c r="AV757" i="22"/>
  <c r="AW27" i="29" s="1"/>
  <c r="AU757" i="22"/>
  <c r="AV27" i="29" s="1"/>
  <c r="AT757" i="22"/>
  <c r="AU27" i="29" s="1"/>
  <c r="AS757" i="22"/>
  <c r="AT27" i="29" s="1"/>
  <c r="AR757" i="22"/>
  <c r="AS27" i="29" s="1"/>
  <c r="AQ757" i="22"/>
  <c r="AR27" i="29" s="1"/>
  <c r="AP757" i="22"/>
  <c r="AQ27" i="29" s="1"/>
  <c r="AO757" i="22"/>
  <c r="AP27" i="29" s="1"/>
  <c r="AN757" i="22"/>
  <c r="AO27" i="29" s="1"/>
  <c r="AM757" i="22"/>
  <c r="AN27" i="29" s="1"/>
  <c r="AL757" i="22"/>
  <c r="AM27" i="29" s="1"/>
  <c r="AK757" i="22"/>
  <c r="AL27" i="29" s="1"/>
  <c r="AJ757" i="22"/>
  <c r="AK27" i="29" s="1"/>
  <c r="AI757" i="22"/>
  <c r="AJ27" i="29" s="1"/>
  <c r="AH757" i="22"/>
  <c r="AI27" i="29" s="1"/>
  <c r="AG757" i="22"/>
  <c r="AH27" i="29" s="1"/>
  <c r="AF757" i="22"/>
  <c r="AG27" i="29" s="1"/>
  <c r="AE757" i="22"/>
  <c r="AF27" i="29" s="1"/>
  <c r="AD757" i="22"/>
  <c r="AE27" i="29" s="1"/>
  <c r="AC757" i="22"/>
  <c r="AD27" i="29" s="1"/>
  <c r="AB757" i="22"/>
  <c r="AC27" i="29" s="1"/>
  <c r="AA757" i="22"/>
  <c r="AB27" i="29" s="1"/>
  <c r="Z757" i="22"/>
  <c r="AA27" i="29" s="1"/>
  <c r="Y757" i="22"/>
  <c r="Z27" i="29" s="1"/>
  <c r="X757" i="22"/>
  <c r="Y27" i="29" s="1"/>
  <c r="W757" i="22"/>
  <c r="X27" i="29" s="1"/>
  <c r="V757" i="22"/>
  <c r="W27" i="29" s="1"/>
  <c r="U757" i="22"/>
  <c r="V27" i="29" s="1"/>
  <c r="T757" i="22"/>
  <c r="U27" i="29" s="1"/>
  <c r="S757" i="22"/>
  <c r="T27" i="29" s="1"/>
  <c r="R757" i="22"/>
  <c r="S27" i="29" s="1"/>
  <c r="Q757" i="22"/>
  <c r="R27" i="29" s="1"/>
  <c r="P757" i="22"/>
  <c r="Q27" i="29" s="1"/>
  <c r="O757" i="22"/>
  <c r="P27" i="29" s="1"/>
  <c r="N757" i="22"/>
  <c r="O27" i="29" s="1"/>
  <c r="M757" i="22"/>
  <c r="N27" i="29" s="1"/>
  <c r="L757" i="22"/>
  <c r="M27" i="29" s="1"/>
  <c r="K757" i="22"/>
  <c r="L27" i="29" s="1"/>
  <c r="J757" i="22"/>
  <c r="K27" i="29" s="1"/>
  <c r="I757" i="22"/>
  <c r="J27" i="29" s="1"/>
  <c r="H757" i="22"/>
  <c r="I27" i="29" s="1"/>
  <c r="G757" i="22"/>
  <c r="H27" i="29" s="1"/>
  <c r="F757" i="22"/>
  <c r="G27" i="29" s="1"/>
  <c r="BN694" i="22"/>
  <c r="BO27" i="31" s="1"/>
  <c r="BM694" i="22"/>
  <c r="BN27" i="31" s="1"/>
  <c r="BL694" i="22"/>
  <c r="BM27" i="31" s="1"/>
  <c r="BK694" i="22"/>
  <c r="BL27" i="31" s="1"/>
  <c r="BJ694" i="22"/>
  <c r="BK27" i="31" s="1"/>
  <c r="BI694" i="22"/>
  <c r="BJ27" i="31" s="1"/>
  <c r="BH694" i="22"/>
  <c r="BI27" i="31" s="1"/>
  <c r="BG694" i="22"/>
  <c r="BH27" i="31" s="1"/>
  <c r="BF694" i="22"/>
  <c r="BG27" i="31" s="1"/>
  <c r="BE694" i="22"/>
  <c r="BF27" i="31" s="1"/>
  <c r="BD694" i="22"/>
  <c r="BE27" i="31" s="1"/>
  <c r="BC694" i="22"/>
  <c r="BD27" i="31" s="1"/>
  <c r="BB694" i="22"/>
  <c r="BC27" i="31" s="1"/>
  <c r="BA694" i="22"/>
  <c r="BB27" i="31" s="1"/>
  <c r="AZ694" i="22"/>
  <c r="BA27" i="31" s="1"/>
  <c r="AY694" i="22"/>
  <c r="AZ27" i="31" s="1"/>
  <c r="AX694" i="22"/>
  <c r="AY27" i="31" s="1"/>
  <c r="AW694" i="22"/>
  <c r="AX27" i="31" s="1"/>
  <c r="AV694" i="22"/>
  <c r="AW27" i="31" s="1"/>
  <c r="AU694" i="22"/>
  <c r="AV27" i="31" s="1"/>
  <c r="AT694" i="22"/>
  <c r="AU27" i="31" s="1"/>
  <c r="AS694" i="22"/>
  <c r="AT27" i="31" s="1"/>
  <c r="AR694" i="22"/>
  <c r="AS27" i="31" s="1"/>
  <c r="AQ694" i="22"/>
  <c r="AR27" i="31" s="1"/>
  <c r="AP694" i="22"/>
  <c r="AQ27" i="31" s="1"/>
  <c r="AO694" i="22"/>
  <c r="AP27" i="31" s="1"/>
  <c r="AN694" i="22"/>
  <c r="AO27" i="31" s="1"/>
  <c r="AM694" i="22"/>
  <c r="AN27" i="31" s="1"/>
  <c r="AL694" i="22"/>
  <c r="AM27" i="31" s="1"/>
  <c r="AK694" i="22"/>
  <c r="AL27" i="31" s="1"/>
  <c r="AJ694" i="22"/>
  <c r="AK27" i="31" s="1"/>
  <c r="AI694" i="22"/>
  <c r="AJ27" i="31" s="1"/>
  <c r="AH694" i="22"/>
  <c r="AI27" i="31" s="1"/>
  <c r="AG694" i="22"/>
  <c r="AH27" i="31" s="1"/>
  <c r="AF694" i="22"/>
  <c r="AG27" i="31" s="1"/>
  <c r="AE694" i="22"/>
  <c r="AF27" i="31" s="1"/>
  <c r="AD694" i="22"/>
  <c r="AE27" i="31" s="1"/>
  <c r="AC694" i="22"/>
  <c r="AD27" i="31" s="1"/>
  <c r="AB694" i="22"/>
  <c r="AC27" i="31" s="1"/>
  <c r="AA694" i="22"/>
  <c r="AB27" i="31" s="1"/>
  <c r="Z694" i="22"/>
  <c r="AA27" i="31" s="1"/>
  <c r="Y694" i="22"/>
  <c r="Z27" i="31" s="1"/>
  <c r="X694" i="22"/>
  <c r="Y27" i="31" s="1"/>
  <c r="W694" i="22"/>
  <c r="X27" i="31" s="1"/>
  <c r="V694" i="22"/>
  <c r="W27" i="31" s="1"/>
  <c r="U694" i="22"/>
  <c r="V27" i="31" s="1"/>
  <c r="T694" i="22"/>
  <c r="U27" i="31" s="1"/>
  <c r="S694" i="22"/>
  <c r="T27" i="31" s="1"/>
  <c r="R694" i="22"/>
  <c r="S27" i="31" s="1"/>
  <c r="Q694" i="22"/>
  <c r="R27" i="31" s="1"/>
  <c r="P694" i="22"/>
  <c r="Q27" i="31" s="1"/>
  <c r="O694" i="22"/>
  <c r="P27" i="31" s="1"/>
  <c r="N694" i="22"/>
  <c r="O27" i="31" s="1"/>
  <c r="M694" i="22"/>
  <c r="N27" i="31" s="1"/>
  <c r="L694" i="22"/>
  <c r="M27" i="31" s="1"/>
  <c r="K694" i="22"/>
  <c r="L27" i="31" s="1"/>
  <c r="J694" i="22"/>
  <c r="K27" i="31" s="1"/>
  <c r="I694" i="22"/>
  <c r="J27" i="31" s="1"/>
  <c r="H694" i="22"/>
  <c r="I27" i="31" s="1"/>
  <c r="G694" i="22"/>
  <c r="H27" i="31" s="1"/>
  <c r="F694" i="22"/>
  <c r="G27" i="31" s="1"/>
  <c r="G14" i="38" s="1"/>
  <c r="BN820" i="22"/>
  <c r="BO16" i="27" s="1"/>
  <c r="BM820" i="22"/>
  <c r="BN16" i="27" s="1"/>
  <c r="BL820" i="22"/>
  <c r="BM16" i="27" s="1"/>
  <c r="BK820" i="22"/>
  <c r="BL16" i="27" s="1"/>
  <c r="BJ820" i="22"/>
  <c r="BK16" i="27" s="1"/>
  <c r="BI820" i="22"/>
  <c r="BJ16" i="27" s="1"/>
  <c r="BH820" i="22"/>
  <c r="BI16" i="27" s="1"/>
  <c r="BG820" i="22"/>
  <c r="BH16" i="27" s="1"/>
  <c r="BF820" i="22"/>
  <c r="BG16" i="27" s="1"/>
  <c r="BE820" i="22"/>
  <c r="BF16" i="27" s="1"/>
  <c r="BD820" i="22"/>
  <c r="BE16" i="27" s="1"/>
  <c r="BC820" i="22"/>
  <c r="BD16" i="27" s="1"/>
  <c r="BB820" i="22"/>
  <c r="BC16" i="27" s="1"/>
  <c r="BA820" i="22"/>
  <c r="BB16" i="27" s="1"/>
  <c r="AZ820" i="22"/>
  <c r="BA16" i="27" s="1"/>
  <c r="AY820" i="22"/>
  <c r="AZ16" i="27" s="1"/>
  <c r="AX820" i="22"/>
  <c r="AY16" i="27" s="1"/>
  <c r="AW820" i="22"/>
  <c r="AX16" i="27" s="1"/>
  <c r="AV820" i="22"/>
  <c r="AW16" i="27" s="1"/>
  <c r="AU820" i="22"/>
  <c r="AV16" i="27" s="1"/>
  <c r="AT820" i="22"/>
  <c r="AU16" i="27" s="1"/>
  <c r="AS820" i="22"/>
  <c r="AT16" i="27" s="1"/>
  <c r="AR820" i="22"/>
  <c r="AS16" i="27" s="1"/>
  <c r="AQ820" i="22"/>
  <c r="AR16" i="27" s="1"/>
  <c r="AP820" i="22"/>
  <c r="AQ16" i="27" s="1"/>
  <c r="AO820" i="22"/>
  <c r="AP16" i="27" s="1"/>
  <c r="AN820" i="22"/>
  <c r="AO16" i="27" s="1"/>
  <c r="AM820" i="22"/>
  <c r="AN16" i="27" s="1"/>
  <c r="AL820" i="22"/>
  <c r="AM16" i="27" s="1"/>
  <c r="AK820" i="22"/>
  <c r="AL16" i="27" s="1"/>
  <c r="AJ820" i="22"/>
  <c r="AK16" i="27" s="1"/>
  <c r="AI820" i="22"/>
  <c r="AJ16" i="27" s="1"/>
  <c r="AH820" i="22"/>
  <c r="AI16" i="27" s="1"/>
  <c r="AG820" i="22"/>
  <c r="AH16" i="27" s="1"/>
  <c r="AF820" i="22"/>
  <c r="AG16" i="27" s="1"/>
  <c r="AE820" i="22"/>
  <c r="AF16" i="27" s="1"/>
  <c r="AD820" i="22"/>
  <c r="AE16" i="27" s="1"/>
  <c r="AC820" i="22"/>
  <c r="AD16" i="27" s="1"/>
  <c r="AB820" i="22"/>
  <c r="AC16" i="27" s="1"/>
  <c r="AA820" i="22"/>
  <c r="AB16" i="27" s="1"/>
  <c r="Z820" i="22"/>
  <c r="AA16" i="27" s="1"/>
  <c r="Y820" i="22"/>
  <c r="Z16" i="27" s="1"/>
  <c r="X820" i="22"/>
  <c r="Y16" i="27" s="1"/>
  <c r="W820" i="22"/>
  <c r="X16" i="27" s="1"/>
  <c r="V820" i="22"/>
  <c r="W16" i="27" s="1"/>
  <c r="U820" i="22"/>
  <c r="V16" i="27" s="1"/>
  <c r="T820" i="22"/>
  <c r="U16" i="27" s="1"/>
  <c r="S820" i="22"/>
  <c r="T16" i="27" s="1"/>
  <c r="R820" i="22"/>
  <c r="S16" i="27" s="1"/>
  <c r="Q820" i="22"/>
  <c r="R16" i="27" s="1"/>
  <c r="P820" i="22"/>
  <c r="Q16" i="27" s="1"/>
  <c r="O820" i="22"/>
  <c r="P16" i="27" s="1"/>
  <c r="N820" i="22"/>
  <c r="O16" i="27" s="1"/>
  <c r="M820" i="22"/>
  <c r="N16" i="27" s="1"/>
  <c r="L820" i="22"/>
  <c r="M16" i="27" s="1"/>
  <c r="K820" i="22"/>
  <c r="L16" i="27" s="1"/>
  <c r="J820" i="22"/>
  <c r="K16" i="27" s="1"/>
  <c r="I820" i="22"/>
  <c r="J16" i="27" s="1"/>
  <c r="H820" i="22"/>
  <c r="I16" i="27" s="1"/>
  <c r="G820" i="22"/>
  <c r="H16" i="27" s="1"/>
  <c r="F820" i="22"/>
  <c r="G16" i="27" s="1"/>
  <c r="BN758" i="22"/>
  <c r="BO28" i="29" s="1"/>
  <c r="BM758" i="22"/>
  <c r="BN28" i="29" s="1"/>
  <c r="BL758" i="22"/>
  <c r="BM28" i="29" s="1"/>
  <c r="BK758" i="22"/>
  <c r="BL28" i="29" s="1"/>
  <c r="BJ758" i="22"/>
  <c r="BK28" i="29" s="1"/>
  <c r="BI758" i="22"/>
  <c r="BJ28" i="29" s="1"/>
  <c r="BH758" i="22"/>
  <c r="BI28" i="29" s="1"/>
  <c r="BG758" i="22"/>
  <c r="BH28" i="29" s="1"/>
  <c r="BF758" i="22"/>
  <c r="BG28" i="29" s="1"/>
  <c r="BE758" i="22"/>
  <c r="BF28" i="29" s="1"/>
  <c r="BD758" i="22"/>
  <c r="BE28" i="29" s="1"/>
  <c r="BC758" i="22"/>
  <c r="BD28" i="29" s="1"/>
  <c r="BB758" i="22"/>
  <c r="BC28" i="29" s="1"/>
  <c r="BA758" i="22"/>
  <c r="BB28" i="29" s="1"/>
  <c r="AZ758" i="22"/>
  <c r="BA28" i="29" s="1"/>
  <c r="AY758" i="22"/>
  <c r="AZ28" i="29" s="1"/>
  <c r="AX758" i="22"/>
  <c r="AY28" i="29" s="1"/>
  <c r="AW758" i="22"/>
  <c r="AX28" i="29" s="1"/>
  <c r="AV758" i="22"/>
  <c r="AW28" i="29" s="1"/>
  <c r="AU758" i="22"/>
  <c r="AV28" i="29" s="1"/>
  <c r="AT758" i="22"/>
  <c r="AU28" i="29" s="1"/>
  <c r="AS758" i="22"/>
  <c r="AT28" i="29" s="1"/>
  <c r="AR758" i="22"/>
  <c r="AS28" i="29" s="1"/>
  <c r="AQ758" i="22"/>
  <c r="AR28" i="29" s="1"/>
  <c r="AP758" i="22"/>
  <c r="AQ28" i="29" s="1"/>
  <c r="AO758" i="22"/>
  <c r="AP28" i="29" s="1"/>
  <c r="AN758" i="22"/>
  <c r="AO28" i="29" s="1"/>
  <c r="AM758" i="22"/>
  <c r="AN28" i="29" s="1"/>
  <c r="AL758" i="22"/>
  <c r="AM28" i="29" s="1"/>
  <c r="AK758" i="22"/>
  <c r="AL28" i="29" s="1"/>
  <c r="AJ758" i="22"/>
  <c r="AK28" i="29" s="1"/>
  <c r="AI758" i="22"/>
  <c r="AJ28" i="29" s="1"/>
  <c r="AH758" i="22"/>
  <c r="AI28" i="29" s="1"/>
  <c r="AG758" i="22"/>
  <c r="AH28" i="29" s="1"/>
  <c r="AF758" i="22"/>
  <c r="AG28" i="29" s="1"/>
  <c r="AE758" i="22"/>
  <c r="AF28" i="29" s="1"/>
  <c r="AD758" i="22"/>
  <c r="AE28" i="29" s="1"/>
  <c r="AC758" i="22"/>
  <c r="AD28" i="29" s="1"/>
  <c r="AB758" i="22"/>
  <c r="AC28" i="29" s="1"/>
  <c r="AA758" i="22"/>
  <c r="AB28" i="29" s="1"/>
  <c r="Z758" i="22"/>
  <c r="AA28" i="29" s="1"/>
  <c r="Y758" i="22"/>
  <c r="Z28" i="29" s="1"/>
  <c r="X758" i="22"/>
  <c r="Y28" i="29" s="1"/>
  <c r="W758" i="22"/>
  <c r="X28" i="29" s="1"/>
  <c r="V758" i="22"/>
  <c r="W28" i="29" s="1"/>
  <c r="U758" i="22"/>
  <c r="V28" i="29" s="1"/>
  <c r="T758" i="22"/>
  <c r="U28" i="29" s="1"/>
  <c r="S758" i="22"/>
  <c r="T28" i="29" s="1"/>
  <c r="R758" i="22"/>
  <c r="S28" i="29" s="1"/>
  <c r="Q758" i="22"/>
  <c r="R28" i="29" s="1"/>
  <c r="P758" i="22"/>
  <c r="Q28" i="29" s="1"/>
  <c r="O758" i="22"/>
  <c r="P28" i="29" s="1"/>
  <c r="N758" i="22"/>
  <c r="O28" i="29" s="1"/>
  <c r="M758" i="22"/>
  <c r="N28" i="29" s="1"/>
  <c r="L758" i="22"/>
  <c r="M28" i="29" s="1"/>
  <c r="K758" i="22"/>
  <c r="L28" i="29" s="1"/>
  <c r="J758" i="22"/>
  <c r="K28" i="29" s="1"/>
  <c r="I758" i="22"/>
  <c r="J28" i="29" s="1"/>
  <c r="H758" i="22"/>
  <c r="I28" i="29" s="1"/>
  <c r="G758" i="22"/>
  <c r="H28" i="29" s="1"/>
  <c r="F758" i="22"/>
  <c r="G28" i="29" s="1"/>
  <c r="BN695" i="22"/>
  <c r="BO28" i="31" s="1"/>
  <c r="BM695" i="22"/>
  <c r="BN28" i="31" s="1"/>
  <c r="BL695" i="22"/>
  <c r="BM28" i="31" s="1"/>
  <c r="BK695" i="22"/>
  <c r="BL28" i="31" s="1"/>
  <c r="BJ695" i="22"/>
  <c r="BK28" i="31" s="1"/>
  <c r="BI695" i="22"/>
  <c r="BJ28" i="31" s="1"/>
  <c r="BH695" i="22"/>
  <c r="BI28" i="31" s="1"/>
  <c r="BG695" i="22"/>
  <c r="BH28" i="31" s="1"/>
  <c r="BF695" i="22"/>
  <c r="BG28" i="31" s="1"/>
  <c r="BE695" i="22"/>
  <c r="BF28" i="31" s="1"/>
  <c r="BD695" i="22"/>
  <c r="BE28" i="31" s="1"/>
  <c r="BC695" i="22"/>
  <c r="BD28" i="31" s="1"/>
  <c r="BB695" i="22"/>
  <c r="BC28" i="31" s="1"/>
  <c r="BA695" i="22"/>
  <c r="BB28" i="31" s="1"/>
  <c r="AZ695" i="22"/>
  <c r="BA28" i="31" s="1"/>
  <c r="AY695" i="22"/>
  <c r="AZ28" i="31" s="1"/>
  <c r="AX695" i="22"/>
  <c r="AY28" i="31" s="1"/>
  <c r="AW695" i="22"/>
  <c r="AX28" i="31" s="1"/>
  <c r="AV695" i="22"/>
  <c r="AW28" i="31" s="1"/>
  <c r="AU695" i="22"/>
  <c r="AV28" i="31" s="1"/>
  <c r="AT695" i="22"/>
  <c r="AU28" i="31" s="1"/>
  <c r="AS695" i="22"/>
  <c r="AT28" i="31" s="1"/>
  <c r="AR695" i="22"/>
  <c r="AS28" i="31" s="1"/>
  <c r="AQ695" i="22"/>
  <c r="AR28" i="31" s="1"/>
  <c r="AP695" i="22"/>
  <c r="AQ28" i="31" s="1"/>
  <c r="AO695" i="22"/>
  <c r="AP28" i="31" s="1"/>
  <c r="AN695" i="22"/>
  <c r="AO28" i="31" s="1"/>
  <c r="AM695" i="22"/>
  <c r="AN28" i="31" s="1"/>
  <c r="AL695" i="22"/>
  <c r="AM28" i="31" s="1"/>
  <c r="AK695" i="22"/>
  <c r="AL28" i="31" s="1"/>
  <c r="AJ695" i="22"/>
  <c r="AK28" i="31" s="1"/>
  <c r="AI695" i="22"/>
  <c r="AJ28" i="31" s="1"/>
  <c r="AH695" i="22"/>
  <c r="AI28" i="31" s="1"/>
  <c r="AG695" i="22"/>
  <c r="AH28" i="31" s="1"/>
  <c r="AF695" i="22"/>
  <c r="AG28" i="31" s="1"/>
  <c r="AE695" i="22"/>
  <c r="AF28" i="31" s="1"/>
  <c r="AD695" i="22"/>
  <c r="AE28" i="31" s="1"/>
  <c r="AC695" i="22"/>
  <c r="AD28" i="31" s="1"/>
  <c r="AB695" i="22"/>
  <c r="AC28" i="31" s="1"/>
  <c r="AA695" i="22"/>
  <c r="AB28" i="31" s="1"/>
  <c r="Z695" i="22"/>
  <c r="AA28" i="31" s="1"/>
  <c r="Y695" i="22"/>
  <c r="Z28" i="31" s="1"/>
  <c r="X695" i="22"/>
  <c r="Y28" i="31" s="1"/>
  <c r="W695" i="22"/>
  <c r="X28" i="31" s="1"/>
  <c r="V695" i="22"/>
  <c r="W28" i="31" s="1"/>
  <c r="U695" i="22"/>
  <c r="V28" i="31" s="1"/>
  <c r="T695" i="22"/>
  <c r="U28" i="31" s="1"/>
  <c r="S695" i="22"/>
  <c r="T28" i="31" s="1"/>
  <c r="R695" i="22"/>
  <c r="S28" i="31" s="1"/>
  <c r="Q695" i="22"/>
  <c r="R28" i="31" s="1"/>
  <c r="P695" i="22"/>
  <c r="Q28" i="31" s="1"/>
  <c r="O695" i="22"/>
  <c r="P28" i="31" s="1"/>
  <c r="N695" i="22"/>
  <c r="O28" i="31" s="1"/>
  <c r="M695" i="22"/>
  <c r="N28" i="31" s="1"/>
  <c r="L695" i="22"/>
  <c r="M28" i="31" s="1"/>
  <c r="K695" i="22"/>
  <c r="L28" i="31" s="1"/>
  <c r="J695" i="22"/>
  <c r="K28" i="31" s="1"/>
  <c r="I695" i="22"/>
  <c r="J28" i="31" s="1"/>
  <c r="H695" i="22"/>
  <c r="I28" i="31" s="1"/>
  <c r="G695" i="22"/>
  <c r="H28" i="31" s="1"/>
  <c r="F695" i="22"/>
  <c r="G28" i="31" s="1"/>
  <c r="H356" i="22"/>
  <c r="I256" i="22" s="1"/>
  <c r="H388" i="22"/>
  <c r="H355" i="22"/>
  <c r="I255" i="22" s="1"/>
  <c r="H387" i="22"/>
  <c r="H354" i="22"/>
  <c r="I254" i="22" s="1"/>
  <c r="H386" i="22"/>
  <c r="H352" i="22"/>
  <c r="I252" i="22" s="1"/>
  <c r="H384" i="22"/>
  <c r="H351" i="22"/>
  <c r="I251" i="22" s="1"/>
  <c r="H383" i="22"/>
  <c r="H350" i="22"/>
  <c r="I250" i="22" s="1"/>
  <c r="H382" i="22"/>
  <c r="H485" i="22"/>
  <c r="H454" i="22"/>
  <c r="H422" i="22"/>
  <c r="I291" i="22"/>
  <c r="H486" i="22"/>
  <c r="H455" i="22"/>
  <c r="H423" i="22"/>
  <c r="I292" i="22"/>
  <c r="H487" i="22"/>
  <c r="H456" i="22"/>
  <c r="H424" i="22"/>
  <c r="I293" i="22"/>
  <c r="H489" i="22"/>
  <c r="H458" i="22"/>
  <c r="H426" i="22"/>
  <c r="I295" i="22"/>
  <c r="H490" i="22"/>
  <c r="H459" i="22"/>
  <c r="H427" i="22"/>
  <c r="I296" i="22"/>
  <c r="H491" i="22"/>
  <c r="H460" i="22"/>
  <c r="H428" i="22"/>
  <c r="I297" i="22"/>
  <c r="H501" i="22"/>
  <c r="H470" i="22"/>
  <c r="H438" i="22"/>
  <c r="I307" i="22"/>
  <c r="H502" i="22"/>
  <c r="H471" i="22"/>
  <c r="H439" i="22"/>
  <c r="I308" i="22"/>
  <c r="H503" i="22"/>
  <c r="H472" i="22"/>
  <c r="H440" i="22"/>
  <c r="I309" i="22"/>
  <c r="H505" i="22"/>
  <c r="H474" i="22"/>
  <c r="H442" i="22"/>
  <c r="I311" i="22"/>
  <c r="H506" i="22"/>
  <c r="H475" i="22"/>
  <c r="H443" i="22"/>
  <c r="I312" i="22"/>
  <c r="H507" i="22"/>
  <c r="H476" i="22"/>
  <c r="H444" i="22"/>
  <c r="I313" i="22"/>
  <c r="L379" i="8"/>
  <c r="L443" i="8" s="1"/>
  <c r="K423" i="8"/>
  <c r="K486" i="8"/>
  <c r="L381" i="8"/>
  <c r="L445" i="8" s="1"/>
  <c r="L391" i="8"/>
  <c r="L423" i="8" s="1"/>
  <c r="K413" i="8"/>
  <c r="K476" i="8"/>
  <c r="K445" i="8"/>
  <c r="M315" i="8"/>
  <c r="M349" i="8" s="1"/>
  <c r="N249" i="8" s="1"/>
  <c r="N282" i="8" s="1"/>
  <c r="M280" i="8"/>
  <c r="M325" i="8"/>
  <c r="M359" i="8" s="1"/>
  <c r="N259" i="8" s="1"/>
  <c r="AQ58" i="27" l="1"/>
  <c r="BN109" i="31"/>
  <c r="BC109" i="31"/>
  <c r="AD109" i="31"/>
  <c r="AF109" i="31"/>
  <c r="AJ107" i="29"/>
  <c r="AF58" i="27"/>
  <c r="BG107" i="29"/>
  <c r="BJ109" i="31"/>
  <c r="BD107" i="29"/>
  <c r="AU58" i="27"/>
  <c r="L109" i="31"/>
  <c r="AM107" i="29"/>
  <c r="U107" i="29"/>
  <c r="J109" i="31"/>
  <c r="BB58" i="27"/>
  <c r="AE58" i="27"/>
  <c r="BF107" i="29"/>
  <c r="AL109" i="31"/>
  <c r="AI109" i="31"/>
  <c r="W109" i="31"/>
  <c r="H107" i="29"/>
  <c r="AT109" i="31"/>
  <c r="K107" i="29"/>
  <c r="BJ107" i="29"/>
  <c r="AP58" i="27"/>
  <c r="AU107" i="29"/>
  <c r="AC58" i="27"/>
  <c r="Z58" i="27"/>
  <c r="M58" i="27"/>
  <c r="N107" i="29"/>
  <c r="AO109" i="31"/>
  <c r="BL58" i="27"/>
  <c r="U109" i="31"/>
  <c r="T58" i="27"/>
  <c r="AF107" i="29"/>
  <c r="AB58" i="27"/>
  <c r="AA107" i="29"/>
  <c r="AO58" i="27"/>
  <c r="BC107" i="29"/>
  <c r="AZ58" i="27"/>
  <c r="L58" i="27"/>
  <c r="AN58" i="27"/>
  <c r="AV58" i="27"/>
  <c r="V109" i="31"/>
  <c r="U58" i="27"/>
  <c r="P58" i="27"/>
  <c r="J107" i="29"/>
  <c r="K58" i="27"/>
  <c r="BF109" i="31"/>
  <c r="BM107" i="29"/>
  <c r="AM58" i="27"/>
  <c r="AB109" i="31"/>
  <c r="AQ109" i="31"/>
  <c r="AY109" i="31"/>
  <c r="H58" i="27"/>
  <c r="BK58" i="27"/>
  <c r="L107" i="29"/>
  <c r="BM109" i="31"/>
  <c r="AP107" i="29"/>
  <c r="BK109" i="31"/>
  <c r="AH58" i="27"/>
  <c r="AS58" i="27"/>
  <c r="BE107" i="29"/>
  <c r="BG58" i="27"/>
  <c r="AH109" i="31"/>
  <c r="K518" i="8"/>
  <c r="O109" i="31"/>
  <c r="BA109" i="31"/>
  <c r="K549" i="8"/>
  <c r="AQ107" i="29"/>
  <c r="BH107" i="29"/>
  <c r="AC109" i="31"/>
  <c r="R109" i="31"/>
  <c r="AA58" i="27"/>
  <c r="P107" i="29"/>
  <c r="AT107" i="29"/>
  <c r="BE109" i="31"/>
  <c r="BO107" i="29"/>
  <c r="AS109" i="31"/>
  <c r="AS107" i="29"/>
  <c r="AV107" i="29"/>
  <c r="AY107" i="29"/>
  <c r="AK109" i="31"/>
  <c r="AO107" i="29"/>
  <c r="J58" i="27"/>
  <c r="W58" i="27"/>
  <c r="V107" i="29"/>
  <c r="K537" i="8"/>
  <c r="J506" i="8"/>
  <c r="R58" i="27"/>
  <c r="AR109" i="31"/>
  <c r="AN109" i="31"/>
  <c r="K506" i="8"/>
  <c r="V107" i="31"/>
  <c r="BO58" i="27"/>
  <c r="X107" i="29"/>
  <c r="BD58" i="27"/>
  <c r="AX107" i="29"/>
  <c r="AX109" i="31"/>
  <c r="AG109" i="31"/>
  <c r="S58" i="27"/>
  <c r="BD109" i="31"/>
  <c r="AG107" i="29"/>
  <c r="AJ109" i="31"/>
  <c r="L506" i="8"/>
  <c r="AR58" i="27"/>
  <c r="AH107" i="29"/>
  <c r="AB107" i="29"/>
  <c r="BI109" i="31"/>
  <c r="W107" i="29"/>
  <c r="BB109" i="31"/>
  <c r="AD107" i="29"/>
  <c r="AK107" i="29"/>
  <c r="N58" i="27"/>
  <c r="AR107" i="29"/>
  <c r="M107" i="29"/>
  <c r="N109" i="31"/>
  <c r="BN107" i="29"/>
  <c r="Q58" i="27"/>
  <c r="AA109" i="31"/>
  <c r="AE107" i="29"/>
  <c r="AI58" i="27"/>
  <c r="Y109" i="31"/>
  <c r="BA58" i="27"/>
  <c r="Y58" i="27"/>
  <c r="AW109" i="31"/>
  <c r="X109" i="31"/>
  <c r="AC107" i="29"/>
  <c r="AL107" i="29"/>
  <c r="H109" i="31"/>
  <c r="I107" i="29"/>
  <c r="K109" i="31"/>
  <c r="AK58" i="27"/>
  <c r="AU109" i="31"/>
  <c r="Z109" i="31"/>
  <c r="BH58" i="27"/>
  <c r="AZ107" i="29"/>
  <c r="BC58" i="27"/>
  <c r="AD58" i="27"/>
  <c r="O58" i="27"/>
  <c r="G58" i="27"/>
  <c r="AZ109" i="31"/>
  <c r="AJ58" i="27"/>
  <c r="AW58" i="27"/>
  <c r="BN58" i="27"/>
  <c r="BI58" i="27"/>
  <c r="AT58" i="27"/>
  <c r="AL58" i="27"/>
  <c r="AG58" i="27"/>
  <c r="BM58" i="27"/>
  <c r="K375" i="8"/>
  <c r="K470" i="8" s="1"/>
  <c r="M109" i="31"/>
  <c r="O107" i="29"/>
  <c r="Q107" i="29"/>
  <c r="AV109" i="31"/>
  <c r="BL109" i="31"/>
  <c r="AW107" i="29"/>
  <c r="T109" i="31"/>
  <c r="R107" i="29"/>
  <c r="I109" i="31"/>
  <c r="BA107" i="29"/>
  <c r="G107" i="29"/>
  <c r="Y107" i="29"/>
  <c r="BK107" i="29"/>
  <c r="T107" i="29"/>
  <c r="BB107" i="29"/>
  <c r="BG109" i="31"/>
  <c r="AE109" i="31"/>
  <c r="G109" i="31"/>
  <c r="AB107" i="31"/>
  <c r="AA105" i="29"/>
  <c r="J425" i="8"/>
  <c r="J375" i="8"/>
  <c r="J439" i="8" s="1"/>
  <c r="AY107" i="31"/>
  <c r="AX105" i="29"/>
  <c r="AW56" i="27"/>
  <c r="AT107" i="31"/>
  <c r="G56" i="27"/>
  <c r="AN107" i="31"/>
  <c r="BK107" i="31"/>
  <c r="BJ105" i="29"/>
  <c r="I409" i="8"/>
  <c r="BL107" i="31"/>
  <c r="BK105" i="29"/>
  <c r="AS107" i="31"/>
  <c r="BM107" i="31"/>
  <c r="BL105" i="29"/>
  <c r="I472" i="8"/>
  <c r="I535" i="8" s="1"/>
  <c r="Z105" i="29"/>
  <c r="K392" i="8"/>
  <c r="K487" i="8" s="1"/>
  <c r="K550" i="8" s="1"/>
  <c r="J457" i="8"/>
  <c r="J520" i="8" s="1"/>
  <c r="J518" i="8"/>
  <c r="J444" i="8"/>
  <c r="J507" i="8" s="1"/>
  <c r="J475" i="8"/>
  <c r="J538" i="8" s="1"/>
  <c r="J537" i="8"/>
  <c r="J490" i="8"/>
  <c r="J553" i="8" s="1"/>
  <c r="J456" i="8"/>
  <c r="J519" i="8" s="1"/>
  <c r="J424" i="8"/>
  <c r="U107" i="31"/>
  <c r="AO107" i="31"/>
  <c r="AN105" i="29"/>
  <c r="J107" i="31"/>
  <c r="H56" i="27"/>
  <c r="AC107" i="31"/>
  <c r="I107" i="31"/>
  <c r="AB105" i="29"/>
  <c r="I396" i="8"/>
  <c r="I491" i="8" s="1"/>
  <c r="J459" i="8"/>
  <c r="J522" i="8" s="1"/>
  <c r="I484" i="8"/>
  <c r="I547" i="8" s="1"/>
  <c r="I453" i="8"/>
  <c r="I516" i="8" s="1"/>
  <c r="K393" i="8"/>
  <c r="K425" i="8" s="1"/>
  <c r="AY105" i="29"/>
  <c r="AZ107" i="31"/>
  <c r="AA107" i="31"/>
  <c r="J549" i="8"/>
  <c r="K380" i="8"/>
  <c r="K412" i="8" s="1"/>
  <c r="K395" i="8"/>
  <c r="K311" i="8"/>
  <c r="K345" i="8" s="1"/>
  <c r="L245" i="8" s="1"/>
  <c r="L278" i="8" s="1"/>
  <c r="J413" i="8"/>
  <c r="J445" i="8"/>
  <c r="J508" i="8" s="1"/>
  <c r="J476" i="8"/>
  <c r="J539" i="8" s="1"/>
  <c r="L329" i="8"/>
  <c r="L363" i="8" s="1"/>
  <c r="M263" i="8" s="1"/>
  <c r="M296" i="8" s="1"/>
  <c r="M329" i="8" s="1"/>
  <c r="M363" i="8" s="1"/>
  <c r="N263" i="8" s="1"/>
  <c r="N296" i="8" s="1"/>
  <c r="I461" i="8"/>
  <c r="I429" i="8"/>
  <c r="I492" i="8"/>
  <c r="J550" i="8"/>
  <c r="I550" i="8"/>
  <c r="I534" i="8"/>
  <c r="I553" i="8"/>
  <c r="I519" i="8"/>
  <c r="I522" i="8"/>
  <c r="I467" i="8"/>
  <c r="I530" i="8" s="1"/>
  <c r="K376" i="8"/>
  <c r="L310" i="8"/>
  <c r="L344" i="8" s="1"/>
  <c r="M244" i="8" s="1"/>
  <c r="M277" i="8" s="1"/>
  <c r="M310" i="8" s="1"/>
  <c r="M344" i="8" s="1"/>
  <c r="N244" i="8" s="1"/>
  <c r="N277" i="8" s="1"/>
  <c r="AG107" i="31"/>
  <c r="BA107" i="31"/>
  <c r="AZ105" i="29"/>
  <c r="AH107" i="31"/>
  <c r="L314" i="8"/>
  <c r="L348" i="8" s="1"/>
  <c r="M248" i="8" s="1"/>
  <c r="M281" i="8" s="1"/>
  <c r="M314" i="8" s="1"/>
  <c r="M348" i="8" s="1"/>
  <c r="N248" i="8" s="1"/>
  <c r="N281" i="8" s="1"/>
  <c r="N314" i="8" s="1"/>
  <c r="N348" i="8" s="1"/>
  <c r="O248" i="8" s="1"/>
  <c r="J408" i="8"/>
  <c r="J471" i="8"/>
  <c r="J534" i="8" s="1"/>
  <c r="J440" i="8"/>
  <c r="O107" i="31"/>
  <c r="N105" i="29"/>
  <c r="P107" i="31"/>
  <c r="O105" i="29"/>
  <c r="I439" i="8"/>
  <c r="I407" i="8"/>
  <c r="I470" i="8"/>
  <c r="I533" i="8" s="1"/>
  <c r="J397" i="8"/>
  <c r="J551" i="8"/>
  <c r="Q107" i="31"/>
  <c r="H460" i="8"/>
  <c r="H491" i="8"/>
  <c r="H428" i="8"/>
  <c r="K331" i="8"/>
  <c r="K365" i="8" s="1"/>
  <c r="L265" i="8" s="1"/>
  <c r="L298" i="8" s="1"/>
  <c r="BF107" i="31"/>
  <c r="P105" i="29"/>
  <c r="AM107" i="31"/>
  <c r="AL105" i="29"/>
  <c r="L327" i="8"/>
  <c r="L361" i="8" s="1"/>
  <c r="M261" i="8" s="1"/>
  <c r="M294" i="8" s="1"/>
  <c r="AM105" i="29"/>
  <c r="L392" i="8"/>
  <c r="J377" i="8"/>
  <c r="J330" i="8"/>
  <c r="J364" i="8" s="1"/>
  <c r="K264" i="8" s="1"/>
  <c r="K297" i="8" s="1"/>
  <c r="AP107" i="31"/>
  <c r="R107" i="31"/>
  <c r="AD107" i="31"/>
  <c r="BB107" i="31"/>
  <c r="BN107" i="31"/>
  <c r="Q105" i="29"/>
  <c r="AC105" i="29"/>
  <c r="AO105" i="29"/>
  <c r="BA105" i="29"/>
  <c r="BM105" i="29"/>
  <c r="I416" i="8"/>
  <c r="I479" i="8"/>
  <c r="I542" i="8" s="1"/>
  <c r="I465" i="8"/>
  <c r="I528" i="8" s="1"/>
  <c r="I433" i="8"/>
  <c r="L413" i="8"/>
  <c r="I56" i="27"/>
  <c r="N107" i="31"/>
  <c r="Z107" i="31"/>
  <c r="AL107" i="31"/>
  <c r="AX107" i="31"/>
  <c r="BJ107" i="31"/>
  <c r="M105" i="29"/>
  <c r="Y105" i="29"/>
  <c r="AK105" i="29"/>
  <c r="AW105" i="29"/>
  <c r="BI105" i="29"/>
  <c r="M49" i="39"/>
  <c r="D66" i="39" s="1"/>
  <c r="M115" i="39"/>
  <c r="D133" i="39" s="1"/>
  <c r="M100" i="39"/>
  <c r="F134" i="39" s="1"/>
  <c r="H134" i="39" s="1"/>
  <c r="F162" i="39" s="1"/>
  <c r="F196" i="39" s="1"/>
  <c r="E222" i="39" s="1"/>
  <c r="S107" i="31"/>
  <c r="AE107" i="31"/>
  <c r="AQ107" i="31"/>
  <c r="BC107" i="31"/>
  <c r="BO107" i="31"/>
  <c r="M97" i="39"/>
  <c r="F133" i="39" s="1"/>
  <c r="H133" i="39" s="1"/>
  <c r="F161" i="39" s="1"/>
  <c r="D196" i="39" s="1"/>
  <c r="D222" i="39" s="1"/>
  <c r="M46" i="39"/>
  <c r="D65" i="39" s="1"/>
  <c r="BE107" i="31"/>
  <c r="H105" i="29"/>
  <c r="T105" i="29"/>
  <c r="AF105" i="29"/>
  <c r="AR105" i="29"/>
  <c r="BD105" i="29"/>
  <c r="L107" i="31"/>
  <c r="X107" i="31"/>
  <c r="AJ107" i="31"/>
  <c r="AV107" i="31"/>
  <c r="BH107" i="31"/>
  <c r="K105" i="29"/>
  <c r="W105" i="29"/>
  <c r="AI105" i="29"/>
  <c r="AU105" i="29"/>
  <c r="BG105" i="29"/>
  <c r="M107" i="31"/>
  <c r="Y107" i="31"/>
  <c r="AK107" i="31"/>
  <c r="AW107" i="31"/>
  <c r="BI107" i="31"/>
  <c r="W56" i="27"/>
  <c r="M118" i="39"/>
  <c r="D134" i="39" s="1"/>
  <c r="I500" i="8"/>
  <c r="I563" i="8" s="1"/>
  <c r="I437" i="8"/>
  <c r="I498" i="8"/>
  <c r="I561" i="8" s="1"/>
  <c r="G15" i="38"/>
  <c r="G107" i="31"/>
  <c r="H107" i="31"/>
  <c r="T107" i="31"/>
  <c r="AF107" i="31"/>
  <c r="AR107" i="31"/>
  <c r="BD107" i="31"/>
  <c r="K107" i="31"/>
  <c r="W107" i="31"/>
  <c r="AI107" i="31"/>
  <c r="AU107" i="31"/>
  <c r="BG107" i="31"/>
  <c r="R105" i="29"/>
  <c r="AD105" i="29"/>
  <c r="BB105" i="29"/>
  <c r="BN105" i="29"/>
  <c r="AP105" i="29"/>
  <c r="G105" i="29"/>
  <c r="S105" i="29"/>
  <c r="AE105" i="29"/>
  <c r="AQ105" i="29"/>
  <c r="BC105" i="29"/>
  <c r="BO105" i="29"/>
  <c r="I105" i="29"/>
  <c r="U105" i="29"/>
  <c r="AG105" i="29"/>
  <c r="AS105" i="29"/>
  <c r="BE105" i="29"/>
  <c r="J105" i="29"/>
  <c r="V105" i="29"/>
  <c r="AH105" i="29"/>
  <c r="AT105" i="29"/>
  <c r="BF105" i="29"/>
  <c r="L105" i="29"/>
  <c r="X105" i="29"/>
  <c r="AJ105" i="29"/>
  <c r="AV105" i="29"/>
  <c r="BH105" i="29"/>
  <c r="AC56" i="27"/>
  <c r="X56" i="27"/>
  <c r="AS56" i="27"/>
  <c r="AT56" i="27"/>
  <c r="BN56" i="27"/>
  <c r="L56" i="27"/>
  <c r="L476" i="8"/>
  <c r="I478" i="8"/>
  <c r="I541" i="8" s="1"/>
  <c r="K56" i="27"/>
  <c r="AY56" i="27"/>
  <c r="I447" i="8"/>
  <c r="I510" i="8" s="1"/>
  <c r="I419" i="8"/>
  <c r="I482" i="8"/>
  <c r="I545" i="8" s="1"/>
  <c r="Y56" i="27"/>
  <c r="I432" i="8"/>
  <c r="J405" i="8"/>
  <c r="J500" i="8" s="1"/>
  <c r="J403" i="8"/>
  <c r="J498" i="8" s="1"/>
  <c r="AZ56" i="27"/>
  <c r="BL56" i="27"/>
  <c r="BM56" i="27"/>
  <c r="J389" i="8"/>
  <c r="J453" i="8" s="1"/>
  <c r="AF56" i="27"/>
  <c r="AR56" i="27"/>
  <c r="I367" i="8"/>
  <c r="J267" i="8" s="1"/>
  <c r="J300" i="8" s="1"/>
  <c r="J333" i="8" s="1"/>
  <c r="J367" i="8" s="1"/>
  <c r="K267" i="8" s="1"/>
  <c r="K300" i="8" s="1"/>
  <c r="AE56" i="27"/>
  <c r="J383" i="8"/>
  <c r="J415" i="8" s="1"/>
  <c r="Z56" i="27"/>
  <c r="L411" i="8"/>
  <c r="I464" i="8"/>
  <c r="I527" i="8" s="1"/>
  <c r="J385" i="8"/>
  <c r="J449" i="8" s="1"/>
  <c r="J400" i="8"/>
  <c r="J432" i="8" s="1"/>
  <c r="J56" i="27"/>
  <c r="AD56" i="27"/>
  <c r="AX56" i="27"/>
  <c r="BA56" i="27"/>
  <c r="M56" i="27"/>
  <c r="AG56" i="27"/>
  <c r="AQ56" i="27"/>
  <c r="AB56" i="27"/>
  <c r="N56" i="27"/>
  <c r="BB56" i="27"/>
  <c r="AH56" i="27"/>
  <c r="AV56" i="27"/>
  <c r="I483" i="8"/>
  <c r="I546" i="8" s="1"/>
  <c r="I452" i="8"/>
  <c r="I515" i="8" s="1"/>
  <c r="J384" i="8"/>
  <c r="J416" i="8" s="1"/>
  <c r="J387" i="8"/>
  <c r="J419" i="8" s="1"/>
  <c r="I404" i="8"/>
  <c r="I468" i="8" s="1"/>
  <c r="J401" i="8"/>
  <c r="J496" i="8" s="1"/>
  <c r="J559" i="8" s="1"/>
  <c r="BO56" i="27"/>
  <c r="BK56" i="27"/>
  <c r="R56" i="27"/>
  <c r="AL56" i="27"/>
  <c r="BF56" i="27"/>
  <c r="U56" i="27"/>
  <c r="AO56" i="27"/>
  <c r="BI56" i="27"/>
  <c r="V56" i="27"/>
  <c r="AP56" i="27"/>
  <c r="BJ56" i="27"/>
  <c r="AA56" i="27"/>
  <c r="AU56" i="27"/>
  <c r="O56" i="27"/>
  <c r="AI56" i="27"/>
  <c r="BC56" i="27"/>
  <c r="AJ56" i="27"/>
  <c r="P56" i="27"/>
  <c r="BD56" i="27"/>
  <c r="Q56" i="27"/>
  <c r="AK56" i="27"/>
  <c r="BE56" i="27"/>
  <c r="S56" i="27"/>
  <c r="AM56" i="27"/>
  <c r="BG56" i="27"/>
  <c r="T56" i="27"/>
  <c r="AN56" i="27"/>
  <c r="BH56" i="27"/>
  <c r="K319" i="8"/>
  <c r="K353" i="8" s="1"/>
  <c r="L253" i="8" s="1"/>
  <c r="L286" i="8" s="1"/>
  <c r="K318" i="8"/>
  <c r="K352" i="8" s="1"/>
  <c r="L252" i="8" s="1"/>
  <c r="L285" i="8" s="1"/>
  <c r="K323" i="8"/>
  <c r="K357" i="8" s="1"/>
  <c r="L257" i="8" s="1"/>
  <c r="L290" i="8" s="1"/>
  <c r="J322" i="8"/>
  <c r="J356" i="8" s="1"/>
  <c r="K256" i="8" s="1"/>
  <c r="K289" i="8" s="1"/>
  <c r="K321" i="8"/>
  <c r="K355" i="8" s="1"/>
  <c r="L255" i="8" s="1"/>
  <c r="L288" i="8" s="1"/>
  <c r="K317" i="8"/>
  <c r="K351" i="8" s="1"/>
  <c r="L251" i="8" s="1"/>
  <c r="L284" i="8" s="1"/>
  <c r="K335" i="8"/>
  <c r="K369" i="8" s="1"/>
  <c r="L269" i="8" s="1"/>
  <c r="L302" i="8" s="1"/>
  <c r="K334" i="8"/>
  <c r="K368" i="8" s="1"/>
  <c r="L268" i="8" s="1"/>
  <c r="L301" i="8" s="1"/>
  <c r="K339" i="8"/>
  <c r="K373" i="8" s="1"/>
  <c r="L273" i="8" s="1"/>
  <c r="J338" i="8"/>
  <c r="J372" i="8" s="1"/>
  <c r="K272" i="8" s="1"/>
  <c r="K305" i="8" s="1"/>
  <c r="H562" i="8"/>
  <c r="H531" i="8"/>
  <c r="K337" i="8"/>
  <c r="K371" i="8" s="1"/>
  <c r="L271" i="8" s="1"/>
  <c r="L304" i="8" s="1"/>
  <c r="I431" i="8"/>
  <c r="I494" i="8"/>
  <c r="I557" i="8" s="1"/>
  <c r="I463" i="8"/>
  <c r="I526" i="8" s="1"/>
  <c r="H557" i="8"/>
  <c r="H526" i="8"/>
  <c r="I346" i="22"/>
  <c r="H539" i="22"/>
  <c r="H570" i="22"/>
  <c r="I345" i="22"/>
  <c r="H538" i="22"/>
  <c r="H569" i="22"/>
  <c r="I344" i="22"/>
  <c r="H537" i="22"/>
  <c r="H568" i="22"/>
  <c r="I342" i="22"/>
  <c r="H535" i="22"/>
  <c r="H566" i="22"/>
  <c r="I341" i="22"/>
  <c r="H534" i="22"/>
  <c r="H565" i="22"/>
  <c r="I340" i="22"/>
  <c r="H533" i="22"/>
  <c r="H564" i="22"/>
  <c r="I330" i="22"/>
  <c r="H523" i="22"/>
  <c r="H554" i="22"/>
  <c r="I329" i="22"/>
  <c r="H522" i="22"/>
  <c r="H553" i="22"/>
  <c r="I328" i="22"/>
  <c r="H521" i="22"/>
  <c r="H552" i="22"/>
  <c r="I326" i="22"/>
  <c r="H519" i="22"/>
  <c r="H550" i="22"/>
  <c r="I325" i="22"/>
  <c r="H518" i="22"/>
  <c r="H549" i="22"/>
  <c r="I324" i="22"/>
  <c r="H517" i="22"/>
  <c r="H548" i="22"/>
  <c r="H477" i="22"/>
  <c r="H446" i="22"/>
  <c r="H414" i="22"/>
  <c r="I283" i="22"/>
  <c r="H478" i="22"/>
  <c r="H447" i="22"/>
  <c r="H415" i="22"/>
  <c r="I284" i="22"/>
  <c r="H479" i="22"/>
  <c r="H448" i="22"/>
  <c r="H416" i="22"/>
  <c r="I285" i="22"/>
  <c r="H481" i="22"/>
  <c r="H450" i="22"/>
  <c r="H418" i="22"/>
  <c r="I287" i="22"/>
  <c r="H482" i="22"/>
  <c r="H451" i="22"/>
  <c r="H419" i="22"/>
  <c r="I288" i="22"/>
  <c r="H483" i="22"/>
  <c r="H452" i="22"/>
  <c r="H420" i="22"/>
  <c r="I289" i="22"/>
  <c r="I338" i="22"/>
  <c r="H531" i="22"/>
  <c r="H562" i="22"/>
  <c r="I337" i="22"/>
  <c r="H530" i="22"/>
  <c r="H561" i="22"/>
  <c r="I336" i="22"/>
  <c r="H529" i="22"/>
  <c r="H560" i="22"/>
  <c r="I334" i="22"/>
  <c r="H527" i="22"/>
  <c r="H558" i="22"/>
  <c r="I333" i="22"/>
  <c r="H526" i="22"/>
  <c r="H557" i="22"/>
  <c r="I332" i="22"/>
  <c r="H525" i="22"/>
  <c r="H556" i="22"/>
  <c r="H492" i="21"/>
  <c r="H461" i="21"/>
  <c r="H429" i="21"/>
  <c r="I298" i="21"/>
  <c r="H493" i="21"/>
  <c r="H462" i="21"/>
  <c r="H430" i="21"/>
  <c r="I299" i="21"/>
  <c r="H494" i="21"/>
  <c r="H463" i="21"/>
  <c r="H431" i="21"/>
  <c r="I300" i="21"/>
  <c r="H496" i="21"/>
  <c r="H465" i="21"/>
  <c r="H433" i="21"/>
  <c r="I302" i="21"/>
  <c r="H497" i="21"/>
  <c r="H466" i="21"/>
  <c r="H434" i="21"/>
  <c r="I303" i="21"/>
  <c r="H498" i="21"/>
  <c r="H467" i="21"/>
  <c r="H435" i="21"/>
  <c r="I304" i="21"/>
  <c r="H476" i="21"/>
  <c r="H445" i="21"/>
  <c r="H413" i="21"/>
  <c r="I282" i="21"/>
  <c r="H477" i="21"/>
  <c r="H446" i="21"/>
  <c r="H414" i="21"/>
  <c r="I283" i="21"/>
  <c r="H478" i="21"/>
  <c r="H447" i="21"/>
  <c r="H415" i="21"/>
  <c r="I284" i="21"/>
  <c r="H480" i="21"/>
  <c r="H449" i="21"/>
  <c r="H417" i="21"/>
  <c r="I286" i="21"/>
  <c r="H481" i="21"/>
  <c r="H450" i="21"/>
  <c r="H418" i="21"/>
  <c r="I287" i="21"/>
  <c r="H482" i="21"/>
  <c r="H451" i="21"/>
  <c r="H419" i="21"/>
  <c r="I288" i="21"/>
  <c r="I313" i="21"/>
  <c r="H506" i="21"/>
  <c r="H537" i="21"/>
  <c r="I312" i="21"/>
  <c r="H505" i="21"/>
  <c r="H536" i="21"/>
  <c r="I311" i="21"/>
  <c r="H504" i="21"/>
  <c r="H535" i="21"/>
  <c r="I309" i="21"/>
  <c r="H502" i="21"/>
  <c r="H533" i="21"/>
  <c r="I308" i="21"/>
  <c r="H501" i="21"/>
  <c r="H532" i="21"/>
  <c r="I307" i="21"/>
  <c r="H500" i="21"/>
  <c r="H531" i="21"/>
  <c r="I329" i="21"/>
  <c r="H522" i="21"/>
  <c r="H553" i="21"/>
  <c r="I328" i="21"/>
  <c r="H521" i="21"/>
  <c r="H552" i="21"/>
  <c r="I327" i="21"/>
  <c r="H520" i="21"/>
  <c r="H551" i="21"/>
  <c r="I325" i="21"/>
  <c r="H518" i="21"/>
  <c r="H549" i="21"/>
  <c r="I324" i="21"/>
  <c r="H517" i="21"/>
  <c r="H548" i="21"/>
  <c r="I323" i="21"/>
  <c r="H516" i="21"/>
  <c r="H547" i="21"/>
  <c r="M391" i="8"/>
  <c r="M486" i="8" s="1"/>
  <c r="L474" i="8"/>
  <c r="L537" i="8" s="1"/>
  <c r="L455" i="8"/>
  <c r="L518" i="8" s="1"/>
  <c r="L486" i="8"/>
  <c r="L549" i="8" s="1"/>
  <c r="L375" i="8"/>
  <c r="L470" i="8" s="1"/>
  <c r="N315" i="8"/>
  <c r="N349" i="8" s="1"/>
  <c r="O249" i="8" s="1"/>
  <c r="M326" i="8"/>
  <c r="M360" i="8" s="1"/>
  <c r="N260" i="8" s="1"/>
  <c r="N293" i="8" s="1"/>
  <c r="N292" i="8"/>
  <c r="M381" i="8"/>
  <c r="M313" i="8"/>
  <c r="M347" i="8" s="1"/>
  <c r="N247" i="8" s="1"/>
  <c r="M309" i="8"/>
  <c r="M343" i="8" s="1"/>
  <c r="N243" i="8" s="1"/>
  <c r="N276" i="8" s="1"/>
  <c r="K407" i="8" l="1"/>
  <c r="J407" i="8"/>
  <c r="J470" i="8"/>
  <c r="J533" i="8" s="1"/>
  <c r="K439" i="8"/>
  <c r="K502" i="8" s="1"/>
  <c r="K424" i="8"/>
  <c r="K456" i="8"/>
  <c r="K519" i="8" s="1"/>
  <c r="L395" i="8"/>
  <c r="L459" i="8" s="1"/>
  <c r="K508" i="8"/>
  <c r="L508" i="8"/>
  <c r="I460" i="8"/>
  <c r="I523" i="8" s="1"/>
  <c r="I428" i="8"/>
  <c r="K457" i="8"/>
  <c r="K520" i="8" s="1"/>
  <c r="L539" i="8"/>
  <c r="K539" i="8"/>
  <c r="I554" i="8"/>
  <c r="M380" i="8"/>
  <c r="M412" i="8" s="1"/>
  <c r="K475" i="8"/>
  <c r="K538" i="8" s="1"/>
  <c r="K488" i="8"/>
  <c r="K551" i="8" s="1"/>
  <c r="K397" i="8"/>
  <c r="K492" i="8" s="1"/>
  <c r="K444" i="8"/>
  <c r="K507" i="8" s="1"/>
  <c r="K471" i="8"/>
  <c r="K534" i="8" s="1"/>
  <c r="K440" i="8"/>
  <c r="K503" i="8" s="1"/>
  <c r="K408" i="8"/>
  <c r="L311" i="8"/>
  <c r="L345" i="8" s="1"/>
  <c r="M245" i="8" s="1"/>
  <c r="M278" i="8" s="1"/>
  <c r="K330" i="8"/>
  <c r="K364" i="8" s="1"/>
  <c r="L264" i="8" s="1"/>
  <c r="L297" i="8" s="1"/>
  <c r="H523" i="8"/>
  <c r="L487" i="8"/>
  <c r="L550" i="8" s="1"/>
  <c r="L424" i="8"/>
  <c r="J409" i="8"/>
  <c r="J441" i="8"/>
  <c r="J472" i="8"/>
  <c r="J535" i="8" s="1"/>
  <c r="I555" i="8"/>
  <c r="J492" i="8"/>
  <c r="J555" i="8" s="1"/>
  <c r="J461" i="8"/>
  <c r="J524" i="8" s="1"/>
  <c r="J429" i="8"/>
  <c r="J502" i="8"/>
  <c r="I502" i="8"/>
  <c r="I524" i="8"/>
  <c r="L393" i="8"/>
  <c r="L376" i="8"/>
  <c r="M327" i="8"/>
  <c r="M361" i="8" s="1"/>
  <c r="N261" i="8" s="1"/>
  <c r="N294" i="8" s="1"/>
  <c r="N327" i="8" s="1"/>
  <c r="N361" i="8" s="1"/>
  <c r="O261" i="8" s="1"/>
  <c r="O294" i="8" s="1"/>
  <c r="L380" i="8"/>
  <c r="K377" i="8"/>
  <c r="L331" i="8"/>
  <c r="L365" i="8" s="1"/>
  <c r="M265" i="8" s="1"/>
  <c r="M298" i="8" s="1"/>
  <c r="K490" i="8"/>
  <c r="K427" i="8"/>
  <c r="K459" i="8"/>
  <c r="M376" i="8"/>
  <c r="M408" i="8" s="1"/>
  <c r="J503" i="8"/>
  <c r="M395" i="8"/>
  <c r="M427" i="8" s="1"/>
  <c r="L456" i="8"/>
  <c r="J396" i="8"/>
  <c r="H554" i="8"/>
  <c r="J435" i="8"/>
  <c r="J467" i="8"/>
  <c r="J530" i="8" s="1"/>
  <c r="K403" i="8"/>
  <c r="K435" i="8" s="1"/>
  <c r="J417" i="8"/>
  <c r="J437" i="8"/>
  <c r="J484" i="8"/>
  <c r="J547" i="8" s="1"/>
  <c r="J480" i="8"/>
  <c r="J543" i="8" s="1"/>
  <c r="I436" i="8"/>
  <c r="J469" i="8"/>
  <c r="J532" i="8" s="1"/>
  <c r="J421" i="8"/>
  <c r="J482" i="8"/>
  <c r="J545" i="8" s="1"/>
  <c r="I499" i="8"/>
  <c r="I562" i="8" s="1"/>
  <c r="J447" i="8"/>
  <c r="J510" i="8" s="1"/>
  <c r="J478" i="8"/>
  <c r="J541" i="8" s="1"/>
  <c r="J451" i="8"/>
  <c r="J514" i="8" s="1"/>
  <c r="J464" i="8"/>
  <c r="J527" i="8" s="1"/>
  <c r="J495" i="8"/>
  <c r="J558" i="8" s="1"/>
  <c r="K401" i="8"/>
  <c r="K433" i="8" s="1"/>
  <c r="J388" i="8"/>
  <c r="J452" i="8" s="1"/>
  <c r="J399" i="8"/>
  <c r="J431" i="8" s="1"/>
  <c r="K383" i="8"/>
  <c r="K415" i="8" s="1"/>
  <c r="K389" i="8"/>
  <c r="K421" i="8" s="1"/>
  <c r="K405" i="8"/>
  <c r="K437" i="8" s="1"/>
  <c r="K387" i="8"/>
  <c r="K419" i="8" s="1"/>
  <c r="K384" i="8"/>
  <c r="K416" i="8" s="1"/>
  <c r="J448" i="8"/>
  <c r="J511" i="8" s="1"/>
  <c r="K400" i="8"/>
  <c r="K464" i="8" s="1"/>
  <c r="J404" i="8"/>
  <c r="J436" i="8" s="1"/>
  <c r="K385" i="8"/>
  <c r="K417" i="8" s="1"/>
  <c r="J433" i="8"/>
  <c r="J479" i="8"/>
  <c r="J542" i="8" s="1"/>
  <c r="M455" i="8"/>
  <c r="M518" i="8" s="1"/>
  <c r="M423" i="8"/>
  <c r="J465" i="8"/>
  <c r="J528" i="8" s="1"/>
  <c r="N381" i="8"/>
  <c r="N445" i="8" s="1"/>
  <c r="K333" i="8"/>
  <c r="K367" i="8" s="1"/>
  <c r="L267" i="8" s="1"/>
  <c r="L300" i="8" s="1"/>
  <c r="L337" i="8"/>
  <c r="L371" i="8" s="1"/>
  <c r="M271" i="8" s="1"/>
  <c r="M304" i="8" s="1"/>
  <c r="J561" i="8"/>
  <c r="K338" i="8"/>
  <c r="K372" i="8" s="1"/>
  <c r="L272" i="8" s="1"/>
  <c r="L305" i="8" s="1"/>
  <c r="I531" i="8"/>
  <c r="L306" i="8"/>
  <c r="J563" i="8"/>
  <c r="L334" i="8"/>
  <c r="L368" i="8" s="1"/>
  <c r="M268" i="8" s="1"/>
  <c r="M301" i="8" s="1"/>
  <c r="L335" i="8"/>
  <c r="L369" i="8" s="1"/>
  <c r="M269" i="8" s="1"/>
  <c r="M302" i="8" s="1"/>
  <c r="L317" i="8"/>
  <c r="L351" i="8" s="1"/>
  <c r="M251" i="8" s="1"/>
  <c r="M284" i="8" s="1"/>
  <c r="L321" i="8"/>
  <c r="L355" i="8" s="1"/>
  <c r="M255" i="8" s="1"/>
  <c r="M288" i="8" s="1"/>
  <c r="K322" i="8"/>
  <c r="K356" i="8" s="1"/>
  <c r="L256" i="8" s="1"/>
  <c r="L289" i="8" s="1"/>
  <c r="L323" i="8"/>
  <c r="L357" i="8" s="1"/>
  <c r="M257" i="8" s="1"/>
  <c r="M290" i="8" s="1"/>
  <c r="J516" i="8"/>
  <c r="L318" i="8"/>
  <c r="L352" i="8" s="1"/>
  <c r="M252" i="8" s="1"/>
  <c r="M285" i="8" s="1"/>
  <c r="L319" i="8"/>
  <c r="L353" i="8" s="1"/>
  <c r="M253" i="8" s="1"/>
  <c r="M286" i="8" s="1"/>
  <c r="J512" i="8"/>
  <c r="I357" i="21"/>
  <c r="J257" i="21" s="1"/>
  <c r="I389" i="21"/>
  <c r="I358" i="21"/>
  <c r="J258" i="21" s="1"/>
  <c r="I390" i="21"/>
  <c r="I359" i="21"/>
  <c r="J259" i="21" s="1"/>
  <c r="I391" i="21"/>
  <c r="I361" i="21"/>
  <c r="J261" i="21" s="1"/>
  <c r="I393" i="21"/>
  <c r="I362" i="21"/>
  <c r="J262" i="21" s="1"/>
  <c r="I394" i="21"/>
  <c r="I363" i="21"/>
  <c r="J263" i="21" s="1"/>
  <c r="I395" i="21"/>
  <c r="I341" i="21"/>
  <c r="J241" i="21" s="1"/>
  <c r="I373" i="21"/>
  <c r="I342" i="21"/>
  <c r="J242" i="21" s="1"/>
  <c r="I374" i="21"/>
  <c r="I343" i="21"/>
  <c r="J243" i="21" s="1"/>
  <c r="I375" i="21"/>
  <c r="I345" i="21"/>
  <c r="J245" i="21" s="1"/>
  <c r="I377" i="21"/>
  <c r="I346" i="21"/>
  <c r="J246" i="21" s="1"/>
  <c r="I378" i="21"/>
  <c r="I347" i="21"/>
  <c r="J247" i="21" s="1"/>
  <c r="I379" i="21"/>
  <c r="I321" i="21"/>
  <c r="H514" i="21"/>
  <c r="H545" i="21"/>
  <c r="I320" i="21"/>
  <c r="H513" i="21"/>
  <c r="H544" i="21"/>
  <c r="I319" i="21"/>
  <c r="H512" i="21"/>
  <c r="H543" i="21"/>
  <c r="I317" i="21"/>
  <c r="H510" i="21"/>
  <c r="H541" i="21"/>
  <c r="I316" i="21"/>
  <c r="H509" i="21"/>
  <c r="H540" i="21"/>
  <c r="I315" i="21"/>
  <c r="H508" i="21"/>
  <c r="H539" i="21"/>
  <c r="I337" i="21"/>
  <c r="H530" i="21"/>
  <c r="H561" i="21"/>
  <c r="I336" i="21"/>
  <c r="H529" i="21"/>
  <c r="H560" i="21"/>
  <c r="I335" i="21"/>
  <c r="H528" i="21"/>
  <c r="H559" i="21"/>
  <c r="I333" i="21"/>
  <c r="H526" i="21"/>
  <c r="H557" i="21"/>
  <c r="I332" i="21"/>
  <c r="H525" i="21"/>
  <c r="H556" i="21"/>
  <c r="I331" i="21"/>
  <c r="H524" i="21"/>
  <c r="H555" i="21"/>
  <c r="I366" i="22"/>
  <c r="J266" i="22" s="1"/>
  <c r="I398" i="22"/>
  <c r="I367" i="22"/>
  <c r="J267" i="22" s="1"/>
  <c r="I399" i="22"/>
  <c r="I368" i="22"/>
  <c r="J268" i="22" s="1"/>
  <c r="I400" i="22"/>
  <c r="I370" i="22"/>
  <c r="J270" i="22" s="1"/>
  <c r="I402" i="22"/>
  <c r="I371" i="22"/>
  <c r="J271" i="22" s="1"/>
  <c r="I403" i="22"/>
  <c r="I372" i="22"/>
  <c r="J272" i="22" s="1"/>
  <c r="I404" i="22"/>
  <c r="I322" i="22"/>
  <c r="H515" i="22"/>
  <c r="H546" i="22"/>
  <c r="I321" i="22"/>
  <c r="H514" i="22"/>
  <c r="H545" i="22"/>
  <c r="I320" i="22"/>
  <c r="H513" i="22"/>
  <c r="H544" i="22"/>
  <c r="I318" i="22"/>
  <c r="H511" i="22"/>
  <c r="H542" i="22"/>
  <c r="I317" i="22"/>
  <c r="H510" i="22"/>
  <c r="H541" i="22"/>
  <c r="I316" i="22"/>
  <c r="H509" i="22"/>
  <c r="H540" i="22"/>
  <c r="I358" i="22"/>
  <c r="J258" i="22" s="1"/>
  <c r="I390" i="22"/>
  <c r="I359" i="22"/>
  <c r="J259" i="22" s="1"/>
  <c r="I391" i="22"/>
  <c r="I360" i="22"/>
  <c r="J260" i="22" s="1"/>
  <c r="I392" i="22"/>
  <c r="I362" i="22"/>
  <c r="J262" i="22" s="1"/>
  <c r="I394" i="22"/>
  <c r="I363" i="22"/>
  <c r="J263" i="22" s="1"/>
  <c r="I395" i="22"/>
  <c r="I364" i="22"/>
  <c r="J264" i="22" s="1"/>
  <c r="I396" i="22"/>
  <c r="I374" i="22"/>
  <c r="J274" i="22" s="1"/>
  <c r="I406" i="22"/>
  <c r="I375" i="22"/>
  <c r="J275" i="22" s="1"/>
  <c r="I407" i="22"/>
  <c r="I376" i="22"/>
  <c r="J276" i="22" s="1"/>
  <c r="I408" i="22"/>
  <c r="I378" i="22"/>
  <c r="J278" i="22" s="1"/>
  <c r="I410" i="22"/>
  <c r="I379" i="22"/>
  <c r="J279" i="22" s="1"/>
  <c r="I411" i="22"/>
  <c r="I380" i="22"/>
  <c r="J280" i="22" s="1"/>
  <c r="I412" i="22"/>
  <c r="M549" i="8"/>
  <c r="M375" i="8"/>
  <c r="M392" i="8"/>
  <c r="M456" i="8" s="1"/>
  <c r="L407" i="8"/>
  <c r="L439" i="8"/>
  <c r="M379" i="8"/>
  <c r="M474" i="8" s="1"/>
  <c r="L533" i="8"/>
  <c r="K533" i="8"/>
  <c r="N380" i="8"/>
  <c r="M413" i="8"/>
  <c r="M476" i="8"/>
  <c r="M445" i="8"/>
  <c r="M508" i="8" s="1"/>
  <c r="N325" i="8"/>
  <c r="N359" i="8" s="1"/>
  <c r="O259" i="8" s="1"/>
  <c r="N310" i="8"/>
  <c r="N344" i="8" s="1"/>
  <c r="O244" i="8" s="1"/>
  <c r="N329" i="8"/>
  <c r="N363" i="8" s="1"/>
  <c r="O263" i="8" s="1"/>
  <c r="N326" i="8"/>
  <c r="N360" i="8" s="1"/>
  <c r="O260" i="8" s="1"/>
  <c r="O281" i="8"/>
  <c r="N280" i="8"/>
  <c r="N309" i="8"/>
  <c r="N343" i="8" s="1"/>
  <c r="O243" i="8" s="1"/>
  <c r="O282" i="8"/>
  <c r="M459" i="8" l="1"/>
  <c r="L519" i="8"/>
  <c r="L502" i="8"/>
  <c r="M444" i="8"/>
  <c r="M475" i="8"/>
  <c r="L490" i="8"/>
  <c r="L553" i="8" s="1"/>
  <c r="L427" i="8"/>
  <c r="L377" i="8"/>
  <c r="L472" i="8" s="1"/>
  <c r="K429" i="8"/>
  <c r="K461" i="8"/>
  <c r="K524" i="8" s="1"/>
  <c r="K555" i="8"/>
  <c r="K498" i="8"/>
  <c r="K561" i="8" s="1"/>
  <c r="K396" i="8"/>
  <c r="K491" i="8" s="1"/>
  <c r="M471" i="8"/>
  <c r="M440" i="8"/>
  <c r="M522" i="8"/>
  <c r="L397" i="8"/>
  <c r="M331" i="8"/>
  <c r="M365" i="8" s="1"/>
  <c r="N265" i="8" s="1"/>
  <c r="N298" i="8" s="1"/>
  <c r="K467" i="8"/>
  <c r="K530" i="8" s="1"/>
  <c r="J504" i="8"/>
  <c r="N393" i="8"/>
  <c r="J491" i="8"/>
  <c r="J428" i="8"/>
  <c r="J460" i="8"/>
  <c r="M393" i="8"/>
  <c r="L440" i="8"/>
  <c r="L503" i="8" s="1"/>
  <c r="L408" i="8"/>
  <c r="L471" i="8"/>
  <c r="L534" i="8" s="1"/>
  <c r="K441" i="8"/>
  <c r="K409" i="8"/>
  <c r="K472" i="8"/>
  <c r="K535" i="8" s="1"/>
  <c r="L457" i="8"/>
  <c r="L520" i="8" s="1"/>
  <c r="L488" i="8"/>
  <c r="L551" i="8" s="1"/>
  <c r="L425" i="8"/>
  <c r="L330" i="8"/>
  <c r="L364" i="8" s="1"/>
  <c r="M264" i="8" s="1"/>
  <c r="M297" i="8" s="1"/>
  <c r="L409" i="8"/>
  <c r="M311" i="8"/>
  <c r="M345" i="8" s="1"/>
  <c r="N245" i="8" s="1"/>
  <c r="N278" i="8" s="1"/>
  <c r="K522" i="8"/>
  <c r="L522" i="8"/>
  <c r="L412" i="8"/>
  <c r="L475" i="8"/>
  <c r="L538" i="8" s="1"/>
  <c r="L444" i="8"/>
  <c r="L507" i="8" s="1"/>
  <c r="M490" i="8"/>
  <c r="K553" i="8"/>
  <c r="N476" i="8"/>
  <c r="N539" i="8" s="1"/>
  <c r="N413" i="8"/>
  <c r="K469" i="8"/>
  <c r="K500" i="8"/>
  <c r="K563" i="8" s="1"/>
  <c r="K527" i="8"/>
  <c r="L387" i="8"/>
  <c r="L482" i="8" s="1"/>
  <c r="K482" i="8"/>
  <c r="K545" i="8" s="1"/>
  <c r="K451" i="8"/>
  <c r="K514" i="8" s="1"/>
  <c r="K388" i="8"/>
  <c r="K420" i="8" s="1"/>
  <c r="K449" i="8"/>
  <c r="K512" i="8" s="1"/>
  <c r="K448" i="8"/>
  <c r="K511" i="8" s="1"/>
  <c r="K479" i="8"/>
  <c r="K542" i="8" s="1"/>
  <c r="L403" i="8"/>
  <c r="L467" i="8" s="1"/>
  <c r="L389" i="8"/>
  <c r="L453" i="8" s="1"/>
  <c r="K465" i="8"/>
  <c r="K528" i="8" s="1"/>
  <c r="L385" i="8"/>
  <c r="L417" i="8" s="1"/>
  <c r="K496" i="8"/>
  <c r="K559" i="8" s="1"/>
  <c r="K453" i="8"/>
  <c r="K516" i="8" s="1"/>
  <c r="K484" i="8"/>
  <c r="K547" i="8" s="1"/>
  <c r="J468" i="8"/>
  <c r="J531" i="8" s="1"/>
  <c r="J463" i="8"/>
  <c r="J526" i="8" s="1"/>
  <c r="K495" i="8"/>
  <c r="K558" i="8" s="1"/>
  <c r="J499" i="8"/>
  <c r="J562" i="8" s="1"/>
  <c r="J494" i="8"/>
  <c r="J557" i="8" s="1"/>
  <c r="N392" i="8"/>
  <c r="N424" i="8" s="1"/>
  <c r="J483" i="8"/>
  <c r="J546" i="8" s="1"/>
  <c r="K432" i="8"/>
  <c r="J420" i="8"/>
  <c r="K447" i="8"/>
  <c r="K510" i="8" s="1"/>
  <c r="K478" i="8"/>
  <c r="K541" i="8" s="1"/>
  <c r="L401" i="8"/>
  <c r="L433" i="8" s="1"/>
  <c r="L383" i="8"/>
  <c r="L415" i="8" s="1"/>
  <c r="K404" i="8"/>
  <c r="K436" i="8" s="1"/>
  <c r="K399" i="8"/>
  <c r="K431" i="8" s="1"/>
  <c r="K480" i="8"/>
  <c r="K543" i="8" s="1"/>
  <c r="L384" i="8"/>
  <c r="L416" i="8" s="1"/>
  <c r="L400" i="8"/>
  <c r="L432" i="8" s="1"/>
  <c r="M319" i="8"/>
  <c r="M353" i="8" s="1"/>
  <c r="N253" i="8" s="1"/>
  <c r="N286" i="8" s="1"/>
  <c r="M318" i="8"/>
  <c r="M352" i="8" s="1"/>
  <c r="N252" i="8" s="1"/>
  <c r="N285" i="8" s="1"/>
  <c r="M323" i="8"/>
  <c r="M357" i="8" s="1"/>
  <c r="N257" i="8" s="1"/>
  <c r="N290" i="8" s="1"/>
  <c r="N323" i="8" s="1"/>
  <c r="N357" i="8" s="1"/>
  <c r="O257" i="8" s="1"/>
  <c r="O290" i="8" s="1"/>
  <c r="O323" i="8" s="1"/>
  <c r="O357" i="8" s="1"/>
  <c r="P257" i="8" s="1"/>
  <c r="L322" i="8"/>
  <c r="L356" i="8" s="1"/>
  <c r="M256" i="8" s="1"/>
  <c r="M289" i="8" s="1"/>
  <c r="J515" i="8"/>
  <c r="M321" i="8"/>
  <c r="M355" i="8" s="1"/>
  <c r="N255" i="8" s="1"/>
  <c r="N288" i="8" s="1"/>
  <c r="M317" i="8"/>
  <c r="M351" i="8" s="1"/>
  <c r="N251" i="8" s="1"/>
  <c r="N284" i="8" s="1"/>
  <c r="M335" i="8"/>
  <c r="M369" i="8" s="1"/>
  <c r="N269" i="8" s="1"/>
  <c r="N302" i="8" s="1"/>
  <c r="M334" i="8"/>
  <c r="M368" i="8" s="1"/>
  <c r="N268" i="8" s="1"/>
  <c r="L339" i="8"/>
  <c r="L373" i="8" s="1"/>
  <c r="M273" i="8" s="1"/>
  <c r="M306" i="8" s="1"/>
  <c r="K532" i="8"/>
  <c r="L338" i="8"/>
  <c r="L372" i="8" s="1"/>
  <c r="M272" i="8" s="1"/>
  <c r="M305" i="8" s="1"/>
  <c r="M337" i="8"/>
  <c r="M371" i="8" s="1"/>
  <c r="N271" i="8" s="1"/>
  <c r="N304" i="8" s="1"/>
  <c r="L333" i="8"/>
  <c r="L367" i="8" s="1"/>
  <c r="M267" i="8" s="1"/>
  <c r="M300" i="8" s="1"/>
  <c r="I507" i="22"/>
  <c r="I476" i="22"/>
  <c r="I444" i="22"/>
  <c r="J313" i="22"/>
  <c r="I506" i="22"/>
  <c r="I475" i="22"/>
  <c r="I443" i="22"/>
  <c r="J312" i="22"/>
  <c r="I505" i="22"/>
  <c r="I474" i="22"/>
  <c r="I442" i="22"/>
  <c r="J311" i="22"/>
  <c r="I503" i="22"/>
  <c r="I472" i="22"/>
  <c r="I440" i="22"/>
  <c r="J309" i="22"/>
  <c r="I502" i="22"/>
  <c r="I471" i="22"/>
  <c r="I439" i="22"/>
  <c r="J308" i="22"/>
  <c r="I501" i="22"/>
  <c r="I470" i="22"/>
  <c r="I438" i="22"/>
  <c r="J307" i="22"/>
  <c r="I491" i="22"/>
  <c r="I460" i="22"/>
  <c r="I428" i="22"/>
  <c r="J297" i="22"/>
  <c r="I490" i="22"/>
  <c r="I459" i="22"/>
  <c r="I427" i="22"/>
  <c r="J296" i="22"/>
  <c r="I489" i="22"/>
  <c r="I458" i="22"/>
  <c r="I426" i="22"/>
  <c r="J295" i="22"/>
  <c r="I487" i="22"/>
  <c r="I456" i="22"/>
  <c r="I424" i="22"/>
  <c r="J293" i="22"/>
  <c r="I486" i="22"/>
  <c r="I455" i="22"/>
  <c r="I423" i="22"/>
  <c r="J292" i="22"/>
  <c r="I485" i="22"/>
  <c r="I454" i="22"/>
  <c r="I422" i="22"/>
  <c r="J291" i="22"/>
  <c r="I350" i="22"/>
  <c r="J250" i="22" s="1"/>
  <c r="I382" i="22"/>
  <c r="I351" i="22"/>
  <c r="J251" i="22" s="1"/>
  <c r="I383" i="22"/>
  <c r="I352" i="22"/>
  <c r="J252" i="22" s="1"/>
  <c r="I384" i="22"/>
  <c r="I354" i="22"/>
  <c r="J254" i="22" s="1"/>
  <c r="I386" i="22"/>
  <c r="I355" i="22"/>
  <c r="J255" i="22" s="1"/>
  <c r="I387" i="22"/>
  <c r="I356" i="22"/>
  <c r="J256" i="22" s="1"/>
  <c r="I388" i="22"/>
  <c r="I499" i="22"/>
  <c r="I468" i="22"/>
  <c r="I436" i="22"/>
  <c r="J305" i="22"/>
  <c r="I498" i="22"/>
  <c r="I467" i="22"/>
  <c r="I435" i="22"/>
  <c r="J304" i="22"/>
  <c r="I497" i="22"/>
  <c r="I466" i="22"/>
  <c r="I434" i="22"/>
  <c r="J303" i="22"/>
  <c r="I495" i="22"/>
  <c r="I464" i="22"/>
  <c r="I432" i="22"/>
  <c r="J301" i="22"/>
  <c r="I494" i="22"/>
  <c r="I463" i="22"/>
  <c r="I431" i="22"/>
  <c r="J300" i="22"/>
  <c r="I493" i="22"/>
  <c r="I462" i="22"/>
  <c r="I430" i="22"/>
  <c r="J299" i="22"/>
  <c r="I365" i="21"/>
  <c r="J265" i="21" s="1"/>
  <c r="I397" i="21"/>
  <c r="I366" i="21"/>
  <c r="J266" i="21" s="1"/>
  <c r="I398" i="21"/>
  <c r="I367" i="21"/>
  <c r="J267" i="21" s="1"/>
  <c r="I399" i="21"/>
  <c r="I369" i="21"/>
  <c r="J269" i="21" s="1"/>
  <c r="I401" i="21"/>
  <c r="I370" i="21"/>
  <c r="J270" i="21" s="1"/>
  <c r="I402" i="21"/>
  <c r="I371" i="21"/>
  <c r="J271" i="21" s="1"/>
  <c r="I403" i="21"/>
  <c r="I349" i="21"/>
  <c r="J249" i="21" s="1"/>
  <c r="I381" i="21"/>
  <c r="I350" i="21"/>
  <c r="J250" i="21" s="1"/>
  <c r="I382" i="21"/>
  <c r="I351" i="21"/>
  <c r="J251" i="21" s="1"/>
  <c r="I383" i="21"/>
  <c r="I353" i="21"/>
  <c r="J253" i="21" s="1"/>
  <c r="I385" i="21"/>
  <c r="I354" i="21"/>
  <c r="J254" i="21" s="1"/>
  <c r="I386" i="21"/>
  <c r="I355" i="21"/>
  <c r="J255" i="21" s="1"/>
  <c r="I387" i="21"/>
  <c r="I474" i="21"/>
  <c r="I443" i="21"/>
  <c r="I411" i="21"/>
  <c r="J280" i="21"/>
  <c r="I473" i="21"/>
  <c r="I442" i="21"/>
  <c r="I410" i="21"/>
  <c r="J279" i="21"/>
  <c r="I472" i="21"/>
  <c r="I441" i="21"/>
  <c r="I409" i="21"/>
  <c r="J278" i="21"/>
  <c r="I470" i="21"/>
  <c r="I439" i="21"/>
  <c r="I407" i="21"/>
  <c r="J276" i="21"/>
  <c r="I469" i="21"/>
  <c r="I438" i="21"/>
  <c r="I406" i="21"/>
  <c r="J275" i="21"/>
  <c r="I468" i="21"/>
  <c r="I437" i="21"/>
  <c r="I405" i="21"/>
  <c r="J274" i="21"/>
  <c r="I490" i="21"/>
  <c r="I459" i="21"/>
  <c r="I427" i="21"/>
  <c r="J296" i="21"/>
  <c r="I489" i="21"/>
  <c r="I458" i="21"/>
  <c r="I426" i="21"/>
  <c r="J295" i="21"/>
  <c r="I488" i="21"/>
  <c r="I457" i="21"/>
  <c r="I425" i="21"/>
  <c r="J294" i="21"/>
  <c r="I486" i="21"/>
  <c r="I455" i="21"/>
  <c r="I423" i="21"/>
  <c r="J292" i="21"/>
  <c r="I485" i="21"/>
  <c r="I454" i="21"/>
  <c r="I422" i="21"/>
  <c r="J291" i="21"/>
  <c r="I484" i="21"/>
  <c r="I453" i="21"/>
  <c r="I421" i="21"/>
  <c r="J290" i="21"/>
  <c r="M411" i="8"/>
  <c r="M487" i="8"/>
  <c r="M550" i="8" s="1"/>
  <c r="M424" i="8"/>
  <c r="N376" i="8"/>
  <c r="N440" i="8" s="1"/>
  <c r="N391" i="8"/>
  <c r="N423" i="8" s="1"/>
  <c r="M443" i="8"/>
  <c r="M506" i="8" s="1"/>
  <c r="N375" i="8"/>
  <c r="M539" i="8"/>
  <c r="M519" i="8"/>
  <c r="N508" i="8"/>
  <c r="M537" i="8"/>
  <c r="M407" i="8"/>
  <c r="M439" i="8"/>
  <c r="M470" i="8"/>
  <c r="N412" i="8"/>
  <c r="N444" i="8"/>
  <c r="N475" i="8"/>
  <c r="O296" i="8"/>
  <c r="N395" i="8"/>
  <c r="O315" i="8"/>
  <c r="O349" i="8" s="1"/>
  <c r="P249" i="8" s="1"/>
  <c r="O327" i="8"/>
  <c r="O361" i="8" s="1"/>
  <c r="P261" i="8" s="1"/>
  <c r="N313" i="8"/>
  <c r="N347" i="8" s="1"/>
  <c r="O247" i="8" s="1"/>
  <c r="O277" i="8"/>
  <c r="O314" i="8"/>
  <c r="O348" i="8" s="1"/>
  <c r="P248" i="8" s="1"/>
  <c r="P281" i="8" s="1"/>
  <c r="O293" i="8"/>
  <c r="O276" i="8"/>
  <c r="O292" i="8"/>
  <c r="L441" i="8" l="1"/>
  <c r="L535" i="8"/>
  <c r="M377" i="8"/>
  <c r="M472" i="8" s="1"/>
  <c r="M535" i="8" s="1"/>
  <c r="M553" i="8"/>
  <c r="L396" i="8"/>
  <c r="L428" i="8" s="1"/>
  <c r="K428" i="8"/>
  <c r="K460" i="8"/>
  <c r="K523" i="8" s="1"/>
  <c r="N456" i="8"/>
  <c r="N519" i="8" s="1"/>
  <c r="N503" i="8"/>
  <c r="M507" i="8"/>
  <c r="L545" i="8"/>
  <c r="L504" i="8"/>
  <c r="L451" i="8"/>
  <c r="L514" i="8" s="1"/>
  <c r="L419" i="8"/>
  <c r="M538" i="8"/>
  <c r="M534" i="8"/>
  <c r="M503" i="8"/>
  <c r="M425" i="8"/>
  <c r="M457" i="8"/>
  <c r="M520" i="8" s="1"/>
  <c r="M488" i="8"/>
  <c r="N311" i="8"/>
  <c r="N345" i="8" s="1"/>
  <c r="O245" i="8" s="1"/>
  <c r="O278" i="8" s="1"/>
  <c r="O311" i="8" s="1"/>
  <c r="O345" i="8" s="1"/>
  <c r="P245" i="8" s="1"/>
  <c r="P278" i="8" s="1"/>
  <c r="J523" i="8"/>
  <c r="K554" i="8"/>
  <c r="J554" i="8"/>
  <c r="N425" i="8"/>
  <c r="N488" i="8"/>
  <c r="N457" i="8"/>
  <c r="K504" i="8"/>
  <c r="M330" i="8"/>
  <c r="M364" i="8" s="1"/>
  <c r="N264" i="8" s="1"/>
  <c r="N297" i="8" s="1"/>
  <c r="N538" i="8"/>
  <c r="N507" i="8"/>
  <c r="M397" i="8"/>
  <c r="N331" i="8"/>
  <c r="N365" i="8" s="1"/>
  <c r="O265" i="8" s="1"/>
  <c r="O298" i="8" s="1"/>
  <c r="O331" i="8" s="1"/>
  <c r="O365" i="8" s="1"/>
  <c r="P265" i="8" s="1"/>
  <c r="P298" i="8" s="1"/>
  <c r="N487" i="8"/>
  <c r="N550" i="8" s="1"/>
  <c r="L429" i="8"/>
  <c r="L492" i="8"/>
  <c r="L461" i="8"/>
  <c r="L405" i="8"/>
  <c r="L469" i="8" s="1"/>
  <c r="K452" i="8"/>
  <c r="K515" i="8" s="1"/>
  <c r="K483" i="8"/>
  <c r="K546" i="8" s="1"/>
  <c r="M385" i="8"/>
  <c r="M417" i="8" s="1"/>
  <c r="L484" i="8"/>
  <c r="L547" i="8" s="1"/>
  <c r="L435" i="8"/>
  <c r="L449" i="8"/>
  <c r="L512" i="8" s="1"/>
  <c r="L480" i="8"/>
  <c r="L543" i="8" s="1"/>
  <c r="L516" i="8"/>
  <c r="L421" i="8"/>
  <c r="L498" i="8"/>
  <c r="L561" i="8" s="1"/>
  <c r="L465" i="8"/>
  <c r="L528" i="8" s="1"/>
  <c r="L496" i="8"/>
  <c r="L559" i="8" s="1"/>
  <c r="K468" i="8"/>
  <c r="K531" i="8" s="1"/>
  <c r="K499" i="8"/>
  <c r="K562" i="8" s="1"/>
  <c r="L447" i="8"/>
  <c r="L510" i="8" s="1"/>
  <c r="L478" i="8"/>
  <c r="L541" i="8" s="1"/>
  <c r="M400" i="8"/>
  <c r="M464" i="8" s="1"/>
  <c r="L495" i="8"/>
  <c r="L558" i="8" s="1"/>
  <c r="L404" i="8"/>
  <c r="L468" i="8" s="1"/>
  <c r="M384" i="8"/>
  <c r="M479" i="8" s="1"/>
  <c r="K494" i="8"/>
  <c r="K557" i="8" s="1"/>
  <c r="K463" i="8"/>
  <c r="K526" i="8" s="1"/>
  <c r="M403" i="8"/>
  <c r="M498" i="8" s="1"/>
  <c r="M383" i="8"/>
  <c r="M415" i="8" s="1"/>
  <c r="L448" i="8"/>
  <c r="L511" i="8" s="1"/>
  <c r="L479" i="8"/>
  <c r="L542" i="8" s="1"/>
  <c r="L399" i="8"/>
  <c r="L494" i="8" s="1"/>
  <c r="M387" i="8"/>
  <c r="M419" i="8" s="1"/>
  <c r="M389" i="8"/>
  <c r="M484" i="8" s="1"/>
  <c r="L464" i="8"/>
  <c r="L527" i="8" s="1"/>
  <c r="M401" i="8"/>
  <c r="M433" i="8" s="1"/>
  <c r="N389" i="8"/>
  <c r="N453" i="8" s="1"/>
  <c r="L388" i="8"/>
  <c r="L420" i="8" s="1"/>
  <c r="M333" i="8"/>
  <c r="M367" i="8" s="1"/>
  <c r="N267" i="8" s="1"/>
  <c r="N300" i="8" s="1"/>
  <c r="N337" i="8"/>
  <c r="N371" i="8" s="1"/>
  <c r="O271" i="8" s="1"/>
  <c r="O304" i="8" s="1"/>
  <c r="O337" i="8" s="1"/>
  <c r="O371" i="8" s="1"/>
  <c r="P271" i="8" s="1"/>
  <c r="P304" i="8" s="1"/>
  <c r="L530" i="8"/>
  <c r="M338" i="8"/>
  <c r="M372" i="8" s="1"/>
  <c r="N272" i="8" s="1"/>
  <c r="N305" i="8" s="1"/>
  <c r="M339" i="8"/>
  <c r="M373" i="8" s="1"/>
  <c r="N273" i="8" s="1"/>
  <c r="N306" i="8" s="1"/>
  <c r="N301" i="8"/>
  <c r="N334" i="8" s="1"/>
  <c r="N400" i="8" s="1"/>
  <c r="N335" i="8"/>
  <c r="N369" i="8" s="1"/>
  <c r="O269" i="8" s="1"/>
  <c r="O302" i="8" s="1"/>
  <c r="O335" i="8" s="1"/>
  <c r="O369" i="8" s="1"/>
  <c r="P269" i="8" s="1"/>
  <c r="P302" i="8" s="1"/>
  <c r="P335" i="8" s="1"/>
  <c r="P369" i="8" s="1"/>
  <c r="Q269" i="8" s="1"/>
  <c r="Q302" i="8" s="1"/>
  <c r="N317" i="8"/>
  <c r="N351" i="8" s="1"/>
  <c r="O251" i="8" s="1"/>
  <c r="O284" i="8" s="1"/>
  <c r="O317" i="8" s="1"/>
  <c r="O351" i="8" s="1"/>
  <c r="P251" i="8" s="1"/>
  <c r="P284" i="8" s="1"/>
  <c r="N321" i="8"/>
  <c r="N355" i="8" s="1"/>
  <c r="O255" i="8" s="1"/>
  <c r="O288" i="8" s="1"/>
  <c r="M322" i="8"/>
  <c r="M356" i="8" s="1"/>
  <c r="N256" i="8" s="1"/>
  <c r="N289" i="8" s="1"/>
  <c r="N318" i="8"/>
  <c r="N352" i="8" s="1"/>
  <c r="O252" i="8" s="1"/>
  <c r="O285" i="8" s="1"/>
  <c r="N319" i="8"/>
  <c r="N353" i="8" s="1"/>
  <c r="O253" i="8" s="1"/>
  <c r="O286" i="8" s="1"/>
  <c r="J323" i="21"/>
  <c r="I516" i="21"/>
  <c r="I547" i="21"/>
  <c r="J324" i="21"/>
  <c r="I517" i="21"/>
  <c r="I548" i="21"/>
  <c r="J325" i="21"/>
  <c r="I518" i="21"/>
  <c r="I549" i="21"/>
  <c r="J327" i="21"/>
  <c r="I520" i="21"/>
  <c r="I551" i="21"/>
  <c r="J328" i="21"/>
  <c r="I521" i="21"/>
  <c r="I552" i="21"/>
  <c r="J329" i="21"/>
  <c r="I522" i="21"/>
  <c r="I553" i="21"/>
  <c r="J307" i="21"/>
  <c r="I500" i="21"/>
  <c r="I531" i="21"/>
  <c r="J308" i="21"/>
  <c r="I501" i="21"/>
  <c r="I532" i="21"/>
  <c r="J309" i="21"/>
  <c r="I502" i="21"/>
  <c r="I533" i="21"/>
  <c r="J311" i="21"/>
  <c r="I504" i="21"/>
  <c r="I535" i="21"/>
  <c r="J312" i="21"/>
  <c r="I505" i="21"/>
  <c r="I536" i="21"/>
  <c r="J313" i="21"/>
  <c r="I506" i="21"/>
  <c r="I537" i="21"/>
  <c r="I482" i="21"/>
  <c r="I451" i="21"/>
  <c r="I419" i="21"/>
  <c r="J288" i="21"/>
  <c r="I481" i="21"/>
  <c r="I450" i="21"/>
  <c r="I418" i="21"/>
  <c r="J287" i="21"/>
  <c r="I480" i="21"/>
  <c r="I449" i="21"/>
  <c r="I417" i="21"/>
  <c r="J286" i="21"/>
  <c r="I478" i="21"/>
  <c r="I447" i="21"/>
  <c r="I415" i="21"/>
  <c r="J284" i="21"/>
  <c r="I477" i="21"/>
  <c r="I446" i="21"/>
  <c r="I414" i="21"/>
  <c r="J283" i="21"/>
  <c r="I476" i="21"/>
  <c r="I445" i="21"/>
  <c r="I413" i="21"/>
  <c r="J282" i="21"/>
  <c r="I498" i="21"/>
  <c r="I467" i="21"/>
  <c r="I435" i="21"/>
  <c r="J304" i="21"/>
  <c r="I497" i="21"/>
  <c r="I466" i="21"/>
  <c r="I434" i="21"/>
  <c r="J303" i="21"/>
  <c r="I496" i="21"/>
  <c r="I465" i="21"/>
  <c r="I433" i="21"/>
  <c r="J302" i="21"/>
  <c r="I494" i="21"/>
  <c r="I463" i="21"/>
  <c r="I431" i="21"/>
  <c r="J300" i="21"/>
  <c r="I493" i="21"/>
  <c r="I462" i="21"/>
  <c r="I430" i="21"/>
  <c r="J299" i="21"/>
  <c r="I492" i="21"/>
  <c r="I461" i="21"/>
  <c r="I429" i="21"/>
  <c r="J298" i="21"/>
  <c r="J332" i="22"/>
  <c r="I525" i="22"/>
  <c r="I556" i="22"/>
  <c r="J333" i="22"/>
  <c r="I526" i="22"/>
  <c r="I557" i="22"/>
  <c r="J334" i="22"/>
  <c r="I527" i="22"/>
  <c r="I558" i="22"/>
  <c r="J336" i="22"/>
  <c r="I529" i="22"/>
  <c r="I560" i="22"/>
  <c r="J337" i="22"/>
  <c r="I530" i="22"/>
  <c r="I561" i="22"/>
  <c r="J338" i="22"/>
  <c r="I531" i="22"/>
  <c r="I562" i="22"/>
  <c r="I483" i="22"/>
  <c r="I452" i="22"/>
  <c r="I420" i="22"/>
  <c r="J289" i="22"/>
  <c r="I482" i="22"/>
  <c r="I451" i="22"/>
  <c r="I419" i="22"/>
  <c r="J288" i="22"/>
  <c r="I481" i="22"/>
  <c r="I450" i="22"/>
  <c r="I418" i="22"/>
  <c r="J287" i="22"/>
  <c r="I479" i="22"/>
  <c r="I448" i="22"/>
  <c r="I416" i="22"/>
  <c r="J285" i="22"/>
  <c r="I478" i="22"/>
  <c r="I447" i="22"/>
  <c r="I415" i="22"/>
  <c r="J284" i="22"/>
  <c r="I477" i="22"/>
  <c r="I446" i="22"/>
  <c r="I414" i="22"/>
  <c r="J283" i="22"/>
  <c r="J324" i="22"/>
  <c r="I517" i="22"/>
  <c r="I548" i="22"/>
  <c r="J325" i="22"/>
  <c r="I518" i="22"/>
  <c r="I549" i="22"/>
  <c r="J326" i="22"/>
  <c r="I519" i="22"/>
  <c r="I550" i="22"/>
  <c r="J328" i="22"/>
  <c r="I521" i="22"/>
  <c r="I552" i="22"/>
  <c r="J329" i="22"/>
  <c r="I522" i="22"/>
  <c r="I553" i="22"/>
  <c r="J330" i="22"/>
  <c r="I523" i="22"/>
  <c r="I554" i="22"/>
  <c r="J340" i="22"/>
  <c r="I533" i="22"/>
  <c r="I564" i="22"/>
  <c r="J341" i="22"/>
  <c r="I534" i="22"/>
  <c r="I565" i="22"/>
  <c r="J342" i="22"/>
  <c r="I535" i="22"/>
  <c r="I566" i="22"/>
  <c r="J344" i="22"/>
  <c r="I537" i="22"/>
  <c r="I568" i="22"/>
  <c r="J345" i="22"/>
  <c r="I538" i="22"/>
  <c r="I569" i="22"/>
  <c r="J346" i="22"/>
  <c r="I539" i="22"/>
  <c r="I570" i="22"/>
  <c r="O389" i="8"/>
  <c r="O484" i="8" s="1"/>
  <c r="N408" i="8"/>
  <c r="N471" i="8"/>
  <c r="N534" i="8" s="1"/>
  <c r="N379" i="8"/>
  <c r="N411" i="8" s="1"/>
  <c r="N455" i="8"/>
  <c r="N518" i="8" s="1"/>
  <c r="N486" i="8"/>
  <c r="N549" i="8" s="1"/>
  <c r="O393" i="8"/>
  <c r="O425" i="8" s="1"/>
  <c r="O380" i="8"/>
  <c r="O412" i="8" s="1"/>
  <c r="M502" i="8"/>
  <c r="M533" i="8"/>
  <c r="N407" i="8"/>
  <c r="N439" i="8"/>
  <c r="N470" i="8"/>
  <c r="N533" i="8" s="1"/>
  <c r="N427" i="8"/>
  <c r="N490" i="8"/>
  <c r="N459" i="8"/>
  <c r="P282" i="8"/>
  <c r="O381" i="8"/>
  <c r="P290" i="8"/>
  <c r="P294" i="8"/>
  <c r="P314" i="8"/>
  <c r="P348" i="8" s="1"/>
  <c r="Q248" i="8" s="1"/>
  <c r="O310" i="8"/>
  <c r="O344" i="8" s="1"/>
  <c r="P244" i="8" s="1"/>
  <c r="P277" i="8" s="1"/>
  <c r="O326" i="8"/>
  <c r="O360" i="8" s="1"/>
  <c r="P260" i="8" s="1"/>
  <c r="P293" i="8" s="1"/>
  <c r="O325" i="8"/>
  <c r="O359" i="8" s="1"/>
  <c r="P259" i="8" s="1"/>
  <c r="P292" i="8" s="1"/>
  <c r="O309" i="8"/>
  <c r="O343" i="8" s="1"/>
  <c r="P243" i="8" s="1"/>
  <c r="O280" i="8"/>
  <c r="O329" i="8"/>
  <c r="O363" i="8" s="1"/>
  <c r="P263" i="8" s="1"/>
  <c r="M441" i="8" l="1"/>
  <c r="M504" i="8" s="1"/>
  <c r="M409" i="8"/>
  <c r="L460" i="8"/>
  <c r="L523" i="8" s="1"/>
  <c r="L491" i="8"/>
  <c r="L554" i="8" s="1"/>
  <c r="O397" i="8"/>
  <c r="O461" i="8" s="1"/>
  <c r="L437" i="8"/>
  <c r="N520" i="8"/>
  <c r="O377" i="8"/>
  <c r="O472" i="8" s="1"/>
  <c r="L500" i="8"/>
  <c r="L563" i="8" s="1"/>
  <c r="L524" i="8"/>
  <c r="L555" i="8"/>
  <c r="N377" i="8"/>
  <c r="N397" i="8"/>
  <c r="M551" i="8"/>
  <c r="N551" i="8"/>
  <c r="M429" i="8"/>
  <c r="M492" i="8"/>
  <c r="M555" i="8" s="1"/>
  <c r="M461" i="8"/>
  <c r="M524" i="8" s="1"/>
  <c r="M396" i="8"/>
  <c r="N330" i="8"/>
  <c r="N364" i="8" s="1"/>
  <c r="O264" i="8" s="1"/>
  <c r="O297" i="8" s="1"/>
  <c r="M547" i="8"/>
  <c r="M432" i="8"/>
  <c r="M421" i="8"/>
  <c r="M451" i="8"/>
  <c r="M514" i="8" s="1"/>
  <c r="M482" i="8"/>
  <c r="M545" i="8" s="1"/>
  <c r="N421" i="8"/>
  <c r="M405" i="8"/>
  <c r="M437" i="8" s="1"/>
  <c r="N484" i="8"/>
  <c r="O547" i="8" s="1"/>
  <c r="N403" i="8"/>
  <c r="N435" i="8" s="1"/>
  <c r="M561" i="8"/>
  <c r="M449" i="8"/>
  <c r="M512" i="8" s="1"/>
  <c r="M480" i="8"/>
  <c r="M543" i="8" s="1"/>
  <c r="M399" i="8"/>
  <c r="M431" i="8" s="1"/>
  <c r="L499" i="8"/>
  <c r="L562" i="8" s="1"/>
  <c r="O395" i="8"/>
  <c r="O459" i="8" s="1"/>
  <c r="O522" i="8" s="1"/>
  <c r="M495" i="8"/>
  <c r="M558" i="8" s="1"/>
  <c r="M435" i="8"/>
  <c r="N387" i="8"/>
  <c r="N451" i="8" s="1"/>
  <c r="M447" i="8"/>
  <c r="M510" i="8" s="1"/>
  <c r="M478" i="8"/>
  <c r="M541" i="8" s="1"/>
  <c r="M542" i="8"/>
  <c r="N401" i="8"/>
  <c r="N465" i="8" s="1"/>
  <c r="L531" i="8"/>
  <c r="N368" i="8"/>
  <c r="O268" i="8" s="1"/>
  <c r="O301" i="8" s="1"/>
  <c r="O334" i="8" s="1"/>
  <c r="O368" i="8" s="1"/>
  <c r="P268" i="8" s="1"/>
  <c r="P301" i="8" s="1"/>
  <c r="L436" i="8"/>
  <c r="M448" i="8"/>
  <c r="M511" i="8" s="1"/>
  <c r="L431" i="8"/>
  <c r="M416" i="8"/>
  <c r="L463" i="8"/>
  <c r="L526" i="8" s="1"/>
  <c r="M453" i="8"/>
  <c r="M516" i="8" s="1"/>
  <c r="N385" i="8"/>
  <c r="N417" i="8" s="1"/>
  <c r="M467" i="8"/>
  <c r="M530" i="8" s="1"/>
  <c r="O453" i="8"/>
  <c r="L557" i="8"/>
  <c r="M388" i="8"/>
  <c r="M452" i="8" s="1"/>
  <c r="L452" i="8"/>
  <c r="L515" i="8" s="1"/>
  <c r="L483" i="8"/>
  <c r="L546" i="8" s="1"/>
  <c r="M465" i="8"/>
  <c r="M528" i="8" s="1"/>
  <c r="M496" i="8"/>
  <c r="M559" i="8" s="1"/>
  <c r="N383" i="8"/>
  <c r="N415" i="8" s="1"/>
  <c r="O383" i="8"/>
  <c r="O478" i="8" s="1"/>
  <c r="O421" i="8"/>
  <c r="M404" i="8"/>
  <c r="M499" i="8" s="1"/>
  <c r="O403" i="8"/>
  <c r="O467" i="8" s="1"/>
  <c r="O401" i="8"/>
  <c r="O433" i="8" s="1"/>
  <c r="N474" i="8"/>
  <c r="N537" i="8" s="1"/>
  <c r="N443" i="8"/>
  <c r="N506" i="8" s="1"/>
  <c r="N384" i="8"/>
  <c r="N448" i="8" s="1"/>
  <c r="O319" i="8"/>
  <c r="O353" i="8" s="1"/>
  <c r="P253" i="8" s="1"/>
  <c r="P286" i="8" s="1"/>
  <c r="O318" i="8"/>
  <c r="O352" i="8" s="1"/>
  <c r="P252" i="8" s="1"/>
  <c r="P285" i="8" s="1"/>
  <c r="N322" i="8"/>
  <c r="N356" i="8" s="1"/>
  <c r="O256" i="8" s="1"/>
  <c r="O289" i="8" s="1"/>
  <c r="O321" i="8"/>
  <c r="O355" i="8" s="1"/>
  <c r="P255" i="8" s="1"/>
  <c r="P288" i="8" s="1"/>
  <c r="N432" i="8"/>
  <c r="N495" i="8"/>
  <c r="N464" i="8"/>
  <c r="N527" i="8" s="1"/>
  <c r="M527" i="8"/>
  <c r="N339" i="8"/>
  <c r="N373" i="8" s="1"/>
  <c r="O273" i="8" s="1"/>
  <c r="O306" i="8" s="1"/>
  <c r="L532" i="8"/>
  <c r="N338" i="8"/>
  <c r="N372" i="8" s="1"/>
  <c r="O272" i="8" s="1"/>
  <c r="O305" i="8" s="1"/>
  <c r="N333" i="8"/>
  <c r="N367" i="8" s="1"/>
  <c r="O267" i="8" s="1"/>
  <c r="O300" i="8" s="1"/>
  <c r="J380" i="22"/>
  <c r="K280" i="22" s="1"/>
  <c r="J412" i="22"/>
  <c r="J379" i="22"/>
  <c r="K279" i="22" s="1"/>
  <c r="J411" i="22"/>
  <c r="J378" i="22"/>
  <c r="K278" i="22" s="1"/>
  <c r="J410" i="22"/>
  <c r="J376" i="22"/>
  <c r="K276" i="22" s="1"/>
  <c r="J408" i="22"/>
  <c r="J375" i="22"/>
  <c r="K275" i="22" s="1"/>
  <c r="J407" i="22"/>
  <c r="J374" i="22"/>
  <c r="K274" i="22" s="1"/>
  <c r="J406" i="22"/>
  <c r="J364" i="22"/>
  <c r="K264" i="22" s="1"/>
  <c r="J396" i="22"/>
  <c r="J363" i="22"/>
  <c r="K263" i="22" s="1"/>
  <c r="J395" i="22"/>
  <c r="J362" i="22"/>
  <c r="K262" i="22" s="1"/>
  <c r="J394" i="22"/>
  <c r="J360" i="22"/>
  <c r="K260" i="22" s="1"/>
  <c r="J392" i="22"/>
  <c r="J359" i="22"/>
  <c r="K259" i="22" s="1"/>
  <c r="J391" i="22"/>
  <c r="J358" i="22"/>
  <c r="K258" i="22" s="1"/>
  <c r="J390" i="22"/>
  <c r="J316" i="22"/>
  <c r="I509" i="22"/>
  <c r="I540" i="22"/>
  <c r="J317" i="22"/>
  <c r="I510" i="22"/>
  <c r="I541" i="22"/>
  <c r="J318" i="22"/>
  <c r="I511" i="22"/>
  <c r="I542" i="22"/>
  <c r="J320" i="22"/>
  <c r="I513" i="22"/>
  <c r="I544" i="22"/>
  <c r="J321" i="22"/>
  <c r="I514" i="22"/>
  <c r="I545" i="22"/>
  <c r="J322" i="22"/>
  <c r="I515" i="22"/>
  <c r="I546" i="22"/>
  <c r="J372" i="22"/>
  <c r="K272" i="22" s="1"/>
  <c r="J404" i="22"/>
  <c r="J371" i="22"/>
  <c r="K271" i="22" s="1"/>
  <c r="J403" i="22"/>
  <c r="J370" i="22"/>
  <c r="K270" i="22" s="1"/>
  <c r="J402" i="22"/>
  <c r="J368" i="22"/>
  <c r="K268" i="22" s="1"/>
  <c r="J400" i="22"/>
  <c r="J367" i="22"/>
  <c r="K267" i="22" s="1"/>
  <c r="J399" i="22"/>
  <c r="J366" i="22"/>
  <c r="K266" i="22" s="1"/>
  <c r="J398" i="22"/>
  <c r="J331" i="21"/>
  <c r="I524" i="21"/>
  <c r="I555" i="21"/>
  <c r="J332" i="21"/>
  <c r="I525" i="21"/>
  <c r="I556" i="21"/>
  <c r="J333" i="21"/>
  <c r="I526" i="21"/>
  <c r="I557" i="21"/>
  <c r="J335" i="21"/>
  <c r="I528" i="21"/>
  <c r="I559" i="21"/>
  <c r="J336" i="21"/>
  <c r="I529" i="21"/>
  <c r="I560" i="21"/>
  <c r="J337" i="21"/>
  <c r="I530" i="21"/>
  <c r="I561" i="21"/>
  <c r="J315" i="21"/>
  <c r="I508" i="21"/>
  <c r="I539" i="21"/>
  <c r="J316" i="21"/>
  <c r="I509" i="21"/>
  <c r="I540" i="21"/>
  <c r="J317" i="21"/>
  <c r="I510" i="21"/>
  <c r="I541" i="21"/>
  <c r="J319" i="21"/>
  <c r="I512" i="21"/>
  <c r="I543" i="21"/>
  <c r="J320" i="21"/>
  <c r="I513" i="21"/>
  <c r="I544" i="21"/>
  <c r="J321" i="21"/>
  <c r="I514" i="21"/>
  <c r="I545" i="21"/>
  <c r="J347" i="21"/>
  <c r="K247" i="21" s="1"/>
  <c r="J379" i="21"/>
  <c r="J346" i="21"/>
  <c r="K246" i="21" s="1"/>
  <c r="J378" i="21"/>
  <c r="J345" i="21"/>
  <c r="K245" i="21" s="1"/>
  <c r="J377" i="21"/>
  <c r="J343" i="21"/>
  <c r="K243" i="21" s="1"/>
  <c r="J375" i="21"/>
  <c r="J342" i="21"/>
  <c r="K242" i="21" s="1"/>
  <c r="J374" i="21"/>
  <c r="J341" i="21"/>
  <c r="K241" i="21" s="1"/>
  <c r="J373" i="21"/>
  <c r="J363" i="21"/>
  <c r="K263" i="21" s="1"/>
  <c r="J395" i="21"/>
  <c r="J362" i="21"/>
  <c r="K262" i="21" s="1"/>
  <c r="J394" i="21"/>
  <c r="J361" i="21"/>
  <c r="K261" i="21" s="1"/>
  <c r="J393" i="21"/>
  <c r="J359" i="21"/>
  <c r="K259" i="21" s="1"/>
  <c r="J391" i="21"/>
  <c r="J358" i="21"/>
  <c r="K258" i="21" s="1"/>
  <c r="J390" i="21"/>
  <c r="J357" i="21"/>
  <c r="K257" i="21" s="1"/>
  <c r="J389" i="21"/>
  <c r="P401" i="8"/>
  <c r="P433" i="8" s="1"/>
  <c r="O457" i="8"/>
  <c r="O520" i="8" s="1"/>
  <c r="O488" i="8"/>
  <c r="O551" i="8" s="1"/>
  <c r="O376" i="8"/>
  <c r="O440" i="8" s="1"/>
  <c r="O503" i="8" s="1"/>
  <c r="O475" i="8"/>
  <c r="O538" i="8" s="1"/>
  <c r="O444" i="8"/>
  <c r="O507" i="8" s="1"/>
  <c r="N522" i="8"/>
  <c r="N553" i="8"/>
  <c r="O375" i="8"/>
  <c r="O407" i="8" s="1"/>
  <c r="N502" i="8"/>
  <c r="O392" i="8"/>
  <c r="O413" i="8"/>
  <c r="O445" i="8"/>
  <c r="O508" i="8" s="1"/>
  <c r="O476" i="8"/>
  <c r="O539" i="8" s="1"/>
  <c r="O391" i="8"/>
  <c r="P325" i="8"/>
  <c r="P359" i="8" s="1"/>
  <c r="Q259" i="8" s="1"/>
  <c r="Q292" i="8" s="1"/>
  <c r="P323" i="8"/>
  <c r="P357" i="8" s="1"/>
  <c r="Q257" i="8" s="1"/>
  <c r="Q281" i="8"/>
  <c r="P327" i="8"/>
  <c r="P361" i="8" s="1"/>
  <c r="Q261" i="8" s="1"/>
  <c r="Q294" i="8" s="1"/>
  <c r="P337" i="8"/>
  <c r="P371" i="8" s="1"/>
  <c r="Q271" i="8" s="1"/>
  <c r="P276" i="8"/>
  <c r="P326" i="8"/>
  <c r="P360" i="8" s="1"/>
  <c r="Q260" i="8" s="1"/>
  <c r="Q293" i="8" s="1"/>
  <c r="Q335" i="8"/>
  <c r="Q369" i="8" s="1"/>
  <c r="R269" i="8" s="1"/>
  <c r="R302" i="8" s="1"/>
  <c r="P331" i="8"/>
  <c r="P365" i="8" s="1"/>
  <c r="Q265" i="8" s="1"/>
  <c r="P317" i="8"/>
  <c r="P351" i="8" s="1"/>
  <c r="Q251" i="8" s="1"/>
  <c r="Q284" i="8" s="1"/>
  <c r="P310" i="8"/>
  <c r="P344" i="8" s="1"/>
  <c r="Q244" i="8" s="1"/>
  <c r="O313" i="8"/>
  <c r="O347" i="8" s="1"/>
  <c r="P247" i="8" s="1"/>
  <c r="P311" i="8"/>
  <c r="P345" i="8" s="1"/>
  <c r="Q245" i="8" s="1"/>
  <c r="P296" i="8"/>
  <c r="P380" i="8"/>
  <c r="P315" i="8"/>
  <c r="P349" i="8" s="1"/>
  <c r="Q249" i="8" s="1"/>
  <c r="Q282" i="8" s="1"/>
  <c r="O492" i="8" l="1"/>
  <c r="O429" i="8"/>
  <c r="O441" i="8"/>
  <c r="O409" i="8"/>
  <c r="O427" i="8"/>
  <c r="N396" i="8"/>
  <c r="O330" i="8"/>
  <c r="O364" i="8" s="1"/>
  <c r="P264" i="8" s="1"/>
  <c r="P297" i="8" s="1"/>
  <c r="M460" i="8"/>
  <c r="M428" i="8"/>
  <c r="M491" i="8"/>
  <c r="N461" i="8"/>
  <c r="N524" i="8" s="1"/>
  <c r="N492" i="8"/>
  <c r="N555" i="8" s="1"/>
  <c r="N429" i="8"/>
  <c r="N441" i="8"/>
  <c r="N504" i="8" s="1"/>
  <c r="N472" i="8"/>
  <c r="N409" i="8"/>
  <c r="N547" i="8"/>
  <c r="M469" i="8"/>
  <c r="M532" i="8" s="1"/>
  <c r="M500" i="8"/>
  <c r="M563" i="8" s="1"/>
  <c r="O516" i="8"/>
  <c r="M463" i="8"/>
  <c r="M526" i="8" s="1"/>
  <c r="M494" i="8"/>
  <c r="M557" i="8" s="1"/>
  <c r="N467" i="8"/>
  <c r="N530" i="8" s="1"/>
  <c r="O498" i="8"/>
  <c r="N558" i="8"/>
  <c r="N498" i="8"/>
  <c r="N561" i="8" s="1"/>
  <c r="N514" i="8"/>
  <c r="O490" i="8"/>
  <c r="O553" i="8" s="1"/>
  <c r="N482" i="8"/>
  <c r="N545" i="8" s="1"/>
  <c r="N516" i="8"/>
  <c r="M515" i="8"/>
  <c r="N496" i="8"/>
  <c r="N559" i="8" s="1"/>
  <c r="N419" i="8"/>
  <c r="O415" i="8"/>
  <c r="O435" i="8"/>
  <c r="N433" i="8"/>
  <c r="N528" i="8"/>
  <c r="N511" i="8"/>
  <c r="M436" i="8"/>
  <c r="O385" i="8"/>
  <c r="O480" i="8" s="1"/>
  <c r="M420" i="8"/>
  <c r="N480" i="8"/>
  <c r="N543" i="8" s="1"/>
  <c r="N449" i="8"/>
  <c r="N512" i="8" s="1"/>
  <c r="M483" i="8"/>
  <c r="M546" i="8" s="1"/>
  <c r="M468" i="8"/>
  <c r="M531" i="8" s="1"/>
  <c r="O447" i="8"/>
  <c r="N479" i="8"/>
  <c r="N542" i="8" s="1"/>
  <c r="N416" i="8"/>
  <c r="N388" i="8"/>
  <c r="N420" i="8" s="1"/>
  <c r="P383" i="8"/>
  <c r="P447" i="8" s="1"/>
  <c r="N399" i="8"/>
  <c r="N494" i="8" s="1"/>
  <c r="N405" i="8"/>
  <c r="N437" i="8" s="1"/>
  <c r="P389" i="8"/>
  <c r="P421" i="8" s="1"/>
  <c r="N447" i="8"/>
  <c r="N510" i="8" s="1"/>
  <c r="N404" i="8"/>
  <c r="N436" i="8" s="1"/>
  <c r="O387" i="8"/>
  <c r="O451" i="8" s="1"/>
  <c r="O514" i="8" s="1"/>
  <c r="N478" i="8"/>
  <c r="N541" i="8" s="1"/>
  <c r="P496" i="8"/>
  <c r="P465" i="8"/>
  <c r="O496" i="8"/>
  <c r="O465" i="8"/>
  <c r="O528" i="8" s="1"/>
  <c r="O400" i="8"/>
  <c r="O464" i="8" s="1"/>
  <c r="O384" i="8"/>
  <c r="O416" i="8" s="1"/>
  <c r="Q401" i="8"/>
  <c r="Q465" i="8" s="1"/>
  <c r="O333" i="8"/>
  <c r="O367" i="8" s="1"/>
  <c r="P267" i="8" s="1"/>
  <c r="P300" i="8" s="1"/>
  <c r="O338" i="8"/>
  <c r="O372" i="8" s="1"/>
  <c r="P272" i="8" s="1"/>
  <c r="P305" i="8" s="1"/>
  <c r="M562" i="8"/>
  <c r="O339" i="8"/>
  <c r="O373" i="8" s="1"/>
  <c r="P273" i="8" s="1"/>
  <c r="P306" i="8" s="1"/>
  <c r="P334" i="8"/>
  <c r="P368" i="8" s="1"/>
  <c r="Q268" i="8" s="1"/>
  <c r="Q301" i="8" s="1"/>
  <c r="P321" i="8"/>
  <c r="P355" i="8" s="1"/>
  <c r="Q255" i="8" s="1"/>
  <c r="Q288" i="8" s="1"/>
  <c r="O322" i="8"/>
  <c r="O356" i="8" s="1"/>
  <c r="P256" i="8" s="1"/>
  <c r="P289" i="8" s="1"/>
  <c r="P322" i="8" s="1"/>
  <c r="P356" i="8" s="1"/>
  <c r="Q256" i="8" s="1"/>
  <c r="P318" i="8"/>
  <c r="P352" i="8" s="1"/>
  <c r="Q252" i="8" s="1"/>
  <c r="Q285" i="8" s="1"/>
  <c r="P319" i="8"/>
  <c r="P353" i="8" s="1"/>
  <c r="Q253" i="8" s="1"/>
  <c r="Q286" i="8" s="1"/>
  <c r="Q319" i="8" s="1"/>
  <c r="Q353" i="8" s="1"/>
  <c r="R253" i="8" s="1"/>
  <c r="R286" i="8" s="1"/>
  <c r="R319" i="8" s="1"/>
  <c r="R353" i="8" s="1"/>
  <c r="S253" i="8" s="1"/>
  <c r="S286" i="8" s="1"/>
  <c r="J484" i="21"/>
  <c r="J453" i="21"/>
  <c r="J421" i="21"/>
  <c r="K290" i="21"/>
  <c r="J485" i="21"/>
  <c r="J454" i="21"/>
  <c r="J422" i="21"/>
  <c r="K291" i="21"/>
  <c r="J486" i="21"/>
  <c r="J455" i="21"/>
  <c r="J423" i="21"/>
  <c r="K292" i="21"/>
  <c r="J488" i="21"/>
  <c r="J457" i="21"/>
  <c r="J425" i="21"/>
  <c r="K294" i="21"/>
  <c r="J489" i="21"/>
  <c r="J458" i="21"/>
  <c r="J426" i="21"/>
  <c r="K295" i="21"/>
  <c r="J490" i="21"/>
  <c r="J459" i="21"/>
  <c r="J427" i="21"/>
  <c r="K296" i="21"/>
  <c r="J468" i="21"/>
  <c r="J437" i="21"/>
  <c r="J405" i="21"/>
  <c r="K274" i="21"/>
  <c r="J469" i="21"/>
  <c r="J438" i="21"/>
  <c r="J406" i="21"/>
  <c r="K275" i="21"/>
  <c r="J470" i="21"/>
  <c r="J439" i="21"/>
  <c r="J407" i="21"/>
  <c r="K276" i="21"/>
  <c r="J472" i="21"/>
  <c r="J441" i="21"/>
  <c r="J409" i="21"/>
  <c r="K278" i="21"/>
  <c r="J473" i="21"/>
  <c r="J442" i="21"/>
  <c r="J410" i="21"/>
  <c r="K279" i="21"/>
  <c r="J474" i="21"/>
  <c r="J443" i="21"/>
  <c r="J411" i="21"/>
  <c r="K280" i="21"/>
  <c r="J355" i="21"/>
  <c r="K255" i="21" s="1"/>
  <c r="J387" i="21"/>
  <c r="J354" i="21"/>
  <c r="K254" i="21" s="1"/>
  <c r="J386" i="21"/>
  <c r="J353" i="21"/>
  <c r="K253" i="21" s="1"/>
  <c r="J385" i="21"/>
  <c r="J351" i="21"/>
  <c r="K251" i="21" s="1"/>
  <c r="J383" i="21"/>
  <c r="J350" i="21"/>
  <c r="K250" i="21" s="1"/>
  <c r="J382" i="21"/>
  <c r="J349" i="21"/>
  <c r="K249" i="21" s="1"/>
  <c r="J381" i="21"/>
  <c r="J371" i="21"/>
  <c r="K271" i="21" s="1"/>
  <c r="J403" i="21"/>
  <c r="J370" i="21"/>
  <c r="K270" i="21" s="1"/>
  <c r="J402" i="21"/>
  <c r="J369" i="21"/>
  <c r="K269" i="21" s="1"/>
  <c r="J401" i="21"/>
  <c r="J367" i="21"/>
  <c r="K267" i="21" s="1"/>
  <c r="J399" i="21"/>
  <c r="J366" i="21"/>
  <c r="K266" i="21" s="1"/>
  <c r="J398" i="21"/>
  <c r="J365" i="21"/>
  <c r="K265" i="21" s="1"/>
  <c r="J397" i="21"/>
  <c r="J493" i="22"/>
  <c r="J462" i="22"/>
  <c r="J430" i="22"/>
  <c r="K299" i="22"/>
  <c r="J494" i="22"/>
  <c r="J463" i="22"/>
  <c r="J431" i="22"/>
  <c r="K300" i="22"/>
  <c r="J495" i="22"/>
  <c r="J464" i="22"/>
  <c r="J432" i="22"/>
  <c r="K301" i="22"/>
  <c r="J497" i="22"/>
  <c r="J466" i="22"/>
  <c r="J434" i="22"/>
  <c r="K303" i="22"/>
  <c r="J498" i="22"/>
  <c r="J467" i="22"/>
  <c r="J435" i="22"/>
  <c r="K304" i="22"/>
  <c r="J499" i="22"/>
  <c r="J468" i="22"/>
  <c r="J436" i="22"/>
  <c r="K305" i="22"/>
  <c r="J356" i="22"/>
  <c r="K256" i="22" s="1"/>
  <c r="J388" i="22"/>
  <c r="J355" i="22"/>
  <c r="K255" i="22" s="1"/>
  <c r="J387" i="22"/>
  <c r="J354" i="22"/>
  <c r="K254" i="22" s="1"/>
  <c r="J386" i="22"/>
  <c r="J352" i="22"/>
  <c r="K252" i="22" s="1"/>
  <c r="J384" i="22"/>
  <c r="J351" i="22"/>
  <c r="K251" i="22" s="1"/>
  <c r="J383" i="22"/>
  <c r="J350" i="22"/>
  <c r="K250" i="22" s="1"/>
  <c r="J382" i="22"/>
  <c r="J485" i="22"/>
  <c r="J454" i="22"/>
  <c r="J422" i="22"/>
  <c r="K291" i="22"/>
  <c r="J486" i="22"/>
  <c r="J455" i="22"/>
  <c r="J423" i="22"/>
  <c r="K292" i="22"/>
  <c r="J487" i="22"/>
  <c r="J456" i="22"/>
  <c r="J424" i="22"/>
  <c r="K293" i="22"/>
  <c r="J489" i="22"/>
  <c r="J458" i="22"/>
  <c r="J426" i="22"/>
  <c r="K295" i="22"/>
  <c r="J490" i="22"/>
  <c r="J459" i="22"/>
  <c r="J427" i="22"/>
  <c r="K296" i="22"/>
  <c r="J491" i="22"/>
  <c r="J460" i="22"/>
  <c r="J428" i="22"/>
  <c r="K297" i="22"/>
  <c r="J501" i="22"/>
  <c r="J470" i="22"/>
  <c r="J438" i="22"/>
  <c r="K307" i="22"/>
  <c r="J502" i="22"/>
  <c r="J471" i="22"/>
  <c r="J439" i="22"/>
  <c r="K308" i="22"/>
  <c r="J503" i="22"/>
  <c r="J472" i="22"/>
  <c r="J440" i="22"/>
  <c r="K309" i="22"/>
  <c r="J505" i="22"/>
  <c r="J474" i="22"/>
  <c r="J442" i="22"/>
  <c r="K311" i="22"/>
  <c r="J506" i="22"/>
  <c r="J475" i="22"/>
  <c r="J443" i="22"/>
  <c r="K312" i="22"/>
  <c r="J507" i="22"/>
  <c r="J476" i="22"/>
  <c r="J444" i="22"/>
  <c r="K313" i="22"/>
  <c r="O408" i="8"/>
  <c r="O471" i="8"/>
  <c r="O534" i="8" s="1"/>
  <c r="P393" i="8"/>
  <c r="P488" i="8" s="1"/>
  <c r="P551" i="8" s="1"/>
  <c r="P397" i="8"/>
  <c r="P492" i="8" s="1"/>
  <c r="P403" i="8"/>
  <c r="P467" i="8" s="1"/>
  <c r="P376" i="8"/>
  <c r="P408" i="8" s="1"/>
  <c r="O470" i="8"/>
  <c r="O533" i="8" s="1"/>
  <c r="O439" i="8"/>
  <c r="O502" i="8" s="1"/>
  <c r="P377" i="8"/>
  <c r="P392" i="8"/>
  <c r="P424" i="8" s="1"/>
  <c r="O379" i="8"/>
  <c r="O474" i="8" s="1"/>
  <c r="O537" i="8" s="1"/>
  <c r="P391" i="8"/>
  <c r="P455" i="8" s="1"/>
  <c r="O424" i="8"/>
  <c r="O487" i="8"/>
  <c r="O550" i="8" s="1"/>
  <c r="O456" i="8"/>
  <c r="O519" i="8" s="1"/>
  <c r="P412" i="8"/>
  <c r="P475" i="8"/>
  <c r="P538" i="8" s="1"/>
  <c r="P444" i="8"/>
  <c r="P507" i="8" s="1"/>
  <c r="O423" i="8"/>
  <c r="O455" i="8"/>
  <c r="O518" i="8" s="1"/>
  <c r="O486" i="8"/>
  <c r="O549" i="8" s="1"/>
  <c r="P381" i="8"/>
  <c r="Q277" i="8"/>
  <c r="P280" i="8"/>
  <c r="Q325" i="8"/>
  <c r="Q359" i="8" s="1"/>
  <c r="R259" i="8" s="1"/>
  <c r="Q327" i="8"/>
  <c r="Q361" i="8" s="1"/>
  <c r="R261" i="8" s="1"/>
  <c r="R294" i="8" s="1"/>
  <c r="Q317" i="8"/>
  <c r="Q351" i="8" s="1"/>
  <c r="R251" i="8" s="1"/>
  <c r="P329" i="8"/>
  <c r="P363" i="8" s="1"/>
  <c r="Q263" i="8" s="1"/>
  <c r="R335" i="8"/>
  <c r="R369" i="8" s="1"/>
  <c r="S269" i="8" s="1"/>
  <c r="S302" i="8" s="1"/>
  <c r="Q315" i="8"/>
  <c r="Q349" i="8" s="1"/>
  <c r="R249" i="8" s="1"/>
  <c r="Q298" i="8"/>
  <c r="Q304" i="8"/>
  <c r="Q314" i="8"/>
  <c r="Q348" i="8" s="1"/>
  <c r="R248" i="8" s="1"/>
  <c r="Q290" i="8"/>
  <c r="Q326" i="8"/>
  <c r="Q360" i="8" s="1"/>
  <c r="R260" i="8" s="1"/>
  <c r="P309" i="8"/>
  <c r="P343" i="8" s="1"/>
  <c r="Q243" i="8" s="1"/>
  <c r="Q278" i="8"/>
  <c r="P555" i="8" l="1"/>
  <c r="O559" i="8"/>
  <c r="P453" i="8"/>
  <c r="P516" i="8" s="1"/>
  <c r="P484" i="8"/>
  <c r="P547" i="8" s="1"/>
  <c r="O396" i="8"/>
  <c r="N557" i="8"/>
  <c r="N535" i="8"/>
  <c r="O535" i="8"/>
  <c r="O504" i="8"/>
  <c r="O524" i="8"/>
  <c r="O555" i="8"/>
  <c r="M554" i="8"/>
  <c r="M523" i="8"/>
  <c r="O428" i="8"/>
  <c r="O491" i="8"/>
  <c r="O460" i="8"/>
  <c r="P330" i="8"/>
  <c r="P364" i="8" s="1"/>
  <c r="Q264" i="8" s="1"/>
  <c r="Q297" i="8" s="1"/>
  <c r="N428" i="8"/>
  <c r="N491" i="8"/>
  <c r="N554" i="8" s="1"/>
  <c r="N460" i="8"/>
  <c r="N523" i="8" s="1"/>
  <c r="P530" i="8"/>
  <c r="O561" i="8"/>
  <c r="Q392" i="8"/>
  <c r="Q487" i="8" s="1"/>
  <c r="O530" i="8"/>
  <c r="N452" i="8"/>
  <c r="N515" i="8" s="1"/>
  <c r="N463" i="8"/>
  <c r="N526" i="8" s="1"/>
  <c r="P385" i="8"/>
  <c r="P417" i="8" s="1"/>
  <c r="P510" i="8"/>
  <c r="O510" i="8"/>
  <c r="O417" i="8"/>
  <c r="N483" i="8"/>
  <c r="N546" i="8" s="1"/>
  <c r="P478" i="8"/>
  <c r="P541" i="8" s="1"/>
  <c r="P415" i="8"/>
  <c r="P387" i="8"/>
  <c r="P482" i="8" s="1"/>
  <c r="O543" i="8"/>
  <c r="O449" i="8"/>
  <c r="O512" i="8" s="1"/>
  <c r="O541" i="8"/>
  <c r="N469" i="8"/>
  <c r="N532" i="8" s="1"/>
  <c r="N431" i="8"/>
  <c r="N500" i="8"/>
  <c r="N563" i="8" s="1"/>
  <c r="O479" i="8"/>
  <c r="O542" i="8" s="1"/>
  <c r="O419" i="8"/>
  <c r="O482" i="8"/>
  <c r="O545" i="8" s="1"/>
  <c r="O448" i="8"/>
  <c r="O511" i="8" s="1"/>
  <c r="N499" i="8"/>
  <c r="N562" i="8" s="1"/>
  <c r="O432" i="8"/>
  <c r="O495" i="8"/>
  <c r="O558" i="8" s="1"/>
  <c r="P528" i="8"/>
  <c r="R401" i="8"/>
  <c r="R433" i="8" s="1"/>
  <c r="O405" i="8"/>
  <c r="O469" i="8" s="1"/>
  <c r="O388" i="8"/>
  <c r="O452" i="8" s="1"/>
  <c r="P400" i="8"/>
  <c r="P432" i="8" s="1"/>
  <c r="O404" i="8"/>
  <c r="O436" i="8" s="1"/>
  <c r="Q528" i="8"/>
  <c r="N468" i="8"/>
  <c r="N531" i="8" s="1"/>
  <c r="P559" i="8"/>
  <c r="P384" i="8"/>
  <c r="P479" i="8" s="1"/>
  <c r="O399" i="8"/>
  <c r="O431" i="8" s="1"/>
  <c r="Q496" i="8"/>
  <c r="Q559" i="8" s="1"/>
  <c r="Q433" i="8"/>
  <c r="Q391" i="8"/>
  <c r="Q486" i="8" s="1"/>
  <c r="Q383" i="8"/>
  <c r="Q415" i="8" s="1"/>
  <c r="O443" i="8"/>
  <c r="O506" i="8" s="1"/>
  <c r="O411" i="8"/>
  <c r="P435" i="8"/>
  <c r="P498" i="8"/>
  <c r="P561" i="8" s="1"/>
  <c r="Q385" i="8"/>
  <c r="Q417" i="8" s="1"/>
  <c r="P429" i="8"/>
  <c r="Q318" i="8"/>
  <c r="Q352" i="8" s="1"/>
  <c r="R252" i="8" s="1"/>
  <c r="R285" i="8" s="1"/>
  <c r="R318" i="8" s="1"/>
  <c r="R352" i="8" s="1"/>
  <c r="S252" i="8" s="1"/>
  <c r="Q321" i="8"/>
  <c r="Q355" i="8" s="1"/>
  <c r="R255" i="8" s="1"/>
  <c r="R288" i="8" s="1"/>
  <c r="Q334" i="8"/>
  <c r="Q368" i="8" s="1"/>
  <c r="R268" i="8" s="1"/>
  <c r="R301" i="8" s="1"/>
  <c r="O527" i="8"/>
  <c r="P339" i="8"/>
  <c r="P373" i="8" s="1"/>
  <c r="Q273" i="8" s="1"/>
  <c r="Q306" i="8" s="1"/>
  <c r="P338" i="8"/>
  <c r="P372" i="8" s="1"/>
  <c r="Q272" i="8" s="1"/>
  <c r="Q305" i="8" s="1"/>
  <c r="Q338" i="8" s="1"/>
  <c r="Q372" i="8" s="1"/>
  <c r="R272" i="8" s="1"/>
  <c r="R305" i="8" s="1"/>
  <c r="P333" i="8"/>
  <c r="P367" i="8" s="1"/>
  <c r="Q267" i="8" s="1"/>
  <c r="Q300" i="8" s="1"/>
  <c r="K346" i="22"/>
  <c r="J539" i="22"/>
  <c r="J570" i="22"/>
  <c r="K345" i="22"/>
  <c r="J538" i="22"/>
  <c r="J569" i="22"/>
  <c r="K344" i="22"/>
  <c r="J537" i="22"/>
  <c r="J568" i="22"/>
  <c r="K342" i="22"/>
  <c r="J535" i="22"/>
  <c r="J566" i="22"/>
  <c r="K341" i="22"/>
  <c r="J534" i="22"/>
  <c r="J565" i="22"/>
  <c r="K340" i="22"/>
  <c r="J533" i="22"/>
  <c r="J564" i="22"/>
  <c r="K330" i="22"/>
  <c r="J523" i="22"/>
  <c r="J554" i="22"/>
  <c r="K329" i="22"/>
  <c r="J522" i="22"/>
  <c r="J553" i="22"/>
  <c r="K328" i="22"/>
  <c r="J521" i="22"/>
  <c r="J552" i="22"/>
  <c r="K326" i="22"/>
  <c r="J519" i="22"/>
  <c r="J550" i="22"/>
  <c r="K325" i="22"/>
  <c r="J518" i="22"/>
  <c r="J549" i="22"/>
  <c r="K324" i="22"/>
  <c r="J517" i="22"/>
  <c r="J548" i="22"/>
  <c r="J477" i="22"/>
  <c r="J446" i="22"/>
  <c r="J414" i="22"/>
  <c r="K283" i="22"/>
  <c r="J478" i="22"/>
  <c r="J447" i="22"/>
  <c r="J415" i="22"/>
  <c r="K284" i="22"/>
  <c r="J479" i="22"/>
  <c r="J448" i="22"/>
  <c r="J416" i="22"/>
  <c r="K285" i="22"/>
  <c r="J481" i="22"/>
  <c r="J450" i="22"/>
  <c r="J418" i="22"/>
  <c r="K287" i="22"/>
  <c r="J482" i="22"/>
  <c r="J451" i="22"/>
  <c r="J419" i="22"/>
  <c r="K288" i="22"/>
  <c r="J483" i="22"/>
  <c r="J452" i="22"/>
  <c r="J420" i="22"/>
  <c r="K289" i="22"/>
  <c r="K338" i="22"/>
  <c r="J531" i="22"/>
  <c r="J562" i="22"/>
  <c r="K337" i="22"/>
  <c r="J530" i="22"/>
  <c r="J561" i="22"/>
  <c r="K336" i="22"/>
  <c r="J529" i="22"/>
  <c r="J560" i="22"/>
  <c r="K334" i="22"/>
  <c r="J527" i="22"/>
  <c r="J558" i="22"/>
  <c r="K333" i="22"/>
  <c r="J526" i="22"/>
  <c r="J557" i="22"/>
  <c r="K332" i="22"/>
  <c r="J525" i="22"/>
  <c r="J556" i="22"/>
  <c r="J492" i="21"/>
  <c r="J461" i="21"/>
  <c r="J429" i="21"/>
  <c r="K298" i="21"/>
  <c r="J493" i="21"/>
  <c r="J462" i="21"/>
  <c r="J430" i="21"/>
  <c r="K299" i="21"/>
  <c r="J494" i="21"/>
  <c r="J463" i="21"/>
  <c r="J431" i="21"/>
  <c r="K300" i="21"/>
  <c r="J496" i="21"/>
  <c r="J465" i="21"/>
  <c r="J433" i="21"/>
  <c r="K302" i="21"/>
  <c r="J497" i="21"/>
  <c r="J466" i="21"/>
  <c r="J434" i="21"/>
  <c r="K303" i="21"/>
  <c r="J498" i="21"/>
  <c r="J467" i="21"/>
  <c r="J435" i="21"/>
  <c r="K304" i="21"/>
  <c r="J476" i="21"/>
  <c r="J445" i="21"/>
  <c r="J413" i="21"/>
  <c r="K282" i="21"/>
  <c r="J477" i="21"/>
  <c r="J446" i="21"/>
  <c r="J414" i="21"/>
  <c r="K283" i="21"/>
  <c r="J478" i="21"/>
  <c r="J447" i="21"/>
  <c r="J415" i="21"/>
  <c r="K284" i="21"/>
  <c r="J480" i="21"/>
  <c r="J449" i="21"/>
  <c r="J417" i="21"/>
  <c r="K286" i="21"/>
  <c r="J481" i="21"/>
  <c r="J450" i="21"/>
  <c r="J418" i="21"/>
  <c r="K287" i="21"/>
  <c r="J482" i="21"/>
  <c r="J451" i="21"/>
  <c r="J419" i="21"/>
  <c r="K288" i="21"/>
  <c r="K313" i="21"/>
  <c r="J506" i="21"/>
  <c r="J537" i="21"/>
  <c r="K312" i="21"/>
  <c r="J505" i="21"/>
  <c r="J536" i="21"/>
  <c r="K311" i="21"/>
  <c r="J504" i="21"/>
  <c r="J535" i="21"/>
  <c r="K309" i="21"/>
  <c r="J502" i="21"/>
  <c r="J533" i="21"/>
  <c r="K308" i="21"/>
  <c r="J501" i="21"/>
  <c r="J532" i="21"/>
  <c r="K307" i="21"/>
  <c r="J500" i="21"/>
  <c r="J531" i="21"/>
  <c r="K329" i="21"/>
  <c r="J522" i="21"/>
  <c r="J553" i="21"/>
  <c r="K328" i="21"/>
  <c r="J521" i="21"/>
  <c r="J552" i="21"/>
  <c r="K327" i="21"/>
  <c r="J520" i="21"/>
  <c r="J551" i="21"/>
  <c r="K325" i="21"/>
  <c r="J518" i="21"/>
  <c r="J549" i="21"/>
  <c r="K324" i="21"/>
  <c r="J517" i="21"/>
  <c r="J548" i="21"/>
  <c r="K323" i="21"/>
  <c r="J516" i="21"/>
  <c r="J547" i="21"/>
  <c r="P457" i="8"/>
  <c r="P520" i="8" s="1"/>
  <c r="P425" i="8"/>
  <c r="P461" i="8"/>
  <c r="P524" i="8" s="1"/>
  <c r="Q381" i="8"/>
  <c r="Q413" i="8" s="1"/>
  <c r="P518" i="8"/>
  <c r="P423" i="8"/>
  <c r="P440" i="8"/>
  <c r="P503" i="8" s="1"/>
  <c r="P471" i="8"/>
  <c r="P534" i="8" s="1"/>
  <c r="Q380" i="8"/>
  <c r="Q412" i="8" s="1"/>
  <c r="P487" i="8"/>
  <c r="P550" i="8" s="1"/>
  <c r="P456" i="8"/>
  <c r="P519" i="8" s="1"/>
  <c r="P486" i="8"/>
  <c r="P549" i="8" s="1"/>
  <c r="P375" i="8"/>
  <c r="P407" i="8" s="1"/>
  <c r="R385" i="8"/>
  <c r="R449" i="8" s="1"/>
  <c r="P395" i="8"/>
  <c r="P427" i="8" s="1"/>
  <c r="P413" i="8"/>
  <c r="P476" i="8"/>
  <c r="P539" i="8" s="1"/>
  <c r="P445" i="8"/>
  <c r="P508" i="8" s="1"/>
  <c r="P409" i="8"/>
  <c r="P441" i="8"/>
  <c r="P504" i="8" s="1"/>
  <c r="P472" i="8"/>
  <c r="P535" i="8" s="1"/>
  <c r="Q456" i="8"/>
  <c r="Q393" i="8"/>
  <c r="Q289" i="8"/>
  <c r="Q276" i="8"/>
  <c r="R327" i="8"/>
  <c r="R361" i="8" s="1"/>
  <c r="S261" i="8" s="1"/>
  <c r="P388" i="8"/>
  <c r="Q323" i="8"/>
  <c r="Q357" i="8" s="1"/>
  <c r="R257" i="8" s="1"/>
  <c r="R290" i="8" s="1"/>
  <c r="R281" i="8"/>
  <c r="S319" i="8"/>
  <c r="S353" i="8" s="1"/>
  <c r="T253" i="8" s="1"/>
  <c r="T286" i="8" s="1"/>
  <c r="Q331" i="8"/>
  <c r="Q365" i="8" s="1"/>
  <c r="R265" i="8" s="1"/>
  <c r="R293" i="8"/>
  <c r="Q311" i="8"/>
  <c r="Q345" i="8" s="1"/>
  <c r="R245" i="8" s="1"/>
  <c r="R278" i="8" s="1"/>
  <c r="Q310" i="8"/>
  <c r="Q344" i="8" s="1"/>
  <c r="R244" i="8" s="1"/>
  <c r="R277" i="8" s="1"/>
  <c r="S335" i="8"/>
  <c r="S369" i="8" s="1"/>
  <c r="T269" i="8" s="1"/>
  <c r="T302" i="8" s="1"/>
  <c r="Q296" i="8"/>
  <c r="R284" i="8"/>
  <c r="R292" i="8"/>
  <c r="Q337" i="8"/>
  <c r="Q371" i="8" s="1"/>
  <c r="R271" i="8" s="1"/>
  <c r="R304" i="8" s="1"/>
  <c r="P313" i="8"/>
  <c r="P347" i="8" s="1"/>
  <c r="Q247" i="8" s="1"/>
  <c r="Q280" i="8" s="1"/>
  <c r="R282" i="8"/>
  <c r="O554" i="8" l="1"/>
  <c r="Q424" i="8"/>
  <c r="P396" i="8"/>
  <c r="Q330" i="8"/>
  <c r="Q364" i="8" s="1"/>
  <c r="R264" i="8" s="1"/>
  <c r="R297" i="8" s="1"/>
  <c r="O523" i="8"/>
  <c r="O515" i="8"/>
  <c r="P480" i="8"/>
  <c r="P543" i="8" s="1"/>
  <c r="P449" i="8"/>
  <c r="P512" i="8" s="1"/>
  <c r="P451" i="8"/>
  <c r="P514" i="8" s="1"/>
  <c r="P419" i="8"/>
  <c r="Q455" i="8"/>
  <c r="Q518" i="8" s="1"/>
  <c r="Q400" i="8"/>
  <c r="Q432" i="8" s="1"/>
  <c r="P542" i="8"/>
  <c r="Q423" i="8"/>
  <c r="Q447" i="8"/>
  <c r="Q510" i="8" s="1"/>
  <c r="Q478" i="8"/>
  <c r="Q541" i="8" s="1"/>
  <c r="O532" i="8"/>
  <c r="P545" i="8"/>
  <c r="O483" i="8"/>
  <c r="O546" i="8" s="1"/>
  <c r="O420" i="8"/>
  <c r="P448" i="8"/>
  <c r="P511" i="8" s="1"/>
  <c r="P416" i="8"/>
  <c r="R465" i="8"/>
  <c r="R528" i="8" s="1"/>
  <c r="P399" i="8"/>
  <c r="P431" i="8" s="1"/>
  <c r="P404" i="8"/>
  <c r="P436" i="8" s="1"/>
  <c r="R496" i="8"/>
  <c r="R559" i="8" s="1"/>
  <c r="O468" i="8"/>
  <c r="O531" i="8" s="1"/>
  <c r="O499" i="8"/>
  <c r="O562" i="8" s="1"/>
  <c r="P495" i="8"/>
  <c r="P558" i="8" s="1"/>
  <c r="Q389" i="8"/>
  <c r="Q421" i="8" s="1"/>
  <c r="P464" i="8"/>
  <c r="P527" i="8" s="1"/>
  <c r="Q387" i="8"/>
  <c r="Q419" i="8" s="1"/>
  <c r="S401" i="8"/>
  <c r="S433" i="8" s="1"/>
  <c r="O437" i="8"/>
  <c r="O500" i="8"/>
  <c r="O563" i="8" s="1"/>
  <c r="O463" i="8"/>
  <c r="O526" i="8" s="1"/>
  <c r="O494" i="8"/>
  <c r="O557" i="8" s="1"/>
  <c r="Q475" i="8"/>
  <c r="Q538" i="8" s="1"/>
  <c r="Q444" i="8"/>
  <c r="Q507" i="8" s="1"/>
  <c r="Q384" i="8"/>
  <c r="Q448" i="8" s="1"/>
  <c r="S385" i="8"/>
  <c r="S417" i="8" s="1"/>
  <c r="P405" i="8"/>
  <c r="P500" i="8" s="1"/>
  <c r="Q449" i="8"/>
  <c r="Q476" i="8"/>
  <c r="Q539" i="8" s="1"/>
  <c r="Q445" i="8"/>
  <c r="Q508" i="8" s="1"/>
  <c r="Q480" i="8"/>
  <c r="Q333" i="8"/>
  <c r="Q367" i="8" s="1"/>
  <c r="R267" i="8" s="1"/>
  <c r="R300" i="8" s="1"/>
  <c r="Q339" i="8"/>
  <c r="Q373" i="8" s="1"/>
  <c r="R273" i="8" s="1"/>
  <c r="R306" i="8" s="1"/>
  <c r="R334" i="8"/>
  <c r="R368" i="8" s="1"/>
  <c r="S268" i="8" s="1"/>
  <c r="S301" i="8" s="1"/>
  <c r="R321" i="8"/>
  <c r="R355" i="8" s="1"/>
  <c r="S255" i="8" s="1"/>
  <c r="S288" i="8" s="1"/>
  <c r="K357" i="21"/>
  <c r="L257" i="21" s="1"/>
  <c r="K389" i="21"/>
  <c r="K358" i="21"/>
  <c r="L258" i="21" s="1"/>
  <c r="K390" i="21"/>
  <c r="K359" i="21"/>
  <c r="L259" i="21" s="1"/>
  <c r="K391" i="21"/>
  <c r="K361" i="21"/>
  <c r="L261" i="21" s="1"/>
  <c r="K393" i="21"/>
  <c r="K362" i="21"/>
  <c r="L262" i="21" s="1"/>
  <c r="K394" i="21"/>
  <c r="K363" i="21"/>
  <c r="L263" i="21" s="1"/>
  <c r="K395" i="21"/>
  <c r="K341" i="21"/>
  <c r="L241" i="21" s="1"/>
  <c r="K373" i="21"/>
  <c r="K342" i="21"/>
  <c r="L242" i="21" s="1"/>
  <c r="K374" i="21"/>
  <c r="K343" i="21"/>
  <c r="L243" i="21" s="1"/>
  <c r="K375" i="21"/>
  <c r="K345" i="21"/>
  <c r="L245" i="21" s="1"/>
  <c r="K377" i="21"/>
  <c r="K346" i="21"/>
  <c r="L246" i="21" s="1"/>
  <c r="K378" i="21"/>
  <c r="K347" i="21"/>
  <c r="L247" i="21" s="1"/>
  <c r="K379" i="21"/>
  <c r="K321" i="21"/>
  <c r="J514" i="21"/>
  <c r="J545" i="21"/>
  <c r="K320" i="21"/>
  <c r="J513" i="21"/>
  <c r="J544" i="21"/>
  <c r="K319" i="21"/>
  <c r="J512" i="21"/>
  <c r="J543" i="21"/>
  <c r="K317" i="21"/>
  <c r="J510" i="21"/>
  <c r="J541" i="21"/>
  <c r="K316" i="21"/>
  <c r="J509" i="21"/>
  <c r="J540" i="21"/>
  <c r="K315" i="21"/>
  <c r="J508" i="21"/>
  <c r="J539" i="21"/>
  <c r="K337" i="21"/>
  <c r="J530" i="21"/>
  <c r="J561" i="21"/>
  <c r="K336" i="21"/>
  <c r="J529" i="21"/>
  <c r="J560" i="21"/>
  <c r="K335" i="21"/>
  <c r="J528" i="21"/>
  <c r="J559" i="21"/>
  <c r="K333" i="21"/>
  <c r="J526" i="21"/>
  <c r="J557" i="21"/>
  <c r="K332" i="21"/>
  <c r="J525" i="21"/>
  <c r="J556" i="21"/>
  <c r="K331" i="21"/>
  <c r="J524" i="21"/>
  <c r="J555" i="21"/>
  <c r="K366" i="22"/>
  <c r="L266" i="22" s="1"/>
  <c r="K398" i="22"/>
  <c r="K367" i="22"/>
  <c r="L267" i="22" s="1"/>
  <c r="K399" i="22"/>
  <c r="K368" i="22"/>
  <c r="L268" i="22" s="1"/>
  <c r="K400" i="22"/>
  <c r="K370" i="22"/>
  <c r="L270" i="22" s="1"/>
  <c r="K402" i="22"/>
  <c r="K371" i="22"/>
  <c r="L271" i="22" s="1"/>
  <c r="K403" i="22"/>
  <c r="K372" i="22"/>
  <c r="L272" i="22" s="1"/>
  <c r="K404" i="22"/>
  <c r="K322" i="22"/>
  <c r="J515" i="22"/>
  <c r="J546" i="22"/>
  <c r="K321" i="22"/>
  <c r="J514" i="22"/>
  <c r="J545" i="22"/>
  <c r="K320" i="22"/>
  <c r="J513" i="22"/>
  <c r="J544" i="22"/>
  <c r="K318" i="22"/>
  <c r="J511" i="22"/>
  <c r="J542" i="22"/>
  <c r="K317" i="22"/>
  <c r="J510" i="22"/>
  <c r="J541" i="22"/>
  <c r="K316" i="22"/>
  <c r="J509" i="22"/>
  <c r="J540" i="22"/>
  <c r="K358" i="22"/>
  <c r="L258" i="22" s="1"/>
  <c r="K390" i="22"/>
  <c r="K359" i="22"/>
  <c r="L259" i="22" s="1"/>
  <c r="K391" i="22"/>
  <c r="K360" i="22"/>
  <c r="L260" i="22" s="1"/>
  <c r="K392" i="22"/>
  <c r="K362" i="22"/>
  <c r="L262" i="22" s="1"/>
  <c r="K394" i="22"/>
  <c r="K363" i="22"/>
  <c r="L263" i="22" s="1"/>
  <c r="K395" i="22"/>
  <c r="K364" i="22"/>
  <c r="L264" i="22" s="1"/>
  <c r="K396" i="22"/>
  <c r="K374" i="22"/>
  <c r="L274" i="22" s="1"/>
  <c r="K406" i="22"/>
  <c r="K375" i="22"/>
  <c r="L275" i="22" s="1"/>
  <c r="K407" i="22"/>
  <c r="K376" i="22"/>
  <c r="L276" i="22" s="1"/>
  <c r="K408" i="22"/>
  <c r="K378" i="22"/>
  <c r="L278" i="22" s="1"/>
  <c r="K410" i="22"/>
  <c r="K379" i="22"/>
  <c r="L279" i="22" s="1"/>
  <c r="K411" i="22"/>
  <c r="K380" i="22"/>
  <c r="L280" i="22" s="1"/>
  <c r="K412" i="22"/>
  <c r="R393" i="8"/>
  <c r="R425" i="8" s="1"/>
  <c r="R417" i="8"/>
  <c r="Q519" i="8"/>
  <c r="Q549" i="8"/>
  <c r="Q550" i="8"/>
  <c r="P470" i="8"/>
  <c r="P533" i="8" s="1"/>
  <c r="P439" i="8"/>
  <c r="P502" i="8" s="1"/>
  <c r="Q403" i="8"/>
  <c r="Q435" i="8" s="1"/>
  <c r="Q404" i="8"/>
  <c r="Q436" i="8" s="1"/>
  <c r="P459" i="8"/>
  <c r="P522" i="8" s="1"/>
  <c r="P490" i="8"/>
  <c r="P553" i="8" s="1"/>
  <c r="Q377" i="8"/>
  <c r="Q409" i="8" s="1"/>
  <c r="Q376" i="8"/>
  <c r="Q440" i="8" s="1"/>
  <c r="Q503" i="8" s="1"/>
  <c r="R480" i="8"/>
  <c r="P420" i="8"/>
  <c r="P483" i="8"/>
  <c r="P452" i="8"/>
  <c r="P515" i="8" s="1"/>
  <c r="Q425" i="8"/>
  <c r="Q457" i="8"/>
  <c r="Q520" i="8" s="1"/>
  <c r="Q488" i="8"/>
  <c r="Q551" i="8" s="1"/>
  <c r="P379" i="8"/>
  <c r="Q397" i="8"/>
  <c r="R325" i="8"/>
  <c r="R359" i="8" s="1"/>
  <c r="S259" i="8" s="1"/>
  <c r="R317" i="8"/>
  <c r="R351" i="8" s="1"/>
  <c r="S251" i="8" s="1"/>
  <c r="R314" i="8"/>
  <c r="R348" i="8" s="1"/>
  <c r="S248" i="8" s="1"/>
  <c r="S281" i="8" s="1"/>
  <c r="R384" i="8"/>
  <c r="Q329" i="8"/>
  <c r="Q363" i="8" s="1"/>
  <c r="R263" i="8" s="1"/>
  <c r="R296" i="8" s="1"/>
  <c r="R326" i="8"/>
  <c r="R360" i="8" s="1"/>
  <c r="S260" i="8" s="1"/>
  <c r="S293" i="8" s="1"/>
  <c r="R311" i="8"/>
  <c r="R345" i="8" s="1"/>
  <c r="S245" i="8" s="1"/>
  <c r="S294" i="8"/>
  <c r="R298" i="8"/>
  <c r="S285" i="8"/>
  <c r="R323" i="8"/>
  <c r="R357" i="8" s="1"/>
  <c r="S257" i="8" s="1"/>
  <c r="S290" i="8" s="1"/>
  <c r="R310" i="8"/>
  <c r="R344" i="8" s="1"/>
  <c r="S244" i="8" s="1"/>
  <c r="S277" i="8" s="1"/>
  <c r="R338" i="8"/>
  <c r="R372" i="8" s="1"/>
  <c r="S272" i="8" s="1"/>
  <c r="R315" i="8"/>
  <c r="R349" i="8" s="1"/>
  <c r="S249" i="8" s="1"/>
  <c r="S282" i="8" s="1"/>
  <c r="R337" i="8"/>
  <c r="R371" i="8" s="1"/>
  <c r="S271" i="8" s="1"/>
  <c r="T319" i="8"/>
  <c r="T353" i="8" s="1"/>
  <c r="U253" i="8" s="1"/>
  <c r="U286" i="8" s="1"/>
  <c r="T335" i="8"/>
  <c r="T369" i="8" s="1"/>
  <c r="U269" i="8" s="1"/>
  <c r="Q309" i="8"/>
  <c r="Q343" i="8" s="1"/>
  <c r="R243" i="8" s="1"/>
  <c r="Q313" i="8"/>
  <c r="Q347" i="8" s="1"/>
  <c r="R247" i="8" s="1"/>
  <c r="Q322" i="8"/>
  <c r="Q356" i="8" s="1"/>
  <c r="R256" i="8" s="1"/>
  <c r="R289" i="8" s="1"/>
  <c r="Q396" i="8" l="1"/>
  <c r="Q428" i="8" s="1"/>
  <c r="Q543" i="8"/>
  <c r="R512" i="8"/>
  <c r="Q460" i="8"/>
  <c r="R330" i="8"/>
  <c r="R364" i="8" s="1"/>
  <c r="S264" i="8" s="1"/>
  <c r="S297" i="8" s="1"/>
  <c r="P491" i="8"/>
  <c r="P554" i="8" s="1"/>
  <c r="P460" i="8"/>
  <c r="P523" i="8" s="1"/>
  <c r="P428" i="8"/>
  <c r="Q464" i="8"/>
  <c r="Q527" i="8" s="1"/>
  <c r="P463" i="8"/>
  <c r="P526" i="8" s="1"/>
  <c r="R389" i="8"/>
  <c r="R421" i="8" s="1"/>
  <c r="P494" i="8"/>
  <c r="P557" i="8" s="1"/>
  <c r="Q484" i="8"/>
  <c r="Q547" i="8" s="1"/>
  <c r="Q495" i="8"/>
  <c r="Q558" i="8" s="1"/>
  <c r="R457" i="8"/>
  <c r="R520" i="8" s="1"/>
  <c r="R488" i="8"/>
  <c r="R551" i="8" s="1"/>
  <c r="S465" i="8"/>
  <c r="S528" i="8" s="1"/>
  <c r="S496" i="8"/>
  <c r="S559" i="8" s="1"/>
  <c r="R383" i="8"/>
  <c r="R478" i="8" s="1"/>
  <c r="R541" i="8" s="1"/>
  <c r="Q511" i="8"/>
  <c r="R400" i="8"/>
  <c r="R495" i="8" s="1"/>
  <c r="P468" i="8"/>
  <c r="P531" i="8" s="1"/>
  <c r="P546" i="8"/>
  <c r="P499" i="8"/>
  <c r="P562" i="8" s="1"/>
  <c r="Q453" i="8"/>
  <c r="Q516" i="8" s="1"/>
  <c r="R403" i="8"/>
  <c r="R467" i="8" s="1"/>
  <c r="R392" i="8"/>
  <c r="R487" i="8" s="1"/>
  <c r="R550" i="8" s="1"/>
  <c r="Q416" i="8"/>
  <c r="P469" i="8"/>
  <c r="P532" i="8" s="1"/>
  <c r="Q451" i="8"/>
  <c r="Q514" i="8" s="1"/>
  <c r="Q512" i="8"/>
  <c r="P563" i="8"/>
  <c r="Q482" i="8"/>
  <c r="Q545" i="8" s="1"/>
  <c r="Q405" i="8"/>
  <c r="Q469" i="8" s="1"/>
  <c r="R387" i="8"/>
  <c r="R419" i="8" s="1"/>
  <c r="P437" i="8"/>
  <c r="Q399" i="8"/>
  <c r="Q431" i="8" s="1"/>
  <c r="Q479" i="8"/>
  <c r="Q542" i="8" s="1"/>
  <c r="S449" i="8"/>
  <c r="S512" i="8" s="1"/>
  <c r="S480" i="8"/>
  <c r="S543" i="8" s="1"/>
  <c r="R543" i="8"/>
  <c r="R404" i="8"/>
  <c r="R499" i="8" s="1"/>
  <c r="S321" i="8"/>
  <c r="S355" i="8" s="1"/>
  <c r="T255" i="8" s="1"/>
  <c r="T288" i="8" s="1"/>
  <c r="S334" i="8"/>
  <c r="S368" i="8" s="1"/>
  <c r="T268" i="8" s="1"/>
  <c r="T301" i="8" s="1"/>
  <c r="R339" i="8"/>
  <c r="R373" i="8" s="1"/>
  <c r="S273" i="8" s="1"/>
  <c r="S306" i="8" s="1"/>
  <c r="S339" i="8" s="1"/>
  <c r="S373" i="8" s="1"/>
  <c r="T273" i="8" s="1"/>
  <c r="T306" i="8" s="1"/>
  <c r="R333" i="8"/>
  <c r="R367" i="8" s="1"/>
  <c r="S267" i="8" s="1"/>
  <c r="S300" i="8" s="1"/>
  <c r="K507" i="22"/>
  <c r="K476" i="22"/>
  <c r="K444" i="22"/>
  <c r="L313" i="22"/>
  <c r="K506" i="22"/>
  <c r="K475" i="22"/>
  <c r="K443" i="22"/>
  <c r="L312" i="22"/>
  <c r="K505" i="22"/>
  <c r="K474" i="22"/>
  <c r="K442" i="22"/>
  <c r="L311" i="22"/>
  <c r="K503" i="22"/>
  <c r="K472" i="22"/>
  <c r="K440" i="22"/>
  <c r="L309" i="22"/>
  <c r="K502" i="22"/>
  <c r="K471" i="22"/>
  <c r="K439" i="22"/>
  <c r="L308" i="22"/>
  <c r="K501" i="22"/>
  <c r="K470" i="22"/>
  <c r="K438" i="22"/>
  <c r="L307" i="22"/>
  <c r="K491" i="22"/>
  <c r="K460" i="22"/>
  <c r="K428" i="22"/>
  <c r="L297" i="22"/>
  <c r="K490" i="22"/>
  <c r="K459" i="22"/>
  <c r="K427" i="22"/>
  <c r="L296" i="22"/>
  <c r="K489" i="22"/>
  <c r="K458" i="22"/>
  <c r="K426" i="22"/>
  <c r="L295" i="22"/>
  <c r="K487" i="22"/>
  <c r="K456" i="22"/>
  <c r="K424" i="22"/>
  <c r="L293" i="22"/>
  <c r="K486" i="22"/>
  <c r="K455" i="22"/>
  <c r="K423" i="22"/>
  <c r="L292" i="22"/>
  <c r="K485" i="22"/>
  <c r="K454" i="22"/>
  <c r="K422" i="22"/>
  <c r="L291" i="22"/>
  <c r="K350" i="22"/>
  <c r="L250" i="22" s="1"/>
  <c r="K382" i="22"/>
  <c r="K351" i="22"/>
  <c r="L251" i="22" s="1"/>
  <c r="K383" i="22"/>
  <c r="K352" i="22"/>
  <c r="L252" i="22" s="1"/>
  <c r="K384" i="22"/>
  <c r="K354" i="22"/>
  <c r="L254" i="22" s="1"/>
  <c r="K386" i="22"/>
  <c r="K355" i="22"/>
  <c r="L255" i="22" s="1"/>
  <c r="K387" i="22"/>
  <c r="K356" i="22"/>
  <c r="L256" i="22" s="1"/>
  <c r="K388" i="22"/>
  <c r="K499" i="22"/>
  <c r="K468" i="22"/>
  <c r="K436" i="22"/>
  <c r="L305" i="22"/>
  <c r="K498" i="22"/>
  <c r="K467" i="22"/>
  <c r="K435" i="22"/>
  <c r="L304" i="22"/>
  <c r="K497" i="22"/>
  <c r="K466" i="22"/>
  <c r="K434" i="22"/>
  <c r="L303" i="22"/>
  <c r="K495" i="22"/>
  <c r="K464" i="22"/>
  <c r="K432" i="22"/>
  <c r="L301" i="22"/>
  <c r="K494" i="22"/>
  <c r="K463" i="22"/>
  <c r="K431" i="22"/>
  <c r="L300" i="22"/>
  <c r="K493" i="22"/>
  <c r="K462" i="22"/>
  <c r="K430" i="22"/>
  <c r="L299" i="22"/>
  <c r="K365" i="21"/>
  <c r="L265" i="21" s="1"/>
  <c r="K397" i="21"/>
  <c r="K366" i="21"/>
  <c r="L266" i="21" s="1"/>
  <c r="K398" i="21"/>
  <c r="K367" i="21"/>
  <c r="L267" i="21" s="1"/>
  <c r="K399" i="21"/>
  <c r="K369" i="21"/>
  <c r="L269" i="21" s="1"/>
  <c r="K401" i="21"/>
  <c r="K370" i="21"/>
  <c r="L270" i="21" s="1"/>
  <c r="K402" i="21"/>
  <c r="K371" i="21"/>
  <c r="L271" i="21" s="1"/>
  <c r="K403" i="21"/>
  <c r="K349" i="21"/>
  <c r="L249" i="21" s="1"/>
  <c r="K381" i="21"/>
  <c r="K350" i="21"/>
  <c r="L250" i="21" s="1"/>
  <c r="K382" i="21"/>
  <c r="K351" i="21"/>
  <c r="L251" i="21" s="1"/>
  <c r="K383" i="21"/>
  <c r="K353" i="21"/>
  <c r="L253" i="21" s="1"/>
  <c r="K385" i="21"/>
  <c r="K354" i="21"/>
  <c r="L254" i="21" s="1"/>
  <c r="K386" i="21"/>
  <c r="K355" i="21"/>
  <c r="L255" i="21" s="1"/>
  <c r="K387" i="21"/>
  <c r="K474" i="21"/>
  <c r="K443" i="21"/>
  <c r="K411" i="21"/>
  <c r="L280" i="21"/>
  <c r="K473" i="21"/>
  <c r="K442" i="21"/>
  <c r="K410" i="21"/>
  <c r="L279" i="21"/>
  <c r="K472" i="21"/>
  <c r="K441" i="21"/>
  <c r="K409" i="21"/>
  <c r="L278" i="21"/>
  <c r="K470" i="21"/>
  <c r="K439" i="21"/>
  <c r="K407" i="21"/>
  <c r="L276" i="21"/>
  <c r="K469" i="21"/>
  <c r="K438" i="21"/>
  <c r="K406" i="21"/>
  <c r="L275" i="21"/>
  <c r="K468" i="21"/>
  <c r="K437" i="21"/>
  <c r="K405" i="21"/>
  <c r="L274" i="21"/>
  <c r="K490" i="21"/>
  <c r="K459" i="21"/>
  <c r="K427" i="21"/>
  <c r="L296" i="21"/>
  <c r="K489" i="21"/>
  <c r="K458" i="21"/>
  <c r="K426" i="21"/>
  <c r="L295" i="21"/>
  <c r="K488" i="21"/>
  <c r="K457" i="21"/>
  <c r="K425" i="21"/>
  <c r="L294" i="21"/>
  <c r="K486" i="21"/>
  <c r="K455" i="21"/>
  <c r="K423" i="21"/>
  <c r="L292" i="21"/>
  <c r="K485" i="21"/>
  <c r="K454" i="21"/>
  <c r="K422" i="21"/>
  <c r="L291" i="21"/>
  <c r="K484" i="21"/>
  <c r="K453" i="21"/>
  <c r="K421" i="21"/>
  <c r="L290" i="21"/>
  <c r="Q471" i="8"/>
  <c r="Q534" i="8" s="1"/>
  <c r="Q472" i="8"/>
  <c r="Q535" i="8" s="1"/>
  <c r="Q408" i="8"/>
  <c r="Q441" i="8"/>
  <c r="Q504" i="8" s="1"/>
  <c r="Q468" i="8"/>
  <c r="Q499" i="8"/>
  <c r="Q388" i="8"/>
  <c r="Q420" i="8" s="1"/>
  <c r="Q467" i="8"/>
  <c r="Q530" i="8" s="1"/>
  <c r="Q498" i="8"/>
  <c r="Q561" i="8" s="1"/>
  <c r="Q395" i="8"/>
  <c r="Q490" i="8" s="1"/>
  <c r="Q553" i="8" s="1"/>
  <c r="R377" i="8"/>
  <c r="R472" i="8" s="1"/>
  <c r="Q379" i="8"/>
  <c r="Q411" i="8" s="1"/>
  <c r="R376" i="8"/>
  <c r="R408" i="8" s="1"/>
  <c r="Q375" i="8"/>
  <c r="R381" i="8"/>
  <c r="R413" i="8" s="1"/>
  <c r="R416" i="8"/>
  <c r="R448" i="8"/>
  <c r="R511" i="8" s="1"/>
  <c r="R479" i="8"/>
  <c r="P411" i="8"/>
  <c r="P443" i="8"/>
  <c r="P506" i="8" s="1"/>
  <c r="P474" i="8"/>
  <c r="P537" i="8" s="1"/>
  <c r="Q429" i="8"/>
  <c r="Q492" i="8"/>
  <c r="Q555" i="8" s="1"/>
  <c r="Q461" i="8"/>
  <c r="Q524" i="8" s="1"/>
  <c r="R391" i="8"/>
  <c r="T401" i="8"/>
  <c r="R380" i="8"/>
  <c r="S304" i="8"/>
  <c r="S305" i="8"/>
  <c r="S315" i="8"/>
  <c r="S349" i="8" s="1"/>
  <c r="T249" i="8" s="1"/>
  <c r="R322" i="8"/>
  <c r="R356" i="8" s="1"/>
  <c r="S256" i="8" s="1"/>
  <c r="S314" i="8"/>
  <c r="S348" i="8" s="1"/>
  <c r="T248" i="8" s="1"/>
  <c r="T281" i="8" s="1"/>
  <c r="S327" i="8"/>
  <c r="S361" i="8" s="1"/>
  <c r="T261" i="8" s="1"/>
  <c r="T294" i="8" s="1"/>
  <c r="S310" i="8"/>
  <c r="S344" i="8" s="1"/>
  <c r="T244" i="8" s="1"/>
  <c r="R276" i="8"/>
  <c r="S323" i="8"/>
  <c r="S357" i="8" s="1"/>
  <c r="T257" i="8" s="1"/>
  <c r="R331" i="8"/>
  <c r="R365" i="8" s="1"/>
  <c r="S265" i="8" s="1"/>
  <c r="R329" i="8"/>
  <c r="R363" i="8" s="1"/>
  <c r="S263" i="8" s="1"/>
  <c r="S284" i="8"/>
  <c r="U319" i="8"/>
  <c r="U353" i="8" s="1"/>
  <c r="V253" i="8" s="1"/>
  <c r="V286" i="8" s="1"/>
  <c r="S326" i="8"/>
  <c r="S360" i="8" s="1"/>
  <c r="T260" i="8" s="1"/>
  <c r="R280" i="8"/>
  <c r="U302" i="8"/>
  <c r="S278" i="8"/>
  <c r="T385" i="8"/>
  <c r="S318" i="8"/>
  <c r="S352" i="8" s="1"/>
  <c r="T252" i="8" s="1"/>
  <c r="T285" i="8" s="1"/>
  <c r="S292" i="8"/>
  <c r="R436" i="8" l="1"/>
  <c r="Q491" i="8"/>
  <c r="Q554" i="8" s="1"/>
  <c r="R396" i="8"/>
  <c r="R460" i="8" s="1"/>
  <c r="R523" i="8" s="1"/>
  <c r="R484" i="8"/>
  <c r="R547" i="8" s="1"/>
  <c r="R498" i="8"/>
  <c r="R561" i="8" s="1"/>
  <c r="R447" i="8"/>
  <c r="R510" i="8" s="1"/>
  <c r="R415" i="8"/>
  <c r="Q523" i="8"/>
  <c r="R453" i="8"/>
  <c r="R516" i="8" s="1"/>
  <c r="S330" i="8"/>
  <c r="S364" i="8" s="1"/>
  <c r="T264" i="8" s="1"/>
  <c r="T297" i="8" s="1"/>
  <c r="R424" i="8"/>
  <c r="R558" i="8"/>
  <c r="R464" i="8"/>
  <c r="R527" i="8" s="1"/>
  <c r="R432" i="8"/>
  <c r="R456" i="8"/>
  <c r="R519" i="8" s="1"/>
  <c r="R435" i="8"/>
  <c r="Q531" i="8"/>
  <c r="Q562" i="8"/>
  <c r="R468" i="8"/>
  <c r="R531" i="8" s="1"/>
  <c r="R399" i="8"/>
  <c r="R431" i="8" s="1"/>
  <c r="R535" i="8"/>
  <c r="R542" i="8"/>
  <c r="Q500" i="8"/>
  <c r="Q563" i="8" s="1"/>
  <c r="Q437" i="8"/>
  <c r="Q494" i="8"/>
  <c r="Q557" i="8" s="1"/>
  <c r="Q463" i="8"/>
  <c r="Q526" i="8" s="1"/>
  <c r="S380" i="8"/>
  <c r="S475" i="8" s="1"/>
  <c r="S387" i="8"/>
  <c r="S419" i="8" s="1"/>
  <c r="R451" i="8"/>
  <c r="R514" i="8" s="1"/>
  <c r="R482" i="8"/>
  <c r="R545" i="8" s="1"/>
  <c r="S400" i="8"/>
  <c r="S432" i="8" s="1"/>
  <c r="R397" i="8"/>
  <c r="R461" i="8" s="1"/>
  <c r="R524" i="8" s="1"/>
  <c r="S393" i="8"/>
  <c r="S488" i="8" s="1"/>
  <c r="S551" i="8" s="1"/>
  <c r="R405" i="8"/>
  <c r="R469" i="8" s="1"/>
  <c r="R532" i="8" s="1"/>
  <c r="R440" i="8"/>
  <c r="R503" i="8" s="1"/>
  <c r="S405" i="8"/>
  <c r="S469" i="8" s="1"/>
  <c r="R471" i="8"/>
  <c r="R534" i="8" s="1"/>
  <c r="Q459" i="8"/>
  <c r="Q522" i="8" s="1"/>
  <c r="Q427" i="8"/>
  <c r="R562" i="8"/>
  <c r="S333" i="8"/>
  <c r="S367" i="8" s="1"/>
  <c r="T267" i="8" s="1"/>
  <c r="T300" i="8" s="1"/>
  <c r="Q532" i="8"/>
  <c r="T334" i="8"/>
  <c r="T368" i="8" s="1"/>
  <c r="U268" i="8" s="1"/>
  <c r="U301" i="8" s="1"/>
  <c r="T321" i="8"/>
  <c r="T355" i="8" s="1"/>
  <c r="U255" i="8" s="1"/>
  <c r="U288" i="8" s="1"/>
  <c r="L323" i="21"/>
  <c r="K516" i="21"/>
  <c r="K547" i="21"/>
  <c r="L324" i="21"/>
  <c r="K517" i="21"/>
  <c r="K548" i="21"/>
  <c r="L325" i="21"/>
  <c r="K518" i="21"/>
  <c r="K549" i="21"/>
  <c r="L327" i="21"/>
  <c r="K520" i="21"/>
  <c r="K551" i="21"/>
  <c r="L328" i="21"/>
  <c r="K521" i="21"/>
  <c r="K552" i="21"/>
  <c r="L329" i="21"/>
  <c r="K522" i="21"/>
  <c r="K553" i="21"/>
  <c r="L307" i="21"/>
  <c r="K500" i="21"/>
  <c r="K531" i="21"/>
  <c r="L308" i="21"/>
  <c r="K501" i="21"/>
  <c r="K532" i="21"/>
  <c r="L309" i="21"/>
  <c r="K502" i="21"/>
  <c r="K533" i="21"/>
  <c r="L311" i="21"/>
  <c r="K504" i="21"/>
  <c r="K535" i="21"/>
  <c r="L312" i="21"/>
  <c r="K505" i="21"/>
  <c r="K536" i="21"/>
  <c r="L313" i="21"/>
  <c r="K506" i="21"/>
  <c r="K537" i="21"/>
  <c r="K482" i="21"/>
  <c r="K451" i="21"/>
  <c r="K419" i="21"/>
  <c r="L288" i="21"/>
  <c r="K481" i="21"/>
  <c r="K450" i="21"/>
  <c r="K418" i="21"/>
  <c r="L287" i="21"/>
  <c r="K480" i="21"/>
  <c r="K449" i="21"/>
  <c r="K417" i="21"/>
  <c r="L286" i="21"/>
  <c r="K478" i="21"/>
  <c r="K447" i="21"/>
  <c r="K415" i="21"/>
  <c r="L284" i="21"/>
  <c r="K477" i="21"/>
  <c r="K446" i="21"/>
  <c r="K414" i="21"/>
  <c r="L283" i="21"/>
  <c r="K476" i="21"/>
  <c r="K445" i="21"/>
  <c r="K413" i="21"/>
  <c r="L282" i="21"/>
  <c r="K498" i="21"/>
  <c r="K467" i="21"/>
  <c r="K435" i="21"/>
  <c r="L304" i="21"/>
  <c r="K497" i="21"/>
  <c r="K466" i="21"/>
  <c r="K434" i="21"/>
  <c r="L303" i="21"/>
  <c r="K496" i="21"/>
  <c r="K465" i="21"/>
  <c r="K433" i="21"/>
  <c r="L302" i="21"/>
  <c r="K494" i="21"/>
  <c r="K463" i="21"/>
  <c r="K431" i="21"/>
  <c r="L300" i="21"/>
  <c r="K493" i="21"/>
  <c r="K462" i="21"/>
  <c r="K430" i="21"/>
  <c r="L299" i="21"/>
  <c r="K492" i="21"/>
  <c r="K461" i="21"/>
  <c r="K429" i="21"/>
  <c r="L298" i="21"/>
  <c r="L332" i="22"/>
  <c r="K525" i="22"/>
  <c r="K556" i="22"/>
  <c r="L333" i="22"/>
  <c r="K526" i="22"/>
  <c r="K557" i="22"/>
  <c r="L334" i="22"/>
  <c r="K527" i="22"/>
  <c r="K558" i="22"/>
  <c r="L336" i="22"/>
  <c r="K529" i="22"/>
  <c r="K560" i="22"/>
  <c r="L337" i="22"/>
  <c r="K530" i="22"/>
  <c r="K561" i="22"/>
  <c r="L338" i="22"/>
  <c r="K531" i="22"/>
  <c r="K562" i="22"/>
  <c r="K483" i="22"/>
  <c r="K452" i="22"/>
  <c r="K420" i="22"/>
  <c r="L289" i="22"/>
  <c r="K482" i="22"/>
  <c r="K451" i="22"/>
  <c r="K419" i="22"/>
  <c r="L288" i="22"/>
  <c r="K481" i="22"/>
  <c r="K450" i="22"/>
  <c r="K418" i="22"/>
  <c r="L287" i="22"/>
  <c r="K479" i="22"/>
  <c r="K448" i="22"/>
  <c r="K416" i="22"/>
  <c r="L285" i="22"/>
  <c r="K478" i="22"/>
  <c r="K447" i="22"/>
  <c r="K415" i="22"/>
  <c r="L284" i="22"/>
  <c r="K477" i="22"/>
  <c r="K446" i="22"/>
  <c r="K414" i="22"/>
  <c r="L283" i="22"/>
  <c r="L324" i="22"/>
  <c r="K517" i="22"/>
  <c r="K548" i="22"/>
  <c r="L325" i="22"/>
  <c r="K518" i="22"/>
  <c r="K549" i="22"/>
  <c r="L326" i="22"/>
  <c r="K519" i="22"/>
  <c r="K550" i="22"/>
  <c r="L328" i="22"/>
  <c r="K521" i="22"/>
  <c r="K552" i="22"/>
  <c r="L329" i="22"/>
  <c r="K522" i="22"/>
  <c r="K553" i="22"/>
  <c r="L330" i="22"/>
  <c r="K523" i="22"/>
  <c r="K554" i="22"/>
  <c r="L340" i="22"/>
  <c r="K533" i="22"/>
  <c r="K564" i="22"/>
  <c r="L341" i="22"/>
  <c r="K534" i="22"/>
  <c r="K565" i="22"/>
  <c r="L342" i="22"/>
  <c r="K535" i="22"/>
  <c r="K566" i="22"/>
  <c r="L344" i="22"/>
  <c r="K537" i="22"/>
  <c r="K568" i="22"/>
  <c r="L345" i="22"/>
  <c r="K538" i="22"/>
  <c r="K569" i="22"/>
  <c r="L346" i="22"/>
  <c r="K539" i="22"/>
  <c r="K570" i="22"/>
  <c r="R395" i="8"/>
  <c r="R427" i="8" s="1"/>
  <c r="R530" i="8"/>
  <c r="Q483" i="8"/>
  <c r="Q546" i="8" s="1"/>
  <c r="S392" i="8"/>
  <c r="S456" i="8" s="1"/>
  <c r="R409" i="8"/>
  <c r="R441" i="8"/>
  <c r="R504" i="8" s="1"/>
  <c r="Q452" i="8"/>
  <c r="Q515" i="8" s="1"/>
  <c r="U385" i="8"/>
  <c r="U480" i="8" s="1"/>
  <c r="Q474" i="8"/>
  <c r="Q537" i="8" s="1"/>
  <c r="Q443" i="8"/>
  <c r="Q506" i="8" s="1"/>
  <c r="S389" i="8"/>
  <c r="S421" i="8" s="1"/>
  <c r="R445" i="8"/>
  <c r="R508" i="8" s="1"/>
  <c r="R476" i="8"/>
  <c r="R539" i="8" s="1"/>
  <c r="S376" i="8"/>
  <c r="S408" i="8" s="1"/>
  <c r="S381" i="8"/>
  <c r="S445" i="8" s="1"/>
  <c r="Q407" i="8"/>
  <c r="Q439" i="8"/>
  <c r="Q502" i="8" s="1"/>
  <c r="Q470" i="8"/>
  <c r="Q533" i="8" s="1"/>
  <c r="R423" i="8"/>
  <c r="R486" i="8"/>
  <c r="R549" i="8" s="1"/>
  <c r="R455" i="8"/>
  <c r="R518" i="8" s="1"/>
  <c r="T417" i="8"/>
  <c r="T480" i="8"/>
  <c r="T543" i="8" s="1"/>
  <c r="T449" i="8"/>
  <c r="T512" i="8" s="1"/>
  <c r="T433" i="8"/>
  <c r="T496" i="8"/>
  <c r="T559" i="8" s="1"/>
  <c r="T465" i="8"/>
  <c r="T528" i="8" s="1"/>
  <c r="R388" i="8"/>
  <c r="R412" i="8"/>
  <c r="R444" i="8"/>
  <c r="R507" i="8" s="1"/>
  <c r="R475" i="8"/>
  <c r="R538" i="8" s="1"/>
  <c r="S384" i="8"/>
  <c r="T277" i="8"/>
  <c r="T293" i="8"/>
  <c r="S289" i="8"/>
  <c r="S317" i="8"/>
  <c r="S351" i="8" s="1"/>
  <c r="T251" i="8" s="1"/>
  <c r="S338" i="8"/>
  <c r="S372" i="8" s="1"/>
  <c r="T272" i="8" s="1"/>
  <c r="T327" i="8"/>
  <c r="T361" i="8" s="1"/>
  <c r="U261" i="8" s="1"/>
  <c r="U294" i="8" s="1"/>
  <c r="V319" i="8"/>
  <c r="V353" i="8" s="1"/>
  <c r="W253" i="8" s="1"/>
  <c r="T282" i="8"/>
  <c r="S311" i="8"/>
  <c r="S345" i="8" s="1"/>
  <c r="T245" i="8" s="1"/>
  <c r="T290" i="8"/>
  <c r="R313" i="8"/>
  <c r="R347" i="8" s="1"/>
  <c r="S247" i="8" s="1"/>
  <c r="S280" i="8" s="1"/>
  <c r="T318" i="8"/>
  <c r="T352" i="8" s="1"/>
  <c r="U252" i="8" s="1"/>
  <c r="U285" i="8" s="1"/>
  <c r="S298" i="8"/>
  <c r="R309" i="8"/>
  <c r="R343" i="8" s="1"/>
  <c r="S243" i="8" s="1"/>
  <c r="U335" i="8"/>
  <c r="U369" i="8" s="1"/>
  <c r="V269" i="8" s="1"/>
  <c r="V302" i="8" s="1"/>
  <c r="T314" i="8"/>
  <c r="T348" i="8" s="1"/>
  <c r="U248" i="8" s="1"/>
  <c r="S325" i="8"/>
  <c r="S359" i="8" s="1"/>
  <c r="T259" i="8" s="1"/>
  <c r="T292" i="8" s="1"/>
  <c r="S296" i="8"/>
  <c r="T339" i="8"/>
  <c r="T373" i="8" s="1"/>
  <c r="U273" i="8" s="1"/>
  <c r="U306" i="8" s="1"/>
  <c r="S337" i="8"/>
  <c r="S371" i="8" s="1"/>
  <c r="T271" i="8" s="1"/>
  <c r="S519" i="8" l="1"/>
  <c r="R491" i="8"/>
  <c r="R554" i="8" s="1"/>
  <c r="R428" i="8"/>
  <c r="S396" i="8"/>
  <c r="S491" i="8" s="1"/>
  <c r="T330" i="8"/>
  <c r="T364" i="8" s="1"/>
  <c r="U264" i="8" s="1"/>
  <c r="U297" i="8" s="1"/>
  <c r="R463" i="8"/>
  <c r="R526" i="8" s="1"/>
  <c r="T393" i="8"/>
  <c r="T457" i="8" s="1"/>
  <c r="S495" i="8"/>
  <c r="S558" i="8" s="1"/>
  <c r="R494" i="8"/>
  <c r="R557" i="8" s="1"/>
  <c r="R500" i="8"/>
  <c r="R563" i="8" s="1"/>
  <c r="R437" i="8"/>
  <c r="S399" i="8"/>
  <c r="S494" i="8" s="1"/>
  <c r="S500" i="8"/>
  <c r="S437" i="8"/>
  <c r="S412" i="8"/>
  <c r="S444" i="8"/>
  <c r="S507" i="8" s="1"/>
  <c r="S482" i="8"/>
  <c r="S545" i="8" s="1"/>
  <c r="S451" i="8"/>
  <c r="S514" i="8" s="1"/>
  <c r="R429" i="8"/>
  <c r="R492" i="8"/>
  <c r="R555" i="8" s="1"/>
  <c r="T400" i="8"/>
  <c r="T432" i="8" s="1"/>
  <c r="S464" i="8"/>
  <c r="S527" i="8" s="1"/>
  <c r="S457" i="8"/>
  <c r="S520" i="8" s="1"/>
  <c r="T387" i="8"/>
  <c r="T419" i="8" s="1"/>
  <c r="V385" i="8"/>
  <c r="V417" i="8" s="1"/>
  <c r="S391" i="8"/>
  <c r="S423" i="8" s="1"/>
  <c r="S440" i="8"/>
  <c r="S503" i="8" s="1"/>
  <c r="S471" i="8"/>
  <c r="S534" i="8" s="1"/>
  <c r="S508" i="8"/>
  <c r="S403" i="8"/>
  <c r="S467" i="8" s="1"/>
  <c r="S530" i="8" s="1"/>
  <c r="R379" i="8"/>
  <c r="R411" i="8" s="1"/>
  <c r="S425" i="8"/>
  <c r="S424" i="8"/>
  <c r="R490" i="8"/>
  <c r="R553" i="8" s="1"/>
  <c r="S532" i="8"/>
  <c r="S487" i="8"/>
  <c r="S550" i="8" s="1"/>
  <c r="R459" i="8"/>
  <c r="R522" i="8" s="1"/>
  <c r="U321" i="8"/>
  <c r="U355" i="8" s="1"/>
  <c r="V255" i="8" s="1"/>
  <c r="V288" i="8" s="1"/>
  <c r="V321" i="8" s="1"/>
  <c r="V355" i="8" s="1"/>
  <c r="W255" i="8" s="1"/>
  <c r="W288" i="8" s="1"/>
  <c r="U334" i="8"/>
  <c r="U368" i="8" s="1"/>
  <c r="V268" i="8" s="1"/>
  <c r="V301" i="8" s="1"/>
  <c r="T333" i="8"/>
  <c r="T367" i="8" s="1"/>
  <c r="U267" i="8" s="1"/>
  <c r="U300" i="8" s="1"/>
  <c r="U333" i="8" s="1"/>
  <c r="U367" i="8" s="1"/>
  <c r="V267" i="8" s="1"/>
  <c r="V300" i="8" s="1"/>
  <c r="V333" i="8" s="1"/>
  <c r="V367" i="8" s="1"/>
  <c r="W267" i="8" s="1"/>
  <c r="W300" i="8" s="1"/>
  <c r="L380" i="22"/>
  <c r="M280" i="22" s="1"/>
  <c r="L412" i="22"/>
  <c r="L379" i="22"/>
  <c r="M279" i="22" s="1"/>
  <c r="L411" i="22"/>
  <c r="L378" i="22"/>
  <c r="M278" i="22" s="1"/>
  <c r="L410" i="22"/>
  <c r="L376" i="22"/>
  <c r="M276" i="22" s="1"/>
  <c r="L408" i="22"/>
  <c r="L375" i="22"/>
  <c r="M275" i="22" s="1"/>
  <c r="L407" i="22"/>
  <c r="L374" i="22"/>
  <c r="M274" i="22" s="1"/>
  <c r="L406" i="22"/>
  <c r="L364" i="22"/>
  <c r="M264" i="22" s="1"/>
  <c r="L396" i="22"/>
  <c r="L363" i="22"/>
  <c r="M263" i="22" s="1"/>
  <c r="L395" i="22"/>
  <c r="L362" i="22"/>
  <c r="M262" i="22" s="1"/>
  <c r="L394" i="22"/>
  <c r="L360" i="22"/>
  <c r="M260" i="22" s="1"/>
  <c r="L392" i="22"/>
  <c r="L359" i="22"/>
  <c r="M259" i="22" s="1"/>
  <c r="L391" i="22"/>
  <c r="L358" i="22"/>
  <c r="M258" i="22" s="1"/>
  <c r="L390" i="22"/>
  <c r="L316" i="22"/>
  <c r="K509" i="22"/>
  <c r="K540" i="22"/>
  <c r="L317" i="22"/>
  <c r="K510" i="22"/>
  <c r="K541" i="22"/>
  <c r="L318" i="22"/>
  <c r="K511" i="22"/>
  <c r="K542" i="22"/>
  <c r="L320" i="22"/>
  <c r="K513" i="22"/>
  <c r="K544" i="22"/>
  <c r="L321" i="22"/>
  <c r="K514" i="22"/>
  <c r="K545" i="22"/>
  <c r="L322" i="22"/>
  <c r="K515" i="22"/>
  <c r="K546" i="22"/>
  <c r="L372" i="22"/>
  <c r="M272" i="22" s="1"/>
  <c r="L404" i="22"/>
  <c r="L371" i="22"/>
  <c r="M271" i="22" s="1"/>
  <c r="L403" i="22"/>
  <c r="L370" i="22"/>
  <c r="M270" i="22" s="1"/>
  <c r="L402" i="22"/>
  <c r="L368" i="22"/>
  <c r="M268" i="22" s="1"/>
  <c r="L400" i="22"/>
  <c r="L367" i="22"/>
  <c r="M267" i="22" s="1"/>
  <c r="L399" i="22"/>
  <c r="L366" i="22"/>
  <c r="M266" i="22" s="1"/>
  <c r="L398" i="22"/>
  <c r="L331" i="21"/>
  <c r="K524" i="21"/>
  <c r="K555" i="21"/>
  <c r="L332" i="21"/>
  <c r="K525" i="21"/>
  <c r="K556" i="21"/>
  <c r="L333" i="21"/>
  <c r="K526" i="21"/>
  <c r="K557" i="21"/>
  <c r="L335" i="21"/>
  <c r="K528" i="21"/>
  <c r="K559" i="21"/>
  <c r="L336" i="21"/>
  <c r="K529" i="21"/>
  <c r="K560" i="21"/>
  <c r="L337" i="21"/>
  <c r="K530" i="21"/>
  <c r="K561" i="21"/>
  <c r="L315" i="21"/>
  <c r="K508" i="21"/>
  <c r="K539" i="21"/>
  <c r="L316" i="21"/>
  <c r="K509" i="21"/>
  <c r="K540" i="21"/>
  <c r="L317" i="21"/>
  <c r="K510" i="21"/>
  <c r="K541" i="21"/>
  <c r="L319" i="21"/>
  <c r="K512" i="21"/>
  <c r="K543" i="21"/>
  <c r="L320" i="21"/>
  <c r="K513" i="21"/>
  <c r="K544" i="21"/>
  <c r="L321" i="21"/>
  <c r="K514" i="21"/>
  <c r="K545" i="21"/>
  <c r="L347" i="21"/>
  <c r="M247" i="21" s="1"/>
  <c r="L379" i="21"/>
  <c r="L346" i="21"/>
  <c r="M246" i="21" s="1"/>
  <c r="L378" i="21"/>
  <c r="L345" i="21"/>
  <c r="M245" i="21" s="1"/>
  <c r="L377" i="21"/>
  <c r="L343" i="21"/>
  <c r="M243" i="21" s="1"/>
  <c r="L375" i="21"/>
  <c r="L342" i="21"/>
  <c r="M242" i="21" s="1"/>
  <c r="L374" i="21"/>
  <c r="L341" i="21"/>
  <c r="M241" i="21" s="1"/>
  <c r="L373" i="21"/>
  <c r="L363" i="21"/>
  <c r="M263" i="21" s="1"/>
  <c r="L395" i="21"/>
  <c r="L362" i="21"/>
  <c r="M262" i="21" s="1"/>
  <c r="L394" i="21"/>
  <c r="L361" i="21"/>
  <c r="M261" i="21" s="1"/>
  <c r="L393" i="21"/>
  <c r="L359" i="21"/>
  <c r="M259" i="21" s="1"/>
  <c r="L391" i="21"/>
  <c r="L358" i="21"/>
  <c r="M258" i="21" s="1"/>
  <c r="L390" i="21"/>
  <c r="L357" i="21"/>
  <c r="M257" i="21" s="1"/>
  <c r="L389" i="21"/>
  <c r="U417" i="8"/>
  <c r="T384" i="8"/>
  <c r="T416" i="8" s="1"/>
  <c r="U449" i="8"/>
  <c r="U512" i="8" s="1"/>
  <c r="S538" i="8"/>
  <c r="U543" i="8"/>
  <c r="T405" i="8"/>
  <c r="T437" i="8" s="1"/>
  <c r="U401" i="8"/>
  <c r="U465" i="8" s="1"/>
  <c r="U528" i="8" s="1"/>
  <c r="S413" i="8"/>
  <c r="S484" i="8"/>
  <c r="S547" i="8" s="1"/>
  <c r="S453" i="8"/>
  <c r="S516" i="8" s="1"/>
  <c r="S377" i="8"/>
  <c r="S472" i="8" s="1"/>
  <c r="S535" i="8" s="1"/>
  <c r="S476" i="8"/>
  <c r="S539" i="8" s="1"/>
  <c r="R375" i="8"/>
  <c r="S404" i="8"/>
  <c r="S499" i="8" s="1"/>
  <c r="R420" i="8"/>
  <c r="R483" i="8"/>
  <c r="R546" i="8" s="1"/>
  <c r="R452" i="8"/>
  <c r="R515" i="8" s="1"/>
  <c r="S416" i="8"/>
  <c r="S479" i="8"/>
  <c r="S542" i="8" s="1"/>
  <c r="S448" i="8"/>
  <c r="S511" i="8" s="1"/>
  <c r="T425" i="8"/>
  <c r="S383" i="8"/>
  <c r="T380" i="8"/>
  <c r="U281" i="8"/>
  <c r="T315" i="8"/>
  <c r="T349" i="8" s="1"/>
  <c r="U249" i="8" s="1"/>
  <c r="S276" i="8"/>
  <c r="T278" i="8"/>
  <c r="U327" i="8"/>
  <c r="U361" i="8" s="1"/>
  <c r="V261" i="8" s="1"/>
  <c r="T284" i="8"/>
  <c r="V335" i="8"/>
  <c r="V369" i="8" s="1"/>
  <c r="W269" i="8" s="1"/>
  <c r="W302" i="8" s="1"/>
  <c r="T305" i="8"/>
  <c r="S329" i="8"/>
  <c r="S363" i="8" s="1"/>
  <c r="T263" i="8" s="1"/>
  <c r="T296" i="8" s="1"/>
  <c r="T326" i="8"/>
  <c r="T360" i="8" s="1"/>
  <c r="U260" i="8" s="1"/>
  <c r="U293" i="8" s="1"/>
  <c r="W286" i="8"/>
  <c r="S331" i="8"/>
  <c r="S365" i="8" s="1"/>
  <c r="T265" i="8" s="1"/>
  <c r="U318" i="8"/>
  <c r="U352" i="8" s="1"/>
  <c r="V252" i="8" s="1"/>
  <c r="S322" i="8"/>
  <c r="S356" i="8" s="1"/>
  <c r="T256" i="8" s="1"/>
  <c r="T289" i="8" s="1"/>
  <c r="U339" i="8"/>
  <c r="U373" i="8" s="1"/>
  <c r="V273" i="8" s="1"/>
  <c r="T304" i="8"/>
  <c r="S313" i="8"/>
  <c r="S347" i="8" s="1"/>
  <c r="T247" i="8" s="1"/>
  <c r="T325" i="8"/>
  <c r="T359" i="8" s="1"/>
  <c r="U259" i="8" s="1"/>
  <c r="T323" i="8"/>
  <c r="T357" i="8" s="1"/>
  <c r="U257" i="8" s="1"/>
  <c r="T310" i="8"/>
  <c r="T344" i="8" s="1"/>
  <c r="U244" i="8" s="1"/>
  <c r="U277" i="8" s="1"/>
  <c r="T520" i="8" l="1"/>
  <c r="S498" i="8"/>
  <c r="S561" i="8" s="1"/>
  <c r="S554" i="8"/>
  <c r="S563" i="8"/>
  <c r="S460" i="8"/>
  <c r="S523" i="8" s="1"/>
  <c r="S428" i="8"/>
  <c r="T396" i="8"/>
  <c r="T428" i="8" s="1"/>
  <c r="T488" i="8"/>
  <c r="T551" i="8" s="1"/>
  <c r="V387" i="8"/>
  <c r="V419" i="8" s="1"/>
  <c r="U330" i="8"/>
  <c r="U364" i="8" s="1"/>
  <c r="V264" i="8" s="1"/>
  <c r="V297" i="8" s="1"/>
  <c r="V330" i="8" s="1"/>
  <c r="V364" i="8" s="1"/>
  <c r="W264" i="8" s="1"/>
  <c r="W297" i="8" s="1"/>
  <c r="W330" i="8" s="1"/>
  <c r="W364" i="8" s="1"/>
  <c r="X264" i="8" s="1"/>
  <c r="S557" i="8"/>
  <c r="V449" i="8"/>
  <c r="V512" i="8" s="1"/>
  <c r="S431" i="8"/>
  <c r="T464" i="8"/>
  <c r="T527" i="8" s="1"/>
  <c r="R443" i="8"/>
  <c r="R506" i="8" s="1"/>
  <c r="R474" i="8"/>
  <c r="R537" i="8" s="1"/>
  <c r="S435" i="8"/>
  <c r="S463" i="8"/>
  <c r="S526" i="8" s="1"/>
  <c r="V480" i="8"/>
  <c r="V543" i="8" s="1"/>
  <c r="S455" i="8"/>
  <c r="S518" i="8" s="1"/>
  <c r="S486" i="8"/>
  <c r="S549" i="8" s="1"/>
  <c r="T495" i="8"/>
  <c r="T558" i="8" s="1"/>
  <c r="T451" i="8"/>
  <c r="T514" i="8" s="1"/>
  <c r="T482" i="8"/>
  <c r="T545" i="8" s="1"/>
  <c r="U393" i="8"/>
  <c r="U488" i="8" s="1"/>
  <c r="U387" i="8"/>
  <c r="U482" i="8" s="1"/>
  <c r="S397" i="8"/>
  <c r="S429" i="8" s="1"/>
  <c r="U433" i="8"/>
  <c r="T500" i="8"/>
  <c r="T563" i="8" s="1"/>
  <c r="T469" i="8"/>
  <c r="T532" i="8" s="1"/>
  <c r="U400" i="8"/>
  <c r="U495" i="8" s="1"/>
  <c r="T448" i="8"/>
  <c r="T511" i="8" s="1"/>
  <c r="U399" i="8"/>
  <c r="U463" i="8" s="1"/>
  <c r="T399" i="8"/>
  <c r="T431" i="8" s="1"/>
  <c r="V334" i="8"/>
  <c r="V368" i="8" s="1"/>
  <c r="W268" i="8" s="1"/>
  <c r="W301" i="8" s="1"/>
  <c r="L484" i="21"/>
  <c r="L453" i="21"/>
  <c r="L421" i="21"/>
  <c r="M290" i="21"/>
  <c r="L485" i="21"/>
  <c r="L454" i="21"/>
  <c r="L422" i="21"/>
  <c r="M291" i="21"/>
  <c r="L486" i="21"/>
  <c r="L455" i="21"/>
  <c r="L423" i="21"/>
  <c r="M292" i="21"/>
  <c r="L488" i="21"/>
  <c r="L457" i="21"/>
  <c r="L425" i="21"/>
  <c r="M294" i="21"/>
  <c r="L489" i="21"/>
  <c r="L458" i="21"/>
  <c r="L426" i="21"/>
  <c r="M295" i="21"/>
  <c r="L490" i="21"/>
  <c r="L459" i="21"/>
  <c r="L427" i="21"/>
  <c r="M296" i="21"/>
  <c r="L468" i="21"/>
  <c r="L437" i="21"/>
  <c r="L405" i="21"/>
  <c r="M274" i="21"/>
  <c r="L469" i="21"/>
  <c r="L438" i="21"/>
  <c r="L406" i="21"/>
  <c r="M275" i="21"/>
  <c r="L470" i="21"/>
  <c r="L439" i="21"/>
  <c r="L407" i="21"/>
  <c r="M276" i="21"/>
  <c r="L472" i="21"/>
  <c r="L441" i="21"/>
  <c r="L409" i="21"/>
  <c r="M278" i="21"/>
  <c r="L473" i="21"/>
  <c r="L442" i="21"/>
  <c r="L410" i="21"/>
  <c r="M279" i="21"/>
  <c r="L474" i="21"/>
  <c r="L443" i="21"/>
  <c r="L411" i="21"/>
  <c r="M280" i="21"/>
  <c r="L355" i="21"/>
  <c r="M255" i="21" s="1"/>
  <c r="L387" i="21"/>
  <c r="L354" i="21"/>
  <c r="M254" i="21" s="1"/>
  <c r="L386" i="21"/>
  <c r="L353" i="21"/>
  <c r="M253" i="21" s="1"/>
  <c r="L385" i="21"/>
  <c r="L351" i="21"/>
  <c r="M251" i="21" s="1"/>
  <c r="L383" i="21"/>
  <c r="L350" i="21"/>
  <c r="M250" i="21" s="1"/>
  <c r="L382" i="21"/>
  <c r="L349" i="21"/>
  <c r="M249" i="21" s="1"/>
  <c r="L381" i="21"/>
  <c r="L371" i="21"/>
  <c r="M271" i="21" s="1"/>
  <c r="L403" i="21"/>
  <c r="L370" i="21"/>
  <c r="M270" i="21" s="1"/>
  <c r="L402" i="21"/>
  <c r="L369" i="21"/>
  <c r="M269" i="21" s="1"/>
  <c r="L401" i="21"/>
  <c r="L367" i="21"/>
  <c r="M267" i="21" s="1"/>
  <c r="L399" i="21"/>
  <c r="L366" i="21"/>
  <c r="M266" i="21" s="1"/>
  <c r="L398" i="21"/>
  <c r="L365" i="21"/>
  <c r="M265" i="21" s="1"/>
  <c r="L397" i="21"/>
  <c r="L493" i="22"/>
  <c r="L462" i="22"/>
  <c r="L430" i="22"/>
  <c r="M299" i="22"/>
  <c r="L494" i="22"/>
  <c r="L463" i="22"/>
  <c r="L431" i="22"/>
  <c r="M300" i="22"/>
  <c r="L495" i="22"/>
  <c r="L464" i="22"/>
  <c r="L432" i="22"/>
  <c r="M301" i="22"/>
  <c r="L497" i="22"/>
  <c r="L466" i="22"/>
  <c r="L434" i="22"/>
  <c r="M303" i="22"/>
  <c r="L498" i="22"/>
  <c r="L467" i="22"/>
  <c r="L435" i="22"/>
  <c r="M304" i="22"/>
  <c r="L499" i="22"/>
  <c r="L468" i="22"/>
  <c r="L436" i="22"/>
  <c r="M305" i="22"/>
  <c r="L356" i="22"/>
  <c r="M256" i="22" s="1"/>
  <c r="L388" i="22"/>
  <c r="L355" i="22"/>
  <c r="M255" i="22" s="1"/>
  <c r="L387" i="22"/>
  <c r="L354" i="22"/>
  <c r="M254" i="22" s="1"/>
  <c r="L386" i="22"/>
  <c r="L352" i="22"/>
  <c r="M252" i="22" s="1"/>
  <c r="L384" i="22"/>
  <c r="L351" i="22"/>
  <c r="M251" i="22" s="1"/>
  <c r="L383" i="22"/>
  <c r="L350" i="22"/>
  <c r="M250" i="22" s="1"/>
  <c r="L382" i="22"/>
  <c r="L485" i="22"/>
  <c r="L454" i="22"/>
  <c r="L422" i="22"/>
  <c r="M291" i="22"/>
  <c r="L486" i="22"/>
  <c r="L455" i="22"/>
  <c r="L423" i="22"/>
  <c r="M292" i="22"/>
  <c r="L487" i="22"/>
  <c r="L456" i="22"/>
  <c r="L424" i="22"/>
  <c r="M293" i="22"/>
  <c r="L489" i="22"/>
  <c r="L458" i="22"/>
  <c r="L426" i="22"/>
  <c r="M295" i="22"/>
  <c r="L490" i="22"/>
  <c r="L459" i="22"/>
  <c r="L427" i="22"/>
  <c r="M296" i="22"/>
  <c r="L491" i="22"/>
  <c r="L460" i="22"/>
  <c r="L428" i="22"/>
  <c r="M297" i="22"/>
  <c r="L501" i="22"/>
  <c r="L470" i="22"/>
  <c r="L438" i="22"/>
  <c r="M307" i="22"/>
  <c r="L502" i="22"/>
  <c r="L471" i="22"/>
  <c r="L439" i="22"/>
  <c r="M308" i="22"/>
  <c r="L503" i="22"/>
  <c r="L472" i="22"/>
  <c r="L440" i="22"/>
  <c r="M309" i="22"/>
  <c r="L505" i="22"/>
  <c r="L474" i="22"/>
  <c r="L442" i="22"/>
  <c r="M311" i="22"/>
  <c r="L506" i="22"/>
  <c r="L475" i="22"/>
  <c r="L443" i="22"/>
  <c r="M312" i="22"/>
  <c r="L507" i="22"/>
  <c r="L476" i="22"/>
  <c r="L444" i="22"/>
  <c r="M313" i="22"/>
  <c r="T479" i="8"/>
  <c r="T542" i="8" s="1"/>
  <c r="V401" i="8"/>
  <c r="V496" i="8" s="1"/>
  <c r="U496" i="8"/>
  <c r="U559" i="8" s="1"/>
  <c r="S441" i="8"/>
  <c r="S504" i="8" s="1"/>
  <c r="S436" i="8"/>
  <c r="S388" i="8"/>
  <c r="S420" i="8" s="1"/>
  <c r="S409" i="8"/>
  <c r="S468" i="8"/>
  <c r="S531" i="8" s="1"/>
  <c r="T389" i="8"/>
  <c r="T453" i="8" s="1"/>
  <c r="T516" i="8" s="1"/>
  <c r="S562" i="8"/>
  <c r="U384" i="8"/>
  <c r="U416" i="8" s="1"/>
  <c r="T381" i="8"/>
  <c r="T413" i="8" s="1"/>
  <c r="T376" i="8"/>
  <c r="U405" i="8"/>
  <c r="U500" i="8" s="1"/>
  <c r="T391" i="8"/>
  <c r="T486" i="8" s="1"/>
  <c r="S379" i="8"/>
  <c r="S443" i="8" s="1"/>
  <c r="V399" i="8"/>
  <c r="V494" i="8" s="1"/>
  <c r="U425" i="8"/>
  <c r="T412" i="8"/>
  <c r="T475" i="8"/>
  <c r="T538" i="8" s="1"/>
  <c r="T444" i="8"/>
  <c r="T507" i="8" s="1"/>
  <c r="S415" i="8"/>
  <c r="S447" i="8"/>
  <c r="S510" i="8" s="1"/>
  <c r="S478" i="8"/>
  <c r="S541" i="8" s="1"/>
  <c r="R407" i="8"/>
  <c r="R439" i="8"/>
  <c r="R502" i="8" s="1"/>
  <c r="R470" i="8"/>
  <c r="R533" i="8" s="1"/>
  <c r="S395" i="8"/>
  <c r="T392" i="8"/>
  <c r="T338" i="8"/>
  <c r="T372" i="8" s="1"/>
  <c r="U272" i="8" s="1"/>
  <c r="U305" i="8" s="1"/>
  <c r="W319" i="8"/>
  <c r="W353" i="8" s="1"/>
  <c r="X253" i="8" s="1"/>
  <c r="S309" i="8"/>
  <c r="S343" i="8" s="1"/>
  <c r="T243" i="8" s="1"/>
  <c r="W335" i="8"/>
  <c r="W369" i="8" s="1"/>
  <c r="X269" i="8" s="1"/>
  <c r="U310" i="8"/>
  <c r="U344" i="8" s="1"/>
  <c r="V244" i="8" s="1"/>
  <c r="V277" i="8" s="1"/>
  <c r="T337" i="8"/>
  <c r="T371" i="8" s="1"/>
  <c r="U271" i="8" s="1"/>
  <c r="W333" i="8"/>
  <c r="W367" i="8" s="1"/>
  <c r="X267" i="8" s="1"/>
  <c r="V294" i="8"/>
  <c r="U292" i="8"/>
  <c r="W321" i="8"/>
  <c r="W355" i="8" s="1"/>
  <c r="X255" i="8" s="1"/>
  <c r="U282" i="8"/>
  <c r="T322" i="8"/>
  <c r="T356" i="8" s="1"/>
  <c r="U256" i="8" s="1"/>
  <c r="V285" i="8"/>
  <c r="U326" i="8"/>
  <c r="U360" i="8" s="1"/>
  <c r="V260" i="8" s="1"/>
  <c r="V306" i="8"/>
  <c r="T317" i="8"/>
  <c r="T351" i="8" s="1"/>
  <c r="U251" i="8" s="1"/>
  <c r="U284" i="8" s="1"/>
  <c r="T298" i="8"/>
  <c r="T311" i="8"/>
  <c r="T345" i="8" s="1"/>
  <c r="U245" i="8" s="1"/>
  <c r="U290" i="8"/>
  <c r="T280" i="8"/>
  <c r="T329" i="8"/>
  <c r="T363" i="8" s="1"/>
  <c r="U263" i="8" s="1"/>
  <c r="U314" i="8"/>
  <c r="U348" i="8" s="1"/>
  <c r="V248" i="8" s="1"/>
  <c r="T491" i="8" l="1"/>
  <c r="T554" i="8" s="1"/>
  <c r="U551" i="8"/>
  <c r="T460" i="8"/>
  <c r="T523" i="8" s="1"/>
  <c r="V451" i="8"/>
  <c r="V482" i="8"/>
  <c r="V396" i="8"/>
  <c r="V460" i="8" s="1"/>
  <c r="U396" i="8"/>
  <c r="U428" i="8" s="1"/>
  <c r="S506" i="8"/>
  <c r="U563" i="8"/>
  <c r="T549" i="8"/>
  <c r="U558" i="8"/>
  <c r="U431" i="8"/>
  <c r="U545" i="8"/>
  <c r="U419" i="8"/>
  <c r="W401" i="8"/>
  <c r="W465" i="8" s="1"/>
  <c r="U457" i="8"/>
  <c r="U520" i="8" s="1"/>
  <c r="V545" i="8"/>
  <c r="U451" i="8"/>
  <c r="U494" i="8"/>
  <c r="T404" i="8"/>
  <c r="T436" i="8" s="1"/>
  <c r="S461" i="8"/>
  <c r="S524" i="8" s="1"/>
  <c r="S492" i="8"/>
  <c r="S555" i="8" s="1"/>
  <c r="U432" i="8"/>
  <c r="T463" i="8"/>
  <c r="T526" i="8" s="1"/>
  <c r="T494" i="8"/>
  <c r="T557" i="8" s="1"/>
  <c r="T388" i="8"/>
  <c r="T420" i="8" s="1"/>
  <c r="T421" i="8"/>
  <c r="T484" i="8"/>
  <c r="T547" i="8" s="1"/>
  <c r="V400" i="8"/>
  <c r="V432" i="8" s="1"/>
  <c r="U464" i="8"/>
  <c r="U527" i="8" s="1"/>
  <c r="U392" i="8"/>
  <c r="U424" i="8" s="1"/>
  <c r="W385" i="8"/>
  <c r="W449" i="8" s="1"/>
  <c r="W512" i="8" s="1"/>
  <c r="U380" i="8"/>
  <c r="U412" i="8" s="1"/>
  <c r="W334" i="8"/>
  <c r="W368" i="8" s="1"/>
  <c r="X268" i="8" s="1"/>
  <c r="X301" i="8" s="1"/>
  <c r="M346" i="22"/>
  <c r="L539" i="22"/>
  <c r="L570" i="22"/>
  <c r="M345" i="22"/>
  <c r="L538" i="22"/>
  <c r="L569" i="22"/>
  <c r="M344" i="22"/>
  <c r="L537" i="22"/>
  <c r="L568" i="22"/>
  <c r="M342" i="22"/>
  <c r="L535" i="22"/>
  <c r="L566" i="22"/>
  <c r="M341" i="22"/>
  <c r="L534" i="22"/>
  <c r="L565" i="22"/>
  <c r="M340" i="22"/>
  <c r="L533" i="22"/>
  <c r="L564" i="22"/>
  <c r="M330" i="22"/>
  <c r="L523" i="22"/>
  <c r="L554" i="22"/>
  <c r="M329" i="22"/>
  <c r="L522" i="22"/>
  <c r="L553" i="22"/>
  <c r="M328" i="22"/>
  <c r="L521" i="22"/>
  <c r="L552" i="22"/>
  <c r="M326" i="22"/>
  <c r="L519" i="22"/>
  <c r="L550" i="22"/>
  <c r="M325" i="22"/>
  <c r="L518" i="22"/>
  <c r="L549" i="22"/>
  <c r="M324" i="22"/>
  <c r="L517" i="22"/>
  <c r="L548" i="22"/>
  <c r="L477" i="22"/>
  <c r="L446" i="22"/>
  <c r="L414" i="22"/>
  <c r="M283" i="22"/>
  <c r="L478" i="22"/>
  <c r="L447" i="22"/>
  <c r="L415" i="22"/>
  <c r="M284" i="22"/>
  <c r="L479" i="22"/>
  <c r="L448" i="22"/>
  <c r="L416" i="22"/>
  <c r="M285" i="22"/>
  <c r="L481" i="22"/>
  <c r="L450" i="22"/>
  <c r="L418" i="22"/>
  <c r="M287" i="22"/>
  <c r="L482" i="22"/>
  <c r="L451" i="22"/>
  <c r="L419" i="22"/>
  <c r="M288" i="22"/>
  <c r="L483" i="22"/>
  <c r="L452" i="22"/>
  <c r="L420" i="22"/>
  <c r="M289" i="22"/>
  <c r="M338" i="22"/>
  <c r="L531" i="22"/>
  <c r="L562" i="22"/>
  <c r="M337" i="22"/>
  <c r="L530" i="22"/>
  <c r="L561" i="22"/>
  <c r="M336" i="22"/>
  <c r="L529" i="22"/>
  <c r="L560" i="22"/>
  <c r="M334" i="22"/>
  <c r="L527" i="22"/>
  <c r="L558" i="22"/>
  <c r="M333" i="22"/>
  <c r="L526" i="22"/>
  <c r="L557" i="22"/>
  <c r="M332" i="22"/>
  <c r="L525" i="22"/>
  <c r="L556" i="22"/>
  <c r="L492" i="21"/>
  <c r="L461" i="21"/>
  <c r="L429" i="21"/>
  <c r="M298" i="21"/>
  <c r="L493" i="21"/>
  <c r="L462" i="21"/>
  <c r="L430" i="21"/>
  <c r="M299" i="21"/>
  <c r="L494" i="21"/>
  <c r="L463" i="21"/>
  <c r="L431" i="21"/>
  <c r="M300" i="21"/>
  <c r="L496" i="21"/>
  <c r="L465" i="21"/>
  <c r="L433" i="21"/>
  <c r="M302" i="21"/>
  <c r="L497" i="21"/>
  <c r="L466" i="21"/>
  <c r="L434" i="21"/>
  <c r="M303" i="21"/>
  <c r="L498" i="21"/>
  <c r="L467" i="21"/>
  <c r="L435" i="21"/>
  <c r="M304" i="21"/>
  <c r="L476" i="21"/>
  <c r="L445" i="21"/>
  <c r="L413" i="21"/>
  <c r="M282" i="21"/>
  <c r="L477" i="21"/>
  <c r="L446" i="21"/>
  <c r="L414" i="21"/>
  <c r="M283" i="21"/>
  <c r="L478" i="21"/>
  <c r="L447" i="21"/>
  <c r="L415" i="21"/>
  <c r="M284" i="21"/>
  <c r="L480" i="21"/>
  <c r="L449" i="21"/>
  <c r="L417" i="21"/>
  <c r="M286" i="21"/>
  <c r="L481" i="21"/>
  <c r="L450" i="21"/>
  <c r="L418" i="21"/>
  <c r="M287" i="21"/>
  <c r="L482" i="21"/>
  <c r="L451" i="21"/>
  <c r="L419" i="21"/>
  <c r="M288" i="21"/>
  <c r="M313" i="21"/>
  <c r="L506" i="21"/>
  <c r="L537" i="21"/>
  <c r="M312" i="21"/>
  <c r="L505" i="21"/>
  <c r="L536" i="21"/>
  <c r="M311" i="21"/>
  <c r="L504" i="21"/>
  <c r="L535" i="21"/>
  <c r="M309" i="21"/>
  <c r="L502" i="21"/>
  <c r="L533" i="21"/>
  <c r="M308" i="21"/>
  <c r="L501" i="21"/>
  <c r="L532" i="21"/>
  <c r="M307" i="21"/>
  <c r="L500" i="21"/>
  <c r="L531" i="21"/>
  <c r="M329" i="21"/>
  <c r="L522" i="21"/>
  <c r="L553" i="21"/>
  <c r="M328" i="21"/>
  <c r="L521" i="21"/>
  <c r="L552" i="21"/>
  <c r="M327" i="21"/>
  <c r="L520" i="21"/>
  <c r="L551" i="21"/>
  <c r="M325" i="21"/>
  <c r="L518" i="21"/>
  <c r="L549" i="21"/>
  <c r="M324" i="21"/>
  <c r="L517" i="21"/>
  <c r="L548" i="21"/>
  <c r="M323" i="21"/>
  <c r="L516" i="21"/>
  <c r="L547" i="21"/>
  <c r="U376" i="8"/>
  <c r="V465" i="8"/>
  <c r="V528" i="8" s="1"/>
  <c r="V559" i="8"/>
  <c r="W399" i="8"/>
  <c r="W431" i="8" s="1"/>
  <c r="V433" i="8"/>
  <c r="V431" i="8"/>
  <c r="S452" i="8"/>
  <c r="S515" i="8" s="1"/>
  <c r="S483" i="8"/>
  <c r="S546" i="8" s="1"/>
  <c r="T423" i="8"/>
  <c r="T455" i="8"/>
  <c r="T518" i="8" s="1"/>
  <c r="V463" i="8"/>
  <c r="S411" i="8"/>
  <c r="S474" i="8"/>
  <c r="S537" i="8" s="1"/>
  <c r="U437" i="8"/>
  <c r="S375" i="8"/>
  <c r="S439" i="8" s="1"/>
  <c r="S502" i="8" s="1"/>
  <c r="T445" i="8"/>
  <c r="T508" i="8" s="1"/>
  <c r="T476" i="8"/>
  <c r="T539" i="8" s="1"/>
  <c r="U469" i="8"/>
  <c r="U532" i="8" s="1"/>
  <c r="T377" i="8"/>
  <c r="T441" i="8" s="1"/>
  <c r="T504" i="8" s="1"/>
  <c r="U448" i="8"/>
  <c r="U511" i="8" s="1"/>
  <c r="U479" i="8"/>
  <c r="U542" i="8" s="1"/>
  <c r="T383" i="8"/>
  <c r="T415" i="8" s="1"/>
  <c r="T424" i="8"/>
  <c r="T487" i="8"/>
  <c r="T550" i="8" s="1"/>
  <c r="T456" i="8"/>
  <c r="T519" i="8" s="1"/>
  <c r="T408" i="8"/>
  <c r="T471" i="8"/>
  <c r="T534" i="8" s="1"/>
  <c r="T440" i="8"/>
  <c r="T503" i="8" s="1"/>
  <c r="T403" i="8"/>
  <c r="S427" i="8"/>
  <c r="S490" i="8"/>
  <c r="S553" i="8" s="1"/>
  <c r="S459" i="8"/>
  <c r="S522" i="8" s="1"/>
  <c r="T395" i="8"/>
  <c r="W387" i="8"/>
  <c r="V293" i="8"/>
  <c r="X297" i="8"/>
  <c r="T276" i="8"/>
  <c r="U278" i="8"/>
  <c r="V327" i="8"/>
  <c r="V361" i="8" s="1"/>
  <c r="W261" i="8" s="1"/>
  <c r="X300" i="8"/>
  <c r="V310" i="8"/>
  <c r="V344" i="8" s="1"/>
  <c r="W244" i="8" s="1"/>
  <c r="U289" i="8"/>
  <c r="T313" i="8"/>
  <c r="T347" i="8" s="1"/>
  <c r="U247" i="8" s="1"/>
  <c r="U280" i="8" s="1"/>
  <c r="U317" i="8"/>
  <c r="U351" i="8" s="1"/>
  <c r="V251" i="8" s="1"/>
  <c r="V284" i="8" s="1"/>
  <c r="V339" i="8"/>
  <c r="V373" i="8" s="1"/>
  <c r="W273" i="8" s="1"/>
  <c r="V281" i="8"/>
  <c r="X288" i="8"/>
  <c r="X286" i="8"/>
  <c r="U304" i="8"/>
  <c r="U296" i="8"/>
  <c r="W396" i="8"/>
  <c r="T331" i="8"/>
  <c r="T365" i="8" s="1"/>
  <c r="U265" i="8" s="1"/>
  <c r="V318" i="8"/>
  <c r="V352" i="8" s="1"/>
  <c r="W252" i="8" s="1"/>
  <c r="W285" i="8" s="1"/>
  <c r="X302" i="8"/>
  <c r="U315" i="8"/>
  <c r="U349" i="8" s="1"/>
  <c r="V249" i="8" s="1"/>
  <c r="U323" i="8"/>
  <c r="U357" i="8" s="1"/>
  <c r="V257" i="8" s="1"/>
  <c r="U325" i="8"/>
  <c r="U359" i="8" s="1"/>
  <c r="V259" i="8" s="1"/>
  <c r="V292" i="8" s="1"/>
  <c r="U338" i="8"/>
  <c r="U372" i="8" s="1"/>
  <c r="V272" i="8" s="1"/>
  <c r="W433" i="8" l="1"/>
  <c r="W496" i="8"/>
  <c r="W559" i="8" s="1"/>
  <c r="V526" i="8"/>
  <c r="V491" i="8"/>
  <c r="V428" i="8"/>
  <c r="U491" i="8"/>
  <c r="U554" i="8" s="1"/>
  <c r="U460" i="8"/>
  <c r="U523" i="8" s="1"/>
  <c r="T483" i="8"/>
  <c r="T546" i="8" s="1"/>
  <c r="W480" i="8"/>
  <c r="W543" i="8" s="1"/>
  <c r="T468" i="8"/>
  <c r="T531" i="8" s="1"/>
  <c r="T499" i="8"/>
  <c r="T562" i="8" s="1"/>
  <c r="T452" i="8"/>
  <c r="T515" i="8" s="1"/>
  <c r="U514" i="8"/>
  <c r="V514" i="8"/>
  <c r="U444" i="8"/>
  <c r="U507" i="8" s="1"/>
  <c r="W417" i="8"/>
  <c r="W463" i="8"/>
  <c r="W526" i="8" s="1"/>
  <c r="U475" i="8"/>
  <c r="U538" i="8" s="1"/>
  <c r="U526" i="8"/>
  <c r="U383" i="8"/>
  <c r="U447" i="8" s="1"/>
  <c r="U456" i="8"/>
  <c r="U519" i="8" s="1"/>
  <c r="W400" i="8"/>
  <c r="W495" i="8" s="1"/>
  <c r="T379" i="8"/>
  <c r="T443" i="8" s="1"/>
  <c r="T506" i="8" s="1"/>
  <c r="U487" i="8"/>
  <c r="U550" i="8" s="1"/>
  <c r="V495" i="8"/>
  <c r="V558" i="8" s="1"/>
  <c r="V464" i="8"/>
  <c r="V527" i="8" s="1"/>
  <c r="V557" i="8"/>
  <c r="U557" i="8"/>
  <c r="U404" i="8"/>
  <c r="U436" i="8" s="1"/>
  <c r="W494" i="8"/>
  <c r="W557" i="8" s="1"/>
  <c r="W528" i="8"/>
  <c r="X334" i="8"/>
  <c r="X368" i="8" s="1"/>
  <c r="Y268" i="8" s="1"/>
  <c r="Y301" i="8" s="1"/>
  <c r="M357" i="21"/>
  <c r="N257" i="21" s="1"/>
  <c r="M389" i="21"/>
  <c r="M358" i="21"/>
  <c r="N258" i="21" s="1"/>
  <c r="M390" i="21"/>
  <c r="M359" i="21"/>
  <c r="N259" i="21" s="1"/>
  <c r="M391" i="21"/>
  <c r="M361" i="21"/>
  <c r="N261" i="21" s="1"/>
  <c r="M393" i="21"/>
  <c r="M362" i="21"/>
  <c r="N262" i="21" s="1"/>
  <c r="M394" i="21"/>
  <c r="M363" i="21"/>
  <c r="N263" i="21" s="1"/>
  <c r="M395" i="21"/>
  <c r="M341" i="21"/>
  <c r="N241" i="21" s="1"/>
  <c r="M373" i="21"/>
  <c r="M342" i="21"/>
  <c r="N242" i="21" s="1"/>
  <c r="M374" i="21"/>
  <c r="M343" i="21"/>
  <c r="N243" i="21" s="1"/>
  <c r="M375" i="21"/>
  <c r="M345" i="21"/>
  <c r="N245" i="21" s="1"/>
  <c r="M377" i="21"/>
  <c r="M346" i="21"/>
  <c r="N246" i="21" s="1"/>
  <c r="M378" i="21"/>
  <c r="M347" i="21"/>
  <c r="N247" i="21" s="1"/>
  <c r="M379" i="21"/>
  <c r="M321" i="21"/>
  <c r="L514" i="21"/>
  <c r="L545" i="21"/>
  <c r="M320" i="21"/>
  <c r="L513" i="21"/>
  <c r="L544" i="21"/>
  <c r="M319" i="21"/>
  <c r="L512" i="21"/>
  <c r="L543" i="21"/>
  <c r="M317" i="21"/>
  <c r="L510" i="21"/>
  <c r="L541" i="21"/>
  <c r="M316" i="21"/>
  <c r="L509" i="21"/>
  <c r="L540" i="21"/>
  <c r="M315" i="21"/>
  <c r="L508" i="21"/>
  <c r="L539" i="21"/>
  <c r="M337" i="21"/>
  <c r="L530" i="21"/>
  <c r="L561" i="21"/>
  <c r="M336" i="21"/>
  <c r="L529" i="21"/>
  <c r="L560" i="21"/>
  <c r="M335" i="21"/>
  <c r="L528" i="21"/>
  <c r="L559" i="21"/>
  <c r="M333" i="21"/>
  <c r="L526" i="21"/>
  <c r="L557" i="21"/>
  <c r="M332" i="21"/>
  <c r="L525" i="21"/>
  <c r="L556" i="21"/>
  <c r="M331" i="21"/>
  <c r="L524" i="21"/>
  <c r="L555" i="21"/>
  <c r="M366" i="22"/>
  <c r="N266" i="22" s="1"/>
  <c r="M398" i="22"/>
  <c r="M367" i="22"/>
  <c r="N267" i="22" s="1"/>
  <c r="M399" i="22"/>
  <c r="M368" i="22"/>
  <c r="N268" i="22" s="1"/>
  <c r="M400" i="22"/>
  <c r="M370" i="22"/>
  <c r="N270" i="22" s="1"/>
  <c r="M402" i="22"/>
  <c r="M371" i="22"/>
  <c r="N271" i="22" s="1"/>
  <c r="M403" i="22"/>
  <c r="M372" i="22"/>
  <c r="N272" i="22" s="1"/>
  <c r="M404" i="22"/>
  <c r="M322" i="22"/>
  <c r="L515" i="22"/>
  <c r="L546" i="22"/>
  <c r="M321" i="22"/>
  <c r="L514" i="22"/>
  <c r="L545" i="22"/>
  <c r="M320" i="22"/>
  <c r="L513" i="22"/>
  <c r="L544" i="22"/>
  <c r="M318" i="22"/>
  <c r="L511" i="22"/>
  <c r="L542" i="22"/>
  <c r="M317" i="22"/>
  <c r="L510" i="22"/>
  <c r="L541" i="22"/>
  <c r="M316" i="22"/>
  <c r="L509" i="22"/>
  <c r="L540" i="22"/>
  <c r="M358" i="22"/>
  <c r="N258" i="22" s="1"/>
  <c r="M390" i="22"/>
  <c r="M359" i="22"/>
  <c r="N259" i="22" s="1"/>
  <c r="M391" i="22"/>
  <c r="M360" i="22"/>
  <c r="N260" i="22" s="1"/>
  <c r="M392" i="22"/>
  <c r="M362" i="22"/>
  <c r="N262" i="22" s="1"/>
  <c r="M394" i="22"/>
  <c r="M363" i="22"/>
  <c r="N263" i="22" s="1"/>
  <c r="M395" i="22"/>
  <c r="M364" i="22"/>
  <c r="N264" i="22" s="1"/>
  <c r="M396" i="22"/>
  <c r="M374" i="22"/>
  <c r="N274" i="22" s="1"/>
  <c r="M406" i="22"/>
  <c r="M375" i="22"/>
  <c r="N275" i="22" s="1"/>
  <c r="M407" i="22"/>
  <c r="M376" i="22"/>
  <c r="N276" i="22" s="1"/>
  <c r="M408" i="22"/>
  <c r="M378" i="22"/>
  <c r="N278" i="22" s="1"/>
  <c r="M410" i="22"/>
  <c r="M379" i="22"/>
  <c r="N279" i="22" s="1"/>
  <c r="M411" i="22"/>
  <c r="M380" i="22"/>
  <c r="N280" i="22" s="1"/>
  <c r="M412" i="22"/>
  <c r="T472" i="8"/>
  <c r="T535" i="8" s="1"/>
  <c r="T409" i="8"/>
  <c r="V376" i="8"/>
  <c r="V408" i="8" s="1"/>
  <c r="S470" i="8"/>
  <c r="S533" i="8" s="1"/>
  <c r="S407" i="8"/>
  <c r="U391" i="8"/>
  <c r="U423" i="8" s="1"/>
  <c r="V384" i="8"/>
  <c r="V416" i="8" s="1"/>
  <c r="T397" i="8"/>
  <c r="T492" i="8" s="1"/>
  <c r="T555" i="8" s="1"/>
  <c r="U381" i="8"/>
  <c r="U476" i="8" s="1"/>
  <c r="U539" i="8" s="1"/>
  <c r="U389" i="8"/>
  <c r="U484" i="8" s="1"/>
  <c r="U547" i="8" s="1"/>
  <c r="T447" i="8"/>
  <c r="T510" i="8" s="1"/>
  <c r="T478" i="8"/>
  <c r="T541" i="8" s="1"/>
  <c r="T435" i="8"/>
  <c r="T467" i="8"/>
  <c r="T530" i="8" s="1"/>
  <c r="T498" i="8"/>
  <c r="T561" i="8" s="1"/>
  <c r="W428" i="8"/>
  <c r="W491" i="8"/>
  <c r="W460" i="8"/>
  <c r="T427" i="8"/>
  <c r="T490" i="8"/>
  <c r="T553" i="8" s="1"/>
  <c r="T459" i="8"/>
  <c r="T522" i="8" s="1"/>
  <c r="W419" i="8"/>
  <c r="W482" i="8"/>
  <c r="W545" i="8" s="1"/>
  <c r="W451" i="8"/>
  <c r="W514" i="8" s="1"/>
  <c r="U408" i="8"/>
  <c r="U440" i="8"/>
  <c r="U503" i="8" s="1"/>
  <c r="U471" i="8"/>
  <c r="U534" i="8" s="1"/>
  <c r="V405" i="8"/>
  <c r="V393" i="8"/>
  <c r="U322" i="8"/>
  <c r="U356" i="8" s="1"/>
  <c r="V256" i="8" s="1"/>
  <c r="V317" i="8"/>
  <c r="V351" i="8" s="1"/>
  <c r="W251" i="8" s="1"/>
  <c r="W277" i="8"/>
  <c r="X333" i="8"/>
  <c r="X367" i="8" s="1"/>
  <c r="Y267" i="8" s="1"/>
  <c r="Y300" i="8" s="1"/>
  <c r="X335" i="8"/>
  <c r="X369" i="8" s="1"/>
  <c r="Y269" i="8" s="1"/>
  <c r="Y302" i="8" s="1"/>
  <c r="W294" i="8"/>
  <c r="U311" i="8"/>
  <c r="U345" i="8" s="1"/>
  <c r="V245" i="8" s="1"/>
  <c r="V290" i="8"/>
  <c r="V314" i="8"/>
  <c r="V348" i="8" s="1"/>
  <c r="W248" i="8" s="1"/>
  <c r="X330" i="8"/>
  <c r="X364" i="8" s="1"/>
  <c r="Y264" i="8" s="1"/>
  <c r="U329" i="8"/>
  <c r="U363" i="8" s="1"/>
  <c r="V263" i="8" s="1"/>
  <c r="U337" i="8"/>
  <c r="U371" i="8" s="1"/>
  <c r="V271" i="8" s="1"/>
  <c r="X319" i="8"/>
  <c r="X353" i="8" s="1"/>
  <c r="Y253" i="8" s="1"/>
  <c r="V325" i="8"/>
  <c r="V359" i="8" s="1"/>
  <c r="W259" i="8" s="1"/>
  <c r="U313" i="8"/>
  <c r="U347" i="8" s="1"/>
  <c r="V247" i="8" s="1"/>
  <c r="V305" i="8"/>
  <c r="X321" i="8"/>
  <c r="X355" i="8" s="1"/>
  <c r="Y255" i="8" s="1"/>
  <c r="V282" i="8"/>
  <c r="V326" i="8"/>
  <c r="V360" i="8" s="1"/>
  <c r="W260" i="8" s="1"/>
  <c r="W318" i="8"/>
  <c r="W352" i="8" s="1"/>
  <c r="X252" i="8" s="1"/>
  <c r="U298" i="8"/>
  <c r="T309" i="8"/>
  <c r="T343" i="8" s="1"/>
  <c r="U243" i="8" s="1"/>
  <c r="W306" i="8"/>
  <c r="W554" i="8" l="1"/>
  <c r="V554" i="8"/>
  <c r="W523" i="8"/>
  <c r="V523" i="8"/>
  <c r="T474" i="8"/>
  <c r="T537" i="8" s="1"/>
  <c r="T411" i="8"/>
  <c r="U415" i="8"/>
  <c r="U478" i="8"/>
  <c r="W432" i="8"/>
  <c r="U468" i="8"/>
  <c r="U531" i="8" s="1"/>
  <c r="U499" i="8"/>
  <c r="U562" i="8" s="1"/>
  <c r="W464" i="8"/>
  <c r="W527" i="8" s="1"/>
  <c r="X385" i="8"/>
  <c r="X449" i="8" s="1"/>
  <c r="X512" i="8" s="1"/>
  <c r="V392" i="8"/>
  <c r="V424" i="8" s="1"/>
  <c r="V380" i="8"/>
  <c r="V412" i="8" s="1"/>
  <c r="U403" i="8"/>
  <c r="U498" i="8" s="1"/>
  <c r="U561" i="8" s="1"/>
  <c r="U395" i="8"/>
  <c r="U490" i="8" s="1"/>
  <c r="U553" i="8" s="1"/>
  <c r="U388" i="8"/>
  <c r="U420" i="8" s="1"/>
  <c r="V391" i="8"/>
  <c r="V423" i="8" s="1"/>
  <c r="X400" i="8"/>
  <c r="X464" i="8" s="1"/>
  <c r="W558" i="8"/>
  <c r="V383" i="8"/>
  <c r="V447" i="8" s="1"/>
  <c r="V510" i="8" s="1"/>
  <c r="X399" i="8"/>
  <c r="X494" i="8" s="1"/>
  <c r="X557" i="8" s="1"/>
  <c r="X396" i="8"/>
  <c r="X491" i="8" s="1"/>
  <c r="X554" i="8" s="1"/>
  <c r="U455" i="8"/>
  <c r="U518" i="8" s="1"/>
  <c r="U486" i="8"/>
  <c r="U549" i="8" s="1"/>
  <c r="W384" i="8"/>
  <c r="W416" i="8" s="1"/>
  <c r="Y334" i="8"/>
  <c r="Y368" i="8" s="1"/>
  <c r="Z268" i="8" s="1"/>
  <c r="Z301" i="8" s="1"/>
  <c r="M507" i="22"/>
  <c r="M476" i="22"/>
  <c r="M444" i="22"/>
  <c r="N313" i="22"/>
  <c r="M506" i="22"/>
  <c r="M475" i="22"/>
  <c r="M443" i="22"/>
  <c r="N312" i="22"/>
  <c r="M505" i="22"/>
  <c r="M474" i="22"/>
  <c r="M442" i="22"/>
  <c r="N311" i="22"/>
  <c r="M503" i="22"/>
  <c r="M472" i="22"/>
  <c r="M440" i="22"/>
  <c r="N309" i="22"/>
  <c r="M502" i="22"/>
  <c r="M471" i="22"/>
  <c r="M439" i="22"/>
  <c r="N308" i="22"/>
  <c r="M501" i="22"/>
  <c r="M470" i="22"/>
  <c r="M438" i="22"/>
  <c r="N307" i="22"/>
  <c r="M491" i="22"/>
  <c r="M460" i="22"/>
  <c r="M428" i="22"/>
  <c r="N297" i="22"/>
  <c r="M490" i="22"/>
  <c r="M459" i="22"/>
  <c r="M427" i="22"/>
  <c r="N296" i="22"/>
  <c r="M489" i="22"/>
  <c r="M458" i="22"/>
  <c r="M426" i="22"/>
  <c r="N295" i="22"/>
  <c r="M487" i="22"/>
  <c r="M456" i="22"/>
  <c r="M424" i="22"/>
  <c r="N293" i="22"/>
  <c r="M486" i="22"/>
  <c r="M455" i="22"/>
  <c r="M423" i="22"/>
  <c r="N292" i="22"/>
  <c r="M485" i="22"/>
  <c r="M454" i="22"/>
  <c r="M422" i="22"/>
  <c r="N291" i="22"/>
  <c r="M350" i="22"/>
  <c r="N250" i="22" s="1"/>
  <c r="M382" i="22"/>
  <c r="M351" i="22"/>
  <c r="N251" i="22" s="1"/>
  <c r="M383" i="22"/>
  <c r="M352" i="22"/>
  <c r="N252" i="22" s="1"/>
  <c r="M384" i="22"/>
  <c r="M354" i="22"/>
  <c r="N254" i="22" s="1"/>
  <c r="M386" i="22"/>
  <c r="M355" i="22"/>
  <c r="N255" i="22" s="1"/>
  <c r="M387" i="22"/>
  <c r="M356" i="22"/>
  <c r="N256" i="22" s="1"/>
  <c r="M388" i="22"/>
  <c r="M499" i="22"/>
  <c r="M468" i="22"/>
  <c r="M436" i="22"/>
  <c r="N305" i="22"/>
  <c r="M498" i="22"/>
  <c r="M467" i="22"/>
  <c r="M435" i="22"/>
  <c r="N304" i="22"/>
  <c r="M497" i="22"/>
  <c r="M466" i="22"/>
  <c r="M434" i="22"/>
  <c r="N303" i="22"/>
  <c r="M495" i="22"/>
  <c r="M464" i="22"/>
  <c r="M432" i="22"/>
  <c r="N301" i="22"/>
  <c r="M494" i="22"/>
  <c r="M463" i="22"/>
  <c r="M431" i="22"/>
  <c r="N300" i="22"/>
  <c r="M493" i="22"/>
  <c r="M462" i="22"/>
  <c r="M430" i="22"/>
  <c r="N299" i="22"/>
  <c r="M365" i="21"/>
  <c r="N265" i="21" s="1"/>
  <c r="M397" i="21"/>
  <c r="M366" i="21"/>
  <c r="N266" i="21" s="1"/>
  <c r="M398" i="21"/>
  <c r="M367" i="21"/>
  <c r="N267" i="21" s="1"/>
  <c r="M399" i="21"/>
  <c r="M369" i="21"/>
  <c r="N269" i="21" s="1"/>
  <c r="M401" i="21"/>
  <c r="M370" i="21"/>
  <c r="N270" i="21" s="1"/>
  <c r="M402" i="21"/>
  <c r="M371" i="21"/>
  <c r="N271" i="21" s="1"/>
  <c r="M403" i="21"/>
  <c r="M349" i="21"/>
  <c r="N249" i="21" s="1"/>
  <c r="M381" i="21"/>
  <c r="M350" i="21"/>
  <c r="N250" i="21" s="1"/>
  <c r="M382" i="21"/>
  <c r="M351" i="21"/>
  <c r="N251" i="21" s="1"/>
  <c r="M383" i="21"/>
  <c r="M353" i="21"/>
  <c r="N253" i="21" s="1"/>
  <c r="M385" i="21"/>
  <c r="M354" i="21"/>
  <c r="N254" i="21" s="1"/>
  <c r="M386" i="21"/>
  <c r="M355" i="21"/>
  <c r="N255" i="21" s="1"/>
  <c r="M387" i="21"/>
  <c r="M474" i="21"/>
  <c r="M443" i="21"/>
  <c r="M411" i="21"/>
  <c r="N280" i="21"/>
  <c r="M473" i="21"/>
  <c r="M442" i="21"/>
  <c r="M410" i="21"/>
  <c r="N279" i="21"/>
  <c r="M472" i="21"/>
  <c r="M441" i="21"/>
  <c r="M409" i="21"/>
  <c r="N278" i="21"/>
  <c r="M470" i="21"/>
  <c r="M439" i="21"/>
  <c r="M407" i="21"/>
  <c r="N276" i="21"/>
  <c r="M469" i="21"/>
  <c r="M438" i="21"/>
  <c r="M406" i="21"/>
  <c r="N275" i="21"/>
  <c r="M468" i="21"/>
  <c r="M437" i="21"/>
  <c r="M405" i="21"/>
  <c r="N274" i="21"/>
  <c r="M490" i="21"/>
  <c r="M459" i="21"/>
  <c r="M427" i="21"/>
  <c r="N296" i="21"/>
  <c r="M489" i="21"/>
  <c r="M458" i="21"/>
  <c r="M426" i="21"/>
  <c r="N295" i="21"/>
  <c r="M488" i="21"/>
  <c r="M457" i="21"/>
  <c r="M425" i="21"/>
  <c r="N294" i="21"/>
  <c r="M486" i="21"/>
  <c r="M455" i="21"/>
  <c r="M423" i="21"/>
  <c r="N292" i="21"/>
  <c r="M485" i="21"/>
  <c r="M454" i="21"/>
  <c r="M422" i="21"/>
  <c r="N291" i="21"/>
  <c r="M484" i="21"/>
  <c r="M453" i="21"/>
  <c r="M421" i="21"/>
  <c r="N290" i="21"/>
  <c r="V440" i="8"/>
  <c r="V503" i="8" s="1"/>
  <c r="V471" i="8"/>
  <c r="V534" i="8" s="1"/>
  <c r="U510" i="8"/>
  <c r="U541" i="8"/>
  <c r="V448" i="8"/>
  <c r="V511" i="8" s="1"/>
  <c r="U453" i="8"/>
  <c r="U516" i="8" s="1"/>
  <c r="V479" i="8"/>
  <c r="V542" i="8" s="1"/>
  <c r="U413" i="8"/>
  <c r="U421" i="8"/>
  <c r="T461" i="8"/>
  <c r="T524" i="8" s="1"/>
  <c r="T429" i="8"/>
  <c r="U445" i="8"/>
  <c r="U508" i="8" s="1"/>
  <c r="U379" i="8"/>
  <c r="U443" i="8" s="1"/>
  <c r="U506" i="8" s="1"/>
  <c r="X387" i="8"/>
  <c r="X419" i="8" s="1"/>
  <c r="U377" i="8"/>
  <c r="U441" i="8" s="1"/>
  <c r="U504" i="8" s="1"/>
  <c r="X401" i="8"/>
  <c r="X496" i="8" s="1"/>
  <c r="X559" i="8" s="1"/>
  <c r="T375" i="8"/>
  <c r="V425" i="8"/>
  <c r="V488" i="8"/>
  <c r="V551" i="8" s="1"/>
  <c r="V457" i="8"/>
  <c r="V520" i="8" s="1"/>
  <c r="V437" i="8"/>
  <c r="V469" i="8"/>
  <c r="V532" i="8" s="1"/>
  <c r="V500" i="8"/>
  <c r="V563" i="8" s="1"/>
  <c r="X285" i="8"/>
  <c r="Y297" i="8"/>
  <c r="V323" i="8"/>
  <c r="V357" i="8" s="1"/>
  <c r="W257" i="8" s="1"/>
  <c r="W327" i="8"/>
  <c r="W361" i="8" s="1"/>
  <c r="X261" i="8" s="1"/>
  <c r="W293" i="8"/>
  <c r="V278" i="8"/>
  <c r="W310" i="8"/>
  <c r="W344" i="8" s="1"/>
  <c r="X244" i="8" s="1"/>
  <c r="Y335" i="8"/>
  <c r="Y369" i="8" s="1"/>
  <c r="Z269" i="8" s="1"/>
  <c r="V315" i="8"/>
  <c r="V349" i="8" s="1"/>
  <c r="W249" i="8" s="1"/>
  <c r="V338" i="8"/>
  <c r="V372" i="8" s="1"/>
  <c r="W272" i="8" s="1"/>
  <c r="W305" i="8" s="1"/>
  <c r="W339" i="8"/>
  <c r="W373" i="8" s="1"/>
  <c r="X273" i="8" s="1"/>
  <c r="X306" i="8" s="1"/>
  <c r="V304" i="8"/>
  <c r="W284" i="8"/>
  <c r="V280" i="8"/>
  <c r="Y333" i="8"/>
  <c r="Y367" i="8" s="1"/>
  <c r="Z267" i="8" s="1"/>
  <c r="Y286" i="8"/>
  <c r="W281" i="8"/>
  <c r="Y288" i="8"/>
  <c r="W292" i="8"/>
  <c r="U276" i="8"/>
  <c r="U331" i="8"/>
  <c r="U365" i="8" s="1"/>
  <c r="V265" i="8" s="1"/>
  <c r="V298" i="8" s="1"/>
  <c r="V296" i="8"/>
  <c r="V289" i="8"/>
  <c r="V456" i="8" l="1"/>
  <c r="V519" i="8" s="1"/>
  <c r="U467" i="8"/>
  <c r="U530" i="8" s="1"/>
  <c r="U435" i="8"/>
  <c r="X428" i="8"/>
  <c r="X460" i="8"/>
  <c r="X523" i="8" s="1"/>
  <c r="V415" i="8"/>
  <c r="U459" i="8"/>
  <c r="U522" i="8" s="1"/>
  <c r="U427" i="8"/>
  <c r="V487" i="8"/>
  <c r="V550" i="8" s="1"/>
  <c r="U452" i="8"/>
  <c r="U515" i="8" s="1"/>
  <c r="U483" i="8"/>
  <c r="U546" i="8" s="1"/>
  <c r="V455" i="8"/>
  <c r="V518" i="8" s="1"/>
  <c r="X527" i="8"/>
  <c r="V486" i="8"/>
  <c r="V549" i="8" s="1"/>
  <c r="V444" i="8"/>
  <c r="V507" i="8" s="1"/>
  <c r="V475" i="8"/>
  <c r="V538" i="8" s="1"/>
  <c r="X417" i="8"/>
  <c r="X480" i="8"/>
  <c r="X543" i="8" s="1"/>
  <c r="V478" i="8"/>
  <c r="V541" i="8" s="1"/>
  <c r="W405" i="8"/>
  <c r="W469" i="8" s="1"/>
  <c r="W532" i="8" s="1"/>
  <c r="W479" i="8"/>
  <c r="W542" i="8" s="1"/>
  <c r="W448" i="8"/>
  <c r="W511" i="8" s="1"/>
  <c r="X463" i="8"/>
  <c r="X526" i="8" s="1"/>
  <c r="X431" i="8"/>
  <c r="X432" i="8"/>
  <c r="Y400" i="8"/>
  <c r="Y464" i="8" s="1"/>
  <c r="Y527" i="8" s="1"/>
  <c r="X495" i="8"/>
  <c r="X558" i="8" s="1"/>
  <c r="V404" i="8"/>
  <c r="V499" i="8" s="1"/>
  <c r="V562" i="8" s="1"/>
  <c r="X451" i="8"/>
  <c r="X514" i="8" s="1"/>
  <c r="X433" i="8"/>
  <c r="X482" i="8"/>
  <c r="X545" i="8" s="1"/>
  <c r="Z334" i="8"/>
  <c r="Z368" i="8" s="1"/>
  <c r="AA268" i="8" s="1"/>
  <c r="AA301" i="8" s="1"/>
  <c r="AA334" i="8" s="1"/>
  <c r="AA368" i="8" s="1"/>
  <c r="AB268" i="8" s="1"/>
  <c r="AB301" i="8" s="1"/>
  <c r="N323" i="21"/>
  <c r="M516" i="21"/>
  <c r="M547" i="21"/>
  <c r="N324" i="21"/>
  <c r="M517" i="21"/>
  <c r="M548" i="21"/>
  <c r="N325" i="21"/>
  <c r="M518" i="21"/>
  <c r="M549" i="21"/>
  <c r="N327" i="21"/>
  <c r="M520" i="21"/>
  <c r="M551" i="21"/>
  <c r="N328" i="21"/>
  <c r="M521" i="21"/>
  <c r="M552" i="21"/>
  <c r="N329" i="21"/>
  <c r="M522" i="21"/>
  <c r="M553" i="21"/>
  <c r="N307" i="21"/>
  <c r="M500" i="21"/>
  <c r="M531" i="21"/>
  <c r="N308" i="21"/>
  <c r="M501" i="21"/>
  <c r="M532" i="21"/>
  <c r="N309" i="21"/>
  <c r="M502" i="21"/>
  <c r="M533" i="21"/>
  <c r="N311" i="21"/>
  <c r="M504" i="21"/>
  <c r="M535" i="21"/>
  <c r="N312" i="21"/>
  <c r="M505" i="21"/>
  <c r="M536" i="21"/>
  <c r="N313" i="21"/>
  <c r="M506" i="21"/>
  <c r="M537" i="21"/>
  <c r="M482" i="21"/>
  <c r="M451" i="21"/>
  <c r="M419" i="21"/>
  <c r="N288" i="21"/>
  <c r="M481" i="21"/>
  <c r="M450" i="21"/>
  <c r="M418" i="21"/>
  <c r="N287" i="21"/>
  <c r="M480" i="21"/>
  <c r="M449" i="21"/>
  <c r="M417" i="21"/>
  <c r="N286" i="21"/>
  <c r="M478" i="21"/>
  <c r="M447" i="21"/>
  <c r="M415" i="21"/>
  <c r="N284" i="21"/>
  <c r="M477" i="21"/>
  <c r="M446" i="21"/>
  <c r="M414" i="21"/>
  <c r="N283" i="21"/>
  <c r="M476" i="21"/>
  <c r="M445" i="21"/>
  <c r="M413" i="21"/>
  <c r="N282" i="21"/>
  <c r="M498" i="21"/>
  <c r="M467" i="21"/>
  <c r="M435" i="21"/>
  <c r="N304" i="21"/>
  <c r="M497" i="21"/>
  <c r="M466" i="21"/>
  <c r="M434" i="21"/>
  <c r="N303" i="21"/>
  <c r="M496" i="21"/>
  <c r="M465" i="21"/>
  <c r="M433" i="21"/>
  <c r="N302" i="21"/>
  <c r="M494" i="21"/>
  <c r="M463" i="21"/>
  <c r="M431" i="21"/>
  <c r="N300" i="21"/>
  <c r="M493" i="21"/>
  <c r="M462" i="21"/>
  <c r="M430" i="21"/>
  <c r="N299" i="21"/>
  <c r="M492" i="21"/>
  <c r="M461" i="21"/>
  <c r="M429" i="21"/>
  <c r="N298" i="21"/>
  <c r="N332" i="22"/>
  <c r="M525" i="22"/>
  <c r="M556" i="22"/>
  <c r="N333" i="22"/>
  <c r="M526" i="22"/>
  <c r="M557" i="22"/>
  <c r="N334" i="22"/>
  <c r="M527" i="22"/>
  <c r="M558" i="22"/>
  <c r="N336" i="22"/>
  <c r="M529" i="22"/>
  <c r="M560" i="22"/>
  <c r="N337" i="22"/>
  <c r="M530" i="22"/>
  <c r="M561" i="22"/>
  <c r="N338" i="22"/>
  <c r="M531" i="22"/>
  <c r="M562" i="22"/>
  <c r="M483" i="22"/>
  <c r="M452" i="22"/>
  <c r="M420" i="22"/>
  <c r="N289" i="22"/>
  <c r="M482" i="22"/>
  <c r="M451" i="22"/>
  <c r="M419" i="22"/>
  <c r="N288" i="22"/>
  <c r="M481" i="22"/>
  <c r="M450" i="22"/>
  <c r="M418" i="22"/>
  <c r="N287" i="22"/>
  <c r="M479" i="22"/>
  <c r="M448" i="22"/>
  <c r="M416" i="22"/>
  <c r="N285" i="22"/>
  <c r="M478" i="22"/>
  <c r="M447" i="22"/>
  <c r="M415" i="22"/>
  <c r="N284" i="22"/>
  <c r="M477" i="22"/>
  <c r="M446" i="22"/>
  <c r="M414" i="22"/>
  <c r="N283" i="22"/>
  <c r="N324" i="22"/>
  <c r="M517" i="22"/>
  <c r="M548" i="22"/>
  <c r="N325" i="22"/>
  <c r="M518" i="22"/>
  <c r="M549" i="22"/>
  <c r="N326" i="22"/>
  <c r="M519" i="22"/>
  <c r="M550" i="22"/>
  <c r="N328" i="22"/>
  <c r="M521" i="22"/>
  <c r="M552" i="22"/>
  <c r="N329" i="22"/>
  <c r="M522" i="22"/>
  <c r="M553" i="22"/>
  <c r="N330" i="22"/>
  <c r="M523" i="22"/>
  <c r="M554" i="22"/>
  <c r="N340" i="22"/>
  <c r="M533" i="22"/>
  <c r="M564" i="22"/>
  <c r="N341" i="22"/>
  <c r="M534" i="22"/>
  <c r="M565" i="22"/>
  <c r="N342" i="22"/>
  <c r="M535" i="22"/>
  <c r="M566" i="22"/>
  <c r="N344" i="22"/>
  <c r="M537" i="22"/>
  <c r="M568" i="22"/>
  <c r="N345" i="22"/>
  <c r="M538" i="22"/>
  <c r="M569" i="22"/>
  <c r="N346" i="22"/>
  <c r="M539" i="22"/>
  <c r="M570" i="22"/>
  <c r="U472" i="8"/>
  <c r="U535" i="8" s="1"/>
  <c r="X465" i="8"/>
  <c r="X528" i="8" s="1"/>
  <c r="U409" i="8"/>
  <c r="U411" i="8"/>
  <c r="U474" i="8"/>
  <c r="U537" i="8" s="1"/>
  <c r="Y399" i="8"/>
  <c r="Y431" i="8" s="1"/>
  <c r="W376" i="8"/>
  <c r="W471" i="8" s="1"/>
  <c r="W534" i="8" s="1"/>
  <c r="V389" i="8"/>
  <c r="V453" i="8" s="1"/>
  <c r="V516" i="8" s="1"/>
  <c r="Y401" i="8"/>
  <c r="Y496" i="8" s="1"/>
  <c r="Y559" i="8" s="1"/>
  <c r="W393" i="8"/>
  <c r="W488" i="8" s="1"/>
  <c r="W551" i="8" s="1"/>
  <c r="V381" i="8"/>
  <c r="V445" i="8" s="1"/>
  <c r="V508" i="8" s="1"/>
  <c r="U397" i="8"/>
  <c r="U429" i="8" s="1"/>
  <c r="T407" i="8"/>
  <c r="T439" i="8"/>
  <c r="T502" i="8" s="1"/>
  <c r="T470" i="8"/>
  <c r="T533" i="8" s="1"/>
  <c r="W325" i="8"/>
  <c r="W359" i="8" s="1"/>
  <c r="X259" i="8" s="1"/>
  <c r="X292" i="8" s="1"/>
  <c r="Y321" i="8"/>
  <c r="Y355" i="8" s="1"/>
  <c r="Z255" i="8" s="1"/>
  <c r="W314" i="8"/>
  <c r="W348" i="8" s="1"/>
  <c r="X248" i="8" s="1"/>
  <c r="Z300" i="8"/>
  <c r="W290" i="8"/>
  <c r="W338" i="8"/>
  <c r="W372" i="8" s="1"/>
  <c r="X272" i="8" s="1"/>
  <c r="Z302" i="8"/>
  <c r="Y319" i="8"/>
  <c r="Y353" i="8" s="1"/>
  <c r="Z253" i="8" s="1"/>
  <c r="W326" i="8"/>
  <c r="W360" i="8" s="1"/>
  <c r="X260" i="8" s="1"/>
  <c r="X293" i="8" s="1"/>
  <c r="V331" i="8"/>
  <c r="V365" i="8" s="1"/>
  <c r="W265" i="8" s="1"/>
  <c r="Y330" i="8"/>
  <c r="Y364" i="8" s="1"/>
  <c r="Z264" i="8" s="1"/>
  <c r="V322" i="8"/>
  <c r="V356" i="8" s="1"/>
  <c r="W256" i="8" s="1"/>
  <c r="W289" i="8" s="1"/>
  <c r="W317" i="8"/>
  <c r="W351" i="8" s="1"/>
  <c r="X251" i="8" s="1"/>
  <c r="V337" i="8"/>
  <c r="V371" i="8" s="1"/>
  <c r="W271" i="8" s="1"/>
  <c r="W304" i="8" s="1"/>
  <c r="U309" i="8"/>
  <c r="U343" i="8" s="1"/>
  <c r="V243" i="8" s="1"/>
  <c r="X318" i="8"/>
  <c r="X352" i="8" s="1"/>
  <c r="Y252" i="8" s="1"/>
  <c r="Y285" i="8" s="1"/>
  <c r="W282" i="8"/>
  <c r="X277" i="8"/>
  <c r="V311" i="8"/>
  <c r="V345" i="8" s="1"/>
  <c r="W245" i="8" s="1"/>
  <c r="V313" i="8"/>
  <c r="V347" i="8" s="1"/>
  <c r="W247" i="8" s="1"/>
  <c r="X294" i="8"/>
  <c r="V329" i="8"/>
  <c r="V363" i="8" s="1"/>
  <c r="W263" i="8" s="1"/>
  <c r="X339" i="8"/>
  <c r="X373" i="8" s="1"/>
  <c r="Y273" i="8" s="1"/>
  <c r="Y306" i="8" s="1"/>
  <c r="W437" i="8" l="1"/>
  <c r="W500" i="8"/>
  <c r="W563" i="8" s="1"/>
  <c r="V436" i="8"/>
  <c r="V468" i="8"/>
  <c r="V531" i="8" s="1"/>
  <c r="Y432" i="8"/>
  <c r="Y495" i="8"/>
  <c r="Y558" i="8" s="1"/>
  <c r="V484" i="8"/>
  <c r="V547" i="8" s="1"/>
  <c r="V421" i="8"/>
  <c r="V397" i="8"/>
  <c r="V429" i="8" s="1"/>
  <c r="AA400" i="8"/>
  <c r="AA432" i="8" s="1"/>
  <c r="Z400" i="8"/>
  <c r="Z495" i="8" s="1"/>
  <c r="V476" i="8"/>
  <c r="V539" i="8" s="1"/>
  <c r="V413" i="8"/>
  <c r="Y385" i="8"/>
  <c r="Y480" i="8" s="1"/>
  <c r="Y543" i="8" s="1"/>
  <c r="V388" i="8"/>
  <c r="V420" i="8" s="1"/>
  <c r="Y396" i="8"/>
  <c r="Y428" i="8" s="1"/>
  <c r="W392" i="8"/>
  <c r="W487" i="8" s="1"/>
  <c r="W550" i="8" s="1"/>
  <c r="W391" i="8"/>
  <c r="W423" i="8" s="1"/>
  <c r="Y433" i="8"/>
  <c r="N380" i="22"/>
  <c r="O280" i="22" s="1"/>
  <c r="N412" i="22"/>
  <c r="N379" i="22"/>
  <c r="O279" i="22" s="1"/>
  <c r="N411" i="22"/>
  <c r="N378" i="22"/>
  <c r="O278" i="22" s="1"/>
  <c r="N410" i="22"/>
  <c r="N376" i="22"/>
  <c r="O276" i="22" s="1"/>
  <c r="N408" i="22"/>
  <c r="N375" i="22"/>
  <c r="O275" i="22" s="1"/>
  <c r="N407" i="22"/>
  <c r="N374" i="22"/>
  <c r="O274" i="22" s="1"/>
  <c r="N406" i="22"/>
  <c r="N364" i="22"/>
  <c r="O264" i="22" s="1"/>
  <c r="N396" i="22"/>
  <c r="N363" i="22"/>
  <c r="O263" i="22" s="1"/>
  <c r="N395" i="22"/>
  <c r="N362" i="22"/>
  <c r="O262" i="22" s="1"/>
  <c r="N394" i="22"/>
  <c r="N360" i="22"/>
  <c r="O260" i="22" s="1"/>
  <c r="N392" i="22"/>
  <c r="N359" i="22"/>
  <c r="O259" i="22" s="1"/>
  <c r="N391" i="22"/>
  <c r="N358" i="22"/>
  <c r="O258" i="22" s="1"/>
  <c r="N390" i="22"/>
  <c r="N316" i="22"/>
  <c r="M509" i="22"/>
  <c r="M540" i="22"/>
  <c r="N317" i="22"/>
  <c r="M510" i="22"/>
  <c r="M541" i="22"/>
  <c r="N318" i="22"/>
  <c r="M511" i="22"/>
  <c r="M542" i="22"/>
  <c r="N320" i="22"/>
  <c r="M513" i="22"/>
  <c r="M544" i="22"/>
  <c r="N321" i="22"/>
  <c r="M514" i="22"/>
  <c r="M545" i="22"/>
  <c r="N322" i="22"/>
  <c r="M515" i="22"/>
  <c r="M546" i="22"/>
  <c r="N372" i="22"/>
  <c r="O272" i="22" s="1"/>
  <c r="N404" i="22"/>
  <c r="N371" i="22"/>
  <c r="O271" i="22" s="1"/>
  <c r="N403" i="22"/>
  <c r="N370" i="22"/>
  <c r="O270" i="22" s="1"/>
  <c r="N402" i="22"/>
  <c r="N368" i="22"/>
  <c r="O268" i="22" s="1"/>
  <c r="N400" i="22"/>
  <c r="N367" i="22"/>
  <c r="O267" i="22" s="1"/>
  <c r="N399" i="22"/>
  <c r="N366" i="22"/>
  <c r="O266" i="22" s="1"/>
  <c r="N398" i="22"/>
  <c r="N331" i="21"/>
  <c r="M524" i="21"/>
  <c r="M555" i="21"/>
  <c r="N332" i="21"/>
  <c r="M525" i="21"/>
  <c r="M556" i="21"/>
  <c r="N333" i="21"/>
  <c r="M526" i="21"/>
  <c r="M557" i="21"/>
  <c r="N335" i="21"/>
  <c r="M528" i="21"/>
  <c r="M559" i="21"/>
  <c r="N336" i="21"/>
  <c r="M529" i="21"/>
  <c r="M560" i="21"/>
  <c r="N337" i="21"/>
  <c r="M530" i="21"/>
  <c r="M561" i="21"/>
  <c r="N315" i="21"/>
  <c r="M508" i="21"/>
  <c r="M539" i="21"/>
  <c r="N316" i="21"/>
  <c r="M509" i="21"/>
  <c r="M540" i="21"/>
  <c r="N317" i="21"/>
  <c r="M510" i="21"/>
  <c r="M541" i="21"/>
  <c r="N319" i="21"/>
  <c r="M512" i="21"/>
  <c r="M543" i="21"/>
  <c r="N320" i="21"/>
  <c r="M513" i="21"/>
  <c r="M544" i="21"/>
  <c r="N321" i="21"/>
  <c r="M514" i="21"/>
  <c r="M545" i="21"/>
  <c r="N347" i="21"/>
  <c r="O247" i="21" s="1"/>
  <c r="N379" i="21"/>
  <c r="N346" i="21"/>
  <c r="O246" i="21" s="1"/>
  <c r="N378" i="21"/>
  <c r="N345" i="21"/>
  <c r="O245" i="21" s="1"/>
  <c r="N377" i="21"/>
  <c r="N343" i="21"/>
  <c r="O243" i="21" s="1"/>
  <c r="N375" i="21"/>
  <c r="N342" i="21"/>
  <c r="O242" i="21" s="1"/>
  <c r="N374" i="21"/>
  <c r="N341" i="21"/>
  <c r="O241" i="21" s="1"/>
  <c r="N373" i="21"/>
  <c r="N363" i="21"/>
  <c r="O263" i="21" s="1"/>
  <c r="N395" i="21"/>
  <c r="N362" i="21"/>
  <c r="O262" i="21" s="1"/>
  <c r="N394" i="21"/>
  <c r="N361" i="21"/>
  <c r="O261" i="21" s="1"/>
  <c r="N393" i="21"/>
  <c r="N359" i="21"/>
  <c r="O259" i="21" s="1"/>
  <c r="N391" i="21"/>
  <c r="N358" i="21"/>
  <c r="O258" i="21" s="1"/>
  <c r="N390" i="21"/>
  <c r="N357" i="21"/>
  <c r="O257" i="21" s="1"/>
  <c r="N389" i="21"/>
  <c r="W440" i="8"/>
  <c r="W503" i="8" s="1"/>
  <c r="W408" i="8"/>
  <c r="Y463" i="8"/>
  <c r="Y526" i="8" s="1"/>
  <c r="Y494" i="8"/>
  <c r="Y557" i="8" s="1"/>
  <c r="Y465" i="8"/>
  <c r="Y528" i="8" s="1"/>
  <c r="V379" i="8"/>
  <c r="V474" i="8" s="1"/>
  <c r="V537" i="8" s="1"/>
  <c r="W425" i="8"/>
  <c r="U375" i="8"/>
  <c r="W457" i="8"/>
  <c r="W520" i="8" s="1"/>
  <c r="U461" i="8"/>
  <c r="U524" i="8" s="1"/>
  <c r="U492" i="8"/>
  <c r="U555" i="8" s="1"/>
  <c r="W383" i="8"/>
  <c r="W415" i="8" s="1"/>
  <c r="V377" i="8"/>
  <c r="V403" i="8"/>
  <c r="V435" i="8" s="1"/>
  <c r="Y387" i="8"/>
  <c r="Y419" i="8" s="1"/>
  <c r="W380" i="8"/>
  <c r="W475" i="8" s="1"/>
  <c r="W538" i="8" s="1"/>
  <c r="W404" i="8"/>
  <c r="V395" i="8"/>
  <c r="X384" i="8"/>
  <c r="X405" i="8"/>
  <c r="W278" i="8"/>
  <c r="Z286" i="8"/>
  <c r="V276" i="8"/>
  <c r="X281" i="8"/>
  <c r="X305" i="8"/>
  <c r="Z333" i="8"/>
  <c r="Z367" i="8" s="1"/>
  <c r="AA267" i="8" s="1"/>
  <c r="AA300" i="8" s="1"/>
  <c r="X327" i="8"/>
  <c r="X361" i="8" s="1"/>
  <c r="Y261" i="8" s="1"/>
  <c r="Y294" i="8" s="1"/>
  <c r="X326" i="8"/>
  <c r="X360" i="8" s="1"/>
  <c r="Y260" i="8" s="1"/>
  <c r="Y293" i="8" s="1"/>
  <c r="Y318" i="8"/>
  <c r="Y352" i="8" s="1"/>
  <c r="Z252" i="8" s="1"/>
  <c r="W337" i="8"/>
  <c r="W371" i="8" s="1"/>
  <c r="X271" i="8" s="1"/>
  <c r="X304" i="8" s="1"/>
  <c r="Y339" i="8"/>
  <c r="Y373" i="8" s="1"/>
  <c r="Z273" i="8" s="1"/>
  <c r="Z306" i="8" s="1"/>
  <c r="Z297" i="8"/>
  <c r="Z288" i="8"/>
  <c r="W323" i="8"/>
  <c r="W357" i="8" s="1"/>
  <c r="X257" i="8" s="1"/>
  <c r="W296" i="8"/>
  <c r="AB334" i="8"/>
  <c r="AB368" i="8" s="1"/>
  <c r="AC268" i="8" s="1"/>
  <c r="W298" i="8"/>
  <c r="X310" i="8"/>
  <c r="X344" i="8" s="1"/>
  <c r="Y244" i="8" s="1"/>
  <c r="W315" i="8"/>
  <c r="W349" i="8" s="1"/>
  <c r="X249" i="8" s="1"/>
  <c r="X282" i="8" s="1"/>
  <c r="Z335" i="8"/>
  <c r="Z369" i="8" s="1"/>
  <c r="AA269" i="8" s="1"/>
  <c r="AA302" i="8" s="1"/>
  <c r="X284" i="8"/>
  <c r="W322" i="8"/>
  <c r="W356" i="8" s="1"/>
  <c r="X256" i="8" s="1"/>
  <c r="X289" i="8" s="1"/>
  <c r="W280" i="8"/>
  <c r="X325" i="8"/>
  <c r="X359" i="8" s="1"/>
  <c r="Y259" i="8" s="1"/>
  <c r="W456" i="8" l="1"/>
  <c r="W519" i="8" s="1"/>
  <c r="V461" i="8"/>
  <c r="V524" i="8" s="1"/>
  <c r="Z558" i="8"/>
  <c r="W388" i="8"/>
  <c r="W420" i="8" s="1"/>
  <c r="Y417" i="8"/>
  <c r="AA464" i="8"/>
  <c r="V452" i="8"/>
  <c r="V515" i="8" s="1"/>
  <c r="V483" i="8"/>
  <c r="V546" i="8" s="1"/>
  <c r="Y491" i="8"/>
  <c r="Y554" i="8" s="1"/>
  <c r="Y460" i="8"/>
  <c r="Y523" i="8" s="1"/>
  <c r="Y449" i="8"/>
  <c r="Y512" i="8" s="1"/>
  <c r="AA495" i="8"/>
  <c r="AA558" i="8" s="1"/>
  <c r="V492" i="8"/>
  <c r="V555" i="8" s="1"/>
  <c r="Z399" i="8"/>
  <c r="Z463" i="8" s="1"/>
  <c r="Z526" i="8" s="1"/>
  <c r="W455" i="8"/>
  <c r="W518" i="8" s="1"/>
  <c r="W486" i="8"/>
  <c r="W549" i="8" s="1"/>
  <c r="Y482" i="8"/>
  <c r="Y545" i="8" s="1"/>
  <c r="Z464" i="8"/>
  <c r="Z527" i="8" s="1"/>
  <c r="Z432" i="8"/>
  <c r="X393" i="8"/>
  <c r="X488" i="8" s="1"/>
  <c r="X551" i="8" s="1"/>
  <c r="Z401" i="8"/>
  <c r="Z433" i="8" s="1"/>
  <c r="Y451" i="8"/>
  <c r="Y514" i="8" s="1"/>
  <c r="W381" i="8"/>
  <c r="W476" i="8" s="1"/>
  <c r="W539" i="8" s="1"/>
  <c r="W412" i="8"/>
  <c r="W478" i="8"/>
  <c r="W541" i="8" s="1"/>
  <c r="W424" i="8"/>
  <c r="W447" i="8"/>
  <c r="W510" i="8" s="1"/>
  <c r="V443" i="8"/>
  <c r="V506" i="8" s="1"/>
  <c r="W389" i="8"/>
  <c r="W453" i="8" s="1"/>
  <c r="W516" i="8" s="1"/>
  <c r="W444" i="8"/>
  <c r="W507" i="8" s="1"/>
  <c r="V411" i="8"/>
  <c r="X391" i="8"/>
  <c r="X486" i="8" s="1"/>
  <c r="Y384" i="8"/>
  <c r="Y448" i="8" s="1"/>
  <c r="N484" i="21"/>
  <c r="N453" i="21"/>
  <c r="N421" i="21"/>
  <c r="O290" i="21"/>
  <c r="N485" i="21"/>
  <c r="N454" i="21"/>
  <c r="N422" i="21"/>
  <c r="O291" i="21"/>
  <c r="N486" i="21"/>
  <c r="N455" i="21"/>
  <c r="N423" i="21"/>
  <c r="O292" i="21"/>
  <c r="N488" i="21"/>
  <c r="N457" i="21"/>
  <c r="N425" i="21"/>
  <c r="O294" i="21"/>
  <c r="N489" i="21"/>
  <c r="N458" i="21"/>
  <c r="N426" i="21"/>
  <c r="O295" i="21"/>
  <c r="N490" i="21"/>
  <c r="N459" i="21"/>
  <c r="N427" i="21"/>
  <c r="O296" i="21"/>
  <c r="N468" i="21"/>
  <c r="N437" i="21"/>
  <c r="N405" i="21"/>
  <c r="O274" i="21"/>
  <c r="N469" i="21"/>
  <c r="N438" i="21"/>
  <c r="N406" i="21"/>
  <c r="O275" i="21"/>
  <c r="N470" i="21"/>
  <c r="N439" i="21"/>
  <c r="N407" i="21"/>
  <c r="O276" i="21"/>
  <c r="N472" i="21"/>
  <c r="N441" i="21"/>
  <c r="N409" i="21"/>
  <c r="O278" i="21"/>
  <c r="N473" i="21"/>
  <c r="N442" i="21"/>
  <c r="N410" i="21"/>
  <c r="O279" i="21"/>
  <c r="N474" i="21"/>
  <c r="N443" i="21"/>
  <c r="N411" i="21"/>
  <c r="O280" i="21"/>
  <c r="N355" i="21"/>
  <c r="O255" i="21" s="1"/>
  <c r="N387" i="21"/>
  <c r="N354" i="21"/>
  <c r="O254" i="21" s="1"/>
  <c r="N386" i="21"/>
  <c r="N353" i="21"/>
  <c r="O253" i="21" s="1"/>
  <c r="N385" i="21"/>
  <c r="N351" i="21"/>
  <c r="O251" i="21" s="1"/>
  <c r="N383" i="21"/>
  <c r="N350" i="21"/>
  <c r="O250" i="21" s="1"/>
  <c r="N382" i="21"/>
  <c r="N349" i="21"/>
  <c r="O249" i="21" s="1"/>
  <c r="N381" i="21"/>
  <c r="N371" i="21"/>
  <c r="O271" i="21" s="1"/>
  <c r="N403" i="21"/>
  <c r="N370" i="21"/>
  <c r="O270" i="21" s="1"/>
  <c r="N402" i="21"/>
  <c r="N369" i="21"/>
  <c r="O269" i="21" s="1"/>
  <c r="N401" i="21"/>
  <c r="N367" i="21"/>
  <c r="O267" i="21" s="1"/>
  <c r="N399" i="21"/>
  <c r="N366" i="21"/>
  <c r="O266" i="21" s="1"/>
  <c r="N398" i="21"/>
  <c r="N365" i="21"/>
  <c r="O265" i="21" s="1"/>
  <c r="N397" i="21"/>
  <c r="N493" i="22"/>
  <c r="N462" i="22"/>
  <c r="N430" i="22"/>
  <c r="O299" i="22"/>
  <c r="N494" i="22"/>
  <c r="N463" i="22"/>
  <c r="N431" i="22"/>
  <c r="O300" i="22"/>
  <c r="N495" i="22"/>
  <c r="N464" i="22"/>
  <c r="N432" i="22"/>
  <c r="O301" i="22"/>
  <c r="N497" i="22"/>
  <c r="N466" i="22"/>
  <c r="N434" i="22"/>
  <c r="O303" i="22"/>
  <c r="N498" i="22"/>
  <c r="N467" i="22"/>
  <c r="N435" i="22"/>
  <c r="O304" i="22"/>
  <c r="N499" i="22"/>
  <c r="N468" i="22"/>
  <c r="N436" i="22"/>
  <c r="O305" i="22"/>
  <c r="N356" i="22"/>
  <c r="O256" i="22" s="1"/>
  <c r="N388" i="22"/>
  <c r="N355" i="22"/>
  <c r="O255" i="22" s="1"/>
  <c r="N387" i="22"/>
  <c r="N354" i="22"/>
  <c r="O254" i="22" s="1"/>
  <c r="N386" i="22"/>
  <c r="N352" i="22"/>
  <c r="O252" i="22" s="1"/>
  <c r="N384" i="22"/>
  <c r="N351" i="22"/>
  <c r="O251" i="22" s="1"/>
  <c r="N383" i="22"/>
  <c r="N350" i="22"/>
  <c r="O250" i="22" s="1"/>
  <c r="N382" i="22"/>
  <c r="N485" i="22"/>
  <c r="N454" i="22"/>
  <c r="N422" i="22"/>
  <c r="O291" i="22"/>
  <c r="N486" i="22"/>
  <c r="N455" i="22"/>
  <c r="N423" i="22"/>
  <c r="O292" i="22"/>
  <c r="N487" i="22"/>
  <c r="N456" i="22"/>
  <c r="N424" i="22"/>
  <c r="O293" i="22"/>
  <c r="N489" i="22"/>
  <c r="N458" i="22"/>
  <c r="N426" i="22"/>
  <c r="O295" i="22"/>
  <c r="N490" i="22"/>
  <c r="N459" i="22"/>
  <c r="N427" i="22"/>
  <c r="O296" i="22"/>
  <c r="N491" i="22"/>
  <c r="N460" i="22"/>
  <c r="N428" i="22"/>
  <c r="O297" i="22"/>
  <c r="N501" i="22"/>
  <c r="N470" i="22"/>
  <c r="N438" i="22"/>
  <c r="O307" i="22"/>
  <c r="N502" i="22"/>
  <c r="N471" i="22"/>
  <c r="N439" i="22"/>
  <c r="O308" i="22"/>
  <c r="N503" i="22"/>
  <c r="N472" i="22"/>
  <c r="N440" i="22"/>
  <c r="O309" i="22"/>
  <c r="N505" i="22"/>
  <c r="N474" i="22"/>
  <c r="N442" i="22"/>
  <c r="O311" i="22"/>
  <c r="N506" i="22"/>
  <c r="N475" i="22"/>
  <c r="N443" i="22"/>
  <c r="O312" i="22"/>
  <c r="N507" i="22"/>
  <c r="N476" i="22"/>
  <c r="N444" i="22"/>
  <c r="O313" i="22"/>
  <c r="W403" i="8"/>
  <c r="W435" i="8" s="1"/>
  <c r="Y405" i="8"/>
  <c r="Y437" i="8" s="1"/>
  <c r="X376" i="8"/>
  <c r="V498" i="8"/>
  <c r="V561" i="8" s="1"/>
  <c r="V467" i="8"/>
  <c r="V530" i="8" s="1"/>
  <c r="AB400" i="8"/>
  <c r="AB432" i="8" s="1"/>
  <c r="X392" i="8"/>
  <c r="X424" i="8" s="1"/>
  <c r="W436" i="8"/>
  <c r="W468" i="8"/>
  <c r="W531" i="8" s="1"/>
  <c r="W499" i="8"/>
  <c r="W562" i="8" s="1"/>
  <c r="X416" i="8"/>
  <c r="X479" i="8"/>
  <c r="X542" i="8" s="1"/>
  <c r="X448" i="8"/>
  <c r="X511" i="8" s="1"/>
  <c r="V427" i="8"/>
  <c r="V490" i="8"/>
  <c r="V553" i="8" s="1"/>
  <c r="V459" i="8"/>
  <c r="V522" i="8" s="1"/>
  <c r="V409" i="8"/>
  <c r="V441" i="8"/>
  <c r="V504" i="8" s="1"/>
  <c r="V472" i="8"/>
  <c r="V535" i="8" s="1"/>
  <c r="U407" i="8"/>
  <c r="U470" i="8"/>
  <c r="U533" i="8" s="1"/>
  <c r="U439" i="8"/>
  <c r="U502" i="8" s="1"/>
  <c r="X437" i="8"/>
  <c r="X500" i="8"/>
  <c r="X563" i="8" s="1"/>
  <c r="X469" i="8"/>
  <c r="X532" i="8" s="1"/>
  <c r="Y277" i="8"/>
  <c r="X315" i="8"/>
  <c r="X349" i="8" s="1"/>
  <c r="Y249" i="8" s="1"/>
  <c r="Y282" i="8" s="1"/>
  <c r="X338" i="8"/>
  <c r="X372" i="8" s="1"/>
  <c r="Y272" i="8" s="1"/>
  <c r="Z321" i="8"/>
  <c r="Z355" i="8" s="1"/>
  <c r="AA255" i="8" s="1"/>
  <c r="AA288" i="8" s="1"/>
  <c r="V309" i="8"/>
  <c r="V343" i="8" s="1"/>
  <c r="W243" i="8" s="1"/>
  <c r="W276" i="8" s="1"/>
  <c r="AA335" i="8"/>
  <c r="AA369" i="8" s="1"/>
  <c r="AB269" i="8" s="1"/>
  <c r="Y327" i="8"/>
  <c r="Y361" i="8" s="1"/>
  <c r="Z261" i="8" s="1"/>
  <c r="Z294" i="8" s="1"/>
  <c r="W329" i="8"/>
  <c r="W363" i="8" s="1"/>
  <c r="X263" i="8" s="1"/>
  <c r="Z285" i="8"/>
  <c r="W331" i="8"/>
  <c r="W365" i="8" s="1"/>
  <c r="X265" i="8" s="1"/>
  <c r="AC301" i="8"/>
  <c r="X314" i="8"/>
  <c r="X348" i="8" s="1"/>
  <c r="Y248" i="8" s="1"/>
  <c r="Y281" i="8" s="1"/>
  <c r="Y292" i="8"/>
  <c r="X322" i="8"/>
  <c r="X356" i="8" s="1"/>
  <c r="Y256" i="8" s="1"/>
  <c r="Y289" i="8" s="1"/>
  <c r="Z330" i="8"/>
  <c r="Z364" i="8" s="1"/>
  <c r="AA264" i="8" s="1"/>
  <c r="Z319" i="8"/>
  <c r="Z353" i="8" s="1"/>
  <c r="AA253" i="8" s="1"/>
  <c r="Y326" i="8"/>
  <c r="Y360" i="8" s="1"/>
  <c r="Z260" i="8" s="1"/>
  <c r="AA333" i="8"/>
  <c r="AA367" i="8" s="1"/>
  <c r="AB267" i="8" s="1"/>
  <c r="X290" i="8"/>
  <c r="X317" i="8"/>
  <c r="X351" i="8" s="1"/>
  <c r="Y251" i="8" s="1"/>
  <c r="Y284" i="8" s="1"/>
  <c r="W311" i="8"/>
  <c r="W345" i="8" s="1"/>
  <c r="X245" i="8" s="1"/>
  <c r="X278" i="8" s="1"/>
  <c r="X337" i="8"/>
  <c r="X371" i="8" s="1"/>
  <c r="Y271" i="8" s="1"/>
  <c r="W313" i="8"/>
  <c r="W347" i="8" s="1"/>
  <c r="X247" i="8" s="1"/>
  <c r="Z339" i="8"/>
  <c r="Z373" i="8" s="1"/>
  <c r="AA273" i="8" s="1"/>
  <c r="W483" i="8" l="1"/>
  <c r="W452" i="8"/>
  <c r="W515" i="8" s="1"/>
  <c r="W546" i="8"/>
  <c r="X425" i="8"/>
  <c r="X457" i="8"/>
  <c r="X520" i="8" s="1"/>
  <c r="Z494" i="8"/>
  <c r="Z557" i="8" s="1"/>
  <c r="Z431" i="8"/>
  <c r="W484" i="8"/>
  <c r="W547" i="8" s="1"/>
  <c r="W445" i="8"/>
  <c r="W508" i="8" s="1"/>
  <c r="W421" i="8"/>
  <c r="W413" i="8"/>
  <c r="X403" i="8"/>
  <c r="X498" i="8" s="1"/>
  <c r="AA527" i="8"/>
  <c r="X549" i="8"/>
  <c r="Z496" i="8"/>
  <c r="Z559" i="8" s="1"/>
  <c r="Z465" i="8"/>
  <c r="Z528" i="8" s="1"/>
  <c r="X381" i="8"/>
  <c r="X413" i="8" s="1"/>
  <c r="W379" i="8"/>
  <c r="W411" i="8" s="1"/>
  <c r="W467" i="8"/>
  <c r="W530" i="8" s="1"/>
  <c r="W498" i="8"/>
  <c r="W561" i="8" s="1"/>
  <c r="X456" i="8"/>
  <c r="X519" i="8" s="1"/>
  <c r="Y393" i="8"/>
  <c r="Y425" i="8" s="1"/>
  <c r="Y469" i="8"/>
  <c r="Y532" i="8" s="1"/>
  <c r="Y500" i="8"/>
  <c r="Y563" i="8" s="1"/>
  <c r="Z396" i="8"/>
  <c r="Z428" i="8" s="1"/>
  <c r="W395" i="8"/>
  <c r="W427" i="8" s="1"/>
  <c r="X487" i="8"/>
  <c r="X550" i="8" s="1"/>
  <c r="X455" i="8"/>
  <c r="X518" i="8" s="1"/>
  <c r="X423" i="8"/>
  <c r="Y416" i="8"/>
  <c r="Y479" i="8"/>
  <c r="Y542" i="8" s="1"/>
  <c r="O346" i="22"/>
  <c r="N539" i="22"/>
  <c r="N570" i="22"/>
  <c r="O345" i="22"/>
  <c r="N538" i="22"/>
  <c r="N569" i="22"/>
  <c r="O344" i="22"/>
  <c r="N537" i="22"/>
  <c r="N568" i="22"/>
  <c r="O342" i="22"/>
  <c r="N535" i="22"/>
  <c r="N566" i="22"/>
  <c r="O341" i="22"/>
  <c r="N534" i="22"/>
  <c r="N565" i="22"/>
  <c r="O340" i="22"/>
  <c r="N533" i="22"/>
  <c r="N564" i="22"/>
  <c r="O330" i="22"/>
  <c r="N523" i="22"/>
  <c r="N554" i="22"/>
  <c r="O329" i="22"/>
  <c r="N522" i="22"/>
  <c r="N553" i="22"/>
  <c r="O328" i="22"/>
  <c r="N521" i="22"/>
  <c r="N552" i="22"/>
  <c r="O326" i="22"/>
  <c r="N519" i="22"/>
  <c r="N550" i="22"/>
  <c r="O325" i="22"/>
  <c r="N518" i="22"/>
  <c r="N549" i="22"/>
  <c r="O324" i="22"/>
  <c r="N517" i="22"/>
  <c r="N548" i="22"/>
  <c r="N477" i="22"/>
  <c r="N446" i="22"/>
  <c r="N414" i="22"/>
  <c r="O283" i="22"/>
  <c r="N478" i="22"/>
  <c r="N447" i="22"/>
  <c r="N415" i="22"/>
  <c r="O284" i="22"/>
  <c r="N479" i="22"/>
  <c r="N448" i="22"/>
  <c r="N416" i="22"/>
  <c r="O285" i="22"/>
  <c r="N481" i="22"/>
  <c r="N450" i="22"/>
  <c r="N418" i="22"/>
  <c r="O287" i="22"/>
  <c r="N482" i="22"/>
  <c r="N451" i="22"/>
  <c r="N419" i="22"/>
  <c r="O288" i="22"/>
  <c r="N483" i="22"/>
  <c r="N452" i="22"/>
  <c r="N420" i="22"/>
  <c r="O289" i="22"/>
  <c r="O338" i="22"/>
  <c r="N531" i="22"/>
  <c r="N562" i="22"/>
  <c r="O337" i="22"/>
  <c r="N530" i="22"/>
  <c r="N561" i="22"/>
  <c r="O336" i="22"/>
  <c r="N529" i="22"/>
  <c r="N560" i="22"/>
  <c r="O334" i="22"/>
  <c r="N527" i="22"/>
  <c r="N558" i="22"/>
  <c r="O333" i="22"/>
  <c r="N526" i="22"/>
  <c r="N557" i="22"/>
  <c r="O332" i="22"/>
  <c r="N525" i="22"/>
  <c r="N556" i="22"/>
  <c r="N492" i="21"/>
  <c r="N461" i="21"/>
  <c r="N429" i="21"/>
  <c r="O298" i="21"/>
  <c r="N493" i="21"/>
  <c r="N462" i="21"/>
  <c r="N430" i="21"/>
  <c r="O299" i="21"/>
  <c r="N494" i="21"/>
  <c r="N463" i="21"/>
  <c r="N431" i="21"/>
  <c r="O300" i="21"/>
  <c r="N496" i="21"/>
  <c r="N465" i="21"/>
  <c r="N433" i="21"/>
  <c r="O302" i="21"/>
  <c r="N497" i="21"/>
  <c r="N466" i="21"/>
  <c r="N434" i="21"/>
  <c r="O303" i="21"/>
  <c r="N498" i="21"/>
  <c r="N467" i="21"/>
  <c r="N435" i="21"/>
  <c r="O304" i="21"/>
  <c r="N476" i="21"/>
  <c r="N445" i="21"/>
  <c r="N413" i="21"/>
  <c r="O282" i="21"/>
  <c r="N477" i="21"/>
  <c r="N446" i="21"/>
  <c r="N414" i="21"/>
  <c r="O283" i="21"/>
  <c r="N478" i="21"/>
  <c r="N447" i="21"/>
  <c r="N415" i="21"/>
  <c r="O284" i="21"/>
  <c r="N480" i="21"/>
  <c r="N449" i="21"/>
  <c r="N417" i="21"/>
  <c r="O286" i="21"/>
  <c r="N481" i="21"/>
  <c r="N450" i="21"/>
  <c r="N418" i="21"/>
  <c r="O287" i="21"/>
  <c r="N482" i="21"/>
  <c r="N451" i="21"/>
  <c r="N419" i="21"/>
  <c r="O288" i="21"/>
  <c r="O313" i="21"/>
  <c r="N506" i="21"/>
  <c r="N537" i="21"/>
  <c r="O312" i="21"/>
  <c r="N505" i="21"/>
  <c r="N536" i="21"/>
  <c r="O311" i="21"/>
  <c r="N504" i="21"/>
  <c r="N535" i="21"/>
  <c r="O309" i="21"/>
  <c r="N502" i="21"/>
  <c r="N533" i="21"/>
  <c r="O308" i="21"/>
  <c r="N501" i="21"/>
  <c r="N532" i="21"/>
  <c r="O307" i="21"/>
  <c r="N500" i="21"/>
  <c r="N531" i="21"/>
  <c r="O329" i="21"/>
  <c r="N522" i="21"/>
  <c r="N553" i="21"/>
  <c r="O328" i="21"/>
  <c r="N521" i="21"/>
  <c r="N552" i="21"/>
  <c r="O327" i="21"/>
  <c r="N520" i="21"/>
  <c r="N551" i="21"/>
  <c r="O325" i="21"/>
  <c r="N518" i="21"/>
  <c r="N549" i="21"/>
  <c r="O324" i="21"/>
  <c r="N517" i="21"/>
  <c r="N548" i="21"/>
  <c r="O323" i="21"/>
  <c r="N516" i="21"/>
  <c r="N547" i="21"/>
  <c r="AA399" i="8"/>
  <c r="AA431" i="8" s="1"/>
  <c r="AA401" i="8"/>
  <c r="AA465" i="8" s="1"/>
  <c r="W377" i="8"/>
  <c r="W472" i="8" s="1"/>
  <c r="W535" i="8" s="1"/>
  <c r="AB464" i="8"/>
  <c r="AB527" i="8" s="1"/>
  <c r="AB495" i="8"/>
  <c r="AB558" i="8" s="1"/>
  <c r="Y511" i="8"/>
  <c r="V375" i="8"/>
  <c r="V407" i="8" s="1"/>
  <c r="X404" i="8"/>
  <c r="X436" i="8" s="1"/>
  <c r="X388" i="8"/>
  <c r="X483" i="8" s="1"/>
  <c r="X546" i="8" s="1"/>
  <c r="X408" i="8"/>
  <c r="X471" i="8"/>
  <c r="X534" i="8" s="1"/>
  <c r="X440" i="8"/>
  <c r="X503" i="8" s="1"/>
  <c r="Z385" i="8"/>
  <c r="Z387" i="8"/>
  <c r="Z405" i="8"/>
  <c r="X380" i="8"/>
  <c r="Y317" i="8"/>
  <c r="Y351" i="8" s="1"/>
  <c r="Z251" i="8" s="1"/>
  <c r="Z293" i="8"/>
  <c r="X298" i="8"/>
  <c r="AB300" i="8"/>
  <c r="X296" i="8"/>
  <c r="Y305" i="8"/>
  <c r="AB302" i="8"/>
  <c r="Y314" i="8"/>
  <c r="Y348" i="8" s="1"/>
  <c r="Z248" i="8" s="1"/>
  <c r="X323" i="8"/>
  <c r="X357" i="8" s="1"/>
  <c r="Y257" i="8" s="1"/>
  <c r="Y392" i="8"/>
  <c r="AA286" i="8"/>
  <c r="Y322" i="8"/>
  <c r="Y356" i="8" s="1"/>
  <c r="Z256" i="8" s="1"/>
  <c r="Y315" i="8"/>
  <c r="Y349" i="8" s="1"/>
  <c r="Z249" i="8" s="1"/>
  <c r="Z282" i="8" s="1"/>
  <c r="Z318" i="8"/>
  <c r="Z352" i="8" s="1"/>
  <c r="AA252" i="8" s="1"/>
  <c r="AA285" i="8" s="1"/>
  <c r="AA297" i="8"/>
  <c r="AA306" i="8"/>
  <c r="Y325" i="8"/>
  <c r="Y359" i="8" s="1"/>
  <c r="Z259" i="8" s="1"/>
  <c r="X280" i="8"/>
  <c r="X311" i="8"/>
  <c r="X345" i="8" s="1"/>
  <c r="Y245" i="8" s="1"/>
  <c r="AC334" i="8"/>
  <c r="AC368" i="8" s="1"/>
  <c r="AD268" i="8" s="1"/>
  <c r="Z327" i="8"/>
  <c r="Z361" i="8" s="1"/>
  <c r="AA261" i="8" s="1"/>
  <c r="W309" i="8"/>
  <c r="W343" i="8" s="1"/>
  <c r="X243" i="8" s="1"/>
  <c r="AA321" i="8"/>
  <c r="AA355" i="8" s="1"/>
  <c r="AB255" i="8" s="1"/>
  <c r="Y304" i="8"/>
  <c r="X383" i="8"/>
  <c r="W397" i="8"/>
  <c r="Y310" i="8"/>
  <c r="Y344" i="8" s="1"/>
  <c r="Z244" i="8" s="1"/>
  <c r="Z277" i="8" s="1"/>
  <c r="AA528" i="8" l="1"/>
  <c r="X435" i="8"/>
  <c r="X467" i="8"/>
  <c r="X530" i="8" s="1"/>
  <c r="X445" i="8"/>
  <c r="X508" i="8" s="1"/>
  <c r="X476" i="8"/>
  <c r="X539" i="8" s="1"/>
  <c r="X561" i="8"/>
  <c r="W443" i="8"/>
  <c r="W506" i="8" s="1"/>
  <c r="W474" i="8"/>
  <c r="W537" i="8" s="1"/>
  <c r="Z460" i="8"/>
  <c r="Z523" i="8" s="1"/>
  <c r="Y488" i="8"/>
  <c r="Y551" i="8" s="1"/>
  <c r="Y457" i="8"/>
  <c r="Y520" i="8" s="1"/>
  <c r="Z491" i="8"/>
  <c r="Z554" i="8" s="1"/>
  <c r="W490" i="8"/>
  <c r="W553" i="8" s="1"/>
  <c r="W459" i="8"/>
  <c r="W522" i="8" s="1"/>
  <c r="AC400" i="8"/>
  <c r="AC495" i="8" s="1"/>
  <c r="AC558" i="8" s="1"/>
  <c r="AA387" i="8"/>
  <c r="AA451" i="8" s="1"/>
  <c r="X468" i="8"/>
  <c r="X531" i="8" s="1"/>
  <c r="X499" i="8"/>
  <c r="X562" i="8" s="1"/>
  <c r="Y391" i="8"/>
  <c r="Y455" i="8" s="1"/>
  <c r="Y518" i="8" s="1"/>
  <c r="W409" i="8"/>
  <c r="AA494" i="8"/>
  <c r="AA557" i="8" s="1"/>
  <c r="AA463" i="8"/>
  <c r="AA526" i="8" s="1"/>
  <c r="V439" i="8"/>
  <c r="V502" i="8" s="1"/>
  <c r="AA496" i="8"/>
  <c r="AA559" i="8" s="1"/>
  <c r="AA433" i="8"/>
  <c r="W441" i="8"/>
  <c r="W504" i="8" s="1"/>
  <c r="X420" i="8"/>
  <c r="O357" i="21"/>
  <c r="P257" i="21" s="1"/>
  <c r="O389" i="21"/>
  <c r="O358" i="21"/>
  <c r="P258" i="21" s="1"/>
  <c r="O390" i="21"/>
  <c r="O359" i="21"/>
  <c r="P259" i="21" s="1"/>
  <c r="O391" i="21"/>
  <c r="O361" i="21"/>
  <c r="P261" i="21" s="1"/>
  <c r="O393" i="21"/>
  <c r="O362" i="21"/>
  <c r="P262" i="21" s="1"/>
  <c r="O394" i="21"/>
  <c r="O363" i="21"/>
  <c r="P263" i="21" s="1"/>
  <c r="O395" i="21"/>
  <c r="O341" i="21"/>
  <c r="P241" i="21" s="1"/>
  <c r="P274" i="21" s="1"/>
  <c r="O373" i="21"/>
  <c r="O342" i="21"/>
  <c r="P242" i="21" s="1"/>
  <c r="P275" i="21" s="1"/>
  <c r="O374" i="21"/>
  <c r="O343" i="21"/>
  <c r="P243" i="21" s="1"/>
  <c r="P276" i="21" s="1"/>
  <c r="O375" i="21"/>
  <c r="O345" i="21"/>
  <c r="P245" i="21" s="1"/>
  <c r="P278" i="21" s="1"/>
  <c r="O377" i="21"/>
  <c r="O346" i="21"/>
  <c r="P246" i="21" s="1"/>
  <c r="P279" i="21" s="1"/>
  <c r="O378" i="21"/>
  <c r="O347" i="21"/>
  <c r="P247" i="21" s="1"/>
  <c r="P280" i="21" s="1"/>
  <c r="O379" i="21"/>
  <c r="O321" i="21"/>
  <c r="N514" i="21"/>
  <c r="N545" i="21"/>
  <c r="O320" i="21"/>
  <c r="N513" i="21"/>
  <c r="N544" i="21"/>
  <c r="O319" i="21"/>
  <c r="N512" i="21"/>
  <c r="N543" i="21"/>
  <c r="O317" i="21"/>
  <c r="N510" i="21"/>
  <c r="N541" i="21"/>
  <c r="O316" i="21"/>
  <c r="N509" i="21"/>
  <c r="N540" i="21"/>
  <c r="O315" i="21"/>
  <c r="N508" i="21"/>
  <c r="N539" i="21"/>
  <c r="O337" i="21"/>
  <c r="N530" i="21"/>
  <c r="N561" i="21"/>
  <c r="O336" i="21"/>
  <c r="N529" i="21"/>
  <c r="N560" i="21"/>
  <c r="O335" i="21"/>
  <c r="N528" i="21"/>
  <c r="N559" i="21"/>
  <c r="O333" i="21"/>
  <c r="N526" i="21"/>
  <c r="N557" i="21"/>
  <c r="O332" i="21"/>
  <c r="N525" i="21"/>
  <c r="N556" i="21"/>
  <c r="O331" i="21"/>
  <c r="N524" i="21"/>
  <c r="N555" i="21"/>
  <c r="O366" i="22"/>
  <c r="P266" i="22" s="1"/>
  <c r="O398" i="22"/>
  <c r="O367" i="22"/>
  <c r="P267" i="22" s="1"/>
  <c r="O399" i="22"/>
  <c r="O368" i="22"/>
  <c r="P268" i="22" s="1"/>
  <c r="O400" i="22"/>
  <c r="O370" i="22"/>
  <c r="P270" i="22" s="1"/>
  <c r="O402" i="22"/>
  <c r="O371" i="22"/>
  <c r="P271" i="22" s="1"/>
  <c r="O403" i="22"/>
  <c r="O372" i="22"/>
  <c r="P272" i="22" s="1"/>
  <c r="O404" i="22"/>
  <c r="O322" i="22"/>
  <c r="N515" i="22"/>
  <c r="N546" i="22"/>
  <c r="O321" i="22"/>
  <c r="N514" i="22"/>
  <c r="N545" i="22"/>
  <c r="O320" i="22"/>
  <c r="N513" i="22"/>
  <c r="N544" i="22"/>
  <c r="O318" i="22"/>
  <c r="N511" i="22"/>
  <c r="N542" i="22"/>
  <c r="O317" i="22"/>
  <c r="N510" i="22"/>
  <c r="N541" i="22"/>
  <c r="O316" i="22"/>
  <c r="N509" i="22"/>
  <c r="N540" i="22"/>
  <c r="O358" i="22"/>
  <c r="P258" i="22" s="1"/>
  <c r="O390" i="22"/>
  <c r="O359" i="22"/>
  <c r="P259" i="22" s="1"/>
  <c r="O391" i="22"/>
  <c r="O360" i="22"/>
  <c r="P260" i="22" s="1"/>
  <c r="O392" i="22"/>
  <c r="O362" i="22"/>
  <c r="P262" i="22" s="1"/>
  <c r="O394" i="22"/>
  <c r="O363" i="22"/>
  <c r="P263" i="22" s="1"/>
  <c r="O395" i="22"/>
  <c r="O364" i="22"/>
  <c r="P264" i="22" s="1"/>
  <c r="O396" i="22"/>
  <c r="O374" i="22"/>
  <c r="P274" i="22" s="1"/>
  <c r="O406" i="22"/>
  <c r="O375" i="22"/>
  <c r="P275" i="22" s="1"/>
  <c r="O407" i="22"/>
  <c r="O376" i="22"/>
  <c r="P276" i="22" s="1"/>
  <c r="O408" i="22"/>
  <c r="O378" i="22"/>
  <c r="P278" i="22" s="1"/>
  <c r="O410" i="22"/>
  <c r="O379" i="22"/>
  <c r="P279" i="22" s="1"/>
  <c r="O411" i="22"/>
  <c r="O380" i="22"/>
  <c r="P280" i="22" s="1"/>
  <c r="O412" i="22"/>
  <c r="V470" i="8"/>
  <c r="V533" i="8" s="1"/>
  <c r="W375" i="8"/>
  <c r="W407" i="8" s="1"/>
  <c r="X389" i="8"/>
  <c r="X484" i="8" s="1"/>
  <c r="X547" i="8" s="1"/>
  <c r="X377" i="8"/>
  <c r="X409" i="8" s="1"/>
  <c r="Y380" i="8"/>
  <c r="Y412" i="8" s="1"/>
  <c r="X452" i="8"/>
  <c r="X515" i="8" s="1"/>
  <c r="Y376" i="8"/>
  <c r="Y381" i="8"/>
  <c r="Y445" i="8" s="1"/>
  <c r="Z384" i="8"/>
  <c r="Z448" i="8" s="1"/>
  <c r="Z511" i="8" s="1"/>
  <c r="X415" i="8"/>
  <c r="X447" i="8"/>
  <c r="X510" i="8" s="1"/>
  <c r="X478" i="8"/>
  <c r="X541" i="8" s="1"/>
  <c r="Y424" i="8"/>
  <c r="Y487" i="8"/>
  <c r="Y550" i="8" s="1"/>
  <c r="Y456" i="8"/>
  <c r="Y519" i="8" s="1"/>
  <c r="Y383" i="8"/>
  <c r="X412" i="8"/>
  <c r="X475" i="8"/>
  <c r="X538" i="8" s="1"/>
  <c r="X444" i="8"/>
  <c r="X507" i="8" s="1"/>
  <c r="Z437" i="8"/>
  <c r="Z500" i="8"/>
  <c r="Z563" i="8" s="1"/>
  <c r="Z469" i="8"/>
  <c r="Z532" i="8" s="1"/>
  <c r="Z417" i="8"/>
  <c r="Z480" i="8"/>
  <c r="Z543" i="8" s="1"/>
  <c r="Z449" i="8"/>
  <c r="Z512" i="8" s="1"/>
  <c r="W429" i="8"/>
  <c r="W492" i="8"/>
  <c r="W555" i="8" s="1"/>
  <c r="W461" i="8"/>
  <c r="W524" i="8" s="1"/>
  <c r="Z419" i="8"/>
  <c r="Z482" i="8"/>
  <c r="Z545" i="8" s="1"/>
  <c r="Z451" i="8"/>
  <c r="Z514" i="8" s="1"/>
  <c r="Y388" i="8"/>
  <c r="Y278" i="8"/>
  <c r="AA294" i="8"/>
  <c r="Y290" i="8"/>
  <c r="AB335" i="8"/>
  <c r="AB369" i="8" s="1"/>
  <c r="AC269" i="8" s="1"/>
  <c r="AA319" i="8"/>
  <c r="AA353" i="8" s="1"/>
  <c r="AB253" i="8" s="1"/>
  <c r="X313" i="8"/>
  <c r="X347" i="8" s="1"/>
  <c r="Y247" i="8" s="1"/>
  <c r="Y280" i="8" s="1"/>
  <c r="X329" i="8"/>
  <c r="X363" i="8" s="1"/>
  <c r="Y263" i="8" s="1"/>
  <c r="X331" i="8"/>
  <c r="X365" i="8" s="1"/>
  <c r="Y265" i="8" s="1"/>
  <c r="Z292" i="8"/>
  <c r="Z315" i="8"/>
  <c r="Z349" i="8" s="1"/>
  <c r="AA249" i="8" s="1"/>
  <c r="Z326" i="8"/>
  <c r="Z360" i="8" s="1"/>
  <c r="AA260" i="8" s="1"/>
  <c r="AA330" i="8"/>
  <c r="AA364" i="8" s="1"/>
  <c r="AB264" i="8" s="1"/>
  <c r="AD301" i="8"/>
  <c r="AA339" i="8"/>
  <c r="AA373" i="8" s="1"/>
  <c r="AB273" i="8" s="1"/>
  <c r="AB333" i="8"/>
  <c r="AB367" i="8" s="1"/>
  <c r="AC267" i="8" s="1"/>
  <c r="Y337" i="8"/>
  <c r="Y371" i="8" s="1"/>
  <c r="Z271" i="8" s="1"/>
  <c r="Z304" i="8" s="1"/>
  <c r="X276" i="8"/>
  <c r="Z289" i="8"/>
  <c r="Z281" i="8"/>
  <c r="Y338" i="8"/>
  <c r="Y372" i="8" s="1"/>
  <c r="Z272" i="8" s="1"/>
  <c r="Z310" i="8"/>
  <c r="Z344" i="8" s="1"/>
  <c r="AA244" i="8" s="1"/>
  <c r="AA318" i="8"/>
  <c r="AA352" i="8" s="1"/>
  <c r="AB252" i="8" s="1"/>
  <c r="AB288" i="8"/>
  <c r="Z393" i="8"/>
  <c r="Z284" i="8"/>
  <c r="Y508" i="8" l="1"/>
  <c r="AA419" i="8"/>
  <c r="AA405" i="8"/>
  <c r="AA437" i="8" s="1"/>
  <c r="AC432" i="8"/>
  <c r="AA482" i="8"/>
  <c r="AC464" i="8"/>
  <c r="AC527" i="8" s="1"/>
  <c r="X453" i="8"/>
  <c r="X516" i="8" s="1"/>
  <c r="Y476" i="8"/>
  <c r="Y539" i="8" s="1"/>
  <c r="Y486" i="8"/>
  <c r="Y549" i="8" s="1"/>
  <c r="Y423" i="8"/>
  <c r="Y413" i="8"/>
  <c r="Z479" i="8"/>
  <c r="Z542" i="8" s="1"/>
  <c r="Z416" i="8"/>
  <c r="Z392" i="8"/>
  <c r="Z487" i="8" s="1"/>
  <c r="Z550" i="8" s="1"/>
  <c r="X421" i="8"/>
  <c r="X397" i="8"/>
  <c r="X429" i="8" s="1"/>
  <c r="W470" i="8"/>
  <c r="W533" i="8" s="1"/>
  <c r="AA384" i="8"/>
  <c r="AA416" i="8" s="1"/>
  <c r="AA396" i="8"/>
  <c r="AA428" i="8" s="1"/>
  <c r="X441" i="8"/>
  <c r="X504" i="8" s="1"/>
  <c r="X472" i="8"/>
  <c r="X535" i="8" s="1"/>
  <c r="Y444" i="8"/>
  <c r="Y507" i="8" s="1"/>
  <c r="W439" i="8"/>
  <c r="W502" i="8" s="1"/>
  <c r="Z381" i="8"/>
  <c r="Z413" i="8" s="1"/>
  <c r="O507" i="22"/>
  <c r="O476" i="22"/>
  <c r="O444" i="22"/>
  <c r="P313" i="22"/>
  <c r="O506" i="22"/>
  <c r="O475" i="22"/>
  <c r="O443" i="22"/>
  <c r="P312" i="22"/>
  <c r="O505" i="22"/>
  <c r="O474" i="22"/>
  <c r="O442" i="22"/>
  <c r="P311" i="22"/>
  <c r="O503" i="22"/>
  <c r="O472" i="22"/>
  <c r="O440" i="22"/>
  <c r="P309" i="22"/>
  <c r="O502" i="22"/>
  <c r="O471" i="22"/>
  <c r="O439" i="22"/>
  <c r="P308" i="22"/>
  <c r="O501" i="22"/>
  <c r="O470" i="22"/>
  <c r="O438" i="22"/>
  <c r="P307" i="22"/>
  <c r="O491" i="22"/>
  <c r="O460" i="22"/>
  <c r="O428" i="22"/>
  <c r="P297" i="22"/>
  <c r="O490" i="22"/>
  <c r="O459" i="22"/>
  <c r="O427" i="22"/>
  <c r="P296" i="22"/>
  <c r="O489" i="22"/>
  <c r="O458" i="22"/>
  <c r="O426" i="22"/>
  <c r="P295" i="22"/>
  <c r="O487" i="22"/>
  <c r="O456" i="22"/>
  <c r="O424" i="22"/>
  <c r="P293" i="22"/>
  <c r="O486" i="22"/>
  <c r="O455" i="22"/>
  <c r="O423" i="22"/>
  <c r="P292" i="22"/>
  <c r="O485" i="22"/>
  <c r="O454" i="22"/>
  <c r="O422" i="22"/>
  <c r="P291" i="22"/>
  <c r="O350" i="22"/>
  <c r="P250" i="22" s="1"/>
  <c r="O382" i="22"/>
  <c r="O351" i="22"/>
  <c r="P251" i="22" s="1"/>
  <c r="O383" i="22"/>
  <c r="O352" i="22"/>
  <c r="P252" i="22" s="1"/>
  <c r="O384" i="22"/>
  <c r="O354" i="22"/>
  <c r="P254" i="22" s="1"/>
  <c r="O386" i="22"/>
  <c r="O355" i="22"/>
  <c r="P255" i="22" s="1"/>
  <c r="O387" i="22"/>
  <c r="O356" i="22"/>
  <c r="P256" i="22" s="1"/>
  <c r="O388" i="22"/>
  <c r="O499" i="22"/>
  <c r="O468" i="22"/>
  <c r="O436" i="22"/>
  <c r="P305" i="22"/>
  <c r="O498" i="22"/>
  <c r="O467" i="22"/>
  <c r="O435" i="22"/>
  <c r="P304" i="22"/>
  <c r="O497" i="22"/>
  <c r="O466" i="22"/>
  <c r="O434" i="22"/>
  <c r="P303" i="22"/>
  <c r="O495" i="22"/>
  <c r="O464" i="22"/>
  <c r="O432" i="22"/>
  <c r="P301" i="22"/>
  <c r="O494" i="22"/>
  <c r="O463" i="22"/>
  <c r="O431" i="22"/>
  <c r="P300" i="22"/>
  <c r="O493" i="22"/>
  <c r="O462" i="22"/>
  <c r="O430" i="22"/>
  <c r="P299" i="22"/>
  <c r="O365" i="21"/>
  <c r="P265" i="21" s="1"/>
  <c r="O397" i="21"/>
  <c r="O366" i="21"/>
  <c r="P266" i="21" s="1"/>
  <c r="O398" i="21"/>
  <c r="O367" i="21"/>
  <c r="P267" i="21" s="1"/>
  <c r="O399" i="21"/>
  <c r="O369" i="21"/>
  <c r="P269" i="21" s="1"/>
  <c r="O401" i="21"/>
  <c r="O370" i="21"/>
  <c r="P270" i="21" s="1"/>
  <c r="O402" i="21"/>
  <c r="O371" i="21"/>
  <c r="P271" i="21" s="1"/>
  <c r="O403" i="21"/>
  <c r="O349" i="21"/>
  <c r="P249" i="21" s="1"/>
  <c r="O381" i="21"/>
  <c r="O350" i="21"/>
  <c r="P250" i="21" s="1"/>
  <c r="O382" i="21"/>
  <c r="O351" i="21"/>
  <c r="P251" i="21" s="1"/>
  <c r="O383" i="21"/>
  <c r="O353" i="21"/>
  <c r="P253" i="21" s="1"/>
  <c r="O385" i="21"/>
  <c r="O354" i="21"/>
  <c r="P254" i="21" s="1"/>
  <c r="O386" i="21"/>
  <c r="O355" i="21"/>
  <c r="P255" i="21" s="1"/>
  <c r="O387" i="21"/>
  <c r="O474" i="21"/>
  <c r="O443" i="21"/>
  <c r="O411" i="21"/>
  <c r="P313" i="21"/>
  <c r="O473" i="21"/>
  <c r="O442" i="21"/>
  <c r="O410" i="21"/>
  <c r="P312" i="21"/>
  <c r="O472" i="21"/>
  <c r="O441" i="21"/>
  <c r="O409" i="21"/>
  <c r="P311" i="21"/>
  <c r="O470" i="21"/>
  <c r="O439" i="21"/>
  <c r="O407" i="21"/>
  <c r="P309" i="21"/>
  <c r="O469" i="21"/>
  <c r="O438" i="21"/>
  <c r="O406" i="21"/>
  <c r="P308" i="21"/>
  <c r="O468" i="21"/>
  <c r="O437" i="21"/>
  <c r="O405" i="21"/>
  <c r="P307" i="21"/>
  <c r="O490" i="21"/>
  <c r="O459" i="21"/>
  <c r="O427" i="21"/>
  <c r="P296" i="21"/>
  <c r="O489" i="21"/>
  <c r="O458" i="21"/>
  <c r="O426" i="21"/>
  <c r="P295" i="21"/>
  <c r="O488" i="21"/>
  <c r="O457" i="21"/>
  <c r="O425" i="21"/>
  <c r="P294" i="21"/>
  <c r="O486" i="21"/>
  <c r="O455" i="21"/>
  <c r="O423" i="21"/>
  <c r="P292" i="21"/>
  <c r="O485" i="21"/>
  <c r="O454" i="21"/>
  <c r="O422" i="21"/>
  <c r="P291" i="21"/>
  <c r="O484" i="21"/>
  <c r="O453" i="21"/>
  <c r="O421" i="21"/>
  <c r="P290" i="21"/>
  <c r="Y475" i="8"/>
  <c r="Y538" i="8" s="1"/>
  <c r="AB401" i="8"/>
  <c r="AB465" i="8" s="1"/>
  <c r="AB528" i="8" s="1"/>
  <c r="AB399" i="8"/>
  <c r="AB463" i="8" s="1"/>
  <c r="AB526" i="8" s="1"/>
  <c r="AA514" i="8"/>
  <c r="AA545" i="8"/>
  <c r="Z376" i="8"/>
  <c r="Z440" i="8" s="1"/>
  <c r="X379" i="8"/>
  <c r="X443" i="8" s="1"/>
  <c r="X506" i="8" s="1"/>
  <c r="Y404" i="8"/>
  <c r="Y436" i="8" s="1"/>
  <c r="Y403" i="8"/>
  <c r="AA500" i="8"/>
  <c r="AA563" i="8" s="1"/>
  <c r="AA469" i="8"/>
  <c r="AA532" i="8" s="1"/>
  <c r="Y415" i="8"/>
  <c r="Y447" i="8"/>
  <c r="Y510" i="8" s="1"/>
  <c r="Y478" i="8"/>
  <c r="Y541" i="8" s="1"/>
  <c r="Y408" i="8"/>
  <c r="Y471" i="8"/>
  <c r="Y534" i="8" s="1"/>
  <c r="Y440" i="8"/>
  <c r="Y503" i="8" s="1"/>
  <c r="Y420" i="8"/>
  <c r="Y483" i="8"/>
  <c r="Y546" i="8" s="1"/>
  <c r="Y452" i="8"/>
  <c r="Y515" i="8" s="1"/>
  <c r="Z425" i="8"/>
  <c r="Z457" i="8"/>
  <c r="Z520" i="8" s="1"/>
  <c r="Z488" i="8"/>
  <c r="Z551" i="8" s="1"/>
  <c r="X395" i="8"/>
  <c r="AA385" i="8"/>
  <c r="Z325" i="8"/>
  <c r="Z359" i="8" s="1"/>
  <c r="AA259" i="8" s="1"/>
  <c r="AA282" i="8"/>
  <c r="Z305" i="8"/>
  <c r="Y298" i="8"/>
  <c r="Y323" i="8"/>
  <c r="Y357" i="8" s="1"/>
  <c r="Z257" i="8" s="1"/>
  <c r="Z322" i="8"/>
  <c r="Z356" i="8" s="1"/>
  <c r="AA256" i="8" s="1"/>
  <c r="Z337" i="8"/>
  <c r="Z371" i="8" s="1"/>
  <c r="AA271" i="8" s="1"/>
  <c r="AC300" i="8"/>
  <c r="AB306" i="8"/>
  <c r="AD334" i="8"/>
  <c r="AD368" i="8" s="1"/>
  <c r="AE268" i="8" s="1"/>
  <c r="AE301" i="8" s="1"/>
  <c r="AB285" i="8"/>
  <c r="AB297" i="8"/>
  <c r="AA327" i="8"/>
  <c r="AA361" i="8" s="1"/>
  <c r="AB261" i="8" s="1"/>
  <c r="Z314" i="8"/>
  <c r="Z348" i="8" s="1"/>
  <c r="AA248" i="8" s="1"/>
  <c r="Y296" i="8"/>
  <c r="Z317" i="8"/>
  <c r="Z351" i="8" s="1"/>
  <c r="AA251" i="8" s="1"/>
  <c r="X309" i="8"/>
  <c r="X343" i="8" s="1"/>
  <c r="Y243" i="8" s="1"/>
  <c r="Y313" i="8"/>
  <c r="Y347" i="8" s="1"/>
  <c r="Z247" i="8" s="1"/>
  <c r="AB286" i="8"/>
  <c r="AC302" i="8"/>
  <c r="AB321" i="8"/>
  <c r="AB355" i="8" s="1"/>
  <c r="AC255" i="8" s="1"/>
  <c r="AA277" i="8"/>
  <c r="AA293" i="8"/>
  <c r="Y311" i="8"/>
  <c r="Y345" i="8" s="1"/>
  <c r="Z245" i="8" s="1"/>
  <c r="Z278" i="8" s="1"/>
  <c r="X492" i="8" l="1"/>
  <c r="X555" i="8" s="1"/>
  <c r="X461" i="8"/>
  <c r="X524" i="8" s="1"/>
  <c r="Z424" i="8"/>
  <c r="Z456" i="8"/>
  <c r="Z519" i="8" s="1"/>
  <c r="Z445" i="8"/>
  <c r="Z508" i="8" s="1"/>
  <c r="AA460" i="8"/>
  <c r="AA523" i="8" s="1"/>
  <c r="Z476" i="8"/>
  <c r="Z539" i="8" s="1"/>
  <c r="AA491" i="8"/>
  <c r="AA554" i="8" s="1"/>
  <c r="AD400" i="8"/>
  <c r="AD495" i="8" s="1"/>
  <c r="AD558" i="8" s="1"/>
  <c r="Y389" i="8"/>
  <c r="Y421" i="8" s="1"/>
  <c r="Z380" i="8"/>
  <c r="Z412" i="8" s="1"/>
  <c r="AA448" i="8"/>
  <c r="AA511" i="8" s="1"/>
  <c r="AA479" i="8"/>
  <c r="AA542" i="8" s="1"/>
  <c r="Y379" i="8"/>
  <c r="Y443" i="8" s="1"/>
  <c r="Y506" i="8" s="1"/>
  <c r="Z388" i="8"/>
  <c r="Z420" i="8" s="1"/>
  <c r="AA393" i="8"/>
  <c r="AA488" i="8" s="1"/>
  <c r="AA551" i="8" s="1"/>
  <c r="Z383" i="8"/>
  <c r="Z415" i="8" s="1"/>
  <c r="AB431" i="8"/>
  <c r="AB496" i="8"/>
  <c r="AB559" i="8" s="1"/>
  <c r="AB433" i="8"/>
  <c r="AB494" i="8"/>
  <c r="AB557" i="8" s="1"/>
  <c r="P323" i="21"/>
  <c r="O516" i="21"/>
  <c r="O547" i="21"/>
  <c r="P324" i="21"/>
  <c r="O517" i="21"/>
  <c r="O548" i="21"/>
  <c r="P325" i="21"/>
  <c r="O518" i="21"/>
  <c r="O549" i="21"/>
  <c r="P327" i="21"/>
  <c r="O520" i="21"/>
  <c r="O551" i="21"/>
  <c r="P328" i="21"/>
  <c r="O521" i="21"/>
  <c r="O552" i="21"/>
  <c r="P329" i="21"/>
  <c r="O522" i="21"/>
  <c r="O553" i="21"/>
  <c r="P341" i="21"/>
  <c r="Q241" i="21" s="1"/>
  <c r="P373" i="21"/>
  <c r="O500" i="21"/>
  <c r="O531" i="21"/>
  <c r="P342" i="21"/>
  <c r="Q242" i="21" s="1"/>
  <c r="P374" i="21"/>
  <c r="O501" i="21"/>
  <c r="O532" i="21"/>
  <c r="P343" i="21"/>
  <c r="Q243" i="21" s="1"/>
  <c r="P375" i="21"/>
  <c r="O502" i="21"/>
  <c r="O533" i="21"/>
  <c r="P345" i="21"/>
  <c r="Q245" i="21" s="1"/>
  <c r="P377" i="21"/>
  <c r="O504" i="21"/>
  <c r="O535" i="21"/>
  <c r="P346" i="21"/>
  <c r="Q246" i="21" s="1"/>
  <c r="P378" i="21"/>
  <c r="O505" i="21"/>
  <c r="O536" i="21"/>
  <c r="P347" i="21"/>
  <c r="Q247" i="21" s="1"/>
  <c r="P379" i="21"/>
  <c r="O506" i="21"/>
  <c r="O537" i="21"/>
  <c r="O482" i="21"/>
  <c r="O451" i="21"/>
  <c r="O419" i="21"/>
  <c r="P288" i="21"/>
  <c r="O481" i="21"/>
  <c r="O450" i="21"/>
  <c r="O418" i="21"/>
  <c r="P287" i="21"/>
  <c r="O480" i="21"/>
  <c r="O449" i="21"/>
  <c r="O417" i="21"/>
  <c r="P286" i="21"/>
  <c r="O478" i="21"/>
  <c r="O447" i="21"/>
  <c r="O415" i="21"/>
  <c r="P284" i="21"/>
  <c r="O477" i="21"/>
  <c r="O446" i="21"/>
  <c r="O414" i="21"/>
  <c r="P283" i="21"/>
  <c r="O476" i="21"/>
  <c r="O445" i="21"/>
  <c r="O413" i="21"/>
  <c r="P282" i="21"/>
  <c r="O498" i="21"/>
  <c r="O467" i="21"/>
  <c r="O435" i="21"/>
  <c r="P304" i="21"/>
  <c r="O497" i="21"/>
  <c r="O466" i="21"/>
  <c r="O434" i="21"/>
  <c r="P303" i="21"/>
  <c r="O496" i="21"/>
  <c r="O465" i="21"/>
  <c r="O433" i="21"/>
  <c r="P302" i="21"/>
  <c r="O494" i="21"/>
  <c r="O463" i="21"/>
  <c r="O431" i="21"/>
  <c r="P300" i="21"/>
  <c r="O493" i="21"/>
  <c r="O462" i="21"/>
  <c r="O430" i="21"/>
  <c r="P299" i="21"/>
  <c r="O492" i="21"/>
  <c r="O461" i="21"/>
  <c r="O429" i="21"/>
  <c r="P298" i="21"/>
  <c r="P332" i="22"/>
  <c r="O525" i="22"/>
  <c r="O556" i="22"/>
  <c r="P333" i="22"/>
  <c r="O526" i="22"/>
  <c r="O557" i="22"/>
  <c r="P334" i="22"/>
  <c r="O527" i="22"/>
  <c r="O558" i="22"/>
  <c r="P336" i="22"/>
  <c r="O529" i="22"/>
  <c r="O560" i="22"/>
  <c r="P337" i="22"/>
  <c r="O530" i="22"/>
  <c r="O561" i="22"/>
  <c r="P338" i="22"/>
  <c r="O531" i="22"/>
  <c r="O562" i="22"/>
  <c r="O483" i="22"/>
  <c r="O452" i="22"/>
  <c r="O420" i="22"/>
  <c r="P289" i="22"/>
  <c r="O482" i="22"/>
  <c r="O451" i="22"/>
  <c r="O419" i="22"/>
  <c r="P288" i="22"/>
  <c r="O481" i="22"/>
  <c r="O450" i="22"/>
  <c r="O418" i="22"/>
  <c r="P287" i="22"/>
  <c r="O479" i="22"/>
  <c r="O448" i="22"/>
  <c r="O416" i="22"/>
  <c r="P285" i="22"/>
  <c r="O478" i="22"/>
  <c r="O447" i="22"/>
  <c r="O415" i="22"/>
  <c r="P284" i="22"/>
  <c r="O477" i="22"/>
  <c r="O446" i="22"/>
  <c r="O414" i="22"/>
  <c r="P283" i="22"/>
  <c r="P324" i="22"/>
  <c r="O517" i="22"/>
  <c r="O548" i="22"/>
  <c r="P325" i="22"/>
  <c r="O518" i="22"/>
  <c r="O549" i="22"/>
  <c r="P326" i="22"/>
  <c r="O519" i="22"/>
  <c r="O550" i="22"/>
  <c r="P328" i="22"/>
  <c r="O521" i="22"/>
  <c r="O552" i="22"/>
  <c r="P329" i="22"/>
  <c r="O522" i="22"/>
  <c r="O553" i="22"/>
  <c r="P330" i="22"/>
  <c r="O523" i="22"/>
  <c r="O554" i="22"/>
  <c r="P340" i="22"/>
  <c r="O533" i="22"/>
  <c r="O564" i="22"/>
  <c r="P341" i="22"/>
  <c r="O534" i="22"/>
  <c r="O565" i="22"/>
  <c r="P342" i="22"/>
  <c r="O535" i="22"/>
  <c r="O566" i="22"/>
  <c r="P344" i="22"/>
  <c r="O537" i="22"/>
  <c r="O568" i="22"/>
  <c r="P345" i="22"/>
  <c r="O538" i="22"/>
  <c r="O569" i="22"/>
  <c r="P346" i="22"/>
  <c r="O539" i="22"/>
  <c r="O570" i="22"/>
  <c r="Z408" i="8"/>
  <c r="X375" i="8"/>
  <c r="X407" i="8" s="1"/>
  <c r="Y499" i="8"/>
  <c r="Y562" i="8" s="1"/>
  <c r="Y468" i="8"/>
  <c r="Y531" i="8" s="1"/>
  <c r="Z403" i="8"/>
  <c r="Z435" i="8" s="1"/>
  <c r="X474" i="8"/>
  <c r="X537" i="8" s="1"/>
  <c r="X411" i="8"/>
  <c r="Z471" i="8"/>
  <c r="Z534" i="8" s="1"/>
  <c r="Y377" i="8"/>
  <c r="Y409" i="8" s="1"/>
  <c r="Z503" i="8"/>
  <c r="Z391" i="8"/>
  <c r="Z423" i="8" s="1"/>
  <c r="AB387" i="8"/>
  <c r="AB482" i="8" s="1"/>
  <c r="AB545" i="8" s="1"/>
  <c r="Y435" i="8"/>
  <c r="Y498" i="8"/>
  <c r="Y561" i="8" s="1"/>
  <c r="Y467" i="8"/>
  <c r="Y530" i="8" s="1"/>
  <c r="X427" i="8"/>
  <c r="X490" i="8"/>
  <c r="X553" i="8" s="1"/>
  <c r="X459" i="8"/>
  <c r="X522" i="8" s="1"/>
  <c r="AA417" i="8"/>
  <c r="AA449" i="8"/>
  <c r="AA512" i="8" s="1"/>
  <c r="AA480" i="8"/>
  <c r="AA543" i="8" s="1"/>
  <c r="AB339" i="8"/>
  <c r="AB373" i="8" s="1"/>
  <c r="AC273" i="8" s="1"/>
  <c r="Y276" i="8"/>
  <c r="AB319" i="8"/>
  <c r="AB353" i="8" s="1"/>
  <c r="AC253" i="8" s="1"/>
  <c r="Z290" i="8"/>
  <c r="AA326" i="8"/>
  <c r="AA360" i="8" s="1"/>
  <c r="AB260" i="8" s="1"/>
  <c r="AB293" i="8" s="1"/>
  <c r="Z338" i="8"/>
  <c r="Z372" i="8" s="1"/>
  <c r="AA272" i="8" s="1"/>
  <c r="AC335" i="8"/>
  <c r="AC369" i="8" s="1"/>
  <c r="AD269" i="8" s="1"/>
  <c r="Z280" i="8"/>
  <c r="AA289" i="8"/>
  <c r="Y331" i="8"/>
  <c r="Y365" i="8" s="1"/>
  <c r="Z265" i="8" s="1"/>
  <c r="AA315" i="8"/>
  <c r="AA349" i="8" s="1"/>
  <c r="AB249" i="8" s="1"/>
  <c r="AA310" i="8"/>
  <c r="AA344" i="8" s="1"/>
  <c r="AB244" i="8" s="1"/>
  <c r="AB330" i="8"/>
  <c r="AB364" i="8" s="1"/>
  <c r="AC264" i="8" s="1"/>
  <c r="AC333" i="8"/>
  <c r="AC367" i="8" s="1"/>
  <c r="AD267" i="8" s="1"/>
  <c r="AA284" i="8"/>
  <c r="AA281" i="8"/>
  <c r="AE334" i="8"/>
  <c r="AE368" i="8" s="1"/>
  <c r="AF268" i="8" s="1"/>
  <c r="AA304" i="8"/>
  <c r="Y329" i="8"/>
  <c r="Y363" i="8" s="1"/>
  <c r="Z263" i="8" s="1"/>
  <c r="Z296" i="8" s="1"/>
  <c r="Z311" i="8"/>
  <c r="Z345" i="8" s="1"/>
  <c r="AA245" i="8" s="1"/>
  <c r="AB294" i="8"/>
  <c r="AC288" i="8"/>
  <c r="AB318" i="8"/>
  <c r="AB352" i="8" s="1"/>
  <c r="AC252" i="8" s="1"/>
  <c r="AC285" i="8" s="1"/>
  <c r="AA292" i="8"/>
  <c r="AD432" i="8" l="1"/>
  <c r="Y453" i="8"/>
  <c r="Y516" i="8" s="1"/>
  <c r="Y484" i="8"/>
  <c r="Y547" i="8" s="1"/>
  <c r="Z452" i="8"/>
  <c r="Z515" i="8" s="1"/>
  <c r="AD464" i="8"/>
  <c r="AD527" i="8" s="1"/>
  <c r="Z447" i="8"/>
  <c r="Z510" i="8" s="1"/>
  <c r="Y411" i="8"/>
  <c r="AB405" i="8"/>
  <c r="AB437" i="8" s="1"/>
  <c r="Z475" i="8"/>
  <c r="Z538" i="8" s="1"/>
  <c r="Z444" i="8"/>
  <c r="Z507" i="8" s="1"/>
  <c r="Z483" i="8"/>
  <c r="Z546" i="8" s="1"/>
  <c r="AA425" i="8"/>
  <c r="Y474" i="8"/>
  <c r="Y537" i="8" s="1"/>
  <c r="AA457" i="8"/>
  <c r="AA520" i="8" s="1"/>
  <c r="Z478" i="8"/>
  <c r="Z541" i="8" s="1"/>
  <c r="Y395" i="8"/>
  <c r="Y490" i="8" s="1"/>
  <c r="Y553" i="8" s="1"/>
  <c r="AC399" i="8"/>
  <c r="AC431" i="8" s="1"/>
  <c r="Y472" i="8"/>
  <c r="Y535" i="8" s="1"/>
  <c r="Y441" i="8"/>
  <c r="Y504" i="8" s="1"/>
  <c r="AE400" i="8"/>
  <c r="AE432" i="8" s="1"/>
  <c r="AB396" i="8"/>
  <c r="AB428" i="8" s="1"/>
  <c r="AB385" i="8"/>
  <c r="AB480" i="8" s="1"/>
  <c r="AB543" i="8" s="1"/>
  <c r="Z467" i="8"/>
  <c r="Z530" i="8" s="1"/>
  <c r="X439" i="8"/>
  <c r="X502" i="8" s="1"/>
  <c r="X470" i="8"/>
  <c r="X533" i="8" s="1"/>
  <c r="Z498" i="8"/>
  <c r="Z561" i="8" s="1"/>
  <c r="P380" i="22"/>
  <c r="Q280" i="22" s="1"/>
  <c r="P412" i="22"/>
  <c r="P379" i="22"/>
  <c r="Q279" i="22" s="1"/>
  <c r="P411" i="22"/>
  <c r="P378" i="22"/>
  <c r="Q278" i="22" s="1"/>
  <c r="P410" i="22"/>
  <c r="P376" i="22"/>
  <c r="Q276" i="22" s="1"/>
  <c r="P408" i="22"/>
  <c r="P375" i="22"/>
  <c r="Q275" i="22" s="1"/>
  <c r="P407" i="22"/>
  <c r="P374" i="22"/>
  <c r="Q274" i="22" s="1"/>
  <c r="P406" i="22"/>
  <c r="P364" i="22"/>
  <c r="Q264" i="22" s="1"/>
  <c r="P396" i="22"/>
  <c r="P363" i="22"/>
  <c r="Q263" i="22" s="1"/>
  <c r="P395" i="22"/>
  <c r="P362" i="22"/>
  <c r="Q262" i="22" s="1"/>
  <c r="P394" i="22"/>
  <c r="P360" i="22"/>
  <c r="Q260" i="22" s="1"/>
  <c r="P392" i="22"/>
  <c r="P359" i="22"/>
  <c r="Q259" i="22" s="1"/>
  <c r="P391" i="22"/>
  <c r="P358" i="22"/>
  <c r="Q258" i="22" s="1"/>
  <c r="P390" i="22"/>
  <c r="P316" i="22"/>
  <c r="O509" i="22"/>
  <c r="O540" i="22"/>
  <c r="P317" i="22"/>
  <c r="O510" i="22"/>
  <c r="O541" i="22"/>
  <c r="P318" i="22"/>
  <c r="O511" i="22"/>
  <c r="O542" i="22"/>
  <c r="P320" i="22"/>
  <c r="O513" i="22"/>
  <c r="O544" i="22"/>
  <c r="P321" i="22"/>
  <c r="O514" i="22"/>
  <c r="O545" i="22"/>
  <c r="P322" i="22"/>
  <c r="O515" i="22"/>
  <c r="O546" i="22"/>
  <c r="P372" i="22"/>
  <c r="Q272" i="22" s="1"/>
  <c r="P404" i="22"/>
  <c r="P371" i="22"/>
  <c r="Q271" i="22" s="1"/>
  <c r="P403" i="22"/>
  <c r="P370" i="22"/>
  <c r="Q270" i="22" s="1"/>
  <c r="P402" i="22"/>
  <c r="P368" i="22"/>
  <c r="Q268" i="22" s="1"/>
  <c r="P400" i="22"/>
  <c r="P367" i="22"/>
  <c r="Q267" i="22" s="1"/>
  <c r="P399" i="22"/>
  <c r="P366" i="22"/>
  <c r="Q266" i="22" s="1"/>
  <c r="P398" i="22"/>
  <c r="P331" i="21"/>
  <c r="O524" i="21"/>
  <c r="O555" i="21"/>
  <c r="P332" i="21"/>
  <c r="O525" i="21"/>
  <c r="O556" i="21"/>
  <c r="P333" i="21"/>
  <c r="O526" i="21"/>
  <c r="O557" i="21"/>
  <c r="P335" i="21"/>
  <c r="O528" i="21"/>
  <c r="O559" i="21"/>
  <c r="P336" i="21"/>
  <c r="O529" i="21"/>
  <c r="O560" i="21"/>
  <c r="P337" i="21"/>
  <c r="O530" i="21"/>
  <c r="O561" i="21"/>
  <c r="P315" i="21"/>
  <c r="O508" i="21"/>
  <c r="O539" i="21"/>
  <c r="P316" i="21"/>
  <c r="O509" i="21"/>
  <c r="O540" i="21"/>
  <c r="P317" i="21"/>
  <c r="O510" i="21"/>
  <c r="O541" i="21"/>
  <c r="P319" i="21"/>
  <c r="O512" i="21"/>
  <c r="O543" i="21"/>
  <c r="P320" i="21"/>
  <c r="O513" i="21"/>
  <c r="O544" i="21"/>
  <c r="P321" i="21"/>
  <c r="O514" i="21"/>
  <c r="O545" i="21"/>
  <c r="P474" i="21"/>
  <c r="P443" i="21"/>
  <c r="P411" i="21"/>
  <c r="Q280" i="21"/>
  <c r="P473" i="21"/>
  <c r="P442" i="21"/>
  <c r="P410" i="21"/>
  <c r="Q279" i="21"/>
  <c r="P472" i="21"/>
  <c r="P441" i="21"/>
  <c r="P409" i="21"/>
  <c r="Q278" i="21"/>
  <c r="P470" i="21"/>
  <c r="P439" i="21"/>
  <c r="P407" i="21"/>
  <c r="Q276" i="21"/>
  <c r="P469" i="21"/>
  <c r="P438" i="21"/>
  <c r="P406" i="21"/>
  <c r="Q275" i="21"/>
  <c r="P468" i="21"/>
  <c r="P437" i="21"/>
  <c r="P405" i="21"/>
  <c r="Q274" i="21"/>
  <c r="P363" i="21"/>
  <c r="Q263" i="21" s="1"/>
  <c r="P395" i="21"/>
  <c r="P362" i="21"/>
  <c r="Q262" i="21" s="1"/>
  <c r="P394" i="21"/>
  <c r="P361" i="21"/>
  <c r="Q261" i="21" s="1"/>
  <c r="P393" i="21"/>
  <c r="P359" i="21"/>
  <c r="Q259" i="21" s="1"/>
  <c r="P391" i="21"/>
  <c r="P358" i="21"/>
  <c r="Q258" i="21" s="1"/>
  <c r="P390" i="21"/>
  <c r="P357" i="21"/>
  <c r="Q257" i="21" s="1"/>
  <c r="P389" i="21"/>
  <c r="Z455" i="8"/>
  <c r="Z518" i="8" s="1"/>
  <c r="Z486" i="8"/>
  <c r="Z549" i="8" s="1"/>
  <c r="AC401" i="8"/>
  <c r="AC433" i="8" s="1"/>
  <c r="AA392" i="8"/>
  <c r="AA456" i="8" s="1"/>
  <c r="AA519" i="8" s="1"/>
  <c r="AB419" i="8"/>
  <c r="Z377" i="8"/>
  <c r="Z441" i="8" s="1"/>
  <c r="AA376" i="8"/>
  <c r="AA440" i="8" s="1"/>
  <c r="AA503" i="8" s="1"/>
  <c r="AB451" i="8"/>
  <c r="AB514" i="8" s="1"/>
  <c r="Z404" i="8"/>
  <c r="Z499" i="8" s="1"/>
  <c r="Z562" i="8" s="1"/>
  <c r="AB384" i="8"/>
  <c r="AB448" i="8" s="1"/>
  <c r="AB511" i="8" s="1"/>
  <c r="AA381" i="8"/>
  <c r="Y397" i="8"/>
  <c r="Z298" i="8"/>
  <c r="AA278" i="8"/>
  <c r="AA322" i="8"/>
  <c r="AA356" i="8" s="1"/>
  <c r="AB256" i="8" s="1"/>
  <c r="AB289" i="8" s="1"/>
  <c r="AA337" i="8"/>
  <c r="AA371" i="8" s="1"/>
  <c r="AB271" i="8" s="1"/>
  <c r="AF301" i="8"/>
  <c r="AA314" i="8"/>
  <c r="AA348" i="8" s="1"/>
  <c r="AB248" i="8" s="1"/>
  <c r="AB281" i="8" s="1"/>
  <c r="AC286" i="8"/>
  <c r="Z313" i="8"/>
  <c r="Z347" i="8" s="1"/>
  <c r="AA247" i="8" s="1"/>
  <c r="AA280" i="8" s="1"/>
  <c r="AA317" i="8"/>
  <c r="AA351" i="8" s="1"/>
  <c r="AB251" i="8" s="1"/>
  <c r="AB284" i="8" s="1"/>
  <c r="Z323" i="8"/>
  <c r="Z357" i="8" s="1"/>
  <c r="AA257" i="8" s="1"/>
  <c r="Y309" i="8"/>
  <c r="Y343" i="8" s="1"/>
  <c r="Z243" i="8" s="1"/>
  <c r="Z329" i="8"/>
  <c r="Z363" i="8" s="1"/>
  <c r="AA263" i="8" s="1"/>
  <c r="AC321" i="8"/>
  <c r="AC355" i="8" s="1"/>
  <c r="AD255" i="8" s="1"/>
  <c r="AB277" i="8"/>
  <c r="AD302" i="8"/>
  <c r="AA305" i="8"/>
  <c r="AB326" i="8"/>
  <c r="AB360" i="8" s="1"/>
  <c r="AC260" i="8" s="1"/>
  <c r="AD300" i="8"/>
  <c r="AC297" i="8"/>
  <c r="AA325" i="8"/>
  <c r="AA359" i="8" s="1"/>
  <c r="AB259" i="8" s="1"/>
  <c r="AC318" i="8"/>
  <c r="AC352" i="8" s="1"/>
  <c r="AD252" i="8" s="1"/>
  <c r="AB327" i="8"/>
  <c r="AB361" i="8" s="1"/>
  <c r="AC261" i="8" s="1"/>
  <c r="AB282" i="8"/>
  <c r="AC306" i="8"/>
  <c r="AB469" i="8" l="1"/>
  <c r="AB532" i="8" s="1"/>
  <c r="AB500" i="8"/>
  <c r="AB563" i="8" s="1"/>
  <c r="AE495" i="8"/>
  <c r="AE558" i="8" s="1"/>
  <c r="AC463" i="8"/>
  <c r="AC526" i="8" s="1"/>
  <c r="AC494" i="8"/>
  <c r="AC557" i="8" s="1"/>
  <c r="AE464" i="8"/>
  <c r="AE527" i="8" s="1"/>
  <c r="Y427" i="8"/>
  <c r="Y459" i="8"/>
  <c r="Y522" i="8" s="1"/>
  <c r="Z504" i="8"/>
  <c r="AB491" i="8"/>
  <c r="AB554" i="8" s="1"/>
  <c r="AB460" i="8"/>
  <c r="AB523" i="8" s="1"/>
  <c r="AB393" i="8"/>
  <c r="AB457" i="8" s="1"/>
  <c r="AB520" i="8" s="1"/>
  <c r="AA403" i="8"/>
  <c r="AA435" i="8" s="1"/>
  <c r="AA391" i="8"/>
  <c r="AA423" i="8" s="1"/>
  <c r="AA383" i="8"/>
  <c r="AA415" i="8" s="1"/>
  <c r="AA380" i="8"/>
  <c r="AA475" i="8" s="1"/>
  <c r="AA538" i="8" s="1"/>
  <c r="AB417" i="8"/>
  <c r="AB449" i="8"/>
  <c r="AB512" i="8" s="1"/>
  <c r="AC465" i="8"/>
  <c r="AC528" i="8" s="1"/>
  <c r="AC496" i="8"/>
  <c r="AC559" i="8" s="1"/>
  <c r="AA408" i="8"/>
  <c r="Z409" i="8"/>
  <c r="AA471" i="8"/>
  <c r="AA534" i="8" s="1"/>
  <c r="Z472" i="8"/>
  <c r="Z535" i="8" s="1"/>
  <c r="AA487" i="8"/>
  <c r="AA550" i="8" s="1"/>
  <c r="AA424" i="8"/>
  <c r="Z379" i="8"/>
  <c r="Z474" i="8" s="1"/>
  <c r="Z537" i="8" s="1"/>
  <c r="AC384" i="8"/>
  <c r="AC416" i="8" s="1"/>
  <c r="P484" i="21"/>
  <c r="P453" i="21"/>
  <c r="P421" i="21"/>
  <c r="Q290" i="21"/>
  <c r="P485" i="21"/>
  <c r="P454" i="21"/>
  <c r="P422" i="21"/>
  <c r="Q291" i="21"/>
  <c r="P486" i="21"/>
  <c r="P455" i="21"/>
  <c r="P423" i="21"/>
  <c r="Q292" i="21"/>
  <c r="P488" i="21"/>
  <c r="P457" i="21"/>
  <c r="P425" i="21"/>
  <c r="Q294" i="21"/>
  <c r="P489" i="21"/>
  <c r="P458" i="21"/>
  <c r="P426" i="21"/>
  <c r="Q295" i="21"/>
  <c r="P490" i="21"/>
  <c r="P459" i="21"/>
  <c r="P427" i="21"/>
  <c r="Q296" i="21"/>
  <c r="Q307" i="21"/>
  <c r="Q341" i="21" s="1"/>
  <c r="R241" i="21" s="1"/>
  <c r="P500" i="21"/>
  <c r="P531" i="21"/>
  <c r="Q308" i="21"/>
  <c r="Q342" i="21" s="1"/>
  <c r="R242" i="21" s="1"/>
  <c r="P501" i="21"/>
  <c r="P532" i="21"/>
  <c r="Q309" i="21"/>
  <c r="Q343" i="21" s="1"/>
  <c r="R243" i="21" s="1"/>
  <c r="P502" i="21"/>
  <c r="P533" i="21"/>
  <c r="Q311" i="21"/>
  <c r="Q345" i="21" s="1"/>
  <c r="R245" i="21" s="1"/>
  <c r="P504" i="21"/>
  <c r="P535" i="21"/>
  <c r="Q312" i="21"/>
  <c r="Q346" i="21" s="1"/>
  <c r="R246" i="21" s="1"/>
  <c r="P505" i="21"/>
  <c r="P536" i="21"/>
  <c r="Q313" i="21"/>
  <c r="Q347" i="21" s="1"/>
  <c r="R247" i="21" s="1"/>
  <c r="P506" i="21"/>
  <c r="P537" i="21"/>
  <c r="P355" i="21"/>
  <c r="Q255" i="21" s="1"/>
  <c r="P387" i="21"/>
  <c r="P354" i="21"/>
  <c r="Q254" i="21" s="1"/>
  <c r="P386" i="21"/>
  <c r="P353" i="21"/>
  <c r="Q253" i="21" s="1"/>
  <c r="P385" i="21"/>
  <c r="P351" i="21"/>
  <c r="Q251" i="21" s="1"/>
  <c r="P383" i="21"/>
  <c r="P350" i="21"/>
  <c r="Q250" i="21" s="1"/>
  <c r="P382" i="21"/>
  <c r="P349" i="21"/>
  <c r="Q249" i="21" s="1"/>
  <c r="P381" i="21"/>
  <c r="P371" i="21"/>
  <c r="Q271" i="21" s="1"/>
  <c r="P403" i="21"/>
  <c r="P370" i="21"/>
  <c r="Q270" i="21" s="1"/>
  <c r="P402" i="21"/>
  <c r="P369" i="21"/>
  <c r="Q269" i="21" s="1"/>
  <c r="P401" i="21"/>
  <c r="P367" i="21"/>
  <c r="Q267" i="21" s="1"/>
  <c r="P399" i="21"/>
  <c r="P366" i="21"/>
  <c r="Q266" i="21" s="1"/>
  <c r="P398" i="21"/>
  <c r="P365" i="21"/>
  <c r="Q265" i="21" s="1"/>
  <c r="P397" i="21"/>
  <c r="P493" i="22"/>
  <c r="P462" i="22"/>
  <c r="P430" i="22"/>
  <c r="Q299" i="22"/>
  <c r="P494" i="22"/>
  <c r="P463" i="22"/>
  <c r="P431" i="22"/>
  <c r="Q300" i="22"/>
  <c r="P495" i="22"/>
  <c r="P464" i="22"/>
  <c r="P432" i="22"/>
  <c r="Q301" i="22"/>
  <c r="P497" i="22"/>
  <c r="P466" i="22"/>
  <c r="P434" i="22"/>
  <c r="Q303" i="22"/>
  <c r="P498" i="22"/>
  <c r="P467" i="22"/>
  <c r="P435" i="22"/>
  <c r="Q304" i="22"/>
  <c r="P499" i="22"/>
  <c r="P468" i="22"/>
  <c r="P436" i="22"/>
  <c r="Q305" i="22"/>
  <c r="P356" i="22"/>
  <c r="Q256" i="22" s="1"/>
  <c r="P388" i="22"/>
  <c r="P355" i="22"/>
  <c r="Q255" i="22" s="1"/>
  <c r="P387" i="22"/>
  <c r="P354" i="22"/>
  <c r="Q254" i="22" s="1"/>
  <c r="P386" i="22"/>
  <c r="P352" i="22"/>
  <c r="Q252" i="22" s="1"/>
  <c r="P384" i="22"/>
  <c r="P351" i="22"/>
  <c r="Q251" i="22" s="1"/>
  <c r="P383" i="22"/>
  <c r="P350" i="22"/>
  <c r="Q250" i="22" s="1"/>
  <c r="P382" i="22"/>
  <c r="P485" i="22"/>
  <c r="P454" i="22"/>
  <c r="P422" i="22"/>
  <c r="Q291" i="22"/>
  <c r="P486" i="22"/>
  <c r="P455" i="22"/>
  <c r="P423" i="22"/>
  <c r="Q292" i="22"/>
  <c r="P487" i="22"/>
  <c r="P456" i="22"/>
  <c r="P424" i="22"/>
  <c r="Q293" i="22"/>
  <c r="P489" i="22"/>
  <c r="P458" i="22"/>
  <c r="P426" i="22"/>
  <c r="Q295" i="22"/>
  <c r="P490" i="22"/>
  <c r="P459" i="22"/>
  <c r="P427" i="22"/>
  <c r="Q296" i="22"/>
  <c r="P491" i="22"/>
  <c r="P460" i="22"/>
  <c r="P428" i="22"/>
  <c r="Q297" i="22"/>
  <c r="P501" i="22"/>
  <c r="P470" i="22"/>
  <c r="P438" i="22"/>
  <c r="Q307" i="22"/>
  <c r="P502" i="22"/>
  <c r="P471" i="22"/>
  <c r="P439" i="22"/>
  <c r="Q308" i="22"/>
  <c r="P503" i="22"/>
  <c r="P472" i="22"/>
  <c r="P440" i="22"/>
  <c r="Q309" i="22"/>
  <c r="P505" i="22"/>
  <c r="P474" i="22"/>
  <c r="P442" i="22"/>
  <c r="Q311" i="22"/>
  <c r="P506" i="22"/>
  <c r="P475" i="22"/>
  <c r="P443" i="22"/>
  <c r="Q312" i="22"/>
  <c r="P507" i="22"/>
  <c r="P476" i="22"/>
  <c r="P444" i="22"/>
  <c r="Q313" i="22"/>
  <c r="AB392" i="8"/>
  <c r="AB424" i="8" s="1"/>
  <c r="Z436" i="8"/>
  <c r="Z389" i="8"/>
  <c r="Z484" i="8" s="1"/>
  <c r="Z547" i="8" s="1"/>
  <c r="AB479" i="8"/>
  <c r="AB542" i="8" s="1"/>
  <c r="Z468" i="8"/>
  <c r="Z531" i="8" s="1"/>
  <c r="AB416" i="8"/>
  <c r="Y375" i="8"/>
  <c r="AA388" i="8"/>
  <c r="AA420" i="8" s="1"/>
  <c r="Z395" i="8"/>
  <c r="Z459" i="8" s="1"/>
  <c r="AC387" i="8"/>
  <c r="AC451" i="8" s="1"/>
  <c r="AC514" i="8" s="1"/>
  <c r="AA413" i="8"/>
  <c r="AA476" i="8"/>
  <c r="AA539" i="8" s="1"/>
  <c r="AA445" i="8"/>
  <c r="AA508" i="8" s="1"/>
  <c r="Y429" i="8"/>
  <c r="Y492" i="8"/>
  <c r="Y555" i="8" s="1"/>
  <c r="Y461" i="8"/>
  <c r="Y524" i="8" s="1"/>
  <c r="AA290" i="8"/>
  <c r="AA313" i="8"/>
  <c r="AA347" i="8" s="1"/>
  <c r="AB247" i="8" s="1"/>
  <c r="AC319" i="8"/>
  <c r="AC353" i="8" s="1"/>
  <c r="AD253" i="8" s="1"/>
  <c r="AB292" i="8"/>
  <c r="AC330" i="8"/>
  <c r="AC364" i="8" s="1"/>
  <c r="AD264" i="8" s="1"/>
  <c r="AF334" i="8"/>
  <c r="AF368" i="8" s="1"/>
  <c r="AG268" i="8" s="1"/>
  <c r="AB322" i="8"/>
  <c r="AB356" i="8" s="1"/>
  <c r="AC256" i="8" s="1"/>
  <c r="AB317" i="8"/>
  <c r="AB351" i="8" s="1"/>
  <c r="AC251" i="8" s="1"/>
  <c r="AD335" i="8"/>
  <c r="AD369" i="8" s="1"/>
  <c r="AE269" i="8" s="1"/>
  <c r="AD333" i="8"/>
  <c r="AD367" i="8" s="1"/>
  <c r="AE267" i="8" s="1"/>
  <c r="AB314" i="8"/>
  <c r="AB348" i="8" s="1"/>
  <c r="AC248" i="8" s="1"/>
  <c r="AC281" i="8" s="1"/>
  <c r="AB304" i="8"/>
  <c r="AC294" i="8"/>
  <c r="AA296" i="8"/>
  <c r="AA311" i="8"/>
  <c r="AA345" i="8" s="1"/>
  <c r="AB245" i="8" s="1"/>
  <c r="AC293" i="8"/>
  <c r="AA338" i="8"/>
  <c r="AA372" i="8" s="1"/>
  <c r="AB272" i="8" s="1"/>
  <c r="AB305" i="8" s="1"/>
  <c r="AC339" i="8"/>
  <c r="AC373" i="8" s="1"/>
  <c r="AD273" i="8" s="1"/>
  <c r="AD306" i="8" s="1"/>
  <c r="AB315" i="8"/>
  <c r="AB349" i="8" s="1"/>
  <c r="AC249" i="8" s="1"/>
  <c r="Z331" i="8"/>
  <c r="Z365" i="8" s="1"/>
  <c r="AA265" i="8" s="1"/>
  <c r="AB310" i="8"/>
  <c r="AB344" i="8" s="1"/>
  <c r="AC244" i="8" s="1"/>
  <c r="AD288" i="8"/>
  <c r="AD285" i="8"/>
  <c r="Z276" i="8"/>
  <c r="AA486" i="8" l="1"/>
  <c r="AA549" i="8" s="1"/>
  <c r="AA455" i="8"/>
  <c r="AA518" i="8" s="1"/>
  <c r="AB488" i="8"/>
  <c r="AB551" i="8" s="1"/>
  <c r="AB425" i="8"/>
  <c r="Z522" i="8"/>
  <c r="AA467" i="8"/>
  <c r="AA530" i="8" s="1"/>
  <c r="AA498" i="8"/>
  <c r="AA561" i="8" s="1"/>
  <c r="AA447" i="8"/>
  <c r="AA510" i="8" s="1"/>
  <c r="AA478" i="8"/>
  <c r="AA541" i="8" s="1"/>
  <c r="AA444" i="8"/>
  <c r="AA507" i="8" s="1"/>
  <c r="AA412" i="8"/>
  <c r="Z411" i="8"/>
  <c r="Q377" i="21"/>
  <c r="Q472" i="21" s="1"/>
  <c r="AA404" i="8"/>
  <c r="AA436" i="8" s="1"/>
  <c r="AC419" i="8"/>
  <c r="Z397" i="8"/>
  <c r="Z492" i="8" s="1"/>
  <c r="Z555" i="8" s="1"/>
  <c r="Q373" i="21"/>
  <c r="Q468" i="21" s="1"/>
  <c r="AC405" i="8"/>
  <c r="AC437" i="8" s="1"/>
  <c r="AC385" i="8"/>
  <c r="AC480" i="8" s="1"/>
  <c r="AC543" i="8" s="1"/>
  <c r="AC482" i="8"/>
  <c r="AC545" i="8" s="1"/>
  <c r="Q378" i="21"/>
  <c r="Q473" i="21" s="1"/>
  <c r="Q374" i="21"/>
  <c r="Q438" i="21" s="1"/>
  <c r="AB381" i="8"/>
  <c r="AB476" i="8" s="1"/>
  <c r="AB539" i="8" s="1"/>
  <c r="Z453" i="8"/>
  <c r="Z516" i="8" s="1"/>
  <c r="Z421" i="8"/>
  <c r="Q379" i="21"/>
  <c r="Q474" i="21" s="1"/>
  <c r="Q375" i="21"/>
  <c r="Q470" i="21" s="1"/>
  <c r="AB487" i="8"/>
  <c r="AB550" i="8" s="1"/>
  <c r="AB456" i="8"/>
  <c r="AB519" i="8" s="1"/>
  <c r="AC448" i="8"/>
  <c r="AC511" i="8" s="1"/>
  <c r="AC479" i="8"/>
  <c r="AC542" i="8" s="1"/>
  <c r="Z427" i="8"/>
  <c r="Z490" i="8"/>
  <c r="Z553" i="8" s="1"/>
  <c r="Z443" i="8"/>
  <c r="Z506" i="8" s="1"/>
  <c r="Q346" i="22"/>
  <c r="P539" i="22"/>
  <c r="P570" i="22"/>
  <c r="Q345" i="22"/>
  <c r="P538" i="22"/>
  <c r="P569" i="22"/>
  <c r="Q344" i="22"/>
  <c r="P537" i="22"/>
  <c r="P568" i="22"/>
  <c r="Q342" i="22"/>
  <c r="P535" i="22"/>
  <c r="P566" i="22"/>
  <c r="Q341" i="22"/>
  <c r="P534" i="22"/>
  <c r="P565" i="22"/>
  <c r="Q340" i="22"/>
  <c r="P533" i="22"/>
  <c r="P564" i="22"/>
  <c r="Q330" i="22"/>
  <c r="P523" i="22"/>
  <c r="P554" i="22"/>
  <c r="Q329" i="22"/>
  <c r="P522" i="22"/>
  <c r="P553" i="22"/>
  <c r="Q328" i="22"/>
  <c r="P521" i="22"/>
  <c r="P552" i="22"/>
  <c r="Q326" i="22"/>
  <c r="P519" i="22"/>
  <c r="P550" i="22"/>
  <c r="Q325" i="22"/>
  <c r="P518" i="22"/>
  <c r="P549" i="22"/>
  <c r="Q324" i="22"/>
  <c r="P517" i="22"/>
  <c r="P548" i="22"/>
  <c r="P477" i="22"/>
  <c r="P446" i="22"/>
  <c r="P414" i="22"/>
  <c r="Q283" i="22"/>
  <c r="P478" i="22"/>
  <c r="P447" i="22"/>
  <c r="P415" i="22"/>
  <c r="Q284" i="22"/>
  <c r="P479" i="22"/>
  <c r="P448" i="22"/>
  <c r="P416" i="22"/>
  <c r="Q285" i="22"/>
  <c r="P481" i="22"/>
  <c r="P450" i="22"/>
  <c r="P418" i="22"/>
  <c r="Q287" i="22"/>
  <c r="P482" i="22"/>
  <c r="P451" i="22"/>
  <c r="P419" i="22"/>
  <c r="Q288" i="22"/>
  <c r="P483" i="22"/>
  <c r="P452" i="22"/>
  <c r="P420" i="22"/>
  <c r="Q289" i="22"/>
  <c r="Q338" i="22"/>
  <c r="P531" i="22"/>
  <c r="P562" i="22"/>
  <c r="Q337" i="22"/>
  <c r="P530" i="22"/>
  <c r="P561" i="22"/>
  <c r="Q336" i="22"/>
  <c r="P529" i="22"/>
  <c r="P560" i="22"/>
  <c r="Q334" i="22"/>
  <c r="P527" i="22"/>
  <c r="P558" i="22"/>
  <c r="Q333" i="22"/>
  <c r="P526" i="22"/>
  <c r="P557" i="22"/>
  <c r="Q332" i="22"/>
  <c r="P525" i="22"/>
  <c r="P556" i="22"/>
  <c r="P492" i="21"/>
  <c r="P461" i="21"/>
  <c r="P429" i="21"/>
  <c r="Q298" i="21"/>
  <c r="P493" i="21"/>
  <c r="P462" i="21"/>
  <c r="P430" i="21"/>
  <c r="Q299" i="21"/>
  <c r="P494" i="21"/>
  <c r="P463" i="21"/>
  <c r="P431" i="21"/>
  <c r="Q300" i="21"/>
  <c r="P496" i="21"/>
  <c r="P465" i="21"/>
  <c r="P433" i="21"/>
  <c r="Q302" i="21"/>
  <c r="P497" i="21"/>
  <c r="P466" i="21"/>
  <c r="P434" i="21"/>
  <c r="Q303" i="21"/>
  <c r="P498" i="21"/>
  <c r="P467" i="21"/>
  <c r="P435" i="21"/>
  <c r="Q304" i="21"/>
  <c r="P476" i="21"/>
  <c r="P445" i="21"/>
  <c r="P413" i="21"/>
  <c r="Q282" i="21"/>
  <c r="P477" i="21"/>
  <c r="P446" i="21"/>
  <c r="P414" i="21"/>
  <c r="Q283" i="21"/>
  <c r="P478" i="21"/>
  <c r="P447" i="21"/>
  <c r="P415" i="21"/>
  <c r="Q284" i="21"/>
  <c r="P480" i="21"/>
  <c r="P449" i="21"/>
  <c r="P417" i="21"/>
  <c r="Q286" i="21"/>
  <c r="P481" i="21"/>
  <c r="P450" i="21"/>
  <c r="P418" i="21"/>
  <c r="Q287" i="21"/>
  <c r="P482" i="21"/>
  <c r="P451" i="21"/>
  <c r="P419" i="21"/>
  <c r="Q288" i="21"/>
  <c r="R280" i="21"/>
  <c r="R279" i="21"/>
  <c r="R278" i="21"/>
  <c r="R276" i="21"/>
  <c r="R275" i="21"/>
  <c r="R274" i="21"/>
  <c r="Q329" i="21"/>
  <c r="Q363" i="21" s="1"/>
  <c r="R263" i="21" s="1"/>
  <c r="P522" i="21"/>
  <c r="P553" i="21"/>
  <c r="Q328" i="21"/>
  <c r="Q362" i="21" s="1"/>
  <c r="R262" i="21" s="1"/>
  <c r="P521" i="21"/>
  <c r="P552" i="21"/>
  <c r="Q327" i="21"/>
  <c r="Q361" i="21" s="1"/>
  <c r="R261" i="21" s="1"/>
  <c r="P520" i="21"/>
  <c r="P551" i="21"/>
  <c r="Q325" i="21"/>
  <c r="Q359" i="21" s="1"/>
  <c r="R259" i="21" s="1"/>
  <c r="P518" i="21"/>
  <c r="P549" i="21"/>
  <c r="Q324" i="21"/>
  <c r="Q358" i="21" s="1"/>
  <c r="R258" i="21" s="1"/>
  <c r="P517" i="21"/>
  <c r="P548" i="21"/>
  <c r="Q323" i="21"/>
  <c r="Q357" i="21" s="1"/>
  <c r="R257" i="21" s="1"/>
  <c r="P516" i="21"/>
  <c r="P547" i="21"/>
  <c r="AA379" i="8"/>
  <c r="AA443" i="8" s="1"/>
  <c r="AB376" i="8"/>
  <c r="AB408" i="8" s="1"/>
  <c r="AA377" i="8"/>
  <c r="AA409" i="8" s="1"/>
  <c r="AA452" i="8"/>
  <c r="AA515" i="8" s="1"/>
  <c r="AA483" i="8"/>
  <c r="AA546" i="8" s="1"/>
  <c r="AB388" i="8"/>
  <c r="AB420" i="8" s="1"/>
  <c r="AB383" i="8"/>
  <c r="AB447" i="8" s="1"/>
  <c r="AF400" i="8"/>
  <c r="AF432" i="8" s="1"/>
  <c r="AC396" i="8"/>
  <c r="AC460" i="8" s="1"/>
  <c r="AC523" i="8" s="1"/>
  <c r="Y407" i="8"/>
  <c r="Y470" i="8"/>
  <c r="Y533" i="8" s="1"/>
  <c r="Y439" i="8"/>
  <c r="Y502" i="8" s="1"/>
  <c r="AB380" i="8"/>
  <c r="AD399" i="8"/>
  <c r="AE302" i="8"/>
  <c r="AE300" i="8"/>
  <c r="AC289" i="8"/>
  <c r="AA298" i="8"/>
  <c r="AD286" i="8"/>
  <c r="AC282" i="8"/>
  <c r="AB338" i="8"/>
  <c r="AB372" i="8" s="1"/>
  <c r="AC272" i="8" s="1"/>
  <c r="AG301" i="8"/>
  <c r="AB278" i="8"/>
  <c r="Z309" i="8"/>
  <c r="Z343" i="8" s="1"/>
  <c r="AA243" i="8" s="1"/>
  <c r="AD321" i="8"/>
  <c r="AD355" i="8" s="1"/>
  <c r="AE255" i="8" s="1"/>
  <c r="AE288" i="8" s="1"/>
  <c r="AB337" i="8"/>
  <c r="AB371" i="8" s="1"/>
  <c r="AC271" i="8" s="1"/>
  <c r="AC304" i="8" s="1"/>
  <c r="AB280" i="8"/>
  <c r="AD401" i="8"/>
  <c r="AC284" i="8"/>
  <c r="AC326" i="8"/>
  <c r="AC360" i="8" s="1"/>
  <c r="AD260" i="8" s="1"/>
  <c r="AB325" i="8"/>
  <c r="AB359" i="8" s="1"/>
  <c r="AC259" i="8" s="1"/>
  <c r="AA329" i="8"/>
  <c r="AA363" i="8" s="1"/>
  <c r="AB263" i="8" s="1"/>
  <c r="AA323" i="8"/>
  <c r="AA357" i="8" s="1"/>
  <c r="AB257" i="8" s="1"/>
  <c r="AD339" i="8"/>
  <c r="AD373" i="8" s="1"/>
  <c r="AE273" i="8" s="1"/>
  <c r="AE306" i="8" s="1"/>
  <c r="AD297" i="8"/>
  <c r="AD318" i="8"/>
  <c r="AD352" i="8" s="1"/>
  <c r="AE252" i="8" s="1"/>
  <c r="AC327" i="8"/>
  <c r="AC361" i="8" s="1"/>
  <c r="AD261" i="8" s="1"/>
  <c r="AC277" i="8"/>
  <c r="AC314" i="8"/>
  <c r="AC348" i="8" s="1"/>
  <c r="AD248" i="8" s="1"/>
  <c r="AB510" i="8" l="1"/>
  <c r="AC449" i="8"/>
  <c r="AC512" i="8" s="1"/>
  <c r="AC417" i="8"/>
  <c r="AC500" i="8"/>
  <c r="AC563" i="8" s="1"/>
  <c r="AA468" i="8"/>
  <c r="AA531" i="8" s="1"/>
  <c r="AC469" i="8"/>
  <c r="AC532" i="8" s="1"/>
  <c r="Z429" i="8"/>
  <c r="Z461" i="8"/>
  <c r="Z524" i="8" s="1"/>
  <c r="AB413" i="8"/>
  <c r="Q407" i="21"/>
  <c r="Q439" i="21"/>
  <c r="Q502" i="21" s="1"/>
  <c r="Q410" i="21"/>
  <c r="Q442" i="21"/>
  <c r="Q505" i="21" s="1"/>
  <c r="Q409" i="21"/>
  <c r="Q441" i="21"/>
  <c r="Q504" i="21" s="1"/>
  <c r="Q405" i="21"/>
  <c r="Q437" i="21"/>
  <c r="Q500" i="21" s="1"/>
  <c r="AA499" i="8"/>
  <c r="AA562" i="8" s="1"/>
  <c r="AA506" i="8"/>
  <c r="AB445" i="8"/>
  <c r="AB508" i="8" s="1"/>
  <c r="Q395" i="21"/>
  <c r="Q490" i="21" s="1"/>
  <c r="AB404" i="8"/>
  <c r="AB436" i="8" s="1"/>
  <c r="Q394" i="21"/>
  <c r="Q489" i="21" s="1"/>
  <c r="AF495" i="8"/>
  <c r="AF558" i="8" s="1"/>
  <c r="Q406" i="21"/>
  <c r="Q469" i="21"/>
  <c r="Q532" i="21" s="1"/>
  <c r="Q411" i="21"/>
  <c r="Q443" i="21"/>
  <c r="Q506" i="21" s="1"/>
  <c r="AB452" i="8"/>
  <c r="AB515" i="8" s="1"/>
  <c r="AB483" i="8"/>
  <c r="AB546" i="8" s="1"/>
  <c r="AB440" i="8"/>
  <c r="AB503" i="8" s="1"/>
  <c r="AD405" i="8"/>
  <c r="AD469" i="8" s="1"/>
  <c r="Q391" i="21"/>
  <c r="Q423" i="21" s="1"/>
  <c r="AB471" i="8"/>
  <c r="AB534" i="8" s="1"/>
  <c r="AC380" i="8"/>
  <c r="AC412" i="8" s="1"/>
  <c r="AF464" i="8"/>
  <c r="AF527" i="8" s="1"/>
  <c r="Q389" i="21"/>
  <c r="Q484" i="21" s="1"/>
  <c r="Q393" i="21"/>
  <c r="Q488" i="21" s="1"/>
  <c r="AC393" i="8"/>
  <c r="AC457" i="8" s="1"/>
  <c r="AC520" i="8" s="1"/>
  <c r="Q390" i="21"/>
  <c r="Q485" i="21" s="1"/>
  <c r="AD384" i="8"/>
  <c r="AD448" i="8" s="1"/>
  <c r="AD511" i="8" s="1"/>
  <c r="AB403" i="8"/>
  <c r="AB435" i="8" s="1"/>
  <c r="AB391" i="8"/>
  <c r="AB455" i="8" s="1"/>
  <c r="AB518" i="8" s="1"/>
  <c r="AB415" i="8"/>
  <c r="AA389" i="8"/>
  <c r="AA453" i="8" s="1"/>
  <c r="AA516" i="8" s="1"/>
  <c r="R290" i="21"/>
  <c r="R291" i="21"/>
  <c r="R292" i="21"/>
  <c r="R294" i="21"/>
  <c r="R295" i="21"/>
  <c r="R296" i="21"/>
  <c r="R307" i="21"/>
  <c r="R341" i="21" s="1"/>
  <c r="S241" i="21" s="1"/>
  <c r="Q531" i="21"/>
  <c r="R308" i="21"/>
  <c r="R342" i="21" s="1"/>
  <c r="S242" i="21" s="1"/>
  <c r="Q501" i="21"/>
  <c r="R309" i="21"/>
  <c r="R343" i="21" s="1"/>
  <c r="S243" i="21" s="1"/>
  <c r="Q533" i="21"/>
  <c r="R311" i="21"/>
  <c r="R345" i="21" s="1"/>
  <c r="S245" i="21" s="1"/>
  <c r="Q535" i="21"/>
  <c r="R312" i="21"/>
  <c r="R346" i="21" s="1"/>
  <c r="S246" i="21" s="1"/>
  <c r="Q536" i="21"/>
  <c r="R313" i="21"/>
  <c r="R347" i="21" s="1"/>
  <c r="S247" i="21" s="1"/>
  <c r="Q537" i="21"/>
  <c r="Q321" i="21"/>
  <c r="Q355" i="21" s="1"/>
  <c r="R255" i="21" s="1"/>
  <c r="P514" i="21"/>
  <c r="P545" i="21"/>
  <c r="Q320" i="21"/>
  <c r="Q354" i="21" s="1"/>
  <c r="R254" i="21" s="1"/>
  <c r="P513" i="21"/>
  <c r="P544" i="21"/>
  <c r="Q319" i="21"/>
  <c r="Q353" i="21" s="1"/>
  <c r="R253" i="21" s="1"/>
  <c r="P512" i="21"/>
  <c r="P543" i="21"/>
  <c r="Q317" i="21"/>
  <c r="Q351" i="21" s="1"/>
  <c r="R251" i="21" s="1"/>
  <c r="P510" i="21"/>
  <c r="P541" i="21"/>
  <c r="Q316" i="21"/>
  <c r="Q350" i="21" s="1"/>
  <c r="R250" i="21" s="1"/>
  <c r="P509" i="21"/>
  <c r="P540" i="21"/>
  <c r="Q315" i="21"/>
  <c r="Q349" i="21" s="1"/>
  <c r="R249" i="21" s="1"/>
  <c r="P508" i="21"/>
  <c r="P539" i="21"/>
  <c r="Q337" i="21"/>
  <c r="Q371" i="21" s="1"/>
  <c r="R271" i="21" s="1"/>
  <c r="P530" i="21"/>
  <c r="P561" i="21"/>
  <c r="Q336" i="21"/>
  <c r="Q370" i="21" s="1"/>
  <c r="R270" i="21" s="1"/>
  <c r="P529" i="21"/>
  <c r="P560" i="21"/>
  <c r="Q335" i="21"/>
  <c r="Q369" i="21" s="1"/>
  <c r="R269" i="21" s="1"/>
  <c r="P528" i="21"/>
  <c r="P559" i="21"/>
  <c r="Q333" i="21"/>
  <c r="Q367" i="21" s="1"/>
  <c r="R267" i="21" s="1"/>
  <c r="P526" i="21"/>
  <c r="P557" i="21"/>
  <c r="Q332" i="21"/>
  <c r="Q366" i="21" s="1"/>
  <c r="R266" i="21" s="1"/>
  <c r="P525" i="21"/>
  <c r="P556" i="21"/>
  <c r="Q331" i="21"/>
  <c r="Q365" i="21" s="1"/>
  <c r="R265" i="21" s="1"/>
  <c r="P524" i="21"/>
  <c r="P555" i="21"/>
  <c r="Q366" i="22"/>
  <c r="R266" i="22" s="1"/>
  <c r="Q398" i="22"/>
  <c r="Q367" i="22"/>
  <c r="R267" i="22" s="1"/>
  <c r="Q399" i="22"/>
  <c r="Q368" i="22"/>
  <c r="R268" i="22" s="1"/>
  <c r="Q400" i="22"/>
  <c r="Q370" i="22"/>
  <c r="R270" i="22" s="1"/>
  <c r="Q402" i="22"/>
  <c r="Q371" i="22"/>
  <c r="R271" i="22" s="1"/>
  <c r="Q403" i="22"/>
  <c r="Q372" i="22"/>
  <c r="R272" i="22" s="1"/>
  <c r="Q404" i="22"/>
  <c r="Q322" i="22"/>
  <c r="P515" i="22"/>
  <c r="P546" i="22"/>
  <c r="Q321" i="22"/>
  <c r="P514" i="22"/>
  <c r="P545" i="22"/>
  <c r="Q320" i="22"/>
  <c r="P513" i="22"/>
  <c r="P544" i="22"/>
  <c r="Q318" i="22"/>
  <c r="P511" i="22"/>
  <c r="P542" i="22"/>
  <c r="Q317" i="22"/>
  <c r="P510" i="22"/>
  <c r="P541" i="22"/>
  <c r="Q316" i="22"/>
  <c r="P509" i="22"/>
  <c r="P540" i="22"/>
  <c r="Q358" i="22"/>
  <c r="R258" i="22" s="1"/>
  <c r="Q390" i="22"/>
  <c r="Q359" i="22"/>
  <c r="R259" i="22" s="1"/>
  <c r="Q391" i="22"/>
  <c r="Q360" i="22"/>
  <c r="R260" i="22" s="1"/>
  <c r="Q392" i="22"/>
  <c r="Q362" i="22"/>
  <c r="R262" i="22" s="1"/>
  <c r="Q394" i="22"/>
  <c r="Q363" i="22"/>
  <c r="R263" i="22" s="1"/>
  <c r="Q395" i="22"/>
  <c r="Q364" i="22"/>
  <c r="R264" i="22" s="1"/>
  <c r="Q396" i="22"/>
  <c r="Q374" i="22"/>
  <c r="R274" i="22" s="1"/>
  <c r="Q406" i="22"/>
  <c r="Q375" i="22"/>
  <c r="R275" i="22" s="1"/>
  <c r="Q407" i="22"/>
  <c r="Q376" i="22"/>
  <c r="R276" i="22" s="1"/>
  <c r="Q408" i="22"/>
  <c r="Q378" i="22"/>
  <c r="R278" i="22" s="1"/>
  <c r="Q410" i="22"/>
  <c r="Q379" i="22"/>
  <c r="R279" i="22" s="1"/>
  <c r="Q411" i="22"/>
  <c r="Q380" i="22"/>
  <c r="R280" i="22" s="1"/>
  <c r="Q412" i="22"/>
  <c r="AA474" i="8"/>
  <c r="AA537" i="8" s="1"/>
  <c r="AA411" i="8"/>
  <c r="AA441" i="8"/>
  <c r="AA504" i="8" s="1"/>
  <c r="AA472" i="8"/>
  <c r="AA535" i="8" s="1"/>
  <c r="AB478" i="8"/>
  <c r="AB541" i="8" s="1"/>
  <c r="AC491" i="8"/>
  <c r="AC554" i="8" s="1"/>
  <c r="AC428" i="8"/>
  <c r="Z375" i="8"/>
  <c r="Z470" i="8" s="1"/>
  <c r="Z533" i="8" s="1"/>
  <c r="AB412" i="8"/>
  <c r="AB475" i="8"/>
  <c r="AB538" i="8" s="1"/>
  <c r="AB444" i="8"/>
  <c r="AB507" i="8" s="1"/>
  <c r="AD433" i="8"/>
  <c r="AD465" i="8"/>
  <c r="AD528" i="8" s="1"/>
  <c r="AD496" i="8"/>
  <c r="AD559" i="8" s="1"/>
  <c r="AA395" i="8"/>
  <c r="AC392" i="8"/>
  <c r="AD431" i="8"/>
  <c r="AD463" i="8"/>
  <c r="AD526" i="8" s="1"/>
  <c r="AD494" i="8"/>
  <c r="AD557" i="8" s="1"/>
  <c r="AD387" i="8"/>
  <c r="AC315" i="8"/>
  <c r="AC349" i="8" s="1"/>
  <c r="AD249" i="8" s="1"/>
  <c r="AB290" i="8"/>
  <c r="AC292" i="8"/>
  <c r="AC317" i="8"/>
  <c r="AC351" i="8" s="1"/>
  <c r="AD251" i="8" s="1"/>
  <c r="AA276" i="8"/>
  <c r="AB311" i="8"/>
  <c r="AB345" i="8" s="1"/>
  <c r="AC245" i="8" s="1"/>
  <c r="AC305" i="8"/>
  <c r="AD281" i="8"/>
  <c r="AC322" i="8"/>
  <c r="AC356" i="8" s="1"/>
  <c r="AD256" i="8" s="1"/>
  <c r="AD289" i="8" s="1"/>
  <c r="AC337" i="8"/>
  <c r="AC371" i="8" s="1"/>
  <c r="AD271" i="8" s="1"/>
  <c r="AE333" i="8"/>
  <c r="AE367" i="8" s="1"/>
  <c r="AF267" i="8" s="1"/>
  <c r="AD330" i="8"/>
  <c r="AD364" i="8" s="1"/>
  <c r="AE264" i="8" s="1"/>
  <c r="AE297" i="8" s="1"/>
  <c r="AB296" i="8"/>
  <c r="AD293" i="8"/>
  <c r="AC310" i="8"/>
  <c r="AC344" i="8" s="1"/>
  <c r="AD244" i="8" s="1"/>
  <c r="AB313" i="8"/>
  <c r="AB347" i="8" s="1"/>
  <c r="AC247" i="8" s="1"/>
  <c r="AE285" i="8"/>
  <c r="AE339" i="8"/>
  <c r="AE373" i="8" s="1"/>
  <c r="AF273" i="8" s="1"/>
  <c r="AF306" i="8" s="1"/>
  <c r="AG334" i="8"/>
  <c r="AG368" i="8" s="1"/>
  <c r="AH268" i="8" s="1"/>
  <c r="AH301" i="8" s="1"/>
  <c r="AD319" i="8"/>
  <c r="AD353" i="8" s="1"/>
  <c r="AE253" i="8" s="1"/>
  <c r="AA331" i="8"/>
  <c r="AA365" i="8" s="1"/>
  <c r="AB265" i="8" s="1"/>
  <c r="AD294" i="8"/>
  <c r="AE321" i="8"/>
  <c r="AE355" i="8" s="1"/>
  <c r="AF255" i="8" s="1"/>
  <c r="AE335" i="8"/>
  <c r="AE369" i="8" s="1"/>
  <c r="AF269" i="8" s="1"/>
  <c r="AF302" i="8" s="1"/>
  <c r="AD532" i="8" l="1"/>
  <c r="AD500" i="8"/>
  <c r="AD563" i="8" s="1"/>
  <c r="AD437" i="8"/>
  <c r="AB468" i="8"/>
  <c r="AB531" i="8" s="1"/>
  <c r="AB423" i="8"/>
  <c r="AB486" i="8"/>
  <c r="AB549" i="8" s="1"/>
  <c r="AB499" i="8"/>
  <c r="AB562" i="8" s="1"/>
  <c r="AA421" i="8"/>
  <c r="AA484" i="8"/>
  <c r="AA547" i="8" s="1"/>
  <c r="Q459" i="21"/>
  <c r="Q522" i="21" s="1"/>
  <c r="R378" i="21"/>
  <c r="R442" i="21" s="1"/>
  <c r="Q427" i="21"/>
  <c r="Q426" i="21"/>
  <c r="AD416" i="8"/>
  <c r="AB467" i="8"/>
  <c r="AB530" i="8" s="1"/>
  <c r="AB498" i="8"/>
  <c r="AB561" i="8" s="1"/>
  <c r="AD479" i="8"/>
  <c r="AD542" i="8" s="1"/>
  <c r="AC425" i="8"/>
  <c r="AC488" i="8"/>
  <c r="AC551" i="8" s="1"/>
  <c r="Q421" i="21"/>
  <c r="R375" i="21"/>
  <c r="R407" i="21" s="1"/>
  <c r="Q458" i="21"/>
  <c r="Q521" i="21" s="1"/>
  <c r="Q381" i="21"/>
  <c r="Q445" i="21" s="1"/>
  <c r="R373" i="21"/>
  <c r="R437" i="21" s="1"/>
  <c r="AE401" i="8"/>
  <c r="AE465" i="8" s="1"/>
  <c r="AE528" i="8" s="1"/>
  <c r="AC444" i="8"/>
  <c r="AC507" i="8" s="1"/>
  <c r="AC475" i="8"/>
  <c r="AC538" i="8" s="1"/>
  <c r="Q455" i="21"/>
  <c r="Q518" i="21" s="1"/>
  <c r="AE399" i="8"/>
  <c r="AE494" i="8" s="1"/>
  <c r="AE557" i="8" s="1"/>
  <c r="Q401" i="21"/>
  <c r="Q496" i="21" s="1"/>
  <c r="Q486" i="21"/>
  <c r="Q549" i="21" s="1"/>
  <c r="AC388" i="8"/>
  <c r="AC483" i="8" s="1"/>
  <c r="AC546" i="8" s="1"/>
  <c r="Q422" i="21"/>
  <c r="R379" i="21"/>
  <c r="R411" i="21" s="1"/>
  <c r="AE387" i="8"/>
  <c r="AE451" i="8" s="1"/>
  <c r="AD396" i="8"/>
  <c r="AD460" i="8" s="1"/>
  <c r="AD523" i="8" s="1"/>
  <c r="Q385" i="21"/>
  <c r="Q480" i="21" s="1"/>
  <c r="R374" i="21"/>
  <c r="R406" i="21" s="1"/>
  <c r="Q425" i="21"/>
  <c r="Q397" i="21"/>
  <c r="Q492" i="21" s="1"/>
  <c r="Q398" i="21"/>
  <c r="Q493" i="21" s="1"/>
  <c r="Q402" i="21"/>
  <c r="Q497" i="21" s="1"/>
  <c r="Q382" i="21"/>
  <c r="Q446" i="21" s="1"/>
  <c r="Q386" i="21"/>
  <c r="Q481" i="21" s="1"/>
  <c r="Q454" i="21"/>
  <c r="Q517" i="21" s="1"/>
  <c r="Q399" i="21"/>
  <c r="Q494" i="21" s="1"/>
  <c r="Q403" i="21"/>
  <c r="Q435" i="21" s="1"/>
  <c r="Q383" i="21"/>
  <c r="Q478" i="21" s="1"/>
  <c r="Q387" i="21"/>
  <c r="Q482" i="21" s="1"/>
  <c r="R377" i="21"/>
  <c r="R409" i="21" s="1"/>
  <c r="Q457" i="21"/>
  <c r="Q520" i="21" s="1"/>
  <c r="Q453" i="21"/>
  <c r="Q516" i="21" s="1"/>
  <c r="AG400" i="8"/>
  <c r="AG464" i="8" s="1"/>
  <c r="AG527" i="8" s="1"/>
  <c r="AD385" i="8"/>
  <c r="AD480" i="8" s="1"/>
  <c r="AD543" i="8" s="1"/>
  <c r="Z407" i="8"/>
  <c r="Z439" i="8"/>
  <c r="Z502" i="8" s="1"/>
  <c r="AA397" i="8"/>
  <c r="AA492" i="8" s="1"/>
  <c r="AA555" i="8" s="1"/>
  <c r="Q507" i="22"/>
  <c r="Q476" i="22"/>
  <c r="Q444" i="22"/>
  <c r="R313" i="22"/>
  <c r="Q506" i="22"/>
  <c r="Q475" i="22"/>
  <c r="Q443" i="22"/>
  <c r="R312" i="22"/>
  <c r="Q505" i="22"/>
  <c r="Q474" i="22"/>
  <c r="Q442" i="22"/>
  <c r="R311" i="22"/>
  <c r="Q503" i="22"/>
  <c r="Q472" i="22"/>
  <c r="Q440" i="22"/>
  <c r="R309" i="22"/>
  <c r="Q502" i="22"/>
  <c r="Q471" i="22"/>
  <c r="Q439" i="22"/>
  <c r="R308" i="22"/>
  <c r="Q501" i="22"/>
  <c r="Q470" i="22"/>
  <c r="Q438" i="22"/>
  <c r="R307" i="22"/>
  <c r="Q491" i="22"/>
  <c r="Q460" i="22"/>
  <c r="Q428" i="22"/>
  <c r="R297" i="22"/>
  <c r="Q490" i="22"/>
  <c r="Q459" i="22"/>
  <c r="Q427" i="22"/>
  <c r="R296" i="22"/>
  <c r="Q489" i="22"/>
  <c r="Q458" i="22"/>
  <c r="Q426" i="22"/>
  <c r="R295" i="22"/>
  <c r="Q487" i="22"/>
  <c r="Q456" i="22"/>
  <c r="Q424" i="22"/>
  <c r="R293" i="22"/>
  <c r="Q486" i="22"/>
  <c r="Q455" i="22"/>
  <c r="Q423" i="22"/>
  <c r="R292" i="22"/>
  <c r="Q485" i="22"/>
  <c r="Q454" i="22"/>
  <c r="Q422" i="22"/>
  <c r="R291" i="22"/>
  <c r="Q350" i="22"/>
  <c r="R250" i="22" s="1"/>
  <c r="Q382" i="22"/>
  <c r="Q351" i="22"/>
  <c r="R251" i="22" s="1"/>
  <c r="Q383" i="22"/>
  <c r="Q352" i="22"/>
  <c r="R252" i="22" s="1"/>
  <c r="Q384" i="22"/>
  <c r="Q354" i="22"/>
  <c r="R254" i="22" s="1"/>
  <c r="Q386" i="22"/>
  <c r="Q355" i="22"/>
  <c r="R255" i="22" s="1"/>
  <c r="Q387" i="22"/>
  <c r="Q356" i="22"/>
  <c r="R256" i="22" s="1"/>
  <c r="Q388" i="22"/>
  <c r="Q499" i="22"/>
  <c r="Q468" i="22"/>
  <c r="Q436" i="22"/>
  <c r="R305" i="22"/>
  <c r="Q498" i="22"/>
  <c r="Q467" i="22"/>
  <c r="Q435" i="22"/>
  <c r="R304" i="22"/>
  <c r="Q497" i="22"/>
  <c r="Q466" i="22"/>
  <c r="Q434" i="22"/>
  <c r="R303" i="22"/>
  <c r="Q495" i="22"/>
  <c r="Q464" i="22"/>
  <c r="Q432" i="22"/>
  <c r="R301" i="22"/>
  <c r="Q494" i="22"/>
  <c r="Q463" i="22"/>
  <c r="Q431" i="22"/>
  <c r="R300" i="22"/>
  <c r="Q493" i="22"/>
  <c r="Q462" i="22"/>
  <c r="Q430" i="22"/>
  <c r="R299" i="22"/>
  <c r="R298" i="21"/>
  <c r="R299" i="21"/>
  <c r="R300" i="21"/>
  <c r="R302" i="21"/>
  <c r="R303" i="21"/>
  <c r="R304" i="21"/>
  <c r="R282" i="21"/>
  <c r="R283" i="21"/>
  <c r="R284" i="21"/>
  <c r="R286" i="21"/>
  <c r="R287" i="21"/>
  <c r="R288" i="21"/>
  <c r="S280" i="21"/>
  <c r="S279" i="21"/>
  <c r="S278" i="21"/>
  <c r="S276" i="21"/>
  <c r="R438" i="21"/>
  <c r="S275" i="21"/>
  <c r="R468" i="21"/>
  <c r="S274" i="21"/>
  <c r="R329" i="21"/>
  <c r="R363" i="21" s="1"/>
  <c r="S263" i="21" s="1"/>
  <c r="Q553" i="21"/>
  <c r="R328" i="21"/>
  <c r="R362" i="21" s="1"/>
  <c r="S262" i="21" s="1"/>
  <c r="Q552" i="21"/>
  <c r="R327" i="21"/>
  <c r="R361" i="21" s="1"/>
  <c r="S261" i="21" s="1"/>
  <c r="Q551" i="21"/>
  <c r="R325" i="21"/>
  <c r="R359" i="21" s="1"/>
  <c r="S259" i="21" s="1"/>
  <c r="R324" i="21"/>
  <c r="R358" i="21" s="1"/>
  <c r="S258" i="21" s="1"/>
  <c r="Q548" i="21"/>
  <c r="R323" i="21"/>
  <c r="R357" i="21" s="1"/>
  <c r="S257" i="21" s="1"/>
  <c r="Q547" i="21"/>
  <c r="AC376" i="8"/>
  <c r="AC408" i="8" s="1"/>
  <c r="AC403" i="8"/>
  <c r="AC435" i="8" s="1"/>
  <c r="AB377" i="8"/>
  <c r="AB409" i="8" s="1"/>
  <c r="AB379" i="8"/>
  <c r="AB443" i="8" s="1"/>
  <c r="AB506" i="8" s="1"/>
  <c r="AC383" i="8"/>
  <c r="AC415" i="8" s="1"/>
  <c r="AD419" i="8"/>
  <c r="AD482" i="8"/>
  <c r="AD545" i="8" s="1"/>
  <c r="AD451" i="8"/>
  <c r="AD514" i="8" s="1"/>
  <c r="AA427" i="8"/>
  <c r="AA490" i="8"/>
  <c r="AA553" i="8" s="1"/>
  <c r="AA459" i="8"/>
  <c r="AA522" i="8" s="1"/>
  <c r="AC424" i="8"/>
  <c r="AC487" i="8"/>
  <c r="AC550" i="8" s="1"/>
  <c r="AC456" i="8"/>
  <c r="AC519" i="8" s="1"/>
  <c r="AC381" i="8"/>
  <c r="AD304" i="8"/>
  <c r="AF339" i="8"/>
  <c r="AF373" i="8" s="1"/>
  <c r="AG273" i="8" s="1"/>
  <c r="AE405" i="8"/>
  <c r="AE318" i="8"/>
  <c r="AE352" i="8" s="1"/>
  <c r="AF252" i="8" s="1"/>
  <c r="AF285" i="8" s="1"/>
  <c r="AE286" i="8"/>
  <c r="AH334" i="8"/>
  <c r="AH368" i="8" s="1"/>
  <c r="AI268" i="8" s="1"/>
  <c r="AD284" i="8"/>
  <c r="AD322" i="8"/>
  <c r="AD356" i="8" s="1"/>
  <c r="AE256" i="8" s="1"/>
  <c r="AC338" i="8"/>
  <c r="AC372" i="8" s="1"/>
  <c r="AD272" i="8" s="1"/>
  <c r="AC278" i="8"/>
  <c r="AD277" i="8"/>
  <c r="AD326" i="8"/>
  <c r="AD360" i="8" s="1"/>
  <c r="AE260" i="8" s="1"/>
  <c r="AC325" i="8"/>
  <c r="AC359" i="8" s="1"/>
  <c r="AD259" i="8" s="1"/>
  <c r="AD292" i="8" s="1"/>
  <c r="AD327" i="8"/>
  <c r="AD361" i="8" s="1"/>
  <c r="AE261" i="8" s="1"/>
  <c r="AE330" i="8"/>
  <c r="AE364" i="8" s="1"/>
  <c r="AF264" i="8" s="1"/>
  <c r="AB323" i="8"/>
  <c r="AB357" i="8" s="1"/>
  <c r="AC257" i="8" s="1"/>
  <c r="AC290" i="8" s="1"/>
  <c r="AD314" i="8"/>
  <c r="AD348" i="8" s="1"/>
  <c r="AE248" i="8" s="1"/>
  <c r="AE281" i="8" s="1"/>
  <c r="AC280" i="8"/>
  <c r="AA309" i="8"/>
  <c r="AA343" i="8" s="1"/>
  <c r="AB243" i="8" s="1"/>
  <c r="AF335" i="8"/>
  <c r="AF369" i="8" s="1"/>
  <c r="AG269" i="8" s="1"/>
  <c r="AB329" i="8"/>
  <c r="AB363" i="8" s="1"/>
  <c r="AC263" i="8" s="1"/>
  <c r="AC296" i="8" s="1"/>
  <c r="AF288" i="8"/>
  <c r="AB298" i="8"/>
  <c r="AF300" i="8"/>
  <c r="AD282" i="8"/>
  <c r="R405" i="21" l="1"/>
  <c r="AE431" i="8"/>
  <c r="AE463" i="8"/>
  <c r="AE526" i="8" s="1"/>
  <c r="Q463" i="21"/>
  <c r="Q526" i="21" s="1"/>
  <c r="R443" i="21"/>
  <c r="R506" i="21" s="1"/>
  <c r="AE419" i="8"/>
  <c r="R439" i="21"/>
  <c r="R502" i="21" s="1"/>
  <c r="R441" i="21"/>
  <c r="R504" i="21" s="1"/>
  <c r="R472" i="21"/>
  <c r="R535" i="21" s="1"/>
  <c r="R470" i="21"/>
  <c r="R533" i="21" s="1"/>
  <c r="AG432" i="8"/>
  <c r="AE482" i="8"/>
  <c r="AE545" i="8" s="1"/>
  <c r="Q413" i="21"/>
  <c r="Q498" i="21"/>
  <c r="Q561" i="21" s="1"/>
  <c r="AG495" i="8"/>
  <c r="AG558" i="8" s="1"/>
  <c r="R469" i="21"/>
  <c r="R532" i="21" s="1"/>
  <c r="Q434" i="21"/>
  <c r="Q433" i="21"/>
  <c r="Q465" i="21"/>
  <c r="Q528" i="21" s="1"/>
  <c r="R473" i="21"/>
  <c r="R536" i="21" s="1"/>
  <c r="R410" i="21"/>
  <c r="Q467" i="21"/>
  <c r="Q414" i="21"/>
  <c r="Q477" i="21"/>
  <c r="Q540" i="21" s="1"/>
  <c r="Q430" i="21"/>
  <c r="Q462" i="21"/>
  <c r="Q525" i="21" s="1"/>
  <c r="R474" i="21"/>
  <c r="R537" i="21" s="1"/>
  <c r="AE496" i="8"/>
  <c r="AE559" i="8" s="1"/>
  <c r="AE433" i="8"/>
  <c r="AC420" i="8"/>
  <c r="Q431" i="21"/>
  <c r="AD491" i="8"/>
  <c r="AD554" i="8" s="1"/>
  <c r="Q476" i="21"/>
  <c r="Q539" i="21" s="1"/>
  <c r="AD392" i="8"/>
  <c r="AD424" i="8" s="1"/>
  <c r="AD428" i="8"/>
  <c r="AD417" i="8"/>
  <c r="AC452" i="8"/>
  <c r="AC515" i="8" s="1"/>
  <c r="AA461" i="8"/>
  <c r="AA524" i="8" s="1"/>
  <c r="Q429" i="21"/>
  <c r="Q419" i="21"/>
  <c r="Q451" i="21"/>
  <c r="Q514" i="21" s="1"/>
  <c r="AF405" i="8"/>
  <c r="AF437" i="8" s="1"/>
  <c r="Q417" i="21"/>
  <c r="Q449" i="21"/>
  <c r="Q512" i="21" s="1"/>
  <c r="Q415" i="21"/>
  <c r="AB389" i="8"/>
  <c r="AB484" i="8" s="1"/>
  <c r="AB547" i="8" s="1"/>
  <c r="AD393" i="8"/>
  <c r="AD425" i="8" s="1"/>
  <c r="R395" i="21"/>
  <c r="R490" i="21" s="1"/>
  <c r="R391" i="21"/>
  <c r="R486" i="21" s="1"/>
  <c r="Q461" i="21"/>
  <c r="Q524" i="21" s="1"/>
  <c r="R393" i="21"/>
  <c r="R488" i="21" s="1"/>
  <c r="R389" i="21"/>
  <c r="R484" i="21" s="1"/>
  <c r="AA429" i="8"/>
  <c r="Q466" i="21"/>
  <c r="Q529" i="21" s="1"/>
  <c r="Q418" i="21"/>
  <c r="Q450" i="21"/>
  <c r="Q513" i="21" s="1"/>
  <c r="R390" i="21"/>
  <c r="R485" i="21" s="1"/>
  <c r="R394" i="21"/>
  <c r="R489" i="21" s="1"/>
  <c r="AD449" i="8"/>
  <c r="AD512" i="8" s="1"/>
  <c r="AC498" i="8"/>
  <c r="AC561" i="8" s="1"/>
  <c r="AC467" i="8"/>
  <c r="AC530" i="8" s="1"/>
  <c r="Q447" i="21"/>
  <c r="Q510" i="21" s="1"/>
  <c r="AD380" i="8"/>
  <c r="AD475" i="8" s="1"/>
  <c r="AD538" i="8" s="1"/>
  <c r="AC471" i="8"/>
  <c r="AC534" i="8" s="1"/>
  <c r="AC440" i="8"/>
  <c r="AC503" i="8" s="1"/>
  <c r="AB441" i="8"/>
  <c r="AB504" i="8" s="1"/>
  <c r="AB472" i="8"/>
  <c r="AB535" i="8" s="1"/>
  <c r="AB411" i="8"/>
  <c r="S290" i="21"/>
  <c r="S291" i="21"/>
  <c r="S292" i="21"/>
  <c r="S294" i="21"/>
  <c r="S295" i="21"/>
  <c r="S296" i="21"/>
  <c r="S307" i="21"/>
  <c r="S341" i="21" s="1"/>
  <c r="T241" i="21" s="1"/>
  <c r="R500" i="21"/>
  <c r="R531" i="21"/>
  <c r="S308" i="21"/>
  <c r="S342" i="21" s="1"/>
  <c r="T242" i="21" s="1"/>
  <c r="R501" i="21"/>
  <c r="S309" i="21"/>
  <c r="S343" i="21" s="1"/>
  <c r="T243" i="21" s="1"/>
  <c r="S311" i="21"/>
  <c r="S345" i="21" s="1"/>
  <c r="T245" i="21" s="1"/>
  <c r="S312" i="21"/>
  <c r="S346" i="21" s="1"/>
  <c r="T246" i="21" s="1"/>
  <c r="R505" i="21"/>
  <c r="S313" i="21"/>
  <c r="S347" i="21" s="1"/>
  <c r="T247" i="21" s="1"/>
  <c r="R321" i="21"/>
  <c r="R355" i="21" s="1"/>
  <c r="S255" i="21" s="1"/>
  <c r="Q545" i="21"/>
  <c r="R320" i="21"/>
  <c r="R354" i="21" s="1"/>
  <c r="S254" i="21" s="1"/>
  <c r="Q544" i="21"/>
  <c r="R319" i="21"/>
  <c r="R353" i="21" s="1"/>
  <c r="S253" i="21" s="1"/>
  <c r="Q543" i="21"/>
  <c r="R317" i="21"/>
  <c r="R351" i="21" s="1"/>
  <c r="S251" i="21" s="1"/>
  <c r="Q541" i="21"/>
  <c r="R316" i="21"/>
  <c r="R350" i="21" s="1"/>
  <c r="S250" i="21" s="1"/>
  <c r="Q509" i="21"/>
  <c r="R315" i="21"/>
  <c r="R349" i="21" s="1"/>
  <c r="S249" i="21" s="1"/>
  <c r="Q508" i="21"/>
  <c r="R337" i="21"/>
  <c r="R371" i="21" s="1"/>
  <c r="S271" i="21" s="1"/>
  <c r="Q530" i="21"/>
  <c r="R336" i="21"/>
  <c r="R370" i="21" s="1"/>
  <c r="S270" i="21" s="1"/>
  <c r="Q560" i="21"/>
  <c r="R335" i="21"/>
  <c r="R369" i="21" s="1"/>
  <c r="S269" i="21" s="1"/>
  <c r="Q559" i="21"/>
  <c r="R333" i="21"/>
  <c r="R367" i="21" s="1"/>
  <c r="S267" i="21" s="1"/>
  <c r="Q557" i="21"/>
  <c r="R332" i="21"/>
  <c r="R366" i="21" s="1"/>
  <c r="S266" i="21" s="1"/>
  <c r="Q556" i="21"/>
  <c r="R331" i="21"/>
  <c r="R365" i="21" s="1"/>
  <c r="S265" i="21" s="1"/>
  <c r="Q555" i="21"/>
  <c r="R332" i="22"/>
  <c r="Q525" i="22"/>
  <c r="Q556" i="22"/>
  <c r="R333" i="22"/>
  <c r="Q526" i="22"/>
  <c r="Q557" i="22"/>
  <c r="R334" i="22"/>
  <c r="Q527" i="22"/>
  <c r="Q558" i="22"/>
  <c r="R336" i="22"/>
  <c r="Q529" i="22"/>
  <c r="Q560" i="22"/>
  <c r="R337" i="22"/>
  <c r="Q530" i="22"/>
  <c r="Q561" i="22"/>
  <c r="R338" i="22"/>
  <c r="Q531" i="22"/>
  <c r="Q562" i="22"/>
  <c r="Q483" i="22"/>
  <c r="Q452" i="22"/>
  <c r="Q420" i="22"/>
  <c r="R289" i="22"/>
  <c r="Q482" i="22"/>
  <c r="Q451" i="22"/>
  <c r="Q419" i="22"/>
  <c r="R288" i="22"/>
  <c r="Q481" i="22"/>
  <c r="Q450" i="22"/>
  <c r="Q418" i="22"/>
  <c r="R287" i="22"/>
  <c r="Q479" i="22"/>
  <c r="Q448" i="22"/>
  <c r="Q416" i="22"/>
  <c r="R285" i="22"/>
  <c r="Q478" i="22"/>
  <c r="Q447" i="22"/>
  <c r="Q415" i="22"/>
  <c r="R284" i="22"/>
  <c r="Q477" i="22"/>
  <c r="Q446" i="22"/>
  <c r="Q414" i="22"/>
  <c r="R283" i="22"/>
  <c r="R324" i="22"/>
  <c r="Q517" i="22"/>
  <c r="Q548" i="22"/>
  <c r="R325" i="22"/>
  <c r="Q518" i="22"/>
  <c r="Q549" i="22"/>
  <c r="R326" i="22"/>
  <c r="Q519" i="22"/>
  <c r="Q550" i="22"/>
  <c r="R328" i="22"/>
  <c r="Q521" i="22"/>
  <c r="Q552" i="22"/>
  <c r="R329" i="22"/>
  <c r="Q522" i="22"/>
  <c r="Q553" i="22"/>
  <c r="R330" i="22"/>
  <c r="Q523" i="22"/>
  <c r="Q554" i="22"/>
  <c r="R340" i="22"/>
  <c r="Q533" i="22"/>
  <c r="Q564" i="22"/>
  <c r="R341" i="22"/>
  <c r="Q534" i="22"/>
  <c r="Q565" i="22"/>
  <c r="R342" i="22"/>
  <c r="Q535" i="22"/>
  <c r="Q566" i="22"/>
  <c r="R344" i="22"/>
  <c r="Q537" i="22"/>
  <c r="Q568" i="22"/>
  <c r="R345" i="22"/>
  <c r="Q538" i="22"/>
  <c r="Q569" i="22"/>
  <c r="R346" i="22"/>
  <c r="Q539" i="22"/>
  <c r="Q570" i="22"/>
  <c r="AE384" i="8"/>
  <c r="AE479" i="8" s="1"/>
  <c r="AE542" i="8" s="1"/>
  <c r="AE514" i="8"/>
  <c r="AB474" i="8"/>
  <c r="AB537" i="8" s="1"/>
  <c r="AC447" i="8"/>
  <c r="AC510" i="8" s="1"/>
  <c r="AC478" i="8"/>
  <c r="AC541" i="8" s="1"/>
  <c r="AC404" i="8"/>
  <c r="AC436" i="8" s="1"/>
  <c r="AA375" i="8"/>
  <c r="AA470" i="8" s="1"/>
  <c r="AA533" i="8" s="1"/>
  <c r="AH400" i="8"/>
  <c r="AH464" i="8" s="1"/>
  <c r="AH527" i="8" s="1"/>
  <c r="AF401" i="8"/>
  <c r="AF465" i="8" s="1"/>
  <c r="AF528" i="8" s="1"/>
  <c r="AE437" i="8"/>
  <c r="AE500" i="8"/>
  <c r="AE563" i="8" s="1"/>
  <c r="AE469" i="8"/>
  <c r="AE532" i="8" s="1"/>
  <c r="AC413" i="8"/>
  <c r="AC476" i="8"/>
  <c r="AC539" i="8" s="1"/>
  <c r="AC445" i="8"/>
  <c r="AC508" i="8" s="1"/>
  <c r="AD388" i="8"/>
  <c r="AC391" i="8"/>
  <c r="AE396" i="8"/>
  <c r="AD305" i="8"/>
  <c r="AG302" i="8"/>
  <c r="AC313" i="8"/>
  <c r="AC347" i="8" s="1"/>
  <c r="AD247" i="8" s="1"/>
  <c r="AC311" i="8"/>
  <c r="AC345" i="8" s="1"/>
  <c r="AD245" i="8" s="1"/>
  <c r="AB276" i="8"/>
  <c r="AC323" i="8"/>
  <c r="AC357" i="8" s="1"/>
  <c r="AD257" i="8" s="1"/>
  <c r="AD315" i="8"/>
  <c r="AD349" i="8" s="1"/>
  <c r="AE249" i="8" s="1"/>
  <c r="AE282" i="8" s="1"/>
  <c r="AF333" i="8"/>
  <c r="AF367" i="8" s="1"/>
  <c r="AG267" i="8" s="1"/>
  <c r="AD325" i="8"/>
  <c r="AD359" i="8" s="1"/>
  <c r="AE259" i="8" s="1"/>
  <c r="AE289" i="8"/>
  <c r="AD317" i="8"/>
  <c r="AD351" i="8" s="1"/>
  <c r="AE251" i="8" s="1"/>
  <c r="AE284" i="8" s="1"/>
  <c r="AI301" i="8"/>
  <c r="AE319" i="8"/>
  <c r="AE353" i="8" s="1"/>
  <c r="AF253" i="8" s="1"/>
  <c r="AE294" i="8"/>
  <c r="AG306" i="8"/>
  <c r="AD310" i="8"/>
  <c r="AD344" i="8" s="1"/>
  <c r="AE244" i="8" s="1"/>
  <c r="AE314" i="8"/>
  <c r="AE348" i="8" s="1"/>
  <c r="AF248" i="8" s="1"/>
  <c r="AF281" i="8" s="1"/>
  <c r="AF297" i="8"/>
  <c r="AF318" i="8"/>
  <c r="AF352" i="8" s="1"/>
  <c r="AG252" i="8" s="1"/>
  <c r="AG285" i="8" s="1"/>
  <c r="AF321" i="8"/>
  <c r="AF355" i="8" s="1"/>
  <c r="AG255" i="8" s="1"/>
  <c r="AE293" i="8"/>
  <c r="AC329" i="8"/>
  <c r="AC363" i="8" s="1"/>
  <c r="AD263" i="8" s="1"/>
  <c r="AB331" i="8"/>
  <c r="AB365" i="8" s="1"/>
  <c r="AC265" i="8" s="1"/>
  <c r="AB395" i="8"/>
  <c r="AD337" i="8"/>
  <c r="AD371" i="8" s="1"/>
  <c r="AE271" i="8" s="1"/>
  <c r="AE304" i="8" s="1"/>
  <c r="AD488" i="8" l="1"/>
  <c r="AD551" i="8" s="1"/>
  <c r="AD487" i="8"/>
  <c r="AD550" i="8" s="1"/>
  <c r="AD457" i="8"/>
  <c r="AD520" i="8" s="1"/>
  <c r="AD456" i="8"/>
  <c r="AD519" i="8" s="1"/>
  <c r="AB421" i="8"/>
  <c r="AH495" i="8"/>
  <c r="AH558" i="8" s="1"/>
  <c r="AB453" i="8"/>
  <c r="AB516" i="8" s="1"/>
  <c r="R427" i="21"/>
  <c r="R453" i="21"/>
  <c r="R516" i="21" s="1"/>
  <c r="R421" i="21"/>
  <c r="AC389" i="8"/>
  <c r="AC453" i="8" s="1"/>
  <c r="R459" i="21"/>
  <c r="R522" i="21" s="1"/>
  <c r="AF469" i="8"/>
  <c r="AF532" i="8" s="1"/>
  <c r="AF500" i="8"/>
  <c r="AF563" i="8" s="1"/>
  <c r="R425" i="21"/>
  <c r="R423" i="21"/>
  <c r="R386" i="21"/>
  <c r="R481" i="21" s="1"/>
  <c r="R426" i="21"/>
  <c r="S374" i="21"/>
  <c r="S469" i="21" s="1"/>
  <c r="R422" i="21"/>
  <c r="AD391" i="8"/>
  <c r="AD423" i="8" s="1"/>
  <c r="R454" i="21"/>
  <c r="R517" i="21" s="1"/>
  <c r="AD444" i="8"/>
  <c r="AD507" i="8" s="1"/>
  <c r="AD412" i="8"/>
  <c r="R457" i="21"/>
  <c r="R520" i="21" s="1"/>
  <c r="S378" i="21"/>
  <c r="S473" i="21" s="1"/>
  <c r="R455" i="21"/>
  <c r="R518" i="21" s="1"/>
  <c r="S375" i="21"/>
  <c r="S470" i="21" s="1"/>
  <c r="AF433" i="8"/>
  <c r="R458" i="21"/>
  <c r="R521" i="21" s="1"/>
  <c r="AF399" i="8"/>
  <c r="AF431" i="8" s="1"/>
  <c r="S377" i="21"/>
  <c r="S441" i="21" s="1"/>
  <c r="S373" i="21"/>
  <c r="S437" i="21" s="1"/>
  <c r="AD403" i="8"/>
  <c r="AD435" i="8" s="1"/>
  <c r="AB397" i="8"/>
  <c r="AB429" i="8" s="1"/>
  <c r="AC379" i="8"/>
  <c r="AC443" i="8" s="1"/>
  <c r="AC506" i="8" s="1"/>
  <c r="AC468" i="8"/>
  <c r="AC531" i="8" s="1"/>
  <c r="AH432" i="8"/>
  <c r="AC499" i="8"/>
  <c r="AC562" i="8" s="1"/>
  <c r="AA439" i="8"/>
  <c r="AA502" i="8" s="1"/>
  <c r="R399" i="21"/>
  <c r="R463" i="21" s="1"/>
  <c r="R403" i="21"/>
  <c r="R467" i="21" s="1"/>
  <c r="R383" i="21"/>
  <c r="R447" i="21" s="1"/>
  <c r="R387" i="21"/>
  <c r="R451" i="21" s="1"/>
  <c r="AA407" i="8"/>
  <c r="R397" i="21"/>
  <c r="R492" i="21" s="1"/>
  <c r="R401" i="21"/>
  <c r="R496" i="21" s="1"/>
  <c r="R381" i="21"/>
  <c r="R413" i="21" s="1"/>
  <c r="R385" i="21"/>
  <c r="R480" i="21" s="1"/>
  <c r="S379" i="21"/>
  <c r="S474" i="21" s="1"/>
  <c r="AF496" i="8"/>
  <c r="AF559" i="8" s="1"/>
  <c r="R398" i="21"/>
  <c r="R493" i="21" s="1"/>
  <c r="R402" i="21"/>
  <c r="R434" i="21" s="1"/>
  <c r="R382" i="21"/>
  <c r="R477" i="21" s="1"/>
  <c r="AF384" i="8"/>
  <c r="AF416" i="8" s="1"/>
  <c r="AE416" i="8"/>
  <c r="AE448" i="8"/>
  <c r="AE511" i="8" s="1"/>
  <c r="R380" i="22"/>
  <c r="S280" i="22" s="1"/>
  <c r="R412" i="22"/>
  <c r="R379" i="22"/>
  <c r="S279" i="22" s="1"/>
  <c r="R411" i="22"/>
  <c r="R378" i="22"/>
  <c r="S278" i="22" s="1"/>
  <c r="R410" i="22"/>
  <c r="R376" i="22"/>
  <c r="S276" i="22" s="1"/>
  <c r="R408" i="22"/>
  <c r="R375" i="22"/>
  <c r="S275" i="22" s="1"/>
  <c r="R407" i="22"/>
  <c r="R374" i="22"/>
  <c r="S274" i="22" s="1"/>
  <c r="R406" i="22"/>
  <c r="R364" i="22"/>
  <c r="S264" i="22" s="1"/>
  <c r="R396" i="22"/>
  <c r="R363" i="22"/>
  <c r="S263" i="22" s="1"/>
  <c r="R395" i="22"/>
  <c r="R362" i="22"/>
  <c r="S262" i="22" s="1"/>
  <c r="R394" i="22"/>
  <c r="R360" i="22"/>
  <c r="S260" i="22" s="1"/>
  <c r="R392" i="22"/>
  <c r="R359" i="22"/>
  <c r="S259" i="22" s="1"/>
  <c r="R391" i="22"/>
  <c r="R358" i="22"/>
  <c r="S258" i="22" s="1"/>
  <c r="R390" i="22"/>
  <c r="R316" i="22"/>
  <c r="Q509" i="22"/>
  <c r="Q540" i="22"/>
  <c r="R317" i="22"/>
  <c r="Q510" i="22"/>
  <c r="Q541" i="22"/>
  <c r="R318" i="22"/>
  <c r="Q511" i="22"/>
  <c r="Q542" i="22"/>
  <c r="R320" i="22"/>
  <c r="Q513" i="22"/>
  <c r="Q544" i="22"/>
  <c r="R321" i="22"/>
  <c r="Q514" i="22"/>
  <c r="Q545" i="22"/>
  <c r="R322" i="22"/>
  <c r="Q515" i="22"/>
  <c r="Q546" i="22"/>
  <c r="R372" i="22"/>
  <c r="S272" i="22" s="1"/>
  <c r="R404" i="22"/>
  <c r="R371" i="22"/>
  <c r="S271" i="22" s="1"/>
  <c r="R403" i="22"/>
  <c r="R370" i="22"/>
  <c r="S270" i="22" s="1"/>
  <c r="R402" i="22"/>
  <c r="R368" i="22"/>
  <c r="S268" i="22" s="1"/>
  <c r="R400" i="22"/>
  <c r="R367" i="22"/>
  <c r="S267" i="22" s="1"/>
  <c r="R399" i="22"/>
  <c r="R366" i="22"/>
  <c r="S266" i="22" s="1"/>
  <c r="R398" i="22"/>
  <c r="S298" i="21"/>
  <c r="S299" i="21"/>
  <c r="S300" i="21"/>
  <c r="S302" i="21"/>
  <c r="S303" i="21"/>
  <c r="S304" i="21"/>
  <c r="S282" i="21"/>
  <c r="S283" i="21"/>
  <c r="S284" i="21"/>
  <c r="S286" i="21"/>
  <c r="S287" i="21"/>
  <c r="S288" i="21"/>
  <c r="T280" i="21"/>
  <c r="T279" i="21"/>
  <c r="T278" i="21"/>
  <c r="T276" i="21"/>
  <c r="T275" i="21"/>
  <c r="T274" i="21"/>
  <c r="S329" i="21"/>
  <c r="S363" i="21" s="1"/>
  <c r="T263" i="21" s="1"/>
  <c r="R553" i="21"/>
  <c r="S328" i="21"/>
  <c r="S362" i="21" s="1"/>
  <c r="T262" i="21" s="1"/>
  <c r="R552" i="21"/>
  <c r="S327" i="21"/>
  <c r="S361" i="21" s="1"/>
  <c r="T261" i="21" s="1"/>
  <c r="R551" i="21"/>
  <c r="S325" i="21"/>
  <c r="S359" i="21" s="1"/>
  <c r="T259" i="21" s="1"/>
  <c r="R549" i="21"/>
  <c r="S324" i="21"/>
  <c r="S358" i="21" s="1"/>
  <c r="T258" i="21" s="1"/>
  <c r="R548" i="21"/>
  <c r="S323" i="21"/>
  <c r="S357" i="21" s="1"/>
  <c r="T257" i="21" s="1"/>
  <c r="R547" i="21"/>
  <c r="AE385" i="8"/>
  <c r="AE480" i="8" s="1"/>
  <c r="AE543" i="8" s="1"/>
  <c r="AD376" i="8"/>
  <c r="AD408" i="8" s="1"/>
  <c r="AD383" i="8"/>
  <c r="AD415" i="8" s="1"/>
  <c r="AC377" i="8"/>
  <c r="AF387" i="8"/>
  <c r="AF419" i="8" s="1"/>
  <c r="AE380" i="8"/>
  <c r="AE412" i="8" s="1"/>
  <c r="AE428" i="8"/>
  <c r="AE491" i="8"/>
  <c r="AE554" i="8" s="1"/>
  <c r="AE460" i="8"/>
  <c r="AE523" i="8" s="1"/>
  <c r="AC423" i="8"/>
  <c r="AC455" i="8"/>
  <c r="AC518" i="8" s="1"/>
  <c r="AC486" i="8"/>
  <c r="AC549" i="8" s="1"/>
  <c r="AD420" i="8"/>
  <c r="AD483" i="8"/>
  <c r="AD546" i="8" s="1"/>
  <c r="AD452" i="8"/>
  <c r="AD515" i="8" s="1"/>
  <c r="AB427" i="8"/>
  <c r="AB459" i="8"/>
  <c r="AB522" i="8" s="1"/>
  <c r="AB490" i="8"/>
  <c r="AB553" i="8" s="1"/>
  <c r="AD381" i="8"/>
  <c r="AC395" i="8"/>
  <c r="AE322" i="8"/>
  <c r="AE356" i="8" s="1"/>
  <c r="AF256" i="8" s="1"/>
  <c r="AG288" i="8"/>
  <c r="AF314" i="8"/>
  <c r="AF348" i="8" s="1"/>
  <c r="AG248" i="8" s="1"/>
  <c r="AG318" i="8"/>
  <c r="AG352" i="8" s="1"/>
  <c r="AH252" i="8" s="1"/>
  <c r="AE315" i="8"/>
  <c r="AE349" i="8" s="1"/>
  <c r="AF249" i="8" s="1"/>
  <c r="AE277" i="8"/>
  <c r="AD280" i="8"/>
  <c r="AG300" i="8"/>
  <c r="AD290" i="8"/>
  <c r="AG339" i="8"/>
  <c r="AG373" i="8" s="1"/>
  <c r="AH273" i="8" s="1"/>
  <c r="AI334" i="8"/>
  <c r="AI368" i="8" s="1"/>
  <c r="AJ268" i="8" s="1"/>
  <c r="AJ301" i="8" s="1"/>
  <c r="AE337" i="8"/>
  <c r="AE371" i="8" s="1"/>
  <c r="AF271" i="8" s="1"/>
  <c r="AD296" i="8"/>
  <c r="AG335" i="8"/>
  <c r="AG369" i="8" s="1"/>
  <c r="AH269" i="8" s="1"/>
  <c r="AE292" i="8"/>
  <c r="AB309" i="8"/>
  <c r="AB343" i="8" s="1"/>
  <c r="AC243" i="8" s="1"/>
  <c r="AD278" i="8"/>
  <c r="AC298" i="8"/>
  <c r="AD338" i="8"/>
  <c r="AD372" i="8" s="1"/>
  <c r="AE272" i="8" s="1"/>
  <c r="AF330" i="8"/>
  <c r="AF364" i="8" s="1"/>
  <c r="AG264" i="8" s="1"/>
  <c r="AG297" i="8" s="1"/>
  <c r="AE327" i="8"/>
  <c r="AE361" i="8" s="1"/>
  <c r="AF261" i="8" s="1"/>
  <c r="AF286" i="8"/>
  <c r="AE326" i="8"/>
  <c r="AE360" i="8" s="1"/>
  <c r="AF260" i="8" s="1"/>
  <c r="AF293" i="8" s="1"/>
  <c r="AE317" i="8"/>
  <c r="AE351" i="8" s="1"/>
  <c r="AF251" i="8" s="1"/>
  <c r="S472" i="21" l="1"/>
  <c r="S535" i="21" s="1"/>
  <c r="AF448" i="8"/>
  <c r="AF511" i="8" s="1"/>
  <c r="R450" i="21"/>
  <c r="R513" i="21" s="1"/>
  <c r="S409" i="21"/>
  <c r="AD467" i="8"/>
  <c r="AD530" i="8" s="1"/>
  <c r="AC516" i="8"/>
  <c r="R418" i="21"/>
  <c r="AC411" i="8"/>
  <c r="S468" i="21"/>
  <c r="S531" i="21" s="1"/>
  <c r="R449" i="21"/>
  <c r="R512" i="21" s="1"/>
  <c r="AD486" i="8"/>
  <c r="AD549" i="8" s="1"/>
  <c r="AD455" i="8"/>
  <c r="AD518" i="8" s="1"/>
  <c r="S439" i="21"/>
  <c r="S502" i="21" s="1"/>
  <c r="AD498" i="8"/>
  <c r="AD561" i="8" s="1"/>
  <c r="AC484" i="8"/>
  <c r="AC547" i="8" s="1"/>
  <c r="AC421" i="8"/>
  <c r="R466" i="21"/>
  <c r="R529" i="21" s="1"/>
  <c r="S405" i="21"/>
  <c r="R433" i="21"/>
  <c r="R465" i="21"/>
  <c r="R528" i="21" s="1"/>
  <c r="AC474" i="8"/>
  <c r="AC537" i="8" s="1"/>
  <c r="S410" i="21"/>
  <c r="S442" i="21"/>
  <c r="S505" i="21" s="1"/>
  <c r="S407" i="21"/>
  <c r="R445" i="21"/>
  <c r="R508" i="21" s="1"/>
  <c r="R476" i="21"/>
  <c r="R539" i="21" s="1"/>
  <c r="R429" i="21"/>
  <c r="R461" i="21"/>
  <c r="R524" i="21" s="1"/>
  <c r="S406" i="21"/>
  <c r="AB461" i="8"/>
  <c r="AB524" i="8" s="1"/>
  <c r="S438" i="21"/>
  <c r="S501" i="21" s="1"/>
  <c r="R482" i="21"/>
  <c r="R545" i="21" s="1"/>
  <c r="AB492" i="8"/>
  <c r="AB555" i="8" s="1"/>
  <c r="R417" i="21"/>
  <c r="AG401" i="8"/>
  <c r="AG433" i="8" s="1"/>
  <c r="AF479" i="8"/>
  <c r="AF542" i="8" s="1"/>
  <c r="AF463" i="8"/>
  <c r="AF526" i="8" s="1"/>
  <c r="AF494" i="8"/>
  <c r="AF557" i="8" s="1"/>
  <c r="R478" i="21"/>
  <c r="R541" i="21" s="1"/>
  <c r="S394" i="21"/>
  <c r="S489" i="21" s="1"/>
  <c r="AE388" i="8"/>
  <c r="AE483" i="8" s="1"/>
  <c r="AE546" i="8" s="1"/>
  <c r="R414" i="21"/>
  <c r="R446" i="21"/>
  <c r="R509" i="21" s="1"/>
  <c r="R435" i="21"/>
  <c r="R498" i="21"/>
  <c r="R561" i="21" s="1"/>
  <c r="R497" i="21"/>
  <c r="R560" i="21" s="1"/>
  <c r="R431" i="21"/>
  <c r="S390" i="21"/>
  <c r="S485" i="21" s="1"/>
  <c r="S411" i="21"/>
  <c r="R494" i="21"/>
  <c r="R557" i="21" s="1"/>
  <c r="AD471" i="8"/>
  <c r="AD534" i="8" s="1"/>
  <c r="S443" i="21"/>
  <c r="S506" i="21" s="1"/>
  <c r="AD440" i="8"/>
  <c r="AD503" i="8" s="1"/>
  <c r="R430" i="21"/>
  <c r="R462" i="21"/>
  <c r="R525" i="21" s="1"/>
  <c r="AG384" i="8"/>
  <c r="AG448" i="8" s="1"/>
  <c r="AG511" i="8" s="1"/>
  <c r="S391" i="21"/>
  <c r="S486" i="21" s="1"/>
  <c r="S395" i="21"/>
  <c r="S490" i="21" s="1"/>
  <c r="AI400" i="8"/>
  <c r="AI495" i="8" s="1"/>
  <c r="AI558" i="8" s="1"/>
  <c r="R419" i="21"/>
  <c r="R415" i="21"/>
  <c r="AD404" i="8"/>
  <c r="AD436" i="8" s="1"/>
  <c r="AG405" i="8"/>
  <c r="AG437" i="8" s="1"/>
  <c r="S389" i="21"/>
  <c r="S484" i="21" s="1"/>
  <c r="S393" i="21"/>
  <c r="S457" i="21" s="1"/>
  <c r="AE393" i="8"/>
  <c r="AE457" i="8" s="1"/>
  <c r="AE520" i="8" s="1"/>
  <c r="AE417" i="8"/>
  <c r="AE449" i="8"/>
  <c r="AE512" i="8" s="1"/>
  <c r="T290" i="21"/>
  <c r="T291" i="21"/>
  <c r="T292" i="21"/>
  <c r="T294" i="21"/>
  <c r="T295" i="21"/>
  <c r="T296" i="21"/>
  <c r="T307" i="21"/>
  <c r="T341" i="21" s="1"/>
  <c r="U241" i="21" s="1"/>
  <c r="S500" i="21"/>
  <c r="T308" i="21"/>
  <c r="T342" i="21" s="1"/>
  <c r="U242" i="21" s="1"/>
  <c r="S532" i="21"/>
  <c r="T309" i="21"/>
  <c r="T343" i="21" s="1"/>
  <c r="U243" i="21" s="1"/>
  <c r="S533" i="21"/>
  <c r="T311" i="21"/>
  <c r="T345" i="21" s="1"/>
  <c r="U245" i="21" s="1"/>
  <c r="S504" i="21"/>
  <c r="T312" i="21"/>
  <c r="T346" i="21" s="1"/>
  <c r="U246" i="21" s="1"/>
  <c r="S536" i="21"/>
  <c r="T313" i="21"/>
  <c r="T347" i="21" s="1"/>
  <c r="U247" i="21" s="1"/>
  <c r="S537" i="21"/>
  <c r="S321" i="21"/>
  <c r="S355" i="21" s="1"/>
  <c r="T255" i="21" s="1"/>
  <c r="R514" i="21"/>
  <c r="S320" i="21"/>
  <c r="S354" i="21" s="1"/>
  <c r="T254" i="21" s="1"/>
  <c r="R544" i="21"/>
  <c r="S319" i="21"/>
  <c r="S353" i="21" s="1"/>
  <c r="T253" i="21" s="1"/>
  <c r="R543" i="21"/>
  <c r="S317" i="21"/>
  <c r="S351" i="21" s="1"/>
  <c r="T251" i="21" s="1"/>
  <c r="R510" i="21"/>
  <c r="S316" i="21"/>
  <c r="S350" i="21" s="1"/>
  <c r="T250" i="21" s="1"/>
  <c r="R540" i="21"/>
  <c r="S315" i="21"/>
  <c r="S349" i="21" s="1"/>
  <c r="T249" i="21" s="1"/>
  <c r="S337" i="21"/>
  <c r="S371" i="21" s="1"/>
  <c r="T271" i="21" s="1"/>
  <c r="R530" i="21"/>
  <c r="S336" i="21"/>
  <c r="S370" i="21" s="1"/>
  <c r="T270" i="21" s="1"/>
  <c r="S335" i="21"/>
  <c r="S369" i="21" s="1"/>
  <c r="T269" i="21" s="1"/>
  <c r="R559" i="21"/>
  <c r="S333" i="21"/>
  <c r="S367" i="21" s="1"/>
  <c r="T267" i="21" s="1"/>
  <c r="R526" i="21"/>
  <c r="S332" i="21"/>
  <c r="S366" i="21" s="1"/>
  <c r="T266" i="21" s="1"/>
  <c r="R556" i="21"/>
  <c r="S331" i="21"/>
  <c r="S365" i="21" s="1"/>
  <c r="T265" i="21" s="1"/>
  <c r="R555" i="21"/>
  <c r="R493" i="22"/>
  <c r="R462" i="22"/>
  <c r="R430" i="22"/>
  <c r="S299" i="22"/>
  <c r="R494" i="22"/>
  <c r="R463" i="22"/>
  <c r="R431" i="22"/>
  <c r="S300" i="22"/>
  <c r="R495" i="22"/>
  <c r="R464" i="22"/>
  <c r="R432" i="22"/>
  <c r="S301" i="22"/>
  <c r="R497" i="22"/>
  <c r="R466" i="22"/>
  <c r="R434" i="22"/>
  <c r="S303" i="22"/>
  <c r="R498" i="22"/>
  <c r="R467" i="22"/>
  <c r="R435" i="22"/>
  <c r="S304" i="22"/>
  <c r="R499" i="22"/>
  <c r="R468" i="22"/>
  <c r="R436" i="22"/>
  <c r="S305" i="22"/>
  <c r="R356" i="22"/>
  <c r="S256" i="22" s="1"/>
  <c r="R388" i="22"/>
  <c r="R355" i="22"/>
  <c r="S255" i="22" s="1"/>
  <c r="R387" i="22"/>
  <c r="R354" i="22"/>
  <c r="S254" i="22" s="1"/>
  <c r="R386" i="22"/>
  <c r="R352" i="22"/>
  <c r="S252" i="22" s="1"/>
  <c r="R384" i="22"/>
  <c r="R351" i="22"/>
  <c r="S251" i="22" s="1"/>
  <c r="R383" i="22"/>
  <c r="R350" i="22"/>
  <c r="S250" i="22" s="1"/>
  <c r="R382" i="22"/>
  <c r="R485" i="22"/>
  <c r="R454" i="22"/>
  <c r="R422" i="22"/>
  <c r="S291" i="22"/>
  <c r="R486" i="22"/>
  <c r="R455" i="22"/>
  <c r="R423" i="22"/>
  <c r="S292" i="22"/>
  <c r="R487" i="22"/>
  <c r="R456" i="22"/>
  <c r="R424" i="22"/>
  <c r="S293" i="22"/>
  <c r="R489" i="22"/>
  <c r="R458" i="22"/>
  <c r="R426" i="22"/>
  <c r="S295" i="22"/>
  <c r="R490" i="22"/>
  <c r="R459" i="22"/>
  <c r="R427" i="22"/>
  <c r="S296" i="22"/>
  <c r="R491" i="22"/>
  <c r="R460" i="22"/>
  <c r="R428" i="22"/>
  <c r="S297" i="22"/>
  <c r="R501" i="22"/>
  <c r="R470" i="22"/>
  <c r="R438" i="22"/>
  <c r="S307" i="22"/>
  <c r="R502" i="22"/>
  <c r="R471" i="22"/>
  <c r="R439" i="22"/>
  <c r="S308" i="22"/>
  <c r="R503" i="22"/>
  <c r="R472" i="22"/>
  <c r="R440" i="22"/>
  <c r="S309" i="22"/>
  <c r="R505" i="22"/>
  <c r="R474" i="22"/>
  <c r="R442" i="22"/>
  <c r="S311" i="22"/>
  <c r="R506" i="22"/>
  <c r="R475" i="22"/>
  <c r="R443" i="22"/>
  <c r="S312" i="22"/>
  <c r="R507" i="22"/>
  <c r="R476" i="22"/>
  <c r="R444" i="22"/>
  <c r="S313" i="22"/>
  <c r="AD447" i="8"/>
  <c r="AD510" i="8" s="1"/>
  <c r="AE392" i="8"/>
  <c r="AE424" i="8" s="1"/>
  <c r="AE383" i="8"/>
  <c r="AE478" i="8" s="1"/>
  <c r="AD478" i="8"/>
  <c r="AD541" i="8" s="1"/>
  <c r="AF380" i="8"/>
  <c r="AF412" i="8" s="1"/>
  <c r="AF482" i="8"/>
  <c r="AF545" i="8" s="1"/>
  <c r="AF451" i="8"/>
  <c r="AF514" i="8" s="1"/>
  <c r="AE475" i="8"/>
  <c r="AE538" i="8" s="1"/>
  <c r="AE444" i="8"/>
  <c r="AE507" i="8" s="1"/>
  <c r="AB375" i="8"/>
  <c r="AB439" i="8" s="1"/>
  <c r="AB502" i="8" s="1"/>
  <c r="AE381" i="8"/>
  <c r="AE445" i="8" s="1"/>
  <c r="AC409" i="8"/>
  <c r="AC472" i="8"/>
  <c r="AC535" i="8" s="1"/>
  <c r="AC441" i="8"/>
  <c r="AC504" i="8" s="1"/>
  <c r="AD413" i="8"/>
  <c r="AD476" i="8"/>
  <c r="AD539" i="8" s="1"/>
  <c r="AD445" i="8"/>
  <c r="AD508" i="8" s="1"/>
  <c r="AC427" i="8"/>
  <c r="AC490" i="8"/>
  <c r="AC553" i="8" s="1"/>
  <c r="AC459" i="8"/>
  <c r="AC522" i="8" s="1"/>
  <c r="AF396" i="8"/>
  <c r="AE403" i="8"/>
  <c r="AE305" i="8"/>
  <c r="AG330" i="8"/>
  <c r="AG364" i="8" s="1"/>
  <c r="AH264" i="8" s="1"/>
  <c r="AC331" i="8"/>
  <c r="AC365" i="8" s="1"/>
  <c r="AD265" i="8" s="1"/>
  <c r="AD298" i="8" s="1"/>
  <c r="AD313" i="8"/>
  <c r="AD347" i="8" s="1"/>
  <c r="AE247" i="8" s="1"/>
  <c r="AE280" i="8" s="1"/>
  <c r="AC276" i="8"/>
  <c r="AG281" i="8"/>
  <c r="AE310" i="8"/>
  <c r="AE344" i="8" s="1"/>
  <c r="AF244" i="8" s="1"/>
  <c r="AE325" i="8"/>
  <c r="AE359" i="8" s="1"/>
  <c r="AF259" i="8" s="1"/>
  <c r="AH285" i="8"/>
  <c r="AH306" i="8"/>
  <c r="AD311" i="8"/>
  <c r="AD345" i="8" s="1"/>
  <c r="AE245" i="8" s="1"/>
  <c r="AH302" i="8"/>
  <c r="AD329" i="8"/>
  <c r="AD363" i="8" s="1"/>
  <c r="AE263" i="8" s="1"/>
  <c r="AF319" i="8"/>
  <c r="AF353" i="8" s="1"/>
  <c r="AG253" i="8" s="1"/>
  <c r="AG286" i="8" s="1"/>
  <c r="AF304" i="8"/>
  <c r="AG321" i="8"/>
  <c r="AG355" i="8" s="1"/>
  <c r="AH255" i="8" s="1"/>
  <c r="AH288" i="8" s="1"/>
  <c r="AD323" i="8"/>
  <c r="AD357" i="8" s="1"/>
  <c r="AE257" i="8" s="1"/>
  <c r="AG333" i="8"/>
  <c r="AG367" i="8" s="1"/>
  <c r="AH267" i="8" s="1"/>
  <c r="AF282" i="8"/>
  <c r="AF284" i="8"/>
  <c r="AF326" i="8"/>
  <c r="AF360" i="8" s="1"/>
  <c r="AG260" i="8" s="1"/>
  <c r="AF294" i="8"/>
  <c r="AJ334" i="8"/>
  <c r="AJ368" i="8" s="1"/>
  <c r="AK268" i="8" s="1"/>
  <c r="AF289" i="8"/>
  <c r="AG465" i="8" l="1"/>
  <c r="AG528" i="8" s="1"/>
  <c r="AG500" i="8"/>
  <c r="AG563" i="8" s="1"/>
  <c r="AE420" i="8"/>
  <c r="AE488" i="8"/>
  <c r="AE551" i="8" s="1"/>
  <c r="AE425" i="8"/>
  <c r="S398" i="21"/>
  <c r="S493" i="21" s="1"/>
  <c r="S422" i="21"/>
  <c r="AD468" i="8"/>
  <c r="AD531" i="8" s="1"/>
  <c r="AE452" i="8"/>
  <c r="AE515" i="8" s="1"/>
  <c r="S426" i="21"/>
  <c r="S458" i="21"/>
  <c r="S521" i="21" s="1"/>
  <c r="AG416" i="8"/>
  <c r="AG479" i="8"/>
  <c r="AG542" i="8" s="1"/>
  <c r="T373" i="21"/>
  <c r="T468" i="21" s="1"/>
  <c r="S402" i="21"/>
  <c r="S434" i="21" s="1"/>
  <c r="AD499" i="8"/>
  <c r="AD562" i="8" s="1"/>
  <c r="AG496" i="8"/>
  <c r="AG559" i="8" s="1"/>
  <c r="AE487" i="8"/>
  <c r="AE550" i="8" s="1"/>
  <c r="AE456" i="8"/>
  <c r="AE519" i="8" s="1"/>
  <c r="AG399" i="8"/>
  <c r="AG494" i="8" s="1"/>
  <c r="AG557" i="8" s="1"/>
  <c r="AI464" i="8"/>
  <c r="AI527" i="8" s="1"/>
  <c r="S427" i="21"/>
  <c r="T375" i="21"/>
  <c r="T470" i="21" s="1"/>
  <c r="AI432" i="8"/>
  <c r="AG469" i="8"/>
  <c r="AG532" i="8" s="1"/>
  <c r="S385" i="21"/>
  <c r="S480" i="21" s="1"/>
  <c r="S381" i="21"/>
  <c r="S476" i="21" s="1"/>
  <c r="S454" i="21"/>
  <c r="S517" i="21" s="1"/>
  <c r="S386" i="21"/>
  <c r="S481" i="21" s="1"/>
  <c r="S401" i="21"/>
  <c r="S465" i="21" s="1"/>
  <c r="T374" i="21"/>
  <c r="T469" i="21" s="1"/>
  <c r="S397" i="21"/>
  <c r="S461" i="21" s="1"/>
  <c r="T378" i="21"/>
  <c r="T442" i="21" s="1"/>
  <c r="S425" i="21"/>
  <c r="S382" i="21"/>
  <c r="S477" i="21" s="1"/>
  <c r="S488" i="21"/>
  <c r="S551" i="21" s="1"/>
  <c r="S423" i="21"/>
  <c r="AG387" i="8"/>
  <c r="AG419" i="8" s="1"/>
  <c r="T379" i="21"/>
  <c r="T443" i="21" s="1"/>
  <c r="AE476" i="8"/>
  <c r="AE539" i="8" s="1"/>
  <c r="AE413" i="8"/>
  <c r="S421" i="21"/>
  <c r="S399" i="21"/>
  <c r="S463" i="21" s="1"/>
  <c r="S403" i="21"/>
  <c r="S498" i="21" s="1"/>
  <c r="S383" i="21"/>
  <c r="S447" i="21" s="1"/>
  <c r="S387" i="21"/>
  <c r="S482" i="21" s="1"/>
  <c r="T377" i="21"/>
  <c r="T441" i="21" s="1"/>
  <c r="S453" i="21"/>
  <c r="S516" i="21" s="1"/>
  <c r="S459" i="21"/>
  <c r="S522" i="21" s="1"/>
  <c r="S455" i="21"/>
  <c r="S518" i="21" s="1"/>
  <c r="AD389" i="8"/>
  <c r="AD453" i="8" s="1"/>
  <c r="AD516" i="8" s="1"/>
  <c r="AF385" i="8"/>
  <c r="AF449" i="8" s="1"/>
  <c r="AF512" i="8" s="1"/>
  <c r="AE415" i="8"/>
  <c r="S346" i="22"/>
  <c r="S380" i="22" s="1"/>
  <c r="T280" i="22" s="1"/>
  <c r="R539" i="22"/>
  <c r="R570" i="22"/>
  <c r="S345" i="22"/>
  <c r="S379" i="22" s="1"/>
  <c r="T279" i="22" s="1"/>
  <c r="R538" i="22"/>
  <c r="R569" i="22"/>
  <c r="S344" i="22"/>
  <c r="S378" i="22" s="1"/>
  <c r="T278" i="22" s="1"/>
  <c r="R537" i="22"/>
  <c r="R568" i="22"/>
  <c r="S342" i="22"/>
  <c r="S376" i="22" s="1"/>
  <c r="T276" i="22" s="1"/>
  <c r="R535" i="22"/>
  <c r="R566" i="22"/>
  <c r="S341" i="22"/>
  <c r="S375" i="22" s="1"/>
  <c r="T275" i="22" s="1"/>
  <c r="R534" i="22"/>
  <c r="R565" i="22"/>
  <c r="S340" i="22"/>
  <c r="S374" i="22" s="1"/>
  <c r="T274" i="22" s="1"/>
  <c r="R533" i="22"/>
  <c r="R564" i="22"/>
  <c r="S330" i="22"/>
  <c r="S364" i="22" s="1"/>
  <c r="T264" i="22" s="1"/>
  <c r="R523" i="22"/>
  <c r="R554" i="22"/>
  <c r="S329" i="22"/>
  <c r="S363" i="22" s="1"/>
  <c r="T263" i="22" s="1"/>
  <c r="R522" i="22"/>
  <c r="R553" i="22"/>
  <c r="S328" i="22"/>
  <c r="S362" i="22" s="1"/>
  <c r="T262" i="22" s="1"/>
  <c r="R521" i="22"/>
  <c r="R552" i="22"/>
  <c r="S326" i="22"/>
  <c r="S360" i="22" s="1"/>
  <c r="T260" i="22" s="1"/>
  <c r="R519" i="22"/>
  <c r="R550" i="22"/>
  <c r="S325" i="22"/>
  <c r="S359" i="22" s="1"/>
  <c r="T259" i="22" s="1"/>
  <c r="R518" i="22"/>
  <c r="R549" i="22"/>
  <c r="S324" i="22"/>
  <c r="S358" i="22" s="1"/>
  <c r="T258" i="22" s="1"/>
  <c r="R517" i="22"/>
  <c r="R548" i="22"/>
  <c r="R477" i="22"/>
  <c r="R446" i="22"/>
  <c r="R414" i="22"/>
  <c r="S283" i="22"/>
  <c r="R478" i="22"/>
  <c r="R447" i="22"/>
  <c r="R415" i="22"/>
  <c r="S284" i="22"/>
  <c r="R479" i="22"/>
  <c r="R448" i="22"/>
  <c r="R416" i="22"/>
  <c r="S285" i="22"/>
  <c r="R481" i="22"/>
  <c r="R450" i="22"/>
  <c r="R418" i="22"/>
  <c r="S287" i="22"/>
  <c r="R482" i="22"/>
  <c r="R451" i="22"/>
  <c r="R419" i="22"/>
  <c r="S288" i="22"/>
  <c r="R483" i="22"/>
  <c r="R452" i="22"/>
  <c r="R420" i="22"/>
  <c r="S289" i="22"/>
  <c r="S338" i="22"/>
  <c r="R531" i="22"/>
  <c r="R562" i="22"/>
  <c r="S337" i="22"/>
  <c r="R530" i="22"/>
  <c r="R561" i="22"/>
  <c r="S336" i="22"/>
  <c r="R529" i="22"/>
  <c r="R560" i="22"/>
  <c r="S334" i="22"/>
  <c r="R527" i="22"/>
  <c r="R558" i="22"/>
  <c r="S333" i="22"/>
  <c r="R526" i="22"/>
  <c r="R557" i="22"/>
  <c r="S332" i="22"/>
  <c r="R525" i="22"/>
  <c r="R556" i="22"/>
  <c r="T298" i="21"/>
  <c r="T299" i="21"/>
  <c r="T300" i="21"/>
  <c r="T302" i="21"/>
  <c r="T303" i="21"/>
  <c r="T304" i="21"/>
  <c r="T282" i="21"/>
  <c r="T283" i="21"/>
  <c r="T284" i="21"/>
  <c r="T286" i="21"/>
  <c r="T287" i="21"/>
  <c r="T288" i="21"/>
  <c r="U280" i="21"/>
  <c r="U279" i="21"/>
  <c r="U278" i="21"/>
  <c r="U276" i="21"/>
  <c r="U275" i="21"/>
  <c r="U274" i="21"/>
  <c r="T329" i="21"/>
  <c r="T363" i="21" s="1"/>
  <c r="U263" i="21" s="1"/>
  <c r="S553" i="21"/>
  <c r="T328" i="21"/>
  <c r="T362" i="21" s="1"/>
  <c r="U262" i="21" s="1"/>
  <c r="S552" i="21"/>
  <c r="T327" i="21"/>
  <c r="T361" i="21" s="1"/>
  <c r="U261" i="21" s="1"/>
  <c r="S520" i="21"/>
  <c r="T325" i="21"/>
  <c r="T359" i="21" s="1"/>
  <c r="U259" i="21" s="1"/>
  <c r="S549" i="21"/>
  <c r="T324" i="21"/>
  <c r="T358" i="21" s="1"/>
  <c r="U258" i="21" s="1"/>
  <c r="S548" i="21"/>
  <c r="T323" i="21"/>
  <c r="T357" i="21" s="1"/>
  <c r="U257" i="21" s="1"/>
  <c r="S547" i="21"/>
  <c r="AC397" i="8"/>
  <c r="AC492" i="8" s="1"/>
  <c r="AC555" i="8" s="1"/>
  <c r="AE541" i="8"/>
  <c r="AB470" i="8"/>
  <c r="AB533" i="8" s="1"/>
  <c r="AE447" i="8"/>
  <c r="AE510" i="8" s="1"/>
  <c r="AB407" i="8"/>
  <c r="AF444" i="8"/>
  <c r="AF507" i="8" s="1"/>
  <c r="AF475" i="8"/>
  <c r="AF538" i="8" s="1"/>
  <c r="AD379" i="8"/>
  <c r="AD411" i="8" s="1"/>
  <c r="AG396" i="8"/>
  <c r="AG460" i="8" s="1"/>
  <c r="AE508" i="8"/>
  <c r="AE376" i="8"/>
  <c r="AE440" i="8" s="1"/>
  <c r="AE503" i="8" s="1"/>
  <c r="AD377" i="8"/>
  <c r="AD409" i="8" s="1"/>
  <c r="AJ400" i="8"/>
  <c r="AJ432" i="8" s="1"/>
  <c r="AF392" i="8"/>
  <c r="AF456" i="8" s="1"/>
  <c r="AE391" i="8"/>
  <c r="AE423" i="8" s="1"/>
  <c r="AF428" i="8"/>
  <c r="AF491" i="8"/>
  <c r="AF554" i="8" s="1"/>
  <c r="AF460" i="8"/>
  <c r="AF523" i="8" s="1"/>
  <c r="AE435" i="8"/>
  <c r="AE498" i="8"/>
  <c r="AE561" i="8" s="1"/>
  <c r="AE467" i="8"/>
  <c r="AE530" i="8" s="1"/>
  <c r="AD395" i="8"/>
  <c r="AF292" i="8"/>
  <c r="AF315" i="8"/>
  <c r="AF349" i="8" s="1"/>
  <c r="AG249" i="8" s="1"/>
  <c r="AG282" i="8" s="1"/>
  <c r="AF277" i="8"/>
  <c r="AD331" i="8"/>
  <c r="AD365" i="8" s="1"/>
  <c r="AE265" i="8" s="1"/>
  <c r="AE298" i="8" s="1"/>
  <c r="AF317" i="8"/>
  <c r="AF351" i="8" s="1"/>
  <c r="AG251" i="8" s="1"/>
  <c r="AG314" i="8"/>
  <c r="AG348" i="8" s="1"/>
  <c r="AH248" i="8" s="1"/>
  <c r="AH339" i="8"/>
  <c r="AH373" i="8" s="1"/>
  <c r="AI273" i="8" s="1"/>
  <c r="AI306" i="8" s="1"/>
  <c r="AF322" i="8"/>
  <c r="AF356" i="8" s="1"/>
  <c r="AG256" i="8" s="1"/>
  <c r="AF327" i="8"/>
  <c r="AF361" i="8" s="1"/>
  <c r="AG261" i="8" s="1"/>
  <c r="AG294" i="8" s="1"/>
  <c r="AH335" i="8"/>
  <c r="AH369" i="8" s="1"/>
  <c r="AI269" i="8" s="1"/>
  <c r="AH297" i="8"/>
  <c r="AH300" i="8"/>
  <c r="AF337" i="8"/>
  <c r="AF371" i="8" s="1"/>
  <c r="AG271" i="8" s="1"/>
  <c r="AG304" i="8" s="1"/>
  <c r="AG319" i="8"/>
  <c r="AG353" i="8" s="1"/>
  <c r="AH253" i="8" s="1"/>
  <c r="AE296" i="8"/>
  <c r="AH318" i="8"/>
  <c r="AH352" i="8" s="1"/>
  <c r="AI252" i="8" s="1"/>
  <c r="AE290" i="8"/>
  <c r="AH321" i="8"/>
  <c r="AH355" i="8" s="1"/>
  <c r="AI255" i="8" s="1"/>
  <c r="AI288" i="8" s="1"/>
  <c r="AC309" i="8"/>
  <c r="AC343" i="8" s="1"/>
  <c r="AD243" i="8" s="1"/>
  <c r="AD276" i="8" s="1"/>
  <c r="AE313" i="8"/>
  <c r="AE347" i="8" s="1"/>
  <c r="AF247" i="8" s="1"/>
  <c r="AK301" i="8"/>
  <c r="AG293" i="8"/>
  <c r="AE278" i="8"/>
  <c r="AE338" i="8"/>
  <c r="AE372" i="8" s="1"/>
  <c r="AF272" i="8" s="1"/>
  <c r="AF305" i="8" s="1"/>
  <c r="S496" i="21" l="1"/>
  <c r="T437" i="21"/>
  <c r="S430" i="21"/>
  <c r="S462" i="21"/>
  <c r="S525" i="21" s="1"/>
  <c r="T473" i="21"/>
  <c r="T536" i="21" s="1"/>
  <c r="S466" i="21"/>
  <c r="S529" i="21" s="1"/>
  <c r="S497" i="21"/>
  <c r="S560" i="21" s="1"/>
  <c r="S445" i="21"/>
  <c r="S508" i="21" s="1"/>
  <c r="S413" i="21"/>
  <c r="T410" i="21"/>
  <c r="T474" i="21"/>
  <c r="T537" i="21" s="1"/>
  <c r="AG482" i="8"/>
  <c r="AG545" i="8" s="1"/>
  <c r="S450" i="21"/>
  <c r="S513" i="21" s="1"/>
  <c r="S492" i="21"/>
  <c r="S555" i="21" s="1"/>
  <c r="AF519" i="8"/>
  <c r="T438" i="21"/>
  <c r="T501" i="21" s="1"/>
  <c r="T405" i="21"/>
  <c r="S433" i="21"/>
  <c r="AG451" i="8"/>
  <c r="AG514" i="8" s="1"/>
  <c r="T409" i="21"/>
  <c r="T472" i="21"/>
  <c r="T535" i="21" s="1"/>
  <c r="AF388" i="8"/>
  <c r="AF483" i="8" s="1"/>
  <c r="AF546" i="8" s="1"/>
  <c r="AG431" i="8"/>
  <c r="S414" i="21"/>
  <c r="S446" i="21"/>
  <c r="S418" i="21"/>
  <c r="AG463" i="8"/>
  <c r="AG526" i="8" s="1"/>
  <c r="T406" i="21"/>
  <c r="AD484" i="8"/>
  <c r="AD547" i="8" s="1"/>
  <c r="AD421" i="8"/>
  <c r="S415" i="21"/>
  <c r="S494" i="21"/>
  <c r="S557" i="21" s="1"/>
  <c r="T439" i="21"/>
  <c r="T502" i="21" s="1"/>
  <c r="S478" i="21"/>
  <c r="S541" i="21" s="1"/>
  <c r="T407" i="21"/>
  <c r="T394" i="21"/>
  <c r="T458" i="21" s="1"/>
  <c r="S411" i="22"/>
  <c r="S506" i="22" s="1"/>
  <c r="S417" i="21"/>
  <c r="S449" i="21"/>
  <c r="S512" i="21" s="1"/>
  <c r="S429" i="21"/>
  <c r="S435" i="21"/>
  <c r="S431" i="21"/>
  <c r="S467" i="21"/>
  <c r="S530" i="21" s="1"/>
  <c r="S419" i="21"/>
  <c r="S451" i="21"/>
  <c r="S514" i="21" s="1"/>
  <c r="S390" i="22"/>
  <c r="S454" i="22" s="1"/>
  <c r="S395" i="22"/>
  <c r="S459" i="22" s="1"/>
  <c r="S410" i="22"/>
  <c r="S442" i="22" s="1"/>
  <c r="T411" i="21"/>
  <c r="T390" i="21"/>
  <c r="T422" i="21" s="1"/>
  <c r="S408" i="22"/>
  <c r="S503" i="22" s="1"/>
  <c r="S394" i="22"/>
  <c r="S458" i="22" s="1"/>
  <c r="T391" i="21"/>
  <c r="T423" i="21" s="1"/>
  <c r="T395" i="21"/>
  <c r="T427" i="21" s="1"/>
  <c r="AH401" i="8"/>
  <c r="AH496" i="8" s="1"/>
  <c r="AH559" i="8" s="1"/>
  <c r="T389" i="21"/>
  <c r="T484" i="21" s="1"/>
  <c r="T393" i="21"/>
  <c r="T488" i="21" s="1"/>
  <c r="S392" i="22"/>
  <c r="S456" i="22" s="1"/>
  <c r="S396" i="22"/>
  <c r="S428" i="22" s="1"/>
  <c r="AE471" i="8"/>
  <c r="AE534" i="8" s="1"/>
  <c r="AE408" i="8"/>
  <c r="AF417" i="8"/>
  <c r="AF480" i="8"/>
  <c r="AF543" i="8" s="1"/>
  <c r="AC461" i="8"/>
  <c r="AC524" i="8" s="1"/>
  <c r="AC429" i="8"/>
  <c r="AF487" i="8"/>
  <c r="AF550" i="8" s="1"/>
  <c r="AF424" i="8"/>
  <c r="S412" i="22"/>
  <c r="S507" i="22" s="1"/>
  <c r="S391" i="22"/>
  <c r="S486" i="22" s="1"/>
  <c r="S406" i="22"/>
  <c r="S470" i="22" s="1"/>
  <c r="S407" i="22"/>
  <c r="S502" i="22" s="1"/>
  <c r="U290" i="21"/>
  <c r="U291" i="21"/>
  <c r="U292" i="21"/>
  <c r="U294" i="21"/>
  <c r="U295" i="21"/>
  <c r="U296" i="21"/>
  <c r="U307" i="21"/>
  <c r="U341" i="21" s="1"/>
  <c r="V241" i="21" s="1"/>
  <c r="T500" i="21"/>
  <c r="T531" i="21"/>
  <c r="U308" i="21"/>
  <c r="U342" i="21" s="1"/>
  <c r="V242" i="21" s="1"/>
  <c r="T532" i="21"/>
  <c r="U309" i="21"/>
  <c r="U343" i="21" s="1"/>
  <c r="V243" i="21" s="1"/>
  <c r="T533" i="21"/>
  <c r="U311" i="21"/>
  <c r="U345" i="21" s="1"/>
  <c r="V245" i="21" s="1"/>
  <c r="T504" i="21"/>
  <c r="U312" i="21"/>
  <c r="U346" i="21" s="1"/>
  <c r="V246" i="21" s="1"/>
  <c r="T505" i="21"/>
  <c r="U313" i="21"/>
  <c r="U347" i="21" s="1"/>
  <c r="V247" i="21" s="1"/>
  <c r="T506" i="21"/>
  <c r="T321" i="21"/>
  <c r="T355" i="21" s="1"/>
  <c r="U255" i="21" s="1"/>
  <c r="S545" i="21"/>
  <c r="T320" i="21"/>
  <c r="T354" i="21" s="1"/>
  <c r="U254" i="21" s="1"/>
  <c r="S544" i="21"/>
  <c r="T319" i="21"/>
  <c r="T353" i="21" s="1"/>
  <c r="U253" i="21" s="1"/>
  <c r="S543" i="21"/>
  <c r="T317" i="21"/>
  <c r="T351" i="21" s="1"/>
  <c r="U251" i="21" s="1"/>
  <c r="S510" i="21"/>
  <c r="T316" i="21"/>
  <c r="T350" i="21" s="1"/>
  <c r="U250" i="21" s="1"/>
  <c r="S509" i="21"/>
  <c r="S540" i="21"/>
  <c r="T315" i="21"/>
  <c r="T349" i="21" s="1"/>
  <c r="U249" i="21" s="1"/>
  <c r="S539" i="21"/>
  <c r="T337" i="21"/>
  <c r="T371" i="21" s="1"/>
  <c r="U271" i="21" s="1"/>
  <c r="S561" i="21"/>
  <c r="T336" i="21"/>
  <c r="T370" i="21" s="1"/>
  <c r="U270" i="21" s="1"/>
  <c r="T335" i="21"/>
  <c r="T369" i="21" s="1"/>
  <c r="U269" i="21" s="1"/>
  <c r="S528" i="21"/>
  <c r="S559" i="21"/>
  <c r="T333" i="21"/>
  <c r="T367" i="21" s="1"/>
  <c r="U267" i="21" s="1"/>
  <c r="S526" i="21"/>
  <c r="T332" i="21"/>
  <c r="T366" i="21" s="1"/>
  <c r="U266" i="21" s="1"/>
  <c r="S556" i="21"/>
  <c r="T331" i="21"/>
  <c r="T365" i="21" s="1"/>
  <c r="U265" i="21" s="1"/>
  <c r="S524" i="21"/>
  <c r="S366" i="22"/>
  <c r="T266" i="22" s="1"/>
  <c r="S398" i="22"/>
  <c r="S367" i="22"/>
  <c r="T267" i="22" s="1"/>
  <c r="S399" i="22"/>
  <c r="S368" i="22"/>
  <c r="T268" i="22" s="1"/>
  <c r="S400" i="22"/>
  <c r="S370" i="22"/>
  <c r="T270" i="22" s="1"/>
  <c r="S402" i="22"/>
  <c r="S371" i="22"/>
  <c r="T271" i="22" s="1"/>
  <c r="S403" i="22"/>
  <c r="S372" i="22"/>
  <c r="T272" i="22" s="1"/>
  <c r="S404" i="22"/>
  <c r="S322" i="22"/>
  <c r="S356" i="22" s="1"/>
  <c r="T256" i="22" s="1"/>
  <c r="R515" i="22"/>
  <c r="R546" i="22"/>
  <c r="S321" i="22"/>
  <c r="S355" i="22" s="1"/>
  <c r="T255" i="22" s="1"/>
  <c r="R514" i="22"/>
  <c r="R545" i="22"/>
  <c r="S320" i="22"/>
  <c r="S354" i="22" s="1"/>
  <c r="T254" i="22" s="1"/>
  <c r="R513" i="22"/>
  <c r="R544" i="22"/>
  <c r="S318" i="22"/>
  <c r="S352" i="22" s="1"/>
  <c r="T252" i="22" s="1"/>
  <c r="R511" i="22"/>
  <c r="R542" i="22"/>
  <c r="S317" i="22"/>
  <c r="S351" i="22" s="1"/>
  <c r="T251" i="22" s="1"/>
  <c r="R510" i="22"/>
  <c r="R541" i="22"/>
  <c r="S316" i="22"/>
  <c r="S350" i="22" s="1"/>
  <c r="T250" i="22" s="1"/>
  <c r="R509" i="22"/>
  <c r="R540" i="22"/>
  <c r="T291" i="22"/>
  <c r="T292" i="22"/>
  <c r="T293" i="22"/>
  <c r="T295" i="22"/>
  <c r="T296" i="22"/>
  <c r="T297" i="22"/>
  <c r="T307" i="22"/>
  <c r="T308" i="22"/>
  <c r="T309" i="22"/>
  <c r="T311" i="22"/>
  <c r="T312" i="22"/>
  <c r="T313" i="22"/>
  <c r="AD443" i="8"/>
  <c r="AD506" i="8" s="1"/>
  <c r="AH384" i="8"/>
  <c r="AH416" i="8" s="1"/>
  <c r="AF403" i="8"/>
  <c r="AF498" i="8" s="1"/>
  <c r="AF561" i="8" s="1"/>
  <c r="AD474" i="8"/>
  <c r="AD537" i="8" s="1"/>
  <c r="AJ464" i="8"/>
  <c r="AJ527" i="8" s="1"/>
  <c r="AG491" i="8"/>
  <c r="AG554" i="8" s="1"/>
  <c r="AG428" i="8"/>
  <c r="AJ495" i="8"/>
  <c r="AJ558" i="8" s="1"/>
  <c r="AE379" i="8"/>
  <c r="AE443" i="8" s="1"/>
  <c r="AE455" i="8"/>
  <c r="AE518" i="8" s="1"/>
  <c r="AE486" i="8"/>
  <c r="AE549" i="8" s="1"/>
  <c r="AC375" i="8"/>
  <c r="AC407" i="8" s="1"/>
  <c r="AD397" i="8"/>
  <c r="AD492" i="8" s="1"/>
  <c r="AD555" i="8" s="1"/>
  <c r="AF381" i="8"/>
  <c r="AF413" i="8" s="1"/>
  <c r="AH405" i="8"/>
  <c r="AH469" i="8" s="1"/>
  <c r="AH532" i="8" s="1"/>
  <c r="AG385" i="8"/>
  <c r="AG449" i="8" s="1"/>
  <c r="AG512" i="8" s="1"/>
  <c r="AD472" i="8"/>
  <c r="AD535" i="8" s="1"/>
  <c r="AG523" i="8"/>
  <c r="AD441" i="8"/>
  <c r="AD504" i="8" s="1"/>
  <c r="AF383" i="8"/>
  <c r="AF478" i="8" s="1"/>
  <c r="AF541" i="8" s="1"/>
  <c r="AD427" i="8"/>
  <c r="AD490" i="8"/>
  <c r="AD553" i="8" s="1"/>
  <c r="AD459" i="8"/>
  <c r="AD522" i="8" s="1"/>
  <c r="AG380" i="8"/>
  <c r="AF393" i="8"/>
  <c r="AE404" i="8"/>
  <c r="AI321" i="8"/>
  <c r="AI355" i="8" s="1"/>
  <c r="AJ255" i="8" s="1"/>
  <c r="AJ288" i="8" s="1"/>
  <c r="AD309" i="8"/>
  <c r="AD343" i="8" s="1"/>
  <c r="AE243" i="8" s="1"/>
  <c r="AG289" i="8"/>
  <c r="AG284" i="8"/>
  <c r="AF310" i="8"/>
  <c r="AF344" i="8" s="1"/>
  <c r="AG244" i="8" s="1"/>
  <c r="AI302" i="8"/>
  <c r="AH387" i="8"/>
  <c r="AH286" i="8"/>
  <c r="AH333" i="8"/>
  <c r="AH367" i="8" s="1"/>
  <c r="AI267" i="8" s="1"/>
  <c r="AE323" i="8"/>
  <c r="AE357" i="8" s="1"/>
  <c r="AF257" i="8" s="1"/>
  <c r="AF290" i="8" s="1"/>
  <c r="AG326" i="8"/>
  <c r="AG360" i="8" s="1"/>
  <c r="AH260" i="8" s="1"/>
  <c r="AG315" i="8"/>
  <c r="AG349" i="8" s="1"/>
  <c r="AH249" i="8" s="1"/>
  <c r="AF280" i="8"/>
  <c r="AI285" i="8"/>
  <c r="AF338" i="8"/>
  <c r="AF372" i="8" s="1"/>
  <c r="AG272" i="8" s="1"/>
  <c r="AE311" i="8"/>
  <c r="AE345" i="8" s="1"/>
  <c r="AF245" i="8" s="1"/>
  <c r="AK334" i="8"/>
  <c r="AK368" i="8" s="1"/>
  <c r="AL268" i="8" s="1"/>
  <c r="AL301" i="8" s="1"/>
  <c r="AH330" i="8"/>
  <c r="AH364" i="8" s="1"/>
  <c r="AI264" i="8" s="1"/>
  <c r="AI297" i="8" s="1"/>
  <c r="AF325" i="8"/>
  <c r="AF359" i="8" s="1"/>
  <c r="AG259" i="8" s="1"/>
  <c r="AG292" i="8" s="1"/>
  <c r="AG327" i="8"/>
  <c r="AG361" i="8" s="1"/>
  <c r="AH261" i="8" s="1"/>
  <c r="AI339" i="8"/>
  <c r="AI373" i="8" s="1"/>
  <c r="AJ273" i="8" s="1"/>
  <c r="AH281" i="8"/>
  <c r="AE329" i="8"/>
  <c r="AE363" i="8" s="1"/>
  <c r="AF263" i="8" s="1"/>
  <c r="AE331" i="8"/>
  <c r="AE365" i="8" s="1"/>
  <c r="AF265" i="8" s="1"/>
  <c r="AG337" i="8"/>
  <c r="AG371" i="8" s="1"/>
  <c r="AH271" i="8" s="1"/>
  <c r="AF420" i="8" l="1"/>
  <c r="AF452" i="8"/>
  <c r="AF515" i="8" s="1"/>
  <c r="S474" i="22"/>
  <c r="S537" i="22" s="1"/>
  <c r="T425" i="21"/>
  <c r="S505" i="22"/>
  <c r="S568" i="22" s="1"/>
  <c r="T426" i="21"/>
  <c r="T489" i="21"/>
  <c r="T552" i="21" s="1"/>
  <c r="T486" i="21"/>
  <c r="T549" i="21" s="1"/>
  <c r="T455" i="21"/>
  <c r="T518" i="21" s="1"/>
  <c r="S426" i="22"/>
  <c r="S489" i="22"/>
  <c r="S552" i="22" s="1"/>
  <c r="T454" i="21"/>
  <c r="T517" i="21" s="1"/>
  <c r="T485" i="21"/>
  <c r="T548" i="21" s="1"/>
  <c r="T459" i="21"/>
  <c r="T522" i="21" s="1"/>
  <c r="T490" i="21"/>
  <c r="T553" i="21" s="1"/>
  <c r="S427" i="22"/>
  <c r="S443" i="22"/>
  <c r="S490" i="22"/>
  <c r="S553" i="22" s="1"/>
  <c r="S475" i="22"/>
  <c r="S538" i="22" s="1"/>
  <c r="S487" i="22"/>
  <c r="S550" i="22" s="1"/>
  <c r="S422" i="22"/>
  <c r="T421" i="21"/>
  <c r="S485" i="22"/>
  <c r="S548" i="22" s="1"/>
  <c r="S424" i="22"/>
  <c r="T387" i="21"/>
  <c r="T419" i="21" s="1"/>
  <c r="T383" i="21"/>
  <c r="T447" i="21" s="1"/>
  <c r="AH465" i="8"/>
  <c r="AH528" i="8" s="1"/>
  <c r="AH433" i="8"/>
  <c r="S440" i="22"/>
  <c r="S472" i="22"/>
  <c r="S535" i="22" s="1"/>
  <c r="U377" i="21"/>
  <c r="U472" i="21" s="1"/>
  <c r="AG403" i="8"/>
  <c r="AG435" i="8" s="1"/>
  <c r="AF435" i="8"/>
  <c r="AE395" i="8"/>
  <c r="AE427" i="8" s="1"/>
  <c r="T403" i="21"/>
  <c r="T498" i="21" s="1"/>
  <c r="S439" i="22"/>
  <c r="AE389" i="8"/>
  <c r="AE421" i="8" s="1"/>
  <c r="AE506" i="8"/>
  <c r="T399" i="21"/>
  <c r="T494" i="21" s="1"/>
  <c r="AH399" i="8"/>
  <c r="AH431" i="8" s="1"/>
  <c r="S460" i="22"/>
  <c r="S523" i="22" s="1"/>
  <c r="S388" i="22"/>
  <c r="S483" i="22" s="1"/>
  <c r="U373" i="21"/>
  <c r="U468" i="21" s="1"/>
  <c r="T457" i="21"/>
  <c r="T520" i="21" s="1"/>
  <c r="T453" i="21"/>
  <c r="T516" i="21" s="1"/>
  <c r="S491" i="22"/>
  <c r="S554" i="22" s="1"/>
  <c r="AF467" i="8"/>
  <c r="AF530" i="8" s="1"/>
  <c r="S384" i="22"/>
  <c r="S479" i="22" s="1"/>
  <c r="S444" i="22"/>
  <c r="S476" i="22"/>
  <c r="S539" i="22" s="1"/>
  <c r="T397" i="21"/>
  <c r="T492" i="21" s="1"/>
  <c r="T401" i="21"/>
  <c r="T465" i="21" s="1"/>
  <c r="T381" i="21"/>
  <c r="T445" i="21" s="1"/>
  <c r="T385" i="21"/>
  <c r="T449" i="21" s="1"/>
  <c r="U379" i="21"/>
  <c r="U474" i="21" s="1"/>
  <c r="U375" i="21"/>
  <c r="U407" i="21" s="1"/>
  <c r="AH448" i="8"/>
  <c r="AH511" i="8" s="1"/>
  <c r="AH479" i="8"/>
  <c r="AH542" i="8" s="1"/>
  <c r="S387" i="22"/>
  <c r="S482" i="22" s="1"/>
  <c r="T398" i="21"/>
  <c r="T493" i="21" s="1"/>
  <c r="T402" i="21"/>
  <c r="T497" i="21" s="1"/>
  <c r="T382" i="21"/>
  <c r="T477" i="21" s="1"/>
  <c r="T386" i="21"/>
  <c r="T450" i="21" s="1"/>
  <c r="U378" i="21"/>
  <c r="U410" i="21" s="1"/>
  <c r="U374" i="21"/>
  <c r="U469" i="21" s="1"/>
  <c r="AG393" i="8"/>
  <c r="AG488" i="8" s="1"/>
  <c r="S423" i="22"/>
  <c r="S471" i="22"/>
  <c r="S534" i="22" s="1"/>
  <c r="S455" i="22"/>
  <c r="S518" i="22" s="1"/>
  <c r="S438" i="22"/>
  <c r="S501" i="22"/>
  <c r="S564" i="22" s="1"/>
  <c r="AK400" i="8"/>
  <c r="AK464" i="8" s="1"/>
  <c r="AK527" i="8" s="1"/>
  <c r="S382" i="22"/>
  <c r="S477" i="22" s="1"/>
  <c r="S386" i="22"/>
  <c r="S481" i="22" s="1"/>
  <c r="S383" i="22"/>
  <c r="S478" i="22" s="1"/>
  <c r="T346" i="22"/>
  <c r="T380" i="22" s="1"/>
  <c r="U280" i="22" s="1"/>
  <c r="S570" i="22"/>
  <c r="T345" i="22"/>
  <c r="T379" i="22" s="1"/>
  <c r="U279" i="22" s="1"/>
  <c r="S569" i="22"/>
  <c r="T344" i="22"/>
  <c r="T378" i="22" s="1"/>
  <c r="U278" i="22" s="1"/>
  <c r="T342" i="22"/>
  <c r="T376" i="22" s="1"/>
  <c r="U276" i="22" s="1"/>
  <c r="S566" i="22"/>
  <c r="T341" i="22"/>
  <c r="T375" i="22" s="1"/>
  <c r="U275" i="22" s="1"/>
  <c r="S565" i="22"/>
  <c r="T340" i="22"/>
  <c r="T374" i="22" s="1"/>
  <c r="U274" i="22" s="1"/>
  <c r="S533" i="22"/>
  <c r="T330" i="22"/>
  <c r="T364" i="22" s="1"/>
  <c r="U264" i="22" s="1"/>
  <c r="T329" i="22"/>
  <c r="T363" i="22" s="1"/>
  <c r="U263" i="22" s="1"/>
  <c r="S522" i="22"/>
  <c r="T328" i="22"/>
  <c r="T362" i="22" s="1"/>
  <c r="U262" i="22" s="1"/>
  <c r="S521" i="22"/>
  <c r="T326" i="22"/>
  <c r="T360" i="22" s="1"/>
  <c r="U260" i="22" s="1"/>
  <c r="S519" i="22"/>
  <c r="T325" i="22"/>
  <c r="T359" i="22" s="1"/>
  <c r="U259" i="22" s="1"/>
  <c r="S549" i="22"/>
  <c r="T324" i="22"/>
  <c r="T358" i="22" s="1"/>
  <c r="U258" i="22" s="1"/>
  <c r="S517" i="22"/>
  <c r="T283" i="22"/>
  <c r="T284" i="22"/>
  <c r="T285" i="22"/>
  <c r="T287" i="22"/>
  <c r="T288" i="22"/>
  <c r="T289" i="22"/>
  <c r="S499" i="22"/>
  <c r="S468" i="22"/>
  <c r="S436" i="22"/>
  <c r="T305" i="22"/>
  <c r="S498" i="22"/>
  <c r="S467" i="22"/>
  <c r="S435" i="22"/>
  <c r="T304" i="22"/>
  <c r="S497" i="22"/>
  <c r="S466" i="22"/>
  <c r="S434" i="22"/>
  <c r="T303" i="22"/>
  <c r="S495" i="22"/>
  <c r="S464" i="22"/>
  <c r="S432" i="22"/>
  <c r="T301" i="22"/>
  <c r="S494" i="22"/>
  <c r="S463" i="22"/>
  <c r="S431" i="22"/>
  <c r="T300" i="22"/>
  <c r="S493" i="22"/>
  <c r="S462" i="22"/>
  <c r="S430" i="22"/>
  <c r="T299" i="22"/>
  <c r="U298" i="21"/>
  <c r="U299" i="21"/>
  <c r="U300" i="21"/>
  <c r="U302" i="21"/>
  <c r="U303" i="21"/>
  <c r="U304" i="21"/>
  <c r="U282" i="21"/>
  <c r="U283" i="21"/>
  <c r="U284" i="21"/>
  <c r="U286" i="21"/>
  <c r="U287" i="21"/>
  <c r="U288" i="21"/>
  <c r="V280" i="21"/>
  <c r="V279" i="21"/>
  <c r="V278" i="21"/>
  <c r="V276" i="21"/>
  <c r="V275" i="21"/>
  <c r="V274" i="21"/>
  <c r="U329" i="21"/>
  <c r="U363" i="21" s="1"/>
  <c r="V263" i="21" s="1"/>
  <c r="U328" i="21"/>
  <c r="U362" i="21" s="1"/>
  <c r="V262" i="21" s="1"/>
  <c r="T521" i="21"/>
  <c r="U327" i="21"/>
  <c r="U361" i="21" s="1"/>
  <c r="V261" i="21" s="1"/>
  <c r="T551" i="21"/>
  <c r="U325" i="21"/>
  <c r="U359" i="21" s="1"/>
  <c r="V259" i="21" s="1"/>
  <c r="U324" i="21"/>
  <c r="U358" i="21" s="1"/>
  <c r="V258" i="21" s="1"/>
  <c r="U323" i="21"/>
  <c r="U357" i="21" s="1"/>
  <c r="V257" i="21" s="1"/>
  <c r="T547" i="21"/>
  <c r="AE377" i="8"/>
  <c r="AE409" i="8" s="1"/>
  <c r="AF391" i="8"/>
  <c r="AF455" i="8" s="1"/>
  <c r="AF518" i="8" s="1"/>
  <c r="AE411" i="8"/>
  <c r="AC470" i="8"/>
  <c r="AC533" i="8" s="1"/>
  <c r="AE474" i="8"/>
  <c r="AE537" i="8" s="1"/>
  <c r="AC439" i="8"/>
  <c r="AC502" i="8" s="1"/>
  <c r="AG480" i="8"/>
  <c r="AG543" i="8" s="1"/>
  <c r="AG417" i="8"/>
  <c r="AF445" i="8"/>
  <c r="AF508" i="8" s="1"/>
  <c r="AH500" i="8"/>
  <c r="AH563" i="8" s="1"/>
  <c r="AH437" i="8"/>
  <c r="AF476" i="8"/>
  <c r="AF539" i="8" s="1"/>
  <c r="AF415" i="8"/>
  <c r="AD429" i="8"/>
  <c r="AD461" i="8"/>
  <c r="AD524" i="8" s="1"/>
  <c r="AD375" i="8"/>
  <c r="AD407" i="8" s="1"/>
  <c r="AF447" i="8"/>
  <c r="AF510" i="8" s="1"/>
  <c r="AF376" i="8"/>
  <c r="AF440" i="8" s="1"/>
  <c r="AF503" i="8" s="1"/>
  <c r="AF404" i="8"/>
  <c r="AG412" i="8"/>
  <c r="AG444" i="8"/>
  <c r="AG507" i="8" s="1"/>
  <c r="AG475" i="8"/>
  <c r="AG538" i="8" s="1"/>
  <c r="AH396" i="8"/>
  <c r="AF425" i="8"/>
  <c r="AF488" i="8"/>
  <c r="AF551" i="8" s="1"/>
  <c r="AF457" i="8"/>
  <c r="AF520" i="8" s="1"/>
  <c r="AH419" i="8"/>
  <c r="AH482" i="8"/>
  <c r="AH545" i="8" s="1"/>
  <c r="AH451" i="8"/>
  <c r="AH514" i="8" s="1"/>
  <c r="AE436" i="8"/>
  <c r="AE468" i="8"/>
  <c r="AE531" i="8" s="1"/>
  <c r="AE499" i="8"/>
  <c r="AE562" i="8" s="1"/>
  <c r="AI387" i="8"/>
  <c r="AE397" i="8"/>
  <c r="AG381" i="8"/>
  <c r="AI300" i="8"/>
  <c r="AG325" i="8"/>
  <c r="AG359" i="8" s="1"/>
  <c r="AH259" i="8" s="1"/>
  <c r="AL334" i="8"/>
  <c r="AL368" i="8" s="1"/>
  <c r="AM268" i="8" s="1"/>
  <c r="AI330" i="8"/>
  <c r="AI364" i="8" s="1"/>
  <c r="AJ264" i="8" s="1"/>
  <c r="AH294" i="8"/>
  <c r="AF278" i="8"/>
  <c r="AG317" i="8"/>
  <c r="AG351" i="8" s="1"/>
  <c r="AH251" i="8" s="1"/>
  <c r="AF296" i="8"/>
  <c r="AF313" i="8"/>
  <c r="AF347" i="8" s="1"/>
  <c r="AG247" i="8" s="1"/>
  <c r="AG280" i="8" s="1"/>
  <c r="AF323" i="8"/>
  <c r="AF357" i="8" s="1"/>
  <c r="AG257" i="8" s="1"/>
  <c r="AH319" i="8"/>
  <c r="AH353" i="8" s="1"/>
  <c r="AI253" i="8" s="1"/>
  <c r="AG305" i="8"/>
  <c r="AI318" i="8"/>
  <c r="AI352" i="8" s="1"/>
  <c r="AJ252" i="8" s="1"/>
  <c r="AJ285" i="8" s="1"/>
  <c r="AE276" i="8"/>
  <c r="AJ306" i="8"/>
  <c r="AG277" i="8"/>
  <c r="AF298" i="8"/>
  <c r="AG322" i="8"/>
  <c r="AG356" i="8" s="1"/>
  <c r="AH256" i="8" s="1"/>
  <c r="AH314" i="8"/>
  <c r="AH348" i="8" s="1"/>
  <c r="AI248" i="8" s="1"/>
  <c r="AH282" i="8"/>
  <c r="AH293" i="8"/>
  <c r="AI335" i="8"/>
  <c r="AI369" i="8" s="1"/>
  <c r="AJ269" i="8" s="1"/>
  <c r="AH304" i="8"/>
  <c r="AI405" i="8"/>
  <c r="AG392" i="8"/>
  <c r="AJ321" i="8"/>
  <c r="AJ355" i="8" s="1"/>
  <c r="AK255" i="8" s="1"/>
  <c r="U437" i="21" l="1"/>
  <c r="U438" i="21"/>
  <c r="U501" i="21" s="1"/>
  <c r="T415" i="21"/>
  <c r="T496" i="21"/>
  <c r="T559" i="21" s="1"/>
  <c r="AG467" i="8"/>
  <c r="T480" i="21"/>
  <c r="T543" i="21" s="1"/>
  <c r="AE484" i="8"/>
  <c r="AE547" i="8" s="1"/>
  <c r="T482" i="21"/>
  <c r="T545" i="21" s="1"/>
  <c r="AG498" i="8"/>
  <c r="AG561" i="8" s="1"/>
  <c r="T417" i="21"/>
  <c r="T451" i="21"/>
  <c r="T514" i="21" s="1"/>
  <c r="AG457" i="8"/>
  <c r="AG520" i="8" s="1"/>
  <c r="U473" i="21"/>
  <c r="U536" i="21" s="1"/>
  <c r="AG425" i="8"/>
  <c r="T481" i="21"/>
  <c r="T544" i="21" s="1"/>
  <c r="U442" i="21"/>
  <c r="U505" i="21" s="1"/>
  <c r="T418" i="21"/>
  <c r="T433" i="21"/>
  <c r="T414" i="21"/>
  <c r="AE453" i="8"/>
  <c r="AE516" i="8" s="1"/>
  <c r="S416" i="22"/>
  <c r="AE459" i="8"/>
  <c r="AE522" i="8" s="1"/>
  <c r="AE490" i="8"/>
  <c r="AE553" i="8" s="1"/>
  <c r="T435" i="21"/>
  <c r="T467" i="21"/>
  <c r="T461" i="21"/>
  <c r="T524" i="21" s="1"/>
  <c r="U409" i="21"/>
  <c r="U441" i="21"/>
  <c r="U504" i="21" s="1"/>
  <c r="AH463" i="8"/>
  <c r="AH526" i="8" s="1"/>
  <c r="T478" i="21"/>
  <c r="T541" i="21" s="1"/>
  <c r="AH494" i="8"/>
  <c r="AH557" i="8" s="1"/>
  <c r="S452" i="22"/>
  <c r="S515" i="22" s="1"/>
  <c r="S448" i="22"/>
  <c r="S511" i="22" s="1"/>
  <c r="T396" i="22"/>
  <c r="T491" i="22" s="1"/>
  <c r="S420" i="22"/>
  <c r="T431" i="21"/>
  <c r="T463" i="21"/>
  <c r="T526" i="21" s="1"/>
  <c r="U439" i="21"/>
  <c r="U502" i="21" s="1"/>
  <c r="T430" i="21"/>
  <c r="T462" i="21"/>
  <c r="T525" i="21" s="1"/>
  <c r="T429" i="21"/>
  <c r="T446" i="21"/>
  <c r="T509" i="21" s="1"/>
  <c r="U470" i="21"/>
  <c r="U533" i="21" s="1"/>
  <c r="T434" i="21"/>
  <c r="T466" i="21"/>
  <c r="T529" i="21" s="1"/>
  <c r="S414" i="22"/>
  <c r="S446" i="22"/>
  <c r="S509" i="22" s="1"/>
  <c r="U406" i="21"/>
  <c r="T476" i="21"/>
  <c r="T539" i="21" s="1"/>
  <c r="S419" i="22"/>
  <c r="S451" i="22"/>
  <c r="S514" i="22" s="1"/>
  <c r="AG530" i="8"/>
  <c r="U390" i="21"/>
  <c r="U422" i="21" s="1"/>
  <c r="S447" i="22"/>
  <c r="S510" i="22" s="1"/>
  <c r="U394" i="21"/>
  <c r="U458" i="21" s="1"/>
  <c r="U411" i="21"/>
  <c r="T413" i="21"/>
  <c r="U443" i="21"/>
  <c r="U506" i="21" s="1"/>
  <c r="AI384" i="8"/>
  <c r="AI416" i="8" s="1"/>
  <c r="U405" i="21"/>
  <c r="T411" i="22"/>
  <c r="T475" i="22" s="1"/>
  <c r="U391" i="21"/>
  <c r="U423" i="21" s="1"/>
  <c r="U395" i="21"/>
  <c r="U490" i="21" s="1"/>
  <c r="T395" i="22"/>
  <c r="T459" i="22" s="1"/>
  <c r="T408" i="22"/>
  <c r="T503" i="22" s="1"/>
  <c r="T412" i="22"/>
  <c r="T507" i="22" s="1"/>
  <c r="U389" i="21"/>
  <c r="U453" i="21" s="1"/>
  <c r="U393" i="21"/>
  <c r="U457" i="21" s="1"/>
  <c r="S415" i="22"/>
  <c r="T410" i="22"/>
  <c r="T474" i="22" s="1"/>
  <c r="AK432" i="8"/>
  <c r="AK495" i="8"/>
  <c r="AK558" i="8" s="1"/>
  <c r="T390" i="22"/>
  <c r="T485" i="22" s="1"/>
  <c r="S418" i="22"/>
  <c r="S450" i="22"/>
  <c r="S513" i="22" s="1"/>
  <c r="T394" i="22"/>
  <c r="T458" i="22" s="1"/>
  <c r="AF389" i="8"/>
  <c r="AF484" i="8" s="1"/>
  <c r="AE441" i="8"/>
  <c r="AE504" i="8" s="1"/>
  <c r="AF423" i="8"/>
  <c r="AF486" i="8"/>
  <c r="AF549" i="8" s="1"/>
  <c r="AE472" i="8"/>
  <c r="AE535" i="8" s="1"/>
  <c r="T392" i="22"/>
  <c r="T424" i="22" s="1"/>
  <c r="T391" i="22"/>
  <c r="T486" i="22" s="1"/>
  <c r="T406" i="22"/>
  <c r="T470" i="22" s="1"/>
  <c r="T407" i="22"/>
  <c r="T439" i="22" s="1"/>
  <c r="V290" i="21"/>
  <c r="V291" i="21"/>
  <c r="V292" i="21"/>
  <c r="V294" i="21"/>
  <c r="V295" i="21"/>
  <c r="V296" i="21"/>
  <c r="V307" i="21"/>
  <c r="V341" i="21" s="1"/>
  <c r="W241" i="21" s="1"/>
  <c r="U500" i="21"/>
  <c r="U531" i="21"/>
  <c r="V308" i="21"/>
  <c r="V342" i="21" s="1"/>
  <c r="W242" i="21" s="1"/>
  <c r="U532" i="21"/>
  <c r="V309" i="21"/>
  <c r="V343" i="21" s="1"/>
  <c r="W243" i="21" s="1"/>
  <c r="V311" i="21"/>
  <c r="V345" i="21" s="1"/>
  <c r="W245" i="21" s="1"/>
  <c r="U535" i="21"/>
  <c r="V312" i="21"/>
  <c r="V346" i="21" s="1"/>
  <c r="W246" i="21" s="1"/>
  <c r="V313" i="21"/>
  <c r="V347" i="21" s="1"/>
  <c r="W247" i="21" s="1"/>
  <c r="U537" i="21"/>
  <c r="U321" i="21"/>
  <c r="U355" i="21" s="1"/>
  <c r="V255" i="21" s="1"/>
  <c r="U320" i="21"/>
  <c r="U354" i="21" s="1"/>
  <c r="V254" i="21" s="1"/>
  <c r="T513" i="21"/>
  <c r="U319" i="21"/>
  <c r="U353" i="21" s="1"/>
  <c r="V253" i="21" s="1"/>
  <c r="T512" i="21"/>
  <c r="U317" i="21"/>
  <c r="U351" i="21" s="1"/>
  <c r="V251" i="21" s="1"/>
  <c r="T510" i="21"/>
  <c r="U316" i="21"/>
  <c r="U350" i="21" s="1"/>
  <c r="V250" i="21" s="1"/>
  <c r="T540" i="21"/>
  <c r="U315" i="21"/>
  <c r="U349" i="21" s="1"/>
  <c r="V249" i="21" s="1"/>
  <c r="T508" i="21"/>
  <c r="U337" i="21"/>
  <c r="U371" i="21" s="1"/>
  <c r="V271" i="21" s="1"/>
  <c r="T530" i="21"/>
  <c r="T561" i="21"/>
  <c r="U336" i="21"/>
  <c r="U370" i="21" s="1"/>
  <c r="V270" i="21" s="1"/>
  <c r="T560" i="21"/>
  <c r="U335" i="21"/>
  <c r="U369" i="21" s="1"/>
  <c r="V269" i="21" s="1"/>
  <c r="T528" i="21"/>
  <c r="U333" i="21"/>
  <c r="U367" i="21" s="1"/>
  <c r="V267" i="21" s="1"/>
  <c r="T557" i="21"/>
  <c r="U332" i="21"/>
  <c r="U366" i="21" s="1"/>
  <c r="V266" i="21" s="1"/>
  <c r="T556" i="21"/>
  <c r="U331" i="21"/>
  <c r="U365" i="21" s="1"/>
  <c r="V265" i="21" s="1"/>
  <c r="T555" i="21"/>
  <c r="T332" i="22"/>
  <c r="T366" i="22" s="1"/>
  <c r="U266" i="22" s="1"/>
  <c r="S525" i="22"/>
  <c r="S556" i="22"/>
  <c r="T333" i="22"/>
  <c r="T367" i="22" s="1"/>
  <c r="U267" i="22" s="1"/>
  <c r="S526" i="22"/>
  <c r="S557" i="22"/>
  <c r="T334" i="22"/>
  <c r="T368" i="22" s="1"/>
  <c r="U268" i="22" s="1"/>
  <c r="S527" i="22"/>
  <c r="S558" i="22"/>
  <c r="T336" i="22"/>
  <c r="T370" i="22" s="1"/>
  <c r="U270" i="22" s="1"/>
  <c r="S529" i="22"/>
  <c r="S560" i="22"/>
  <c r="T337" i="22"/>
  <c r="T371" i="22" s="1"/>
  <c r="U271" i="22" s="1"/>
  <c r="S530" i="22"/>
  <c r="S561" i="22"/>
  <c r="T338" i="22"/>
  <c r="T372" i="22" s="1"/>
  <c r="U272" i="22" s="1"/>
  <c r="S531" i="22"/>
  <c r="S562" i="22"/>
  <c r="T322" i="22"/>
  <c r="T356" i="22" s="1"/>
  <c r="U256" i="22" s="1"/>
  <c r="S546" i="22"/>
  <c r="T321" i="22"/>
  <c r="T355" i="22" s="1"/>
  <c r="U255" i="22" s="1"/>
  <c r="S545" i="22"/>
  <c r="T320" i="22"/>
  <c r="T354" i="22" s="1"/>
  <c r="U254" i="22" s="1"/>
  <c r="S544" i="22"/>
  <c r="T318" i="22"/>
  <c r="T352" i="22" s="1"/>
  <c r="U252" i="22" s="1"/>
  <c r="S542" i="22"/>
  <c r="T317" i="22"/>
  <c r="T351" i="22" s="1"/>
  <c r="U251" i="22" s="1"/>
  <c r="S541" i="22"/>
  <c r="T316" i="22"/>
  <c r="T350" i="22" s="1"/>
  <c r="U250" i="22" s="1"/>
  <c r="S540" i="22"/>
  <c r="U291" i="22"/>
  <c r="U292" i="22"/>
  <c r="U293" i="22"/>
  <c r="U295" i="22"/>
  <c r="U296" i="22"/>
  <c r="U297" i="22"/>
  <c r="U307" i="22"/>
  <c r="U308" i="22"/>
  <c r="U309" i="22"/>
  <c r="U311" i="22"/>
  <c r="U312" i="22"/>
  <c r="U313" i="22"/>
  <c r="AG391" i="8"/>
  <c r="AG423" i="8" s="1"/>
  <c r="AG388" i="8"/>
  <c r="AG420" i="8" s="1"/>
  <c r="AD439" i="8"/>
  <c r="AD502" i="8" s="1"/>
  <c r="AF408" i="8"/>
  <c r="AD470" i="8"/>
  <c r="AD533" i="8" s="1"/>
  <c r="AF471" i="8"/>
  <c r="AF534" i="8" s="1"/>
  <c r="AH380" i="8"/>
  <c r="AH412" i="8" s="1"/>
  <c r="AL400" i="8"/>
  <c r="AL495" i="8" s="1"/>
  <c r="AI396" i="8"/>
  <c r="AI491" i="8" s="1"/>
  <c r="AG551" i="8"/>
  <c r="AI401" i="8"/>
  <c r="AI433" i="8" s="1"/>
  <c r="AG383" i="8"/>
  <c r="AG478" i="8" s="1"/>
  <c r="AG541" i="8" s="1"/>
  <c r="AH385" i="8"/>
  <c r="AH417" i="8" s="1"/>
  <c r="AF436" i="8"/>
  <c r="AF499" i="8"/>
  <c r="AF562" i="8" s="1"/>
  <c r="AF468" i="8"/>
  <c r="AF531" i="8" s="1"/>
  <c r="AE429" i="8"/>
  <c r="AE492" i="8"/>
  <c r="AE555" i="8" s="1"/>
  <c r="AE461" i="8"/>
  <c r="AE524" i="8" s="1"/>
  <c r="AG413" i="8"/>
  <c r="AG476" i="8"/>
  <c r="AG539" i="8" s="1"/>
  <c r="AG445" i="8"/>
  <c r="AG508" i="8" s="1"/>
  <c r="AH428" i="8"/>
  <c r="AH460" i="8"/>
  <c r="AH523" i="8" s="1"/>
  <c r="AH491" i="8"/>
  <c r="AH554" i="8" s="1"/>
  <c r="AI419" i="8"/>
  <c r="AI482" i="8"/>
  <c r="AI545" i="8" s="1"/>
  <c r="AI451" i="8"/>
  <c r="AI514" i="8" s="1"/>
  <c r="AJ387" i="8"/>
  <c r="AG424" i="8"/>
  <c r="AG487" i="8"/>
  <c r="AG550" i="8" s="1"/>
  <c r="AG456" i="8"/>
  <c r="AG519" i="8" s="1"/>
  <c r="AI437" i="8"/>
  <c r="AI469" i="8"/>
  <c r="AI532" i="8" s="1"/>
  <c r="AI500" i="8"/>
  <c r="AI563" i="8" s="1"/>
  <c r="AF379" i="8"/>
  <c r="AG313" i="8"/>
  <c r="AG347" i="8" s="1"/>
  <c r="AH247" i="8" s="1"/>
  <c r="AF331" i="8"/>
  <c r="AF365" i="8" s="1"/>
  <c r="AG265" i="8" s="1"/>
  <c r="AH315" i="8"/>
  <c r="AH349" i="8" s="1"/>
  <c r="AI249" i="8" s="1"/>
  <c r="AF329" i="8"/>
  <c r="AF363" i="8" s="1"/>
  <c r="AG263" i="8" s="1"/>
  <c r="AG310" i="8"/>
  <c r="AG344" i="8" s="1"/>
  <c r="AH244" i="8" s="1"/>
  <c r="AH327" i="8"/>
  <c r="AH361" i="8" s="1"/>
  <c r="AI261" i="8" s="1"/>
  <c r="AE309" i="8"/>
  <c r="AE343" i="8" s="1"/>
  <c r="AF243" i="8" s="1"/>
  <c r="AG338" i="8"/>
  <c r="AG372" i="8" s="1"/>
  <c r="AH272" i="8" s="1"/>
  <c r="AH305" i="8" s="1"/>
  <c r="AH289" i="8"/>
  <c r="AF311" i="8"/>
  <c r="AF345" i="8" s="1"/>
  <c r="AG245" i="8" s="1"/>
  <c r="AJ339" i="8"/>
  <c r="AJ373" i="8" s="1"/>
  <c r="AK273" i="8" s="1"/>
  <c r="AK306" i="8" s="1"/>
  <c r="AJ302" i="8"/>
  <c r="AH292" i="8"/>
  <c r="AG290" i="8"/>
  <c r="AJ297" i="8"/>
  <c r="AM301" i="8"/>
  <c r="AI281" i="8"/>
  <c r="AH284" i="8"/>
  <c r="AK288" i="8"/>
  <c r="AH337" i="8"/>
  <c r="AH371" i="8" s="1"/>
  <c r="AI271" i="8" s="1"/>
  <c r="AJ318" i="8"/>
  <c r="AJ352" i="8" s="1"/>
  <c r="AK252" i="8" s="1"/>
  <c r="AH326" i="8"/>
  <c r="AH360" i="8" s="1"/>
  <c r="AI260" i="8" s="1"/>
  <c r="AI286" i="8"/>
  <c r="AI333" i="8"/>
  <c r="AI367" i="8" s="1"/>
  <c r="AJ267" i="8" s="1"/>
  <c r="AF547" i="8" l="1"/>
  <c r="AF453" i="8"/>
  <c r="AF516" i="8" s="1"/>
  <c r="AF421" i="8"/>
  <c r="U425" i="21"/>
  <c r="U488" i="21"/>
  <c r="U551" i="21" s="1"/>
  <c r="AI448" i="8"/>
  <c r="AI511" i="8" s="1"/>
  <c r="T426" i="22"/>
  <c r="T489" i="22"/>
  <c r="T552" i="22" s="1"/>
  <c r="AI479" i="8"/>
  <c r="AI542" i="8" s="1"/>
  <c r="T428" i="22"/>
  <c r="T460" i="22"/>
  <c r="T523" i="22" s="1"/>
  <c r="T490" i="22"/>
  <c r="T553" i="22" s="1"/>
  <c r="T423" i="22"/>
  <c r="T455" i="22"/>
  <c r="T518" i="22" s="1"/>
  <c r="U454" i="21"/>
  <c r="U517" i="21" s="1"/>
  <c r="U485" i="21"/>
  <c r="U548" i="21" s="1"/>
  <c r="U421" i="21"/>
  <c r="T422" i="22"/>
  <c r="T440" i="22"/>
  <c r="T472" i="22"/>
  <c r="T535" i="22" s="1"/>
  <c r="U489" i="21"/>
  <c r="U552" i="21" s="1"/>
  <c r="T427" i="22"/>
  <c r="T505" i="22"/>
  <c r="T568" i="22" s="1"/>
  <c r="T443" i="22"/>
  <c r="T403" i="22"/>
  <c r="T498" i="22" s="1"/>
  <c r="U459" i="21"/>
  <c r="U522" i="21" s="1"/>
  <c r="T454" i="22"/>
  <c r="T517" i="22" s="1"/>
  <c r="T506" i="22"/>
  <c r="T569" i="22" s="1"/>
  <c r="T502" i="22"/>
  <c r="T565" i="22" s="1"/>
  <c r="T501" i="22"/>
  <c r="T564" i="22" s="1"/>
  <c r="T471" i="22"/>
  <c r="T534" i="22" s="1"/>
  <c r="T442" i="22"/>
  <c r="T456" i="22"/>
  <c r="T519" i="22" s="1"/>
  <c r="U427" i="21"/>
  <c r="U455" i="21"/>
  <c r="U518" i="21" s="1"/>
  <c r="AI428" i="8"/>
  <c r="U486" i="21"/>
  <c r="U549" i="21" s="1"/>
  <c r="U426" i="21"/>
  <c r="U484" i="21"/>
  <c r="U547" i="21" s="1"/>
  <c r="AI496" i="8"/>
  <c r="AI559" i="8" s="1"/>
  <c r="T444" i="22"/>
  <c r="T476" i="22"/>
  <c r="T539" i="22" s="1"/>
  <c r="T399" i="22"/>
  <c r="T463" i="22" s="1"/>
  <c r="AI460" i="8"/>
  <c r="AI523" i="8" s="1"/>
  <c r="AH393" i="8"/>
  <c r="AH488" i="8" s="1"/>
  <c r="AH551" i="8" s="1"/>
  <c r="T388" i="22"/>
  <c r="T452" i="22" s="1"/>
  <c r="U397" i="21"/>
  <c r="U461" i="21" s="1"/>
  <c r="U401" i="21"/>
  <c r="U496" i="21" s="1"/>
  <c r="U381" i="21"/>
  <c r="U476" i="21" s="1"/>
  <c r="U385" i="21"/>
  <c r="U480" i="21" s="1"/>
  <c r="V379" i="21"/>
  <c r="V474" i="21" s="1"/>
  <c r="V375" i="21"/>
  <c r="V439" i="21" s="1"/>
  <c r="T438" i="22"/>
  <c r="AI465" i="8"/>
  <c r="AI528" i="8" s="1"/>
  <c r="AJ405" i="8"/>
  <c r="AJ437" i="8" s="1"/>
  <c r="T386" i="22"/>
  <c r="T418" i="22" s="1"/>
  <c r="U398" i="21"/>
  <c r="U430" i="21" s="1"/>
  <c r="U402" i="21"/>
  <c r="U434" i="21" s="1"/>
  <c r="U382" i="21"/>
  <c r="U477" i="21" s="1"/>
  <c r="U386" i="21"/>
  <c r="U481" i="21" s="1"/>
  <c r="V378" i="21"/>
  <c r="V473" i="21" s="1"/>
  <c r="V374" i="21"/>
  <c r="V406" i="21" s="1"/>
  <c r="AH475" i="8"/>
  <c r="AH538" i="8" s="1"/>
  <c r="T487" i="22"/>
  <c r="T550" i="22" s="1"/>
  <c r="T387" i="22"/>
  <c r="T419" i="22" s="1"/>
  <c r="U399" i="21"/>
  <c r="U494" i="21" s="1"/>
  <c r="U403" i="21"/>
  <c r="U498" i="21" s="1"/>
  <c r="U383" i="21"/>
  <c r="U478" i="21" s="1"/>
  <c r="U387" i="21"/>
  <c r="U451" i="21" s="1"/>
  <c r="V377" i="21"/>
  <c r="V472" i="21" s="1"/>
  <c r="V373" i="21"/>
  <c r="V468" i="21" s="1"/>
  <c r="AL558" i="8"/>
  <c r="AG455" i="8"/>
  <c r="AG518" i="8" s="1"/>
  <c r="AG483" i="8"/>
  <c r="AG546" i="8" s="1"/>
  <c r="AG486" i="8"/>
  <c r="AG549" i="8" s="1"/>
  <c r="AG452" i="8"/>
  <c r="AG515" i="8" s="1"/>
  <c r="T384" i="22"/>
  <c r="T479" i="22" s="1"/>
  <c r="T402" i="22"/>
  <c r="T434" i="22" s="1"/>
  <c r="T400" i="22"/>
  <c r="T495" i="22" s="1"/>
  <c r="T404" i="22"/>
  <c r="T499" i="22" s="1"/>
  <c r="T383" i="22"/>
  <c r="T478" i="22" s="1"/>
  <c r="T398" i="22"/>
  <c r="T493" i="22" s="1"/>
  <c r="T382" i="22"/>
  <c r="T414" i="22" s="1"/>
  <c r="U346" i="22"/>
  <c r="U380" i="22" s="1"/>
  <c r="V280" i="22" s="1"/>
  <c r="T570" i="22"/>
  <c r="U345" i="22"/>
  <c r="U379" i="22" s="1"/>
  <c r="V279" i="22" s="1"/>
  <c r="T538" i="22"/>
  <c r="U344" i="22"/>
  <c r="U378" i="22" s="1"/>
  <c r="V278" i="22" s="1"/>
  <c r="T537" i="22"/>
  <c r="U342" i="22"/>
  <c r="U376" i="22" s="1"/>
  <c r="V276" i="22" s="1"/>
  <c r="T566" i="22"/>
  <c r="U341" i="22"/>
  <c r="U375" i="22" s="1"/>
  <c r="V275" i="22" s="1"/>
  <c r="U340" i="22"/>
  <c r="U374" i="22" s="1"/>
  <c r="V274" i="22" s="1"/>
  <c r="T533" i="22"/>
  <c r="U330" i="22"/>
  <c r="U364" i="22" s="1"/>
  <c r="V264" i="22" s="1"/>
  <c r="T554" i="22"/>
  <c r="U329" i="22"/>
  <c r="U363" i="22" s="1"/>
  <c r="V263" i="22" s="1"/>
  <c r="T522" i="22"/>
  <c r="U328" i="22"/>
  <c r="U362" i="22" s="1"/>
  <c r="V262" i="22" s="1"/>
  <c r="T521" i="22"/>
  <c r="U326" i="22"/>
  <c r="U360" i="22" s="1"/>
  <c r="V260" i="22" s="1"/>
  <c r="U325" i="22"/>
  <c r="U359" i="22" s="1"/>
  <c r="V259" i="22" s="1"/>
  <c r="T549" i="22"/>
  <c r="U324" i="22"/>
  <c r="U358" i="22" s="1"/>
  <c r="V258" i="22" s="1"/>
  <c r="T548" i="22"/>
  <c r="U283" i="22"/>
  <c r="U284" i="22"/>
  <c r="U285" i="22"/>
  <c r="U287" i="22"/>
  <c r="U288" i="22"/>
  <c r="U289" i="22"/>
  <c r="U305" i="22"/>
  <c r="U304" i="22"/>
  <c r="U303" i="22"/>
  <c r="U301" i="22"/>
  <c r="U300" i="22"/>
  <c r="U299" i="22"/>
  <c r="V298" i="21"/>
  <c r="V299" i="21"/>
  <c r="V300" i="21"/>
  <c r="V302" i="21"/>
  <c r="V303" i="21"/>
  <c r="V304" i="21"/>
  <c r="V282" i="21"/>
  <c r="V283" i="21"/>
  <c r="V284" i="21"/>
  <c r="V286" i="21"/>
  <c r="V287" i="21"/>
  <c r="V288" i="21"/>
  <c r="W280" i="21"/>
  <c r="W279" i="21"/>
  <c r="W278" i="21"/>
  <c r="W276" i="21"/>
  <c r="W275" i="21"/>
  <c r="W274" i="21"/>
  <c r="V329" i="21"/>
  <c r="V363" i="21" s="1"/>
  <c r="W263" i="21" s="1"/>
  <c r="U553" i="21"/>
  <c r="V328" i="21"/>
  <c r="V362" i="21" s="1"/>
  <c r="W262" i="21" s="1"/>
  <c r="U521" i="21"/>
  <c r="V327" i="21"/>
  <c r="V361" i="21" s="1"/>
  <c r="W261" i="21" s="1"/>
  <c r="U520" i="21"/>
  <c r="V325" i="21"/>
  <c r="V359" i="21" s="1"/>
  <c r="W259" i="21" s="1"/>
  <c r="V324" i="21"/>
  <c r="V358" i="21" s="1"/>
  <c r="W258" i="21" s="1"/>
  <c r="V323" i="21"/>
  <c r="V357" i="21" s="1"/>
  <c r="W257" i="21" s="1"/>
  <c r="U516" i="21"/>
  <c r="AI554" i="8"/>
  <c r="AH444" i="8"/>
  <c r="AH507" i="8" s="1"/>
  <c r="AH392" i="8"/>
  <c r="AH424" i="8" s="1"/>
  <c r="AL464" i="8"/>
  <c r="AL527" i="8" s="1"/>
  <c r="AG447" i="8"/>
  <c r="AG510" i="8" s="1"/>
  <c r="AL432" i="8"/>
  <c r="AG404" i="8"/>
  <c r="AG468" i="8" s="1"/>
  <c r="AG531" i="8" s="1"/>
  <c r="AF397" i="8"/>
  <c r="AF492" i="8" s="1"/>
  <c r="AF555" i="8" s="1"/>
  <c r="AG415" i="8"/>
  <c r="AG376" i="8"/>
  <c r="AG408" i="8" s="1"/>
  <c r="AH480" i="8"/>
  <c r="AH543" i="8" s="1"/>
  <c r="AE375" i="8"/>
  <c r="AE470" i="8" s="1"/>
  <c r="AE533" i="8" s="1"/>
  <c r="AF377" i="8"/>
  <c r="AF409" i="8" s="1"/>
  <c r="AG379" i="8"/>
  <c r="AG474" i="8" s="1"/>
  <c r="AH449" i="8"/>
  <c r="AH512" i="8" s="1"/>
  <c r="AH403" i="8"/>
  <c r="AH435" i="8" s="1"/>
  <c r="AJ384" i="8"/>
  <c r="AJ448" i="8" s="1"/>
  <c r="AF395" i="8"/>
  <c r="AF490" i="8" s="1"/>
  <c r="AF553" i="8" s="1"/>
  <c r="AF411" i="8"/>
  <c r="AF474" i="8"/>
  <c r="AF537" i="8" s="1"/>
  <c r="AF443" i="8"/>
  <c r="AF506" i="8" s="1"/>
  <c r="AJ419" i="8"/>
  <c r="AJ482" i="8"/>
  <c r="AJ545" i="8" s="1"/>
  <c r="AJ451" i="8"/>
  <c r="AJ514" i="8" s="1"/>
  <c r="AI399" i="8"/>
  <c r="AH381" i="8"/>
  <c r="AG278" i="8"/>
  <c r="AH338" i="8"/>
  <c r="AH372" i="8" s="1"/>
  <c r="AI272" i="8" s="1"/>
  <c r="AI304" i="8"/>
  <c r="AJ330" i="8"/>
  <c r="AJ364" i="8" s="1"/>
  <c r="AK264" i="8" s="1"/>
  <c r="AI282" i="8"/>
  <c r="AF276" i="8"/>
  <c r="AH277" i="8"/>
  <c r="AJ300" i="8"/>
  <c r="AJ335" i="8"/>
  <c r="AJ369" i="8" s="1"/>
  <c r="AK269" i="8" s="1"/>
  <c r="AH322" i="8"/>
  <c r="AH356" i="8" s="1"/>
  <c r="AI256" i="8" s="1"/>
  <c r="AI293" i="8"/>
  <c r="AG298" i="8"/>
  <c r="AH317" i="8"/>
  <c r="AH351" i="8" s="1"/>
  <c r="AI251" i="8" s="1"/>
  <c r="AI314" i="8"/>
  <c r="AI348" i="8" s="1"/>
  <c r="AJ248" i="8" s="1"/>
  <c r="AM334" i="8"/>
  <c r="AM368" i="8" s="1"/>
  <c r="AN268" i="8" s="1"/>
  <c r="AG296" i="8"/>
  <c r="AI319" i="8"/>
  <c r="AI353" i="8" s="1"/>
  <c r="AJ253" i="8" s="1"/>
  <c r="AK321" i="8"/>
  <c r="AK355" i="8" s="1"/>
  <c r="AL255" i="8" s="1"/>
  <c r="AI294" i="8"/>
  <c r="AG323" i="8"/>
  <c r="AG357" i="8" s="1"/>
  <c r="AH257" i="8" s="1"/>
  <c r="AH325" i="8"/>
  <c r="AH359" i="8" s="1"/>
  <c r="AI259" i="8" s="1"/>
  <c r="AK285" i="8"/>
  <c r="AK339" i="8"/>
  <c r="AK373" i="8" s="1"/>
  <c r="AL273" i="8" s="1"/>
  <c r="AH280" i="8"/>
  <c r="AJ511" i="8" l="1"/>
  <c r="AJ469" i="8"/>
  <c r="AJ532" i="8" s="1"/>
  <c r="U449" i="21"/>
  <c r="U512" i="21" s="1"/>
  <c r="U417" i="21"/>
  <c r="V409" i="21"/>
  <c r="U445" i="21"/>
  <c r="U508" i="21" s="1"/>
  <c r="V410" i="21"/>
  <c r="U492" i="21"/>
  <c r="U555" i="21" s="1"/>
  <c r="U497" i="21"/>
  <c r="U560" i="21" s="1"/>
  <c r="V407" i="21"/>
  <c r="V470" i="21"/>
  <c r="V533" i="21" s="1"/>
  <c r="V442" i="21"/>
  <c r="V505" i="21" s="1"/>
  <c r="V411" i="21"/>
  <c r="V438" i="21"/>
  <c r="V501" i="21" s="1"/>
  <c r="V469" i="21"/>
  <c r="V532" i="21" s="1"/>
  <c r="U465" i="21"/>
  <c r="U528" i="21" s="1"/>
  <c r="U414" i="21"/>
  <c r="U446" i="21"/>
  <c r="U509" i="21" s="1"/>
  <c r="T450" i="22"/>
  <c r="T513" i="22" s="1"/>
  <c r="T481" i="22"/>
  <c r="T544" i="22" s="1"/>
  <c r="U418" i="21"/>
  <c r="V405" i="21"/>
  <c r="U450" i="21"/>
  <c r="U513" i="21" s="1"/>
  <c r="U429" i="21"/>
  <c r="V437" i="21"/>
  <c r="V500" i="21" s="1"/>
  <c r="T448" i="22"/>
  <c r="T511" i="22" s="1"/>
  <c r="T416" i="22"/>
  <c r="T483" i="22"/>
  <c r="T546" i="22" s="1"/>
  <c r="T451" i="22"/>
  <c r="T514" i="22" s="1"/>
  <c r="U433" i="21"/>
  <c r="U391" i="22"/>
  <c r="U455" i="22" s="1"/>
  <c r="T431" i="22"/>
  <c r="V393" i="21"/>
  <c r="V488" i="21" s="1"/>
  <c r="T494" i="22"/>
  <c r="T557" i="22" s="1"/>
  <c r="T446" i="22"/>
  <c r="T509" i="22" s="1"/>
  <c r="U413" i="21"/>
  <c r="T477" i="22"/>
  <c r="T540" i="22" s="1"/>
  <c r="T435" i="22"/>
  <c r="T467" i="22"/>
  <c r="T530" i="22" s="1"/>
  <c r="U435" i="21"/>
  <c r="AJ500" i="8"/>
  <c r="AJ563" i="8" s="1"/>
  <c r="U466" i="21"/>
  <c r="U529" i="21" s="1"/>
  <c r="T420" i="22"/>
  <c r="T482" i="22"/>
  <c r="T545" i="22" s="1"/>
  <c r="U415" i="21"/>
  <c r="U447" i="21"/>
  <c r="U510" i="21" s="1"/>
  <c r="U482" i="21"/>
  <c r="U545" i="21" s="1"/>
  <c r="V441" i="21"/>
  <c r="V504" i="21" s="1"/>
  <c r="U467" i="21"/>
  <c r="U530" i="21" s="1"/>
  <c r="U462" i="21"/>
  <c r="U525" i="21" s="1"/>
  <c r="U493" i="21"/>
  <c r="U556" i="21" s="1"/>
  <c r="U394" i="22"/>
  <c r="U489" i="22" s="1"/>
  <c r="U412" i="22"/>
  <c r="U444" i="22" s="1"/>
  <c r="AJ401" i="8"/>
  <c r="AJ433" i="8" s="1"/>
  <c r="AH457" i="8"/>
  <c r="AH520" i="8" s="1"/>
  <c r="AH425" i="8"/>
  <c r="V395" i="21"/>
  <c r="V490" i="21" s="1"/>
  <c r="V443" i="21"/>
  <c r="V506" i="21" s="1"/>
  <c r="V391" i="21"/>
  <c r="V486" i="21" s="1"/>
  <c r="U419" i="21"/>
  <c r="AI380" i="8"/>
  <c r="AI412" i="8" s="1"/>
  <c r="T497" i="22"/>
  <c r="T560" i="22" s="1"/>
  <c r="U406" i="22"/>
  <c r="U438" i="22" s="1"/>
  <c r="U390" i="22"/>
  <c r="U454" i="22" s="1"/>
  <c r="U431" i="21"/>
  <c r="V389" i="21"/>
  <c r="V484" i="21" s="1"/>
  <c r="U463" i="21"/>
  <c r="U526" i="21" s="1"/>
  <c r="U395" i="22"/>
  <c r="U427" i="22" s="1"/>
  <c r="AG411" i="8"/>
  <c r="V390" i="21"/>
  <c r="V485" i="21" s="1"/>
  <c r="V394" i="21"/>
  <c r="V458" i="21" s="1"/>
  <c r="AH391" i="8"/>
  <c r="AH423" i="8" s="1"/>
  <c r="T432" i="22"/>
  <c r="T466" i="22"/>
  <c r="T529" i="22" s="1"/>
  <c r="T464" i="22"/>
  <c r="T527" i="22" s="1"/>
  <c r="U411" i="22"/>
  <c r="U506" i="22" s="1"/>
  <c r="U396" i="22"/>
  <c r="U428" i="22" s="1"/>
  <c r="T430" i="22"/>
  <c r="T436" i="22"/>
  <c r="T415" i="22"/>
  <c r="T462" i="22"/>
  <c r="T525" i="22" s="1"/>
  <c r="T468" i="22"/>
  <c r="T531" i="22" s="1"/>
  <c r="T447" i="22"/>
  <c r="T510" i="22" s="1"/>
  <c r="U410" i="22"/>
  <c r="U474" i="22" s="1"/>
  <c r="AF429" i="8"/>
  <c r="AG440" i="8"/>
  <c r="AG503" i="8" s="1"/>
  <c r="AG471" i="8"/>
  <c r="AG534" i="8" s="1"/>
  <c r="AG443" i="8"/>
  <c r="AG506" i="8" s="1"/>
  <c r="AH456" i="8"/>
  <c r="AH519" i="8" s="1"/>
  <c r="U408" i="22"/>
  <c r="U472" i="22" s="1"/>
  <c r="U392" i="22"/>
  <c r="U487" i="22" s="1"/>
  <c r="U407" i="22"/>
  <c r="U502" i="22" s="1"/>
  <c r="W290" i="21"/>
  <c r="W291" i="21"/>
  <c r="W292" i="21"/>
  <c r="W294" i="21"/>
  <c r="W295" i="21"/>
  <c r="W296" i="21"/>
  <c r="W307" i="21"/>
  <c r="W341" i="21" s="1"/>
  <c r="X241" i="21" s="1"/>
  <c r="V531" i="21"/>
  <c r="W308" i="21"/>
  <c r="W342" i="21" s="1"/>
  <c r="X242" i="21" s="1"/>
  <c r="W309" i="21"/>
  <c r="W343" i="21" s="1"/>
  <c r="X243" i="21" s="1"/>
  <c r="V502" i="21"/>
  <c r="W311" i="21"/>
  <c r="W345" i="21" s="1"/>
  <c r="X245" i="21" s="1"/>
  <c r="V535" i="21"/>
  <c r="W312" i="21"/>
  <c r="W346" i="21" s="1"/>
  <c r="X246" i="21" s="1"/>
  <c r="V536" i="21"/>
  <c r="W313" i="21"/>
  <c r="W347" i="21" s="1"/>
  <c r="X247" i="21" s="1"/>
  <c r="V537" i="21"/>
  <c r="V321" i="21"/>
  <c r="V355" i="21" s="1"/>
  <c r="W255" i="21" s="1"/>
  <c r="U514" i="21"/>
  <c r="V320" i="21"/>
  <c r="V354" i="21" s="1"/>
  <c r="W254" i="21" s="1"/>
  <c r="U544" i="21"/>
  <c r="V319" i="21"/>
  <c r="V353" i="21" s="1"/>
  <c r="W253" i="21" s="1"/>
  <c r="U543" i="21"/>
  <c r="V317" i="21"/>
  <c r="V351" i="21" s="1"/>
  <c r="W251" i="21" s="1"/>
  <c r="U541" i="21"/>
  <c r="V316" i="21"/>
  <c r="V350" i="21" s="1"/>
  <c r="W250" i="21" s="1"/>
  <c r="U540" i="21"/>
  <c r="V315" i="21"/>
  <c r="V349" i="21" s="1"/>
  <c r="W249" i="21" s="1"/>
  <c r="U539" i="21"/>
  <c r="V337" i="21"/>
  <c r="V371" i="21" s="1"/>
  <c r="W271" i="21" s="1"/>
  <c r="U561" i="21"/>
  <c r="V336" i="21"/>
  <c r="V370" i="21" s="1"/>
  <c r="W270" i="21" s="1"/>
  <c r="V335" i="21"/>
  <c r="V369" i="21" s="1"/>
  <c r="W269" i="21" s="1"/>
  <c r="U559" i="21"/>
  <c r="V333" i="21"/>
  <c r="V367" i="21" s="1"/>
  <c r="W267" i="21" s="1"/>
  <c r="U557" i="21"/>
  <c r="V332" i="21"/>
  <c r="V366" i="21" s="1"/>
  <c r="W266" i="21" s="1"/>
  <c r="V331" i="21"/>
  <c r="V365" i="21" s="1"/>
  <c r="W265" i="21" s="1"/>
  <c r="U524" i="21"/>
  <c r="U332" i="22"/>
  <c r="U366" i="22" s="1"/>
  <c r="V266" i="22" s="1"/>
  <c r="T556" i="22"/>
  <c r="U333" i="22"/>
  <c r="U367" i="22" s="1"/>
  <c r="V267" i="22" s="1"/>
  <c r="T526" i="22"/>
  <c r="U334" i="22"/>
  <c r="U368" i="22" s="1"/>
  <c r="V268" i="22" s="1"/>
  <c r="T558" i="22"/>
  <c r="U336" i="22"/>
  <c r="U370" i="22" s="1"/>
  <c r="V270" i="22" s="1"/>
  <c r="U337" i="22"/>
  <c r="U371" i="22" s="1"/>
  <c r="V271" i="22" s="1"/>
  <c r="T561" i="22"/>
  <c r="U338" i="22"/>
  <c r="U372" i="22" s="1"/>
  <c r="V272" i="22" s="1"/>
  <c r="T562" i="22"/>
  <c r="U322" i="22"/>
  <c r="U356" i="22" s="1"/>
  <c r="V256" i="22" s="1"/>
  <c r="T515" i="22"/>
  <c r="U321" i="22"/>
  <c r="U355" i="22" s="1"/>
  <c r="V255" i="22" s="1"/>
  <c r="U320" i="22"/>
  <c r="U354" i="22" s="1"/>
  <c r="V254" i="22" s="1"/>
  <c r="U318" i="22"/>
  <c r="U352" i="22" s="1"/>
  <c r="V252" i="22" s="1"/>
  <c r="T542" i="22"/>
  <c r="U317" i="22"/>
  <c r="U351" i="22" s="1"/>
  <c r="V251" i="22" s="1"/>
  <c r="T541" i="22"/>
  <c r="U316" i="22"/>
  <c r="U350" i="22" s="1"/>
  <c r="V250" i="22" s="1"/>
  <c r="V291" i="22"/>
  <c r="V292" i="22"/>
  <c r="V293" i="22"/>
  <c r="V295" i="22"/>
  <c r="V296" i="22"/>
  <c r="V297" i="22"/>
  <c r="V307" i="22"/>
  <c r="V308" i="22"/>
  <c r="V309" i="22"/>
  <c r="V311" i="22"/>
  <c r="V312" i="22"/>
  <c r="V313" i="22"/>
  <c r="AH487" i="8"/>
  <c r="AH550" i="8" s="1"/>
  <c r="AG436" i="8"/>
  <c r="AG389" i="8"/>
  <c r="AG453" i="8" s="1"/>
  <c r="AG516" i="8" s="1"/>
  <c r="AI385" i="8"/>
  <c r="AI417" i="8" s="1"/>
  <c r="AH404" i="8"/>
  <c r="AH436" i="8" s="1"/>
  <c r="AK387" i="8"/>
  <c r="AK482" i="8" s="1"/>
  <c r="AK545" i="8" s="1"/>
  <c r="AM400" i="8"/>
  <c r="AM495" i="8" s="1"/>
  <c r="AM558" i="8" s="1"/>
  <c r="AG499" i="8"/>
  <c r="AG562" i="8" s="1"/>
  <c r="AE407" i="8"/>
  <c r="AJ396" i="8"/>
  <c r="AJ491" i="8" s="1"/>
  <c r="AJ554" i="8" s="1"/>
  <c r="AJ479" i="8"/>
  <c r="AJ542" i="8" s="1"/>
  <c r="AJ416" i="8"/>
  <c r="AE439" i="8"/>
  <c r="AE502" i="8" s="1"/>
  <c r="AF461" i="8"/>
  <c r="AF524" i="8" s="1"/>
  <c r="AH467" i="8"/>
  <c r="AH530" i="8" s="1"/>
  <c r="AH498" i="8"/>
  <c r="AH561" i="8" s="1"/>
  <c r="AF427" i="8"/>
  <c r="AF459" i="8"/>
  <c r="AF522" i="8" s="1"/>
  <c r="AF472" i="8"/>
  <c r="AF535" i="8" s="1"/>
  <c r="AF441" i="8"/>
  <c r="AF504" i="8" s="1"/>
  <c r="AG537" i="8"/>
  <c r="AH383" i="8"/>
  <c r="AH415" i="8" s="1"/>
  <c r="AH388" i="8"/>
  <c r="AH483" i="8" s="1"/>
  <c r="AH546" i="8" s="1"/>
  <c r="AI431" i="8"/>
  <c r="AI494" i="8"/>
  <c r="AI557" i="8" s="1"/>
  <c r="AI463" i="8"/>
  <c r="AI526" i="8" s="1"/>
  <c r="AH413" i="8"/>
  <c r="AH476" i="8"/>
  <c r="AH539" i="8" s="1"/>
  <c r="AH445" i="8"/>
  <c r="AH508" i="8" s="1"/>
  <c r="AK405" i="8"/>
  <c r="AI289" i="8"/>
  <c r="AK302" i="8"/>
  <c r="AH310" i="8"/>
  <c r="AH344" i="8" s="1"/>
  <c r="AI244" i="8" s="1"/>
  <c r="AI315" i="8"/>
  <c r="AI349" i="8" s="1"/>
  <c r="AJ249" i="8" s="1"/>
  <c r="AI327" i="8"/>
  <c r="AI361" i="8" s="1"/>
  <c r="AJ261" i="8" s="1"/>
  <c r="AJ294" i="8" s="1"/>
  <c r="AJ286" i="8"/>
  <c r="AN301" i="8"/>
  <c r="AK297" i="8"/>
  <c r="AG331" i="8"/>
  <c r="AG365" i="8" s="1"/>
  <c r="AH265" i="8" s="1"/>
  <c r="AI337" i="8"/>
  <c r="AI371" i="8" s="1"/>
  <c r="AJ271" i="8" s="1"/>
  <c r="AJ304" i="8" s="1"/>
  <c r="AI305" i="8"/>
  <c r="AH290" i="8"/>
  <c r="AJ333" i="8"/>
  <c r="AJ367" i="8" s="1"/>
  <c r="AK267" i="8" s="1"/>
  <c r="AG329" i="8"/>
  <c r="AG363" i="8" s="1"/>
  <c r="AH263" i="8" s="1"/>
  <c r="AH296" i="8" s="1"/>
  <c r="AH313" i="8"/>
  <c r="AH347" i="8" s="1"/>
  <c r="AI247" i="8" s="1"/>
  <c r="AL306" i="8"/>
  <c r="AL288" i="8"/>
  <c r="AF309" i="8"/>
  <c r="AF343" i="8" s="1"/>
  <c r="AG243" i="8" s="1"/>
  <c r="AJ281" i="8"/>
  <c r="AI284" i="8"/>
  <c r="AK318" i="8"/>
  <c r="AK352" i="8" s="1"/>
  <c r="AL252" i="8" s="1"/>
  <c r="AI292" i="8"/>
  <c r="AI326" i="8"/>
  <c r="AI360" i="8" s="1"/>
  <c r="AJ260" i="8" s="1"/>
  <c r="AG311" i="8"/>
  <c r="AG345" i="8" s="1"/>
  <c r="AH245" i="8" s="1"/>
  <c r="AH278" i="8" s="1"/>
  <c r="V459" i="21" l="1"/>
  <c r="AJ496" i="8"/>
  <c r="AJ559" i="8" s="1"/>
  <c r="V427" i="21"/>
  <c r="AJ465" i="8"/>
  <c r="AJ528" i="8" s="1"/>
  <c r="AH455" i="8"/>
  <c r="AH518" i="8" s="1"/>
  <c r="AH486" i="8"/>
  <c r="AH549" i="8" s="1"/>
  <c r="V422" i="21"/>
  <c r="V454" i="21"/>
  <c r="V517" i="21" s="1"/>
  <c r="V489" i="21"/>
  <c r="V552" i="21" s="1"/>
  <c r="V425" i="21"/>
  <c r="V457" i="21"/>
  <c r="V520" i="21" s="1"/>
  <c r="U476" i="22"/>
  <c r="U539" i="22" s="1"/>
  <c r="U507" i="22"/>
  <c r="U570" i="22" s="1"/>
  <c r="V423" i="21"/>
  <c r="U460" i="22"/>
  <c r="U523" i="22" s="1"/>
  <c r="U426" i="22"/>
  <c r="U458" i="22"/>
  <c r="U521" i="22" s="1"/>
  <c r="U491" i="22"/>
  <c r="U554" i="22" s="1"/>
  <c r="U423" i="22"/>
  <c r="U486" i="22"/>
  <c r="U549" i="22" s="1"/>
  <c r="U485" i="22"/>
  <c r="U548" i="22" s="1"/>
  <c r="U422" i="22"/>
  <c r="U475" i="22"/>
  <c r="U538" i="22" s="1"/>
  <c r="U443" i="22"/>
  <c r="V387" i="21"/>
  <c r="V482" i="21" s="1"/>
  <c r="V426" i="21"/>
  <c r="V403" i="21"/>
  <c r="V435" i="21" s="1"/>
  <c r="V421" i="21"/>
  <c r="U459" i="22"/>
  <c r="U522" i="22" s="1"/>
  <c r="V453" i="21"/>
  <c r="V516" i="21" s="1"/>
  <c r="U490" i="22"/>
  <c r="U553" i="22" s="1"/>
  <c r="V383" i="21"/>
  <c r="V415" i="21" s="1"/>
  <c r="U501" i="22"/>
  <c r="U564" i="22" s="1"/>
  <c r="U470" i="22"/>
  <c r="U533" i="22" s="1"/>
  <c r="V385" i="21"/>
  <c r="V480" i="21" s="1"/>
  <c r="V401" i="21"/>
  <c r="V496" i="21" s="1"/>
  <c r="V455" i="21"/>
  <c r="V518" i="21" s="1"/>
  <c r="V397" i="21"/>
  <c r="V429" i="21" s="1"/>
  <c r="AI444" i="8"/>
  <c r="AI507" i="8" s="1"/>
  <c r="U387" i="22"/>
  <c r="U482" i="22" s="1"/>
  <c r="W373" i="21"/>
  <c r="W405" i="21" s="1"/>
  <c r="AI475" i="8"/>
  <c r="AI538" i="8" s="1"/>
  <c r="W377" i="21"/>
  <c r="W472" i="21" s="1"/>
  <c r="V399" i="21"/>
  <c r="V431" i="21" s="1"/>
  <c r="W375" i="21"/>
  <c r="W470" i="21" s="1"/>
  <c r="W379" i="21"/>
  <c r="W443" i="21" s="1"/>
  <c r="AK384" i="8"/>
  <c r="AK416" i="8" s="1"/>
  <c r="V381" i="21"/>
  <c r="V476" i="21" s="1"/>
  <c r="U386" i="22"/>
  <c r="U481" i="22" s="1"/>
  <c r="U404" i="22"/>
  <c r="U499" i="22" s="1"/>
  <c r="U384" i="22"/>
  <c r="U479" i="22" s="1"/>
  <c r="U388" i="22"/>
  <c r="U420" i="22" s="1"/>
  <c r="V398" i="21"/>
  <c r="V493" i="21" s="1"/>
  <c r="V402" i="21"/>
  <c r="V434" i="21" s="1"/>
  <c r="V382" i="21"/>
  <c r="V477" i="21" s="1"/>
  <c r="V386" i="21"/>
  <c r="V450" i="21" s="1"/>
  <c r="W378" i="21"/>
  <c r="W410" i="21" s="1"/>
  <c r="W374" i="21"/>
  <c r="W438" i="21" s="1"/>
  <c r="U399" i="22"/>
  <c r="U494" i="22" s="1"/>
  <c r="U403" i="22"/>
  <c r="U467" i="22" s="1"/>
  <c r="U442" i="22"/>
  <c r="U505" i="22"/>
  <c r="U568" i="22" s="1"/>
  <c r="U424" i="22"/>
  <c r="U456" i="22"/>
  <c r="U519" i="22" s="1"/>
  <c r="U503" i="22"/>
  <c r="U566" i="22" s="1"/>
  <c r="U440" i="22"/>
  <c r="U439" i="22"/>
  <c r="U471" i="22"/>
  <c r="U534" i="22" s="1"/>
  <c r="AI480" i="8"/>
  <c r="AI543" i="8" s="1"/>
  <c r="AI381" i="8"/>
  <c r="AI476" i="8" s="1"/>
  <c r="AI539" i="8" s="1"/>
  <c r="AG484" i="8"/>
  <c r="AG547" i="8" s="1"/>
  <c r="AG421" i="8"/>
  <c r="AM464" i="8"/>
  <c r="AM527" i="8" s="1"/>
  <c r="AH468" i="8"/>
  <c r="AH531" i="8" s="1"/>
  <c r="AM432" i="8"/>
  <c r="AH499" i="8"/>
  <c r="AH562" i="8" s="1"/>
  <c r="AI449" i="8"/>
  <c r="AI512" i="8" s="1"/>
  <c r="U382" i="22"/>
  <c r="U477" i="22" s="1"/>
  <c r="U402" i="22"/>
  <c r="U466" i="22" s="1"/>
  <c r="U400" i="22"/>
  <c r="U432" i="22" s="1"/>
  <c r="U398" i="22"/>
  <c r="U493" i="22" s="1"/>
  <c r="U383" i="22"/>
  <c r="U415" i="22" s="1"/>
  <c r="V346" i="22"/>
  <c r="V380" i="22" s="1"/>
  <c r="W280" i="22" s="1"/>
  <c r="V345" i="22"/>
  <c r="V379" i="22" s="1"/>
  <c r="W279" i="22" s="1"/>
  <c r="U569" i="22"/>
  <c r="V344" i="22"/>
  <c r="V378" i="22" s="1"/>
  <c r="W278" i="22" s="1"/>
  <c r="U537" i="22"/>
  <c r="V342" i="22"/>
  <c r="V376" i="22" s="1"/>
  <c r="W276" i="22" s="1"/>
  <c r="U535" i="22"/>
  <c r="V341" i="22"/>
  <c r="V375" i="22" s="1"/>
  <c r="W275" i="22" s="1"/>
  <c r="U565" i="22"/>
  <c r="V340" i="22"/>
  <c r="V374" i="22" s="1"/>
  <c r="W274" i="22" s="1"/>
  <c r="V330" i="22"/>
  <c r="V364" i="22" s="1"/>
  <c r="W264" i="22" s="1"/>
  <c r="V329" i="22"/>
  <c r="V363" i="22" s="1"/>
  <c r="W263" i="22" s="1"/>
  <c r="V328" i="22"/>
  <c r="V362" i="22" s="1"/>
  <c r="W262" i="22" s="1"/>
  <c r="U552" i="22"/>
  <c r="V326" i="22"/>
  <c r="V360" i="22" s="1"/>
  <c r="W260" i="22" s="1"/>
  <c r="U550" i="22"/>
  <c r="V325" i="22"/>
  <c r="V359" i="22" s="1"/>
  <c r="W259" i="22" s="1"/>
  <c r="U518" i="22"/>
  <c r="V324" i="22"/>
  <c r="V358" i="22" s="1"/>
  <c r="W258" i="22" s="1"/>
  <c r="U517" i="22"/>
  <c r="V283" i="22"/>
  <c r="V284" i="22"/>
  <c r="V285" i="22"/>
  <c r="V287" i="22"/>
  <c r="V288" i="22"/>
  <c r="V289" i="22"/>
  <c r="V305" i="22"/>
  <c r="V304" i="22"/>
  <c r="V303" i="22"/>
  <c r="V301" i="22"/>
  <c r="V300" i="22"/>
  <c r="V299" i="22"/>
  <c r="W298" i="21"/>
  <c r="W299" i="21"/>
  <c r="W300" i="21"/>
  <c r="W302" i="21"/>
  <c r="W303" i="21"/>
  <c r="W304" i="21"/>
  <c r="W282" i="21"/>
  <c r="W283" i="21"/>
  <c r="W284" i="21"/>
  <c r="W286" i="21"/>
  <c r="W287" i="21"/>
  <c r="W288" i="21"/>
  <c r="X280" i="21"/>
  <c r="X279" i="21"/>
  <c r="X278" i="21"/>
  <c r="X276" i="21"/>
  <c r="X275" i="21"/>
  <c r="X274" i="21"/>
  <c r="W329" i="21"/>
  <c r="W363" i="21" s="1"/>
  <c r="X263" i="21" s="1"/>
  <c r="V522" i="21"/>
  <c r="V553" i="21"/>
  <c r="W328" i="21"/>
  <c r="W362" i="21" s="1"/>
  <c r="X262" i="21" s="1"/>
  <c r="V521" i="21"/>
  <c r="W327" i="21"/>
  <c r="W361" i="21" s="1"/>
  <c r="X261" i="21" s="1"/>
  <c r="V551" i="21"/>
  <c r="W325" i="21"/>
  <c r="W359" i="21" s="1"/>
  <c r="X259" i="21" s="1"/>
  <c r="V549" i="21"/>
  <c r="W324" i="21"/>
  <c r="W358" i="21" s="1"/>
  <c r="X258" i="21" s="1"/>
  <c r="V548" i="21"/>
  <c r="W323" i="21"/>
  <c r="W357" i="21" s="1"/>
  <c r="X257" i="21" s="1"/>
  <c r="V547" i="21"/>
  <c r="AK451" i="8"/>
  <c r="AK514" i="8" s="1"/>
  <c r="AK419" i="8"/>
  <c r="AJ428" i="8"/>
  <c r="AJ460" i="8"/>
  <c r="AJ523" i="8" s="1"/>
  <c r="AH420" i="8"/>
  <c r="AH447" i="8"/>
  <c r="AH510" i="8" s="1"/>
  <c r="AH452" i="8"/>
  <c r="AH515" i="8" s="1"/>
  <c r="AI392" i="8"/>
  <c r="AI487" i="8" s="1"/>
  <c r="AI550" i="8" s="1"/>
  <c r="AI393" i="8"/>
  <c r="AI425" i="8" s="1"/>
  <c r="AG397" i="8"/>
  <c r="AG461" i="8" s="1"/>
  <c r="AG524" i="8" s="1"/>
  <c r="AF375" i="8"/>
  <c r="AF407" i="8" s="1"/>
  <c r="AH478" i="8"/>
  <c r="AH541" i="8" s="1"/>
  <c r="AH376" i="8"/>
  <c r="AI403" i="8"/>
  <c r="AI467" i="8" s="1"/>
  <c r="AI530" i="8" s="1"/>
  <c r="AG377" i="8"/>
  <c r="AG409" i="8" s="1"/>
  <c r="AJ399" i="8"/>
  <c r="AJ431" i="8" s="1"/>
  <c r="AH379" i="8"/>
  <c r="AH443" i="8" s="1"/>
  <c r="AH506" i="8" s="1"/>
  <c r="AK437" i="8"/>
  <c r="AK469" i="8"/>
  <c r="AK532" i="8" s="1"/>
  <c r="AK500" i="8"/>
  <c r="AK563" i="8" s="1"/>
  <c r="AG395" i="8"/>
  <c r="AJ314" i="8"/>
  <c r="AJ348" i="8" s="1"/>
  <c r="AK248" i="8" s="1"/>
  <c r="AK281" i="8" s="1"/>
  <c r="AK330" i="8"/>
  <c r="AK364" i="8" s="1"/>
  <c r="AL264" i="8" s="1"/>
  <c r="AL339" i="8"/>
  <c r="AL373" i="8" s="1"/>
  <c r="AM273" i="8" s="1"/>
  <c r="AM306" i="8" s="1"/>
  <c r="AJ337" i="8"/>
  <c r="AJ371" i="8" s="1"/>
  <c r="AK271" i="8" s="1"/>
  <c r="AI277" i="8"/>
  <c r="AH298" i="8"/>
  <c r="AJ319" i="8"/>
  <c r="AJ353" i="8" s="1"/>
  <c r="AK253" i="8" s="1"/>
  <c r="AK286" i="8" s="1"/>
  <c r="AK335" i="8"/>
  <c r="AK369" i="8" s="1"/>
  <c r="AL269" i="8" s="1"/>
  <c r="AN334" i="8"/>
  <c r="AN368" i="8" s="1"/>
  <c r="AO268" i="8" s="1"/>
  <c r="AO301" i="8" s="1"/>
  <c r="AJ327" i="8"/>
  <c r="AJ361" i="8" s="1"/>
  <c r="AK261" i="8" s="1"/>
  <c r="AH329" i="8"/>
  <c r="AH363" i="8" s="1"/>
  <c r="AI263" i="8" s="1"/>
  <c r="AH323" i="8"/>
  <c r="AH357" i="8" s="1"/>
  <c r="AI257" i="8" s="1"/>
  <c r="AI317" i="8"/>
  <c r="AI351" i="8" s="1"/>
  <c r="AJ251" i="8" s="1"/>
  <c r="AJ282" i="8"/>
  <c r="AK300" i="8"/>
  <c r="AI322" i="8"/>
  <c r="AI356" i="8" s="1"/>
  <c r="AJ256" i="8" s="1"/>
  <c r="AG276" i="8"/>
  <c r="AL321" i="8"/>
  <c r="AL355" i="8" s="1"/>
  <c r="AM255" i="8" s="1"/>
  <c r="AI280" i="8"/>
  <c r="AH311" i="8"/>
  <c r="AH345" i="8" s="1"/>
  <c r="AI245" i="8" s="1"/>
  <c r="AI278" i="8" s="1"/>
  <c r="AJ293" i="8"/>
  <c r="AI325" i="8"/>
  <c r="AI359" i="8" s="1"/>
  <c r="AJ259" i="8" s="1"/>
  <c r="AJ292" i="8" s="1"/>
  <c r="AL285" i="8"/>
  <c r="AI338" i="8"/>
  <c r="AI372" i="8" s="1"/>
  <c r="AJ272" i="8" s="1"/>
  <c r="AJ305" i="8" s="1"/>
  <c r="W407" i="21" l="1"/>
  <c r="W439" i="21"/>
  <c r="V445" i="21"/>
  <c r="V467" i="21"/>
  <c r="V530" i="21" s="1"/>
  <c r="W442" i="21"/>
  <c r="W505" i="21" s="1"/>
  <c r="W441" i="21"/>
  <c r="W504" i="21" s="1"/>
  <c r="V447" i="21"/>
  <c r="V413" i="21"/>
  <c r="AK479" i="8"/>
  <c r="AK542" i="8" s="1"/>
  <c r="V498" i="21"/>
  <c r="V561" i="21" s="1"/>
  <c r="V478" i="21"/>
  <c r="V446" i="21"/>
  <c r="V509" i="21" s="1"/>
  <c r="W474" i="21"/>
  <c r="W537" i="21" s="1"/>
  <c r="W411" i="21"/>
  <c r="W473" i="21"/>
  <c r="W536" i="21" s="1"/>
  <c r="AK448" i="8"/>
  <c r="AK511" i="8" s="1"/>
  <c r="V430" i="21"/>
  <c r="V417" i="21"/>
  <c r="V449" i="21"/>
  <c r="V512" i="21" s="1"/>
  <c r="W406" i="21"/>
  <c r="V451" i="21"/>
  <c r="V514" i="21" s="1"/>
  <c r="V465" i="21"/>
  <c r="V528" i="21" s="1"/>
  <c r="V481" i="21"/>
  <c r="V544" i="21" s="1"/>
  <c r="V463" i="21"/>
  <c r="V526" i="21" s="1"/>
  <c r="U419" i="22"/>
  <c r="U451" i="22"/>
  <c r="U514" i="22" s="1"/>
  <c r="U452" i="22"/>
  <c r="U515" i="22" s="1"/>
  <c r="U483" i="22"/>
  <c r="U546" i="22" s="1"/>
  <c r="W437" i="21"/>
  <c r="W500" i="21" s="1"/>
  <c r="W468" i="21"/>
  <c r="W531" i="21" s="1"/>
  <c r="V418" i="21"/>
  <c r="V433" i="21"/>
  <c r="V462" i="21"/>
  <c r="V525" i="21" s="1"/>
  <c r="U435" i="22"/>
  <c r="U498" i="22"/>
  <c r="U561" i="22" s="1"/>
  <c r="V419" i="21"/>
  <c r="V406" i="22"/>
  <c r="V438" i="22" s="1"/>
  <c r="W393" i="21"/>
  <c r="W488" i="21" s="1"/>
  <c r="W469" i="21"/>
  <c r="W532" i="21" s="1"/>
  <c r="W409" i="21"/>
  <c r="V414" i="21"/>
  <c r="U431" i="22"/>
  <c r="AI445" i="8"/>
  <c r="AI508" i="8" s="1"/>
  <c r="AI413" i="8"/>
  <c r="V461" i="21"/>
  <c r="V524" i="21" s="1"/>
  <c r="V492" i="21"/>
  <c r="V555" i="21" s="1"/>
  <c r="V494" i="21"/>
  <c r="V557" i="21" s="1"/>
  <c r="V396" i="22"/>
  <c r="V491" i="22" s="1"/>
  <c r="W395" i="21"/>
  <c r="W459" i="21" s="1"/>
  <c r="U495" i="22"/>
  <c r="U558" i="22" s="1"/>
  <c r="U464" i="22"/>
  <c r="U527" i="22" s="1"/>
  <c r="V466" i="21"/>
  <c r="V529" i="21" s="1"/>
  <c r="W389" i="21"/>
  <c r="W484" i="21" s="1"/>
  <c r="V497" i="21"/>
  <c r="V560" i="21" s="1"/>
  <c r="U416" i="22"/>
  <c r="V394" i="22"/>
  <c r="V489" i="22" s="1"/>
  <c r="V412" i="22"/>
  <c r="V476" i="22" s="1"/>
  <c r="W391" i="21"/>
  <c r="W455" i="21" s="1"/>
  <c r="U436" i="22"/>
  <c r="U418" i="22"/>
  <c r="U468" i="22"/>
  <c r="U531" i="22" s="1"/>
  <c r="U450" i="22"/>
  <c r="U513" i="22" s="1"/>
  <c r="V391" i="22"/>
  <c r="V486" i="22" s="1"/>
  <c r="U448" i="22"/>
  <c r="U511" i="22" s="1"/>
  <c r="AI498" i="8"/>
  <c r="AI561" i="8" s="1"/>
  <c r="AI435" i="8"/>
  <c r="W390" i="21"/>
  <c r="W454" i="21" s="1"/>
  <c r="W394" i="21"/>
  <c r="W458" i="21" s="1"/>
  <c r="AJ385" i="8"/>
  <c r="AJ417" i="8" s="1"/>
  <c r="V410" i="22"/>
  <c r="V474" i="22" s="1"/>
  <c r="V390" i="22"/>
  <c r="V485" i="22" s="1"/>
  <c r="V411" i="22"/>
  <c r="V506" i="22" s="1"/>
  <c r="U463" i="22"/>
  <c r="U526" i="22" s="1"/>
  <c r="AH395" i="8"/>
  <c r="AH427" i="8" s="1"/>
  <c r="AJ380" i="8"/>
  <c r="AJ475" i="8" s="1"/>
  <c r="AJ538" i="8" s="1"/>
  <c r="V395" i="22"/>
  <c r="V459" i="22" s="1"/>
  <c r="AI383" i="8"/>
  <c r="AI415" i="8" s="1"/>
  <c r="U434" i="22"/>
  <c r="U430" i="22"/>
  <c r="U462" i="22"/>
  <c r="U525" i="22" s="1"/>
  <c r="U447" i="22"/>
  <c r="U510" i="22" s="1"/>
  <c r="U497" i="22"/>
  <c r="U560" i="22" s="1"/>
  <c r="U478" i="22"/>
  <c r="U541" i="22" s="1"/>
  <c r="V408" i="22"/>
  <c r="V503" i="22" s="1"/>
  <c r="U446" i="22"/>
  <c r="U509" i="22" s="1"/>
  <c r="U414" i="22"/>
  <c r="V392" i="22"/>
  <c r="V456" i="22" s="1"/>
  <c r="V407" i="22"/>
  <c r="V502" i="22" s="1"/>
  <c r="X290" i="21"/>
  <c r="X291" i="21"/>
  <c r="X292" i="21"/>
  <c r="X294" i="21"/>
  <c r="X295" i="21"/>
  <c r="X296" i="21"/>
  <c r="X307" i="21"/>
  <c r="X341" i="21" s="1"/>
  <c r="Y241" i="21" s="1"/>
  <c r="X308" i="21"/>
  <c r="X342" i="21" s="1"/>
  <c r="Y242" i="21" s="1"/>
  <c r="W501" i="21"/>
  <c r="X309" i="21"/>
  <c r="X343" i="21" s="1"/>
  <c r="Y243" i="21" s="1"/>
  <c r="W502" i="21"/>
  <c r="W533" i="21"/>
  <c r="X311" i="21"/>
  <c r="X345" i="21" s="1"/>
  <c r="Y245" i="21" s="1"/>
  <c r="W535" i="21"/>
  <c r="X312" i="21"/>
  <c r="X346" i="21" s="1"/>
  <c r="Y246" i="21" s="1"/>
  <c r="X313" i="21"/>
  <c r="X347" i="21" s="1"/>
  <c r="Y247" i="21" s="1"/>
  <c r="W506" i="21"/>
  <c r="W321" i="21"/>
  <c r="W355" i="21" s="1"/>
  <c r="X255" i="21" s="1"/>
  <c r="V545" i="21"/>
  <c r="W320" i="21"/>
  <c r="W354" i="21" s="1"/>
  <c r="X254" i="21" s="1"/>
  <c r="V513" i="21"/>
  <c r="W319" i="21"/>
  <c r="W353" i="21" s="1"/>
  <c r="X253" i="21" s="1"/>
  <c r="V543" i="21"/>
  <c r="W317" i="21"/>
  <c r="W351" i="21" s="1"/>
  <c r="X251" i="21" s="1"/>
  <c r="V510" i="21"/>
  <c r="V541" i="21"/>
  <c r="W316" i="21"/>
  <c r="W350" i="21" s="1"/>
  <c r="X250" i="21" s="1"/>
  <c r="V540" i="21"/>
  <c r="W315" i="21"/>
  <c r="W349" i="21" s="1"/>
  <c r="X249" i="21" s="1"/>
  <c r="V508" i="21"/>
  <c r="V539" i="21"/>
  <c r="W337" i="21"/>
  <c r="W371" i="21" s="1"/>
  <c r="X271" i="21" s="1"/>
  <c r="W336" i="21"/>
  <c r="W370" i="21" s="1"/>
  <c r="X270" i="21" s="1"/>
  <c r="W335" i="21"/>
  <c r="W369" i="21" s="1"/>
  <c r="X269" i="21" s="1"/>
  <c r="V559" i="21"/>
  <c r="W333" i="21"/>
  <c r="W367" i="21" s="1"/>
  <c r="X267" i="21" s="1"/>
  <c r="W332" i="21"/>
  <c r="W366" i="21" s="1"/>
  <c r="X266" i="21" s="1"/>
  <c r="V556" i="21"/>
  <c r="W331" i="21"/>
  <c r="W365" i="21" s="1"/>
  <c r="X265" i="21" s="1"/>
  <c r="V332" i="22"/>
  <c r="V366" i="22" s="1"/>
  <c r="W266" i="22" s="1"/>
  <c r="U556" i="22"/>
  <c r="V333" i="22"/>
  <c r="V367" i="22" s="1"/>
  <c r="W267" i="22" s="1"/>
  <c r="U557" i="22"/>
  <c r="V334" i="22"/>
  <c r="V368" i="22" s="1"/>
  <c r="W268" i="22" s="1"/>
  <c r="V336" i="22"/>
  <c r="V370" i="22" s="1"/>
  <c r="W270" i="22" s="1"/>
  <c r="U529" i="22"/>
  <c r="V337" i="22"/>
  <c r="V371" i="22" s="1"/>
  <c r="W271" i="22" s="1"/>
  <c r="U530" i="22"/>
  <c r="V338" i="22"/>
  <c r="V372" i="22" s="1"/>
  <c r="W272" i="22" s="1"/>
  <c r="U562" i="22"/>
  <c r="V322" i="22"/>
  <c r="V356" i="22" s="1"/>
  <c r="W256" i="22" s="1"/>
  <c r="V321" i="22"/>
  <c r="V355" i="22" s="1"/>
  <c r="W255" i="22" s="1"/>
  <c r="U545" i="22"/>
  <c r="V320" i="22"/>
  <c r="V354" i="22" s="1"/>
  <c r="W254" i="22" s="1"/>
  <c r="U544" i="22"/>
  <c r="V318" i="22"/>
  <c r="V352" i="22" s="1"/>
  <c r="W252" i="22" s="1"/>
  <c r="U542" i="22"/>
  <c r="V317" i="22"/>
  <c r="V351" i="22" s="1"/>
  <c r="W251" i="22" s="1"/>
  <c r="V316" i="22"/>
  <c r="V350" i="22" s="1"/>
  <c r="W250" i="22" s="1"/>
  <c r="U540" i="22"/>
  <c r="W291" i="22"/>
  <c r="W292" i="22"/>
  <c r="W293" i="22"/>
  <c r="W295" i="22"/>
  <c r="W296" i="22"/>
  <c r="W297" i="22"/>
  <c r="W307" i="22"/>
  <c r="W308" i="22"/>
  <c r="W309" i="22"/>
  <c r="W311" i="22"/>
  <c r="W312" i="22"/>
  <c r="W313" i="22"/>
  <c r="AK401" i="8"/>
  <c r="AK433" i="8" s="1"/>
  <c r="AF439" i="8"/>
  <c r="AF502" i="8" s="1"/>
  <c r="AF470" i="8"/>
  <c r="AF533" i="8" s="1"/>
  <c r="AI391" i="8"/>
  <c r="AI455" i="8" s="1"/>
  <c r="AI518" i="8" s="1"/>
  <c r="AG492" i="8"/>
  <c r="AG555" i="8" s="1"/>
  <c r="AG429" i="8"/>
  <c r="AH411" i="8"/>
  <c r="AJ403" i="8"/>
  <c r="AJ498" i="8" s="1"/>
  <c r="AG472" i="8"/>
  <c r="AG535" i="8" s="1"/>
  <c r="AI456" i="8"/>
  <c r="AI519" i="8" s="1"/>
  <c r="AN400" i="8"/>
  <c r="AN432" i="8" s="1"/>
  <c r="AI457" i="8"/>
  <c r="AI520" i="8" s="1"/>
  <c r="AI424" i="8"/>
  <c r="AG441" i="8"/>
  <c r="AG504" i="8" s="1"/>
  <c r="AI488" i="8"/>
  <c r="AI551" i="8" s="1"/>
  <c r="AH389" i="8"/>
  <c r="AH421" i="8" s="1"/>
  <c r="AH474" i="8"/>
  <c r="AH537" i="8" s="1"/>
  <c r="AH377" i="8"/>
  <c r="AH441" i="8" s="1"/>
  <c r="AJ463" i="8"/>
  <c r="AJ526" i="8" s="1"/>
  <c r="AJ393" i="8"/>
  <c r="AJ457" i="8" s="1"/>
  <c r="AJ494" i="8"/>
  <c r="AJ557" i="8" s="1"/>
  <c r="AI388" i="8"/>
  <c r="AI420" i="8" s="1"/>
  <c r="AK396" i="8"/>
  <c r="AK460" i="8" s="1"/>
  <c r="AK523" i="8" s="1"/>
  <c r="AI404" i="8"/>
  <c r="AG427" i="8"/>
  <c r="AG490" i="8"/>
  <c r="AG553" i="8" s="1"/>
  <c r="AG459" i="8"/>
  <c r="AG522" i="8" s="1"/>
  <c r="AH408" i="8"/>
  <c r="AH471" i="8"/>
  <c r="AH534" i="8" s="1"/>
  <c r="AH440" i="8"/>
  <c r="AH503" i="8" s="1"/>
  <c r="AL405" i="8"/>
  <c r="AL387" i="8"/>
  <c r="AO334" i="8"/>
  <c r="AO368" i="8" s="1"/>
  <c r="AP268" i="8" s="1"/>
  <c r="AP301" i="8" s="1"/>
  <c r="AK294" i="8"/>
  <c r="AL302" i="8"/>
  <c r="AJ289" i="8"/>
  <c r="AK333" i="8"/>
  <c r="AK367" i="8" s="1"/>
  <c r="AL267" i="8" s="1"/>
  <c r="AI313" i="8"/>
  <c r="AI347" i="8" s="1"/>
  <c r="AJ247" i="8" s="1"/>
  <c r="AJ280" i="8" s="1"/>
  <c r="AI310" i="8"/>
  <c r="AI344" i="8" s="1"/>
  <c r="AJ244" i="8" s="1"/>
  <c r="AJ338" i="8"/>
  <c r="AJ372" i="8" s="1"/>
  <c r="AK272" i="8" s="1"/>
  <c r="AJ325" i="8"/>
  <c r="AJ359" i="8" s="1"/>
  <c r="AK259" i="8" s="1"/>
  <c r="AI290" i="8"/>
  <c r="AL297" i="8"/>
  <c r="AI311" i="8"/>
  <c r="AI345" i="8" s="1"/>
  <c r="AJ245" i="8" s="1"/>
  <c r="AM288" i="8"/>
  <c r="AK319" i="8"/>
  <c r="AK353" i="8" s="1"/>
  <c r="AL253" i="8" s="1"/>
  <c r="AK304" i="8"/>
  <c r="AJ284" i="8"/>
  <c r="AG309" i="8"/>
  <c r="AG343" i="8" s="1"/>
  <c r="AH243" i="8" s="1"/>
  <c r="AH276" i="8" s="1"/>
  <c r="AH331" i="8"/>
  <c r="AH365" i="8" s="1"/>
  <c r="AI265" i="8" s="1"/>
  <c r="AJ315" i="8"/>
  <c r="AJ349" i="8" s="1"/>
  <c r="AK249" i="8" s="1"/>
  <c r="AL318" i="8"/>
  <c r="AL352" i="8" s="1"/>
  <c r="AM252" i="8" s="1"/>
  <c r="AM339" i="8"/>
  <c r="AM373" i="8" s="1"/>
  <c r="AN273" i="8" s="1"/>
  <c r="AN306" i="8" s="1"/>
  <c r="AJ326" i="8"/>
  <c r="AJ360" i="8" s="1"/>
  <c r="AK260" i="8" s="1"/>
  <c r="AK293" i="8" s="1"/>
  <c r="AI296" i="8"/>
  <c r="AK314" i="8"/>
  <c r="AK348" i="8" s="1"/>
  <c r="AL248" i="8" s="1"/>
  <c r="W453" i="21" l="1"/>
  <c r="W516" i="21" s="1"/>
  <c r="V443" i="22"/>
  <c r="W486" i="21"/>
  <c r="W549" i="21" s="1"/>
  <c r="AJ449" i="8"/>
  <c r="AJ512" i="8" s="1"/>
  <c r="W427" i="21"/>
  <c r="V505" i="22"/>
  <c r="V568" i="22" s="1"/>
  <c r="AH490" i="8"/>
  <c r="AH553" i="8" s="1"/>
  <c r="W425" i="21"/>
  <c r="W457" i="21"/>
  <c r="W520" i="21" s="1"/>
  <c r="V428" i="22"/>
  <c r="V460" i="22"/>
  <c r="V523" i="22" s="1"/>
  <c r="V475" i="22"/>
  <c r="V538" i="22" s="1"/>
  <c r="AJ412" i="8"/>
  <c r="V422" i="22"/>
  <c r="W490" i="21"/>
  <c r="W553" i="21" s="1"/>
  <c r="AI478" i="8"/>
  <c r="AI541" i="8" s="1"/>
  <c r="AI447" i="8"/>
  <c r="AI510" i="8" s="1"/>
  <c r="V470" i="22"/>
  <c r="V533" i="22" s="1"/>
  <c r="V501" i="22"/>
  <c r="V564" i="22" s="1"/>
  <c r="V490" i="22"/>
  <c r="V553" i="22" s="1"/>
  <c r="V427" i="22"/>
  <c r="V507" i="22"/>
  <c r="V570" i="22" s="1"/>
  <c r="V444" i="22"/>
  <c r="W423" i="21"/>
  <c r="V423" i="22"/>
  <c r="V455" i="22"/>
  <c r="V518" i="22" s="1"/>
  <c r="AJ561" i="8"/>
  <c r="V439" i="22"/>
  <c r="V471" i="22"/>
  <c r="V534" i="22" s="1"/>
  <c r="W421" i="21"/>
  <c r="W489" i="21"/>
  <c r="W552" i="21" s="1"/>
  <c r="V426" i="22"/>
  <c r="V458" i="22"/>
  <c r="V521" i="22" s="1"/>
  <c r="W485" i="21"/>
  <c r="W548" i="21" s="1"/>
  <c r="AI486" i="8"/>
  <c r="AI549" i="8" s="1"/>
  <c r="V442" i="22"/>
  <c r="AH459" i="8"/>
  <c r="AH522" i="8" s="1"/>
  <c r="V454" i="22"/>
  <c r="V517" i="22" s="1"/>
  <c r="AJ480" i="8"/>
  <c r="AJ543" i="8" s="1"/>
  <c r="X373" i="21"/>
  <c r="X437" i="21" s="1"/>
  <c r="V403" i="22"/>
  <c r="V467" i="22" s="1"/>
  <c r="W426" i="21"/>
  <c r="W422" i="21"/>
  <c r="AH504" i="8"/>
  <c r="V487" i="22"/>
  <c r="V550" i="22" s="1"/>
  <c r="V402" i="22"/>
  <c r="V497" i="22" s="1"/>
  <c r="V388" i="22"/>
  <c r="V483" i="22" s="1"/>
  <c r="W397" i="21"/>
  <c r="W492" i="21" s="1"/>
  <c r="W401" i="21"/>
  <c r="W465" i="21" s="1"/>
  <c r="W381" i="21"/>
  <c r="W445" i="21" s="1"/>
  <c r="W385" i="21"/>
  <c r="W417" i="21" s="1"/>
  <c r="X379" i="21"/>
  <c r="X443" i="21" s="1"/>
  <c r="X375" i="21"/>
  <c r="X407" i="21" s="1"/>
  <c r="V400" i="22"/>
  <c r="V432" i="22" s="1"/>
  <c r="AJ444" i="8"/>
  <c r="AJ507" i="8" s="1"/>
  <c r="AH397" i="8"/>
  <c r="AH429" i="8" s="1"/>
  <c r="W398" i="21"/>
  <c r="W493" i="21" s="1"/>
  <c r="W402" i="21"/>
  <c r="W497" i="21" s="1"/>
  <c r="W382" i="21"/>
  <c r="W414" i="21" s="1"/>
  <c r="W386" i="21"/>
  <c r="W418" i="21" s="1"/>
  <c r="X378" i="21"/>
  <c r="X442" i="21" s="1"/>
  <c r="X374" i="21"/>
  <c r="X469" i="21" s="1"/>
  <c r="AI423" i="8"/>
  <c r="V424" i="22"/>
  <c r="V387" i="22"/>
  <c r="V451" i="22" s="1"/>
  <c r="W399" i="21"/>
  <c r="W494" i="21" s="1"/>
  <c r="W403" i="21"/>
  <c r="W435" i="21" s="1"/>
  <c r="W383" i="21"/>
  <c r="W415" i="21" s="1"/>
  <c r="W387" i="21"/>
  <c r="W482" i="21" s="1"/>
  <c r="X377" i="21"/>
  <c r="X472" i="21" s="1"/>
  <c r="AK380" i="8"/>
  <c r="AK412" i="8" s="1"/>
  <c r="AK385" i="8"/>
  <c r="AK417" i="8" s="1"/>
  <c r="AO400" i="8"/>
  <c r="AO495" i="8" s="1"/>
  <c r="AK465" i="8"/>
  <c r="AK528" i="8" s="1"/>
  <c r="AK496" i="8"/>
  <c r="AK559" i="8" s="1"/>
  <c r="AK428" i="8"/>
  <c r="AJ467" i="8"/>
  <c r="AJ530" i="8" s="1"/>
  <c r="AJ435" i="8"/>
  <c r="AN495" i="8"/>
  <c r="AN558" i="8" s="1"/>
  <c r="AJ520" i="8"/>
  <c r="AN464" i="8"/>
  <c r="AN527" i="8" s="1"/>
  <c r="V384" i="22"/>
  <c r="V479" i="22" s="1"/>
  <c r="V472" i="22"/>
  <c r="V535" i="22" s="1"/>
  <c r="V440" i="22"/>
  <c r="V386" i="22"/>
  <c r="V418" i="22" s="1"/>
  <c r="V404" i="22"/>
  <c r="V436" i="22" s="1"/>
  <c r="V383" i="22"/>
  <c r="V478" i="22" s="1"/>
  <c r="V382" i="22"/>
  <c r="V414" i="22" s="1"/>
  <c r="V399" i="22"/>
  <c r="V431" i="22" s="1"/>
  <c r="V398" i="22"/>
  <c r="V462" i="22" s="1"/>
  <c r="W346" i="22"/>
  <c r="W380" i="22" s="1"/>
  <c r="X280" i="22" s="1"/>
  <c r="V539" i="22"/>
  <c r="W345" i="22"/>
  <c r="W379" i="22" s="1"/>
  <c r="X279" i="22" s="1"/>
  <c r="V569" i="22"/>
  <c r="W344" i="22"/>
  <c r="W378" i="22" s="1"/>
  <c r="X278" i="22" s="1"/>
  <c r="V537" i="22"/>
  <c r="W342" i="22"/>
  <c r="W376" i="22" s="1"/>
  <c r="X276" i="22" s="1"/>
  <c r="V566" i="22"/>
  <c r="W341" i="22"/>
  <c r="W375" i="22" s="1"/>
  <c r="X275" i="22" s="1"/>
  <c r="V565" i="22"/>
  <c r="W340" i="22"/>
  <c r="W374" i="22" s="1"/>
  <c r="X274" i="22" s="1"/>
  <c r="W330" i="22"/>
  <c r="W364" i="22" s="1"/>
  <c r="X264" i="22" s="1"/>
  <c r="V554" i="22"/>
  <c r="W329" i="22"/>
  <c r="W363" i="22" s="1"/>
  <c r="X263" i="22" s="1"/>
  <c r="V522" i="22"/>
  <c r="W328" i="22"/>
  <c r="W362" i="22" s="1"/>
  <c r="X262" i="22" s="1"/>
  <c r="V552" i="22"/>
  <c r="W326" i="22"/>
  <c r="W360" i="22" s="1"/>
  <c r="X260" i="22" s="1"/>
  <c r="V519" i="22"/>
  <c r="W325" i="22"/>
  <c r="W359" i="22" s="1"/>
  <c r="X259" i="22" s="1"/>
  <c r="V549" i="22"/>
  <c r="W324" i="22"/>
  <c r="W358" i="22" s="1"/>
  <c r="X258" i="22" s="1"/>
  <c r="V548" i="22"/>
  <c r="W283" i="22"/>
  <c r="W284" i="22"/>
  <c r="W285" i="22"/>
  <c r="W287" i="22"/>
  <c r="W288" i="22"/>
  <c r="W289" i="22"/>
  <c r="W305" i="22"/>
  <c r="W304" i="22"/>
  <c r="W303" i="22"/>
  <c r="W301" i="22"/>
  <c r="W300" i="22"/>
  <c r="W299" i="22"/>
  <c r="X298" i="21"/>
  <c r="X299" i="21"/>
  <c r="X300" i="21"/>
  <c r="X302" i="21"/>
  <c r="X303" i="21"/>
  <c r="X304" i="21"/>
  <c r="X282" i="21"/>
  <c r="X283" i="21"/>
  <c r="X284" i="21"/>
  <c r="X286" i="21"/>
  <c r="X287" i="21"/>
  <c r="X288" i="21"/>
  <c r="Y280" i="21"/>
  <c r="Y279" i="21"/>
  <c r="Y278" i="21"/>
  <c r="Y276" i="21"/>
  <c r="Y275" i="21"/>
  <c r="Y274" i="21"/>
  <c r="X329" i="21"/>
  <c r="X363" i="21" s="1"/>
  <c r="Y263" i="21" s="1"/>
  <c r="W522" i="21"/>
  <c r="X328" i="21"/>
  <c r="X362" i="21" s="1"/>
  <c r="Y262" i="21" s="1"/>
  <c r="W521" i="21"/>
  <c r="X327" i="21"/>
  <c r="X361" i="21" s="1"/>
  <c r="Y261" i="21" s="1"/>
  <c r="W551" i="21"/>
  <c r="X325" i="21"/>
  <c r="X359" i="21" s="1"/>
  <c r="Y259" i="21" s="1"/>
  <c r="W518" i="21"/>
  <c r="X324" i="21"/>
  <c r="X358" i="21" s="1"/>
  <c r="Y258" i="21" s="1"/>
  <c r="W517" i="21"/>
  <c r="X323" i="21"/>
  <c r="X357" i="21" s="1"/>
  <c r="Y257" i="21" s="1"/>
  <c r="W547" i="21"/>
  <c r="AK491" i="8"/>
  <c r="AK554" i="8" s="1"/>
  <c r="AI452" i="8"/>
  <c r="AI515" i="8" s="1"/>
  <c r="AI483" i="8"/>
  <c r="AI546" i="8" s="1"/>
  <c r="AJ488" i="8"/>
  <c r="AJ551" i="8" s="1"/>
  <c r="AJ381" i="8"/>
  <c r="AJ445" i="8" s="1"/>
  <c r="AJ508" i="8" s="1"/>
  <c r="AJ425" i="8"/>
  <c r="AH453" i="8"/>
  <c r="AH516" i="8" s="1"/>
  <c r="AH409" i="8"/>
  <c r="AH484" i="8"/>
  <c r="AH547" i="8" s="1"/>
  <c r="AH472" i="8"/>
  <c r="AH535" i="8" s="1"/>
  <c r="AK399" i="8"/>
  <c r="AK494" i="8" s="1"/>
  <c r="AK557" i="8" s="1"/>
  <c r="AG375" i="8"/>
  <c r="AG470" i="8" s="1"/>
  <c r="AG533" i="8" s="1"/>
  <c r="AI376" i="8"/>
  <c r="AI440" i="8" s="1"/>
  <c r="AI503" i="8" s="1"/>
  <c r="AI379" i="8"/>
  <c r="AI411" i="8" s="1"/>
  <c r="AL384" i="8"/>
  <c r="AL416" i="8" s="1"/>
  <c r="AJ392" i="8"/>
  <c r="AJ456" i="8" s="1"/>
  <c r="AJ519" i="8" s="1"/>
  <c r="AI377" i="8"/>
  <c r="AI409" i="8" s="1"/>
  <c r="AM405" i="8"/>
  <c r="AM437" i="8" s="1"/>
  <c r="AI436" i="8"/>
  <c r="AI499" i="8"/>
  <c r="AI562" i="8" s="1"/>
  <c r="AI468" i="8"/>
  <c r="AI531" i="8" s="1"/>
  <c r="AL437" i="8"/>
  <c r="AL469" i="8"/>
  <c r="AL532" i="8" s="1"/>
  <c r="AL500" i="8"/>
  <c r="AL563" i="8" s="1"/>
  <c r="AL419" i="8"/>
  <c r="AL482" i="8"/>
  <c r="AL545" i="8" s="1"/>
  <c r="AL451" i="8"/>
  <c r="AL514" i="8" s="1"/>
  <c r="AJ391" i="8"/>
  <c r="AJ404" i="8"/>
  <c r="AK292" i="8"/>
  <c r="AI323" i="8"/>
  <c r="AI357" i="8" s="1"/>
  <c r="AJ257" i="8" s="1"/>
  <c r="AH309" i="8"/>
  <c r="AH343" i="8" s="1"/>
  <c r="AI243" i="8" s="1"/>
  <c r="AI329" i="8"/>
  <c r="AI363" i="8" s="1"/>
  <c r="AJ263" i="8" s="1"/>
  <c r="AJ296" i="8" s="1"/>
  <c r="AK305" i="8"/>
  <c r="AJ277" i="8"/>
  <c r="AK327" i="8"/>
  <c r="AK361" i="8" s="1"/>
  <c r="AL261" i="8" s="1"/>
  <c r="AL294" i="8" s="1"/>
  <c r="AJ317" i="8"/>
  <c r="AJ351" i="8" s="1"/>
  <c r="AK251" i="8" s="1"/>
  <c r="AL300" i="8"/>
  <c r="AL281" i="8"/>
  <c r="AK326" i="8"/>
  <c r="AK360" i="8" s="1"/>
  <c r="AL260" i="8" s="1"/>
  <c r="AJ278" i="8"/>
  <c r="AM285" i="8"/>
  <c r="AJ313" i="8"/>
  <c r="AJ347" i="8" s="1"/>
  <c r="AK247" i="8" s="1"/>
  <c r="AK337" i="8"/>
  <c r="AK371" i="8" s="1"/>
  <c r="AL271" i="8" s="1"/>
  <c r="AL304" i="8" s="1"/>
  <c r="AJ322" i="8"/>
  <c r="AJ356" i="8" s="1"/>
  <c r="AK256" i="8" s="1"/>
  <c r="AM321" i="8"/>
  <c r="AM355" i="8" s="1"/>
  <c r="AN255" i="8" s="1"/>
  <c r="AK282" i="8"/>
  <c r="AI298" i="8"/>
  <c r="AL286" i="8"/>
  <c r="AL335" i="8"/>
  <c r="AL369" i="8" s="1"/>
  <c r="AM269" i="8" s="1"/>
  <c r="AM302" i="8" s="1"/>
  <c r="AN339" i="8"/>
  <c r="AN373" i="8" s="1"/>
  <c r="AO273" i="8" s="1"/>
  <c r="AO306" i="8" s="1"/>
  <c r="AL330" i="8"/>
  <c r="AL364" i="8" s="1"/>
  <c r="AM264" i="8" s="1"/>
  <c r="AM297" i="8" s="1"/>
  <c r="AP334" i="8"/>
  <c r="AP368" i="8" s="1"/>
  <c r="AQ268" i="8" s="1"/>
  <c r="W413" i="21" l="1"/>
  <c r="X390" i="21"/>
  <c r="X410" i="21"/>
  <c r="X473" i="21"/>
  <c r="W429" i="21"/>
  <c r="AO432" i="8"/>
  <c r="W476" i="21"/>
  <c r="W539" i="21" s="1"/>
  <c r="V420" i="22"/>
  <c r="V452" i="22"/>
  <c r="V515" i="22" s="1"/>
  <c r="AK480" i="8"/>
  <c r="AK543" i="8" s="1"/>
  <c r="W396" i="22"/>
  <c r="W491" i="22" s="1"/>
  <c r="AK449" i="8"/>
  <c r="AK512" i="8" s="1"/>
  <c r="X411" i="21"/>
  <c r="W433" i="21"/>
  <c r="V450" i="22"/>
  <c r="V513" i="22" s="1"/>
  <c r="X474" i="21"/>
  <c r="X537" i="21" s="1"/>
  <c r="W496" i="21"/>
  <c r="W559" i="21" s="1"/>
  <c r="W419" i="21"/>
  <c r="W451" i="21"/>
  <c r="W514" i="21" s="1"/>
  <c r="W450" i="21"/>
  <c r="W513" i="21" s="1"/>
  <c r="W481" i="21"/>
  <c r="W544" i="21" s="1"/>
  <c r="X405" i="21"/>
  <c r="X468" i="21"/>
  <c r="X531" i="21" s="1"/>
  <c r="W447" i="21"/>
  <c r="W510" i="21" s="1"/>
  <c r="V435" i="22"/>
  <c r="AO464" i="8"/>
  <c r="AO527" i="8" s="1"/>
  <c r="W446" i="21"/>
  <c r="W509" i="21" s="1"/>
  <c r="W477" i="21"/>
  <c r="W540" i="21" s="1"/>
  <c r="V498" i="22"/>
  <c r="V561" i="22" s="1"/>
  <c r="W410" i="22"/>
  <c r="W442" i="22" s="1"/>
  <c r="AI389" i="8"/>
  <c r="AI421" i="8" s="1"/>
  <c r="W430" i="21"/>
  <c r="W462" i="21"/>
  <c r="W525" i="21" s="1"/>
  <c r="AK444" i="8"/>
  <c r="AK507" i="8" s="1"/>
  <c r="X470" i="21"/>
  <c r="X533" i="21" s="1"/>
  <c r="W480" i="21"/>
  <c r="W543" i="21" s="1"/>
  <c r="X439" i="21"/>
  <c r="X502" i="21" s="1"/>
  <c r="W449" i="21"/>
  <c r="W512" i="21" s="1"/>
  <c r="AK475" i="8"/>
  <c r="AK538" i="8" s="1"/>
  <c r="X409" i="21"/>
  <c r="W478" i="21"/>
  <c r="W541" i="21" s="1"/>
  <c r="W390" i="22"/>
  <c r="W485" i="22" s="1"/>
  <c r="AM387" i="8"/>
  <c r="AM419" i="8" s="1"/>
  <c r="W431" i="21"/>
  <c r="V464" i="22"/>
  <c r="V527" i="22" s="1"/>
  <c r="V495" i="22"/>
  <c r="V558" i="22" s="1"/>
  <c r="V434" i="22"/>
  <c r="W434" i="21"/>
  <c r="V466" i="22"/>
  <c r="V529" i="22" s="1"/>
  <c r="W466" i="21"/>
  <c r="W529" i="21" s="1"/>
  <c r="W461" i="21"/>
  <c r="W524" i="21" s="1"/>
  <c r="X441" i="21"/>
  <c r="X504" i="21" s="1"/>
  <c r="W463" i="21"/>
  <c r="W526" i="21" s="1"/>
  <c r="X394" i="21"/>
  <c r="X489" i="21" s="1"/>
  <c r="V482" i="22"/>
  <c r="V545" i="22" s="1"/>
  <c r="X391" i="21"/>
  <c r="X455" i="21" s="1"/>
  <c r="AJ476" i="8"/>
  <c r="AJ539" i="8" s="1"/>
  <c r="X395" i="21"/>
  <c r="X427" i="21" s="1"/>
  <c r="V416" i="22"/>
  <c r="V448" i="22"/>
  <c r="V511" i="22" s="1"/>
  <c r="AJ413" i="8"/>
  <c r="AJ379" i="8"/>
  <c r="AJ443" i="8" s="1"/>
  <c r="X438" i="21"/>
  <c r="X501" i="21" s="1"/>
  <c r="X406" i="21"/>
  <c r="AH461" i="8"/>
  <c r="AH524" i="8" s="1"/>
  <c r="AH492" i="8"/>
  <c r="AH555" i="8" s="1"/>
  <c r="V481" i="22"/>
  <c r="V544" i="22" s="1"/>
  <c r="X389" i="21"/>
  <c r="X484" i="21" s="1"/>
  <c r="X393" i="21"/>
  <c r="X488" i="21" s="1"/>
  <c r="W467" i="21"/>
  <c r="W530" i="21" s="1"/>
  <c r="W412" i="22"/>
  <c r="W507" i="22" s="1"/>
  <c r="W498" i="21"/>
  <c r="W561" i="21" s="1"/>
  <c r="W391" i="22"/>
  <c r="W455" i="22" s="1"/>
  <c r="V419" i="22"/>
  <c r="V446" i="22"/>
  <c r="V509" i="22" s="1"/>
  <c r="V477" i="22"/>
  <c r="V540" i="22" s="1"/>
  <c r="W394" i="22"/>
  <c r="W458" i="22" s="1"/>
  <c r="AO558" i="8"/>
  <c r="V463" i="22"/>
  <c r="V526" i="22" s="1"/>
  <c r="V494" i="22"/>
  <c r="V557" i="22" s="1"/>
  <c r="V415" i="22"/>
  <c r="V468" i="22"/>
  <c r="V531" i="22" s="1"/>
  <c r="V447" i="22"/>
  <c r="V510" i="22" s="1"/>
  <c r="V493" i="22"/>
  <c r="V556" i="22" s="1"/>
  <c r="V499" i="22"/>
  <c r="V562" i="22" s="1"/>
  <c r="V430" i="22"/>
  <c r="W395" i="22"/>
  <c r="W427" i="22" s="1"/>
  <c r="W411" i="22"/>
  <c r="W443" i="22" s="1"/>
  <c r="AK392" i="8"/>
  <c r="AK487" i="8" s="1"/>
  <c r="W408" i="22"/>
  <c r="W503" i="22" s="1"/>
  <c r="W406" i="22"/>
  <c r="W501" i="22" s="1"/>
  <c r="W392" i="22"/>
  <c r="W487" i="22" s="1"/>
  <c r="W407" i="22"/>
  <c r="W471" i="22" s="1"/>
  <c r="Y290" i="21"/>
  <c r="X485" i="21"/>
  <c r="X454" i="21"/>
  <c r="X422" i="21"/>
  <c r="Y291" i="21"/>
  <c r="Y292" i="21"/>
  <c r="Y294" i="21"/>
  <c r="Y295" i="21"/>
  <c r="Y296" i="21"/>
  <c r="Y307" i="21"/>
  <c r="Y341" i="21" s="1"/>
  <c r="Z241" i="21" s="1"/>
  <c r="X500" i="21"/>
  <c r="Y308" i="21"/>
  <c r="Y342" i="21" s="1"/>
  <c r="Z242" i="21" s="1"/>
  <c r="X532" i="21"/>
  <c r="Y309" i="21"/>
  <c r="Y343" i="21" s="1"/>
  <c r="Z243" i="21" s="1"/>
  <c r="Y311" i="21"/>
  <c r="Y345" i="21" s="1"/>
  <c r="Z245" i="21" s="1"/>
  <c r="X535" i="21"/>
  <c r="Y312" i="21"/>
  <c r="Y346" i="21" s="1"/>
  <c r="Z246" i="21" s="1"/>
  <c r="X505" i="21"/>
  <c r="X536" i="21"/>
  <c r="Y313" i="21"/>
  <c r="Y347" i="21" s="1"/>
  <c r="Z247" i="21" s="1"/>
  <c r="X506" i="21"/>
  <c r="X321" i="21"/>
  <c r="X355" i="21" s="1"/>
  <c r="Y255" i="21" s="1"/>
  <c r="W545" i="21"/>
  <c r="X320" i="21"/>
  <c r="X354" i="21" s="1"/>
  <c r="Y254" i="21" s="1"/>
  <c r="X319" i="21"/>
  <c r="X353" i="21" s="1"/>
  <c r="Y253" i="21" s="1"/>
  <c r="X317" i="21"/>
  <c r="X351" i="21" s="1"/>
  <c r="Y251" i="21" s="1"/>
  <c r="X316" i="21"/>
  <c r="X350" i="21" s="1"/>
  <c r="Y250" i="21" s="1"/>
  <c r="X315" i="21"/>
  <c r="X349" i="21" s="1"/>
  <c r="Y249" i="21" s="1"/>
  <c r="W508" i="21"/>
  <c r="X337" i="21"/>
  <c r="X371" i="21" s="1"/>
  <c r="Y271" i="21" s="1"/>
  <c r="X336" i="21"/>
  <c r="X370" i="21" s="1"/>
  <c r="Y270" i="21" s="1"/>
  <c r="W560" i="21"/>
  <c r="X335" i="21"/>
  <c r="X369" i="21" s="1"/>
  <c r="Y269" i="21" s="1"/>
  <c r="W528" i="21"/>
  <c r="X333" i="21"/>
  <c r="X367" i="21" s="1"/>
  <c r="Y267" i="21" s="1"/>
  <c r="W557" i="21"/>
  <c r="X332" i="21"/>
  <c r="X366" i="21" s="1"/>
  <c r="Y266" i="21" s="1"/>
  <c r="W556" i="21"/>
  <c r="X331" i="21"/>
  <c r="X365" i="21" s="1"/>
  <c r="Y265" i="21" s="1"/>
  <c r="W555" i="21"/>
  <c r="W332" i="22"/>
  <c r="W366" i="22" s="1"/>
  <c r="X266" i="22" s="1"/>
  <c r="V525" i="22"/>
  <c r="W333" i="22"/>
  <c r="W367" i="22" s="1"/>
  <c r="X267" i="22" s="1"/>
  <c r="W334" i="22"/>
  <c r="W368" i="22" s="1"/>
  <c r="X268" i="22" s="1"/>
  <c r="W336" i="22"/>
  <c r="W370" i="22" s="1"/>
  <c r="X270" i="22" s="1"/>
  <c r="V560" i="22"/>
  <c r="W337" i="22"/>
  <c r="W371" i="22" s="1"/>
  <c r="X271" i="22" s="1"/>
  <c r="V530" i="22"/>
  <c r="W338" i="22"/>
  <c r="W372" i="22" s="1"/>
  <c r="X272" i="22" s="1"/>
  <c r="W322" i="22"/>
  <c r="W356" i="22" s="1"/>
  <c r="X256" i="22" s="1"/>
  <c r="V546" i="22"/>
  <c r="W321" i="22"/>
  <c r="W355" i="22" s="1"/>
  <c r="X255" i="22" s="1"/>
  <c r="V514" i="22"/>
  <c r="W320" i="22"/>
  <c r="W354" i="22" s="1"/>
  <c r="X254" i="22" s="1"/>
  <c r="W318" i="22"/>
  <c r="W352" i="22" s="1"/>
  <c r="X252" i="22" s="1"/>
  <c r="V542" i="22"/>
  <c r="W317" i="22"/>
  <c r="W351" i="22" s="1"/>
  <c r="X251" i="22" s="1"/>
  <c r="V541" i="22"/>
  <c r="W316" i="22"/>
  <c r="W350" i="22" s="1"/>
  <c r="X250" i="22" s="1"/>
  <c r="X291" i="22"/>
  <c r="X292" i="22"/>
  <c r="X293" i="22"/>
  <c r="X295" i="22"/>
  <c r="X296" i="22"/>
  <c r="X297" i="22"/>
  <c r="X307" i="22"/>
  <c r="X308" i="22"/>
  <c r="X309" i="22"/>
  <c r="X311" i="22"/>
  <c r="X312" i="22"/>
  <c r="X313" i="22"/>
  <c r="AG407" i="8"/>
  <c r="AK463" i="8"/>
  <c r="AK526" i="8" s="1"/>
  <c r="AK431" i="8"/>
  <c r="AG439" i="8"/>
  <c r="AG502" i="8" s="1"/>
  <c r="AJ383" i="8"/>
  <c r="AJ478" i="8" s="1"/>
  <c r="AJ541" i="8" s="1"/>
  <c r="AM469" i="8"/>
  <c r="AM532" i="8" s="1"/>
  <c r="AJ487" i="8"/>
  <c r="AJ550" i="8" s="1"/>
  <c r="AJ424" i="8"/>
  <c r="AM500" i="8"/>
  <c r="AM563" i="8" s="1"/>
  <c r="AI408" i="8"/>
  <c r="AI472" i="8"/>
  <c r="AI535" i="8" s="1"/>
  <c r="AI441" i="8"/>
  <c r="AI504" i="8" s="1"/>
  <c r="AI443" i="8"/>
  <c r="AI506" i="8" s="1"/>
  <c r="AI474" i="8"/>
  <c r="AI537" i="8" s="1"/>
  <c r="AL479" i="8"/>
  <c r="AL542" i="8" s="1"/>
  <c r="AI471" i="8"/>
  <c r="AI534" i="8" s="1"/>
  <c r="AI395" i="8"/>
  <c r="AI490" i="8" s="1"/>
  <c r="AI553" i="8" s="1"/>
  <c r="AL448" i="8"/>
  <c r="AL511" i="8" s="1"/>
  <c r="AJ388" i="8"/>
  <c r="AJ483" i="8" s="1"/>
  <c r="AJ546" i="8" s="1"/>
  <c r="AK403" i="8"/>
  <c r="AK435" i="8" s="1"/>
  <c r="AH375" i="8"/>
  <c r="AH439" i="8" s="1"/>
  <c r="AJ436" i="8"/>
  <c r="AJ499" i="8"/>
  <c r="AJ562" i="8" s="1"/>
  <c r="AJ468" i="8"/>
  <c r="AJ531" i="8" s="1"/>
  <c r="AJ423" i="8"/>
  <c r="AJ455" i="8"/>
  <c r="AJ518" i="8" s="1"/>
  <c r="AJ486" i="8"/>
  <c r="AJ549" i="8" s="1"/>
  <c r="AP400" i="8"/>
  <c r="AL396" i="8"/>
  <c r="AL401" i="8"/>
  <c r="AL314" i="8"/>
  <c r="AL348" i="8" s="1"/>
  <c r="AM248" i="8" s="1"/>
  <c r="AM281" i="8" s="1"/>
  <c r="AK393" i="8"/>
  <c r="AN288" i="8"/>
  <c r="AJ329" i="8"/>
  <c r="AJ363" i="8" s="1"/>
  <c r="AK263" i="8" s="1"/>
  <c r="AK296" i="8" s="1"/>
  <c r="AL319" i="8"/>
  <c r="AL353" i="8" s="1"/>
  <c r="AM253" i="8" s="1"/>
  <c r="AI331" i="8"/>
  <c r="AI365" i="8" s="1"/>
  <c r="AJ265" i="8" s="1"/>
  <c r="AK284" i="8"/>
  <c r="AJ310" i="8"/>
  <c r="AJ344" i="8" s="1"/>
  <c r="AK244" i="8" s="1"/>
  <c r="AQ301" i="8"/>
  <c r="AO339" i="8"/>
  <c r="AO373" i="8" s="1"/>
  <c r="AP273" i="8" s="1"/>
  <c r="AJ311" i="8"/>
  <c r="AJ345" i="8" s="1"/>
  <c r="AK245" i="8" s="1"/>
  <c r="AJ290" i="8"/>
  <c r="AL333" i="8"/>
  <c r="AL367" i="8" s="1"/>
  <c r="AM267" i="8" s="1"/>
  <c r="AL327" i="8"/>
  <c r="AL361" i="8" s="1"/>
  <c r="AM261" i="8" s="1"/>
  <c r="AK289" i="8"/>
  <c r="AK338" i="8"/>
  <c r="AK372" i="8" s="1"/>
  <c r="AL272" i="8" s="1"/>
  <c r="AK280" i="8"/>
  <c r="AM330" i="8"/>
  <c r="AM364" i="8" s="1"/>
  <c r="AN264" i="8" s="1"/>
  <c r="AM318" i="8"/>
  <c r="AM352" i="8" s="1"/>
  <c r="AN252" i="8" s="1"/>
  <c r="AK315" i="8"/>
  <c r="AK349" i="8" s="1"/>
  <c r="AL249" i="8" s="1"/>
  <c r="AL337" i="8"/>
  <c r="AL371" i="8" s="1"/>
  <c r="AM271" i="8" s="1"/>
  <c r="AM304" i="8" s="1"/>
  <c r="AI276" i="8"/>
  <c r="AN405" i="8"/>
  <c r="AM335" i="8"/>
  <c r="AM369" i="8" s="1"/>
  <c r="AN269" i="8" s="1"/>
  <c r="AL293" i="8"/>
  <c r="AK325" i="8"/>
  <c r="AK359" i="8" s="1"/>
  <c r="AL259" i="8" s="1"/>
  <c r="AL292" i="8" s="1"/>
  <c r="W460" i="22" l="1"/>
  <c r="W428" i="22"/>
  <c r="X426" i="21"/>
  <c r="X486" i="21"/>
  <c r="X549" i="21" s="1"/>
  <c r="W474" i="22"/>
  <c r="W537" i="22" s="1"/>
  <c r="W505" i="22"/>
  <c r="W568" i="22" s="1"/>
  <c r="X423" i="21"/>
  <c r="X425" i="21"/>
  <c r="AI453" i="8"/>
  <c r="AI516" i="8" s="1"/>
  <c r="AM482" i="8"/>
  <c r="AM545" i="8" s="1"/>
  <c r="AM451" i="8"/>
  <c r="AM514" i="8" s="1"/>
  <c r="AI484" i="8"/>
  <c r="AI547" i="8" s="1"/>
  <c r="AK456" i="8"/>
  <c r="AK519" i="8" s="1"/>
  <c r="AK424" i="8"/>
  <c r="X403" i="21"/>
  <c r="X498" i="21" s="1"/>
  <c r="AJ474" i="8"/>
  <c r="AJ537" i="8" s="1"/>
  <c r="AJ411" i="8"/>
  <c r="W490" i="22"/>
  <c r="W553" i="22" s="1"/>
  <c r="W459" i="22"/>
  <c r="W522" i="22" s="1"/>
  <c r="W444" i="22"/>
  <c r="W476" i="22"/>
  <c r="W539" i="22" s="1"/>
  <c r="W423" i="22"/>
  <c r="W486" i="22"/>
  <c r="W549" i="22" s="1"/>
  <c r="W422" i="22"/>
  <c r="W454" i="22"/>
  <c r="W517" i="22" s="1"/>
  <c r="X490" i="21"/>
  <c r="X553" i="21" s="1"/>
  <c r="Y378" i="21"/>
  <c r="Y442" i="21" s="1"/>
  <c r="Y373" i="21"/>
  <c r="Y468" i="21" s="1"/>
  <c r="W489" i="22"/>
  <c r="W552" i="22" s="1"/>
  <c r="X459" i="21"/>
  <c r="X522" i="21" s="1"/>
  <c r="X387" i="21"/>
  <c r="X451" i="21" s="1"/>
  <c r="X458" i="21"/>
  <c r="X521" i="21" s="1"/>
  <c r="X457" i="21"/>
  <c r="X520" i="21" s="1"/>
  <c r="AM384" i="8"/>
  <c r="AM479" i="8" s="1"/>
  <c r="AM542" i="8" s="1"/>
  <c r="X382" i="21"/>
  <c r="X477" i="21" s="1"/>
  <c r="X399" i="21"/>
  <c r="X463" i="21" s="1"/>
  <c r="AL385" i="8"/>
  <c r="AL480" i="8" s="1"/>
  <c r="AL543" i="8" s="1"/>
  <c r="W403" i="22"/>
  <c r="W467" i="22" s="1"/>
  <c r="Y374" i="21"/>
  <c r="Y438" i="21" s="1"/>
  <c r="W438" i="22"/>
  <c r="W426" i="22"/>
  <c r="W470" i="22"/>
  <c r="W533" i="22" s="1"/>
  <c r="X386" i="21"/>
  <c r="X418" i="21" s="1"/>
  <c r="X421" i="21"/>
  <c r="X453" i="21"/>
  <c r="X516" i="21" s="1"/>
  <c r="AL380" i="8"/>
  <c r="AL444" i="8" s="1"/>
  <c r="AL507" i="8" s="1"/>
  <c r="Y377" i="21"/>
  <c r="Y441" i="21" s="1"/>
  <c r="X383" i="21"/>
  <c r="X478" i="21" s="1"/>
  <c r="AJ395" i="8"/>
  <c r="AJ427" i="8" s="1"/>
  <c r="W386" i="22"/>
  <c r="W481" i="22" s="1"/>
  <c r="X398" i="21"/>
  <c r="X493" i="21" s="1"/>
  <c r="X402" i="21"/>
  <c r="X497" i="21" s="1"/>
  <c r="W382" i="22"/>
  <c r="W477" i="22" s="1"/>
  <c r="W399" i="22"/>
  <c r="W494" i="22" s="1"/>
  <c r="AJ506" i="8"/>
  <c r="W387" i="22"/>
  <c r="W482" i="22" s="1"/>
  <c r="W384" i="22"/>
  <c r="W479" i="22" s="1"/>
  <c r="W388" i="22"/>
  <c r="W452" i="22" s="1"/>
  <c r="X397" i="21"/>
  <c r="X461" i="21" s="1"/>
  <c r="X401" i="21"/>
  <c r="X465" i="21" s="1"/>
  <c r="X381" i="21"/>
  <c r="X476" i="21" s="1"/>
  <c r="X385" i="21"/>
  <c r="X480" i="21" s="1"/>
  <c r="Y379" i="21"/>
  <c r="Y474" i="21" s="1"/>
  <c r="Y375" i="21"/>
  <c r="Y470" i="21" s="1"/>
  <c r="W475" i="22"/>
  <c r="W538" i="22" s="1"/>
  <c r="W506" i="22"/>
  <c r="W569" i="22" s="1"/>
  <c r="W440" i="22"/>
  <c r="W472" i="22"/>
  <c r="W535" i="22" s="1"/>
  <c r="W424" i="22"/>
  <c r="W456" i="22"/>
  <c r="W519" i="22" s="1"/>
  <c r="W439" i="22"/>
  <c r="W502" i="22"/>
  <c r="W565" i="22" s="1"/>
  <c r="W402" i="22"/>
  <c r="W497" i="22" s="1"/>
  <c r="AI459" i="8"/>
  <c r="AI522" i="8" s="1"/>
  <c r="AK381" i="8"/>
  <c r="AK445" i="8" s="1"/>
  <c r="AK508" i="8" s="1"/>
  <c r="AJ447" i="8"/>
  <c r="AJ510" i="8" s="1"/>
  <c r="AJ415" i="8"/>
  <c r="W400" i="22"/>
  <c r="W464" i="22" s="1"/>
  <c r="W404" i="22"/>
  <c r="W436" i="22" s="1"/>
  <c r="W383" i="22"/>
  <c r="W415" i="22" s="1"/>
  <c r="W398" i="22"/>
  <c r="W462" i="22" s="1"/>
  <c r="X346" i="22"/>
  <c r="X380" i="22" s="1"/>
  <c r="Y280" i="22" s="1"/>
  <c r="W570" i="22"/>
  <c r="X345" i="22"/>
  <c r="X379" i="22" s="1"/>
  <c r="Y279" i="22" s="1"/>
  <c r="X344" i="22"/>
  <c r="X378" i="22" s="1"/>
  <c r="Y278" i="22" s="1"/>
  <c r="X342" i="22"/>
  <c r="X376" i="22" s="1"/>
  <c r="Y276" i="22" s="1"/>
  <c r="W566" i="22"/>
  <c r="X341" i="22"/>
  <c r="X375" i="22" s="1"/>
  <c r="Y275" i="22" s="1"/>
  <c r="W534" i="22"/>
  <c r="X340" i="22"/>
  <c r="X374" i="22" s="1"/>
  <c r="Y274" i="22" s="1"/>
  <c r="W564" i="22"/>
  <c r="X330" i="22"/>
  <c r="X364" i="22" s="1"/>
  <c r="Y264" i="22" s="1"/>
  <c r="W523" i="22"/>
  <c r="W554" i="22"/>
  <c r="X329" i="22"/>
  <c r="X363" i="22" s="1"/>
  <c r="Y263" i="22" s="1"/>
  <c r="X328" i="22"/>
  <c r="X362" i="22" s="1"/>
  <c r="Y262" i="22" s="1"/>
  <c r="W521" i="22"/>
  <c r="X326" i="22"/>
  <c r="X360" i="22" s="1"/>
  <c r="Y260" i="22" s="1"/>
  <c r="W550" i="22"/>
  <c r="X325" i="22"/>
  <c r="X359" i="22" s="1"/>
  <c r="Y259" i="22" s="1"/>
  <c r="W518" i="22"/>
  <c r="X324" i="22"/>
  <c r="X358" i="22" s="1"/>
  <c r="Y258" i="22" s="1"/>
  <c r="W548" i="22"/>
  <c r="X283" i="22"/>
  <c r="X284" i="22"/>
  <c r="X285" i="22"/>
  <c r="X287" i="22"/>
  <c r="X288" i="22"/>
  <c r="X289" i="22"/>
  <c r="X305" i="22"/>
  <c r="X304" i="22"/>
  <c r="X303" i="22"/>
  <c r="X301" i="22"/>
  <c r="X300" i="22"/>
  <c r="X299" i="22"/>
  <c r="Y298" i="21"/>
  <c r="Y299" i="21"/>
  <c r="Y300" i="21"/>
  <c r="Y302" i="21"/>
  <c r="Y303" i="21"/>
  <c r="Y304" i="21"/>
  <c r="Y282" i="21"/>
  <c r="Y283" i="21"/>
  <c r="Y284" i="21"/>
  <c r="Y286" i="21"/>
  <c r="Y287" i="21"/>
  <c r="Y288" i="21"/>
  <c r="Z280" i="21"/>
  <c r="Z279" i="21"/>
  <c r="Z278" i="21"/>
  <c r="Z276" i="21"/>
  <c r="Z275" i="21"/>
  <c r="Z274" i="21"/>
  <c r="Y329" i="21"/>
  <c r="Y363" i="21" s="1"/>
  <c r="Z263" i="21" s="1"/>
  <c r="Y328" i="21"/>
  <c r="Y362" i="21" s="1"/>
  <c r="Z262" i="21" s="1"/>
  <c r="X552" i="21"/>
  <c r="Y327" i="21"/>
  <c r="Y361" i="21" s="1"/>
  <c r="Z261" i="21" s="1"/>
  <c r="X551" i="21"/>
  <c r="Y325" i="21"/>
  <c r="Y359" i="21" s="1"/>
  <c r="Z259" i="21" s="1"/>
  <c r="X518" i="21"/>
  <c r="Y324" i="21"/>
  <c r="Y358" i="21" s="1"/>
  <c r="Z258" i="21" s="1"/>
  <c r="X517" i="21"/>
  <c r="X548" i="21"/>
  <c r="Y323" i="21"/>
  <c r="Y357" i="21" s="1"/>
  <c r="Z257" i="21" s="1"/>
  <c r="X547" i="21"/>
  <c r="AL393" i="8"/>
  <c r="AL488" i="8" s="1"/>
  <c r="AI427" i="8"/>
  <c r="AK550" i="8"/>
  <c r="AH502" i="8"/>
  <c r="AH470" i="8"/>
  <c r="AH533" i="8" s="1"/>
  <c r="AH407" i="8"/>
  <c r="AM401" i="8"/>
  <c r="AM433" i="8" s="1"/>
  <c r="AJ452" i="8"/>
  <c r="AJ515" i="8" s="1"/>
  <c r="AJ420" i="8"/>
  <c r="AI397" i="8"/>
  <c r="AI429" i="8" s="1"/>
  <c r="AK391" i="8"/>
  <c r="AK486" i="8" s="1"/>
  <c r="AK549" i="8" s="1"/>
  <c r="AJ376" i="8"/>
  <c r="AK467" i="8"/>
  <c r="AK530" i="8" s="1"/>
  <c r="AK498" i="8"/>
  <c r="AK561" i="8" s="1"/>
  <c r="AO405" i="8"/>
  <c r="AO437" i="8" s="1"/>
  <c r="AJ377" i="8"/>
  <c r="AM396" i="8"/>
  <c r="AM428" i="8" s="1"/>
  <c r="AL399" i="8"/>
  <c r="AL463" i="8" s="1"/>
  <c r="AL526" i="8" s="1"/>
  <c r="AP432" i="8"/>
  <c r="AP495" i="8"/>
  <c r="AP558" i="8" s="1"/>
  <c r="AP464" i="8"/>
  <c r="AP527" i="8" s="1"/>
  <c r="AK425" i="8"/>
  <c r="AK488" i="8"/>
  <c r="AK551" i="8" s="1"/>
  <c r="AK457" i="8"/>
  <c r="AK520" i="8" s="1"/>
  <c r="AL428" i="8"/>
  <c r="AL491" i="8"/>
  <c r="AL554" i="8" s="1"/>
  <c r="AL460" i="8"/>
  <c r="AL523" i="8" s="1"/>
  <c r="AL433" i="8"/>
  <c r="AL496" i="8"/>
  <c r="AL559" i="8" s="1"/>
  <c r="AL465" i="8"/>
  <c r="AL528" i="8" s="1"/>
  <c r="AN437" i="8"/>
  <c r="AN500" i="8"/>
  <c r="AN563" i="8" s="1"/>
  <c r="AN469" i="8"/>
  <c r="AN532" i="8" s="1"/>
  <c r="AK278" i="8"/>
  <c r="AL305" i="8"/>
  <c r="AN297" i="8"/>
  <c r="AN285" i="8"/>
  <c r="AK317" i="8"/>
  <c r="AK351" i="8" s="1"/>
  <c r="AL251" i="8" s="1"/>
  <c r="AL325" i="8"/>
  <c r="AL359" i="8" s="1"/>
  <c r="AM259" i="8" s="1"/>
  <c r="AK322" i="8"/>
  <c r="AK356" i="8" s="1"/>
  <c r="AL256" i="8" s="1"/>
  <c r="AL326" i="8"/>
  <c r="AL360" i="8" s="1"/>
  <c r="AM260" i="8" s="1"/>
  <c r="AM293" i="8" s="1"/>
  <c r="AM294" i="8"/>
  <c r="AI309" i="8"/>
  <c r="AI343" i="8" s="1"/>
  <c r="AJ243" i="8" s="1"/>
  <c r="AJ323" i="8"/>
  <c r="AJ357" i="8" s="1"/>
  <c r="AK257" i="8" s="1"/>
  <c r="AK290" i="8" s="1"/>
  <c r="AP306" i="8"/>
  <c r="AK313" i="8"/>
  <c r="AK347" i="8" s="1"/>
  <c r="AL247" i="8" s="1"/>
  <c r="AL280" i="8" s="1"/>
  <c r="AK404" i="8"/>
  <c r="AN302" i="8"/>
  <c r="AN321" i="8"/>
  <c r="AN355" i="8" s="1"/>
  <c r="AO255" i="8" s="1"/>
  <c r="AM337" i="8"/>
  <c r="AM371" i="8" s="1"/>
  <c r="AN271" i="8" s="1"/>
  <c r="AL282" i="8"/>
  <c r="AQ334" i="8"/>
  <c r="AQ368" i="8" s="1"/>
  <c r="AR268" i="8" s="1"/>
  <c r="AR301" i="8" s="1"/>
  <c r="AK277" i="8"/>
  <c r="AJ298" i="8"/>
  <c r="AM286" i="8"/>
  <c r="AK329" i="8"/>
  <c r="AK363" i="8" s="1"/>
  <c r="AL263" i="8" s="1"/>
  <c r="AM300" i="8"/>
  <c r="AL403" i="8"/>
  <c r="AM314" i="8"/>
  <c r="AM348" i="8" s="1"/>
  <c r="AN248" i="8" s="1"/>
  <c r="AN281" i="8" s="1"/>
  <c r="AL449" i="8" l="1"/>
  <c r="AL512" i="8" s="1"/>
  <c r="X419" i="21"/>
  <c r="Y469" i="21"/>
  <c r="X414" i="21"/>
  <c r="X482" i="21"/>
  <c r="X545" i="21" s="1"/>
  <c r="AL417" i="8"/>
  <c r="X447" i="21"/>
  <c r="X446" i="21"/>
  <c r="X430" i="21"/>
  <c r="X462" i="21"/>
  <c r="X525" i="21" s="1"/>
  <c r="Y410" i="21"/>
  <c r="AJ459" i="8"/>
  <c r="AJ522" i="8" s="1"/>
  <c r="X435" i="21"/>
  <c r="X467" i="21"/>
  <c r="X530" i="21" s="1"/>
  <c r="AK476" i="8"/>
  <c r="AK539" i="8" s="1"/>
  <c r="AK413" i="8"/>
  <c r="Y406" i="21"/>
  <c r="Y437" i="21"/>
  <c r="Y500" i="21" s="1"/>
  <c r="Y405" i="21"/>
  <c r="X494" i="21"/>
  <c r="X557" i="21" s="1"/>
  <c r="W418" i="22"/>
  <c r="X415" i="21"/>
  <c r="X433" i="21"/>
  <c r="X496" i="21"/>
  <c r="X559" i="21" s="1"/>
  <c r="X431" i="21"/>
  <c r="AJ389" i="8"/>
  <c r="AJ453" i="8" s="1"/>
  <c r="AJ516" i="8" s="1"/>
  <c r="AM416" i="8"/>
  <c r="AL475" i="8"/>
  <c r="AL538" i="8" s="1"/>
  <c r="AL412" i="8"/>
  <c r="AJ490" i="8"/>
  <c r="AJ553" i="8" s="1"/>
  <c r="Y472" i="21"/>
  <c r="Y535" i="21" s="1"/>
  <c r="Y473" i="21"/>
  <c r="Y536" i="21" s="1"/>
  <c r="W451" i="22"/>
  <c r="W514" i="22" s="1"/>
  <c r="W448" i="22"/>
  <c r="W511" i="22" s="1"/>
  <c r="W416" i="22"/>
  <c r="X481" i="21"/>
  <c r="X544" i="21" s="1"/>
  <c r="W414" i="22"/>
  <c r="W446" i="22"/>
  <c r="W509" i="22" s="1"/>
  <c r="W431" i="22"/>
  <c r="Y411" i="21"/>
  <c r="Y443" i="21"/>
  <c r="Y506" i="21" s="1"/>
  <c r="W463" i="22"/>
  <c r="W526" i="22" s="1"/>
  <c r="AM448" i="8"/>
  <c r="AM511" i="8" s="1"/>
  <c r="X450" i="21"/>
  <c r="X513" i="21" s="1"/>
  <c r="W450" i="22"/>
  <c r="W513" i="22" s="1"/>
  <c r="X449" i="21"/>
  <c r="X512" i="21" s="1"/>
  <c r="Y407" i="21"/>
  <c r="X434" i="21"/>
  <c r="W435" i="22"/>
  <c r="Y439" i="21"/>
  <c r="Y502" i="21" s="1"/>
  <c r="X466" i="21"/>
  <c r="X529" i="21" s="1"/>
  <c r="W498" i="22"/>
  <c r="W561" i="22" s="1"/>
  <c r="AQ400" i="8"/>
  <c r="AQ432" i="8" s="1"/>
  <c r="X395" i="22"/>
  <c r="X490" i="22" s="1"/>
  <c r="X417" i="21"/>
  <c r="X413" i="21"/>
  <c r="X445" i="21"/>
  <c r="X508" i="21" s="1"/>
  <c r="W483" i="22"/>
  <c r="W546" i="22" s="1"/>
  <c r="Y394" i="21"/>
  <c r="Y489" i="21" s="1"/>
  <c r="Y390" i="21"/>
  <c r="Y422" i="21" s="1"/>
  <c r="AI461" i="8"/>
  <c r="AI524" i="8" s="1"/>
  <c r="X394" i="22"/>
  <c r="X489" i="22" s="1"/>
  <c r="AM380" i="8"/>
  <c r="AM412" i="8" s="1"/>
  <c r="X429" i="21"/>
  <c r="X492" i="21"/>
  <c r="X555" i="21" s="1"/>
  <c r="W420" i="22"/>
  <c r="Y409" i="21"/>
  <c r="AL425" i="8"/>
  <c r="X390" i="22"/>
  <c r="X422" i="22" s="1"/>
  <c r="Y389" i="21"/>
  <c r="Y484" i="21" s="1"/>
  <c r="Y393" i="21"/>
  <c r="Y425" i="21" s="1"/>
  <c r="AK423" i="8"/>
  <c r="AK455" i="8"/>
  <c r="AK518" i="8" s="1"/>
  <c r="X408" i="22"/>
  <c r="X440" i="22" s="1"/>
  <c r="W419" i="22"/>
  <c r="X396" i="22"/>
  <c r="X491" i="22" s="1"/>
  <c r="X410" i="22"/>
  <c r="X505" i="22" s="1"/>
  <c r="AL392" i="8"/>
  <c r="AL424" i="8" s="1"/>
  <c r="Y391" i="21"/>
  <c r="Y486" i="21" s="1"/>
  <c r="Y395" i="21"/>
  <c r="Y490" i="21" s="1"/>
  <c r="AM496" i="8"/>
  <c r="AM559" i="8" s="1"/>
  <c r="AM465" i="8"/>
  <c r="AM528" i="8" s="1"/>
  <c r="X412" i="22"/>
  <c r="X507" i="22" s="1"/>
  <c r="W434" i="22"/>
  <c r="W495" i="22"/>
  <c r="W558" i="22" s="1"/>
  <c r="W432" i="22"/>
  <c r="W466" i="22"/>
  <c r="W529" i="22" s="1"/>
  <c r="W430" i="22"/>
  <c r="W447" i="22"/>
  <c r="W510" i="22" s="1"/>
  <c r="W493" i="22"/>
  <c r="W556" i="22" s="1"/>
  <c r="W499" i="22"/>
  <c r="W562" i="22" s="1"/>
  <c r="W478" i="22"/>
  <c r="W541" i="22" s="1"/>
  <c r="W468" i="22"/>
  <c r="W531" i="22" s="1"/>
  <c r="X411" i="22"/>
  <c r="X475" i="22" s="1"/>
  <c r="AI492" i="8"/>
  <c r="AI555" i="8" s="1"/>
  <c r="AL457" i="8"/>
  <c r="AL520" i="8" s="1"/>
  <c r="AO469" i="8"/>
  <c r="AO532" i="8" s="1"/>
  <c r="AK383" i="8"/>
  <c r="AK478" i="8" s="1"/>
  <c r="AK541" i="8" s="1"/>
  <c r="X392" i="22"/>
  <c r="X487" i="22" s="1"/>
  <c r="X407" i="22"/>
  <c r="X502" i="22" s="1"/>
  <c r="X391" i="22"/>
  <c r="X486" i="22" s="1"/>
  <c r="X406" i="22"/>
  <c r="X501" i="22" s="1"/>
  <c r="Z290" i="21"/>
  <c r="Z291" i="21"/>
  <c r="Z292" i="21"/>
  <c r="Z294" i="21"/>
  <c r="Z295" i="21"/>
  <c r="Z296" i="21"/>
  <c r="Z307" i="21"/>
  <c r="Z341" i="21" s="1"/>
  <c r="AA241" i="21" s="1"/>
  <c r="Y531" i="21"/>
  <c r="Z308" i="21"/>
  <c r="Z342" i="21" s="1"/>
  <c r="AA242" i="21" s="1"/>
  <c r="Y501" i="21"/>
  <c r="Y532" i="21"/>
  <c r="Z309" i="21"/>
  <c r="Z343" i="21" s="1"/>
  <c r="AA243" i="21" s="1"/>
  <c r="Y533" i="21"/>
  <c r="Z311" i="21"/>
  <c r="Z345" i="21" s="1"/>
  <c r="AA245" i="21" s="1"/>
  <c r="Y504" i="21"/>
  <c r="Z312" i="21"/>
  <c r="Z346" i="21" s="1"/>
  <c r="AA246" i="21" s="1"/>
  <c r="Y505" i="21"/>
  <c r="Z313" i="21"/>
  <c r="Z347" i="21" s="1"/>
  <c r="AA247" i="21" s="1"/>
  <c r="Y537" i="21"/>
  <c r="Y321" i="21"/>
  <c r="Y355" i="21" s="1"/>
  <c r="Z255" i="21" s="1"/>
  <c r="X514" i="21"/>
  <c r="Y320" i="21"/>
  <c r="Y354" i="21" s="1"/>
  <c r="Z254" i="21" s="1"/>
  <c r="Y319" i="21"/>
  <c r="Y353" i="21" s="1"/>
  <c r="Z253" i="21" s="1"/>
  <c r="X543" i="21"/>
  <c r="Y317" i="21"/>
  <c r="Y351" i="21" s="1"/>
  <c r="Z251" i="21" s="1"/>
  <c r="X510" i="21"/>
  <c r="X541" i="21"/>
  <c r="Y316" i="21"/>
  <c r="Y350" i="21" s="1"/>
  <c r="Z250" i="21" s="1"/>
  <c r="X509" i="21"/>
  <c r="X540" i="21"/>
  <c r="Y315" i="21"/>
  <c r="Y349" i="21" s="1"/>
  <c r="Z249" i="21" s="1"/>
  <c r="X539" i="21"/>
  <c r="Y337" i="21"/>
  <c r="Y371" i="21" s="1"/>
  <c r="Z271" i="21" s="1"/>
  <c r="X561" i="21"/>
  <c r="Y336" i="21"/>
  <c r="Y370" i="21" s="1"/>
  <c r="Z270" i="21" s="1"/>
  <c r="X560" i="21"/>
  <c r="Y335" i="21"/>
  <c r="Y369" i="21" s="1"/>
  <c r="Z269" i="21" s="1"/>
  <c r="X528" i="21"/>
  <c r="Y333" i="21"/>
  <c r="Y367" i="21" s="1"/>
  <c r="Z267" i="21" s="1"/>
  <c r="X526" i="21"/>
  <c r="Y332" i="21"/>
  <c r="Y366" i="21" s="1"/>
  <c r="Z266" i="21" s="1"/>
  <c r="X556" i="21"/>
  <c r="Y331" i="21"/>
  <c r="Y365" i="21" s="1"/>
  <c r="Z265" i="21" s="1"/>
  <c r="X524" i="21"/>
  <c r="X332" i="22"/>
  <c r="X366" i="22" s="1"/>
  <c r="Y266" i="22" s="1"/>
  <c r="W525" i="22"/>
  <c r="X333" i="22"/>
  <c r="X367" i="22" s="1"/>
  <c r="Y267" i="22" s="1"/>
  <c r="W557" i="22"/>
  <c r="X334" i="22"/>
  <c r="X368" i="22" s="1"/>
  <c r="Y268" i="22" s="1"/>
  <c r="W527" i="22"/>
  <c r="X336" i="22"/>
  <c r="X370" i="22" s="1"/>
  <c r="Y270" i="22" s="1"/>
  <c r="W560" i="22"/>
  <c r="X337" i="22"/>
  <c r="X371" i="22" s="1"/>
  <c r="Y271" i="22" s="1"/>
  <c r="W530" i="22"/>
  <c r="X338" i="22"/>
  <c r="X372" i="22" s="1"/>
  <c r="Y272" i="22" s="1"/>
  <c r="X322" i="22"/>
  <c r="X356" i="22" s="1"/>
  <c r="Y256" i="22" s="1"/>
  <c r="W515" i="22"/>
  <c r="X321" i="22"/>
  <c r="X355" i="22" s="1"/>
  <c r="Y255" i="22" s="1"/>
  <c r="W545" i="22"/>
  <c r="X320" i="22"/>
  <c r="X354" i="22" s="1"/>
  <c r="Y254" i="22" s="1"/>
  <c r="W544" i="22"/>
  <c r="X318" i="22"/>
  <c r="X352" i="22" s="1"/>
  <c r="Y252" i="22" s="1"/>
  <c r="W542" i="22"/>
  <c r="X317" i="22"/>
  <c r="X351" i="22" s="1"/>
  <c r="Y251" i="22" s="1"/>
  <c r="X316" i="22"/>
  <c r="X350" i="22" s="1"/>
  <c r="Y250" i="22" s="1"/>
  <c r="W540" i="22"/>
  <c r="Y291" i="22"/>
  <c r="Y292" i="22"/>
  <c r="Y293" i="22"/>
  <c r="Y295" i="22"/>
  <c r="Y296" i="22"/>
  <c r="Y297" i="22"/>
  <c r="Y307" i="22"/>
  <c r="Y308" i="22"/>
  <c r="Y309" i="22"/>
  <c r="Y311" i="22"/>
  <c r="Y312" i="22"/>
  <c r="Y313" i="22"/>
  <c r="AO500" i="8"/>
  <c r="AO563" i="8" s="1"/>
  <c r="AL494" i="8"/>
  <c r="AL557" i="8" s="1"/>
  <c r="AL431" i="8"/>
  <c r="AM491" i="8"/>
  <c r="AM554" i="8" s="1"/>
  <c r="AM460" i="8"/>
  <c r="AM523" i="8" s="1"/>
  <c r="AL551" i="8"/>
  <c r="AN387" i="8"/>
  <c r="AN482" i="8" s="1"/>
  <c r="AN545" i="8" s="1"/>
  <c r="AI375" i="8"/>
  <c r="AM403" i="8"/>
  <c r="AM498" i="8" s="1"/>
  <c r="AJ408" i="8"/>
  <c r="AJ471" i="8"/>
  <c r="AJ534" i="8" s="1"/>
  <c r="AJ440" i="8"/>
  <c r="AJ503" i="8" s="1"/>
  <c r="AK436" i="8"/>
  <c r="AK468" i="8"/>
  <c r="AK531" i="8" s="1"/>
  <c r="AK499" i="8"/>
  <c r="AK562" i="8" s="1"/>
  <c r="AJ409" i="8"/>
  <c r="AJ472" i="8"/>
  <c r="AJ535" i="8" s="1"/>
  <c r="AJ441" i="8"/>
  <c r="AJ504" i="8" s="1"/>
  <c r="AL435" i="8"/>
  <c r="AL467" i="8"/>
  <c r="AL530" i="8" s="1"/>
  <c r="AL498" i="8"/>
  <c r="AL561" i="8" s="1"/>
  <c r="AK388" i="8"/>
  <c r="AL391" i="8"/>
  <c r="AK379" i="8"/>
  <c r="AM292" i="8"/>
  <c r="AL296" i="8"/>
  <c r="AJ276" i="8"/>
  <c r="AR334" i="8"/>
  <c r="AR368" i="8" s="1"/>
  <c r="AS268" i="8" s="1"/>
  <c r="AL289" i="8"/>
  <c r="AO288" i="8"/>
  <c r="AN318" i="8"/>
  <c r="AN352" i="8" s="1"/>
  <c r="AO252" i="8" s="1"/>
  <c r="AM333" i="8"/>
  <c r="AM367" i="8" s="1"/>
  <c r="AN267" i="8" s="1"/>
  <c r="AN330" i="8"/>
  <c r="AN364" i="8" s="1"/>
  <c r="AO264" i="8" s="1"/>
  <c r="AO297" i="8" s="1"/>
  <c r="AL338" i="8"/>
  <c r="AL372" i="8" s="1"/>
  <c r="AM272" i="8" s="1"/>
  <c r="AK310" i="8"/>
  <c r="AK344" i="8" s="1"/>
  <c r="AL244" i="8" s="1"/>
  <c r="AL277" i="8" s="1"/>
  <c r="AM327" i="8"/>
  <c r="AM361" i="8" s="1"/>
  <c r="AN261" i="8" s="1"/>
  <c r="AN294" i="8" s="1"/>
  <c r="AL315" i="8"/>
  <c r="AL349" i="8" s="1"/>
  <c r="AM249" i="8" s="1"/>
  <c r="AN314" i="8"/>
  <c r="AN348" i="8" s="1"/>
  <c r="AO248" i="8" s="1"/>
  <c r="AN335" i="8"/>
  <c r="AN369" i="8" s="1"/>
  <c r="AO269" i="8" s="1"/>
  <c r="AO302" i="8" s="1"/>
  <c r="AL313" i="8"/>
  <c r="AL347" i="8" s="1"/>
  <c r="AM247" i="8" s="1"/>
  <c r="AM280" i="8" s="1"/>
  <c r="AM319" i="8"/>
  <c r="AM353" i="8" s="1"/>
  <c r="AN253" i="8" s="1"/>
  <c r="AM326" i="8"/>
  <c r="AM360" i="8" s="1"/>
  <c r="AN260" i="8" s="1"/>
  <c r="AN304" i="8"/>
  <c r="AL284" i="8"/>
  <c r="AK395" i="8"/>
  <c r="AP339" i="8"/>
  <c r="AP373" i="8" s="1"/>
  <c r="AQ273" i="8" s="1"/>
  <c r="AQ306" i="8" s="1"/>
  <c r="AJ331" i="8"/>
  <c r="AJ365" i="8" s="1"/>
  <c r="AK265" i="8" s="1"/>
  <c r="AK323" i="8"/>
  <c r="AK357" i="8" s="1"/>
  <c r="AL257" i="8" s="1"/>
  <c r="AK311" i="8"/>
  <c r="AK345" i="8" s="1"/>
  <c r="AL245" i="8" s="1"/>
  <c r="AL278" i="8" s="1"/>
  <c r="Y457" i="21" l="1"/>
  <c r="Y426" i="21"/>
  <c r="Y458" i="21"/>
  <c r="Y521" i="21" s="1"/>
  <c r="X503" i="22"/>
  <c r="Y488" i="21"/>
  <c r="AJ421" i="8"/>
  <c r="AJ484" i="8"/>
  <c r="AJ547" i="8" s="1"/>
  <c r="X472" i="22"/>
  <c r="X535" i="22" s="1"/>
  <c r="X426" i="22"/>
  <c r="X458" i="22"/>
  <c r="X521" i="22" s="1"/>
  <c r="X443" i="22"/>
  <c r="Y454" i="21"/>
  <c r="Y517" i="21" s="1"/>
  <c r="Y421" i="21"/>
  <c r="AL456" i="8"/>
  <c r="AL519" i="8" s="1"/>
  <c r="Y485" i="21"/>
  <c r="AQ464" i="8"/>
  <c r="AQ527" i="8" s="1"/>
  <c r="X427" i="22"/>
  <c r="X459" i="22"/>
  <c r="X522" i="22" s="1"/>
  <c r="Y453" i="21"/>
  <c r="Y516" i="21" s="1"/>
  <c r="X474" i="22"/>
  <c r="X537" i="22" s="1"/>
  <c r="X444" i="22"/>
  <c r="X476" i="22"/>
  <c r="X539" i="22" s="1"/>
  <c r="AM475" i="8"/>
  <c r="AM538" i="8" s="1"/>
  <c r="AM444" i="8"/>
  <c r="AM507" i="8" s="1"/>
  <c r="X428" i="22"/>
  <c r="X460" i="22"/>
  <c r="X523" i="22" s="1"/>
  <c r="X423" i="22"/>
  <c r="X454" i="22"/>
  <c r="X517" i="22" s="1"/>
  <c r="X485" i="22"/>
  <c r="X548" i="22" s="1"/>
  <c r="AQ495" i="8"/>
  <c r="AQ558" i="8" s="1"/>
  <c r="AM435" i="8"/>
  <c r="AL487" i="8"/>
  <c r="AL550" i="8" s="1"/>
  <c r="X455" i="22"/>
  <c r="X518" i="22" s="1"/>
  <c r="X442" i="22"/>
  <c r="Y423" i="21"/>
  <c r="AM467" i="8"/>
  <c r="AM530" i="8" s="1"/>
  <c r="Z375" i="21"/>
  <c r="Z439" i="21" s="1"/>
  <c r="X384" i="22"/>
  <c r="X416" i="22" s="1"/>
  <c r="X404" i="22"/>
  <c r="X499" i="22" s="1"/>
  <c r="Y381" i="21"/>
  <c r="Y476" i="21" s="1"/>
  <c r="Y401" i="21"/>
  <c r="Y465" i="21" s="1"/>
  <c r="AL404" i="8"/>
  <c r="AL468" i="8" s="1"/>
  <c r="AL531" i="8" s="1"/>
  <c r="X388" i="22"/>
  <c r="X483" i="22" s="1"/>
  <c r="Z379" i="21"/>
  <c r="Z474" i="21" s="1"/>
  <c r="Y385" i="21"/>
  <c r="Y417" i="21" s="1"/>
  <c r="AN401" i="8"/>
  <c r="AN465" i="8" s="1"/>
  <c r="AN528" i="8" s="1"/>
  <c r="Y427" i="21"/>
  <c r="Y455" i="21"/>
  <c r="Y518" i="21" s="1"/>
  <c r="X387" i="22"/>
  <c r="X451" i="22" s="1"/>
  <c r="Y397" i="21"/>
  <c r="Y492" i="21" s="1"/>
  <c r="Y459" i="21"/>
  <c r="Y522" i="21" s="1"/>
  <c r="Y399" i="21"/>
  <c r="Y494" i="21" s="1"/>
  <c r="Y403" i="21"/>
  <c r="Y498" i="21" s="1"/>
  <c r="Y383" i="21"/>
  <c r="Y478" i="21" s="1"/>
  <c r="Y387" i="21"/>
  <c r="Y451" i="21" s="1"/>
  <c r="Z377" i="21"/>
  <c r="Z441" i="21" s="1"/>
  <c r="Z373" i="21"/>
  <c r="Z437" i="21" s="1"/>
  <c r="AM393" i="8"/>
  <c r="AM488" i="8" s="1"/>
  <c r="AM551" i="8" s="1"/>
  <c r="AN384" i="8"/>
  <c r="AN448" i="8" s="1"/>
  <c r="AN511" i="8" s="1"/>
  <c r="Y398" i="21"/>
  <c r="Y493" i="21" s="1"/>
  <c r="Y402" i="21"/>
  <c r="Y434" i="21" s="1"/>
  <c r="Y382" i="21"/>
  <c r="Y446" i="21" s="1"/>
  <c r="Y386" i="21"/>
  <c r="Y450" i="21" s="1"/>
  <c r="Z378" i="21"/>
  <c r="Z442" i="21" s="1"/>
  <c r="Z374" i="21"/>
  <c r="Z438" i="21" s="1"/>
  <c r="AK447" i="8"/>
  <c r="AK510" i="8" s="1"/>
  <c r="AR400" i="8"/>
  <c r="AR432" i="8" s="1"/>
  <c r="AK415" i="8"/>
  <c r="X470" i="22"/>
  <c r="X533" i="22" s="1"/>
  <c r="X506" i="22"/>
  <c r="X569" i="22" s="1"/>
  <c r="X438" i="22"/>
  <c r="X399" i="22"/>
  <c r="X431" i="22" s="1"/>
  <c r="X400" i="22"/>
  <c r="X464" i="22" s="1"/>
  <c r="X424" i="22"/>
  <c r="X439" i="22"/>
  <c r="X456" i="22"/>
  <c r="X519" i="22" s="1"/>
  <c r="X471" i="22"/>
  <c r="X534" i="22" s="1"/>
  <c r="AP405" i="8"/>
  <c r="AP500" i="8" s="1"/>
  <c r="AP563" i="8" s="1"/>
  <c r="AM385" i="8"/>
  <c r="AM417" i="8" s="1"/>
  <c r="AN419" i="8"/>
  <c r="AN451" i="8"/>
  <c r="AN514" i="8" s="1"/>
  <c r="X402" i="22"/>
  <c r="X497" i="22" s="1"/>
  <c r="X403" i="22"/>
  <c r="X498" i="22" s="1"/>
  <c r="X386" i="22"/>
  <c r="X481" i="22" s="1"/>
  <c r="X383" i="22"/>
  <c r="X415" i="22" s="1"/>
  <c r="X398" i="22"/>
  <c r="X493" i="22" s="1"/>
  <c r="X382" i="22"/>
  <c r="X477" i="22" s="1"/>
  <c r="Y346" i="22"/>
  <c r="Y380" i="22" s="1"/>
  <c r="Z280" i="22" s="1"/>
  <c r="X570" i="22"/>
  <c r="Y345" i="22"/>
  <c r="Y379" i="22" s="1"/>
  <c r="Z279" i="22" s="1"/>
  <c r="X538" i="22"/>
  <c r="Y344" i="22"/>
  <c r="Y378" i="22" s="1"/>
  <c r="Z278" i="22" s="1"/>
  <c r="X568" i="22"/>
  <c r="Y342" i="22"/>
  <c r="Y376" i="22" s="1"/>
  <c r="Z276" i="22" s="1"/>
  <c r="X566" i="22"/>
  <c r="Y341" i="22"/>
  <c r="Y375" i="22" s="1"/>
  <c r="Z275" i="22" s="1"/>
  <c r="X565" i="22"/>
  <c r="Y340" i="22"/>
  <c r="Y374" i="22" s="1"/>
  <c r="Z274" i="22" s="1"/>
  <c r="X564" i="22"/>
  <c r="Y330" i="22"/>
  <c r="Y364" i="22" s="1"/>
  <c r="Z264" i="22" s="1"/>
  <c r="X554" i="22"/>
  <c r="Y329" i="22"/>
  <c r="Y363" i="22" s="1"/>
  <c r="Z263" i="22" s="1"/>
  <c r="X553" i="22"/>
  <c r="Y328" i="22"/>
  <c r="Y362" i="22" s="1"/>
  <c r="Z262" i="22" s="1"/>
  <c r="X552" i="22"/>
  <c r="Y326" i="22"/>
  <c r="Y360" i="22" s="1"/>
  <c r="Z260" i="22" s="1"/>
  <c r="X550" i="22"/>
  <c r="Y325" i="22"/>
  <c r="Y359" i="22" s="1"/>
  <c r="Z259" i="22" s="1"/>
  <c r="X549" i="22"/>
  <c r="Y324" i="22"/>
  <c r="Y358" i="22" s="1"/>
  <c r="Z258" i="22" s="1"/>
  <c r="Y283" i="22"/>
  <c r="Y284" i="22"/>
  <c r="Y285" i="22"/>
  <c r="Y287" i="22"/>
  <c r="Y288" i="22"/>
  <c r="Y289" i="22"/>
  <c r="Y305" i="22"/>
  <c r="Y304" i="22"/>
  <c r="Y303" i="22"/>
  <c r="Y301" i="22"/>
  <c r="Y300" i="22"/>
  <c r="Y299" i="22"/>
  <c r="Z298" i="21"/>
  <c r="Z299" i="21"/>
  <c r="Z300" i="21"/>
  <c r="Z302" i="21"/>
  <c r="Z303" i="21"/>
  <c r="Z304" i="21"/>
  <c r="Z282" i="21"/>
  <c r="Z283" i="21"/>
  <c r="Z284" i="21"/>
  <c r="Z286" i="21"/>
  <c r="Z287" i="21"/>
  <c r="Z288" i="21"/>
  <c r="AA280" i="21"/>
  <c r="AA279" i="21"/>
  <c r="AA278" i="21"/>
  <c r="AA276" i="21"/>
  <c r="AA275" i="21"/>
  <c r="AA274" i="21"/>
  <c r="Z329" i="21"/>
  <c r="Z363" i="21" s="1"/>
  <c r="AA263" i="21" s="1"/>
  <c r="Y553" i="21"/>
  <c r="Z328" i="21"/>
  <c r="Z362" i="21" s="1"/>
  <c r="AA262" i="21" s="1"/>
  <c r="Y552" i="21"/>
  <c r="Z327" i="21"/>
  <c r="Z361" i="21" s="1"/>
  <c r="AA261" i="21" s="1"/>
  <c r="Y520" i="21"/>
  <c r="Y551" i="21"/>
  <c r="Z325" i="21"/>
  <c r="Z359" i="21" s="1"/>
  <c r="AA259" i="21" s="1"/>
  <c r="Y549" i="21"/>
  <c r="Z324" i="21"/>
  <c r="Z358" i="21" s="1"/>
  <c r="AA258" i="21" s="1"/>
  <c r="Y548" i="21"/>
  <c r="Z323" i="21"/>
  <c r="Z357" i="21" s="1"/>
  <c r="AA257" i="21" s="1"/>
  <c r="Y547" i="21"/>
  <c r="AJ397" i="8"/>
  <c r="AJ429" i="8" s="1"/>
  <c r="AM561" i="8"/>
  <c r="AN380" i="8"/>
  <c r="AN412" i="8" s="1"/>
  <c r="AK376" i="8"/>
  <c r="AK408" i="8" s="1"/>
  <c r="AK377" i="8"/>
  <c r="AK472" i="8" s="1"/>
  <c r="AK535" i="8" s="1"/>
  <c r="AM392" i="8"/>
  <c r="AM456" i="8" s="1"/>
  <c r="AL423" i="8"/>
  <c r="AL486" i="8"/>
  <c r="AL549" i="8" s="1"/>
  <c r="AL455" i="8"/>
  <c r="AL518" i="8" s="1"/>
  <c r="AK420" i="8"/>
  <c r="AK483" i="8"/>
  <c r="AK546" i="8" s="1"/>
  <c r="AK452" i="8"/>
  <c r="AK515" i="8" s="1"/>
  <c r="AK427" i="8"/>
  <c r="AK490" i="8"/>
  <c r="AK553" i="8" s="1"/>
  <c r="AK459" i="8"/>
  <c r="AK522" i="8" s="1"/>
  <c r="AK411" i="8"/>
  <c r="AK474" i="8"/>
  <c r="AK537" i="8" s="1"/>
  <c r="AK443" i="8"/>
  <c r="AK506" i="8" s="1"/>
  <c r="AI407" i="8"/>
  <c r="AI470" i="8"/>
  <c r="AI533" i="8" s="1"/>
  <c r="AI439" i="8"/>
  <c r="AI502" i="8" s="1"/>
  <c r="AL379" i="8"/>
  <c r="AK389" i="8"/>
  <c r="AL381" i="8"/>
  <c r="AN300" i="8"/>
  <c r="AO330" i="8"/>
  <c r="AO364" i="8" s="1"/>
  <c r="AP264" i="8" s="1"/>
  <c r="AN286" i="8"/>
  <c r="AN337" i="8"/>
  <c r="AN371" i="8" s="1"/>
  <c r="AO271" i="8" s="1"/>
  <c r="AO304" i="8" s="1"/>
  <c r="AO335" i="8"/>
  <c r="AO369" i="8" s="1"/>
  <c r="AP269" i="8" s="1"/>
  <c r="AL317" i="8"/>
  <c r="AL351" i="8" s="1"/>
  <c r="AM251" i="8" s="1"/>
  <c r="AN293" i="8"/>
  <c r="AO321" i="8"/>
  <c r="AO355" i="8" s="1"/>
  <c r="AP255" i="8" s="1"/>
  <c r="AL290" i="8"/>
  <c r="AN327" i="8"/>
  <c r="AN361" i="8" s="1"/>
  <c r="AO261" i="8" s="1"/>
  <c r="AL329" i="8"/>
  <c r="AL363" i="8" s="1"/>
  <c r="AM263" i="8" s="1"/>
  <c r="AM305" i="8"/>
  <c r="AN396" i="8"/>
  <c r="AM399" i="8"/>
  <c r="AM313" i="8"/>
  <c r="AM347" i="8" s="1"/>
  <c r="AN247" i="8" s="1"/>
  <c r="AO281" i="8"/>
  <c r="AJ309" i="8"/>
  <c r="AJ343" i="8" s="1"/>
  <c r="AK243" i="8" s="1"/>
  <c r="AQ339" i="8"/>
  <c r="AQ373" i="8" s="1"/>
  <c r="AR273" i="8" s="1"/>
  <c r="AM325" i="8"/>
  <c r="AM359" i="8" s="1"/>
  <c r="AN259" i="8" s="1"/>
  <c r="AO285" i="8"/>
  <c r="AL322" i="8"/>
  <c r="AL356" i="8" s="1"/>
  <c r="AM256" i="8" s="1"/>
  <c r="AM289" i="8" s="1"/>
  <c r="AL311" i="8"/>
  <c r="AL345" i="8" s="1"/>
  <c r="AM245" i="8" s="1"/>
  <c r="AS301" i="8"/>
  <c r="AM282" i="8"/>
  <c r="AK298" i="8"/>
  <c r="AL310" i="8"/>
  <c r="AL344" i="8" s="1"/>
  <c r="AM244" i="8" s="1"/>
  <c r="Z468" i="21" l="1"/>
  <c r="Y429" i="21"/>
  <c r="AM519" i="8"/>
  <c r="Y413" i="21"/>
  <c r="AN479" i="8"/>
  <c r="AN542" i="8" s="1"/>
  <c r="AN416" i="8"/>
  <c r="Z469" i="21"/>
  <c r="Z532" i="21" s="1"/>
  <c r="Y449" i="21"/>
  <c r="Y512" i="21" s="1"/>
  <c r="Y480" i="21"/>
  <c r="Y543" i="21" s="1"/>
  <c r="Y433" i="21"/>
  <c r="Y496" i="21"/>
  <c r="Y559" i="21" s="1"/>
  <c r="Y462" i="21"/>
  <c r="Y525" i="21" s="1"/>
  <c r="Y415" i="21"/>
  <c r="Y430" i="21"/>
  <c r="Y461" i="21"/>
  <c r="Y524" i="21" s="1"/>
  <c r="Y482" i="21"/>
  <c r="Y545" i="21" s="1"/>
  <c r="Y466" i="21"/>
  <c r="Y529" i="21" s="1"/>
  <c r="AL436" i="8"/>
  <c r="AM449" i="8"/>
  <c r="AM512" i="8" s="1"/>
  <c r="AR464" i="8"/>
  <c r="AR527" i="8" s="1"/>
  <c r="AP437" i="8"/>
  <c r="AM425" i="8"/>
  <c r="Y447" i="21"/>
  <c r="Y510" i="21" s="1"/>
  <c r="AM457" i="8"/>
  <c r="AM520" i="8" s="1"/>
  <c r="Z409" i="21"/>
  <c r="Z472" i="21"/>
  <c r="Z535" i="21" s="1"/>
  <c r="Z443" i="21"/>
  <c r="Z506" i="21" s="1"/>
  <c r="X448" i="22"/>
  <c r="X511" i="22" s="1"/>
  <c r="Y431" i="21"/>
  <c r="X479" i="22"/>
  <c r="X542" i="22" s="1"/>
  <c r="AM480" i="8"/>
  <c r="AM543" i="8" s="1"/>
  <c r="AP469" i="8"/>
  <c r="AP532" i="8" s="1"/>
  <c r="Y419" i="21"/>
  <c r="X436" i="22"/>
  <c r="X452" i="22"/>
  <c r="X515" i="22" s="1"/>
  <c r="X420" i="22"/>
  <c r="Z405" i="21"/>
  <c r="Y418" i="21"/>
  <c r="AL499" i="8"/>
  <c r="AL562" i="8" s="1"/>
  <c r="Z470" i="21"/>
  <c r="Z533" i="21" s="1"/>
  <c r="Y414" i="21"/>
  <c r="Z407" i="21"/>
  <c r="Y477" i="21"/>
  <c r="Y540" i="21" s="1"/>
  <c r="AN496" i="8"/>
  <c r="AN559" i="8" s="1"/>
  <c r="AN433" i="8"/>
  <c r="Z411" i="21"/>
  <c r="X468" i="22"/>
  <c r="X531" i="22" s="1"/>
  <c r="AR495" i="8"/>
  <c r="AR558" i="8" s="1"/>
  <c r="X418" i="22"/>
  <c r="Y497" i="21"/>
  <c r="Y560" i="21" s="1"/>
  <c r="X450" i="22"/>
  <c r="X513" i="22" s="1"/>
  <c r="Z410" i="21"/>
  <c r="Y481" i="21"/>
  <c r="Y544" i="21" s="1"/>
  <c r="Y445" i="21"/>
  <c r="Y508" i="21" s="1"/>
  <c r="Y463" i="21"/>
  <c r="Y526" i="21" s="1"/>
  <c r="X463" i="22"/>
  <c r="X526" i="22" s="1"/>
  <c r="Z473" i="21"/>
  <c r="Z536" i="21" s="1"/>
  <c r="X494" i="22"/>
  <c r="X557" i="22" s="1"/>
  <c r="X482" i="22"/>
  <c r="X545" i="22" s="1"/>
  <c r="AN393" i="8"/>
  <c r="AN488" i="8" s="1"/>
  <c r="AN551" i="8" s="1"/>
  <c r="Z395" i="21"/>
  <c r="Z490" i="21" s="1"/>
  <c r="X419" i="22"/>
  <c r="Z391" i="21"/>
  <c r="Z455" i="21" s="1"/>
  <c r="Z389" i="21"/>
  <c r="Z484" i="21" s="1"/>
  <c r="Y394" i="22"/>
  <c r="Y489" i="22" s="1"/>
  <c r="Y395" i="22"/>
  <c r="Y427" i="22" s="1"/>
  <c r="AM424" i="8"/>
  <c r="AL395" i="8"/>
  <c r="AL427" i="8" s="1"/>
  <c r="Y396" i="22"/>
  <c r="Y491" i="22" s="1"/>
  <c r="Y435" i="21"/>
  <c r="Y410" i="22"/>
  <c r="Y505" i="22" s="1"/>
  <c r="Y467" i="21"/>
  <c r="Y530" i="21" s="1"/>
  <c r="Z393" i="21"/>
  <c r="Z488" i="21" s="1"/>
  <c r="Y406" i="22"/>
  <c r="Y501" i="22" s="1"/>
  <c r="AK441" i="8"/>
  <c r="AK504" i="8" s="1"/>
  <c r="Z406" i="21"/>
  <c r="AK409" i="8"/>
  <c r="Z390" i="21"/>
  <c r="Z454" i="21" s="1"/>
  <c r="Z394" i="21"/>
  <c r="Z426" i="21" s="1"/>
  <c r="Y390" i="22"/>
  <c r="Y485" i="22" s="1"/>
  <c r="Y391" i="22"/>
  <c r="Y486" i="22" s="1"/>
  <c r="AK471" i="8"/>
  <c r="AK534" i="8" s="1"/>
  <c r="AK440" i="8"/>
  <c r="AK503" i="8" s="1"/>
  <c r="AM487" i="8"/>
  <c r="AM550" i="8" s="1"/>
  <c r="Y412" i="22"/>
  <c r="Y476" i="22" s="1"/>
  <c r="X434" i="22"/>
  <c r="X466" i="22"/>
  <c r="X529" i="22" s="1"/>
  <c r="X495" i="22"/>
  <c r="X558" i="22" s="1"/>
  <c r="X432" i="22"/>
  <c r="X435" i="22"/>
  <c r="X447" i="22"/>
  <c r="X510" i="22" s="1"/>
  <c r="X478" i="22"/>
  <c r="X541" i="22" s="1"/>
  <c r="X467" i="22"/>
  <c r="X530" i="22" s="1"/>
  <c r="X414" i="22"/>
  <c r="X446" i="22"/>
  <c r="X509" i="22" s="1"/>
  <c r="X430" i="22"/>
  <c r="X462" i="22"/>
  <c r="X525" i="22" s="1"/>
  <c r="Y411" i="22"/>
  <c r="Y443" i="22" s="1"/>
  <c r="AL388" i="8"/>
  <c r="AL452" i="8" s="1"/>
  <c r="AL515" i="8" s="1"/>
  <c r="AJ461" i="8"/>
  <c r="AJ524" i="8" s="1"/>
  <c r="AJ492" i="8"/>
  <c r="AJ555" i="8" s="1"/>
  <c r="Y408" i="22"/>
  <c r="Y440" i="22" s="1"/>
  <c r="Y392" i="22"/>
  <c r="Y487" i="22" s="1"/>
  <c r="Y407" i="22"/>
  <c r="Y502" i="22" s="1"/>
  <c r="AA290" i="21"/>
  <c r="AA291" i="21"/>
  <c r="AA292" i="21"/>
  <c r="AA294" i="21"/>
  <c r="AA295" i="21"/>
  <c r="AA296" i="21"/>
  <c r="AA307" i="21"/>
  <c r="AA341" i="21" s="1"/>
  <c r="AB241" i="21" s="1"/>
  <c r="Z500" i="21"/>
  <c r="Z531" i="21"/>
  <c r="AA308" i="21"/>
  <c r="AA342" i="21" s="1"/>
  <c r="AB242" i="21" s="1"/>
  <c r="Z501" i="21"/>
  <c r="AA309" i="21"/>
  <c r="AA343" i="21" s="1"/>
  <c r="AB243" i="21" s="1"/>
  <c r="Z502" i="21"/>
  <c r="AA311" i="21"/>
  <c r="AA345" i="21" s="1"/>
  <c r="AB245" i="21" s="1"/>
  <c r="Z504" i="21"/>
  <c r="AA312" i="21"/>
  <c r="AA346" i="21" s="1"/>
  <c r="AB246" i="21" s="1"/>
  <c r="Z505" i="21"/>
  <c r="AA313" i="21"/>
  <c r="AA347" i="21" s="1"/>
  <c r="AB247" i="21" s="1"/>
  <c r="Z537" i="21"/>
  <c r="Z321" i="21"/>
  <c r="Z355" i="21" s="1"/>
  <c r="AA255" i="21" s="1"/>
  <c r="Y514" i="21"/>
  <c r="Z320" i="21"/>
  <c r="Z354" i="21" s="1"/>
  <c r="AA254" i="21" s="1"/>
  <c r="Y513" i="21"/>
  <c r="Z319" i="21"/>
  <c r="Z353" i="21" s="1"/>
  <c r="AA253" i="21" s="1"/>
  <c r="Z317" i="21"/>
  <c r="Z351" i="21" s="1"/>
  <c r="AA251" i="21" s="1"/>
  <c r="Y541" i="21"/>
  <c r="Z316" i="21"/>
  <c r="Z350" i="21" s="1"/>
  <c r="AA250" i="21" s="1"/>
  <c r="Y509" i="21"/>
  <c r="Z315" i="21"/>
  <c r="Z349" i="21" s="1"/>
  <c r="AA249" i="21" s="1"/>
  <c r="Y539" i="21"/>
  <c r="Z337" i="21"/>
  <c r="Z371" i="21" s="1"/>
  <c r="AA271" i="21" s="1"/>
  <c r="Y561" i="21"/>
  <c r="Z336" i="21"/>
  <c r="Z370" i="21" s="1"/>
  <c r="AA270" i="21" s="1"/>
  <c r="Z335" i="21"/>
  <c r="Z369" i="21" s="1"/>
  <c r="AA269" i="21" s="1"/>
  <c r="Y528" i="21"/>
  <c r="Z333" i="21"/>
  <c r="Z367" i="21" s="1"/>
  <c r="AA267" i="21" s="1"/>
  <c r="Y557" i="21"/>
  <c r="Z332" i="21"/>
  <c r="Z366" i="21" s="1"/>
  <c r="AA266" i="21" s="1"/>
  <c r="Y556" i="21"/>
  <c r="Z331" i="21"/>
  <c r="Z365" i="21" s="1"/>
  <c r="AA265" i="21" s="1"/>
  <c r="Y555" i="21"/>
  <c r="Y332" i="22"/>
  <c r="Y366" i="22" s="1"/>
  <c r="Z266" i="22" s="1"/>
  <c r="X556" i="22"/>
  <c r="Y333" i="22"/>
  <c r="Y367" i="22" s="1"/>
  <c r="Z267" i="22" s="1"/>
  <c r="Y334" i="22"/>
  <c r="Y368" i="22" s="1"/>
  <c r="Z268" i="22" s="1"/>
  <c r="X527" i="22"/>
  <c r="Y336" i="22"/>
  <c r="Y370" i="22" s="1"/>
  <c r="Z270" i="22" s="1"/>
  <c r="X560" i="22"/>
  <c r="Y337" i="22"/>
  <c r="Y371" i="22" s="1"/>
  <c r="Z271" i="22" s="1"/>
  <c r="X561" i="22"/>
  <c r="Y338" i="22"/>
  <c r="Y372" i="22" s="1"/>
  <c r="Z272" i="22" s="1"/>
  <c r="X562" i="22"/>
  <c r="Y322" i="22"/>
  <c r="Y356" i="22" s="1"/>
  <c r="Z256" i="22" s="1"/>
  <c r="X546" i="22"/>
  <c r="Y321" i="22"/>
  <c r="Y355" i="22" s="1"/>
  <c r="Z255" i="22" s="1"/>
  <c r="X514" i="22"/>
  <c r="Y320" i="22"/>
  <c r="Y354" i="22" s="1"/>
  <c r="Z254" i="22" s="1"/>
  <c r="X544" i="22"/>
  <c r="Y318" i="22"/>
  <c r="Y352" i="22" s="1"/>
  <c r="Z252" i="22" s="1"/>
  <c r="Y317" i="22"/>
  <c r="Y351" i="22" s="1"/>
  <c r="Z251" i="22" s="1"/>
  <c r="Y316" i="22"/>
  <c r="Y350" i="22" s="1"/>
  <c r="Z250" i="22" s="1"/>
  <c r="X540" i="22"/>
  <c r="Z291" i="22"/>
  <c r="Z292" i="22"/>
  <c r="Z293" i="22"/>
  <c r="Z295" i="22"/>
  <c r="Z296" i="22"/>
  <c r="Z297" i="22"/>
  <c r="Z307" i="22"/>
  <c r="Z308" i="22"/>
  <c r="Z309" i="22"/>
  <c r="Z311" i="22"/>
  <c r="Z312" i="22"/>
  <c r="Z313" i="22"/>
  <c r="AO401" i="8"/>
  <c r="AO496" i="8" s="1"/>
  <c r="AL383" i="8"/>
  <c r="AL447" i="8" s="1"/>
  <c r="AL510" i="8" s="1"/>
  <c r="AJ375" i="8"/>
  <c r="AJ439" i="8" s="1"/>
  <c r="AJ502" i="8" s="1"/>
  <c r="AN444" i="8"/>
  <c r="AN507" i="8" s="1"/>
  <c r="AN475" i="8"/>
  <c r="AN538" i="8" s="1"/>
  <c r="AM379" i="8"/>
  <c r="AM443" i="8" s="1"/>
  <c r="AL377" i="8"/>
  <c r="AL472" i="8" s="1"/>
  <c r="AL535" i="8" s="1"/>
  <c r="AO396" i="8"/>
  <c r="AO460" i="8" s="1"/>
  <c r="AL376" i="8"/>
  <c r="AL440" i="8" s="1"/>
  <c r="AQ405" i="8"/>
  <c r="AQ437" i="8" s="1"/>
  <c r="AM391" i="8"/>
  <c r="AM423" i="8" s="1"/>
  <c r="AN403" i="8"/>
  <c r="AN498" i="8" s="1"/>
  <c r="AN561" i="8" s="1"/>
  <c r="AL413" i="8"/>
  <c r="AL476" i="8"/>
  <c r="AL539" i="8" s="1"/>
  <c r="AL445" i="8"/>
  <c r="AL508" i="8" s="1"/>
  <c r="AL411" i="8"/>
  <c r="AL443" i="8"/>
  <c r="AL506" i="8" s="1"/>
  <c r="AL474" i="8"/>
  <c r="AL537" i="8" s="1"/>
  <c r="AM431" i="8"/>
  <c r="AM494" i="8"/>
  <c r="AM557" i="8" s="1"/>
  <c r="AM463" i="8"/>
  <c r="AM526" i="8" s="1"/>
  <c r="AN428" i="8"/>
  <c r="AN491" i="8"/>
  <c r="AN554" i="8" s="1"/>
  <c r="AN460" i="8"/>
  <c r="AN523" i="8" s="1"/>
  <c r="AK421" i="8"/>
  <c r="AK484" i="8"/>
  <c r="AK547" i="8" s="1"/>
  <c r="AK453" i="8"/>
  <c r="AK516" i="8" s="1"/>
  <c r="AO387" i="8"/>
  <c r="AO294" i="8"/>
  <c r="AM322" i="8"/>
  <c r="AM356" i="8" s="1"/>
  <c r="AN256" i="8" s="1"/>
  <c r="AN289" i="8" s="1"/>
  <c r="AP288" i="8"/>
  <c r="AR306" i="8"/>
  <c r="AP302" i="8"/>
  <c r="AN292" i="8"/>
  <c r="AK276" i="8"/>
  <c r="AO314" i="8"/>
  <c r="AO348" i="8" s="1"/>
  <c r="AP248" i="8" s="1"/>
  <c r="AP281" i="8" s="1"/>
  <c r="AS334" i="8"/>
  <c r="AS368" i="8" s="1"/>
  <c r="AT268" i="8" s="1"/>
  <c r="AP297" i="8"/>
  <c r="AL323" i="8"/>
  <c r="AL357" i="8" s="1"/>
  <c r="AM257" i="8" s="1"/>
  <c r="AO337" i="8"/>
  <c r="AO371" i="8" s="1"/>
  <c r="AP271" i="8" s="1"/>
  <c r="AM315" i="8"/>
  <c r="AM349" i="8" s="1"/>
  <c r="AN249" i="8" s="1"/>
  <c r="AN282" i="8" s="1"/>
  <c r="AO318" i="8"/>
  <c r="AO352" i="8" s="1"/>
  <c r="AP252" i="8" s="1"/>
  <c r="AN326" i="8"/>
  <c r="AN360" i="8" s="1"/>
  <c r="AO260" i="8" s="1"/>
  <c r="AM284" i="8"/>
  <c r="AM277" i="8"/>
  <c r="AK331" i="8"/>
  <c r="AK365" i="8" s="1"/>
  <c r="AL265" i="8" s="1"/>
  <c r="AN280" i="8"/>
  <c r="AN319" i="8"/>
  <c r="AN353" i="8" s="1"/>
  <c r="AO253" i="8" s="1"/>
  <c r="AO286" i="8" s="1"/>
  <c r="AM338" i="8"/>
  <c r="AM372" i="8" s="1"/>
  <c r="AN272" i="8" s="1"/>
  <c r="AN305" i="8" s="1"/>
  <c r="AM278" i="8"/>
  <c r="AM296" i="8"/>
  <c r="AN333" i="8"/>
  <c r="AN367" i="8" s="1"/>
  <c r="AO267" i="8" s="1"/>
  <c r="AO300" i="8" s="1"/>
  <c r="AO559" i="8" l="1"/>
  <c r="Z457" i="21"/>
  <c r="Z425" i="21"/>
  <c r="Z427" i="21"/>
  <c r="Z459" i="21"/>
  <c r="Z522" i="21" s="1"/>
  <c r="Z486" i="21"/>
  <c r="Z549" i="21" s="1"/>
  <c r="Z423" i="21"/>
  <c r="AN425" i="8"/>
  <c r="AL483" i="8"/>
  <c r="AL546" i="8" s="1"/>
  <c r="AL420" i="8"/>
  <c r="AL459" i="8"/>
  <c r="AL522" i="8" s="1"/>
  <c r="Z421" i="21"/>
  <c r="AL490" i="8"/>
  <c r="AL553" i="8" s="1"/>
  <c r="Y470" i="22"/>
  <c r="Y533" i="22" s="1"/>
  <c r="AN457" i="8"/>
  <c r="AN520" i="8" s="1"/>
  <c r="Y438" i="22"/>
  <c r="Y490" i="22"/>
  <c r="Y553" i="22" s="1"/>
  <c r="Y459" i="22"/>
  <c r="Y522" i="22" s="1"/>
  <c r="Y426" i="22"/>
  <c r="Y423" i="22"/>
  <c r="Y455" i="22"/>
  <c r="Y518" i="22" s="1"/>
  <c r="Y444" i="22"/>
  <c r="Y458" i="22"/>
  <c r="Y521" i="22" s="1"/>
  <c r="Y422" i="22"/>
  <c r="Y454" i="22"/>
  <c r="Y517" i="22" s="1"/>
  <c r="Y474" i="22"/>
  <c r="Y537" i="22" s="1"/>
  <c r="Y460" i="22"/>
  <c r="Y523" i="22" s="1"/>
  <c r="Y428" i="22"/>
  <c r="Y442" i="22"/>
  <c r="Z453" i="21"/>
  <c r="Z516" i="21" s="1"/>
  <c r="AS400" i="8"/>
  <c r="AS432" i="8" s="1"/>
  <c r="Z458" i="21"/>
  <c r="Z521" i="21" s="1"/>
  <c r="Z489" i="21"/>
  <c r="Z552" i="21" s="1"/>
  <c r="AM381" i="8"/>
  <c r="AM476" i="8" s="1"/>
  <c r="AM539" i="8" s="1"/>
  <c r="AN435" i="8"/>
  <c r="Z422" i="21"/>
  <c r="AL503" i="8"/>
  <c r="Z485" i="21"/>
  <c r="Z548" i="21" s="1"/>
  <c r="Y384" i="22"/>
  <c r="Y479" i="22" s="1"/>
  <c r="Z399" i="21"/>
  <c r="Z463" i="21" s="1"/>
  <c r="AA373" i="21"/>
  <c r="AA437" i="21" s="1"/>
  <c r="AA377" i="21"/>
  <c r="AA441" i="21" s="1"/>
  <c r="Y507" i="22"/>
  <c r="Y570" i="22" s="1"/>
  <c r="Z383" i="21"/>
  <c r="Z478" i="21" s="1"/>
  <c r="Z403" i="21"/>
  <c r="Z467" i="21" s="1"/>
  <c r="Y387" i="22"/>
  <c r="Y451" i="22" s="1"/>
  <c r="Z387" i="21"/>
  <c r="Z419" i="21" s="1"/>
  <c r="Y400" i="22"/>
  <c r="Y464" i="22" s="1"/>
  <c r="Y404" i="22"/>
  <c r="Y499" i="22" s="1"/>
  <c r="Z398" i="21"/>
  <c r="Z493" i="21" s="1"/>
  <c r="Z402" i="21"/>
  <c r="Z497" i="21" s="1"/>
  <c r="Z382" i="21"/>
  <c r="Z414" i="21" s="1"/>
  <c r="Z386" i="21"/>
  <c r="Z418" i="21" s="1"/>
  <c r="AA378" i="21"/>
  <c r="AA442" i="21" s="1"/>
  <c r="AA374" i="21"/>
  <c r="AA406" i="21" s="1"/>
  <c r="Y386" i="22"/>
  <c r="Y481" i="22" s="1"/>
  <c r="AN392" i="8"/>
  <c r="AN424" i="8" s="1"/>
  <c r="AN467" i="8"/>
  <c r="AN530" i="8" s="1"/>
  <c r="Z397" i="21"/>
  <c r="Z492" i="21" s="1"/>
  <c r="Z401" i="21"/>
  <c r="Z496" i="21" s="1"/>
  <c r="Z381" i="21"/>
  <c r="Z413" i="21" s="1"/>
  <c r="Z385" i="21"/>
  <c r="Z449" i="21" s="1"/>
  <c r="AA379" i="21"/>
  <c r="AA443" i="21" s="1"/>
  <c r="AA375" i="21"/>
  <c r="AA470" i="21" s="1"/>
  <c r="Y475" i="22"/>
  <c r="Y538" i="22" s="1"/>
  <c r="Y506" i="22"/>
  <c r="Y569" i="22" s="1"/>
  <c r="Y472" i="22"/>
  <c r="Y535" i="22" s="1"/>
  <c r="Y424" i="22"/>
  <c r="Y503" i="22"/>
  <c r="Y566" i="22" s="1"/>
  <c r="Y471" i="22"/>
  <c r="Y534" i="22" s="1"/>
  <c r="Y456" i="22"/>
  <c r="Y519" i="22" s="1"/>
  <c r="Y439" i="22"/>
  <c r="AO465" i="8"/>
  <c r="AO528" i="8" s="1"/>
  <c r="AN399" i="8"/>
  <c r="AN494" i="8" s="1"/>
  <c r="AN557" i="8" s="1"/>
  <c r="AO380" i="8"/>
  <c r="AO412" i="8" s="1"/>
  <c r="AL389" i="8"/>
  <c r="AL453" i="8" s="1"/>
  <c r="AL516" i="8" s="1"/>
  <c r="AO433" i="8"/>
  <c r="AL471" i="8"/>
  <c r="AL534" i="8" s="1"/>
  <c r="AL415" i="8"/>
  <c r="AL408" i="8"/>
  <c r="AL441" i="8"/>
  <c r="AL504" i="8" s="1"/>
  <c r="AL409" i="8"/>
  <c r="AL478" i="8"/>
  <c r="AL541" i="8" s="1"/>
  <c r="AJ470" i="8"/>
  <c r="AJ533" i="8" s="1"/>
  <c r="AJ407" i="8"/>
  <c r="Y388" i="22"/>
  <c r="Y420" i="22" s="1"/>
  <c r="Y403" i="22"/>
  <c r="Y435" i="22" s="1"/>
  <c r="Y402" i="22"/>
  <c r="Y497" i="22" s="1"/>
  <c r="Y383" i="22"/>
  <c r="Y478" i="22" s="1"/>
  <c r="Y398" i="22"/>
  <c r="Y493" i="22" s="1"/>
  <c r="Y382" i="22"/>
  <c r="Y477" i="22" s="1"/>
  <c r="Y399" i="22"/>
  <c r="Y494" i="22" s="1"/>
  <c r="Z346" i="22"/>
  <c r="Z380" i="22" s="1"/>
  <c r="AA280" i="22" s="1"/>
  <c r="Y539" i="22"/>
  <c r="Z345" i="22"/>
  <c r="Z379" i="22" s="1"/>
  <c r="AA279" i="22" s="1"/>
  <c r="Z344" i="22"/>
  <c r="Z378" i="22" s="1"/>
  <c r="AA278" i="22" s="1"/>
  <c r="Y568" i="22"/>
  <c r="Z342" i="22"/>
  <c r="Z376" i="22" s="1"/>
  <c r="AA276" i="22" s="1"/>
  <c r="Z341" i="22"/>
  <c r="Z375" i="22" s="1"/>
  <c r="AA275" i="22" s="1"/>
  <c r="Y565" i="22"/>
  <c r="Z340" i="22"/>
  <c r="Z374" i="22" s="1"/>
  <c r="AA274" i="22" s="1"/>
  <c r="Y564" i="22"/>
  <c r="Z330" i="22"/>
  <c r="Z364" i="22" s="1"/>
  <c r="AA264" i="22" s="1"/>
  <c r="Y554" i="22"/>
  <c r="Z329" i="22"/>
  <c r="Z363" i="22" s="1"/>
  <c r="AA263" i="22" s="1"/>
  <c r="Z328" i="22"/>
  <c r="Z362" i="22" s="1"/>
  <c r="AA262" i="22" s="1"/>
  <c r="Y552" i="22"/>
  <c r="Z326" i="22"/>
  <c r="Z360" i="22" s="1"/>
  <c r="AA260" i="22" s="1"/>
  <c r="Y550" i="22"/>
  <c r="Z325" i="22"/>
  <c r="Z359" i="22" s="1"/>
  <c r="AA259" i="22" s="1"/>
  <c r="Y549" i="22"/>
  <c r="Z324" i="22"/>
  <c r="Z358" i="22" s="1"/>
  <c r="AA258" i="22" s="1"/>
  <c r="Y548" i="22"/>
  <c r="Z283" i="22"/>
  <c r="Z284" i="22"/>
  <c r="Z285" i="22"/>
  <c r="Z287" i="22"/>
  <c r="Z288" i="22"/>
  <c r="Z289" i="22"/>
  <c r="Z305" i="22"/>
  <c r="Z304" i="22"/>
  <c r="Z303" i="22"/>
  <c r="Z301" i="22"/>
  <c r="Z300" i="22"/>
  <c r="Z299" i="22"/>
  <c r="AA298" i="21"/>
  <c r="AA299" i="21"/>
  <c r="AA300" i="21"/>
  <c r="AA302" i="21"/>
  <c r="AA303" i="21"/>
  <c r="AA304" i="21"/>
  <c r="AA282" i="21"/>
  <c r="AA283" i="21"/>
  <c r="AA284" i="21"/>
  <c r="AA286" i="21"/>
  <c r="AA287" i="21"/>
  <c r="AA288" i="21"/>
  <c r="AB280" i="21"/>
  <c r="AB279" i="21"/>
  <c r="AB278" i="21"/>
  <c r="AB276" i="21"/>
  <c r="AB275" i="21"/>
  <c r="AB274" i="21"/>
  <c r="AA329" i="21"/>
  <c r="AA363" i="21" s="1"/>
  <c r="AB263" i="21" s="1"/>
  <c r="Z553" i="21"/>
  <c r="AA328" i="21"/>
  <c r="AA362" i="21" s="1"/>
  <c r="AB262" i="21" s="1"/>
  <c r="AA327" i="21"/>
  <c r="AA361" i="21" s="1"/>
  <c r="AB261" i="21" s="1"/>
  <c r="Z520" i="21"/>
  <c r="Z551" i="21"/>
  <c r="AA325" i="21"/>
  <c r="AA359" i="21" s="1"/>
  <c r="AB259" i="21" s="1"/>
  <c r="Z518" i="21"/>
  <c r="AA324" i="21"/>
  <c r="AA358" i="21" s="1"/>
  <c r="AB258" i="21" s="1"/>
  <c r="Z517" i="21"/>
  <c r="AA323" i="21"/>
  <c r="AA357" i="21" s="1"/>
  <c r="AB257" i="21" s="1"/>
  <c r="Z547" i="21"/>
  <c r="AO491" i="8"/>
  <c r="AO554" i="8" s="1"/>
  <c r="AM474" i="8"/>
  <c r="AM537" i="8" s="1"/>
  <c r="AM404" i="8"/>
  <c r="AM436" i="8" s="1"/>
  <c r="AO428" i="8"/>
  <c r="AM411" i="8"/>
  <c r="AM486" i="8"/>
  <c r="AM549" i="8" s="1"/>
  <c r="AM455" i="8"/>
  <c r="AM518" i="8" s="1"/>
  <c r="AO384" i="8"/>
  <c r="AO416" i="8" s="1"/>
  <c r="AM506" i="8"/>
  <c r="AO523" i="8"/>
  <c r="AM388" i="8"/>
  <c r="AM420" i="8" s="1"/>
  <c r="AQ500" i="8"/>
  <c r="AQ563" i="8" s="1"/>
  <c r="AQ469" i="8"/>
  <c r="AQ532" i="8" s="1"/>
  <c r="AN385" i="8"/>
  <c r="AN449" i="8" s="1"/>
  <c r="AN512" i="8" s="1"/>
  <c r="AK397" i="8"/>
  <c r="AK492" i="8" s="1"/>
  <c r="AK555" i="8" s="1"/>
  <c r="AO419" i="8"/>
  <c r="AO482" i="8"/>
  <c r="AO545" i="8" s="1"/>
  <c r="AO451" i="8"/>
  <c r="AO514" i="8" s="1"/>
  <c r="AP330" i="8"/>
  <c r="AP364" i="8" s="1"/>
  <c r="AQ264" i="8" s="1"/>
  <c r="AL298" i="8"/>
  <c r="AM310" i="8"/>
  <c r="AM344" i="8" s="1"/>
  <c r="AN244" i="8" s="1"/>
  <c r="AP314" i="8"/>
  <c r="AP348" i="8" s="1"/>
  <c r="AQ248" i="8" s="1"/>
  <c r="AQ281" i="8" s="1"/>
  <c r="AR339" i="8"/>
  <c r="AR373" i="8" s="1"/>
  <c r="AS273" i="8" s="1"/>
  <c r="AN313" i="8"/>
  <c r="AN347" i="8" s="1"/>
  <c r="AO247" i="8" s="1"/>
  <c r="AO293" i="8"/>
  <c r="AP304" i="8"/>
  <c r="AN322" i="8"/>
  <c r="AN356" i="8" s="1"/>
  <c r="AO256" i="8" s="1"/>
  <c r="AO319" i="8"/>
  <c r="AO353" i="8" s="1"/>
  <c r="AP253" i="8" s="1"/>
  <c r="AM317" i="8"/>
  <c r="AM351" i="8" s="1"/>
  <c r="AN251" i="8" s="1"/>
  <c r="AO333" i="8"/>
  <c r="AO367" i="8" s="1"/>
  <c r="AP267" i="8" s="1"/>
  <c r="AM329" i="8"/>
  <c r="AM363" i="8" s="1"/>
  <c r="AN263" i="8" s="1"/>
  <c r="AP321" i="8"/>
  <c r="AP355" i="8" s="1"/>
  <c r="AQ255" i="8" s="1"/>
  <c r="AQ288" i="8" s="1"/>
  <c r="AT301" i="8"/>
  <c r="AK309" i="8"/>
  <c r="AK343" i="8" s="1"/>
  <c r="AL243" i="8" s="1"/>
  <c r="AN325" i="8"/>
  <c r="AN359" i="8" s="1"/>
  <c r="AO259" i="8" s="1"/>
  <c r="AP335" i="8"/>
  <c r="AP369" i="8" s="1"/>
  <c r="AQ269" i="8" s="1"/>
  <c r="AP285" i="8"/>
  <c r="AN315" i="8"/>
  <c r="AN349" i="8" s="1"/>
  <c r="AO249" i="8" s="1"/>
  <c r="AO403" i="8"/>
  <c r="AM311" i="8"/>
  <c r="AM345" i="8" s="1"/>
  <c r="AN245" i="8" s="1"/>
  <c r="AN338" i="8"/>
  <c r="AN372" i="8" s="1"/>
  <c r="AO272" i="8" s="1"/>
  <c r="AM290" i="8"/>
  <c r="AO327" i="8"/>
  <c r="AO361" i="8" s="1"/>
  <c r="AP261" i="8" s="1"/>
  <c r="Z446" i="21" l="1"/>
  <c r="Z477" i="21"/>
  <c r="AA407" i="21"/>
  <c r="Z417" i="21"/>
  <c r="AM445" i="8"/>
  <c r="AM508" i="8" s="1"/>
  <c r="AM413" i="8"/>
  <c r="Z431" i="21"/>
  <c r="Z494" i="21"/>
  <c r="Z557" i="21" s="1"/>
  <c r="Z434" i="21"/>
  <c r="AA410" i="21"/>
  <c r="Z429" i="21"/>
  <c r="AA472" i="21"/>
  <c r="AA535" i="21" s="1"/>
  <c r="AA473" i="21"/>
  <c r="AA536" i="21" s="1"/>
  <c r="Y436" i="22"/>
  <c r="Z462" i="21"/>
  <c r="Z445" i="21"/>
  <c r="Z508" i="21" s="1"/>
  <c r="Z476" i="21"/>
  <c r="Z539" i="21" s="1"/>
  <c r="Z461" i="21"/>
  <c r="Z524" i="21" s="1"/>
  <c r="Z481" i="21"/>
  <c r="Z544" i="21" s="1"/>
  <c r="Z480" i="21"/>
  <c r="Z543" i="21" s="1"/>
  <c r="Z466" i="21"/>
  <c r="Z529" i="21" s="1"/>
  <c r="Z465" i="21"/>
  <c r="Z528" i="21" s="1"/>
  <c r="Z433" i="21"/>
  <c r="AA438" i="21"/>
  <c r="AA501" i="21" s="1"/>
  <c r="AA469" i="21"/>
  <c r="AA532" i="21" s="1"/>
  <c r="AA409" i="21"/>
  <c r="AO444" i="8"/>
  <c r="AO507" i="8" s="1"/>
  <c r="AO475" i="8"/>
  <c r="AO538" i="8" s="1"/>
  <c r="AS495" i="8"/>
  <c r="AS558" i="8" s="1"/>
  <c r="AS464" i="8"/>
  <c r="AS527" i="8" s="1"/>
  <c r="AL421" i="8"/>
  <c r="Z415" i="21"/>
  <c r="AA439" i="21"/>
  <c r="AA502" i="21" s="1"/>
  <c r="Z447" i="21"/>
  <c r="Z510" i="21" s="1"/>
  <c r="Z412" i="22"/>
  <c r="Z476" i="22" s="1"/>
  <c r="Z451" i="21"/>
  <c r="Z514" i="21" s="1"/>
  <c r="Z435" i="21"/>
  <c r="AA474" i="21"/>
  <c r="AA537" i="21" s="1"/>
  <c r="Z498" i="21"/>
  <c r="Z561" i="21" s="1"/>
  <c r="Y432" i="22"/>
  <c r="Z482" i="21"/>
  <c r="Z545" i="21" s="1"/>
  <c r="AN456" i="8"/>
  <c r="AN519" i="8" s="1"/>
  <c r="Z450" i="21"/>
  <c r="Z513" i="21" s="1"/>
  <c r="Y495" i="22"/>
  <c r="Y558" i="22" s="1"/>
  <c r="Y468" i="22"/>
  <c r="Y531" i="22" s="1"/>
  <c r="Y416" i="22"/>
  <c r="Y448" i="22"/>
  <c r="Y511" i="22" s="1"/>
  <c r="Y498" i="22"/>
  <c r="Y561" i="22" s="1"/>
  <c r="AA411" i="21"/>
  <c r="Z430" i="21"/>
  <c r="AN487" i="8"/>
  <c r="AN550" i="8" s="1"/>
  <c r="AA468" i="21"/>
  <c r="AA531" i="21" s="1"/>
  <c r="AL484" i="8"/>
  <c r="AL547" i="8" s="1"/>
  <c r="Y482" i="22"/>
  <c r="Y545" i="22" s="1"/>
  <c r="Y466" i="22"/>
  <c r="Y529" i="22" s="1"/>
  <c r="AA405" i="21"/>
  <c r="Y419" i="22"/>
  <c r="Y434" i="22"/>
  <c r="AP401" i="8"/>
  <c r="AP433" i="8" s="1"/>
  <c r="AN404" i="8"/>
  <c r="AN499" i="8" s="1"/>
  <c r="AA393" i="21"/>
  <c r="AA457" i="21" s="1"/>
  <c r="AA389" i="21"/>
  <c r="AA421" i="21" s="1"/>
  <c r="Y447" i="22"/>
  <c r="Y510" i="22" s="1"/>
  <c r="AN381" i="8"/>
  <c r="AN476" i="8" s="1"/>
  <c r="AN539" i="8" s="1"/>
  <c r="AN379" i="8"/>
  <c r="AN443" i="8" s="1"/>
  <c r="AN506" i="8" s="1"/>
  <c r="Y450" i="22"/>
  <c r="Y513" i="22" s="1"/>
  <c r="Y430" i="22"/>
  <c r="AP380" i="8"/>
  <c r="AP412" i="8" s="1"/>
  <c r="AR405" i="8"/>
  <c r="AR437" i="8" s="1"/>
  <c r="AA390" i="21"/>
  <c r="AA454" i="21" s="1"/>
  <c r="AA394" i="21"/>
  <c r="AA426" i="21" s="1"/>
  <c r="Z395" i="22"/>
  <c r="Z490" i="22" s="1"/>
  <c r="AA391" i="21"/>
  <c r="AA486" i="21" s="1"/>
  <c r="AA395" i="21"/>
  <c r="AA490" i="21" s="1"/>
  <c r="Y415" i="22"/>
  <c r="Z391" i="22"/>
  <c r="Z486" i="22" s="1"/>
  <c r="Z396" i="22"/>
  <c r="Z491" i="22" s="1"/>
  <c r="Y462" i="22"/>
  <c r="Y525" i="22" s="1"/>
  <c r="Y467" i="22"/>
  <c r="Y530" i="22" s="1"/>
  <c r="Y418" i="22"/>
  <c r="Y414" i="22"/>
  <c r="Z411" i="22"/>
  <c r="Z506" i="22" s="1"/>
  <c r="Y446" i="22"/>
  <c r="Y509" i="22" s="1"/>
  <c r="AM499" i="8"/>
  <c r="AM562" i="8" s="1"/>
  <c r="Z394" i="22"/>
  <c r="Z489" i="22" s="1"/>
  <c r="Z406" i="22"/>
  <c r="Z501" i="22" s="1"/>
  <c r="AN431" i="8"/>
  <c r="AN463" i="8"/>
  <c r="AN526" i="8" s="1"/>
  <c r="Z410" i="22"/>
  <c r="Z442" i="22" s="1"/>
  <c r="Y463" i="22"/>
  <c r="Y526" i="22" s="1"/>
  <c r="Y431" i="22"/>
  <c r="Y483" i="22"/>
  <c r="Y546" i="22" s="1"/>
  <c r="Y452" i="22"/>
  <c r="Y515" i="22" s="1"/>
  <c r="AM468" i="8"/>
  <c r="AM531" i="8" s="1"/>
  <c r="AM452" i="8"/>
  <c r="AM515" i="8" s="1"/>
  <c r="AM483" i="8"/>
  <c r="AM546" i="8" s="1"/>
  <c r="AM383" i="8"/>
  <c r="AM478" i="8" s="1"/>
  <c r="AM541" i="8" s="1"/>
  <c r="Z390" i="22"/>
  <c r="Z485" i="22" s="1"/>
  <c r="Z408" i="22"/>
  <c r="Z503" i="22" s="1"/>
  <c r="Z392" i="22"/>
  <c r="Z456" i="22" s="1"/>
  <c r="Z407" i="22"/>
  <c r="Z471" i="22" s="1"/>
  <c r="AB290" i="21"/>
  <c r="AB291" i="21"/>
  <c r="AB292" i="21"/>
  <c r="AB294" i="21"/>
  <c r="AB295" i="21"/>
  <c r="AB296" i="21"/>
  <c r="AB307" i="21"/>
  <c r="AB341" i="21" s="1"/>
  <c r="AC241" i="21" s="1"/>
  <c r="AA500" i="21"/>
  <c r="AB308" i="21"/>
  <c r="AB342" i="21" s="1"/>
  <c r="AC242" i="21" s="1"/>
  <c r="AB309" i="21"/>
  <c r="AB343" i="21" s="1"/>
  <c r="AC243" i="21" s="1"/>
  <c r="AA533" i="21"/>
  <c r="AB311" i="21"/>
  <c r="AB345" i="21" s="1"/>
  <c r="AC245" i="21" s="1"/>
  <c r="AA504" i="21"/>
  <c r="AB312" i="21"/>
  <c r="AB346" i="21" s="1"/>
  <c r="AC246" i="21" s="1"/>
  <c r="AA505" i="21"/>
  <c r="AB313" i="21"/>
  <c r="AB347" i="21" s="1"/>
  <c r="AC247" i="21" s="1"/>
  <c r="AA506" i="21"/>
  <c r="AA321" i="21"/>
  <c r="AA355" i="21" s="1"/>
  <c r="AB255" i="21" s="1"/>
  <c r="AA320" i="21"/>
  <c r="AA354" i="21" s="1"/>
  <c r="AB254" i="21" s="1"/>
  <c r="AA319" i="21"/>
  <c r="AA353" i="21" s="1"/>
  <c r="AB253" i="21" s="1"/>
  <c r="Z512" i="21"/>
  <c r="AA317" i="21"/>
  <c r="AA351" i="21" s="1"/>
  <c r="AB251" i="21" s="1"/>
  <c r="Z541" i="21"/>
  <c r="AA316" i="21"/>
  <c r="AA350" i="21" s="1"/>
  <c r="AB250" i="21" s="1"/>
  <c r="Z509" i="21"/>
  <c r="Z540" i="21"/>
  <c r="AA315" i="21"/>
  <c r="AA349" i="21" s="1"/>
  <c r="AB249" i="21" s="1"/>
  <c r="AA337" i="21"/>
  <c r="AA371" i="21" s="1"/>
  <c r="AB271" i="21" s="1"/>
  <c r="Z530" i="21"/>
  <c r="AA336" i="21"/>
  <c r="AA370" i="21" s="1"/>
  <c r="AB270" i="21" s="1"/>
  <c r="Z560" i="21"/>
  <c r="AA335" i="21"/>
  <c r="AA369" i="21" s="1"/>
  <c r="AB269" i="21" s="1"/>
  <c r="Z559" i="21"/>
  <c r="AA333" i="21"/>
  <c r="AA367" i="21" s="1"/>
  <c r="AB267" i="21" s="1"/>
  <c r="Z526" i="21"/>
  <c r="AA332" i="21"/>
  <c r="AA366" i="21" s="1"/>
  <c r="AB266" i="21" s="1"/>
  <c r="Z525" i="21"/>
  <c r="Z556" i="21"/>
  <c r="AA331" i="21"/>
  <c r="AA365" i="21" s="1"/>
  <c r="AB265" i="21" s="1"/>
  <c r="Z555" i="21"/>
  <c r="Z332" i="22"/>
  <c r="Z366" i="22" s="1"/>
  <c r="AA266" i="22" s="1"/>
  <c r="Y556" i="22"/>
  <c r="Z333" i="22"/>
  <c r="Z367" i="22" s="1"/>
  <c r="AA267" i="22" s="1"/>
  <c r="Y557" i="22"/>
  <c r="Z334" i="22"/>
  <c r="Z368" i="22" s="1"/>
  <c r="AA268" i="22" s="1"/>
  <c r="Y527" i="22"/>
  <c r="Z336" i="22"/>
  <c r="Z370" i="22" s="1"/>
  <c r="AA270" i="22" s="1"/>
  <c r="Y560" i="22"/>
  <c r="Z337" i="22"/>
  <c r="Z371" i="22" s="1"/>
  <c r="AA271" i="22" s="1"/>
  <c r="Z338" i="22"/>
  <c r="Z372" i="22" s="1"/>
  <c r="AA272" i="22" s="1"/>
  <c r="Y562" i="22"/>
  <c r="Z322" i="22"/>
  <c r="Z356" i="22" s="1"/>
  <c r="AA256" i="22" s="1"/>
  <c r="Z321" i="22"/>
  <c r="Z355" i="22" s="1"/>
  <c r="AA255" i="22" s="1"/>
  <c r="Y514" i="22"/>
  <c r="Z320" i="22"/>
  <c r="Z354" i="22" s="1"/>
  <c r="AA254" i="22" s="1"/>
  <c r="Y544" i="22"/>
  <c r="Z318" i="22"/>
  <c r="Z352" i="22" s="1"/>
  <c r="AA252" i="22" s="1"/>
  <c r="Y542" i="22"/>
  <c r="Z317" i="22"/>
  <c r="Z351" i="22" s="1"/>
  <c r="AA251" i="22" s="1"/>
  <c r="Y541" i="22"/>
  <c r="Z316" i="22"/>
  <c r="Z350" i="22" s="1"/>
  <c r="AA250" i="22" s="1"/>
  <c r="Y540" i="22"/>
  <c r="AA291" i="22"/>
  <c r="AA292" i="22"/>
  <c r="AA293" i="22"/>
  <c r="AA295" i="22"/>
  <c r="AA296" i="22"/>
  <c r="AA297" i="22"/>
  <c r="AA307" i="22"/>
  <c r="AA308" i="22"/>
  <c r="AA309" i="22"/>
  <c r="AA311" i="22"/>
  <c r="AA312" i="22"/>
  <c r="AA313" i="22"/>
  <c r="AO448" i="8"/>
  <c r="AO511" i="8" s="1"/>
  <c r="AO479" i="8"/>
  <c r="AO542" i="8" s="1"/>
  <c r="AM395" i="8"/>
  <c r="AM427" i="8" s="1"/>
  <c r="AP396" i="8"/>
  <c r="AP491" i="8" s="1"/>
  <c r="AP554" i="8" s="1"/>
  <c r="AN417" i="8"/>
  <c r="AK429" i="8"/>
  <c r="AK461" i="8"/>
  <c r="AK524" i="8" s="1"/>
  <c r="AK375" i="8"/>
  <c r="AK470" i="8" s="1"/>
  <c r="AK533" i="8" s="1"/>
  <c r="AN480" i="8"/>
  <c r="AN543" i="8" s="1"/>
  <c r="AM376" i="8"/>
  <c r="AN388" i="8"/>
  <c r="AN452" i="8" s="1"/>
  <c r="AM377" i="8"/>
  <c r="AM472" i="8" s="1"/>
  <c r="AM535" i="8" s="1"/>
  <c r="AO385" i="8"/>
  <c r="AO417" i="8" s="1"/>
  <c r="AP387" i="8"/>
  <c r="AP419" i="8" s="1"/>
  <c r="AN391" i="8"/>
  <c r="AO435" i="8"/>
  <c r="AO467" i="8"/>
  <c r="AO530" i="8" s="1"/>
  <c r="AO498" i="8"/>
  <c r="AO561" i="8" s="1"/>
  <c r="AN411" i="8"/>
  <c r="AO399" i="8"/>
  <c r="AP337" i="8"/>
  <c r="AP371" i="8" s="1"/>
  <c r="AQ271" i="8" s="1"/>
  <c r="AP286" i="8"/>
  <c r="AO282" i="8"/>
  <c r="AP318" i="8"/>
  <c r="AP352" i="8" s="1"/>
  <c r="AQ252" i="8" s="1"/>
  <c r="AQ285" i="8" s="1"/>
  <c r="AQ302" i="8"/>
  <c r="AO326" i="8"/>
  <c r="AO360" i="8" s="1"/>
  <c r="AP260" i="8" s="1"/>
  <c r="AP294" i="8"/>
  <c r="AO280" i="8"/>
  <c r="AT334" i="8"/>
  <c r="AT368" i="8" s="1"/>
  <c r="AU268" i="8" s="1"/>
  <c r="AQ314" i="8"/>
  <c r="AQ348" i="8" s="1"/>
  <c r="AR248" i="8" s="1"/>
  <c r="AM323" i="8"/>
  <c r="AM357" i="8" s="1"/>
  <c r="AN257" i="8" s="1"/>
  <c r="AP300" i="8"/>
  <c r="AL331" i="8"/>
  <c r="AL365" i="8" s="1"/>
  <c r="AM265" i="8" s="1"/>
  <c r="AL276" i="8"/>
  <c r="AO393" i="8"/>
  <c r="AN277" i="8"/>
  <c r="AN278" i="8"/>
  <c r="AO289" i="8"/>
  <c r="AO292" i="8"/>
  <c r="AS306" i="8"/>
  <c r="AQ321" i="8"/>
  <c r="AQ355" i="8" s="1"/>
  <c r="AR255" i="8" s="1"/>
  <c r="AR288" i="8" s="1"/>
  <c r="AN296" i="8"/>
  <c r="AO305" i="8"/>
  <c r="AN284" i="8"/>
  <c r="AQ297" i="8"/>
  <c r="Z507" i="22" l="1"/>
  <c r="Z444" i="22"/>
  <c r="AN474" i="8"/>
  <c r="AN537" i="8" s="1"/>
  <c r="AN413" i="8"/>
  <c r="Z427" i="22"/>
  <c r="Z459" i="22"/>
  <c r="Z522" i="22" s="1"/>
  <c r="AA425" i="21"/>
  <c r="AA488" i="21"/>
  <c r="AA551" i="21" s="1"/>
  <c r="AM447" i="8"/>
  <c r="AM510" i="8" s="1"/>
  <c r="AP496" i="8"/>
  <c r="AP559" i="8" s="1"/>
  <c r="AN515" i="8"/>
  <c r="Z460" i="22"/>
  <c r="Z523" i="22" s="1"/>
  <c r="Z505" i="22"/>
  <c r="Z568" i="22" s="1"/>
  <c r="AN468" i="8"/>
  <c r="AN531" i="8" s="1"/>
  <c r="AP465" i="8"/>
  <c r="AP528" i="8" s="1"/>
  <c r="AN445" i="8"/>
  <c r="AN508" i="8" s="1"/>
  <c r="Z474" i="22"/>
  <c r="AN436" i="8"/>
  <c r="AP444" i="8"/>
  <c r="AP507" i="8" s="1"/>
  <c r="AP475" i="8"/>
  <c r="AP538" i="8" s="1"/>
  <c r="Z423" i="22"/>
  <c r="Z455" i="22"/>
  <c r="Z518" i="22" s="1"/>
  <c r="Z458" i="22"/>
  <c r="Z521" i="22" s="1"/>
  <c r="Z502" i="22"/>
  <c r="Z565" i="22" s="1"/>
  <c r="Z428" i="22"/>
  <c r="AA458" i="21"/>
  <c r="AA521" i="21" s="1"/>
  <c r="AA489" i="21"/>
  <c r="AA552" i="21" s="1"/>
  <c r="Z443" i="22"/>
  <c r="Z475" i="22"/>
  <c r="Z538" i="22" s="1"/>
  <c r="AA422" i="21"/>
  <c r="AA485" i="21"/>
  <c r="AA548" i="21" s="1"/>
  <c r="AA381" i="21"/>
  <c r="AA413" i="21" s="1"/>
  <c r="AA453" i="21"/>
  <c r="AA516" i="21" s="1"/>
  <c r="AA484" i="21"/>
  <c r="AA547" i="21" s="1"/>
  <c r="AN562" i="8"/>
  <c r="AK439" i="8"/>
  <c r="AK502" i="8" s="1"/>
  <c r="AK407" i="8"/>
  <c r="Z387" i="22"/>
  <c r="Z419" i="22" s="1"/>
  <c r="Z424" i="22"/>
  <c r="Z487" i="22"/>
  <c r="Z550" i="22" s="1"/>
  <c r="AM415" i="8"/>
  <c r="AR469" i="8"/>
  <c r="AR532" i="8" s="1"/>
  <c r="AB375" i="21"/>
  <c r="AB439" i="21" s="1"/>
  <c r="AP403" i="8"/>
  <c r="AP467" i="8" s="1"/>
  <c r="AP530" i="8" s="1"/>
  <c r="AR500" i="8"/>
  <c r="AR563" i="8" s="1"/>
  <c r="Z384" i="22"/>
  <c r="Z448" i="22" s="1"/>
  <c r="Z399" i="22"/>
  <c r="Z431" i="22" s="1"/>
  <c r="AA385" i="21"/>
  <c r="AA417" i="21" s="1"/>
  <c r="AA401" i="21"/>
  <c r="AA465" i="21" s="1"/>
  <c r="AA427" i="21"/>
  <c r="AA397" i="21"/>
  <c r="AA492" i="21" s="1"/>
  <c r="AA459" i="21"/>
  <c r="AA522" i="21" s="1"/>
  <c r="AM389" i="8"/>
  <c r="AM421" i="8" s="1"/>
  <c r="Z438" i="22"/>
  <c r="Z426" i="22"/>
  <c r="Z422" i="22"/>
  <c r="AB379" i="21"/>
  <c r="AB474" i="21" s="1"/>
  <c r="Z470" i="22"/>
  <c r="Z533" i="22" s="1"/>
  <c r="Z454" i="22"/>
  <c r="Z517" i="22" s="1"/>
  <c r="AP482" i="8"/>
  <c r="AP545" i="8" s="1"/>
  <c r="AA399" i="21"/>
  <c r="AA494" i="21" s="1"/>
  <c r="AA403" i="21"/>
  <c r="AA435" i="21" s="1"/>
  <c r="AA383" i="21"/>
  <c r="AA478" i="21" s="1"/>
  <c r="AA387" i="21"/>
  <c r="AA419" i="21" s="1"/>
  <c r="AB377" i="21"/>
  <c r="AB409" i="21" s="1"/>
  <c r="AB373" i="21"/>
  <c r="AB437" i="21" s="1"/>
  <c r="AA423" i="21"/>
  <c r="AA455" i="21"/>
  <c r="AA518" i="21" s="1"/>
  <c r="Z400" i="22"/>
  <c r="Z495" i="22" s="1"/>
  <c r="AP451" i="8"/>
  <c r="AP514" i="8" s="1"/>
  <c r="Z386" i="22"/>
  <c r="Z418" i="22" s="1"/>
  <c r="AA398" i="21"/>
  <c r="AA430" i="21" s="1"/>
  <c r="AA402" i="21"/>
  <c r="AA466" i="21" s="1"/>
  <c r="AA382" i="21"/>
  <c r="AA446" i="21" s="1"/>
  <c r="AA386" i="21"/>
  <c r="AA418" i="21" s="1"/>
  <c r="AB378" i="21"/>
  <c r="AB473" i="21" s="1"/>
  <c r="AB374" i="21"/>
  <c r="AB406" i="21" s="1"/>
  <c r="Z403" i="22"/>
  <c r="Z467" i="22" s="1"/>
  <c r="Z439" i="22"/>
  <c r="Z472" i="22"/>
  <c r="Z535" i="22" s="1"/>
  <c r="Z440" i="22"/>
  <c r="AM441" i="8"/>
  <c r="AM504" i="8" s="1"/>
  <c r="AM409" i="8"/>
  <c r="AP460" i="8"/>
  <c r="AP523" i="8" s="1"/>
  <c r="AM459" i="8"/>
  <c r="AM522" i="8" s="1"/>
  <c r="AM490" i="8"/>
  <c r="AM553" i="8" s="1"/>
  <c r="AP428" i="8"/>
  <c r="Z388" i="22"/>
  <c r="Z483" i="22" s="1"/>
  <c r="Z382" i="22"/>
  <c r="Z446" i="22" s="1"/>
  <c r="Z404" i="22"/>
  <c r="Z468" i="22" s="1"/>
  <c r="Z402" i="22"/>
  <c r="Z466" i="22" s="1"/>
  <c r="Z398" i="22"/>
  <c r="Z462" i="22" s="1"/>
  <c r="Z383" i="22"/>
  <c r="Z478" i="22" s="1"/>
  <c r="AA346" i="22"/>
  <c r="AA380" i="22" s="1"/>
  <c r="AB280" i="22" s="1"/>
  <c r="Z539" i="22"/>
  <c r="Z570" i="22"/>
  <c r="AA345" i="22"/>
  <c r="AA379" i="22" s="1"/>
  <c r="AB279" i="22" s="1"/>
  <c r="Z569" i="22"/>
  <c r="AA344" i="22"/>
  <c r="AA378" i="22" s="1"/>
  <c r="AB278" i="22" s="1"/>
  <c r="Z537" i="22"/>
  <c r="AA342" i="22"/>
  <c r="AA376" i="22" s="1"/>
  <c r="AB276" i="22" s="1"/>
  <c r="Z566" i="22"/>
  <c r="AA341" i="22"/>
  <c r="AA375" i="22" s="1"/>
  <c r="AB275" i="22" s="1"/>
  <c r="Z534" i="22"/>
  <c r="AA340" i="22"/>
  <c r="AA374" i="22" s="1"/>
  <c r="AB274" i="22" s="1"/>
  <c r="Z564" i="22"/>
  <c r="AA330" i="22"/>
  <c r="AA364" i="22" s="1"/>
  <c r="AB264" i="22" s="1"/>
  <c r="Z554" i="22"/>
  <c r="AA329" i="22"/>
  <c r="AA363" i="22" s="1"/>
  <c r="AB263" i="22" s="1"/>
  <c r="Z553" i="22"/>
  <c r="AA328" i="22"/>
  <c r="AA362" i="22" s="1"/>
  <c r="AB262" i="22" s="1"/>
  <c r="Z552" i="22"/>
  <c r="AA326" i="22"/>
  <c r="AA360" i="22" s="1"/>
  <c r="AB260" i="22" s="1"/>
  <c r="Z519" i="22"/>
  <c r="AA325" i="22"/>
  <c r="AA359" i="22" s="1"/>
  <c r="AB259" i="22" s="1"/>
  <c r="Z549" i="22"/>
  <c r="AA324" i="22"/>
  <c r="AA358" i="22" s="1"/>
  <c r="AB258" i="22" s="1"/>
  <c r="Z548" i="22"/>
  <c r="AA283" i="22"/>
  <c r="AA284" i="22"/>
  <c r="AA285" i="22"/>
  <c r="AA287" i="22"/>
  <c r="AA288" i="22"/>
  <c r="AA289" i="22"/>
  <c r="AA305" i="22"/>
  <c r="AA304" i="22"/>
  <c r="AA303" i="22"/>
  <c r="AA301" i="22"/>
  <c r="AA300" i="22"/>
  <c r="AA299" i="22"/>
  <c r="AB298" i="21"/>
  <c r="AB299" i="21"/>
  <c r="AB300" i="21"/>
  <c r="AB302" i="21"/>
  <c r="AB303" i="21"/>
  <c r="AB304" i="21"/>
  <c r="AB282" i="21"/>
  <c r="AB283" i="21"/>
  <c r="AB284" i="21"/>
  <c r="AB286" i="21"/>
  <c r="AB287" i="21"/>
  <c r="AB288" i="21"/>
  <c r="AC280" i="21"/>
  <c r="AC279" i="21"/>
  <c r="AC278" i="21"/>
  <c r="AC276" i="21"/>
  <c r="AC275" i="21"/>
  <c r="AC274" i="21"/>
  <c r="AB329" i="21"/>
  <c r="AB363" i="21" s="1"/>
  <c r="AC263" i="21" s="1"/>
  <c r="AA553" i="21"/>
  <c r="AB328" i="21"/>
  <c r="AB362" i="21" s="1"/>
  <c r="AC262" i="21" s="1"/>
  <c r="AB327" i="21"/>
  <c r="AB361" i="21" s="1"/>
  <c r="AC261" i="21" s="1"/>
  <c r="AA520" i="21"/>
  <c r="AB325" i="21"/>
  <c r="AB359" i="21" s="1"/>
  <c r="AC259" i="21" s="1"/>
  <c r="AA549" i="21"/>
  <c r="AB324" i="21"/>
  <c r="AB358" i="21" s="1"/>
  <c r="AC258" i="21" s="1"/>
  <c r="AA517" i="21"/>
  <c r="AB323" i="21"/>
  <c r="AB357" i="21" s="1"/>
  <c r="AC257" i="21" s="1"/>
  <c r="AN483" i="8"/>
  <c r="AN546" i="8" s="1"/>
  <c r="AN420" i="8"/>
  <c r="AO449" i="8"/>
  <c r="AO512" i="8" s="1"/>
  <c r="AO392" i="8"/>
  <c r="AO487" i="8" s="1"/>
  <c r="AO550" i="8" s="1"/>
  <c r="AP384" i="8"/>
  <c r="AP448" i="8" s="1"/>
  <c r="AP511" i="8" s="1"/>
  <c r="AO480" i="8"/>
  <c r="AO543" i="8" s="1"/>
  <c r="AO431" i="8"/>
  <c r="AO463" i="8"/>
  <c r="AO526" i="8" s="1"/>
  <c r="AO494" i="8"/>
  <c r="AO557" i="8" s="1"/>
  <c r="AN423" i="8"/>
  <c r="AN455" i="8"/>
  <c r="AN518" i="8" s="1"/>
  <c r="AN486" i="8"/>
  <c r="AN549" i="8" s="1"/>
  <c r="AM408" i="8"/>
  <c r="AM471" i="8"/>
  <c r="AM534" i="8" s="1"/>
  <c r="AM440" i="8"/>
  <c r="AM503" i="8" s="1"/>
  <c r="AO425" i="8"/>
  <c r="AO488" i="8"/>
  <c r="AO551" i="8" s="1"/>
  <c r="AO457" i="8"/>
  <c r="AO520" i="8" s="1"/>
  <c r="AT400" i="8"/>
  <c r="AQ380" i="8"/>
  <c r="AL397" i="8"/>
  <c r="AO325" i="8"/>
  <c r="AO359" i="8" s="1"/>
  <c r="AP259" i="8" s="1"/>
  <c r="AN311" i="8"/>
  <c r="AN345" i="8" s="1"/>
  <c r="AO245" i="8" s="1"/>
  <c r="AN310" i="8"/>
  <c r="AN344" i="8" s="1"/>
  <c r="AO244" i="8" s="1"/>
  <c r="AQ330" i="8"/>
  <c r="AQ364" i="8" s="1"/>
  <c r="AR264" i="8" s="1"/>
  <c r="AR321" i="8"/>
  <c r="AR355" i="8" s="1"/>
  <c r="AS255" i="8" s="1"/>
  <c r="AS339" i="8"/>
  <c r="AS373" i="8" s="1"/>
  <c r="AT273" i="8" s="1"/>
  <c r="AO322" i="8"/>
  <c r="AO356" i="8" s="1"/>
  <c r="AP256" i="8" s="1"/>
  <c r="AQ318" i="8"/>
  <c r="AQ352" i="8" s="1"/>
  <c r="AR252" i="8" s="1"/>
  <c r="AN329" i="8"/>
  <c r="AN363" i="8" s="1"/>
  <c r="AO263" i="8" s="1"/>
  <c r="AP333" i="8"/>
  <c r="AP367" i="8" s="1"/>
  <c r="AQ267" i="8" s="1"/>
  <c r="AP319" i="8"/>
  <c r="AP353" i="8" s="1"/>
  <c r="AQ253" i="8" s="1"/>
  <c r="AU301" i="8"/>
  <c r="AO313" i="8"/>
  <c r="AO347" i="8" s="1"/>
  <c r="AP247" i="8" s="1"/>
  <c r="AP293" i="8"/>
  <c r="AQ335" i="8"/>
  <c r="AQ369" i="8" s="1"/>
  <c r="AR269" i="8" s="1"/>
  <c r="AR302" i="8" s="1"/>
  <c r="AL309" i="8"/>
  <c r="AL343" i="8" s="1"/>
  <c r="AM243" i="8" s="1"/>
  <c r="AN317" i="8"/>
  <c r="AN351" i="8" s="1"/>
  <c r="AO251" i="8" s="1"/>
  <c r="AO338" i="8"/>
  <c r="AO372" i="8" s="1"/>
  <c r="AP272" i="8" s="1"/>
  <c r="AO315" i="8"/>
  <c r="AO349" i="8" s="1"/>
  <c r="AP249" i="8" s="1"/>
  <c r="AR281" i="8"/>
  <c r="AP327" i="8"/>
  <c r="AP361" i="8" s="1"/>
  <c r="AQ261" i="8" s="1"/>
  <c r="AM298" i="8"/>
  <c r="AQ387" i="8"/>
  <c r="AN290" i="8"/>
  <c r="AQ304" i="8"/>
  <c r="AA451" i="21" l="1"/>
  <c r="AB469" i="21"/>
  <c r="AB532" i="21" s="1"/>
  <c r="AA449" i="21"/>
  <c r="AA480" i="21"/>
  <c r="AA543" i="21" s="1"/>
  <c r="AA496" i="21"/>
  <c r="AA481" i="21"/>
  <c r="AA544" i="21" s="1"/>
  <c r="AA476" i="21"/>
  <c r="AA539" i="21" s="1"/>
  <c r="AB442" i="21"/>
  <c r="AB505" i="21" s="1"/>
  <c r="AP435" i="8"/>
  <c r="AA450" i="21"/>
  <c r="AA513" i="21" s="1"/>
  <c r="AA433" i="21"/>
  <c r="AB470" i="21"/>
  <c r="AB533" i="21" s="1"/>
  <c r="AA498" i="21"/>
  <c r="AA561" i="21" s="1"/>
  <c r="AA467" i="21"/>
  <c r="AA530" i="21" s="1"/>
  <c r="AP498" i="8"/>
  <c r="AP561" i="8" s="1"/>
  <c r="Z416" i="22"/>
  <c r="AO391" i="8"/>
  <c r="AO486" i="8" s="1"/>
  <c r="AO549" i="8" s="1"/>
  <c r="Z479" i="22"/>
  <c r="Z542" i="22" s="1"/>
  <c r="AA497" i="21"/>
  <c r="AA560" i="21" s="1"/>
  <c r="AB468" i="21"/>
  <c r="AA415" i="21"/>
  <c r="AA461" i="21"/>
  <c r="AA447" i="21"/>
  <c r="AA429" i="21"/>
  <c r="AM453" i="8"/>
  <c r="AM516" i="8" s="1"/>
  <c r="AM484" i="8"/>
  <c r="AM547" i="8" s="1"/>
  <c r="Z494" i="22"/>
  <c r="Z557" i="22" s="1"/>
  <c r="AB407" i="21"/>
  <c r="AB405" i="21"/>
  <c r="AA445" i="21"/>
  <c r="AA508" i="21" s="1"/>
  <c r="Z451" i="22"/>
  <c r="Z514" i="22" s="1"/>
  <c r="Z463" i="22"/>
  <c r="Z526" i="22" s="1"/>
  <c r="Z482" i="22"/>
  <c r="Z545" i="22" s="1"/>
  <c r="AA493" i="21"/>
  <c r="AA556" i="21" s="1"/>
  <c r="AA477" i="21"/>
  <c r="AA540" i="21" s="1"/>
  <c r="AA414" i="21"/>
  <c r="AB410" i="21"/>
  <c r="AA462" i="21"/>
  <c r="AA525" i="21" s="1"/>
  <c r="AA434" i="21"/>
  <c r="AP385" i="8"/>
  <c r="AP417" i="8" s="1"/>
  <c r="Z498" i="22"/>
  <c r="Z561" i="22" s="1"/>
  <c r="Z499" i="22"/>
  <c r="Z562" i="22" s="1"/>
  <c r="AB411" i="21"/>
  <c r="AB443" i="21"/>
  <c r="AB506" i="21" s="1"/>
  <c r="Z432" i="22"/>
  <c r="AB394" i="21"/>
  <c r="AB489" i="21" s="1"/>
  <c r="Z464" i="22"/>
  <c r="Z527" i="22" s="1"/>
  <c r="AB390" i="21"/>
  <c r="AB485" i="21" s="1"/>
  <c r="AA482" i="21"/>
  <c r="AA545" i="21" s="1"/>
  <c r="Z435" i="22"/>
  <c r="AA412" i="22"/>
  <c r="AA476" i="22" s="1"/>
  <c r="AB441" i="21"/>
  <c r="AB504" i="21" s="1"/>
  <c r="AB438" i="21"/>
  <c r="AB501" i="21" s="1"/>
  <c r="AB472" i="21"/>
  <c r="AB535" i="21" s="1"/>
  <c r="Z477" i="22"/>
  <c r="Z540" i="22" s="1"/>
  <c r="AA390" i="22"/>
  <c r="AA422" i="22" s="1"/>
  <c r="Z450" i="22"/>
  <c r="Z513" i="22" s="1"/>
  <c r="Z481" i="22"/>
  <c r="Z544" i="22" s="1"/>
  <c r="AA431" i="21"/>
  <c r="AP416" i="8"/>
  <c r="AA463" i="21"/>
  <c r="AA526" i="21" s="1"/>
  <c r="Z436" i="22"/>
  <c r="AB393" i="21"/>
  <c r="AB425" i="21" s="1"/>
  <c r="AB389" i="21"/>
  <c r="AB484" i="21" s="1"/>
  <c r="AQ401" i="8"/>
  <c r="AQ496" i="8" s="1"/>
  <c r="AQ559" i="8" s="1"/>
  <c r="AR387" i="8"/>
  <c r="AR419" i="8" s="1"/>
  <c r="AA396" i="22"/>
  <c r="AA460" i="22" s="1"/>
  <c r="AA410" i="22"/>
  <c r="AA474" i="22" s="1"/>
  <c r="Z414" i="22"/>
  <c r="AB391" i="21"/>
  <c r="AB455" i="21" s="1"/>
  <c r="AB395" i="21"/>
  <c r="AB459" i="21" s="1"/>
  <c r="AA394" i="22"/>
  <c r="AA426" i="22" s="1"/>
  <c r="Z430" i="22"/>
  <c r="AA411" i="22"/>
  <c r="AA475" i="22" s="1"/>
  <c r="Z493" i="22"/>
  <c r="Z556" i="22" s="1"/>
  <c r="Z497" i="22"/>
  <c r="Z560" i="22" s="1"/>
  <c r="Z415" i="22"/>
  <c r="Z447" i="22"/>
  <c r="Z510" i="22" s="1"/>
  <c r="AA395" i="22"/>
  <c r="AA490" i="22" s="1"/>
  <c r="AP479" i="8"/>
  <c r="AP542" i="8" s="1"/>
  <c r="AO424" i="8"/>
  <c r="AO456" i="8"/>
  <c r="AO519" i="8" s="1"/>
  <c r="AO379" i="8"/>
  <c r="AO411" i="8" s="1"/>
  <c r="Z420" i="22"/>
  <c r="Z452" i="22"/>
  <c r="Z515" i="22" s="1"/>
  <c r="Z434" i="22"/>
  <c r="AA407" i="22"/>
  <c r="AA502" i="22" s="1"/>
  <c r="AA392" i="22"/>
  <c r="AA424" i="22" s="1"/>
  <c r="AA391" i="22"/>
  <c r="AA455" i="22" s="1"/>
  <c r="AA406" i="22"/>
  <c r="AA470" i="22" s="1"/>
  <c r="AA408" i="22"/>
  <c r="AA440" i="22" s="1"/>
  <c r="AC290" i="21"/>
  <c r="AC291" i="21"/>
  <c r="AC292" i="21"/>
  <c r="AC294" i="21"/>
  <c r="AC295" i="21"/>
  <c r="AC296" i="21"/>
  <c r="AC307" i="21"/>
  <c r="AC341" i="21" s="1"/>
  <c r="AD241" i="21" s="1"/>
  <c r="AB500" i="21"/>
  <c r="AB531" i="21"/>
  <c r="AC308" i="21"/>
  <c r="AC342" i="21" s="1"/>
  <c r="AD242" i="21" s="1"/>
  <c r="AC309" i="21"/>
  <c r="AC343" i="21" s="1"/>
  <c r="AD243" i="21" s="1"/>
  <c r="AB502" i="21"/>
  <c r="AC311" i="21"/>
  <c r="AC345" i="21" s="1"/>
  <c r="AD245" i="21" s="1"/>
  <c r="AC312" i="21"/>
  <c r="AC346" i="21" s="1"/>
  <c r="AD246" i="21" s="1"/>
  <c r="AB536" i="21"/>
  <c r="AC313" i="21"/>
  <c r="AC347" i="21" s="1"/>
  <c r="AD247" i="21" s="1"/>
  <c r="AB537" i="21"/>
  <c r="AB321" i="21"/>
  <c r="AB355" i="21" s="1"/>
  <c r="AC255" i="21" s="1"/>
  <c r="AA514" i="21"/>
  <c r="AB320" i="21"/>
  <c r="AB354" i="21" s="1"/>
  <c r="AC254" i="21" s="1"/>
  <c r="AB319" i="21"/>
  <c r="AB353" i="21" s="1"/>
  <c r="AC253" i="21" s="1"/>
  <c r="AA512" i="21"/>
  <c r="AB317" i="21"/>
  <c r="AB351" i="21" s="1"/>
  <c r="AC251" i="21" s="1"/>
  <c r="AA510" i="21"/>
  <c r="AA541" i="21"/>
  <c r="AB316" i="21"/>
  <c r="AB350" i="21" s="1"/>
  <c r="AC250" i="21" s="1"/>
  <c r="AA509" i="21"/>
  <c r="AB315" i="21"/>
  <c r="AB349" i="21" s="1"/>
  <c r="AC249" i="21" s="1"/>
  <c r="AB337" i="21"/>
  <c r="AB371" i="21" s="1"/>
  <c r="AC271" i="21" s="1"/>
  <c r="AB336" i="21"/>
  <c r="AB370" i="21" s="1"/>
  <c r="AC270" i="21" s="1"/>
  <c r="AA529" i="21"/>
  <c r="AB335" i="21"/>
  <c r="AB369" i="21" s="1"/>
  <c r="AC269" i="21" s="1"/>
  <c r="AA528" i="21"/>
  <c r="AA559" i="21"/>
  <c r="AB333" i="21"/>
  <c r="AB367" i="21" s="1"/>
  <c r="AC267" i="21" s="1"/>
  <c r="AA557" i="21"/>
  <c r="AB332" i="21"/>
  <c r="AB366" i="21" s="1"/>
  <c r="AC266" i="21" s="1"/>
  <c r="AB331" i="21"/>
  <c r="AB365" i="21" s="1"/>
  <c r="AC265" i="21" s="1"/>
  <c r="AA524" i="21"/>
  <c r="AA555" i="21"/>
  <c r="AA332" i="22"/>
  <c r="AA366" i="22" s="1"/>
  <c r="AB266" i="22" s="1"/>
  <c r="Z525" i="22"/>
  <c r="AA333" i="22"/>
  <c r="AA367" i="22" s="1"/>
  <c r="AB267" i="22" s="1"/>
  <c r="AA334" i="22"/>
  <c r="AA368" i="22" s="1"/>
  <c r="AB268" i="22" s="1"/>
  <c r="Z558" i="22"/>
  <c r="AA336" i="22"/>
  <c r="AA370" i="22" s="1"/>
  <c r="AB270" i="22" s="1"/>
  <c r="Z529" i="22"/>
  <c r="AA337" i="22"/>
  <c r="AA371" i="22" s="1"/>
  <c r="AB271" i="22" s="1"/>
  <c r="Z530" i="22"/>
  <c r="AA338" i="22"/>
  <c r="AA372" i="22" s="1"/>
  <c r="AB272" i="22" s="1"/>
  <c r="Z531" i="22"/>
  <c r="AA322" i="22"/>
  <c r="AA356" i="22" s="1"/>
  <c r="AB256" i="22" s="1"/>
  <c r="Z546" i="22"/>
  <c r="AA321" i="22"/>
  <c r="AA355" i="22" s="1"/>
  <c r="AB255" i="22" s="1"/>
  <c r="AA320" i="22"/>
  <c r="AA354" i="22" s="1"/>
  <c r="AB254" i="22" s="1"/>
  <c r="AA318" i="22"/>
  <c r="AA352" i="22" s="1"/>
  <c r="AB252" i="22" s="1"/>
  <c r="Z511" i="22"/>
  <c r="AA317" i="22"/>
  <c r="AA351" i="22" s="1"/>
  <c r="AB251" i="22" s="1"/>
  <c r="Z541" i="22"/>
  <c r="AA316" i="22"/>
  <c r="AA350" i="22" s="1"/>
  <c r="AB250" i="22" s="1"/>
  <c r="Z509" i="22"/>
  <c r="AB291" i="22"/>
  <c r="AB292" i="22"/>
  <c r="AB293" i="22"/>
  <c r="AB295" i="22"/>
  <c r="AB296" i="22"/>
  <c r="AB297" i="22"/>
  <c r="AB307" i="22"/>
  <c r="AB308" i="22"/>
  <c r="AB309" i="22"/>
  <c r="AB311" i="22"/>
  <c r="AB312" i="22"/>
  <c r="AB313" i="22"/>
  <c r="AQ384" i="8"/>
  <c r="AQ416" i="8" s="1"/>
  <c r="AP399" i="8"/>
  <c r="AP463" i="8" s="1"/>
  <c r="AP526" i="8" s="1"/>
  <c r="AQ396" i="8"/>
  <c r="AQ491" i="8" s="1"/>
  <c r="AQ554" i="8" s="1"/>
  <c r="AS405" i="8"/>
  <c r="AS437" i="8" s="1"/>
  <c r="AN376" i="8"/>
  <c r="AN408" i="8" s="1"/>
  <c r="AO381" i="8"/>
  <c r="AO476" i="8" s="1"/>
  <c r="AO539" i="8" s="1"/>
  <c r="AN377" i="8"/>
  <c r="AN441" i="8" s="1"/>
  <c r="AN504" i="8" s="1"/>
  <c r="AL375" i="8"/>
  <c r="AL439" i="8" s="1"/>
  <c r="AL502" i="8" s="1"/>
  <c r="AN383" i="8"/>
  <c r="AN415" i="8" s="1"/>
  <c r="AN395" i="8"/>
  <c r="AN427" i="8" s="1"/>
  <c r="AO404" i="8"/>
  <c r="AO468" i="8" s="1"/>
  <c r="AO531" i="8" s="1"/>
  <c r="AQ433" i="8"/>
  <c r="AQ419" i="8"/>
  <c r="AQ482" i="8"/>
  <c r="AQ545" i="8" s="1"/>
  <c r="AQ451" i="8"/>
  <c r="AQ514" i="8" s="1"/>
  <c r="AT432" i="8"/>
  <c r="AT495" i="8"/>
  <c r="AT558" i="8" s="1"/>
  <c r="AT464" i="8"/>
  <c r="AT527" i="8" s="1"/>
  <c r="AL429" i="8"/>
  <c r="AL492" i="8"/>
  <c r="AL555" i="8" s="1"/>
  <c r="AL461" i="8"/>
  <c r="AL524" i="8" s="1"/>
  <c r="AQ412" i="8"/>
  <c r="AQ475" i="8"/>
  <c r="AQ538" i="8" s="1"/>
  <c r="AQ444" i="8"/>
  <c r="AQ507" i="8" s="1"/>
  <c r="AO388" i="8"/>
  <c r="AP393" i="8"/>
  <c r="AP282" i="8"/>
  <c r="AP289" i="8"/>
  <c r="AP305" i="8"/>
  <c r="AM276" i="8"/>
  <c r="AQ337" i="8"/>
  <c r="AQ371" i="8" s="1"/>
  <c r="AR271" i="8" s="1"/>
  <c r="AR304" i="8" s="1"/>
  <c r="AR314" i="8"/>
  <c r="AR348" i="8" s="1"/>
  <c r="AS248" i="8" s="1"/>
  <c r="AS281" i="8" s="1"/>
  <c r="AO296" i="8"/>
  <c r="AS288" i="8"/>
  <c r="AU334" i="8"/>
  <c r="AU368" i="8" s="1"/>
  <c r="AV268" i="8" s="1"/>
  <c r="AV301" i="8" s="1"/>
  <c r="AO278" i="8"/>
  <c r="AR285" i="8"/>
  <c r="AT306" i="8"/>
  <c r="AR297" i="8"/>
  <c r="AP280" i="8"/>
  <c r="AQ300" i="8"/>
  <c r="AO284" i="8"/>
  <c r="AR335" i="8"/>
  <c r="AR369" i="8" s="1"/>
  <c r="AS269" i="8" s="1"/>
  <c r="AP326" i="8"/>
  <c r="AP360" i="8" s="1"/>
  <c r="AQ260" i="8" s="1"/>
  <c r="AN323" i="8"/>
  <c r="AN357" i="8" s="1"/>
  <c r="AO257" i="8" s="1"/>
  <c r="AO277" i="8"/>
  <c r="AM331" i="8"/>
  <c r="AM365" i="8" s="1"/>
  <c r="AN265" i="8" s="1"/>
  <c r="AQ294" i="8"/>
  <c r="AQ286" i="8"/>
  <c r="AP292" i="8"/>
  <c r="AO423" i="8" l="1"/>
  <c r="AO455" i="8"/>
  <c r="AO518" i="8" s="1"/>
  <c r="AP449" i="8"/>
  <c r="AP512" i="8" s="1"/>
  <c r="AP480" i="8"/>
  <c r="AP543" i="8" s="1"/>
  <c r="AB421" i="21"/>
  <c r="AQ465" i="8"/>
  <c r="AQ528" i="8" s="1"/>
  <c r="AR482" i="8"/>
  <c r="AR545" i="8" s="1"/>
  <c r="AR451" i="8"/>
  <c r="AR514" i="8" s="1"/>
  <c r="AA454" i="22"/>
  <c r="AA517" i="22" s="1"/>
  <c r="AA485" i="22"/>
  <c r="AA548" i="22" s="1"/>
  <c r="AA506" i="22"/>
  <c r="AA569" i="22" s="1"/>
  <c r="AB426" i="21"/>
  <c r="AB458" i="21"/>
  <c r="AB521" i="21" s="1"/>
  <c r="AA443" i="22"/>
  <c r="AB457" i="21"/>
  <c r="AB520" i="21" s="1"/>
  <c r="AA442" i="22"/>
  <c r="AA505" i="22"/>
  <c r="AA568" i="22" s="1"/>
  <c r="AA507" i="22"/>
  <c r="AA570" i="22" s="1"/>
  <c r="AB427" i="21"/>
  <c r="AB486" i="21"/>
  <c r="AB549" i="21" s="1"/>
  <c r="AA444" i="22"/>
  <c r="AB422" i="21"/>
  <c r="AA501" i="22"/>
  <c r="AA564" i="22" s="1"/>
  <c r="AA382" i="22"/>
  <c r="AA477" i="22" s="1"/>
  <c r="AO443" i="8"/>
  <c r="AO506" i="8" s="1"/>
  <c r="AB490" i="21"/>
  <c r="AB553" i="21" s="1"/>
  <c r="AO474" i="8"/>
  <c r="AO537" i="8" s="1"/>
  <c r="AB383" i="21"/>
  <c r="AB415" i="21" s="1"/>
  <c r="AA458" i="22"/>
  <c r="AA521" i="22" s="1"/>
  <c r="AA489" i="22"/>
  <c r="AA552" i="22" s="1"/>
  <c r="AC378" i="21"/>
  <c r="AC442" i="21" s="1"/>
  <c r="AB454" i="21"/>
  <c r="AB517" i="21" s="1"/>
  <c r="AC377" i="21"/>
  <c r="AC409" i="21" s="1"/>
  <c r="AC374" i="21"/>
  <c r="AC469" i="21" s="1"/>
  <c r="AA486" i="22"/>
  <c r="AA549" i="22" s="1"/>
  <c r="AB488" i="21"/>
  <c r="AB551" i="21" s="1"/>
  <c r="AR380" i="8"/>
  <c r="AR412" i="8" s="1"/>
  <c r="AC373" i="21"/>
  <c r="AC437" i="21" s="1"/>
  <c r="AA388" i="22"/>
  <c r="AA483" i="22" s="1"/>
  <c r="AB387" i="21"/>
  <c r="AB451" i="21" s="1"/>
  <c r="AA428" i="22"/>
  <c r="AA491" i="22"/>
  <c r="AA554" i="22" s="1"/>
  <c r="AB403" i="21"/>
  <c r="AB435" i="21" s="1"/>
  <c r="AA427" i="22"/>
  <c r="AB399" i="21"/>
  <c r="AB431" i="21" s="1"/>
  <c r="AA459" i="22"/>
  <c r="AA522" i="22" s="1"/>
  <c r="AA403" i="22"/>
  <c r="AA498" i="22" s="1"/>
  <c r="AB453" i="21"/>
  <c r="AB516" i="21" s="1"/>
  <c r="AB386" i="21"/>
  <c r="AB481" i="21" s="1"/>
  <c r="AA384" i="22"/>
  <c r="AA448" i="22" s="1"/>
  <c r="AB398" i="21"/>
  <c r="AB493" i="21" s="1"/>
  <c r="AB402" i="21"/>
  <c r="AB497" i="21" s="1"/>
  <c r="AB382" i="21"/>
  <c r="AB477" i="21" s="1"/>
  <c r="AO413" i="8"/>
  <c r="AA387" i="22"/>
  <c r="AA482" i="22" s="1"/>
  <c r="AB423" i="21"/>
  <c r="AB397" i="21"/>
  <c r="AB492" i="21" s="1"/>
  <c r="AB401" i="21"/>
  <c r="AB465" i="21" s="1"/>
  <c r="AB381" i="21"/>
  <c r="AB445" i="21" s="1"/>
  <c r="AB385" i="21"/>
  <c r="AB480" i="21" s="1"/>
  <c r="AC379" i="21"/>
  <c r="AC411" i="21" s="1"/>
  <c r="AC375" i="21"/>
  <c r="AC470" i="21" s="1"/>
  <c r="AN472" i="8"/>
  <c r="AN535" i="8" s="1"/>
  <c r="AN447" i="8"/>
  <c r="AN510" i="8" s="1"/>
  <c r="AN409" i="8"/>
  <c r="AL470" i="8"/>
  <c r="AL533" i="8" s="1"/>
  <c r="AL407" i="8"/>
  <c r="AN440" i="8"/>
  <c r="AN503" i="8" s="1"/>
  <c r="AN478" i="8"/>
  <c r="AN541" i="8" s="1"/>
  <c r="AA404" i="22"/>
  <c r="AA468" i="22" s="1"/>
  <c r="AA402" i="22"/>
  <c r="AA497" i="22" s="1"/>
  <c r="AA439" i="22"/>
  <c r="AA471" i="22"/>
  <c r="AA534" i="22" s="1"/>
  <c r="AA456" i="22"/>
  <c r="AA519" i="22" s="1"/>
  <c r="AA487" i="22"/>
  <c r="AA550" i="22" s="1"/>
  <c r="AA438" i="22"/>
  <c r="AA423" i="22"/>
  <c r="AA503" i="22"/>
  <c r="AA566" i="22" s="1"/>
  <c r="AO445" i="8"/>
  <c r="AO508" i="8" s="1"/>
  <c r="AP494" i="8"/>
  <c r="AP557" i="8" s="1"/>
  <c r="AQ479" i="8"/>
  <c r="AQ542" i="8" s="1"/>
  <c r="AP431" i="8"/>
  <c r="AQ448" i="8"/>
  <c r="AQ511" i="8" s="1"/>
  <c r="AA472" i="22"/>
  <c r="AA535" i="22" s="1"/>
  <c r="AA386" i="22"/>
  <c r="AA418" i="22" s="1"/>
  <c r="AA399" i="22"/>
  <c r="AA494" i="22" s="1"/>
  <c r="AA400" i="22"/>
  <c r="AA495" i="22" s="1"/>
  <c r="AA383" i="22"/>
  <c r="AA447" i="22" s="1"/>
  <c r="AA398" i="22"/>
  <c r="AA430" i="22" s="1"/>
  <c r="AB346" i="22"/>
  <c r="AB380" i="22" s="1"/>
  <c r="AC280" i="22" s="1"/>
  <c r="AA539" i="22"/>
  <c r="AB345" i="22"/>
  <c r="AB379" i="22" s="1"/>
  <c r="AC279" i="22" s="1"/>
  <c r="AA538" i="22"/>
  <c r="AB344" i="22"/>
  <c r="AB378" i="22" s="1"/>
  <c r="AC278" i="22" s="1"/>
  <c r="AA537" i="22"/>
  <c r="AB342" i="22"/>
  <c r="AB376" i="22" s="1"/>
  <c r="AC276" i="22" s="1"/>
  <c r="AB341" i="22"/>
  <c r="AB375" i="22" s="1"/>
  <c r="AC275" i="22" s="1"/>
  <c r="AA565" i="22"/>
  <c r="AB340" i="22"/>
  <c r="AB374" i="22" s="1"/>
  <c r="AC274" i="22" s="1"/>
  <c r="AA533" i="22"/>
  <c r="AB330" i="22"/>
  <c r="AB364" i="22" s="1"/>
  <c r="AC264" i="22" s="1"/>
  <c r="AA523" i="22"/>
  <c r="AB329" i="22"/>
  <c r="AB363" i="22" s="1"/>
  <c r="AC263" i="22" s="1"/>
  <c r="AA553" i="22"/>
  <c r="AB328" i="22"/>
  <c r="AB362" i="22" s="1"/>
  <c r="AC262" i="22" s="1"/>
  <c r="AB326" i="22"/>
  <c r="AB360" i="22" s="1"/>
  <c r="AC260" i="22" s="1"/>
  <c r="AB325" i="22"/>
  <c r="AB359" i="22" s="1"/>
  <c r="AC259" i="22" s="1"/>
  <c r="AA518" i="22"/>
  <c r="AB324" i="22"/>
  <c r="AB358" i="22" s="1"/>
  <c r="AC258" i="22" s="1"/>
  <c r="AB283" i="22"/>
  <c r="AB284" i="22"/>
  <c r="AB285" i="22"/>
  <c r="AB287" i="22"/>
  <c r="AB288" i="22"/>
  <c r="AB289" i="22"/>
  <c r="AB305" i="22"/>
  <c r="AB304" i="22"/>
  <c r="AB303" i="22"/>
  <c r="AB301" i="22"/>
  <c r="AB300" i="22"/>
  <c r="AB299" i="22"/>
  <c r="AC298" i="21"/>
  <c r="AC299" i="21"/>
  <c r="AC300" i="21"/>
  <c r="AC302" i="21"/>
  <c r="AC303" i="21"/>
  <c r="AC304" i="21"/>
  <c r="AC282" i="21"/>
  <c r="AC283" i="21"/>
  <c r="AC284" i="21"/>
  <c r="AC286" i="21"/>
  <c r="AC287" i="21"/>
  <c r="AC288" i="21"/>
  <c r="AD280" i="21"/>
  <c r="AD279" i="21"/>
  <c r="AD278" i="21"/>
  <c r="AD276" i="21"/>
  <c r="AD275" i="21"/>
  <c r="AD274" i="21"/>
  <c r="AC329" i="21"/>
  <c r="AC363" i="21" s="1"/>
  <c r="AD263" i="21" s="1"/>
  <c r="AB522" i="21"/>
  <c r="AC328" i="21"/>
  <c r="AC362" i="21" s="1"/>
  <c r="AD262" i="21" s="1"/>
  <c r="AB552" i="21"/>
  <c r="AC327" i="21"/>
  <c r="AC361" i="21" s="1"/>
  <c r="AD261" i="21" s="1"/>
  <c r="AC325" i="21"/>
  <c r="AC359" i="21" s="1"/>
  <c r="AD259" i="21" s="1"/>
  <c r="AB518" i="21"/>
  <c r="AC324" i="21"/>
  <c r="AC358" i="21" s="1"/>
  <c r="AD258" i="21" s="1"/>
  <c r="AB548" i="21"/>
  <c r="AC323" i="21"/>
  <c r="AC357" i="21" s="1"/>
  <c r="AD257" i="21" s="1"/>
  <c r="AB547" i="21"/>
  <c r="AQ403" i="8"/>
  <c r="AQ498" i="8" s="1"/>
  <c r="AQ561" i="8" s="1"/>
  <c r="AN389" i="8"/>
  <c r="AN421" i="8" s="1"/>
  <c r="AM397" i="8"/>
  <c r="AM461" i="8" s="1"/>
  <c r="AM524" i="8" s="1"/>
  <c r="AN490" i="8"/>
  <c r="AN553" i="8" s="1"/>
  <c r="AP392" i="8"/>
  <c r="AP456" i="8" s="1"/>
  <c r="AP519" i="8" s="1"/>
  <c r="AS500" i="8"/>
  <c r="AS563" i="8" s="1"/>
  <c r="AN459" i="8"/>
  <c r="AN522" i="8" s="1"/>
  <c r="AR401" i="8"/>
  <c r="AR433" i="8" s="1"/>
  <c r="AS469" i="8"/>
  <c r="AS532" i="8" s="1"/>
  <c r="AQ428" i="8"/>
  <c r="AQ460" i="8"/>
  <c r="AQ523" i="8" s="1"/>
  <c r="AN471" i="8"/>
  <c r="AN534" i="8" s="1"/>
  <c r="AO436" i="8"/>
  <c r="AO499" i="8"/>
  <c r="AO562" i="8" s="1"/>
  <c r="AU400" i="8"/>
  <c r="AU464" i="8" s="1"/>
  <c r="AU527" i="8" s="1"/>
  <c r="AP425" i="8"/>
  <c r="AP488" i="8"/>
  <c r="AP551" i="8" s="1"/>
  <c r="AP457" i="8"/>
  <c r="AP520" i="8" s="1"/>
  <c r="AO420" i="8"/>
  <c r="AO483" i="8"/>
  <c r="AO546" i="8" s="1"/>
  <c r="AO452" i="8"/>
  <c r="AO515" i="8" s="1"/>
  <c r="AO311" i="8"/>
  <c r="AO345" i="8" s="1"/>
  <c r="AP245" i="8" s="1"/>
  <c r="AP278" i="8" s="1"/>
  <c r="AQ293" i="8"/>
  <c r="AV334" i="8"/>
  <c r="AV368" i="8" s="1"/>
  <c r="AW268" i="8" s="1"/>
  <c r="AR337" i="8"/>
  <c r="AR371" i="8" s="1"/>
  <c r="AS271" i="8" s="1"/>
  <c r="AO290" i="8"/>
  <c r="AO329" i="8"/>
  <c r="AO363" i="8" s="1"/>
  <c r="AP263" i="8" s="1"/>
  <c r="AM309" i="8"/>
  <c r="AM343" i="8" s="1"/>
  <c r="AN243" i="8" s="1"/>
  <c r="AT339" i="8"/>
  <c r="AT373" i="8" s="1"/>
  <c r="AU273" i="8" s="1"/>
  <c r="AP322" i="8"/>
  <c r="AP356" i="8" s="1"/>
  <c r="AQ256" i="8" s="1"/>
  <c r="AQ289" i="8" s="1"/>
  <c r="AO310" i="8"/>
  <c r="AO344" i="8" s="1"/>
  <c r="AP244" i="8" s="1"/>
  <c r="AS302" i="8"/>
  <c r="AO317" i="8"/>
  <c r="AO351" i="8" s="1"/>
  <c r="AP251" i="8" s="1"/>
  <c r="AP284" i="8" s="1"/>
  <c r="AP313" i="8"/>
  <c r="AP347" i="8" s="1"/>
  <c r="AQ247" i="8" s="1"/>
  <c r="AR330" i="8"/>
  <c r="AR364" i="8" s="1"/>
  <c r="AS264" i="8" s="1"/>
  <c r="AS297" i="8" s="1"/>
  <c r="AR318" i="8"/>
  <c r="AR352" i="8" s="1"/>
  <c r="AS252" i="8" s="1"/>
  <c r="AS285" i="8" s="1"/>
  <c r="AP315" i="8"/>
  <c r="AP349" i="8" s="1"/>
  <c r="AQ249" i="8" s="1"/>
  <c r="AS321" i="8"/>
  <c r="AS355" i="8" s="1"/>
  <c r="AT255" i="8" s="1"/>
  <c r="AS314" i="8"/>
  <c r="AS348" i="8" s="1"/>
  <c r="AT248" i="8" s="1"/>
  <c r="AQ333" i="8"/>
  <c r="AQ367" i="8" s="1"/>
  <c r="AR267" i="8" s="1"/>
  <c r="AP325" i="8"/>
  <c r="AP359" i="8" s="1"/>
  <c r="AQ259" i="8" s="1"/>
  <c r="AQ319" i="8"/>
  <c r="AQ353" i="8" s="1"/>
  <c r="AR253" i="8" s="1"/>
  <c r="AP338" i="8"/>
  <c r="AP372" i="8" s="1"/>
  <c r="AQ272" i="8" s="1"/>
  <c r="AQ327" i="8"/>
  <c r="AQ361" i="8" s="1"/>
  <c r="AR261" i="8" s="1"/>
  <c r="AN298" i="8"/>
  <c r="AC438" i="21" l="1"/>
  <c r="AC501" i="21" s="1"/>
  <c r="AC443" i="21"/>
  <c r="AR444" i="8"/>
  <c r="AR507" i="8" s="1"/>
  <c r="AC473" i="21"/>
  <c r="AC536" i="21" s="1"/>
  <c r="AR475" i="8"/>
  <c r="AR538" i="8" s="1"/>
  <c r="AB463" i="21"/>
  <c r="AB526" i="21" s="1"/>
  <c r="AC406" i="21"/>
  <c r="AC405" i="21"/>
  <c r="AB462" i="21"/>
  <c r="AB525" i="21" s="1"/>
  <c r="AC474" i="21"/>
  <c r="AC537" i="21" s="1"/>
  <c r="AC468" i="21"/>
  <c r="AC531" i="21" s="1"/>
  <c r="AB482" i="21"/>
  <c r="AB545" i="21" s="1"/>
  <c r="AB418" i="21"/>
  <c r="AB434" i="21"/>
  <c r="AB494" i="21"/>
  <c r="AB557" i="21" s="1"/>
  <c r="AC441" i="21"/>
  <c r="AC504" i="21" s="1"/>
  <c r="AC472" i="21"/>
  <c r="AC535" i="21" s="1"/>
  <c r="AB461" i="21"/>
  <c r="AB524" i="21" s="1"/>
  <c r="AB433" i="21"/>
  <c r="AA420" i="22"/>
  <c r="AB419" i="21"/>
  <c r="AB466" i="21"/>
  <c r="AB430" i="21"/>
  <c r="AA452" i="22"/>
  <c r="AA515" i="22" s="1"/>
  <c r="AB467" i="21"/>
  <c r="AB530" i="21" s="1"/>
  <c r="AB498" i="21"/>
  <c r="AB561" i="21" s="1"/>
  <c r="AB447" i="21"/>
  <c r="AB510" i="21" s="1"/>
  <c r="AB478" i="21"/>
  <c r="AB541" i="21" s="1"/>
  <c r="AC410" i="21"/>
  <c r="AB413" i="21"/>
  <c r="AB476" i="21"/>
  <c r="AB539" i="21" s="1"/>
  <c r="AA499" i="22"/>
  <c r="AA562" i="22" s="1"/>
  <c r="AA414" i="22"/>
  <c r="AA466" i="22"/>
  <c r="AA529" i="22" s="1"/>
  <c r="AA451" i="22"/>
  <c r="AA514" i="22" s="1"/>
  <c r="AA446" i="22"/>
  <c r="AA509" i="22" s="1"/>
  <c r="AA434" i="22"/>
  <c r="AA416" i="22"/>
  <c r="AB429" i="21"/>
  <c r="AA479" i="22"/>
  <c r="AA542" i="22" s="1"/>
  <c r="AB450" i="21"/>
  <c r="AB513" i="21" s="1"/>
  <c r="AA435" i="22"/>
  <c r="AA467" i="22"/>
  <c r="AA530" i="22" s="1"/>
  <c r="AB449" i="21"/>
  <c r="AB512" i="21" s="1"/>
  <c r="AC395" i="21"/>
  <c r="AC490" i="21" s="1"/>
  <c r="AC391" i="21"/>
  <c r="AC455" i="21" s="1"/>
  <c r="AB496" i="21"/>
  <c r="AB559" i="21" s="1"/>
  <c r="AA436" i="22"/>
  <c r="AR403" i="8"/>
  <c r="AR435" i="8" s="1"/>
  <c r="AC407" i="21"/>
  <c r="AC439" i="21"/>
  <c r="AC502" i="21" s="1"/>
  <c r="AB412" i="22"/>
  <c r="AB507" i="22" s="1"/>
  <c r="AR396" i="8"/>
  <c r="AR428" i="8" s="1"/>
  <c r="AB391" i="22"/>
  <c r="AB455" i="22" s="1"/>
  <c r="AB411" i="22"/>
  <c r="AB475" i="22" s="1"/>
  <c r="AB414" i="21"/>
  <c r="AC390" i="21"/>
  <c r="AC422" i="21" s="1"/>
  <c r="AC394" i="21"/>
  <c r="AC489" i="21" s="1"/>
  <c r="AB446" i="21"/>
  <c r="AB509" i="21" s="1"/>
  <c r="AA419" i="22"/>
  <c r="AB417" i="21"/>
  <c r="AO395" i="8"/>
  <c r="AO427" i="8" s="1"/>
  <c r="AC389" i="21"/>
  <c r="AC453" i="21" s="1"/>
  <c r="AC393" i="21"/>
  <c r="AC488" i="21" s="1"/>
  <c r="AB396" i="22"/>
  <c r="AB491" i="22" s="1"/>
  <c r="AB394" i="22"/>
  <c r="AB458" i="22" s="1"/>
  <c r="AB406" i="22"/>
  <c r="AB470" i="22" s="1"/>
  <c r="AB395" i="22"/>
  <c r="AB490" i="22" s="1"/>
  <c r="AQ435" i="8"/>
  <c r="AB410" i="22"/>
  <c r="AB505" i="22" s="1"/>
  <c r="AR465" i="8"/>
  <c r="AR528" i="8" s="1"/>
  <c r="AR496" i="8"/>
  <c r="AR559" i="8" s="1"/>
  <c r="AP424" i="8"/>
  <c r="AO383" i="8"/>
  <c r="AO478" i="8" s="1"/>
  <c r="AO541" i="8" s="1"/>
  <c r="AP487" i="8"/>
  <c r="AP550" i="8" s="1"/>
  <c r="AA464" i="22"/>
  <c r="AA527" i="22" s="1"/>
  <c r="AA432" i="22"/>
  <c r="AA478" i="22"/>
  <c r="AA541" i="22" s="1"/>
  <c r="AA493" i="22"/>
  <c r="AA556" i="22" s="1"/>
  <c r="AA462" i="22"/>
  <c r="AA525" i="22" s="1"/>
  <c r="AA463" i="22"/>
  <c r="AA526" i="22" s="1"/>
  <c r="AA415" i="22"/>
  <c r="AA431" i="22"/>
  <c r="AB390" i="22"/>
  <c r="AB454" i="22" s="1"/>
  <c r="AM492" i="8"/>
  <c r="AM555" i="8" s="1"/>
  <c r="AM429" i="8"/>
  <c r="AN453" i="8"/>
  <c r="AN516" i="8" s="1"/>
  <c r="AN484" i="8"/>
  <c r="AN547" i="8" s="1"/>
  <c r="AQ467" i="8"/>
  <c r="AQ530" i="8" s="1"/>
  <c r="AV400" i="8"/>
  <c r="AV432" i="8" s="1"/>
  <c r="AB408" i="22"/>
  <c r="AB503" i="22" s="1"/>
  <c r="AA481" i="22"/>
  <c r="AA544" i="22" s="1"/>
  <c r="AA450" i="22"/>
  <c r="AA513" i="22" s="1"/>
  <c r="AB392" i="22"/>
  <c r="AB424" i="22" s="1"/>
  <c r="AB407" i="22"/>
  <c r="AB502" i="22" s="1"/>
  <c r="AD290" i="21"/>
  <c r="AD291" i="21"/>
  <c r="AD292" i="21"/>
  <c r="AD294" i="21"/>
  <c r="AD295" i="21"/>
  <c r="AD296" i="21"/>
  <c r="AD307" i="21"/>
  <c r="AD341" i="21" s="1"/>
  <c r="AE241" i="21" s="1"/>
  <c r="AC500" i="21"/>
  <c r="AD308" i="21"/>
  <c r="AD342" i="21" s="1"/>
  <c r="AE242" i="21" s="1"/>
  <c r="AC532" i="21"/>
  <c r="AD309" i="21"/>
  <c r="AD343" i="21" s="1"/>
  <c r="AE243" i="21" s="1"/>
  <c r="AC533" i="21"/>
  <c r="AD311" i="21"/>
  <c r="AD345" i="21" s="1"/>
  <c r="AE245" i="21" s="1"/>
  <c r="AD312" i="21"/>
  <c r="AD346" i="21" s="1"/>
  <c r="AE246" i="21" s="1"/>
  <c r="AC505" i="21"/>
  <c r="AD313" i="21"/>
  <c r="AD347" i="21" s="1"/>
  <c r="AE247" i="21" s="1"/>
  <c r="AC506" i="21"/>
  <c r="AC321" i="21"/>
  <c r="AC355" i="21" s="1"/>
  <c r="AD255" i="21" s="1"/>
  <c r="AB514" i="21"/>
  <c r="AC320" i="21"/>
  <c r="AC354" i="21" s="1"/>
  <c r="AD254" i="21" s="1"/>
  <c r="AB544" i="21"/>
  <c r="AC319" i="21"/>
  <c r="AC353" i="21" s="1"/>
  <c r="AD253" i="21" s="1"/>
  <c r="AB543" i="21"/>
  <c r="AC317" i="21"/>
  <c r="AC351" i="21" s="1"/>
  <c r="AD251" i="21" s="1"/>
  <c r="AC316" i="21"/>
  <c r="AC350" i="21" s="1"/>
  <c r="AD250" i="21" s="1"/>
  <c r="AB540" i="21"/>
  <c r="AC315" i="21"/>
  <c r="AC349" i="21" s="1"/>
  <c r="AD249" i="21" s="1"/>
  <c r="AB508" i="21"/>
  <c r="AC337" i="21"/>
  <c r="AC371" i="21" s="1"/>
  <c r="AD271" i="21" s="1"/>
  <c r="AC336" i="21"/>
  <c r="AC370" i="21" s="1"/>
  <c r="AD270" i="21" s="1"/>
  <c r="AB529" i="21"/>
  <c r="AB560" i="21"/>
  <c r="AC335" i="21"/>
  <c r="AC369" i="21" s="1"/>
  <c r="AD269" i="21" s="1"/>
  <c r="AB528" i="21"/>
  <c r="AC333" i="21"/>
  <c r="AC367" i="21" s="1"/>
  <c r="AD267" i="21" s="1"/>
  <c r="AC332" i="21"/>
  <c r="AC366" i="21" s="1"/>
  <c r="AD266" i="21" s="1"/>
  <c r="AB556" i="21"/>
  <c r="AC331" i="21"/>
  <c r="AC365" i="21" s="1"/>
  <c r="AD265" i="21" s="1"/>
  <c r="AB555" i="21"/>
  <c r="AB332" i="22"/>
  <c r="AB366" i="22" s="1"/>
  <c r="AC266" i="22" s="1"/>
  <c r="AB333" i="22"/>
  <c r="AB367" i="22" s="1"/>
  <c r="AC267" i="22" s="1"/>
  <c r="AA557" i="22"/>
  <c r="AB334" i="22"/>
  <c r="AB368" i="22" s="1"/>
  <c r="AC268" i="22" s="1"/>
  <c r="AA558" i="22"/>
  <c r="AB336" i="22"/>
  <c r="AB370" i="22" s="1"/>
  <c r="AC270" i="22" s="1"/>
  <c r="AA560" i="22"/>
  <c r="AB337" i="22"/>
  <c r="AB371" i="22" s="1"/>
  <c r="AC271" i="22" s="1"/>
  <c r="AA561" i="22"/>
  <c r="AB338" i="22"/>
  <c r="AB372" i="22" s="1"/>
  <c r="AC272" i="22" s="1"/>
  <c r="AA531" i="22"/>
  <c r="AB322" i="22"/>
  <c r="AB356" i="22" s="1"/>
  <c r="AC256" i="22" s="1"/>
  <c r="AA546" i="22"/>
  <c r="AB321" i="22"/>
  <c r="AB355" i="22" s="1"/>
  <c r="AC255" i="22" s="1"/>
  <c r="AA545" i="22"/>
  <c r="AB320" i="22"/>
  <c r="AB354" i="22" s="1"/>
  <c r="AC254" i="22" s="1"/>
  <c r="AB318" i="22"/>
  <c r="AB352" i="22" s="1"/>
  <c r="AC252" i="22" s="1"/>
  <c r="AA511" i="22"/>
  <c r="AB317" i="22"/>
  <c r="AB351" i="22" s="1"/>
  <c r="AC251" i="22" s="1"/>
  <c r="AA510" i="22"/>
  <c r="AB316" i="22"/>
  <c r="AB350" i="22" s="1"/>
  <c r="AC250" i="22" s="1"/>
  <c r="AA540" i="22"/>
  <c r="AC291" i="22"/>
  <c r="AC292" i="22"/>
  <c r="AC293" i="22"/>
  <c r="AC295" i="22"/>
  <c r="AC296" i="22"/>
  <c r="AC297" i="22"/>
  <c r="AC307" i="22"/>
  <c r="AC308" i="22"/>
  <c r="AC309" i="22"/>
  <c r="AC311" i="22"/>
  <c r="AC312" i="22"/>
  <c r="AC313" i="22"/>
  <c r="AU495" i="8"/>
  <c r="AU558" i="8" s="1"/>
  <c r="AP379" i="8"/>
  <c r="AP443" i="8" s="1"/>
  <c r="AP506" i="8" s="1"/>
  <c r="AU432" i="8"/>
  <c r="AR384" i="8"/>
  <c r="AR448" i="8" s="1"/>
  <c r="AR511" i="8" s="1"/>
  <c r="AP391" i="8"/>
  <c r="AP423" i="8" s="1"/>
  <c r="AS387" i="8"/>
  <c r="AS451" i="8" s="1"/>
  <c r="AS514" i="8" s="1"/>
  <c r="AM375" i="8"/>
  <c r="AT405" i="8"/>
  <c r="AT437" i="8" s="1"/>
  <c r="AO377" i="8"/>
  <c r="AO409" i="8" s="1"/>
  <c r="AO376" i="8"/>
  <c r="AP381" i="8"/>
  <c r="AP413" i="8" s="1"/>
  <c r="AQ385" i="8"/>
  <c r="AQ480" i="8" s="1"/>
  <c r="AQ543" i="8" s="1"/>
  <c r="AS380" i="8"/>
  <c r="AS475" i="8" s="1"/>
  <c r="AP404" i="8"/>
  <c r="AP499" i="8" s="1"/>
  <c r="AP562" i="8" s="1"/>
  <c r="AQ399" i="8"/>
  <c r="AQ393" i="8"/>
  <c r="AQ322" i="8"/>
  <c r="AQ356" i="8" s="1"/>
  <c r="AR256" i="8" s="1"/>
  <c r="AN276" i="8"/>
  <c r="AP388" i="8"/>
  <c r="AU306" i="8"/>
  <c r="AP296" i="8"/>
  <c r="AR300" i="8"/>
  <c r="AT281" i="8"/>
  <c r="AT288" i="8"/>
  <c r="AS304" i="8"/>
  <c r="AP317" i="8"/>
  <c r="AP351" i="8" s="1"/>
  <c r="AQ251" i="8" s="1"/>
  <c r="AQ326" i="8"/>
  <c r="AQ360" i="8" s="1"/>
  <c r="AR260" i="8" s="1"/>
  <c r="AQ292" i="8"/>
  <c r="AQ282" i="8"/>
  <c r="AS318" i="8"/>
  <c r="AS352" i="8" s="1"/>
  <c r="AT252" i="8" s="1"/>
  <c r="AT285" i="8" s="1"/>
  <c r="AN331" i="8"/>
  <c r="AN365" i="8" s="1"/>
  <c r="AO265" i="8" s="1"/>
  <c r="AQ280" i="8"/>
  <c r="AP277" i="8"/>
  <c r="AO323" i="8"/>
  <c r="AO357" i="8" s="1"/>
  <c r="AP257" i="8" s="1"/>
  <c r="AP290" i="8" s="1"/>
  <c r="AS330" i="8"/>
  <c r="AS364" i="8" s="1"/>
  <c r="AT264" i="8" s="1"/>
  <c r="AT297" i="8" s="1"/>
  <c r="AR294" i="8"/>
  <c r="AW301" i="8"/>
  <c r="AQ305" i="8"/>
  <c r="AR286" i="8"/>
  <c r="AS335" i="8"/>
  <c r="AS369" i="8" s="1"/>
  <c r="AT269" i="8" s="1"/>
  <c r="AP311" i="8"/>
  <c r="AP345" i="8" s="1"/>
  <c r="AQ245" i="8" s="1"/>
  <c r="AS538" i="8" l="1"/>
  <c r="AR467" i="8"/>
  <c r="AR530" i="8" s="1"/>
  <c r="AR498" i="8"/>
  <c r="AR561" i="8" s="1"/>
  <c r="AB486" i="22"/>
  <c r="AO459" i="8"/>
  <c r="AO522" i="8" s="1"/>
  <c r="AO490" i="8"/>
  <c r="AO553" i="8" s="1"/>
  <c r="AC427" i="21"/>
  <c r="AC459" i="21"/>
  <c r="AC522" i="21" s="1"/>
  <c r="AC423" i="21"/>
  <c r="AC486" i="21"/>
  <c r="AC549" i="21" s="1"/>
  <c r="AC457" i="21"/>
  <c r="AC520" i="21" s="1"/>
  <c r="AB443" i="22"/>
  <c r="AC421" i="21"/>
  <c r="AR460" i="8"/>
  <c r="AR523" i="8" s="1"/>
  <c r="AR491" i="8"/>
  <c r="AR554" i="8" s="1"/>
  <c r="AC484" i="21"/>
  <c r="AC547" i="21" s="1"/>
  <c r="AB474" i="22"/>
  <c r="AB537" i="22" s="1"/>
  <c r="AB428" i="22"/>
  <c r="AB427" i="22"/>
  <c r="AB459" i="22"/>
  <c r="AB522" i="22" s="1"/>
  <c r="AB444" i="22"/>
  <c r="AB460" i="22"/>
  <c r="AB523" i="22" s="1"/>
  <c r="AB476" i="22"/>
  <c r="AB539" i="22" s="1"/>
  <c r="AB485" i="22"/>
  <c r="AB548" i="22" s="1"/>
  <c r="AB501" i="22"/>
  <c r="AB564" i="22" s="1"/>
  <c r="AO415" i="8"/>
  <c r="AB438" i="22"/>
  <c r="AB506" i="22"/>
  <c r="AB569" i="22" s="1"/>
  <c r="AB423" i="22"/>
  <c r="AC454" i="21"/>
  <c r="AC517" i="21" s="1"/>
  <c r="AB442" i="22"/>
  <c r="AC485" i="21"/>
  <c r="AC548" i="21" s="1"/>
  <c r="AS482" i="8"/>
  <c r="AS545" i="8" s="1"/>
  <c r="AC401" i="21"/>
  <c r="AC433" i="21" s="1"/>
  <c r="AB386" i="22"/>
  <c r="AB450" i="22" s="1"/>
  <c r="AD373" i="21"/>
  <c r="AD437" i="21" s="1"/>
  <c r="AS419" i="8"/>
  <c r="AC381" i="21"/>
  <c r="AC413" i="21" s="1"/>
  <c r="AC426" i="21"/>
  <c r="AC397" i="21"/>
  <c r="AC492" i="21" s="1"/>
  <c r="AD375" i="21"/>
  <c r="AD470" i="21" s="1"/>
  <c r="AC458" i="21"/>
  <c r="AC521" i="21" s="1"/>
  <c r="AC385" i="21"/>
  <c r="AC449" i="21" s="1"/>
  <c r="AP474" i="8"/>
  <c r="AP537" i="8" s="1"/>
  <c r="AC425" i="21"/>
  <c r="AQ388" i="8"/>
  <c r="AQ420" i="8" s="1"/>
  <c r="AP411" i="8"/>
  <c r="AB426" i="22"/>
  <c r="AB382" i="22"/>
  <c r="AB477" i="22" s="1"/>
  <c r="AB387" i="22"/>
  <c r="AB482" i="22" s="1"/>
  <c r="AD377" i="21"/>
  <c r="AD472" i="21" s="1"/>
  <c r="AB489" i="22"/>
  <c r="AB552" i="22" s="1"/>
  <c r="AB388" i="22"/>
  <c r="AB483" i="22" s="1"/>
  <c r="AB400" i="22"/>
  <c r="AB495" i="22" s="1"/>
  <c r="AD379" i="21"/>
  <c r="AD443" i="21" s="1"/>
  <c r="AB384" i="22"/>
  <c r="AB479" i="22" s="1"/>
  <c r="AC398" i="21"/>
  <c r="AC462" i="21" s="1"/>
  <c r="AC402" i="21"/>
  <c r="AC434" i="21" s="1"/>
  <c r="AC382" i="21"/>
  <c r="AC414" i="21" s="1"/>
  <c r="AC386" i="21"/>
  <c r="AC418" i="21" s="1"/>
  <c r="AD378" i="21"/>
  <c r="AD473" i="21" s="1"/>
  <c r="AD374" i="21"/>
  <c r="AD406" i="21" s="1"/>
  <c r="AC399" i="21"/>
  <c r="AC494" i="21" s="1"/>
  <c r="AC403" i="21"/>
  <c r="AC467" i="21" s="1"/>
  <c r="AC383" i="21"/>
  <c r="AC415" i="21" s="1"/>
  <c r="AC387" i="21"/>
  <c r="AC451" i="21" s="1"/>
  <c r="AP476" i="8"/>
  <c r="AP539" i="8" s="1"/>
  <c r="AB402" i="22"/>
  <c r="AB497" i="22" s="1"/>
  <c r="AP445" i="8"/>
  <c r="AP508" i="8" s="1"/>
  <c r="AR416" i="8"/>
  <c r="AV495" i="8"/>
  <c r="AV558" i="8" s="1"/>
  <c r="AV464" i="8"/>
  <c r="AV527" i="8" s="1"/>
  <c r="AR479" i="8"/>
  <c r="AR542" i="8" s="1"/>
  <c r="AP486" i="8"/>
  <c r="AP549" i="8" s="1"/>
  <c r="AP455" i="8"/>
  <c r="AP518" i="8" s="1"/>
  <c r="AO447" i="8"/>
  <c r="AO510" i="8" s="1"/>
  <c r="AB403" i="22"/>
  <c r="AB498" i="22" s="1"/>
  <c r="AB440" i="22"/>
  <c r="AB399" i="22"/>
  <c r="AB494" i="22" s="1"/>
  <c r="AB472" i="22"/>
  <c r="AB535" i="22" s="1"/>
  <c r="AB439" i="22"/>
  <c r="AB456" i="22"/>
  <c r="AB519" i="22" s="1"/>
  <c r="AB487" i="22"/>
  <c r="AB550" i="22" s="1"/>
  <c r="AB422" i="22"/>
  <c r="AB471" i="22"/>
  <c r="AB534" i="22" s="1"/>
  <c r="AB383" i="22"/>
  <c r="AB447" i="22" s="1"/>
  <c r="AB404" i="22"/>
  <c r="AB468" i="22" s="1"/>
  <c r="AB398" i="22"/>
  <c r="AB462" i="22" s="1"/>
  <c r="AC346" i="22"/>
  <c r="AC380" i="22" s="1"/>
  <c r="AD280" i="22" s="1"/>
  <c r="AB570" i="22"/>
  <c r="AC345" i="22"/>
  <c r="AC379" i="22" s="1"/>
  <c r="AD279" i="22" s="1"/>
  <c r="AB538" i="22"/>
  <c r="AC344" i="22"/>
  <c r="AC378" i="22" s="1"/>
  <c r="AD278" i="22" s="1"/>
  <c r="AB568" i="22"/>
  <c r="AC342" i="22"/>
  <c r="AC376" i="22" s="1"/>
  <c r="AD276" i="22" s="1"/>
  <c r="AB566" i="22"/>
  <c r="AC341" i="22"/>
  <c r="AC375" i="22" s="1"/>
  <c r="AD275" i="22" s="1"/>
  <c r="AB565" i="22"/>
  <c r="AC340" i="22"/>
  <c r="AC374" i="22" s="1"/>
  <c r="AD274" i="22" s="1"/>
  <c r="AB533" i="22"/>
  <c r="AC330" i="22"/>
  <c r="AC364" i="22" s="1"/>
  <c r="AD264" i="22" s="1"/>
  <c r="AB554" i="22"/>
  <c r="AC329" i="22"/>
  <c r="AC363" i="22" s="1"/>
  <c r="AD263" i="22" s="1"/>
  <c r="AB553" i="22"/>
  <c r="AC328" i="22"/>
  <c r="AC362" i="22" s="1"/>
  <c r="AD262" i="22" s="1"/>
  <c r="AB521" i="22"/>
  <c r="AC326" i="22"/>
  <c r="AC360" i="22" s="1"/>
  <c r="AD260" i="22" s="1"/>
  <c r="AC325" i="22"/>
  <c r="AC359" i="22" s="1"/>
  <c r="AD259" i="22" s="1"/>
  <c r="AB518" i="22"/>
  <c r="AB549" i="22"/>
  <c r="AC324" i="22"/>
  <c r="AC358" i="22" s="1"/>
  <c r="AD258" i="22" s="1"/>
  <c r="AB517" i="22"/>
  <c r="AC283" i="22"/>
  <c r="AC284" i="22"/>
  <c r="AC285" i="22"/>
  <c r="AC287" i="22"/>
  <c r="AC288" i="22"/>
  <c r="AC289" i="22"/>
  <c r="AC305" i="22"/>
  <c r="AC304" i="22"/>
  <c r="AC303" i="22"/>
  <c r="AC301" i="22"/>
  <c r="AC300" i="22"/>
  <c r="AC299" i="22"/>
  <c r="AD298" i="21"/>
  <c r="AD299" i="21"/>
  <c r="AD300" i="21"/>
  <c r="AD302" i="21"/>
  <c r="AD303" i="21"/>
  <c r="AD304" i="21"/>
  <c r="AD282" i="21"/>
  <c r="AD283" i="21"/>
  <c r="AD284" i="21"/>
  <c r="AD286" i="21"/>
  <c r="AD287" i="21"/>
  <c r="AD288" i="21"/>
  <c r="AE280" i="21"/>
  <c r="AE279" i="21"/>
  <c r="AE278" i="21"/>
  <c r="AE276" i="21"/>
  <c r="AE275" i="21"/>
  <c r="AE274" i="21"/>
  <c r="AD329" i="21"/>
  <c r="AD363" i="21" s="1"/>
  <c r="AE263" i="21" s="1"/>
  <c r="AC553" i="21"/>
  <c r="AD328" i="21"/>
  <c r="AD362" i="21" s="1"/>
  <c r="AE262" i="21" s="1"/>
  <c r="AC552" i="21"/>
  <c r="AD327" i="21"/>
  <c r="AD361" i="21" s="1"/>
  <c r="AE261" i="21" s="1"/>
  <c r="AC551" i="21"/>
  <c r="AD325" i="21"/>
  <c r="AD359" i="21" s="1"/>
  <c r="AE259" i="21" s="1"/>
  <c r="AC518" i="21"/>
  <c r="AD324" i="21"/>
  <c r="AD358" i="21" s="1"/>
  <c r="AE258" i="21" s="1"/>
  <c r="AD323" i="21"/>
  <c r="AD357" i="21" s="1"/>
  <c r="AE257" i="21" s="1"/>
  <c r="AC516" i="21"/>
  <c r="AQ392" i="8"/>
  <c r="AQ487" i="8" s="1"/>
  <c r="AQ550" i="8" s="1"/>
  <c r="AN397" i="8"/>
  <c r="AN492" i="8" s="1"/>
  <c r="AN555" i="8" s="1"/>
  <c r="AS384" i="8"/>
  <c r="AS448" i="8" s="1"/>
  <c r="AS511" i="8" s="1"/>
  <c r="AP436" i="8"/>
  <c r="AQ449" i="8"/>
  <c r="AQ512" i="8" s="1"/>
  <c r="AO472" i="8"/>
  <c r="AO535" i="8" s="1"/>
  <c r="AO441" i="8"/>
  <c r="AO504" i="8" s="1"/>
  <c r="AQ417" i="8"/>
  <c r="AP383" i="8"/>
  <c r="AP478" i="8" s="1"/>
  <c r="AP541" i="8" s="1"/>
  <c r="AT500" i="8"/>
  <c r="AT563" i="8" s="1"/>
  <c r="AP468" i="8"/>
  <c r="AP531" i="8" s="1"/>
  <c r="AT469" i="8"/>
  <c r="AT532" i="8" s="1"/>
  <c r="AS412" i="8"/>
  <c r="AP377" i="8"/>
  <c r="AP409" i="8" s="1"/>
  <c r="AO389" i="8"/>
  <c r="AO453" i="8" s="1"/>
  <c r="AO516" i="8" s="1"/>
  <c r="AS444" i="8"/>
  <c r="AS507" i="8" s="1"/>
  <c r="AQ483" i="8"/>
  <c r="AP420" i="8"/>
  <c r="AP452" i="8"/>
  <c r="AP515" i="8" s="1"/>
  <c r="AP483" i="8"/>
  <c r="AP546" i="8" s="1"/>
  <c r="AQ425" i="8"/>
  <c r="AQ488" i="8"/>
  <c r="AQ551" i="8" s="1"/>
  <c r="AQ457" i="8"/>
  <c r="AQ520" i="8" s="1"/>
  <c r="AS401" i="8"/>
  <c r="AO408" i="8"/>
  <c r="AO471" i="8"/>
  <c r="AO534" i="8" s="1"/>
  <c r="AO440" i="8"/>
  <c r="AO503" i="8" s="1"/>
  <c r="AQ431" i="8"/>
  <c r="AQ463" i="8"/>
  <c r="AQ526" i="8" s="1"/>
  <c r="AQ494" i="8"/>
  <c r="AQ557" i="8" s="1"/>
  <c r="AM407" i="8"/>
  <c r="AM470" i="8"/>
  <c r="AM533" i="8" s="1"/>
  <c r="AM439" i="8"/>
  <c r="AM502" i="8" s="1"/>
  <c r="AT330" i="8"/>
  <c r="AT364" i="8" s="1"/>
  <c r="AU264" i="8" s="1"/>
  <c r="AP310" i="8"/>
  <c r="AP344" i="8" s="1"/>
  <c r="AQ244" i="8" s="1"/>
  <c r="AQ277" i="8" s="1"/>
  <c r="AQ284" i="8"/>
  <c r="AT314" i="8"/>
  <c r="AT348" i="8" s="1"/>
  <c r="AU248" i="8" s="1"/>
  <c r="AO298" i="8"/>
  <c r="AT302" i="8"/>
  <c r="AQ338" i="8"/>
  <c r="AQ372" i="8" s="1"/>
  <c r="AR272" i="8" s="1"/>
  <c r="AS337" i="8"/>
  <c r="AS371" i="8" s="1"/>
  <c r="AT271" i="8" s="1"/>
  <c r="AR319" i="8"/>
  <c r="AR353" i="8" s="1"/>
  <c r="AS253" i="8" s="1"/>
  <c r="AS286" i="8" s="1"/>
  <c r="AQ325" i="8"/>
  <c r="AQ359" i="8" s="1"/>
  <c r="AR259" i="8" s="1"/>
  <c r="AS396" i="8"/>
  <c r="AQ278" i="8"/>
  <c r="AP329" i="8"/>
  <c r="AP363" i="8" s="1"/>
  <c r="AQ263" i="8" s="1"/>
  <c r="AU339" i="8"/>
  <c r="AU373" i="8" s="1"/>
  <c r="AV273" i="8" s="1"/>
  <c r="AV306" i="8" s="1"/>
  <c r="AP323" i="8"/>
  <c r="AP357" i="8" s="1"/>
  <c r="AQ257" i="8" s="1"/>
  <c r="AT321" i="8"/>
  <c r="AT355" i="8" s="1"/>
  <c r="AU255" i="8" s="1"/>
  <c r="AQ313" i="8"/>
  <c r="AQ347" i="8" s="1"/>
  <c r="AR247" i="8" s="1"/>
  <c r="AR280" i="8" s="1"/>
  <c r="AR333" i="8"/>
  <c r="AR367" i="8" s="1"/>
  <c r="AS267" i="8" s="1"/>
  <c r="AT318" i="8"/>
  <c r="AT352" i="8" s="1"/>
  <c r="AU252" i="8" s="1"/>
  <c r="AU285" i="8" s="1"/>
  <c r="AQ315" i="8"/>
  <c r="AQ349" i="8" s="1"/>
  <c r="AR249" i="8" s="1"/>
  <c r="AN309" i="8"/>
  <c r="AN343" i="8" s="1"/>
  <c r="AO243" i="8" s="1"/>
  <c r="AW334" i="8"/>
  <c r="AW368" i="8" s="1"/>
  <c r="AX268" i="8" s="1"/>
  <c r="AR327" i="8"/>
  <c r="AR361" i="8" s="1"/>
  <c r="AS261" i="8" s="1"/>
  <c r="AR293" i="8"/>
  <c r="AR289" i="8"/>
  <c r="AD441" i="21" l="1"/>
  <c r="AC465" i="21"/>
  <c r="AC528" i="21" s="1"/>
  <c r="AC445" i="21"/>
  <c r="AC508" i="21" s="1"/>
  <c r="AC466" i="21"/>
  <c r="AC529" i="21" s="1"/>
  <c r="AC496" i="21"/>
  <c r="AD468" i="21"/>
  <c r="AD531" i="21" s="1"/>
  <c r="AC476" i="21"/>
  <c r="AC539" i="21" s="1"/>
  <c r="AD409" i="21"/>
  <c r="AC497" i="21"/>
  <c r="AC560" i="21" s="1"/>
  <c r="AC482" i="21"/>
  <c r="AC545" i="21" s="1"/>
  <c r="AD474" i="21"/>
  <c r="AD537" i="21" s="1"/>
  <c r="AD438" i="21"/>
  <c r="AD501" i="21" s="1"/>
  <c r="AC480" i="21"/>
  <c r="AC543" i="21" s="1"/>
  <c r="AC478" i="21"/>
  <c r="AC541" i="21" s="1"/>
  <c r="AD405" i="21"/>
  <c r="AD411" i="21"/>
  <c r="AD469" i="21"/>
  <c r="AD532" i="21" s="1"/>
  <c r="AC435" i="21"/>
  <c r="AC429" i="21"/>
  <c r="AC498" i="21"/>
  <c r="AC561" i="21" s="1"/>
  <c r="AC461" i="21"/>
  <c r="AC450" i="21"/>
  <c r="AC513" i="21" s="1"/>
  <c r="AC417" i="21"/>
  <c r="AC481" i="21"/>
  <c r="AC544" i="21" s="1"/>
  <c r="AQ452" i="8"/>
  <c r="AQ515" i="8" s="1"/>
  <c r="AB419" i="22"/>
  <c r="AB451" i="22"/>
  <c r="AB514" i="22" s="1"/>
  <c r="AB481" i="22"/>
  <c r="AB544" i="22" s="1"/>
  <c r="AB414" i="22"/>
  <c r="AC493" i="21"/>
  <c r="AC556" i="21" s="1"/>
  <c r="AC431" i="21"/>
  <c r="AC463" i="21"/>
  <c r="AC526" i="21" s="1"/>
  <c r="AB452" i="22"/>
  <c r="AB515" i="22" s="1"/>
  <c r="AC446" i="21"/>
  <c r="AC509" i="21" s="1"/>
  <c r="AD410" i="21"/>
  <c r="AC477" i="21"/>
  <c r="AC540" i="21" s="1"/>
  <c r="AC430" i="21"/>
  <c r="AB418" i="22"/>
  <c r="AD442" i="21"/>
  <c r="AD505" i="21" s="1"/>
  <c r="AB416" i="22"/>
  <c r="AT384" i="8"/>
  <c r="AT448" i="8" s="1"/>
  <c r="AT511" i="8" s="1"/>
  <c r="AB448" i="22"/>
  <c r="AB511" i="22" s="1"/>
  <c r="AB434" i="22"/>
  <c r="AB466" i="22"/>
  <c r="AB529" i="22" s="1"/>
  <c r="AC411" i="22"/>
  <c r="AC443" i="22" s="1"/>
  <c r="AB420" i="22"/>
  <c r="AB431" i="22"/>
  <c r="AD407" i="21"/>
  <c r="AC447" i="21"/>
  <c r="AC510" i="21" s="1"/>
  <c r="AD439" i="21"/>
  <c r="AD502" i="21" s="1"/>
  <c r="AP415" i="8"/>
  <c r="AD391" i="21"/>
  <c r="AD486" i="21" s="1"/>
  <c r="AB478" i="22"/>
  <c r="AB541" i="22" s="1"/>
  <c r="AC412" i="22"/>
  <c r="AC507" i="22" s="1"/>
  <c r="AC419" i="21"/>
  <c r="AB493" i="22"/>
  <c r="AB556" i="22" s="1"/>
  <c r="AC390" i="22"/>
  <c r="AC485" i="22" s="1"/>
  <c r="AC395" i="22"/>
  <c r="AC459" i="22" s="1"/>
  <c r="AB432" i="22"/>
  <c r="AB464" i="22"/>
  <c r="AB527" i="22" s="1"/>
  <c r="AD395" i="21"/>
  <c r="AD459" i="21" s="1"/>
  <c r="AB446" i="22"/>
  <c r="AB509" i="22" s="1"/>
  <c r="AT380" i="8"/>
  <c r="AT444" i="8" s="1"/>
  <c r="AT507" i="8" s="1"/>
  <c r="AC391" i="22"/>
  <c r="AC486" i="22" s="1"/>
  <c r="AC408" i="22"/>
  <c r="AC440" i="22" s="1"/>
  <c r="AC396" i="22"/>
  <c r="AC491" i="22" s="1"/>
  <c r="AD389" i="21"/>
  <c r="AD484" i="21" s="1"/>
  <c r="AD393" i="21"/>
  <c r="AD457" i="21" s="1"/>
  <c r="AB463" i="22"/>
  <c r="AB526" i="22" s="1"/>
  <c r="AB499" i="22"/>
  <c r="AB562" i="22" s="1"/>
  <c r="AC394" i="22"/>
  <c r="AC489" i="22" s="1"/>
  <c r="AP447" i="8"/>
  <c r="AP510" i="8" s="1"/>
  <c r="AU405" i="8"/>
  <c r="AU437" i="8" s="1"/>
  <c r="AD390" i="21"/>
  <c r="AD422" i="21" s="1"/>
  <c r="AD394" i="21"/>
  <c r="AD426" i="21" s="1"/>
  <c r="AQ391" i="8"/>
  <c r="AQ486" i="8" s="1"/>
  <c r="AQ549" i="8" s="1"/>
  <c r="AR393" i="8"/>
  <c r="AR488" i="8" s="1"/>
  <c r="AR551" i="8" s="1"/>
  <c r="AC406" i="22"/>
  <c r="AC501" i="22" s="1"/>
  <c r="AB435" i="22"/>
  <c r="AB467" i="22"/>
  <c r="AB530" i="22" s="1"/>
  <c r="AC410" i="22"/>
  <c r="AC505" i="22" s="1"/>
  <c r="AB430" i="22"/>
  <c r="AB436" i="22"/>
  <c r="AB415" i="22"/>
  <c r="AR385" i="8"/>
  <c r="AR480" i="8" s="1"/>
  <c r="AR543" i="8" s="1"/>
  <c r="AS479" i="8"/>
  <c r="AS542" i="8" s="1"/>
  <c r="AS416" i="8"/>
  <c r="AQ424" i="8"/>
  <c r="AN461" i="8"/>
  <c r="AN524" i="8" s="1"/>
  <c r="AQ456" i="8"/>
  <c r="AQ519" i="8" s="1"/>
  <c r="AN429" i="8"/>
  <c r="AC392" i="22"/>
  <c r="AC487" i="22" s="1"/>
  <c r="AC407" i="22"/>
  <c r="AC502" i="22" s="1"/>
  <c r="AE290" i="21"/>
  <c r="AE291" i="21"/>
  <c r="AE292" i="21"/>
  <c r="AE294" i="21"/>
  <c r="AE295" i="21"/>
  <c r="AE296" i="21"/>
  <c r="AE307" i="21"/>
  <c r="AE341" i="21" s="1"/>
  <c r="AF241" i="21" s="1"/>
  <c r="AD500" i="21"/>
  <c r="AE308" i="21"/>
  <c r="AE342" i="21" s="1"/>
  <c r="AF242" i="21" s="1"/>
  <c r="AE309" i="21"/>
  <c r="AE343" i="21" s="1"/>
  <c r="AF243" i="21" s="1"/>
  <c r="AD533" i="21"/>
  <c r="AE311" i="21"/>
  <c r="AE345" i="21" s="1"/>
  <c r="AF245" i="21" s="1"/>
  <c r="AD504" i="21"/>
  <c r="AD535" i="21"/>
  <c r="AE312" i="21"/>
  <c r="AE346" i="21" s="1"/>
  <c r="AF246" i="21" s="1"/>
  <c r="AD536" i="21"/>
  <c r="AE313" i="21"/>
  <c r="AE347" i="21" s="1"/>
  <c r="AF247" i="21" s="1"/>
  <c r="AD506" i="21"/>
  <c r="AD321" i="21"/>
  <c r="AD355" i="21" s="1"/>
  <c r="AE255" i="21" s="1"/>
  <c r="AC514" i="21"/>
  <c r="AD320" i="21"/>
  <c r="AD354" i="21" s="1"/>
  <c r="AE254" i="21" s="1"/>
  <c r="AD319" i="21"/>
  <c r="AD353" i="21" s="1"/>
  <c r="AE253" i="21" s="1"/>
  <c r="AC512" i="21"/>
  <c r="AD317" i="21"/>
  <c r="AD351" i="21" s="1"/>
  <c r="AE251" i="21" s="1"/>
  <c r="AD316" i="21"/>
  <c r="AD350" i="21" s="1"/>
  <c r="AE250" i="21" s="1"/>
  <c r="AD315" i="21"/>
  <c r="AD349" i="21" s="1"/>
  <c r="AE249" i="21" s="1"/>
  <c r="AD337" i="21"/>
  <c r="AD371" i="21" s="1"/>
  <c r="AE271" i="21" s="1"/>
  <c r="AC530" i="21"/>
  <c r="AD336" i="21"/>
  <c r="AD370" i="21" s="1"/>
  <c r="AE270" i="21" s="1"/>
  <c r="AD335" i="21"/>
  <c r="AD369" i="21" s="1"/>
  <c r="AE269" i="21" s="1"/>
  <c r="AC559" i="21"/>
  <c r="AD333" i="21"/>
  <c r="AD367" i="21" s="1"/>
  <c r="AE267" i="21" s="1"/>
  <c r="AC557" i="21"/>
  <c r="AD332" i="21"/>
  <c r="AD366" i="21" s="1"/>
  <c r="AE266" i="21" s="1"/>
  <c r="AC525" i="21"/>
  <c r="AD331" i="21"/>
  <c r="AD365" i="21" s="1"/>
  <c r="AE265" i="21" s="1"/>
  <c r="AC524" i="21"/>
  <c r="AC555" i="21"/>
  <c r="AC332" i="22"/>
  <c r="AC366" i="22" s="1"/>
  <c r="AD266" i="22" s="1"/>
  <c r="AB525" i="22"/>
  <c r="AC333" i="22"/>
  <c r="AC367" i="22" s="1"/>
  <c r="AD267" i="22" s="1"/>
  <c r="AB557" i="22"/>
  <c r="AC334" i="22"/>
  <c r="AC368" i="22" s="1"/>
  <c r="AD268" i="22" s="1"/>
  <c r="AB558" i="22"/>
  <c r="AC336" i="22"/>
  <c r="AC370" i="22" s="1"/>
  <c r="AD270" i="22" s="1"/>
  <c r="AB560" i="22"/>
  <c r="AC337" i="22"/>
  <c r="AC371" i="22" s="1"/>
  <c r="AD271" i="22" s="1"/>
  <c r="AB561" i="22"/>
  <c r="AC338" i="22"/>
  <c r="AC372" i="22" s="1"/>
  <c r="AD272" i="22" s="1"/>
  <c r="AB531" i="22"/>
  <c r="AC322" i="22"/>
  <c r="AC356" i="22" s="1"/>
  <c r="AD256" i="22" s="1"/>
  <c r="AB546" i="22"/>
  <c r="AC321" i="22"/>
  <c r="AC355" i="22" s="1"/>
  <c r="AD255" i="22" s="1"/>
  <c r="AB545" i="22"/>
  <c r="AC320" i="22"/>
  <c r="AC354" i="22" s="1"/>
  <c r="AD254" i="22" s="1"/>
  <c r="AB513" i="22"/>
  <c r="AC318" i="22"/>
  <c r="AC352" i="22" s="1"/>
  <c r="AD252" i="22" s="1"/>
  <c r="AB542" i="22"/>
  <c r="AC317" i="22"/>
  <c r="AC351" i="22" s="1"/>
  <c r="AD251" i="22" s="1"/>
  <c r="AB510" i="22"/>
  <c r="AC316" i="22"/>
  <c r="AC350" i="22" s="1"/>
  <c r="AD250" i="22" s="1"/>
  <c r="AB540" i="22"/>
  <c r="AD291" i="22"/>
  <c r="AD292" i="22"/>
  <c r="AD293" i="22"/>
  <c r="AD295" i="22"/>
  <c r="AD296" i="22"/>
  <c r="AD297" i="22"/>
  <c r="AD307" i="22"/>
  <c r="AD308" i="22"/>
  <c r="AD309" i="22"/>
  <c r="AD311" i="22"/>
  <c r="AD312" i="22"/>
  <c r="AD313" i="22"/>
  <c r="AQ404" i="8"/>
  <c r="AQ499" i="8" s="1"/>
  <c r="AQ562" i="8" s="1"/>
  <c r="AO484" i="8"/>
  <c r="AO547" i="8" s="1"/>
  <c r="AO421" i="8"/>
  <c r="AP441" i="8"/>
  <c r="AP504" i="8" s="1"/>
  <c r="AS403" i="8"/>
  <c r="AS498" i="8" s="1"/>
  <c r="AS561" i="8" s="1"/>
  <c r="AQ546" i="8"/>
  <c r="AP376" i="8"/>
  <c r="AP472" i="8"/>
  <c r="AP535" i="8" s="1"/>
  <c r="AN375" i="8"/>
  <c r="AT387" i="8"/>
  <c r="AT482" i="8" s="1"/>
  <c r="AT545" i="8" s="1"/>
  <c r="AT396" i="8"/>
  <c r="AS428" i="8"/>
  <c r="AS491" i="8"/>
  <c r="AS554" i="8" s="1"/>
  <c r="AS460" i="8"/>
  <c r="AS523" i="8" s="1"/>
  <c r="AS433" i="8"/>
  <c r="AS496" i="8"/>
  <c r="AS559" i="8" s="1"/>
  <c r="AS465" i="8"/>
  <c r="AS528" i="8" s="1"/>
  <c r="AP389" i="8"/>
  <c r="AQ381" i="8"/>
  <c r="AP395" i="8"/>
  <c r="AO276" i="8"/>
  <c r="AS300" i="8"/>
  <c r="AS319" i="8"/>
  <c r="AS353" i="8" s="1"/>
  <c r="AT253" i="8" s="1"/>
  <c r="AR399" i="8"/>
  <c r="AT304" i="8"/>
  <c r="AQ379" i="8"/>
  <c r="AU288" i="8"/>
  <c r="AO331" i="8"/>
  <c r="AO365" i="8" s="1"/>
  <c r="AP265" i="8" s="1"/>
  <c r="AV339" i="8"/>
  <c r="AV373" i="8" s="1"/>
  <c r="AW273" i="8" s="1"/>
  <c r="AQ310" i="8"/>
  <c r="AQ344" i="8" s="1"/>
  <c r="AR244" i="8" s="1"/>
  <c r="AR292" i="8"/>
  <c r="AU318" i="8"/>
  <c r="AU352" i="8" s="1"/>
  <c r="AV252" i="8" s="1"/>
  <c r="AR305" i="8"/>
  <c r="AR322" i="8"/>
  <c r="AR356" i="8" s="1"/>
  <c r="AS256" i="8" s="1"/>
  <c r="AU281" i="8"/>
  <c r="AR326" i="8"/>
  <c r="AR360" i="8" s="1"/>
  <c r="AS260" i="8" s="1"/>
  <c r="AX301" i="8"/>
  <c r="AQ311" i="8"/>
  <c r="AQ345" i="8" s="1"/>
  <c r="AR245" i="8" s="1"/>
  <c r="AR282" i="8"/>
  <c r="AR313" i="8"/>
  <c r="AR347" i="8" s="1"/>
  <c r="AS247" i="8" s="1"/>
  <c r="AT335" i="8"/>
  <c r="AT369" i="8" s="1"/>
  <c r="AU269" i="8" s="1"/>
  <c r="AU302" i="8" s="1"/>
  <c r="AQ290" i="8"/>
  <c r="AQ317" i="8"/>
  <c r="AQ351" i="8" s="1"/>
  <c r="AR251" i="8" s="1"/>
  <c r="AS294" i="8"/>
  <c r="AQ296" i="8"/>
  <c r="AW400" i="8"/>
  <c r="AU297" i="8"/>
  <c r="AT475" i="8" l="1"/>
  <c r="AT538" i="8" s="1"/>
  <c r="AD423" i="21"/>
  <c r="AD455" i="21"/>
  <c r="AD488" i="21"/>
  <c r="AD551" i="21" s="1"/>
  <c r="AT416" i="8"/>
  <c r="AT412" i="8"/>
  <c r="AU469" i="8"/>
  <c r="AU532" i="8" s="1"/>
  <c r="AT479" i="8"/>
  <c r="AT542" i="8" s="1"/>
  <c r="AD490" i="21"/>
  <c r="AD553" i="21" s="1"/>
  <c r="AC470" i="22"/>
  <c r="AC533" i="22" s="1"/>
  <c r="AC458" i="22"/>
  <c r="AC521" i="22" s="1"/>
  <c r="AC426" i="22"/>
  <c r="AC427" i="22"/>
  <c r="AC475" i="22"/>
  <c r="AC538" i="22" s="1"/>
  <c r="AC490" i="22"/>
  <c r="AC553" i="22" s="1"/>
  <c r="AC444" i="22"/>
  <c r="AC476" i="22"/>
  <c r="AC539" i="22" s="1"/>
  <c r="AC506" i="22"/>
  <c r="AC569" i="22" s="1"/>
  <c r="AC442" i="22"/>
  <c r="AC423" i="22"/>
  <c r="AC455" i="22"/>
  <c r="AC518" i="22" s="1"/>
  <c r="AD421" i="21"/>
  <c r="AC422" i="22"/>
  <c r="AC474" i="22"/>
  <c r="AC537" i="22" s="1"/>
  <c r="AC472" i="22"/>
  <c r="AC535" i="22" s="1"/>
  <c r="AC503" i="22"/>
  <c r="AC566" i="22" s="1"/>
  <c r="AD485" i="21"/>
  <c r="AD548" i="21" s="1"/>
  <c r="AU500" i="8"/>
  <c r="AU563" i="8" s="1"/>
  <c r="AC383" i="22"/>
  <c r="AC415" i="22" s="1"/>
  <c r="AD427" i="21"/>
  <c r="AC454" i="22"/>
  <c r="AC517" i="22" s="1"/>
  <c r="AD453" i="21"/>
  <c r="AD516" i="21" s="1"/>
  <c r="AR457" i="8"/>
  <c r="AR520" i="8" s="1"/>
  <c r="AR425" i="8"/>
  <c r="AD489" i="21"/>
  <c r="AD552" i="21" s="1"/>
  <c r="AD425" i="21"/>
  <c r="AC399" i="22"/>
  <c r="AC463" i="22" s="1"/>
  <c r="AC438" i="22"/>
  <c r="AC403" i="22"/>
  <c r="AC498" i="22" s="1"/>
  <c r="AD458" i="21"/>
  <c r="AD521" i="21" s="1"/>
  <c r="AC428" i="22"/>
  <c r="AS435" i="8"/>
  <c r="AC460" i="22"/>
  <c r="AC523" i="22" s="1"/>
  <c r="AS467" i="8"/>
  <c r="AS530" i="8" s="1"/>
  <c r="AC386" i="22"/>
  <c r="AC481" i="22" s="1"/>
  <c r="AD398" i="21"/>
  <c r="AD462" i="21" s="1"/>
  <c r="AD402" i="21"/>
  <c r="AD497" i="21" s="1"/>
  <c r="AD382" i="21"/>
  <c r="AD477" i="21" s="1"/>
  <c r="AD386" i="21"/>
  <c r="AD450" i="21" s="1"/>
  <c r="AE378" i="21"/>
  <c r="AE410" i="21" s="1"/>
  <c r="AE374" i="21"/>
  <c r="AE469" i="21" s="1"/>
  <c r="AD454" i="21"/>
  <c r="AD517" i="21" s="1"/>
  <c r="AC387" i="22"/>
  <c r="AC482" i="22" s="1"/>
  <c r="AD399" i="21"/>
  <c r="AD494" i="21" s="1"/>
  <c r="AD403" i="21"/>
  <c r="AD498" i="21" s="1"/>
  <c r="AD383" i="21"/>
  <c r="AD447" i="21" s="1"/>
  <c r="AD387" i="21"/>
  <c r="AD482" i="21" s="1"/>
  <c r="AE377" i="21"/>
  <c r="AE472" i="21" s="1"/>
  <c r="AE373" i="21"/>
  <c r="AE468" i="21" s="1"/>
  <c r="AT401" i="8"/>
  <c r="AT496" i="8" s="1"/>
  <c r="AT559" i="8" s="1"/>
  <c r="AR379" i="8"/>
  <c r="AR443" i="8" s="1"/>
  <c r="AV405" i="8"/>
  <c r="AV500" i="8" s="1"/>
  <c r="AD397" i="21"/>
  <c r="AD492" i="21" s="1"/>
  <c r="AD401" i="21"/>
  <c r="AD496" i="21" s="1"/>
  <c r="AD381" i="21"/>
  <c r="AD445" i="21" s="1"/>
  <c r="AD385" i="21"/>
  <c r="AD449" i="21" s="1"/>
  <c r="AE379" i="21"/>
  <c r="AE443" i="21" s="1"/>
  <c r="AE375" i="21"/>
  <c r="AE470" i="21" s="1"/>
  <c r="AC404" i="22"/>
  <c r="AC499" i="22" s="1"/>
  <c r="AQ423" i="8"/>
  <c r="AQ455" i="8"/>
  <c r="AQ518" i="8" s="1"/>
  <c r="AR449" i="8"/>
  <c r="AR512" i="8" s="1"/>
  <c r="AR417" i="8"/>
  <c r="AC400" i="22"/>
  <c r="AC432" i="22" s="1"/>
  <c r="AC456" i="22"/>
  <c r="AC519" i="22" s="1"/>
  <c r="AC439" i="22"/>
  <c r="AC424" i="22"/>
  <c r="AC471" i="22"/>
  <c r="AC534" i="22" s="1"/>
  <c r="AC402" i="22"/>
  <c r="AC434" i="22" s="1"/>
  <c r="AO397" i="8"/>
  <c r="AO429" i="8" s="1"/>
  <c r="AQ436" i="8"/>
  <c r="AQ468" i="8"/>
  <c r="AQ531" i="8" s="1"/>
  <c r="AS385" i="8"/>
  <c r="AS417" i="8" s="1"/>
  <c r="AR392" i="8"/>
  <c r="AR424" i="8" s="1"/>
  <c r="AC398" i="22"/>
  <c r="AC493" i="22" s="1"/>
  <c r="AC388" i="22"/>
  <c r="AC420" i="22" s="1"/>
  <c r="AC384" i="22"/>
  <c r="AC479" i="22" s="1"/>
  <c r="AC382" i="22"/>
  <c r="AC414" i="22" s="1"/>
  <c r="AD346" i="22"/>
  <c r="AD380" i="22" s="1"/>
  <c r="AE280" i="22" s="1"/>
  <c r="AC570" i="22"/>
  <c r="AD345" i="22"/>
  <c r="AD379" i="22" s="1"/>
  <c r="AE279" i="22" s="1"/>
  <c r="AD344" i="22"/>
  <c r="AD378" i="22" s="1"/>
  <c r="AE278" i="22" s="1"/>
  <c r="AC568" i="22"/>
  <c r="AD342" i="22"/>
  <c r="AD376" i="22" s="1"/>
  <c r="AE276" i="22" s="1"/>
  <c r="AD341" i="22"/>
  <c r="AD375" i="22" s="1"/>
  <c r="AE275" i="22" s="1"/>
  <c r="AC565" i="22"/>
  <c r="AD340" i="22"/>
  <c r="AD374" i="22" s="1"/>
  <c r="AE274" i="22" s="1"/>
  <c r="AC564" i="22"/>
  <c r="AD330" i="22"/>
  <c r="AD364" i="22" s="1"/>
  <c r="AE264" i="22" s="1"/>
  <c r="AC554" i="22"/>
  <c r="AD329" i="22"/>
  <c r="AD363" i="22" s="1"/>
  <c r="AE263" i="22" s="1"/>
  <c r="AC522" i="22"/>
  <c r="AD328" i="22"/>
  <c r="AD362" i="22" s="1"/>
  <c r="AE262" i="22" s="1"/>
  <c r="AC552" i="22"/>
  <c r="AD326" i="22"/>
  <c r="AD360" i="22" s="1"/>
  <c r="AE260" i="22" s="1"/>
  <c r="AC550" i="22"/>
  <c r="AD325" i="22"/>
  <c r="AD359" i="22" s="1"/>
  <c r="AE259" i="22" s="1"/>
  <c r="AC549" i="22"/>
  <c r="AD324" i="22"/>
  <c r="AD358" i="22" s="1"/>
  <c r="AE258" i="22" s="1"/>
  <c r="AC548" i="22"/>
  <c r="AD283" i="22"/>
  <c r="AD284" i="22"/>
  <c r="AD285" i="22"/>
  <c r="AD287" i="22"/>
  <c r="AD288" i="22"/>
  <c r="AD289" i="22"/>
  <c r="AD305" i="22"/>
  <c r="AD304" i="22"/>
  <c r="AD303" i="22"/>
  <c r="AD301" i="22"/>
  <c r="AD300" i="22"/>
  <c r="AD299" i="22"/>
  <c r="AE298" i="21"/>
  <c r="AE299" i="21"/>
  <c r="AE300" i="21"/>
  <c r="AE302" i="21"/>
  <c r="AE303" i="21"/>
  <c r="AE304" i="21"/>
  <c r="AE282" i="21"/>
  <c r="AE283" i="21"/>
  <c r="AE284" i="21"/>
  <c r="AE286" i="21"/>
  <c r="AE287" i="21"/>
  <c r="AE288" i="21"/>
  <c r="AF280" i="21"/>
  <c r="AF279" i="21"/>
  <c r="AF278" i="21"/>
  <c r="AF276" i="21"/>
  <c r="AF275" i="21"/>
  <c r="AF274" i="21"/>
  <c r="AE329" i="21"/>
  <c r="AE363" i="21" s="1"/>
  <c r="AF263" i="21" s="1"/>
  <c r="AD522" i="21"/>
  <c r="AE328" i="21"/>
  <c r="AE362" i="21" s="1"/>
  <c r="AF262" i="21" s="1"/>
  <c r="AE327" i="21"/>
  <c r="AE361" i="21" s="1"/>
  <c r="AF261" i="21" s="1"/>
  <c r="AD520" i="21"/>
  <c r="AE325" i="21"/>
  <c r="AE359" i="21" s="1"/>
  <c r="AF259" i="21" s="1"/>
  <c r="AD518" i="21"/>
  <c r="AD549" i="21"/>
  <c r="AE324" i="21"/>
  <c r="AE358" i="21" s="1"/>
  <c r="AF258" i="21" s="1"/>
  <c r="AE323" i="21"/>
  <c r="AE357" i="21" s="1"/>
  <c r="AF257" i="21" s="1"/>
  <c r="AD547" i="21"/>
  <c r="AT419" i="8"/>
  <c r="AT451" i="8"/>
  <c r="AT514" i="8" s="1"/>
  <c r="AQ376" i="8"/>
  <c r="AQ377" i="8"/>
  <c r="AQ409" i="8" s="1"/>
  <c r="AU384" i="8"/>
  <c r="AU416" i="8" s="1"/>
  <c r="AQ413" i="8"/>
  <c r="AQ476" i="8"/>
  <c r="AQ539" i="8" s="1"/>
  <c r="AQ445" i="8"/>
  <c r="AQ508" i="8" s="1"/>
  <c r="AN407" i="8"/>
  <c r="AN470" i="8"/>
  <c r="AN533" i="8" s="1"/>
  <c r="AN439" i="8"/>
  <c r="AN502" i="8" s="1"/>
  <c r="AP421" i="8"/>
  <c r="AP484" i="8"/>
  <c r="AP547" i="8" s="1"/>
  <c r="AP453" i="8"/>
  <c r="AP516" i="8" s="1"/>
  <c r="AW432" i="8"/>
  <c r="AW495" i="8"/>
  <c r="AW558" i="8" s="1"/>
  <c r="AW464" i="8"/>
  <c r="AW527" i="8" s="1"/>
  <c r="AQ411" i="8"/>
  <c r="AQ443" i="8"/>
  <c r="AQ506" i="8" s="1"/>
  <c r="AQ474" i="8"/>
  <c r="AQ537" i="8" s="1"/>
  <c r="AP427" i="8"/>
  <c r="AP490" i="8"/>
  <c r="AP553" i="8" s="1"/>
  <c r="AP459" i="8"/>
  <c r="AP522" i="8" s="1"/>
  <c r="AP408" i="8"/>
  <c r="AP440" i="8"/>
  <c r="AP503" i="8" s="1"/>
  <c r="AP471" i="8"/>
  <c r="AP534" i="8" s="1"/>
  <c r="AT428" i="8"/>
  <c r="AT491" i="8"/>
  <c r="AT554" i="8" s="1"/>
  <c r="AT460" i="8"/>
  <c r="AT523" i="8" s="1"/>
  <c r="AR431" i="8"/>
  <c r="AR463" i="8"/>
  <c r="AR526" i="8" s="1"/>
  <c r="AR494" i="8"/>
  <c r="AR557" i="8" s="1"/>
  <c r="AR388" i="8"/>
  <c r="AS280" i="8"/>
  <c r="AP298" i="8"/>
  <c r="AR325" i="8"/>
  <c r="AR359" i="8" s="1"/>
  <c r="AS259" i="8" s="1"/>
  <c r="AR315" i="8"/>
  <c r="AR349" i="8" s="1"/>
  <c r="AS249" i="8" s="1"/>
  <c r="AU330" i="8"/>
  <c r="AU364" i="8" s="1"/>
  <c r="AV264" i="8" s="1"/>
  <c r="AV297" i="8" s="1"/>
  <c r="AU321" i="8"/>
  <c r="AU355" i="8" s="1"/>
  <c r="AV255" i="8" s="1"/>
  <c r="AV288" i="8" s="1"/>
  <c r="AU314" i="8"/>
  <c r="AU348" i="8" s="1"/>
  <c r="AV248" i="8" s="1"/>
  <c r="AV281" i="8" s="1"/>
  <c r="AW306" i="8"/>
  <c r="AX334" i="8"/>
  <c r="AX368" i="8" s="1"/>
  <c r="AY268" i="8" s="1"/>
  <c r="AQ329" i="8"/>
  <c r="AQ363" i="8" s="1"/>
  <c r="AR263" i="8" s="1"/>
  <c r="AR296" i="8" s="1"/>
  <c r="AS327" i="8"/>
  <c r="AS361" i="8" s="1"/>
  <c r="AT261" i="8" s="1"/>
  <c r="AT294" i="8" s="1"/>
  <c r="AR284" i="8"/>
  <c r="AR338" i="8"/>
  <c r="AR372" i="8" s="1"/>
  <c r="AS272" i="8" s="1"/>
  <c r="AS305" i="8" s="1"/>
  <c r="AS333" i="8"/>
  <c r="AS367" i="8" s="1"/>
  <c r="AT267" i="8" s="1"/>
  <c r="AR277" i="8"/>
  <c r="AR278" i="8"/>
  <c r="AT337" i="8"/>
  <c r="AT371" i="8" s="1"/>
  <c r="AU271" i="8" s="1"/>
  <c r="AS289" i="8"/>
  <c r="AQ323" i="8"/>
  <c r="AQ357" i="8" s="1"/>
  <c r="AR257" i="8" s="1"/>
  <c r="AR290" i="8" s="1"/>
  <c r="AO309" i="8"/>
  <c r="AO343" i="8" s="1"/>
  <c r="AP243" i="8" s="1"/>
  <c r="AP276" i="8" s="1"/>
  <c r="AU335" i="8"/>
  <c r="AU369" i="8" s="1"/>
  <c r="AV269" i="8" s="1"/>
  <c r="AV302" i="8" s="1"/>
  <c r="AS293" i="8"/>
  <c r="AT286" i="8"/>
  <c r="AQ383" i="8"/>
  <c r="AV285" i="8"/>
  <c r="AE441" i="21" l="1"/>
  <c r="AR474" i="8"/>
  <c r="AR411" i="8"/>
  <c r="AD481" i="21"/>
  <c r="AD544" i="21" s="1"/>
  <c r="AD434" i="21"/>
  <c r="AE438" i="21"/>
  <c r="AE501" i="21" s="1"/>
  <c r="AD435" i="21"/>
  <c r="AE411" i="21"/>
  <c r="AD413" i="21"/>
  <c r="AE474" i="21"/>
  <c r="AE537" i="21" s="1"/>
  <c r="AD467" i="21"/>
  <c r="AD530" i="21" s="1"/>
  <c r="AO492" i="8"/>
  <c r="AO555" i="8" s="1"/>
  <c r="AE406" i="21"/>
  <c r="AD418" i="21"/>
  <c r="AS393" i="8"/>
  <c r="AS488" i="8" s="1"/>
  <c r="AS551" i="8" s="1"/>
  <c r="AE409" i="21"/>
  <c r="AD429" i="21"/>
  <c r="AC419" i="22"/>
  <c r="AC451" i="22"/>
  <c r="AC514" i="22" s="1"/>
  <c r="AE407" i="21"/>
  <c r="AD493" i="21"/>
  <c r="AD556" i="21" s="1"/>
  <c r="AD461" i="21"/>
  <c r="AD524" i="21" s="1"/>
  <c r="AD430" i="21"/>
  <c r="AD415" i="21"/>
  <c r="AD478" i="21"/>
  <c r="AD541" i="21" s="1"/>
  <c r="AC450" i="22"/>
  <c r="AC513" i="22" s="1"/>
  <c r="AC497" i="22"/>
  <c r="AC560" i="22" s="1"/>
  <c r="AC447" i="22"/>
  <c r="AC510" i="22" s="1"/>
  <c r="AC478" i="22"/>
  <c r="AC541" i="22" s="1"/>
  <c r="AC467" i="22"/>
  <c r="AC530" i="22" s="1"/>
  <c r="AD431" i="21"/>
  <c r="AD417" i="21"/>
  <c r="AD463" i="21"/>
  <c r="AD526" i="21" s="1"/>
  <c r="AD480" i="21"/>
  <c r="AD543" i="21" s="1"/>
  <c r="AE439" i="21"/>
  <c r="AE502" i="21" s="1"/>
  <c r="AC494" i="22"/>
  <c r="AC557" i="22" s="1"/>
  <c r="AV563" i="8"/>
  <c r="AD433" i="21"/>
  <c r="AC435" i="22"/>
  <c r="AD465" i="21"/>
  <c r="AD528" i="21" s="1"/>
  <c r="AD410" i="22"/>
  <c r="AD474" i="22" s="1"/>
  <c r="AD392" i="22"/>
  <c r="AD424" i="22" s="1"/>
  <c r="AD419" i="21"/>
  <c r="AC431" i="22"/>
  <c r="AD412" i="22"/>
  <c r="AD444" i="22" s="1"/>
  <c r="AE442" i="21"/>
  <c r="AE505" i="21" s="1"/>
  <c r="AE473" i="21"/>
  <c r="AE536" i="21" s="1"/>
  <c r="AU380" i="8"/>
  <c r="AU412" i="8" s="1"/>
  <c r="AD466" i="21"/>
  <c r="AD529" i="21" s="1"/>
  <c r="AR381" i="8"/>
  <c r="AR476" i="8" s="1"/>
  <c r="AR539" i="8" s="1"/>
  <c r="AE391" i="21"/>
  <c r="AE423" i="21" s="1"/>
  <c r="AE405" i="21"/>
  <c r="AE437" i="21"/>
  <c r="AD476" i="21"/>
  <c r="AD539" i="21" s="1"/>
  <c r="AC446" i="22"/>
  <c r="AC509" i="22" s="1"/>
  <c r="AC477" i="22"/>
  <c r="AC540" i="22" s="1"/>
  <c r="AD390" i="22"/>
  <c r="AD454" i="22" s="1"/>
  <c r="AQ389" i="8"/>
  <c r="AQ453" i="8" s="1"/>
  <c r="AQ516" i="8" s="1"/>
  <c r="AE395" i="21"/>
  <c r="AE490" i="21" s="1"/>
  <c r="AC418" i="22"/>
  <c r="AD451" i="21"/>
  <c r="AD514" i="21" s="1"/>
  <c r="AC436" i="22"/>
  <c r="AC468" i="22"/>
  <c r="AC531" i="22" s="1"/>
  <c r="AT433" i="8"/>
  <c r="AD414" i="21"/>
  <c r="AO461" i="8"/>
  <c r="AO524" i="8" s="1"/>
  <c r="AE394" i="21"/>
  <c r="AE489" i="21" s="1"/>
  <c r="AD446" i="21"/>
  <c r="AD509" i="21" s="1"/>
  <c r="AC483" i="22"/>
  <c r="AC546" i="22" s="1"/>
  <c r="AE390" i="21"/>
  <c r="AE422" i="21" s="1"/>
  <c r="AC466" i="22"/>
  <c r="AC529" i="22" s="1"/>
  <c r="AC452" i="22"/>
  <c r="AC515" i="22" s="1"/>
  <c r="AV437" i="8"/>
  <c r="AS399" i="8"/>
  <c r="AS431" i="8" s="1"/>
  <c r="AD396" i="22"/>
  <c r="AD491" i="22" s="1"/>
  <c r="AV469" i="8"/>
  <c r="AV532" i="8" s="1"/>
  <c r="AT465" i="8"/>
  <c r="AT528" i="8" s="1"/>
  <c r="AE389" i="21"/>
  <c r="AE421" i="21" s="1"/>
  <c r="AE393" i="21"/>
  <c r="AE457" i="21" s="1"/>
  <c r="AD394" i="22"/>
  <c r="AD489" i="22" s="1"/>
  <c r="AR487" i="8"/>
  <c r="AR550" i="8" s="1"/>
  <c r="AR456" i="8"/>
  <c r="AR519" i="8" s="1"/>
  <c r="AS449" i="8"/>
  <c r="AS512" i="8" s="1"/>
  <c r="AS480" i="8"/>
  <c r="AS543" i="8" s="1"/>
  <c r="AC464" i="22"/>
  <c r="AC527" i="22" s="1"/>
  <c r="AC495" i="22"/>
  <c r="AC558" i="22" s="1"/>
  <c r="AC448" i="22"/>
  <c r="AC511" i="22" s="1"/>
  <c r="AC416" i="22"/>
  <c r="AC462" i="22"/>
  <c r="AC525" i="22" s="1"/>
  <c r="AC430" i="22"/>
  <c r="AD395" i="22"/>
  <c r="AD459" i="22" s="1"/>
  <c r="AR506" i="8"/>
  <c r="AQ441" i="8"/>
  <c r="AQ504" i="8" s="1"/>
  <c r="AQ472" i="8"/>
  <c r="AQ535" i="8" s="1"/>
  <c r="AR537" i="8"/>
  <c r="AD407" i="22"/>
  <c r="AD502" i="22" s="1"/>
  <c r="AD411" i="22"/>
  <c r="AD506" i="22" s="1"/>
  <c r="AD391" i="22"/>
  <c r="AD423" i="22" s="1"/>
  <c r="AD406" i="22"/>
  <c r="AD438" i="22" s="1"/>
  <c r="AD408" i="22"/>
  <c r="AD440" i="22" s="1"/>
  <c r="AF290" i="21"/>
  <c r="AF291" i="21"/>
  <c r="AF292" i="21"/>
  <c r="AF294" i="21"/>
  <c r="AF295" i="21"/>
  <c r="AF296" i="21"/>
  <c r="AF307" i="21"/>
  <c r="AF341" i="21" s="1"/>
  <c r="AG241" i="21" s="1"/>
  <c r="AE500" i="21"/>
  <c r="AE531" i="21"/>
  <c r="AF308" i="21"/>
  <c r="AF342" i="21" s="1"/>
  <c r="AG242" i="21" s="1"/>
  <c r="AE532" i="21"/>
  <c r="AF309" i="21"/>
  <c r="AF343" i="21" s="1"/>
  <c r="AG243" i="21" s="1"/>
  <c r="AE533" i="21"/>
  <c r="AF311" i="21"/>
  <c r="AF345" i="21" s="1"/>
  <c r="AG245" i="21" s="1"/>
  <c r="AE504" i="21"/>
  <c r="AE535" i="21"/>
  <c r="AF312" i="21"/>
  <c r="AF346" i="21" s="1"/>
  <c r="AG246" i="21" s="1"/>
  <c r="AF313" i="21"/>
  <c r="AF347" i="21" s="1"/>
  <c r="AG247" i="21" s="1"/>
  <c r="AE506" i="21"/>
  <c r="AE321" i="21"/>
  <c r="AE355" i="21" s="1"/>
  <c r="AF255" i="21" s="1"/>
  <c r="AD545" i="21"/>
  <c r="AE320" i="21"/>
  <c r="AE354" i="21" s="1"/>
  <c r="AF254" i="21" s="1"/>
  <c r="AD513" i="21"/>
  <c r="AE319" i="21"/>
  <c r="AE353" i="21" s="1"/>
  <c r="AF253" i="21" s="1"/>
  <c r="AD512" i="21"/>
  <c r="AE317" i="21"/>
  <c r="AE351" i="21" s="1"/>
  <c r="AF251" i="21" s="1"/>
  <c r="AD510" i="21"/>
  <c r="AE316" i="21"/>
  <c r="AE350" i="21" s="1"/>
  <c r="AF250" i="21" s="1"/>
  <c r="AD540" i="21"/>
  <c r="AE315" i="21"/>
  <c r="AE349" i="21" s="1"/>
  <c r="AF249" i="21" s="1"/>
  <c r="AD508" i="21"/>
  <c r="AE337" i="21"/>
  <c r="AE371" i="21" s="1"/>
  <c r="AF271" i="21" s="1"/>
  <c r="AD561" i="21"/>
  <c r="AE336" i="21"/>
  <c r="AE370" i="21" s="1"/>
  <c r="AF270" i="21" s="1"/>
  <c r="AD560" i="21"/>
  <c r="AE335" i="21"/>
  <c r="AE369" i="21" s="1"/>
  <c r="AF269" i="21" s="1"/>
  <c r="AD559" i="21"/>
  <c r="AE333" i="21"/>
  <c r="AE367" i="21" s="1"/>
  <c r="AF267" i="21" s="1"/>
  <c r="AD557" i="21"/>
  <c r="AE332" i="21"/>
  <c r="AE366" i="21" s="1"/>
  <c r="AF266" i="21" s="1"/>
  <c r="AD525" i="21"/>
  <c r="AE331" i="21"/>
  <c r="AE365" i="21" s="1"/>
  <c r="AF265" i="21" s="1"/>
  <c r="AD555" i="21"/>
  <c r="AD332" i="22"/>
  <c r="AD366" i="22" s="1"/>
  <c r="AE266" i="22" s="1"/>
  <c r="AC556" i="22"/>
  <c r="AD333" i="22"/>
  <c r="AD367" i="22" s="1"/>
  <c r="AE267" i="22" s="1"/>
  <c r="AC526" i="22"/>
  <c r="AD334" i="22"/>
  <c r="AD368" i="22" s="1"/>
  <c r="AE268" i="22" s="1"/>
  <c r="AD336" i="22"/>
  <c r="AD370" i="22" s="1"/>
  <c r="AE270" i="22" s="1"/>
  <c r="AD337" i="22"/>
  <c r="AD371" i="22" s="1"/>
  <c r="AE271" i="22" s="1"/>
  <c r="AC561" i="22"/>
  <c r="AD338" i="22"/>
  <c r="AD372" i="22" s="1"/>
  <c r="AE272" i="22" s="1"/>
  <c r="AC562" i="22"/>
  <c r="AD322" i="22"/>
  <c r="AD356" i="22" s="1"/>
  <c r="AE256" i="22" s="1"/>
  <c r="AD321" i="22"/>
  <c r="AD355" i="22" s="1"/>
  <c r="AE255" i="22" s="1"/>
  <c r="AC545" i="22"/>
  <c r="AD320" i="22"/>
  <c r="AD354" i="22" s="1"/>
  <c r="AE254" i="22" s="1"/>
  <c r="AC544" i="22"/>
  <c r="AD318" i="22"/>
  <c r="AD352" i="22" s="1"/>
  <c r="AE252" i="22" s="1"/>
  <c r="AC542" i="22"/>
  <c r="AD317" i="22"/>
  <c r="AD351" i="22" s="1"/>
  <c r="AE251" i="22" s="1"/>
  <c r="AD316" i="22"/>
  <c r="AD350" i="22" s="1"/>
  <c r="AE250" i="22" s="1"/>
  <c r="AE291" i="22"/>
  <c r="AE292" i="22"/>
  <c r="AE293" i="22"/>
  <c r="AE295" i="22"/>
  <c r="AE296" i="22"/>
  <c r="AE297" i="22"/>
  <c r="AE307" i="22"/>
  <c r="AE308" i="22"/>
  <c r="AE309" i="22"/>
  <c r="AE311" i="22"/>
  <c r="AE312" i="22"/>
  <c r="AE313" i="22"/>
  <c r="AU396" i="8"/>
  <c r="AU428" i="8" s="1"/>
  <c r="AQ395" i="8"/>
  <c r="AQ427" i="8" s="1"/>
  <c r="AU479" i="8"/>
  <c r="AU542" i="8" s="1"/>
  <c r="AU387" i="8"/>
  <c r="AU419" i="8" s="1"/>
  <c r="AU448" i="8"/>
  <c r="AU511" i="8" s="1"/>
  <c r="AR391" i="8"/>
  <c r="AR455" i="8" s="1"/>
  <c r="AR518" i="8" s="1"/>
  <c r="AO375" i="8"/>
  <c r="AO470" i="8" s="1"/>
  <c r="AO533" i="8" s="1"/>
  <c r="AU401" i="8"/>
  <c r="AU433" i="8" s="1"/>
  <c r="AR420" i="8"/>
  <c r="AR483" i="8"/>
  <c r="AR546" i="8" s="1"/>
  <c r="AR452" i="8"/>
  <c r="AR515" i="8" s="1"/>
  <c r="AQ415" i="8"/>
  <c r="AQ478" i="8"/>
  <c r="AQ541" i="8" s="1"/>
  <c r="AQ447" i="8"/>
  <c r="AQ510" i="8" s="1"/>
  <c r="AQ408" i="8"/>
  <c r="AQ471" i="8"/>
  <c r="AQ534" i="8" s="1"/>
  <c r="AQ440" i="8"/>
  <c r="AQ503" i="8" s="1"/>
  <c r="AX400" i="8"/>
  <c r="AR404" i="8"/>
  <c r="AR329" i="8"/>
  <c r="AR363" i="8" s="1"/>
  <c r="AS263" i="8" s="1"/>
  <c r="AU304" i="8"/>
  <c r="AV314" i="8"/>
  <c r="AV348" i="8" s="1"/>
  <c r="AW248" i="8" s="1"/>
  <c r="AR311" i="8"/>
  <c r="AR345" i="8" s="1"/>
  <c r="AS245" i="8" s="1"/>
  <c r="AR310" i="8"/>
  <c r="AR344" i="8" s="1"/>
  <c r="AS244" i="8" s="1"/>
  <c r="AW339" i="8"/>
  <c r="AW373" i="8" s="1"/>
  <c r="AX273" i="8" s="1"/>
  <c r="AV330" i="8"/>
  <c r="AV364" i="8" s="1"/>
  <c r="AW264" i="8" s="1"/>
  <c r="AW297" i="8" s="1"/>
  <c r="AR317" i="8"/>
  <c r="AR351" i="8" s="1"/>
  <c r="AS251" i="8" s="1"/>
  <c r="AY301" i="8"/>
  <c r="AT403" i="8"/>
  <c r="AS282" i="8"/>
  <c r="AS338" i="8"/>
  <c r="AS372" i="8" s="1"/>
  <c r="AT272" i="8" s="1"/>
  <c r="AS326" i="8"/>
  <c r="AS360" i="8" s="1"/>
  <c r="AT260" i="8" s="1"/>
  <c r="AP309" i="8"/>
  <c r="AP343" i="8" s="1"/>
  <c r="AQ243" i="8" s="1"/>
  <c r="AR323" i="8"/>
  <c r="AR357" i="8" s="1"/>
  <c r="AS257" i="8" s="1"/>
  <c r="AS290" i="8" s="1"/>
  <c r="AS322" i="8"/>
  <c r="AS356" i="8" s="1"/>
  <c r="AT256" i="8" s="1"/>
  <c r="AV321" i="8"/>
  <c r="AV355" i="8" s="1"/>
  <c r="AW255" i="8" s="1"/>
  <c r="AV318" i="8"/>
  <c r="AV352" i="8" s="1"/>
  <c r="AW252" i="8" s="1"/>
  <c r="AW285" i="8" s="1"/>
  <c r="AT300" i="8"/>
  <c r="AT319" i="8"/>
  <c r="AT353" i="8" s="1"/>
  <c r="AU253" i="8" s="1"/>
  <c r="AS292" i="8"/>
  <c r="AP331" i="8"/>
  <c r="AP365" i="8" s="1"/>
  <c r="AQ265" i="8" s="1"/>
  <c r="AV335" i="8"/>
  <c r="AV369" i="8" s="1"/>
  <c r="AW269" i="8" s="1"/>
  <c r="AT327" i="8"/>
  <c r="AT361" i="8" s="1"/>
  <c r="AU261" i="8" s="1"/>
  <c r="AS313" i="8"/>
  <c r="AS347" i="8" s="1"/>
  <c r="AT247" i="8" s="1"/>
  <c r="AS425" i="8" l="1"/>
  <c r="AS457" i="8"/>
  <c r="AS520" i="8" s="1"/>
  <c r="AQ421" i="8"/>
  <c r="AQ484" i="8"/>
  <c r="AQ547" i="8" s="1"/>
  <c r="AU444" i="8"/>
  <c r="AU507" i="8" s="1"/>
  <c r="AU475" i="8"/>
  <c r="AU538" i="8" s="1"/>
  <c r="AS494" i="8"/>
  <c r="AS557" i="8" s="1"/>
  <c r="AS463" i="8"/>
  <c r="AS526" i="8" s="1"/>
  <c r="AE397" i="21"/>
  <c r="AE492" i="21" s="1"/>
  <c r="AR445" i="8"/>
  <c r="AR508" i="8" s="1"/>
  <c r="AE488" i="21"/>
  <c r="AE551" i="21" s="1"/>
  <c r="AR413" i="8"/>
  <c r="AE425" i="21"/>
  <c r="AE455" i="21"/>
  <c r="AE518" i="21" s="1"/>
  <c r="AE486" i="21"/>
  <c r="AE549" i="21" s="1"/>
  <c r="AE453" i="21"/>
  <c r="AE516" i="21" s="1"/>
  <c r="AE398" i="21"/>
  <c r="AE430" i="21" s="1"/>
  <c r="AD426" i="22"/>
  <c r="AD422" i="22"/>
  <c r="AD487" i="22"/>
  <c r="AD550" i="22" s="1"/>
  <c r="AD456" i="22"/>
  <c r="AD519" i="22" s="1"/>
  <c r="AD485" i="22"/>
  <c r="AD548" i="22" s="1"/>
  <c r="AD476" i="22"/>
  <c r="AD539" i="22" s="1"/>
  <c r="AD507" i="22"/>
  <c r="AD570" i="22" s="1"/>
  <c r="AD505" i="22"/>
  <c r="AD568" i="22" s="1"/>
  <c r="AD442" i="22"/>
  <c r="AD490" i="22"/>
  <c r="AD553" i="22" s="1"/>
  <c r="AD470" i="22"/>
  <c r="AD533" i="22" s="1"/>
  <c r="AE402" i="21"/>
  <c r="AE497" i="21" s="1"/>
  <c r="AD458" i="22"/>
  <c r="AD521" i="22" s="1"/>
  <c r="AE426" i="21"/>
  <c r="AE458" i="21"/>
  <c r="AE521" i="21" s="1"/>
  <c r="AD501" i="22"/>
  <c r="AD564" i="22" s="1"/>
  <c r="AD428" i="22"/>
  <c r="AD388" i="22"/>
  <c r="AD483" i="22" s="1"/>
  <c r="AD460" i="22"/>
  <c r="AD523" i="22" s="1"/>
  <c r="AD486" i="22"/>
  <c r="AD549" i="22" s="1"/>
  <c r="AE386" i="21"/>
  <c r="AE418" i="21" s="1"/>
  <c r="AE454" i="21"/>
  <c r="AE517" i="21" s="1"/>
  <c r="AE484" i="21"/>
  <c r="AE547" i="21" s="1"/>
  <c r="AT385" i="8"/>
  <c r="AT480" i="8" s="1"/>
  <c r="AT543" i="8" s="1"/>
  <c r="AD455" i="22"/>
  <c r="AD518" i="22" s="1"/>
  <c r="AE401" i="21"/>
  <c r="AE496" i="21" s="1"/>
  <c r="AE427" i="21"/>
  <c r="AE459" i="21"/>
  <c r="AE522" i="21" s="1"/>
  <c r="AF375" i="21"/>
  <c r="AF470" i="21" s="1"/>
  <c r="AF378" i="21"/>
  <c r="AF442" i="21" s="1"/>
  <c r="AE381" i="21"/>
  <c r="AE476" i="21" s="1"/>
  <c r="AO407" i="8"/>
  <c r="AF374" i="21"/>
  <c r="AF469" i="21" s="1"/>
  <c r="AE485" i="21"/>
  <c r="AE548" i="21" s="1"/>
  <c r="AV387" i="8"/>
  <c r="AV419" i="8" s="1"/>
  <c r="AD384" i="22"/>
  <c r="AD416" i="22" s="1"/>
  <c r="AE382" i="21"/>
  <c r="AE446" i="21" s="1"/>
  <c r="AD399" i="22"/>
  <c r="AD463" i="22" s="1"/>
  <c r="AD386" i="22"/>
  <c r="AD418" i="22" s="1"/>
  <c r="AD403" i="22"/>
  <c r="AD467" i="22" s="1"/>
  <c r="AF379" i="21"/>
  <c r="AF443" i="21" s="1"/>
  <c r="AE385" i="21"/>
  <c r="AE449" i="21" s="1"/>
  <c r="AD387" i="22"/>
  <c r="AD451" i="22" s="1"/>
  <c r="AE399" i="21"/>
  <c r="AE494" i="21" s="1"/>
  <c r="AE403" i="21"/>
  <c r="AE498" i="21" s="1"/>
  <c r="AE383" i="21"/>
  <c r="AE415" i="21" s="1"/>
  <c r="AE387" i="21"/>
  <c r="AE482" i="21" s="1"/>
  <c r="AF377" i="21"/>
  <c r="AF472" i="21" s="1"/>
  <c r="AF373" i="21"/>
  <c r="AF405" i="21" s="1"/>
  <c r="AD427" i="22"/>
  <c r="AS388" i="8"/>
  <c r="AS420" i="8" s="1"/>
  <c r="AD402" i="22"/>
  <c r="AD466" i="22" s="1"/>
  <c r="AR423" i="8"/>
  <c r="AD443" i="22"/>
  <c r="AD475" i="22"/>
  <c r="AD538" i="22" s="1"/>
  <c r="AD400" i="22"/>
  <c r="AD464" i="22" s="1"/>
  <c r="AD472" i="22"/>
  <c r="AD535" i="22" s="1"/>
  <c r="AD503" i="22"/>
  <c r="AD566" i="22" s="1"/>
  <c r="AD471" i="22"/>
  <c r="AD534" i="22" s="1"/>
  <c r="AD439" i="22"/>
  <c r="AV396" i="8"/>
  <c r="AV428" i="8" s="1"/>
  <c r="AU491" i="8"/>
  <c r="AU554" i="8" s="1"/>
  <c r="AU460" i="8"/>
  <c r="AU523" i="8" s="1"/>
  <c r="AU482" i="8"/>
  <c r="AU545" i="8" s="1"/>
  <c r="AU451" i="8"/>
  <c r="AU514" i="8" s="1"/>
  <c r="AV380" i="8"/>
  <c r="AV412" i="8" s="1"/>
  <c r="AD404" i="22"/>
  <c r="AD468" i="22" s="1"/>
  <c r="AD383" i="22"/>
  <c r="AD415" i="22" s="1"/>
  <c r="AD398" i="22"/>
  <c r="AD493" i="22" s="1"/>
  <c r="AD382" i="22"/>
  <c r="AD477" i="22" s="1"/>
  <c r="AE346" i="22"/>
  <c r="AE380" i="22" s="1"/>
  <c r="AF280" i="22" s="1"/>
  <c r="AE345" i="22"/>
  <c r="AE379" i="22" s="1"/>
  <c r="AF279" i="22" s="1"/>
  <c r="AD569" i="22"/>
  <c r="AE344" i="22"/>
  <c r="AE378" i="22" s="1"/>
  <c r="AF278" i="22" s="1"/>
  <c r="AD537" i="22"/>
  <c r="AE342" i="22"/>
  <c r="AE376" i="22" s="1"/>
  <c r="AF276" i="22" s="1"/>
  <c r="AE341" i="22"/>
  <c r="AE375" i="22" s="1"/>
  <c r="AF275" i="22" s="1"/>
  <c r="AD565" i="22"/>
  <c r="AE340" i="22"/>
  <c r="AE374" i="22" s="1"/>
  <c r="AF274" i="22" s="1"/>
  <c r="AE330" i="22"/>
  <c r="AE364" i="22" s="1"/>
  <c r="AF264" i="22" s="1"/>
  <c r="AD554" i="22"/>
  <c r="AE329" i="22"/>
  <c r="AE363" i="22" s="1"/>
  <c r="AF263" i="22" s="1"/>
  <c r="AD522" i="22"/>
  <c r="AE328" i="22"/>
  <c r="AE362" i="22" s="1"/>
  <c r="AF262" i="22" s="1"/>
  <c r="AD552" i="22"/>
  <c r="AE326" i="22"/>
  <c r="AE360" i="22" s="1"/>
  <c r="AF260" i="22" s="1"/>
  <c r="AE325" i="22"/>
  <c r="AE359" i="22" s="1"/>
  <c r="AF259" i="22" s="1"/>
  <c r="AE324" i="22"/>
  <c r="AE358" i="22" s="1"/>
  <c r="AF258" i="22" s="1"/>
  <c r="AD517" i="22"/>
  <c r="AE283" i="22"/>
  <c r="AE284" i="22"/>
  <c r="AE285" i="22"/>
  <c r="AE287" i="22"/>
  <c r="AE288" i="22"/>
  <c r="AE289" i="22"/>
  <c r="AE305" i="22"/>
  <c r="AE304" i="22"/>
  <c r="AE303" i="22"/>
  <c r="AE301" i="22"/>
  <c r="AE300" i="22"/>
  <c r="AE299" i="22"/>
  <c r="AF298" i="21"/>
  <c r="AF299" i="21"/>
  <c r="AF300" i="21"/>
  <c r="AF302" i="21"/>
  <c r="AF303" i="21"/>
  <c r="AF304" i="21"/>
  <c r="AF282" i="21"/>
  <c r="AF283" i="21"/>
  <c r="AF284" i="21"/>
  <c r="AF286" i="21"/>
  <c r="AF287" i="21"/>
  <c r="AF288" i="21"/>
  <c r="AG280" i="21"/>
  <c r="AG279" i="21"/>
  <c r="AG278" i="21"/>
  <c r="AG276" i="21"/>
  <c r="AG275" i="21"/>
  <c r="AG274" i="21"/>
  <c r="AF329" i="21"/>
  <c r="AF363" i="21" s="1"/>
  <c r="AG263" i="21" s="1"/>
  <c r="AE553" i="21"/>
  <c r="AF328" i="21"/>
  <c r="AF362" i="21" s="1"/>
  <c r="AG262" i="21" s="1"/>
  <c r="AE552" i="21"/>
  <c r="AF327" i="21"/>
  <c r="AF361" i="21" s="1"/>
  <c r="AG261" i="21" s="1"/>
  <c r="AE520" i="21"/>
  <c r="AF325" i="21"/>
  <c r="AF359" i="21" s="1"/>
  <c r="AG259" i="21" s="1"/>
  <c r="AF324" i="21"/>
  <c r="AF358" i="21" s="1"/>
  <c r="AG258" i="21" s="1"/>
  <c r="AF323" i="21"/>
  <c r="AF357" i="21" s="1"/>
  <c r="AG257" i="21" s="1"/>
  <c r="AR395" i="8"/>
  <c r="AR459" i="8" s="1"/>
  <c r="AR389" i="8"/>
  <c r="AR421" i="8" s="1"/>
  <c r="AO439" i="8"/>
  <c r="AO502" i="8" s="1"/>
  <c r="AS392" i="8"/>
  <c r="AS487" i="8" s="1"/>
  <c r="AS550" i="8" s="1"/>
  <c r="AQ459" i="8"/>
  <c r="AQ522" i="8" s="1"/>
  <c r="AQ490" i="8"/>
  <c r="AQ553" i="8" s="1"/>
  <c r="AS404" i="8"/>
  <c r="AS499" i="8" s="1"/>
  <c r="AU496" i="8"/>
  <c r="AU559" i="8" s="1"/>
  <c r="AR377" i="8"/>
  <c r="AR409" i="8" s="1"/>
  <c r="AR486" i="8"/>
  <c r="AR549" i="8" s="1"/>
  <c r="AP375" i="8"/>
  <c r="AP407" i="8" s="1"/>
  <c r="AU465" i="8"/>
  <c r="AU528" i="8" s="1"/>
  <c r="AR376" i="8"/>
  <c r="AR408" i="8" s="1"/>
  <c r="AW405" i="8"/>
  <c r="AW500" i="8" s="1"/>
  <c r="AW563" i="8" s="1"/>
  <c r="AS379" i="8"/>
  <c r="AS411" i="8" s="1"/>
  <c r="AT393" i="8"/>
  <c r="AT488" i="8" s="1"/>
  <c r="AT551" i="8" s="1"/>
  <c r="AX432" i="8"/>
  <c r="AX495" i="8"/>
  <c r="AX558" i="8" s="1"/>
  <c r="AX464" i="8"/>
  <c r="AX527" i="8" s="1"/>
  <c r="AT435" i="8"/>
  <c r="AT498" i="8"/>
  <c r="AT561" i="8" s="1"/>
  <c r="AT467" i="8"/>
  <c r="AT530" i="8" s="1"/>
  <c r="AR436" i="8"/>
  <c r="AR499" i="8"/>
  <c r="AR562" i="8" s="1"/>
  <c r="AR468" i="8"/>
  <c r="AR531" i="8" s="1"/>
  <c r="AV401" i="8"/>
  <c r="AR383" i="8"/>
  <c r="AS315" i="8"/>
  <c r="AS349" i="8" s="1"/>
  <c r="AT249" i="8" s="1"/>
  <c r="AT282" i="8" s="1"/>
  <c r="AS284" i="8"/>
  <c r="AY334" i="8"/>
  <c r="AY368" i="8" s="1"/>
  <c r="AZ268" i="8" s="1"/>
  <c r="AW330" i="8"/>
  <c r="AW364" i="8" s="1"/>
  <c r="AX264" i="8" s="1"/>
  <c r="AX297" i="8" s="1"/>
  <c r="AS277" i="8"/>
  <c r="AS325" i="8"/>
  <c r="AS359" i="8" s="1"/>
  <c r="AT259" i="8" s="1"/>
  <c r="AW318" i="8"/>
  <c r="AW352" i="8" s="1"/>
  <c r="AX252" i="8" s="1"/>
  <c r="AX285" i="8" s="1"/>
  <c r="AT280" i="8"/>
  <c r="AS278" i="8"/>
  <c r="AW281" i="8"/>
  <c r="AX306" i="8"/>
  <c r="AQ276" i="8"/>
  <c r="AW302" i="8"/>
  <c r="AQ298" i="8"/>
  <c r="AT305" i="8"/>
  <c r="AU286" i="8"/>
  <c r="AT333" i="8"/>
  <c r="AT367" i="8" s="1"/>
  <c r="AU267" i="8" s="1"/>
  <c r="AU300" i="8" s="1"/>
  <c r="AV384" i="8"/>
  <c r="AW288" i="8"/>
  <c r="AT289" i="8"/>
  <c r="AS323" i="8"/>
  <c r="AS357" i="8" s="1"/>
  <c r="AT257" i="8" s="1"/>
  <c r="AU294" i="8"/>
  <c r="AT293" i="8"/>
  <c r="AU337" i="8"/>
  <c r="AU371" i="8" s="1"/>
  <c r="AV271" i="8" s="1"/>
  <c r="AV304" i="8" s="1"/>
  <c r="AP397" i="8"/>
  <c r="AS296" i="8"/>
  <c r="AE480" i="21" l="1"/>
  <c r="AE461" i="21"/>
  <c r="AE429" i="21"/>
  <c r="AE462" i="21"/>
  <c r="AE525" i="21" s="1"/>
  <c r="AE493" i="21"/>
  <c r="AF406" i="21"/>
  <c r="AE467" i="21"/>
  <c r="AE530" i="21" s="1"/>
  <c r="AV460" i="8"/>
  <c r="AV523" i="8" s="1"/>
  <c r="AF411" i="21"/>
  <c r="AE445" i="21"/>
  <c r="AE508" i="21" s="1"/>
  <c r="AF473" i="21"/>
  <c r="AF536" i="21" s="1"/>
  <c r="AT417" i="8"/>
  <c r="AF438" i="21"/>
  <c r="AF501" i="21" s="1"/>
  <c r="AE481" i="21"/>
  <c r="AE413" i="21"/>
  <c r="AF474" i="21"/>
  <c r="AF537" i="21" s="1"/>
  <c r="AE435" i="21"/>
  <c r="AE450" i="21"/>
  <c r="AE513" i="21" s="1"/>
  <c r="AF468" i="21"/>
  <c r="AF531" i="21" s="1"/>
  <c r="AF439" i="21"/>
  <c r="AF502" i="21" s="1"/>
  <c r="AT449" i="8"/>
  <c r="AT512" i="8" s="1"/>
  <c r="AV451" i="8"/>
  <c r="AV514" i="8" s="1"/>
  <c r="AV482" i="8"/>
  <c r="AV545" i="8" s="1"/>
  <c r="AS452" i="8"/>
  <c r="AS515" i="8" s="1"/>
  <c r="AS483" i="8"/>
  <c r="AS546" i="8" s="1"/>
  <c r="AE434" i="21"/>
  <c r="AE466" i="21"/>
  <c r="AE529" i="21" s="1"/>
  <c r="AE465" i="21"/>
  <c r="AD448" i="22"/>
  <c r="AD511" i="22" s="1"/>
  <c r="AD479" i="22"/>
  <c r="AD542" i="22" s="1"/>
  <c r="AD431" i="22"/>
  <c r="AD494" i="22"/>
  <c r="AD557" i="22" s="1"/>
  <c r="AD498" i="22"/>
  <c r="AD561" i="22" s="1"/>
  <c r="AD482" i="22"/>
  <c r="AD545" i="22" s="1"/>
  <c r="AF407" i="21"/>
  <c r="AR453" i="8"/>
  <c r="AR516" i="8" s="1"/>
  <c r="AE417" i="21"/>
  <c r="AV491" i="8"/>
  <c r="AV554" i="8" s="1"/>
  <c r="AE433" i="21"/>
  <c r="AF409" i="21"/>
  <c r="AF441" i="21"/>
  <c r="AF504" i="21" s="1"/>
  <c r="AE447" i="21"/>
  <c r="AE510" i="21" s="1"/>
  <c r="AD420" i="22"/>
  <c r="AE478" i="21"/>
  <c r="AE541" i="21" s="1"/>
  <c r="AD452" i="22"/>
  <c r="AD515" i="22" s="1"/>
  <c r="AF410" i="21"/>
  <c r="AE414" i="21"/>
  <c r="AE477" i="21"/>
  <c r="AE540" i="21" s="1"/>
  <c r="AD419" i="22"/>
  <c r="AE463" i="21"/>
  <c r="AE526" i="21" s="1"/>
  <c r="AS468" i="8"/>
  <c r="AS531" i="8" s="1"/>
  <c r="AD481" i="22"/>
  <c r="AD544" i="22" s="1"/>
  <c r="AE431" i="21"/>
  <c r="AE419" i="21"/>
  <c r="AF391" i="21"/>
  <c r="AF423" i="21" s="1"/>
  <c r="AF437" i="21"/>
  <c r="AF500" i="21" s="1"/>
  <c r="AE451" i="21"/>
  <c r="AE514" i="21" s="1"/>
  <c r="AE390" i="22"/>
  <c r="AE485" i="22" s="1"/>
  <c r="AD432" i="22"/>
  <c r="AS436" i="8"/>
  <c r="AV444" i="8"/>
  <c r="AV507" i="8" s="1"/>
  <c r="AV475" i="8"/>
  <c r="AV538" i="8" s="1"/>
  <c r="AF395" i="21"/>
  <c r="AF490" i="21" s="1"/>
  <c r="AR484" i="8"/>
  <c r="AR547" i="8" s="1"/>
  <c r="AE406" i="22"/>
  <c r="AE470" i="22" s="1"/>
  <c r="AF394" i="21"/>
  <c r="AF489" i="21" s="1"/>
  <c r="AD495" i="22"/>
  <c r="AD558" i="22" s="1"/>
  <c r="AD497" i="22"/>
  <c r="AD560" i="22" s="1"/>
  <c r="AD450" i="22"/>
  <c r="AD513" i="22" s="1"/>
  <c r="AE391" i="22"/>
  <c r="AE486" i="22" s="1"/>
  <c r="AE396" i="22"/>
  <c r="AE491" i="22" s="1"/>
  <c r="AF390" i="21"/>
  <c r="AF485" i="21" s="1"/>
  <c r="AD435" i="22"/>
  <c r="AE410" i="22"/>
  <c r="AE474" i="22" s="1"/>
  <c r="AE394" i="22"/>
  <c r="AE426" i="22" s="1"/>
  <c r="AF389" i="21"/>
  <c r="AF484" i="21" s="1"/>
  <c r="AF393" i="21"/>
  <c r="AF488" i="21" s="1"/>
  <c r="AE395" i="22"/>
  <c r="AE459" i="22" s="1"/>
  <c r="AE408" i="22"/>
  <c r="AE503" i="22" s="1"/>
  <c r="AS456" i="8"/>
  <c r="AS519" i="8" s="1"/>
  <c r="AD434" i="22"/>
  <c r="AS424" i="8"/>
  <c r="AE412" i="22"/>
  <c r="AE507" i="22" s="1"/>
  <c r="AE411" i="22"/>
  <c r="AE506" i="22" s="1"/>
  <c r="AD430" i="22"/>
  <c r="AD447" i="22"/>
  <c r="AD510" i="22" s="1"/>
  <c r="AD478" i="22"/>
  <c r="AD541" i="22" s="1"/>
  <c r="AD436" i="22"/>
  <c r="AD414" i="22"/>
  <c r="AD462" i="22"/>
  <c r="AD525" i="22" s="1"/>
  <c r="AD499" i="22"/>
  <c r="AD562" i="22" s="1"/>
  <c r="AD446" i="22"/>
  <c r="AD509" i="22" s="1"/>
  <c r="AR522" i="8"/>
  <c r="AR490" i="8"/>
  <c r="AR553" i="8" s="1"/>
  <c r="AR427" i="8"/>
  <c r="AE392" i="22"/>
  <c r="AE456" i="22" s="1"/>
  <c r="AE407" i="22"/>
  <c r="AE502" i="22" s="1"/>
  <c r="AG290" i="21"/>
  <c r="AG291" i="21"/>
  <c r="AG292" i="21"/>
  <c r="AG294" i="21"/>
  <c r="AG295" i="21"/>
  <c r="AG296" i="21"/>
  <c r="AG307" i="21"/>
  <c r="AG341" i="21" s="1"/>
  <c r="AH241" i="21" s="1"/>
  <c r="AG308" i="21"/>
  <c r="AG342" i="21" s="1"/>
  <c r="AH242" i="21" s="1"/>
  <c r="AF532" i="21"/>
  <c r="AG309" i="21"/>
  <c r="AG343" i="21" s="1"/>
  <c r="AH243" i="21" s="1"/>
  <c r="AF533" i="21"/>
  <c r="AG311" i="21"/>
  <c r="AG345" i="21" s="1"/>
  <c r="AH245" i="21" s="1"/>
  <c r="AF535" i="21"/>
  <c r="AG312" i="21"/>
  <c r="AG346" i="21" s="1"/>
  <c r="AH246" i="21" s="1"/>
  <c r="AF505" i="21"/>
  <c r="AG313" i="21"/>
  <c r="AG347" i="21" s="1"/>
  <c r="AH247" i="21" s="1"/>
  <c r="AF506" i="21"/>
  <c r="AF321" i="21"/>
  <c r="AF355" i="21" s="1"/>
  <c r="AG255" i="21" s="1"/>
  <c r="AE545" i="21"/>
  <c r="AF320" i="21"/>
  <c r="AF354" i="21" s="1"/>
  <c r="AG254" i="21" s="1"/>
  <c r="AE544" i="21"/>
  <c r="AF319" i="21"/>
  <c r="AF353" i="21" s="1"/>
  <c r="AG253" i="21" s="1"/>
  <c r="AE512" i="21"/>
  <c r="AE543" i="21"/>
  <c r="AF317" i="21"/>
  <c r="AF351" i="21" s="1"/>
  <c r="AG251" i="21" s="1"/>
  <c r="AF316" i="21"/>
  <c r="AF350" i="21" s="1"/>
  <c r="AG250" i="21" s="1"/>
  <c r="AE509" i="21"/>
  <c r="AF315" i="21"/>
  <c r="AF349" i="21" s="1"/>
  <c r="AG249" i="21" s="1"/>
  <c r="AE539" i="21"/>
  <c r="AF337" i="21"/>
  <c r="AF371" i="21" s="1"/>
  <c r="AG271" i="21" s="1"/>
  <c r="AE561" i="21"/>
  <c r="AF336" i="21"/>
  <c r="AF370" i="21" s="1"/>
  <c r="AG270" i="21" s="1"/>
  <c r="AE560" i="21"/>
  <c r="AF335" i="21"/>
  <c r="AF369" i="21" s="1"/>
  <c r="AG269" i="21" s="1"/>
  <c r="AE528" i="21"/>
  <c r="AE559" i="21"/>
  <c r="AF333" i="21"/>
  <c r="AF367" i="21" s="1"/>
  <c r="AG267" i="21" s="1"/>
  <c r="AE557" i="21"/>
  <c r="AF332" i="21"/>
  <c r="AF366" i="21" s="1"/>
  <c r="AG266" i="21" s="1"/>
  <c r="AE556" i="21"/>
  <c r="AF331" i="21"/>
  <c r="AF365" i="21" s="1"/>
  <c r="AG265" i="21" s="1"/>
  <c r="AE524" i="21"/>
  <c r="AE555" i="21"/>
  <c r="AE332" i="22"/>
  <c r="AE366" i="22" s="1"/>
  <c r="AF266" i="22" s="1"/>
  <c r="AD556" i="22"/>
  <c r="AE333" i="22"/>
  <c r="AE367" i="22" s="1"/>
  <c r="AF267" i="22" s="1"/>
  <c r="AD526" i="22"/>
  <c r="AE334" i="22"/>
  <c r="AE368" i="22" s="1"/>
  <c r="AF268" i="22" s="1"/>
  <c r="AD527" i="22"/>
  <c r="AE336" i="22"/>
  <c r="AE370" i="22" s="1"/>
  <c r="AF270" i="22" s="1"/>
  <c r="AD529" i="22"/>
  <c r="AE337" i="22"/>
  <c r="AE371" i="22" s="1"/>
  <c r="AF271" i="22" s="1"/>
  <c r="AD530" i="22"/>
  <c r="AE338" i="22"/>
  <c r="AE372" i="22" s="1"/>
  <c r="AF272" i="22" s="1"/>
  <c r="AD531" i="22"/>
  <c r="AE322" i="22"/>
  <c r="AE356" i="22" s="1"/>
  <c r="AF256" i="22" s="1"/>
  <c r="AD546" i="22"/>
  <c r="AE321" i="22"/>
  <c r="AE355" i="22" s="1"/>
  <c r="AF255" i="22" s="1"/>
  <c r="AD514" i="22"/>
  <c r="AE320" i="22"/>
  <c r="AE354" i="22" s="1"/>
  <c r="AF254" i="22" s="1"/>
  <c r="AE318" i="22"/>
  <c r="AE352" i="22" s="1"/>
  <c r="AF252" i="22" s="1"/>
  <c r="AE317" i="22"/>
  <c r="AE351" i="22" s="1"/>
  <c r="AF251" i="22" s="1"/>
  <c r="AE316" i="22"/>
  <c r="AE350" i="22" s="1"/>
  <c r="AF250" i="22" s="1"/>
  <c r="AD540" i="22"/>
  <c r="AF291" i="22"/>
  <c r="AF292" i="22"/>
  <c r="AF293" i="22"/>
  <c r="AF295" i="22"/>
  <c r="AF296" i="22"/>
  <c r="AF297" i="22"/>
  <c r="AF307" i="22"/>
  <c r="AF308" i="22"/>
  <c r="AF309" i="22"/>
  <c r="AF311" i="22"/>
  <c r="AF312" i="22"/>
  <c r="AF313" i="22"/>
  <c r="AS391" i="8"/>
  <c r="AS486" i="8" s="1"/>
  <c r="AS549" i="8" s="1"/>
  <c r="AS443" i="8"/>
  <c r="AS506" i="8" s="1"/>
  <c r="AS474" i="8"/>
  <c r="AS537" i="8" s="1"/>
  <c r="AP439" i="8"/>
  <c r="AP502" i="8" s="1"/>
  <c r="AW396" i="8"/>
  <c r="AW460" i="8" s="1"/>
  <c r="AR441" i="8"/>
  <c r="AR504" i="8" s="1"/>
  <c r="AR472" i="8"/>
  <c r="AR535" i="8" s="1"/>
  <c r="AP470" i="8"/>
  <c r="AP533" i="8" s="1"/>
  <c r="AT425" i="8"/>
  <c r="AW469" i="8"/>
  <c r="AW532" i="8" s="1"/>
  <c r="AT457" i="8"/>
  <c r="AT520" i="8" s="1"/>
  <c r="AR440" i="8"/>
  <c r="AR503" i="8" s="1"/>
  <c r="AR471" i="8"/>
  <c r="AR534" i="8" s="1"/>
  <c r="AW437" i="8"/>
  <c r="AU403" i="8"/>
  <c r="AU498" i="8" s="1"/>
  <c r="AU561" i="8" s="1"/>
  <c r="AS562" i="8"/>
  <c r="AS381" i="8"/>
  <c r="AS413" i="8" s="1"/>
  <c r="AV416" i="8"/>
  <c r="AV479" i="8"/>
  <c r="AV542" i="8" s="1"/>
  <c r="AV448" i="8"/>
  <c r="AV511" i="8" s="1"/>
  <c r="AP429" i="8"/>
  <c r="AP492" i="8"/>
  <c r="AP555" i="8" s="1"/>
  <c r="AP461" i="8"/>
  <c r="AP524" i="8" s="1"/>
  <c r="AV433" i="8"/>
  <c r="AV496" i="8"/>
  <c r="AV559" i="8" s="1"/>
  <c r="AV465" i="8"/>
  <c r="AV528" i="8" s="1"/>
  <c r="AR415" i="8"/>
  <c r="AR478" i="8"/>
  <c r="AR541" i="8" s="1"/>
  <c r="AR447" i="8"/>
  <c r="AR510" i="8" s="1"/>
  <c r="AY400" i="8"/>
  <c r="AT399" i="8"/>
  <c r="AT322" i="8"/>
  <c r="AT356" i="8" s="1"/>
  <c r="AU256" i="8" s="1"/>
  <c r="AU289" i="8" s="1"/>
  <c r="AW314" i="8"/>
  <c r="AW348" i="8" s="1"/>
  <c r="AX248" i="8" s="1"/>
  <c r="AX318" i="8"/>
  <c r="AX352" i="8" s="1"/>
  <c r="AY252" i="8" s="1"/>
  <c r="AS311" i="8"/>
  <c r="AS345" i="8" s="1"/>
  <c r="AT245" i="8" s="1"/>
  <c r="AU333" i="8"/>
  <c r="AU367" i="8" s="1"/>
  <c r="AV267" i="8" s="1"/>
  <c r="AV300" i="8" s="1"/>
  <c r="AT313" i="8"/>
  <c r="AT347" i="8" s="1"/>
  <c r="AU247" i="8" s="1"/>
  <c r="AU280" i="8" s="1"/>
  <c r="AT292" i="8"/>
  <c r="AS310" i="8"/>
  <c r="AS344" i="8" s="1"/>
  <c r="AT244" i="8" s="1"/>
  <c r="AQ331" i="8"/>
  <c r="AQ365" i="8" s="1"/>
  <c r="AR265" i="8" s="1"/>
  <c r="AV337" i="8"/>
  <c r="AV371" i="8" s="1"/>
  <c r="AW271" i="8" s="1"/>
  <c r="AW304" i="8" s="1"/>
  <c r="AS317" i="8"/>
  <c r="AS351" i="8" s="1"/>
  <c r="AT251" i="8" s="1"/>
  <c r="AT290" i="8"/>
  <c r="AS329" i="8"/>
  <c r="AS363" i="8" s="1"/>
  <c r="AT263" i="8" s="1"/>
  <c r="AT296" i="8" s="1"/>
  <c r="AX330" i="8"/>
  <c r="AX364" i="8" s="1"/>
  <c r="AY264" i="8" s="1"/>
  <c r="AZ301" i="8"/>
  <c r="AT326" i="8"/>
  <c r="AT360" i="8" s="1"/>
  <c r="AU260" i="8" s="1"/>
  <c r="AU327" i="8"/>
  <c r="AU361" i="8" s="1"/>
  <c r="AV261" i="8" s="1"/>
  <c r="AV294" i="8" s="1"/>
  <c r="AW321" i="8"/>
  <c r="AW355" i="8" s="1"/>
  <c r="AX255" i="8" s="1"/>
  <c r="AX288" i="8" s="1"/>
  <c r="AW384" i="8"/>
  <c r="AU319" i="8"/>
  <c r="AU353" i="8" s="1"/>
  <c r="AV253" i="8" s="1"/>
  <c r="AV286" i="8" s="1"/>
  <c r="AT338" i="8"/>
  <c r="AT372" i="8" s="1"/>
  <c r="AU272" i="8" s="1"/>
  <c r="AU305" i="8" s="1"/>
  <c r="AW335" i="8"/>
  <c r="AW369" i="8" s="1"/>
  <c r="AX269" i="8" s="1"/>
  <c r="AQ309" i="8"/>
  <c r="AQ343" i="8" s="1"/>
  <c r="AR243" i="8" s="1"/>
  <c r="AS389" i="8"/>
  <c r="AX339" i="8"/>
  <c r="AX373" i="8" s="1"/>
  <c r="AY273" i="8" s="1"/>
  <c r="AT315" i="8"/>
  <c r="AT349" i="8" s="1"/>
  <c r="AU249" i="8" s="1"/>
  <c r="AW523" i="8" l="1"/>
  <c r="AF455" i="21"/>
  <c r="AF518" i="21" s="1"/>
  <c r="AF486" i="21"/>
  <c r="AF421" i="21"/>
  <c r="AF458" i="21"/>
  <c r="AE489" i="22"/>
  <c r="AE552" i="22" s="1"/>
  <c r="AF401" i="21"/>
  <c r="AE458" i="22"/>
  <c r="AE521" i="22" s="1"/>
  <c r="AF459" i="21"/>
  <c r="AF522" i="21" s="1"/>
  <c r="AF426" i="21"/>
  <c r="AE490" i="22"/>
  <c r="AE553" i="22" s="1"/>
  <c r="AF427" i="21"/>
  <c r="AE505" i="22"/>
  <c r="AE568" i="22" s="1"/>
  <c r="AE440" i="22"/>
  <c r="AE472" i="22"/>
  <c r="AE535" i="22" s="1"/>
  <c r="AE454" i="22"/>
  <c r="AE517" i="22" s="1"/>
  <c r="AE422" i="22"/>
  <c r="AE438" i="22"/>
  <c r="AE423" i="22"/>
  <c r="AE501" i="22"/>
  <c r="AE564" i="22" s="1"/>
  <c r="AE427" i="22"/>
  <c r="AE460" i="22"/>
  <c r="AE523" i="22" s="1"/>
  <c r="AE386" i="22"/>
  <c r="AE418" i="22" s="1"/>
  <c r="AE455" i="22"/>
  <c r="AE518" i="22" s="1"/>
  <c r="AE428" i="22"/>
  <c r="AF422" i="21"/>
  <c r="AE444" i="22"/>
  <c r="AE476" i="22"/>
  <c r="AE539" i="22" s="1"/>
  <c r="AF454" i="21"/>
  <c r="AF517" i="21" s="1"/>
  <c r="AF453" i="21"/>
  <c r="AF516" i="21" s="1"/>
  <c r="AE442" i="22"/>
  <c r="AG379" i="21"/>
  <c r="AG411" i="21" s="1"/>
  <c r="AF403" i="21"/>
  <c r="AF498" i="21" s="1"/>
  <c r="AE384" i="22"/>
  <c r="AE479" i="22" s="1"/>
  <c r="AF457" i="21"/>
  <c r="AF520" i="21" s="1"/>
  <c r="AG377" i="21"/>
  <c r="AG472" i="21" s="1"/>
  <c r="AF387" i="21"/>
  <c r="AF482" i="21" s="1"/>
  <c r="AF385" i="21"/>
  <c r="AF480" i="21" s="1"/>
  <c r="AF425" i="21"/>
  <c r="AF381" i="21"/>
  <c r="AF476" i="21" s="1"/>
  <c r="AE387" i="22"/>
  <c r="AE482" i="22" s="1"/>
  <c r="AF397" i="21"/>
  <c r="AF461" i="21" s="1"/>
  <c r="AG373" i="21"/>
  <c r="AG437" i="21" s="1"/>
  <c r="AF383" i="21"/>
  <c r="AF447" i="21" s="1"/>
  <c r="AX396" i="8"/>
  <c r="AX491" i="8" s="1"/>
  <c r="AF399" i="21"/>
  <c r="AF431" i="21" s="1"/>
  <c r="AG375" i="21"/>
  <c r="AG407" i="21" s="1"/>
  <c r="AE399" i="22"/>
  <c r="AE463" i="22" s="1"/>
  <c r="AF398" i="21"/>
  <c r="AF493" i="21" s="1"/>
  <c r="AF402" i="21"/>
  <c r="AF497" i="21" s="1"/>
  <c r="AF382" i="21"/>
  <c r="AF477" i="21" s="1"/>
  <c r="AF386" i="21"/>
  <c r="AF481" i="21" s="1"/>
  <c r="AG378" i="21"/>
  <c r="AG410" i="21" s="1"/>
  <c r="AG374" i="21"/>
  <c r="AG438" i="21" s="1"/>
  <c r="AW387" i="8"/>
  <c r="AW419" i="8" s="1"/>
  <c r="AE398" i="22"/>
  <c r="AE462" i="22" s="1"/>
  <c r="AT392" i="8"/>
  <c r="AT424" i="8" s="1"/>
  <c r="AT379" i="8"/>
  <c r="AT474" i="8" s="1"/>
  <c r="AT537" i="8" s="1"/>
  <c r="AS423" i="8"/>
  <c r="AS455" i="8"/>
  <c r="AS518" i="8" s="1"/>
  <c r="AE475" i="22"/>
  <c r="AE538" i="22" s="1"/>
  <c r="AE443" i="22"/>
  <c r="AE404" i="22"/>
  <c r="AE499" i="22" s="1"/>
  <c r="AE439" i="22"/>
  <c r="AE471" i="22"/>
  <c r="AE534" i="22" s="1"/>
  <c r="AE424" i="22"/>
  <c r="AE400" i="22"/>
  <c r="AE495" i="22" s="1"/>
  <c r="AW428" i="8"/>
  <c r="AW491" i="8"/>
  <c r="AW554" i="8" s="1"/>
  <c r="AE388" i="22"/>
  <c r="AE420" i="22" s="1"/>
  <c r="AE403" i="22"/>
  <c r="AE467" i="22" s="1"/>
  <c r="AE487" i="22"/>
  <c r="AE550" i="22" s="1"/>
  <c r="AE382" i="22"/>
  <c r="AE414" i="22" s="1"/>
  <c r="AE402" i="22"/>
  <c r="AE497" i="22" s="1"/>
  <c r="AE383" i="22"/>
  <c r="AE415" i="22" s="1"/>
  <c r="AF346" i="22"/>
  <c r="AF380" i="22" s="1"/>
  <c r="AG280" i="22" s="1"/>
  <c r="AE570" i="22"/>
  <c r="AF345" i="22"/>
  <c r="AF379" i="22" s="1"/>
  <c r="AG279" i="22" s="1"/>
  <c r="AE569" i="22"/>
  <c r="AF344" i="22"/>
  <c r="AF378" i="22" s="1"/>
  <c r="AG278" i="22" s="1"/>
  <c r="AE537" i="22"/>
  <c r="AF342" i="22"/>
  <c r="AF376" i="22" s="1"/>
  <c r="AG276" i="22" s="1"/>
  <c r="AE566" i="22"/>
  <c r="AF341" i="22"/>
  <c r="AF375" i="22" s="1"/>
  <c r="AG275" i="22" s="1"/>
  <c r="AE565" i="22"/>
  <c r="AF340" i="22"/>
  <c r="AF374" i="22" s="1"/>
  <c r="AG274" i="22" s="1"/>
  <c r="AE533" i="22"/>
  <c r="AF330" i="22"/>
  <c r="AF364" i="22" s="1"/>
  <c r="AG264" i="22" s="1"/>
  <c r="AE554" i="22"/>
  <c r="AF329" i="22"/>
  <c r="AF363" i="22" s="1"/>
  <c r="AG263" i="22" s="1"/>
  <c r="AE522" i="22"/>
  <c r="AF328" i="22"/>
  <c r="AF362" i="22" s="1"/>
  <c r="AG262" i="22" s="1"/>
  <c r="AF326" i="22"/>
  <c r="AF360" i="22" s="1"/>
  <c r="AG260" i="22" s="1"/>
  <c r="AE519" i="22"/>
  <c r="AF325" i="22"/>
  <c r="AF359" i="22" s="1"/>
  <c r="AG259" i="22" s="1"/>
  <c r="AE549" i="22"/>
  <c r="AF324" i="22"/>
  <c r="AF358" i="22" s="1"/>
  <c r="AG258" i="22" s="1"/>
  <c r="AE548" i="22"/>
  <c r="AF283" i="22"/>
  <c r="AF284" i="22"/>
  <c r="AF285" i="22"/>
  <c r="AF287" i="22"/>
  <c r="AF288" i="22"/>
  <c r="AF289" i="22"/>
  <c r="AF305" i="22"/>
  <c r="AF304" i="22"/>
  <c r="AF303" i="22"/>
  <c r="AF301" i="22"/>
  <c r="AF300" i="22"/>
  <c r="AF299" i="22"/>
  <c r="AG298" i="21"/>
  <c r="AG299" i="21"/>
  <c r="AG300" i="21"/>
  <c r="AF496" i="21"/>
  <c r="AF465" i="21"/>
  <c r="AF433" i="21"/>
  <c r="AG302" i="21"/>
  <c r="AG303" i="21"/>
  <c r="AG304" i="21"/>
  <c r="AG282" i="21"/>
  <c r="AG283" i="21"/>
  <c r="AG284" i="21"/>
  <c r="AG286" i="21"/>
  <c r="AG287" i="21"/>
  <c r="AG288" i="21"/>
  <c r="AH280" i="21"/>
  <c r="AH279" i="21"/>
  <c r="AH278" i="21"/>
  <c r="AH276" i="21"/>
  <c r="AH275" i="21"/>
  <c r="AH274" i="21"/>
  <c r="AG329" i="21"/>
  <c r="AG363" i="21" s="1"/>
  <c r="AH263" i="21" s="1"/>
  <c r="AF553" i="21"/>
  <c r="AG328" i="21"/>
  <c r="AG362" i="21" s="1"/>
  <c r="AH262" i="21" s="1"/>
  <c r="AF521" i="21"/>
  <c r="AF552" i="21"/>
  <c r="AG327" i="21"/>
  <c r="AG361" i="21" s="1"/>
  <c r="AH261" i="21" s="1"/>
  <c r="AF551" i="21"/>
  <c r="AG325" i="21"/>
  <c r="AG359" i="21" s="1"/>
  <c r="AH259" i="21" s="1"/>
  <c r="AF549" i="21"/>
  <c r="AG324" i="21"/>
  <c r="AG358" i="21" s="1"/>
  <c r="AH258" i="21" s="1"/>
  <c r="AF548" i="21"/>
  <c r="AG323" i="21"/>
  <c r="AG357" i="21" s="1"/>
  <c r="AH257" i="21" s="1"/>
  <c r="AF547" i="21"/>
  <c r="AU467" i="8"/>
  <c r="AU530" i="8" s="1"/>
  <c r="AU399" i="8"/>
  <c r="AU431" i="8" s="1"/>
  <c r="AU435" i="8"/>
  <c r="AW380" i="8"/>
  <c r="AW412" i="8" s="1"/>
  <c r="AS445" i="8"/>
  <c r="AS508" i="8" s="1"/>
  <c r="AV403" i="8"/>
  <c r="AV498" i="8" s="1"/>
  <c r="AV561" i="8" s="1"/>
  <c r="AT388" i="8"/>
  <c r="AT452" i="8" s="1"/>
  <c r="AT515" i="8" s="1"/>
  <c r="AT381" i="8"/>
  <c r="AT413" i="8" s="1"/>
  <c r="AS476" i="8"/>
  <c r="AS539" i="8" s="1"/>
  <c r="AS377" i="8"/>
  <c r="AS409" i="8" s="1"/>
  <c r="AS376" i="8"/>
  <c r="AQ375" i="8"/>
  <c r="AQ407" i="8" s="1"/>
  <c r="AU393" i="8"/>
  <c r="AU457" i="8" s="1"/>
  <c r="AU520" i="8" s="1"/>
  <c r="AX405" i="8"/>
  <c r="AX469" i="8" s="1"/>
  <c r="AX532" i="8" s="1"/>
  <c r="AQ397" i="8"/>
  <c r="AQ461" i="8" s="1"/>
  <c r="AQ524" i="8" s="1"/>
  <c r="AX384" i="8"/>
  <c r="AY432" i="8"/>
  <c r="AY464" i="8"/>
  <c r="AY527" i="8" s="1"/>
  <c r="AY495" i="8"/>
  <c r="AY558" i="8" s="1"/>
  <c r="AS421" i="8"/>
  <c r="AS484" i="8"/>
  <c r="AS547" i="8" s="1"/>
  <c r="AS453" i="8"/>
  <c r="AS516" i="8" s="1"/>
  <c r="AW416" i="8"/>
  <c r="AW448" i="8"/>
  <c r="AW511" i="8" s="1"/>
  <c r="AW479" i="8"/>
  <c r="AW542" i="8" s="1"/>
  <c r="AT431" i="8"/>
  <c r="AT494" i="8"/>
  <c r="AT557" i="8" s="1"/>
  <c r="AT463" i="8"/>
  <c r="AT526" i="8" s="1"/>
  <c r="AW401" i="8"/>
  <c r="AS395" i="8"/>
  <c r="AS383" i="8"/>
  <c r="AW337" i="8"/>
  <c r="AW371" i="8" s="1"/>
  <c r="AX271" i="8" s="1"/>
  <c r="AX304" i="8" s="1"/>
  <c r="AR298" i="8"/>
  <c r="AT277" i="8"/>
  <c r="AU313" i="8"/>
  <c r="AU347" i="8" s="1"/>
  <c r="AV247" i="8" s="1"/>
  <c r="AU338" i="8"/>
  <c r="AU372" i="8" s="1"/>
  <c r="AV272" i="8" s="1"/>
  <c r="AV305" i="8" s="1"/>
  <c r="AU385" i="8"/>
  <c r="AX321" i="8"/>
  <c r="AX355" i="8" s="1"/>
  <c r="AY255" i="8" s="1"/>
  <c r="AU293" i="8"/>
  <c r="AZ334" i="8"/>
  <c r="AZ368" i="8" s="1"/>
  <c r="BA268" i="8" s="1"/>
  <c r="AT278" i="8"/>
  <c r="AT323" i="8"/>
  <c r="AT357" i="8" s="1"/>
  <c r="AU257" i="8" s="1"/>
  <c r="AX281" i="8"/>
  <c r="AV319" i="8"/>
  <c r="AV353" i="8" s="1"/>
  <c r="AW253" i="8" s="1"/>
  <c r="AT325" i="8"/>
  <c r="AT359" i="8" s="1"/>
  <c r="AU259" i="8" s="1"/>
  <c r="AU282" i="8"/>
  <c r="AY306" i="8"/>
  <c r="AY285" i="8"/>
  <c r="AX302" i="8"/>
  <c r="AV327" i="8"/>
  <c r="AV361" i="8" s="1"/>
  <c r="AW261" i="8" s="1"/>
  <c r="AV333" i="8"/>
  <c r="AV367" i="8" s="1"/>
  <c r="AW267" i="8" s="1"/>
  <c r="AY297" i="8"/>
  <c r="AT329" i="8"/>
  <c r="AT363" i="8" s="1"/>
  <c r="AU263" i="8" s="1"/>
  <c r="AU296" i="8" s="1"/>
  <c r="AR276" i="8"/>
  <c r="AT404" i="8"/>
  <c r="AT284" i="8"/>
  <c r="AU322" i="8"/>
  <c r="AU356" i="8" s="1"/>
  <c r="AV256" i="8" s="1"/>
  <c r="AV289" i="8" s="1"/>
  <c r="AG474" i="21" l="1"/>
  <c r="AG469" i="21"/>
  <c r="AG532" i="21" s="1"/>
  <c r="AF492" i="21"/>
  <c r="AF555" i="21" s="1"/>
  <c r="AF450" i="21"/>
  <c r="AF513" i="21" s="1"/>
  <c r="AF449" i="21"/>
  <c r="AG442" i="21"/>
  <c r="AG505" i="21" s="1"/>
  <c r="AG473" i="21"/>
  <c r="AG536" i="21" s="1"/>
  <c r="AG439" i="21"/>
  <c r="AG502" i="21" s="1"/>
  <c r="AG409" i="21"/>
  <c r="AG441" i="21"/>
  <c r="AG504" i="21" s="1"/>
  <c r="AF417" i="21"/>
  <c r="AG405" i="21"/>
  <c r="AF478" i="21"/>
  <c r="AF541" i="21" s="1"/>
  <c r="AG468" i="21"/>
  <c r="AG531" i="21" s="1"/>
  <c r="AG443" i="21"/>
  <c r="AG506" i="21" s="1"/>
  <c r="AF463" i="21"/>
  <c r="AF526" i="21" s="1"/>
  <c r="AF494" i="21"/>
  <c r="AF557" i="21" s="1"/>
  <c r="AF435" i="21"/>
  <c r="AW482" i="8"/>
  <c r="AW545" i="8" s="1"/>
  <c r="AE481" i="22"/>
  <c r="AE544" i="22" s="1"/>
  <c r="AT443" i="8"/>
  <c r="AT506" i="8" s="1"/>
  <c r="AG470" i="21"/>
  <c r="AF415" i="21"/>
  <c r="AF413" i="21"/>
  <c r="AF445" i="21"/>
  <c r="AF508" i="21" s="1"/>
  <c r="AX460" i="8"/>
  <c r="AX523" i="8" s="1"/>
  <c r="AX428" i="8"/>
  <c r="AW451" i="8"/>
  <c r="AW514" i="8" s="1"/>
  <c r="AF434" i="21"/>
  <c r="AE450" i="22"/>
  <c r="AE513" i="22" s="1"/>
  <c r="AF396" i="22"/>
  <c r="AF428" i="22" s="1"/>
  <c r="AX554" i="8"/>
  <c r="AE494" i="22"/>
  <c r="AE557" i="22" s="1"/>
  <c r="AE419" i="22"/>
  <c r="AE451" i="22"/>
  <c r="AE514" i="22" s="1"/>
  <c r="AE448" i="22"/>
  <c r="AE511" i="22" s="1"/>
  <c r="AE416" i="22"/>
  <c r="AT411" i="8"/>
  <c r="AF429" i="21"/>
  <c r="AF467" i="21"/>
  <c r="AF530" i="21" s="1"/>
  <c r="AG406" i="21"/>
  <c r="AF418" i="21"/>
  <c r="AF466" i="21"/>
  <c r="AF529" i="21" s="1"/>
  <c r="AE477" i="22"/>
  <c r="AE540" i="22" s="1"/>
  <c r="AF419" i="21"/>
  <c r="AF430" i="21"/>
  <c r="AF451" i="21"/>
  <c r="AF514" i="21" s="1"/>
  <c r="AF462" i="21"/>
  <c r="AF525" i="21" s="1"/>
  <c r="AG393" i="21"/>
  <c r="AG425" i="21" s="1"/>
  <c r="AT456" i="8"/>
  <c r="AT519" i="8" s="1"/>
  <c r="AF412" i="22"/>
  <c r="AF507" i="22" s="1"/>
  <c r="AE430" i="22"/>
  <c r="AE493" i="22"/>
  <c r="AE556" i="22" s="1"/>
  <c r="AE436" i="22"/>
  <c r="AE468" i="22"/>
  <c r="AE531" i="22" s="1"/>
  <c r="AF414" i="21"/>
  <c r="AE431" i="22"/>
  <c r="AF406" i="22"/>
  <c r="AF470" i="22" s="1"/>
  <c r="AG389" i="21"/>
  <c r="AG453" i="21" s="1"/>
  <c r="AF446" i="21"/>
  <c r="AF509" i="21" s="1"/>
  <c r="AE446" i="22"/>
  <c r="AE509" i="22" s="1"/>
  <c r="AF394" i="22"/>
  <c r="AF489" i="22" s="1"/>
  <c r="AT391" i="8"/>
  <c r="AT486" i="8" s="1"/>
  <c r="AT549" i="8" s="1"/>
  <c r="AF410" i="22"/>
  <c r="AF505" i="22" s="1"/>
  <c r="AG391" i="21"/>
  <c r="AG423" i="21" s="1"/>
  <c r="AG395" i="21"/>
  <c r="AG490" i="21" s="1"/>
  <c r="AF390" i="22"/>
  <c r="AF454" i="22" s="1"/>
  <c r="AT487" i="8"/>
  <c r="AT550" i="8" s="1"/>
  <c r="AE452" i="22"/>
  <c r="AE515" i="22" s="1"/>
  <c r="AF391" i="22"/>
  <c r="AF486" i="22" s="1"/>
  <c r="AE483" i="22"/>
  <c r="AE546" i="22" s="1"/>
  <c r="AG390" i="21"/>
  <c r="AG485" i="21" s="1"/>
  <c r="AG394" i="21"/>
  <c r="AG489" i="21" s="1"/>
  <c r="AQ439" i="8"/>
  <c r="AQ502" i="8" s="1"/>
  <c r="AE432" i="22"/>
  <c r="AE464" i="22"/>
  <c r="AE527" i="22" s="1"/>
  <c r="AF411" i="22"/>
  <c r="AF506" i="22" s="1"/>
  <c r="AE434" i="22"/>
  <c r="AE498" i="22"/>
  <c r="AE561" i="22" s="1"/>
  <c r="AE447" i="22"/>
  <c r="AE510" i="22" s="1"/>
  <c r="AE478" i="22"/>
  <c r="AE541" i="22" s="1"/>
  <c r="AE466" i="22"/>
  <c r="AE529" i="22" s="1"/>
  <c r="AF395" i="22"/>
  <c r="AF427" i="22" s="1"/>
  <c r="AV435" i="8"/>
  <c r="AW444" i="8"/>
  <c r="AW507" i="8" s="1"/>
  <c r="AW475" i="8"/>
  <c r="AW538" i="8" s="1"/>
  <c r="AF408" i="22"/>
  <c r="AF503" i="22" s="1"/>
  <c r="AE435" i="22"/>
  <c r="AF392" i="22"/>
  <c r="AF487" i="22" s="1"/>
  <c r="AF407" i="22"/>
  <c r="AF471" i="22" s="1"/>
  <c r="AH290" i="21"/>
  <c r="AH291" i="21"/>
  <c r="AH292" i="21"/>
  <c r="AH294" i="21"/>
  <c r="AH295" i="21"/>
  <c r="AH296" i="21"/>
  <c r="AH307" i="21"/>
  <c r="AH341" i="21" s="1"/>
  <c r="AI241" i="21" s="1"/>
  <c r="AG500" i="21"/>
  <c r="AH308" i="21"/>
  <c r="AH342" i="21" s="1"/>
  <c r="AI242" i="21" s="1"/>
  <c r="AG501" i="21"/>
  <c r="AH309" i="21"/>
  <c r="AH343" i="21" s="1"/>
  <c r="AI243" i="21" s="1"/>
  <c r="AG533" i="21"/>
  <c r="AH311" i="21"/>
  <c r="AH345" i="21" s="1"/>
  <c r="AI245" i="21" s="1"/>
  <c r="AG535" i="21"/>
  <c r="AH312" i="21"/>
  <c r="AH346" i="21" s="1"/>
  <c r="AI246" i="21" s="1"/>
  <c r="AH313" i="21"/>
  <c r="AH347" i="21" s="1"/>
  <c r="AI247" i="21" s="1"/>
  <c r="AG537" i="21"/>
  <c r="AG321" i="21"/>
  <c r="AG355" i="21" s="1"/>
  <c r="AH255" i="21" s="1"/>
  <c r="AF545" i="21"/>
  <c r="AG320" i="21"/>
  <c r="AG354" i="21" s="1"/>
  <c r="AH254" i="21" s="1"/>
  <c r="AF544" i="21"/>
  <c r="AG319" i="21"/>
  <c r="AG353" i="21" s="1"/>
  <c r="AH253" i="21" s="1"/>
  <c r="AF512" i="21"/>
  <c r="AF543" i="21"/>
  <c r="AG317" i="21"/>
  <c r="AG351" i="21" s="1"/>
  <c r="AH251" i="21" s="1"/>
  <c r="AF510" i="21"/>
  <c r="AG316" i="21"/>
  <c r="AG350" i="21" s="1"/>
  <c r="AH250" i="21" s="1"/>
  <c r="AF540" i="21"/>
  <c r="AG315" i="21"/>
  <c r="AG349" i="21" s="1"/>
  <c r="AH249" i="21" s="1"/>
  <c r="AF539" i="21"/>
  <c r="AG337" i="21"/>
  <c r="AG371" i="21" s="1"/>
  <c r="AH271" i="21" s="1"/>
  <c r="AF561" i="21"/>
  <c r="AG336" i="21"/>
  <c r="AG370" i="21" s="1"/>
  <c r="AH270" i="21" s="1"/>
  <c r="AF560" i="21"/>
  <c r="AG335" i="21"/>
  <c r="AG369" i="21" s="1"/>
  <c r="AH269" i="21" s="1"/>
  <c r="AF528" i="21"/>
  <c r="AF559" i="21"/>
  <c r="AG333" i="21"/>
  <c r="AG367" i="21" s="1"/>
  <c r="AH267" i="21" s="1"/>
  <c r="AG332" i="21"/>
  <c r="AG366" i="21" s="1"/>
  <c r="AH266" i="21" s="1"/>
  <c r="AF556" i="21"/>
  <c r="AG331" i="21"/>
  <c r="AG365" i="21" s="1"/>
  <c r="AH265" i="21" s="1"/>
  <c r="AF524" i="21"/>
  <c r="AF332" i="22"/>
  <c r="AF366" i="22" s="1"/>
  <c r="AG266" i="22" s="1"/>
  <c r="AE525" i="22"/>
  <c r="AF333" i="22"/>
  <c r="AF367" i="22" s="1"/>
  <c r="AG267" i="22" s="1"/>
  <c r="AE526" i="22"/>
  <c r="AF334" i="22"/>
  <c r="AF368" i="22" s="1"/>
  <c r="AG268" i="22" s="1"/>
  <c r="AE558" i="22"/>
  <c r="AF336" i="22"/>
  <c r="AF370" i="22" s="1"/>
  <c r="AG270" i="22" s="1"/>
  <c r="AE560" i="22"/>
  <c r="AF337" i="22"/>
  <c r="AF371" i="22" s="1"/>
  <c r="AG271" i="22" s="1"/>
  <c r="AE530" i="22"/>
  <c r="AF338" i="22"/>
  <c r="AF372" i="22" s="1"/>
  <c r="AG272" i="22" s="1"/>
  <c r="AE562" i="22"/>
  <c r="AF322" i="22"/>
  <c r="AF356" i="22" s="1"/>
  <c r="AG256" i="22" s="1"/>
  <c r="AF321" i="22"/>
  <c r="AF355" i="22" s="1"/>
  <c r="AG255" i="22" s="1"/>
  <c r="AE545" i="22"/>
  <c r="AF320" i="22"/>
  <c r="AF354" i="22" s="1"/>
  <c r="AG254" i="22" s="1"/>
  <c r="AF318" i="22"/>
  <c r="AF352" i="22" s="1"/>
  <c r="AG252" i="22" s="1"/>
  <c r="AE542" i="22"/>
  <c r="AF317" i="22"/>
  <c r="AF351" i="22" s="1"/>
  <c r="AG251" i="22" s="1"/>
  <c r="AF316" i="22"/>
  <c r="AF350" i="22" s="1"/>
  <c r="AG250" i="22" s="1"/>
  <c r="AG291" i="22"/>
  <c r="AG292" i="22"/>
  <c r="AG293" i="22"/>
  <c r="AG295" i="22"/>
  <c r="AG296" i="22"/>
  <c r="AG297" i="22"/>
  <c r="AG307" i="22"/>
  <c r="AG308" i="22"/>
  <c r="AG309" i="22"/>
  <c r="AG311" i="22"/>
  <c r="AG312" i="22"/>
  <c r="AG313" i="22"/>
  <c r="AU494" i="8"/>
  <c r="AU557" i="8" s="1"/>
  <c r="AT445" i="8"/>
  <c r="AT508" i="8" s="1"/>
  <c r="AU463" i="8"/>
  <c r="AU526" i="8" s="1"/>
  <c r="AX437" i="8"/>
  <c r="AS441" i="8"/>
  <c r="AS504" i="8" s="1"/>
  <c r="AT476" i="8"/>
  <c r="AT539" i="8" s="1"/>
  <c r="AZ400" i="8"/>
  <c r="AZ464" i="8" s="1"/>
  <c r="AZ527" i="8" s="1"/>
  <c r="AS472" i="8"/>
  <c r="AS535" i="8" s="1"/>
  <c r="AT483" i="8"/>
  <c r="AT546" i="8" s="1"/>
  <c r="AT420" i="8"/>
  <c r="AV467" i="8"/>
  <c r="AV530" i="8" s="1"/>
  <c r="AU425" i="8"/>
  <c r="AU488" i="8"/>
  <c r="AU551" i="8" s="1"/>
  <c r="AX500" i="8"/>
  <c r="AX563" i="8" s="1"/>
  <c r="AU388" i="8"/>
  <c r="AU483" i="8" s="1"/>
  <c r="AQ429" i="8"/>
  <c r="AQ492" i="8"/>
  <c r="AQ555" i="8" s="1"/>
  <c r="AV393" i="8"/>
  <c r="AV425" i="8" s="1"/>
  <c r="AW403" i="8"/>
  <c r="AW435" i="8" s="1"/>
  <c r="AQ470" i="8"/>
  <c r="AQ533" i="8" s="1"/>
  <c r="AS427" i="8"/>
  <c r="AS490" i="8"/>
  <c r="AS553" i="8" s="1"/>
  <c r="AS459" i="8"/>
  <c r="AS522" i="8" s="1"/>
  <c r="AT436" i="8"/>
  <c r="AT499" i="8"/>
  <c r="AT562" i="8" s="1"/>
  <c r="AT468" i="8"/>
  <c r="AT531" i="8" s="1"/>
  <c r="AU417" i="8"/>
  <c r="AU480" i="8"/>
  <c r="AU543" i="8" s="1"/>
  <c r="AU449" i="8"/>
  <c r="AU512" i="8" s="1"/>
  <c r="AW433" i="8"/>
  <c r="AW496" i="8"/>
  <c r="AW559" i="8" s="1"/>
  <c r="AW465" i="8"/>
  <c r="AW528" i="8" s="1"/>
  <c r="AS408" i="8"/>
  <c r="AS440" i="8"/>
  <c r="AS503" i="8" s="1"/>
  <c r="AS471" i="8"/>
  <c r="AS534" i="8" s="1"/>
  <c r="AS415" i="8"/>
  <c r="AS478" i="8"/>
  <c r="AS541" i="8" s="1"/>
  <c r="AS447" i="8"/>
  <c r="AS510" i="8" s="1"/>
  <c r="AX416" i="8"/>
  <c r="AX448" i="8"/>
  <c r="AX511" i="8" s="1"/>
  <c r="AX479" i="8"/>
  <c r="AX542" i="8" s="1"/>
  <c r="AU379" i="8"/>
  <c r="AV385" i="8"/>
  <c r="AT395" i="8"/>
  <c r="AU404" i="8"/>
  <c r="AW300" i="8"/>
  <c r="BA301" i="8"/>
  <c r="AY288" i="8"/>
  <c r="AY339" i="8"/>
  <c r="AY373" i="8" s="1"/>
  <c r="AZ273" i="8" s="1"/>
  <c r="AV399" i="8"/>
  <c r="AY318" i="8"/>
  <c r="AY352" i="8" s="1"/>
  <c r="AZ252" i="8" s="1"/>
  <c r="AU315" i="8"/>
  <c r="AU349" i="8" s="1"/>
  <c r="AV249" i="8" s="1"/>
  <c r="AV280" i="8"/>
  <c r="AX314" i="8"/>
  <c r="AX348" i="8" s="1"/>
  <c r="AY248" i="8" s="1"/>
  <c r="AR331" i="8"/>
  <c r="AR365" i="8" s="1"/>
  <c r="AS265" i="8" s="1"/>
  <c r="AU290" i="8"/>
  <c r="AT311" i="8"/>
  <c r="AT345" i="8" s="1"/>
  <c r="AU245" i="8" s="1"/>
  <c r="AX387" i="8"/>
  <c r="AV338" i="8"/>
  <c r="AV372" i="8" s="1"/>
  <c r="AW272" i="8" s="1"/>
  <c r="AU292" i="8"/>
  <c r="AW286" i="8"/>
  <c r="AW294" i="8"/>
  <c r="AX335" i="8"/>
  <c r="AX369" i="8" s="1"/>
  <c r="AY269" i="8" s="1"/>
  <c r="AU326" i="8"/>
  <c r="AU360" i="8" s="1"/>
  <c r="AV260" i="8" s="1"/>
  <c r="AV293" i="8" s="1"/>
  <c r="AV322" i="8"/>
  <c r="AV356" i="8" s="1"/>
  <c r="AW256" i="8" s="1"/>
  <c r="AT317" i="8"/>
  <c r="AT351" i="8" s="1"/>
  <c r="AU251" i="8" s="1"/>
  <c r="AU284" i="8" s="1"/>
  <c r="AR309" i="8"/>
  <c r="AR343" i="8" s="1"/>
  <c r="AS243" i="8" s="1"/>
  <c r="AT310" i="8"/>
  <c r="AT344" i="8" s="1"/>
  <c r="AU244" i="8" s="1"/>
  <c r="AU277" i="8" s="1"/>
  <c r="AU329" i="8"/>
  <c r="AU363" i="8" s="1"/>
  <c r="AV263" i="8" s="1"/>
  <c r="AY330" i="8"/>
  <c r="AY364" i="8" s="1"/>
  <c r="AZ264" i="8" s="1"/>
  <c r="AZ297" i="8" s="1"/>
  <c r="AT389" i="8"/>
  <c r="AX337" i="8"/>
  <c r="AX371" i="8" s="1"/>
  <c r="AY271" i="8" s="1"/>
  <c r="AY304" i="8" s="1"/>
  <c r="AT423" i="8" l="1"/>
  <c r="AF490" i="22"/>
  <c r="AG454" i="21"/>
  <c r="AG457" i="21"/>
  <c r="AG520" i="21" s="1"/>
  <c r="AG488" i="21"/>
  <c r="AG551" i="21" s="1"/>
  <c r="AG422" i="21"/>
  <c r="AT455" i="8"/>
  <c r="AT518" i="8" s="1"/>
  <c r="AF460" i="22"/>
  <c r="AF523" i="22" s="1"/>
  <c r="AF491" i="22"/>
  <c r="AF554" i="22" s="1"/>
  <c r="AF438" i="22"/>
  <c r="AF501" i="22"/>
  <c r="AF564" i="22" s="1"/>
  <c r="AF422" i="22"/>
  <c r="AF423" i="22"/>
  <c r="AF485" i="22"/>
  <c r="AF548" i="22" s="1"/>
  <c r="AF444" i="22"/>
  <c r="AF476" i="22"/>
  <c r="AF539" i="22" s="1"/>
  <c r="AF455" i="22"/>
  <c r="AF518" i="22" s="1"/>
  <c r="AF442" i="22"/>
  <c r="AF474" i="22"/>
  <c r="AF537" i="22" s="1"/>
  <c r="AU546" i="8"/>
  <c r="AV388" i="8"/>
  <c r="AV483" i="8" s="1"/>
  <c r="AV546" i="8" s="1"/>
  <c r="AF399" i="22"/>
  <c r="AF494" i="22" s="1"/>
  <c r="AG427" i="21"/>
  <c r="AG459" i="21"/>
  <c r="AG522" i="21" s="1"/>
  <c r="AG484" i="21"/>
  <c r="AG547" i="21" s="1"/>
  <c r="AF459" i="22"/>
  <c r="AF522" i="22" s="1"/>
  <c r="AF426" i="22"/>
  <c r="AG426" i="21"/>
  <c r="AF458" i="22"/>
  <c r="AF521" i="22" s="1"/>
  <c r="AG458" i="21"/>
  <c r="AG521" i="21" s="1"/>
  <c r="AU392" i="8"/>
  <c r="AU424" i="8" s="1"/>
  <c r="AF388" i="22"/>
  <c r="AF452" i="22" s="1"/>
  <c r="AG387" i="21"/>
  <c r="AG482" i="21" s="1"/>
  <c r="AG455" i="21"/>
  <c r="AG518" i="21" s="1"/>
  <c r="AG486" i="21"/>
  <c r="AG549" i="21" s="1"/>
  <c r="AG383" i="21"/>
  <c r="AG447" i="21" s="1"/>
  <c r="AG403" i="21"/>
  <c r="AG467" i="21" s="1"/>
  <c r="AF386" i="22"/>
  <c r="AF418" i="22" s="1"/>
  <c r="AG399" i="21"/>
  <c r="AG494" i="21" s="1"/>
  <c r="AG421" i="21"/>
  <c r="AF382" i="22"/>
  <c r="AF414" i="22" s="1"/>
  <c r="AF403" i="22"/>
  <c r="AF498" i="22" s="1"/>
  <c r="AH373" i="21"/>
  <c r="AH437" i="21" s="1"/>
  <c r="AH377" i="21"/>
  <c r="AH472" i="21" s="1"/>
  <c r="AG398" i="21"/>
  <c r="AG493" i="21" s="1"/>
  <c r="AG402" i="21"/>
  <c r="AG466" i="21" s="1"/>
  <c r="AG382" i="21"/>
  <c r="AG477" i="21" s="1"/>
  <c r="AG386" i="21"/>
  <c r="AG481" i="21" s="1"/>
  <c r="AH378" i="21"/>
  <c r="AH410" i="21" s="1"/>
  <c r="AH374" i="21"/>
  <c r="AH406" i="21" s="1"/>
  <c r="AF443" i="22"/>
  <c r="AF475" i="22"/>
  <c r="AF538" i="22" s="1"/>
  <c r="AF387" i="22"/>
  <c r="AF419" i="22" s="1"/>
  <c r="AF383" i="22"/>
  <c r="AF478" i="22" s="1"/>
  <c r="AG397" i="21"/>
  <c r="AG461" i="21" s="1"/>
  <c r="AG401" i="21"/>
  <c r="AG465" i="21" s="1"/>
  <c r="AG381" i="21"/>
  <c r="AG445" i="21" s="1"/>
  <c r="AG385" i="21"/>
  <c r="AG480" i="21" s="1"/>
  <c r="AH379" i="21"/>
  <c r="AH474" i="21" s="1"/>
  <c r="AH375" i="21"/>
  <c r="AH439" i="21" s="1"/>
  <c r="AZ495" i="8"/>
  <c r="AZ558" i="8" s="1"/>
  <c r="AZ432" i="8"/>
  <c r="AF400" i="22"/>
  <c r="AF495" i="22" s="1"/>
  <c r="AF424" i="22"/>
  <c r="AF456" i="22"/>
  <c r="AF519" i="22" s="1"/>
  <c r="AF440" i="22"/>
  <c r="AF472" i="22"/>
  <c r="AF535" i="22" s="1"/>
  <c r="AF439" i="22"/>
  <c r="AF502" i="22"/>
  <c r="AF565" i="22" s="1"/>
  <c r="AF402" i="22"/>
  <c r="AF434" i="22" s="1"/>
  <c r="AF404" i="22"/>
  <c r="AF468" i="22" s="1"/>
  <c r="AF398" i="22"/>
  <c r="AF462" i="22" s="1"/>
  <c r="AF384" i="22"/>
  <c r="AF416" i="22" s="1"/>
  <c r="AG346" i="22"/>
  <c r="AG380" i="22" s="1"/>
  <c r="AH280" i="22" s="1"/>
  <c r="AF570" i="22"/>
  <c r="AG345" i="22"/>
  <c r="AG379" i="22" s="1"/>
  <c r="AH279" i="22" s="1"/>
  <c r="AF569" i="22"/>
  <c r="AG344" i="22"/>
  <c r="AG378" i="22" s="1"/>
  <c r="AH278" i="22" s="1"/>
  <c r="AF568" i="22"/>
  <c r="AG342" i="22"/>
  <c r="AG376" i="22" s="1"/>
  <c r="AH276" i="22" s="1"/>
  <c r="AF566" i="22"/>
  <c r="AG341" i="22"/>
  <c r="AG375" i="22" s="1"/>
  <c r="AH275" i="22" s="1"/>
  <c r="AF534" i="22"/>
  <c r="AG340" i="22"/>
  <c r="AG374" i="22" s="1"/>
  <c r="AH274" i="22" s="1"/>
  <c r="AF533" i="22"/>
  <c r="AG330" i="22"/>
  <c r="AG364" i="22" s="1"/>
  <c r="AH264" i="22" s="1"/>
  <c r="AG329" i="22"/>
  <c r="AG363" i="22" s="1"/>
  <c r="AH263" i="22" s="1"/>
  <c r="AF553" i="22"/>
  <c r="AG328" i="22"/>
  <c r="AG362" i="22" s="1"/>
  <c r="AH262" i="22" s="1"/>
  <c r="AF552" i="22"/>
  <c r="AG326" i="22"/>
  <c r="AG360" i="22" s="1"/>
  <c r="AH260" i="22" s="1"/>
  <c r="AF550" i="22"/>
  <c r="AG325" i="22"/>
  <c r="AG359" i="22" s="1"/>
  <c r="AH259" i="22" s="1"/>
  <c r="AF549" i="22"/>
  <c r="AG324" i="22"/>
  <c r="AG358" i="22" s="1"/>
  <c r="AH258" i="22" s="1"/>
  <c r="AF517" i="22"/>
  <c r="AG283" i="22"/>
  <c r="AG284" i="22"/>
  <c r="AG285" i="22"/>
  <c r="AG287" i="22"/>
  <c r="AG288" i="22"/>
  <c r="AG289" i="22"/>
  <c r="AG305" i="22"/>
  <c r="AG304" i="22"/>
  <c r="AG303" i="22"/>
  <c r="AG301" i="22"/>
  <c r="AG300" i="22"/>
  <c r="AG299" i="22"/>
  <c r="AH298" i="21"/>
  <c r="AH299" i="21"/>
  <c r="AH300" i="21"/>
  <c r="AH302" i="21"/>
  <c r="AH303" i="21"/>
  <c r="AH304" i="21"/>
  <c r="AH282" i="21"/>
  <c r="AH283" i="21"/>
  <c r="AH284" i="21"/>
  <c r="AH286" i="21"/>
  <c r="AH287" i="21"/>
  <c r="AH288" i="21"/>
  <c r="AI280" i="21"/>
  <c r="AI279" i="21"/>
  <c r="AI278" i="21"/>
  <c r="AI276" i="21"/>
  <c r="AI275" i="21"/>
  <c r="AI274" i="21"/>
  <c r="AH329" i="21"/>
  <c r="AH363" i="21" s="1"/>
  <c r="AI263" i="21" s="1"/>
  <c r="AG553" i="21"/>
  <c r="AH328" i="21"/>
  <c r="AH362" i="21" s="1"/>
  <c r="AI262" i="21" s="1"/>
  <c r="AG552" i="21"/>
  <c r="AH327" i="21"/>
  <c r="AH361" i="21" s="1"/>
  <c r="AI261" i="21" s="1"/>
  <c r="AH325" i="21"/>
  <c r="AH359" i="21" s="1"/>
  <c r="AI259" i="21" s="1"/>
  <c r="AH324" i="21"/>
  <c r="AH358" i="21" s="1"/>
  <c r="AI258" i="21" s="1"/>
  <c r="AG517" i="21"/>
  <c r="AG548" i="21"/>
  <c r="AH323" i="21"/>
  <c r="AH357" i="21" s="1"/>
  <c r="AI257" i="21" s="1"/>
  <c r="AG516" i="21"/>
  <c r="AW498" i="8"/>
  <c r="AW561" i="8" s="1"/>
  <c r="AW467" i="8"/>
  <c r="AW530" i="8" s="1"/>
  <c r="AU420" i="8"/>
  <c r="AY384" i="8"/>
  <c r="AY416" i="8" s="1"/>
  <c r="AU452" i="8"/>
  <c r="AU515" i="8" s="1"/>
  <c r="AU381" i="8"/>
  <c r="AU476" i="8" s="1"/>
  <c r="AU539" i="8" s="1"/>
  <c r="AV457" i="8"/>
  <c r="AV520" i="8" s="1"/>
  <c r="AU395" i="8"/>
  <c r="AU459" i="8" s="1"/>
  <c r="AV404" i="8"/>
  <c r="AV499" i="8" s="1"/>
  <c r="AV488" i="8"/>
  <c r="AV551" i="8" s="1"/>
  <c r="AT376" i="8"/>
  <c r="AT408" i="8" s="1"/>
  <c r="AT377" i="8"/>
  <c r="AR375" i="8"/>
  <c r="AR407" i="8" s="1"/>
  <c r="AX403" i="8"/>
  <c r="AX467" i="8" s="1"/>
  <c r="AY396" i="8"/>
  <c r="AY428" i="8" s="1"/>
  <c r="AR397" i="8"/>
  <c r="AR461" i="8" s="1"/>
  <c r="AR524" i="8" s="1"/>
  <c r="AZ306" i="8"/>
  <c r="AZ339" i="8" s="1"/>
  <c r="AZ405" i="8" s="1"/>
  <c r="AU436" i="8"/>
  <c r="AU499" i="8"/>
  <c r="AU562" i="8" s="1"/>
  <c r="AU468" i="8"/>
  <c r="AU531" i="8" s="1"/>
  <c r="AT427" i="8"/>
  <c r="AT490" i="8"/>
  <c r="AT553" i="8" s="1"/>
  <c r="AT459" i="8"/>
  <c r="AT522" i="8" s="1"/>
  <c r="AU411" i="8"/>
  <c r="AU443" i="8"/>
  <c r="AU506" i="8" s="1"/>
  <c r="AU474" i="8"/>
  <c r="AU537" i="8" s="1"/>
  <c r="AT421" i="8"/>
  <c r="AT453" i="8"/>
  <c r="AT516" i="8" s="1"/>
  <c r="AT484" i="8"/>
  <c r="AT547" i="8" s="1"/>
  <c r="AV431" i="8"/>
  <c r="AV494" i="8"/>
  <c r="AV557" i="8" s="1"/>
  <c r="AV463" i="8"/>
  <c r="AV526" i="8" s="1"/>
  <c r="AY405" i="8"/>
  <c r="AV417" i="8"/>
  <c r="AV480" i="8"/>
  <c r="AV543" i="8" s="1"/>
  <c r="AV449" i="8"/>
  <c r="AV512" i="8" s="1"/>
  <c r="AX419" i="8"/>
  <c r="AX482" i="8"/>
  <c r="AX545" i="8" s="1"/>
  <c r="AX451" i="8"/>
  <c r="AX514" i="8" s="1"/>
  <c r="AX401" i="8"/>
  <c r="AX380" i="8"/>
  <c r="AS298" i="8"/>
  <c r="AU317" i="8"/>
  <c r="AU351" i="8" s="1"/>
  <c r="AV251" i="8" s="1"/>
  <c r="AV284" i="8" s="1"/>
  <c r="AU323" i="8"/>
  <c r="AU357" i="8" s="1"/>
  <c r="AV257" i="8" s="1"/>
  <c r="AY281" i="8"/>
  <c r="AY302" i="8"/>
  <c r="AZ285" i="8"/>
  <c r="AW289" i="8"/>
  <c r="AV282" i="8"/>
  <c r="AW319" i="8"/>
  <c r="AW353" i="8" s="1"/>
  <c r="AX253" i="8" s="1"/>
  <c r="AU325" i="8"/>
  <c r="AU359" i="8" s="1"/>
  <c r="AV259" i="8" s="1"/>
  <c r="AV296" i="8"/>
  <c r="BA334" i="8"/>
  <c r="BA368" i="8" s="1"/>
  <c r="BB268" i="8" s="1"/>
  <c r="BB301" i="8" s="1"/>
  <c r="AV326" i="8"/>
  <c r="AV360" i="8" s="1"/>
  <c r="AW260" i="8" s="1"/>
  <c r="AW327" i="8"/>
  <c r="AW361" i="8" s="1"/>
  <c r="AX261" i="8" s="1"/>
  <c r="AX294" i="8" s="1"/>
  <c r="AZ330" i="8"/>
  <c r="AZ364" i="8" s="1"/>
  <c r="BA264" i="8" s="1"/>
  <c r="AY321" i="8"/>
  <c r="AY355" i="8" s="1"/>
  <c r="AZ255" i="8" s="1"/>
  <c r="AU278" i="8"/>
  <c r="AT383" i="8"/>
  <c r="AV313" i="8"/>
  <c r="AV347" i="8" s="1"/>
  <c r="AW247" i="8" s="1"/>
  <c r="AY337" i="8"/>
  <c r="AY371" i="8" s="1"/>
  <c r="AZ271" i="8" s="1"/>
  <c r="AW305" i="8"/>
  <c r="AU310" i="8"/>
  <c r="AU344" i="8" s="1"/>
  <c r="AV244" i="8" s="1"/>
  <c r="AS276" i="8"/>
  <c r="AW333" i="8"/>
  <c r="AW367" i="8" s="1"/>
  <c r="AX267" i="8" s="1"/>
  <c r="AG478" i="21" l="1"/>
  <c r="AG541" i="21" s="1"/>
  <c r="AG497" i="21"/>
  <c r="AG450" i="21"/>
  <c r="AG462" i="21"/>
  <c r="AG525" i="21" s="1"/>
  <c r="AG417" i="21"/>
  <c r="AG415" i="21"/>
  <c r="AH469" i="21"/>
  <c r="AH532" i="21" s="1"/>
  <c r="AF446" i="22"/>
  <c r="AF509" i="22" s="1"/>
  <c r="AH442" i="21"/>
  <c r="AH505" i="21" s="1"/>
  <c r="AH473" i="21"/>
  <c r="AH536" i="21" s="1"/>
  <c r="AG498" i="21"/>
  <c r="AG561" i="21" s="1"/>
  <c r="AG430" i="21"/>
  <c r="AG431" i="21"/>
  <c r="AG463" i="21"/>
  <c r="AG526" i="21" s="1"/>
  <c r="AG449" i="21"/>
  <c r="AG512" i="21" s="1"/>
  <c r="AF450" i="22"/>
  <c r="AF513" i="22" s="1"/>
  <c r="AF481" i="22"/>
  <c r="AF544" i="22" s="1"/>
  <c r="AU456" i="8"/>
  <c r="AU519" i="8" s="1"/>
  <c r="AG434" i="21"/>
  <c r="AF477" i="22"/>
  <c r="AF540" i="22" s="1"/>
  <c r="AV452" i="8"/>
  <c r="AV420" i="8"/>
  <c r="AH407" i="21"/>
  <c r="AU427" i="8"/>
  <c r="AG476" i="21"/>
  <c r="AG539" i="21" s="1"/>
  <c r="AH470" i="21"/>
  <c r="AH533" i="21" s="1"/>
  <c r="AG435" i="21"/>
  <c r="AU413" i="8"/>
  <c r="AF431" i="22"/>
  <c r="AF463" i="22"/>
  <c r="AF526" i="22" s="1"/>
  <c r="AF420" i="22"/>
  <c r="AF483" i="22"/>
  <c r="AF546" i="22" s="1"/>
  <c r="AU487" i="8"/>
  <c r="AU550" i="8" s="1"/>
  <c r="AG418" i="21"/>
  <c r="AF451" i="22"/>
  <c r="AF514" i="22" s="1"/>
  <c r="AF482" i="22"/>
  <c r="AF545" i="22" s="1"/>
  <c r="AH411" i="21"/>
  <c r="AG413" i="21"/>
  <c r="AH443" i="21"/>
  <c r="AH506" i="21" s="1"/>
  <c r="AG419" i="21"/>
  <c r="AF432" i="22"/>
  <c r="AG451" i="21"/>
  <c r="AG514" i="21" s="1"/>
  <c r="AG395" i="22"/>
  <c r="AG490" i="22" s="1"/>
  <c r="AG391" i="22"/>
  <c r="AG486" i="22" s="1"/>
  <c r="AF499" i="22"/>
  <c r="AF562" i="22" s="1"/>
  <c r="AG446" i="21"/>
  <c r="AG509" i="21" s="1"/>
  <c r="AG414" i="21"/>
  <c r="AF493" i="22"/>
  <c r="AF556" i="22" s="1"/>
  <c r="AG411" i="22"/>
  <c r="AG475" i="22" s="1"/>
  <c r="AH393" i="21"/>
  <c r="AH488" i="21" s="1"/>
  <c r="AH438" i="21"/>
  <c r="AH501" i="21" s="1"/>
  <c r="AF435" i="22"/>
  <c r="AH468" i="21"/>
  <c r="AH531" i="21" s="1"/>
  <c r="AG492" i="21"/>
  <c r="AG555" i="21" s="1"/>
  <c r="AF467" i="22"/>
  <c r="AF530" i="22" s="1"/>
  <c r="BA400" i="8"/>
  <c r="BA432" i="8" s="1"/>
  <c r="AH391" i="21"/>
  <c r="AH486" i="21" s="1"/>
  <c r="AW385" i="8"/>
  <c r="AW417" i="8" s="1"/>
  <c r="AH405" i="21"/>
  <c r="AH409" i="21"/>
  <c r="AH441" i="21"/>
  <c r="AH504" i="21" s="1"/>
  <c r="AG496" i="21"/>
  <c r="AG559" i="21" s="1"/>
  <c r="AH389" i="21"/>
  <c r="AH453" i="21" s="1"/>
  <c r="AG390" i="22"/>
  <c r="AG485" i="22" s="1"/>
  <c r="AF415" i="22"/>
  <c r="AF464" i="22"/>
  <c r="AF527" i="22" s="1"/>
  <c r="AF447" i="22"/>
  <c r="AF510" i="22" s="1"/>
  <c r="AG433" i="21"/>
  <c r="AG429" i="21"/>
  <c r="AH395" i="21"/>
  <c r="AH490" i="21" s="1"/>
  <c r="AG396" i="22"/>
  <c r="AG428" i="22" s="1"/>
  <c r="AH390" i="21"/>
  <c r="AH485" i="21" s="1"/>
  <c r="AH394" i="21"/>
  <c r="AH489" i="21" s="1"/>
  <c r="AW399" i="8"/>
  <c r="AW431" i="8" s="1"/>
  <c r="AG412" i="22"/>
  <c r="AG476" i="22" s="1"/>
  <c r="AG408" i="22"/>
  <c r="AG440" i="22" s="1"/>
  <c r="AU490" i="8"/>
  <c r="AU553" i="8" s="1"/>
  <c r="AG394" i="22"/>
  <c r="AG489" i="22" s="1"/>
  <c r="AG406" i="22"/>
  <c r="AG470" i="22" s="1"/>
  <c r="AF466" i="22"/>
  <c r="AF529" i="22" s="1"/>
  <c r="AF497" i="22"/>
  <c r="AF560" i="22" s="1"/>
  <c r="AG410" i="22"/>
  <c r="AG505" i="22" s="1"/>
  <c r="AF448" i="22"/>
  <c r="AF511" i="22" s="1"/>
  <c r="AF479" i="22"/>
  <c r="AF542" i="22" s="1"/>
  <c r="AF430" i="22"/>
  <c r="AF436" i="22"/>
  <c r="AY403" i="8"/>
  <c r="AY435" i="8" s="1"/>
  <c r="AZ396" i="8"/>
  <c r="AZ428" i="8" s="1"/>
  <c r="AX530" i="8"/>
  <c r="AU445" i="8"/>
  <c r="AU508" i="8" s="1"/>
  <c r="AV392" i="8"/>
  <c r="AV456" i="8" s="1"/>
  <c r="AG392" i="22"/>
  <c r="AG456" i="22" s="1"/>
  <c r="AG407" i="22"/>
  <c r="AG439" i="22" s="1"/>
  <c r="AI290" i="21"/>
  <c r="AI291" i="21"/>
  <c r="AI292" i="21"/>
  <c r="AI294" i="21"/>
  <c r="AI295" i="21"/>
  <c r="AI296" i="21"/>
  <c r="AI307" i="21"/>
  <c r="AI341" i="21" s="1"/>
  <c r="AJ241" i="21" s="1"/>
  <c r="AH500" i="21"/>
  <c r="AI308" i="21"/>
  <c r="AI342" i="21" s="1"/>
  <c r="AJ242" i="21" s="1"/>
  <c r="AI309" i="21"/>
  <c r="AI343" i="21" s="1"/>
  <c r="AJ243" i="21" s="1"/>
  <c r="AH502" i="21"/>
  <c r="AI311" i="21"/>
  <c r="AI345" i="21" s="1"/>
  <c r="AJ245" i="21" s="1"/>
  <c r="AH535" i="21"/>
  <c r="AI312" i="21"/>
  <c r="AI346" i="21" s="1"/>
  <c r="AJ246" i="21" s="1"/>
  <c r="AI313" i="21"/>
  <c r="AI347" i="21" s="1"/>
  <c r="AJ247" i="21" s="1"/>
  <c r="AH537" i="21"/>
  <c r="AH321" i="21"/>
  <c r="AH355" i="21" s="1"/>
  <c r="AI255" i="21" s="1"/>
  <c r="AG545" i="21"/>
  <c r="AH320" i="21"/>
  <c r="AH354" i="21" s="1"/>
  <c r="AI254" i="21" s="1"/>
  <c r="AG513" i="21"/>
  <c r="AG544" i="21"/>
  <c r="AH319" i="21"/>
  <c r="AH353" i="21" s="1"/>
  <c r="AI253" i="21" s="1"/>
  <c r="AG543" i="21"/>
  <c r="AH317" i="21"/>
  <c r="AH351" i="21" s="1"/>
  <c r="AI251" i="21" s="1"/>
  <c r="AG510" i="21"/>
  <c r="AH316" i="21"/>
  <c r="AH350" i="21" s="1"/>
  <c r="AI250" i="21" s="1"/>
  <c r="AG540" i="21"/>
  <c r="AH315" i="21"/>
  <c r="AH349" i="21" s="1"/>
  <c r="AI249" i="21" s="1"/>
  <c r="AG508" i="21"/>
  <c r="AH337" i="21"/>
  <c r="AH371" i="21" s="1"/>
  <c r="AI271" i="21" s="1"/>
  <c r="AG530" i="21"/>
  <c r="AH336" i="21"/>
  <c r="AH370" i="21" s="1"/>
  <c r="AI270" i="21" s="1"/>
  <c r="AG529" i="21"/>
  <c r="AG560" i="21"/>
  <c r="AH335" i="21"/>
  <c r="AH369" i="21" s="1"/>
  <c r="AI269" i="21" s="1"/>
  <c r="AG528" i="21"/>
  <c r="AH333" i="21"/>
  <c r="AH367" i="21" s="1"/>
  <c r="AI267" i="21" s="1"/>
  <c r="AG557" i="21"/>
  <c r="AH332" i="21"/>
  <c r="AH366" i="21" s="1"/>
  <c r="AI266" i="21" s="1"/>
  <c r="AG556" i="21"/>
  <c r="AH331" i="21"/>
  <c r="AH365" i="21" s="1"/>
  <c r="AI265" i="21" s="1"/>
  <c r="AG524" i="21"/>
  <c r="AG332" i="22"/>
  <c r="AG366" i="22" s="1"/>
  <c r="AH266" i="22" s="1"/>
  <c r="AF525" i="22"/>
  <c r="AG333" i="22"/>
  <c r="AG367" i="22" s="1"/>
  <c r="AH267" i="22" s="1"/>
  <c r="AF557" i="22"/>
  <c r="AG334" i="22"/>
  <c r="AG368" i="22" s="1"/>
  <c r="AH268" i="22" s="1"/>
  <c r="AF558" i="22"/>
  <c r="AG336" i="22"/>
  <c r="AG370" i="22" s="1"/>
  <c r="AH270" i="22" s="1"/>
  <c r="AG337" i="22"/>
  <c r="AG371" i="22" s="1"/>
  <c r="AH271" i="22" s="1"/>
  <c r="AF561" i="22"/>
  <c r="AG338" i="22"/>
  <c r="AG372" i="22" s="1"/>
  <c r="AH272" i="22" s="1"/>
  <c r="AF531" i="22"/>
  <c r="AG322" i="22"/>
  <c r="AG356" i="22" s="1"/>
  <c r="AH256" i="22" s="1"/>
  <c r="AF515" i="22"/>
  <c r="AG321" i="22"/>
  <c r="AG355" i="22" s="1"/>
  <c r="AH255" i="22" s="1"/>
  <c r="AG320" i="22"/>
  <c r="AG354" i="22" s="1"/>
  <c r="AH254" i="22" s="1"/>
  <c r="AG318" i="22"/>
  <c r="AG352" i="22" s="1"/>
  <c r="AH252" i="22" s="1"/>
  <c r="AG317" i="22"/>
  <c r="AG351" i="22" s="1"/>
  <c r="AH251" i="22" s="1"/>
  <c r="AF541" i="22"/>
  <c r="AG316" i="22"/>
  <c r="AG350" i="22" s="1"/>
  <c r="AH250" i="22" s="1"/>
  <c r="AH291" i="22"/>
  <c r="AH292" i="22"/>
  <c r="AH293" i="22"/>
  <c r="AH295" i="22"/>
  <c r="AH296" i="22"/>
  <c r="AH297" i="22"/>
  <c r="AH307" i="22"/>
  <c r="AH308" i="22"/>
  <c r="AH309" i="22"/>
  <c r="AH311" i="22"/>
  <c r="AH312" i="22"/>
  <c r="AH313" i="22"/>
  <c r="AT471" i="8"/>
  <c r="AT534" i="8" s="1"/>
  <c r="AT440" i="8"/>
  <c r="AT503" i="8" s="1"/>
  <c r="AY491" i="8"/>
  <c r="AY554" i="8" s="1"/>
  <c r="AY479" i="8"/>
  <c r="AY542" i="8" s="1"/>
  <c r="AY460" i="8"/>
  <c r="AY523" i="8" s="1"/>
  <c r="AY448" i="8"/>
  <c r="AY511" i="8" s="1"/>
  <c r="AX498" i="8"/>
  <c r="AX561" i="8" s="1"/>
  <c r="AX435" i="8"/>
  <c r="AR429" i="8"/>
  <c r="AU522" i="8"/>
  <c r="AW393" i="8"/>
  <c r="AW425" i="8" s="1"/>
  <c r="AV515" i="8"/>
  <c r="AV468" i="8"/>
  <c r="AV531" i="8" s="1"/>
  <c r="AR492" i="8"/>
  <c r="AR555" i="8" s="1"/>
  <c r="AV436" i="8"/>
  <c r="AU389" i="8"/>
  <c r="AU421" i="8" s="1"/>
  <c r="AZ373" i="8"/>
  <c r="BA273" i="8" s="1"/>
  <c r="BA306" i="8" s="1"/>
  <c r="BA339" i="8" s="1"/>
  <c r="BA373" i="8" s="1"/>
  <c r="BB273" i="8" s="1"/>
  <c r="BB306" i="8" s="1"/>
  <c r="AV562" i="8"/>
  <c r="AR439" i="8"/>
  <c r="AR502" i="8" s="1"/>
  <c r="AR470" i="8"/>
  <c r="AR533" i="8" s="1"/>
  <c r="AU376" i="8"/>
  <c r="AU471" i="8" s="1"/>
  <c r="AZ437" i="8"/>
  <c r="AZ500" i="8"/>
  <c r="AZ469" i="8"/>
  <c r="AY437" i="8"/>
  <c r="AY469" i="8"/>
  <c r="AY500" i="8"/>
  <c r="AX433" i="8"/>
  <c r="AX496" i="8"/>
  <c r="AX559" i="8" s="1"/>
  <c r="AX465" i="8"/>
  <c r="AX528" i="8" s="1"/>
  <c r="AX412" i="8"/>
  <c r="AX475" i="8"/>
  <c r="AX538" i="8" s="1"/>
  <c r="AX444" i="8"/>
  <c r="AX507" i="8" s="1"/>
  <c r="AT409" i="8"/>
  <c r="AT441" i="8"/>
  <c r="AT504" i="8" s="1"/>
  <c r="AT472" i="8"/>
  <c r="AT535" i="8" s="1"/>
  <c r="AT415" i="8"/>
  <c r="AT478" i="8"/>
  <c r="AT541" i="8" s="1"/>
  <c r="AT447" i="8"/>
  <c r="AT510" i="8" s="1"/>
  <c r="AY387" i="8"/>
  <c r="AU383" i="8"/>
  <c r="AU391" i="8"/>
  <c r="AV292" i="8"/>
  <c r="AW280" i="8"/>
  <c r="AZ304" i="8"/>
  <c r="AY335" i="8"/>
  <c r="AY369" i="8" s="1"/>
  <c r="AZ269" i="8" s="1"/>
  <c r="AZ302" i="8" s="1"/>
  <c r="AS309" i="8"/>
  <c r="AS343" i="8" s="1"/>
  <c r="AT243" i="8" s="1"/>
  <c r="AT276" i="8" s="1"/>
  <c r="AW338" i="8"/>
  <c r="AW372" i="8" s="1"/>
  <c r="AX272" i="8" s="1"/>
  <c r="AX305" i="8" s="1"/>
  <c r="AV315" i="8"/>
  <c r="AV349" i="8" s="1"/>
  <c r="AW249" i="8" s="1"/>
  <c r="AZ318" i="8"/>
  <c r="AZ352" i="8" s="1"/>
  <c r="BA252" i="8" s="1"/>
  <c r="AY314" i="8"/>
  <c r="AY348" i="8" s="1"/>
  <c r="AZ248" i="8" s="1"/>
  <c r="AZ281" i="8" s="1"/>
  <c r="AV317" i="8"/>
  <c r="AV351" i="8" s="1"/>
  <c r="AW251" i="8" s="1"/>
  <c r="AX286" i="8"/>
  <c r="AW322" i="8"/>
  <c r="AW356" i="8" s="1"/>
  <c r="AX256" i="8" s="1"/>
  <c r="AX289" i="8" s="1"/>
  <c r="AX327" i="8"/>
  <c r="AX361" i="8" s="1"/>
  <c r="AY261" i="8" s="1"/>
  <c r="AY294" i="8" s="1"/>
  <c r="AW293" i="8"/>
  <c r="AV277" i="8"/>
  <c r="AS331" i="8"/>
  <c r="AS365" i="8" s="1"/>
  <c r="AT265" i="8" s="1"/>
  <c r="AV379" i="8"/>
  <c r="AU311" i="8"/>
  <c r="AU345" i="8" s="1"/>
  <c r="AV245" i="8" s="1"/>
  <c r="AV278" i="8" s="1"/>
  <c r="AZ288" i="8"/>
  <c r="BA297" i="8"/>
  <c r="AX300" i="8"/>
  <c r="AV290" i="8"/>
  <c r="BB334" i="8"/>
  <c r="BB368" i="8" s="1"/>
  <c r="BC268" i="8" s="1"/>
  <c r="AV329" i="8"/>
  <c r="AV363" i="8" s="1"/>
  <c r="AW263" i="8" s="1"/>
  <c r="AW296" i="8" s="1"/>
  <c r="BA495" i="8" l="1"/>
  <c r="BA558" i="8" s="1"/>
  <c r="AG455" i="22"/>
  <c r="BA464" i="8"/>
  <c r="BA527" i="8" s="1"/>
  <c r="AH423" i="21"/>
  <c r="AH455" i="21"/>
  <c r="AH518" i="21" s="1"/>
  <c r="AV519" i="8"/>
  <c r="AG503" i="22"/>
  <c r="AG472" i="22"/>
  <c r="AG535" i="22" s="1"/>
  <c r="AG460" i="22"/>
  <c r="AG523" i="22" s="1"/>
  <c r="AG502" i="22"/>
  <c r="AG565" i="22" s="1"/>
  <c r="AG471" i="22"/>
  <c r="AG534" i="22" s="1"/>
  <c r="AZ460" i="8"/>
  <c r="AZ523" i="8" s="1"/>
  <c r="AZ491" i="8"/>
  <c r="AZ554" i="8" s="1"/>
  <c r="AH458" i="21"/>
  <c r="AH521" i="21" s="1"/>
  <c r="AW449" i="8"/>
  <c r="AW512" i="8" s="1"/>
  <c r="AW463" i="8"/>
  <c r="AW526" i="8" s="1"/>
  <c r="AG444" i="22"/>
  <c r="AH425" i="21"/>
  <c r="AW494" i="8"/>
  <c r="AW557" i="8" s="1"/>
  <c r="AG507" i="22"/>
  <c r="AG570" i="22" s="1"/>
  <c r="AH457" i="21"/>
  <c r="AH520" i="21" s="1"/>
  <c r="AG491" i="22"/>
  <c r="AG554" i="22" s="1"/>
  <c r="AG438" i="22"/>
  <c r="AG501" i="22"/>
  <c r="AG564" i="22" s="1"/>
  <c r="AG506" i="22"/>
  <c r="AG569" i="22" s="1"/>
  <c r="AG426" i="22"/>
  <c r="AG427" i="22"/>
  <c r="AG459" i="22"/>
  <c r="AG522" i="22" s="1"/>
  <c r="AG458" i="22"/>
  <c r="AG521" i="22" s="1"/>
  <c r="AG443" i="22"/>
  <c r="AH386" i="21"/>
  <c r="AH418" i="21" s="1"/>
  <c r="AG423" i="22"/>
  <c r="AY467" i="8"/>
  <c r="AY530" i="8" s="1"/>
  <c r="AG422" i="22"/>
  <c r="AH422" i="21"/>
  <c r="AG454" i="22"/>
  <c r="AG517" i="22" s="1"/>
  <c r="AH454" i="21"/>
  <c r="AH517" i="21" s="1"/>
  <c r="AZ384" i="8"/>
  <c r="AZ416" i="8" s="1"/>
  <c r="AW480" i="8"/>
  <c r="AW543" i="8" s="1"/>
  <c r="AV395" i="8"/>
  <c r="AV490" i="8" s="1"/>
  <c r="AV553" i="8" s="1"/>
  <c r="AX393" i="8"/>
  <c r="AX457" i="8" s="1"/>
  <c r="AY498" i="8"/>
  <c r="AY561" i="8" s="1"/>
  <c r="AH401" i="21"/>
  <c r="AH433" i="21" s="1"/>
  <c r="AI379" i="21"/>
  <c r="AI474" i="21" s="1"/>
  <c r="AI374" i="21"/>
  <c r="AI406" i="21" s="1"/>
  <c r="AH398" i="21"/>
  <c r="AH430" i="21" s="1"/>
  <c r="AG383" i="22"/>
  <c r="AG447" i="22" s="1"/>
  <c r="AH385" i="21"/>
  <c r="AH480" i="21" s="1"/>
  <c r="AU534" i="8"/>
  <c r="AH484" i="21"/>
  <c r="AH547" i="21" s="1"/>
  <c r="AH427" i="21"/>
  <c r="AI375" i="21"/>
  <c r="AI407" i="21" s="1"/>
  <c r="AH459" i="21"/>
  <c r="AH522" i="21" s="1"/>
  <c r="AG442" i="22"/>
  <c r="AG474" i="22"/>
  <c r="AG537" i="22" s="1"/>
  <c r="AH381" i="21"/>
  <c r="AH476" i="21" s="1"/>
  <c r="AH426" i="21"/>
  <c r="AG387" i="22"/>
  <c r="AG482" i="22" s="1"/>
  <c r="AH397" i="21"/>
  <c r="AH461" i="21" s="1"/>
  <c r="AI378" i="21"/>
  <c r="AI473" i="21" s="1"/>
  <c r="AG399" i="22"/>
  <c r="AG494" i="22" s="1"/>
  <c r="AH382" i="21"/>
  <c r="AH477" i="21" s="1"/>
  <c r="AH421" i="21"/>
  <c r="AH402" i="21"/>
  <c r="AH466" i="21" s="1"/>
  <c r="AI373" i="21"/>
  <c r="AI468" i="21" s="1"/>
  <c r="AH399" i="21"/>
  <c r="AH494" i="21" s="1"/>
  <c r="AH403" i="21"/>
  <c r="AH467" i="21" s="1"/>
  <c r="AH383" i="21"/>
  <c r="AH415" i="21" s="1"/>
  <c r="AH387" i="21"/>
  <c r="AH482" i="21" s="1"/>
  <c r="AI377" i="21"/>
  <c r="AI441" i="21" s="1"/>
  <c r="AG400" i="22"/>
  <c r="AG432" i="22" s="1"/>
  <c r="AG404" i="22"/>
  <c r="AG499" i="22" s="1"/>
  <c r="AG403" i="22"/>
  <c r="AG498" i="22" s="1"/>
  <c r="AV424" i="8"/>
  <c r="AV487" i="8"/>
  <c r="AV550" i="8" s="1"/>
  <c r="BB400" i="8"/>
  <c r="BB432" i="8" s="1"/>
  <c r="AY380" i="8"/>
  <c r="AY444" i="8" s="1"/>
  <c r="AY507" i="8" s="1"/>
  <c r="AG386" i="22"/>
  <c r="AG481" i="22" s="1"/>
  <c r="AG398" i="22"/>
  <c r="AG462" i="22" s="1"/>
  <c r="AG424" i="22"/>
  <c r="AG487" i="22"/>
  <c r="AG550" i="22" s="1"/>
  <c r="AG388" i="22"/>
  <c r="AG452" i="22" s="1"/>
  <c r="AG402" i="22"/>
  <c r="AG497" i="22" s="1"/>
  <c r="AG382" i="22"/>
  <c r="AG477" i="22" s="1"/>
  <c r="AG384" i="22"/>
  <c r="AG448" i="22" s="1"/>
  <c r="AH346" i="22"/>
  <c r="AH380" i="22" s="1"/>
  <c r="AI280" i="22" s="1"/>
  <c r="AG539" i="22"/>
  <c r="AH345" i="22"/>
  <c r="AH379" i="22" s="1"/>
  <c r="AI279" i="22" s="1"/>
  <c r="AG538" i="22"/>
  <c r="AH344" i="22"/>
  <c r="AH378" i="22" s="1"/>
  <c r="AI278" i="22" s="1"/>
  <c r="AG568" i="22"/>
  <c r="AH342" i="22"/>
  <c r="AH376" i="22" s="1"/>
  <c r="AI276" i="22" s="1"/>
  <c r="AG566" i="22"/>
  <c r="AH341" i="22"/>
  <c r="AH375" i="22" s="1"/>
  <c r="AI275" i="22" s="1"/>
  <c r="AH340" i="22"/>
  <c r="AH374" i="22" s="1"/>
  <c r="AI274" i="22" s="1"/>
  <c r="AG533" i="22"/>
  <c r="AH330" i="22"/>
  <c r="AH364" i="22" s="1"/>
  <c r="AI264" i="22" s="1"/>
  <c r="AH329" i="22"/>
  <c r="AH363" i="22" s="1"/>
  <c r="AI263" i="22" s="1"/>
  <c r="AG553" i="22"/>
  <c r="AH328" i="22"/>
  <c r="AH362" i="22" s="1"/>
  <c r="AI262" i="22" s="1"/>
  <c r="AG552" i="22"/>
  <c r="AH326" i="22"/>
  <c r="AH360" i="22" s="1"/>
  <c r="AI260" i="22" s="1"/>
  <c r="AG519" i="22"/>
  <c r="AH325" i="22"/>
  <c r="AH359" i="22" s="1"/>
  <c r="AI259" i="22" s="1"/>
  <c r="AG518" i="22"/>
  <c r="AG549" i="22"/>
  <c r="AH324" i="22"/>
  <c r="AH358" i="22" s="1"/>
  <c r="AI258" i="22" s="1"/>
  <c r="AG548" i="22"/>
  <c r="AH283" i="22"/>
  <c r="AH284" i="22"/>
  <c r="AH285" i="22"/>
  <c r="AH287" i="22"/>
  <c r="AH288" i="22"/>
  <c r="AH289" i="22"/>
  <c r="AH305" i="22"/>
  <c r="AH304" i="22"/>
  <c r="AH303" i="22"/>
  <c r="AH301" i="22"/>
  <c r="AH300" i="22"/>
  <c r="AH299" i="22"/>
  <c r="AI298" i="21"/>
  <c r="AI299" i="21"/>
  <c r="AI300" i="21"/>
  <c r="AI302" i="21"/>
  <c r="AI303" i="21"/>
  <c r="AI304" i="21"/>
  <c r="AI282" i="21"/>
  <c r="AI283" i="21"/>
  <c r="AI284" i="21"/>
  <c r="AI286" i="21"/>
  <c r="AI287" i="21"/>
  <c r="AI288" i="21"/>
  <c r="AJ280" i="21"/>
  <c r="AJ279" i="21"/>
  <c r="AJ278" i="21"/>
  <c r="AJ276" i="21"/>
  <c r="AJ275" i="21"/>
  <c r="AJ274" i="21"/>
  <c r="AI329" i="21"/>
  <c r="AI363" i="21" s="1"/>
  <c r="AJ263" i="21" s="1"/>
  <c r="AH553" i="21"/>
  <c r="AI328" i="21"/>
  <c r="AI362" i="21" s="1"/>
  <c r="AJ262" i="21" s="1"/>
  <c r="AH552" i="21"/>
  <c r="AI327" i="21"/>
  <c r="AI361" i="21" s="1"/>
  <c r="AJ261" i="21" s="1"/>
  <c r="AH551" i="21"/>
  <c r="AI325" i="21"/>
  <c r="AI359" i="21" s="1"/>
  <c r="AJ259" i="21" s="1"/>
  <c r="AH549" i="21"/>
  <c r="AI324" i="21"/>
  <c r="AI358" i="21" s="1"/>
  <c r="AJ258" i="21" s="1"/>
  <c r="AH548" i="21"/>
  <c r="AI323" i="21"/>
  <c r="AI357" i="21" s="1"/>
  <c r="AJ257" i="21" s="1"/>
  <c r="AH516" i="21"/>
  <c r="AY401" i="8"/>
  <c r="AY465" i="8" s="1"/>
  <c r="AY528" i="8" s="1"/>
  <c r="BA405" i="8"/>
  <c r="BA469" i="8" s="1"/>
  <c r="BA532" i="8" s="1"/>
  <c r="AU484" i="8"/>
  <c r="AU547" i="8" s="1"/>
  <c r="AW488" i="8"/>
  <c r="AW551" i="8" s="1"/>
  <c r="AW457" i="8"/>
  <c r="AW520" i="8" s="1"/>
  <c r="AU408" i="8"/>
  <c r="AU440" i="8"/>
  <c r="AU503" i="8" s="1"/>
  <c r="AU453" i="8"/>
  <c r="AU516" i="8" s="1"/>
  <c r="AW404" i="8"/>
  <c r="AW436" i="8" s="1"/>
  <c r="AU377" i="8"/>
  <c r="AU441" i="8" s="1"/>
  <c r="AU504" i="8" s="1"/>
  <c r="BB339" i="8"/>
  <c r="BB373" i="8" s="1"/>
  <c r="BC273" i="8" s="1"/>
  <c r="AS375" i="8"/>
  <c r="AS407" i="8" s="1"/>
  <c r="AZ563" i="8"/>
  <c r="AY563" i="8"/>
  <c r="AY532" i="8"/>
  <c r="AZ532" i="8"/>
  <c r="AV383" i="8"/>
  <c r="AV447" i="8" s="1"/>
  <c r="AV381" i="8"/>
  <c r="AV445" i="8" s="1"/>
  <c r="AV508" i="8" s="1"/>
  <c r="AV411" i="8"/>
  <c r="AV474" i="8"/>
  <c r="AV537" i="8" s="1"/>
  <c r="AV443" i="8"/>
  <c r="AV506" i="8" s="1"/>
  <c r="AU415" i="8"/>
  <c r="AU447" i="8"/>
  <c r="AU510" i="8" s="1"/>
  <c r="AU478" i="8"/>
  <c r="AU541" i="8" s="1"/>
  <c r="AY419" i="8"/>
  <c r="AY482" i="8"/>
  <c r="AY545" i="8" s="1"/>
  <c r="AY451" i="8"/>
  <c r="AY514" i="8" s="1"/>
  <c r="AU423" i="8"/>
  <c r="AU486" i="8"/>
  <c r="AU549" i="8" s="1"/>
  <c r="AU455" i="8"/>
  <c r="AU518" i="8" s="1"/>
  <c r="AS397" i="8"/>
  <c r="AW388" i="8"/>
  <c r="AW284" i="8"/>
  <c r="BA285" i="8"/>
  <c r="BA330" i="8"/>
  <c r="BA364" i="8" s="1"/>
  <c r="BB264" i="8" s="1"/>
  <c r="BB297" i="8" s="1"/>
  <c r="AV311" i="8"/>
  <c r="AV345" i="8" s="1"/>
  <c r="AW245" i="8" s="1"/>
  <c r="AT309" i="8"/>
  <c r="AT343" i="8" s="1"/>
  <c r="AU243" i="8" s="1"/>
  <c r="AZ321" i="8"/>
  <c r="AZ355" i="8" s="1"/>
  <c r="BA255" i="8" s="1"/>
  <c r="BA288" i="8" s="1"/>
  <c r="AX338" i="8"/>
  <c r="AX372" i="8" s="1"/>
  <c r="AY272" i="8" s="1"/>
  <c r="AV310" i="8"/>
  <c r="AV344" i="8" s="1"/>
  <c r="AW244" i="8" s="1"/>
  <c r="AW326" i="8"/>
  <c r="AW360" i="8" s="1"/>
  <c r="AX260" i="8" s="1"/>
  <c r="AW313" i="8"/>
  <c r="AW347" i="8" s="1"/>
  <c r="AX247" i="8" s="1"/>
  <c r="AX280" i="8" s="1"/>
  <c r="AZ314" i="8"/>
  <c r="AZ348" i="8" s="1"/>
  <c r="BA248" i="8" s="1"/>
  <c r="AW282" i="8"/>
  <c r="AZ335" i="8"/>
  <c r="AZ369" i="8" s="1"/>
  <c r="BA269" i="8" s="1"/>
  <c r="BC301" i="8"/>
  <c r="AV323" i="8"/>
  <c r="AV357" i="8" s="1"/>
  <c r="AW257" i="8" s="1"/>
  <c r="AW290" i="8" s="1"/>
  <c r="AT298" i="8"/>
  <c r="AW329" i="8"/>
  <c r="AW363" i="8" s="1"/>
  <c r="AX263" i="8" s="1"/>
  <c r="AX296" i="8" s="1"/>
  <c r="AY327" i="8"/>
  <c r="AY361" i="8" s="1"/>
  <c r="AZ261" i="8" s="1"/>
  <c r="AZ294" i="8" s="1"/>
  <c r="AZ337" i="8"/>
  <c r="AZ371" i="8" s="1"/>
  <c r="BA271" i="8" s="1"/>
  <c r="AX322" i="8"/>
  <c r="AX356" i="8" s="1"/>
  <c r="AY256" i="8" s="1"/>
  <c r="AY289" i="8" s="1"/>
  <c r="AX333" i="8"/>
  <c r="AX367" i="8" s="1"/>
  <c r="AY267" i="8" s="1"/>
  <c r="AX319" i="8"/>
  <c r="AX353" i="8" s="1"/>
  <c r="AY253" i="8" s="1"/>
  <c r="AV325" i="8"/>
  <c r="AV359" i="8" s="1"/>
  <c r="AW259" i="8" s="1"/>
  <c r="AH481" i="21" l="1"/>
  <c r="AH478" i="21"/>
  <c r="AI438" i="21"/>
  <c r="AI501" i="21" s="1"/>
  <c r="AI469" i="21"/>
  <c r="AH434" i="21"/>
  <c r="AH493" i="21"/>
  <c r="AH419" i="21"/>
  <c r="AH451" i="21"/>
  <c r="AH514" i="21" s="1"/>
  <c r="AH450" i="21"/>
  <c r="AH513" i="21" s="1"/>
  <c r="AI439" i="21"/>
  <c r="AI502" i="21" s="1"/>
  <c r="AI470" i="21"/>
  <c r="AI533" i="21" s="1"/>
  <c r="AH429" i="21"/>
  <c r="AH498" i="21"/>
  <c r="AH561" i="21" s="1"/>
  <c r="AH417" i="21"/>
  <c r="AH435" i="21"/>
  <c r="AH449" i="21"/>
  <c r="AH512" i="21" s="1"/>
  <c r="AX488" i="8"/>
  <c r="AX551" i="8" s="1"/>
  <c r="AY475" i="8"/>
  <c r="AY538" i="8" s="1"/>
  <c r="AY412" i="8"/>
  <c r="AX425" i="8"/>
  <c r="AI437" i="21"/>
  <c r="AI500" i="21" s="1"/>
  <c r="AI405" i="21"/>
  <c r="AI409" i="21"/>
  <c r="AG464" i="22"/>
  <c r="AG527" i="22" s="1"/>
  <c r="AI472" i="21"/>
  <c r="AI535" i="21" s="1"/>
  <c r="AH447" i="21"/>
  <c r="AH510" i="21" s="1"/>
  <c r="AV459" i="8"/>
  <c r="AV522" i="8" s="1"/>
  <c r="AV427" i="8"/>
  <c r="AH465" i="21"/>
  <c r="AH528" i="21" s="1"/>
  <c r="AH496" i="21"/>
  <c r="AH559" i="21" s="1"/>
  <c r="AH462" i="21"/>
  <c r="AH525" i="21" s="1"/>
  <c r="AH413" i="21"/>
  <c r="AI443" i="21"/>
  <c r="AZ479" i="8"/>
  <c r="AZ542" i="8" s="1"/>
  <c r="AI411" i="21"/>
  <c r="AH445" i="21"/>
  <c r="AH508" i="21" s="1"/>
  <c r="AZ448" i="8"/>
  <c r="AZ511" i="8" s="1"/>
  <c r="AG478" i="22"/>
  <c r="AG541" i="22" s="1"/>
  <c r="AG419" i="22"/>
  <c r="AG493" i="22"/>
  <c r="AG556" i="22" s="1"/>
  <c r="AG415" i="22"/>
  <c r="AI410" i="21"/>
  <c r="AG418" i="22"/>
  <c r="AH492" i="21"/>
  <c r="AH555" i="21" s="1"/>
  <c r="AH431" i="21"/>
  <c r="AG451" i="22"/>
  <c r="AG514" i="22" s="1"/>
  <c r="AH463" i="21"/>
  <c r="AH526" i="21" s="1"/>
  <c r="AG463" i="22"/>
  <c r="AG526" i="22" s="1"/>
  <c r="AH497" i="21"/>
  <c r="AH560" i="21" s="1"/>
  <c r="AG420" i="22"/>
  <c r="AG436" i="22"/>
  <c r="AG483" i="22"/>
  <c r="AG546" i="22" s="1"/>
  <c r="AG431" i="22"/>
  <c r="AG495" i="22"/>
  <c r="AG558" i="22" s="1"/>
  <c r="AH396" i="22"/>
  <c r="AH428" i="22" s="1"/>
  <c r="AI442" i="21"/>
  <c r="AI505" i="21" s="1"/>
  <c r="AI389" i="21"/>
  <c r="AI453" i="21" s="1"/>
  <c r="AH406" i="22"/>
  <c r="AH501" i="22" s="1"/>
  <c r="AG450" i="22"/>
  <c r="AG513" i="22" s="1"/>
  <c r="BB495" i="8"/>
  <c r="BB558" i="8" s="1"/>
  <c r="BB464" i="8"/>
  <c r="BB527" i="8" s="1"/>
  <c r="AH410" i="22"/>
  <c r="AH505" i="22" s="1"/>
  <c r="AG430" i="22"/>
  <c r="AG435" i="22"/>
  <c r="AG414" i="22"/>
  <c r="AG467" i="22"/>
  <c r="AG530" i="22" s="1"/>
  <c r="AG446" i="22"/>
  <c r="AG509" i="22" s="1"/>
  <c r="AI393" i="21"/>
  <c r="AI488" i="21" s="1"/>
  <c r="AH414" i="21"/>
  <c r="AH446" i="21"/>
  <c r="AH509" i="21" s="1"/>
  <c r="AG468" i="22"/>
  <c r="AG531" i="22" s="1"/>
  <c r="AH395" i="22"/>
  <c r="AH490" i="22" s="1"/>
  <c r="BB405" i="8"/>
  <c r="BB469" i="8" s="1"/>
  <c r="AH391" i="22"/>
  <c r="AH423" i="22" s="1"/>
  <c r="AH412" i="22"/>
  <c r="AH476" i="22" s="1"/>
  <c r="AI390" i="21"/>
  <c r="AI485" i="21" s="1"/>
  <c r="AI394" i="21"/>
  <c r="AI458" i="21" s="1"/>
  <c r="AV389" i="8"/>
  <c r="AV421" i="8" s="1"/>
  <c r="AH390" i="22"/>
  <c r="AH485" i="22" s="1"/>
  <c r="AH411" i="22"/>
  <c r="AH475" i="22" s="1"/>
  <c r="AI391" i="21"/>
  <c r="AI486" i="21" s="1"/>
  <c r="AI395" i="21"/>
  <c r="AI490" i="21" s="1"/>
  <c r="AW392" i="8"/>
  <c r="AW424" i="8" s="1"/>
  <c r="AY496" i="8"/>
  <c r="AY559" i="8" s="1"/>
  <c r="BA500" i="8"/>
  <c r="BA563" i="8" s="1"/>
  <c r="AY433" i="8"/>
  <c r="BA437" i="8"/>
  <c r="AU409" i="8"/>
  <c r="AU472" i="8"/>
  <c r="AU535" i="8" s="1"/>
  <c r="AG434" i="22"/>
  <c r="AG466" i="22"/>
  <c r="AG529" i="22" s="1"/>
  <c r="AH394" i="22"/>
  <c r="AH489" i="22" s="1"/>
  <c r="AG416" i="22"/>
  <c r="AG479" i="22"/>
  <c r="AG542" i="22" s="1"/>
  <c r="AH408" i="22"/>
  <c r="AH503" i="22" s="1"/>
  <c r="AH392" i="22"/>
  <c r="AH456" i="22" s="1"/>
  <c r="AH407" i="22"/>
  <c r="AH471" i="22" s="1"/>
  <c r="AJ290" i="21"/>
  <c r="AJ291" i="21"/>
  <c r="AJ292" i="21"/>
  <c r="AJ294" i="21"/>
  <c r="AJ295" i="21"/>
  <c r="AJ296" i="21"/>
  <c r="AJ307" i="21"/>
  <c r="AJ341" i="21" s="1"/>
  <c r="AK241" i="21" s="1"/>
  <c r="AI531" i="21"/>
  <c r="AJ308" i="21"/>
  <c r="AJ342" i="21" s="1"/>
  <c r="AK242" i="21" s="1"/>
  <c r="AI532" i="21"/>
  <c r="AJ309" i="21"/>
  <c r="AJ343" i="21" s="1"/>
  <c r="AK243" i="21" s="1"/>
  <c r="AJ311" i="21"/>
  <c r="AJ345" i="21" s="1"/>
  <c r="AK245" i="21" s="1"/>
  <c r="AI504" i="21"/>
  <c r="AJ312" i="21"/>
  <c r="AJ346" i="21" s="1"/>
  <c r="AK246" i="21" s="1"/>
  <c r="AI536" i="21"/>
  <c r="AJ313" i="21"/>
  <c r="AJ347" i="21" s="1"/>
  <c r="AK247" i="21" s="1"/>
  <c r="AI506" i="21"/>
  <c r="AI537" i="21"/>
  <c r="AI321" i="21"/>
  <c r="AI355" i="21" s="1"/>
  <c r="AJ255" i="21" s="1"/>
  <c r="AH545" i="21"/>
  <c r="AI320" i="21"/>
  <c r="AI354" i="21" s="1"/>
  <c r="AJ254" i="21" s="1"/>
  <c r="AH544" i="21"/>
  <c r="AI319" i="21"/>
  <c r="AI353" i="21" s="1"/>
  <c r="AJ253" i="21" s="1"/>
  <c r="AH543" i="21"/>
  <c r="AI317" i="21"/>
  <c r="AI351" i="21" s="1"/>
  <c r="AJ251" i="21" s="1"/>
  <c r="AH541" i="21"/>
  <c r="AI316" i="21"/>
  <c r="AI350" i="21" s="1"/>
  <c r="AJ250" i="21" s="1"/>
  <c r="AH540" i="21"/>
  <c r="AI315" i="21"/>
  <c r="AI349" i="21" s="1"/>
  <c r="AJ249" i="21" s="1"/>
  <c r="AH539" i="21"/>
  <c r="AI337" i="21"/>
  <c r="AI371" i="21" s="1"/>
  <c r="AJ271" i="21" s="1"/>
  <c r="AH530" i="21"/>
  <c r="AI336" i="21"/>
  <c r="AI370" i="21" s="1"/>
  <c r="AJ270" i="21" s="1"/>
  <c r="AH529" i="21"/>
  <c r="AI335" i="21"/>
  <c r="AI369" i="21" s="1"/>
  <c r="AJ269" i="21" s="1"/>
  <c r="AI333" i="21"/>
  <c r="AI367" i="21" s="1"/>
  <c r="AJ267" i="21" s="1"/>
  <c r="AH557" i="21"/>
  <c r="AI332" i="21"/>
  <c r="AI366" i="21" s="1"/>
  <c r="AJ266" i="21" s="1"/>
  <c r="AH556" i="21"/>
  <c r="AI331" i="21"/>
  <c r="AI365" i="21" s="1"/>
  <c r="AJ265" i="21" s="1"/>
  <c r="AH524" i="21"/>
  <c r="AH332" i="22"/>
  <c r="AH366" i="22" s="1"/>
  <c r="AI266" i="22" s="1"/>
  <c r="AG525" i="22"/>
  <c r="AH333" i="22"/>
  <c r="AH367" i="22" s="1"/>
  <c r="AI267" i="22" s="1"/>
  <c r="AG557" i="22"/>
  <c r="AH334" i="22"/>
  <c r="AH368" i="22" s="1"/>
  <c r="AI268" i="22" s="1"/>
  <c r="AH336" i="22"/>
  <c r="AH370" i="22" s="1"/>
  <c r="AI270" i="22" s="1"/>
  <c r="AG560" i="22"/>
  <c r="AH337" i="22"/>
  <c r="AH371" i="22" s="1"/>
  <c r="AI271" i="22" s="1"/>
  <c r="AG561" i="22"/>
  <c r="AH338" i="22"/>
  <c r="AH372" i="22" s="1"/>
  <c r="AI272" i="22" s="1"/>
  <c r="AG562" i="22"/>
  <c r="AH322" i="22"/>
  <c r="AH356" i="22" s="1"/>
  <c r="AI256" i="22" s="1"/>
  <c r="AG515" i="22"/>
  <c r="AH321" i="22"/>
  <c r="AH355" i="22" s="1"/>
  <c r="AI255" i="22" s="1"/>
  <c r="AG545" i="22"/>
  <c r="AH320" i="22"/>
  <c r="AH354" i="22" s="1"/>
  <c r="AI254" i="22" s="1"/>
  <c r="AG544" i="22"/>
  <c r="AH318" i="22"/>
  <c r="AH352" i="22" s="1"/>
  <c r="AI252" i="22" s="1"/>
  <c r="AG511" i="22"/>
  <c r="AH317" i="22"/>
  <c r="AH351" i="22" s="1"/>
  <c r="AI251" i="22" s="1"/>
  <c r="AG510" i="22"/>
  <c r="AH316" i="22"/>
  <c r="AH350" i="22" s="1"/>
  <c r="AI250" i="22" s="1"/>
  <c r="AG540" i="22"/>
  <c r="AI291" i="22"/>
  <c r="AI292" i="22"/>
  <c r="AI293" i="22"/>
  <c r="AI295" i="22"/>
  <c r="AI296" i="22"/>
  <c r="AI297" i="22"/>
  <c r="AI307" i="22"/>
  <c r="AI308" i="22"/>
  <c r="AI309" i="22"/>
  <c r="AI311" i="22"/>
  <c r="AI312" i="22"/>
  <c r="AI313" i="22"/>
  <c r="AX520" i="8"/>
  <c r="AX404" i="8"/>
  <c r="AX436" i="8" s="1"/>
  <c r="AW499" i="8"/>
  <c r="AW562" i="8" s="1"/>
  <c r="AV391" i="8"/>
  <c r="AV486" i="8" s="1"/>
  <c r="AV549" i="8" s="1"/>
  <c r="AX385" i="8"/>
  <c r="AX449" i="8" s="1"/>
  <c r="AX512" i="8" s="1"/>
  <c r="AZ387" i="8"/>
  <c r="AZ482" i="8" s="1"/>
  <c r="AZ545" i="8" s="1"/>
  <c r="AW468" i="8"/>
  <c r="AW531" i="8" s="1"/>
  <c r="AV478" i="8"/>
  <c r="AV541" i="8" s="1"/>
  <c r="AV415" i="8"/>
  <c r="AZ403" i="8"/>
  <c r="AZ435" i="8" s="1"/>
  <c r="AY393" i="8"/>
  <c r="AY488" i="8" s="1"/>
  <c r="BA396" i="8"/>
  <c r="BA428" i="8" s="1"/>
  <c r="AV476" i="8"/>
  <c r="AV539" i="8" s="1"/>
  <c r="AV413" i="8"/>
  <c r="AT375" i="8"/>
  <c r="AT407" i="8" s="1"/>
  <c r="AV510" i="8"/>
  <c r="BC306" i="8"/>
  <c r="AV376" i="8"/>
  <c r="AV440" i="8" s="1"/>
  <c r="AV503" i="8" s="1"/>
  <c r="AZ401" i="8"/>
  <c r="AZ433" i="8" s="1"/>
  <c r="AV377" i="8"/>
  <c r="AS439" i="8"/>
  <c r="AS502" i="8" s="1"/>
  <c r="AS470" i="8"/>
  <c r="AS533" i="8" s="1"/>
  <c r="AX388" i="8"/>
  <c r="AX420" i="8" s="1"/>
  <c r="AW379" i="8"/>
  <c r="AW443" i="8" s="1"/>
  <c r="AW506" i="8" s="1"/>
  <c r="AW420" i="8"/>
  <c r="AW483" i="8"/>
  <c r="AW546" i="8" s="1"/>
  <c r="AW452" i="8"/>
  <c r="AW515" i="8" s="1"/>
  <c r="AS429" i="8"/>
  <c r="AS492" i="8"/>
  <c r="AS555" i="8" s="1"/>
  <c r="AS461" i="8"/>
  <c r="AS524" i="8" s="1"/>
  <c r="AX399" i="8"/>
  <c r="AW395" i="8"/>
  <c r="AZ380" i="8"/>
  <c r="BA304" i="8"/>
  <c r="AY322" i="8"/>
  <c r="AY356" i="8" s="1"/>
  <c r="AZ256" i="8" s="1"/>
  <c r="AW277" i="8"/>
  <c r="AT331" i="8"/>
  <c r="AT365" i="8" s="1"/>
  <c r="AU265" i="8" s="1"/>
  <c r="BC334" i="8"/>
  <c r="BC368" i="8" s="1"/>
  <c r="BD268" i="8" s="1"/>
  <c r="BD301" i="8" s="1"/>
  <c r="AY305" i="8"/>
  <c r="AW278" i="8"/>
  <c r="AW292" i="8"/>
  <c r="AW315" i="8"/>
  <c r="AW349" i="8" s="1"/>
  <c r="AX249" i="8" s="1"/>
  <c r="AX282" i="8" s="1"/>
  <c r="AX313" i="8"/>
  <c r="AX347" i="8" s="1"/>
  <c r="AY247" i="8" s="1"/>
  <c r="AY280" i="8" s="1"/>
  <c r="AZ327" i="8"/>
  <c r="AZ361" i="8" s="1"/>
  <c r="BA261" i="8" s="1"/>
  <c r="BA321" i="8"/>
  <c r="BA355" i="8" s="1"/>
  <c r="BB255" i="8" s="1"/>
  <c r="AU276" i="8"/>
  <c r="BA302" i="8"/>
  <c r="BA318" i="8"/>
  <c r="BA352" i="8" s="1"/>
  <c r="BB252" i="8" s="1"/>
  <c r="AX293" i="8"/>
  <c r="AX329" i="8"/>
  <c r="AX363" i="8" s="1"/>
  <c r="AY263" i="8" s="1"/>
  <c r="AW323" i="8"/>
  <c r="AW357" i="8" s="1"/>
  <c r="AX257" i="8" s="1"/>
  <c r="BB330" i="8"/>
  <c r="BB364" i="8" s="1"/>
  <c r="BC264" i="8" s="1"/>
  <c r="AY286" i="8"/>
  <c r="AY300" i="8"/>
  <c r="BA281" i="8"/>
  <c r="AW317" i="8"/>
  <c r="AW351" i="8" s="1"/>
  <c r="AX251" i="8" s="1"/>
  <c r="AY551" i="8" l="1"/>
  <c r="AI421" i="21"/>
  <c r="AI455" i="21"/>
  <c r="AI518" i="21" s="1"/>
  <c r="AV484" i="8"/>
  <c r="AV547" i="8" s="1"/>
  <c r="AH422" i="22"/>
  <c r="AH454" i="22"/>
  <c r="AH517" i="22" s="1"/>
  <c r="AI426" i="21"/>
  <c r="AI489" i="21"/>
  <c r="AI552" i="21" s="1"/>
  <c r="AH442" i="22"/>
  <c r="AH474" i="22"/>
  <c r="AH537" i="22" s="1"/>
  <c r="AW487" i="8"/>
  <c r="AW550" i="8" s="1"/>
  <c r="AW456" i="8"/>
  <c r="AW519" i="8" s="1"/>
  <c r="AI457" i="21"/>
  <c r="AI520" i="21" s="1"/>
  <c r="AI484" i="21"/>
  <c r="AI547" i="21" s="1"/>
  <c r="AH459" i="22"/>
  <c r="AH522" i="22" s="1"/>
  <c r="AH438" i="22"/>
  <c r="AH470" i="22"/>
  <c r="AH533" i="22" s="1"/>
  <c r="AH460" i="22"/>
  <c r="AH523" i="22" s="1"/>
  <c r="AH427" i="22"/>
  <c r="AH491" i="22"/>
  <c r="AH554" i="22" s="1"/>
  <c r="AH507" i="22"/>
  <c r="AH570" i="22" s="1"/>
  <c r="AH444" i="22"/>
  <c r="AV453" i="8"/>
  <c r="AV516" i="8" s="1"/>
  <c r="AI423" i="21"/>
  <c r="BB500" i="8"/>
  <c r="BB563" i="8" s="1"/>
  <c r="BB437" i="8"/>
  <c r="AI422" i="21"/>
  <c r="AI454" i="21"/>
  <c r="AI517" i="21" s="1"/>
  <c r="AI401" i="21"/>
  <c r="AI496" i="21" s="1"/>
  <c r="AI425" i="21"/>
  <c r="AH443" i="22"/>
  <c r="AH506" i="22"/>
  <c r="AH569" i="22" s="1"/>
  <c r="AI385" i="21"/>
  <c r="AI417" i="21" s="1"/>
  <c r="AI386" i="21"/>
  <c r="AI481" i="21" s="1"/>
  <c r="AZ451" i="8"/>
  <c r="AZ514" i="8" s="1"/>
  <c r="AI397" i="21"/>
  <c r="AI429" i="21" s="1"/>
  <c r="AJ379" i="21"/>
  <c r="AJ474" i="21" s="1"/>
  <c r="AJ374" i="21"/>
  <c r="AJ438" i="21" s="1"/>
  <c r="AJ378" i="21"/>
  <c r="AJ442" i="21" s="1"/>
  <c r="AZ419" i="8"/>
  <c r="AH486" i="22"/>
  <c r="AH549" i="22" s="1"/>
  <c r="AI427" i="21"/>
  <c r="AH455" i="22"/>
  <c r="AH518" i="22" s="1"/>
  <c r="AI459" i="21"/>
  <c r="AI522" i="21" s="1"/>
  <c r="AJ375" i="21"/>
  <c r="AJ470" i="21" s="1"/>
  <c r="AI381" i="21"/>
  <c r="AI476" i="21" s="1"/>
  <c r="AH502" i="22"/>
  <c r="AH565" i="22" s="1"/>
  <c r="AH382" i="22"/>
  <c r="AH477" i="22" s="1"/>
  <c r="AH402" i="22"/>
  <c r="AH434" i="22" s="1"/>
  <c r="AI382" i="21"/>
  <c r="AI477" i="21" s="1"/>
  <c r="AH388" i="22"/>
  <c r="AH483" i="22" s="1"/>
  <c r="AI402" i="21"/>
  <c r="AI497" i="21" s="1"/>
  <c r="BA384" i="8"/>
  <c r="BA479" i="8" s="1"/>
  <c r="BA542" i="8" s="1"/>
  <c r="AH386" i="22"/>
  <c r="AH481" i="22" s="1"/>
  <c r="AH399" i="22"/>
  <c r="AH463" i="22" s="1"/>
  <c r="AI398" i="21"/>
  <c r="AI493" i="21" s="1"/>
  <c r="AH387" i="22"/>
  <c r="AH419" i="22" s="1"/>
  <c r="AH398" i="22"/>
  <c r="AH430" i="22" s="1"/>
  <c r="AI399" i="21"/>
  <c r="AI494" i="21" s="1"/>
  <c r="AI403" i="21"/>
  <c r="AI498" i="21" s="1"/>
  <c r="AI383" i="21"/>
  <c r="AI478" i="21" s="1"/>
  <c r="AI387" i="21"/>
  <c r="AI482" i="21" s="1"/>
  <c r="AJ377" i="21"/>
  <c r="AJ472" i="21" s="1"/>
  <c r="AJ373" i="21"/>
  <c r="AJ468" i="21" s="1"/>
  <c r="AH383" i="22"/>
  <c r="AH478" i="22" s="1"/>
  <c r="AH404" i="22"/>
  <c r="AH499" i="22" s="1"/>
  <c r="AH439" i="22"/>
  <c r="AH487" i="22"/>
  <c r="AH550" i="22" s="1"/>
  <c r="AH400" i="22"/>
  <c r="AH495" i="22" s="1"/>
  <c r="AV455" i="8"/>
  <c r="AV518" i="8" s="1"/>
  <c r="AX468" i="8"/>
  <c r="AX531" i="8" s="1"/>
  <c r="AX499" i="8"/>
  <c r="AX562" i="8" s="1"/>
  <c r="AX417" i="8"/>
  <c r="AV423" i="8"/>
  <c r="AX480" i="8"/>
  <c r="AX543" i="8" s="1"/>
  <c r="AH472" i="22"/>
  <c r="AH535" i="22" s="1"/>
  <c r="AH424" i="22"/>
  <c r="AH440" i="22"/>
  <c r="AH384" i="22"/>
  <c r="AH448" i="22" s="1"/>
  <c r="AH426" i="22"/>
  <c r="AH458" i="22"/>
  <c r="AH521" i="22" s="1"/>
  <c r="AH403" i="22"/>
  <c r="AH467" i="22" s="1"/>
  <c r="AI346" i="22"/>
  <c r="AI380" i="22" s="1"/>
  <c r="AJ280" i="22" s="1"/>
  <c r="AH539" i="22"/>
  <c r="AI345" i="22"/>
  <c r="AI379" i="22" s="1"/>
  <c r="AJ279" i="22" s="1"/>
  <c r="AH538" i="22"/>
  <c r="AI344" i="22"/>
  <c r="AI378" i="22" s="1"/>
  <c r="AJ278" i="22" s="1"/>
  <c r="AH568" i="22"/>
  <c r="AI342" i="22"/>
  <c r="AI376" i="22" s="1"/>
  <c r="AJ276" i="22" s="1"/>
  <c r="AH566" i="22"/>
  <c r="AI341" i="22"/>
  <c r="AI375" i="22" s="1"/>
  <c r="AJ275" i="22" s="1"/>
  <c r="AH534" i="22"/>
  <c r="AI340" i="22"/>
  <c r="AI374" i="22" s="1"/>
  <c r="AJ274" i="22" s="1"/>
  <c r="AH564" i="22"/>
  <c r="AI330" i="22"/>
  <c r="AI364" i="22" s="1"/>
  <c r="AJ264" i="22" s="1"/>
  <c r="AI329" i="22"/>
  <c r="AI363" i="22" s="1"/>
  <c r="AJ263" i="22" s="1"/>
  <c r="AH553" i="22"/>
  <c r="AI328" i="22"/>
  <c r="AI362" i="22" s="1"/>
  <c r="AJ262" i="22" s="1"/>
  <c r="AH552" i="22"/>
  <c r="AI326" i="22"/>
  <c r="AI360" i="22" s="1"/>
  <c r="AJ260" i="22" s="1"/>
  <c r="AH519" i="22"/>
  <c r="AI325" i="22"/>
  <c r="AI359" i="22" s="1"/>
  <c r="AJ259" i="22" s="1"/>
  <c r="AI324" i="22"/>
  <c r="AI358" i="22" s="1"/>
  <c r="AJ258" i="22" s="1"/>
  <c r="AH548" i="22"/>
  <c r="AI283" i="22"/>
  <c r="AI284" i="22"/>
  <c r="AI285" i="22"/>
  <c r="AI287" i="22"/>
  <c r="AI288" i="22"/>
  <c r="AI289" i="22"/>
  <c r="AI305" i="22"/>
  <c r="AI304" i="22"/>
  <c r="AI303" i="22"/>
  <c r="AI301" i="22"/>
  <c r="AI300" i="22"/>
  <c r="AI299" i="22"/>
  <c r="AJ298" i="21"/>
  <c r="AJ299" i="21"/>
  <c r="AJ300" i="21"/>
  <c r="AJ302" i="21"/>
  <c r="AJ303" i="21"/>
  <c r="AJ304" i="21"/>
  <c r="AJ282" i="21"/>
  <c r="AJ283" i="21"/>
  <c r="AJ284" i="21"/>
  <c r="AJ286" i="21"/>
  <c r="AJ287" i="21"/>
  <c r="AJ288" i="21"/>
  <c r="AK280" i="21"/>
  <c r="AK279" i="21"/>
  <c r="AK278" i="21"/>
  <c r="AK276" i="21"/>
  <c r="AK275" i="21"/>
  <c r="AK274" i="21"/>
  <c r="AJ329" i="21"/>
  <c r="AJ363" i="21" s="1"/>
  <c r="AK263" i="21" s="1"/>
  <c r="AI553" i="21"/>
  <c r="AJ328" i="21"/>
  <c r="AJ362" i="21" s="1"/>
  <c r="AK262" i="21" s="1"/>
  <c r="AI521" i="21"/>
  <c r="AJ327" i="21"/>
  <c r="AJ361" i="21" s="1"/>
  <c r="AK261" i="21" s="1"/>
  <c r="AI551" i="21"/>
  <c r="AJ325" i="21"/>
  <c r="AJ359" i="21" s="1"/>
  <c r="AK259" i="21" s="1"/>
  <c r="AI549" i="21"/>
  <c r="AJ324" i="21"/>
  <c r="AJ358" i="21" s="1"/>
  <c r="AK258" i="21" s="1"/>
  <c r="AI548" i="21"/>
  <c r="AJ323" i="21"/>
  <c r="AJ357" i="21" s="1"/>
  <c r="AK257" i="21" s="1"/>
  <c r="AI516" i="21"/>
  <c r="AW383" i="8"/>
  <c r="AW478" i="8" s="1"/>
  <c r="AW541" i="8" s="1"/>
  <c r="AY425" i="8"/>
  <c r="BA460" i="8"/>
  <c r="BA523" i="8" s="1"/>
  <c r="AZ467" i="8"/>
  <c r="AZ530" i="8" s="1"/>
  <c r="AY457" i="8"/>
  <c r="AY520" i="8" s="1"/>
  <c r="AW389" i="8"/>
  <c r="AW421" i="8" s="1"/>
  <c r="AZ498" i="8"/>
  <c r="AZ561" i="8" s="1"/>
  <c r="AT439" i="8"/>
  <c r="AT502" i="8" s="1"/>
  <c r="AT470" i="8"/>
  <c r="AT533" i="8" s="1"/>
  <c r="BB396" i="8"/>
  <c r="BB460" i="8" s="1"/>
  <c r="AY388" i="8"/>
  <c r="AY420" i="8" s="1"/>
  <c r="BA491" i="8"/>
  <c r="BA554" i="8" s="1"/>
  <c r="AW411" i="8"/>
  <c r="AW474" i="8"/>
  <c r="AW537" i="8" s="1"/>
  <c r="AX452" i="8"/>
  <c r="AX515" i="8" s="1"/>
  <c r="AX483" i="8"/>
  <c r="AX546" i="8" s="1"/>
  <c r="BC339" i="8"/>
  <c r="BC373" i="8" s="1"/>
  <c r="BD273" i="8" s="1"/>
  <c r="BD306" i="8" s="1"/>
  <c r="AZ465" i="8"/>
  <c r="AZ528" i="8" s="1"/>
  <c r="AV408" i="8"/>
  <c r="AV471" i="8"/>
  <c r="AV534" i="8" s="1"/>
  <c r="AZ496" i="8"/>
  <c r="AZ559" i="8" s="1"/>
  <c r="BB532" i="8"/>
  <c r="AT397" i="8"/>
  <c r="AT429" i="8" s="1"/>
  <c r="BC400" i="8"/>
  <c r="BC432" i="8" s="1"/>
  <c r="AW381" i="8"/>
  <c r="AW413" i="8" s="1"/>
  <c r="AV409" i="8"/>
  <c r="AV441" i="8"/>
  <c r="AV504" i="8" s="1"/>
  <c r="AV472" i="8"/>
  <c r="AV535" i="8" s="1"/>
  <c r="AZ412" i="8"/>
  <c r="AZ475" i="8"/>
  <c r="AZ538" i="8" s="1"/>
  <c r="AZ444" i="8"/>
  <c r="AZ507" i="8" s="1"/>
  <c r="AW427" i="8"/>
  <c r="AW490" i="8"/>
  <c r="AW553" i="8" s="1"/>
  <c r="AW459" i="8"/>
  <c r="AW522" i="8" s="1"/>
  <c r="AX431" i="8"/>
  <c r="AX494" i="8"/>
  <c r="AX557" i="8" s="1"/>
  <c r="AX463" i="8"/>
  <c r="AX526" i="8" s="1"/>
  <c r="AX379" i="8"/>
  <c r="AZ393" i="8"/>
  <c r="BA387" i="8"/>
  <c r="AY319" i="8"/>
  <c r="AY353" i="8" s="1"/>
  <c r="AZ253" i="8" s="1"/>
  <c r="AY296" i="8"/>
  <c r="BC297" i="8"/>
  <c r="AX290" i="8"/>
  <c r="BA335" i="8"/>
  <c r="BA369" i="8" s="1"/>
  <c r="BB269" i="8" s="1"/>
  <c r="BB302" i="8" s="1"/>
  <c r="AW325" i="8"/>
  <c r="AW359" i="8" s="1"/>
  <c r="AX259" i="8" s="1"/>
  <c r="BB285" i="8"/>
  <c r="AX284" i="8"/>
  <c r="BB288" i="8"/>
  <c r="AZ289" i="8"/>
  <c r="AY313" i="8"/>
  <c r="AY347" i="8" s="1"/>
  <c r="AZ247" i="8" s="1"/>
  <c r="AZ280" i="8" s="1"/>
  <c r="AW311" i="8"/>
  <c r="AW345" i="8" s="1"/>
  <c r="AX245" i="8" s="1"/>
  <c r="AX278" i="8" s="1"/>
  <c r="AX326" i="8"/>
  <c r="AX360" i="8" s="1"/>
  <c r="AY260" i="8" s="1"/>
  <c r="AY293" i="8" s="1"/>
  <c r="BD334" i="8"/>
  <c r="BD368" i="8" s="1"/>
  <c r="BE268" i="8" s="1"/>
  <c r="BE301" i="8" s="1"/>
  <c r="AU298" i="8"/>
  <c r="AU309" i="8"/>
  <c r="AU343" i="8" s="1"/>
  <c r="AV243" i="8" s="1"/>
  <c r="AV276" i="8" s="1"/>
  <c r="AW310" i="8"/>
  <c r="AW344" i="8" s="1"/>
  <c r="AX244" i="8" s="1"/>
  <c r="BA314" i="8"/>
  <c r="BA348" i="8" s="1"/>
  <c r="BB248" i="8" s="1"/>
  <c r="AY333" i="8"/>
  <c r="AY367" i="8" s="1"/>
  <c r="AZ267" i="8" s="1"/>
  <c r="BA337" i="8"/>
  <c r="BA371" i="8" s="1"/>
  <c r="BB271" i="8" s="1"/>
  <c r="AX315" i="8"/>
  <c r="AX349" i="8" s="1"/>
  <c r="AY249" i="8" s="1"/>
  <c r="AX395" i="8"/>
  <c r="AY338" i="8"/>
  <c r="AY372" i="8" s="1"/>
  <c r="AZ272" i="8" s="1"/>
  <c r="BA294" i="8"/>
  <c r="AJ405" i="21" l="1"/>
  <c r="AJ437" i="21"/>
  <c r="AI492" i="21"/>
  <c r="AI413" i="21"/>
  <c r="AI461" i="21"/>
  <c r="AJ410" i="21"/>
  <c r="AJ443" i="21"/>
  <c r="AJ506" i="21" s="1"/>
  <c r="BA448" i="8"/>
  <c r="BA511" i="8" s="1"/>
  <c r="AJ473" i="21"/>
  <c r="AI449" i="21"/>
  <c r="AI512" i="21" s="1"/>
  <c r="AJ407" i="21"/>
  <c r="AI480" i="21"/>
  <c r="AI543" i="21" s="1"/>
  <c r="AI450" i="21"/>
  <c r="AI513" i="21" s="1"/>
  <c r="AH451" i="22"/>
  <c r="AH514" i="22" s="1"/>
  <c r="BA416" i="8"/>
  <c r="AJ469" i="21"/>
  <c r="AJ532" i="21" s="1"/>
  <c r="AH482" i="22"/>
  <c r="AH545" i="22" s="1"/>
  <c r="AJ439" i="21"/>
  <c r="AJ502" i="21" s="1"/>
  <c r="AH494" i="22"/>
  <c r="AH557" i="22" s="1"/>
  <c r="AI445" i="21"/>
  <c r="AI508" i="21" s="1"/>
  <c r="AI433" i="21"/>
  <c r="AI465" i="21"/>
  <c r="BC464" i="8"/>
  <c r="BC527" i="8" s="1"/>
  <c r="AJ411" i="21"/>
  <c r="AH464" i="22"/>
  <c r="AH527" i="22" s="1"/>
  <c r="AH436" i="22"/>
  <c r="AH468" i="22"/>
  <c r="AH531" i="22" s="1"/>
  <c r="AH466" i="22"/>
  <c r="AH529" i="22" s="1"/>
  <c r="AH497" i="22"/>
  <c r="AH560" i="22" s="1"/>
  <c r="AH418" i="22"/>
  <c r="AH431" i="22"/>
  <c r="AH450" i="22"/>
  <c r="AH513" i="22" s="1"/>
  <c r="AI434" i="21"/>
  <c r="AI418" i="21"/>
  <c r="AI430" i="21"/>
  <c r="BC405" i="8"/>
  <c r="BC500" i="8" s="1"/>
  <c r="BB491" i="8"/>
  <c r="BB554" i="8" s="1"/>
  <c r="AH493" i="22"/>
  <c r="AH556" i="22" s="1"/>
  <c r="AJ406" i="21"/>
  <c r="AH414" i="22"/>
  <c r="AH446" i="22"/>
  <c r="AH509" i="22" s="1"/>
  <c r="AJ394" i="21"/>
  <c r="AJ458" i="21" s="1"/>
  <c r="AI431" i="21"/>
  <c r="BB428" i="8"/>
  <c r="AI463" i="21"/>
  <c r="AI526" i="21" s="1"/>
  <c r="AI466" i="21"/>
  <c r="AI529" i="21" s="1"/>
  <c r="AI462" i="21"/>
  <c r="AI525" i="21" s="1"/>
  <c r="AI395" i="22"/>
  <c r="AI459" i="22" s="1"/>
  <c r="AY399" i="8"/>
  <c r="AY431" i="8" s="1"/>
  <c r="AJ390" i="21"/>
  <c r="AJ454" i="21" s="1"/>
  <c r="AH462" i="22"/>
  <c r="AH525" i="22" s="1"/>
  <c r="BC495" i="8"/>
  <c r="BC558" i="8" s="1"/>
  <c r="AH447" i="22"/>
  <c r="AH510" i="22" s="1"/>
  <c r="AI419" i="21"/>
  <c r="AI414" i="21"/>
  <c r="AJ391" i="21"/>
  <c r="AJ455" i="21" s="1"/>
  <c r="AJ395" i="21"/>
  <c r="AJ490" i="21" s="1"/>
  <c r="AI451" i="21"/>
  <c r="AI514" i="21" s="1"/>
  <c r="AI446" i="21"/>
  <c r="AI509" i="21" s="1"/>
  <c r="AH432" i="22"/>
  <c r="AH420" i="22"/>
  <c r="AH452" i="22"/>
  <c r="AH515" i="22" s="1"/>
  <c r="AH415" i="22"/>
  <c r="AI410" i="22"/>
  <c r="AI442" i="22" s="1"/>
  <c r="AJ389" i="21"/>
  <c r="AJ484" i="21" s="1"/>
  <c r="AJ393" i="21"/>
  <c r="AJ488" i="21" s="1"/>
  <c r="AY379" i="8"/>
  <c r="AY411" i="8" s="1"/>
  <c r="AI394" i="22"/>
  <c r="AI489" i="22" s="1"/>
  <c r="AI411" i="22"/>
  <c r="AI506" i="22" s="1"/>
  <c r="AI390" i="22"/>
  <c r="AI454" i="22" s="1"/>
  <c r="AJ409" i="21"/>
  <c r="AI415" i="21"/>
  <c r="AI435" i="21"/>
  <c r="AW484" i="8"/>
  <c r="AW547" i="8" s="1"/>
  <c r="AW453" i="8"/>
  <c r="AW516" i="8" s="1"/>
  <c r="AJ441" i="21"/>
  <c r="AJ504" i="21" s="1"/>
  <c r="AI447" i="21"/>
  <c r="AI510" i="21" s="1"/>
  <c r="AI467" i="21"/>
  <c r="AI530" i="21" s="1"/>
  <c r="AI412" i="22"/>
  <c r="AI444" i="22" s="1"/>
  <c r="AI396" i="22"/>
  <c r="AI460" i="22" s="1"/>
  <c r="AH498" i="22"/>
  <c r="AH561" i="22" s="1"/>
  <c r="AH479" i="22"/>
  <c r="AH542" i="22" s="1"/>
  <c r="BB523" i="8"/>
  <c r="AW415" i="8"/>
  <c r="AW447" i="8"/>
  <c r="AW510" i="8" s="1"/>
  <c r="AH435" i="22"/>
  <c r="AH416" i="22"/>
  <c r="AI408" i="22"/>
  <c r="AI472" i="22" s="1"/>
  <c r="AI391" i="22"/>
  <c r="AI455" i="22" s="1"/>
  <c r="AI406" i="22"/>
  <c r="AI501" i="22" s="1"/>
  <c r="AI392" i="22"/>
  <c r="AI487" i="22" s="1"/>
  <c r="AI407" i="22"/>
  <c r="AI502" i="22" s="1"/>
  <c r="AK290" i="21"/>
  <c r="AK291" i="21"/>
  <c r="AK292" i="21"/>
  <c r="AK294" i="21"/>
  <c r="AK295" i="21"/>
  <c r="AK296" i="21"/>
  <c r="AK307" i="21"/>
  <c r="AK341" i="21" s="1"/>
  <c r="AL241" i="21" s="1"/>
  <c r="AJ500" i="21"/>
  <c r="AJ531" i="21"/>
  <c r="AK308" i="21"/>
  <c r="AK342" i="21" s="1"/>
  <c r="AL242" i="21" s="1"/>
  <c r="AJ501" i="21"/>
  <c r="AK309" i="21"/>
  <c r="AK343" i="21" s="1"/>
  <c r="AL243" i="21" s="1"/>
  <c r="AJ533" i="21"/>
  <c r="AK311" i="21"/>
  <c r="AK345" i="21" s="1"/>
  <c r="AL245" i="21" s="1"/>
  <c r="AJ535" i="21"/>
  <c r="AK312" i="21"/>
  <c r="AK346" i="21" s="1"/>
  <c r="AL246" i="21" s="1"/>
  <c r="AJ505" i="21"/>
  <c r="AJ536" i="21"/>
  <c r="AK313" i="21"/>
  <c r="AK347" i="21" s="1"/>
  <c r="AL247" i="21" s="1"/>
  <c r="AJ537" i="21"/>
  <c r="AJ321" i="21"/>
  <c r="AJ355" i="21" s="1"/>
  <c r="AK255" i="21" s="1"/>
  <c r="AI545" i="21"/>
  <c r="AJ320" i="21"/>
  <c r="AJ354" i="21" s="1"/>
  <c r="AK254" i="21" s="1"/>
  <c r="AI544" i="21"/>
  <c r="AJ319" i="21"/>
  <c r="AJ353" i="21" s="1"/>
  <c r="AK253" i="21" s="1"/>
  <c r="AJ317" i="21"/>
  <c r="AJ351" i="21" s="1"/>
  <c r="AK251" i="21" s="1"/>
  <c r="AI541" i="21"/>
  <c r="AJ316" i="21"/>
  <c r="AJ350" i="21" s="1"/>
  <c r="AK250" i="21" s="1"/>
  <c r="AI540" i="21"/>
  <c r="AJ315" i="21"/>
  <c r="AJ349" i="21" s="1"/>
  <c r="AK249" i="21" s="1"/>
  <c r="AI539" i="21"/>
  <c r="AJ337" i="21"/>
  <c r="AJ371" i="21" s="1"/>
  <c r="AK271" i="21" s="1"/>
  <c r="AI561" i="21"/>
  <c r="AJ336" i="21"/>
  <c r="AJ370" i="21" s="1"/>
  <c r="AK270" i="21" s="1"/>
  <c r="AI560" i="21"/>
  <c r="AJ335" i="21"/>
  <c r="AJ369" i="21" s="1"/>
  <c r="AK269" i="21" s="1"/>
  <c r="AI528" i="21"/>
  <c r="AI559" i="21"/>
  <c r="AJ333" i="21"/>
  <c r="AJ367" i="21" s="1"/>
  <c r="AK267" i="21" s="1"/>
  <c r="AI557" i="21"/>
  <c r="AJ332" i="21"/>
  <c r="AJ366" i="21" s="1"/>
  <c r="AK266" i="21" s="1"/>
  <c r="AI556" i="21"/>
  <c r="AJ331" i="21"/>
  <c r="AJ365" i="21" s="1"/>
  <c r="AK265" i="21" s="1"/>
  <c r="AI524" i="21"/>
  <c r="AI555" i="21"/>
  <c r="AI332" i="22"/>
  <c r="AI366" i="22" s="1"/>
  <c r="AJ266" i="22" s="1"/>
  <c r="AI333" i="22"/>
  <c r="AI367" i="22" s="1"/>
  <c r="AJ267" i="22" s="1"/>
  <c r="AH526" i="22"/>
  <c r="AI334" i="22"/>
  <c r="AI368" i="22" s="1"/>
  <c r="AJ268" i="22" s="1"/>
  <c r="AH558" i="22"/>
  <c r="AI336" i="22"/>
  <c r="AI370" i="22" s="1"/>
  <c r="AJ270" i="22" s="1"/>
  <c r="AI337" i="22"/>
  <c r="AI371" i="22" s="1"/>
  <c r="AJ271" i="22" s="1"/>
  <c r="AH530" i="22"/>
  <c r="AI338" i="22"/>
  <c r="AI372" i="22" s="1"/>
  <c r="AJ272" i="22" s="1"/>
  <c r="AH562" i="22"/>
  <c r="AI322" i="22"/>
  <c r="AI356" i="22" s="1"/>
  <c r="AJ256" i="22" s="1"/>
  <c r="AH546" i="22"/>
  <c r="AI321" i="22"/>
  <c r="AI355" i="22" s="1"/>
  <c r="AJ255" i="22" s="1"/>
  <c r="AI320" i="22"/>
  <c r="AI354" i="22" s="1"/>
  <c r="AJ254" i="22" s="1"/>
  <c r="AH544" i="22"/>
  <c r="AI318" i="22"/>
  <c r="AI352" i="22" s="1"/>
  <c r="AJ252" i="22" s="1"/>
  <c r="AH511" i="22"/>
  <c r="AI317" i="22"/>
  <c r="AI351" i="22" s="1"/>
  <c r="AJ251" i="22" s="1"/>
  <c r="AH541" i="22"/>
  <c r="AI316" i="22"/>
  <c r="AI350" i="22" s="1"/>
  <c r="AJ250" i="22" s="1"/>
  <c r="AH540" i="22"/>
  <c r="AJ291" i="22"/>
  <c r="AJ292" i="22"/>
  <c r="AJ293" i="22"/>
  <c r="AJ295" i="22"/>
  <c r="AJ296" i="22"/>
  <c r="AJ297" i="22"/>
  <c r="AJ307" i="22"/>
  <c r="AJ308" i="22"/>
  <c r="AJ309" i="22"/>
  <c r="AJ311" i="22"/>
  <c r="AJ312" i="22"/>
  <c r="AJ313" i="22"/>
  <c r="AY483" i="8"/>
  <c r="AY546" i="8" s="1"/>
  <c r="AY452" i="8"/>
  <c r="AY515" i="8" s="1"/>
  <c r="AU375" i="8"/>
  <c r="AW391" i="8"/>
  <c r="AW423" i="8" s="1"/>
  <c r="BA401" i="8"/>
  <c r="BA465" i="8" s="1"/>
  <c r="BA528" i="8" s="1"/>
  <c r="AW377" i="8"/>
  <c r="AW409" i="8" s="1"/>
  <c r="BA380" i="8"/>
  <c r="BA475" i="8" s="1"/>
  <c r="BA538" i="8" s="1"/>
  <c r="AT461" i="8"/>
  <c r="AT524" i="8" s="1"/>
  <c r="AT492" i="8"/>
  <c r="AT555" i="8" s="1"/>
  <c r="BA403" i="8"/>
  <c r="BA498" i="8" s="1"/>
  <c r="BA561" i="8" s="1"/>
  <c r="AW476" i="8"/>
  <c r="AW539" i="8" s="1"/>
  <c r="BD339" i="8"/>
  <c r="BD373" i="8" s="1"/>
  <c r="BE273" i="8" s="1"/>
  <c r="BE306" i="8" s="1"/>
  <c r="AW376" i="8"/>
  <c r="AW440" i="8" s="1"/>
  <c r="AW503" i="8" s="1"/>
  <c r="AW445" i="8"/>
  <c r="AW508" i="8" s="1"/>
  <c r="AZ305" i="8"/>
  <c r="AZ338" i="8" s="1"/>
  <c r="AZ404" i="8" s="1"/>
  <c r="BA419" i="8"/>
  <c r="BA482" i="8"/>
  <c r="BA545" i="8" s="1"/>
  <c r="BA451" i="8"/>
  <c r="BA514" i="8" s="1"/>
  <c r="AX427" i="8"/>
  <c r="AX459" i="8"/>
  <c r="AX522" i="8" s="1"/>
  <c r="AX490" i="8"/>
  <c r="AX553" i="8" s="1"/>
  <c r="AZ425" i="8"/>
  <c r="AZ488" i="8"/>
  <c r="AZ551" i="8" s="1"/>
  <c r="AZ457" i="8"/>
  <c r="AZ520" i="8" s="1"/>
  <c r="AX411" i="8"/>
  <c r="AX443" i="8"/>
  <c r="AX506" i="8" s="1"/>
  <c r="AX474" i="8"/>
  <c r="AX537" i="8" s="1"/>
  <c r="AY385" i="8"/>
  <c r="AX381" i="8"/>
  <c r="BD400" i="8"/>
  <c r="AX392" i="8"/>
  <c r="AZ300" i="8"/>
  <c r="AX277" i="8"/>
  <c r="AU331" i="8"/>
  <c r="AU365" i="8" s="1"/>
  <c r="AV265" i="8" s="1"/>
  <c r="AZ322" i="8"/>
  <c r="AZ356" i="8" s="1"/>
  <c r="BA256" i="8" s="1"/>
  <c r="BA289" i="8" s="1"/>
  <c r="BB318" i="8"/>
  <c r="BB352" i="8" s="1"/>
  <c r="BC252" i="8" s="1"/>
  <c r="BC285" i="8" s="1"/>
  <c r="AX292" i="8"/>
  <c r="AX323" i="8"/>
  <c r="AX357" i="8" s="1"/>
  <c r="AY257" i="8" s="1"/>
  <c r="AY290" i="8" s="1"/>
  <c r="BA327" i="8"/>
  <c r="BA361" i="8" s="1"/>
  <c r="BB261" i="8" s="1"/>
  <c r="AX311" i="8"/>
  <c r="AX345" i="8" s="1"/>
  <c r="AY245" i="8" s="1"/>
  <c r="BB321" i="8"/>
  <c r="BB355" i="8" s="1"/>
  <c r="BC255" i="8" s="1"/>
  <c r="BC288" i="8" s="1"/>
  <c r="BB281" i="8"/>
  <c r="BB335" i="8"/>
  <c r="BB369" i="8" s="1"/>
  <c r="BC269" i="8" s="1"/>
  <c r="BE334" i="8"/>
  <c r="BE368" i="8" s="1"/>
  <c r="BF268" i="8" s="1"/>
  <c r="BF301" i="8" s="1"/>
  <c r="BC330" i="8"/>
  <c r="BC364" i="8" s="1"/>
  <c r="BD264" i="8" s="1"/>
  <c r="AY404" i="8"/>
  <c r="BB304" i="8"/>
  <c r="AX317" i="8"/>
  <c r="AX351" i="8" s="1"/>
  <c r="AY251" i="8" s="1"/>
  <c r="AV309" i="8"/>
  <c r="AV343" i="8" s="1"/>
  <c r="AW243" i="8" s="1"/>
  <c r="AY326" i="8"/>
  <c r="AY360" i="8" s="1"/>
  <c r="AZ260" i="8" s="1"/>
  <c r="AZ293" i="8" s="1"/>
  <c r="AY329" i="8"/>
  <c r="AY363" i="8" s="1"/>
  <c r="AZ263" i="8" s="1"/>
  <c r="AZ296" i="8" s="1"/>
  <c r="AY282" i="8"/>
  <c r="AZ313" i="8"/>
  <c r="AZ347" i="8" s="1"/>
  <c r="BA247" i="8" s="1"/>
  <c r="BA280" i="8" s="1"/>
  <c r="AZ286" i="8"/>
  <c r="AY463" i="8" l="1"/>
  <c r="AY526" i="8" s="1"/>
  <c r="AI490" i="22"/>
  <c r="AY494" i="8"/>
  <c r="AY557" i="8" s="1"/>
  <c r="BC469" i="8"/>
  <c r="BC532" i="8" s="1"/>
  <c r="AJ485" i="21"/>
  <c r="AJ489" i="21"/>
  <c r="AJ552" i="21" s="1"/>
  <c r="AI427" i="22"/>
  <c r="BC437" i="8"/>
  <c r="AJ382" i="21"/>
  <c r="AJ446" i="21" s="1"/>
  <c r="AI470" i="22"/>
  <c r="AI533" i="22" s="1"/>
  <c r="AJ422" i="21"/>
  <c r="AI438" i="22"/>
  <c r="AI443" i="22"/>
  <c r="AJ427" i="21"/>
  <c r="AI475" i="22"/>
  <c r="AI538" i="22" s="1"/>
  <c r="AI424" i="22"/>
  <c r="AI485" i="22"/>
  <c r="AI548" i="22" s="1"/>
  <c r="AJ426" i="21"/>
  <c r="AJ457" i="21"/>
  <c r="AJ520" i="21" s="1"/>
  <c r="AJ486" i="21"/>
  <c r="AJ549" i="21" s="1"/>
  <c r="AY392" i="8"/>
  <c r="AY456" i="8" s="1"/>
  <c r="AY443" i="8"/>
  <c r="AI456" i="22"/>
  <c r="AI519" i="22" s="1"/>
  <c r="AI476" i="22"/>
  <c r="AI539" i="22" s="1"/>
  <c r="AI422" i="22"/>
  <c r="AY474" i="8"/>
  <c r="AI507" i="22"/>
  <c r="AI570" i="22" s="1"/>
  <c r="AI505" i="22"/>
  <c r="AI568" i="22" s="1"/>
  <c r="AI471" i="22"/>
  <c r="AI534" i="22" s="1"/>
  <c r="AI426" i="22"/>
  <c r="AJ423" i="21"/>
  <c r="BA467" i="8"/>
  <c r="BA530" i="8" s="1"/>
  <c r="BA435" i="8"/>
  <c r="AI428" i="22"/>
  <c r="AI491" i="22"/>
  <c r="AI554" i="22" s="1"/>
  <c r="AJ386" i="21"/>
  <c r="AJ481" i="21" s="1"/>
  <c r="AI474" i="22"/>
  <c r="AI537" i="22" s="1"/>
  <c r="AI458" i="22"/>
  <c r="AI521" i="22" s="1"/>
  <c r="AX383" i="8"/>
  <c r="AX415" i="8" s="1"/>
  <c r="BD405" i="8"/>
  <c r="BD469" i="8" s="1"/>
  <c r="BD532" i="8" s="1"/>
  <c r="AJ402" i="21"/>
  <c r="AJ434" i="21" s="1"/>
  <c r="AJ398" i="21"/>
  <c r="AJ493" i="21" s="1"/>
  <c r="AJ425" i="21"/>
  <c r="BA444" i="8"/>
  <c r="BA507" i="8" s="1"/>
  <c r="AK378" i="21"/>
  <c r="AK473" i="21" s="1"/>
  <c r="BA412" i="8"/>
  <c r="AI439" i="22"/>
  <c r="AJ459" i="21"/>
  <c r="AJ522" i="21" s="1"/>
  <c r="AK374" i="21"/>
  <c r="AK469" i="21" s="1"/>
  <c r="AJ421" i="21"/>
  <c r="AI403" i="22"/>
  <c r="AI498" i="22" s="1"/>
  <c r="AJ453" i="21"/>
  <c r="AJ516" i="21" s="1"/>
  <c r="AI388" i="22"/>
  <c r="AI452" i="22" s="1"/>
  <c r="AJ397" i="21"/>
  <c r="AJ461" i="21" s="1"/>
  <c r="AJ401" i="21"/>
  <c r="AJ496" i="21" s="1"/>
  <c r="AJ381" i="21"/>
  <c r="AJ476" i="21" s="1"/>
  <c r="AJ385" i="21"/>
  <c r="AJ480" i="21" s="1"/>
  <c r="AK379" i="21"/>
  <c r="AK474" i="21" s="1"/>
  <c r="AK375" i="21"/>
  <c r="AK470" i="21" s="1"/>
  <c r="AI384" i="22"/>
  <c r="AI479" i="22" s="1"/>
  <c r="AI400" i="22"/>
  <c r="AI495" i="22" s="1"/>
  <c r="AI387" i="22"/>
  <c r="AI482" i="22" s="1"/>
  <c r="AJ399" i="21"/>
  <c r="AJ463" i="21" s="1"/>
  <c r="AJ403" i="21"/>
  <c r="AJ467" i="21" s="1"/>
  <c r="AJ383" i="21"/>
  <c r="AJ478" i="21" s="1"/>
  <c r="AJ387" i="21"/>
  <c r="AJ451" i="21" s="1"/>
  <c r="AK377" i="21"/>
  <c r="AK409" i="21" s="1"/>
  <c r="AK373" i="21"/>
  <c r="AK468" i="21" s="1"/>
  <c r="AZ379" i="8"/>
  <c r="AZ474" i="8" s="1"/>
  <c r="BB384" i="8"/>
  <c r="BB479" i="8" s="1"/>
  <c r="BB542" i="8" s="1"/>
  <c r="AW455" i="8"/>
  <c r="AW518" i="8" s="1"/>
  <c r="AI404" i="22"/>
  <c r="AI436" i="22" s="1"/>
  <c r="AI440" i="22"/>
  <c r="AI503" i="22"/>
  <c r="AI566" i="22" s="1"/>
  <c r="AI402" i="22"/>
  <c r="AI466" i="22" s="1"/>
  <c r="AW486" i="8"/>
  <c r="AW549" i="8" s="1"/>
  <c r="BB401" i="8"/>
  <c r="BB433" i="8" s="1"/>
  <c r="BC396" i="8"/>
  <c r="BC491" i="8" s="1"/>
  <c r="BC554" i="8" s="1"/>
  <c r="AI423" i="22"/>
  <c r="AI486" i="22"/>
  <c r="AI549" i="22" s="1"/>
  <c r="AI386" i="22"/>
  <c r="AI481" i="22" s="1"/>
  <c r="AI383" i="22"/>
  <c r="AI478" i="22" s="1"/>
  <c r="AI398" i="22"/>
  <c r="AI430" i="22" s="1"/>
  <c r="AI382" i="22"/>
  <c r="AI414" i="22" s="1"/>
  <c r="AI399" i="22"/>
  <c r="AI431" i="22" s="1"/>
  <c r="AJ346" i="22"/>
  <c r="AJ380" i="22" s="1"/>
  <c r="AK280" i="22" s="1"/>
  <c r="AJ345" i="22"/>
  <c r="AJ379" i="22" s="1"/>
  <c r="AK279" i="22" s="1"/>
  <c r="AI569" i="22"/>
  <c r="AJ344" i="22"/>
  <c r="AJ378" i="22" s="1"/>
  <c r="AK278" i="22" s="1"/>
  <c r="AJ342" i="22"/>
  <c r="AJ376" i="22" s="1"/>
  <c r="AK276" i="22" s="1"/>
  <c r="AI535" i="22"/>
  <c r="AJ341" i="22"/>
  <c r="AJ375" i="22" s="1"/>
  <c r="AK275" i="22" s="1"/>
  <c r="AI565" i="22"/>
  <c r="AJ340" i="22"/>
  <c r="AJ374" i="22" s="1"/>
  <c r="AK274" i="22" s="1"/>
  <c r="AI564" i="22"/>
  <c r="AJ330" i="22"/>
  <c r="AJ364" i="22" s="1"/>
  <c r="AK264" i="22" s="1"/>
  <c r="AI523" i="22"/>
  <c r="AJ329" i="22"/>
  <c r="AJ363" i="22" s="1"/>
  <c r="AK263" i="22" s="1"/>
  <c r="AI522" i="22"/>
  <c r="AI553" i="22"/>
  <c r="AJ328" i="22"/>
  <c r="AJ362" i="22" s="1"/>
  <c r="AK262" i="22" s="1"/>
  <c r="AI552" i="22"/>
  <c r="AJ326" i="22"/>
  <c r="AJ360" i="22" s="1"/>
  <c r="AK260" i="22" s="1"/>
  <c r="AI550" i="22"/>
  <c r="AJ325" i="22"/>
  <c r="AJ359" i="22" s="1"/>
  <c r="AK259" i="22" s="1"/>
  <c r="AI518" i="22"/>
  <c r="AJ324" i="22"/>
  <c r="AJ358" i="22" s="1"/>
  <c r="AK258" i="22" s="1"/>
  <c r="AI517" i="22"/>
  <c r="AJ283" i="22"/>
  <c r="AJ284" i="22"/>
  <c r="AJ285" i="22"/>
  <c r="AJ287" i="22"/>
  <c r="AJ288" i="22"/>
  <c r="AJ289" i="22"/>
  <c r="AJ305" i="22"/>
  <c r="AJ304" i="22"/>
  <c r="AJ303" i="22"/>
  <c r="AJ301" i="22"/>
  <c r="AJ300" i="22"/>
  <c r="AJ299" i="22"/>
  <c r="AK298" i="21"/>
  <c r="AK299" i="21"/>
  <c r="AK300" i="21"/>
  <c r="AK302" i="21"/>
  <c r="AK303" i="21"/>
  <c r="AK304" i="21"/>
  <c r="AK282" i="21"/>
  <c r="AK283" i="21"/>
  <c r="AK284" i="21"/>
  <c r="AK286" i="21"/>
  <c r="AK287" i="21"/>
  <c r="AK288" i="21"/>
  <c r="AL280" i="21"/>
  <c r="AL279" i="21"/>
  <c r="AL278" i="21"/>
  <c r="AL276" i="21"/>
  <c r="AL275" i="21"/>
  <c r="AL274" i="21"/>
  <c r="AK329" i="21"/>
  <c r="AK363" i="21" s="1"/>
  <c r="AL263" i="21" s="1"/>
  <c r="AJ553" i="21"/>
  <c r="AK328" i="21"/>
  <c r="AK362" i="21" s="1"/>
  <c r="AL262" i="21" s="1"/>
  <c r="AJ521" i="21"/>
  <c r="AK327" i="21"/>
  <c r="AK361" i="21" s="1"/>
  <c r="AL261" i="21" s="1"/>
  <c r="AJ551" i="21"/>
  <c r="AK325" i="21"/>
  <c r="AK359" i="21" s="1"/>
  <c r="AL259" i="21" s="1"/>
  <c r="AJ518" i="21"/>
  <c r="AK324" i="21"/>
  <c r="AK358" i="21" s="1"/>
  <c r="AL258" i="21" s="1"/>
  <c r="AJ517" i="21"/>
  <c r="AJ548" i="21"/>
  <c r="AK323" i="21"/>
  <c r="AK357" i="21" s="1"/>
  <c r="AL257" i="21" s="1"/>
  <c r="AJ547" i="21"/>
  <c r="BA496" i="8"/>
  <c r="BA559" i="8" s="1"/>
  <c r="BA433" i="8"/>
  <c r="AX377" i="8"/>
  <c r="AX472" i="8" s="1"/>
  <c r="BA393" i="8"/>
  <c r="BA425" i="8" s="1"/>
  <c r="AW472" i="8"/>
  <c r="AW535" i="8" s="1"/>
  <c r="AW441" i="8"/>
  <c r="AW504" i="8" s="1"/>
  <c r="AZ436" i="8"/>
  <c r="AZ468" i="8"/>
  <c r="AZ499" i="8"/>
  <c r="AW471" i="8"/>
  <c r="AW534" i="8" s="1"/>
  <c r="AW408" i="8"/>
  <c r="BE339" i="8"/>
  <c r="BE373" i="8" s="1"/>
  <c r="BF273" i="8" s="1"/>
  <c r="BF306" i="8" s="1"/>
  <c r="BC563" i="8"/>
  <c r="AZ372" i="8"/>
  <c r="BA272" i="8" s="1"/>
  <c r="BA305" i="8" s="1"/>
  <c r="AY506" i="8"/>
  <c r="AX389" i="8"/>
  <c r="AX421" i="8" s="1"/>
  <c r="AY537" i="8"/>
  <c r="AV375" i="8"/>
  <c r="BD432" i="8"/>
  <c r="BD495" i="8"/>
  <c r="BD558" i="8" s="1"/>
  <c r="BD464" i="8"/>
  <c r="BD527" i="8" s="1"/>
  <c r="AY417" i="8"/>
  <c r="AY480" i="8"/>
  <c r="AY543" i="8" s="1"/>
  <c r="AY449" i="8"/>
  <c r="AY512" i="8" s="1"/>
  <c r="AU407" i="8"/>
  <c r="AU470" i="8"/>
  <c r="AU533" i="8" s="1"/>
  <c r="AU439" i="8"/>
  <c r="AU502" i="8" s="1"/>
  <c r="AU397" i="8"/>
  <c r="AX413" i="8"/>
  <c r="AX476" i="8"/>
  <c r="AX539" i="8" s="1"/>
  <c r="AX445" i="8"/>
  <c r="AX508" i="8" s="1"/>
  <c r="AY424" i="8"/>
  <c r="AY487" i="8"/>
  <c r="AY436" i="8"/>
  <c r="AY499" i="8"/>
  <c r="AY562" i="8" s="1"/>
  <c r="AY468" i="8"/>
  <c r="AY531" i="8" s="1"/>
  <c r="BE400" i="8"/>
  <c r="AX424" i="8"/>
  <c r="AX487" i="8"/>
  <c r="AX550" i="8" s="1"/>
  <c r="AX456" i="8"/>
  <c r="AX519" i="8" s="1"/>
  <c r="AY395" i="8"/>
  <c r="AZ388" i="8"/>
  <c r="BC321" i="8"/>
  <c r="BC355" i="8" s="1"/>
  <c r="BD255" i="8" s="1"/>
  <c r="AY315" i="8"/>
  <c r="AY349" i="8" s="1"/>
  <c r="AZ249" i="8" s="1"/>
  <c r="AZ282" i="8" s="1"/>
  <c r="BB387" i="8"/>
  <c r="AY278" i="8"/>
  <c r="AY284" i="8"/>
  <c r="BC318" i="8"/>
  <c r="BC352" i="8" s="1"/>
  <c r="BD252" i="8" s="1"/>
  <c r="AZ329" i="8"/>
  <c r="AZ363" i="8" s="1"/>
  <c r="BA263" i="8" s="1"/>
  <c r="BA296" i="8" s="1"/>
  <c r="BB294" i="8"/>
  <c r="AX325" i="8"/>
  <c r="AX359" i="8" s="1"/>
  <c r="AY259" i="8" s="1"/>
  <c r="AY292" i="8" s="1"/>
  <c r="BB337" i="8"/>
  <c r="BB371" i="8" s="1"/>
  <c r="BC271" i="8" s="1"/>
  <c r="BC304" i="8" s="1"/>
  <c r="BC302" i="8"/>
  <c r="AX310" i="8"/>
  <c r="AX344" i="8" s="1"/>
  <c r="AY244" i="8" s="1"/>
  <c r="AZ326" i="8"/>
  <c r="AZ360" i="8" s="1"/>
  <c r="BA260" i="8" s="1"/>
  <c r="AW276" i="8"/>
  <c r="BA322" i="8"/>
  <c r="BA356" i="8" s="1"/>
  <c r="BB256" i="8" s="1"/>
  <c r="AV298" i="8"/>
  <c r="BA313" i="8"/>
  <c r="BA347" i="8" s="1"/>
  <c r="BB247" i="8" s="1"/>
  <c r="BB280" i="8" s="1"/>
  <c r="BB314" i="8"/>
  <c r="BB348" i="8" s="1"/>
  <c r="BC248" i="8" s="1"/>
  <c r="AZ333" i="8"/>
  <c r="AZ367" i="8" s="1"/>
  <c r="BA267" i="8" s="1"/>
  <c r="BA300" i="8" s="1"/>
  <c r="AY323" i="8"/>
  <c r="AY357" i="8" s="1"/>
  <c r="AZ257" i="8" s="1"/>
  <c r="BD297" i="8"/>
  <c r="BF334" i="8"/>
  <c r="BF368" i="8" s="1"/>
  <c r="BG268" i="8" s="1"/>
  <c r="BG301" i="8" s="1"/>
  <c r="AZ319" i="8"/>
  <c r="AZ353" i="8" s="1"/>
  <c r="BA253" i="8" s="1"/>
  <c r="AJ414" i="21" l="1"/>
  <c r="AJ477" i="21"/>
  <c r="AJ418" i="21"/>
  <c r="AJ450" i="21"/>
  <c r="AJ513" i="21" s="1"/>
  <c r="AJ466" i="21"/>
  <c r="AK410" i="21"/>
  <c r="AJ447" i="21"/>
  <c r="AJ510" i="21" s="1"/>
  <c r="AK443" i="21"/>
  <c r="AK506" i="21" s="1"/>
  <c r="BC387" i="8"/>
  <c r="BC482" i="8" s="1"/>
  <c r="AK407" i="21"/>
  <c r="AK472" i="21"/>
  <c r="AK535" i="21" s="1"/>
  <c r="AK441" i="21"/>
  <c r="AK504" i="21" s="1"/>
  <c r="AX447" i="8"/>
  <c r="AX510" i="8" s="1"/>
  <c r="AX478" i="8"/>
  <c r="AX541" i="8" s="1"/>
  <c r="AJ497" i="21"/>
  <c r="AJ560" i="21" s="1"/>
  <c r="AZ537" i="8"/>
  <c r="AI419" i="22"/>
  <c r="AJ406" i="22"/>
  <c r="AJ501" i="22" s="1"/>
  <c r="BB448" i="8"/>
  <c r="BB511" i="8" s="1"/>
  <c r="AZ443" i="8"/>
  <c r="AZ506" i="8" s="1"/>
  <c r="BC460" i="8"/>
  <c r="BC523" i="8" s="1"/>
  <c r="AK439" i="21"/>
  <c r="AK502" i="21" s="1"/>
  <c r="AK442" i="21"/>
  <c r="AK505" i="21" s="1"/>
  <c r="AZ411" i="8"/>
  <c r="BD437" i="8"/>
  <c r="AJ419" i="21"/>
  <c r="BD500" i="8"/>
  <c r="BD563" i="8" s="1"/>
  <c r="AJ482" i="21"/>
  <c r="AJ545" i="21" s="1"/>
  <c r="AI435" i="22"/>
  <c r="AI497" i="22"/>
  <c r="AI560" i="22" s="1"/>
  <c r="AI467" i="22"/>
  <c r="AI530" i="22" s="1"/>
  <c r="AJ433" i="21"/>
  <c r="AJ465" i="21"/>
  <c r="AJ528" i="21" s="1"/>
  <c r="AJ431" i="21"/>
  <c r="AJ417" i="21"/>
  <c r="AJ449" i="21"/>
  <c r="AJ512" i="21" s="1"/>
  <c r="AJ429" i="21"/>
  <c r="AJ492" i="21"/>
  <c r="AJ555" i="21" s="1"/>
  <c r="BC428" i="8"/>
  <c r="AK405" i="21"/>
  <c r="AJ413" i="21"/>
  <c r="AK437" i="21"/>
  <c r="AK500" i="21" s="1"/>
  <c r="AJ445" i="21"/>
  <c r="AJ508" i="21" s="1"/>
  <c r="AJ430" i="21"/>
  <c r="AJ462" i="21"/>
  <c r="AJ525" i="21" s="1"/>
  <c r="AJ412" i="22"/>
  <c r="AJ507" i="22" s="1"/>
  <c r="AI483" i="22"/>
  <c r="AI546" i="22" s="1"/>
  <c r="AK411" i="21"/>
  <c r="AJ435" i="21"/>
  <c r="AJ494" i="21"/>
  <c r="AJ557" i="21" s="1"/>
  <c r="AI451" i="22"/>
  <c r="AI514" i="22" s="1"/>
  <c r="AJ415" i="21"/>
  <c r="AJ498" i="21"/>
  <c r="AJ561" i="21" s="1"/>
  <c r="AI434" i="22"/>
  <c r="BB416" i="8"/>
  <c r="AK406" i="21"/>
  <c r="AK438" i="21"/>
  <c r="AK501" i="21" s="1"/>
  <c r="AI420" i="22"/>
  <c r="AI494" i="22"/>
  <c r="AI557" i="22" s="1"/>
  <c r="AJ390" i="22"/>
  <c r="AJ422" i="22" s="1"/>
  <c r="AI468" i="22"/>
  <c r="AI531" i="22" s="1"/>
  <c r="AI416" i="22"/>
  <c r="AI499" i="22"/>
  <c r="AI562" i="22" s="1"/>
  <c r="AI448" i="22"/>
  <c r="AI511" i="22" s="1"/>
  <c r="AI446" i="22"/>
  <c r="AI509" i="22" s="1"/>
  <c r="AI477" i="22"/>
  <c r="AI540" i="22" s="1"/>
  <c r="BB403" i="8"/>
  <c r="BB467" i="8" s="1"/>
  <c r="BB530" i="8" s="1"/>
  <c r="AK391" i="21"/>
  <c r="AK423" i="21" s="1"/>
  <c r="AK395" i="21"/>
  <c r="AK490" i="21" s="1"/>
  <c r="AJ391" i="22"/>
  <c r="AJ486" i="22" s="1"/>
  <c r="AJ396" i="22"/>
  <c r="AJ491" i="22" s="1"/>
  <c r="BA379" i="8"/>
  <c r="BA411" i="8" s="1"/>
  <c r="AK389" i="21"/>
  <c r="AK453" i="21" s="1"/>
  <c r="AK393" i="21"/>
  <c r="AK457" i="21" s="1"/>
  <c r="AI463" i="22"/>
  <c r="AI526" i="22" s="1"/>
  <c r="AJ410" i="22"/>
  <c r="AJ505" i="22" s="1"/>
  <c r="AX409" i="8"/>
  <c r="AI432" i="22"/>
  <c r="AI418" i="22"/>
  <c r="AJ394" i="22"/>
  <c r="AJ458" i="22" s="1"/>
  <c r="AK390" i="21"/>
  <c r="AK485" i="21" s="1"/>
  <c r="AK394" i="21"/>
  <c r="AK489" i="21" s="1"/>
  <c r="AI464" i="22"/>
  <c r="AI527" i="22" s="1"/>
  <c r="AI450" i="22"/>
  <c r="AI513" i="22" s="1"/>
  <c r="AY381" i="8"/>
  <c r="AY476" i="8" s="1"/>
  <c r="AY539" i="8" s="1"/>
  <c r="BE405" i="8"/>
  <c r="BE469" i="8" s="1"/>
  <c r="BB496" i="8"/>
  <c r="BB559" i="8" s="1"/>
  <c r="AX535" i="8"/>
  <c r="BB465" i="8"/>
  <c r="BB528" i="8" s="1"/>
  <c r="AX441" i="8"/>
  <c r="AX504" i="8" s="1"/>
  <c r="AJ411" i="22"/>
  <c r="AJ475" i="22" s="1"/>
  <c r="AI415" i="22"/>
  <c r="AI462" i="22"/>
  <c r="AI525" i="22" s="1"/>
  <c r="AI447" i="22"/>
  <c r="AI510" i="22" s="1"/>
  <c r="AI493" i="22"/>
  <c r="AI556" i="22" s="1"/>
  <c r="AJ395" i="22"/>
  <c r="AJ490" i="22" s="1"/>
  <c r="AZ399" i="8"/>
  <c r="AZ431" i="8" s="1"/>
  <c r="AJ408" i="22"/>
  <c r="AJ503" i="22" s="1"/>
  <c r="AJ392" i="22"/>
  <c r="AJ424" i="22" s="1"/>
  <c r="AJ407" i="22"/>
  <c r="AJ502" i="22" s="1"/>
  <c r="AL290" i="21"/>
  <c r="AL291" i="21"/>
  <c r="AL292" i="21"/>
  <c r="AL294" i="21"/>
  <c r="AL295" i="21"/>
  <c r="AL296" i="21"/>
  <c r="AL307" i="21"/>
  <c r="AL341" i="21" s="1"/>
  <c r="AM241" i="21" s="1"/>
  <c r="AK531" i="21"/>
  <c r="AL308" i="21"/>
  <c r="AL342" i="21" s="1"/>
  <c r="AM242" i="21" s="1"/>
  <c r="AK532" i="21"/>
  <c r="AL309" i="21"/>
  <c r="AL343" i="21" s="1"/>
  <c r="AM243" i="21" s="1"/>
  <c r="AK533" i="21"/>
  <c r="AL311" i="21"/>
  <c r="AL345" i="21" s="1"/>
  <c r="AM245" i="21" s="1"/>
  <c r="AL312" i="21"/>
  <c r="AL346" i="21" s="1"/>
  <c r="AM246" i="21" s="1"/>
  <c r="AK536" i="21"/>
  <c r="AL313" i="21"/>
  <c r="AL347" i="21" s="1"/>
  <c r="AM247" i="21" s="1"/>
  <c r="AK537" i="21"/>
  <c r="AK321" i="21"/>
  <c r="AK355" i="21" s="1"/>
  <c r="AL255" i="21" s="1"/>
  <c r="AJ514" i="21"/>
  <c r="AK320" i="21"/>
  <c r="AK354" i="21" s="1"/>
  <c r="AL254" i="21" s="1"/>
  <c r="AJ544" i="21"/>
  <c r="AK319" i="21"/>
  <c r="AK353" i="21" s="1"/>
  <c r="AL253" i="21" s="1"/>
  <c r="AJ543" i="21"/>
  <c r="AK317" i="21"/>
  <c r="AK351" i="21" s="1"/>
  <c r="AL251" i="21" s="1"/>
  <c r="AJ541" i="21"/>
  <c r="AK316" i="21"/>
  <c r="AK350" i="21" s="1"/>
  <c r="AL250" i="21" s="1"/>
  <c r="AJ509" i="21"/>
  <c r="AJ540" i="21"/>
  <c r="AK315" i="21"/>
  <c r="AK349" i="21" s="1"/>
  <c r="AL249" i="21" s="1"/>
  <c r="AJ539" i="21"/>
  <c r="AK337" i="21"/>
  <c r="AK371" i="21" s="1"/>
  <c r="AL271" i="21" s="1"/>
  <c r="AJ530" i="21"/>
  <c r="AK336" i="21"/>
  <c r="AK370" i="21" s="1"/>
  <c r="AL270" i="21" s="1"/>
  <c r="AJ529" i="21"/>
  <c r="AK335" i="21"/>
  <c r="AK369" i="21" s="1"/>
  <c r="AL269" i="21" s="1"/>
  <c r="AJ559" i="21"/>
  <c r="AK333" i="21"/>
  <c r="AK367" i="21" s="1"/>
  <c r="AL267" i="21" s="1"/>
  <c r="AJ526" i="21"/>
  <c r="AK332" i="21"/>
  <c r="AK366" i="21" s="1"/>
  <c r="AL266" i="21" s="1"/>
  <c r="AJ556" i="21"/>
  <c r="AK331" i="21"/>
  <c r="AK365" i="21" s="1"/>
  <c r="AL265" i="21" s="1"/>
  <c r="AJ524" i="21"/>
  <c r="AJ332" i="22"/>
  <c r="AJ366" i="22" s="1"/>
  <c r="AK266" i="22" s="1"/>
  <c r="AJ333" i="22"/>
  <c r="AJ367" i="22" s="1"/>
  <c r="AK267" i="22" s="1"/>
  <c r="AJ334" i="22"/>
  <c r="AJ368" i="22" s="1"/>
  <c r="AK268" i="22" s="1"/>
  <c r="AI558" i="22"/>
  <c r="AJ336" i="22"/>
  <c r="AJ370" i="22" s="1"/>
  <c r="AK270" i="22" s="1"/>
  <c r="AI529" i="22"/>
  <c r="AJ337" i="22"/>
  <c r="AJ371" i="22" s="1"/>
  <c r="AK271" i="22" s="1"/>
  <c r="AI561" i="22"/>
  <c r="AJ338" i="22"/>
  <c r="AJ372" i="22" s="1"/>
  <c r="AK272" i="22" s="1"/>
  <c r="AJ322" i="22"/>
  <c r="AJ356" i="22" s="1"/>
  <c r="AK256" i="22" s="1"/>
  <c r="AI515" i="22"/>
  <c r="AJ321" i="22"/>
  <c r="AJ355" i="22" s="1"/>
  <c r="AK255" i="22" s="1"/>
  <c r="AI545" i="22"/>
  <c r="AJ320" i="22"/>
  <c r="AJ354" i="22" s="1"/>
  <c r="AK254" i="22" s="1"/>
  <c r="AI544" i="22"/>
  <c r="AJ318" i="22"/>
  <c r="AJ352" i="22" s="1"/>
  <c r="AK252" i="22" s="1"/>
  <c r="AI542" i="22"/>
  <c r="AJ317" i="22"/>
  <c r="AJ351" i="22" s="1"/>
  <c r="AK251" i="22" s="1"/>
  <c r="AI541" i="22"/>
  <c r="AJ316" i="22"/>
  <c r="AJ350" i="22" s="1"/>
  <c r="AK250" i="22" s="1"/>
  <c r="AK291" i="22"/>
  <c r="AK292" i="22"/>
  <c r="AK293" i="22"/>
  <c r="AK295" i="22"/>
  <c r="AK296" i="22"/>
  <c r="AJ428" i="22"/>
  <c r="AK297" i="22"/>
  <c r="AK307" i="22"/>
  <c r="AK308" i="22"/>
  <c r="AK309" i="22"/>
  <c r="AK311" i="22"/>
  <c r="AK312" i="22"/>
  <c r="AK313" i="22"/>
  <c r="AY519" i="8"/>
  <c r="AY550" i="8"/>
  <c r="BA457" i="8"/>
  <c r="BA520" i="8" s="1"/>
  <c r="AZ392" i="8"/>
  <c r="AZ487" i="8" s="1"/>
  <c r="AZ550" i="8" s="1"/>
  <c r="BA488" i="8"/>
  <c r="BA551" i="8" s="1"/>
  <c r="AX484" i="8"/>
  <c r="AX547" i="8" s="1"/>
  <c r="AX376" i="8"/>
  <c r="AX440" i="8" s="1"/>
  <c r="AX503" i="8" s="1"/>
  <c r="AX453" i="8"/>
  <c r="AX516" i="8" s="1"/>
  <c r="AZ562" i="8"/>
  <c r="BF339" i="8"/>
  <c r="BF373" i="8" s="1"/>
  <c r="BG273" i="8" s="1"/>
  <c r="BG306" i="8" s="1"/>
  <c r="AZ531" i="8"/>
  <c r="BA338" i="8"/>
  <c r="BA372" i="8" s="1"/>
  <c r="BB272" i="8" s="1"/>
  <c r="BB380" i="8"/>
  <c r="BB475" i="8" s="1"/>
  <c r="BB538" i="8" s="1"/>
  <c r="BF400" i="8"/>
  <c r="BF432" i="8" s="1"/>
  <c r="BC384" i="8"/>
  <c r="BC416" i="8" s="1"/>
  <c r="AX391" i="8"/>
  <c r="AX423" i="8" s="1"/>
  <c r="AZ420" i="8"/>
  <c r="AZ483" i="8"/>
  <c r="AZ546" i="8" s="1"/>
  <c r="AZ452" i="8"/>
  <c r="AZ515" i="8" s="1"/>
  <c r="AU429" i="8"/>
  <c r="AU492" i="8"/>
  <c r="AU555" i="8" s="1"/>
  <c r="AU461" i="8"/>
  <c r="AU524" i="8" s="1"/>
  <c r="BB419" i="8"/>
  <c r="BB482" i="8"/>
  <c r="BB545" i="8" s="1"/>
  <c r="BB451" i="8"/>
  <c r="BB514" i="8" s="1"/>
  <c r="AV407" i="8"/>
  <c r="AV470" i="8"/>
  <c r="AV533" i="8" s="1"/>
  <c r="AV439" i="8"/>
  <c r="AV502" i="8" s="1"/>
  <c r="AY427" i="8"/>
  <c r="AY490" i="8"/>
  <c r="AY553" i="8" s="1"/>
  <c r="AY459" i="8"/>
  <c r="AY522" i="8" s="1"/>
  <c r="AZ385" i="8"/>
  <c r="BE432" i="8"/>
  <c r="BE495" i="8"/>
  <c r="BE558" i="8" s="1"/>
  <c r="BE464" i="8"/>
  <c r="BE527" i="8" s="1"/>
  <c r="AZ395" i="8"/>
  <c r="BC335" i="8"/>
  <c r="BC369" i="8" s="1"/>
  <c r="BD269" i="8" s="1"/>
  <c r="AY389" i="8"/>
  <c r="BA333" i="8"/>
  <c r="BA367" i="8" s="1"/>
  <c r="BB267" i="8" s="1"/>
  <c r="BB300" i="8" s="1"/>
  <c r="BA329" i="8"/>
  <c r="BA363" i="8" s="1"/>
  <c r="BB263" i="8" s="1"/>
  <c r="BB296" i="8" s="1"/>
  <c r="AY317" i="8"/>
  <c r="AY351" i="8" s="1"/>
  <c r="AZ251" i="8" s="1"/>
  <c r="AZ290" i="8"/>
  <c r="BC281" i="8"/>
  <c r="BB289" i="8"/>
  <c r="AZ315" i="8"/>
  <c r="AZ349" i="8" s="1"/>
  <c r="BA249" i="8" s="1"/>
  <c r="AY325" i="8"/>
  <c r="AY359" i="8" s="1"/>
  <c r="AZ259" i="8" s="1"/>
  <c r="AV331" i="8"/>
  <c r="AV365" i="8" s="1"/>
  <c r="AW265" i="8" s="1"/>
  <c r="BA388" i="8"/>
  <c r="AW309" i="8"/>
  <c r="AW343" i="8" s="1"/>
  <c r="AX243" i="8" s="1"/>
  <c r="AX276" i="8" s="1"/>
  <c r="BA286" i="8"/>
  <c r="AY277" i="8"/>
  <c r="BC337" i="8"/>
  <c r="BC371" i="8" s="1"/>
  <c r="BD271" i="8" s="1"/>
  <c r="BB327" i="8"/>
  <c r="BB361" i="8" s="1"/>
  <c r="BC261" i="8" s="1"/>
  <c r="BB313" i="8"/>
  <c r="BB347" i="8" s="1"/>
  <c r="BC247" i="8" s="1"/>
  <c r="BD285" i="8"/>
  <c r="AY311" i="8"/>
  <c r="AY345" i="8" s="1"/>
  <c r="AZ245" i="8" s="1"/>
  <c r="BA293" i="8"/>
  <c r="BG334" i="8"/>
  <c r="BG368" i="8" s="1"/>
  <c r="BH268" i="8" s="1"/>
  <c r="BD330" i="8"/>
  <c r="BD364" i="8" s="1"/>
  <c r="BE264" i="8" s="1"/>
  <c r="BE297" i="8" s="1"/>
  <c r="BD288" i="8"/>
  <c r="BB498" i="8" l="1"/>
  <c r="BB561" i="8" s="1"/>
  <c r="AJ470" i="22"/>
  <c r="AJ533" i="22" s="1"/>
  <c r="AJ438" i="22"/>
  <c r="BC451" i="8"/>
  <c r="BC419" i="8"/>
  <c r="AK455" i="21"/>
  <c r="AK518" i="21" s="1"/>
  <c r="BA474" i="8"/>
  <c r="BA537" i="8" s="1"/>
  <c r="AK427" i="21"/>
  <c r="BA443" i="8"/>
  <c r="BA506" i="8" s="1"/>
  <c r="AK488" i="21"/>
  <c r="AK551" i="21" s="1"/>
  <c r="AK486" i="21"/>
  <c r="AK549" i="21" s="1"/>
  <c r="AY413" i="8"/>
  <c r="AJ460" i="22"/>
  <c r="AJ523" i="22" s="1"/>
  <c r="AY445" i="8"/>
  <c r="AY508" i="8" s="1"/>
  <c r="AJ442" i="22"/>
  <c r="AJ474" i="22"/>
  <c r="AJ537" i="22" s="1"/>
  <c r="AK422" i="21"/>
  <c r="AK454" i="21"/>
  <c r="AK517" i="21" s="1"/>
  <c r="AJ471" i="22"/>
  <c r="AJ534" i="22" s="1"/>
  <c r="AJ476" i="22"/>
  <c r="AJ539" i="22" s="1"/>
  <c r="AJ454" i="22"/>
  <c r="AJ517" i="22" s="1"/>
  <c r="AJ485" i="22"/>
  <c r="AJ548" i="22" s="1"/>
  <c r="AJ439" i="22"/>
  <c r="BE437" i="8"/>
  <c r="AK459" i="21"/>
  <c r="AK522" i="21" s="1"/>
  <c r="AZ463" i="8"/>
  <c r="AZ526" i="8" s="1"/>
  <c r="AZ494" i="8"/>
  <c r="AZ557" i="8" s="1"/>
  <c r="AJ444" i="22"/>
  <c r="AK426" i="21"/>
  <c r="BB435" i="8"/>
  <c r="BE500" i="8"/>
  <c r="BE563" i="8" s="1"/>
  <c r="AJ426" i="22"/>
  <c r="AJ489" i="22"/>
  <c r="AJ552" i="22" s="1"/>
  <c r="AJ456" i="22"/>
  <c r="AJ519" i="22" s="1"/>
  <c r="AJ487" i="22"/>
  <c r="AJ550" i="22" s="1"/>
  <c r="AK421" i="21"/>
  <c r="AK484" i="21"/>
  <c r="AK547" i="21" s="1"/>
  <c r="AK425" i="21"/>
  <c r="BA404" i="8"/>
  <c r="BA499" i="8" s="1"/>
  <c r="BA562" i="8" s="1"/>
  <c r="AY391" i="8"/>
  <c r="AY455" i="8" s="1"/>
  <c r="AK458" i="21"/>
  <c r="AK521" i="21" s="1"/>
  <c r="BC403" i="8"/>
  <c r="BC435" i="8" s="1"/>
  <c r="AZ424" i="8"/>
  <c r="AJ427" i="22"/>
  <c r="AJ423" i="22"/>
  <c r="AJ459" i="22"/>
  <c r="AJ522" i="22" s="1"/>
  <c r="AJ455" i="22"/>
  <c r="AJ518" i="22" s="1"/>
  <c r="BC401" i="8"/>
  <c r="BC433" i="8" s="1"/>
  <c r="AJ387" i="22"/>
  <c r="AJ419" i="22" s="1"/>
  <c r="AK397" i="21"/>
  <c r="AK492" i="21" s="1"/>
  <c r="AK401" i="21"/>
  <c r="AK433" i="21" s="1"/>
  <c r="AK381" i="21"/>
  <c r="AK413" i="21" s="1"/>
  <c r="AK385" i="21"/>
  <c r="AK449" i="21" s="1"/>
  <c r="AL379" i="21"/>
  <c r="AL411" i="21" s="1"/>
  <c r="AL375" i="21"/>
  <c r="AL407" i="21" s="1"/>
  <c r="BD396" i="8"/>
  <c r="BD460" i="8" s="1"/>
  <c r="BD523" i="8" s="1"/>
  <c r="AJ384" i="22"/>
  <c r="AJ448" i="22" s="1"/>
  <c r="AK398" i="21"/>
  <c r="AK430" i="21" s="1"/>
  <c r="AK402" i="21"/>
  <c r="AK466" i="21" s="1"/>
  <c r="AK382" i="21"/>
  <c r="AK414" i="21" s="1"/>
  <c r="AK386" i="21"/>
  <c r="AK481" i="21" s="1"/>
  <c r="AL378" i="21"/>
  <c r="AL473" i="21" s="1"/>
  <c r="AL374" i="21"/>
  <c r="AL469" i="21" s="1"/>
  <c r="AK399" i="21"/>
  <c r="AK463" i="21" s="1"/>
  <c r="AK403" i="21"/>
  <c r="AK498" i="21" s="1"/>
  <c r="AK383" i="21"/>
  <c r="AK415" i="21" s="1"/>
  <c r="AK387" i="21"/>
  <c r="AK451" i="21" s="1"/>
  <c r="AL377" i="21"/>
  <c r="AL409" i="21" s="1"/>
  <c r="AL373" i="21"/>
  <c r="AL468" i="21" s="1"/>
  <c r="AJ403" i="22"/>
  <c r="AJ498" i="22" s="1"/>
  <c r="AJ506" i="22"/>
  <c r="AJ569" i="22" s="1"/>
  <c r="AJ443" i="22"/>
  <c r="AJ400" i="22"/>
  <c r="AJ495" i="22" s="1"/>
  <c r="AJ399" i="22"/>
  <c r="AJ463" i="22" s="1"/>
  <c r="AJ388" i="22"/>
  <c r="AJ420" i="22" s="1"/>
  <c r="AJ440" i="22"/>
  <c r="AJ472" i="22"/>
  <c r="AJ535" i="22" s="1"/>
  <c r="AZ456" i="8"/>
  <c r="AZ519" i="8" s="1"/>
  <c r="AZ381" i="8"/>
  <c r="AZ445" i="8" s="1"/>
  <c r="AJ383" i="22"/>
  <c r="AJ478" i="22" s="1"/>
  <c r="AJ402" i="22"/>
  <c r="AJ466" i="22" s="1"/>
  <c r="AJ382" i="22"/>
  <c r="AJ414" i="22" s="1"/>
  <c r="AJ386" i="22"/>
  <c r="AJ481" i="22" s="1"/>
  <c r="AJ404" i="22"/>
  <c r="AJ499" i="22" s="1"/>
  <c r="AJ398" i="22"/>
  <c r="AJ462" i="22" s="1"/>
  <c r="AK346" i="22"/>
  <c r="AK380" i="22" s="1"/>
  <c r="AL280" i="22" s="1"/>
  <c r="AJ570" i="22"/>
  <c r="AK345" i="22"/>
  <c r="AK379" i="22" s="1"/>
  <c r="AL279" i="22" s="1"/>
  <c r="AJ538" i="22"/>
  <c r="AK344" i="22"/>
  <c r="AK378" i="22" s="1"/>
  <c r="AL278" i="22" s="1"/>
  <c r="AJ568" i="22"/>
  <c r="AK342" i="22"/>
  <c r="AK376" i="22" s="1"/>
  <c r="AL276" i="22" s="1"/>
  <c r="AJ566" i="22"/>
  <c r="AK341" i="22"/>
  <c r="AK375" i="22" s="1"/>
  <c r="AL275" i="22" s="1"/>
  <c r="AJ565" i="22"/>
  <c r="AK340" i="22"/>
  <c r="AK374" i="22" s="1"/>
  <c r="AL274" i="22" s="1"/>
  <c r="AJ564" i="22"/>
  <c r="AK330" i="22"/>
  <c r="AK364" i="22" s="1"/>
  <c r="AL264" i="22" s="1"/>
  <c r="AJ554" i="22"/>
  <c r="AK329" i="22"/>
  <c r="AK363" i="22" s="1"/>
  <c r="AL263" i="22" s="1"/>
  <c r="AJ553" i="22"/>
  <c r="AK328" i="22"/>
  <c r="AK362" i="22" s="1"/>
  <c r="AL262" i="22" s="1"/>
  <c r="AJ521" i="22"/>
  <c r="AK326" i="22"/>
  <c r="AK360" i="22" s="1"/>
  <c r="AL260" i="22" s="1"/>
  <c r="AK325" i="22"/>
  <c r="AK359" i="22" s="1"/>
  <c r="AL259" i="22" s="1"/>
  <c r="AJ549" i="22"/>
  <c r="AK324" i="22"/>
  <c r="AK358" i="22" s="1"/>
  <c r="AL258" i="22" s="1"/>
  <c r="AK283" i="22"/>
  <c r="AK284" i="22"/>
  <c r="AK285" i="22"/>
  <c r="AK287" i="22"/>
  <c r="AK288" i="22"/>
  <c r="AK289" i="22"/>
  <c r="AK305" i="22"/>
  <c r="AK304" i="22"/>
  <c r="AK303" i="22"/>
  <c r="AK301" i="22"/>
  <c r="AK300" i="22"/>
  <c r="AK299" i="22"/>
  <c r="AL298" i="21"/>
  <c r="AL299" i="21"/>
  <c r="AL300" i="21"/>
  <c r="AL302" i="21"/>
  <c r="AL303" i="21"/>
  <c r="AL304" i="21"/>
  <c r="AL282" i="21"/>
  <c r="AL283" i="21"/>
  <c r="AL284" i="21"/>
  <c r="AL286" i="21"/>
  <c r="AL287" i="21"/>
  <c r="AL288" i="21"/>
  <c r="AM280" i="21"/>
  <c r="AM279" i="21"/>
  <c r="AM278" i="21"/>
  <c r="AM276" i="21"/>
  <c r="AM275" i="21"/>
  <c r="AM274" i="21"/>
  <c r="AL329" i="21"/>
  <c r="AL363" i="21" s="1"/>
  <c r="AM263" i="21" s="1"/>
  <c r="AK553" i="21"/>
  <c r="AL328" i="21"/>
  <c r="AL362" i="21" s="1"/>
  <c r="AM262" i="21" s="1"/>
  <c r="AK552" i="21"/>
  <c r="AL327" i="21"/>
  <c r="AL361" i="21" s="1"/>
  <c r="AM261" i="21" s="1"/>
  <c r="AK520" i="21"/>
  <c r="AL325" i="21"/>
  <c r="AL359" i="21" s="1"/>
  <c r="AM259" i="21" s="1"/>
  <c r="AL324" i="21"/>
  <c r="AL358" i="21" s="1"/>
  <c r="AM258" i="21" s="1"/>
  <c r="AK548" i="21"/>
  <c r="AL323" i="21"/>
  <c r="AL357" i="21" s="1"/>
  <c r="AM257" i="21" s="1"/>
  <c r="AK516" i="21"/>
  <c r="BG400" i="8"/>
  <c r="BG432" i="8" s="1"/>
  <c r="AY383" i="8"/>
  <c r="AY415" i="8" s="1"/>
  <c r="BC479" i="8"/>
  <c r="BC542" i="8" s="1"/>
  <c r="AY377" i="8"/>
  <c r="AY409" i="8" s="1"/>
  <c r="BF464" i="8"/>
  <c r="BF527" i="8" s="1"/>
  <c r="AX486" i="8"/>
  <c r="AX549" i="8" s="1"/>
  <c r="BF495" i="8"/>
  <c r="BF558" i="8" s="1"/>
  <c r="BC448" i="8"/>
  <c r="BC511" i="8" s="1"/>
  <c r="AX455" i="8"/>
  <c r="AX518" i="8" s="1"/>
  <c r="BC545" i="8"/>
  <c r="BC514" i="8"/>
  <c r="BG339" i="8"/>
  <c r="BG373" i="8" s="1"/>
  <c r="BH273" i="8" s="1"/>
  <c r="BB305" i="8"/>
  <c r="BE532" i="8"/>
  <c r="AX471" i="8"/>
  <c r="AX534" i="8" s="1"/>
  <c r="BF405" i="8"/>
  <c r="AX408" i="8"/>
  <c r="AW375" i="8"/>
  <c r="BB412" i="8"/>
  <c r="BB444" i="8"/>
  <c r="BB507" i="8" s="1"/>
  <c r="BA399" i="8"/>
  <c r="BA463" i="8" s="1"/>
  <c r="BB393" i="8"/>
  <c r="BB457" i="8" s="1"/>
  <c r="BB520" i="8" s="1"/>
  <c r="BA395" i="8"/>
  <c r="BA459" i="8" s="1"/>
  <c r="AY421" i="8"/>
  <c r="AY453" i="8"/>
  <c r="AY516" i="8" s="1"/>
  <c r="AY484" i="8"/>
  <c r="AY547" i="8" s="1"/>
  <c r="AZ427" i="8"/>
  <c r="AZ490" i="8"/>
  <c r="AZ553" i="8" s="1"/>
  <c r="AZ459" i="8"/>
  <c r="AZ522" i="8" s="1"/>
  <c r="BA420" i="8"/>
  <c r="BA483" i="8"/>
  <c r="BA546" i="8" s="1"/>
  <c r="BA452" i="8"/>
  <c r="BA515" i="8" s="1"/>
  <c r="AZ417" i="8"/>
  <c r="AZ480" i="8"/>
  <c r="AZ543" i="8" s="1"/>
  <c r="AZ449" i="8"/>
  <c r="AZ512" i="8" s="1"/>
  <c r="AZ292" i="8"/>
  <c r="BB322" i="8"/>
  <c r="BB356" i="8" s="1"/>
  <c r="BC256" i="8" s="1"/>
  <c r="BD318" i="8"/>
  <c r="BD352" i="8" s="1"/>
  <c r="BE252" i="8" s="1"/>
  <c r="BD304" i="8"/>
  <c r="AW298" i="8"/>
  <c r="BA282" i="8"/>
  <c r="BC280" i="8"/>
  <c r="BC314" i="8"/>
  <c r="BC348" i="8" s="1"/>
  <c r="BD248" i="8" s="1"/>
  <c r="AZ323" i="8"/>
  <c r="AZ357" i="8" s="1"/>
  <c r="BA257" i="8" s="1"/>
  <c r="BA290" i="8" s="1"/>
  <c r="AX309" i="8"/>
  <c r="AZ278" i="8"/>
  <c r="BC294" i="8"/>
  <c r="AY310" i="8"/>
  <c r="AY344" i="8" s="1"/>
  <c r="AZ244" i="8" s="1"/>
  <c r="AZ277" i="8" s="1"/>
  <c r="BA319" i="8"/>
  <c r="BA353" i="8" s="1"/>
  <c r="BB253" i="8" s="1"/>
  <c r="BD321" i="8"/>
  <c r="BD355" i="8" s="1"/>
  <c r="BE255" i="8" s="1"/>
  <c r="BB333" i="8"/>
  <c r="BB367" i="8" s="1"/>
  <c r="BC267" i="8" s="1"/>
  <c r="BA326" i="8"/>
  <c r="BA360" i="8" s="1"/>
  <c r="BB260" i="8" s="1"/>
  <c r="BB379" i="8"/>
  <c r="AZ284" i="8"/>
  <c r="BB329" i="8"/>
  <c r="BB363" i="8" s="1"/>
  <c r="BC263" i="8" s="1"/>
  <c r="BE330" i="8"/>
  <c r="BE364" i="8" s="1"/>
  <c r="BF264" i="8" s="1"/>
  <c r="BF297" i="8" s="1"/>
  <c r="BH301" i="8"/>
  <c r="AV397" i="8"/>
  <c r="BD302" i="8"/>
  <c r="BA526" i="8" l="1"/>
  <c r="BA468" i="8"/>
  <c r="BA531" i="8" s="1"/>
  <c r="AK461" i="21"/>
  <c r="AK524" i="21" s="1"/>
  <c r="AK429" i="21"/>
  <c r="BD428" i="8"/>
  <c r="BD491" i="8"/>
  <c r="BD554" i="8" s="1"/>
  <c r="AK417" i="21"/>
  <c r="BA436" i="8"/>
  <c r="AZ508" i="8"/>
  <c r="BC467" i="8"/>
  <c r="BC530" i="8" s="1"/>
  <c r="AY486" i="8"/>
  <c r="AY549" i="8" s="1"/>
  <c r="BC498" i="8"/>
  <c r="BC561" i="8" s="1"/>
  <c r="AY423" i="8"/>
  <c r="AK418" i="21"/>
  <c r="AL410" i="21"/>
  <c r="AK494" i="21"/>
  <c r="AK557" i="21" s="1"/>
  <c r="AK480" i="21"/>
  <c r="AK543" i="21" s="1"/>
  <c r="AL470" i="21"/>
  <c r="AL533" i="21" s="1"/>
  <c r="AK447" i="21"/>
  <c r="AK510" i="21" s="1"/>
  <c r="AL439" i="21"/>
  <c r="AL502" i="21" s="1"/>
  <c r="AK431" i="21"/>
  <c r="AK445" i="21"/>
  <c r="AK508" i="21" s="1"/>
  <c r="AK476" i="21"/>
  <c r="AK482" i="21"/>
  <c r="AK545" i="21" s="1"/>
  <c r="AZ413" i="8"/>
  <c r="AL441" i="21"/>
  <c r="AL442" i="21"/>
  <c r="AK435" i="21"/>
  <c r="AK467" i="21"/>
  <c r="AK530" i="21" s="1"/>
  <c r="BC496" i="8"/>
  <c r="BC559" i="8" s="1"/>
  <c r="BC465" i="8"/>
  <c r="BC528" i="8" s="1"/>
  <c r="AL443" i="21"/>
  <c r="AL506" i="21" s="1"/>
  <c r="AL474" i="21"/>
  <c r="AL537" i="21" s="1"/>
  <c r="AK465" i="21"/>
  <c r="AK528" i="21" s="1"/>
  <c r="AK419" i="21"/>
  <c r="AJ494" i="22"/>
  <c r="AJ557" i="22" s="1"/>
  <c r="AJ451" i="22"/>
  <c r="AJ514" i="22" s="1"/>
  <c r="AJ482" i="22"/>
  <c r="AJ545" i="22" s="1"/>
  <c r="AK478" i="21"/>
  <c r="AK541" i="21" s="1"/>
  <c r="AL472" i="21"/>
  <c r="AL535" i="21" s="1"/>
  <c r="AZ476" i="8"/>
  <c r="AZ539" i="8" s="1"/>
  <c r="AK434" i="21"/>
  <c r="AK446" i="21"/>
  <c r="AK509" i="21" s="1"/>
  <c r="AK497" i="21"/>
  <c r="AK560" i="21" s="1"/>
  <c r="AY518" i="8"/>
  <c r="AL394" i="21"/>
  <c r="AL489" i="21" s="1"/>
  <c r="AK450" i="21"/>
  <c r="AK513" i="21" s="1"/>
  <c r="AJ479" i="22"/>
  <c r="AJ542" i="22" s="1"/>
  <c r="AK394" i="22"/>
  <c r="AK489" i="22" s="1"/>
  <c r="AJ432" i="22"/>
  <c r="BC380" i="8"/>
  <c r="BC444" i="8" s="1"/>
  <c r="BC507" i="8" s="1"/>
  <c r="AJ464" i="22"/>
  <c r="AJ527" i="22" s="1"/>
  <c r="AJ416" i="22"/>
  <c r="BA392" i="8"/>
  <c r="BA456" i="8" s="1"/>
  <c r="BA519" i="8" s="1"/>
  <c r="AJ452" i="22"/>
  <c r="AJ515" i="22" s="1"/>
  <c r="BA385" i="8"/>
  <c r="BA449" i="8" s="1"/>
  <c r="BA512" i="8" s="1"/>
  <c r="AK496" i="21"/>
  <c r="AK559" i="21" s="1"/>
  <c r="AJ483" i="22"/>
  <c r="AJ546" i="22" s="1"/>
  <c r="AK390" i="22"/>
  <c r="AK485" i="22" s="1"/>
  <c r="AL390" i="21"/>
  <c r="AL485" i="21" s="1"/>
  <c r="AK462" i="21"/>
  <c r="AK525" i="21" s="1"/>
  <c r="AJ418" i="22"/>
  <c r="AK410" i="22"/>
  <c r="AK474" i="22" s="1"/>
  <c r="AL406" i="21"/>
  <c r="BG405" i="8"/>
  <c r="BG500" i="8" s="1"/>
  <c r="AL438" i="21"/>
  <c r="AL501" i="21" s="1"/>
  <c r="AK477" i="21"/>
  <c r="AK540" i="21" s="1"/>
  <c r="AK493" i="21"/>
  <c r="AK556" i="21" s="1"/>
  <c r="AK396" i="22"/>
  <c r="AK460" i="22" s="1"/>
  <c r="AJ446" i="22"/>
  <c r="AJ509" i="22" s="1"/>
  <c r="AL391" i="21"/>
  <c r="AL423" i="21" s="1"/>
  <c r="AL395" i="21"/>
  <c r="AL427" i="21" s="1"/>
  <c r="AJ477" i="22"/>
  <c r="AJ540" i="22" s="1"/>
  <c r="AJ435" i="22"/>
  <c r="AK406" i="22"/>
  <c r="AK501" i="22" s="1"/>
  <c r="AJ467" i="22"/>
  <c r="AJ530" i="22" s="1"/>
  <c r="AJ450" i="22"/>
  <c r="AJ513" i="22" s="1"/>
  <c r="AL405" i="21"/>
  <c r="BD384" i="8"/>
  <c r="BD416" i="8" s="1"/>
  <c r="AL389" i="21"/>
  <c r="AL453" i="21" s="1"/>
  <c r="AL393" i="21"/>
  <c r="AL488" i="21" s="1"/>
  <c r="AL437" i="21"/>
  <c r="AL500" i="21" s="1"/>
  <c r="AJ431" i="22"/>
  <c r="AK412" i="22"/>
  <c r="AK507" i="22" s="1"/>
  <c r="BB395" i="8"/>
  <c r="BB459" i="8" s="1"/>
  <c r="BB522" i="8" s="1"/>
  <c r="AK391" i="22"/>
  <c r="AK455" i="22" s="1"/>
  <c r="AJ493" i="22"/>
  <c r="AJ556" i="22" s="1"/>
  <c r="AK411" i="22"/>
  <c r="AK506" i="22" s="1"/>
  <c r="AJ436" i="22"/>
  <c r="AJ415" i="22"/>
  <c r="AJ468" i="22"/>
  <c r="AJ531" i="22" s="1"/>
  <c r="AJ447" i="22"/>
  <c r="AJ510" i="22" s="1"/>
  <c r="AJ430" i="22"/>
  <c r="AK395" i="22"/>
  <c r="AK490" i="22" s="1"/>
  <c r="AY447" i="8"/>
  <c r="AY510" i="8" s="1"/>
  <c r="BG495" i="8"/>
  <c r="BG558" i="8" s="1"/>
  <c r="BG464" i="8"/>
  <c r="BG527" i="8" s="1"/>
  <c r="AY478" i="8"/>
  <c r="AY541" i="8" s="1"/>
  <c r="AK408" i="22"/>
  <c r="AK503" i="22" s="1"/>
  <c r="AJ497" i="22"/>
  <c r="AJ560" i="22" s="1"/>
  <c r="AJ434" i="22"/>
  <c r="AK392" i="22"/>
  <c r="AK487" i="22" s="1"/>
  <c r="AK407" i="22"/>
  <c r="AK502" i="22" s="1"/>
  <c r="AM290" i="21"/>
  <c r="AM291" i="21"/>
  <c r="AM292" i="21"/>
  <c r="AM294" i="21"/>
  <c r="AM295" i="21"/>
  <c r="AM296" i="21"/>
  <c r="AM307" i="21"/>
  <c r="AM341" i="21" s="1"/>
  <c r="AN241" i="21" s="1"/>
  <c r="AL531" i="21"/>
  <c r="AM308" i="21"/>
  <c r="AM342" i="21" s="1"/>
  <c r="AN242" i="21" s="1"/>
  <c r="AL532" i="21"/>
  <c r="AM309" i="21"/>
  <c r="AM343" i="21" s="1"/>
  <c r="AN243" i="21" s="1"/>
  <c r="AM311" i="21"/>
  <c r="AM345" i="21" s="1"/>
  <c r="AN245" i="21" s="1"/>
  <c r="AL504" i="21"/>
  <c r="AM312" i="21"/>
  <c r="AM346" i="21" s="1"/>
  <c r="AN246" i="21" s="1"/>
  <c r="AL505" i="21"/>
  <c r="AL536" i="21"/>
  <c r="AM313" i="21"/>
  <c r="AM347" i="21" s="1"/>
  <c r="AN247" i="21" s="1"/>
  <c r="AL321" i="21"/>
  <c r="AL355" i="21" s="1"/>
  <c r="AM255" i="21" s="1"/>
  <c r="AK514" i="21"/>
  <c r="AL320" i="21"/>
  <c r="AL354" i="21" s="1"/>
  <c r="AM254" i="21" s="1"/>
  <c r="AK544" i="21"/>
  <c r="AL319" i="21"/>
  <c r="AL353" i="21" s="1"/>
  <c r="AM253" i="21" s="1"/>
  <c r="AK512" i="21"/>
  <c r="AL317" i="21"/>
  <c r="AL351" i="21" s="1"/>
  <c r="AM251" i="21" s="1"/>
  <c r="AL316" i="21"/>
  <c r="AL350" i="21" s="1"/>
  <c r="AM250" i="21" s="1"/>
  <c r="AL315" i="21"/>
  <c r="AL349" i="21" s="1"/>
  <c r="AM249" i="21" s="1"/>
  <c r="AK539" i="21"/>
  <c r="AL337" i="21"/>
  <c r="AL371" i="21" s="1"/>
  <c r="AM271" i="21" s="1"/>
  <c r="AK561" i="21"/>
  <c r="AL336" i="21"/>
  <c r="AL370" i="21" s="1"/>
  <c r="AM270" i="21" s="1"/>
  <c r="AK529" i="21"/>
  <c r="AL335" i="21"/>
  <c r="AL369" i="21" s="1"/>
  <c r="AM269" i="21" s="1"/>
  <c r="AL333" i="21"/>
  <c r="AL367" i="21" s="1"/>
  <c r="AM267" i="21" s="1"/>
  <c r="AK526" i="21"/>
  <c r="AL332" i="21"/>
  <c r="AL366" i="21" s="1"/>
  <c r="AM266" i="21" s="1"/>
  <c r="AL331" i="21"/>
  <c r="AL365" i="21" s="1"/>
  <c r="AM265" i="21" s="1"/>
  <c r="AK555" i="21"/>
  <c r="AK332" i="22"/>
  <c r="AK366" i="22" s="1"/>
  <c r="AL266" i="22" s="1"/>
  <c r="AJ525" i="22"/>
  <c r="AK333" i="22"/>
  <c r="AK367" i="22" s="1"/>
  <c r="AL267" i="22" s="1"/>
  <c r="AJ526" i="22"/>
  <c r="AK334" i="22"/>
  <c r="AK368" i="22" s="1"/>
  <c r="AL268" i="22" s="1"/>
  <c r="AJ558" i="22"/>
  <c r="AK336" i="22"/>
  <c r="AK370" i="22" s="1"/>
  <c r="AL270" i="22" s="1"/>
  <c r="AJ529" i="22"/>
  <c r="AK337" i="22"/>
  <c r="AK371" i="22" s="1"/>
  <c r="AL271" i="22" s="1"/>
  <c r="AJ561" i="22"/>
  <c r="AK338" i="22"/>
  <c r="AK372" i="22" s="1"/>
  <c r="AL272" i="22" s="1"/>
  <c r="AJ562" i="22"/>
  <c r="AK322" i="22"/>
  <c r="AK356" i="22" s="1"/>
  <c r="AL256" i="22" s="1"/>
  <c r="AK321" i="22"/>
  <c r="AK355" i="22" s="1"/>
  <c r="AL255" i="22" s="1"/>
  <c r="AK320" i="22"/>
  <c r="AK354" i="22" s="1"/>
  <c r="AL254" i="22" s="1"/>
  <c r="AJ544" i="22"/>
  <c r="AK318" i="22"/>
  <c r="AK352" i="22" s="1"/>
  <c r="AL252" i="22" s="1"/>
  <c r="AJ511" i="22"/>
  <c r="AK317" i="22"/>
  <c r="AK351" i="22" s="1"/>
  <c r="AL251" i="22" s="1"/>
  <c r="AJ541" i="22"/>
  <c r="AK316" i="22"/>
  <c r="AK350" i="22" s="1"/>
  <c r="AL250" i="22" s="1"/>
  <c r="AL291" i="22"/>
  <c r="AL292" i="22"/>
  <c r="AL293" i="22"/>
  <c r="AL295" i="22"/>
  <c r="AL296" i="22"/>
  <c r="AL297" i="22"/>
  <c r="AL307" i="22"/>
  <c r="AL308" i="22"/>
  <c r="AL309" i="22"/>
  <c r="AL311" i="22"/>
  <c r="AL312" i="22"/>
  <c r="AL313" i="22"/>
  <c r="AX343" i="8"/>
  <c r="AY243" i="8" s="1"/>
  <c r="AY276" i="8" s="1"/>
  <c r="AX375" i="8"/>
  <c r="BB399" i="8"/>
  <c r="BB431" i="8" s="1"/>
  <c r="AY441" i="8"/>
  <c r="AY504" i="8" s="1"/>
  <c r="AY472" i="8"/>
  <c r="AY535" i="8" s="1"/>
  <c r="BB488" i="8"/>
  <c r="BB551" i="8" s="1"/>
  <c r="BB425" i="8"/>
  <c r="BA522" i="8"/>
  <c r="BB388" i="8"/>
  <c r="BB452" i="8" s="1"/>
  <c r="BB515" i="8" s="1"/>
  <c r="BA427" i="8"/>
  <c r="BA490" i="8"/>
  <c r="BA553" i="8" s="1"/>
  <c r="BB338" i="8"/>
  <c r="BB372" i="8" s="1"/>
  <c r="BC272" i="8" s="1"/>
  <c r="BA494" i="8"/>
  <c r="BA557" i="8" s="1"/>
  <c r="AY376" i="8"/>
  <c r="BA431" i="8"/>
  <c r="BD387" i="8"/>
  <c r="BD482" i="8" s="1"/>
  <c r="BD545" i="8" s="1"/>
  <c r="BF437" i="8"/>
  <c r="BF469" i="8"/>
  <c r="BF500" i="8"/>
  <c r="BH306" i="8"/>
  <c r="BH339" i="8" s="1"/>
  <c r="BH405" i="8" s="1"/>
  <c r="AZ389" i="8"/>
  <c r="AZ421" i="8" s="1"/>
  <c r="BC412" i="8"/>
  <c r="BC475" i="8"/>
  <c r="BC538" i="8" s="1"/>
  <c r="AV429" i="8"/>
  <c r="AV492" i="8"/>
  <c r="AV555" i="8" s="1"/>
  <c r="AV461" i="8"/>
  <c r="AV524" i="8" s="1"/>
  <c r="BB411" i="8"/>
  <c r="BB474" i="8"/>
  <c r="BB537" i="8" s="1"/>
  <c r="BB443" i="8"/>
  <c r="BB506" i="8" s="1"/>
  <c r="AW407" i="8"/>
  <c r="AW439" i="8"/>
  <c r="AW502" i="8" s="1"/>
  <c r="AW470" i="8"/>
  <c r="AW533" i="8" s="1"/>
  <c r="BC296" i="8"/>
  <c r="AZ317" i="8"/>
  <c r="AZ351" i="8" s="1"/>
  <c r="BA251" i="8" s="1"/>
  <c r="BC313" i="8"/>
  <c r="BC347" i="8" s="1"/>
  <c r="BD247" i="8" s="1"/>
  <c r="BD280" i="8" s="1"/>
  <c r="BA315" i="8"/>
  <c r="BA349" i="8" s="1"/>
  <c r="BB249" i="8" s="1"/>
  <c r="BE288" i="8"/>
  <c r="BD337" i="8"/>
  <c r="BD371" i="8" s="1"/>
  <c r="BE271" i="8" s="1"/>
  <c r="BE304" i="8" s="1"/>
  <c r="BC289" i="8"/>
  <c r="BA323" i="8"/>
  <c r="BA357" i="8" s="1"/>
  <c r="BB257" i="8" s="1"/>
  <c r="BB293" i="8"/>
  <c r="BD335" i="8"/>
  <c r="BD369" i="8" s="1"/>
  <c r="BE269" i="8" s="1"/>
  <c r="BE302" i="8" s="1"/>
  <c r="BE285" i="8"/>
  <c r="AZ311" i="8"/>
  <c r="AZ345" i="8" s="1"/>
  <c r="BA245" i="8" s="1"/>
  <c r="BF330" i="8"/>
  <c r="BF364" i="8" s="1"/>
  <c r="BG264" i="8" s="1"/>
  <c r="BG297" i="8" s="1"/>
  <c r="BD281" i="8"/>
  <c r="BC300" i="8"/>
  <c r="AW331" i="8"/>
  <c r="AW365" i="8" s="1"/>
  <c r="AX265" i="8" s="1"/>
  <c r="BB286" i="8"/>
  <c r="AZ310" i="8"/>
  <c r="AZ344" i="8" s="1"/>
  <c r="BA244" i="8" s="1"/>
  <c r="BC327" i="8"/>
  <c r="BC361" i="8" s="1"/>
  <c r="BD261" i="8" s="1"/>
  <c r="BD294" i="8" s="1"/>
  <c r="BH334" i="8"/>
  <c r="BH368" i="8" s="1"/>
  <c r="BI268" i="8" s="1"/>
  <c r="BI301" i="8" s="1"/>
  <c r="BE396" i="8"/>
  <c r="AZ325" i="8"/>
  <c r="AZ359" i="8" s="1"/>
  <c r="BA259" i="8" s="1"/>
  <c r="BB427" i="8" l="1"/>
  <c r="BA480" i="8"/>
  <c r="BA543" i="8" s="1"/>
  <c r="AL458" i="21"/>
  <c r="AL521" i="21" s="1"/>
  <c r="BG469" i="8"/>
  <c r="BG532" i="8" s="1"/>
  <c r="BA487" i="8"/>
  <c r="BA550" i="8" s="1"/>
  <c r="BA424" i="8"/>
  <c r="BB490" i="8"/>
  <c r="BB553" i="8" s="1"/>
  <c r="AL459" i="21"/>
  <c r="AL522" i="21" s="1"/>
  <c r="AL490" i="21"/>
  <c r="AL553" i="21" s="1"/>
  <c r="BG437" i="8"/>
  <c r="AL425" i="21"/>
  <c r="BD448" i="8"/>
  <c r="BD511" i="8" s="1"/>
  <c r="BA417" i="8"/>
  <c r="AL422" i="21"/>
  <c r="BD479" i="8"/>
  <c r="BD542" i="8" s="1"/>
  <c r="AK444" i="22"/>
  <c r="AL454" i="21"/>
  <c r="AL517" i="21" s="1"/>
  <c r="AK422" i="22"/>
  <c r="AK428" i="22"/>
  <c r="AK491" i="22"/>
  <c r="AK554" i="22" s="1"/>
  <c r="AK454" i="22"/>
  <c r="AK517" i="22" s="1"/>
  <c r="AK470" i="22"/>
  <c r="AK533" i="22" s="1"/>
  <c r="AK443" i="22"/>
  <c r="AK423" i="22"/>
  <c r="AK475" i="22"/>
  <c r="AK538" i="22" s="1"/>
  <c r="AK442" i="22"/>
  <c r="AK486" i="22"/>
  <c r="AK549" i="22" s="1"/>
  <c r="AK459" i="22"/>
  <c r="AK522" i="22" s="1"/>
  <c r="AK505" i="22"/>
  <c r="AK568" i="22" s="1"/>
  <c r="AK458" i="22"/>
  <c r="AK521" i="22" s="1"/>
  <c r="AK427" i="22"/>
  <c r="AK426" i="22"/>
  <c r="AL381" i="21"/>
  <c r="AL476" i="21" s="1"/>
  <c r="AK438" i="22"/>
  <c r="AL457" i="21"/>
  <c r="AL520" i="21" s="1"/>
  <c r="AL426" i="21"/>
  <c r="AL484" i="21"/>
  <c r="AL547" i="21" s="1"/>
  <c r="AL421" i="21"/>
  <c r="AL383" i="21"/>
  <c r="AL478" i="21" s="1"/>
  <c r="AL403" i="21"/>
  <c r="AL467" i="21" s="1"/>
  <c r="AM379" i="21"/>
  <c r="AM443" i="21" s="1"/>
  <c r="AK476" i="22"/>
  <c r="AK539" i="22" s="1"/>
  <c r="AK403" i="22"/>
  <c r="AK498" i="22" s="1"/>
  <c r="AM377" i="21"/>
  <c r="AM409" i="21" s="1"/>
  <c r="AL387" i="21"/>
  <c r="AL482" i="21" s="1"/>
  <c r="AL399" i="21"/>
  <c r="AL431" i="21" s="1"/>
  <c r="AM375" i="21"/>
  <c r="AM470" i="21" s="1"/>
  <c r="AL385" i="21"/>
  <c r="AL480" i="21" s="1"/>
  <c r="AL401" i="21"/>
  <c r="AL496" i="21" s="1"/>
  <c r="AM373" i="21"/>
  <c r="AM468" i="21" s="1"/>
  <c r="AL397" i="21"/>
  <c r="AL492" i="21" s="1"/>
  <c r="AL455" i="21"/>
  <c r="AL518" i="21" s="1"/>
  <c r="AK383" i="22"/>
  <c r="AK478" i="22" s="1"/>
  <c r="AL486" i="21"/>
  <c r="AL549" i="21" s="1"/>
  <c r="BB404" i="8"/>
  <c r="BB468" i="8" s="1"/>
  <c r="BB531" i="8" s="1"/>
  <c r="AL398" i="21"/>
  <c r="AL493" i="21" s="1"/>
  <c r="AL402" i="21"/>
  <c r="AL466" i="21" s="1"/>
  <c r="AL382" i="21"/>
  <c r="AL477" i="21" s="1"/>
  <c r="AL386" i="21"/>
  <c r="AL418" i="21" s="1"/>
  <c r="AM378" i="21"/>
  <c r="AM473" i="21" s="1"/>
  <c r="AM374" i="21"/>
  <c r="AM406" i="21" s="1"/>
  <c r="BD403" i="8"/>
  <c r="BD467" i="8" s="1"/>
  <c r="BD530" i="8" s="1"/>
  <c r="AK387" i="22"/>
  <c r="AK419" i="22" s="1"/>
  <c r="AK404" i="22"/>
  <c r="AK468" i="22" s="1"/>
  <c r="AK440" i="22"/>
  <c r="AK424" i="22"/>
  <c r="AK472" i="22"/>
  <c r="AK535" i="22" s="1"/>
  <c r="AK471" i="22"/>
  <c r="AK534" i="22" s="1"/>
  <c r="AK456" i="22"/>
  <c r="AK519" i="22" s="1"/>
  <c r="AK439" i="22"/>
  <c r="AZ383" i="8"/>
  <c r="AZ415" i="8" s="1"/>
  <c r="BB463" i="8"/>
  <c r="BB526" i="8" s="1"/>
  <c r="BB494" i="8"/>
  <c r="BB557" i="8" s="1"/>
  <c r="AK398" i="22"/>
  <c r="AK430" i="22" s="1"/>
  <c r="AK384" i="22"/>
  <c r="AK448" i="22" s="1"/>
  <c r="AK402" i="22"/>
  <c r="AK434" i="22" s="1"/>
  <c r="AK386" i="22"/>
  <c r="AK450" i="22" s="1"/>
  <c r="AK382" i="22"/>
  <c r="AK477" i="22" s="1"/>
  <c r="AK388" i="22"/>
  <c r="AK420" i="22" s="1"/>
  <c r="AK399" i="22"/>
  <c r="AK494" i="22" s="1"/>
  <c r="AK400" i="22"/>
  <c r="AK464" i="22" s="1"/>
  <c r="AL346" i="22"/>
  <c r="AL380" i="22" s="1"/>
  <c r="AM280" i="22" s="1"/>
  <c r="AK570" i="22"/>
  <c r="AL345" i="22"/>
  <c r="AL379" i="22" s="1"/>
  <c r="AM279" i="22" s="1"/>
  <c r="AK569" i="22"/>
  <c r="AL344" i="22"/>
  <c r="AL378" i="22" s="1"/>
  <c r="AM278" i="22" s="1"/>
  <c r="AK537" i="22"/>
  <c r="AL342" i="22"/>
  <c r="AL376" i="22" s="1"/>
  <c r="AM276" i="22" s="1"/>
  <c r="AK566" i="22"/>
  <c r="AL341" i="22"/>
  <c r="AL375" i="22" s="1"/>
  <c r="AM275" i="22" s="1"/>
  <c r="AK565" i="22"/>
  <c r="AL340" i="22"/>
  <c r="AL374" i="22" s="1"/>
  <c r="AM274" i="22" s="1"/>
  <c r="AK564" i="22"/>
  <c r="AL330" i="22"/>
  <c r="AL364" i="22" s="1"/>
  <c r="AM264" i="22" s="1"/>
  <c r="AK523" i="22"/>
  <c r="AL329" i="22"/>
  <c r="AL363" i="22" s="1"/>
  <c r="AM263" i="22" s="1"/>
  <c r="AK553" i="22"/>
  <c r="AL328" i="22"/>
  <c r="AL362" i="22" s="1"/>
  <c r="AM262" i="22" s="1"/>
  <c r="AK552" i="22"/>
  <c r="AL326" i="22"/>
  <c r="AL360" i="22" s="1"/>
  <c r="AM260" i="22" s="1"/>
  <c r="AK550" i="22"/>
  <c r="AL325" i="22"/>
  <c r="AL359" i="22" s="1"/>
  <c r="AM259" i="22" s="1"/>
  <c r="AK518" i="22"/>
  <c r="AL324" i="22"/>
  <c r="AL358" i="22" s="1"/>
  <c r="AM258" i="22" s="1"/>
  <c r="AK548" i="22"/>
  <c r="AL283" i="22"/>
  <c r="AL284" i="22"/>
  <c r="AL285" i="22"/>
  <c r="AL287" i="22"/>
  <c r="AL288" i="22"/>
  <c r="AL289" i="22"/>
  <c r="AL305" i="22"/>
  <c r="AL304" i="22"/>
  <c r="AL303" i="22"/>
  <c r="AL301" i="22"/>
  <c r="AL300" i="22"/>
  <c r="AL299" i="22"/>
  <c r="AM298" i="21"/>
  <c r="AM299" i="21"/>
  <c r="AM300" i="21"/>
  <c r="AM302" i="21"/>
  <c r="AM303" i="21"/>
  <c r="AM304" i="21"/>
  <c r="AM282" i="21"/>
  <c r="AM283" i="21"/>
  <c r="AM284" i="21"/>
  <c r="AM286" i="21"/>
  <c r="AM287" i="21"/>
  <c r="AM288" i="21"/>
  <c r="AN280" i="21"/>
  <c r="AN279" i="21"/>
  <c r="AN278" i="21"/>
  <c r="AN276" i="21"/>
  <c r="AN275" i="21"/>
  <c r="AN274" i="21"/>
  <c r="AM329" i="21"/>
  <c r="AM363" i="21" s="1"/>
  <c r="AN263" i="21" s="1"/>
  <c r="AM328" i="21"/>
  <c r="AM362" i="21" s="1"/>
  <c r="AN262" i="21" s="1"/>
  <c r="AL552" i="21"/>
  <c r="AM327" i="21"/>
  <c r="AM361" i="21" s="1"/>
  <c r="AN261" i="21" s="1"/>
  <c r="AL551" i="21"/>
  <c r="AM325" i="21"/>
  <c r="AM359" i="21" s="1"/>
  <c r="AN259" i="21" s="1"/>
  <c r="AM324" i="21"/>
  <c r="AM358" i="21" s="1"/>
  <c r="AN258" i="21" s="1"/>
  <c r="AL548" i="21"/>
  <c r="AM323" i="21"/>
  <c r="AM357" i="21" s="1"/>
  <c r="AN257" i="21" s="1"/>
  <c r="AL516" i="21"/>
  <c r="BB420" i="8"/>
  <c r="BB483" i="8"/>
  <c r="BB546" i="8" s="1"/>
  <c r="BA389" i="8"/>
  <c r="BA421" i="8" s="1"/>
  <c r="BD401" i="8"/>
  <c r="BD496" i="8" s="1"/>
  <c r="BD559" i="8" s="1"/>
  <c r="BH373" i="8"/>
  <c r="BI273" i="8" s="1"/>
  <c r="BI306" i="8" s="1"/>
  <c r="BI339" i="8" s="1"/>
  <c r="BI373" i="8" s="1"/>
  <c r="BJ273" i="8" s="1"/>
  <c r="BJ306" i="8" s="1"/>
  <c r="BC379" i="8"/>
  <c r="BC474" i="8" s="1"/>
  <c r="BC537" i="8" s="1"/>
  <c r="BG563" i="8"/>
  <c r="BF563" i="8"/>
  <c r="BD419" i="8"/>
  <c r="BD451" i="8"/>
  <c r="BD514" i="8" s="1"/>
  <c r="AZ377" i="8"/>
  <c r="AZ453" i="8"/>
  <c r="AZ516" i="8" s="1"/>
  <c r="AZ484" i="8"/>
  <c r="AZ547" i="8" s="1"/>
  <c r="BH437" i="8"/>
  <c r="BH500" i="8"/>
  <c r="BH563" i="8" s="1"/>
  <c r="BH469" i="8"/>
  <c r="BF532" i="8"/>
  <c r="AZ376" i="8"/>
  <c r="BH400" i="8"/>
  <c r="BH432" i="8" s="1"/>
  <c r="BA381" i="8"/>
  <c r="BA413" i="8" s="1"/>
  <c r="BC305" i="8"/>
  <c r="BF396" i="8"/>
  <c r="BF428" i="8" s="1"/>
  <c r="AW397" i="8"/>
  <c r="AW429" i="8" s="1"/>
  <c r="BE428" i="8"/>
  <c r="BE491" i="8"/>
  <c r="BE554" i="8" s="1"/>
  <c r="BE460" i="8"/>
  <c r="BE523" i="8" s="1"/>
  <c r="AX407" i="8"/>
  <c r="AX470" i="8"/>
  <c r="AX533" i="8" s="1"/>
  <c r="AX439" i="8"/>
  <c r="AX502" i="8" s="1"/>
  <c r="AY408" i="8"/>
  <c r="AY471" i="8"/>
  <c r="AY534" i="8" s="1"/>
  <c r="AY440" i="8"/>
  <c r="AY503" i="8" s="1"/>
  <c r="AZ391" i="8"/>
  <c r="BD327" i="8"/>
  <c r="BD361" i="8" s="1"/>
  <c r="BE261" i="8" s="1"/>
  <c r="BA277" i="8"/>
  <c r="BB326" i="8"/>
  <c r="BB360" i="8" s="1"/>
  <c r="BC260" i="8" s="1"/>
  <c r="BC333" i="8"/>
  <c r="BC367" i="8" s="1"/>
  <c r="BD267" i="8" s="1"/>
  <c r="BD300" i="8" s="1"/>
  <c r="BB290" i="8"/>
  <c r="AX298" i="8"/>
  <c r="BB282" i="8"/>
  <c r="BC393" i="8"/>
  <c r="BB319" i="8"/>
  <c r="BB353" i="8" s="1"/>
  <c r="BC253" i="8" s="1"/>
  <c r="BC286" i="8" s="1"/>
  <c r="BC322" i="8"/>
  <c r="BC356" i="8" s="1"/>
  <c r="BD256" i="8" s="1"/>
  <c r="BD289" i="8" s="1"/>
  <c r="BD314" i="8"/>
  <c r="BD348" i="8" s="1"/>
  <c r="BE248" i="8" s="1"/>
  <c r="BE281" i="8" s="1"/>
  <c r="BD313" i="8"/>
  <c r="BD347" i="8" s="1"/>
  <c r="BE247" i="8" s="1"/>
  <c r="BA284" i="8"/>
  <c r="BE337" i="8"/>
  <c r="BE371" i="8" s="1"/>
  <c r="BF271" i="8" s="1"/>
  <c r="BE321" i="8"/>
  <c r="BE355" i="8" s="1"/>
  <c r="BF255" i="8" s="1"/>
  <c r="BG330" i="8"/>
  <c r="BG364" i="8" s="1"/>
  <c r="BH264" i="8" s="1"/>
  <c r="BA278" i="8"/>
  <c r="BA292" i="8"/>
  <c r="BE318" i="8"/>
  <c r="BE352" i="8" s="1"/>
  <c r="BF252" i="8" s="1"/>
  <c r="BF285" i="8" s="1"/>
  <c r="AY309" i="8"/>
  <c r="AY343" i="8" s="1"/>
  <c r="AZ243" i="8" s="1"/>
  <c r="AZ276" i="8" s="1"/>
  <c r="BI334" i="8"/>
  <c r="BI368" i="8" s="1"/>
  <c r="BJ268" i="8" s="1"/>
  <c r="BJ301" i="8" s="1"/>
  <c r="BE335" i="8"/>
  <c r="BE369" i="8" s="1"/>
  <c r="BF269" i="8" s="1"/>
  <c r="BC329" i="8"/>
  <c r="BC363" i="8" s="1"/>
  <c r="BD263" i="8" s="1"/>
  <c r="BD296" i="8" s="1"/>
  <c r="BH532" i="8" l="1"/>
  <c r="BB499" i="8"/>
  <c r="BB562" i="8" s="1"/>
  <c r="AM474" i="21"/>
  <c r="AL498" i="21"/>
  <c r="AL561" i="21" s="1"/>
  <c r="AL435" i="21"/>
  <c r="AM472" i="21"/>
  <c r="AM535" i="21" s="1"/>
  <c r="BD498" i="8"/>
  <c r="BD561" i="8" s="1"/>
  <c r="AL415" i="21"/>
  <c r="AL413" i="21"/>
  <c r="AM411" i="21"/>
  <c r="AL445" i="21"/>
  <c r="AL508" i="21" s="1"/>
  <c r="AL481" i="21"/>
  <c r="AM405" i="21"/>
  <c r="AM437" i="21"/>
  <c r="AM500" i="21" s="1"/>
  <c r="AL450" i="21"/>
  <c r="AL513" i="21" s="1"/>
  <c r="BB436" i="8"/>
  <c r="BD435" i="8"/>
  <c r="AM410" i="21"/>
  <c r="AL395" i="22"/>
  <c r="AL427" i="22" s="1"/>
  <c r="AK435" i="22"/>
  <c r="AK467" i="22"/>
  <c r="AK530" i="22" s="1"/>
  <c r="AM407" i="21"/>
  <c r="BD379" i="8"/>
  <c r="BD411" i="8" s="1"/>
  <c r="AL419" i="21"/>
  <c r="AL497" i="21"/>
  <c r="AL560" i="21" s="1"/>
  <c r="AL451" i="21"/>
  <c r="AL514" i="21" s="1"/>
  <c r="AL465" i="21"/>
  <c r="AL528" i="21" s="1"/>
  <c r="AK499" i="22"/>
  <c r="AK562" i="22" s="1"/>
  <c r="BC411" i="8"/>
  <c r="AL410" i="22"/>
  <c r="AL505" i="22" s="1"/>
  <c r="AM439" i="21"/>
  <c r="AM502" i="21" s="1"/>
  <c r="AL429" i="21"/>
  <c r="AL461" i="21"/>
  <c r="AL524" i="21" s="1"/>
  <c r="AL447" i="21"/>
  <c r="AL510" i="21" s="1"/>
  <c r="AM441" i="21"/>
  <c r="AM504" i="21" s="1"/>
  <c r="AL396" i="22"/>
  <c r="AL460" i="22" s="1"/>
  <c r="AL434" i="21"/>
  <c r="AK418" i="22"/>
  <c r="AK416" i="22"/>
  <c r="AL463" i="21"/>
  <c r="AL526" i="21" s="1"/>
  <c r="AL494" i="21"/>
  <c r="AL557" i="21" s="1"/>
  <c r="AL414" i="21"/>
  <c r="AL446" i="21"/>
  <c r="AL509" i="21" s="1"/>
  <c r="AK481" i="22"/>
  <c r="AK544" i="22" s="1"/>
  <c r="AL394" i="22"/>
  <c r="AL458" i="22" s="1"/>
  <c r="AL406" i="22"/>
  <c r="AL501" i="22" s="1"/>
  <c r="AM438" i="21"/>
  <c r="AM501" i="21" s="1"/>
  <c r="AM442" i="21"/>
  <c r="AM505" i="21" s="1"/>
  <c r="AM469" i="21"/>
  <c r="AM532" i="21" s="1"/>
  <c r="AL417" i="21"/>
  <c r="AL433" i="21"/>
  <c r="AL449" i="21"/>
  <c r="AL512" i="21" s="1"/>
  <c r="AL430" i="21"/>
  <c r="BA453" i="8"/>
  <c r="BA516" i="8" s="1"/>
  <c r="AL462" i="21"/>
  <c r="AL525" i="21" s="1"/>
  <c r="BA484" i="8"/>
  <c r="BA547" i="8" s="1"/>
  <c r="AK451" i="22"/>
  <c r="AK514" i="22" s="1"/>
  <c r="AK482" i="22"/>
  <c r="AK545" i="22" s="1"/>
  <c r="BI405" i="8"/>
  <c r="BI437" i="8" s="1"/>
  <c r="AM390" i="21"/>
  <c r="AM422" i="21" s="1"/>
  <c r="AM394" i="21"/>
  <c r="AM426" i="21" s="1"/>
  <c r="AK436" i="22"/>
  <c r="AM391" i="21"/>
  <c r="AM423" i="21" s="1"/>
  <c r="AM395" i="21"/>
  <c r="AM490" i="21" s="1"/>
  <c r="AK415" i="22"/>
  <c r="BI400" i="8"/>
  <c r="BI432" i="8" s="1"/>
  <c r="BD380" i="8"/>
  <c r="BD412" i="8" s="1"/>
  <c r="BC443" i="8"/>
  <c r="BC506" i="8" s="1"/>
  <c r="AK447" i="22"/>
  <c r="AK510" i="22" s="1"/>
  <c r="AM389" i="21"/>
  <c r="AM453" i="21" s="1"/>
  <c r="AM393" i="21"/>
  <c r="AM488" i="21" s="1"/>
  <c r="AL411" i="22"/>
  <c r="AL506" i="22" s="1"/>
  <c r="AZ478" i="8"/>
  <c r="AZ541" i="8" s="1"/>
  <c r="AZ447" i="8"/>
  <c r="AZ510" i="8" s="1"/>
  <c r="BD433" i="8"/>
  <c r="AK497" i="22"/>
  <c r="AK560" i="22" s="1"/>
  <c r="AK466" i="22"/>
  <c r="AK529" i="22" s="1"/>
  <c r="AK432" i="22"/>
  <c r="AL412" i="22"/>
  <c r="AL507" i="22" s="1"/>
  <c r="AK495" i="22"/>
  <c r="AK558" i="22" s="1"/>
  <c r="AK493" i="22"/>
  <c r="AK556" i="22" s="1"/>
  <c r="AK479" i="22"/>
  <c r="AK542" i="22" s="1"/>
  <c r="AK462" i="22"/>
  <c r="AK525" i="22" s="1"/>
  <c r="AK431" i="22"/>
  <c r="AK414" i="22"/>
  <c r="AK463" i="22"/>
  <c r="AK526" i="22" s="1"/>
  <c r="AK452" i="22"/>
  <c r="AK515" i="22" s="1"/>
  <c r="AK446" i="22"/>
  <c r="AK509" i="22" s="1"/>
  <c r="AK483" i="22"/>
  <c r="AK546" i="22" s="1"/>
  <c r="BC388" i="8"/>
  <c r="BC483" i="8" s="1"/>
  <c r="BC546" i="8" s="1"/>
  <c r="AL408" i="22"/>
  <c r="AL503" i="22" s="1"/>
  <c r="AL391" i="22"/>
  <c r="AL486" i="22" s="1"/>
  <c r="AL392" i="22"/>
  <c r="AL487" i="22" s="1"/>
  <c r="AL407" i="22"/>
  <c r="AL471" i="22" s="1"/>
  <c r="AL390" i="22"/>
  <c r="AL485" i="22" s="1"/>
  <c r="AN290" i="21"/>
  <c r="AN291" i="21"/>
  <c r="AN292" i="21"/>
  <c r="AN294" i="21"/>
  <c r="AN295" i="21"/>
  <c r="AN296" i="21"/>
  <c r="AN307" i="21"/>
  <c r="AN341" i="21" s="1"/>
  <c r="AO241" i="21" s="1"/>
  <c r="AM531" i="21"/>
  <c r="AN308" i="21"/>
  <c r="AN342" i="21" s="1"/>
  <c r="AO242" i="21" s="1"/>
  <c r="AN309" i="21"/>
  <c r="AN343" i="21" s="1"/>
  <c r="AO243" i="21" s="1"/>
  <c r="AM533" i="21"/>
  <c r="AN311" i="21"/>
  <c r="AN345" i="21" s="1"/>
  <c r="AO245" i="21" s="1"/>
  <c r="AN312" i="21"/>
  <c r="AN346" i="21" s="1"/>
  <c r="AO246" i="21" s="1"/>
  <c r="AM536" i="21"/>
  <c r="AN313" i="21"/>
  <c r="AN347" i="21" s="1"/>
  <c r="AO247" i="21" s="1"/>
  <c r="AM506" i="21"/>
  <c r="AM537" i="21"/>
  <c r="AM321" i="21"/>
  <c r="AM355" i="21" s="1"/>
  <c r="AN255" i="21" s="1"/>
  <c r="AL545" i="21"/>
  <c r="AM320" i="21"/>
  <c r="AM354" i="21" s="1"/>
  <c r="AN254" i="21" s="1"/>
  <c r="AL544" i="21"/>
  <c r="AM319" i="21"/>
  <c r="AM353" i="21" s="1"/>
  <c r="AN253" i="21" s="1"/>
  <c r="AL543" i="21"/>
  <c r="AM317" i="21"/>
  <c r="AM351" i="21" s="1"/>
  <c r="AN251" i="21" s="1"/>
  <c r="AL541" i="21"/>
  <c r="AM316" i="21"/>
  <c r="AM350" i="21" s="1"/>
  <c r="AN250" i="21" s="1"/>
  <c r="AL540" i="21"/>
  <c r="AM315" i="21"/>
  <c r="AM349" i="21" s="1"/>
  <c r="AN249" i="21" s="1"/>
  <c r="AL539" i="21"/>
  <c r="AM337" i="21"/>
  <c r="AM371" i="21" s="1"/>
  <c r="AN271" i="21" s="1"/>
  <c r="AL530" i="21"/>
  <c r="AM336" i="21"/>
  <c r="AM370" i="21" s="1"/>
  <c r="AN270" i="21" s="1"/>
  <c r="AL529" i="21"/>
  <c r="AM335" i="21"/>
  <c r="AM369" i="21" s="1"/>
  <c r="AN269" i="21" s="1"/>
  <c r="AL559" i="21"/>
  <c r="AM333" i="21"/>
  <c r="AM367" i="21" s="1"/>
  <c r="AN267" i="21" s="1"/>
  <c r="AM332" i="21"/>
  <c r="AM366" i="21" s="1"/>
  <c r="AN266" i="21" s="1"/>
  <c r="AL556" i="21"/>
  <c r="AM331" i="21"/>
  <c r="AM365" i="21" s="1"/>
  <c r="AN265" i="21" s="1"/>
  <c r="AL555" i="21"/>
  <c r="AL332" i="22"/>
  <c r="AL366" i="22" s="1"/>
  <c r="AM266" i="22" s="1"/>
  <c r="AL333" i="22"/>
  <c r="AL367" i="22" s="1"/>
  <c r="AM267" i="22" s="1"/>
  <c r="AK557" i="22"/>
  <c r="AL334" i="22"/>
  <c r="AL368" i="22" s="1"/>
  <c r="AM268" i="22" s="1"/>
  <c r="AK527" i="22"/>
  <c r="AL336" i="22"/>
  <c r="AL370" i="22" s="1"/>
  <c r="AM270" i="22" s="1"/>
  <c r="AL337" i="22"/>
  <c r="AL371" i="22" s="1"/>
  <c r="AM271" i="22" s="1"/>
  <c r="AK561" i="22"/>
  <c r="AL338" i="22"/>
  <c r="AL372" i="22" s="1"/>
  <c r="AM272" i="22" s="1"/>
  <c r="AK531" i="22"/>
  <c r="AL322" i="22"/>
  <c r="AL356" i="22" s="1"/>
  <c r="AM256" i="22" s="1"/>
  <c r="AL321" i="22"/>
  <c r="AL355" i="22" s="1"/>
  <c r="AM255" i="22" s="1"/>
  <c r="AL320" i="22"/>
  <c r="AL354" i="22" s="1"/>
  <c r="AM254" i="22" s="1"/>
  <c r="AK513" i="22"/>
  <c r="AL318" i="22"/>
  <c r="AL352" i="22" s="1"/>
  <c r="AM252" i="22" s="1"/>
  <c r="AK511" i="22"/>
  <c r="AL317" i="22"/>
  <c r="AL351" i="22" s="1"/>
  <c r="AM251" i="22" s="1"/>
  <c r="AK541" i="22"/>
  <c r="AL316" i="22"/>
  <c r="AL350" i="22" s="1"/>
  <c r="AM250" i="22" s="1"/>
  <c r="AK540" i="22"/>
  <c r="AM291" i="22"/>
  <c r="AM292" i="22"/>
  <c r="AM293" i="22"/>
  <c r="AM295" i="22"/>
  <c r="AM296" i="22"/>
  <c r="AM297" i="22"/>
  <c r="AM307" i="22"/>
  <c r="AM308" i="22"/>
  <c r="AM309" i="22"/>
  <c r="AM311" i="22"/>
  <c r="AM312" i="22"/>
  <c r="AM313" i="22"/>
  <c r="BB385" i="8"/>
  <c r="BB417" i="8" s="1"/>
  <c r="BE401" i="8"/>
  <c r="BE433" i="8" s="1"/>
  <c r="BF460" i="8"/>
  <c r="BF523" i="8" s="1"/>
  <c r="BF491" i="8"/>
  <c r="BF554" i="8" s="1"/>
  <c r="BD465" i="8"/>
  <c r="BD528" i="8" s="1"/>
  <c r="BB392" i="8"/>
  <c r="BB487" i="8" s="1"/>
  <c r="BB550" i="8" s="1"/>
  <c r="BE384" i="8"/>
  <c r="BE416" i="8" s="1"/>
  <c r="BG396" i="8"/>
  <c r="BG491" i="8" s="1"/>
  <c r="BA445" i="8"/>
  <c r="BA508" i="8" s="1"/>
  <c r="BA476" i="8"/>
  <c r="BA539" i="8" s="1"/>
  <c r="BH464" i="8"/>
  <c r="BH527" i="8" s="1"/>
  <c r="AW492" i="8"/>
  <c r="AW555" i="8" s="1"/>
  <c r="BJ339" i="8"/>
  <c r="BJ373" i="8" s="1"/>
  <c r="BK273" i="8" s="1"/>
  <c r="BK306" i="8" s="1"/>
  <c r="BC338" i="8"/>
  <c r="BC372" i="8" s="1"/>
  <c r="BD272" i="8" s="1"/>
  <c r="AW461" i="8"/>
  <c r="AW524" i="8" s="1"/>
  <c r="AY375" i="8"/>
  <c r="AY407" i="8" s="1"/>
  <c r="BH495" i="8"/>
  <c r="BH558" i="8" s="1"/>
  <c r="BD393" i="8"/>
  <c r="BD488" i="8" s="1"/>
  <c r="BE387" i="8"/>
  <c r="BE419" i="8" s="1"/>
  <c r="BC425" i="8"/>
  <c r="BC488" i="8"/>
  <c r="BC551" i="8" s="1"/>
  <c r="BC457" i="8"/>
  <c r="BC520" i="8" s="1"/>
  <c r="AZ408" i="8"/>
  <c r="AZ440" i="8"/>
  <c r="AZ503" i="8" s="1"/>
  <c r="AZ471" i="8"/>
  <c r="AZ534" i="8" s="1"/>
  <c r="AZ423" i="8"/>
  <c r="AZ455" i="8"/>
  <c r="AZ518" i="8" s="1"/>
  <c r="AZ486" i="8"/>
  <c r="AZ549" i="8" s="1"/>
  <c r="AZ409" i="8"/>
  <c r="AZ472" i="8"/>
  <c r="AZ535" i="8" s="1"/>
  <c r="AZ441" i="8"/>
  <c r="AZ504" i="8" s="1"/>
  <c r="BC399" i="8"/>
  <c r="BE403" i="8"/>
  <c r="BC395" i="8"/>
  <c r="AZ309" i="8"/>
  <c r="AZ343" i="8" s="1"/>
  <c r="BA243" i="8" s="1"/>
  <c r="BA325" i="8"/>
  <c r="BA359" i="8" s="1"/>
  <c r="BB259" i="8" s="1"/>
  <c r="BB292" i="8" s="1"/>
  <c r="BA311" i="8"/>
  <c r="BA345" i="8" s="1"/>
  <c r="BB245" i="8" s="1"/>
  <c r="BC319" i="8"/>
  <c r="BC353" i="8" s="1"/>
  <c r="BD253" i="8" s="1"/>
  <c r="BF288" i="8"/>
  <c r="BD322" i="8"/>
  <c r="BD356" i="8" s="1"/>
  <c r="BE256" i="8" s="1"/>
  <c r="BB315" i="8"/>
  <c r="BB349" i="8" s="1"/>
  <c r="BC249" i="8" s="1"/>
  <c r="AX331" i="8"/>
  <c r="AX365" i="8" s="1"/>
  <c r="AY265" i="8" s="1"/>
  <c r="AY298" i="8" s="1"/>
  <c r="BB323" i="8"/>
  <c r="BB357" i="8" s="1"/>
  <c r="BC257" i="8" s="1"/>
  <c r="BC290" i="8" s="1"/>
  <c r="BE280" i="8"/>
  <c r="BA310" i="8"/>
  <c r="BA344" i="8" s="1"/>
  <c r="BB244" i="8" s="1"/>
  <c r="BF318" i="8"/>
  <c r="BF352" i="8" s="1"/>
  <c r="BG252" i="8" s="1"/>
  <c r="BD333" i="8"/>
  <c r="BD367" i="8" s="1"/>
  <c r="BE267" i="8" s="1"/>
  <c r="BC293" i="8"/>
  <c r="BH297" i="8"/>
  <c r="BF304" i="8"/>
  <c r="BD329" i="8"/>
  <c r="BD363" i="8" s="1"/>
  <c r="BE263" i="8" s="1"/>
  <c r="BA317" i="8"/>
  <c r="BA351" i="8" s="1"/>
  <c r="BB251" i="8" s="1"/>
  <c r="BF302" i="8"/>
  <c r="BJ334" i="8"/>
  <c r="BJ368" i="8" s="1"/>
  <c r="BK268" i="8" s="1"/>
  <c r="BE314" i="8"/>
  <c r="BE348" i="8" s="1"/>
  <c r="BF248" i="8" s="1"/>
  <c r="BE294" i="8"/>
  <c r="AM457" i="21" l="1"/>
  <c r="AM520" i="21" s="1"/>
  <c r="BD474" i="8"/>
  <c r="BD537" i="8" s="1"/>
  <c r="BD443" i="8"/>
  <c r="BD506" i="8" s="1"/>
  <c r="AL459" i="22"/>
  <c r="AL522" i="22" s="1"/>
  <c r="BI495" i="8"/>
  <c r="BI558" i="8" s="1"/>
  <c r="AL490" i="22"/>
  <c r="AL553" i="22" s="1"/>
  <c r="AM387" i="21"/>
  <c r="AM419" i="21" s="1"/>
  <c r="AM459" i="21"/>
  <c r="AM522" i="21" s="1"/>
  <c r="AM484" i="21"/>
  <c r="AM547" i="21" s="1"/>
  <c r="AM455" i="21"/>
  <c r="AM518" i="21" s="1"/>
  <c r="AL442" i="22"/>
  <c r="AL474" i="22"/>
  <c r="AL537" i="22" s="1"/>
  <c r="BC452" i="8"/>
  <c r="BC515" i="8" s="1"/>
  <c r="BC420" i="8"/>
  <c r="AM458" i="21"/>
  <c r="AM521" i="21" s="1"/>
  <c r="AM489" i="21"/>
  <c r="AM552" i="21" s="1"/>
  <c r="AL422" i="22"/>
  <c r="AL428" i="22"/>
  <c r="AL491" i="22"/>
  <c r="AL554" i="22" s="1"/>
  <c r="AL438" i="22"/>
  <c r="AL470" i="22"/>
  <c r="AL533" i="22" s="1"/>
  <c r="AL426" i="22"/>
  <c r="AL489" i="22"/>
  <c r="AL552" i="22" s="1"/>
  <c r="BI464" i="8"/>
  <c r="BI527" i="8" s="1"/>
  <c r="AL444" i="22"/>
  <c r="BI469" i="8"/>
  <c r="BI532" i="8" s="1"/>
  <c r="BI500" i="8"/>
  <c r="BI563" i="8" s="1"/>
  <c r="BD444" i="8"/>
  <c r="BD507" i="8" s="1"/>
  <c r="BD475" i="8"/>
  <c r="BD538" i="8" s="1"/>
  <c r="AM425" i="21"/>
  <c r="AM421" i="21"/>
  <c r="BA391" i="8"/>
  <c r="BA486" i="8" s="1"/>
  <c r="BA549" i="8" s="1"/>
  <c r="BJ405" i="8"/>
  <c r="BJ500" i="8" s="1"/>
  <c r="AL454" i="22"/>
  <c r="AL517" i="22" s="1"/>
  <c r="AM486" i="21"/>
  <c r="AM549" i="21" s="1"/>
  <c r="AL387" i="22"/>
  <c r="AL482" i="22" s="1"/>
  <c r="AM454" i="21"/>
  <c r="AM517" i="21" s="1"/>
  <c r="AM485" i="21"/>
  <c r="AM548" i="21" s="1"/>
  <c r="AL443" i="22"/>
  <c r="AN373" i="21"/>
  <c r="AN405" i="21" s="1"/>
  <c r="AL475" i="22"/>
  <c r="AL538" i="22" s="1"/>
  <c r="AL384" i="22"/>
  <c r="AL448" i="22" s="1"/>
  <c r="AM383" i="21"/>
  <c r="AM447" i="21" s="1"/>
  <c r="AL476" i="22"/>
  <c r="AL539" i="22" s="1"/>
  <c r="AL388" i="22"/>
  <c r="AL483" i="22" s="1"/>
  <c r="AN377" i="21"/>
  <c r="AN441" i="21" s="1"/>
  <c r="AM427" i="21"/>
  <c r="AL402" i="22"/>
  <c r="AL466" i="22" s="1"/>
  <c r="AM397" i="21"/>
  <c r="AM429" i="21" s="1"/>
  <c r="AM401" i="21"/>
  <c r="AM496" i="21" s="1"/>
  <c r="AM381" i="21"/>
  <c r="AM413" i="21" s="1"/>
  <c r="AM385" i="21"/>
  <c r="AM417" i="21" s="1"/>
  <c r="AN379" i="21"/>
  <c r="AN474" i="21" s="1"/>
  <c r="AN375" i="21"/>
  <c r="AN470" i="21" s="1"/>
  <c r="AM398" i="21"/>
  <c r="AM462" i="21" s="1"/>
  <c r="AM402" i="21"/>
  <c r="AM497" i="21" s="1"/>
  <c r="AM382" i="21"/>
  <c r="AM446" i="21" s="1"/>
  <c r="AM386" i="21"/>
  <c r="AM450" i="21" s="1"/>
  <c r="AN378" i="21"/>
  <c r="AN410" i="21" s="1"/>
  <c r="AN374" i="21"/>
  <c r="AN469" i="21" s="1"/>
  <c r="AL386" i="22"/>
  <c r="AL450" i="22" s="1"/>
  <c r="BD551" i="8"/>
  <c r="AM399" i="21"/>
  <c r="AM463" i="21" s="1"/>
  <c r="AM403" i="21"/>
  <c r="AM498" i="21" s="1"/>
  <c r="AL403" i="22"/>
  <c r="AL498" i="22" s="1"/>
  <c r="AL440" i="22"/>
  <c r="AL502" i="22"/>
  <c r="AL565" i="22" s="1"/>
  <c r="AL439" i="22"/>
  <c r="AL424" i="22"/>
  <c r="AL456" i="22"/>
  <c r="AL519" i="22" s="1"/>
  <c r="AL455" i="22"/>
  <c r="AL518" i="22" s="1"/>
  <c r="AL472" i="22"/>
  <c r="AL535" i="22" s="1"/>
  <c r="AL423" i="22"/>
  <c r="AL400" i="22"/>
  <c r="AL495" i="22" s="1"/>
  <c r="BE465" i="8"/>
  <c r="BE528" i="8" s="1"/>
  <c r="BE496" i="8"/>
  <c r="BE559" i="8" s="1"/>
  <c r="BB449" i="8"/>
  <c r="BB512" i="8" s="1"/>
  <c r="BB480" i="8"/>
  <c r="BB543" i="8" s="1"/>
  <c r="BD425" i="8"/>
  <c r="BD457" i="8"/>
  <c r="BD520" i="8" s="1"/>
  <c r="BB456" i="8"/>
  <c r="BB519" i="8" s="1"/>
  <c r="BB424" i="8"/>
  <c r="BJ400" i="8"/>
  <c r="BJ464" i="8" s="1"/>
  <c r="BG554" i="8"/>
  <c r="AL404" i="22"/>
  <c r="AL499" i="22" s="1"/>
  <c r="AL383" i="22"/>
  <c r="AL478" i="22" s="1"/>
  <c r="AL398" i="22"/>
  <c r="AL430" i="22" s="1"/>
  <c r="AL382" i="22"/>
  <c r="AL446" i="22" s="1"/>
  <c r="AL399" i="22"/>
  <c r="AL463" i="22" s="1"/>
  <c r="AM346" i="22"/>
  <c r="AM380" i="22" s="1"/>
  <c r="AN280" i="22" s="1"/>
  <c r="AL570" i="22"/>
  <c r="AM345" i="22"/>
  <c r="AM379" i="22" s="1"/>
  <c r="AN279" i="22" s="1"/>
  <c r="AL569" i="22"/>
  <c r="AM344" i="22"/>
  <c r="AM378" i="22" s="1"/>
  <c r="AN278" i="22" s="1"/>
  <c r="AL568" i="22"/>
  <c r="AM342" i="22"/>
  <c r="AM376" i="22" s="1"/>
  <c r="AN276" i="22" s="1"/>
  <c r="AL566" i="22"/>
  <c r="AM341" i="22"/>
  <c r="AM375" i="22" s="1"/>
  <c r="AN275" i="22" s="1"/>
  <c r="AL534" i="22"/>
  <c r="AM340" i="22"/>
  <c r="AM374" i="22" s="1"/>
  <c r="AN274" i="22" s="1"/>
  <c r="AL564" i="22"/>
  <c r="AM330" i="22"/>
  <c r="AM364" i="22" s="1"/>
  <c r="AN264" i="22" s="1"/>
  <c r="AL523" i="22"/>
  <c r="AM329" i="22"/>
  <c r="AM363" i="22" s="1"/>
  <c r="AN263" i="22" s="1"/>
  <c r="AM328" i="22"/>
  <c r="AM362" i="22" s="1"/>
  <c r="AN262" i="22" s="1"/>
  <c r="AL521" i="22"/>
  <c r="AM326" i="22"/>
  <c r="AM360" i="22" s="1"/>
  <c r="AN260" i="22" s="1"/>
  <c r="AL550" i="22"/>
  <c r="AM325" i="22"/>
  <c r="AM359" i="22" s="1"/>
  <c r="AN259" i="22" s="1"/>
  <c r="AL549" i="22"/>
  <c r="AM324" i="22"/>
  <c r="AM358" i="22" s="1"/>
  <c r="AN258" i="22" s="1"/>
  <c r="AL548" i="22"/>
  <c r="AM283" i="22"/>
  <c r="AM284" i="22"/>
  <c r="AM285" i="22"/>
  <c r="AM287" i="22"/>
  <c r="AM288" i="22"/>
  <c r="AM289" i="22"/>
  <c r="AM305" i="22"/>
  <c r="AM304" i="22"/>
  <c r="AM303" i="22"/>
  <c r="AM301" i="22"/>
  <c r="AM300" i="22"/>
  <c r="AM299" i="22"/>
  <c r="AN298" i="21"/>
  <c r="AN299" i="21"/>
  <c r="AN300" i="21"/>
  <c r="AN302" i="21"/>
  <c r="AN303" i="21"/>
  <c r="AN304" i="21"/>
  <c r="AN282" i="21"/>
  <c r="AN283" i="21"/>
  <c r="AN284" i="21"/>
  <c r="AN286" i="21"/>
  <c r="AN287" i="21"/>
  <c r="AN288" i="21"/>
  <c r="AO280" i="21"/>
  <c r="AO279" i="21"/>
  <c r="AO278" i="21"/>
  <c r="AO276" i="21"/>
  <c r="AO275" i="21"/>
  <c r="AO274" i="21"/>
  <c r="AN329" i="21"/>
  <c r="AN363" i="21" s="1"/>
  <c r="AO263" i="21" s="1"/>
  <c r="AM553" i="21"/>
  <c r="AN328" i="21"/>
  <c r="AN362" i="21" s="1"/>
  <c r="AO262" i="21" s="1"/>
  <c r="AN327" i="21"/>
  <c r="AN361" i="21" s="1"/>
  <c r="AO261" i="21" s="1"/>
  <c r="AM551" i="21"/>
  <c r="AN325" i="21"/>
  <c r="AN359" i="21" s="1"/>
  <c r="AO259" i="21" s="1"/>
  <c r="AN324" i="21"/>
  <c r="AN358" i="21" s="1"/>
  <c r="AO258" i="21" s="1"/>
  <c r="AN323" i="21"/>
  <c r="AN357" i="21" s="1"/>
  <c r="AO257" i="21" s="1"/>
  <c r="AM516" i="21"/>
  <c r="BE479" i="8"/>
  <c r="BE542" i="8" s="1"/>
  <c r="BE448" i="8"/>
  <c r="BE511" i="8" s="1"/>
  <c r="BA376" i="8"/>
  <c r="BD399" i="8"/>
  <c r="BD463" i="8" s="1"/>
  <c r="BG428" i="8"/>
  <c r="AZ375" i="8"/>
  <c r="AZ470" i="8" s="1"/>
  <c r="BG460" i="8"/>
  <c r="BG523" i="8" s="1"/>
  <c r="BC404" i="8"/>
  <c r="BC499" i="8" s="1"/>
  <c r="BC562" i="8" s="1"/>
  <c r="BB389" i="8"/>
  <c r="BB453" i="8" s="1"/>
  <c r="BB516" i="8" s="1"/>
  <c r="BF384" i="8"/>
  <c r="BF416" i="8" s="1"/>
  <c r="BE451" i="8"/>
  <c r="BE514" i="8" s="1"/>
  <c r="BE482" i="8"/>
  <c r="BE545" i="8" s="1"/>
  <c r="AY439" i="8"/>
  <c r="AY502" i="8" s="1"/>
  <c r="BD305" i="8"/>
  <c r="BD338" i="8" s="1"/>
  <c r="BD404" i="8" s="1"/>
  <c r="BK339" i="8"/>
  <c r="BK373" i="8" s="1"/>
  <c r="BL273" i="8" s="1"/>
  <c r="BL306" i="8" s="1"/>
  <c r="AY470" i="8"/>
  <c r="AY533" i="8" s="1"/>
  <c r="BA377" i="8"/>
  <c r="BA409" i="8" s="1"/>
  <c r="BE380" i="8"/>
  <c r="BE444" i="8" s="1"/>
  <c r="BD395" i="8"/>
  <c r="BD427" i="8" s="1"/>
  <c r="AX397" i="8"/>
  <c r="AX461" i="8" s="1"/>
  <c r="AX524" i="8" s="1"/>
  <c r="BB381" i="8"/>
  <c r="BB413" i="8" s="1"/>
  <c r="BA383" i="8"/>
  <c r="BA415" i="8" s="1"/>
  <c r="BE435" i="8"/>
  <c r="BE498" i="8"/>
  <c r="BE561" i="8" s="1"/>
  <c r="BE467" i="8"/>
  <c r="BE530" i="8" s="1"/>
  <c r="BC427" i="8"/>
  <c r="BC490" i="8"/>
  <c r="BC553" i="8" s="1"/>
  <c r="BC459" i="8"/>
  <c r="BC522" i="8" s="1"/>
  <c r="BC431" i="8"/>
  <c r="BC494" i="8"/>
  <c r="BC557" i="8" s="1"/>
  <c r="BC463" i="8"/>
  <c r="BC526" i="8" s="1"/>
  <c r="BD388" i="8"/>
  <c r="BB284" i="8"/>
  <c r="BE313" i="8"/>
  <c r="BE347" i="8" s="1"/>
  <c r="BF247" i="8" s="1"/>
  <c r="BF280" i="8" s="1"/>
  <c r="BF337" i="8"/>
  <c r="BF371" i="8" s="1"/>
  <c r="BG271" i="8" s="1"/>
  <c r="BF321" i="8"/>
  <c r="BF355" i="8" s="1"/>
  <c r="BG255" i="8" s="1"/>
  <c r="BK301" i="8"/>
  <c r="BF335" i="8"/>
  <c r="BF369" i="8" s="1"/>
  <c r="BG269" i="8" s="1"/>
  <c r="BC282" i="8"/>
  <c r="BC385" i="8"/>
  <c r="BE327" i="8"/>
  <c r="BE361" i="8" s="1"/>
  <c r="BF261" i="8" s="1"/>
  <c r="BB325" i="8"/>
  <c r="BB359" i="8" s="1"/>
  <c r="BC259" i="8" s="1"/>
  <c r="BC292" i="8" s="1"/>
  <c r="AY331" i="8"/>
  <c r="AY365" i="8" s="1"/>
  <c r="AZ265" i="8" s="1"/>
  <c r="AZ298" i="8" s="1"/>
  <c r="BE289" i="8"/>
  <c r="BD286" i="8"/>
  <c r="BE300" i="8"/>
  <c r="BC323" i="8"/>
  <c r="BC357" i="8" s="1"/>
  <c r="BD257" i="8" s="1"/>
  <c r="BE296" i="8"/>
  <c r="BH330" i="8"/>
  <c r="BH364" i="8" s="1"/>
  <c r="BI264" i="8" s="1"/>
  <c r="BI297" i="8" s="1"/>
  <c r="BC326" i="8"/>
  <c r="BC360" i="8" s="1"/>
  <c r="BD260" i="8" s="1"/>
  <c r="BD293" i="8" s="1"/>
  <c r="BB278" i="8"/>
  <c r="BG285" i="8"/>
  <c r="BF281" i="8"/>
  <c r="BB277" i="8"/>
  <c r="BA276" i="8"/>
  <c r="AM482" i="21" l="1"/>
  <c r="AM451" i="21"/>
  <c r="BJ563" i="8"/>
  <c r="BJ469" i="8"/>
  <c r="BJ532" i="8" s="1"/>
  <c r="BJ527" i="8"/>
  <c r="BJ437" i="8"/>
  <c r="BE507" i="8"/>
  <c r="AM414" i="21"/>
  <c r="AM494" i="21"/>
  <c r="AM557" i="21" s="1"/>
  <c r="AN407" i="21"/>
  <c r="AM433" i="21"/>
  <c r="BA455" i="8"/>
  <c r="BA518" i="8" s="1"/>
  <c r="BA423" i="8"/>
  <c r="AM445" i="21"/>
  <c r="AM508" i="21" s="1"/>
  <c r="AN439" i="21"/>
  <c r="AN502" i="21" s="1"/>
  <c r="AM461" i="21"/>
  <c r="AM524" i="21" s="1"/>
  <c r="AN468" i="21"/>
  <c r="AN531" i="21" s="1"/>
  <c r="AM480" i="21"/>
  <c r="AM543" i="21" s="1"/>
  <c r="AM431" i="21"/>
  <c r="AM415" i="21"/>
  <c r="AN411" i="21"/>
  <c r="AN443" i="21"/>
  <c r="AN506" i="21" s="1"/>
  <c r="AN437" i="21"/>
  <c r="AN500" i="21" s="1"/>
  <c r="AM449" i="21"/>
  <c r="AM512" i="21" s="1"/>
  <c r="AM434" i="21"/>
  <c r="AM466" i="21"/>
  <c r="AM529" i="21" s="1"/>
  <c r="AM492" i="21"/>
  <c r="AL420" i="22"/>
  <c r="AL479" i="22"/>
  <c r="AL542" i="22" s="1"/>
  <c r="AL452" i="22"/>
  <c r="AL515" i="22" s="1"/>
  <c r="AM412" i="22"/>
  <c r="AM444" i="22" s="1"/>
  <c r="AL481" i="22"/>
  <c r="AL544" i="22" s="1"/>
  <c r="AM476" i="21"/>
  <c r="AM539" i="21" s="1"/>
  <c r="AL497" i="22"/>
  <c r="AL560" i="22" s="1"/>
  <c r="AM435" i="21"/>
  <c r="AM467" i="21"/>
  <c r="AM530" i="21" s="1"/>
  <c r="AL467" i="22"/>
  <c r="AL530" i="22" s="1"/>
  <c r="AL419" i="22"/>
  <c r="AL451" i="22"/>
  <c r="AL514" i="22" s="1"/>
  <c r="AN406" i="21"/>
  <c r="AN438" i="21"/>
  <c r="AN501" i="21" s="1"/>
  <c r="AM478" i="21"/>
  <c r="AM541" i="21" s="1"/>
  <c r="AM477" i="21"/>
  <c r="AM540" i="21" s="1"/>
  <c r="AN442" i="21"/>
  <c r="AN505" i="21" s="1"/>
  <c r="AL418" i="22"/>
  <c r="AL493" i="22"/>
  <c r="AL556" i="22" s="1"/>
  <c r="AL416" i="22"/>
  <c r="AM481" i="21"/>
  <c r="AM544" i="21" s="1"/>
  <c r="AL462" i="22"/>
  <c r="AL525" i="22" s="1"/>
  <c r="AM411" i="22"/>
  <c r="AM506" i="22" s="1"/>
  <c r="AN391" i="21"/>
  <c r="AN486" i="21" s="1"/>
  <c r="AN409" i="21"/>
  <c r="AN472" i="21"/>
  <c r="AN535" i="21" s="1"/>
  <c r="AM418" i="21"/>
  <c r="AN473" i="21"/>
  <c r="AN536" i="21" s="1"/>
  <c r="BC468" i="8"/>
  <c r="BC531" i="8" s="1"/>
  <c r="AL435" i="22"/>
  <c r="AM396" i="22"/>
  <c r="AM460" i="22" s="1"/>
  <c r="AN395" i="21"/>
  <c r="AN459" i="21" s="1"/>
  <c r="BD431" i="8"/>
  <c r="BC436" i="8"/>
  <c r="AL434" i="22"/>
  <c r="AL414" i="22"/>
  <c r="AL477" i="22"/>
  <c r="AL540" i="22" s="1"/>
  <c r="BD494" i="8"/>
  <c r="BD557" i="8" s="1"/>
  <c r="AM391" i="22"/>
  <c r="AM455" i="22" s="1"/>
  <c r="BC389" i="8"/>
  <c r="BC421" i="8" s="1"/>
  <c r="AL494" i="22"/>
  <c r="AL557" i="22" s="1"/>
  <c r="AM430" i="21"/>
  <c r="AM493" i="21"/>
  <c r="AM556" i="21" s="1"/>
  <c r="AM394" i="22"/>
  <c r="AM426" i="22" s="1"/>
  <c r="BH396" i="8"/>
  <c r="BH491" i="8" s="1"/>
  <c r="BH554" i="8" s="1"/>
  <c r="AN390" i="21"/>
  <c r="AN422" i="21" s="1"/>
  <c r="AN394" i="21"/>
  <c r="AN426" i="21" s="1"/>
  <c r="AM390" i="22"/>
  <c r="AM454" i="22" s="1"/>
  <c r="AM395" i="22"/>
  <c r="AM490" i="22" s="1"/>
  <c r="AL415" i="22"/>
  <c r="AM465" i="21"/>
  <c r="AM528" i="21" s="1"/>
  <c r="AL447" i="22"/>
  <c r="AL510" i="22" s="1"/>
  <c r="AN389" i="21"/>
  <c r="AN421" i="21" s="1"/>
  <c r="AN393" i="21"/>
  <c r="AN425" i="21" s="1"/>
  <c r="BJ495" i="8"/>
  <c r="BJ558" i="8" s="1"/>
  <c r="BJ432" i="8"/>
  <c r="AL431" i="22"/>
  <c r="AM406" i="22"/>
  <c r="AM501" i="22" s="1"/>
  <c r="AL436" i="22"/>
  <c r="AL468" i="22"/>
  <c r="AL531" i="22" s="1"/>
  <c r="AL432" i="22"/>
  <c r="AL464" i="22"/>
  <c r="AL527" i="22" s="1"/>
  <c r="BF448" i="8"/>
  <c r="BF511" i="8" s="1"/>
  <c r="BF479" i="8"/>
  <c r="BF542" i="8" s="1"/>
  <c r="BA447" i="8"/>
  <c r="BA510" i="8" s="1"/>
  <c r="BA478" i="8"/>
  <c r="BA541" i="8" s="1"/>
  <c r="AM410" i="22"/>
  <c r="AM442" i="22" s="1"/>
  <c r="AM408" i="22"/>
  <c r="AM503" i="22" s="1"/>
  <c r="AM392" i="22"/>
  <c r="AM487" i="22" s="1"/>
  <c r="AM407" i="22"/>
  <c r="AM502" i="22" s="1"/>
  <c r="AO290" i="21"/>
  <c r="AO291" i="21"/>
  <c r="AO292" i="21"/>
  <c r="AO294" i="21"/>
  <c r="AO295" i="21"/>
  <c r="AO296" i="21"/>
  <c r="AO307" i="21"/>
  <c r="AO341" i="21" s="1"/>
  <c r="AP241" i="21" s="1"/>
  <c r="AO308" i="21"/>
  <c r="AO342" i="21" s="1"/>
  <c r="AP242" i="21" s="1"/>
  <c r="AN532" i="21"/>
  <c r="AO309" i="21"/>
  <c r="AO343" i="21" s="1"/>
  <c r="AP243" i="21" s="1"/>
  <c r="AN533" i="21"/>
  <c r="AO311" i="21"/>
  <c r="AO345" i="21" s="1"/>
  <c r="AP245" i="21" s="1"/>
  <c r="AN504" i="21"/>
  <c r="AO312" i="21"/>
  <c r="AO346" i="21" s="1"/>
  <c r="AP246" i="21" s="1"/>
  <c r="AO313" i="21"/>
  <c r="AO347" i="21" s="1"/>
  <c r="AP247" i="21" s="1"/>
  <c r="AN537" i="21"/>
  <c r="AN321" i="21"/>
  <c r="AN355" i="21" s="1"/>
  <c r="AO255" i="21" s="1"/>
  <c r="AM514" i="21"/>
  <c r="AM545" i="21"/>
  <c r="AN320" i="21"/>
  <c r="AN354" i="21" s="1"/>
  <c r="AO254" i="21" s="1"/>
  <c r="AM513" i="21"/>
  <c r="AN319" i="21"/>
  <c r="AN353" i="21" s="1"/>
  <c r="AO253" i="21" s="1"/>
  <c r="AN317" i="21"/>
  <c r="AN351" i="21" s="1"/>
  <c r="AO251" i="21" s="1"/>
  <c r="AM510" i="21"/>
  <c r="AN316" i="21"/>
  <c r="AN350" i="21" s="1"/>
  <c r="AO250" i="21" s="1"/>
  <c r="AM509" i="21"/>
  <c r="AN315" i="21"/>
  <c r="AN349" i="21" s="1"/>
  <c r="AO249" i="21" s="1"/>
  <c r="AN337" i="21"/>
  <c r="AN371" i="21" s="1"/>
  <c r="AO271" i="21" s="1"/>
  <c r="AM561" i="21"/>
  <c r="AN336" i="21"/>
  <c r="AN370" i="21" s="1"/>
  <c r="AO270" i="21" s="1"/>
  <c r="AM560" i="21"/>
  <c r="AN335" i="21"/>
  <c r="AN369" i="21" s="1"/>
  <c r="AO269" i="21" s="1"/>
  <c r="AM559" i="21"/>
  <c r="AN333" i="21"/>
  <c r="AN367" i="21" s="1"/>
  <c r="AO267" i="21" s="1"/>
  <c r="AM526" i="21"/>
  <c r="AN332" i="21"/>
  <c r="AN366" i="21" s="1"/>
  <c r="AO266" i="21" s="1"/>
  <c r="AM525" i="21"/>
  <c r="AN331" i="21"/>
  <c r="AN365" i="21" s="1"/>
  <c r="AO265" i="21" s="1"/>
  <c r="AM555" i="21"/>
  <c r="AM332" i="22"/>
  <c r="AM366" i="22" s="1"/>
  <c r="AN266" i="22" s="1"/>
  <c r="AM333" i="22"/>
  <c r="AM367" i="22" s="1"/>
  <c r="AN267" i="22" s="1"/>
  <c r="AL526" i="22"/>
  <c r="AM334" i="22"/>
  <c r="AM368" i="22" s="1"/>
  <c r="AN268" i="22" s="1"/>
  <c r="AL558" i="22"/>
  <c r="AM336" i="22"/>
  <c r="AM370" i="22" s="1"/>
  <c r="AN270" i="22" s="1"/>
  <c r="AL529" i="22"/>
  <c r="AM337" i="22"/>
  <c r="AM371" i="22" s="1"/>
  <c r="AN271" i="22" s="1"/>
  <c r="AL561" i="22"/>
  <c r="AM338" i="22"/>
  <c r="AM372" i="22" s="1"/>
  <c r="AN272" i="22" s="1"/>
  <c r="AL562" i="22"/>
  <c r="AM322" i="22"/>
  <c r="AM356" i="22" s="1"/>
  <c r="AN256" i="22" s="1"/>
  <c r="AL546" i="22"/>
  <c r="AM321" i="22"/>
  <c r="AM355" i="22" s="1"/>
  <c r="AN255" i="22" s="1"/>
  <c r="AL545" i="22"/>
  <c r="AM320" i="22"/>
  <c r="AM354" i="22" s="1"/>
  <c r="AN254" i="22" s="1"/>
  <c r="AL513" i="22"/>
  <c r="AM318" i="22"/>
  <c r="AM352" i="22" s="1"/>
  <c r="AN252" i="22" s="1"/>
  <c r="AL511" i="22"/>
  <c r="AM317" i="22"/>
  <c r="AM351" i="22" s="1"/>
  <c r="AN251" i="22" s="1"/>
  <c r="AL541" i="22"/>
  <c r="AM316" i="22"/>
  <c r="AM350" i="22" s="1"/>
  <c r="AN250" i="22" s="1"/>
  <c r="AL509" i="22"/>
  <c r="AN291" i="22"/>
  <c r="AN292" i="22"/>
  <c r="AN293" i="22"/>
  <c r="AN295" i="22"/>
  <c r="AN296" i="22"/>
  <c r="AN297" i="22"/>
  <c r="AN307" i="22"/>
  <c r="AN308" i="22"/>
  <c r="AN309" i="22"/>
  <c r="AN311" i="22"/>
  <c r="AN312" i="22"/>
  <c r="AN313" i="22"/>
  <c r="AZ533" i="8"/>
  <c r="AZ439" i="8"/>
  <c r="AZ502" i="8" s="1"/>
  <c r="AZ407" i="8"/>
  <c r="BB484" i="8"/>
  <c r="BB547" i="8" s="1"/>
  <c r="BB421" i="8"/>
  <c r="BE379" i="8"/>
  <c r="BE443" i="8" s="1"/>
  <c r="BE506" i="8" s="1"/>
  <c r="BA472" i="8"/>
  <c r="BA535" i="8" s="1"/>
  <c r="BA441" i="8"/>
  <c r="BA504" i="8" s="1"/>
  <c r="BF403" i="8"/>
  <c r="BF498" i="8" s="1"/>
  <c r="BF561" i="8" s="1"/>
  <c r="AX492" i="8"/>
  <c r="AX555" i="8" s="1"/>
  <c r="BF387" i="8"/>
  <c r="BF451" i="8" s="1"/>
  <c r="BF514" i="8" s="1"/>
  <c r="AX429" i="8"/>
  <c r="BB445" i="8"/>
  <c r="BB508" i="8" s="1"/>
  <c r="BD490" i="8"/>
  <c r="BD553" i="8" s="1"/>
  <c r="BB476" i="8"/>
  <c r="BB539" i="8" s="1"/>
  <c r="BD372" i="8"/>
  <c r="BE272" i="8" s="1"/>
  <c r="BE305" i="8" s="1"/>
  <c r="BD459" i="8"/>
  <c r="BD522" i="8" s="1"/>
  <c r="BE475" i="8"/>
  <c r="BE538" i="8" s="1"/>
  <c r="BE412" i="8"/>
  <c r="BD526" i="8"/>
  <c r="BK405" i="8"/>
  <c r="BC392" i="8"/>
  <c r="BC487" i="8" s="1"/>
  <c r="BC550" i="8" s="1"/>
  <c r="BD436" i="8"/>
  <c r="BD499" i="8"/>
  <c r="BD562" i="8" s="1"/>
  <c r="BD468" i="8"/>
  <c r="BL339" i="8"/>
  <c r="BL373" i="8" s="1"/>
  <c r="BM273" i="8" s="1"/>
  <c r="BM306" i="8" s="1"/>
  <c r="BB391" i="8"/>
  <c r="BB486" i="8" s="1"/>
  <c r="BB549" i="8" s="1"/>
  <c r="BF401" i="8"/>
  <c r="BF433" i="8" s="1"/>
  <c r="BC417" i="8"/>
  <c r="BC449" i="8"/>
  <c r="BC512" i="8" s="1"/>
  <c r="BC480" i="8"/>
  <c r="BC543" i="8" s="1"/>
  <c r="BD420" i="8"/>
  <c r="BD483" i="8"/>
  <c r="BD546" i="8" s="1"/>
  <c r="BD452" i="8"/>
  <c r="BD515" i="8" s="1"/>
  <c r="BA408" i="8"/>
  <c r="BA440" i="8"/>
  <c r="BA503" i="8" s="1"/>
  <c r="BA471" i="8"/>
  <c r="BA534" i="8" s="1"/>
  <c r="BE393" i="8"/>
  <c r="BF314" i="8"/>
  <c r="BF348" i="8" s="1"/>
  <c r="BG248" i="8" s="1"/>
  <c r="BG281" i="8" s="1"/>
  <c r="AZ331" i="8"/>
  <c r="AZ365" i="8" s="1"/>
  <c r="BA265" i="8" s="1"/>
  <c r="BF294" i="8"/>
  <c r="BI330" i="8"/>
  <c r="BI364" i="8" s="1"/>
  <c r="BJ264" i="8" s="1"/>
  <c r="BJ297" i="8" s="1"/>
  <c r="BD290" i="8"/>
  <c r="BC315" i="8"/>
  <c r="BC349" i="8" s="1"/>
  <c r="BD249" i="8" s="1"/>
  <c r="BG288" i="8"/>
  <c r="BF313" i="8"/>
  <c r="BF347" i="8" s="1"/>
  <c r="BG247" i="8" s="1"/>
  <c r="BG280" i="8" s="1"/>
  <c r="BG318" i="8"/>
  <c r="BG352" i="8" s="1"/>
  <c r="BH252" i="8" s="1"/>
  <c r="BD326" i="8"/>
  <c r="BD360" i="8" s="1"/>
  <c r="BE260" i="8" s="1"/>
  <c r="BE329" i="8"/>
  <c r="BE363" i="8" s="1"/>
  <c r="BF263" i="8" s="1"/>
  <c r="BK334" i="8"/>
  <c r="BK368" i="8" s="1"/>
  <c r="BL268" i="8" s="1"/>
  <c r="BL301" i="8" s="1"/>
  <c r="BD319" i="8"/>
  <c r="BD353" i="8" s="1"/>
  <c r="BE253" i="8" s="1"/>
  <c r="BE322" i="8"/>
  <c r="BE356" i="8" s="1"/>
  <c r="BF256" i="8" s="1"/>
  <c r="BC325" i="8"/>
  <c r="BC359" i="8" s="1"/>
  <c r="BD259" i="8" s="1"/>
  <c r="BB311" i="8"/>
  <c r="BB345" i="8" s="1"/>
  <c r="BC245" i="8" s="1"/>
  <c r="BG302" i="8"/>
  <c r="BE333" i="8"/>
  <c r="BE367" i="8" s="1"/>
  <c r="BF267" i="8" s="1"/>
  <c r="BF300" i="8" s="1"/>
  <c r="BG304" i="8"/>
  <c r="BA309" i="8"/>
  <c r="BA343" i="8" s="1"/>
  <c r="BB243" i="8" s="1"/>
  <c r="BB276" i="8" s="1"/>
  <c r="BB310" i="8"/>
  <c r="BB344" i="8" s="1"/>
  <c r="BC244" i="8" s="1"/>
  <c r="AY397" i="8"/>
  <c r="BB317" i="8"/>
  <c r="BB351" i="8" s="1"/>
  <c r="BC251" i="8" s="1"/>
  <c r="BH428" i="8" l="1"/>
  <c r="BD531" i="8"/>
  <c r="AM507" i="22"/>
  <c r="AM570" i="22" s="1"/>
  <c r="BH460" i="8"/>
  <c r="BH523" i="8" s="1"/>
  <c r="AM476" i="22"/>
  <c r="AM539" i="22" s="1"/>
  <c r="BC453" i="8"/>
  <c r="BC516" i="8" s="1"/>
  <c r="BC484" i="8"/>
  <c r="BC547" i="8" s="1"/>
  <c r="AM486" i="22"/>
  <c r="AM549" i="22" s="1"/>
  <c r="AM423" i="22"/>
  <c r="BE388" i="8"/>
  <c r="BE483" i="8" s="1"/>
  <c r="BE546" i="8" s="1"/>
  <c r="AN427" i="21"/>
  <c r="AM428" i="22"/>
  <c r="AM491" i="22"/>
  <c r="AM554" i="22" s="1"/>
  <c r="AM427" i="22"/>
  <c r="AM458" i="22"/>
  <c r="AM521" i="22" s="1"/>
  <c r="AM459" i="22"/>
  <c r="AM522" i="22" s="1"/>
  <c r="AM485" i="22"/>
  <c r="AM548" i="22" s="1"/>
  <c r="AM489" i="22"/>
  <c r="AM552" i="22" s="1"/>
  <c r="AN490" i="21"/>
  <c r="AN553" i="21" s="1"/>
  <c r="AN458" i="21"/>
  <c r="AN521" i="21" s="1"/>
  <c r="AN489" i="21"/>
  <c r="AN552" i="21" s="1"/>
  <c r="AM443" i="22"/>
  <c r="AN423" i="21"/>
  <c r="AM475" i="22"/>
  <c r="AM538" i="22" s="1"/>
  <c r="AM422" i="22"/>
  <c r="AN455" i="21"/>
  <c r="AN518" i="21" s="1"/>
  <c r="AM438" i="22"/>
  <c r="AM470" i="22"/>
  <c r="AM533" i="22" s="1"/>
  <c r="BF482" i="8"/>
  <c r="BF545" i="8" s="1"/>
  <c r="AN454" i="21"/>
  <c r="AN517" i="21" s="1"/>
  <c r="AN399" i="21"/>
  <c r="AN463" i="21" s="1"/>
  <c r="AN485" i="21"/>
  <c r="AN548" i="21" s="1"/>
  <c r="BL405" i="8"/>
  <c r="BL500" i="8" s="1"/>
  <c r="AN387" i="21"/>
  <c r="AN419" i="21" s="1"/>
  <c r="AN453" i="21"/>
  <c r="AN516" i="21" s="1"/>
  <c r="AN383" i="21"/>
  <c r="AN447" i="21" s="1"/>
  <c r="AN484" i="21"/>
  <c r="AN547" i="21" s="1"/>
  <c r="BF419" i="8"/>
  <c r="AN398" i="21"/>
  <c r="AN493" i="21" s="1"/>
  <c r="AO378" i="21"/>
  <c r="AO473" i="21" s="1"/>
  <c r="AN402" i="21"/>
  <c r="AN466" i="21" s="1"/>
  <c r="AM384" i="22"/>
  <c r="AM416" i="22" s="1"/>
  <c r="AN457" i="21"/>
  <c r="AN520" i="21" s="1"/>
  <c r="AO373" i="21"/>
  <c r="AO468" i="21" s="1"/>
  <c r="AN488" i="21"/>
  <c r="AN551" i="21" s="1"/>
  <c r="AO377" i="21"/>
  <c r="AO472" i="21" s="1"/>
  <c r="AO374" i="21"/>
  <c r="AO469" i="21" s="1"/>
  <c r="AN386" i="21"/>
  <c r="AN418" i="21" s="1"/>
  <c r="BC391" i="8"/>
  <c r="BC455" i="8" s="1"/>
  <c r="AM388" i="22"/>
  <c r="AM483" i="22" s="1"/>
  <c r="AN382" i="21"/>
  <c r="AN477" i="21" s="1"/>
  <c r="BF435" i="8"/>
  <c r="AN403" i="21"/>
  <c r="AN498" i="21" s="1"/>
  <c r="AM403" i="22"/>
  <c r="AM435" i="22" s="1"/>
  <c r="AM400" i="22"/>
  <c r="AM432" i="22" s="1"/>
  <c r="AM386" i="22"/>
  <c r="AM481" i="22" s="1"/>
  <c r="AM399" i="22"/>
  <c r="AM431" i="22" s="1"/>
  <c r="AM387" i="22"/>
  <c r="AM482" i="22" s="1"/>
  <c r="BB383" i="8"/>
  <c r="BB478" i="8" s="1"/>
  <c r="BB541" i="8" s="1"/>
  <c r="BF467" i="8"/>
  <c r="BF530" i="8" s="1"/>
  <c r="AN397" i="21"/>
  <c r="AN429" i="21" s="1"/>
  <c r="AN401" i="21"/>
  <c r="AN433" i="21" s="1"/>
  <c r="AN381" i="21"/>
  <c r="AN413" i="21" s="1"/>
  <c r="AN385" i="21"/>
  <c r="AN480" i="21" s="1"/>
  <c r="AO379" i="21"/>
  <c r="AO443" i="21" s="1"/>
  <c r="AO375" i="21"/>
  <c r="AO470" i="21" s="1"/>
  <c r="AM474" i="22"/>
  <c r="AM537" i="22" s="1"/>
  <c r="AM505" i="22"/>
  <c r="AM568" i="22" s="1"/>
  <c r="AM440" i="22"/>
  <c r="AM472" i="22"/>
  <c r="AM535" i="22" s="1"/>
  <c r="AM424" i="22"/>
  <c r="AM471" i="22"/>
  <c r="AM534" i="22" s="1"/>
  <c r="AM456" i="22"/>
  <c r="AM519" i="22" s="1"/>
  <c r="AM439" i="22"/>
  <c r="AM402" i="22"/>
  <c r="AM466" i="22" s="1"/>
  <c r="BG384" i="8"/>
  <c r="BG416" i="8" s="1"/>
  <c r="BE395" i="8"/>
  <c r="BE427" i="8" s="1"/>
  <c r="BE474" i="8"/>
  <c r="BE537" i="8" s="1"/>
  <c r="BE411" i="8"/>
  <c r="AM404" i="22"/>
  <c r="AM436" i="22" s="1"/>
  <c r="AM383" i="22"/>
  <c r="AM447" i="22" s="1"/>
  <c r="AM398" i="22"/>
  <c r="AM462" i="22" s="1"/>
  <c r="AM382" i="22"/>
  <c r="AM477" i="22" s="1"/>
  <c r="AN346" i="22"/>
  <c r="AN380" i="22" s="1"/>
  <c r="AO280" i="22" s="1"/>
  <c r="AN345" i="22"/>
  <c r="AN379" i="22" s="1"/>
  <c r="AO279" i="22" s="1"/>
  <c r="AM569" i="22"/>
  <c r="AN344" i="22"/>
  <c r="AN378" i="22" s="1"/>
  <c r="AO278" i="22" s="1"/>
  <c r="AN342" i="22"/>
  <c r="AN376" i="22" s="1"/>
  <c r="AO276" i="22" s="1"/>
  <c r="AM566" i="22"/>
  <c r="AN341" i="22"/>
  <c r="AN375" i="22" s="1"/>
  <c r="AO275" i="22" s="1"/>
  <c r="AM565" i="22"/>
  <c r="AN340" i="22"/>
  <c r="AN374" i="22" s="1"/>
  <c r="AO274" i="22" s="1"/>
  <c r="AM564" i="22"/>
  <c r="AN330" i="22"/>
  <c r="AN364" i="22" s="1"/>
  <c r="AO264" i="22" s="1"/>
  <c r="AM523" i="22"/>
  <c r="AN329" i="22"/>
  <c r="AN363" i="22" s="1"/>
  <c r="AO263" i="22" s="1"/>
  <c r="AM553" i="22"/>
  <c r="AN328" i="22"/>
  <c r="AN362" i="22" s="1"/>
  <c r="AO262" i="22" s="1"/>
  <c r="AN326" i="22"/>
  <c r="AN360" i="22" s="1"/>
  <c r="AO260" i="22" s="1"/>
  <c r="AM550" i="22"/>
  <c r="AN325" i="22"/>
  <c r="AN359" i="22" s="1"/>
  <c r="AO259" i="22" s="1"/>
  <c r="AM518" i="22"/>
  <c r="AN324" i="22"/>
  <c r="AN358" i="22" s="1"/>
  <c r="AO258" i="22" s="1"/>
  <c r="AM517" i="22"/>
  <c r="AN283" i="22"/>
  <c r="AN284" i="22"/>
  <c r="AN285" i="22"/>
  <c r="AN287" i="22"/>
  <c r="AN288" i="22"/>
  <c r="AN289" i="22"/>
  <c r="AN305" i="22"/>
  <c r="AN304" i="22"/>
  <c r="AN303" i="22"/>
  <c r="AN301" i="22"/>
  <c r="AN300" i="22"/>
  <c r="AN299" i="22"/>
  <c r="AO298" i="21"/>
  <c r="AO299" i="21"/>
  <c r="AO300" i="21"/>
  <c r="AO302" i="21"/>
  <c r="AO303" i="21"/>
  <c r="AO304" i="21"/>
  <c r="AO282" i="21"/>
  <c r="AO283" i="21"/>
  <c r="AO284" i="21"/>
  <c r="AO286" i="21"/>
  <c r="AO287" i="21"/>
  <c r="AO288" i="21"/>
  <c r="AP280" i="21"/>
  <c r="AP279" i="21"/>
  <c r="AP278" i="21"/>
  <c r="AP276" i="21"/>
  <c r="AP275" i="21"/>
  <c r="AP274" i="21"/>
  <c r="AO329" i="21"/>
  <c r="AO363" i="21" s="1"/>
  <c r="AP263" i="21" s="1"/>
  <c r="AN522" i="21"/>
  <c r="AO328" i="21"/>
  <c r="AO362" i="21" s="1"/>
  <c r="AP262" i="21" s="1"/>
  <c r="AO327" i="21"/>
  <c r="AO361" i="21" s="1"/>
  <c r="AP261" i="21" s="1"/>
  <c r="AO325" i="21"/>
  <c r="AO359" i="21" s="1"/>
  <c r="AP259" i="21" s="1"/>
  <c r="AN549" i="21"/>
  <c r="AO324" i="21"/>
  <c r="AO358" i="21" s="1"/>
  <c r="AP258" i="21" s="1"/>
  <c r="AO323" i="21"/>
  <c r="AO357" i="21" s="1"/>
  <c r="AP257" i="21" s="1"/>
  <c r="BD385" i="8"/>
  <c r="BD417" i="8" s="1"/>
  <c r="BD392" i="8"/>
  <c r="BD487" i="8" s="1"/>
  <c r="BD550" i="8" s="1"/>
  <c r="BB423" i="8"/>
  <c r="BF380" i="8"/>
  <c r="BF475" i="8" s="1"/>
  <c r="BF538" i="8" s="1"/>
  <c r="BE338" i="8"/>
  <c r="BE372" i="8" s="1"/>
  <c r="BF272" i="8" s="1"/>
  <c r="BF305" i="8" s="1"/>
  <c r="BF338" i="8" s="1"/>
  <c r="BF372" i="8" s="1"/>
  <c r="BG272" i="8" s="1"/>
  <c r="BG305" i="8" s="1"/>
  <c r="BB376" i="8"/>
  <c r="BB408" i="8" s="1"/>
  <c r="AZ397" i="8"/>
  <c r="AZ461" i="8" s="1"/>
  <c r="BC424" i="8"/>
  <c r="BF465" i="8"/>
  <c r="BF528" i="8" s="1"/>
  <c r="BC456" i="8"/>
  <c r="BC519" i="8" s="1"/>
  <c r="BK469" i="8"/>
  <c r="BK532" i="8" s="1"/>
  <c r="BK437" i="8"/>
  <c r="BK500" i="8"/>
  <c r="BK563" i="8" s="1"/>
  <c r="BF496" i="8"/>
  <c r="BF559" i="8" s="1"/>
  <c r="BB455" i="8"/>
  <c r="BB518" i="8" s="1"/>
  <c r="BM339" i="8"/>
  <c r="BM373" i="8" s="1"/>
  <c r="BN273" i="8" s="1"/>
  <c r="BN306" i="8" s="1"/>
  <c r="BA375" i="8"/>
  <c r="BA407" i="8" s="1"/>
  <c r="BB377" i="8"/>
  <c r="BF379" i="8"/>
  <c r="BF411" i="8" s="1"/>
  <c r="AY429" i="8"/>
  <c r="AY492" i="8"/>
  <c r="AY555" i="8" s="1"/>
  <c r="AY461" i="8"/>
  <c r="AY524" i="8" s="1"/>
  <c r="BE425" i="8"/>
  <c r="BE457" i="8"/>
  <c r="BE520" i="8" s="1"/>
  <c r="BE488" i="8"/>
  <c r="BE551" i="8" s="1"/>
  <c r="BI396" i="8"/>
  <c r="BK400" i="8"/>
  <c r="BB309" i="8"/>
  <c r="BB343" i="8" s="1"/>
  <c r="BC243" i="8" s="1"/>
  <c r="BC276" i="8" s="1"/>
  <c r="BH285" i="8"/>
  <c r="BG335" i="8"/>
  <c r="BG369" i="8" s="1"/>
  <c r="BH269" i="8" s="1"/>
  <c r="BF333" i="8"/>
  <c r="BF367" i="8" s="1"/>
  <c r="BG267" i="8" s="1"/>
  <c r="BD282" i="8"/>
  <c r="BD323" i="8"/>
  <c r="BD357" i="8" s="1"/>
  <c r="BE257" i="8" s="1"/>
  <c r="BE290" i="8" s="1"/>
  <c r="BC381" i="8"/>
  <c r="BJ330" i="8"/>
  <c r="BJ364" i="8" s="1"/>
  <c r="BK264" i="8" s="1"/>
  <c r="BL334" i="8"/>
  <c r="BL368" i="8" s="1"/>
  <c r="BM268" i="8" s="1"/>
  <c r="BM301" i="8" s="1"/>
  <c r="BA298" i="8"/>
  <c r="BE293" i="8"/>
  <c r="BG313" i="8"/>
  <c r="BG347" i="8" s="1"/>
  <c r="BH247" i="8" s="1"/>
  <c r="BH280" i="8" s="1"/>
  <c r="BF327" i="8"/>
  <c r="BF361" i="8" s="1"/>
  <c r="BG261" i="8" s="1"/>
  <c r="BC284" i="8"/>
  <c r="BG337" i="8"/>
  <c r="BG371" i="8" s="1"/>
  <c r="BH271" i="8" s="1"/>
  <c r="BH304" i="8" s="1"/>
  <c r="BE399" i="8"/>
  <c r="BG321" i="8"/>
  <c r="BG355" i="8" s="1"/>
  <c r="BH255" i="8" s="1"/>
  <c r="BH288" i="8" s="1"/>
  <c r="BC278" i="8"/>
  <c r="BD292" i="8"/>
  <c r="BF289" i="8"/>
  <c r="BE286" i="8"/>
  <c r="BC277" i="8"/>
  <c r="BF296" i="8"/>
  <c r="BG314" i="8"/>
  <c r="BG348" i="8" s="1"/>
  <c r="BH248" i="8" s="1"/>
  <c r="BE452" i="8" l="1"/>
  <c r="BE515" i="8" s="1"/>
  <c r="BE420" i="8"/>
  <c r="BC423" i="8"/>
  <c r="AO441" i="21"/>
  <c r="AO504" i="21" s="1"/>
  <c r="AO409" i="21"/>
  <c r="BC486" i="8"/>
  <c r="BC549" i="8" s="1"/>
  <c r="AN482" i="21"/>
  <c r="AN545" i="21" s="1"/>
  <c r="AN451" i="21"/>
  <c r="AN514" i="21" s="1"/>
  <c r="AN478" i="21"/>
  <c r="AN541" i="21" s="1"/>
  <c r="AN492" i="21"/>
  <c r="AN555" i="21" s="1"/>
  <c r="AN445" i="21"/>
  <c r="AN508" i="21" s="1"/>
  <c r="AN497" i="21"/>
  <c r="AN560" i="21" s="1"/>
  <c r="AN434" i="21"/>
  <c r="AN494" i="21"/>
  <c r="AN557" i="21" s="1"/>
  <c r="BB415" i="8"/>
  <c r="BB447" i="8"/>
  <c r="BB510" i="8" s="1"/>
  <c r="AO405" i="21"/>
  <c r="AN415" i="21"/>
  <c r="AN431" i="21"/>
  <c r="AM418" i="22"/>
  <c r="AN461" i="21"/>
  <c r="AN524" i="21" s="1"/>
  <c r="AO410" i="21"/>
  <c r="AO442" i="21"/>
  <c r="AO505" i="21" s="1"/>
  <c r="AM494" i="22"/>
  <c r="AM557" i="22" s="1"/>
  <c r="BL437" i="8"/>
  <c r="BL469" i="8"/>
  <c r="BL532" i="8" s="1"/>
  <c r="AO437" i="21"/>
  <c r="AO500" i="21" s="1"/>
  <c r="AN481" i="21"/>
  <c r="AN544" i="21" s="1"/>
  <c r="AN450" i="21"/>
  <c r="AN513" i="21" s="1"/>
  <c r="AN430" i="21"/>
  <c r="AN462" i="21"/>
  <c r="AN525" i="21" s="1"/>
  <c r="AN417" i="21"/>
  <c r="AN449" i="21"/>
  <c r="AN512" i="21" s="1"/>
  <c r="AO407" i="21"/>
  <c r="AM495" i="22"/>
  <c r="AM558" i="22" s="1"/>
  <c r="AM448" i="22"/>
  <c r="AM511" i="22" s="1"/>
  <c r="AM479" i="22"/>
  <c r="AM542" i="22" s="1"/>
  <c r="AO406" i="21"/>
  <c r="AO438" i="21"/>
  <c r="AO501" i="21" s="1"/>
  <c r="AM467" i="22"/>
  <c r="AM530" i="22" s="1"/>
  <c r="AM498" i="22"/>
  <c r="AM561" i="22" s="1"/>
  <c r="AM450" i="22"/>
  <c r="AM513" i="22" s="1"/>
  <c r="AN414" i="21"/>
  <c r="AO411" i="21"/>
  <c r="AO474" i="21"/>
  <c r="AO537" i="21" s="1"/>
  <c r="AN435" i="21"/>
  <c r="BE459" i="8"/>
  <c r="BE522" i="8" s="1"/>
  <c r="BE490" i="8"/>
  <c r="BE553" i="8" s="1"/>
  <c r="AO389" i="21"/>
  <c r="AO484" i="21" s="1"/>
  <c r="AN467" i="21"/>
  <c r="AN530" i="21" s="1"/>
  <c r="AM463" i="22"/>
  <c r="AM526" i="22" s="1"/>
  <c r="AN465" i="21"/>
  <c r="AN528" i="21" s="1"/>
  <c r="AM420" i="22"/>
  <c r="AM464" i="22"/>
  <c r="AM527" i="22" s="1"/>
  <c r="AO390" i="21"/>
  <c r="AO422" i="21" s="1"/>
  <c r="AO439" i="21"/>
  <c r="AO502" i="21" s="1"/>
  <c r="AN390" i="22"/>
  <c r="AN485" i="22" s="1"/>
  <c r="BF443" i="8"/>
  <c r="BF506" i="8" s="1"/>
  <c r="AM452" i="22"/>
  <c r="AM515" i="22" s="1"/>
  <c r="AN392" i="22"/>
  <c r="AN487" i="22" s="1"/>
  <c r="AN446" i="21"/>
  <c r="AN509" i="21" s="1"/>
  <c r="AN395" i="22"/>
  <c r="AN490" i="22" s="1"/>
  <c r="AO394" i="21"/>
  <c r="AO458" i="21" s="1"/>
  <c r="AN496" i="21"/>
  <c r="AN559" i="21" s="1"/>
  <c r="AN476" i="21"/>
  <c r="AN539" i="21" s="1"/>
  <c r="BF474" i="8"/>
  <c r="BF537" i="8" s="1"/>
  <c r="AO393" i="21"/>
  <c r="AO457" i="21" s="1"/>
  <c r="AN396" i="22"/>
  <c r="AN428" i="22" s="1"/>
  <c r="AM419" i="22"/>
  <c r="AM451" i="22"/>
  <c r="AM514" i="22" s="1"/>
  <c r="BJ396" i="8"/>
  <c r="BJ428" i="8" s="1"/>
  <c r="AN412" i="22"/>
  <c r="AN444" i="22" s="1"/>
  <c r="AO391" i="21"/>
  <c r="AO486" i="21" s="1"/>
  <c r="AO395" i="21"/>
  <c r="AO427" i="21" s="1"/>
  <c r="AN394" i="22"/>
  <c r="AN458" i="22" s="1"/>
  <c r="AN410" i="22"/>
  <c r="AN442" i="22" s="1"/>
  <c r="BG448" i="8"/>
  <c r="BG511" i="8" s="1"/>
  <c r="BG479" i="8"/>
  <c r="BG542" i="8" s="1"/>
  <c r="AM434" i="22"/>
  <c r="AM497" i="22"/>
  <c r="AM560" i="22" s="1"/>
  <c r="AN411" i="22"/>
  <c r="AN506" i="22" s="1"/>
  <c r="AM415" i="22"/>
  <c r="AM468" i="22"/>
  <c r="AM531" i="22" s="1"/>
  <c r="AM493" i="22"/>
  <c r="AM556" i="22" s="1"/>
  <c r="AM499" i="22"/>
  <c r="AM562" i="22" s="1"/>
  <c r="AM414" i="22"/>
  <c r="AM430" i="22"/>
  <c r="AM446" i="22"/>
  <c r="AM509" i="22" s="1"/>
  <c r="BF412" i="8"/>
  <c r="BD456" i="8"/>
  <c r="BD519" i="8" s="1"/>
  <c r="BF393" i="8"/>
  <c r="BF425" i="8" s="1"/>
  <c r="BD424" i="8"/>
  <c r="BD389" i="8"/>
  <c r="BD421" i="8" s="1"/>
  <c r="BB471" i="8"/>
  <c r="BB534" i="8" s="1"/>
  <c r="BB440" i="8"/>
  <c r="BB503" i="8" s="1"/>
  <c r="BD449" i="8"/>
  <c r="BD512" i="8" s="1"/>
  <c r="BF444" i="8"/>
  <c r="BF507" i="8" s="1"/>
  <c r="BD480" i="8"/>
  <c r="BD543" i="8" s="1"/>
  <c r="AM478" i="22"/>
  <c r="AM541" i="22" s="1"/>
  <c r="AN391" i="22"/>
  <c r="AN486" i="22" s="1"/>
  <c r="AN406" i="22"/>
  <c r="AN438" i="22" s="1"/>
  <c r="AN407" i="22"/>
  <c r="AN502" i="22" s="1"/>
  <c r="AN408" i="22"/>
  <c r="AN440" i="22" s="1"/>
  <c r="AP290" i="21"/>
  <c r="AP291" i="21"/>
  <c r="AP292" i="21"/>
  <c r="AP294" i="21"/>
  <c r="AP295" i="21"/>
  <c r="AP296" i="21"/>
  <c r="AP307" i="21"/>
  <c r="AP341" i="21" s="1"/>
  <c r="AQ241" i="21" s="1"/>
  <c r="AO531" i="21"/>
  <c r="AP308" i="21"/>
  <c r="AP342" i="21" s="1"/>
  <c r="AQ242" i="21" s="1"/>
  <c r="AO532" i="21"/>
  <c r="AP309" i="21"/>
  <c r="AP343" i="21" s="1"/>
  <c r="AQ243" i="21" s="1"/>
  <c r="AO533" i="21"/>
  <c r="AP311" i="21"/>
  <c r="AP345" i="21" s="1"/>
  <c r="AQ245" i="21" s="1"/>
  <c r="AO535" i="21"/>
  <c r="AP312" i="21"/>
  <c r="AP346" i="21" s="1"/>
  <c r="AQ246" i="21" s="1"/>
  <c r="AO536" i="21"/>
  <c r="AP313" i="21"/>
  <c r="AP347" i="21" s="1"/>
  <c r="AQ247" i="21" s="1"/>
  <c r="AO506" i="21"/>
  <c r="AO321" i="21"/>
  <c r="AO355" i="21" s="1"/>
  <c r="AP255" i="21" s="1"/>
  <c r="AO320" i="21"/>
  <c r="AO354" i="21" s="1"/>
  <c r="AP254" i="21" s="1"/>
  <c r="AO319" i="21"/>
  <c r="AO353" i="21" s="1"/>
  <c r="AP253" i="21" s="1"/>
  <c r="AN543" i="21"/>
  <c r="AO317" i="21"/>
  <c r="AO351" i="21" s="1"/>
  <c r="AP251" i="21" s="1"/>
  <c r="AN510" i="21"/>
  <c r="AO316" i="21"/>
  <c r="AO350" i="21" s="1"/>
  <c r="AP250" i="21" s="1"/>
  <c r="AN540" i="21"/>
  <c r="AO315" i="21"/>
  <c r="AO349" i="21" s="1"/>
  <c r="AP249" i="21" s="1"/>
  <c r="AO337" i="21"/>
  <c r="AO371" i="21" s="1"/>
  <c r="AP271" i="21" s="1"/>
  <c r="AN561" i="21"/>
  <c r="AO336" i="21"/>
  <c r="AO370" i="21" s="1"/>
  <c r="AP270" i="21" s="1"/>
  <c r="AN529" i="21"/>
  <c r="AO335" i="21"/>
  <c r="AO369" i="21" s="1"/>
  <c r="AP269" i="21" s="1"/>
  <c r="AO333" i="21"/>
  <c r="AO367" i="21" s="1"/>
  <c r="AP267" i="21" s="1"/>
  <c r="AN526" i="21"/>
  <c r="AO332" i="21"/>
  <c r="AO366" i="21" s="1"/>
  <c r="AP266" i="21" s="1"/>
  <c r="AN556" i="21"/>
  <c r="AO331" i="21"/>
  <c r="AO365" i="21" s="1"/>
  <c r="AP265" i="21" s="1"/>
  <c r="AN332" i="22"/>
  <c r="AN366" i="22" s="1"/>
  <c r="AO266" i="22" s="1"/>
  <c r="AM525" i="22"/>
  <c r="AN333" i="22"/>
  <c r="AN367" i="22" s="1"/>
  <c r="AO267" i="22" s="1"/>
  <c r="AN334" i="22"/>
  <c r="AN368" i="22" s="1"/>
  <c r="AO268" i="22" s="1"/>
  <c r="AN336" i="22"/>
  <c r="AN370" i="22" s="1"/>
  <c r="AO270" i="22" s="1"/>
  <c r="AM529" i="22"/>
  <c r="AN337" i="22"/>
  <c r="AN371" i="22" s="1"/>
  <c r="AO271" i="22" s="1"/>
  <c r="AN338" i="22"/>
  <c r="AN372" i="22" s="1"/>
  <c r="AO272" i="22" s="1"/>
  <c r="AN322" i="22"/>
  <c r="AN356" i="22" s="1"/>
  <c r="AO256" i="22" s="1"/>
  <c r="AM546" i="22"/>
  <c r="AN321" i="22"/>
  <c r="AN355" i="22" s="1"/>
  <c r="AO255" i="22" s="1"/>
  <c r="AM545" i="22"/>
  <c r="AN320" i="22"/>
  <c r="AN354" i="22" s="1"/>
  <c r="AO254" i="22" s="1"/>
  <c r="AM544" i="22"/>
  <c r="AN318" i="22"/>
  <c r="AN352" i="22" s="1"/>
  <c r="AO252" i="22" s="1"/>
  <c r="AN317" i="22"/>
  <c r="AN351" i="22" s="1"/>
  <c r="AO251" i="22" s="1"/>
  <c r="AM510" i="22"/>
  <c r="AN316" i="22"/>
  <c r="AN350" i="22" s="1"/>
  <c r="AO250" i="22" s="1"/>
  <c r="AM540" i="22"/>
  <c r="AO291" i="22"/>
  <c r="AO292" i="22"/>
  <c r="AO293" i="22"/>
  <c r="AO295" i="22"/>
  <c r="AO296" i="22"/>
  <c r="AO297" i="22"/>
  <c r="AO307" i="22"/>
  <c r="AO308" i="22"/>
  <c r="AO309" i="22"/>
  <c r="AO311" i="22"/>
  <c r="AO312" i="22"/>
  <c r="AO313" i="22"/>
  <c r="BF399" i="8"/>
  <c r="BF494" i="8" s="1"/>
  <c r="BG401" i="8"/>
  <c r="BG496" i="8" s="1"/>
  <c r="BG559" i="8" s="1"/>
  <c r="AZ429" i="8"/>
  <c r="BG380" i="8"/>
  <c r="BG412" i="8" s="1"/>
  <c r="BC518" i="8"/>
  <c r="BB375" i="8"/>
  <c r="BB407" i="8" s="1"/>
  <c r="BE404" i="8"/>
  <c r="AZ492" i="8"/>
  <c r="AZ555" i="8" s="1"/>
  <c r="BF404" i="8"/>
  <c r="BF468" i="8" s="1"/>
  <c r="BG338" i="8"/>
  <c r="BG372" i="8" s="1"/>
  <c r="BH272" i="8" s="1"/>
  <c r="BH305" i="8" s="1"/>
  <c r="BN339" i="8"/>
  <c r="BN373" i="8" s="1"/>
  <c r="BL563" i="8"/>
  <c r="BA439" i="8"/>
  <c r="BA502" i="8" s="1"/>
  <c r="BM405" i="8"/>
  <c r="AZ524" i="8"/>
  <c r="BA470" i="8"/>
  <c r="BA533" i="8" s="1"/>
  <c r="BL400" i="8"/>
  <c r="BL432" i="8" s="1"/>
  <c r="BC413" i="8"/>
  <c r="BC476" i="8"/>
  <c r="BC539" i="8" s="1"/>
  <c r="BC445" i="8"/>
  <c r="BC508" i="8" s="1"/>
  <c r="BI428" i="8"/>
  <c r="BI491" i="8"/>
  <c r="BI554" i="8" s="1"/>
  <c r="BI460" i="8"/>
  <c r="BI523" i="8" s="1"/>
  <c r="BE431" i="8"/>
  <c r="BE494" i="8"/>
  <c r="BE557" i="8" s="1"/>
  <c r="BE463" i="8"/>
  <c r="BE526" i="8" s="1"/>
  <c r="BK432" i="8"/>
  <c r="BK495" i="8"/>
  <c r="BK558" i="8" s="1"/>
  <c r="BK464" i="8"/>
  <c r="BK527" i="8" s="1"/>
  <c r="BG379" i="8"/>
  <c r="BB409" i="8"/>
  <c r="BB472" i="8"/>
  <c r="BB535" i="8" s="1"/>
  <c r="BB441" i="8"/>
  <c r="BB504" i="8" s="1"/>
  <c r="BG387" i="8"/>
  <c r="BE319" i="8"/>
  <c r="BE353" i="8" s="1"/>
  <c r="BF253" i="8" s="1"/>
  <c r="BF286" i="8" s="1"/>
  <c r="BA331" i="8"/>
  <c r="BA365" i="8" s="1"/>
  <c r="BB265" i="8" s="1"/>
  <c r="BC311" i="8"/>
  <c r="BC345" i="8" s="1"/>
  <c r="BD245" i="8" s="1"/>
  <c r="BD278" i="8" s="1"/>
  <c r="BM334" i="8"/>
  <c r="BM368" i="8" s="1"/>
  <c r="BN268" i="8" s="1"/>
  <c r="BH337" i="8"/>
  <c r="BH371" i="8" s="1"/>
  <c r="BI271" i="8" s="1"/>
  <c r="BK297" i="8"/>
  <c r="BH321" i="8"/>
  <c r="BH355" i="8" s="1"/>
  <c r="BI255" i="8" s="1"/>
  <c r="BI288" i="8" s="1"/>
  <c r="BD315" i="8"/>
  <c r="BD349" i="8" s="1"/>
  <c r="BE249" i="8" s="1"/>
  <c r="BE282" i="8" s="1"/>
  <c r="BH281" i="8"/>
  <c r="BF329" i="8"/>
  <c r="BF363" i="8" s="1"/>
  <c r="BG263" i="8" s="1"/>
  <c r="BH318" i="8"/>
  <c r="BH352" i="8" s="1"/>
  <c r="BI252" i="8" s="1"/>
  <c r="BI285" i="8" s="1"/>
  <c r="BE326" i="8"/>
  <c r="BE360" i="8" s="1"/>
  <c r="BF260" i="8" s="1"/>
  <c r="BF322" i="8"/>
  <c r="BF356" i="8" s="1"/>
  <c r="BG256" i="8" s="1"/>
  <c r="BG289" i="8" s="1"/>
  <c r="BH302" i="8"/>
  <c r="BH313" i="8"/>
  <c r="BH347" i="8" s="1"/>
  <c r="BI247" i="8" s="1"/>
  <c r="BD325" i="8"/>
  <c r="BD359" i="8" s="1"/>
  <c r="BE259" i="8" s="1"/>
  <c r="BE292" i="8" s="1"/>
  <c r="BE323" i="8"/>
  <c r="BE357" i="8" s="1"/>
  <c r="BF257" i="8" s="1"/>
  <c r="BF290" i="8" s="1"/>
  <c r="BG403" i="8"/>
  <c r="BG300" i="8"/>
  <c r="BC317" i="8"/>
  <c r="BC351" i="8" s="1"/>
  <c r="BD251" i="8" s="1"/>
  <c r="BG294" i="8"/>
  <c r="BC310" i="8"/>
  <c r="BC344" i="8" s="1"/>
  <c r="BD244" i="8" s="1"/>
  <c r="BC309" i="8"/>
  <c r="BC343" i="8" s="1"/>
  <c r="BD243" i="8" s="1"/>
  <c r="BD276" i="8" s="1"/>
  <c r="AN422" i="22" l="1"/>
  <c r="AN454" i="22"/>
  <c r="AO454" i="21"/>
  <c r="AO517" i="21" s="1"/>
  <c r="AN474" i="22"/>
  <c r="AN537" i="22" s="1"/>
  <c r="AN505" i="22"/>
  <c r="AN489" i="22"/>
  <c r="AN552" i="22" s="1"/>
  <c r="BE389" i="8"/>
  <c r="BE421" i="8" s="1"/>
  <c r="AO485" i="21"/>
  <c r="AO548" i="21" s="1"/>
  <c r="BC383" i="8"/>
  <c r="BC415" i="8" s="1"/>
  <c r="AO453" i="21"/>
  <c r="AO516" i="21" s="1"/>
  <c r="AN424" i="22"/>
  <c r="AN456" i="22"/>
  <c r="AN519" i="22" s="1"/>
  <c r="BD453" i="8"/>
  <c r="BD516" i="8" s="1"/>
  <c r="BD484" i="8"/>
  <c r="BD547" i="8" s="1"/>
  <c r="BJ460" i="8"/>
  <c r="BJ523" i="8" s="1"/>
  <c r="AN443" i="22"/>
  <c r="AO459" i="21"/>
  <c r="AO522" i="21" s="1"/>
  <c r="AO425" i="21"/>
  <c r="AN427" i="22"/>
  <c r="AN459" i="22"/>
  <c r="AN522" i="22" s="1"/>
  <c r="AN475" i="22"/>
  <c r="AN538" i="22" s="1"/>
  <c r="AN472" i="22"/>
  <c r="AN535" i="22" s="1"/>
  <c r="AN460" i="22"/>
  <c r="AN523" i="22" s="1"/>
  <c r="AN491" i="22"/>
  <c r="AN554" i="22" s="1"/>
  <c r="AN476" i="22"/>
  <c r="AN539" i="22" s="1"/>
  <c r="AN507" i="22"/>
  <c r="AN570" i="22" s="1"/>
  <c r="AO488" i="21"/>
  <c r="AO551" i="21" s="1"/>
  <c r="AO421" i="21"/>
  <c r="BJ491" i="8"/>
  <c r="BJ554" i="8" s="1"/>
  <c r="AO426" i="21"/>
  <c r="AO489" i="21"/>
  <c r="AO552" i="21" s="1"/>
  <c r="AO423" i="21"/>
  <c r="AN426" i="22"/>
  <c r="AO455" i="21"/>
  <c r="AO518" i="21" s="1"/>
  <c r="AN503" i="22"/>
  <c r="AN566" i="22" s="1"/>
  <c r="AP377" i="21"/>
  <c r="AP472" i="21" s="1"/>
  <c r="BH403" i="8"/>
  <c r="BH435" i="8" s="1"/>
  <c r="AO399" i="21"/>
  <c r="AO463" i="21" s="1"/>
  <c r="AO385" i="21"/>
  <c r="AO480" i="21" s="1"/>
  <c r="BG404" i="8"/>
  <c r="BG499" i="8" s="1"/>
  <c r="AN384" i="22"/>
  <c r="AN479" i="22" s="1"/>
  <c r="AO381" i="21"/>
  <c r="AO476" i="21" s="1"/>
  <c r="AN439" i="22"/>
  <c r="AN471" i="22"/>
  <c r="AN534" i="22" s="1"/>
  <c r="AO387" i="21"/>
  <c r="AO482" i="21" s="1"/>
  <c r="AP375" i="21"/>
  <c r="AP470" i="21" s="1"/>
  <c r="AO403" i="21"/>
  <c r="AO498" i="21" s="1"/>
  <c r="AO490" i="21"/>
  <c r="AO553" i="21" s="1"/>
  <c r="AN403" i="22"/>
  <c r="AN498" i="22" s="1"/>
  <c r="AP379" i="21"/>
  <c r="AP474" i="21" s="1"/>
  <c r="BD381" i="8"/>
  <c r="BD413" i="8" s="1"/>
  <c r="AO401" i="21"/>
  <c r="AO496" i="21" s="1"/>
  <c r="AN402" i="22"/>
  <c r="AN497" i="22" s="1"/>
  <c r="AO397" i="21"/>
  <c r="AO492" i="21" s="1"/>
  <c r="AP373" i="21"/>
  <c r="AP405" i="21" s="1"/>
  <c r="BN405" i="8"/>
  <c r="BN469" i="8" s="1"/>
  <c r="AO383" i="21"/>
  <c r="AO478" i="21" s="1"/>
  <c r="AN386" i="22"/>
  <c r="AN418" i="22" s="1"/>
  <c r="AN399" i="22"/>
  <c r="AN494" i="22" s="1"/>
  <c r="AN387" i="22"/>
  <c r="AN482" i="22" s="1"/>
  <c r="AO398" i="21"/>
  <c r="AO493" i="21" s="1"/>
  <c r="AO402" i="21"/>
  <c r="AO497" i="21" s="1"/>
  <c r="AO382" i="21"/>
  <c r="AO477" i="21" s="1"/>
  <c r="AO386" i="21"/>
  <c r="AO450" i="21" s="1"/>
  <c r="AP378" i="21"/>
  <c r="AP473" i="21" s="1"/>
  <c r="AP374" i="21"/>
  <c r="AP406" i="21" s="1"/>
  <c r="BF488" i="8"/>
  <c r="BF551" i="8" s="1"/>
  <c r="BF457" i="8"/>
  <c r="BF520" i="8" s="1"/>
  <c r="AN501" i="22"/>
  <c r="AN564" i="22" s="1"/>
  <c r="AN423" i="22"/>
  <c r="AN470" i="22"/>
  <c r="AN533" i="22" s="1"/>
  <c r="AN455" i="22"/>
  <c r="AN518" i="22" s="1"/>
  <c r="AN388" i="22"/>
  <c r="AN483" i="22" s="1"/>
  <c r="BF395" i="8"/>
  <c r="BF427" i="8" s="1"/>
  <c r="BG433" i="8"/>
  <c r="BH387" i="8"/>
  <c r="BH419" i="8" s="1"/>
  <c r="BG465" i="8"/>
  <c r="BG528" i="8" s="1"/>
  <c r="BF463" i="8"/>
  <c r="BF526" i="8" s="1"/>
  <c r="BF431" i="8"/>
  <c r="AN400" i="22"/>
  <c r="AN432" i="22" s="1"/>
  <c r="AN404" i="22"/>
  <c r="AN436" i="22" s="1"/>
  <c r="AN383" i="22"/>
  <c r="AN447" i="22" s="1"/>
  <c r="AN398" i="22"/>
  <c r="AN493" i="22" s="1"/>
  <c r="AN382" i="22"/>
  <c r="AN477" i="22" s="1"/>
  <c r="AO346" i="22"/>
  <c r="AO380" i="22" s="1"/>
  <c r="AP280" i="22" s="1"/>
  <c r="AO345" i="22"/>
  <c r="AO379" i="22" s="1"/>
  <c r="AP279" i="22" s="1"/>
  <c r="AN569" i="22"/>
  <c r="AO344" i="22"/>
  <c r="AO378" i="22" s="1"/>
  <c r="AP278" i="22" s="1"/>
  <c r="AN568" i="22"/>
  <c r="AO342" i="22"/>
  <c r="AO376" i="22" s="1"/>
  <c r="AP276" i="22" s="1"/>
  <c r="AO341" i="22"/>
  <c r="AO375" i="22" s="1"/>
  <c r="AP275" i="22" s="1"/>
  <c r="AN565" i="22"/>
  <c r="AO340" i="22"/>
  <c r="AO374" i="22" s="1"/>
  <c r="AP274" i="22" s="1"/>
  <c r="AO330" i="22"/>
  <c r="AO364" i="22" s="1"/>
  <c r="AP264" i="22" s="1"/>
  <c r="AO329" i="22"/>
  <c r="AO363" i="22" s="1"/>
  <c r="AP263" i="22" s="1"/>
  <c r="AN553" i="22"/>
  <c r="AO328" i="22"/>
  <c r="AO362" i="22" s="1"/>
  <c r="AP262" i="22" s="1"/>
  <c r="AN521" i="22"/>
  <c r="AO326" i="22"/>
  <c r="AO360" i="22" s="1"/>
  <c r="AP260" i="22" s="1"/>
  <c r="AN550" i="22"/>
  <c r="AO325" i="22"/>
  <c r="AO359" i="22" s="1"/>
  <c r="AP259" i="22" s="1"/>
  <c r="AN549" i="22"/>
  <c r="AO324" i="22"/>
  <c r="AO358" i="22" s="1"/>
  <c r="AP258" i="22" s="1"/>
  <c r="AN517" i="22"/>
  <c r="AN548" i="22"/>
  <c r="AO283" i="22"/>
  <c r="AO284" i="22"/>
  <c r="AO285" i="22"/>
  <c r="AO287" i="22"/>
  <c r="AO288" i="22"/>
  <c r="AO289" i="22"/>
  <c r="AO305" i="22"/>
  <c r="AO304" i="22"/>
  <c r="AO303" i="22"/>
  <c r="AO301" i="22"/>
  <c r="AO300" i="22"/>
  <c r="AO299" i="22"/>
  <c r="AP298" i="21"/>
  <c r="AP299" i="21"/>
  <c r="AP300" i="21"/>
  <c r="AP302" i="21"/>
  <c r="AP303" i="21"/>
  <c r="AP304" i="21"/>
  <c r="AP282" i="21"/>
  <c r="AP283" i="21"/>
  <c r="AP284" i="21"/>
  <c r="AP286" i="21"/>
  <c r="AP287" i="21"/>
  <c r="AP288" i="21"/>
  <c r="AQ280" i="21"/>
  <c r="AQ279" i="21"/>
  <c r="AQ278" i="21"/>
  <c r="AQ276" i="21"/>
  <c r="AQ275" i="21"/>
  <c r="AQ274" i="21"/>
  <c r="AP329" i="21"/>
  <c r="AP363" i="21" s="1"/>
  <c r="AQ263" i="21" s="1"/>
  <c r="AP328" i="21"/>
  <c r="AP362" i="21" s="1"/>
  <c r="AQ262" i="21" s="1"/>
  <c r="AO521" i="21"/>
  <c r="AP327" i="21"/>
  <c r="AP361" i="21" s="1"/>
  <c r="AQ261" i="21" s="1"/>
  <c r="AO520" i="21"/>
  <c r="AP325" i="21"/>
  <c r="AP359" i="21" s="1"/>
  <c r="AQ259" i="21" s="1"/>
  <c r="AO549" i="21"/>
  <c r="AP324" i="21"/>
  <c r="AP358" i="21" s="1"/>
  <c r="AQ258" i="21" s="1"/>
  <c r="AP323" i="21"/>
  <c r="AP357" i="21" s="1"/>
  <c r="AQ257" i="21" s="1"/>
  <c r="AO547" i="21"/>
  <c r="BF388" i="8"/>
  <c r="BF420" i="8" s="1"/>
  <c r="BC377" i="8"/>
  <c r="BC409" i="8" s="1"/>
  <c r="BG475" i="8"/>
  <c r="BG538" i="8" s="1"/>
  <c r="BG444" i="8"/>
  <c r="BG507" i="8" s="1"/>
  <c r="BB470" i="8"/>
  <c r="BB533" i="8" s="1"/>
  <c r="BB439" i="8"/>
  <c r="BB502" i="8" s="1"/>
  <c r="BF436" i="8"/>
  <c r="BD391" i="8"/>
  <c r="BD423" i="8" s="1"/>
  <c r="BH379" i="8"/>
  <c r="BH411" i="8" s="1"/>
  <c r="BE499" i="8"/>
  <c r="BE562" i="8" s="1"/>
  <c r="BE436" i="8"/>
  <c r="BE468" i="8"/>
  <c r="BE531" i="8" s="1"/>
  <c r="BM400" i="8"/>
  <c r="BM464" i="8" s="1"/>
  <c r="BF499" i="8"/>
  <c r="BC375" i="8"/>
  <c r="BL464" i="8"/>
  <c r="BL527" i="8" s="1"/>
  <c r="BM500" i="8"/>
  <c r="BM563" i="8" s="1"/>
  <c r="BM437" i="8"/>
  <c r="BM469" i="8"/>
  <c r="BM532" i="8" s="1"/>
  <c r="BH338" i="8"/>
  <c r="BH372" i="8" s="1"/>
  <c r="BI272" i="8" s="1"/>
  <c r="BI305" i="8" s="1"/>
  <c r="BF557" i="8"/>
  <c r="BL495" i="8"/>
  <c r="BL558" i="8" s="1"/>
  <c r="BC376" i="8"/>
  <c r="BE392" i="8"/>
  <c r="BE424" i="8" s="1"/>
  <c r="BA397" i="8"/>
  <c r="BA492" i="8" s="1"/>
  <c r="BA555" i="8" s="1"/>
  <c r="BG411" i="8"/>
  <c r="BG474" i="8"/>
  <c r="BG537" i="8" s="1"/>
  <c r="BG443" i="8"/>
  <c r="BG506" i="8" s="1"/>
  <c r="BG435" i="8"/>
  <c r="BG498" i="8"/>
  <c r="BG561" i="8" s="1"/>
  <c r="BG467" i="8"/>
  <c r="BG530" i="8" s="1"/>
  <c r="BE385" i="8"/>
  <c r="BG419" i="8"/>
  <c r="BG482" i="8"/>
  <c r="BG545" i="8" s="1"/>
  <c r="BG451" i="8"/>
  <c r="BG514" i="8" s="1"/>
  <c r="BH384" i="8"/>
  <c r="BG327" i="8"/>
  <c r="BG361" i="8" s="1"/>
  <c r="BH261" i="8" s="1"/>
  <c r="BH314" i="8"/>
  <c r="BH348" i="8" s="1"/>
  <c r="BI248" i="8" s="1"/>
  <c r="BI281" i="8" s="1"/>
  <c r="BG333" i="8"/>
  <c r="BG367" i="8" s="1"/>
  <c r="BH267" i="8" s="1"/>
  <c r="BH300" i="8" s="1"/>
  <c r="BE315" i="8"/>
  <c r="BE349" i="8" s="1"/>
  <c r="BF249" i="8" s="1"/>
  <c r="BE325" i="8"/>
  <c r="BE359" i="8" s="1"/>
  <c r="BF259" i="8" s="1"/>
  <c r="BI280" i="8"/>
  <c r="BH335" i="8"/>
  <c r="BH369" i="8" s="1"/>
  <c r="BI269" i="8" s="1"/>
  <c r="BB298" i="8"/>
  <c r="BG296" i="8"/>
  <c r="BI321" i="8"/>
  <c r="BI355" i="8" s="1"/>
  <c r="BJ255" i="8" s="1"/>
  <c r="BI304" i="8"/>
  <c r="BD311" i="8"/>
  <c r="BD345" i="8" s="1"/>
  <c r="BE245" i="8" s="1"/>
  <c r="BD277" i="8"/>
  <c r="BD284" i="8"/>
  <c r="BF323" i="8"/>
  <c r="BF357" i="8" s="1"/>
  <c r="BG257" i="8" s="1"/>
  <c r="BK330" i="8"/>
  <c r="BK364" i="8" s="1"/>
  <c r="BL264" i="8" s="1"/>
  <c r="BN301" i="8"/>
  <c r="BG322" i="8"/>
  <c r="BG356" i="8" s="1"/>
  <c r="BH256" i="8" s="1"/>
  <c r="BD309" i="8"/>
  <c r="BD343" i="8" s="1"/>
  <c r="BE243" i="8" s="1"/>
  <c r="BF293" i="8"/>
  <c r="BI318" i="8"/>
  <c r="BI352" i="8" s="1"/>
  <c r="BJ252" i="8" s="1"/>
  <c r="BJ285" i="8" s="1"/>
  <c r="BF319" i="8"/>
  <c r="BF353" i="8" s="1"/>
  <c r="BG253" i="8" s="1"/>
  <c r="BG286" i="8" s="1"/>
  <c r="BE453" i="8" l="1"/>
  <c r="BE484" i="8"/>
  <c r="BE547" i="8" s="1"/>
  <c r="BC447" i="8"/>
  <c r="BC510" i="8" s="1"/>
  <c r="BC478" i="8"/>
  <c r="BC541" i="8" s="1"/>
  <c r="AO429" i="21"/>
  <c r="AO461" i="21"/>
  <c r="AO524" i="21" s="1"/>
  <c r="AP469" i="21"/>
  <c r="AP532" i="21" s="1"/>
  <c r="AO413" i="21"/>
  <c r="BE516" i="8"/>
  <c r="AO435" i="21"/>
  <c r="AP409" i="21"/>
  <c r="AO467" i="21"/>
  <c r="AO530" i="21" s="1"/>
  <c r="BD445" i="8"/>
  <c r="BD508" i="8" s="1"/>
  <c r="AO451" i="21"/>
  <c r="AO514" i="21" s="1"/>
  <c r="BD476" i="8"/>
  <c r="BD539" i="8" s="1"/>
  <c r="AO417" i="21"/>
  <c r="AO449" i="21"/>
  <c r="AO512" i="21" s="1"/>
  <c r="BN437" i="8"/>
  <c r="BG436" i="8"/>
  <c r="AO430" i="21"/>
  <c r="AO419" i="21"/>
  <c r="AP437" i="21"/>
  <c r="AP500" i="21" s="1"/>
  <c r="AP468" i="21"/>
  <c r="AP531" i="21" s="1"/>
  <c r="AO494" i="21"/>
  <c r="AO557" i="21" s="1"/>
  <c r="AO431" i="21"/>
  <c r="AP438" i="21"/>
  <c r="AP501" i="21" s="1"/>
  <c r="BH380" i="8"/>
  <c r="BH412" i="8" s="1"/>
  <c r="AP407" i="21"/>
  <c r="BF459" i="8"/>
  <c r="BF522" i="8" s="1"/>
  <c r="AO445" i="21"/>
  <c r="AO508" i="21" s="1"/>
  <c r="AP439" i="21"/>
  <c r="AP502" i="21" s="1"/>
  <c r="BF490" i="8"/>
  <c r="BF553" i="8" s="1"/>
  <c r="AP411" i="21"/>
  <c r="AN419" i="22"/>
  <c r="BN500" i="8"/>
  <c r="BN563" i="8" s="1"/>
  <c r="AP443" i="21"/>
  <c r="AP506" i="21" s="1"/>
  <c r="AO465" i="21"/>
  <c r="AN450" i="22"/>
  <c r="AN513" i="22" s="1"/>
  <c r="AN481" i="22"/>
  <c r="AN544" i="22" s="1"/>
  <c r="AP441" i="21"/>
  <c r="AP504" i="21" s="1"/>
  <c r="BH467" i="8"/>
  <c r="BH498" i="8"/>
  <c r="AO434" i="21"/>
  <c r="AN467" i="22"/>
  <c r="AN530" i="22" s="1"/>
  <c r="AO466" i="21"/>
  <c r="BH451" i="8"/>
  <c r="BH514" i="8" s="1"/>
  <c r="BG468" i="8"/>
  <c r="BG531" i="8" s="1"/>
  <c r="AP442" i="21"/>
  <c r="AP505" i="21" s="1"/>
  <c r="AP410" i="21"/>
  <c r="AN434" i="22"/>
  <c r="AO415" i="21"/>
  <c r="AN466" i="22"/>
  <c r="AN529" i="22" s="1"/>
  <c r="AN416" i="22"/>
  <c r="AO447" i="21"/>
  <c r="AO510" i="21" s="1"/>
  <c r="AO462" i="21"/>
  <c r="AO525" i="21" s="1"/>
  <c r="AN448" i="22"/>
  <c r="AN511" i="22" s="1"/>
  <c r="AN435" i="22"/>
  <c r="AO433" i="21"/>
  <c r="AO481" i="21"/>
  <c r="AO544" i="21" s="1"/>
  <c r="AO418" i="21"/>
  <c r="AO414" i="21"/>
  <c r="BF562" i="8"/>
  <c r="AO446" i="21"/>
  <c r="AO509" i="21" s="1"/>
  <c r="AO394" i="22"/>
  <c r="AO489" i="22" s="1"/>
  <c r="AN451" i="22"/>
  <c r="AN514" i="22" s="1"/>
  <c r="AO408" i="22"/>
  <c r="AO472" i="22" s="1"/>
  <c r="AP393" i="21"/>
  <c r="AP488" i="21" s="1"/>
  <c r="BF452" i="8"/>
  <c r="BF515" i="8" s="1"/>
  <c r="AO391" i="22"/>
  <c r="AO423" i="22" s="1"/>
  <c r="AN431" i="22"/>
  <c r="AN463" i="22"/>
  <c r="AN526" i="22" s="1"/>
  <c r="AO406" i="22"/>
  <c r="AO470" i="22" s="1"/>
  <c r="BK396" i="8"/>
  <c r="BK491" i="8" s="1"/>
  <c r="BK554" i="8" s="1"/>
  <c r="BF483" i="8"/>
  <c r="BF546" i="8" s="1"/>
  <c r="AP389" i="21"/>
  <c r="AP453" i="21" s="1"/>
  <c r="BH482" i="8"/>
  <c r="BH545" i="8" s="1"/>
  <c r="AO410" i="22"/>
  <c r="AO474" i="22" s="1"/>
  <c r="AP391" i="21"/>
  <c r="AP486" i="21" s="1"/>
  <c r="AP395" i="21"/>
  <c r="AP490" i="21" s="1"/>
  <c r="AO390" i="22"/>
  <c r="AO485" i="22" s="1"/>
  <c r="AO395" i="22"/>
  <c r="AO459" i="22" s="1"/>
  <c r="AO412" i="22"/>
  <c r="AO507" i="22" s="1"/>
  <c r="AN420" i="22"/>
  <c r="AN452" i="22"/>
  <c r="AN515" i="22" s="1"/>
  <c r="AP390" i="21"/>
  <c r="AP485" i="21" s="1"/>
  <c r="AP394" i="21"/>
  <c r="AP489" i="21" s="1"/>
  <c r="BG399" i="8"/>
  <c r="BG431" i="8" s="1"/>
  <c r="BC441" i="8"/>
  <c r="BC504" i="8" s="1"/>
  <c r="BC472" i="8"/>
  <c r="BC535" i="8" s="1"/>
  <c r="AN495" i="22"/>
  <c r="AN558" i="22" s="1"/>
  <c r="AN464" i="22"/>
  <c r="AN527" i="22" s="1"/>
  <c r="AO411" i="22"/>
  <c r="AO506" i="22" s="1"/>
  <c r="AN499" i="22"/>
  <c r="AN562" i="22" s="1"/>
  <c r="AN430" i="22"/>
  <c r="AN462" i="22"/>
  <c r="AN525" i="22" s="1"/>
  <c r="AN414" i="22"/>
  <c r="AN446" i="22"/>
  <c r="AN509" i="22" s="1"/>
  <c r="AN415" i="22"/>
  <c r="AN468" i="22"/>
  <c r="AN531" i="22" s="1"/>
  <c r="AN478" i="22"/>
  <c r="AN541" i="22" s="1"/>
  <c r="AO396" i="22"/>
  <c r="AO460" i="22" s="1"/>
  <c r="AO392" i="22"/>
  <c r="AO487" i="22" s="1"/>
  <c r="AO407" i="22"/>
  <c r="AO502" i="22" s="1"/>
  <c r="AQ290" i="21"/>
  <c r="AQ291" i="21"/>
  <c r="AQ292" i="21"/>
  <c r="AQ294" i="21"/>
  <c r="AQ295" i="21"/>
  <c r="AQ296" i="21"/>
  <c r="AQ307" i="21"/>
  <c r="AQ341" i="21" s="1"/>
  <c r="AR241" i="21" s="1"/>
  <c r="AQ308" i="21"/>
  <c r="AQ342" i="21" s="1"/>
  <c r="AR242" i="21" s="1"/>
  <c r="AQ309" i="21"/>
  <c r="AQ343" i="21" s="1"/>
  <c r="AR243" i="21" s="1"/>
  <c r="AP533" i="21"/>
  <c r="AQ311" i="21"/>
  <c r="AQ345" i="21" s="1"/>
  <c r="AR245" i="21" s="1"/>
  <c r="AP535" i="21"/>
  <c r="AQ312" i="21"/>
  <c r="AQ346" i="21" s="1"/>
  <c r="AR246" i="21" s="1"/>
  <c r="AP536" i="21"/>
  <c r="AQ313" i="21"/>
  <c r="AQ347" i="21" s="1"/>
  <c r="AR247" i="21" s="1"/>
  <c r="AP537" i="21"/>
  <c r="AP321" i="21"/>
  <c r="AP355" i="21" s="1"/>
  <c r="AQ255" i="21" s="1"/>
  <c r="AO545" i="21"/>
  <c r="AP320" i="21"/>
  <c r="AP354" i="21" s="1"/>
  <c r="AQ254" i="21" s="1"/>
  <c r="AO513" i="21"/>
  <c r="AP319" i="21"/>
  <c r="AP353" i="21" s="1"/>
  <c r="AQ253" i="21" s="1"/>
  <c r="AO543" i="21"/>
  <c r="AP317" i="21"/>
  <c r="AP351" i="21" s="1"/>
  <c r="AQ251" i="21" s="1"/>
  <c r="AO541" i="21"/>
  <c r="AP316" i="21"/>
  <c r="AP350" i="21" s="1"/>
  <c r="AQ250" i="21" s="1"/>
  <c r="AO540" i="21"/>
  <c r="AP315" i="21"/>
  <c r="AP349" i="21" s="1"/>
  <c r="AQ249" i="21" s="1"/>
  <c r="AO539" i="21"/>
  <c r="AP337" i="21"/>
  <c r="AP371" i="21" s="1"/>
  <c r="AQ271" i="21" s="1"/>
  <c r="AO561" i="21"/>
  <c r="AP336" i="21"/>
  <c r="AP370" i="21" s="1"/>
  <c r="AQ270" i="21" s="1"/>
  <c r="AO529" i="21"/>
  <c r="AO560" i="21"/>
  <c r="AP335" i="21"/>
  <c r="AP369" i="21" s="1"/>
  <c r="AQ269" i="21" s="1"/>
  <c r="AO528" i="21"/>
  <c r="AO559" i="21"/>
  <c r="AP333" i="21"/>
  <c r="AP367" i="21" s="1"/>
  <c r="AQ267" i="21" s="1"/>
  <c r="AO526" i="21"/>
  <c r="AP332" i="21"/>
  <c r="AP366" i="21" s="1"/>
  <c r="AQ266" i="21" s="1"/>
  <c r="AO556" i="21"/>
  <c r="AP331" i="21"/>
  <c r="AP365" i="21" s="1"/>
  <c r="AQ265" i="21" s="1"/>
  <c r="AO555" i="21"/>
  <c r="AO332" i="22"/>
  <c r="AO366" i="22" s="1"/>
  <c r="AP266" i="22" s="1"/>
  <c r="AN556" i="22"/>
  <c r="AO333" i="22"/>
  <c r="AO367" i="22" s="1"/>
  <c r="AP267" i="22" s="1"/>
  <c r="AN557" i="22"/>
  <c r="AO334" i="22"/>
  <c r="AO368" i="22" s="1"/>
  <c r="AP268" i="22" s="1"/>
  <c r="AO336" i="22"/>
  <c r="AO370" i="22" s="1"/>
  <c r="AP270" i="22" s="1"/>
  <c r="AN560" i="22"/>
  <c r="AO337" i="22"/>
  <c r="AO371" i="22" s="1"/>
  <c r="AP271" i="22" s="1"/>
  <c r="AN561" i="22"/>
  <c r="AO338" i="22"/>
  <c r="AO372" i="22" s="1"/>
  <c r="AP272" i="22" s="1"/>
  <c r="AO322" i="22"/>
  <c r="AO356" i="22" s="1"/>
  <c r="AP256" i="22" s="1"/>
  <c r="AN546" i="22"/>
  <c r="AO321" i="22"/>
  <c r="AO355" i="22" s="1"/>
  <c r="AP255" i="22" s="1"/>
  <c r="AN545" i="22"/>
  <c r="AO320" i="22"/>
  <c r="AO354" i="22" s="1"/>
  <c r="AP254" i="22" s="1"/>
  <c r="AO318" i="22"/>
  <c r="AO352" i="22" s="1"/>
  <c r="AP252" i="22" s="1"/>
  <c r="AN542" i="22"/>
  <c r="AO317" i="22"/>
  <c r="AO351" i="22" s="1"/>
  <c r="AP251" i="22" s="1"/>
  <c r="AN510" i="22"/>
  <c r="AO316" i="22"/>
  <c r="AO350" i="22" s="1"/>
  <c r="AP250" i="22" s="1"/>
  <c r="AN540" i="22"/>
  <c r="AP291" i="22"/>
  <c r="AP292" i="22"/>
  <c r="AP293" i="22"/>
  <c r="AP295" i="22"/>
  <c r="AP296" i="22"/>
  <c r="AP297" i="22"/>
  <c r="AP307" i="22"/>
  <c r="AP308" i="22"/>
  <c r="AP309" i="22"/>
  <c r="AP311" i="22"/>
  <c r="AP312" i="22"/>
  <c r="AP313" i="22"/>
  <c r="BE456" i="8"/>
  <c r="BE519" i="8" s="1"/>
  <c r="BE487" i="8"/>
  <c r="BE550" i="8" s="1"/>
  <c r="BH443" i="8"/>
  <c r="BH506" i="8" s="1"/>
  <c r="BH474" i="8"/>
  <c r="BH537" i="8" s="1"/>
  <c r="BD486" i="8"/>
  <c r="BD549" i="8" s="1"/>
  <c r="BG562" i="8"/>
  <c r="BD455" i="8"/>
  <c r="BD518" i="8" s="1"/>
  <c r="BM432" i="8"/>
  <c r="BD377" i="8"/>
  <c r="BM527" i="8"/>
  <c r="BM495" i="8"/>
  <c r="BM558" i="8" s="1"/>
  <c r="BA429" i="8"/>
  <c r="BG388" i="8"/>
  <c r="BG420" i="8" s="1"/>
  <c r="BN532" i="8"/>
  <c r="BH530" i="8"/>
  <c r="BA461" i="8"/>
  <c r="BA524" i="8" s="1"/>
  <c r="BH561" i="8"/>
  <c r="BG393" i="8"/>
  <c r="BG488" i="8" s="1"/>
  <c r="BG551" i="8" s="1"/>
  <c r="BF531" i="8"/>
  <c r="BH404" i="8"/>
  <c r="BD375" i="8"/>
  <c r="BD470" i="8" s="1"/>
  <c r="BI338" i="8"/>
  <c r="BI372" i="8" s="1"/>
  <c r="BJ272" i="8" s="1"/>
  <c r="BJ305" i="8" s="1"/>
  <c r="BH401" i="8"/>
  <c r="BH433" i="8" s="1"/>
  <c r="BE391" i="8"/>
  <c r="BE423" i="8" s="1"/>
  <c r="BE381" i="8"/>
  <c r="BE476" i="8" s="1"/>
  <c r="BH416" i="8"/>
  <c r="BH448" i="8"/>
  <c r="BH511" i="8" s="1"/>
  <c r="BH479" i="8"/>
  <c r="BH542" i="8" s="1"/>
  <c r="BF385" i="8"/>
  <c r="BE417" i="8"/>
  <c r="BE449" i="8"/>
  <c r="BE512" i="8" s="1"/>
  <c r="BE480" i="8"/>
  <c r="BE543" i="8" s="1"/>
  <c r="BC407" i="8"/>
  <c r="BC470" i="8"/>
  <c r="BC533" i="8" s="1"/>
  <c r="BC439" i="8"/>
  <c r="BC502" i="8" s="1"/>
  <c r="BC408" i="8"/>
  <c r="BC471" i="8"/>
  <c r="BC534" i="8" s="1"/>
  <c r="BC440" i="8"/>
  <c r="BC503" i="8" s="1"/>
  <c r="BI384" i="8"/>
  <c r="BI387" i="8"/>
  <c r="BF326" i="8"/>
  <c r="BF360" i="8" s="1"/>
  <c r="BG260" i="8" s="1"/>
  <c r="BB331" i="8"/>
  <c r="BB365" i="8" s="1"/>
  <c r="BC265" i="8" s="1"/>
  <c r="BE276" i="8"/>
  <c r="BI302" i="8"/>
  <c r="BG290" i="8"/>
  <c r="BL297" i="8"/>
  <c r="BF389" i="8"/>
  <c r="BF282" i="8"/>
  <c r="BE278" i="8"/>
  <c r="BI314" i="8"/>
  <c r="BI348" i="8" s="1"/>
  <c r="BJ248" i="8" s="1"/>
  <c r="BJ281" i="8" s="1"/>
  <c r="BJ288" i="8"/>
  <c r="BH289" i="8"/>
  <c r="BI313" i="8"/>
  <c r="BI347" i="8" s="1"/>
  <c r="BJ247" i="8" s="1"/>
  <c r="BJ280" i="8" s="1"/>
  <c r="BF292" i="8"/>
  <c r="BD317" i="8"/>
  <c r="BD351" i="8" s="1"/>
  <c r="BE251" i="8" s="1"/>
  <c r="BH333" i="8"/>
  <c r="BH367" i="8" s="1"/>
  <c r="BI267" i="8" s="1"/>
  <c r="BG329" i="8"/>
  <c r="BG363" i="8" s="1"/>
  <c r="BH263" i="8" s="1"/>
  <c r="BN334" i="8"/>
  <c r="BN368" i="8" s="1"/>
  <c r="BD310" i="8"/>
  <c r="BD344" i="8" s="1"/>
  <c r="BE244" i="8" s="1"/>
  <c r="BE277" i="8" s="1"/>
  <c r="BG319" i="8"/>
  <c r="BG353" i="8" s="1"/>
  <c r="BH253" i="8" s="1"/>
  <c r="BJ318" i="8"/>
  <c r="BJ352" i="8" s="1"/>
  <c r="BK252" i="8" s="1"/>
  <c r="BI337" i="8"/>
  <c r="BI371" i="8" s="1"/>
  <c r="BJ271" i="8" s="1"/>
  <c r="BH294" i="8"/>
  <c r="BH444" i="8" l="1"/>
  <c r="BH507" i="8" s="1"/>
  <c r="BH475" i="8"/>
  <c r="BH538" i="8" s="1"/>
  <c r="BE539" i="8"/>
  <c r="AP459" i="21"/>
  <c r="AP522" i="21" s="1"/>
  <c r="AO491" i="22"/>
  <c r="AO503" i="22"/>
  <c r="AP422" i="21"/>
  <c r="AP457" i="21"/>
  <c r="AP520" i="21" s="1"/>
  <c r="AO476" i="22"/>
  <c r="AO539" i="22" s="1"/>
  <c r="AO444" i="22"/>
  <c r="AO455" i="22"/>
  <c r="AO518" i="22" s="1"/>
  <c r="AO486" i="22"/>
  <c r="AO549" i="22" s="1"/>
  <c r="BK460" i="8"/>
  <c r="BK523" i="8" s="1"/>
  <c r="BK428" i="8"/>
  <c r="AO490" i="22"/>
  <c r="AO553" i="22" s="1"/>
  <c r="AP427" i="21"/>
  <c r="AO427" i="22"/>
  <c r="AO439" i="22"/>
  <c r="AP423" i="21"/>
  <c r="AO471" i="22"/>
  <c r="AO534" i="22" s="1"/>
  <c r="AP455" i="21"/>
  <c r="AP518" i="21" s="1"/>
  <c r="AO426" i="22"/>
  <c r="AO458" i="22"/>
  <c r="AO521" i="22" s="1"/>
  <c r="AO424" i="22"/>
  <c r="AO440" i="22"/>
  <c r="AO456" i="22"/>
  <c r="AO519" i="22" s="1"/>
  <c r="AO442" i="22"/>
  <c r="AO505" i="22"/>
  <c r="AO568" i="22" s="1"/>
  <c r="BG494" i="8"/>
  <c r="BG557" i="8" s="1"/>
  <c r="BG483" i="8"/>
  <c r="BG546" i="8" s="1"/>
  <c r="BG463" i="8"/>
  <c r="BG526" i="8" s="1"/>
  <c r="AP383" i="21"/>
  <c r="AP415" i="21" s="1"/>
  <c r="AO438" i="22"/>
  <c r="AO501" i="22"/>
  <c r="AO564" i="22" s="1"/>
  <c r="AP425" i="21"/>
  <c r="BG452" i="8"/>
  <c r="BG515" i="8" s="1"/>
  <c r="AO400" i="22"/>
  <c r="AO495" i="22" s="1"/>
  <c r="AP387" i="21"/>
  <c r="AP482" i="21" s="1"/>
  <c r="BE445" i="8"/>
  <c r="BE508" i="8" s="1"/>
  <c r="AP403" i="21"/>
  <c r="AP498" i="21" s="1"/>
  <c r="AO387" i="22"/>
  <c r="AO482" i="22" s="1"/>
  <c r="AP426" i="21"/>
  <c r="AP454" i="21"/>
  <c r="AP517" i="21" s="1"/>
  <c r="AP458" i="21"/>
  <c r="AP521" i="21" s="1"/>
  <c r="AP484" i="21"/>
  <c r="AP547" i="21" s="1"/>
  <c r="AP399" i="21"/>
  <c r="AP494" i="21" s="1"/>
  <c r="AO428" i="22"/>
  <c r="AQ377" i="21"/>
  <c r="AQ472" i="21" s="1"/>
  <c r="AQ535" i="21" s="1"/>
  <c r="AO443" i="22"/>
  <c r="AO475" i="22"/>
  <c r="AO538" i="22" s="1"/>
  <c r="AO422" i="22"/>
  <c r="AO399" i="22"/>
  <c r="AO494" i="22" s="1"/>
  <c r="AO454" i="22"/>
  <c r="AO517" i="22" s="1"/>
  <c r="BH399" i="8"/>
  <c r="BH431" i="8" s="1"/>
  <c r="AP421" i="21"/>
  <c r="AQ373" i="21"/>
  <c r="AQ405" i="21" s="1"/>
  <c r="AP398" i="21"/>
  <c r="AP462" i="21" s="1"/>
  <c r="AP402" i="21"/>
  <c r="AP497" i="21" s="1"/>
  <c r="AP382" i="21"/>
  <c r="AP414" i="21" s="1"/>
  <c r="AP386" i="21"/>
  <c r="AP450" i="21" s="1"/>
  <c r="AQ378" i="21"/>
  <c r="AQ473" i="21" s="1"/>
  <c r="AQ536" i="21" s="1"/>
  <c r="AQ374" i="21"/>
  <c r="AQ438" i="21" s="1"/>
  <c r="AQ501" i="21" s="1"/>
  <c r="AO403" i="22"/>
  <c r="AO435" i="22" s="1"/>
  <c r="BE413" i="8"/>
  <c r="AP397" i="21"/>
  <c r="AP461" i="21" s="1"/>
  <c r="AP401" i="21"/>
  <c r="AP465" i="21" s="1"/>
  <c r="AP381" i="21"/>
  <c r="AP445" i="21" s="1"/>
  <c r="AP385" i="21"/>
  <c r="AP480" i="21" s="1"/>
  <c r="AQ379" i="21"/>
  <c r="AQ474" i="21" s="1"/>
  <c r="AQ537" i="21" s="1"/>
  <c r="AQ375" i="21"/>
  <c r="AQ407" i="21" s="1"/>
  <c r="BF392" i="8"/>
  <c r="BF487" i="8" s="1"/>
  <c r="BF550" i="8" s="1"/>
  <c r="BG385" i="8"/>
  <c r="BG417" i="8" s="1"/>
  <c r="AO404" i="22"/>
  <c r="AO499" i="22" s="1"/>
  <c r="AO384" i="22"/>
  <c r="AO479" i="22" s="1"/>
  <c r="BI379" i="8"/>
  <c r="BI411" i="8" s="1"/>
  <c r="AO383" i="22"/>
  <c r="AO478" i="22" s="1"/>
  <c r="AO386" i="22"/>
  <c r="AO450" i="22" s="1"/>
  <c r="AO388" i="22"/>
  <c r="AO483" i="22" s="1"/>
  <c r="AO402" i="22"/>
  <c r="AO497" i="22" s="1"/>
  <c r="AO382" i="22"/>
  <c r="AO477" i="22" s="1"/>
  <c r="AO398" i="22"/>
  <c r="AO493" i="22" s="1"/>
  <c r="AP346" i="22"/>
  <c r="AP380" i="22" s="1"/>
  <c r="AQ280" i="22" s="1"/>
  <c r="AO570" i="22"/>
  <c r="AP345" i="22"/>
  <c r="AP379" i="22" s="1"/>
  <c r="AQ279" i="22" s="1"/>
  <c r="AO569" i="22"/>
  <c r="AP344" i="22"/>
  <c r="AP378" i="22" s="1"/>
  <c r="AQ278" i="22" s="1"/>
  <c r="AO537" i="22"/>
  <c r="AP342" i="22"/>
  <c r="AP376" i="22" s="1"/>
  <c r="AQ276" i="22" s="1"/>
  <c r="AO535" i="22"/>
  <c r="AO566" i="22"/>
  <c r="AP341" i="22"/>
  <c r="AP375" i="22" s="1"/>
  <c r="AQ275" i="22" s="1"/>
  <c r="AO565" i="22"/>
  <c r="AP340" i="22"/>
  <c r="AP374" i="22" s="1"/>
  <c r="AQ274" i="22" s="1"/>
  <c r="AO533" i="22"/>
  <c r="AP330" i="22"/>
  <c r="AP364" i="22" s="1"/>
  <c r="AQ264" i="22" s="1"/>
  <c r="AO523" i="22"/>
  <c r="AO554" i="22"/>
  <c r="AP329" i="22"/>
  <c r="AP363" i="22" s="1"/>
  <c r="AQ263" i="22" s="1"/>
  <c r="AO522" i="22"/>
  <c r="AP328" i="22"/>
  <c r="AP362" i="22" s="1"/>
  <c r="AQ262" i="22" s="1"/>
  <c r="AO552" i="22"/>
  <c r="AP326" i="22"/>
  <c r="AP360" i="22" s="1"/>
  <c r="AQ260" i="22" s="1"/>
  <c r="AO550" i="22"/>
  <c r="AP325" i="22"/>
  <c r="AP359" i="22" s="1"/>
  <c r="AQ259" i="22" s="1"/>
  <c r="AP324" i="22"/>
  <c r="AP358" i="22" s="1"/>
  <c r="AQ258" i="22" s="1"/>
  <c r="AO548" i="22"/>
  <c r="AP283" i="22"/>
  <c r="AP284" i="22"/>
  <c r="AP285" i="22"/>
  <c r="AP287" i="22"/>
  <c r="AP288" i="22"/>
  <c r="AP289" i="22"/>
  <c r="AP305" i="22"/>
  <c r="AP304" i="22"/>
  <c r="AP303" i="22"/>
  <c r="AP301" i="22"/>
  <c r="AP300" i="22"/>
  <c r="AP299" i="22"/>
  <c r="AQ298" i="21"/>
  <c r="AQ299" i="21"/>
  <c r="AQ300" i="21"/>
  <c r="AQ302" i="21"/>
  <c r="AQ303" i="21"/>
  <c r="AQ304" i="21"/>
  <c r="AQ282" i="21"/>
  <c r="AQ283" i="21"/>
  <c r="AQ284" i="21"/>
  <c r="AQ286" i="21"/>
  <c r="AQ287" i="21"/>
  <c r="AQ288" i="21"/>
  <c r="AR280" i="21"/>
  <c r="AR279" i="21"/>
  <c r="AR278" i="21"/>
  <c r="AR276" i="21"/>
  <c r="AR275" i="21"/>
  <c r="AR274" i="21"/>
  <c r="AQ329" i="21"/>
  <c r="AQ363" i="21" s="1"/>
  <c r="AR263" i="21" s="1"/>
  <c r="AP553" i="21"/>
  <c r="AQ328" i="21"/>
  <c r="AQ362" i="21" s="1"/>
  <c r="AR262" i="21" s="1"/>
  <c r="AP552" i="21"/>
  <c r="AQ327" i="21"/>
  <c r="AQ361" i="21" s="1"/>
  <c r="AR261" i="21" s="1"/>
  <c r="AP551" i="21"/>
  <c r="AQ325" i="21"/>
  <c r="AQ359" i="21" s="1"/>
  <c r="AR259" i="21" s="1"/>
  <c r="AP549" i="21"/>
  <c r="AQ324" i="21"/>
  <c r="AQ358" i="21" s="1"/>
  <c r="AR258" i="21" s="1"/>
  <c r="AP548" i="21"/>
  <c r="AQ323" i="21"/>
  <c r="AQ357" i="21" s="1"/>
  <c r="AR257" i="21" s="1"/>
  <c r="AP516" i="21"/>
  <c r="BG425" i="8"/>
  <c r="BN400" i="8"/>
  <c r="BN464" i="8" s="1"/>
  <c r="BN527" i="8" s="1"/>
  <c r="BG457" i="8"/>
  <c r="BG520" i="8" s="1"/>
  <c r="BD407" i="8"/>
  <c r="BB397" i="8"/>
  <c r="BB429" i="8" s="1"/>
  <c r="BI403" i="8"/>
  <c r="BI435" i="8" s="1"/>
  <c r="BE455" i="8"/>
  <c r="BE518" i="8" s="1"/>
  <c r="BE486" i="8"/>
  <c r="BE549" i="8" s="1"/>
  <c r="BJ338" i="8"/>
  <c r="BJ372" i="8" s="1"/>
  <c r="BK272" i="8" s="1"/>
  <c r="BD533" i="8"/>
  <c r="BH465" i="8"/>
  <c r="BH528" i="8" s="1"/>
  <c r="BD376" i="8"/>
  <c r="BI380" i="8"/>
  <c r="BI412" i="8" s="1"/>
  <c r="BI404" i="8"/>
  <c r="BH496" i="8"/>
  <c r="BH559" i="8" s="1"/>
  <c r="BH499" i="8"/>
  <c r="BH562" i="8" s="1"/>
  <c r="BH468" i="8"/>
  <c r="BH531" i="8" s="1"/>
  <c r="BH436" i="8"/>
  <c r="BD439" i="8"/>
  <c r="BD502" i="8" s="1"/>
  <c r="BI416" i="8"/>
  <c r="BI479" i="8"/>
  <c r="BI542" i="8" s="1"/>
  <c r="BI448" i="8"/>
  <c r="BI511" i="8" s="1"/>
  <c r="BI419" i="8"/>
  <c r="BI482" i="8"/>
  <c r="BI545" i="8" s="1"/>
  <c r="BI451" i="8"/>
  <c r="BI514" i="8" s="1"/>
  <c r="BF417" i="8"/>
  <c r="BF449" i="8"/>
  <c r="BF512" i="8" s="1"/>
  <c r="BF480" i="8"/>
  <c r="BF543" i="8" s="1"/>
  <c r="BF421" i="8"/>
  <c r="BF484" i="8"/>
  <c r="BF547" i="8" s="1"/>
  <c r="BF453" i="8"/>
  <c r="BF516" i="8" s="1"/>
  <c r="BD409" i="8"/>
  <c r="BD472" i="8"/>
  <c r="BD535" i="8" s="1"/>
  <c r="BD441" i="8"/>
  <c r="BD504" i="8" s="1"/>
  <c r="BJ384" i="8"/>
  <c r="BD383" i="8"/>
  <c r="BJ321" i="8"/>
  <c r="BJ355" i="8" s="1"/>
  <c r="BK255" i="8" s="1"/>
  <c r="BK288" i="8" s="1"/>
  <c r="BE311" i="8"/>
  <c r="BE345" i="8" s="1"/>
  <c r="BF245" i="8" s="1"/>
  <c r="BF278" i="8" s="1"/>
  <c r="BF315" i="8"/>
  <c r="BF349" i="8" s="1"/>
  <c r="BG249" i="8" s="1"/>
  <c r="BG282" i="8" s="1"/>
  <c r="BH296" i="8"/>
  <c r="BE310" i="8"/>
  <c r="BE344" i="8" s="1"/>
  <c r="BF244" i="8" s="1"/>
  <c r="BL330" i="8"/>
  <c r="BL364" i="8" s="1"/>
  <c r="BM264" i="8" s="1"/>
  <c r="BC298" i="8"/>
  <c r="BJ314" i="8"/>
  <c r="BJ348" i="8" s="1"/>
  <c r="BK248" i="8" s="1"/>
  <c r="BI300" i="8"/>
  <c r="BG323" i="8"/>
  <c r="BG357" i="8" s="1"/>
  <c r="BH257" i="8" s="1"/>
  <c r="BH290" i="8" s="1"/>
  <c r="BF325" i="8"/>
  <c r="BF359" i="8" s="1"/>
  <c r="BG259" i="8" s="1"/>
  <c r="BG292" i="8" s="1"/>
  <c r="BE309" i="8"/>
  <c r="BE343" i="8" s="1"/>
  <c r="BF243" i="8" s="1"/>
  <c r="BF276" i="8" s="1"/>
  <c r="BJ313" i="8"/>
  <c r="BJ347" i="8" s="1"/>
  <c r="BK247" i="8" s="1"/>
  <c r="BH322" i="8"/>
  <c r="BH356" i="8" s="1"/>
  <c r="BI256" i="8" s="1"/>
  <c r="BH286" i="8"/>
  <c r="BG395" i="8"/>
  <c r="BE284" i="8"/>
  <c r="BI335" i="8"/>
  <c r="BI369" i="8" s="1"/>
  <c r="BJ269" i="8" s="1"/>
  <c r="BH327" i="8"/>
  <c r="BH361" i="8" s="1"/>
  <c r="BI261" i="8" s="1"/>
  <c r="BI294" i="8" s="1"/>
  <c r="BJ304" i="8"/>
  <c r="BK285" i="8"/>
  <c r="BG293" i="8"/>
  <c r="AP431" i="21" l="1"/>
  <c r="AP476" i="21"/>
  <c r="AP417" i="21"/>
  <c r="AP481" i="21"/>
  <c r="AP447" i="21"/>
  <c r="BH494" i="8"/>
  <c r="BH557" i="8" s="1"/>
  <c r="BH463" i="8"/>
  <c r="BH526" i="8" s="1"/>
  <c r="AP478" i="21"/>
  <c r="AP541" i="21" s="1"/>
  <c r="AQ441" i="21"/>
  <c r="AQ504" i="21" s="1"/>
  <c r="AP413" i="21"/>
  <c r="AP493" i="21"/>
  <c r="AP556" i="21" s="1"/>
  <c r="AQ443" i="21"/>
  <c r="AQ506" i="21" s="1"/>
  <c r="AQ442" i="21"/>
  <c r="AQ505" i="21" s="1"/>
  <c r="AQ437" i="21"/>
  <c r="AQ500" i="21" s="1"/>
  <c r="AQ468" i="21"/>
  <c r="AQ531" i="21" s="1"/>
  <c r="AP419" i="21"/>
  <c r="AP418" i="21"/>
  <c r="AQ469" i="21"/>
  <c r="AQ532" i="21" s="1"/>
  <c r="AQ411" i="21"/>
  <c r="AP430" i="21"/>
  <c r="AQ409" i="21"/>
  <c r="AP446" i="21"/>
  <c r="BL396" i="8"/>
  <c r="BL460" i="8" s="1"/>
  <c r="BL523" i="8" s="1"/>
  <c r="AQ406" i="21"/>
  <c r="AQ410" i="21"/>
  <c r="BF424" i="8"/>
  <c r="AP435" i="21"/>
  <c r="AP467" i="21"/>
  <c r="AP530" i="21" s="1"/>
  <c r="AP451" i="21"/>
  <c r="AP514" i="21" s="1"/>
  <c r="AO419" i="22"/>
  <c r="AO451" i="22"/>
  <c r="AO514" i="22" s="1"/>
  <c r="AO431" i="22"/>
  <c r="AO436" i="22"/>
  <c r="BF456" i="8"/>
  <c r="BF519" i="8" s="1"/>
  <c r="AP477" i="21"/>
  <c r="AP540" i="21" s="1"/>
  <c r="AO462" i="22"/>
  <c r="AO525" i="22" s="1"/>
  <c r="AO463" i="22"/>
  <c r="AO526" i="22" s="1"/>
  <c r="AO432" i="22"/>
  <c r="AO464" i="22"/>
  <c r="AO527" i="22" s="1"/>
  <c r="BI474" i="8"/>
  <c r="BI537" i="8" s="1"/>
  <c r="BI443" i="8"/>
  <c r="BI506" i="8" s="1"/>
  <c r="AO498" i="22"/>
  <c r="AO561" i="22" s="1"/>
  <c r="AP463" i="21"/>
  <c r="AP526" i="21" s="1"/>
  <c r="AO468" i="22"/>
  <c r="AO531" i="22" s="1"/>
  <c r="AQ394" i="21"/>
  <c r="AQ426" i="21" s="1"/>
  <c r="AP429" i="21"/>
  <c r="AP492" i="21"/>
  <c r="AP555" i="21" s="1"/>
  <c r="AQ390" i="21"/>
  <c r="AQ485" i="21" s="1"/>
  <c r="AP496" i="21"/>
  <c r="AP559" i="21" s="1"/>
  <c r="AO467" i="22"/>
  <c r="AO530" i="22" s="1"/>
  <c r="AO416" i="22"/>
  <c r="AO448" i="22"/>
  <c r="AO511" i="22" s="1"/>
  <c r="AP395" i="22"/>
  <c r="AP459" i="22" s="1"/>
  <c r="AO447" i="22"/>
  <c r="AO510" i="22" s="1"/>
  <c r="AP411" i="22"/>
  <c r="AP506" i="22" s="1"/>
  <c r="AO481" i="22"/>
  <c r="AO544" i="22" s="1"/>
  <c r="AP396" i="22"/>
  <c r="AP428" i="22" s="1"/>
  <c r="AP434" i="21"/>
  <c r="AP466" i="21"/>
  <c r="AP529" i="21" s="1"/>
  <c r="AP410" i="22"/>
  <c r="AP474" i="22" s="1"/>
  <c r="AP433" i="21"/>
  <c r="AP394" i="22"/>
  <c r="AP489" i="22" s="1"/>
  <c r="AQ439" i="21"/>
  <c r="AQ502" i="21" s="1"/>
  <c r="AQ470" i="21"/>
  <c r="AQ533" i="21" s="1"/>
  <c r="AO430" i="22"/>
  <c r="AO418" i="22"/>
  <c r="AP412" i="22"/>
  <c r="AP476" i="22" s="1"/>
  <c r="AO414" i="22"/>
  <c r="AO446" i="22"/>
  <c r="AO509" i="22" s="1"/>
  <c r="BH388" i="8"/>
  <c r="BH452" i="8" s="1"/>
  <c r="BH515" i="8" s="1"/>
  <c r="AQ391" i="21"/>
  <c r="AQ486" i="21" s="1"/>
  <c r="AQ395" i="21"/>
  <c r="AQ459" i="21" s="1"/>
  <c r="AP449" i="21"/>
  <c r="AP512" i="21" s="1"/>
  <c r="AO420" i="22"/>
  <c r="AO452" i="22"/>
  <c r="AO515" i="22" s="1"/>
  <c r="BJ404" i="8"/>
  <c r="BJ499" i="8" s="1"/>
  <c r="AQ389" i="21"/>
  <c r="AQ453" i="21" s="1"/>
  <c r="AQ393" i="21"/>
  <c r="AQ457" i="21" s="1"/>
  <c r="AO415" i="22"/>
  <c r="BG480" i="8"/>
  <c r="BG543" i="8" s="1"/>
  <c r="BG449" i="8"/>
  <c r="BG512" i="8" s="1"/>
  <c r="BF391" i="8"/>
  <c r="BF455" i="8" s="1"/>
  <c r="BF518" i="8" s="1"/>
  <c r="AP390" i="22"/>
  <c r="AP485" i="22" s="1"/>
  <c r="BN495" i="8"/>
  <c r="BN558" i="8" s="1"/>
  <c r="BB461" i="8"/>
  <c r="BB524" i="8" s="1"/>
  <c r="BN432" i="8"/>
  <c r="AO434" i="22"/>
  <c r="AO466" i="22"/>
  <c r="AO529" i="22" s="1"/>
  <c r="AP392" i="22"/>
  <c r="AP456" i="22" s="1"/>
  <c r="AP407" i="22"/>
  <c r="AP502" i="22" s="1"/>
  <c r="AP391" i="22"/>
  <c r="AP486" i="22" s="1"/>
  <c r="AP406" i="22"/>
  <c r="AP501" i="22" s="1"/>
  <c r="AP408" i="22"/>
  <c r="AP503" i="22" s="1"/>
  <c r="AR290" i="21"/>
  <c r="AR291" i="21"/>
  <c r="AR292" i="21"/>
  <c r="AR294" i="21"/>
  <c r="AR295" i="21"/>
  <c r="AR296" i="21"/>
  <c r="AR307" i="21"/>
  <c r="AR341" i="21" s="1"/>
  <c r="AS241" i="21" s="1"/>
  <c r="AS274" i="21" s="1"/>
  <c r="AS307" i="21" s="1"/>
  <c r="AR308" i="21"/>
  <c r="AR342" i="21" s="1"/>
  <c r="AS242" i="21" s="1"/>
  <c r="AS275" i="21" s="1"/>
  <c r="AS308" i="21" s="1"/>
  <c r="AR309" i="21"/>
  <c r="AR343" i="21" s="1"/>
  <c r="AS243" i="21" s="1"/>
  <c r="AS276" i="21" s="1"/>
  <c r="AS309" i="21" s="1"/>
  <c r="AR311" i="21"/>
  <c r="AR345" i="21" s="1"/>
  <c r="AS245" i="21" s="1"/>
  <c r="AS278" i="21" s="1"/>
  <c r="AS311" i="21" s="1"/>
  <c r="AR312" i="21"/>
  <c r="AR346" i="21" s="1"/>
  <c r="AS246" i="21" s="1"/>
  <c r="AS279" i="21" s="1"/>
  <c r="AS312" i="21" s="1"/>
  <c r="AR313" i="21"/>
  <c r="AR347" i="21" s="1"/>
  <c r="AS247" i="21" s="1"/>
  <c r="AS280" i="21" s="1"/>
  <c r="AS313" i="21" s="1"/>
  <c r="AQ321" i="21"/>
  <c r="AQ355" i="21" s="1"/>
  <c r="AR255" i="21" s="1"/>
  <c r="AP545" i="21"/>
  <c r="AQ320" i="21"/>
  <c r="AQ354" i="21" s="1"/>
  <c r="AR254" i="21" s="1"/>
  <c r="AP513" i="21"/>
  <c r="AP544" i="21"/>
  <c r="AQ319" i="21"/>
  <c r="AQ353" i="21" s="1"/>
  <c r="AR253" i="21" s="1"/>
  <c r="AP543" i="21"/>
  <c r="AQ317" i="21"/>
  <c r="AQ351" i="21" s="1"/>
  <c r="AR251" i="21" s="1"/>
  <c r="AP510" i="21"/>
  <c r="AQ316" i="21"/>
  <c r="AQ350" i="21" s="1"/>
  <c r="AR250" i="21" s="1"/>
  <c r="AP509" i="21"/>
  <c r="AQ315" i="21"/>
  <c r="AQ349" i="21" s="1"/>
  <c r="AR249" i="21" s="1"/>
  <c r="AP508" i="21"/>
  <c r="AP539" i="21"/>
  <c r="AQ337" i="21"/>
  <c r="AQ371" i="21" s="1"/>
  <c r="AR271" i="21" s="1"/>
  <c r="AP561" i="21"/>
  <c r="AQ336" i="21"/>
  <c r="AQ370" i="21" s="1"/>
  <c r="AR270" i="21" s="1"/>
  <c r="AP560" i="21"/>
  <c r="AQ335" i="21"/>
  <c r="AQ369" i="21" s="1"/>
  <c r="AR269" i="21" s="1"/>
  <c r="AP528" i="21"/>
  <c r="AQ333" i="21"/>
  <c r="AQ367" i="21" s="1"/>
  <c r="AR267" i="21" s="1"/>
  <c r="AP557" i="21"/>
  <c r="AQ332" i="21"/>
  <c r="AQ366" i="21" s="1"/>
  <c r="AR266" i="21" s="1"/>
  <c r="AP525" i="21"/>
  <c r="AQ331" i="21"/>
  <c r="AQ365" i="21" s="1"/>
  <c r="AR265" i="21" s="1"/>
  <c r="AP524" i="21"/>
  <c r="AP332" i="22"/>
  <c r="AP366" i="22" s="1"/>
  <c r="AQ266" i="22" s="1"/>
  <c r="AO556" i="22"/>
  <c r="AP333" i="22"/>
  <c r="AP367" i="22" s="1"/>
  <c r="AQ267" i="22" s="1"/>
  <c r="AO557" i="22"/>
  <c r="AP334" i="22"/>
  <c r="AP368" i="22" s="1"/>
  <c r="AQ268" i="22" s="1"/>
  <c r="AO558" i="22"/>
  <c r="AP336" i="22"/>
  <c r="AP370" i="22" s="1"/>
  <c r="AQ270" i="22" s="1"/>
  <c r="AO560" i="22"/>
  <c r="AP337" i="22"/>
  <c r="AP371" i="22" s="1"/>
  <c r="AQ271" i="22" s="1"/>
  <c r="AP338" i="22"/>
  <c r="AP372" i="22" s="1"/>
  <c r="AQ272" i="22" s="1"/>
  <c r="AO562" i="22"/>
  <c r="AP322" i="22"/>
  <c r="AP356" i="22" s="1"/>
  <c r="AQ256" i="22" s="1"/>
  <c r="AO546" i="22"/>
  <c r="AP321" i="22"/>
  <c r="AP355" i="22" s="1"/>
  <c r="AQ255" i="22" s="1"/>
  <c r="AO545" i="22"/>
  <c r="AP320" i="22"/>
  <c r="AP354" i="22" s="1"/>
  <c r="AQ254" i="22" s="1"/>
  <c r="AO513" i="22"/>
  <c r="AP318" i="22"/>
  <c r="AP352" i="22" s="1"/>
  <c r="AQ252" i="22" s="1"/>
  <c r="AO542" i="22"/>
  <c r="AP317" i="22"/>
  <c r="AP351" i="22" s="1"/>
  <c r="AQ251" i="22" s="1"/>
  <c r="AO541" i="22"/>
  <c r="AP316" i="22"/>
  <c r="AP350" i="22" s="1"/>
  <c r="AQ250" i="22" s="1"/>
  <c r="AO540" i="22"/>
  <c r="AQ291" i="22"/>
  <c r="AQ292" i="22"/>
  <c r="AQ293" i="22"/>
  <c r="AQ295" i="22"/>
  <c r="AQ296" i="22"/>
  <c r="AQ297" i="22"/>
  <c r="AQ307" i="22"/>
  <c r="AQ308" i="22"/>
  <c r="AQ309" i="22"/>
  <c r="AQ311" i="22"/>
  <c r="AQ312" i="22"/>
  <c r="AQ313" i="22"/>
  <c r="BB492" i="8"/>
  <c r="BB555" i="8" s="1"/>
  <c r="BJ380" i="8"/>
  <c r="BJ412" i="8" s="1"/>
  <c r="BI467" i="8"/>
  <c r="BI530" i="8" s="1"/>
  <c r="BI498" i="8"/>
  <c r="BI561" i="8" s="1"/>
  <c r="BH393" i="8"/>
  <c r="BH457" i="8" s="1"/>
  <c r="BH520" i="8" s="1"/>
  <c r="BF381" i="8"/>
  <c r="BF413" i="8" s="1"/>
  <c r="BI436" i="8"/>
  <c r="BI499" i="8"/>
  <c r="BI562" i="8" s="1"/>
  <c r="BI468" i="8"/>
  <c r="BI531" i="8" s="1"/>
  <c r="BI444" i="8"/>
  <c r="BI507" i="8" s="1"/>
  <c r="BK305" i="8"/>
  <c r="BK338" i="8" s="1"/>
  <c r="BK404" i="8" s="1"/>
  <c r="BI475" i="8"/>
  <c r="BI538" i="8" s="1"/>
  <c r="BE376" i="8"/>
  <c r="BE377" i="8"/>
  <c r="BE472" i="8" s="1"/>
  <c r="BE535" i="8" s="1"/>
  <c r="BE375" i="8"/>
  <c r="BJ379" i="8"/>
  <c r="BJ411" i="8" s="1"/>
  <c r="BJ416" i="8"/>
  <c r="BJ479" i="8"/>
  <c r="BJ542" i="8" s="1"/>
  <c r="BJ448" i="8"/>
  <c r="BJ511" i="8" s="1"/>
  <c r="BG427" i="8"/>
  <c r="BG490" i="8"/>
  <c r="BG553" i="8" s="1"/>
  <c r="BG459" i="8"/>
  <c r="BG522" i="8" s="1"/>
  <c r="BD415" i="8"/>
  <c r="BD447" i="8"/>
  <c r="BD510" i="8" s="1"/>
  <c r="BD478" i="8"/>
  <c r="BD541" i="8" s="1"/>
  <c r="BJ387" i="8"/>
  <c r="BD408" i="8"/>
  <c r="BD440" i="8"/>
  <c r="BD503" i="8" s="1"/>
  <c r="BD471" i="8"/>
  <c r="BD534" i="8" s="1"/>
  <c r="BG389" i="8"/>
  <c r="BJ337" i="8"/>
  <c r="BJ371" i="8" s="1"/>
  <c r="BK271" i="8" s="1"/>
  <c r="BH323" i="8"/>
  <c r="BH357" i="8" s="1"/>
  <c r="BI257" i="8" s="1"/>
  <c r="BI401" i="8"/>
  <c r="BM297" i="8"/>
  <c r="BH319" i="8"/>
  <c r="BH353" i="8" s="1"/>
  <c r="BI253" i="8" s="1"/>
  <c r="BI286" i="8" s="1"/>
  <c r="BI333" i="8"/>
  <c r="BI367" i="8" s="1"/>
  <c r="BJ267" i="8" s="1"/>
  <c r="BJ300" i="8" s="1"/>
  <c r="BJ302" i="8"/>
  <c r="BE317" i="8"/>
  <c r="BE351" i="8" s="1"/>
  <c r="BF251" i="8" s="1"/>
  <c r="BI289" i="8"/>
  <c r="BF311" i="8"/>
  <c r="BF345" i="8" s="1"/>
  <c r="BG245" i="8" s="1"/>
  <c r="BI327" i="8"/>
  <c r="BI361" i="8" s="1"/>
  <c r="BJ261" i="8" s="1"/>
  <c r="BJ294" i="8" s="1"/>
  <c r="BF277" i="8"/>
  <c r="BK280" i="8"/>
  <c r="BG326" i="8"/>
  <c r="BG360" i="8" s="1"/>
  <c r="BH260" i="8" s="1"/>
  <c r="BK281" i="8"/>
  <c r="BC331" i="8"/>
  <c r="BC365" i="8" s="1"/>
  <c r="BD265" i="8" s="1"/>
  <c r="BD298" i="8" s="1"/>
  <c r="BH329" i="8"/>
  <c r="BH363" i="8" s="1"/>
  <c r="BI263" i="8" s="1"/>
  <c r="BG315" i="8"/>
  <c r="BG349" i="8" s="1"/>
  <c r="BH249" i="8" s="1"/>
  <c r="BF309" i="8"/>
  <c r="BF343" i="8" s="1"/>
  <c r="BG243" i="8" s="1"/>
  <c r="BK318" i="8"/>
  <c r="BK352" i="8" s="1"/>
  <c r="BL252" i="8" s="1"/>
  <c r="BG325" i="8"/>
  <c r="BG359" i="8" s="1"/>
  <c r="BH259" i="8" s="1"/>
  <c r="BH292" i="8" s="1"/>
  <c r="BK321" i="8"/>
  <c r="BK355" i="8" s="1"/>
  <c r="BL255" i="8" s="1"/>
  <c r="BL288" i="8" s="1"/>
  <c r="AS347" i="21" l="1"/>
  <c r="AT247" i="21" s="1"/>
  <c r="BH420" i="8"/>
  <c r="BL491" i="8"/>
  <c r="BL554" i="8" s="1"/>
  <c r="BL428" i="8"/>
  <c r="AQ455" i="21"/>
  <c r="AQ518" i="21" s="1"/>
  <c r="AS379" i="21"/>
  <c r="AS443" i="21" s="1"/>
  <c r="AQ458" i="21"/>
  <c r="AQ521" i="21" s="1"/>
  <c r="AP460" i="22"/>
  <c r="AP523" i="22" s="1"/>
  <c r="AQ489" i="21"/>
  <c r="AQ552" i="21" s="1"/>
  <c r="AP491" i="22"/>
  <c r="AP554" i="22" s="1"/>
  <c r="AP387" i="22"/>
  <c r="AP451" i="22" s="1"/>
  <c r="BF423" i="8"/>
  <c r="AP443" i="22"/>
  <c r="AP475" i="22"/>
  <c r="AP538" i="22" s="1"/>
  <c r="AP426" i="22"/>
  <c r="AP458" i="22"/>
  <c r="AP521" i="22" s="1"/>
  <c r="AP444" i="22"/>
  <c r="AP422" i="22"/>
  <c r="AP507" i="22"/>
  <c r="AP570" i="22" s="1"/>
  <c r="AP505" i="22"/>
  <c r="AP568" i="22" s="1"/>
  <c r="AP442" i="22"/>
  <c r="AP454" i="22"/>
  <c r="AP517" i="22" s="1"/>
  <c r="AQ423" i="21"/>
  <c r="AQ422" i="21"/>
  <c r="AQ454" i="21"/>
  <c r="AQ517" i="21" s="1"/>
  <c r="AS373" i="21"/>
  <c r="AS437" i="21" s="1"/>
  <c r="AS346" i="21"/>
  <c r="AT246" i="21" s="1"/>
  <c r="AT279" i="21" s="1"/>
  <c r="AS341" i="21"/>
  <c r="AT241" i="21" s="1"/>
  <c r="AT274" i="21" s="1"/>
  <c r="AP490" i="22"/>
  <c r="AP553" i="22" s="1"/>
  <c r="AS374" i="21"/>
  <c r="AS406" i="21" s="1"/>
  <c r="BJ468" i="8"/>
  <c r="BJ531" i="8" s="1"/>
  <c r="BJ436" i="8"/>
  <c r="AQ490" i="21"/>
  <c r="AQ553" i="21" s="1"/>
  <c r="AP427" i="22"/>
  <c r="AP402" i="22"/>
  <c r="AP434" i="22" s="1"/>
  <c r="AQ425" i="21"/>
  <c r="AQ427" i="21"/>
  <c r="BG381" i="8"/>
  <c r="BG445" i="8" s="1"/>
  <c r="BH483" i="8"/>
  <c r="BH546" i="8" s="1"/>
  <c r="BH385" i="8"/>
  <c r="BH417" i="8" s="1"/>
  <c r="BF486" i="8"/>
  <c r="BF549" i="8" s="1"/>
  <c r="AQ386" i="21"/>
  <c r="AQ450" i="21" s="1"/>
  <c r="AP403" i="22"/>
  <c r="AP435" i="22" s="1"/>
  <c r="AS378" i="21"/>
  <c r="AS442" i="21" s="1"/>
  <c r="AQ382" i="21"/>
  <c r="AQ477" i="21" s="1"/>
  <c r="AR378" i="21"/>
  <c r="BJ562" i="8"/>
  <c r="AQ488" i="21"/>
  <c r="AQ551" i="21" s="1"/>
  <c r="BK372" i="8"/>
  <c r="BL272" i="8" s="1"/>
  <c r="BL305" i="8" s="1"/>
  <c r="BL338" i="8" s="1"/>
  <c r="BL372" i="8" s="1"/>
  <c r="BM272" i="8" s="1"/>
  <c r="BM305" i="8" s="1"/>
  <c r="AP470" i="22"/>
  <c r="AP533" i="22" s="1"/>
  <c r="AP383" i="22"/>
  <c r="AP478" i="22" s="1"/>
  <c r="AQ402" i="21"/>
  <c r="AQ466" i="21" s="1"/>
  <c r="AR379" i="21"/>
  <c r="AR411" i="21" s="1"/>
  <c r="AQ398" i="21"/>
  <c r="AQ493" i="21" s="1"/>
  <c r="AS375" i="21"/>
  <c r="AS470" i="21" s="1"/>
  <c r="AS343" i="21"/>
  <c r="AT243" i="21" s="1"/>
  <c r="AT276" i="21" s="1"/>
  <c r="AS342" i="21"/>
  <c r="AT242" i="21" s="1"/>
  <c r="AT275" i="21" s="1"/>
  <c r="AR375" i="21"/>
  <c r="AR439" i="21" s="1"/>
  <c r="AR502" i="21" s="1"/>
  <c r="AQ484" i="21"/>
  <c r="AQ547" i="21" s="1"/>
  <c r="AQ397" i="21"/>
  <c r="AQ492" i="21" s="1"/>
  <c r="AQ401" i="21"/>
  <c r="AQ465" i="21" s="1"/>
  <c r="AQ381" i="21"/>
  <c r="AQ476" i="21" s="1"/>
  <c r="AQ385" i="21"/>
  <c r="AQ480" i="21" s="1"/>
  <c r="AP404" i="22"/>
  <c r="AP499" i="22" s="1"/>
  <c r="AR377" i="21"/>
  <c r="AR472" i="21" s="1"/>
  <c r="AR535" i="21" s="1"/>
  <c r="AR374" i="21"/>
  <c r="AR469" i="21" s="1"/>
  <c r="AR532" i="21" s="1"/>
  <c r="AQ421" i="21"/>
  <c r="AP398" i="22"/>
  <c r="AP462" i="22" s="1"/>
  <c r="AQ399" i="21"/>
  <c r="AQ494" i="21" s="1"/>
  <c r="AQ403" i="21"/>
  <c r="AQ467" i="21" s="1"/>
  <c r="AQ383" i="21"/>
  <c r="AQ447" i="21" s="1"/>
  <c r="AQ387" i="21"/>
  <c r="AQ482" i="21" s="1"/>
  <c r="AR373" i="21"/>
  <c r="AR405" i="21" s="1"/>
  <c r="AS377" i="21"/>
  <c r="AS472" i="21" s="1"/>
  <c r="AS345" i="21"/>
  <c r="AT245" i="21" s="1"/>
  <c r="AT278" i="21" s="1"/>
  <c r="AP384" i="22"/>
  <c r="AP479" i="22" s="1"/>
  <c r="AP472" i="22"/>
  <c r="AP535" i="22" s="1"/>
  <c r="AP440" i="22"/>
  <c r="AP439" i="22"/>
  <c r="AP423" i="22"/>
  <c r="AP471" i="22"/>
  <c r="AP534" i="22" s="1"/>
  <c r="AP455" i="22"/>
  <c r="AP518" i="22" s="1"/>
  <c r="AP438" i="22"/>
  <c r="AP399" i="22"/>
  <c r="AP494" i="22" s="1"/>
  <c r="BH425" i="8"/>
  <c r="BE409" i="8"/>
  <c r="BH488" i="8"/>
  <c r="BH551" i="8" s="1"/>
  <c r="BE441" i="8"/>
  <c r="BE504" i="8" s="1"/>
  <c r="BH395" i="8"/>
  <c r="BH490" i="8" s="1"/>
  <c r="BH553" i="8" s="1"/>
  <c r="BF445" i="8"/>
  <c r="BF508" i="8" s="1"/>
  <c r="BF476" i="8"/>
  <c r="BF539" i="8" s="1"/>
  <c r="BJ475" i="8"/>
  <c r="BJ538" i="8" s="1"/>
  <c r="BJ444" i="8"/>
  <c r="BJ507" i="8" s="1"/>
  <c r="AP382" i="22"/>
  <c r="AP477" i="22" s="1"/>
  <c r="AP400" i="22"/>
  <c r="AP432" i="22" s="1"/>
  <c r="AP386" i="22"/>
  <c r="AP481" i="22" s="1"/>
  <c r="AP487" i="22"/>
  <c r="AP550" i="22" s="1"/>
  <c r="AP388" i="22"/>
  <c r="AP452" i="22" s="1"/>
  <c r="AP424" i="22"/>
  <c r="AQ346" i="22"/>
  <c r="AQ380" i="22" s="1"/>
  <c r="AR280" i="22" s="1"/>
  <c r="AP539" i="22"/>
  <c r="AQ345" i="22"/>
  <c r="AQ379" i="22" s="1"/>
  <c r="AR279" i="22" s="1"/>
  <c r="AP569" i="22"/>
  <c r="AQ344" i="22"/>
  <c r="AQ378" i="22" s="1"/>
  <c r="AR278" i="22" s="1"/>
  <c r="AP537" i="22"/>
  <c r="AQ342" i="22"/>
  <c r="AQ376" i="22" s="1"/>
  <c r="AR276" i="22" s="1"/>
  <c r="AP566" i="22"/>
  <c r="AQ341" i="22"/>
  <c r="AQ375" i="22" s="1"/>
  <c r="AR275" i="22" s="1"/>
  <c r="AP565" i="22"/>
  <c r="AQ340" i="22"/>
  <c r="AQ374" i="22" s="1"/>
  <c r="AR274" i="22" s="1"/>
  <c r="AP564" i="22"/>
  <c r="AQ330" i="22"/>
  <c r="AQ364" i="22" s="1"/>
  <c r="AR264" i="22" s="1"/>
  <c r="AQ329" i="22"/>
  <c r="AQ363" i="22" s="1"/>
  <c r="AR263" i="22" s="1"/>
  <c r="AP522" i="22"/>
  <c r="AQ328" i="22"/>
  <c r="AQ362" i="22" s="1"/>
  <c r="AR262" i="22" s="1"/>
  <c r="AP552" i="22"/>
  <c r="AQ326" i="22"/>
  <c r="AQ360" i="22" s="1"/>
  <c r="AR260" i="22" s="1"/>
  <c r="AP519" i="22"/>
  <c r="AQ325" i="22"/>
  <c r="AQ359" i="22" s="1"/>
  <c r="AR259" i="22" s="1"/>
  <c r="AP549" i="22"/>
  <c r="AQ324" i="22"/>
  <c r="AQ358" i="22" s="1"/>
  <c r="AR258" i="22" s="1"/>
  <c r="AP548" i="22"/>
  <c r="AQ283" i="22"/>
  <c r="AQ284" i="22"/>
  <c r="AQ285" i="22"/>
  <c r="AQ287" i="22"/>
  <c r="AQ288" i="22"/>
  <c r="AQ289" i="22"/>
  <c r="AQ305" i="22"/>
  <c r="AQ304" i="22"/>
  <c r="AQ303" i="22"/>
  <c r="AQ301" i="22"/>
  <c r="AQ300" i="22"/>
  <c r="AQ299" i="22"/>
  <c r="AR298" i="21"/>
  <c r="AR299" i="21"/>
  <c r="AR300" i="21"/>
  <c r="AR302" i="21"/>
  <c r="AR303" i="21"/>
  <c r="AR304" i="21"/>
  <c r="AR282" i="21"/>
  <c r="AR283" i="21"/>
  <c r="AR284" i="21"/>
  <c r="AR286" i="21"/>
  <c r="AR287" i="21"/>
  <c r="AR288" i="21"/>
  <c r="AR473" i="21"/>
  <c r="AR536" i="21" s="1"/>
  <c r="AR442" i="21"/>
  <c r="AR505" i="21" s="1"/>
  <c r="AR410" i="21"/>
  <c r="AR329" i="21"/>
  <c r="AR363" i="21" s="1"/>
  <c r="AS263" i="21" s="1"/>
  <c r="AQ522" i="21"/>
  <c r="AR328" i="21"/>
  <c r="AR362" i="21" s="1"/>
  <c r="AS262" i="21" s="1"/>
  <c r="AR327" i="21"/>
  <c r="AR361" i="21" s="1"/>
  <c r="AS261" i="21" s="1"/>
  <c r="AQ520" i="21"/>
  <c r="AR325" i="21"/>
  <c r="AR359" i="21" s="1"/>
  <c r="AS259" i="21" s="1"/>
  <c r="AQ549" i="21"/>
  <c r="AR324" i="21"/>
  <c r="AR358" i="21" s="1"/>
  <c r="AS258" i="21" s="1"/>
  <c r="AQ548" i="21"/>
  <c r="AR323" i="21"/>
  <c r="AR357" i="21" s="1"/>
  <c r="AS257" i="21" s="1"/>
  <c r="AQ516" i="21"/>
  <c r="AT280" i="21"/>
  <c r="BE383" i="8"/>
  <c r="BE478" i="8" s="1"/>
  <c r="BE541" i="8" s="1"/>
  <c r="BJ403" i="8"/>
  <c r="BJ467" i="8" s="1"/>
  <c r="BJ530" i="8" s="1"/>
  <c r="BJ474" i="8"/>
  <c r="BJ537" i="8" s="1"/>
  <c r="BF377" i="8"/>
  <c r="BF472" i="8" s="1"/>
  <c r="BF535" i="8" s="1"/>
  <c r="BJ443" i="8"/>
  <c r="BJ506" i="8" s="1"/>
  <c r="BF375" i="8"/>
  <c r="BK468" i="8"/>
  <c r="BK499" i="8"/>
  <c r="BK562" i="8" s="1"/>
  <c r="BK436" i="8"/>
  <c r="BK384" i="8"/>
  <c r="BK479" i="8" s="1"/>
  <c r="BK542" i="8" s="1"/>
  <c r="BH389" i="8"/>
  <c r="BH421" i="8" s="1"/>
  <c r="BE408" i="8"/>
  <c r="BE471" i="8"/>
  <c r="BE534" i="8" s="1"/>
  <c r="BE440" i="8"/>
  <c r="BE503" i="8" s="1"/>
  <c r="BI433" i="8"/>
  <c r="BI496" i="8"/>
  <c r="BI559" i="8" s="1"/>
  <c r="BI465" i="8"/>
  <c r="BI528" i="8" s="1"/>
  <c r="BG392" i="8"/>
  <c r="BG421" i="8"/>
  <c r="BG484" i="8"/>
  <c r="BG547" i="8" s="1"/>
  <c r="BG453" i="8"/>
  <c r="BG516" i="8" s="1"/>
  <c r="BE407" i="8"/>
  <c r="BE470" i="8"/>
  <c r="BE533" i="8" s="1"/>
  <c r="BE439" i="8"/>
  <c r="BE502" i="8" s="1"/>
  <c r="BJ419" i="8"/>
  <c r="BJ482" i="8"/>
  <c r="BJ545" i="8" s="1"/>
  <c r="BJ451" i="8"/>
  <c r="BJ514" i="8" s="1"/>
  <c r="BC397" i="8"/>
  <c r="BI399" i="8"/>
  <c r="BG276" i="8"/>
  <c r="BH325" i="8"/>
  <c r="BH359" i="8" s="1"/>
  <c r="BI259" i="8" s="1"/>
  <c r="BI292" i="8" s="1"/>
  <c r="BH282" i="8"/>
  <c r="BG278" i="8"/>
  <c r="BI322" i="8"/>
  <c r="BI356" i="8" s="1"/>
  <c r="BJ256" i="8" s="1"/>
  <c r="BI296" i="8"/>
  <c r="BJ335" i="8"/>
  <c r="BJ369" i="8" s="1"/>
  <c r="BK269" i="8" s="1"/>
  <c r="BI319" i="8"/>
  <c r="BI353" i="8" s="1"/>
  <c r="BJ253" i="8" s="1"/>
  <c r="BJ286" i="8" s="1"/>
  <c r="BI290" i="8"/>
  <c r="BJ327" i="8"/>
  <c r="BJ361" i="8" s="1"/>
  <c r="BK261" i="8" s="1"/>
  <c r="BK294" i="8" s="1"/>
  <c r="BL285" i="8"/>
  <c r="BF284" i="8"/>
  <c r="BJ333" i="8"/>
  <c r="BJ367" i="8" s="1"/>
  <c r="BK267" i="8" s="1"/>
  <c r="BH293" i="8"/>
  <c r="BL321" i="8"/>
  <c r="BL355" i="8" s="1"/>
  <c r="BM255" i="8" s="1"/>
  <c r="BF310" i="8"/>
  <c r="BF344" i="8" s="1"/>
  <c r="BG244" i="8" s="1"/>
  <c r="BG277" i="8" s="1"/>
  <c r="BD331" i="8"/>
  <c r="BD365" i="8" s="1"/>
  <c r="BE265" i="8" s="1"/>
  <c r="BK314" i="8"/>
  <c r="BK348" i="8" s="1"/>
  <c r="BL248" i="8" s="1"/>
  <c r="BL281" i="8" s="1"/>
  <c r="BM330" i="8"/>
  <c r="BM364" i="8" s="1"/>
  <c r="BN264" i="8" s="1"/>
  <c r="BK313" i="8"/>
  <c r="BK347" i="8" s="1"/>
  <c r="BL247" i="8" s="1"/>
  <c r="BL280" i="8" s="1"/>
  <c r="BK387" i="8"/>
  <c r="BG391" i="8"/>
  <c r="BI393" i="8"/>
  <c r="BK304" i="8"/>
  <c r="AS468" i="21" l="1"/>
  <c r="AS474" i="21"/>
  <c r="AS411" i="21"/>
  <c r="AQ462" i="21"/>
  <c r="AQ525" i="21" s="1"/>
  <c r="BK531" i="8"/>
  <c r="AQ481" i="21"/>
  <c r="AQ544" i="21" s="1"/>
  <c r="AP482" i="22"/>
  <c r="AQ430" i="21"/>
  <c r="AQ497" i="21"/>
  <c r="AQ560" i="21" s="1"/>
  <c r="AR443" i="21"/>
  <c r="AR506" i="21" s="1"/>
  <c r="AR474" i="21"/>
  <c r="AR537" i="21" s="1"/>
  <c r="AP419" i="22"/>
  <c r="AS405" i="21"/>
  <c r="AR437" i="21"/>
  <c r="AR500" i="21" s="1"/>
  <c r="AS407" i="21"/>
  <c r="AR470" i="21"/>
  <c r="AR533" i="21" s="1"/>
  <c r="AP447" i="22"/>
  <c r="AP510" i="22" s="1"/>
  <c r="AQ434" i="21"/>
  <c r="AR409" i="21"/>
  <c r="AS441" i="21"/>
  <c r="BG476" i="8"/>
  <c r="BG539" i="8" s="1"/>
  <c r="AR441" i="21"/>
  <c r="AR504" i="21" s="1"/>
  <c r="AS439" i="21"/>
  <c r="AS502" i="21" s="1"/>
  <c r="AQ496" i="21"/>
  <c r="AQ559" i="21" s="1"/>
  <c r="BG413" i="8"/>
  <c r="BK380" i="8"/>
  <c r="BK412" i="8" s="1"/>
  <c r="AQ445" i="21"/>
  <c r="AQ508" i="21" s="1"/>
  <c r="AS410" i="21"/>
  <c r="AP498" i="22"/>
  <c r="AP561" i="22" s="1"/>
  <c r="AS473" i="21"/>
  <c r="AS536" i="21" s="1"/>
  <c r="AR389" i="21"/>
  <c r="AR484" i="21" s="1"/>
  <c r="AP415" i="22"/>
  <c r="AP467" i="22"/>
  <c r="AP530" i="22" s="1"/>
  <c r="AS438" i="21"/>
  <c r="AQ435" i="21"/>
  <c r="AS469" i="21"/>
  <c r="AQ498" i="21"/>
  <c r="AQ561" i="21" s="1"/>
  <c r="AQ431" i="21"/>
  <c r="AQ418" i="21"/>
  <c r="AQ463" i="21"/>
  <c r="AQ526" i="21" s="1"/>
  <c r="BH480" i="8"/>
  <c r="BH543" i="8" s="1"/>
  <c r="BH449" i="8"/>
  <c r="BH512" i="8" s="1"/>
  <c r="AQ414" i="21"/>
  <c r="AR407" i="21"/>
  <c r="AQ446" i="21"/>
  <c r="AQ509" i="21" s="1"/>
  <c r="AP493" i="22"/>
  <c r="AP556" i="22" s="1"/>
  <c r="AP466" i="22"/>
  <c r="AP529" i="22" s="1"/>
  <c r="AP497" i="22"/>
  <c r="AP560" i="22" s="1"/>
  <c r="AP436" i="22"/>
  <c r="AQ413" i="21"/>
  <c r="AR468" i="21"/>
  <c r="AR531" i="21" s="1"/>
  <c r="AR438" i="21"/>
  <c r="AR501" i="21" s="1"/>
  <c r="AQ415" i="21"/>
  <c r="AR406" i="21"/>
  <c r="AQ478" i="21"/>
  <c r="AQ541" i="21" s="1"/>
  <c r="AQ419" i="21"/>
  <c r="AQ451" i="21"/>
  <c r="AQ514" i="21" s="1"/>
  <c r="AQ433" i="21"/>
  <c r="AP416" i="22"/>
  <c r="AS409" i="21"/>
  <c r="AR394" i="21"/>
  <c r="AR458" i="21" s="1"/>
  <c r="AQ412" i="22"/>
  <c r="AQ476" i="22" s="1"/>
  <c r="AQ449" i="21"/>
  <c r="AQ512" i="21" s="1"/>
  <c r="AP431" i="22"/>
  <c r="AQ417" i="21"/>
  <c r="BD397" i="8"/>
  <c r="BD429" i="8" s="1"/>
  <c r="BI388" i="8"/>
  <c r="BI420" i="8" s="1"/>
  <c r="AQ390" i="22"/>
  <c r="AQ454" i="22" s="1"/>
  <c r="AP430" i="22"/>
  <c r="AP420" i="22"/>
  <c r="AQ429" i="21"/>
  <c r="AP483" i="22"/>
  <c r="AP546" i="22" s="1"/>
  <c r="AQ406" i="22"/>
  <c r="AQ501" i="22" s="1"/>
  <c r="AQ411" i="22"/>
  <c r="AQ506" i="22" s="1"/>
  <c r="AR393" i="21"/>
  <c r="AR488" i="21" s="1"/>
  <c r="AQ461" i="21"/>
  <c r="AQ524" i="21" s="1"/>
  <c r="AQ394" i="22"/>
  <c r="AQ489" i="22" s="1"/>
  <c r="AR390" i="21"/>
  <c r="AR485" i="21" s="1"/>
  <c r="AP468" i="22"/>
  <c r="AP531" i="22" s="1"/>
  <c r="AP448" i="22"/>
  <c r="AP511" i="22" s="1"/>
  <c r="AQ396" i="22"/>
  <c r="AQ428" i="22" s="1"/>
  <c r="BJ401" i="8"/>
  <c r="BJ433" i="8" s="1"/>
  <c r="AR391" i="21"/>
  <c r="AR486" i="21" s="1"/>
  <c r="AR395" i="21"/>
  <c r="AR459" i="21" s="1"/>
  <c r="AQ395" i="22"/>
  <c r="AQ490" i="22" s="1"/>
  <c r="AQ391" i="22"/>
  <c r="AQ423" i="22" s="1"/>
  <c r="BH427" i="8"/>
  <c r="AQ410" i="22"/>
  <c r="AQ505" i="22" s="1"/>
  <c r="BH459" i="8"/>
  <c r="BH522" i="8" s="1"/>
  <c r="BH391" i="8"/>
  <c r="BH423" i="8" s="1"/>
  <c r="AP414" i="22"/>
  <c r="AP446" i="22"/>
  <c r="AP509" i="22" s="1"/>
  <c r="AP463" i="22"/>
  <c r="AP526" i="22" s="1"/>
  <c r="AP464" i="22"/>
  <c r="AP527" i="22" s="1"/>
  <c r="AP495" i="22"/>
  <c r="AP558" i="22" s="1"/>
  <c r="BE447" i="8"/>
  <c r="BE510" i="8" s="1"/>
  <c r="BE415" i="8"/>
  <c r="BG508" i="8"/>
  <c r="BF409" i="8"/>
  <c r="BJ435" i="8"/>
  <c r="BF441" i="8"/>
  <c r="BF504" i="8" s="1"/>
  <c r="AQ408" i="22"/>
  <c r="AQ472" i="22" s="1"/>
  <c r="AP418" i="22"/>
  <c r="AP450" i="22"/>
  <c r="AP513" i="22" s="1"/>
  <c r="AQ392" i="22"/>
  <c r="AQ487" i="22" s="1"/>
  <c r="AQ407" i="22"/>
  <c r="AQ502" i="22" s="1"/>
  <c r="AS290" i="21"/>
  <c r="AS291" i="21"/>
  <c r="AS292" i="21"/>
  <c r="AS294" i="21"/>
  <c r="AS295" i="21"/>
  <c r="AS296" i="21"/>
  <c r="AR321" i="21"/>
  <c r="AR355" i="21" s="1"/>
  <c r="AS255" i="21" s="1"/>
  <c r="AQ545" i="21"/>
  <c r="AR320" i="21"/>
  <c r="AR354" i="21" s="1"/>
  <c r="AS254" i="21" s="1"/>
  <c r="AQ513" i="21"/>
  <c r="AR319" i="21"/>
  <c r="AR353" i="21" s="1"/>
  <c r="AS253" i="21" s="1"/>
  <c r="AQ543" i="21"/>
  <c r="AR317" i="21"/>
  <c r="AR351" i="21" s="1"/>
  <c r="AS251" i="21" s="1"/>
  <c r="AQ510" i="21"/>
  <c r="AR316" i="21"/>
  <c r="AR350" i="21" s="1"/>
  <c r="AS250" i="21" s="1"/>
  <c r="AQ540" i="21"/>
  <c r="AR315" i="21"/>
  <c r="AR349" i="21" s="1"/>
  <c r="AS249" i="21" s="1"/>
  <c r="AQ539" i="21"/>
  <c r="AR337" i="21"/>
  <c r="AR371" i="21" s="1"/>
  <c r="AS271" i="21" s="1"/>
  <c r="AQ530" i="21"/>
  <c r="AR336" i="21"/>
  <c r="AR370" i="21" s="1"/>
  <c r="AS270" i="21" s="1"/>
  <c r="AQ529" i="21"/>
  <c r="AR335" i="21"/>
  <c r="AR369" i="21" s="1"/>
  <c r="AS269" i="21" s="1"/>
  <c r="AQ528" i="21"/>
  <c r="AR333" i="21"/>
  <c r="AR367" i="21" s="1"/>
  <c r="AS267" i="21" s="1"/>
  <c r="AQ557" i="21"/>
  <c r="AR332" i="21"/>
  <c r="AR366" i="21" s="1"/>
  <c r="AS266" i="21" s="1"/>
  <c r="AQ556" i="21"/>
  <c r="AR331" i="21"/>
  <c r="AR365" i="21" s="1"/>
  <c r="AS265" i="21" s="1"/>
  <c r="AQ555" i="21"/>
  <c r="AQ332" i="22"/>
  <c r="AQ366" i="22" s="1"/>
  <c r="AR266" i="22" s="1"/>
  <c r="AP525" i="22"/>
  <c r="AQ333" i="22"/>
  <c r="AQ367" i="22" s="1"/>
  <c r="AR267" i="22" s="1"/>
  <c r="AP557" i="22"/>
  <c r="AQ334" i="22"/>
  <c r="AQ368" i="22" s="1"/>
  <c r="AR268" i="22" s="1"/>
  <c r="AQ336" i="22"/>
  <c r="AQ370" i="22" s="1"/>
  <c r="AR270" i="22" s="1"/>
  <c r="AQ337" i="22"/>
  <c r="AQ371" i="22" s="1"/>
  <c r="AR271" i="22" s="1"/>
  <c r="AQ338" i="22"/>
  <c r="AQ372" i="22" s="1"/>
  <c r="AR272" i="22" s="1"/>
  <c r="AP562" i="22"/>
  <c r="AQ322" i="22"/>
  <c r="AQ356" i="22" s="1"/>
  <c r="AR256" i="22" s="1"/>
  <c r="AP515" i="22"/>
  <c r="AQ321" i="22"/>
  <c r="AQ355" i="22" s="1"/>
  <c r="AR255" i="22" s="1"/>
  <c r="AP514" i="22"/>
  <c r="AP545" i="22"/>
  <c r="AQ320" i="22"/>
  <c r="AQ354" i="22" s="1"/>
  <c r="AR254" i="22" s="1"/>
  <c r="AP544" i="22"/>
  <c r="AQ318" i="22"/>
  <c r="AQ352" i="22" s="1"/>
  <c r="AR252" i="22" s="1"/>
  <c r="AP542" i="22"/>
  <c r="AQ317" i="22"/>
  <c r="AQ351" i="22" s="1"/>
  <c r="AR251" i="22" s="1"/>
  <c r="AP541" i="22"/>
  <c r="AQ316" i="22"/>
  <c r="AQ350" i="22" s="1"/>
  <c r="AR250" i="22" s="1"/>
  <c r="AP540" i="22"/>
  <c r="AR291" i="22"/>
  <c r="AR292" i="22"/>
  <c r="AR293" i="22"/>
  <c r="AR295" i="22"/>
  <c r="AR296" i="22"/>
  <c r="AR297" i="22"/>
  <c r="AR307" i="22"/>
  <c r="AR308" i="22"/>
  <c r="AR309" i="22"/>
  <c r="AR311" i="22"/>
  <c r="AR312" i="22"/>
  <c r="AR313" i="22"/>
  <c r="AT307" i="21"/>
  <c r="AS531" i="21"/>
  <c r="AT308" i="21"/>
  <c r="AS532" i="21"/>
  <c r="AT309" i="21"/>
  <c r="AT311" i="21"/>
  <c r="AS535" i="21"/>
  <c r="AT312" i="21"/>
  <c r="AS505" i="21"/>
  <c r="AT313" i="21"/>
  <c r="BJ498" i="8"/>
  <c r="BJ561" i="8" s="1"/>
  <c r="BH453" i="8"/>
  <c r="BH516" i="8" s="1"/>
  <c r="BI385" i="8"/>
  <c r="BI480" i="8" s="1"/>
  <c r="BL404" i="8"/>
  <c r="BK448" i="8"/>
  <c r="BK511" i="8" s="1"/>
  <c r="BH484" i="8"/>
  <c r="BH547" i="8" s="1"/>
  <c r="BF376" i="8"/>
  <c r="BF440" i="8" s="1"/>
  <c r="BF503" i="8" s="1"/>
  <c r="BK416" i="8"/>
  <c r="BM338" i="8"/>
  <c r="BM372" i="8" s="1"/>
  <c r="BN272" i="8" s="1"/>
  <c r="BN305" i="8" s="1"/>
  <c r="BM396" i="8"/>
  <c r="BM428" i="8" s="1"/>
  <c r="BI425" i="8"/>
  <c r="BI488" i="8"/>
  <c r="BI551" i="8" s="1"/>
  <c r="BI457" i="8"/>
  <c r="BI520" i="8" s="1"/>
  <c r="BK419" i="8"/>
  <c r="BK482" i="8"/>
  <c r="BK545" i="8" s="1"/>
  <c r="BK451" i="8"/>
  <c r="BK514" i="8" s="1"/>
  <c r="BF407" i="8"/>
  <c r="BF470" i="8"/>
  <c r="BF533" i="8" s="1"/>
  <c r="BF439" i="8"/>
  <c r="BF502" i="8" s="1"/>
  <c r="BI431" i="8"/>
  <c r="BI463" i="8"/>
  <c r="BI526" i="8" s="1"/>
  <c r="BI494" i="8"/>
  <c r="BI557" i="8" s="1"/>
  <c r="BG423" i="8"/>
  <c r="BG486" i="8"/>
  <c r="BG549" i="8" s="1"/>
  <c r="BG455" i="8"/>
  <c r="BG518" i="8" s="1"/>
  <c r="BG424" i="8"/>
  <c r="BG487" i="8"/>
  <c r="BG550" i="8" s="1"/>
  <c r="BG456" i="8"/>
  <c r="BG519" i="8" s="1"/>
  <c r="BC429" i="8"/>
  <c r="BC492" i="8"/>
  <c r="BC555" i="8" s="1"/>
  <c r="BC461" i="8"/>
  <c r="BC524" i="8" s="1"/>
  <c r="BJ399" i="8"/>
  <c r="BI323" i="8"/>
  <c r="BI357" i="8" s="1"/>
  <c r="BJ257" i="8" s="1"/>
  <c r="BK302" i="8"/>
  <c r="BM288" i="8"/>
  <c r="BL313" i="8"/>
  <c r="BL347" i="8" s="1"/>
  <c r="BM247" i="8" s="1"/>
  <c r="BJ319" i="8"/>
  <c r="BJ353" i="8" s="1"/>
  <c r="BK253" i="8" s="1"/>
  <c r="BG310" i="8"/>
  <c r="BG344" i="8" s="1"/>
  <c r="BH244" i="8" s="1"/>
  <c r="BL387" i="8"/>
  <c r="BK300" i="8"/>
  <c r="BK327" i="8"/>
  <c r="BK361" i="8" s="1"/>
  <c r="BL261" i="8" s="1"/>
  <c r="BL314" i="8"/>
  <c r="BL348" i="8" s="1"/>
  <c r="BM248" i="8" s="1"/>
  <c r="BJ289" i="8"/>
  <c r="BH315" i="8"/>
  <c r="BH349" i="8" s="1"/>
  <c r="BI249" i="8" s="1"/>
  <c r="BK337" i="8"/>
  <c r="BK371" i="8" s="1"/>
  <c r="BL271" i="8" s="1"/>
  <c r="BL318" i="8"/>
  <c r="BL352" i="8" s="1"/>
  <c r="BM252" i="8" s="1"/>
  <c r="BG309" i="8"/>
  <c r="BG343" i="8" s="1"/>
  <c r="BH243" i="8" s="1"/>
  <c r="BH276" i="8" s="1"/>
  <c r="BN297" i="8"/>
  <c r="BE298" i="8"/>
  <c r="BI329" i="8"/>
  <c r="BI363" i="8" s="1"/>
  <c r="BJ263" i="8" s="1"/>
  <c r="BH326" i="8"/>
  <c r="BH360" i="8" s="1"/>
  <c r="BI260" i="8" s="1"/>
  <c r="BI293" i="8" s="1"/>
  <c r="BG311" i="8"/>
  <c r="BG345" i="8" s="1"/>
  <c r="BH245" i="8" s="1"/>
  <c r="BF317" i="8"/>
  <c r="BF351" i="8" s="1"/>
  <c r="BG251" i="8" s="1"/>
  <c r="BG284" i="8" s="1"/>
  <c r="BI325" i="8"/>
  <c r="BI359" i="8" s="1"/>
  <c r="BJ259" i="8" s="1"/>
  <c r="BJ292" i="8" s="1"/>
  <c r="BK379" i="8"/>
  <c r="BJ393" i="8"/>
  <c r="BK444" i="8" l="1"/>
  <c r="BK507" i="8" s="1"/>
  <c r="BK475" i="8"/>
  <c r="BK538" i="8" s="1"/>
  <c r="AS506" i="21"/>
  <c r="AS500" i="21"/>
  <c r="AQ443" i="22"/>
  <c r="AS537" i="21"/>
  <c r="AS533" i="21"/>
  <c r="AR453" i="21"/>
  <c r="AR516" i="21" s="1"/>
  <c r="BI483" i="8"/>
  <c r="BI546" i="8" s="1"/>
  <c r="AR457" i="21"/>
  <c r="AR520" i="21" s="1"/>
  <c r="AS504" i="21"/>
  <c r="AR421" i="21"/>
  <c r="AR425" i="21"/>
  <c r="BI452" i="8"/>
  <c r="BI515" i="8" s="1"/>
  <c r="AQ475" i="22"/>
  <c r="AQ538" i="22" s="1"/>
  <c r="BJ465" i="8"/>
  <c r="BJ528" i="8" s="1"/>
  <c r="BJ496" i="8"/>
  <c r="BJ559" i="8" s="1"/>
  <c r="AS501" i="21"/>
  <c r="AQ485" i="22"/>
  <c r="AQ548" i="22" s="1"/>
  <c r="BD461" i="8"/>
  <c r="BD524" i="8" s="1"/>
  <c r="BD492" i="8"/>
  <c r="BD555" i="8" s="1"/>
  <c r="BI543" i="8"/>
  <c r="AR426" i="21"/>
  <c r="BH455" i="8"/>
  <c r="BH518" i="8" s="1"/>
  <c r="AR489" i="21"/>
  <c r="AR552" i="21" s="1"/>
  <c r="BH486" i="8"/>
  <c r="AQ438" i="22"/>
  <c r="AQ470" i="22"/>
  <c r="AQ533" i="22" s="1"/>
  <c r="AQ507" i="22"/>
  <c r="AQ570" i="22" s="1"/>
  <c r="AQ427" i="22"/>
  <c r="AQ459" i="22"/>
  <c r="AQ522" i="22" s="1"/>
  <c r="AQ458" i="22"/>
  <c r="AQ521" i="22" s="1"/>
  <c r="AQ444" i="22"/>
  <c r="AQ455" i="22"/>
  <c r="AQ518" i="22" s="1"/>
  <c r="AQ486" i="22"/>
  <c r="AQ549" i="22" s="1"/>
  <c r="AR422" i="21"/>
  <c r="AQ422" i="22"/>
  <c r="AR454" i="21"/>
  <c r="AR517" i="21" s="1"/>
  <c r="AQ426" i="22"/>
  <c r="AR386" i="21"/>
  <c r="AR481" i="21" s="1"/>
  <c r="AR423" i="21"/>
  <c r="AR397" i="21"/>
  <c r="AR461" i="21" s="1"/>
  <c r="BI389" i="8"/>
  <c r="BI453" i="8" s="1"/>
  <c r="BI516" i="8" s="1"/>
  <c r="AR402" i="21"/>
  <c r="AR434" i="21" s="1"/>
  <c r="AQ387" i="22"/>
  <c r="AQ451" i="22" s="1"/>
  <c r="AR490" i="21"/>
  <c r="AR553" i="21" s="1"/>
  <c r="AQ404" i="22"/>
  <c r="AQ468" i="22" s="1"/>
  <c r="AR381" i="21"/>
  <c r="AR476" i="21" s="1"/>
  <c r="AR427" i="21"/>
  <c r="AQ383" i="22"/>
  <c r="AQ478" i="22" s="1"/>
  <c r="AR455" i="21"/>
  <c r="AR518" i="21" s="1"/>
  <c r="AR385" i="21"/>
  <c r="AR417" i="21" s="1"/>
  <c r="AR401" i="21"/>
  <c r="AR496" i="21" s="1"/>
  <c r="AQ460" i="22"/>
  <c r="AQ523" i="22" s="1"/>
  <c r="AQ442" i="22"/>
  <c r="AQ491" i="22"/>
  <c r="AQ554" i="22" s="1"/>
  <c r="AR382" i="21"/>
  <c r="AR414" i="21" s="1"/>
  <c r="AQ474" i="22"/>
  <c r="AQ537" i="22" s="1"/>
  <c r="AR398" i="21"/>
  <c r="AR493" i="21" s="1"/>
  <c r="BL379" i="8"/>
  <c r="BL443" i="8" s="1"/>
  <c r="AQ400" i="22"/>
  <c r="AQ495" i="22" s="1"/>
  <c r="AQ386" i="22"/>
  <c r="AQ481" i="22" s="1"/>
  <c r="BH381" i="8"/>
  <c r="BH476" i="8" s="1"/>
  <c r="BH539" i="8" s="1"/>
  <c r="AQ403" i="22"/>
  <c r="AQ498" i="22" s="1"/>
  <c r="AQ398" i="22"/>
  <c r="AQ493" i="22" s="1"/>
  <c r="AR399" i="21"/>
  <c r="AR494" i="21" s="1"/>
  <c r="AR403" i="21"/>
  <c r="AR498" i="21" s="1"/>
  <c r="AR383" i="21"/>
  <c r="AR478" i="21" s="1"/>
  <c r="AR387" i="21"/>
  <c r="AR482" i="21" s="1"/>
  <c r="AQ503" i="22"/>
  <c r="AQ566" i="22" s="1"/>
  <c r="AQ439" i="22"/>
  <c r="AQ424" i="22"/>
  <c r="AQ471" i="22"/>
  <c r="AQ534" i="22" s="1"/>
  <c r="AQ456" i="22"/>
  <c r="AQ519" i="22" s="1"/>
  <c r="AQ440" i="22"/>
  <c r="AQ402" i="22"/>
  <c r="AQ466" i="22" s="1"/>
  <c r="BI417" i="8"/>
  <c r="BH392" i="8"/>
  <c r="BH424" i="8" s="1"/>
  <c r="AQ384" i="22"/>
  <c r="AQ416" i="22" s="1"/>
  <c r="AQ382" i="22"/>
  <c r="AQ446" i="22" s="1"/>
  <c r="AQ388" i="22"/>
  <c r="AQ452" i="22" s="1"/>
  <c r="AQ399" i="22"/>
  <c r="AQ463" i="22" s="1"/>
  <c r="AR346" i="22"/>
  <c r="AR380" i="22" s="1"/>
  <c r="AS280" i="22" s="1"/>
  <c r="AQ539" i="22"/>
  <c r="AR345" i="22"/>
  <c r="AR379" i="22" s="1"/>
  <c r="AS279" i="22" s="1"/>
  <c r="AQ569" i="22"/>
  <c r="AR344" i="22"/>
  <c r="AR378" i="22" s="1"/>
  <c r="AS278" i="22" s="1"/>
  <c r="AQ568" i="22"/>
  <c r="AR342" i="22"/>
  <c r="AR376" i="22" s="1"/>
  <c r="AS276" i="22" s="1"/>
  <c r="AQ535" i="22"/>
  <c r="AR341" i="22"/>
  <c r="AR375" i="22" s="1"/>
  <c r="AS275" i="22" s="1"/>
  <c r="AQ565" i="22"/>
  <c r="AR340" i="22"/>
  <c r="AR374" i="22" s="1"/>
  <c r="AS274" i="22" s="1"/>
  <c r="AQ564" i="22"/>
  <c r="AR330" i="22"/>
  <c r="AR364" i="22" s="1"/>
  <c r="AS264" i="22" s="1"/>
  <c r="AR329" i="22"/>
  <c r="AR363" i="22" s="1"/>
  <c r="AS263" i="22" s="1"/>
  <c r="AQ553" i="22"/>
  <c r="AR328" i="22"/>
  <c r="AR362" i="22" s="1"/>
  <c r="AS262" i="22" s="1"/>
  <c r="AQ552" i="22"/>
  <c r="AR326" i="22"/>
  <c r="AR360" i="22" s="1"/>
  <c r="AS260" i="22" s="1"/>
  <c r="AQ550" i="22"/>
  <c r="AR325" i="22"/>
  <c r="AR359" i="22" s="1"/>
  <c r="AS259" i="22" s="1"/>
  <c r="AR324" i="22"/>
  <c r="AR358" i="22" s="1"/>
  <c r="AS258" i="22" s="1"/>
  <c r="AQ517" i="22"/>
  <c r="AR283" i="22"/>
  <c r="AR284" i="22"/>
  <c r="AR285" i="22"/>
  <c r="AR287" i="22"/>
  <c r="AR288" i="22"/>
  <c r="AR289" i="22"/>
  <c r="AR305" i="22"/>
  <c r="AR304" i="22"/>
  <c r="AR303" i="22"/>
  <c r="AR301" i="22"/>
  <c r="AR300" i="22"/>
  <c r="AR299" i="22"/>
  <c r="AS298" i="21"/>
  <c r="AS299" i="21"/>
  <c r="AS300" i="21"/>
  <c r="AS302" i="21"/>
  <c r="AS303" i="21"/>
  <c r="AS304" i="21"/>
  <c r="AS282" i="21"/>
  <c r="AS283" i="21"/>
  <c r="AS284" i="21"/>
  <c r="AS286" i="21"/>
  <c r="AS287" i="21"/>
  <c r="AS288" i="21"/>
  <c r="AS329" i="21"/>
  <c r="AS363" i="21" s="1"/>
  <c r="AT263" i="21" s="1"/>
  <c r="AR522" i="21"/>
  <c r="AS328" i="21"/>
  <c r="AS362" i="21" s="1"/>
  <c r="AT262" i="21" s="1"/>
  <c r="AR521" i="21"/>
  <c r="AS327" i="21"/>
  <c r="AS361" i="21" s="1"/>
  <c r="AT261" i="21" s="1"/>
  <c r="AR551" i="21"/>
  <c r="AS325" i="21"/>
  <c r="AS359" i="21" s="1"/>
  <c r="AT259" i="21" s="1"/>
  <c r="AR549" i="21"/>
  <c r="AS324" i="21"/>
  <c r="AS358" i="21" s="1"/>
  <c r="AT258" i="21" s="1"/>
  <c r="AR548" i="21"/>
  <c r="AS323" i="21"/>
  <c r="AS357" i="21" s="1"/>
  <c r="AT257" i="21" s="1"/>
  <c r="AR547" i="21"/>
  <c r="AT347" i="21"/>
  <c r="AU247" i="21" s="1"/>
  <c r="AT379" i="21"/>
  <c r="AT346" i="21"/>
  <c r="AU246" i="21" s="1"/>
  <c r="AT378" i="21"/>
  <c r="AT345" i="21"/>
  <c r="AU245" i="21" s="1"/>
  <c r="AT377" i="21"/>
  <c r="AT343" i="21"/>
  <c r="AU243" i="21" s="1"/>
  <c r="AT375" i="21"/>
  <c r="AT342" i="21"/>
  <c r="AU242" i="21" s="1"/>
  <c r="AT374" i="21"/>
  <c r="AT341" i="21"/>
  <c r="AU241" i="21" s="1"/>
  <c r="AT373" i="21"/>
  <c r="BH549" i="8"/>
  <c r="BL384" i="8"/>
  <c r="BL479" i="8" s="1"/>
  <c r="BL542" i="8" s="1"/>
  <c r="BI395" i="8"/>
  <c r="BI427" i="8" s="1"/>
  <c r="BI449" i="8"/>
  <c r="BI512" i="8" s="1"/>
  <c r="BG376" i="8"/>
  <c r="BG408" i="8" s="1"/>
  <c r="BM404" i="8"/>
  <c r="BN338" i="8"/>
  <c r="BN372" i="8" s="1"/>
  <c r="BM460" i="8"/>
  <c r="BM523" i="8" s="1"/>
  <c r="BJ385" i="8"/>
  <c r="BJ417" i="8" s="1"/>
  <c r="BF408" i="8"/>
  <c r="BM491" i="8"/>
  <c r="BM554" i="8" s="1"/>
  <c r="BL499" i="8"/>
  <c r="BL562" i="8" s="1"/>
  <c r="BL436" i="8"/>
  <c r="BL468" i="8"/>
  <c r="BL531" i="8" s="1"/>
  <c r="BF471" i="8"/>
  <c r="BF534" i="8" s="1"/>
  <c r="BG375" i="8"/>
  <c r="BG470" i="8" s="1"/>
  <c r="BG533" i="8" s="1"/>
  <c r="BG377" i="8"/>
  <c r="BG409" i="8" s="1"/>
  <c r="BL419" i="8"/>
  <c r="BL482" i="8"/>
  <c r="BL545" i="8" s="1"/>
  <c r="BL451" i="8"/>
  <c r="BL514" i="8" s="1"/>
  <c r="BK411" i="8"/>
  <c r="BK474" i="8"/>
  <c r="BK537" i="8" s="1"/>
  <c r="BK443" i="8"/>
  <c r="BK506" i="8" s="1"/>
  <c r="BJ431" i="8"/>
  <c r="BJ494" i="8"/>
  <c r="BJ557" i="8" s="1"/>
  <c r="BJ463" i="8"/>
  <c r="BJ526" i="8" s="1"/>
  <c r="BJ425" i="8"/>
  <c r="BJ488" i="8"/>
  <c r="BJ551" i="8" s="1"/>
  <c r="BJ457" i="8"/>
  <c r="BJ520" i="8" s="1"/>
  <c r="BL380" i="8"/>
  <c r="BK403" i="8"/>
  <c r="BM281" i="8"/>
  <c r="BL294" i="8"/>
  <c r="BE331" i="8"/>
  <c r="BE365" i="8" s="1"/>
  <c r="BF265" i="8" s="1"/>
  <c r="BF298" i="8" s="1"/>
  <c r="BH309" i="8"/>
  <c r="BH343" i="8" s="1"/>
  <c r="BI243" i="8" s="1"/>
  <c r="BG317" i="8"/>
  <c r="BG351" i="8" s="1"/>
  <c r="BH251" i="8" s="1"/>
  <c r="BH278" i="8"/>
  <c r="BM280" i="8"/>
  <c r="BK393" i="8"/>
  <c r="BK333" i="8"/>
  <c r="BK367" i="8" s="1"/>
  <c r="BL267" i="8" s="1"/>
  <c r="BH277" i="8"/>
  <c r="BK286" i="8"/>
  <c r="BJ325" i="8"/>
  <c r="BJ359" i="8" s="1"/>
  <c r="BK259" i="8" s="1"/>
  <c r="BI282" i="8"/>
  <c r="BI326" i="8"/>
  <c r="BI360" i="8" s="1"/>
  <c r="BJ260" i="8" s="1"/>
  <c r="BJ296" i="8"/>
  <c r="BN330" i="8"/>
  <c r="BN364" i="8" s="1"/>
  <c r="BM285" i="8"/>
  <c r="BM321" i="8"/>
  <c r="BM355" i="8" s="1"/>
  <c r="BN255" i="8" s="1"/>
  <c r="BN288" i="8" s="1"/>
  <c r="BL304" i="8"/>
  <c r="BK335" i="8"/>
  <c r="BK369" i="8" s="1"/>
  <c r="BL269" i="8" s="1"/>
  <c r="BI391" i="8"/>
  <c r="BF383" i="8"/>
  <c r="BJ322" i="8"/>
  <c r="BJ356" i="8" s="1"/>
  <c r="BK256" i="8" s="1"/>
  <c r="BJ290" i="8"/>
  <c r="AR449" i="21" l="1"/>
  <c r="AR480" i="21"/>
  <c r="AR497" i="21"/>
  <c r="AR560" i="21" s="1"/>
  <c r="BH413" i="8"/>
  <c r="AR415" i="21"/>
  <c r="AR447" i="21"/>
  <c r="AR510" i="21" s="1"/>
  <c r="AR466" i="21"/>
  <c r="AR529" i="21" s="1"/>
  <c r="AR430" i="21"/>
  <c r="AR462" i="21"/>
  <c r="AR525" i="21" s="1"/>
  <c r="AR431" i="21"/>
  <c r="AR463" i="21"/>
  <c r="AR526" i="21" s="1"/>
  <c r="BL411" i="8"/>
  <c r="BI484" i="8"/>
  <c r="BI547" i="8" s="1"/>
  <c r="BI421" i="8"/>
  <c r="BH445" i="8"/>
  <c r="BH508" i="8" s="1"/>
  <c r="AR418" i="21"/>
  <c r="AR433" i="21"/>
  <c r="AR450" i="21"/>
  <c r="AR513" i="21" s="1"/>
  <c r="AR465" i="21"/>
  <c r="AR528" i="21" s="1"/>
  <c r="AR492" i="21"/>
  <c r="AR555" i="21" s="1"/>
  <c r="AR413" i="21"/>
  <c r="AQ436" i="22"/>
  <c r="AQ499" i="22"/>
  <c r="AQ562" i="22" s="1"/>
  <c r="AQ435" i="22"/>
  <c r="AQ483" i="22"/>
  <c r="AQ546" i="22" s="1"/>
  <c r="AR445" i="21"/>
  <c r="AR508" i="21" s="1"/>
  <c r="AR429" i="21"/>
  <c r="AQ447" i="22"/>
  <c r="AQ510" i="22" s="1"/>
  <c r="BI490" i="8"/>
  <c r="BI553" i="8" s="1"/>
  <c r="AQ415" i="22"/>
  <c r="BL474" i="8"/>
  <c r="BL537" i="8" s="1"/>
  <c r="AQ467" i="22"/>
  <c r="AQ530" i="22" s="1"/>
  <c r="AQ430" i="22"/>
  <c r="AQ462" i="22"/>
  <c r="AQ525" i="22" s="1"/>
  <c r="AQ482" i="22"/>
  <c r="AQ545" i="22" s="1"/>
  <c r="AR446" i="21"/>
  <c r="AR509" i="21" s="1"/>
  <c r="AR477" i="21"/>
  <c r="AR540" i="21" s="1"/>
  <c r="BN404" i="8"/>
  <c r="BN468" i="8" s="1"/>
  <c r="AS395" i="21"/>
  <c r="AS459" i="21" s="1"/>
  <c r="AR419" i="21"/>
  <c r="AQ464" i="22"/>
  <c r="AQ527" i="22" s="1"/>
  <c r="AQ419" i="22"/>
  <c r="AR391" i="22"/>
  <c r="AR486" i="22" s="1"/>
  <c r="AS391" i="21"/>
  <c r="AS486" i="21" s="1"/>
  <c r="AQ432" i="22"/>
  <c r="AQ477" i="22"/>
  <c r="AQ540" i="22" s="1"/>
  <c r="AS393" i="21"/>
  <c r="AS457" i="21" s="1"/>
  <c r="AR394" i="22"/>
  <c r="AR458" i="22" s="1"/>
  <c r="AR412" i="22"/>
  <c r="AR476" i="22" s="1"/>
  <c r="BJ391" i="8"/>
  <c r="BJ423" i="8" s="1"/>
  <c r="AS389" i="21"/>
  <c r="AS484" i="21" s="1"/>
  <c r="AR390" i="22"/>
  <c r="AR422" i="22" s="1"/>
  <c r="AQ418" i="22"/>
  <c r="AQ450" i="22"/>
  <c r="AQ513" i="22" s="1"/>
  <c r="AR435" i="21"/>
  <c r="AR395" i="22"/>
  <c r="AR490" i="22" s="1"/>
  <c r="AR406" i="22"/>
  <c r="AR470" i="22" s="1"/>
  <c r="BI459" i="8"/>
  <c r="BI522" i="8" s="1"/>
  <c r="AS390" i="21"/>
  <c r="AS422" i="21" s="1"/>
  <c r="AS394" i="21"/>
  <c r="AS426" i="21" s="1"/>
  <c r="AR408" i="22"/>
  <c r="AR503" i="22" s="1"/>
  <c r="AR396" i="22"/>
  <c r="AR491" i="22" s="1"/>
  <c r="AR451" i="21"/>
  <c r="AR514" i="21" s="1"/>
  <c r="AR467" i="21"/>
  <c r="AR530" i="21" s="1"/>
  <c r="BK399" i="8"/>
  <c r="BK463" i="8" s="1"/>
  <c r="BK526" i="8" s="1"/>
  <c r="BG471" i="8"/>
  <c r="BG534" i="8" s="1"/>
  <c r="BH487" i="8"/>
  <c r="BH550" i="8" s="1"/>
  <c r="BL416" i="8"/>
  <c r="BL448" i="8"/>
  <c r="BL511" i="8" s="1"/>
  <c r="BH456" i="8"/>
  <c r="BH519" i="8" s="1"/>
  <c r="BG440" i="8"/>
  <c r="BG503" i="8" s="1"/>
  <c r="AQ434" i="22"/>
  <c r="AQ494" i="22"/>
  <c r="AQ557" i="22" s="1"/>
  <c r="AQ497" i="22"/>
  <c r="AQ560" i="22" s="1"/>
  <c r="AR410" i="22"/>
  <c r="AR442" i="22" s="1"/>
  <c r="AQ448" i="22"/>
  <c r="AQ511" i="22" s="1"/>
  <c r="AQ479" i="22"/>
  <c r="AQ542" i="22" s="1"/>
  <c r="AQ431" i="22"/>
  <c r="AQ420" i="22"/>
  <c r="AQ414" i="22"/>
  <c r="AR411" i="22"/>
  <c r="AR475" i="22" s="1"/>
  <c r="AR392" i="22"/>
  <c r="AR487" i="22" s="1"/>
  <c r="AR407" i="22"/>
  <c r="AR471" i="22" s="1"/>
  <c r="AT290" i="21"/>
  <c r="AT291" i="21"/>
  <c r="AT292" i="21"/>
  <c r="AT294" i="21"/>
  <c r="AT295" i="21"/>
  <c r="AT296" i="21"/>
  <c r="AS321" i="21"/>
  <c r="AS355" i="21" s="1"/>
  <c r="AT255" i="21" s="1"/>
  <c r="AR545" i="21"/>
  <c r="AS320" i="21"/>
  <c r="AS354" i="21" s="1"/>
  <c r="AT254" i="21" s="1"/>
  <c r="AR544" i="21"/>
  <c r="AS319" i="21"/>
  <c r="AS353" i="21" s="1"/>
  <c r="AT253" i="21" s="1"/>
  <c r="AR512" i="21"/>
  <c r="AR543" i="21"/>
  <c r="AS317" i="21"/>
  <c r="AS351" i="21" s="1"/>
  <c r="AT251" i="21" s="1"/>
  <c r="AR541" i="21"/>
  <c r="AS316" i="21"/>
  <c r="AS350" i="21" s="1"/>
  <c r="AT250" i="21" s="1"/>
  <c r="AS315" i="21"/>
  <c r="AS349" i="21" s="1"/>
  <c r="AT249" i="21" s="1"/>
  <c r="AR539" i="21"/>
  <c r="AS337" i="21"/>
  <c r="AS371" i="21" s="1"/>
  <c r="AT271" i="21" s="1"/>
  <c r="AR561" i="21"/>
  <c r="AS336" i="21"/>
  <c r="AS370" i="21" s="1"/>
  <c r="AT270" i="21" s="1"/>
  <c r="AS335" i="21"/>
  <c r="AS369" i="21" s="1"/>
  <c r="AT269" i="21" s="1"/>
  <c r="AR559" i="21"/>
  <c r="AS333" i="21"/>
  <c r="AS367" i="21" s="1"/>
  <c r="AT267" i="21" s="1"/>
  <c r="AR557" i="21"/>
  <c r="AS332" i="21"/>
  <c r="AS366" i="21" s="1"/>
  <c r="AT266" i="21" s="1"/>
  <c r="AR556" i="21"/>
  <c r="AS331" i="21"/>
  <c r="AS365" i="21" s="1"/>
  <c r="AT265" i="21" s="1"/>
  <c r="AR524" i="21"/>
  <c r="AR332" i="22"/>
  <c r="AR366" i="22" s="1"/>
  <c r="AS266" i="22" s="1"/>
  <c r="AQ556" i="22"/>
  <c r="AR333" i="22"/>
  <c r="AR367" i="22" s="1"/>
  <c r="AS267" i="22" s="1"/>
  <c r="AQ526" i="22"/>
  <c r="AR334" i="22"/>
  <c r="AR368" i="22" s="1"/>
  <c r="AS268" i="22" s="1"/>
  <c r="AQ558" i="22"/>
  <c r="AR336" i="22"/>
  <c r="AR370" i="22" s="1"/>
  <c r="AS270" i="22" s="1"/>
  <c r="AQ529" i="22"/>
  <c r="AR337" i="22"/>
  <c r="AR371" i="22" s="1"/>
  <c r="AS271" i="22" s="1"/>
  <c r="AQ561" i="22"/>
  <c r="AR338" i="22"/>
  <c r="AR372" i="22" s="1"/>
  <c r="AS272" i="22" s="1"/>
  <c r="AQ531" i="22"/>
  <c r="AR322" i="22"/>
  <c r="AR356" i="22" s="1"/>
  <c r="AS256" i="22" s="1"/>
  <c r="AQ515" i="22"/>
  <c r="AR321" i="22"/>
  <c r="AR355" i="22" s="1"/>
  <c r="AS255" i="22" s="1"/>
  <c r="AQ514" i="22"/>
  <c r="AR320" i="22"/>
  <c r="AR354" i="22" s="1"/>
  <c r="AS254" i="22" s="1"/>
  <c r="AQ544" i="22"/>
  <c r="AR318" i="22"/>
  <c r="AR352" i="22" s="1"/>
  <c r="AS252" i="22" s="1"/>
  <c r="AR317" i="22"/>
  <c r="AR351" i="22" s="1"/>
  <c r="AS251" i="22" s="1"/>
  <c r="AQ541" i="22"/>
  <c r="AR316" i="22"/>
  <c r="AR350" i="22" s="1"/>
  <c r="AS250" i="22" s="1"/>
  <c r="AQ509" i="22"/>
  <c r="AS291" i="22"/>
  <c r="AS292" i="22"/>
  <c r="AS293" i="22"/>
  <c r="AS295" i="22"/>
  <c r="AS296" i="22"/>
  <c r="AS297" i="22"/>
  <c r="AS307" i="22"/>
  <c r="AS308" i="22"/>
  <c r="AS309" i="22"/>
  <c r="AS311" i="22"/>
  <c r="AS312" i="22"/>
  <c r="AS313" i="22"/>
  <c r="AT468" i="21"/>
  <c r="AT437" i="21"/>
  <c r="AT405" i="21"/>
  <c r="AU274" i="21"/>
  <c r="AT469" i="21"/>
  <c r="AT438" i="21"/>
  <c r="AT406" i="21"/>
  <c r="AU275" i="21"/>
  <c r="AT470" i="21"/>
  <c r="AT439" i="21"/>
  <c r="AT407" i="21"/>
  <c r="AU276" i="21"/>
  <c r="AT472" i="21"/>
  <c r="AT441" i="21"/>
  <c r="AT409" i="21"/>
  <c r="AU278" i="21"/>
  <c r="AT473" i="21"/>
  <c r="AT442" i="21"/>
  <c r="AT410" i="21"/>
  <c r="AU279" i="21"/>
  <c r="AT474" i="21"/>
  <c r="AT443" i="21"/>
  <c r="AT411" i="21"/>
  <c r="AU280" i="21"/>
  <c r="BH375" i="8"/>
  <c r="BH407" i="8" s="1"/>
  <c r="BJ449" i="8"/>
  <c r="BJ512" i="8" s="1"/>
  <c r="BJ480" i="8"/>
  <c r="BJ543" i="8" s="1"/>
  <c r="BJ388" i="8"/>
  <c r="BJ420" i="8" s="1"/>
  <c r="BK401" i="8"/>
  <c r="BK433" i="8" s="1"/>
  <c r="BE397" i="8"/>
  <c r="BE461" i="8" s="1"/>
  <c r="BE524" i="8" s="1"/>
  <c r="BG472" i="8"/>
  <c r="BG535" i="8" s="1"/>
  <c r="BG441" i="8"/>
  <c r="BG504" i="8" s="1"/>
  <c r="BM387" i="8"/>
  <c r="BM482" i="8" s="1"/>
  <c r="BM545" i="8" s="1"/>
  <c r="BM468" i="8"/>
  <c r="BM531" i="8" s="1"/>
  <c r="BM436" i="8"/>
  <c r="BM499" i="8"/>
  <c r="BM562" i="8" s="1"/>
  <c r="BL506" i="8"/>
  <c r="BG407" i="8"/>
  <c r="BG439" i="8"/>
  <c r="BG502" i="8" s="1"/>
  <c r="BK425" i="8"/>
  <c r="BK488" i="8"/>
  <c r="BK551" i="8" s="1"/>
  <c r="BK457" i="8"/>
  <c r="BK520" i="8" s="1"/>
  <c r="BF415" i="8"/>
  <c r="BF447" i="8"/>
  <c r="BF510" i="8" s="1"/>
  <c r="BF478" i="8"/>
  <c r="BF541" i="8" s="1"/>
  <c r="BI423" i="8"/>
  <c r="BI486" i="8"/>
  <c r="BI549" i="8" s="1"/>
  <c r="BI455" i="8"/>
  <c r="BI518" i="8" s="1"/>
  <c r="BL412" i="8"/>
  <c r="BL475" i="8"/>
  <c r="BL538" i="8" s="1"/>
  <c r="BL444" i="8"/>
  <c r="BL507" i="8" s="1"/>
  <c r="BK435" i="8"/>
  <c r="BK498" i="8"/>
  <c r="BK561" i="8" s="1"/>
  <c r="BK467" i="8"/>
  <c r="BK530" i="8" s="1"/>
  <c r="BI392" i="8"/>
  <c r="BN396" i="8"/>
  <c r="BH310" i="8"/>
  <c r="BH344" i="8" s="1"/>
  <c r="BI244" i="8" s="1"/>
  <c r="BL337" i="8"/>
  <c r="BL371" i="8" s="1"/>
  <c r="BM271" i="8" s="1"/>
  <c r="BM304" i="8" s="1"/>
  <c r="BM318" i="8"/>
  <c r="BM352" i="8" s="1"/>
  <c r="BN252" i="8" s="1"/>
  <c r="BN285" i="8" s="1"/>
  <c r="BN321" i="8"/>
  <c r="BN355" i="8" s="1"/>
  <c r="BM313" i="8"/>
  <c r="BM347" i="8" s="1"/>
  <c r="BN247" i="8" s="1"/>
  <c r="BN280" i="8" s="1"/>
  <c r="BI276" i="8"/>
  <c r="BL327" i="8"/>
  <c r="BL361" i="8" s="1"/>
  <c r="BM261" i="8" s="1"/>
  <c r="BM294" i="8" s="1"/>
  <c r="BL302" i="8"/>
  <c r="BH311" i="8"/>
  <c r="BH345" i="8" s="1"/>
  <c r="BI245" i="8" s="1"/>
  <c r="BI278" i="8" s="1"/>
  <c r="BH284" i="8"/>
  <c r="BI315" i="8"/>
  <c r="BI349" i="8" s="1"/>
  <c r="BJ249" i="8" s="1"/>
  <c r="BK292" i="8"/>
  <c r="BM314" i="8"/>
  <c r="BM348" i="8" s="1"/>
  <c r="BN248" i="8" s="1"/>
  <c r="BN281" i="8" s="1"/>
  <c r="BL300" i="8"/>
  <c r="BG383" i="8"/>
  <c r="BJ329" i="8"/>
  <c r="BJ363" i="8" s="1"/>
  <c r="BK263" i="8" s="1"/>
  <c r="BJ293" i="8"/>
  <c r="BF331" i="8"/>
  <c r="BF365" i="8" s="1"/>
  <c r="BG265" i="8" s="1"/>
  <c r="BG298" i="8" s="1"/>
  <c r="BJ323" i="8"/>
  <c r="BJ357" i="8" s="1"/>
  <c r="BK257" i="8" s="1"/>
  <c r="BK289" i="8"/>
  <c r="BK319" i="8"/>
  <c r="BK353" i="8" s="1"/>
  <c r="BL253" i="8" s="1"/>
  <c r="BL286" i="8" s="1"/>
  <c r="AS427" i="21" l="1"/>
  <c r="BJ486" i="8"/>
  <c r="BN499" i="8"/>
  <c r="BN436" i="8"/>
  <c r="BJ455" i="8"/>
  <c r="AR428" i="22"/>
  <c r="AR460" i="22"/>
  <c r="AR507" i="22"/>
  <c r="AR570" i="22" s="1"/>
  <c r="AS488" i="21"/>
  <c r="AS551" i="21" s="1"/>
  <c r="AS490" i="21"/>
  <c r="AS553" i="21" s="1"/>
  <c r="AS458" i="21"/>
  <c r="AS521" i="21" s="1"/>
  <c r="BK494" i="8"/>
  <c r="BK557" i="8" s="1"/>
  <c r="BK431" i="8"/>
  <c r="AS423" i="21"/>
  <c r="AS455" i="21"/>
  <c r="AS518" i="21" s="1"/>
  <c r="AR423" i="22"/>
  <c r="AR455" i="22"/>
  <c r="AR518" i="22" s="1"/>
  <c r="AR444" i="22"/>
  <c r="AR489" i="22"/>
  <c r="AR552" i="22" s="1"/>
  <c r="AR426" i="22"/>
  <c r="AR454" i="22"/>
  <c r="AR517" i="22" s="1"/>
  <c r="AR474" i="22"/>
  <c r="AR537" i="22" s="1"/>
  <c r="AR505" i="22"/>
  <c r="AR568" i="22" s="1"/>
  <c r="AR440" i="22"/>
  <c r="AR485" i="22"/>
  <c r="AR548" i="22" s="1"/>
  <c r="AR472" i="22"/>
  <c r="AR535" i="22" s="1"/>
  <c r="AR502" i="22"/>
  <c r="AR565" i="22" s="1"/>
  <c r="AR438" i="22"/>
  <c r="AR501" i="22"/>
  <c r="AR564" i="22" s="1"/>
  <c r="AS453" i="21"/>
  <c r="AS516" i="21" s="1"/>
  <c r="AS421" i="21"/>
  <c r="AS399" i="21"/>
  <c r="AS494" i="21" s="1"/>
  <c r="AR439" i="22"/>
  <c r="AS454" i="21"/>
  <c r="AS517" i="21" s="1"/>
  <c r="AR424" i="22"/>
  <c r="AS485" i="21"/>
  <c r="AS548" i="21" s="1"/>
  <c r="AR456" i="22"/>
  <c r="AR519" i="22" s="1"/>
  <c r="AR383" i="22"/>
  <c r="AR447" i="22" s="1"/>
  <c r="AS425" i="21"/>
  <c r="AS398" i="21"/>
  <c r="AS462" i="21" s="1"/>
  <c r="BJ395" i="8"/>
  <c r="BJ427" i="8" s="1"/>
  <c r="AS489" i="21"/>
  <c r="AS552" i="21" s="1"/>
  <c r="AR402" i="22"/>
  <c r="AR497" i="22" s="1"/>
  <c r="AS382" i="21"/>
  <c r="AS446" i="21" s="1"/>
  <c r="AS402" i="21"/>
  <c r="AS434" i="21" s="1"/>
  <c r="AR427" i="22"/>
  <c r="AR459" i="22"/>
  <c r="AR522" i="22" s="1"/>
  <c r="AS387" i="21"/>
  <c r="AS419" i="21" s="1"/>
  <c r="AS383" i="21"/>
  <c r="AS415" i="21" s="1"/>
  <c r="AS403" i="21"/>
  <c r="AS435" i="21" s="1"/>
  <c r="AR398" i="22"/>
  <c r="AR493" i="22" s="1"/>
  <c r="AS386" i="21"/>
  <c r="AS481" i="21" s="1"/>
  <c r="AR388" i="22"/>
  <c r="AR420" i="22" s="1"/>
  <c r="AS397" i="21"/>
  <c r="AS429" i="21" s="1"/>
  <c r="AS401" i="21"/>
  <c r="AS465" i="21" s="1"/>
  <c r="AS381" i="21"/>
  <c r="AS476" i="21" s="1"/>
  <c r="AS385" i="21"/>
  <c r="AS417" i="21" s="1"/>
  <c r="BJ483" i="8"/>
  <c r="BJ546" i="8" s="1"/>
  <c r="BF397" i="8"/>
  <c r="BF429" i="8" s="1"/>
  <c r="BJ452" i="8"/>
  <c r="BJ515" i="8" s="1"/>
  <c r="AR386" i="22"/>
  <c r="AR481" i="22" s="1"/>
  <c r="BM380" i="8"/>
  <c r="BM444" i="8" s="1"/>
  <c r="BM507" i="8" s="1"/>
  <c r="BH439" i="8"/>
  <c r="BH502" i="8" s="1"/>
  <c r="BH470" i="8"/>
  <c r="BH533" i="8" s="1"/>
  <c r="AR443" i="22"/>
  <c r="AR384" i="22"/>
  <c r="AR479" i="22" s="1"/>
  <c r="AR506" i="22"/>
  <c r="AR569" i="22" s="1"/>
  <c r="AR382" i="22"/>
  <c r="AR446" i="22" s="1"/>
  <c r="BK465" i="8"/>
  <c r="BK528" i="8" s="1"/>
  <c r="BL403" i="8"/>
  <c r="BL435" i="8" s="1"/>
  <c r="BE429" i="8"/>
  <c r="BE492" i="8"/>
  <c r="BE555" i="8" s="1"/>
  <c r="BK496" i="8"/>
  <c r="BK559" i="8" s="1"/>
  <c r="AR399" i="22"/>
  <c r="AR463" i="22" s="1"/>
  <c r="AR403" i="22"/>
  <c r="AR498" i="22" s="1"/>
  <c r="AR387" i="22"/>
  <c r="AR482" i="22" s="1"/>
  <c r="AR404" i="22"/>
  <c r="AR468" i="22" s="1"/>
  <c r="AR400" i="22"/>
  <c r="AR432" i="22" s="1"/>
  <c r="AS346" i="22"/>
  <c r="AS380" i="22" s="1"/>
  <c r="AT280" i="22" s="1"/>
  <c r="AR539" i="22"/>
  <c r="AS345" i="22"/>
  <c r="AS379" i="22" s="1"/>
  <c r="AT279" i="22" s="1"/>
  <c r="AR538" i="22"/>
  <c r="AS344" i="22"/>
  <c r="AS378" i="22" s="1"/>
  <c r="AT278" i="22" s="1"/>
  <c r="AS342" i="22"/>
  <c r="AS376" i="22" s="1"/>
  <c r="AT276" i="22" s="1"/>
  <c r="AR566" i="22"/>
  <c r="AS341" i="22"/>
  <c r="AS375" i="22" s="1"/>
  <c r="AT275" i="22" s="1"/>
  <c r="AR534" i="22"/>
  <c r="AS340" i="22"/>
  <c r="AS374" i="22" s="1"/>
  <c r="AT274" i="22" s="1"/>
  <c r="AR533" i="22"/>
  <c r="AS330" i="22"/>
  <c r="AS364" i="22" s="1"/>
  <c r="AT264" i="22" s="1"/>
  <c r="AR523" i="22"/>
  <c r="AR554" i="22"/>
  <c r="AS329" i="22"/>
  <c r="AS363" i="22" s="1"/>
  <c r="AT263" i="22" s="1"/>
  <c r="AR553" i="22"/>
  <c r="AS328" i="22"/>
  <c r="AS362" i="22" s="1"/>
  <c r="AT262" i="22" s="1"/>
  <c r="AR521" i="22"/>
  <c r="AS326" i="22"/>
  <c r="AS360" i="22" s="1"/>
  <c r="AT260" i="22" s="1"/>
  <c r="AR550" i="22"/>
  <c r="AS325" i="22"/>
  <c r="AS359" i="22" s="1"/>
  <c r="AT259" i="22" s="1"/>
  <c r="AR549" i="22"/>
  <c r="AS324" i="22"/>
  <c r="AS358" i="22" s="1"/>
  <c r="AT258" i="22" s="1"/>
  <c r="AS283" i="22"/>
  <c r="AS284" i="22"/>
  <c r="AS285" i="22"/>
  <c r="AS287" i="22"/>
  <c r="AS288" i="22"/>
  <c r="AS289" i="22"/>
  <c r="AS305" i="22"/>
  <c r="AS304" i="22"/>
  <c r="AS303" i="22"/>
  <c r="AS301" i="22"/>
  <c r="AS300" i="22"/>
  <c r="AS299" i="22"/>
  <c r="AT298" i="21"/>
  <c r="AT299" i="21"/>
  <c r="AT300" i="21"/>
  <c r="AT302" i="21"/>
  <c r="AT303" i="21"/>
  <c r="AT304" i="21"/>
  <c r="AT282" i="21"/>
  <c r="AT283" i="21"/>
  <c r="AT284" i="21"/>
  <c r="AT286" i="21"/>
  <c r="AT287" i="21"/>
  <c r="AT288" i="21"/>
  <c r="AT329" i="21"/>
  <c r="AT363" i="21" s="1"/>
  <c r="AU263" i="21" s="1"/>
  <c r="AS522" i="21"/>
  <c r="AT328" i="21"/>
  <c r="AT362" i="21" s="1"/>
  <c r="AU262" i="21" s="1"/>
  <c r="AT327" i="21"/>
  <c r="AT361" i="21" s="1"/>
  <c r="AU261" i="21" s="1"/>
  <c r="AS520" i="21"/>
  <c r="AT325" i="21"/>
  <c r="AT359" i="21" s="1"/>
  <c r="AU259" i="21" s="1"/>
  <c r="AS549" i="21"/>
  <c r="AT324" i="21"/>
  <c r="AT358" i="21" s="1"/>
  <c r="AU258" i="21" s="1"/>
  <c r="AT323" i="21"/>
  <c r="AT357" i="21" s="1"/>
  <c r="AU257" i="21" s="1"/>
  <c r="AS547" i="21"/>
  <c r="AU313" i="21"/>
  <c r="AT506" i="21"/>
  <c r="AT537" i="21"/>
  <c r="AU312" i="21"/>
  <c r="AT505" i="21"/>
  <c r="AT536" i="21"/>
  <c r="AU311" i="21"/>
  <c r="AT504" i="21"/>
  <c r="AT535" i="21"/>
  <c r="AU309" i="21"/>
  <c r="AT502" i="21"/>
  <c r="AT533" i="21"/>
  <c r="AU308" i="21"/>
  <c r="AT501" i="21"/>
  <c r="AT532" i="21"/>
  <c r="AU307" i="21"/>
  <c r="AT500" i="21"/>
  <c r="AT531" i="21"/>
  <c r="BM379" i="8"/>
  <c r="BM411" i="8" s="1"/>
  <c r="BM451" i="8"/>
  <c r="BM514" i="8" s="1"/>
  <c r="BJ518" i="8"/>
  <c r="BM384" i="8"/>
  <c r="BM448" i="8" s="1"/>
  <c r="BM511" i="8" s="1"/>
  <c r="BM419" i="8"/>
  <c r="BJ549" i="8"/>
  <c r="BL393" i="8"/>
  <c r="BL488" i="8" s="1"/>
  <c r="BL551" i="8" s="1"/>
  <c r="BJ389" i="8"/>
  <c r="BJ421" i="8" s="1"/>
  <c r="BN531" i="8"/>
  <c r="BH376" i="8"/>
  <c r="BH471" i="8" s="1"/>
  <c r="BH534" i="8" s="1"/>
  <c r="BH377" i="8"/>
  <c r="BH409" i="8" s="1"/>
  <c r="BN562" i="8"/>
  <c r="BN387" i="8"/>
  <c r="BN419" i="8" s="1"/>
  <c r="BI424" i="8"/>
  <c r="BI456" i="8"/>
  <c r="BI519" i="8" s="1"/>
  <c r="BI487" i="8"/>
  <c r="BI550" i="8" s="1"/>
  <c r="BN428" i="8"/>
  <c r="BN491" i="8"/>
  <c r="BN554" i="8" s="1"/>
  <c r="BN460" i="8"/>
  <c r="BN523" i="8" s="1"/>
  <c r="BG415" i="8"/>
  <c r="BG478" i="8"/>
  <c r="BG541" i="8" s="1"/>
  <c r="BG447" i="8"/>
  <c r="BG510" i="8" s="1"/>
  <c r="BI381" i="8"/>
  <c r="BL319" i="8"/>
  <c r="BL353" i="8" s="1"/>
  <c r="BM253" i="8" s="1"/>
  <c r="BL335" i="8"/>
  <c r="BL369" i="8" s="1"/>
  <c r="BM269" i="8" s="1"/>
  <c r="BI309" i="8"/>
  <c r="BI343" i="8" s="1"/>
  <c r="BJ243" i="8" s="1"/>
  <c r="BJ276" i="8" s="1"/>
  <c r="BK290" i="8"/>
  <c r="BM327" i="8"/>
  <c r="BM361" i="8" s="1"/>
  <c r="BN261" i="8" s="1"/>
  <c r="BN294" i="8" s="1"/>
  <c r="BK296" i="8"/>
  <c r="BM337" i="8"/>
  <c r="BM371" i="8" s="1"/>
  <c r="BN271" i="8" s="1"/>
  <c r="BH317" i="8"/>
  <c r="BH351" i="8" s="1"/>
  <c r="BI251" i="8" s="1"/>
  <c r="BK322" i="8"/>
  <c r="BK356" i="8" s="1"/>
  <c r="BL256" i="8" s="1"/>
  <c r="BG331" i="8"/>
  <c r="BG365" i="8" s="1"/>
  <c r="BH265" i="8" s="1"/>
  <c r="BN318" i="8"/>
  <c r="BN352" i="8" s="1"/>
  <c r="BI311" i="8"/>
  <c r="BI345" i="8" s="1"/>
  <c r="BJ245" i="8" s="1"/>
  <c r="BJ326" i="8"/>
  <c r="BJ360" i="8" s="1"/>
  <c r="BK260" i="8" s="1"/>
  <c r="BN313" i="8"/>
  <c r="BN347" i="8" s="1"/>
  <c r="BL333" i="8"/>
  <c r="BL367" i="8" s="1"/>
  <c r="BM267" i="8" s="1"/>
  <c r="BN314" i="8"/>
  <c r="BN348" i="8" s="1"/>
  <c r="BK325" i="8"/>
  <c r="BK359" i="8" s="1"/>
  <c r="BL259" i="8" s="1"/>
  <c r="BK385" i="8"/>
  <c r="BJ282" i="8"/>
  <c r="BI277" i="8"/>
  <c r="AS430" i="21" l="1"/>
  <c r="AS418" i="21"/>
  <c r="AS493" i="21"/>
  <c r="AS556" i="21" s="1"/>
  <c r="AS414" i="21"/>
  <c r="AS451" i="21"/>
  <c r="AS447" i="21"/>
  <c r="AS510" i="21" s="1"/>
  <c r="AS478" i="21"/>
  <c r="AS431" i="21"/>
  <c r="AS463" i="21"/>
  <c r="AS526" i="21" s="1"/>
  <c r="AS461" i="21"/>
  <c r="AS524" i="21" s="1"/>
  <c r="AS497" i="21"/>
  <c r="AS560" i="21" s="1"/>
  <c r="AS466" i="21"/>
  <c r="AS529" i="21" s="1"/>
  <c r="BL467" i="8"/>
  <c r="BL530" i="8" s="1"/>
  <c r="AS433" i="21"/>
  <c r="AR452" i="22"/>
  <c r="AR515" i="22" s="1"/>
  <c r="BL498" i="8"/>
  <c r="BL561" i="8" s="1"/>
  <c r="BM475" i="8"/>
  <c r="BM538" i="8" s="1"/>
  <c r="BM412" i="8"/>
  <c r="AS482" i="21"/>
  <c r="AS545" i="21" s="1"/>
  <c r="AS477" i="21"/>
  <c r="AS540" i="21" s="1"/>
  <c r="AS445" i="21"/>
  <c r="AR419" i="22"/>
  <c r="AR434" i="22"/>
  <c r="AR415" i="22"/>
  <c r="AR478" i="22"/>
  <c r="AR541" i="22" s="1"/>
  <c r="BJ459" i="8"/>
  <c r="BJ522" i="8" s="1"/>
  <c r="AS413" i="21"/>
  <c r="BJ490" i="8"/>
  <c r="BJ553" i="8" s="1"/>
  <c r="BF461" i="8"/>
  <c r="BF524" i="8" s="1"/>
  <c r="BF492" i="8"/>
  <c r="BF555" i="8" s="1"/>
  <c r="AS498" i="21"/>
  <c r="AS561" i="21" s="1"/>
  <c r="AS450" i="21"/>
  <c r="AS513" i="21" s="1"/>
  <c r="AS496" i="21"/>
  <c r="AS559" i="21" s="1"/>
  <c r="AR418" i="22"/>
  <c r="AS467" i="21"/>
  <c r="AS530" i="21" s="1"/>
  <c r="AR466" i="22"/>
  <c r="AR529" i="22" s="1"/>
  <c r="AR483" i="22"/>
  <c r="AR546" i="22" s="1"/>
  <c r="AS394" i="22"/>
  <c r="AS489" i="22" s="1"/>
  <c r="AS412" i="22"/>
  <c r="AS507" i="22" s="1"/>
  <c r="AS492" i="21"/>
  <c r="AS555" i="21" s="1"/>
  <c r="AR430" i="22"/>
  <c r="AR462" i="22"/>
  <c r="AR525" i="22" s="1"/>
  <c r="AS406" i="22"/>
  <c r="AS501" i="22" s="1"/>
  <c r="AR450" i="22"/>
  <c r="AR513" i="22" s="1"/>
  <c r="AS391" i="22"/>
  <c r="AS486" i="22" s="1"/>
  <c r="AT391" i="21"/>
  <c r="AT486" i="21" s="1"/>
  <c r="AT549" i="21" s="1"/>
  <c r="AT395" i="21"/>
  <c r="AT459" i="21" s="1"/>
  <c r="AT522" i="21" s="1"/>
  <c r="AS449" i="21"/>
  <c r="AS512" i="21" s="1"/>
  <c r="AS480" i="21"/>
  <c r="AS543" i="21" s="1"/>
  <c r="AR416" i="22"/>
  <c r="AS395" i="22"/>
  <c r="AS490" i="22" s="1"/>
  <c r="AR448" i="22"/>
  <c r="AR511" i="22" s="1"/>
  <c r="AS408" i="22"/>
  <c r="AS503" i="22" s="1"/>
  <c r="AT389" i="21"/>
  <c r="AT484" i="21" s="1"/>
  <c r="AT547" i="21" s="1"/>
  <c r="AT393" i="21"/>
  <c r="AT488" i="21" s="1"/>
  <c r="AT551" i="21" s="1"/>
  <c r="AT390" i="21"/>
  <c r="AT485" i="21" s="1"/>
  <c r="AT548" i="21" s="1"/>
  <c r="AT394" i="21"/>
  <c r="AT489" i="21" s="1"/>
  <c r="AT552" i="21" s="1"/>
  <c r="AR414" i="22"/>
  <c r="AR477" i="22"/>
  <c r="AR540" i="22" s="1"/>
  <c r="AS410" i="22"/>
  <c r="AS474" i="22" s="1"/>
  <c r="BN380" i="8"/>
  <c r="BN475" i="8" s="1"/>
  <c r="AS390" i="22"/>
  <c r="AS422" i="22" s="1"/>
  <c r="BL401" i="8"/>
  <c r="BL433" i="8" s="1"/>
  <c r="AR451" i="22"/>
  <c r="AR514" i="22" s="1"/>
  <c r="AS396" i="22"/>
  <c r="AS460" i="22" s="1"/>
  <c r="BH441" i="8"/>
  <c r="BH504" i="8" s="1"/>
  <c r="BH472" i="8"/>
  <c r="BH535" i="8" s="1"/>
  <c r="AR494" i="22"/>
  <c r="AR557" i="22" s="1"/>
  <c r="AS411" i="22"/>
  <c r="AS443" i="22" s="1"/>
  <c r="AR495" i="22"/>
  <c r="AR558" i="22" s="1"/>
  <c r="AR464" i="22"/>
  <c r="AR527" i="22" s="1"/>
  <c r="AR467" i="22"/>
  <c r="AR530" i="22" s="1"/>
  <c r="AR499" i="22"/>
  <c r="AR562" i="22" s="1"/>
  <c r="AR431" i="22"/>
  <c r="AR435" i="22"/>
  <c r="AR436" i="22"/>
  <c r="BM479" i="8"/>
  <c r="BM542" i="8" s="1"/>
  <c r="BM416" i="8"/>
  <c r="BM443" i="8"/>
  <c r="BM506" i="8" s="1"/>
  <c r="BM474" i="8"/>
  <c r="BM537" i="8" s="1"/>
  <c r="AS392" i="22"/>
  <c r="AS424" i="22" s="1"/>
  <c r="AS407" i="22"/>
  <c r="AS439" i="22" s="1"/>
  <c r="AU290" i="21"/>
  <c r="AU291" i="21"/>
  <c r="AU292" i="21"/>
  <c r="AU294" i="21"/>
  <c r="AU295" i="21"/>
  <c r="AU296" i="21"/>
  <c r="AT321" i="21"/>
  <c r="AT355" i="21" s="1"/>
  <c r="AU255" i="21" s="1"/>
  <c r="AS514" i="21"/>
  <c r="AT320" i="21"/>
  <c r="AT354" i="21" s="1"/>
  <c r="AU254" i="21" s="1"/>
  <c r="AS544" i="21"/>
  <c r="AT319" i="21"/>
  <c r="AT353" i="21" s="1"/>
  <c r="AU253" i="21" s="1"/>
  <c r="AT317" i="21"/>
  <c r="AT351" i="21" s="1"/>
  <c r="AU251" i="21" s="1"/>
  <c r="AS541" i="21"/>
  <c r="AT316" i="21"/>
  <c r="AT350" i="21" s="1"/>
  <c r="AU250" i="21" s="1"/>
  <c r="AS509" i="21"/>
  <c r="AT315" i="21"/>
  <c r="AT349" i="21" s="1"/>
  <c r="AU249" i="21" s="1"/>
  <c r="AS508" i="21"/>
  <c r="AS539" i="21"/>
  <c r="AT337" i="21"/>
  <c r="AT371" i="21" s="1"/>
  <c r="AU271" i="21" s="1"/>
  <c r="AT336" i="21"/>
  <c r="AT370" i="21" s="1"/>
  <c r="AU270" i="21" s="1"/>
  <c r="AT335" i="21"/>
  <c r="AT369" i="21" s="1"/>
  <c r="AU269" i="21" s="1"/>
  <c r="AS528" i="21"/>
  <c r="AT333" i="21"/>
  <c r="AT367" i="21" s="1"/>
  <c r="AU267" i="21" s="1"/>
  <c r="AS557" i="21"/>
  <c r="AT332" i="21"/>
  <c r="AT366" i="21" s="1"/>
  <c r="AU266" i="21" s="1"/>
  <c r="AS525" i="21"/>
  <c r="AT331" i="21"/>
  <c r="AT365" i="21" s="1"/>
  <c r="AU265" i="21" s="1"/>
  <c r="AS332" i="22"/>
  <c r="AS366" i="22" s="1"/>
  <c r="AT266" i="22" s="1"/>
  <c r="AR556" i="22"/>
  <c r="AS333" i="22"/>
  <c r="AS367" i="22" s="1"/>
  <c r="AT267" i="22" s="1"/>
  <c r="AR526" i="22"/>
  <c r="AS334" i="22"/>
  <c r="AS368" i="22" s="1"/>
  <c r="AT268" i="22" s="1"/>
  <c r="AS336" i="22"/>
  <c r="AS370" i="22" s="1"/>
  <c r="AT270" i="22" s="1"/>
  <c r="AR560" i="22"/>
  <c r="AS337" i="22"/>
  <c r="AS371" i="22" s="1"/>
  <c r="AT271" i="22" s="1"/>
  <c r="AR561" i="22"/>
  <c r="AS338" i="22"/>
  <c r="AS372" i="22" s="1"/>
  <c r="AT272" i="22" s="1"/>
  <c r="AR531" i="22"/>
  <c r="AS322" i="22"/>
  <c r="AS356" i="22" s="1"/>
  <c r="AT256" i="22" s="1"/>
  <c r="AS321" i="22"/>
  <c r="AS355" i="22" s="1"/>
  <c r="AT255" i="22" s="1"/>
  <c r="AR545" i="22"/>
  <c r="AS320" i="22"/>
  <c r="AS354" i="22" s="1"/>
  <c r="AT254" i="22" s="1"/>
  <c r="AR544" i="22"/>
  <c r="AS318" i="22"/>
  <c r="AS352" i="22" s="1"/>
  <c r="AT252" i="22" s="1"/>
  <c r="AR542" i="22"/>
  <c r="AS317" i="22"/>
  <c r="AS351" i="22" s="1"/>
  <c r="AT251" i="22" s="1"/>
  <c r="AR510" i="22"/>
  <c r="AS316" i="22"/>
  <c r="AS350" i="22" s="1"/>
  <c r="AT250" i="22" s="1"/>
  <c r="AR509" i="22"/>
  <c r="AT291" i="22"/>
  <c r="AS455" i="22"/>
  <c r="AT292" i="22"/>
  <c r="AT293" i="22"/>
  <c r="AT295" i="22"/>
  <c r="AT296" i="22"/>
  <c r="AT297" i="22"/>
  <c r="AT307" i="22"/>
  <c r="AT308" i="22"/>
  <c r="AT309" i="22"/>
  <c r="AT311" i="22"/>
  <c r="AT312" i="22"/>
  <c r="AT313" i="22"/>
  <c r="AU341" i="21"/>
  <c r="AV241" i="21" s="1"/>
  <c r="AU373" i="21"/>
  <c r="AU342" i="21"/>
  <c r="AV242" i="21" s="1"/>
  <c r="AU374" i="21"/>
  <c r="AU343" i="21"/>
  <c r="AV243" i="21" s="1"/>
  <c r="AU375" i="21"/>
  <c r="AU345" i="21"/>
  <c r="AV245" i="21" s="1"/>
  <c r="AU377" i="21"/>
  <c r="AU346" i="21"/>
  <c r="AV246" i="21" s="1"/>
  <c r="AU378" i="21"/>
  <c r="AU347" i="21"/>
  <c r="AV247" i="21" s="1"/>
  <c r="AU379" i="21"/>
  <c r="BL425" i="8"/>
  <c r="BH440" i="8"/>
  <c r="BH503" i="8" s="1"/>
  <c r="BM393" i="8"/>
  <c r="BM488" i="8" s="1"/>
  <c r="BM551" i="8" s="1"/>
  <c r="BH408" i="8"/>
  <c r="BJ484" i="8"/>
  <c r="BJ547" i="8" s="1"/>
  <c r="BJ453" i="8"/>
  <c r="BJ516" i="8" s="1"/>
  <c r="BL457" i="8"/>
  <c r="BL520" i="8" s="1"/>
  <c r="BI375" i="8"/>
  <c r="BI407" i="8" s="1"/>
  <c r="BN451" i="8"/>
  <c r="BN514" i="8" s="1"/>
  <c r="BN482" i="8"/>
  <c r="BN545" i="8" s="1"/>
  <c r="BG397" i="8"/>
  <c r="BG461" i="8" s="1"/>
  <c r="BI377" i="8"/>
  <c r="BN379" i="8"/>
  <c r="BN443" i="8" s="1"/>
  <c r="BL399" i="8"/>
  <c r="BL431" i="8" s="1"/>
  <c r="BL385" i="8"/>
  <c r="BL449" i="8" s="1"/>
  <c r="BH383" i="8"/>
  <c r="BH415" i="8" s="1"/>
  <c r="BJ392" i="8"/>
  <c r="BJ424" i="8" s="1"/>
  <c r="BI413" i="8"/>
  <c r="BI476" i="8"/>
  <c r="BI539" i="8" s="1"/>
  <c r="BI445" i="8"/>
  <c r="BI508" i="8" s="1"/>
  <c r="BK388" i="8"/>
  <c r="BK417" i="8"/>
  <c r="BK480" i="8"/>
  <c r="BK543" i="8" s="1"/>
  <c r="BK449" i="8"/>
  <c r="BK512" i="8" s="1"/>
  <c r="BN384" i="8"/>
  <c r="BI310" i="8"/>
  <c r="BI344" i="8" s="1"/>
  <c r="BJ244" i="8" s="1"/>
  <c r="BJ315" i="8"/>
  <c r="BJ349" i="8" s="1"/>
  <c r="BK249" i="8" s="1"/>
  <c r="BN304" i="8"/>
  <c r="BL289" i="8"/>
  <c r="BL292" i="8"/>
  <c r="BM300" i="8"/>
  <c r="BJ278" i="8"/>
  <c r="BH298" i="8"/>
  <c r="BK391" i="8"/>
  <c r="BN327" i="8"/>
  <c r="BN361" i="8" s="1"/>
  <c r="BJ309" i="8"/>
  <c r="BJ343" i="8" s="1"/>
  <c r="BK243" i="8" s="1"/>
  <c r="BI284" i="8"/>
  <c r="BM403" i="8"/>
  <c r="BK329" i="8"/>
  <c r="BK363" i="8" s="1"/>
  <c r="BL263" i="8" s="1"/>
  <c r="BK323" i="8"/>
  <c r="BK357" i="8" s="1"/>
  <c r="BL257" i="8" s="1"/>
  <c r="BL290" i="8" s="1"/>
  <c r="BK293" i="8"/>
  <c r="BM302" i="8"/>
  <c r="BM286" i="8"/>
  <c r="BN444" i="8" l="1"/>
  <c r="C570" i="8" s="1"/>
  <c r="BN412" i="8"/>
  <c r="BN538" i="8"/>
  <c r="BG524" i="8"/>
  <c r="AT490" i="21"/>
  <c r="AT553" i="21" s="1"/>
  <c r="AS438" i="22"/>
  <c r="AS470" i="22"/>
  <c r="AT427" i="21"/>
  <c r="AS423" i="22"/>
  <c r="BL465" i="8"/>
  <c r="BL528" i="8" s="1"/>
  <c r="BL496" i="8"/>
  <c r="BL559" i="8" s="1"/>
  <c r="AS472" i="22"/>
  <c r="AS535" i="22" s="1"/>
  <c r="AS491" i="22"/>
  <c r="AS554" i="22" s="1"/>
  <c r="AS428" i="22"/>
  <c r="AS454" i="22"/>
  <c r="AS517" i="22" s="1"/>
  <c r="AS485" i="22"/>
  <c r="AS548" i="22" s="1"/>
  <c r="AS471" i="22"/>
  <c r="AS534" i="22" s="1"/>
  <c r="AS427" i="22"/>
  <c r="AS476" i="22"/>
  <c r="AS539" i="22" s="1"/>
  <c r="AS459" i="22"/>
  <c r="AS522" i="22" s="1"/>
  <c r="AS444" i="22"/>
  <c r="AS440" i="22"/>
  <c r="AS505" i="22"/>
  <c r="AS568" i="22" s="1"/>
  <c r="AS426" i="22"/>
  <c r="AS458" i="22"/>
  <c r="AS521" i="22" s="1"/>
  <c r="AS442" i="22"/>
  <c r="AT397" i="21"/>
  <c r="AT492" i="21" s="1"/>
  <c r="AT555" i="21" s="1"/>
  <c r="AT425" i="21"/>
  <c r="AT423" i="21"/>
  <c r="AS502" i="22"/>
  <c r="AS565" i="22" s="1"/>
  <c r="AT455" i="21"/>
  <c r="AT518" i="21" s="1"/>
  <c r="AT401" i="21"/>
  <c r="AT496" i="21" s="1"/>
  <c r="AT559" i="21" s="1"/>
  <c r="AT385" i="21"/>
  <c r="AT480" i="21" s="1"/>
  <c r="AT543" i="21" s="1"/>
  <c r="AS386" i="22"/>
  <c r="AS481" i="22" s="1"/>
  <c r="AT457" i="21"/>
  <c r="AT520" i="21" s="1"/>
  <c r="AS404" i="22"/>
  <c r="AS499" i="22" s="1"/>
  <c r="AT426" i="21"/>
  <c r="AT422" i="21"/>
  <c r="AT381" i="21"/>
  <c r="AT445" i="21" s="1"/>
  <c r="AT508" i="21" s="1"/>
  <c r="AT458" i="21"/>
  <c r="AT521" i="21" s="1"/>
  <c r="AT454" i="21"/>
  <c r="AT517" i="21" s="1"/>
  <c r="BM425" i="8"/>
  <c r="AS456" i="22"/>
  <c r="AS519" i="22" s="1"/>
  <c r="AT421" i="21"/>
  <c r="AS487" i="22"/>
  <c r="AS550" i="22" s="1"/>
  <c r="AT453" i="21"/>
  <c r="AT516" i="21" s="1"/>
  <c r="BK395" i="8"/>
  <c r="BK427" i="8" s="1"/>
  <c r="AS400" i="22"/>
  <c r="AS432" i="22" s="1"/>
  <c r="BM457" i="8"/>
  <c r="BM520" i="8" s="1"/>
  <c r="AS399" i="22"/>
  <c r="AS494" i="22" s="1"/>
  <c r="AT398" i="21"/>
  <c r="AT462" i="21" s="1"/>
  <c r="AT525" i="21" s="1"/>
  <c r="AT402" i="21"/>
  <c r="AT497" i="21" s="1"/>
  <c r="AT560" i="21" s="1"/>
  <c r="AT382" i="21"/>
  <c r="AT477" i="21" s="1"/>
  <c r="AT540" i="21" s="1"/>
  <c r="AT386" i="21"/>
  <c r="AT481" i="21" s="1"/>
  <c r="AT544" i="21" s="1"/>
  <c r="BJ381" i="8"/>
  <c r="BJ445" i="8" s="1"/>
  <c r="BJ508" i="8" s="1"/>
  <c r="AS387" i="22"/>
  <c r="AS419" i="22" s="1"/>
  <c r="AS383" i="22"/>
  <c r="AS478" i="22" s="1"/>
  <c r="AS398" i="22"/>
  <c r="AS493" i="22" s="1"/>
  <c r="AT399" i="21"/>
  <c r="AT494" i="21" s="1"/>
  <c r="AT557" i="21" s="1"/>
  <c r="AT403" i="21"/>
  <c r="AT435" i="21" s="1"/>
  <c r="AT383" i="21"/>
  <c r="AT447" i="21" s="1"/>
  <c r="AT510" i="21" s="1"/>
  <c r="AT387" i="21"/>
  <c r="AT482" i="21" s="1"/>
  <c r="AT545" i="21" s="1"/>
  <c r="AS402" i="22"/>
  <c r="AS497" i="22" s="1"/>
  <c r="AS506" i="22"/>
  <c r="AS569" i="22" s="1"/>
  <c r="AS475" i="22"/>
  <c r="AS538" i="22" s="1"/>
  <c r="AS388" i="22"/>
  <c r="AS483" i="22" s="1"/>
  <c r="AS382" i="22"/>
  <c r="AS477" i="22" s="1"/>
  <c r="AS403" i="22"/>
  <c r="AS467" i="22" s="1"/>
  <c r="BG492" i="8"/>
  <c r="BG555" i="8" s="1"/>
  <c r="BG429" i="8"/>
  <c r="AS384" i="22"/>
  <c r="AS448" i="22" s="1"/>
  <c r="AT346" i="22"/>
  <c r="AT380" i="22" s="1"/>
  <c r="AU280" i="22" s="1"/>
  <c r="AS570" i="22"/>
  <c r="AT345" i="22"/>
  <c r="AT379" i="22" s="1"/>
  <c r="AU279" i="22" s="1"/>
  <c r="AT344" i="22"/>
  <c r="AT378" i="22" s="1"/>
  <c r="AU278" i="22" s="1"/>
  <c r="AS537" i="22"/>
  <c r="AT342" i="22"/>
  <c r="AT376" i="22" s="1"/>
  <c r="AU276" i="22" s="1"/>
  <c r="AS566" i="22"/>
  <c r="AT341" i="22"/>
  <c r="AT375" i="22" s="1"/>
  <c r="AU275" i="22" s="1"/>
  <c r="AT340" i="22"/>
  <c r="AT374" i="22" s="1"/>
  <c r="AU274" i="22" s="1"/>
  <c r="AS533" i="22"/>
  <c r="AS564" i="22"/>
  <c r="AT330" i="22"/>
  <c r="AT364" i="22" s="1"/>
  <c r="AU264" i="22" s="1"/>
  <c r="AS523" i="22"/>
  <c r="AT329" i="22"/>
  <c r="AT363" i="22" s="1"/>
  <c r="AU263" i="22" s="1"/>
  <c r="AS553" i="22"/>
  <c r="AT328" i="22"/>
  <c r="AT362" i="22" s="1"/>
  <c r="AU262" i="22" s="1"/>
  <c r="AS552" i="22"/>
  <c r="AT326" i="22"/>
  <c r="AT360" i="22" s="1"/>
  <c r="AU260" i="22" s="1"/>
  <c r="AT325" i="22"/>
  <c r="AT359" i="22" s="1"/>
  <c r="AU259" i="22" s="1"/>
  <c r="AS518" i="22"/>
  <c r="AS549" i="22"/>
  <c r="AT324" i="22"/>
  <c r="AT358" i="22" s="1"/>
  <c r="AU258" i="22" s="1"/>
  <c r="AT283" i="22"/>
  <c r="AT284" i="22"/>
  <c r="AT285" i="22"/>
  <c r="AT287" i="22"/>
  <c r="AT288" i="22"/>
  <c r="AT289" i="22"/>
  <c r="AT305" i="22"/>
  <c r="AT304" i="22"/>
  <c r="AT303" i="22"/>
  <c r="AT301" i="22"/>
  <c r="AT300" i="22"/>
  <c r="AT299" i="22"/>
  <c r="AU298" i="21"/>
  <c r="AU299" i="21"/>
  <c r="AU300" i="21"/>
  <c r="AU302" i="21"/>
  <c r="AU303" i="21"/>
  <c r="AU304" i="21"/>
  <c r="AU282" i="21"/>
  <c r="AU283" i="21"/>
  <c r="AU284" i="21"/>
  <c r="AU286" i="21"/>
  <c r="AU287" i="21"/>
  <c r="AU288" i="21"/>
  <c r="AU329" i="21"/>
  <c r="AU363" i="21" s="1"/>
  <c r="AV263" i="21" s="1"/>
  <c r="AV296" i="21" s="1"/>
  <c r="AV329" i="21" s="1"/>
  <c r="AU328" i="21"/>
  <c r="AU362" i="21" s="1"/>
  <c r="AV262" i="21" s="1"/>
  <c r="AV295" i="21" s="1"/>
  <c r="AV328" i="21" s="1"/>
  <c r="AU327" i="21"/>
  <c r="AU361" i="21" s="1"/>
  <c r="AV261" i="21" s="1"/>
  <c r="AV294" i="21" s="1"/>
  <c r="AV327" i="21" s="1"/>
  <c r="AU325" i="21"/>
  <c r="AU359" i="21" s="1"/>
  <c r="AV259" i="21" s="1"/>
  <c r="AV292" i="21" s="1"/>
  <c r="AV325" i="21" s="1"/>
  <c r="AU324" i="21"/>
  <c r="AU358" i="21" s="1"/>
  <c r="AV258" i="21" s="1"/>
  <c r="AV291" i="21" s="1"/>
  <c r="AV324" i="21" s="1"/>
  <c r="AU323" i="21"/>
  <c r="AU357" i="21" s="1"/>
  <c r="AV257" i="21" s="1"/>
  <c r="AV290" i="21" s="1"/>
  <c r="AV323" i="21" s="1"/>
  <c r="AU474" i="21"/>
  <c r="AU443" i="21"/>
  <c r="AU411" i="21"/>
  <c r="AV280" i="21"/>
  <c r="AU473" i="21"/>
  <c r="AU442" i="21"/>
  <c r="AU410" i="21"/>
  <c r="AV279" i="21"/>
  <c r="AU472" i="21"/>
  <c r="AU441" i="21"/>
  <c r="AU409" i="21"/>
  <c r="AV278" i="21"/>
  <c r="AU470" i="21"/>
  <c r="AU439" i="21"/>
  <c r="AU407" i="21"/>
  <c r="AV276" i="21"/>
  <c r="AU469" i="21"/>
  <c r="AU438" i="21"/>
  <c r="AU406" i="21"/>
  <c r="AV275" i="21"/>
  <c r="AU468" i="21"/>
  <c r="AU437" i="21"/>
  <c r="AU405" i="21"/>
  <c r="AV274" i="21"/>
  <c r="BL512" i="8"/>
  <c r="BL480" i="8"/>
  <c r="BL543" i="8" s="1"/>
  <c r="BL417" i="8"/>
  <c r="BL463" i="8"/>
  <c r="BL526" i="8" s="1"/>
  <c r="BL494" i="8"/>
  <c r="BL557" i="8" s="1"/>
  <c r="BN411" i="8"/>
  <c r="BN506" i="8"/>
  <c r="C569" i="8"/>
  <c r="BJ487" i="8"/>
  <c r="BJ550" i="8" s="1"/>
  <c r="BH447" i="8"/>
  <c r="BH510" i="8" s="1"/>
  <c r="BN474" i="8"/>
  <c r="BN537" i="8" s="1"/>
  <c r="BI376" i="8"/>
  <c r="BI440" i="8" s="1"/>
  <c r="BI503" i="8" s="1"/>
  <c r="BH478" i="8"/>
  <c r="BH541" i="8" s="1"/>
  <c r="BJ456" i="8"/>
  <c r="BJ519" i="8" s="1"/>
  <c r="BJ375" i="8"/>
  <c r="BI470" i="8"/>
  <c r="BI533" i="8" s="1"/>
  <c r="BI439" i="8"/>
  <c r="BI502" i="8" s="1"/>
  <c r="BK389" i="8"/>
  <c r="BK484" i="8" s="1"/>
  <c r="BK547" i="8" s="1"/>
  <c r="BK423" i="8"/>
  <c r="BK486" i="8"/>
  <c r="BK549" i="8" s="1"/>
  <c r="BK455" i="8"/>
  <c r="BK518" i="8" s="1"/>
  <c r="BK420" i="8"/>
  <c r="BK452" i="8"/>
  <c r="BK515" i="8" s="1"/>
  <c r="BK483" i="8"/>
  <c r="BK546" i="8" s="1"/>
  <c r="BM435" i="8"/>
  <c r="BM498" i="8"/>
  <c r="BM561" i="8" s="1"/>
  <c r="BM467" i="8"/>
  <c r="BM530" i="8" s="1"/>
  <c r="BI409" i="8"/>
  <c r="BI472" i="8"/>
  <c r="BI535" i="8" s="1"/>
  <c r="BI441" i="8"/>
  <c r="BI504" i="8" s="1"/>
  <c r="BN416" i="8"/>
  <c r="BN448" i="8"/>
  <c r="BN479" i="8"/>
  <c r="BN542" i="8" s="1"/>
  <c r="BN393" i="8"/>
  <c r="BK276" i="8"/>
  <c r="BH331" i="8"/>
  <c r="BH365" i="8" s="1"/>
  <c r="BI265" i="8" s="1"/>
  <c r="BI298" i="8" s="1"/>
  <c r="BM335" i="8"/>
  <c r="BM369" i="8" s="1"/>
  <c r="BN269" i="8" s="1"/>
  <c r="BN302" i="8" s="1"/>
  <c r="BK282" i="8"/>
  <c r="BJ311" i="8"/>
  <c r="BJ345" i="8" s="1"/>
  <c r="BK245" i="8" s="1"/>
  <c r="BM333" i="8"/>
  <c r="BM367" i="8" s="1"/>
  <c r="BN267" i="8" s="1"/>
  <c r="BK326" i="8"/>
  <c r="BK360" i="8" s="1"/>
  <c r="BL260" i="8" s="1"/>
  <c r="BL296" i="8"/>
  <c r="BM319" i="8"/>
  <c r="BM353" i="8" s="1"/>
  <c r="BN253" i="8" s="1"/>
  <c r="BL325" i="8"/>
  <c r="BL359" i="8" s="1"/>
  <c r="BM259" i="8" s="1"/>
  <c r="BL323" i="8"/>
  <c r="BL357" i="8" s="1"/>
  <c r="BM257" i="8" s="1"/>
  <c r="BL322" i="8"/>
  <c r="BL356" i="8" s="1"/>
  <c r="BM256" i="8" s="1"/>
  <c r="BN337" i="8"/>
  <c r="BN371" i="8" s="1"/>
  <c r="BI317" i="8"/>
  <c r="BI351" i="8" s="1"/>
  <c r="BJ251" i="8" s="1"/>
  <c r="BJ277" i="8"/>
  <c r="BN507" i="8" l="1"/>
  <c r="AS436" i="22"/>
  <c r="AS468" i="22"/>
  <c r="AT433" i="21"/>
  <c r="AT465" i="21"/>
  <c r="AT528" i="21" s="1"/>
  <c r="AT434" i="21"/>
  <c r="AT466" i="21"/>
  <c r="AT529" i="21" s="1"/>
  <c r="AT429" i="21"/>
  <c r="AT414" i="21"/>
  <c r="AT446" i="21"/>
  <c r="AT509" i="21" s="1"/>
  <c r="AT493" i="21"/>
  <c r="AT556" i="21" s="1"/>
  <c r="AT430" i="21"/>
  <c r="AT418" i="21"/>
  <c r="AT450" i="21"/>
  <c r="AT513" i="21" s="1"/>
  <c r="AT417" i="21"/>
  <c r="AT449" i="21"/>
  <c r="AT512" i="21" s="1"/>
  <c r="AT396" i="22"/>
  <c r="AT428" i="22" s="1"/>
  <c r="BJ476" i="8"/>
  <c r="BJ539" i="8" s="1"/>
  <c r="BJ413" i="8"/>
  <c r="AT478" i="21"/>
  <c r="AT541" i="21" s="1"/>
  <c r="AT461" i="21"/>
  <c r="AT524" i="21" s="1"/>
  <c r="AT415" i="21"/>
  <c r="AT413" i="21"/>
  <c r="AT476" i="21"/>
  <c r="AT539" i="21" s="1"/>
  <c r="AS495" i="22"/>
  <c r="AS558" i="22" s="1"/>
  <c r="AS434" i="22"/>
  <c r="AS418" i="22"/>
  <c r="AS464" i="22"/>
  <c r="AS527" i="22" s="1"/>
  <c r="AT411" i="22"/>
  <c r="AT443" i="22" s="1"/>
  <c r="AS415" i="22"/>
  <c r="AS431" i="22"/>
  <c r="AT419" i="21"/>
  <c r="AT498" i="21"/>
  <c r="AT561" i="21" s="1"/>
  <c r="AS463" i="22"/>
  <c r="AS526" i="22" s="1"/>
  <c r="AV389" i="21"/>
  <c r="AV421" i="21" s="1"/>
  <c r="AV357" i="21"/>
  <c r="AW257" i="21" s="1"/>
  <c r="AW290" i="21" s="1"/>
  <c r="AU395" i="21"/>
  <c r="AU490" i="21" s="1"/>
  <c r="AU553" i="21" s="1"/>
  <c r="AS420" i="22"/>
  <c r="AT467" i="21"/>
  <c r="AT530" i="21" s="1"/>
  <c r="AS452" i="22"/>
  <c r="AS515" i="22" s="1"/>
  <c r="AT451" i="21"/>
  <c r="AT514" i="21" s="1"/>
  <c r="AV393" i="21"/>
  <c r="AV425" i="21" s="1"/>
  <c r="AV361" i="21"/>
  <c r="AW261" i="21" s="1"/>
  <c r="AW294" i="21" s="1"/>
  <c r="AS450" i="22"/>
  <c r="AS513" i="22" s="1"/>
  <c r="AS414" i="22"/>
  <c r="AV395" i="21"/>
  <c r="AV427" i="21" s="1"/>
  <c r="AS446" i="22"/>
  <c r="AS509" i="22" s="1"/>
  <c r="AV363" i="21"/>
  <c r="AW263" i="21" s="1"/>
  <c r="AW296" i="21" s="1"/>
  <c r="AU389" i="21"/>
  <c r="AU484" i="21" s="1"/>
  <c r="AU547" i="21" s="1"/>
  <c r="AT412" i="22"/>
  <c r="AT476" i="22" s="1"/>
  <c r="AT390" i="22"/>
  <c r="AT485" i="22" s="1"/>
  <c r="AU393" i="21"/>
  <c r="AU457" i="21" s="1"/>
  <c r="AU520" i="21" s="1"/>
  <c r="BK459" i="8"/>
  <c r="BK522" i="8" s="1"/>
  <c r="AU391" i="21"/>
  <c r="AU455" i="21" s="1"/>
  <c r="AU518" i="21" s="1"/>
  <c r="AS479" i="22"/>
  <c r="AS542" i="22" s="1"/>
  <c r="AV391" i="21"/>
  <c r="AV423" i="21" s="1"/>
  <c r="AV359" i="21"/>
  <c r="AW259" i="21" s="1"/>
  <c r="AW292" i="21" s="1"/>
  <c r="AT410" i="22"/>
  <c r="AT505" i="22" s="1"/>
  <c r="BK490" i="8"/>
  <c r="BK553" i="8" s="1"/>
  <c r="AS451" i="22"/>
  <c r="AS514" i="22" s="1"/>
  <c r="AV362" i="21"/>
  <c r="AW262" i="21" s="1"/>
  <c r="AW295" i="21" s="1"/>
  <c r="AS482" i="22"/>
  <c r="AS545" i="22" s="1"/>
  <c r="AT431" i="21"/>
  <c r="AS430" i="22"/>
  <c r="AS498" i="22"/>
  <c r="AS561" i="22" s="1"/>
  <c r="AT463" i="21"/>
  <c r="AT526" i="21" s="1"/>
  <c r="AV358" i="21"/>
  <c r="AW258" i="21" s="1"/>
  <c r="AW291" i="21" s="1"/>
  <c r="AT395" i="22"/>
  <c r="AT490" i="22" s="1"/>
  <c r="AT392" i="22"/>
  <c r="AT487" i="22" s="1"/>
  <c r="AV394" i="21"/>
  <c r="AV489" i="21" s="1"/>
  <c r="AU394" i="21"/>
  <c r="AU458" i="21" s="1"/>
  <c r="AU521" i="21" s="1"/>
  <c r="AT394" i="22"/>
  <c r="AT458" i="22" s="1"/>
  <c r="AV390" i="21"/>
  <c r="AV485" i="21" s="1"/>
  <c r="AU390" i="21"/>
  <c r="AU485" i="21" s="1"/>
  <c r="AU548" i="21" s="1"/>
  <c r="AS462" i="22"/>
  <c r="AS525" i="22" s="1"/>
  <c r="AS466" i="22"/>
  <c r="AS529" i="22" s="1"/>
  <c r="AS447" i="22"/>
  <c r="AS510" i="22" s="1"/>
  <c r="BI408" i="8"/>
  <c r="AS435" i="22"/>
  <c r="AT408" i="22"/>
  <c r="AT440" i="22" s="1"/>
  <c r="AS416" i="22"/>
  <c r="BM385" i="8"/>
  <c r="BM449" i="8" s="1"/>
  <c r="BM512" i="8" s="1"/>
  <c r="AT391" i="22"/>
  <c r="AT455" i="22" s="1"/>
  <c r="AT406" i="22"/>
  <c r="AT438" i="22" s="1"/>
  <c r="AT407" i="22"/>
  <c r="AT471" i="22" s="1"/>
  <c r="AU321" i="21"/>
  <c r="AU355" i="21" s="1"/>
  <c r="AV255" i="21" s="1"/>
  <c r="AV288" i="21" s="1"/>
  <c r="AV321" i="21" s="1"/>
  <c r="AU320" i="21"/>
  <c r="AU354" i="21" s="1"/>
  <c r="AV254" i="21" s="1"/>
  <c r="AV287" i="21" s="1"/>
  <c r="AV320" i="21" s="1"/>
  <c r="AU319" i="21"/>
  <c r="AU353" i="21" s="1"/>
  <c r="AV253" i="21" s="1"/>
  <c r="AV286" i="21" s="1"/>
  <c r="AV319" i="21" s="1"/>
  <c r="AU317" i="21"/>
  <c r="AU351" i="21" s="1"/>
  <c r="AV251" i="21" s="1"/>
  <c r="AV284" i="21" s="1"/>
  <c r="AV317" i="21" s="1"/>
  <c r="AU316" i="21"/>
  <c r="AU350" i="21" s="1"/>
  <c r="AV250" i="21" s="1"/>
  <c r="AV283" i="21" s="1"/>
  <c r="AV316" i="21" s="1"/>
  <c r="AU315" i="21"/>
  <c r="AU349" i="21" s="1"/>
  <c r="AV249" i="21" s="1"/>
  <c r="AV282" i="21" s="1"/>
  <c r="AV315" i="21" s="1"/>
  <c r="AU337" i="21"/>
  <c r="AU371" i="21" s="1"/>
  <c r="AV271" i="21" s="1"/>
  <c r="AV304" i="21" s="1"/>
  <c r="AV337" i="21" s="1"/>
  <c r="AU336" i="21"/>
  <c r="AU370" i="21" s="1"/>
  <c r="AV270" i="21" s="1"/>
  <c r="AV303" i="21" s="1"/>
  <c r="AV336" i="21" s="1"/>
  <c r="AU335" i="21"/>
  <c r="AU369" i="21" s="1"/>
  <c r="AV269" i="21" s="1"/>
  <c r="AV302" i="21" s="1"/>
  <c r="AV335" i="21" s="1"/>
  <c r="AU333" i="21"/>
  <c r="AU367" i="21" s="1"/>
  <c r="AV267" i="21" s="1"/>
  <c r="AV300" i="21" s="1"/>
  <c r="AV333" i="21" s="1"/>
  <c r="AU332" i="21"/>
  <c r="AU366" i="21" s="1"/>
  <c r="AV266" i="21" s="1"/>
  <c r="AV299" i="21" s="1"/>
  <c r="AV332" i="21" s="1"/>
  <c r="AU331" i="21"/>
  <c r="AU365" i="21" s="1"/>
  <c r="AV265" i="21" s="1"/>
  <c r="AV298" i="21" s="1"/>
  <c r="AV331" i="21" s="1"/>
  <c r="AT332" i="22"/>
  <c r="AT366" i="22" s="1"/>
  <c r="AU266" i="22" s="1"/>
  <c r="AS556" i="22"/>
  <c r="AT333" i="22"/>
  <c r="AT367" i="22" s="1"/>
  <c r="AU267" i="22" s="1"/>
  <c r="AS557" i="22"/>
  <c r="AT334" i="22"/>
  <c r="AT368" i="22" s="1"/>
  <c r="AU268" i="22" s="1"/>
  <c r="AT336" i="22"/>
  <c r="AT370" i="22" s="1"/>
  <c r="AU270" i="22" s="1"/>
  <c r="AS560" i="22"/>
  <c r="AT337" i="22"/>
  <c r="AT371" i="22" s="1"/>
  <c r="AU271" i="22" s="1"/>
  <c r="AS530" i="22"/>
  <c r="AT338" i="22"/>
  <c r="AT372" i="22" s="1"/>
  <c r="AU272" i="22" s="1"/>
  <c r="AS531" i="22"/>
  <c r="AS562" i="22"/>
  <c r="AT322" i="22"/>
  <c r="AT356" i="22" s="1"/>
  <c r="AU256" i="22" s="1"/>
  <c r="AS546" i="22"/>
  <c r="AT321" i="22"/>
  <c r="AT355" i="22" s="1"/>
  <c r="AU255" i="22" s="1"/>
  <c r="AT320" i="22"/>
  <c r="AT354" i="22" s="1"/>
  <c r="AU254" i="22" s="1"/>
  <c r="AS544" i="22"/>
  <c r="AT318" i="22"/>
  <c r="AT352" i="22" s="1"/>
  <c r="AU252" i="22" s="1"/>
  <c r="AS511" i="22"/>
  <c r="AT317" i="22"/>
  <c r="AT351" i="22" s="1"/>
  <c r="AU251" i="22" s="1"/>
  <c r="AS541" i="22"/>
  <c r="AT316" i="22"/>
  <c r="AT350" i="22" s="1"/>
  <c r="AU250" i="22" s="1"/>
  <c r="AS540" i="22"/>
  <c r="AU291" i="22"/>
  <c r="AU292" i="22"/>
  <c r="AU293" i="22"/>
  <c r="AU295" i="22"/>
  <c r="AU296" i="22"/>
  <c r="AU297" i="22"/>
  <c r="AU307" i="22"/>
  <c r="AU308" i="22"/>
  <c r="AU309" i="22"/>
  <c r="AU311" i="22"/>
  <c r="AU312" i="22"/>
  <c r="AU313" i="22"/>
  <c r="AV307" i="21"/>
  <c r="AU500" i="21"/>
  <c r="AU531" i="21"/>
  <c r="AV308" i="21"/>
  <c r="AU501" i="21"/>
  <c r="AU532" i="21"/>
  <c r="AV309" i="21"/>
  <c r="AU502" i="21"/>
  <c r="AU533" i="21"/>
  <c r="AV311" i="21"/>
  <c r="AU504" i="21"/>
  <c r="AU535" i="21"/>
  <c r="AV312" i="21"/>
  <c r="AU505" i="21"/>
  <c r="AU536" i="21"/>
  <c r="AV313" i="21"/>
  <c r="AU506" i="21"/>
  <c r="AU537" i="21"/>
  <c r="BI471" i="8"/>
  <c r="BI534" i="8" s="1"/>
  <c r="BK421" i="8"/>
  <c r="BK453" i="8"/>
  <c r="BK516" i="8" s="1"/>
  <c r="BI383" i="8"/>
  <c r="BI478" i="8" s="1"/>
  <c r="BI541" i="8" s="1"/>
  <c r="BN511" i="8"/>
  <c r="C574" i="8"/>
  <c r="BM401" i="8"/>
  <c r="BM465" i="8" s="1"/>
  <c r="BM528" i="8" s="1"/>
  <c r="BH397" i="8"/>
  <c r="BH492" i="8" s="1"/>
  <c r="BH555" i="8" s="1"/>
  <c r="BJ377" i="8"/>
  <c r="BJ441" i="8" s="1"/>
  <c r="BJ504" i="8" s="1"/>
  <c r="BM399" i="8"/>
  <c r="BM431" i="8" s="1"/>
  <c r="BN425" i="8"/>
  <c r="BN488" i="8"/>
  <c r="BN551" i="8" s="1"/>
  <c r="BN457" i="8"/>
  <c r="BN520" i="8" s="1"/>
  <c r="BJ407" i="8"/>
  <c r="BJ439" i="8"/>
  <c r="BJ502" i="8" s="1"/>
  <c r="BJ470" i="8"/>
  <c r="BJ533" i="8" s="1"/>
  <c r="BL388" i="8"/>
  <c r="BN403" i="8"/>
  <c r="BM292" i="8"/>
  <c r="BL293" i="8"/>
  <c r="BJ310" i="8"/>
  <c r="BJ344" i="8" s="1"/>
  <c r="BK244" i="8" s="1"/>
  <c r="BJ284" i="8"/>
  <c r="BN286" i="8"/>
  <c r="BN300" i="8"/>
  <c r="BN335" i="8"/>
  <c r="BN369" i="8" s="1"/>
  <c r="BM290" i="8"/>
  <c r="BK309" i="8"/>
  <c r="BK343" i="8" s="1"/>
  <c r="BL243" i="8" s="1"/>
  <c r="BL329" i="8"/>
  <c r="BL363" i="8" s="1"/>
  <c r="BM263" i="8" s="1"/>
  <c r="BM296" i="8" s="1"/>
  <c r="BK392" i="8"/>
  <c r="BK278" i="8"/>
  <c r="BK315" i="8"/>
  <c r="BK349" i="8" s="1"/>
  <c r="BL249" i="8" s="1"/>
  <c r="BM289" i="8"/>
  <c r="BI331" i="8"/>
  <c r="BI365" i="8" s="1"/>
  <c r="BJ265" i="8" s="1"/>
  <c r="BL389" i="8"/>
  <c r="BL391" i="8"/>
  <c r="AV459" i="21" l="1"/>
  <c r="AV490" i="21"/>
  <c r="AV457" i="21"/>
  <c r="AV453" i="21"/>
  <c r="AV484" i="21"/>
  <c r="AV547" i="21" s="1"/>
  <c r="AV488" i="21"/>
  <c r="AT491" i="22"/>
  <c r="AT460" i="22"/>
  <c r="AT523" i="22" s="1"/>
  <c r="AT506" i="22"/>
  <c r="AT569" i="22" s="1"/>
  <c r="AV367" i="21"/>
  <c r="AW267" i="21" s="1"/>
  <c r="AW300" i="21" s="1"/>
  <c r="AV398" i="21"/>
  <c r="AV462" i="21" s="1"/>
  <c r="AV366" i="21"/>
  <c r="AW266" i="21" s="1"/>
  <c r="AW299" i="21" s="1"/>
  <c r="AT475" i="22"/>
  <c r="AT538" i="22" s="1"/>
  <c r="AV402" i="21"/>
  <c r="AV434" i="21" s="1"/>
  <c r="AU427" i="21"/>
  <c r="AV355" i="21"/>
  <c r="AW255" i="21" s="1"/>
  <c r="AW288" i="21" s="1"/>
  <c r="AV365" i="21"/>
  <c r="AW265" i="21" s="1"/>
  <c r="AW298" i="21" s="1"/>
  <c r="AV397" i="21"/>
  <c r="AV492" i="21" s="1"/>
  <c r="AU425" i="21"/>
  <c r="AV401" i="21"/>
  <c r="AV465" i="21" s="1"/>
  <c r="AU459" i="21"/>
  <c r="AU522" i="21" s="1"/>
  <c r="AT444" i="22"/>
  <c r="AT422" i="22"/>
  <c r="AT454" i="22"/>
  <c r="AT517" i="22" s="1"/>
  <c r="BM463" i="8"/>
  <c r="BM526" i="8" s="1"/>
  <c r="AT456" i="22"/>
  <c r="AT519" i="22" s="1"/>
  <c r="AT424" i="22"/>
  <c r="AU426" i="21"/>
  <c r="AU421" i="21"/>
  <c r="AV486" i="21"/>
  <c r="AU488" i="21"/>
  <c r="AU551" i="21" s="1"/>
  <c r="AV422" i="21"/>
  <c r="AT427" i="22"/>
  <c r="AV454" i="21"/>
  <c r="AV383" i="21"/>
  <c r="AV415" i="21" s="1"/>
  <c r="AT459" i="22"/>
  <c r="AT522" i="22" s="1"/>
  <c r="AV385" i="21"/>
  <c r="AV449" i="21" s="1"/>
  <c r="AV455" i="21"/>
  <c r="AV518" i="21" s="1"/>
  <c r="AU453" i="21"/>
  <c r="AU516" i="21" s="1"/>
  <c r="AV353" i="21"/>
  <c r="AW253" i="21" s="1"/>
  <c r="AW286" i="21" s="1"/>
  <c r="AT501" i="22"/>
  <c r="AT564" i="22" s="1"/>
  <c r="AT470" i="22"/>
  <c r="AT533" i="22" s="1"/>
  <c r="AT507" i="22"/>
  <c r="AT570" i="22" s="1"/>
  <c r="AT426" i="22"/>
  <c r="AT489" i="22"/>
  <c r="AT552" i="22" s="1"/>
  <c r="AT423" i="22"/>
  <c r="AU486" i="21"/>
  <c r="AU549" i="21" s="1"/>
  <c r="AT486" i="22"/>
  <c r="AT549" i="22" s="1"/>
  <c r="AV386" i="21"/>
  <c r="AV450" i="21" s="1"/>
  <c r="AU489" i="21"/>
  <c r="AU552" i="21" s="1"/>
  <c r="AU423" i="21"/>
  <c r="AV349" i="21"/>
  <c r="AW249" i="21" s="1"/>
  <c r="AW282" i="21" s="1"/>
  <c r="AV351" i="21"/>
  <c r="AW251" i="21" s="1"/>
  <c r="AW284" i="21" s="1"/>
  <c r="AT387" i="22"/>
  <c r="AT451" i="22" s="1"/>
  <c r="AU399" i="21"/>
  <c r="AU431" i="21" s="1"/>
  <c r="BM480" i="8"/>
  <c r="BM543" i="8" s="1"/>
  <c r="AV354" i="21"/>
  <c r="AW254" i="21" s="1"/>
  <c r="AW287" i="21" s="1"/>
  <c r="AV399" i="21"/>
  <c r="AV494" i="21" s="1"/>
  <c r="AV370" i="21"/>
  <c r="AW270" i="21" s="1"/>
  <c r="AW303" i="21" s="1"/>
  <c r="AV381" i="21"/>
  <c r="AV476" i="21" s="1"/>
  <c r="AU386" i="21"/>
  <c r="AU450" i="21" s="1"/>
  <c r="AU513" i="21" s="1"/>
  <c r="AV426" i="21"/>
  <c r="AV458" i="21"/>
  <c r="AV521" i="21" s="1"/>
  <c r="BM417" i="8"/>
  <c r="BJ472" i="8"/>
  <c r="BJ535" i="8" s="1"/>
  <c r="AT442" i="22"/>
  <c r="AU402" i="21"/>
  <c r="AU434" i="21" s="1"/>
  <c r="AV382" i="21"/>
  <c r="AV477" i="21" s="1"/>
  <c r="AU381" i="21"/>
  <c r="AU413" i="21" s="1"/>
  <c r="AV350" i="21"/>
  <c r="AW250" i="21" s="1"/>
  <c r="AW283" i="21" s="1"/>
  <c r="AT474" i="22"/>
  <c r="AT537" i="22" s="1"/>
  <c r="AU397" i="21"/>
  <c r="AU461" i="21" s="1"/>
  <c r="AU524" i="21" s="1"/>
  <c r="AU383" i="21"/>
  <c r="AU478" i="21" s="1"/>
  <c r="AU541" i="21" s="1"/>
  <c r="AT388" i="22"/>
  <c r="AT420" i="22" s="1"/>
  <c r="AU422" i="21"/>
  <c r="AT386" i="22"/>
  <c r="AT481" i="22" s="1"/>
  <c r="AT404" i="22"/>
  <c r="AT499" i="22" s="1"/>
  <c r="AU454" i="21"/>
  <c r="AU517" i="21" s="1"/>
  <c r="BJ409" i="8"/>
  <c r="AU398" i="21"/>
  <c r="AU493" i="21" s="1"/>
  <c r="AU556" i="21" s="1"/>
  <c r="AU382" i="21"/>
  <c r="AU477" i="21" s="1"/>
  <c r="AU540" i="21" s="1"/>
  <c r="AV387" i="21"/>
  <c r="AV482" i="21" s="1"/>
  <c r="BM494" i="8"/>
  <c r="BM557" i="8" s="1"/>
  <c r="AV369" i="21"/>
  <c r="AW269" i="21" s="1"/>
  <c r="AW302" i="21" s="1"/>
  <c r="AT399" i="22"/>
  <c r="AT494" i="22" s="1"/>
  <c r="AU401" i="21"/>
  <c r="AU465" i="21" s="1"/>
  <c r="AU528" i="21" s="1"/>
  <c r="AU385" i="21"/>
  <c r="AU449" i="21" s="1"/>
  <c r="AU512" i="21" s="1"/>
  <c r="AV403" i="21"/>
  <c r="AV435" i="21" s="1"/>
  <c r="AV371" i="21"/>
  <c r="AW271" i="21" s="1"/>
  <c r="AW304" i="21" s="1"/>
  <c r="AT383" i="22"/>
  <c r="AT447" i="22" s="1"/>
  <c r="AT398" i="22"/>
  <c r="AT493" i="22" s="1"/>
  <c r="AU403" i="21"/>
  <c r="AU467" i="21" s="1"/>
  <c r="AU530" i="21" s="1"/>
  <c r="AU387" i="21"/>
  <c r="AU482" i="21" s="1"/>
  <c r="AU545" i="21" s="1"/>
  <c r="AT502" i="22"/>
  <c r="AT565" i="22" s="1"/>
  <c r="AT472" i="22"/>
  <c r="AT535" i="22" s="1"/>
  <c r="AT503" i="22"/>
  <c r="AT566" i="22" s="1"/>
  <c r="AT402" i="22"/>
  <c r="AT497" i="22" s="1"/>
  <c r="BI415" i="8"/>
  <c r="AT403" i="22"/>
  <c r="AT467" i="22" s="1"/>
  <c r="AT400" i="22"/>
  <c r="AT495" i="22" s="1"/>
  <c r="AT439" i="22"/>
  <c r="AT384" i="22"/>
  <c r="AT479" i="22" s="1"/>
  <c r="AT382" i="22"/>
  <c r="AT477" i="22" s="1"/>
  <c r="AU346" i="22"/>
  <c r="AU380" i="22" s="1"/>
  <c r="AV280" i="22" s="1"/>
  <c r="AT539" i="22"/>
  <c r="AU345" i="22"/>
  <c r="AU379" i="22" s="1"/>
  <c r="AV279" i="22" s="1"/>
  <c r="AU344" i="22"/>
  <c r="AU378" i="22" s="1"/>
  <c r="AV278" i="22" s="1"/>
  <c r="AT568" i="22"/>
  <c r="AU342" i="22"/>
  <c r="AU376" i="22" s="1"/>
  <c r="AV276" i="22" s="1"/>
  <c r="AU341" i="22"/>
  <c r="AU375" i="22" s="1"/>
  <c r="AV275" i="22" s="1"/>
  <c r="AT534" i="22"/>
  <c r="AU340" i="22"/>
  <c r="AU374" i="22" s="1"/>
  <c r="AV274" i="22" s="1"/>
  <c r="AU330" i="22"/>
  <c r="AU364" i="22" s="1"/>
  <c r="AV264" i="22" s="1"/>
  <c r="AT554" i="22"/>
  <c r="AU329" i="22"/>
  <c r="AU363" i="22" s="1"/>
  <c r="AV263" i="22" s="1"/>
  <c r="AT553" i="22"/>
  <c r="AU328" i="22"/>
  <c r="AU362" i="22" s="1"/>
  <c r="AV262" i="22" s="1"/>
  <c r="AT521" i="22"/>
  <c r="AU326" i="22"/>
  <c r="AU360" i="22" s="1"/>
  <c r="AV260" i="22" s="1"/>
  <c r="AT550" i="22"/>
  <c r="AU325" i="22"/>
  <c r="AU359" i="22" s="1"/>
  <c r="AV259" i="22" s="1"/>
  <c r="AT518" i="22"/>
  <c r="AU324" i="22"/>
  <c r="AU358" i="22" s="1"/>
  <c r="AV258" i="22" s="1"/>
  <c r="AT548" i="22"/>
  <c r="AU283" i="22"/>
  <c r="AU284" i="22"/>
  <c r="AU285" i="22"/>
  <c r="AU287" i="22"/>
  <c r="AU288" i="22"/>
  <c r="AU289" i="22"/>
  <c r="AU305" i="22"/>
  <c r="AU304" i="22"/>
  <c r="AU303" i="22"/>
  <c r="AU301" i="22"/>
  <c r="AU300" i="22"/>
  <c r="AU299" i="22"/>
  <c r="AV478" i="21"/>
  <c r="AV447" i="21"/>
  <c r="AV347" i="21"/>
  <c r="AW247" i="21" s="1"/>
  <c r="AV379" i="21"/>
  <c r="AV346" i="21"/>
  <c r="AW246" i="21" s="1"/>
  <c r="AV378" i="21"/>
  <c r="AV345" i="21"/>
  <c r="AW245" i="21" s="1"/>
  <c r="AV377" i="21"/>
  <c r="AV343" i="21"/>
  <c r="AW243" i="21" s="1"/>
  <c r="AV375" i="21"/>
  <c r="AV342" i="21"/>
  <c r="AW242" i="21" s="1"/>
  <c r="AV374" i="21"/>
  <c r="AV341" i="21"/>
  <c r="AW241" i="21" s="1"/>
  <c r="AV373" i="21"/>
  <c r="AW329" i="21"/>
  <c r="AV553" i="21"/>
  <c r="AW328" i="21"/>
  <c r="AW327" i="21"/>
  <c r="AV520" i="21"/>
  <c r="AW325" i="21"/>
  <c r="AW324" i="21"/>
  <c r="AV548" i="21"/>
  <c r="AW323" i="21"/>
  <c r="BI447" i="8"/>
  <c r="BI510" i="8" s="1"/>
  <c r="BM496" i="8"/>
  <c r="BM559" i="8" s="1"/>
  <c r="BM433" i="8"/>
  <c r="BI397" i="8"/>
  <c r="BI461" i="8" s="1"/>
  <c r="BH461" i="8"/>
  <c r="BH524" i="8" s="1"/>
  <c r="BH429" i="8"/>
  <c r="BK381" i="8"/>
  <c r="BK476" i="8" s="1"/>
  <c r="BK539" i="8" s="1"/>
  <c r="BJ376" i="8"/>
  <c r="BL395" i="8"/>
  <c r="BL427" i="8" s="1"/>
  <c r="BK375" i="8"/>
  <c r="BK407" i="8" s="1"/>
  <c r="BK424" i="8"/>
  <c r="BK487" i="8"/>
  <c r="BK550" i="8" s="1"/>
  <c r="BK456" i="8"/>
  <c r="BK519" i="8" s="1"/>
  <c r="BL421" i="8"/>
  <c r="BL453" i="8"/>
  <c r="BL516" i="8" s="1"/>
  <c r="BL484" i="8"/>
  <c r="BL547" i="8" s="1"/>
  <c r="BN435" i="8"/>
  <c r="BN498" i="8"/>
  <c r="BN561" i="8" s="1"/>
  <c r="BN467" i="8"/>
  <c r="BN530" i="8" s="1"/>
  <c r="BL423" i="8"/>
  <c r="BL455" i="8"/>
  <c r="BL518" i="8" s="1"/>
  <c r="BL486" i="8"/>
  <c r="BL549" i="8" s="1"/>
  <c r="BL420" i="8"/>
  <c r="BL452" i="8"/>
  <c r="BL515" i="8" s="1"/>
  <c r="BL483" i="8"/>
  <c r="BL546" i="8" s="1"/>
  <c r="BN333" i="8"/>
  <c r="BN367" i="8" s="1"/>
  <c r="BJ298" i="8"/>
  <c r="BM329" i="8"/>
  <c r="BM363" i="8" s="1"/>
  <c r="BN263" i="8" s="1"/>
  <c r="BM323" i="8"/>
  <c r="BM357" i="8" s="1"/>
  <c r="BN257" i="8" s="1"/>
  <c r="BN401" i="8"/>
  <c r="BM322" i="8"/>
  <c r="BM356" i="8" s="1"/>
  <c r="BN256" i="8" s="1"/>
  <c r="BL276" i="8"/>
  <c r="BN319" i="8"/>
  <c r="BN353" i="8" s="1"/>
  <c r="BJ317" i="8"/>
  <c r="BJ351" i="8" s="1"/>
  <c r="BK251" i="8" s="1"/>
  <c r="BK277" i="8"/>
  <c r="BL282" i="8"/>
  <c r="BL326" i="8"/>
  <c r="BL360" i="8" s="1"/>
  <c r="BM260" i="8" s="1"/>
  <c r="BK311" i="8"/>
  <c r="BK345" i="8" s="1"/>
  <c r="BL245" i="8" s="1"/>
  <c r="BM325" i="8"/>
  <c r="BM359" i="8" s="1"/>
  <c r="BN259" i="8" s="1"/>
  <c r="AV497" i="21" l="1"/>
  <c r="AV493" i="21"/>
  <c r="AV430" i="21"/>
  <c r="AV429" i="21"/>
  <c r="AV461" i="21"/>
  <c r="AV433" i="21"/>
  <c r="AV413" i="21"/>
  <c r="AV552" i="21"/>
  <c r="AU481" i="21"/>
  <c r="AU544" i="21" s="1"/>
  <c r="AV522" i="21"/>
  <c r="AV466" i="21"/>
  <c r="AV431" i="21"/>
  <c r="AU447" i="21"/>
  <c r="AU510" i="21" s="1"/>
  <c r="AU480" i="21"/>
  <c r="AU543" i="21" s="1"/>
  <c r="AV516" i="21"/>
  <c r="AV480" i="21"/>
  <c r="AU415" i="21"/>
  <c r="AV496" i="21"/>
  <c r="AV549" i="21"/>
  <c r="AV481" i="21"/>
  <c r="AU445" i="21"/>
  <c r="AU508" i="21" s="1"/>
  <c r="AV446" i="21"/>
  <c r="AU476" i="21"/>
  <c r="AU539" i="21" s="1"/>
  <c r="AU466" i="21"/>
  <c r="AU529" i="21" s="1"/>
  <c r="AU497" i="21"/>
  <c r="AU560" i="21" s="1"/>
  <c r="AU463" i="21"/>
  <c r="AU526" i="21" s="1"/>
  <c r="AV414" i="21"/>
  <c r="AV417" i="21"/>
  <c r="AU417" i="21"/>
  <c r="AU494" i="21"/>
  <c r="AU557" i="21" s="1"/>
  <c r="AV517" i="21"/>
  <c r="AT478" i="22"/>
  <c r="AT541" i="22" s="1"/>
  <c r="AT482" i="22"/>
  <c r="AT545" i="22" s="1"/>
  <c r="AU414" i="21"/>
  <c r="AV463" i="21"/>
  <c r="AU419" i="21"/>
  <c r="AU462" i="21"/>
  <c r="AU525" i="21" s="1"/>
  <c r="AU451" i="21"/>
  <c r="AU514" i="21" s="1"/>
  <c r="AU492" i="21"/>
  <c r="AU555" i="21" s="1"/>
  <c r="AV551" i="21"/>
  <c r="AV418" i="21"/>
  <c r="AU418" i="21"/>
  <c r="AT483" i="22"/>
  <c r="AT546" i="22" s="1"/>
  <c r="AT419" i="22"/>
  <c r="AT431" i="22"/>
  <c r="AT463" i="22"/>
  <c r="AT526" i="22" s="1"/>
  <c r="AU446" i="21"/>
  <c r="AU509" i="21" s="1"/>
  <c r="AT452" i="22"/>
  <c r="AT515" i="22" s="1"/>
  <c r="AV467" i="21"/>
  <c r="AV530" i="21" s="1"/>
  <c r="AV498" i="21"/>
  <c r="AT432" i="22"/>
  <c r="AU496" i="21"/>
  <c r="AU559" i="21" s="1"/>
  <c r="AT464" i="22"/>
  <c r="AT527" i="22" s="1"/>
  <c r="AV445" i="21"/>
  <c r="AT418" i="22"/>
  <c r="AT466" i="22"/>
  <c r="AT529" i="22" s="1"/>
  <c r="AT436" i="22"/>
  <c r="AT468" i="22"/>
  <c r="AT531" i="22" s="1"/>
  <c r="AT450" i="22"/>
  <c r="AT513" i="22" s="1"/>
  <c r="AU433" i="21"/>
  <c r="AU429" i="21"/>
  <c r="AT434" i="22"/>
  <c r="AU391" i="22"/>
  <c r="AU423" i="22" s="1"/>
  <c r="AU435" i="21"/>
  <c r="AU430" i="21"/>
  <c r="AU412" i="22"/>
  <c r="AU476" i="22" s="1"/>
  <c r="AU498" i="21"/>
  <c r="AU561" i="21" s="1"/>
  <c r="AT415" i="22"/>
  <c r="AU396" i="22"/>
  <c r="AU491" i="22" s="1"/>
  <c r="AU410" i="22"/>
  <c r="AU474" i="22" s="1"/>
  <c r="AV419" i="21"/>
  <c r="AT430" i="22"/>
  <c r="AV451" i="21"/>
  <c r="AT462" i="22"/>
  <c r="AT525" i="22" s="1"/>
  <c r="AT414" i="22"/>
  <c r="AT446" i="22"/>
  <c r="AT509" i="22" s="1"/>
  <c r="BI492" i="8"/>
  <c r="BI555" i="8" s="1"/>
  <c r="AU394" i="22"/>
  <c r="AU426" i="22" s="1"/>
  <c r="AU406" i="22"/>
  <c r="AU438" i="22" s="1"/>
  <c r="AT416" i="22"/>
  <c r="AU411" i="22"/>
  <c r="AU475" i="22" s="1"/>
  <c r="BM388" i="8"/>
  <c r="BM420" i="8" s="1"/>
  <c r="BI429" i="8"/>
  <c r="AU395" i="22"/>
  <c r="AU427" i="22" s="1"/>
  <c r="AU407" i="22"/>
  <c r="AU439" i="22" s="1"/>
  <c r="AT498" i="22"/>
  <c r="AT561" i="22" s="1"/>
  <c r="BL459" i="8"/>
  <c r="BL522" i="8" s="1"/>
  <c r="BK445" i="8"/>
  <c r="BK508" i="8" s="1"/>
  <c r="BK413" i="8"/>
  <c r="BL490" i="8"/>
  <c r="BL553" i="8" s="1"/>
  <c r="AU392" i="22"/>
  <c r="AU487" i="22" s="1"/>
  <c r="AU408" i="22"/>
  <c r="AU503" i="22" s="1"/>
  <c r="AU390" i="22"/>
  <c r="AU422" i="22" s="1"/>
  <c r="AT435" i="22"/>
  <c r="AT448" i="22"/>
  <c r="AT511" i="22" s="1"/>
  <c r="AU332" i="22"/>
  <c r="AU366" i="22" s="1"/>
  <c r="AV266" i="22" s="1"/>
  <c r="AT556" i="22"/>
  <c r="AU333" i="22"/>
  <c r="AU367" i="22" s="1"/>
  <c r="AV267" i="22" s="1"/>
  <c r="AT557" i="22"/>
  <c r="AU334" i="22"/>
  <c r="AU368" i="22" s="1"/>
  <c r="AV268" i="22" s="1"/>
  <c r="AT558" i="22"/>
  <c r="AU336" i="22"/>
  <c r="AU370" i="22" s="1"/>
  <c r="AV270" i="22" s="1"/>
  <c r="AT560" i="22"/>
  <c r="AU337" i="22"/>
  <c r="AU371" i="22" s="1"/>
  <c r="AV271" i="22" s="1"/>
  <c r="AT530" i="22"/>
  <c r="AU338" i="22"/>
  <c r="AU372" i="22" s="1"/>
  <c r="AV272" i="22" s="1"/>
  <c r="AT562" i="22"/>
  <c r="AU322" i="22"/>
  <c r="AU356" i="22" s="1"/>
  <c r="AV256" i="22" s="1"/>
  <c r="AU321" i="22"/>
  <c r="AU355" i="22" s="1"/>
  <c r="AV255" i="22" s="1"/>
  <c r="AT514" i="22"/>
  <c r="AU320" i="22"/>
  <c r="AU354" i="22" s="1"/>
  <c r="AV254" i="22" s="1"/>
  <c r="AT544" i="22"/>
  <c r="AU318" i="22"/>
  <c r="AU352" i="22" s="1"/>
  <c r="AV252" i="22" s="1"/>
  <c r="AT542" i="22"/>
  <c r="AU317" i="22"/>
  <c r="AU351" i="22" s="1"/>
  <c r="AV251" i="22" s="1"/>
  <c r="AT510" i="22"/>
  <c r="AU316" i="22"/>
  <c r="AU350" i="22" s="1"/>
  <c r="AV250" i="22" s="1"/>
  <c r="AT540" i="22"/>
  <c r="AV291" i="22"/>
  <c r="AV292" i="22"/>
  <c r="AV293" i="22"/>
  <c r="AV295" i="22"/>
  <c r="AV296" i="22"/>
  <c r="AV297" i="22"/>
  <c r="AV307" i="22"/>
  <c r="AV308" i="22"/>
  <c r="AV309" i="22"/>
  <c r="AV311" i="22"/>
  <c r="AV312" i="22"/>
  <c r="AV313" i="22"/>
  <c r="AW357" i="21"/>
  <c r="AX257" i="21" s="1"/>
  <c r="AW389" i="21"/>
  <c r="AW358" i="21"/>
  <c r="AX258" i="21" s="1"/>
  <c r="AW390" i="21"/>
  <c r="AW359" i="21"/>
  <c r="AX259" i="21" s="1"/>
  <c r="AW391" i="21"/>
  <c r="AW361" i="21"/>
  <c r="AX261" i="21" s="1"/>
  <c r="AW393" i="21"/>
  <c r="AW362" i="21"/>
  <c r="AX262" i="21" s="1"/>
  <c r="AW394" i="21"/>
  <c r="AW363" i="21"/>
  <c r="AX263" i="21" s="1"/>
  <c r="AW395" i="21"/>
  <c r="AW337" i="21"/>
  <c r="AW336" i="21"/>
  <c r="AW335" i="21"/>
  <c r="AV528" i="21"/>
  <c r="AW333" i="21"/>
  <c r="AW332" i="21"/>
  <c r="AV556" i="21"/>
  <c r="AW331" i="21"/>
  <c r="AV524" i="21"/>
  <c r="AV468" i="21"/>
  <c r="AV437" i="21"/>
  <c r="AV405" i="21"/>
  <c r="AW274" i="21"/>
  <c r="AV469" i="21"/>
  <c r="AV438" i="21"/>
  <c r="AV406" i="21"/>
  <c r="AW275" i="21"/>
  <c r="AV470" i="21"/>
  <c r="AV439" i="21"/>
  <c r="AV407" i="21"/>
  <c r="AW276" i="21"/>
  <c r="AV472" i="21"/>
  <c r="AV441" i="21"/>
  <c r="AV409" i="21"/>
  <c r="AW278" i="21"/>
  <c r="AV473" i="21"/>
  <c r="AV442" i="21"/>
  <c r="AV410" i="21"/>
  <c r="AW279" i="21"/>
  <c r="AV474" i="21"/>
  <c r="AV443" i="21"/>
  <c r="AV411" i="21"/>
  <c r="AW280" i="21"/>
  <c r="AW321" i="21"/>
  <c r="AV545" i="21"/>
  <c r="AW320" i="21"/>
  <c r="AV513" i="21"/>
  <c r="AW319" i="21"/>
  <c r="AV512" i="21"/>
  <c r="AW317" i="21"/>
  <c r="AV541" i="21"/>
  <c r="AW316" i="21"/>
  <c r="AV540" i="21"/>
  <c r="AW315" i="21"/>
  <c r="BM395" i="8"/>
  <c r="BM427" i="8" s="1"/>
  <c r="BI524" i="8"/>
  <c r="BK377" i="8"/>
  <c r="BK409" i="8" s="1"/>
  <c r="BK439" i="8"/>
  <c r="BK502" i="8" s="1"/>
  <c r="BK470" i="8"/>
  <c r="BK533" i="8" s="1"/>
  <c r="BM389" i="8"/>
  <c r="BM484" i="8" s="1"/>
  <c r="BM547" i="8" s="1"/>
  <c r="BJ383" i="8"/>
  <c r="BJ415" i="8" s="1"/>
  <c r="BN433" i="8"/>
  <c r="BN465" i="8"/>
  <c r="BN528" i="8" s="1"/>
  <c r="BN496" i="8"/>
  <c r="BN559" i="8" s="1"/>
  <c r="BN399" i="8"/>
  <c r="BJ408" i="8"/>
  <c r="BJ471" i="8"/>
  <c r="BJ534" i="8" s="1"/>
  <c r="BJ440" i="8"/>
  <c r="BJ503" i="8" s="1"/>
  <c r="BK284" i="8"/>
  <c r="BN289" i="8"/>
  <c r="BN292" i="8"/>
  <c r="BL315" i="8"/>
  <c r="BL349" i="8" s="1"/>
  <c r="BM249" i="8" s="1"/>
  <c r="BK310" i="8"/>
  <c r="BK344" i="8" s="1"/>
  <c r="BL244" i="8" s="1"/>
  <c r="BL277" i="8" s="1"/>
  <c r="BN385" i="8"/>
  <c r="BL309" i="8"/>
  <c r="BL343" i="8" s="1"/>
  <c r="BM243" i="8" s="1"/>
  <c r="BN290" i="8"/>
  <c r="BM293" i="8"/>
  <c r="BM391" i="8"/>
  <c r="BN296" i="8"/>
  <c r="BL278" i="8"/>
  <c r="BL392" i="8"/>
  <c r="BJ331" i="8"/>
  <c r="BJ365" i="8" s="1"/>
  <c r="BK265" i="8" s="1"/>
  <c r="BK298" i="8" s="1"/>
  <c r="AV529" i="21" l="1"/>
  <c r="AV544" i="21"/>
  <c r="AV543" i="21"/>
  <c r="AV510" i="21"/>
  <c r="AV559" i="21"/>
  <c r="AV509" i="21"/>
  <c r="AV525" i="21"/>
  <c r="AV526" i="21"/>
  <c r="AV560" i="21"/>
  <c r="AV555" i="21"/>
  <c r="AV539" i="21"/>
  <c r="AV557" i="21"/>
  <c r="AV508" i="21"/>
  <c r="AU486" i="22"/>
  <c r="AU549" i="22" s="1"/>
  <c r="AU455" i="22"/>
  <c r="AU518" i="22" s="1"/>
  <c r="AU505" i="22"/>
  <c r="AU568" i="22" s="1"/>
  <c r="AV561" i="21"/>
  <c r="AV514" i="21"/>
  <c r="AU458" i="22"/>
  <c r="AU521" i="22" s="1"/>
  <c r="AU485" i="22"/>
  <c r="AU548" i="22" s="1"/>
  <c r="AU489" i="22"/>
  <c r="AU552" i="22" s="1"/>
  <c r="AU507" i="22"/>
  <c r="AU570" i="22" s="1"/>
  <c r="AU460" i="22"/>
  <c r="AU523" i="22" s="1"/>
  <c r="AU454" i="22"/>
  <c r="AU517" i="22" s="1"/>
  <c r="AU490" i="22"/>
  <c r="AU553" i="22" s="1"/>
  <c r="AU443" i="22"/>
  <c r="AU506" i="22"/>
  <c r="AU569" i="22" s="1"/>
  <c r="AU501" i="22"/>
  <c r="AU564" i="22" s="1"/>
  <c r="BM452" i="8"/>
  <c r="BM515" i="8" s="1"/>
  <c r="BM483" i="8"/>
  <c r="BM546" i="8" s="1"/>
  <c r="AU444" i="22"/>
  <c r="AU470" i="22"/>
  <c r="AU533" i="22" s="1"/>
  <c r="AU382" i="22"/>
  <c r="AU414" i="22" s="1"/>
  <c r="AU428" i="22"/>
  <c r="AU442" i="22"/>
  <c r="AU459" i="22"/>
  <c r="AU522" i="22" s="1"/>
  <c r="AU471" i="22"/>
  <c r="AU534" i="22" s="1"/>
  <c r="AU402" i="22"/>
  <c r="AU466" i="22" s="1"/>
  <c r="AU400" i="22"/>
  <c r="AU495" i="22" s="1"/>
  <c r="AU502" i="22"/>
  <c r="AU565" i="22" s="1"/>
  <c r="AU399" i="22"/>
  <c r="AU431" i="22" s="1"/>
  <c r="AU387" i="22"/>
  <c r="AU482" i="22" s="1"/>
  <c r="BL381" i="8"/>
  <c r="BL445" i="8" s="1"/>
  <c r="BL508" i="8" s="1"/>
  <c r="BM421" i="8"/>
  <c r="AU384" i="22"/>
  <c r="AU416" i="22" s="1"/>
  <c r="AU388" i="22"/>
  <c r="AU420" i="22" s="1"/>
  <c r="AU386" i="22"/>
  <c r="AU481" i="22" s="1"/>
  <c r="AU424" i="22"/>
  <c r="AU456" i="22"/>
  <c r="AU519" i="22" s="1"/>
  <c r="BK441" i="8"/>
  <c r="BK504" i="8" s="1"/>
  <c r="BK472" i="8"/>
  <c r="BK535" i="8" s="1"/>
  <c r="BJ478" i="8"/>
  <c r="BJ541" i="8" s="1"/>
  <c r="BM459" i="8"/>
  <c r="BM522" i="8" s="1"/>
  <c r="BM490" i="8"/>
  <c r="BM553" i="8" s="1"/>
  <c r="BJ447" i="8"/>
  <c r="BJ510" i="8" s="1"/>
  <c r="BM453" i="8"/>
  <c r="BM516" i="8" s="1"/>
  <c r="AU440" i="22"/>
  <c r="AU472" i="22"/>
  <c r="AU535" i="22" s="1"/>
  <c r="AU403" i="22"/>
  <c r="AU498" i="22" s="1"/>
  <c r="AU383" i="22"/>
  <c r="AU415" i="22" s="1"/>
  <c r="AU404" i="22"/>
  <c r="AU499" i="22" s="1"/>
  <c r="AU398" i="22"/>
  <c r="AU462" i="22" s="1"/>
  <c r="AV346" i="22"/>
  <c r="AV380" i="22" s="1"/>
  <c r="AW280" i="22" s="1"/>
  <c r="AU539" i="22"/>
  <c r="AV345" i="22"/>
  <c r="AV379" i="22" s="1"/>
  <c r="AW279" i="22" s="1"/>
  <c r="AU538" i="22"/>
  <c r="AV344" i="22"/>
  <c r="AV378" i="22" s="1"/>
  <c r="AW278" i="22" s="1"/>
  <c r="AU537" i="22"/>
  <c r="AV342" i="22"/>
  <c r="AV376" i="22" s="1"/>
  <c r="AW276" i="22" s="1"/>
  <c r="AU566" i="22"/>
  <c r="AV341" i="22"/>
  <c r="AV375" i="22" s="1"/>
  <c r="AW275" i="22" s="1"/>
  <c r="AV340" i="22"/>
  <c r="AV374" i="22" s="1"/>
  <c r="AW274" i="22" s="1"/>
  <c r="AV330" i="22"/>
  <c r="AV364" i="22" s="1"/>
  <c r="AW264" i="22" s="1"/>
  <c r="AU554" i="22"/>
  <c r="AV329" i="22"/>
  <c r="AV363" i="22" s="1"/>
  <c r="AW263" i="22" s="1"/>
  <c r="AV328" i="22"/>
  <c r="AV362" i="22" s="1"/>
  <c r="AW262" i="22" s="1"/>
  <c r="AV326" i="22"/>
  <c r="AV360" i="22" s="1"/>
  <c r="AW260" i="22" s="1"/>
  <c r="AU550" i="22"/>
  <c r="AV325" i="22"/>
  <c r="AV359" i="22" s="1"/>
  <c r="AW259" i="22" s="1"/>
  <c r="AV324" i="22"/>
  <c r="AV358" i="22" s="1"/>
  <c r="AW258" i="22" s="1"/>
  <c r="AV283" i="22"/>
  <c r="AV284" i="22"/>
  <c r="AV285" i="22"/>
  <c r="AV287" i="22"/>
  <c r="AV288" i="22"/>
  <c r="AV289" i="22"/>
  <c r="AV305" i="22"/>
  <c r="AV304" i="22"/>
  <c r="AV303" i="22"/>
  <c r="AV301" i="22"/>
  <c r="AV300" i="22"/>
  <c r="AV299" i="22"/>
  <c r="AW349" i="21"/>
  <c r="AX249" i="21" s="1"/>
  <c r="AW381" i="21"/>
  <c r="AW350" i="21"/>
  <c r="AX250" i="21" s="1"/>
  <c r="AW382" i="21"/>
  <c r="AW351" i="21"/>
  <c r="AX251" i="21" s="1"/>
  <c r="AW383" i="21"/>
  <c r="AW353" i="21"/>
  <c r="AX253" i="21" s="1"/>
  <c r="AW385" i="21"/>
  <c r="AW354" i="21"/>
  <c r="AX254" i="21" s="1"/>
  <c r="AW386" i="21"/>
  <c r="AW355" i="21"/>
  <c r="AX255" i="21" s="1"/>
  <c r="AW387" i="21"/>
  <c r="AW313" i="21"/>
  <c r="AV506" i="21"/>
  <c r="AV537" i="21"/>
  <c r="AW312" i="21"/>
  <c r="AV505" i="21"/>
  <c r="AV536" i="21"/>
  <c r="AW311" i="21"/>
  <c r="AV504" i="21"/>
  <c r="AV535" i="21"/>
  <c r="AW309" i="21"/>
  <c r="AV502" i="21"/>
  <c r="AV533" i="21"/>
  <c r="AW308" i="21"/>
  <c r="AV501" i="21"/>
  <c r="AV532" i="21"/>
  <c r="AW307" i="21"/>
  <c r="AV500" i="21"/>
  <c r="AV531" i="21"/>
  <c r="AW365" i="21"/>
  <c r="AX265" i="21" s="1"/>
  <c r="AW397" i="21"/>
  <c r="AW366" i="21"/>
  <c r="AX266" i="21" s="1"/>
  <c r="AW398" i="21"/>
  <c r="AW367" i="21"/>
  <c r="AX267" i="21" s="1"/>
  <c r="AW399" i="21"/>
  <c r="AW369" i="21"/>
  <c r="AX269" i="21" s="1"/>
  <c r="AW401" i="21"/>
  <c r="AW370" i="21"/>
  <c r="AX270" i="21" s="1"/>
  <c r="AW402" i="21"/>
  <c r="AW371" i="21"/>
  <c r="AX271" i="21" s="1"/>
  <c r="AW403" i="21"/>
  <c r="AW490" i="21"/>
  <c r="AW459" i="21"/>
  <c r="AW427" i="21"/>
  <c r="AX296" i="21"/>
  <c r="AW489" i="21"/>
  <c r="AW458" i="21"/>
  <c r="AW426" i="21"/>
  <c r="AX295" i="21"/>
  <c r="AW488" i="21"/>
  <c r="AW457" i="21"/>
  <c r="AW425" i="21"/>
  <c r="AX294" i="21"/>
  <c r="AW486" i="21"/>
  <c r="AW455" i="21"/>
  <c r="AW423" i="21"/>
  <c r="AX292" i="21"/>
  <c r="AW485" i="21"/>
  <c r="AW454" i="21"/>
  <c r="AW422" i="21"/>
  <c r="AX291" i="21"/>
  <c r="AW484" i="21"/>
  <c r="AW453" i="21"/>
  <c r="AW421" i="21"/>
  <c r="AX290" i="21"/>
  <c r="BK376" i="8"/>
  <c r="BK471" i="8" s="1"/>
  <c r="BK534" i="8" s="1"/>
  <c r="BL375" i="8"/>
  <c r="BL407" i="8" s="1"/>
  <c r="BJ397" i="8"/>
  <c r="BJ492" i="8" s="1"/>
  <c r="BJ555" i="8" s="1"/>
  <c r="BL424" i="8"/>
  <c r="BL487" i="8"/>
  <c r="BL550" i="8" s="1"/>
  <c r="BL456" i="8"/>
  <c r="BL519" i="8" s="1"/>
  <c r="BN417" i="8"/>
  <c r="BN480" i="8"/>
  <c r="BN543" i="8" s="1"/>
  <c r="BN449" i="8"/>
  <c r="BN512" i="8" s="1"/>
  <c r="BN431" i="8"/>
  <c r="BN494" i="8"/>
  <c r="BN557" i="8" s="1"/>
  <c r="BN463" i="8"/>
  <c r="BN526" i="8" s="1"/>
  <c r="BM423" i="8"/>
  <c r="BM486" i="8"/>
  <c r="BM549" i="8" s="1"/>
  <c r="BM455" i="8"/>
  <c r="BM518" i="8" s="1"/>
  <c r="BM326" i="8"/>
  <c r="BM360" i="8" s="1"/>
  <c r="BN260" i="8" s="1"/>
  <c r="BM276" i="8"/>
  <c r="BM282" i="8"/>
  <c r="BL311" i="8"/>
  <c r="BL345" i="8" s="1"/>
  <c r="BM245" i="8" s="1"/>
  <c r="BN329" i="8"/>
  <c r="BN363" i="8" s="1"/>
  <c r="BN323" i="8"/>
  <c r="BN357" i="8" s="1"/>
  <c r="BL310" i="8"/>
  <c r="BL344" i="8" s="1"/>
  <c r="BM244" i="8" s="1"/>
  <c r="BN325" i="8"/>
  <c r="BN359" i="8" s="1"/>
  <c r="BK331" i="8"/>
  <c r="BK365" i="8" s="1"/>
  <c r="BL265" i="8" s="1"/>
  <c r="BN322" i="8"/>
  <c r="BN356" i="8" s="1"/>
  <c r="BK317" i="8"/>
  <c r="BK351" i="8" s="1"/>
  <c r="BL251" i="8" s="1"/>
  <c r="BL284" i="8" s="1"/>
  <c r="AU494" i="22" l="1"/>
  <c r="AU464" i="22"/>
  <c r="AU527" i="22" s="1"/>
  <c r="AU446" i="22"/>
  <c r="AU509" i="22" s="1"/>
  <c r="AU463" i="22"/>
  <c r="AU526" i="22" s="1"/>
  <c r="AV408" i="22"/>
  <c r="AV440" i="22" s="1"/>
  <c r="AU497" i="22"/>
  <c r="AU560" i="22" s="1"/>
  <c r="AU452" i="22"/>
  <c r="AU515" i="22" s="1"/>
  <c r="AU483" i="22"/>
  <c r="AU546" i="22" s="1"/>
  <c r="AV395" i="22"/>
  <c r="AV490" i="22" s="1"/>
  <c r="BL413" i="8"/>
  <c r="BL476" i="8"/>
  <c r="BL539" i="8" s="1"/>
  <c r="AU477" i="22"/>
  <c r="AU540" i="22" s="1"/>
  <c r="BM392" i="8"/>
  <c r="BM456" i="8" s="1"/>
  <c r="BM519" i="8" s="1"/>
  <c r="AU432" i="22"/>
  <c r="AU434" i="22"/>
  <c r="AV394" i="22"/>
  <c r="AV489" i="22" s="1"/>
  <c r="AU419" i="22"/>
  <c r="AU451" i="22"/>
  <c r="AU514" i="22" s="1"/>
  <c r="AV410" i="22"/>
  <c r="AV442" i="22" s="1"/>
  <c r="AV406" i="22"/>
  <c r="AV501" i="22" s="1"/>
  <c r="AU418" i="22"/>
  <c r="AV390" i="22"/>
  <c r="AV485" i="22" s="1"/>
  <c r="BJ429" i="8"/>
  <c r="AU450" i="22"/>
  <c r="AU513" i="22" s="1"/>
  <c r="AU448" i="22"/>
  <c r="AU511" i="22" s="1"/>
  <c r="AU479" i="22"/>
  <c r="AU542" i="22" s="1"/>
  <c r="AV391" i="22"/>
  <c r="AV455" i="22" s="1"/>
  <c r="AV412" i="22"/>
  <c r="AV507" i="22" s="1"/>
  <c r="AV396" i="22"/>
  <c r="AV428" i="22" s="1"/>
  <c r="BJ461" i="8"/>
  <c r="BJ524" i="8" s="1"/>
  <c r="AU467" i="22"/>
  <c r="AU530" i="22" s="1"/>
  <c r="AU493" i="22"/>
  <c r="AU556" i="22" s="1"/>
  <c r="AU436" i="22"/>
  <c r="AU430" i="22"/>
  <c r="AU447" i="22"/>
  <c r="AU510" i="22" s="1"/>
  <c r="AU468" i="22"/>
  <c r="AU531" i="22" s="1"/>
  <c r="AU478" i="22"/>
  <c r="AU541" i="22" s="1"/>
  <c r="AU435" i="22"/>
  <c r="AV411" i="22"/>
  <c r="AV506" i="22" s="1"/>
  <c r="BK408" i="8"/>
  <c r="BK440" i="8"/>
  <c r="BK503" i="8" s="1"/>
  <c r="BN389" i="8"/>
  <c r="BN453" i="8" s="1"/>
  <c r="BN516" i="8" s="1"/>
  <c r="AV392" i="22"/>
  <c r="AV456" i="22" s="1"/>
  <c r="AV407" i="22"/>
  <c r="AV439" i="22" s="1"/>
  <c r="AV332" i="22"/>
  <c r="AV366" i="22" s="1"/>
  <c r="AW266" i="22" s="1"/>
  <c r="AU525" i="22"/>
  <c r="AV333" i="22"/>
  <c r="AV367" i="22" s="1"/>
  <c r="AW267" i="22" s="1"/>
  <c r="AU557" i="22"/>
  <c r="AV334" i="22"/>
  <c r="AV368" i="22" s="1"/>
  <c r="AW268" i="22" s="1"/>
  <c r="AU558" i="22"/>
  <c r="AV336" i="22"/>
  <c r="AV370" i="22" s="1"/>
  <c r="AW270" i="22" s="1"/>
  <c r="AU529" i="22"/>
  <c r="AV337" i="22"/>
  <c r="AV371" i="22" s="1"/>
  <c r="AW271" i="22" s="1"/>
  <c r="AU561" i="22"/>
  <c r="AV338" i="22"/>
  <c r="AV372" i="22" s="1"/>
  <c r="AW272" i="22" s="1"/>
  <c r="AU562" i="22"/>
  <c r="AV322" i="22"/>
  <c r="AV356" i="22" s="1"/>
  <c r="AW256" i="22" s="1"/>
  <c r="AV321" i="22"/>
  <c r="AV355" i="22" s="1"/>
  <c r="AW255" i="22" s="1"/>
  <c r="AU545" i="22"/>
  <c r="AV320" i="22"/>
  <c r="AV354" i="22" s="1"/>
  <c r="AW254" i="22" s="1"/>
  <c r="AU544" i="22"/>
  <c r="AV318" i="22"/>
  <c r="AV352" i="22" s="1"/>
  <c r="AW252" i="22" s="1"/>
  <c r="AV317" i="22"/>
  <c r="AV351" i="22" s="1"/>
  <c r="AW251" i="22" s="1"/>
  <c r="AV316" i="22"/>
  <c r="AV350" i="22" s="1"/>
  <c r="AW250" i="22" s="1"/>
  <c r="AW291" i="22"/>
  <c r="AW292" i="22"/>
  <c r="AW293" i="22"/>
  <c r="AW295" i="22"/>
  <c r="AW296" i="22"/>
  <c r="AW297" i="22"/>
  <c r="AW307" i="22"/>
  <c r="AW308" i="22"/>
  <c r="AV503" i="22"/>
  <c r="AV472" i="22"/>
  <c r="AW309" i="22"/>
  <c r="AW311" i="22"/>
  <c r="AW312" i="22"/>
  <c r="AW313" i="22"/>
  <c r="AX323" i="21"/>
  <c r="AW516" i="21"/>
  <c r="AW547" i="21"/>
  <c r="AX324" i="21"/>
  <c r="AW517" i="21"/>
  <c r="AW548" i="21"/>
  <c r="AX325" i="21"/>
  <c r="AW518" i="21"/>
  <c r="AW549" i="21"/>
  <c r="AX327" i="21"/>
  <c r="AW520" i="21"/>
  <c r="AW551" i="21"/>
  <c r="AX328" i="21"/>
  <c r="AW521" i="21"/>
  <c r="AW552" i="21"/>
  <c r="AX329" i="21"/>
  <c r="AW522" i="21"/>
  <c r="AW553" i="21"/>
  <c r="AW498" i="21"/>
  <c r="AW467" i="21"/>
  <c r="AW435" i="21"/>
  <c r="AX304" i="21"/>
  <c r="AW497" i="21"/>
  <c r="AW466" i="21"/>
  <c r="AW434" i="21"/>
  <c r="AX303" i="21"/>
  <c r="AW496" i="21"/>
  <c r="AW465" i="21"/>
  <c r="AW433" i="21"/>
  <c r="AX302" i="21"/>
  <c r="AW494" i="21"/>
  <c r="AW463" i="21"/>
  <c r="AW431" i="21"/>
  <c r="AX300" i="21"/>
  <c r="AW493" i="21"/>
  <c r="AW462" i="21"/>
  <c r="AW430" i="21"/>
  <c r="AX299" i="21"/>
  <c r="AW492" i="21"/>
  <c r="AW461" i="21"/>
  <c r="AW429" i="21"/>
  <c r="AX298" i="21"/>
  <c r="AW341" i="21"/>
  <c r="AX241" i="21" s="1"/>
  <c r="AW373" i="21"/>
  <c r="AW342" i="21"/>
  <c r="AX242" i="21" s="1"/>
  <c r="AW374" i="21"/>
  <c r="AW343" i="21"/>
  <c r="AX243" i="21" s="1"/>
  <c r="AW375" i="21"/>
  <c r="AW345" i="21"/>
  <c r="AX245" i="21" s="1"/>
  <c r="AW377" i="21"/>
  <c r="AW346" i="21"/>
  <c r="AX246" i="21" s="1"/>
  <c r="AW378" i="21"/>
  <c r="AW347" i="21"/>
  <c r="AX247" i="21" s="1"/>
  <c r="AW379" i="21"/>
  <c r="AW482" i="21"/>
  <c r="AW451" i="21"/>
  <c r="AW419" i="21"/>
  <c r="AX288" i="21"/>
  <c r="AW481" i="21"/>
  <c r="AW450" i="21"/>
  <c r="AW418" i="21"/>
  <c r="AX287" i="21"/>
  <c r="AW480" i="21"/>
  <c r="AW449" i="21"/>
  <c r="AW417" i="21"/>
  <c r="AX286" i="21"/>
  <c r="AW478" i="21"/>
  <c r="AW447" i="21"/>
  <c r="AW415" i="21"/>
  <c r="AX284" i="21"/>
  <c r="AW477" i="21"/>
  <c r="AW446" i="21"/>
  <c r="AW414" i="21"/>
  <c r="AX283" i="21"/>
  <c r="AW476" i="21"/>
  <c r="AW445" i="21"/>
  <c r="AW413" i="21"/>
  <c r="AX282" i="21"/>
  <c r="BN395" i="8"/>
  <c r="BN427" i="8" s="1"/>
  <c r="BN391" i="8"/>
  <c r="BN423" i="8" s="1"/>
  <c r="BL377" i="8"/>
  <c r="BL472" i="8" s="1"/>
  <c r="BL535" i="8" s="1"/>
  <c r="BL376" i="8"/>
  <c r="BL408" i="8" s="1"/>
  <c r="BL439" i="8"/>
  <c r="BL502" i="8" s="1"/>
  <c r="BL470" i="8"/>
  <c r="BL533" i="8" s="1"/>
  <c r="BK397" i="8"/>
  <c r="BK429" i="8" s="1"/>
  <c r="BK383" i="8"/>
  <c r="BL298" i="8"/>
  <c r="BM277" i="8"/>
  <c r="BM278" i="8"/>
  <c r="BM309" i="8"/>
  <c r="BM343" i="8" s="1"/>
  <c r="BN243" i="8" s="1"/>
  <c r="BN388" i="8"/>
  <c r="BM315" i="8"/>
  <c r="BM349" i="8" s="1"/>
  <c r="BN249" i="8" s="1"/>
  <c r="BL317" i="8"/>
  <c r="BL351" i="8" s="1"/>
  <c r="BM251" i="8" s="1"/>
  <c r="BN293" i="8"/>
  <c r="AV423" i="22" l="1"/>
  <c r="AV486" i="22"/>
  <c r="AV459" i="22"/>
  <c r="AV522" i="22" s="1"/>
  <c r="BM487" i="8"/>
  <c r="BM550" i="8" s="1"/>
  <c r="BM424" i="8"/>
  <c r="AV460" i="22"/>
  <c r="AV523" i="22" s="1"/>
  <c r="AV505" i="22"/>
  <c r="AV422" i="22"/>
  <c r="AV474" i="22"/>
  <c r="AV537" i="22" s="1"/>
  <c r="AV454" i="22"/>
  <c r="AV517" i="22" s="1"/>
  <c r="AV400" i="22"/>
  <c r="AV495" i="22" s="1"/>
  <c r="AV427" i="22"/>
  <c r="BN484" i="8"/>
  <c r="BN547" i="8" s="1"/>
  <c r="BN421" i="8"/>
  <c r="AV426" i="22"/>
  <c r="AV458" i="22"/>
  <c r="AV521" i="22" s="1"/>
  <c r="AV444" i="22"/>
  <c r="AV470" i="22"/>
  <c r="AV533" i="22" s="1"/>
  <c r="AV404" i="22"/>
  <c r="AV499" i="22" s="1"/>
  <c r="BK461" i="8"/>
  <c r="BK524" i="8" s="1"/>
  <c r="AV476" i="22"/>
  <c r="AV539" i="22" s="1"/>
  <c r="AV438" i="22"/>
  <c r="AV382" i="22"/>
  <c r="AV477" i="22" s="1"/>
  <c r="AV387" i="22"/>
  <c r="AV482" i="22" s="1"/>
  <c r="AV388" i="22"/>
  <c r="AV483" i="22" s="1"/>
  <c r="AV491" i="22"/>
  <c r="AV554" i="22" s="1"/>
  <c r="BK492" i="8"/>
  <c r="BK555" i="8" s="1"/>
  <c r="AV402" i="22"/>
  <c r="AV466" i="22" s="1"/>
  <c r="AV398" i="22"/>
  <c r="AV462" i="22" s="1"/>
  <c r="AV384" i="22"/>
  <c r="AV448" i="22" s="1"/>
  <c r="AV403" i="22"/>
  <c r="AV498" i="22" s="1"/>
  <c r="AV399" i="22"/>
  <c r="AV494" i="22" s="1"/>
  <c r="BL440" i="8"/>
  <c r="BL503" i="8" s="1"/>
  <c r="BL471" i="8"/>
  <c r="BL534" i="8" s="1"/>
  <c r="BL383" i="8"/>
  <c r="BL415" i="8" s="1"/>
  <c r="AV502" i="22"/>
  <c r="AV565" i="22" s="1"/>
  <c r="AV471" i="22"/>
  <c r="AV534" i="22" s="1"/>
  <c r="AV487" i="22"/>
  <c r="AV550" i="22" s="1"/>
  <c r="AV443" i="22"/>
  <c r="AV475" i="22"/>
  <c r="AV538" i="22" s="1"/>
  <c r="AV424" i="22"/>
  <c r="BL441" i="8"/>
  <c r="BL504" i="8" s="1"/>
  <c r="BN490" i="8"/>
  <c r="BN553" i="8" s="1"/>
  <c r="BL409" i="8"/>
  <c r="BN459" i="8"/>
  <c r="BN522" i="8" s="1"/>
  <c r="BN455" i="8"/>
  <c r="BN518" i="8" s="1"/>
  <c r="BN486" i="8"/>
  <c r="BN549" i="8" s="1"/>
  <c r="AV386" i="22"/>
  <c r="AV481" i="22" s="1"/>
  <c r="AV383" i="22"/>
  <c r="AV447" i="22" s="1"/>
  <c r="AW346" i="22"/>
  <c r="AW380" i="22" s="1"/>
  <c r="AX280" i="22" s="1"/>
  <c r="AV570" i="22"/>
  <c r="AW345" i="22"/>
  <c r="AW379" i="22" s="1"/>
  <c r="AX279" i="22" s="1"/>
  <c r="AV569" i="22"/>
  <c r="AW344" i="22"/>
  <c r="AW378" i="22" s="1"/>
  <c r="AX278" i="22" s="1"/>
  <c r="AV568" i="22"/>
  <c r="AW342" i="22"/>
  <c r="AW376" i="22" s="1"/>
  <c r="AX276" i="22" s="1"/>
  <c r="AV535" i="22"/>
  <c r="AV566" i="22"/>
  <c r="AW341" i="22"/>
  <c r="AW375" i="22" s="1"/>
  <c r="AX275" i="22" s="1"/>
  <c r="AW340" i="22"/>
  <c r="AW374" i="22" s="1"/>
  <c r="AX274" i="22" s="1"/>
  <c r="AV564" i="22"/>
  <c r="AW330" i="22"/>
  <c r="AW364" i="22" s="1"/>
  <c r="AX264" i="22" s="1"/>
  <c r="AW329" i="22"/>
  <c r="AW363" i="22" s="1"/>
  <c r="AX263" i="22" s="1"/>
  <c r="AV553" i="22"/>
  <c r="AW328" i="22"/>
  <c r="AW362" i="22" s="1"/>
  <c r="AX262" i="22" s="1"/>
  <c r="AV552" i="22"/>
  <c r="AW326" i="22"/>
  <c r="AW360" i="22" s="1"/>
  <c r="AX260" i="22" s="1"/>
  <c r="AV519" i="22"/>
  <c r="AW325" i="22"/>
  <c r="AW359" i="22" s="1"/>
  <c r="AX259" i="22" s="1"/>
  <c r="AV518" i="22"/>
  <c r="AV549" i="22"/>
  <c r="AW324" i="22"/>
  <c r="AW358" i="22" s="1"/>
  <c r="AX258" i="22" s="1"/>
  <c r="AV548" i="22"/>
  <c r="AW283" i="22"/>
  <c r="AW284" i="22"/>
  <c r="AW285" i="22"/>
  <c r="AW287" i="22"/>
  <c r="AW288" i="22"/>
  <c r="AW289" i="22"/>
  <c r="AW305" i="22"/>
  <c r="AW304" i="22"/>
  <c r="AW303" i="22"/>
  <c r="AW301" i="22"/>
  <c r="AW300" i="22"/>
  <c r="AW299" i="22"/>
  <c r="AX315" i="21"/>
  <c r="AW508" i="21"/>
  <c r="AW539" i="21"/>
  <c r="AX316" i="21"/>
  <c r="AW509" i="21"/>
  <c r="AW540" i="21"/>
  <c r="AX317" i="21"/>
  <c r="AW510" i="21"/>
  <c r="AW541" i="21"/>
  <c r="AX319" i="21"/>
  <c r="AW512" i="21"/>
  <c r="AW543" i="21"/>
  <c r="AX320" i="21"/>
  <c r="AW513" i="21"/>
  <c r="AW544" i="21"/>
  <c r="AX321" i="21"/>
  <c r="AW514" i="21"/>
  <c r="AW545" i="21"/>
  <c r="AW474" i="21"/>
  <c r="AW443" i="21"/>
  <c r="AW411" i="21"/>
  <c r="AX280" i="21"/>
  <c r="AW473" i="21"/>
  <c r="AW442" i="21"/>
  <c r="AW410" i="21"/>
  <c r="AX279" i="21"/>
  <c r="AW472" i="21"/>
  <c r="AW441" i="21"/>
  <c r="AW409" i="21"/>
  <c r="AX278" i="21"/>
  <c r="AW470" i="21"/>
  <c r="AW439" i="21"/>
  <c r="AW407" i="21"/>
  <c r="AX276" i="21"/>
  <c r="AW469" i="21"/>
  <c r="AW438" i="21"/>
  <c r="AW406" i="21"/>
  <c r="AX275" i="21"/>
  <c r="AW468" i="21"/>
  <c r="AW437" i="21"/>
  <c r="AW405" i="21"/>
  <c r="AX274" i="21"/>
  <c r="AX331" i="21"/>
  <c r="AW524" i="21"/>
  <c r="AW555" i="21"/>
  <c r="AX332" i="21"/>
  <c r="AW525" i="21"/>
  <c r="AW556" i="21"/>
  <c r="AX333" i="21"/>
  <c r="AW526" i="21"/>
  <c r="AW557" i="21"/>
  <c r="AX335" i="21"/>
  <c r="AW528" i="21"/>
  <c r="AW559" i="21"/>
  <c r="AX336" i="21"/>
  <c r="AW529" i="21"/>
  <c r="AW560" i="21"/>
  <c r="AX337" i="21"/>
  <c r="AW530" i="21"/>
  <c r="AW561" i="21"/>
  <c r="AX363" i="21"/>
  <c r="AY263" i="21" s="1"/>
  <c r="AX395" i="21"/>
  <c r="AX362" i="21"/>
  <c r="AY262" i="21" s="1"/>
  <c r="AX394" i="21"/>
  <c r="AX361" i="21"/>
  <c r="AY261" i="21" s="1"/>
  <c r="AX393" i="21"/>
  <c r="AX359" i="21"/>
  <c r="AY259" i="21" s="1"/>
  <c r="AX391" i="21"/>
  <c r="AX358" i="21"/>
  <c r="AY258" i="21" s="1"/>
  <c r="AX390" i="21"/>
  <c r="AX357" i="21"/>
  <c r="AY257" i="21" s="1"/>
  <c r="AX389" i="21"/>
  <c r="BM375" i="8"/>
  <c r="BN420" i="8"/>
  <c r="BN452" i="8"/>
  <c r="BN515" i="8" s="1"/>
  <c r="BN483" i="8"/>
  <c r="BN546" i="8" s="1"/>
  <c r="BK415" i="8"/>
  <c r="BK478" i="8"/>
  <c r="BK541" i="8" s="1"/>
  <c r="BK447" i="8"/>
  <c r="BK510" i="8" s="1"/>
  <c r="BM381" i="8"/>
  <c r="BN326" i="8"/>
  <c r="BN360" i="8" s="1"/>
  <c r="BN276" i="8"/>
  <c r="BM284" i="8"/>
  <c r="BN282" i="8"/>
  <c r="BM311" i="8"/>
  <c r="BM345" i="8" s="1"/>
  <c r="BN245" i="8" s="1"/>
  <c r="BM310" i="8"/>
  <c r="BM344" i="8" s="1"/>
  <c r="BN244" i="8" s="1"/>
  <c r="BL331" i="8"/>
  <c r="BL365" i="8" s="1"/>
  <c r="BM265" i="8" s="1"/>
  <c r="BM298" i="8" s="1"/>
  <c r="AV479" i="22" l="1"/>
  <c r="AV430" i="22"/>
  <c r="AV493" i="22"/>
  <c r="AV556" i="22" s="1"/>
  <c r="AW407" i="22"/>
  <c r="AW502" i="22" s="1"/>
  <c r="AV432" i="22"/>
  <c r="AV464" i="22"/>
  <c r="AV527" i="22" s="1"/>
  <c r="AW411" i="22"/>
  <c r="AV467" i="22"/>
  <c r="AV530" i="22" s="1"/>
  <c r="AV435" i="22"/>
  <c r="AV452" i="22"/>
  <c r="AV515" i="22" s="1"/>
  <c r="AV497" i="22"/>
  <c r="AV560" i="22" s="1"/>
  <c r="AV434" i="22"/>
  <c r="AV468" i="22"/>
  <c r="AV531" i="22" s="1"/>
  <c r="AV436" i="22"/>
  <c r="AV420" i="22"/>
  <c r="AV419" i="22"/>
  <c r="AV451" i="22"/>
  <c r="AV514" i="22" s="1"/>
  <c r="AV414" i="22"/>
  <c r="AV446" i="22"/>
  <c r="AV509" i="22" s="1"/>
  <c r="AV431" i="22"/>
  <c r="AV463" i="22"/>
  <c r="AV526" i="22" s="1"/>
  <c r="AV416" i="22"/>
  <c r="AW395" i="22"/>
  <c r="AW459" i="22" s="1"/>
  <c r="AW410" i="22"/>
  <c r="AW474" i="22" s="1"/>
  <c r="AW408" i="22"/>
  <c r="AW472" i="22" s="1"/>
  <c r="AW396" i="22"/>
  <c r="AW491" i="22" s="1"/>
  <c r="AW392" i="22"/>
  <c r="AW487" i="22" s="1"/>
  <c r="AW406" i="22"/>
  <c r="AW501" i="22" s="1"/>
  <c r="BL447" i="8"/>
  <c r="BL510" i="8" s="1"/>
  <c r="BL478" i="8"/>
  <c r="BL541" i="8" s="1"/>
  <c r="AW391" i="22"/>
  <c r="AW486" i="22" s="1"/>
  <c r="AW412" i="22"/>
  <c r="AW507" i="22" s="1"/>
  <c r="AW394" i="22"/>
  <c r="AW458" i="22" s="1"/>
  <c r="AV478" i="22"/>
  <c r="AV541" i="22" s="1"/>
  <c r="AV415" i="22"/>
  <c r="AV418" i="22"/>
  <c r="AV450" i="22"/>
  <c r="AV513" i="22" s="1"/>
  <c r="AW390" i="22"/>
  <c r="AW422" i="22" s="1"/>
  <c r="AW332" i="22"/>
  <c r="AW366" i="22" s="1"/>
  <c r="AX266" i="22" s="1"/>
  <c r="AV525" i="22"/>
  <c r="AW333" i="22"/>
  <c r="AW367" i="22" s="1"/>
  <c r="AX267" i="22" s="1"/>
  <c r="AV557" i="22"/>
  <c r="AW334" i="22"/>
  <c r="AW368" i="22" s="1"/>
  <c r="AX268" i="22" s="1"/>
  <c r="AV558" i="22"/>
  <c r="AW336" i="22"/>
  <c r="AW370" i="22" s="1"/>
  <c r="AX270" i="22" s="1"/>
  <c r="AV529" i="22"/>
  <c r="AW337" i="22"/>
  <c r="AW371" i="22" s="1"/>
  <c r="AX271" i="22" s="1"/>
  <c r="AV561" i="22"/>
  <c r="AW338" i="22"/>
  <c r="AW372" i="22" s="1"/>
  <c r="AX272" i="22" s="1"/>
  <c r="AV562" i="22"/>
  <c r="AW322" i="22"/>
  <c r="AW356" i="22" s="1"/>
  <c r="AX256" i="22" s="1"/>
  <c r="AV546" i="22"/>
  <c r="AW321" i="22"/>
  <c r="AW355" i="22" s="1"/>
  <c r="AX255" i="22" s="1"/>
  <c r="AV545" i="22"/>
  <c r="AW320" i="22"/>
  <c r="AW354" i="22" s="1"/>
  <c r="AX254" i="22" s="1"/>
  <c r="AV544" i="22"/>
  <c r="AW318" i="22"/>
  <c r="AW352" i="22" s="1"/>
  <c r="AX252" i="22" s="1"/>
  <c r="AV511" i="22"/>
  <c r="AV542" i="22"/>
  <c r="AW317" i="22"/>
  <c r="AW351" i="22" s="1"/>
  <c r="AX251" i="22" s="1"/>
  <c r="AV510" i="22"/>
  <c r="AW316" i="22"/>
  <c r="AW350" i="22" s="1"/>
  <c r="AX250" i="22" s="1"/>
  <c r="AV540" i="22"/>
  <c r="AX291" i="22"/>
  <c r="AX292" i="22"/>
  <c r="AX293" i="22"/>
  <c r="AX295" i="22"/>
  <c r="AX296" i="22"/>
  <c r="AX297" i="22"/>
  <c r="AX307" i="22"/>
  <c r="AX308" i="22"/>
  <c r="AX309" i="22"/>
  <c r="AX311" i="22"/>
  <c r="AW506" i="22"/>
  <c r="AW475" i="22"/>
  <c r="AW443" i="22"/>
  <c r="AX312" i="22"/>
  <c r="AX313" i="22"/>
  <c r="AX484" i="21"/>
  <c r="AX453" i="21"/>
  <c r="AX421" i="21"/>
  <c r="AY290" i="21"/>
  <c r="AX485" i="21"/>
  <c r="AX454" i="21"/>
  <c r="AX422" i="21"/>
  <c r="AY291" i="21"/>
  <c r="AX486" i="21"/>
  <c r="AX455" i="21"/>
  <c r="AX423" i="21"/>
  <c r="AY292" i="21"/>
  <c r="AX488" i="21"/>
  <c r="AX457" i="21"/>
  <c r="AX425" i="21"/>
  <c r="AY294" i="21"/>
  <c r="AX489" i="21"/>
  <c r="AX458" i="21"/>
  <c r="AX426" i="21"/>
  <c r="AY295" i="21"/>
  <c r="AX490" i="21"/>
  <c r="AX459" i="21"/>
  <c r="AX427" i="21"/>
  <c r="AY296" i="21"/>
  <c r="AX371" i="21"/>
  <c r="AY271" i="21" s="1"/>
  <c r="AX403" i="21"/>
  <c r="AX370" i="21"/>
  <c r="AY270" i="21" s="1"/>
  <c r="AX402" i="21"/>
  <c r="AX369" i="21"/>
  <c r="AY269" i="21" s="1"/>
  <c r="AX401" i="21"/>
  <c r="AX367" i="21"/>
  <c r="AY267" i="21" s="1"/>
  <c r="AX399" i="21"/>
  <c r="AX366" i="21"/>
  <c r="AY266" i="21" s="1"/>
  <c r="AX398" i="21"/>
  <c r="AX365" i="21"/>
  <c r="AY265" i="21" s="1"/>
  <c r="AX397" i="21"/>
  <c r="AX307" i="21"/>
  <c r="AW500" i="21"/>
  <c r="AW531" i="21"/>
  <c r="AX308" i="21"/>
  <c r="AW501" i="21"/>
  <c r="AW532" i="21"/>
  <c r="AX309" i="21"/>
  <c r="AW502" i="21"/>
  <c r="AW533" i="21"/>
  <c r="AX311" i="21"/>
  <c r="AW504" i="21"/>
  <c r="AW535" i="21"/>
  <c r="AX312" i="21"/>
  <c r="AW505" i="21"/>
  <c r="AW536" i="21"/>
  <c r="AX313" i="21"/>
  <c r="AW506" i="21"/>
  <c r="AW537" i="21"/>
  <c r="AX355" i="21"/>
  <c r="AY255" i="21" s="1"/>
  <c r="AX387" i="21"/>
  <c r="AX354" i="21"/>
  <c r="AY254" i="21" s="1"/>
  <c r="AX386" i="21"/>
  <c r="AX353" i="21"/>
  <c r="AY253" i="21" s="1"/>
  <c r="AX385" i="21"/>
  <c r="AX351" i="21"/>
  <c r="AY251" i="21" s="1"/>
  <c r="AX383" i="21"/>
  <c r="AX350" i="21"/>
  <c r="AY250" i="21" s="1"/>
  <c r="AX382" i="21"/>
  <c r="AX349" i="21"/>
  <c r="AY249" i="21" s="1"/>
  <c r="AX381" i="21"/>
  <c r="BN392" i="8"/>
  <c r="BN487" i="8" s="1"/>
  <c r="BN550" i="8" s="1"/>
  <c r="BL397" i="8"/>
  <c r="BL492" i="8" s="1"/>
  <c r="BL555" i="8" s="1"/>
  <c r="BM376" i="8"/>
  <c r="BM377" i="8"/>
  <c r="BM407" i="8"/>
  <c r="BM439" i="8"/>
  <c r="BM502" i="8" s="1"/>
  <c r="BM470" i="8"/>
  <c r="BM533" i="8" s="1"/>
  <c r="BM413" i="8"/>
  <c r="BM476" i="8"/>
  <c r="BM539" i="8" s="1"/>
  <c r="BM445" i="8"/>
  <c r="BM508" i="8" s="1"/>
  <c r="BM331" i="8"/>
  <c r="BM365" i="8" s="1"/>
  <c r="BN265" i="8" s="1"/>
  <c r="BN298" i="8" s="1"/>
  <c r="BM317" i="8"/>
  <c r="BM351" i="8" s="1"/>
  <c r="BN251" i="8" s="1"/>
  <c r="BN284" i="8" s="1"/>
  <c r="BN277" i="8"/>
  <c r="BN278" i="8"/>
  <c r="BN315" i="8"/>
  <c r="BN349" i="8" s="1"/>
  <c r="BN309" i="8"/>
  <c r="BN343" i="8" s="1"/>
  <c r="AW439" i="22" l="1"/>
  <c r="AW471" i="22"/>
  <c r="AW423" i="22"/>
  <c r="AW505" i="22"/>
  <c r="AW568" i="22" s="1"/>
  <c r="AW476" i="22"/>
  <c r="AW539" i="22" s="1"/>
  <c r="AW444" i="22"/>
  <c r="AW427" i="22"/>
  <c r="AW490" i="22"/>
  <c r="AW553" i="22" s="1"/>
  <c r="AW454" i="22"/>
  <c r="AW517" i="22" s="1"/>
  <c r="AW442" i="22"/>
  <c r="AW485" i="22"/>
  <c r="AW548" i="22" s="1"/>
  <c r="AW503" i="22"/>
  <c r="AW566" i="22" s="1"/>
  <c r="AW456" i="22"/>
  <c r="AW519" i="22" s="1"/>
  <c r="AW404" i="22"/>
  <c r="AW499" i="22" s="1"/>
  <c r="AW438" i="22"/>
  <c r="AW424" i="22"/>
  <c r="AW470" i="22"/>
  <c r="AW533" i="22" s="1"/>
  <c r="AW428" i="22"/>
  <c r="AW440" i="22"/>
  <c r="AW460" i="22"/>
  <c r="AW523" i="22" s="1"/>
  <c r="AW399" i="22"/>
  <c r="AW494" i="22" s="1"/>
  <c r="AW386" i="22"/>
  <c r="AW450" i="22" s="1"/>
  <c r="BN424" i="8"/>
  <c r="AW382" i="22"/>
  <c r="AW477" i="22" s="1"/>
  <c r="AW398" i="22"/>
  <c r="AW493" i="22" s="1"/>
  <c r="AW455" i="22"/>
  <c r="AW518" i="22" s="1"/>
  <c r="AW388" i="22"/>
  <c r="AW483" i="22" s="1"/>
  <c r="BL429" i="8"/>
  <c r="AW489" i="22"/>
  <c r="AW552" i="22" s="1"/>
  <c r="AW400" i="22"/>
  <c r="AW495" i="22" s="1"/>
  <c r="BN456" i="8"/>
  <c r="BN519" i="8" s="1"/>
  <c r="AW387" i="22"/>
  <c r="AW451" i="22" s="1"/>
  <c r="AW402" i="22"/>
  <c r="AW434" i="22" s="1"/>
  <c r="AW426" i="22"/>
  <c r="BL461" i="8"/>
  <c r="BL524" i="8" s="1"/>
  <c r="AW384" i="22"/>
  <c r="AW479" i="22" s="1"/>
  <c r="AW403" i="22"/>
  <c r="AW498" i="22" s="1"/>
  <c r="AW383" i="22"/>
  <c r="AW447" i="22" s="1"/>
  <c r="AX346" i="22"/>
  <c r="AX380" i="22" s="1"/>
  <c r="AY280" i="22" s="1"/>
  <c r="AW570" i="22"/>
  <c r="AX345" i="22"/>
  <c r="AX379" i="22" s="1"/>
  <c r="AY279" i="22" s="1"/>
  <c r="AW538" i="22"/>
  <c r="AW569" i="22"/>
  <c r="AX344" i="22"/>
  <c r="AX378" i="22" s="1"/>
  <c r="AY278" i="22" s="1"/>
  <c r="AW537" i="22"/>
  <c r="AX342" i="22"/>
  <c r="AX376" i="22" s="1"/>
  <c r="AY276" i="22" s="1"/>
  <c r="AW535" i="22"/>
  <c r="AX341" i="22"/>
  <c r="AX375" i="22" s="1"/>
  <c r="AY275" i="22" s="1"/>
  <c r="AW534" i="22"/>
  <c r="AW565" i="22"/>
  <c r="AX340" i="22"/>
  <c r="AX374" i="22" s="1"/>
  <c r="AY274" i="22" s="1"/>
  <c r="AW564" i="22"/>
  <c r="AX330" i="22"/>
  <c r="AX364" i="22" s="1"/>
  <c r="AY264" i="22" s="1"/>
  <c r="AW554" i="22"/>
  <c r="AX329" i="22"/>
  <c r="AX363" i="22" s="1"/>
  <c r="AY263" i="22" s="1"/>
  <c r="AW522" i="22"/>
  <c r="AX328" i="22"/>
  <c r="AX362" i="22" s="1"/>
  <c r="AY262" i="22" s="1"/>
  <c r="AW521" i="22"/>
  <c r="AX326" i="22"/>
  <c r="AX360" i="22" s="1"/>
  <c r="AY260" i="22" s="1"/>
  <c r="AW550" i="22"/>
  <c r="AX325" i="22"/>
  <c r="AX359" i="22" s="1"/>
  <c r="AY259" i="22" s="1"/>
  <c r="AW549" i="22"/>
  <c r="AX324" i="22"/>
  <c r="AX358" i="22" s="1"/>
  <c r="AY258" i="22" s="1"/>
  <c r="AX283" i="22"/>
  <c r="AX284" i="22"/>
  <c r="AX285" i="22"/>
  <c r="AX287" i="22"/>
  <c r="AX288" i="22"/>
  <c r="AX289" i="22"/>
  <c r="AX305" i="22"/>
  <c r="AX304" i="22"/>
  <c r="AX303" i="22"/>
  <c r="AX301" i="22"/>
  <c r="AX300" i="22"/>
  <c r="AX299" i="22"/>
  <c r="AX476" i="21"/>
  <c r="AX445" i="21"/>
  <c r="AX413" i="21"/>
  <c r="AY282" i="21"/>
  <c r="AX477" i="21"/>
  <c r="AX446" i="21"/>
  <c r="AX414" i="21"/>
  <c r="AY283" i="21"/>
  <c r="AX478" i="21"/>
  <c r="AX447" i="21"/>
  <c r="AX415" i="21"/>
  <c r="AY284" i="21"/>
  <c r="AX480" i="21"/>
  <c r="AX449" i="21"/>
  <c r="AX417" i="21"/>
  <c r="AY286" i="21"/>
  <c r="AX481" i="21"/>
  <c r="AX450" i="21"/>
  <c r="AX418" i="21"/>
  <c r="AY287" i="21"/>
  <c r="AX482" i="21"/>
  <c r="AX451" i="21"/>
  <c r="AX419" i="21"/>
  <c r="AY288" i="21"/>
  <c r="AX347" i="21"/>
  <c r="AY247" i="21" s="1"/>
  <c r="AX379" i="21"/>
  <c r="AX346" i="21"/>
  <c r="AY246" i="21" s="1"/>
  <c r="AX378" i="21"/>
  <c r="AX345" i="21"/>
  <c r="AY245" i="21" s="1"/>
  <c r="AX377" i="21"/>
  <c r="AX343" i="21"/>
  <c r="AY243" i="21" s="1"/>
  <c r="AX375" i="21"/>
  <c r="AX342" i="21"/>
  <c r="AY242" i="21" s="1"/>
  <c r="AX374" i="21"/>
  <c r="AX341" i="21"/>
  <c r="AY241" i="21" s="1"/>
  <c r="AX373" i="21"/>
  <c r="AX492" i="21"/>
  <c r="AX461" i="21"/>
  <c r="AX429" i="21"/>
  <c r="AY298" i="21"/>
  <c r="AX493" i="21"/>
  <c r="AX462" i="21"/>
  <c r="AX430" i="21"/>
  <c r="AY299" i="21"/>
  <c r="AX494" i="21"/>
  <c r="AX463" i="21"/>
  <c r="AX431" i="21"/>
  <c r="AY300" i="21"/>
  <c r="AX496" i="21"/>
  <c r="AX465" i="21"/>
  <c r="AX433" i="21"/>
  <c r="AY302" i="21"/>
  <c r="AX497" i="21"/>
  <c r="AX466" i="21"/>
  <c r="AX434" i="21"/>
  <c r="AY303" i="21"/>
  <c r="AX498" i="21"/>
  <c r="AX467" i="21"/>
  <c r="AX435" i="21"/>
  <c r="AY304" i="21"/>
  <c r="AY329" i="21"/>
  <c r="AX522" i="21"/>
  <c r="AX553" i="21"/>
  <c r="AY328" i="21"/>
  <c r="AX521" i="21"/>
  <c r="AX552" i="21"/>
  <c r="AY327" i="21"/>
  <c r="AX520" i="21"/>
  <c r="AX551" i="21"/>
  <c r="AY325" i="21"/>
  <c r="AX518" i="21"/>
  <c r="AX549" i="21"/>
  <c r="AY324" i="21"/>
  <c r="AX517" i="21"/>
  <c r="AX548" i="21"/>
  <c r="AY323" i="21"/>
  <c r="AX516" i="21"/>
  <c r="AX547" i="21"/>
  <c r="BM397" i="8"/>
  <c r="BM429" i="8" s="1"/>
  <c r="BM383" i="8"/>
  <c r="BM415" i="8" s="1"/>
  <c r="BN375" i="8"/>
  <c r="BM409" i="8"/>
  <c r="BM472" i="8"/>
  <c r="BM535" i="8" s="1"/>
  <c r="BM441" i="8"/>
  <c r="BM504" i="8" s="1"/>
  <c r="BM408" i="8"/>
  <c r="BM471" i="8"/>
  <c r="BM534" i="8" s="1"/>
  <c r="BM440" i="8"/>
  <c r="BM503" i="8" s="1"/>
  <c r="BN381" i="8"/>
  <c r="BN311" i="8"/>
  <c r="BN345" i="8" s="1"/>
  <c r="BN310" i="8"/>
  <c r="BN344" i="8" s="1"/>
  <c r="BN317" i="8"/>
  <c r="BN351" i="8" s="1"/>
  <c r="BN331" i="8"/>
  <c r="BN365" i="8" s="1"/>
  <c r="AW420" i="22" l="1"/>
  <c r="AW452" i="22"/>
  <c r="AW431" i="22"/>
  <c r="AW416" i="22"/>
  <c r="AX395" i="22"/>
  <c r="AW448" i="22"/>
  <c r="AW511" i="22" s="1"/>
  <c r="AW481" i="22"/>
  <c r="AW544" i="22" s="1"/>
  <c r="AW436" i="22"/>
  <c r="AW468" i="22"/>
  <c r="AW531" i="22" s="1"/>
  <c r="AW463" i="22"/>
  <c r="AW526" i="22" s="1"/>
  <c r="AW432" i="22"/>
  <c r="AW464" i="22"/>
  <c r="AW527" i="22" s="1"/>
  <c r="AW419" i="22"/>
  <c r="AW482" i="22"/>
  <c r="AW545" i="22" s="1"/>
  <c r="AW478" i="22"/>
  <c r="AW541" i="22" s="1"/>
  <c r="AW414" i="22"/>
  <c r="AW430" i="22"/>
  <c r="AW446" i="22"/>
  <c r="AW509" i="22" s="1"/>
  <c r="AW462" i="22"/>
  <c r="AW525" i="22" s="1"/>
  <c r="AW418" i="22"/>
  <c r="AX396" i="22"/>
  <c r="AX491" i="22" s="1"/>
  <c r="AW466" i="22"/>
  <c r="AW529" i="22" s="1"/>
  <c r="AW497" i="22"/>
  <c r="AW560" i="22" s="1"/>
  <c r="AX410" i="22"/>
  <c r="AX505" i="22" s="1"/>
  <c r="AX394" i="22"/>
  <c r="AX426" i="22" s="1"/>
  <c r="AX406" i="22"/>
  <c r="AX438" i="22" s="1"/>
  <c r="AX390" i="22"/>
  <c r="AX454" i="22" s="1"/>
  <c r="AX411" i="22"/>
  <c r="AX506" i="22" s="1"/>
  <c r="AW435" i="22"/>
  <c r="AW415" i="22"/>
  <c r="AW467" i="22"/>
  <c r="AW530" i="22" s="1"/>
  <c r="AX408" i="22"/>
  <c r="AX472" i="22" s="1"/>
  <c r="AX412" i="22"/>
  <c r="AX507" i="22" s="1"/>
  <c r="BM461" i="8"/>
  <c r="BM524" i="8" s="1"/>
  <c r="BM492" i="8"/>
  <c r="BM555" i="8" s="1"/>
  <c r="BM478" i="8"/>
  <c r="BM541" i="8" s="1"/>
  <c r="BM447" i="8"/>
  <c r="BM510" i="8" s="1"/>
  <c r="AX391" i="22"/>
  <c r="AX486" i="22" s="1"/>
  <c r="AX392" i="22"/>
  <c r="AX424" i="22" s="1"/>
  <c r="AX407" i="22"/>
  <c r="AX471" i="22" s="1"/>
  <c r="AX332" i="22"/>
  <c r="AX366" i="22" s="1"/>
  <c r="AY266" i="22" s="1"/>
  <c r="AW556" i="22"/>
  <c r="AX333" i="22"/>
  <c r="AX367" i="22" s="1"/>
  <c r="AY267" i="22" s="1"/>
  <c r="AW557" i="22"/>
  <c r="AX334" i="22"/>
  <c r="AX368" i="22" s="1"/>
  <c r="AY268" i="22" s="1"/>
  <c r="AW558" i="22"/>
  <c r="AX336" i="22"/>
  <c r="AX370" i="22" s="1"/>
  <c r="AY270" i="22" s="1"/>
  <c r="AX337" i="22"/>
  <c r="AX371" i="22" s="1"/>
  <c r="AY271" i="22" s="1"/>
  <c r="AW561" i="22"/>
  <c r="AX338" i="22"/>
  <c r="AX372" i="22" s="1"/>
  <c r="AY272" i="22" s="1"/>
  <c r="AW562" i="22"/>
  <c r="AX322" i="22"/>
  <c r="AX356" i="22" s="1"/>
  <c r="AY256" i="22" s="1"/>
  <c r="AW515" i="22"/>
  <c r="AW546" i="22"/>
  <c r="AX321" i="22"/>
  <c r="AX355" i="22" s="1"/>
  <c r="AY255" i="22" s="1"/>
  <c r="AW514" i="22"/>
  <c r="AX320" i="22"/>
  <c r="AX354" i="22" s="1"/>
  <c r="AY254" i="22" s="1"/>
  <c r="AW513" i="22"/>
  <c r="AX318" i="22"/>
  <c r="AX352" i="22" s="1"/>
  <c r="AY252" i="22" s="1"/>
  <c r="AW542" i="22"/>
  <c r="AX317" i="22"/>
  <c r="AX351" i="22" s="1"/>
  <c r="AY251" i="22" s="1"/>
  <c r="AW510" i="22"/>
  <c r="AX316" i="22"/>
  <c r="AX350" i="22" s="1"/>
  <c r="AY250" i="22" s="1"/>
  <c r="AW540" i="22"/>
  <c r="AY291" i="22"/>
  <c r="AY292" i="22"/>
  <c r="AY293" i="22"/>
  <c r="AY295" i="22"/>
  <c r="AX490" i="22"/>
  <c r="AX459" i="22"/>
  <c r="AX427" i="22"/>
  <c r="AY296" i="22"/>
  <c r="AY297" i="22"/>
  <c r="AY307" i="22"/>
  <c r="AY308" i="22"/>
  <c r="AY309" i="22"/>
  <c r="AY311" i="22"/>
  <c r="AY312" i="22"/>
  <c r="AY313" i="22"/>
  <c r="AY357" i="21"/>
  <c r="AZ257" i="21" s="1"/>
  <c r="AY389" i="21"/>
  <c r="AY358" i="21"/>
  <c r="AZ258" i="21" s="1"/>
  <c r="AY390" i="21"/>
  <c r="AY359" i="21"/>
  <c r="AZ259" i="21" s="1"/>
  <c r="AY391" i="21"/>
  <c r="AY361" i="21"/>
  <c r="AZ261" i="21" s="1"/>
  <c r="AY393" i="21"/>
  <c r="AY362" i="21"/>
  <c r="AZ262" i="21" s="1"/>
  <c r="AY394" i="21"/>
  <c r="AY363" i="21"/>
  <c r="AZ263" i="21" s="1"/>
  <c r="AY395" i="21"/>
  <c r="AY337" i="21"/>
  <c r="AX530" i="21"/>
  <c r="AX561" i="21"/>
  <c r="AY336" i="21"/>
  <c r="AX529" i="21"/>
  <c r="AX560" i="21"/>
  <c r="AY335" i="21"/>
  <c r="AX528" i="21"/>
  <c r="AX559" i="21"/>
  <c r="AY333" i="21"/>
  <c r="AX526" i="21"/>
  <c r="AX557" i="21"/>
  <c r="AY332" i="21"/>
  <c r="AX525" i="21"/>
  <c r="AX556" i="21"/>
  <c r="AY331" i="21"/>
  <c r="AX524" i="21"/>
  <c r="AX555" i="21"/>
  <c r="AX468" i="21"/>
  <c r="AX437" i="21"/>
  <c r="AX405" i="21"/>
  <c r="AY274" i="21"/>
  <c r="AX469" i="21"/>
  <c r="AX438" i="21"/>
  <c r="AX406" i="21"/>
  <c r="AY275" i="21"/>
  <c r="AX470" i="21"/>
  <c r="AX439" i="21"/>
  <c r="AX407" i="21"/>
  <c r="AY276" i="21"/>
  <c r="AX472" i="21"/>
  <c r="AX441" i="21"/>
  <c r="AX409" i="21"/>
  <c r="AY278" i="21"/>
  <c r="AX473" i="21"/>
  <c r="AX442" i="21"/>
  <c r="AX410" i="21"/>
  <c r="AY279" i="21"/>
  <c r="AX474" i="21"/>
  <c r="AX443" i="21"/>
  <c r="AX411" i="21"/>
  <c r="AY280" i="21"/>
  <c r="AY321" i="21"/>
  <c r="AX514" i="21"/>
  <c r="AX545" i="21"/>
  <c r="AY320" i="21"/>
  <c r="AX513" i="21"/>
  <c r="AX544" i="21"/>
  <c r="AY319" i="21"/>
  <c r="AX512" i="21"/>
  <c r="AX543" i="21"/>
  <c r="AY317" i="21"/>
  <c r="AX510" i="21"/>
  <c r="AX541" i="21"/>
  <c r="AY316" i="21"/>
  <c r="AX509" i="21"/>
  <c r="AX540" i="21"/>
  <c r="AY315" i="21"/>
  <c r="AX508" i="21"/>
  <c r="AX539" i="21"/>
  <c r="BN397" i="8"/>
  <c r="BN429" i="8" s="1"/>
  <c r="BN376" i="8"/>
  <c r="BN408" i="8" s="1"/>
  <c r="BN377" i="8"/>
  <c r="BN413" i="8"/>
  <c r="BN476" i="8"/>
  <c r="BN539" i="8" s="1"/>
  <c r="BN445" i="8"/>
  <c r="BN383" i="8"/>
  <c r="BN407" i="8"/>
  <c r="BN470" i="8"/>
  <c r="BN533" i="8" s="1"/>
  <c r="BN439" i="8"/>
  <c r="C565" i="8" s="1"/>
  <c r="AX422" i="22" l="1"/>
  <c r="AX485" i="22"/>
  <c r="AX548" i="22" s="1"/>
  <c r="AX489" i="22"/>
  <c r="AX458" i="22"/>
  <c r="AX521" i="22" s="1"/>
  <c r="AX442" i="22"/>
  <c r="AX474" i="22"/>
  <c r="AX537" i="22" s="1"/>
  <c r="AX501" i="22"/>
  <c r="AX564" i="22" s="1"/>
  <c r="AX443" i="22"/>
  <c r="AX475" i="22"/>
  <c r="AX538" i="22" s="1"/>
  <c r="AX487" i="22"/>
  <c r="AX550" i="22" s="1"/>
  <c r="AX470" i="22"/>
  <c r="AX533" i="22" s="1"/>
  <c r="AX456" i="22"/>
  <c r="AX519" i="22" s="1"/>
  <c r="AX502" i="22"/>
  <c r="AX565" i="22" s="1"/>
  <c r="AX440" i="22"/>
  <c r="AX439" i="22"/>
  <c r="AX428" i="22"/>
  <c r="AX460" i="22"/>
  <c r="AX523" i="22" s="1"/>
  <c r="AX503" i="22"/>
  <c r="AX566" i="22" s="1"/>
  <c r="AX423" i="22"/>
  <c r="AX455" i="22"/>
  <c r="AX518" i="22" s="1"/>
  <c r="AX387" i="22"/>
  <c r="AX451" i="22" s="1"/>
  <c r="AX398" i="22"/>
  <c r="AX462" i="22" s="1"/>
  <c r="AX444" i="22"/>
  <c r="AX476" i="22"/>
  <c r="AX539" i="22" s="1"/>
  <c r="AX388" i="22"/>
  <c r="AX483" i="22" s="1"/>
  <c r="AX399" i="22"/>
  <c r="AX431" i="22" s="1"/>
  <c r="AX386" i="22"/>
  <c r="AX481" i="22" s="1"/>
  <c r="AX404" i="22"/>
  <c r="AX499" i="22" s="1"/>
  <c r="AX383" i="22"/>
  <c r="AX415" i="22" s="1"/>
  <c r="BN440" i="8"/>
  <c r="C566" i="8" s="1"/>
  <c r="BN471" i="8"/>
  <c r="BN534" i="8" s="1"/>
  <c r="AX400" i="22"/>
  <c r="AX495" i="22" s="1"/>
  <c r="AX402" i="22"/>
  <c r="AX466" i="22" s="1"/>
  <c r="AX382" i="22"/>
  <c r="AX477" i="22" s="1"/>
  <c r="AX403" i="22"/>
  <c r="AX435" i="22" s="1"/>
  <c r="AX384" i="22"/>
  <c r="AX479" i="22" s="1"/>
  <c r="AY346" i="22"/>
  <c r="AY380" i="22" s="1"/>
  <c r="AZ280" i="22" s="1"/>
  <c r="AX570" i="22"/>
  <c r="AY345" i="22"/>
  <c r="AY379" i="22" s="1"/>
  <c r="AZ279" i="22" s="1"/>
  <c r="AX569" i="22"/>
  <c r="AY344" i="22"/>
  <c r="AY378" i="22" s="1"/>
  <c r="AZ278" i="22" s="1"/>
  <c r="AX568" i="22"/>
  <c r="AY342" i="22"/>
  <c r="AY376" i="22" s="1"/>
  <c r="AZ276" i="22" s="1"/>
  <c r="AX535" i="22"/>
  <c r="AY341" i="22"/>
  <c r="AY375" i="22" s="1"/>
  <c r="AZ275" i="22" s="1"/>
  <c r="AX534" i="22"/>
  <c r="AY340" i="22"/>
  <c r="AY374" i="22" s="1"/>
  <c r="AZ274" i="22" s="1"/>
  <c r="AY330" i="22"/>
  <c r="AY364" i="22" s="1"/>
  <c r="AZ264" i="22" s="1"/>
  <c r="AX554" i="22"/>
  <c r="AY329" i="22"/>
  <c r="AY363" i="22" s="1"/>
  <c r="AZ263" i="22" s="1"/>
  <c r="AX522" i="22"/>
  <c r="AX553" i="22"/>
  <c r="AY328" i="22"/>
  <c r="AY362" i="22" s="1"/>
  <c r="AZ262" i="22" s="1"/>
  <c r="AX552" i="22"/>
  <c r="AY326" i="22"/>
  <c r="AY360" i="22" s="1"/>
  <c r="AZ260" i="22" s="1"/>
  <c r="AY325" i="22"/>
  <c r="AY359" i="22" s="1"/>
  <c r="AZ259" i="22" s="1"/>
  <c r="AX549" i="22"/>
  <c r="AY324" i="22"/>
  <c r="AY358" i="22" s="1"/>
  <c r="AZ258" i="22" s="1"/>
  <c r="AX517" i="22"/>
  <c r="AY283" i="22"/>
  <c r="AY284" i="22"/>
  <c r="AY285" i="22"/>
  <c r="AY287" i="22"/>
  <c r="AY288" i="22"/>
  <c r="AY289" i="22"/>
  <c r="AY305" i="22"/>
  <c r="AY304" i="22"/>
  <c r="AY303" i="22"/>
  <c r="AY301" i="22"/>
  <c r="AY300" i="22"/>
  <c r="AY299" i="22"/>
  <c r="AY349" i="21"/>
  <c r="AZ249" i="21" s="1"/>
  <c r="AY381" i="21"/>
  <c r="AY350" i="21"/>
  <c r="AZ250" i="21" s="1"/>
  <c r="AY382" i="21"/>
  <c r="AY351" i="21"/>
  <c r="AZ251" i="21" s="1"/>
  <c r="AY383" i="21"/>
  <c r="AY353" i="21"/>
  <c r="AZ253" i="21" s="1"/>
  <c r="AY385" i="21"/>
  <c r="AY354" i="21"/>
  <c r="AZ254" i="21" s="1"/>
  <c r="AY386" i="21"/>
  <c r="AY355" i="21"/>
  <c r="AZ255" i="21" s="1"/>
  <c r="AY387" i="21"/>
  <c r="AY313" i="21"/>
  <c r="AX506" i="21"/>
  <c r="AX537" i="21"/>
  <c r="AY312" i="21"/>
  <c r="AX505" i="21"/>
  <c r="AX536" i="21"/>
  <c r="AY311" i="21"/>
  <c r="AX504" i="21"/>
  <c r="AX535" i="21"/>
  <c r="AY309" i="21"/>
  <c r="AX502" i="21"/>
  <c r="AX533" i="21"/>
  <c r="AY308" i="21"/>
  <c r="AX501" i="21"/>
  <c r="AX532" i="21"/>
  <c r="AY307" i="21"/>
  <c r="AX500" i="21"/>
  <c r="AX531" i="21"/>
  <c r="AY365" i="21"/>
  <c r="AZ265" i="21" s="1"/>
  <c r="AY397" i="21"/>
  <c r="AY366" i="21"/>
  <c r="AZ266" i="21" s="1"/>
  <c r="AY398" i="21"/>
  <c r="AY367" i="21"/>
  <c r="AZ267" i="21" s="1"/>
  <c r="AY399" i="21"/>
  <c r="AY369" i="21"/>
  <c r="AZ269" i="21" s="1"/>
  <c r="AY401" i="21"/>
  <c r="AY370" i="21"/>
  <c r="AZ270" i="21" s="1"/>
  <c r="AY402" i="21"/>
  <c r="AY371" i="21"/>
  <c r="AZ271" i="21" s="1"/>
  <c r="AY403" i="21"/>
  <c r="AY490" i="21"/>
  <c r="AY459" i="21"/>
  <c r="AY427" i="21"/>
  <c r="AZ296" i="21"/>
  <c r="AY489" i="21"/>
  <c r="AY458" i="21"/>
  <c r="AY426" i="21"/>
  <c r="AZ295" i="21"/>
  <c r="AY488" i="21"/>
  <c r="AY457" i="21"/>
  <c r="AY425" i="21"/>
  <c r="AZ294" i="21"/>
  <c r="AY486" i="21"/>
  <c r="AY455" i="21"/>
  <c r="AY423" i="21"/>
  <c r="AZ292" i="21"/>
  <c r="AY485" i="21"/>
  <c r="AY454" i="21"/>
  <c r="AY422" i="21"/>
  <c r="AZ291" i="21"/>
  <c r="AY484" i="21"/>
  <c r="AY453" i="21"/>
  <c r="AY421" i="21"/>
  <c r="AZ290" i="21"/>
  <c r="BN508" i="8"/>
  <c r="C571" i="8"/>
  <c r="BN502" i="8"/>
  <c r="BN492" i="8"/>
  <c r="BN555" i="8" s="1"/>
  <c r="BN461" i="8"/>
  <c r="BN524" i="8" s="1"/>
  <c r="BN409" i="8"/>
  <c r="BN472" i="8"/>
  <c r="BN535" i="8" s="1"/>
  <c r="BN441" i="8"/>
  <c r="BN415" i="8"/>
  <c r="BN478" i="8"/>
  <c r="BN541" i="8" s="1"/>
  <c r="BN447" i="8"/>
  <c r="AX493" i="22" l="1"/>
  <c r="AX498" i="22"/>
  <c r="AX467" i="22"/>
  <c r="AX530" i="22" s="1"/>
  <c r="BN503" i="8"/>
  <c r="AX419" i="22"/>
  <c r="AX482" i="22"/>
  <c r="AX545" i="22" s="1"/>
  <c r="AX447" i="22"/>
  <c r="AX510" i="22" s="1"/>
  <c r="AX430" i="22"/>
  <c r="AX420" i="22"/>
  <c r="AX452" i="22"/>
  <c r="AX515" i="22" s="1"/>
  <c r="AX463" i="22"/>
  <c r="AX526" i="22" s="1"/>
  <c r="AX494" i="22"/>
  <c r="AX557" i="22" s="1"/>
  <c r="AY396" i="22"/>
  <c r="AY460" i="22" s="1"/>
  <c r="AY410" i="22"/>
  <c r="AY442" i="22" s="1"/>
  <c r="AY412" i="22"/>
  <c r="AY476" i="22" s="1"/>
  <c r="AX436" i="22"/>
  <c r="AX418" i="22"/>
  <c r="AX468" i="22"/>
  <c r="AX531" i="22" s="1"/>
  <c r="AX450" i="22"/>
  <c r="AX513" i="22" s="1"/>
  <c r="AX478" i="22"/>
  <c r="AX541" i="22" s="1"/>
  <c r="AY394" i="22"/>
  <c r="AY489" i="22" s="1"/>
  <c r="AY411" i="22"/>
  <c r="AY506" i="22" s="1"/>
  <c r="AX414" i="22"/>
  <c r="AX446" i="22"/>
  <c r="AX509" i="22" s="1"/>
  <c r="AY406" i="22"/>
  <c r="AY438" i="22" s="1"/>
  <c r="AX416" i="22"/>
  <c r="AX448" i="22"/>
  <c r="AX511" i="22" s="1"/>
  <c r="AX497" i="22"/>
  <c r="AX560" i="22" s="1"/>
  <c r="AX432" i="22"/>
  <c r="AX464" i="22"/>
  <c r="AX527" i="22" s="1"/>
  <c r="AY395" i="22"/>
  <c r="AY490" i="22" s="1"/>
  <c r="AY392" i="22"/>
  <c r="AY487" i="22" s="1"/>
  <c r="AX434" i="22"/>
  <c r="AY407" i="22"/>
  <c r="AY502" i="22" s="1"/>
  <c r="AY408" i="22"/>
  <c r="AY503" i="22" s="1"/>
  <c r="AY390" i="22"/>
  <c r="AY422" i="22" s="1"/>
  <c r="AY391" i="22"/>
  <c r="AY455" i="22" s="1"/>
  <c r="AY332" i="22"/>
  <c r="AY366" i="22" s="1"/>
  <c r="AZ266" i="22" s="1"/>
  <c r="AX525" i="22"/>
  <c r="AX556" i="22"/>
  <c r="AY333" i="22"/>
  <c r="AY367" i="22" s="1"/>
  <c r="AZ267" i="22" s="1"/>
  <c r="AY334" i="22"/>
  <c r="AY368" i="22" s="1"/>
  <c r="AZ268" i="22" s="1"/>
  <c r="AX558" i="22"/>
  <c r="AY336" i="22"/>
  <c r="AY370" i="22" s="1"/>
  <c r="AZ270" i="22" s="1"/>
  <c r="AX529" i="22"/>
  <c r="AY337" i="22"/>
  <c r="AY371" i="22" s="1"/>
  <c r="AZ271" i="22" s="1"/>
  <c r="AX561" i="22"/>
  <c r="AY338" i="22"/>
  <c r="AY372" i="22" s="1"/>
  <c r="AZ272" i="22" s="1"/>
  <c r="AX562" i="22"/>
  <c r="AY322" i="22"/>
  <c r="AY356" i="22" s="1"/>
  <c r="AZ256" i="22" s="1"/>
  <c r="AX546" i="22"/>
  <c r="AY321" i="22"/>
  <c r="AY355" i="22" s="1"/>
  <c r="AZ255" i="22" s="1"/>
  <c r="AX514" i="22"/>
  <c r="AY320" i="22"/>
  <c r="AY354" i="22" s="1"/>
  <c r="AZ254" i="22" s="1"/>
  <c r="AX544" i="22"/>
  <c r="AY318" i="22"/>
  <c r="AY352" i="22" s="1"/>
  <c r="AZ252" i="22" s="1"/>
  <c r="AX542" i="22"/>
  <c r="AY317" i="22"/>
  <c r="AY351" i="22" s="1"/>
  <c r="AZ251" i="22" s="1"/>
  <c r="AY316" i="22"/>
  <c r="AY350" i="22" s="1"/>
  <c r="AZ250" i="22" s="1"/>
  <c r="AX540" i="22"/>
  <c r="AZ291" i="22"/>
  <c r="AZ292" i="22"/>
  <c r="AZ293" i="22"/>
  <c r="AZ295" i="22"/>
  <c r="AZ296" i="22"/>
  <c r="AZ297" i="22"/>
  <c r="AZ307" i="22"/>
  <c r="AZ308" i="22"/>
  <c r="AZ309" i="22"/>
  <c r="AZ311" i="22"/>
  <c r="AZ312" i="22"/>
  <c r="AZ313" i="22"/>
  <c r="AZ323" i="21"/>
  <c r="AY516" i="21"/>
  <c r="AY547" i="21"/>
  <c r="AZ324" i="21"/>
  <c r="AY517" i="21"/>
  <c r="AY548" i="21"/>
  <c r="AZ325" i="21"/>
  <c r="AY518" i="21"/>
  <c r="AY549" i="21"/>
  <c r="AZ327" i="21"/>
  <c r="AY520" i="21"/>
  <c r="AY551" i="21"/>
  <c r="AZ328" i="21"/>
  <c r="AY521" i="21"/>
  <c r="AY552" i="21"/>
  <c r="AZ329" i="21"/>
  <c r="AY522" i="21"/>
  <c r="AY553" i="21"/>
  <c r="AY498" i="21"/>
  <c r="AY467" i="21"/>
  <c r="AY435" i="21"/>
  <c r="AZ304" i="21"/>
  <c r="AY497" i="21"/>
  <c r="AY466" i="21"/>
  <c r="AY434" i="21"/>
  <c r="AZ303" i="21"/>
  <c r="AY496" i="21"/>
  <c r="AY465" i="21"/>
  <c r="AY433" i="21"/>
  <c r="AZ302" i="21"/>
  <c r="AY494" i="21"/>
  <c r="AY463" i="21"/>
  <c r="AY431" i="21"/>
  <c r="AZ300" i="21"/>
  <c r="AY493" i="21"/>
  <c r="AY462" i="21"/>
  <c r="AY430" i="21"/>
  <c r="AZ299" i="21"/>
  <c r="AY492" i="21"/>
  <c r="AY461" i="21"/>
  <c r="AY429" i="21"/>
  <c r="AZ298" i="21"/>
  <c r="AY341" i="21"/>
  <c r="AZ241" i="21" s="1"/>
  <c r="AY373" i="21"/>
  <c r="AY342" i="21"/>
  <c r="AZ242" i="21" s="1"/>
  <c r="AY374" i="21"/>
  <c r="AY343" i="21"/>
  <c r="AZ243" i="21" s="1"/>
  <c r="AY375" i="21"/>
  <c r="AY345" i="21"/>
  <c r="AZ245" i="21" s="1"/>
  <c r="AY377" i="21"/>
  <c r="AY346" i="21"/>
  <c r="AZ246" i="21" s="1"/>
  <c r="AY378" i="21"/>
  <c r="AY347" i="21"/>
  <c r="AZ247" i="21" s="1"/>
  <c r="AY379" i="21"/>
  <c r="AY482" i="21"/>
  <c r="AY451" i="21"/>
  <c r="AY419" i="21"/>
  <c r="AZ288" i="21"/>
  <c r="AY481" i="21"/>
  <c r="AY450" i="21"/>
  <c r="AY418" i="21"/>
  <c r="AZ287" i="21"/>
  <c r="AY480" i="21"/>
  <c r="AY449" i="21"/>
  <c r="AY417" i="21"/>
  <c r="AZ286" i="21"/>
  <c r="AY478" i="21"/>
  <c r="AY447" i="21"/>
  <c r="AY415" i="21"/>
  <c r="AZ284" i="21"/>
  <c r="AY477" i="21"/>
  <c r="AY446" i="21"/>
  <c r="AY414" i="21"/>
  <c r="AZ283" i="21"/>
  <c r="AY476" i="21"/>
  <c r="AY445" i="21"/>
  <c r="AY413" i="21"/>
  <c r="AZ282" i="21"/>
  <c r="BN510" i="8"/>
  <c r="C573" i="8"/>
  <c r="BN504" i="8"/>
  <c r="C567" i="8"/>
  <c r="AY501" i="22" l="1"/>
  <c r="AY564" i="22" s="1"/>
  <c r="AY470" i="22"/>
  <c r="AY533" i="22" s="1"/>
  <c r="AY428" i="22"/>
  <c r="AY491" i="22"/>
  <c r="AY554" i="22" s="1"/>
  <c r="AY426" i="22"/>
  <c r="AY424" i="22"/>
  <c r="AY456" i="22"/>
  <c r="AY519" i="22" s="1"/>
  <c r="AY444" i="22"/>
  <c r="AY507" i="22"/>
  <c r="AY570" i="22" s="1"/>
  <c r="AY404" i="22"/>
  <c r="AY499" i="22" s="1"/>
  <c r="AY486" i="22"/>
  <c r="AY549" i="22" s="1"/>
  <c r="AY423" i="22"/>
  <c r="AY474" i="22"/>
  <c r="AY537" i="22" s="1"/>
  <c r="AY505" i="22"/>
  <c r="AY568" i="22" s="1"/>
  <c r="AY399" i="22"/>
  <c r="AY463" i="22" s="1"/>
  <c r="AY443" i="22"/>
  <c r="AY475" i="22"/>
  <c r="AY538" i="22" s="1"/>
  <c r="AY383" i="22"/>
  <c r="AY478" i="22" s="1"/>
  <c r="AY388" i="22"/>
  <c r="AY420" i="22" s="1"/>
  <c r="AY454" i="22"/>
  <c r="AY517" i="22" s="1"/>
  <c r="AY458" i="22"/>
  <c r="AY521" i="22" s="1"/>
  <c r="AY485" i="22"/>
  <c r="AY548" i="22" s="1"/>
  <c r="AY398" i="22"/>
  <c r="AY493" i="22" s="1"/>
  <c r="AY382" i="22"/>
  <c r="AY446" i="22" s="1"/>
  <c r="AY427" i="22"/>
  <c r="AY459" i="22"/>
  <c r="AY522" i="22" s="1"/>
  <c r="AY387" i="22"/>
  <c r="AY482" i="22" s="1"/>
  <c r="AY403" i="22"/>
  <c r="AY498" i="22" s="1"/>
  <c r="AY400" i="22"/>
  <c r="AY495" i="22" s="1"/>
  <c r="AY440" i="22"/>
  <c r="AY472" i="22"/>
  <c r="AY535" i="22" s="1"/>
  <c r="AY439" i="22"/>
  <c r="AY471" i="22"/>
  <c r="AY534" i="22" s="1"/>
  <c r="AY402" i="22"/>
  <c r="AY434" i="22" s="1"/>
  <c r="AY386" i="22"/>
  <c r="AY481" i="22" s="1"/>
  <c r="AY384" i="22"/>
  <c r="AY416" i="22" s="1"/>
  <c r="AZ346" i="22"/>
  <c r="AZ380" i="22" s="1"/>
  <c r="BA280" i="22" s="1"/>
  <c r="AY539" i="22"/>
  <c r="AZ345" i="22"/>
  <c r="AZ379" i="22" s="1"/>
  <c r="BA279" i="22" s="1"/>
  <c r="AY569" i="22"/>
  <c r="AZ344" i="22"/>
  <c r="AZ378" i="22" s="1"/>
  <c r="BA278" i="22" s="1"/>
  <c r="AZ342" i="22"/>
  <c r="AZ376" i="22" s="1"/>
  <c r="BA276" i="22" s="1"/>
  <c r="AY566" i="22"/>
  <c r="AZ341" i="22"/>
  <c r="AZ375" i="22" s="1"/>
  <c r="BA275" i="22" s="1"/>
  <c r="AY565" i="22"/>
  <c r="AZ340" i="22"/>
  <c r="AZ374" i="22" s="1"/>
  <c r="BA274" i="22" s="1"/>
  <c r="AZ330" i="22"/>
  <c r="AZ364" i="22" s="1"/>
  <c r="BA264" i="22" s="1"/>
  <c r="AY523" i="22"/>
  <c r="AZ329" i="22"/>
  <c r="AZ363" i="22" s="1"/>
  <c r="BA263" i="22" s="1"/>
  <c r="AY553" i="22"/>
  <c r="AZ328" i="22"/>
  <c r="AZ362" i="22" s="1"/>
  <c r="BA262" i="22" s="1"/>
  <c r="AY552" i="22"/>
  <c r="AZ326" i="22"/>
  <c r="AZ360" i="22" s="1"/>
  <c r="BA260" i="22" s="1"/>
  <c r="AY550" i="22"/>
  <c r="AZ325" i="22"/>
  <c r="AZ359" i="22" s="1"/>
  <c r="BA259" i="22" s="1"/>
  <c r="AY518" i="22"/>
  <c r="AZ324" i="22"/>
  <c r="AZ358" i="22" s="1"/>
  <c r="BA258" i="22" s="1"/>
  <c r="AZ283" i="22"/>
  <c r="AZ284" i="22"/>
  <c r="AZ285" i="22"/>
  <c r="AZ287" i="22"/>
  <c r="AZ288" i="22"/>
  <c r="AZ289" i="22"/>
  <c r="AZ305" i="22"/>
  <c r="AZ304" i="22"/>
  <c r="AZ303" i="22"/>
  <c r="AZ301" i="22"/>
  <c r="AZ300" i="22"/>
  <c r="AZ299" i="22"/>
  <c r="AZ315" i="21"/>
  <c r="AY508" i="21"/>
  <c r="AY539" i="21"/>
  <c r="AZ316" i="21"/>
  <c r="AY509" i="21"/>
  <c r="AY540" i="21"/>
  <c r="AZ317" i="21"/>
  <c r="AY510" i="21"/>
  <c r="AY541" i="21"/>
  <c r="AZ319" i="21"/>
  <c r="AY512" i="21"/>
  <c r="AY543" i="21"/>
  <c r="AZ320" i="21"/>
  <c r="AY513" i="21"/>
  <c r="AY544" i="21"/>
  <c r="AZ321" i="21"/>
  <c r="AY514" i="21"/>
  <c r="AY545" i="21"/>
  <c r="AY474" i="21"/>
  <c r="AY443" i="21"/>
  <c r="AY411" i="21"/>
  <c r="AZ280" i="21"/>
  <c r="AY473" i="21"/>
  <c r="AY442" i="21"/>
  <c r="AY410" i="21"/>
  <c r="AZ279" i="21"/>
  <c r="AY472" i="21"/>
  <c r="AY441" i="21"/>
  <c r="AY409" i="21"/>
  <c r="AZ278" i="21"/>
  <c r="AY470" i="21"/>
  <c r="AY439" i="21"/>
  <c r="AY407" i="21"/>
  <c r="AZ276" i="21"/>
  <c r="AY469" i="21"/>
  <c r="AY438" i="21"/>
  <c r="AY406" i="21"/>
  <c r="AZ275" i="21"/>
  <c r="AY468" i="21"/>
  <c r="AY437" i="21"/>
  <c r="AY405" i="21"/>
  <c r="AZ274" i="21"/>
  <c r="AZ331" i="21"/>
  <c r="AY524" i="21"/>
  <c r="AY555" i="21"/>
  <c r="AZ332" i="21"/>
  <c r="AY525" i="21"/>
  <c r="AY556" i="21"/>
  <c r="AZ333" i="21"/>
  <c r="AY526" i="21"/>
  <c r="AY557" i="21"/>
  <c r="AZ335" i="21"/>
  <c r="AY528" i="21"/>
  <c r="AY559" i="21"/>
  <c r="AZ336" i="21"/>
  <c r="AY529" i="21"/>
  <c r="AY560" i="21"/>
  <c r="AZ337" i="21"/>
  <c r="AY530" i="21"/>
  <c r="AY561" i="21"/>
  <c r="AZ363" i="21"/>
  <c r="BA263" i="21" s="1"/>
  <c r="AZ395" i="21"/>
  <c r="AZ362" i="21"/>
  <c r="BA262" i="21" s="1"/>
  <c r="AZ394" i="21"/>
  <c r="AZ361" i="21"/>
  <c r="BA261" i="21" s="1"/>
  <c r="AZ393" i="21"/>
  <c r="AZ359" i="21"/>
  <c r="BA259" i="21" s="1"/>
  <c r="AZ391" i="21"/>
  <c r="AZ358" i="21"/>
  <c r="BA258" i="21" s="1"/>
  <c r="AZ390" i="21"/>
  <c r="AZ357" i="21"/>
  <c r="BA257" i="21" s="1"/>
  <c r="AZ389" i="21"/>
  <c r="AY468" i="22" l="1"/>
  <c r="AY531" i="22" s="1"/>
  <c r="AY436" i="22"/>
  <c r="AY494" i="22"/>
  <c r="AY557" i="22" s="1"/>
  <c r="AY452" i="22"/>
  <c r="AY483" i="22"/>
  <c r="AY546" i="22" s="1"/>
  <c r="AZ410" i="22"/>
  <c r="AZ474" i="22" s="1"/>
  <c r="AY419" i="22"/>
  <c r="AY431" i="22"/>
  <c r="AY447" i="22"/>
  <c r="AY510" i="22" s="1"/>
  <c r="AY415" i="22"/>
  <c r="AY477" i="22"/>
  <c r="AY540" i="22" s="1"/>
  <c r="AY414" i="22"/>
  <c r="AY479" i="22"/>
  <c r="AY542" i="22" s="1"/>
  <c r="AY430" i="22"/>
  <c r="AY462" i="22"/>
  <c r="AY525" i="22" s="1"/>
  <c r="AY448" i="22"/>
  <c r="AY511" i="22" s="1"/>
  <c r="AY435" i="22"/>
  <c r="AY467" i="22"/>
  <c r="AY530" i="22" s="1"/>
  <c r="AY451" i="22"/>
  <c r="AY514" i="22" s="1"/>
  <c r="AZ392" i="22"/>
  <c r="AZ487" i="22" s="1"/>
  <c r="AY432" i="22"/>
  <c r="AY464" i="22"/>
  <c r="AY527" i="22" s="1"/>
  <c r="AZ396" i="22"/>
  <c r="AZ491" i="22" s="1"/>
  <c r="AZ411" i="22"/>
  <c r="AZ506" i="22" s="1"/>
  <c r="AZ412" i="22"/>
  <c r="AZ507" i="22" s="1"/>
  <c r="AZ394" i="22"/>
  <c r="AZ458" i="22" s="1"/>
  <c r="AZ406" i="22"/>
  <c r="AZ438" i="22" s="1"/>
  <c r="AZ391" i="22"/>
  <c r="AZ486" i="22" s="1"/>
  <c r="AZ395" i="22"/>
  <c r="AZ490" i="22" s="1"/>
  <c r="AY466" i="22"/>
  <c r="AY529" i="22" s="1"/>
  <c r="AY497" i="22"/>
  <c r="AY560" i="22" s="1"/>
  <c r="AZ407" i="22"/>
  <c r="AZ471" i="22" s="1"/>
  <c r="AZ408" i="22"/>
  <c r="AZ503" i="22" s="1"/>
  <c r="AY418" i="22"/>
  <c r="AY450" i="22"/>
  <c r="AY513" i="22" s="1"/>
  <c r="AZ390" i="22"/>
  <c r="AZ485" i="22" s="1"/>
  <c r="AZ332" i="22"/>
  <c r="AZ366" i="22" s="1"/>
  <c r="BA266" i="22" s="1"/>
  <c r="AY556" i="22"/>
  <c r="AZ333" i="22"/>
  <c r="AZ367" i="22" s="1"/>
  <c r="BA267" i="22" s="1"/>
  <c r="AY526" i="22"/>
  <c r="AZ334" i="22"/>
  <c r="AZ368" i="22" s="1"/>
  <c r="BA268" i="22" s="1"/>
  <c r="AY558" i="22"/>
  <c r="AZ336" i="22"/>
  <c r="AZ370" i="22" s="1"/>
  <c r="BA270" i="22" s="1"/>
  <c r="AZ337" i="22"/>
  <c r="AZ371" i="22" s="1"/>
  <c r="BA271" i="22" s="1"/>
  <c r="AY561" i="22"/>
  <c r="AZ338" i="22"/>
  <c r="AZ372" i="22" s="1"/>
  <c r="BA272" i="22" s="1"/>
  <c r="AY562" i="22"/>
  <c r="AZ322" i="22"/>
  <c r="AZ356" i="22" s="1"/>
  <c r="BA256" i="22" s="1"/>
  <c r="AY515" i="22"/>
  <c r="AZ321" i="22"/>
  <c r="AZ355" i="22" s="1"/>
  <c r="BA255" i="22" s="1"/>
  <c r="AY545" i="22"/>
  <c r="AZ320" i="22"/>
  <c r="AZ354" i="22" s="1"/>
  <c r="BA254" i="22" s="1"/>
  <c r="AY544" i="22"/>
  <c r="AZ318" i="22"/>
  <c r="AZ352" i="22" s="1"/>
  <c r="BA252" i="22" s="1"/>
  <c r="AZ317" i="22"/>
  <c r="AZ351" i="22" s="1"/>
  <c r="BA251" i="22" s="1"/>
  <c r="AY541" i="22"/>
  <c r="AZ316" i="22"/>
  <c r="AZ350" i="22" s="1"/>
  <c r="BA250" i="22" s="1"/>
  <c r="AY509" i="22"/>
  <c r="BA291" i="22"/>
  <c r="BA292" i="22"/>
  <c r="BA293" i="22"/>
  <c r="BA295" i="22"/>
  <c r="BA296" i="22"/>
  <c r="BA297" i="22"/>
  <c r="BA307" i="22"/>
  <c r="BA308" i="22"/>
  <c r="BA309" i="22"/>
  <c r="BA311" i="22"/>
  <c r="BA312" i="22"/>
  <c r="BA313" i="22"/>
  <c r="AZ484" i="21"/>
  <c r="AZ453" i="21"/>
  <c r="AZ421" i="21"/>
  <c r="BA290" i="21"/>
  <c r="AZ485" i="21"/>
  <c r="AZ454" i="21"/>
  <c r="AZ422" i="21"/>
  <c r="BA291" i="21"/>
  <c r="AZ486" i="21"/>
  <c r="AZ455" i="21"/>
  <c r="AZ423" i="21"/>
  <c r="BA292" i="21"/>
  <c r="AZ488" i="21"/>
  <c r="AZ457" i="21"/>
  <c r="AZ425" i="21"/>
  <c r="BA294" i="21"/>
  <c r="AZ489" i="21"/>
  <c r="AZ458" i="21"/>
  <c r="AZ426" i="21"/>
  <c r="BA295" i="21"/>
  <c r="AZ490" i="21"/>
  <c r="AZ459" i="21"/>
  <c r="AZ427" i="21"/>
  <c r="BA296" i="21"/>
  <c r="AZ371" i="21"/>
  <c r="BA271" i="21" s="1"/>
  <c r="AZ403" i="21"/>
  <c r="AZ370" i="21"/>
  <c r="BA270" i="21" s="1"/>
  <c r="AZ402" i="21"/>
  <c r="AZ369" i="21"/>
  <c r="BA269" i="21" s="1"/>
  <c r="AZ401" i="21"/>
  <c r="AZ367" i="21"/>
  <c r="BA267" i="21" s="1"/>
  <c r="AZ399" i="21"/>
  <c r="AZ366" i="21"/>
  <c r="BA266" i="21" s="1"/>
  <c r="AZ398" i="21"/>
  <c r="AZ365" i="21"/>
  <c r="BA265" i="21" s="1"/>
  <c r="AZ397" i="21"/>
  <c r="AZ307" i="21"/>
  <c r="AY500" i="21"/>
  <c r="AY531" i="21"/>
  <c r="AZ308" i="21"/>
  <c r="AY501" i="21"/>
  <c r="AY532" i="21"/>
  <c r="AZ309" i="21"/>
  <c r="AY502" i="21"/>
  <c r="AY533" i="21"/>
  <c r="AZ311" i="21"/>
  <c r="AY504" i="21"/>
  <c r="AY535" i="21"/>
  <c r="AZ312" i="21"/>
  <c r="AY505" i="21"/>
  <c r="AY536" i="21"/>
  <c r="AZ313" i="21"/>
  <c r="AY506" i="21"/>
  <c r="AY537" i="21"/>
  <c r="AZ355" i="21"/>
  <c r="BA255" i="21" s="1"/>
  <c r="AZ387" i="21"/>
  <c r="AZ354" i="21"/>
  <c r="BA254" i="21" s="1"/>
  <c r="AZ386" i="21"/>
  <c r="AZ353" i="21"/>
  <c r="BA253" i="21" s="1"/>
  <c r="AZ385" i="21"/>
  <c r="AZ351" i="21"/>
  <c r="BA251" i="21" s="1"/>
  <c r="AZ383" i="21"/>
  <c r="AZ350" i="21"/>
  <c r="BA250" i="21" s="1"/>
  <c r="AZ382" i="21"/>
  <c r="AZ349" i="21"/>
  <c r="BA249" i="21" s="1"/>
  <c r="AZ381" i="21"/>
  <c r="AZ459" i="22" l="1"/>
  <c r="AZ427" i="22"/>
  <c r="AZ442" i="22"/>
  <c r="AZ505" i="22"/>
  <c r="AZ568" i="22" s="1"/>
  <c r="AZ470" i="22"/>
  <c r="AZ533" i="22" s="1"/>
  <c r="AZ501" i="22"/>
  <c r="AZ564" i="22" s="1"/>
  <c r="AZ489" i="22"/>
  <c r="AZ552" i="22" s="1"/>
  <c r="AZ426" i="22"/>
  <c r="AZ399" i="22"/>
  <c r="AZ494" i="22" s="1"/>
  <c r="AZ398" i="22"/>
  <c r="AZ462" i="22" s="1"/>
  <c r="AZ443" i="22"/>
  <c r="AZ404" i="22"/>
  <c r="AZ499" i="22" s="1"/>
  <c r="AZ400" i="22"/>
  <c r="AZ495" i="22" s="1"/>
  <c r="AZ475" i="22"/>
  <c r="AZ538" i="22" s="1"/>
  <c r="AZ428" i="22"/>
  <c r="AZ424" i="22"/>
  <c r="AZ460" i="22"/>
  <c r="AZ523" i="22" s="1"/>
  <c r="AZ456" i="22"/>
  <c r="AZ519" i="22" s="1"/>
  <c r="AZ388" i="22"/>
  <c r="AZ452" i="22" s="1"/>
  <c r="AZ422" i="22"/>
  <c r="AZ502" i="22"/>
  <c r="AZ565" i="22" s="1"/>
  <c r="AZ387" i="22"/>
  <c r="AZ482" i="22" s="1"/>
  <c r="AZ423" i="22"/>
  <c r="AZ444" i="22"/>
  <c r="AZ455" i="22"/>
  <c r="AZ518" i="22" s="1"/>
  <c r="AZ476" i="22"/>
  <c r="AZ539" i="22" s="1"/>
  <c r="AZ383" i="22"/>
  <c r="AZ415" i="22" s="1"/>
  <c r="AZ454" i="22"/>
  <c r="AZ517" i="22" s="1"/>
  <c r="AZ439" i="22"/>
  <c r="AZ402" i="22"/>
  <c r="AZ497" i="22" s="1"/>
  <c r="AZ440" i="22"/>
  <c r="AZ386" i="22"/>
  <c r="AZ450" i="22" s="1"/>
  <c r="AZ472" i="22"/>
  <c r="AZ535" i="22" s="1"/>
  <c r="AZ384" i="22"/>
  <c r="AZ448" i="22" s="1"/>
  <c r="AZ403" i="22"/>
  <c r="AZ467" i="22" s="1"/>
  <c r="AZ382" i="22"/>
  <c r="AZ477" i="22" s="1"/>
  <c r="BA346" i="22"/>
  <c r="BA380" i="22" s="1"/>
  <c r="BB280" i="22" s="1"/>
  <c r="AZ570" i="22"/>
  <c r="BA345" i="22"/>
  <c r="BA379" i="22" s="1"/>
  <c r="BB279" i="22" s="1"/>
  <c r="AZ569" i="22"/>
  <c r="BA344" i="22"/>
  <c r="BA378" i="22" s="1"/>
  <c r="BB278" i="22" s="1"/>
  <c r="AZ537" i="22"/>
  <c r="BA342" i="22"/>
  <c r="BA376" i="22" s="1"/>
  <c r="BB276" i="22" s="1"/>
  <c r="AZ566" i="22"/>
  <c r="BA341" i="22"/>
  <c r="BA375" i="22" s="1"/>
  <c r="BB275" i="22" s="1"/>
  <c r="AZ534" i="22"/>
  <c r="BA340" i="22"/>
  <c r="BA374" i="22" s="1"/>
  <c r="BB274" i="22" s="1"/>
  <c r="BA330" i="22"/>
  <c r="BA364" i="22" s="1"/>
  <c r="BB264" i="22" s="1"/>
  <c r="AZ554" i="22"/>
  <c r="BA329" i="22"/>
  <c r="BA363" i="22" s="1"/>
  <c r="BB263" i="22" s="1"/>
  <c r="AZ522" i="22"/>
  <c r="AZ553" i="22"/>
  <c r="BA328" i="22"/>
  <c r="BA362" i="22" s="1"/>
  <c r="BB262" i="22" s="1"/>
  <c r="AZ521" i="22"/>
  <c r="BA326" i="22"/>
  <c r="BA360" i="22" s="1"/>
  <c r="BB260" i="22" s="1"/>
  <c r="AZ550" i="22"/>
  <c r="BA325" i="22"/>
  <c r="BA359" i="22" s="1"/>
  <c r="BB259" i="22" s="1"/>
  <c r="AZ549" i="22"/>
  <c r="BA324" i="22"/>
  <c r="BA358" i="22" s="1"/>
  <c r="BB258" i="22" s="1"/>
  <c r="AZ548" i="22"/>
  <c r="BA283" i="22"/>
  <c r="BA284" i="22"/>
  <c r="BA285" i="22"/>
  <c r="BA287" i="22"/>
  <c r="BA288" i="22"/>
  <c r="BA289" i="22"/>
  <c r="BA305" i="22"/>
  <c r="BA304" i="22"/>
  <c r="BA303" i="22"/>
  <c r="BA301" i="22"/>
  <c r="BA300" i="22"/>
  <c r="BA299" i="22"/>
  <c r="AZ476" i="21"/>
  <c r="AZ445" i="21"/>
  <c r="AZ413" i="21"/>
  <c r="BA282" i="21"/>
  <c r="AZ477" i="21"/>
  <c r="AZ446" i="21"/>
  <c r="AZ414" i="21"/>
  <c r="BA283" i="21"/>
  <c r="AZ478" i="21"/>
  <c r="AZ447" i="21"/>
  <c r="AZ415" i="21"/>
  <c r="BA284" i="21"/>
  <c r="AZ480" i="21"/>
  <c r="AZ449" i="21"/>
  <c r="AZ417" i="21"/>
  <c r="BA286" i="21"/>
  <c r="AZ481" i="21"/>
  <c r="AZ450" i="21"/>
  <c r="AZ418" i="21"/>
  <c r="BA287" i="21"/>
  <c r="AZ482" i="21"/>
  <c r="AZ451" i="21"/>
  <c r="AZ419" i="21"/>
  <c r="BA288" i="21"/>
  <c r="AZ347" i="21"/>
  <c r="BA247" i="21" s="1"/>
  <c r="AZ379" i="21"/>
  <c r="AZ346" i="21"/>
  <c r="BA246" i="21" s="1"/>
  <c r="AZ378" i="21"/>
  <c r="AZ345" i="21"/>
  <c r="BA245" i="21" s="1"/>
  <c r="AZ377" i="21"/>
  <c r="AZ343" i="21"/>
  <c r="BA243" i="21" s="1"/>
  <c r="AZ375" i="21"/>
  <c r="AZ342" i="21"/>
  <c r="BA242" i="21" s="1"/>
  <c r="AZ374" i="21"/>
  <c r="AZ341" i="21"/>
  <c r="BA241" i="21" s="1"/>
  <c r="AZ373" i="21"/>
  <c r="AZ492" i="21"/>
  <c r="AZ461" i="21"/>
  <c r="AZ429" i="21"/>
  <c r="BA298" i="21"/>
  <c r="AZ493" i="21"/>
  <c r="AZ462" i="21"/>
  <c r="AZ430" i="21"/>
  <c r="BA299" i="21"/>
  <c r="AZ494" i="21"/>
  <c r="AZ463" i="21"/>
  <c r="AZ431" i="21"/>
  <c r="BA300" i="21"/>
  <c r="AZ496" i="21"/>
  <c r="AZ465" i="21"/>
  <c r="AZ433" i="21"/>
  <c r="BA302" i="21"/>
  <c r="AZ497" i="21"/>
  <c r="AZ466" i="21"/>
  <c r="AZ434" i="21"/>
  <c r="BA303" i="21"/>
  <c r="AZ498" i="21"/>
  <c r="AZ467" i="21"/>
  <c r="AZ435" i="21"/>
  <c r="BA304" i="21"/>
  <c r="BA329" i="21"/>
  <c r="AZ522" i="21"/>
  <c r="AZ553" i="21"/>
  <c r="BA328" i="21"/>
  <c r="AZ521" i="21"/>
  <c r="AZ552" i="21"/>
  <c r="BA327" i="21"/>
  <c r="AZ520" i="21"/>
  <c r="AZ551" i="21"/>
  <c r="BA325" i="21"/>
  <c r="AZ518" i="21"/>
  <c r="AZ549" i="21"/>
  <c r="BA324" i="21"/>
  <c r="AZ517" i="21"/>
  <c r="AZ548" i="21"/>
  <c r="BA323" i="21"/>
  <c r="AZ516" i="21"/>
  <c r="AZ547" i="21"/>
  <c r="AZ468" i="22" l="1"/>
  <c r="AZ436" i="22"/>
  <c r="AZ430" i="22"/>
  <c r="AZ493" i="22"/>
  <c r="AZ431" i="22"/>
  <c r="AZ463" i="22"/>
  <c r="AZ526" i="22" s="1"/>
  <c r="AZ466" i="22"/>
  <c r="AZ529" i="22" s="1"/>
  <c r="AZ432" i="22"/>
  <c r="AZ464" i="22"/>
  <c r="AZ527" i="22" s="1"/>
  <c r="BA395" i="22"/>
  <c r="BA490" i="22" s="1"/>
  <c r="AZ483" i="22"/>
  <c r="AZ546" i="22" s="1"/>
  <c r="AZ451" i="22"/>
  <c r="AZ514" i="22" s="1"/>
  <c r="AZ419" i="22"/>
  <c r="BA411" i="22"/>
  <c r="BA506" i="22" s="1"/>
  <c r="AZ447" i="22"/>
  <c r="AZ510" i="22" s="1"/>
  <c r="AZ478" i="22"/>
  <c r="AZ541" i="22" s="1"/>
  <c r="AZ420" i="22"/>
  <c r="BA412" i="22"/>
  <c r="BA507" i="22" s="1"/>
  <c r="BA406" i="22"/>
  <c r="BA501" i="22" s="1"/>
  <c r="AZ434" i="22"/>
  <c r="AZ481" i="22"/>
  <c r="AZ544" i="22" s="1"/>
  <c r="BA396" i="22"/>
  <c r="BA491" i="22" s="1"/>
  <c r="AZ414" i="22"/>
  <c r="AZ498" i="22"/>
  <c r="AZ561" i="22" s="1"/>
  <c r="AZ446" i="22"/>
  <c r="AZ509" i="22" s="1"/>
  <c r="BA394" i="22"/>
  <c r="BA489" i="22" s="1"/>
  <c r="AZ418" i="22"/>
  <c r="BA410" i="22"/>
  <c r="BA442" i="22" s="1"/>
  <c r="BA390" i="22"/>
  <c r="BA485" i="22" s="1"/>
  <c r="AZ479" i="22"/>
  <c r="AZ542" i="22" s="1"/>
  <c r="BA408" i="22"/>
  <c r="BA503" i="22" s="1"/>
  <c r="AZ435" i="22"/>
  <c r="AZ416" i="22"/>
  <c r="BA392" i="22"/>
  <c r="BA424" i="22" s="1"/>
  <c r="BA407" i="22"/>
  <c r="BA439" i="22" s="1"/>
  <c r="BA391" i="22"/>
  <c r="BA423" i="22" s="1"/>
  <c r="BA332" i="22"/>
  <c r="BA366" i="22" s="1"/>
  <c r="BB266" i="22" s="1"/>
  <c r="AZ525" i="22"/>
  <c r="AZ556" i="22"/>
  <c r="BA333" i="22"/>
  <c r="BA367" i="22" s="1"/>
  <c r="BB267" i="22" s="1"/>
  <c r="AZ557" i="22"/>
  <c r="BA334" i="22"/>
  <c r="BA368" i="22" s="1"/>
  <c r="BB268" i="22" s="1"/>
  <c r="AZ558" i="22"/>
  <c r="BA336" i="22"/>
  <c r="BA370" i="22" s="1"/>
  <c r="BB270" i="22" s="1"/>
  <c r="AZ560" i="22"/>
  <c r="BA337" i="22"/>
  <c r="BA371" i="22" s="1"/>
  <c r="BB271" i="22" s="1"/>
  <c r="AZ530" i="22"/>
  <c r="BA338" i="22"/>
  <c r="BA372" i="22" s="1"/>
  <c r="BB272" i="22" s="1"/>
  <c r="AZ531" i="22"/>
  <c r="AZ562" i="22"/>
  <c r="BA322" i="22"/>
  <c r="BA356" i="22" s="1"/>
  <c r="BB256" i="22" s="1"/>
  <c r="AZ515" i="22"/>
  <c r="BA321" i="22"/>
  <c r="BA355" i="22" s="1"/>
  <c r="BB255" i="22" s="1"/>
  <c r="AZ545" i="22"/>
  <c r="BA320" i="22"/>
  <c r="BA354" i="22" s="1"/>
  <c r="BB254" i="22" s="1"/>
  <c r="AZ513" i="22"/>
  <c r="BA318" i="22"/>
  <c r="BA352" i="22" s="1"/>
  <c r="BB252" i="22" s="1"/>
  <c r="AZ511" i="22"/>
  <c r="BA317" i="22"/>
  <c r="BA351" i="22" s="1"/>
  <c r="BB251" i="22" s="1"/>
  <c r="BA316" i="22"/>
  <c r="BA350" i="22" s="1"/>
  <c r="BB250" i="22" s="1"/>
  <c r="AZ540" i="22"/>
  <c r="BB291" i="22"/>
  <c r="BB292" i="22"/>
  <c r="BB293" i="22"/>
  <c r="BB295" i="22"/>
  <c r="BB296" i="22"/>
  <c r="BB297" i="22"/>
  <c r="BB307" i="22"/>
  <c r="BB308" i="22"/>
  <c r="BB309" i="22"/>
  <c r="BB311" i="22"/>
  <c r="BB312" i="22"/>
  <c r="BB313" i="22"/>
  <c r="BA357" i="21"/>
  <c r="BB257" i="21" s="1"/>
  <c r="BA389" i="21"/>
  <c r="BA358" i="21"/>
  <c r="BB258" i="21" s="1"/>
  <c r="BA390" i="21"/>
  <c r="BA359" i="21"/>
  <c r="BB259" i="21" s="1"/>
  <c r="BA391" i="21"/>
  <c r="BA361" i="21"/>
  <c r="BB261" i="21" s="1"/>
  <c r="BA393" i="21"/>
  <c r="BA362" i="21"/>
  <c r="BB262" i="21" s="1"/>
  <c r="BA394" i="21"/>
  <c r="BA363" i="21"/>
  <c r="BB263" i="21" s="1"/>
  <c r="BA395" i="21"/>
  <c r="BA337" i="21"/>
  <c r="AZ530" i="21"/>
  <c r="AZ561" i="21"/>
  <c r="BA336" i="21"/>
  <c r="AZ529" i="21"/>
  <c r="AZ560" i="21"/>
  <c r="BA335" i="21"/>
  <c r="AZ528" i="21"/>
  <c r="AZ559" i="21"/>
  <c r="BA333" i="21"/>
  <c r="AZ526" i="21"/>
  <c r="AZ557" i="21"/>
  <c r="BA332" i="21"/>
  <c r="AZ525" i="21"/>
  <c r="AZ556" i="21"/>
  <c r="BA331" i="21"/>
  <c r="AZ524" i="21"/>
  <c r="AZ555" i="21"/>
  <c r="AZ468" i="21"/>
  <c r="AZ437" i="21"/>
  <c r="AZ405" i="21"/>
  <c r="BA274" i="21"/>
  <c r="AZ469" i="21"/>
  <c r="AZ438" i="21"/>
  <c r="AZ406" i="21"/>
  <c r="BA275" i="21"/>
  <c r="AZ470" i="21"/>
  <c r="AZ439" i="21"/>
  <c r="AZ407" i="21"/>
  <c r="BA276" i="21"/>
  <c r="AZ472" i="21"/>
  <c r="AZ441" i="21"/>
  <c r="AZ409" i="21"/>
  <c r="BA278" i="21"/>
  <c r="AZ473" i="21"/>
  <c r="AZ442" i="21"/>
  <c r="AZ410" i="21"/>
  <c r="BA279" i="21"/>
  <c r="AZ474" i="21"/>
  <c r="AZ443" i="21"/>
  <c r="AZ411" i="21"/>
  <c r="BA280" i="21"/>
  <c r="BA321" i="21"/>
  <c r="AZ514" i="21"/>
  <c r="AZ545" i="21"/>
  <c r="BA320" i="21"/>
  <c r="AZ513" i="21"/>
  <c r="AZ544" i="21"/>
  <c r="BA319" i="21"/>
  <c r="AZ512" i="21"/>
  <c r="AZ543" i="21"/>
  <c r="BA317" i="21"/>
  <c r="AZ510" i="21"/>
  <c r="AZ541" i="21"/>
  <c r="BA316" i="21"/>
  <c r="AZ509" i="21"/>
  <c r="AZ540" i="21"/>
  <c r="BA315" i="21"/>
  <c r="AZ508" i="21"/>
  <c r="AZ539" i="21"/>
  <c r="BA459" i="22" l="1"/>
  <c r="BA427" i="22"/>
  <c r="BA471" i="22"/>
  <c r="BA534" i="22" s="1"/>
  <c r="BA502" i="22"/>
  <c r="BA565" i="22" s="1"/>
  <c r="BA383" i="22"/>
  <c r="BA447" i="22" s="1"/>
  <c r="BA386" i="22"/>
  <c r="BA481" i="22" s="1"/>
  <c r="BA443" i="22"/>
  <c r="BA438" i="22"/>
  <c r="BA470" i="22"/>
  <c r="BA533" i="22" s="1"/>
  <c r="BA428" i="22"/>
  <c r="BA460" i="22"/>
  <c r="BA523" i="22" s="1"/>
  <c r="BA475" i="22"/>
  <c r="BA538" i="22" s="1"/>
  <c r="BA444" i="22"/>
  <c r="BA476" i="22"/>
  <c r="BA539" i="22" s="1"/>
  <c r="BA505" i="22"/>
  <c r="BA568" i="22" s="1"/>
  <c r="BA486" i="22"/>
  <c r="BA549" i="22" s="1"/>
  <c r="BA426" i="22"/>
  <c r="BA455" i="22"/>
  <c r="BA518" i="22" s="1"/>
  <c r="BA399" i="22"/>
  <c r="BA431" i="22" s="1"/>
  <c r="BA458" i="22"/>
  <c r="BA521" i="22" s="1"/>
  <c r="BA474" i="22"/>
  <c r="BA537" i="22" s="1"/>
  <c r="BA440" i="22"/>
  <c r="BA388" i="22"/>
  <c r="BA483" i="22" s="1"/>
  <c r="BA422" i="22"/>
  <c r="BA454" i="22"/>
  <c r="BA517" i="22" s="1"/>
  <c r="BA404" i="22"/>
  <c r="BA468" i="22" s="1"/>
  <c r="BA456" i="22"/>
  <c r="BA519" i="22" s="1"/>
  <c r="BA487" i="22"/>
  <c r="BA550" i="22" s="1"/>
  <c r="BA472" i="22"/>
  <c r="BA535" i="22" s="1"/>
  <c r="BA398" i="22"/>
  <c r="BA462" i="22" s="1"/>
  <c r="BA400" i="22"/>
  <c r="BA495" i="22" s="1"/>
  <c r="BA387" i="22"/>
  <c r="BA482" i="22" s="1"/>
  <c r="BA402" i="22"/>
  <c r="BA434" i="22" s="1"/>
  <c r="BA403" i="22"/>
  <c r="BA498" i="22" s="1"/>
  <c r="BA384" i="22"/>
  <c r="BA479" i="22" s="1"/>
  <c r="BA382" i="22"/>
  <c r="BA477" i="22" s="1"/>
  <c r="BB346" i="22"/>
  <c r="BB380" i="22" s="1"/>
  <c r="BC280" i="22" s="1"/>
  <c r="BA570" i="22"/>
  <c r="BB345" i="22"/>
  <c r="BB379" i="22" s="1"/>
  <c r="BC279" i="22" s="1"/>
  <c r="BA569" i="22"/>
  <c r="BB344" i="22"/>
  <c r="BB378" i="22" s="1"/>
  <c r="BC278" i="22" s="1"/>
  <c r="BB342" i="22"/>
  <c r="BB376" i="22" s="1"/>
  <c r="BC276" i="22" s="1"/>
  <c r="BA566" i="22"/>
  <c r="BB341" i="22"/>
  <c r="BB375" i="22" s="1"/>
  <c r="BC275" i="22" s="1"/>
  <c r="BB340" i="22"/>
  <c r="BB374" i="22" s="1"/>
  <c r="BC274" i="22" s="1"/>
  <c r="BA564" i="22"/>
  <c r="BB330" i="22"/>
  <c r="BB364" i="22" s="1"/>
  <c r="BC264" i="22" s="1"/>
  <c r="BA554" i="22"/>
  <c r="BB329" i="22"/>
  <c r="BB363" i="22" s="1"/>
  <c r="BC263" i="22" s="1"/>
  <c r="BA522" i="22"/>
  <c r="BA553" i="22"/>
  <c r="BB328" i="22"/>
  <c r="BB362" i="22" s="1"/>
  <c r="BC262" i="22" s="1"/>
  <c r="BA552" i="22"/>
  <c r="BB326" i="22"/>
  <c r="BB360" i="22" s="1"/>
  <c r="BC260" i="22" s="1"/>
  <c r="BB325" i="22"/>
  <c r="BB359" i="22" s="1"/>
  <c r="BC259" i="22" s="1"/>
  <c r="BB324" i="22"/>
  <c r="BB358" i="22" s="1"/>
  <c r="BC258" i="22" s="1"/>
  <c r="BA548" i="22"/>
  <c r="BB283" i="22"/>
  <c r="BB284" i="22"/>
  <c r="BB285" i="22"/>
  <c r="BB287" i="22"/>
  <c r="BB288" i="22"/>
  <c r="BB289" i="22"/>
  <c r="BB305" i="22"/>
  <c r="BB304" i="22"/>
  <c r="BB303" i="22"/>
  <c r="BB301" i="22"/>
  <c r="BB300" i="22"/>
  <c r="BB299" i="22"/>
  <c r="BA349" i="21"/>
  <c r="BB249" i="21" s="1"/>
  <c r="BA381" i="21"/>
  <c r="BA350" i="21"/>
  <c r="BB250" i="21" s="1"/>
  <c r="BA382" i="21"/>
  <c r="BA351" i="21"/>
  <c r="BB251" i="21" s="1"/>
  <c r="BA383" i="21"/>
  <c r="BA353" i="21"/>
  <c r="BB253" i="21" s="1"/>
  <c r="BA385" i="21"/>
  <c r="BA354" i="21"/>
  <c r="BB254" i="21" s="1"/>
  <c r="BA386" i="21"/>
  <c r="BA355" i="21"/>
  <c r="BB255" i="21" s="1"/>
  <c r="BA387" i="21"/>
  <c r="BA313" i="21"/>
  <c r="AZ506" i="21"/>
  <c r="AZ537" i="21"/>
  <c r="BA312" i="21"/>
  <c r="AZ505" i="21"/>
  <c r="AZ536" i="21"/>
  <c r="BA311" i="21"/>
  <c r="AZ504" i="21"/>
  <c r="AZ535" i="21"/>
  <c r="BA309" i="21"/>
  <c r="AZ502" i="21"/>
  <c r="AZ533" i="21"/>
  <c r="BA308" i="21"/>
  <c r="AZ501" i="21"/>
  <c r="AZ532" i="21"/>
  <c r="BA307" i="21"/>
  <c r="AZ500" i="21"/>
  <c r="AZ531" i="21"/>
  <c r="BA365" i="21"/>
  <c r="BB265" i="21" s="1"/>
  <c r="BA397" i="21"/>
  <c r="BA366" i="21"/>
  <c r="BB266" i="21" s="1"/>
  <c r="BA398" i="21"/>
  <c r="BA367" i="21"/>
  <c r="BB267" i="21" s="1"/>
  <c r="BA399" i="21"/>
  <c r="BA369" i="21"/>
  <c r="BB269" i="21" s="1"/>
  <c r="BA401" i="21"/>
  <c r="BA370" i="21"/>
  <c r="BB270" i="21" s="1"/>
  <c r="BA402" i="21"/>
  <c r="BA371" i="21"/>
  <c r="BB271" i="21" s="1"/>
  <c r="BA403" i="21"/>
  <c r="BA490" i="21"/>
  <c r="BA459" i="21"/>
  <c r="BA427" i="21"/>
  <c r="BB296" i="21"/>
  <c r="BA489" i="21"/>
  <c r="BA458" i="21"/>
  <c r="BA426" i="21"/>
  <c r="BB295" i="21"/>
  <c r="BA488" i="21"/>
  <c r="BA457" i="21"/>
  <c r="BA425" i="21"/>
  <c r="BB294" i="21"/>
  <c r="BA486" i="21"/>
  <c r="BA455" i="21"/>
  <c r="BA423" i="21"/>
  <c r="BB292" i="21"/>
  <c r="BA485" i="21"/>
  <c r="BA454" i="21"/>
  <c r="BA422" i="21"/>
  <c r="BB291" i="21"/>
  <c r="BA484" i="21"/>
  <c r="BA453" i="21"/>
  <c r="BA421" i="21"/>
  <c r="BB290" i="21"/>
  <c r="BA418" i="22" l="1"/>
  <c r="BA478" i="22"/>
  <c r="BA450" i="22"/>
  <c r="BA415" i="22"/>
  <c r="BA463" i="22"/>
  <c r="BA526" i="22" s="1"/>
  <c r="BA494" i="22"/>
  <c r="BA557" i="22" s="1"/>
  <c r="BB410" i="22"/>
  <c r="BB505" i="22" s="1"/>
  <c r="BA499" i="22"/>
  <c r="BA562" i="22" s="1"/>
  <c r="BA420" i="22"/>
  <c r="BA452" i="22"/>
  <c r="BA515" i="22" s="1"/>
  <c r="BA436" i="22"/>
  <c r="BA419" i="22"/>
  <c r="BA451" i="22"/>
  <c r="BA514" i="22" s="1"/>
  <c r="BB394" i="22"/>
  <c r="BB489" i="22" s="1"/>
  <c r="BA432" i="22"/>
  <c r="BB412" i="22"/>
  <c r="BB476" i="22" s="1"/>
  <c r="BB396" i="22"/>
  <c r="BB491" i="22" s="1"/>
  <c r="BA416" i="22"/>
  <c r="BA448" i="22"/>
  <c r="BA511" i="22" s="1"/>
  <c r="BA493" i="22"/>
  <c r="BA556" i="22" s="1"/>
  <c r="BB395" i="22"/>
  <c r="BB490" i="22" s="1"/>
  <c r="BA435" i="22"/>
  <c r="BA467" i="22"/>
  <c r="BA530" i="22" s="1"/>
  <c r="BA464" i="22"/>
  <c r="BA527" i="22" s="1"/>
  <c r="BA430" i="22"/>
  <c r="BA466" i="22"/>
  <c r="BA529" i="22" s="1"/>
  <c r="BA497" i="22"/>
  <c r="BA560" i="22" s="1"/>
  <c r="BA414" i="22"/>
  <c r="BA446" i="22"/>
  <c r="BA509" i="22" s="1"/>
  <c r="BB411" i="22"/>
  <c r="BB506" i="22" s="1"/>
  <c r="BB408" i="22"/>
  <c r="BB503" i="22" s="1"/>
  <c r="BB392" i="22"/>
  <c r="BB424" i="22" s="1"/>
  <c r="BB407" i="22"/>
  <c r="BB471" i="22" s="1"/>
  <c r="BB390" i="22"/>
  <c r="BB485" i="22" s="1"/>
  <c r="BB391" i="22"/>
  <c r="BB423" i="22" s="1"/>
  <c r="BB406" i="22"/>
  <c r="BB501" i="22" s="1"/>
  <c r="BB332" i="22"/>
  <c r="BB366" i="22" s="1"/>
  <c r="BC266" i="22" s="1"/>
  <c r="BA525" i="22"/>
  <c r="BB333" i="22"/>
  <c r="BB367" i="22" s="1"/>
  <c r="BC267" i="22" s="1"/>
  <c r="BB334" i="22"/>
  <c r="BB368" i="22" s="1"/>
  <c r="BC268" i="22" s="1"/>
  <c r="BA558" i="22"/>
  <c r="BB336" i="22"/>
  <c r="BB370" i="22" s="1"/>
  <c r="BC270" i="22" s="1"/>
  <c r="BB337" i="22"/>
  <c r="BB371" i="22" s="1"/>
  <c r="BC271" i="22" s="1"/>
  <c r="BA561" i="22"/>
  <c r="BB338" i="22"/>
  <c r="BB372" i="22" s="1"/>
  <c r="BC272" i="22" s="1"/>
  <c r="BA531" i="22"/>
  <c r="BB322" i="22"/>
  <c r="BB356" i="22" s="1"/>
  <c r="BC256" i="22" s="1"/>
  <c r="BA546" i="22"/>
  <c r="BB321" i="22"/>
  <c r="BB355" i="22" s="1"/>
  <c r="BC255" i="22" s="1"/>
  <c r="BA545" i="22"/>
  <c r="BB320" i="22"/>
  <c r="BB354" i="22" s="1"/>
  <c r="BC254" i="22" s="1"/>
  <c r="BA513" i="22"/>
  <c r="BA544" i="22"/>
  <c r="BB318" i="22"/>
  <c r="BB352" i="22" s="1"/>
  <c r="BC252" i="22" s="1"/>
  <c r="BA542" i="22"/>
  <c r="BB317" i="22"/>
  <c r="BB351" i="22" s="1"/>
  <c r="BC251" i="22" s="1"/>
  <c r="BA510" i="22"/>
  <c r="BA541" i="22"/>
  <c r="BB316" i="22"/>
  <c r="BB350" i="22" s="1"/>
  <c r="BC250" i="22" s="1"/>
  <c r="BA540" i="22"/>
  <c r="BC291" i="22"/>
  <c r="BC292" i="22"/>
  <c r="BC293" i="22"/>
  <c r="BC295" i="22"/>
  <c r="BC296" i="22"/>
  <c r="BC297" i="22"/>
  <c r="BC307" i="22"/>
  <c r="BC308" i="22"/>
  <c r="BC309" i="22"/>
  <c r="BC311" i="22"/>
  <c r="BC312" i="22"/>
  <c r="BC313" i="22"/>
  <c r="BB323" i="21"/>
  <c r="BA516" i="21"/>
  <c r="BA547" i="21"/>
  <c r="BB324" i="21"/>
  <c r="BA517" i="21"/>
  <c r="BA548" i="21"/>
  <c r="BB325" i="21"/>
  <c r="BA518" i="21"/>
  <c r="BA549" i="21"/>
  <c r="BB327" i="21"/>
  <c r="BA520" i="21"/>
  <c r="BA551" i="21"/>
  <c r="BB328" i="21"/>
  <c r="BA521" i="21"/>
  <c r="BA552" i="21"/>
  <c r="BB329" i="21"/>
  <c r="BA522" i="21"/>
  <c r="BA553" i="21"/>
  <c r="BA498" i="21"/>
  <c r="BA467" i="21"/>
  <c r="BA435" i="21"/>
  <c r="BB304" i="21"/>
  <c r="BA497" i="21"/>
  <c r="BA466" i="21"/>
  <c r="BA434" i="21"/>
  <c r="BB303" i="21"/>
  <c r="BA496" i="21"/>
  <c r="BA465" i="21"/>
  <c r="BA433" i="21"/>
  <c r="BB302" i="21"/>
  <c r="BA494" i="21"/>
  <c r="BA463" i="21"/>
  <c r="BA431" i="21"/>
  <c r="BB300" i="21"/>
  <c r="BA493" i="21"/>
  <c r="BA462" i="21"/>
  <c r="BA430" i="21"/>
  <c r="BB299" i="21"/>
  <c r="BA492" i="21"/>
  <c r="BA461" i="21"/>
  <c r="BA429" i="21"/>
  <c r="BB298" i="21"/>
  <c r="BA341" i="21"/>
  <c r="BB241" i="21" s="1"/>
  <c r="BA373" i="21"/>
  <c r="BA342" i="21"/>
  <c r="BB242" i="21" s="1"/>
  <c r="BA374" i="21"/>
  <c r="BA343" i="21"/>
  <c r="BB243" i="21" s="1"/>
  <c r="BA375" i="21"/>
  <c r="BA345" i="21"/>
  <c r="BB245" i="21" s="1"/>
  <c r="BA377" i="21"/>
  <c r="BA346" i="21"/>
  <c r="BB246" i="21" s="1"/>
  <c r="BA378" i="21"/>
  <c r="BA347" i="21"/>
  <c r="BB247" i="21" s="1"/>
  <c r="BA379" i="21"/>
  <c r="BA482" i="21"/>
  <c r="BA451" i="21"/>
  <c r="BA419" i="21"/>
  <c r="BB288" i="21"/>
  <c r="BA481" i="21"/>
  <c r="BA450" i="21"/>
  <c r="BA418" i="21"/>
  <c r="BB287" i="21"/>
  <c r="BA480" i="21"/>
  <c r="BA449" i="21"/>
  <c r="BA417" i="21"/>
  <c r="BB286" i="21"/>
  <c r="BA478" i="21"/>
  <c r="BA447" i="21"/>
  <c r="BA415" i="21"/>
  <c r="BB284" i="21"/>
  <c r="BA477" i="21"/>
  <c r="BA446" i="21"/>
  <c r="BA414" i="21"/>
  <c r="BB283" i="21"/>
  <c r="BA476" i="21"/>
  <c r="BA445" i="21"/>
  <c r="BA413" i="21"/>
  <c r="BB282" i="21"/>
  <c r="BB442" i="22" l="1"/>
  <c r="BB474" i="22"/>
  <c r="BB444" i="22"/>
  <c r="BB428" i="22"/>
  <c r="BB460" i="22"/>
  <c r="BB523" i="22" s="1"/>
  <c r="BB426" i="22"/>
  <c r="BB456" i="22"/>
  <c r="BB519" i="22" s="1"/>
  <c r="BB458" i="22"/>
  <c r="BB521" i="22" s="1"/>
  <c r="BB459" i="22"/>
  <c r="BB522" i="22" s="1"/>
  <c r="BB427" i="22"/>
  <c r="BB486" i="22"/>
  <c r="BB549" i="22" s="1"/>
  <c r="BB507" i="22"/>
  <c r="BB570" i="22" s="1"/>
  <c r="BB398" i="22"/>
  <c r="BB493" i="22" s="1"/>
  <c r="BB422" i="22"/>
  <c r="BB454" i="22"/>
  <c r="BB517" i="22" s="1"/>
  <c r="BB438" i="22"/>
  <c r="BB470" i="22"/>
  <c r="BB533" i="22" s="1"/>
  <c r="BB404" i="22"/>
  <c r="BB499" i="22" s="1"/>
  <c r="BB386" i="22"/>
  <c r="BB450" i="22" s="1"/>
  <c r="BB455" i="22"/>
  <c r="BB518" i="22" s="1"/>
  <c r="BB443" i="22"/>
  <c r="BB475" i="22"/>
  <c r="BB538" i="22" s="1"/>
  <c r="BB383" i="22"/>
  <c r="BB447" i="22" s="1"/>
  <c r="BB388" i="22"/>
  <c r="BB483" i="22" s="1"/>
  <c r="BB382" i="22"/>
  <c r="BB477" i="22" s="1"/>
  <c r="BB399" i="22"/>
  <c r="BB494" i="22" s="1"/>
  <c r="BB487" i="22"/>
  <c r="BB550" i="22" s="1"/>
  <c r="BB439" i="22"/>
  <c r="BB502" i="22"/>
  <c r="BB565" i="22" s="1"/>
  <c r="BB400" i="22"/>
  <c r="BB495" i="22" s="1"/>
  <c r="BB387" i="22"/>
  <c r="BB419" i="22" s="1"/>
  <c r="BB402" i="22"/>
  <c r="BB434" i="22" s="1"/>
  <c r="BB440" i="22"/>
  <c r="BB472" i="22"/>
  <c r="BB535" i="22" s="1"/>
  <c r="BB403" i="22"/>
  <c r="BB467" i="22" s="1"/>
  <c r="BB384" i="22"/>
  <c r="BB479" i="22" s="1"/>
  <c r="BC346" i="22"/>
  <c r="BC380" i="22" s="1"/>
  <c r="BD280" i="22" s="1"/>
  <c r="BB539" i="22"/>
  <c r="BC345" i="22"/>
  <c r="BC379" i="22" s="1"/>
  <c r="BD279" i="22" s="1"/>
  <c r="BB569" i="22"/>
  <c r="BC344" i="22"/>
  <c r="BC378" i="22" s="1"/>
  <c r="BD278" i="22" s="1"/>
  <c r="BB537" i="22"/>
  <c r="BB568" i="22"/>
  <c r="BC342" i="22"/>
  <c r="BC376" i="22" s="1"/>
  <c r="BD276" i="22" s="1"/>
  <c r="BB566" i="22"/>
  <c r="BC341" i="22"/>
  <c r="BC375" i="22" s="1"/>
  <c r="BD275" i="22" s="1"/>
  <c r="BB534" i="22"/>
  <c r="BC340" i="22"/>
  <c r="BC374" i="22" s="1"/>
  <c r="BD274" i="22" s="1"/>
  <c r="BB564" i="22"/>
  <c r="BC330" i="22"/>
  <c r="BC364" i="22" s="1"/>
  <c r="BD264" i="22" s="1"/>
  <c r="BB554" i="22"/>
  <c r="BC329" i="22"/>
  <c r="BC363" i="22" s="1"/>
  <c r="BD263" i="22" s="1"/>
  <c r="BB553" i="22"/>
  <c r="BC328" i="22"/>
  <c r="BC362" i="22" s="1"/>
  <c r="BD262" i="22" s="1"/>
  <c r="BB552" i="22"/>
  <c r="BC326" i="22"/>
  <c r="BC360" i="22" s="1"/>
  <c r="BD260" i="22" s="1"/>
  <c r="BC325" i="22"/>
  <c r="BC359" i="22" s="1"/>
  <c r="BD259" i="22" s="1"/>
  <c r="BC324" i="22"/>
  <c r="BC358" i="22" s="1"/>
  <c r="BD258" i="22" s="1"/>
  <c r="BB548" i="22"/>
  <c r="BC283" i="22"/>
  <c r="BC284" i="22"/>
  <c r="BC285" i="22"/>
  <c r="BC287" i="22"/>
  <c r="BC288" i="22"/>
  <c r="BC289" i="22"/>
  <c r="BC305" i="22"/>
  <c r="BC304" i="22"/>
  <c r="BC303" i="22"/>
  <c r="BC301" i="22"/>
  <c r="BC300" i="22"/>
  <c r="BC299" i="22"/>
  <c r="BB315" i="21"/>
  <c r="BA508" i="21"/>
  <c r="BA539" i="21"/>
  <c r="BB316" i="21"/>
  <c r="BA509" i="21"/>
  <c r="BA540" i="21"/>
  <c r="BB317" i="21"/>
  <c r="BA510" i="21"/>
  <c r="BA541" i="21"/>
  <c r="BB319" i="21"/>
  <c r="BA512" i="21"/>
  <c r="BA543" i="21"/>
  <c r="BB320" i="21"/>
  <c r="BA513" i="21"/>
  <c r="BA544" i="21"/>
  <c r="BB321" i="21"/>
  <c r="BA514" i="21"/>
  <c r="BA545" i="21"/>
  <c r="BA474" i="21"/>
  <c r="BA443" i="21"/>
  <c r="BA411" i="21"/>
  <c r="BB280" i="21"/>
  <c r="BA473" i="21"/>
  <c r="BA442" i="21"/>
  <c r="BA410" i="21"/>
  <c r="BB279" i="21"/>
  <c r="BA472" i="21"/>
  <c r="BA441" i="21"/>
  <c r="BA409" i="21"/>
  <c r="BB278" i="21"/>
  <c r="BA470" i="21"/>
  <c r="BA439" i="21"/>
  <c r="BA407" i="21"/>
  <c r="BB276" i="21"/>
  <c r="BA469" i="21"/>
  <c r="BA438" i="21"/>
  <c r="BA406" i="21"/>
  <c r="BB275" i="21"/>
  <c r="BA468" i="21"/>
  <c r="BA437" i="21"/>
  <c r="BA405" i="21"/>
  <c r="BB274" i="21"/>
  <c r="BB331" i="21"/>
  <c r="BA524" i="21"/>
  <c r="BA555" i="21"/>
  <c r="BB332" i="21"/>
  <c r="BA525" i="21"/>
  <c r="BA556" i="21"/>
  <c r="BB333" i="21"/>
  <c r="BA526" i="21"/>
  <c r="BA557" i="21"/>
  <c r="BB335" i="21"/>
  <c r="BA528" i="21"/>
  <c r="BA559" i="21"/>
  <c r="BB336" i="21"/>
  <c r="BA529" i="21"/>
  <c r="BA560" i="21"/>
  <c r="BB337" i="21"/>
  <c r="BA530" i="21"/>
  <c r="BA561" i="21"/>
  <c r="BB363" i="21"/>
  <c r="BC263" i="21" s="1"/>
  <c r="BB395" i="21"/>
  <c r="BB362" i="21"/>
  <c r="BC262" i="21" s="1"/>
  <c r="BB394" i="21"/>
  <c r="BB361" i="21"/>
  <c r="BC261" i="21" s="1"/>
  <c r="BB393" i="21"/>
  <c r="BB359" i="21"/>
  <c r="BC259" i="21" s="1"/>
  <c r="BB391" i="21"/>
  <c r="BB358" i="21"/>
  <c r="BC258" i="21" s="1"/>
  <c r="BB390" i="21"/>
  <c r="BB357" i="21"/>
  <c r="BC257" i="21" s="1"/>
  <c r="BB389" i="21"/>
  <c r="BC406" i="22" l="1"/>
  <c r="BB498" i="22"/>
  <c r="BB561" i="22" s="1"/>
  <c r="BB436" i="22"/>
  <c r="BB468" i="22"/>
  <c r="BB531" i="22" s="1"/>
  <c r="BB481" i="22"/>
  <c r="BB418" i="22"/>
  <c r="BB415" i="22"/>
  <c r="BB462" i="22"/>
  <c r="BB525" i="22" s="1"/>
  <c r="BB430" i="22"/>
  <c r="BB414" i="22"/>
  <c r="BB451" i="22"/>
  <c r="BB514" i="22" s="1"/>
  <c r="BB482" i="22"/>
  <c r="BB545" i="22" s="1"/>
  <c r="BC395" i="22"/>
  <c r="BC490" i="22" s="1"/>
  <c r="BC553" i="22" s="1"/>
  <c r="BB464" i="22"/>
  <c r="BB527" i="22" s="1"/>
  <c r="BB478" i="22"/>
  <c r="BB541" i="22" s="1"/>
  <c r="BB446" i="22"/>
  <c r="BB509" i="22" s="1"/>
  <c r="BC412" i="22"/>
  <c r="BC507" i="22" s="1"/>
  <c r="BC570" i="22" s="1"/>
  <c r="BB420" i="22"/>
  <c r="BB452" i="22"/>
  <c r="BB515" i="22" s="1"/>
  <c r="BB431" i="22"/>
  <c r="BB463" i="22"/>
  <c r="BB526" i="22" s="1"/>
  <c r="BB432" i="22"/>
  <c r="BC410" i="22"/>
  <c r="BC505" i="22" s="1"/>
  <c r="BC568" i="22" s="1"/>
  <c r="BC411" i="22"/>
  <c r="BC506" i="22" s="1"/>
  <c r="BC569" i="22" s="1"/>
  <c r="BC391" i="22"/>
  <c r="BC486" i="22" s="1"/>
  <c r="BC549" i="22" s="1"/>
  <c r="BB466" i="22"/>
  <c r="BB529" i="22" s="1"/>
  <c r="BB497" i="22"/>
  <c r="BB560" i="22" s="1"/>
  <c r="BC394" i="22"/>
  <c r="BC489" i="22" s="1"/>
  <c r="BC552" i="22" s="1"/>
  <c r="BC408" i="22"/>
  <c r="BC503" i="22" s="1"/>
  <c r="BC566" i="22" s="1"/>
  <c r="BC392" i="22"/>
  <c r="BC487" i="22" s="1"/>
  <c r="BC550" i="22" s="1"/>
  <c r="BC396" i="22"/>
  <c r="BC428" i="22" s="1"/>
  <c r="BB416" i="22"/>
  <c r="BB448" i="22"/>
  <c r="BB511" i="22" s="1"/>
  <c r="BB435" i="22"/>
  <c r="BC407" i="22"/>
  <c r="BC502" i="22" s="1"/>
  <c r="BC565" i="22" s="1"/>
  <c r="BC390" i="22"/>
  <c r="BC485" i="22" s="1"/>
  <c r="BC548" i="22" s="1"/>
  <c r="BC332" i="22"/>
  <c r="BC366" i="22" s="1"/>
  <c r="BD266" i="22" s="1"/>
  <c r="BB556" i="22"/>
  <c r="BC333" i="22"/>
  <c r="BC367" i="22" s="1"/>
  <c r="BD267" i="22" s="1"/>
  <c r="BB557" i="22"/>
  <c r="BC334" i="22"/>
  <c r="BC368" i="22" s="1"/>
  <c r="BD268" i="22" s="1"/>
  <c r="BB558" i="22"/>
  <c r="BC336" i="22"/>
  <c r="BC370" i="22" s="1"/>
  <c r="BD270" i="22" s="1"/>
  <c r="BC337" i="22"/>
  <c r="BC371" i="22" s="1"/>
  <c r="BD271" i="22" s="1"/>
  <c r="BB530" i="22"/>
  <c r="BC338" i="22"/>
  <c r="BC372" i="22" s="1"/>
  <c r="BD272" i="22" s="1"/>
  <c r="BB562" i="22"/>
  <c r="BC322" i="22"/>
  <c r="BC356" i="22" s="1"/>
  <c r="BD256" i="22" s="1"/>
  <c r="BB546" i="22"/>
  <c r="BC321" i="22"/>
  <c r="BC355" i="22" s="1"/>
  <c r="BD255" i="22" s="1"/>
  <c r="BC320" i="22"/>
  <c r="BC354" i="22" s="1"/>
  <c r="BD254" i="22" s="1"/>
  <c r="BB513" i="22"/>
  <c r="BB544" i="22"/>
  <c r="BC318" i="22"/>
  <c r="BC352" i="22" s="1"/>
  <c r="BD252" i="22" s="1"/>
  <c r="BB542" i="22"/>
  <c r="BC317" i="22"/>
  <c r="BC351" i="22" s="1"/>
  <c r="BD251" i="22" s="1"/>
  <c r="BB510" i="22"/>
  <c r="BC316" i="22"/>
  <c r="BC350" i="22" s="1"/>
  <c r="BD250" i="22" s="1"/>
  <c r="BB540" i="22"/>
  <c r="BD291" i="22"/>
  <c r="BD292" i="22"/>
  <c r="BD293" i="22"/>
  <c r="BD295" i="22"/>
  <c r="BD296" i="22"/>
  <c r="BD297" i="22"/>
  <c r="BC501" i="22"/>
  <c r="BC564" i="22" s="1"/>
  <c r="BC470" i="22"/>
  <c r="BC533" i="22" s="1"/>
  <c r="BC438" i="22"/>
  <c r="BD307" i="22"/>
  <c r="BD308" i="22"/>
  <c r="BD309" i="22"/>
  <c r="BD311" i="22"/>
  <c r="BD312" i="22"/>
  <c r="BD313" i="22"/>
  <c r="BB484" i="21"/>
  <c r="BB453" i="21"/>
  <c r="BB421" i="21"/>
  <c r="BC290" i="21"/>
  <c r="BB485" i="21"/>
  <c r="BB454" i="21"/>
  <c r="BB422" i="21"/>
  <c r="BC291" i="21"/>
  <c r="BB486" i="21"/>
  <c r="BB455" i="21"/>
  <c r="BB423" i="21"/>
  <c r="BC292" i="21"/>
  <c r="BB488" i="21"/>
  <c r="BB457" i="21"/>
  <c r="BB425" i="21"/>
  <c r="BC294" i="21"/>
  <c r="BB489" i="21"/>
  <c r="BB458" i="21"/>
  <c r="BB426" i="21"/>
  <c r="BC295" i="21"/>
  <c r="BB490" i="21"/>
  <c r="BB459" i="21"/>
  <c r="BB427" i="21"/>
  <c r="BC296" i="21"/>
  <c r="BB371" i="21"/>
  <c r="BC271" i="21" s="1"/>
  <c r="BB403" i="21"/>
  <c r="BB370" i="21"/>
  <c r="BC270" i="21" s="1"/>
  <c r="BB402" i="21"/>
  <c r="BB369" i="21"/>
  <c r="BC269" i="21" s="1"/>
  <c r="BB401" i="21"/>
  <c r="BB367" i="21"/>
  <c r="BC267" i="21" s="1"/>
  <c r="BB399" i="21"/>
  <c r="BB366" i="21"/>
  <c r="BC266" i="21" s="1"/>
  <c r="BB398" i="21"/>
  <c r="BB365" i="21"/>
  <c r="BC265" i="21" s="1"/>
  <c r="BB397" i="21"/>
  <c r="BB307" i="21"/>
  <c r="BA500" i="21"/>
  <c r="BA531" i="21"/>
  <c r="BB308" i="21"/>
  <c r="BA501" i="21"/>
  <c r="BA532" i="21"/>
  <c r="BB309" i="21"/>
  <c r="BA502" i="21"/>
  <c r="BA533" i="21"/>
  <c r="BB311" i="21"/>
  <c r="BA504" i="21"/>
  <c r="BA535" i="21"/>
  <c r="BB312" i="21"/>
  <c r="BA505" i="21"/>
  <c r="BA536" i="21"/>
  <c r="BB313" i="21"/>
  <c r="BA506" i="21"/>
  <c r="BA537" i="21"/>
  <c r="BB355" i="21"/>
  <c r="BC255" i="21" s="1"/>
  <c r="BB387" i="21"/>
  <c r="BB354" i="21"/>
  <c r="BC254" i="21" s="1"/>
  <c r="BB386" i="21"/>
  <c r="BB353" i="21"/>
  <c r="BC253" i="21" s="1"/>
  <c r="BB385" i="21"/>
  <c r="BB351" i="21"/>
  <c r="BC251" i="21" s="1"/>
  <c r="BB383" i="21"/>
  <c r="BB350" i="21"/>
  <c r="BC250" i="21" s="1"/>
  <c r="BB382" i="21"/>
  <c r="BB349" i="21"/>
  <c r="BC249" i="21" s="1"/>
  <c r="BB381" i="21"/>
  <c r="BC460" i="22" l="1"/>
  <c r="BC523" i="22" s="1"/>
  <c r="BC491" i="22"/>
  <c r="BC554" i="22" s="1"/>
  <c r="BC427" i="22"/>
  <c r="BC459" i="22"/>
  <c r="BC522" i="22" s="1"/>
  <c r="BC444" i="22"/>
  <c r="BC476" i="22"/>
  <c r="BC539" i="22" s="1"/>
  <c r="BC424" i="22"/>
  <c r="BC456" i="22"/>
  <c r="BC519" i="22" s="1"/>
  <c r="BC423" i="22"/>
  <c r="BC440" i="22"/>
  <c r="BC472" i="22"/>
  <c r="BC535" i="22" s="1"/>
  <c r="BC455" i="22"/>
  <c r="BC518" i="22" s="1"/>
  <c r="BC474" i="22"/>
  <c r="BC537" i="22" s="1"/>
  <c r="BC442" i="22"/>
  <c r="BC443" i="22"/>
  <c r="BC475" i="22"/>
  <c r="BC538" i="22" s="1"/>
  <c r="BC426" i="22"/>
  <c r="BC458" i="22"/>
  <c r="BC521" i="22" s="1"/>
  <c r="BC388" i="22"/>
  <c r="BC483" i="22" s="1"/>
  <c r="BC546" i="22" s="1"/>
  <c r="BC402" i="22"/>
  <c r="BC497" i="22" s="1"/>
  <c r="BC400" i="22"/>
  <c r="BC495" i="22" s="1"/>
  <c r="BC422" i="22"/>
  <c r="BC454" i="22"/>
  <c r="BC517" i="22" s="1"/>
  <c r="BC398" i="22"/>
  <c r="BC493" i="22" s="1"/>
  <c r="BC384" i="22"/>
  <c r="BC479" i="22" s="1"/>
  <c r="BC542" i="22" s="1"/>
  <c r="BC404" i="22"/>
  <c r="BC499" i="22" s="1"/>
  <c r="BC399" i="22"/>
  <c r="BC494" i="22" s="1"/>
  <c r="BC387" i="22"/>
  <c r="BC482" i="22" s="1"/>
  <c r="BC545" i="22" s="1"/>
  <c r="BC439" i="22"/>
  <c r="BC471" i="22"/>
  <c r="BC534" i="22" s="1"/>
  <c r="BC383" i="22"/>
  <c r="BC447" i="22" s="1"/>
  <c r="BC510" i="22" s="1"/>
  <c r="BC403" i="22"/>
  <c r="BC498" i="22" s="1"/>
  <c r="BC386" i="22"/>
  <c r="BC418" i="22" s="1"/>
  <c r="BC382" i="22"/>
  <c r="BC446" i="22" s="1"/>
  <c r="BC509" i="22" s="1"/>
  <c r="BD346" i="22"/>
  <c r="BD380" i="22" s="1"/>
  <c r="BE280" i="22" s="1"/>
  <c r="BE313" i="22" s="1"/>
  <c r="BE346" i="22" s="1"/>
  <c r="BD345" i="22"/>
  <c r="BD379" i="22" s="1"/>
  <c r="BE279" i="22" s="1"/>
  <c r="BE312" i="22" s="1"/>
  <c r="BE345" i="22" s="1"/>
  <c r="BD344" i="22"/>
  <c r="BD378" i="22" s="1"/>
  <c r="BE278" i="22" s="1"/>
  <c r="BE311" i="22" s="1"/>
  <c r="BE344" i="22" s="1"/>
  <c r="BD342" i="22"/>
  <c r="BD376" i="22" s="1"/>
  <c r="BE276" i="22" s="1"/>
  <c r="BE309" i="22" s="1"/>
  <c r="BE342" i="22" s="1"/>
  <c r="BD341" i="22"/>
  <c r="BD375" i="22" s="1"/>
  <c r="BE275" i="22" s="1"/>
  <c r="BE308" i="22" s="1"/>
  <c r="BE341" i="22" s="1"/>
  <c r="BD340" i="22"/>
  <c r="BD374" i="22" s="1"/>
  <c r="BE274" i="22" s="1"/>
  <c r="BE307" i="22" s="1"/>
  <c r="BE340" i="22" s="1"/>
  <c r="BD330" i="22"/>
  <c r="BD364" i="22" s="1"/>
  <c r="BE264" i="22" s="1"/>
  <c r="BE297" i="22" s="1"/>
  <c r="BE330" i="22" s="1"/>
  <c r="BD329" i="22"/>
  <c r="BD363" i="22" s="1"/>
  <c r="BE263" i="22" s="1"/>
  <c r="BE296" i="22" s="1"/>
  <c r="BE329" i="22" s="1"/>
  <c r="BD328" i="22"/>
  <c r="BD362" i="22" s="1"/>
  <c r="BE262" i="22" s="1"/>
  <c r="BE295" i="22" s="1"/>
  <c r="BE328" i="22" s="1"/>
  <c r="BD326" i="22"/>
  <c r="BD360" i="22" s="1"/>
  <c r="BE260" i="22" s="1"/>
  <c r="BE293" i="22" s="1"/>
  <c r="BE326" i="22" s="1"/>
  <c r="BD325" i="22"/>
  <c r="BD359" i="22" s="1"/>
  <c r="BE259" i="22" s="1"/>
  <c r="BE292" i="22" s="1"/>
  <c r="BE325" i="22" s="1"/>
  <c r="BD324" i="22"/>
  <c r="BD358" i="22" s="1"/>
  <c r="BE258" i="22" s="1"/>
  <c r="BE291" i="22" s="1"/>
  <c r="BE324" i="22" s="1"/>
  <c r="BD283" i="22"/>
  <c r="BD284" i="22"/>
  <c r="BD285" i="22"/>
  <c r="BD287" i="22"/>
  <c r="BD288" i="22"/>
  <c r="BD289" i="22"/>
  <c r="BD305" i="22"/>
  <c r="BD304" i="22"/>
  <c r="BD303" i="22"/>
  <c r="BD301" i="22"/>
  <c r="BD300" i="22"/>
  <c r="BD299" i="22"/>
  <c r="BB476" i="21"/>
  <c r="BB445" i="21"/>
  <c r="BB413" i="21"/>
  <c r="BC282" i="21"/>
  <c r="BB477" i="21"/>
  <c r="BB446" i="21"/>
  <c r="BB414" i="21"/>
  <c r="BC283" i="21"/>
  <c r="BB478" i="21"/>
  <c r="BB447" i="21"/>
  <c r="BB415" i="21"/>
  <c r="BC284" i="21"/>
  <c r="BB480" i="21"/>
  <c r="BB449" i="21"/>
  <c r="BB417" i="21"/>
  <c r="BC286" i="21"/>
  <c r="BB481" i="21"/>
  <c r="BB450" i="21"/>
  <c r="BB418" i="21"/>
  <c r="BC287" i="21"/>
  <c r="BB482" i="21"/>
  <c r="BB451" i="21"/>
  <c r="BB419" i="21"/>
  <c r="BC288" i="21"/>
  <c r="BB347" i="21"/>
  <c r="BC247" i="21" s="1"/>
  <c r="BB379" i="21"/>
  <c r="BB346" i="21"/>
  <c r="BC246" i="21" s="1"/>
  <c r="BB378" i="21"/>
  <c r="BB345" i="21"/>
  <c r="BC245" i="21" s="1"/>
  <c r="BB377" i="21"/>
  <c r="BB343" i="21"/>
  <c r="BC243" i="21" s="1"/>
  <c r="BB375" i="21"/>
  <c r="BB342" i="21"/>
  <c r="BC242" i="21" s="1"/>
  <c r="BB374" i="21"/>
  <c r="BB341" i="21"/>
  <c r="BC241" i="21" s="1"/>
  <c r="BB373" i="21"/>
  <c r="BB492" i="21"/>
  <c r="BB461" i="21"/>
  <c r="BB429" i="21"/>
  <c r="BC298" i="21"/>
  <c r="BB493" i="21"/>
  <c r="BB462" i="21"/>
  <c r="BB430" i="21"/>
  <c r="BC299" i="21"/>
  <c r="BB494" i="21"/>
  <c r="BB463" i="21"/>
  <c r="BB431" i="21"/>
  <c r="BC300" i="21"/>
  <c r="BB496" i="21"/>
  <c r="BB465" i="21"/>
  <c r="BB433" i="21"/>
  <c r="BC302" i="21"/>
  <c r="BB497" i="21"/>
  <c r="BB466" i="21"/>
  <c r="BB434" i="21"/>
  <c r="BC303" i="21"/>
  <c r="BB498" i="21"/>
  <c r="BB467" i="21"/>
  <c r="BB435" i="21"/>
  <c r="BC304" i="21"/>
  <c r="BC329" i="21"/>
  <c r="BB522" i="21"/>
  <c r="BB553" i="21"/>
  <c r="BC328" i="21"/>
  <c r="BB521" i="21"/>
  <c r="BB552" i="21"/>
  <c r="BC327" i="21"/>
  <c r="BB520" i="21"/>
  <c r="BB551" i="21"/>
  <c r="BC325" i="21"/>
  <c r="BB518" i="21"/>
  <c r="BB549" i="21"/>
  <c r="BC324" i="21"/>
  <c r="BB517" i="21"/>
  <c r="BB548" i="21"/>
  <c r="BC323" i="21"/>
  <c r="BB516" i="21"/>
  <c r="BB547" i="21"/>
  <c r="BC431" i="22" l="1"/>
  <c r="BC452" i="22"/>
  <c r="BC515" i="22" s="1"/>
  <c r="BC420" i="22"/>
  <c r="BC477" i="22"/>
  <c r="BC540" i="22" s="1"/>
  <c r="BD412" i="22"/>
  <c r="BD507" i="22" s="1"/>
  <c r="BD570" i="22" s="1"/>
  <c r="BC434" i="22"/>
  <c r="BC466" i="22"/>
  <c r="BC529" i="22" s="1"/>
  <c r="BC414" i="22"/>
  <c r="BD408" i="22"/>
  <c r="BD472" i="22" s="1"/>
  <c r="BD535" i="22" s="1"/>
  <c r="BC432" i="22"/>
  <c r="BC464" i="22"/>
  <c r="BC527" i="22" s="1"/>
  <c r="BC419" i="22"/>
  <c r="BC451" i="22"/>
  <c r="BC514" i="22" s="1"/>
  <c r="BC450" i="22"/>
  <c r="BC513" i="22" s="1"/>
  <c r="BE391" i="22"/>
  <c r="BE486" i="22" s="1"/>
  <c r="BC481" i="22"/>
  <c r="BC544" i="22" s="1"/>
  <c r="BE359" i="22"/>
  <c r="BF259" i="22" s="1"/>
  <c r="BF292" i="22" s="1"/>
  <c r="BC430" i="22"/>
  <c r="BD410" i="22"/>
  <c r="BD505" i="22" s="1"/>
  <c r="BD568" i="22" s="1"/>
  <c r="BC462" i="22"/>
  <c r="BC525" i="22" s="1"/>
  <c r="BD391" i="22"/>
  <c r="BD486" i="22" s="1"/>
  <c r="BD549" i="22" s="1"/>
  <c r="BC463" i="22"/>
  <c r="BC526" i="22" s="1"/>
  <c r="BC436" i="22"/>
  <c r="BC468" i="22"/>
  <c r="BC531" i="22" s="1"/>
  <c r="BE411" i="22"/>
  <c r="BE506" i="22" s="1"/>
  <c r="BC416" i="22"/>
  <c r="BE379" i="22"/>
  <c r="BF279" i="22" s="1"/>
  <c r="BF312" i="22" s="1"/>
  <c r="BC435" i="22"/>
  <c r="BC467" i="22"/>
  <c r="BC530" i="22" s="1"/>
  <c r="BE390" i="22"/>
  <c r="BE485" i="22" s="1"/>
  <c r="BC448" i="22"/>
  <c r="BC511" i="22" s="1"/>
  <c r="BD396" i="22"/>
  <c r="BD491" i="22" s="1"/>
  <c r="BD554" i="22" s="1"/>
  <c r="BD406" i="22"/>
  <c r="BD501" i="22" s="1"/>
  <c r="BD564" i="22" s="1"/>
  <c r="BD390" i="22"/>
  <c r="BD485" i="22" s="1"/>
  <c r="BD548" i="22" s="1"/>
  <c r="BD407" i="22"/>
  <c r="BD471" i="22" s="1"/>
  <c r="BD534" i="22" s="1"/>
  <c r="BE358" i="22"/>
  <c r="BF258" i="22" s="1"/>
  <c r="BF291" i="22" s="1"/>
  <c r="BD395" i="22"/>
  <c r="BD490" i="22" s="1"/>
  <c r="BD553" i="22" s="1"/>
  <c r="BD411" i="22"/>
  <c r="BD475" i="22" s="1"/>
  <c r="BD538" i="22" s="1"/>
  <c r="BC415" i="22"/>
  <c r="BC478" i="22"/>
  <c r="BC541" i="22" s="1"/>
  <c r="BE412" i="22"/>
  <c r="BE444" i="22" s="1"/>
  <c r="BD394" i="22"/>
  <c r="BD426" i="22" s="1"/>
  <c r="BE363" i="22"/>
  <c r="BF263" i="22" s="1"/>
  <c r="BF296" i="22" s="1"/>
  <c r="BE380" i="22"/>
  <c r="BF280" i="22" s="1"/>
  <c r="BF313" i="22" s="1"/>
  <c r="BE394" i="22"/>
  <c r="BE458" i="22" s="1"/>
  <c r="BE410" i="22"/>
  <c r="BE505" i="22" s="1"/>
  <c r="BE396" i="22"/>
  <c r="BE428" i="22" s="1"/>
  <c r="BE362" i="22"/>
  <c r="BF262" i="22" s="1"/>
  <c r="BF295" i="22" s="1"/>
  <c r="BE364" i="22"/>
  <c r="BF264" i="22" s="1"/>
  <c r="BF297" i="22" s="1"/>
  <c r="BE378" i="22"/>
  <c r="BF278" i="22" s="1"/>
  <c r="BF311" i="22" s="1"/>
  <c r="BE395" i="22"/>
  <c r="BE459" i="22" s="1"/>
  <c r="BE408" i="22"/>
  <c r="BE440" i="22" s="1"/>
  <c r="BE376" i="22"/>
  <c r="BF276" i="22" s="1"/>
  <c r="BF309" i="22" s="1"/>
  <c r="BE392" i="22"/>
  <c r="BE487" i="22" s="1"/>
  <c r="BE360" i="22"/>
  <c r="BF260" i="22" s="1"/>
  <c r="BF293" i="22" s="1"/>
  <c r="BE407" i="22"/>
  <c r="BE439" i="22" s="1"/>
  <c r="BE375" i="22"/>
  <c r="BF275" i="22" s="1"/>
  <c r="BF308" i="22" s="1"/>
  <c r="BE406" i="22"/>
  <c r="BE470" i="22" s="1"/>
  <c r="BE374" i="22"/>
  <c r="BF274" i="22" s="1"/>
  <c r="BF307" i="22" s="1"/>
  <c r="BD392" i="22"/>
  <c r="BD487" i="22" s="1"/>
  <c r="BD550" i="22" s="1"/>
  <c r="BD332" i="22"/>
  <c r="BD366" i="22" s="1"/>
  <c r="BE266" i="22" s="1"/>
  <c r="BC556" i="22"/>
  <c r="BD333" i="22"/>
  <c r="BD367" i="22" s="1"/>
  <c r="BE267" i="22" s="1"/>
  <c r="BC557" i="22"/>
  <c r="BD334" i="22"/>
  <c r="BD368" i="22" s="1"/>
  <c r="BE268" i="22" s="1"/>
  <c r="BC558" i="22"/>
  <c r="BD336" i="22"/>
  <c r="BD370" i="22" s="1"/>
  <c r="BE270" i="22" s="1"/>
  <c r="BC560" i="22"/>
  <c r="BD337" i="22"/>
  <c r="BD371" i="22" s="1"/>
  <c r="BE271" i="22" s="1"/>
  <c r="BC561" i="22"/>
  <c r="BD338" i="22"/>
  <c r="BD372" i="22" s="1"/>
  <c r="BE272" i="22" s="1"/>
  <c r="BC562" i="22"/>
  <c r="BD322" i="22"/>
  <c r="BD356" i="22" s="1"/>
  <c r="BE256" i="22" s="1"/>
  <c r="BE289" i="22" s="1"/>
  <c r="BE322" i="22" s="1"/>
  <c r="BD321" i="22"/>
  <c r="BD355" i="22" s="1"/>
  <c r="BE255" i="22" s="1"/>
  <c r="BE288" i="22" s="1"/>
  <c r="BE321" i="22" s="1"/>
  <c r="BD320" i="22"/>
  <c r="BD354" i="22" s="1"/>
  <c r="BE254" i="22" s="1"/>
  <c r="BE287" i="22" s="1"/>
  <c r="BE320" i="22" s="1"/>
  <c r="BD318" i="22"/>
  <c r="BD352" i="22" s="1"/>
  <c r="BE252" i="22" s="1"/>
  <c r="BE285" i="22" s="1"/>
  <c r="BE318" i="22" s="1"/>
  <c r="BD317" i="22"/>
  <c r="BD351" i="22" s="1"/>
  <c r="BE251" i="22" s="1"/>
  <c r="BE284" i="22" s="1"/>
  <c r="BE317" i="22" s="1"/>
  <c r="BD316" i="22"/>
  <c r="BD350" i="22" s="1"/>
  <c r="BE250" i="22" s="1"/>
  <c r="BE283" i="22" s="1"/>
  <c r="BE316" i="22" s="1"/>
  <c r="BC357" i="21"/>
  <c r="BD257" i="21" s="1"/>
  <c r="BC389" i="21"/>
  <c r="BC358" i="21"/>
  <c r="BD258" i="21" s="1"/>
  <c r="BC390" i="21"/>
  <c r="BC359" i="21"/>
  <c r="BD259" i="21" s="1"/>
  <c r="BC391" i="21"/>
  <c r="BC361" i="21"/>
  <c r="BD261" i="21" s="1"/>
  <c r="BC393" i="21"/>
  <c r="BC362" i="21"/>
  <c r="BD262" i="21" s="1"/>
  <c r="BC394" i="21"/>
  <c r="BC363" i="21"/>
  <c r="BD263" i="21" s="1"/>
  <c r="BC395" i="21"/>
  <c r="BC337" i="21"/>
  <c r="BB530" i="21"/>
  <c r="BB561" i="21"/>
  <c r="BC336" i="21"/>
  <c r="BB529" i="21"/>
  <c r="BB560" i="21"/>
  <c r="BC335" i="21"/>
  <c r="BB528" i="21"/>
  <c r="BB559" i="21"/>
  <c r="BC333" i="21"/>
  <c r="BB526" i="21"/>
  <c r="BB557" i="21"/>
  <c r="BC332" i="21"/>
  <c r="BB525" i="21"/>
  <c r="BB556" i="21"/>
  <c r="BC331" i="21"/>
  <c r="BB524" i="21"/>
  <c r="BB555" i="21"/>
  <c r="BB468" i="21"/>
  <c r="BB437" i="21"/>
  <c r="BB405" i="21"/>
  <c r="BC274" i="21"/>
  <c r="BB469" i="21"/>
  <c r="BB438" i="21"/>
  <c r="BB406" i="21"/>
  <c r="BC275" i="21"/>
  <c r="BB470" i="21"/>
  <c r="BB439" i="21"/>
  <c r="BB407" i="21"/>
  <c r="BC276" i="21"/>
  <c r="BB472" i="21"/>
  <c r="BB441" i="21"/>
  <c r="BB409" i="21"/>
  <c r="BC278" i="21"/>
  <c r="BB473" i="21"/>
  <c r="BB442" i="21"/>
  <c r="BB410" i="21"/>
  <c r="BC279" i="21"/>
  <c r="BB474" i="21"/>
  <c r="BB443" i="21"/>
  <c r="BB411" i="21"/>
  <c r="BC280" i="21"/>
  <c r="BC321" i="21"/>
  <c r="BB514" i="21"/>
  <c r="BB545" i="21"/>
  <c r="BC320" i="21"/>
  <c r="BB513" i="21"/>
  <c r="BB544" i="21"/>
  <c r="BC319" i="21"/>
  <c r="BB512" i="21"/>
  <c r="BB543" i="21"/>
  <c r="BC317" i="21"/>
  <c r="BB510" i="21"/>
  <c r="BB541" i="21"/>
  <c r="BC316" i="21"/>
  <c r="BB509" i="21"/>
  <c r="BB540" i="21"/>
  <c r="BC315" i="21"/>
  <c r="BB508" i="21"/>
  <c r="BB539" i="21"/>
  <c r="BD503" i="22" l="1"/>
  <c r="BD566" i="22" s="1"/>
  <c r="BD454" i="22"/>
  <c r="BD517" i="22" s="1"/>
  <c r="BE475" i="22"/>
  <c r="BE538" i="22" s="1"/>
  <c r="BE443" i="22"/>
  <c r="BD444" i="22"/>
  <c r="BD476" i="22"/>
  <c r="BD539" i="22" s="1"/>
  <c r="BD440" i="22"/>
  <c r="BD398" i="22"/>
  <c r="BD430" i="22" s="1"/>
  <c r="BE476" i="22"/>
  <c r="BE507" i="22"/>
  <c r="BE570" i="22" s="1"/>
  <c r="BD438" i="22"/>
  <c r="BD470" i="22"/>
  <c r="BD533" i="22" s="1"/>
  <c r="BD459" i="22"/>
  <c r="BD522" i="22" s="1"/>
  <c r="BD423" i="22"/>
  <c r="BD455" i="22"/>
  <c r="BD518" i="22" s="1"/>
  <c r="BE423" i="22"/>
  <c r="BE455" i="22"/>
  <c r="BE503" i="22"/>
  <c r="BE566" i="22" s="1"/>
  <c r="BE442" i="22"/>
  <c r="BE474" i="22"/>
  <c r="BD502" i="22"/>
  <c r="BD565" i="22" s="1"/>
  <c r="BD428" i="22"/>
  <c r="BD460" i="22"/>
  <c r="BD523" i="22" s="1"/>
  <c r="BD442" i="22"/>
  <c r="BD474" i="22"/>
  <c r="BD537" i="22" s="1"/>
  <c r="BE422" i="22"/>
  <c r="BE454" i="22"/>
  <c r="BD382" i="22"/>
  <c r="BD477" i="22" s="1"/>
  <c r="BD540" i="22" s="1"/>
  <c r="BD427" i="22"/>
  <c r="BD387" i="22"/>
  <c r="BD451" i="22" s="1"/>
  <c r="BD514" i="22" s="1"/>
  <c r="BD439" i="22"/>
  <c r="BE472" i="22"/>
  <c r="BE535" i="22" s="1"/>
  <c r="BD403" i="22"/>
  <c r="BD435" i="22" s="1"/>
  <c r="BD386" i="22"/>
  <c r="BD481" i="22" s="1"/>
  <c r="BD544" i="22" s="1"/>
  <c r="BD422" i="22"/>
  <c r="BD443" i="22"/>
  <c r="BD506" i="22"/>
  <c r="BD569" i="22" s="1"/>
  <c r="BD489" i="22"/>
  <c r="BD552" i="22" s="1"/>
  <c r="BD400" i="22"/>
  <c r="BD495" i="22" s="1"/>
  <c r="BD402" i="22"/>
  <c r="BD497" i="22" s="1"/>
  <c r="BD458" i="22"/>
  <c r="BD521" i="22" s="1"/>
  <c r="BE426" i="22"/>
  <c r="BE489" i="22"/>
  <c r="BE490" i="22"/>
  <c r="BE553" i="22" s="1"/>
  <c r="BE491" i="22"/>
  <c r="BE554" i="22" s="1"/>
  <c r="BE427" i="22"/>
  <c r="BE460" i="22"/>
  <c r="BE387" i="22"/>
  <c r="BE482" i="22" s="1"/>
  <c r="BE355" i="22"/>
  <c r="BF255" i="22" s="1"/>
  <c r="BF288" i="22" s="1"/>
  <c r="BD404" i="22"/>
  <c r="BD499" i="22" s="1"/>
  <c r="BD424" i="22"/>
  <c r="BD456" i="22"/>
  <c r="BD519" i="22" s="1"/>
  <c r="BE386" i="22"/>
  <c r="BE418" i="22" s="1"/>
  <c r="BE354" i="22"/>
  <c r="BF254" i="22" s="1"/>
  <c r="BF287" i="22" s="1"/>
  <c r="BE356" i="22"/>
  <c r="BF256" i="22" s="1"/>
  <c r="BF289" i="22" s="1"/>
  <c r="BE424" i="22"/>
  <c r="BE471" i="22"/>
  <c r="BE534" i="22" s="1"/>
  <c r="BE456" i="22"/>
  <c r="BE502" i="22"/>
  <c r="BE388" i="22"/>
  <c r="BE420" i="22" s="1"/>
  <c r="BE382" i="22"/>
  <c r="BE414" i="22" s="1"/>
  <c r="BD388" i="22"/>
  <c r="BD420" i="22" s="1"/>
  <c r="BD399" i="22"/>
  <c r="BD494" i="22" s="1"/>
  <c r="BE350" i="22"/>
  <c r="BF250" i="22" s="1"/>
  <c r="BF283" i="22" s="1"/>
  <c r="BE501" i="22"/>
  <c r="BE564" i="22" s="1"/>
  <c r="BD384" i="22"/>
  <c r="BD448" i="22" s="1"/>
  <c r="BD511" i="22" s="1"/>
  <c r="BE352" i="22"/>
  <c r="BF252" i="22" s="1"/>
  <c r="BF285" i="22" s="1"/>
  <c r="BE351" i="22"/>
  <c r="BF251" i="22" s="1"/>
  <c r="BF284" i="22" s="1"/>
  <c r="BE384" i="22"/>
  <c r="BE416" i="22" s="1"/>
  <c r="BE383" i="22"/>
  <c r="BE478" i="22" s="1"/>
  <c r="BE438" i="22"/>
  <c r="BD383" i="22"/>
  <c r="BD478" i="22" s="1"/>
  <c r="BD541" i="22" s="1"/>
  <c r="BE305" i="22"/>
  <c r="BE304" i="22"/>
  <c r="BE303" i="22"/>
  <c r="BE301" i="22"/>
  <c r="BE300" i="22"/>
  <c r="BE299" i="22"/>
  <c r="BF324" i="22"/>
  <c r="BE548" i="22"/>
  <c r="BF325" i="22"/>
  <c r="BE549" i="22"/>
  <c r="BF326" i="22"/>
  <c r="BE550" i="22"/>
  <c r="BF328" i="22"/>
  <c r="BF329" i="22"/>
  <c r="BF330" i="22"/>
  <c r="BF340" i="22"/>
  <c r="BF341" i="22"/>
  <c r="BF342" i="22"/>
  <c r="BF344" i="22"/>
  <c r="BE568" i="22"/>
  <c r="BF345" i="22"/>
  <c r="BF346" i="22"/>
  <c r="BC349" i="21"/>
  <c r="BD249" i="21" s="1"/>
  <c r="BC381" i="21"/>
  <c r="BC350" i="21"/>
  <c r="BD250" i="21" s="1"/>
  <c r="BC382" i="21"/>
  <c r="BC351" i="21"/>
  <c r="BD251" i="21" s="1"/>
  <c r="BC383" i="21"/>
  <c r="BC353" i="21"/>
  <c r="BD253" i="21" s="1"/>
  <c r="BC385" i="21"/>
  <c r="BC354" i="21"/>
  <c r="BD254" i="21" s="1"/>
  <c r="BC386" i="21"/>
  <c r="BC355" i="21"/>
  <c r="BD255" i="21" s="1"/>
  <c r="BC387" i="21"/>
  <c r="BC313" i="21"/>
  <c r="BB506" i="21"/>
  <c r="BB537" i="21"/>
  <c r="BC312" i="21"/>
  <c r="BB505" i="21"/>
  <c r="BB536" i="21"/>
  <c r="BC311" i="21"/>
  <c r="BB504" i="21"/>
  <c r="BB535" i="21"/>
  <c r="BC309" i="21"/>
  <c r="BB502" i="21"/>
  <c r="BB533" i="21"/>
  <c r="BC308" i="21"/>
  <c r="BB501" i="21"/>
  <c r="BB532" i="21"/>
  <c r="BC307" i="21"/>
  <c r="BB500" i="21"/>
  <c r="BB531" i="21"/>
  <c r="BC365" i="21"/>
  <c r="BD265" i="21" s="1"/>
  <c r="BC397" i="21"/>
  <c r="BC366" i="21"/>
  <c r="BD266" i="21" s="1"/>
  <c r="BC398" i="21"/>
  <c r="BC367" i="21"/>
  <c r="BD267" i="21" s="1"/>
  <c r="BC399" i="21"/>
  <c r="BC369" i="21"/>
  <c r="BD269" i="21" s="1"/>
  <c r="BC401" i="21"/>
  <c r="BC370" i="21"/>
  <c r="BD270" i="21" s="1"/>
  <c r="BC402" i="21"/>
  <c r="BC371" i="21"/>
  <c r="BD271" i="21" s="1"/>
  <c r="BC403" i="21"/>
  <c r="BC490" i="21"/>
  <c r="BC459" i="21"/>
  <c r="BC427" i="21"/>
  <c r="BD296" i="21"/>
  <c r="BC489" i="21"/>
  <c r="BC458" i="21"/>
  <c r="BC426" i="21"/>
  <c r="BD295" i="21"/>
  <c r="BC488" i="21"/>
  <c r="BC457" i="21"/>
  <c r="BC425" i="21"/>
  <c r="BD294" i="21"/>
  <c r="BC486" i="21"/>
  <c r="BC455" i="21"/>
  <c r="BC423" i="21"/>
  <c r="BD292" i="21"/>
  <c r="BC485" i="21"/>
  <c r="BC454" i="21"/>
  <c r="BC422" i="21"/>
  <c r="BD291" i="21"/>
  <c r="BC484" i="21"/>
  <c r="BC453" i="21"/>
  <c r="BC421" i="21"/>
  <c r="BD290" i="21"/>
  <c r="BE539" i="22" l="1"/>
  <c r="BD462" i="22"/>
  <c r="BD493" i="22"/>
  <c r="BE517" i="22"/>
  <c r="BD414" i="22"/>
  <c r="BE533" i="22"/>
  <c r="BD482" i="22"/>
  <c r="BD545" i="22" s="1"/>
  <c r="BE522" i="22"/>
  <c r="BD419" i="22"/>
  <c r="BE565" i="22"/>
  <c r="BE523" i="22"/>
  <c r="BE537" i="22"/>
  <c r="BE518" i="22"/>
  <c r="BD467" i="22"/>
  <c r="BD530" i="22" s="1"/>
  <c r="BE419" i="22"/>
  <c r="BD498" i="22"/>
  <c r="BD561" i="22" s="1"/>
  <c r="BE569" i="22"/>
  <c r="BE451" i="22"/>
  <c r="BE514" i="22" s="1"/>
  <c r="BD446" i="22"/>
  <c r="BD509" i="22" s="1"/>
  <c r="BE552" i="22"/>
  <c r="BD432" i="22"/>
  <c r="BD418" i="22"/>
  <c r="BD464" i="22"/>
  <c r="BD527" i="22" s="1"/>
  <c r="BD450" i="22"/>
  <c r="BD513" i="22" s="1"/>
  <c r="BE521" i="22"/>
  <c r="BD452" i="22"/>
  <c r="BD515" i="22" s="1"/>
  <c r="BE519" i="22"/>
  <c r="BD434" i="22"/>
  <c r="BD466" i="22"/>
  <c r="BD529" i="22" s="1"/>
  <c r="BE483" i="22"/>
  <c r="BE481" i="22"/>
  <c r="BE544" i="22" s="1"/>
  <c r="BE450" i="22"/>
  <c r="BD483" i="22"/>
  <c r="BD546" i="22" s="1"/>
  <c r="BD436" i="22"/>
  <c r="BD468" i="22"/>
  <c r="BD531" i="22" s="1"/>
  <c r="BE452" i="22"/>
  <c r="BE446" i="22"/>
  <c r="BD431" i="22"/>
  <c r="BD463" i="22"/>
  <c r="BD526" i="22" s="1"/>
  <c r="BE477" i="22"/>
  <c r="BE540" i="22" s="1"/>
  <c r="BD479" i="22"/>
  <c r="BD542" i="22" s="1"/>
  <c r="BD415" i="22"/>
  <c r="BD416" i="22"/>
  <c r="BD447" i="22"/>
  <c r="BD510" i="22" s="1"/>
  <c r="BE415" i="22"/>
  <c r="BE448" i="22"/>
  <c r="BE511" i="22" s="1"/>
  <c r="BE447" i="22"/>
  <c r="BE479" i="22"/>
  <c r="BE332" i="22"/>
  <c r="BE366" i="22" s="1"/>
  <c r="BF266" i="22" s="1"/>
  <c r="BD525" i="22"/>
  <c r="BD556" i="22"/>
  <c r="BE333" i="22"/>
  <c r="BE367" i="22" s="1"/>
  <c r="BF267" i="22" s="1"/>
  <c r="BD557" i="22"/>
  <c r="BE334" i="22"/>
  <c r="BE368" i="22" s="1"/>
  <c r="BF268" i="22" s="1"/>
  <c r="BD558" i="22"/>
  <c r="BE336" i="22"/>
  <c r="BE370" i="22" s="1"/>
  <c r="BF270" i="22" s="1"/>
  <c r="BD560" i="22"/>
  <c r="BE337" i="22"/>
  <c r="BE371" i="22" s="1"/>
  <c r="BF271" i="22" s="1"/>
  <c r="BE338" i="22"/>
  <c r="BE372" i="22" s="1"/>
  <c r="BF272" i="22" s="1"/>
  <c r="BD562" i="22"/>
  <c r="BF380" i="22"/>
  <c r="BG280" i="22" s="1"/>
  <c r="BF412" i="22"/>
  <c r="BF379" i="22"/>
  <c r="BG279" i="22" s="1"/>
  <c r="BF411" i="22"/>
  <c r="BF378" i="22"/>
  <c r="BG278" i="22" s="1"/>
  <c r="BF410" i="22"/>
  <c r="BF376" i="22"/>
  <c r="BG276" i="22" s="1"/>
  <c r="BF408" i="22"/>
  <c r="BF375" i="22"/>
  <c r="BG275" i="22" s="1"/>
  <c r="BF407" i="22"/>
  <c r="BF374" i="22"/>
  <c r="BG274" i="22" s="1"/>
  <c r="BF406" i="22"/>
  <c r="BF316" i="22"/>
  <c r="BF317" i="22"/>
  <c r="BE541" i="22"/>
  <c r="BF318" i="22"/>
  <c r="BF320" i="22"/>
  <c r="BF321" i="22"/>
  <c r="BF322" i="22"/>
  <c r="BF364" i="22"/>
  <c r="BG264" i="22" s="1"/>
  <c r="BF396" i="22"/>
  <c r="BF363" i="22"/>
  <c r="BG263" i="22" s="1"/>
  <c r="BF395" i="22"/>
  <c r="BF362" i="22"/>
  <c r="BG262" i="22" s="1"/>
  <c r="BF394" i="22"/>
  <c r="BF360" i="22"/>
  <c r="BG260" i="22" s="1"/>
  <c r="BF392" i="22"/>
  <c r="BF359" i="22"/>
  <c r="BG259" i="22" s="1"/>
  <c r="BF391" i="22"/>
  <c r="BF358" i="22"/>
  <c r="BG258" i="22" s="1"/>
  <c r="BF390" i="22"/>
  <c r="BD323" i="21"/>
  <c r="BC516" i="21"/>
  <c r="BC547" i="21"/>
  <c r="BD324" i="21"/>
  <c r="BC517" i="21"/>
  <c r="BC548" i="21"/>
  <c r="BD325" i="21"/>
  <c r="BC518" i="21"/>
  <c r="BC549" i="21"/>
  <c r="BD327" i="21"/>
  <c r="BC520" i="21"/>
  <c r="BC551" i="21"/>
  <c r="BD328" i="21"/>
  <c r="BC521" i="21"/>
  <c r="BC552" i="21"/>
  <c r="BD329" i="21"/>
  <c r="BC522" i="21"/>
  <c r="BC553" i="21"/>
  <c r="BC498" i="21"/>
  <c r="BC467" i="21"/>
  <c r="BC435" i="21"/>
  <c r="BD304" i="21"/>
  <c r="BC497" i="21"/>
  <c r="BC466" i="21"/>
  <c r="BC434" i="21"/>
  <c r="BD303" i="21"/>
  <c r="BC496" i="21"/>
  <c r="BC465" i="21"/>
  <c r="BC433" i="21"/>
  <c r="BD302" i="21"/>
  <c r="BC494" i="21"/>
  <c r="BC463" i="21"/>
  <c r="BC431" i="21"/>
  <c r="BD300" i="21"/>
  <c r="BC493" i="21"/>
  <c r="BC462" i="21"/>
  <c r="BC430" i="21"/>
  <c r="BD299" i="21"/>
  <c r="BC492" i="21"/>
  <c r="BC461" i="21"/>
  <c r="BC429" i="21"/>
  <c r="BD298" i="21"/>
  <c r="BC341" i="21"/>
  <c r="BD241" i="21" s="1"/>
  <c r="BC373" i="21"/>
  <c r="BC342" i="21"/>
  <c r="BD242" i="21" s="1"/>
  <c r="BC374" i="21"/>
  <c r="BC343" i="21"/>
  <c r="BD243" i="21" s="1"/>
  <c r="BC375" i="21"/>
  <c r="BC345" i="21"/>
  <c r="BD245" i="21" s="1"/>
  <c r="BC377" i="21"/>
  <c r="BC346" i="21"/>
  <c r="BD246" i="21" s="1"/>
  <c r="BC378" i="21"/>
  <c r="BC347" i="21"/>
  <c r="BD247" i="21" s="1"/>
  <c r="BC379" i="21"/>
  <c r="BC482" i="21"/>
  <c r="BC451" i="21"/>
  <c r="BC419" i="21"/>
  <c r="BD288" i="21"/>
  <c r="BC481" i="21"/>
  <c r="BC450" i="21"/>
  <c r="BC418" i="21"/>
  <c r="BD287" i="21"/>
  <c r="BC480" i="21"/>
  <c r="BC449" i="21"/>
  <c r="BC417" i="21"/>
  <c r="BD286" i="21"/>
  <c r="BC478" i="21"/>
  <c r="BC447" i="21"/>
  <c r="BC415" i="21"/>
  <c r="BD284" i="21"/>
  <c r="BC477" i="21"/>
  <c r="BC446" i="21"/>
  <c r="BC414" i="21"/>
  <c r="BD283" i="21"/>
  <c r="BC476" i="21"/>
  <c r="BC445" i="21"/>
  <c r="BC413" i="21"/>
  <c r="BD282" i="21"/>
  <c r="BE545" i="22" l="1"/>
  <c r="BE510" i="22"/>
  <c r="BE509" i="22"/>
  <c r="BE399" i="22"/>
  <c r="BE463" i="22" s="1"/>
  <c r="BE526" i="22" s="1"/>
  <c r="BE515" i="22"/>
  <c r="BE400" i="22"/>
  <c r="BE495" i="22" s="1"/>
  <c r="BE558" i="22" s="1"/>
  <c r="BE513" i="22"/>
  <c r="BE402" i="22"/>
  <c r="BE497" i="22" s="1"/>
  <c r="BE560" i="22" s="1"/>
  <c r="BE403" i="22"/>
  <c r="BE498" i="22" s="1"/>
  <c r="BE561" i="22" s="1"/>
  <c r="BE546" i="22"/>
  <c r="BE398" i="22"/>
  <c r="BE493" i="22" s="1"/>
  <c r="BE556" i="22" s="1"/>
  <c r="BE404" i="22"/>
  <c r="BE436" i="22" s="1"/>
  <c r="BE542" i="22"/>
  <c r="BF305" i="22"/>
  <c r="BF304" i="22"/>
  <c r="BF303" i="22"/>
  <c r="BF301" i="22"/>
  <c r="BF300" i="22"/>
  <c r="BF299" i="22"/>
  <c r="BF485" i="22"/>
  <c r="BF454" i="22"/>
  <c r="BF422" i="22"/>
  <c r="BG291" i="22"/>
  <c r="BF486" i="22"/>
  <c r="BF455" i="22"/>
  <c r="BF423" i="22"/>
  <c r="BG292" i="22"/>
  <c r="BF487" i="22"/>
  <c r="BF456" i="22"/>
  <c r="BF424" i="22"/>
  <c r="BG293" i="22"/>
  <c r="BF489" i="22"/>
  <c r="BF458" i="22"/>
  <c r="BF426" i="22"/>
  <c r="BG295" i="22"/>
  <c r="BF490" i="22"/>
  <c r="BF459" i="22"/>
  <c r="BF427" i="22"/>
  <c r="BG296" i="22"/>
  <c r="BF491" i="22"/>
  <c r="BF460" i="22"/>
  <c r="BF428" i="22"/>
  <c r="BG297" i="22"/>
  <c r="BF356" i="22"/>
  <c r="BG256" i="22" s="1"/>
  <c r="BF388" i="22"/>
  <c r="BF355" i="22"/>
  <c r="BG255" i="22" s="1"/>
  <c r="BF387" i="22"/>
  <c r="BF354" i="22"/>
  <c r="BG254" i="22" s="1"/>
  <c r="BF386" i="22"/>
  <c r="BF352" i="22"/>
  <c r="BG252" i="22" s="1"/>
  <c r="BF384" i="22"/>
  <c r="BF351" i="22"/>
  <c r="BG251" i="22" s="1"/>
  <c r="BF383" i="22"/>
  <c r="BF350" i="22"/>
  <c r="BG250" i="22" s="1"/>
  <c r="BF382" i="22"/>
  <c r="BF501" i="22"/>
  <c r="BF470" i="22"/>
  <c r="BF438" i="22"/>
  <c r="BG307" i="22"/>
  <c r="BF502" i="22"/>
  <c r="BF471" i="22"/>
  <c r="BF439" i="22"/>
  <c r="BG308" i="22"/>
  <c r="BF503" i="22"/>
  <c r="BF472" i="22"/>
  <c r="BF440" i="22"/>
  <c r="BG309" i="22"/>
  <c r="BF505" i="22"/>
  <c r="BF474" i="22"/>
  <c r="BF442" i="22"/>
  <c r="BG311" i="22"/>
  <c r="BF506" i="22"/>
  <c r="BF475" i="22"/>
  <c r="BF443" i="22"/>
  <c r="BG312" i="22"/>
  <c r="BF507" i="22"/>
  <c r="BF476" i="22"/>
  <c r="BF444" i="22"/>
  <c r="BG313" i="22"/>
  <c r="BD315" i="21"/>
  <c r="BC508" i="21"/>
  <c r="BC539" i="21"/>
  <c r="BD316" i="21"/>
  <c r="BC509" i="21"/>
  <c r="BC540" i="21"/>
  <c r="BD317" i="21"/>
  <c r="BC510" i="21"/>
  <c r="BC541" i="21"/>
  <c r="BD319" i="21"/>
  <c r="BC512" i="21"/>
  <c r="BC543" i="21"/>
  <c r="BD320" i="21"/>
  <c r="BC513" i="21"/>
  <c r="BC544" i="21"/>
  <c r="BD321" i="21"/>
  <c r="BC514" i="21"/>
  <c r="BC545" i="21"/>
  <c r="BC474" i="21"/>
  <c r="BC443" i="21"/>
  <c r="BC411" i="21"/>
  <c r="BD280" i="21"/>
  <c r="BC473" i="21"/>
  <c r="BC442" i="21"/>
  <c r="BC410" i="21"/>
  <c r="BD279" i="21"/>
  <c r="BC472" i="21"/>
  <c r="BC441" i="21"/>
  <c r="BC409" i="21"/>
  <c r="BD278" i="21"/>
  <c r="BC470" i="21"/>
  <c r="BC439" i="21"/>
  <c r="BC407" i="21"/>
  <c r="BD276" i="21"/>
  <c r="BC469" i="21"/>
  <c r="BC438" i="21"/>
  <c r="BC406" i="21"/>
  <c r="BD275" i="21"/>
  <c r="BC468" i="21"/>
  <c r="BC437" i="21"/>
  <c r="BC405" i="21"/>
  <c r="BD274" i="21"/>
  <c r="BD331" i="21"/>
  <c r="BC524" i="21"/>
  <c r="BC555" i="21"/>
  <c r="BD332" i="21"/>
  <c r="BC525" i="21"/>
  <c r="BC556" i="21"/>
  <c r="BD333" i="21"/>
  <c r="BC526" i="21"/>
  <c r="BC557" i="21"/>
  <c r="BD335" i="21"/>
  <c r="BC528" i="21"/>
  <c r="BC559" i="21"/>
  <c r="BD336" i="21"/>
  <c r="BC529" i="21"/>
  <c r="BC560" i="21"/>
  <c r="BD337" i="21"/>
  <c r="BC530" i="21"/>
  <c r="BC561" i="21"/>
  <c r="BD363" i="21"/>
  <c r="BE263" i="21" s="1"/>
  <c r="BD395" i="21"/>
  <c r="BD362" i="21"/>
  <c r="BE262" i="21" s="1"/>
  <c r="BD394" i="21"/>
  <c r="BD361" i="21"/>
  <c r="BE261" i="21" s="1"/>
  <c r="BD393" i="21"/>
  <c r="BD359" i="21"/>
  <c r="BE259" i="21" s="1"/>
  <c r="BD391" i="21"/>
  <c r="BD358" i="21"/>
  <c r="BE258" i="21" s="1"/>
  <c r="BD390" i="21"/>
  <c r="BD357" i="21"/>
  <c r="BE257" i="21" s="1"/>
  <c r="BD389" i="21"/>
  <c r="BE494" i="22" l="1"/>
  <c r="BE557" i="22" s="1"/>
  <c r="BE432" i="22"/>
  <c r="BE464" i="22"/>
  <c r="BE527" i="22" s="1"/>
  <c r="BE499" i="22"/>
  <c r="BE562" i="22" s="1"/>
  <c r="BE431" i="22"/>
  <c r="BE434" i="22"/>
  <c r="BE466" i="22"/>
  <c r="BE529" i="22" s="1"/>
  <c r="BE468" i="22"/>
  <c r="BE531" i="22" s="1"/>
  <c r="BE435" i="22"/>
  <c r="BE467" i="22"/>
  <c r="BE530" i="22" s="1"/>
  <c r="BE430" i="22"/>
  <c r="BE462" i="22"/>
  <c r="BE525" i="22" s="1"/>
  <c r="BF332" i="22"/>
  <c r="BF366" i="22" s="1"/>
  <c r="BG266" i="22" s="1"/>
  <c r="BG299" i="22" s="1"/>
  <c r="BG332" i="22" s="1"/>
  <c r="BF333" i="22"/>
  <c r="BF367" i="22" s="1"/>
  <c r="BG267" i="22" s="1"/>
  <c r="BG300" i="22" s="1"/>
  <c r="BG333" i="22" s="1"/>
  <c r="BG367" i="22" s="1"/>
  <c r="BH267" i="22" s="1"/>
  <c r="BF334" i="22"/>
  <c r="BF368" i="22" s="1"/>
  <c r="BG268" i="22" s="1"/>
  <c r="BG301" i="22" s="1"/>
  <c r="BG334" i="22" s="1"/>
  <c r="BF336" i="22"/>
  <c r="BF370" i="22" s="1"/>
  <c r="BG270" i="22" s="1"/>
  <c r="BG303" i="22" s="1"/>
  <c r="BG336" i="22" s="1"/>
  <c r="BF337" i="22"/>
  <c r="BF371" i="22" s="1"/>
  <c r="BG271" i="22" s="1"/>
  <c r="BG304" i="22" s="1"/>
  <c r="BG337" i="22" s="1"/>
  <c r="BF338" i="22"/>
  <c r="BF372" i="22" s="1"/>
  <c r="BG272" i="22" s="1"/>
  <c r="BG305" i="22" s="1"/>
  <c r="BG338" i="22" s="1"/>
  <c r="BG346" i="22"/>
  <c r="BF539" i="22"/>
  <c r="BF570" i="22"/>
  <c r="BG345" i="22"/>
  <c r="BF538" i="22"/>
  <c r="BF569" i="22"/>
  <c r="BG344" i="22"/>
  <c r="BF537" i="22"/>
  <c r="BF568" i="22"/>
  <c r="BG342" i="22"/>
  <c r="BF535" i="22"/>
  <c r="BF566" i="22"/>
  <c r="BG341" i="22"/>
  <c r="BF534" i="22"/>
  <c r="BF565" i="22"/>
  <c r="BG340" i="22"/>
  <c r="BF533" i="22"/>
  <c r="BF564" i="22"/>
  <c r="BF477" i="22"/>
  <c r="BF446" i="22"/>
  <c r="BF414" i="22"/>
  <c r="BG283" i="22"/>
  <c r="BF478" i="22"/>
  <c r="BF447" i="22"/>
  <c r="BF415" i="22"/>
  <c r="BG284" i="22"/>
  <c r="BF479" i="22"/>
  <c r="BF448" i="22"/>
  <c r="BF416" i="22"/>
  <c r="BG285" i="22"/>
  <c r="BF481" i="22"/>
  <c r="BF450" i="22"/>
  <c r="BF418" i="22"/>
  <c r="BG287" i="22"/>
  <c r="BF482" i="22"/>
  <c r="BF451" i="22"/>
  <c r="BF419" i="22"/>
  <c r="BG288" i="22"/>
  <c r="BF483" i="22"/>
  <c r="BF452" i="22"/>
  <c r="BF420" i="22"/>
  <c r="BG289" i="22"/>
  <c r="BG330" i="22"/>
  <c r="BF523" i="22"/>
  <c r="BF554" i="22"/>
  <c r="BG329" i="22"/>
  <c r="BF522" i="22"/>
  <c r="BF553" i="22"/>
  <c r="BG328" i="22"/>
  <c r="BF521" i="22"/>
  <c r="BF552" i="22"/>
  <c r="BG326" i="22"/>
  <c r="BF519" i="22"/>
  <c r="BF550" i="22"/>
  <c r="BG325" i="22"/>
  <c r="BF518" i="22"/>
  <c r="BF549" i="22"/>
  <c r="BG324" i="22"/>
  <c r="BF517" i="22"/>
  <c r="BF548" i="22"/>
  <c r="BD484" i="21"/>
  <c r="BD453" i="21"/>
  <c r="BD421" i="21"/>
  <c r="BE290" i="21"/>
  <c r="BD485" i="21"/>
  <c r="BD454" i="21"/>
  <c r="BD422" i="21"/>
  <c r="BE291" i="21"/>
  <c r="BD486" i="21"/>
  <c r="BD455" i="21"/>
  <c r="BD423" i="21"/>
  <c r="BE292" i="21"/>
  <c r="BD488" i="21"/>
  <c r="BD457" i="21"/>
  <c r="BD425" i="21"/>
  <c r="BE294" i="21"/>
  <c r="BD489" i="21"/>
  <c r="BD458" i="21"/>
  <c r="BD426" i="21"/>
  <c r="BE295" i="21"/>
  <c r="BD490" i="21"/>
  <c r="BD459" i="21"/>
  <c r="BD427" i="21"/>
  <c r="BE296" i="21"/>
  <c r="BD371" i="21"/>
  <c r="BE271" i="21" s="1"/>
  <c r="BD403" i="21"/>
  <c r="BD370" i="21"/>
  <c r="BE270" i="21" s="1"/>
  <c r="BD402" i="21"/>
  <c r="BD369" i="21"/>
  <c r="BE269" i="21" s="1"/>
  <c r="BD401" i="21"/>
  <c r="BD367" i="21"/>
  <c r="BE267" i="21" s="1"/>
  <c r="BD399" i="21"/>
  <c r="BD366" i="21"/>
  <c r="BE266" i="21" s="1"/>
  <c r="BD398" i="21"/>
  <c r="BD365" i="21"/>
  <c r="BE265" i="21" s="1"/>
  <c r="BD397" i="21"/>
  <c r="BD307" i="21"/>
  <c r="BC500" i="21"/>
  <c r="BC531" i="21"/>
  <c r="BD308" i="21"/>
  <c r="BC501" i="21"/>
  <c r="BC532" i="21"/>
  <c r="BD309" i="21"/>
  <c r="BC502" i="21"/>
  <c r="BC533" i="21"/>
  <c r="BD311" i="21"/>
  <c r="BC504" i="21"/>
  <c r="BC535" i="21"/>
  <c r="BD312" i="21"/>
  <c r="BC505" i="21"/>
  <c r="BC536" i="21"/>
  <c r="BD313" i="21"/>
  <c r="BC506" i="21"/>
  <c r="BC537" i="21"/>
  <c r="BD355" i="21"/>
  <c r="BE255" i="21" s="1"/>
  <c r="BD387" i="21"/>
  <c r="BD354" i="21"/>
  <c r="BE254" i="21" s="1"/>
  <c r="BD386" i="21"/>
  <c r="BD353" i="21"/>
  <c r="BE253" i="21" s="1"/>
  <c r="BD385" i="21"/>
  <c r="BD351" i="21"/>
  <c r="BE251" i="21" s="1"/>
  <c r="BD383" i="21"/>
  <c r="BD350" i="21"/>
  <c r="BE250" i="21" s="1"/>
  <c r="BD382" i="21"/>
  <c r="BD349" i="21"/>
  <c r="BE249" i="21" s="1"/>
  <c r="BD381" i="21"/>
  <c r="BF399" i="22" l="1"/>
  <c r="BF463" i="22" s="1"/>
  <c r="BF526" i="22" s="1"/>
  <c r="BF398" i="22"/>
  <c r="BF462" i="22" s="1"/>
  <c r="BF525" i="22" s="1"/>
  <c r="BF402" i="22"/>
  <c r="BF497" i="22" s="1"/>
  <c r="BF560" i="22" s="1"/>
  <c r="BF400" i="22"/>
  <c r="BF432" i="22" s="1"/>
  <c r="BG400" i="22"/>
  <c r="BG495" i="22" s="1"/>
  <c r="BG368" i="22"/>
  <c r="BH268" i="22" s="1"/>
  <c r="BH301" i="22" s="1"/>
  <c r="BG399" i="22"/>
  <c r="BG494" i="22" s="1"/>
  <c r="BG398" i="22"/>
  <c r="BG430" i="22" s="1"/>
  <c r="BG366" i="22"/>
  <c r="BH266" i="22" s="1"/>
  <c r="BH299" i="22" s="1"/>
  <c r="BF404" i="22"/>
  <c r="BF499" i="22" s="1"/>
  <c r="BF562" i="22" s="1"/>
  <c r="BF403" i="22"/>
  <c r="BF498" i="22" s="1"/>
  <c r="BF561" i="22" s="1"/>
  <c r="BG370" i="22"/>
  <c r="BH270" i="22" s="1"/>
  <c r="BH303" i="22" s="1"/>
  <c r="BG402" i="22"/>
  <c r="BG466" i="22" s="1"/>
  <c r="BG404" i="22"/>
  <c r="BG499" i="22" s="1"/>
  <c r="BG372" i="22"/>
  <c r="BH272" i="22" s="1"/>
  <c r="BH305" i="22" s="1"/>
  <c r="BG403" i="22"/>
  <c r="BG467" i="22" s="1"/>
  <c r="BG371" i="22"/>
  <c r="BH271" i="22" s="1"/>
  <c r="BH304" i="22" s="1"/>
  <c r="BF434" i="22"/>
  <c r="BF494" i="22"/>
  <c r="BF557" i="22" s="1"/>
  <c r="BF493" i="22"/>
  <c r="BF556" i="22" s="1"/>
  <c r="BG358" i="22"/>
  <c r="BH258" i="22" s="1"/>
  <c r="BG390" i="22"/>
  <c r="BG359" i="22"/>
  <c r="BH259" i="22" s="1"/>
  <c r="BG391" i="22"/>
  <c r="BG360" i="22"/>
  <c r="BH260" i="22" s="1"/>
  <c r="BG392" i="22"/>
  <c r="BG362" i="22"/>
  <c r="BH262" i="22" s="1"/>
  <c r="BG394" i="22"/>
  <c r="BG363" i="22"/>
  <c r="BH263" i="22" s="1"/>
  <c r="BG395" i="22"/>
  <c r="BG364" i="22"/>
  <c r="BH264" i="22" s="1"/>
  <c r="BG396" i="22"/>
  <c r="BG322" i="22"/>
  <c r="BF515" i="22"/>
  <c r="BF546" i="22"/>
  <c r="BG321" i="22"/>
  <c r="BF514" i="22"/>
  <c r="BF545" i="22"/>
  <c r="BG320" i="22"/>
  <c r="BF513" i="22"/>
  <c r="BF544" i="22"/>
  <c r="BG318" i="22"/>
  <c r="BF511" i="22"/>
  <c r="BF542" i="22"/>
  <c r="BG317" i="22"/>
  <c r="BF510" i="22"/>
  <c r="BF541" i="22"/>
  <c r="BG316" i="22"/>
  <c r="BF509" i="22"/>
  <c r="BF540" i="22"/>
  <c r="BG374" i="22"/>
  <c r="BH274" i="22" s="1"/>
  <c r="BG406" i="22"/>
  <c r="BG375" i="22"/>
  <c r="BH275" i="22" s="1"/>
  <c r="BG407" i="22"/>
  <c r="BG376" i="22"/>
  <c r="BH276" i="22" s="1"/>
  <c r="BG408" i="22"/>
  <c r="BG378" i="22"/>
  <c r="BH278" i="22" s="1"/>
  <c r="BG410" i="22"/>
  <c r="BG379" i="22"/>
  <c r="BH279" i="22" s="1"/>
  <c r="BG411" i="22"/>
  <c r="BG380" i="22"/>
  <c r="BH280" i="22" s="1"/>
  <c r="BG412" i="22"/>
  <c r="BH300" i="22"/>
  <c r="BD476" i="21"/>
  <c r="BD445" i="21"/>
  <c r="BD413" i="21"/>
  <c r="BE282" i="21"/>
  <c r="BD477" i="21"/>
  <c r="BD446" i="21"/>
  <c r="BD414" i="21"/>
  <c r="BE283" i="21"/>
  <c r="BD478" i="21"/>
  <c r="BD447" i="21"/>
  <c r="BD415" i="21"/>
  <c r="BE284" i="21"/>
  <c r="BD480" i="21"/>
  <c r="BD449" i="21"/>
  <c r="BD417" i="21"/>
  <c r="BE286" i="21"/>
  <c r="BD481" i="21"/>
  <c r="BD450" i="21"/>
  <c r="BD418" i="21"/>
  <c r="BE287" i="21"/>
  <c r="BD482" i="21"/>
  <c r="BD451" i="21"/>
  <c r="BD419" i="21"/>
  <c r="BE288" i="21"/>
  <c r="BD347" i="21"/>
  <c r="BE247" i="21" s="1"/>
  <c r="BD379" i="21"/>
  <c r="BD346" i="21"/>
  <c r="BE246" i="21" s="1"/>
  <c r="BD378" i="21"/>
  <c r="BD345" i="21"/>
  <c r="BE245" i="21" s="1"/>
  <c r="BD377" i="21"/>
  <c r="BD343" i="21"/>
  <c r="BE243" i="21" s="1"/>
  <c r="BD375" i="21"/>
  <c r="BD342" i="21"/>
  <c r="BE242" i="21" s="1"/>
  <c r="BD374" i="21"/>
  <c r="BD341" i="21"/>
  <c r="BE241" i="21" s="1"/>
  <c r="BD373" i="21"/>
  <c r="BD492" i="21"/>
  <c r="BD461" i="21"/>
  <c r="BD429" i="21"/>
  <c r="BE298" i="21"/>
  <c r="BD493" i="21"/>
  <c r="BD462" i="21"/>
  <c r="BD430" i="21"/>
  <c r="BE299" i="21"/>
  <c r="BD494" i="21"/>
  <c r="BD463" i="21"/>
  <c r="BD431" i="21"/>
  <c r="BE300" i="21"/>
  <c r="BD496" i="21"/>
  <c r="BD465" i="21"/>
  <c r="BD433" i="21"/>
  <c r="BE302" i="21"/>
  <c r="BD497" i="21"/>
  <c r="BD466" i="21"/>
  <c r="BD434" i="21"/>
  <c r="BE303" i="21"/>
  <c r="BD498" i="21"/>
  <c r="BD467" i="21"/>
  <c r="BD435" i="21"/>
  <c r="BE304" i="21"/>
  <c r="BE329" i="21"/>
  <c r="BD522" i="21"/>
  <c r="BD553" i="21"/>
  <c r="BE328" i="21"/>
  <c r="BD521" i="21"/>
  <c r="BD552" i="21"/>
  <c r="BE327" i="21"/>
  <c r="BD520" i="21"/>
  <c r="BD551" i="21"/>
  <c r="BE325" i="21"/>
  <c r="BD518" i="21"/>
  <c r="BD549" i="21"/>
  <c r="BE324" i="21"/>
  <c r="BD517" i="21"/>
  <c r="BD548" i="21"/>
  <c r="BE323" i="21"/>
  <c r="BD516" i="21"/>
  <c r="BD547" i="21"/>
  <c r="BF466" i="22" l="1"/>
  <c r="BF529" i="22" s="1"/>
  <c r="BG432" i="22"/>
  <c r="BG464" i="22"/>
  <c r="BF431" i="22"/>
  <c r="BF430" i="22"/>
  <c r="BG493" i="22"/>
  <c r="BG556" i="22" s="1"/>
  <c r="BG462" i="22"/>
  <c r="BG525" i="22" s="1"/>
  <c r="BG431" i="22"/>
  <c r="BG463" i="22"/>
  <c r="BG526" i="22" s="1"/>
  <c r="BF464" i="22"/>
  <c r="BF527" i="22" s="1"/>
  <c r="BF495" i="22"/>
  <c r="BF558" i="22" s="1"/>
  <c r="BF435" i="22"/>
  <c r="BF436" i="22"/>
  <c r="BG434" i="22"/>
  <c r="BF468" i="22"/>
  <c r="BF531" i="22" s="1"/>
  <c r="BG436" i="22"/>
  <c r="BG468" i="22"/>
  <c r="BG498" i="22"/>
  <c r="BG561" i="22" s="1"/>
  <c r="BF467" i="22"/>
  <c r="BF530" i="22" s="1"/>
  <c r="BG435" i="22"/>
  <c r="BG497" i="22"/>
  <c r="BG560" i="22" s="1"/>
  <c r="BH332" i="22"/>
  <c r="BH333" i="22"/>
  <c r="BG557" i="22"/>
  <c r="BH334" i="22"/>
  <c r="BH336" i="22"/>
  <c r="BG529" i="22"/>
  <c r="BH337" i="22"/>
  <c r="BH338" i="22"/>
  <c r="BG562" i="22"/>
  <c r="BG507" i="22"/>
  <c r="BG476" i="22"/>
  <c r="BG444" i="22"/>
  <c r="BH313" i="22"/>
  <c r="BG506" i="22"/>
  <c r="BG475" i="22"/>
  <c r="BG443" i="22"/>
  <c r="BH312" i="22"/>
  <c r="BG505" i="22"/>
  <c r="BG474" i="22"/>
  <c r="BG442" i="22"/>
  <c r="BH311" i="22"/>
  <c r="BG503" i="22"/>
  <c r="BG472" i="22"/>
  <c r="BG440" i="22"/>
  <c r="BH309" i="22"/>
  <c r="BG502" i="22"/>
  <c r="BG471" i="22"/>
  <c r="BG439" i="22"/>
  <c r="BH308" i="22"/>
  <c r="BG501" i="22"/>
  <c r="BG470" i="22"/>
  <c r="BG438" i="22"/>
  <c r="BH307" i="22"/>
  <c r="BG350" i="22"/>
  <c r="BH250" i="22" s="1"/>
  <c r="BG382" i="22"/>
  <c r="BG351" i="22"/>
  <c r="BH251" i="22" s="1"/>
  <c r="BG383" i="22"/>
  <c r="BG352" i="22"/>
  <c r="BH252" i="22" s="1"/>
  <c r="BG384" i="22"/>
  <c r="BG354" i="22"/>
  <c r="BH254" i="22" s="1"/>
  <c r="BG386" i="22"/>
  <c r="BG355" i="22"/>
  <c r="BH255" i="22" s="1"/>
  <c r="BG387" i="22"/>
  <c r="BG356" i="22"/>
  <c r="BH256" i="22" s="1"/>
  <c r="BG388" i="22"/>
  <c r="BG491" i="22"/>
  <c r="BG460" i="22"/>
  <c r="BG428" i="22"/>
  <c r="BH297" i="22"/>
  <c r="BG490" i="22"/>
  <c r="BG459" i="22"/>
  <c r="BG427" i="22"/>
  <c r="BH296" i="22"/>
  <c r="BG489" i="22"/>
  <c r="BG458" i="22"/>
  <c r="BG426" i="22"/>
  <c r="BH295" i="22"/>
  <c r="BG487" i="22"/>
  <c r="BG456" i="22"/>
  <c r="BG424" i="22"/>
  <c r="BH293" i="22"/>
  <c r="BG486" i="22"/>
  <c r="BG455" i="22"/>
  <c r="BG423" i="22"/>
  <c r="BH292" i="22"/>
  <c r="BG485" i="22"/>
  <c r="BG454" i="22"/>
  <c r="BG422" i="22"/>
  <c r="BH291" i="22"/>
  <c r="BE357" i="21"/>
  <c r="BF257" i="21" s="1"/>
  <c r="BE389" i="21"/>
  <c r="BE358" i="21"/>
  <c r="BF258" i="21" s="1"/>
  <c r="BE390" i="21"/>
  <c r="BE359" i="21"/>
  <c r="BF259" i="21" s="1"/>
  <c r="BE391" i="21"/>
  <c r="BE361" i="21"/>
  <c r="BF261" i="21" s="1"/>
  <c r="BE393" i="21"/>
  <c r="BE362" i="21"/>
  <c r="BF262" i="21" s="1"/>
  <c r="BE394" i="21"/>
  <c r="BE363" i="21"/>
  <c r="BF263" i="21" s="1"/>
  <c r="BE395" i="21"/>
  <c r="BE337" i="21"/>
  <c r="BD530" i="21"/>
  <c r="BD561" i="21"/>
  <c r="BE336" i="21"/>
  <c r="BD529" i="21"/>
  <c r="BD560" i="21"/>
  <c r="BE335" i="21"/>
  <c r="BD528" i="21"/>
  <c r="BD559" i="21"/>
  <c r="BE333" i="21"/>
  <c r="BD526" i="21"/>
  <c r="BD557" i="21"/>
  <c r="BE332" i="21"/>
  <c r="BD525" i="21"/>
  <c r="BD556" i="21"/>
  <c r="BE331" i="21"/>
  <c r="BD524" i="21"/>
  <c r="BD555" i="21"/>
  <c r="BD468" i="21"/>
  <c r="BD437" i="21"/>
  <c r="BD405" i="21"/>
  <c r="BE274" i="21"/>
  <c r="BD469" i="21"/>
  <c r="BD438" i="21"/>
  <c r="BD406" i="21"/>
  <c r="BE275" i="21"/>
  <c r="BD470" i="21"/>
  <c r="BD439" i="21"/>
  <c r="BD407" i="21"/>
  <c r="BE276" i="21"/>
  <c r="BD472" i="21"/>
  <c r="BD441" i="21"/>
  <c r="BD409" i="21"/>
  <c r="BE278" i="21"/>
  <c r="BD473" i="21"/>
  <c r="BD442" i="21"/>
  <c r="BD410" i="21"/>
  <c r="BE279" i="21"/>
  <c r="BD474" i="21"/>
  <c r="BD443" i="21"/>
  <c r="BD411" i="21"/>
  <c r="BE280" i="21"/>
  <c r="BE321" i="21"/>
  <c r="BD514" i="21"/>
  <c r="BD545" i="21"/>
  <c r="BE320" i="21"/>
  <c r="BD513" i="21"/>
  <c r="BD544" i="21"/>
  <c r="BE319" i="21"/>
  <c r="BD512" i="21"/>
  <c r="BD543" i="21"/>
  <c r="BE317" i="21"/>
  <c r="BD510" i="21"/>
  <c r="BD541" i="21"/>
  <c r="BE316" i="21"/>
  <c r="BD509" i="21"/>
  <c r="BD540" i="21"/>
  <c r="BE315" i="21"/>
  <c r="BD508" i="21"/>
  <c r="BD539" i="21"/>
  <c r="BG558" i="22" l="1"/>
  <c r="BG527" i="22"/>
  <c r="BG530" i="22"/>
  <c r="BG531" i="22"/>
  <c r="BH324" i="22"/>
  <c r="BG517" i="22"/>
  <c r="BG548" i="22"/>
  <c r="BH325" i="22"/>
  <c r="BG518" i="22"/>
  <c r="BG549" i="22"/>
  <c r="BH326" i="22"/>
  <c r="BG519" i="22"/>
  <c r="BG550" i="22"/>
  <c r="BH328" i="22"/>
  <c r="BG521" i="22"/>
  <c r="BG552" i="22"/>
  <c r="BH329" i="22"/>
  <c r="BG522" i="22"/>
  <c r="BG553" i="22"/>
  <c r="BH330" i="22"/>
  <c r="BG523" i="22"/>
  <c r="BG554" i="22"/>
  <c r="BG483" i="22"/>
  <c r="BG452" i="22"/>
  <c r="BG420" i="22"/>
  <c r="BH289" i="22"/>
  <c r="BG482" i="22"/>
  <c r="BG451" i="22"/>
  <c r="BG419" i="22"/>
  <c r="BH288" i="22"/>
  <c r="BG481" i="22"/>
  <c r="BG450" i="22"/>
  <c r="BG418" i="22"/>
  <c r="BH287" i="22"/>
  <c r="BG479" i="22"/>
  <c r="BG448" i="22"/>
  <c r="BG416" i="22"/>
  <c r="BH285" i="22"/>
  <c r="BG478" i="22"/>
  <c r="BG447" i="22"/>
  <c r="BG415" i="22"/>
  <c r="BH284" i="22"/>
  <c r="BG477" i="22"/>
  <c r="BG446" i="22"/>
  <c r="BG414" i="22"/>
  <c r="BH283" i="22"/>
  <c r="BH340" i="22"/>
  <c r="BG533" i="22"/>
  <c r="BG564" i="22"/>
  <c r="BH341" i="22"/>
  <c r="BG534" i="22"/>
  <c r="BG565" i="22"/>
  <c r="BH342" i="22"/>
  <c r="BG535" i="22"/>
  <c r="BG566" i="22"/>
  <c r="BH344" i="22"/>
  <c r="BG537" i="22"/>
  <c r="BG568" i="22"/>
  <c r="BH345" i="22"/>
  <c r="BG538" i="22"/>
  <c r="BG569" i="22"/>
  <c r="BH346" i="22"/>
  <c r="BG539" i="22"/>
  <c r="BG570" i="22"/>
  <c r="BH372" i="22"/>
  <c r="BI272" i="22" s="1"/>
  <c r="BH404" i="22"/>
  <c r="BH371" i="22"/>
  <c r="BI271" i="22" s="1"/>
  <c r="BH403" i="22"/>
  <c r="BH370" i="22"/>
  <c r="BI270" i="22" s="1"/>
  <c r="BH402" i="22"/>
  <c r="BH368" i="22"/>
  <c r="BI268" i="22" s="1"/>
  <c r="BH400" i="22"/>
  <c r="BH367" i="22"/>
  <c r="BI267" i="22" s="1"/>
  <c r="BH399" i="22"/>
  <c r="BH366" i="22"/>
  <c r="BI266" i="22" s="1"/>
  <c r="BH398" i="22"/>
  <c r="BE349" i="21"/>
  <c r="BF249" i="21" s="1"/>
  <c r="BE381" i="21"/>
  <c r="BE350" i="21"/>
  <c r="BF250" i="21" s="1"/>
  <c r="BE382" i="21"/>
  <c r="BE351" i="21"/>
  <c r="BF251" i="21" s="1"/>
  <c r="BE383" i="21"/>
  <c r="BE353" i="21"/>
  <c r="BF253" i="21" s="1"/>
  <c r="BE385" i="21"/>
  <c r="BE354" i="21"/>
  <c r="BF254" i="21" s="1"/>
  <c r="BE386" i="21"/>
  <c r="BE355" i="21"/>
  <c r="BF255" i="21" s="1"/>
  <c r="BE387" i="21"/>
  <c r="BE313" i="21"/>
  <c r="BD506" i="21"/>
  <c r="BD537" i="21"/>
  <c r="BE312" i="21"/>
  <c r="BD505" i="21"/>
  <c r="BD536" i="21"/>
  <c r="BE311" i="21"/>
  <c r="BD504" i="21"/>
  <c r="BD535" i="21"/>
  <c r="BE309" i="21"/>
  <c r="BD502" i="21"/>
  <c r="BD533" i="21"/>
  <c r="BE308" i="21"/>
  <c r="BD501" i="21"/>
  <c r="BD532" i="21"/>
  <c r="BE307" i="21"/>
  <c r="BD500" i="21"/>
  <c r="BD531" i="21"/>
  <c r="BE365" i="21"/>
  <c r="BF265" i="21" s="1"/>
  <c r="BE397" i="21"/>
  <c r="BE366" i="21"/>
  <c r="BF266" i="21" s="1"/>
  <c r="BE398" i="21"/>
  <c r="BE367" i="21"/>
  <c r="BF267" i="21" s="1"/>
  <c r="BE399" i="21"/>
  <c r="BE369" i="21"/>
  <c r="BF269" i="21" s="1"/>
  <c r="BE401" i="21"/>
  <c r="BE370" i="21"/>
  <c r="BF270" i="21" s="1"/>
  <c r="BE402" i="21"/>
  <c r="BE371" i="21"/>
  <c r="BF271" i="21" s="1"/>
  <c r="BE403" i="21"/>
  <c r="BE490" i="21"/>
  <c r="BE459" i="21"/>
  <c r="BE427" i="21"/>
  <c r="BF296" i="21"/>
  <c r="BE489" i="21"/>
  <c r="BE458" i="21"/>
  <c r="BE426" i="21"/>
  <c r="BF295" i="21"/>
  <c r="BE488" i="21"/>
  <c r="BE457" i="21"/>
  <c r="BE425" i="21"/>
  <c r="BF294" i="21"/>
  <c r="BE486" i="21"/>
  <c r="BE455" i="21"/>
  <c r="BE423" i="21"/>
  <c r="BF292" i="21"/>
  <c r="BE485" i="21"/>
  <c r="BE454" i="21"/>
  <c r="BE422" i="21"/>
  <c r="BF291" i="21"/>
  <c r="BE484" i="21"/>
  <c r="BE453" i="21"/>
  <c r="BE421" i="21"/>
  <c r="BF290" i="21"/>
  <c r="BH493" i="22" l="1"/>
  <c r="BH462" i="22"/>
  <c r="BH430" i="22"/>
  <c r="BI299" i="22"/>
  <c r="BH494" i="22"/>
  <c r="BH463" i="22"/>
  <c r="BH431" i="22"/>
  <c r="BI300" i="22"/>
  <c r="BH495" i="22"/>
  <c r="BH464" i="22"/>
  <c r="BH432" i="22"/>
  <c r="BI301" i="22"/>
  <c r="BH497" i="22"/>
  <c r="BH466" i="22"/>
  <c r="BH434" i="22"/>
  <c r="BI303" i="22"/>
  <c r="BH498" i="22"/>
  <c r="BH467" i="22"/>
  <c r="BH435" i="22"/>
  <c r="BI304" i="22"/>
  <c r="BH499" i="22"/>
  <c r="BH468" i="22"/>
  <c r="BH436" i="22"/>
  <c r="BI305" i="22"/>
  <c r="BH380" i="22"/>
  <c r="BI280" i="22" s="1"/>
  <c r="BH412" i="22"/>
  <c r="BH379" i="22"/>
  <c r="BI279" i="22" s="1"/>
  <c r="BH411" i="22"/>
  <c r="BH378" i="22"/>
  <c r="BI278" i="22" s="1"/>
  <c r="BH410" i="22"/>
  <c r="BH376" i="22"/>
  <c r="BI276" i="22" s="1"/>
  <c r="BH408" i="22"/>
  <c r="BH375" i="22"/>
  <c r="BI275" i="22" s="1"/>
  <c r="BH407" i="22"/>
  <c r="BH374" i="22"/>
  <c r="BI274" i="22" s="1"/>
  <c r="BH406" i="22"/>
  <c r="BH316" i="22"/>
  <c r="BG509" i="22"/>
  <c r="BG540" i="22"/>
  <c r="BH317" i="22"/>
  <c r="BG510" i="22"/>
  <c r="BG541" i="22"/>
  <c r="BH318" i="22"/>
  <c r="BG511" i="22"/>
  <c r="BG542" i="22"/>
  <c r="BH320" i="22"/>
  <c r="BG513" i="22"/>
  <c r="BG544" i="22"/>
  <c r="BH321" i="22"/>
  <c r="BG514" i="22"/>
  <c r="BG545" i="22"/>
  <c r="BH322" i="22"/>
  <c r="BG515" i="22"/>
  <c r="BG546" i="22"/>
  <c r="BH364" i="22"/>
  <c r="BI264" i="22" s="1"/>
  <c r="BH396" i="22"/>
  <c r="BH363" i="22"/>
  <c r="BI263" i="22" s="1"/>
  <c r="BH395" i="22"/>
  <c r="BH362" i="22"/>
  <c r="BI262" i="22" s="1"/>
  <c r="BH394" i="22"/>
  <c r="BH360" i="22"/>
  <c r="BI260" i="22" s="1"/>
  <c r="BH392" i="22"/>
  <c r="BH359" i="22"/>
  <c r="BI259" i="22" s="1"/>
  <c r="BH391" i="22"/>
  <c r="BH358" i="22"/>
  <c r="BI258" i="22" s="1"/>
  <c r="BH390" i="22"/>
  <c r="BF323" i="21"/>
  <c r="BE516" i="21"/>
  <c r="BE547" i="21"/>
  <c r="BF324" i="21"/>
  <c r="BE517" i="21"/>
  <c r="BE548" i="21"/>
  <c r="BF325" i="21"/>
  <c r="BE518" i="21"/>
  <c r="BE549" i="21"/>
  <c r="BF327" i="21"/>
  <c r="BE520" i="21"/>
  <c r="BE551" i="21"/>
  <c r="BF328" i="21"/>
  <c r="BE521" i="21"/>
  <c r="BE552" i="21"/>
  <c r="BF329" i="21"/>
  <c r="BE522" i="21"/>
  <c r="BE553" i="21"/>
  <c r="BE498" i="21"/>
  <c r="BE467" i="21"/>
  <c r="BE435" i="21"/>
  <c r="BF304" i="21"/>
  <c r="BE497" i="21"/>
  <c r="BE466" i="21"/>
  <c r="BE434" i="21"/>
  <c r="BF303" i="21"/>
  <c r="BE496" i="21"/>
  <c r="BE465" i="21"/>
  <c r="BE433" i="21"/>
  <c r="BF302" i="21"/>
  <c r="BE494" i="21"/>
  <c r="BE463" i="21"/>
  <c r="BE431" i="21"/>
  <c r="BF300" i="21"/>
  <c r="BE493" i="21"/>
  <c r="BE462" i="21"/>
  <c r="BE430" i="21"/>
  <c r="BF299" i="21"/>
  <c r="BE492" i="21"/>
  <c r="BE461" i="21"/>
  <c r="BE429" i="21"/>
  <c r="BF298" i="21"/>
  <c r="BE341" i="21"/>
  <c r="BF241" i="21" s="1"/>
  <c r="BE373" i="21"/>
  <c r="BE342" i="21"/>
  <c r="BF242" i="21" s="1"/>
  <c r="BE374" i="21"/>
  <c r="BE343" i="21"/>
  <c r="BF243" i="21" s="1"/>
  <c r="BE375" i="21"/>
  <c r="BE345" i="21"/>
  <c r="BF245" i="21" s="1"/>
  <c r="BE377" i="21"/>
  <c r="BE346" i="21"/>
  <c r="BF246" i="21" s="1"/>
  <c r="BE378" i="21"/>
  <c r="BE347" i="21"/>
  <c r="BF247" i="21" s="1"/>
  <c r="BE379" i="21"/>
  <c r="BE482" i="21"/>
  <c r="BE451" i="21"/>
  <c r="BE419" i="21"/>
  <c r="BF288" i="21"/>
  <c r="BE481" i="21"/>
  <c r="BE450" i="21"/>
  <c r="BE418" i="21"/>
  <c r="BF287" i="21"/>
  <c r="BE480" i="21"/>
  <c r="BE449" i="21"/>
  <c r="BE417" i="21"/>
  <c r="BF286" i="21"/>
  <c r="BE478" i="21"/>
  <c r="BE447" i="21"/>
  <c r="BE415" i="21"/>
  <c r="BF284" i="21"/>
  <c r="BE477" i="21"/>
  <c r="BE446" i="21"/>
  <c r="BE414" i="21"/>
  <c r="BF283" i="21"/>
  <c r="BE476" i="21"/>
  <c r="BE445" i="21"/>
  <c r="BE413" i="21"/>
  <c r="BF282" i="21"/>
  <c r="BH485" i="22" l="1"/>
  <c r="BH454" i="22"/>
  <c r="BH422" i="22"/>
  <c r="BI291" i="22"/>
  <c r="BH486" i="22"/>
  <c r="BH455" i="22"/>
  <c r="BH423" i="22"/>
  <c r="BI292" i="22"/>
  <c r="BH487" i="22"/>
  <c r="BH456" i="22"/>
  <c r="BH424" i="22"/>
  <c r="BI293" i="22"/>
  <c r="BH489" i="22"/>
  <c r="BH458" i="22"/>
  <c r="BH426" i="22"/>
  <c r="BI295" i="22"/>
  <c r="BH490" i="22"/>
  <c r="BH459" i="22"/>
  <c r="BH427" i="22"/>
  <c r="BI296" i="22"/>
  <c r="BH491" i="22"/>
  <c r="BH460" i="22"/>
  <c r="BH428" i="22"/>
  <c r="BI297" i="22"/>
  <c r="BH356" i="22"/>
  <c r="BI256" i="22" s="1"/>
  <c r="BH388" i="22"/>
  <c r="BH355" i="22"/>
  <c r="BI255" i="22" s="1"/>
  <c r="BH387" i="22"/>
  <c r="BH354" i="22"/>
  <c r="BI254" i="22" s="1"/>
  <c r="BH386" i="22"/>
  <c r="BH352" i="22"/>
  <c r="BI252" i="22" s="1"/>
  <c r="BH384" i="22"/>
  <c r="BH351" i="22"/>
  <c r="BI251" i="22" s="1"/>
  <c r="BH383" i="22"/>
  <c r="BH350" i="22"/>
  <c r="BI250" i="22" s="1"/>
  <c r="BH382" i="22"/>
  <c r="BH501" i="22"/>
  <c r="BH470" i="22"/>
  <c r="BH438" i="22"/>
  <c r="BI307" i="22"/>
  <c r="BH502" i="22"/>
  <c r="BH471" i="22"/>
  <c r="BH439" i="22"/>
  <c r="BI308" i="22"/>
  <c r="BH503" i="22"/>
  <c r="BH472" i="22"/>
  <c r="BH440" i="22"/>
  <c r="BI309" i="22"/>
  <c r="BH505" i="22"/>
  <c r="BH474" i="22"/>
  <c r="BH442" i="22"/>
  <c r="BI311" i="22"/>
  <c r="BH506" i="22"/>
  <c r="BH475" i="22"/>
  <c r="BH443" i="22"/>
  <c r="BI312" i="22"/>
  <c r="BH507" i="22"/>
  <c r="BH476" i="22"/>
  <c r="BH444" i="22"/>
  <c r="BI313" i="22"/>
  <c r="BI338" i="22"/>
  <c r="BH531" i="22"/>
  <c r="BH562" i="22"/>
  <c r="BI337" i="22"/>
  <c r="BH530" i="22"/>
  <c r="BH561" i="22"/>
  <c r="BI336" i="22"/>
  <c r="BH529" i="22"/>
  <c r="BH560" i="22"/>
  <c r="BI334" i="22"/>
  <c r="BH527" i="22"/>
  <c r="BH558" i="22"/>
  <c r="BI333" i="22"/>
  <c r="BH526" i="22"/>
  <c r="BH557" i="22"/>
  <c r="BI332" i="22"/>
  <c r="BH525" i="22"/>
  <c r="BH556" i="22"/>
  <c r="BF315" i="21"/>
  <c r="BE508" i="21"/>
  <c r="BE539" i="21"/>
  <c r="BF316" i="21"/>
  <c r="BE509" i="21"/>
  <c r="BE540" i="21"/>
  <c r="BF317" i="21"/>
  <c r="BE510" i="21"/>
  <c r="BE541" i="21"/>
  <c r="BF319" i="21"/>
  <c r="BE512" i="21"/>
  <c r="BE543" i="21"/>
  <c r="BF320" i="21"/>
  <c r="BE513" i="21"/>
  <c r="BE544" i="21"/>
  <c r="BF321" i="21"/>
  <c r="BE514" i="21"/>
  <c r="BE545" i="21"/>
  <c r="BE474" i="21"/>
  <c r="BE443" i="21"/>
  <c r="BE411" i="21"/>
  <c r="BF280" i="21"/>
  <c r="BE473" i="21"/>
  <c r="BE442" i="21"/>
  <c r="BE410" i="21"/>
  <c r="BF279" i="21"/>
  <c r="BE472" i="21"/>
  <c r="BE441" i="21"/>
  <c r="BE409" i="21"/>
  <c r="BF278" i="21"/>
  <c r="BE470" i="21"/>
  <c r="BE439" i="21"/>
  <c r="BE407" i="21"/>
  <c r="BF276" i="21"/>
  <c r="BE469" i="21"/>
  <c r="BE438" i="21"/>
  <c r="BE406" i="21"/>
  <c r="BF275" i="21"/>
  <c r="BE468" i="21"/>
  <c r="BE437" i="21"/>
  <c r="BE405" i="21"/>
  <c r="BF274" i="21"/>
  <c r="BF331" i="21"/>
  <c r="BE524" i="21"/>
  <c r="BE555" i="21"/>
  <c r="BF332" i="21"/>
  <c r="BE525" i="21"/>
  <c r="BE556" i="21"/>
  <c r="BF333" i="21"/>
  <c r="BE526" i="21"/>
  <c r="BE557" i="21"/>
  <c r="BF335" i="21"/>
  <c r="BE528" i="21"/>
  <c r="BE559" i="21"/>
  <c r="BF336" i="21"/>
  <c r="BE529" i="21"/>
  <c r="BE560" i="21"/>
  <c r="BF337" i="21"/>
  <c r="BE530" i="21"/>
  <c r="BE561" i="21"/>
  <c r="BF363" i="21"/>
  <c r="BG263" i="21" s="1"/>
  <c r="BF395" i="21"/>
  <c r="BF362" i="21"/>
  <c r="BG262" i="21" s="1"/>
  <c r="BF394" i="21"/>
  <c r="BF361" i="21"/>
  <c r="BG261" i="21" s="1"/>
  <c r="BF393" i="21"/>
  <c r="BF359" i="21"/>
  <c r="BG259" i="21" s="1"/>
  <c r="BF391" i="21"/>
  <c r="BF358" i="21"/>
  <c r="BG258" i="21" s="1"/>
  <c r="BF390" i="21"/>
  <c r="BF357" i="21"/>
  <c r="BG257" i="21" s="1"/>
  <c r="BF389" i="21"/>
  <c r="BI366" i="22" l="1"/>
  <c r="BJ266" i="22" s="1"/>
  <c r="BI398" i="22"/>
  <c r="BI367" i="22"/>
  <c r="BJ267" i="22" s="1"/>
  <c r="BI399" i="22"/>
  <c r="BI368" i="22"/>
  <c r="BJ268" i="22" s="1"/>
  <c r="BI400" i="22"/>
  <c r="BI370" i="22"/>
  <c r="BJ270" i="22" s="1"/>
  <c r="BI402" i="22"/>
  <c r="BI371" i="22"/>
  <c r="BJ271" i="22" s="1"/>
  <c r="BI403" i="22"/>
  <c r="BI372" i="22"/>
  <c r="BJ272" i="22" s="1"/>
  <c r="BI404" i="22"/>
  <c r="BI346" i="22"/>
  <c r="BH539" i="22"/>
  <c r="BH570" i="22"/>
  <c r="BI345" i="22"/>
  <c r="BH538" i="22"/>
  <c r="BH569" i="22"/>
  <c r="BI344" i="22"/>
  <c r="BH537" i="22"/>
  <c r="BH568" i="22"/>
  <c r="BI342" i="22"/>
  <c r="BH535" i="22"/>
  <c r="BH566" i="22"/>
  <c r="BI341" i="22"/>
  <c r="BH534" i="22"/>
  <c r="BH565" i="22"/>
  <c r="BI340" i="22"/>
  <c r="BH533" i="22"/>
  <c r="BH564" i="22"/>
  <c r="BH477" i="22"/>
  <c r="BH446" i="22"/>
  <c r="BH414" i="22"/>
  <c r="BI283" i="22"/>
  <c r="BH478" i="22"/>
  <c r="BH447" i="22"/>
  <c r="BH415" i="22"/>
  <c r="BI284" i="22"/>
  <c r="BH479" i="22"/>
  <c r="BH448" i="22"/>
  <c r="BH416" i="22"/>
  <c r="BI285" i="22"/>
  <c r="BH481" i="22"/>
  <c r="BH450" i="22"/>
  <c r="BH418" i="22"/>
  <c r="BI287" i="22"/>
  <c r="BH482" i="22"/>
  <c r="BH451" i="22"/>
  <c r="BH419" i="22"/>
  <c r="BI288" i="22"/>
  <c r="BH483" i="22"/>
  <c r="BH452" i="22"/>
  <c r="BH420" i="22"/>
  <c r="BI289" i="22"/>
  <c r="BI330" i="22"/>
  <c r="BH523" i="22"/>
  <c r="BH554" i="22"/>
  <c r="BI329" i="22"/>
  <c r="BH522" i="22"/>
  <c r="BH553" i="22"/>
  <c r="BI328" i="22"/>
  <c r="BH521" i="22"/>
  <c r="BH552" i="22"/>
  <c r="BI326" i="22"/>
  <c r="BH519" i="22"/>
  <c r="BH550" i="22"/>
  <c r="BI325" i="22"/>
  <c r="BH518" i="22"/>
  <c r="BH549" i="22"/>
  <c r="BI324" i="22"/>
  <c r="BH517" i="22"/>
  <c r="BH548" i="22"/>
  <c r="BF484" i="21"/>
  <c r="BF453" i="21"/>
  <c r="BF421" i="21"/>
  <c r="BG290" i="21"/>
  <c r="BF485" i="21"/>
  <c r="BF454" i="21"/>
  <c r="BF422" i="21"/>
  <c r="BG291" i="21"/>
  <c r="BF486" i="21"/>
  <c r="BF455" i="21"/>
  <c r="BF423" i="21"/>
  <c r="BG292" i="21"/>
  <c r="BF488" i="21"/>
  <c r="BF457" i="21"/>
  <c r="BF425" i="21"/>
  <c r="BG294" i="21"/>
  <c r="BF489" i="21"/>
  <c r="BF458" i="21"/>
  <c r="BF426" i="21"/>
  <c r="BG295" i="21"/>
  <c r="BF490" i="21"/>
  <c r="BF459" i="21"/>
  <c r="BF427" i="21"/>
  <c r="BG296" i="21"/>
  <c r="BF371" i="21"/>
  <c r="BG271" i="21" s="1"/>
  <c r="BF403" i="21"/>
  <c r="BF370" i="21"/>
  <c r="BG270" i="21" s="1"/>
  <c r="BF402" i="21"/>
  <c r="BF369" i="21"/>
  <c r="BG269" i="21" s="1"/>
  <c r="BF401" i="21"/>
  <c r="BF367" i="21"/>
  <c r="BG267" i="21" s="1"/>
  <c r="BF399" i="21"/>
  <c r="BF366" i="21"/>
  <c r="BG266" i="21" s="1"/>
  <c r="BF398" i="21"/>
  <c r="BF365" i="21"/>
  <c r="BG265" i="21" s="1"/>
  <c r="BF397" i="21"/>
  <c r="BF307" i="21"/>
  <c r="BE500" i="21"/>
  <c r="BE531" i="21"/>
  <c r="BF308" i="21"/>
  <c r="BE501" i="21"/>
  <c r="BE532" i="21"/>
  <c r="BF309" i="21"/>
  <c r="BE502" i="21"/>
  <c r="BE533" i="21"/>
  <c r="BF311" i="21"/>
  <c r="BE504" i="21"/>
  <c r="BE535" i="21"/>
  <c r="BF312" i="21"/>
  <c r="BE505" i="21"/>
  <c r="BE536" i="21"/>
  <c r="BF313" i="21"/>
  <c r="BE506" i="21"/>
  <c r="BE537" i="21"/>
  <c r="BF355" i="21"/>
  <c r="BG255" i="21" s="1"/>
  <c r="BF387" i="21"/>
  <c r="BF354" i="21"/>
  <c r="BG254" i="21" s="1"/>
  <c r="BF386" i="21"/>
  <c r="BF353" i="21"/>
  <c r="BG253" i="21" s="1"/>
  <c r="BF385" i="21"/>
  <c r="BF351" i="21"/>
  <c r="BG251" i="21" s="1"/>
  <c r="BF383" i="21"/>
  <c r="BF350" i="21"/>
  <c r="BG250" i="21" s="1"/>
  <c r="BF382" i="21"/>
  <c r="BF349" i="21"/>
  <c r="BG249" i="21" s="1"/>
  <c r="BF381" i="21"/>
  <c r="BI358" i="22" l="1"/>
  <c r="BJ258" i="22" s="1"/>
  <c r="BI390" i="22"/>
  <c r="BI359" i="22"/>
  <c r="BJ259" i="22" s="1"/>
  <c r="BI391" i="22"/>
  <c r="BI360" i="22"/>
  <c r="BJ260" i="22" s="1"/>
  <c r="BI392" i="22"/>
  <c r="BI362" i="22"/>
  <c r="BJ262" i="22" s="1"/>
  <c r="BI394" i="22"/>
  <c r="BI363" i="22"/>
  <c r="BJ263" i="22" s="1"/>
  <c r="BI395" i="22"/>
  <c r="BI364" i="22"/>
  <c r="BJ264" i="22" s="1"/>
  <c r="BI396" i="22"/>
  <c r="BI322" i="22"/>
  <c r="BH515" i="22"/>
  <c r="BH546" i="22"/>
  <c r="BI321" i="22"/>
  <c r="BH514" i="22"/>
  <c r="BH545" i="22"/>
  <c r="BI320" i="22"/>
  <c r="BH513" i="22"/>
  <c r="BH544" i="22"/>
  <c r="BI318" i="22"/>
  <c r="BH511" i="22"/>
  <c r="BH542" i="22"/>
  <c r="BI317" i="22"/>
  <c r="BH510" i="22"/>
  <c r="BH541" i="22"/>
  <c r="BI316" i="22"/>
  <c r="BH509" i="22"/>
  <c r="BH540" i="22"/>
  <c r="BI374" i="22"/>
  <c r="BJ274" i="22" s="1"/>
  <c r="BI406" i="22"/>
  <c r="BI375" i="22"/>
  <c r="BJ275" i="22" s="1"/>
  <c r="BI407" i="22"/>
  <c r="BI376" i="22"/>
  <c r="BJ276" i="22" s="1"/>
  <c r="BI408" i="22"/>
  <c r="BI378" i="22"/>
  <c r="BJ278" i="22" s="1"/>
  <c r="BI410" i="22"/>
  <c r="BI379" i="22"/>
  <c r="BJ279" i="22" s="1"/>
  <c r="BI411" i="22"/>
  <c r="BI380" i="22"/>
  <c r="BJ280" i="22" s="1"/>
  <c r="BI412" i="22"/>
  <c r="BI499" i="22"/>
  <c r="BI468" i="22"/>
  <c r="BI436" i="22"/>
  <c r="BJ305" i="22"/>
  <c r="BI498" i="22"/>
  <c r="BI467" i="22"/>
  <c r="BI435" i="22"/>
  <c r="BJ304" i="22"/>
  <c r="BI497" i="22"/>
  <c r="BI466" i="22"/>
  <c r="BI434" i="22"/>
  <c r="BJ303" i="22"/>
  <c r="BI495" i="22"/>
  <c r="BI464" i="22"/>
  <c r="BI432" i="22"/>
  <c r="BJ301" i="22"/>
  <c r="BI494" i="22"/>
  <c r="BI463" i="22"/>
  <c r="BI431" i="22"/>
  <c r="BJ300" i="22"/>
  <c r="BI493" i="22"/>
  <c r="BI462" i="22"/>
  <c r="BI430" i="22"/>
  <c r="BJ299" i="22"/>
  <c r="BF476" i="21"/>
  <c r="BF445" i="21"/>
  <c r="BF413" i="21"/>
  <c r="BG282" i="21"/>
  <c r="BF477" i="21"/>
  <c r="BF446" i="21"/>
  <c r="BF414" i="21"/>
  <c r="BG283" i="21"/>
  <c r="BF478" i="21"/>
  <c r="BF447" i="21"/>
  <c r="BF415" i="21"/>
  <c r="BG284" i="21"/>
  <c r="BF480" i="21"/>
  <c r="BF449" i="21"/>
  <c r="BF417" i="21"/>
  <c r="BG286" i="21"/>
  <c r="BF481" i="21"/>
  <c r="BF450" i="21"/>
  <c r="BF418" i="21"/>
  <c r="BG287" i="21"/>
  <c r="BF482" i="21"/>
  <c r="BF451" i="21"/>
  <c r="BF419" i="21"/>
  <c r="BG288" i="21"/>
  <c r="BF347" i="21"/>
  <c r="BG247" i="21" s="1"/>
  <c r="BF379" i="21"/>
  <c r="BF346" i="21"/>
  <c r="BG246" i="21" s="1"/>
  <c r="BF378" i="21"/>
  <c r="BF345" i="21"/>
  <c r="BG245" i="21" s="1"/>
  <c r="BF377" i="21"/>
  <c r="BF343" i="21"/>
  <c r="BG243" i="21" s="1"/>
  <c r="BF375" i="21"/>
  <c r="BF342" i="21"/>
  <c r="BG242" i="21" s="1"/>
  <c r="BF374" i="21"/>
  <c r="BF341" i="21"/>
  <c r="BG241" i="21" s="1"/>
  <c r="BF373" i="21"/>
  <c r="BF492" i="21"/>
  <c r="BF461" i="21"/>
  <c r="BF429" i="21"/>
  <c r="BG298" i="21"/>
  <c r="BF493" i="21"/>
  <c r="BF462" i="21"/>
  <c r="BF430" i="21"/>
  <c r="BG299" i="21"/>
  <c r="BF494" i="21"/>
  <c r="BF463" i="21"/>
  <c r="BF431" i="21"/>
  <c r="BG300" i="21"/>
  <c r="BF496" i="21"/>
  <c r="BF465" i="21"/>
  <c r="BF433" i="21"/>
  <c r="BG302" i="21"/>
  <c r="BF497" i="21"/>
  <c r="BF466" i="21"/>
  <c r="BF434" i="21"/>
  <c r="BG303" i="21"/>
  <c r="BF498" i="21"/>
  <c r="BF467" i="21"/>
  <c r="BF435" i="21"/>
  <c r="BG304" i="21"/>
  <c r="BG329" i="21"/>
  <c r="BF522" i="21"/>
  <c r="BF553" i="21"/>
  <c r="BG328" i="21"/>
  <c r="BF521" i="21"/>
  <c r="BF552" i="21"/>
  <c r="BG327" i="21"/>
  <c r="BF520" i="21"/>
  <c r="BF551" i="21"/>
  <c r="BG325" i="21"/>
  <c r="BF518" i="21"/>
  <c r="BF549" i="21"/>
  <c r="BG324" i="21"/>
  <c r="BF517" i="21"/>
  <c r="BF548" i="21"/>
  <c r="BG323" i="21"/>
  <c r="BF516" i="21"/>
  <c r="BF547" i="21"/>
  <c r="BJ332" i="22" l="1"/>
  <c r="BI525" i="22"/>
  <c r="BI556" i="22"/>
  <c r="BJ333" i="22"/>
  <c r="BI526" i="22"/>
  <c r="BI557" i="22"/>
  <c r="BJ334" i="22"/>
  <c r="BI527" i="22"/>
  <c r="BI558" i="22"/>
  <c r="BJ336" i="22"/>
  <c r="BI529" i="22"/>
  <c r="BI560" i="22"/>
  <c r="BJ337" i="22"/>
  <c r="BI530" i="22"/>
  <c r="BI561" i="22"/>
  <c r="BJ338" i="22"/>
  <c r="BI531" i="22"/>
  <c r="BI562" i="22"/>
  <c r="BI507" i="22"/>
  <c r="BI476" i="22"/>
  <c r="BI444" i="22"/>
  <c r="BJ313" i="22"/>
  <c r="BI506" i="22"/>
  <c r="BI475" i="22"/>
  <c r="BI443" i="22"/>
  <c r="BJ312" i="22"/>
  <c r="BI505" i="22"/>
  <c r="BI474" i="22"/>
  <c r="BI442" i="22"/>
  <c r="BJ311" i="22"/>
  <c r="BI503" i="22"/>
  <c r="BI472" i="22"/>
  <c r="BI440" i="22"/>
  <c r="BJ309" i="22"/>
  <c r="BI502" i="22"/>
  <c r="BI471" i="22"/>
  <c r="BI439" i="22"/>
  <c r="BJ308" i="22"/>
  <c r="BI501" i="22"/>
  <c r="BI470" i="22"/>
  <c r="BI438" i="22"/>
  <c r="BJ307" i="22"/>
  <c r="BI350" i="22"/>
  <c r="BJ250" i="22" s="1"/>
  <c r="BI382" i="22"/>
  <c r="BI351" i="22"/>
  <c r="BJ251" i="22" s="1"/>
  <c r="BI383" i="22"/>
  <c r="BI352" i="22"/>
  <c r="BJ252" i="22" s="1"/>
  <c r="BI384" i="22"/>
  <c r="BI354" i="22"/>
  <c r="BJ254" i="22" s="1"/>
  <c r="BI386" i="22"/>
  <c r="BI355" i="22"/>
  <c r="BJ255" i="22" s="1"/>
  <c r="BI387" i="22"/>
  <c r="BI356" i="22"/>
  <c r="BJ256" i="22" s="1"/>
  <c r="BI388" i="22"/>
  <c r="BI491" i="22"/>
  <c r="BI460" i="22"/>
  <c r="BI428" i="22"/>
  <c r="BJ297" i="22"/>
  <c r="BI490" i="22"/>
  <c r="BI459" i="22"/>
  <c r="BI427" i="22"/>
  <c r="BJ296" i="22"/>
  <c r="BI489" i="22"/>
  <c r="BI458" i="22"/>
  <c r="BI426" i="22"/>
  <c r="BJ295" i="22"/>
  <c r="BI487" i="22"/>
  <c r="BI456" i="22"/>
  <c r="BI424" i="22"/>
  <c r="BJ293" i="22"/>
  <c r="BI486" i="22"/>
  <c r="BI455" i="22"/>
  <c r="BI423" i="22"/>
  <c r="BJ292" i="22"/>
  <c r="BI485" i="22"/>
  <c r="BI454" i="22"/>
  <c r="BI422" i="22"/>
  <c r="BJ291" i="22"/>
  <c r="BG357" i="21"/>
  <c r="BH257" i="21" s="1"/>
  <c r="BG389" i="21"/>
  <c r="BG358" i="21"/>
  <c r="BH258" i="21" s="1"/>
  <c r="BG390" i="21"/>
  <c r="BG359" i="21"/>
  <c r="BH259" i="21" s="1"/>
  <c r="BG391" i="21"/>
  <c r="BG361" i="21"/>
  <c r="BH261" i="21" s="1"/>
  <c r="BG393" i="21"/>
  <c r="BG362" i="21"/>
  <c r="BH262" i="21" s="1"/>
  <c r="BG394" i="21"/>
  <c r="BG363" i="21"/>
  <c r="BH263" i="21" s="1"/>
  <c r="BG395" i="21"/>
  <c r="BG337" i="21"/>
  <c r="BF530" i="21"/>
  <c r="BF561" i="21"/>
  <c r="BG336" i="21"/>
  <c r="BF529" i="21"/>
  <c r="BF560" i="21"/>
  <c r="BG335" i="21"/>
  <c r="BF528" i="21"/>
  <c r="BF559" i="21"/>
  <c r="BG333" i="21"/>
  <c r="BF526" i="21"/>
  <c r="BF557" i="21"/>
  <c r="BG332" i="21"/>
  <c r="BF525" i="21"/>
  <c r="BF556" i="21"/>
  <c r="BG331" i="21"/>
  <c r="BF524" i="21"/>
  <c r="BF555" i="21"/>
  <c r="BF468" i="21"/>
  <c r="BF437" i="21"/>
  <c r="BF405" i="21"/>
  <c r="BG274" i="21"/>
  <c r="BF469" i="21"/>
  <c r="BF438" i="21"/>
  <c r="BF406" i="21"/>
  <c r="BG275" i="21"/>
  <c r="BF470" i="21"/>
  <c r="BF439" i="21"/>
  <c r="BF407" i="21"/>
  <c r="BG276" i="21"/>
  <c r="BF472" i="21"/>
  <c r="BF441" i="21"/>
  <c r="BF409" i="21"/>
  <c r="BG278" i="21"/>
  <c r="BF473" i="21"/>
  <c r="BF442" i="21"/>
  <c r="BF410" i="21"/>
  <c r="BG279" i="21"/>
  <c r="BF474" i="21"/>
  <c r="BF443" i="21"/>
  <c r="BF411" i="21"/>
  <c r="BG280" i="21"/>
  <c r="BG321" i="21"/>
  <c r="BF514" i="21"/>
  <c r="BF545" i="21"/>
  <c r="BG320" i="21"/>
  <c r="BF513" i="21"/>
  <c r="BF544" i="21"/>
  <c r="BG319" i="21"/>
  <c r="BF512" i="21"/>
  <c r="BF543" i="21"/>
  <c r="BG317" i="21"/>
  <c r="BF510" i="21"/>
  <c r="BF541" i="21"/>
  <c r="BG316" i="21"/>
  <c r="BF509" i="21"/>
  <c r="BF540" i="21"/>
  <c r="BG315" i="21"/>
  <c r="BF508" i="21"/>
  <c r="BF539" i="21"/>
  <c r="BJ324" i="22" l="1"/>
  <c r="BI517" i="22"/>
  <c r="BI548" i="22"/>
  <c r="BJ325" i="22"/>
  <c r="BI518" i="22"/>
  <c r="BI549" i="22"/>
  <c r="BJ326" i="22"/>
  <c r="BI519" i="22"/>
  <c r="BI550" i="22"/>
  <c r="BJ328" i="22"/>
  <c r="BI521" i="22"/>
  <c r="BI552" i="22"/>
  <c r="BJ329" i="22"/>
  <c r="BI522" i="22"/>
  <c r="BI553" i="22"/>
  <c r="BJ330" i="22"/>
  <c r="BI523" i="22"/>
  <c r="BI554" i="22"/>
  <c r="BI483" i="22"/>
  <c r="BI452" i="22"/>
  <c r="BI420" i="22"/>
  <c r="BJ289" i="22"/>
  <c r="BI482" i="22"/>
  <c r="BI451" i="22"/>
  <c r="BI419" i="22"/>
  <c r="BJ288" i="22"/>
  <c r="BI481" i="22"/>
  <c r="BI450" i="22"/>
  <c r="BI418" i="22"/>
  <c r="BJ287" i="22"/>
  <c r="BI479" i="22"/>
  <c r="BI448" i="22"/>
  <c r="BI416" i="22"/>
  <c r="BJ285" i="22"/>
  <c r="BI478" i="22"/>
  <c r="BI447" i="22"/>
  <c r="BI415" i="22"/>
  <c r="BJ284" i="22"/>
  <c r="BI477" i="22"/>
  <c r="BI446" i="22"/>
  <c r="BI414" i="22"/>
  <c r="BJ283" i="22"/>
  <c r="BJ340" i="22"/>
  <c r="BI533" i="22"/>
  <c r="BI564" i="22"/>
  <c r="BJ341" i="22"/>
  <c r="BI534" i="22"/>
  <c r="BI565" i="22"/>
  <c r="BJ342" i="22"/>
  <c r="BI535" i="22"/>
  <c r="BI566" i="22"/>
  <c r="BJ344" i="22"/>
  <c r="BI537" i="22"/>
  <c r="BI568" i="22"/>
  <c r="BJ345" i="22"/>
  <c r="BI538" i="22"/>
  <c r="BI569" i="22"/>
  <c r="BJ346" i="22"/>
  <c r="BI539" i="22"/>
  <c r="BI570" i="22"/>
  <c r="BJ372" i="22"/>
  <c r="BK272" i="22" s="1"/>
  <c r="BJ404" i="22"/>
  <c r="BJ371" i="22"/>
  <c r="BK271" i="22" s="1"/>
  <c r="BJ403" i="22"/>
  <c r="BJ370" i="22"/>
  <c r="BK270" i="22" s="1"/>
  <c r="BJ402" i="22"/>
  <c r="BJ368" i="22"/>
  <c r="BK268" i="22" s="1"/>
  <c r="BJ400" i="22"/>
  <c r="BJ367" i="22"/>
  <c r="BK267" i="22" s="1"/>
  <c r="BJ399" i="22"/>
  <c r="BJ366" i="22"/>
  <c r="BK266" i="22" s="1"/>
  <c r="BJ398" i="22"/>
  <c r="BG349" i="21"/>
  <c r="BH249" i="21" s="1"/>
  <c r="BG381" i="21"/>
  <c r="BG350" i="21"/>
  <c r="BH250" i="21" s="1"/>
  <c r="BG382" i="21"/>
  <c r="BG351" i="21"/>
  <c r="BH251" i="21" s="1"/>
  <c r="BG383" i="21"/>
  <c r="BG353" i="21"/>
  <c r="BH253" i="21" s="1"/>
  <c r="BG385" i="21"/>
  <c r="BG354" i="21"/>
  <c r="BH254" i="21" s="1"/>
  <c r="BG386" i="21"/>
  <c r="BG355" i="21"/>
  <c r="BH255" i="21" s="1"/>
  <c r="BG387" i="21"/>
  <c r="BG313" i="21"/>
  <c r="BF506" i="21"/>
  <c r="BF537" i="21"/>
  <c r="BG312" i="21"/>
  <c r="BF505" i="21"/>
  <c r="BF536" i="21"/>
  <c r="BG311" i="21"/>
  <c r="BF504" i="21"/>
  <c r="BF535" i="21"/>
  <c r="BG309" i="21"/>
  <c r="BF502" i="21"/>
  <c r="BF533" i="21"/>
  <c r="BG308" i="21"/>
  <c r="BF501" i="21"/>
  <c r="BF532" i="21"/>
  <c r="BG307" i="21"/>
  <c r="BF500" i="21"/>
  <c r="BF531" i="21"/>
  <c r="BG365" i="21"/>
  <c r="BH265" i="21" s="1"/>
  <c r="BG397" i="21"/>
  <c r="BG366" i="21"/>
  <c r="BH266" i="21" s="1"/>
  <c r="BG398" i="21"/>
  <c r="BG367" i="21"/>
  <c r="BH267" i="21" s="1"/>
  <c r="BG399" i="21"/>
  <c r="BG369" i="21"/>
  <c r="BH269" i="21" s="1"/>
  <c r="BG401" i="21"/>
  <c r="BG370" i="21"/>
  <c r="BH270" i="21" s="1"/>
  <c r="BG402" i="21"/>
  <c r="BG371" i="21"/>
  <c r="BH271" i="21" s="1"/>
  <c r="BG403" i="21"/>
  <c r="BG490" i="21"/>
  <c r="BG459" i="21"/>
  <c r="BG427" i="21"/>
  <c r="BH296" i="21"/>
  <c r="BG489" i="21"/>
  <c r="BG458" i="21"/>
  <c r="BG426" i="21"/>
  <c r="BH295" i="21"/>
  <c r="BG488" i="21"/>
  <c r="BG457" i="21"/>
  <c r="BG425" i="21"/>
  <c r="BH294" i="21"/>
  <c r="BG486" i="21"/>
  <c r="BG455" i="21"/>
  <c r="BG423" i="21"/>
  <c r="BH292" i="21"/>
  <c r="BG485" i="21"/>
  <c r="BG454" i="21"/>
  <c r="BG422" i="21"/>
  <c r="BH291" i="21"/>
  <c r="BG484" i="21"/>
  <c r="BG453" i="21"/>
  <c r="BG421" i="21"/>
  <c r="BH290" i="21"/>
  <c r="BJ493" i="22" l="1"/>
  <c r="BJ462" i="22"/>
  <c r="BJ430" i="22"/>
  <c r="BK299" i="22"/>
  <c r="BJ494" i="22"/>
  <c r="BJ463" i="22"/>
  <c r="BJ431" i="22"/>
  <c r="BK300" i="22"/>
  <c r="BJ495" i="22"/>
  <c r="BJ464" i="22"/>
  <c r="BJ432" i="22"/>
  <c r="BK301" i="22"/>
  <c r="BJ497" i="22"/>
  <c r="BJ466" i="22"/>
  <c r="BJ434" i="22"/>
  <c r="BK303" i="22"/>
  <c r="BJ498" i="22"/>
  <c r="BJ467" i="22"/>
  <c r="BJ435" i="22"/>
  <c r="BK304" i="22"/>
  <c r="BJ499" i="22"/>
  <c r="BJ468" i="22"/>
  <c r="BJ436" i="22"/>
  <c r="BK305" i="22"/>
  <c r="BJ380" i="22"/>
  <c r="BK280" i="22" s="1"/>
  <c r="BJ412" i="22"/>
  <c r="BJ379" i="22"/>
  <c r="BK279" i="22" s="1"/>
  <c r="BJ411" i="22"/>
  <c r="BJ378" i="22"/>
  <c r="BK278" i="22" s="1"/>
  <c r="BJ410" i="22"/>
  <c r="BJ376" i="22"/>
  <c r="BK276" i="22" s="1"/>
  <c r="BJ408" i="22"/>
  <c r="BJ375" i="22"/>
  <c r="BK275" i="22" s="1"/>
  <c r="BJ407" i="22"/>
  <c r="BJ374" i="22"/>
  <c r="BK274" i="22" s="1"/>
  <c r="BJ406" i="22"/>
  <c r="BJ316" i="22"/>
  <c r="BI509" i="22"/>
  <c r="BI540" i="22"/>
  <c r="BJ317" i="22"/>
  <c r="BI510" i="22"/>
  <c r="BI541" i="22"/>
  <c r="BJ318" i="22"/>
  <c r="BI511" i="22"/>
  <c r="BI542" i="22"/>
  <c r="BJ320" i="22"/>
  <c r="BI513" i="22"/>
  <c r="BI544" i="22"/>
  <c r="BJ321" i="22"/>
  <c r="BI514" i="22"/>
  <c r="BI545" i="22"/>
  <c r="BJ322" i="22"/>
  <c r="BI515" i="22"/>
  <c r="BI546" i="22"/>
  <c r="BJ364" i="22"/>
  <c r="BK264" i="22" s="1"/>
  <c r="BJ396" i="22"/>
  <c r="BJ363" i="22"/>
  <c r="BK263" i="22" s="1"/>
  <c r="BJ395" i="22"/>
  <c r="BJ362" i="22"/>
  <c r="BK262" i="22" s="1"/>
  <c r="BJ394" i="22"/>
  <c r="BJ360" i="22"/>
  <c r="BK260" i="22" s="1"/>
  <c r="BJ392" i="22"/>
  <c r="BJ359" i="22"/>
  <c r="BK259" i="22" s="1"/>
  <c r="BJ391" i="22"/>
  <c r="BJ358" i="22"/>
  <c r="BK258" i="22" s="1"/>
  <c r="BJ390" i="22"/>
  <c r="BH323" i="21"/>
  <c r="BG516" i="21"/>
  <c r="BG547" i="21"/>
  <c r="BH324" i="21"/>
  <c r="BG517" i="21"/>
  <c r="BG548" i="21"/>
  <c r="BH325" i="21"/>
  <c r="BG518" i="21"/>
  <c r="BG549" i="21"/>
  <c r="BH327" i="21"/>
  <c r="BG520" i="21"/>
  <c r="BG551" i="21"/>
  <c r="BH328" i="21"/>
  <c r="BG521" i="21"/>
  <c r="BG552" i="21"/>
  <c r="BH329" i="21"/>
  <c r="BG522" i="21"/>
  <c r="BG553" i="21"/>
  <c r="BG498" i="21"/>
  <c r="BG467" i="21"/>
  <c r="BG435" i="21"/>
  <c r="BH304" i="21"/>
  <c r="BG497" i="21"/>
  <c r="BG466" i="21"/>
  <c r="BG434" i="21"/>
  <c r="BH303" i="21"/>
  <c r="BG496" i="21"/>
  <c r="BG465" i="21"/>
  <c r="BG433" i="21"/>
  <c r="BH302" i="21"/>
  <c r="BG494" i="21"/>
  <c r="BG463" i="21"/>
  <c r="BG431" i="21"/>
  <c r="BH300" i="21"/>
  <c r="BG493" i="21"/>
  <c r="BG462" i="21"/>
  <c r="BG430" i="21"/>
  <c r="BH299" i="21"/>
  <c r="BG492" i="21"/>
  <c r="BG461" i="21"/>
  <c r="BG429" i="21"/>
  <c r="BH298" i="21"/>
  <c r="BG341" i="21"/>
  <c r="BH241" i="21" s="1"/>
  <c r="BG373" i="21"/>
  <c r="BG342" i="21"/>
  <c r="BH242" i="21" s="1"/>
  <c r="BG374" i="21"/>
  <c r="BG343" i="21"/>
  <c r="BH243" i="21" s="1"/>
  <c r="BG375" i="21"/>
  <c r="BG345" i="21"/>
  <c r="BH245" i="21" s="1"/>
  <c r="BG377" i="21"/>
  <c r="BG346" i="21"/>
  <c r="BH246" i="21" s="1"/>
  <c r="BG378" i="21"/>
  <c r="BG347" i="21"/>
  <c r="BH247" i="21" s="1"/>
  <c r="BG379" i="21"/>
  <c r="BG482" i="21"/>
  <c r="BG451" i="21"/>
  <c r="BG419" i="21"/>
  <c r="BH288" i="21"/>
  <c r="BG481" i="21"/>
  <c r="BG450" i="21"/>
  <c r="BG418" i="21"/>
  <c r="BH287" i="21"/>
  <c r="BG480" i="21"/>
  <c r="BG449" i="21"/>
  <c r="BG417" i="21"/>
  <c r="BH286" i="21"/>
  <c r="BG478" i="21"/>
  <c r="BG447" i="21"/>
  <c r="BG415" i="21"/>
  <c r="BH284" i="21"/>
  <c r="BG477" i="21"/>
  <c r="BG446" i="21"/>
  <c r="BG414" i="21"/>
  <c r="BH283" i="21"/>
  <c r="BG476" i="21"/>
  <c r="BG445" i="21"/>
  <c r="BG413" i="21"/>
  <c r="BH282" i="21"/>
  <c r="BJ485" i="22" l="1"/>
  <c r="BJ454" i="22"/>
  <c r="BJ422" i="22"/>
  <c r="BK291" i="22"/>
  <c r="BJ486" i="22"/>
  <c r="BJ455" i="22"/>
  <c r="BJ423" i="22"/>
  <c r="BK292" i="22"/>
  <c r="BJ487" i="22"/>
  <c r="BJ456" i="22"/>
  <c r="BJ424" i="22"/>
  <c r="BK293" i="22"/>
  <c r="BJ489" i="22"/>
  <c r="BJ458" i="22"/>
  <c r="BJ426" i="22"/>
  <c r="BK295" i="22"/>
  <c r="BJ490" i="22"/>
  <c r="BJ459" i="22"/>
  <c r="BJ427" i="22"/>
  <c r="BK296" i="22"/>
  <c r="BJ491" i="22"/>
  <c r="BJ460" i="22"/>
  <c r="BJ428" i="22"/>
  <c r="BK297" i="22"/>
  <c r="BJ356" i="22"/>
  <c r="BK256" i="22" s="1"/>
  <c r="BJ388" i="22"/>
  <c r="BJ355" i="22"/>
  <c r="BK255" i="22" s="1"/>
  <c r="BJ387" i="22"/>
  <c r="BJ354" i="22"/>
  <c r="BK254" i="22" s="1"/>
  <c r="BJ386" i="22"/>
  <c r="BJ352" i="22"/>
  <c r="BK252" i="22" s="1"/>
  <c r="BJ384" i="22"/>
  <c r="BJ351" i="22"/>
  <c r="BK251" i="22" s="1"/>
  <c r="BJ383" i="22"/>
  <c r="BJ350" i="22"/>
  <c r="BK250" i="22" s="1"/>
  <c r="BJ382" i="22"/>
  <c r="BJ501" i="22"/>
  <c r="BJ470" i="22"/>
  <c r="BJ438" i="22"/>
  <c r="BK307" i="22"/>
  <c r="BJ502" i="22"/>
  <c r="BJ471" i="22"/>
  <c r="BJ439" i="22"/>
  <c r="BK308" i="22"/>
  <c r="BJ503" i="22"/>
  <c r="BJ472" i="22"/>
  <c r="BJ440" i="22"/>
  <c r="BK309" i="22"/>
  <c r="BJ505" i="22"/>
  <c r="BJ474" i="22"/>
  <c r="BJ442" i="22"/>
  <c r="BK311" i="22"/>
  <c r="BJ506" i="22"/>
  <c r="BJ475" i="22"/>
  <c r="BJ443" i="22"/>
  <c r="BK312" i="22"/>
  <c r="BJ507" i="22"/>
  <c r="BJ476" i="22"/>
  <c r="BJ444" i="22"/>
  <c r="BK313" i="22"/>
  <c r="BK338" i="22"/>
  <c r="BJ531" i="22"/>
  <c r="BJ562" i="22"/>
  <c r="BK337" i="22"/>
  <c r="BJ530" i="22"/>
  <c r="BJ561" i="22"/>
  <c r="BK336" i="22"/>
  <c r="BJ529" i="22"/>
  <c r="BJ560" i="22"/>
  <c r="BK334" i="22"/>
  <c r="BJ527" i="22"/>
  <c r="BJ558" i="22"/>
  <c r="BK333" i="22"/>
  <c r="BJ526" i="22"/>
  <c r="BJ557" i="22"/>
  <c r="BK332" i="22"/>
  <c r="BJ525" i="22"/>
  <c r="BJ556" i="22"/>
  <c r="BH315" i="21"/>
  <c r="BG508" i="21"/>
  <c r="BG539" i="21"/>
  <c r="BH316" i="21"/>
  <c r="BG509" i="21"/>
  <c r="BG540" i="21"/>
  <c r="BH317" i="21"/>
  <c r="BG510" i="21"/>
  <c r="BG541" i="21"/>
  <c r="BH319" i="21"/>
  <c r="BG512" i="21"/>
  <c r="BG543" i="21"/>
  <c r="BH320" i="21"/>
  <c r="BG513" i="21"/>
  <c r="BG544" i="21"/>
  <c r="BH321" i="21"/>
  <c r="BG514" i="21"/>
  <c r="BG545" i="21"/>
  <c r="BG474" i="21"/>
  <c r="BG443" i="21"/>
  <c r="BG411" i="21"/>
  <c r="BH280" i="21"/>
  <c r="BG473" i="21"/>
  <c r="BG442" i="21"/>
  <c r="BG410" i="21"/>
  <c r="BH279" i="21"/>
  <c r="BG472" i="21"/>
  <c r="BG441" i="21"/>
  <c r="BG409" i="21"/>
  <c r="BH278" i="21"/>
  <c r="BG470" i="21"/>
  <c r="BG439" i="21"/>
  <c r="BG407" i="21"/>
  <c r="BH276" i="21"/>
  <c r="BG469" i="21"/>
  <c r="BG438" i="21"/>
  <c r="BG406" i="21"/>
  <c r="BH275" i="21"/>
  <c r="BG468" i="21"/>
  <c r="BG437" i="21"/>
  <c r="BG405" i="21"/>
  <c r="BH274" i="21"/>
  <c r="BH331" i="21"/>
  <c r="BG524" i="21"/>
  <c r="BG555" i="21"/>
  <c r="BH332" i="21"/>
  <c r="BG525" i="21"/>
  <c r="BG556" i="21"/>
  <c r="BH333" i="21"/>
  <c r="BG526" i="21"/>
  <c r="BG557" i="21"/>
  <c r="BH335" i="21"/>
  <c r="BG528" i="21"/>
  <c r="BG559" i="21"/>
  <c r="BH336" i="21"/>
  <c r="BG529" i="21"/>
  <c r="BG560" i="21"/>
  <c r="BH337" i="21"/>
  <c r="BG530" i="21"/>
  <c r="BG561" i="21"/>
  <c r="BH363" i="21"/>
  <c r="BI263" i="21" s="1"/>
  <c r="BH395" i="21"/>
  <c r="BH362" i="21"/>
  <c r="BI262" i="21" s="1"/>
  <c r="BH394" i="21"/>
  <c r="BH361" i="21"/>
  <c r="BI261" i="21" s="1"/>
  <c r="BH393" i="21"/>
  <c r="BH359" i="21"/>
  <c r="BI259" i="21" s="1"/>
  <c r="BH391" i="21"/>
  <c r="BH358" i="21"/>
  <c r="BI258" i="21" s="1"/>
  <c r="BH390" i="21"/>
  <c r="BH357" i="21"/>
  <c r="BI257" i="21" s="1"/>
  <c r="BH389" i="21"/>
  <c r="BK366" i="22" l="1"/>
  <c r="BL266" i="22" s="1"/>
  <c r="BK398" i="22"/>
  <c r="BK367" i="22"/>
  <c r="BL267" i="22" s="1"/>
  <c r="BK399" i="22"/>
  <c r="BK368" i="22"/>
  <c r="BL268" i="22" s="1"/>
  <c r="BK400" i="22"/>
  <c r="BK370" i="22"/>
  <c r="BL270" i="22" s="1"/>
  <c r="BK402" i="22"/>
  <c r="BK371" i="22"/>
  <c r="BL271" i="22" s="1"/>
  <c r="BK403" i="22"/>
  <c r="BK372" i="22"/>
  <c r="BL272" i="22" s="1"/>
  <c r="BK404" i="22"/>
  <c r="BK346" i="22"/>
  <c r="BJ539" i="22"/>
  <c r="BJ570" i="22"/>
  <c r="BK345" i="22"/>
  <c r="BJ538" i="22"/>
  <c r="BJ569" i="22"/>
  <c r="BK344" i="22"/>
  <c r="BJ537" i="22"/>
  <c r="BJ568" i="22"/>
  <c r="BK342" i="22"/>
  <c r="BJ535" i="22"/>
  <c r="BJ566" i="22"/>
  <c r="BK341" i="22"/>
  <c r="BJ534" i="22"/>
  <c r="BJ565" i="22"/>
  <c r="BK340" i="22"/>
  <c r="BJ533" i="22"/>
  <c r="BJ564" i="22"/>
  <c r="BJ477" i="22"/>
  <c r="BJ446" i="22"/>
  <c r="BJ414" i="22"/>
  <c r="BK283" i="22"/>
  <c r="BJ478" i="22"/>
  <c r="BJ447" i="22"/>
  <c r="BJ415" i="22"/>
  <c r="BK284" i="22"/>
  <c r="BJ479" i="22"/>
  <c r="BJ448" i="22"/>
  <c r="BJ416" i="22"/>
  <c r="BK285" i="22"/>
  <c r="BJ481" i="22"/>
  <c r="BJ450" i="22"/>
  <c r="BJ418" i="22"/>
  <c r="BK287" i="22"/>
  <c r="BJ482" i="22"/>
  <c r="BJ451" i="22"/>
  <c r="BJ419" i="22"/>
  <c r="BK288" i="22"/>
  <c r="BJ483" i="22"/>
  <c r="BJ452" i="22"/>
  <c r="BJ420" i="22"/>
  <c r="BK289" i="22"/>
  <c r="BK330" i="22"/>
  <c r="BJ523" i="22"/>
  <c r="BJ554" i="22"/>
  <c r="BK329" i="22"/>
  <c r="BJ522" i="22"/>
  <c r="BJ553" i="22"/>
  <c r="BK328" i="22"/>
  <c r="BJ521" i="22"/>
  <c r="BJ552" i="22"/>
  <c r="BK326" i="22"/>
  <c r="BJ519" i="22"/>
  <c r="BJ550" i="22"/>
  <c r="BK325" i="22"/>
  <c r="BJ518" i="22"/>
  <c r="BJ549" i="22"/>
  <c r="BK324" i="22"/>
  <c r="BJ517" i="22"/>
  <c r="BJ548" i="22"/>
  <c r="BH484" i="21"/>
  <c r="BH453" i="21"/>
  <c r="BH421" i="21"/>
  <c r="BI290" i="21"/>
  <c r="BH485" i="21"/>
  <c r="BH454" i="21"/>
  <c r="BH422" i="21"/>
  <c r="BI291" i="21"/>
  <c r="BH486" i="21"/>
  <c r="BH455" i="21"/>
  <c r="BH423" i="21"/>
  <c r="BI292" i="21"/>
  <c r="BH488" i="21"/>
  <c r="BH457" i="21"/>
  <c r="BH425" i="21"/>
  <c r="BI294" i="21"/>
  <c r="BH489" i="21"/>
  <c r="BH458" i="21"/>
  <c r="BH426" i="21"/>
  <c r="BI295" i="21"/>
  <c r="BH490" i="21"/>
  <c r="BH459" i="21"/>
  <c r="BH427" i="21"/>
  <c r="BI296" i="21"/>
  <c r="BH371" i="21"/>
  <c r="BI271" i="21" s="1"/>
  <c r="BH403" i="21"/>
  <c r="BH370" i="21"/>
  <c r="BI270" i="21" s="1"/>
  <c r="BH402" i="21"/>
  <c r="BH369" i="21"/>
  <c r="BI269" i="21" s="1"/>
  <c r="BH401" i="21"/>
  <c r="BH367" i="21"/>
  <c r="BI267" i="21" s="1"/>
  <c r="BH399" i="21"/>
  <c r="BH366" i="21"/>
  <c r="BI266" i="21" s="1"/>
  <c r="BH398" i="21"/>
  <c r="BH365" i="21"/>
  <c r="BI265" i="21" s="1"/>
  <c r="BH397" i="21"/>
  <c r="BH307" i="21"/>
  <c r="BG500" i="21"/>
  <c r="BG531" i="21"/>
  <c r="BH308" i="21"/>
  <c r="BG501" i="21"/>
  <c r="BG532" i="21"/>
  <c r="BH309" i="21"/>
  <c r="BG502" i="21"/>
  <c r="BG533" i="21"/>
  <c r="BH311" i="21"/>
  <c r="BG504" i="21"/>
  <c r="BG535" i="21"/>
  <c r="BH312" i="21"/>
  <c r="BG505" i="21"/>
  <c r="BG536" i="21"/>
  <c r="BH313" i="21"/>
  <c r="BG506" i="21"/>
  <c r="BG537" i="21"/>
  <c r="BH355" i="21"/>
  <c r="BI255" i="21" s="1"/>
  <c r="BH387" i="21"/>
  <c r="BH354" i="21"/>
  <c r="BI254" i="21" s="1"/>
  <c r="BH386" i="21"/>
  <c r="BH353" i="21"/>
  <c r="BI253" i="21" s="1"/>
  <c r="BH385" i="21"/>
  <c r="BH351" i="21"/>
  <c r="BI251" i="21" s="1"/>
  <c r="BH383" i="21"/>
  <c r="BH350" i="21"/>
  <c r="BI250" i="21" s="1"/>
  <c r="BH382" i="21"/>
  <c r="BH349" i="21"/>
  <c r="BI249" i="21" s="1"/>
  <c r="BH381" i="21"/>
  <c r="BK358" i="22" l="1"/>
  <c r="BL258" i="22" s="1"/>
  <c r="BK390" i="22"/>
  <c r="BK359" i="22"/>
  <c r="BL259" i="22" s="1"/>
  <c r="BK391" i="22"/>
  <c r="BK360" i="22"/>
  <c r="BL260" i="22" s="1"/>
  <c r="BK392" i="22"/>
  <c r="BK362" i="22"/>
  <c r="BL262" i="22" s="1"/>
  <c r="BK394" i="22"/>
  <c r="BK363" i="22"/>
  <c r="BL263" i="22" s="1"/>
  <c r="BK395" i="22"/>
  <c r="BK364" i="22"/>
  <c r="BL264" i="22" s="1"/>
  <c r="BK396" i="22"/>
  <c r="BK322" i="22"/>
  <c r="BJ515" i="22"/>
  <c r="BJ546" i="22"/>
  <c r="BK321" i="22"/>
  <c r="BJ514" i="22"/>
  <c r="BJ545" i="22"/>
  <c r="BK320" i="22"/>
  <c r="BJ513" i="22"/>
  <c r="BJ544" i="22"/>
  <c r="BK318" i="22"/>
  <c r="BJ511" i="22"/>
  <c r="BJ542" i="22"/>
  <c r="BK317" i="22"/>
  <c r="BJ510" i="22"/>
  <c r="BJ541" i="22"/>
  <c r="BK316" i="22"/>
  <c r="BJ509" i="22"/>
  <c r="BJ540" i="22"/>
  <c r="BK374" i="22"/>
  <c r="BL274" i="22" s="1"/>
  <c r="BK406" i="22"/>
  <c r="BK375" i="22"/>
  <c r="BL275" i="22" s="1"/>
  <c r="BK407" i="22"/>
  <c r="BK376" i="22"/>
  <c r="BL276" i="22" s="1"/>
  <c r="BK408" i="22"/>
  <c r="BK378" i="22"/>
  <c r="BL278" i="22" s="1"/>
  <c r="BK410" i="22"/>
  <c r="BK379" i="22"/>
  <c r="BL279" i="22" s="1"/>
  <c r="BK411" i="22"/>
  <c r="BK380" i="22"/>
  <c r="BL280" i="22" s="1"/>
  <c r="BK412" i="22"/>
  <c r="BK499" i="22"/>
  <c r="BK468" i="22"/>
  <c r="BK436" i="22"/>
  <c r="BL305" i="22"/>
  <c r="BK498" i="22"/>
  <c r="BK467" i="22"/>
  <c r="BK435" i="22"/>
  <c r="BL304" i="22"/>
  <c r="BK497" i="22"/>
  <c r="BK466" i="22"/>
  <c r="BK434" i="22"/>
  <c r="BL303" i="22"/>
  <c r="BK495" i="22"/>
  <c r="BK464" i="22"/>
  <c r="BK432" i="22"/>
  <c r="BL301" i="22"/>
  <c r="BK494" i="22"/>
  <c r="BK463" i="22"/>
  <c r="BK431" i="22"/>
  <c r="BL300" i="22"/>
  <c r="BK493" i="22"/>
  <c r="BK462" i="22"/>
  <c r="BK430" i="22"/>
  <c r="BL299" i="22"/>
  <c r="BH476" i="21"/>
  <c r="BH445" i="21"/>
  <c r="BH413" i="21"/>
  <c r="BI282" i="21"/>
  <c r="BH477" i="21"/>
  <c r="BH446" i="21"/>
  <c r="BH414" i="21"/>
  <c r="BI283" i="21"/>
  <c r="BH478" i="21"/>
  <c r="BH447" i="21"/>
  <c r="BH415" i="21"/>
  <c r="BI284" i="21"/>
  <c r="BH480" i="21"/>
  <c r="BH449" i="21"/>
  <c r="BH417" i="21"/>
  <c r="BI286" i="21"/>
  <c r="BH481" i="21"/>
  <c r="BH450" i="21"/>
  <c r="BH418" i="21"/>
  <c r="BI287" i="21"/>
  <c r="BH482" i="21"/>
  <c r="BH451" i="21"/>
  <c r="BH419" i="21"/>
  <c r="BI288" i="21"/>
  <c r="BH347" i="21"/>
  <c r="BI247" i="21" s="1"/>
  <c r="BH379" i="21"/>
  <c r="BH346" i="21"/>
  <c r="BI246" i="21" s="1"/>
  <c r="BH378" i="21"/>
  <c r="BH345" i="21"/>
  <c r="BI245" i="21" s="1"/>
  <c r="BH377" i="21"/>
  <c r="BH343" i="21"/>
  <c r="BI243" i="21" s="1"/>
  <c r="BH375" i="21"/>
  <c r="BH342" i="21"/>
  <c r="BI242" i="21" s="1"/>
  <c r="BH374" i="21"/>
  <c r="BH341" i="21"/>
  <c r="BI241" i="21" s="1"/>
  <c r="BH373" i="21"/>
  <c r="BH492" i="21"/>
  <c r="BH461" i="21"/>
  <c r="BH429" i="21"/>
  <c r="BI298" i="21"/>
  <c r="BH493" i="21"/>
  <c r="BH462" i="21"/>
  <c r="BH430" i="21"/>
  <c r="BI299" i="21"/>
  <c r="BH494" i="21"/>
  <c r="BH463" i="21"/>
  <c r="BH431" i="21"/>
  <c r="BI300" i="21"/>
  <c r="BH496" i="21"/>
  <c r="BH465" i="21"/>
  <c r="BH433" i="21"/>
  <c r="BI302" i="21"/>
  <c r="BH497" i="21"/>
  <c r="BH466" i="21"/>
  <c r="BH434" i="21"/>
  <c r="BI303" i="21"/>
  <c r="BH498" i="21"/>
  <c r="BH467" i="21"/>
  <c r="BH435" i="21"/>
  <c r="BI304" i="21"/>
  <c r="BI329" i="21"/>
  <c r="BH522" i="21"/>
  <c r="BH553" i="21"/>
  <c r="BI328" i="21"/>
  <c r="BH521" i="21"/>
  <c r="BH552" i="21"/>
  <c r="BI327" i="21"/>
  <c r="BH520" i="21"/>
  <c r="BH551" i="21"/>
  <c r="BI325" i="21"/>
  <c r="BH518" i="21"/>
  <c r="BH549" i="21"/>
  <c r="BI324" i="21"/>
  <c r="BH517" i="21"/>
  <c r="BH548" i="21"/>
  <c r="BI323" i="21"/>
  <c r="BH516" i="21"/>
  <c r="BH547" i="21"/>
  <c r="BL332" i="22" l="1"/>
  <c r="BK525" i="22"/>
  <c r="BK556" i="22"/>
  <c r="BL333" i="22"/>
  <c r="BK526" i="22"/>
  <c r="BK557" i="22"/>
  <c r="BL334" i="22"/>
  <c r="BK527" i="22"/>
  <c r="BK558" i="22"/>
  <c r="BL336" i="22"/>
  <c r="BK529" i="22"/>
  <c r="BK560" i="22"/>
  <c r="BL337" i="22"/>
  <c r="BK530" i="22"/>
  <c r="BK561" i="22"/>
  <c r="BL338" i="22"/>
  <c r="BK531" i="22"/>
  <c r="BK562" i="22"/>
  <c r="BK507" i="22"/>
  <c r="BK476" i="22"/>
  <c r="BK444" i="22"/>
  <c r="BL313" i="22"/>
  <c r="BK506" i="22"/>
  <c r="BK475" i="22"/>
  <c r="BK443" i="22"/>
  <c r="BL312" i="22"/>
  <c r="BK505" i="22"/>
  <c r="BK474" i="22"/>
  <c r="BK442" i="22"/>
  <c r="BL311" i="22"/>
  <c r="BK503" i="22"/>
  <c r="BK472" i="22"/>
  <c r="BK440" i="22"/>
  <c r="BL309" i="22"/>
  <c r="BK502" i="22"/>
  <c r="BK471" i="22"/>
  <c r="BK439" i="22"/>
  <c r="BL308" i="22"/>
  <c r="BK501" i="22"/>
  <c r="BK470" i="22"/>
  <c r="BK438" i="22"/>
  <c r="BL307" i="22"/>
  <c r="BK350" i="22"/>
  <c r="BL250" i="22" s="1"/>
  <c r="BK382" i="22"/>
  <c r="BK351" i="22"/>
  <c r="BL251" i="22" s="1"/>
  <c r="BK383" i="22"/>
  <c r="BK352" i="22"/>
  <c r="BL252" i="22" s="1"/>
  <c r="BK384" i="22"/>
  <c r="BK354" i="22"/>
  <c r="BL254" i="22" s="1"/>
  <c r="BK386" i="22"/>
  <c r="BK355" i="22"/>
  <c r="BL255" i="22" s="1"/>
  <c r="BK387" i="22"/>
  <c r="BK356" i="22"/>
  <c r="BL256" i="22" s="1"/>
  <c r="BK388" i="22"/>
  <c r="BK491" i="22"/>
  <c r="BK460" i="22"/>
  <c r="BK428" i="22"/>
  <c r="BL297" i="22"/>
  <c r="BK490" i="22"/>
  <c r="BK459" i="22"/>
  <c r="BK427" i="22"/>
  <c r="BL296" i="22"/>
  <c r="BK489" i="22"/>
  <c r="BK458" i="22"/>
  <c r="BK426" i="22"/>
  <c r="BL295" i="22"/>
  <c r="BK487" i="22"/>
  <c r="BK456" i="22"/>
  <c r="BK424" i="22"/>
  <c r="BL293" i="22"/>
  <c r="BK486" i="22"/>
  <c r="BK455" i="22"/>
  <c r="BK423" i="22"/>
  <c r="BL292" i="22"/>
  <c r="BK485" i="22"/>
  <c r="BK454" i="22"/>
  <c r="BK422" i="22"/>
  <c r="BL291" i="22"/>
  <c r="BI357" i="21"/>
  <c r="BJ257" i="21" s="1"/>
  <c r="BI389" i="21"/>
  <c r="BI358" i="21"/>
  <c r="BJ258" i="21" s="1"/>
  <c r="BI390" i="21"/>
  <c r="BI359" i="21"/>
  <c r="BJ259" i="21" s="1"/>
  <c r="BI391" i="21"/>
  <c r="BI361" i="21"/>
  <c r="BJ261" i="21" s="1"/>
  <c r="BI393" i="21"/>
  <c r="BI362" i="21"/>
  <c r="BJ262" i="21" s="1"/>
  <c r="BI394" i="21"/>
  <c r="BI363" i="21"/>
  <c r="BJ263" i="21" s="1"/>
  <c r="BI395" i="21"/>
  <c r="BI337" i="21"/>
  <c r="BH530" i="21"/>
  <c r="BH561" i="21"/>
  <c r="BI336" i="21"/>
  <c r="BH529" i="21"/>
  <c r="BH560" i="21"/>
  <c r="BI335" i="21"/>
  <c r="BH528" i="21"/>
  <c r="BH559" i="21"/>
  <c r="BI333" i="21"/>
  <c r="BH526" i="21"/>
  <c r="BH557" i="21"/>
  <c r="BI332" i="21"/>
  <c r="BH525" i="21"/>
  <c r="BH556" i="21"/>
  <c r="BI331" i="21"/>
  <c r="BH524" i="21"/>
  <c r="BH555" i="21"/>
  <c r="BH468" i="21"/>
  <c r="BH437" i="21"/>
  <c r="BH405" i="21"/>
  <c r="BI274" i="21"/>
  <c r="BH469" i="21"/>
  <c r="BH438" i="21"/>
  <c r="BH406" i="21"/>
  <c r="BI275" i="21"/>
  <c r="BH470" i="21"/>
  <c r="BH439" i="21"/>
  <c r="BH407" i="21"/>
  <c r="BI276" i="21"/>
  <c r="BH472" i="21"/>
  <c r="BH441" i="21"/>
  <c r="BH409" i="21"/>
  <c r="BI278" i="21"/>
  <c r="BH473" i="21"/>
  <c r="BH442" i="21"/>
  <c r="BH410" i="21"/>
  <c r="BI279" i="21"/>
  <c r="BH474" i="21"/>
  <c r="BH443" i="21"/>
  <c r="BH411" i="21"/>
  <c r="BI280" i="21"/>
  <c r="BI321" i="21"/>
  <c r="BH514" i="21"/>
  <c r="BH545" i="21"/>
  <c r="BI320" i="21"/>
  <c r="BH513" i="21"/>
  <c r="BH544" i="21"/>
  <c r="BI319" i="21"/>
  <c r="BH512" i="21"/>
  <c r="BH543" i="21"/>
  <c r="BI317" i="21"/>
  <c r="BH510" i="21"/>
  <c r="BH541" i="21"/>
  <c r="BI316" i="21"/>
  <c r="BH509" i="21"/>
  <c r="BH540" i="21"/>
  <c r="BI315" i="21"/>
  <c r="BH508" i="21"/>
  <c r="BH539" i="21"/>
  <c r="BL324" i="22" l="1"/>
  <c r="BK517" i="22"/>
  <c r="BK548" i="22"/>
  <c r="BL325" i="22"/>
  <c r="BK518" i="22"/>
  <c r="BK549" i="22"/>
  <c r="BL326" i="22"/>
  <c r="BK519" i="22"/>
  <c r="BK550" i="22"/>
  <c r="BL328" i="22"/>
  <c r="BK521" i="22"/>
  <c r="BK552" i="22"/>
  <c r="BL329" i="22"/>
  <c r="BK522" i="22"/>
  <c r="BK553" i="22"/>
  <c r="BL330" i="22"/>
  <c r="BK523" i="22"/>
  <c r="BK554" i="22"/>
  <c r="BK483" i="22"/>
  <c r="BK452" i="22"/>
  <c r="BK420" i="22"/>
  <c r="BL289" i="22"/>
  <c r="BK482" i="22"/>
  <c r="BK451" i="22"/>
  <c r="BK419" i="22"/>
  <c r="BL288" i="22"/>
  <c r="BK481" i="22"/>
  <c r="BK450" i="22"/>
  <c r="BK418" i="22"/>
  <c r="BL287" i="22"/>
  <c r="BK479" i="22"/>
  <c r="BK448" i="22"/>
  <c r="BK416" i="22"/>
  <c r="BL285" i="22"/>
  <c r="BK478" i="22"/>
  <c r="BK447" i="22"/>
  <c r="BK415" i="22"/>
  <c r="BL284" i="22"/>
  <c r="BK477" i="22"/>
  <c r="BK446" i="22"/>
  <c r="BK414" i="22"/>
  <c r="BL283" i="22"/>
  <c r="BL340" i="22"/>
  <c r="BK533" i="22"/>
  <c r="BK564" i="22"/>
  <c r="BL341" i="22"/>
  <c r="BK534" i="22"/>
  <c r="BK565" i="22"/>
  <c r="BL342" i="22"/>
  <c r="BK535" i="22"/>
  <c r="BK566" i="22"/>
  <c r="BL344" i="22"/>
  <c r="BK537" i="22"/>
  <c r="BK568" i="22"/>
  <c r="BL345" i="22"/>
  <c r="BK538" i="22"/>
  <c r="BK569" i="22"/>
  <c r="BL346" i="22"/>
  <c r="BK539" i="22"/>
  <c r="BK570" i="22"/>
  <c r="BL372" i="22"/>
  <c r="BM272" i="22" s="1"/>
  <c r="BL404" i="22"/>
  <c r="BL371" i="22"/>
  <c r="BM271" i="22" s="1"/>
  <c r="BL403" i="22"/>
  <c r="BL370" i="22"/>
  <c r="BM270" i="22" s="1"/>
  <c r="BL402" i="22"/>
  <c r="BL368" i="22"/>
  <c r="BM268" i="22" s="1"/>
  <c r="BL400" i="22"/>
  <c r="BL367" i="22"/>
  <c r="BM267" i="22" s="1"/>
  <c r="BL399" i="22"/>
  <c r="BL366" i="22"/>
  <c r="BM266" i="22" s="1"/>
  <c r="BL398" i="22"/>
  <c r="BI349" i="21"/>
  <c r="BJ249" i="21" s="1"/>
  <c r="BI381" i="21"/>
  <c r="BI350" i="21"/>
  <c r="BJ250" i="21" s="1"/>
  <c r="BI382" i="21"/>
  <c r="BI351" i="21"/>
  <c r="BJ251" i="21" s="1"/>
  <c r="BI383" i="21"/>
  <c r="BI353" i="21"/>
  <c r="BJ253" i="21" s="1"/>
  <c r="BI385" i="21"/>
  <c r="BI354" i="21"/>
  <c r="BJ254" i="21" s="1"/>
  <c r="BI386" i="21"/>
  <c r="BI355" i="21"/>
  <c r="BJ255" i="21" s="1"/>
  <c r="BI387" i="21"/>
  <c r="BI313" i="21"/>
  <c r="BH506" i="21"/>
  <c r="BH537" i="21"/>
  <c r="BI312" i="21"/>
  <c r="BH505" i="21"/>
  <c r="BH536" i="21"/>
  <c r="BI311" i="21"/>
  <c r="BH504" i="21"/>
  <c r="BH535" i="21"/>
  <c r="BI309" i="21"/>
  <c r="BH502" i="21"/>
  <c r="BH533" i="21"/>
  <c r="BI308" i="21"/>
  <c r="BH501" i="21"/>
  <c r="BH532" i="21"/>
  <c r="BI307" i="21"/>
  <c r="BH500" i="21"/>
  <c r="BH531" i="21"/>
  <c r="BI365" i="21"/>
  <c r="BJ265" i="21" s="1"/>
  <c r="BI397" i="21"/>
  <c r="BI366" i="21"/>
  <c r="BJ266" i="21" s="1"/>
  <c r="BI398" i="21"/>
  <c r="BI367" i="21"/>
  <c r="BJ267" i="21" s="1"/>
  <c r="BI399" i="21"/>
  <c r="BI369" i="21"/>
  <c r="BJ269" i="21" s="1"/>
  <c r="BI401" i="21"/>
  <c r="BI370" i="21"/>
  <c r="BJ270" i="21" s="1"/>
  <c r="BI402" i="21"/>
  <c r="BI371" i="21"/>
  <c r="BJ271" i="21" s="1"/>
  <c r="BI403" i="21"/>
  <c r="BI490" i="21"/>
  <c r="BI459" i="21"/>
  <c r="BI427" i="21"/>
  <c r="BJ296" i="21"/>
  <c r="BI489" i="21"/>
  <c r="BI458" i="21"/>
  <c r="BI426" i="21"/>
  <c r="BJ295" i="21"/>
  <c r="BI488" i="21"/>
  <c r="BI457" i="21"/>
  <c r="BI425" i="21"/>
  <c r="BJ294" i="21"/>
  <c r="BI486" i="21"/>
  <c r="BI455" i="21"/>
  <c r="BI423" i="21"/>
  <c r="BJ292" i="21"/>
  <c r="BI485" i="21"/>
  <c r="BI454" i="21"/>
  <c r="BI422" i="21"/>
  <c r="BJ291" i="21"/>
  <c r="BI484" i="21"/>
  <c r="BI453" i="21"/>
  <c r="BI421" i="21"/>
  <c r="BJ290" i="21"/>
  <c r="BL493" i="22" l="1"/>
  <c r="BL462" i="22"/>
  <c r="BL430" i="22"/>
  <c r="BM299" i="22"/>
  <c r="BL494" i="22"/>
  <c r="BL463" i="22"/>
  <c r="BL431" i="22"/>
  <c r="BM300" i="22"/>
  <c r="BL495" i="22"/>
  <c r="BL464" i="22"/>
  <c r="BL432" i="22"/>
  <c r="BM301" i="22"/>
  <c r="BL497" i="22"/>
  <c r="BL466" i="22"/>
  <c r="BL434" i="22"/>
  <c r="BM303" i="22"/>
  <c r="BL498" i="22"/>
  <c r="BL467" i="22"/>
  <c r="BL435" i="22"/>
  <c r="BM304" i="22"/>
  <c r="BL499" i="22"/>
  <c r="BL468" i="22"/>
  <c r="BL436" i="22"/>
  <c r="BM305" i="22"/>
  <c r="BL380" i="22"/>
  <c r="BM280" i="22" s="1"/>
  <c r="BL412" i="22"/>
  <c r="BL379" i="22"/>
  <c r="BM279" i="22" s="1"/>
  <c r="BL411" i="22"/>
  <c r="BL378" i="22"/>
  <c r="BM278" i="22" s="1"/>
  <c r="BL410" i="22"/>
  <c r="BL376" i="22"/>
  <c r="BM276" i="22" s="1"/>
  <c r="BL408" i="22"/>
  <c r="BL375" i="22"/>
  <c r="BM275" i="22" s="1"/>
  <c r="BL407" i="22"/>
  <c r="BL374" i="22"/>
  <c r="BM274" i="22" s="1"/>
  <c r="BL406" i="22"/>
  <c r="BL316" i="22"/>
  <c r="BK509" i="22"/>
  <c r="BK540" i="22"/>
  <c r="BL317" i="22"/>
  <c r="BK510" i="22"/>
  <c r="BK541" i="22"/>
  <c r="BL318" i="22"/>
  <c r="BK511" i="22"/>
  <c r="BK542" i="22"/>
  <c r="BL320" i="22"/>
  <c r="BK513" i="22"/>
  <c r="BK544" i="22"/>
  <c r="BL321" i="22"/>
  <c r="BK514" i="22"/>
  <c r="BK545" i="22"/>
  <c r="BL322" i="22"/>
  <c r="BK515" i="22"/>
  <c r="BK546" i="22"/>
  <c r="BL364" i="22"/>
  <c r="BM264" i="22" s="1"/>
  <c r="BL396" i="22"/>
  <c r="BL363" i="22"/>
  <c r="BM263" i="22" s="1"/>
  <c r="BL395" i="22"/>
  <c r="BL362" i="22"/>
  <c r="BM262" i="22" s="1"/>
  <c r="BL394" i="22"/>
  <c r="BL360" i="22"/>
  <c r="BM260" i="22" s="1"/>
  <c r="BL392" i="22"/>
  <c r="BL359" i="22"/>
  <c r="BM259" i="22" s="1"/>
  <c r="BL391" i="22"/>
  <c r="BL358" i="22"/>
  <c r="BM258" i="22" s="1"/>
  <c r="BL390" i="22"/>
  <c r="BJ323" i="21"/>
  <c r="BI516" i="21"/>
  <c r="BI547" i="21"/>
  <c r="BJ324" i="21"/>
  <c r="BI517" i="21"/>
  <c r="BI548" i="21"/>
  <c r="BJ325" i="21"/>
  <c r="BI518" i="21"/>
  <c r="BI549" i="21"/>
  <c r="BJ327" i="21"/>
  <c r="BI520" i="21"/>
  <c r="BI551" i="21"/>
  <c r="BJ328" i="21"/>
  <c r="BI521" i="21"/>
  <c r="BI552" i="21"/>
  <c r="BJ329" i="21"/>
  <c r="BI522" i="21"/>
  <c r="BI553" i="21"/>
  <c r="BI498" i="21"/>
  <c r="BI467" i="21"/>
  <c r="BI435" i="21"/>
  <c r="BJ304" i="21"/>
  <c r="BI497" i="21"/>
  <c r="BI466" i="21"/>
  <c r="BI434" i="21"/>
  <c r="BJ303" i="21"/>
  <c r="BI496" i="21"/>
  <c r="BI465" i="21"/>
  <c r="BI433" i="21"/>
  <c r="BJ302" i="21"/>
  <c r="BI494" i="21"/>
  <c r="BI463" i="21"/>
  <c r="BI431" i="21"/>
  <c r="BJ300" i="21"/>
  <c r="BI493" i="21"/>
  <c r="BI462" i="21"/>
  <c r="BI430" i="21"/>
  <c r="BJ299" i="21"/>
  <c r="BI492" i="21"/>
  <c r="BI461" i="21"/>
  <c r="BI429" i="21"/>
  <c r="BJ298" i="21"/>
  <c r="BI341" i="21"/>
  <c r="BJ241" i="21" s="1"/>
  <c r="BI373" i="21"/>
  <c r="BI342" i="21"/>
  <c r="BJ242" i="21" s="1"/>
  <c r="BI374" i="21"/>
  <c r="BI343" i="21"/>
  <c r="BJ243" i="21" s="1"/>
  <c r="BI375" i="21"/>
  <c r="BI345" i="21"/>
  <c r="BJ245" i="21" s="1"/>
  <c r="BI377" i="21"/>
  <c r="BI346" i="21"/>
  <c r="BJ246" i="21" s="1"/>
  <c r="BI378" i="21"/>
  <c r="BI347" i="21"/>
  <c r="BJ247" i="21" s="1"/>
  <c r="BI379" i="21"/>
  <c r="BI482" i="21"/>
  <c r="BI451" i="21"/>
  <c r="BI419" i="21"/>
  <c r="BJ288" i="21"/>
  <c r="BI481" i="21"/>
  <c r="BI450" i="21"/>
  <c r="BI418" i="21"/>
  <c r="BJ287" i="21"/>
  <c r="BI480" i="21"/>
  <c r="BI449" i="21"/>
  <c r="BI417" i="21"/>
  <c r="BJ286" i="21"/>
  <c r="BI478" i="21"/>
  <c r="BI447" i="21"/>
  <c r="BI415" i="21"/>
  <c r="BJ284" i="21"/>
  <c r="BI477" i="21"/>
  <c r="BI446" i="21"/>
  <c r="BI414" i="21"/>
  <c r="BJ283" i="21"/>
  <c r="BI476" i="21"/>
  <c r="BI445" i="21"/>
  <c r="BI413" i="21"/>
  <c r="BJ282" i="21"/>
  <c r="BL485" i="22" l="1"/>
  <c r="BL454" i="22"/>
  <c r="BL422" i="22"/>
  <c r="BM291" i="22"/>
  <c r="BL486" i="22"/>
  <c r="BL455" i="22"/>
  <c r="BL423" i="22"/>
  <c r="BM292" i="22"/>
  <c r="BL487" i="22"/>
  <c r="BL456" i="22"/>
  <c r="BL424" i="22"/>
  <c r="BM293" i="22"/>
  <c r="BL489" i="22"/>
  <c r="BL458" i="22"/>
  <c r="BL426" i="22"/>
  <c r="BM295" i="22"/>
  <c r="BL490" i="22"/>
  <c r="BL459" i="22"/>
  <c r="BL427" i="22"/>
  <c r="BM296" i="22"/>
  <c r="BL491" i="22"/>
  <c r="BL460" i="22"/>
  <c r="BL428" i="22"/>
  <c r="BM297" i="22"/>
  <c r="BL356" i="22"/>
  <c r="BM256" i="22" s="1"/>
  <c r="BL388" i="22"/>
  <c r="BL355" i="22"/>
  <c r="BM255" i="22" s="1"/>
  <c r="BL387" i="22"/>
  <c r="BL354" i="22"/>
  <c r="BM254" i="22" s="1"/>
  <c r="BL386" i="22"/>
  <c r="BL352" i="22"/>
  <c r="BM252" i="22" s="1"/>
  <c r="BL384" i="22"/>
  <c r="BL351" i="22"/>
  <c r="BM251" i="22" s="1"/>
  <c r="BL383" i="22"/>
  <c r="BL350" i="22"/>
  <c r="BM250" i="22" s="1"/>
  <c r="BL382" i="22"/>
  <c r="BL501" i="22"/>
  <c r="BL470" i="22"/>
  <c r="BL438" i="22"/>
  <c r="BM307" i="22"/>
  <c r="BL502" i="22"/>
  <c r="BL471" i="22"/>
  <c r="BL439" i="22"/>
  <c r="BM308" i="22"/>
  <c r="BL503" i="22"/>
  <c r="BL472" i="22"/>
  <c r="BL440" i="22"/>
  <c r="BM309" i="22"/>
  <c r="BL505" i="22"/>
  <c r="BL474" i="22"/>
  <c r="BL442" i="22"/>
  <c r="BM311" i="22"/>
  <c r="BL506" i="22"/>
  <c r="BL475" i="22"/>
  <c r="BL443" i="22"/>
  <c r="BM312" i="22"/>
  <c r="BL507" i="22"/>
  <c r="BL476" i="22"/>
  <c r="BL444" i="22"/>
  <c r="BM313" i="22"/>
  <c r="BM338" i="22"/>
  <c r="BL531" i="22"/>
  <c r="BL562" i="22"/>
  <c r="BM337" i="22"/>
  <c r="BL530" i="22"/>
  <c r="BL561" i="22"/>
  <c r="BM336" i="22"/>
  <c r="BL529" i="22"/>
  <c r="BL560" i="22"/>
  <c r="BM334" i="22"/>
  <c r="BL527" i="22"/>
  <c r="BL558" i="22"/>
  <c r="BM333" i="22"/>
  <c r="BL526" i="22"/>
  <c r="BL557" i="22"/>
  <c r="BM332" i="22"/>
  <c r="BL525" i="22"/>
  <c r="BL556" i="22"/>
  <c r="BJ315" i="21"/>
  <c r="BI508" i="21"/>
  <c r="BI539" i="21"/>
  <c r="BJ316" i="21"/>
  <c r="BI509" i="21"/>
  <c r="BI540" i="21"/>
  <c r="BJ317" i="21"/>
  <c r="BI510" i="21"/>
  <c r="BI541" i="21"/>
  <c r="BJ319" i="21"/>
  <c r="BI512" i="21"/>
  <c r="BI543" i="21"/>
  <c r="BJ320" i="21"/>
  <c r="BI513" i="21"/>
  <c r="BI544" i="21"/>
  <c r="BJ321" i="21"/>
  <c r="BI514" i="21"/>
  <c r="BI545" i="21"/>
  <c r="BI474" i="21"/>
  <c r="BI443" i="21"/>
  <c r="BI411" i="21"/>
  <c r="BJ280" i="21"/>
  <c r="BI473" i="21"/>
  <c r="BI442" i="21"/>
  <c r="BI410" i="21"/>
  <c r="BJ279" i="21"/>
  <c r="BI472" i="21"/>
  <c r="BI441" i="21"/>
  <c r="BI409" i="21"/>
  <c r="BJ278" i="21"/>
  <c r="BI470" i="21"/>
  <c r="BI439" i="21"/>
  <c r="BI407" i="21"/>
  <c r="BJ276" i="21"/>
  <c r="BI469" i="21"/>
  <c r="BI438" i="21"/>
  <c r="BI406" i="21"/>
  <c r="BJ275" i="21"/>
  <c r="BI468" i="21"/>
  <c r="BI437" i="21"/>
  <c r="BI405" i="21"/>
  <c r="BJ274" i="21"/>
  <c r="BJ331" i="21"/>
  <c r="BI524" i="21"/>
  <c r="BI555" i="21"/>
  <c r="BJ332" i="21"/>
  <c r="BI525" i="21"/>
  <c r="BI556" i="21"/>
  <c r="BJ333" i="21"/>
  <c r="BI526" i="21"/>
  <c r="BI557" i="21"/>
  <c r="BJ335" i="21"/>
  <c r="BI528" i="21"/>
  <c r="BI559" i="21"/>
  <c r="BJ336" i="21"/>
  <c r="BI529" i="21"/>
  <c r="BI560" i="21"/>
  <c r="BJ337" i="21"/>
  <c r="BI530" i="21"/>
  <c r="BI561" i="21"/>
  <c r="BJ363" i="21"/>
  <c r="BK263" i="21" s="1"/>
  <c r="BJ395" i="21"/>
  <c r="BJ362" i="21"/>
  <c r="BK262" i="21" s="1"/>
  <c r="BJ394" i="21"/>
  <c r="BJ361" i="21"/>
  <c r="BK261" i="21" s="1"/>
  <c r="BJ393" i="21"/>
  <c r="BJ359" i="21"/>
  <c r="BK259" i="21" s="1"/>
  <c r="BJ391" i="21"/>
  <c r="BJ358" i="21"/>
  <c r="BK258" i="21" s="1"/>
  <c r="BJ390" i="21"/>
  <c r="BJ357" i="21"/>
  <c r="BK257" i="21" s="1"/>
  <c r="BJ389" i="21"/>
  <c r="BM366" i="22" l="1"/>
  <c r="BN266" i="22" s="1"/>
  <c r="BM398" i="22"/>
  <c r="BM367" i="22"/>
  <c r="BN267" i="22" s="1"/>
  <c r="BM399" i="22"/>
  <c r="BM368" i="22"/>
  <c r="BN268" i="22" s="1"/>
  <c r="BM400" i="22"/>
  <c r="BM370" i="22"/>
  <c r="BN270" i="22" s="1"/>
  <c r="BM402" i="22"/>
  <c r="BM371" i="22"/>
  <c r="BN271" i="22" s="1"/>
  <c r="BM403" i="22"/>
  <c r="BM372" i="22"/>
  <c r="BN272" i="22" s="1"/>
  <c r="BM404" i="22"/>
  <c r="BM346" i="22"/>
  <c r="BL539" i="22"/>
  <c r="BL570" i="22"/>
  <c r="BM345" i="22"/>
  <c r="BL538" i="22"/>
  <c r="BL569" i="22"/>
  <c r="BM344" i="22"/>
  <c r="BL537" i="22"/>
  <c r="BL568" i="22"/>
  <c r="BM342" i="22"/>
  <c r="BL535" i="22"/>
  <c r="BL566" i="22"/>
  <c r="BM341" i="22"/>
  <c r="BL534" i="22"/>
  <c r="BL565" i="22"/>
  <c r="BM340" i="22"/>
  <c r="BL533" i="22"/>
  <c r="BL564" i="22"/>
  <c r="BL477" i="22"/>
  <c r="BL446" i="22"/>
  <c r="BL414" i="22"/>
  <c r="BM283" i="22"/>
  <c r="BL478" i="22"/>
  <c r="BL447" i="22"/>
  <c r="BL415" i="22"/>
  <c r="BM284" i="22"/>
  <c r="BL479" i="22"/>
  <c r="BL448" i="22"/>
  <c r="BL416" i="22"/>
  <c r="BM285" i="22"/>
  <c r="BL481" i="22"/>
  <c r="BL450" i="22"/>
  <c r="BL418" i="22"/>
  <c r="BM287" i="22"/>
  <c r="BL482" i="22"/>
  <c r="BL451" i="22"/>
  <c r="BL419" i="22"/>
  <c r="BM288" i="22"/>
  <c r="BL483" i="22"/>
  <c r="BL452" i="22"/>
  <c r="BL420" i="22"/>
  <c r="BM289" i="22"/>
  <c r="BM330" i="22"/>
  <c r="BL523" i="22"/>
  <c r="BL554" i="22"/>
  <c r="BM329" i="22"/>
  <c r="BL522" i="22"/>
  <c r="BL553" i="22"/>
  <c r="BM328" i="22"/>
  <c r="BL521" i="22"/>
  <c r="BL552" i="22"/>
  <c r="BM326" i="22"/>
  <c r="BL519" i="22"/>
  <c r="BL550" i="22"/>
  <c r="BM325" i="22"/>
  <c r="BL518" i="22"/>
  <c r="BL549" i="22"/>
  <c r="BM324" i="22"/>
  <c r="BL517" i="22"/>
  <c r="BL548" i="22"/>
  <c r="BJ484" i="21"/>
  <c r="BJ453" i="21"/>
  <c r="BJ421" i="21"/>
  <c r="BK290" i="21"/>
  <c r="BJ485" i="21"/>
  <c r="BJ454" i="21"/>
  <c r="BJ422" i="21"/>
  <c r="BK291" i="21"/>
  <c r="BJ486" i="21"/>
  <c r="BJ455" i="21"/>
  <c r="BJ423" i="21"/>
  <c r="BK292" i="21"/>
  <c r="BJ488" i="21"/>
  <c r="BJ457" i="21"/>
  <c r="BJ425" i="21"/>
  <c r="BK294" i="21"/>
  <c r="BJ489" i="21"/>
  <c r="BJ458" i="21"/>
  <c r="BJ426" i="21"/>
  <c r="BK295" i="21"/>
  <c r="BJ490" i="21"/>
  <c r="BJ459" i="21"/>
  <c r="BJ427" i="21"/>
  <c r="BK296" i="21"/>
  <c r="BJ371" i="21"/>
  <c r="BK271" i="21" s="1"/>
  <c r="BJ403" i="21"/>
  <c r="BJ370" i="21"/>
  <c r="BK270" i="21" s="1"/>
  <c r="BJ402" i="21"/>
  <c r="BJ369" i="21"/>
  <c r="BK269" i="21" s="1"/>
  <c r="BJ401" i="21"/>
  <c r="BJ367" i="21"/>
  <c r="BK267" i="21" s="1"/>
  <c r="BJ399" i="21"/>
  <c r="BJ366" i="21"/>
  <c r="BK266" i="21" s="1"/>
  <c r="BJ398" i="21"/>
  <c r="BJ365" i="21"/>
  <c r="BK265" i="21" s="1"/>
  <c r="BJ397" i="21"/>
  <c r="BJ307" i="21"/>
  <c r="BI500" i="21"/>
  <c r="BI531" i="21"/>
  <c r="BJ308" i="21"/>
  <c r="BI501" i="21"/>
  <c r="BI532" i="21"/>
  <c r="BJ309" i="21"/>
  <c r="BI502" i="21"/>
  <c r="BI533" i="21"/>
  <c r="BJ311" i="21"/>
  <c r="BI504" i="21"/>
  <c r="BI535" i="21"/>
  <c r="BJ312" i="21"/>
  <c r="BI505" i="21"/>
  <c r="BI536" i="21"/>
  <c r="BJ313" i="21"/>
  <c r="BI506" i="21"/>
  <c r="BI537" i="21"/>
  <c r="BJ355" i="21"/>
  <c r="BK255" i="21" s="1"/>
  <c r="BJ387" i="21"/>
  <c r="BJ354" i="21"/>
  <c r="BK254" i="21" s="1"/>
  <c r="BJ386" i="21"/>
  <c r="BJ353" i="21"/>
  <c r="BK253" i="21" s="1"/>
  <c r="BJ385" i="21"/>
  <c r="BJ351" i="21"/>
  <c r="BK251" i="21" s="1"/>
  <c r="BJ383" i="21"/>
  <c r="BJ350" i="21"/>
  <c r="BK250" i="21" s="1"/>
  <c r="BJ382" i="21"/>
  <c r="BJ349" i="21"/>
  <c r="BK249" i="21" s="1"/>
  <c r="BJ381" i="21"/>
  <c r="BM358" i="22" l="1"/>
  <c r="BN258" i="22" s="1"/>
  <c r="BM390" i="22"/>
  <c r="BM359" i="22"/>
  <c r="BN259" i="22" s="1"/>
  <c r="BM391" i="22"/>
  <c r="BM360" i="22"/>
  <c r="BN260" i="22" s="1"/>
  <c r="BM392" i="22"/>
  <c r="BM362" i="22"/>
  <c r="BN262" i="22" s="1"/>
  <c r="BM394" i="22"/>
  <c r="BM363" i="22"/>
  <c r="BN263" i="22" s="1"/>
  <c r="BM395" i="22"/>
  <c r="BM364" i="22"/>
  <c r="BN264" i="22" s="1"/>
  <c r="BM396" i="22"/>
  <c r="BM322" i="22"/>
  <c r="BL515" i="22"/>
  <c r="BL546" i="22"/>
  <c r="BM321" i="22"/>
  <c r="BL514" i="22"/>
  <c r="BL545" i="22"/>
  <c r="BM320" i="22"/>
  <c r="BL513" i="22"/>
  <c r="BL544" i="22"/>
  <c r="BM318" i="22"/>
  <c r="BL511" i="22"/>
  <c r="BL542" i="22"/>
  <c r="BM317" i="22"/>
  <c r="BL510" i="22"/>
  <c r="BL541" i="22"/>
  <c r="BM316" i="22"/>
  <c r="BL509" i="22"/>
  <c r="BL540" i="22"/>
  <c r="BM374" i="22"/>
  <c r="BN274" i="22" s="1"/>
  <c r="BM406" i="22"/>
  <c r="BM375" i="22"/>
  <c r="BN275" i="22" s="1"/>
  <c r="BM407" i="22"/>
  <c r="BM376" i="22"/>
  <c r="BN276" i="22" s="1"/>
  <c r="BM408" i="22"/>
  <c r="BM378" i="22"/>
  <c r="BN278" i="22" s="1"/>
  <c r="BM410" i="22"/>
  <c r="BM379" i="22"/>
  <c r="BN279" i="22" s="1"/>
  <c r="BM411" i="22"/>
  <c r="BM380" i="22"/>
  <c r="BN280" i="22" s="1"/>
  <c r="BM412" i="22"/>
  <c r="BM499" i="22"/>
  <c r="BM468" i="22"/>
  <c r="BM436" i="22"/>
  <c r="BN305" i="22"/>
  <c r="BM498" i="22"/>
  <c r="BM467" i="22"/>
  <c r="BM435" i="22"/>
  <c r="BN304" i="22"/>
  <c r="BM497" i="22"/>
  <c r="BM466" i="22"/>
  <c r="BM434" i="22"/>
  <c r="BN303" i="22"/>
  <c r="BM495" i="22"/>
  <c r="BM464" i="22"/>
  <c r="BM432" i="22"/>
  <c r="BN301" i="22"/>
  <c r="BM494" i="22"/>
  <c r="BM463" i="22"/>
  <c r="BM431" i="22"/>
  <c r="BN300" i="22"/>
  <c r="BM493" i="22"/>
  <c r="BM462" i="22"/>
  <c r="BM430" i="22"/>
  <c r="BN299" i="22"/>
  <c r="BJ476" i="21"/>
  <c r="BJ445" i="21"/>
  <c r="BJ413" i="21"/>
  <c r="BK282" i="21"/>
  <c r="BJ477" i="21"/>
  <c r="BJ446" i="21"/>
  <c r="BJ414" i="21"/>
  <c r="BK283" i="21"/>
  <c r="BJ478" i="21"/>
  <c r="BJ447" i="21"/>
  <c r="BJ415" i="21"/>
  <c r="BK284" i="21"/>
  <c r="BJ480" i="21"/>
  <c r="BJ449" i="21"/>
  <c r="BJ417" i="21"/>
  <c r="BK286" i="21"/>
  <c r="BJ481" i="21"/>
  <c r="BJ450" i="21"/>
  <c r="BJ418" i="21"/>
  <c r="BK287" i="21"/>
  <c r="BJ482" i="21"/>
  <c r="BJ451" i="21"/>
  <c r="BJ419" i="21"/>
  <c r="BK288" i="21"/>
  <c r="BJ347" i="21"/>
  <c r="BK247" i="21" s="1"/>
  <c r="BJ379" i="21"/>
  <c r="BJ346" i="21"/>
  <c r="BK246" i="21" s="1"/>
  <c r="BJ378" i="21"/>
  <c r="BJ345" i="21"/>
  <c r="BK245" i="21" s="1"/>
  <c r="BJ377" i="21"/>
  <c r="BJ343" i="21"/>
  <c r="BK243" i="21" s="1"/>
  <c r="BJ375" i="21"/>
  <c r="BJ342" i="21"/>
  <c r="BK242" i="21" s="1"/>
  <c r="BJ374" i="21"/>
  <c r="BJ341" i="21"/>
  <c r="BK241" i="21" s="1"/>
  <c r="BJ373" i="21"/>
  <c r="BJ492" i="21"/>
  <c r="BJ461" i="21"/>
  <c r="BJ429" i="21"/>
  <c r="BK298" i="21"/>
  <c r="BJ493" i="21"/>
  <c r="BJ462" i="21"/>
  <c r="BJ430" i="21"/>
  <c r="BK299" i="21"/>
  <c r="BJ494" i="21"/>
  <c r="BJ463" i="21"/>
  <c r="BJ431" i="21"/>
  <c r="BK300" i="21"/>
  <c r="BJ496" i="21"/>
  <c r="BJ465" i="21"/>
  <c r="BJ433" i="21"/>
  <c r="BK302" i="21"/>
  <c r="BJ497" i="21"/>
  <c r="BJ466" i="21"/>
  <c r="BJ434" i="21"/>
  <c r="BK303" i="21"/>
  <c r="BJ498" i="21"/>
  <c r="BJ467" i="21"/>
  <c r="BJ435" i="21"/>
  <c r="BK304" i="21"/>
  <c r="BK329" i="21"/>
  <c r="BJ522" i="21"/>
  <c r="BJ553" i="21"/>
  <c r="BK328" i="21"/>
  <c r="BJ521" i="21"/>
  <c r="BJ552" i="21"/>
  <c r="BK327" i="21"/>
  <c r="BJ520" i="21"/>
  <c r="BJ551" i="21"/>
  <c r="BK325" i="21"/>
  <c r="BJ518" i="21"/>
  <c r="BJ549" i="21"/>
  <c r="BK324" i="21"/>
  <c r="BJ517" i="21"/>
  <c r="BJ548" i="21"/>
  <c r="BK323" i="21"/>
  <c r="BJ516" i="21"/>
  <c r="BJ547" i="21"/>
  <c r="BN332" i="22" l="1"/>
  <c r="BM525" i="22"/>
  <c r="BM556" i="22"/>
  <c r="BN333" i="22"/>
  <c r="BM526" i="22"/>
  <c r="BM557" i="22"/>
  <c r="BN334" i="22"/>
  <c r="BM527" i="22"/>
  <c r="BM558" i="22"/>
  <c r="BN336" i="22"/>
  <c r="BM529" i="22"/>
  <c r="BM560" i="22"/>
  <c r="BN337" i="22"/>
  <c r="BM530" i="22"/>
  <c r="BM561" i="22"/>
  <c r="BN338" i="22"/>
  <c r="BM531" i="22"/>
  <c r="BM562" i="22"/>
  <c r="BM507" i="22"/>
  <c r="BM476" i="22"/>
  <c r="BM444" i="22"/>
  <c r="BN313" i="22"/>
  <c r="BM506" i="22"/>
  <c r="BM475" i="22"/>
  <c r="BM443" i="22"/>
  <c r="BN312" i="22"/>
  <c r="BM505" i="22"/>
  <c r="BM474" i="22"/>
  <c r="BM442" i="22"/>
  <c r="BN311" i="22"/>
  <c r="BM503" i="22"/>
  <c r="BM472" i="22"/>
  <c r="BM440" i="22"/>
  <c r="BN309" i="22"/>
  <c r="BM502" i="22"/>
  <c r="BM471" i="22"/>
  <c r="BM439" i="22"/>
  <c r="BN308" i="22"/>
  <c r="BM501" i="22"/>
  <c r="BM470" i="22"/>
  <c r="BM438" i="22"/>
  <c r="BN307" i="22"/>
  <c r="BM350" i="22"/>
  <c r="BN250" i="22" s="1"/>
  <c r="BM382" i="22"/>
  <c r="BM351" i="22"/>
  <c r="BN251" i="22" s="1"/>
  <c r="BM383" i="22"/>
  <c r="BM352" i="22"/>
  <c r="BN252" i="22" s="1"/>
  <c r="BM384" i="22"/>
  <c r="BM354" i="22"/>
  <c r="BN254" i="22" s="1"/>
  <c r="BM386" i="22"/>
  <c r="BM355" i="22"/>
  <c r="BN255" i="22" s="1"/>
  <c r="BM387" i="22"/>
  <c r="BM356" i="22"/>
  <c r="BN256" i="22" s="1"/>
  <c r="BM388" i="22"/>
  <c r="BM491" i="22"/>
  <c r="BM460" i="22"/>
  <c r="BM428" i="22"/>
  <c r="BN297" i="22"/>
  <c r="BM490" i="22"/>
  <c r="BM459" i="22"/>
  <c r="BM427" i="22"/>
  <c r="BN296" i="22"/>
  <c r="BM489" i="22"/>
  <c r="BM458" i="22"/>
  <c r="BM426" i="22"/>
  <c r="BN295" i="22"/>
  <c r="BM487" i="22"/>
  <c r="BM456" i="22"/>
  <c r="BM424" i="22"/>
  <c r="BN293" i="22"/>
  <c r="BM486" i="22"/>
  <c r="BM455" i="22"/>
  <c r="BM423" i="22"/>
  <c r="BN292" i="22"/>
  <c r="BM485" i="22"/>
  <c r="BM454" i="22"/>
  <c r="BM422" i="22"/>
  <c r="BN291" i="22"/>
  <c r="BK357" i="21"/>
  <c r="BL257" i="21" s="1"/>
  <c r="BK389" i="21"/>
  <c r="BK358" i="21"/>
  <c r="BL258" i="21" s="1"/>
  <c r="BK390" i="21"/>
  <c r="BK359" i="21"/>
  <c r="BL259" i="21" s="1"/>
  <c r="BK391" i="21"/>
  <c r="BK361" i="21"/>
  <c r="BL261" i="21" s="1"/>
  <c r="BK393" i="21"/>
  <c r="BK362" i="21"/>
  <c r="BL262" i="21" s="1"/>
  <c r="BK394" i="21"/>
  <c r="BK363" i="21"/>
  <c r="BL263" i="21" s="1"/>
  <c r="BK395" i="21"/>
  <c r="BK337" i="21"/>
  <c r="BJ530" i="21"/>
  <c r="BJ561" i="21"/>
  <c r="BK336" i="21"/>
  <c r="BJ529" i="21"/>
  <c r="BJ560" i="21"/>
  <c r="BK335" i="21"/>
  <c r="BJ528" i="21"/>
  <c r="BJ559" i="21"/>
  <c r="BK333" i="21"/>
  <c r="BJ526" i="21"/>
  <c r="BJ557" i="21"/>
  <c r="BK332" i="21"/>
  <c r="BJ525" i="21"/>
  <c r="BJ556" i="21"/>
  <c r="BK331" i="21"/>
  <c r="BJ524" i="21"/>
  <c r="BJ555" i="21"/>
  <c r="BJ468" i="21"/>
  <c r="BJ437" i="21"/>
  <c r="BJ405" i="21"/>
  <c r="BK274" i="21"/>
  <c r="BJ469" i="21"/>
  <c r="BJ438" i="21"/>
  <c r="BJ406" i="21"/>
  <c r="BK275" i="21"/>
  <c r="BJ470" i="21"/>
  <c r="BJ439" i="21"/>
  <c r="BJ407" i="21"/>
  <c r="BK276" i="21"/>
  <c r="BJ472" i="21"/>
  <c r="BJ441" i="21"/>
  <c r="BJ409" i="21"/>
  <c r="BK278" i="21"/>
  <c r="BJ473" i="21"/>
  <c r="BJ442" i="21"/>
  <c r="BJ410" i="21"/>
  <c r="BK279" i="21"/>
  <c r="BJ474" i="21"/>
  <c r="BJ443" i="21"/>
  <c r="BJ411" i="21"/>
  <c r="BK280" i="21"/>
  <c r="BK321" i="21"/>
  <c r="BJ514" i="21"/>
  <c r="BJ545" i="21"/>
  <c r="BK320" i="21"/>
  <c r="BJ513" i="21"/>
  <c r="BJ544" i="21"/>
  <c r="BK319" i="21"/>
  <c r="BJ512" i="21"/>
  <c r="BJ543" i="21"/>
  <c r="BK317" i="21"/>
  <c r="BJ510" i="21"/>
  <c r="BJ541" i="21"/>
  <c r="BK316" i="21"/>
  <c r="BJ509" i="21"/>
  <c r="BJ540" i="21"/>
  <c r="BK315" i="21"/>
  <c r="BJ508" i="21"/>
  <c r="BJ539" i="21"/>
  <c r="BN324" i="22" l="1"/>
  <c r="BM517" i="22"/>
  <c r="BM548" i="22"/>
  <c r="BN325" i="22"/>
  <c r="BM518" i="22"/>
  <c r="BM549" i="22"/>
  <c r="BN326" i="22"/>
  <c r="BM519" i="22"/>
  <c r="BM550" i="22"/>
  <c r="BN328" i="22"/>
  <c r="BM521" i="22"/>
  <c r="BM552" i="22"/>
  <c r="BN329" i="22"/>
  <c r="BM522" i="22"/>
  <c r="BM553" i="22"/>
  <c r="BN330" i="22"/>
  <c r="BM523" i="22"/>
  <c r="BM554" i="22"/>
  <c r="BM483" i="22"/>
  <c r="BM452" i="22"/>
  <c r="BM420" i="22"/>
  <c r="BN289" i="22"/>
  <c r="BM482" i="22"/>
  <c r="BM451" i="22"/>
  <c r="BM419" i="22"/>
  <c r="BN288" i="22"/>
  <c r="BM481" i="22"/>
  <c r="BM450" i="22"/>
  <c r="BM418" i="22"/>
  <c r="BN287" i="22"/>
  <c r="BM479" i="22"/>
  <c r="BM448" i="22"/>
  <c r="BM416" i="22"/>
  <c r="BN285" i="22"/>
  <c r="BM478" i="22"/>
  <c r="BM447" i="22"/>
  <c r="BM415" i="22"/>
  <c r="BN284" i="22"/>
  <c r="BM477" i="22"/>
  <c r="BM446" i="22"/>
  <c r="BM414" i="22"/>
  <c r="BN283" i="22"/>
  <c r="BN340" i="22"/>
  <c r="BM533" i="22"/>
  <c r="BM564" i="22"/>
  <c r="BN341" i="22"/>
  <c r="BM534" i="22"/>
  <c r="BM565" i="22"/>
  <c r="BN342" i="22"/>
  <c r="BM535" i="22"/>
  <c r="BM566" i="22"/>
  <c r="BN344" i="22"/>
  <c r="BM537" i="22"/>
  <c r="BM568" i="22"/>
  <c r="BN345" i="22"/>
  <c r="BM538" i="22"/>
  <c r="BM569" i="22"/>
  <c r="BN346" i="22"/>
  <c r="BM539" i="22"/>
  <c r="BM570" i="22"/>
  <c r="BN372" i="22"/>
  <c r="BN404" i="22"/>
  <c r="BN371" i="22"/>
  <c r="BN403" i="22"/>
  <c r="BN370" i="22"/>
  <c r="BN402" i="22"/>
  <c r="BN368" i="22"/>
  <c r="BN400" i="22"/>
  <c r="BN367" i="22"/>
  <c r="BN399" i="22"/>
  <c r="BN366" i="22"/>
  <c r="BN398" i="22"/>
  <c r="BK349" i="21"/>
  <c r="BL249" i="21" s="1"/>
  <c r="BK381" i="21"/>
  <c r="BK350" i="21"/>
  <c r="BL250" i="21" s="1"/>
  <c r="BK382" i="21"/>
  <c r="BK351" i="21"/>
  <c r="BL251" i="21" s="1"/>
  <c r="BK383" i="21"/>
  <c r="BK353" i="21"/>
  <c r="BL253" i="21" s="1"/>
  <c r="BK385" i="21"/>
  <c r="BK354" i="21"/>
  <c r="BL254" i="21" s="1"/>
  <c r="BK386" i="21"/>
  <c r="BK355" i="21"/>
  <c r="BL255" i="21" s="1"/>
  <c r="BK387" i="21"/>
  <c r="BK313" i="21"/>
  <c r="BJ506" i="21"/>
  <c r="BJ537" i="21"/>
  <c r="BK312" i="21"/>
  <c r="BJ505" i="21"/>
  <c r="BJ536" i="21"/>
  <c r="BK311" i="21"/>
  <c r="BJ504" i="21"/>
  <c r="BJ535" i="21"/>
  <c r="BK309" i="21"/>
  <c r="BJ502" i="21"/>
  <c r="BJ533" i="21"/>
  <c r="BK308" i="21"/>
  <c r="BJ501" i="21"/>
  <c r="BJ532" i="21"/>
  <c r="BK307" i="21"/>
  <c r="BJ500" i="21"/>
  <c r="BJ531" i="21"/>
  <c r="BK365" i="21"/>
  <c r="BL265" i="21" s="1"/>
  <c r="BK397" i="21"/>
  <c r="BK366" i="21"/>
  <c r="BL266" i="21" s="1"/>
  <c r="BK398" i="21"/>
  <c r="BK367" i="21"/>
  <c r="BL267" i="21" s="1"/>
  <c r="BK399" i="21"/>
  <c r="BK369" i="21"/>
  <c r="BL269" i="21" s="1"/>
  <c r="BK401" i="21"/>
  <c r="BK370" i="21"/>
  <c r="BL270" i="21" s="1"/>
  <c r="BK402" i="21"/>
  <c r="BK371" i="21"/>
  <c r="BL271" i="21" s="1"/>
  <c r="BK403" i="21"/>
  <c r="BK490" i="21"/>
  <c r="BK459" i="21"/>
  <c r="BK427" i="21"/>
  <c r="BL296" i="21"/>
  <c r="BK489" i="21"/>
  <c r="BK458" i="21"/>
  <c r="BK426" i="21"/>
  <c r="BL295" i="21"/>
  <c r="BK488" i="21"/>
  <c r="BK457" i="21"/>
  <c r="BK425" i="21"/>
  <c r="BL294" i="21"/>
  <c r="BK486" i="21"/>
  <c r="BK455" i="21"/>
  <c r="BK423" i="21"/>
  <c r="BL292" i="21"/>
  <c r="BK485" i="21"/>
  <c r="BK454" i="21"/>
  <c r="BK422" i="21"/>
  <c r="BL291" i="21"/>
  <c r="BK484" i="21"/>
  <c r="BK453" i="21"/>
  <c r="BK421" i="21"/>
  <c r="BL290" i="21"/>
  <c r="BN493" i="22" l="1"/>
  <c r="BN556" i="22" s="1"/>
  <c r="BN462" i="22"/>
  <c r="BN525" i="22" s="1"/>
  <c r="BN430" i="22"/>
  <c r="BN494" i="22"/>
  <c r="BN557" i="22" s="1"/>
  <c r="BN463" i="22"/>
  <c r="BN526" i="22" s="1"/>
  <c r="BN431" i="22"/>
  <c r="BN495" i="22"/>
  <c r="BN558" i="22" s="1"/>
  <c r="BN464" i="22"/>
  <c r="BN527" i="22" s="1"/>
  <c r="BN432" i="22"/>
  <c r="BN497" i="22"/>
  <c r="BN560" i="22" s="1"/>
  <c r="BN466" i="22"/>
  <c r="BN529" i="22" s="1"/>
  <c r="BN434" i="22"/>
  <c r="BN498" i="22"/>
  <c r="BN561" i="22" s="1"/>
  <c r="BN467" i="22"/>
  <c r="BN530" i="22" s="1"/>
  <c r="BN435" i="22"/>
  <c r="BN499" i="22"/>
  <c r="BN562" i="22" s="1"/>
  <c r="BN468" i="22"/>
  <c r="BN531" i="22" s="1"/>
  <c r="BN436" i="22"/>
  <c r="BN380" i="22"/>
  <c r="BN412" i="22"/>
  <c r="BN379" i="22"/>
  <c r="BN411" i="22"/>
  <c r="BN378" i="22"/>
  <c r="BN410" i="22"/>
  <c r="BN376" i="22"/>
  <c r="BN408" i="22"/>
  <c r="BN375" i="22"/>
  <c r="BN407" i="22"/>
  <c r="BN374" i="22"/>
  <c r="BN406" i="22"/>
  <c r="BN316" i="22"/>
  <c r="BM509" i="22"/>
  <c r="BM540" i="22"/>
  <c r="BN317" i="22"/>
  <c r="BM510" i="22"/>
  <c r="BM541" i="22"/>
  <c r="BN318" i="22"/>
  <c r="BM511" i="22"/>
  <c r="BM542" i="22"/>
  <c r="BN320" i="22"/>
  <c r="BM513" i="22"/>
  <c r="BM544" i="22"/>
  <c r="BN321" i="22"/>
  <c r="BM514" i="22"/>
  <c r="BM545" i="22"/>
  <c r="BN322" i="22"/>
  <c r="BM515" i="22"/>
  <c r="BM546" i="22"/>
  <c r="BN364" i="22"/>
  <c r="BN396" i="22"/>
  <c r="BN363" i="22"/>
  <c r="BN395" i="22"/>
  <c r="BN362" i="22"/>
  <c r="BN394" i="22"/>
  <c r="BN360" i="22"/>
  <c r="BN392" i="22"/>
  <c r="BN359" i="22"/>
  <c r="BN391" i="22"/>
  <c r="BN358" i="22"/>
  <c r="BN390" i="22"/>
  <c r="BL323" i="21"/>
  <c r="BK516" i="21"/>
  <c r="BK547" i="21"/>
  <c r="BL324" i="21"/>
  <c r="BK517" i="21"/>
  <c r="BK548" i="21"/>
  <c r="BL325" i="21"/>
  <c r="BK518" i="21"/>
  <c r="BK549" i="21"/>
  <c r="BL327" i="21"/>
  <c r="BK520" i="21"/>
  <c r="BK551" i="21"/>
  <c r="BL328" i="21"/>
  <c r="BK521" i="21"/>
  <c r="BK552" i="21"/>
  <c r="BL329" i="21"/>
  <c r="BK522" i="21"/>
  <c r="BK553" i="21"/>
  <c r="BK498" i="21"/>
  <c r="BK467" i="21"/>
  <c r="BK435" i="21"/>
  <c r="BL304" i="21"/>
  <c r="BK497" i="21"/>
  <c r="BK466" i="21"/>
  <c r="BK434" i="21"/>
  <c r="BL303" i="21"/>
  <c r="BK496" i="21"/>
  <c r="BK465" i="21"/>
  <c r="BK433" i="21"/>
  <c r="BL302" i="21"/>
  <c r="BK494" i="21"/>
  <c r="BK463" i="21"/>
  <c r="BK431" i="21"/>
  <c r="BL300" i="21"/>
  <c r="BK493" i="21"/>
  <c r="BK462" i="21"/>
  <c r="BK430" i="21"/>
  <c r="BL299" i="21"/>
  <c r="BK492" i="21"/>
  <c r="BK461" i="21"/>
  <c r="BK429" i="21"/>
  <c r="BL298" i="21"/>
  <c r="BK341" i="21"/>
  <c r="BL241" i="21" s="1"/>
  <c r="BK373" i="21"/>
  <c r="BK342" i="21"/>
  <c r="BL242" i="21" s="1"/>
  <c r="BK374" i="21"/>
  <c r="BK343" i="21"/>
  <c r="BL243" i="21" s="1"/>
  <c r="BK375" i="21"/>
  <c r="BK345" i="21"/>
  <c r="BL245" i="21" s="1"/>
  <c r="BK377" i="21"/>
  <c r="BK346" i="21"/>
  <c r="BL246" i="21" s="1"/>
  <c r="BK378" i="21"/>
  <c r="BK347" i="21"/>
  <c r="BL247" i="21" s="1"/>
  <c r="BK379" i="21"/>
  <c r="BK482" i="21"/>
  <c r="BK451" i="21"/>
  <c r="BK419" i="21"/>
  <c r="BL288" i="21"/>
  <c r="BK481" i="21"/>
  <c r="BK450" i="21"/>
  <c r="BK418" i="21"/>
  <c r="BL287" i="21"/>
  <c r="BK480" i="21"/>
  <c r="BK449" i="21"/>
  <c r="BK417" i="21"/>
  <c r="BL286" i="21"/>
  <c r="BK478" i="21"/>
  <c r="BK447" i="21"/>
  <c r="BK415" i="21"/>
  <c r="BL284" i="21"/>
  <c r="BK477" i="21"/>
  <c r="BK446" i="21"/>
  <c r="BK414" i="21"/>
  <c r="BL283" i="21"/>
  <c r="BK476" i="21"/>
  <c r="BK445" i="21"/>
  <c r="BK413" i="21"/>
  <c r="BL282" i="21"/>
  <c r="BN485" i="22" l="1"/>
  <c r="BN548" i="22" s="1"/>
  <c r="BN454" i="22"/>
  <c r="BN422" i="22"/>
  <c r="BN486" i="22"/>
  <c r="BN549" i="22" s="1"/>
  <c r="BN455" i="22"/>
  <c r="BN423" i="22"/>
  <c r="BN487" i="22"/>
  <c r="BN550" i="22" s="1"/>
  <c r="BN456" i="22"/>
  <c r="BN519" i="22" s="1"/>
  <c r="BN424" i="22"/>
  <c r="BN489" i="22"/>
  <c r="BN552" i="22" s="1"/>
  <c r="BN458" i="22"/>
  <c r="BN521" i="22" s="1"/>
  <c r="BN426" i="22"/>
  <c r="BN490" i="22"/>
  <c r="BN553" i="22" s="1"/>
  <c r="BN459" i="22"/>
  <c r="BN522" i="22" s="1"/>
  <c r="BN427" i="22"/>
  <c r="BN491" i="22"/>
  <c r="BN554" i="22" s="1"/>
  <c r="BN460" i="22"/>
  <c r="BN523" i="22" s="1"/>
  <c r="BN428" i="22"/>
  <c r="BN356" i="22"/>
  <c r="BN388" i="22"/>
  <c r="BN355" i="22"/>
  <c r="BN387" i="22"/>
  <c r="BN354" i="22"/>
  <c r="BN386" i="22"/>
  <c r="BN352" i="22"/>
  <c r="BN384" i="22"/>
  <c r="BN351" i="22"/>
  <c r="BN383" i="22"/>
  <c r="BN350" i="22"/>
  <c r="BN382" i="22"/>
  <c r="BN501" i="22"/>
  <c r="BN564" i="22" s="1"/>
  <c r="BN470" i="22"/>
  <c r="BN533" i="22" s="1"/>
  <c r="BN438" i="22"/>
  <c r="BN502" i="22"/>
  <c r="BN565" i="22" s="1"/>
  <c r="BN471" i="22"/>
  <c r="BN534" i="22" s="1"/>
  <c r="BN439" i="22"/>
  <c r="BN503" i="22"/>
  <c r="BN566" i="22" s="1"/>
  <c r="BN472" i="22"/>
  <c r="BN535" i="22" s="1"/>
  <c r="BN440" i="22"/>
  <c r="BN505" i="22"/>
  <c r="BN568" i="22" s="1"/>
  <c r="BN474" i="22"/>
  <c r="BN537" i="22" s="1"/>
  <c r="BN442" i="22"/>
  <c r="BN506" i="22"/>
  <c r="BN569" i="22" s="1"/>
  <c r="BN475" i="22"/>
  <c r="BN538" i="22" s="1"/>
  <c r="BN443" i="22"/>
  <c r="BN507" i="22"/>
  <c r="BN570" i="22" s="1"/>
  <c r="BN476" i="22"/>
  <c r="BN539" i="22" s="1"/>
  <c r="BN444" i="22"/>
  <c r="BL315" i="21"/>
  <c r="BK508" i="21"/>
  <c r="BK539" i="21"/>
  <c r="BL316" i="21"/>
  <c r="BK509" i="21"/>
  <c r="BK540" i="21"/>
  <c r="BL317" i="21"/>
  <c r="BK510" i="21"/>
  <c r="BK541" i="21"/>
  <c r="BL319" i="21"/>
  <c r="BK512" i="21"/>
  <c r="BK543" i="21"/>
  <c r="BL320" i="21"/>
  <c r="BK513" i="21"/>
  <c r="BK544" i="21"/>
  <c r="BL321" i="21"/>
  <c r="BK514" i="21"/>
  <c r="BK545" i="21"/>
  <c r="BK474" i="21"/>
  <c r="BK443" i="21"/>
  <c r="BK411" i="21"/>
  <c r="BL280" i="21"/>
  <c r="BK473" i="21"/>
  <c r="BK442" i="21"/>
  <c r="BK410" i="21"/>
  <c r="BL279" i="21"/>
  <c r="BK472" i="21"/>
  <c r="BK441" i="21"/>
  <c r="BK409" i="21"/>
  <c r="BL278" i="21"/>
  <c r="BK470" i="21"/>
  <c r="BK439" i="21"/>
  <c r="BK407" i="21"/>
  <c r="BL276" i="21"/>
  <c r="BK469" i="21"/>
  <c r="BK438" i="21"/>
  <c r="BK406" i="21"/>
  <c r="BL275" i="21"/>
  <c r="BK468" i="21"/>
  <c r="BK437" i="21"/>
  <c r="BK405" i="21"/>
  <c r="BL274" i="21"/>
  <c r="BL331" i="21"/>
  <c r="BK524" i="21"/>
  <c r="BK555" i="21"/>
  <c r="BL332" i="21"/>
  <c r="BK525" i="21"/>
  <c r="BK556" i="21"/>
  <c r="BL333" i="21"/>
  <c r="BK526" i="21"/>
  <c r="BK557" i="21"/>
  <c r="BL335" i="21"/>
  <c r="BK528" i="21"/>
  <c r="BK559" i="21"/>
  <c r="BL336" i="21"/>
  <c r="BK529" i="21"/>
  <c r="BK560" i="21"/>
  <c r="BL337" i="21"/>
  <c r="BK530" i="21"/>
  <c r="BK561" i="21"/>
  <c r="BL363" i="21"/>
  <c r="BM263" i="21" s="1"/>
  <c r="BL395" i="21"/>
  <c r="BL362" i="21"/>
  <c r="BM262" i="21" s="1"/>
  <c r="BL394" i="21"/>
  <c r="BL361" i="21"/>
  <c r="BM261" i="21" s="1"/>
  <c r="BL393" i="21"/>
  <c r="BL359" i="21"/>
  <c r="BM259" i="21" s="1"/>
  <c r="BL391" i="21"/>
  <c r="BL358" i="21"/>
  <c r="BM258" i="21" s="1"/>
  <c r="BL390" i="21"/>
  <c r="BL357" i="21"/>
  <c r="BM257" i="21" s="1"/>
  <c r="BL389" i="21"/>
  <c r="BN477" i="22" l="1"/>
  <c r="BN540" i="22" s="1"/>
  <c r="BN446" i="22"/>
  <c r="BN414" i="22"/>
  <c r="BN478" i="22"/>
  <c r="BN541" i="22" s="1"/>
  <c r="BN447" i="22"/>
  <c r="BN415" i="22"/>
  <c r="BN479" i="22"/>
  <c r="BN542" i="22" s="1"/>
  <c r="BN448" i="22"/>
  <c r="BN416" i="22"/>
  <c r="BN481" i="22"/>
  <c r="BN544" i="22" s="1"/>
  <c r="BN450" i="22"/>
  <c r="BN418" i="22"/>
  <c r="BN482" i="22"/>
  <c r="BN545" i="22" s="1"/>
  <c r="BN451" i="22"/>
  <c r="BN419" i="22"/>
  <c r="BN483" i="22"/>
  <c r="BN546" i="22" s="1"/>
  <c r="BN452" i="22"/>
  <c r="BN420" i="22"/>
  <c r="C581" i="22"/>
  <c r="BN518" i="22"/>
  <c r="C580" i="22"/>
  <c r="BN517" i="22"/>
  <c r="BL484" i="21"/>
  <c r="BL453" i="21"/>
  <c r="BL421" i="21"/>
  <c r="BM290" i="21"/>
  <c r="BL485" i="21"/>
  <c r="BL454" i="21"/>
  <c r="BL422" i="21"/>
  <c r="BM291" i="21"/>
  <c r="BL486" i="21"/>
  <c r="BL455" i="21"/>
  <c r="BL423" i="21"/>
  <c r="BM292" i="21"/>
  <c r="BL488" i="21"/>
  <c r="BL457" i="21"/>
  <c r="BL425" i="21"/>
  <c r="BM294" i="21"/>
  <c r="BL489" i="21"/>
  <c r="BL458" i="21"/>
  <c r="BL426" i="21"/>
  <c r="BM295" i="21"/>
  <c r="BL490" i="21"/>
  <c r="BL459" i="21"/>
  <c r="BL427" i="21"/>
  <c r="BM296" i="21"/>
  <c r="BL371" i="21"/>
  <c r="BM271" i="21" s="1"/>
  <c r="BL403" i="21"/>
  <c r="BL370" i="21"/>
  <c r="BM270" i="21" s="1"/>
  <c r="BL402" i="21"/>
  <c r="BL369" i="21"/>
  <c r="BM269" i="21" s="1"/>
  <c r="BL401" i="21"/>
  <c r="BL367" i="21"/>
  <c r="BM267" i="21" s="1"/>
  <c r="BL399" i="21"/>
  <c r="BL366" i="21"/>
  <c r="BM266" i="21" s="1"/>
  <c r="BL398" i="21"/>
  <c r="BL365" i="21"/>
  <c r="BM265" i="21" s="1"/>
  <c r="BL397" i="21"/>
  <c r="BL307" i="21"/>
  <c r="BK500" i="21"/>
  <c r="BK531" i="21"/>
  <c r="BL308" i="21"/>
  <c r="BK501" i="21"/>
  <c r="BK532" i="21"/>
  <c r="BL309" i="21"/>
  <c r="BK502" i="21"/>
  <c r="BK533" i="21"/>
  <c r="BL311" i="21"/>
  <c r="BK504" i="21"/>
  <c r="BK535" i="21"/>
  <c r="BL312" i="21"/>
  <c r="BK505" i="21"/>
  <c r="BK536" i="21"/>
  <c r="BL313" i="21"/>
  <c r="BK506" i="21"/>
  <c r="BK537" i="21"/>
  <c r="BL355" i="21"/>
  <c r="BM255" i="21" s="1"/>
  <c r="BL387" i="21"/>
  <c r="BL354" i="21"/>
  <c r="BM254" i="21" s="1"/>
  <c r="BL386" i="21"/>
  <c r="BL353" i="21"/>
  <c r="BM253" i="21" s="1"/>
  <c r="BL385" i="21"/>
  <c r="BL351" i="21"/>
  <c r="BM251" i="21" s="1"/>
  <c r="BL383" i="21"/>
  <c r="BL350" i="21"/>
  <c r="BM250" i="21" s="1"/>
  <c r="BL382" i="21"/>
  <c r="BL349" i="21"/>
  <c r="BM249" i="21" s="1"/>
  <c r="BL381" i="21"/>
  <c r="C578" i="22" l="1"/>
  <c r="BN515" i="22"/>
  <c r="C577" i="22"/>
  <c r="BN514" i="22"/>
  <c r="C576" i="22"/>
  <c r="BN513" i="22"/>
  <c r="C574" i="22"/>
  <c r="BN511" i="22"/>
  <c r="C573" i="22"/>
  <c r="BN510" i="22"/>
  <c r="C572" i="22"/>
  <c r="BN509" i="22"/>
  <c r="BL476" i="21"/>
  <c r="BL445" i="21"/>
  <c r="BL413" i="21"/>
  <c r="BM282" i="21"/>
  <c r="BL477" i="21"/>
  <c r="BL446" i="21"/>
  <c r="BL414" i="21"/>
  <c r="BM283" i="21"/>
  <c r="BL478" i="21"/>
  <c r="BL447" i="21"/>
  <c r="BL415" i="21"/>
  <c r="BM284" i="21"/>
  <c r="BL480" i="21"/>
  <c r="BL449" i="21"/>
  <c r="BL417" i="21"/>
  <c r="BM286" i="21"/>
  <c r="BL481" i="21"/>
  <c r="BL450" i="21"/>
  <c r="BL418" i="21"/>
  <c r="BM287" i="21"/>
  <c r="BL482" i="21"/>
  <c r="BL451" i="21"/>
  <c r="BL419" i="21"/>
  <c r="BM288" i="21"/>
  <c r="BL347" i="21"/>
  <c r="BM247" i="21" s="1"/>
  <c r="BL379" i="21"/>
  <c r="BL346" i="21"/>
  <c r="BM246" i="21" s="1"/>
  <c r="BL378" i="21"/>
  <c r="BL345" i="21"/>
  <c r="BM245" i="21" s="1"/>
  <c r="BL377" i="21"/>
  <c r="BL343" i="21"/>
  <c r="BM243" i="21" s="1"/>
  <c r="BL375" i="21"/>
  <c r="BL342" i="21"/>
  <c r="BM242" i="21" s="1"/>
  <c r="BL374" i="21"/>
  <c r="BL341" i="21"/>
  <c r="BM241" i="21" s="1"/>
  <c r="BL373" i="21"/>
  <c r="BL492" i="21"/>
  <c r="BL461" i="21"/>
  <c r="BL429" i="21"/>
  <c r="BM298" i="21"/>
  <c r="BL493" i="21"/>
  <c r="BL462" i="21"/>
  <c r="BL430" i="21"/>
  <c r="BM299" i="21"/>
  <c r="BL494" i="21"/>
  <c r="BL463" i="21"/>
  <c r="BL431" i="21"/>
  <c r="BM300" i="21"/>
  <c r="BL496" i="21"/>
  <c r="BL465" i="21"/>
  <c r="BL433" i="21"/>
  <c r="BM302" i="21"/>
  <c r="BL497" i="21"/>
  <c r="BL466" i="21"/>
  <c r="BL434" i="21"/>
  <c r="BM303" i="21"/>
  <c r="BL498" i="21"/>
  <c r="BL467" i="21"/>
  <c r="BL435" i="21"/>
  <c r="BM304" i="21"/>
  <c r="BM329" i="21"/>
  <c r="BL522" i="21"/>
  <c r="BL553" i="21"/>
  <c r="BM328" i="21"/>
  <c r="BL521" i="21"/>
  <c r="BL552" i="21"/>
  <c r="BM327" i="21"/>
  <c r="BL520" i="21"/>
  <c r="BL551" i="21"/>
  <c r="BM325" i="21"/>
  <c r="BL518" i="21"/>
  <c r="BL549" i="21"/>
  <c r="BM324" i="21"/>
  <c r="BL517" i="21"/>
  <c r="BL548" i="21"/>
  <c r="BM323" i="21"/>
  <c r="BL516" i="21"/>
  <c r="BL547" i="21"/>
  <c r="BM357" i="21" l="1"/>
  <c r="BN257" i="21" s="1"/>
  <c r="BM389" i="21"/>
  <c r="BM358" i="21"/>
  <c r="BN258" i="21" s="1"/>
  <c r="BM390" i="21"/>
  <c r="BM359" i="21"/>
  <c r="BN259" i="21" s="1"/>
  <c r="BM391" i="21"/>
  <c r="BM361" i="21"/>
  <c r="BN261" i="21" s="1"/>
  <c r="BM393" i="21"/>
  <c r="BM362" i="21"/>
  <c r="BN262" i="21" s="1"/>
  <c r="BM394" i="21"/>
  <c r="BM363" i="21"/>
  <c r="BN263" i="21" s="1"/>
  <c r="BM395" i="21"/>
  <c r="BM337" i="21"/>
  <c r="BL530" i="21"/>
  <c r="BL561" i="21"/>
  <c r="BM336" i="21"/>
  <c r="BL529" i="21"/>
  <c r="BL560" i="21"/>
  <c r="BM335" i="21"/>
  <c r="BL528" i="21"/>
  <c r="BL559" i="21"/>
  <c r="BM333" i="21"/>
  <c r="BL526" i="21"/>
  <c r="BL557" i="21"/>
  <c r="BM332" i="21"/>
  <c r="BL525" i="21"/>
  <c r="BL556" i="21"/>
  <c r="BM331" i="21"/>
  <c r="BL524" i="21"/>
  <c r="BL555" i="21"/>
  <c r="BL468" i="21"/>
  <c r="BL437" i="21"/>
  <c r="BL405" i="21"/>
  <c r="BM274" i="21"/>
  <c r="BL469" i="21"/>
  <c r="BL438" i="21"/>
  <c r="BL406" i="21"/>
  <c r="BM275" i="21"/>
  <c r="BL470" i="21"/>
  <c r="BL439" i="21"/>
  <c r="BL407" i="21"/>
  <c r="BM276" i="21"/>
  <c r="BL472" i="21"/>
  <c r="BL441" i="21"/>
  <c r="BL409" i="21"/>
  <c r="BM278" i="21"/>
  <c r="BL473" i="21"/>
  <c r="BL442" i="21"/>
  <c r="BL410" i="21"/>
  <c r="BM279" i="21"/>
  <c r="BL474" i="21"/>
  <c r="BL443" i="21"/>
  <c r="BL411" i="21"/>
  <c r="BM280" i="21"/>
  <c r="BM321" i="21"/>
  <c r="BL514" i="21"/>
  <c r="BL545" i="21"/>
  <c r="BM320" i="21"/>
  <c r="BL513" i="21"/>
  <c r="BL544" i="21"/>
  <c r="BM319" i="21"/>
  <c r="BL512" i="21"/>
  <c r="BL543" i="21"/>
  <c r="BM317" i="21"/>
  <c r="BL510" i="21"/>
  <c r="BL541" i="21"/>
  <c r="BM316" i="21"/>
  <c r="BL509" i="21"/>
  <c r="BL540" i="21"/>
  <c r="BM315" i="21"/>
  <c r="BL508" i="21"/>
  <c r="BL539" i="21"/>
  <c r="BM349" i="21" l="1"/>
  <c r="BN249" i="21" s="1"/>
  <c r="BM381" i="21"/>
  <c r="BM350" i="21"/>
  <c r="BN250" i="21" s="1"/>
  <c r="BM382" i="21"/>
  <c r="BM351" i="21"/>
  <c r="BN251" i="21" s="1"/>
  <c r="BM383" i="21"/>
  <c r="BM353" i="21"/>
  <c r="BN253" i="21" s="1"/>
  <c r="BM385" i="21"/>
  <c r="BM354" i="21"/>
  <c r="BN254" i="21" s="1"/>
  <c r="BM386" i="21"/>
  <c r="BM355" i="21"/>
  <c r="BN255" i="21" s="1"/>
  <c r="BM387" i="21"/>
  <c r="BM313" i="21"/>
  <c r="BL506" i="21"/>
  <c r="BL537" i="21"/>
  <c r="BM312" i="21"/>
  <c r="BL505" i="21"/>
  <c r="BL536" i="21"/>
  <c r="BM311" i="21"/>
  <c r="BL504" i="21"/>
  <c r="BL535" i="21"/>
  <c r="BM309" i="21"/>
  <c r="BL502" i="21"/>
  <c r="BL533" i="21"/>
  <c r="BM308" i="21"/>
  <c r="BL501" i="21"/>
  <c r="BL532" i="21"/>
  <c r="BM307" i="21"/>
  <c r="BL500" i="21"/>
  <c r="BL531" i="21"/>
  <c r="BM365" i="21"/>
  <c r="BN265" i="21" s="1"/>
  <c r="BM397" i="21"/>
  <c r="BM366" i="21"/>
  <c r="BN266" i="21" s="1"/>
  <c r="BM398" i="21"/>
  <c r="BM367" i="21"/>
  <c r="BN267" i="21" s="1"/>
  <c r="BM399" i="21"/>
  <c r="BM369" i="21"/>
  <c r="BN269" i="21" s="1"/>
  <c r="BM401" i="21"/>
  <c r="BM370" i="21"/>
  <c r="BN270" i="21" s="1"/>
  <c r="BM402" i="21"/>
  <c r="BM371" i="21"/>
  <c r="BN271" i="21" s="1"/>
  <c r="BM403" i="21"/>
  <c r="BM490" i="21"/>
  <c r="BM459" i="21"/>
  <c r="BM427" i="21"/>
  <c r="BN296" i="21"/>
  <c r="BM489" i="21"/>
  <c r="BM458" i="21"/>
  <c r="BM426" i="21"/>
  <c r="BN295" i="21"/>
  <c r="BM488" i="21"/>
  <c r="BM457" i="21"/>
  <c r="BM425" i="21"/>
  <c r="BN294" i="21"/>
  <c r="BM486" i="21"/>
  <c r="BM455" i="21"/>
  <c r="BM423" i="21"/>
  <c r="BN292" i="21"/>
  <c r="BM485" i="21"/>
  <c r="BM454" i="21"/>
  <c r="BM422" i="21"/>
  <c r="BN291" i="21"/>
  <c r="BM484" i="21"/>
  <c r="BM453" i="21"/>
  <c r="BM421" i="21"/>
  <c r="BN290" i="21"/>
  <c r="BN323" i="21" l="1"/>
  <c r="BM516" i="21"/>
  <c r="BM547" i="21"/>
  <c r="BN324" i="21"/>
  <c r="BM517" i="21"/>
  <c r="BM548" i="21"/>
  <c r="BN325" i="21"/>
  <c r="BM518" i="21"/>
  <c r="BM549" i="21"/>
  <c r="BN327" i="21"/>
  <c r="BM520" i="21"/>
  <c r="BM551" i="21"/>
  <c r="BN328" i="21"/>
  <c r="BM521" i="21"/>
  <c r="BM552" i="21"/>
  <c r="BN329" i="21"/>
  <c r="BM522" i="21"/>
  <c r="BM553" i="21"/>
  <c r="BM498" i="21"/>
  <c r="BM467" i="21"/>
  <c r="BM435" i="21"/>
  <c r="BN304" i="21"/>
  <c r="BM497" i="21"/>
  <c r="BM466" i="21"/>
  <c r="BM434" i="21"/>
  <c r="BN303" i="21"/>
  <c r="BM496" i="21"/>
  <c r="BM465" i="21"/>
  <c r="BM433" i="21"/>
  <c r="BN302" i="21"/>
  <c r="BM494" i="21"/>
  <c r="BM463" i="21"/>
  <c r="BM431" i="21"/>
  <c r="BN300" i="21"/>
  <c r="BM493" i="21"/>
  <c r="BM462" i="21"/>
  <c r="BM430" i="21"/>
  <c r="BN299" i="21"/>
  <c r="BM492" i="21"/>
  <c r="BM461" i="21"/>
  <c r="BM429" i="21"/>
  <c r="BN298" i="21"/>
  <c r="BM341" i="21"/>
  <c r="BN241" i="21" s="1"/>
  <c r="BM373" i="21"/>
  <c r="BM342" i="21"/>
  <c r="BN242" i="21" s="1"/>
  <c r="BM374" i="21"/>
  <c r="BM343" i="21"/>
  <c r="BN243" i="21" s="1"/>
  <c r="BM375" i="21"/>
  <c r="BM345" i="21"/>
  <c r="BN245" i="21" s="1"/>
  <c r="BM377" i="21"/>
  <c r="BM346" i="21"/>
  <c r="BN246" i="21" s="1"/>
  <c r="BM378" i="21"/>
  <c r="BM347" i="21"/>
  <c r="BN247" i="21" s="1"/>
  <c r="BM379" i="21"/>
  <c r="BM482" i="21"/>
  <c r="BM451" i="21"/>
  <c r="BM419" i="21"/>
  <c r="BN288" i="21"/>
  <c r="BM481" i="21"/>
  <c r="BM450" i="21"/>
  <c r="BM418" i="21"/>
  <c r="BN287" i="21"/>
  <c r="BM480" i="21"/>
  <c r="BM449" i="21"/>
  <c r="BM417" i="21"/>
  <c r="BN286" i="21"/>
  <c r="BM478" i="21"/>
  <c r="BM447" i="21"/>
  <c r="BM415" i="21"/>
  <c r="BN284" i="21"/>
  <c r="BM477" i="21"/>
  <c r="BM446" i="21"/>
  <c r="BM414" i="21"/>
  <c r="BN283" i="21"/>
  <c r="BM476" i="21"/>
  <c r="BM445" i="21"/>
  <c r="BM413" i="21"/>
  <c r="BN282" i="21"/>
  <c r="BN315" i="21" l="1"/>
  <c r="BM508" i="21"/>
  <c r="BM539" i="21"/>
  <c r="BN316" i="21"/>
  <c r="BM509" i="21"/>
  <c r="BM540" i="21"/>
  <c r="BN317" i="21"/>
  <c r="BM510" i="21"/>
  <c r="BM541" i="21"/>
  <c r="BN319" i="21"/>
  <c r="BM512" i="21"/>
  <c r="BM543" i="21"/>
  <c r="BN320" i="21"/>
  <c r="BM513" i="21"/>
  <c r="BM544" i="21"/>
  <c r="BN321" i="21"/>
  <c r="BM514" i="21"/>
  <c r="BM545" i="21"/>
  <c r="BM474" i="21"/>
  <c r="BM443" i="21"/>
  <c r="BM411" i="21"/>
  <c r="BN280" i="21"/>
  <c r="BM473" i="21"/>
  <c r="BM442" i="21"/>
  <c r="BM410" i="21"/>
  <c r="BN279" i="21"/>
  <c r="BM472" i="21"/>
  <c r="BM441" i="21"/>
  <c r="BM409" i="21"/>
  <c r="BN278" i="21"/>
  <c r="BM470" i="21"/>
  <c r="BM439" i="21"/>
  <c r="BM407" i="21"/>
  <c r="BN276" i="21"/>
  <c r="BM469" i="21"/>
  <c r="BM438" i="21"/>
  <c r="BM406" i="21"/>
  <c r="BN275" i="21"/>
  <c r="BM468" i="21"/>
  <c r="BM437" i="21"/>
  <c r="BM405" i="21"/>
  <c r="BN274" i="21"/>
  <c r="BN331" i="21"/>
  <c r="BM524" i="21"/>
  <c r="BM555" i="21"/>
  <c r="BN332" i="21"/>
  <c r="BM525" i="21"/>
  <c r="BM556" i="21"/>
  <c r="BN333" i="21"/>
  <c r="BM526" i="21"/>
  <c r="BM557" i="21"/>
  <c r="BN335" i="21"/>
  <c r="BM528" i="21"/>
  <c r="BM559" i="21"/>
  <c r="BN336" i="21"/>
  <c r="BM529" i="21"/>
  <c r="BM560" i="21"/>
  <c r="BN337" i="21"/>
  <c r="BM530" i="21"/>
  <c r="BM561" i="21"/>
  <c r="BN363" i="21"/>
  <c r="BN395" i="21"/>
  <c r="BN362" i="21"/>
  <c r="BN394" i="21"/>
  <c r="BN361" i="21"/>
  <c r="BN393" i="21"/>
  <c r="BN359" i="21"/>
  <c r="BN391" i="21"/>
  <c r="BN358" i="21"/>
  <c r="BN390" i="21"/>
  <c r="BN357" i="21"/>
  <c r="BN389" i="21"/>
  <c r="BN484" i="21" l="1"/>
  <c r="BN547" i="21" s="1"/>
  <c r="BN453" i="21"/>
  <c r="BN516" i="21" s="1"/>
  <c r="BN421" i="21"/>
  <c r="BN485" i="21"/>
  <c r="BN548" i="21" s="1"/>
  <c r="BN454" i="21"/>
  <c r="BN517" i="21" s="1"/>
  <c r="BN422" i="21"/>
  <c r="BN486" i="21"/>
  <c r="BN549" i="21" s="1"/>
  <c r="BN455" i="21"/>
  <c r="BN518" i="21" s="1"/>
  <c r="BN423" i="21"/>
  <c r="BN488" i="21"/>
  <c r="BN551" i="21" s="1"/>
  <c r="BN457" i="21"/>
  <c r="BN520" i="21" s="1"/>
  <c r="BN425" i="21"/>
  <c r="BN489" i="21"/>
  <c r="BN552" i="21" s="1"/>
  <c r="BN458" i="21"/>
  <c r="BN521" i="21" s="1"/>
  <c r="BN426" i="21"/>
  <c r="BN490" i="21"/>
  <c r="BN553" i="21" s="1"/>
  <c r="BN459" i="21"/>
  <c r="BN522" i="21" s="1"/>
  <c r="BN427" i="21"/>
  <c r="BN371" i="21"/>
  <c r="BN403" i="21"/>
  <c r="BN370" i="21"/>
  <c r="BN402" i="21"/>
  <c r="BN369" i="21"/>
  <c r="BN401" i="21"/>
  <c r="BN367" i="21"/>
  <c r="BN399" i="21"/>
  <c r="BN366" i="21"/>
  <c r="BN398" i="21"/>
  <c r="BN365" i="21"/>
  <c r="BN397" i="21"/>
  <c r="BN307" i="21"/>
  <c r="BM500" i="21"/>
  <c r="BM531" i="21"/>
  <c r="BN308" i="21"/>
  <c r="BM501" i="21"/>
  <c r="BM532" i="21"/>
  <c r="BN309" i="21"/>
  <c r="BM502" i="21"/>
  <c r="BM533" i="21"/>
  <c r="BN311" i="21"/>
  <c r="BM504" i="21"/>
  <c r="BM535" i="21"/>
  <c r="BN312" i="21"/>
  <c r="BM505" i="21"/>
  <c r="BM536" i="21"/>
  <c r="BN313" i="21"/>
  <c r="BM506" i="21"/>
  <c r="BM537" i="21"/>
  <c r="BN355" i="21"/>
  <c r="BN387" i="21"/>
  <c r="BN354" i="21"/>
  <c r="BN386" i="21"/>
  <c r="BN353" i="21"/>
  <c r="BN385" i="21"/>
  <c r="BN351" i="21"/>
  <c r="BN383" i="21"/>
  <c r="BN350" i="21"/>
  <c r="BN382" i="21"/>
  <c r="BN349" i="21"/>
  <c r="BN381" i="21"/>
  <c r="BN476" i="21" l="1"/>
  <c r="BN539" i="21" s="1"/>
  <c r="BN445" i="21"/>
  <c r="BN413" i="21"/>
  <c r="BN477" i="21"/>
  <c r="BN540" i="21" s="1"/>
  <c r="BN446" i="21"/>
  <c r="BN414" i="21"/>
  <c r="BN478" i="21"/>
  <c r="BN541" i="21" s="1"/>
  <c r="BN447" i="21"/>
  <c r="BN510" i="21" s="1"/>
  <c r="BN415" i="21"/>
  <c r="BN480" i="21"/>
  <c r="BN543" i="21" s="1"/>
  <c r="BN449" i="21"/>
  <c r="BN512" i="21" s="1"/>
  <c r="BN417" i="21"/>
  <c r="BN481" i="21"/>
  <c r="BN544" i="21" s="1"/>
  <c r="BN450" i="21"/>
  <c r="BN513" i="21" s="1"/>
  <c r="BN418" i="21"/>
  <c r="BN482" i="21"/>
  <c r="BN545" i="21" s="1"/>
  <c r="BN451" i="21"/>
  <c r="BN514" i="21" s="1"/>
  <c r="BN419" i="21"/>
  <c r="BN347" i="21"/>
  <c r="BN379" i="21"/>
  <c r="BN346" i="21"/>
  <c r="BN378" i="21"/>
  <c r="BN345" i="21"/>
  <c r="BN377" i="21"/>
  <c r="BN343" i="21"/>
  <c r="BN375" i="21"/>
  <c r="BN342" i="21"/>
  <c r="BN374" i="21"/>
  <c r="BN341" i="21"/>
  <c r="BN373" i="21"/>
  <c r="BN492" i="21"/>
  <c r="BN555" i="21" s="1"/>
  <c r="BN461" i="21"/>
  <c r="BN524" i="21" s="1"/>
  <c r="BN429" i="21"/>
  <c r="BN493" i="21"/>
  <c r="BN556" i="21" s="1"/>
  <c r="BN462" i="21"/>
  <c r="BN525" i="21" s="1"/>
  <c r="BN430" i="21"/>
  <c r="BN494" i="21"/>
  <c r="BN557" i="21" s="1"/>
  <c r="BN463" i="21"/>
  <c r="BN526" i="21" s="1"/>
  <c r="BN431" i="21"/>
  <c r="BN496" i="21"/>
  <c r="BN559" i="21" s="1"/>
  <c r="BN465" i="21"/>
  <c r="BN528" i="21" s="1"/>
  <c r="BN433" i="21"/>
  <c r="BN497" i="21"/>
  <c r="BN560" i="21" s="1"/>
  <c r="BN466" i="21"/>
  <c r="BN529" i="21" s="1"/>
  <c r="BN434" i="21"/>
  <c r="BN498" i="21"/>
  <c r="BN561" i="21" s="1"/>
  <c r="BN467" i="21"/>
  <c r="BN530" i="21" s="1"/>
  <c r="BN435" i="21"/>
  <c r="BN468" i="21" l="1"/>
  <c r="BN531" i="21" s="1"/>
  <c r="BN437" i="21"/>
  <c r="BN405" i="21"/>
  <c r="BN469" i="21"/>
  <c r="BN532" i="21" s="1"/>
  <c r="BN438" i="21"/>
  <c r="BN406" i="21"/>
  <c r="BN470" i="21"/>
  <c r="BN533" i="21" s="1"/>
  <c r="BN439" i="21"/>
  <c r="BN407" i="21"/>
  <c r="BN472" i="21"/>
  <c r="BN535" i="21" s="1"/>
  <c r="BN441" i="21"/>
  <c r="BN409" i="21"/>
  <c r="BN473" i="21"/>
  <c r="BN536" i="21" s="1"/>
  <c r="BN442" i="21"/>
  <c r="BN410" i="21"/>
  <c r="BN474" i="21"/>
  <c r="BN537" i="21" s="1"/>
  <c r="BN443" i="21"/>
  <c r="BN411" i="21"/>
  <c r="C572" i="21"/>
  <c r="BN509" i="21"/>
  <c r="C571" i="21"/>
  <c r="BN508" i="21"/>
  <c r="C569" i="21" l="1"/>
  <c r="BN506" i="21"/>
  <c r="C568" i="21"/>
  <c r="BN505" i="21"/>
  <c r="C567" i="21"/>
  <c r="BN504" i="21"/>
  <c r="C565" i="21"/>
  <c r="BN502" i="21"/>
  <c r="C564" i="21"/>
  <c r="BN501" i="21"/>
  <c r="C563" i="21"/>
  <c r="BN500" i="2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<sst xmlns="http://schemas.openxmlformats.org/spreadsheetml/2006/main" count="3789" uniqueCount="1699">
  <si>
    <t>RESE 589 RESEARCH PROJECT: DATA, MODELLING APPROACH, CALCULATIONS, RESULTS &amp; GRAPHS</t>
  </si>
  <si>
    <t>Introduction</t>
  </si>
  <si>
    <t>Details</t>
  </si>
  <si>
    <t xml:space="preserve">Course: </t>
  </si>
  <si>
    <t xml:space="preserve">MASTER OF RENEWABLE ENERGY </t>
  </si>
  <si>
    <t>Major:</t>
  </si>
  <si>
    <t>RENEWABLE ENERGY SYSTEMS ENGINEERING (RESE)</t>
  </si>
  <si>
    <t xml:space="preserve">Faculty: </t>
  </si>
  <si>
    <t>ENGINEERING AND COMPUTER SCIENCE</t>
  </si>
  <si>
    <t>University:</t>
  </si>
  <si>
    <t>VICTORIA UNIVERSITY OF WELLINGTON</t>
  </si>
  <si>
    <t>Name:</t>
  </si>
  <si>
    <t>SIMON TUAMEMEL</t>
  </si>
  <si>
    <t>ID #:</t>
  </si>
  <si>
    <t>Research Tittle</t>
  </si>
  <si>
    <r>
      <t xml:space="preserve">RESE 589 RESEARCH PROJECT: </t>
    </r>
    <r>
      <rPr>
        <b/>
        <sz val="18"/>
        <color rgb="FF0000FF"/>
        <rFont val="Aptos Narrow"/>
        <family val="2"/>
        <scheme val="minor"/>
      </rPr>
      <t>"Hydrogen storage in depleted gas fields – A technoeconomic case study in Moomba, South Australia"</t>
    </r>
  </si>
  <si>
    <t>Comments</t>
  </si>
  <si>
    <r>
      <t xml:space="preserve">This document contains gathered </t>
    </r>
    <r>
      <rPr>
        <b/>
        <u/>
        <sz val="18"/>
        <rFont val="Aptos Narrow"/>
        <family val="2"/>
        <scheme val="minor"/>
      </rPr>
      <t>Data,</t>
    </r>
    <r>
      <rPr>
        <u/>
        <sz val="18"/>
        <rFont val="Aptos Narrow"/>
        <family val="2"/>
        <scheme val="minor"/>
      </rPr>
      <t xml:space="preserve"> </t>
    </r>
    <r>
      <rPr>
        <b/>
        <u/>
        <sz val="18"/>
        <rFont val="Aptos Narrow"/>
        <family val="2"/>
        <scheme val="minor"/>
      </rPr>
      <t>Modelling Approach, Calculations, Result Findings and Graphical representations</t>
    </r>
    <r>
      <rPr>
        <u/>
        <sz val="18"/>
        <rFont val="Aptos Narrow"/>
        <family val="2"/>
        <scheme val="minor"/>
      </rPr>
      <t xml:space="preserve"> </t>
    </r>
    <r>
      <rPr>
        <sz val="18"/>
        <rFont val="Aptos Narrow"/>
        <family val="2"/>
        <scheme val="minor"/>
      </rPr>
      <t xml:space="preserve">based on data gathered </t>
    </r>
  </si>
  <si>
    <t>DEPLETED GAS WELL MAPS AND AREA</t>
  </si>
  <si>
    <t>Reserviour Area Calculations</t>
  </si>
  <si>
    <t>Well</t>
  </si>
  <si>
    <t>Length(km)</t>
  </si>
  <si>
    <t>Width (km)</t>
  </si>
  <si>
    <t>Area (km2)</t>
  </si>
  <si>
    <t>Aroona 2</t>
  </si>
  <si>
    <t>Alwyn 8</t>
  </si>
  <si>
    <t>BigLake 149 SW Pad 2 Well</t>
  </si>
  <si>
    <t>BROMPTON_1</t>
  </si>
  <si>
    <t>Aroona 2 Gas Well</t>
  </si>
  <si>
    <t>Alwyne 8 Gas Well</t>
  </si>
  <si>
    <t>Big Lake SW Pad 2 Gas Well</t>
  </si>
  <si>
    <t>Brompton 001 Gas Well</t>
  </si>
  <si>
    <t>UNDERGROUND RESERVOIR DEPLETED GAS FIELDS HYDROGEN STORAGE DYNAMICS DATA &amp; CALCULATIONS</t>
  </si>
  <si>
    <t xml:space="preserve">Hydrogen Analysis Resource Center:  </t>
  </si>
  <si>
    <r>
      <t>Hydrogen Compressibility (Z) at Different Temperatures (</t>
    </r>
    <r>
      <rPr>
        <b/>
        <i/>
        <vertAlign val="superscript"/>
        <sz val="12"/>
        <rFont val="Arial"/>
        <family val="2"/>
      </rPr>
      <t>o</t>
    </r>
    <r>
      <rPr>
        <b/>
        <i/>
        <sz val="12"/>
        <rFont val="Arial"/>
        <family val="2"/>
      </rPr>
      <t>C) and Pressures (MPa)</t>
    </r>
  </si>
  <si>
    <t>Pressure (MPa)</t>
  </si>
  <si>
    <t>Source:</t>
  </si>
  <si>
    <t>Hydrogen Compressibility at different temperatures and pressures | H2tools | Hydrogen Tools</t>
  </si>
  <si>
    <r>
      <t>Temperature (</t>
    </r>
    <r>
      <rPr>
        <b/>
        <vertAlign val="superscript"/>
        <sz val="10"/>
        <rFont val="Arial"/>
        <family val="2"/>
      </rPr>
      <t>o</t>
    </r>
    <r>
      <rPr>
        <b/>
        <sz val="10"/>
        <rFont val="Arial"/>
        <family val="2"/>
      </rPr>
      <t>C)</t>
    </r>
  </si>
  <si>
    <t>https://www.nist.gov/</t>
  </si>
  <si>
    <t>https://gemini.google.com/app/20064daaeee38999?utm_source=deepmind.google&amp;utm_medium=referral&amp;utm_campaign=gdm&amp;utm_content=</t>
  </si>
  <si>
    <t>NIST Reference Fluid Thermodynamic and Transport Properties Database (REFPROP): Version 8.0</t>
  </si>
  <si>
    <t>http://www.nist.gov/srd/nist23.htm</t>
  </si>
  <si>
    <r>
      <t>1 Pa = 1N/m</t>
    </r>
    <r>
      <rPr>
        <vertAlign val="superscript"/>
        <sz val="11"/>
        <color theme="1"/>
        <rFont val="Aptos Narrow"/>
        <family val="2"/>
        <scheme val="minor"/>
      </rPr>
      <t>2</t>
    </r>
    <r>
      <rPr>
        <sz val="11"/>
        <color theme="1"/>
        <rFont val="Aptos Narrow"/>
        <family val="2"/>
        <scheme val="minor"/>
      </rPr>
      <t xml:space="preserve"> =1(kgm/s</t>
    </r>
    <r>
      <rPr>
        <vertAlign val="superscript"/>
        <sz val="11"/>
        <color theme="1"/>
        <rFont val="Aptos Narrow"/>
        <family val="2"/>
        <scheme val="minor"/>
      </rPr>
      <t>2</t>
    </r>
    <r>
      <rPr>
        <sz val="11"/>
        <color theme="1"/>
        <rFont val="Aptos Narrow"/>
        <family val="2"/>
        <scheme val="minor"/>
      </rPr>
      <t>)/m</t>
    </r>
    <r>
      <rPr>
        <vertAlign val="superscript"/>
        <sz val="11"/>
        <color theme="1"/>
        <rFont val="Aptos Narrow"/>
        <family val="2"/>
        <scheme val="minor"/>
      </rPr>
      <t>2</t>
    </r>
    <r>
      <rPr>
        <sz val="11"/>
        <color theme="1"/>
        <rFont val="Aptos Narrow"/>
        <family val="2"/>
        <scheme val="minor"/>
      </rPr>
      <t xml:space="preserve"> = 1kg/ms</t>
    </r>
    <r>
      <rPr>
        <vertAlign val="superscript"/>
        <sz val="11"/>
        <color theme="1"/>
        <rFont val="Aptos Narrow"/>
        <family val="2"/>
        <scheme val="minor"/>
      </rPr>
      <t>2</t>
    </r>
  </si>
  <si>
    <r>
      <t>1J =1Nm =1kgm</t>
    </r>
    <r>
      <rPr>
        <vertAlign val="superscript"/>
        <sz val="11"/>
        <color theme="1"/>
        <rFont val="Aptos Narrow"/>
        <family val="2"/>
        <scheme val="minor"/>
      </rPr>
      <t>2</t>
    </r>
    <r>
      <rPr>
        <sz val="11"/>
        <color theme="1"/>
        <rFont val="Aptos Narrow"/>
        <family val="2"/>
        <scheme val="minor"/>
      </rPr>
      <t>/s</t>
    </r>
    <r>
      <rPr>
        <vertAlign val="superscript"/>
        <sz val="11"/>
        <color theme="1"/>
        <rFont val="Aptos Narrow"/>
        <family val="2"/>
        <scheme val="minor"/>
      </rPr>
      <t>2</t>
    </r>
  </si>
  <si>
    <t>PV = A * h * ϕ * Sg​</t>
  </si>
  <si>
    <t xml:space="preserve">T(K) </t>
  </si>
  <si>
    <t xml:space="preserve">                           T(°C)   + </t>
  </si>
  <si>
    <t>K</t>
  </si>
  <si>
    <r>
      <t xml:space="preserve">                    km</t>
    </r>
    <r>
      <rPr>
        <vertAlign val="superscript"/>
        <sz val="12"/>
        <color theme="1"/>
        <rFont val="Calibri"/>
        <family val="2"/>
      </rPr>
      <t>2</t>
    </r>
    <r>
      <rPr>
        <sz val="12"/>
        <color theme="1"/>
        <rFont val="Calibri"/>
        <family val="2"/>
      </rPr>
      <t xml:space="preserve">                =</t>
    </r>
  </si>
  <si>
    <r>
      <t>m</t>
    </r>
    <r>
      <rPr>
        <vertAlign val="superscript"/>
        <sz val="11"/>
        <color theme="1"/>
        <rFont val="Aptos Narrow"/>
        <family val="2"/>
        <scheme val="minor"/>
      </rPr>
      <t>2</t>
    </r>
  </si>
  <si>
    <t xml:space="preserve">                    psi                 =</t>
  </si>
  <si>
    <t>Mpa</t>
  </si>
  <si>
    <t xml:space="preserve">                 </t>
  </si>
  <si>
    <t xml:space="preserve">Z </t>
  </si>
  <si>
    <t xml:space="preserve"> =</t>
  </si>
  <si>
    <t>R</t>
  </si>
  <si>
    <t>J/(mol.K) =</t>
  </si>
  <si>
    <t>J/(kg.K) =</t>
  </si>
  <si>
    <r>
      <t>M</t>
    </r>
    <r>
      <rPr>
        <vertAlign val="subscript"/>
        <sz val="11"/>
        <color theme="1"/>
        <rFont val="Aptos Narrow"/>
        <family val="2"/>
        <scheme val="minor"/>
      </rPr>
      <t>H2</t>
    </r>
  </si>
  <si>
    <t>kg/mol</t>
  </si>
  <si>
    <t>Example</t>
  </si>
  <si>
    <t>Aroona 002 Well</t>
  </si>
  <si>
    <t>Alwin 08 Well</t>
  </si>
  <si>
    <t>BigLake 149</t>
  </si>
  <si>
    <t>Area, A</t>
  </si>
  <si>
    <t>km2 =</t>
  </si>
  <si>
    <r>
      <t>m</t>
    </r>
    <r>
      <rPr>
        <b/>
        <vertAlign val="superscript"/>
        <sz val="11"/>
        <color theme="1"/>
        <rFont val="Aptos Narrow"/>
        <family val="2"/>
        <scheme val="minor"/>
      </rPr>
      <t>2</t>
    </r>
  </si>
  <si>
    <t>Net Thickness, h</t>
  </si>
  <si>
    <t>m</t>
  </si>
  <si>
    <t>Porosity, ϕ</t>
  </si>
  <si>
    <t>SWT (gas reserviors)</t>
  </si>
  <si>
    <t>Sg =</t>
  </si>
  <si>
    <t>1 - SWT</t>
  </si>
  <si>
    <t>Sg</t>
  </si>
  <si>
    <t>tonnes</t>
  </si>
  <si>
    <t>Mass of Hydrogen stored at different pressure and temperature</t>
  </si>
  <si>
    <t>Reservior Pressure</t>
  </si>
  <si>
    <t>psi =</t>
  </si>
  <si>
    <t>pa =</t>
  </si>
  <si>
    <t>Pressure (Pa)</t>
  </si>
  <si>
    <t>Temperature</t>
  </si>
  <si>
    <t>°C =</t>
  </si>
  <si>
    <r>
      <t>Temperature (</t>
    </r>
    <r>
      <rPr>
        <b/>
        <vertAlign val="superscript"/>
        <sz val="10"/>
        <rFont val="Arial"/>
        <family val="2"/>
      </rPr>
      <t>o</t>
    </r>
    <r>
      <rPr>
        <b/>
        <sz val="10"/>
        <rFont val="Arial"/>
        <family val="2"/>
      </rPr>
      <t>K)</t>
    </r>
  </si>
  <si>
    <t>PV</t>
  </si>
  <si>
    <r>
      <t>m</t>
    </r>
    <r>
      <rPr>
        <b/>
        <vertAlign val="superscript"/>
        <sz val="11"/>
        <color theme="1"/>
        <rFont val="Aptos Narrow"/>
        <family val="2"/>
        <scheme val="minor"/>
      </rPr>
      <t>3</t>
    </r>
  </si>
  <si>
    <r>
      <t>Mass of Hydrogen, M</t>
    </r>
    <r>
      <rPr>
        <b/>
        <vertAlign val="subscript"/>
        <sz val="11"/>
        <color theme="1"/>
        <rFont val="Aptos Narrow"/>
        <family val="2"/>
        <scheme val="minor"/>
      </rPr>
      <t>H2</t>
    </r>
  </si>
  <si>
    <t>kg =</t>
  </si>
  <si>
    <t>million tonnes</t>
  </si>
  <si>
    <t>Pressure (Mpa)</t>
  </si>
  <si>
    <t>Hydrogen Compressibility (Z)</t>
  </si>
  <si>
    <t>https://chatgpt.com/c/697cb45a-2c20-8324-8efe-de422cf61d47</t>
  </si>
  <si>
    <t xml:space="preserve">Source: </t>
  </si>
  <si>
    <t>https://chatgpt.com/c/69784734-2440-8398-bf35-647263d84abd</t>
  </si>
  <si>
    <t>psi</t>
  </si>
  <si>
    <t>kPa</t>
  </si>
  <si>
    <t>J/(kg·K) or</t>
  </si>
  <si>
    <t>J/(mol.K)</t>
  </si>
  <si>
    <t>T (K)</t>
  </si>
  <si>
    <t xml:space="preserve">to </t>
  </si>
  <si>
    <t>°K</t>
  </si>
  <si>
    <t>ρ</t>
  </si>
  <si>
    <t>kg/m³</t>
  </si>
  <si>
    <t xml:space="preserve">Liquid hydrogen density, LH2 (ρ)  at −253°C @ 1atm or </t>
  </si>
  <si>
    <r>
      <t>ρH</t>
    </r>
    <r>
      <rPr>
        <vertAlign val="subscript"/>
        <sz val="11"/>
        <color theme="1"/>
        <rFont val="Aptos Narrow"/>
        <family val="2"/>
        <scheme val="minor"/>
      </rPr>
      <t>2</t>
    </r>
  </si>
  <si>
    <r>
      <t>kg/m</t>
    </r>
    <r>
      <rPr>
        <vertAlign val="superscript"/>
        <sz val="11"/>
        <color theme="1"/>
        <rFont val="Aptos Narrow"/>
        <family val="2"/>
        <scheme val="minor"/>
      </rPr>
      <t>3</t>
    </r>
  </si>
  <si>
    <t>At STP (0 °C, 1 atm)</t>
  </si>
  <si>
    <r>
      <t>ρ</t>
    </r>
    <r>
      <rPr>
        <vertAlign val="subscript"/>
        <sz val="11"/>
        <color theme="1"/>
        <rFont val="Aptos Narrow"/>
        <family val="2"/>
        <scheme val="minor"/>
      </rPr>
      <t>1</t>
    </r>
  </si>
  <si>
    <r>
      <t>At NTP</t>
    </r>
    <r>
      <rPr>
        <sz val="11"/>
        <color theme="1"/>
        <rFont val="Aptos Narrow"/>
        <family val="2"/>
        <scheme val="minor"/>
      </rPr>
      <t xml:space="preserve"> </t>
    </r>
  </si>
  <si>
    <t>°C,   1 atm (Ideal gas at NTP)</t>
  </si>
  <si>
    <r>
      <t>Z</t>
    </r>
    <r>
      <rPr>
        <vertAlign val="subscript"/>
        <sz val="11"/>
        <color theme="1"/>
        <rFont val="Aptos Narrow"/>
        <family val="2"/>
        <scheme val="minor"/>
      </rPr>
      <t>1</t>
    </r>
  </si>
  <si>
    <t>(Ideal Gas Law)</t>
  </si>
  <si>
    <r>
      <t>T</t>
    </r>
    <r>
      <rPr>
        <vertAlign val="subscript"/>
        <sz val="11"/>
        <color theme="1"/>
        <rFont val="Aptos Narrow"/>
        <family val="2"/>
        <scheme val="minor"/>
      </rPr>
      <t>1</t>
    </r>
  </si>
  <si>
    <t>P (1 atm)</t>
  </si>
  <si>
    <t>Pa</t>
  </si>
  <si>
    <r>
      <t>ρ</t>
    </r>
    <r>
      <rPr>
        <vertAlign val="subscript"/>
        <sz val="11"/>
        <color theme="1"/>
        <rFont val="Aptos Narrow"/>
        <family val="2"/>
        <scheme val="minor"/>
      </rPr>
      <t>ideal</t>
    </r>
  </si>
  <si>
    <r>
      <t>4 Mpa @ 100</t>
    </r>
    <r>
      <rPr>
        <sz val="11"/>
        <color theme="1"/>
        <rFont val="Aptos Narrow"/>
        <family val="2"/>
      </rPr>
      <t>°C</t>
    </r>
  </si>
  <si>
    <r>
      <t>4 Mpa @ 240</t>
    </r>
    <r>
      <rPr>
        <sz val="11"/>
        <color theme="1"/>
        <rFont val="Aptos Narrow"/>
        <family val="2"/>
      </rPr>
      <t>°C</t>
    </r>
  </si>
  <si>
    <r>
      <t>48.26 Mpa @ 100</t>
    </r>
    <r>
      <rPr>
        <sz val="11"/>
        <color theme="1"/>
        <rFont val="Aptos Narrow"/>
        <family val="2"/>
      </rPr>
      <t>°C</t>
    </r>
  </si>
  <si>
    <r>
      <t>48.26 Mpa @ 240</t>
    </r>
    <r>
      <rPr>
        <sz val="11"/>
        <color theme="1"/>
        <rFont val="Aptos Narrow"/>
        <family val="2"/>
      </rPr>
      <t>°C</t>
    </r>
  </si>
  <si>
    <t>https://chatgpt.com/c/697dc7cc-c2cc-8324-8e98-6ba023bc90d6</t>
  </si>
  <si>
    <t>Average reservoir pressure near Moomba (depleted fields)</t>
  </si>
  <si>
    <t>kpa</t>
  </si>
  <si>
    <t>Deep basin context</t>
  </si>
  <si>
    <t>Reservoir Temperature Range</t>
  </si>
  <si>
    <t>°C        to</t>
  </si>
  <si>
    <t xml:space="preserve">°C </t>
  </si>
  <si>
    <t>Range</t>
  </si>
  <si>
    <t>Parametres</t>
  </si>
  <si>
    <t>Low</t>
  </si>
  <si>
    <t>High (Deep basins)</t>
  </si>
  <si>
    <t>Average Pressure (Mpa)</t>
  </si>
  <si>
    <t>Average Temperature</t>
  </si>
  <si>
    <r>
      <t>ρ</t>
    </r>
    <r>
      <rPr>
        <b/>
        <vertAlign val="subscript"/>
        <sz val="10"/>
        <rFont val="Arial"/>
        <family val="2"/>
      </rPr>
      <t>ideal</t>
    </r>
    <r>
      <rPr>
        <b/>
        <sz val="10"/>
        <rFont val="Arial"/>
        <family val="2"/>
      </rPr>
      <t xml:space="preserve"> (kg/m</t>
    </r>
    <r>
      <rPr>
        <b/>
        <vertAlign val="superscript"/>
        <sz val="10"/>
        <rFont val="Arial"/>
        <family val="2"/>
      </rPr>
      <t>3</t>
    </r>
    <r>
      <rPr>
        <b/>
        <sz val="10"/>
        <rFont val="Arial"/>
        <family val="2"/>
      </rPr>
      <t>) @ Temperatures</t>
    </r>
  </si>
  <si>
    <t>100°C</t>
  </si>
  <si>
    <t>240°C</t>
  </si>
  <si>
    <r>
      <t>ρ</t>
    </r>
    <r>
      <rPr>
        <b/>
        <vertAlign val="subscript"/>
        <sz val="11"/>
        <color theme="1"/>
        <rFont val="Aptos Narrow"/>
        <family val="2"/>
        <scheme val="minor"/>
      </rPr>
      <t>ideal</t>
    </r>
    <r>
      <rPr>
        <b/>
        <sz val="11"/>
        <color theme="1"/>
        <rFont val="Aptos Narrow"/>
        <family val="2"/>
        <scheme val="minor"/>
      </rPr>
      <t xml:space="preserve"> </t>
    </r>
    <r>
      <rPr>
        <b/>
        <sz val="10"/>
        <color theme="1"/>
        <rFont val="Aptos Narrow"/>
        <family val="2"/>
        <scheme val="minor"/>
      </rPr>
      <t>(kg/m³)</t>
    </r>
  </si>
  <si>
    <t>Z range</t>
  </si>
  <si>
    <t>Corrected density, ρ (kg/m³)</t>
  </si>
  <si>
    <t>High</t>
  </si>
  <si>
    <t>Final band @ 4 MPa:</t>
  </si>
  <si>
    <t>to</t>
  </si>
  <si>
    <r>
      <t>ρ</t>
    </r>
    <r>
      <rPr>
        <b/>
        <vertAlign val="subscript"/>
        <sz val="11"/>
        <color theme="1"/>
        <rFont val="Aptos Narrow"/>
        <family val="2"/>
        <scheme val="minor"/>
      </rPr>
      <t>ideal</t>
    </r>
    <r>
      <rPr>
        <b/>
        <sz val="11"/>
        <color theme="1"/>
        <rFont val="Aptos Narrow"/>
        <family val="2"/>
        <scheme val="minor"/>
      </rPr>
      <t xml:space="preserve"> (kg/m³)</t>
    </r>
  </si>
  <si>
    <t>Final band @ 48 MPa:</t>
  </si>
  <si>
    <t>Overall corrected density envelope Across 4–48 MPa and 100–240 °C:</t>
  </si>
  <si>
    <t>Aroona 2 Well</t>
  </si>
  <si>
    <r>
      <t>m</t>
    </r>
    <r>
      <rPr>
        <vertAlign val="superscript"/>
        <sz val="10"/>
        <rFont val="Arial"/>
        <family val="2"/>
      </rPr>
      <t>3</t>
    </r>
  </si>
  <si>
    <t>Mass</t>
  </si>
  <si>
    <t>kg</t>
  </si>
  <si>
    <t>Alwyne 8 Well</t>
  </si>
  <si>
    <t>Storage Capacity (tonnes)</t>
  </si>
  <si>
    <t>Well Name</t>
  </si>
  <si>
    <t>SHIP CARRIER DATA</t>
  </si>
  <si>
    <t>HYDROGEN DATA</t>
  </si>
  <si>
    <r>
      <t>Compressed gas</t>
    </r>
    <r>
      <rPr>
        <sz val="11"/>
        <color theme="1"/>
        <rFont val="Aptos Narrow"/>
        <family val="2"/>
        <scheme val="minor"/>
      </rPr>
      <t xml:space="preserve"> or </t>
    </r>
    <r>
      <rPr>
        <b/>
        <sz val="11"/>
        <color theme="1"/>
        <rFont val="Aptos Narrow"/>
        <family val="2"/>
        <scheme val="minor"/>
      </rPr>
      <t>liquid hydrogen (LH₂)</t>
    </r>
  </si>
  <si>
    <t>Form</t>
  </si>
  <si>
    <t>Typical Storage</t>
  </si>
  <si>
    <t>Impact on Loading</t>
  </si>
  <si>
    <t>Compressed Gas</t>
  </si>
  <si>
    <t>350–700 bar</t>
  </si>
  <si>
    <t>Slower due to pressure-limited pumping, often small quantities per loading line.</t>
  </si>
  <si>
    <t>Liquid H₂</t>
  </si>
  <si>
    <t>−253°C</t>
  </si>
  <si>
    <t>Faster volumetric transfer, but requires cryogenic pumps and careful boil-off management.</t>
  </si>
  <si>
    <t>Loading Rate</t>
  </si>
  <si>
    <t>Liquid hydrogen loading rates</t>
  </si>
  <si>
    <r>
      <t>Cryogenic LH₂ pumps</t>
    </r>
    <r>
      <rPr>
        <sz val="11"/>
        <color theme="1"/>
        <rFont val="Aptos Narrow"/>
        <family val="2"/>
        <scheme val="minor"/>
      </rPr>
      <t xml:space="preserve">: </t>
    </r>
  </si>
  <si>
    <t xml:space="preserve">300–600 m³/h </t>
  </si>
  <si>
    <t>depending on port facility and ship pump acceptance</t>
  </si>
  <si>
    <r>
      <t>Compressed gaseous H₂ is much slower because pipeline flow is limited and pressures are high—</t>
    </r>
    <r>
      <rPr>
        <b/>
        <sz val="11"/>
        <color theme="1"/>
        <rFont val="Aptos Narrow"/>
        <family val="2"/>
        <scheme val="minor"/>
      </rPr>
      <t>can take multiple days</t>
    </r>
    <r>
      <rPr>
        <sz val="11"/>
        <color theme="1"/>
        <rFont val="Aptos Narrow"/>
        <family val="2"/>
        <scheme val="minor"/>
      </rPr>
      <t xml:space="preserve"> for large volumes.</t>
    </r>
  </si>
  <si>
    <t>Other Time Factors</t>
  </si>
  <si>
    <r>
      <t>Safety checks &amp; pre-cooling:</t>
    </r>
    <r>
      <rPr>
        <sz val="11"/>
        <color theme="1"/>
        <rFont val="Aptos Narrow"/>
        <family val="2"/>
        <scheme val="minor"/>
      </rPr>
      <t xml:space="preserve"> 2–4 hours</t>
    </r>
  </si>
  <si>
    <r>
      <t>Connection &amp; disconnection:</t>
    </r>
    <r>
      <rPr>
        <sz val="11"/>
        <color theme="1"/>
        <rFont val="Aptos Narrow"/>
        <family val="2"/>
        <scheme val="minor"/>
      </rPr>
      <t xml:space="preserve"> 1–2 hours</t>
    </r>
  </si>
  <si>
    <r>
      <t>Boil-off management &amp; tank pressurization:</t>
    </r>
    <r>
      <rPr>
        <sz val="11"/>
        <color theme="1"/>
        <rFont val="Aptos Narrow"/>
        <family val="2"/>
        <scheme val="minor"/>
      </rPr>
      <t xml:space="preserve"> 1–3 hours</t>
    </r>
  </si>
  <si>
    <r>
      <t xml:space="preserve">So, total </t>
    </r>
    <r>
      <rPr>
        <b/>
        <sz val="11"/>
        <color theme="1"/>
        <rFont val="Aptos Narrow"/>
        <family val="2"/>
        <scheme val="minor"/>
      </rPr>
      <t>turnaround</t>
    </r>
    <r>
      <rPr>
        <sz val="11"/>
        <color theme="1"/>
        <rFont val="Aptos Narrow"/>
        <family val="2"/>
        <scheme val="minor"/>
      </rPr>
      <t xml:space="preserve"> for a medium LH₂ carrier: </t>
    </r>
    <r>
      <rPr>
        <b/>
        <sz val="11"/>
        <color theme="1"/>
        <rFont val="Aptos Narrow"/>
        <family val="2"/>
        <scheme val="minor"/>
      </rPr>
      <t>~28–35 hours</t>
    </r>
    <r>
      <rPr>
        <sz val="11"/>
        <color theme="1"/>
        <rFont val="Aptos Narrow"/>
        <family val="2"/>
        <scheme val="minor"/>
      </rPr>
      <t xml:space="preserve">, roughly </t>
    </r>
    <r>
      <rPr>
        <b/>
        <sz val="11"/>
        <color theme="1"/>
        <rFont val="Aptos Narrow"/>
        <family val="2"/>
        <scheme val="minor"/>
      </rPr>
      <t>1–1.5 days</t>
    </r>
    <r>
      <rPr>
        <sz val="11"/>
        <color theme="1"/>
        <rFont val="Aptos Narrow"/>
        <family val="2"/>
        <scheme val="minor"/>
      </rPr>
      <t>.</t>
    </r>
  </si>
  <si>
    <r>
      <t xml:space="preserve">For very large carriers (40,000–50,000 m³), </t>
    </r>
    <r>
      <rPr>
        <b/>
        <sz val="11"/>
        <color theme="1"/>
        <rFont val="Aptos Narrow"/>
        <family val="2"/>
        <scheme val="minor"/>
      </rPr>
      <t>2–3 days</t>
    </r>
    <r>
      <rPr>
        <sz val="11"/>
        <color theme="1"/>
        <rFont val="Aptos Narrow"/>
        <family val="2"/>
        <scheme val="minor"/>
      </rPr>
      <t xml:space="preserve"> is more realistic.</t>
    </r>
  </si>
  <si>
    <t>References / Real-World Examples</t>
  </si>
  <si>
    <r>
      <t>JGC &amp; Kawasaki Heavy Industries LH₂ pilot exports (Japan → Asia):</t>
    </r>
    <r>
      <rPr>
        <sz val="11"/>
        <color theme="1"/>
        <rFont val="Aptos Narrow"/>
        <family val="2"/>
        <scheme val="minor"/>
      </rPr>
      <t xml:space="preserve"> ~24–30 hours for 1,250 m³ prototype LH₂ ship.</t>
    </r>
  </si>
  <si>
    <r>
      <t xml:space="preserve">Hydrogen Energy Supply Chain (HESC) project in Australia → Japan): </t>
    </r>
    <r>
      <rPr>
        <sz val="11"/>
        <color theme="1"/>
        <rFont val="Aptos Narrow"/>
        <family val="2"/>
        <scheme val="minor"/>
      </rPr>
      <t>~1,250 m³ LH₂ ship. Total loading, including safety checks: ~1 day.</t>
    </r>
  </si>
  <si>
    <t>Ship Type</t>
  </si>
  <si>
    <t>Volume</t>
  </si>
  <si>
    <t>Total Turnaround</t>
  </si>
  <si>
    <t>Ship Sizes</t>
  </si>
  <si>
    <r>
      <t>Volume m</t>
    </r>
    <r>
      <rPr>
        <b/>
        <vertAlign val="superscript"/>
        <sz val="11"/>
        <color theme="1"/>
        <rFont val="Aptos Narrow"/>
        <family val="2"/>
        <scheme val="minor"/>
      </rPr>
      <t>3</t>
    </r>
  </si>
  <si>
    <t>Small LH₂</t>
  </si>
  <si>
    <t>1,250 m³</t>
  </si>
  <si>
    <t>300–400 m³/h</t>
  </si>
  <si>
    <t>1 day</t>
  </si>
  <si>
    <t>Medium LH₂</t>
  </si>
  <si>
    <t>10,000 m³</t>
  </si>
  <si>
    <t>400 m³/h</t>
  </si>
  <si>
    <t>1–1.5 days</t>
  </si>
  <si>
    <t xml:space="preserve">Small LH₂ carriers </t>
  </si>
  <si>
    <t>Large LH₂</t>
  </si>
  <si>
    <t>40,000 m³</t>
  </si>
  <si>
    <t>600 m³/h</t>
  </si>
  <si>
    <t>2–3 days</t>
  </si>
  <si>
    <t>Medium LH₂ carriers</t>
  </si>
  <si>
    <t>Compressed H₂ gas</t>
  </si>
  <si>
    <t>Varies</t>
  </si>
  <si>
    <t>&lt;100 m³/h</t>
  </si>
  <si>
    <t>Multiple days</t>
  </si>
  <si>
    <t xml:space="preserve">Large future carriers (under development) </t>
  </si>
  <si>
    <t>Step 1: LH₂ Density</t>
  </si>
  <si>
    <r>
      <t>Liquid hydrogen density (ρ)</t>
    </r>
    <r>
      <rPr>
        <sz val="11"/>
        <color theme="1"/>
        <rFont val="Aptos Narrow"/>
        <family val="2"/>
        <scheme val="minor"/>
      </rPr>
      <t xml:space="preserve"> ≈ </t>
    </r>
    <r>
      <rPr>
        <b/>
        <sz val="11"/>
        <color theme="1"/>
        <rFont val="Aptos Narrow"/>
        <family val="2"/>
        <scheme val="minor"/>
      </rPr>
      <t>70.8 kg/m³</t>
    </r>
    <r>
      <rPr>
        <sz val="11"/>
        <color theme="1"/>
        <rFont val="Aptos Narrow"/>
        <family val="2"/>
        <scheme val="minor"/>
      </rPr>
      <t xml:space="preserve"> at −253°C.</t>
    </r>
  </si>
  <si>
    <t>Step 2: Mass = Volume × Density</t>
  </si>
  <si>
    <t>1. Small LH₂ carrier (1,500–3,000 m³)</t>
  </si>
  <si>
    <t>Medium LH₂ carrier (10,000–20,000 m³)</t>
  </si>
  <si>
    <t>3. Large LH₂ carrier (40,000–50,000 m³)</t>
  </si>
  <si>
    <t>Lower end: 1,500 m³×70.8 kg/m³=106,200 kg≈106 t</t>
  </si>
  <si>
    <t>Lower end: 10,000×70.8=708,000 kg≈708 t</t>
  </si>
  <si>
    <t>Lower end: 40,000×70.8=2,832,000 kg≈2,832 t</t>
  </si>
  <si>
    <t>Upper end: 3,000 m³×70.8 kg/m³=212,400 kg≈212 t</t>
  </si>
  <si>
    <t>Upper end: 20,000×70.8=1,416,000 kg≈1,416 t</t>
  </si>
  <si>
    <t>Upper end: 50,000×70.8=3,540,000 kg≈3,540 t</t>
  </si>
  <si>
    <r>
      <t xml:space="preserve">✅ </t>
    </r>
    <r>
      <rPr>
        <b/>
        <sz val="11"/>
        <color theme="1"/>
        <rFont val="Aptos Narrow"/>
        <family val="2"/>
        <scheme val="minor"/>
      </rPr>
      <t>Small LH₂ carrier:</t>
    </r>
    <r>
      <rPr>
        <sz val="11"/>
        <color theme="1"/>
        <rFont val="Aptos Narrow"/>
        <family val="2"/>
        <scheme val="minor"/>
      </rPr>
      <t xml:space="preserve"> ~106–212 t H₂</t>
    </r>
  </si>
  <si>
    <r>
      <t xml:space="preserve">✅ </t>
    </r>
    <r>
      <rPr>
        <b/>
        <sz val="11"/>
        <color theme="1"/>
        <rFont val="Aptos Narrow"/>
        <family val="2"/>
        <scheme val="minor"/>
      </rPr>
      <t>Medium LH₂ carrier:</t>
    </r>
    <r>
      <rPr>
        <sz val="11"/>
        <color theme="1"/>
        <rFont val="Aptos Narrow"/>
        <family val="2"/>
        <scheme val="minor"/>
      </rPr>
      <t xml:space="preserve"> ~708–1,416 t H₂</t>
    </r>
  </si>
  <si>
    <r>
      <t xml:space="preserve">✅ </t>
    </r>
    <r>
      <rPr>
        <b/>
        <sz val="11"/>
        <color theme="1"/>
        <rFont val="Aptos Narrow"/>
        <family val="2"/>
        <scheme val="minor"/>
      </rPr>
      <t>Large LH₂ carrier:</t>
    </r>
    <r>
      <rPr>
        <sz val="11"/>
        <color theme="1"/>
        <rFont val="Aptos Narrow"/>
        <family val="2"/>
        <scheme val="minor"/>
      </rPr>
      <t xml:space="preserve"> ~2,832–3,540 t H₂</t>
    </r>
  </si>
  <si>
    <t>Step 3: Quick Summary Table</t>
  </si>
  <si>
    <t>Carrier Size</t>
  </si>
  <si>
    <t>Volume (m³)</t>
  </si>
  <si>
    <t>Mass of H₂ (t)</t>
  </si>
  <si>
    <t>Small</t>
  </si>
  <si>
    <t>1,500–3,000</t>
  </si>
  <si>
    <t>106–212</t>
  </si>
  <si>
    <t>Medium</t>
  </si>
  <si>
    <t>10,000–20,000</t>
  </si>
  <si>
    <t>708–1,416</t>
  </si>
  <si>
    <t>Large</t>
  </si>
  <si>
    <t>40,000–50,000</t>
  </si>
  <si>
    <t>2,832–3,540</t>
  </si>
  <si>
    <t>References</t>
  </si>
  <si>
    <t>Source</t>
  </si>
  <si>
    <t>https://chatgpt.com/c/6972fc66-4688-8322-b7c4-9a397a140a71</t>
  </si>
  <si>
    <t>SHIP CAPACITY, LOADING TIME, LOADING RATE, ELECTROLYSER CAPACITY MODELLING</t>
  </si>
  <si>
    <t>Calculation Equtions</t>
  </si>
  <si>
    <t>Mass of Hydrogen</t>
  </si>
  <si>
    <t>Loading Time</t>
  </si>
  <si>
    <t>Ship Loading Mass Rate</t>
  </si>
  <si>
    <t>DATA</t>
  </si>
  <si>
    <t>LH2 Pump Loading</t>
  </si>
  <si>
    <t>Loading Rate Range</t>
  </si>
  <si>
    <t>Liquid hydrogen density, LH2 (ρ)  at −253°C.</t>
  </si>
  <si>
    <t>Electrolyser specific energy</t>
  </si>
  <si>
    <t xml:space="preserve">kg/m³ </t>
  </si>
  <si>
    <t>Modern PEM / alkaline systems:</t>
  </si>
  <si>
    <t>50-55 kWh/kg</t>
  </si>
  <si>
    <t>Pump Rate (m3/hr</t>
  </si>
  <si>
    <t>kWh/kg</t>
  </si>
  <si>
    <t>Loading Mass Rate (t/hr)</t>
  </si>
  <si>
    <t>Loading Mass Rate (t/day)</t>
  </si>
  <si>
    <t>Expected Ship Capacity</t>
  </si>
  <si>
    <t>Ship Type , Ship Volume, Hydrogen Mass, Pumping rate, Loading Time</t>
  </si>
  <si>
    <t xml:space="preserve">Ship Type </t>
  </si>
  <si>
    <r>
      <t>Ship Volume (m</t>
    </r>
    <r>
      <rPr>
        <b/>
        <vertAlign val="superscript"/>
        <sz val="11"/>
        <color theme="1"/>
        <rFont val="Aptos Narrow"/>
        <family val="2"/>
        <scheme val="minor"/>
      </rPr>
      <t>3</t>
    </r>
    <r>
      <rPr>
        <b/>
        <sz val="11"/>
        <color theme="1"/>
        <rFont val="Aptos Narrow"/>
        <family val="2"/>
        <scheme val="minor"/>
      </rPr>
      <t>)</t>
    </r>
  </si>
  <si>
    <r>
      <t>Required Mass of H</t>
    </r>
    <r>
      <rPr>
        <b/>
        <vertAlign val="subscript"/>
        <sz val="11"/>
        <color theme="1"/>
        <rFont val="Aptos Narrow"/>
        <family val="2"/>
        <scheme val="minor"/>
      </rPr>
      <t>2</t>
    </r>
    <r>
      <rPr>
        <b/>
        <sz val="11"/>
        <color theme="1"/>
        <rFont val="Aptos Narrow"/>
        <family val="2"/>
        <scheme val="minor"/>
      </rPr>
      <t xml:space="preserve"> for Each Ship (tonnes)</t>
    </r>
  </si>
  <si>
    <t>Pumping Rate</t>
  </si>
  <si>
    <r>
      <t>300m</t>
    </r>
    <r>
      <rPr>
        <b/>
        <vertAlign val="superscript"/>
        <sz val="11"/>
        <color theme="1"/>
        <rFont val="Aptos Narrow"/>
        <family val="2"/>
        <scheme val="minor"/>
      </rPr>
      <t>3</t>
    </r>
    <r>
      <rPr>
        <b/>
        <sz val="11"/>
        <color theme="1"/>
        <rFont val="Aptos Narrow"/>
        <family val="2"/>
        <scheme val="minor"/>
      </rPr>
      <t>/hr</t>
    </r>
  </si>
  <si>
    <r>
      <t>600m</t>
    </r>
    <r>
      <rPr>
        <b/>
        <vertAlign val="superscript"/>
        <sz val="11"/>
        <color theme="1"/>
        <rFont val="Aptos Narrow"/>
        <family val="2"/>
        <scheme val="minor"/>
      </rPr>
      <t>3</t>
    </r>
    <r>
      <rPr>
        <b/>
        <sz val="11"/>
        <color theme="1"/>
        <rFont val="Aptos Narrow"/>
        <family val="2"/>
        <scheme val="minor"/>
      </rPr>
      <t>/hr</t>
    </r>
  </si>
  <si>
    <t>300m3/hr</t>
  </si>
  <si>
    <t xml:space="preserve">Loading Time (hrs)  </t>
  </si>
  <si>
    <t xml:space="preserve">Loading Time (hrs) </t>
  </si>
  <si>
    <t xml:space="preserve">Loading Time (days) </t>
  </si>
  <si>
    <t xml:space="preserve">Ship Loading Capacity based on Loading Time </t>
  </si>
  <si>
    <t>Parameters</t>
  </si>
  <si>
    <r>
      <t>1500m</t>
    </r>
    <r>
      <rPr>
        <b/>
        <vertAlign val="superscript"/>
        <sz val="11"/>
        <color theme="1"/>
        <rFont val="Aptos Narrow"/>
        <family val="2"/>
        <scheme val="minor"/>
      </rPr>
      <t>3</t>
    </r>
  </si>
  <si>
    <r>
      <t>3000m</t>
    </r>
    <r>
      <rPr>
        <b/>
        <vertAlign val="superscript"/>
        <sz val="11"/>
        <color theme="1"/>
        <rFont val="Aptos Narrow"/>
        <family val="2"/>
        <scheme val="minor"/>
      </rPr>
      <t>3</t>
    </r>
  </si>
  <si>
    <r>
      <t>10,000m</t>
    </r>
    <r>
      <rPr>
        <b/>
        <vertAlign val="superscript"/>
        <sz val="11"/>
        <color theme="1"/>
        <rFont val="Aptos Narrow"/>
        <family val="2"/>
        <scheme val="minor"/>
      </rPr>
      <t>3</t>
    </r>
  </si>
  <si>
    <r>
      <t>20,000m</t>
    </r>
    <r>
      <rPr>
        <b/>
        <vertAlign val="superscript"/>
        <sz val="11"/>
        <color theme="1"/>
        <rFont val="Aptos Narrow"/>
        <family val="2"/>
        <scheme val="minor"/>
      </rPr>
      <t>3</t>
    </r>
  </si>
  <si>
    <r>
      <t>40,000m</t>
    </r>
    <r>
      <rPr>
        <b/>
        <vertAlign val="superscript"/>
        <sz val="11"/>
        <color theme="1"/>
        <rFont val="Aptos Narrow"/>
        <family val="2"/>
        <scheme val="minor"/>
      </rPr>
      <t>3</t>
    </r>
  </si>
  <si>
    <r>
      <t>50,000m</t>
    </r>
    <r>
      <rPr>
        <b/>
        <vertAlign val="superscript"/>
        <sz val="11"/>
        <color theme="1"/>
        <rFont val="Aptos Narrow"/>
        <family val="2"/>
        <scheme val="minor"/>
      </rPr>
      <t>3</t>
    </r>
  </si>
  <si>
    <r>
      <t>300m</t>
    </r>
    <r>
      <rPr>
        <vertAlign val="superscript"/>
        <sz val="11"/>
        <color theme="1"/>
        <rFont val="Aptos Narrow"/>
        <family val="2"/>
        <scheme val="minor"/>
      </rPr>
      <t>3</t>
    </r>
    <r>
      <rPr>
        <sz val="11"/>
        <color theme="1"/>
        <rFont val="Aptos Narrow"/>
        <family val="2"/>
        <scheme val="minor"/>
      </rPr>
      <t>/hr</t>
    </r>
  </si>
  <si>
    <r>
      <t xml:space="preserve"> 600m</t>
    </r>
    <r>
      <rPr>
        <vertAlign val="superscript"/>
        <sz val="11"/>
        <color theme="1"/>
        <rFont val="Aptos Narrow"/>
        <family val="2"/>
        <scheme val="minor"/>
      </rPr>
      <t>3</t>
    </r>
    <r>
      <rPr>
        <sz val="11"/>
        <color theme="1"/>
        <rFont val="Aptos Narrow"/>
        <family val="2"/>
        <scheme val="minor"/>
      </rPr>
      <t>/hr</t>
    </r>
  </si>
  <si>
    <t>Ship Loading Capacity (tonnes/day)</t>
  </si>
  <si>
    <t>Ship Loading  Capacity Based on Electrolyser Production</t>
  </si>
  <si>
    <t>H₂ Cargo (t)</t>
  </si>
  <si>
    <t xml:space="preserve">Loading Rate (t/day) </t>
  </si>
  <si>
    <t>Loading Time (days)</t>
  </si>
  <si>
    <t>Max ship loading capacity (Low Range) (t/day)</t>
  </si>
  <si>
    <t>Max ship loading capacity (Low Range)  (t/day)</t>
  </si>
  <si>
    <t>Low Range Electorlyser Production (1.27GW)</t>
  </si>
  <si>
    <t>Production leftover (Low Range) (t/day)</t>
  </si>
  <si>
    <t>Production leftover (High Range) (t/day)</t>
  </si>
  <si>
    <t>Types</t>
  </si>
  <si>
    <t>High rate</t>
  </si>
  <si>
    <t>Medium rate</t>
  </si>
  <si>
    <t>Low rate</t>
  </si>
  <si>
    <t>High Range Electrolyser Production (2.57GW)</t>
  </si>
  <si>
    <t>ELECTROLYSER PRODUCTION</t>
  </si>
  <si>
    <t>Parameter</t>
  </si>
  <si>
    <t>LOW</t>
  </si>
  <si>
    <t>HIGH</t>
  </si>
  <si>
    <t>Electrolyser Capacity (GW)</t>
  </si>
  <si>
    <t>Leftover Hydrogen After Loading (Tonnes/day)</t>
  </si>
  <si>
    <r>
      <t>H</t>
    </r>
    <r>
      <rPr>
        <b/>
        <vertAlign val="subscript"/>
        <sz val="11"/>
        <color theme="1"/>
        <rFont val="Aptos Narrow"/>
        <family val="2"/>
        <scheme val="minor"/>
      </rPr>
      <t>2</t>
    </r>
    <r>
      <rPr>
        <b/>
        <sz val="11"/>
        <color theme="1"/>
        <rFont val="Aptos Narrow"/>
        <family val="2"/>
        <scheme val="minor"/>
      </rPr>
      <t xml:space="preserve"> Production (Tonnes/Day)</t>
    </r>
  </si>
  <si>
    <t>Leftover Hydrogen After Loading (kg/day)</t>
  </si>
  <si>
    <t>Production Cases</t>
  </si>
  <si>
    <t>Ship Size Parametres</t>
  </si>
  <si>
    <r>
      <t>Volume (m</t>
    </r>
    <r>
      <rPr>
        <b/>
        <vertAlign val="superscript"/>
        <sz val="11"/>
        <color theme="1"/>
        <rFont val="Aptos Narrow"/>
        <family val="2"/>
        <scheme val="minor"/>
      </rPr>
      <t>3</t>
    </r>
    <r>
      <rPr>
        <b/>
        <sz val="11"/>
        <color theme="1"/>
        <rFont val="Aptos Narrow"/>
        <family val="2"/>
        <scheme val="minor"/>
      </rPr>
      <t>)</t>
    </r>
  </si>
  <si>
    <r>
      <t>Production Case(t/hrs) @ 300m</t>
    </r>
    <r>
      <rPr>
        <b/>
        <vertAlign val="superscript"/>
        <sz val="11"/>
        <color theme="1"/>
        <rFont val="Aptos Narrow"/>
        <family val="2"/>
        <scheme val="minor"/>
      </rPr>
      <t>3</t>
    </r>
    <r>
      <rPr>
        <b/>
        <sz val="11"/>
        <color theme="1"/>
        <rFont val="Aptos Narrow"/>
        <family val="2"/>
        <scheme val="minor"/>
      </rPr>
      <t>/hr</t>
    </r>
  </si>
  <si>
    <r>
      <t>Production Case(t/hrs) @ 600m</t>
    </r>
    <r>
      <rPr>
        <b/>
        <vertAlign val="superscript"/>
        <sz val="11"/>
        <color theme="1"/>
        <rFont val="Aptos Narrow"/>
        <family val="2"/>
        <scheme val="minor"/>
      </rPr>
      <t>3</t>
    </r>
    <r>
      <rPr>
        <b/>
        <sz val="11"/>
        <color theme="1"/>
        <rFont val="Aptos Narrow"/>
        <family val="2"/>
        <scheme val="minor"/>
      </rPr>
      <t>/hr</t>
    </r>
  </si>
  <si>
    <t>Min</t>
  </si>
  <si>
    <t>Max</t>
  </si>
  <si>
    <t>Minimum production case</t>
  </si>
  <si>
    <t>t/hr</t>
  </si>
  <si>
    <t>Large ship, slow turnaround</t>
  </si>
  <si>
    <t>Maximum production case</t>
  </si>
  <si>
    <t>Small Ship (Fast Turnaround)</t>
  </si>
  <si>
    <r>
      <t xml:space="preserve">These two cases </t>
    </r>
    <r>
      <rPr>
        <b/>
        <sz val="11"/>
        <color theme="1"/>
        <rFont val="Aptos Narrow"/>
        <family val="2"/>
        <scheme val="minor"/>
      </rPr>
      <t>define the envelope</t>
    </r>
    <r>
      <rPr>
        <sz val="11"/>
        <color theme="1"/>
        <rFont val="Aptos Narrow"/>
        <family val="2"/>
        <scheme val="minor"/>
      </rPr>
      <t xml:space="preserve"> of electrolyser demand.</t>
    </r>
  </si>
  <si>
    <t>Electrolyser Capacity</t>
  </si>
  <si>
    <r>
      <t>Loading (m</t>
    </r>
    <r>
      <rPr>
        <b/>
        <vertAlign val="superscript"/>
        <sz val="11"/>
        <color theme="1"/>
        <rFont val="Aptos Narrow"/>
        <family val="2"/>
        <scheme val="minor"/>
      </rPr>
      <t>3</t>
    </r>
    <r>
      <rPr>
        <b/>
        <sz val="11"/>
        <color theme="1"/>
        <rFont val="Aptos Narrow"/>
        <family val="2"/>
        <scheme val="minor"/>
      </rPr>
      <t>/hr)</t>
    </r>
  </si>
  <si>
    <r>
      <t>H</t>
    </r>
    <r>
      <rPr>
        <b/>
        <vertAlign val="subscript"/>
        <sz val="11"/>
        <color theme="1"/>
        <rFont val="Aptos Narrow"/>
        <family val="2"/>
        <scheme val="minor"/>
      </rPr>
      <t>2</t>
    </r>
    <r>
      <rPr>
        <b/>
        <sz val="11"/>
        <color theme="1"/>
        <rFont val="Aptos Narrow"/>
        <family val="2"/>
        <scheme val="minor"/>
      </rPr>
      <t xml:space="preserve"> Flow (t/hr)</t>
    </r>
  </si>
  <si>
    <t>Electrolyser (kW)</t>
  </si>
  <si>
    <t>Electrolyser (GW)</t>
  </si>
  <si>
    <t>Electrolyser (MW)</t>
  </si>
  <si>
    <t xml:space="preserve">Sources: </t>
  </si>
  <si>
    <t>Shipping</t>
  </si>
  <si>
    <t>https://chatgpt.com/c/6977207a-97c8-8321-b6ce-838cf8e94cc1</t>
  </si>
  <si>
    <t>Hydrogen Pipeline conversion cost</t>
  </si>
  <si>
    <t>https://chatgpt.com/c/6979b9da-ad68-8322-823b-f9d2786035ad</t>
  </si>
  <si>
    <t>Compression costs</t>
  </si>
  <si>
    <t>https://www.hydrogen.energy.gov/docs/hydrogenprogramlibraries/pdfs/9013_energy_requirements_for_hydrogen_gas_compression.pdf?utm_source=chatgpt.com</t>
  </si>
  <si>
    <t>COMPRESSION DATA &amp; COST ANALYSIS</t>
  </si>
  <si>
    <t>INPUT DATA USED IN CALCULATION</t>
  </si>
  <si>
    <t>bar  =</t>
  </si>
  <si>
    <t>Practical Operational Compression Input Data</t>
  </si>
  <si>
    <t>DOE Industry Data Input Data</t>
  </si>
  <si>
    <t>Theoretical Minimum Energy Input data</t>
  </si>
  <si>
    <t>Pressure (Bar)</t>
  </si>
  <si>
    <t>Energy (kWh per kg H₂)</t>
  </si>
  <si>
    <t>Cost (kWh per kg H₂</t>
  </si>
  <si>
    <t>Compressed Gas (Bar)</t>
  </si>
  <si>
    <t>Compression Ideal Range (Bar)</t>
  </si>
  <si>
    <t>Compressed Practical Data (Bar)</t>
  </si>
  <si>
    <r>
      <t>Compressed gas</t>
    </r>
    <r>
      <rPr>
        <sz val="11"/>
        <color theme="1"/>
        <rFont val="Aptos Narrow"/>
        <family val="2"/>
        <scheme val="minor"/>
      </rPr>
      <t xml:space="preserve"> or </t>
    </r>
    <r>
      <rPr>
        <b/>
        <sz val="11"/>
        <color theme="1"/>
        <rFont val="Aptos Narrow"/>
        <family val="2"/>
        <scheme val="minor"/>
      </rPr>
      <t>liquid hydrogen (LH₂) Input Data</t>
    </r>
  </si>
  <si>
    <t>Input Data</t>
  </si>
  <si>
    <t xml:space="preserve">Hydrogen LHV      ≈ </t>
  </si>
  <si>
    <t>MJ/kg</t>
  </si>
  <si>
    <t xml:space="preserve">Low </t>
  </si>
  <si>
    <t xml:space="preserve">TJ            = </t>
  </si>
  <si>
    <t>MJ</t>
  </si>
  <si>
    <t>PJ            =</t>
  </si>
  <si>
    <t>Liquid H₂ (°C)</t>
  </si>
  <si>
    <t>GJ            =</t>
  </si>
  <si>
    <t>Operation</t>
  </si>
  <si>
    <t>Approx. Compression Energy (kWh per kg H₂)</t>
  </si>
  <si>
    <t>Minimum thermodynamic (bar)</t>
  </si>
  <si>
    <t xml:space="preserve">Ideal, no losses </t>
  </si>
  <si>
    <t xml:space="preserve">Ideal, low estimate </t>
  </si>
  <si>
    <t>Practical industrial compression</t>
  </si>
  <si>
    <t xml:space="preserve">Depends on pressure &amp; efficiency </t>
  </si>
  <si>
    <t>Typical storage/industrial compression</t>
  </si>
  <si>
    <t>Multi-stage compressors, intercooling</t>
  </si>
  <si>
    <t>LITERATURE BASED UHS CAPACITY-AUSTRALIA</t>
  </si>
  <si>
    <t>Major underground natural gas storage facilities in Australia</t>
  </si>
  <si>
    <t>Underground natural gas storage facility</t>
  </si>
  <si>
    <t>Location</t>
  </si>
  <si>
    <t>Injection Capacity (TJ/d)</t>
  </si>
  <si>
    <t>Withdrawal Capacity (TJ/d)</t>
  </si>
  <si>
    <t>Total Capacity (PJ)</t>
  </si>
  <si>
    <t>Injection Capacity (Tonnes/day)</t>
  </si>
  <si>
    <t>Withdrawal Capacity (Tonnes/day)</t>
  </si>
  <si>
    <t>Total Capacity (Tonnes)</t>
  </si>
  <si>
    <t>Mondarra gas storage</t>
  </si>
  <si>
    <t>Western Australia</t>
  </si>
  <si>
    <t>Tubridgi gas storage</t>
  </si>
  <si>
    <t>Roma underground gas storage</t>
  </si>
  <si>
    <t>Queensland</t>
  </si>
  <si>
    <t>Silver Spring gas storage</t>
  </si>
  <si>
    <t>Iona gas storage</t>
  </si>
  <si>
    <t>Victoria</t>
  </si>
  <si>
    <t>Moomba</t>
  </si>
  <si>
    <t>South Australia</t>
  </si>
  <si>
    <t>Total</t>
  </si>
  <si>
    <t>COMPRESSION COST CALCULATIONS</t>
  </si>
  <si>
    <t>Compression Energy (kWh/kg)</t>
  </si>
  <si>
    <t>Opex</t>
  </si>
  <si>
    <t>of CAPEX</t>
  </si>
  <si>
    <t>Hydrogen Compression CAPEX and OPEX cost based on each ship type</t>
  </si>
  <si>
    <t>Volume (m3)</t>
  </si>
  <si>
    <r>
      <t>Mass of H</t>
    </r>
    <r>
      <rPr>
        <b/>
        <vertAlign val="subscript"/>
        <sz val="11"/>
        <color theme="1"/>
        <rFont val="Aptos Narrow"/>
        <family val="2"/>
        <scheme val="minor"/>
      </rPr>
      <t>2</t>
    </r>
    <r>
      <rPr>
        <b/>
        <sz val="11"/>
        <color theme="1"/>
        <rFont val="Aptos Narrow"/>
        <family val="2"/>
        <scheme val="minor"/>
      </rPr>
      <t xml:space="preserve"> (tones)</t>
    </r>
  </si>
  <si>
    <t>Hydrogen Compression Energy</t>
  </si>
  <si>
    <t>Hydrogen Compression Costs</t>
  </si>
  <si>
    <t>Compression Energy (kWh) Low Range</t>
  </si>
  <si>
    <t>Compression Energy (kWh) High Range</t>
  </si>
  <si>
    <t>Compression CAPEX (A$)</t>
  </si>
  <si>
    <t>Compression OPEX  (A$)</t>
  </si>
  <si>
    <t>Sources:</t>
  </si>
  <si>
    <t>Cost of compression for injection and withdrawal of H2 at Moomba field</t>
  </si>
  <si>
    <t>https://www.awoe.net/Hydrogen-Compression-LCA.html?utm_source=chatgpt.com</t>
  </si>
  <si>
    <t>Life Cycle Analysis of hydrogen compression</t>
  </si>
  <si>
    <t>https://chatgpt.com/c/6979bd4e-a79c-8320-a4c8-b287192fa3d6</t>
  </si>
  <si>
    <t>Range of temperature for LH2</t>
  </si>
  <si>
    <t xml:space="preserve">DOE Hydrogen and Fuel Cells Program Record </t>
  </si>
  <si>
    <t>https://www.sciencedirect.com/science/article/pii/S0360319923045299?utm_source=chatgpt.com</t>
  </si>
  <si>
    <t>Underground hydrogen storage: Integrated surface facilities and fluid flow modelling for depleted gas reservoirs</t>
  </si>
  <si>
    <t>Salmachi, A., Seyfaee, A., Robert, R. J., Hosseini, T., Nathan, G., Ashman, P., ... &amp; Simon, C. (2024). Underground hydrogen storage: Integrated surface facilities and fluid flow modelling for depleted gas reservoirs. International Journal of Hydrogen Energy, 50, 1055-1069.</t>
  </si>
  <si>
    <t>Average reserviour pressure in Moomba gas fields</t>
  </si>
  <si>
    <t>https://chatgpt.com/c/697c9da2-8c78-8322-8bea-c9c944b69fc4</t>
  </si>
  <si>
    <t>CAPEX make sense</t>
  </si>
  <si>
    <t>PIPELINE CONVERSION DATA &amp; COST</t>
  </si>
  <si>
    <t>Pipeline length</t>
  </si>
  <si>
    <t xml:space="preserve">~659 km from Moomba to Port Bonython </t>
  </si>
  <si>
    <t>Original construction cost (1980s)</t>
  </si>
  <si>
    <t xml:space="preserve">~A$1.4 billion for liquids pipeline + processing/export infrastructure </t>
  </si>
  <si>
    <t>Public cost estimate for hydrogen conversion</t>
  </si>
  <si>
    <r>
      <t>Not publicly available</t>
    </r>
    <r>
      <rPr>
        <sz val="11"/>
        <color theme="1"/>
        <rFont val="Aptos Narrow"/>
        <family val="2"/>
        <scheme val="minor"/>
      </rPr>
      <t xml:space="preserve"> (no formal published study specific to this pipeline)</t>
    </r>
  </si>
  <si>
    <t>Hydrogen hub funding (government)</t>
  </si>
  <si>
    <t>~A$70 million grant to support Port Bonython hydrogen hub infrastructure</t>
  </si>
  <si>
    <t>Original Pipeline Cost</t>
  </si>
  <si>
    <t>Pipeline Length</t>
  </si>
  <si>
    <t>km</t>
  </si>
  <si>
    <t xml:space="preserve">          =</t>
  </si>
  <si>
    <t>OPEX</t>
  </si>
  <si>
    <t>Moomba to Adelaide Pipeline Conversion Cost Input Data</t>
  </si>
  <si>
    <t>Conversion Type</t>
  </si>
  <si>
    <t>Estimated Cost per km (USD)</t>
  </si>
  <si>
    <t>New build  (US$/km)</t>
  </si>
  <si>
    <t>Notes</t>
  </si>
  <si>
    <t>Repurposing existing pipeline</t>
  </si>
  <si>
    <t xml:space="preserve">Typical retrofit estimates </t>
  </si>
  <si>
    <t>Conversion relative to new build of new cost</t>
  </si>
  <si>
    <t>Specific study range</t>
  </si>
  <si>
    <t>Some academic figures</t>
  </si>
  <si>
    <t>PIPELINE CONVERSION COSTS</t>
  </si>
  <si>
    <t>CAPEX COSTS (A$)</t>
  </si>
  <si>
    <t>CAPEX (AUD)</t>
  </si>
  <si>
    <t>New build CAPEX (AUD)</t>
  </si>
  <si>
    <t>OPEX (AUD/year)</t>
  </si>
  <si>
    <t>New build OPEX (AUD/year)</t>
  </si>
  <si>
    <t>REFERENCES</t>
  </si>
  <si>
    <t>Sources</t>
  </si>
  <si>
    <t>https://chatgpt.com/c/697ca596-e6ec-8320-a94c-acabc23d2b93</t>
  </si>
  <si>
    <t>Pipeline conversion cost for converting to Hydrogen PipelineHydrogen</t>
  </si>
  <si>
    <t>https://www.aer.gov.au/system/files/Epic%27s%20further%20revised%20access%20arrangement%20information%20-%20attachments%20-%2022%20January%202002.pdf?utm_source=chatgpt.com</t>
  </si>
  <si>
    <t>Attachment 1</t>
  </si>
  <si>
    <t>https://h2council.com.au/wp-content/uploads/2022/10/Hydrogen-Council-Hydrogen-Insights-2021-Report_18-Feb-21.pdf?utm_source=chatgpt.com</t>
  </si>
  <si>
    <t>Hydrogen Insights A perspective on hydrogen investment,  market development and cost  competitiveness</t>
  </si>
  <si>
    <t>HYDROGEN BUYERS DATA</t>
  </si>
  <si>
    <t>Buyer Type</t>
  </si>
  <si>
    <t>Typical Order Size (tonnes H2/Shippmets)</t>
  </si>
  <si>
    <t>Large industrial (refinery, steel)</t>
  </si>
  <si>
    <t>Delivered via LH₂ or ammonia conversion, usually monthly shipments</t>
  </si>
  <si>
    <t>Hydrogen mobility (refuelling stations)</t>
  </si>
  <si>
    <t>Often weekly or biweekly shipments to a cluster of stations</t>
  </si>
  <si>
    <t>Medium industrial (electronics, glass)</t>
  </si>
  <si>
    <t>Smaller, frequent deliveries</t>
  </si>
  <si>
    <t>REFERNCES</t>
  </si>
  <si>
    <t>Compression Capacity</t>
  </si>
  <si>
    <t>https://chatgpt.com/c/69844274-fd54-8324-a5a7-af8e612c5a72</t>
  </si>
  <si>
    <t>Compression Capacity and LCOH</t>
  </si>
  <si>
    <t>https://chatgpt.com/c/6984663c-6f10-8322-981b-24041de30cee</t>
  </si>
  <si>
    <t xml:space="preserve">HYDROGEN LEARNING PRICE FORECAST </t>
  </si>
  <si>
    <t xml:space="preserve"> Wright’s Law Basics</t>
  </si>
  <si>
    <r>
      <t>C</t>
    </r>
    <r>
      <rPr>
        <b/>
        <vertAlign val="subscript"/>
        <sz val="11"/>
        <color theme="1"/>
        <rFont val="Arial"/>
        <family val="2"/>
      </rPr>
      <t>n​</t>
    </r>
    <r>
      <rPr>
        <b/>
        <sz val="11"/>
        <color theme="1"/>
        <rFont val="Arial"/>
        <family val="2"/>
      </rPr>
      <t xml:space="preserve"> = </t>
    </r>
  </si>
  <si>
    <r>
      <t>cost after cumulative production Q</t>
    </r>
    <r>
      <rPr>
        <vertAlign val="subscript"/>
        <sz val="11"/>
        <color theme="1"/>
        <rFont val="Arial"/>
        <family val="2"/>
      </rPr>
      <t>n</t>
    </r>
  </si>
  <si>
    <r>
      <t>C</t>
    </r>
    <r>
      <rPr>
        <b/>
        <vertAlign val="subscript"/>
        <sz val="11"/>
        <color theme="1"/>
        <rFont val="Arial"/>
        <family val="2"/>
      </rPr>
      <t>1​</t>
    </r>
    <r>
      <rPr>
        <b/>
        <sz val="11"/>
        <color theme="1"/>
        <rFont val="Arial"/>
        <family val="2"/>
      </rPr>
      <t xml:space="preserve"> = </t>
    </r>
  </si>
  <si>
    <t>current cost (per kg H₂)</t>
  </si>
  <si>
    <r>
      <t>Q</t>
    </r>
    <r>
      <rPr>
        <b/>
        <vertAlign val="subscript"/>
        <sz val="11"/>
        <color theme="1"/>
        <rFont val="Arial"/>
        <family val="2"/>
      </rPr>
      <t>n</t>
    </r>
    <r>
      <rPr>
        <b/>
        <sz val="11"/>
        <color theme="1"/>
        <rFont val="Arial"/>
        <family val="2"/>
      </rPr>
      <t xml:space="preserve">​ = </t>
    </r>
  </si>
  <si>
    <t>cumulative production at future time</t>
  </si>
  <si>
    <r>
      <t>Q</t>
    </r>
    <r>
      <rPr>
        <vertAlign val="subscript"/>
        <sz val="11"/>
        <color theme="1"/>
        <rFont val="Aptos Narrow"/>
        <family val="2"/>
        <scheme val="minor"/>
      </rPr>
      <t>1</t>
    </r>
    <r>
      <rPr>
        <sz val="11"/>
        <color theme="1"/>
        <rFont val="Aptos Narrow"/>
        <family val="2"/>
        <scheme val="minor"/>
      </rPr>
      <t xml:space="preserve"> ​+ n</t>
    </r>
    <r>
      <rPr>
        <vertAlign val="subscript"/>
        <sz val="11"/>
        <color theme="1"/>
        <rFont val="Aptos Narrow"/>
        <family val="2"/>
        <scheme val="minor"/>
      </rPr>
      <t xml:space="preserve">years </t>
    </r>
    <r>
      <rPr>
        <sz val="11"/>
        <color theme="1"/>
        <rFont val="Aptos Narrow"/>
        <family val="2"/>
        <scheme val="minor"/>
      </rPr>
      <t>× annual production</t>
    </r>
  </si>
  <si>
    <r>
      <t>Q</t>
    </r>
    <r>
      <rPr>
        <b/>
        <vertAlign val="subscript"/>
        <sz val="11"/>
        <color theme="1"/>
        <rFont val="Arial"/>
        <family val="2"/>
      </rPr>
      <t>1</t>
    </r>
    <r>
      <rPr>
        <b/>
        <sz val="11"/>
        <color theme="1"/>
        <rFont val="Arial"/>
        <family val="2"/>
      </rPr>
      <t xml:space="preserve"> = </t>
    </r>
  </si>
  <si>
    <t>cumulative production now</t>
  </si>
  <si>
    <t xml:space="preserve">b = </t>
  </si>
  <si>
    <t>learning rate (fraction cost drops every time cumulative production doubles)</t>
  </si>
  <si>
    <r>
      <t xml:space="preserve">The </t>
    </r>
    <r>
      <rPr>
        <b/>
        <sz val="11"/>
        <color theme="1"/>
        <rFont val="Aptos Narrow"/>
        <family val="2"/>
        <scheme val="minor"/>
      </rPr>
      <t>learning rate</t>
    </r>
    <r>
      <rPr>
        <sz val="11"/>
        <color theme="1"/>
        <rFont val="Aptos Narrow"/>
        <family val="2"/>
        <scheme val="minor"/>
      </rPr>
      <t xml:space="preserve"> is often expressed as a percentage, e.g., 20% means b=0.8</t>
    </r>
  </si>
  <si>
    <r>
      <t xml:space="preserve">We also need an </t>
    </r>
    <r>
      <rPr>
        <b/>
        <sz val="11"/>
        <color theme="1"/>
        <rFont val="Aptos Narrow"/>
        <family val="2"/>
        <scheme val="minor"/>
      </rPr>
      <t>assumed learning rate</t>
    </r>
    <r>
      <rPr>
        <sz val="11"/>
        <color theme="1"/>
        <rFont val="Aptos Narrow"/>
        <family val="2"/>
        <scheme val="minor"/>
      </rPr>
      <t xml:space="preserve">. </t>
    </r>
  </si>
  <si>
    <t>For electrolysis, literature often uses 15–20% learning rate (so b=0.85–0.8).</t>
  </si>
  <si>
    <r>
      <t>Since Q₁ (current cumulative production) is small relative to 60-year future, sometimes we approximate Q</t>
    </r>
    <r>
      <rPr>
        <vertAlign val="subscript"/>
        <sz val="11"/>
        <color theme="1"/>
        <rFont val="Aptos Narrow"/>
        <family val="2"/>
        <scheme val="minor"/>
      </rPr>
      <t>1</t>
    </r>
    <r>
      <rPr>
        <sz val="11"/>
        <color theme="1"/>
        <rFont val="Aptos Narrow"/>
        <family val="2"/>
        <scheme val="minor"/>
      </rPr>
      <t>≈186,062,400 kg.</t>
    </r>
  </si>
  <si>
    <r>
      <t>Q</t>
    </r>
    <r>
      <rPr>
        <vertAlign val="subscript"/>
        <sz val="11"/>
        <color theme="1"/>
        <rFont val="Aptos Narrow"/>
        <family val="2"/>
        <scheme val="minor"/>
      </rPr>
      <t>n</t>
    </r>
    <r>
      <rPr>
        <sz val="11"/>
        <color theme="1"/>
        <rFont val="Aptos Narrow"/>
        <family val="2"/>
        <scheme val="minor"/>
      </rPr>
      <t>​ = Q</t>
    </r>
    <r>
      <rPr>
        <vertAlign val="subscript"/>
        <sz val="11"/>
        <color theme="1"/>
        <rFont val="Aptos Narrow"/>
        <family val="2"/>
        <scheme val="minor"/>
      </rPr>
      <t>1</t>
    </r>
    <r>
      <rPr>
        <sz val="11"/>
        <color theme="1"/>
        <rFont val="Aptos Narrow"/>
        <family val="2"/>
        <scheme val="minor"/>
      </rPr>
      <t>​ + 60 * annual production = 186,062,400kg/year * 60 years  ≈</t>
    </r>
  </si>
  <si>
    <t>HYDROGEN LEARNING PRICE CALCULATIONS</t>
  </si>
  <si>
    <t>Known Variables</t>
  </si>
  <si>
    <t>Unit/Symbol</t>
  </si>
  <si>
    <t>Middpoint</t>
  </si>
  <si>
    <t xml:space="preserve">Current hydrogen cost </t>
  </si>
  <si>
    <t>US$</t>
  </si>
  <si>
    <t>AUD</t>
  </si>
  <si>
    <t>Learning Rate</t>
  </si>
  <si>
    <t>r</t>
  </si>
  <si>
    <t>Learning Factor</t>
  </si>
  <si>
    <t>b</t>
  </si>
  <si>
    <t xml:space="preserve">Hydrogen Production </t>
  </si>
  <si>
    <t>kg/ year</t>
  </si>
  <si>
    <t>Time</t>
  </si>
  <si>
    <t>Years</t>
  </si>
  <si>
    <r>
      <t>C</t>
    </r>
    <r>
      <rPr>
        <b/>
        <vertAlign val="subscript"/>
        <sz val="11"/>
        <color theme="1"/>
        <rFont val="Calibri"/>
        <family val="2"/>
      </rPr>
      <t>1​</t>
    </r>
    <r>
      <rPr>
        <b/>
        <sz val="11"/>
        <color theme="1"/>
        <rFont val="Calibri"/>
        <family val="2"/>
      </rPr>
      <t xml:space="preserve"> </t>
    </r>
  </si>
  <si>
    <r>
      <t>Q</t>
    </r>
    <r>
      <rPr>
        <b/>
        <vertAlign val="subscript"/>
        <sz val="11"/>
        <color theme="1"/>
        <rFont val="Calibri"/>
        <family val="2"/>
      </rPr>
      <t>n</t>
    </r>
    <r>
      <rPr>
        <b/>
        <sz val="11"/>
        <color theme="1"/>
        <rFont val="Calibri"/>
        <family val="2"/>
      </rPr>
      <t xml:space="preserve">​ </t>
    </r>
  </si>
  <si>
    <r>
      <t>Q</t>
    </r>
    <r>
      <rPr>
        <b/>
        <vertAlign val="subscript"/>
        <sz val="11"/>
        <color theme="1"/>
        <rFont val="Calibri"/>
        <family val="2"/>
      </rPr>
      <t>1</t>
    </r>
    <r>
      <rPr>
        <b/>
        <sz val="11"/>
        <color theme="1"/>
        <rFont val="Calibri"/>
        <family val="2"/>
      </rPr>
      <t xml:space="preserve"> </t>
    </r>
  </si>
  <si>
    <r>
      <t>doubling (log</t>
    </r>
    <r>
      <rPr>
        <b/>
        <vertAlign val="subscript"/>
        <sz val="11"/>
        <color theme="1"/>
        <rFont val="Calibri"/>
        <family val="2"/>
      </rPr>
      <t>2</t>
    </r>
    <r>
      <rPr>
        <b/>
        <sz val="11"/>
        <color theme="1"/>
        <rFont val="Calibri"/>
        <family val="2"/>
      </rPr>
      <t xml:space="preserve"> Q</t>
    </r>
    <r>
      <rPr>
        <b/>
        <vertAlign val="subscript"/>
        <sz val="11"/>
        <color theme="1"/>
        <rFont val="Calibri"/>
        <family val="2"/>
      </rPr>
      <t>n</t>
    </r>
    <r>
      <rPr>
        <b/>
        <sz val="11"/>
        <color theme="1"/>
        <rFont val="Calibri"/>
        <family val="2"/>
      </rPr>
      <t>/Q</t>
    </r>
    <r>
      <rPr>
        <b/>
        <vertAlign val="subscript"/>
        <sz val="11"/>
        <color theme="1"/>
        <rFont val="Calibri"/>
        <family val="2"/>
      </rPr>
      <t>1</t>
    </r>
    <r>
      <rPr>
        <b/>
        <sz val="11"/>
        <color theme="1"/>
        <rFont val="Calibri"/>
        <family val="2"/>
      </rPr>
      <t>)</t>
    </r>
  </si>
  <si>
    <r>
      <t>C</t>
    </r>
    <r>
      <rPr>
        <b/>
        <vertAlign val="subscript"/>
        <sz val="11"/>
        <color theme="1"/>
        <rFont val="Calibri"/>
        <family val="2"/>
      </rPr>
      <t>n</t>
    </r>
    <r>
      <rPr>
        <b/>
        <sz val="11"/>
        <color theme="1"/>
        <rFont val="Calibri"/>
        <family val="2"/>
      </rPr>
      <t xml:space="preserve">​ </t>
    </r>
  </si>
  <si>
    <r>
      <t>cost after cumulative production Q</t>
    </r>
    <r>
      <rPr>
        <vertAlign val="subscript"/>
        <sz val="11"/>
        <color theme="1"/>
        <rFont val="Aptos Narrow"/>
        <family val="2"/>
        <scheme val="minor"/>
      </rPr>
      <t>n</t>
    </r>
  </si>
  <si>
    <t>Results</t>
  </si>
  <si>
    <t>Learning Factor, b</t>
  </si>
  <si>
    <r>
      <t>Current H</t>
    </r>
    <r>
      <rPr>
        <b/>
        <vertAlign val="subscript"/>
        <sz val="11"/>
        <rFont val="Aptos Narrow"/>
        <family val="2"/>
        <scheme val="minor"/>
      </rPr>
      <t>2</t>
    </r>
    <r>
      <rPr>
        <b/>
        <sz val="11"/>
        <rFont val="Aptos Narrow"/>
        <family val="2"/>
        <scheme val="minor"/>
      </rPr>
      <t xml:space="preserve"> Price Range</t>
    </r>
  </si>
  <si>
    <t>Hydrogen Price in 60 years</t>
  </si>
  <si>
    <t>ROI</t>
  </si>
  <si>
    <t>https://chatgpt.com/c/697f214c-9180-8320-adc5-891732073bcd</t>
  </si>
  <si>
    <t>https://chatgpt.com/c/697ec9d5-d948-8321-b7b6-fe43bf73ce2b</t>
  </si>
  <si>
    <t>https://chatgpt.com/c/697f092b-bdb4-8324-8a2c-3f84912a6567</t>
  </si>
  <si>
    <t>Calculation. Steps</t>
  </si>
  <si>
    <t>Apply Wright’s Law</t>
  </si>
  <si>
    <t>We need number of doublings:</t>
  </si>
  <si>
    <t>HYDROGEN INJECTION /WITHDRAWAL (COMPRESSION)</t>
  </si>
  <si>
    <t>Currency Conversion</t>
  </si>
  <si>
    <t>Injection/Withdrawal Summarised Input Data</t>
  </si>
  <si>
    <t>Hydrogen Losses Input Data</t>
  </si>
  <si>
    <t>Moomba gas well storage Capacity w.r.t Cushion &amp; Working gas Data</t>
  </si>
  <si>
    <t>Value / Assumption</t>
  </si>
  <si>
    <t>Loss source</t>
  </si>
  <si>
    <t>Typical range</t>
  </si>
  <si>
    <t>Moomba gas well name</t>
  </si>
  <si>
    <t>H2 Storage Capacity (tonnes)</t>
  </si>
  <si>
    <t>Cushion Gas (tonnes)</t>
  </si>
  <si>
    <t>Working Gas (tonnes)</t>
  </si>
  <si>
    <t>Annual Electrolyser H₂ production Tonnes/day</t>
  </si>
  <si>
    <t>Cushion gas</t>
  </si>
  <si>
    <t>of working gas</t>
  </si>
  <si>
    <t>Storage cycles per year</t>
  </si>
  <si>
    <t>Cyclic losses</t>
  </si>
  <si>
    <t>per cycle</t>
  </si>
  <si>
    <t>Electricity cost (A$/kWh)</t>
  </si>
  <si>
    <t>Leakage / migration</t>
  </si>
  <si>
    <t>&lt;</t>
  </si>
  <si>
    <t>Compression energy (kWh/kg H₂)</t>
  </si>
  <si>
    <t>Mixing with residual gas</t>
  </si>
  <si>
    <t>project-specific</t>
  </si>
  <si>
    <t>Compression Cost (A$/kg H2)</t>
  </si>
  <si>
    <r>
      <t>Compression energy (A$/ kgH</t>
    </r>
    <r>
      <rPr>
        <vertAlign val="subscript"/>
        <sz val="11"/>
        <color theme="1"/>
        <rFont val="Aptos Narrow"/>
        <family val="2"/>
        <scheme val="minor"/>
      </rPr>
      <t>2</t>
    </r>
    <r>
      <rPr>
        <sz val="11"/>
        <color theme="1"/>
        <rFont val="Aptos Narrow"/>
        <family val="2"/>
        <scheme val="minor"/>
      </rPr>
      <t>)</t>
    </r>
  </si>
  <si>
    <t>Injection/Withdrawal infrustructure cost input data</t>
  </si>
  <si>
    <t>Compressor CAPEX</t>
  </si>
  <si>
    <t>35 units × 10 M USD/unit</t>
  </si>
  <si>
    <t>Injection/Withdrawal Wells</t>
  </si>
  <si>
    <t>Cost Per Well</t>
  </si>
  <si>
    <t>Wells retrofitted</t>
  </si>
  <si>
    <t>New well cost</t>
  </si>
  <si>
    <t xml:space="preserve">Per well for a depleted gas field well. </t>
  </si>
  <si>
    <t xml:space="preserve">Cushion gas </t>
  </si>
  <si>
    <t>Retrofitting an existing well</t>
  </si>
  <si>
    <t>per well</t>
  </si>
  <si>
    <t xml:space="preserve">Working gas </t>
  </si>
  <si>
    <t>Compressor unit</t>
  </si>
  <si>
    <t xml:space="preserve">per compressor (designed for ~2 000 kg H₂/h). </t>
  </si>
  <si>
    <t>OPEX  (% of storage CAPEX)</t>
  </si>
  <si>
    <t>Ongoing monitoring Opex per year</t>
  </si>
  <si>
    <t>Total CAPEX</t>
  </si>
  <si>
    <t>1 compressor train (kg H₂/hour)</t>
  </si>
  <si>
    <t>HYDROGEN INJECTION/WITHDRAWAL AMOUNT (COMPRESSION)</t>
  </si>
  <si>
    <t>Determine Compressor Sizing</t>
  </si>
  <si>
    <t>Industrial Compressor Capacity</t>
  </si>
  <si>
    <t>CAPEX Per Compressor (Typical Range)</t>
  </si>
  <si>
    <t>Compressor Size</t>
  </si>
  <si>
    <t>Capacity (t/hr)</t>
  </si>
  <si>
    <t xml:space="preserve">Small </t>
  </si>
  <si>
    <t>No. of Compressor Required</t>
  </si>
  <si>
    <t xml:space="preserve">Compressors Loading </t>
  </si>
  <si>
    <t>Loading Days</t>
  </si>
  <si>
    <t>Loading Rate (t/day)</t>
  </si>
  <si>
    <t>Loading Rate (t/hr)</t>
  </si>
  <si>
    <t>Small Compressor  (5t/hr)</t>
  </si>
  <si>
    <t>Medium  Compressor  (10t/hr)</t>
  </si>
  <si>
    <t>High  Compressor  (20t/hr)</t>
  </si>
  <si>
    <t>High rate (small ship)</t>
  </si>
  <si>
    <t xml:space="preserve">Medium ship </t>
  </si>
  <si>
    <t xml:space="preserve">Large ship </t>
  </si>
  <si>
    <t>UHS Injection Compressors</t>
  </si>
  <si>
    <t>Compressor Quantity and Costs</t>
  </si>
  <si>
    <t>Compressor Parameters</t>
  </si>
  <si>
    <t>No. of Compressor</t>
  </si>
  <si>
    <t>Redundancy</t>
  </si>
  <si>
    <t>Total Units</t>
  </si>
  <si>
    <t>Correct LNG-style logic Round Trip</t>
  </si>
  <si>
    <t>Round trip</t>
  </si>
  <si>
    <t>Days</t>
  </si>
  <si>
    <t>Compressor Loading Frequency</t>
  </si>
  <si>
    <t>Loading frequency Range</t>
  </si>
  <si>
    <t>Loading days</t>
  </si>
  <si>
    <t>Number of Ships Required</t>
  </si>
  <si>
    <t>Loading frequency</t>
  </si>
  <si>
    <t>Compressor Loading  Based on each Ship's arrival frequency</t>
  </si>
  <si>
    <t>Ship Arrival Frequency</t>
  </si>
  <si>
    <t>Production Storage Days</t>
  </si>
  <si>
    <t>Hydrogen Storage (tonnes)</t>
  </si>
  <si>
    <t>Hydrogen Storage after loss (tonnes)</t>
  </si>
  <si>
    <t xml:space="preserve">Hydrogen Quantity Loaded on Each Ship Based on Arrival Frequency and Compression </t>
  </si>
  <si>
    <t>Hydrogen for Storage Production rate (kg/year)</t>
  </si>
  <si>
    <t>Hydrogen for Storage Production rate (after losses) (kg/year)</t>
  </si>
  <si>
    <t>Compression OPEX Cost</t>
  </si>
  <si>
    <t>Low Range</t>
  </si>
  <si>
    <t>High Range</t>
  </si>
  <si>
    <t>Determine UHS Injection Requirement</t>
  </si>
  <si>
    <t>max ship loading capacity (Low Range) (t/day)</t>
  </si>
  <si>
    <t>max ship loading capacity (Low Range)  (t/day)</t>
  </si>
  <si>
    <t>UHS Injection Requirement</t>
  </si>
  <si>
    <t>Max injection capacity of UHS</t>
  </si>
  <si>
    <t>t/day</t>
  </si>
  <si>
    <t>Production leftover</t>
  </si>
  <si>
    <t>TOTAL HYDROGEN INJECTION/WITHDRAWAL COST</t>
  </si>
  <si>
    <t>Cost Parameter</t>
  </si>
  <si>
    <t>REFERENCE</t>
  </si>
  <si>
    <t>Compressor Sizing</t>
  </si>
  <si>
    <t>https://www.irena.org/-/media/Files/IRENA/Agency/Publication/2020/Dec/IRENA_Green_hydrogen_cost_2020.pdf?utm_source=chatgpt.com</t>
  </si>
  <si>
    <t>https://edx.netl.doe.gov/dataset/fe-netl-co2-saline-storage-cost-model-2017?utm_source=chatgpt.com</t>
  </si>
  <si>
    <t>https://www.nlr.gov/hydrogen/h2a-production-models?utm_source=chatgpt.com</t>
  </si>
  <si>
    <t>https://www.hydrogen.energy.gov/program-areas/systems-analysis/h2a-analysis?utm_source=chatgpt.com</t>
  </si>
  <si>
    <t>https://chatgpt.com/c/698af7b2-7960-8324-8960-bd50516e5ef6</t>
  </si>
  <si>
    <t>Typical LCOS ranges (DGF)</t>
  </si>
  <si>
    <t>Storage type</t>
  </si>
  <si>
    <t>LCOS ($/kg H₂)</t>
  </si>
  <si>
    <t>Storage Type</t>
  </si>
  <si>
    <t>OPEX ($/kg H₂/yr)</t>
  </si>
  <si>
    <t>Salt cavern</t>
  </si>
  <si>
    <t>350 bar steel tanks</t>
  </si>
  <si>
    <t>Depleted gas field</t>
  </si>
  <si>
    <t>700 bar composites</t>
  </si>
  <si>
    <t>Lined rock cavern</t>
  </si>
  <si>
    <t>High‑capacity cylinders</t>
  </si>
  <si>
    <t>Pressurised tanks</t>
  </si>
  <si>
    <t>&gt;2.0</t>
  </si>
  <si>
    <t>Pressurised tank storage ($/Kg)</t>
  </si>
  <si>
    <t>Cost Category</t>
  </si>
  <si>
    <t>Typical Published Value</t>
  </si>
  <si>
    <t>~76% of storage cost</t>
  </si>
  <si>
    <t xml:space="preserve">Dominant cost item in many models. </t>
  </si>
  <si>
    <t>Injection/withdrawal wells</t>
  </si>
  <si>
    <t>~$1.28M (new), ~$0.29M (retrofit) per well</t>
  </si>
  <si>
    <t xml:space="preserve">Well costs are a small portion. </t>
  </si>
  <si>
    <t>~$10.2M per compressor</t>
  </si>
  <si>
    <t xml:space="preserve">Capital cost only. </t>
  </si>
  <si>
    <t>Compressor electricity cost</t>
  </si>
  <si>
    <t>~$0.30–0.35/kg H₂</t>
  </si>
  <si>
    <t xml:space="preserve">Based on 2.2 kWh/kg at $0.14/kWh. </t>
  </si>
  <si>
    <t>Wellhead &amp; surface piping</t>
  </si>
  <si>
    <t>~a few million USD</t>
  </si>
  <si>
    <t xml:space="preserve">Minor part of total CAPEX. </t>
  </si>
  <si>
    <t>Field O&amp;M</t>
  </si>
  <si>
    <t xml:space="preserve">~3% </t>
  </si>
  <si>
    <t>of storage CAPEX/year (~$1M–$2M) Depends on size &amp; monitoring needs.</t>
  </si>
  <si>
    <t>ABOVE GROUND HYDROGEN STORAGE (SURFACE HYDROGEN STORAGE TANKS)</t>
  </si>
  <si>
    <t>Tank Capacity</t>
  </si>
  <si>
    <t>Bar</t>
  </si>
  <si>
    <t>Electricity Price</t>
  </si>
  <si>
    <t>A$/kWh</t>
  </si>
  <si>
    <t>Cost</t>
  </si>
  <si>
    <t>A$/Kg</t>
  </si>
  <si>
    <t>Compression Opex</t>
  </si>
  <si>
    <t>Compression Cost</t>
  </si>
  <si>
    <t>Fixt Tank O&amp;M Cost</t>
  </si>
  <si>
    <t>CRF</t>
  </si>
  <si>
    <t xml:space="preserve">HYDROGEN PRODUCED QUANTITY </t>
  </si>
  <si>
    <t>Required storage capacity (inventory, not annual)</t>
  </si>
  <si>
    <t>Tank capacity required Stored per cycle</t>
  </si>
  <si>
    <t>Hydrogen Capacity (kg)</t>
  </si>
  <si>
    <t>Tank CAPEX (LOW)</t>
  </si>
  <si>
    <t>Tank CAPEX (High)</t>
  </si>
  <si>
    <t>Storage Hydrogen Capacity (kg/year)</t>
  </si>
  <si>
    <t>HYDROGEN STORAGE TANK COSTS (CAPEX, OPEX, ANUALISED CAPEX)</t>
  </si>
  <si>
    <t>Hydrogen Storage Tank Compression Opex</t>
  </si>
  <si>
    <t>Compression Opex (A$/Year)</t>
  </si>
  <si>
    <t>Storage Tank Opex (low)</t>
  </si>
  <si>
    <t>Storage Tank Opex (High)</t>
  </si>
  <si>
    <t>Hydrogen Storage Tank Fixed O&amp;M (mandatory for tanks)</t>
  </si>
  <si>
    <t>OPEX Using % of Low CAPEX RANGE (A$/year)</t>
  </si>
  <si>
    <t>Using % of High CAPEX RANGE (A$/year)</t>
  </si>
  <si>
    <t>Hydrogen Storage Tank Compression Opex + Fixed Opex  Costs</t>
  </si>
  <si>
    <t xml:space="preserve">Hydrogen Storage Tank Average OPEX &amp; CAPEX Costs </t>
  </si>
  <si>
    <t>Total Opex (Compression + Fixed) (A$/Kg)</t>
  </si>
  <si>
    <t>Average OPEX (Compression + Fixed)</t>
  </si>
  <si>
    <t>LOW RANGE</t>
  </si>
  <si>
    <t>HIGH RANGE</t>
  </si>
  <si>
    <t>CAPEX</t>
  </si>
  <si>
    <t>Anualised CAPEX</t>
  </si>
  <si>
    <t>ANUALISED CAPEX (A$/Year)</t>
  </si>
  <si>
    <t>HYDROGEN STORAGE TANK TOTAL ANUALISED COSTS</t>
  </si>
  <si>
    <t>ABOVE GROUND TANKS/HIGH PRESSURE TANKS TOTAL ANUALISED COSTS</t>
  </si>
  <si>
    <t>TOTAL ANNUAL COST (A$/Year)</t>
  </si>
  <si>
    <t>Annual Hydrogen Production Calculation</t>
  </si>
  <si>
    <t>ELECTROLYSER UNIT DATA &amp; COST</t>
  </si>
  <si>
    <t>Technoeconomic Characteritics of ALK &amp; PEM Electrolyser (2017,2025)</t>
  </si>
  <si>
    <t>CAPEX INPUT DATA ($/kW)</t>
  </si>
  <si>
    <t>CAPEX / MW</t>
  </si>
  <si>
    <t>CAPEX/ 100 MW</t>
  </si>
  <si>
    <t>Assumed CAPEX</t>
  </si>
  <si>
    <t>Total Electrolyser CAPEX</t>
  </si>
  <si>
    <t>$700/kW</t>
  </si>
  <si>
    <t>$0.7 million / MW</t>
  </si>
  <si>
    <t>$70 million</t>
  </si>
  <si>
    <t>≈ $892 million</t>
  </si>
  <si>
    <t>$1,000/kW</t>
  </si>
  <si>
    <t>$1.0 million / MW</t>
  </si>
  <si>
    <t>$100 million</t>
  </si>
  <si>
    <t>≈ $1.27 billion</t>
  </si>
  <si>
    <t>$1,500/kW</t>
  </si>
  <si>
    <t>$1.5 million / MW</t>
  </si>
  <si>
    <t>$150 million</t>
  </si>
  <si>
    <t>≈ $1.91 billion</t>
  </si>
  <si>
    <t>Electrolyser Fixed OPEX (O&amp;M)</t>
  </si>
  <si>
    <t>of Capex</t>
  </si>
  <si>
    <t>Electrolyser Compression OPEX</t>
  </si>
  <si>
    <t>ELECTROLYSER CAPACITY COSTS</t>
  </si>
  <si>
    <t xml:space="preserve">MW                 </t>
  </si>
  <si>
    <t>kW</t>
  </si>
  <si>
    <t xml:space="preserve">MW </t>
  </si>
  <si>
    <t>Assume input CAPEX (A$/kW)</t>
  </si>
  <si>
    <t>Total CAPEX (A$)</t>
  </si>
  <si>
    <t>CAPEX (A$)</t>
  </si>
  <si>
    <t>OPEX (A$/year)</t>
  </si>
  <si>
    <t>2% of Capex</t>
  </si>
  <si>
    <t>4% of Capex</t>
  </si>
  <si>
    <t>Electrolyser Cost Summary</t>
  </si>
  <si>
    <t xml:space="preserve">1.27 GW Electrolyser </t>
  </si>
  <si>
    <t xml:space="preserve">2.54 GW Electrolyser </t>
  </si>
  <si>
    <t>ELECTROLYSER COMPRESSION COSTS</t>
  </si>
  <si>
    <r>
      <t>Input CAPEX Range per kg H</t>
    </r>
    <r>
      <rPr>
        <vertAlign val="subscript"/>
        <sz val="11"/>
        <color theme="1"/>
        <rFont val="Aptos Narrow"/>
        <family val="2"/>
        <scheme val="minor"/>
      </rPr>
      <t>2</t>
    </r>
  </si>
  <si>
    <r>
      <t>Assume CAPEX (A$ /kg H</t>
    </r>
    <r>
      <rPr>
        <b/>
        <vertAlign val="subscript"/>
        <sz val="11"/>
        <color theme="1"/>
        <rFont val="Calibri"/>
        <family val="2"/>
      </rPr>
      <t>2</t>
    </r>
    <r>
      <rPr>
        <b/>
        <sz val="11"/>
        <color theme="1"/>
        <rFont val="Calibri"/>
        <family val="2"/>
      </rPr>
      <t>)</t>
    </r>
  </si>
  <si>
    <t>CAPEX &amp; Compression OPEX cost to transport amount of hydrogen based on each ship type</t>
  </si>
  <si>
    <r>
      <t>Mass of H</t>
    </r>
    <r>
      <rPr>
        <b/>
        <vertAlign val="subscript"/>
        <sz val="11"/>
        <color theme="1"/>
        <rFont val="Aptos Narrow"/>
        <family val="2"/>
        <scheme val="minor"/>
      </rPr>
      <t>2</t>
    </r>
    <r>
      <rPr>
        <b/>
        <sz val="11"/>
        <color theme="1"/>
        <rFont val="Aptos Narrow"/>
        <family val="2"/>
        <scheme val="minor"/>
      </rPr>
      <t xml:space="preserve"> (tonnes)</t>
    </r>
  </si>
  <si>
    <t>Compression Opex (A$/year)</t>
  </si>
  <si>
    <t>1% of Capex</t>
  </si>
  <si>
    <t>Electrolyser Compession Cost Summary</t>
  </si>
  <si>
    <t>Electrolyser Compression Costs Parameters</t>
  </si>
  <si>
    <t>Reservoir Capacity Injection/Withdrawal Cost</t>
  </si>
  <si>
    <t>Compression &amp; Injection Quantity based on Moomba gas field</t>
  </si>
  <si>
    <t>Injection/Widthdrawal Opex (A$/year)</t>
  </si>
  <si>
    <t>Reservoir Capacity Compression</t>
  </si>
  <si>
    <t>Injection/Widthdrawal CAPEX (A$)</t>
  </si>
  <si>
    <t>Reservoir Compression</t>
  </si>
  <si>
    <t>Injection &amp; Witdrawal</t>
  </si>
  <si>
    <r>
      <t>Mass of H</t>
    </r>
    <r>
      <rPr>
        <b/>
        <vertAlign val="subscript"/>
        <sz val="11"/>
        <color theme="1"/>
        <rFont val="Aptos Narrow"/>
        <family val="2"/>
        <scheme val="minor"/>
      </rPr>
      <t>2</t>
    </r>
    <r>
      <rPr>
        <b/>
        <sz val="11"/>
        <color theme="1"/>
        <rFont val="Aptos Narrow"/>
        <family val="2"/>
        <scheme val="minor"/>
      </rPr>
      <t xml:space="preserve"> (tones/day)</t>
    </r>
  </si>
  <si>
    <t>Injection/Withdrawal Cost Summary</t>
  </si>
  <si>
    <t>Mass of H2 (tones/day)</t>
  </si>
  <si>
    <t>Moomba to Adelaide Pipeline Conversion</t>
  </si>
  <si>
    <t xml:space="preserve">              =</t>
  </si>
  <si>
    <t>Estimated Cost (AUD)</t>
  </si>
  <si>
    <t>Paameters</t>
  </si>
  <si>
    <t>Moomba to Adelaide</t>
  </si>
  <si>
    <t>Pipeline</t>
  </si>
  <si>
    <t xml:space="preserve">Transportation </t>
  </si>
  <si>
    <t>CAPEX OPEX ROI Calculation</t>
  </si>
  <si>
    <t>O&amp;M cost</t>
  </si>
  <si>
    <t>COST</t>
  </si>
  <si>
    <t>Item</t>
  </si>
  <si>
    <t>Pipeline conversion</t>
  </si>
  <si>
    <t>Electrolyser</t>
  </si>
  <si>
    <t>Injection</t>
  </si>
  <si>
    <t>Withdrawal</t>
  </si>
  <si>
    <t>Transportation</t>
  </si>
  <si>
    <t>Underground hydrogen storage: Integrated surface facilities and fluid flow modelling for depleted gas reservoirs - ScienceDirect</t>
  </si>
  <si>
    <t>https://chatgpt.com/c/697ae732-c100-8320-b79b-dfdbb931f736</t>
  </si>
  <si>
    <t>https://doi.org/10.1016/j.ijhydene.2023.08.335</t>
  </si>
  <si>
    <t>https://www.irena.org/-/media/Files/IRENA/Agency/Publication/2018/Sep/IRENA_Hydrogen_from_renewable_power_2018.pdf?utm_source=chatgpt.com</t>
  </si>
  <si>
    <t>1.27 GW ELECTROLYSER PRODUCTION SYSTEM &amp; LEVELISED COST OF HYDROGEN PRODUCTION (LCOHP)</t>
  </si>
  <si>
    <t>Period (YEAR)</t>
  </si>
  <si>
    <t>NPV</t>
  </si>
  <si>
    <t>Units</t>
  </si>
  <si>
    <t>Value</t>
  </si>
  <si>
    <t>GWh</t>
  </si>
  <si>
    <t xml:space="preserve">GWh </t>
  </si>
  <si>
    <t>AUD/MWh</t>
  </si>
  <si>
    <t>MW</t>
  </si>
  <si>
    <t>https://energynews.biz/south-australia-reveals-partners-for-13b-hydrogen-power-plant/</t>
  </si>
  <si>
    <t>Gross Long Term Hub CAPEX - AUD</t>
  </si>
  <si>
    <t>OPEX - AUD</t>
  </si>
  <si>
    <t>GRANT - AUD</t>
  </si>
  <si>
    <t>Cost of Injection/Withdrawal</t>
  </si>
  <si>
    <t>Low (AUD)</t>
  </si>
  <si>
    <t>High (AUD)</t>
  </si>
  <si>
    <t>Cost of Injection/Withdrawal (Opex)</t>
  </si>
  <si>
    <t>Cost Repurposing existing pipeline</t>
  </si>
  <si>
    <t>Cost of Transportation - Pipeline</t>
  </si>
  <si>
    <t>Distance (km)</t>
  </si>
  <si>
    <t>Low (AUD/km)</t>
  </si>
  <si>
    <t>High (AUD/km)</t>
  </si>
  <si>
    <t>Cost of Transportation - Trucks</t>
  </si>
  <si>
    <t>Compression CAPEX</t>
  </si>
  <si>
    <t>Electrolyser CAPEX</t>
  </si>
  <si>
    <t>Electrolyser OPEX</t>
  </si>
  <si>
    <t xml:space="preserve">Water Cost </t>
  </si>
  <si>
    <t>A$/L</t>
  </si>
  <si>
    <t>https://www.sawater.com.au/my-account/water-and-sewerage-prices/water-prices/non-residential-water-prices?</t>
  </si>
  <si>
    <r>
      <t>A$/m</t>
    </r>
    <r>
      <rPr>
        <vertAlign val="superscript"/>
        <sz val="11"/>
        <color theme="1"/>
        <rFont val="Arial"/>
        <family val="2"/>
      </rPr>
      <t>3</t>
    </r>
  </si>
  <si>
    <t>L                     =</t>
  </si>
  <si>
    <r>
      <t>m</t>
    </r>
    <r>
      <rPr>
        <b/>
        <vertAlign val="superscript"/>
        <sz val="12"/>
        <color theme="1"/>
        <rFont val="Arial"/>
        <family val="2"/>
      </rPr>
      <t>3</t>
    </r>
  </si>
  <si>
    <t>Hydrogen-fueled power station</t>
  </si>
  <si>
    <t>Hydrogen Production Cost &amp; Data</t>
  </si>
  <si>
    <t>Unit</t>
  </si>
  <si>
    <t>Compression Cost (Low)</t>
  </si>
  <si>
    <t>A$/kW (Low)</t>
  </si>
  <si>
    <t>Compression Cost (High)</t>
  </si>
  <si>
    <t>A$kW (High)</t>
  </si>
  <si>
    <t>Compression Energy (Low)</t>
  </si>
  <si>
    <t>Compression Energy (High)</t>
  </si>
  <si>
    <t>kg/day</t>
  </si>
  <si>
    <t xml:space="preserve">Compression Capacity </t>
  </si>
  <si>
    <t>Fixed Compressor Opex (% of CAPEX) - Low</t>
  </si>
  <si>
    <t>low</t>
  </si>
  <si>
    <t>FixedCompressor Opex (% of CAPEX) - High</t>
  </si>
  <si>
    <t>Power Capacity</t>
  </si>
  <si>
    <t>Low CAPEX</t>
  </si>
  <si>
    <t>High CAPEX</t>
  </si>
  <si>
    <t>Compression Capacity (low)</t>
  </si>
  <si>
    <t>kWh/day</t>
  </si>
  <si>
    <t>Compression Capacity (High)</t>
  </si>
  <si>
    <t>Compression Energy Opex Range</t>
  </si>
  <si>
    <t>Compression Opex - Low</t>
  </si>
  <si>
    <t>A$/year</t>
  </si>
  <si>
    <t>Compression Opex - High</t>
  </si>
  <si>
    <t>A$/kg (Low</t>
  </si>
  <si>
    <t>1% of Cpaex</t>
  </si>
  <si>
    <t>A$/kg (High)</t>
  </si>
  <si>
    <t>A$/day</t>
  </si>
  <si>
    <t>Compressor Machine O&amp;M Fixed Opex (% of Capex)</t>
  </si>
  <si>
    <t>Total Compression Opex</t>
  </si>
  <si>
    <t xml:space="preserve">A$/year </t>
  </si>
  <si>
    <t xml:space="preserve">A$/year   </t>
  </si>
  <si>
    <t xml:space="preserve">A$/year  </t>
  </si>
  <si>
    <t xml:space="preserve">Electrolyser Capacity </t>
  </si>
  <si>
    <t xml:space="preserve">Production Rate  </t>
  </si>
  <si>
    <t>https://www.aemo.com.au/-/media/files/electricity/nem/planning_and_forecasting/nem_esoo/2024/aurecon-2024-cost-and-technical-parameters-review-report.pdf?</t>
  </si>
  <si>
    <t>Capex Low</t>
  </si>
  <si>
    <t>A$/kW</t>
  </si>
  <si>
    <t>Capex High</t>
  </si>
  <si>
    <t xml:space="preserve">2% Opex Low </t>
  </si>
  <si>
    <t>2% Opex High</t>
  </si>
  <si>
    <t>4% Opex Low</t>
  </si>
  <si>
    <t>4% Opex High</t>
  </si>
  <si>
    <r>
      <t>Production Rate  H</t>
    </r>
    <r>
      <rPr>
        <vertAlign val="subscript"/>
        <sz val="11"/>
        <color theme="1"/>
        <rFont val="Arial"/>
        <family val="2"/>
      </rPr>
      <t>2</t>
    </r>
  </si>
  <si>
    <t>kg/year</t>
  </si>
  <si>
    <t xml:space="preserve">Conversion Effeciency </t>
  </si>
  <si>
    <t>Electrolyser  CAPEX</t>
  </si>
  <si>
    <t>Total Electrolyser Capex (Low)</t>
  </si>
  <si>
    <t>A$</t>
  </si>
  <si>
    <t>Total Electrolyser Capex (High)</t>
  </si>
  <si>
    <t>Electrolyser Opex</t>
  </si>
  <si>
    <t>Electrolyser Opex - Low</t>
  </si>
  <si>
    <t>Hydrogen Price in Year 60</t>
  </si>
  <si>
    <t>per Kg (Low)</t>
  </si>
  <si>
    <t>Electrolyser Opex - High</t>
  </si>
  <si>
    <t>per Kg (High)</t>
  </si>
  <si>
    <t>Water Cost</t>
  </si>
  <si>
    <t xml:space="preserve">Water consumption </t>
  </si>
  <si>
    <t>l/kg</t>
  </si>
  <si>
    <t xml:space="preserve">Usage cost </t>
  </si>
  <si>
    <t>Water cost</t>
  </si>
  <si>
    <t>A$/kg</t>
  </si>
  <si>
    <t xml:space="preserve">Water Opex </t>
  </si>
  <si>
    <t xml:space="preserve">Opex </t>
  </si>
  <si>
    <t>Electricity Consumption</t>
  </si>
  <si>
    <t>Average Electricity Price</t>
  </si>
  <si>
    <t>A$/MWh</t>
  </si>
  <si>
    <t>The role of hydrogen and fuel cells in the global energy system - Energy &amp; Environmental Science (RSC Publishing)</t>
  </si>
  <si>
    <t>Energy Used</t>
  </si>
  <si>
    <t>MWh/year</t>
  </si>
  <si>
    <t>Techno-economic analysis of hydrogen transport: comparison between tube trailer and pipeline - ScienceDirect</t>
  </si>
  <si>
    <t>Total Electricity Import</t>
  </si>
  <si>
    <t>Inflation Factor</t>
  </si>
  <si>
    <t>%</t>
  </si>
  <si>
    <t>https://www.rba.gov.au/inflation/measures-cpi.html?</t>
  </si>
  <si>
    <t>3.8% inflation not used</t>
  </si>
  <si>
    <t>Discount Rate</t>
  </si>
  <si>
    <t>https://www.aemo.com.au/-/media/files/major-publications/isp/2025/oxford-economics-australia-2024-discount-rate-report.pdf?</t>
  </si>
  <si>
    <t>Hours in Year</t>
  </si>
  <si>
    <t>Hours</t>
  </si>
  <si>
    <t xml:space="preserve"> A$ 1</t>
  </si>
  <si>
    <t>Exchange Rate 2026</t>
  </si>
  <si>
    <t>Transportations</t>
  </si>
  <si>
    <t>A$ per km (low)</t>
  </si>
  <si>
    <t>Cost of Transportation - Pipeline (High Range)</t>
  </si>
  <si>
    <t>A$ per km (High)</t>
  </si>
  <si>
    <t>Total C</t>
  </si>
  <si>
    <t>Current Hydrogen Price</t>
  </si>
  <si>
    <r>
      <t>Current Hydrogen Price, C</t>
    </r>
    <r>
      <rPr>
        <vertAlign val="subscript"/>
        <sz val="11"/>
        <color theme="1"/>
        <rFont val="Arial"/>
        <family val="2"/>
      </rPr>
      <t>1</t>
    </r>
  </si>
  <si>
    <t>AUD/kg (Low)</t>
  </si>
  <si>
    <t>AUD/kg (High)</t>
  </si>
  <si>
    <t>DSCR</t>
  </si>
  <si>
    <t>Ratio</t>
  </si>
  <si>
    <t>Interest Rate</t>
  </si>
  <si>
    <t>https://www.anz.com.au/newsroom/new-zealand/2022/09/business-green-loan/?utm_source=chatgpt.com</t>
  </si>
  <si>
    <t xml:space="preserve"> LCOH Calculation</t>
  </si>
  <si>
    <t>Period</t>
  </si>
  <si>
    <t>Hydrogen Production</t>
  </si>
  <si>
    <t>Hydrogen Price Rate (Low Price Range)</t>
  </si>
  <si>
    <t>Hydrogen Price Rate (High Price Range)</t>
  </si>
  <si>
    <t>Compression CAPEX (Low)</t>
  </si>
  <si>
    <t>Compression CAPEX (High)</t>
  </si>
  <si>
    <t>Hydrogen Electrolyser Production Capex (Low)</t>
  </si>
  <si>
    <t>Hydrogen Electrolyser Production Capex (High)</t>
  </si>
  <si>
    <t>Total Capex (Low)</t>
  </si>
  <si>
    <t>Total Capex (High)</t>
  </si>
  <si>
    <t>Compressor O&amp;M Fixed Opex (Low)-Using %</t>
  </si>
  <si>
    <t>Compressor O&amp;M Fixed Opex (High)-Using %</t>
  </si>
  <si>
    <t>Compression Energy Opex (Low)</t>
  </si>
  <si>
    <t>Compression Energy Opex (High)</t>
  </si>
  <si>
    <t>Hydrogen Production Opex (Low)</t>
  </si>
  <si>
    <t>Hydrogen Production Opex (High)</t>
  </si>
  <si>
    <t>Electricity Cost</t>
  </si>
  <si>
    <t>Total Opex/Cost (Low)</t>
  </si>
  <si>
    <t>Total Opex/Cost (High)</t>
  </si>
  <si>
    <t>Hydrogen Production Revenue (Low Range)</t>
  </si>
  <si>
    <t>Hydrogen Production Revenue (High Range)</t>
  </si>
  <si>
    <t xml:space="preserve"> EBITDA (CFAD)</t>
  </si>
  <si>
    <t>Mandatory Debt Service (Sizing)</t>
  </si>
  <si>
    <t>CFAD/Sizing DSCR</t>
  </si>
  <si>
    <t>Beginning Principal</t>
  </si>
  <si>
    <t>Less: Interest Expense</t>
  </si>
  <si>
    <t>Less: Amortization</t>
  </si>
  <si>
    <t>Ending Principal (NPV)</t>
  </si>
  <si>
    <t>Total Debt Service</t>
  </si>
  <si>
    <t>Actual DSCR</t>
  </si>
  <si>
    <t>Equity Cash Flows (Low CAPEX)</t>
  </si>
  <si>
    <t>Equity Cash Flows (High CAPEX)</t>
  </si>
  <si>
    <t>Cumulative Equity Cash Flows (Low CAPEX)</t>
  </si>
  <si>
    <t>Cumulative Equity Cash Flows (High CAPEX)</t>
  </si>
  <si>
    <t>Equity IRR</t>
  </si>
  <si>
    <r>
      <t>LCOH</t>
    </r>
    <r>
      <rPr>
        <b/>
        <vertAlign val="subscript"/>
        <sz val="11"/>
        <color theme="1"/>
        <rFont val="Arial"/>
        <family val="2"/>
      </rPr>
      <t xml:space="preserve">Production          </t>
    </r>
    <r>
      <rPr>
        <b/>
        <sz val="11"/>
        <color theme="1"/>
        <rFont val="Arial"/>
        <family val="2"/>
      </rPr>
      <t xml:space="preserve">               </t>
    </r>
  </si>
  <si>
    <t>per kg</t>
  </si>
  <si>
    <t xml:space="preserve">LCOH                          </t>
  </si>
  <si>
    <t>(Benchmark)</t>
  </si>
  <si>
    <r>
      <t>LCOH</t>
    </r>
    <r>
      <rPr>
        <b/>
        <vertAlign val="subscript"/>
        <sz val="11"/>
        <color theme="1"/>
        <rFont val="Arial"/>
        <family val="2"/>
      </rPr>
      <t xml:space="preserve">Production        </t>
    </r>
    <r>
      <rPr>
        <b/>
        <sz val="11"/>
        <color theme="1"/>
        <rFont val="Arial"/>
        <family val="2"/>
      </rPr>
      <t xml:space="preserve">                     </t>
    </r>
  </si>
  <si>
    <r>
      <t>LCOH</t>
    </r>
    <r>
      <rPr>
        <b/>
        <vertAlign val="subscript"/>
        <sz val="11"/>
        <color theme="1"/>
        <rFont val="Arial"/>
        <family val="2"/>
      </rPr>
      <t xml:space="preserve">Production                             </t>
    </r>
  </si>
  <si>
    <r>
      <t>LCOH</t>
    </r>
    <r>
      <rPr>
        <b/>
        <vertAlign val="subscript"/>
        <sz val="11"/>
        <color theme="1"/>
        <rFont val="Arial"/>
        <family val="2"/>
      </rPr>
      <t xml:space="preserve">Production      </t>
    </r>
    <r>
      <rPr>
        <b/>
        <sz val="11"/>
        <color theme="1"/>
        <rFont val="Arial"/>
        <family val="2"/>
      </rPr>
      <t xml:space="preserve">                   </t>
    </r>
  </si>
  <si>
    <r>
      <t>LCOH</t>
    </r>
    <r>
      <rPr>
        <b/>
        <vertAlign val="subscript"/>
        <sz val="11"/>
        <color theme="1"/>
        <rFont val="Arial"/>
        <family val="2"/>
      </rPr>
      <t xml:space="preserve">Production         </t>
    </r>
    <r>
      <rPr>
        <b/>
        <sz val="11"/>
        <color theme="1"/>
        <rFont val="Arial"/>
        <family val="2"/>
      </rPr>
      <t xml:space="preserve">                </t>
    </r>
  </si>
  <si>
    <r>
      <t>LCOH</t>
    </r>
    <r>
      <rPr>
        <b/>
        <vertAlign val="subscript"/>
        <sz val="11"/>
        <color theme="1"/>
        <rFont val="Arial"/>
        <family val="2"/>
      </rPr>
      <t xml:space="preserve">Production   </t>
    </r>
    <r>
      <rPr>
        <b/>
        <sz val="11"/>
        <color theme="1"/>
        <rFont val="Arial"/>
        <family val="2"/>
      </rPr>
      <t xml:space="preserve">                      </t>
    </r>
  </si>
  <si>
    <r>
      <t>LCOH</t>
    </r>
    <r>
      <rPr>
        <b/>
        <vertAlign val="subscript"/>
        <sz val="11"/>
        <color theme="1"/>
        <rFont val="Arial"/>
        <family val="2"/>
      </rPr>
      <t xml:space="preserve">Production                  </t>
    </r>
    <r>
      <rPr>
        <b/>
        <sz val="11"/>
        <color theme="1"/>
        <rFont val="Arial"/>
        <family val="2"/>
      </rPr>
      <t xml:space="preserve">       </t>
    </r>
  </si>
  <si>
    <r>
      <t>LCOH</t>
    </r>
    <r>
      <rPr>
        <b/>
        <vertAlign val="subscript"/>
        <sz val="11"/>
        <color theme="1"/>
        <rFont val="Arial"/>
        <family val="2"/>
      </rPr>
      <t xml:space="preserve">Production               </t>
    </r>
    <r>
      <rPr>
        <b/>
        <sz val="11"/>
        <color theme="1"/>
        <rFont val="Arial"/>
        <family val="2"/>
      </rPr>
      <t xml:space="preserve">         </t>
    </r>
  </si>
  <si>
    <t>REVENUE (A$)</t>
  </si>
  <si>
    <t>Low Price Range</t>
  </si>
  <si>
    <t>per kg H2</t>
  </si>
  <si>
    <t>Learning Rate 0.80</t>
  </si>
  <si>
    <t>Learning Rate 0.85</t>
  </si>
  <si>
    <t>Learning Rate 0.90</t>
  </si>
  <si>
    <t>High Price Range</t>
  </si>
  <si>
    <t>NET CASH FLOW (Low Range CAPEX) A$</t>
  </si>
  <si>
    <t>Low Range Opex-Low</t>
  </si>
  <si>
    <t>Low Range CAPEX</t>
  </si>
  <si>
    <t>Low Range Opex-High</t>
  </si>
  <si>
    <t>High Range Opex - Low</t>
  </si>
  <si>
    <t>High Range Opex - High</t>
  </si>
  <si>
    <t>NET CASH FLOW (HIGH Range CAPEX) A$</t>
  </si>
  <si>
    <t>High Range CAPEX</t>
  </si>
  <si>
    <t>ROI (LOW RANGE CAPEX) %</t>
  </si>
  <si>
    <t>ROI (HIGH RANGE CAPEX) %</t>
  </si>
  <si>
    <t>NPV (LOW RANGE CAPEX) A$</t>
  </si>
  <si>
    <t>NPV (HIGH RANGE CAPEX) A$</t>
  </si>
  <si>
    <t>IRR (LOW RANGE CAPEX) %</t>
  </si>
  <si>
    <t>IRR (HIGH RANGE CAPEX) %</t>
  </si>
  <si>
    <t>Tones/Year</t>
  </si>
  <si>
    <t>Tones/Day</t>
  </si>
  <si>
    <t>Tones/60 Year</t>
  </si>
  <si>
    <t>REFERENCE INFORMATION</t>
  </si>
  <si>
    <t>2.54 GW ELECTROLYSER PRODUCTION SYSTEM &amp; LEVELISED COST OF HYDROGEN PRODUCTION (LCOHP)</t>
  </si>
  <si>
    <t>Cost of Injection</t>
  </si>
  <si>
    <t xml:space="preserve">Cost of Withdrawal </t>
  </si>
  <si>
    <t>Compression Opex (% of CAPEX) - Low</t>
  </si>
  <si>
    <t>Compression Opex (% of CAPEX) - High</t>
  </si>
  <si>
    <t>Compression Opex (Using compression Energy Range)</t>
  </si>
  <si>
    <t>Compression Opex (using % of Capex)</t>
  </si>
  <si>
    <t>Compression (Low)</t>
  </si>
  <si>
    <t>Compression (High)</t>
  </si>
  <si>
    <t>Hydrogen Production Capex (Low)</t>
  </si>
  <si>
    <t>Hydrogen Production Capex (High)</t>
  </si>
  <si>
    <t>Compression Opex (Low)-Using %</t>
  </si>
  <si>
    <t>Compression Opex (High)-Using %</t>
  </si>
  <si>
    <t>Compression Opex (Low)-Compression Energy</t>
  </si>
  <si>
    <t>Compression Opex (High)-Compression Energy</t>
  </si>
  <si>
    <t>IRR (HIGH RANGE CAPEX %</t>
  </si>
  <si>
    <t>m3</t>
  </si>
  <si>
    <t>Plant Capacity-MW</t>
  </si>
  <si>
    <t>Final CAPEX</t>
  </si>
  <si>
    <r>
      <t>A$/m</t>
    </r>
    <r>
      <rPr>
        <b/>
        <vertAlign val="superscript"/>
        <sz val="12"/>
        <color theme="1"/>
        <rFont val="Arial"/>
        <family val="2"/>
      </rPr>
      <t>3</t>
    </r>
  </si>
  <si>
    <t>Stage 1</t>
  </si>
  <si>
    <t>A$/KWh</t>
  </si>
  <si>
    <t>Capex</t>
  </si>
  <si>
    <t>Total Capex</t>
  </si>
  <si>
    <r>
      <t>Production Rate  H</t>
    </r>
    <r>
      <rPr>
        <vertAlign val="subscript"/>
        <sz val="12"/>
        <color theme="1"/>
        <rFont val="Arial"/>
        <family val="2"/>
      </rPr>
      <t>2</t>
    </r>
  </si>
  <si>
    <t>tones/year</t>
  </si>
  <si>
    <t>tonnes/day</t>
  </si>
  <si>
    <t>Grant</t>
  </si>
  <si>
    <t>Total Capex (After Grant)</t>
  </si>
  <si>
    <r>
      <t>A$/m</t>
    </r>
    <r>
      <rPr>
        <vertAlign val="superscript"/>
        <sz val="12"/>
        <color theme="1"/>
        <rFont val="Arial"/>
        <family val="2"/>
      </rPr>
      <t>3</t>
    </r>
  </si>
  <si>
    <t>$/MWh</t>
  </si>
  <si>
    <t>kWh</t>
  </si>
  <si>
    <t>NZ$/year</t>
  </si>
  <si>
    <t>Compression Capex</t>
  </si>
  <si>
    <t>Hydrogen Production Capex</t>
  </si>
  <si>
    <t>Hydrogen Production Opex</t>
  </si>
  <si>
    <t>Total Opex</t>
  </si>
  <si>
    <t>Total Opex/Cost</t>
  </si>
  <si>
    <t xml:space="preserve">Auckland Price </t>
  </si>
  <si>
    <t>NZ$20/kg</t>
  </si>
  <si>
    <r>
      <t>m</t>
    </r>
    <r>
      <rPr>
        <b/>
        <vertAlign val="superscript"/>
        <sz val="11"/>
        <color theme="0" tint="-0.14999847407452621"/>
        <rFont val="Arial"/>
        <family val="2"/>
      </rPr>
      <t>3</t>
    </r>
  </si>
  <si>
    <t>REVENUE</t>
  </si>
  <si>
    <t>NET CASH FLOW (Low Range CAPEX)</t>
  </si>
  <si>
    <t>NET CASH FLOW (HIGH Range CAPEX)</t>
  </si>
  <si>
    <t>ROI (LOW RANGE CAPEX)</t>
  </si>
  <si>
    <t>ROI (HIGH RANGE CAPEX)</t>
  </si>
  <si>
    <t>NPV (LOW RANGE CAPEX)</t>
  </si>
  <si>
    <t>NPV (HIGH RANGE CAPEX)</t>
  </si>
  <si>
    <t>IRR (LOW RANGE CAPEX)</t>
  </si>
  <si>
    <t>IRR (HIGH RANGE CAPEX</t>
  </si>
  <si>
    <t>L=</t>
  </si>
  <si>
    <t xml:space="preserve">Refilling station </t>
  </si>
  <si>
    <t>Refilling Station Capex</t>
  </si>
  <si>
    <t>Refilling Station Opex</t>
  </si>
  <si>
    <t xml:space="preserve"> </t>
  </si>
  <si>
    <t>HYDROGEN TRANSPORTATION COSTS &amp; DATA</t>
  </si>
  <si>
    <t>USD =</t>
  </si>
  <si>
    <t>Literature Input Data</t>
  </si>
  <si>
    <t>Moomba → Adelaide</t>
  </si>
  <si>
    <t>Road Length</t>
  </si>
  <si>
    <t>Cost Comparision Across Trailers Input Data</t>
  </si>
  <si>
    <t>Type</t>
  </si>
  <si>
    <t>Truck Cost (A$)</t>
  </si>
  <si>
    <r>
      <t>Capacity (kg H</t>
    </r>
    <r>
      <rPr>
        <b/>
        <vertAlign val="subscript"/>
        <sz val="11"/>
        <color theme="1"/>
        <rFont val="Calibri"/>
        <family val="2"/>
      </rPr>
      <t xml:space="preserve">2 </t>
    </r>
    <r>
      <rPr>
        <b/>
        <sz val="11"/>
        <color theme="1"/>
        <rFont val="Calibri"/>
        <family val="2"/>
      </rPr>
      <t>per load</t>
    </r>
  </si>
  <si>
    <t>Opex (A$/ kg per 50km)</t>
  </si>
  <si>
    <t>Replacement Cost (A$/Year)</t>
  </si>
  <si>
    <t>Replacement Cost (A$/60 Year)</t>
  </si>
  <si>
    <t>Total Cost</t>
  </si>
  <si>
    <t>Project Life</t>
  </si>
  <si>
    <t>years</t>
  </si>
  <si>
    <t>CGH2</t>
  </si>
  <si>
    <t>Trailer Replacement life</t>
  </si>
  <si>
    <t>LH2</t>
  </si>
  <si>
    <t>Tonnes/day (Low)</t>
  </si>
  <si>
    <t>Tonnes/day (High)</t>
  </si>
  <si>
    <t>Driving Speed</t>
  </si>
  <si>
    <t>km/hr</t>
  </si>
  <si>
    <t>Driving time</t>
  </si>
  <si>
    <t>hrs (one way)</t>
  </si>
  <si>
    <t>hrs (2 way)</t>
  </si>
  <si>
    <t>Typical CGH₂ Trailer Price Range (to use in your CAPEX) Input Data</t>
  </si>
  <si>
    <t>LH₂ (Liquid Hydrogen) Cryogenic Trailers Input Data</t>
  </si>
  <si>
    <t>Trailer Type</t>
  </si>
  <si>
    <t>Indicative Cost (USD)</t>
  </si>
  <si>
    <t>Standard smaller H₂ tube trailer</t>
  </si>
  <si>
    <t>~300 kg range (scaled up)</t>
  </si>
  <si>
    <t>LH₂ cryogenic trailer</t>
  </si>
  <si>
    <t xml:space="preserve">Depends on insulation, capacity &amp; boil-off control </t>
  </si>
  <si>
    <t>High-capacity H₂ tube trailer (~600-900 kg)</t>
  </si>
  <si>
    <t>Better matches 700 kg capacity</t>
  </si>
  <si>
    <t>Study cost estimate (with tractor)</t>
  </si>
  <si>
    <t>Roughly equivalent to USD ~900,000–1M+</t>
  </si>
  <si>
    <t>Industry study estimate (incl tractor)</t>
  </si>
  <si>
    <t>For 1400 kg H₂ capacity including tractor unit</t>
  </si>
  <si>
    <t>TUBE TRAILER TRANSPORTATION</t>
  </si>
  <si>
    <t>Hydrogen Quantitiy Transported by Tube Trailer Types required to fill exach ship type</t>
  </si>
  <si>
    <t>CGH2 Trailer</t>
  </si>
  <si>
    <t>Mass of Hydrogen (kg)</t>
  </si>
  <si>
    <r>
      <t>kg H</t>
    </r>
    <r>
      <rPr>
        <b/>
        <vertAlign val="subscript"/>
        <sz val="11"/>
        <color theme="1"/>
        <rFont val="Aptos Narrow"/>
        <family val="2"/>
        <scheme val="minor"/>
      </rPr>
      <t>2</t>
    </r>
    <r>
      <rPr>
        <b/>
        <sz val="11"/>
        <color theme="1"/>
        <rFont val="Aptos Narrow"/>
        <family val="2"/>
        <scheme val="minor"/>
      </rPr>
      <t>/load</t>
    </r>
  </si>
  <si>
    <t>Number of Trailers</t>
  </si>
  <si>
    <t>Number of Trailers Required Per Day</t>
  </si>
  <si>
    <t>Number of Trailers per day</t>
  </si>
  <si>
    <t>TUBE TRAILER TRUCK CAPEX COSTS</t>
  </si>
  <si>
    <t>Trailer Capacity (kg H2/load)</t>
  </si>
  <si>
    <t>Indicative CAPEX (A$)</t>
  </si>
  <si>
    <t>Replacement CAPEX (A$)</t>
  </si>
  <si>
    <t>Indicative CAPEX + Replacement CAPEX (A$)</t>
  </si>
  <si>
    <t>Total No. of Trailer CAPEX (A$)</t>
  </si>
  <si>
    <t>TUBE TRAILER TRUCK TOTAL AVERAGE CAPEX COSTS</t>
  </si>
  <si>
    <t>AVERAGE CAPEX</t>
  </si>
  <si>
    <t>TUBE TRAILER TOTAL CAPEX COSTS</t>
  </si>
  <si>
    <t>SHIP CARRIER</t>
  </si>
  <si>
    <t>TOTAL CAPEX (A$)</t>
  </si>
  <si>
    <t>ADDITIONAL INPUT DATA</t>
  </si>
  <si>
    <t>Cost of Transportation Method Input Data</t>
  </si>
  <si>
    <t>Transportation Method</t>
  </si>
  <si>
    <r>
      <t>Opex (A$/kgH</t>
    </r>
    <r>
      <rPr>
        <b/>
        <vertAlign val="subscript"/>
        <sz val="11"/>
        <color theme="1"/>
        <rFont val="Calibri"/>
        <family val="2"/>
      </rPr>
      <t>2</t>
    </r>
    <r>
      <rPr>
        <b/>
        <sz val="11"/>
        <color theme="1"/>
        <rFont val="Calibri"/>
        <family val="2"/>
      </rPr>
      <t>/50km</t>
    </r>
  </si>
  <si>
    <t>Distance</t>
  </si>
  <si>
    <t>Pipeline (per km)</t>
  </si>
  <si>
    <t>Truck</t>
  </si>
  <si>
    <t>Ship</t>
  </si>
  <si>
    <t>FOB</t>
  </si>
  <si>
    <t>Port Infrastructure CAPEX Input Data</t>
  </si>
  <si>
    <t>CAPEX Comparison Input Data</t>
  </si>
  <si>
    <t>Component</t>
  </si>
  <si>
    <t>Typical CAPEX (A$)</t>
  </si>
  <si>
    <t>Transport form</t>
  </si>
  <si>
    <t>Ship CAPEX (A$)</t>
  </si>
  <si>
    <t>LCOT impact</t>
  </si>
  <si>
    <t>LH₂ storage tanks</t>
  </si>
  <si>
    <t>LH₂</t>
  </si>
  <si>
    <t>Very high</t>
  </si>
  <si>
    <t>Liquefaction interface</t>
  </si>
  <si>
    <t>Ammonia</t>
  </si>
  <si>
    <t>Moderate</t>
  </si>
  <si>
    <t>Loading arms &amp; jetty</t>
  </si>
  <si>
    <t>LOHC</t>
  </si>
  <si>
    <t>Moderate–high</t>
  </si>
  <si>
    <t>Small–Medium LH₂ Carriers (Demonstration / Early Commercial)</t>
  </si>
  <si>
    <t>LH₂ Capacity</t>
  </si>
  <si>
    <t>CAPEX (USD)</t>
  </si>
  <si>
    <t>Suiso Frontier class</t>
  </si>
  <si>
    <t>3,000 m³</t>
  </si>
  <si>
    <t>Early commercial</t>
  </si>
  <si>
    <t>20,000 m³</t>
  </si>
  <si>
    <t>First export-scale designs</t>
  </si>
  <si>
    <t>Future large-scale</t>
  </si>
  <si>
    <r>
      <t>LH</t>
    </r>
    <r>
      <rPr>
        <b/>
        <vertAlign val="subscript"/>
        <sz val="11"/>
        <color theme="1"/>
        <rFont val="Calibri"/>
        <family val="2"/>
      </rPr>
      <t>2</t>
    </r>
    <r>
      <rPr>
        <b/>
        <sz val="11"/>
        <color theme="1"/>
        <rFont val="Calibri"/>
        <family val="2"/>
      </rPr>
      <t xml:space="preserve"> Ship Capex (A$/m</t>
    </r>
    <r>
      <rPr>
        <b/>
        <vertAlign val="superscript"/>
        <sz val="11"/>
        <color theme="1"/>
        <rFont val="Calibri"/>
        <family val="2"/>
      </rPr>
      <t>3</t>
    </r>
    <r>
      <rPr>
        <b/>
        <sz val="11"/>
        <color theme="1"/>
        <rFont val="Calibri"/>
        <family val="2"/>
      </rPr>
      <t>)</t>
    </r>
  </si>
  <si>
    <t>ALL TYPES OF HYDROGEN TRANSPORTATION COST</t>
  </si>
  <si>
    <t>TUBE TRAILER TRANSPORTATION COSTS</t>
  </si>
  <si>
    <t>GENERAL TUBE TRAILER COST OF TRANSPORTING HYDROGEN BASED ON EACH SHIP VOLUME</t>
  </si>
  <si>
    <t>Opex (A$/year))</t>
  </si>
  <si>
    <t>INDIVIDUAL TUBE TRAILER COSTS OF HYDROGEN TRANSPORT BASED ON SHIP'S CAPACITY</t>
  </si>
  <si>
    <t>TUBE TRAILER OPEX (A$/year)</t>
  </si>
  <si>
    <t>PIPELINE TRANSPORTATION COSTS</t>
  </si>
  <si>
    <t>Pipeline Fixed CAPEX &amp; OPEX (O&amp;M) COSTS</t>
  </si>
  <si>
    <t xml:space="preserve">Fixed OPEX </t>
  </si>
  <si>
    <t>of  CAPEX</t>
  </si>
  <si>
    <t>Transportation Mode</t>
  </si>
  <si>
    <t>Pipeline CAPEX (A$)</t>
  </si>
  <si>
    <t>Pipeline Fixed OPEX (A$/year)</t>
  </si>
  <si>
    <t>Pipeline Compression OPEX Based on Each Ship Capacity</t>
  </si>
  <si>
    <t>OPEX Calculation from Ref Data</t>
  </si>
  <si>
    <t>Pipeline Hydrogen Compression OPEX (A$/year)</t>
  </si>
  <si>
    <t>SHIP TRANSPORTATION (FREE-ON-BOARD)</t>
  </si>
  <si>
    <t>Ship Input Data</t>
  </si>
  <si>
    <t>nm =</t>
  </si>
  <si>
    <t>Route</t>
  </si>
  <si>
    <t>Approx. Sea Distance nautical miles (nm)</t>
  </si>
  <si>
    <t>Approx. Sea Distance  (km)</t>
  </si>
  <si>
    <t>Port Bonython → Singapore</t>
  </si>
  <si>
    <t xml:space="preserve">Rough sea route via Great Australian Bight → Indian Ocean → Strait of Malacca → Singapore. </t>
  </si>
  <si>
    <t>Port Bonython → Eastern China (e.g., Shanghai)</t>
  </si>
  <si>
    <r>
      <t xml:space="preserve">Route continues from Singapore up South China Sea to major Chinese ports (e.g., Shanghai); typical Asia shipping lanes follow this course. </t>
    </r>
    <r>
      <rPr>
        <i/>
        <sz val="11"/>
        <color theme="1"/>
        <rFont val="Aptos Narrow"/>
        <family val="2"/>
        <scheme val="minor"/>
      </rPr>
      <t>(Estimate based on global port distances and typical routing logic)</t>
    </r>
  </si>
  <si>
    <t>Port Bonython → South Korea (e.g., Busan)</t>
  </si>
  <si>
    <t>Continuation north from South China Sea through East China Sea to Korean Peninsula; widely used for Australia–East Asia trade.*</t>
  </si>
  <si>
    <t>Port Bonython → Japan (e.g., Tokyo/Kobe)</t>
  </si>
  <si>
    <t>Route from Port Bonython up through South China Sea → East China Sea → Sea of Japan / Pacific approaches; distances vary with specific port. *</t>
  </si>
  <si>
    <t>https://www.mdpi.com/2227-9717/11/7/2196?utm_source=chatgpt.com</t>
  </si>
  <si>
    <t>https://chatgpt.com/c/697dda7c-2480-8324-a5e3-e9e49a0b1d41</t>
  </si>
  <si>
    <t>https://www.anz.com/content/dam/anzcom/pdf/institutional/reports/hydrogen-transportation.pdf</t>
  </si>
  <si>
    <t>https://chatgpt.com/c/6981a7cd-f13c-8322-88da-fdf07b81b3d4</t>
  </si>
  <si>
    <t>LCOT &amp; Shipping Infrustructure</t>
  </si>
  <si>
    <t>https://chatgpt.com/c/6982bed2-1c58-8324-9edf-be6bcca87ebc</t>
  </si>
  <si>
    <t>Tube Trailer Truck Cost</t>
  </si>
  <si>
    <t>LEVELIZED COST OF HYDROGEN TRANSPORT (LCOHT) for 1.27 GW ELECTROLYSER PRODUCTION SYSTEM</t>
  </si>
  <si>
    <t>INPUT DATA</t>
  </si>
  <si>
    <t>Lifetime</t>
  </si>
  <si>
    <t>Discount rate</t>
  </si>
  <si>
    <t>Electricity price</t>
  </si>
  <si>
    <t>$/kWh</t>
  </si>
  <si>
    <t>Pipeline Opex</t>
  </si>
  <si>
    <t>Shipping Opex</t>
  </si>
  <si>
    <t>Pipeline Compression energy (kWh/Kg)</t>
  </si>
  <si>
    <t>Ship Compression energy (kWh/Kg)</t>
  </si>
  <si>
    <t>Rule of Thumb</t>
  </si>
  <si>
    <t>HYDROGEN PRODUCED QUANTITY FOR TRANSPORTATION</t>
  </si>
  <si>
    <t>Hydrogen Production After Losses</t>
  </si>
  <si>
    <t>Transport Mode Hydrogen Losses Parameter</t>
  </si>
  <si>
    <t>Hydrogen Losses %</t>
  </si>
  <si>
    <r>
      <t xml:space="preserve">Hydrogen Produce (kg/year) </t>
    </r>
    <r>
      <rPr>
        <sz val="11"/>
        <color theme="1"/>
        <rFont val="Aptos Narrow"/>
        <family val="2"/>
        <scheme val="minor"/>
      </rPr>
      <t>(after losses)</t>
    </r>
  </si>
  <si>
    <t>Pipeline Losses</t>
  </si>
  <si>
    <t>Liquid H₂ shipping (boil‑off)</t>
  </si>
  <si>
    <t>Shorter LH₂ transport/storage</t>
  </si>
  <si>
    <t>Tube Trailer Losses</t>
  </si>
  <si>
    <t>Total Losses</t>
  </si>
  <si>
    <t>Total Losses Pipeline+Trailers</t>
  </si>
  <si>
    <t>PIPELINE HYDROGEN TRANSPORTATION COSTS</t>
  </si>
  <si>
    <t>FIXED PIPELINE ANNUAL OPEX</t>
  </si>
  <si>
    <t>Pipeline Cost Parameter</t>
  </si>
  <si>
    <t>Pipeline Fixed OPEX (O&amp;M) Range</t>
  </si>
  <si>
    <t xml:space="preserve">2% of Capex </t>
  </si>
  <si>
    <t xml:space="preserve">4% of Capex </t>
  </si>
  <si>
    <t>Fixed OPEX (A$/year)</t>
  </si>
  <si>
    <t>PIPELINE HYDROGEN COMPRESSION ENERGY</t>
  </si>
  <si>
    <t>Pipeline Compression  Energy Parameter</t>
  </si>
  <si>
    <t>Pipeline Compression Energy Range</t>
  </si>
  <si>
    <t>1.05 kWh/kg</t>
  </si>
  <si>
    <t>8.6 kWh/kg</t>
  </si>
  <si>
    <t>Compression Energy (kWh/year)</t>
  </si>
  <si>
    <t>Compression Energy Cost (A$/year)</t>
  </si>
  <si>
    <t>PIPELINE HYDROGEN COMPRESSION OPEX</t>
  </si>
  <si>
    <t>Pipeline Compression Cost Parameter</t>
  </si>
  <si>
    <t>Pipeline Compression OPEX Range</t>
  </si>
  <si>
    <t>HYDROGEN TRANSPORT TOTAL ANNUAL COST</t>
  </si>
  <si>
    <t>Moomba → Port Bonython</t>
  </si>
  <si>
    <t>Total Annual Cost Parameter</t>
  </si>
  <si>
    <t>Value Ranges</t>
  </si>
  <si>
    <t>Anualised Capex (A$/year)</t>
  </si>
  <si>
    <t>Fixed Pipeline Opex (A$/year)</t>
  </si>
  <si>
    <t>Total Annual Cost (A$/year)</t>
  </si>
  <si>
    <t>SHIP HYDROGEN TRANSPORTATION COSTS</t>
  </si>
  <si>
    <t>Ship Carrier General Costs</t>
  </si>
  <si>
    <t>Ship Transportation General CAPEX</t>
  </si>
  <si>
    <t>CAPEX RANGE (A$)</t>
  </si>
  <si>
    <t>Original CAPEX (A$)</t>
  </si>
  <si>
    <t>Ship Transportation General OPEX</t>
  </si>
  <si>
    <t>Ship Transportation Fixed OPEX Range</t>
  </si>
  <si>
    <t>8% of CAPEX</t>
  </si>
  <si>
    <t>10% of CAPEX</t>
  </si>
  <si>
    <t>Ship Carrier Individual Cost</t>
  </si>
  <si>
    <t>LH₂ Carriers (Demonstration / Early Commercial) Input Data</t>
  </si>
  <si>
    <t>Ship Carrier Type</t>
  </si>
  <si>
    <t>Ship Carrier CAPEX Per Cubic Meter</t>
  </si>
  <si>
    <r>
      <t>CAPEX (A$) Cost Range Per m</t>
    </r>
    <r>
      <rPr>
        <b/>
        <vertAlign val="superscript"/>
        <sz val="11"/>
        <color theme="1"/>
        <rFont val="Aptos Narrow"/>
        <family val="2"/>
        <scheme val="minor"/>
      </rPr>
      <t xml:space="preserve">3 </t>
    </r>
  </si>
  <si>
    <r>
      <t>LH</t>
    </r>
    <r>
      <rPr>
        <b/>
        <vertAlign val="subscript"/>
        <sz val="11"/>
        <color theme="1"/>
        <rFont val="Aptos Narrow"/>
        <family val="2"/>
        <scheme val="minor"/>
      </rPr>
      <t>2</t>
    </r>
    <r>
      <rPr>
        <b/>
        <sz val="11"/>
        <color theme="1"/>
        <rFont val="Aptos Narrow"/>
        <family val="2"/>
        <scheme val="minor"/>
      </rPr>
      <t xml:space="preserve"> Ship Low Range (A$20,000/m</t>
    </r>
    <r>
      <rPr>
        <b/>
        <vertAlign val="superscript"/>
        <sz val="11"/>
        <color theme="1"/>
        <rFont val="Aptos Narrow"/>
        <family val="2"/>
        <scheme val="minor"/>
      </rPr>
      <t>3</t>
    </r>
    <r>
      <rPr>
        <b/>
        <sz val="11"/>
        <color theme="1"/>
        <rFont val="Aptos Narrow"/>
        <family val="2"/>
        <scheme val="minor"/>
      </rPr>
      <t>)</t>
    </r>
  </si>
  <si>
    <r>
      <t>LH</t>
    </r>
    <r>
      <rPr>
        <b/>
        <vertAlign val="subscript"/>
        <sz val="11"/>
        <color theme="1"/>
        <rFont val="Aptos Narrow"/>
        <family val="2"/>
        <scheme val="minor"/>
      </rPr>
      <t>2</t>
    </r>
    <r>
      <rPr>
        <b/>
        <sz val="11"/>
        <color theme="1"/>
        <rFont val="Aptos Narrow"/>
        <family val="2"/>
        <scheme val="minor"/>
      </rPr>
      <t xml:space="preserve"> Ship High Range (A$30,000/m</t>
    </r>
    <r>
      <rPr>
        <b/>
        <vertAlign val="superscript"/>
        <sz val="11"/>
        <color theme="1"/>
        <rFont val="Aptos Narrow"/>
        <family val="2"/>
        <scheme val="minor"/>
      </rPr>
      <t>3</t>
    </r>
    <r>
      <rPr>
        <b/>
        <sz val="11"/>
        <color theme="1"/>
        <rFont val="Aptos Narrow"/>
        <family val="2"/>
        <scheme val="minor"/>
      </rPr>
      <t>)</t>
    </r>
  </si>
  <si>
    <t>Final CAPEX Range (A$)</t>
  </si>
  <si>
    <t>Average CAPEX Range (A$)</t>
  </si>
  <si>
    <t>Ship Carrier OPEX</t>
  </si>
  <si>
    <t>Ship Carrier Cost Parameter</t>
  </si>
  <si>
    <t>Ship OPEX Range (A$/year)</t>
  </si>
  <si>
    <t>Ship Compression Energy &amp; OPEX</t>
  </si>
  <si>
    <t>Ship Compression</t>
  </si>
  <si>
    <t>Transport Stage Type</t>
  </si>
  <si>
    <t>Compression Cost (A$/year)</t>
  </si>
  <si>
    <t>Ship Compression Cost Parameter</t>
  </si>
  <si>
    <t>Final OPEX Range</t>
  </si>
  <si>
    <t>OPEX (A$/Year)</t>
  </si>
  <si>
    <t>Ship Infrustructure Fixed OPEX</t>
  </si>
  <si>
    <t>Ship Infrustructure OPEX Range (A$/year)</t>
  </si>
  <si>
    <t>PORT INFRUSTRUCTURE COSTS</t>
  </si>
  <si>
    <t>Port Infrustructure CAPEX</t>
  </si>
  <si>
    <t>Port Infrustructure Cost Parameter</t>
  </si>
  <si>
    <t>Port Infrustructure OPEX</t>
  </si>
  <si>
    <t>FIXED OPEX (A$/year)</t>
  </si>
  <si>
    <t>SHIP OPERATIONS TOTAL ANNUAL COST</t>
  </si>
  <si>
    <t>Total Annual Costs Parameters</t>
  </si>
  <si>
    <t>Total Ship Capex (A$)</t>
  </si>
  <si>
    <t>Ship anualised Capex (A$/year)</t>
  </si>
  <si>
    <t>Ship Compression Energy Opex (A$/year)</t>
  </si>
  <si>
    <t>Fixed Opex (A$/kg)</t>
  </si>
  <si>
    <t>TUBE TRAILER  TRANSPORTATION COSTS</t>
  </si>
  <si>
    <t>Tube Trailer CAPEX</t>
  </si>
  <si>
    <t>Total Number of Trailer CAPEX (A$)</t>
  </si>
  <si>
    <t>Total Number of Trailer Anualised CAPEX (A$/year)</t>
  </si>
  <si>
    <t xml:space="preserve">Tube Trailer Costs based on Each Ship </t>
  </si>
  <si>
    <t>Tube Trailer OPEX Based on Trailer Capacity</t>
  </si>
  <si>
    <t>Tube Trailer OPEX (A$/year)</t>
  </si>
  <si>
    <r>
      <t>Tube Trailer OPEX based on CGH</t>
    </r>
    <r>
      <rPr>
        <b/>
        <vertAlign val="subscript"/>
        <sz val="11"/>
        <color theme="1"/>
        <rFont val="Aptos Narrow"/>
        <family val="2"/>
        <scheme val="minor"/>
      </rPr>
      <t>2</t>
    </r>
    <r>
      <rPr>
        <b/>
        <sz val="11"/>
        <color theme="1"/>
        <rFont val="Aptos Narrow"/>
        <family val="2"/>
        <scheme val="minor"/>
      </rPr>
      <t xml:space="preserve"> and LH</t>
    </r>
    <r>
      <rPr>
        <b/>
        <vertAlign val="subscript"/>
        <sz val="11"/>
        <color theme="1"/>
        <rFont val="Aptos Narrow"/>
        <family val="2"/>
        <scheme val="minor"/>
      </rPr>
      <t>2</t>
    </r>
    <r>
      <rPr>
        <b/>
        <sz val="11"/>
        <color theme="1"/>
        <rFont val="Aptos Narrow"/>
        <family val="2"/>
        <scheme val="minor"/>
      </rPr>
      <t xml:space="preserve"> Trailer Types</t>
    </r>
  </si>
  <si>
    <t>Tube Trailer Types</t>
  </si>
  <si>
    <t>CGH 2 OPEX (A$/year)</t>
  </si>
  <si>
    <t>LH2 OPEX  (A$/year)</t>
  </si>
  <si>
    <r>
      <t>TOTAL ANNUALISED COST FOR CGH</t>
    </r>
    <r>
      <rPr>
        <b/>
        <vertAlign val="subscript"/>
        <sz val="12"/>
        <color theme="1"/>
        <rFont val="Aptos Narrow"/>
        <family val="2"/>
        <scheme val="minor"/>
      </rPr>
      <t xml:space="preserve">2 </t>
    </r>
    <r>
      <rPr>
        <b/>
        <sz val="12"/>
        <color theme="1"/>
        <rFont val="Aptos Narrow"/>
        <family val="2"/>
        <scheme val="minor"/>
      </rPr>
      <t>&amp; LH</t>
    </r>
    <r>
      <rPr>
        <b/>
        <vertAlign val="subscript"/>
        <sz val="12"/>
        <color theme="1"/>
        <rFont val="Aptos Narrow"/>
        <family val="2"/>
        <scheme val="minor"/>
      </rPr>
      <t>2</t>
    </r>
    <r>
      <rPr>
        <b/>
        <sz val="12"/>
        <color theme="1"/>
        <rFont val="Aptos Narrow"/>
        <family val="2"/>
        <scheme val="minor"/>
      </rPr>
      <t xml:space="preserve"> TUBE TRAILERS</t>
    </r>
  </si>
  <si>
    <r>
      <t>CGH</t>
    </r>
    <r>
      <rPr>
        <b/>
        <vertAlign val="subscript"/>
        <sz val="11"/>
        <color theme="1"/>
        <rFont val="Aptos Narrow"/>
        <family val="2"/>
        <scheme val="minor"/>
      </rPr>
      <t>2</t>
    </r>
    <r>
      <rPr>
        <b/>
        <sz val="11"/>
        <color theme="1"/>
        <rFont val="Aptos Narrow"/>
        <family val="2"/>
        <scheme val="minor"/>
      </rPr>
      <t xml:space="preserve"> TOTAL ANNUAL COST (A$/year)</t>
    </r>
  </si>
  <si>
    <r>
      <t>LH</t>
    </r>
    <r>
      <rPr>
        <b/>
        <vertAlign val="subscript"/>
        <sz val="11"/>
        <color theme="1"/>
        <rFont val="Aptos Narrow"/>
        <family val="2"/>
        <scheme val="minor"/>
      </rPr>
      <t>2</t>
    </r>
    <r>
      <rPr>
        <b/>
        <sz val="11"/>
        <color theme="1"/>
        <rFont val="Aptos Narrow"/>
        <family val="2"/>
        <scheme val="minor"/>
      </rPr>
      <t xml:space="preserve"> TOTAL ANNUAL COST (A$/year)</t>
    </r>
  </si>
  <si>
    <t>TUBE TRAILER TOTAL ANNAULISED COSTS</t>
  </si>
  <si>
    <t>LEVELISED COST OF HYDROGEN TRANSPORT (LCOHT)</t>
  </si>
  <si>
    <t>ALL TRANSPOTATION MODE TOTAL ANNAULISED COSTS</t>
  </si>
  <si>
    <t>Values Range</t>
  </si>
  <si>
    <t>Pipeline Total Anualised Cost (A$/year)</t>
  </si>
  <si>
    <t>Ship Total Anualised Cost (A$/year)</t>
  </si>
  <si>
    <t>300 kg H2 Trailer (A$/year)</t>
  </si>
  <si>
    <t>700 kg H2 Trailer (A$/year)</t>
  </si>
  <si>
    <t>4400 kg H2 Trailer (A$/year)</t>
  </si>
  <si>
    <t>H2 after Pipeline Loosses (Kg/year)</t>
  </si>
  <si>
    <t>H2 after Tube Trailer Losses (Kg/year)</t>
  </si>
  <si>
    <t>H2 after Ship Loosses (Kg/year)</t>
  </si>
  <si>
    <t>H2 after Total Losses</t>
  </si>
  <si>
    <t>LEVELISED COST OF HYDROGEN TRANSPORT</t>
  </si>
  <si>
    <t>Levelised Cost of Transport</t>
  </si>
  <si>
    <t>Low Range Production (A$/kg)</t>
  </si>
  <si>
    <t>High Range Production (A$/kg)</t>
  </si>
  <si>
    <t>LCOHT Range (A$/kg)</t>
  </si>
  <si>
    <t>Ship &amp; Pipeline</t>
  </si>
  <si>
    <t>Tube Trailer LCOT (A$/kg)</t>
  </si>
  <si>
    <t>Tube Trailer Capacity (kg H2/load)</t>
  </si>
  <si>
    <r>
      <t>Tube Trailer (300kg H</t>
    </r>
    <r>
      <rPr>
        <b/>
        <vertAlign val="subscript"/>
        <sz val="11"/>
        <color theme="1"/>
        <rFont val="Calibri"/>
        <family val="2"/>
      </rPr>
      <t>2</t>
    </r>
    <r>
      <rPr>
        <b/>
        <sz val="11"/>
        <color theme="1"/>
        <rFont val="Calibri"/>
        <family val="2"/>
      </rPr>
      <t>/Load)</t>
    </r>
  </si>
  <si>
    <r>
      <t>Tube Trailer (700kg H</t>
    </r>
    <r>
      <rPr>
        <b/>
        <vertAlign val="subscript"/>
        <sz val="11"/>
        <color theme="1"/>
        <rFont val="Calibri"/>
        <family val="2"/>
      </rPr>
      <t>2</t>
    </r>
    <r>
      <rPr>
        <b/>
        <sz val="11"/>
        <color theme="1"/>
        <rFont val="Calibri"/>
        <family val="2"/>
      </rPr>
      <t>/Load)</t>
    </r>
  </si>
  <si>
    <r>
      <t>Tube Trailer (1400kg H</t>
    </r>
    <r>
      <rPr>
        <b/>
        <vertAlign val="subscript"/>
        <sz val="11"/>
        <color theme="1"/>
        <rFont val="Calibri"/>
        <family val="2"/>
      </rPr>
      <t>2</t>
    </r>
    <r>
      <rPr>
        <b/>
        <sz val="11"/>
        <color theme="1"/>
        <rFont val="Calibri"/>
        <family val="2"/>
      </rPr>
      <t>/Load)</t>
    </r>
  </si>
  <si>
    <t>Total LCOT</t>
  </si>
  <si>
    <t xml:space="preserve">All Transportation Modes  </t>
  </si>
  <si>
    <t xml:space="preserve">Tube Trailers &amp; Pipeline </t>
  </si>
  <si>
    <t>CGH2 TRAILER LCOT (A$/kg)</t>
  </si>
  <si>
    <t>LH2 TRAILER LCOT (A$/kg)</t>
  </si>
  <si>
    <t>Levelised Cost of Hydrogen Tranport for Tube Trailer Trucks (A$/kg)</t>
  </si>
  <si>
    <t>CGH2 TRAILER</t>
  </si>
  <si>
    <t>300 kg H2/load</t>
  </si>
  <si>
    <t>700 kg H2/load</t>
  </si>
  <si>
    <t>1400 kg H2/load</t>
  </si>
  <si>
    <t>Trailer Capacity</t>
  </si>
  <si>
    <t>Average LCOHT (A$/kg)</t>
  </si>
  <si>
    <t>Average</t>
  </si>
  <si>
    <t>Tube Trailer Type</t>
  </si>
  <si>
    <t>1.27 GW Electrolyser</t>
  </si>
  <si>
    <t xml:space="preserve">LCOHT </t>
  </si>
  <si>
    <t>Summary of Levelised Cost of Hydrogen Transport</t>
  </si>
  <si>
    <t>Transport Mode</t>
  </si>
  <si>
    <t>Calculating LCOS</t>
  </si>
  <si>
    <t>https://chatgpt.com/c/6981c5c1-5d48-8323-83fe-bdb333adf950</t>
  </si>
  <si>
    <t>CRF Formular</t>
  </si>
  <si>
    <t>https://chatgpt.com/c/6981d592-c024-8323-b367-b11cbc8432e3</t>
  </si>
  <si>
    <t>LCOH Calc.</t>
  </si>
  <si>
    <t>Truck LCOT</t>
  </si>
  <si>
    <t>LEVELIZED COST OF HYDROGEN TRANSPORT (LCOHT) for 2.54 GW ELECTROLYSER PRODUCTION SYSTEM</t>
  </si>
  <si>
    <t>PARAMETER</t>
  </si>
  <si>
    <t>PIPELINE FIXED OPEX</t>
  </si>
  <si>
    <t>Opex (A$)</t>
  </si>
  <si>
    <t>Compression energy (kWh/year)</t>
  </si>
  <si>
    <t>Compression energy Cost (A$/year)</t>
  </si>
  <si>
    <t>Opex (A$/year)</t>
  </si>
  <si>
    <t>PIPELINE HYDROGEN TRANSPORT TOTAL ANNUAL COST</t>
  </si>
  <si>
    <t>GENERAL COSTS</t>
  </si>
  <si>
    <t>SHIP CARRIER TYPE INDIVIDUAL COSTS</t>
  </si>
  <si>
    <t xml:space="preserve"> LH₂ Carriers (Demonstration / Early Commercial)</t>
  </si>
  <si>
    <t>SHIP HYDROGEN TRANSPORT COMPRESSION</t>
  </si>
  <si>
    <t>SHIP COMPRESSION ENERGY &amp; OPEX</t>
  </si>
  <si>
    <t>Transport Stage</t>
  </si>
  <si>
    <t>PORT INFRUSTRUCTURE</t>
  </si>
  <si>
    <t>Financial Parameters</t>
  </si>
  <si>
    <t>Ship Compression Energy Cost (A$/year)</t>
  </si>
  <si>
    <t>Opex (A$/kg)</t>
  </si>
  <si>
    <t>Tube Trailer OPEX</t>
  </si>
  <si>
    <t>TRANSPORTATION COSTS COMBINED FOR GRAPHICAL REPRESENTATIONS</t>
  </si>
  <si>
    <t>Tube Trailer Types CAPEX  based on Ship Carrier Type</t>
  </si>
  <si>
    <t>Tube Trailer Annualised CAPEX Based on Ship Carrier Type</t>
  </si>
  <si>
    <t>Tube Trailer Types OPEX based on Ship Carrier Type</t>
  </si>
  <si>
    <t>Tube Trailer Types Cost Parameter</t>
  </si>
  <si>
    <r>
      <t>CGH</t>
    </r>
    <r>
      <rPr>
        <b/>
        <vertAlign val="subscript"/>
        <sz val="11"/>
        <color theme="1"/>
        <rFont val="Aptos Narrow"/>
        <family val="2"/>
        <scheme val="minor"/>
      </rPr>
      <t>2</t>
    </r>
    <r>
      <rPr>
        <b/>
        <sz val="11"/>
        <color theme="1"/>
        <rFont val="Aptos Narrow"/>
        <family val="2"/>
        <scheme val="minor"/>
      </rPr>
      <t xml:space="preserve"> Tube Trailer Totale Annualised Cost based on Ship Carrier Type</t>
    </r>
  </si>
  <si>
    <r>
      <t>LH</t>
    </r>
    <r>
      <rPr>
        <b/>
        <vertAlign val="subscript"/>
        <sz val="11"/>
        <color theme="1"/>
        <rFont val="Aptos Narrow"/>
        <family val="2"/>
        <scheme val="minor"/>
      </rPr>
      <t>2</t>
    </r>
    <r>
      <rPr>
        <b/>
        <sz val="11"/>
        <color theme="1"/>
        <rFont val="Aptos Narrow"/>
        <family val="2"/>
        <scheme val="minor"/>
      </rPr>
      <t xml:space="preserve"> Tube Trailer Totale Annualised Cost based on Ship Carrier Type</t>
    </r>
  </si>
  <si>
    <t>Tube Trailer Capacity Total Annual Cost</t>
  </si>
  <si>
    <t>TOTAL ANNAULISED COSTS</t>
  </si>
  <si>
    <t>LCOT Range (A$/kg)</t>
  </si>
  <si>
    <t xml:space="preserve">Pipeline LCOHT </t>
  </si>
  <si>
    <t>Ship LCOHT (A$/kg)</t>
  </si>
  <si>
    <t>Ship + Pipeline (A$/kg)</t>
  </si>
  <si>
    <t xml:space="preserve">All Transportation Modes </t>
  </si>
  <si>
    <t>Tube Trailers + Pipeline (A$/kg)</t>
  </si>
  <si>
    <t>TUBE TRAILER FINAL LEVELISED COST OF HYDROGEN TRANSPORTATION &amp; GRAPHS</t>
  </si>
  <si>
    <r>
      <t>CGH</t>
    </r>
    <r>
      <rPr>
        <b/>
        <vertAlign val="subscript"/>
        <sz val="11"/>
        <color theme="1"/>
        <rFont val="Aptos Narrow"/>
        <family val="2"/>
        <scheme val="minor"/>
      </rPr>
      <t>2</t>
    </r>
    <r>
      <rPr>
        <b/>
        <sz val="11"/>
        <color theme="1"/>
        <rFont val="Aptos Narrow"/>
        <family val="2"/>
        <scheme val="minor"/>
      </rPr>
      <t xml:space="preserve"> Tube Trailer LCOHT based on Ship Carrier Type</t>
    </r>
  </si>
  <si>
    <t>CGH2 LCOT (A$/kg)</t>
  </si>
  <si>
    <r>
      <t>LH</t>
    </r>
    <r>
      <rPr>
        <b/>
        <vertAlign val="subscript"/>
        <sz val="11"/>
        <color theme="1"/>
        <rFont val="Aptos Narrow"/>
        <family val="2"/>
        <scheme val="minor"/>
      </rPr>
      <t>2</t>
    </r>
    <r>
      <rPr>
        <b/>
        <sz val="11"/>
        <color theme="1"/>
        <rFont val="Aptos Narrow"/>
        <family val="2"/>
        <scheme val="minor"/>
      </rPr>
      <t xml:space="preserve"> Tube Trailer LCOHT based on Ship Carrier Type</t>
    </r>
  </si>
  <si>
    <t>LH2 LCOT (A$/kg)</t>
  </si>
  <si>
    <t>Tube Trailer Capacity LCOHT based on Ship Carrier Type</t>
  </si>
  <si>
    <t>TRAILER CAPACITY</t>
  </si>
  <si>
    <t>TUBE TRAILER TYPE</t>
  </si>
  <si>
    <t>LCOHT (A$/kg)</t>
  </si>
  <si>
    <t>Final Average</t>
  </si>
  <si>
    <r>
      <t>300kg H2 /</t>
    </r>
    <r>
      <rPr>
        <b/>
        <vertAlign val="subscript"/>
        <sz val="11"/>
        <color theme="1"/>
        <rFont val="Aptos Narrow"/>
        <family val="2"/>
        <scheme val="minor"/>
      </rPr>
      <t xml:space="preserve"> </t>
    </r>
    <r>
      <rPr>
        <b/>
        <sz val="11"/>
        <color theme="1"/>
        <rFont val="Aptos Narrow"/>
        <family val="2"/>
        <scheme val="minor"/>
      </rPr>
      <t>load Trailer</t>
    </r>
  </si>
  <si>
    <t>700kg H2 / load trailer</t>
  </si>
  <si>
    <t>1400kg H2 /load trailer</t>
  </si>
  <si>
    <t>Average LCOHT</t>
  </si>
  <si>
    <t>LEVELISED COST OF HYDROGEN TRANSPORTATION (LCOHT) &amp; GRAPHS</t>
  </si>
  <si>
    <t>Tube Trailer Types LCOHT based on Electrolyser Capacity Production</t>
  </si>
  <si>
    <t>Tube Trailer Levelised cost of hydrogen Transport (A$/kg H2)</t>
  </si>
  <si>
    <r>
      <t>LH</t>
    </r>
    <r>
      <rPr>
        <b/>
        <vertAlign val="subscript"/>
        <sz val="8"/>
        <color theme="1"/>
        <rFont val="Aptos Narrow"/>
        <family val="2"/>
        <scheme val="minor"/>
      </rPr>
      <t>2</t>
    </r>
  </si>
  <si>
    <t>2.54 GW Electrolyser</t>
  </si>
  <si>
    <t>AVERAGE LEVELISED COST OF HYDROGEN TRANSPORT (LCOHT) &amp; GRAPHS</t>
  </si>
  <si>
    <t>Average LCOHT for Tube Trailer Types Based Electrolyser Production</t>
  </si>
  <si>
    <t>AVERAGE LCOHT (A$/kg)</t>
  </si>
  <si>
    <r>
      <t>Compressed gas hydrogen truck (CGH</t>
    </r>
    <r>
      <rPr>
        <b/>
        <vertAlign val="subscript"/>
        <sz val="11"/>
        <color theme="1"/>
        <rFont val="Aptos Narrow"/>
        <family val="2"/>
        <scheme val="minor"/>
      </rPr>
      <t>2</t>
    </r>
    <r>
      <rPr>
        <b/>
        <sz val="11"/>
        <color theme="1"/>
        <rFont val="Aptos Narrow"/>
        <family val="2"/>
        <scheme val="minor"/>
      </rPr>
      <t>)</t>
    </r>
  </si>
  <si>
    <r>
      <t>Liquid hydrogen truck (LH</t>
    </r>
    <r>
      <rPr>
        <b/>
        <vertAlign val="subscript"/>
        <sz val="11"/>
        <color theme="1"/>
        <rFont val="Aptos Narrow"/>
        <family val="2"/>
        <scheme val="minor"/>
      </rPr>
      <t>2</t>
    </r>
    <r>
      <rPr>
        <b/>
        <sz val="11"/>
        <color theme="1"/>
        <rFont val="Aptos Narrow"/>
        <family val="2"/>
        <scheme val="minor"/>
      </rPr>
      <t>)</t>
    </r>
  </si>
  <si>
    <t xml:space="preserve">REFERENCES </t>
  </si>
  <si>
    <t>LEVELIZED COST OF HYDROGEN STORAGE (LCOHS)</t>
  </si>
  <si>
    <t>PARAMETERS</t>
  </si>
  <si>
    <t>Currency Exchange</t>
  </si>
  <si>
    <t>USD                =</t>
  </si>
  <si>
    <t>AUD  (05.02.2026 rate)</t>
  </si>
  <si>
    <t>Number of Wells</t>
  </si>
  <si>
    <t>New Well Cost</t>
  </si>
  <si>
    <t>Injection/Wisthdrawal Wells</t>
  </si>
  <si>
    <t>HYDROGEN PRODUCED QUANTITY FOR STORAGE/WITHDRAWAL</t>
  </si>
  <si>
    <t>Hydrogen Injection/Widthdrawal Capacity</t>
  </si>
  <si>
    <t>Injection/widthdrawal amount (Tonnes)</t>
  </si>
  <si>
    <t>Injection/widthdrawal amount (Kg)</t>
  </si>
  <si>
    <t>Hydrogen for Storage Production rate (after Losses) (kg/year)</t>
  </si>
  <si>
    <t>HYDROGEN STORAGE CAPEX &amp; OPEX COSTS</t>
  </si>
  <si>
    <t>HYDROGEN STORAGE INFRUSTRUCTURE CAPEX</t>
  </si>
  <si>
    <t>Total CAPEX 1</t>
  </si>
  <si>
    <t>All Parameters</t>
  </si>
  <si>
    <t>Total CAPEX 2</t>
  </si>
  <si>
    <t>Excl. New Well Cost</t>
  </si>
  <si>
    <t>Average CAPEX</t>
  </si>
  <si>
    <t>UNDERGROUND HYDROGEN STORAGE COMPRESSION OPEX</t>
  </si>
  <si>
    <t>Opex Type</t>
  </si>
  <si>
    <t>UHS Compression Opex Cost (A$/Year)</t>
  </si>
  <si>
    <t xml:space="preserve">Storage Compressor </t>
  </si>
  <si>
    <t>UNDERGROUND HYDROGEN STORAGE FIXED OPEX</t>
  </si>
  <si>
    <t>Total Fixed O&amp;M Opex Cost (A$/year)</t>
  </si>
  <si>
    <t>Storage Opex 1</t>
  </si>
  <si>
    <t>Storage Opex 2</t>
  </si>
  <si>
    <t>UNDERGROUND HYDROGEN STORAGE TOTAL OPEX (COMPRESSION OPEX + FIXED OPEX)</t>
  </si>
  <si>
    <t>Total Opex Cost (A$/year)</t>
  </si>
  <si>
    <t>Total Opex 1</t>
  </si>
  <si>
    <t>Total Opex 2</t>
  </si>
  <si>
    <t>FINAL AVERAGE OPEX RANGE</t>
  </si>
  <si>
    <t xml:space="preserve"> Range (A$/year)</t>
  </si>
  <si>
    <t>Final Average Opex</t>
  </si>
  <si>
    <t>HYDROGEN STORAGE TOTAL ANNUAL COST</t>
  </si>
  <si>
    <t>UNDERGROUND HYDROGEN STORAGE TOTAL ANNUAL COST</t>
  </si>
  <si>
    <t>Storage Anualised CAPEX 1 (A$/Year)</t>
  </si>
  <si>
    <t>Storage Anualised CAPEX 2 (A$/Year)</t>
  </si>
  <si>
    <t>Opex 1 (A$/year)</t>
  </si>
  <si>
    <t>Opex  2 (A$/year)</t>
  </si>
  <si>
    <t>Total Annual Cost 1 (A$/year)</t>
  </si>
  <si>
    <t>Using-Opex 1</t>
  </si>
  <si>
    <t>Using-Opex 2</t>
  </si>
  <si>
    <t>Total Annual Cost 2 (A$/year)</t>
  </si>
  <si>
    <t>Total Annual Cost (A$/Year)</t>
  </si>
  <si>
    <t>LEVELISED COST OF HYDROGEN STORAGE</t>
  </si>
  <si>
    <t>DEPLETED GAS FIELDS (UHS) LEVELISED COST OF HYDROGEN STORAGE (LCOS)</t>
  </si>
  <si>
    <t>Including New Wells Build (All Parameters)</t>
  </si>
  <si>
    <t>SHIP CAPACITY TURNAROUND PRODUCTION</t>
  </si>
  <si>
    <r>
      <t>LCOHS 1 (A$/kg H</t>
    </r>
    <r>
      <rPr>
        <b/>
        <vertAlign val="subscript"/>
        <sz val="11"/>
        <color theme="1"/>
        <rFont val="Aptos Narrow"/>
        <family val="2"/>
        <scheme val="minor"/>
      </rPr>
      <t>2</t>
    </r>
    <r>
      <rPr>
        <b/>
        <sz val="11"/>
        <color theme="1"/>
        <rFont val="Aptos Narrow"/>
        <family val="2"/>
        <scheme val="minor"/>
      </rPr>
      <t>)-USING OPEX 1</t>
    </r>
  </si>
  <si>
    <t>LCOHS 2 (A$/kg H2)-USING OPEX 2</t>
  </si>
  <si>
    <t>Only Retrofitted Wells and Other Parameters (Excl. New Wells)</t>
  </si>
  <si>
    <t>ABOVE GROUND TANKS/HIGH PRESSURE TANKS LEVELISED COST OF HYDROGEN STORAGE (LCOS)</t>
  </si>
  <si>
    <t>LCOS LOW RANGE (A$/Kg)</t>
  </si>
  <si>
    <t>LCOS HIGH RANGE (A$/Kg)</t>
  </si>
  <si>
    <t>LCOHS</t>
  </si>
  <si>
    <t>https://chatgpt.com/c/6987892b-5914-8320-a6e4-264d6f810d4d</t>
  </si>
  <si>
    <t>Opex Compression Storage</t>
  </si>
  <si>
    <t>https://chatgpt.com/c/69875b06-13ec-8321-ba5e-ea80390917fe</t>
  </si>
  <si>
    <t>LCOS Range Evaluation</t>
  </si>
  <si>
    <t>LCOS normally looks like (benchmarks)</t>
  </si>
  <si>
    <r>
      <t xml:space="preserve">Typical </t>
    </r>
    <r>
      <rPr>
        <b/>
        <sz val="11"/>
        <color theme="1"/>
        <rFont val="Aptos Narrow"/>
        <family val="2"/>
        <scheme val="minor"/>
      </rPr>
      <t>Levelised Cost of Storage (LCOS)</t>
    </r>
    <r>
      <rPr>
        <sz val="11"/>
        <color theme="1"/>
        <rFont val="Aptos Narrow"/>
        <family val="2"/>
        <scheme val="minor"/>
      </rPr>
      <t xml:space="preserve"> for hydrogen (2024–2025 literature):</t>
    </r>
  </si>
  <si>
    <t>Typical LCOS (A$/kg H₂)</t>
  </si>
  <si>
    <t>0.2 – 1.0</t>
  </si>
  <si>
    <t>Levelized Cost of Storage (LCOS) for a hydrogen system - ScienceDirect</t>
  </si>
  <si>
    <t>0.3 – 1.5</t>
  </si>
  <si>
    <t>Comparative techno-economic analysis of large-scale underground hydrogen storage - ScienceDirect</t>
  </si>
  <si>
    <t>Large above-ground tanks (350 bar)</t>
  </si>
  <si>
    <t>1.0 – 3.0</t>
  </si>
  <si>
    <t>Techno-economic analysis of developing an underground hydrogen storage facility in depleted gas field: A Dutch case study - ScienceDirect</t>
  </si>
  <si>
    <t>High-pressure tanks / long storage</t>
  </si>
  <si>
    <t>3.0 – 6.0+</t>
  </si>
  <si>
    <t>EWI analyses costs for underground hydrogen storage — EWI</t>
  </si>
  <si>
    <t>LEVELIZED COST OF HYDROGEN PRODUCTION, STORAGE AND TRANSPORT (LCOHP, LCOHS,LCOHT) for UHS &amp; SURFACE STORAGE</t>
  </si>
  <si>
    <t>Levelised Cost of Hydrogen Production (LCOHP)</t>
  </si>
  <si>
    <r>
      <t>LCOH</t>
    </r>
    <r>
      <rPr>
        <b/>
        <vertAlign val="subscript"/>
        <sz val="11"/>
        <color theme="1"/>
        <rFont val="Aptos Narrow"/>
        <family val="2"/>
        <scheme val="minor"/>
      </rPr>
      <t>Production</t>
    </r>
    <r>
      <rPr>
        <b/>
        <sz val="11"/>
        <color theme="1"/>
        <rFont val="Aptos Narrow"/>
        <family val="2"/>
        <scheme val="minor"/>
      </rPr>
      <t xml:space="preserve"> (A$/kg)</t>
    </r>
  </si>
  <si>
    <t>2.25 GW Electrolyser</t>
  </si>
  <si>
    <t>Levelised Cost of Hydrogen Transport (LCOHT)</t>
  </si>
  <si>
    <t>Levelised Cost of Hydrogen Transportation (LCOHT)</t>
  </si>
  <si>
    <r>
      <t>LCOH</t>
    </r>
    <r>
      <rPr>
        <b/>
        <vertAlign val="subscript"/>
        <sz val="11"/>
        <color theme="1"/>
        <rFont val="Aptos Narrow"/>
        <family val="2"/>
        <scheme val="minor"/>
      </rPr>
      <t>Transport</t>
    </r>
    <r>
      <rPr>
        <b/>
        <sz val="11"/>
        <color theme="1"/>
        <rFont val="Aptos Narrow"/>
        <family val="2"/>
        <scheme val="minor"/>
      </rPr>
      <t xml:space="preserve"> (A$/kg)</t>
    </r>
  </si>
  <si>
    <t>Tube Trailers (A$/kg)</t>
  </si>
  <si>
    <t>Reqired transport mode</t>
  </si>
  <si>
    <t>Ship is free on boarding</t>
  </si>
  <si>
    <t>Reqired transport mode for comparison</t>
  </si>
  <si>
    <t>Levelised Cost of Hydrogen Storage (LCOHS) &amp; GRAPHS</t>
  </si>
  <si>
    <t>LCOHS for UHS &amp; Surface Storage</t>
  </si>
  <si>
    <t>Required Production Target Per Ship Loading Capacity</t>
  </si>
  <si>
    <r>
      <t>LCOH</t>
    </r>
    <r>
      <rPr>
        <b/>
        <vertAlign val="subscript"/>
        <sz val="11"/>
        <color theme="1"/>
        <rFont val="Aptos Narrow"/>
        <family val="2"/>
        <scheme val="minor"/>
      </rPr>
      <t>Storage</t>
    </r>
    <r>
      <rPr>
        <b/>
        <sz val="11"/>
        <color theme="1"/>
        <rFont val="Aptos Narrow"/>
        <family val="2"/>
        <scheme val="minor"/>
      </rPr>
      <t xml:space="preserve"> (A$/kg)</t>
    </r>
  </si>
  <si>
    <r>
      <t>Average LCOH</t>
    </r>
    <r>
      <rPr>
        <b/>
        <vertAlign val="subscript"/>
        <sz val="11"/>
        <color theme="1"/>
        <rFont val="Aptos Narrow"/>
        <family val="2"/>
        <scheme val="minor"/>
      </rPr>
      <t>storage</t>
    </r>
    <r>
      <rPr>
        <b/>
        <sz val="11"/>
        <color theme="1"/>
        <rFont val="Aptos Narrow"/>
        <family val="2"/>
        <scheme val="minor"/>
      </rPr>
      <t xml:space="preserve">  (A$/kg)</t>
    </r>
  </si>
  <si>
    <t>Depleted Gas Fields</t>
  </si>
  <si>
    <t>AGS</t>
  </si>
  <si>
    <t>Depleted Gas Field (UHS)</t>
  </si>
  <si>
    <t>Above Ground Storage (AGS)</t>
  </si>
  <si>
    <t>Levelised Cost of Hydrogen Delieverd (LCOHD) from Depleted Gas Fields Storage (UHS) and Above Ground Storage (AGS)</t>
  </si>
  <si>
    <r>
      <t>Total Levelised Cost of Hydrogen Delivered (LCOH</t>
    </r>
    <r>
      <rPr>
        <b/>
        <vertAlign val="subscript"/>
        <sz val="11"/>
        <color theme="1"/>
        <rFont val="Aptos Narrow"/>
        <family val="2"/>
        <scheme val="minor"/>
      </rPr>
      <t>Delivered</t>
    </r>
    <r>
      <rPr>
        <b/>
        <sz val="11"/>
        <color theme="1"/>
        <rFont val="Aptos Narrow"/>
        <family val="2"/>
        <scheme val="minor"/>
      </rPr>
      <t>) from Depleted Gas Fields (UHS)</t>
    </r>
  </si>
  <si>
    <t>Total Levelised Cost of Hydrogen Delivered (LCOHDelivered) from Above Ground Surface Tanks Storage</t>
  </si>
  <si>
    <t>Hydrogen Production &amp; Delivery Process/Modes</t>
  </si>
  <si>
    <t>DEPLETED GAS FIELDS (UHS)</t>
  </si>
  <si>
    <t xml:space="preserve">Above Ground Tanks </t>
  </si>
  <si>
    <r>
      <t>LCOH</t>
    </r>
    <r>
      <rPr>
        <b/>
        <vertAlign val="subscript"/>
        <sz val="11"/>
        <color theme="1"/>
        <rFont val="Aptos Narrow"/>
        <family val="2"/>
        <scheme val="minor"/>
      </rPr>
      <t>delivered</t>
    </r>
    <r>
      <rPr>
        <b/>
        <sz val="11"/>
        <color theme="1"/>
        <rFont val="Aptos Narrow"/>
        <family val="2"/>
        <scheme val="minor"/>
      </rPr>
      <t xml:space="preserve"> (A$/kg)</t>
    </r>
  </si>
  <si>
    <t>UHS, Ship, Pipeline, Truck (300 kg H2/Load)</t>
  </si>
  <si>
    <t>UHS, Ship, Pipeline, Truck (700 kg H2/Load)</t>
  </si>
  <si>
    <t>UHS, Ship, Pipeline, Truck (1400 kg H2/Load)</t>
  </si>
  <si>
    <t>LEVELIZED COST OF HYDROGEN DELIVERED (LCOHD)</t>
  </si>
  <si>
    <t>H2 Production (2.27 GW)</t>
  </si>
  <si>
    <t>Kg/year</t>
  </si>
  <si>
    <t>H2 Production (2.54 GW)</t>
  </si>
  <si>
    <t>HYDROGEN PRODUCTION QUANTITY</t>
  </si>
  <si>
    <t xml:space="preserve">1.27 GW Electrolyser Production </t>
  </si>
  <si>
    <t>Hydrogen Loss Type</t>
  </si>
  <si>
    <t>Hydrogen Produce (kg/year) (after losses)</t>
  </si>
  <si>
    <t xml:space="preserve">2.25 GW Electrolyser Production </t>
  </si>
  <si>
    <t>HYDROGEN PRODUCTION COSTS</t>
  </si>
  <si>
    <t>ELECTROLYSER PRODUCTION COSTS</t>
  </si>
  <si>
    <t>Anualised CAPEX (A$/Year)</t>
  </si>
  <si>
    <t>Opex (A$/Year)</t>
  </si>
  <si>
    <t>Electrolyser Production 1.27GW</t>
  </si>
  <si>
    <t>Electrolyser Production 2.54GW</t>
  </si>
  <si>
    <t>Total Electrolyser Opex</t>
  </si>
  <si>
    <t>Total Annual Cost 1 (A$/Year)</t>
  </si>
  <si>
    <t>Total Annual Cost 2 (A$/Year)</t>
  </si>
  <si>
    <t>Infrustructure</t>
  </si>
  <si>
    <t xml:space="preserve">Truck                                                       </t>
  </si>
  <si>
    <t>kgH2/Load</t>
  </si>
  <si>
    <t>Port Infrustructure</t>
  </si>
  <si>
    <t>UHS</t>
  </si>
  <si>
    <t>Above Ground Storage</t>
  </si>
  <si>
    <t>Hydrogen Infrustructure Type</t>
  </si>
  <si>
    <t>1.27 GW Production</t>
  </si>
  <si>
    <t>1.27 GW Production 2</t>
  </si>
  <si>
    <t>Pipeline, Electrolyser, Truck, Ship</t>
  </si>
  <si>
    <t>Ship Included</t>
  </si>
  <si>
    <t>Pipeline, Electrolyser, Truck</t>
  </si>
  <si>
    <t>Ship Excluded</t>
  </si>
  <si>
    <t>Pipeline &amp; Port Infrustructue</t>
  </si>
  <si>
    <t>Pipeline &amp; Port Infrustructure</t>
  </si>
  <si>
    <t>Hydrogen Production and Total Annual Costs (1.27 GW vs 2.54 GW Electrolyser)</t>
  </si>
  <si>
    <t>Hydrogen Chain Infrustructure</t>
  </si>
  <si>
    <t>2.54 GW Production</t>
  </si>
  <si>
    <t>Hydrogen After Losses (Kg/Year)</t>
  </si>
  <si>
    <t>UHS              (Using Opex 1)</t>
  </si>
  <si>
    <t xml:space="preserve">                        (Using Opex 2)</t>
  </si>
  <si>
    <t xml:space="preserve">                        (Using Opex 1)</t>
  </si>
  <si>
    <r>
      <t>Total Annual Costs (CGH</t>
    </r>
    <r>
      <rPr>
        <b/>
        <vertAlign val="subscript"/>
        <sz val="12"/>
        <color theme="1"/>
        <rFont val="Aptos Narrow"/>
        <family val="2"/>
        <scheme val="minor"/>
      </rPr>
      <t>2</t>
    </r>
    <r>
      <rPr>
        <b/>
        <sz val="12"/>
        <color theme="1"/>
        <rFont val="Aptos Narrow"/>
        <family val="2"/>
        <scheme val="minor"/>
      </rPr>
      <t xml:space="preserve"> &amp; LH</t>
    </r>
    <r>
      <rPr>
        <b/>
        <vertAlign val="subscript"/>
        <sz val="12"/>
        <color theme="1"/>
        <rFont val="Aptos Narrow"/>
        <family val="2"/>
        <scheme val="minor"/>
      </rPr>
      <t>2</t>
    </r>
    <r>
      <rPr>
        <b/>
        <sz val="12"/>
        <color theme="1"/>
        <rFont val="Aptos Narrow"/>
        <family val="2"/>
        <scheme val="minor"/>
      </rPr>
      <t xml:space="preserve"> Combination)</t>
    </r>
  </si>
  <si>
    <t>Total Annual Cost of All Hydrogen Producton Infrustructure Mode</t>
  </si>
  <si>
    <t xml:space="preserve">Electrolyser CAPACITY </t>
  </si>
  <si>
    <t>1.27 GW</t>
  </si>
  <si>
    <t>2.54 GW</t>
  </si>
  <si>
    <t>Levelised Cost of Hydrogen Delivered (1.27 GW &amp; 2.54 GW Electrolyser)</t>
  </si>
  <si>
    <t>Levelised Cost of Hydrogen Production Delivered (LCOHD) (A$/kg)</t>
  </si>
  <si>
    <t>Transportation Modes</t>
  </si>
  <si>
    <t>Ship Volume Type</t>
  </si>
  <si>
    <t>CGH2 Tube Trailer</t>
  </si>
  <si>
    <t>LH2 Tube Trailer</t>
  </si>
  <si>
    <t>700 kg H2/Load</t>
  </si>
  <si>
    <t>4400 kg H2/load</t>
  </si>
  <si>
    <t xml:space="preserve">UHS, Ship, Pipeline, Tube Trailers </t>
  </si>
  <si>
    <t xml:space="preserve">Large future carriers    (under development) </t>
  </si>
  <si>
    <t>UHS, Pipeline, Port Infrustructure, Tube Trailers</t>
  </si>
  <si>
    <t>AGS, Ship, Pipeline, Tube Trailers</t>
  </si>
  <si>
    <t>AGS, Port Infrustructure, Pipeline, Tube Trailer</t>
  </si>
  <si>
    <t>Levelised Cost of Hydrogen Delivered (1.27 GW &amp; 2.54 GW Electrolyser)-For Graphical representation</t>
  </si>
  <si>
    <t>LCOH Delevered (A$/kg)</t>
  </si>
  <si>
    <t>New Wells + Refurbished (Opex 1)</t>
  </si>
  <si>
    <t>New Wells + Refurbished (Opex 2)</t>
  </si>
  <si>
    <t xml:space="preserve"> Refurbished Wells (Opex 1)</t>
  </si>
  <si>
    <t xml:space="preserve"> Refurbished Wells (Opex 2)</t>
  </si>
  <si>
    <t>UHS, Pipeline, Port Infrustructure, Truck (300 kg H2/Load)</t>
  </si>
  <si>
    <t>UHS, Pipeline, Port Infrustructure, Truck (700 kg H2/Load)</t>
  </si>
  <si>
    <t>UHS, Pipeline,  Port Infrustructure, Truck (1400 kg H2/Load)</t>
  </si>
  <si>
    <t>UHS, Pipeline Transportation</t>
  </si>
  <si>
    <t xml:space="preserve"> Port Infrustructure</t>
  </si>
  <si>
    <t>AGS, Ship, Pipeline, Truck (300 kg H2/Load)</t>
  </si>
  <si>
    <t>AGS, Ship, Pipeline, Truck (700 kg H2/Load)</t>
  </si>
  <si>
    <t>AGS, Ship, Pipeline, Truck (1400 kg H2/Load)</t>
  </si>
  <si>
    <t>AGS, Port Infrustructure, Pipeline, Truck (300 kg H2/Load)</t>
  </si>
  <si>
    <t>AGS, Port Infrustructure, Pipeline, Truck (700 kg H2/Load)</t>
  </si>
  <si>
    <t>AGS, Port Infrustructure Pipeline, Truck (1400 kg H2/Load)</t>
  </si>
  <si>
    <t>AGS, Port Infrustructure, Pipeline</t>
  </si>
  <si>
    <t>Electrolyser Production 2.54GW LCOHD (A$/kg)</t>
  </si>
  <si>
    <t>Average Levelised Cost of Hydrogen Delivered (LCOHD) (A$/kg)</t>
  </si>
  <si>
    <t>AVERAGE LEVELIZED COST OF HYDROGEN DELIVERED (AVERAGE LCOHD )</t>
  </si>
  <si>
    <t>1.27 GW Electrolyser Average Levelised Cost of Hydrogen Delivered  (Average LCOHD ) &amp; Graphs</t>
  </si>
  <si>
    <t>LCOHD for 1.27 GW Electrolyser Production System with infrustructure combinations with CGH2 Tube Trailer</t>
  </si>
  <si>
    <t>Transport Modes</t>
  </si>
  <si>
    <t>Ship Volume Capacity</t>
  </si>
  <si>
    <t>1.27 GW Electrolyser Production (CGH2 Tube Trailer Combination)</t>
  </si>
  <si>
    <r>
      <t>Levelized Cost of Hydrogen Production Delivered (LCOHD) (A$/kg) using CGH</t>
    </r>
    <r>
      <rPr>
        <b/>
        <vertAlign val="subscript"/>
        <sz val="9"/>
        <color rgb="FF000000"/>
        <rFont val="Arial"/>
        <family val="2"/>
      </rPr>
      <t>2</t>
    </r>
    <r>
      <rPr>
        <b/>
        <sz val="9"/>
        <color rgb="FF000000"/>
        <rFont val="Arial"/>
        <family val="2"/>
      </rPr>
      <t xml:space="preserve"> Tube Trailer combination</t>
    </r>
  </si>
  <si>
    <r>
      <t>300 kg H</t>
    </r>
    <r>
      <rPr>
        <b/>
        <vertAlign val="subscript"/>
        <sz val="9"/>
        <color rgb="FF000000"/>
        <rFont val="Arial"/>
        <family val="2"/>
      </rPr>
      <t>2</t>
    </r>
    <r>
      <rPr>
        <b/>
        <sz val="9"/>
        <color rgb="FF000000"/>
        <rFont val="Arial"/>
        <family val="2"/>
      </rPr>
      <t>/load</t>
    </r>
  </si>
  <si>
    <r>
      <t>700 kg H</t>
    </r>
    <r>
      <rPr>
        <b/>
        <vertAlign val="subscript"/>
        <sz val="9"/>
        <color rgb="FF000000"/>
        <rFont val="Arial"/>
        <family val="2"/>
      </rPr>
      <t>2</t>
    </r>
    <r>
      <rPr>
        <b/>
        <sz val="9"/>
        <color rgb="FF000000"/>
        <rFont val="Arial"/>
        <family val="2"/>
      </rPr>
      <t xml:space="preserve">/Load </t>
    </r>
  </si>
  <si>
    <r>
      <t>4400 kg H</t>
    </r>
    <r>
      <rPr>
        <b/>
        <vertAlign val="subscript"/>
        <sz val="9"/>
        <color rgb="FF000000"/>
        <rFont val="Arial"/>
        <family val="2"/>
      </rPr>
      <t>2</t>
    </r>
    <r>
      <rPr>
        <b/>
        <sz val="9"/>
        <color rgb="FF000000"/>
        <rFont val="Arial"/>
        <family val="2"/>
      </rPr>
      <t xml:space="preserve">/load </t>
    </r>
  </si>
  <si>
    <t>Averge</t>
  </si>
  <si>
    <r>
      <t>UHS, Ship, Pipeline, CGH</t>
    </r>
    <r>
      <rPr>
        <vertAlign val="subscript"/>
        <sz val="9"/>
        <color theme="1"/>
        <rFont val="Arial"/>
        <family val="2"/>
      </rPr>
      <t>2</t>
    </r>
    <r>
      <rPr>
        <sz val="9"/>
        <color theme="1"/>
        <rFont val="Arial"/>
        <family val="2"/>
      </rPr>
      <t xml:space="preserve"> Tube Trailers </t>
    </r>
  </si>
  <si>
    <t xml:space="preserve">Large future carriers   </t>
  </si>
  <si>
    <r>
      <t>UHS, Ship, Pipeline, CGH</t>
    </r>
    <r>
      <rPr>
        <vertAlign val="subscript"/>
        <sz val="9"/>
        <color theme="1"/>
        <rFont val="Arial"/>
        <family val="2"/>
      </rPr>
      <t>2</t>
    </r>
    <r>
      <rPr>
        <sz val="9"/>
        <color theme="1"/>
        <rFont val="Arial"/>
        <family val="2"/>
      </rPr>
      <t xml:space="preserve"> Tube Trailers, Port Infrustructure</t>
    </r>
  </si>
  <si>
    <t xml:space="preserve">Large future carriers    </t>
  </si>
  <si>
    <r>
      <t>AGS, Ship, Pipeline, CGH</t>
    </r>
    <r>
      <rPr>
        <vertAlign val="subscript"/>
        <sz val="9"/>
        <color theme="1"/>
        <rFont val="Arial"/>
        <family val="2"/>
      </rPr>
      <t>2</t>
    </r>
    <r>
      <rPr>
        <sz val="9"/>
        <color theme="1"/>
        <rFont val="Arial"/>
        <family val="2"/>
      </rPr>
      <t xml:space="preserve"> Tube Trailers</t>
    </r>
  </si>
  <si>
    <t xml:space="preserve"> Small LH₂ carriers  </t>
  </si>
  <si>
    <t xml:space="preserve"> Medium LH₂ carriers </t>
  </si>
  <si>
    <t xml:space="preserve"> Large future carriers    </t>
  </si>
  <si>
    <r>
      <t>AGS, Port Infrastructure, Pipeline, CGH</t>
    </r>
    <r>
      <rPr>
        <vertAlign val="subscript"/>
        <sz val="9"/>
        <color theme="1"/>
        <rFont val="Arial"/>
        <family val="2"/>
      </rPr>
      <t>2</t>
    </r>
    <r>
      <rPr>
        <sz val="9"/>
        <color theme="1"/>
        <rFont val="Arial"/>
        <family val="2"/>
      </rPr>
      <t xml:space="preserve"> Tube Trailer</t>
    </r>
  </si>
  <si>
    <r>
      <t>CGH</t>
    </r>
    <r>
      <rPr>
        <b/>
        <vertAlign val="subscript"/>
        <sz val="9"/>
        <color theme="1"/>
        <rFont val="Arial"/>
        <family val="2"/>
      </rPr>
      <t>2</t>
    </r>
    <r>
      <rPr>
        <b/>
        <sz val="9"/>
        <color theme="1"/>
        <rFont val="Arial"/>
        <family val="2"/>
      </rPr>
      <t xml:space="preserve"> Tube Trailer Combination</t>
    </r>
  </si>
  <si>
    <r>
      <t>1.27 GW Electrolyser Production (CGH</t>
    </r>
    <r>
      <rPr>
        <b/>
        <vertAlign val="subscript"/>
        <sz val="9"/>
        <color theme="1"/>
        <rFont val="Arial"/>
        <family val="2"/>
      </rPr>
      <t>2</t>
    </r>
    <r>
      <rPr>
        <b/>
        <sz val="9"/>
        <color theme="1"/>
        <rFont val="Arial"/>
        <family val="2"/>
      </rPr>
      <t xml:space="preserve"> Tube Trailer Combination)</t>
    </r>
  </si>
  <si>
    <t>Hydrogen Production &amp; Intergration</t>
  </si>
  <si>
    <r>
      <t>LCOHD for 1.27 GW Electrolyser Production System with infrustructure combinations with LH</t>
    </r>
    <r>
      <rPr>
        <b/>
        <vertAlign val="subscript"/>
        <sz val="12"/>
        <color theme="1"/>
        <rFont val="Aptos Narrow"/>
        <family val="2"/>
        <scheme val="minor"/>
      </rPr>
      <t>2</t>
    </r>
    <r>
      <rPr>
        <b/>
        <sz val="12"/>
        <color theme="1"/>
        <rFont val="Aptos Narrow"/>
        <family val="2"/>
        <scheme val="minor"/>
      </rPr>
      <t xml:space="preserve"> Tube Trailer</t>
    </r>
  </si>
  <si>
    <r>
      <t>1.27 GW Electrolyser Production (LH</t>
    </r>
    <r>
      <rPr>
        <b/>
        <vertAlign val="subscript"/>
        <sz val="11"/>
        <color theme="1"/>
        <rFont val="Aptos Narrow"/>
        <family val="2"/>
        <scheme val="minor"/>
      </rPr>
      <t>2</t>
    </r>
    <r>
      <rPr>
        <b/>
        <sz val="11"/>
        <color theme="1"/>
        <rFont val="Aptos Narrow"/>
        <family val="2"/>
        <scheme val="minor"/>
      </rPr>
      <t xml:space="preserve"> Tube Trailer Combination)</t>
    </r>
  </si>
  <si>
    <t>H2 Production Supply Chain Combinations</t>
  </si>
  <si>
    <r>
      <t>Levelized Cost of Hydrogen Production Delivered (LCOHD) (A$/kg) using LH</t>
    </r>
    <r>
      <rPr>
        <b/>
        <vertAlign val="subscript"/>
        <sz val="11"/>
        <color theme="1"/>
        <rFont val="Aptos Narrow"/>
        <family val="2"/>
        <scheme val="minor"/>
      </rPr>
      <t>2</t>
    </r>
    <r>
      <rPr>
        <b/>
        <sz val="11"/>
        <color theme="1"/>
        <rFont val="Aptos Narrow"/>
        <family val="2"/>
        <scheme val="minor"/>
      </rPr>
      <t xml:space="preserve"> Tube Trailer combination</t>
    </r>
  </si>
  <si>
    <r>
      <t>300 kg H</t>
    </r>
    <r>
      <rPr>
        <b/>
        <vertAlign val="subscript"/>
        <sz val="11"/>
        <color theme="1"/>
        <rFont val="Aptos Narrow"/>
        <family val="2"/>
        <scheme val="minor"/>
      </rPr>
      <t>2</t>
    </r>
    <r>
      <rPr>
        <b/>
        <sz val="11"/>
        <color theme="1"/>
        <rFont val="Aptos Narrow"/>
        <family val="2"/>
        <scheme val="minor"/>
      </rPr>
      <t>/load</t>
    </r>
  </si>
  <si>
    <r>
      <t>700 kg H</t>
    </r>
    <r>
      <rPr>
        <b/>
        <vertAlign val="subscript"/>
        <sz val="11"/>
        <color theme="1"/>
        <rFont val="Aptos Narrow"/>
        <family val="2"/>
        <scheme val="minor"/>
      </rPr>
      <t>2</t>
    </r>
    <r>
      <rPr>
        <b/>
        <sz val="11"/>
        <color theme="1"/>
        <rFont val="Aptos Narrow"/>
        <family val="2"/>
        <scheme val="minor"/>
      </rPr>
      <t xml:space="preserve">/Load </t>
    </r>
  </si>
  <si>
    <r>
      <t>4400 kg H</t>
    </r>
    <r>
      <rPr>
        <b/>
        <vertAlign val="subscript"/>
        <sz val="11"/>
        <color theme="1"/>
        <rFont val="Aptos Narrow"/>
        <family val="2"/>
        <scheme val="minor"/>
      </rPr>
      <t>2</t>
    </r>
    <r>
      <rPr>
        <b/>
        <sz val="11"/>
        <color theme="1"/>
        <rFont val="Aptos Narrow"/>
        <family val="2"/>
        <scheme val="minor"/>
      </rPr>
      <t xml:space="preserve">/load </t>
    </r>
  </si>
  <si>
    <t>UHS, Pipeline, Port Infrastructure, Tube Trailers</t>
  </si>
  <si>
    <t>AGS, Port Infrastructure, Pipeline, Tube Trailer</t>
  </si>
  <si>
    <r>
      <t>Average LCOHD for 1.27 GW Electrolyser Production System with infrustructure combinations with LH</t>
    </r>
    <r>
      <rPr>
        <b/>
        <vertAlign val="subscript"/>
        <sz val="11"/>
        <color theme="1"/>
        <rFont val="Aptos Narrow"/>
        <family val="2"/>
        <scheme val="minor"/>
      </rPr>
      <t>2</t>
    </r>
    <r>
      <rPr>
        <b/>
        <sz val="11"/>
        <color theme="1"/>
        <rFont val="Aptos Narrow"/>
        <family val="2"/>
        <scheme val="minor"/>
      </rPr>
      <t xml:space="preserve"> &amp; CGH</t>
    </r>
    <r>
      <rPr>
        <b/>
        <vertAlign val="subscript"/>
        <sz val="11"/>
        <color theme="1"/>
        <rFont val="Aptos Narrow"/>
        <family val="2"/>
        <scheme val="minor"/>
      </rPr>
      <t>2</t>
    </r>
    <r>
      <rPr>
        <b/>
        <sz val="11"/>
        <color theme="1"/>
        <rFont val="Aptos Narrow"/>
        <family val="2"/>
        <scheme val="minor"/>
      </rPr>
      <t xml:space="preserve"> Tube Trailer Combinations</t>
    </r>
  </si>
  <si>
    <t>Hydrogen Production &amp; Supply Chain</t>
  </si>
  <si>
    <r>
      <t>1.27 GW Electrolyser Production (LH</t>
    </r>
    <r>
      <rPr>
        <b/>
        <vertAlign val="subscript"/>
        <sz val="11"/>
        <color theme="1"/>
        <rFont val="Aptos Narrow"/>
        <family val="2"/>
        <scheme val="minor"/>
      </rPr>
      <t>2</t>
    </r>
    <r>
      <rPr>
        <b/>
        <sz val="11"/>
        <color theme="1"/>
        <rFont val="Aptos Narrow"/>
        <family val="2"/>
        <scheme val="minor"/>
      </rPr>
      <t xml:space="preserve"> &amp; CGH</t>
    </r>
    <r>
      <rPr>
        <b/>
        <vertAlign val="subscript"/>
        <sz val="11"/>
        <color theme="1"/>
        <rFont val="Aptos Narrow"/>
        <family val="2"/>
        <scheme val="minor"/>
      </rPr>
      <t xml:space="preserve">2 </t>
    </r>
    <r>
      <rPr>
        <b/>
        <sz val="11"/>
        <color theme="1"/>
        <rFont val="Aptos Narrow"/>
        <family val="2"/>
        <scheme val="minor"/>
      </rPr>
      <t>Tube Trailer Combination)</t>
    </r>
  </si>
  <si>
    <r>
      <t>LH</t>
    </r>
    <r>
      <rPr>
        <b/>
        <vertAlign val="subscript"/>
        <sz val="11"/>
        <color theme="1"/>
        <rFont val="Aptos Narrow"/>
        <family val="2"/>
        <scheme val="minor"/>
      </rPr>
      <t>2</t>
    </r>
  </si>
  <si>
    <r>
      <t>CGH</t>
    </r>
    <r>
      <rPr>
        <b/>
        <vertAlign val="subscript"/>
        <sz val="11"/>
        <color theme="1"/>
        <rFont val="Aptos Narrow"/>
        <family val="2"/>
        <scheme val="minor"/>
      </rPr>
      <t>2</t>
    </r>
  </si>
  <si>
    <t xml:space="preserve"> Final Average</t>
  </si>
  <si>
    <r>
      <t>H</t>
    </r>
    <r>
      <rPr>
        <vertAlign val="subscript"/>
        <sz val="11"/>
        <color theme="1"/>
        <rFont val="Aptos Narrow"/>
        <family val="2"/>
        <scheme val="minor"/>
      </rPr>
      <t>2</t>
    </r>
    <r>
      <rPr>
        <sz val="11"/>
        <color theme="1"/>
        <rFont val="Aptos Narrow"/>
        <family val="2"/>
        <scheme val="minor"/>
      </rPr>
      <t xml:space="preserve"> Production, UHS, Ship, Pipeline, Tube Trailers </t>
    </r>
  </si>
  <si>
    <r>
      <t>H</t>
    </r>
    <r>
      <rPr>
        <vertAlign val="subscript"/>
        <sz val="11"/>
        <color theme="1"/>
        <rFont val="Aptos Narrow"/>
        <family val="2"/>
        <scheme val="minor"/>
      </rPr>
      <t>2</t>
    </r>
    <r>
      <rPr>
        <sz val="11"/>
        <color theme="1"/>
        <rFont val="Aptos Narrow"/>
        <family val="2"/>
        <scheme val="minor"/>
      </rPr>
      <t xml:space="preserve"> Production, UHS, Pipeline, Port Infrastructure, Tube Trailers</t>
    </r>
  </si>
  <si>
    <t>H2 Production, AGS, Ship, Pipeline, Tube Trailers</t>
  </si>
  <si>
    <t>H2 Production, AGS, Port Infrastructure, Pipeline, Tube Trailer</t>
  </si>
  <si>
    <t>2.54 GW Electrolyser Average Levelised Cost of Hydrogen Delivered  (Average LCOHD ) &amp; Graphs</t>
  </si>
  <si>
    <r>
      <t>LCOHD for 2.54 GW Electrolyser Production System with infrustructure combinations with CGH</t>
    </r>
    <r>
      <rPr>
        <b/>
        <vertAlign val="subscript"/>
        <sz val="12"/>
        <color theme="1"/>
        <rFont val="Aptos Narrow"/>
        <family val="2"/>
        <scheme val="minor"/>
      </rPr>
      <t>2</t>
    </r>
    <r>
      <rPr>
        <b/>
        <sz val="12"/>
        <color theme="1"/>
        <rFont val="Aptos Narrow"/>
        <family val="2"/>
        <scheme val="minor"/>
      </rPr>
      <t xml:space="preserve"> Tube Trailer</t>
    </r>
  </si>
  <si>
    <r>
      <t>2.54 GW Electrolyser Production (CGH</t>
    </r>
    <r>
      <rPr>
        <b/>
        <vertAlign val="subscript"/>
        <sz val="11"/>
        <color theme="1"/>
        <rFont val="Aptos Narrow"/>
        <family val="2"/>
        <scheme val="minor"/>
      </rPr>
      <t>2</t>
    </r>
    <r>
      <rPr>
        <b/>
        <sz val="11"/>
        <color theme="1"/>
        <rFont val="Aptos Narrow"/>
        <family val="2"/>
        <scheme val="minor"/>
      </rPr>
      <t xml:space="preserve"> Tube Trailer Combination)</t>
    </r>
  </si>
  <si>
    <r>
      <t>Levelized Cost of Hydrogen Production Delivered (LCOHD) (A$/kg) using CGH</t>
    </r>
    <r>
      <rPr>
        <b/>
        <vertAlign val="subscript"/>
        <sz val="11"/>
        <color theme="1"/>
        <rFont val="Aptos Narrow"/>
        <family val="2"/>
        <scheme val="minor"/>
      </rPr>
      <t>2</t>
    </r>
    <r>
      <rPr>
        <b/>
        <sz val="11"/>
        <color theme="1"/>
        <rFont val="Aptos Narrow"/>
        <family val="2"/>
        <scheme val="minor"/>
      </rPr>
      <t xml:space="preserve"> Tube Trailer combination</t>
    </r>
  </si>
  <si>
    <t xml:space="preserve">700 kg H2/Load </t>
  </si>
  <si>
    <t xml:space="preserve">4400 kg H2/load </t>
  </si>
  <si>
    <r>
      <t>2.54 GW Electrolyser Production (LH</t>
    </r>
    <r>
      <rPr>
        <b/>
        <vertAlign val="subscript"/>
        <sz val="11"/>
        <color theme="1"/>
        <rFont val="Aptos Narrow"/>
        <family val="2"/>
        <scheme val="minor"/>
      </rPr>
      <t>2</t>
    </r>
    <r>
      <rPr>
        <b/>
        <sz val="11"/>
        <color theme="1"/>
        <rFont val="Aptos Narrow"/>
        <family val="2"/>
        <scheme val="minor"/>
      </rPr>
      <t xml:space="preserve"> Tube Trailer Combination)</t>
    </r>
  </si>
  <si>
    <r>
      <t>Average LCOHD for 2.54 GW Electrolyser Production System with infrustructure combinations with LH</t>
    </r>
    <r>
      <rPr>
        <b/>
        <vertAlign val="subscript"/>
        <sz val="11"/>
        <color theme="1"/>
        <rFont val="Aptos Narrow"/>
        <family val="2"/>
        <scheme val="minor"/>
      </rPr>
      <t>2</t>
    </r>
    <r>
      <rPr>
        <b/>
        <sz val="11"/>
        <color theme="1"/>
        <rFont val="Aptos Narrow"/>
        <family val="2"/>
        <scheme val="minor"/>
      </rPr>
      <t xml:space="preserve"> &amp; CGH</t>
    </r>
    <r>
      <rPr>
        <b/>
        <vertAlign val="subscript"/>
        <sz val="11"/>
        <color theme="1"/>
        <rFont val="Aptos Narrow"/>
        <family val="2"/>
        <scheme val="minor"/>
      </rPr>
      <t>2</t>
    </r>
    <r>
      <rPr>
        <b/>
        <sz val="11"/>
        <color theme="1"/>
        <rFont val="Aptos Narrow"/>
        <family val="2"/>
        <scheme val="minor"/>
      </rPr>
      <t xml:space="preserve"> Tube Trailer Combinations</t>
    </r>
  </si>
  <si>
    <t>Final Average Levelised Cost of Hydrogen Delivered (LCOHD) (A$/kg)</t>
  </si>
  <si>
    <t>Average levelised cost of hydrogen delievered comparision for 1.27 GW and 2.54 GW Electrolyser Systems  &amp; Graphs</t>
  </si>
  <si>
    <t>Hydrogen Production Intergrated Parametres</t>
  </si>
  <si>
    <t>Average Levelised Cost of Hydrogen Delieverd Comparision (A$/kg)</t>
  </si>
  <si>
    <t>H2 Production, AGS, Port Infrastructure, Pipeline Transport</t>
  </si>
  <si>
    <t>H2 Production, UHS, Pipeline Transport</t>
  </si>
  <si>
    <t>Hydrogen Supply Chain Intergration</t>
  </si>
  <si>
    <t xml:space="preserve">Hydrogen Production, UHS, Ship, Pipeline, Tube Trailers </t>
  </si>
  <si>
    <t>Hydrogen Production, UHS, Pipeline, Port Infrastructure, Tube Trailers</t>
  </si>
  <si>
    <t>Hydrogen Production, AGS, Ship, Pipeline, Tube Trailers</t>
  </si>
  <si>
    <t>Hydrogen Production, AGS, Port Infrastructure, Pipeline, Tube Trailer</t>
  </si>
  <si>
    <t>Hydrogen Production, AGS, Port Infrastructure, Pipeline Transport</t>
  </si>
  <si>
    <t>Hydrogen Production, UHS, Pipeline Transport</t>
  </si>
  <si>
    <t>HYDROGEN PRICE RANGE (A$/kg)</t>
  </si>
  <si>
    <t>Years 0</t>
  </si>
  <si>
    <r>
      <rPr>
        <b/>
        <sz val="12"/>
        <color theme="1"/>
        <rFont val="Aptos Narrow"/>
        <family val="2"/>
        <scheme val="minor"/>
      </rPr>
      <t xml:space="preserve">H2 Price      </t>
    </r>
    <r>
      <rPr>
        <b/>
        <sz val="8"/>
        <color theme="1"/>
        <rFont val="Aptos Narrow"/>
        <family val="2"/>
        <scheme val="minor"/>
      </rPr>
      <t xml:space="preserve">                           A$5.73/kg (Low Range)                               A$16.73/kg (High Range)</t>
    </r>
  </si>
  <si>
    <t>Price Range (A$/kg)</t>
  </si>
  <si>
    <t>Hydrogen Learning Price Graph</t>
  </si>
  <si>
    <t>HYDROGEN PRODUCTION - INTERNAL RATE OF RETURN (IRR) (%)</t>
  </si>
  <si>
    <t>Hydrogen Price- $16.73/kg (High Range Only)</t>
  </si>
  <si>
    <t>IRR (%)</t>
  </si>
  <si>
    <t xml:space="preserve"> CAPEX-Low Case (A$893,566,800.00)</t>
  </si>
  <si>
    <t>O&amp;M Fixed Plant Opex-Low Case (A$735,379,517.35/year)</t>
  </si>
  <si>
    <t>O&amp;M Fixed Plant Opex-High Case (A$820,086,761.35/year)</t>
  </si>
  <si>
    <t>Compression Energy Opex-Low Case (A$737,277,822.25/year)</t>
  </si>
  <si>
    <t>Compression Energy Opex-High Case (A$737,277,822.25/year)</t>
  </si>
  <si>
    <t>CAPEX-High Case ($2,564,092,800.00)</t>
  </si>
  <si>
    <t xml:space="preserve"> CAPEX-Low Case (A$1,785,646,800.00)</t>
  </si>
  <si>
    <r>
      <rPr>
        <sz val="11"/>
        <color theme="4"/>
        <rFont val="Aptos Narrow"/>
        <family val="2"/>
        <scheme val="minor"/>
      </rPr>
      <t xml:space="preserve">O&amp;M Fixed Plant Opex   </t>
    </r>
    <r>
      <rPr>
        <sz val="11"/>
        <color theme="1"/>
        <rFont val="Aptos Narrow"/>
        <family val="2"/>
        <scheme val="minor"/>
      </rPr>
      <t xml:space="preserve">A$1,470,744,166.71/year               </t>
    </r>
    <r>
      <rPr>
        <sz val="11"/>
        <color rgb="FF00B050"/>
        <rFont val="Aptos Narrow"/>
        <family val="2"/>
        <scheme val="minor"/>
      </rPr>
      <t>Low Case</t>
    </r>
  </si>
  <si>
    <r>
      <rPr>
        <sz val="11"/>
        <color theme="4"/>
        <rFont val="Aptos Narrow"/>
        <family val="2"/>
        <scheme val="minor"/>
      </rPr>
      <t>O&amp;M Fixed Plant Opex</t>
    </r>
    <r>
      <rPr>
        <sz val="11"/>
        <color theme="1"/>
        <rFont val="Aptos Narrow"/>
        <family val="2"/>
        <scheme val="minor"/>
      </rPr>
      <t xml:space="preserve"> A$1,639,561,810.71/year          </t>
    </r>
    <r>
      <rPr>
        <sz val="11"/>
        <color rgb="FFC00000"/>
        <rFont val="Aptos Narrow"/>
        <family val="2"/>
        <scheme val="minor"/>
      </rPr>
      <t>High Case</t>
    </r>
  </si>
  <si>
    <r>
      <rPr>
        <sz val="11"/>
        <color theme="4"/>
        <rFont val="Aptos Narrow"/>
        <family val="2"/>
        <scheme val="minor"/>
      </rPr>
      <t xml:space="preserve">Compression Energy Opex    </t>
    </r>
    <r>
      <rPr>
        <sz val="11"/>
        <color theme="1"/>
        <rFont val="Aptos Narrow"/>
        <family val="2"/>
        <scheme val="minor"/>
      </rPr>
      <t xml:space="preserve">A$1,472,642,471.61/year                </t>
    </r>
    <r>
      <rPr>
        <sz val="11"/>
        <color rgb="FF00B050"/>
        <rFont val="Aptos Narrow"/>
        <family val="2"/>
        <scheme val="minor"/>
      </rPr>
      <t xml:space="preserve">Low Case </t>
    </r>
  </si>
  <si>
    <r>
      <rPr>
        <sz val="11"/>
        <color theme="4"/>
        <rFont val="Aptos Narrow"/>
        <family val="2"/>
        <scheme val="minor"/>
      </rPr>
      <t>Compression Energy Opex</t>
    </r>
    <r>
      <rPr>
        <sz val="11"/>
        <color theme="1"/>
        <rFont val="Aptos Narrow"/>
        <family val="2"/>
        <scheme val="minor"/>
      </rPr>
      <t xml:space="preserve">  (A$1,650,429,136.12/year            </t>
    </r>
    <r>
      <rPr>
        <sz val="11"/>
        <color rgb="FFC00000"/>
        <rFont val="Aptos Narrow"/>
        <family val="2"/>
        <scheme val="minor"/>
      </rPr>
      <t>High Case</t>
    </r>
  </si>
  <si>
    <t>CAPEX-High Case ($5,115,892,800.00)</t>
  </si>
  <si>
    <t>Average IRR in 60 years</t>
  </si>
  <si>
    <t>Average yearly IRR</t>
  </si>
  <si>
    <t>2.25 GW</t>
  </si>
  <si>
    <t>IRR at Low Case CAPEX Graphs</t>
  </si>
  <si>
    <t>IRR at High Case CAPEX Graphs</t>
  </si>
  <si>
    <t>IRR at High Low Case CAPEX Graphs with Learning Curves</t>
  </si>
  <si>
    <t>IRR at High High Case CAPEX Graphs with Learning Curves</t>
  </si>
  <si>
    <t>1.27 GW Electrolyser System</t>
  </si>
  <si>
    <t>2.54 GW Electrolyser System</t>
  </si>
  <si>
    <t>1.27 GW &amp; 2.54 GW Electrolyser Systems Combined</t>
  </si>
  <si>
    <t>HYDROGEN PRODUCTION - NET PRESENT VALUE (NPV) (A$)</t>
  </si>
  <si>
    <t>NPV (A$)</t>
  </si>
  <si>
    <r>
      <t>O&amp;M Fixed Plant Opex-</t>
    </r>
    <r>
      <rPr>
        <sz val="11"/>
        <color theme="6"/>
        <rFont val="Aptos Narrow"/>
        <family val="2"/>
        <scheme val="minor"/>
      </rPr>
      <t xml:space="preserve">Low Case  </t>
    </r>
    <r>
      <rPr>
        <sz val="11"/>
        <color theme="1"/>
        <rFont val="Aptos Narrow"/>
        <family val="2"/>
        <scheme val="minor"/>
      </rPr>
      <t xml:space="preserve">      (A$735,379,517.35/year)</t>
    </r>
  </si>
  <si>
    <r>
      <t>H</t>
    </r>
    <r>
      <rPr>
        <b/>
        <vertAlign val="subscript"/>
        <sz val="10"/>
        <color theme="1"/>
        <rFont val="Aptos Narrow"/>
        <family val="2"/>
        <scheme val="minor"/>
      </rPr>
      <t>2</t>
    </r>
    <r>
      <rPr>
        <b/>
        <sz val="10"/>
        <color theme="1"/>
        <rFont val="Aptos Narrow"/>
        <family val="2"/>
        <scheme val="minor"/>
      </rPr>
      <t xml:space="preserve"> Price                                </t>
    </r>
    <r>
      <rPr>
        <b/>
        <sz val="9"/>
        <color theme="1"/>
        <rFont val="Aptos Narrow"/>
        <family val="2"/>
        <scheme val="minor"/>
      </rPr>
      <t xml:space="preserve"> A$5.73/kg (Low Range)                               </t>
    </r>
    <r>
      <rPr>
        <b/>
        <sz val="8"/>
        <color theme="1"/>
        <rFont val="Aptos Narrow"/>
        <family val="2"/>
        <scheme val="minor"/>
      </rPr>
      <t>A$16.73/kg (High Range)</t>
    </r>
  </si>
  <si>
    <t>Avearge NPV in 60 years</t>
  </si>
  <si>
    <t>Average yearly NPV</t>
  </si>
  <si>
    <t>Legend</t>
  </si>
  <si>
    <t>NPV at "Low Case Fixed Plant Opex"-"Low Price Range"-0.80 Learning Factor</t>
  </si>
  <si>
    <t>NPV at "Low Case Fixed Plant Opex"-"Low Price Range"-0.85 Learning Factor</t>
  </si>
  <si>
    <t>NPV at "Low Case Fixed Plant Opex"-"Low Price Range"-0.90 Learning Factor</t>
  </si>
  <si>
    <t>NPV at "High Case Compression Energy Opex"-"High Price Range"-0.80 Learning Factor</t>
  </si>
  <si>
    <t>NPV at "High Case Compression Energy Opex"-"High Price Range"-0.85Learning Factor</t>
  </si>
  <si>
    <t>NPV at "High Case Compression Energy Opex"-"High Price Range"-0.90 Learning Factor</t>
  </si>
  <si>
    <t>NPV at Low Case CAPEX Graphs</t>
  </si>
  <si>
    <t>NPV at High Case CAPEX Graphs</t>
  </si>
  <si>
    <t>HYDROGEN PRODUCTION - RETURN ON INVESTMENT (ROI) (%)</t>
  </si>
  <si>
    <t>ROI (%)</t>
  </si>
  <si>
    <t>Average ROI in 60 years</t>
  </si>
  <si>
    <t>Average yearly ROI</t>
  </si>
  <si>
    <t>ROI at "Low Case Fixed Plant Opex"-"Low Price Range"-0.80 Learning Factor</t>
  </si>
  <si>
    <t>ROI at "Low Case Fixed Plant Opex"-"Low Price Range"-0.85 Learning Factor</t>
  </si>
  <si>
    <t>ROI at "Low Case Fixed Plant Opex"-"Low Price Range"-0.90 Learning Factor</t>
  </si>
  <si>
    <t>ROI at "High Case Compression Energy Opex"-"High Price Range"-0.80 Learning Factor</t>
  </si>
  <si>
    <t>ROI at "High Case Compression Energy Opex"-"High Price Range"-0.85Learning Factor</t>
  </si>
  <si>
    <t>ROI at "High Case Compression Energy Opex"-"High Price Range"-0.90 Learning Factor</t>
  </si>
  <si>
    <t>ROI at "High Case Compression Energy Opex"-"Low Price Range"-0.80 Learning Factor</t>
  </si>
  <si>
    <t>ROI at "High Case Compression Energy Opex"-"Low Price Range"-0.85Learning Factor</t>
  </si>
  <si>
    <t>ROI at "High Case Compression Energy Opex"-"Low Price Range"-0.90 Learning Factor</t>
  </si>
  <si>
    <t>ROI at Low Case CAPEX Graphs</t>
  </si>
  <si>
    <t>ROI at High Case CAPEX Graphs</t>
  </si>
  <si>
    <t>HYDROGEN PRODUCTION - NET CASH FLOW (NCF) (A$)</t>
  </si>
  <si>
    <t>NET CASH FLOW (A$)</t>
  </si>
  <si>
    <t xml:space="preserve"> Average NCF in 60 years</t>
  </si>
  <si>
    <t>Average yearly NCF</t>
  </si>
  <si>
    <t>NCF  at Low Case CAPEX Graphs</t>
  </si>
  <si>
    <t>HYDROGEN PRODUCTION - REVENUE (A$)</t>
  </si>
  <si>
    <t>Revenue  at Low and High Hydrogen Price Graphs</t>
  </si>
  <si>
    <t>Revenue at Low Price Range"-0.80 Learning Factor</t>
  </si>
  <si>
    <t>Revenue at Low Price Range"-0.85 Learning Factor</t>
  </si>
  <si>
    <t>Revenue at Low Price Range"-0.90 Learning Factor</t>
  </si>
  <si>
    <t>1.27 GW Electrolyser System (Revenue at Low and High Price)</t>
  </si>
  <si>
    <t>1.27GW &amp; 2.54GW Electrolyser System (Revenue at Low Price)</t>
  </si>
  <si>
    <t>Revenue at High Price Range"-0.80 Learning Factor</t>
  </si>
  <si>
    <t>Revenue at High Price Range"-0.85 Learning Factor</t>
  </si>
  <si>
    <t>Revenue at High Price Range"-0.90 Learning Factor</t>
  </si>
  <si>
    <t>1.27 GW Revenue at Low Price Range"-0.80 Learning Factor</t>
  </si>
  <si>
    <t xml:space="preserve">1.27GW  Revenue at Low Price Range"-0.85 Learning Factor </t>
  </si>
  <si>
    <t>1.27GWRevenue at Low Price Range"-0.90 Learning Factor</t>
  </si>
  <si>
    <t>2.54 GW Revenue at Low Price Range"-0.80 Learning Factor</t>
  </si>
  <si>
    <t xml:space="preserve">2.54 GW  Revenue at Low Price Range"-0.85 Learning Factor </t>
  </si>
  <si>
    <t>2.54 GWRevenue at Low Price Range"-0.90 Learning Factor</t>
  </si>
  <si>
    <t>1.27 GW Revenue at High Price Range"-0.80 Learning Factor</t>
  </si>
  <si>
    <t xml:space="preserve">1.27GW  Revenue at High Price Range"-0.85 Learning Factor </t>
  </si>
  <si>
    <t>1.27GWRevenue at High Price Range"-0.90 Learning Factor</t>
  </si>
  <si>
    <t>2.54 GW Revenue at High Price Range"-0.80 Learning Factor</t>
  </si>
  <si>
    <t xml:space="preserve">2.54 GW  Revenue at High Price Range"-0.85 Learning Factor </t>
  </si>
  <si>
    <t>2.54 GWRevenue at High Price Range"-0.90 Learning Factor</t>
  </si>
  <si>
    <t>2.54 GW Electrolyser System (Revenue at Low and High Price)</t>
  </si>
  <si>
    <t>1.27GW &amp; 2.54GW Electrolyser System (Revenue at High Price)</t>
  </si>
  <si>
    <r>
      <t>H</t>
    </r>
    <r>
      <rPr>
        <b/>
        <vertAlign val="subscript"/>
        <sz val="9"/>
        <color rgb="FF000000"/>
        <rFont val="Cambria"/>
        <family val="1"/>
      </rPr>
      <t>2</t>
    </r>
    <r>
      <rPr>
        <b/>
        <sz val="9"/>
        <color rgb="FF000000"/>
        <rFont val="Cambria"/>
        <family val="1"/>
      </rPr>
      <t xml:space="preserve"> Price   A$/kg H</t>
    </r>
    <r>
      <rPr>
        <b/>
        <vertAlign val="subscript"/>
        <sz val="9"/>
        <color rgb="FF000000"/>
        <rFont val="Cambria"/>
        <family val="1"/>
      </rPr>
      <t>2</t>
    </r>
    <r>
      <rPr>
        <b/>
        <sz val="9"/>
        <color rgb="FF000000"/>
        <rFont val="Cambria"/>
        <family val="1"/>
      </rPr>
      <t xml:space="preserve">                              </t>
    </r>
  </si>
  <si>
    <t>IRR</t>
  </si>
  <si>
    <t>(A$)</t>
  </si>
  <si>
    <t>1.2 GW</t>
  </si>
  <si>
    <t>A$735,379,517.35/yr</t>
  </si>
  <si>
    <t xml:space="preserve">O&amp;M Fixed Plant Opex-Low Case        </t>
  </si>
  <si>
    <t xml:space="preserve">A$893,566,800.00 </t>
  </si>
  <si>
    <t xml:space="preserve">1.27 GW </t>
  </si>
  <si>
    <t>Low Case</t>
  </si>
  <si>
    <t>A$737,277,822.25/yr</t>
  </si>
  <si>
    <t>Compression Energy Opex-High Case</t>
  </si>
  <si>
    <t>A$2,564,092,800.00</t>
  </si>
  <si>
    <t xml:space="preserve"> A$735,379,517.35/yr</t>
  </si>
  <si>
    <t>High Case</t>
  </si>
  <si>
    <t>O&amp;M Fixed Plant Opex-Low Case</t>
  </si>
  <si>
    <t>(continued)</t>
  </si>
  <si>
    <t>High Case CAPEX</t>
  </si>
  <si>
    <t>A$1,470,744,166.71/yr</t>
  </si>
  <si>
    <t xml:space="preserve">$1,650,429,136.12/yr </t>
  </si>
  <si>
    <t xml:space="preserve">2.54 GW </t>
  </si>
  <si>
    <t xml:space="preserve"> A$1,470,744,166.71/yr</t>
  </si>
  <si>
    <t>A$5,115,892,800.00</t>
  </si>
  <si>
    <r>
      <t xml:space="preserve">from the literature for the fulfillment of the </t>
    </r>
    <r>
      <rPr>
        <b/>
        <u/>
        <sz val="18"/>
        <color theme="1"/>
        <rFont val="Aptos Narrow"/>
        <family val="2"/>
        <scheme val="minor"/>
      </rPr>
      <t>RESE 589 Research Project</t>
    </r>
    <r>
      <rPr>
        <sz val="18"/>
        <color theme="1"/>
        <rFont val="Aptos Narrow"/>
        <family val="2"/>
        <scheme val="minor"/>
      </rPr>
      <t xml:space="preserve">.  See each Excel Tabs for details.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</si>
</sst>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3" formatCode="_(* #,##0.00_);_(* \(#,##0.00\);_(* &quot;-&quot;??_);_(@_)"/>
    <numFmt numFmtId="164" formatCode="&quot;$&quot;#,##0;[Red]\-&quot;$&quot;#,##0"/>
    <numFmt numFmtId="165" formatCode="&quot;$&quot;#,##0.00;[Red]\-&quot;$&quot;#,##0.00"/>
    <numFmt numFmtId="166" formatCode="_-&quot;$&quot;* #,##0.00_-;\-&quot;$&quot;* #,##0.00_-;_-&quot;$&quot;* &quot;-&quot;??_-;_-@_-"/>
    <numFmt numFmtId="167" formatCode="_-* #,##0.00_-;\-* #,##0.00_-;_-* &quot;-&quot;??_-;_-@_-"/>
    <numFmt numFmtId="168" formatCode="0.0000"/>
    <numFmt numFmtId="169" formatCode="_(* #,##0_);_(* \(#,##0\);_(* &quot;-&quot;??_);_(@_)"/>
    <numFmt numFmtId="170" formatCode="0.0%_);\(0.0%\);&quot;–&quot;_)"/>
    <numFmt numFmtId="171" formatCode="0.0%"/>
    <numFmt numFmtId="172" formatCode="[$NZD]\ #,##0.00;\-[$NZD]\ #,##0.00"/>
    <numFmt numFmtId="173" formatCode="_-[$AUD]\ * #,##0.00_-;\-[$AUD]\ * #,##0.00_-;_-[$AUD]\ * &quot;-&quot;??_-;_-@_-"/>
    <numFmt numFmtId="174" formatCode="_-[$$-409]* #,##0.00_ ;_-[$$-409]* \-#,##0.00\ ;_-[$$-409]* &quot;-&quot;??_ ;_-@_ "/>
    <numFmt numFmtId="175" formatCode="0.00000"/>
    <numFmt numFmtId="176" formatCode="0.0"/>
    <numFmt numFmtId="177" formatCode="#,##0.0"/>
    <numFmt numFmtId="178" formatCode="[$AUD]\ #,##0.00"/>
    <numFmt numFmtId="179" formatCode="[$AUD]\ #,##0.00;[Red]\-[$AUD]\ #,##0.00"/>
    <numFmt numFmtId="180" formatCode="_-* #,##0_-;\-* #,##0_-;_-* &quot;-&quot;??_-;_-@_-"/>
    <numFmt numFmtId="181" formatCode="#,##0.000"/>
    <numFmt numFmtId="182" formatCode="#,##0.00000"/>
    <numFmt numFmtId="183" formatCode="&quot;$&quot;#,##0.00"/>
    <numFmt numFmtId="184" formatCode="0.00&quot;x&quot;"/>
    <numFmt numFmtId="185" formatCode="[$AUD]\ #,##0"/>
    <numFmt numFmtId="186" formatCode="[$AUD]\ #,##0.00000"/>
    <numFmt numFmtId="187" formatCode="0.000"/>
  </numFmts>
  <fonts count="144" x14ac:knownFonts="1">
    <font>
      <sz val="11"/>
      <color theme="1"/>
      <name val="Aptos Narrow"/>
      <family val="2"/>
      <scheme val="minor"/>
    </font>
    <font>
      <b/>
      <sz val="11"/>
      <color theme="1"/>
      <name val="Aptos Narrow"/>
      <family val="2"/>
      <scheme val="minor"/>
    </font>
    <font>
      <u/>
      <sz val="11"/>
      <color theme="10"/>
      <name val="Aptos Narrow"/>
      <family val="2"/>
      <scheme val="minor"/>
    </font>
    <font>
      <b/>
      <sz val="13.5"/>
      <color theme="1"/>
      <name val="Aptos Narrow"/>
      <family val="2"/>
      <scheme val="minor"/>
    </font>
    <font>
      <b/>
      <u/>
      <sz val="11"/>
      <color theme="1"/>
      <name val="Aptos Narrow"/>
      <family val="2"/>
      <scheme val="minor"/>
    </font>
    <font>
      <b/>
      <u/>
      <sz val="12"/>
      <color theme="1"/>
      <name val="Aptos Narrow"/>
      <family val="2"/>
      <scheme val="minor"/>
    </font>
    <font>
      <b/>
      <u/>
      <sz val="13.5"/>
      <color theme="1"/>
      <name val="Aptos Narrow"/>
      <family val="2"/>
      <scheme val="minor"/>
    </font>
    <font>
      <b/>
      <sz val="18"/>
      <color theme="1"/>
      <name val="Aptos Narrow"/>
      <family val="2"/>
      <scheme val="minor"/>
    </font>
    <font>
      <b/>
      <vertAlign val="superscript"/>
      <sz val="11"/>
      <color theme="1"/>
      <name val="Aptos Narrow"/>
      <family val="2"/>
      <scheme val="minor"/>
    </font>
    <font>
      <vertAlign val="superscript"/>
      <sz val="11"/>
      <color theme="1"/>
      <name val="Aptos Narrow"/>
      <family val="2"/>
      <scheme val="minor"/>
    </font>
    <font>
      <b/>
      <vertAlign val="subscript"/>
      <sz val="11"/>
      <color theme="1"/>
      <name val="Aptos Narrow"/>
      <family val="2"/>
      <scheme val="minor"/>
    </font>
    <font>
      <sz val="11"/>
      <color theme="1"/>
      <name val="Aptos Narrow"/>
      <family val="2"/>
      <scheme val="minor"/>
    </font>
    <font>
      <sz val="11"/>
      <color theme="1"/>
      <name val="Aptos Narrow"/>
      <family val="2"/>
    </font>
    <font>
      <sz val="10"/>
      <name val="Arial"/>
      <family val="2"/>
    </font>
    <font>
      <i/>
      <sz val="12"/>
      <name val="Arial"/>
      <family val="2"/>
    </font>
    <font>
      <b/>
      <i/>
      <sz val="12"/>
      <name val="Arial"/>
      <family val="2"/>
    </font>
    <font>
      <b/>
      <i/>
      <vertAlign val="superscript"/>
      <sz val="12"/>
      <name val="Arial"/>
      <family val="2"/>
    </font>
    <font>
      <b/>
      <sz val="10"/>
      <name val="Arial"/>
      <family val="2"/>
    </font>
    <font>
      <b/>
      <u/>
      <sz val="10"/>
      <name val="Arial"/>
      <family val="2"/>
    </font>
    <font>
      <u/>
      <sz val="10"/>
      <color indexed="12"/>
      <name val="Arial"/>
      <family val="2"/>
    </font>
    <font>
      <b/>
      <vertAlign val="superscript"/>
      <sz val="10"/>
      <name val="Arial"/>
      <family val="2"/>
    </font>
    <font>
      <u/>
      <sz val="11"/>
      <color rgb="FF00008B"/>
      <name val="Calibri"/>
      <family val="2"/>
    </font>
    <font>
      <sz val="11"/>
      <name val="Calibri"/>
      <family val="2"/>
    </font>
    <font>
      <i/>
      <sz val="18"/>
      <name val="Calibri"/>
      <family val="2"/>
    </font>
    <font>
      <sz val="12"/>
      <color theme="1"/>
      <name val="Calibri"/>
      <family val="2"/>
    </font>
    <font>
      <vertAlign val="superscript"/>
      <sz val="12"/>
      <color theme="1"/>
      <name val="Calibri"/>
      <family val="2"/>
    </font>
    <font>
      <sz val="11"/>
      <name val="Calibri"/>
      <family val="2"/>
    </font>
    <font>
      <sz val="11"/>
      <color theme="1"/>
      <name val="Calibri"/>
      <family val="2"/>
    </font>
    <font>
      <vertAlign val="subscript"/>
      <sz val="11"/>
      <color theme="1"/>
      <name val="Aptos Narrow"/>
      <family val="2"/>
      <scheme val="minor"/>
    </font>
    <font>
      <b/>
      <i/>
      <sz val="12"/>
      <color theme="1"/>
      <name val="Aptos Narrow"/>
      <family val="2"/>
      <scheme val="minor"/>
    </font>
    <font>
      <b/>
      <sz val="12"/>
      <color theme="1"/>
      <name val="Arial"/>
      <family val="2"/>
    </font>
    <font>
      <sz val="12"/>
      <color theme="1"/>
      <name val="Arial"/>
      <family val="2"/>
    </font>
    <font>
      <sz val="11"/>
      <color theme="1"/>
      <name val="Arial"/>
      <family val="2"/>
    </font>
    <font>
      <b/>
      <vertAlign val="superscript"/>
      <sz val="12"/>
      <color theme="1"/>
      <name val="Arial"/>
      <family val="2"/>
    </font>
    <font>
      <b/>
      <sz val="11"/>
      <color theme="1"/>
      <name val="Arial"/>
      <family val="2"/>
    </font>
    <font>
      <b/>
      <sz val="12"/>
      <color theme="0"/>
      <name val="Arial"/>
      <family val="2"/>
    </font>
    <font>
      <sz val="12"/>
      <color theme="0"/>
      <name val="Arial"/>
      <family val="2"/>
    </font>
    <font>
      <b/>
      <sz val="11"/>
      <color theme="0"/>
      <name val="Arial"/>
      <family val="2"/>
    </font>
    <font>
      <sz val="11"/>
      <color theme="0"/>
      <name val="Arial"/>
      <family val="2"/>
    </font>
    <font>
      <vertAlign val="subscript"/>
      <sz val="12"/>
      <color theme="1"/>
      <name val="Arial"/>
      <family val="2"/>
    </font>
    <font>
      <vertAlign val="superscript"/>
      <sz val="12"/>
      <color theme="1"/>
      <name val="Arial"/>
      <family val="2"/>
    </font>
    <font>
      <sz val="12"/>
      <color rgb="FF000000"/>
      <name val="Arial"/>
      <family val="2"/>
    </font>
    <font>
      <sz val="12"/>
      <color rgb="FFFF0000"/>
      <name val="Arial"/>
      <family val="2"/>
    </font>
    <font>
      <sz val="12"/>
      <name val="Arial"/>
      <family val="2"/>
    </font>
    <font>
      <i/>
      <sz val="11"/>
      <color theme="1"/>
      <name val="Aptos Narrow"/>
      <family val="2"/>
      <scheme val="minor"/>
    </font>
    <font>
      <sz val="9"/>
      <color theme="1"/>
      <name val="Aptos Narrow"/>
      <family val="2"/>
      <scheme val="minor"/>
    </font>
    <font>
      <b/>
      <sz val="11"/>
      <color theme="1"/>
      <name val="Calibri"/>
      <family val="2"/>
    </font>
    <font>
      <sz val="9"/>
      <color theme="1"/>
      <name val="Arial"/>
      <family val="2"/>
    </font>
    <font>
      <b/>
      <sz val="13.5"/>
      <color theme="1"/>
      <name val="Calibri"/>
      <family val="2"/>
    </font>
    <font>
      <sz val="8"/>
      <name val="Aptos Narrow"/>
      <family val="2"/>
      <scheme val="minor"/>
    </font>
    <font>
      <b/>
      <vertAlign val="subscript"/>
      <sz val="10"/>
      <name val="Arial"/>
      <family val="2"/>
    </font>
    <font>
      <vertAlign val="superscript"/>
      <sz val="10"/>
      <name val="Arial"/>
      <family val="2"/>
    </font>
    <font>
      <i/>
      <sz val="12"/>
      <name val="Calibri"/>
      <family val="2"/>
    </font>
    <font>
      <b/>
      <sz val="10"/>
      <color theme="1"/>
      <name val="Aptos Narrow"/>
      <family val="2"/>
      <scheme val="minor"/>
    </font>
    <font>
      <b/>
      <sz val="14"/>
      <color theme="1"/>
      <name val="Aptos Narrow"/>
      <family val="2"/>
      <scheme val="minor"/>
    </font>
    <font>
      <b/>
      <u/>
      <sz val="16"/>
      <color theme="1"/>
      <name val="Aptos Narrow"/>
      <family val="2"/>
      <scheme val="minor"/>
    </font>
    <font>
      <vertAlign val="subscript"/>
      <sz val="11"/>
      <color theme="1"/>
      <name val="Arial"/>
      <family val="2"/>
    </font>
    <font>
      <b/>
      <sz val="11"/>
      <name val="Aptos Narrow"/>
      <family val="2"/>
      <scheme val="minor"/>
    </font>
    <font>
      <b/>
      <vertAlign val="subscript"/>
      <sz val="11"/>
      <color theme="1"/>
      <name val="Calibri"/>
      <family val="2"/>
    </font>
    <font>
      <b/>
      <sz val="20"/>
      <color theme="1"/>
      <name val="Aptos Narrow"/>
      <family val="2"/>
      <scheme val="minor"/>
    </font>
    <font>
      <b/>
      <sz val="24"/>
      <color theme="1"/>
      <name val="Aptos Narrow"/>
      <family val="2"/>
      <scheme val="minor"/>
    </font>
    <font>
      <b/>
      <u/>
      <sz val="14"/>
      <color theme="1"/>
      <name val="Aptos Narrow"/>
      <family val="2"/>
      <scheme val="minor"/>
    </font>
    <font>
      <b/>
      <sz val="16"/>
      <color theme="1"/>
      <name val="Aptos Narrow"/>
      <family val="2"/>
      <scheme val="minor"/>
    </font>
    <font>
      <b/>
      <u/>
      <sz val="18"/>
      <color theme="10"/>
      <name val="Aptos Narrow"/>
      <family val="2"/>
      <scheme val="minor"/>
    </font>
    <font>
      <u/>
      <sz val="16"/>
      <name val="Aptos Narrow"/>
      <family val="2"/>
      <scheme val="minor"/>
    </font>
    <font>
      <b/>
      <sz val="12"/>
      <color theme="1"/>
      <name val="Aptos Narrow"/>
      <family val="2"/>
      <scheme val="minor"/>
    </font>
    <font>
      <b/>
      <sz val="11"/>
      <color rgb="FFFF0000"/>
      <name val="Aptos Narrow"/>
      <family val="2"/>
      <scheme val="minor"/>
    </font>
    <font>
      <sz val="11"/>
      <color rgb="FFFF0000"/>
      <name val="Aptos Narrow"/>
      <family val="2"/>
      <scheme val="minor"/>
    </font>
    <font>
      <u/>
      <sz val="11"/>
      <color theme="0" tint="-0.14999847407452621"/>
      <name val="Aptos Narrow"/>
      <family val="2"/>
      <scheme val="minor"/>
    </font>
    <font>
      <sz val="11"/>
      <color theme="0" tint="-0.14999847407452621"/>
      <name val="Arial"/>
      <family val="2"/>
    </font>
    <font>
      <u/>
      <sz val="11"/>
      <color theme="0" tint="-0.14999847407452621"/>
      <name val="Arial"/>
      <family val="2"/>
    </font>
    <font>
      <b/>
      <sz val="11"/>
      <color theme="0" tint="-0.14999847407452621"/>
      <name val="Arial"/>
      <family val="2"/>
    </font>
    <font>
      <b/>
      <vertAlign val="superscript"/>
      <sz val="11"/>
      <color theme="0" tint="-0.14999847407452621"/>
      <name val="Arial"/>
      <family val="2"/>
    </font>
    <font>
      <sz val="10"/>
      <color theme="1"/>
      <name val="Arial"/>
      <family val="2"/>
    </font>
    <font>
      <b/>
      <sz val="11"/>
      <color rgb="FFFF0000"/>
      <name val="Arial"/>
      <family val="2"/>
    </font>
    <font>
      <sz val="11"/>
      <color theme="4"/>
      <name val="Arial"/>
      <family val="2"/>
    </font>
    <font>
      <sz val="11"/>
      <color rgb="FFFF6600"/>
      <name val="Arial"/>
      <family val="2"/>
    </font>
    <font>
      <sz val="11"/>
      <color theme="5"/>
      <name val="Arial"/>
      <family val="2"/>
    </font>
    <font>
      <sz val="11"/>
      <color theme="5" tint="-0.249977111117893"/>
      <name val="Arial"/>
      <family val="2"/>
    </font>
    <font>
      <vertAlign val="superscript"/>
      <sz val="11"/>
      <color theme="1"/>
      <name val="Arial"/>
      <family val="2"/>
    </font>
    <font>
      <sz val="11"/>
      <color rgb="FF000000"/>
      <name val="Arial"/>
      <family val="2"/>
    </font>
    <font>
      <b/>
      <sz val="11"/>
      <color rgb="FF0070C0"/>
      <name val="Arial"/>
      <family val="2"/>
    </font>
    <font>
      <sz val="11"/>
      <name val="Arial"/>
      <family val="2"/>
    </font>
    <font>
      <b/>
      <u/>
      <sz val="11"/>
      <color theme="0" tint="-0.14999847407452621"/>
      <name val="Arial"/>
      <family val="2"/>
    </font>
    <font>
      <b/>
      <sz val="11"/>
      <name val="Arial"/>
      <family val="2"/>
    </font>
    <font>
      <sz val="11"/>
      <color rgb="FF002060"/>
      <name val="Arial"/>
      <family val="2"/>
    </font>
    <font>
      <b/>
      <sz val="11"/>
      <color rgb="FF000000"/>
      <name val="Arial"/>
      <family val="2"/>
    </font>
    <font>
      <b/>
      <sz val="11"/>
      <color theme="4"/>
      <name val="Arial"/>
      <family val="2"/>
    </font>
    <font>
      <b/>
      <sz val="11"/>
      <color theme="5"/>
      <name val="Arial"/>
      <family val="2"/>
    </font>
    <font>
      <b/>
      <sz val="11"/>
      <color rgb="FFFF6600"/>
      <name val="Arial"/>
      <family val="2"/>
    </font>
    <font>
      <b/>
      <sz val="11"/>
      <color rgb="FF002060"/>
      <name val="Arial"/>
      <family val="2"/>
    </font>
    <font>
      <b/>
      <u/>
      <sz val="11"/>
      <color theme="10"/>
      <name val="Aptos Narrow"/>
      <family val="2"/>
      <scheme val="minor"/>
    </font>
    <font>
      <sz val="11"/>
      <color theme="4" tint="-0.249977111117893"/>
      <name val="Arial"/>
      <family val="2"/>
    </font>
    <font>
      <b/>
      <vertAlign val="subscript"/>
      <sz val="11"/>
      <name val="Aptos Narrow"/>
      <family val="2"/>
      <scheme val="minor"/>
    </font>
    <font>
      <sz val="12"/>
      <color theme="1"/>
      <name val="Aptos Narrow"/>
      <family val="2"/>
      <scheme val="minor"/>
    </font>
    <font>
      <b/>
      <vertAlign val="subscript"/>
      <sz val="11"/>
      <color theme="1"/>
      <name val="Arial"/>
      <family val="2"/>
    </font>
    <font>
      <sz val="11"/>
      <color theme="4"/>
      <name val="Aptos Narrow"/>
      <family val="2"/>
      <scheme val="minor"/>
    </font>
    <font>
      <sz val="11"/>
      <color rgb="FFC00000"/>
      <name val="Aptos Narrow"/>
      <family val="2"/>
      <scheme val="minor"/>
    </font>
    <font>
      <sz val="11"/>
      <color rgb="FF00B050"/>
      <name val="Aptos Narrow"/>
      <family val="2"/>
      <scheme val="minor"/>
    </font>
    <font>
      <b/>
      <sz val="8"/>
      <color theme="1"/>
      <name val="Aptos Narrow"/>
      <family val="2"/>
      <scheme val="minor"/>
    </font>
    <font>
      <sz val="11"/>
      <color theme="6"/>
      <name val="Aptos Narrow"/>
      <family val="2"/>
      <scheme val="minor"/>
    </font>
    <font>
      <sz val="10"/>
      <color theme="1"/>
      <name val="Aptos Narrow"/>
      <family val="2"/>
      <scheme val="minor"/>
    </font>
    <font>
      <b/>
      <vertAlign val="subscript"/>
      <sz val="10"/>
      <color theme="1"/>
      <name val="Aptos Narrow"/>
      <family val="2"/>
      <scheme val="minor"/>
    </font>
    <font>
      <b/>
      <sz val="9"/>
      <color theme="1"/>
      <name val="Aptos Narrow"/>
      <family val="2"/>
      <scheme val="minor"/>
    </font>
    <font>
      <sz val="11"/>
      <color rgb="FF0000FF"/>
      <name val="Aptos Narrow"/>
      <family val="2"/>
      <scheme val="minor"/>
    </font>
    <font>
      <b/>
      <sz val="11"/>
      <color rgb="FF0000FF"/>
      <name val="Aptos Narrow"/>
      <family val="2"/>
      <scheme val="minor"/>
    </font>
    <font>
      <b/>
      <sz val="9"/>
      <color rgb="FF000000"/>
      <name val="Cambria"/>
      <family val="1"/>
    </font>
    <font>
      <b/>
      <sz val="9"/>
      <color theme="1"/>
      <name val="Cambria"/>
      <family val="1"/>
    </font>
    <font>
      <b/>
      <vertAlign val="subscript"/>
      <sz val="9"/>
      <color rgb="FF000000"/>
      <name val="Cambria"/>
      <family val="1"/>
    </font>
    <font>
      <sz val="9"/>
      <color theme="1"/>
      <name val="Cambria"/>
      <family val="1"/>
    </font>
    <font>
      <sz val="11"/>
      <color theme="1"/>
      <name val="Cambria"/>
      <family val="1"/>
    </font>
    <font>
      <sz val="9"/>
      <color rgb="FF000000"/>
      <name val="Cambria"/>
      <family val="1"/>
    </font>
    <font>
      <sz val="9"/>
      <color rgb="FFFF0000"/>
      <name val="Cambria"/>
      <family val="1"/>
    </font>
    <font>
      <sz val="9"/>
      <color rgb="FFFF0000"/>
      <name val="Calibri"/>
      <family val="2"/>
    </font>
    <font>
      <sz val="9"/>
      <color theme="1"/>
      <name val="Calibri"/>
      <family val="2"/>
    </font>
    <font>
      <sz val="9"/>
      <name val="Cambria"/>
      <family val="1"/>
    </font>
    <font>
      <b/>
      <sz val="9"/>
      <color rgb="FF000000"/>
      <name val="Arial"/>
      <family val="2"/>
    </font>
    <font>
      <b/>
      <sz val="9"/>
      <color theme="1"/>
      <name val="Arial"/>
      <family val="2"/>
    </font>
    <font>
      <b/>
      <vertAlign val="subscript"/>
      <sz val="9"/>
      <color rgb="FF000000"/>
      <name val="Arial"/>
      <family val="2"/>
    </font>
    <font>
      <u/>
      <sz val="11"/>
      <color theme="1"/>
      <name val="Aptos Narrow"/>
      <family val="2"/>
      <scheme val="minor"/>
    </font>
    <font>
      <vertAlign val="subscript"/>
      <sz val="9"/>
      <color theme="1"/>
      <name val="Arial"/>
      <family val="2"/>
    </font>
    <font>
      <b/>
      <vertAlign val="subscript"/>
      <sz val="9"/>
      <color theme="1"/>
      <name val="Arial"/>
      <family val="2"/>
    </font>
    <font>
      <b/>
      <vertAlign val="subscript"/>
      <sz val="12"/>
      <color theme="1"/>
      <name val="Aptos Narrow"/>
      <family val="2"/>
      <scheme val="minor"/>
    </font>
    <font>
      <b/>
      <vertAlign val="subscript"/>
      <sz val="8"/>
      <color theme="1"/>
      <name val="Aptos Narrow"/>
      <family val="2"/>
      <scheme val="minor"/>
    </font>
    <font>
      <sz val="18"/>
      <color theme="1"/>
      <name val="Aptos Narrow"/>
      <family val="2"/>
      <scheme val="minor"/>
    </font>
    <font>
      <b/>
      <sz val="16"/>
      <color theme="1"/>
      <name val="Calibri"/>
      <family val="2"/>
    </font>
    <font>
      <b/>
      <sz val="18"/>
      <color theme="1"/>
      <name val="Arial"/>
      <family val="2"/>
    </font>
    <font>
      <b/>
      <sz val="16"/>
      <name val="Aptos Narrow"/>
      <family val="2"/>
      <scheme val="minor"/>
    </font>
    <font>
      <b/>
      <sz val="10"/>
      <color rgb="FF000000"/>
      <name val="Arial"/>
      <family val="2"/>
    </font>
    <font>
      <u/>
      <sz val="12"/>
      <color theme="1"/>
      <name val="Aptos Narrow"/>
      <family val="2"/>
      <scheme val="minor"/>
    </font>
    <font>
      <sz val="12"/>
      <color theme="0" tint="-0.14999847407452621"/>
      <name val="Arial"/>
      <family val="2"/>
    </font>
    <font>
      <b/>
      <u/>
      <sz val="12"/>
      <color theme="1"/>
      <name val="Arial"/>
      <family val="2"/>
    </font>
    <font>
      <u/>
      <sz val="12"/>
      <color theme="1"/>
      <name val="Arial"/>
      <family val="2"/>
    </font>
    <font>
      <b/>
      <vertAlign val="superscript"/>
      <sz val="11"/>
      <color theme="1"/>
      <name val="Calibri"/>
      <family val="2"/>
    </font>
    <font>
      <b/>
      <sz val="12"/>
      <color theme="1"/>
      <name val="Calibri"/>
      <family val="2"/>
    </font>
    <font>
      <b/>
      <sz val="18"/>
      <color rgb="FF0000FF"/>
      <name val="Aptos Narrow"/>
      <family val="2"/>
      <scheme val="minor"/>
    </font>
    <font>
      <b/>
      <sz val="36"/>
      <color theme="1"/>
      <name val="Aptos Narrow"/>
      <family val="2"/>
      <scheme val="minor"/>
    </font>
    <font>
      <sz val="18"/>
      <name val="Aptos Narrow"/>
      <family val="2"/>
      <scheme val="minor"/>
    </font>
    <font>
      <b/>
      <u/>
      <sz val="18"/>
      <name val="Aptos Narrow"/>
      <family val="2"/>
      <scheme val="minor"/>
    </font>
    <font>
      <sz val="18"/>
      <color rgb="FF0000FF"/>
      <name val="Aptos Narrow"/>
      <family val="2"/>
      <scheme val="minor"/>
    </font>
    <font>
      <sz val="36"/>
      <color theme="1"/>
      <name val="Aptos Narrow"/>
      <family val="2"/>
      <scheme val="minor"/>
    </font>
    <font>
      <u/>
      <sz val="18"/>
      <name val="Aptos Narrow"/>
      <family val="2"/>
      <scheme val="minor"/>
    </font>
    <font>
      <sz val="14"/>
      <color theme="1"/>
      <name val="Aptos Narrow"/>
      <family val="2"/>
      <scheme val="minor"/>
    </font>
    <font>
      <b/>
      <u/>
      <sz val="18"/>
      <color theme="1"/>
      <name val="Aptos Narrow"/>
      <family val="2"/>
      <scheme val="minor"/>
    </font>
  </fonts>
  <fills count="31">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C000"/>
        <bgColor indexed="64"/>
      </patternFill>
    </fill>
    <fill>
      <patternFill patternType="solid">
        <fgColor theme="2"/>
        <bgColor indexed="64"/>
      </patternFill>
    </fill>
    <fill>
      <patternFill patternType="solid">
        <fgColor theme="4" tint="0.79998168889431442"/>
        <bgColor indexed="64"/>
      </patternFill>
    </fill>
    <fill>
      <patternFill patternType="solid">
        <fgColor indexed="52"/>
        <bgColor indexed="64"/>
      </patternFill>
    </fill>
    <fill>
      <patternFill patternType="solid">
        <fgColor indexed="44"/>
        <bgColor indexed="64"/>
      </patternFill>
    </fill>
    <fill>
      <patternFill patternType="solid">
        <fgColor rgb="FFFFFF00"/>
        <bgColor indexed="64"/>
      </patternFill>
    </fill>
    <fill>
      <patternFill patternType="solid">
        <fgColor theme="3" tint="0.89999084444715716"/>
        <bgColor indexed="64"/>
      </patternFill>
    </fill>
    <fill>
      <patternFill patternType="solid">
        <fgColor theme="3"/>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rgb="FF66FFFF"/>
        <bgColor indexed="64"/>
      </patternFill>
    </fill>
    <fill>
      <patternFill patternType="solid">
        <fgColor theme="2" tint="-0.249977111117893"/>
        <bgColor indexed="64"/>
      </patternFill>
    </fill>
    <fill>
      <patternFill patternType="solid">
        <fgColor rgb="FFFF6600"/>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theme="5"/>
        <bgColor indexed="64"/>
      </patternFill>
    </fill>
    <fill>
      <patternFill patternType="solid">
        <fgColor theme="5" tint="0.39997558519241921"/>
        <bgColor indexed="64"/>
      </patternFill>
    </fill>
    <fill>
      <patternFill patternType="solid">
        <fgColor rgb="FFD9D9D9"/>
        <bgColor indexed="64"/>
      </patternFill>
    </fill>
  </fills>
  <borders count="3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bottom style="medium">
        <color indexed="64"/>
      </bottom>
      <diagonal/>
    </border>
    <border>
      <left/>
      <right style="medium">
        <color theme="1"/>
      </right>
      <top style="medium">
        <color theme="1"/>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medium">
        <color theme="1"/>
      </right>
      <top/>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thin">
        <color theme="1"/>
      </top>
      <bottom/>
      <diagonal/>
    </border>
    <border>
      <left/>
      <right style="thin">
        <color indexed="64"/>
      </right>
      <top/>
      <bottom style="thin">
        <color theme="1"/>
      </bottom>
      <diagonal/>
    </border>
    <border>
      <left/>
      <right style="thin">
        <color theme="1"/>
      </right>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right/>
      <top style="thin">
        <color indexed="64"/>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theme="1"/>
      </top>
      <bottom style="thin">
        <color indexed="64"/>
      </bottom>
      <diagonal/>
    </border>
    <border>
      <left style="thin">
        <color theme="1"/>
      </left>
      <right/>
      <top/>
      <bottom/>
      <diagonal/>
    </border>
    <border>
      <left/>
      <right style="thin">
        <color theme="1"/>
      </right>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indexed="64"/>
      </right>
      <top/>
      <bottom style="thin">
        <color theme="1"/>
      </bottom>
      <diagonal/>
    </border>
    <border>
      <left style="thin">
        <color theme="1"/>
      </left>
      <right style="thin">
        <color theme="1"/>
      </right>
      <top style="thin">
        <color indexed="64"/>
      </top>
      <bottom/>
      <diagonal/>
    </border>
    <border>
      <left style="thin">
        <color theme="1"/>
      </left>
      <right/>
      <top style="thin">
        <color theme="1"/>
      </top>
      <bottom style="thin">
        <color indexed="64"/>
      </bottom>
      <diagonal/>
    </border>
    <border>
      <left style="thin">
        <color theme="1"/>
      </left>
      <right style="thin">
        <color indexed="64"/>
      </right>
      <top style="thin">
        <color indexed="64"/>
      </top>
      <bottom style="thin">
        <color indexed="64"/>
      </bottom>
      <diagonal/>
    </border>
    <border>
      <left style="thin">
        <color theme="1"/>
      </left>
      <right/>
      <top/>
      <bottom style="thin">
        <color indexed="64"/>
      </bottom>
      <diagonal/>
    </border>
    <border>
      <left style="thin">
        <color indexed="64"/>
      </left>
      <right style="thin">
        <color indexed="64"/>
      </right>
      <top style="thin">
        <color theme="1"/>
      </top>
      <bottom style="thin">
        <color theme="1"/>
      </bottom>
      <diagonal/>
    </border>
    <border>
      <left style="thin">
        <color theme="1"/>
      </left>
      <right/>
      <top style="thin">
        <color indexed="64"/>
      </top>
      <bottom style="thin">
        <color indexed="64"/>
      </bottom>
      <diagonal/>
    </border>
    <border>
      <left style="thin">
        <color theme="1"/>
      </left>
      <right style="thin">
        <color indexed="64"/>
      </right>
      <top style="thin">
        <color theme="1"/>
      </top>
      <bottom style="thin">
        <color theme="1"/>
      </bottom>
      <diagonal/>
    </border>
    <border>
      <left/>
      <right/>
      <top style="medium">
        <color theme="1"/>
      </top>
      <bottom/>
      <diagonal/>
    </border>
    <border>
      <left style="thin">
        <color theme="1"/>
      </left>
      <right/>
      <top style="medium">
        <color theme="1"/>
      </top>
      <bottom/>
      <diagonal/>
    </border>
    <border>
      <left style="medium">
        <color theme="1"/>
      </left>
      <right style="thin">
        <color theme="1"/>
      </right>
      <top/>
      <bottom/>
      <diagonal/>
    </border>
    <border>
      <left style="medium">
        <color theme="1"/>
      </left>
      <right style="thin">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right style="thin">
        <color theme="1"/>
      </right>
      <top style="thin">
        <color theme="1"/>
      </top>
      <bottom style="medium">
        <color theme="1"/>
      </bottom>
      <diagonal/>
    </border>
    <border>
      <left style="thin">
        <color theme="1"/>
      </left>
      <right style="thin">
        <color theme="1"/>
      </right>
      <top/>
      <bottom style="medium">
        <color theme="1"/>
      </bottom>
      <diagonal/>
    </border>
    <border>
      <left/>
      <right style="medium">
        <color theme="1"/>
      </right>
      <top/>
      <bottom style="medium">
        <color theme="1"/>
      </bottom>
      <diagonal/>
    </border>
    <border>
      <left/>
      <right/>
      <top/>
      <bottom style="medium">
        <color theme="1"/>
      </bottom>
      <diagonal/>
    </border>
    <border>
      <left style="thin">
        <color indexed="64"/>
      </left>
      <right style="thin">
        <color indexed="64"/>
      </right>
      <top style="thin">
        <color theme="1"/>
      </top>
      <bottom/>
      <diagonal/>
    </border>
    <border>
      <left style="medium">
        <color theme="1"/>
      </left>
      <right/>
      <top/>
      <bottom style="thin">
        <color theme="1"/>
      </bottom>
      <diagonal/>
    </border>
    <border>
      <left style="medium">
        <color theme="1"/>
      </left>
      <right/>
      <top/>
      <bottom/>
      <diagonal/>
    </border>
    <border>
      <left style="medium">
        <color theme="1"/>
      </left>
      <right/>
      <top style="medium">
        <color theme="1"/>
      </top>
      <bottom/>
      <diagonal/>
    </border>
    <border>
      <left style="medium">
        <color theme="1"/>
      </left>
      <right/>
      <top/>
      <bottom style="medium">
        <color theme="1"/>
      </bottom>
      <diagonal/>
    </border>
    <border>
      <left/>
      <right style="thin">
        <color theme="1"/>
      </right>
      <top style="thin">
        <color indexed="64"/>
      </top>
      <bottom style="thin">
        <color indexed="64"/>
      </bottom>
      <diagonal/>
    </border>
    <border>
      <left/>
      <right style="medium">
        <color theme="1"/>
      </right>
      <top style="thin">
        <color indexed="64"/>
      </top>
      <bottom/>
      <diagonal/>
    </border>
    <border>
      <left/>
      <right style="medium">
        <color theme="1"/>
      </right>
      <top/>
      <bottom style="thin">
        <color indexed="64"/>
      </bottom>
      <diagonal/>
    </border>
    <border>
      <left/>
      <right style="medium">
        <color theme="1"/>
      </right>
      <top style="thin">
        <color indexed="64"/>
      </top>
      <bottom style="thin">
        <color indexed="64"/>
      </bottom>
      <diagonal/>
    </border>
    <border>
      <left style="medium">
        <color theme="1"/>
      </left>
      <right style="medium">
        <color theme="1"/>
      </right>
      <top/>
      <bottom/>
      <diagonal/>
    </border>
    <border>
      <left style="thin">
        <color indexed="64"/>
      </left>
      <right/>
      <top style="medium">
        <color theme="1"/>
      </top>
      <bottom/>
      <diagonal/>
    </border>
    <border>
      <left/>
      <right style="thin">
        <color indexed="64"/>
      </right>
      <top style="medium">
        <color theme="1"/>
      </top>
      <bottom/>
      <diagonal/>
    </border>
    <border>
      <left style="medium">
        <color theme="1"/>
      </left>
      <right style="thin">
        <color indexed="64"/>
      </right>
      <top/>
      <bottom style="medium">
        <color theme="1"/>
      </bottom>
      <diagonal/>
    </border>
    <border>
      <left style="thin">
        <color indexed="64"/>
      </left>
      <right style="thin">
        <color indexed="64"/>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top/>
      <bottom style="medium">
        <color theme="1"/>
      </bottom>
      <diagonal/>
    </border>
    <border>
      <left/>
      <right/>
      <top style="thin">
        <color indexed="64"/>
      </top>
      <bottom style="medium">
        <color theme="1"/>
      </bottom>
      <diagonal/>
    </border>
    <border>
      <left style="thin">
        <color indexed="64"/>
      </left>
      <right/>
      <top style="thin">
        <color indexed="64"/>
      </top>
      <bottom style="medium">
        <color theme="1"/>
      </bottom>
      <diagonal/>
    </border>
    <border>
      <left/>
      <right style="medium">
        <color theme="1"/>
      </right>
      <top style="thin">
        <color indexed="64"/>
      </top>
      <bottom style="medium">
        <color theme="1"/>
      </bottom>
      <diagonal/>
    </border>
    <border>
      <left style="medium">
        <color indexed="64"/>
      </left>
      <right/>
      <top/>
      <bottom style="medium">
        <color theme="1"/>
      </bottom>
      <diagonal/>
    </border>
    <border>
      <left/>
      <right style="medium">
        <color indexed="64"/>
      </right>
      <top/>
      <bottom style="medium">
        <color theme="1"/>
      </bottom>
      <diagonal/>
    </border>
    <border>
      <left style="medium">
        <color theme="1"/>
      </left>
      <right style="thin">
        <color indexed="64"/>
      </right>
      <top/>
      <bottom/>
      <diagonal/>
    </border>
    <border>
      <left style="thin">
        <color theme="1"/>
      </left>
      <right/>
      <top style="thin">
        <color indexed="64"/>
      </top>
      <bottom style="thin">
        <color theme="1"/>
      </bottom>
      <diagonal/>
    </border>
    <border>
      <left/>
      <right style="thin">
        <color indexed="64"/>
      </right>
      <top style="thin">
        <color indexed="64"/>
      </top>
      <bottom style="thin">
        <color theme="1"/>
      </bottom>
      <diagonal/>
    </border>
    <border>
      <left/>
      <right style="thin">
        <color indexed="64"/>
      </right>
      <top style="thin">
        <color theme="1"/>
      </top>
      <bottom style="thin">
        <color theme="1"/>
      </bottom>
      <diagonal/>
    </border>
    <border>
      <left style="medium">
        <color indexed="64"/>
      </left>
      <right style="medium">
        <color indexed="64"/>
      </right>
      <top/>
      <bottom/>
      <diagonal/>
    </border>
    <border>
      <left style="medium">
        <color indexed="64"/>
      </left>
      <right/>
      <top/>
      <bottom style="thin">
        <color indexed="64"/>
      </bottom>
      <diagonal/>
    </border>
    <border>
      <left style="thin">
        <color theme="1"/>
      </left>
      <right style="thin">
        <color theme="1"/>
      </right>
      <top style="thin">
        <color theme="1"/>
      </top>
      <bottom style="thin">
        <color indexed="64"/>
      </bottom>
      <diagonal/>
    </border>
    <border>
      <left style="thin">
        <color indexed="64"/>
      </left>
      <right style="thin">
        <color theme="1"/>
      </right>
      <top style="thin">
        <color indexed="64"/>
      </top>
      <bottom/>
      <diagonal/>
    </border>
    <border>
      <left style="thin">
        <color indexed="64"/>
      </left>
      <right style="thin">
        <color theme="1"/>
      </right>
      <top style="thin">
        <color theme="1"/>
      </top>
      <bottom/>
      <diagonal/>
    </border>
    <border>
      <left style="thin">
        <color indexed="64"/>
      </left>
      <right style="thin">
        <color theme="1"/>
      </right>
      <top/>
      <bottom style="thin">
        <color theme="1"/>
      </bottom>
      <diagonal/>
    </border>
    <border>
      <left style="thin">
        <color indexed="64"/>
      </left>
      <right style="thin">
        <color theme="1"/>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top style="thin">
        <color theme="1"/>
      </top>
      <bottom style="thin">
        <color theme="1"/>
      </bottom>
      <diagonal/>
    </border>
    <border>
      <left style="thin">
        <color indexed="64"/>
      </left>
      <right style="thin">
        <color theme="1"/>
      </right>
      <top/>
      <bottom/>
      <diagonal/>
    </border>
    <border>
      <left style="thin">
        <color indexed="64"/>
      </left>
      <right style="thin">
        <color theme="1"/>
      </right>
      <top/>
      <bottom style="thin">
        <color indexed="64"/>
      </bottom>
      <diagonal/>
    </border>
    <border>
      <left style="thin">
        <color theme="1"/>
      </left>
      <right style="thin">
        <color theme="1"/>
      </right>
      <top/>
      <bottom style="thin">
        <color indexed="64"/>
      </bottom>
      <diagonal/>
    </border>
    <border>
      <left style="thin">
        <color indexed="64"/>
      </left>
      <right/>
      <top style="thin">
        <color indexed="64"/>
      </top>
      <bottom style="thin">
        <color theme="1"/>
      </bottom>
      <diagonal/>
    </border>
    <border>
      <left style="thin">
        <color theme="1"/>
      </left>
      <right style="thin">
        <color theme="4"/>
      </right>
      <top/>
      <bottom/>
      <diagonal/>
    </border>
    <border>
      <left/>
      <right style="thin">
        <color theme="4"/>
      </right>
      <top/>
      <bottom/>
      <diagonal/>
    </border>
    <border>
      <left/>
      <right style="thin">
        <color theme="4"/>
      </right>
      <top style="thin">
        <color theme="1"/>
      </top>
      <bottom style="thin">
        <color theme="1"/>
      </bottom>
      <diagonal/>
    </border>
    <border>
      <left/>
      <right style="thin">
        <color theme="4"/>
      </right>
      <top/>
      <bottom style="thin">
        <color theme="1"/>
      </bottom>
      <diagonal/>
    </border>
    <border>
      <left/>
      <right style="thin">
        <color theme="4"/>
      </right>
      <top/>
      <bottom style="thin">
        <color theme="4"/>
      </bottom>
      <diagonal/>
    </border>
    <border>
      <left/>
      <right/>
      <top/>
      <bottom style="thin">
        <color theme="4"/>
      </bottom>
      <diagonal/>
    </border>
    <border>
      <left style="thin">
        <color theme="4"/>
      </left>
      <right/>
      <top/>
      <bottom/>
      <diagonal/>
    </border>
    <border>
      <left style="thin">
        <color theme="1"/>
      </left>
      <right style="medium">
        <color rgb="FFFF0000"/>
      </right>
      <top style="thin">
        <color theme="1"/>
      </top>
      <bottom style="thin">
        <color theme="1"/>
      </bottom>
      <diagonal/>
    </border>
    <border>
      <left style="thin">
        <color theme="1"/>
      </left>
      <right style="medium">
        <color rgb="FFFF0000"/>
      </right>
      <top style="thin">
        <color theme="1"/>
      </top>
      <bottom/>
      <diagonal/>
    </border>
    <border>
      <left/>
      <right style="medium">
        <color rgb="FFFF0000"/>
      </right>
      <top style="thin">
        <color theme="1"/>
      </top>
      <bottom style="thin">
        <color theme="1"/>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thin">
        <color theme="1"/>
      </bottom>
      <diagonal/>
    </border>
    <border>
      <left/>
      <right style="thin">
        <color theme="1"/>
      </right>
      <top style="medium">
        <color rgb="FFFF0000"/>
      </top>
      <bottom style="thin">
        <color theme="1"/>
      </bottom>
      <diagonal/>
    </border>
    <border>
      <left style="thin">
        <color theme="1"/>
      </left>
      <right/>
      <top style="medium">
        <color rgb="FFFF0000"/>
      </top>
      <bottom style="thin">
        <color theme="1"/>
      </bottom>
      <diagonal/>
    </border>
    <border>
      <left/>
      <right style="medium">
        <color rgb="FFFF0000"/>
      </right>
      <top style="medium">
        <color rgb="FFFF0000"/>
      </top>
      <bottom style="thin">
        <color theme="1"/>
      </bottom>
      <diagonal/>
    </border>
    <border>
      <left style="medium">
        <color rgb="FFFF0000"/>
      </left>
      <right style="thin">
        <color theme="1"/>
      </right>
      <top style="thin">
        <color theme="1"/>
      </top>
      <bottom/>
      <diagonal/>
    </border>
    <border>
      <left/>
      <right style="medium">
        <color rgb="FFFF0000"/>
      </right>
      <top style="thin">
        <color theme="1"/>
      </top>
      <bottom/>
      <diagonal/>
    </border>
    <border>
      <left style="medium">
        <color rgb="FFFF0000"/>
      </left>
      <right style="thin">
        <color theme="1"/>
      </right>
      <top style="thin">
        <color theme="1"/>
      </top>
      <bottom style="thin">
        <color theme="1"/>
      </bottom>
      <diagonal/>
    </border>
    <border>
      <left style="medium">
        <color rgb="FFFF0000"/>
      </left>
      <right style="thin">
        <color theme="1"/>
      </right>
      <top/>
      <bottom style="thin">
        <color theme="1"/>
      </bottom>
      <diagonal/>
    </border>
    <border>
      <left/>
      <right style="medium">
        <color rgb="FFFF0000"/>
      </right>
      <top/>
      <bottom style="thin">
        <color theme="1"/>
      </bottom>
      <diagonal/>
    </border>
    <border>
      <left style="medium">
        <color rgb="FFFF0000"/>
      </left>
      <right style="thin">
        <color theme="1"/>
      </right>
      <top/>
      <bottom style="medium">
        <color rgb="FFFF0000"/>
      </bottom>
      <diagonal/>
    </border>
    <border>
      <left/>
      <right style="thin">
        <color theme="1"/>
      </right>
      <top/>
      <bottom style="medium">
        <color rgb="FFFF0000"/>
      </bottom>
      <diagonal/>
    </border>
    <border>
      <left style="thin">
        <color theme="1"/>
      </left>
      <right style="thin">
        <color theme="1"/>
      </right>
      <top style="thin">
        <color theme="1"/>
      </top>
      <bottom style="medium">
        <color rgb="FFFF0000"/>
      </bottom>
      <diagonal/>
    </border>
    <border>
      <left/>
      <right style="medium">
        <color rgb="FFFF0000"/>
      </right>
      <top style="thin">
        <color theme="1"/>
      </top>
      <bottom style="medium">
        <color rgb="FFFF0000"/>
      </bottom>
      <diagonal/>
    </border>
    <border>
      <left style="medium">
        <color rgb="FFFF0000"/>
      </left>
      <right/>
      <top style="medium">
        <color rgb="FFFF0000"/>
      </top>
      <bottom style="thin">
        <color indexed="64"/>
      </bottom>
      <diagonal/>
    </border>
    <border>
      <left/>
      <right style="medium">
        <color rgb="FFFF0000"/>
      </right>
      <top style="medium">
        <color rgb="FFFF0000"/>
      </top>
      <bottom style="thin">
        <color indexed="64"/>
      </bottom>
      <diagonal/>
    </border>
    <border>
      <left style="medium">
        <color rgb="FFFF0000"/>
      </left>
      <right/>
      <top/>
      <bottom style="medium">
        <color rgb="FFFF0000"/>
      </bottom>
      <diagonal/>
    </border>
    <border>
      <left/>
      <right style="medium">
        <color rgb="FFFF0000"/>
      </right>
      <top/>
      <bottom style="medium">
        <color rgb="FFFF0000"/>
      </bottom>
      <diagonal/>
    </border>
    <border>
      <left style="medium">
        <color rgb="FFFF0000"/>
      </left>
      <right/>
      <top style="thin">
        <color indexed="64"/>
      </top>
      <bottom style="medium">
        <color rgb="FFFF0000"/>
      </bottom>
      <diagonal/>
    </border>
    <border>
      <left/>
      <right style="medium">
        <color rgb="FFFF0000"/>
      </right>
      <top style="thin">
        <color indexed="64"/>
      </top>
      <bottom style="medium">
        <color rgb="FFFF0000"/>
      </bottom>
      <diagonal/>
    </border>
    <border>
      <left/>
      <right/>
      <top/>
      <bottom style="medium">
        <color rgb="FFFF0000"/>
      </bottom>
      <diagonal/>
    </border>
    <border>
      <left style="thin">
        <color indexed="64"/>
      </left>
      <right style="medium">
        <color rgb="FFFF0000"/>
      </right>
      <top style="thin">
        <color indexed="64"/>
      </top>
      <bottom style="thin">
        <color indexed="64"/>
      </bottom>
      <diagonal/>
    </border>
    <border>
      <left style="thin">
        <color indexed="64"/>
      </left>
      <right style="medium">
        <color rgb="FFFF0000"/>
      </right>
      <top/>
      <bottom style="thin">
        <color indexed="64"/>
      </bottom>
      <diagonal/>
    </border>
    <border>
      <left style="medium">
        <color rgb="FFFF0000"/>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medium">
        <color rgb="FFFF0000"/>
      </left>
      <right style="thin">
        <color indexed="64"/>
      </right>
      <top/>
      <bottom style="medium">
        <color rgb="FFFF0000"/>
      </bottom>
      <diagonal/>
    </border>
    <border>
      <left style="thin">
        <color indexed="64"/>
      </left>
      <right style="medium">
        <color rgb="FFFF0000"/>
      </right>
      <top style="thin">
        <color indexed="64"/>
      </top>
      <bottom style="medium">
        <color rgb="FFFF0000"/>
      </bottom>
      <diagonal/>
    </border>
    <border>
      <left/>
      <right style="thin">
        <color indexed="64"/>
      </right>
      <top style="medium">
        <color rgb="FFFF0000"/>
      </top>
      <bottom style="thin">
        <color indexed="64"/>
      </bottom>
      <diagonal/>
    </border>
    <border>
      <left style="thin">
        <color indexed="64"/>
      </left>
      <right/>
      <top style="medium">
        <color rgb="FFFF0000"/>
      </top>
      <bottom style="thin">
        <color indexed="64"/>
      </bottom>
      <diagonal/>
    </border>
    <border>
      <left/>
      <right style="medium">
        <color rgb="FFFF0000"/>
      </right>
      <top style="thin">
        <color indexed="64"/>
      </top>
      <bottom style="thin">
        <color indexed="64"/>
      </bottom>
      <diagonal/>
    </border>
    <border>
      <left style="medium">
        <color rgb="FFFF0000"/>
      </left>
      <right style="thin">
        <color indexed="64"/>
      </right>
      <top style="thin">
        <color indexed="64"/>
      </top>
      <bottom/>
      <diagonal/>
    </border>
    <border>
      <left style="medium">
        <color rgb="FFFF0000"/>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right style="thin">
        <color indexed="64"/>
      </right>
      <top/>
      <bottom style="medium">
        <color rgb="FFFF0000"/>
      </bottom>
      <diagonal/>
    </border>
    <border>
      <left/>
      <right/>
      <top style="medium">
        <color rgb="FFFF0000"/>
      </top>
      <bottom style="thin">
        <color indexed="64"/>
      </bottom>
      <diagonal/>
    </border>
    <border>
      <left style="medium">
        <color rgb="FFFF0000"/>
      </left>
      <right style="thin">
        <color indexed="64"/>
      </right>
      <top/>
      <bottom style="thin">
        <color indexed="64"/>
      </bottom>
      <diagonal/>
    </border>
    <border>
      <left style="medium">
        <color rgb="FFFF0000"/>
      </left>
      <right/>
      <top/>
      <bottom/>
      <diagonal/>
    </border>
    <border>
      <left style="medium">
        <color rgb="FFFF0000"/>
      </left>
      <right/>
      <top style="medium">
        <color rgb="FFFF0000"/>
      </top>
      <bottom/>
      <diagonal/>
    </border>
    <border>
      <left/>
      <right style="medium">
        <color rgb="FFFF0000"/>
      </right>
      <top style="medium">
        <color rgb="FFFF0000"/>
      </top>
      <bottom/>
      <diagonal/>
    </border>
    <border>
      <left/>
      <right style="medium">
        <color rgb="FFFF0000"/>
      </right>
      <top/>
      <bottom style="thin">
        <color indexed="64"/>
      </bottom>
      <diagonal/>
    </border>
    <border>
      <left style="thin">
        <color indexed="64"/>
      </left>
      <right style="medium">
        <color rgb="FFFF0000"/>
      </right>
      <top style="thin">
        <color indexed="64"/>
      </top>
      <bottom/>
      <diagonal/>
    </border>
    <border>
      <left style="thin">
        <color indexed="64"/>
      </left>
      <right style="medium">
        <color rgb="FFFF0000"/>
      </right>
      <top/>
      <bottom/>
      <diagonal/>
    </border>
    <border>
      <left style="medium">
        <color theme="1"/>
      </left>
      <right style="medium">
        <color rgb="FFFF0000"/>
      </right>
      <top/>
      <bottom/>
      <diagonal/>
    </border>
    <border>
      <left/>
      <right style="medium">
        <color rgb="FFFF0000"/>
      </right>
      <top/>
      <bottom/>
      <diagonal/>
    </border>
    <border>
      <left/>
      <right style="medium">
        <color rgb="FFFF0000"/>
      </right>
      <top style="thin">
        <color indexed="64"/>
      </top>
      <bottom/>
      <diagonal/>
    </border>
    <border>
      <left style="medium">
        <color rgb="FFFF0000"/>
      </left>
      <right/>
      <top style="medium">
        <color rgb="FFFF0000"/>
      </top>
      <bottom style="medium">
        <color rgb="FFFF0000"/>
      </bottom>
      <diagonal/>
    </border>
    <border>
      <left style="thin">
        <color indexed="64"/>
      </left>
      <right style="medium">
        <color rgb="FFFF0000"/>
      </right>
      <top/>
      <bottom style="medium">
        <color rgb="FFFF0000"/>
      </bottom>
      <diagonal/>
    </border>
    <border>
      <left style="thin">
        <color indexed="64"/>
      </left>
      <right style="thin">
        <color indexed="64"/>
      </right>
      <top/>
      <bottom style="medium">
        <color rgb="FFFF0000"/>
      </bottom>
      <diagonal/>
    </border>
    <border>
      <left style="medium">
        <color indexed="64"/>
      </left>
      <right style="medium">
        <color rgb="FFFF0000"/>
      </right>
      <top/>
      <bottom/>
      <diagonal/>
    </border>
    <border>
      <left style="thin">
        <color indexed="64"/>
      </left>
      <right/>
      <top style="thin">
        <color indexed="64"/>
      </top>
      <bottom style="medium">
        <color rgb="FFFF0000"/>
      </bottom>
      <diagonal/>
    </border>
    <border>
      <left style="medium">
        <color rgb="FFFF0000"/>
      </left>
      <right style="thin">
        <color indexed="64"/>
      </right>
      <top style="medium">
        <color rgb="FFFF0000"/>
      </top>
      <bottom style="medium">
        <color rgb="FFFF0000"/>
      </bottom>
      <diagonal/>
    </border>
    <border>
      <left style="medium">
        <color rgb="FFFF0000"/>
      </left>
      <right style="thin">
        <color theme="1"/>
      </right>
      <top style="thin">
        <color theme="1"/>
      </top>
      <bottom style="medium">
        <color rgb="FFFF0000"/>
      </bottom>
      <diagonal/>
    </border>
    <border>
      <left style="thin">
        <color theme="1"/>
      </left>
      <right style="medium">
        <color rgb="FFFF0000"/>
      </right>
      <top style="thin">
        <color theme="1"/>
      </top>
      <bottom style="medium">
        <color rgb="FFFF0000"/>
      </bottom>
      <diagonal/>
    </border>
    <border>
      <left/>
      <right style="thin">
        <color theme="1"/>
      </right>
      <top style="thin">
        <color theme="1"/>
      </top>
      <bottom style="medium">
        <color rgb="FFFF0000"/>
      </bottom>
      <diagonal/>
    </border>
    <border>
      <left/>
      <right style="medium">
        <color rgb="FFFF0000"/>
      </right>
      <top style="medium">
        <color rgb="FFFF0000"/>
      </top>
      <bottom style="medium">
        <color theme="1"/>
      </bottom>
      <diagonal/>
    </border>
    <border>
      <left style="thin">
        <color theme="1"/>
      </left>
      <right style="medium">
        <color rgb="FFFF0000"/>
      </right>
      <top/>
      <bottom style="thin">
        <color theme="1"/>
      </bottom>
      <diagonal/>
    </border>
    <border>
      <left/>
      <right style="thin">
        <color indexed="64"/>
      </right>
      <top style="thin">
        <color indexed="64"/>
      </top>
      <bottom style="medium">
        <color rgb="FFFF0000"/>
      </bottom>
      <diagonal/>
    </border>
    <border>
      <left/>
      <right/>
      <top style="thin">
        <color indexed="64"/>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diagonal/>
    </border>
    <border>
      <left/>
      <right/>
      <top style="medium">
        <color rgb="FFFF0000"/>
      </top>
      <bottom style="medium">
        <color rgb="FFFF0000"/>
      </bottom>
      <diagonal/>
    </border>
    <border>
      <left/>
      <right style="thin">
        <color indexed="64"/>
      </right>
      <top style="medium">
        <color indexed="64"/>
      </top>
      <bottom/>
      <diagonal/>
    </border>
    <border>
      <left style="medium">
        <color rgb="FFFF0000"/>
      </left>
      <right style="thin">
        <color indexed="64"/>
      </right>
      <top style="medium">
        <color rgb="FFFF0000"/>
      </top>
      <bottom/>
      <diagonal/>
    </border>
    <border>
      <left/>
      <right style="thin">
        <color indexed="64"/>
      </right>
      <top style="medium">
        <color rgb="FFFF0000"/>
      </top>
      <bottom/>
      <diagonal/>
    </border>
    <border>
      <left style="medium">
        <color rgb="FFFF0000"/>
      </left>
      <right style="thin">
        <color theme="1"/>
      </right>
      <top style="medium">
        <color rgb="FFFF0000"/>
      </top>
      <bottom/>
      <diagonal/>
    </border>
    <border>
      <left style="medium">
        <color rgb="FFFF0000"/>
      </left>
      <right style="thin">
        <color theme="1"/>
      </right>
      <top/>
      <bottom/>
      <diagonal/>
    </border>
    <border>
      <left style="medium">
        <color rgb="FFFF0000"/>
      </left>
      <right style="thin">
        <color theme="1"/>
      </right>
      <top style="medium">
        <color rgb="FFFF0000"/>
      </top>
      <bottom style="medium">
        <color rgb="FFFF0000"/>
      </bottom>
      <diagonal/>
    </border>
    <border>
      <left style="thin">
        <color theme="1"/>
      </left>
      <right style="thin">
        <color theme="1"/>
      </right>
      <top style="medium">
        <color rgb="FFFF0000"/>
      </top>
      <bottom style="medium">
        <color rgb="FFFF0000"/>
      </bottom>
      <diagonal/>
    </border>
    <border>
      <left/>
      <right style="thin">
        <color theme="1"/>
      </right>
      <top style="medium">
        <color rgb="FFFF0000"/>
      </top>
      <bottom style="medium">
        <color rgb="FFFF0000"/>
      </bottom>
      <diagonal/>
    </border>
    <border>
      <left style="thin">
        <color theme="1"/>
      </left>
      <right style="medium">
        <color rgb="FFFF0000"/>
      </right>
      <top style="medium">
        <color rgb="FFFF0000"/>
      </top>
      <bottom style="medium">
        <color rgb="FFFF0000"/>
      </bottom>
      <diagonal/>
    </border>
    <border>
      <left/>
      <right style="medium">
        <color theme="1"/>
      </right>
      <top/>
      <bottom style="medium">
        <color indexed="64"/>
      </bottom>
      <diagonal/>
    </border>
    <border>
      <left/>
      <right/>
      <top style="thin">
        <color theme="1"/>
      </top>
      <bottom style="medium">
        <color indexed="64"/>
      </bottom>
      <diagonal/>
    </border>
    <border>
      <left style="medium">
        <color theme="1"/>
      </left>
      <right/>
      <top/>
      <bottom style="medium">
        <color indexed="64"/>
      </bottom>
      <diagonal/>
    </border>
    <border>
      <left style="thin">
        <color indexed="64"/>
      </left>
      <right/>
      <top style="medium">
        <color rgb="FFFF0000"/>
      </top>
      <bottom/>
      <diagonal/>
    </border>
    <border>
      <left style="thin">
        <color indexed="64"/>
      </left>
      <right style="medium">
        <color rgb="FFFF0000"/>
      </right>
      <top style="medium">
        <color rgb="FFFF0000"/>
      </top>
      <bottom/>
      <diagonal/>
    </border>
    <border>
      <left style="medium">
        <color rgb="FFFF0000"/>
      </left>
      <right style="thin">
        <color indexed="64"/>
      </right>
      <top/>
      <bottom/>
      <diagonal/>
    </border>
    <border>
      <left style="thin">
        <color theme="1"/>
      </left>
      <right style="medium">
        <color indexed="64"/>
      </right>
      <top style="thin">
        <color theme="1"/>
      </top>
      <bottom/>
      <diagonal/>
    </border>
    <border>
      <left style="thin">
        <color theme="1"/>
      </left>
      <right style="medium">
        <color indexed="64"/>
      </right>
      <top style="thin">
        <color theme="1"/>
      </top>
      <bottom style="thin">
        <color theme="1"/>
      </bottom>
      <diagonal/>
    </border>
    <border>
      <left/>
      <right style="medium">
        <color indexed="64"/>
      </right>
      <top/>
      <bottom style="thin">
        <color theme="1"/>
      </bottom>
      <diagonal/>
    </border>
    <border>
      <left/>
      <right style="medium">
        <color indexed="64"/>
      </right>
      <top style="thin">
        <color theme="1"/>
      </top>
      <bottom style="thin">
        <color theme="1"/>
      </bottom>
      <diagonal/>
    </border>
    <border>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right style="thin">
        <color indexed="64"/>
      </right>
      <top/>
      <bottom style="medium">
        <color theme="1"/>
      </bottom>
      <diagonal/>
    </border>
    <border>
      <left style="thin">
        <color theme="1"/>
      </left>
      <right/>
      <top style="thin">
        <color indexed="64"/>
      </top>
      <bottom style="medium">
        <color rgb="FFFF0000"/>
      </bottom>
      <diagonal/>
    </border>
    <border>
      <left/>
      <right style="thin">
        <color theme="1" tint="0.499984740745262"/>
      </right>
      <top style="thin">
        <color theme="1"/>
      </top>
      <bottom style="thin">
        <color theme="1"/>
      </bottom>
      <diagonal/>
    </border>
    <border>
      <left/>
      <right style="thin">
        <color theme="1"/>
      </right>
      <top style="thin">
        <color indexed="64"/>
      </top>
      <bottom/>
      <diagonal/>
    </border>
    <border>
      <left style="thin">
        <color indexed="64"/>
      </left>
      <right style="thin">
        <color theme="1"/>
      </right>
      <top style="thin">
        <color indexed="64"/>
      </top>
      <bottom style="thin">
        <color indexed="64"/>
      </bottom>
      <diagonal/>
    </border>
    <border>
      <left/>
      <right style="medium">
        <color theme="1"/>
      </right>
      <top/>
      <bottom style="thin">
        <color theme="1"/>
      </bottom>
      <diagonal/>
    </border>
    <border>
      <left/>
      <right style="medium">
        <color theme="1" tint="4.9989318521683403E-2"/>
      </right>
      <top/>
      <bottom/>
      <diagonal/>
    </border>
    <border>
      <left/>
      <right style="medium">
        <color theme="1" tint="4.9989318521683403E-2"/>
      </right>
      <top/>
      <bottom style="thin">
        <color theme="1"/>
      </bottom>
      <diagonal/>
    </border>
    <border>
      <left/>
      <right/>
      <top/>
      <bottom style="thin">
        <color theme="1" tint="4.9989318521683403E-2"/>
      </bottom>
      <diagonal/>
    </border>
    <border>
      <left/>
      <right style="medium">
        <color theme="1" tint="4.9989318521683403E-2"/>
      </right>
      <top/>
      <bottom style="thin">
        <color theme="1" tint="4.9989318521683403E-2"/>
      </bottom>
      <diagonal/>
    </border>
    <border>
      <left/>
      <right style="medium">
        <color theme="1"/>
      </right>
      <top/>
      <bottom style="thin">
        <color theme="1" tint="4.9989318521683403E-2"/>
      </bottom>
      <diagonal/>
    </border>
    <border>
      <left/>
      <right style="medium">
        <color theme="1"/>
      </right>
      <top style="medium">
        <color indexed="64"/>
      </top>
      <bottom/>
      <diagonal/>
    </border>
    <border>
      <left/>
      <right style="thin">
        <color theme="1"/>
      </right>
      <top style="thin">
        <color indexed="64"/>
      </top>
      <bottom style="thin">
        <color theme="1"/>
      </bottom>
      <diagonal/>
    </border>
    <border>
      <left/>
      <right style="medium">
        <color theme="1"/>
      </right>
      <top style="thin">
        <color theme="1"/>
      </top>
      <bottom/>
      <diagonal/>
    </border>
    <border>
      <left style="thin">
        <color theme="1"/>
      </left>
      <right/>
      <top style="thin">
        <color indexed="64"/>
      </top>
      <bottom/>
      <diagonal/>
    </border>
    <border>
      <left/>
      <right/>
      <top style="medium">
        <color rgb="FFFF0000"/>
      </top>
      <bottom style="thin">
        <color theme="1"/>
      </bottom>
      <diagonal/>
    </border>
    <border>
      <left style="thin">
        <color theme="1"/>
      </left>
      <right style="thin">
        <color theme="1"/>
      </right>
      <top/>
      <bottom style="medium">
        <color rgb="FFFF0000"/>
      </bottom>
      <diagonal/>
    </border>
    <border>
      <left style="thin">
        <color theme="1"/>
      </left>
      <right/>
      <top style="thin">
        <color theme="1"/>
      </top>
      <bottom style="medium">
        <color theme="1"/>
      </bottom>
      <diagonal/>
    </border>
    <border>
      <left/>
      <right/>
      <top style="thin">
        <color theme="1"/>
      </top>
      <bottom style="medium">
        <color theme="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theme="1"/>
      </bottom>
      <diagonal/>
    </border>
    <border>
      <left style="medium">
        <color indexed="64"/>
      </left>
      <right/>
      <top style="thin">
        <color theme="1"/>
      </top>
      <bottom/>
      <diagonal/>
    </border>
    <border>
      <left style="thin">
        <color theme="1"/>
      </left>
      <right style="thin">
        <color indexed="64"/>
      </right>
      <top/>
      <bottom/>
      <diagonal/>
    </border>
    <border>
      <left style="medium">
        <color rgb="FFFF0000"/>
      </left>
      <right/>
      <top style="thin">
        <color indexed="64"/>
      </top>
      <bottom/>
      <diagonal/>
    </border>
    <border>
      <left style="medium">
        <color rgb="FFFF0000"/>
      </left>
      <right/>
      <top style="thin">
        <color indexed="64"/>
      </top>
      <bottom style="thin">
        <color indexed="64"/>
      </bottom>
      <diagonal/>
    </border>
    <border>
      <left style="medium">
        <color rgb="FFFF0000"/>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theme="0"/>
      </top>
      <bottom style="thin">
        <color indexed="64"/>
      </bottom>
      <diagonal/>
    </border>
    <border>
      <left style="thin">
        <color theme="0"/>
      </left>
      <right style="thin">
        <color theme="0"/>
      </right>
      <top style="thin">
        <color theme="0"/>
      </top>
      <bottom style="thin">
        <color indexed="64"/>
      </bottom>
      <diagonal/>
    </border>
    <border>
      <left/>
      <right style="thin">
        <color indexed="64"/>
      </right>
      <top style="thin">
        <color theme="0"/>
      </top>
      <bottom style="thin">
        <color indexed="64"/>
      </bottom>
      <diagonal/>
    </border>
    <border>
      <left style="thin">
        <color theme="0"/>
      </left>
      <right style="thin">
        <color indexed="64"/>
      </right>
      <top style="thin">
        <color theme="0"/>
      </top>
      <bottom style="thin">
        <color indexed="64"/>
      </bottom>
      <diagonal/>
    </border>
    <border>
      <left/>
      <right style="thin">
        <color theme="0"/>
      </right>
      <top style="thin">
        <color theme="0"/>
      </top>
      <bottom/>
      <diagonal/>
    </border>
    <border>
      <left style="thin">
        <color rgb="FFFF0000"/>
      </left>
      <right style="thin">
        <color indexed="64"/>
      </right>
      <top style="thin">
        <color indexed="64"/>
      </top>
      <bottom style="thin">
        <color indexed="64"/>
      </bottom>
      <diagonal/>
    </border>
    <border>
      <left style="thin">
        <color theme="1"/>
      </left>
      <right/>
      <top style="thin">
        <color theme="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theme="1"/>
      </right>
      <top style="thin">
        <color indexed="64"/>
      </top>
      <bottom/>
      <diagonal/>
    </border>
    <border>
      <left style="thin">
        <color indexed="64"/>
      </left>
      <right style="medium">
        <color theme="1"/>
      </right>
      <top style="thin">
        <color indexed="64"/>
      </top>
      <bottom style="thin">
        <color indexed="64"/>
      </bottom>
      <diagonal/>
    </border>
    <border>
      <left style="thin">
        <color indexed="64"/>
      </left>
      <right style="medium">
        <color theme="1"/>
      </right>
      <top/>
      <bottom/>
      <diagonal/>
    </border>
    <border>
      <left style="thin">
        <color indexed="64"/>
      </left>
      <right style="medium">
        <color theme="1"/>
      </right>
      <top/>
      <bottom style="thin">
        <color indexed="64"/>
      </bottom>
      <diagonal/>
    </border>
    <border>
      <left style="thin">
        <color indexed="64"/>
      </left>
      <right style="medium">
        <color theme="1"/>
      </right>
      <top/>
      <bottom style="medium">
        <color indexed="64"/>
      </bottom>
      <diagonal/>
    </border>
    <border>
      <left style="thin">
        <color theme="1"/>
      </left>
      <right style="thin">
        <color indexed="64"/>
      </right>
      <top style="thin">
        <color indexed="64"/>
      </top>
      <bottom/>
      <diagonal/>
    </border>
    <border>
      <left style="thin">
        <color theme="1"/>
      </left>
      <right style="thin">
        <color indexed="64"/>
      </right>
      <top/>
      <bottom style="thin">
        <color indexed="64"/>
      </bottom>
      <diagonal/>
    </border>
    <border>
      <left style="thin">
        <color theme="1"/>
      </left>
      <right style="thin">
        <color theme="1"/>
      </right>
      <top style="thin">
        <color indexed="64"/>
      </top>
      <bottom style="thin">
        <color indexed="64"/>
      </bottom>
      <diagonal/>
    </border>
    <border>
      <left style="thin">
        <color theme="1"/>
      </left>
      <right style="thin">
        <color theme="1"/>
      </right>
      <top style="thin">
        <color indexed="64"/>
      </top>
      <bottom style="thin">
        <color theme="1"/>
      </bottom>
      <diagonal/>
    </border>
    <border>
      <left/>
      <right/>
      <top style="thin">
        <color indexed="64"/>
      </top>
      <bottom style="medium">
        <color indexed="64"/>
      </bottom>
      <diagonal/>
    </border>
    <border>
      <left style="thin">
        <color theme="1"/>
      </left>
      <right style="thin">
        <color indexed="64"/>
      </right>
      <top style="thin">
        <color theme="1"/>
      </top>
      <bottom style="thin">
        <color indexed="64"/>
      </bottom>
      <diagonal/>
    </border>
    <border>
      <left/>
      <right style="medium">
        <color indexed="64"/>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bottom style="thin">
        <color indexed="64"/>
      </bottom>
      <diagonal/>
    </border>
    <border>
      <left style="medium">
        <color indexed="64"/>
      </left>
      <right/>
      <top/>
      <bottom style="thin">
        <color theme="0"/>
      </bottom>
      <diagonal/>
    </border>
    <border>
      <left/>
      <right style="thin">
        <color theme="0"/>
      </right>
      <top/>
      <bottom/>
      <diagonal/>
    </border>
    <border>
      <left style="thin">
        <color theme="0"/>
      </left>
      <right style="thin">
        <color theme="0"/>
      </right>
      <top/>
      <bottom style="thin">
        <color indexed="64"/>
      </bottom>
      <diagonal/>
    </border>
    <border>
      <left style="thin">
        <color indexed="64"/>
      </left>
      <right/>
      <top style="medium">
        <color indexed="64"/>
      </top>
      <bottom style="thin">
        <color indexed="64"/>
      </bottom>
      <diagonal/>
    </border>
    <border>
      <left style="thin">
        <color theme="1"/>
      </left>
      <right style="thin">
        <color indexed="64"/>
      </right>
      <top style="thin">
        <color theme="1"/>
      </top>
      <bottom/>
      <diagonal/>
    </border>
    <border>
      <left style="thin">
        <color indexed="64"/>
      </left>
      <right style="thin">
        <color indexed="64"/>
      </right>
      <top style="thin">
        <color theme="1"/>
      </top>
      <bottom style="thin">
        <color indexed="64"/>
      </bottom>
      <diagonal/>
    </border>
    <border>
      <left style="medium">
        <color theme="1"/>
      </left>
      <right/>
      <top/>
      <bottom style="thin">
        <color indexed="64"/>
      </bottom>
      <diagonal/>
    </border>
    <border>
      <left style="thin">
        <color theme="4"/>
      </left>
      <right style="thin">
        <color theme="1"/>
      </right>
      <top/>
      <bottom/>
      <diagonal/>
    </border>
    <border>
      <left style="thin">
        <color theme="4"/>
      </left>
      <right style="thin">
        <color theme="1"/>
      </right>
      <top/>
      <bottom style="thin">
        <color theme="1"/>
      </bottom>
      <diagonal/>
    </border>
    <border>
      <left style="thin">
        <color theme="4"/>
      </left>
      <right style="thin">
        <color theme="1"/>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theme="1"/>
      </top>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rgb="FFFF0000"/>
      </left>
      <right style="thin">
        <color indexed="64"/>
      </right>
      <top style="thin">
        <color indexed="64"/>
      </top>
      <bottom style="medium">
        <color indexed="64"/>
      </bottom>
      <diagonal/>
    </border>
    <border>
      <left style="thin">
        <color indexed="64"/>
      </left>
      <right style="medium">
        <color rgb="FFFF0000"/>
      </right>
      <top style="thin">
        <color indexed="64"/>
      </top>
      <bottom style="medium">
        <color indexed="64"/>
      </bottom>
      <diagonal/>
    </border>
    <border>
      <left style="medium">
        <color rgb="FFFF0000"/>
      </left>
      <right style="thin">
        <color indexed="64"/>
      </right>
      <top/>
      <bottom style="medium">
        <color indexed="64"/>
      </bottom>
      <diagonal/>
    </border>
    <border>
      <left/>
      <right style="medium">
        <color rgb="FFFF0000"/>
      </right>
      <top/>
      <bottom style="medium">
        <color indexed="64"/>
      </bottom>
      <diagonal/>
    </border>
    <border>
      <left style="medium">
        <color indexed="64"/>
      </left>
      <right style="thin">
        <color theme="1"/>
      </right>
      <top style="thin">
        <color theme="1"/>
      </top>
      <bottom/>
      <diagonal/>
    </border>
    <border>
      <left style="medium">
        <color indexed="64"/>
      </left>
      <right style="thin">
        <color theme="1"/>
      </right>
      <top/>
      <bottom/>
      <diagonal/>
    </border>
    <border>
      <left style="medium">
        <color rgb="FFFF0000"/>
      </left>
      <right style="thin">
        <color theme="1"/>
      </right>
      <top style="thin">
        <color indexed="64"/>
      </top>
      <bottom style="medium">
        <color rgb="FFFF0000"/>
      </bottom>
      <diagonal/>
    </border>
    <border>
      <left style="medium">
        <color rgb="FFFF0000"/>
      </left>
      <right style="thin">
        <color theme="1"/>
      </right>
      <top style="thin">
        <color indexed="64"/>
      </top>
      <bottom/>
      <diagonal/>
    </border>
    <border>
      <left style="medium">
        <color rgb="FFFF0000"/>
      </left>
      <right style="thin">
        <color theme="1"/>
      </right>
      <top style="thin">
        <color indexed="64"/>
      </top>
      <bottom style="thin">
        <color indexed="64"/>
      </bottom>
      <diagonal/>
    </border>
    <border>
      <left style="thin">
        <color indexed="64"/>
      </left>
      <right style="thin">
        <color theme="1"/>
      </right>
      <top style="thin">
        <color indexed="64"/>
      </top>
      <bottom style="medium">
        <color rgb="FFFF0000"/>
      </bottom>
      <diagonal/>
    </border>
    <border>
      <left style="medium">
        <color rgb="FFFF0000"/>
      </left>
      <right/>
      <top style="thin">
        <color theme="1"/>
      </top>
      <bottom style="thin">
        <color theme="1"/>
      </bottom>
      <diagonal/>
    </border>
    <border>
      <left style="medium">
        <color rgb="FFFF0000"/>
      </left>
      <right/>
      <top/>
      <bottom style="thin">
        <color theme="1"/>
      </bottom>
      <diagonal/>
    </border>
    <border>
      <left style="medium">
        <color rgb="FFFF0000"/>
      </left>
      <right/>
      <top style="thin">
        <color theme="1"/>
      </top>
      <bottom/>
      <diagonal/>
    </border>
    <border>
      <left/>
      <right style="thin">
        <color theme="1"/>
      </right>
      <top style="medium">
        <color rgb="FFFF0000"/>
      </top>
      <bottom/>
      <diagonal/>
    </border>
    <border>
      <left style="thin">
        <color theme="1"/>
      </left>
      <right/>
      <top style="medium">
        <color rgb="FFFF0000"/>
      </top>
      <bottom/>
      <diagonal/>
    </border>
    <border>
      <left style="thin">
        <color indexed="64"/>
      </left>
      <right/>
      <top style="medium">
        <color theme="1"/>
      </top>
      <bottom style="thin">
        <color indexed="64"/>
      </bottom>
      <diagonal/>
    </border>
    <border>
      <left/>
      <right/>
      <top style="medium">
        <color theme="1"/>
      </top>
      <bottom style="thin">
        <color indexed="64"/>
      </bottom>
      <diagonal/>
    </border>
    <border>
      <left/>
      <right style="medium">
        <color theme="1"/>
      </right>
      <top style="medium">
        <color theme="1"/>
      </top>
      <bottom style="thin">
        <color indexed="64"/>
      </bottom>
      <diagonal/>
    </border>
    <border>
      <left/>
      <right/>
      <top style="medium">
        <color rgb="FFFF0000"/>
      </top>
      <bottom style="medium">
        <color theme="1"/>
      </bottom>
      <diagonal/>
    </border>
    <border>
      <left style="thin">
        <color indexed="64"/>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top style="medium">
        <color indexed="64"/>
      </top>
      <bottom style="thin">
        <color theme="1"/>
      </bottom>
      <diagonal/>
    </border>
    <border>
      <left/>
      <right style="medium">
        <color indexed="64"/>
      </right>
      <top style="medium">
        <color indexed="64"/>
      </top>
      <bottom style="thin">
        <color theme="1"/>
      </bottom>
      <diagonal/>
    </border>
    <border>
      <left style="medium">
        <color rgb="FFFF0000"/>
      </left>
      <right style="medium">
        <color rgb="FFFF0000"/>
      </right>
      <top style="medium">
        <color rgb="FFFF0000"/>
      </top>
      <bottom style="medium">
        <color theme="1"/>
      </bottom>
      <diagonal/>
    </border>
    <border>
      <left style="medium">
        <color rgb="FFFF0000"/>
      </left>
      <right/>
      <top style="medium">
        <color rgb="FFFF0000"/>
      </top>
      <bottom style="medium">
        <color theme="1"/>
      </bottom>
      <diagonal/>
    </border>
    <border>
      <left/>
      <right/>
      <top style="thin">
        <color theme="4"/>
      </top>
      <bottom style="thin">
        <color theme="1"/>
      </bottom>
      <diagonal/>
    </border>
    <border>
      <left/>
      <right style="thin">
        <color theme="4"/>
      </right>
      <top style="thin">
        <color theme="4"/>
      </top>
      <bottom style="thin">
        <color theme="1"/>
      </bottom>
      <diagonal/>
    </border>
    <border>
      <left style="thin">
        <color theme="1"/>
      </left>
      <right style="thin">
        <color theme="1"/>
      </right>
      <top style="thin">
        <color theme="4"/>
      </top>
      <bottom/>
      <diagonal/>
    </border>
    <border>
      <left style="thin">
        <color indexed="64"/>
      </left>
      <right style="thin">
        <color indexed="64"/>
      </right>
      <top/>
      <bottom style="thin">
        <color theme="1"/>
      </bottom>
      <diagonal/>
    </border>
    <border>
      <left style="thin">
        <color theme="1"/>
      </left>
      <right style="medium">
        <color rgb="FFFF0000"/>
      </right>
      <top/>
      <bottom/>
      <diagonal/>
    </border>
    <border>
      <left style="thin">
        <color theme="4"/>
      </left>
      <right/>
      <top style="thin">
        <color theme="1"/>
      </top>
      <bottom style="medium">
        <color rgb="FFFF0000"/>
      </bottom>
      <diagonal/>
    </border>
  </borders>
  <cellStyleXfs count="12">
    <xf numFmtId="0" fontId="0" fillId="0" borderId="0"/>
    <xf numFmtId="0" fontId="2" fillId="0" borderId="0" applyNumberFormat="0" applyFill="0" applyBorder="0" applyAlignment="0" applyProtection="0"/>
    <xf numFmtId="0" fontId="13" fillId="0" borderId="0"/>
    <xf numFmtId="0" fontId="19" fillId="0" borderId="0" applyNumberFormat="0" applyFill="0" applyBorder="0" applyAlignment="0" applyProtection="0">
      <alignment vertical="top"/>
      <protection locked="0"/>
    </xf>
    <xf numFmtId="0" fontId="21" fillId="0" borderId="0"/>
    <xf numFmtId="0" fontId="22" fillId="0" borderId="0"/>
    <xf numFmtId="0" fontId="11" fillId="0" borderId="0"/>
    <xf numFmtId="9" fontId="26" fillId="0" borderId="0" applyFont="0" applyFill="0" applyBorder="0" applyAlignment="0" applyProtection="0"/>
    <xf numFmtId="166"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cellStyleXfs>
  <cellXfs count="4366">
    <xf numFmtId="0" fontId="0" fillId="0" borderId="0" xfId="0"/>
    <xf numFmtId="0" fontId="2" fillId="0" borderId="0" xfId="1"/>
    <xf numFmtId="0" fontId="1" fillId="0" borderId="0" xfId="0" applyFont="1"/>
    <xf numFmtId="0" fontId="0" fillId="0" borderId="7" xfId="0" applyBorder="1" applyAlignment="1">
      <alignment horizontal="left" vertical="center" wrapText="1"/>
    </xf>
    <xf numFmtId="0" fontId="1" fillId="0" borderId="1" xfId="0" applyFont="1" applyBorder="1" applyAlignment="1">
      <alignment horizontal="center" vertical="center" wrapText="1"/>
    </xf>
    <xf numFmtId="0" fontId="0" fillId="0" borderId="14" xfId="0" applyBorder="1" applyAlignment="1">
      <alignment horizontal="left" vertical="center" wrapText="1"/>
    </xf>
    <xf numFmtId="0" fontId="0" fillId="0" borderId="10" xfId="0" applyBorder="1" applyAlignment="1">
      <alignment horizontal="left" vertical="center" wrapText="1"/>
    </xf>
    <xf numFmtId="0" fontId="0" fillId="0" borderId="1" xfId="0" applyBorder="1" applyAlignment="1">
      <alignment horizontal="left" vertical="center" wrapText="1"/>
    </xf>
    <xf numFmtId="0" fontId="0" fillId="0" borderId="6" xfId="0" applyBorder="1"/>
    <xf numFmtId="0" fontId="0" fillId="0" borderId="8" xfId="0" applyBorder="1"/>
    <xf numFmtId="0" fontId="0" fillId="0" borderId="9" xfId="0" applyBorder="1"/>
    <xf numFmtId="0" fontId="0" fillId="0" borderId="14" xfId="0" applyBorder="1" applyAlignment="1">
      <alignment vertical="center" wrapText="1"/>
    </xf>
    <xf numFmtId="0" fontId="0" fillId="0" borderId="5"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13" xfId="0" applyBorder="1" applyAlignment="1">
      <alignment vertical="center" wrapText="1"/>
    </xf>
    <xf numFmtId="0" fontId="0" fillId="0" borderId="10" xfId="0" applyBorder="1" applyAlignment="1">
      <alignment vertical="center" wrapText="1"/>
    </xf>
    <xf numFmtId="0" fontId="0" fillId="0" borderId="1" xfId="0" applyBorder="1" applyAlignment="1">
      <alignment vertical="center" wrapText="1"/>
    </xf>
    <xf numFmtId="0" fontId="0" fillId="0" borderId="12" xfId="0" applyBorder="1" applyAlignment="1">
      <alignment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1" fillId="0" borderId="5" xfId="0" applyFont="1" applyBorder="1"/>
    <xf numFmtId="0" fontId="0" fillId="0" borderId="5" xfId="0" applyBorder="1"/>
    <xf numFmtId="0" fontId="0" fillId="0" borderId="5" xfId="0" applyBorder="1" applyAlignment="1">
      <alignment horizontal="left" vertical="center" indent="1"/>
    </xf>
    <xf numFmtId="0" fontId="0" fillId="0" borderId="7" xfId="0" applyBorder="1"/>
    <xf numFmtId="0" fontId="1" fillId="0" borderId="7" xfId="0" applyFont="1" applyBorder="1"/>
    <xf numFmtId="0" fontId="0" fillId="5" borderId="0" xfId="0" applyFill="1"/>
    <xf numFmtId="0" fontId="0" fillId="0" borderId="1" xfId="0" applyBorder="1"/>
    <xf numFmtId="0" fontId="0" fillId="0" borderId="1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9" xfId="0" applyBorder="1" applyAlignment="1">
      <alignment horizontal="center" vertical="center"/>
    </xf>
    <xf numFmtId="0" fontId="1" fillId="6" borderId="1" xfId="0" applyFont="1" applyFill="1" applyBorder="1" applyAlignment="1">
      <alignment horizontal="center" vertical="center"/>
    </xf>
    <xf numFmtId="0" fontId="1" fillId="6" borderId="12" xfId="0" applyFont="1" applyFill="1" applyBorder="1" applyAlignment="1">
      <alignment horizontal="center" vertical="center"/>
    </xf>
    <xf numFmtId="0" fontId="1" fillId="6" borderId="12"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4" fillId="0" borderId="0" xfId="0" applyFont="1"/>
    <xf numFmtId="0" fontId="1" fillId="6" borderId="1" xfId="0" applyFont="1" applyFill="1" applyBorder="1" applyAlignment="1">
      <alignment horizontal="center"/>
    </xf>
    <xf numFmtId="0" fontId="1" fillId="6" borderId="12" xfId="0" applyFont="1" applyFill="1" applyBorder="1" applyAlignment="1">
      <alignment horizontal="center"/>
    </xf>
    <xf numFmtId="0" fontId="0" fillId="0" borderId="9" xfId="0" applyBorder="1" applyAlignment="1">
      <alignment horizontal="center" vertical="center" wrapText="1"/>
    </xf>
    <xf numFmtId="0" fontId="0" fillId="0" borderId="14" xfId="0" applyBorder="1"/>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xf>
    <xf numFmtId="0" fontId="0" fillId="0" borderId="1" xfId="0" applyBorder="1" applyAlignment="1">
      <alignment vertical="center"/>
    </xf>
    <xf numFmtId="0" fontId="3" fillId="0" borderId="0" xfId="0" applyFont="1" applyAlignment="1">
      <alignment horizontal="left"/>
    </xf>
    <xf numFmtId="4" fontId="0" fillId="0" borderId="13" xfId="0" applyNumberFormat="1" applyBorder="1" applyAlignment="1">
      <alignment horizontal="center" vertical="center"/>
    </xf>
    <xf numFmtId="4" fontId="0" fillId="0" borderId="6" xfId="0" applyNumberFormat="1" applyBorder="1" applyAlignment="1">
      <alignment horizontal="center" vertical="center"/>
    </xf>
    <xf numFmtId="4" fontId="0" fillId="0" borderId="1" xfId="0" applyNumberFormat="1" applyBorder="1" applyAlignment="1">
      <alignment horizontal="center" vertical="center"/>
    </xf>
    <xf numFmtId="4" fontId="0" fillId="0" borderId="12" xfId="0" applyNumberFormat="1" applyBorder="1" applyAlignment="1">
      <alignment horizontal="center" vertical="center"/>
    </xf>
    <xf numFmtId="4" fontId="0" fillId="0" borderId="14" xfId="0" applyNumberFormat="1" applyBorder="1" applyAlignment="1">
      <alignment horizontal="center" vertical="center"/>
    </xf>
    <xf numFmtId="4" fontId="0" fillId="0" borderId="9" xfId="0" applyNumberFormat="1" applyBorder="1" applyAlignment="1">
      <alignment horizontal="center" vertical="center"/>
    </xf>
    <xf numFmtId="168" fontId="0" fillId="0" borderId="0" xfId="0" applyNumberFormat="1" applyAlignment="1">
      <alignment vertical="center"/>
    </xf>
    <xf numFmtId="2" fontId="0" fillId="0" borderId="0" xfId="0" applyNumberFormat="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1" fillId="0" borderId="10" xfId="0" applyFont="1" applyBorder="1"/>
    <xf numFmtId="0" fontId="0" fillId="0" borderId="12" xfId="0" applyBorder="1"/>
    <xf numFmtId="0" fontId="1" fillId="0" borderId="1" xfId="0" applyFont="1" applyBorder="1" applyAlignment="1">
      <alignment horizontal="left"/>
    </xf>
    <xf numFmtId="0" fontId="3" fillId="0" borderId="0" xfId="0" applyFont="1"/>
    <xf numFmtId="0" fontId="0" fillId="0" borderId="12" xfId="0" applyBorder="1" applyAlignment="1">
      <alignment horizontal="center"/>
    </xf>
    <xf numFmtId="0" fontId="0" fillId="0" borderId="9" xfId="0" applyBorder="1" applyAlignment="1">
      <alignment horizontal="center"/>
    </xf>
    <xf numFmtId="0" fontId="0" fillId="0" borderId="11" xfId="0" applyBorder="1" applyAlignment="1">
      <alignment vertical="center"/>
    </xf>
    <xf numFmtId="0" fontId="1" fillId="0" borderId="1" xfId="0" applyFont="1" applyBorder="1" applyAlignment="1">
      <alignment vertical="center" wrapText="1"/>
    </xf>
    <xf numFmtId="0" fontId="1" fillId="0" borderId="14" xfId="0" applyFont="1" applyBorder="1" applyAlignment="1">
      <alignment vertical="center" wrapText="1"/>
    </xf>
    <xf numFmtId="0" fontId="1" fillId="0" borderId="0" xfId="0" applyFont="1" applyAlignment="1">
      <alignment horizontal="right"/>
    </xf>
    <xf numFmtId="0" fontId="0" fillId="0" borderId="4" xfId="0" applyBorder="1" applyAlignment="1">
      <alignment horizontal="center" vertical="center"/>
    </xf>
    <xf numFmtId="0" fontId="1" fillId="0" borderId="12" xfId="0" applyFont="1" applyBorder="1"/>
    <xf numFmtId="0" fontId="0" fillId="0" borderId="10" xfId="0" applyBorder="1"/>
    <xf numFmtId="0" fontId="13" fillId="0" borderId="0" xfId="2"/>
    <xf numFmtId="0" fontId="17" fillId="0" borderId="0" xfId="2" applyFont="1"/>
    <xf numFmtId="0" fontId="17" fillId="0" borderId="17" xfId="2" applyFont="1" applyBorder="1" applyAlignment="1">
      <alignment horizontal="center"/>
    </xf>
    <xf numFmtId="0" fontId="17" fillId="0" borderId="18" xfId="2" applyFont="1" applyBorder="1"/>
    <xf numFmtId="0" fontId="18" fillId="0" borderId="18" xfId="2" applyFont="1" applyBorder="1"/>
    <xf numFmtId="0" fontId="17" fillId="0" borderId="19" xfId="2" applyFont="1" applyBorder="1"/>
    <xf numFmtId="0" fontId="19" fillId="0" borderId="0" xfId="3" applyAlignment="1" applyProtection="1"/>
    <xf numFmtId="0" fontId="17" fillId="0" borderId="20" xfId="2" applyFont="1" applyBorder="1" applyAlignment="1">
      <alignment horizontal="center"/>
    </xf>
    <xf numFmtId="0" fontId="17" fillId="0" borderId="8" xfId="2" applyFont="1" applyBorder="1" applyAlignment="1">
      <alignment horizontal="center"/>
    </xf>
    <xf numFmtId="0" fontId="17" fillId="0" borderId="21" xfId="2" applyFont="1" applyBorder="1" applyAlignment="1">
      <alignment horizontal="center"/>
    </xf>
    <xf numFmtId="0" fontId="21" fillId="0" borderId="0" xfId="4"/>
    <xf numFmtId="0" fontId="13" fillId="0" borderId="22" xfId="2" applyBorder="1" applyAlignment="1">
      <alignment horizontal="center"/>
    </xf>
    <xf numFmtId="168" fontId="13" fillId="0" borderId="0" xfId="2" applyNumberFormat="1" applyAlignment="1">
      <alignment horizontal="center"/>
    </xf>
    <xf numFmtId="0" fontId="13" fillId="0" borderId="23" xfId="2" applyBorder="1" applyAlignment="1">
      <alignment horizontal="center"/>
    </xf>
    <xf numFmtId="0" fontId="13" fillId="12" borderId="22" xfId="2" applyFill="1" applyBorder="1" applyAlignment="1">
      <alignment horizontal="center"/>
    </xf>
    <xf numFmtId="168" fontId="13" fillId="12" borderId="0" xfId="2" applyNumberFormat="1" applyFill="1" applyAlignment="1">
      <alignment horizontal="center"/>
    </xf>
    <xf numFmtId="168" fontId="13" fillId="12" borderId="23" xfId="2" applyNumberFormat="1" applyFill="1" applyBorder="1" applyAlignment="1">
      <alignment horizontal="center"/>
    </xf>
    <xf numFmtId="168" fontId="13" fillId="0" borderId="23" xfId="2" applyNumberFormat="1" applyBorder="1" applyAlignment="1">
      <alignment horizontal="center"/>
    </xf>
    <xf numFmtId="0" fontId="13" fillId="12" borderId="24" xfId="2" applyFill="1" applyBorder="1" applyAlignment="1">
      <alignment horizontal="center"/>
    </xf>
    <xf numFmtId="168" fontId="13" fillId="12" borderId="16" xfId="2" applyNumberFormat="1" applyFill="1" applyBorder="1" applyAlignment="1">
      <alignment horizontal="center"/>
    </xf>
    <xf numFmtId="168" fontId="13" fillId="12" borderId="25" xfId="2" applyNumberFormat="1" applyFill="1" applyBorder="1" applyAlignment="1">
      <alignment horizontal="center"/>
    </xf>
    <xf numFmtId="0" fontId="13" fillId="0" borderId="18" xfId="2" applyBorder="1"/>
    <xf numFmtId="0" fontId="13" fillId="0" borderId="26" xfId="2" applyBorder="1"/>
    <xf numFmtId="0" fontId="23" fillId="0" borderId="18" xfId="5" applyFont="1" applyBorder="1"/>
    <xf numFmtId="0" fontId="13" fillId="0" borderId="19" xfId="2" applyBorder="1"/>
    <xf numFmtId="0" fontId="13" fillId="0" borderId="27" xfId="2" applyBorder="1"/>
    <xf numFmtId="0" fontId="13" fillId="0" borderId="23" xfId="2" applyBorder="1"/>
    <xf numFmtId="0" fontId="11" fillId="0" borderId="27" xfId="6" applyBorder="1" applyAlignment="1">
      <alignment horizontal="right"/>
    </xf>
    <xf numFmtId="0" fontId="11" fillId="0" borderId="0" xfId="6"/>
    <xf numFmtId="0" fontId="11" fillId="0" borderId="0" xfId="6" applyAlignment="1">
      <alignment horizontal="center"/>
    </xf>
    <xf numFmtId="0" fontId="24" fillId="0" borderId="0" xfId="6" applyFont="1"/>
    <xf numFmtId="0" fontId="24" fillId="0" borderId="0" xfId="6" applyFont="1" applyAlignment="1">
      <alignment horizontal="center"/>
    </xf>
    <xf numFmtId="0" fontId="27" fillId="0" borderId="0" xfId="6" applyFont="1" applyAlignment="1">
      <alignment horizontal="center"/>
    </xf>
    <xf numFmtId="0" fontId="11" fillId="0" borderId="27" xfId="6" applyBorder="1"/>
    <xf numFmtId="0" fontId="1" fillId="0" borderId="27" xfId="6" applyFont="1" applyBorder="1"/>
    <xf numFmtId="0" fontId="29" fillId="0" borderId="27" xfId="6" applyFont="1" applyBorder="1" applyAlignment="1">
      <alignment horizontal="left" vertical="center" wrapText="1"/>
    </xf>
    <xf numFmtId="0" fontId="11" fillId="0" borderId="0" xfId="6" applyAlignment="1">
      <alignment horizontal="left"/>
    </xf>
    <xf numFmtId="0" fontId="11" fillId="3" borderId="0" xfId="6" applyFill="1" applyAlignment="1">
      <alignment horizontal="left"/>
    </xf>
    <xf numFmtId="0" fontId="1" fillId="0" borderId="0" xfId="6" applyFont="1"/>
    <xf numFmtId="0" fontId="1" fillId="0" borderId="27" xfId="6" applyFont="1" applyBorder="1" applyAlignment="1">
      <alignment horizontal="left"/>
    </xf>
    <xf numFmtId="9" fontId="11" fillId="0" borderId="0" xfId="7" applyFont="1" applyFill="1" applyBorder="1" applyAlignment="1">
      <alignment horizontal="left"/>
    </xf>
    <xf numFmtId="9" fontId="11" fillId="0" borderId="0" xfId="7" applyFont="1" applyBorder="1" applyAlignment="1">
      <alignment horizontal="left"/>
    </xf>
    <xf numFmtId="0" fontId="17" fillId="0" borderId="16" xfId="2" applyFont="1" applyBorder="1"/>
    <xf numFmtId="0" fontId="13" fillId="0" borderId="17" xfId="2" applyBorder="1"/>
    <xf numFmtId="0" fontId="12" fillId="0" borderId="0" xfId="6" applyFont="1" applyAlignment="1">
      <alignment horizontal="left"/>
    </xf>
    <xf numFmtId="0" fontId="13" fillId="0" borderId="27" xfId="2" applyBorder="1" applyAlignment="1">
      <alignment horizontal="center"/>
    </xf>
    <xf numFmtId="4" fontId="13" fillId="0" borderId="2" xfId="2" applyNumberFormat="1" applyBorder="1"/>
    <xf numFmtId="4" fontId="13" fillId="0" borderId="28" xfId="2" applyNumberFormat="1" applyBorder="1"/>
    <xf numFmtId="0" fontId="13" fillId="0" borderId="29" xfId="2" applyBorder="1"/>
    <xf numFmtId="0" fontId="13" fillId="0" borderId="16" xfId="2" applyBorder="1"/>
    <xf numFmtId="0" fontId="13" fillId="0" borderId="25" xfId="2" applyBorder="1"/>
    <xf numFmtId="0" fontId="17" fillId="0" borderId="0" xfId="2" applyFont="1" applyAlignment="1">
      <alignment horizontal="center"/>
    </xf>
    <xf numFmtId="0" fontId="17" fillId="0" borderId="30" xfId="2" applyFont="1" applyBorder="1" applyAlignment="1">
      <alignment horizontal="center"/>
    </xf>
    <xf numFmtId="168" fontId="13" fillId="0" borderId="3" xfId="2" applyNumberFormat="1" applyBorder="1" applyAlignment="1">
      <alignment horizontal="center"/>
    </xf>
    <xf numFmtId="168" fontId="13" fillId="12" borderId="3" xfId="2" applyNumberFormat="1" applyFill="1" applyBorder="1" applyAlignment="1">
      <alignment horizontal="center"/>
    </xf>
    <xf numFmtId="168" fontId="13" fillId="12" borderId="31" xfId="2" applyNumberFormat="1" applyFill="1" applyBorder="1" applyAlignment="1">
      <alignment horizontal="center"/>
    </xf>
    <xf numFmtId="0" fontId="17" fillId="0" borderId="22" xfId="2" applyFont="1" applyBorder="1" applyAlignment="1">
      <alignment horizontal="center"/>
    </xf>
    <xf numFmtId="0" fontId="13" fillId="0" borderId="29" xfId="2" applyBorder="1" applyAlignment="1">
      <alignment horizontal="center"/>
    </xf>
    <xf numFmtId="4" fontId="13" fillId="0" borderId="32" xfId="2" applyNumberFormat="1" applyBorder="1"/>
    <xf numFmtId="4" fontId="13" fillId="0" borderId="33" xfId="2" applyNumberFormat="1" applyBorder="1"/>
    <xf numFmtId="0" fontId="13" fillId="0" borderId="0" xfId="2" applyAlignment="1">
      <alignment horizontal="center"/>
    </xf>
    <xf numFmtId="0" fontId="17" fillId="0" borderId="24" xfId="2" applyFont="1" applyBorder="1" applyAlignment="1">
      <alignment horizontal="center"/>
    </xf>
    <xf numFmtId="0" fontId="13" fillId="0" borderId="16" xfId="2" applyBorder="1" applyAlignment="1">
      <alignment horizontal="center"/>
    </xf>
    <xf numFmtId="168" fontId="13" fillId="0" borderId="16" xfId="2" applyNumberFormat="1" applyBorder="1" applyAlignment="1">
      <alignment horizontal="center"/>
    </xf>
    <xf numFmtId="0" fontId="13" fillId="0" borderId="25" xfId="2" applyBorder="1" applyAlignment="1">
      <alignment horizontal="center"/>
    </xf>
    <xf numFmtId="0" fontId="13" fillId="0" borderId="34" xfId="2" applyBorder="1"/>
    <xf numFmtId="0" fontId="13" fillId="0" borderId="18" xfId="2" applyBorder="1" applyAlignment="1">
      <alignment horizontal="center"/>
    </xf>
    <xf numFmtId="0" fontId="13" fillId="0" borderId="19" xfId="2" applyBorder="1" applyAlignment="1">
      <alignment horizontal="center"/>
    </xf>
    <xf numFmtId="0" fontId="13" fillId="0" borderId="5" xfId="2" applyBorder="1" applyAlignment="1">
      <alignment horizontal="center"/>
    </xf>
    <xf numFmtId="0" fontId="13" fillId="0" borderId="35" xfId="2" applyBorder="1" applyAlignment="1">
      <alignment horizontal="center"/>
    </xf>
    <xf numFmtId="0" fontId="0" fillId="0" borderId="27" xfId="0" applyBorder="1"/>
    <xf numFmtId="0" fontId="2" fillId="0" borderId="0" xfId="1" applyBorder="1"/>
    <xf numFmtId="0" fontId="0" fillId="0" borderId="0" xfId="0" applyAlignment="1">
      <alignment horizontal="center"/>
    </xf>
    <xf numFmtId="0" fontId="0" fillId="0" borderId="37" xfId="0" applyBorder="1"/>
    <xf numFmtId="0" fontId="0" fillId="0" borderId="38" xfId="0" applyBorder="1"/>
    <xf numFmtId="0" fontId="0" fillId="0" borderId="39" xfId="0" applyBorder="1"/>
    <xf numFmtId="0" fontId="13" fillId="0" borderId="43" xfId="2" applyBorder="1"/>
    <xf numFmtId="0" fontId="0" fillId="0" borderId="43" xfId="0" applyBorder="1"/>
    <xf numFmtId="0" fontId="13" fillId="0" borderId="36" xfId="2" applyBorder="1"/>
    <xf numFmtId="0" fontId="0" fillId="9" borderId="38" xfId="0" applyFill="1" applyBorder="1"/>
    <xf numFmtId="0" fontId="0" fillId="14" borderId="41" xfId="0" applyFill="1" applyBorder="1"/>
    <xf numFmtId="0" fontId="0" fillId="14" borderId="41" xfId="0" applyFill="1" applyBorder="1" applyAlignment="1">
      <alignment horizontal="center"/>
    </xf>
    <xf numFmtId="0" fontId="0" fillId="14" borderId="42" xfId="0" applyFill="1" applyBorder="1" applyAlignment="1">
      <alignment horizontal="left"/>
    </xf>
    <xf numFmtId="0" fontId="30" fillId="0" borderId="0" xfId="0" applyFont="1" applyAlignment="1">
      <alignment horizontal="left"/>
    </xf>
    <xf numFmtId="0" fontId="31" fillId="0" borderId="0" xfId="0" applyFont="1" applyAlignment="1">
      <alignment horizontal="center"/>
    </xf>
    <xf numFmtId="4" fontId="31" fillId="0" borderId="0" xfId="0" applyNumberFormat="1" applyFont="1" applyAlignment="1">
      <alignment horizontal="center"/>
    </xf>
    <xf numFmtId="0" fontId="32" fillId="0" borderId="0" xfId="0" applyFont="1"/>
    <xf numFmtId="9" fontId="31" fillId="0" borderId="0" xfId="9" applyFont="1" applyAlignment="1">
      <alignment horizontal="center"/>
    </xf>
    <xf numFmtId="9" fontId="31" fillId="0" borderId="0" xfId="0" applyNumberFormat="1" applyFont="1" applyAlignment="1">
      <alignment horizontal="center"/>
    </xf>
    <xf numFmtId="0" fontId="30" fillId="0" borderId="0" xfId="0" applyFont="1" applyAlignment="1">
      <alignment horizontal="center"/>
    </xf>
    <xf numFmtId="0" fontId="34" fillId="0" borderId="0" xfId="0" applyFont="1" applyAlignment="1">
      <alignment horizontal="left"/>
    </xf>
    <xf numFmtId="0" fontId="32" fillId="0" borderId="0" xfId="0" applyFont="1" applyAlignment="1">
      <alignment horizontal="center"/>
    </xf>
    <xf numFmtId="0" fontId="35" fillId="15" borderId="0" xfId="0" applyFont="1" applyFill="1"/>
    <xf numFmtId="0" fontId="35" fillId="15" borderId="0" xfId="0" applyFont="1" applyFill="1" applyAlignment="1">
      <alignment horizontal="left"/>
    </xf>
    <xf numFmtId="0" fontId="36" fillId="15" borderId="0" xfId="0" applyFont="1" applyFill="1"/>
    <xf numFmtId="0" fontId="31" fillId="0" borderId="0" xfId="0" applyFont="1"/>
    <xf numFmtId="0" fontId="37" fillId="0" borderId="0" xfId="0" applyFont="1"/>
    <xf numFmtId="0" fontId="35" fillId="0" borderId="0" xfId="0" applyFont="1" applyAlignment="1">
      <alignment horizontal="left"/>
    </xf>
    <xf numFmtId="0" fontId="36" fillId="0" borderId="0" xfId="0" applyFont="1"/>
    <xf numFmtId="0" fontId="38" fillId="0" borderId="0" xfId="0" applyFont="1"/>
    <xf numFmtId="0" fontId="30" fillId="0" borderId="8" xfId="0" applyFont="1" applyBorder="1" applyAlignment="1">
      <alignment horizontal="left"/>
    </xf>
    <xf numFmtId="0" fontId="31" fillId="0" borderId="8" xfId="0" applyFont="1" applyBorder="1" applyAlignment="1">
      <alignment horizontal="center"/>
    </xf>
    <xf numFmtId="0" fontId="30" fillId="0" borderId="8" xfId="0" applyFont="1" applyBorder="1"/>
    <xf numFmtId="0" fontId="31" fillId="0" borderId="0" xfId="0" applyFont="1" applyAlignment="1">
      <alignment horizontal="left"/>
    </xf>
    <xf numFmtId="0" fontId="31" fillId="0" borderId="0" xfId="8" applyNumberFormat="1" applyFont="1" applyAlignment="1"/>
    <xf numFmtId="4" fontId="32" fillId="0" borderId="0" xfId="0" applyNumberFormat="1" applyFont="1" applyAlignment="1">
      <alignment horizontal="left"/>
    </xf>
    <xf numFmtId="2" fontId="32" fillId="0" borderId="0" xfId="0" applyNumberFormat="1" applyFont="1" applyAlignment="1">
      <alignment horizontal="center"/>
    </xf>
    <xf numFmtId="167" fontId="31" fillId="16" borderId="0" xfId="0" applyNumberFormat="1" applyFont="1" applyFill="1" applyAlignment="1">
      <alignment horizontal="right"/>
    </xf>
    <xf numFmtId="0" fontId="31" fillId="0" borderId="0" xfId="0" applyFont="1" applyAlignment="1">
      <alignment horizontal="right"/>
    </xf>
    <xf numFmtId="167" fontId="32" fillId="0" borderId="0" xfId="0" applyNumberFormat="1" applyFont="1"/>
    <xf numFmtId="169" fontId="32" fillId="0" borderId="0" xfId="0" applyNumberFormat="1" applyFont="1"/>
    <xf numFmtId="167" fontId="31" fillId="0" borderId="0" xfId="0" applyNumberFormat="1" applyFont="1" applyAlignment="1">
      <alignment horizontal="right"/>
    </xf>
    <xf numFmtId="0" fontId="32" fillId="0" borderId="0" xfId="0" applyFont="1" applyAlignment="1">
      <alignment horizontal="right"/>
    </xf>
    <xf numFmtId="2" fontId="32" fillId="0" borderId="0" xfId="0" applyNumberFormat="1" applyFont="1" applyAlignment="1">
      <alignment horizontal="left"/>
    </xf>
    <xf numFmtId="4" fontId="32" fillId="0" borderId="0" xfId="0" applyNumberFormat="1" applyFont="1"/>
    <xf numFmtId="9" fontId="31" fillId="0" borderId="0" xfId="0" applyNumberFormat="1" applyFont="1" applyAlignment="1">
      <alignment horizontal="right"/>
    </xf>
    <xf numFmtId="4" fontId="31" fillId="16" borderId="0" xfId="0" applyNumberFormat="1" applyFont="1" applyFill="1" applyAlignment="1">
      <alignment horizontal="right"/>
    </xf>
    <xf numFmtId="2" fontId="31" fillId="0" borderId="0" xfId="0" applyNumberFormat="1" applyFont="1" applyAlignment="1">
      <alignment horizontal="left"/>
    </xf>
    <xf numFmtId="2" fontId="31" fillId="0" borderId="0" xfId="0" applyNumberFormat="1" applyFont="1" applyAlignment="1">
      <alignment horizontal="center"/>
    </xf>
    <xf numFmtId="2" fontId="31" fillId="0" borderId="0" xfId="0" applyNumberFormat="1" applyFont="1"/>
    <xf numFmtId="9" fontId="31" fillId="0" borderId="0" xfId="9" applyFont="1" applyAlignment="1">
      <alignment horizontal="right"/>
    </xf>
    <xf numFmtId="9" fontId="31" fillId="0" borderId="8" xfId="9" applyFont="1" applyBorder="1" applyAlignment="1">
      <alignment horizontal="right"/>
    </xf>
    <xf numFmtId="0" fontId="31" fillId="0" borderId="8" xfId="0" applyFont="1" applyBorder="1"/>
    <xf numFmtId="2" fontId="31" fillId="0" borderId="0" xfId="9" applyNumberFormat="1" applyFont="1" applyFill="1" applyAlignment="1">
      <alignment horizontal="right"/>
    </xf>
    <xf numFmtId="167" fontId="31" fillId="0" borderId="0" xfId="9" applyNumberFormat="1" applyFont="1" applyAlignment="1">
      <alignment horizontal="center"/>
    </xf>
    <xf numFmtId="169" fontId="31" fillId="0" borderId="0" xfId="0" applyNumberFormat="1" applyFont="1"/>
    <xf numFmtId="167" fontId="31" fillId="16" borderId="0" xfId="9" applyNumberFormat="1" applyFont="1" applyFill="1" applyAlignment="1">
      <alignment horizontal="center"/>
    </xf>
    <xf numFmtId="0" fontId="31" fillId="0" borderId="0" xfId="9" applyNumberFormat="1" applyFont="1" applyAlignment="1">
      <alignment horizontal="center"/>
    </xf>
    <xf numFmtId="0" fontId="31" fillId="0" borderId="8" xfId="0" applyFont="1" applyBorder="1" applyAlignment="1">
      <alignment horizontal="centerContinuous"/>
    </xf>
    <xf numFmtId="170" fontId="41" fillId="0" borderId="0" xfId="0" applyNumberFormat="1" applyFont="1" applyAlignment="1">
      <alignment horizontal="right"/>
    </xf>
    <xf numFmtId="169" fontId="31" fillId="0" borderId="0" xfId="10" applyNumberFormat="1" applyFont="1" applyFill="1" applyAlignment="1">
      <alignment horizontal="right" vertical="top"/>
    </xf>
    <xf numFmtId="43" fontId="31" fillId="0" borderId="0" xfId="10" applyFont="1" applyFill="1" applyAlignment="1">
      <alignment horizontal="right" vertical="top"/>
    </xf>
    <xf numFmtId="0" fontId="35" fillId="15" borderId="0" xfId="0" applyFont="1" applyFill="1" applyAlignment="1">
      <alignment horizontal="left" vertical="center"/>
    </xf>
    <xf numFmtId="0" fontId="30" fillId="0" borderId="8" xfId="0" applyFont="1" applyBorder="1" applyAlignment="1">
      <alignment horizontal="right"/>
    </xf>
    <xf numFmtId="167" fontId="31" fillId="0" borderId="0" xfId="0" applyNumberFormat="1" applyFont="1" applyAlignment="1">
      <alignment horizontal="center"/>
    </xf>
    <xf numFmtId="169" fontId="31" fillId="0" borderId="0" xfId="10" applyNumberFormat="1" applyFont="1" applyAlignment="1"/>
    <xf numFmtId="171" fontId="31" fillId="0" borderId="0" xfId="9" applyNumberFormat="1" applyFont="1" applyAlignment="1"/>
    <xf numFmtId="43" fontId="31" fillId="0" borderId="0" xfId="10" applyFont="1" applyAlignment="1"/>
    <xf numFmtId="4" fontId="31" fillId="0" borderId="0" xfId="0" applyNumberFormat="1" applyFont="1"/>
    <xf numFmtId="9" fontId="42" fillId="0" borderId="0" xfId="0" applyNumberFormat="1" applyFont="1"/>
    <xf numFmtId="9" fontId="31" fillId="0" borderId="0" xfId="0" applyNumberFormat="1" applyFont="1"/>
    <xf numFmtId="9" fontId="42" fillId="0" borderId="0" xfId="9" applyFont="1"/>
    <xf numFmtId="0" fontId="30" fillId="17" borderId="10" xfId="0" applyFont="1" applyFill="1" applyBorder="1" applyAlignment="1">
      <alignment horizontal="left" vertical="center"/>
    </xf>
    <xf numFmtId="172" fontId="30" fillId="17" borderId="11" xfId="8" applyNumberFormat="1" applyFont="1" applyFill="1" applyBorder="1" applyAlignment="1">
      <alignment horizontal="center" vertical="center"/>
    </xf>
    <xf numFmtId="0" fontId="30" fillId="17" borderId="12" xfId="0" applyFont="1" applyFill="1" applyBorder="1" applyAlignment="1">
      <alignment horizontal="left" vertical="center"/>
    </xf>
    <xf numFmtId="9" fontId="43" fillId="0" borderId="0" xfId="9" applyFont="1"/>
    <xf numFmtId="167" fontId="32" fillId="13" borderId="0" xfId="0" applyNumberFormat="1" applyFont="1" applyFill="1"/>
    <xf numFmtId="0" fontId="30" fillId="0" borderId="2" xfId="0" applyFont="1" applyBorder="1" applyAlignment="1">
      <alignment horizontal="left"/>
    </xf>
    <xf numFmtId="0" fontId="31" fillId="0" borderId="3" xfId="0" applyFont="1" applyBorder="1" applyAlignment="1">
      <alignment horizontal="center"/>
    </xf>
    <xf numFmtId="0" fontId="32" fillId="0" borderId="3" xfId="0" applyFont="1" applyBorder="1"/>
    <xf numFmtId="0" fontId="32" fillId="0" borderId="4" xfId="0" applyFont="1" applyBorder="1"/>
    <xf numFmtId="0" fontId="30" fillId="0" borderId="5" xfId="0" applyFont="1" applyBorder="1" applyAlignment="1">
      <alignment horizontal="left"/>
    </xf>
    <xf numFmtId="0" fontId="32" fillId="0" borderId="6" xfId="0" applyFont="1" applyBorder="1"/>
    <xf numFmtId="0" fontId="34" fillId="0" borderId="5" xfId="0" applyFont="1" applyBorder="1" applyAlignment="1">
      <alignment horizontal="left"/>
    </xf>
    <xf numFmtId="0" fontId="34" fillId="0" borderId="7" xfId="0" applyFont="1" applyBorder="1" applyAlignment="1">
      <alignment horizontal="left"/>
    </xf>
    <xf numFmtId="0" fontId="32" fillId="0" borderId="8" xfId="0" applyFont="1" applyBorder="1" applyAlignment="1">
      <alignment horizontal="center"/>
    </xf>
    <xf numFmtId="0" fontId="32" fillId="0" borderId="8" xfId="0" applyFont="1" applyBorder="1"/>
    <xf numFmtId="0" fontId="32" fillId="0" borderId="9" xfId="0" applyFont="1" applyBorder="1"/>
    <xf numFmtId="0" fontId="30" fillId="0" borderId="10" xfId="0" applyFont="1" applyBorder="1" applyAlignment="1">
      <alignment horizontal="left"/>
    </xf>
    <xf numFmtId="0" fontId="31" fillId="0" borderId="11" xfId="0" applyFont="1" applyBorder="1" applyAlignment="1">
      <alignment horizontal="center"/>
    </xf>
    <xf numFmtId="0" fontId="32" fillId="0" borderId="11" xfId="0" applyFont="1" applyBorder="1"/>
    <xf numFmtId="0" fontId="32" fillId="0" borderId="12" xfId="0" applyFont="1" applyBorder="1"/>
    <xf numFmtId="4" fontId="31" fillId="0" borderId="15" xfId="0" applyNumberFormat="1" applyFont="1" applyBorder="1" applyAlignment="1">
      <alignment horizontal="center"/>
    </xf>
    <xf numFmtId="4" fontId="31" fillId="0" borderId="1" xfId="0" applyNumberFormat="1" applyFont="1" applyBorder="1" applyAlignment="1">
      <alignment horizontal="center"/>
    </xf>
    <xf numFmtId="4" fontId="31" fillId="0" borderId="13" xfId="0" applyNumberFormat="1" applyFont="1" applyBorder="1" applyAlignment="1">
      <alignment horizontal="center"/>
    </xf>
    <xf numFmtId="0" fontId="31" fillId="0" borderId="13" xfId="0" applyFont="1" applyBorder="1" applyAlignment="1">
      <alignment horizontal="center"/>
    </xf>
    <xf numFmtId="0" fontId="32" fillId="0" borderId="13" xfId="0" applyFont="1" applyBorder="1"/>
    <xf numFmtId="0" fontId="32" fillId="0" borderId="13" xfId="0" applyFont="1" applyBorder="1" applyAlignment="1">
      <alignment horizontal="center"/>
    </xf>
    <xf numFmtId="0" fontId="32" fillId="0" borderId="14" xfId="0" applyFont="1" applyBorder="1"/>
    <xf numFmtId="0" fontId="2" fillId="0" borderId="11" xfId="1" applyBorder="1"/>
    <xf numFmtId="9" fontId="31" fillId="0" borderId="1" xfId="9" applyFont="1" applyBorder="1" applyAlignment="1">
      <alignment horizontal="center"/>
    </xf>
    <xf numFmtId="0" fontId="0" fillId="0" borderId="0" xfId="0" applyAlignment="1">
      <alignment horizontal="left" vertical="center"/>
    </xf>
    <xf numFmtId="0" fontId="0" fillId="0" borderId="2" xfId="0" applyBorder="1"/>
    <xf numFmtId="0" fontId="0" fillId="0" borderId="4" xfId="0" applyBorder="1"/>
    <xf numFmtId="0" fontId="1" fillId="6" borderId="4" xfId="0" applyFont="1" applyFill="1" applyBorder="1" applyAlignment="1">
      <alignment horizontal="center" vertical="center"/>
    </xf>
    <xf numFmtId="0" fontId="1" fillId="6" borderId="6" xfId="0" applyFont="1" applyFill="1" applyBorder="1" applyAlignment="1">
      <alignment horizontal="center" vertical="center"/>
    </xf>
    <xf numFmtId="0" fontId="0" fillId="0" borderId="0" xfId="0" applyAlignment="1">
      <alignment vertical="center"/>
    </xf>
    <xf numFmtId="0" fontId="1" fillId="6" borderId="1" xfId="0" applyFont="1" applyFill="1" applyBorder="1" applyAlignment="1">
      <alignment horizontal="center" vertical="center" wrapText="1"/>
    </xf>
    <xf numFmtId="0" fontId="0" fillId="0" borderId="3" xfId="0" applyBorder="1" applyAlignment="1">
      <alignment horizontal="center" vertical="center" wrapText="1"/>
    </xf>
    <xf numFmtId="0" fontId="44" fillId="0" borderId="5" xfId="0" applyFont="1" applyBorder="1" applyAlignment="1">
      <alignment vertical="center" wrapText="1"/>
    </xf>
    <xf numFmtId="0" fontId="44" fillId="0" borderId="10" xfId="0" applyFont="1" applyBorder="1" applyAlignment="1">
      <alignment vertical="center" wrapText="1"/>
    </xf>
    <xf numFmtId="0" fontId="0" fillId="18" borderId="12" xfId="0" applyFill="1" applyBorder="1" applyAlignment="1">
      <alignment horizontal="center" vertical="center"/>
    </xf>
    <xf numFmtId="0" fontId="0" fillId="18" borderId="6" xfId="0" applyFill="1" applyBorder="1" applyAlignment="1">
      <alignment horizontal="center" vertical="center"/>
    </xf>
    <xf numFmtId="0" fontId="0" fillId="18" borderId="1" xfId="0" applyFill="1" applyBorder="1" applyAlignment="1">
      <alignment vertical="center"/>
    </xf>
    <xf numFmtId="0" fontId="0" fillId="18" borderId="11" xfId="0" applyFill="1" applyBorder="1" applyAlignment="1">
      <alignment vertical="center"/>
    </xf>
    <xf numFmtId="0" fontId="47" fillId="7" borderId="2" xfId="0" applyFont="1" applyFill="1" applyBorder="1"/>
    <xf numFmtId="0" fontId="47" fillId="7" borderId="3" xfId="0" applyFont="1" applyFill="1" applyBorder="1"/>
    <xf numFmtId="0" fontId="47" fillId="7" borderId="3" xfId="0" applyFont="1" applyFill="1" applyBorder="1" applyAlignment="1">
      <alignment horizontal="center"/>
    </xf>
    <xf numFmtId="0" fontId="32" fillId="0" borderId="5" xfId="0" applyFont="1" applyBorder="1"/>
    <xf numFmtId="0" fontId="2" fillId="0" borderId="5" xfId="1" applyBorder="1"/>
    <xf numFmtId="0" fontId="2" fillId="0" borderId="7" xfId="1" applyBorder="1"/>
    <xf numFmtId="173" fontId="30" fillId="17" borderId="11" xfId="8" applyNumberFormat="1" applyFont="1" applyFill="1" applyBorder="1" applyAlignment="1">
      <alignment horizontal="center" vertical="center"/>
    </xf>
    <xf numFmtId="0" fontId="27" fillId="0" borderId="0" xfId="0" applyFont="1"/>
    <xf numFmtId="0" fontId="27" fillId="0" borderId="1" xfId="0" applyFont="1" applyBorder="1" applyAlignment="1">
      <alignment horizontal="center" vertical="center"/>
    </xf>
    <xf numFmtId="0" fontId="27" fillId="0" borderId="14" xfId="0" applyFont="1" applyBorder="1" applyAlignment="1">
      <alignment horizontal="center" vertical="center"/>
    </xf>
    <xf numFmtId="3" fontId="27" fillId="0" borderId="14" xfId="0" applyNumberFormat="1" applyFont="1" applyBorder="1" applyAlignment="1">
      <alignment horizontal="center" vertical="top"/>
    </xf>
    <xf numFmtId="3" fontId="0" fillId="0" borderId="1" xfId="0" applyNumberFormat="1" applyBorder="1" applyAlignment="1">
      <alignment horizontal="center" vertical="top"/>
    </xf>
    <xf numFmtId="3" fontId="0" fillId="0" borderId="11" xfId="0" applyNumberFormat="1" applyBorder="1" applyAlignment="1">
      <alignment horizontal="center" vertical="top"/>
    </xf>
    <xf numFmtId="3" fontId="27" fillId="0" borderId="8" xfId="0" applyNumberFormat="1" applyFont="1" applyBorder="1" applyAlignment="1">
      <alignment horizontal="center" vertical="top"/>
    </xf>
    <xf numFmtId="0" fontId="32" fillId="0" borderId="0" xfId="0" applyFont="1" applyAlignment="1">
      <alignment horizontal="left"/>
    </xf>
    <xf numFmtId="4" fontId="31" fillId="13" borderId="0" xfId="0" applyNumberFormat="1" applyFont="1" applyFill="1" applyAlignment="1">
      <alignment horizontal="center"/>
    </xf>
    <xf numFmtId="166" fontId="43" fillId="0" borderId="0" xfId="8" applyFont="1" applyAlignment="1">
      <alignment vertical="center"/>
    </xf>
    <xf numFmtId="167" fontId="30" fillId="13" borderId="0" xfId="0" applyNumberFormat="1" applyFont="1" applyFill="1" applyAlignment="1">
      <alignment horizontal="center"/>
    </xf>
    <xf numFmtId="167" fontId="30" fillId="8" borderId="0" xfId="0" applyNumberFormat="1" applyFont="1" applyFill="1" applyAlignment="1">
      <alignment horizontal="center"/>
    </xf>
    <xf numFmtId="0" fontId="27" fillId="0" borderId="0" xfId="0" applyFont="1" applyAlignment="1">
      <alignment horizontal="center"/>
    </xf>
    <xf numFmtId="0" fontId="46" fillId="0" borderId="0" xfId="0" applyFont="1" applyAlignment="1">
      <alignment vertical="center" wrapText="1"/>
    </xf>
    <xf numFmtId="0" fontId="1" fillId="0" borderId="11" xfId="0" applyFont="1" applyBorder="1" applyAlignment="1">
      <alignment horizontal="center"/>
    </xf>
    <xf numFmtId="4" fontId="0" fillId="0" borderId="9" xfId="0" applyNumberFormat="1" applyBorder="1" applyAlignment="1">
      <alignment horizontal="center"/>
    </xf>
    <xf numFmtId="0" fontId="0" fillId="0" borderId="18" xfId="0" applyBorder="1"/>
    <xf numFmtId="0" fontId="0" fillId="0" borderId="19" xfId="0" applyBorder="1"/>
    <xf numFmtId="0" fontId="1" fillId="0" borderId="23" xfId="0" applyFont="1" applyBorder="1"/>
    <xf numFmtId="0" fontId="0" fillId="0" borderId="23" xfId="0" applyBorder="1"/>
    <xf numFmtId="0" fontId="3" fillId="0" borderId="23" xfId="0" applyFont="1" applyBorder="1" applyAlignment="1">
      <alignment horizontal="left" vertical="center"/>
    </xf>
    <xf numFmtId="0" fontId="0" fillId="0" borderId="29" xfId="0" applyBorder="1"/>
    <xf numFmtId="0" fontId="0" fillId="0" borderId="16" xfId="0" applyBorder="1"/>
    <xf numFmtId="0" fontId="0" fillId="0" borderId="25" xfId="0" applyBorder="1"/>
    <xf numFmtId="0" fontId="0" fillId="18" borderId="1" xfId="0" applyFill="1" applyBorder="1" applyAlignment="1">
      <alignment horizontal="center" vertical="center"/>
    </xf>
    <xf numFmtId="0" fontId="0" fillId="0" borderId="13" xfId="0" applyBorder="1" applyAlignment="1">
      <alignment vertical="center"/>
    </xf>
    <xf numFmtId="0" fontId="1" fillId="0" borderId="11" xfId="0" applyFont="1" applyBorder="1" applyAlignment="1">
      <alignment vertical="center"/>
    </xf>
    <xf numFmtId="3" fontId="0" fillId="0" borderId="1" xfId="0" applyNumberFormat="1" applyBorder="1" applyAlignment="1">
      <alignment horizontal="center" vertical="center"/>
    </xf>
    <xf numFmtId="3" fontId="0" fillId="0" borderId="14" xfId="0" applyNumberFormat="1" applyBorder="1" applyAlignment="1">
      <alignment horizontal="center" vertical="center"/>
    </xf>
    <xf numFmtId="0" fontId="0" fillId="0" borderId="3" xfId="0" applyBorder="1"/>
    <xf numFmtId="0" fontId="1" fillId="0" borderId="3" xfId="0" applyFont="1" applyBorder="1" applyAlignment="1">
      <alignment horizontal="center" vertical="center"/>
    </xf>
    <xf numFmtId="0" fontId="1" fillId="0" borderId="12" xfId="0" applyFont="1" applyBorder="1" applyAlignment="1">
      <alignment horizontal="left" vertical="center"/>
    </xf>
    <xf numFmtId="4" fontId="0" fillId="0" borderId="0" xfId="0" applyNumberFormat="1" applyAlignment="1">
      <alignment horizontal="center" vertical="center" wrapText="1"/>
    </xf>
    <xf numFmtId="4" fontId="0" fillId="0" borderId="0" xfId="0" applyNumberFormat="1"/>
    <xf numFmtId="4" fontId="0" fillId="0" borderId="0" xfId="0" applyNumberFormat="1" applyAlignment="1">
      <alignment horizontal="center"/>
    </xf>
    <xf numFmtId="11" fontId="0" fillId="0" borderId="0" xfId="0" applyNumberFormat="1"/>
    <xf numFmtId="0" fontId="1" fillId="6" borderId="15" xfId="0" applyFont="1" applyFill="1" applyBorder="1" applyAlignment="1">
      <alignment vertical="center"/>
    </xf>
    <xf numFmtId="3" fontId="0" fillId="0" borderId="12" xfId="0" applyNumberFormat="1" applyBorder="1" applyAlignment="1">
      <alignment horizontal="center" vertical="center"/>
    </xf>
    <xf numFmtId="3" fontId="0" fillId="0" borderId="9" xfId="0" applyNumberFormat="1" applyBorder="1" applyAlignment="1">
      <alignment horizontal="center" vertical="center"/>
    </xf>
    <xf numFmtId="0" fontId="1" fillId="0" borderId="0" xfId="0" applyFont="1" applyAlignment="1">
      <alignment vertical="center"/>
    </xf>
    <xf numFmtId="0" fontId="1" fillId="0" borderId="13" xfId="0" applyFont="1" applyBorder="1" applyAlignment="1">
      <alignment vertical="center" wrapText="1"/>
    </xf>
    <xf numFmtId="4" fontId="0" fillId="0" borderId="14" xfId="0" applyNumberFormat="1" applyBorder="1" applyAlignment="1">
      <alignment horizontal="center" vertical="center" wrapText="1"/>
    </xf>
    <xf numFmtId="0" fontId="0" fillId="0" borderId="8" xfId="0" applyBorder="1" applyAlignment="1">
      <alignment horizontal="center"/>
    </xf>
    <xf numFmtId="0" fontId="0" fillId="0" borderId="22" xfId="0" applyBorder="1"/>
    <xf numFmtId="4" fontId="0" fillId="0" borderId="9" xfId="0" applyNumberFormat="1" applyBorder="1" applyAlignment="1">
      <alignment horizontal="center" vertical="center" wrapText="1"/>
    </xf>
    <xf numFmtId="0" fontId="1" fillId="6" borderId="15" xfId="0" applyFont="1" applyFill="1" applyBorder="1" applyAlignment="1">
      <alignment horizontal="center"/>
    </xf>
    <xf numFmtId="173" fontId="0" fillId="0" borderId="18" xfId="0" applyNumberFormat="1" applyBorder="1"/>
    <xf numFmtId="0" fontId="27" fillId="0" borderId="8" xfId="0" applyFont="1" applyBorder="1" applyAlignment="1">
      <alignment vertical="center" wrapText="1"/>
    </xf>
    <xf numFmtId="0" fontId="27" fillId="0" borderId="11" xfId="0" applyFont="1" applyBorder="1" applyAlignment="1">
      <alignment vertical="center" wrapText="1"/>
    </xf>
    <xf numFmtId="0" fontId="0" fillId="0" borderId="27" xfId="0" applyBorder="1" applyAlignment="1">
      <alignment vertical="center"/>
    </xf>
    <xf numFmtId="0" fontId="34" fillId="0" borderId="6" xfId="0" applyFont="1" applyBorder="1" applyAlignment="1">
      <alignment horizontal="left"/>
    </xf>
    <xf numFmtId="0" fontId="34" fillId="0" borderId="1" xfId="0" applyFont="1" applyBorder="1" applyAlignment="1">
      <alignment horizontal="left" vertical="center"/>
    </xf>
    <xf numFmtId="0" fontId="34" fillId="10" borderId="15" xfId="0" applyFont="1" applyFill="1" applyBorder="1" applyAlignment="1">
      <alignment horizontal="center" vertical="center"/>
    </xf>
    <xf numFmtId="0" fontId="34" fillId="10" borderId="4" xfId="0" applyFont="1" applyFill="1" applyBorder="1" applyAlignment="1">
      <alignment horizontal="center" vertical="center"/>
    </xf>
    <xf numFmtId="167" fontId="34" fillId="13" borderId="1" xfId="0" applyNumberFormat="1" applyFont="1" applyFill="1" applyBorder="1" applyAlignment="1">
      <alignment horizontal="center" vertical="center"/>
    </xf>
    <xf numFmtId="167" fontId="34" fillId="13" borderId="12" xfId="0" applyNumberFormat="1" applyFont="1" applyFill="1" applyBorder="1" applyAlignment="1">
      <alignment horizontal="center" vertical="center"/>
    </xf>
    <xf numFmtId="0" fontId="1" fillId="7" borderId="1" xfId="0" applyFont="1" applyFill="1" applyBorder="1" applyAlignment="1">
      <alignment vertical="center" wrapText="1"/>
    </xf>
    <xf numFmtId="0" fontId="0" fillId="0" borderId="26" xfId="0" applyBorder="1"/>
    <xf numFmtId="0" fontId="0" fillId="0" borderId="0" xfId="0" applyAlignment="1">
      <alignment horizontal="left"/>
    </xf>
    <xf numFmtId="168" fontId="0" fillId="0" borderId="0" xfId="0" applyNumberFormat="1" applyAlignment="1">
      <alignment horizontal="left"/>
    </xf>
    <xf numFmtId="175" fontId="0" fillId="0" borderId="0" xfId="0" applyNumberFormat="1" applyAlignment="1">
      <alignment horizontal="left"/>
    </xf>
    <xf numFmtId="0" fontId="1" fillId="7" borderId="12" xfId="0" applyFont="1" applyFill="1" applyBorder="1" applyAlignment="1">
      <alignment vertical="center"/>
    </xf>
    <xf numFmtId="176" fontId="13" fillId="0" borderId="9" xfId="2" applyNumberFormat="1" applyBorder="1" applyAlignment="1">
      <alignment horizontal="center"/>
    </xf>
    <xf numFmtId="176" fontId="13" fillId="0" borderId="14" xfId="2" applyNumberFormat="1" applyBorder="1" applyAlignment="1">
      <alignment horizontal="center"/>
    </xf>
    <xf numFmtId="176" fontId="13" fillId="0" borderId="1" xfId="2" applyNumberFormat="1" applyBorder="1" applyAlignment="1">
      <alignment horizontal="center"/>
    </xf>
    <xf numFmtId="0" fontId="17" fillId="0" borderId="0" xfId="2" applyFont="1" applyAlignment="1">
      <alignment horizontal="center" vertical="center"/>
    </xf>
    <xf numFmtId="0" fontId="13" fillId="0" borderId="3" xfId="2" applyBorder="1"/>
    <xf numFmtId="0" fontId="0" fillId="0" borderId="8" xfId="0" applyBorder="1" applyAlignment="1">
      <alignment horizontal="center" vertical="center" wrapText="1"/>
    </xf>
    <xf numFmtId="176" fontId="0" fillId="0" borderId="14" xfId="0" applyNumberFormat="1" applyBorder="1" applyAlignment="1">
      <alignment horizontal="center" vertical="center" wrapText="1"/>
    </xf>
    <xf numFmtId="0" fontId="13" fillId="0" borderId="14" xfId="2" applyBorder="1" applyAlignment="1">
      <alignment horizontal="center"/>
    </xf>
    <xf numFmtId="176" fontId="0" fillId="0" borderId="1" xfId="0" applyNumberFormat="1" applyBorder="1" applyAlignment="1">
      <alignment horizontal="center" vertical="center" wrapText="1"/>
    </xf>
    <xf numFmtId="0" fontId="0" fillId="0" borderId="11" xfId="0" applyBorder="1" applyAlignment="1">
      <alignment horizontal="center" vertical="center" wrapText="1"/>
    </xf>
    <xf numFmtId="0" fontId="13" fillId="0" borderId="1" xfId="2" applyBorder="1" applyAlignment="1">
      <alignment horizontal="center"/>
    </xf>
    <xf numFmtId="0" fontId="17" fillId="13" borderId="12" xfId="2" applyFont="1" applyFill="1" applyBorder="1"/>
    <xf numFmtId="0" fontId="1" fillId="6" borderId="11" xfId="0" applyFont="1" applyFill="1" applyBorder="1" applyAlignment="1">
      <alignment horizontal="center" vertical="center" wrapText="1"/>
    </xf>
    <xf numFmtId="0" fontId="17" fillId="6" borderId="1" xfId="2" applyFont="1" applyFill="1" applyBorder="1" applyAlignment="1">
      <alignment horizontal="center"/>
    </xf>
    <xf numFmtId="0" fontId="0" fillId="3" borderId="10" xfId="0" applyFill="1" applyBorder="1"/>
    <xf numFmtId="0" fontId="13" fillId="3" borderId="11" xfId="2" applyFill="1" applyBorder="1"/>
    <xf numFmtId="0" fontId="13" fillId="3" borderId="11" xfId="2" applyFill="1" applyBorder="1" applyAlignment="1">
      <alignment horizontal="center"/>
    </xf>
    <xf numFmtId="2" fontId="17" fillId="13" borderId="10" xfId="2" applyNumberFormat="1" applyFont="1" applyFill="1" applyBorder="1" applyAlignment="1">
      <alignment horizontal="center"/>
    </xf>
    <xf numFmtId="0" fontId="17" fillId="7" borderId="10" xfId="2" applyFont="1" applyFill="1" applyBorder="1" applyAlignment="1">
      <alignment vertical="center" wrapText="1"/>
    </xf>
    <xf numFmtId="0" fontId="17" fillId="7" borderId="1" xfId="2" applyFont="1" applyFill="1" applyBorder="1" applyAlignment="1">
      <alignment horizontal="center" vertical="center"/>
    </xf>
    <xf numFmtId="0" fontId="17" fillId="3" borderId="11" xfId="2" applyFont="1" applyFill="1" applyBorder="1"/>
    <xf numFmtId="0" fontId="17" fillId="3" borderId="11" xfId="2" applyFont="1" applyFill="1" applyBorder="1" applyAlignment="1">
      <alignment horizontal="center"/>
    </xf>
    <xf numFmtId="0" fontId="13" fillId="3" borderId="12" xfId="2" applyFill="1" applyBorder="1" applyAlignment="1">
      <alignment horizontal="center"/>
    </xf>
    <xf numFmtId="0" fontId="0" fillId="0" borderId="3" xfId="0" applyBorder="1" applyAlignment="1">
      <alignment horizontal="left"/>
    </xf>
    <xf numFmtId="0" fontId="11" fillId="0" borderId="3" xfId="6" applyBorder="1" applyAlignment="1">
      <alignment horizontal="center"/>
    </xf>
    <xf numFmtId="0" fontId="0" fillId="0" borderId="3" xfId="6" applyFont="1" applyBorder="1"/>
    <xf numFmtId="0" fontId="12" fillId="0" borderId="0" xfId="0" applyFont="1"/>
    <xf numFmtId="0" fontId="17" fillId="0" borderId="6" xfId="2" applyFont="1" applyBorder="1"/>
    <xf numFmtId="0" fontId="0" fillId="0" borderId="8" xfId="0" applyBorder="1" applyAlignment="1">
      <alignment horizontal="left"/>
    </xf>
    <xf numFmtId="0" fontId="1" fillId="0" borderId="0" xfId="0" applyFont="1" applyAlignment="1">
      <alignment vertical="center" wrapText="1"/>
    </xf>
    <xf numFmtId="2" fontId="17" fillId="13" borderId="7" xfId="2" applyNumberFormat="1" applyFont="1" applyFill="1" applyBorder="1" applyAlignment="1">
      <alignment horizontal="center"/>
    </xf>
    <xf numFmtId="0" fontId="11" fillId="0" borderId="0" xfId="6" applyAlignment="1">
      <alignment horizontal="right"/>
    </xf>
    <xf numFmtId="0" fontId="1" fillId="0" borderId="0" xfId="0" applyFont="1" applyAlignment="1">
      <alignment horizontal="center"/>
    </xf>
    <xf numFmtId="0" fontId="17" fillId="0" borderId="23" xfId="2" applyFont="1" applyBorder="1"/>
    <xf numFmtId="9" fontId="11" fillId="0" borderId="0" xfId="9" applyAlignment="1">
      <alignment horizontal="left"/>
    </xf>
    <xf numFmtId="0" fontId="17" fillId="13" borderId="0" xfId="2" applyFont="1" applyFill="1" applyAlignment="1">
      <alignment horizontal="center"/>
    </xf>
    <xf numFmtId="0" fontId="17" fillId="0" borderId="1" xfId="2" applyFont="1" applyBorder="1"/>
    <xf numFmtId="0" fontId="17" fillId="0" borderId="15" xfId="2" applyFont="1" applyBorder="1"/>
    <xf numFmtId="3" fontId="13" fillId="0" borderId="3" xfId="2" applyNumberFormat="1" applyBorder="1" applyAlignment="1">
      <alignment horizontal="center"/>
    </xf>
    <xf numFmtId="0" fontId="13" fillId="0" borderId="4" xfId="2" applyBorder="1"/>
    <xf numFmtId="0" fontId="13" fillId="0" borderId="14" xfId="2" applyBorder="1"/>
    <xf numFmtId="4" fontId="11" fillId="16" borderId="0" xfId="6" applyNumberFormat="1" applyFill="1"/>
    <xf numFmtId="4" fontId="11" fillId="10" borderId="0" xfId="6" applyNumberFormat="1" applyFill="1" applyAlignment="1">
      <alignment horizontal="left"/>
    </xf>
    <xf numFmtId="177" fontId="13" fillId="0" borderId="11" xfId="2" applyNumberFormat="1" applyBorder="1" applyAlignment="1">
      <alignment horizontal="center"/>
    </xf>
    <xf numFmtId="177" fontId="13" fillId="0" borderId="8" xfId="2" applyNumberFormat="1" applyBorder="1" applyAlignment="1">
      <alignment horizontal="center"/>
    </xf>
    <xf numFmtId="177" fontId="13" fillId="0" borderId="10" xfId="2" applyNumberFormat="1" applyBorder="1" applyAlignment="1">
      <alignment horizontal="center"/>
    </xf>
    <xf numFmtId="167" fontId="32" fillId="0" borderId="0" xfId="0" applyNumberFormat="1" applyFont="1" applyAlignment="1">
      <alignment horizontal="center"/>
    </xf>
    <xf numFmtId="4" fontId="13" fillId="0" borderId="0" xfId="2" applyNumberFormat="1" applyAlignment="1">
      <alignment horizontal="center"/>
    </xf>
    <xf numFmtId="0" fontId="0" fillId="5" borderId="0" xfId="0" applyFill="1" applyAlignment="1">
      <alignment horizontal="left"/>
    </xf>
    <xf numFmtId="0" fontId="0" fillId="10" borderId="0" xfId="0" applyFill="1"/>
    <xf numFmtId="0" fontId="0" fillId="10" borderId="0" xfId="0" applyFill="1" applyAlignment="1">
      <alignment horizontal="left"/>
    </xf>
    <xf numFmtId="0" fontId="13" fillId="10" borderId="0" xfId="2" applyFill="1"/>
    <xf numFmtId="0" fontId="2" fillId="0" borderId="0" xfId="1" applyFill="1" applyBorder="1"/>
    <xf numFmtId="0" fontId="52" fillId="0" borderId="18" xfId="5" applyFont="1" applyBorder="1" applyAlignment="1">
      <alignment vertical="center"/>
    </xf>
    <xf numFmtId="0" fontId="17" fillId="13" borderId="15" xfId="2" applyFont="1" applyFill="1" applyBorder="1"/>
    <xf numFmtId="0" fontId="0" fillId="13" borderId="0" xfId="0" applyFill="1"/>
    <xf numFmtId="0" fontId="0" fillId="0" borderId="10" xfId="0" applyBorder="1" applyAlignment="1">
      <alignment wrapText="1"/>
    </xf>
    <xf numFmtId="0" fontId="0" fillId="0" borderId="15" xfId="0" applyBorder="1" applyAlignment="1">
      <alignment vertical="center"/>
    </xf>
    <xf numFmtId="0" fontId="0" fillId="0" borderId="14" xfId="0" applyBorder="1" applyAlignment="1">
      <alignment vertical="center"/>
    </xf>
    <xf numFmtId="167" fontId="34" fillId="13" borderId="1" xfId="0" applyNumberFormat="1" applyFont="1" applyFill="1" applyBorder="1" applyAlignment="1">
      <alignment vertical="center"/>
    </xf>
    <xf numFmtId="0" fontId="0" fillId="9" borderId="37" xfId="0" applyFill="1" applyBorder="1" applyAlignment="1">
      <alignment vertical="center"/>
    </xf>
    <xf numFmtId="0" fontId="0" fillId="14" borderId="40" xfId="0" applyFill="1" applyBorder="1" applyAlignment="1">
      <alignment vertical="center"/>
    </xf>
    <xf numFmtId="0" fontId="0" fillId="9" borderId="10" xfId="0" applyFill="1" applyBorder="1" applyAlignment="1">
      <alignment vertical="center"/>
    </xf>
    <xf numFmtId="0" fontId="0" fillId="9" borderId="11" xfId="0" applyFill="1" applyBorder="1"/>
    <xf numFmtId="0" fontId="0" fillId="9" borderId="12" xfId="0" applyFill="1" applyBorder="1"/>
    <xf numFmtId="0" fontId="0" fillId="9" borderId="47" xfId="0" applyFill="1" applyBorder="1"/>
    <xf numFmtId="0" fontId="0" fillId="14" borderId="48" xfId="0" applyFill="1" applyBorder="1"/>
    <xf numFmtId="0" fontId="0" fillId="9" borderId="8" xfId="0" applyFill="1" applyBorder="1" applyAlignment="1">
      <alignment horizontal="center"/>
    </xf>
    <xf numFmtId="0" fontId="0" fillId="9" borderId="49" xfId="0" applyFill="1" applyBorder="1" applyAlignment="1">
      <alignment horizontal="center"/>
    </xf>
    <xf numFmtId="0" fontId="0" fillId="9" borderId="10" xfId="0" applyFill="1" applyBorder="1" applyAlignment="1">
      <alignment horizontal="center"/>
    </xf>
    <xf numFmtId="0" fontId="0" fillId="9" borderId="8" xfId="0" applyFill="1" applyBorder="1" applyAlignment="1">
      <alignment horizontal="left"/>
    </xf>
    <xf numFmtId="0" fontId="0" fillId="9" borderId="7" xfId="0" applyFill="1" applyBorder="1" applyAlignment="1">
      <alignment horizontal="center"/>
    </xf>
    <xf numFmtId="0" fontId="0" fillId="9" borderId="50" xfId="0" applyFill="1" applyBorder="1" applyAlignment="1">
      <alignment horizontal="left"/>
    </xf>
    <xf numFmtId="0" fontId="0" fillId="9" borderId="50" xfId="0" applyFill="1" applyBorder="1" applyAlignment="1">
      <alignment horizontal="center"/>
    </xf>
    <xf numFmtId="0" fontId="0" fillId="9" borderId="51" xfId="0" applyFill="1" applyBorder="1" applyAlignment="1">
      <alignment horizontal="center"/>
    </xf>
    <xf numFmtId="0" fontId="0" fillId="14" borderId="7" xfId="0" applyFill="1" applyBorder="1" applyAlignment="1">
      <alignment horizontal="center"/>
    </xf>
    <xf numFmtId="0" fontId="12" fillId="14" borderId="52" xfId="0" applyFont="1" applyFill="1" applyBorder="1" applyAlignment="1">
      <alignment horizontal="left"/>
    </xf>
    <xf numFmtId="0" fontId="0" fillId="0" borderId="1" xfId="0" applyBorder="1" applyAlignment="1">
      <alignment horizontal="center"/>
    </xf>
    <xf numFmtId="0" fontId="0" fillId="0" borderId="14" xfId="0" applyBorder="1" applyAlignment="1">
      <alignment horizontal="center"/>
    </xf>
    <xf numFmtId="0" fontId="13" fillId="0" borderId="12" xfId="2" applyBorder="1" applyAlignment="1">
      <alignment horizontal="left"/>
    </xf>
    <xf numFmtId="0" fontId="13" fillId="0" borderId="9" xfId="2" applyBorder="1" applyAlignment="1">
      <alignment horizontal="left"/>
    </xf>
    <xf numFmtId="0" fontId="13" fillId="3" borderId="11" xfId="2" applyFill="1" applyBorder="1" applyAlignment="1">
      <alignment horizontal="center" vertical="center"/>
    </xf>
    <xf numFmtId="0" fontId="13" fillId="3" borderId="12" xfId="2" applyFill="1" applyBorder="1" applyAlignment="1">
      <alignment horizontal="center" vertical="center"/>
    </xf>
    <xf numFmtId="0" fontId="17" fillId="3" borderId="10" xfId="2" applyFont="1" applyFill="1" applyBorder="1" applyAlignment="1">
      <alignment horizontal="center" vertical="center"/>
    </xf>
    <xf numFmtId="0" fontId="17" fillId="3" borderId="11" xfId="2" applyFont="1" applyFill="1" applyBorder="1" applyAlignment="1">
      <alignment horizontal="center" vertical="center"/>
    </xf>
    <xf numFmtId="0" fontId="1" fillId="14" borderId="1" xfId="0" applyFont="1" applyFill="1" applyBorder="1"/>
    <xf numFmtId="4" fontId="0" fillId="0" borderId="12" xfId="0" applyNumberFormat="1" applyBorder="1" applyAlignment="1">
      <alignment horizontal="center"/>
    </xf>
    <xf numFmtId="0" fontId="1" fillId="13" borderId="0" xfId="0" applyFont="1" applyFill="1"/>
    <xf numFmtId="4" fontId="0" fillId="0" borderId="1" xfId="0" applyNumberFormat="1" applyBorder="1" applyAlignment="1">
      <alignment horizontal="center" vertical="center" wrapText="1"/>
    </xf>
    <xf numFmtId="4" fontId="0" fillId="0" borderId="11" xfId="0" applyNumberFormat="1" applyBorder="1" applyAlignment="1">
      <alignment horizontal="center" vertical="center"/>
    </xf>
    <xf numFmtId="4" fontId="0" fillId="0" borderId="12" xfId="0" applyNumberFormat="1" applyBorder="1" applyAlignment="1">
      <alignment horizontal="center" vertical="center" wrapText="1"/>
    </xf>
    <xf numFmtId="0" fontId="32" fillId="0" borderId="0" xfId="0" applyFont="1" applyAlignment="1">
      <alignment vertical="center"/>
    </xf>
    <xf numFmtId="0" fontId="34" fillId="0" borderId="0" xfId="0" applyFont="1" applyAlignment="1">
      <alignment vertical="center"/>
    </xf>
    <xf numFmtId="4" fontId="1" fillId="0" borderId="15" xfId="0" applyNumberFormat="1" applyFont="1" applyBorder="1" applyAlignment="1">
      <alignment horizontal="center" vertical="center"/>
    </xf>
    <xf numFmtId="4" fontId="1" fillId="0" borderId="1" xfId="0" applyNumberFormat="1" applyFont="1" applyBorder="1" applyAlignment="1">
      <alignment horizontal="center" vertical="center"/>
    </xf>
    <xf numFmtId="0" fontId="1" fillId="6" borderId="15" xfId="0" applyFont="1" applyFill="1" applyBorder="1" applyAlignment="1">
      <alignment horizontal="center" vertical="center"/>
    </xf>
    <xf numFmtId="0" fontId="1" fillId="6" borderId="11" xfId="0" applyFont="1" applyFill="1" applyBorder="1" applyAlignment="1">
      <alignment horizontal="center" vertical="center"/>
    </xf>
    <xf numFmtId="178" fontId="0" fillId="0" borderId="13" xfId="0" applyNumberFormat="1" applyBorder="1"/>
    <xf numFmtId="0" fontId="0" fillId="0" borderId="13" xfId="0" applyBorder="1"/>
    <xf numFmtId="167" fontId="0" fillId="0" borderId="1" xfId="0" applyNumberFormat="1" applyBorder="1" applyAlignment="1">
      <alignment vertical="center"/>
    </xf>
    <xf numFmtId="3" fontId="0" fillId="0" borderId="15" xfId="9" applyNumberFormat="1" applyFont="1" applyBorder="1" applyAlignment="1">
      <alignment vertical="center"/>
    </xf>
    <xf numFmtId="3" fontId="0" fillId="0" borderId="1" xfId="9" applyNumberFormat="1" applyFont="1" applyBorder="1" applyAlignment="1">
      <alignment vertical="center"/>
    </xf>
    <xf numFmtId="3" fontId="0" fillId="0" borderId="13" xfId="0" applyNumberFormat="1" applyBorder="1" applyAlignment="1">
      <alignment vertical="center" wrapText="1"/>
    </xf>
    <xf numFmtId="4" fontId="0" fillId="0" borderId="13" xfId="0" applyNumberFormat="1" applyBorder="1"/>
    <xf numFmtId="0" fontId="1" fillId="6" borderId="11" xfId="0" applyFont="1" applyFill="1" applyBorder="1" applyAlignment="1">
      <alignment horizontal="center"/>
    </xf>
    <xf numFmtId="3" fontId="0" fillId="0" borderId="1" xfId="0" applyNumberFormat="1" applyBorder="1"/>
    <xf numFmtId="3" fontId="0" fillId="0" borderId="12" xfId="0" applyNumberFormat="1" applyBorder="1"/>
    <xf numFmtId="0" fontId="1" fillId="0" borderId="10" xfId="0" applyFont="1" applyBorder="1" applyAlignment="1">
      <alignment vertical="center" wrapText="1"/>
    </xf>
    <xf numFmtId="3" fontId="1" fillId="0" borderId="12" xfId="0" applyNumberFormat="1" applyFont="1" applyBorder="1"/>
    <xf numFmtId="3" fontId="0" fillId="0" borderId="1" xfId="0" applyNumberFormat="1" applyBorder="1" applyAlignment="1">
      <alignment vertical="center" wrapText="1"/>
    </xf>
    <xf numFmtId="4" fontId="0" fillId="0" borderId="11" xfId="0" applyNumberFormat="1" applyBorder="1" applyAlignment="1">
      <alignment vertical="center" wrapText="1"/>
    </xf>
    <xf numFmtId="3" fontId="0" fillId="0" borderId="11" xfId="0" applyNumberFormat="1" applyBorder="1" applyAlignment="1">
      <alignment vertical="center" wrapText="1"/>
    </xf>
    <xf numFmtId="167" fontId="32" fillId="21" borderId="0" xfId="0" applyNumberFormat="1" applyFont="1" applyFill="1"/>
    <xf numFmtId="0" fontId="0" fillId="0" borderId="56" xfId="0" applyBorder="1"/>
    <xf numFmtId="0" fontId="0" fillId="0" borderId="41" xfId="0" applyBorder="1"/>
    <xf numFmtId="0" fontId="0" fillId="0" borderId="59" xfId="0" applyBorder="1" applyAlignment="1">
      <alignment horizontal="center" vertical="center"/>
    </xf>
    <xf numFmtId="0" fontId="0" fillId="0" borderId="58" xfId="0" applyBorder="1" applyAlignment="1">
      <alignment vertical="center"/>
    </xf>
    <xf numFmtId="0" fontId="0" fillId="0" borderId="58" xfId="0" applyBorder="1"/>
    <xf numFmtId="0" fontId="0" fillId="0" borderId="42" xfId="0" applyBorder="1"/>
    <xf numFmtId="4" fontId="0" fillId="0" borderId="53" xfId="0" applyNumberFormat="1" applyBorder="1" applyAlignment="1">
      <alignment vertical="center"/>
    </xf>
    <xf numFmtId="4" fontId="0" fillId="0" borderId="59" xfId="0" applyNumberFormat="1" applyBorder="1" applyAlignment="1">
      <alignment vertical="center"/>
    </xf>
    <xf numFmtId="4" fontId="0" fillId="0" borderId="58" xfId="0" applyNumberFormat="1" applyBorder="1" applyAlignment="1">
      <alignment vertical="center"/>
    </xf>
    <xf numFmtId="0" fontId="0" fillId="0" borderId="53" xfId="0" applyBorder="1" applyAlignment="1">
      <alignment horizontal="center" vertical="center"/>
    </xf>
    <xf numFmtId="4" fontId="0" fillId="0" borderId="62" xfId="0" applyNumberFormat="1" applyBorder="1" applyAlignment="1">
      <alignment vertical="center"/>
    </xf>
    <xf numFmtId="4" fontId="0" fillId="0" borderId="56" xfId="0" applyNumberFormat="1" applyBorder="1" applyAlignment="1">
      <alignment vertical="center"/>
    </xf>
    <xf numFmtId="4" fontId="0" fillId="0" borderId="0" xfId="0" applyNumberFormat="1" applyAlignment="1">
      <alignment vertical="center"/>
    </xf>
    <xf numFmtId="0" fontId="1" fillId="5" borderId="0" xfId="0" applyFont="1" applyFill="1" applyAlignment="1">
      <alignment horizontal="center" vertical="center"/>
    </xf>
    <xf numFmtId="0" fontId="1" fillId="5" borderId="62" xfId="0" applyFont="1" applyFill="1" applyBorder="1" applyAlignment="1">
      <alignment horizontal="center" vertical="center"/>
    </xf>
    <xf numFmtId="0" fontId="1" fillId="5" borderId="61" xfId="0" applyFont="1" applyFill="1" applyBorder="1" applyAlignment="1">
      <alignment horizontal="center" vertical="center"/>
    </xf>
    <xf numFmtId="0" fontId="1" fillId="5" borderId="39" xfId="0" applyFont="1" applyFill="1" applyBorder="1" applyAlignment="1">
      <alignment horizontal="center" vertical="center"/>
    </xf>
    <xf numFmtId="0" fontId="0" fillId="0" borderId="42" xfId="0" applyBorder="1" applyAlignment="1">
      <alignment horizontal="center" vertical="center"/>
    </xf>
    <xf numFmtId="0" fontId="44" fillId="0" borderId="7" xfId="0" applyFont="1" applyBorder="1" applyAlignment="1">
      <alignment vertical="center" wrapText="1"/>
    </xf>
    <xf numFmtId="3" fontId="0" fillId="0" borderId="13" xfId="0" applyNumberFormat="1" applyBorder="1" applyAlignment="1">
      <alignment horizontal="center" vertical="center"/>
    </xf>
    <xf numFmtId="3" fontId="0" fillId="0" borderId="6" xfId="0" applyNumberFormat="1" applyBorder="1" applyAlignment="1">
      <alignment horizontal="center" vertical="center"/>
    </xf>
    <xf numFmtId="0" fontId="1" fillId="0" borderId="1" xfId="0" applyFont="1" applyBorder="1"/>
    <xf numFmtId="0" fontId="1" fillId="0" borderId="0" xfId="0" applyFont="1" applyAlignment="1">
      <alignment horizontal="center" vertical="center" wrapText="1"/>
    </xf>
    <xf numFmtId="4" fontId="0" fillId="0" borderId="0" xfId="0" applyNumberFormat="1" applyAlignment="1">
      <alignment horizontal="center" vertical="center"/>
    </xf>
    <xf numFmtId="4" fontId="0" fillId="0" borderId="59" xfId="0" applyNumberFormat="1" applyBorder="1" applyAlignment="1">
      <alignment horizontal="center" vertical="center"/>
    </xf>
    <xf numFmtId="4" fontId="0" fillId="0" borderId="53" xfId="0" applyNumberFormat="1" applyBorder="1" applyAlignment="1">
      <alignment horizontal="center"/>
    </xf>
    <xf numFmtId="4" fontId="0" fillId="0" borderId="63" xfId="0" applyNumberFormat="1" applyBorder="1" applyAlignment="1">
      <alignment horizontal="center"/>
    </xf>
    <xf numFmtId="4" fontId="0" fillId="0" borderId="42" xfId="0" applyNumberFormat="1" applyBorder="1" applyAlignment="1">
      <alignment horizontal="center" vertical="center"/>
    </xf>
    <xf numFmtId="171" fontId="0" fillId="0" borderId="0" xfId="9" applyNumberFormat="1" applyFont="1" applyBorder="1" applyAlignment="1">
      <alignment horizontal="center" vertical="center"/>
    </xf>
    <xf numFmtId="4" fontId="0" fillId="0" borderId="63" xfId="0" applyNumberFormat="1" applyBorder="1" applyAlignment="1">
      <alignment vertical="center"/>
    </xf>
    <xf numFmtId="4" fontId="0" fillId="0" borderId="67" xfId="0" applyNumberFormat="1" applyBorder="1" applyAlignment="1">
      <alignment horizontal="center" vertical="top"/>
    </xf>
    <xf numFmtId="4" fontId="27" fillId="0" borderId="64" xfId="0" applyNumberFormat="1" applyFont="1" applyBorder="1" applyAlignment="1">
      <alignment horizontal="center" vertical="top"/>
    </xf>
    <xf numFmtId="4" fontId="27" fillId="0" borderId="48" xfId="0" applyNumberFormat="1" applyFont="1" applyBorder="1" applyAlignment="1">
      <alignment horizontal="center" vertical="top"/>
    </xf>
    <xf numFmtId="4" fontId="0" fillId="0" borderId="9" xfId="0" applyNumberFormat="1" applyBorder="1" applyAlignment="1">
      <alignment horizontal="center" vertical="top"/>
    </xf>
    <xf numFmtId="0" fontId="27" fillId="0" borderId="0" xfId="0" applyFont="1" applyAlignment="1">
      <alignment vertical="top"/>
    </xf>
    <xf numFmtId="3" fontId="27" fillId="0" borderId="0" xfId="0" applyNumberFormat="1" applyFont="1" applyAlignment="1">
      <alignment horizontal="center" vertical="top"/>
    </xf>
    <xf numFmtId="4" fontId="27" fillId="0" borderId="0" xfId="0" applyNumberFormat="1" applyFont="1" applyAlignment="1">
      <alignment horizontal="center" vertical="top"/>
    </xf>
    <xf numFmtId="4" fontId="0" fillId="0" borderId="40" xfId="0" applyNumberFormat="1" applyBorder="1" applyAlignment="1">
      <alignment horizontal="center"/>
    </xf>
    <xf numFmtId="4" fontId="1" fillId="0" borderId="0" xfId="0" applyNumberFormat="1" applyFont="1" applyAlignment="1">
      <alignment horizontal="center"/>
    </xf>
    <xf numFmtId="0" fontId="0" fillId="0" borderId="81" xfId="0" applyBorder="1"/>
    <xf numFmtId="0" fontId="0" fillId="0" borderId="80" xfId="0" applyBorder="1"/>
    <xf numFmtId="4" fontId="0" fillId="13" borderId="57" xfId="0" applyNumberFormat="1" applyFill="1" applyBorder="1" applyAlignment="1">
      <alignment horizontal="center"/>
    </xf>
    <xf numFmtId="0" fontId="27" fillId="0" borderId="0" xfId="0" applyFont="1" applyAlignment="1">
      <alignment horizontal="center" vertical="center"/>
    </xf>
    <xf numFmtId="0" fontId="0" fillId="0" borderId="85" xfId="0" applyBorder="1"/>
    <xf numFmtId="0" fontId="0" fillId="0" borderId="72" xfId="0" applyBorder="1"/>
    <xf numFmtId="0" fontId="0" fillId="0" borderId="36" xfId="0" applyBorder="1"/>
    <xf numFmtId="0" fontId="0" fillId="0" borderId="84" xfId="0" applyBorder="1"/>
    <xf numFmtId="0" fontId="27" fillId="0" borderId="0" xfId="0" applyFont="1" applyAlignment="1">
      <alignment vertical="center"/>
    </xf>
    <xf numFmtId="0" fontId="0" fillId="0" borderId="86" xfId="0" applyBorder="1"/>
    <xf numFmtId="0" fontId="27" fillId="0" borderId="81" xfId="0" applyFont="1" applyBorder="1" applyAlignment="1">
      <alignment vertical="top"/>
    </xf>
    <xf numFmtId="3" fontId="27" fillId="0" borderId="81" xfId="0" applyNumberFormat="1" applyFont="1" applyBorder="1" applyAlignment="1">
      <alignment horizontal="center" vertical="top"/>
    </xf>
    <xf numFmtId="4" fontId="27" fillId="0" borderId="81" xfId="0" applyNumberFormat="1" applyFont="1" applyBorder="1" applyAlignment="1">
      <alignment horizontal="center" vertical="top"/>
    </xf>
    <xf numFmtId="0" fontId="46" fillId="0" borderId="8" xfId="0" applyFont="1" applyBorder="1" applyAlignment="1">
      <alignment vertical="center" wrapText="1"/>
    </xf>
    <xf numFmtId="0" fontId="46" fillId="0" borderId="11" xfId="0" applyFont="1" applyBorder="1" applyAlignment="1">
      <alignment vertical="center" wrapText="1"/>
    </xf>
    <xf numFmtId="0" fontId="0" fillId="0" borderId="91" xfId="0" applyBorder="1"/>
    <xf numFmtId="0" fontId="0" fillId="0" borderId="89" xfId="0" applyBorder="1" applyAlignment="1">
      <alignment horizontal="center" vertical="center" wrapText="1"/>
    </xf>
    <xf numFmtId="4" fontId="0" fillId="0" borderId="96" xfId="0" applyNumberFormat="1" applyBorder="1" applyAlignment="1">
      <alignment horizontal="center" vertical="center" wrapText="1"/>
    </xf>
    <xf numFmtId="0" fontId="0" fillId="0" borderId="43" xfId="0" applyBorder="1" applyAlignment="1">
      <alignment vertical="center"/>
    </xf>
    <xf numFmtId="0" fontId="17" fillId="13" borderId="13" xfId="2" applyFont="1" applyFill="1" applyBorder="1"/>
    <xf numFmtId="0" fontId="13" fillId="0" borderId="101" xfId="2" applyBorder="1"/>
    <xf numFmtId="0" fontId="13" fillId="0" borderId="81" xfId="2" applyBorder="1"/>
    <xf numFmtId="0" fontId="13" fillId="0" borderId="102" xfId="2" applyBorder="1"/>
    <xf numFmtId="0" fontId="1" fillId="0" borderId="81" xfId="0" applyFont="1" applyBorder="1"/>
    <xf numFmtId="0" fontId="3" fillId="0" borderId="81" xfId="0" applyFont="1" applyBorder="1" applyAlignment="1">
      <alignment horizontal="left" vertical="center"/>
    </xf>
    <xf numFmtId="0" fontId="0" fillId="0" borderId="11" xfId="0" applyBorder="1"/>
    <xf numFmtId="0" fontId="0" fillId="0" borderId="81" xfId="0" applyBorder="1" applyAlignment="1">
      <alignment horizontal="center" vertical="center" wrapText="1"/>
    </xf>
    <xf numFmtId="0" fontId="7" fillId="0" borderId="84" xfId="0" applyFont="1" applyBorder="1" applyAlignment="1">
      <alignment vertical="center"/>
    </xf>
    <xf numFmtId="0" fontId="7" fillId="0" borderId="0" xfId="0" applyFont="1" applyAlignment="1">
      <alignment vertical="center"/>
    </xf>
    <xf numFmtId="0" fontId="3" fillId="0" borderId="72" xfId="0" applyFont="1" applyBorder="1" applyAlignment="1">
      <alignment vertical="center"/>
    </xf>
    <xf numFmtId="0" fontId="0" fillId="0" borderId="84" xfId="0" applyBorder="1" applyAlignment="1">
      <alignment vertical="center"/>
    </xf>
    <xf numFmtId="0" fontId="2" fillId="0" borderId="0" xfId="1" applyBorder="1" applyAlignment="1">
      <alignment vertical="center"/>
    </xf>
    <xf numFmtId="0" fontId="0" fillId="0" borderId="103" xfId="0" applyBorder="1"/>
    <xf numFmtId="0" fontId="1" fillId="6" borderId="90" xfId="0" applyFont="1" applyFill="1" applyBorder="1" applyAlignment="1">
      <alignment horizontal="center" vertical="center" wrapText="1"/>
    </xf>
    <xf numFmtId="0" fontId="0" fillId="0" borderId="88" xfId="0" applyBorder="1" applyAlignment="1">
      <alignment horizontal="center" vertical="center" wrapText="1"/>
    </xf>
    <xf numFmtId="0" fontId="1" fillId="0" borderId="11" xfId="0" applyFont="1" applyBorder="1" applyAlignment="1">
      <alignment horizontal="left" vertical="center"/>
    </xf>
    <xf numFmtId="3" fontId="1" fillId="0" borderId="11" xfId="0" applyNumberFormat="1" applyFont="1" applyBorder="1" applyAlignment="1">
      <alignment horizontal="center" vertical="center"/>
    </xf>
    <xf numFmtId="0" fontId="1" fillId="0" borderId="87" xfId="0" applyFont="1" applyBorder="1" applyAlignment="1">
      <alignment horizontal="center" vertical="center"/>
    </xf>
    <xf numFmtId="0" fontId="1" fillId="0" borderId="70" xfId="0" applyFont="1" applyBorder="1" applyAlignment="1">
      <alignment horizontal="left" vertical="center" wrapText="1"/>
    </xf>
    <xf numFmtId="0" fontId="1" fillId="0" borderId="70" xfId="0" applyFont="1" applyBorder="1" applyAlignment="1">
      <alignment horizontal="center" vertical="center"/>
    </xf>
    <xf numFmtId="0" fontId="1" fillId="0" borderId="104" xfId="0" applyFont="1" applyBorder="1" applyAlignment="1">
      <alignment horizontal="center" vertical="center"/>
    </xf>
    <xf numFmtId="0" fontId="1" fillId="0" borderId="52" xfId="0" applyFont="1" applyBorder="1" applyAlignment="1">
      <alignment vertical="center"/>
    </xf>
    <xf numFmtId="0" fontId="1" fillId="0" borderId="52" xfId="0" applyFont="1" applyBorder="1" applyAlignment="1">
      <alignment horizontal="center" vertical="center"/>
    </xf>
    <xf numFmtId="0" fontId="1" fillId="0" borderId="105" xfId="0" applyFont="1" applyBorder="1" applyAlignment="1">
      <alignment vertical="center"/>
    </xf>
    <xf numFmtId="0" fontId="1" fillId="19" borderId="15" xfId="0" applyFont="1" applyFill="1" applyBorder="1" applyAlignment="1">
      <alignment vertical="center"/>
    </xf>
    <xf numFmtId="0" fontId="1" fillId="19" borderId="3" xfId="0" applyFont="1" applyFill="1" applyBorder="1" applyAlignment="1">
      <alignment vertical="center" wrapText="1"/>
    </xf>
    <xf numFmtId="0" fontId="1" fillId="19" borderId="15" xfId="0" applyFont="1" applyFill="1" applyBorder="1" applyAlignment="1">
      <alignment horizontal="center" vertical="center"/>
    </xf>
    <xf numFmtId="0" fontId="1" fillId="19" borderId="4" xfId="0" applyFont="1" applyFill="1" applyBorder="1" applyAlignment="1">
      <alignment horizontal="center" vertical="center"/>
    </xf>
    <xf numFmtId="4" fontId="1" fillId="19" borderId="13" xfId="0" applyNumberFormat="1" applyFont="1" applyFill="1" applyBorder="1" applyAlignment="1">
      <alignment horizontal="center" vertical="center"/>
    </xf>
    <xf numFmtId="0" fontId="1" fillId="0" borderId="71" xfId="0" applyFont="1" applyBorder="1" applyAlignment="1">
      <alignment vertical="center"/>
    </xf>
    <xf numFmtId="0" fontId="0" fillId="0" borderId="69" xfId="0" applyBorder="1" applyAlignment="1">
      <alignment horizontal="center" vertical="center"/>
    </xf>
    <xf numFmtId="0" fontId="1" fillId="0" borderId="106" xfId="0" applyFont="1" applyBorder="1" applyAlignment="1">
      <alignment horizontal="center" vertical="center"/>
    </xf>
    <xf numFmtId="4" fontId="0" fillId="0" borderId="69" xfId="0" applyNumberFormat="1" applyBorder="1" applyAlignment="1">
      <alignment horizontal="center" vertical="center"/>
    </xf>
    <xf numFmtId="4" fontId="1" fillId="0" borderId="60" xfId="0" applyNumberFormat="1" applyFont="1" applyBorder="1" applyAlignment="1">
      <alignment horizontal="center" vertical="center"/>
    </xf>
    <xf numFmtId="3" fontId="0" fillId="0" borderId="53" xfId="0" applyNumberFormat="1" applyBorder="1" applyAlignment="1">
      <alignment horizontal="center" vertical="center"/>
    </xf>
    <xf numFmtId="3" fontId="0" fillId="0" borderId="53" xfId="0" applyNumberFormat="1" applyBorder="1" applyAlignment="1">
      <alignment vertical="center"/>
    </xf>
    <xf numFmtId="0" fontId="0" fillId="0" borderId="107" xfId="0" applyBorder="1"/>
    <xf numFmtId="0" fontId="62" fillId="0" borderId="0" xfId="0" applyFont="1" applyAlignment="1">
      <alignment horizontal="center" vertical="center"/>
    </xf>
    <xf numFmtId="0" fontId="62" fillId="0" borderId="23" xfId="0" applyFont="1" applyBorder="1" applyAlignment="1">
      <alignment horizontal="center" vertical="center"/>
    </xf>
    <xf numFmtId="0" fontId="1" fillId="6" borderId="14" xfId="0" applyFont="1" applyFill="1" applyBorder="1" applyAlignment="1">
      <alignment vertical="center" wrapText="1"/>
    </xf>
    <xf numFmtId="0" fontId="1" fillId="6" borderId="1" xfId="0" applyFont="1" applyFill="1" applyBorder="1" applyAlignment="1">
      <alignment vertical="center" wrapText="1"/>
    </xf>
    <xf numFmtId="0" fontId="0" fillId="0" borderId="13" xfId="0" applyBorder="1" applyAlignment="1">
      <alignment wrapText="1"/>
    </xf>
    <xf numFmtId="0" fontId="0" fillId="0" borderId="14" xfId="0" applyBorder="1" applyAlignment="1">
      <alignment vertical="top" wrapText="1"/>
    </xf>
    <xf numFmtId="0" fontId="0" fillId="0" borderId="11" xfId="0" applyBorder="1" applyAlignment="1">
      <alignment horizontal="center"/>
    </xf>
    <xf numFmtId="4" fontId="0" fillId="0" borderId="13" xfId="0" applyNumberFormat="1" applyBorder="1" applyAlignment="1">
      <alignment horizontal="center" vertical="center" wrapText="1"/>
    </xf>
    <xf numFmtId="9" fontId="11" fillId="0" borderId="1" xfId="9" applyFont="1" applyBorder="1" applyAlignment="1">
      <alignment horizontal="center" vertical="center" wrapText="1"/>
    </xf>
    <xf numFmtId="9" fontId="11" fillId="0" borderId="12" xfId="9" applyFont="1" applyBorder="1" applyAlignment="1">
      <alignment horizontal="center" vertical="center"/>
    </xf>
    <xf numFmtId="173" fontId="0" fillId="0" borderId="11" xfId="0" applyNumberFormat="1" applyBorder="1" applyAlignment="1">
      <alignment horizontal="center" vertical="center"/>
    </xf>
    <xf numFmtId="173" fontId="0" fillId="0" borderId="12" xfId="0" applyNumberFormat="1" applyBorder="1" applyAlignment="1">
      <alignment vertical="center"/>
    </xf>
    <xf numFmtId="173" fontId="0" fillId="0" borderId="11" xfId="0" applyNumberFormat="1" applyBorder="1" applyAlignment="1">
      <alignment vertical="center"/>
    </xf>
    <xf numFmtId="173" fontId="0" fillId="0" borderId="12" xfId="0" applyNumberFormat="1" applyBorder="1" applyAlignment="1">
      <alignment vertical="center" wrapText="1"/>
    </xf>
    <xf numFmtId="173" fontId="0" fillId="0" borderId="10" xfId="0" applyNumberFormat="1" applyBorder="1" applyAlignment="1">
      <alignment vertical="center"/>
    </xf>
    <xf numFmtId="173" fontId="0" fillId="0" borderId="1" xfId="0" applyNumberFormat="1" applyBorder="1" applyAlignment="1">
      <alignment vertical="center"/>
    </xf>
    <xf numFmtId="173" fontId="0" fillId="0" borderId="1" xfId="0" applyNumberFormat="1" applyBorder="1" applyAlignment="1">
      <alignment horizontal="center" vertical="center"/>
    </xf>
    <xf numFmtId="0" fontId="1" fillId="20" borderId="0" xfId="0" applyFont="1" applyFill="1" applyAlignment="1">
      <alignment horizontal="center" vertical="center"/>
    </xf>
    <xf numFmtId="0" fontId="1" fillId="20" borderId="15" xfId="0" applyFont="1" applyFill="1" applyBorder="1" applyAlignment="1">
      <alignment horizontal="center" vertical="center"/>
    </xf>
    <xf numFmtId="173" fontId="0" fillId="0" borderId="9" xfId="0" applyNumberFormat="1" applyBorder="1" applyAlignment="1">
      <alignment vertical="center" wrapText="1"/>
    </xf>
    <xf numFmtId="0" fontId="0" fillId="0" borderId="7" xfId="0" applyBorder="1" applyAlignment="1">
      <alignment vertical="center"/>
    </xf>
    <xf numFmtId="173" fontId="0" fillId="0" borderId="7" xfId="0" applyNumberFormat="1" applyBorder="1" applyAlignment="1">
      <alignment vertical="center"/>
    </xf>
    <xf numFmtId="173" fontId="0" fillId="0" borderId="14" xfId="0" applyNumberFormat="1" applyBorder="1" applyAlignment="1">
      <alignment vertical="center"/>
    </xf>
    <xf numFmtId="173" fontId="0" fillId="0" borderId="8" xfId="0" applyNumberFormat="1" applyBorder="1" applyAlignment="1">
      <alignment vertical="center"/>
    </xf>
    <xf numFmtId="174" fontId="0" fillId="0" borderId="0" xfId="0" applyNumberFormat="1" applyAlignment="1">
      <alignment horizontal="center"/>
    </xf>
    <xf numFmtId="173" fontId="0" fillId="0" borderId="0" xfId="0" applyNumberFormat="1"/>
    <xf numFmtId="174" fontId="1" fillId="0" borderId="14" xfId="0" applyNumberFormat="1" applyFont="1" applyBorder="1" applyAlignment="1">
      <alignment horizontal="center"/>
    </xf>
    <xf numFmtId="0" fontId="0" fillId="0" borderId="0" xfId="0" applyAlignment="1">
      <alignment vertical="top" wrapText="1"/>
    </xf>
    <xf numFmtId="0" fontId="0" fillId="0" borderId="16" xfId="0" applyBorder="1" applyAlignment="1">
      <alignment vertical="center" wrapText="1"/>
    </xf>
    <xf numFmtId="4" fontId="0" fillId="0" borderId="16" xfId="0" applyNumberFormat="1" applyBorder="1" applyAlignment="1">
      <alignment horizontal="center" vertical="center" wrapText="1"/>
    </xf>
    <xf numFmtId="4" fontId="0" fillId="0" borderId="16" xfId="0" applyNumberFormat="1" applyBorder="1" applyAlignment="1">
      <alignment horizontal="center" vertical="center"/>
    </xf>
    <xf numFmtId="0" fontId="0" fillId="0" borderId="16" xfId="0" applyBorder="1" applyAlignment="1">
      <alignment vertical="top" wrapText="1"/>
    </xf>
    <xf numFmtId="0" fontId="1" fillId="3" borderId="0" xfId="0" applyFont="1" applyFill="1"/>
    <xf numFmtId="0" fontId="0" fillId="3" borderId="0" xfId="0" applyFill="1" applyAlignment="1">
      <alignment horizontal="center"/>
    </xf>
    <xf numFmtId="0" fontId="0" fillId="0" borderId="0" xfId="0" applyAlignment="1">
      <alignment horizontal="left" vertical="center" indent="1"/>
    </xf>
    <xf numFmtId="0" fontId="1" fillId="0" borderId="0" xfId="0" applyFont="1" applyAlignment="1">
      <alignment horizontal="left" vertical="center" indent="1"/>
    </xf>
    <xf numFmtId="0" fontId="0" fillId="0" borderId="0" xfId="0" applyAlignment="1">
      <alignment horizontal="left" vertical="center" indent="2"/>
    </xf>
    <xf numFmtId="0" fontId="63" fillId="0" borderId="0" xfId="1" applyFont="1" applyBorder="1"/>
    <xf numFmtId="0" fontId="64" fillId="0" borderId="27" xfId="0" applyFont="1" applyBorder="1"/>
    <xf numFmtId="167" fontId="0" fillId="0" borderId="0" xfId="0" applyNumberFormat="1"/>
    <xf numFmtId="0" fontId="63" fillId="0" borderId="16" xfId="1" applyFont="1" applyBorder="1"/>
    <xf numFmtId="0" fontId="55" fillId="0" borderId="16" xfId="0" applyFont="1" applyBorder="1"/>
    <xf numFmtId="0" fontId="34" fillId="0" borderId="16" xfId="0" applyFont="1" applyBorder="1" applyAlignment="1">
      <alignment horizontal="left"/>
    </xf>
    <xf numFmtId="167" fontId="32" fillId="0" borderId="16" xfId="0" applyNumberFormat="1" applyFont="1" applyBorder="1" applyAlignment="1">
      <alignment horizontal="center"/>
    </xf>
    <xf numFmtId="0" fontId="32" fillId="0" borderId="16" xfId="0" applyFont="1" applyBorder="1"/>
    <xf numFmtId="0" fontId="4" fillId="13" borderId="0" xfId="0" applyFont="1" applyFill="1"/>
    <xf numFmtId="0" fontId="0" fillId="0" borderId="108" xfId="0" applyBorder="1"/>
    <xf numFmtId="0" fontId="2" fillId="0" borderId="8" xfId="1" applyFill="1" applyBorder="1"/>
    <xf numFmtId="0" fontId="0" fillId="0" borderId="21" xfId="0" applyBorder="1"/>
    <xf numFmtId="0" fontId="63" fillId="0" borderId="5" xfId="1" applyFont="1" applyBorder="1"/>
    <xf numFmtId="0" fontId="63" fillId="0" borderId="7" xfId="1" applyFont="1" applyBorder="1"/>
    <xf numFmtId="0" fontId="4" fillId="0" borderId="2" xfId="0" applyFont="1" applyBorder="1"/>
    <xf numFmtId="3" fontId="1" fillId="0" borderId="0" xfId="0" applyNumberFormat="1" applyFont="1" applyAlignment="1">
      <alignment horizontal="left"/>
    </xf>
    <xf numFmtId="174" fontId="1" fillId="0" borderId="1" xfId="0" applyNumberFormat="1" applyFont="1" applyBorder="1"/>
    <xf numFmtId="0" fontId="1" fillId="9" borderId="2" xfId="0" applyFont="1" applyFill="1" applyBorder="1" applyAlignment="1">
      <alignment horizontal="center" vertical="center" wrapText="1"/>
    </xf>
    <xf numFmtId="178" fontId="0" fillId="0" borderId="1" xfId="0" applyNumberFormat="1" applyBorder="1"/>
    <xf numFmtId="4" fontId="1" fillId="0" borderId="0" xfId="0" applyNumberFormat="1" applyFont="1"/>
    <xf numFmtId="0" fontId="27" fillId="0" borderId="53" xfId="0" applyFont="1" applyBorder="1" applyAlignment="1">
      <alignment horizontal="center" vertical="center"/>
    </xf>
    <xf numFmtId="0" fontId="27" fillId="0" borderId="59" xfId="0" applyFont="1" applyBorder="1" applyAlignment="1">
      <alignment horizontal="center" vertical="center"/>
    </xf>
    <xf numFmtId="0" fontId="0" fillId="0" borderId="74" xfId="0" applyBorder="1"/>
    <xf numFmtId="0" fontId="46" fillId="0" borderId="3" xfId="0" applyFont="1" applyBorder="1" applyAlignment="1">
      <alignment vertical="center" wrapText="1"/>
    </xf>
    <xf numFmtId="4" fontId="0" fillId="0" borderId="3" xfId="0" applyNumberFormat="1" applyBorder="1" applyAlignment="1">
      <alignment horizontal="center" vertical="center"/>
    </xf>
    <xf numFmtId="3" fontId="0" fillId="0" borderId="59" xfId="0" applyNumberFormat="1" applyBorder="1"/>
    <xf numFmtId="0" fontId="46" fillId="0" borderId="76" xfId="0" applyFont="1" applyBorder="1" applyAlignment="1">
      <alignment vertical="center" wrapText="1"/>
    </xf>
    <xf numFmtId="4" fontId="0" fillId="0" borderId="110" xfId="0" applyNumberFormat="1" applyBorder="1" applyAlignment="1">
      <alignment horizontal="center" vertical="center" wrapText="1"/>
    </xf>
    <xf numFmtId="3" fontId="0" fillId="0" borderId="78" xfId="0" applyNumberFormat="1" applyBorder="1" applyAlignment="1">
      <alignment horizontal="center" vertical="center"/>
    </xf>
    <xf numFmtId="0" fontId="1" fillId="0" borderId="10" xfId="0" applyFont="1" applyBorder="1" applyAlignment="1">
      <alignment vertical="top"/>
    </xf>
    <xf numFmtId="0" fontId="46" fillId="0" borderId="7" xfId="0" applyFont="1" applyBorder="1" applyAlignment="1">
      <alignment vertical="top"/>
    </xf>
    <xf numFmtId="0" fontId="0" fillId="0" borderId="55" xfId="0" applyBorder="1"/>
    <xf numFmtId="4" fontId="27" fillId="0" borderId="42" xfId="0" applyNumberFormat="1" applyFont="1" applyBorder="1" applyAlignment="1">
      <alignment horizontal="center" vertical="top"/>
    </xf>
    <xf numFmtId="0" fontId="0" fillId="0" borderId="57" xfId="0" applyBorder="1"/>
    <xf numFmtId="0" fontId="0" fillId="0" borderId="53" xfId="0" applyBorder="1"/>
    <xf numFmtId="4" fontId="0" fillId="0" borderId="63" xfId="0" applyNumberFormat="1" applyBorder="1" applyAlignment="1">
      <alignment horizontal="center" vertical="center" wrapText="1"/>
    </xf>
    <xf numFmtId="0" fontId="0" fillId="0" borderId="53" xfId="0" applyBorder="1" applyAlignment="1">
      <alignment horizontal="center" vertical="center" wrapText="1"/>
    </xf>
    <xf numFmtId="4" fontId="0" fillId="0" borderId="53" xfId="0" applyNumberFormat="1" applyBorder="1" applyAlignment="1">
      <alignment horizontal="center" vertical="center" wrapText="1"/>
    </xf>
    <xf numFmtId="4" fontId="27" fillId="0" borderId="59" xfId="0" applyNumberFormat="1" applyFont="1" applyBorder="1" applyAlignment="1">
      <alignment horizontal="center" vertical="top"/>
    </xf>
    <xf numFmtId="0" fontId="0" fillId="0" borderId="56" xfId="0" applyBorder="1" applyAlignment="1">
      <alignment vertical="center" wrapText="1"/>
    </xf>
    <xf numFmtId="0" fontId="0" fillId="0" borderId="42" xfId="0" applyBorder="1" applyAlignment="1">
      <alignment vertical="center" wrapText="1"/>
    </xf>
    <xf numFmtId="0" fontId="0" fillId="0" borderId="59" xfId="0" applyBorder="1" applyAlignment="1">
      <alignment vertical="center" wrapText="1"/>
    </xf>
    <xf numFmtId="4" fontId="0" fillId="0" borderId="56" xfId="0" applyNumberFormat="1" applyBorder="1"/>
    <xf numFmtId="4" fontId="0" fillId="0" borderId="59" xfId="0" applyNumberFormat="1" applyBorder="1"/>
    <xf numFmtId="4" fontId="0" fillId="0" borderId="42" xfId="0" applyNumberFormat="1" applyBorder="1"/>
    <xf numFmtId="0" fontId="0" fillId="0" borderId="62" xfId="0" applyBorder="1" applyAlignment="1">
      <alignment vertical="center" wrapText="1"/>
    </xf>
    <xf numFmtId="0" fontId="0" fillId="0" borderId="53" xfId="0" applyBorder="1" applyAlignment="1">
      <alignment vertical="center" wrapText="1"/>
    </xf>
    <xf numFmtId="0" fontId="0" fillId="0" borderId="63" xfId="0" applyBorder="1" applyAlignment="1">
      <alignment vertical="center" wrapText="1"/>
    </xf>
    <xf numFmtId="4" fontId="0" fillId="0" borderId="62" xfId="0" applyNumberFormat="1" applyBorder="1" applyAlignment="1">
      <alignment vertical="center" wrapText="1"/>
    </xf>
    <xf numFmtId="4" fontId="0" fillId="0" borderId="53" xfId="0" applyNumberFormat="1" applyBorder="1" applyAlignment="1">
      <alignment vertical="center" wrapText="1"/>
    </xf>
    <xf numFmtId="4" fontId="0" fillId="0" borderId="63" xfId="0" applyNumberFormat="1" applyBorder="1" applyAlignment="1">
      <alignment vertical="center" wrapText="1"/>
    </xf>
    <xf numFmtId="0" fontId="1" fillId="0" borderId="53" xfId="0" applyFont="1" applyBorder="1"/>
    <xf numFmtId="3" fontId="46" fillId="0" borderId="59" xfId="0" applyNumberFormat="1" applyFont="1" applyBorder="1" applyAlignment="1">
      <alignment horizontal="center" vertical="top"/>
    </xf>
    <xf numFmtId="0" fontId="0" fillId="0" borderId="53" xfId="0" applyBorder="1" applyAlignment="1">
      <alignment horizontal="center"/>
    </xf>
    <xf numFmtId="0" fontId="1" fillId="20" borderId="53" xfId="0" applyFont="1" applyFill="1" applyBorder="1"/>
    <xf numFmtId="3" fontId="46" fillId="20" borderId="59" xfId="0" applyNumberFormat="1" applyFont="1" applyFill="1" applyBorder="1" applyAlignment="1">
      <alignment horizontal="center" vertical="top"/>
    </xf>
    <xf numFmtId="0" fontId="0" fillId="0" borderId="63" xfId="0" applyBorder="1" applyAlignment="1">
      <alignment horizontal="left" vertical="center" wrapText="1"/>
    </xf>
    <xf numFmtId="0" fontId="0" fillId="0" borderId="53" xfId="0" applyBorder="1" applyAlignment="1">
      <alignment horizontal="left" vertical="center" wrapText="1"/>
    </xf>
    <xf numFmtId="3" fontId="1" fillId="0" borderId="0" xfId="0" applyNumberFormat="1" applyFont="1" applyAlignment="1">
      <alignment horizontal="center" vertical="center" wrapText="1"/>
    </xf>
    <xf numFmtId="3" fontId="0" fillId="0" borderId="0" xfId="0" applyNumberFormat="1" applyAlignment="1">
      <alignment horizontal="center" vertical="center" wrapText="1"/>
    </xf>
    <xf numFmtId="3" fontId="0" fillId="0" borderId="56" xfId="0" applyNumberFormat="1" applyBorder="1" applyAlignment="1">
      <alignment horizontal="center" vertical="center" wrapText="1"/>
    </xf>
    <xf numFmtId="3" fontId="0" fillId="0" borderId="56" xfId="0" applyNumberFormat="1" applyBorder="1" applyAlignment="1">
      <alignment horizontal="center" vertical="center"/>
    </xf>
    <xf numFmtId="3" fontId="0" fillId="0" borderId="62" xfId="0" applyNumberFormat="1" applyBorder="1" applyAlignment="1">
      <alignment horizontal="center" vertical="center" wrapText="1"/>
    </xf>
    <xf numFmtId="0" fontId="0" fillId="0" borderId="57" xfId="0" applyBorder="1" applyAlignment="1">
      <alignment wrapText="1"/>
    </xf>
    <xf numFmtId="3" fontId="0" fillId="0" borderId="59" xfId="0" applyNumberFormat="1" applyBorder="1" applyAlignment="1">
      <alignment horizontal="center" vertical="center"/>
    </xf>
    <xf numFmtId="0" fontId="1" fillId="0" borderId="55" xfId="0" applyFont="1" applyBorder="1" applyAlignment="1">
      <alignment vertical="center" wrapText="1"/>
    </xf>
    <xf numFmtId="0" fontId="1" fillId="0" borderId="57" xfId="0" applyFont="1" applyBorder="1" applyAlignment="1">
      <alignment wrapText="1"/>
    </xf>
    <xf numFmtId="3" fontId="1" fillId="5" borderId="57" xfId="0" applyNumberFormat="1" applyFont="1" applyFill="1" applyBorder="1" applyAlignment="1">
      <alignment horizontal="center" vertical="center" wrapText="1"/>
    </xf>
    <xf numFmtId="3" fontId="1" fillId="5" borderId="53" xfId="0" applyNumberFormat="1" applyFont="1" applyFill="1" applyBorder="1" applyAlignment="1">
      <alignment horizontal="center" vertical="center" wrapText="1"/>
    </xf>
    <xf numFmtId="171" fontId="0" fillId="0" borderId="0" xfId="9" applyNumberFormat="1" applyFont="1" applyBorder="1" applyAlignment="1">
      <alignment horizontal="center"/>
    </xf>
    <xf numFmtId="0" fontId="0" fillId="0" borderId="40" xfId="0" applyBorder="1"/>
    <xf numFmtId="167" fontId="0" fillId="0" borderId="42" xfId="0" applyNumberFormat="1" applyBorder="1"/>
    <xf numFmtId="171" fontId="0" fillId="0" borderId="42" xfId="9" applyNumberFormat="1" applyFont="1" applyBorder="1" applyAlignment="1">
      <alignment horizontal="center"/>
    </xf>
    <xf numFmtId="171" fontId="0" fillId="0" borderId="59" xfId="9" applyNumberFormat="1" applyFont="1" applyBorder="1" applyAlignment="1">
      <alignment horizontal="center"/>
    </xf>
    <xf numFmtId="167" fontId="0" fillId="0" borderId="59" xfId="0" applyNumberFormat="1" applyBorder="1"/>
    <xf numFmtId="171" fontId="1" fillId="5" borderId="56" xfId="9" applyNumberFormat="1" applyFont="1" applyFill="1" applyBorder="1" applyAlignment="1">
      <alignment horizontal="center" vertical="center" wrapText="1"/>
    </xf>
    <xf numFmtId="0" fontId="1" fillId="5" borderId="56" xfId="0" applyFont="1" applyFill="1" applyBorder="1" applyAlignment="1">
      <alignment horizontal="center"/>
    </xf>
    <xf numFmtId="0" fontId="2" fillId="0" borderId="0" xfId="1" applyAlignment="1">
      <alignment horizontal="left"/>
    </xf>
    <xf numFmtId="0" fontId="1" fillId="0" borderId="38" xfId="0" applyFont="1" applyBorder="1" applyAlignment="1">
      <alignment horizontal="center" vertical="center" wrapText="1"/>
    </xf>
    <xf numFmtId="4" fontId="1" fillId="0" borderId="0" xfId="0" applyNumberFormat="1" applyFont="1" applyAlignment="1">
      <alignment horizontal="center" vertical="center" wrapText="1"/>
    </xf>
    <xf numFmtId="167" fontId="1" fillId="0" borderId="0" xfId="0" applyNumberFormat="1" applyFont="1" applyAlignment="1">
      <alignment horizontal="center"/>
    </xf>
    <xf numFmtId="182" fontId="1" fillId="0" borderId="0" xfId="0" applyNumberFormat="1" applyFont="1" applyAlignment="1">
      <alignment horizontal="center" vertical="center" wrapText="1"/>
    </xf>
    <xf numFmtId="4" fontId="1" fillId="0" borderId="41" xfId="0" applyNumberFormat="1" applyFont="1" applyBorder="1" applyAlignment="1">
      <alignment horizontal="center" vertical="center" wrapText="1"/>
    </xf>
    <xf numFmtId="4" fontId="0" fillId="0" borderId="41" xfId="0" applyNumberFormat="1" applyBorder="1" applyAlignment="1">
      <alignment horizontal="center" vertical="center"/>
    </xf>
    <xf numFmtId="2" fontId="1" fillId="0" borderId="41" xfId="0" applyNumberFormat="1" applyFont="1" applyBorder="1" applyAlignment="1">
      <alignment horizontal="center" vertical="center"/>
    </xf>
    <xf numFmtId="171" fontId="1" fillId="0" borderId="58" xfId="9" applyNumberFormat="1" applyFont="1" applyBorder="1" applyAlignment="1">
      <alignment horizontal="center" vertical="center" wrapText="1"/>
    </xf>
    <xf numFmtId="0" fontId="0" fillId="0" borderId="58" xfId="0" applyBorder="1" applyAlignment="1">
      <alignment horizontal="center"/>
    </xf>
    <xf numFmtId="9" fontId="1" fillId="0" borderId="58" xfId="0" applyNumberFormat="1" applyFont="1" applyBorder="1" applyAlignment="1">
      <alignment horizontal="center"/>
    </xf>
    <xf numFmtId="0" fontId="0" fillId="0" borderId="59" xfId="0" applyBorder="1"/>
    <xf numFmtId="9" fontId="1" fillId="0" borderId="58" xfId="0" applyNumberFormat="1" applyFont="1" applyBorder="1" applyAlignment="1">
      <alignment horizontal="center" vertical="center" wrapText="1"/>
    </xf>
    <xf numFmtId="0" fontId="0" fillId="0" borderId="38" xfId="0" applyBorder="1" applyAlignment="1">
      <alignment horizontal="left"/>
    </xf>
    <xf numFmtId="0" fontId="0" fillId="0" borderId="58" xfId="0" applyBorder="1" applyAlignment="1">
      <alignment horizontal="left"/>
    </xf>
    <xf numFmtId="0" fontId="0" fillId="0" borderId="41" xfId="0" applyBorder="1" applyAlignment="1">
      <alignment horizontal="left"/>
    </xf>
    <xf numFmtId="0" fontId="1" fillId="0" borderId="0" xfId="0" applyFont="1" applyAlignment="1">
      <alignment horizontal="left" vertical="center"/>
    </xf>
    <xf numFmtId="167" fontId="0" fillId="0" borderId="53" xfId="0" applyNumberFormat="1" applyBorder="1" applyAlignment="1">
      <alignment horizontal="left"/>
    </xf>
    <xf numFmtId="171" fontId="1" fillId="0" borderId="41" xfId="9" applyNumberFormat="1" applyFont="1" applyBorder="1" applyAlignment="1">
      <alignment horizontal="center" vertical="center" wrapText="1"/>
    </xf>
    <xf numFmtId="0" fontId="0" fillId="0" borderId="41" xfId="0" applyBorder="1" applyAlignment="1">
      <alignment horizontal="center"/>
    </xf>
    <xf numFmtId="2" fontId="1" fillId="0" borderId="0" xfId="0" applyNumberFormat="1" applyFont="1" applyAlignment="1">
      <alignment horizontal="left" vertical="center"/>
    </xf>
    <xf numFmtId="4" fontId="1" fillId="0" borderId="58" xfId="0" applyNumberFormat="1" applyFont="1" applyBorder="1" applyAlignment="1">
      <alignment horizontal="center" vertical="center" wrapText="1"/>
    </xf>
    <xf numFmtId="4" fontId="0" fillId="0" borderId="58" xfId="0" applyNumberFormat="1" applyBorder="1" applyAlignment="1">
      <alignment horizontal="center" vertical="center"/>
    </xf>
    <xf numFmtId="2" fontId="1" fillId="0" borderId="58" xfId="0" applyNumberFormat="1" applyFont="1" applyBorder="1" applyAlignment="1">
      <alignment horizontal="left" vertical="center"/>
    </xf>
    <xf numFmtId="0" fontId="0" fillId="0" borderId="61" xfId="0" applyBorder="1" applyAlignment="1">
      <alignment vertical="center" wrapText="1"/>
    </xf>
    <xf numFmtId="0" fontId="0" fillId="0" borderId="59" xfId="0" applyBorder="1" applyAlignment="1">
      <alignment horizontal="center"/>
    </xf>
    <xf numFmtId="0" fontId="0" fillId="0" borderId="53" xfId="0" applyBorder="1" applyAlignment="1">
      <alignment wrapText="1"/>
    </xf>
    <xf numFmtId="0" fontId="1" fillId="5" borderId="42" xfId="0" applyFont="1" applyFill="1" applyBorder="1" applyAlignment="1">
      <alignment horizontal="center" vertical="center" wrapText="1"/>
    </xf>
    <xf numFmtId="0" fontId="0" fillId="0" borderId="58" xfId="0" applyBorder="1" applyAlignment="1">
      <alignment horizontal="center" vertical="center" wrapText="1"/>
    </xf>
    <xf numFmtId="3" fontId="1" fillId="0" borderId="58" xfId="0" applyNumberFormat="1" applyFont="1" applyBorder="1" applyAlignment="1">
      <alignment horizontal="center" vertical="center" wrapText="1"/>
    </xf>
    <xf numFmtId="9" fontId="1" fillId="0" borderId="41" xfId="0" applyNumberFormat="1" applyFont="1" applyBorder="1" applyAlignment="1">
      <alignment horizontal="center"/>
    </xf>
    <xf numFmtId="0" fontId="1" fillId="13" borderId="40" xfId="0" applyFont="1" applyFill="1" applyBorder="1" applyAlignment="1">
      <alignment vertical="center" wrapText="1"/>
    </xf>
    <xf numFmtId="3" fontId="1" fillId="13" borderId="63" xfId="0" applyNumberFormat="1" applyFont="1" applyFill="1" applyBorder="1" applyAlignment="1">
      <alignment horizontal="center"/>
    </xf>
    <xf numFmtId="3" fontId="1" fillId="13" borderId="42" xfId="0" applyNumberFormat="1" applyFont="1" applyFill="1" applyBorder="1" applyAlignment="1">
      <alignment horizontal="center"/>
    </xf>
    <xf numFmtId="0" fontId="46" fillId="0" borderId="53" xfId="0" applyFont="1" applyBorder="1" applyAlignment="1">
      <alignment vertical="top"/>
    </xf>
    <xf numFmtId="3" fontId="46" fillId="0" borderId="53" xfId="0" applyNumberFormat="1" applyFont="1" applyBorder="1" applyAlignment="1">
      <alignment horizontal="center" vertical="top"/>
    </xf>
    <xf numFmtId="3" fontId="27" fillId="0" borderId="58" xfId="0" applyNumberFormat="1" applyFont="1" applyBorder="1" applyAlignment="1">
      <alignment horizontal="center" vertical="center"/>
    </xf>
    <xf numFmtId="4" fontId="27" fillId="0" borderId="59" xfId="0" applyNumberFormat="1" applyFont="1" applyBorder="1" applyAlignment="1">
      <alignment horizontal="center" vertical="center"/>
    </xf>
    <xf numFmtId="0" fontId="27" fillId="0" borderId="38" xfId="0" applyFont="1" applyBorder="1" applyAlignment="1">
      <alignment vertical="center"/>
    </xf>
    <xf numFmtId="3" fontId="27" fillId="0" borderId="41" xfId="0" applyNumberFormat="1" applyFont="1" applyBorder="1" applyAlignment="1">
      <alignment horizontal="center" vertical="center"/>
    </xf>
    <xf numFmtId="4" fontId="27" fillId="0" borderId="0" xfId="0" applyNumberFormat="1" applyFont="1" applyAlignment="1">
      <alignment horizontal="center" vertical="center"/>
    </xf>
    <xf numFmtId="0" fontId="0" fillId="0" borderId="38" xfId="0" applyBorder="1" applyAlignment="1">
      <alignment horizontal="center"/>
    </xf>
    <xf numFmtId="4" fontId="0" fillId="0" borderId="59" xfId="0" applyNumberFormat="1" applyBorder="1" applyAlignment="1">
      <alignment horizontal="left"/>
    </xf>
    <xf numFmtId="167" fontId="0" fillId="0" borderId="42" xfId="0" applyNumberFormat="1" applyBorder="1" applyAlignment="1">
      <alignment horizontal="center"/>
    </xf>
    <xf numFmtId="167" fontId="1" fillId="0" borderId="63" xfId="0" applyNumberFormat="1" applyFont="1" applyBorder="1" applyAlignment="1">
      <alignment horizontal="left"/>
    </xf>
    <xf numFmtId="167" fontId="0" fillId="0" borderId="59" xfId="0" applyNumberFormat="1" applyBorder="1" applyAlignment="1">
      <alignment horizontal="center"/>
    </xf>
    <xf numFmtId="167" fontId="0" fillId="0" borderId="53" xfId="0" applyNumberFormat="1" applyBorder="1" applyAlignment="1">
      <alignment horizontal="center"/>
    </xf>
    <xf numFmtId="167" fontId="0" fillId="0" borderId="63" xfId="0" applyNumberFormat="1" applyBorder="1" applyAlignment="1">
      <alignment horizontal="center"/>
    </xf>
    <xf numFmtId="4" fontId="0" fillId="0" borderId="0" xfId="0" applyNumberFormat="1" applyAlignment="1">
      <alignment horizontal="left"/>
    </xf>
    <xf numFmtId="171" fontId="1" fillId="6" borderId="53" xfId="0" applyNumberFormat="1" applyFont="1" applyFill="1" applyBorder="1" applyAlignment="1">
      <alignment horizontal="center"/>
    </xf>
    <xf numFmtId="0" fontId="1" fillId="6" borderId="53" xfId="0" applyFont="1" applyFill="1" applyBorder="1" applyAlignment="1">
      <alignment horizontal="center"/>
    </xf>
    <xf numFmtId="171" fontId="1" fillId="6" borderId="59" xfId="0" applyNumberFormat="1" applyFont="1" applyFill="1" applyBorder="1"/>
    <xf numFmtId="4" fontId="0" fillId="0" borderId="41" xfId="0" applyNumberFormat="1" applyBorder="1" applyAlignment="1">
      <alignment horizontal="center"/>
    </xf>
    <xf numFmtId="3" fontId="0" fillId="0" borderId="59" xfId="0" applyNumberFormat="1" applyBorder="1" applyAlignment="1">
      <alignment horizontal="center"/>
    </xf>
    <xf numFmtId="0" fontId="0" fillId="0" borderId="0" xfId="0" applyAlignment="1">
      <alignment wrapText="1"/>
    </xf>
    <xf numFmtId="0" fontId="1" fillId="6" borderId="59" xfId="0" applyFont="1" applyFill="1" applyBorder="1" applyAlignment="1">
      <alignment horizontal="center"/>
    </xf>
    <xf numFmtId="4" fontId="0" fillId="0" borderId="53" xfId="0" applyNumberFormat="1" applyBorder="1" applyAlignment="1">
      <alignment horizontal="left"/>
    </xf>
    <xf numFmtId="3" fontId="0" fillId="0" borderId="0" xfId="0" applyNumberFormat="1" applyAlignment="1">
      <alignment horizontal="center"/>
    </xf>
    <xf numFmtId="3" fontId="0" fillId="0" borderId="0" xfId="0" applyNumberFormat="1" applyAlignment="1">
      <alignment horizontal="left"/>
    </xf>
    <xf numFmtId="3" fontId="0" fillId="0" borderId="63" xfId="0" applyNumberFormat="1" applyBorder="1" applyAlignment="1">
      <alignment horizontal="center" vertical="center"/>
    </xf>
    <xf numFmtId="3" fontId="0" fillId="0" borderId="42" xfId="0" applyNumberFormat="1" applyBorder="1" applyAlignment="1">
      <alignment horizontal="center" vertical="center"/>
    </xf>
    <xf numFmtId="3" fontId="0" fillId="0" borderId="63" xfId="0" applyNumberFormat="1" applyBorder="1" applyAlignment="1">
      <alignment horizontal="left" vertical="center"/>
    </xf>
    <xf numFmtId="3" fontId="1" fillId="6" borderId="53" xfId="0" applyNumberFormat="1" applyFont="1" applyFill="1" applyBorder="1" applyAlignment="1">
      <alignment horizontal="center"/>
    </xf>
    <xf numFmtId="3" fontId="1" fillId="6" borderId="59" xfId="0" applyNumberFormat="1" applyFont="1" applyFill="1" applyBorder="1" applyAlignment="1">
      <alignment horizontal="center"/>
    </xf>
    <xf numFmtId="0" fontId="0" fillId="0" borderId="63" xfId="0" applyBorder="1" applyAlignment="1">
      <alignment horizontal="center" vertical="center"/>
    </xf>
    <xf numFmtId="0" fontId="1" fillId="6" borderId="61" xfId="0" applyFont="1" applyFill="1" applyBorder="1" applyAlignment="1">
      <alignment horizontal="center"/>
    </xf>
    <xf numFmtId="0" fontId="1" fillId="6" borderId="39" xfId="0" applyFont="1" applyFill="1" applyBorder="1" applyAlignment="1">
      <alignment horizontal="center"/>
    </xf>
    <xf numFmtId="4" fontId="0" fillId="0" borderId="59" xfId="0" applyNumberFormat="1" applyBorder="1" applyAlignment="1">
      <alignment horizontal="center" vertical="center" wrapText="1"/>
    </xf>
    <xf numFmtId="4" fontId="0" fillId="0" borderId="41" xfId="0" applyNumberFormat="1" applyBorder="1" applyAlignment="1">
      <alignment horizontal="left"/>
    </xf>
    <xf numFmtId="4" fontId="0" fillId="0" borderId="38" xfId="0" applyNumberFormat="1" applyBorder="1" applyAlignment="1">
      <alignment horizontal="center"/>
    </xf>
    <xf numFmtId="4" fontId="0" fillId="0" borderId="38" xfId="0" applyNumberFormat="1" applyBorder="1" applyAlignment="1">
      <alignment horizontal="left"/>
    </xf>
    <xf numFmtId="3" fontId="1" fillId="0" borderId="0" xfId="0" applyNumberFormat="1" applyFont="1" applyAlignment="1">
      <alignment horizontal="center"/>
    </xf>
    <xf numFmtId="167" fontId="0" fillId="0" borderId="42" xfId="0" applyNumberFormat="1" applyBorder="1" applyAlignment="1">
      <alignment horizontal="center" vertical="center"/>
    </xf>
    <xf numFmtId="167" fontId="0" fillId="0" borderId="53" xfId="0" applyNumberFormat="1" applyBorder="1" applyAlignment="1">
      <alignment horizontal="center" vertical="center"/>
    </xf>
    <xf numFmtId="167" fontId="0" fillId="0" borderId="59" xfId="0" applyNumberFormat="1" applyBorder="1" applyAlignment="1">
      <alignment horizontal="center" vertical="center"/>
    </xf>
    <xf numFmtId="0" fontId="1" fillId="13" borderId="40" xfId="0" applyFont="1" applyFill="1" applyBorder="1"/>
    <xf numFmtId="167" fontId="1" fillId="13" borderId="63" xfId="0" applyNumberFormat="1" applyFont="1" applyFill="1" applyBorder="1" applyAlignment="1">
      <alignment horizontal="center"/>
    </xf>
    <xf numFmtId="167" fontId="1" fillId="13" borderId="42" xfId="0" applyNumberFormat="1" applyFont="1" applyFill="1" applyBorder="1" applyAlignment="1">
      <alignment horizontal="center"/>
    </xf>
    <xf numFmtId="167" fontId="1" fillId="0" borderId="59" xfId="0" applyNumberFormat="1" applyFont="1" applyBorder="1"/>
    <xf numFmtId="167" fontId="1" fillId="0" borderId="0" xfId="0" applyNumberFormat="1" applyFont="1" applyAlignment="1">
      <alignment horizontal="left"/>
    </xf>
    <xf numFmtId="167" fontId="1" fillId="0" borderId="53" xfId="0" applyNumberFormat="1" applyFont="1" applyBorder="1" applyAlignment="1">
      <alignment horizontal="left"/>
    </xf>
    <xf numFmtId="0" fontId="1" fillId="6" borderId="53" xfId="0" applyFont="1" applyFill="1" applyBorder="1" applyAlignment="1">
      <alignment horizontal="center" vertical="center"/>
    </xf>
    <xf numFmtId="0" fontId="1" fillId="6" borderId="59" xfId="0" applyFont="1" applyFill="1" applyBorder="1" applyAlignment="1">
      <alignment horizontal="center" vertical="center"/>
    </xf>
    <xf numFmtId="0" fontId="1" fillId="0" borderId="62" xfId="0" applyFont="1" applyBorder="1" applyAlignment="1">
      <alignment wrapText="1"/>
    </xf>
    <xf numFmtId="0" fontId="1" fillId="0" borderId="53" xfId="0" applyFont="1" applyBorder="1" applyAlignment="1">
      <alignment wrapText="1"/>
    </xf>
    <xf numFmtId="0" fontId="1" fillId="0" borderId="63" xfId="0" applyFont="1" applyBorder="1" applyAlignment="1">
      <alignment wrapText="1"/>
    </xf>
    <xf numFmtId="0" fontId="0" fillId="0" borderId="81" xfId="0" applyBorder="1" applyAlignment="1">
      <alignment horizontal="left"/>
    </xf>
    <xf numFmtId="0" fontId="0" fillId="0" borderId="81" xfId="0" applyBorder="1" applyAlignment="1">
      <alignment horizontal="center"/>
    </xf>
    <xf numFmtId="0" fontId="1" fillId="0" borderId="41" xfId="0" applyFont="1" applyBorder="1"/>
    <xf numFmtId="167" fontId="1" fillId="0" borderId="41" xfId="0" applyNumberFormat="1" applyFont="1" applyBorder="1" applyAlignment="1">
      <alignment horizontal="center"/>
    </xf>
    <xf numFmtId="171" fontId="0" fillId="0" borderId="81" xfId="9" applyNumberFormat="1" applyFont="1" applyBorder="1" applyAlignment="1">
      <alignment horizontal="center"/>
    </xf>
    <xf numFmtId="167" fontId="1" fillId="0" borderId="81" xfId="0" applyNumberFormat="1" applyFont="1" applyBorder="1" applyAlignment="1">
      <alignment horizontal="left"/>
    </xf>
    <xf numFmtId="167" fontId="0" fillId="0" borderId="81" xfId="0" applyNumberFormat="1" applyBorder="1"/>
    <xf numFmtId="167" fontId="32" fillId="0" borderId="8" xfId="0" applyNumberFormat="1" applyFont="1" applyBorder="1"/>
    <xf numFmtId="9" fontId="32" fillId="0" borderId="8" xfId="9" applyFont="1" applyBorder="1" applyAlignment="1">
      <alignment horizontal="center"/>
    </xf>
    <xf numFmtId="0" fontId="34" fillId="0" borderId="8" xfId="0" applyFont="1" applyBorder="1" applyAlignment="1">
      <alignment horizontal="left"/>
    </xf>
    <xf numFmtId="4" fontId="32" fillId="0" borderId="8" xfId="0" applyNumberFormat="1" applyFont="1" applyBorder="1"/>
    <xf numFmtId="4" fontId="1" fillId="23" borderId="53" xfId="0" applyNumberFormat="1" applyFont="1" applyFill="1" applyBorder="1" applyAlignment="1">
      <alignment horizontal="center"/>
    </xf>
    <xf numFmtId="0" fontId="1" fillId="0" borderId="41" xfId="0" applyFont="1" applyBorder="1" applyAlignment="1">
      <alignment horizontal="center"/>
    </xf>
    <xf numFmtId="0" fontId="1" fillId="6" borderId="6" xfId="0" applyFont="1" applyFill="1" applyBorder="1" applyAlignment="1">
      <alignment horizontal="center"/>
    </xf>
    <xf numFmtId="0" fontId="1" fillId="0" borderId="113" xfId="0" applyFont="1" applyBorder="1" applyAlignment="1">
      <alignment horizontal="center"/>
    </xf>
    <xf numFmtId="4" fontId="1" fillId="23" borderId="109" xfId="0" applyNumberFormat="1" applyFont="1" applyFill="1" applyBorder="1" applyAlignment="1">
      <alignment horizontal="center"/>
    </xf>
    <xf numFmtId="4" fontId="0" fillId="0" borderId="51" xfId="0" applyNumberFormat="1" applyBorder="1" applyAlignment="1">
      <alignment horizontal="center"/>
    </xf>
    <xf numFmtId="4" fontId="0" fillId="0" borderId="51" xfId="0" applyNumberFormat="1" applyBorder="1" applyAlignment="1">
      <alignment horizontal="left"/>
    </xf>
    <xf numFmtId="4" fontId="1" fillId="23" borderId="114" xfId="0" applyNumberFormat="1" applyFont="1" applyFill="1" applyBorder="1" applyAlignment="1">
      <alignment horizontal="left"/>
    </xf>
    <xf numFmtId="167" fontId="1" fillId="0" borderId="106" xfId="0" applyNumberFormat="1" applyFont="1" applyBorder="1" applyAlignment="1">
      <alignment horizontal="left"/>
    </xf>
    <xf numFmtId="167" fontId="0" fillId="0" borderId="48" xfId="0" applyNumberFormat="1" applyBorder="1" applyAlignment="1">
      <alignment horizontal="left"/>
    </xf>
    <xf numFmtId="0" fontId="1" fillId="0" borderId="117" xfId="0" applyFont="1" applyBorder="1" applyAlignment="1">
      <alignment horizontal="center" vertical="center" wrapText="1"/>
    </xf>
    <xf numFmtId="4" fontId="0" fillId="0" borderId="118" xfId="0" applyNumberFormat="1" applyBorder="1" applyAlignment="1">
      <alignment horizontal="center"/>
    </xf>
    <xf numFmtId="4" fontId="0" fillId="0" borderId="118" xfId="0" applyNumberFormat="1" applyBorder="1" applyAlignment="1">
      <alignment horizontal="left"/>
    </xf>
    <xf numFmtId="4" fontId="0" fillId="0" borderId="9" xfId="0" applyNumberFormat="1" applyBorder="1" applyAlignment="1">
      <alignment horizontal="left"/>
    </xf>
    <xf numFmtId="0" fontId="0" fillId="0" borderId="120" xfId="0" applyBorder="1"/>
    <xf numFmtId="0" fontId="1" fillId="6" borderId="122" xfId="0" applyFont="1" applyFill="1" applyBorder="1" applyAlignment="1">
      <alignment horizontal="center"/>
    </xf>
    <xf numFmtId="3" fontId="1" fillId="0" borderId="121" xfId="0" applyNumberFormat="1" applyFont="1" applyBorder="1" applyAlignment="1">
      <alignment horizontal="left"/>
    </xf>
    <xf numFmtId="0" fontId="0" fillId="0" borderId="121" xfId="0" applyBorder="1"/>
    <xf numFmtId="0" fontId="0" fillId="0" borderId="124" xfId="0" applyBorder="1"/>
    <xf numFmtId="0" fontId="0" fillId="0" borderId="125" xfId="0" applyBorder="1"/>
    <xf numFmtId="0" fontId="0" fillId="0" borderId="125" xfId="0" applyBorder="1" applyAlignment="1">
      <alignment horizontal="center"/>
    </xf>
    <xf numFmtId="0" fontId="0" fillId="0" borderId="126" xfId="0" applyBorder="1" applyAlignment="1">
      <alignment horizontal="left"/>
    </xf>
    <xf numFmtId="167" fontId="66" fillId="0" borderId="58" xfId="0" applyNumberFormat="1" applyFont="1" applyBorder="1" applyAlignment="1">
      <alignment horizontal="center"/>
    </xf>
    <xf numFmtId="3" fontId="0" fillId="0" borderId="0" xfId="0" applyNumberFormat="1" applyAlignment="1">
      <alignment vertical="center" wrapText="1"/>
    </xf>
    <xf numFmtId="3" fontId="0" fillId="0" borderId="62" xfId="0" applyNumberFormat="1" applyBorder="1" applyAlignment="1">
      <alignment vertical="center" wrapText="1"/>
    </xf>
    <xf numFmtId="167" fontId="0" fillId="0" borderId="62" xfId="0" applyNumberFormat="1" applyBorder="1" applyAlignment="1">
      <alignment vertical="center"/>
    </xf>
    <xf numFmtId="0" fontId="1" fillId="5" borderId="128" xfId="0" applyFont="1" applyFill="1" applyBorder="1" applyAlignment="1">
      <alignment horizontal="center" vertical="center"/>
    </xf>
    <xf numFmtId="3" fontId="0" fillId="0" borderId="127" xfId="0" applyNumberFormat="1" applyBorder="1" applyAlignment="1">
      <alignment vertical="center"/>
    </xf>
    <xf numFmtId="0" fontId="1" fillId="5" borderId="135" xfId="0" applyFont="1" applyFill="1" applyBorder="1" applyAlignment="1">
      <alignment horizontal="center" vertical="center"/>
    </xf>
    <xf numFmtId="0" fontId="1" fillId="5" borderId="136" xfId="0" applyFont="1" applyFill="1" applyBorder="1" applyAlignment="1">
      <alignment horizontal="center" vertical="center"/>
    </xf>
    <xf numFmtId="4" fontId="0" fillId="0" borderId="129" xfId="0" applyNumberFormat="1" applyBorder="1" applyAlignment="1">
      <alignment vertical="center"/>
    </xf>
    <xf numFmtId="4" fontId="0" fillId="0" borderId="138" xfId="0" applyNumberFormat="1" applyBorder="1" applyAlignment="1">
      <alignment horizontal="center" vertical="center"/>
    </xf>
    <xf numFmtId="4" fontId="0" fillId="0" borderId="139" xfId="0" applyNumberFormat="1" applyBorder="1" applyAlignment="1">
      <alignment vertical="center"/>
    </xf>
    <xf numFmtId="4" fontId="0" fillId="0" borderId="140" xfId="0" applyNumberFormat="1" applyBorder="1" applyAlignment="1">
      <alignment horizontal="center" vertical="center"/>
    </xf>
    <xf numFmtId="4" fontId="0" fillId="0" borderId="142" xfId="0" applyNumberFormat="1" applyBorder="1" applyAlignment="1">
      <alignment vertical="center"/>
    </xf>
    <xf numFmtId="0" fontId="13" fillId="0" borderId="11" xfId="2" applyBorder="1"/>
    <xf numFmtId="0" fontId="13" fillId="0" borderId="8" xfId="2" applyBorder="1"/>
    <xf numFmtId="4" fontId="17" fillId="5" borderId="144" xfId="2" applyNumberFormat="1" applyFont="1" applyFill="1" applyBorder="1" applyAlignment="1">
      <alignment horizontal="center"/>
    </xf>
    <xf numFmtId="0" fontId="13" fillId="0" borderId="145" xfId="2" applyBorder="1"/>
    <xf numFmtId="4" fontId="17" fillId="5" borderId="146" xfId="2" applyNumberFormat="1" applyFont="1" applyFill="1" applyBorder="1" applyAlignment="1">
      <alignment horizontal="center"/>
    </xf>
    <xf numFmtId="0" fontId="13" fillId="0" borderId="147" xfId="2" applyBorder="1"/>
    <xf numFmtId="4" fontId="17" fillId="5" borderId="148" xfId="2" applyNumberFormat="1" applyFont="1" applyFill="1" applyBorder="1" applyAlignment="1">
      <alignment horizontal="center"/>
    </xf>
    <xf numFmtId="0" fontId="13" fillId="0" borderId="149" xfId="2" applyBorder="1"/>
    <xf numFmtId="0" fontId="0" fillId="0" borderId="150" xfId="0" applyBorder="1"/>
    <xf numFmtId="0" fontId="0" fillId="0" borderId="151" xfId="0" applyBorder="1"/>
    <xf numFmtId="0" fontId="0" fillId="0" borderId="152" xfId="0" applyBorder="1"/>
    <xf numFmtId="0" fontId="1" fillId="0" borderId="155" xfId="0" applyFont="1" applyBorder="1"/>
    <xf numFmtId="0" fontId="1" fillId="0" borderId="156" xfId="0" applyFont="1" applyBorder="1"/>
    <xf numFmtId="4" fontId="0" fillId="0" borderId="163" xfId="0" applyNumberFormat="1" applyBorder="1" applyAlignment="1">
      <alignment horizontal="center" vertical="center"/>
    </xf>
    <xf numFmtId="4" fontId="0" fillId="0" borderId="164" xfId="0" applyNumberFormat="1" applyBorder="1" applyAlignment="1">
      <alignment horizontal="center" vertical="center"/>
    </xf>
    <xf numFmtId="0" fontId="1" fillId="0" borderId="7" xfId="0" applyFont="1" applyBorder="1" applyAlignment="1">
      <alignment vertical="center" wrapText="1"/>
    </xf>
    <xf numFmtId="0" fontId="0" fillId="0" borderId="3" xfId="0" applyBorder="1" applyAlignment="1">
      <alignment vertical="center"/>
    </xf>
    <xf numFmtId="0" fontId="1" fillId="10" borderId="144" xfId="0" applyFont="1" applyFill="1" applyBorder="1" applyAlignment="1">
      <alignment vertical="center"/>
    </xf>
    <xf numFmtId="0" fontId="0" fillId="0" borderId="165" xfId="0" applyBorder="1" applyAlignment="1">
      <alignment vertical="center"/>
    </xf>
    <xf numFmtId="0" fontId="0" fillId="0" borderId="145" xfId="0" applyBorder="1" applyAlignment="1">
      <alignment vertical="center"/>
    </xf>
    <xf numFmtId="0" fontId="1" fillId="10" borderId="146" xfId="0" applyFont="1" applyFill="1" applyBorder="1" applyAlignment="1">
      <alignment vertical="center"/>
    </xf>
    <xf numFmtId="0" fontId="0" fillId="0" borderId="150" xfId="0" applyBorder="1" applyAlignment="1">
      <alignment vertical="center"/>
    </xf>
    <xf numFmtId="0" fontId="0" fillId="0" borderId="147" xfId="0" applyBorder="1" applyAlignment="1">
      <alignment vertical="center"/>
    </xf>
    <xf numFmtId="0" fontId="0" fillId="0" borderId="167" xfId="0" applyBorder="1" applyAlignment="1">
      <alignment vertical="center"/>
    </xf>
    <xf numFmtId="0" fontId="1" fillId="9" borderId="0" xfId="0" applyFont="1" applyFill="1" applyAlignment="1">
      <alignment horizontal="center" vertical="center" wrapText="1"/>
    </xf>
    <xf numFmtId="0" fontId="1" fillId="6" borderId="155" xfId="0" applyFont="1" applyFill="1" applyBorder="1" applyAlignment="1">
      <alignment horizontal="center" vertical="center" wrapText="1"/>
    </xf>
    <xf numFmtId="0" fontId="1" fillId="6" borderId="160" xfId="0" applyFont="1" applyFill="1" applyBorder="1" applyAlignment="1">
      <alignment horizontal="center" vertical="center" wrapText="1"/>
    </xf>
    <xf numFmtId="0" fontId="0" fillId="0" borderId="155" xfId="0" applyBorder="1" applyAlignment="1">
      <alignment horizontal="center" vertical="center" wrapText="1"/>
    </xf>
    <xf numFmtId="0" fontId="0" fillId="0" borderId="160" xfId="0" applyBorder="1" applyAlignment="1">
      <alignment horizontal="center" vertical="center" wrapText="1"/>
    </xf>
    <xf numFmtId="0" fontId="0" fillId="0" borderId="170" xfId="0" applyBorder="1" applyAlignment="1">
      <alignment horizontal="center" vertical="center" wrapText="1"/>
    </xf>
    <xf numFmtId="0" fontId="1" fillId="19" borderId="162" xfId="0" applyFont="1" applyFill="1" applyBorder="1" applyAlignment="1">
      <alignment horizontal="center" vertical="center" wrapText="1"/>
    </xf>
    <xf numFmtId="0" fontId="1" fillId="19" borderId="149" xfId="0" applyFont="1" applyFill="1" applyBorder="1" applyAlignment="1">
      <alignment horizontal="center" vertical="center" wrapText="1"/>
    </xf>
    <xf numFmtId="0" fontId="0" fillId="0" borderId="173" xfId="0" applyBorder="1"/>
    <xf numFmtId="173" fontId="0" fillId="0" borderId="7" xfId="0" applyNumberFormat="1" applyBorder="1" applyAlignment="1">
      <alignment horizontal="center" vertical="center"/>
    </xf>
    <xf numFmtId="173" fontId="0" fillId="0" borderId="14" xfId="0" applyNumberFormat="1" applyBorder="1" applyAlignment="1">
      <alignment horizontal="center" vertical="center"/>
    </xf>
    <xf numFmtId="0" fontId="1" fillId="20" borderId="3" xfId="0" applyFont="1" applyFill="1" applyBorder="1" applyAlignment="1">
      <alignment horizontal="center" vertical="center"/>
    </xf>
    <xf numFmtId="0" fontId="1" fillId="20" borderId="151" xfId="0" applyFont="1" applyFill="1" applyBorder="1" applyAlignment="1">
      <alignment horizontal="center" vertical="center"/>
    </xf>
    <xf numFmtId="0" fontId="0" fillId="0" borderId="179" xfId="0" applyBorder="1"/>
    <xf numFmtId="0" fontId="46" fillId="19" borderId="130" xfId="0" applyFont="1" applyFill="1" applyBorder="1"/>
    <xf numFmtId="4" fontId="0" fillId="0" borderId="150" xfId="0" applyNumberFormat="1" applyBorder="1"/>
    <xf numFmtId="4" fontId="0" fillId="0" borderId="182" xfId="0" applyNumberFormat="1" applyBorder="1" applyAlignment="1">
      <alignment horizontal="center" vertical="center"/>
    </xf>
    <xf numFmtId="4" fontId="1" fillId="23" borderId="59" xfId="0" applyNumberFormat="1" applyFont="1" applyFill="1" applyBorder="1" applyAlignment="1">
      <alignment horizontal="center" vertical="center"/>
    </xf>
    <xf numFmtId="0" fontId="27" fillId="0" borderId="129" xfId="0" applyFont="1" applyBorder="1" applyAlignment="1">
      <alignment horizontal="center" vertical="center"/>
    </xf>
    <xf numFmtId="4" fontId="0" fillId="0" borderId="127" xfId="0" applyNumberFormat="1" applyBorder="1" applyAlignment="1">
      <alignment horizontal="center" vertical="center"/>
    </xf>
    <xf numFmtId="4" fontId="1" fillId="23" borderId="183" xfId="0" applyNumberFormat="1" applyFont="1" applyFill="1" applyBorder="1" applyAlignment="1">
      <alignment horizontal="center" vertical="center"/>
    </xf>
    <xf numFmtId="0" fontId="57" fillId="3" borderId="9" xfId="0" applyFont="1" applyFill="1" applyBorder="1" applyAlignment="1">
      <alignment horizontal="center"/>
    </xf>
    <xf numFmtId="0" fontId="0" fillId="0" borderId="147" xfId="0" applyBorder="1" applyAlignment="1">
      <alignment horizontal="center"/>
    </xf>
    <xf numFmtId="178" fontId="57" fillId="3" borderId="12" xfId="0" applyNumberFormat="1" applyFont="1" applyFill="1" applyBorder="1" applyAlignment="1">
      <alignment horizontal="center"/>
    </xf>
    <xf numFmtId="179" fontId="57" fillId="3" borderId="162" xfId="0" applyNumberFormat="1" applyFont="1" applyFill="1" applyBorder="1" applyAlignment="1">
      <alignment horizontal="center"/>
    </xf>
    <xf numFmtId="0" fontId="0" fillId="0" borderId="6" xfId="0" applyBorder="1" applyAlignment="1">
      <alignment horizontal="center" vertical="center" wrapText="1"/>
    </xf>
    <xf numFmtId="173" fontId="1" fillId="0" borderId="180" xfId="0" applyNumberFormat="1" applyFont="1" applyBorder="1" applyAlignment="1">
      <alignment vertical="center"/>
    </xf>
    <xf numFmtId="173" fontId="1" fillId="0" borderId="157" xfId="0" applyNumberFormat="1" applyFont="1" applyBorder="1" applyAlignment="1">
      <alignment vertical="center"/>
    </xf>
    <xf numFmtId="0" fontId="27" fillId="0" borderId="0" xfId="0" applyFont="1" applyAlignment="1">
      <alignment vertical="center" wrapText="1"/>
    </xf>
    <xf numFmtId="4" fontId="0" fillId="0" borderId="8" xfId="0" applyNumberFormat="1" applyBorder="1"/>
    <xf numFmtId="0" fontId="48" fillId="0" borderId="6" xfId="0" applyFont="1" applyBorder="1" applyAlignment="1">
      <alignment horizontal="left" vertical="center"/>
    </xf>
    <xf numFmtId="0" fontId="1" fillId="6" borderId="0" xfId="0" applyFont="1" applyFill="1" applyAlignment="1">
      <alignment horizontal="center"/>
    </xf>
    <xf numFmtId="3" fontId="0" fillId="0" borderId="0" xfId="0" applyNumberFormat="1"/>
    <xf numFmtId="3" fontId="1" fillId="0" borderId="0" xfId="0" applyNumberFormat="1" applyFont="1"/>
    <xf numFmtId="4" fontId="0" fillId="0" borderId="16" xfId="0" applyNumberFormat="1" applyBorder="1"/>
    <xf numFmtId="4" fontId="1" fillId="0" borderId="15" xfId="0" applyNumberFormat="1" applyFont="1" applyBorder="1" applyAlignment="1">
      <alignment horizontal="center" vertical="center" wrapText="1"/>
    </xf>
    <xf numFmtId="4" fontId="1" fillId="0" borderId="14" xfId="0" applyNumberFormat="1" applyFont="1" applyBorder="1" applyAlignment="1">
      <alignment horizontal="center"/>
    </xf>
    <xf numFmtId="0" fontId="48" fillId="0" borderId="0" xfId="0" applyFont="1" applyAlignment="1">
      <alignment horizontal="left" vertical="center"/>
    </xf>
    <xf numFmtId="4" fontId="0" fillId="0" borderId="14" xfId="0" applyNumberFormat="1" applyBorder="1" applyAlignment="1">
      <alignment horizontal="center"/>
    </xf>
    <xf numFmtId="0" fontId="0" fillId="0" borderId="46" xfId="0" applyBorder="1"/>
    <xf numFmtId="0" fontId="1" fillId="6" borderId="1" xfId="0" applyFont="1" applyFill="1" applyBorder="1"/>
    <xf numFmtId="0" fontId="1" fillId="6" borderId="12" xfId="0" applyFont="1" applyFill="1" applyBorder="1"/>
    <xf numFmtId="0" fontId="1" fillId="22" borderId="11" xfId="0" applyFont="1" applyFill="1" applyBorder="1" applyAlignment="1">
      <alignment horizontal="center"/>
    </xf>
    <xf numFmtId="0" fontId="1" fillId="22" borderId="12" xfId="0" applyFont="1" applyFill="1" applyBorder="1" applyAlignment="1">
      <alignment horizontal="center"/>
    </xf>
    <xf numFmtId="0" fontId="1" fillId="22" borderId="10" xfId="0" applyFont="1" applyFill="1" applyBorder="1" applyAlignment="1">
      <alignment horizontal="center"/>
    </xf>
    <xf numFmtId="4" fontId="1" fillId="6" borderId="12" xfId="0" applyNumberFormat="1" applyFont="1" applyFill="1" applyBorder="1"/>
    <xf numFmtId="4" fontId="1" fillId="6" borderId="1" xfId="0" applyNumberFormat="1" applyFont="1" applyFill="1" applyBorder="1"/>
    <xf numFmtId="0" fontId="3" fillId="0" borderId="0" xfId="0" applyFont="1" applyAlignment="1">
      <alignment horizontal="left" vertical="center"/>
    </xf>
    <xf numFmtId="0" fontId="27" fillId="0" borderId="16" xfId="0" applyFont="1" applyBorder="1" applyAlignment="1">
      <alignment vertical="center" wrapText="1"/>
    </xf>
    <xf numFmtId="0" fontId="46" fillId="0" borderId="0" xfId="0" applyFont="1" applyAlignment="1">
      <alignment horizontal="center" vertical="center" wrapText="1"/>
    </xf>
    <xf numFmtId="0" fontId="46" fillId="0" borderId="10" xfId="0" applyFont="1" applyBorder="1" applyAlignment="1">
      <alignment vertical="center" wrapText="1"/>
    </xf>
    <xf numFmtId="9" fontId="46" fillId="0" borderId="11" xfId="0" applyNumberFormat="1" applyFont="1" applyBorder="1" applyAlignment="1">
      <alignment horizontal="center" vertical="center" wrapText="1"/>
    </xf>
    <xf numFmtId="4" fontId="1" fillId="0" borderId="16" xfId="0" applyNumberFormat="1" applyFont="1" applyBorder="1" applyAlignment="1">
      <alignment horizontal="center"/>
    </xf>
    <xf numFmtId="0" fontId="0" fillId="0" borderId="6" xfId="0" applyBorder="1" applyAlignment="1">
      <alignment vertical="center"/>
    </xf>
    <xf numFmtId="0" fontId="1" fillId="0" borderId="14" xfId="0" applyFont="1" applyBorder="1" applyAlignment="1">
      <alignment horizontal="center" vertical="center" wrapText="1"/>
    </xf>
    <xf numFmtId="4" fontId="0" fillId="0" borderId="4" xfId="0" applyNumberFormat="1" applyBorder="1" applyAlignment="1">
      <alignment horizontal="center" vertical="center"/>
    </xf>
    <xf numFmtId="4" fontId="1" fillId="6" borderId="15" xfId="0" applyNumberFormat="1" applyFont="1" applyFill="1" applyBorder="1" applyAlignment="1">
      <alignment horizontal="center" vertical="center"/>
    </xf>
    <xf numFmtId="4" fontId="1" fillId="6" borderId="171" xfId="0" applyNumberFormat="1" applyFont="1" applyFill="1" applyBorder="1" applyAlignment="1">
      <alignment horizontal="center" vertical="center"/>
    </xf>
    <xf numFmtId="0" fontId="1" fillId="0" borderId="12" xfId="0" applyFont="1" applyBorder="1" applyAlignment="1">
      <alignment horizontal="center" vertical="center" wrapText="1"/>
    </xf>
    <xf numFmtId="0" fontId="1" fillId="0" borderId="156" xfId="0" applyFont="1" applyBorder="1" applyAlignment="1">
      <alignment horizontal="center" vertical="center" wrapText="1"/>
    </xf>
    <xf numFmtId="4" fontId="1" fillId="0" borderId="1" xfId="0" applyNumberFormat="1" applyFont="1" applyBorder="1"/>
    <xf numFmtId="4" fontId="1" fillId="0" borderId="12" xfId="0" applyNumberFormat="1" applyFont="1" applyBorder="1"/>
    <xf numFmtId="0" fontId="1" fillId="0" borderId="164" xfId="0" applyFont="1" applyBorder="1" applyAlignment="1">
      <alignment horizontal="center" vertical="center" wrapText="1"/>
    </xf>
    <xf numFmtId="0" fontId="1" fillId="0" borderId="18" xfId="0" applyFont="1" applyBorder="1" applyAlignment="1">
      <alignment vertical="center"/>
    </xf>
    <xf numFmtId="0" fontId="46" fillId="0" borderId="16" xfId="0" applyFont="1" applyBorder="1" applyAlignment="1">
      <alignment vertical="center" wrapText="1"/>
    </xf>
    <xf numFmtId="0" fontId="27" fillId="0" borderId="16" xfId="0" applyFont="1" applyBorder="1"/>
    <xf numFmtId="0" fontId="46" fillId="0" borderId="16" xfId="0" applyFont="1" applyBorder="1" applyAlignment="1">
      <alignment horizontal="left" vertical="center"/>
    </xf>
    <xf numFmtId="0" fontId="46" fillId="0" borderId="0" xfId="0" applyFont="1" applyAlignment="1">
      <alignment horizontal="left" vertical="center"/>
    </xf>
    <xf numFmtId="0" fontId="1" fillId="0" borderId="13" xfId="0" applyFont="1" applyBorder="1" applyAlignment="1">
      <alignment vertical="center"/>
    </xf>
    <xf numFmtId="0" fontId="1" fillId="6" borderId="3" xfId="0" applyFont="1" applyFill="1" applyBorder="1" applyAlignment="1">
      <alignment vertical="center" wrapText="1"/>
    </xf>
    <xf numFmtId="3" fontId="0" fillId="0" borderId="11" xfId="0" applyNumberFormat="1" applyBorder="1" applyAlignment="1">
      <alignment horizontal="center" vertical="center"/>
    </xf>
    <xf numFmtId="0" fontId="1" fillId="6" borderId="161" xfId="0" applyFont="1" applyFill="1" applyBorder="1" applyAlignment="1">
      <alignment horizontal="center" vertical="center"/>
    </xf>
    <xf numFmtId="0" fontId="1" fillId="6" borderId="171" xfId="0" applyFont="1" applyFill="1" applyBorder="1" applyAlignment="1">
      <alignment horizontal="center" vertical="center"/>
    </xf>
    <xf numFmtId="0" fontId="1" fillId="6" borderId="155" xfId="0" applyFont="1" applyFill="1" applyBorder="1" applyAlignment="1">
      <alignment horizontal="center"/>
    </xf>
    <xf numFmtId="0" fontId="1" fillId="6" borderId="160" xfId="0" applyFont="1" applyFill="1" applyBorder="1" applyAlignment="1">
      <alignment horizontal="center"/>
    </xf>
    <xf numFmtId="3" fontId="1" fillId="0" borderId="155" xfId="0" applyNumberFormat="1" applyFont="1" applyBorder="1" applyAlignment="1">
      <alignment horizontal="center" vertical="center"/>
    </xf>
    <xf numFmtId="3" fontId="1" fillId="0" borderId="151" xfId="0" applyNumberFormat="1" applyFont="1" applyBorder="1" applyAlignment="1">
      <alignment horizontal="center" vertical="center"/>
    </xf>
    <xf numFmtId="4" fontId="1" fillId="0" borderId="155" xfId="0" applyNumberFormat="1" applyFont="1" applyBorder="1" applyAlignment="1">
      <alignment horizontal="center" vertical="center"/>
    </xf>
    <xf numFmtId="4" fontId="1" fillId="0" borderId="160" xfId="0" applyNumberFormat="1" applyFont="1" applyBorder="1" applyAlignment="1">
      <alignment horizontal="center" vertical="center"/>
    </xf>
    <xf numFmtId="4" fontId="1" fillId="0" borderId="147" xfId="0" applyNumberFormat="1" applyFont="1" applyBorder="1" applyAlignment="1">
      <alignment horizontal="center" vertical="center"/>
    </xf>
    <xf numFmtId="4" fontId="1" fillId="0" borderId="151" xfId="0" applyNumberFormat="1" applyFont="1" applyBorder="1" applyAlignment="1">
      <alignment horizontal="center" vertical="center"/>
    </xf>
    <xf numFmtId="4" fontId="1" fillId="0" borderId="178" xfId="0" applyNumberFormat="1" applyFont="1" applyBorder="1" applyAlignment="1">
      <alignment horizontal="center" vertical="center"/>
    </xf>
    <xf numFmtId="3" fontId="1" fillId="0" borderId="3" xfId="0" applyNumberFormat="1" applyFont="1" applyBorder="1"/>
    <xf numFmtId="0" fontId="1" fillId="0" borderId="2" xfId="0" applyFont="1" applyBorder="1" applyAlignment="1">
      <alignment vertical="center" wrapText="1"/>
    </xf>
    <xf numFmtId="3" fontId="1" fillId="0" borderId="15" xfId="0" applyNumberFormat="1" applyFont="1" applyBorder="1"/>
    <xf numFmtId="0" fontId="2" fillId="0" borderId="0" xfId="1" applyFill="1" applyBorder="1" applyAlignment="1">
      <alignment vertical="center" wrapText="1"/>
    </xf>
    <xf numFmtId="0" fontId="0" fillId="19" borderId="0" xfId="0" applyFill="1" applyAlignment="1">
      <alignment horizontal="center"/>
    </xf>
    <xf numFmtId="171" fontId="0" fillId="0" borderId="0" xfId="0" applyNumberFormat="1" applyAlignment="1">
      <alignment horizontal="center"/>
    </xf>
    <xf numFmtId="4" fontId="0" fillId="0" borderId="0" xfId="0" applyNumberFormat="1" applyAlignment="1">
      <alignment vertical="center" wrapText="1"/>
    </xf>
    <xf numFmtId="0" fontId="0" fillId="0" borderId="23" xfId="0" applyBorder="1" applyAlignment="1">
      <alignment vertical="center"/>
    </xf>
    <xf numFmtId="9" fontId="27" fillId="0" borderId="11" xfId="0" applyNumberFormat="1"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vertical="center" wrapText="1"/>
    </xf>
    <xf numFmtId="0" fontId="27" fillId="0" borderId="14" xfId="0" applyFont="1" applyBorder="1" applyAlignment="1">
      <alignment vertical="center" wrapText="1"/>
    </xf>
    <xf numFmtId="0" fontId="27" fillId="0" borderId="9" xfId="0" applyFont="1" applyBorder="1" applyAlignment="1">
      <alignment vertical="center" wrapText="1"/>
    </xf>
    <xf numFmtId="0" fontId="27" fillId="0" borderId="1" xfId="0" applyFont="1" applyBorder="1" applyAlignment="1">
      <alignment vertical="center" wrapText="1"/>
    </xf>
    <xf numFmtId="0" fontId="0" fillId="5" borderId="61" xfId="0" applyFill="1" applyBorder="1" applyAlignment="1">
      <alignment horizontal="center"/>
    </xf>
    <xf numFmtId="0" fontId="0" fillId="5" borderId="39" xfId="0" applyFill="1" applyBorder="1" applyAlignment="1">
      <alignment horizontal="center"/>
    </xf>
    <xf numFmtId="0" fontId="1" fillId="0" borderId="197" xfId="0" applyFont="1" applyBorder="1" applyAlignment="1">
      <alignment horizontal="center" vertical="center"/>
    </xf>
    <xf numFmtId="3" fontId="1" fillId="0" borderId="198" xfId="0" applyNumberFormat="1" applyFont="1" applyBorder="1" applyAlignment="1">
      <alignment horizontal="center"/>
    </xf>
    <xf numFmtId="3" fontId="1" fillId="0" borderId="189" xfId="0" applyNumberFormat="1" applyFont="1" applyBorder="1" applyAlignment="1">
      <alignment horizontal="center"/>
    </xf>
    <xf numFmtId="0" fontId="0" fillId="6" borderId="61" xfId="0" applyFill="1" applyBorder="1" applyAlignment="1">
      <alignment horizontal="center"/>
    </xf>
    <xf numFmtId="0" fontId="0" fillId="6" borderId="39" xfId="0" applyFill="1" applyBorder="1" applyAlignment="1">
      <alignment horizontal="center"/>
    </xf>
    <xf numFmtId="0" fontId="1" fillId="0" borderId="197" xfId="0" applyFont="1" applyBorder="1" applyAlignment="1">
      <alignment horizontal="center"/>
    </xf>
    <xf numFmtId="4" fontId="1" fillId="0" borderId="198" xfId="0" applyNumberFormat="1" applyFont="1" applyBorder="1" applyAlignment="1">
      <alignment horizontal="center"/>
    </xf>
    <xf numFmtId="4" fontId="1" fillId="0" borderId="191" xfId="0" applyNumberFormat="1" applyFont="1" applyBorder="1" applyAlignment="1">
      <alignment horizontal="center"/>
    </xf>
    <xf numFmtId="4" fontId="1" fillId="0" borderId="198" xfId="0" applyNumberFormat="1" applyFont="1" applyBorder="1" applyAlignment="1">
      <alignment horizontal="left"/>
    </xf>
    <xf numFmtId="4" fontId="1" fillId="0" borderId="189" xfId="0" applyNumberFormat="1" applyFont="1" applyBorder="1" applyAlignment="1">
      <alignment horizontal="left"/>
    </xf>
    <xf numFmtId="0" fontId="1" fillId="0" borderId="176" xfId="0" applyFont="1" applyBorder="1" applyAlignment="1">
      <alignment horizontal="center" vertical="center" wrapText="1"/>
    </xf>
    <xf numFmtId="4" fontId="1" fillId="0" borderId="198" xfId="0" applyNumberFormat="1" applyFont="1" applyBorder="1" applyAlignment="1">
      <alignment horizontal="center" vertical="center" wrapText="1"/>
    </xf>
    <xf numFmtId="4" fontId="0" fillId="0" borderId="199" xfId="0" applyNumberFormat="1" applyBorder="1" applyAlignment="1">
      <alignment horizontal="center" vertical="center" wrapText="1"/>
    </xf>
    <xf numFmtId="4" fontId="0" fillId="0" borderId="198" xfId="0" applyNumberFormat="1" applyBorder="1" applyAlignment="1">
      <alignment horizontal="left"/>
    </xf>
    <xf numFmtId="3" fontId="1" fillId="0" borderId="191" xfId="0" applyNumberFormat="1" applyFont="1" applyBorder="1" applyAlignment="1">
      <alignment vertical="center" wrapText="1"/>
    </xf>
    <xf numFmtId="3" fontId="0" fillId="0" borderId="198" xfId="0" applyNumberFormat="1" applyBorder="1" applyAlignment="1">
      <alignment vertical="center" wrapText="1"/>
    </xf>
    <xf numFmtId="3" fontId="1" fillId="0" borderId="200" xfId="0" applyNumberFormat="1" applyFont="1" applyBorder="1" applyAlignment="1">
      <alignment vertical="center" wrapText="1"/>
    </xf>
    <xf numFmtId="0" fontId="1" fillId="20" borderId="61" xfId="0" applyFont="1" applyFill="1" applyBorder="1" applyAlignment="1">
      <alignment horizontal="center"/>
    </xf>
    <xf numFmtId="0" fontId="1" fillId="20" borderId="56" xfId="0" applyFont="1" applyFill="1" applyBorder="1" applyAlignment="1">
      <alignment horizontal="center"/>
    </xf>
    <xf numFmtId="0" fontId="1" fillId="0" borderId="40" xfId="0" applyFont="1" applyBorder="1" applyAlignment="1">
      <alignment vertical="center" wrapText="1"/>
    </xf>
    <xf numFmtId="3" fontId="0" fillId="0" borderId="63" xfId="0" applyNumberFormat="1" applyBorder="1" applyAlignment="1">
      <alignment horizontal="center" vertical="center" wrapText="1"/>
    </xf>
    <xf numFmtId="3" fontId="0" fillId="0" borderId="42" xfId="0" applyNumberFormat="1" applyBorder="1" applyAlignment="1">
      <alignment horizontal="center" vertical="center" wrapText="1"/>
    </xf>
    <xf numFmtId="0" fontId="1" fillId="0" borderId="197" xfId="0" applyFont="1" applyBorder="1" applyAlignment="1">
      <alignment vertical="center" wrapText="1"/>
    </xf>
    <xf numFmtId="0" fontId="1" fillId="7" borderId="12" xfId="0" applyFont="1" applyFill="1" applyBorder="1" applyAlignment="1">
      <alignment horizontal="center" vertical="center"/>
    </xf>
    <xf numFmtId="0" fontId="1" fillId="7" borderId="11" xfId="0" applyFont="1" applyFill="1" applyBorder="1" applyAlignment="1">
      <alignment horizontal="center" vertical="center"/>
    </xf>
    <xf numFmtId="4" fontId="1" fillId="23" borderId="137" xfId="0" applyNumberFormat="1" applyFont="1" applyFill="1" applyBorder="1" applyAlignment="1">
      <alignment horizontal="center" vertical="center"/>
    </xf>
    <xf numFmtId="4" fontId="1" fillId="23" borderId="141" xfId="0" applyNumberFormat="1" applyFont="1" applyFill="1" applyBorder="1" applyAlignment="1">
      <alignment horizontal="center" vertical="center"/>
    </xf>
    <xf numFmtId="4" fontId="1" fillId="23" borderId="53" xfId="0" applyNumberFormat="1" applyFont="1" applyFill="1" applyBorder="1" applyAlignment="1">
      <alignment vertical="center"/>
    </xf>
    <xf numFmtId="4" fontId="1" fillId="23" borderId="143" xfId="0" applyNumberFormat="1" applyFont="1" applyFill="1" applyBorder="1" applyAlignment="1">
      <alignment vertical="center"/>
    </xf>
    <xf numFmtId="3" fontId="0" fillId="0" borderId="62" xfId="0" applyNumberFormat="1" applyBorder="1" applyAlignment="1">
      <alignment horizontal="center" vertical="center"/>
    </xf>
    <xf numFmtId="167" fontId="0" fillId="0" borderId="63" xfId="0" applyNumberFormat="1" applyBorder="1" applyAlignment="1">
      <alignment horizontal="center" vertical="center"/>
    </xf>
    <xf numFmtId="0" fontId="1" fillId="0" borderId="16" xfId="0" applyFont="1" applyBorder="1"/>
    <xf numFmtId="167" fontId="1" fillId="0" borderId="16" xfId="0" applyNumberFormat="1" applyFont="1" applyBorder="1" applyAlignment="1">
      <alignment horizontal="center"/>
    </xf>
    <xf numFmtId="0" fontId="0" fillId="0" borderId="16" xfId="0" applyBorder="1" applyAlignment="1">
      <alignment horizontal="left"/>
    </xf>
    <xf numFmtId="0" fontId="0" fillId="0" borderId="201" xfId="0" applyBorder="1"/>
    <xf numFmtId="0" fontId="0" fillId="0" borderId="203" xfId="0" applyBorder="1"/>
    <xf numFmtId="0" fontId="0" fillId="0" borderId="202" xfId="0" applyBorder="1"/>
    <xf numFmtId="0" fontId="1" fillId="5" borderId="12" xfId="0" applyFont="1" applyFill="1" applyBorder="1" applyAlignment="1">
      <alignment horizontal="center" vertical="center"/>
    </xf>
    <xf numFmtId="0" fontId="1" fillId="5" borderId="10" xfId="0" applyFont="1" applyFill="1" applyBorder="1" applyAlignment="1">
      <alignment horizontal="center" vertical="center"/>
    </xf>
    <xf numFmtId="0" fontId="46" fillId="5" borderId="67" xfId="0" applyFont="1" applyFill="1" applyBorder="1" applyAlignment="1">
      <alignment horizontal="center" vertical="center"/>
    </xf>
    <xf numFmtId="0" fontId="1" fillId="5" borderId="69" xfId="0" applyFont="1" applyFill="1" applyBorder="1" applyAlignment="1">
      <alignment horizontal="center" vertical="center"/>
    </xf>
    <xf numFmtId="0" fontId="1" fillId="5" borderId="59" xfId="0" applyFont="1" applyFill="1" applyBorder="1" applyAlignment="1">
      <alignment horizontal="center" vertical="center"/>
    </xf>
    <xf numFmtId="0" fontId="46" fillId="0" borderId="10" xfId="0" applyFont="1" applyBorder="1" applyAlignment="1">
      <alignment horizontal="center" vertical="center"/>
    </xf>
    <xf numFmtId="0" fontId="46" fillId="0" borderId="7" xfId="0" applyFont="1" applyBorder="1" applyAlignment="1">
      <alignment horizontal="center" vertical="center"/>
    </xf>
    <xf numFmtId="0" fontId="0" fillId="0" borderId="8" xfId="0" applyBorder="1" applyAlignment="1">
      <alignment vertical="center"/>
    </xf>
    <xf numFmtId="0" fontId="0" fillId="0" borderId="13" xfId="0" applyBorder="1" applyAlignment="1">
      <alignment horizontal="center"/>
    </xf>
    <xf numFmtId="4" fontId="27" fillId="0" borderId="13" xfId="0" applyNumberFormat="1" applyFont="1" applyBorder="1" applyAlignment="1">
      <alignment horizontal="center" vertical="center"/>
    </xf>
    <xf numFmtId="4" fontId="27" fillId="0" borderId="1" xfId="0" applyNumberFormat="1" applyFont="1" applyBorder="1" applyAlignment="1">
      <alignment horizontal="center" vertical="center"/>
    </xf>
    <xf numFmtId="4" fontId="1" fillId="6" borderId="15" xfId="0" applyNumberFormat="1" applyFont="1" applyFill="1" applyBorder="1" applyAlignment="1">
      <alignment horizontal="center" vertical="center" wrapText="1"/>
    </xf>
    <xf numFmtId="4" fontId="1" fillId="6" borderId="1" xfId="0" applyNumberFormat="1" applyFont="1" applyFill="1" applyBorder="1" applyAlignment="1">
      <alignment horizontal="center" vertical="center" wrapText="1"/>
    </xf>
    <xf numFmtId="0" fontId="46" fillId="6" borderId="1" xfId="0" applyFont="1" applyFill="1" applyBorder="1" applyAlignment="1">
      <alignment horizontal="center" vertical="center"/>
    </xf>
    <xf numFmtId="0" fontId="1" fillId="6" borderId="12" xfId="0" applyFont="1" applyFill="1" applyBorder="1" applyAlignment="1">
      <alignment vertical="center"/>
    </xf>
    <xf numFmtId="0" fontId="1" fillId="6" borderId="4" xfId="0" applyFont="1" applyFill="1" applyBorder="1" applyAlignment="1">
      <alignment vertical="center"/>
    </xf>
    <xf numFmtId="178" fontId="0" fillId="0" borderId="12" xfId="0" applyNumberFormat="1" applyBorder="1"/>
    <xf numFmtId="0" fontId="1" fillId="0" borderId="9" xfId="0" applyFont="1" applyBorder="1"/>
    <xf numFmtId="178" fontId="0" fillId="0" borderId="12" xfId="0" applyNumberFormat="1" applyBorder="1" applyAlignment="1">
      <alignment horizontal="center" vertical="center"/>
    </xf>
    <xf numFmtId="3" fontId="0" fillId="0" borderId="56" xfId="0" applyNumberFormat="1" applyBorder="1" applyAlignment="1">
      <alignment vertical="center" wrapText="1"/>
    </xf>
    <xf numFmtId="3" fontId="0" fillId="0" borderId="56" xfId="0" applyNumberFormat="1" applyBorder="1" applyAlignment="1">
      <alignment vertical="center"/>
    </xf>
    <xf numFmtId="3" fontId="0" fillId="0" borderId="59" xfId="0" applyNumberFormat="1" applyBorder="1" applyAlignment="1">
      <alignment vertical="center" wrapText="1"/>
    </xf>
    <xf numFmtId="3" fontId="0" fillId="0" borderId="59" xfId="0" applyNumberFormat="1" applyBorder="1" applyAlignment="1">
      <alignment vertical="center"/>
    </xf>
    <xf numFmtId="3" fontId="0" fillId="0" borderId="42" xfId="0" applyNumberFormat="1" applyBorder="1" applyAlignment="1">
      <alignment vertical="center" wrapText="1"/>
    </xf>
    <xf numFmtId="3" fontId="0" fillId="0" borderId="42" xfId="0" applyNumberFormat="1" applyBorder="1" applyAlignment="1">
      <alignment vertical="center"/>
    </xf>
    <xf numFmtId="167" fontId="0" fillId="0" borderId="0" xfId="0" applyNumberFormat="1" applyAlignment="1">
      <alignment vertical="center"/>
    </xf>
    <xf numFmtId="178" fontId="0" fillId="0" borderId="1" xfId="0" applyNumberFormat="1" applyBorder="1" applyAlignment="1">
      <alignment horizontal="center" vertical="center"/>
    </xf>
    <xf numFmtId="178" fontId="0" fillId="0" borderId="11" xfId="0" applyNumberFormat="1" applyBorder="1" applyAlignment="1">
      <alignment horizontal="center" vertical="center"/>
    </xf>
    <xf numFmtId="178" fontId="0" fillId="0" borderId="9" xfId="0" applyNumberFormat="1" applyBorder="1" applyAlignment="1">
      <alignment horizontal="center" vertical="center"/>
    </xf>
    <xf numFmtId="178" fontId="0" fillId="0" borderId="14" xfId="0" applyNumberFormat="1" applyBorder="1" applyAlignment="1">
      <alignment horizontal="center" vertical="center"/>
    </xf>
    <xf numFmtId="178" fontId="0" fillId="0" borderId="8" xfId="0" applyNumberFormat="1" applyBorder="1" applyAlignment="1">
      <alignment horizontal="center" vertical="center"/>
    </xf>
    <xf numFmtId="173" fontId="0" fillId="0" borderId="0" xfId="0" applyNumberFormat="1" applyAlignment="1">
      <alignment horizontal="center" vertical="center"/>
    </xf>
    <xf numFmtId="0" fontId="0" fillId="0" borderId="15" xfId="0" applyBorder="1" applyAlignment="1">
      <alignment horizontal="center"/>
    </xf>
    <xf numFmtId="1" fontId="0" fillId="0" borderId="13" xfId="0" applyNumberFormat="1" applyBorder="1" applyAlignment="1">
      <alignment horizontal="center" vertical="center"/>
    </xf>
    <xf numFmtId="0" fontId="1" fillId="6" borderId="1" xfId="0" applyFont="1" applyFill="1" applyBorder="1" applyAlignment="1">
      <alignment vertical="center"/>
    </xf>
    <xf numFmtId="1" fontId="0" fillId="0" borderId="6" xfId="0" applyNumberFormat="1" applyBorder="1" applyAlignment="1">
      <alignment horizontal="center" vertical="center"/>
    </xf>
    <xf numFmtId="1" fontId="0" fillId="0" borderId="14" xfId="0" applyNumberFormat="1" applyBorder="1" applyAlignment="1">
      <alignment horizontal="center" vertical="center"/>
    </xf>
    <xf numFmtId="1" fontId="0" fillId="0" borderId="9" xfId="0" applyNumberFormat="1" applyBorder="1" applyAlignment="1">
      <alignment horizontal="center" vertical="center"/>
    </xf>
    <xf numFmtId="1" fontId="0" fillId="0" borderId="1" xfId="0" applyNumberFormat="1" applyBorder="1" applyAlignment="1">
      <alignment horizontal="center" vertical="center"/>
    </xf>
    <xf numFmtId="1" fontId="0" fillId="0" borderId="12" xfId="0" applyNumberFormat="1" applyBorder="1" applyAlignment="1">
      <alignment horizontal="center" vertical="center"/>
    </xf>
    <xf numFmtId="0" fontId="0" fillId="0" borderId="10" xfId="0" applyBorder="1" applyAlignment="1">
      <alignment horizontal="center" vertical="center" wrapText="1"/>
    </xf>
    <xf numFmtId="4" fontId="0" fillId="0" borderId="151" xfId="0" applyNumberFormat="1" applyBorder="1" applyAlignment="1">
      <alignment horizontal="center" vertical="center"/>
    </xf>
    <xf numFmtId="4" fontId="0" fillId="0" borderId="157" xfId="0" applyNumberFormat="1" applyBorder="1" applyAlignment="1">
      <alignment horizontal="center" vertical="center"/>
    </xf>
    <xf numFmtId="4" fontId="1" fillId="23" borderId="1" xfId="0" applyNumberFormat="1" applyFont="1" applyFill="1" applyBorder="1" applyAlignment="1">
      <alignment horizontal="center" vertical="center"/>
    </xf>
    <xf numFmtId="4" fontId="1" fillId="23" borderId="164" xfId="0" applyNumberFormat="1" applyFont="1" applyFill="1" applyBorder="1" applyAlignment="1">
      <alignment horizontal="center" vertical="center"/>
    </xf>
    <xf numFmtId="4" fontId="1" fillId="23" borderId="163" xfId="0" applyNumberFormat="1" applyFont="1" applyFill="1" applyBorder="1" applyAlignment="1">
      <alignment horizontal="center" vertical="center"/>
    </xf>
    <xf numFmtId="0" fontId="0" fillId="0" borderId="4" xfId="0" applyBorder="1" applyAlignment="1">
      <alignment horizontal="center"/>
    </xf>
    <xf numFmtId="1" fontId="0" fillId="0" borderId="1" xfId="0" applyNumberFormat="1" applyBorder="1" applyAlignment="1">
      <alignment horizontal="center"/>
    </xf>
    <xf numFmtId="1" fontId="0" fillId="0" borderId="12" xfId="0" applyNumberFormat="1" applyBorder="1" applyAlignment="1">
      <alignment horizontal="center"/>
    </xf>
    <xf numFmtId="1" fontId="0" fillId="0" borderId="14" xfId="0" applyNumberFormat="1" applyBorder="1" applyAlignment="1">
      <alignment horizontal="center"/>
    </xf>
    <xf numFmtId="1" fontId="0" fillId="0" borderId="9" xfId="0" applyNumberFormat="1" applyBorder="1" applyAlignment="1">
      <alignment horizontal="center"/>
    </xf>
    <xf numFmtId="0" fontId="46" fillId="0" borderId="155" xfId="0" applyFont="1" applyBorder="1" applyAlignment="1">
      <alignment horizontal="center" vertical="center"/>
    </xf>
    <xf numFmtId="0" fontId="0" fillId="0" borderId="160" xfId="0" applyBorder="1"/>
    <xf numFmtId="0" fontId="1" fillId="0" borderId="166" xfId="0" applyFont="1" applyBorder="1" applyAlignment="1">
      <alignment horizontal="center" vertical="center"/>
    </xf>
    <xf numFmtId="0" fontId="46" fillId="0" borderId="156" xfId="0" applyFont="1" applyBorder="1" applyAlignment="1">
      <alignment horizontal="center" vertical="center"/>
    </xf>
    <xf numFmtId="178" fontId="0" fillId="0" borderId="163" xfId="0" applyNumberFormat="1" applyBorder="1" applyAlignment="1">
      <alignment horizontal="center"/>
    </xf>
    <xf numFmtId="178" fontId="0" fillId="0" borderId="188" xfId="0" applyNumberFormat="1" applyBorder="1" applyAlignment="1">
      <alignment horizontal="center"/>
    </xf>
    <xf numFmtId="173" fontId="0" fillId="0" borderId="164" xfId="0" applyNumberFormat="1" applyBorder="1"/>
    <xf numFmtId="178" fontId="0" fillId="0" borderId="164" xfId="0" applyNumberFormat="1" applyBorder="1"/>
    <xf numFmtId="0" fontId="0" fillId="0" borderId="147" xfId="0" applyBorder="1"/>
    <xf numFmtId="178" fontId="0" fillId="0" borderId="164" xfId="8" applyNumberFormat="1" applyFont="1" applyBorder="1" applyAlignment="1">
      <alignment horizontal="center" vertical="center"/>
    </xf>
    <xf numFmtId="178" fontId="0" fillId="23" borderId="1" xfId="0" applyNumberFormat="1" applyFill="1" applyBorder="1"/>
    <xf numFmtId="178" fontId="0" fillId="23" borderId="178" xfId="0" applyNumberFormat="1" applyFill="1" applyBorder="1"/>
    <xf numFmtId="178" fontId="0" fillId="23" borderId="12" xfId="0" applyNumberFormat="1" applyFill="1" applyBorder="1" applyAlignment="1">
      <alignment horizontal="left"/>
    </xf>
    <xf numFmtId="178" fontId="0" fillId="23" borderId="164" xfId="0" applyNumberFormat="1" applyFill="1" applyBorder="1" applyAlignment="1">
      <alignment horizontal="left"/>
    </xf>
    <xf numFmtId="4" fontId="0" fillId="0" borderId="208" xfId="0" applyNumberFormat="1" applyBorder="1" applyAlignment="1">
      <alignment horizontal="center"/>
    </xf>
    <xf numFmtId="4" fontId="0" fillId="0" borderId="212" xfId="0" applyNumberFormat="1" applyBorder="1" applyAlignment="1">
      <alignment horizontal="center" vertical="center"/>
    </xf>
    <xf numFmtId="4" fontId="1" fillId="23" borderId="212" xfId="0" applyNumberFormat="1" applyFont="1" applyFill="1" applyBorder="1" applyAlignment="1">
      <alignment horizontal="center" vertical="center"/>
    </xf>
    <xf numFmtId="4" fontId="0" fillId="13" borderId="213" xfId="0" applyNumberFormat="1" applyFill="1" applyBorder="1" applyAlignment="1">
      <alignment horizontal="center" vertical="center"/>
    </xf>
    <xf numFmtId="4" fontId="0" fillId="0" borderId="211" xfId="0" applyNumberFormat="1" applyBorder="1" applyAlignment="1">
      <alignment horizontal="center" vertical="center"/>
    </xf>
    <xf numFmtId="4" fontId="0" fillId="0" borderId="9" xfId="0" applyNumberFormat="1" applyBorder="1"/>
    <xf numFmtId="178" fontId="27" fillId="0" borderId="9" xfId="0" applyNumberFormat="1" applyFont="1" applyBorder="1" applyAlignment="1">
      <alignment horizontal="left"/>
    </xf>
    <xf numFmtId="178" fontId="27" fillId="0" borderId="12" xfId="0" applyNumberFormat="1" applyFont="1" applyBorder="1" applyAlignment="1">
      <alignment horizontal="left"/>
    </xf>
    <xf numFmtId="4" fontId="0" fillId="0" borderId="12" xfId="0" applyNumberFormat="1" applyBorder="1"/>
    <xf numFmtId="4" fontId="0" fillId="0" borderId="1" xfId="0" applyNumberFormat="1" applyBorder="1"/>
    <xf numFmtId="0" fontId="46" fillId="6" borderId="15" xfId="0" applyFont="1" applyFill="1" applyBorder="1" applyAlignment="1">
      <alignment horizontal="center" vertical="center"/>
    </xf>
    <xf numFmtId="0" fontId="46" fillId="6" borderId="6" xfId="0" applyFont="1" applyFill="1" applyBorder="1" applyAlignment="1">
      <alignment horizontal="center" vertical="center"/>
    </xf>
    <xf numFmtId="0" fontId="1" fillId="6" borderId="13" xfId="0" applyFont="1" applyFill="1" applyBorder="1" applyAlignment="1">
      <alignment vertical="center"/>
    </xf>
    <xf numFmtId="0" fontId="1" fillId="6" borderId="6" xfId="0" applyFont="1" applyFill="1" applyBorder="1" applyAlignment="1">
      <alignment vertical="center"/>
    </xf>
    <xf numFmtId="4" fontId="1" fillId="6" borderId="15" xfId="0" applyNumberFormat="1" applyFont="1" applyFill="1" applyBorder="1" applyAlignment="1">
      <alignment vertical="center"/>
    </xf>
    <xf numFmtId="167" fontId="0" fillId="0" borderId="0" xfId="0" applyNumberFormat="1" applyAlignment="1">
      <alignment horizontal="center"/>
    </xf>
    <xf numFmtId="0" fontId="1" fillId="0" borderId="59" xfId="0" applyFont="1" applyBorder="1"/>
    <xf numFmtId="171" fontId="0" fillId="0" borderId="41" xfId="9" applyNumberFormat="1" applyFont="1" applyBorder="1" applyAlignment="1">
      <alignment horizontal="center"/>
    </xf>
    <xf numFmtId="167" fontId="0" fillId="0" borderId="63" xfId="0" applyNumberFormat="1" applyBorder="1" applyAlignment="1">
      <alignment horizontal="left"/>
    </xf>
    <xf numFmtId="4" fontId="0" fillId="0" borderId="13" xfId="0" applyNumberFormat="1" applyBorder="1" applyAlignment="1">
      <alignment horizontal="center"/>
    </xf>
    <xf numFmtId="4" fontId="0" fillId="0" borderId="1" xfId="0" applyNumberFormat="1" applyBorder="1" applyAlignment="1">
      <alignment horizontal="center"/>
    </xf>
    <xf numFmtId="2" fontId="1" fillId="0" borderId="0" xfId="0" applyNumberFormat="1" applyFont="1" applyAlignment="1">
      <alignment horizontal="center"/>
    </xf>
    <xf numFmtId="0" fontId="0" fillId="0" borderId="171" xfId="0" applyBorder="1"/>
    <xf numFmtId="0" fontId="0" fillId="0" borderId="157" xfId="0" applyBorder="1"/>
    <xf numFmtId="2" fontId="0" fillId="0" borderId="53" xfId="0" applyNumberFormat="1" applyBorder="1" applyAlignment="1">
      <alignment horizontal="center" vertical="center"/>
    </xf>
    <xf numFmtId="2" fontId="0" fillId="0" borderId="59" xfId="0" applyNumberFormat="1" applyBorder="1" applyAlignment="1">
      <alignment horizontal="center" vertical="center"/>
    </xf>
    <xf numFmtId="2" fontId="0" fillId="0" borderId="62" xfId="0" applyNumberFormat="1" applyBorder="1" applyAlignment="1">
      <alignment horizontal="center"/>
    </xf>
    <xf numFmtId="2" fontId="0" fillId="0" borderId="56" xfId="0" applyNumberFormat="1" applyBorder="1" applyAlignment="1">
      <alignment horizontal="center"/>
    </xf>
    <xf numFmtId="2" fontId="0" fillId="0" borderId="142" xfId="0" applyNumberFormat="1" applyBorder="1" applyAlignment="1">
      <alignment horizontal="center"/>
    </xf>
    <xf numFmtId="2" fontId="0" fillId="0" borderId="184" xfId="0" applyNumberFormat="1" applyBorder="1" applyAlignment="1">
      <alignment horizontal="center"/>
    </xf>
    <xf numFmtId="4" fontId="0" fillId="0" borderId="178" xfId="0" applyNumberFormat="1" applyBorder="1" applyAlignment="1">
      <alignment horizontal="center"/>
    </xf>
    <xf numFmtId="167" fontId="0" fillId="0" borderId="16" xfId="0" applyNumberFormat="1" applyBorder="1" applyAlignment="1">
      <alignment horizontal="center"/>
    </xf>
    <xf numFmtId="167" fontId="1" fillId="0" borderId="6" xfId="0" applyNumberFormat="1" applyFont="1" applyBorder="1" applyAlignment="1">
      <alignment horizontal="center"/>
    </xf>
    <xf numFmtId="167" fontId="1" fillId="0" borderId="8" xfId="0" applyNumberFormat="1" applyFont="1" applyBorder="1" applyAlignment="1">
      <alignment horizontal="center"/>
    </xf>
    <xf numFmtId="167" fontId="1" fillId="0" borderId="9" xfId="0" applyNumberFormat="1" applyFont="1" applyBorder="1" applyAlignment="1">
      <alignment horizontal="center"/>
    </xf>
    <xf numFmtId="4" fontId="0" fillId="0" borderId="6" xfId="0" applyNumberFormat="1" applyBorder="1" applyAlignment="1">
      <alignment horizontal="center"/>
    </xf>
    <xf numFmtId="167" fontId="1" fillId="0" borderId="12" xfId="0" applyNumberFormat="1" applyFont="1" applyBorder="1" applyAlignment="1">
      <alignment horizontal="center"/>
    </xf>
    <xf numFmtId="167" fontId="1" fillId="0" borderId="1" xfId="0" applyNumberFormat="1" applyFont="1" applyBorder="1" applyAlignment="1">
      <alignment horizontal="center"/>
    </xf>
    <xf numFmtId="167" fontId="1" fillId="0" borderId="13" xfId="0" applyNumberFormat="1" applyFont="1" applyBorder="1" applyAlignment="1">
      <alignment horizontal="center"/>
    </xf>
    <xf numFmtId="167" fontId="1" fillId="0" borderId="14" xfId="0" applyNumberFormat="1" applyFont="1" applyBorder="1" applyAlignment="1">
      <alignment horizontal="center"/>
    </xf>
    <xf numFmtId="167" fontId="0" fillId="0" borderId="8" xfId="0" applyNumberFormat="1" applyBorder="1" applyAlignment="1">
      <alignment horizontal="center"/>
    </xf>
    <xf numFmtId="167" fontId="0" fillId="0" borderId="11" xfId="0" applyNumberFormat="1" applyBorder="1" applyAlignment="1">
      <alignment horizontal="center"/>
    </xf>
    <xf numFmtId="167" fontId="0" fillId="0" borderId="1" xfId="0" applyNumberFormat="1" applyBorder="1" applyAlignment="1">
      <alignment horizontal="center"/>
    </xf>
    <xf numFmtId="167" fontId="0" fillId="0" borderId="14" xfId="0" applyNumberFormat="1" applyBorder="1" applyAlignment="1">
      <alignment horizontal="center"/>
    </xf>
    <xf numFmtId="167" fontId="0" fillId="0" borderId="12" xfId="0" applyNumberFormat="1" applyBorder="1" applyAlignment="1">
      <alignment horizontal="center"/>
    </xf>
    <xf numFmtId="167" fontId="0" fillId="0" borderId="9" xfId="0" applyNumberFormat="1" applyBorder="1" applyAlignment="1">
      <alignment horizontal="center"/>
    </xf>
    <xf numFmtId="0" fontId="0" fillId="0" borderId="10" xfId="0" applyBorder="1" applyAlignment="1">
      <alignment horizontal="center"/>
    </xf>
    <xf numFmtId="167" fontId="1" fillId="6" borderId="1" xfId="0" applyNumberFormat="1" applyFont="1" applyFill="1" applyBorder="1" applyAlignment="1">
      <alignment horizontal="center"/>
    </xf>
    <xf numFmtId="167" fontId="1" fillId="6" borderId="12" xfId="0" applyNumberFormat="1" applyFont="1" applyFill="1" applyBorder="1" applyAlignment="1">
      <alignment horizontal="center"/>
    </xf>
    <xf numFmtId="167" fontId="1" fillId="6" borderId="15" xfId="0" applyNumberFormat="1" applyFont="1" applyFill="1" applyBorder="1" applyAlignment="1">
      <alignment horizontal="center"/>
    </xf>
    <xf numFmtId="167" fontId="1" fillId="6" borderId="6" xfId="0" applyNumberFormat="1" applyFont="1" applyFill="1" applyBorder="1" applyAlignment="1">
      <alignment horizontal="center"/>
    </xf>
    <xf numFmtId="0" fontId="0" fillId="0" borderId="7" xfId="0" applyBorder="1" applyAlignment="1">
      <alignment horizontal="center"/>
    </xf>
    <xf numFmtId="2" fontId="0" fillId="0" borderId="0" xfId="0" applyNumberFormat="1" applyAlignment="1">
      <alignment horizontal="center"/>
    </xf>
    <xf numFmtId="2" fontId="0" fillId="0" borderId="38" xfId="0" applyNumberFormat="1" applyBorder="1" applyAlignment="1">
      <alignment horizontal="center" vertical="center"/>
    </xf>
    <xf numFmtId="2" fontId="0" fillId="0" borderId="10" xfId="0" applyNumberFormat="1" applyBorder="1" applyAlignment="1">
      <alignment horizontal="center"/>
    </xf>
    <xf numFmtId="2" fontId="1" fillId="6" borderId="1" xfId="0" applyNumberFormat="1" applyFont="1" applyFill="1" applyBorder="1"/>
    <xf numFmtId="2" fontId="1" fillId="6" borderId="12" xfId="0" applyNumberFormat="1" applyFont="1" applyFill="1" applyBorder="1"/>
    <xf numFmtId="2" fontId="0" fillId="0" borderId="215" xfId="0" applyNumberFormat="1" applyBorder="1" applyAlignment="1">
      <alignment horizontal="center"/>
    </xf>
    <xf numFmtId="0" fontId="0" fillId="6" borderId="38" xfId="0" applyFill="1" applyBorder="1" applyAlignment="1">
      <alignment horizontal="center"/>
    </xf>
    <xf numFmtId="2" fontId="0" fillId="6" borderId="1" xfId="0" applyNumberFormat="1" applyFill="1" applyBorder="1" applyAlignment="1">
      <alignment horizontal="center"/>
    </xf>
    <xf numFmtId="2" fontId="0" fillId="6" borderId="151" xfId="0" applyNumberFormat="1" applyFill="1" applyBorder="1" applyAlignment="1">
      <alignment horizontal="center"/>
    </xf>
    <xf numFmtId="0" fontId="1" fillId="6" borderId="14" xfId="0" applyFont="1" applyFill="1" applyBorder="1" applyAlignment="1">
      <alignment horizontal="center"/>
    </xf>
    <xf numFmtId="0" fontId="1" fillId="6" borderId="9" xfId="0" applyFont="1" applyFill="1" applyBorder="1" applyAlignment="1">
      <alignment horizontal="center"/>
    </xf>
    <xf numFmtId="4" fontId="0" fillId="0" borderId="164" xfId="0" applyNumberFormat="1" applyBorder="1" applyAlignment="1">
      <alignment horizontal="center"/>
    </xf>
    <xf numFmtId="2" fontId="0" fillId="0" borderId="14" xfId="0" applyNumberFormat="1" applyBorder="1" applyAlignment="1">
      <alignment horizontal="center" vertical="center"/>
    </xf>
    <xf numFmtId="2" fontId="0" fillId="0" borderId="9" xfId="0" applyNumberFormat="1" applyBorder="1" applyAlignment="1">
      <alignment horizontal="center" vertical="center"/>
    </xf>
    <xf numFmtId="2" fontId="0" fillId="0" borderId="178" xfId="0" applyNumberFormat="1" applyBorder="1" applyAlignment="1">
      <alignment horizontal="center" vertical="center"/>
    </xf>
    <xf numFmtId="2" fontId="0" fillId="0" borderId="164" xfId="0" applyNumberFormat="1" applyBorder="1" applyAlignment="1">
      <alignment horizontal="center" vertical="center"/>
    </xf>
    <xf numFmtId="2" fontId="0" fillId="0" borderId="13" xfId="0" applyNumberFormat="1" applyBorder="1" applyAlignment="1">
      <alignment horizontal="center"/>
    </xf>
    <xf numFmtId="2" fontId="0" fillId="0" borderId="1" xfId="0" applyNumberFormat="1" applyBorder="1" applyAlignment="1">
      <alignment horizontal="center"/>
    </xf>
    <xf numFmtId="2" fontId="0" fillId="0" borderId="151" xfId="0" applyNumberFormat="1" applyBorder="1" applyAlignment="1">
      <alignment horizontal="center"/>
    </xf>
    <xf numFmtId="2" fontId="0" fillId="0" borderId="163" xfId="0" applyNumberFormat="1" applyBorder="1" applyAlignment="1">
      <alignment horizontal="center"/>
    </xf>
    <xf numFmtId="2" fontId="0" fillId="0" borderId="157" xfId="0" applyNumberFormat="1" applyBorder="1" applyAlignment="1">
      <alignment horizontal="center"/>
    </xf>
    <xf numFmtId="2" fontId="0" fillId="0" borderId="12" xfId="0" applyNumberFormat="1" applyBorder="1" applyAlignment="1">
      <alignment horizontal="center" vertical="center"/>
    </xf>
    <xf numFmtId="2" fontId="0" fillId="0" borderId="160" xfId="0" applyNumberFormat="1" applyBorder="1" applyAlignment="1">
      <alignment horizontal="center" vertical="center"/>
    </xf>
    <xf numFmtId="2" fontId="0" fillId="0" borderId="149" xfId="0" applyNumberFormat="1" applyBorder="1" applyAlignment="1">
      <alignment horizontal="center" vertical="center"/>
    </xf>
    <xf numFmtId="2" fontId="0" fillId="0" borderId="187" xfId="0" applyNumberFormat="1" applyBorder="1" applyAlignment="1">
      <alignment horizontal="center" vertical="center"/>
    </xf>
    <xf numFmtId="2" fontId="1" fillId="6" borderId="4" xfId="0" applyNumberFormat="1" applyFont="1" applyFill="1" applyBorder="1" applyAlignment="1">
      <alignment horizontal="center"/>
    </xf>
    <xf numFmtId="2" fontId="1" fillId="6" borderId="175" xfId="0" applyNumberFormat="1" applyFont="1" applyFill="1" applyBorder="1" applyAlignment="1">
      <alignment horizontal="center"/>
    </xf>
    <xf numFmtId="0" fontId="0" fillId="0" borderId="16" xfId="0" applyBorder="1" applyAlignment="1">
      <alignment horizontal="center"/>
    </xf>
    <xf numFmtId="0" fontId="0" fillId="0" borderId="156" xfId="0" applyBorder="1" applyAlignment="1">
      <alignment vertical="center" wrapText="1"/>
    </xf>
    <xf numFmtId="178" fontId="1" fillId="0" borderId="58" xfId="0" applyNumberFormat="1" applyFont="1" applyBorder="1" applyAlignment="1">
      <alignment horizontal="left" vertical="center"/>
    </xf>
    <xf numFmtId="183" fontId="1" fillId="0" borderId="58" xfId="8" applyNumberFormat="1" applyFont="1" applyBorder="1" applyAlignment="1">
      <alignment horizontal="center" vertical="center" wrapText="1"/>
    </xf>
    <xf numFmtId="183" fontId="1" fillId="0" borderId="0" xfId="8" applyNumberFormat="1" applyFont="1" applyAlignment="1">
      <alignment horizontal="center"/>
    </xf>
    <xf numFmtId="0" fontId="0" fillId="0" borderId="216" xfId="0" applyBorder="1"/>
    <xf numFmtId="4" fontId="0" fillId="13" borderId="53" xfId="0" applyNumberFormat="1" applyFill="1" applyBorder="1" applyAlignment="1">
      <alignment horizontal="center" vertical="center"/>
    </xf>
    <xf numFmtId="4" fontId="0" fillId="13" borderId="59" xfId="0" applyNumberFormat="1" applyFill="1" applyBorder="1" applyAlignment="1">
      <alignment horizontal="center" vertical="center"/>
    </xf>
    <xf numFmtId="0" fontId="1" fillId="0" borderId="53" xfId="0" applyFont="1" applyBorder="1" applyAlignment="1">
      <alignment horizontal="center" vertical="center" wrapText="1"/>
    </xf>
    <xf numFmtId="0" fontId="1" fillId="0" borderId="62" xfId="0" applyFont="1" applyBorder="1" applyAlignment="1">
      <alignment vertical="center" wrapText="1"/>
    </xf>
    <xf numFmtId="0" fontId="0" fillId="0" borderId="63" xfId="0" applyBorder="1"/>
    <xf numFmtId="0" fontId="1" fillId="0" borderId="53" xfId="0" applyFont="1" applyBorder="1" applyAlignment="1">
      <alignment vertical="center" wrapText="1"/>
    </xf>
    <xf numFmtId="0" fontId="0" fillId="0" borderId="56" xfId="0" applyBorder="1" applyAlignment="1">
      <alignment vertical="center"/>
    </xf>
    <xf numFmtId="0" fontId="0" fillId="0" borderId="42" xfId="0" applyBorder="1" applyAlignment="1">
      <alignment vertical="center"/>
    </xf>
    <xf numFmtId="0" fontId="0" fillId="0" borderId="59" xfId="0" applyBorder="1" applyAlignment="1">
      <alignment vertical="center"/>
    </xf>
    <xf numFmtId="0" fontId="0" fillId="0" borderId="62" xfId="0" applyBorder="1" applyAlignment="1">
      <alignment horizontal="center" vertical="center" wrapText="1"/>
    </xf>
    <xf numFmtId="0" fontId="0" fillId="0" borderId="62" xfId="0" applyBorder="1" applyAlignment="1">
      <alignment horizontal="center"/>
    </xf>
    <xf numFmtId="0" fontId="0" fillId="0" borderId="63" xfId="0" applyBorder="1" applyAlignment="1">
      <alignment horizontal="center" vertical="center" wrapText="1"/>
    </xf>
    <xf numFmtId="0" fontId="0" fillId="0" borderId="63" xfId="0" applyBorder="1" applyAlignment="1">
      <alignment horizontal="center"/>
    </xf>
    <xf numFmtId="9" fontId="0" fillId="0" borderId="63" xfId="0" applyNumberFormat="1" applyBorder="1" applyAlignment="1">
      <alignment horizontal="center"/>
    </xf>
    <xf numFmtId="0" fontId="1" fillId="20" borderId="53" xfId="0" applyFont="1" applyFill="1" applyBorder="1" applyAlignment="1">
      <alignment horizontal="center" vertical="center" wrapText="1"/>
    </xf>
    <xf numFmtId="0" fontId="0" fillId="20" borderId="53" xfId="0" applyFill="1" applyBorder="1"/>
    <xf numFmtId="0" fontId="0" fillId="20" borderId="59" xfId="0" applyFill="1" applyBorder="1"/>
    <xf numFmtId="0" fontId="0" fillId="0" borderId="56" xfId="0" applyBorder="1" applyAlignment="1">
      <alignment horizontal="center" vertical="center"/>
    </xf>
    <xf numFmtId="0" fontId="17" fillId="13" borderId="10" xfId="2" applyFont="1" applyFill="1" applyBorder="1"/>
    <xf numFmtId="0" fontId="1" fillId="20" borderId="59" xfId="0" applyFont="1" applyFill="1" applyBorder="1"/>
    <xf numFmtId="9" fontId="0" fillId="0" borderId="53" xfId="9" applyFont="1" applyBorder="1" applyAlignment="1">
      <alignment horizontal="center" vertical="center" wrapText="1"/>
    </xf>
    <xf numFmtId="9" fontId="0" fillId="0" borderId="62" xfId="9" applyFont="1" applyBorder="1" applyAlignment="1">
      <alignment horizontal="center" vertical="center" wrapText="1"/>
    </xf>
    <xf numFmtId="0" fontId="0" fillId="0" borderId="63" xfId="0" applyBorder="1" applyAlignment="1">
      <alignment vertical="center"/>
    </xf>
    <xf numFmtId="0" fontId="1" fillId="0" borderId="63" xfId="0" applyFont="1" applyBorder="1" applyAlignment="1">
      <alignment vertical="center" wrapText="1"/>
    </xf>
    <xf numFmtId="0" fontId="57" fillId="0" borderId="57" xfId="0" applyFont="1" applyBorder="1" applyAlignment="1">
      <alignment horizontal="right" vertical="center"/>
    </xf>
    <xf numFmtId="0" fontId="1" fillId="0" borderId="0" xfId="0" applyFont="1" applyAlignment="1">
      <alignment wrapText="1"/>
    </xf>
    <xf numFmtId="0" fontId="32" fillId="6" borderId="0" xfId="0" applyFont="1" applyFill="1"/>
    <xf numFmtId="0" fontId="32" fillId="7" borderId="0" xfId="0" applyFont="1" applyFill="1"/>
    <xf numFmtId="0" fontId="34" fillId="0" borderId="0" xfId="0" applyFont="1" applyAlignment="1">
      <alignment horizontal="center"/>
    </xf>
    <xf numFmtId="0" fontId="32" fillId="0" borderId="0" xfId="0" applyFont="1" applyAlignment="1">
      <alignment horizontal="center" vertical="center"/>
    </xf>
    <xf numFmtId="0" fontId="32" fillId="0" borderId="23" xfId="0" applyFont="1" applyBorder="1"/>
    <xf numFmtId="167" fontId="32" fillId="0" borderId="23" xfId="0" applyNumberFormat="1" applyFont="1" applyBorder="1"/>
    <xf numFmtId="9" fontId="32" fillId="0" borderId="21" xfId="9" applyFont="1" applyBorder="1" applyAlignment="1">
      <alignment horizontal="center"/>
    </xf>
    <xf numFmtId="0" fontId="32" fillId="0" borderId="16" xfId="0" applyFont="1" applyBorder="1" applyAlignment="1">
      <alignment horizontal="center"/>
    </xf>
    <xf numFmtId="0" fontId="32" fillId="0" borderId="25" xfId="0" applyFont="1" applyBorder="1"/>
    <xf numFmtId="0" fontId="34" fillId="0" borderId="5" xfId="0" applyFont="1" applyBorder="1" applyAlignment="1">
      <alignment vertical="center"/>
    </xf>
    <xf numFmtId="0" fontId="32" fillId="0" borderId="5" xfId="0" applyFont="1" applyBorder="1" applyAlignment="1">
      <alignment vertical="center"/>
    </xf>
    <xf numFmtId="0" fontId="69" fillId="0" borderId="0" xfId="0" applyFont="1"/>
    <xf numFmtId="0" fontId="70" fillId="0" borderId="0" xfId="0" applyFont="1"/>
    <xf numFmtId="0" fontId="70" fillId="0" borderId="6" xfId="0" applyFont="1" applyBorder="1"/>
    <xf numFmtId="0" fontId="71" fillId="0" borderId="0" xfId="0" applyFont="1" applyAlignment="1">
      <alignment vertical="center"/>
    </xf>
    <xf numFmtId="0" fontId="71" fillId="0" borderId="0" xfId="0" applyFont="1" applyAlignment="1">
      <alignment horizontal="center" vertical="center"/>
    </xf>
    <xf numFmtId="0" fontId="69" fillId="0" borderId="6" xfId="0" applyFont="1" applyBorder="1"/>
    <xf numFmtId="0" fontId="68" fillId="0" borderId="7" xfId="1" applyFont="1" applyFill="1" applyBorder="1" applyAlignment="1">
      <alignment vertical="center"/>
    </xf>
    <xf numFmtId="0" fontId="69" fillId="0" borderId="8" xfId="0" applyFont="1" applyBorder="1" applyAlignment="1">
      <alignment vertical="center"/>
    </xf>
    <xf numFmtId="0" fontId="69" fillId="0" borderId="9" xfId="0" applyFont="1" applyBorder="1" applyAlignment="1">
      <alignment vertical="center"/>
    </xf>
    <xf numFmtId="0" fontId="34" fillId="9" borderId="15" xfId="0" applyFont="1" applyFill="1" applyBorder="1" applyAlignment="1">
      <alignment horizontal="center" vertical="center"/>
    </xf>
    <xf numFmtId="0" fontId="34" fillId="9" borderId="4" xfId="0" applyFont="1" applyFill="1" applyBorder="1" applyAlignment="1">
      <alignment horizontal="center" vertical="center"/>
    </xf>
    <xf numFmtId="0" fontId="34" fillId="9" borderId="10" xfId="0" applyFont="1" applyFill="1" applyBorder="1" applyAlignment="1">
      <alignment vertical="center"/>
    </xf>
    <xf numFmtId="0" fontId="34" fillId="9" borderId="11" xfId="0" applyFont="1" applyFill="1" applyBorder="1" applyAlignment="1">
      <alignment vertical="center"/>
    </xf>
    <xf numFmtId="0" fontId="34" fillId="9" borderId="12" xfId="0" applyFont="1" applyFill="1" applyBorder="1" applyAlignment="1">
      <alignment vertical="center"/>
    </xf>
    <xf numFmtId="0" fontId="34" fillId="0" borderId="3" xfId="0" applyFont="1" applyBorder="1" applyAlignment="1">
      <alignment horizontal="left"/>
    </xf>
    <xf numFmtId="0" fontId="32" fillId="6" borderId="0" xfId="0" applyFont="1" applyFill="1" applyAlignment="1">
      <alignment horizontal="left"/>
    </xf>
    <xf numFmtId="0" fontId="32" fillId="7" borderId="0" xfId="0" applyFont="1" applyFill="1" applyAlignment="1">
      <alignment horizontal="left"/>
    </xf>
    <xf numFmtId="0" fontId="68" fillId="0" borderId="0" xfId="1" applyFont="1" applyAlignment="1">
      <alignment vertical="center"/>
    </xf>
    <xf numFmtId="0" fontId="32" fillId="0" borderId="0" xfId="0" applyFont="1" applyAlignment="1">
      <alignment horizontal="left" vertical="center" wrapText="1"/>
    </xf>
    <xf numFmtId="2" fontId="0" fillId="0" borderId="56" xfId="0" applyNumberFormat="1" applyBorder="1" applyAlignment="1">
      <alignment horizontal="center" vertical="center"/>
    </xf>
    <xf numFmtId="4" fontId="1" fillId="0" borderId="56" xfId="0" applyNumberFormat="1" applyFont="1" applyBorder="1" applyAlignment="1">
      <alignment horizontal="center" vertical="center"/>
    </xf>
    <xf numFmtId="0" fontId="0" fillId="0" borderId="40" xfId="0" applyBorder="1" applyAlignment="1">
      <alignment vertical="center" wrapText="1"/>
    </xf>
    <xf numFmtId="0" fontId="0" fillId="0" borderId="42" xfId="0" applyBorder="1" applyAlignment="1">
      <alignment horizontal="center"/>
    </xf>
    <xf numFmtId="0" fontId="1" fillId="0" borderId="61" xfId="0" applyFont="1" applyBorder="1" applyAlignment="1">
      <alignment horizontal="center" vertical="center" wrapText="1"/>
    </xf>
    <xf numFmtId="0" fontId="1" fillId="0" borderId="63" xfId="0" applyFont="1" applyBorder="1" applyAlignment="1">
      <alignment horizontal="center" vertical="center" wrapText="1"/>
    </xf>
    <xf numFmtId="4" fontId="0" fillId="0" borderId="62" xfId="0" applyNumberFormat="1" applyBorder="1" applyAlignment="1">
      <alignment horizontal="center" vertical="center" wrapText="1"/>
    </xf>
    <xf numFmtId="2" fontId="0" fillId="0" borderId="62" xfId="0" applyNumberFormat="1" applyBorder="1" applyAlignment="1">
      <alignment horizontal="center" vertical="center" wrapText="1"/>
    </xf>
    <xf numFmtId="4" fontId="1" fillId="0" borderId="62" xfId="0" applyNumberFormat="1" applyFont="1" applyBorder="1" applyAlignment="1">
      <alignment horizontal="center" vertical="center" wrapText="1"/>
    </xf>
    <xf numFmtId="0" fontId="1" fillId="0" borderId="59" xfId="0" applyFont="1" applyBorder="1" applyAlignment="1">
      <alignment horizontal="center" vertical="center" wrapText="1"/>
    </xf>
    <xf numFmtId="0" fontId="0" fillId="0" borderId="37" xfId="0" applyBorder="1" applyAlignment="1">
      <alignment wrapText="1"/>
    </xf>
    <xf numFmtId="0" fontId="0" fillId="0" borderId="40" xfId="0" applyBorder="1" applyAlignment="1">
      <alignment wrapText="1"/>
    </xf>
    <xf numFmtId="3" fontId="0" fillId="0" borderId="42" xfId="0" applyNumberFormat="1" applyBorder="1" applyAlignment="1">
      <alignment horizontal="left" vertical="center"/>
    </xf>
    <xf numFmtId="164" fontId="0" fillId="0" borderId="63" xfId="0" applyNumberFormat="1" applyBorder="1" applyAlignment="1">
      <alignment horizontal="left" vertical="center"/>
    </xf>
    <xf numFmtId="10" fontId="1" fillId="0" borderId="61" xfId="0" applyNumberFormat="1" applyFont="1" applyBorder="1" applyAlignment="1">
      <alignment horizontal="center" vertical="center"/>
    </xf>
    <xf numFmtId="0" fontId="1" fillId="0" borderId="39" xfId="0" applyFont="1" applyBorder="1" applyAlignment="1">
      <alignment horizontal="center" vertical="center" wrapText="1"/>
    </xf>
    <xf numFmtId="0" fontId="1" fillId="0" borderId="56" xfId="0" applyFont="1" applyBorder="1" applyAlignment="1">
      <alignment horizontal="center" vertical="center" wrapText="1"/>
    </xf>
    <xf numFmtId="0" fontId="0" fillId="0" borderId="57" xfId="0" applyBorder="1" applyAlignment="1">
      <alignment vertical="center" wrapText="1"/>
    </xf>
    <xf numFmtId="167" fontId="0" fillId="0" borderId="56" xfId="0" applyNumberFormat="1" applyBorder="1" applyAlignment="1">
      <alignment vertical="center"/>
    </xf>
    <xf numFmtId="4" fontId="0" fillId="0" borderId="41" xfId="0" applyNumberFormat="1" applyBorder="1" applyAlignment="1">
      <alignment horizontal="center" vertical="center" wrapText="1"/>
    </xf>
    <xf numFmtId="167" fontId="0" fillId="0" borderId="42" xfId="0" applyNumberFormat="1" applyBorder="1" applyAlignment="1">
      <alignment vertical="center"/>
    </xf>
    <xf numFmtId="4" fontId="0" fillId="0" borderId="58" xfId="0" applyNumberFormat="1" applyBorder="1" applyAlignment="1">
      <alignment horizontal="center" vertical="center" wrapText="1"/>
    </xf>
    <xf numFmtId="167" fontId="0" fillId="0" borderId="59" xfId="0" applyNumberFormat="1" applyBorder="1" applyAlignment="1">
      <alignment vertical="center"/>
    </xf>
    <xf numFmtId="4" fontId="0" fillId="0" borderId="62" xfId="0" applyNumberFormat="1" applyBorder="1" applyAlignment="1">
      <alignment horizontal="center" vertical="center"/>
    </xf>
    <xf numFmtId="4" fontId="0" fillId="0" borderId="53" xfId="0" applyNumberFormat="1" applyBorder="1" applyAlignment="1">
      <alignment horizontal="center" vertical="center"/>
    </xf>
    <xf numFmtId="4" fontId="0" fillId="0" borderId="63" xfId="0" applyNumberFormat="1" applyBorder="1" applyAlignment="1">
      <alignment horizontal="center" vertical="center"/>
    </xf>
    <xf numFmtId="167" fontId="0" fillId="0" borderId="53" xfId="0" applyNumberFormat="1" applyBorder="1" applyAlignment="1">
      <alignment vertical="center"/>
    </xf>
    <xf numFmtId="167" fontId="0" fillId="0" borderId="63" xfId="0" applyNumberFormat="1" applyBorder="1" applyAlignment="1">
      <alignment vertical="center"/>
    </xf>
    <xf numFmtId="0" fontId="0" fillId="0" borderId="62" xfId="0" applyBorder="1" applyAlignment="1">
      <alignment vertical="center"/>
    </xf>
    <xf numFmtId="0" fontId="0" fillId="0" borderId="53" xfId="0" applyBorder="1" applyAlignment="1">
      <alignment vertical="center"/>
    </xf>
    <xf numFmtId="0" fontId="1" fillId="6" borderId="53" xfId="0" applyFont="1" applyFill="1" applyBorder="1" applyAlignment="1">
      <alignment horizontal="center" vertical="center" wrapText="1"/>
    </xf>
    <xf numFmtId="0" fontId="1" fillId="6" borderId="58" xfId="0" applyFont="1" applyFill="1" applyBorder="1" applyAlignment="1">
      <alignment horizontal="center" vertical="center" wrapText="1"/>
    </xf>
    <xf numFmtId="3" fontId="0" fillId="0" borderId="0" xfId="0" applyNumberFormat="1" applyAlignment="1">
      <alignment horizontal="left" vertical="center"/>
    </xf>
    <xf numFmtId="0" fontId="0" fillId="0" borderId="62" xfId="0" applyBorder="1"/>
    <xf numFmtId="0" fontId="0" fillId="0" borderId="63" xfId="0" applyBorder="1" applyAlignment="1">
      <alignment wrapText="1"/>
    </xf>
    <xf numFmtId="0" fontId="1" fillId="20" borderId="37" xfId="0" applyFont="1" applyFill="1" applyBorder="1"/>
    <xf numFmtId="0" fontId="1" fillId="20" borderId="39" xfId="0" applyFont="1" applyFill="1" applyBorder="1"/>
    <xf numFmtId="0" fontId="1" fillId="20" borderId="61" xfId="0" applyFont="1" applyFill="1" applyBorder="1"/>
    <xf numFmtId="0" fontId="0" fillId="0" borderId="61" xfId="0" applyBorder="1" applyAlignment="1">
      <alignment horizontal="center"/>
    </xf>
    <xf numFmtId="0" fontId="0" fillId="0" borderId="56" xfId="0" applyBorder="1" applyAlignment="1">
      <alignment horizontal="center"/>
    </xf>
    <xf numFmtId="2" fontId="0" fillId="0" borderId="53" xfId="0" applyNumberFormat="1" applyBorder="1" applyAlignment="1">
      <alignment horizontal="center"/>
    </xf>
    <xf numFmtId="2" fontId="0" fillId="0" borderId="59" xfId="0" applyNumberFormat="1" applyBorder="1" applyAlignment="1">
      <alignment horizontal="center"/>
    </xf>
    <xf numFmtId="2" fontId="0" fillId="0" borderId="63" xfId="0" applyNumberFormat="1" applyBorder="1" applyAlignment="1">
      <alignment horizontal="center" vertical="center"/>
    </xf>
    <xf numFmtId="2" fontId="0" fillId="0" borderId="42" xfId="0" applyNumberFormat="1" applyBorder="1" applyAlignment="1">
      <alignment horizontal="center" vertical="center"/>
    </xf>
    <xf numFmtId="178" fontId="0" fillId="0" borderId="42" xfId="0" applyNumberFormat="1" applyBorder="1" applyAlignment="1">
      <alignment horizontal="left" vertical="center"/>
    </xf>
    <xf numFmtId="164" fontId="11" fillId="0" borderId="61" xfId="8" applyNumberFormat="1" applyFont="1" applyBorder="1" applyAlignment="1">
      <alignment horizontal="left" vertical="center"/>
    </xf>
    <xf numFmtId="2" fontId="0" fillId="0" borderId="0" xfId="0" applyNumberFormat="1"/>
    <xf numFmtId="0" fontId="1" fillId="20" borderId="53" xfId="0" applyFont="1" applyFill="1" applyBorder="1" applyAlignment="1">
      <alignment horizontal="center"/>
    </xf>
    <xf numFmtId="0" fontId="1" fillId="20" borderId="58" xfId="0" applyFont="1" applyFill="1" applyBorder="1" applyAlignment="1">
      <alignment horizontal="center"/>
    </xf>
    <xf numFmtId="0" fontId="1" fillId="20" borderId="59" xfId="0" applyFont="1" applyFill="1" applyBorder="1" applyAlignment="1">
      <alignment horizontal="center"/>
    </xf>
    <xf numFmtId="2" fontId="0" fillId="0" borderId="58" xfId="0" applyNumberFormat="1" applyBorder="1" applyAlignment="1">
      <alignment horizontal="center"/>
    </xf>
    <xf numFmtId="2" fontId="0" fillId="0" borderId="63" xfId="0" applyNumberFormat="1" applyBorder="1" applyAlignment="1">
      <alignment horizontal="center"/>
    </xf>
    <xf numFmtId="2" fontId="0" fillId="0" borderId="41" xfId="0" applyNumberFormat="1" applyBorder="1" applyAlignment="1">
      <alignment horizontal="center"/>
    </xf>
    <xf numFmtId="2" fontId="0" fillId="0" borderId="42" xfId="0" applyNumberFormat="1" applyBorder="1" applyAlignment="1">
      <alignment horizontal="center"/>
    </xf>
    <xf numFmtId="1" fontId="0" fillId="0" borderId="0" xfId="0" applyNumberFormat="1" applyAlignment="1">
      <alignment horizontal="center"/>
    </xf>
    <xf numFmtId="1" fontId="0" fillId="0" borderId="56" xfId="0" applyNumberFormat="1" applyBorder="1" applyAlignment="1">
      <alignment horizontal="center"/>
    </xf>
    <xf numFmtId="1" fontId="0" fillId="0" borderId="42" xfId="0" applyNumberFormat="1" applyBorder="1" applyAlignment="1">
      <alignment horizontal="center"/>
    </xf>
    <xf numFmtId="1" fontId="0" fillId="0" borderId="56" xfId="0" applyNumberFormat="1" applyBorder="1" applyAlignment="1">
      <alignment horizontal="center" vertical="center"/>
    </xf>
    <xf numFmtId="1" fontId="0" fillId="0" borderId="42" xfId="0" applyNumberFormat="1" applyBorder="1" applyAlignment="1">
      <alignment horizontal="center" vertical="center"/>
    </xf>
    <xf numFmtId="1" fontId="0" fillId="0" borderId="59" xfId="0" applyNumberFormat="1" applyBorder="1" applyAlignment="1">
      <alignment horizontal="center" vertical="center"/>
    </xf>
    <xf numFmtId="1" fontId="0" fillId="0" borderId="59" xfId="0" applyNumberFormat="1" applyBorder="1" applyAlignment="1">
      <alignment horizontal="center"/>
    </xf>
    <xf numFmtId="0" fontId="1" fillId="20" borderId="39" xfId="0" applyFont="1" applyFill="1" applyBorder="1" applyAlignment="1">
      <alignment horizontal="center"/>
    </xf>
    <xf numFmtId="1" fontId="0" fillId="0" borderId="53" xfId="0" applyNumberFormat="1" applyBorder="1" applyAlignment="1">
      <alignment horizontal="center" vertical="center"/>
    </xf>
    <xf numFmtId="1" fontId="0" fillId="0" borderId="62" xfId="0" applyNumberFormat="1" applyBorder="1" applyAlignment="1">
      <alignment horizontal="center" vertical="center"/>
    </xf>
    <xf numFmtId="1" fontId="0" fillId="0" borderId="63" xfId="0" applyNumberFormat="1" applyBorder="1" applyAlignment="1">
      <alignment horizontal="center" vertical="center"/>
    </xf>
    <xf numFmtId="1" fontId="0" fillId="0" borderId="53" xfId="0" applyNumberFormat="1" applyBorder="1" applyAlignment="1">
      <alignment horizontal="center"/>
    </xf>
    <xf numFmtId="1" fontId="0" fillId="0" borderId="62" xfId="0" applyNumberFormat="1" applyBorder="1" applyAlignment="1">
      <alignment horizontal="center"/>
    </xf>
    <xf numFmtId="0" fontId="1" fillId="0" borderId="56" xfId="0" applyFont="1" applyBorder="1"/>
    <xf numFmtId="0" fontId="1" fillId="20" borderId="56" xfId="0" applyFont="1" applyFill="1" applyBorder="1"/>
    <xf numFmtId="0" fontId="1" fillId="0" borderId="42" xfId="0" applyFont="1" applyBorder="1" applyAlignment="1">
      <alignment horizontal="center"/>
    </xf>
    <xf numFmtId="178" fontId="0" fillId="0" borderId="53" xfId="0" applyNumberFormat="1" applyBorder="1"/>
    <xf numFmtId="178" fontId="0" fillId="0" borderId="61" xfId="0" applyNumberFormat="1" applyBorder="1"/>
    <xf numFmtId="0" fontId="1" fillId="20" borderId="42" xfId="0" applyFont="1" applyFill="1" applyBorder="1" applyAlignment="1">
      <alignment horizontal="center"/>
    </xf>
    <xf numFmtId="0" fontId="1" fillId="20" borderId="63" xfId="0" applyFont="1" applyFill="1" applyBorder="1" applyAlignment="1">
      <alignment horizontal="center" vertical="center" wrapText="1"/>
    </xf>
    <xf numFmtId="0" fontId="1" fillId="20" borderId="42" xfId="0" applyFont="1" applyFill="1" applyBorder="1" applyAlignment="1">
      <alignment horizontal="center" vertical="center"/>
    </xf>
    <xf numFmtId="2" fontId="1" fillId="0" borderId="53" xfId="0" applyNumberFormat="1" applyFont="1" applyBorder="1" applyAlignment="1">
      <alignment horizontal="center"/>
    </xf>
    <xf numFmtId="2" fontId="1" fillId="0" borderId="42" xfId="0" applyNumberFormat="1" applyFont="1" applyBorder="1" applyAlignment="1">
      <alignment horizontal="center" vertical="center"/>
    </xf>
    <xf numFmtId="10" fontId="1" fillId="0" borderId="39" xfId="0" applyNumberFormat="1" applyFont="1" applyBorder="1" applyAlignment="1">
      <alignment horizontal="center" vertical="center"/>
    </xf>
    <xf numFmtId="9" fontId="0" fillId="0" borderId="53" xfId="0" applyNumberFormat="1" applyBorder="1" applyAlignment="1">
      <alignment horizontal="center" vertical="center"/>
    </xf>
    <xf numFmtId="0" fontId="1" fillId="0" borderId="38" xfId="0" applyFont="1" applyBorder="1" applyAlignment="1">
      <alignment horizontal="center"/>
    </xf>
    <xf numFmtId="1" fontId="0" fillId="0" borderId="38" xfId="0" applyNumberFormat="1" applyBorder="1" applyAlignment="1">
      <alignment horizontal="center"/>
    </xf>
    <xf numFmtId="0" fontId="1" fillId="0" borderId="53" xfId="0" applyFont="1" applyBorder="1" applyAlignment="1">
      <alignment horizontal="center" vertical="center"/>
    </xf>
    <xf numFmtId="0" fontId="1" fillId="0" borderId="59" xfId="0" applyFont="1" applyBorder="1" applyAlignment="1">
      <alignment horizontal="center" vertical="center"/>
    </xf>
    <xf numFmtId="0" fontId="1" fillId="0" borderId="63" xfId="0" applyFont="1" applyBorder="1"/>
    <xf numFmtId="1" fontId="1" fillId="0" borderId="42" xfId="0" applyNumberFormat="1" applyFont="1" applyBorder="1" applyAlignment="1">
      <alignment horizontal="center"/>
    </xf>
    <xf numFmtId="1" fontId="1" fillId="0" borderId="59" xfId="0" applyNumberFormat="1" applyFont="1" applyBorder="1" applyAlignment="1">
      <alignment horizontal="center"/>
    </xf>
    <xf numFmtId="164" fontId="1" fillId="0" borderId="53" xfId="0" applyNumberFormat="1" applyFont="1" applyBorder="1" applyAlignment="1">
      <alignment horizontal="left" vertical="center"/>
    </xf>
    <xf numFmtId="178" fontId="1" fillId="0" borderId="59" xfId="0" applyNumberFormat="1" applyFont="1" applyBorder="1" applyAlignment="1">
      <alignment horizontal="left" vertical="center"/>
    </xf>
    <xf numFmtId="178" fontId="0" fillId="0" borderId="39" xfId="0" applyNumberFormat="1" applyBorder="1" applyAlignment="1">
      <alignment horizontal="left" vertical="center"/>
    </xf>
    <xf numFmtId="171" fontId="1" fillId="0" borderId="59" xfId="9" applyNumberFormat="1" applyFont="1" applyBorder="1" applyAlignment="1">
      <alignment horizontal="center" vertical="center" wrapText="1"/>
    </xf>
    <xf numFmtId="178" fontId="0" fillId="0" borderId="53" xfId="0" applyNumberFormat="1" applyBorder="1" applyAlignment="1">
      <alignment horizontal="center"/>
    </xf>
    <xf numFmtId="178" fontId="1" fillId="23" borderId="53" xfId="0" applyNumberFormat="1" applyFont="1" applyFill="1" applyBorder="1" applyAlignment="1">
      <alignment horizontal="center"/>
    </xf>
    <xf numFmtId="185" fontId="1" fillId="23" borderId="53" xfId="0" applyNumberFormat="1" applyFont="1" applyFill="1" applyBorder="1" applyAlignment="1">
      <alignment horizontal="center"/>
    </xf>
    <xf numFmtId="178" fontId="1" fillId="23" borderId="62" xfId="0" applyNumberFormat="1" applyFont="1" applyFill="1" applyBorder="1"/>
    <xf numFmtId="178" fontId="1" fillId="23" borderId="53" xfId="0" applyNumberFormat="1" applyFont="1" applyFill="1" applyBorder="1"/>
    <xf numFmtId="178" fontId="0" fillId="0" borderId="62" xfId="0" applyNumberFormat="1" applyBorder="1" applyAlignment="1">
      <alignment horizontal="center"/>
    </xf>
    <xf numFmtId="178" fontId="0" fillId="0" borderId="56" xfId="0" applyNumberFormat="1" applyBorder="1" applyAlignment="1">
      <alignment horizontal="center"/>
    </xf>
    <xf numFmtId="178" fontId="0" fillId="0" borderId="59" xfId="0" applyNumberFormat="1" applyBorder="1" applyAlignment="1">
      <alignment horizontal="center"/>
    </xf>
    <xf numFmtId="178" fontId="0" fillId="0" borderId="63" xfId="0" applyNumberFormat="1" applyBorder="1" applyAlignment="1">
      <alignment horizontal="center"/>
    </xf>
    <xf numFmtId="178" fontId="0" fillId="0" borderId="42" xfId="0" applyNumberFormat="1" applyBorder="1" applyAlignment="1">
      <alignment horizontal="center"/>
    </xf>
    <xf numFmtId="178" fontId="0" fillId="0" borderId="53" xfId="0" applyNumberFormat="1" applyBorder="1" applyAlignment="1">
      <alignment vertical="center"/>
    </xf>
    <xf numFmtId="0" fontId="1" fillId="6" borderId="56" xfId="0" applyFont="1" applyFill="1" applyBorder="1" applyAlignment="1">
      <alignment horizontal="center"/>
    </xf>
    <xf numFmtId="2" fontId="0" fillId="0" borderId="0" xfId="0" applyNumberFormat="1" applyAlignment="1">
      <alignment horizontal="left" vertical="center"/>
    </xf>
    <xf numFmtId="0" fontId="1" fillId="6" borderId="61" xfId="0" applyFont="1" applyFill="1" applyBorder="1" applyAlignment="1">
      <alignment horizontal="center" vertical="center"/>
    </xf>
    <xf numFmtId="0" fontId="1" fillId="6" borderId="39" xfId="0" applyFont="1" applyFill="1" applyBorder="1" applyAlignment="1">
      <alignment horizontal="center" vertical="center"/>
    </xf>
    <xf numFmtId="177" fontId="1" fillId="0" borderId="53" xfId="0" applyNumberFormat="1" applyFont="1" applyBorder="1" applyAlignment="1">
      <alignment horizontal="center"/>
    </xf>
    <xf numFmtId="177" fontId="1" fillId="0" borderId="59" xfId="0" applyNumberFormat="1" applyFont="1" applyBorder="1" applyAlignment="1">
      <alignment horizontal="center"/>
    </xf>
    <xf numFmtId="177" fontId="1" fillId="0" borderId="63" xfId="0" applyNumberFormat="1" applyFont="1" applyBorder="1" applyAlignment="1">
      <alignment horizontal="center"/>
    </xf>
    <xf numFmtId="177" fontId="1" fillId="0" borderId="42" xfId="0" applyNumberFormat="1" applyFont="1" applyBorder="1" applyAlignment="1">
      <alignment horizontal="center"/>
    </xf>
    <xf numFmtId="4" fontId="0" fillId="0" borderId="56" xfId="0" applyNumberFormat="1" applyBorder="1" applyAlignment="1">
      <alignment horizontal="center" vertical="center" wrapText="1"/>
    </xf>
    <xf numFmtId="4" fontId="0" fillId="0" borderId="42" xfId="0" applyNumberFormat="1" applyBorder="1" applyAlignment="1">
      <alignment horizontal="center" vertical="center" wrapText="1"/>
    </xf>
    <xf numFmtId="4" fontId="1" fillId="20" borderId="53" xfId="0" applyNumberFormat="1" applyFont="1" applyFill="1" applyBorder="1" applyAlignment="1">
      <alignment horizontal="center" vertical="center" wrapText="1"/>
    </xf>
    <xf numFmtId="4" fontId="1" fillId="20" borderId="59" xfId="0" applyNumberFormat="1" applyFont="1" applyFill="1" applyBorder="1" applyAlignment="1">
      <alignment horizontal="center" vertical="center"/>
    </xf>
    <xf numFmtId="0" fontId="1" fillId="8" borderId="53" xfId="0" applyFont="1" applyFill="1" applyBorder="1" applyAlignment="1">
      <alignment vertical="center" wrapText="1"/>
    </xf>
    <xf numFmtId="0" fontId="1" fillId="8" borderId="63" xfId="0" applyFont="1" applyFill="1" applyBorder="1" applyAlignment="1">
      <alignment vertical="center" wrapText="1"/>
    </xf>
    <xf numFmtId="4" fontId="1" fillId="6" borderId="58" xfId="0" applyNumberFormat="1" applyFont="1" applyFill="1" applyBorder="1" applyAlignment="1">
      <alignment horizontal="center" vertical="center" wrapText="1"/>
    </xf>
    <xf numFmtId="4" fontId="1" fillId="6" borderId="59" xfId="0" applyNumberFormat="1" applyFont="1" applyFill="1" applyBorder="1" applyAlignment="1">
      <alignment horizontal="center" vertical="center" wrapText="1"/>
    </xf>
    <xf numFmtId="4" fontId="1" fillId="6" borderId="53" xfId="0" applyNumberFormat="1" applyFont="1" applyFill="1" applyBorder="1" applyAlignment="1">
      <alignment horizontal="center" vertical="center" wrapText="1"/>
    </xf>
    <xf numFmtId="4" fontId="1" fillId="6" borderId="53" xfId="0" applyNumberFormat="1" applyFont="1" applyFill="1" applyBorder="1"/>
    <xf numFmtId="4" fontId="1" fillId="6" borderId="58" xfId="0" applyNumberFormat="1" applyFont="1" applyFill="1" applyBorder="1"/>
    <xf numFmtId="4" fontId="1" fillId="6" borderId="59" xfId="0" applyNumberFormat="1" applyFont="1" applyFill="1" applyBorder="1"/>
    <xf numFmtId="178" fontId="0" fillId="0" borderId="62" xfId="0" applyNumberFormat="1" applyBorder="1" applyAlignment="1">
      <alignment horizontal="center" vertical="center" wrapText="1"/>
    </xf>
    <xf numFmtId="178" fontId="0" fillId="0" borderId="56" xfId="0" applyNumberFormat="1" applyBorder="1" applyAlignment="1">
      <alignment horizontal="center" vertical="center" wrapText="1"/>
    </xf>
    <xf numFmtId="178" fontId="0" fillId="0" borderId="53" xfId="0" applyNumberFormat="1" applyBorder="1" applyAlignment="1">
      <alignment horizontal="center" vertical="center" wrapText="1"/>
    </xf>
    <xf numFmtId="178" fontId="0" fillId="0" borderId="59" xfId="0" applyNumberFormat="1" applyBorder="1" applyAlignment="1">
      <alignment horizontal="center" vertical="center" wrapText="1"/>
    </xf>
    <xf numFmtId="178" fontId="0" fillId="0" borderId="56" xfId="0" applyNumberFormat="1" applyBorder="1" applyAlignment="1">
      <alignment horizontal="center" vertical="center"/>
    </xf>
    <xf numFmtId="178" fontId="1" fillId="8" borderId="53" xfId="0" applyNumberFormat="1" applyFont="1" applyFill="1" applyBorder="1" applyAlignment="1">
      <alignment horizontal="center" vertical="center" wrapText="1"/>
    </xf>
    <xf numFmtId="178" fontId="1" fillId="8" borderId="59" xfId="0" applyNumberFormat="1" applyFont="1" applyFill="1" applyBorder="1" applyAlignment="1">
      <alignment horizontal="center" vertical="center" wrapText="1"/>
    </xf>
    <xf numFmtId="178" fontId="1" fillId="8" borderId="63" xfId="0" applyNumberFormat="1" applyFont="1" applyFill="1" applyBorder="1" applyAlignment="1">
      <alignment horizontal="center" vertical="center" wrapText="1"/>
    </xf>
    <xf numFmtId="178" fontId="1" fillId="8" borderId="42" xfId="0" applyNumberFormat="1" applyFont="1" applyFill="1" applyBorder="1" applyAlignment="1">
      <alignment horizontal="center" vertical="center" wrapText="1"/>
    </xf>
    <xf numFmtId="178" fontId="0" fillId="0" borderId="63" xfId="0" applyNumberFormat="1" applyBorder="1" applyAlignment="1">
      <alignment horizontal="center" vertical="center" wrapText="1"/>
    </xf>
    <xf numFmtId="178" fontId="0" fillId="0" borderId="41" xfId="0" applyNumberFormat="1" applyBorder="1" applyAlignment="1">
      <alignment horizontal="center" vertical="center" wrapText="1"/>
    </xf>
    <xf numFmtId="178" fontId="0" fillId="0" borderId="42" xfId="0" applyNumberFormat="1" applyBorder="1" applyAlignment="1">
      <alignment horizontal="center" vertical="center" wrapText="1"/>
    </xf>
    <xf numFmtId="178" fontId="0" fillId="0" borderId="63" xfId="0" applyNumberFormat="1" applyBorder="1"/>
    <xf numFmtId="178" fontId="0" fillId="0" borderId="41" xfId="0" applyNumberFormat="1" applyBorder="1"/>
    <xf numFmtId="4" fontId="1" fillId="6" borderId="63" xfId="0" applyNumberFormat="1" applyFont="1" applyFill="1" applyBorder="1" applyAlignment="1">
      <alignment horizontal="center" vertical="center" wrapText="1"/>
    </xf>
    <xf numFmtId="4" fontId="1" fillId="6" borderId="42" xfId="0" applyNumberFormat="1" applyFont="1" applyFill="1" applyBorder="1" applyAlignment="1">
      <alignment horizontal="center" vertical="center" wrapText="1"/>
    </xf>
    <xf numFmtId="178" fontId="0" fillId="0" borderId="59" xfId="0" applyNumberFormat="1" applyBorder="1" applyAlignment="1">
      <alignment horizontal="center" vertical="center"/>
    </xf>
    <xf numFmtId="178" fontId="0" fillId="0" borderId="58" xfId="0" applyNumberFormat="1" applyBorder="1" applyAlignment="1">
      <alignment horizontal="center" vertical="center" wrapText="1"/>
    </xf>
    <xf numFmtId="178" fontId="0" fillId="0" borderId="53" xfId="0" applyNumberFormat="1" applyBorder="1" applyAlignment="1">
      <alignment horizontal="left" vertical="center"/>
    </xf>
    <xf numFmtId="2" fontId="1" fillId="6" borderId="53" xfId="0" applyNumberFormat="1" applyFont="1" applyFill="1" applyBorder="1" applyAlignment="1">
      <alignment horizontal="left" vertical="center"/>
    </xf>
    <xf numFmtId="178" fontId="1" fillId="0" borderId="0" xfId="0" applyNumberFormat="1" applyFont="1" applyAlignment="1">
      <alignment horizontal="center" vertical="center" wrapText="1"/>
    </xf>
    <xf numFmtId="10" fontId="1" fillId="0" borderId="57" xfId="0" applyNumberFormat="1" applyFont="1" applyBorder="1" applyAlignment="1">
      <alignment horizontal="center" vertical="center"/>
    </xf>
    <xf numFmtId="10" fontId="1" fillId="0" borderId="58" xfId="0" applyNumberFormat="1" applyFont="1" applyBorder="1" applyAlignment="1">
      <alignment horizontal="center" vertical="center"/>
    </xf>
    <xf numFmtId="178" fontId="1" fillId="0" borderId="63" xfId="0" applyNumberFormat="1" applyFont="1" applyBorder="1" applyAlignment="1">
      <alignment horizontal="center" vertical="center" wrapText="1"/>
    </xf>
    <xf numFmtId="178" fontId="1" fillId="0" borderId="42" xfId="0" applyNumberFormat="1" applyFont="1" applyBorder="1"/>
    <xf numFmtId="3" fontId="1" fillId="0" borderId="198" xfId="0" applyNumberFormat="1" applyFont="1" applyBorder="1" applyAlignment="1">
      <alignment horizontal="center" vertical="center" wrapText="1"/>
    </xf>
    <xf numFmtId="185" fontId="1" fillId="23" borderId="62" xfId="0" applyNumberFormat="1" applyFont="1" applyFill="1" applyBorder="1" applyAlignment="1">
      <alignment horizontal="center" vertical="center"/>
    </xf>
    <xf numFmtId="185" fontId="0" fillId="0" borderId="56" xfId="0" applyNumberFormat="1" applyBorder="1" applyAlignment="1">
      <alignment horizontal="center" vertical="center"/>
    </xf>
    <xf numFmtId="185" fontId="0" fillId="0" borderId="62" xfId="0" applyNumberFormat="1" applyBorder="1" applyAlignment="1">
      <alignment horizontal="left" vertical="center"/>
    </xf>
    <xf numFmtId="185" fontId="0" fillId="0" borderId="121" xfId="0" applyNumberFormat="1" applyBorder="1" applyAlignment="1">
      <alignment horizontal="left" vertical="center"/>
    </xf>
    <xf numFmtId="185" fontId="0" fillId="0" borderId="53" xfId="0" applyNumberFormat="1" applyBorder="1" applyAlignment="1">
      <alignment horizontal="center" vertical="center"/>
    </xf>
    <xf numFmtId="185" fontId="0" fillId="0" borderId="59" xfId="0" applyNumberFormat="1" applyBorder="1" applyAlignment="1">
      <alignment horizontal="center" vertical="center"/>
    </xf>
    <xf numFmtId="185" fontId="0" fillId="0" borderId="53" xfId="0" applyNumberFormat="1" applyBorder="1" applyAlignment="1">
      <alignment horizontal="left" vertical="center"/>
    </xf>
    <xf numFmtId="185" fontId="0" fillId="0" borderId="122" xfId="0" applyNumberFormat="1" applyBorder="1" applyAlignment="1">
      <alignment horizontal="left" vertical="center"/>
    </xf>
    <xf numFmtId="185" fontId="0" fillId="0" borderId="63" xfId="0" applyNumberFormat="1" applyBorder="1" applyAlignment="1">
      <alignment horizontal="center" vertical="center"/>
    </xf>
    <xf numFmtId="185" fontId="0" fillId="0" borderId="42" xfId="0" applyNumberFormat="1" applyBorder="1" applyAlignment="1">
      <alignment horizontal="center" vertical="center"/>
    </xf>
    <xf numFmtId="185" fontId="0" fillId="0" borderId="63" xfId="0" applyNumberFormat="1" applyBorder="1" applyAlignment="1">
      <alignment horizontal="left" vertical="center"/>
    </xf>
    <xf numFmtId="185" fontId="1" fillId="23" borderId="123" xfId="0" applyNumberFormat="1" applyFont="1" applyFill="1" applyBorder="1" applyAlignment="1">
      <alignment horizontal="left" vertical="center"/>
    </xf>
    <xf numFmtId="0" fontId="0" fillId="13" borderId="53" xfId="0" applyFill="1" applyBorder="1" applyAlignment="1">
      <alignment vertical="center" wrapText="1"/>
    </xf>
    <xf numFmtId="2" fontId="1" fillId="20" borderId="59" xfId="0" applyNumberFormat="1" applyFont="1" applyFill="1" applyBorder="1" applyAlignment="1">
      <alignment horizontal="left" vertical="center"/>
    </xf>
    <xf numFmtId="4" fontId="1" fillId="20" borderId="61" xfId="0" applyNumberFormat="1" applyFont="1" applyFill="1" applyBorder="1" applyAlignment="1">
      <alignment horizontal="center"/>
    </xf>
    <xf numFmtId="4" fontId="1" fillId="20" borderId="53" xfId="0" applyNumberFormat="1" applyFont="1" applyFill="1" applyBorder="1" applyAlignment="1">
      <alignment horizontal="center"/>
    </xf>
    <xf numFmtId="0" fontId="2" fillId="8" borderId="0" xfId="1" applyFill="1" applyAlignment="1">
      <alignment horizontal="left"/>
    </xf>
    <xf numFmtId="0" fontId="0" fillId="8" borderId="0" xfId="0" applyFill="1"/>
    <xf numFmtId="0" fontId="0" fillId="8" borderId="0" xfId="0" applyFill="1" applyAlignment="1">
      <alignment horizontal="left"/>
    </xf>
    <xf numFmtId="0" fontId="0" fillId="0" borderId="81" xfId="0" applyBorder="1" applyAlignment="1">
      <alignment vertical="center" wrapText="1"/>
    </xf>
    <xf numFmtId="4" fontId="1" fillId="0" borderId="81" xfId="0" applyNumberFormat="1" applyFont="1" applyBorder="1" applyAlignment="1">
      <alignment horizontal="center" vertical="center" wrapText="1"/>
    </xf>
    <xf numFmtId="4" fontId="0" fillId="0" borderId="81" xfId="0" applyNumberFormat="1" applyBorder="1" applyAlignment="1">
      <alignment horizontal="center" vertical="center"/>
    </xf>
    <xf numFmtId="2" fontId="1" fillId="0" borderId="81" xfId="0" applyNumberFormat="1" applyFont="1" applyBorder="1" applyAlignment="1">
      <alignment horizontal="left" vertical="center"/>
    </xf>
    <xf numFmtId="4" fontId="0" fillId="0" borderId="59" xfId="0" applyNumberFormat="1" applyBorder="1" applyAlignment="1">
      <alignment horizontal="center"/>
    </xf>
    <xf numFmtId="0" fontId="0" fillId="0" borderId="43" xfId="0" applyBorder="1" applyAlignment="1">
      <alignment horizontal="center"/>
    </xf>
    <xf numFmtId="0" fontId="0" fillId="0" borderId="43" xfId="0" applyBorder="1" applyAlignment="1">
      <alignment horizontal="center" vertical="center"/>
    </xf>
    <xf numFmtId="0" fontId="0" fillId="0" borderId="86" xfId="0" applyBorder="1" applyAlignment="1">
      <alignment horizontal="center"/>
    </xf>
    <xf numFmtId="0" fontId="7" fillId="0" borderId="84" xfId="0" applyFont="1" applyBorder="1" applyAlignment="1">
      <alignment horizontal="center" vertical="center"/>
    </xf>
    <xf numFmtId="0" fontId="7" fillId="0" borderId="0" xfId="0" applyFont="1" applyAlignment="1">
      <alignment horizontal="center" vertical="center"/>
    </xf>
    <xf numFmtId="0" fontId="7" fillId="0" borderId="43" xfId="0" applyFont="1" applyBorder="1" applyAlignment="1">
      <alignment horizontal="center" vertical="center"/>
    </xf>
    <xf numFmtId="0" fontId="0" fillId="0" borderId="80" xfId="0" applyBorder="1" applyAlignment="1">
      <alignment horizontal="center"/>
    </xf>
    <xf numFmtId="0" fontId="1" fillId="24" borderId="53" xfId="0" applyFont="1" applyFill="1" applyBorder="1" applyAlignment="1">
      <alignment horizontal="center" vertical="center" wrapText="1"/>
    </xf>
    <xf numFmtId="0" fontId="1" fillId="24" borderId="59" xfId="0" applyFont="1" applyFill="1" applyBorder="1" applyAlignment="1">
      <alignment horizontal="center" vertical="center" wrapText="1"/>
    </xf>
    <xf numFmtId="0" fontId="0" fillId="0" borderId="59" xfId="0" applyBorder="1" applyAlignment="1">
      <alignment horizontal="left" vertical="center" wrapText="1"/>
    </xf>
    <xf numFmtId="0" fontId="0" fillId="0" borderId="41" xfId="0" applyBorder="1" applyAlignment="1">
      <alignment horizontal="left" vertical="center" wrapText="1"/>
    </xf>
    <xf numFmtId="4" fontId="0" fillId="0" borderId="58" xfId="0" applyNumberFormat="1" applyBorder="1" applyAlignment="1">
      <alignment horizontal="center"/>
    </xf>
    <xf numFmtId="4" fontId="32" fillId="0" borderId="41" xfId="0" applyNumberFormat="1" applyFont="1" applyBorder="1"/>
    <xf numFmtId="167" fontId="32" fillId="0" borderId="41" xfId="0" applyNumberFormat="1" applyFont="1" applyBorder="1"/>
    <xf numFmtId="0" fontId="32" fillId="0" borderId="89" xfId="0" applyFont="1" applyBorder="1"/>
    <xf numFmtId="167" fontId="32" fillId="0" borderId="43" xfId="0" applyNumberFormat="1" applyFont="1" applyBorder="1"/>
    <xf numFmtId="0" fontId="32" fillId="0" borderId="39" xfId="0" applyFont="1" applyBorder="1"/>
    <xf numFmtId="0" fontId="32" fillId="0" borderId="56" xfId="0" applyFont="1" applyBorder="1"/>
    <xf numFmtId="0" fontId="32" fillId="0" borderId="56" xfId="0" applyFont="1" applyBorder="1" applyAlignment="1">
      <alignment horizontal="left"/>
    </xf>
    <xf numFmtId="0" fontId="32" fillId="0" borderId="56" xfId="0" applyFont="1" applyBorder="1" applyAlignment="1">
      <alignment horizontal="right"/>
    </xf>
    <xf numFmtId="178" fontId="32" fillId="0" borderId="0" xfId="0" applyNumberFormat="1" applyFont="1"/>
    <xf numFmtId="0" fontId="32" fillId="0" borderId="40" xfId="0" applyFont="1" applyBorder="1"/>
    <xf numFmtId="178" fontId="32" fillId="0" borderId="41" xfId="0" applyNumberFormat="1" applyFont="1" applyBorder="1"/>
    <xf numFmtId="0" fontId="32" fillId="0" borderId="42" xfId="0" applyFont="1" applyBorder="1" applyAlignment="1">
      <alignment horizontal="right"/>
    </xf>
    <xf numFmtId="0" fontId="32" fillId="0" borderId="42" xfId="0" applyFont="1" applyBorder="1" applyAlignment="1">
      <alignment horizontal="left"/>
    </xf>
    <xf numFmtId="0" fontId="32" fillId="0" borderId="41" xfId="0" applyFont="1" applyBorder="1"/>
    <xf numFmtId="171" fontId="32" fillId="0" borderId="41" xfId="9" applyNumberFormat="1" applyFont="1" applyBorder="1"/>
    <xf numFmtId="0" fontId="32" fillId="0" borderId="42" xfId="0" applyFont="1" applyBorder="1"/>
    <xf numFmtId="167" fontId="32" fillId="0" borderId="58" xfId="0" applyNumberFormat="1" applyFont="1" applyBorder="1"/>
    <xf numFmtId="0" fontId="32" fillId="0" borderId="59" xfId="0" applyFont="1" applyBorder="1"/>
    <xf numFmtId="43" fontId="32" fillId="0" borderId="41" xfId="0" applyNumberFormat="1" applyFont="1" applyBorder="1"/>
    <xf numFmtId="167" fontId="32" fillId="17" borderId="0" xfId="0" applyNumberFormat="1" applyFont="1" applyFill="1"/>
    <xf numFmtId="167" fontId="32" fillId="21" borderId="41" xfId="0" applyNumberFormat="1" applyFont="1" applyFill="1" applyBorder="1"/>
    <xf numFmtId="167" fontId="32" fillId="21" borderId="220" xfId="0" applyNumberFormat="1" applyFont="1" applyFill="1" applyBorder="1"/>
    <xf numFmtId="167" fontId="32" fillId="21" borderId="221" xfId="0" applyNumberFormat="1" applyFont="1" applyFill="1" applyBorder="1"/>
    <xf numFmtId="167" fontId="32" fillId="0" borderId="220" xfId="0" applyNumberFormat="1" applyFont="1" applyBorder="1"/>
    <xf numFmtId="167" fontId="32" fillId="21" borderId="222" xfId="0" applyNumberFormat="1" applyFont="1" applyFill="1" applyBorder="1"/>
    <xf numFmtId="167" fontId="32" fillId="21" borderId="223" xfId="0" applyNumberFormat="1" applyFont="1" applyFill="1" applyBorder="1"/>
    <xf numFmtId="167" fontId="32" fillId="0" borderId="222" xfId="0" applyNumberFormat="1" applyFont="1" applyBorder="1"/>
    <xf numFmtId="167" fontId="32" fillId="0" borderId="223" xfId="0" applyNumberFormat="1" applyFont="1" applyBorder="1"/>
    <xf numFmtId="167" fontId="32" fillId="20" borderId="0" xfId="0" applyNumberFormat="1" applyFont="1" applyFill="1"/>
    <xf numFmtId="167" fontId="32" fillId="20" borderId="43" xfId="0" applyNumberFormat="1" applyFont="1" applyFill="1" applyBorder="1"/>
    <xf numFmtId="167" fontId="32" fillId="20" borderId="23" xfId="0" applyNumberFormat="1" applyFont="1" applyFill="1" applyBorder="1"/>
    <xf numFmtId="167" fontId="32" fillId="0" borderId="224" xfId="0" applyNumberFormat="1" applyFont="1" applyBorder="1"/>
    <xf numFmtId="0" fontId="32" fillId="0" borderId="41" xfId="0" applyFont="1" applyBorder="1" applyAlignment="1">
      <alignment horizontal="center"/>
    </xf>
    <xf numFmtId="0" fontId="32" fillId="0" borderId="40" xfId="0" applyFont="1" applyBorder="1" applyAlignment="1">
      <alignment horizontal="center"/>
    </xf>
    <xf numFmtId="0" fontId="32" fillId="0" borderId="62" xfId="0" applyFont="1" applyBorder="1" applyAlignment="1">
      <alignment horizontal="center"/>
    </xf>
    <xf numFmtId="0" fontId="32" fillId="0" borderId="63" xfId="0" applyFont="1" applyBorder="1" applyAlignment="1">
      <alignment horizontal="center"/>
    </xf>
    <xf numFmtId="0" fontId="32" fillId="0" borderId="118" xfId="0" applyFont="1" applyBorder="1" applyAlignment="1">
      <alignment horizontal="center"/>
    </xf>
    <xf numFmtId="0" fontId="32" fillId="0" borderId="118" xfId="0" applyFont="1" applyBorder="1"/>
    <xf numFmtId="178" fontId="32" fillId="0" borderId="65" xfId="0" applyNumberFormat="1" applyFont="1" applyBorder="1" applyAlignment="1">
      <alignment horizontal="left" vertical="center"/>
    </xf>
    <xf numFmtId="0" fontId="32" fillId="0" borderId="104" xfId="0" applyFont="1" applyBorder="1" applyAlignment="1">
      <alignment vertical="center"/>
    </xf>
    <xf numFmtId="178" fontId="32" fillId="0" borderId="62" xfId="0" applyNumberFormat="1" applyFont="1" applyBorder="1" applyAlignment="1">
      <alignment horizontal="left" vertical="center"/>
    </xf>
    <xf numFmtId="0" fontId="32" fillId="0" borderId="57" xfId="0" applyFont="1" applyBorder="1" applyAlignment="1">
      <alignment vertical="center"/>
    </xf>
    <xf numFmtId="178" fontId="32" fillId="0" borderId="63" xfId="0" applyNumberFormat="1" applyFont="1" applyBorder="1" applyAlignment="1">
      <alignment horizontal="left" vertical="center"/>
    </xf>
    <xf numFmtId="0" fontId="32" fillId="0" borderId="41" xfId="0" applyFont="1" applyBorder="1" applyAlignment="1">
      <alignment vertical="center"/>
    </xf>
    <xf numFmtId="0" fontId="32" fillId="0" borderId="40" xfId="0" applyFont="1" applyBorder="1" applyAlignment="1">
      <alignment vertical="center"/>
    </xf>
    <xf numFmtId="0" fontId="75" fillId="0" borderId="65" xfId="0" applyFont="1" applyBorder="1" applyAlignment="1">
      <alignment horizontal="center"/>
    </xf>
    <xf numFmtId="0" fontId="75" fillId="0" borderId="62" xfId="0" applyFont="1" applyBorder="1" applyAlignment="1">
      <alignment horizontal="center"/>
    </xf>
    <xf numFmtId="0" fontId="75" fillId="0" borderId="63" xfId="0" applyFont="1" applyBorder="1" applyAlignment="1">
      <alignment horizontal="center"/>
    </xf>
    <xf numFmtId="0" fontId="76" fillId="0" borderId="62" xfId="0" applyFont="1" applyBorder="1" applyAlignment="1">
      <alignment horizontal="center"/>
    </xf>
    <xf numFmtId="0" fontId="76" fillId="0" borderId="63" xfId="0" applyFont="1" applyBorder="1" applyAlignment="1">
      <alignment horizontal="center"/>
    </xf>
    <xf numFmtId="0" fontId="32" fillId="0" borderId="225" xfId="0" applyFont="1" applyBorder="1"/>
    <xf numFmtId="0" fontId="32" fillId="0" borderId="43" xfId="0" applyFont="1" applyBorder="1"/>
    <xf numFmtId="0" fontId="32" fillId="0" borderId="43" xfId="0" applyFont="1" applyBorder="1" applyAlignment="1">
      <alignment horizontal="center"/>
    </xf>
    <xf numFmtId="0" fontId="32" fillId="0" borderId="219" xfId="0" applyFont="1" applyBorder="1" applyAlignment="1">
      <alignment horizontal="center"/>
    </xf>
    <xf numFmtId="167" fontId="32" fillId="21" borderId="43" xfId="0" applyNumberFormat="1" applyFont="1" applyFill="1" applyBorder="1"/>
    <xf numFmtId="167" fontId="32" fillId="0" borderId="89" xfId="0" applyNumberFormat="1" applyFont="1" applyBorder="1"/>
    <xf numFmtId="0" fontId="78" fillId="0" borderId="62" xfId="0" applyFont="1" applyBorder="1" applyAlignment="1">
      <alignment horizontal="center"/>
    </xf>
    <xf numFmtId="0" fontId="32" fillId="0" borderId="55" xfId="0" applyFont="1" applyBorder="1" applyAlignment="1">
      <alignment horizontal="center"/>
    </xf>
    <xf numFmtId="0" fontId="32" fillId="0" borderId="61" xfId="0" applyFont="1" applyBorder="1" applyAlignment="1">
      <alignment horizontal="center"/>
    </xf>
    <xf numFmtId="0" fontId="76" fillId="0" borderId="56" xfId="0" applyFont="1" applyBorder="1" applyAlignment="1">
      <alignment horizontal="center"/>
    </xf>
    <xf numFmtId="0" fontId="75" fillId="0" borderId="61" xfId="0" applyFont="1" applyBorder="1" applyAlignment="1">
      <alignment horizontal="center"/>
    </xf>
    <xf numFmtId="0" fontId="32" fillId="0" borderId="42" xfId="0" applyFont="1" applyBorder="1" applyAlignment="1">
      <alignment horizontal="center"/>
    </xf>
    <xf numFmtId="0" fontId="32" fillId="0" borderId="56" xfId="0" applyFont="1" applyBorder="1" applyAlignment="1">
      <alignment horizontal="center"/>
    </xf>
    <xf numFmtId="0" fontId="32" fillId="0" borderId="49" xfId="0" applyFont="1" applyBorder="1"/>
    <xf numFmtId="0" fontId="75" fillId="0" borderId="56" xfId="0" applyFont="1" applyBorder="1" applyAlignment="1">
      <alignment horizontal="center"/>
    </xf>
    <xf numFmtId="0" fontId="32" fillId="0" borderId="217" xfId="0" applyFont="1" applyBorder="1" applyAlignment="1">
      <alignment horizontal="center"/>
    </xf>
    <xf numFmtId="0" fontId="32" fillId="0" borderId="0" xfId="0" applyFont="1" applyAlignment="1">
      <alignment horizontal="left" vertical="center"/>
    </xf>
    <xf numFmtId="0" fontId="32" fillId="0" borderId="8" xfId="0" applyFont="1" applyBorder="1" applyAlignment="1">
      <alignment horizontal="left"/>
    </xf>
    <xf numFmtId="0" fontId="32" fillId="0" borderId="41" xfId="0" applyFont="1" applyBorder="1" applyAlignment="1">
      <alignment horizontal="left"/>
    </xf>
    <xf numFmtId="0" fontId="34" fillId="9" borderId="11" xfId="0" applyFont="1" applyFill="1" applyBorder="1" applyAlignment="1">
      <alignment horizontal="center" vertical="center"/>
    </xf>
    <xf numFmtId="183" fontId="34" fillId="0" borderId="56" xfId="0" applyNumberFormat="1" applyFont="1" applyBorder="1" applyAlignment="1">
      <alignment horizontal="center"/>
    </xf>
    <xf numFmtId="183" fontId="34" fillId="0" borderId="42" xfId="0" applyNumberFormat="1" applyFont="1" applyBorder="1" applyAlignment="1">
      <alignment horizontal="center"/>
    </xf>
    <xf numFmtId="167" fontId="34" fillId="0" borderId="42" xfId="0" applyNumberFormat="1" applyFont="1" applyBorder="1" applyAlignment="1">
      <alignment horizontal="center"/>
    </xf>
    <xf numFmtId="167" fontId="34" fillId="0" borderId="56" xfId="0" applyNumberFormat="1" applyFont="1" applyBorder="1" applyAlignment="1">
      <alignment horizontal="center"/>
    </xf>
    <xf numFmtId="167" fontId="32" fillId="0" borderId="0" xfId="9" applyNumberFormat="1" applyFont="1" applyAlignment="1">
      <alignment horizontal="center"/>
    </xf>
    <xf numFmtId="0" fontId="77" fillId="0" borderId="62" xfId="0" applyFont="1" applyBorder="1" applyAlignment="1">
      <alignment horizontal="center"/>
    </xf>
    <xf numFmtId="0" fontId="77" fillId="0" borderId="63" xfId="0" applyFont="1" applyBorder="1" applyAlignment="1">
      <alignment horizontal="center"/>
    </xf>
    <xf numFmtId="4" fontId="32" fillId="0" borderId="56" xfId="9" applyNumberFormat="1" applyFont="1" applyBorder="1" applyAlignment="1">
      <alignment horizontal="center"/>
    </xf>
    <xf numFmtId="4" fontId="32" fillId="0" borderId="55" xfId="9" applyNumberFormat="1" applyFont="1" applyBorder="1" applyAlignment="1">
      <alignment horizontal="center"/>
    </xf>
    <xf numFmtId="4" fontId="32" fillId="0" borderId="0" xfId="9" applyNumberFormat="1" applyFont="1" applyBorder="1" applyAlignment="1">
      <alignment horizontal="center"/>
    </xf>
    <xf numFmtId="4" fontId="32" fillId="0" borderId="43" xfId="9" applyNumberFormat="1" applyFont="1" applyBorder="1" applyAlignment="1">
      <alignment horizontal="center"/>
    </xf>
    <xf numFmtId="4" fontId="32" fillId="0" borderId="40" xfId="9" applyNumberFormat="1" applyFont="1" applyBorder="1" applyAlignment="1">
      <alignment horizontal="center"/>
    </xf>
    <xf numFmtId="4" fontId="32" fillId="0" borderId="41" xfId="9" applyNumberFormat="1" applyFont="1" applyBorder="1" applyAlignment="1">
      <alignment horizontal="center"/>
    </xf>
    <xf numFmtId="4" fontId="32" fillId="0" borderId="219" xfId="9" applyNumberFormat="1" applyFont="1" applyBorder="1" applyAlignment="1">
      <alignment horizontal="center"/>
    </xf>
    <xf numFmtId="0" fontId="37" fillId="26" borderId="16" xfId="0" applyFont="1" applyFill="1" applyBorder="1" applyAlignment="1">
      <alignment horizontal="left"/>
    </xf>
    <xf numFmtId="0" fontId="37" fillId="26" borderId="16" xfId="0" applyFont="1" applyFill="1" applyBorder="1" applyAlignment="1">
      <alignment horizontal="center"/>
    </xf>
    <xf numFmtId="0" fontId="37" fillId="26" borderId="16" xfId="0" applyFont="1" applyFill="1" applyBorder="1" applyAlignment="1">
      <alignment horizontal="right"/>
    </xf>
    <xf numFmtId="0" fontId="37" fillId="26" borderId="25" xfId="0" applyFont="1" applyFill="1" applyBorder="1" applyAlignment="1">
      <alignment horizontal="right"/>
    </xf>
    <xf numFmtId="0" fontId="32" fillId="0" borderId="1" xfId="0" applyFont="1" applyBorder="1" applyAlignment="1">
      <alignment horizontal="left" vertical="center" wrapText="1"/>
    </xf>
    <xf numFmtId="0" fontId="32" fillId="0" borderId="12" xfId="0" applyFont="1" applyBorder="1" applyAlignment="1">
      <alignment horizontal="center" vertical="center"/>
    </xf>
    <xf numFmtId="4" fontId="32" fillId="0" borderId="4" xfId="0" applyNumberFormat="1" applyFont="1" applyBorder="1" applyAlignment="1">
      <alignment horizontal="left" vertical="center"/>
    </xf>
    <xf numFmtId="0" fontId="32" fillId="0" borderId="1" xfId="0" applyFont="1" applyBorder="1" applyAlignment="1">
      <alignment horizontal="left" vertical="center"/>
    </xf>
    <xf numFmtId="4" fontId="32" fillId="0" borderId="12" xfId="0" applyNumberFormat="1" applyFont="1" applyBorder="1" applyAlignment="1">
      <alignment horizontal="left" vertical="center"/>
    </xf>
    <xf numFmtId="0" fontId="32" fillId="0" borderId="13" xfId="0" applyFont="1" applyBorder="1" applyAlignment="1">
      <alignment horizontal="left" vertical="center" wrapText="1"/>
    </xf>
    <xf numFmtId="0" fontId="32" fillId="0" borderId="6" xfId="0" applyFont="1" applyBorder="1" applyAlignment="1">
      <alignment horizontal="center" vertical="center"/>
    </xf>
    <xf numFmtId="4" fontId="32" fillId="0" borderId="6" xfId="0" applyNumberFormat="1" applyFont="1" applyBorder="1" applyAlignment="1">
      <alignment horizontal="left" vertical="center"/>
    </xf>
    <xf numFmtId="9" fontId="32" fillId="0" borderId="12" xfId="9" applyFont="1" applyBorder="1" applyAlignment="1">
      <alignment horizontal="left" vertical="center"/>
    </xf>
    <xf numFmtId="4" fontId="32" fillId="0" borderId="1" xfId="0" applyNumberFormat="1" applyFont="1" applyBorder="1" applyAlignment="1">
      <alignment horizontal="left" vertical="center"/>
    </xf>
    <xf numFmtId="0" fontId="32" fillId="0" borderId="4" xfId="0" applyFont="1" applyBorder="1" applyAlignment="1">
      <alignment horizontal="center" vertical="center"/>
    </xf>
    <xf numFmtId="0" fontId="32" fillId="0" borderId="1" xfId="0" applyFont="1" applyBorder="1" applyAlignment="1">
      <alignment horizontal="center" vertical="center"/>
    </xf>
    <xf numFmtId="0" fontId="32" fillId="0" borderId="9" xfId="0" applyFont="1" applyBorder="1" applyAlignment="1">
      <alignment horizontal="center" vertical="center"/>
    </xf>
    <xf numFmtId="9" fontId="32" fillId="0" borderId="4" xfId="9" applyFont="1" applyFill="1" applyBorder="1" applyAlignment="1">
      <alignment horizontal="left" vertical="center"/>
    </xf>
    <xf numFmtId="0" fontId="32" fillId="0" borderId="15" xfId="0" applyFont="1" applyBorder="1" applyAlignment="1">
      <alignment vertical="center"/>
    </xf>
    <xf numFmtId="0" fontId="32" fillId="0" borderId="12" xfId="0" applyFont="1" applyBorder="1" applyAlignment="1">
      <alignment horizontal="left" vertical="center"/>
    </xf>
    <xf numFmtId="0" fontId="32" fillId="0" borderId="14" xfId="0" applyFont="1" applyBorder="1" applyAlignment="1">
      <alignment vertical="center"/>
    </xf>
    <xf numFmtId="4" fontId="34" fillId="0" borderId="0" xfId="0" applyNumberFormat="1" applyFont="1" applyAlignment="1">
      <alignment horizontal="right" vertical="center"/>
    </xf>
    <xf numFmtId="0" fontId="37" fillId="15" borderId="0" xfId="0" applyFont="1" applyFill="1"/>
    <xf numFmtId="0" fontId="37" fillId="15" borderId="0" xfId="0" applyFont="1" applyFill="1" applyAlignment="1">
      <alignment horizontal="left"/>
    </xf>
    <xf numFmtId="0" fontId="38" fillId="15" borderId="0" xfId="0" applyFont="1" applyFill="1"/>
    <xf numFmtId="0" fontId="38" fillId="15" borderId="23" xfId="0" applyFont="1" applyFill="1" applyBorder="1"/>
    <xf numFmtId="0" fontId="37" fillId="0" borderId="0" xfId="0" applyFont="1" applyAlignment="1">
      <alignment horizontal="left"/>
    </xf>
    <xf numFmtId="0" fontId="34" fillId="0" borderId="8" xfId="0" applyFont="1" applyBorder="1"/>
    <xf numFmtId="0" fontId="32" fillId="6" borderId="0" xfId="8" applyNumberFormat="1" applyFont="1" applyFill="1" applyAlignment="1"/>
    <xf numFmtId="4" fontId="32" fillId="7" borderId="0" xfId="8" applyNumberFormat="1" applyFont="1" applyFill="1" applyAlignment="1"/>
    <xf numFmtId="4" fontId="32" fillId="0" borderId="0" xfId="8" applyNumberFormat="1" applyFont="1" applyAlignment="1"/>
    <xf numFmtId="4" fontId="32" fillId="6" borderId="0" xfId="8" applyNumberFormat="1" applyFont="1" applyFill="1" applyAlignment="1"/>
    <xf numFmtId="4" fontId="32" fillId="0" borderId="0" xfId="8" applyNumberFormat="1" applyFont="1" applyFill="1" applyAlignment="1"/>
    <xf numFmtId="0" fontId="32" fillId="6" borderId="0" xfId="0" applyFont="1" applyFill="1" applyAlignment="1">
      <alignment horizontal="left" vertical="center"/>
    </xf>
    <xf numFmtId="9" fontId="32" fillId="6" borderId="0" xfId="0" applyNumberFormat="1" applyFont="1" applyFill="1" applyAlignment="1">
      <alignment horizontal="right" vertical="center"/>
    </xf>
    <xf numFmtId="0" fontId="32" fillId="7" borderId="0" xfId="0" applyFont="1" applyFill="1" applyAlignment="1">
      <alignment horizontal="left" vertical="center"/>
    </xf>
    <xf numFmtId="9" fontId="32" fillId="7" borderId="0" xfId="0" applyNumberFormat="1" applyFont="1" applyFill="1" applyAlignment="1">
      <alignment horizontal="right" vertical="center"/>
    </xf>
    <xf numFmtId="0" fontId="34" fillId="0" borderId="41" xfId="0" applyFont="1" applyBorder="1" applyAlignment="1">
      <alignment horizontal="left"/>
    </xf>
    <xf numFmtId="4" fontId="32" fillId="0" borderId="41" xfId="8" applyNumberFormat="1" applyFont="1" applyBorder="1" applyAlignment="1"/>
    <xf numFmtId="4" fontId="34" fillId="6" borderId="0" xfId="0" applyNumberFormat="1" applyFont="1" applyFill="1" applyAlignment="1">
      <alignment horizontal="left"/>
    </xf>
    <xf numFmtId="4" fontId="32" fillId="6" borderId="0" xfId="0" applyNumberFormat="1" applyFont="1" applyFill="1" applyAlignment="1">
      <alignment horizontal="left"/>
    </xf>
    <xf numFmtId="4" fontId="32" fillId="7" borderId="0" xfId="0" applyNumberFormat="1" applyFont="1" applyFill="1" applyAlignment="1">
      <alignment horizontal="left"/>
    </xf>
    <xf numFmtId="4" fontId="34" fillId="7" borderId="0" xfId="0" applyNumberFormat="1" applyFont="1" applyFill="1" applyAlignment="1">
      <alignment horizontal="left"/>
    </xf>
    <xf numFmtId="4" fontId="34" fillId="0" borderId="0" xfId="0" applyNumberFormat="1" applyFont="1" applyAlignment="1">
      <alignment horizontal="left"/>
    </xf>
    <xf numFmtId="0" fontId="34" fillId="0" borderId="41" xfId="0" applyFont="1" applyBorder="1" applyAlignment="1">
      <alignment horizontal="left" vertical="center"/>
    </xf>
    <xf numFmtId="4" fontId="32" fillId="0" borderId="41" xfId="8" applyNumberFormat="1" applyFont="1" applyFill="1" applyBorder="1" applyAlignment="1"/>
    <xf numFmtId="4" fontId="34" fillId="6" borderId="0" xfId="8" applyNumberFormat="1" applyFont="1" applyFill="1" applyAlignment="1"/>
    <xf numFmtId="4" fontId="34" fillId="7" borderId="0" xfId="8" applyNumberFormat="1" applyFont="1" applyFill="1" applyAlignment="1"/>
    <xf numFmtId="0" fontId="32" fillId="0" borderId="0" xfId="8" applyNumberFormat="1" applyFont="1" applyAlignment="1"/>
    <xf numFmtId="0" fontId="34" fillId="0" borderId="0" xfId="0" applyFont="1" applyAlignment="1">
      <alignment horizontal="left" vertical="center"/>
    </xf>
    <xf numFmtId="167" fontId="32" fillId="16" borderId="0" xfId="0" applyNumberFormat="1" applyFont="1" applyFill="1" applyAlignment="1">
      <alignment horizontal="right" vertical="center"/>
    </xf>
    <xf numFmtId="167" fontId="32" fillId="0" borderId="41" xfId="0" applyNumberFormat="1" applyFont="1" applyBorder="1" applyAlignment="1">
      <alignment horizontal="right" vertical="center"/>
    </xf>
    <xf numFmtId="167" fontId="32" fillId="0" borderId="0" xfId="0" applyNumberFormat="1" applyFont="1" applyAlignment="1">
      <alignment horizontal="right" vertical="center"/>
    </xf>
    <xf numFmtId="167" fontId="34" fillId="6" borderId="0" xfId="0" applyNumberFormat="1" applyFont="1" applyFill="1" applyAlignment="1">
      <alignment horizontal="right" vertical="center"/>
    </xf>
    <xf numFmtId="167" fontId="32" fillId="6" borderId="0" xfId="0" applyNumberFormat="1" applyFont="1" applyFill="1" applyAlignment="1">
      <alignment horizontal="right" vertical="center"/>
    </xf>
    <xf numFmtId="167" fontId="32" fillId="7" borderId="0" xfId="0" applyNumberFormat="1" applyFont="1" applyFill="1" applyAlignment="1">
      <alignment horizontal="right" vertical="center"/>
    </xf>
    <xf numFmtId="167" fontId="34" fillId="7" borderId="0" xfId="0" applyNumberFormat="1" applyFont="1" applyFill="1" applyAlignment="1">
      <alignment horizontal="right" vertical="center"/>
    </xf>
    <xf numFmtId="4" fontId="34" fillId="0" borderId="0" xfId="0" applyNumberFormat="1" applyFont="1" applyAlignment="1">
      <alignment horizontal="right"/>
    </xf>
    <xf numFmtId="0" fontId="32" fillId="3" borderId="0" xfId="0" applyFont="1" applyFill="1" applyAlignment="1">
      <alignment horizontal="left"/>
    </xf>
    <xf numFmtId="167" fontId="34" fillId="3" borderId="0" xfId="0" applyNumberFormat="1" applyFont="1" applyFill="1" applyAlignment="1">
      <alignment horizontal="right"/>
    </xf>
    <xf numFmtId="0" fontId="32" fillId="3" borderId="0" xfId="0" applyFont="1" applyFill="1"/>
    <xf numFmtId="9" fontId="32" fillId="0" borderId="0" xfId="0" applyNumberFormat="1" applyFont="1" applyAlignment="1">
      <alignment horizontal="right"/>
    </xf>
    <xf numFmtId="9" fontId="32" fillId="0" borderId="41" xfId="0" applyNumberFormat="1" applyFont="1" applyBorder="1" applyAlignment="1">
      <alignment horizontal="right"/>
    </xf>
    <xf numFmtId="4" fontId="34" fillId="6" borderId="0" xfId="0" applyNumberFormat="1" applyFont="1" applyFill="1" applyAlignment="1">
      <alignment horizontal="right"/>
    </xf>
    <xf numFmtId="0" fontId="32" fillId="6" borderId="0" xfId="0" applyFont="1" applyFill="1" applyAlignment="1">
      <alignment vertical="center"/>
    </xf>
    <xf numFmtId="4" fontId="34" fillId="7" borderId="0" xfId="0" applyNumberFormat="1" applyFont="1" applyFill="1" applyAlignment="1">
      <alignment horizontal="right" vertical="center"/>
    </xf>
    <xf numFmtId="0" fontId="32" fillId="7" borderId="0" xfId="0" applyFont="1" applyFill="1" applyAlignment="1">
      <alignment vertical="center"/>
    </xf>
    <xf numFmtId="4" fontId="32" fillId="0" borderId="41" xfId="0" applyNumberFormat="1" applyFont="1" applyBorder="1" applyAlignment="1">
      <alignment horizontal="right" vertical="center"/>
    </xf>
    <xf numFmtId="4" fontId="34" fillId="6" borderId="0" xfId="0" applyNumberFormat="1" applyFont="1" applyFill="1" applyAlignment="1">
      <alignment horizontal="right" vertical="center"/>
    </xf>
    <xf numFmtId="4" fontId="32" fillId="6" borderId="0" xfId="0" applyNumberFormat="1" applyFont="1" applyFill="1" applyAlignment="1">
      <alignment horizontal="right" vertical="center"/>
    </xf>
    <xf numFmtId="4" fontId="32" fillId="7" borderId="0" xfId="0" applyNumberFormat="1" applyFont="1" applyFill="1" applyAlignment="1">
      <alignment horizontal="right" vertical="center"/>
    </xf>
    <xf numFmtId="4" fontId="32" fillId="0" borderId="0" xfId="0" applyNumberFormat="1" applyFont="1" applyAlignment="1">
      <alignment horizontal="right" vertical="center"/>
    </xf>
    <xf numFmtId="2" fontId="32" fillId="0" borderId="0" xfId="0" applyNumberFormat="1" applyFont="1"/>
    <xf numFmtId="167" fontId="32" fillId="0" borderId="0" xfId="0" applyNumberFormat="1" applyFont="1" applyAlignment="1">
      <alignment horizontal="right"/>
    </xf>
    <xf numFmtId="9" fontId="32" fillId="0" borderId="0" xfId="9" applyFont="1" applyAlignment="1">
      <alignment horizontal="right"/>
    </xf>
    <xf numFmtId="9" fontId="32" fillId="0" borderId="8" xfId="9" applyFont="1" applyBorder="1" applyAlignment="1">
      <alignment horizontal="right"/>
    </xf>
    <xf numFmtId="2" fontId="32" fillId="0" borderId="0" xfId="9" applyNumberFormat="1" applyFont="1" applyFill="1" applyAlignment="1">
      <alignment horizontal="right"/>
    </xf>
    <xf numFmtId="167" fontId="32" fillId="0" borderId="0" xfId="9" applyNumberFormat="1" applyFont="1" applyFill="1" applyAlignment="1">
      <alignment horizontal="center"/>
    </xf>
    <xf numFmtId="0" fontId="32" fillId="0" borderId="0" xfId="9" applyNumberFormat="1" applyFont="1" applyAlignment="1">
      <alignment horizontal="center"/>
    </xf>
    <xf numFmtId="0" fontId="32" fillId="0" borderId="8" xfId="0" applyFont="1" applyBorder="1" applyAlignment="1">
      <alignment horizontal="centerContinuous"/>
    </xf>
    <xf numFmtId="170" fontId="80" fillId="0" borderId="0" xfId="0" applyNumberFormat="1" applyFont="1" applyAlignment="1">
      <alignment horizontal="right"/>
    </xf>
    <xf numFmtId="169" fontId="32" fillId="0" borderId="0" xfId="10" applyNumberFormat="1" applyFont="1" applyFill="1" applyAlignment="1">
      <alignment horizontal="right" vertical="top"/>
    </xf>
    <xf numFmtId="43" fontId="32" fillId="0" borderId="0" xfId="10" applyFont="1" applyFill="1" applyAlignment="1">
      <alignment horizontal="right" vertical="center"/>
    </xf>
    <xf numFmtId="43" fontId="32" fillId="0" borderId="41" xfId="10" applyFont="1" applyFill="1" applyBorder="1" applyAlignment="1">
      <alignment horizontal="right" vertical="center"/>
    </xf>
    <xf numFmtId="0" fontId="34" fillId="0" borderId="8" xfId="0" applyFont="1" applyBorder="1" applyAlignment="1">
      <alignment horizontal="left" vertical="center"/>
    </xf>
    <xf numFmtId="43" fontId="32" fillId="0" borderId="8" xfId="10" applyFont="1" applyFill="1" applyBorder="1" applyAlignment="1">
      <alignment horizontal="right" vertical="center"/>
    </xf>
    <xf numFmtId="0" fontId="32" fillId="0" borderId="8" xfId="0" applyFont="1" applyBorder="1" applyAlignment="1">
      <alignment horizontal="left" vertical="center"/>
    </xf>
    <xf numFmtId="0" fontId="32" fillId="0" borderId="8" xfId="0" applyFont="1" applyBorder="1" applyAlignment="1">
      <alignment vertical="center"/>
    </xf>
    <xf numFmtId="184" fontId="32" fillId="0" borderId="0" xfId="10" applyNumberFormat="1" applyFont="1" applyFill="1" applyAlignment="1">
      <alignment horizontal="right" vertical="center"/>
    </xf>
    <xf numFmtId="10" fontId="32" fillId="0" borderId="0" xfId="9" applyNumberFormat="1" applyFont="1" applyFill="1" applyAlignment="1">
      <alignment horizontal="right" vertical="center"/>
    </xf>
    <xf numFmtId="0" fontId="37" fillId="15" borderId="0" xfId="0" applyFont="1" applyFill="1" applyAlignment="1">
      <alignment horizontal="left" vertical="center"/>
    </xf>
    <xf numFmtId="0" fontId="34" fillId="0" borderId="16" xfId="0" applyFont="1" applyBorder="1" applyAlignment="1">
      <alignment horizontal="center"/>
    </xf>
    <xf numFmtId="0" fontId="34" fillId="0" borderId="16" xfId="0" applyFont="1" applyBorder="1" applyAlignment="1">
      <alignment horizontal="right"/>
    </xf>
    <xf numFmtId="0" fontId="34" fillId="0" borderId="25" xfId="0" applyFont="1" applyBorder="1" applyAlignment="1">
      <alignment horizontal="right"/>
    </xf>
    <xf numFmtId="167" fontId="81" fillId="0" borderId="0" xfId="0" applyNumberFormat="1" applyFont="1" applyAlignment="1">
      <alignment horizontal="right"/>
    </xf>
    <xf numFmtId="169" fontId="32" fillId="0" borderId="0" xfId="10" applyNumberFormat="1" applyFont="1" applyAlignment="1"/>
    <xf numFmtId="169" fontId="32" fillId="0" borderId="23" xfId="10" applyNumberFormat="1" applyFont="1" applyBorder="1" applyAlignment="1"/>
    <xf numFmtId="43" fontId="32" fillId="0" borderId="0" xfId="10" applyFont="1" applyAlignment="1"/>
    <xf numFmtId="43" fontId="32" fillId="0" borderId="23" xfId="10" applyFont="1" applyBorder="1" applyAlignment="1"/>
    <xf numFmtId="178" fontId="32" fillId="0" borderId="0" xfId="10" applyNumberFormat="1" applyFont="1" applyAlignment="1"/>
    <xf numFmtId="178" fontId="32" fillId="0" borderId="23" xfId="10" applyNumberFormat="1" applyFont="1" applyBorder="1" applyAlignment="1"/>
    <xf numFmtId="0" fontId="32" fillId="0" borderId="8" xfId="0" applyFont="1" applyBorder="1" applyAlignment="1">
      <alignment horizontal="right"/>
    </xf>
    <xf numFmtId="178" fontId="32" fillId="0" borderId="8" xfId="10" applyNumberFormat="1" applyFont="1" applyBorder="1" applyAlignment="1"/>
    <xf numFmtId="186" fontId="32" fillId="0" borderId="21" xfId="10" applyNumberFormat="1" applyFont="1" applyBorder="1" applyAlignment="1"/>
    <xf numFmtId="3" fontId="32" fillId="0" borderId="0" xfId="0" applyNumberFormat="1" applyFont="1"/>
    <xf numFmtId="4" fontId="32" fillId="0" borderId="23" xfId="0" applyNumberFormat="1" applyFont="1" applyBorder="1"/>
    <xf numFmtId="3" fontId="32" fillId="6" borderId="0" xfId="0" applyNumberFormat="1" applyFont="1" applyFill="1"/>
    <xf numFmtId="0" fontId="32" fillId="7" borderId="8" xfId="0" applyFont="1" applyFill="1" applyBorder="1" applyAlignment="1">
      <alignment horizontal="left"/>
    </xf>
    <xf numFmtId="3" fontId="32" fillId="7" borderId="8" xfId="0" applyNumberFormat="1" applyFont="1" applyFill="1" applyBorder="1"/>
    <xf numFmtId="4" fontId="32" fillId="0" borderId="21" xfId="0" applyNumberFormat="1" applyFont="1" applyBorder="1"/>
    <xf numFmtId="167" fontId="32" fillId="6" borderId="0" xfId="0" applyNumberFormat="1" applyFont="1" applyFill="1" applyAlignment="1">
      <alignment horizontal="right"/>
    </xf>
    <xf numFmtId="167" fontId="32" fillId="7" borderId="0" xfId="0" applyNumberFormat="1" applyFont="1" applyFill="1" applyAlignment="1">
      <alignment horizontal="right"/>
    </xf>
    <xf numFmtId="167" fontId="32" fillId="7" borderId="8" xfId="0" applyNumberFormat="1" applyFont="1" applyFill="1" applyBorder="1" applyAlignment="1">
      <alignment horizontal="right"/>
    </xf>
    <xf numFmtId="167" fontId="34" fillId="0" borderId="0" xfId="0" applyNumberFormat="1" applyFont="1" applyAlignment="1">
      <alignment horizontal="right"/>
    </xf>
    <xf numFmtId="4" fontId="32" fillId="0" borderId="31" xfId="0" applyNumberFormat="1" applyFont="1" applyBorder="1"/>
    <xf numFmtId="167" fontId="34" fillId="6" borderId="0" xfId="0" applyNumberFormat="1" applyFont="1" applyFill="1" applyAlignment="1">
      <alignment horizontal="right"/>
    </xf>
    <xf numFmtId="167" fontId="34" fillId="7" borderId="0" xfId="0" applyNumberFormat="1" applyFont="1" applyFill="1" applyAlignment="1">
      <alignment horizontal="right"/>
    </xf>
    <xf numFmtId="167" fontId="34" fillId="0" borderId="8" xfId="0" applyNumberFormat="1" applyFont="1" applyBorder="1" applyAlignment="1">
      <alignment horizontal="right"/>
    </xf>
    <xf numFmtId="0" fontId="32" fillId="0" borderId="0" xfId="0" applyFont="1" applyAlignment="1">
      <alignment vertical="top" wrapText="1"/>
    </xf>
    <xf numFmtId="4" fontId="32" fillId="0" borderId="0" xfId="0" applyNumberFormat="1" applyFont="1" applyAlignment="1">
      <alignment vertical="center"/>
    </xf>
    <xf numFmtId="4" fontId="32" fillId="0" borderId="23" xfId="0" applyNumberFormat="1" applyFont="1" applyBorder="1" applyAlignment="1">
      <alignment vertical="center"/>
    </xf>
    <xf numFmtId="184" fontId="32" fillId="0" borderId="0" xfId="0" applyNumberFormat="1" applyFont="1"/>
    <xf numFmtId="184" fontId="32" fillId="0" borderId="23" xfId="0" applyNumberFormat="1" applyFont="1" applyBorder="1"/>
    <xf numFmtId="184" fontId="32" fillId="0" borderId="8" xfId="0" applyNumberFormat="1" applyFont="1" applyBorder="1"/>
    <xf numFmtId="184" fontId="32" fillId="0" borderId="21" xfId="0" applyNumberFormat="1" applyFont="1" applyBorder="1"/>
    <xf numFmtId="9" fontId="34" fillId="0" borderId="0" xfId="0" applyNumberFormat="1" applyFont="1" applyAlignment="1">
      <alignment horizontal="right"/>
    </xf>
    <xf numFmtId="9" fontId="34" fillId="0" borderId="41" xfId="0" applyNumberFormat="1" applyFont="1" applyBorder="1" applyAlignment="1">
      <alignment horizontal="right"/>
    </xf>
    <xf numFmtId="4" fontId="32" fillId="0" borderId="209" xfId="0" applyNumberFormat="1" applyFont="1" applyBorder="1"/>
    <xf numFmtId="0" fontId="34" fillId="21" borderId="10" xfId="0" applyFont="1" applyFill="1" applyBorder="1" applyAlignment="1">
      <alignment horizontal="left" vertical="center"/>
    </xf>
    <xf numFmtId="173" fontId="34" fillId="21" borderId="11" xfId="8" applyNumberFormat="1" applyFont="1" applyFill="1" applyBorder="1" applyAlignment="1">
      <alignment horizontal="center" vertical="center"/>
    </xf>
    <xf numFmtId="0" fontId="34" fillId="21" borderId="12" xfId="0" applyFont="1" applyFill="1" applyBorder="1" applyAlignment="1">
      <alignment horizontal="left" vertical="center"/>
    </xf>
    <xf numFmtId="166" fontId="82" fillId="0" borderId="0" xfId="8" applyFont="1" applyAlignment="1">
      <alignment vertical="center"/>
    </xf>
    <xf numFmtId="166" fontId="82" fillId="0" borderId="0" xfId="8" applyFont="1" applyAlignment="1">
      <alignment horizontal="center" vertical="center"/>
    </xf>
    <xf numFmtId="166" fontId="82" fillId="0" borderId="23" xfId="8" applyFont="1" applyBorder="1" applyAlignment="1">
      <alignment vertical="center"/>
    </xf>
    <xf numFmtId="0" fontId="34" fillId="21" borderId="217" xfId="0" applyFont="1" applyFill="1" applyBorder="1" applyAlignment="1">
      <alignment vertical="center"/>
    </xf>
    <xf numFmtId="173" fontId="34" fillId="21" borderId="52" xfId="8" applyNumberFormat="1" applyFont="1" applyFill="1" applyBorder="1" applyAlignment="1">
      <alignment horizontal="center" vertical="center"/>
    </xf>
    <xf numFmtId="0" fontId="34" fillId="21" borderId="42" xfId="0" applyFont="1" applyFill="1" applyBorder="1" applyAlignment="1">
      <alignment vertical="center"/>
    </xf>
    <xf numFmtId="173" fontId="34" fillId="21" borderId="41" xfId="8" applyNumberFormat="1" applyFont="1" applyFill="1" applyBorder="1" applyAlignment="1">
      <alignment horizontal="center" vertical="center"/>
    </xf>
    <xf numFmtId="173" fontId="34" fillId="21" borderId="0" xfId="8" applyNumberFormat="1" applyFont="1" applyFill="1" applyBorder="1" applyAlignment="1">
      <alignment horizontal="center" vertical="center"/>
    </xf>
    <xf numFmtId="0" fontId="34" fillId="21" borderId="56" xfId="0" applyFont="1" applyFill="1" applyBorder="1" applyAlignment="1">
      <alignment vertical="center"/>
    </xf>
    <xf numFmtId="0" fontId="34" fillId="17" borderId="10" xfId="0" applyFont="1" applyFill="1" applyBorder="1" applyAlignment="1">
      <alignment horizontal="left" vertical="center"/>
    </xf>
    <xf numFmtId="173" fontId="34" fillId="17" borderId="58" xfId="8" applyNumberFormat="1" applyFont="1" applyFill="1" applyBorder="1" applyAlignment="1">
      <alignment horizontal="center" vertical="center"/>
    </xf>
    <xf numFmtId="0" fontId="34" fillId="17" borderId="59" xfId="0" applyFont="1" applyFill="1" applyBorder="1" applyAlignment="1">
      <alignment vertical="center"/>
    </xf>
    <xf numFmtId="0" fontId="34" fillId="17" borderId="2" xfId="0" applyFont="1" applyFill="1" applyBorder="1" applyAlignment="1">
      <alignment horizontal="left" vertical="center"/>
    </xf>
    <xf numFmtId="173" fontId="34" fillId="17" borderId="0" xfId="8" applyNumberFormat="1" applyFont="1" applyFill="1" applyBorder="1" applyAlignment="1">
      <alignment horizontal="center" vertical="center"/>
    </xf>
    <xf numFmtId="0" fontId="34" fillId="17" borderId="42" xfId="0" applyFont="1" applyFill="1" applyBorder="1" applyAlignment="1">
      <alignment vertical="center"/>
    </xf>
    <xf numFmtId="0" fontId="34" fillId="17" borderId="57" xfId="0" applyFont="1" applyFill="1" applyBorder="1" applyAlignment="1">
      <alignment horizontal="left" vertical="center"/>
    </xf>
    <xf numFmtId="0" fontId="34" fillId="17" borderId="7" xfId="0" applyFont="1" applyFill="1" applyBorder="1" applyAlignment="1">
      <alignment horizontal="left" vertical="center"/>
    </xf>
    <xf numFmtId="173" fontId="34" fillId="17" borderId="50" xfId="8" applyNumberFormat="1" applyFont="1" applyFill="1" applyBorder="1" applyAlignment="1">
      <alignment horizontal="center" vertical="center"/>
    </xf>
    <xf numFmtId="0" fontId="34" fillId="13" borderId="217" xfId="0" applyFont="1" applyFill="1" applyBorder="1" applyAlignment="1">
      <alignment horizontal="left"/>
    </xf>
    <xf numFmtId="0" fontId="34" fillId="0" borderId="56" xfId="0" applyFont="1" applyBorder="1" applyAlignment="1">
      <alignment horizontal="left"/>
    </xf>
    <xf numFmtId="0" fontId="34" fillId="0" borderId="49" xfId="0" applyFont="1" applyBorder="1" applyAlignment="1">
      <alignment horizontal="left"/>
    </xf>
    <xf numFmtId="0" fontId="32" fillId="0" borderId="217" xfId="0" applyFont="1" applyBorder="1"/>
    <xf numFmtId="9" fontId="32" fillId="0" borderId="0" xfId="9" applyFont="1" applyBorder="1" applyAlignment="1">
      <alignment horizontal="center"/>
    </xf>
    <xf numFmtId="9" fontId="32" fillId="0" borderId="227" xfId="9" applyFont="1" applyBorder="1" applyAlignment="1">
      <alignment horizontal="center"/>
    </xf>
    <xf numFmtId="9" fontId="32" fillId="0" borderId="43" xfId="9" applyFont="1" applyBorder="1" applyAlignment="1">
      <alignment horizontal="center"/>
    </xf>
    <xf numFmtId="9" fontId="32" fillId="0" borderId="41" xfId="9" applyFont="1" applyBorder="1" applyAlignment="1">
      <alignment horizontal="center"/>
    </xf>
    <xf numFmtId="9" fontId="32" fillId="0" borderId="219" xfId="9" applyFont="1" applyBorder="1" applyAlignment="1">
      <alignment horizontal="center"/>
    </xf>
    <xf numFmtId="0" fontId="37" fillId="26" borderId="16" xfId="0" applyFont="1" applyFill="1" applyBorder="1"/>
    <xf numFmtId="0" fontId="68" fillId="0" borderId="0" xfId="1" applyFont="1" applyFill="1" applyBorder="1" applyAlignment="1"/>
    <xf numFmtId="0" fontId="68" fillId="0" borderId="5" xfId="1" applyFont="1" applyFill="1" applyBorder="1" applyAlignment="1"/>
    <xf numFmtId="0" fontId="2" fillId="0" borderId="0" xfId="1" applyFill="1" applyBorder="1" applyAlignment="1">
      <alignment vertical="center"/>
    </xf>
    <xf numFmtId="0" fontId="34" fillId="0" borderId="0" xfId="0" applyFont="1"/>
    <xf numFmtId="0" fontId="68" fillId="0" borderId="0" xfId="1" applyFont="1" applyAlignment="1"/>
    <xf numFmtId="4" fontId="81" fillId="0" borderId="0" xfId="0" applyNumberFormat="1" applyFont="1"/>
    <xf numFmtId="4" fontId="32" fillId="6" borderId="0" xfId="0" applyNumberFormat="1" applyFont="1" applyFill="1"/>
    <xf numFmtId="4" fontId="32" fillId="7" borderId="8" xfId="0" applyNumberFormat="1" applyFont="1" applyFill="1" applyBorder="1"/>
    <xf numFmtId="4" fontId="32" fillId="7" borderId="0" xfId="0" applyNumberFormat="1" applyFont="1" applyFill="1"/>
    <xf numFmtId="0" fontId="34" fillId="10" borderId="15" xfId="0" applyFont="1" applyFill="1" applyBorder="1" applyAlignment="1">
      <alignment vertical="center"/>
    </xf>
    <xf numFmtId="4" fontId="32" fillId="0" borderId="38" xfId="9" applyNumberFormat="1" applyFont="1" applyBorder="1" applyAlignment="1">
      <alignment horizontal="center"/>
    </xf>
    <xf numFmtId="9" fontId="32" fillId="0" borderId="38" xfId="9" applyFont="1" applyBorder="1" applyAlignment="1">
      <alignment horizontal="center"/>
    </xf>
    <xf numFmtId="0" fontId="34" fillId="0" borderId="56" xfId="0" applyFont="1" applyBorder="1" applyAlignment="1">
      <alignment horizontal="center"/>
    </xf>
    <xf numFmtId="0" fontId="71" fillId="0" borderId="0" xfId="0" applyFont="1" applyAlignment="1">
      <alignment horizontal="center"/>
    </xf>
    <xf numFmtId="0" fontId="83" fillId="0" borderId="0" xfId="0" applyFont="1" applyAlignment="1">
      <alignment horizontal="center"/>
    </xf>
    <xf numFmtId="0" fontId="71" fillId="0" borderId="8" xfId="0" applyFont="1" applyBorder="1" applyAlignment="1">
      <alignment horizontal="center" vertical="center"/>
    </xf>
    <xf numFmtId="0" fontId="34" fillId="0" borderId="0" xfId="0" applyFont="1" applyAlignment="1">
      <alignment horizontal="center" vertical="center"/>
    </xf>
    <xf numFmtId="0" fontId="37" fillId="15" borderId="0" xfId="0" applyFont="1" applyFill="1" applyAlignment="1">
      <alignment horizontal="center"/>
    </xf>
    <xf numFmtId="0" fontId="37" fillId="0" borderId="0" xfId="0" applyFont="1" applyAlignment="1">
      <alignment horizontal="center"/>
    </xf>
    <xf numFmtId="0" fontId="34" fillId="6" borderId="0" xfId="0" applyFont="1" applyFill="1" applyAlignment="1">
      <alignment horizontal="center"/>
    </xf>
    <xf numFmtId="0" fontId="34" fillId="7" borderId="0" xfId="0" applyFont="1" applyFill="1" applyAlignment="1">
      <alignment horizontal="center"/>
    </xf>
    <xf numFmtId="169" fontId="34" fillId="0" borderId="0" xfId="0" applyNumberFormat="1" applyFont="1" applyAlignment="1">
      <alignment horizontal="center"/>
    </xf>
    <xf numFmtId="169" fontId="34" fillId="0" borderId="53" xfId="0" applyNumberFormat="1" applyFont="1" applyBorder="1" applyAlignment="1">
      <alignment horizontal="center"/>
    </xf>
    <xf numFmtId="169" fontId="34" fillId="0" borderId="63" xfId="0" applyNumberFormat="1" applyFont="1" applyBorder="1" applyAlignment="1">
      <alignment horizontal="center"/>
    </xf>
    <xf numFmtId="0" fontId="34" fillId="0" borderId="63" xfId="0" applyFont="1" applyBorder="1" applyAlignment="1">
      <alignment horizontal="center"/>
    </xf>
    <xf numFmtId="0" fontId="34" fillId="0" borderId="62" xfId="0" applyFont="1" applyBorder="1" applyAlignment="1">
      <alignment horizontal="center"/>
    </xf>
    <xf numFmtId="0" fontId="74" fillId="0" borderId="0" xfId="0" applyFont="1" applyAlignment="1">
      <alignment horizontal="center"/>
    </xf>
    <xf numFmtId="169" fontId="34" fillId="0" borderId="0" xfId="10" applyNumberFormat="1" applyFont="1" applyAlignment="1">
      <alignment horizontal="center"/>
    </xf>
    <xf numFmtId="0" fontId="34" fillId="0" borderId="8" xfId="0" applyFont="1" applyBorder="1" applyAlignment="1">
      <alignment horizontal="center"/>
    </xf>
    <xf numFmtId="4" fontId="34" fillId="0" borderId="0" xfId="0" applyNumberFormat="1" applyFont="1" applyAlignment="1">
      <alignment horizontal="center"/>
    </xf>
    <xf numFmtId="4" fontId="34" fillId="0" borderId="8" xfId="0" applyNumberFormat="1" applyFont="1" applyBorder="1" applyAlignment="1">
      <alignment horizontal="center"/>
    </xf>
    <xf numFmtId="4" fontId="34" fillId="0" borderId="41" xfId="0" applyNumberFormat="1" applyFont="1" applyBorder="1" applyAlignment="1">
      <alignment horizontal="center"/>
    </xf>
    <xf numFmtId="9" fontId="84" fillId="0" borderId="0" xfId="9" applyFont="1" applyAlignment="1">
      <alignment horizontal="center"/>
    </xf>
    <xf numFmtId="0" fontId="34" fillId="0" borderId="226" xfId="0" applyFont="1" applyBorder="1" applyAlignment="1">
      <alignment horizontal="center"/>
    </xf>
    <xf numFmtId="0" fontId="34" fillId="0" borderId="59" xfId="0" applyFont="1" applyBorder="1" applyAlignment="1">
      <alignment horizontal="center"/>
    </xf>
    <xf numFmtId="0" fontId="34" fillId="0" borderId="42" xfId="0" applyFont="1" applyBorder="1" applyAlignment="1">
      <alignment horizontal="center"/>
    </xf>
    <xf numFmtId="0" fontId="34" fillId="0" borderId="49" xfId="0" applyFont="1" applyBorder="1" applyAlignment="1">
      <alignment horizontal="center"/>
    </xf>
    <xf numFmtId="183" fontId="34" fillId="0" borderId="56" xfId="8" applyNumberFormat="1" applyFont="1" applyBorder="1" applyAlignment="1">
      <alignment horizontal="center"/>
    </xf>
    <xf numFmtId="183" fontId="34" fillId="0" borderId="42" xfId="8" applyNumberFormat="1" applyFont="1" applyBorder="1" applyAlignment="1">
      <alignment horizontal="center"/>
    </xf>
    <xf numFmtId="9" fontId="34" fillId="0" borderId="56" xfId="9" applyFont="1" applyBorder="1" applyAlignment="1">
      <alignment horizontal="center"/>
    </xf>
    <xf numFmtId="9" fontId="34" fillId="0" borderId="42" xfId="9" applyFont="1" applyBorder="1" applyAlignment="1">
      <alignment horizontal="center"/>
    </xf>
    <xf numFmtId="4" fontId="34" fillId="0" borderId="56" xfId="9" applyNumberFormat="1" applyFont="1" applyBorder="1" applyAlignment="1">
      <alignment horizontal="center"/>
    </xf>
    <xf numFmtId="4" fontId="34" fillId="0" borderId="42" xfId="9" applyNumberFormat="1" applyFont="1" applyBorder="1" applyAlignment="1">
      <alignment horizontal="center"/>
    </xf>
    <xf numFmtId="4" fontId="34" fillId="0" borderId="39" xfId="9" applyNumberFormat="1" applyFont="1" applyBorder="1" applyAlignment="1">
      <alignment horizontal="center"/>
    </xf>
    <xf numFmtId="9" fontId="34" fillId="0" borderId="39" xfId="9" applyFont="1" applyBorder="1" applyAlignment="1">
      <alignment horizontal="center"/>
    </xf>
    <xf numFmtId="9" fontId="34" fillId="0" borderId="38" xfId="9" applyFont="1" applyBorder="1" applyAlignment="1">
      <alignment horizontal="center"/>
    </xf>
    <xf numFmtId="9" fontId="34" fillId="0" borderId="0" xfId="9" applyFont="1" applyBorder="1" applyAlignment="1">
      <alignment horizontal="center"/>
    </xf>
    <xf numFmtId="167" fontId="34" fillId="0" borderId="0" xfId="9" applyNumberFormat="1" applyFont="1" applyAlignment="1">
      <alignment horizontal="center"/>
    </xf>
    <xf numFmtId="0" fontId="85" fillId="0" borderId="61" xfId="0" applyFont="1" applyBorder="1" applyAlignment="1">
      <alignment horizontal="center"/>
    </xf>
    <xf numFmtId="0" fontId="85" fillId="0" borderId="62" xfId="0" applyFont="1" applyBorder="1" applyAlignment="1">
      <alignment horizontal="center"/>
    </xf>
    <xf numFmtId="0" fontId="85" fillId="0" borderId="63" xfId="0" applyFont="1" applyBorder="1" applyAlignment="1">
      <alignment horizontal="center"/>
    </xf>
    <xf numFmtId="0" fontId="34" fillId="6" borderId="0" xfId="8" applyNumberFormat="1" applyFont="1" applyFill="1" applyAlignment="1"/>
    <xf numFmtId="4" fontId="34" fillId="0" borderId="0" xfId="8" applyNumberFormat="1" applyFont="1" applyAlignment="1"/>
    <xf numFmtId="4" fontId="34" fillId="0" borderId="0" xfId="8" applyNumberFormat="1" applyFont="1" applyFill="1" applyAlignment="1"/>
    <xf numFmtId="9" fontId="34" fillId="6" borderId="0" xfId="0" applyNumberFormat="1" applyFont="1" applyFill="1" applyAlignment="1">
      <alignment horizontal="right" vertical="center"/>
    </xf>
    <xf numFmtId="9" fontId="34" fillId="7" borderId="0" xfId="0" applyNumberFormat="1" applyFont="1" applyFill="1" applyAlignment="1">
      <alignment horizontal="right" vertical="center"/>
    </xf>
    <xf numFmtId="4" fontId="34" fillId="0" borderId="41" xfId="8" applyNumberFormat="1" applyFont="1" applyBorder="1" applyAlignment="1"/>
    <xf numFmtId="4" fontId="34" fillId="0" borderId="41" xfId="8" applyNumberFormat="1" applyFont="1" applyFill="1" applyBorder="1" applyAlignment="1"/>
    <xf numFmtId="0" fontId="34" fillId="0" borderId="0" xfId="8" applyNumberFormat="1" applyFont="1" applyAlignment="1"/>
    <xf numFmtId="167" fontId="34" fillId="16" borderId="0" xfId="0" applyNumberFormat="1" applyFont="1" applyFill="1" applyAlignment="1">
      <alignment horizontal="right" vertical="center"/>
    </xf>
    <xf numFmtId="167" fontId="34" fillId="0" borderId="41" xfId="0" applyNumberFormat="1" applyFont="1" applyBorder="1" applyAlignment="1">
      <alignment horizontal="right" vertical="center"/>
    </xf>
    <xf numFmtId="167" fontId="34" fillId="0" borderId="0" xfId="0" applyNumberFormat="1" applyFont="1" applyAlignment="1">
      <alignment horizontal="right" vertical="center"/>
    </xf>
    <xf numFmtId="0" fontId="34" fillId="0" borderId="0" xfId="0" applyFont="1" applyAlignment="1">
      <alignment horizontal="right"/>
    </xf>
    <xf numFmtId="4" fontId="34" fillId="0" borderId="41" xfId="0" applyNumberFormat="1" applyFont="1" applyBorder="1" applyAlignment="1">
      <alignment horizontal="right" vertical="center"/>
    </xf>
    <xf numFmtId="2" fontId="34" fillId="0" borderId="0" xfId="0" applyNumberFormat="1" applyFont="1"/>
    <xf numFmtId="9" fontId="34" fillId="0" borderId="0" xfId="9" applyFont="1" applyAlignment="1">
      <alignment horizontal="right"/>
    </xf>
    <xf numFmtId="9" fontId="34" fillId="0" borderId="8" xfId="9" applyFont="1" applyBorder="1" applyAlignment="1">
      <alignment horizontal="right"/>
    </xf>
    <xf numFmtId="2" fontId="34" fillId="0" borderId="0" xfId="9" applyNumberFormat="1" applyFont="1" applyFill="1" applyAlignment="1">
      <alignment horizontal="right"/>
    </xf>
    <xf numFmtId="167" fontId="34" fillId="0" borderId="0" xfId="9" applyNumberFormat="1" applyFont="1" applyFill="1" applyAlignment="1">
      <alignment horizontal="center"/>
    </xf>
    <xf numFmtId="0" fontId="34" fillId="0" borderId="0" xfId="9" applyNumberFormat="1" applyFont="1" applyAlignment="1">
      <alignment horizontal="center"/>
    </xf>
    <xf numFmtId="0" fontId="34" fillId="0" borderId="8" xfId="0" applyFont="1" applyBorder="1" applyAlignment="1">
      <alignment horizontal="centerContinuous"/>
    </xf>
    <xf numFmtId="170" fontId="86" fillId="0" borderId="0" xfId="0" applyNumberFormat="1" applyFont="1" applyAlignment="1">
      <alignment horizontal="right"/>
    </xf>
    <xf numFmtId="169" fontId="34" fillId="0" borderId="0" xfId="10" applyNumberFormat="1" applyFont="1" applyFill="1" applyAlignment="1">
      <alignment horizontal="right" vertical="top"/>
    </xf>
    <xf numFmtId="43" fontId="34" fillId="0" borderId="0" xfId="10" applyFont="1" applyFill="1" applyAlignment="1">
      <alignment horizontal="right" vertical="center"/>
    </xf>
    <xf numFmtId="43" fontId="34" fillId="0" borderId="41" xfId="10" applyFont="1" applyFill="1" applyBorder="1" applyAlignment="1">
      <alignment horizontal="right" vertical="center"/>
    </xf>
    <xf numFmtId="43" fontId="34" fillId="0" borderId="8" xfId="10" applyFont="1" applyFill="1" applyBorder="1" applyAlignment="1">
      <alignment horizontal="right" vertical="center"/>
    </xf>
    <xf numFmtId="184" fontId="34" fillId="0" borderId="0" xfId="10" applyNumberFormat="1" applyFont="1" applyFill="1" applyAlignment="1">
      <alignment horizontal="right" vertical="center"/>
    </xf>
    <xf numFmtId="10" fontId="34" fillId="0" borderId="0" xfId="9" applyNumberFormat="1" applyFont="1" applyFill="1" applyAlignment="1">
      <alignment horizontal="right" vertical="center"/>
    </xf>
    <xf numFmtId="0" fontId="34" fillId="0" borderId="8" xfId="0" applyFont="1" applyBorder="1" applyAlignment="1">
      <alignment horizontal="right"/>
    </xf>
    <xf numFmtId="3" fontId="34" fillId="0" borderId="0" xfId="0" applyNumberFormat="1" applyFont="1"/>
    <xf numFmtId="167" fontId="34" fillId="7" borderId="8" xfId="0" applyNumberFormat="1" applyFont="1" applyFill="1" applyBorder="1" applyAlignment="1">
      <alignment horizontal="right"/>
    </xf>
    <xf numFmtId="0" fontId="88" fillId="0" borderId="62" xfId="0" applyFont="1" applyBorder="1" applyAlignment="1">
      <alignment horizontal="center"/>
    </xf>
    <xf numFmtId="0" fontId="34" fillId="0" borderId="118" xfId="0" applyFont="1" applyBorder="1" applyAlignment="1">
      <alignment horizontal="center"/>
    </xf>
    <xf numFmtId="0" fontId="87" fillId="0" borderId="62" xfId="0" applyFont="1" applyBorder="1" applyAlignment="1">
      <alignment horizontal="center"/>
    </xf>
    <xf numFmtId="0" fontId="89" fillId="0" borderId="62" xfId="0" applyFont="1" applyBorder="1" applyAlignment="1">
      <alignment horizontal="center"/>
    </xf>
    <xf numFmtId="0" fontId="34" fillId="0" borderId="217" xfId="0" applyFont="1" applyBorder="1" applyAlignment="1">
      <alignment horizontal="center"/>
    </xf>
    <xf numFmtId="0" fontId="89" fillId="0" borderId="56" xfId="0" applyFont="1" applyBorder="1" applyAlignment="1">
      <alignment horizontal="center"/>
    </xf>
    <xf numFmtId="0" fontId="90" fillId="0" borderId="63" xfId="0" applyFont="1" applyBorder="1" applyAlignment="1">
      <alignment horizontal="center"/>
    </xf>
    <xf numFmtId="167" fontId="34" fillId="0" borderId="0" xfId="0" applyNumberFormat="1" applyFont="1" applyAlignment="1">
      <alignment horizontal="center"/>
    </xf>
    <xf numFmtId="0" fontId="91" fillId="0" borderId="0" xfId="1" applyFont="1" applyAlignment="1">
      <alignment horizontal="left"/>
    </xf>
    <xf numFmtId="4" fontId="32" fillId="0" borderId="42" xfId="9" applyNumberFormat="1" applyFont="1" applyBorder="1" applyAlignment="1">
      <alignment horizontal="center"/>
    </xf>
    <xf numFmtId="0" fontId="2" fillId="0" borderId="0" xfId="1" applyFill="1" applyBorder="1" applyAlignment="1">
      <alignment horizontal="center" vertical="center"/>
    </xf>
    <xf numFmtId="0" fontId="38" fillId="15" borderId="0" xfId="0" applyFont="1" applyFill="1" applyAlignment="1">
      <alignment horizontal="center"/>
    </xf>
    <xf numFmtId="0" fontId="38" fillId="0" borderId="0" xfId="0" applyFont="1" applyAlignment="1">
      <alignment horizontal="center"/>
    </xf>
    <xf numFmtId="0" fontId="32" fillId="6" borderId="0" xfId="0" applyFont="1" applyFill="1" applyAlignment="1">
      <alignment horizontal="center"/>
    </xf>
    <xf numFmtId="0" fontId="32" fillId="7" borderId="0" xfId="0" applyFont="1" applyFill="1" applyAlignment="1">
      <alignment horizontal="center"/>
    </xf>
    <xf numFmtId="0" fontId="68" fillId="0" borderId="0" xfId="1" applyFont="1" applyAlignment="1">
      <alignment horizontal="center"/>
    </xf>
    <xf numFmtId="169" fontId="32" fillId="0" borderId="0" xfId="0" applyNumberFormat="1" applyFont="1" applyAlignment="1">
      <alignment horizontal="center"/>
    </xf>
    <xf numFmtId="0" fontId="68" fillId="0" borderId="0" xfId="1" applyFont="1" applyAlignment="1">
      <alignment horizontal="center" vertical="center"/>
    </xf>
    <xf numFmtId="4" fontId="81" fillId="0" borderId="0" xfId="0" applyNumberFormat="1" applyFont="1" applyAlignment="1">
      <alignment horizontal="center"/>
    </xf>
    <xf numFmtId="4" fontId="32" fillId="0" borderId="0" xfId="0" applyNumberFormat="1" applyFont="1" applyAlignment="1">
      <alignment horizontal="center"/>
    </xf>
    <xf numFmtId="4" fontId="32" fillId="6" borderId="0" xfId="0" applyNumberFormat="1" applyFont="1" applyFill="1" applyAlignment="1">
      <alignment horizontal="center"/>
    </xf>
    <xf numFmtId="4" fontId="32" fillId="7" borderId="8" xfId="0" applyNumberFormat="1" applyFont="1" applyFill="1" applyBorder="1" applyAlignment="1">
      <alignment horizontal="center"/>
    </xf>
    <xf numFmtId="4" fontId="32" fillId="7" borderId="0" xfId="0" applyNumberFormat="1" applyFont="1" applyFill="1" applyAlignment="1">
      <alignment horizontal="center"/>
    </xf>
    <xf numFmtId="4" fontId="32" fillId="0" borderId="8" xfId="0" applyNumberFormat="1" applyFont="1" applyBorder="1" applyAlignment="1">
      <alignment horizontal="center"/>
    </xf>
    <xf numFmtId="4" fontId="32" fillId="0" borderId="41" xfId="0" applyNumberFormat="1" applyFont="1" applyBorder="1" applyAlignment="1">
      <alignment horizontal="center"/>
    </xf>
    <xf numFmtId="0" fontId="85" fillId="0" borderId="217" xfId="0" applyFont="1" applyBorder="1" applyAlignment="1">
      <alignment horizontal="center"/>
    </xf>
    <xf numFmtId="0" fontId="85" fillId="0" borderId="56" xfId="0" applyFont="1" applyBorder="1" applyAlignment="1">
      <alignment horizontal="center"/>
    </xf>
    <xf numFmtId="0" fontId="85" fillId="0" borderId="42" xfId="0" applyFont="1" applyBorder="1" applyAlignment="1">
      <alignment horizontal="center"/>
    </xf>
    <xf numFmtId="0" fontId="32" fillId="0" borderId="49" xfId="0" applyFont="1" applyBorder="1" applyAlignment="1">
      <alignment horizontal="center"/>
    </xf>
    <xf numFmtId="0" fontId="76" fillId="0" borderId="42" xfId="0" applyFont="1" applyBorder="1" applyAlignment="1">
      <alignment horizontal="center"/>
    </xf>
    <xf numFmtId="0" fontId="32" fillId="0" borderId="65" xfId="0" applyFont="1" applyBorder="1"/>
    <xf numFmtId="0" fontId="32" fillId="0" borderId="62" xfId="0" applyFont="1" applyBorder="1"/>
    <xf numFmtId="0" fontId="32" fillId="0" borderId="63" xfId="0" applyFont="1" applyBorder="1"/>
    <xf numFmtId="0" fontId="32" fillId="0" borderId="38" xfId="0" applyFont="1" applyBorder="1" applyAlignment="1">
      <alignment horizontal="center"/>
    </xf>
    <xf numFmtId="0" fontId="0" fillId="0" borderId="0" xfId="0" applyAlignment="1">
      <alignment horizontal="left" wrapText="1"/>
    </xf>
    <xf numFmtId="0" fontId="32" fillId="0" borderId="68" xfId="0" applyFont="1" applyBorder="1"/>
    <xf numFmtId="0" fontId="32" fillId="0" borderId="56" xfId="0" applyFont="1" applyBorder="1" applyAlignment="1">
      <alignment horizontal="center" vertical="center"/>
    </xf>
    <xf numFmtId="0" fontId="76" fillId="0" borderId="0" xfId="0" applyFont="1" applyAlignment="1">
      <alignment horizontal="left"/>
    </xf>
    <xf numFmtId="0" fontId="92" fillId="0" borderId="0" xfId="0" applyFont="1" applyAlignment="1">
      <alignment horizontal="left"/>
    </xf>
    <xf numFmtId="0" fontId="92" fillId="0" borderId="42" xfId="0" applyFont="1" applyBorder="1" applyAlignment="1">
      <alignment horizontal="left"/>
    </xf>
    <xf numFmtId="0" fontId="75" fillId="0" borderId="65" xfId="0" applyFont="1" applyBorder="1" applyAlignment="1">
      <alignment horizontal="center" vertical="center"/>
    </xf>
    <xf numFmtId="0" fontId="75" fillId="0" borderId="62" xfId="0" applyFont="1" applyBorder="1" applyAlignment="1">
      <alignment horizontal="center" vertical="center"/>
    </xf>
    <xf numFmtId="0" fontId="76" fillId="0" borderId="62" xfId="0" applyFont="1" applyBorder="1" applyAlignment="1">
      <alignment horizontal="center" vertical="center"/>
    </xf>
    <xf numFmtId="0" fontId="75" fillId="0" borderId="42" xfId="0" applyFont="1" applyBorder="1" applyAlignment="1">
      <alignment horizontal="center" vertical="center"/>
    </xf>
    <xf numFmtId="0" fontId="76" fillId="0" borderId="56" xfId="0" applyFont="1" applyBorder="1" applyAlignment="1">
      <alignment horizontal="center" vertical="center"/>
    </xf>
    <xf numFmtId="0" fontId="75" fillId="0" borderId="56" xfId="0" applyFont="1" applyBorder="1" applyAlignment="1">
      <alignment horizontal="left"/>
    </xf>
    <xf numFmtId="0" fontId="76" fillId="0" borderId="56" xfId="0" applyFont="1" applyBorder="1" applyAlignment="1">
      <alignment horizontal="left"/>
    </xf>
    <xf numFmtId="178" fontId="92" fillId="0" borderId="228" xfId="0" applyNumberFormat="1" applyFont="1" applyBorder="1" applyAlignment="1">
      <alignment horizontal="right" vertical="center"/>
    </xf>
    <xf numFmtId="178" fontId="92" fillId="0" borderId="55" xfId="0" applyNumberFormat="1" applyFont="1" applyBorder="1" applyAlignment="1">
      <alignment horizontal="right" vertical="center"/>
    </xf>
    <xf numFmtId="178" fontId="92" fillId="0" borderId="40" xfId="0" applyNumberFormat="1" applyFont="1" applyBorder="1" applyAlignment="1">
      <alignment horizontal="right" vertical="center"/>
    </xf>
    <xf numFmtId="178" fontId="75" fillId="0" borderId="55" xfId="0" applyNumberFormat="1" applyFont="1" applyBorder="1" applyAlignment="1">
      <alignment horizontal="right" vertical="center"/>
    </xf>
    <xf numFmtId="178" fontId="76" fillId="0" borderId="55" xfId="0" applyNumberFormat="1" applyFont="1" applyBorder="1" applyAlignment="1">
      <alignment horizontal="right" vertical="center"/>
    </xf>
    <xf numFmtId="9" fontId="32" fillId="0" borderId="0" xfId="9" applyFont="1" applyAlignment="1">
      <alignment horizontal="center"/>
    </xf>
    <xf numFmtId="167" fontId="0" fillId="0" borderId="56" xfId="0" applyNumberFormat="1" applyBorder="1"/>
    <xf numFmtId="167" fontId="0" fillId="0" borderId="62" xfId="0" applyNumberFormat="1" applyBorder="1"/>
    <xf numFmtId="167" fontId="0" fillId="0" borderId="53" xfId="0" applyNumberFormat="1" applyBorder="1"/>
    <xf numFmtId="167" fontId="0" fillId="0" borderId="63" xfId="0" applyNumberFormat="1" applyBorder="1"/>
    <xf numFmtId="0" fontId="0" fillId="0" borderId="174" xfId="0" applyBorder="1"/>
    <xf numFmtId="0" fontId="57" fillId="20" borderId="12" xfId="0" applyFont="1" applyFill="1" applyBorder="1" applyAlignment="1">
      <alignment horizontal="center"/>
    </xf>
    <xf numFmtId="0" fontId="94" fillId="0" borderId="107" xfId="0" applyFont="1" applyBorder="1" applyAlignment="1">
      <alignment vertical="center"/>
    </xf>
    <xf numFmtId="0" fontId="94" fillId="0" borderId="27" xfId="0" applyFont="1" applyBorder="1" applyAlignment="1">
      <alignment vertical="center"/>
    </xf>
    <xf numFmtId="0" fontId="65" fillId="0" borderId="23" xfId="0" applyFont="1" applyBorder="1" applyAlignment="1">
      <alignment vertical="center"/>
    </xf>
    <xf numFmtId="0" fontId="94" fillId="0" borderId="23" xfId="0" applyFont="1" applyBorder="1" applyAlignment="1">
      <alignment vertical="center"/>
    </xf>
    <xf numFmtId="0" fontId="94" fillId="0" borderId="0" xfId="0" applyFont="1" applyAlignment="1">
      <alignment vertical="center"/>
    </xf>
    <xf numFmtId="4" fontId="0" fillId="0" borderId="107" xfId="0" applyNumberFormat="1" applyBorder="1"/>
    <xf numFmtId="4" fontId="0" fillId="0" borderId="27" xfId="0" applyNumberFormat="1" applyBorder="1"/>
    <xf numFmtId="4" fontId="1" fillId="0" borderId="148" xfId="0" applyNumberFormat="1" applyFont="1" applyBorder="1" applyAlignment="1">
      <alignment horizontal="center"/>
    </xf>
    <xf numFmtId="4" fontId="1" fillId="0" borderId="187" xfId="0" applyNumberFormat="1" applyFont="1" applyBorder="1" applyAlignment="1">
      <alignment horizontal="center"/>
    </xf>
    <xf numFmtId="4" fontId="1" fillId="0" borderId="188" xfId="0" applyNumberFormat="1" applyFont="1" applyBorder="1" applyAlignment="1">
      <alignment horizontal="center"/>
    </xf>
    <xf numFmtId="4" fontId="1" fillId="0" borderId="149" xfId="0" applyNumberFormat="1" applyFont="1" applyBorder="1"/>
    <xf numFmtId="4" fontId="0" fillId="0" borderId="6" xfId="0" applyNumberFormat="1" applyBorder="1"/>
    <xf numFmtId="4" fontId="0" fillId="0" borderId="23" xfId="0" applyNumberFormat="1" applyBorder="1"/>
    <xf numFmtId="0" fontId="32" fillId="0" borderId="41" xfId="0" applyFont="1" applyBorder="1" applyAlignment="1">
      <alignment horizontal="left" vertical="center"/>
    </xf>
    <xf numFmtId="0" fontId="34" fillId="0" borderId="41" xfId="0" applyFont="1" applyBorder="1" applyAlignment="1">
      <alignment horizontal="center"/>
    </xf>
    <xf numFmtId="0" fontId="61" fillId="0" borderId="0" xfId="0" applyFont="1" applyAlignment="1">
      <alignment horizontal="center" vertical="center"/>
    </xf>
    <xf numFmtId="167" fontId="1" fillId="20" borderId="61" xfId="0" applyNumberFormat="1" applyFont="1" applyFill="1" applyBorder="1" applyAlignment="1">
      <alignment horizontal="center"/>
    </xf>
    <xf numFmtId="167" fontId="1" fillId="6" borderId="42" xfId="0" applyNumberFormat="1" applyFont="1" applyFill="1" applyBorder="1"/>
    <xf numFmtId="167" fontId="1" fillId="6" borderId="53" xfId="0" applyNumberFormat="1" applyFont="1" applyFill="1" applyBorder="1"/>
    <xf numFmtId="167" fontId="1" fillId="6" borderId="63" xfId="0" applyNumberFormat="1" applyFont="1" applyFill="1" applyBorder="1" applyAlignment="1">
      <alignment horizontal="center"/>
    </xf>
    <xf numFmtId="4" fontId="0" fillId="0" borderId="11" xfId="0" applyNumberFormat="1" applyBorder="1"/>
    <xf numFmtId="4" fontId="0" fillId="0" borderId="69" xfId="0" applyNumberFormat="1" applyBorder="1"/>
    <xf numFmtId="4" fontId="0" fillId="0" borderId="53" xfId="0" applyNumberFormat="1" applyBorder="1"/>
    <xf numFmtId="4" fontId="0" fillId="0" borderId="63" xfId="0" applyNumberFormat="1" applyBorder="1"/>
    <xf numFmtId="3" fontId="0" fillId="0" borderId="57" xfId="0" applyNumberFormat="1" applyBorder="1"/>
    <xf numFmtId="0" fontId="1" fillId="0" borderId="15" xfId="0" applyFont="1" applyBorder="1"/>
    <xf numFmtId="0" fontId="1" fillId="0" borderId="14" xfId="0" applyFont="1" applyBorder="1"/>
    <xf numFmtId="4" fontId="0" fillId="0" borderId="42" xfId="0" applyNumberFormat="1" applyBorder="1" applyAlignment="1">
      <alignment horizontal="center"/>
    </xf>
    <xf numFmtId="4" fontId="0" fillId="0" borderId="61" xfId="0" applyNumberFormat="1" applyBorder="1" applyAlignment="1">
      <alignment horizontal="center"/>
    </xf>
    <xf numFmtId="4" fontId="0" fillId="0" borderId="61" xfId="0" applyNumberFormat="1" applyBorder="1" applyAlignment="1">
      <alignment horizontal="left"/>
    </xf>
    <xf numFmtId="4" fontId="0" fillId="0" borderId="39" xfId="0" applyNumberFormat="1" applyBorder="1" applyAlignment="1">
      <alignment horizontal="left"/>
    </xf>
    <xf numFmtId="4" fontId="0" fillId="0" borderId="63" xfId="0" applyNumberFormat="1" applyBorder="1" applyAlignment="1">
      <alignment horizontal="left"/>
    </xf>
    <xf numFmtId="4" fontId="0" fillId="0" borderId="42" xfId="0" applyNumberFormat="1" applyBorder="1" applyAlignment="1">
      <alignment horizontal="left"/>
    </xf>
    <xf numFmtId="4" fontId="0" fillId="0" borderId="49" xfId="0" applyNumberFormat="1" applyBorder="1"/>
    <xf numFmtId="4" fontId="1" fillId="20" borderId="59" xfId="0" applyNumberFormat="1" applyFont="1" applyFill="1" applyBorder="1" applyAlignment="1">
      <alignment horizontal="center"/>
    </xf>
    <xf numFmtId="10" fontId="0" fillId="0" borderId="63" xfId="9" applyNumberFormat="1" applyFont="1" applyBorder="1" applyAlignment="1">
      <alignment horizontal="center"/>
    </xf>
    <xf numFmtId="10" fontId="0" fillId="0" borderId="14" xfId="9" applyNumberFormat="1" applyFont="1" applyBorder="1" applyAlignment="1">
      <alignment horizontal="center"/>
    </xf>
    <xf numFmtId="10" fontId="0" fillId="0" borderId="49" xfId="9" applyNumberFormat="1" applyFont="1" applyBorder="1" applyAlignment="1">
      <alignment horizontal="center"/>
    </xf>
    <xf numFmtId="10" fontId="0" fillId="0" borderId="13" xfId="9" applyNumberFormat="1" applyFont="1" applyBorder="1" applyAlignment="1">
      <alignment horizontal="center"/>
    </xf>
    <xf numFmtId="10" fontId="0" fillId="0" borderId="56" xfId="9" applyNumberFormat="1" applyFont="1" applyBorder="1" applyAlignment="1">
      <alignment horizontal="center"/>
    </xf>
    <xf numFmtId="10" fontId="0" fillId="0" borderId="69" xfId="9" applyNumberFormat="1" applyFont="1" applyBorder="1" applyAlignment="1">
      <alignment horizontal="center"/>
    </xf>
    <xf numFmtId="10" fontId="0" fillId="0" borderId="58" xfId="9" applyNumberFormat="1" applyFont="1" applyBorder="1" applyAlignment="1">
      <alignment horizontal="center"/>
    </xf>
    <xf numFmtId="10" fontId="0" fillId="0" borderId="0" xfId="9" applyNumberFormat="1" applyFont="1" applyBorder="1" applyAlignment="1">
      <alignment horizontal="center"/>
    </xf>
    <xf numFmtId="10" fontId="0" fillId="0" borderId="53" xfId="9" applyNumberFormat="1" applyFont="1" applyBorder="1" applyAlignment="1">
      <alignment horizontal="center"/>
    </xf>
    <xf numFmtId="10" fontId="0" fillId="0" borderId="59" xfId="9" applyNumberFormat="1" applyFont="1" applyBorder="1" applyAlignment="1">
      <alignment horizontal="center"/>
    </xf>
    <xf numFmtId="3" fontId="1" fillId="20" borderId="42" xfId="0" applyNumberFormat="1" applyFont="1" applyFill="1" applyBorder="1" applyAlignment="1">
      <alignment horizontal="center"/>
    </xf>
    <xf numFmtId="4" fontId="1" fillId="20" borderId="59" xfId="0" applyNumberFormat="1" applyFont="1" applyFill="1" applyBorder="1" applyAlignment="1">
      <alignment horizontal="center" vertical="center" wrapText="1"/>
    </xf>
    <xf numFmtId="4" fontId="1" fillId="0" borderId="61" xfId="0" applyNumberFormat="1" applyFont="1" applyBorder="1" applyAlignment="1">
      <alignment vertical="center" wrapText="1"/>
    </xf>
    <xf numFmtId="4" fontId="1" fillId="0" borderId="53" xfId="0" applyNumberFormat="1" applyFont="1" applyBorder="1" applyAlignment="1">
      <alignment vertical="center" wrapText="1"/>
    </xf>
    <xf numFmtId="2" fontId="1" fillId="20" borderId="53" xfId="0" applyNumberFormat="1" applyFont="1" applyFill="1" applyBorder="1"/>
    <xf numFmtId="4" fontId="1" fillId="20" borderId="39" xfId="0" applyNumberFormat="1" applyFont="1" applyFill="1" applyBorder="1" applyAlignment="1">
      <alignment horizontal="center"/>
    </xf>
    <xf numFmtId="0" fontId="1" fillId="0" borderId="0" xfId="0" applyFont="1" applyAlignment="1">
      <alignment horizontal="left"/>
    </xf>
    <xf numFmtId="0" fontId="1" fillId="22" borderId="39" xfId="0" applyFont="1" applyFill="1" applyBorder="1" applyAlignment="1">
      <alignment horizontal="center"/>
    </xf>
    <xf numFmtId="3" fontId="0" fillId="0" borderId="0" xfId="0" applyNumberFormat="1" applyAlignment="1">
      <alignment horizontal="center" vertical="center"/>
    </xf>
    <xf numFmtId="0" fontId="0" fillId="0" borderId="109" xfId="0" applyBorder="1" applyAlignment="1">
      <alignment vertical="center" wrapText="1"/>
    </xf>
    <xf numFmtId="0" fontId="1" fillId="0" borderId="109" xfId="0" applyFont="1" applyBorder="1" applyAlignment="1">
      <alignment horizontal="center" vertical="center"/>
    </xf>
    <xf numFmtId="185" fontId="0" fillId="0" borderId="53" xfId="0" applyNumberFormat="1" applyBorder="1" applyAlignment="1">
      <alignment horizontal="center"/>
    </xf>
    <xf numFmtId="178" fontId="0" fillId="0" borderId="61" xfId="0" applyNumberFormat="1" applyBorder="1" applyAlignment="1">
      <alignment horizontal="center"/>
    </xf>
    <xf numFmtId="178" fontId="0" fillId="0" borderId="109" xfId="0" applyNumberFormat="1" applyBorder="1" applyAlignment="1">
      <alignment horizontal="center"/>
    </xf>
    <xf numFmtId="178" fontId="0" fillId="0" borderId="218" xfId="0" applyNumberFormat="1" applyBorder="1"/>
    <xf numFmtId="178" fontId="0" fillId="0" borderId="9" xfId="0" applyNumberFormat="1" applyBorder="1"/>
    <xf numFmtId="178" fontId="0" fillId="0" borderId="117" xfId="0" applyNumberFormat="1" applyBorder="1"/>
    <xf numFmtId="4" fontId="0" fillId="0" borderId="7" xfId="0" applyNumberFormat="1" applyBorder="1" applyAlignment="1">
      <alignment horizontal="center"/>
    </xf>
    <xf numFmtId="4" fontId="0" fillId="0" borderId="67" xfId="0" applyNumberFormat="1" applyBorder="1" applyAlignment="1">
      <alignment horizontal="center"/>
    </xf>
    <xf numFmtId="178" fontId="0" fillId="0" borderId="0" xfId="0" applyNumberFormat="1"/>
    <xf numFmtId="4" fontId="0" fillId="0" borderId="3" xfId="0" applyNumberFormat="1" applyBorder="1" applyAlignment="1">
      <alignment horizontal="center"/>
    </xf>
    <xf numFmtId="4" fontId="0" fillId="0" borderId="56" xfId="0" applyNumberFormat="1" applyBorder="1" applyAlignment="1">
      <alignment horizontal="center"/>
    </xf>
    <xf numFmtId="4" fontId="0" fillId="0" borderId="62" xfId="0" applyNumberFormat="1" applyBorder="1" applyAlignment="1">
      <alignment horizontal="center"/>
    </xf>
    <xf numFmtId="178" fontId="0" fillId="0" borderId="56" xfId="0" applyNumberFormat="1" applyBorder="1"/>
    <xf numFmtId="178" fontId="0" fillId="0" borderId="42" xfId="0" applyNumberFormat="1" applyBorder="1"/>
    <xf numFmtId="178" fontId="0" fillId="0" borderId="62" xfId="0" applyNumberFormat="1" applyBorder="1"/>
    <xf numFmtId="178" fontId="0" fillId="0" borderId="58" xfId="0" applyNumberFormat="1" applyBorder="1"/>
    <xf numFmtId="178" fontId="0" fillId="0" borderId="59" xfId="0" applyNumberFormat="1" applyBorder="1"/>
    <xf numFmtId="0" fontId="1" fillId="20" borderId="63" xfId="0" applyFont="1" applyFill="1" applyBorder="1" applyAlignment="1">
      <alignment horizontal="center"/>
    </xf>
    <xf numFmtId="4" fontId="1" fillId="0" borderId="42" xfId="0" applyNumberFormat="1" applyFont="1" applyBorder="1" applyAlignment="1">
      <alignment horizontal="center" vertical="center" wrapText="1"/>
    </xf>
    <xf numFmtId="4" fontId="1" fillId="0" borderId="59" xfId="0" applyNumberFormat="1" applyFont="1" applyBorder="1" applyAlignment="1">
      <alignment horizontal="center" vertical="center" wrapText="1"/>
    </xf>
    <xf numFmtId="4" fontId="1" fillId="0" borderId="53" xfId="0" applyNumberFormat="1" applyFont="1" applyBorder="1" applyAlignment="1">
      <alignment horizontal="center" vertical="center" wrapText="1"/>
    </xf>
    <xf numFmtId="4" fontId="1" fillId="20" borderId="42" xfId="0" applyNumberFormat="1" applyFont="1" applyFill="1" applyBorder="1" applyAlignment="1">
      <alignment horizontal="center" vertical="center" wrapText="1"/>
    </xf>
    <xf numFmtId="4" fontId="1" fillId="0" borderId="0" xfId="0" applyNumberFormat="1" applyFont="1" applyAlignment="1">
      <alignment vertical="center" wrapText="1"/>
    </xf>
    <xf numFmtId="4" fontId="1" fillId="0" borderId="63" xfId="0" applyNumberFormat="1" applyFont="1" applyBorder="1" applyAlignment="1">
      <alignment horizontal="center" vertical="center" wrapText="1"/>
    </xf>
    <xf numFmtId="4" fontId="1" fillId="0" borderId="39" xfId="0" applyNumberFormat="1" applyFont="1" applyBorder="1" applyAlignment="1">
      <alignment horizontal="center" vertical="center" wrapText="1"/>
    </xf>
    <xf numFmtId="4" fontId="1" fillId="0" borderId="57" xfId="0" applyNumberFormat="1" applyFont="1" applyBorder="1" applyAlignment="1">
      <alignment vertical="center" wrapText="1"/>
    </xf>
    <xf numFmtId="4" fontId="0" fillId="0" borderId="57" xfId="0" applyNumberFormat="1" applyBorder="1" applyAlignment="1">
      <alignment horizontal="center"/>
    </xf>
    <xf numFmtId="4" fontId="1" fillId="20" borderId="63" xfId="0" applyNumberFormat="1" applyFont="1" applyFill="1" applyBorder="1" applyAlignment="1">
      <alignment horizontal="center" vertical="center" wrapText="1"/>
    </xf>
    <xf numFmtId="4" fontId="1" fillId="20" borderId="57" xfId="0" applyNumberFormat="1" applyFont="1" applyFill="1" applyBorder="1" applyAlignment="1">
      <alignment horizontal="center"/>
    </xf>
    <xf numFmtId="0" fontId="0" fillId="0" borderId="59" xfId="0" applyBorder="1" applyAlignment="1">
      <alignment horizontal="center" vertical="center" wrapText="1"/>
    </xf>
    <xf numFmtId="2" fontId="0" fillId="0" borderId="56" xfId="0" applyNumberFormat="1" applyBorder="1"/>
    <xf numFmtId="2" fontId="0" fillId="0" borderId="42" xfId="0" applyNumberFormat="1" applyBorder="1"/>
    <xf numFmtId="3" fontId="0" fillId="0" borderId="63" xfId="0" applyNumberFormat="1" applyBorder="1"/>
    <xf numFmtId="2" fontId="0" fillId="0" borderId="59" xfId="0" applyNumberFormat="1" applyBorder="1"/>
    <xf numFmtId="0" fontId="0" fillId="0" borderId="57" xfId="0" applyBorder="1" applyAlignment="1">
      <alignment horizontal="center"/>
    </xf>
    <xf numFmtId="0" fontId="1" fillId="0" borderId="58" xfId="0" applyFont="1" applyBorder="1" applyAlignment="1">
      <alignment horizontal="left"/>
    </xf>
    <xf numFmtId="3" fontId="1" fillId="0" borderId="61" xfId="0" applyNumberFormat="1" applyFont="1" applyBorder="1" applyAlignment="1">
      <alignment horizontal="left"/>
    </xf>
    <xf numFmtId="167" fontId="34" fillId="0" borderId="41" xfId="0" applyNumberFormat="1" applyFont="1" applyBorder="1" applyAlignment="1">
      <alignment horizontal="right"/>
    </xf>
    <xf numFmtId="3" fontId="34" fillId="0" borderId="41" xfId="0" applyNumberFormat="1" applyFont="1" applyBorder="1"/>
    <xf numFmtId="0" fontId="1" fillId="0" borderId="140" xfId="0" applyFont="1" applyBorder="1" applyAlignment="1">
      <alignment horizontal="center" vertical="center" wrapText="1"/>
    </xf>
    <xf numFmtId="0" fontId="1" fillId="0" borderId="197" xfId="0" applyFont="1" applyBorder="1" applyAlignment="1">
      <alignment horizontal="left" vertical="center" wrapText="1"/>
    </xf>
    <xf numFmtId="4" fontId="0" fillId="0" borderId="198" xfId="0" applyNumberFormat="1" applyBorder="1" applyAlignment="1">
      <alignment horizontal="center" vertical="center" wrapText="1"/>
    </xf>
    <xf numFmtId="4" fontId="0" fillId="0" borderId="189" xfId="0" applyNumberFormat="1" applyBorder="1" applyAlignment="1">
      <alignment horizontal="left"/>
    </xf>
    <xf numFmtId="0" fontId="1" fillId="0" borderId="56" xfId="0" applyFont="1" applyBorder="1" applyAlignment="1">
      <alignment horizontal="center"/>
    </xf>
    <xf numFmtId="3" fontId="0" fillId="0" borderId="55" xfId="0" applyNumberFormat="1" applyBorder="1"/>
    <xf numFmtId="3" fontId="0" fillId="0" borderId="40" xfId="0" applyNumberFormat="1" applyBorder="1"/>
    <xf numFmtId="167" fontId="1" fillId="20" borderId="53" xfId="0" applyNumberFormat="1" applyFont="1" applyFill="1" applyBorder="1" applyAlignment="1">
      <alignment horizontal="center"/>
    </xf>
    <xf numFmtId="167" fontId="0" fillId="0" borderId="61" xfId="0" applyNumberFormat="1" applyBorder="1"/>
    <xf numFmtId="2" fontId="1" fillId="20" borderId="53" xfId="0" applyNumberFormat="1" applyFont="1" applyFill="1" applyBorder="1" applyAlignment="1">
      <alignment horizontal="center"/>
    </xf>
    <xf numFmtId="167" fontId="1" fillId="20" borderId="59" xfId="0" applyNumberFormat="1" applyFont="1" applyFill="1" applyBorder="1"/>
    <xf numFmtId="167" fontId="1" fillId="20" borderId="53" xfId="0" applyNumberFormat="1" applyFont="1" applyFill="1" applyBorder="1"/>
    <xf numFmtId="187" fontId="0" fillId="0" borderId="53" xfId="0" applyNumberFormat="1" applyBorder="1" applyAlignment="1">
      <alignment horizontal="center"/>
    </xf>
    <xf numFmtId="3" fontId="0" fillId="0" borderId="231" xfId="0" applyNumberFormat="1" applyBorder="1"/>
    <xf numFmtId="167" fontId="0" fillId="0" borderId="78" xfId="0" applyNumberFormat="1" applyBorder="1"/>
    <xf numFmtId="0" fontId="0" fillId="0" borderId="78" xfId="0" applyBorder="1"/>
    <xf numFmtId="4" fontId="0" fillId="0" borderId="62" xfId="0" applyNumberFormat="1" applyBorder="1"/>
    <xf numFmtId="167" fontId="1" fillId="16" borderId="38" xfId="0" applyNumberFormat="1" applyFont="1" applyFill="1" applyBorder="1" applyAlignment="1">
      <alignment vertical="center"/>
    </xf>
    <xf numFmtId="167" fontId="1" fillId="16" borderId="39" xfId="0" applyNumberFormat="1" applyFont="1" applyFill="1" applyBorder="1" applyAlignment="1">
      <alignment vertical="center"/>
    </xf>
    <xf numFmtId="167" fontId="1" fillId="16" borderId="41" xfId="0" applyNumberFormat="1" applyFont="1" applyFill="1" applyBorder="1" applyAlignment="1">
      <alignment vertical="center"/>
    </xf>
    <xf numFmtId="167" fontId="1" fillId="16" borderId="42" xfId="0" applyNumberFormat="1" applyFont="1" applyFill="1" applyBorder="1" applyAlignment="1">
      <alignment vertical="center"/>
    </xf>
    <xf numFmtId="167" fontId="1" fillId="22" borderId="38" xfId="0" applyNumberFormat="1" applyFont="1" applyFill="1" applyBorder="1" applyAlignment="1">
      <alignment vertical="center"/>
    </xf>
    <xf numFmtId="167" fontId="1" fillId="22" borderId="39" xfId="0" applyNumberFormat="1" applyFont="1" applyFill="1" applyBorder="1" applyAlignment="1">
      <alignment vertical="center"/>
    </xf>
    <xf numFmtId="167" fontId="1" fillId="20" borderId="59" xfId="0" applyNumberFormat="1" applyFont="1" applyFill="1" applyBorder="1" applyAlignment="1">
      <alignment vertical="center"/>
    </xf>
    <xf numFmtId="167" fontId="1" fillId="20" borderId="53" xfId="0" applyNumberFormat="1" applyFont="1" applyFill="1" applyBorder="1" applyAlignment="1">
      <alignment vertical="center"/>
    </xf>
    <xf numFmtId="167" fontId="0" fillId="0" borderId="77" xfId="0" applyNumberFormat="1" applyBorder="1"/>
    <xf numFmtId="167" fontId="0" fillId="4" borderId="62" xfId="0" applyNumberFormat="1" applyFill="1" applyBorder="1" applyAlignment="1">
      <alignment horizontal="center"/>
    </xf>
    <xf numFmtId="167" fontId="0" fillId="4" borderId="56" xfId="0" applyNumberFormat="1" applyFill="1" applyBorder="1" applyAlignment="1">
      <alignment horizontal="center"/>
    </xf>
    <xf numFmtId="0" fontId="0" fillId="4" borderId="62" xfId="0" applyFill="1" applyBorder="1"/>
    <xf numFmtId="0" fontId="0" fillId="4" borderId="56" xfId="0" applyFill="1" applyBorder="1"/>
    <xf numFmtId="167" fontId="0" fillId="4" borderId="63" xfId="0" applyNumberFormat="1" applyFill="1" applyBorder="1" applyAlignment="1">
      <alignment horizontal="center"/>
    </xf>
    <xf numFmtId="0" fontId="0" fillId="4" borderId="63" xfId="0" applyFill="1" applyBorder="1"/>
    <xf numFmtId="0" fontId="0" fillId="4" borderId="42" xfId="0" applyFill="1" applyBorder="1"/>
    <xf numFmtId="0" fontId="0" fillId="4" borderId="53" xfId="0" applyFill="1" applyBorder="1"/>
    <xf numFmtId="2" fontId="0" fillId="0" borderId="62" xfId="0" applyNumberFormat="1" applyBorder="1" applyAlignment="1">
      <alignment horizontal="center" vertical="center"/>
    </xf>
    <xf numFmtId="0" fontId="1" fillId="0" borderId="40" xfId="0" applyFont="1" applyBorder="1"/>
    <xf numFmtId="0" fontId="0" fillId="0" borderId="61" xfId="0" applyBorder="1" applyAlignment="1">
      <alignment horizontal="center" vertical="center" wrapText="1"/>
    </xf>
    <xf numFmtId="187" fontId="0" fillId="0" borderId="53" xfId="0" applyNumberFormat="1" applyBorder="1" applyAlignment="1">
      <alignment horizontal="center" vertical="center" wrapText="1"/>
    </xf>
    <xf numFmtId="187" fontId="0" fillId="0" borderId="59" xfId="0" applyNumberFormat="1" applyBorder="1" applyAlignment="1">
      <alignment horizontal="center" vertical="center" wrapText="1"/>
    </xf>
    <xf numFmtId="2" fontId="0" fillId="0" borderId="55" xfId="0" applyNumberFormat="1" applyBorder="1" applyAlignment="1">
      <alignment horizontal="center" vertical="center"/>
    </xf>
    <xf numFmtId="2" fontId="0" fillId="0" borderId="40" xfId="0" applyNumberFormat="1" applyBorder="1" applyAlignment="1">
      <alignment horizontal="center" vertical="center"/>
    </xf>
    <xf numFmtId="2" fontId="0" fillId="0" borderId="39" xfId="0" applyNumberFormat="1" applyBorder="1" applyAlignment="1">
      <alignment horizontal="center" vertical="center"/>
    </xf>
    <xf numFmtId="2" fontId="0" fillId="0" borderId="37" xfId="0" applyNumberFormat="1" applyBorder="1" applyAlignment="1">
      <alignment horizontal="center" vertical="center"/>
    </xf>
    <xf numFmtId="2" fontId="0" fillId="0" borderId="57" xfId="0" applyNumberFormat="1" applyBorder="1" applyAlignment="1">
      <alignment horizontal="center" vertical="center"/>
    </xf>
    <xf numFmtId="2" fontId="0" fillId="0" borderId="61" xfId="0" applyNumberFormat="1" applyBorder="1" applyAlignment="1">
      <alignment horizontal="center" vertical="center"/>
    </xf>
    <xf numFmtId="167" fontId="1" fillId="20" borderId="53" xfId="0" applyNumberFormat="1" applyFont="1" applyFill="1" applyBorder="1" applyAlignment="1">
      <alignment horizontal="center" vertical="center"/>
    </xf>
    <xf numFmtId="167" fontId="1" fillId="20" borderId="59" xfId="0" applyNumberFormat="1" applyFont="1" applyFill="1" applyBorder="1" applyAlignment="1">
      <alignment horizontal="center" vertical="center"/>
    </xf>
    <xf numFmtId="3" fontId="0" fillId="0" borderId="55" xfId="0" applyNumberFormat="1" applyBorder="1" applyAlignment="1">
      <alignment vertical="center" wrapText="1"/>
    </xf>
    <xf numFmtId="3" fontId="0" fillId="0" borderId="40" xfId="0" applyNumberFormat="1" applyBorder="1" applyAlignment="1">
      <alignment vertical="center" wrapText="1"/>
    </xf>
    <xf numFmtId="3" fontId="0" fillId="0" borderId="57" xfId="0" applyNumberFormat="1" applyBorder="1" applyAlignment="1">
      <alignment vertical="center" wrapText="1"/>
    </xf>
    <xf numFmtId="167" fontId="1" fillId="20" borderId="38" xfId="0" applyNumberFormat="1" applyFont="1" applyFill="1" applyBorder="1"/>
    <xf numFmtId="167" fontId="1" fillId="20" borderId="61" xfId="0" applyNumberFormat="1" applyFont="1" applyFill="1" applyBorder="1"/>
    <xf numFmtId="167" fontId="1" fillId="20" borderId="39" xfId="0" applyNumberFormat="1" applyFont="1" applyFill="1" applyBorder="1"/>
    <xf numFmtId="4" fontId="0" fillId="0" borderId="56" xfId="0" applyNumberFormat="1" applyBorder="1" applyAlignment="1">
      <alignment horizontal="center" vertical="center"/>
    </xf>
    <xf numFmtId="4" fontId="34" fillId="6" borderId="0" xfId="0" applyNumberFormat="1" applyFont="1" applyFill="1"/>
    <xf numFmtId="4" fontId="34" fillId="7" borderId="8" xfId="0" applyNumberFormat="1" applyFont="1" applyFill="1" applyBorder="1"/>
    <xf numFmtId="0" fontId="0" fillId="0" borderId="15" xfId="0" applyBorder="1"/>
    <xf numFmtId="0" fontId="0" fillId="0" borderId="6" xfId="0" applyBorder="1" applyAlignment="1">
      <alignment horizontal="center"/>
    </xf>
    <xf numFmtId="9" fontId="0" fillId="0" borderId="0" xfId="0" applyNumberFormat="1"/>
    <xf numFmtId="9" fontId="0" fillId="0" borderId="1" xfId="0" applyNumberFormat="1" applyBorder="1" applyAlignment="1">
      <alignment horizontal="center" vertical="center"/>
    </xf>
    <xf numFmtId="9" fontId="0" fillId="0" borderId="13" xfId="0" applyNumberFormat="1" applyBorder="1" applyAlignment="1">
      <alignment horizontal="center" vertical="center"/>
    </xf>
    <xf numFmtId="9" fontId="0" fillId="0" borderId="13" xfId="0" applyNumberFormat="1" applyBorder="1" applyAlignment="1">
      <alignment horizontal="center"/>
    </xf>
    <xf numFmtId="9" fontId="0" fillId="0" borderId="14" xfId="0" applyNumberFormat="1" applyBorder="1" applyAlignment="1">
      <alignment horizontal="center"/>
    </xf>
    <xf numFmtId="9" fontId="0" fillId="0" borderId="1" xfId="0" applyNumberFormat="1" applyBorder="1" applyAlignment="1">
      <alignment horizontal="center"/>
    </xf>
    <xf numFmtId="9" fontId="0" fillId="0" borderId="8" xfId="0" applyNumberFormat="1" applyBorder="1"/>
    <xf numFmtId="9" fontId="0" fillId="0" borderId="16" xfId="0" applyNumberFormat="1" applyBorder="1"/>
    <xf numFmtId="0" fontId="0" fillId="0" borderId="34" xfId="0" applyBorder="1"/>
    <xf numFmtId="9" fontId="0" fillId="0" borderId="7" xfId="0" applyNumberFormat="1" applyBorder="1"/>
    <xf numFmtId="9" fontId="0" fillId="0" borderId="35" xfId="0" applyNumberFormat="1" applyBorder="1"/>
    <xf numFmtId="9" fontId="0" fillId="0" borderId="23" xfId="0" applyNumberFormat="1" applyBorder="1"/>
    <xf numFmtId="9" fontId="0" fillId="0" borderId="21" xfId="0" applyNumberFormat="1" applyBorder="1"/>
    <xf numFmtId="9" fontId="0" fillId="0" borderId="25" xfId="0" applyNumberFormat="1" applyBorder="1"/>
    <xf numFmtId="9" fontId="0" fillId="0" borderId="31" xfId="0" applyNumberFormat="1" applyBorder="1"/>
    <xf numFmtId="0" fontId="0" fillId="0" borderId="237" xfId="0" applyBorder="1" applyAlignment="1">
      <alignment vertical="center"/>
    </xf>
    <xf numFmtId="9" fontId="0" fillId="0" borderId="14" xfId="0" applyNumberFormat="1" applyBorder="1" applyAlignment="1">
      <alignment horizontal="center" vertical="center"/>
    </xf>
    <xf numFmtId="0" fontId="0" fillId="0" borderId="241" xfId="0" applyBorder="1" applyAlignment="1">
      <alignment horizontal="center"/>
    </xf>
    <xf numFmtId="9" fontId="0" fillId="0" borderId="237" xfId="0" applyNumberFormat="1" applyBorder="1" applyAlignment="1">
      <alignment horizontal="center"/>
    </xf>
    <xf numFmtId="0" fontId="0" fillId="0" borderId="237" xfId="0" applyBorder="1" applyAlignment="1">
      <alignment horizontal="center"/>
    </xf>
    <xf numFmtId="9" fontId="0" fillId="0" borderId="242" xfId="0" applyNumberFormat="1" applyBorder="1" applyAlignment="1">
      <alignment horizontal="center"/>
    </xf>
    <xf numFmtId="0" fontId="0" fillId="0" borderId="237" xfId="0" applyBorder="1"/>
    <xf numFmtId="0" fontId="0" fillId="0" borderId="35" xfId="0" applyBorder="1" applyAlignment="1">
      <alignment horizontal="center" vertical="center"/>
    </xf>
    <xf numFmtId="0" fontId="0" fillId="0" borderId="236" xfId="0" applyBorder="1" applyAlignment="1">
      <alignment horizontal="center" vertical="center"/>
    </xf>
    <xf numFmtId="0" fontId="0" fillId="0" borderId="24" xfId="0" applyBorder="1" applyAlignment="1">
      <alignment horizontal="center" vertical="center"/>
    </xf>
    <xf numFmtId="0" fontId="0" fillId="0" borderId="242" xfId="0" applyBorder="1" applyAlignment="1">
      <alignment horizontal="center" vertical="center"/>
    </xf>
    <xf numFmtId="0" fontId="0" fillId="0" borderId="25" xfId="0" applyBorder="1" applyAlignment="1">
      <alignment horizontal="center" vertical="center"/>
    </xf>
    <xf numFmtId="0" fontId="1" fillId="22" borderId="16" xfId="0" applyFont="1" applyFill="1" applyBorder="1" applyAlignment="1">
      <alignment horizontal="center"/>
    </xf>
    <xf numFmtId="0" fontId="1" fillId="22" borderId="16" xfId="0" applyFont="1" applyFill="1" applyBorder="1"/>
    <xf numFmtId="0" fontId="1" fillId="22" borderId="25" xfId="0" applyFont="1" applyFill="1" applyBorder="1"/>
    <xf numFmtId="9" fontId="0" fillId="0" borderId="11" xfId="0" applyNumberFormat="1" applyBorder="1"/>
    <xf numFmtId="9" fontId="0" fillId="0" borderId="12" xfId="0" applyNumberFormat="1" applyBorder="1"/>
    <xf numFmtId="9" fontId="0" fillId="0" borderId="3" xfId="0" applyNumberFormat="1" applyBorder="1"/>
    <xf numFmtId="9" fontId="0" fillId="0" borderId="9" xfId="0" applyNumberFormat="1" applyBorder="1"/>
    <xf numFmtId="9" fontId="0" fillId="0" borderId="4" xfId="0" applyNumberFormat="1" applyBorder="1" applyAlignment="1">
      <alignment horizontal="center"/>
    </xf>
    <xf numFmtId="9" fontId="0" fillId="0" borderId="12" xfId="0" applyNumberFormat="1" applyBorder="1" applyAlignment="1">
      <alignment horizontal="center"/>
    </xf>
    <xf numFmtId="9" fontId="0" fillId="0" borderId="6" xfId="0" applyNumberFormat="1" applyBorder="1" applyAlignment="1">
      <alignment horizontal="center"/>
    </xf>
    <xf numFmtId="9" fontId="1" fillId="16" borderId="13" xfId="0" applyNumberFormat="1" applyFont="1" applyFill="1" applyBorder="1" applyAlignment="1">
      <alignment horizontal="center"/>
    </xf>
    <xf numFmtId="9" fontId="1" fillId="16" borderId="1" xfId="0" applyNumberFormat="1" applyFont="1" applyFill="1" applyBorder="1" applyAlignment="1">
      <alignment horizontal="center"/>
    </xf>
    <xf numFmtId="9" fontId="0" fillId="16" borderId="1" xfId="0" applyNumberFormat="1" applyFill="1" applyBorder="1" applyAlignment="1">
      <alignment horizontal="center"/>
    </xf>
    <xf numFmtId="9" fontId="0" fillId="16" borderId="1" xfId="0" applyNumberFormat="1" applyFill="1" applyBorder="1" applyAlignment="1">
      <alignment horizontal="center" vertical="center"/>
    </xf>
    <xf numFmtId="0" fontId="1" fillId="23" borderId="236" xfId="0" applyFont="1" applyFill="1" applyBorder="1" applyAlignment="1">
      <alignment horizontal="center" vertical="center"/>
    </xf>
    <xf numFmtId="0" fontId="0" fillId="0" borderId="242" xfId="0" applyBorder="1"/>
    <xf numFmtId="0" fontId="0" fillId="0" borderId="46" xfId="0" applyBorder="1" applyAlignment="1">
      <alignment horizontal="center"/>
    </xf>
    <xf numFmtId="4" fontId="101" fillId="0" borderId="13" xfId="0" applyNumberFormat="1" applyFont="1" applyBorder="1" applyAlignment="1">
      <alignment horizontal="center" vertical="center"/>
    </xf>
    <xf numFmtId="4" fontId="101" fillId="0" borderId="13" xfId="0" applyNumberFormat="1" applyFont="1" applyBorder="1" applyAlignment="1">
      <alignment horizontal="center"/>
    </xf>
    <xf numFmtId="0" fontId="0" fillId="0" borderId="242" xfId="0" applyBorder="1" applyAlignment="1">
      <alignment horizontal="center"/>
    </xf>
    <xf numFmtId="4" fontId="101" fillId="0" borderId="242" xfId="0" applyNumberFormat="1" applyFont="1" applyBorder="1" applyAlignment="1">
      <alignment horizontal="center"/>
    </xf>
    <xf numFmtId="4" fontId="101" fillId="0" borderId="246" xfId="0" applyNumberFormat="1" applyFont="1" applyBorder="1" applyAlignment="1">
      <alignment horizontal="center" vertical="center"/>
    </xf>
    <xf numFmtId="4" fontId="101" fillId="0" borderId="246" xfId="0" applyNumberFormat="1" applyFont="1" applyBorder="1" applyAlignment="1">
      <alignment horizontal="center"/>
    </xf>
    <xf numFmtId="4" fontId="101" fillId="0" borderId="236" xfId="0" applyNumberFormat="1" applyFont="1" applyBorder="1" applyAlignment="1">
      <alignment horizontal="center"/>
    </xf>
    <xf numFmtId="4" fontId="101" fillId="0" borderId="15" xfId="0" applyNumberFormat="1" applyFont="1" applyBorder="1" applyAlignment="1">
      <alignment horizontal="center"/>
    </xf>
    <xf numFmtId="4" fontId="101" fillId="0" borderId="14" xfId="0" applyNumberFormat="1" applyFont="1" applyBorder="1" applyAlignment="1">
      <alignment horizontal="center"/>
    </xf>
    <xf numFmtId="4" fontId="101" fillId="0" borderId="28" xfId="0" applyNumberFormat="1" applyFont="1" applyBorder="1" applyAlignment="1">
      <alignment horizontal="center"/>
    </xf>
    <xf numFmtId="4" fontId="101" fillId="0" borderId="247" xfId="0" applyNumberFormat="1" applyFont="1" applyBorder="1" applyAlignment="1">
      <alignment horizontal="center"/>
    </xf>
    <xf numFmtId="4" fontId="101" fillId="0" borderId="244" xfId="0" applyNumberFormat="1" applyFont="1" applyBorder="1" applyAlignment="1">
      <alignment horizontal="center" vertical="center"/>
    </xf>
    <xf numFmtId="4" fontId="101" fillId="0" borderId="5" xfId="0" applyNumberFormat="1" applyFont="1" applyBorder="1" applyAlignment="1">
      <alignment horizontal="center"/>
    </xf>
    <xf numFmtId="4" fontId="101" fillId="0" borderId="0" xfId="0" applyNumberFormat="1" applyFont="1" applyAlignment="1">
      <alignment horizontal="center"/>
    </xf>
    <xf numFmtId="4" fontId="101" fillId="0" borderId="23" xfId="0" applyNumberFormat="1" applyFont="1" applyBorder="1" applyAlignment="1">
      <alignment horizontal="center"/>
    </xf>
    <xf numFmtId="4" fontId="101" fillId="0" borderId="9" xfId="0" applyNumberFormat="1" applyFont="1" applyBorder="1" applyAlignment="1">
      <alignment horizontal="center"/>
    </xf>
    <xf numFmtId="4" fontId="101" fillId="0" borderId="6" xfId="0" applyNumberFormat="1" applyFont="1" applyBorder="1" applyAlignment="1">
      <alignment horizontal="center"/>
    </xf>
    <xf numFmtId="4" fontId="101" fillId="0" borderId="244" xfId="0" applyNumberFormat="1" applyFont="1" applyBorder="1" applyAlignment="1">
      <alignment horizontal="center"/>
    </xf>
    <xf numFmtId="4" fontId="101" fillId="0" borderId="248" xfId="0" applyNumberFormat="1" applyFont="1" applyBorder="1" applyAlignment="1">
      <alignment horizontal="center"/>
    </xf>
    <xf numFmtId="4" fontId="101" fillId="0" borderId="4" xfId="0" applyNumberFormat="1" applyFont="1" applyBorder="1" applyAlignment="1">
      <alignment horizontal="center"/>
    </xf>
    <xf numFmtId="4" fontId="101" fillId="0" borderId="192" xfId="0" applyNumberFormat="1" applyFont="1" applyBorder="1" applyAlignment="1">
      <alignment horizontal="center"/>
    </xf>
    <xf numFmtId="4" fontId="101" fillId="0" borderId="6" xfId="0" applyNumberFormat="1" applyFont="1" applyBorder="1" applyAlignment="1">
      <alignment horizontal="center" vertical="center"/>
    </xf>
    <xf numFmtId="4" fontId="101" fillId="0" borderId="46" xfId="0" applyNumberFormat="1" applyFont="1" applyBorder="1" applyAlignment="1">
      <alignment horizontal="center"/>
    </xf>
    <xf numFmtId="4" fontId="101" fillId="0" borderId="248" xfId="0" applyNumberFormat="1" applyFont="1" applyBorder="1" applyAlignment="1">
      <alignment horizontal="center" vertical="center"/>
    </xf>
    <xf numFmtId="4" fontId="101" fillId="0" borderId="21" xfId="0" applyNumberFormat="1" applyFont="1" applyBorder="1" applyAlignment="1">
      <alignment horizontal="center"/>
    </xf>
    <xf numFmtId="4" fontId="101" fillId="0" borderId="23" xfId="0" applyNumberFormat="1" applyFont="1" applyBorder="1" applyAlignment="1">
      <alignment horizontal="center" vertical="center"/>
    </xf>
    <xf numFmtId="4" fontId="101" fillId="0" borderId="22" xfId="0" applyNumberFormat="1" applyFont="1" applyBorder="1" applyAlignment="1">
      <alignment horizontal="center"/>
    </xf>
    <xf numFmtId="4" fontId="101" fillId="0" borderId="0" xfId="0" applyNumberFormat="1" applyFont="1" applyAlignment="1">
      <alignment horizontal="center" vertical="center"/>
    </xf>
    <xf numFmtId="4" fontId="101" fillId="0" borderId="5" xfId="0" applyNumberFormat="1" applyFont="1" applyBorder="1" applyAlignment="1">
      <alignment horizontal="center" vertical="center"/>
    </xf>
    <xf numFmtId="4" fontId="101" fillId="0" borderId="22" xfId="0" applyNumberFormat="1" applyFont="1" applyBorder="1" applyAlignment="1">
      <alignment horizontal="center" vertical="center"/>
    </xf>
    <xf numFmtId="4" fontId="101" fillId="0" borderId="20" xfId="0" applyNumberFormat="1" applyFont="1" applyBorder="1" applyAlignment="1">
      <alignment horizontal="center"/>
    </xf>
    <xf numFmtId="0" fontId="101" fillId="0" borderId="13" xfId="0" applyFont="1" applyBorder="1" applyAlignment="1">
      <alignment horizontal="center" vertical="center" wrapText="1"/>
    </xf>
    <xf numFmtId="0" fontId="101" fillId="0" borderId="14" xfId="0" applyFont="1" applyBorder="1" applyAlignment="1">
      <alignment horizontal="center" vertical="center" wrapText="1"/>
    </xf>
    <xf numFmtId="0" fontId="101" fillId="0" borderId="242" xfId="0" applyFont="1" applyBorder="1" applyAlignment="1">
      <alignment horizontal="center" vertical="center" wrapText="1"/>
    </xf>
    <xf numFmtId="0" fontId="0" fillId="0" borderId="46" xfId="0" applyBorder="1" applyAlignment="1">
      <alignment horizontal="center" vertical="center" wrapText="1"/>
    </xf>
    <xf numFmtId="0" fontId="0" fillId="0" borderId="7" xfId="0" applyBorder="1" applyAlignment="1">
      <alignment horizontal="center" vertical="center" wrapText="1"/>
    </xf>
    <xf numFmtId="4" fontId="101" fillId="0" borderId="8" xfId="0" applyNumberFormat="1" applyFont="1" applyBorder="1" applyAlignment="1">
      <alignment horizontal="center"/>
    </xf>
    <xf numFmtId="4" fontId="101" fillId="0" borderId="3" xfId="0" applyNumberFormat="1" applyFont="1" applyBorder="1" applyAlignment="1">
      <alignment horizontal="center"/>
    </xf>
    <xf numFmtId="4" fontId="101" fillId="0" borderId="16" xfId="0" applyNumberFormat="1" applyFont="1" applyBorder="1" applyAlignment="1">
      <alignment horizontal="center"/>
    </xf>
    <xf numFmtId="4" fontId="101" fillId="0" borderId="18" xfId="0" applyNumberFormat="1" applyFont="1" applyBorder="1" applyAlignment="1">
      <alignment horizontal="center"/>
    </xf>
    <xf numFmtId="4" fontId="101" fillId="0" borderId="18" xfId="0" applyNumberFormat="1" applyFont="1" applyBorder="1" applyAlignment="1">
      <alignment horizontal="center" vertical="center"/>
    </xf>
    <xf numFmtId="4" fontId="101" fillId="0" borderId="8" xfId="0" applyNumberFormat="1" applyFont="1" applyBorder="1" applyAlignment="1">
      <alignment horizontal="center" vertical="center"/>
    </xf>
    <xf numFmtId="4" fontId="101" fillId="0" borderId="3" xfId="0" applyNumberFormat="1" applyFont="1" applyBorder="1" applyAlignment="1">
      <alignment horizontal="center" vertical="center"/>
    </xf>
    <xf numFmtId="4" fontId="101" fillId="0" borderId="19" xfId="0" applyNumberFormat="1" applyFont="1" applyBorder="1" applyAlignment="1">
      <alignment horizontal="center" vertical="center"/>
    </xf>
    <xf numFmtId="4" fontId="101" fillId="0" borderId="21" xfId="0" applyNumberFormat="1" applyFont="1" applyBorder="1" applyAlignment="1">
      <alignment horizontal="center" vertical="center"/>
    </xf>
    <xf numFmtId="4" fontId="101" fillId="0" borderId="31" xfId="0" applyNumberFormat="1" applyFont="1" applyBorder="1" applyAlignment="1">
      <alignment horizontal="center" vertical="center"/>
    </xf>
    <xf numFmtId="4" fontId="101" fillId="0" borderId="31" xfId="0" applyNumberFormat="1" applyFont="1" applyBorder="1" applyAlignment="1">
      <alignment horizontal="center"/>
    </xf>
    <xf numFmtId="4" fontId="101" fillId="0" borderId="25" xfId="0" applyNumberFormat="1" applyFont="1" applyBorder="1" applyAlignment="1">
      <alignment horizontal="center"/>
    </xf>
    <xf numFmtId="4" fontId="101" fillId="0" borderId="19" xfId="0" applyNumberFormat="1" applyFont="1" applyBorder="1" applyAlignment="1">
      <alignment horizontal="center"/>
    </xf>
    <xf numFmtId="4" fontId="101" fillId="0" borderId="247" xfId="0" applyNumberFormat="1" applyFont="1" applyBorder="1" applyAlignment="1">
      <alignment horizontal="center" vertical="center"/>
    </xf>
    <xf numFmtId="4" fontId="101" fillId="0" borderId="28" xfId="0" applyNumberFormat="1" applyFont="1" applyBorder="1" applyAlignment="1">
      <alignment horizontal="center" vertical="center"/>
    </xf>
    <xf numFmtId="4" fontId="101" fillId="0" borderId="236" xfId="0" applyNumberFormat="1" applyFont="1" applyBorder="1" applyAlignment="1">
      <alignment horizontal="center" vertical="center"/>
    </xf>
    <xf numFmtId="9" fontId="101" fillId="0" borderId="246" xfId="9" applyFont="1" applyFill="1" applyBorder="1" applyAlignment="1">
      <alignment horizontal="center"/>
    </xf>
    <xf numFmtId="9" fontId="101" fillId="0" borderId="0" xfId="9" applyFont="1" applyFill="1" applyBorder="1" applyAlignment="1">
      <alignment horizontal="center"/>
    </xf>
    <xf numFmtId="9" fontId="101" fillId="0" borderId="8" xfId="9" applyFont="1" applyFill="1" applyBorder="1" applyAlignment="1">
      <alignment horizontal="center"/>
    </xf>
    <xf numFmtId="9" fontId="101" fillId="0" borderId="23" xfId="9" applyFont="1" applyFill="1" applyBorder="1" applyAlignment="1">
      <alignment horizontal="center"/>
    </xf>
    <xf numFmtId="9" fontId="101" fillId="0" borderId="21" xfId="9" applyFont="1" applyFill="1" applyBorder="1" applyAlignment="1">
      <alignment horizontal="center"/>
    </xf>
    <xf numFmtId="9" fontId="101" fillId="0" borderId="247" xfId="9" applyFont="1" applyFill="1" applyBorder="1" applyAlignment="1">
      <alignment horizontal="center"/>
    </xf>
    <xf numFmtId="0" fontId="0" fillId="0" borderId="249" xfId="0" applyBorder="1" applyAlignment="1">
      <alignment horizontal="center" vertical="center"/>
    </xf>
    <xf numFmtId="0" fontId="0" fillId="0" borderId="16" xfId="0" applyBorder="1" applyAlignment="1">
      <alignment horizontal="center" vertical="center"/>
    </xf>
    <xf numFmtId="9" fontId="32" fillId="0" borderId="40" xfId="9" applyFont="1" applyBorder="1" applyAlignment="1">
      <alignment horizontal="center"/>
    </xf>
    <xf numFmtId="9" fontId="101" fillId="0" borderId="18" xfId="9" applyFont="1" applyFill="1" applyBorder="1" applyAlignment="1">
      <alignment horizontal="center" vertical="center"/>
    </xf>
    <xf numFmtId="9" fontId="101" fillId="0" borderId="19" xfId="9" applyFont="1" applyFill="1" applyBorder="1" applyAlignment="1">
      <alignment horizontal="center" vertical="center"/>
    </xf>
    <xf numFmtId="9" fontId="101" fillId="0" borderId="0" xfId="9" applyFont="1" applyFill="1" applyBorder="1" applyAlignment="1">
      <alignment horizontal="center" vertical="center"/>
    </xf>
    <xf numFmtId="9" fontId="101" fillId="0" borderId="23" xfId="9" applyFont="1" applyFill="1" applyBorder="1" applyAlignment="1">
      <alignment horizontal="center" vertical="center"/>
    </xf>
    <xf numFmtId="9" fontId="101" fillId="0" borderId="3" xfId="9" applyFont="1" applyFill="1" applyBorder="1" applyAlignment="1">
      <alignment horizontal="center" vertical="center"/>
    </xf>
    <xf numFmtId="9" fontId="101" fillId="0" borderId="31" xfId="9" applyFont="1" applyFill="1" applyBorder="1" applyAlignment="1">
      <alignment horizontal="center" vertical="center"/>
    </xf>
    <xf numFmtId="9" fontId="101" fillId="0" borderId="3" xfId="9" applyFont="1" applyFill="1" applyBorder="1" applyAlignment="1">
      <alignment horizontal="center"/>
    </xf>
    <xf numFmtId="9" fontId="101" fillId="0" borderId="31" xfId="9" applyFont="1" applyFill="1" applyBorder="1" applyAlignment="1">
      <alignment horizontal="center"/>
    </xf>
    <xf numFmtId="9" fontId="101" fillId="0" borderId="25" xfId="9" applyFont="1" applyFill="1" applyBorder="1" applyAlignment="1">
      <alignment horizontal="center"/>
    </xf>
    <xf numFmtId="9" fontId="101" fillId="0" borderId="18" xfId="9" applyFont="1" applyBorder="1" applyAlignment="1">
      <alignment horizontal="center"/>
    </xf>
    <xf numFmtId="9" fontId="101" fillId="0" borderId="19" xfId="9" applyFont="1" applyBorder="1" applyAlignment="1">
      <alignment horizontal="center"/>
    </xf>
    <xf numFmtId="9" fontId="101" fillId="0" borderId="0" xfId="9" applyFont="1" applyBorder="1" applyAlignment="1">
      <alignment horizontal="center"/>
    </xf>
    <xf numFmtId="9" fontId="101" fillId="0" borderId="23" xfId="9" applyFont="1" applyBorder="1" applyAlignment="1">
      <alignment horizontal="center"/>
    </xf>
    <xf numFmtId="9" fontId="101" fillId="0" borderId="8" xfId="9" applyFont="1" applyBorder="1" applyAlignment="1">
      <alignment horizontal="center"/>
    </xf>
    <xf numFmtId="9" fontId="101" fillId="0" borderId="21" xfId="9" applyFont="1" applyBorder="1" applyAlignment="1">
      <alignment horizontal="center"/>
    </xf>
    <xf numFmtId="9" fontId="101" fillId="0" borderId="3" xfId="9" applyFont="1" applyBorder="1" applyAlignment="1">
      <alignment horizontal="center"/>
    </xf>
    <xf numFmtId="9" fontId="101" fillId="0" borderId="31" xfId="9" applyFont="1" applyBorder="1" applyAlignment="1">
      <alignment horizontal="center"/>
    </xf>
    <xf numFmtId="9" fontId="101" fillId="0" borderId="16" xfId="9" applyFont="1" applyFill="1" applyBorder="1" applyAlignment="1">
      <alignment horizontal="center"/>
    </xf>
    <xf numFmtId="9" fontId="101" fillId="0" borderId="18" xfId="9" applyFont="1" applyFill="1" applyBorder="1" applyAlignment="1">
      <alignment horizontal="center"/>
    </xf>
    <xf numFmtId="9" fontId="101" fillId="0" borderId="19" xfId="9" applyFont="1" applyFill="1" applyBorder="1" applyAlignment="1">
      <alignment horizontal="center"/>
    </xf>
    <xf numFmtId="0" fontId="0" fillId="0" borderId="46" xfId="0" applyBorder="1" applyAlignment="1">
      <alignment horizontal="center" vertical="center"/>
    </xf>
    <xf numFmtId="4" fontId="101" fillId="0" borderId="25" xfId="0" applyNumberFormat="1" applyFont="1" applyBorder="1" applyAlignment="1">
      <alignment horizontal="center" vertical="center"/>
    </xf>
    <xf numFmtId="0" fontId="0" fillId="0" borderId="16" xfId="0" applyBorder="1" applyAlignment="1">
      <alignment horizontal="center" vertical="center" wrapText="1"/>
    </xf>
    <xf numFmtId="4" fontId="101" fillId="0" borderId="16" xfId="0" applyNumberFormat="1" applyFont="1" applyBorder="1" applyAlignment="1">
      <alignment horizontal="center" vertical="center"/>
    </xf>
    <xf numFmtId="4" fontId="101" fillId="0" borderId="29" xfId="0" applyNumberFormat="1" applyFont="1" applyBorder="1" applyAlignment="1">
      <alignment horizontal="center" vertical="center"/>
    </xf>
    <xf numFmtId="0" fontId="0" fillId="0" borderId="242" xfId="0" applyBorder="1" applyAlignment="1">
      <alignment horizontal="center" vertical="center" wrapText="1"/>
    </xf>
    <xf numFmtId="4" fontId="101" fillId="0" borderId="27" xfId="0" applyNumberFormat="1" applyFont="1" applyBorder="1" applyAlignment="1">
      <alignment horizontal="center" vertical="center"/>
    </xf>
    <xf numFmtId="2" fontId="0" fillId="0" borderId="77" xfId="0" applyNumberFormat="1" applyBorder="1" applyAlignment="1">
      <alignment horizontal="center"/>
    </xf>
    <xf numFmtId="2" fontId="0" fillId="0" borderId="151" xfId="0" applyNumberFormat="1" applyBorder="1" applyAlignment="1">
      <alignment horizontal="center" vertical="center"/>
    </xf>
    <xf numFmtId="2" fontId="0" fillId="0" borderId="157" xfId="0" applyNumberFormat="1" applyBorder="1" applyAlignment="1">
      <alignment horizontal="center" vertical="center"/>
    </xf>
    <xf numFmtId="2" fontId="0" fillId="0" borderId="39" xfId="0" applyNumberFormat="1" applyBorder="1" applyAlignment="1">
      <alignment horizontal="center"/>
    </xf>
    <xf numFmtId="2" fontId="0" fillId="0" borderId="61" xfId="0" applyNumberFormat="1" applyBorder="1" applyAlignment="1">
      <alignment horizontal="center"/>
    </xf>
    <xf numFmtId="0" fontId="0" fillId="0" borderId="55" xfId="0" applyBorder="1" applyAlignment="1">
      <alignment horizontal="left"/>
    </xf>
    <xf numFmtId="2" fontId="1" fillId="20" borderId="59" xfId="0" applyNumberFormat="1" applyFont="1" applyFill="1" applyBorder="1" applyAlignment="1">
      <alignment horizontal="center"/>
    </xf>
    <xf numFmtId="4" fontId="101" fillId="0" borderId="225" xfId="0" applyNumberFormat="1" applyFont="1" applyBorder="1" applyAlignment="1">
      <alignment horizontal="center" vertical="center"/>
    </xf>
    <xf numFmtId="4" fontId="101" fillId="0" borderId="43" xfId="0" applyNumberFormat="1" applyFont="1" applyBorder="1" applyAlignment="1">
      <alignment horizontal="center" vertical="center"/>
    </xf>
    <xf numFmtId="4" fontId="101" fillId="0" borderId="88" xfId="0" applyNumberFormat="1" applyFont="1" applyBorder="1" applyAlignment="1">
      <alignment horizontal="center" vertical="center"/>
    </xf>
    <xf numFmtId="4" fontId="101" fillId="0" borderId="201" xfId="0" applyNumberFormat="1" applyFont="1" applyBorder="1" applyAlignment="1">
      <alignment horizontal="center" vertical="center"/>
    </xf>
    <xf numFmtId="4" fontId="101" fillId="0" borderId="26" xfId="0" applyNumberFormat="1" applyFont="1" applyBorder="1" applyAlignment="1">
      <alignment horizontal="center" vertical="center"/>
    </xf>
    <xf numFmtId="4" fontId="101" fillId="0" borderId="101" xfId="0" applyNumberFormat="1" applyFont="1" applyBorder="1" applyAlignment="1">
      <alignment horizontal="center" vertical="center"/>
    </xf>
    <xf numFmtId="4" fontId="101" fillId="0" borderId="250" xfId="0" applyNumberFormat="1" applyFont="1" applyBorder="1" applyAlignment="1">
      <alignment horizontal="center" vertical="center"/>
    </xf>
    <xf numFmtId="4" fontId="101" fillId="0" borderId="41" xfId="0" applyNumberFormat="1" applyFont="1" applyBorder="1" applyAlignment="1">
      <alignment horizontal="center" vertical="center"/>
    </xf>
    <xf numFmtId="4" fontId="101" fillId="0" borderId="81" xfId="0" applyNumberFormat="1" applyFont="1" applyBorder="1" applyAlignment="1">
      <alignment horizontal="center" vertical="center"/>
    </xf>
    <xf numFmtId="4" fontId="101" fillId="0" borderId="251" xfId="0" applyNumberFormat="1" applyFont="1" applyBorder="1" applyAlignment="1">
      <alignment horizontal="center" vertical="center"/>
    </xf>
    <xf numFmtId="4" fontId="101" fillId="0" borderId="219" xfId="0" applyNumberFormat="1" applyFont="1" applyBorder="1" applyAlignment="1">
      <alignment horizontal="center" vertical="center"/>
    </xf>
    <xf numFmtId="4" fontId="101" fillId="0" borderId="80" xfId="0" applyNumberFormat="1" applyFont="1" applyBorder="1" applyAlignment="1">
      <alignment horizontal="center" vertical="center"/>
    </xf>
    <xf numFmtId="4" fontId="13" fillId="0" borderId="6" xfId="2" applyNumberFormat="1" applyBorder="1"/>
    <xf numFmtId="4" fontId="13" fillId="0" borderId="9" xfId="2" applyNumberFormat="1" applyBorder="1"/>
    <xf numFmtId="0" fontId="13" fillId="0" borderId="1" xfId="2" applyBorder="1"/>
    <xf numFmtId="0" fontId="13" fillId="0" borderId="13" xfId="2" applyBorder="1"/>
    <xf numFmtId="4" fontId="13" fillId="0" borderId="13" xfId="2" applyNumberFormat="1" applyBorder="1"/>
    <xf numFmtId="4" fontId="13" fillId="0" borderId="14" xfId="2" applyNumberFormat="1" applyBorder="1"/>
    <xf numFmtId="4" fontId="13" fillId="0" borderId="1" xfId="2" applyNumberFormat="1" applyBorder="1"/>
    <xf numFmtId="4" fontId="13" fillId="0" borderId="12" xfId="2" applyNumberFormat="1" applyBorder="1"/>
    <xf numFmtId="4" fontId="0" fillId="0" borderId="5" xfId="0" applyNumberFormat="1" applyBorder="1" applyAlignment="1">
      <alignment horizontal="center" vertical="center"/>
    </xf>
    <xf numFmtId="0" fontId="1" fillId="3" borderId="11" xfId="0" applyFont="1" applyFill="1" applyBorder="1" applyAlignment="1">
      <alignment horizontal="center"/>
    </xf>
    <xf numFmtId="0" fontId="1" fillId="3" borderId="12" xfId="0" applyFont="1" applyFill="1" applyBorder="1" applyAlignment="1">
      <alignment horizontal="center"/>
    </xf>
    <xf numFmtId="0" fontId="46" fillId="0" borderId="0" xfId="0" applyFont="1" applyAlignment="1">
      <alignment horizontal="center"/>
    </xf>
    <xf numFmtId="164" fontId="0" fillId="0" borderId="53" xfId="0" applyNumberFormat="1" applyBorder="1" applyAlignment="1">
      <alignment horizontal="left" vertical="center"/>
    </xf>
    <xf numFmtId="164" fontId="0" fillId="0" borderId="42" xfId="0" applyNumberFormat="1" applyBorder="1" applyAlignment="1">
      <alignment horizontal="left" vertical="center"/>
    </xf>
    <xf numFmtId="0" fontId="46" fillId="0" borderId="0" xfId="0" applyFont="1" applyAlignment="1">
      <alignment horizontal="center" vertical="center"/>
    </xf>
    <xf numFmtId="0" fontId="46" fillId="0" borderId="11" xfId="0" applyFont="1" applyBorder="1" applyAlignment="1">
      <alignment horizontal="center" vertical="center"/>
    </xf>
    <xf numFmtId="0" fontId="46" fillId="0" borderId="8" xfId="0" applyFont="1" applyBorder="1" applyAlignment="1">
      <alignment horizontal="center" vertical="center"/>
    </xf>
    <xf numFmtId="167" fontId="32" fillId="0" borderId="58" xfId="0" applyNumberFormat="1" applyFont="1" applyBorder="1" applyAlignment="1">
      <alignment vertical="center"/>
    </xf>
    <xf numFmtId="0" fontId="32" fillId="0" borderId="59" xfId="0" applyFont="1" applyBorder="1" applyAlignment="1">
      <alignment vertical="center"/>
    </xf>
    <xf numFmtId="171" fontId="32" fillId="0" borderId="41" xfId="9" applyNumberFormat="1" applyFont="1" applyBorder="1" applyAlignment="1">
      <alignment vertical="center"/>
    </xf>
    <xf numFmtId="0" fontId="32" fillId="0" borderId="42" xfId="0" applyFont="1" applyBorder="1" applyAlignment="1">
      <alignment vertical="center"/>
    </xf>
    <xf numFmtId="167" fontId="32" fillId="0" borderId="41" xfId="0" applyNumberFormat="1" applyFont="1" applyBorder="1" applyAlignment="1">
      <alignment vertical="center"/>
    </xf>
    <xf numFmtId="0" fontId="32" fillId="0" borderId="42" xfId="0" applyFont="1" applyBorder="1" applyAlignment="1">
      <alignment horizontal="left" vertical="center"/>
    </xf>
    <xf numFmtId="0" fontId="32" fillId="0" borderId="56" xfId="0" applyFont="1" applyBorder="1" applyAlignment="1">
      <alignment horizontal="left" vertical="center"/>
    </xf>
    <xf numFmtId="4" fontId="32" fillId="0" borderId="41" xfId="0" applyNumberFormat="1" applyFont="1" applyBorder="1" applyAlignment="1">
      <alignment vertical="center"/>
    </xf>
    <xf numFmtId="0" fontId="32" fillId="0" borderId="56" xfId="0" applyFont="1" applyBorder="1" applyAlignment="1">
      <alignment horizontal="right" vertical="center"/>
    </xf>
    <xf numFmtId="43" fontId="32" fillId="0" borderId="41" xfId="0" applyNumberFormat="1" applyFont="1" applyBorder="1" applyAlignment="1">
      <alignment vertical="center"/>
    </xf>
    <xf numFmtId="0" fontId="32" fillId="0" borderId="42" xfId="0" applyFont="1" applyBorder="1" applyAlignment="1">
      <alignment horizontal="right" vertical="center"/>
    </xf>
    <xf numFmtId="178" fontId="32" fillId="0" borderId="0" xfId="0" applyNumberFormat="1" applyFont="1" applyAlignment="1">
      <alignment vertical="center"/>
    </xf>
    <xf numFmtId="178" fontId="32" fillId="0" borderId="41" xfId="0" applyNumberFormat="1" applyFont="1" applyBorder="1" applyAlignment="1">
      <alignment vertical="center"/>
    </xf>
    <xf numFmtId="169" fontId="34" fillId="0" borderId="53" xfId="0" applyNumberFormat="1" applyFont="1" applyBorder="1" applyAlignment="1">
      <alignment horizontal="left" vertical="center"/>
    </xf>
    <xf numFmtId="169" fontId="34" fillId="0" borderId="63" xfId="0" applyNumberFormat="1" applyFont="1" applyBorder="1" applyAlignment="1">
      <alignment horizontal="left" vertical="center"/>
    </xf>
    <xf numFmtId="0" fontId="34" fillId="0" borderId="63" xfId="0" applyFont="1" applyBorder="1" applyAlignment="1">
      <alignment horizontal="left" vertical="center"/>
    </xf>
    <xf numFmtId="0" fontId="34" fillId="0" borderId="62" xfId="0" applyFont="1" applyBorder="1" applyAlignment="1">
      <alignment horizontal="left" vertical="center"/>
    </xf>
    <xf numFmtId="178" fontId="0" fillId="0" borderId="0" xfId="0" applyNumberFormat="1" applyAlignment="1">
      <alignment horizontal="center" vertical="center" wrapText="1"/>
    </xf>
    <xf numFmtId="178" fontId="1" fillId="0" borderId="0" xfId="0" applyNumberFormat="1" applyFont="1"/>
    <xf numFmtId="0" fontId="1" fillId="20" borderId="109" xfId="0" applyFont="1" applyFill="1" applyBorder="1" applyAlignment="1">
      <alignment horizontal="center"/>
    </xf>
    <xf numFmtId="178" fontId="1" fillId="0" borderId="0" xfId="0" applyNumberFormat="1" applyFont="1" applyAlignment="1">
      <alignment horizontal="center"/>
    </xf>
    <xf numFmtId="0" fontId="0" fillId="0" borderId="218" xfId="0" applyBorder="1"/>
    <xf numFmtId="4" fontId="0" fillId="0" borderId="67" xfId="0" applyNumberFormat="1" applyBorder="1"/>
    <xf numFmtId="178" fontId="0" fillId="0" borderId="12" xfId="0" applyNumberFormat="1" applyBorder="1" applyAlignment="1">
      <alignment horizontal="left" vertical="center"/>
    </xf>
    <xf numFmtId="178" fontId="0" fillId="0" borderId="9" xfId="0" applyNumberFormat="1" applyBorder="1" applyAlignment="1">
      <alignment horizontal="left" vertical="center"/>
    </xf>
    <xf numFmtId="178" fontId="0" fillId="0" borderId="164" xfId="0" applyNumberFormat="1" applyBorder="1" applyAlignment="1">
      <alignment horizontal="left" vertical="center"/>
    </xf>
    <xf numFmtId="178" fontId="0" fillId="0" borderId="6" xfId="0" applyNumberFormat="1" applyBorder="1"/>
    <xf numFmtId="167" fontId="0" fillId="0" borderId="6" xfId="0" applyNumberFormat="1" applyBorder="1" applyAlignment="1">
      <alignment horizontal="center"/>
    </xf>
    <xf numFmtId="167" fontId="0" fillId="0" borderId="13" xfId="0" applyNumberFormat="1" applyBorder="1" applyAlignment="1">
      <alignment horizontal="center"/>
    </xf>
    <xf numFmtId="4" fontId="0" fillId="0" borderId="254" xfId="0" applyNumberFormat="1" applyBorder="1"/>
    <xf numFmtId="167" fontId="0" fillId="0" borderId="160" xfId="0" applyNumberFormat="1" applyBorder="1" applyAlignment="1">
      <alignment horizontal="center"/>
    </xf>
    <xf numFmtId="4" fontId="0" fillId="0" borderId="255" xfId="0" applyNumberFormat="1" applyBorder="1"/>
    <xf numFmtId="0" fontId="1" fillId="0" borderId="167" xfId="0" applyFont="1" applyBorder="1"/>
    <xf numFmtId="0" fontId="0" fillId="0" borderId="167" xfId="0" applyBorder="1"/>
    <xf numFmtId="167" fontId="0" fillId="0" borderId="174" xfId="0" applyNumberFormat="1" applyBorder="1" applyAlignment="1">
      <alignment horizontal="center"/>
    </xf>
    <xf numFmtId="4" fontId="1" fillId="0" borderId="206" xfId="0" applyNumberFormat="1" applyFont="1" applyBorder="1"/>
    <xf numFmtId="4" fontId="1" fillId="0" borderId="155" xfId="0" applyNumberFormat="1" applyFont="1" applyBorder="1"/>
    <xf numFmtId="2" fontId="0" fillId="0" borderId="14" xfId="0" applyNumberFormat="1" applyBorder="1" applyAlignment="1">
      <alignment horizontal="center"/>
    </xf>
    <xf numFmtId="167" fontId="0" fillId="14" borderId="53" xfId="0" applyNumberFormat="1" applyFill="1" applyBorder="1" applyAlignment="1">
      <alignment horizontal="center" vertical="center"/>
    </xf>
    <xf numFmtId="4" fontId="1" fillId="6" borderId="14" xfId="0" applyNumberFormat="1" applyFont="1" applyFill="1" applyBorder="1" applyAlignment="1">
      <alignment horizontal="center"/>
    </xf>
    <xf numFmtId="4" fontId="1" fillId="6" borderId="9" xfId="0" applyNumberFormat="1" applyFont="1" applyFill="1" applyBorder="1" applyAlignment="1">
      <alignment horizontal="center"/>
    </xf>
    <xf numFmtId="4" fontId="1" fillId="6" borderId="1" xfId="0" applyNumberFormat="1" applyFont="1" applyFill="1" applyBorder="1" applyAlignment="1">
      <alignment horizontal="center"/>
    </xf>
    <xf numFmtId="3" fontId="0" fillId="0" borderId="16" xfId="0" applyNumberFormat="1" applyBorder="1"/>
    <xf numFmtId="167" fontId="0" fillId="0" borderId="16" xfId="0" applyNumberFormat="1" applyBorder="1"/>
    <xf numFmtId="4" fontId="0" fillId="0" borderId="9" xfId="0" applyNumberFormat="1" applyBorder="1" applyAlignment="1">
      <alignment vertical="center"/>
    </xf>
    <xf numFmtId="4" fontId="0" fillId="0" borderId="14" xfId="0" applyNumberFormat="1" applyBorder="1" applyAlignment="1">
      <alignment vertical="center"/>
    </xf>
    <xf numFmtId="4" fontId="0" fillId="0" borderId="21" xfId="0" applyNumberFormat="1" applyBorder="1" applyAlignment="1">
      <alignment vertical="center"/>
    </xf>
    <xf numFmtId="4" fontId="0" fillId="0" borderId="6" xfId="0" applyNumberFormat="1" applyBorder="1" applyAlignment="1">
      <alignment vertical="center"/>
    </xf>
    <xf numFmtId="4" fontId="0" fillId="0" borderId="13" xfId="0" applyNumberFormat="1" applyBorder="1" applyAlignment="1">
      <alignment vertical="center"/>
    </xf>
    <xf numFmtId="4" fontId="0" fillId="0" borderId="1" xfId="0" applyNumberFormat="1" applyBorder="1" applyAlignment="1">
      <alignment vertical="center"/>
    </xf>
    <xf numFmtId="4" fontId="0" fillId="0" borderId="256" xfId="0" applyNumberFormat="1" applyBorder="1" applyAlignment="1">
      <alignment vertical="center"/>
    </xf>
    <xf numFmtId="4" fontId="0" fillId="0" borderId="12" xfId="0" applyNumberFormat="1" applyBorder="1" applyAlignment="1">
      <alignment vertical="center"/>
    </xf>
    <xf numFmtId="4" fontId="0" fillId="0" borderId="241" xfId="0" applyNumberFormat="1" applyBorder="1" applyAlignment="1">
      <alignment vertical="center" wrapText="1"/>
    </xf>
    <xf numFmtId="4" fontId="0" fillId="0" borderId="241" xfId="0" applyNumberFormat="1" applyBorder="1" applyAlignment="1">
      <alignment vertical="center"/>
    </xf>
    <xf numFmtId="4" fontId="0" fillId="0" borderId="237" xfId="0" applyNumberFormat="1" applyBorder="1" applyAlignment="1">
      <alignment vertical="center"/>
    </xf>
    <xf numFmtId="4" fontId="0" fillId="0" borderId="257" xfId="0" applyNumberFormat="1" applyBorder="1" applyAlignment="1">
      <alignment vertical="center"/>
    </xf>
    <xf numFmtId="4" fontId="0" fillId="0" borderId="33" xfId="0" applyNumberFormat="1" applyBorder="1" applyAlignment="1">
      <alignment vertical="center"/>
    </xf>
    <xf numFmtId="4" fontId="0" fillId="0" borderId="23" xfId="0" applyNumberFormat="1" applyBorder="1" applyAlignment="1">
      <alignment vertical="center"/>
    </xf>
    <xf numFmtId="3" fontId="67" fillId="0" borderId="41" xfId="0" applyNumberFormat="1" applyFont="1" applyBorder="1"/>
    <xf numFmtId="0" fontId="67" fillId="0" borderId="42" xfId="0" applyFont="1" applyBorder="1"/>
    <xf numFmtId="2" fontId="67" fillId="0" borderId="53" xfId="0" applyNumberFormat="1" applyFont="1" applyBorder="1" applyAlignment="1">
      <alignment horizontal="center"/>
    </xf>
    <xf numFmtId="2" fontId="67" fillId="0" borderId="63" xfId="0" applyNumberFormat="1" applyFont="1" applyBorder="1" applyAlignment="1">
      <alignment horizontal="center"/>
    </xf>
    <xf numFmtId="0" fontId="67" fillId="0" borderId="41" xfId="0" applyFont="1" applyBorder="1"/>
    <xf numFmtId="0" fontId="67" fillId="0" borderId="59" xfId="0" applyFont="1" applyBorder="1"/>
    <xf numFmtId="3" fontId="67" fillId="0" borderId="0" xfId="0" applyNumberFormat="1" applyFont="1"/>
    <xf numFmtId="0" fontId="67" fillId="0" borderId="39" xfId="0" applyFont="1" applyBorder="1"/>
    <xf numFmtId="0" fontId="67" fillId="0" borderId="0" xfId="0" applyFont="1"/>
    <xf numFmtId="0" fontId="67" fillId="0" borderId="56" xfId="0" applyFont="1" applyBorder="1"/>
    <xf numFmtId="3" fontId="67" fillId="0" borderId="57" xfId="0" applyNumberFormat="1" applyFont="1" applyBorder="1"/>
    <xf numFmtId="0" fontId="67" fillId="0" borderId="58" xfId="0" applyFont="1" applyBorder="1"/>
    <xf numFmtId="2" fontId="67" fillId="0" borderId="59" xfId="0" applyNumberFormat="1" applyFont="1" applyBorder="1" applyAlignment="1">
      <alignment horizontal="center"/>
    </xf>
    <xf numFmtId="2" fontId="67" fillId="0" borderId="56" xfId="0" applyNumberFormat="1" applyFont="1" applyBorder="1" applyAlignment="1">
      <alignment horizontal="center"/>
    </xf>
    <xf numFmtId="2" fontId="67" fillId="0" borderId="62" xfId="0" applyNumberFormat="1" applyFont="1" applyBorder="1" applyAlignment="1">
      <alignment horizontal="center"/>
    </xf>
    <xf numFmtId="3" fontId="67" fillId="0" borderId="40" xfId="0" applyNumberFormat="1" applyFont="1" applyBorder="1"/>
    <xf numFmtId="2" fontId="67" fillId="0" borderId="42" xfId="0" applyNumberFormat="1" applyFont="1" applyBorder="1" applyAlignment="1">
      <alignment horizontal="center"/>
    </xf>
    <xf numFmtId="167" fontId="67" fillId="0" borderId="56" xfId="0" applyNumberFormat="1" applyFont="1" applyBorder="1"/>
    <xf numFmtId="167" fontId="67" fillId="0" borderId="59" xfId="0" applyNumberFormat="1" applyFont="1" applyBorder="1"/>
    <xf numFmtId="3" fontId="67" fillId="0" borderId="231" xfId="0" applyNumberFormat="1" applyFont="1" applyBorder="1"/>
    <xf numFmtId="167" fontId="67" fillId="0" borderId="78" xfId="0" applyNumberFormat="1" applyFont="1" applyBorder="1"/>
    <xf numFmtId="2" fontId="67" fillId="0" borderId="77" xfId="0" applyNumberFormat="1" applyFont="1" applyBorder="1" applyAlignment="1">
      <alignment horizontal="center"/>
    </xf>
    <xf numFmtId="0" fontId="67" fillId="0" borderId="77" xfId="0" applyFont="1" applyBorder="1"/>
    <xf numFmtId="0" fontId="67" fillId="0" borderId="78" xfId="0" applyFont="1" applyBorder="1"/>
    <xf numFmtId="167" fontId="67" fillId="0" borderId="42" xfId="0" applyNumberFormat="1" applyFont="1" applyBorder="1"/>
    <xf numFmtId="0" fontId="67" fillId="0" borderId="53" xfId="0" applyFont="1" applyBorder="1"/>
    <xf numFmtId="0" fontId="67" fillId="0" borderId="57" xfId="0" applyFont="1" applyBorder="1"/>
    <xf numFmtId="0" fontId="67" fillId="0" borderId="232" xfId="0" applyFont="1" applyBorder="1"/>
    <xf numFmtId="3" fontId="67" fillId="0" borderId="37" xfId="0" applyNumberFormat="1" applyFont="1" applyBorder="1"/>
    <xf numFmtId="167" fontId="67" fillId="0" borderId="62" xfId="0" applyNumberFormat="1" applyFont="1" applyBorder="1" applyAlignment="1">
      <alignment horizontal="center"/>
    </xf>
    <xf numFmtId="167" fontId="67" fillId="0" borderId="61" xfId="0" applyNumberFormat="1" applyFont="1" applyBorder="1"/>
    <xf numFmtId="167" fontId="67" fillId="0" borderId="62" xfId="0" applyNumberFormat="1" applyFont="1" applyBorder="1"/>
    <xf numFmtId="167" fontId="67" fillId="0" borderId="53" xfId="0" applyNumberFormat="1" applyFont="1" applyBorder="1" applyAlignment="1">
      <alignment horizontal="center"/>
    </xf>
    <xf numFmtId="167" fontId="67" fillId="0" borderId="53" xfId="0" applyNumberFormat="1" applyFont="1" applyBorder="1"/>
    <xf numFmtId="167" fontId="67" fillId="0" borderId="59" xfId="0" applyNumberFormat="1" applyFont="1" applyBorder="1" applyAlignment="1">
      <alignment horizontal="center"/>
    </xf>
    <xf numFmtId="167" fontId="67" fillId="0" borderId="39" xfId="0" applyNumberFormat="1" applyFont="1" applyBorder="1"/>
    <xf numFmtId="167" fontId="67" fillId="0" borderId="63" xfId="0" applyNumberFormat="1" applyFont="1" applyBorder="1" applyAlignment="1">
      <alignment horizontal="center"/>
    </xf>
    <xf numFmtId="167" fontId="67" fillId="0" borderId="63" xfId="0" applyNumberFormat="1" applyFont="1" applyBorder="1"/>
    <xf numFmtId="2" fontId="94" fillId="0" borderId="13" xfId="0" applyNumberFormat="1" applyFont="1" applyBorder="1" applyAlignment="1">
      <alignment horizontal="center"/>
    </xf>
    <xf numFmtId="2" fontId="94" fillId="0" borderId="6" xfId="0" applyNumberFormat="1" applyFont="1" applyBorder="1" applyAlignment="1">
      <alignment horizontal="center"/>
    </xf>
    <xf numFmtId="2" fontId="94" fillId="0" borderId="0" xfId="0" applyNumberFormat="1" applyFont="1" applyAlignment="1">
      <alignment horizontal="center"/>
    </xf>
    <xf numFmtId="2" fontId="94" fillId="0" borderId="14" xfId="0" applyNumberFormat="1" applyFont="1" applyBorder="1" applyAlignment="1">
      <alignment horizontal="center"/>
    </xf>
    <xf numFmtId="2" fontId="94" fillId="0" borderId="9" xfId="0" applyNumberFormat="1" applyFont="1" applyBorder="1" applyAlignment="1">
      <alignment horizontal="center"/>
    </xf>
    <xf numFmtId="2" fontId="94" fillId="0" borderId="8" xfId="0" applyNumberFormat="1" applyFont="1" applyBorder="1" applyAlignment="1">
      <alignment horizontal="center"/>
    </xf>
    <xf numFmtId="2" fontId="94" fillId="0" borderId="15" xfId="0" applyNumberFormat="1" applyFont="1" applyBorder="1" applyAlignment="1">
      <alignment horizontal="center"/>
    </xf>
    <xf numFmtId="2" fontId="94" fillId="0" borderId="4" xfId="0" applyNumberFormat="1" applyFont="1" applyBorder="1" applyAlignment="1">
      <alignment horizontal="center"/>
    </xf>
    <xf numFmtId="2" fontId="94" fillId="0" borderId="3" xfId="0" applyNumberFormat="1" applyFont="1" applyBorder="1" applyAlignment="1">
      <alignment horizontal="center"/>
    </xf>
    <xf numFmtId="3" fontId="94" fillId="0" borderId="13" xfId="0" applyNumberFormat="1" applyFont="1" applyBorder="1" applyAlignment="1">
      <alignment horizontal="left"/>
    </xf>
    <xf numFmtId="3" fontId="94" fillId="0" borderId="13" xfId="0" applyNumberFormat="1" applyFont="1" applyBorder="1" applyAlignment="1">
      <alignment horizontal="left" vertical="center"/>
    </xf>
    <xf numFmtId="167" fontId="94" fillId="0" borderId="13" xfId="0" applyNumberFormat="1" applyFont="1" applyBorder="1"/>
    <xf numFmtId="167" fontId="94" fillId="0" borderId="15" xfId="0" applyNumberFormat="1" applyFont="1" applyBorder="1"/>
    <xf numFmtId="3" fontId="0" fillId="0" borderId="258" xfId="0" applyNumberFormat="1" applyBorder="1"/>
    <xf numFmtId="0" fontId="0" fillId="0" borderId="259" xfId="0" applyBorder="1"/>
    <xf numFmtId="167" fontId="0" fillId="0" borderId="261" xfId="0" applyNumberFormat="1" applyBorder="1"/>
    <xf numFmtId="0" fontId="0" fillId="0" borderId="262" xfId="0" applyBorder="1"/>
    <xf numFmtId="167" fontId="65" fillId="6" borderId="1" xfId="0" applyNumberFormat="1" applyFont="1" applyFill="1" applyBorder="1" applyAlignment="1">
      <alignment horizontal="center"/>
    </xf>
    <xf numFmtId="167" fontId="65" fillId="6" borderId="12" xfId="0" applyNumberFormat="1" applyFont="1" applyFill="1" applyBorder="1" applyAlignment="1">
      <alignment horizontal="center"/>
    </xf>
    <xf numFmtId="167" fontId="65" fillId="6" borderId="11" xfId="0" applyNumberFormat="1" applyFont="1" applyFill="1" applyBorder="1" applyAlignment="1">
      <alignment horizontal="center"/>
    </xf>
    <xf numFmtId="2" fontId="0" fillId="0" borderId="171" xfId="0" applyNumberFormat="1" applyBorder="1" applyAlignment="1">
      <alignment horizontal="center"/>
    </xf>
    <xf numFmtId="2" fontId="0" fillId="0" borderId="178" xfId="0" applyNumberFormat="1" applyBorder="1" applyAlignment="1">
      <alignment horizontal="center"/>
    </xf>
    <xf numFmtId="2" fontId="0" fillId="0" borderId="177" xfId="0" applyNumberFormat="1" applyBorder="1" applyAlignment="1">
      <alignment horizontal="center"/>
    </xf>
    <xf numFmtId="2" fontId="0" fillId="0" borderId="263" xfId="0" applyNumberFormat="1" applyBorder="1" applyAlignment="1">
      <alignment horizontal="center"/>
    </xf>
    <xf numFmtId="0" fontId="27" fillId="0" borderId="14" xfId="0" applyFont="1" applyBorder="1" applyAlignment="1">
      <alignment horizontal="left" vertical="center"/>
    </xf>
    <xf numFmtId="0" fontId="1" fillId="0" borderId="5" xfId="0" applyFont="1" applyBorder="1" applyAlignment="1">
      <alignment vertical="center"/>
    </xf>
    <xf numFmtId="0" fontId="27" fillId="0" borderId="5" xfId="0" applyFont="1" applyBorder="1" applyAlignment="1">
      <alignment vertical="center"/>
    </xf>
    <xf numFmtId="173" fontId="104" fillId="0" borderId="164" xfId="0" applyNumberFormat="1" applyFont="1" applyBorder="1" applyAlignment="1">
      <alignment horizontal="center"/>
    </xf>
    <xf numFmtId="4" fontId="1" fillId="6" borderId="12" xfId="0" applyNumberFormat="1" applyFont="1" applyFill="1" applyBorder="1" applyAlignment="1">
      <alignment horizontal="center"/>
    </xf>
    <xf numFmtId="4" fontId="1" fillId="10" borderId="15" xfId="0" applyNumberFormat="1" applyFont="1" applyFill="1" applyBorder="1" applyAlignment="1">
      <alignment vertical="center" wrapText="1"/>
    </xf>
    <xf numFmtId="0" fontId="1" fillId="10" borderId="14" xfId="0" applyFont="1" applyFill="1" applyBorder="1" applyAlignment="1">
      <alignment vertical="center" wrapText="1"/>
    </xf>
    <xf numFmtId="0" fontId="0" fillId="0" borderId="260" xfId="0" applyBorder="1"/>
    <xf numFmtId="2" fontId="94" fillId="0" borderId="242" xfId="0" applyNumberFormat="1" applyFont="1" applyBorder="1" applyAlignment="1">
      <alignment horizontal="center"/>
    </xf>
    <xf numFmtId="2" fontId="94" fillId="0" borderId="46" xfId="0" applyNumberFormat="1" applyFont="1" applyBorder="1" applyAlignment="1">
      <alignment horizontal="center"/>
    </xf>
    <xf numFmtId="2" fontId="94" fillId="0" borderId="35" xfId="0" applyNumberFormat="1" applyFont="1" applyBorder="1" applyAlignment="1">
      <alignment horizontal="center"/>
    </xf>
    <xf numFmtId="3" fontId="0" fillId="0" borderId="264" xfId="0" applyNumberFormat="1" applyBorder="1"/>
    <xf numFmtId="0" fontId="106" fillId="30" borderId="19" xfId="0" applyFont="1" applyFill="1" applyBorder="1" applyAlignment="1">
      <alignment horizontal="center" vertical="center" wrapText="1"/>
    </xf>
    <xf numFmtId="0" fontId="106" fillId="30" borderId="25" xfId="0" applyFont="1" applyFill="1" applyBorder="1" applyAlignment="1">
      <alignment horizontal="center" vertical="center" wrapText="1"/>
    </xf>
    <xf numFmtId="0" fontId="109" fillId="0" borderId="107" xfId="0" applyFont="1" applyBorder="1" applyAlignment="1">
      <alignment horizontal="justify" vertical="center" wrapText="1"/>
    </xf>
    <xf numFmtId="0" fontId="110" fillId="0" borderId="107" xfId="0" applyFont="1" applyBorder="1" applyAlignment="1">
      <alignment horizontal="justify" vertical="center" wrapText="1"/>
    </xf>
    <xf numFmtId="0" fontId="0" fillId="0" borderId="107" xfId="0" applyBorder="1" applyAlignment="1">
      <alignment vertical="top" wrapText="1"/>
    </xf>
    <xf numFmtId="0" fontId="0" fillId="0" borderId="266" xfId="0" applyBorder="1" applyAlignment="1">
      <alignment vertical="top" wrapText="1"/>
    </xf>
    <xf numFmtId="0" fontId="109" fillId="0" borderId="23" xfId="0" applyFont="1" applyBorder="1" applyAlignment="1">
      <alignment horizontal="justify" vertical="center" wrapText="1"/>
    </xf>
    <xf numFmtId="0" fontId="0" fillId="0" borderId="23" xfId="0" applyBorder="1" applyAlignment="1">
      <alignment vertical="top" wrapText="1"/>
    </xf>
    <xf numFmtId="0" fontId="0" fillId="0" borderId="25" xfId="0" applyBorder="1" applyAlignment="1">
      <alignment vertical="top" wrapText="1"/>
    </xf>
    <xf numFmtId="0" fontId="109" fillId="0" borderId="23" xfId="0" applyFont="1" applyBorder="1" applyAlignment="1">
      <alignment vertical="center" wrapText="1"/>
    </xf>
    <xf numFmtId="0" fontId="111" fillId="0" borderId="25" xfId="0" applyFont="1" applyBorder="1" applyAlignment="1">
      <alignment horizontal="center" vertical="center" wrapText="1"/>
    </xf>
    <xf numFmtId="0" fontId="109" fillId="0" borderId="25" xfId="0" applyFont="1" applyBorder="1" applyAlignment="1">
      <alignment horizontal="center" vertical="center" wrapText="1"/>
    </xf>
    <xf numFmtId="165" fontId="109" fillId="0" borderId="23" xfId="0" applyNumberFormat="1" applyFont="1" applyBorder="1" applyAlignment="1">
      <alignment horizontal="justify" vertical="center" wrapText="1"/>
    </xf>
    <xf numFmtId="4" fontId="113" fillId="0" borderId="266" xfId="0" applyNumberFormat="1" applyFont="1" applyBorder="1" applyAlignment="1">
      <alignment horizontal="center" vertical="center" wrapText="1"/>
    </xf>
    <xf numFmtId="4" fontId="114" fillId="0" borderId="266" xfId="0" applyNumberFormat="1" applyFont="1" applyBorder="1" applyAlignment="1">
      <alignment horizontal="center" vertical="center" wrapText="1"/>
    </xf>
    <xf numFmtId="4" fontId="113" fillId="0" borderId="233" xfId="0" applyNumberFormat="1" applyFont="1" applyBorder="1" applyAlignment="1">
      <alignment horizontal="center" vertical="center" wrapText="1"/>
    </xf>
    <xf numFmtId="0" fontId="109" fillId="0" borderId="266" xfId="0" applyFont="1" applyBorder="1" applyAlignment="1">
      <alignment horizontal="center" vertical="center" wrapText="1"/>
    </xf>
    <xf numFmtId="9" fontId="109" fillId="0" borderId="233" xfId="0" applyNumberFormat="1" applyFont="1" applyBorder="1" applyAlignment="1">
      <alignment horizontal="center" vertical="center" wrapText="1"/>
    </xf>
    <xf numFmtId="9" fontId="109" fillId="0" borderId="266" xfId="0" applyNumberFormat="1" applyFont="1" applyBorder="1" applyAlignment="1">
      <alignment horizontal="center" vertical="center" wrapText="1"/>
    </xf>
    <xf numFmtId="9" fontId="0" fillId="0" borderId="0" xfId="9" applyFont="1"/>
    <xf numFmtId="4" fontId="112" fillId="0" borderId="25" xfId="0" applyNumberFormat="1" applyFont="1" applyBorder="1" applyAlignment="1">
      <alignment horizontal="center" vertical="center" wrapText="1"/>
    </xf>
    <xf numFmtId="4" fontId="115" fillId="0" borderId="25" xfId="0" applyNumberFormat="1" applyFont="1" applyBorder="1" applyAlignment="1">
      <alignment horizontal="center" vertical="center" wrapText="1"/>
    </xf>
    <xf numFmtId="0" fontId="0" fillId="0" borderId="242" xfId="0" applyBorder="1" applyAlignment="1">
      <alignment vertical="center"/>
    </xf>
    <xf numFmtId="4" fontId="1" fillId="6" borderId="8" xfId="0" applyNumberFormat="1" applyFont="1" applyFill="1" applyBorder="1" applyAlignment="1">
      <alignment horizontal="center"/>
    </xf>
    <xf numFmtId="4" fontId="0" fillId="0" borderId="11" xfId="0" applyNumberFormat="1" applyBorder="1" applyAlignment="1">
      <alignment horizontal="center"/>
    </xf>
    <xf numFmtId="4" fontId="0" fillId="0" borderId="8" xfId="0" applyNumberFormat="1" applyBorder="1" applyAlignment="1">
      <alignment horizontal="center"/>
    </xf>
    <xf numFmtId="4" fontId="0" fillId="0" borderId="10" xfId="0" applyNumberFormat="1" applyBorder="1" applyAlignment="1">
      <alignment horizontal="center"/>
    </xf>
    <xf numFmtId="4" fontId="0" fillId="0" borderId="5" xfId="0" applyNumberFormat="1" applyBorder="1" applyAlignment="1">
      <alignment horizontal="center"/>
    </xf>
    <xf numFmtId="4" fontId="0" fillId="0" borderId="15" xfId="0" applyNumberFormat="1" applyBorder="1" applyAlignment="1">
      <alignment horizontal="center"/>
    </xf>
    <xf numFmtId="2" fontId="0" fillId="0" borderId="62" xfId="0" applyNumberFormat="1" applyBorder="1"/>
    <xf numFmtId="2" fontId="0" fillId="0" borderId="63" xfId="0" applyNumberFormat="1" applyBorder="1"/>
    <xf numFmtId="0" fontId="0" fillId="0" borderId="62" xfId="0" applyBorder="1" applyAlignment="1">
      <alignment wrapText="1"/>
    </xf>
    <xf numFmtId="167" fontId="65" fillId="6" borderId="268" xfId="0" applyNumberFormat="1" applyFont="1" applyFill="1" applyBorder="1" applyAlignment="1">
      <alignment horizontal="center"/>
    </xf>
    <xf numFmtId="2" fontId="94" fillId="0" borderId="269" xfId="0" applyNumberFormat="1" applyFont="1" applyBorder="1" applyAlignment="1">
      <alignment horizontal="center"/>
    </xf>
    <xf numFmtId="2" fontId="94" fillId="0" borderId="270" xfId="0" applyNumberFormat="1" applyFont="1" applyBorder="1" applyAlignment="1">
      <alignment horizontal="center"/>
    </xf>
    <xf numFmtId="2" fontId="94" fillId="0" borderId="271" xfId="0" applyNumberFormat="1" applyFont="1" applyBorder="1" applyAlignment="1">
      <alignment horizontal="center"/>
    </xf>
    <xf numFmtId="2" fontId="94" fillId="0" borderId="267" xfId="0" applyNumberFormat="1" applyFont="1" applyBorder="1" applyAlignment="1">
      <alignment horizontal="center"/>
    </xf>
    <xf numFmtId="0" fontId="0" fillId="0" borderId="55" xfId="0" applyBorder="1" applyAlignment="1">
      <alignment wrapText="1"/>
    </xf>
    <xf numFmtId="3" fontId="0" fillId="0" borderId="53" xfId="0" applyNumberFormat="1" applyBorder="1" applyAlignment="1">
      <alignment wrapText="1"/>
    </xf>
    <xf numFmtId="9" fontId="0" fillId="0" borderId="8" xfId="0" applyNumberFormat="1" applyBorder="1" applyAlignment="1">
      <alignment horizontal="center"/>
    </xf>
    <xf numFmtId="2" fontId="0" fillId="0" borderId="7" xfId="0" applyNumberFormat="1" applyBorder="1" applyAlignment="1">
      <alignment horizontal="center"/>
    </xf>
    <xf numFmtId="178" fontId="0" fillId="0" borderId="6" xfId="0" applyNumberFormat="1" applyBorder="1" applyAlignment="1">
      <alignment horizontal="left"/>
    </xf>
    <xf numFmtId="178" fontId="0" fillId="0" borderId="9" xfId="0" applyNumberFormat="1" applyBorder="1" applyAlignment="1">
      <alignment horizontal="left"/>
    </xf>
    <xf numFmtId="178" fontId="0" fillId="0" borderId="13" xfId="0" applyNumberFormat="1" applyBorder="1" applyAlignment="1">
      <alignment horizontal="left"/>
    </xf>
    <xf numFmtId="178" fontId="0" fillId="0" borderId="14" xfId="0" applyNumberFormat="1" applyBorder="1" applyAlignment="1">
      <alignment horizontal="left"/>
    </xf>
    <xf numFmtId="178" fontId="0" fillId="0" borderId="1" xfId="0" applyNumberFormat="1" applyBorder="1" applyAlignment="1">
      <alignment horizontal="left"/>
    </xf>
    <xf numFmtId="178" fontId="0" fillId="0" borderId="12" xfId="0" applyNumberFormat="1" applyBorder="1" applyAlignment="1">
      <alignment horizontal="left"/>
    </xf>
    <xf numFmtId="178" fontId="0" fillId="19" borderId="63" xfId="0" applyNumberFormat="1" applyFill="1" applyBorder="1" applyAlignment="1">
      <alignment horizontal="center"/>
    </xf>
    <xf numFmtId="178" fontId="0" fillId="23" borderId="63" xfId="0" applyNumberFormat="1" applyFill="1" applyBorder="1" applyAlignment="1">
      <alignment horizontal="center"/>
    </xf>
    <xf numFmtId="178" fontId="0" fillId="19" borderId="53" xfId="0" applyNumberFormat="1" applyFill="1" applyBorder="1" applyAlignment="1">
      <alignment horizontal="center"/>
    </xf>
    <xf numFmtId="178" fontId="0" fillId="23" borderId="53" xfId="0" applyNumberFormat="1" applyFill="1" applyBorder="1" applyAlignment="1">
      <alignment horizontal="center"/>
    </xf>
    <xf numFmtId="178" fontId="0" fillId="23" borderId="58" xfId="0" applyNumberFormat="1" applyFill="1" applyBorder="1" applyAlignment="1">
      <alignment horizontal="center"/>
    </xf>
    <xf numFmtId="178" fontId="0" fillId="19" borderId="59" xfId="0" applyNumberFormat="1" applyFill="1" applyBorder="1" applyAlignment="1">
      <alignment horizontal="center"/>
    </xf>
    <xf numFmtId="178" fontId="0" fillId="23" borderId="41" xfId="0" applyNumberFormat="1" applyFill="1" applyBorder="1" applyAlignment="1">
      <alignment horizontal="center"/>
    </xf>
    <xf numFmtId="178" fontId="0" fillId="19" borderId="42" xfId="0" applyNumberFormat="1" applyFill="1" applyBorder="1" applyAlignment="1">
      <alignment horizontal="center"/>
    </xf>
    <xf numFmtId="0" fontId="1" fillId="20" borderId="1" xfId="0" applyFont="1" applyFill="1" applyBorder="1" applyAlignment="1">
      <alignment horizontal="center"/>
    </xf>
    <xf numFmtId="4" fontId="1" fillId="3" borderId="10" xfId="0" applyNumberFormat="1" applyFont="1" applyFill="1" applyBorder="1" applyAlignment="1">
      <alignment horizontal="center"/>
    </xf>
    <xf numFmtId="4" fontId="1" fillId="3" borderId="12" xfId="0" applyNumberFormat="1" applyFont="1" applyFill="1" applyBorder="1" applyAlignment="1">
      <alignment horizontal="center"/>
    </xf>
    <xf numFmtId="4" fontId="1" fillId="3" borderId="11" xfId="0" applyNumberFormat="1" applyFont="1" applyFill="1" applyBorder="1" applyAlignment="1">
      <alignment horizontal="center"/>
    </xf>
    <xf numFmtId="2" fontId="0" fillId="0" borderId="5" xfId="0" applyNumberFormat="1" applyBorder="1"/>
    <xf numFmtId="2" fontId="0" fillId="0" borderId="9" xfId="0" applyNumberFormat="1" applyBorder="1"/>
    <xf numFmtId="2" fontId="0" fillId="0" borderId="12" xfId="0" applyNumberFormat="1" applyBorder="1"/>
    <xf numFmtId="2" fontId="0" fillId="0" borderId="14" xfId="0" applyNumberFormat="1" applyBorder="1"/>
    <xf numFmtId="2" fontId="0" fillId="0" borderId="1" xfId="0" applyNumberFormat="1" applyBorder="1"/>
    <xf numFmtId="2" fontId="0" fillId="0" borderId="61" xfId="0" applyNumberFormat="1" applyBorder="1"/>
    <xf numFmtId="2" fontId="0" fillId="0" borderId="64" xfId="0" applyNumberFormat="1" applyBorder="1"/>
    <xf numFmtId="2" fontId="0" fillId="0" borderId="252" xfId="0" applyNumberFormat="1" applyBorder="1"/>
    <xf numFmtId="0" fontId="1" fillId="20" borderId="218" xfId="0" applyFont="1" applyFill="1" applyBorder="1" applyAlignment="1">
      <alignment horizontal="center"/>
    </xf>
    <xf numFmtId="0" fontId="1" fillId="20" borderId="12" xfId="0" applyFont="1" applyFill="1" applyBorder="1" applyAlignment="1">
      <alignment horizontal="center"/>
    </xf>
    <xf numFmtId="0" fontId="1" fillId="20" borderId="87" xfId="0" applyFont="1" applyFill="1" applyBorder="1" applyAlignment="1">
      <alignment horizontal="center"/>
    </xf>
    <xf numFmtId="0" fontId="1" fillId="20" borderId="70" xfId="0" applyFont="1" applyFill="1" applyBorder="1" applyAlignment="1">
      <alignment horizontal="center"/>
    </xf>
    <xf numFmtId="0" fontId="1" fillId="20" borderId="275" xfId="0" applyFont="1" applyFill="1" applyBorder="1" applyAlignment="1">
      <alignment horizontal="center"/>
    </xf>
    <xf numFmtId="2" fontId="0" fillId="0" borderId="37" xfId="0" applyNumberFormat="1" applyBorder="1" applyAlignment="1">
      <alignment horizontal="center"/>
    </xf>
    <xf numFmtId="2" fontId="0" fillId="0" borderId="15" xfId="0" applyNumberFormat="1" applyBorder="1" applyAlignment="1">
      <alignment horizontal="center"/>
    </xf>
    <xf numFmtId="2" fontId="0" fillId="0" borderId="6" xfId="0" applyNumberFormat="1" applyBorder="1" applyAlignment="1">
      <alignment horizontal="center"/>
    </xf>
    <xf numFmtId="2" fontId="0" fillId="0" borderId="64" xfId="0" applyNumberFormat="1" applyBorder="1" applyAlignment="1">
      <alignment horizontal="center"/>
    </xf>
    <xf numFmtId="2" fontId="0" fillId="0" borderId="252" xfId="0" applyNumberFormat="1" applyBorder="1" applyAlignment="1">
      <alignment horizontal="center"/>
    </xf>
    <xf numFmtId="2" fontId="0" fillId="0" borderId="55" xfId="0" applyNumberFormat="1" applyBorder="1" applyAlignment="1">
      <alignment horizontal="center"/>
    </xf>
    <xf numFmtId="2" fontId="0" fillId="0" borderId="68" xfId="0" applyNumberFormat="1" applyBorder="1" applyAlignment="1">
      <alignment horizontal="center"/>
    </xf>
    <xf numFmtId="2" fontId="0" fillId="0" borderId="118" xfId="0" applyNumberFormat="1" applyBorder="1" applyAlignment="1">
      <alignment horizontal="center"/>
    </xf>
    <xf numFmtId="2" fontId="0" fillId="0" borderId="8" xfId="0" applyNumberFormat="1" applyBorder="1" applyAlignment="1">
      <alignment horizontal="center"/>
    </xf>
    <xf numFmtId="2" fontId="0" fillId="0" borderId="9" xfId="0" applyNumberFormat="1" applyBorder="1" applyAlignment="1">
      <alignment horizontal="center"/>
    </xf>
    <xf numFmtId="2" fontId="0" fillId="0" borderId="12" xfId="0" applyNumberFormat="1" applyBorder="1" applyAlignment="1">
      <alignment horizontal="center"/>
    </xf>
    <xf numFmtId="0" fontId="0" fillId="0" borderId="107" xfId="0" applyBorder="1" applyAlignment="1">
      <alignment vertical="center"/>
    </xf>
    <xf numFmtId="0" fontId="0" fillId="0" borderId="25" xfId="0" applyBorder="1" applyAlignment="1">
      <alignment vertical="center"/>
    </xf>
    <xf numFmtId="0" fontId="1" fillId="3" borderId="41" xfId="0" applyFont="1" applyFill="1" applyBorder="1" applyAlignment="1">
      <alignment vertical="center"/>
    </xf>
    <xf numFmtId="0" fontId="1" fillId="3" borderId="53" xfId="0" applyFont="1" applyFill="1" applyBorder="1" applyAlignment="1">
      <alignment vertical="center"/>
    </xf>
    <xf numFmtId="0" fontId="1" fillId="6" borderId="53" xfId="0" applyFont="1" applyFill="1" applyBorder="1" applyAlignment="1">
      <alignment vertical="center"/>
    </xf>
    <xf numFmtId="0" fontId="1" fillId="6" borderId="59" xfId="0" applyFont="1" applyFill="1" applyBorder="1" applyAlignment="1">
      <alignment vertical="center"/>
    </xf>
    <xf numFmtId="0" fontId="1" fillId="6" borderId="42" xfId="0" applyFont="1" applyFill="1" applyBorder="1" applyAlignment="1">
      <alignment vertical="center"/>
    </xf>
    <xf numFmtId="2" fontId="1" fillId="6" borderId="12" xfId="0" applyNumberFormat="1" applyFont="1" applyFill="1" applyBorder="1" applyAlignment="1">
      <alignment vertical="center" wrapText="1"/>
    </xf>
    <xf numFmtId="2" fontId="1" fillId="6" borderId="1" xfId="0" applyNumberFormat="1" applyFont="1" applyFill="1" applyBorder="1" applyAlignment="1">
      <alignment horizontal="center" vertical="center" wrapText="1"/>
    </xf>
    <xf numFmtId="2" fontId="1" fillId="6" borderId="1" xfId="0" applyNumberFormat="1" applyFont="1" applyFill="1" applyBorder="1" applyAlignment="1">
      <alignment vertical="center" wrapText="1"/>
    </xf>
    <xf numFmtId="0" fontId="117" fillId="3" borderId="15" xfId="0" applyFont="1" applyFill="1" applyBorder="1" applyAlignment="1">
      <alignment horizontal="center" vertical="center" wrapText="1"/>
    </xf>
    <xf numFmtId="2" fontId="0" fillId="0" borderId="274" xfId="0" applyNumberFormat="1" applyBorder="1" applyAlignment="1">
      <alignment horizontal="center" vertical="center"/>
    </xf>
    <xf numFmtId="2" fontId="0" fillId="0" borderId="87" xfId="0" applyNumberFormat="1" applyBorder="1" applyAlignment="1">
      <alignment horizontal="center" vertical="center"/>
    </xf>
    <xf numFmtId="0" fontId="0" fillId="0" borderId="70" xfId="0" applyBorder="1" applyAlignment="1">
      <alignment wrapText="1"/>
    </xf>
    <xf numFmtId="0" fontId="1" fillId="20" borderId="51" xfId="0" applyFont="1" applyFill="1" applyBorder="1" applyAlignment="1">
      <alignment horizontal="center"/>
    </xf>
    <xf numFmtId="2" fontId="1" fillId="20" borderId="118" xfId="0" applyNumberFormat="1" applyFont="1" applyFill="1" applyBorder="1" applyAlignment="1">
      <alignment horizontal="center"/>
    </xf>
    <xf numFmtId="2" fontId="1" fillId="20" borderId="49" xfId="0" applyNumberFormat="1" applyFont="1" applyFill="1" applyBorder="1" applyAlignment="1">
      <alignment horizontal="center"/>
    </xf>
    <xf numFmtId="2" fontId="1" fillId="20" borderId="109" xfId="0" applyNumberFormat="1" applyFont="1" applyFill="1" applyBorder="1" applyAlignment="1">
      <alignment horizontal="center"/>
    </xf>
    <xf numFmtId="2" fontId="1" fillId="20" borderId="114" xfId="0" applyNumberFormat="1" applyFont="1" applyFill="1" applyBorder="1" applyAlignment="1">
      <alignment horizontal="center"/>
    </xf>
    <xf numFmtId="2" fontId="0" fillId="0" borderId="16" xfId="0" applyNumberFormat="1" applyBorder="1"/>
    <xf numFmtId="0" fontId="65" fillId="0" borderId="0" xfId="0" applyFont="1" applyAlignment="1">
      <alignment vertical="center"/>
    </xf>
    <xf numFmtId="0" fontId="119" fillId="0" borderId="23" xfId="0" applyFont="1" applyBorder="1"/>
    <xf numFmtId="0" fontId="1" fillId="20" borderId="118" xfId="0" applyFont="1" applyFill="1" applyBorder="1" applyAlignment="1">
      <alignment horizontal="center"/>
    </xf>
    <xf numFmtId="0" fontId="1" fillId="20" borderId="9" xfId="0" applyFont="1" applyFill="1" applyBorder="1" applyAlignment="1">
      <alignment horizontal="center"/>
    </xf>
    <xf numFmtId="2" fontId="0" fillId="0" borderId="118" xfId="0" applyNumberFormat="1" applyBorder="1" applyAlignment="1">
      <alignment horizontal="center" vertical="center"/>
    </xf>
    <xf numFmtId="2" fontId="0" fillId="0" borderId="6" xfId="0" applyNumberFormat="1" applyBorder="1" applyAlignment="1">
      <alignment horizontal="center" vertical="center"/>
    </xf>
    <xf numFmtId="2" fontId="0" fillId="0" borderId="1" xfId="0" applyNumberFormat="1" applyBorder="1" applyAlignment="1">
      <alignment horizontal="center" vertical="center"/>
    </xf>
    <xf numFmtId="0" fontId="47" fillId="0" borderId="6" xfId="0" applyFont="1" applyBorder="1" applyAlignment="1">
      <alignment horizontal="center" vertical="center" wrapText="1"/>
    </xf>
    <xf numFmtId="0" fontId="47" fillId="0" borderId="12" xfId="0" applyFont="1" applyBorder="1" applyAlignment="1">
      <alignment horizontal="center" vertical="center" wrapText="1"/>
    </xf>
    <xf numFmtId="0" fontId="47" fillId="0" borderId="9" xfId="0" applyFont="1" applyBorder="1" applyAlignment="1">
      <alignment horizontal="center" vertical="center" wrapText="1"/>
    </xf>
    <xf numFmtId="0" fontId="116" fillId="20" borderId="9" xfId="0" applyFont="1" applyFill="1" applyBorder="1" applyAlignment="1">
      <alignment horizontal="center" vertical="center" wrapText="1"/>
    </xf>
    <xf numFmtId="0" fontId="116" fillId="20" borderId="14" xfId="0" applyFont="1" applyFill="1" applyBorder="1" applyAlignment="1">
      <alignment horizontal="center" vertical="center" wrapText="1"/>
    </xf>
    <xf numFmtId="0" fontId="1" fillId="22" borderId="10" xfId="0" applyFont="1" applyFill="1" applyBorder="1"/>
    <xf numFmtId="0" fontId="1" fillId="22" borderId="12" xfId="0" applyFont="1" applyFill="1" applyBorder="1"/>
    <xf numFmtId="0" fontId="47" fillId="0" borderId="4" xfId="0" applyFont="1" applyBorder="1" applyAlignment="1">
      <alignment horizontal="left" vertical="center" wrapText="1"/>
    </xf>
    <xf numFmtId="0" fontId="47" fillId="0" borderId="1" xfId="0" applyFont="1" applyBorder="1" applyAlignment="1">
      <alignment horizontal="left" vertical="center" wrapText="1"/>
    </xf>
    <xf numFmtId="0" fontId="47" fillId="0" borderId="6" xfId="0" applyFont="1" applyBorder="1" applyAlignment="1">
      <alignment horizontal="left" vertical="center" wrapText="1"/>
    </xf>
    <xf numFmtId="0" fontId="47" fillId="0" borderId="12" xfId="0" applyFont="1" applyBorder="1" applyAlignment="1">
      <alignment horizontal="left" vertical="center" wrapText="1"/>
    </xf>
    <xf numFmtId="0" fontId="47" fillId="0" borderId="9" xfId="0" applyFont="1" applyBorder="1" applyAlignment="1">
      <alignment horizontal="left" vertical="center" wrapText="1"/>
    </xf>
    <xf numFmtId="0" fontId="47" fillId="0" borderId="0" xfId="0" applyFont="1" applyAlignment="1">
      <alignment horizontal="left" vertical="center" wrapText="1"/>
    </xf>
    <xf numFmtId="0" fontId="47" fillId="0" borderId="13" xfId="0" applyFont="1" applyBorder="1" applyAlignment="1">
      <alignment horizontal="left" vertical="center"/>
    </xf>
    <xf numFmtId="0" fontId="47" fillId="0" borderId="14" xfId="0" applyFont="1" applyBorder="1" applyAlignment="1">
      <alignment horizontal="left" vertical="center" wrapText="1"/>
    </xf>
    <xf numFmtId="0" fontId="7" fillId="0" borderId="23" xfId="0" applyFont="1" applyBorder="1" applyAlignment="1">
      <alignment horizontal="center" vertical="center"/>
    </xf>
    <xf numFmtId="0" fontId="47" fillId="0" borderId="0" xfId="0" applyFont="1" applyAlignment="1">
      <alignment vertical="center" wrapText="1"/>
    </xf>
    <xf numFmtId="0" fontId="47" fillId="0" borderId="0" xfId="0" applyFont="1" applyAlignment="1">
      <alignment horizontal="center" vertical="center" wrapText="1"/>
    </xf>
    <xf numFmtId="0" fontId="0" fillId="3" borderId="0" xfId="0" applyFill="1"/>
    <xf numFmtId="0" fontId="65" fillId="0" borderId="0" xfId="0" applyFont="1" applyAlignment="1">
      <alignment horizontal="center" vertical="center"/>
    </xf>
    <xf numFmtId="0" fontId="1" fillId="0" borderId="1" xfId="0" applyFont="1" applyBorder="1" applyAlignment="1">
      <alignment horizontal="center"/>
    </xf>
    <xf numFmtId="0" fontId="1" fillId="0" borderId="14" xfId="0" applyFont="1" applyBorder="1" applyAlignment="1">
      <alignment horizontal="center"/>
    </xf>
    <xf numFmtId="4" fontId="1" fillId="3" borderId="10" xfId="0" applyNumberFormat="1" applyFont="1" applyFill="1" applyBorder="1"/>
    <xf numFmtId="4" fontId="1" fillId="3" borderId="12" xfId="0" applyNumberFormat="1" applyFont="1" applyFill="1" applyBorder="1"/>
    <xf numFmtId="4" fontId="1" fillId="3" borderId="11" xfId="0" applyNumberFormat="1" applyFont="1" applyFill="1" applyBorder="1"/>
    <xf numFmtId="4" fontId="1" fillId="3" borderId="256" xfId="0" applyNumberFormat="1" applyFont="1" applyFill="1" applyBorder="1"/>
    <xf numFmtId="4" fontId="1" fillId="3" borderId="3" xfId="0" applyNumberFormat="1" applyFont="1" applyFill="1" applyBorder="1"/>
    <xf numFmtId="4" fontId="1" fillId="3" borderId="31" xfId="0" applyNumberFormat="1" applyFont="1" applyFill="1" applyBorder="1"/>
    <xf numFmtId="4" fontId="1" fillId="6" borderId="256" xfId="0" applyNumberFormat="1" applyFont="1" applyFill="1" applyBorder="1"/>
    <xf numFmtId="4" fontId="1" fillId="6" borderId="9" xfId="0" applyNumberFormat="1" applyFont="1" applyFill="1" applyBorder="1"/>
    <xf numFmtId="0" fontId="1" fillId="3" borderId="63" xfId="0" applyFont="1" applyFill="1" applyBorder="1" applyAlignment="1">
      <alignment vertical="center" wrapText="1"/>
    </xf>
    <xf numFmtId="178" fontId="1" fillId="3" borderId="114" xfId="0" applyNumberFormat="1" applyFont="1" applyFill="1" applyBorder="1" applyAlignment="1">
      <alignment horizontal="center" vertical="center" wrapText="1"/>
    </xf>
    <xf numFmtId="178" fontId="1" fillId="3" borderId="277" xfId="0" applyNumberFormat="1" applyFont="1" applyFill="1" applyBorder="1" applyAlignment="1">
      <alignment horizontal="center" vertical="center" wrapText="1"/>
    </xf>
    <xf numFmtId="2" fontId="0" fillId="13" borderId="57" xfId="0" applyNumberFormat="1" applyFill="1" applyBorder="1" applyAlignment="1">
      <alignment horizontal="left" vertical="center"/>
    </xf>
    <xf numFmtId="2" fontId="1" fillId="0" borderId="1" xfId="0" applyNumberFormat="1" applyFont="1" applyBorder="1" applyAlignment="1">
      <alignment horizontal="left" vertical="center"/>
    </xf>
    <xf numFmtId="2" fontId="0" fillId="13" borderId="40" xfId="0" applyNumberFormat="1" applyFill="1" applyBorder="1" applyAlignment="1">
      <alignment horizontal="left" vertical="center"/>
    </xf>
    <xf numFmtId="167" fontId="1" fillId="5" borderId="15" xfId="0" applyNumberFormat="1" applyFont="1" applyFill="1" applyBorder="1" applyAlignment="1">
      <alignment horizontal="center"/>
    </xf>
    <xf numFmtId="167" fontId="1" fillId="5" borderId="1" xfId="0" applyNumberFormat="1" applyFont="1" applyFill="1" applyBorder="1" applyAlignment="1">
      <alignment horizontal="center"/>
    </xf>
    <xf numFmtId="0" fontId="1" fillId="0" borderId="23" xfId="0" applyFont="1" applyBorder="1" applyAlignment="1">
      <alignment horizontal="center"/>
    </xf>
    <xf numFmtId="0" fontId="0" fillId="0" borderId="278" xfId="0" applyBorder="1"/>
    <xf numFmtId="0" fontId="0" fillId="0" borderId="29" xfId="0" applyBorder="1" applyAlignment="1">
      <alignment vertical="center"/>
    </xf>
    <xf numFmtId="0" fontId="0" fillId="0" borderId="16" xfId="0" applyBorder="1" applyAlignment="1">
      <alignment vertical="center"/>
    </xf>
    <xf numFmtId="0" fontId="1" fillId="0" borderId="57" xfId="0" applyFont="1" applyBorder="1"/>
    <xf numFmtId="3" fontId="0" fillId="0" borderId="57" xfId="0" applyNumberFormat="1" applyBorder="1" applyAlignment="1">
      <alignment horizontal="left"/>
    </xf>
    <xf numFmtId="3" fontId="0" fillId="0" borderId="63" xfId="0" applyNumberFormat="1" applyBorder="1" applyAlignment="1">
      <alignment horizontal="left"/>
    </xf>
    <xf numFmtId="3" fontId="0" fillId="0" borderId="61" xfId="0" applyNumberFormat="1" applyBorder="1" applyAlignment="1">
      <alignment horizontal="left"/>
    </xf>
    <xf numFmtId="3" fontId="0" fillId="0" borderId="39" xfId="0" applyNumberFormat="1" applyBorder="1" applyAlignment="1">
      <alignment horizontal="left"/>
    </xf>
    <xf numFmtId="3" fontId="0" fillId="0" borderId="53" xfId="0" applyNumberFormat="1" applyBorder="1" applyAlignment="1">
      <alignment horizontal="left"/>
    </xf>
    <xf numFmtId="3" fontId="0" fillId="0" borderId="59" xfId="0" applyNumberFormat="1" applyBorder="1" applyAlignment="1">
      <alignment horizontal="left"/>
    </xf>
    <xf numFmtId="3" fontId="0" fillId="0" borderId="62" xfId="0" applyNumberFormat="1" applyBorder="1" applyAlignment="1">
      <alignment horizontal="left"/>
    </xf>
    <xf numFmtId="3" fontId="0" fillId="0" borderId="56" xfId="0" applyNumberFormat="1" applyBorder="1" applyAlignment="1">
      <alignment horizontal="left"/>
    </xf>
    <xf numFmtId="3" fontId="0" fillId="0" borderId="42" xfId="0" applyNumberFormat="1" applyBorder="1" applyAlignment="1">
      <alignment horizontal="left"/>
    </xf>
    <xf numFmtId="0" fontId="0" fillId="0" borderId="53" xfId="0" applyBorder="1" applyAlignment="1">
      <alignment horizontal="left"/>
    </xf>
    <xf numFmtId="0" fontId="0" fillId="0" borderId="39" xfId="0" applyBorder="1" applyAlignment="1">
      <alignment horizontal="left"/>
    </xf>
    <xf numFmtId="0" fontId="0" fillId="0" borderId="40" xfId="0" applyBorder="1" applyAlignment="1">
      <alignment horizontal="left"/>
    </xf>
    <xf numFmtId="0" fontId="0" fillId="0" borderId="57" xfId="0" applyBorder="1" applyAlignment="1">
      <alignment horizontal="left"/>
    </xf>
    <xf numFmtId="0" fontId="0" fillId="0" borderId="63" xfId="0" applyBorder="1" applyAlignment="1">
      <alignment horizontal="left"/>
    </xf>
    <xf numFmtId="0" fontId="1" fillId="20" borderId="55" xfId="0" applyFont="1" applyFill="1" applyBorder="1" applyAlignment="1">
      <alignment horizontal="center"/>
    </xf>
    <xf numFmtId="167" fontId="0" fillId="0" borderId="202" xfId="0" applyNumberFormat="1" applyBorder="1"/>
    <xf numFmtId="0" fontId="1" fillId="0" borderId="16" xfId="0" applyFont="1" applyBorder="1" applyAlignment="1">
      <alignment horizontal="center" vertical="center"/>
    </xf>
    <xf numFmtId="4" fontId="0" fillId="0" borderId="16" xfId="0" applyNumberFormat="1" applyBorder="1" applyAlignment="1">
      <alignment vertical="center" wrapText="1"/>
    </xf>
    <xf numFmtId="4" fontId="0" fillId="0" borderId="16" xfId="0" applyNumberFormat="1" applyBorder="1" applyAlignment="1">
      <alignment vertical="center"/>
    </xf>
    <xf numFmtId="4" fontId="0" fillId="0" borderId="279" xfId="0" applyNumberFormat="1" applyBorder="1" applyAlignment="1">
      <alignment vertical="center" wrapText="1"/>
    </xf>
    <xf numFmtId="4" fontId="0" fillId="0" borderId="280" xfId="0" applyNumberFormat="1" applyBorder="1" applyAlignment="1">
      <alignment vertical="center"/>
    </xf>
    <xf numFmtId="4" fontId="0" fillId="0" borderId="281" xfId="0" applyNumberFormat="1" applyBorder="1" applyAlignment="1">
      <alignment vertical="center"/>
    </xf>
    <xf numFmtId="0" fontId="0" fillId="0" borderId="282" xfId="0" applyBorder="1" applyAlignment="1">
      <alignment vertical="center"/>
    </xf>
    <xf numFmtId="0" fontId="0" fillId="0" borderId="284" xfId="0" applyBorder="1"/>
    <xf numFmtId="0" fontId="0" fillId="0" borderId="283" xfId="0" applyBorder="1" applyAlignment="1">
      <alignment horizontal="center" vertical="center"/>
    </xf>
    <xf numFmtId="3" fontId="94" fillId="0" borderId="14" xfId="0" applyNumberFormat="1" applyFont="1" applyBorder="1" applyAlignment="1">
      <alignment horizontal="left" wrapText="1"/>
    </xf>
    <xf numFmtId="3" fontId="94" fillId="0" borderId="14" xfId="0" applyNumberFormat="1" applyFont="1" applyBorder="1" applyAlignment="1">
      <alignment horizontal="center" vertical="center" wrapText="1"/>
    </xf>
    <xf numFmtId="167" fontId="94" fillId="0" borderId="13" xfId="0" applyNumberFormat="1" applyFont="1" applyBorder="1" applyAlignment="1">
      <alignment wrapText="1"/>
    </xf>
    <xf numFmtId="167" fontId="94" fillId="0" borderId="14" xfId="0" applyNumberFormat="1" applyFont="1" applyBorder="1" applyAlignment="1">
      <alignment wrapText="1"/>
    </xf>
    <xf numFmtId="167" fontId="94" fillId="0" borderId="242" xfId="0" applyNumberFormat="1" applyFont="1" applyBorder="1" applyAlignment="1">
      <alignment wrapText="1"/>
    </xf>
    <xf numFmtId="0" fontId="0" fillId="0" borderId="276" xfId="0" applyBorder="1"/>
    <xf numFmtId="0" fontId="1" fillId="0" borderId="6" xfId="0" applyFont="1" applyBorder="1" applyAlignment="1">
      <alignment vertical="center"/>
    </xf>
    <xf numFmtId="0" fontId="1" fillId="7" borderId="10" xfId="0" applyFont="1" applyFill="1" applyBorder="1" applyAlignment="1">
      <alignment horizontal="center" wrapText="1"/>
    </xf>
    <xf numFmtId="0" fontId="1" fillId="10" borderId="1" xfId="0" applyFont="1" applyFill="1" applyBorder="1" applyAlignment="1">
      <alignment horizontal="center" vertical="center"/>
    </xf>
    <xf numFmtId="4" fontId="0" fillId="0" borderId="4" xfId="0" applyNumberFormat="1" applyBorder="1" applyAlignment="1">
      <alignment horizontal="center"/>
    </xf>
    <xf numFmtId="4" fontId="0" fillId="0" borderId="3" xfId="0" applyNumberFormat="1" applyBorder="1"/>
    <xf numFmtId="0" fontId="32" fillId="0" borderId="6" xfId="0" applyFont="1" applyBorder="1" applyAlignment="1">
      <alignment horizontal="left" vertical="center" wrapText="1"/>
    </xf>
    <xf numFmtId="0" fontId="1" fillId="3" borderId="10" xfId="0" applyFont="1" applyFill="1" applyBorder="1" applyAlignment="1">
      <alignment horizontal="center"/>
    </xf>
    <xf numFmtId="0" fontId="0" fillId="0" borderId="19" xfId="0" applyBorder="1" applyAlignment="1">
      <alignment horizontal="center"/>
    </xf>
    <xf numFmtId="0" fontId="0" fillId="0" borderId="23" xfId="0" applyBorder="1" applyAlignment="1">
      <alignment horizontal="center"/>
    </xf>
    <xf numFmtId="0" fontId="0" fillId="0" borderId="25" xfId="0" applyBorder="1" applyAlignment="1">
      <alignment horizontal="center"/>
    </xf>
    <xf numFmtId="0" fontId="1" fillId="22" borderId="25" xfId="0" applyFont="1" applyFill="1" applyBorder="1" applyAlignment="1">
      <alignment horizontal="center"/>
    </xf>
    <xf numFmtId="0" fontId="0" fillId="0" borderId="235" xfId="0" applyBorder="1" applyAlignment="1">
      <alignment horizontal="center"/>
    </xf>
    <xf numFmtId="0" fontId="1" fillId="22" borderId="233" xfId="0" applyFont="1" applyFill="1" applyBorder="1" applyAlignment="1">
      <alignment horizontal="center"/>
    </xf>
    <xf numFmtId="0" fontId="1" fillId="22" borderId="249" xfId="0" applyFont="1" applyFill="1" applyBorder="1" applyAlignment="1">
      <alignment horizontal="center"/>
    </xf>
    <xf numFmtId="0" fontId="1" fillId="22" borderId="235" xfId="0" applyFont="1" applyFill="1" applyBorder="1" applyAlignment="1">
      <alignment horizontal="center"/>
    </xf>
    <xf numFmtId="0" fontId="0" fillId="0" borderId="235" xfId="0" applyBorder="1"/>
    <xf numFmtId="0" fontId="0" fillId="6" borderId="0" xfId="0" applyFill="1"/>
    <xf numFmtId="0" fontId="1" fillId="6" borderId="0" xfId="0" applyFont="1" applyFill="1"/>
    <xf numFmtId="0" fontId="0" fillId="3" borderId="23" xfId="0" applyFill="1" applyBorder="1"/>
    <xf numFmtId="0" fontId="1" fillId="3" borderId="0" xfId="0" applyFont="1" applyFill="1" applyAlignment="1">
      <alignment vertical="center"/>
    </xf>
    <xf numFmtId="0" fontId="0" fillId="0" borderId="34" xfId="0" applyBorder="1" applyAlignment="1">
      <alignment horizontal="center"/>
    </xf>
    <xf numFmtId="0" fontId="65" fillId="0" borderId="0" xfId="0" applyFont="1" applyAlignment="1">
      <alignment horizontal="left"/>
    </xf>
    <xf numFmtId="0" fontId="65" fillId="0" borderId="23" xfId="0" applyFont="1" applyBorder="1" applyAlignment="1">
      <alignment horizontal="left"/>
    </xf>
    <xf numFmtId="0" fontId="65" fillId="0" borderId="0" xfId="0" applyFont="1" applyAlignment="1">
      <alignment horizontal="center"/>
    </xf>
    <xf numFmtId="0" fontId="65" fillId="0" borderId="23" xfId="0" applyFont="1" applyBorder="1" applyAlignment="1">
      <alignment horizontal="center"/>
    </xf>
    <xf numFmtId="0" fontId="1" fillId="0" borderId="2" xfId="0" applyFont="1" applyBorder="1"/>
    <xf numFmtId="0" fontId="0" fillId="0" borderId="285" xfId="0" applyBorder="1" applyAlignment="1">
      <alignment horizontal="center"/>
    </xf>
    <xf numFmtId="0" fontId="1" fillId="8" borderId="9" xfId="0" applyFont="1" applyFill="1" applyBorder="1" applyAlignment="1">
      <alignment horizontal="center" vertical="center" wrapText="1"/>
    </xf>
    <xf numFmtId="0" fontId="1" fillId="10" borderId="1" xfId="0" applyFont="1" applyFill="1" applyBorder="1" applyAlignment="1">
      <alignment horizontal="left" vertical="center"/>
    </xf>
    <xf numFmtId="0" fontId="1" fillId="22" borderId="249" xfId="0" applyFont="1" applyFill="1" applyBorder="1" applyAlignment="1">
      <alignment horizontal="center" vertical="center"/>
    </xf>
    <xf numFmtId="0" fontId="1" fillId="22" borderId="16" xfId="0" applyFont="1" applyFill="1" applyBorder="1" applyAlignment="1">
      <alignment horizontal="center" vertical="center"/>
    </xf>
    <xf numFmtId="0" fontId="1" fillId="22" borderId="25" xfId="0" applyFont="1" applyFill="1" applyBorder="1" applyAlignment="1">
      <alignment horizontal="center" vertical="center"/>
    </xf>
    <xf numFmtId="0" fontId="65" fillId="3" borderId="0" xfId="0" applyFont="1" applyFill="1" applyAlignment="1">
      <alignment vertical="center"/>
    </xf>
    <xf numFmtId="0" fontId="7" fillId="3" borderId="0" xfId="0" applyFont="1" applyFill="1" applyAlignment="1">
      <alignment horizontal="center" vertical="center"/>
    </xf>
    <xf numFmtId="0" fontId="7" fillId="3" borderId="23" xfId="0" applyFont="1" applyFill="1" applyBorder="1" applyAlignment="1">
      <alignment horizontal="center" vertical="center"/>
    </xf>
    <xf numFmtId="0" fontId="0" fillId="3" borderId="27" xfId="0" applyFill="1" applyBorder="1"/>
    <xf numFmtId="2" fontId="0" fillId="3" borderId="0" xfId="0" applyNumberFormat="1" applyFill="1"/>
    <xf numFmtId="0" fontId="62" fillId="0" borderId="85" xfId="0" applyFont="1" applyBorder="1" applyAlignment="1">
      <alignment vertical="center"/>
    </xf>
    <xf numFmtId="0" fontId="62" fillId="0" borderId="72" xfId="0" applyFont="1" applyBorder="1" applyAlignment="1">
      <alignment vertical="center"/>
    </xf>
    <xf numFmtId="0" fontId="62" fillId="0" borderId="84" xfId="0" applyFont="1" applyBorder="1" applyAlignment="1">
      <alignment vertical="center"/>
    </xf>
    <xf numFmtId="0" fontId="62" fillId="0" borderId="0" xfId="0" applyFont="1" applyAlignment="1">
      <alignment vertical="center"/>
    </xf>
    <xf numFmtId="0" fontId="0" fillId="0" borderId="16" xfId="0" applyBorder="1" applyAlignment="1">
      <alignment wrapText="1"/>
    </xf>
    <xf numFmtId="10" fontId="1" fillId="0" borderId="16" xfId="0" applyNumberFormat="1" applyFont="1" applyBorder="1" applyAlignment="1">
      <alignment horizontal="center" vertical="center"/>
    </xf>
    <xf numFmtId="0" fontId="1" fillId="0" borderId="72" xfId="0" applyFont="1" applyBorder="1" applyAlignment="1">
      <alignment vertical="center"/>
    </xf>
    <xf numFmtId="0" fontId="54" fillId="0" borderId="84" xfId="0" applyFont="1" applyBorder="1" applyAlignment="1">
      <alignment vertical="center"/>
    </xf>
    <xf numFmtId="0" fontId="54" fillId="0" borderId="0" xfId="0" applyFont="1" applyAlignment="1">
      <alignment vertical="center"/>
    </xf>
    <xf numFmtId="178" fontId="0" fillId="0" borderId="0" xfId="0" applyNumberFormat="1" applyAlignment="1">
      <alignment horizontal="center" vertical="center"/>
    </xf>
    <xf numFmtId="178" fontId="1" fillId="0" borderId="12" xfId="0" applyNumberFormat="1" applyFont="1" applyBorder="1" applyAlignment="1">
      <alignment horizontal="center" vertical="center" wrapText="1"/>
    </xf>
    <xf numFmtId="178" fontId="0" fillId="0" borderId="286" xfId="0" applyNumberFormat="1" applyBorder="1" applyAlignment="1">
      <alignment horizontal="center" vertical="center" wrapText="1"/>
    </xf>
    <xf numFmtId="178" fontId="1" fillId="0" borderId="47" xfId="0" applyNumberFormat="1" applyFont="1" applyBorder="1" applyAlignment="1">
      <alignment horizontal="center" vertical="center" wrapText="1"/>
    </xf>
    <xf numFmtId="0" fontId="0" fillId="0" borderId="286" xfId="0" applyBorder="1" applyAlignment="1">
      <alignment vertical="center" wrapText="1"/>
    </xf>
    <xf numFmtId="178" fontId="0" fillId="0" borderId="1" xfId="0" applyNumberFormat="1" applyBorder="1" applyAlignment="1">
      <alignment vertical="center" wrapText="1"/>
    </xf>
    <xf numFmtId="178" fontId="1" fillId="0" borderId="1" xfId="0" applyNumberFormat="1" applyFont="1" applyBorder="1" applyAlignment="1">
      <alignment horizontal="center" vertical="center" wrapText="1"/>
    </xf>
    <xf numFmtId="178" fontId="1" fillId="0" borderId="106" xfId="0" applyNumberFormat="1" applyFont="1" applyBorder="1"/>
    <xf numFmtId="178" fontId="1" fillId="0" borderId="287" xfId="0" applyNumberFormat="1" applyFont="1" applyBorder="1" applyAlignment="1">
      <alignment horizontal="center" vertical="center" wrapText="1"/>
    </xf>
    <xf numFmtId="178" fontId="0" fillId="0" borderId="58" xfId="0" applyNumberFormat="1" applyBorder="1" applyAlignment="1">
      <alignment horizontal="left" vertical="center"/>
    </xf>
    <xf numFmtId="2" fontId="1" fillId="6" borderId="57" xfId="0" applyNumberFormat="1" applyFont="1" applyFill="1" applyBorder="1" applyAlignment="1">
      <alignment horizontal="left" vertical="center"/>
    </xf>
    <xf numFmtId="178" fontId="0" fillId="0" borderId="0" xfId="0" applyNumberFormat="1" applyAlignment="1">
      <alignment horizontal="left" vertical="center"/>
    </xf>
    <xf numFmtId="4" fontId="1" fillId="0" borderId="39" xfId="0" applyNumberFormat="1" applyFont="1" applyBorder="1" applyAlignment="1">
      <alignment vertical="center" wrapText="1"/>
    </xf>
    <xf numFmtId="4" fontId="1" fillId="0" borderId="59" xfId="0" applyNumberFormat="1" applyFont="1" applyBorder="1" applyAlignment="1">
      <alignment vertical="center" wrapText="1"/>
    </xf>
    <xf numFmtId="178" fontId="1" fillId="6" borderId="1" xfId="0" applyNumberFormat="1" applyFont="1" applyFill="1" applyBorder="1" applyAlignment="1">
      <alignment horizontal="center" vertical="center" wrapText="1"/>
    </xf>
    <xf numFmtId="178" fontId="1" fillId="6" borderId="12" xfId="0" applyNumberFormat="1" applyFont="1" applyFill="1" applyBorder="1" applyAlignment="1">
      <alignment horizontal="center" vertical="center" wrapText="1"/>
    </xf>
    <xf numFmtId="178" fontId="0" fillId="0" borderId="53" xfId="0" applyNumberFormat="1" applyBorder="1" applyAlignment="1">
      <alignment horizontal="left" vertical="center" wrapText="1"/>
    </xf>
    <xf numFmtId="178" fontId="0" fillId="0" borderId="39" xfId="0" applyNumberFormat="1" applyBorder="1" applyAlignment="1">
      <alignment horizontal="left" vertical="center" wrapText="1"/>
    </xf>
    <xf numFmtId="178" fontId="0" fillId="0" borderId="59" xfId="0" applyNumberFormat="1" applyBorder="1" applyAlignment="1">
      <alignment horizontal="left" vertical="center" wrapText="1"/>
    </xf>
    <xf numFmtId="178" fontId="0" fillId="0" borderId="62" xfId="0" applyNumberFormat="1" applyBorder="1" applyAlignment="1">
      <alignment horizontal="left" vertical="center" wrapText="1"/>
    </xf>
    <xf numFmtId="178" fontId="1" fillId="13" borderId="53" xfId="0" applyNumberFormat="1" applyFont="1" applyFill="1" applyBorder="1" applyAlignment="1">
      <alignment horizontal="left" vertical="center" wrapText="1"/>
    </xf>
    <xf numFmtId="178" fontId="1" fillId="13" borderId="59" xfId="0" applyNumberFormat="1" applyFont="1" applyFill="1" applyBorder="1" applyAlignment="1">
      <alignment horizontal="left" vertical="center" wrapText="1"/>
    </xf>
    <xf numFmtId="178" fontId="1" fillId="13" borderId="63" xfId="0" applyNumberFormat="1" applyFont="1" applyFill="1" applyBorder="1" applyAlignment="1">
      <alignment horizontal="left" vertical="center" wrapText="1"/>
    </xf>
    <xf numFmtId="178" fontId="1" fillId="13" borderId="42" xfId="0" applyNumberFormat="1" applyFont="1" applyFill="1" applyBorder="1" applyAlignment="1">
      <alignment horizontal="left" vertical="center" wrapText="1"/>
    </xf>
    <xf numFmtId="0" fontId="1" fillId="20" borderId="58" xfId="0" applyFont="1" applyFill="1" applyBorder="1" applyAlignment="1">
      <alignment horizontal="center" vertical="center" wrapText="1"/>
    </xf>
    <xf numFmtId="178" fontId="0" fillId="0" borderId="0" xfId="0" applyNumberFormat="1" applyAlignment="1">
      <alignment horizontal="left" vertical="center" wrapText="1"/>
    </xf>
    <xf numFmtId="0" fontId="1" fillId="0" borderId="41" xfId="0" applyFont="1" applyBorder="1" applyAlignment="1">
      <alignment vertical="center"/>
    </xf>
    <xf numFmtId="0" fontId="1" fillId="0" borderId="57" xfId="0" applyFont="1" applyBorder="1" applyAlignment="1">
      <alignment vertical="center" wrapText="1"/>
    </xf>
    <xf numFmtId="4" fontId="1" fillId="0" borderId="16" xfId="0" applyNumberFormat="1" applyFont="1" applyBorder="1" applyAlignment="1">
      <alignment horizontal="center" vertical="center" wrapText="1"/>
    </xf>
    <xf numFmtId="2" fontId="1" fillId="0" borderId="16" xfId="0" applyNumberFormat="1" applyFont="1" applyBorder="1" applyAlignment="1">
      <alignment horizontal="left" vertical="center"/>
    </xf>
    <xf numFmtId="0" fontId="59" fillId="0" borderId="0" xfId="0" applyFont="1" applyAlignment="1">
      <alignment horizontal="center" vertical="center"/>
    </xf>
    <xf numFmtId="0" fontId="59" fillId="0" borderId="43" xfId="0" applyFont="1" applyBorder="1" applyAlignment="1">
      <alignment horizontal="center" vertical="center"/>
    </xf>
    <xf numFmtId="0" fontId="7" fillId="0" borderId="85" xfId="0" applyFont="1" applyBorder="1" applyAlignment="1">
      <alignment vertical="center"/>
    </xf>
    <xf numFmtId="0" fontId="7" fillId="0" borderId="72" xfId="0" applyFont="1" applyBorder="1" applyAlignment="1">
      <alignment vertical="center"/>
    </xf>
    <xf numFmtId="0" fontId="1" fillId="0" borderId="61" xfId="0" applyFont="1" applyBorder="1" applyAlignment="1">
      <alignment horizontal="left" vertical="center" wrapText="1"/>
    </xf>
    <xf numFmtId="3" fontId="1" fillId="0" borderId="189" xfId="0" applyNumberFormat="1" applyFont="1" applyBorder="1" applyAlignment="1">
      <alignment horizontal="center" vertical="center"/>
    </xf>
    <xf numFmtId="3" fontId="1" fillId="13" borderId="63" xfId="0" applyNumberFormat="1" applyFont="1" applyFill="1" applyBorder="1" applyAlignment="1">
      <alignment horizontal="center" vertical="center"/>
    </xf>
    <xf numFmtId="3" fontId="1" fillId="13" borderId="42" xfId="0" applyNumberFormat="1" applyFont="1" applyFill="1" applyBorder="1" applyAlignment="1">
      <alignment horizontal="center" vertical="center"/>
    </xf>
    <xf numFmtId="0" fontId="1" fillId="0" borderId="84" xfId="0" applyFont="1" applyBorder="1" applyAlignment="1">
      <alignment vertical="center"/>
    </xf>
    <xf numFmtId="0" fontId="1" fillId="0" borderId="85" xfId="0" applyFont="1" applyBorder="1" applyAlignment="1">
      <alignment vertical="center"/>
    </xf>
    <xf numFmtId="0" fontId="1" fillId="0" borderId="53" xfId="0" applyFont="1" applyBorder="1" applyAlignment="1">
      <alignment horizontal="center"/>
    </xf>
    <xf numFmtId="0" fontId="1" fillId="6" borderId="42" xfId="0" applyFont="1" applyFill="1" applyBorder="1"/>
    <xf numFmtId="0" fontId="1" fillId="0" borderId="39" xfId="0" applyFont="1" applyBorder="1"/>
    <xf numFmtId="0" fontId="1" fillId="0" borderId="42" xfId="0" applyFont="1" applyBorder="1" applyAlignment="1">
      <alignment wrapText="1"/>
    </xf>
    <xf numFmtId="0" fontId="1" fillId="0" borderId="60" xfId="0" applyFont="1" applyBorder="1"/>
    <xf numFmtId="0" fontId="1" fillId="0" borderId="112" xfId="0" applyFont="1" applyBorder="1"/>
    <xf numFmtId="0" fontId="1" fillId="0" borderId="117" xfId="0" applyFont="1" applyBorder="1" applyAlignment="1">
      <alignment horizontal="center"/>
    </xf>
    <xf numFmtId="0" fontId="1" fillId="0" borderId="58" xfId="0" applyFont="1" applyBorder="1"/>
    <xf numFmtId="0" fontId="1" fillId="0" borderId="55" xfId="0" applyFont="1" applyBorder="1"/>
    <xf numFmtId="167" fontId="1" fillId="0" borderId="3" xfId="0" applyNumberFormat="1" applyFont="1" applyBorder="1" applyAlignment="1">
      <alignment horizontal="center"/>
    </xf>
    <xf numFmtId="4" fontId="1" fillId="6" borderId="11" xfId="0" applyNumberFormat="1" applyFont="1" applyFill="1" applyBorder="1"/>
    <xf numFmtId="4" fontId="1" fillId="3" borderId="0" xfId="0" applyNumberFormat="1" applyFont="1" applyFill="1"/>
    <xf numFmtId="4" fontId="1" fillId="3" borderId="4" xfId="0" applyNumberFormat="1" applyFont="1" applyFill="1" applyBorder="1"/>
    <xf numFmtId="4" fontId="1" fillId="6" borderId="15" xfId="0" applyNumberFormat="1" applyFont="1" applyFill="1" applyBorder="1"/>
    <xf numFmtId="4" fontId="1" fillId="6" borderId="6" xfId="0" applyNumberFormat="1" applyFont="1" applyFill="1" applyBorder="1"/>
    <xf numFmtId="4" fontId="1" fillId="0" borderId="13" xfId="0" applyNumberFormat="1" applyFont="1" applyBorder="1"/>
    <xf numFmtId="4" fontId="1" fillId="0" borderId="14" xfId="0" applyNumberFormat="1" applyFont="1" applyBorder="1"/>
    <xf numFmtId="4" fontId="1" fillId="0" borderId="14" xfId="0" applyNumberFormat="1" applyFont="1" applyBorder="1" applyAlignment="1">
      <alignment wrapText="1"/>
    </xf>
    <xf numFmtId="4" fontId="1" fillId="0" borderId="1" xfId="0" applyNumberFormat="1" applyFont="1" applyBorder="1" applyAlignment="1">
      <alignment wrapText="1"/>
    </xf>
    <xf numFmtId="4" fontId="1" fillId="0" borderId="5" xfId="0" applyNumberFormat="1" applyFont="1" applyBorder="1"/>
    <xf numFmtId="4" fontId="1" fillId="0" borderId="10" xfId="0" applyNumberFormat="1" applyFont="1" applyBorder="1"/>
    <xf numFmtId="4" fontId="1" fillId="0" borderId="7" xfId="0" applyNumberFormat="1" applyFont="1" applyBorder="1" applyAlignment="1">
      <alignment wrapText="1"/>
    </xf>
    <xf numFmtId="0" fontId="1" fillId="0" borderId="13" xfId="0" applyFont="1" applyBorder="1" applyAlignment="1">
      <alignment horizontal="center"/>
    </xf>
    <xf numFmtId="167" fontId="0" fillId="0" borderId="0" xfId="0" applyNumberFormat="1" applyAlignment="1">
      <alignment horizontal="center" vertical="center"/>
    </xf>
    <xf numFmtId="0" fontId="0" fillId="0" borderId="150" xfId="0" applyBorder="1" applyAlignment="1">
      <alignment horizontal="left"/>
    </xf>
    <xf numFmtId="4" fontId="1" fillId="6" borderId="42" xfId="0" applyNumberFormat="1" applyFont="1" applyFill="1" applyBorder="1" applyAlignment="1">
      <alignment horizontal="center"/>
    </xf>
    <xf numFmtId="4" fontId="1" fillId="6" borderId="53" xfId="0" applyNumberFormat="1" applyFont="1" applyFill="1" applyBorder="1" applyAlignment="1">
      <alignment horizontal="center"/>
    </xf>
    <xf numFmtId="4" fontId="1" fillId="6" borderId="0" xfId="0" applyNumberFormat="1" applyFont="1" applyFill="1" applyAlignment="1">
      <alignment horizontal="center"/>
    </xf>
    <xf numFmtId="4" fontId="1" fillId="6" borderId="61" xfId="0" applyNumberFormat="1" applyFont="1" applyFill="1" applyBorder="1" applyAlignment="1">
      <alignment horizontal="center"/>
    </xf>
    <xf numFmtId="4" fontId="1" fillId="3" borderId="6" xfId="0" applyNumberFormat="1" applyFont="1" applyFill="1" applyBorder="1"/>
    <xf numFmtId="0" fontId="7" fillId="0" borderId="0" xfId="0" applyFont="1"/>
    <xf numFmtId="4" fontId="1" fillId="0" borderId="1" xfId="0" applyNumberFormat="1" applyFont="1" applyBorder="1" applyAlignment="1">
      <alignment horizontal="left" vertical="center"/>
    </xf>
    <xf numFmtId="4" fontId="1" fillId="0" borderId="14" xfId="0" applyNumberFormat="1" applyFont="1" applyBorder="1" applyAlignment="1">
      <alignment horizontal="left" vertical="center"/>
    </xf>
    <xf numFmtId="4" fontId="1" fillId="22" borderId="58" xfId="0" applyNumberFormat="1" applyFont="1" applyFill="1" applyBorder="1"/>
    <xf numFmtId="4" fontId="1" fillId="22" borderId="106" xfId="0" applyNumberFormat="1" applyFont="1" applyFill="1" applyBorder="1"/>
    <xf numFmtId="4" fontId="1" fillId="0" borderId="14" xfId="0" applyNumberFormat="1" applyFont="1" applyBorder="1" applyAlignment="1">
      <alignment horizontal="center" vertical="center"/>
    </xf>
    <xf numFmtId="0" fontId="1" fillId="0" borderId="1" xfId="0" applyFont="1" applyBorder="1" applyAlignment="1">
      <alignment horizontal="center" vertical="center"/>
    </xf>
    <xf numFmtId="4" fontId="1" fillId="0" borderId="5" xfId="0" applyNumberFormat="1" applyFont="1" applyBorder="1" applyAlignment="1">
      <alignment vertical="center"/>
    </xf>
    <xf numFmtId="4" fontId="1" fillId="0" borderId="10" xfId="0" applyNumberFormat="1" applyFont="1" applyBorder="1" applyAlignment="1">
      <alignment vertical="center"/>
    </xf>
    <xf numFmtId="4" fontId="1" fillId="0" borderId="7" xfId="0" applyNumberFormat="1" applyFont="1" applyBorder="1" applyAlignment="1">
      <alignment vertical="center" wrapText="1"/>
    </xf>
    <xf numFmtId="4" fontId="1" fillId="0" borderId="1" xfId="0" applyNumberFormat="1" applyFont="1" applyBorder="1" applyAlignment="1">
      <alignment vertical="center"/>
    </xf>
    <xf numFmtId="4" fontId="1" fillId="0" borderId="1" xfId="0" applyNumberFormat="1" applyFont="1" applyBorder="1" applyAlignment="1">
      <alignment vertical="center" wrapText="1"/>
    </xf>
    <xf numFmtId="0" fontId="1" fillId="0" borderId="161" xfId="0" applyFont="1" applyBorder="1" applyAlignment="1">
      <alignment horizontal="center"/>
    </xf>
    <xf numFmtId="0" fontId="1" fillId="0" borderId="155" xfId="0" applyFont="1" applyBorder="1" applyAlignment="1">
      <alignment horizontal="center"/>
    </xf>
    <xf numFmtId="0" fontId="1" fillId="0" borderId="156" xfId="0" applyFont="1" applyBorder="1" applyAlignment="1">
      <alignment horizontal="center"/>
    </xf>
    <xf numFmtId="0" fontId="1" fillId="0" borderId="137" xfId="0" applyFont="1" applyBorder="1"/>
    <xf numFmtId="0" fontId="1" fillId="0" borderId="196" xfId="0" applyFont="1" applyBorder="1"/>
    <xf numFmtId="0" fontId="1" fillId="0" borderId="182" xfId="0" applyFont="1" applyBorder="1"/>
    <xf numFmtId="0" fontId="1" fillId="0" borderId="155" xfId="0" applyFont="1" applyBorder="1" applyAlignment="1">
      <alignment vertical="center" wrapText="1"/>
    </xf>
    <xf numFmtId="0" fontId="1" fillId="0" borderId="156" xfId="0" applyFont="1" applyBorder="1" applyAlignment="1">
      <alignment vertical="center" wrapText="1"/>
    </xf>
    <xf numFmtId="0" fontId="0" fillId="0" borderId="16" xfId="0" applyBorder="1" applyAlignment="1">
      <alignment horizontal="left" vertical="center"/>
    </xf>
    <xf numFmtId="4" fontId="0" fillId="0" borderId="16" xfId="0" applyNumberFormat="1" applyBorder="1" applyAlignment="1">
      <alignment horizontal="center"/>
    </xf>
    <xf numFmtId="0" fontId="0" fillId="0" borderId="280" xfId="0" applyBorder="1"/>
    <xf numFmtId="4" fontId="0" fillId="0" borderId="178" xfId="0" applyNumberFormat="1" applyBorder="1" applyAlignment="1">
      <alignment horizontal="center" vertical="center"/>
    </xf>
    <xf numFmtId="0" fontId="1" fillId="6" borderId="14" xfId="0" applyFont="1" applyFill="1" applyBorder="1" applyAlignment="1">
      <alignment horizontal="center" vertical="center"/>
    </xf>
    <xf numFmtId="0" fontId="1" fillId="6" borderId="9" xfId="0" applyFont="1" applyFill="1" applyBorder="1" applyAlignment="1">
      <alignment horizontal="center" vertical="center"/>
    </xf>
    <xf numFmtId="2" fontId="1" fillId="6" borderId="1" xfId="0" applyNumberFormat="1" applyFont="1" applyFill="1" applyBorder="1" applyAlignment="1">
      <alignment vertical="center"/>
    </xf>
    <xf numFmtId="2" fontId="1" fillId="6" borderId="12" xfId="0" applyNumberFormat="1" applyFont="1" applyFill="1" applyBorder="1" applyAlignment="1">
      <alignment vertical="center"/>
    </xf>
    <xf numFmtId="0" fontId="46" fillId="0" borderId="161" xfId="0" applyFont="1" applyBorder="1" applyAlignment="1">
      <alignment horizontal="center" wrapText="1"/>
    </xf>
    <xf numFmtId="0" fontId="46" fillId="0" borderId="162" xfId="0" applyFont="1" applyBorder="1" applyAlignment="1">
      <alignment horizontal="center" vertical="center" wrapText="1"/>
    </xf>
    <xf numFmtId="0" fontId="1" fillId="6" borderId="38" xfId="0" applyFont="1" applyFill="1" applyBorder="1" applyAlignment="1">
      <alignment horizontal="center" vertical="center"/>
    </xf>
    <xf numFmtId="2" fontId="1" fillId="6" borderId="1" xfId="0" applyNumberFormat="1" applyFont="1" applyFill="1" applyBorder="1" applyAlignment="1">
      <alignment horizontal="center" vertical="center"/>
    </xf>
    <xf numFmtId="2" fontId="1" fillId="6" borderId="151" xfId="0" applyNumberFormat="1" applyFont="1" applyFill="1" applyBorder="1" applyAlignment="1">
      <alignment horizontal="center" vertical="center"/>
    </xf>
    <xf numFmtId="0" fontId="0" fillId="0" borderId="171" xfId="0" applyBorder="1" applyAlignment="1">
      <alignment horizontal="center" vertical="center"/>
    </xf>
    <xf numFmtId="0" fontId="0" fillId="0" borderId="151" xfId="0" applyBorder="1" applyAlignment="1">
      <alignment horizontal="center" vertical="center"/>
    </xf>
    <xf numFmtId="0" fontId="0" fillId="0" borderId="157" xfId="0" applyBorder="1" applyAlignment="1">
      <alignment horizontal="center" vertical="center"/>
    </xf>
    <xf numFmtId="4" fontId="0" fillId="0" borderId="146" xfId="0" applyNumberFormat="1" applyBorder="1" applyAlignment="1">
      <alignment vertical="center" wrapText="1"/>
    </xf>
    <xf numFmtId="4" fontId="1" fillId="3" borderId="160" xfId="0" applyNumberFormat="1" applyFont="1" applyFill="1" applyBorder="1" applyAlignment="1">
      <alignment horizontal="center"/>
    </xf>
    <xf numFmtId="4" fontId="1" fillId="6" borderId="15" xfId="0" applyNumberFormat="1" applyFont="1" applyFill="1" applyBorder="1" applyAlignment="1">
      <alignment horizontal="center"/>
    </xf>
    <xf numFmtId="4" fontId="1" fillId="6" borderId="6" xfId="0" applyNumberFormat="1" applyFont="1" applyFill="1" applyBorder="1" applyAlignment="1">
      <alignment horizontal="center"/>
    </xf>
    <xf numFmtId="4" fontId="1" fillId="6" borderId="174" xfId="0" applyNumberFormat="1" applyFont="1" applyFill="1" applyBorder="1" applyAlignment="1">
      <alignment horizontal="center"/>
    </xf>
    <xf numFmtId="4" fontId="0" fillId="0" borderId="255" xfId="0" applyNumberFormat="1" applyBorder="1" applyAlignment="1">
      <alignment vertical="center" wrapText="1"/>
    </xf>
    <xf numFmtId="4" fontId="1" fillId="3" borderId="160" xfId="0" applyNumberFormat="1" applyFont="1" applyFill="1" applyBorder="1"/>
    <xf numFmtId="4" fontId="1" fillId="6" borderId="0" xfId="0" applyNumberFormat="1" applyFont="1" applyFill="1"/>
    <xf numFmtId="4" fontId="1" fillId="6" borderId="174" xfId="0" applyNumberFormat="1" applyFont="1" applyFill="1" applyBorder="1"/>
    <xf numFmtId="4" fontId="1" fillId="0" borderId="4" xfId="0" applyNumberFormat="1" applyFont="1" applyBorder="1"/>
    <xf numFmtId="0" fontId="65" fillId="0" borderId="0" xfId="0" applyFont="1"/>
    <xf numFmtId="0" fontId="0" fillId="0" borderId="288" xfId="0" applyBorder="1"/>
    <xf numFmtId="0" fontId="1" fillId="0" borderId="8" xfId="0" applyFont="1" applyBorder="1" applyAlignment="1">
      <alignment wrapText="1"/>
    </xf>
    <xf numFmtId="167" fontId="0" fillId="0" borderId="8" xfId="0" applyNumberFormat="1" applyBorder="1" applyAlignment="1">
      <alignment horizontal="center" vertical="center"/>
    </xf>
    <xf numFmtId="0" fontId="0" fillId="0" borderId="89" xfId="0" applyBorder="1"/>
    <xf numFmtId="0" fontId="0" fillId="0" borderId="0" xfId="0" applyAlignment="1">
      <alignment horizontal="right" vertical="center"/>
    </xf>
    <xf numFmtId="0" fontId="27" fillId="0" borderId="0" xfId="0" applyFont="1" applyAlignment="1">
      <alignment horizontal="right" vertical="center"/>
    </xf>
    <xf numFmtId="0" fontId="27" fillId="0" borderId="6" xfId="0" applyFont="1" applyBorder="1" applyAlignment="1">
      <alignment horizontal="center" vertical="center"/>
    </xf>
    <xf numFmtId="167" fontId="0" fillId="0" borderId="0" xfId="0" applyNumberFormat="1" applyAlignment="1">
      <alignment horizontal="left" vertical="center"/>
    </xf>
    <xf numFmtId="167" fontId="0" fillId="0" borderId="8" xfId="0" applyNumberFormat="1" applyBorder="1" applyAlignment="1">
      <alignment horizontal="left" vertical="center"/>
    </xf>
    <xf numFmtId="0" fontId="27" fillId="0" borderId="9" xfId="0" applyFont="1" applyBorder="1" applyAlignment="1">
      <alignment horizontal="center" vertical="center"/>
    </xf>
    <xf numFmtId="167" fontId="0" fillId="0" borderId="10" xfId="0" applyNumberFormat="1" applyBorder="1" applyAlignment="1">
      <alignment horizontal="center" vertical="center"/>
    </xf>
    <xf numFmtId="0" fontId="27" fillId="0" borderId="12" xfId="0" applyFont="1" applyBorder="1" applyAlignment="1">
      <alignment horizontal="left" vertical="center"/>
    </xf>
    <xf numFmtId="0" fontId="27" fillId="0" borderId="11" xfId="0" applyFont="1" applyBorder="1" applyAlignment="1">
      <alignment horizontal="right" vertical="center"/>
    </xf>
    <xf numFmtId="0" fontId="0" fillId="0" borderId="10" xfId="0" applyBorder="1" applyAlignment="1">
      <alignment horizontal="right"/>
    </xf>
    <xf numFmtId="0" fontId="0" fillId="0" borderId="10" xfId="0" applyBorder="1" applyAlignment="1">
      <alignment horizontal="right" vertical="center"/>
    </xf>
    <xf numFmtId="0" fontId="0" fillId="0" borderId="11" xfId="0" applyBorder="1" applyAlignment="1">
      <alignment horizontal="left" vertical="center"/>
    </xf>
    <xf numFmtId="0" fontId="65" fillId="0" borderId="0" xfId="0" applyFont="1" applyAlignment="1">
      <alignment horizontal="center" vertical="center" wrapText="1"/>
    </xf>
    <xf numFmtId="0" fontId="124" fillId="0" borderId="84" xfId="0" applyFont="1" applyBorder="1" applyAlignment="1">
      <alignment vertical="center"/>
    </xf>
    <xf numFmtId="0" fontId="124" fillId="0" borderId="0" xfId="0" applyFont="1" applyAlignment="1">
      <alignment vertical="center"/>
    </xf>
    <xf numFmtId="0" fontId="1" fillId="0" borderId="0" xfId="0" applyFont="1" applyAlignment="1">
      <alignment horizontal="left" vertical="center" wrapText="1"/>
    </xf>
    <xf numFmtId="3" fontId="1" fillId="0" borderId="0" xfId="0" applyNumberFormat="1" applyFont="1" applyAlignment="1">
      <alignment vertical="center" wrapText="1"/>
    </xf>
    <xf numFmtId="4" fontId="1" fillId="0" borderId="166" xfId="0" applyNumberFormat="1" applyFont="1" applyBorder="1" applyAlignment="1">
      <alignment wrapText="1"/>
    </xf>
    <xf numFmtId="4" fontId="1" fillId="0" borderId="156" xfId="0" applyNumberFormat="1" applyFont="1" applyBorder="1" applyAlignment="1">
      <alignment wrapText="1"/>
    </xf>
    <xf numFmtId="4" fontId="0" fillId="0" borderId="174" xfId="0" applyNumberFormat="1" applyBorder="1" applyAlignment="1">
      <alignment horizontal="center" vertical="center"/>
    </xf>
    <xf numFmtId="4" fontId="0" fillId="0" borderId="160" xfId="0" applyNumberFormat="1" applyBorder="1" applyAlignment="1">
      <alignment horizontal="center" vertical="center"/>
    </xf>
    <xf numFmtId="4" fontId="0" fillId="0" borderId="170" xfId="0" applyNumberFormat="1" applyBorder="1" applyAlignment="1">
      <alignment horizontal="center" vertical="center"/>
    </xf>
    <xf numFmtId="167" fontId="0" fillId="0" borderId="1" xfId="0" applyNumberFormat="1" applyBorder="1" applyAlignment="1">
      <alignment horizontal="center" vertical="center"/>
    </xf>
    <xf numFmtId="167" fontId="0" fillId="0" borderId="160" xfId="0" applyNumberFormat="1" applyBorder="1" applyAlignment="1">
      <alignment horizontal="center" vertical="center"/>
    </xf>
    <xf numFmtId="167" fontId="0" fillId="0" borderId="178" xfId="0" applyNumberFormat="1" applyBorder="1" applyAlignment="1">
      <alignment horizontal="center" vertical="center"/>
    </xf>
    <xf numFmtId="167" fontId="0" fillId="0" borderId="164" xfId="0" applyNumberFormat="1" applyBorder="1" applyAlignment="1">
      <alignment horizontal="center" vertical="center"/>
    </xf>
    <xf numFmtId="167" fontId="0" fillId="0" borderId="147" xfId="0" applyNumberFormat="1" applyBorder="1" applyAlignment="1">
      <alignment horizontal="center" vertical="center"/>
    </xf>
    <xf numFmtId="167" fontId="0" fillId="0" borderId="15" xfId="0" applyNumberFormat="1" applyBorder="1" applyAlignment="1">
      <alignment horizontal="left" vertical="center"/>
    </xf>
    <xf numFmtId="167" fontId="0" fillId="0" borderId="4" xfId="0" applyNumberFormat="1" applyBorder="1" applyAlignment="1">
      <alignment horizontal="left" vertical="center"/>
    </xf>
    <xf numFmtId="167" fontId="0" fillId="0" borderId="175" xfId="0" applyNumberFormat="1" applyBorder="1" applyAlignment="1">
      <alignment horizontal="left" vertical="center"/>
    </xf>
    <xf numFmtId="167" fontId="0" fillId="0" borderId="1" xfId="0" applyNumberFormat="1" applyBorder="1" applyAlignment="1">
      <alignment horizontal="left" vertical="center"/>
    </xf>
    <xf numFmtId="167" fontId="0" fillId="0" borderId="12" xfId="0" applyNumberFormat="1" applyBorder="1" applyAlignment="1">
      <alignment horizontal="left" vertical="center"/>
    </xf>
    <xf numFmtId="167" fontId="0" fillId="0" borderId="160" xfId="0" applyNumberFormat="1" applyBorder="1" applyAlignment="1">
      <alignment horizontal="left" vertical="center"/>
    </xf>
    <xf numFmtId="167" fontId="0" fillId="0" borderId="178" xfId="0" applyNumberFormat="1" applyBorder="1" applyAlignment="1">
      <alignment horizontal="left" vertical="center"/>
    </xf>
    <xf numFmtId="167" fontId="0" fillId="0" borderId="164" xfId="0" applyNumberFormat="1" applyBorder="1" applyAlignment="1">
      <alignment horizontal="left" vertical="center"/>
    </xf>
    <xf numFmtId="167" fontId="0" fillId="0" borderId="147" xfId="0" applyNumberFormat="1" applyBorder="1" applyAlignment="1">
      <alignment horizontal="left" vertical="center"/>
    </xf>
    <xf numFmtId="167" fontId="1" fillId="19" borderId="1" xfId="0" applyNumberFormat="1" applyFont="1" applyFill="1" applyBorder="1"/>
    <xf numFmtId="167" fontId="0" fillId="0" borderId="12" xfId="0" applyNumberFormat="1" applyBorder="1"/>
    <xf numFmtId="167" fontId="0" fillId="0" borderId="1" xfId="0" applyNumberFormat="1" applyBorder="1"/>
    <xf numFmtId="167" fontId="1" fillId="19" borderId="12" xfId="0" applyNumberFormat="1" applyFont="1" applyFill="1" applyBorder="1"/>
    <xf numFmtId="167" fontId="0" fillId="0" borderId="11" xfId="0" applyNumberFormat="1" applyBorder="1"/>
    <xf numFmtId="167" fontId="1" fillId="19" borderId="14" xfId="0" applyNumberFormat="1" applyFont="1" applyFill="1" applyBorder="1"/>
    <xf numFmtId="167" fontId="0" fillId="0" borderId="9" xfId="0" applyNumberFormat="1" applyBorder="1"/>
    <xf numFmtId="167" fontId="0" fillId="0" borderId="14" xfId="0" applyNumberFormat="1" applyBorder="1"/>
    <xf numFmtId="167" fontId="0" fillId="0" borderId="8" xfId="0" applyNumberFormat="1" applyBorder="1"/>
    <xf numFmtId="167" fontId="1" fillId="19" borderId="9" xfId="0" applyNumberFormat="1" applyFont="1" applyFill="1" applyBorder="1"/>
    <xf numFmtId="167" fontId="0" fillId="0" borderId="13" xfId="0" applyNumberFormat="1" applyBorder="1" applyAlignment="1">
      <alignment horizontal="center" vertical="center"/>
    </xf>
    <xf numFmtId="167" fontId="0" fillId="0" borderId="174" xfId="0" applyNumberFormat="1" applyBorder="1" applyAlignment="1">
      <alignment horizontal="center" vertical="center"/>
    </xf>
    <xf numFmtId="167" fontId="0" fillId="0" borderId="163" xfId="0" applyNumberFormat="1" applyBorder="1" applyAlignment="1">
      <alignment horizontal="center" vertical="center"/>
    </xf>
    <xf numFmtId="167" fontId="0" fillId="0" borderId="157" xfId="0" applyNumberFormat="1" applyBorder="1" applyAlignment="1">
      <alignment horizontal="center" vertical="center"/>
    </xf>
    <xf numFmtId="167" fontId="0" fillId="0" borderId="14" xfId="0" applyNumberFormat="1" applyBorder="1" applyAlignment="1">
      <alignment horizontal="center" vertical="center"/>
    </xf>
    <xf numFmtId="167" fontId="0" fillId="0" borderId="9" xfId="0" applyNumberFormat="1" applyBorder="1" applyAlignment="1">
      <alignment horizontal="center" vertical="center"/>
    </xf>
    <xf numFmtId="167" fontId="0" fillId="0" borderId="170" xfId="0" applyNumberFormat="1" applyBorder="1" applyAlignment="1">
      <alignment horizontal="center" vertical="center"/>
    </xf>
    <xf numFmtId="178" fontId="0" fillId="0" borderId="14" xfId="0" applyNumberFormat="1" applyBorder="1"/>
    <xf numFmtId="0" fontId="1" fillId="3" borderId="160" xfId="0" applyFont="1" applyFill="1" applyBorder="1" applyAlignment="1">
      <alignment horizontal="center"/>
    </xf>
    <xf numFmtId="0" fontId="1" fillId="0" borderId="206" xfId="0" applyFont="1" applyBorder="1"/>
    <xf numFmtId="0" fontId="1" fillId="0" borderId="156" xfId="0" applyFont="1" applyBorder="1" applyAlignment="1">
      <alignment wrapText="1"/>
    </xf>
    <xf numFmtId="0" fontId="1" fillId="0" borderId="15" xfId="0" applyFont="1" applyBorder="1" applyAlignment="1">
      <alignment horizontal="center"/>
    </xf>
    <xf numFmtId="0" fontId="1" fillId="0" borderId="1" xfId="0" applyFont="1" applyBorder="1" applyAlignment="1">
      <alignment vertical="center"/>
    </xf>
    <xf numFmtId="0" fontId="60" fillId="0" borderId="84" xfId="0" applyFont="1" applyBorder="1" applyAlignment="1">
      <alignment horizontal="center"/>
    </xf>
    <xf numFmtId="0" fontId="60" fillId="0" borderId="0" xfId="0" applyFont="1" applyAlignment="1">
      <alignment horizontal="center"/>
    </xf>
    <xf numFmtId="0" fontId="60" fillId="0" borderId="43" xfId="0" applyFont="1" applyBorder="1" applyAlignment="1">
      <alignment horizontal="center"/>
    </xf>
    <xf numFmtId="167" fontId="0" fillId="0" borderId="16" xfId="0" applyNumberFormat="1" applyBorder="1" applyAlignment="1">
      <alignment vertical="center"/>
    </xf>
    <xf numFmtId="0" fontId="27" fillId="0" borderId="16" xfId="0" applyFont="1" applyBorder="1" applyAlignment="1">
      <alignment horizontal="center" vertical="center"/>
    </xf>
    <xf numFmtId="178" fontId="0" fillId="0" borderId="0" xfId="8" applyNumberFormat="1" applyFont="1" applyBorder="1" applyAlignment="1">
      <alignment horizontal="center" vertical="center"/>
    </xf>
    <xf numFmtId="178" fontId="0" fillId="0" borderId="0" xfId="0" applyNumberFormat="1" applyAlignment="1">
      <alignment horizontal="center"/>
    </xf>
    <xf numFmtId="178" fontId="104" fillId="0" borderId="0" xfId="0" applyNumberFormat="1" applyFont="1" applyAlignment="1">
      <alignment horizontal="center"/>
    </xf>
    <xf numFmtId="173" fontId="104" fillId="0" borderId="0" xfId="0" applyNumberFormat="1" applyFont="1" applyAlignment="1">
      <alignment horizontal="center"/>
    </xf>
    <xf numFmtId="178" fontId="0" fillId="0" borderId="0" xfId="0" applyNumberFormat="1" applyAlignment="1">
      <alignment horizontal="left"/>
    </xf>
    <xf numFmtId="0" fontId="105" fillId="6" borderId="4" xfId="0" applyFont="1" applyFill="1" applyBorder="1" applyAlignment="1">
      <alignment horizontal="center" vertical="center"/>
    </xf>
    <xf numFmtId="173" fontId="104" fillId="0" borderId="1" xfId="0" applyNumberFormat="1" applyFont="1" applyBorder="1" applyAlignment="1">
      <alignment horizontal="center" vertical="center"/>
    </xf>
    <xf numFmtId="173" fontId="104" fillId="0" borderId="12" xfId="0" applyNumberFormat="1" applyFont="1" applyBorder="1" applyAlignment="1">
      <alignment horizontal="center" vertical="center"/>
    </xf>
    <xf numFmtId="173" fontId="104" fillId="0" borderId="178" xfId="0" applyNumberFormat="1" applyFont="1" applyBorder="1" applyAlignment="1">
      <alignment horizontal="center"/>
    </xf>
    <xf numFmtId="178" fontId="0" fillId="0" borderId="6" xfId="0" applyNumberFormat="1" applyBorder="1" applyAlignment="1">
      <alignment horizontal="left" vertical="center"/>
    </xf>
    <xf numFmtId="178" fontId="0" fillId="0" borderId="13" xfId="0" applyNumberFormat="1" applyBorder="1" applyAlignment="1">
      <alignment horizontal="left" vertical="center"/>
    </xf>
    <xf numFmtId="178" fontId="0" fillId="0" borderId="174" xfId="0" applyNumberFormat="1" applyBorder="1" applyAlignment="1">
      <alignment horizontal="left" vertical="center"/>
    </xf>
    <xf numFmtId="178" fontId="0" fillId="0" borderId="1" xfId="0" applyNumberFormat="1" applyBorder="1" applyAlignment="1">
      <alignment horizontal="left" vertical="center"/>
    </xf>
    <xf numFmtId="178" fontId="0" fillId="0" borderId="160" xfId="0" applyNumberFormat="1" applyBorder="1" applyAlignment="1">
      <alignment horizontal="left" vertical="center"/>
    </xf>
    <xf numFmtId="178" fontId="0" fillId="0" borderId="178" xfId="0" applyNumberFormat="1" applyBorder="1" applyAlignment="1">
      <alignment horizontal="left" vertical="center"/>
    </xf>
    <xf numFmtId="178" fontId="0" fillId="0" borderId="147" xfId="0" applyNumberFormat="1" applyBorder="1" applyAlignment="1">
      <alignment horizontal="left" vertical="center"/>
    </xf>
    <xf numFmtId="3" fontId="46" fillId="20" borderId="62" xfId="0" applyNumberFormat="1" applyFont="1" applyFill="1" applyBorder="1" applyAlignment="1">
      <alignment horizontal="center" vertical="top"/>
    </xf>
    <xf numFmtId="3" fontId="46" fillId="20" borderId="56" xfId="0" applyNumberFormat="1" applyFont="1" applyFill="1" applyBorder="1" applyAlignment="1">
      <alignment horizontal="center" vertical="top"/>
    </xf>
    <xf numFmtId="178" fontId="27" fillId="0" borderId="1" xfId="0" applyNumberFormat="1" applyFont="1" applyBorder="1" applyAlignment="1">
      <alignment horizontal="left"/>
    </xf>
    <xf numFmtId="4" fontId="27" fillId="0" borderId="1" xfId="0" applyNumberFormat="1" applyFont="1" applyBorder="1" applyAlignment="1">
      <alignment horizontal="left"/>
    </xf>
    <xf numFmtId="4" fontId="0" fillId="0" borderId="12" xfId="0" applyNumberFormat="1" applyBorder="1" applyAlignment="1">
      <alignment horizontal="left"/>
    </xf>
    <xf numFmtId="4" fontId="0" fillId="0" borderId="1" xfId="0" applyNumberFormat="1" applyBorder="1" applyAlignment="1">
      <alignment horizontal="left"/>
    </xf>
    <xf numFmtId="178" fontId="27" fillId="0" borderId="14" xfId="0" applyNumberFormat="1" applyFont="1" applyBorder="1" applyAlignment="1">
      <alignment horizontal="left"/>
    </xf>
    <xf numFmtId="4" fontId="27" fillId="0" borderId="14" xfId="0" applyNumberFormat="1" applyFont="1" applyBorder="1" applyAlignment="1">
      <alignment horizontal="left"/>
    </xf>
    <xf numFmtId="4" fontId="27" fillId="0" borderId="9" xfId="0" applyNumberFormat="1" applyFont="1" applyBorder="1" applyAlignment="1">
      <alignment horizontal="left"/>
    </xf>
    <xf numFmtId="4" fontId="0" fillId="0" borderId="14" xfId="0" applyNumberFormat="1" applyBorder="1" applyAlignment="1">
      <alignment horizontal="left"/>
    </xf>
    <xf numFmtId="0" fontId="32" fillId="0" borderId="27" xfId="0" applyFont="1" applyBorder="1"/>
    <xf numFmtId="0" fontId="32" fillId="0" borderId="12" xfId="0" applyFont="1" applyBorder="1" applyAlignment="1">
      <alignment horizontal="left" vertical="center" wrapText="1"/>
    </xf>
    <xf numFmtId="0" fontId="32" fillId="0" borderId="4" xfId="0" applyFont="1" applyBorder="1" applyAlignment="1">
      <alignment vertical="center"/>
    </xf>
    <xf numFmtId="0" fontId="32" fillId="0" borderId="9" xfId="0" applyFont="1" applyBorder="1" applyAlignment="1">
      <alignment vertical="center"/>
    </xf>
    <xf numFmtId="0" fontId="34" fillId="21" borderId="11" xfId="0" applyFont="1" applyFill="1" applyBorder="1" applyAlignment="1">
      <alignment horizontal="left" vertical="center"/>
    </xf>
    <xf numFmtId="0" fontId="34" fillId="17" borderId="11" xfId="0" applyFont="1" applyFill="1" applyBorder="1" applyAlignment="1">
      <alignment horizontal="left" vertical="center"/>
    </xf>
    <xf numFmtId="0" fontId="34" fillId="17" borderId="3" xfId="0" applyFont="1" applyFill="1" applyBorder="1" applyAlignment="1">
      <alignment horizontal="left" vertical="center"/>
    </xf>
    <xf numFmtId="0" fontId="34" fillId="17" borderId="58" xfId="0" applyFont="1" applyFill="1" applyBorder="1" applyAlignment="1">
      <alignment horizontal="left" vertical="center"/>
    </xf>
    <xf numFmtId="0" fontId="34" fillId="17" borderId="8" xfId="0" applyFont="1" applyFill="1" applyBorder="1" applyAlignment="1">
      <alignment horizontal="left" vertical="center"/>
    </xf>
    <xf numFmtId="0" fontId="34" fillId="0" borderId="12" xfId="0" applyFont="1" applyBorder="1" applyAlignment="1">
      <alignment horizontal="left" vertical="center"/>
    </xf>
    <xf numFmtId="0" fontId="37" fillId="15" borderId="23" xfId="0" applyFont="1" applyFill="1" applyBorder="1"/>
    <xf numFmtId="0" fontId="37" fillId="0" borderId="23" xfId="0" applyFont="1" applyBorder="1"/>
    <xf numFmtId="0" fontId="34" fillId="0" borderId="23" xfId="0" applyFont="1" applyBorder="1" applyAlignment="1">
      <alignment horizontal="left"/>
    </xf>
    <xf numFmtId="0" fontId="32" fillId="0" borderId="23" xfId="0" applyFont="1" applyBorder="1" applyAlignment="1">
      <alignment horizontal="left"/>
    </xf>
    <xf numFmtId="0" fontId="32" fillId="0" borderId="23" xfId="0" applyFont="1" applyBorder="1" applyAlignment="1">
      <alignment vertical="center"/>
    </xf>
    <xf numFmtId="0" fontId="32" fillId="6" borderId="23" xfId="0" applyFont="1" applyFill="1" applyBorder="1"/>
    <xf numFmtId="0" fontId="32" fillId="0" borderId="21" xfId="0" applyFont="1" applyBorder="1"/>
    <xf numFmtId="0" fontId="32" fillId="0" borderId="209" xfId="0" applyFont="1" applyBorder="1"/>
    <xf numFmtId="0" fontId="34" fillId="0" borderId="29" xfId="0" applyFont="1" applyBorder="1" applyAlignment="1">
      <alignment horizontal="left"/>
    </xf>
    <xf numFmtId="0" fontId="32" fillId="0" borderId="6" xfId="0" applyFont="1" applyBorder="1" applyAlignment="1">
      <alignment vertical="center"/>
    </xf>
    <xf numFmtId="0" fontId="32" fillId="0" borderId="19" xfId="0" applyFont="1" applyBorder="1"/>
    <xf numFmtId="0" fontId="54" fillId="0" borderId="0" xfId="0" applyFont="1"/>
    <xf numFmtId="0" fontId="1" fillId="0" borderId="252" xfId="0" applyFont="1" applyBorder="1"/>
    <xf numFmtId="0" fontId="1" fillId="20" borderId="292" xfId="0" applyFont="1" applyFill="1" applyBorder="1" applyAlignment="1">
      <alignment horizontal="center"/>
    </xf>
    <xf numFmtId="178" fontId="0" fillId="0" borderId="23" xfId="0" applyNumberFormat="1" applyBorder="1" applyAlignment="1">
      <alignment horizontal="left"/>
    </xf>
    <xf numFmtId="178" fontId="0" fillId="0" borderId="256" xfId="0" applyNumberFormat="1" applyBorder="1" applyAlignment="1">
      <alignment horizontal="left"/>
    </xf>
    <xf numFmtId="178" fontId="0" fillId="0" borderId="21" xfId="0" applyNumberFormat="1" applyBorder="1" applyAlignment="1">
      <alignment horizontal="left"/>
    </xf>
    <xf numFmtId="178" fontId="0" fillId="0" borderId="71" xfId="0" applyNumberFormat="1" applyBorder="1"/>
    <xf numFmtId="178" fontId="0" fillId="0" borderId="64" xfId="0" applyNumberFormat="1" applyBorder="1"/>
    <xf numFmtId="0" fontId="1" fillId="0" borderId="66" xfId="0" applyFont="1" applyBorder="1"/>
    <xf numFmtId="178" fontId="0" fillId="0" borderId="16" xfId="0" applyNumberFormat="1" applyBorder="1"/>
    <xf numFmtId="0" fontId="1" fillId="20" borderId="62" xfId="0" applyFont="1" applyFill="1" applyBorder="1" applyAlignment="1">
      <alignment horizontal="center" vertical="center"/>
    </xf>
    <xf numFmtId="0" fontId="1" fillId="20" borderId="56" xfId="0" applyFont="1" applyFill="1" applyBorder="1" applyAlignment="1">
      <alignment horizontal="center" vertical="center"/>
    </xf>
    <xf numFmtId="0" fontId="1" fillId="20" borderId="53" xfId="0" applyFont="1" applyFill="1" applyBorder="1" applyAlignment="1">
      <alignment horizontal="center" vertical="center"/>
    </xf>
    <xf numFmtId="0" fontId="1" fillId="20" borderId="59" xfId="0" applyFont="1" applyFill="1" applyBorder="1" applyAlignment="1">
      <alignment horizontal="center" vertical="center"/>
    </xf>
    <xf numFmtId="0" fontId="1" fillId="0" borderId="37" xfId="0" applyFont="1" applyBorder="1"/>
    <xf numFmtId="0" fontId="1" fillId="0" borderId="61" xfId="0" applyFont="1" applyBorder="1" applyAlignment="1">
      <alignment horizontal="left"/>
    </xf>
    <xf numFmtId="0" fontId="1" fillId="0" borderId="53" xfId="0" applyFont="1" applyBorder="1" applyAlignment="1">
      <alignment horizontal="left"/>
    </xf>
    <xf numFmtId="0" fontId="1" fillId="0" borderId="63" xfId="0" applyFont="1" applyBorder="1" applyAlignment="1">
      <alignment horizontal="left" vertical="center" wrapText="1"/>
    </xf>
    <xf numFmtId="0" fontId="17" fillId="0" borderId="12" xfId="2" applyFont="1" applyBorder="1"/>
    <xf numFmtId="0" fontId="73" fillId="0" borderId="0" xfId="0" applyFont="1" applyAlignment="1">
      <alignment horizontal="left" wrapText="1"/>
    </xf>
    <xf numFmtId="0" fontId="2" fillId="0" borderId="0" xfId="1" applyBorder="1" applyAlignment="1">
      <alignment horizontal="left"/>
    </xf>
    <xf numFmtId="0" fontId="34" fillId="0" borderId="27" xfId="0" applyFont="1" applyBorder="1" applyAlignment="1">
      <alignment horizontal="left"/>
    </xf>
    <xf numFmtId="0" fontId="0" fillId="0" borderId="16" xfId="0" applyBorder="1" applyAlignment="1">
      <alignment horizontal="left" vertical="center" indent="1"/>
    </xf>
    <xf numFmtId="9" fontId="101" fillId="0" borderId="248" xfId="9" applyFont="1" applyBorder="1" applyAlignment="1">
      <alignment horizontal="center" vertical="center"/>
    </xf>
    <xf numFmtId="9" fontId="101" fillId="0" borderId="246" xfId="9" applyFont="1" applyBorder="1" applyAlignment="1">
      <alignment horizontal="center" vertical="center"/>
    </xf>
    <xf numFmtId="9" fontId="101" fillId="0" borderId="23" xfId="9" applyFont="1" applyBorder="1" applyAlignment="1">
      <alignment horizontal="center" vertical="center"/>
    </xf>
    <xf numFmtId="9" fontId="101" fillId="0" borderId="28" xfId="9" applyFont="1" applyBorder="1" applyAlignment="1">
      <alignment horizontal="center"/>
    </xf>
    <xf numFmtId="9" fontId="101" fillId="0" borderId="246" xfId="9" applyFont="1" applyBorder="1" applyAlignment="1">
      <alignment horizontal="center"/>
    </xf>
    <xf numFmtId="9" fontId="101" fillId="0" borderId="247" xfId="9" applyFont="1" applyBorder="1" applyAlignment="1">
      <alignment horizontal="center"/>
    </xf>
    <xf numFmtId="9" fontId="101" fillId="0" borderId="236" xfId="9" applyFont="1" applyBorder="1" applyAlignment="1">
      <alignment horizontal="center"/>
    </xf>
    <xf numFmtId="9" fontId="101" fillId="0" borderId="248" xfId="9" applyFont="1" applyBorder="1" applyAlignment="1">
      <alignment horizontal="center"/>
    </xf>
    <xf numFmtId="9" fontId="101" fillId="0" borderId="247" xfId="9" applyFont="1" applyBorder="1" applyAlignment="1">
      <alignment horizontal="center" vertical="center"/>
    </xf>
    <xf numFmtId="9" fontId="101" fillId="0" borderId="28" xfId="9" applyFont="1" applyBorder="1" applyAlignment="1">
      <alignment horizontal="center" vertical="center"/>
    </xf>
    <xf numFmtId="0" fontId="1" fillId="23" borderId="238" xfId="0" applyFont="1" applyFill="1" applyBorder="1" applyAlignment="1">
      <alignment horizontal="center" vertical="center"/>
    </xf>
    <xf numFmtId="0" fontId="1" fillId="23" borderId="25" xfId="0" applyFont="1" applyFill="1" applyBorder="1" applyAlignment="1">
      <alignment horizontal="center" vertical="center"/>
    </xf>
    <xf numFmtId="0" fontId="1" fillId="23" borderId="249" xfId="0" applyFont="1" applyFill="1" applyBorder="1" applyAlignment="1">
      <alignment horizontal="center" vertical="center"/>
    </xf>
    <xf numFmtId="0" fontId="1" fillId="23" borderId="236" xfId="0" applyFont="1" applyFill="1" applyBorder="1" applyAlignment="1">
      <alignment horizontal="center" vertical="center" wrapText="1"/>
    </xf>
    <xf numFmtId="0" fontId="1" fillId="23" borderId="238" xfId="0" applyFont="1" applyFill="1" applyBorder="1" applyAlignment="1">
      <alignment horizontal="center" vertical="center" wrapText="1"/>
    </xf>
    <xf numFmtId="0" fontId="1" fillId="13" borderId="11" xfId="0" applyFont="1" applyFill="1" applyBorder="1" applyAlignment="1">
      <alignment horizontal="center"/>
    </xf>
    <xf numFmtId="0" fontId="1" fillId="0" borderId="14" xfId="0" applyFont="1" applyBorder="1" applyAlignment="1">
      <alignment horizontal="left" vertical="center"/>
    </xf>
    <xf numFmtId="0" fontId="1" fillId="0" borderId="6" xfId="0" applyFont="1" applyBorder="1" applyAlignment="1">
      <alignment horizontal="center" vertical="center" wrapText="1"/>
    </xf>
    <xf numFmtId="0" fontId="1" fillId="0" borderId="12" xfId="0" applyFont="1" applyBorder="1" applyAlignment="1">
      <alignment horizontal="left" vertical="center" wrapText="1"/>
    </xf>
    <xf numFmtId="0" fontId="1" fillId="0" borderId="14" xfId="0" applyFont="1" applyBorder="1" applyAlignment="1">
      <alignment horizontal="center" vertical="center"/>
    </xf>
    <xf numFmtId="0" fontId="0" fillId="0" borderId="61" xfId="0" applyBorder="1" applyAlignment="1">
      <alignment horizontal="center" vertical="center"/>
    </xf>
    <xf numFmtId="0" fontId="1" fillId="0" borderId="6" xfId="0" applyFont="1" applyBorder="1" applyAlignment="1">
      <alignment horizontal="left" vertical="center" wrapText="1"/>
    </xf>
    <xf numFmtId="4" fontId="32" fillId="0" borderId="293" xfId="0" applyNumberFormat="1" applyFont="1" applyBorder="1"/>
    <xf numFmtId="2" fontId="1" fillId="23" borderId="151" xfId="0" applyNumberFormat="1" applyFont="1" applyFill="1" applyBorder="1" applyAlignment="1">
      <alignment horizontal="center"/>
    </xf>
    <xf numFmtId="2" fontId="1" fillId="23" borderId="157" xfId="0" applyNumberFormat="1" applyFont="1" applyFill="1" applyBorder="1" applyAlignment="1">
      <alignment horizontal="center"/>
    </xf>
    <xf numFmtId="0" fontId="1" fillId="0" borderId="11" xfId="0" applyFont="1" applyBorder="1" applyAlignment="1">
      <alignment horizontal="center" vertical="top"/>
    </xf>
    <xf numFmtId="0" fontId="0" fillId="0" borderId="12" xfId="0" applyBorder="1" applyAlignment="1">
      <alignment vertical="top"/>
    </xf>
    <xf numFmtId="0" fontId="0" fillId="0" borderId="11" xfId="0" applyBorder="1" applyAlignment="1">
      <alignment horizontal="center" vertical="top"/>
    </xf>
    <xf numFmtId="0" fontId="1" fillId="0" borderId="12" xfId="0" applyFont="1" applyBorder="1" applyAlignment="1">
      <alignment horizontal="center" vertical="center"/>
    </xf>
    <xf numFmtId="0" fontId="46" fillId="22" borderId="10" xfId="0" applyFont="1" applyFill="1" applyBorder="1" applyAlignment="1">
      <alignment horizontal="center" vertical="center" wrapText="1"/>
    </xf>
    <xf numFmtId="0" fontId="5" fillId="0" borderId="0" xfId="0" applyFont="1" applyAlignment="1">
      <alignment horizontal="center" vertical="center" wrapText="1"/>
    </xf>
    <xf numFmtId="0" fontId="54" fillId="0" borderId="72" xfId="0" applyFont="1" applyBorder="1" applyAlignment="1">
      <alignment vertical="center" wrapText="1"/>
    </xf>
    <xf numFmtId="0" fontId="54" fillId="0" borderId="0" xfId="0" applyFont="1" applyAlignment="1">
      <alignment vertical="center" wrapText="1"/>
    </xf>
    <xf numFmtId="0" fontId="1" fillId="10" borderId="1" xfId="0" applyFont="1" applyFill="1" applyBorder="1"/>
    <xf numFmtId="0" fontId="1" fillId="0" borderId="11" xfId="0" applyFont="1" applyBorder="1"/>
    <xf numFmtId="173" fontId="0" fillId="0" borderId="11" xfId="0" applyNumberFormat="1" applyBorder="1" applyAlignment="1">
      <alignment horizontal="left"/>
    </xf>
    <xf numFmtId="10" fontId="0" fillId="0" borderId="8" xfId="0" applyNumberFormat="1" applyBorder="1" applyAlignment="1">
      <alignment horizontal="center"/>
    </xf>
    <xf numFmtId="173" fontId="0" fillId="23" borderId="11" xfId="0" applyNumberFormat="1" applyFill="1" applyBorder="1" applyAlignment="1">
      <alignment horizontal="left"/>
    </xf>
    <xf numFmtId="0" fontId="0" fillId="23" borderId="11" xfId="0" applyFill="1" applyBorder="1" applyAlignment="1">
      <alignment horizontal="left"/>
    </xf>
    <xf numFmtId="0" fontId="0" fillId="0" borderId="11" xfId="0" applyBorder="1" applyAlignment="1">
      <alignment horizontal="left"/>
    </xf>
    <xf numFmtId="0" fontId="1" fillId="0" borderId="146" xfId="0" applyFont="1" applyBorder="1" applyAlignment="1">
      <alignment vertical="center" wrapText="1"/>
    </xf>
    <xf numFmtId="0" fontId="1" fillId="0" borderId="181" xfId="0" applyFont="1" applyBorder="1" applyAlignment="1">
      <alignment vertical="center" wrapText="1"/>
    </xf>
    <xf numFmtId="0" fontId="1" fillId="19" borderId="1" xfId="0" applyFont="1" applyFill="1" applyBorder="1"/>
    <xf numFmtId="0" fontId="1" fillId="19" borderId="14" xfId="0" applyFont="1" applyFill="1" applyBorder="1"/>
    <xf numFmtId="0" fontId="0" fillId="0" borderId="146" xfId="0" applyBorder="1"/>
    <xf numFmtId="0" fontId="1" fillId="19" borderId="154" xfId="0" applyFont="1" applyFill="1" applyBorder="1"/>
    <xf numFmtId="0" fontId="1" fillId="19" borderId="163" xfId="0" applyFont="1" applyFill="1" applyBorder="1"/>
    <xf numFmtId="0" fontId="1" fillId="19" borderId="157" xfId="0" applyFont="1" applyFill="1" applyBorder="1"/>
    <xf numFmtId="178" fontId="57" fillId="19" borderId="1" xfId="0" applyNumberFormat="1" applyFont="1" applyFill="1" applyBorder="1" applyAlignment="1">
      <alignment horizontal="center"/>
    </xf>
    <xf numFmtId="178" fontId="57" fillId="19" borderId="12" xfId="0" applyNumberFormat="1" applyFont="1" applyFill="1" applyBorder="1" applyAlignment="1">
      <alignment horizontal="center"/>
    </xf>
    <xf numFmtId="178" fontId="57" fillId="19" borderId="10" xfId="0" applyNumberFormat="1" applyFont="1" applyFill="1" applyBorder="1" applyAlignment="1">
      <alignment horizontal="center"/>
    </xf>
    <xf numFmtId="178" fontId="57" fillId="19" borderId="163" xfId="0" applyNumberFormat="1" applyFont="1" applyFill="1" applyBorder="1" applyAlignment="1">
      <alignment horizontal="center"/>
    </xf>
    <xf numFmtId="178" fontId="57" fillId="19" borderId="187" xfId="0" applyNumberFormat="1" applyFont="1" applyFill="1" applyBorder="1" applyAlignment="1">
      <alignment horizontal="center"/>
    </xf>
    <xf numFmtId="178" fontId="57" fillId="19" borderId="150" xfId="0" applyNumberFormat="1" applyFont="1" applyFill="1" applyBorder="1" applyAlignment="1">
      <alignment horizontal="center"/>
    </xf>
    <xf numFmtId="178" fontId="0" fillId="0" borderId="3" xfId="0" applyNumberFormat="1" applyBorder="1" applyAlignment="1">
      <alignment horizontal="left"/>
    </xf>
    <xf numFmtId="4" fontId="0" fillId="0" borderId="11" xfId="0" applyNumberFormat="1" applyBorder="1" applyAlignment="1">
      <alignment horizontal="left"/>
    </xf>
    <xf numFmtId="0" fontId="34" fillId="0" borderId="1" xfId="0" applyFont="1" applyBorder="1" applyAlignment="1">
      <alignment horizontal="center"/>
    </xf>
    <xf numFmtId="0" fontId="34" fillId="0" borderId="14" xfId="0" applyFont="1" applyBorder="1" applyAlignment="1">
      <alignment horizontal="center"/>
    </xf>
    <xf numFmtId="0" fontId="57" fillId="13" borderId="0" xfId="0" applyFont="1" applyFill="1" applyAlignment="1">
      <alignment horizontal="left"/>
    </xf>
    <xf numFmtId="0" fontId="32" fillId="0" borderId="11" xfId="0" applyFont="1" applyBorder="1" applyAlignment="1">
      <alignment horizontal="left"/>
    </xf>
    <xf numFmtId="165" fontId="0" fillId="0" borderId="1" xfId="0" applyNumberFormat="1" applyBorder="1"/>
    <xf numFmtId="165" fontId="0" fillId="0" borderId="10" xfId="0" applyNumberFormat="1" applyBorder="1"/>
    <xf numFmtId="166" fontId="0" fillId="0" borderId="1" xfId="8" applyFont="1" applyBorder="1" applyAlignment="1"/>
    <xf numFmtId="179" fontId="0" fillId="0" borderId="10" xfId="0" applyNumberFormat="1" applyBorder="1"/>
    <xf numFmtId="9" fontId="0" fillId="0" borderId="4" xfId="9" applyFont="1" applyBorder="1" applyAlignment="1">
      <alignment vertical="center"/>
    </xf>
    <xf numFmtId="9" fontId="0" fillId="0" borderId="3" xfId="9" applyFont="1" applyBorder="1" applyAlignment="1">
      <alignment vertical="center"/>
    </xf>
    <xf numFmtId="9" fontId="0" fillId="0" borderId="15" xfId="9" applyFont="1" applyBorder="1" applyAlignment="1">
      <alignment vertical="center"/>
    </xf>
    <xf numFmtId="180" fontId="0" fillId="0" borderId="11" xfId="0" applyNumberFormat="1" applyBorder="1" applyAlignment="1">
      <alignment vertical="center"/>
    </xf>
    <xf numFmtId="0" fontId="46" fillId="0" borderId="7" xfId="0" applyFont="1" applyBorder="1" applyAlignment="1">
      <alignment horizontal="left" vertical="center" wrapText="1"/>
    </xf>
    <xf numFmtId="0" fontId="46" fillId="0" borderId="15" xfId="0" applyFont="1" applyBorder="1" applyAlignment="1">
      <alignment horizontal="center"/>
    </xf>
    <xf numFmtId="0" fontId="46" fillId="0" borderId="1" xfId="0" applyFont="1" applyBorder="1" applyAlignment="1">
      <alignment horizontal="center"/>
    </xf>
    <xf numFmtId="0" fontId="46" fillId="0" borderId="14" xfId="0" applyFont="1" applyBorder="1" applyAlignment="1">
      <alignment horizontal="center"/>
    </xf>
    <xf numFmtId="0" fontId="46" fillId="0" borderId="7" xfId="0" applyFont="1" applyBorder="1" applyAlignment="1">
      <alignment horizontal="center"/>
    </xf>
    <xf numFmtId="0" fontId="46" fillId="0" borderId="10" xfId="0" applyFont="1" applyBorder="1" applyAlignment="1">
      <alignment horizontal="left" vertical="center"/>
    </xf>
    <xf numFmtId="0" fontId="46" fillId="0" borderId="10" xfId="0" applyFont="1" applyBorder="1" applyAlignment="1">
      <alignment horizontal="left" vertical="center" wrapText="1"/>
    </xf>
    <xf numFmtId="2" fontId="57" fillId="20" borderId="1" xfId="0" applyNumberFormat="1" applyFont="1" applyFill="1" applyBorder="1" applyAlignment="1">
      <alignment horizontal="center"/>
    </xf>
    <xf numFmtId="2" fontId="57" fillId="20" borderId="160" xfId="0" applyNumberFormat="1" applyFont="1" applyFill="1" applyBorder="1" applyAlignment="1">
      <alignment horizontal="center"/>
    </xf>
    <xf numFmtId="0" fontId="34" fillId="0" borderId="13" xfId="0" applyFont="1" applyBorder="1" applyAlignment="1">
      <alignment horizontal="center"/>
    </xf>
    <xf numFmtId="0" fontId="1" fillId="0" borderId="57" xfId="0" applyFont="1" applyBorder="1" applyAlignment="1">
      <alignment vertical="center"/>
    </xf>
    <xf numFmtId="0" fontId="1" fillId="0" borderId="57" xfId="0" applyFont="1" applyBorder="1" applyAlignment="1">
      <alignment horizontal="left" vertical="center" wrapText="1"/>
    </xf>
    <xf numFmtId="0" fontId="1" fillId="20" borderId="61" xfId="0" applyFont="1" applyFill="1" applyBorder="1" applyAlignment="1">
      <alignment horizontal="center" vertical="center"/>
    </xf>
    <xf numFmtId="0" fontId="1" fillId="7" borderId="53" xfId="0" applyFont="1" applyFill="1" applyBorder="1"/>
    <xf numFmtId="0" fontId="1" fillId="0" borderId="62" xfId="0" applyFont="1" applyBorder="1"/>
    <xf numFmtId="0" fontId="0" fillId="13" borderId="12" xfId="0" applyFill="1" applyBorder="1"/>
    <xf numFmtId="0" fontId="0" fillId="22" borderId="11" xfId="0" applyFill="1" applyBorder="1"/>
    <xf numFmtId="0" fontId="1" fillId="0" borderId="58" xfId="0" applyFont="1" applyBorder="1" applyAlignment="1">
      <alignment horizontal="center"/>
    </xf>
    <xf numFmtId="0" fontId="0" fillId="0" borderId="59" xfId="0" applyBorder="1" applyAlignment="1">
      <alignment horizontal="left"/>
    </xf>
    <xf numFmtId="0" fontId="1" fillId="20" borderId="39" xfId="0" applyFont="1" applyFill="1" applyBorder="1" applyAlignment="1">
      <alignment horizontal="center" vertical="center"/>
    </xf>
    <xf numFmtId="0" fontId="1" fillId="22" borderId="53" xfId="0" applyFont="1" applyFill="1" applyBorder="1" applyAlignment="1">
      <alignment horizontal="center" vertical="center" wrapText="1"/>
    </xf>
    <xf numFmtId="0" fontId="1" fillId="20" borderId="63" xfId="0" applyFont="1" applyFill="1" applyBorder="1" applyAlignment="1">
      <alignment wrapText="1"/>
    </xf>
    <xf numFmtId="0" fontId="1" fillId="20" borderId="53" xfId="0" applyFont="1" applyFill="1" applyBorder="1" applyAlignment="1">
      <alignment wrapText="1"/>
    </xf>
    <xf numFmtId="1" fontId="1" fillId="20" borderId="59" xfId="0" applyNumberFormat="1" applyFont="1" applyFill="1" applyBorder="1" applyAlignment="1">
      <alignment horizontal="center"/>
    </xf>
    <xf numFmtId="1" fontId="1" fillId="20" borderId="53" xfId="0" applyNumberFormat="1" applyFont="1" applyFill="1" applyBorder="1" applyAlignment="1">
      <alignment horizontal="center"/>
    </xf>
    <xf numFmtId="0" fontId="1" fillId="0" borderId="42" xfId="0" applyFont="1" applyBorder="1"/>
    <xf numFmtId="0" fontId="46" fillId="19" borderId="1" xfId="0" applyFont="1" applyFill="1" applyBorder="1" applyAlignment="1">
      <alignment horizontal="center" vertical="center" wrapText="1"/>
    </xf>
    <xf numFmtId="0" fontId="46" fillId="0" borderId="1" xfId="0" applyFont="1" applyBorder="1" applyAlignment="1">
      <alignment vertical="center" wrapText="1"/>
    </xf>
    <xf numFmtId="0" fontId="46" fillId="0" borderId="7" xfId="0" applyFont="1" applyBorder="1" applyAlignment="1">
      <alignment vertical="center" wrapText="1"/>
    </xf>
    <xf numFmtId="0" fontId="46" fillId="22" borderId="12" xfId="0" applyFont="1" applyFill="1" applyBorder="1" applyAlignment="1">
      <alignment horizontal="center" vertical="center" wrapText="1"/>
    </xf>
    <xf numFmtId="0" fontId="48" fillId="0" borderId="23" xfId="0" applyFont="1" applyBorder="1" applyAlignment="1">
      <alignment horizontal="left" vertical="center"/>
    </xf>
    <xf numFmtId="0" fontId="0" fillId="0" borderId="107" xfId="0" applyBorder="1" applyAlignment="1">
      <alignment horizontal="center"/>
    </xf>
    <xf numFmtId="0" fontId="0" fillId="0" borderId="22" xfId="0" applyBorder="1" applyAlignment="1">
      <alignment horizontal="center"/>
    </xf>
    <xf numFmtId="0" fontId="1" fillId="0" borderId="155" xfId="0" applyFont="1" applyBorder="1" applyAlignment="1">
      <alignment horizontal="center" vertical="center" wrapText="1"/>
    </xf>
    <xf numFmtId="4" fontId="0" fillId="0" borderId="147" xfId="0" applyNumberFormat="1" applyBorder="1" applyAlignment="1">
      <alignment horizontal="center" vertical="center"/>
    </xf>
    <xf numFmtId="0" fontId="1" fillId="0" borderId="12" xfId="0" applyFont="1" applyBorder="1" applyAlignment="1">
      <alignment vertical="center"/>
    </xf>
    <xf numFmtId="0" fontId="1" fillId="0" borderId="9" xfId="0" applyFont="1" applyBorder="1" applyAlignment="1">
      <alignment horizontal="center" vertical="center" wrapText="1"/>
    </xf>
    <xf numFmtId="0" fontId="1" fillId="0" borderId="11" xfId="0" applyFont="1" applyBorder="1" applyAlignment="1">
      <alignment vertical="center" wrapText="1"/>
    </xf>
    <xf numFmtId="4" fontId="1" fillId="19" borderId="0" xfId="0" applyNumberFormat="1" applyFont="1" applyFill="1" applyAlignment="1">
      <alignment horizontal="center"/>
    </xf>
    <xf numFmtId="4" fontId="1" fillId="19" borderId="0" xfId="0" applyNumberFormat="1" applyFont="1" applyFill="1" applyAlignment="1">
      <alignment horizontal="left"/>
    </xf>
    <xf numFmtId="0" fontId="65" fillId="0" borderId="0" xfId="0" applyFont="1" applyAlignment="1">
      <alignment vertical="center" wrapText="1"/>
    </xf>
    <xf numFmtId="0" fontId="65" fillId="19" borderId="1" xfId="0" applyFont="1" applyFill="1" applyBorder="1" applyAlignment="1">
      <alignment horizontal="center" vertical="center"/>
    </xf>
    <xf numFmtId="0" fontId="0" fillId="19" borderId="0" xfId="0" applyFill="1"/>
    <xf numFmtId="0" fontId="1" fillId="19" borderId="0" xfId="0" applyFont="1" applyFill="1"/>
    <xf numFmtId="173" fontId="0" fillId="19" borderId="11" xfId="0" applyNumberFormat="1" applyFill="1" applyBorder="1"/>
    <xf numFmtId="0" fontId="0" fillId="0" borderId="294" xfId="0" applyBorder="1"/>
    <xf numFmtId="0" fontId="0" fillId="19" borderId="11" xfId="0" applyFill="1" applyBorder="1" applyAlignment="1">
      <alignment horizontal="center"/>
    </xf>
    <xf numFmtId="0" fontId="0" fillId="0" borderId="256" xfId="0" applyBorder="1"/>
    <xf numFmtId="174" fontId="0" fillId="0" borderId="18" xfId="0" applyNumberFormat="1" applyBorder="1" applyAlignment="1">
      <alignment horizontal="center"/>
    </xf>
    <xf numFmtId="0" fontId="0" fillId="0" borderId="297" xfId="0" applyBorder="1"/>
    <xf numFmtId="0" fontId="1" fillId="6" borderId="30" xfId="0" applyFont="1" applyFill="1" applyBorder="1" applyAlignment="1">
      <alignment vertical="center"/>
    </xf>
    <xf numFmtId="0" fontId="1" fillId="6" borderId="256" xfId="0" applyFont="1" applyFill="1" applyBorder="1"/>
    <xf numFmtId="0" fontId="0" fillId="0" borderId="45" xfId="0" applyBorder="1" applyAlignment="1">
      <alignment horizontal="left" vertical="center" wrapText="1"/>
    </xf>
    <xf numFmtId="4" fontId="0" fillId="0" borderId="31" xfId="0" applyNumberFormat="1" applyBorder="1" applyAlignment="1">
      <alignment horizontal="center" vertical="center"/>
    </xf>
    <xf numFmtId="0" fontId="1" fillId="19" borderId="27" xfId="0" applyFont="1" applyFill="1" applyBorder="1"/>
    <xf numFmtId="4" fontId="0" fillId="0" borderId="24" xfId="0" applyNumberFormat="1" applyBorder="1" applyAlignment="1">
      <alignment horizontal="left" vertical="center" wrapText="1"/>
    </xf>
    <xf numFmtId="3" fontId="0" fillId="0" borderId="16" xfId="0" applyNumberFormat="1" applyBorder="1" applyAlignment="1">
      <alignment horizontal="center" vertical="center"/>
    </xf>
    <xf numFmtId="3" fontId="1" fillId="0" borderId="298" xfId="0" applyNumberFormat="1" applyFont="1" applyBorder="1" applyAlignment="1">
      <alignment horizontal="center" vertical="center"/>
    </xf>
    <xf numFmtId="3" fontId="1" fillId="0" borderId="299" xfId="0" applyNumberFormat="1" applyFont="1" applyBorder="1" applyAlignment="1">
      <alignment horizontal="center" vertical="center"/>
    </xf>
    <xf numFmtId="4" fontId="1" fillId="0" borderId="300" xfId="0" applyNumberFormat="1" applyFont="1" applyBorder="1" applyAlignment="1">
      <alignment horizontal="center" vertical="center"/>
    </xf>
    <xf numFmtId="4" fontId="1" fillId="0" borderId="301" xfId="0" applyNumberFormat="1" applyFont="1" applyBorder="1" applyAlignment="1">
      <alignment horizontal="center" vertical="center"/>
    </xf>
    <xf numFmtId="3" fontId="1" fillId="5" borderId="59" xfId="0" applyNumberFormat="1" applyFont="1" applyFill="1" applyBorder="1" applyAlignment="1">
      <alignment horizontal="center" vertical="center" wrapText="1"/>
    </xf>
    <xf numFmtId="0" fontId="47" fillId="0" borderId="14" xfId="0" applyFont="1" applyBorder="1" applyAlignment="1">
      <alignment horizontal="center" vertical="center" wrapText="1"/>
    </xf>
    <xf numFmtId="0" fontId="47" fillId="0" borderId="1" xfId="0" applyFont="1" applyBorder="1" applyAlignment="1">
      <alignment horizontal="center" vertical="center" wrapText="1"/>
    </xf>
    <xf numFmtId="0" fontId="34" fillId="3" borderId="4" xfId="0" applyFont="1" applyFill="1" applyBorder="1" applyAlignment="1">
      <alignment horizontal="center" vertical="center"/>
    </xf>
    <xf numFmtId="0" fontId="117" fillId="3" borderId="4" xfId="0" applyFont="1" applyFill="1" applyBorder="1" applyAlignment="1">
      <alignment horizontal="center" vertical="center"/>
    </xf>
    <xf numFmtId="0" fontId="47" fillId="0" borderId="1" xfId="0" applyFont="1" applyBorder="1"/>
    <xf numFmtId="2" fontId="47" fillId="0" borderId="1" xfId="0" applyNumberFormat="1" applyFont="1" applyBorder="1" applyAlignment="1">
      <alignment horizontal="center" vertical="center"/>
    </xf>
    <xf numFmtId="2" fontId="47" fillId="0" borderId="12" xfId="0" applyNumberFormat="1" applyFont="1" applyBorder="1" applyAlignment="1">
      <alignment horizontal="center" vertical="center"/>
    </xf>
    <xf numFmtId="0" fontId="47" fillId="0" borderId="1" xfId="0" applyFont="1" applyBorder="1" applyAlignment="1">
      <alignment wrapText="1"/>
    </xf>
    <xf numFmtId="0" fontId="47" fillId="0" borderId="14" xfId="0" applyFont="1" applyBorder="1"/>
    <xf numFmtId="2" fontId="47" fillId="0" borderId="14" xfId="0" applyNumberFormat="1" applyFont="1" applyBorder="1" applyAlignment="1">
      <alignment horizontal="center" vertical="center"/>
    </xf>
    <xf numFmtId="2" fontId="47" fillId="0" borderId="9" xfId="0" applyNumberFormat="1" applyFont="1" applyBorder="1" applyAlignment="1">
      <alignment horizontal="center" vertical="center"/>
    </xf>
    <xf numFmtId="0" fontId="1" fillId="19" borderId="1" xfId="0" applyFont="1" applyFill="1" applyBorder="1" applyAlignment="1">
      <alignment horizontal="center" vertical="center" wrapText="1"/>
    </xf>
    <xf numFmtId="0" fontId="1" fillId="0" borderId="57" xfId="0" applyFont="1" applyBorder="1" applyAlignment="1">
      <alignment horizontal="left"/>
    </xf>
    <xf numFmtId="0" fontId="1" fillId="0" borderId="40" xfId="0" applyFont="1" applyBorder="1" applyAlignment="1">
      <alignment horizontal="left"/>
    </xf>
    <xf numFmtId="0" fontId="1" fillId="0" borderId="55" xfId="0" applyFont="1" applyBorder="1" applyAlignment="1">
      <alignment horizontal="left" vertical="center" wrapText="1"/>
    </xf>
    <xf numFmtId="0" fontId="1" fillId="0" borderId="40" xfId="0" applyFont="1" applyBorder="1" applyAlignment="1">
      <alignment horizontal="left" vertical="center" wrapText="1"/>
    </xf>
    <xf numFmtId="0" fontId="1" fillId="0" borderId="62" xfId="0" applyFont="1" applyBorder="1" applyAlignment="1">
      <alignment vertical="center"/>
    </xf>
    <xf numFmtId="0" fontId="46" fillId="19" borderId="9" xfId="0" applyFont="1" applyFill="1" applyBorder="1" applyAlignment="1">
      <alignment horizontal="center" vertical="center" wrapText="1"/>
    </xf>
    <xf numFmtId="0" fontId="65" fillId="0" borderId="6" xfId="0" applyFont="1" applyBorder="1" applyAlignment="1">
      <alignment vertical="center"/>
    </xf>
    <xf numFmtId="0" fontId="65" fillId="19" borderId="69" xfId="0" applyFont="1" applyFill="1" applyBorder="1" applyAlignment="1">
      <alignment horizontal="center" vertical="center"/>
    </xf>
    <xf numFmtId="0" fontId="0" fillId="0" borderId="106" xfId="0" applyBorder="1"/>
    <xf numFmtId="0" fontId="27" fillId="19" borderId="0" xfId="0" applyFont="1" applyFill="1" applyAlignment="1">
      <alignment horizontal="center" vertical="center"/>
    </xf>
    <xf numFmtId="0" fontId="1" fillId="19" borderId="8" xfId="0" applyFont="1" applyFill="1" applyBorder="1" applyAlignment="1">
      <alignment vertical="center"/>
    </xf>
    <xf numFmtId="4" fontId="0" fillId="19" borderId="0" xfId="0" applyNumberFormat="1" applyFill="1"/>
    <xf numFmtId="0" fontId="1" fillId="0" borderId="13" xfId="0" applyFont="1" applyBorder="1" applyAlignment="1">
      <alignment horizontal="left" wrapText="1"/>
    </xf>
    <xf numFmtId="0" fontId="1" fillId="0" borderId="13" xfId="0" applyFont="1" applyBorder="1" applyAlignment="1">
      <alignment wrapText="1"/>
    </xf>
    <xf numFmtId="0" fontId="1" fillId="0" borderId="1" xfId="0" applyFont="1" applyBorder="1" applyAlignment="1">
      <alignment wrapText="1"/>
    </xf>
    <xf numFmtId="0" fontId="1" fillId="0" borderId="14" xfId="0" applyFont="1" applyBorder="1" applyAlignment="1">
      <alignment wrapText="1"/>
    </xf>
    <xf numFmtId="0" fontId="1" fillId="0" borderId="41" xfId="0" applyFont="1" applyBorder="1" applyAlignment="1">
      <alignment horizontal="left"/>
    </xf>
    <xf numFmtId="4" fontId="1" fillId="0" borderId="180" xfId="0" applyNumberFormat="1" applyFont="1" applyBorder="1" applyAlignment="1">
      <alignment horizontal="center" vertical="center"/>
    </xf>
    <xf numFmtId="4" fontId="1" fillId="0" borderId="157" xfId="0" applyNumberFormat="1" applyFont="1" applyBorder="1" applyAlignment="1">
      <alignment horizontal="center" vertical="center"/>
    </xf>
    <xf numFmtId="4" fontId="0" fillId="0" borderId="7" xfId="0" applyNumberFormat="1" applyBorder="1" applyAlignment="1">
      <alignment horizontal="center" vertical="center"/>
    </xf>
    <xf numFmtId="4" fontId="0" fillId="0" borderId="10" xfId="0" applyNumberFormat="1" applyBorder="1" applyAlignment="1">
      <alignment horizontal="center" vertical="center"/>
    </xf>
    <xf numFmtId="4" fontId="0" fillId="0" borderId="10" xfId="0" applyNumberFormat="1" applyBorder="1" applyAlignment="1">
      <alignment horizontal="left" vertical="center"/>
    </xf>
    <xf numFmtId="4" fontId="0" fillId="0" borderId="1" xfId="0" applyNumberFormat="1" applyBorder="1" applyAlignment="1">
      <alignment horizontal="left" vertical="center"/>
    </xf>
    <xf numFmtId="178" fontId="34" fillId="0" borderId="56" xfId="9" applyNumberFormat="1" applyFont="1" applyBorder="1" applyAlignment="1">
      <alignment horizontal="center"/>
    </xf>
    <xf numFmtId="178" fontId="34" fillId="0" borderId="42" xfId="9" applyNumberFormat="1" applyFont="1" applyBorder="1" applyAlignment="1">
      <alignment horizontal="center"/>
    </xf>
    <xf numFmtId="178" fontId="34" fillId="0" borderId="39" xfId="9" applyNumberFormat="1" applyFont="1" applyBorder="1" applyAlignment="1">
      <alignment horizontal="center"/>
    </xf>
    <xf numFmtId="178" fontId="34" fillId="0" borderId="56" xfId="8" applyNumberFormat="1" applyFont="1" applyBorder="1" applyAlignment="1">
      <alignment horizontal="center"/>
    </xf>
    <xf numFmtId="178" fontId="34" fillId="0" borderId="42" xfId="8" applyNumberFormat="1" applyFont="1" applyBorder="1" applyAlignment="1">
      <alignment horizontal="center"/>
    </xf>
    <xf numFmtId="178" fontId="34" fillId="0" borderId="56" xfId="0" applyNumberFormat="1" applyFont="1" applyBorder="1" applyAlignment="1">
      <alignment horizontal="center"/>
    </xf>
    <xf numFmtId="178" fontId="34" fillId="0" borderId="42" xfId="0" applyNumberFormat="1" applyFont="1" applyBorder="1" applyAlignment="1">
      <alignment horizontal="center"/>
    </xf>
    <xf numFmtId="178" fontId="34" fillId="0" borderId="49" xfId="0" applyNumberFormat="1" applyFont="1" applyBorder="1" applyAlignment="1">
      <alignment horizontal="center"/>
    </xf>
    <xf numFmtId="167" fontId="32" fillId="0" borderId="0" xfId="9" applyNumberFormat="1" applyFont="1" applyAlignment="1"/>
    <xf numFmtId="167" fontId="32" fillId="0" borderId="221" xfId="0" applyNumberFormat="1" applyFont="1" applyBorder="1"/>
    <xf numFmtId="0" fontId="32" fillId="0" borderId="12" xfId="0" applyFont="1" applyBorder="1" applyAlignment="1">
      <alignment vertical="center" wrapText="1"/>
    </xf>
    <xf numFmtId="0" fontId="32" fillId="0" borderId="12" xfId="0" applyFont="1" applyBorder="1" applyAlignment="1">
      <alignment vertical="center"/>
    </xf>
    <xf numFmtId="0" fontId="32" fillId="0" borderId="6" xfId="0" applyFont="1" applyBorder="1" applyAlignment="1">
      <alignment vertical="center" wrapText="1"/>
    </xf>
    <xf numFmtId="0" fontId="129" fillId="0" borderId="0" xfId="1" applyFont="1" applyFill="1" applyBorder="1" applyAlignment="1">
      <alignment horizontal="left"/>
    </xf>
    <xf numFmtId="0" fontId="130" fillId="0" borderId="0" xfId="0" applyFont="1"/>
    <xf numFmtId="0" fontId="129" fillId="0" borderId="5" xfId="1" applyFont="1" applyFill="1" applyBorder="1" applyAlignment="1">
      <alignment horizontal="left"/>
    </xf>
    <xf numFmtId="0" fontId="131" fillId="0" borderId="0" xfId="0" applyFont="1" applyAlignment="1">
      <alignment horizontal="left"/>
    </xf>
    <xf numFmtId="0" fontId="132" fillId="0" borderId="0" xfId="0" applyFont="1" applyAlignment="1">
      <alignment horizontal="left"/>
    </xf>
    <xf numFmtId="0" fontId="132" fillId="0" borderId="0" xfId="0" applyFont="1"/>
    <xf numFmtId="0" fontId="30" fillId="0" borderId="0" xfId="0" applyFont="1" applyAlignment="1">
      <alignment horizontal="center" vertical="center"/>
    </xf>
    <xf numFmtId="0" fontId="30" fillId="0" borderId="0" xfId="0" applyFont="1" applyAlignment="1">
      <alignment vertical="center"/>
    </xf>
    <xf numFmtId="0" fontId="129" fillId="0" borderId="7" xfId="1" applyFont="1" applyFill="1" applyBorder="1" applyAlignment="1">
      <alignment horizontal="left" vertical="center"/>
    </xf>
    <xf numFmtId="0" fontId="30" fillId="0" borderId="8" xfId="0" applyFont="1" applyBorder="1" applyAlignment="1">
      <alignment horizontal="left" vertical="center"/>
    </xf>
    <xf numFmtId="0" fontId="31" fillId="0" borderId="8" xfId="0" applyFont="1" applyBorder="1" applyAlignment="1">
      <alignment horizontal="left" vertical="center"/>
    </xf>
    <xf numFmtId="0" fontId="30" fillId="0" borderId="0" xfId="0" applyFont="1" applyAlignment="1">
      <alignment horizontal="left" vertical="center"/>
    </xf>
    <xf numFmtId="0" fontId="1" fillId="10" borderId="233" xfId="0" applyFont="1" applyFill="1" applyBorder="1" applyAlignment="1">
      <alignment horizontal="center" vertical="center" wrapText="1"/>
    </xf>
    <xf numFmtId="0" fontId="99" fillId="10" borderId="238" xfId="0" applyFont="1" applyFill="1" applyBorder="1" applyAlignment="1">
      <alignment horizontal="left" vertical="center" wrapText="1"/>
    </xf>
    <xf numFmtId="0" fontId="1" fillId="10" borderId="239" xfId="0" applyFont="1" applyFill="1" applyBorder="1" applyAlignment="1">
      <alignment horizontal="center" vertical="center" wrapText="1"/>
    </xf>
    <xf numFmtId="0" fontId="1" fillId="10" borderId="243" xfId="0" applyFont="1" applyFill="1" applyBorder="1" applyAlignment="1">
      <alignment horizontal="center" vertical="center"/>
    </xf>
    <xf numFmtId="0" fontId="1" fillId="10" borderId="238" xfId="0" applyFont="1" applyFill="1" applyBorder="1" applyAlignment="1">
      <alignment horizontal="center" vertical="center" wrapText="1"/>
    </xf>
    <xf numFmtId="0" fontId="1" fillId="10" borderId="235" xfId="0" applyFont="1" applyFill="1" applyBorder="1" applyAlignment="1">
      <alignment horizontal="center" vertical="center" wrapText="1"/>
    </xf>
    <xf numFmtId="0" fontId="1" fillId="19" borderId="0" xfId="0" applyFont="1" applyFill="1" applyAlignment="1">
      <alignment horizontal="left"/>
    </xf>
    <xf numFmtId="0" fontId="0" fillId="13" borderId="19" xfId="0" applyFill="1" applyBorder="1"/>
    <xf numFmtId="0" fontId="0" fillId="13" borderId="23" xfId="0" applyFill="1" applyBorder="1"/>
    <xf numFmtId="0" fontId="1" fillId="7" borderId="238" xfId="0" applyFont="1" applyFill="1" applyBorder="1" applyAlignment="1">
      <alignment horizontal="center" vertical="center" wrapText="1"/>
    </xf>
    <xf numFmtId="0" fontId="1" fillId="7" borderId="238" xfId="0" applyFont="1" applyFill="1" applyBorder="1" applyAlignment="1">
      <alignment horizontal="center" vertical="center"/>
    </xf>
    <xf numFmtId="0" fontId="53" fillId="7" borderId="238" xfId="0" applyFont="1" applyFill="1" applyBorder="1" applyAlignment="1">
      <alignment horizontal="center" vertical="center" wrapText="1"/>
    </xf>
    <xf numFmtId="0" fontId="1" fillId="7" borderId="239" xfId="0" applyFont="1" applyFill="1" applyBorder="1" applyAlignment="1">
      <alignment horizontal="center" vertical="center" wrapText="1"/>
    </xf>
    <xf numFmtId="4" fontId="0" fillId="0" borderId="187" xfId="0" applyNumberFormat="1" applyBorder="1" applyAlignment="1">
      <alignment horizontal="center" vertical="center"/>
    </xf>
    <xf numFmtId="0" fontId="1" fillId="0" borderId="305" xfId="0" applyFont="1" applyBorder="1" applyAlignment="1">
      <alignment horizontal="left" vertical="center" wrapText="1"/>
    </xf>
    <xf numFmtId="0" fontId="1" fillId="0" borderId="306" xfId="0" applyFont="1" applyBorder="1" applyAlignment="1">
      <alignment horizontal="left" vertical="center" wrapText="1"/>
    </xf>
    <xf numFmtId="0" fontId="1" fillId="0" borderId="304" xfId="0" applyFont="1" applyBorder="1" applyAlignment="1">
      <alignment vertical="center" wrapText="1"/>
    </xf>
    <xf numFmtId="4" fontId="1" fillId="23" borderId="4" xfId="0" applyNumberFormat="1" applyFont="1" applyFill="1" applyBorder="1" applyAlignment="1">
      <alignment horizontal="center" vertical="center"/>
    </xf>
    <xf numFmtId="4" fontId="1" fillId="0" borderId="4" xfId="0" applyNumberFormat="1" applyFont="1" applyBorder="1" applyAlignment="1">
      <alignment horizontal="center" vertical="center"/>
    </xf>
    <xf numFmtId="4" fontId="1" fillId="0" borderId="187" xfId="0" applyNumberFormat="1" applyFont="1" applyBorder="1" applyAlignment="1">
      <alignment horizontal="center" vertical="center"/>
    </xf>
    <xf numFmtId="4" fontId="0" fillId="0" borderId="116" xfId="0" applyNumberFormat="1" applyBorder="1" applyAlignment="1">
      <alignment horizontal="center" vertical="center"/>
    </xf>
    <xf numFmtId="4" fontId="0" fillId="0" borderId="218" xfId="0" applyNumberFormat="1" applyBorder="1" applyAlignment="1">
      <alignment horizontal="center" vertical="center"/>
    </xf>
    <xf numFmtId="4" fontId="0" fillId="0" borderId="307" xfId="0" applyNumberFormat="1" applyBorder="1" applyAlignment="1">
      <alignment horizontal="center" vertical="center"/>
    </xf>
    <xf numFmtId="0" fontId="1" fillId="20" borderId="12" xfId="0" applyFont="1" applyFill="1" applyBorder="1" applyAlignment="1">
      <alignment horizontal="center" vertical="center"/>
    </xf>
    <xf numFmtId="0" fontId="1" fillId="20" borderId="218" xfId="0" applyFont="1" applyFill="1" applyBorder="1" applyAlignment="1">
      <alignment horizontal="center" vertical="center"/>
    </xf>
    <xf numFmtId="0" fontId="1" fillId="20" borderId="1" xfId="0" applyFont="1" applyFill="1" applyBorder="1" applyAlignment="1">
      <alignment horizontal="center" vertical="center"/>
    </xf>
    <xf numFmtId="0" fontId="1" fillId="20" borderId="160" xfId="0" applyFont="1" applyFill="1" applyBorder="1" applyAlignment="1">
      <alignment horizontal="center" vertical="center"/>
    </xf>
    <xf numFmtId="0" fontId="0" fillId="0" borderId="168" xfId="0" applyBorder="1"/>
    <xf numFmtId="0" fontId="0" fillId="0" borderId="190" xfId="0" applyBorder="1"/>
    <xf numFmtId="0" fontId="1" fillId="6" borderId="129" xfId="0" applyFont="1" applyFill="1" applyBorder="1" applyAlignment="1">
      <alignment horizontal="center"/>
    </xf>
    <xf numFmtId="0" fontId="1" fillId="0" borderId="167" xfId="0" applyFont="1" applyBorder="1" applyAlignment="1">
      <alignment vertical="center" wrapText="1"/>
    </xf>
    <xf numFmtId="167" fontId="0" fillId="0" borderId="174" xfId="0" applyNumberFormat="1" applyBorder="1" applyAlignment="1">
      <alignment vertical="center"/>
    </xf>
    <xf numFmtId="0" fontId="1" fillId="0" borderId="308" xfId="0" applyFont="1" applyBorder="1" applyAlignment="1">
      <alignment vertical="center" wrapText="1"/>
    </xf>
    <xf numFmtId="167" fontId="0" fillId="0" borderId="129" xfId="0" applyNumberFormat="1" applyBorder="1" applyAlignment="1">
      <alignment vertical="center"/>
    </xf>
    <xf numFmtId="0" fontId="1" fillId="0" borderId="309" xfId="0" applyFont="1" applyBorder="1" applyAlignment="1">
      <alignment vertical="center" wrapText="1"/>
    </xf>
    <xf numFmtId="167" fontId="0" fillId="0" borderId="139" xfId="0" applyNumberFormat="1" applyBorder="1" applyAlignment="1">
      <alignment vertical="center"/>
    </xf>
    <xf numFmtId="0" fontId="1" fillId="0" borderId="138" xfId="0" applyFont="1" applyBorder="1"/>
    <xf numFmtId="0" fontId="1" fillId="0" borderId="308" xfId="0" applyFont="1" applyBorder="1"/>
    <xf numFmtId="0" fontId="1" fillId="20" borderId="135" xfId="0" applyFont="1" applyFill="1" applyBorder="1" applyAlignment="1">
      <alignment horizontal="center"/>
    </xf>
    <xf numFmtId="0" fontId="1" fillId="0" borderId="137" xfId="0" applyFont="1" applyBorder="1" applyAlignment="1">
      <alignment horizontal="left" vertical="center" wrapText="1"/>
    </xf>
    <xf numFmtId="0" fontId="1" fillId="0" borderId="182" xfId="0" applyFont="1" applyBorder="1" applyAlignment="1">
      <alignment horizontal="left" vertical="center" wrapText="1"/>
    </xf>
    <xf numFmtId="2" fontId="0" fillId="0" borderId="142" xfId="0" applyNumberFormat="1" applyBorder="1" applyAlignment="1">
      <alignment horizontal="center" vertical="center"/>
    </xf>
    <xf numFmtId="0" fontId="1" fillId="0" borderId="142" xfId="0" applyFont="1" applyBorder="1" applyAlignment="1">
      <alignment wrapText="1"/>
    </xf>
    <xf numFmtId="4" fontId="0" fillId="0" borderId="142" xfId="0" applyNumberFormat="1" applyBorder="1" applyAlignment="1">
      <alignment horizontal="center" vertical="center"/>
    </xf>
    <xf numFmtId="4" fontId="0" fillId="0" borderId="184" xfId="0" applyNumberFormat="1" applyBorder="1" applyAlignment="1">
      <alignment horizontal="center" vertical="center"/>
    </xf>
    <xf numFmtId="0" fontId="1" fillId="0" borderId="308" xfId="0" applyFont="1" applyBorder="1" applyAlignment="1">
      <alignment wrapText="1"/>
    </xf>
    <xf numFmtId="0" fontId="1" fillId="0" borderId="9" xfId="0" applyFont="1" applyBorder="1" applyAlignment="1">
      <alignment vertical="center" wrapText="1"/>
    </xf>
    <xf numFmtId="0" fontId="1" fillId="13" borderId="154" xfId="0" applyFont="1" applyFill="1" applyBorder="1" applyAlignment="1">
      <alignment vertical="center" wrapText="1"/>
    </xf>
    <xf numFmtId="0" fontId="1" fillId="22" borderId="12" xfId="0" applyFont="1" applyFill="1" applyBorder="1" applyAlignment="1">
      <alignment vertical="center"/>
    </xf>
    <xf numFmtId="0" fontId="1" fillId="22" borderId="12" xfId="0" applyFont="1" applyFill="1" applyBorder="1" applyAlignment="1">
      <alignment vertical="center" wrapText="1"/>
    </xf>
    <xf numFmtId="0" fontId="1" fillId="22" borderId="151" xfId="0" applyFont="1" applyFill="1" applyBorder="1" applyAlignment="1">
      <alignment vertical="center" wrapText="1"/>
    </xf>
    <xf numFmtId="0" fontId="1" fillId="22" borderId="153" xfId="0" applyFont="1" applyFill="1" applyBorder="1" applyAlignment="1">
      <alignment vertical="center" wrapText="1"/>
    </xf>
    <xf numFmtId="0" fontId="0" fillId="0" borderId="303" xfId="0" applyBorder="1"/>
    <xf numFmtId="0" fontId="1" fillId="19" borderId="41" xfId="0" applyFont="1" applyFill="1" applyBorder="1"/>
    <xf numFmtId="0" fontId="1" fillId="0" borderId="116" xfId="0" applyFont="1" applyBorder="1" applyAlignment="1">
      <alignment horizontal="center"/>
    </xf>
    <xf numFmtId="0" fontId="1" fillId="0" borderId="116" xfId="0" applyFont="1" applyBorder="1"/>
    <xf numFmtId="4" fontId="0" fillId="19" borderId="62" xfId="0" applyNumberFormat="1" applyFill="1" applyBorder="1" applyAlignment="1">
      <alignment horizontal="center"/>
    </xf>
    <xf numFmtId="4" fontId="0" fillId="23" borderId="56" xfId="0" applyNumberFormat="1" applyFill="1" applyBorder="1" applyAlignment="1">
      <alignment horizontal="center"/>
    </xf>
    <xf numFmtId="4" fontId="0" fillId="19" borderId="53" xfId="0" applyNumberFormat="1" applyFill="1" applyBorder="1" applyAlignment="1">
      <alignment horizontal="center"/>
    </xf>
    <xf numFmtId="4" fontId="0" fillId="23" borderId="59" xfId="0" applyNumberFormat="1" applyFill="1" applyBorder="1" applyAlignment="1">
      <alignment horizontal="center"/>
    </xf>
    <xf numFmtId="4" fontId="0" fillId="19" borderId="63" xfId="0" applyNumberFormat="1" applyFill="1" applyBorder="1" applyAlignment="1">
      <alignment horizontal="center"/>
    </xf>
    <xf numFmtId="4" fontId="0" fillId="23" borderId="42" xfId="0" applyNumberFormat="1" applyFill="1" applyBorder="1" applyAlignment="1">
      <alignment horizontal="center"/>
    </xf>
    <xf numFmtId="0" fontId="1" fillId="20" borderId="41" xfId="0" applyFont="1" applyFill="1" applyBorder="1" applyAlignment="1">
      <alignment horizontal="center"/>
    </xf>
    <xf numFmtId="0" fontId="1" fillId="20" borderId="71" xfId="0" applyFont="1" applyFill="1" applyBorder="1" applyAlignment="1">
      <alignment horizontal="center"/>
    </xf>
    <xf numFmtId="0" fontId="46" fillId="22" borderId="1" xfId="0" applyFont="1" applyFill="1" applyBorder="1" applyAlignment="1">
      <alignment horizontal="center" vertical="center" wrapText="1"/>
    </xf>
    <xf numFmtId="0" fontId="46" fillId="22" borderId="11" xfId="0" applyFont="1" applyFill="1" applyBorder="1" applyAlignment="1">
      <alignment horizontal="center" vertical="center" wrapText="1"/>
    </xf>
    <xf numFmtId="0" fontId="0" fillId="0" borderId="45" xfId="0" applyBorder="1" applyAlignment="1">
      <alignment wrapText="1"/>
    </xf>
    <xf numFmtId="4" fontId="1" fillId="0" borderId="12" xfId="0" applyNumberFormat="1" applyFont="1" applyBorder="1" applyAlignment="1">
      <alignment horizontal="center" vertical="center"/>
    </xf>
    <xf numFmtId="0" fontId="1" fillId="16" borderId="45" xfId="0" applyFont="1" applyFill="1" applyBorder="1"/>
    <xf numFmtId="0" fontId="46" fillId="20" borderId="10" xfId="0" applyFont="1" applyFill="1" applyBorder="1" applyAlignment="1">
      <alignment vertical="center" wrapText="1"/>
    </xf>
    <xf numFmtId="0" fontId="27" fillId="0" borderId="12" xfId="0" applyFont="1" applyBorder="1" applyAlignment="1">
      <alignment horizontal="left" vertical="center" wrapText="1"/>
    </xf>
    <xf numFmtId="0" fontId="46" fillId="6" borderId="12" xfId="0" applyFont="1" applyFill="1" applyBorder="1" applyAlignment="1">
      <alignment horizontal="center" vertical="center" wrapText="1"/>
    </xf>
    <xf numFmtId="4" fontId="1" fillId="20" borderId="1" xfId="0" applyNumberFormat="1" applyFont="1" applyFill="1" applyBorder="1" applyAlignment="1">
      <alignment horizontal="center"/>
    </xf>
    <xf numFmtId="3" fontId="1" fillId="0" borderId="53" xfId="0" applyNumberFormat="1" applyFont="1" applyBorder="1" applyAlignment="1">
      <alignment horizontal="left"/>
    </xf>
    <xf numFmtId="2" fontId="0" fillId="0" borderId="58" xfId="0" applyNumberFormat="1" applyBorder="1" applyAlignment="1">
      <alignment horizontal="left"/>
    </xf>
    <xf numFmtId="4" fontId="1" fillId="20" borderId="9" xfId="0" applyNumberFormat="1" applyFont="1" applyFill="1" applyBorder="1" applyAlignment="1">
      <alignment horizontal="center"/>
    </xf>
    <xf numFmtId="0" fontId="1" fillId="20" borderId="14" xfId="0" applyFont="1" applyFill="1" applyBorder="1" applyAlignment="1">
      <alignment horizontal="center"/>
    </xf>
    <xf numFmtId="0" fontId="1" fillId="0" borderId="45" xfId="0" applyFont="1" applyBorder="1" applyAlignment="1">
      <alignment horizontal="left" vertical="center" wrapText="1"/>
    </xf>
    <xf numFmtId="4" fontId="1" fillId="0" borderId="20" xfId="0" applyNumberFormat="1" applyFont="1" applyBorder="1" applyAlignment="1">
      <alignment horizontal="left" vertical="center" wrapText="1"/>
    </xf>
    <xf numFmtId="0" fontId="1" fillId="6" borderId="4" xfId="0" applyFont="1" applyFill="1" applyBorder="1" applyAlignment="1">
      <alignment horizontal="center" vertical="center" wrapText="1"/>
    </xf>
    <xf numFmtId="0" fontId="0" fillId="19" borderId="44" xfId="0" applyFill="1" applyBorder="1"/>
    <xf numFmtId="0" fontId="1" fillId="19" borderId="296" xfId="0" applyFont="1" applyFill="1" applyBorder="1"/>
    <xf numFmtId="0" fontId="1" fillId="0" borderId="9" xfId="0" applyFont="1" applyBorder="1" applyAlignment="1">
      <alignment horizontal="left" vertical="center" wrapText="1"/>
    </xf>
    <xf numFmtId="0" fontId="1" fillId="3" borderId="0" xfId="0" applyFont="1" applyFill="1" applyAlignment="1">
      <alignment horizontal="center" vertical="center" wrapText="1"/>
    </xf>
    <xf numFmtId="0" fontId="1" fillId="22" borderId="10" xfId="0" applyFont="1" applyFill="1" applyBorder="1" applyAlignment="1">
      <alignment horizontal="center" vertical="center" wrapText="1"/>
    </xf>
    <xf numFmtId="0" fontId="1" fillId="22" borderId="10" xfId="0" applyFont="1" applyFill="1" applyBorder="1" applyAlignment="1">
      <alignment horizontal="left" vertical="center" wrapText="1"/>
    </xf>
    <xf numFmtId="0" fontId="1" fillId="22" borderId="12" xfId="0" applyFont="1" applyFill="1" applyBorder="1" applyAlignment="1">
      <alignment horizontal="left" vertical="center" wrapText="1"/>
    </xf>
    <xf numFmtId="0" fontId="65" fillId="19" borderId="0" xfId="0" applyFont="1" applyFill="1" applyAlignment="1">
      <alignment horizontal="left" vertical="center" wrapText="1"/>
    </xf>
    <xf numFmtId="171" fontId="0" fillId="0" borderId="57" xfId="9" applyNumberFormat="1" applyFont="1" applyBorder="1" applyAlignment="1">
      <alignment horizontal="center" vertical="center"/>
    </xf>
    <xf numFmtId="0" fontId="1" fillId="0" borderId="150" xfId="0" applyFont="1" applyBorder="1" applyAlignment="1">
      <alignment horizontal="center" vertical="center"/>
    </xf>
    <xf numFmtId="0" fontId="1" fillId="0" borderId="150" xfId="0" applyFont="1" applyBorder="1" applyAlignment="1">
      <alignment vertical="center"/>
    </xf>
    <xf numFmtId="0" fontId="1" fillId="0" borderId="41" xfId="0" applyFont="1" applyBorder="1" applyAlignment="1">
      <alignment horizontal="center" vertical="center" wrapText="1"/>
    </xf>
    <xf numFmtId="0" fontId="1" fillId="5" borderId="217" xfId="0" applyFont="1" applyFill="1" applyBorder="1" applyAlignment="1">
      <alignment horizontal="center" vertical="center"/>
    </xf>
    <xf numFmtId="3" fontId="0" fillId="19" borderId="0" xfId="0" applyNumberFormat="1" applyFill="1" applyAlignment="1">
      <alignment horizontal="left" vertical="center"/>
    </xf>
    <xf numFmtId="0" fontId="65" fillId="19" borderId="150" xfId="0" applyFont="1" applyFill="1" applyBorder="1" applyAlignment="1">
      <alignment horizontal="left" vertical="center"/>
    </xf>
    <xf numFmtId="0" fontId="62" fillId="19" borderId="150" xfId="0" applyFont="1" applyFill="1" applyBorder="1" applyAlignment="1">
      <alignment horizontal="center" vertical="center"/>
    </xf>
    <xf numFmtId="0" fontId="65" fillId="19" borderId="0" xfId="0" applyFont="1" applyFill="1"/>
    <xf numFmtId="0" fontId="65" fillId="0" borderId="150" xfId="0" applyFont="1" applyBorder="1" applyAlignment="1">
      <alignment wrapText="1"/>
    </xf>
    <xf numFmtId="0" fontId="0" fillId="0" borderId="150" xfId="0" applyBorder="1" applyAlignment="1">
      <alignment horizontal="left" vertical="center"/>
    </xf>
    <xf numFmtId="3" fontId="0" fillId="0" borderId="53" xfId="0" applyNumberFormat="1" applyBorder="1" applyAlignment="1">
      <alignment horizontal="center" vertical="center" wrapText="1"/>
    </xf>
    <xf numFmtId="0" fontId="1" fillId="0" borderId="56" xfId="0" applyFont="1" applyBorder="1" applyAlignment="1">
      <alignment vertical="center"/>
    </xf>
    <xf numFmtId="0" fontId="1" fillId="0" borderId="59" xfId="0" applyFont="1" applyBorder="1" applyAlignment="1">
      <alignment vertical="center" wrapText="1"/>
    </xf>
    <xf numFmtId="0" fontId="1" fillId="0" borderId="42" xfId="0" applyFont="1" applyBorder="1" applyAlignment="1">
      <alignment vertical="center"/>
    </xf>
    <xf numFmtId="0" fontId="1" fillId="0" borderId="59" xfId="0" applyFont="1" applyBorder="1" applyAlignment="1">
      <alignment horizontal="left" vertical="center"/>
    </xf>
    <xf numFmtId="0" fontId="1" fillId="7" borderId="42" xfId="0" applyFont="1" applyFill="1" applyBorder="1" applyAlignment="1">
      <alignment wrapText="1"/>
    </xf>
    <xf numFmtId="0" fontId="1" fillId="0" borderId="140" xfId="0" applyFont="1" applyBorder="1" applyAlignment="1">
      <alignment horizontal="left" vertical="center" wrapText="1"/>
    </xf>
    <xf numFmtId="178" fontId="1" fillId="23" borderId="142" xfId="0" applyNumberFormat="1" applyFont="1" applyFill="1" applyBorder="1" applyAlignment="1">
      <alignment vertical="center"/>
    </xf>
    <xf numFmtId="2" fontId="1" fillId="0" borderId="56" xfId="0" applyNumberFormat="1" applyFont="1" applyBorder="1" applyAlignment="1">
      <alignment horizontal="center" vertical="center"/>
    </xf>
    <xf numFmtId="2" fontId="0" fillId="19" borderId="0" xfId="0" applyNumberFormat="1" applyFill="1"/>
    <xf numFmtId="0" fontId="94" fillId="19" borderId="0" xfId="0" applyFont="1" applyFill="1"/>
    <xf numFmtId="0" fontId="94" fillId="19" borderId="0" xfId="0" applyFont="1" applyFill="1" applyAlignment="1">
      <alignment horizontal="center"/>
    </xf>
    <xf numFmtId="0" fontId="1" fillId="19" borderId="0" xfId="0" applyFont="1" applyFill="1" applyAlignment="1">
      <alignment horizontal="center"/>
    </xf>
    <xf numFmtId="2" fontId="94" fillId="19" borderId="0" xfId="0" applyNumberFormat="1" applyFont="1" applyFill="1" applyAlignment="1">
      <alignment horizontal="center"/>
    </xf>
    <xf numFmtId="1" fontId="94" fillId="19" borderId="0" xfId="0" applyNumberFormat="1" applyFont="1" applyFill="1" applyAlignment="1">
      <alignment horizontal="center"/>
    </xf>
    <xf numFmtId="0" fontId="1" fillId="7" borderId="57" xfId="0" applyFont="1" applyFill="1" applyBorder="1"/>
    <xf numFmtId="0" fontId="0" fillId="7" borderId="59" xfId="0" applyFill="1" applyBorder="1"/>
    <xf numFmtId="0" fontId="1" fillId="7" borderId="40" xfId="0" applyFont="1" applyFill="1" applyBorder="1"/>
    <xf numFmtId="0" fontId="0" fillId="7" borderId="42" xfId="0" applyFill="1" applyBorder="1"/>
    <xf numFmtId="0" fontId="94" fillId="19" borderId="41" xfId="0" applyFont="1" applyFill="1" applyBorder="1"/>
    <xf numFmtId="0" fontId="65" fillId="19" borderId="41" xfId="0" applyFont="1" applyFill="1" applyBorder="1"/>
    <xf numFmtId="178" fontId="0" fillId="19" borderId="56" xfId="0" applyNumberFormat="1" applyFill="1" applyBorder="1" applyAlignment="1">
      <alignment horizontal="center"/>
    </xf>
    <xf numFmtId="0" fontId="1" fillId="19" borderId="0" xfId="0" applyFont="1" applyFill="1" applyAlignment="1">
      <alignment vertical="center"/>
    </xf>
    <xf numFmtId="0" fontId="27" fillId="19" borderId="0" xfId="0" applyFont="1" applyFill="1"/>
    <xf numFmtId="0" fontId="0" fillId="0" borderId="169" xfId="0" applyBorder="1"/>
    <xf numFmtId="0" fontId="2" fillId="0" borderId="167" xfId="1" applyBorder="1"/>
    <xf numFmtId="0" fontId="1" fillId="0" borderId="146" xfId="0" applyFont="1" applyBorder="1"/>
    <xf numFmtId="0" fontId="2" fillId="0" borderId="150" xfId="1" applyBorder="1"/>
    <xf numFmtId="0" fontId="1" fillId="3" borderId="93" xfId="0" applyFont="1" applyFill="1" applyBorder="1" applyAlignment="1">
      <alignment horizontal="center" vertical="center" wrapText="1"/>
    </xf>
    <xf numFmtId="0" fontId="1" fillId="6" borderId="95" xfId="0" applyFont="1" applyFill="1" applyBorder="1" applyAlignment="1">
      <alignment horizontal="center"/>
    </xf>
    <xf numFmtId="0" fontId="1" fillId="6" borderId="96" xfId="0" applyFont="1" applyFill="1" applyBorder="1" applyAlignment="1">
      <alignment horizontal="center"/>
    </xf>
    <xf numFmtId="0" fontId="46" fillId="20" borderId="53" xfId="0" applyFont="1" applyFill="1" applyBorder="1" applyAlignment="1">
      <alignment horizontal="center"/>
    </xf>
    <xf numFmtId="0" fontId="46" fillId="20" borderId="127" xfId="0" applyFont="1" applyFill="1" applyBorder="1" applyAlignment="1">
      <alignment horizontal="center"/>
    </xf>
    <xf numFmtId="0" fontId="46" fillId="20" borderId="39" xfId="0" applyFont="1" applyFill="1" applyBorder="1" applyAlignment="1">
      <alignment horizontal="center"/>
    </xf>
    <xf numFmtId="0" fontId="46" fillId="20" borderId="42" xfId="0" applyFont="1" applyFill="1" applyBorder="1" applyAlignment="1">
      <alignment horizontal="center" vertical="center"/>
    </xf>
    <xf numFmtId="0" fontId="46" fillId="20" borderId="186" xfId="0" applyFont="1" applyFill="1" applyBorder="1" applyAlignment="1">
      <alignment horizontal="center" vertical="center"/>
    </xf>
    <xf numFmtId="3" fontId="27" fillId="0" borderId="183" xfId="0" applyNumberFormat="1" applyFont="1" applyBorder="1" applyAlignment="1">
      <alignment horizontal="center" vertical="center"/>
    </xf>
    <xf numFmtId="0" fontId="46" fillId="20" borderId="59" xfId="0" applyFont="1" applyFill="1" applyBorder="1" applyAlignment="1">
      <alignment horizontal="center" vertical="center"/>
    </xf>
    <xf numFmtId="0" fontId="46" fillId="0" borderId="57" xfId="0" applyFont="1" applyBorder="1" applyAlignment="1">
      <alignment vertical="center"/>
    </xf>
    <xf numFmtId="0" fontId="46" fillId="0" borderId="57" xfId="0" applyFont="1" applyBorder="1" applyAlignment="1">
      <alignment vertical="center" wrapText="1"/>
    </xf>
    <xf numFmtId="0" fontId="46" fillId="0" borderId="75" xfId="0" applyFont="1" applyBorder="1"/>
    <xf numFmtId="0" fontId="46" fillId="20" borderId="55" xfId="0" applyFont="1" applyFill="1" applyBorder="1" applyAlignment="1">
      <alignment horizontal="center"/>
    </xf>
    <xf numFmtId="0" fontId="46" fillId="20" borderId="6" xfId="0" applyFont="1" applyFill="1" applyBorder="1" applyAlignment="1">
      <alignment horizontal="center"/>
    </xf>
    <xf numFmtId="0" fontId="46" fillId="20" borderId="59" xfId="0" applyFont="1" applyFill="1" applyBorder="1" applyAlignment="1">
      <alignment horizontal="center"/>
    </xf>
    <xf numFmtId="0" fontId="46" fillId="20" borderId="58" xfId="0" applyFont="1" applyFill="1" applyBorder="1" applyAlignment="1">
      <alignment horizontal="center"/>
    </xf>
    <xf numFmtId="0" fontId="46" fillId="20" borderId="61" xfId="0" applyFont="1" applyFill="1" applyBorder="1" applyAlignment="1">
      <alignment horizontal="center"/>
    </xf>
    <xf numFmtId="0" fontId="46" fillId="20" borderId="207" xfId="0" applyFont="1" applyFill="1" applyBorder="1" applyAlignment="1">
      <alignment horizontal="center"/>
    </xf>
    <xf numFmtId="0" fontId="46" fillId="7" borderId="57" xfId="0" applyFont="1" applyFill="1" applyBorder="1" applyAlignment="1">
      <alignment vertical="center"/>
    </xf>
    <xf numFmtId="0" fontId="1" fillId="0" borderId="53" xfId="0" applyFont="1" applyBorder="1" applyAlignment="1">
      <alignment horizontal="left" vertical="center" wrapText="1"/>
    </xf>
    <xf numFmtId="3" fontId="27" fillId="0" borderId="7" xfId="0" applyNumberFormat="1" applyFont="1" applyBorder="1" applyAlignment="1">
      <alignment horizontal="center" vertical="top"/>
    </xf>
    <xf numFmtId="4" fontId="27" fillId="0" borderId="70" xfId="0" applyNumberFormat="1" applyFont="1" applyBorder="1" applyAlignment="1">
      <alignment horizontal="center" vertical="top"/>
    </xf>
    <xf numFmtId="4" fontId="27" fillId="0" borderId="71" xfId="0" applyNumberFormat="1" applyFont="1" applyBorder="1" applyAlignment="1">
      <alignment horizontal="center" vertical="top"/>
    </xf>
    <xf numFmtId="0" fontId="0" fillId="0" borderId="60" xfId="0" applyBorder="1" applyAlignment="1">
      <alignment horizontal="center"/>
    </xf>
    <xf numFmtId="0" fontId="1" fillId="22" borderId="56" xfId="0" applyFont="1" applyFill="1" applyBorder="1" applyAlignment="1">
      <alignment horizontal="center" vertical="center"/>
    </xf>
    <xf numFmtId="0" fontId="3" fillId="19" borderId="0" xfId="0" applyFont="1" applyFill="1" applyAlignment="1">
      <alignment vertical="center"/>
    </xf>
    <xf numFmtId="178" fontId="0" fillId="19" borderId="0" xfId="0" applyNumberFormat="1" applyFill="1"/>
    <xf numFmtId="167" fontId="0" fillId="19" borderId="0" xfId="0" applyNumberFormat="1" applyFill="1" applyAlignment="1">
      <alignment vertical="center"/>
    </xf>
    <xf numFmtId="0" fontId="0" fillId="19" borderId="0" xfId="0" applyFill="1" applyAlignment="1">
      <alignment vertical="center"/>
    </xf>
    <xf numFmtId="0" fontId="65" fillId="19" borderId="0" xfId="0" applyFont="1" applyFill="1" applyAlignment="1">
      <alignment vertical="center"/>
    </xf>
    <xf numFmtId="0" fontId="134" fillId="19" borderId="0" xfId="0" applyFont="1" applyFill="1" applyAlignment="1">
      <alignment horizontal="left" vertical="center"/>
    </xf>
    <xf numFmtId="0" fontId="65" fillId="19" borderId="0" xfId="0" applyFont="1" applyFill="1" applyAlignment="1">
      <alignment horizontal="left"/>
    </xf>
    <xf numFmtId="0" fontId="46" fillId="20" borderId="10" xfId="0" applyFont="1" applyFill="1" applyBorder="1" applyAlignment="1">
      <alignment horizontal="center" vertical="center"/>
    </xf>
    <xf numFmtId="0" fontId="46" fillId="20" borderId="1" xfId="0" applyFont="1" applyFill="1" applyBorder="1" applyAlignment="1">
      <alignment horizontal="center" vertical="center"/>
    </xf>
    <xf numFmtId="0" fontId="46" fillId="20" borderId="14" xfId="0" applyFont="1" applyFill="1" applyBorder="1" applyAlignment="1">
      <alignment horizontal="center" vertical="center" wrapText="1"/>
    </xf>
    <xf numFmtId="0" fontId="46" fillId="20" borderId="8" xfId="0" applyFont="1" applyFill="1" applyBorder="1" applyAlignment="1">
      <alignment horizontal="center" vertical="center" wrapText="1"/>
    </xf>
    <xf numFmtId="0" fontId="1" fillId="20" borderId="62" xfId="0" applyFont="1" applyFill="1" applyBorder="1" applyAlignment="1">
      <alignment vertical="center" wrapText="1"/>
    </xf>
    <xf numFmtId="0" fontId="1" fillId="20" borderId="252" xfId="0" applyFont="1" applyFill="1" applyBorder="1" applyAlignment="1">
      <alignment vertical="center" wrapText="1"/>
    </xf>
    <xf numFmtId="0" fontId="1" fillId="20" borderId="6" xfId="0" applyFont="1" applyFill="1" applyBorder="1" applyAlignment="1">
      <alignment horizontal="center" vertical="center"/>
    </xf>
    <xf numFmtId="0" fontId="65" fillId="19" borderId="8" xfId="0" applyFont="1" applyFill="1" applyBorder="1" applyAlignment="1">
      <alignment vertical="center"/>
    </xf>
    <xf numFmtId="4" fontId="27" fillId="0" borderId="53" xfId="0" applyNumberFormat="1" applyFont="1" applyBorder="1" applyAlignment="1">
      <alignment horizontal="center"/>
    </xf>
    <xf numFmtId="4" fontId="27" fillId="0" borderId="58" xfId="0" applyNumberFormat="1" applyFont="1" applyBorder="1" applyAlignment="1">
      <alignment horizontal="center"/>
    </xf>
    <xf numFmtId="4" fontId="27" fillId="0" borderId="106" xfId="0" applyNumberFormat="1" applyFont="1" applyBorder="1" applyAlignment="1">
      <alignment horizontal="center"/>
    </xf>
    <xf numFmtId="4" fontId="27" fillId="0" borderId="77" xfId="0" applyNumberFormat="1" applyFont="1" applyBorder="1" applyAlignment="1">
      <alignment horizontal="center" vertical="center"/>
    </xf>
    <xf numFmtId="4" fontId="27" fillId="0" borderId="78" xfId="0" applyNumberFormat="1" applyFont="1" applyBorder="1" applyAlignment="1">
      <alignment horizontal="center" vertical="center"/>
    </xf>
    <xf numFmtId="4" fontId="27" fillId="0" borderId="79" xfId="0" applyNumberFormat="1" applyFont="1" applyBorder="1" applyAlignment="1">
      <alignment horizontal="center" vertical="center"/>
    </xf>
    <xf numFmtId="4" fontId="27" fillId="0" borderId="214" xfId="0" applyNumberFormat="1" applyFont="1" applyBorder="1" applyAlignment="1">
      <alignment horizontal="center" vertical="center"/>
    </xf>
    <xf numFmtId="0" fontId="46" fillId="0" borderId="10" xfId="0" applyFont="1" applyBorder="1" applyAlignment="1">
      <alignment horizontal="center"/>
    </xf>
    <xf numFmtId="0" fontId="46" fillId="0" borderId="0" xfId="0" applyFont="1" applyAlignment="1">
      <alignment horizontal="left"/>
    </xf>
    <xf numFmtId="0" fontId="46" fillId="0" borderId="0" xfId="0" applyFont="1" applyAlignment="1">
      <alignment vertical="center"/>
    </xf>
    <xf numFmtId="3" fontId="27" fillId="0" borderId="0" xfId="0" applyNumberFormat="1" applyFont="1" applyAlignment="1">
      <alignment horizontal="center" vertical="center"/>
    </xf>
    <xf numFmtId="0" fontId="0" fillId="0" borderId="83" xfId="0" applyBorder="1"/>
    <xf numFmtId="0" fontId="27" fillId="0" borderId="41" xfId="0" applyFont="1" applyBorder="1"/>
    <xf numFmtId="4" fontId="0" fillId="0" borderId="41" xfId="0" applyNumberFormat="1" applyBorder="1"/>
    <xf numFmtId="0" fontId="0" fillId="0" borderId="219" xfId="0" applyBorder="1"/>
    <xf numFmtId="0" fontId="46" fillId="19" borderId="0" xfId="0" applyFont="1" applyFill="1" applyAlignment="1">
      <alignment vertical="center"/>
    </xf>
    <xf numFmtId="0" fontId="46" fillId="19" borderId="81" xfId="0" applyFont="1" applyFill="1" applyBorder="1" applyAlignment="1">
      <alignment vertical="center"/>
    </xf>
    <xf numFmtId="0" fontId="46" fillId="22" borderId="1" xfId="0" applyFont="1" applyFill="1" applyBorder="1" applyAlignment="1">
      <alignment horizontal="center" vertical="center"/>
    </xf>
    <xf numFmtId="0" fontId="1" fillId="22" borderId="8" xfId="0" applyFont="1" applyFill="1" applyBorder="1"/>
    <xf numFmtId="4" fontId="1" fillId="22" borderId="1" xfId="0" applyNumberFormat="1" applyFont="1" applyFill="1" applyBorder="1"/>
    <xf numFmtId="0" fontId="1" fillId="22" borderId="9" xfId="0" applyFont="1" applyFill="1" applyBorder="1"/>
    <xf numFmtId="4" fontId="1" fillId="23" borderId="0" xfId="0" applyNumberFormat="1" applyFont="1" applyFill="1" applyAlignment="1">
      <alignment horizontal="center" vertical="center"/>
    </xf>
    <xf numFmtId="4" fontId="0" fillId="13" borderId="0" xfId="0" applyNumberFormat="1" applyFill="1" applyAlignment="1">
      <alignment horizontal="center" vertical="center"/>
    </xf>
    <xf numFmtId="0" fontId="46" fillId="0" borderId="72" xfId="0" applyFont="1" applyBorder="1" applyAlignment="1">
      <alignment vertical="center" wrapText="1"/>
    </xf>
    <xf numFmtId="0" fontId="46" fillId="19" borderId="0" xfId="0" applyFont="1" applyFill="1"/>
    <xf numFmtId="10" fontId="1" fillId="0" borderId="41" xfId="0" applyNumberFormat="1" applyFont="1" applyBorder="1" applyAlignment="1">
      <alignment horizontal="center"/>
    </xf>
    <xf numFmtId="0" fontId="46" fillId="0" borderId="53" xfId="0" applyFont="1" applyBorder="1" applyAlignment="1">
      <alignment vertical="center"/>
    </xf>
    <xf numFmtId="3" fontId="27" fillId="0" borderId="59" xfId="0" applyNumberFormat="1" applyFont="1" applyBorder="1" applyAlignment="1">
      <alignment horizontal="center" vertical="center"/>
    </xf>
    <xf numFmtId="0" fontId="46" fillId="19" borderId="41" xfId="0" applyFont="1" applyFill="1" applyBorder="1" applyAlignment="1">
      <alignment horizontal="left"/>
    </xf>
    <xf numFmtId="0" fontId="27" fillId="19" borderId="41" xfId="0" applyFont="1" applyFill="1" applyBorder="1"/>
    <xf numFmtId="0" fontId="46" fillId="0" borderId="41" xfId="0" applyFont="1" applyBorder="1" applyAlignment="1">
      <alignment vertical="center" wrapText="1"/>
    </xf>
    <xf numFmtId="0" fontId="27" fillId="0" borderId="41" xfId="0" applyFont="1" applyBorder="1" applyAlignment="1">
      <alignment horizontal="center" vertical="center"/>
    </xf>
    <xf numFmtId="4" fontId="1" fillId="0" borderId="0" xfId="0" applyNumberFormat="1" applyFont="1" applyAlignment="1">
      <alignment horizontal="center" vertical="center"/>
    </xf>
    <xf numFmtId="0" fontId="1" fillId="13" borderId="322" xfId="0" applyFont="1" applyFill="1" applyBorder="1" applyAlignment="1">
      <alignment horizontal="center"/>
    </xf>
    <xf numFmtId="0" fontId="1" fillId="13" borderId="323" xfId="0" applyFont="1" applyFill="1" applyBorder="1" applyAlignment="1">
      <alignment horizontal="center"/>
    </xf>
    <xf numFmtId="0" fontId="1" fillId="13" borderId="316" xfId="0" applyFont="1" applyFill="1" applyBorder="1" applyAlignment="1">
      <alignment horizontal="center"/>
    </xf>
    <xf numFmtId="0" fontId="1" fillId="13" borderId="185" xfId="0" applyFont="1" applyFill="1" applyBorder="1"/>
    <xf numFmtId="0" fontId="0" fillId="0" borderId="229" xfId="0" applyBorder="1"/>
    <xf numFmtId="0" fontId="46" fillId="0" borderId="58" xfId="0" applyFont="1" applyBorder="1" applyAlignment="1">
      <alignment vertical="center"/>
    </xf>
    <xf numFmtId="0" fontId="46" fillId="0" borderId="53" xfId="0" applyFont="1" applyBorder="1" applyAlignment="1">
      <alignment vertical="center" wrapText="1"/>
    </xf>
    <xf numFmtId="0" fontId="27" fillId="0" borderId="127" xfId="0" applyFont="1" applyBorder="1" applyAlignment="1">
      <alignment horizontal="center" vertical="center"/>
    </xf>
    <xf numFmtId="0" fontId="46" fillId="19" borderId="41" xfId="0" applyFont="1" applyFill="1" applyBorder="1"/>
    <xf numFmtId="0" fontId="46" fillId="20" borderId="127" xfId="0" applyFont="1" applyFill="1" applyBorder="1" applyAlignment="1">
      <alignment horizontal="center" vertical="center"/>
    </xf>
    <xf numFmtId="3" fontId="27" fillId="0" borderId="127" xfId="0" applyNumberFormat="1" applyFont="1" applyBorder="1" applyAlignment="1">
      <alignment horizontal="center" vertical="center"/>
    </xf>
    <xf numFmtId="3" fontId="27" fillId="0" borderId="182" xfId="0" applyNumberFormat="1" applyFont="1" applyBorder="1" applyAlignment="1">
      <alignment horizontal="center" vertical="center"/>
    </xf>
    <xf numFmtId="0" fontId="46" fillId="7" borderId="42" xfId="0" applyFont="1" applyFill="1" applyBorder="1" applyAlignment="1">
      <alignment horizontal="left" vertical="center"/>
    </xf>
    <xf numFmtId="0" fontId="46" fillId="0" borderId="58" xfId="0" applyFont="1" applyBorder="1" applyAlignment="1">
      <alignment horizontal="left" vertical="center"/>
    </xf>
    <xf numFmtId="4" fontId="1" fillId="0" borderId="167" xfId="0" applyNumberFormat="1" applyFont="1" applyBorder="1"/>
    <xf numFmtId="4" fontId="1" fillId="0" borderId="254" xfId="0" applyNumberFormat="1" applyFont="1" applyBorder="1"/>
    <xf numFmtId="4" fontId="1" fillId="0" borderId="255" xfId="0" applyNumberFormat="1" applyFont="1" applyBorder="1" applyAlignment="1">
      <alignment wrapText="1"/>
    </xf>
    <xf numFmtId="4" fontId="1" fillId="0" borderId="253" xfId="0" applyNumberFormat="1" applyFont="1" applyBorder="1"/>
    <xf numFmtId="4" fontId="1" fillId="0" borderId="162" xfId="0" applyNumberFormat="1" applyFont="1" applyBorder="1" applyAlignment="1">
      <alignment wrapText="1"/>
    </xf>
    <xf numFmtId="4" fontId="1" fillId="20" borderId="12" xfId="0" applyNumberFormat="1" applyFont="1" applyFill="1" applyBorder="1" applyAlignment="1">
      <alignment horizontal="center"/>
    </xf>
    <xf numFmtId="4" fontId="1" fillId="20" borderId="160" xfId="0" applyNumberFormat="1" applyFont="1" applyFill="1" applyBorder="1" applyAlignment="1">
      <alignment horizontal="center"/>
    </xf>
    <xf numFmtId="4" fontId="1" fillId="20" borderId="15" xfId="0" applyNumberFormat="1" applyFont="1" applyFill="1" applyBorder="1" applyAlignment="1">
      <alignment horizontal="center"/>
    </xf>
    <xf numFmtId="4" fontId="1" fillId="20" borderId="6" xfId="0" applyNumberFormat="1" applyFont="1" applyFill="1" applyBorder="1" applyAlignment="1">
      <alignment horizontal="center"/>
    </xf>
    <xf numFmtId="4" fontId="1" fillId="20" borderId="174" xfId="0" applyNumberFormat="1" applyFont="1" applyFill="1" applyBorder="1" applyAlignment="1">
      <alignment horizontal="center"/>
    </xf>
    <xf numFmtId="167" fontId="1" fillId="20" borderId="1" xfId="0" applyNumberFormat="1" applyFont="1" applyFill="1" applyBorder="1" applyAlignment="1">
      <alignment horizontal="center"/>
    </xf>
    <xf numFmtId="167" fontId="1" fillId="20" borderId="12" xfId="0" applyNumberFormat="1" applyFont="1" applyFill="1" applyBorder="1" applyAlignment="1">
      <alignment horizontal="center"/>
    </xf>
    <xf numFmtId="167" fontId="65" fillId="19" borderId="0" xfId="0" applyNumberFormat="1" applyFont="1" applyFill="1" applyAlignment="1">
      <alignment horizontal="center"/>
    </xf>
    <xf numFmtId="4" fontId="1" fillId="22" borderId="10" xfId="0" applyNumberFormat="1" applyFont="1" applyFill="1" applyBorder="1"/>
    <xf numFmtId="4" fontId="1" fillId="22" borderId="12" xfId="0" applyNumberFormat="1" applyFont="1" applyFill="1" applyBorder="1"/>
    <xf numFmtId="4" fontId="1" fillId="22" borderId="11" xfId="0" applyNumberFormat="1" applyFont="1" applyFill="1" applyBorder="1"/>
    <xf numFmtId="4" fontId="1" fillId="22" borderId="160" xfId="0" applyNumberFormat="1" applyFont="1" applyFill="1" applyBorder="1"/>
    <xf numFmtId="167" fontId="1" fillId="20" borderId="15" xfId="0" applyNumberFormat="1" applyFont="1" applyFill="1" applyBorder="1" applyAlignment="1">
      <alignment horizontal="center"/>
    </xf>
    <xf numFmtId="167" fontId="1" fillId="20" borderId="6" xfId="0" applyNumberFormat="1" applyFont="1" applyFill="1" applyBorder="1" applyAlignment="1">
      <alignment horizontal="center"/>
    </xf>
    <xf numFmtId="0" fontId="1" fillId="0" borderId="148" xfId="0" applyFont="1" applyBorder="1" applyAlignment="1">
      <alignment wrapText="1"/>
    </xf>
    <xf numFmtId="167" fontId="1" fillId="20" borderId="160" xfId="0" applyNumberFormat="1" applyFont="1" applyFill="1" applyBorder="1" applyAlignment="1">
      <alignment horizontal="center"/>
    </xf>
    <xf numFmtId="167" fontId="1" fillId="0" borderId="0" xfId="0" applyNumberFormat="1" applyFont="1"/>
    <xf numFmtId="167" fontId="1" fillId="0" borderId="3" xfId="0" applyNumberFormat="1" applyFont="1" applyBorder="1"/>
    <xf numFmtId="167" fontId="1" fillId="19" borderId="8" xfId="0" applyNumberFormat="1" applyFont="1" applyFill="1" applyBorder="1" applyAlignment="1">
      <alignment horizontal="center"/>
    </xf>
    <xf numFmtId="167" fontId="0" fillId="0" borderId="3" xfId="0" applyNumberFormat="1" applyBorder="1"/>
    <xf numFmtId="0" fontId="1" fillId="19" borderId="150" xfId="0" applyFont="1" applyFill="1" applyBorder="1" applyAlignment="1">
      <alignment horizontal="left"/>
    </xf>
    <xf numFmtId="167" fontId="1" fillId="19" borderId="150" xfId="0" applyNumberFormat="1" applyFont="1" applyFill="1" applyBorder="1"/>
    <xf numFmtId="167" fontId="0" fillId="0" borderId="150" xfId="0" applyNumberFormat="1" applyBorder="1"/>
    <xf numFmtId="3" fontId="0" fillId="0" borderId="62" xfId="0" applyNumberFormat="1" applyBorder="1" applyAlignment="1">
      <alignment vertical="center"/>
    </xf>
    <xf numFmtId="167" fontId="0" fillId="10" borderId="53" xfId="0" applyNumberFormat="1" applyFill="1" applyBorder="1" applyAlignment="1">
      <alignment vertical="center"/>
    </xf>
    <xf numFmtId="167" fontId="0" fillId="19" borderId="0" xfId="0" applyNumberFormat="1" applyFill="1" applyAlignment="1">
      <alignment horizontal="center"/>
    </xf>
    <xf numFmtId="167" fontId="1" fillId="22" borderId="3" xfId="0" applyNumberFormat="1" applyFont="1" applyFill="1" applyBorder="1" applyAlignment="1">
      <alignment horizontal="center"/>
    </xf>
    <xf numFmtId="167" fontId="1" fillId="22" borderId="4" xfId="0" applyNumberFormat="1" applyFont="1" applyFill="1" applyBorder="1" applyAlignment="1">
      <alignment horizontal="center"/>
    </xf>
    <xf numFmtId="167" fontId="1" fillId="22" borderId="175" xfId="0" applyNumberFormat="1" applyFont="1" applyFill="1" applyBorder="1" applyAlignment="1">
      <alignment horizontal="center"/>
    </xf>
    <xf numFmtId="167" fontId="1" fillId="22" borderId="10" xfId="0" applyNumberFormat="1" applyFont="1" applyFill="1" applyBorder="1" applyAlignment="1">
      <alignment horizontal="center"/>
    </xf>
    <xf numFmtId="167" fontId="1" fillId="22" borderId="12" xfId="0" applyNumberFormat="1" applyFont="1" applyFill="1" applyBorder="1" applyAlignment="1">
      <alignment horizontal="center"/>
    </xf>
    <xf numFmtId="0" fontId="1" fillId="0" borderId="10" xfId="0" applyFont="1" applyBorder="1" applyAlignment="1">
      <alignment horizontal="center"/>
    </xf>
    <xf numFmtId="0" fontId="1" fillId="0" borderId="7" xfId="0" applyFont="1" applyBorder="1" applyAlignment="1">
      <alignment horizontal="center"/>
    </xf>
    <xf numFmtId="0" fontId="1" fillId="0" borderId="55" xfId="0" applyFont="1" applyBorder="1" applyAlignment="1">
      <alignment wrapText="1"/>
    </xf>
    <xf numFmtId="0" fontId="1" fillId="19" borderId="37" xfId="0" applyFont="1" applyFill="1" applyBorder="1"/>
    <xf numFmtId="0" fontId="1" fillId="19" borderId="38" xfId="0" applyFont="1" applyFill="1" applyBorder="1"/>
    <xf numFmtId="4" fontId="0" fillId="19" borderId="38" xfId="0" applyNumberFormat="1" applyFill="1" applyBorder="1" applyAlignment="1">
      <alignment horizontal="center"/>
    </xf>
    <xf numFmtId="0" fontId="0" fillId="19" borderId="38" xfId="0" applyFill="1" applyBorder="1"/>
    <xf numFmtId="3" fontId="1" fillId="5" borderId="61" xfId="0" applyNumberFormat="1" applyFont="1" applyFill="1" applyBorder="1" applyAlignment="1">
      <alignment horizontal="center" vertical="center" wrapText="1"/>
    </xf>
    <xf numFmtId="3" fontId="1" fillId="5" borderId="39" xfId="0" applyNumberFormat="1" applyFont="1" applyFill="1" applyBorder="1" applyAlignment="1">
      <alignment horizontal="center" vertical="center" wrapText="1"/>
    </xf>
    <xf numFmtId="3" fontId="1" fillId="5" borderId="61" xfId="0" applyNumberFormat="1" applyFont="1" applyFill="1" applyBorder="1" applyAlignment="1">
      <alignment horizontal="center"/>
    </xf>
    <xf numFmtId="3" fontId="1" fillId="5" borderId="39" xfId="0" applyNumberFormat="1" applyFont="1" applyFill="1" applyBorder="1" applyAlignment="1">
      <alignment horizontal="center"/>
    </xf>
    <xf numFmtId="0" fontId="1" fillId="0" borderId="197" xfId="0" applyFont="1" applyBorder="1" applyAlignment="1">
      <alignment horizontal="center" vertical="center" wrapText="1"/>
    </xf>
    <xf numFmtId="3" fontId="1" fillId="5" borderId="56" xfId="0" applyNumberFormat="1" applyFont="1" applyFill="1" applyBorder="1" applyAlignment="1">
      <alignment horizontal="center" vertical="center" wrapText="1"/>
    </xf>
    <xf numFmtId="37" fontId="0" fillId="0" borderId="53" xfId="11" applyNumberFormat="1" applyFont="1" applyBorder="1" applyAlignment="1">
      <alignment horizontal="center" vertical="center"/>
    </xf>
    <xf numFmtId="37" fontId="0" fillId="0" borderId="59" xfId="11" applyNumberFormat="1" applyFont="1" applyBorder="1" applyAlignment="1">
      <alignment horizontal="center" vertical="center"/>
    </xf>
    <xf numFmtId="37" fontId="0" fillId="0" borderId="63" xfId="11" applyNumberFormat="1" applyFont="1" applyBorder="1" applyAlignment="1">
      <alignment horizontal="center" vertical="center"/>
    </xf>
    <xf numFmtId="37" fontId="0" fillId="0" borderId="42" xfId="11" applyNumberFormat="1" applyFont="1" applyBorder="1" applyAlignment="1">
      <alignment horizontal="center" vertical="center"/>
    </xf>
    <xf numFmtId="0" fontId="1" fillId="0" borderId="41" xfId="0" applyFont="1" applyBorder="1" applyAlignment="1">
      <alignment wrapText="1"/>
    </xf>
    <xf numFmtId="178" fontId="0" fillId="0" borderId="13" xfId="0" applyNumberFormat="1" applyBorder="1" applyAlignment="1">
      <alignment horizontal="center" vertical="center"/>
    </xf>
    <xf numFmtId="178" fontId="0" fillId="0" borderId="6" xfId="0" applyNumberFormat="1" applyBorder="1" applyAlignment="1">
      <alignment horizontal="center" vertical="center"/>
    </xf>
    <xf numFmtId="178" fontId="0" fillId="0" borderId="327" xfId="0" applyNumberFormat="1" applyBorder="1" applyAlignment="1">
      <alignment horizontal="center" vertical="center"/>
    </xf>
    <xf numFmtId="0" fontId="1" fillId="0" borderId="4" xfId="0" applyFont="1" applyBorder="1" applyAlignment="1">
      <alignment horizontal="left" vertical="center"/>
    </xf>
    <xf numFmtId="171" fontId="1" fillId="6" borderId="106" xfId="0" applyNumberFormat="1" applyFont="1" applyFill="1" applyBorder="1" applyAlignment="1">
      <alignment horizontal="center"/>
    </xf>
    <xf numFmtId="3" fontId="1" fillId="6" borderId="106" xfId="0" applyNumberFormat="1" applyFont="1" applyFill="1" applyBorder="1" applyAlignment="1">
      <alignment horizontal="center"/>
    </xf>
    <xf numFmtId="0" fontId="1" fillId="0" borderId="190" xfId="0" applyFont="1" applyBorder="1" applyAlignment="1">
      <alignment horizontal="center" vertical="center" wrapText="1"/>
    </xf>
    <xf numFmtId="167" fontId="1" fillId="0" borderId="190" xfId="0" applyNumberFormat="1" applyFont="1" applyBorder="1" applyAlignment="1">
      <alignment horizontal="center"/>
    </xf>
    <xf numFmtId="167" fontId="1" fillId="0" borderId="190" xfId="0" applyNumberFormat="1" applyFont="1" applyBorder="1"/>
    <xf numFmtId="171" fontId="1" fillId="5" borderId="61" xfId="0" applyNumberFormat="1" applyFont="1" applyFill="1" applyBorder="1" applyAlignment="1">
      <alignment horizontal="center" wrapText="1"/>
    </xf>
    <xf numFmtId="171" fontId="1" fillId="5" borderId="56" xfId="0" applyNumberFormat="1" applyFont="1" applyFill="1" applyBorder="1" applyAlignment="1">
      <alignment horizontal="center" wrapText="1"/>
    </xf>
    <xf numFmtId="171" fontId="1" fillId="6" borderId="129" xfId="0" applyNumberFormat="1" applyFont="1" applyFill="1" applyBorder="1" applyAlignment="1">
      <alignment horizontal="center"/>
    </xf>
    <xf numFmtId="0" fontId="0" fillId="0" borderId="328" xfId="0" applyBorder="1"/>
    <xf numFmtId="0" fontId="1" fillId="6" borderId="136" xfId="0" applyFont="1" applyFill="1" applyBorder="1" applyAlignment="1">
      <alignment horizontal="center"/>
    </xf>
    <xf numFmtId="0" fontId="1" fillId="0" borderId="182" xfId="0" applyFont="1" applyBorder="1" applyAlignment="1">
      <alignment horizontal="center" vertical="center"/>
    </xf>
    <xf numFmtId="178" fontId="1" fillId="23" borderId="142" xfId="0" applyNumberFormat="1" applyFont="1" applyFill="1" applyBorder="1" applyAlignment="1">
      <alignment horizontal="center"/>
    </xf>
    <xf numFmtId="178" fontId="1" fillId="23" borderId="143" xfId="0" applyNumberFormat="1" applyFont="1" applyFill="1" applyBorder="1" applyAlignment="1">
      <alignment horizontal="center"/>
    </xf>
    <xf numFmtId="4" fontId="1" fillId="23" borderId="230" xfId="0" applyNumberFormat="1" applyFont="1" applyFill="1" applyBorder="1" applyAlignment="1">
      <alignment horizontal="center"/>
    </xf>
    <xf numFmtId="4" fontId="1" fillId="23" borderId="147" xfId="0" applyNumberFormat="1" applyFont="1" applyFill="1" applyBorder="1" applyAlignment="1">
      <alignment horizontal="center"/>
    </xf>
    <xf numFmtId="0" fontId="124" fillId="0" borderId="56" xfId="0" applyFont="1" applyBorder="1" applyAlignment="1">
      <alignment vertical="center"/>
    </xf>
    <xf numFmtId="0" fontId="1" fillId="0" borderId="146" xfId="0" applyFont="1" applyBorder="1" applyAlignment="1">
      <alignment horizontal="center" vertical="center" wrapText="1"/>
    </xf>
    <xf numFmtId="4" fontId="1" fillId="0" borderId="230" xfId="0" applyNumberFormat="1" applyFont="1" applyBorder="1" applyAlignment="1">
      <alignment horizontal="center" vertical="center" wrapText="1"/>
    </xf>
    <xf numFmtId="4" fontId="0" fillId="0" borderId="141" xfId="0" applyNumberFormat="1" applyBorder="1" applyAlignment="1">
      <alignment horizontal="center" vertical="center" wrapText="1"/>
    </xf>
    <xf numFmtId="4" fontId="0" fillId="0" borderId="230" xfId="0" applyNumberFormat="1" applyBorder="1" applyAlignment="1">
      <alignment horizontal="left"/>
    </xf>
    <xf numFmtId="4" fontId="1" fillId="0" borderId="147" xfId="0" applyNumberFormat="1" applyFont="1" applyBorder="1"/>
    <xf numFmtId="3" fontId="1" fillId="5" borderId="142" xfId="0" applyNumberFormat="1" applyFont="1" applyFill="1" applyBorder="1" applyAlignment="1">
      <alignment horizontal="center" vertical="center" wrapText="1"/>
    </xf>
    <xf numFmtId="3" fontId="1" fillId="5" borderId="184" xfId="0" applyNumberFormat="1" applyFont="1" applyFill="1" applyBorder="1" applyAlignment="1">
      <alignment horizontal="center" vertical="center" wrapText="1"/>
    </xf>
    <xf numFmtId="3" fontId="1" fillId="5" borderId="142" xfId="0" applyNumberFormat="1" applyFont="1" applyFill="1" applyBorder="1" applyAlignment="1">
      <alignment horizontal="center"/>
    </xf>
    <xf numFmtId="3" fontId="1" fillId="5" borderId="184" xfId="0" applyNumberFormat="1" applyFont="1" applyFill="1" applyBorder="1" applyAlignment="1">
      <alignment horizontal="center"/>
    </xf>
    <xf numFmtId="0" fontId="7" fillId="0" borderId="56" xfId="0" applyFont="1" applyBorder="1" applyAlignment="1">
      <alignment vertical="center"/>
    </xf>
    <xf numFmtId="0" fontId="1" fillId="19" borderId="41" xfId="0" applyFont="1" applyFill="1" applyBorder="1" applyAlignment="1">
      <alignment vertical="center"/>
    </xf>
    <xf numFmtId="4" fontId="0" fillId="0" borderId="198" xfId="0" applyNumberFormat="1" applyBorder="1" applyAlignment="1">
      <alignment horizontal="center"/>
    </xf>
    <xf numFmtId="4" fontId="1" fillId="0" borderId="189" xfId="0" applyNumberFormat="1" applyFont="1" applyBorder="1" applyAlignment="1">
      <alignment horizontal="center"/>
    </xf>
    <xf numFmtId="0" fontId="1" fillId="0" borderId="39" xfId="0" applyFont="1" applyBorder="1" applyAlignment="1">
      <alignment horizontal="left" vertical="center" wrapText="1"/>
    </xf>
    <xf numFmtId="0" fontId="1" fillId="0" borderId="62" xfId="0" applyFont="1" applyBorder="1" applyAlignment="1">
      <alignment horizontal="left" vertical="center" wrapText="1"/>
    </xf>
    <xf numFmtId="0" fontId="94" fillId="0" borderId="0" xfId="0" applyFont="1" applyAlignment="1">
      <alignment horizontal="left"/>
    </xf>
    <xf numFmtId="3" fontId="94" fillId="19" borderId="0" xfId="0" applyNumberFormat="1" applyFont="1" applyFill="1" applyAlignment="1">
      <alignment horizontal="center" vertical="center" wrapText="1"/>
    </xf>
    <xf numFmtId="3" fontId="0" fillId="19" borderId="0" xfId="0" applyNumberFormat="1" applyFill="1" applyAlignment="1">
      <alignment horizontal="center"/>
    </xf>
    <xf numFmtId="3" fontId="1" fillId="20" borderId="53" xfId="0" applyNumberFormat="1" applyFont="1" applyFill="1" applyBorder="1" applyAlignment="1">
      <alignment horizontal="center"/>
    </xf>
    <xf numFmtId="3" fontId="1" fillId="20" borderId="59" xfId="0" applyNumberFormat="1" applyFont="1" applyFill="1" applyBorder="1" applyAlignment="1">
      <alignment horizontal="center"/>
    </xf>
    <xf numFmtId="0" fontId="1" fillId="20" borderId="122" xfId="0" applyFont="1" applyFill="1" applyBorder="1" applyAlignment="1">
      <alignment horizontal="center"/>
    </xf>
    <xf numFmtId="0" fontId="0" fillId="0" borderId="329" xfId="0" applyBorder="1"/>
    <xf numFmtId="0" fontId="0" fillId="0" borderId="125" xfId="0" applyBorder="1" applyAlignment="1">
      <alignment horizontal="left"/>
    </xf>
    <xf numFmtId="0" fontId="1" fillId="6" borderId="128" xfId="0" applyFont="1" applyFill="1" applyBorder="1" applyAlignment="1">
      <alignment horizontal="center"/>
    </xf>
    <xf numFmtId="178" fontId="1" fillId="23" borderId="183" xfId="0" applyNumberFormat="1" applyFont="1" applyFill="1" applyBorder="1" applyAlignment="1">
      <alignment horizontal="center"/>
    </xf>
    <xf numFmtId="167" fontId="1" fillId="23" borderId="118" xfId="0" applyNumberFormat="1" applyFont="1" applyFill="1" applyBorder="1" applyAlignment="1">
      <alignment horizontal="center"/>
    </xf>
    <xf numFmtId="167" fontId="1" fillId="23" borderId="49" xfId="0" applyNumberFormat="1" applyFont="1" applyFill="1" applyBorder="1"/>
    <xf numFmtId="0" fontId="1" fillId="0" borderId="125" xfId="0" applyFont="1" applyBorder="1"/>
    <xf numFmtId="0" fontId="1" fillId="19" borderId="0" xfId="0" applyFont="1" applyFill="1" applyAlignment="1">
      <alignment horizontal="center" vertical="center"/>
    </xf>
    <xf numFmtId="4" fontId="0" fillId="0" borderId="8" xfId="0" applyNumberFormat="1" applyBorder="1" applyAlignment="1">
      <alignment vertical="center"/>
    </xf>
    <xf numFmtId="4" fontId="1" fillId="6" borderId="4" xfId="0" applyNumberFormat="1" applyFont="1" applyFill="1" applyBorder="1" applyAlignment="1">
      <alignment horizontal="center"/>
    </xf>
    <xf numFmtId="4" fontId="1" fillId="0" borderId="0" xfId="0" applyNumberFormat="1" applyFont="1" applyAlignment="1">
      <alignment wrapText="1"/>
    </xf>
    <xf numFmtId="4" fontId="1" fillId="19" borderId="0" xfId="0" applyNumberFormat="1" applyFont="1" applyFill="1"/>
    <xf numFmtId="167" fontId="0" fillId="0" borderId="3" xfId="0" applyNumberFormat="1" applyBorder="1" applyAlignment="1">
      <alignment horizontal="center"/>
    </xf>
    <xf numFmtId="167" fontId="0" fillId="0" borderId="55" xfId="0" applyNumberFormat="1" applyBorder="1" applyAlignment="1">
      <alignment horizontal="center"/>
    </xf>
    <xf numFmtId="4" fontId="1" fillId="6" borderId="11" xfId="0" applyNumberFormat="1" applyFont="1" applyFill="1" applyBorder="1" applyAlignment="1">
      <alignment horizontal="center"/>
    </xf>
    <xf numFmtId="0" fontId="1" fillId="0" borderId="13" xfId="0" applyFont="1" applyBorder="1" applyAlignment="1">
      <alignment horizontal="left" vertical="center" wrapText="1"/>
    </xf>
    <xf numFmtId="0" fontId="65" fillId="19" borderId="0" xfId="0" applyFont="1" applyFill="1" applyAlignment="1">
      <alignment horizontal="center"/>
    </xf>
    <xf numFmtId="4" fontId="1" fillId="6" borderId="12" xfId="0" applyNumberFormat="1" applyFont="1" applyFill="1" applyBorder="1" applyAlignment="1">
      <alignment horizontal="center" vertical="center" wrapText="1"/>
    </xf>
    <xf numFmtId="0" fontId="54" fillId="0" borderId="0" xfId="0" applyFont="1" applyAlignment="1">
      <alignment horizontal="center" vertical="center"/>
    </xf>
    <xf numFmtId="0" fontId="1" fillId="19" borderId="0" xfId="0" applyFont="1" applyFill="1" applyAlignment="1">
      <alignment horizontal="left" vertical="center"/>
    </xf>
    <xf numFmtId="4" fontId="0" fillId="19" borderId="0" xfId="0" applyNumberFormat="1" applyFill="1" applyAlignment="1">
      <alignment horizontal="center"/>
    </xf>
    <xf numFmtId="4" fontId="1" fillId="0" borderId="1" xfId="0" applyNumberFormat="1" applyFont="1" applyBorder="1" applyAlignment="1">
      <alignment horizontal="center"/>
    </xf>
    <xf numFmtId="3" fontId="1" fillId="20" borderId="53" xfId="0" applyNumberFormat="1" applyFont="1" applyFill="1" applyBorder="1" applyAlignment="1">
      <alignment horizontal="center" vertical="center" wrapText="1"/>
    </xf>
    <xf numFmtId="3" fontId="1" fillId="20" borderId="42" xfId="0" applyNumberFormat="1" applyFont="1" applyFill="1" applyBorder="1" applyAlignment="1">
      <alignment horizontal="center" vertical="center" wrapText="1"/>
    </xf>
    <xf numFmtId="0" fontId="1" fillId="0" borderId="53" xfId="0" applyFont="1" applyBorder="1" applyAlignment="1">
      <alignment vertical="center"/>
    </xf>
    <xf numFmtId="4" fontId="1" fillId="0" borderId="42" xfId="0" applyNumberFormat="1" applyFont="1" applyBorder="1"/>
    <xf numFmtId="4" fontId="1" fillId="0" borderId="58" xfId="0" applyNumberFormat="1" applyFont="1" applyBorder="1"/>
    <xf numFmtId="4" fontId="1" fillId="0" borderId="53" xfId="0" applyNumberFormat="1" applyFont="1" applyBorder="1"/>
    <xf numFmtId="0" fontId="0" fillId="0" borderId="58" xfId="0" applyBorder="1" applyAlignment="1">
      <alignment wrapText="1"/>
    </xf>
    <xf numFmtId="3" fontId="0" fillId="0" borderId="38" xfId="0" applyNumberFormat="1" applyBorder="1" applyAlignment="1">
      <alignment wrapText="1"/>
    </xf>
    <xf numFmtId="3" fontId="0" fillId="0" borderId="37" xfId="0" applyNumberFormat="1" applyBorder="1" applyAlignment="1">
      <alignment wrapText="1"/>
    </xf>
    <xf numFmtId="3" fontId="0" fillId="0" borderId="57" xfId="0" applyNumberFormat="1" applyBorder="1" applyAlignment="1">
      <alignment wrapText="1"/>
    </xf>
    <xf numFmtId="3" fontId="0" fillId="0" borderId="63" xfId="0" applyNumberFormat="1" applyBorder="1" applyAlignment="1">
      <alignment wrapText="1"/>
    </xf>
    <xf numFmtId="0" fontId="1" fillId="19" borderId="8" xfId="0" applyFont="1" applyFill="1" applyBorder="1" applyAlignment="1">
      <alignment vertical="top"/>
    </xf>
    <xf numFmtId="0" fontId="0" fillId="0" borderId="61" xfId="0" applyBorder="1"/>
    <xf numFmtId="0" fontId="1" fillId="0" borderId="55" xfId="0" applyFont="1" applyBorder="1" applyAlignment="1">
      <alignment vertical="center"/>
    </xf>
    <xf numFmtId="0" fontId="0" fillId="0" borderId="56" xfId="0" applyBorder="1" applyAlignment="1">
      <alignment horizontal="left"/>
    </xf>
    <xf numFmtId="0" fontId="0" fillId="0" borderId="42" xfId="0" applyBorder="1" applyAlignment="1">
      <alignment horizontal="left"/>
    </xf>
    <xf numFmtId="167" fontId="0" fillId="0" borderId="56" xfId="0" applyNumberFormat="1" applyBorder="1" applyAlignment="1">
      <alignment horizontal="left"/>
    </xf>
    <xf numFmtId="167" fontId="0" fillId="0" borderId="42" xfId="0" applyNumberFormat="1" applyBorder="1" applyAlignment="1">
      <alignment horizontal="left"/>
    </xf>
    <xf numFmtId="0" fontId="0" fillId="0" borderId="62" xfId="0" applyBorder="1" applyAlignment="1">
      <alignment horizontal="left" vertical="top"/>
    </xf>
    <xf numFmtId="0" fontId="0" fillId="0" borderId="63" xfId="0" applyBorder="1" applyAlignment="1">
      <alignment horizontal="left" vertical="top"/>
    </xf>
    <xf numFmtId="0" fontId="65" fillId="19" borderId="16" xfId="0" applyFont="1" applyFill="1" applyBorder="1"/>
    <xf numFmtId="167" fontId="65" fillId="19" borderId="16" xfId="0" applyNumberFormat="1" applyFont="1" applyFill="1" applyBorder="1"/>
    <xf numFmtId="0" fontId="117" fillId="19" borderId="0" xfId="0" applyFont="1" applyFill="1" applyAlignment="1">
      <alignment vertical="center" wrapText="1"/>
    </xf>
    <xf numFmtId="0" fontId="116" fillId="20" borderId="67" xfId="0" applyFont="1" applyFill="1" applyBorder="1" applyAlignment="1">
      <alignment horizontal="center" vertical="center" wrapText="1"/>
    </xf>
    <xf numFmtId="0" fontId="59" fillId="22" borderId="0" xfId="0" applyFont="1" applyFill="1" applyAlignment="1">
      <alignment horizontal="left" vertical="center"/>
    </xf>
    <xf numFmtId="0" fontId="59" fillId="22" borderId="0" xfId="0" applyFont="1" applyFill="1" applyAlignment="1">
      <alignment horizontal="center" vertical="center"/>
    </xf>
    <xf numFmtId="0" fontId="59" fillId="0" borderId="23" xfId="0" applyFont="1" applyBorder="1" applyAlignment="1">
      <alignment horizontal="center" vertical="center"/>
    </xf>
    <xf numFmtId="0" fontId="59" fillId="0" borderId="0" xfId="0" applyFont="1" applyAlignment="1">
      <alignment horizontal="left" vertical="center"/>
    </xf>
    <xf numFmtId="0" fontId="7" fillId="0" borderId="11" xfId="0" applyFont="1" applyBorder="1"/>
    <xf numFmtId="0" fontId="7" fillId="0" borderId="12" xfId="0" applyFont="1" applyBorder="1"/>
    <xf numFmtId="0" fontId="124" fillId="0" borderId="0" xfId="0" applyFont="1"/>
    <xf numFmtId="0" fontId="124" fillId="0" borderId="23" xfId="0" applyFont="1" applyBorder="1"/>
    <xf numFmtId="0" fontId="7" fillId="0" borderId="6" xfId="0" applyFont="1" applyBorder="1"/>
    <xf numFmtId="0" fontId="7" fillId="0" borderId="8" xfId="0" applyFont="1" applyBorder="1"/>
    <xf numFmtId="0" fontId="7" fillId="0" borderId="9" xfId="0" applyFont="1" applyBorder="1"/>
    <xf numFmtId="0" fontId="7" fillId="0" borderId="16" xfId="0" applyFont="1" applyBorder="1"/>
    <xf numFmtId="0" fontId="124" fillId="0" borderId="16" xfId="0" applyFont="1" applyBorder="1"/>
    <xf numFmtId="0" fontId="124" fillId="0" borderId="25" xfId="0" applyFont="1" applyBorder="1"/>
    <xf numFmtId="0" fontId="7" fillId="22" borderId="0" xfId="0" applyFont="1" applyFill="1"/>
    <xf numFmtId="0" fontId="7" fillId="0" borderId="23" xfId="0" applyFont="1" applyBorder="1" applyAlignment="1">
      <alignment vertical="center" wrapText="1"/>
    </xf>
    <xf numFmtId="0" fontId="7" fillId="0" borderId="0" xfId="0" applyFont="1" applyAlignment="1">
      <alignment vertical="center" wrapText="1"/>
    </xf>
    <xf numFmtId="0" fontId="136" fillId="0" borderId="0" xfId="0" applyFont="1" applyAlignment="1">
      <alignment vertical="center"/>
    </xf>
    <xf numFmtId="0" fontId="7" fillId="0" borderId="16" xfId="0" applyFont="1" applyBorder="1" applyAlignment="1">
      <alignment vertical="center" wrapText="1"/>
    </xf>
    <xf numFmtId="0" fontId="7" fillId="0" borderId="25" xfId="0" applyFont="1" applyBorder="1" applyAlignment="1">
      <alignment vertical="center" wrapText="1"/>
    </xf>
    <xf numFmtId="0" fontId="124" fillId="22" borderId="0" xfId="0" applyFont="1" applyFill="1"/>
    <xf numFmtId="0" fontId="137" fillId="0" borderId="0" xfId="0" applyFont="1"/>
    <xf numFmtId="0" fontId="139" fillId="0" borderId="0" xfId="0" applyFont="1"/>
    <xf numFmtId="0" fontId="139" fillId="0" borderId="23" xfId="0" applyFont="1" applyBorder="1"/>
    <xf numFmtId="0" fontId="140" fillId="0" borderId="0" xfId="0" applyFont="1"/>
    <xf numFmtId="0" fontId="1" fillId="22" borderId="1" xfId="0" applyFont="1" applyFill="1" applyBorder="1"/>
    <xf numFmtId="0" fontId="1" fillId="22" borderId="15" xfId="0" applyFont="1" applyFill="1" applyBorder="1"/>
    <xf numFmtId="0" fontId="54" fillId="19" borderId="0" xfId="0" applyFont="1" applyFill="1"/>
    <xf numFmtId="0" fontId="142" fillId="19" borderId="0" xfId="0" applyFont="1" applyFill="1"/>
    <xf numFmtId="0" fontId="1" fillId="0" borderId="3" xfId="0" applyFont="1" applyBorder="1"/>
    <xf numFmtId="0" fontId="1" fillId="0" borderId="10" xfId="0" applyFont="1" applyBorder="1" applyAlignment="1">
      <alignment wrapText="1"/>
    </xf>
    <xf numFmtId="0" fontId="7" fillId="19" borderId="0" xfId="0" applyFont="1" applyFill="1"/>
    <xf numFmtId="0" fontId="1" fillId="6" borderId="10" xfId="0" applyFont="1" applyFill="1" applyBorder="1" applyAlignment="1">
      <alignment horizontal="center" vertical="center" wrapText="1"/>
    </xf>
    <xf numFmtId="0" fontId="5" fillId="19" borderId="0" xfId="0" applyFont="1" applyFill="1"/>
    <xf numFmtId="0" fontId="6" fillId="19" borderId="0" xfId="0" applyFont="1" applyFill="1" applyAlignment="1">
      <alignment vertical="center"/>
    </xf>
    <xf numFmtId="0" fontId="119" fillId="19" borderId="0" xfId="0" applyFont="1" applyFill="1"/>
    <xf numFmtId="0" fontId="1" fillId="22" borderId="1" xfId="0" applyFont="1" applyFill="1" applyBorder="1" applyAlignment="1">
      <alignment horizontal="left" vertical="center" wrapText="1"/>
    </xf>
    <xf numFmtId="0" fontId="1" fillId="0" borderId="5" xfId="0" applyFont="1" applyBorder="1" applyAlignment="1">
      <alignment vertical="center" wrapText="1"/>
    </xf>
    <xf numFmtId="0" fontId="1" fillId="0" borderId="1" xfId="0" applyFont="1" applyBorder="1" applyAlignment="1">
      <alignment horizontal="left" vertical="center" wrapText="1"/>
    </xf>
    <xf numFmtId="0" fontId="1" fillId="22" borderId="1" xfId="0" applyFont="1" applyFill="1" applyBorder="1" applyAlignment="1">
      <alignment horizontal="center" vertical="center" wrapText="1"/>
    </xf>
    <xf numFmtId="0" fontId="1" fillId="0" borderId="58" xfId="0" applyFont="1" applyBorder="1" applyAlignment="1">
      <alignment wrapText="1"/>
    </xf>
    <xf numFmtId="0" fontId="22" fillId="0" borderId="0" xfId="5"/>
    <xf numFmtId="0" fontId="7" fillId="0" borderId="10" xfId="0" applyFont="1" applyBorder="1" applyAlignment="1">
      <alignment horizontal="left"/>
    </xf>
    <xf numFmtId="0" fontId="7" fillId="0" borderId="11" xfId="0" applyFont="1" applyBorder="1" applyAlignment="1">
      <alignment horizontal="left"/>
    </xf>
    <xf numFmtId="0" fontId="7" fillId="0" borderId="12" xfId="0" applyFont="1" applyBorder="1" applyAlignment="1">
      <alignment horizontal="left"/>
    </xf>
    <xf numFmtId="0" fontId="7" fillId="19" borderId="0" xfId="0" applyFont="1" applyFill="1" applyAlignment="1">
      <alignment horizontal="center" vertical="center" wrapText="1"/>
    </xf>
    <xf numFmtId="0" fontId="62" fillId="0" borderId="16" xfId="0" applyFont="1" applyBorder="1" applyAlignment="1">
      <alignment horizontal="center" vertical="center" wrapText="1"/>
    </xf>
    <xf numFmtId="0" fontId="59" fillId="21" borderId="27" xfId="0" applyFont="1" applyFill="1" applyBorder="1" applyAlignment="1">
      <alignment horizontal="center" vertical="center"/>
    </xf>
    <xf numFmtId="0" fontId="59" fillId="21" borderId="0" xfId="0" applyFont="1" applyFill="1" applyAlignment="1">
      <alignment horizontal="center" vertical="center"/>
    </xf>
    <xf numFmtId="0" fontId="59" fillId="21" borderId="23" xfId="0" applyFont="1" applyFill="1" applyBorder="1" applyAlignment="1">
      <alignment horizontal="center" vertical="center"/>
    </xf>
    <xf numFmtId="0" fontId="59" fillId="21" borderId="29" xfId="0" applyFont="1" applyFill="1" applyBorder="1" applyAlignment="1">
      <alignment horizontal="center" vertical="center"/>
    </xf>
    <xf numFmtId="0" fontId="59" fillId="21" borderId="16" xfId="0" applyFont="1" applyFill="1" applyBorder="1" applyAlignment="1">
      <alignment horizontal="center" vertical="center"/>
    </xf>
    <xf numFmtId="0" fontId="59" fillId="21" borderId="25" xfId="0" applyFont="1" applyFill="1" applyBorder="1" applyAlignment="1">
      <alignment horizontal="center" vertical="center"/>
    </xf>
    <xf numFmtId="0" fontId="59" fillId="19" borderId="11" xfId="0" applyFont="1" applyFill="1" applyBorder="1" applyAlignment="1">
      <alignment horizontal="center" vertical="center"/>
    </xf>
    <xf numFmtId="0" fontId="59" fillId="19" borderId="12" xfId="0" applyFont="1" applyFill="1" applyBorder="1" applyAlignment="1">
      <alignment horizontal="center" vertical="center"/>
    </xf>
    <xf numFmtId="0" fontId="7" fillId="21" borderId="85" xfId="0" applyFont="1" applyFill="1" applyBorder="1" applyAlignment="1">
      <alignment horizontal="center" vertical="center"/>
    </xf>
    <xf numFmtId="0" fontId="7" fillId="21" borderId="72" xfId="0" applyFont="1" applyFill="1" applyBorder="1" applyAlignment="1">
      <alignment horizontal="center" vertical="center"/>
    </xf>
    <xf numFmtId="0" fontId="7" fillId="21" borderId="36" xfId="0" applyFont="1" applyFill="1" applyBorder="1" applyAlignment="1">
      <alignment horizontal="center" vertical="center"/>
    </xf>
    <xf numFmtId="0" fontId="7" fillId="21" borderId="86" xfId="0" applyFont="1" applyFill="1" applyBorder="1" applyAlignment="1">
      <alignment horizontal="center" vertical="center"/>
    </xf>
    <xf numFmtId="0" fontId="7" fillId="21" borderId="81" xfId="0" applyFont="1" applyFill="1" applyBorder="1" applyAlignment="1">
      <alignment horizontal="center" vertical="center"/>
    </xf>
    <xf numFmtId="0" fontId="7" fillId="21" borderId="80" xfId="0" applyFont="1" applyFill="1" applyBorder="1" applyAlignment="1">
      <alignment horizontal="center" vertical="center"/>
    </xf>
    <xf numFmtId="0" fontId="60" fillId="13" borderId="72" xfId="0" applyFont="1" applyFill="1" applyBorder="1" applyAlignment="1">
      <alignment horizontal="center"/>
    </xf>
    <xf numFmtId="0" fontId="60" fillId="13" borderId="0" xfId="0" applyFont="1" applyFill="1" applyAlignment="1">
      <alignment horizontal="center"/>
    </xf>
    <xf numFmtId="0" fontId="59" fillId="13" borderId="72" xfId="0" applyFont="1" applyFill="1" applyBorder="1" applyAlignment="1">
      <alignment horizontal="center"/>
    </xf>
    <xf numFmtId="0" fontId="59" fillId="13" borderId="0" xfId="0" applyFont="1" applyFill="1" applyAlignment="1">
      <alignment horizontal="center"/>
    </xf>
    <xf numFmtId="0" fontId="7" fillId="21" borderId="26" xfId="0" applyFont="1" applyFill="1" applyBorder="1" applyAlignment="1">
      <alignment horizontal="center" vertical="center"/>
    </xf>
    <xf numFmtId="0" fontId="7" fillId="21" borderId="18" xfId="0" applyFont="1" applyFill="1" applyBorder="1" applyAlignment="1">
      <alignment horizontal="center" vertical="center"/>
    </xf>
    <xf numFmtId="0" fontId="7" fillId="21" borderId="19" xfId="0" applyFont="1" applyFill="1" applyBorder="1" applyAlignment="1">
      <alignment horizontal="center" vertical="center"/>
    </xf>
    <xf numFmtId="0" fontId="7" fillId="21" borderId="29" xfId="0" applyFont="1" applyFill="1" applyBorder="1" applyAlignment="1">
      <alignment horizontal="center" vertical="center"/>
    </xf>
    <xf numFmtId="0" fontId="7" fillId="21" borderId="16" xfId="0" applyFont="1" applyFill="1" applyBorder="1" applyAlignment="1">
      <alignment horizontal="center" vertical="center"/>
    </xf>
    <xf numFmtId="0" fontId="7" fillId="21" borderId="25" xfId="0" applyFont="1" applyFill="1" applyBorder="1" applyAlignment="1">
      <alignment horizontal="center" vertical="center"/>
    </xf>
    <xf numFmtId="0" fontId="1" fillId="13" borderId="27" xfId="6" applyFont="1" applyFill="1" applyBorder="1" applyAlignment="1">
      <alignment horizontal="center"/>
    </xf>
    <xf numFmtId="0" fontId="1" fillId="13" borderId="0" xfId="6" applyFont="1" applyFill="1" applyAlignment="1">
      <alignment horizontal="center"/>
    </xf>
    <xf numFmtId="0" fontId="1" fillId="7" borderId="10" xfId="0" applyFont="1" applyFill="1" applyBorder="1" applyAlignment="1">
      <alignment horizontal="left" vertical="center"/>
    </xf>
    <xf numFmtId="0" fontId="1" fillId="7" borderId="12" xfId="0" applyFont="1" applyFill="1" applyBorder="1" applyAlignment="1">
      <alignment horizontal="left" vertical="center"/>
    </xf>
    <xf numFmtId="0" fontId="14" fillId="11" borderId="0" xfId="2" applyFont="1" applyFill="1" applyAlignment="1">
      <alignment horizontal="left" vertical="top" wrapText="1"/>
    </xf>
    <xf numFmtId="0" fontId="15" fillId="11" borderId="0" xfId="2" applyFont="1" applyFill="1" applyAlignment="1">
      <alignment horizontal="left" vertical="top" wrapText="1"/>
    </xf>
    <xf numFmtId="0" fontId="13" fillId="0" borderId="16" xfId="2" applyBorder="1" applyAlignment="1">
      <alignment horizontal="left"/>
    </xf>
    <xf numFmtId="0" fontId="1" fillId="4" borderId="10" xfId="0" applyFont="1" applyFill="1" applyBorder="1" applyAlignment="1">
      <alignment horizontal="center"/>
    </xf>
    <xf numFmtId="0" fontId="1" fillId="4" borderId="12" xfId="0" applyFont="1" applyFill="1" applyBorder="1" applyAlignment="1">
      <alignment horizontal="center"/>
    </xf>
    <xf numFmtId="0" fontId="1" fillId="10" borderId="15" xfId="0" applyFont="1" applyFill="1" applyBorder="1" applyAlignment="1">
      <alignment horizontal="center" vertical="center" wrapText="1"/>
    </xf>
    <xf numFmtId="0" fontId="1" fillId="10" borderId="14" xfId="0" applyFont="1" applyFill="1" applyBorder="1" applyAlignment="1">
      <alignment horizontal="center" vertical="center" wrapText="1"/>
    </xf>
    <xf numFmtId="0" fontId="1" fillId="10" borderId="10"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17" fillId="9" borderId="10" xfId="2" applyFont="1" applyFill="1" applyBorder="1" applyAlignment="1">
      <alignment horizontal="center" vertical="center" wrapText="1"/>
    </xf>
    <xf numFmtId="0" fontId="17" fillId="9" borderId="12" xfId="2" applyFont="1" applyFill="1" applyBorder="1" applyAlignment="1">
      <alignment horizontal="center" vertical="center" wrapText="1"/>
    </xf>
    <xf numFmtId="0" fontId="13" fillId="0" borderId="5" xfId="2" applyBorder="1" applyAlignment="1">
      <alignment horizontal="center" vertical="center"/>
    </xf>
    <xf numFmtId="0" fontId="13" fillId="0" borderId="0" xfId="2" applyAlignment="1">
      <alignment horizontal="center" vertical="center"/>
    </xf>
    <xf numFmtId="0" fontId="1" fillId="6" borderId="11"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22" borderId="10" xfId="0" applyFont="1" applyFill="1" applyBorder="1" applyAlignment="1">
      <alignment horizontal="center" vertical="center"/>
    </xf>
    <xf numFmtId="0" fontId="1" fillId="22" borderId="11" xfId="0" applyFont="1" applyFill="1" applyBorder="1" applyAlignment="1">
      <alignment horizontal="center" vertical="center"/>
    </xf>
    <xf numFmtId="0" fontId="1" fillId="22" borderId="12" xfId="0" applyFont="1" applyFill="1" applyBorder="1" applyAlignment="1">
      <alignment horizontal="center" vertical="center"/>
    </xf>
    <xf numFmtId="0" fontId="3" fillId="19" borderId="2" xfId="0" applyFont="1" applyFill="1" applyBorder="1" applyAlignment="1">
      <alignment horizontal="left"/>
    </xf>
    <xf numFmtId="0" fontId="3" fillId="19" borderId="3" xfId="0" applyFont="1" applyFill="1" applyBorder="1" applyAlignment="1">
      <alignment horizontal="left"/>
    </xf>
    <xf numFmtId="0" fontId="3" fillId="19" borderId="4" xfId="0" applyFont="1" applyFill="1" applyBorder="1" applyAlignment="1">
      <alignment horizontal="left"/>
    </xf>
    <xf numFmtId="0" fontId="3" fillId="19" borderId="2" xfId="0" applyFont="1" applyFill="1" applyBorder="1" applyAlignment="1">
      <alignment horizontal="left" vertical="center"/>
    </xf>
    <xf numFmtId="0" fontId="3" fillId="19" borderId="3" xfId="0" applyFont="1" applyFill="1" applyBorder="1" applyAlignment="1">
      <alignment horizontal="left" vertical="center"/>
    </xf>
    <xf numFmtId="0" fontId="3" fillId="19" borderId="4" xfId="0" applyFont="1" applyFill="1" applyBorder="1" applyAlignment="1">
      <alignment horizontal="left" vertical="center"/>
    </xf>
    <xf numFmtId="0" fontId="62" fillId="3" borderId="18" xfId="0" applyFont="1" applyFill="1" applyBorder="1" applyAlignment="1">
      <alignment horizontal="center" vertical="center"/>
    </xf>
    <xf numFmtId="0" fontId="62" fillId="3" borderId="0" xfId="0" applyFont="1" applyFill="1" applyAlignment="1">
      <alignment horizontal="center" vertical="center"/>
    </xf>
    <xf numFmtId="0" fontId="1" fillId="7" borderId="15" xfId="0" applyFont="1" applyFill="1" applyBorder="1" applyAlignment="1">
      <alignment horizontal="center" vertical="center"/>
    </xf>
    <xf numFmtId="0" fontId="1" fillId="7" borderId="14" xfId="0" applyFont="1" applyFill="1" applyBorder="1" applyAlignment="1">
      <alignment horizontal="center" vertical="center"/>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7" fillId="3" borderId="72" xfId="0" applyFont="1" applyFill="1" applyBorder="1" applyAlignment="1">
      <alignment horizontal="center" vertical="center"/>
    </xf>
    <xf numFmtId="0" fontId="7" fillId="3" borderId="0" xfId="0" applyFont="1" applyFill="1" applyAlignment="1">
      <alignment horizontal="center" vertical="center"/>
    </xf>
    <xf numFmtId="0" fontId="62" fillId="3" borderId="72" xfId="0" applyFont="1" applyFill="1" applyBorder="1" applyAlignment="1">
      <alignment horizontal="center" vertical="center"/>
    </xf>
    <xf numFmtId="0" fontId="1" fillId="22" borderId="308" xfId="0" applyFont="1" applyFill="1" applyBorder="1" applyAlignment="1">
      <alignment horizontal="center" vertical="center"/>
    </xf>
    <xf numFmtId="0" fontId="1" fillId="22" borderId="58" xfId="0" applyFont="1" applyFill="1" applyBorder="1" applyAlignment="1">
      <alignment horizontal="center" vertical="center"/>
    </xf>
    <xf numFmtId="0" fontId="1" fillId="22" borderId="59" xfId="0" applyFont="1" applyFill="1" applyBorder="1" applyAlignment="1">
      <alignment horizontal="center" vertical="center"/>
    </xf>
    <xf numFmtId="0" fontId="1" fillId="29" borderId="58" xfId="0" applyFont="1" applyFill="1" applyBorder="1" applyAlignment="1">
      <alignment horizontal="center"/>
    </xf>
    <xf numFmtId="0" fontId="1" fillId="29" borderId="59" xfId="0" applyFont="1" applyFill="1" applyBorder="1" applyAlignment="1">
      <alignment horizontal="center"/>
    </xf>
    <xf numFmtId="0" fontId="1" fillId="22" borderId="57" xfId="0" applyFont="1" applyFill="1" applyBorder="1" applyAlignment="1">
      <alignment horizontal="center" wrapText="1"/>
    </xf>
    <xf numFmtId="0" fontId="1" fillId="22" borderId="59" xfId="0" applyFont="1" applyFill="1" applyBorder="1" applyAlignment="1">
      <alignment horizontal="center" wrapText="1"/>
    </xf>
    <xf numFmtId="0" fontId="1" fillId="10" borderId="135" xfId="0" applyFont="1" applyFill="1" applyBorder="1" applyAlignment="1">
      <alignment horizontal="center" vertical="center"/>
    </xf>
    <xf numFmtId="0" fontId="1" fillId="10" borderId="138" xfId="0" applyFont="1" applyFill="1" applyBorder="1" applyAlignment="1">
      <alignment horizontal="center" vertical="center"/>
    </xf>
    <xf numFmtId="0" fontId="57" fillId="10" borderId="61" xfId="0" applyFont="1" applyFill="1" applyBorder="1" applyAlignment="1">
      <alignment horizontal="center" vertical="center"/>
    </xf>
    <xf numFmtId="0" fontId="57" fillId="10" borderId="63" xfId="0" applyFont="1" applyFill="1" applyBorder="1" applyAlignment="1">
      <alignment horizontal="center" vertical="center"/>
    </xf>
    <xf numFmtId="0" fontId="1" fillId="10" borderId="0" xfId="0" applyFont="1" applyFill="1" applyAlignment="1">
      <alignment horizontal="center" vertical="center" wrapText="1"/>
    </xf>
    <xf numFmtId="0" fontId="1" fillId="10" borderId="6"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9" xfId="0" applyFont="1" applyFill="1" applyBorder="1" applyAlignment="1">
      <alignment horizontal="center" vertical="center" wrapText="1"/>
    </xf>
    <xf numFmtId="0" fontId="1" fillId="10" borderId="5" xfId="0" applyFont="1" applyFill="1" applyBorder="1" applyAlignment="1">
      <alignment horizontal="center" vertical="center"/>
    </xf>
    <xf numFmtId="0" fontId="1" fillId="10" borderId="6" xfId="0" applyFont="1" applyFill="1" applyBorder="1" applyAlignment="1">
      <alignment horizontal="center" vertical="center"/>
    </xf>
    <xf numFmtId="0" fontId="1" fillId="10" borderId="7" xfId="0" applyFont="1" applyFill="1" applyBorder="1" applyAlignment="1">
      <alignment horizontal="center" vertical="center"/>
    </xf>
    <xf numFmtId="0" fontId="1" fillId="10" borderId="9" xfId="0" applyFont="1" applyFill="1" applyBorder="1" applyAlignment="1">
      <alignment horizontal="center" vertical="center"/>
    </xf>
    <xf numFmtId="0" fontId="1" fillId="22" borderId="8" xfId="0" applyFont="1" applyFill="1" applyBorder="1" applyAlignment="1">
      <alignment horizontal="center" vertical="center" wrapText="1"/>
    </xf>
    <xf numFmtId="0" fontId="1" fillId="22" borderId="9" xfId="0" applyFont="1" applyFill="1" applyBorder="1" applyAlignment="1">
      <alignment horizontal="center" vertical="center" wrapText="1"/>
    </xf>
    <xf numFmtId="0" fontId="1" fillId="22" borderId="7" xfId="0" applyFont="1" applyFill="1" applyBorder="1" applyAlignment="1">
      <alignment horizontal="center" vertical="center" wrapText="1"/>
    </xf>
    <xf numFmtId="0" fontId="1" fillId="22" borderId="49" xfId="0" applyFont="1" applyFill="1" applyBorder="1" applyAlignment="1">
      <alignment horizontal="center" vertical="center" wrapText="1"/>
    </xf>
    <xf numFmtId="0" fontId="1" fillId="10" borderId="61" xfId="0" applyFont="1" applyFill="1" applyBorder="1" applyAlignment="1">
      <alignment horizontal="center" vertical="center"/>
    </xf>
    <xf numFmtId="0" fontId="1" fillId="10" borderId="63" xfId="0" applyFont="1" applyFill="1" applyBorder="1" applyAlignment="1">
      <alignment horizontal="center" vertical="center"/>
    </xf>
    <xf numFmtId="0" fontId="1" fillId="22" borderId="57" xfId="0" applyFont="1" applyFill="1" applyBorder="1" applyAlignment="1">
      <alignment horizontal="center" vertical="center" wrapText="1"/>
    </xf>
    <xf numFmtId="0" fontId="1" fillId="22" borderId="59" xfId="0" applyFont="1" applyFill="1" applyBorder="1" applyAlignment="1">
      <alignment horizontal="center" vertical="center" wrapText="1"/>
    </xf>
    <xf numFmtId="0" fontId="1" fillId="13" borderId="310" xfId="0" applyFont="1" applyFill="1" applyBorder="1" applyAlignment="1">
      <alignment horizontal="center"/>
    </xf>
    <xf numFmtId="0" fontId="1" fillId="13" borderId="38" xfId="0" applyFont="1" applyFill="1" applyBorder="1" applyAlignment="1">
      <alignment horizontal="center"/>
    </xf>
    <xf numFmtId="0" fontId="1" fillId="13" borderId="39" xfId="0" applyFont="1" applyFill="1" applyBorder="1" applyAlignment="1">
      <alignment horizontal="center"/>
    </xf>
    <xf numFmtId="0" fontId="1" fillId="22" borderId="170" xfId="0" applyFont="1" applyFill="1" applyBorder="1" applyAlignment="1">
      <alignment horizontal="center" vertical="center" wrapText="1"/>
    </xf>
    <xf numFmtId="4" fontId="1" fillId="20" borderId="58" xfId="0" applyNumberFormat="1" applyFont="1" applyFill="1" applyBorder="1" applyAlignment="1">
      <alignment horizontal="center"/>
    </xf>
    <xf numFmtId="0" fontId="1" fillId="20" borderId="59" xfId="0" applyFont="1" applyFill="1" applyBorder="1" applyAlignment="1">
      <alignment horizontal="center"/>
    </xf>
    <xf numFmtId="4" fontId="1" fillId="20" borderId="0" xfId="0" applyNumberFormat="1" applyFont="1" applyFill="1" applyAlignment="1">
      <alignment horizontal="center"/>
    </xf>
    <xf numFmtId="0" fontId="1" fillId="20" borderId="56" xfId="0" applyFont="1" applyFill="1" applyBorder="1" applyAlignment="1">
      <alignment horizontal="center"/>
    </xf>
    <xf numFmtId="167" fontId="1" fillId="22" borderId="40" xfId="0" applyNumberFormat="1" applyFont="1" applyFill="1" applyBorder="1" applyAlignment="1">
      <alignment horizontal="center" wrapText="1"/>
    </xf>
    <xf numFmtId="167" fontId="1" fillId="22" borderId="42" xfId="0" applyNumberFormat="1" applyFont="1" applyFill="1" applyBorder="1" applyAlignment="1">
      <alignment horizontal="center" wrapText="1"/>
    </xf>
    <xf numFmtId="0" fontId="1" fillId="22" borderId="40" xfId="0" applyFont="1" applyFill="1" applyBorder="1" applyAlignment="1">
      <alignment horizontal="center" wrapText="1"/>
    </xf>
    <xf numFmtId="0" fontId="1" fillId="22" borderId="42" xfId="0" applyFont="1" applyFill="1" applyBorder="1" applyAlignment="1">
      <alignment horizontal="center" wrapText="1"/>
    </xf>
    <xf numFmtId="0" fontId="1" fillId="13" borderId="133" xfId="0" applyFont="1" applyFill="1" applyBorder="1" applyAlignment="1">
      <alignment horizontal="center" vertical="center"/>
    </xf>
    <xf numFmtId="0" fontId="1" fillId="13" borderId="229" xfId="0" applyFont="1" applyFill="1" applyBorder="1" applyAlignment="1">
      <alignment horizontal="center" vertical="center"/>
    </xf>
    <xf numFmtId="0" fontId="1" fillId="13" borderId="134" xfId="0" applyFont="1" applyFill="1" applyBorder="1" applyAlignment="1">
      <alignment horizontal="center" vertical="center"/>
    </xf>
    <xf numFmtId="0" fontId="1" fillId="29" borderId="58" xfId="0" applyFont="1" applyFill="1" applyBorder="1" applyAlignment="1">
      <alignment horizontal="center" vertical="center" wrapText="1"/>
    </xf>
    <xf numFmtId="0" fontId="1" fillId="29" borderId="59" xfId="0" applyFont="1" applyFill="1" applyBorder="1" applyAlignment="1">
      <alignment horizontal="center" vertical="center" wrapText="1"/>
    </xf>
    <xf numFmtId="0" fontId="1" fillId="22" borderId="168" xfId="0" applyFont="1" applyFill="1" applyBorder="1" applyAlignment="1">
      <alignment horizontal="center" vertical="center"/>
    </xf>
    <xf numFmtId="0" fontId="1" fillId="22" borderId="169" xfId="0" applyFont="1" applyFill="1" applyBorder="1" applyAlignment="1">
      <alignment horizontal="center" vertical="center"/>
    </xf>
    <xf numFmtId="0" fontId="1" fillId="13" borderId="7" xfId="0" applyFont="1" applyFill="1" applyBorder="1" applyAlignment="1">
      <alignment horizontal="left" vertical="center" wrapText="1"/>
    </xf>
    <xf numFmtId="0" fontId="1" fillId="13" borderId="8" xfId="0" applyFont="1" applyFill="1" applyBorder="1" applyAlignment="1">
      <alignment horizontal="left" vertical="center" wrapText="1"/>
    </xf>
    <xf numFmtId="0" fontId="1" fillId="29" borderId="57" xfId="0" applyFont="1" applyFill="1" applyBorder="1" applyAlignment="1">
      <alignment horizontal="center"/>
    </xf>
    <xf numFmtId="0" fontId="1" fillId="29" borderId="41" xfId="0" applyFont="1" applyFill="1" applyBorder="1" applyAlignment="1">
      <alignment horizontal="center"/>
    </xf>
    <xf numFmtId="0" fontId="1" fillId="29" borderId="139" xfId="0" applyFont="1" applyFill="1" applyBorder="1" applyAlignment="1">
      <alignment horizontal="center"/>
    </xf>
    <xf numFmtId="0" fontId="1" fillId="10" borderId="229" xfId="0" applyFont="1" applyFill="1" applyBorder="1" applyAlignment="1">
      <alignment horizontal="center" vertical="center"/>
    </xf>
    <xf numFmtId="0" fontId="1" fillId="10" borderId="134" xfId="0" applyFont="1" applyFill="1" applyBorder="1" applyAlignment="1">
      <alignment horizontal="center" vertical="center"/>
    </xf>
    <xf numFmtId="0" fontId="2" fillId="0" borderId="0" xfId="1" applyBorder="1" applyAlignment="1">
      <alignment horizontal="center" vertical="center" wrapText="1"/>
    </xf>
    <xf numFmtId="0" fontId="1" fillId="7" borderId="4"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7" xfId="0" applyBorder="1" applyAlignment="1">
      <alignment horizontal="left" vertical="center" wrapText="1"/>
    </xf>
    <xf numFmtId="0" fontId="1" fillId="22" borderId="10" xfId="0" applyFont="1" applyFill="1" applyBorder="1" applyAlignment="1">
      <alignment horizontal="left" vertical="center" wrapText="1"/>
    </xf>
    <xf numFmtId="0" fontId="1" fillId="22" borderId="11" xfId="0" applyFont="1" applyFill="1" applyBorder="1" applyAlignment="1">
      <alignment horizontal="left" vertical="center" wrapText="1"/>
    </xf>
    <xf numFmtId="0" fontId="1" fillId="22" borderId="12" xfId="0" applyFont="1" applyFill="1" applyBorder="1" applyAlignment="1">
      <alignment horizontal="left" vertical="center" wrapText="1"/>
    </xf>
    <xf numFmtId="0" fontId="1" fillId="20" borderId="10" xfId="0" applyFont="1" applyFill="1" applyBorder="1" applyAlignment="1">
      <alignment horizontal="center" vertical="center"/>
    </xf>
    <xf numFmtId="0" fontId="1" fillId="20" borderId="12" xfId="0" applyFont="1" applyFill="1" applyBorder="1" applyAlignment="1">
      <alignment horizontal="center" vertical="center"/>
    </xf>
    <xf numFmtId="0" fontId="1" fillId="22" borderId="10" xfId="0" applyFont="1" applyFill="1" applyBorder="1" applyAlignment="1">
      <alignment horizontal="center" vertical="center" wrapText="1"/>
    </xf>
    <xf numFmtId="0" fontId="1" fillId="22" borderId="12"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0" xfId="0" applyFont="1" applyFill="1" applyAlignment="1">
      <alignment horizontal="center" vertical="center"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0" xfId="0" applyFont="1" applyAlignment="1">
      <alignment horizontal="center"/>
    </xf>
    <xf numFmtId="0" fontId="65" fillId="19" borderId="0" xfId="0" applyFont="1" applyFill="1" applyAlignment="1">
      <alignment horizontal="center" wrapText="1"/>
    </xf>
    <xf numFmtId="0" fontId="1" fillId="22" borderId="58" xfId="0" applyFont="1" applyFill="1" applyBorder="1" applyAlignment="1">
      <alignment horizontal="center" vertical="center" wrapText="1"/>
    </xf>
    <xf numFmtId="0" fontId="1" fillId="22" borderId="129" xfId="0" applyFont="1" applyFill="1" applyBorder="1" applyAlignment="1">
      <alignment horizontal="center" vertical="center" wrapText="1"/>
    </xf>
    <xf numFmtId="0" fontId="1" fillId="22" borderId="190" xfId="0" applyFont="1" applyFill="1" applyBorder="1" applyAlignment="1">
      <alignment horizontal="center" vertical="center" wrapText="1"/>
    </xf>
    <xf numFmtId="0" fontId="1" fillId="22" borderId="311" xfId="0" applyFont="1" applyFill="1" applyBorder="1" applyAlignment="1">
      <alignment horizontal="center" vertical="center" wrapText="1"/>
    </xf>
    <xf numFmtId="0" fontId="1" fillId="22" borderId="41" xfId="0" applyFont="1" applyFill="1" applyBorder="1" applyAlignment="1">
      <alignment horizontal="center" vertical="center" wrapText="1"/>
    </xf>
    <xf numFmtId="0" fontId="1" fillId="22" borderId="42" xfId="0" applyFont="1" applyFill="1" applyBorder="1" applyAlignment="1">
      <alignment horizontal="center" vertical="center" wrapText="1"/>
    </xf>
    <xf numFmtId="0" fontId="1" fillId="22" borderId="312" xfId="0" applyFont="1" applyFill="1" applyBorder="1" applyAlignment="1">
      <alignment horizontal="center" vertical="center" wrapText="1"/>
    </xf>
    <xf numFmtId="0" fontId="1" fillId="22" borderId="40" xfId="0" applyFont="1" applyFill="1" applyBorder="1" applyAlignment="1">
      <alignment horizontal="center" vertical="center" wrapText="1"/>
    </xf>
    <xf numFmtId="0" fontId="1" fillId="22" borderId="55" xfId="0" applyFont="1" applyFill="1" applyBorder="1" applyAlignment="1">
      <alignment horizontal="center" vertical="center" wrapText="1"/>
    </xf>
    <xf numFmtId="0" fontId="1" fillId="22" borderId="56" xfId="0" applyFont="1" applyFill="1" applyBorder="1" applyAlignment="1">
      <alignment horizontal="center" vertical="center" wrapText="1"/>
    </xf>
    <xf numFmtId="0" fontId="1" fillId="10" borderId="168" xfId="0" applyFont="1" applyFill="1" applyBorder="1" applyAlignment="1">
      <alignment horizontal="center" vertical="center" wrapText="1"/>
    </xf>
    <xf numFmtId="0" fontId="1" fillId="10" borderId="167" xfId="0" applyFont="1" applyFill="1" applyBorder="1" applyAlignment="1">
      <alignment horizontal="center" vertical="center" wrapText="1"/>
    </xf>
    <xf numFmtId="0" fontId="1" fillId="10" borderId="309" xfId="0" applyFont="1" applyFill="1" applyBorder="1" applyAlignment="1">
      <alignment horizontal="center" vertical="center" wrapText="1"/>
    </xf>
    <xf numFmtId="4" fontId="1" fillId="20" borderId="37" xfId="0" applyNumberFormat="1" applyFont="1" applyFill="1" applyBorder="1" applyAlignment="1">
      <alignment horizontal="center"/>
    </xf>
    <xf numFmtId="0" fontId="1" fillId="20" borderId="39" xfId="0" applyFont="1" applyFill="1" applyBorder="1" applyAlignment="1">
      <alignment horizontal="center"/>
    </xf>
    <xf numFmtId="0" fontId="1" fillId="29" borderId="58" xfId="0" applyFont="1" applyFill="1" applyBorder="1" applyAlignment="1">
      <alignment horizontal="center" vertical="center"/>
    </xf>
    <xf numFmtId="0" fontId="1" fillId="29" borderId="59" xfId="0" applyFont="1" applyFill="1" applyBorder="1" applyAlignment="1">
      <alignment horizontal="center" vertical="center"/>
    </xf>
    <xf numFmtId="4" fontId="1" fillId="20" borderId="57" xfId="0" applyNumberFormat="1" applyFont="1" applyFill="1" applyBorder="1" applyAlignment="1">
      <alignment horizontal="center"/>
    </xf>
    <xf numFmtId="4" fontId="1" fillId="20" borderId="41" xfId="0" applyNumberFormat="1" applyFont="1" applyFill="1" applyBorder="1" applyAlignment="1">
      <alignment horizontal="center"/>
    </xf>
    <xf numFmtId="0" fontId="1" fillId="20" borderId="42" xfId="0" applyFont="1" applyFill="1" applyBorder="1" applyAlignment="1">
      <alignment horizontal="center"/>
    </xf>
    <xf numFmtId="0" fontId="1" fillId="29" borderId="57" xfId="0" applyFont="1" applyFill="1" applyBorder="1" applyAlignment="1">
      <alignment horizontal="center" vertical="center"/>
    </xf>
    <xf numFmtId="0" fontId="54" fillId="3" borderId="72" xfId="0" applyFont="1" applyFill="1" applyBorder="1" applyAlignment="1">
      <alignment horizontal="center" vertical="center" wrapText="1"/>
    </xf>
    <xf numFmtId="0" fontId="54" fillId="3" borderId="0" xfId="0" applyFont="1" applyFill="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45" fillId="0" borderId="10" xfId="0" applyFont="1" applyBorder="1" applyAlignment="1">
      <alignment vertical="center" wrapText="1"/>
    </xf>
    <xf numFmtId="0" fontId="45" fillId="0" borderId="11" xfId="0" applyFont="1" applyBorder="1" applyAlignment="1">
      <alignment vertical="center" wrapText="1"/>
    </xf>
    <xf numFmtId="0" fontId="45" fillId="0" borderId="12" xfId="0" applyFont="1" applyBorder="1" applyAlignment="1">
      <alignment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1" fillId="19" borderId="10" xfId="0" applyFont="1" applyFill="1" applyBorder="1" applyAlignment="1">
      <alignment horizontal="center" vertical="center"/>
    </xf>
    <xf numFmtId="0" fontId="1" fillId="19" borderId="11" xfId="0" applyFont="1" applyFill="1" applyBorder="1" applyAlignment="1">
      <alignment horizontal="center" vertical="center"/>
    </xf>
    <xf numFmtId="0" fontId="1" fillId="19" borderId="12" xfId="0" applyFont="1" applyFill="1" applyBorder="1" applyAlignment="1">
      <alignment horizontal="center" vertical="center"/>
    </xf>
    <xf numFmtId="0" fontId="1" fillId="7" borderId="37" xfId="0" applyFont="1" applyFill="1" applyBorder="1" applyAlignment="1">
      <alignment horizontal="center" vertical="center" wrapText="1"/>
    </xf>
    <xf numFmtId="0" fontId="1" fillId="7" borderId="39" xfId="0" applyFont="1" applyFill="1" applyBorder="1" applyAlignment="1">
      <alignment horizontal="center" vertical="center" wrapText="1"/>
    </xf>
    <xf numFmtId="0" fontId="1" fillId="7" borderId="40" xfId="0" applyFont="1" applyFill="1" applyBorder="1" applyAlignment="1">
      <alignment horizontal="center" vertical="center" wrapText="1"/>
    </xf>
    <xf numFmtId="0" fontId="1" fillId="7" borderId="42" xfId="0" applyFont="1" applyFill="1" applyBorder="1" applyAlignment="1">
      <alignment horizontal="center" vertical="center" wrapText="1"/>
    </xf>
    <xf numFmtId="0" fontId="1" fillId="19" borderId="90" xfId="0" applyFont="1" applyFill="1" applyBorder="1" applyAlignment="1">
      <alignment horizontal="center" vertical="center"/>
    </xf>
    <xf numFmtId="0" fontId="1" fillId="7" borderId="7" xfId="0" applyFont="1" applyFill="1" applyBorder="1" applyAlignment="1">
      <alignment horizontal="center" vertical="center" wrapText="1"/>
    </xf>
    <xf numFmtId="0" fontId="1" fillId="6" borderId="10" xfId="0" applyFont="1" applyFill="1" applyBorder="1" applyAlignment="1">
      <alignment horizontal="center" vertical="center"/>
    </xf>
    <xf numFmtId="0" fontId="1" fillId="6" borderId="11" xfId="0" applyFont="1" applyFill="1" applyBorder="1" applyAlignment="1">
      <alignment horizontal="center" vertical="center"/>
    </xf>
    <xf numFmtId="0" fontId="1" fillId="6" borderId="12" xfId="0" applyFont="1" applyFill="1" applyBorder="1" applyAlignment="1">
      <alignment horizontal="center" vertical="center"/>
    </xf>
    <xf numFmtId="0" fontId="65" fillId="3" borderId="0" xfId="0" applyFont="1" applyFill="1" applyAlignment="1">
      <alignment horizontal="center" vertical="center"/>
    </xf>
    <xf numFmtId="0" fontId="1" fillId="19" borderId="10" xfId="0" applyFont="1" applyFill="1" applyBorder="1" applyAlignment="1">
      <alignment horizontal="center" vertical="center" wrapText="1"/>
    </xf>
    <xf numFmtId="0" fontId="1" fillId="19" borderId="11" xfId="0" applyFont="1" applyFill="1" applyBorder="1" applyAlignment="1">
      <alignment horizontal="center" vertical="center" wrapText="1"/>
    </xf>
    <xf numFmtId="0" fontId="1" fillId="19" borderId="12"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7" xfId="0" applyFont="1" applyFill="1" applyBorder="1" applyAlignment="1">
      <alignment horizontal="center" vertical="center" wrapText="1"/>
    </xf>
    <xf numFmtId="0" fontId="0" fillId="0" borderId="0" xfId="0" applyAlignment="1">
      <alignment horizontal="left" wrapText="1"/>
    </xf>
    <xf numFmtId="0" fontId="0" fillId="0" borderId="43" xfId="0" applyBorder="1" applyAlignment="1">
      <alignment horizontal="left" wrapText="1"/>
    </xf>
    <xf numFmtId="0" fontId="1" fillId="22" borderId="309" xfId="0" applyFont="1" applyFill="1" applyBorder="1" applyAlignment="1">
      <alignment horizontal="center" vertical="center"/>
    </xf>
    <xf numFmtId="0" fontId="1" fillId="22" borderId="42" xfId="0" applyFont="1" applyFill="1" applyBorder="1" applyAlignment="1">
      <alignment horizontal="center" vertical="center"/>
    </xf>
    <xf numFmtId="0" fontId="1" fillId="16" borderId="40" xfId="0" applyFont="1" applyFill="1" applyBorder="1" applyAlignment="1">
      <alignment horizontal="center" vertical="center"/>
    </xf>
    <xf numFmtId="0" fontId="1" fillId="16" borderId="139" xfId="0" applyFont="1" applyFill="1" applyBorder="1" applyAlignment="1">
      <alignment horizontal="center" vertical="center"/>
    </xf>
    <xf numFmtId="0" fontId="1" fillId="7" borderId="41" xfId="0" applyFont="1" applyFill="1" applyBorder="1" applyAlignment="1">
      <alignment horizontal="center" vertical="center" wrapText="1"/>
    </xf>
    <xf numFmtId="0" fontId="62" fillId="3" borderId="72" xfId="0" applyFont="1" applyFill="1" applyBorder="1" applyAlignment="1">
      <alignment horizontal="center" vertical="center" wrapText="1"/>
    </xf>
    <xf numFmtId="0" fontId="62" fillId="3" borderId="0" xfId="0" applyFont="1" applyFill="1" applyAlignment="1">
      <alignment horizontal="center" vertical="center" wrapText="1"/>
    </xf>
    <xf numFmtId="0" fontId="1" fillId="7" borderId="139"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65" fillId="19" borderId="41" xfId="0" applyFont="1" applyFill="1" applyBorder="1" applyAlignment="1">
      <alignment horizontal="left" vertical="center" wrapText="1"/>
    </xf>
    <xf numFmtId="4" fontId="65" fillId="19" borderId="57" xfId="0" applyNumberFormat="1" applyFont="1" applyFill="1" applyBorder="1" applyAlignment="1">
      <alignment horizontal="center" vertical="center" wrapText="1"/>
    </xf>
    <xf numFmtId="4" fontId="65" fillId="19" borderId="58" xfId="0" applyNumberFormat="1" applyFont="1" applyFill="1" applyBorder="1" applyAlignment="1">
      <alignment horizontal="center" vertical="center" wrapText="1"/>
    </xf>
    <xf numFmtId="4" fontId="65" fillId="19" borderId="129" xfId="0" applyNumberFormat="1" applyFont="1" applyFill="1" applyBorder="1" applyAlignment="1">
      <alignment horizontal="center" vertical="center" wrapText="1"/>
    </xf>
    <xf numFmtId="0" fontId="65" fillId="19" borderId="131" xfId="0" applyFont="1" applyFill="1" applyBorder="1" applyAlignment="1">
      <alignment horizontal="center" vertical="center"/>
    </xf>
    <xf numFmtId="0" fontId="65" fillId="19" borderId="229" xfId="0" applyFont="1" applyFill="1" applyBorder="1" applyAlignment="1">
      <alignment horizontal="center" vertical="center"/>
    </xf>
    <xf numFmtId="0" fontId="65" fillId="19" borderId="134" xfId="0" applyFont="1" applyFill="1" applyBorder="1" applyAlignment="1">
      <alignment horizontal="center" vertical="center"/>
    </xf>
    <xf numFmtId="0" fontId="1" fillId="7" borderId="61" xfId="0" applyFont="1" applyFill="1" applyBorder="1" applyAlignment="1">
      <alignment horizontal="center" vertical="center" wrapText="1"/>
    </xf>
    <xf numFmtId="0" fontId="1" fillId="7" borderId="62" xfId="0" applyFont="1" applyFill="1" applyBorder="1" applyAlignment="1">
      <alignment horizontal="center" vertical="center" wrapText="1"/>
    </xf>
    <xf numFmtId="0" fontId="1" fillId="7" borderId="63" xfId="0" applyFont="1" applyFill="1" applyBorder="1" applyAlignment="1">
      <alignment horizontal="center" vertical="center" wrapText="1"/>
    </xf>
    <xf numFmtId="0" fontId="1" fillId="22" borderId="38" xfId="0" applyFont="1" applyFill="1" applyBorder="1" applyAlignment="1">
      <alignment horizontal="center" vertical="center"/>
    </xf>
    <xf numFmtId="0" fontId="1" fillId="22" borderId="39" xfId="0" applyFont="1" applyFill="1" applyBorder="1" applyAlignment="1">
      <alignment horizontal="center" vertical="center"/>
    </xf>
    <xf numFmtId="0" fontId="1" fillId="22" borderId="41" xfId="0" applyFont="1" applyFill="1" applyBorder="1" applyAlignment="1">
      <alignment horizontal="center" vertical="center"/>
    </xf>
    <xf numFmtId="0" fontId="1" fillId="22" borderId="0" xfId="0" applyFont="1" applyFill="1" applyAlignment="1">
      <alignment horizontal="center" vertical="center"/>
    </xf>
    <xf numFmtId="0" fontId="1" fillId="22" borderId="56" xfId="0" applyFont="1" applyFill="1" applyBorder="1" applyAlignment="1">
      <alignment horizontal="center" vertical="center"/>
    </xf>
    <xf numFmtId="0" fontId="1" fillId="22" borderId="8" xfId="0" applyFont="1" applyFill="1" applyBorder="1" applyAlignment="1">
      <alignment horizontal="center" vertical="center"/>
    </xf>
    <xf numFmtId="0" fontId="1" fillId="22" borderId="49" xfId="0" applyFont="1" applyFill="1" applyBorder="1" applyAlignment="1">
      <alignment horizontal="center" vertical="center"/>
    </xf>
    <xf numFmtId="0" fontId="65" fillId="22" borderId="52" xfId="0" applyFont="1" applyFill="1" applyBorder="1" applyAlignment="1">
      <alignment horizontal="center" vertical="center" wrapText="1"/>
    </xf>
    <xf numFmtId="0" fontId="65" fillId="22" borderId="105" xfId="0" applyFont="1" applyFill="1" applyBorder="1" applyAlignment="1">
      <alignment horizontal="center" vertical="center" wrapText="1"/>
    </xf>
    <xf numFmtId="0" fontId="1" fillId="22" borderId="11" xfId="0" applyFont="1" applyFill="1" applyBorder="1" applyAlignment="1">
      <alignment horizontal="center" vertical="center" wrapText="1"/>
    </xf>
    <xf numFmtId="0" fontId="1" fillId="19" borderId="66" xfId="0" applyFont="1" applyFill="1" applyBorder="1" applyAlignment="1">
      <alignment horizontal="center" vertical="center"/>
    </xf>
    <xf numFmtId="0" fontId="1" fillId="19" borderId="50" xfId="0" applyFont="1" applyFill="1" applyBorder="1" applyAlignment="1">
      <alignment horizontal="center" vertical="center"/>
    </xf>
    <xf numFmtId="0" fontId="1" fillId="19" borderId="51" xfId="0" applyFont="1" applyFill="1" applyBorder="1" applyAlignment="1">
      <alignment horizontal="center" vertical="center"/>
    </xf>
    <xf numFmtId="0" fontId="46" fillId="22" borderId="70" xfId="0" applyFont="1" applyFill="1" applyBorder="1" applyAlignment="1">
      <alignment horizontal="center" vertical="center"/>
    </xf>
    <xf numFmtId="0" fontId="46" fillId="22" borderId="12" xfId="0" applyFont="1" applyFill="1" applyBorder="1" applyAlignment="1">
      <alignment horizontal="center" vertical="center"/>
    </xf>
    <xf numFmtId="0" fontId="46" fillId="22" borderId="10" xfId="0" applyFont="1" applyFill="1" applyBorder="1" applyAlignment="1">
      <alignment horizontal="center" vertical="center" wrapText="1"/>
    </xf>
    <xf numFmtId="0" fontId="46" fillId="22" borderId="87" xfId="0" applyFont="1" applyFill="1" applyBorder="1" applyAlignment="1">
      <alignment horizontal="center" vertical="center" wrapText="1"/>
    </xf>
    <xf numFmtId="0" fontId="0" fillId="0" borderId="0" xfId="0" applyAlignment="1">
      <alignment horizontal="left" vertical="center" wrapText="1"/>
    </xf>
    <xf numFmtId="0" fontId="0" fillId="0" borderId="7" xfId="0" applyBorder="1" applyAlignment="1">
      <alignment horizontal="left" vertical="top" wrapText="1"/>
    </xf>
    <xf numFmtId="0" fontId="0" fillId="0" borderId="9" xfId="0" applyBorder="1" applyAlignment="1">
      <alignment horizontal="left" vertical="top" wrapText="1"/>
    </xf>
    <xf numFmtId="0" fontId="1" fillId="22" borderId="90" xfId="0" applyFont="1" applyFill="1" applyBorder="1" applyAlignment="1">
      <alignment horizontal="center" vertical="center"/>
    </xf>
    <xf numFmtId="0" fontId="1" fillId="0" borderId="10" xfId="0" applyFont="1" applyBorder="1" applyAlignment="1">
      <alignment horizontal="left" vertical="center" wrapText="1"/>
    </xf>
    <xf numFmtId="0" fontId="1" fillId="0" borderId="12" xfId="0" applyFont="1" applyBorder="1" applyAlignment="1">
      <alignment horizontal="left" vertical="center" wrapText="1"/>
    </xf>
    <xf numFmtId="0" fontId="1" fillId="0" borderId="0" xfId="0" applyFont="1" applyAlignment="1">
      <alignment horizontal="left" vertical="center" wrapText="1"/>
    </xf>
    <xf numFmtId="0" fontId="1" fillId="0" borderId="23" xfId="0" applyFont="1" applyBorder="1" applyAlignment="1">
      <alignment horizontal="left" vertical="center" wrapText="1"/>
    </xf>
    <xf numFmtId="0" fontId="1" fillId="0" borderId="11" xfId="0" applyFont="1" applyBorder="1" applyAlignment="1">
      <alignment horizontal="left" vertical="center" wrapText="1"/>
    </xf>
    <xf numFmtId="0" fontId="1" fillId="22" borderId="170" xfId="0" applyFont="1" applyFill="1" applyBorder="1" applyAlignment="1">
      <alignment horizontal="center" vertical="center"/>
    </xf>
    <xf numFmtId="0" fontId="1" fillId="22" borderId="9" xfId="0" applyFont="1" applyFill="1" applyBorder="1" applyAlignment="1">
      <alignment horizontal="center" vertical="center"/>
    </xf>
    <xf numFmtId="0" fontId="54" fillId="3" borderId="18" xfId="0" applyFont="1" applyFill="1" applyBorder="1" applyAlignment="1">
      <alignment horizontal="center" vertical="center"/>
    </xf>
    <xf numFmtId="0" fontId="54" fillId="3" borderId="0" xfId="0" applyFont="1" applyFill="1" applyAlignment="1">
      <alignment horizontal="center" vertical="center"/>
    </xf>
    <xf numFmtId="0" fontId="1" fillId="7" borderId="172" xfId="0" applyFont="1" applyFill="1" applyBorder="1" applyAlignment="1">
      <alignment horizontal="center" vertical="center"/>
    </xf>
    <xf numFmtId="0" fontId="1" fillId="7" borderId="177" xfId="0" applyFont="1" applyFill="1" applyBorder="1" applyAlignment="1">
      <alignment horizontal="center" vertical="center"/>
    </xf>
    <xf numFmtId="0" fontId="1" fillId="7" borderId="13" xfId="0" applyFont="1" applyFill="1" applyBorder="1" applyAlignment="1">
      <alignment horizontal="center" vertical="center"/>
    </xf>
    <xf numFmtId="0" fontId="54" fillId="3" borderId="18" xfId="0" applyFont="1" applyFill="1" applyBorder="1" applyAlignment="1">
      <alignment horizontal="center" vertical="center" wrapText="1"/>
    </xf>
    <xf numFmtId="0" fontId="1" fillId="22" borderId="144" xfId="0" applyFont="1" applyFill="1" applyBorder="1" applyAlignment="1">
      <alignment horizontal="center" vertical="center"/>
    </xf>
    <xf numFmtId="0" fontId="1" fillId="22" borderId="145" xfId="0" applyFont="1" applyFill="1" applyBorder="1" applyAlignment="1">
      <alignment horizontal="center" vertical="center"/>
    </xf>
    <xf numFmtId="0" fontId="1" fillId="22" borderId="255" xfId="0" applyFont="1" applyFill="1" applyBorder="1" applyAlignment="1">
      <alignment horizontal="center" vertical="center"/>
    </xf>
    <xf numFmtId="0" fontId="1" fillId="13" borderId="10" xfId="0" applyFont="1" applyFill="1" applyBorder="1" applyAlignment="1">
      <alignment horizontal="center" vertical="center"/>
    </xf>
    <xf numFmtId="0" fontId="1" fillId="13" borderId="11" xfId="0" applyFont="1" applyFill="1" applyBorder="1" applyAlignment="1">
      <alignment horizontal="center" vertical="center"/>
    </xf>
    <xf numFmtId="0" fontId="1" fillId="13" borderId="12" xfId="0" applyFont="1" applyFill="1" applyBorder="1" applyAlignment="1">
      <alignment horizontal="center" vertical="center"/>
    </xf>
    <xf numFmtId="0" fontId="1" fillId="13" borderId="10" xfId="0" applyFont="1" applyFill="1" applyBorder="1" applyAlignment="1">
      <alignment horizontal="center" vertical="center" wrapText="1"/>
    </xf>
    <xf numFmtId="0" fontId="1" fillId="13" borderId="3" xfId="0" applyFont="1" applyFill="1" applyBorder="1" applyAlignment="1">
      <alignment horizontal="center" vertical="center" wrapText="1"/>
    </xf>
    <xf numFmtId="0" fontId="1" fillId="13" borderId="11" xfId="0" applyFont="1" applyFill="1" applyBorder="1" applyAlignment="1">
      <alignment horizontal="center" vertical="center" wrapText="1"/>
    </xf>
    <xf numFmtId="0" fontId="1" fillId="13" borderId="12" xfId="0" applyFont="1" applyFill="1" applyBorder="1" applyAlignment="1">
      <alignment horizontal="center" vertical="center" wrapText="1"/>
    </xf>
    <xf numFmtId="0" fontId="1" fillId="10" borderId="61" xfId="0" applyFont="1" applyFill="1" applyBorder="1" applyAlignment="1">
      <alignment horizontal="center" vertical="center" wrapText="1"/>
    </xf>
    <xf numFmtId="0" fontId="1" fillId="10" borderId="63" xfId="0" applyFont="1" applyFill="1" applyBorder="1" applyAlignment="1">
      <alignment horizontal="center" vertical="center" wrapText="1"/>
    </xf>
    <xf numFmtId="0" fontId="57" fillId="20" borderId="8" xfId="0" applyFont="1" applyFill="1" applyBorder="1" applyAlignment="1">
      <alignment horizontal="center"/>
    </xf>
    <xf numFmtId="0" fontId="57" fillId="20" borderId="170" xfId="0" applyFont="1" applyFill="1" applyBorder="1" applyAlignment="1">
      <alignment horizontal="center"/>
    </xf>
    <xf numFmtId="0" fontId="46" fillId="0" borderId="3" xfId="0" applyFont="1" applyBorder="1" applyAlignment="1">
      <alignment horizontal="left" vertical="center" wrapText="1"/>
    </xf>
    <xf numFmtId="0" fontId="46" fillId="0" borderId="8" xfId="0" applyFont="1" applyBorder="1" applyAlignment="1">
      <alignment horizontal="left" vertical="center" wrapText="1"/>
    </xf>
    <xf numFmtId="0" fontId="0" fillId="0" borderId="0" xfId="0" applyAlignment="1">
      <alignment horizontal="center"/>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xf numFmtId="0" fontId="127" fillId="3" borderId="18" xfId="1" applyFont="1" applyFill="1" applyBorder="1" applyAlignment="1">
      <alignment horizontal="center" vertical="center"/>
    </xf>
    <xf numFmtId="0" fontId="127" fillId="3" borderId="0" xfId="1" applyFont="1" applyFill="1" applyBorder="1" applyAlignment="1">
      <alignment horizontal="center" vertical="center"/>
    </xf>
    <xf numFmtId="0" fontId="1" fillId="7" borderId="2" xfId="0" applyFont="1" applyFill="1" applyBorder="1" applyAlignment="1">
      <alignment horizontal="center" vertical="center"/>
    </xf>
    <xf numFmtId="0" fontId="1" fillId="7" borderId="7" xfId="0" applyFont="1" applyFill="1" applyBorder="1" applyAlignment="1">
      <alignment horizontal="center" vertical="center"/>
    </xf>
    <xf numFmtId="0" fontId="65" fillId="3" borderId="0" xfId="0" applyFont="1" applyFill="1" applyAlignment="1">
      <alignment horizontal="center" vertical="center" wrapText="1"/>
    </xf>
    <xf numFmtId="0" fontId="0" fillId="0" borderId="61" xfId="0" applyBorder="1" applyAlignment="1">
      <alignment horizontal="left" vertical="center" wrapText="1"/>
    </xf>
    <xf numFmtId="0" fontId="0" fillId="0" borderId="63" xfId="0" applyBorder="1" applyAlignment="1">
      <alignment horizontal="left" vertical="center" wrapText="1"/>
    </xf>
    <xf numFmtId="0" fontId="1" fillId="22" borderId="57" xfId="0" applyFont="1" applyFill="1" applyBorder="1" applyAlignment="1">
      <alignment horizontal="center" vertical="center"/>
    </xf>
    <xf numFmtId="0" fontId="1" fillId="22" borderId="58" xfId="0" applyFont="1" applyFill="1" applyBorder="1" applyAlignment="1">
      <alignment horizontal="center"/>
    </xf>
    <xf numFmtId="0" fontId="1" fillId="22" borderId="59" xfId="0" applyFont="1" applyFill="1" applyBorder="1" applyAlignment="1">
      <alignment horizontal="center"/>
    </xf>
    <xf numFmtId="0" fontId="1" fillId="7" borderId="37" xfId="0" applyFont="1" applyFill="1" applyBorder="1" applyAlignment="1">
      <alignment horizontal="center" vertical="center"/>
    </xf>
    <xf numFmtId="0" fontId="1" fillId="7" borderId="40" xfId="0" applyFont="1" applyFill="1" applyBorder="1" applyAlignment="1">
      <alignment horizontal="center" vertical="center"/>
    </xf>
    <xf numFmtId="0" fontId="1" fillId="7" borderId="39" xfId="0" applyFont="1" applyFill="1" applyBorder="1" applyAlignment="1">
      <alignment horizontal="center" wrapText="1"/>
    </xf>
    <xf numFmtId="0" fontId="1" fillId="7" borderId="56" xfId="0" applyFont="1" applyFill="1" applyBorder="1" applyAlignment="1">
      <alignment horizontal="center" wrapText="1"/>
    </xf>
    <xf numFmtId="0" fontId="0" fillId="0" borderId="41" xfId="0" applyBorder="1" applyAlignment="1">
      <alignment horizontal="left" vertical="center" wrapText="1"/>
    </xf>
    <xf numFmtId="0" fontId="0" fillId="0" borderId="42" xfId="0" applyBorder="1" applyAlignment="1">
      <alignment horizontal="left" vertical="center" wrapText="1"/>
    </xf>
    <xf numFmtId="0" fontId="0" fillId="0" borderId="58" xfId="0" applyBorder="1" applyAlignment="1">
      <alignment horizontal="left" vertical="center" wrapText="1"/>
    </xf>
    <xf numFmtId="0" fontId="0" fillId="0" borderId="59" xfId="0" applyBorder="1" applyAlignment="1">
      <alignment horizontal="left" vertical="center" wrapText="1"/>
    </xf>
    <xf numFmtId="0" fontId="0" fillId="0" borderId="40" xfId="0" applyBorder="1" applyAlignment="1">
      <alignment horizontal="left" vertical="center" wrapText="1"/>
    </xf>
    <xf numFmtId="0" fontId="0" fillId="0" borderId="57" xfId="0" applyBorder="1" applyAlignment="1">
      <alignment horizontal="left" vertical="center" wrapText="1"/>
    </xf>
    <xf numFmtId="0" fontId="0" fillId="0" borderId="37" xfId="0" applyBorder="1" applyAlignment="1">
      <alignment horizontal="left" vertical="center" wrapText="1"/>
    </xf>
    <xf numFmtId="0" fontId="0" fillId="0" borderId="38" xfId="0" applyBorder="1" applyAlignment="1">
      <alignment horizontal="left" vertical="center" wrapText="1"/>
    </xf>
    <xf numFmtId="0" fontId="0" fillId="0" borderId="39" xfId="0" applyBorder="1" applyAlignment="1">
      <alignment horizontal="left" vertical="center" wrapText="1"/>
    </xf>
    <xf numFmtId="0" fontId="1" fillId="24" borderId="57" xfId="0" applyFont="1" applyFill="1" applyBorder="1" applyAlignment="1">
      <alignment horizontal="center" vertical="center" wrapText="1"/>
    </xf>
    <xf numFmtId="0" fontId="1" fillId="24" borderId="58" xfId="0" applyFont="1" applyFill="1" applyBorder="1" applyAlignment="1">
      <alignment horizontal="center" vertical="center" wrapText="1"/>
    </xf>
    <xf numFmtId="0" fontId="1" fillId="24" borderId="59" xfId="0" applyFont="1" applyFill="1" applyBorder="1" applyAlignment="1">
      <alignment horizontal="center" vertical="center" wrapText="1"/>
    </xf>
    <xf numFmtId="0" fontId="1" fillId="22" borderId="37" xfId="0" applyFont="1" applyFill="1" applyBorder="1" applyAlignment="1">
      <alignment horizontal="center" vertical="center" wrapText="1"/>
    </xf>
    <xf numFmtId="0" fontId="1" fillId="22" borderId="39" xfId="0" applyFont="1" applyFill="1" applyBorder="1" applyAlignment="1">
      <alignment horizontal="center" vertical="center" wrapText="1"/>
    </xf>
    <xf numFmtId="0" fontId="1" fillId="16" borderId="61" xfId="0" applyFont="1" applyFill="1" applyBorder="1" applyAlignment="1">
      <alignment horizontal="center" vertical="center" wrapText="1"/>
    </xf>
    <xf numFmtId="0" fontId="1" fillId="16" borderId="63" xfId="0" applyFont="1" applyFill="1" applyBorder="1" applyAlignment="1">
      <alignment horizontal="center" vertical="center" wrapText="1"/>
    </xf>
    <xf numFmtId="3" fontId="1" fillId="22" borderId="37" xfId="0" applyNumberFormat="1" applyFont="1" applyFill="1" applyBorder="1" applyAlignment="1">
      <alignment horizontal="center" vertical="center"/>
    </xf>
    <xf numFmtId="3" fontId="1" fillId="22" borderId="39" xfId="0" applyNumberFormat="1" applyFont="1" applyFill="1" applyBorder="1" applyAlignment="1">
      <alignment horizontal="center" vertical="center"/>
    </xf>
    <xf numFmtId="0" fontId="1" fillId="7" borderId="61" xfId="0" applyFont="1" applyFill="1" applyBorder="1" applyAlignment="1">
      <alignment horizontal="center" vertical="center"/>
    </xf>
    <xf numFmtId="0" fontId="1" fillId="7" borderId="62" xfId="0" applyFont="1" applyFill="1" applyBorder="1" applyAlignment="1">
      <alignment horizontal="center" vertical="center"/>
    </xf>
    <xf numFmtId="0" fontId="1" fillId="22" borderId="57" xfId="0" applyFont="1" applyFill="1" applyBorder="1" applyAlignment="1">
      <alignment horizontal="center"/>
    </xf>
    <xf numFmtId="1" fontId="1" fillId="22" borderId="38" xfId="0" applyNumberFormat="1" applyFont="1" applyFill="1" applyBorder="1" applyAlignment="1">
      <alignment horizontal="center"/>
    </xf>
    <xf numFmtId="1" fontId="1" fillId="22" borderId="39" xfId="0" applyNumberFormat="1" applyFont="1" applyFill="1" applyBorder="1" applyAlignment="1">
      <alignment horizontal="center"/>
    </xf>
    <xf numFmtId="0" fontId="1" fillId="22" borderId="10" xfId="0" applyFont="1" applyFill="1" applyBorder="1" applyAlignment="1">
      <alignment horizontal="center"/>
    </xf>
    <xf numFmtId="0" fontId="1" fillId="22" borderId="12" xfId="0" applyFont="1" applyFill="1" applyBorder="1" applyAlignment="1">
      <alignment horizontal="center"/>
    </xf>
    <xf numFmtId="0" fontId="1" fillId="7" borderId="61" xfId="0" applyFont="1" applyFill="1" applyBorder="1" applyAlignment="1">
      <alignment horizontal="left" vertical="center" wrapText="1"/>
    </xf>
    <xf numFmtId="0" fontId="1" fillId="7" borderId="63" xfId="0" applyFont="1" applyFill="1" applyBorder="1" applyAlignment="1">
      <alignment horizontal="left" vertical="center" wrapText="1"/>
    </xf>
    <xf numFmtId="0" fontId="0" fillId="0" borderId="57" xfId="0" applyBorder="1" applyAlignment="1">
      <alignment horizontal="center" vertical="center" wrapText="1"/>
    </xf>
    <xf numFmtId="0" fontId="0" fillId="0" borderId="59" xfId="0" applyBorder="1" applyAlignment="1">
      <alignment horizontal="center" vertical="center" wrapText="1"/>
    </xf>
    <xf numFmtId="0" fontId="65" fillId="19" borderId="150" xfId="0" applyFont="1" applyFill="1" applyBorder="1" applyAlignment="1">
      <alignment horizontal="left" vertical="center" wrapText="1"/>
    </xf>
    <xf numFmtId="0" fontId="1" fillId="7" borderId="63" xfId="0" applyFont="1" applyFill="1" applyBorder="1" applyAlignment="1">
      <alignment horizontal="center" vertical="center"/>
    </xf>
    <xf numFmtId="0" fontId="0" fillId="0" borderId="174" xfId="0" applyBorder="1" applyAlignment="1">
      <alignment horizontal="left" wrapText="1"/>
    </xf>
    <xf numFmtId="0" fontId="0" fillId="0" borderId="58" xfId="0" applyBorder="1" applyAlignment="1">
      <alignment horizontal="left" vertical="center"/>
    </xf>
    <xf numFmtId="0" fontId="0" fillId="0" borderId="129" xfId="0" applyBorder="1" applyAlignment="1">
      <alignment horizontal="left" vertical="center"/>
    </xf>
    <xf numFmtId="0" fontId="0" fillId="0" borderId="41" xfId="0" applyBorder="1" applyAlignment="1">
      <alignment horizontal="left" wrapText="1"/>
    </xf>
    <xf numFmtId="0" fontId="0" fillId="0" borderId="139" xfId="0" applyBorder="1" applyAlignment="1">
      <alignment horizontal="left" wrapText="1"/>
    </xf>
    <xf numFmtId="0" fontId="1" fillId="7" borderId="58" xfId="0" applyFont="1" applyFill="1" applyBorder="1" applyAlignment="1">
      <alignment horizontal="center" vertical="center"/>
    </xf>
    <xf numFmtId="0" fontId="1" fillId="7" borderId="59" xfId="0" applyFont="1" applyFill="1" applyBorder="1" applyAlignment="1">
      <alignment horizontal="center" vertical="center"/>
    </xf>
    <xf numFmtId="0" fontId="1" fillId="22" borderId="38" xfId="0" applyFont="1" applyFill="1" applyBorder="1" applyAlignment="1">
      <alignment horizontal="center" vertical="center" wrapText="1"/>
    </xf>
    <xf numFmtId="0" fontId="7" fillId="21" borderId="84" xfId="0" applyFont="1" applyFill="1" applyBorder="1" applyAlignment="1">
      <alignment horizontal="center" vertical="center"/>
    </xf>
    <xf numFmtId="0" fontId="7" fillId="21" borderId="0" xfId="0" applyFont="1" applyFill="1" applyAlignment="1">
      <alignment horizontal="center" vertical="center"/>
    </xf>
    <xf numFmtId="0" fontId="7" fillId="21" borderId="43" xfId="0" applyFont="1" applyFill="1" applyBorder="1" applyAlignment="1">
      <alignment horizontal="center" vertical="center"/>
    </xf>
    <xf numFmtId="0" fontId="1" fillId="22" borderId="37" xfId="0" applyFont="1" applyFill="1" applyBorder="1" applyAlignment="1">
      <alignment horizontal="center"/>
    </xf>
    <xf numFmtId="0" fontId="1" fillId="22" borderId="39" xfId="0" applyFont="1" applyFill="1" applyBorder="1" applyAlignment="1">
      <alignment horizontal="center"/>
    </xf>
    <xf numFmtId="0" fontId="1" fillId="7" borderId="58" xfId="0" applyFont="1" applyFill="1" applyBorder="1" applyAlignment="1">
      <alignment horizontal="center" vertical="center" wrapText="1"/>
    </xf>
    <xf numFmtId="0" fontId="1" fillId="7" borderId="57" xfId="0" applyFont="1" applyFill="1" applyBorder="1" applyAlignment="1">
      <alignment horizontal="center" vertical="center" wrapText="1"/>
    </xf>
    <xf numFmtId="0" fontId="1" fillId="7" borderId="59" xfId="0" applyFont="1" applyFill="1" applyBorder="1" applyAlignment="1">
      <alignment horizontal="center" vertical="center" wrapText="1"/>
    </xf>
    <xf numFmtId="0" fontId="1" fillId="13" borderId="57" xfId="0" applyFont="1" applyFill="1" applyBorder="1" applyAlignment="1">
      <alignment horizontal="center"/>
    </xf>
    <xf numFmtId="0" fontId="1" fillId="13" borderId="58" xfId="0" applyFont="1" applyFill="1" applyBorder="1" applyAlignment="1">
      <alignment horizontal="center"/>
    </xf>
    <xf numFmtId="0" fontId="1" fillId="13" borderId="59" xfId="0" applyFont="1" applyFill="1" applyBorder="1" applyAlignment="1">
      <alignment horizontal="center"/>
    </xf>
    <xf numFmtId="0" fontId="1" fillId="22" borderId="40" xfId="0" applyFont="1" applyFill="1" applyBorder="1" applyAlignment="1">
      <alignment horizontal="center" vertical="center"/>
    </xf>
    <xf numFmtId="0" fontId="1" fillId="22" borderId="139" xfId="0" applyFont="1" applyFill="1" applyBorder="1" applyAlignment="1">
      <alignment horizontal="center" vertical="center"/>
    </xf>
    <xf numFmtId="0" fontId="65" fillId="19" borderId="10" xfId="0" applyFont="1" applyFill="1" applyBorder="1" applyAlignment="1">
      <alignment horizontal="center" vertical="center"/>
    </xf>
    <xf numFmtId="0" fontId="65" fillId="19" borderId="12" xfId="0" applyFont="1" applyFill="1" applyBorder="1" applyAlignment="1">
      <alignment horizontal="center" vertical="center"/>
    </xf>
    <xf numFmtId="0" fontId="65" fillId="19" borderId="11" xfId="0" applyFont="1" applyFill="1" applyBorder="1" applyAlignment="1">
      <alignment horizontal="center" vertical="center"/>
    </xf>
    <xf numFmtId="0" fontId="7" fillId="21" borderId="27" xfId="0" applyFont="1" applyFill="1" applyBorder="1" applyAlignment="1">
      <alignment horizontal="center" vertical="center"/>
    </xf>
    <xf numFmtId="0" fontId="7" fillId="21" borderId="23" xfId="0" applyFont="1" applyFill="1" applyBorder="1" applyAlignment="1">
      <alignment horizontal="center" vertical="center"/>
    </xf>
    <xf numFmtId="0" fontId="65" fillId="3" borderId="18" xfId="0" applyFont="1" applyFill="1" applyBorder="1" applyAlignment="1">
      <alignment horizontal="center" vertical="center" wrapText="1"/>
    </xf>
    <xf numFmtId="0" fontId="1" fillId="22" borderId="11" xfId="0" applyFont="1" applyFill="1" applyBorder="1" applyAlignment="1">
      <alignment horizontal="center"/>
    </xf>
    <xf numFmtId="0" fontId="1" fillId="22" borderId="256" xfId="0" applyFont="1" applyFill="1" applyBorder="1" applyAlignment="1">
      <alignment horizontal="center"/>
    </xf>
    <xf numFmtId="0" fontId="1" fillId="22" borderId="0" xfId="0" applyFont="1" applyFill="1" applyAlignment="1">
      <alignment horizontal="center"/>
    </xf>
    <xf numFmtId="0" fontId="1" fillId="22" borderId="56" xfId="0" applyFont="1" applyFill="1" applyBorder="1" applyAlignment="1">
      <alignment horizontal="center"/>
    </xf>
    <xf numFmtId="0" fontId="1" fillId="7" borderId="55" xfId="0" applyFont="1" applyFill="1" applyBorder="1" applyAlignment="1">
      <alignment horizontal="center" vertical="center" wrapText="1"/>
    </xf>
    <xf numFmtId="0" fontId="1" fillId="7" borderId="56" xfId="0" applyFont="1" applyFill="1" applyBorder="1" applyAlignment="1">
      <alignment horizontal="center" vertical="center" wrapText="1"/>
    </xf>
    <xf numFmtId="0" fontId="1" fillId="10" borderId="37" xfId="0" applyFont="1" applyFill="1" applyBorder="1" applyAlignment="1">
      <alignment horizontal="center" vertical="center" wrapText="1"/>
    </xf>
    <xf numFmtId="0" fontId="1" fillId="10" borderId="38" xfId="0" applyFont="1" applyFill="1" applyBorder="1" applyAlignment="1">
      <alignment horizontal="center" vertical="center" wrapText="1"/>
    </xf>
    <xf numFmtId="0" fontId="1" fillId="10" borderId="55" xfId="0" applyFont="1" applyFill="1" applyBorder="1" applyAlignment="1">
      <alignment horizontal="center" vertical="center" wrapText="1"/>
    </xf>
    <xf numFmtId="0" fontId="1" fillId="10" borderId="40" xfId="0" applyFont="1" applyFill="1" applyBorder="1" applyAlignment="1">
      <alignment horizontal="center" vertical="center" wrapText="1"/>
    </xf>
    <xf numFmtId="0" fontId="1" fillId="10" borderId="41" xfId="0" applyFont="1" applyFill="1" applyBorder="1" applyAlignment="1">
      <alignment horizontal="center" vertical="center" wrapText="1"/>
    </xf>
    <xf numFmtId="0" fontId="1" fillId="22" borderId="106" xfId="0" applyFont="1" applyFill="1" applyBorder="1" applyAlignment="1">
      <alignment horizontal="center"/>
    </xf>
    <xf numFmtId="0" fontId="1" fillId="13" borderId="106" xfId="0" applyFont="1" applyFill="1" applyBorder="1" applyAlignment="1">
      <alignment horizontal="center"/>
    </xf>
    <xf numFmtId="0" fontId="1" fillId="16" borderId="37" xfId="0" applyFont="1" applyFill="1" applyBorder="1" applyAlignment="1">
      <alignment horizontal="center" vertical="center" wrapText="1"/>
    </xf>
    <xf numFmtId="0" fontId="1" fillId="16" borderId="39" xfId="0" applyFont="1" applyFill="1" applyBorder="1" applyAlignment="1">
      <alignment horizontal="center" vertical="center" wrapText="1"/>
    </xf>
    <xf numFmtId="0" fontId="1" fillId="16" borderId="55" xfId="0" applyFont="1" applyFill="1" applyBorder="1" applyAlignment="1">
      <alignment horizontal="center" vertical="center" wrapText="1"/>
    </xf>
    <xf numFmtId="0" fontId="1" fillId="16" borderId="0" xfId="0" applyFont="1" applyFill="1" applyAlignment="1">
      <alignment horizontal="center" vertical="center" wrapText="1"/>
    </xf>
    <xf numFmtId="0" fontId="1" fillId="16" borderId="40" xfId="0" applyFont="1" applyFill="1" applyBorder="1" applyAlignment="1">
      <alignment horizontal="center" vertical="center" wrapText="1"/>
    </xf>
    <xf numFmtId="0" fontId="1" fillId="16" borderId="41" xfId="0" applyFont="1" applyFill="1" applyBorder="1" applyAlignment="1">
      <alignment horizontal="center" vertical="center" wrapText="1"/>
    </xf>
    <xf numFmtId="0" fontId="1" fillId="16" borderId="56" xfId="0" applyFont="1" applyFill="1" applyBorder="1" applyAlignment="1">
      <alignment horizontal="center" vertical="center" wrapText="1"/>
    </xf>
    <xf numFmtId="0" fontId="1" fillId="16" borderId="42" xfId="0" applyFont="1" applyFill="1" applyBorder="1" applyAlignment="1">
      <alignment horizontal="center" vertical="center" wrapText="1"/>
    </xf>
    <xf numFmtId="0" fontId="1" fillId="13" borderId="10" xfId="0" applyFont="1" applyFill="1" applyBorder="1" applyAlignment="1">
      <alignment horizontal="center"/>
    </xf>
    <xf numFmtId="0" fontId="1" fillId="13" borderId="11" xfId="0" applyFont="1" applyFill="1" applyBorder="1" applyAlignment="1">
      <alignment horizontal="center"/>
    </xf>
    <xf numFmtId="0" fontId="1" fillId="13" borderId="256" xfId="0" applyFont="1" applyFill="1" applyBorder="1" applyAlignment="1">
      <alignment horizontal="center"/>
    </xf>
    <xf numFmtId="0" fontId="1" fillId="22" borderId="41" xfId="0" applyFont="1" applyFill="1" applyBorder="1" applyAlignment="1">
      <alignment horizontal="center"/>
    </xf>
    <xf numFmtId="0" fontId="1" fillId="22" borderId="42" xfId="0" applyFont="1" applyFill="1" applyBorder="1" applyAlignment="1">
      <alignment horizontal="center"/>
    </xf>
    <xf numFmtId="0" fontId="1" fillId="16" borderId="6" xfId="0" applyFont="1" applyFill="1" applyBorder="1" applyAlignment="1">
      <alignment horizontal="center" vertical="center" wrapText="1"/>
    </xf>
    <xf numFmtId="0" fontId="1" fillId="16" borderId="9" xfId="0" applyFont="1" applyFill="1" applyBorder="1" applyAlignment="1">
      <alignment horizontal="center"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1" fillId="22" borderId="2" xfId="0" applyFont="1" applyFill="1" applyBorder="1" applyAlignment="1">
      <alignment horizontal="center"/>
    </xf>
    <xf numFmtId="0" fontId="1" fillId="22" borderId="4" xfId="0" applyFont="1" applyFill="1" applyBorder="1" applyAlignment="1">
      <alignment horizontal="center"/>
    </xf>
    <xf numFmtId="0" fontId="1" fillId="16" borderId="2" xfId="0" applyFont="1" applyFill="1" applyBorder="1" applyAlignment="1">
      <alignment horizontal="center" wrapText="1"/>
    </xf>
    <xf numFmtId="0" fontId="1" fillId="16" borderId="4" xfId="0" applyFont="1" applyFill="1" applyBorder="1" applyAlignment="1">
      <alignment horizontal="center" wrapText="1"/>
    </xf>
    <xf numFmtId="0" fontId="1" fillId="16" borderId="7" xfId="0" applyFont="1" applyFill="1" applyBorder="1" applyAlignment="1">
      <alignment horizontal="center" wrapText="1"/>
    </xf>
    <xf numFmtId="0" fontId="1" fillId="16" borderId="9" xfId="0" applyFont="1" applyFill="1" applyBorder="1" applyAlignment="1">
      <alignment horizontal="center" wrapText="1"/>
    </xf>
    <xf numFmtId="0" fontId="1" fillId="13" borderId="234" xfId="0" applyFont="1" applyFill="1" applyBorder="1" applyAlignment="1">
      <alignment horizontal="center"/>
    </xf>
    <xf numFmtId="0" fontId="1" fillId="13" borderId="34" xfId="0" applyFont="1" applyFill="1" applyBorder="1" applyAlignment="1">
      <alignment horizontal="center"/>
    </xf>
    <xf numFmtId="0" fontId="1" fillId="13" borderId="235" xfId="0" applyFont="1" applyFill="1" applyBorder="1" applyAlignment="1">
      <alignment horizontal="center"/>
    </xf>
    <xf numFmtId="0" fontId="1" fillId="16" borderId="194" xfId="0" applyFont="1" applyFill="1" applyBorder="1" applyAlignment="1">
      <alignment horizontal="center" vertical="center" wrapText="1"/>
    </xf>
    <xf numFmtId="0" fontId="65" fillId="3" borderId="18" xfId="0" applyFont="1" applyFill="1" applyBorder="1" applyAlignment="1">
      <alignment horizontal="center" vertical="center"/>
    </xf>
    <xf numFmtId="0" fontId="1" fillId="19" borderId="150" xfId="0" applyFont="1" applyFill="1" applyBorder="1" applyAlignment="1">
      <alignment horizontal="center" vertical="center" wrapText="1"/>
    </xf>
    <xf numFmtId="0" fontId="1" fillId="8" borderId="2" xfId="0" applyFont="1" applyFill="1" applyBorder="1" applyAlignment="1">
      <alignment horizontal="center"/>
    </xf>
    <xf numFmtId="0" fontId="1" fillId="8" borderId="4" xfId="0" applyFont="1" applyFill="1" applyBorder="1" applyAlignment="1">
      <alignment horizontal="center"/>
    </xf>
    <xf numFmtId="0" fontId="1" fillId="23" borderId="10" xfId="0" applyFont="1" applyFill="1" applyBorder="1" applyAlignment="1">
      <alignment horizontal="center"/>
    </xf>
    <xf numFmtId="0" fontId="1" fillId="23" borderId="11" xfId="0" applyFont="1" applyFill="1" applyBorder="1" applyAlignment="1">
      <alignment horizontal="center"/>
    </xf>
    <xf numFmtId="0" fontId="1" fillId="23" borderId="12" xfId="0" applyFont="1" applyFill="1" applyBorder="1" applyAlignment="1">
      <alignment horizontal="center"/>
    </xf>
    <xf numFmtId="0" fontId="1" fillId="16" borderId="15" xfId="0" applyFont="1" applyFill="1" applyBorder="1" applyAlignment="1">
      <alignment horizontal="center" vertical="center" wrapText="1"/>
    </xf>
    <xf numFmtId="0" fontId="1" fillId="16" borderId="14" xfId="0" applyFont="1" applyFill="1" applyBorder="1" applyAlignment="1">
      <alignment horizontal="center" vertical="center" wrapText="1"/>
    </xf>
    <xf numFmtId="0" fontId="1" fillId="16" borderId="294" xfId="0" applyFont="1" applyFill="1" applyBorder="1" applyAlignment="1">
      <alignment horizontal="center"/>
    </xf>
    <xf numFmtId="0" fontId="1" fillId="16" borderId="12" xfId="0" applyFont="1" applyFill="1" applyBorder="1" applyAlignment="1">
      <alignment horizontal="center"/>
    </xf>
    <xf numFmtId="0" fontId="1" fillId="23" borderId="285" xfId="0" applyFont="1" applyFill="1" applyBorder="1" applyAlignment="1">
      <alignment horizontal="center"/>
    </xf>
    <xf numFmtId="0" fontId="1" fillId="23" borderId="44" xfId="0" applyFont="1" applyFill="1" applyBorder="1" applyAlignment="1">
      <alignment horizontal="center"/>
    </xf>
    <xf numFmtId="0" fontId="1" fillId="23" borderId="295" xfId="0" applyFont="1" applyFill="1" applyBorder="1" applyAlignment="1">
      <alignment horizontal="center"/>
    </xf>
    <xf numFmtId="0" fontId="1" fillId="7" borderId="194" xfId="0" applyFont="1" applyFill="1" applyBorder="1" applyAlignment="1">
      <alignment horizontal="center" vertical="center" wrapText="1"/>
    </xf>
    <xf numFmtId="4" fontId="1" fillId="3" borderId="159" xfId="0" applyNumberFormat="1" applyFont="1" applyFill="1" applyBorder="1" applyAlignment="1">
      <alignment horizontal="center" vertical="center"/>
    </xf>
    <xf numFmtId="4" fontId="1" fillId="3" borderId="145" xfId="0" applyNumberFormat="1" applyFont="1" applyFill="1" applyBorder="1" applyAlignment="1">
      <alignment horizontal="center" vertical="center"/>
    </xf>
    <xf numFmtId="0" fontId="65" fillId="3" borderId="168" xfId="0" applyFont="1" applyFill="1" applyBorder="1" applyAlignment="1">
      <alignment horizontal="center" vertical="center"/>
    </xf>
    <xf numFmtId="0" fontId="65" fillId="3" borderId="190" xfId="0" applyFont="1" applyFill="1" applyBorder="1" applyAlignment="1">
      <alignment horizontal="center" vertical="center"/>
    </xf>
    <xf numFmtId="0" fontId="65" fillId="3" borderId="165" xfId="0" applyFont="1" applyFill="1" applyBorder="1" applyAlignment="1">
      <alignment horizontal="center" vertical="center"/>
    </xf>
    <xf numFmtId="0" fontId="65" fillId="3" borderId="145" xfId="0" applyFont="1" applyFill="1" applyBorder="1" applyAlignment="1">
      <alignment horizontal="center" vertical="center"/>
    </xf>
    <xf numFmtId="0" fontId="0" fillId="0" borderId="167" xfId="0" applyBorder="1" applyAlignment="1">
      <alignment horizontal="left" wrapText="1"/>
    </xf>
    <xf numFmtId="0" fontId="2" fillId="0" borderId="0" xfId="1" applyFill="1" applyBorder="1" applyAlignment="1">
      <alignment horizontal="center" vertical="center" wrapText="1"/>
    </xf>
    <xf numFmtId="0" fontId="62" fillId="3" borderId="18" xfId="0" applyFont="1" applyFill="1" applyBorder="1" applyAlignment="1">
      <alignment horizontal="center" vertical="center" wrapText="1"/>
    </xf>
    <xf numFmtId="0" fontId="1" fillId="16" borderId="3" xfId="0" applyFont="1" applyFill="1" applyBorder="1" applyAlignment="1">
      <alignment horizontal="center" vertical="center" wrapText="1"/>
    </xf>
    <xf numFmtId="0" fontId="1" fillId="16" borderId="8" xfId="0" applyFont="1" applyFill="1" applyBorder="1" applyAlignment="1">
      <alignment horizontal="center" vertical="center" wrapText="1"/>
    </xf>
    <xf numFmtId="0" fontId="1" fillId="22" borderId="228" xfId="0" applyFont="1" applyFill="1" applyBorder="1" applyAlignment="1">
      <alignment horizontal="center" vertical="center"/>
    </xf>
    <xf numFmtId="0" fontId="1" fillId="22" borderId="217" xfId="0" applyFont="1" applyFill="1" applyBorder="1" applyAlignment="1">
      <alignment horizontal="center" vertical="center"/>
    </xf>
    <xf numFmtId="0" fontId="1" fillId="22" borderId="68" xfId="0" applyFont="1" applyFill="1" applyBorder="1" applyAlignment="1">
      <alignment horizontal="center" vertical="center"/>
    </xf>
    <xf numFmtId="0" fontId="1" fillId="13" borderId="37" xfId="0" applyFont="1" applyFill="1" applyBorder="1" applyAlignment="1">
      <alignment horizontal="center" vertical="center"/>
    </xf>
    <xf numFmtId="0" fontId="1" fillId="13" borderId="39" xfId="0" applyFont="1" applyFill="1" applyBorder="1" applyAlignment="1">
      <alignment horizontal="center" vertical="center"/>
    </xf>
    <xf numFmtId="0" fontId="1" fillId="13" borderId="40" xfId="0" applyFont="1" applyFill="1" applyBorder="1" applyAlignment="1">
      <alignment horizontal="center" vertical="center"/>
    </xf>
    <xf numFmtId="0" fontId="1" fillId="13" borderId="42" xfId="0" applyFont="1" applyFill="1" applyBorder="1" applyAlignment="1">
      <alignment horizontal="center" vertical="center"/>
    </xf>
    <xf numFmtId="0" fontId="65" fillId="19" borderId="0" xfId="0" applyFont="1" applyFill="1" applyAlignment="1">
      <alignment horizontal="center" vertical="center" wrapText="1"/>
    </xf>
    <xf numFmtId="0" fontId="1" fillId="9" borderId="10"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3" borderId="10" xfId="0" applyFont="1" applyFill="1" applyBorder="1" applyAlignment="1">
      <alignment horizontal="center"/>
    </xf>
    <xf numFmtId="0" fontId="1" fillId="3" borderId="12" xfId="0" applyFont="1" applyFill="1" applyBorder="1" applyAlignment="1">
      <alignment horizontal="center"/>
    </xf>
    <xf numFmtId="0" fontId="1" fillId="16" borderId="11" xfId="0" applyFont="1" applyFill="1" applyBorder="1" applyAlignment="1">
      <alignment horizontal="center"/>
    </xf>
    <xf numFmtId="0" fontId="1" fillId="22" borderId="144" xfId="0" applyFont="1" applyFill="1" applyBorder="1" applyAlignment="1">
      <alignment horizontal="center"/>
    </xf>
    <xf numFmtId="0" fontId="1" fillId="22" borderId="145" xfId="0" applyFont="1" applyFill="1" applyBorder="1" applyAlignment="1">
      <alignment horizontal="center"/>
    </xf>
    <xf numFmtId="0" fontId="1" fillId="23" borderId="168" xfId="0" applyFont="1" applyFill="1" applyBorder="1" applyAlignment="1">
      <alignment horizontal="center"/>
    </xf>
    <xf numFmtId="0" fontId="1" fillId="23" borderId="169" xfId="0" applyFont="1" applyFill="1" applyBorder="1" applyAlignment="1">
      <alignment horizontal="center"/>
    </xf>
    <xf numFmtId="0" fontId="1" fillId="9" borderId="3"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89" fillId="0" borderId="61" xfId="0" applyFont="1" applyBorder="1" applyAlignment="1">
      <alignment horizontal="center" vertical="center"/>
    </xf>
    <xf numFmtId="0" fontId="89" fillId="0" borderId="62" xfId="0" applyFont="1" applyBorder="1" applyAlignment="1">
      <alignment horizontal="center" vertical="center"/>
    </xf>
    <xf numFmtId="0" fontId="89" fillId="0" borderId="63" xfId="0" applyFont="1" applyBorder="1" applyAlignment="1">
      <alignment horizontal="center" vertical="center"/>
    </xf>
    <xf numFmtId="0" fontId="88" fillId="0" borderId="62" xfId="0" applyFont="1" applyBorder="1" applyAlignment="1">
      <alignment horizontal="center" vertical="center"/>
    </xf>
    <xf numFmtId="0" fontId="87" fillId="0" borderId="65" xfId="0" applyFont="1" applyBorder="1" applyAlignment="1">
      <alignment horizontal="center" vertical="center"/>
    </xf>
    <xf numFmtId="0" fontId="87" fillId="0" borderId="62" xfId="0" applyFont="1" applyBorder="1" applyAlignment="1">
      <alignment horizontal="center" vertical="center"/>
    </xf>
    <xf numFmtId="0" fontId="87" fillId="0" borderId="63" xfId="0" applyFont="1" applyBorder="1" applyAlignment="1">
      <alignment horizontal="center" vertical="center"/>
    </xf>
    <xf numFmtId="0" fontId="34" fillId="3" borderId="285" xfId="0" applyFont="1" applyFill="1" applyBorder="1" applyAlignment="1">
      <alignment horizontal="center" vertical="center"/>
    </xf>
    <xf numFmtId="0" fontId="34" fillId="3" borderId="44" xfId="0" applyFont="1" applyFill="1" applyBorder="1" applyAlignment="1">
      <alignment horizontal="center" vertical="center"/>
    </xf>
    <xf numFmtId="0" fontId="34" fillId="3" borderId="297" xfId="0" applyFont="1" applyFill="1" applyBorder="1" applyAlignment="1">
      <alignment horizontal="center" vertical="center"/>
    </xf>
    <xf numFmtId="0" fontId="87" fillId="0" borderId="61" xfId="0" applyFont="1" applyBorder="1" applyAlignment="1">
      <alignment horizontal="center" vertical="center"/>
    </xf>
    <xf numFmtId="0" fontId="89" fillId="0" borderId="118" xfId="0" applyFont="1" applyBorder="1" applyAlignment="1">
      <alignment horizontal="center" vertical="center"/>
    </xf>
    <xf numFmtId="0" fontId="88" fillId="0" borderId="61" xfId="0" applyFont="1" applyBorder="1" applyAlignment="1">
      <alignment horizontal="center" vertical="center"/>
    </xf>
    <xf numFmtId="0" fontId="88" fillId="0" borderId="63" xfId="0" applyFont="1" applyBorder="1" applyAlignment="1">
      <alignment horizontal="center" vertical="center"/>
    </xf>
    <xf numFmtId="0" fontId="90" fillId="0" borderId="61" xfId="0" applyFont="1" applyBorder="1" applyAlignment="1">
      <alignment horizontal="center" vertical="center"/>
    </xf>
    <xf numFmtId="0" fontId="90" fillId="0" borderId="62" xfId="0" applyFont="1" applyBorder="1" applyAlignment="1">
      <alignment horizontal="center" vertical="center"/>
    </xf>
    <xf numFmtId="0" fontId="90" fillId="0" borderId="63" xfId="0" applyFont="1" applyBorder="1" applyAlignment="1">
      <alignment horizontal="center" vertical="center"/>
    </xf>
    <xf numFmtId="0" fontId="34" fillId="13" borderId="302" xfId="0" applyFont="1" applyFill="1" applyBorder="1" applyAlignment="1">
      <alignment horizontal="left" vertical="center"/>
    </xf>
    <xf numFmtId="0" fontId="34" fillId="13" borderId="303" xfId="0" applyFont="1" applyFill="1" applyBorder="1" applyAlignment="1">
      <alignment horizontal="left" vertical="center"/>
    </xf>
    <xf numFmtId="0" fontId="7" fillId="21" borderId="0" xfId="0" applyFont="1" applyFill="1" applyAlignment="1">
      <alignment horizontal="left" vertical="center"/>
    </xf>
    <xf numFmtId="0" fontId="7" fillId="21" borderId="23" xfId="0" applyFont="1" applyFill="1" applyBorder="1" applyAlignment="1">
      <alignment horizontal="left" vertical="center"/>
    </xf>
    <xf numFmtId="0" fontId="7" fillId="21" borderId="16" xfId="0" applyFont="1" applyFill="1" applyBorder="1" applyAlignment="1">
      <alignment horizontal="left" vertical="center"/>
    </xf>
    <xf numFmtId="0" fontId="7" fillId="21" borderId="25" xfId="0" applyFont="1" applyFill="1" applyBorder="1" applyAlignment="1">
      <alignment horizontal="left" vertical="center"/>
    </xf>
    <xf numFmtId="0" fontId="126" fillId="3" borderId="18" xfId="0" applyFont="1" applyFill="1" applyBorder="1" applyAlignment="1">
      <alignment horizontal="center" vertical="center"/>
    </xf>
    <xf numFmtId="0" fontId="126" fillId="3" borderId="0" xfId="0" applyFont="1" applyFill="1" applyAlignment="1">
      <alignment horizontal="center" vertical="center"/>
    </xf>
    <xf numFmtId="0" fontId="34" fillId="13" borderId="56" xfId="0" applyFont="1" applyFill="1" applyBorder="1" applyAlignment="1">
      <alignment horizontal="left" vertical="center"/>
    </xf>
    <xf numFmtId="0" fontId="34" fillId="13" borderId="39" xfId="0" applyFont="1" applyFill="1" applyBorder="1" applyAlignment="1">
      <alignment horizontal="left" vertical="center"/>
    </xf>
    <xf numFmtId="0" fontId="34" fillId="13" borderId="217" xfId="0" applyFont="1" applyFill="1" applyBorder="1" applyAlignment="1">
      <alignment horizontal="left" vertical="center" wrapText="1"/>
    </xf>
    <xf numFmtId="0" fontId="34" fillId="13" borderId="56" xfId="0" applyFont="1" applyFill="1" applyBorder="1" applyAlignment="1">
      <alignment horizontal="left" vertical="center" wrapText="1"/>
    </xf>
    <xf numFmtId="0" fontId="34" fillId="13" borderId="39" xfId="0" applyFont="1" applyFill="1" applyBorder="1" applyAlignment="1">
      <alignment horizontal="left" vertical="center" wrapText="1"/>
    </xf>
    <xf numFmtId="0" fontId="34" fillId="13" borderId="38" xfId="0" applyFont="1" applyFill="1" applyBorder="1" applyAlignment="1">
      <alignment horizontal="left" vertical="center"/>
    </xf>
    <xf numFmtId="0" fontId="34" fillId="13" borderId="0" xfId="0" applyFont="1" applyFill="1" applyAlignment="1">
      <alignment horizontal="left" vertical="center"/>
    </xf>
    <xf numFmtId="0" fontId="32" fillId="0" borderId="4" xfId="0" applyFont="1" applyBorder="1" applyAlignment="1">
      <alignment horizontal="left" vertical="center"/>
    </xf>
    <xf numFmtId="0" fontId="32" fillId="0" borderId="9" xfId="0" applyFont="1" applyBorder="1" applyAlignment="1">
      <alignment horizontal="left" vertical="center"/>
    </xf>
    <xf numFmtId="0" fontId="34" fillId="13" borderId="217" xfId="0" applyFont="1" applyFill="1" applyBorder="1" applyAlignment="1">
      <alignment vertical="center"/>
    </xf>
    <xf numFmtId="0" fontId="34" fillId="13" borderId="56" xfId="0" applyFont="1" applyFill="1" applyBorder="1" applyAlignment="1">
      <alignment vertical="center"/>
    </xf>
    <xf numFmtId="0" fontId="34" fillId="13" borderId="302" xfId="0" applyFont="1" applyFill="1" applyBorder="1" applyAlignment="1">
      <alignment horizontal="left" vertical="center" wrapText="1"/>
    </xf>
    <xf numFmtId="0" fontId="34" fillId="13" borderId="303" xfId="0" applyFont="1" applyFill="1" applyBorder="1" applyAlignment="1">
      <alignment horizontal="left" vertical="center" wrapText="1"/>
    </xf>
    <xf numFmtId="0" fontId="32" fillId="0" borderId="4" xfId="0" applyFont="1" applyBorder="1" applyAlignment="1">
      <alignment vertical="center"/>
    </xf>
    <xf numFmtId="0" fontId="32" fillId="0" borderId="6" xfId="0" applyFont="1" applyBorder="1" applyAlignment="1">
      <alignment vertical="center"/>
    </xf>
    <xf numFmtId="0" fontId="32" fillId="0" borderId="9" xfId="0" applyFont="1" applyBorder="1" applyAlignment="1">
      <alignment vertical="center"/>
    </xf>
    <xf numFmtId="0" fontId="88" fillId="0" borderId="118" xfId="0" applyFont="1" applyBorder="1" applyAlignment="1">
      <alignment horizontal="center" vertical="center"/>
    </xf>
    <xf numFmtId="0" fontId="32" fillId="0" borderId="4" xfId="0" applyFont="1" applyBorder="1" applyAlignment="1">
      <alignment vertical="center" wrapText="1"/>
    </xf>
    <xf numFmtId="0" fontId="32" fillId="0" borderId="9" xfId="0" applyFont="1" applyBorder="1" applyAlignment="1">
      <alignment vertical="center" wrapText="1"/>
    </xf>
    <xf numFmtId="0" fontId="0" fillId="0" borderId="4" xfId="0" applyBorder="1" applyAlignment="1">
      <alignment vertical="center" wrapText="1"/>
    </xf>
    <xf numFmtId="0" fontId="0" fillId="0" borderId="9" xfId="0" applyBorder="1" applyAlignment="1">
      <alignment vertical="center" wrapText="1"/>
    </xf>
    <xf numFmtId="0" fontId="126" fillId="3" borderId="26" xfId="0" applyFont="1" applyFill="1" applyBorder="1" applyAlignment="1">
      <alignment horizontal="center"/>
    </xf>
    <xf numFmtId="0" fontId="126" fillId="3" borderId="18" xfId="0" applyFont="1" applyFill="1" applyBorder="1" applyAlignment="1">
      <alignment horizontal="center"/>
    </xf>
    <xf numFmtId="0" fontId="126" fillId="3" borderId="27" xfId="0" applyFont="1" applyFill="1" applyBorder="1" applyAlignment="1">
      <alignment horizontal="center"/>
    </xf>
    <xf numFmtId="0" fontId="126" fillId="3" borderId="0" xfId="0" applyFont="1" applyFill="1" applyAlignment="1">
      <alignment horizontal="center"/>
    </xf>
    <xf numFmtId="0" fontId="32" fillId="0" borderId="15" xfId="0" applyFont="1" applyBorder="1" applyAlignment="1">
      <alignment horizontal="left" vertical="center"/>
    </xf>
    <xf numFmtId="0" fontId="32" fillId="0" borderId="14" xfId="0" applyFont="1" applyBorder="1" applyAlignment="1">
      <alignment horizontal="left" vertical="center"/>
    </xf>
    <xf numFmtId="0" fontId="32" fillId="0" borderId="15" xfId="0" applyFont="1" applyBorder="1" applyAlignment="1">
      <alignment horizontal="center" vertical="center"/>
    </xf>
    <xf numFmtId="0" fontId="32" fillId="0" borderId="14" xfId="0" applyFont="1" applyBorder="1" applyAlignment="1">
      <alignment horizontal="center" vertical="center"/>
    </xf>
    <xf numFmtId="0" fontId="32" fillId="0" borderId="15" xfId="0" applyFont="1" applyBorder="1" applyAlignment="1">
      <alignment horizontal="center" vertical="center" wrapText="1"/>
    </xf>
    <xf numFmtId="0" fontId="32" fillId="0" borderId="14" xfId="0" applyFont="1" applyBorder="1" applyAlignment="1">
      <alignment horizontal="center" vertical="center" wrapText="1"/>
    </xf>
    <xf numFmtId="0" fontId="0" fillId="0" borderId="15" xfId="0" applyBorder="1" applyAlignment="1">
      <alignment horizontal="left" vertical="center" wrapText="1"/>
    </xf>
    <xf numFmtId="0" fontId="0" fillId="0" borderId="14" xfId="0" applyBorder="1" applyAlignment="1">
      <alignment horizontal="left" vertical="center" wrapText="1"/>
    </xf>
    <xf numFmtId="0" fontId="32" fillId="0" borderId="13" xfId="0" applyFont="1" applyBorder="1" applyAlignment="1">
      <alignment horizontal="left" vertical="center"/>
    </xf>
    <xf numFmtId="0" fontId="1" fillId="13" borderId="37" xfId="0" applyFont="1" applyFill="1" applyBorder="1" applyAlignment="1">
      <alignment horizontal="center"/>
    </xf>
    <xf numFmtId="0" fontId="1" fillId="0" borderId="15" xfId="0" applyFont="1" applyBorder="1" applyAlignment="1">
      <alignment horizontal="left" vertical="center"/>
    </xf>
    <xf numFmtId="0" fontId="1" fillId="0" borderId="14" xfId="0" applyFont="1" applyBorder="1" applyAlignment="1">
      <alignment horizontal="left" vertical="center"/>
    </xf>
    <xf numFmtId="167" fontId="54" fillId="3" borderId="18" xfId="0" applyNumberFormat="1" applyFont="1" applyFill="1" applyBorder="1" applyAlignment="1">
      <alignment horizontal="center" vertical="center"/>
    </xf>
    <xf numFmtId="167" fontId="54" fillId="3" borderId="0" xfId="0" applyNumberFormat="1" applyFont="1" applyFill="1" applyAlignment="1">
      <alignment horizontal="center" vertical="center"/>
    </xf>
    <xf numFmtId="0" fontId="1" fillId="3" borderId="204" xfId="0" applyFont="1" applyFill="1" applyBorder="1" applyAlignment="1">
      <alignment horizontal="center" vertical="center"/>
    </xf>
    <xf numFmtId="0" fontId="1" fillId="3" borderId="194"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9" xfId="0" applyFont="1" applyFill="1" applyBorder="1" applyAlignment="1">
      <alignment horizontal="center" vertical="center"/>
    </xf>
    <xf numFmtId="0" fontId="46" fillId="22" borderId="37" xfId="0" applyFont="1" applyFill="1" applyBorder="1" applyAlignment="1">
      <alignment horizontal="center" vertical="center"/>
    </xf>
    <xf numFmtId="0" fontId="46" fillId="22" borderId="47" xfId="0" applyFont="1" applyFill="1" applyBorder="1" applyAlignment="1">
      <alignment horizontal="center" vertical="center"/>
    </xf>
    <xf numFmtId="0" fontId="46" fillId="10" borderId="193" xfId="0" applyFont="1" applyFill="1" applyBorder="1" applyAlignment="1">
      <alignment horizontal="center" vertical="center" wrapText="1"/>
    </xf>
    <xf numFmtId="0" fontId="46" fillId="10" borderId="206" xfId="0" applyFont="1" applyFill="1" applyBorder="1" applyAlignment="1">
      <alignment horizontal="center" vertical="center" wrapText="1"/>
    </xf>
    <xf numFmtId="0" fontId="46" fillId="10" borderId="166" xfId="0" applyFont="1" applyFill="1" applyBorder="1" applyAlignment="1">
      <alignment horizontal="center" vertical="center" wrapText="1"/>
    </xf>
    <xf numFmtId="0" fontId="1" fillId="7" borderId="5" xfId="0" applyFont="1" applyFill="1" applyBorder="1" applyAlignment="1">
      <alignment horizontal="center" vertical="center"/>
    </xf>
    <xf numFmtId="0" fontId="1" fillId="3" borderId="228"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68" xfId="0" applyFont="1" applyFill="1" applyBorder="1" applyAlignment="1">
      <alignment horizontal="center" vertical="center"/>
    </xf>
    <xf numFmtId="0" fontId="105" fillId="3" borderId="204" xfId="0" applyFont="1" applyFill="1" applyBorder="1" applyAlignment="1">
      <alignment horizontal="center" vertical="center"/>
    </xf>
    <xf numFmtId="0" fontId="105" fillId="3" borderId="194" xfId="0" applyFont="1" applyFill="1" applyBorder="1" applyAlignment="1">
      <alignment horizontal="center" vertical="center"/>
    </xf>
    <xf numFmtId="0" fontId="105" fillId="3" borderId="7" xfId="0" applyFont="1" applyFill="1" applyBorder="1" applyAlignment="1">
      <alignment horizontal="center" vertical="center"/>
    </xf>
    <xf numFmtId="0" fontId="105"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12" xfId="0" applyFont="1" applyFill="1" applyBorder="1" applyAlignment="1">
      <alignment horizontal="center" vertical="center"/>
    </xf>
    <xf numFmtId="0" fontId="1" fillId="23" borderId="159" xfId="0" applyFont="1" applyFill="1" applyBorder="1" applyAlignment="1">
      <alignment horizontal="center"/>
    </xf>
    <xf numFmtId="0" fontId="1" fillId="23" borderId="165" xfId="0" applyFont="1" applyFill="1" applyBorder="1" applyAlignment="1">
      <alignment horizontal="center"/>
    </xf>
    <xf numFmtId="0" fontId="1" fillId="23" borderId="158" xfId="0" applyFont="1" applyFill="1" applyBorder="1" applyAlignment="1">
      <alignment horizontal="center"/>
    </xf>
    <xf numFmtId="0" fontId="54" fillId="3" borderId="85" xfId="0" applyFont="1" applyFill="1" applyBorder="1" applyAlignment="1">
      <alignment horizontal="center" vertical="center"/>
    </xf>
    <xf numFmtId="0" fontId="54" fillId="3" borderId="72" xfId="0" applyFont="1" applyFill="1" applyBorder="1" applyAlignment="1">
      <alignment horizontal="center" vertical="center"/>
    </xf>
    <xf numFmtId="0" fontId="54" fillId="3" borderId="84" xfId="0" applyFont="1" applyFill="1" applyBorder="1" applyAlignment="1">
      <alignment horizontal="center" vertical="center"/>
    </xf>
    <xf numFmtId="0" fontId="125" fillId="3" borderId="72" xfId="0" applyFont="1" applyFill="1" applyBorder="1" applyAlignment="1">
      <alignment horizontal="center" vertical="center"/>
    </xf>
    <xf numFmtId="0" fontId="125" fillId="3" borderId="0" xfId="0" applyFont="1" applyFill="1" applyAlignment="1">
      <alignment horizontal="center" vertical="center"/>
    </xf>
    <xf numFmtId="0" fontId="1" fillId="7" borderId="193" xfId="0" applyFont="1" applyFill="1" applyBorder="1" applyAlignment="1">
      <alignment horizontal="center" vertical="center"/>
    </xf>
    <xf numFmtId="0" fontId="1" fillId="7" borderId="206" xfId="0" applyFont="1" applyFill="1" applyBorder="1" applyAlignment="1">
      <alignment horizontal="center" vertical="center"/>
    </xf>
    <xf numFmtId="0" fontId="1" fillId="7" borderId="166" xfId="0" applyFont="1" applyFill="1" applyBorder="1" applyAlignment="1">
      <alignment horizontal="center" vertical="center"/>
    </xf>
    <xf numFmtId="0" fontId="1" fillId="13" borderId="159" xfId="0" applyFont="1" applyFill="1" applyBorder="1" applyAlignment="1">
      <alignment horizontal="center"/>
    </xf>
    <xf numFmtId="0" fontId="1" fillId="13" borderId="165" xfId="0" applyFont="1" applyFill="1" applyBorder="1" applyAlignment="1">
      <alignment horizontal="center"/>
    </xf>
    <xf numFmtId="0" fontId="1" fillId="13" borderId="145" xfId="0" applyFont="1" applyFill="1" applyBorder="1" applyAlignment="1">
      <alignment horizontal="center"/>
    </xf>
    <xf numFmtId="3" fontId="27" fillId="0" borderId="0" xfId="0" applyNumberFormat="1" applyFont="1" applyAlignment="1">
      <alignment horizontal="center" vertical="top"/>
    </xf>
    <xf numFmtId="0" fontId="46" fillId="13" borderId="57" xfId="0" applyFont="1" applyFill="1" applyBorder="1" applyAlignment="1">
      <alignment horizontal="center" vertical="center"/>
    </xf>
    <xf numFmtId="0" fontId="46" fillId="13" borderId="58" xfId="0" applyFont="1" applyFill="1" applyBorder="1" applyAlignment="1">
      <alignment horizontal="center" vertical="center"/>
    </xf>
    <xf numFmtId="0" fontId="46" fillId="13" borderId="59" xfId="0" applyFont="1" applyFill="1" applyBorder="1" applyAlignment="1">
      <alignment horizontal="center" vertical="center"/>
    </xf>
    <xf numFmtId="3" fontId="46" fillId="22" borderId="40" xfId="0" applyNumberFormat="1" applyFont="1" applyFill="1" applyBorder="1" applyAlignment="1">
      <alignment horizontal="center" vertical="top"/>
    </xf>
    <xf numFmtId="3" fontId="46" fillId="22" borderId="42" xfId="0" applyNumberFormat="1" applyFont="1" applyFill="1" applyBorder="1" applyAlignment="1">
      <alignment horizontal="center" vertical="top"/>
    </xf>
    <xf numFmtId="0" fontId="46" fillId="10" borderId="82" xfId="0" applyFont="1" applyFill="1" applyBorder="1" applyAlignment="1">
      <alignment horizontal="center" vertical="center" wrapText="1"/>
    </xf>
    <xf numFmtId="0" fontId="46" fillId="10" borderId="14" xfId="0" applyFont="1" applyFill="1" applyBorder="1" applyAlignment="1">
      <alignment horizontal="center" vertical="center" wrapText="1"/>
    </xf>
    <xf numFmtId="0" fontId="1" fillId="14" borderId="103" xfId="0" applyFont="1" applyFill="1" applyBorder="1" applyAlignment="1">
      <alignment horizontal="center" vertical="center" wrapText="1"/>
    </xf>
    <xf numFmtId="0" fontId="1" fillId="14" borderId="94" xfId="0" applyFont="1" applyFill="1" applyBorder="1" applyAlignment="1">
      <alignment horizontal="center" vertical="center" wrapText="1"/>
    </xf>
    <xf numFmtId="0" fontId="46" fillId="10" borderId="61" xfId="0" applyFont="1" applyFill="1" applyBorder="1" applyAlignment="1">
      <alignment horizontal="center" vertical="center"/>
    </xf>
    <xf numFmtId="0" fontId="46" fillId="10" borderId="63"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9" xfId="0" applyFont="1" applyFill="1" applyBorder="1" applyAlignment="1">
      <alignment horizontal="center" vertical="center"/>
    </xf>
    <xf numFmtId="0" fontId="1" fillId="3" borderId="11" xfId="0" applyFont="1" applyFill="1" applyBorder="1" applyAlignment="1">
      <alignment horizontal="center"/>
    </xf>
    <xf numFmtId="0" fontId="1" fillId="7" borderId="13" xfId="0" applyFont="1" applyFill="1" applyBorder="1" applyAlignment="1">
      <alignment horizontal="center" vertical="center" wrapText="1"/>
    </xf>
    <xf numFmtId="0" fontId="1" fillId="3" borderId="11"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0" fillId="0" borderId="90" xfId="0" applyBorder="1" applyAlignment="1">
      <alignment horizontal="left" vertical="center" wrapText="1"/>
    </xf>
    <xf numFmtId="0" fontId="0" fillId="0" borderId="99" xfId="0" applyBorder="1" applyAlignment="1">
      <alignment horizontal="left" vertical="center" wrapText="1"/>
    </xf>
    <xf numFmtId="0" fontId="0" fillId="0" borderId="98" xfId="0" applyBorder="1" applyAlignment="1">
      <alignment horizontal="left" vertical="center" wrapText="1"/>
    </xf>
    <xf numFmtId="0" fontId="0" fillId="0" borderId="100" xfId="0" applyBorder="1" applyAlignment="1">
      <alignment horizontal="left" vertical="center" wrapText="1"/>
    </xf>
    <xf numFmtId="0" fontId="1" fillId="7" borderId="92" xfId="0" applyFont="1" applyFill="1" applyBorder="1" applyAlignment="1">
      <alignment horizontal="center" vertical="center" wrapText="1"/>
    </xf>
    <xf numFmtId="0" fontId="1" fillId="7" borderId="72" xfId="0" applyFont="1" applyFill="1" applyBorder="1" applyAlignment="1">
      <alignment horizontal="center" vertical="center" wrapText="1"/>
    </xf>
    <xf numFmtId="0" fontId="1" fillId="7" borderId="36" xfId="0" applyFont="1" applyFill="1" applyBorder="1" applyAlignment="1">
      <alignment horizontal="center" vertical="center" wrapText="1"/>
    </xf>
    <xf numFmtId="0" fontId="1" fillId="7" borderId="97" xfId="0" applyFont="1" applyFill="1" applyBorder="1" applyAlignment="1">
      <alignment horizontal="center" vertical="center" wrapText="1"/>
    </xf>
    <xf numFmtId="0" fontId="1" fillId="7" borderId="81" xfId="0" applyFont="1" applyFill="1" applyBorder="1" applyAlignment="1">
      <alignment horizontal="center" vertical="center" wrapText="1"/>
    </xf>
    <xf numFmtId="0" fontId="1" fillId="7" borderId="80" xfId="0" applyFont="1" applyFill="1" applyBorder="1" applyAlignment="1">
      <alignment horizontal="center" vertical="center" wrapText="1"/>
    </xf>
    <xf numFmtId="0" fontId="1" fillId="3" borderId="3" xfId="0" applyFont="1" applyFill="1" applyBorder="1" applyAlignment="1">
      <alignment horizontal="center"/>
    </xf>
    <xf numFmtId="0" fontId="1" fillId="3" borderId="4" xfId="0" applyFont="1" applyFill="1" applyBorder="1" applyAlignment="1">
      <alignment horizontal="center"/>
    </xf>
    <xf numFmtId="4" fontId="1" fillId="0" borderId="0" xfId="0" applyNumberFormat="1" applyFont="1" applyAlignment="1">
      <alignment horizontal="center"/>
    </xf>
    <xf numFmtId="0" fontId="1" fillId="7" borderId="74" xfId="0" applyFont="1" applyFill="1" applyBorder="1" applyAlignment="1">
      <alignment horizontal="center" vertical="center" wrapText="1"/>
    </xf>
    <xf numFmtId="4" fontId="1" fillId="3" borderId="58" xfId="0" applyNumberFormat="1" applyFont="1" applyFill="1" applyBorder="1" applyAlignment="1">
      <alignment horizontal="center"/>
    </xf>
    <xf numFmtId="4" fontId="1" fillId="3" borderId="210" xfId="0" applyNumberFormat="1" applyFont="1" applyFill="1" applyBorder="1" applyAlignment="1">
      <alignment horizontal="center"/>
    </xf>
    <xf numFmtId="0" fontId="1" fillId="22" borderId="72" xfId="0" applyFont="1" applyFill="1" applyBorder="1" applyAlignment="1">
      <alignment horizontal="center" vertical="center"/>
    </xf>
    <xf numFmtId="0" fontId="46" fillId="22" borderId="54" xfId="0" applyFont="1" applyFill="1" applyBorder="1" applyAlignment="1">
      <alignment horizontal="center" vertical="center"/>
    </xf>
    <xf numFmtId="0" fontId="46" fillId="22" borderId="51" xfId="0" applyFont="1" applyFill="1" applyBorder="1" applyAlignment="1">
      <alignment horizontal="center" vertical="center"/>
    </xf>
    <xf numFmtId="0" fontId="1" fillId="10" borderId="15" xfId="0" applyFont="1" applyFill="1" applyBorder="1" applyAlignment="1">
      <alignment horizontal="center" vertical="center"/>
    </xf>
    <xf numFmtId="0" fontId="1" fillId="10" borderId="14" xfId="0" applyFont="1" applyFill="1" applyBorder="1" applyAlignment="1">
      <alignment horizontal="center" vertical="center"/>
    </xf>
    <xf numFmtId="0" fontId="46" fillId="23" borderId="41" xfId="0" applyFont="1" applyFill="1" applyBorder="1" applyAlignment="1">
      <alignment horizontal="center"/>
    </xf>
    <xf numFmtId="0" fontId="46" fillId="23" borderId="139" xfId="0" applyFont="1" applyFill="1" applyBorder="1" applyAlignment="1">
      <alignment horizontal="center"/>
    </xf>
    <xf numFmtId="0" fontId="1" fillId="8" borderId="73" xfId="0" applyFont="1" applyFill="1" applyBorder="1" applyAlignment="1">
      <alignment horizontal="center" vertical="center"/>
    </xf>
    <xf numFmtId="0" fontId="1" fillId="8" borderId="6" xfId="0" applyFont="1" applyFill="1" applyBorder="1" applyAlignment="1">
      <alignment horizontal="center" vertical="center"/>
    </xf>
    <xf numFmtId="0" fontId="1" fillId="8" borderId="68" xfId="0" applyFont="1" applyFill="1" applyBorder="1" applyAlignment="1">
      <alignment horizontal="center" vertical="center"/>
    </xf>
    <xf numFmtId="0" fontId="1" fillId="8" borderId="9" xfId="0" applyFont="1" applyFill="1" applyBorder="1" applyAlignment="1">
      <alignment horizontal="center" vertical="center"/>
    </xf>
    <xf numFmtId="0" fontId="1" fillId="7" borderId="131" xfId="0" applyFont="1" applyFill="1" applyBorder="1" applyAlignment="1">
      <alignment horizontal="center"/>
    </xf>
    <xf numFmtId="0" fontId="1" fillId="7" borderId="134" xfId="0" applyFont="1" applyFill="1" applyBorder="1" applyAlignment="1">
      <alignment horizontal="center"/>
    </xf>
    <xf numFmtId="0" fontId="46" fillId="19" borderId="38" xfId="0" applyFont="1" applyFill="1" applyBorder="1" applyAlignment="1">
      <alignment horizontal="center" vertical="center"/>
    </xf>
    <xf numFmtId="0" fontId="46" fillId="19" borderId="0" xfId="0" applyFont="1" applyFill="1" applyAlignment="1">
      <alignment horizontal="center" vertical="center"/>
    </xf>
    <xf numFmtId="0" fontId="0" fillId="0" borderId="313" xfId="0" applyBorder="1" applyAlignment="1">
      <alignment horizontal="left" vertical="center" wrapText="1"/>
    </xf>
    <xf numFmtId="0" fontId="0" fillId="0" borderId="314" xfId="0" applyBorder="1" applyAlignment="1">
      <alignment horizontal="left" vertical="center" wrapText="1"/>
    </xf>
    <xf numFmtId="0" fontId="0" fillId="0" borderId="315" xfId="0" applyBorder="1" applyAlignment="1">
      <alignment horizontal="left"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46" fillId="23" borderId="2" xfId="0" applyFont="1" applyFill="1" applyBorder="1" applyAlignment="1">
      <alignment horizontal="center" vertical="center"/>
    </xf>
    <xf numFmtId="0" fontId="46" fillId="23" borderId="4" xfId="0" applyFont="1" applyFill="1" applyBorder="1" applyAlignment="1">
      <alignment horizontal="center" vertical="center"/>
    </xf>
    <xf numFmtId="0" fontId="46" fillId="23" borderId="7" xfId="0" applyFont="1" applyFill="1" applyBorder="1" applyAlignment="1">
      <alignment horizontal="center" vertical="center"/>
    </xf>
    <xf numFmtId="0" fontId="46" fillId="23" borderId="9" xfId="0" applyFont="1" applyFill="1" applyBorder="1" applyAlignment="1">
      <alignment horizontal="center" vertical="center"/>
    </xf>
    <xf numFmtId="0" fontId="46" fillId="7" borderId="2" xfId="0" applyFont="1" applyFill="1" applyBorder="1" applyAlignment="1">
      <alignment horizontal="center" vertical="center" wrapText="1"/>
    </xf>
    <xf numFmtId="0" fontId="46" fillId="7" borderId="5" xfId="0" applyFont="1" applyFill="1" applyBorder="1" applyAlignment="1">
      <alignment horizontal="center" vertical="center" wrapText="1"/>
    </xf>
    <xf numFmtId="0" fontId="46" fillId="23" borderId="309" xfId="0" applyFont="1" applyFill="1" applyBorder="1" applyAlignment="1">
      <alignment horizontal="center" vertical="center" wrapText="1"/>
    </xf>
    <xf numFmtId="0" fontId="46" fillId="23" borderId="139" xfId="0" applyFont="1" applyFill="1" applyBorder="1" applyAlignment="1">
      <alignment horizontal="center" vertical="center" wrapText="1"/>
    </xf>
    <xf numFmtId="0" fontId="46" fillId="19" borderId="38" xfId="0" applyFont="1" applyFill="1" applyBorder="1" applyAlignment="1">
      <alignment horizontal="center" vertical="center" wrapText="1"/>
    </xf>
    <xf numFmtId="0" fontId="1" fillId="22" borderId="37" xfId="0" applyFont="1" applyFill="1" applyBorder="1" applyAlignment="1">
      <alignment horizontal="center" vertical="center"/>
    </xf>
    <xf numFmtId="0" fontId="1" fillId="8" borderId="0" xfId="0" applyFont="1" applyFill="1" applyAlignment="1">
      <alignment horizontal="center" vertical="center"/>
    </xf>
    <xf numFmtId="0" fontId="1" fillId="8" borderId="174" xfId="0" applyFont="1" applyFill="1" applyBorder="1" applyAlignment="1">
      <alignment horizontal="center" vertical="center"/>
    </xf>
    <xf numFmtId="0" fontId="1" fillId="8" borderId="41" xfId="0" applyFont="1" applyFill="1" applyBorder="1" applyAlignment="1">
      <alignment horizontal="center" vertical="center"/>
    </xf>
    <xf numFmtId="0" fontId="1" fillId="8" borderId="139" xfId="0" applyFont="1" applyFill="1" applyBorder="1" applyAlignment="1">
      <alignment horizontal="center" vertical="center"/>
    </xf>
    <xf numFmtId="0" fontId="46" fillId="7" borderId="61" xfId="0" applyFont="1" applyFill="1" applyBorder="1" applyAlignment="1">
      <alignment horizontal="left" vertical="center" wrapText="1"/>
    </xf>
    <xf numFmtId="0" fontId="46" fillId="7" borderId="63" xfId="0" applyFont="1" applyFill="1" applyBorder="1" applyAlignment="1">
      <alignment horizontal="left" vertical="center" wrapText="1"/>
    </xf>
    <xf numFmtId="0" fontId="46" fillId="22" borderId="57" xfId="0" applyFont="1" applyFill="1" applyBorder="1" applyAlignment="1">
      <alignment horizontal="center"/>
    </xf>
    <xf numFmtId="0" fontId="46" fillId="22" borderId="129" xfId="0" applyFont="1" applyFill="1" applyBorder="1" applyAlignment="1">
      <alignment horizontal="center"/>
    </xf>
    <xf numFmtId="0" fontId="46" fillId="22" borderId="10" xfId="0" applyFont="1" applyFill="1" applyBorder="1" applyAlignment="1">
      <alignment horizontal="center" vertical="center"/>
    </xf>
    <xf numFmtId="0" fontId="46" fillId="22" borderId="11" xfId="0" applyFont="1" applyFill="1" applyBorder="1" applyAlignment="1">
      <alignment horizontal="center" vertical="center"/>
    </xf>
    <xf numFmtId="4" fontId="1" fillId="3" borderId="10" xfId="0" applyNumberFormat="1" applyFont="1" applyFill="1" applyBorder="1" applyAlignment="1">
      <alignment horizontal="center" vertical="center" wrapText="1"/>
    </xf>
    <xf numFmtId="4" fontId="1" fillId="3" borderId="12" xfId="0" applyNumberFormat="1" applyFont="1" applyFill="1" applyBorder="1" applyAlignment="1">
      <alignment horizontal="center" vertical="center" wrapText="1"/>
    </xf>
    <xf numFmtId="0" fontId="46" fillId="16" borderId="10" xfId="0" applyFont="1" applyFill="1" applyBorder="1" applyAlignment="1">
      <alignment horizontal="center"/>
    </xf>
    <xf numFmtId="0" fontId="46" fillId="16" borderId="11" xfId="0" applyFont="1" applyFill="1" applyBorder="1" applyAlignment="1">
      <alignment horizontal="center"/>
    </xf>
    <xf numFmtId="0" fontId="46" fillId="16" borderId="12" xfId="0" applyFont="1" applyFill="1" applyBorder="1" applyAlignment="1">
      <alignment horizontal="center"/>
    </xf>
    <xf numFmtId="0" fontId="1" fillId="7" borderId="317" xfId="0" applyFont="1" applyFill="1" applyBorder="1" applyAlignment="1">
      <alignment horizontal="center" vertical="center"/>
    </xf>
    <xf numFmtId="0" fontId="1" fillId="7" borderId="318" xfId="0" applyFont="1" applyFill="1" applyBorder="1" applyAlignment="1">
      <alignment horizontal="center" vertical="center"/>
    </xf>
    <xf numFmtId="0" fontId="1" fillId="7" borderId="319" xfId="0" applyFont="1" applyFill="1" applyBorder="1" applyAlignment="1">
      <alignment horizontal="center" vertical="center"/>
    </xf>
    <xf numFmtId="0" fontId="1" fillId="16" borderId="320" xfId="0" applyFont="1" applyFill="1" applyBorder="1" applyAlignment="1">
      <alignment horizontal="center" vertical="center"/>
    </xf>
    <xf numFmtId="0" fontId="1" fillId="16" borderId="318" xfId="0" applyFont="1" applyFill="1" applyBorder="1" applyAlignment="1">
      <alignment horizontal="center" vertical="center"/>
    </xf>
    <xf numFmtId="0" fontId="1" fillId="16" borderId="321" xfId="0" applyFont="1" applyFill="1" applyBorder="1" applyAlignment="1">
      <alignment horizontal="center" vertical="center"/>
    </xf>
    <xf numFmtId="0" fontId="46" fillId="3" borderId="57" xfId="0" applyFont="1" applyFill="1" applyBorder="1" applyAlignment="1">
      <alignment horizontal="center"/>
    </xf>
    <xf numFmtId="0" fontId="46" fillId="3" borderId="59" xfId="0" applyFont="1" applyFill="1" applyBorder="1" applyAlignment="1">
      <alignment horizontal="center"/>
    </xf>
    <xf numFmtId="0" fontId="46" fillId="3" borderId="115" xfId="0" applyFont="1" applyFill="1" applyBorder="1" applyAlignment="1">
      <alignment horizontal="center"/>
    </xf>
    <xf numFmtId="0" fontId="65" fillId="13" borderId="57" xfId="0" applyFont="1" applyFill="1" applyBorder="1" applyAlignment="1">
      <alignment horizontal="center" vertical="center"/>
    </xf>
    <xf numFmtId="0" fontId="65" fillId="13" borderId="58" xfId="0" applyFont="1" applyFill="1" applyBorder="1" applyAlignment="1">
      <alignment horizontal="center" vertical="center"/>
    </xf>
    <xf numFmtId="0" fontId="65" fillId="13" borderId="59" xfId="0" applyFont="1" applyFill="1" applyBorder="1" applyAlignment="1">
      <alignment horizontal="center" vertical="center"/>
    </xf>
    <xf numFmtId="0" fontId="1" fillId="7" borderId="205" xfId="0" applyFont="1" applyFill="1" applyBorder="1" applyAlignment="1">
      <alignment horizontal="center" vertical="center"/>
    </xf>
    <xf numFmtId="0" fontId="1" fillId="7" borderId="152" xfId="0" applyFont="1" applyFill="1" applyBorder="1" applyAlignment="1">
      <alignment horizontal="center" vertical="center"/>
    </xf>
    <xf numFmtId="0" fontId="65" fillId="3" borderId="72" xfId="0" applyFont="1" applyFill="1" applyBorder="1" applyAlignment="1">
      <alignment horizontal="center" vertical="center"/>
    </xf>
    <xf numFmtId="0" fontId="1" fillId="19" borderId="41" xfId="0" applyFont="1" applyFill="1" applyBorder="1" applyAlignment="1">
      <alignment horizontal="left" vertical="center" wrapText="1"/>
    </xf>
    <xf numFmtId="0" fontId="1" fillId="19" borderId="0" xfId="0" applyFont="1" applyFill="1" applyAlignment="1">
      <alignment horizontal="left" vertical="center" wrapText="1"/>
    </xf>
    <xf numFmtId="0" fontId="1" fillId="10" borderId="291" xfId="0" applyFont="1" applyFill="1" applyBorder="1" applyAlignment="1">
      <alignment horizontal="center" vertical="center"/>
    </xf>
    <xf numFmtId="0" fontId="1" fillId="10" borderId="289" xfId="0" applyFont="1" applyFill="1" applyBorder="1" applyAlignment="1">
      <alignment horizontal="center" vertical="center"/>
    </xf>
    <xf numFmtId="0" fontId="1" fillId="10" borderId="290" xfId="0" applyFont="1" applyFill="1" applyBorder="1" applyAlignment="1">
      <alignment horizontal="center" vertical="center"/>
    </xf>
    <xf numFmtId="0" fontId="1" fillId="10" borderId="4" xfId="0" applyFont="1" applyFill="1" applyBorder="1" applyAlignment="1">
      <alignment horizontal="left" vertical="center"/>
    </xf>
    <xf numFmtId="0" fontId="1" fillId="10" borderId="9" xfId="0" applyFont="1" applyFill="1" applyBorder="1" applyAlignment="1">
      <alignment horizontal="left" vertical="center"/>
    </xf>
    <xf numFmtId="171" fontId="1" fillId="22" borderId="58" xfId="9" applyNumberFormat="1" applyFont="1" applyFill="1" applyBorder="1" applyAlignment="1">
      <alignment horizontal="center" vertical="center" wrapText="1"/>
    </xf>
    <xf numFmtId="3" fontId="1" fillId="22" borderId="57" xfId="0" applyNumberFormat="1" applyFont="1" applyFill="1" applyBorder="1" applyAlignment="1">
      <alignment horizontal="center" vertical="center" wrapText="1"/>
    </xf>
    <xf numFmtId="3" fontId="1" fillId="22" borderId="59" xfId="0" applyNumberFormat="1" applyFont="1" applyFill="1" applyBorder="1" applyAlignment="1">
      <alignment horizontal="center" vertical="center" wrapText="1"/>
    </xf>
    <xf numFmtId="3" fontId="1" fillId="22" borderId="58" xfId="0" applyNumberFormat="1" applyFont="1" applyFill="1" applyBorder="1" applyAlignment="1">
      <alignment horizontal="center" vertical="center" wrapText="1"/>
    </xf>
    <xf numFmtId="0" fontId="1" fillId="13" borderId="57" xfId="0" applyFont="1" applyFill="1" applyBorder="1" applyAlignment="1">
      <alignment horizontal="center" vertical="center" wrapText="1"/>
    </xf>
    <xf numFmtId="0" fontId="1" fillId="13" borderId="58" xfId="0" applyFont="1" applyFill="1" applyBorder="1" applyAlignment="1">
      <alignment horizontal="center" vertical="center" wrapText="1"/>
    </xf>
    <xf numFmtId="0" fontId="1" fillId="13" borderId="59" xfId="0" applyFont="1" applyFill="1" applyBorder="1" applyAlignment="1">
      <alignment horizontal="center" vertical="center" wrapText="1"/>
    </xf>
    <xf numFmtId="0" fontId="1" fillId="3" borderId="165" xfId="0" applyFont="1" applyFill="1" applyBorder="1" applyAlignment="1">
      <alignment horizontal="center" vertical="center"/>
    </xf>
    <xf numFmtId="0" fontId="1" fillId="3" borderId="158" xfId="0" applyFont="1" applyFill="1" applyBorder="1" applyAlignment="1">
      <alignment horizontal="center" vertical="center"/>
    </xf>
    <xf numFmtId="0" fontId="1" fillId="3" borderId="159" xfId="0" applyFont="1" applyFill="1" applyBorder="1" applyAlignment="1">
      <alignment horizontal="center" vertical="center"/>
    </xf>
    <xf numFmtId="0" fontId="1" fillId="3" borderId="145" xfId="0" applyFont="1" applyFill="1" applyBorder="1" applyAlignment="1">
      <alignment horizontal="center" vertical="center"/>
    </xf>
    <xf numFmtId="0" fontId="1" fillId="3" borderId="165" xfId="0" applyFont="1" applyFill="1" applyBorder="1" applyAlignment="1">
      <alignment horizontal="center"/>
    </xf>
    <xf numFmtId="0" fontId="1" fillId="3" borderId="158" xfId="0" applyFont="1" applyFill="1" applyBorder="1" applyAlignment="1">
      <alignment horizontal="center"/>
    </xf>
    <xf numFmtId="167" fontId="1" fillId="13" borderId="10" xfId="0" applyNumberFormat="1" applyFont="1" applyFill="1" applyBorder="1" applyAlignment="1">
      <alignment horizontal="center"/>
    </xf>
    <xf numFmtId="167" fontId="1" fillId="13" borderId="11" xfId="0" applyNumberFormat="1" applyFont="1" applyFill="1" applyBorder="1" applyAlignment="1">
      <alignment horizontal="center"/>
    </xf>
    <xf numFmtId="167" fontId="1" fillId="13" borderId="12" xfId="0" applyNumberFormat="1" applyFont="1" applyFill="1" applyBorder="1" applyAlignment="1">
      <alignment horizontal="center"/>
    </xf>
    <xf numFmtId="0" fontId="1" fillId="22" borderId="11" xfId="0" applyFont="1" applyFill="1" applyBorder="1" applyAlignment="1">
      <alignment horizontal="center" wrapText="1"/>
    </xf>
    <xf numFmtId="0" fontId="1" fillId="22" borderId="12" xfId="0" applyFont="1" applyFill="1" applyBorder="1" applyAlignment="1">
      <alignment horizontal="center" wrapText="1"/>
    </xf>
    <xf numFmtId="0" fontId="1" fillId="3" borderId="133" xfId="0" applyFont="1" applyFill="1" applyBorder="1" applyAlignment="1">
      <alignment horizontal="center"/>
    </xf>
    <xf numFmtId="0" fontId="1" fillId="3" borderId="132" xfId="0" applyFont="1" applyFill="1" applyBorder="1" applyAlignment="1">
      <alignment horizontal="center"/>
    </xf>
    <xf numFmtId="0" fontId="1" fillId="3" borderId="40" xfId="0" applyFont="1" applyFill="1" applyBorder="1" applyAlignment="1">
      <alignment horizontal="center"/>
    </xf>
    <xf numFmtId="0" fontId="1" fillId="3" borderId="41" xfId="0" applyFont="1" applyFill="1" applyBorder="1" applyAlignment="1">
      <alignment horizontal="center"/>
    </xf>
    <xf numFmtId="0" fontId="1" fillId="7" borderId="195" xfId="0" applyFont="1" applyFill="1" applyBorder="1" applyAlignment="1">
      <alignment horizontal="center" vertical="center" wrapText="1"/>
    </xf>
    <xf numFmtId="0" fontId="1" fillId="7" borderId="138" xfId="0" applyFont="1" applyFill="1" applyBorder="1" applyAlignment="1">
      <alignment horizontal="center" vertical="center" wrapText="1"/>
    </xf>
    <xf numFmtId="0" fontId="1" fillId="3" borderId="7" xfId="0" applyFont="1" applyFill="1" applyBorder="1" applyAlignment="1">
      <alignment horizontal="center"/>
    </xf>
    <xf numFmtId="0" fontId="1" fillId="3" borderId="170" xfId="0" applyFont="1" applyFill="1" applyBorder="1" applyAlignment="1">
      <alignment horizontal="center"/>
    </xf>
    <xf numFmtId="0" fontId="1" fillId="3" borderId="159" xfId="0" applyFont="1" applyFill="1" applyBorder="1" applyAlignment="1">
      <alignment horizontal="center"/>
    </xf>
    <xf numFmtId="0" fontId="1" fillId="7" borderId="193" xfId="0" applyFont="1" applyFill="1" applyBorder="1" applyAlignment="1">
      <alignment horizontal="center" vertical="center" wrapText="1"/>
    </xf>
    <xf numFmtId="0" fontId="1" fillId="7" borderId="166" xfId="0" applyFont="1" applyFill="1" applyBorder="1" applyAlignment="1">
      <alignment horizontal="center" vertical="center" wrapText="1"/>
    </xf>
    <xf numFmtId="167" fontId="1" fillId="22" borderId="10" xfId="0" applyNumberFormat="1" applyFont="1" applyFill="1" applyBorder="1" applyAlignment="1">
      <alignment horizontal="center"/>
    </xf>
    <xf numFmtId="167" fontId="1" fillId="22" borderId="12" xfId="0" applyNumberFormat="1" applyFont="1" applyFill="1" applyBorder="1" applyAlignment="1">
      <alignment horizontal="center"/>
    </xf>
    <xf numFmtId="167" fontId="1" fillId="22" borderId="11" xfId="0" applyNumberFormat="1" applyFont="1" applyFill="1" applyBorder="1" applyAlignment="1">
      <alignment horizontal="center"/>
    </xf>
    <xf numFmtId="167" fontId="1" fillId="22" borderId="3" xfId="0" applyNumberFormat="1" applyFont="1" applyFill="1" applyBorder="1" applyAlignment="1">
      <alignment horizontal="center"/>
    </xf>
    <xf numFmtId="167" fontId="1" fillId="22" borderId="4" xfId="0" applyNumberFormat="1" applyFont="1" applyFill="1" applyBorder="1" applyAlignment="1">
      <alignment horizontal="center"/>
    </xf>
    <xf numFmtId="4" fontId="1" fillId="7" borderId="193" xfId="0" applyNumberFormat="1" applyFont="1" applyFill="1" applyBorder="1" applyAlignment="1">
      <alignment horizontal="center" vertical="center"/>
    </xf>
    <xf numFmtId="4" fontId="1" fillId="7" borderId="206" xfId="0" applyNumberFormat="1" applyFont="1" applyFill="1" applyBorder="1" applyAlignment="1">
      <alignment horizontal="center" vertical="center"/>
    </xf>
    <xf numFmtId="4" fontId="1" fillId="7" borderId="166" xfId="0" applyNumberFormat="1" applyFont="1" applyFill="1" applyBorder="1" applyAlignment="1">
      <alignment horizontal="center" vertical="center"/>
    </xf>
    <xf numFmtId="4" fontId="1" fillId="7" borderId="161" xfId="0" applyNumberFormat="1" applyFont="1" applyFill="1" applyBorder="1" applyAlignment="1">
      <alignment horizontal="center" vertical="center"/>
    </xf>
    <xf numFmtId="167" fontId="1" fillId="13" borderId="160" xfId="0" applyNumberFormat="1" applyFont="1" applyFill="1" applyBorder="1" applyAlignment="1">
      <alignment horizontal="center"/>
    </xf>
    <xf numFmtId="0" fontId="1" fillId="0" borderId="41" xfId="0" applyFont="1" applyBorder="1" applyAlignment="1">
      <alignment horizontal="center"/>
    </xf>
    <xf numFmtId="0" fontId="1" fillId="7" borderId="326" xfId="0" applyFont="1" applyFill="1" applyBorder="1" applyAlignment="1">
      <alignment horizontal="center" vertical="center" wrapText="1"/>
    </xf>
    <xf numFmtId="0" fontId="1" fillId="7" borderId="230" xfId="0" applyFont="1" applyFill="1" applyBorder="1" applyAlignment="1">
      <alignment horizontal="center" vertical="center" wrapText="1"/>
    </xf>
    <xf numFmtId="0" fontId="1" fillId="13" borderId="324" xfId="0" applyFont="1" applyFill="1" applyBorder="1" applyAlignment="1">
      <alignment horizontal="center"/>
    </xf>
    <xf numFmtId="0" fontId="1" fillId="13" borderId="325" xfId="0" applyFont="1" applyFill="1" applyBorder="1" applyAlignment="1">
      <alignment horizontal="center"/>
    </xf>
    <xf numFmtId="0" fontId="1" fillId="4" borderId="115" xfId="0" applyFont="1" applyFill="1" applyBorder="1" applyAlignment="1">
      <alignment horizontal="center"/>
    </xf>
    <xf numFmtId="0" fontId="1" fillId="4" borderId="58" xfId="0" applyFont="1" applyFill="1" applyBorder="1" applyAlignment="1">
      <alignment horizontal="center"/>
    </xf>
    <xf numFmtId="0" fontId="1" fillId="4" borderId="106" xfId="0" applyFont="1" applyFill="1" applyBorder="1" applyAlignment="1">
      <alignment horizontal="center"/>
    </xf>
    <xf numFmtId="4" fontId="1" fillId="10" borderId="193" xfId="0" applyNumberFormat="1" applyFont="1" applyFill="1" applyBorder="1" applyAlignment="1">
      <alignment horizontal="center" vertical="center"/>
    </xf>
    <xf numFmtId="4" fontId="1" fillId="10" borderId="206" xfId="0" applyNumberFormat="1" applyFont="1" applyFill="1" applyBorder="1" applyAlignment="1">
      <alignment horizontal="center" vertical="center"/>
    </xf>
    <xf numFmtId="4" fontId="1" fillId="10" borderId="166" xfId="0" applyNumberFormat="1" applyFont="1" applyFill="1" applyBorder="1" applyAlignment="1">
      <alignment horizontal="center" vertical="center"/>
    </xf>
    <xf numFmtId="0" fontId="1" fillId="19" borderId="0" xfId="0" applyFont="1" applyFill="1" applyAlignment="1">
      <alignment horizontal="left" wrapText="1"/>
    </xf>
    <xf numFmtId="0" fontId="1" fillId="7" borderId="116" xfId="0" applyFont="1" applyFill="1" applyBorder="1" applyAlignment="1">
      <alignment horizontal="center" vertical="center" wrapText="1"/>
    </xf>
    <xf numFmtId="0" fontId="1" fillId="7" borderId="112" xfId="0" applyFont="1" applyFill="1" applyBorder="1" applyAlignment="1">
      <alignment horizontal="center" vertical="center" wrapText="1"/>
    </xf>
    <xf numFmtId="181" fontId="1" fillId="22" borderId="57" xfId="0" applyNumberFormat="1" applyFont="1" applyFill="1" applyBorder="1" applyAlignment="1">
      <alignment horizontal="center" vertical="center" wrapText="1"/>
    </xf>
    <xf numFmtId="181" fontId="1" fillId="22" borderId="59" xfId="0" applyNumberFormat="1" applyFont="1" applyFill="1" applyBorder="1" applyAlignment="1">
      <alignment horizontal="center" vertical="center" wrapText="1"/>
    </xf>
    <xf numFmtId="181" fontId="1" fillId="22" borderId="38" xfId="0" applyNumberFormat="1" applyFont="1" applyFill="1" applyBorder="1" applyAlignment="1">
      <alignment horizontal="center" vertical="center" wrapText="1"/>
    </xf>
    <xf numFmtId="181" fontId="1" fillId="22" borderId="39" xfId="0" applyNumberFormat="1" applyFont="1" applyFill="1" applyBorder="1" applyAlignment="1">
      <alignment horizontal="center" vertical="center" wrapText="1"/>
    </xf>
    <xf numFmtId="4" fontId="1" fillId="22" borderId="58" xfId="0" applyNumberFormat="1" applyFont="1" applyFill="1" applyBorder="1" applyAlignment="1">
      <alignment horizontal="center"/>
    </xf>
    <xf numFmtId="4" fontId="1" fillId="22" borderId="59" xfId="0" applyNumberFormat="1" applyFont="1" applyFill="1" applyBorder="1" applyAlignment="1">
      <alignment horizontal="center"/>
    </xf>
    <xf numFmtId="0" fontId="1" fillId="10" borderId="62" xfId="0" applyFont="1" applyFill="1" applyBorder="1" applyAlignment="1">
      <alignment horizontal="center" vertical="center" wrapText="1"/>
    </xf>
    <xf numFmtId="0" fontId="1" fillId="10" borderId="230" xfId="0" applyFont="1" applyFill="1" applyBorder="1" applyAlignment="1">
      <alignment horizontal="center" vertical="center" wrapText="1"/>
    </xf>
    <xf numFmtId="0" fontId="1" fillId="13" borderId="57" xfId="0" applyFont="1" applyFill="1" applyBorder="1" applyAlignment="1">
      <alignment horizontal="center" vertical="center"/>
    </xf>
    <xf numFmtId="0" fontId="1" fillId="13" borderId="58" xfId="0" applyFont="1" applyFill="1" applyBorder="1" applyAlignment="1">
      <alignment horizontal="center" vertical="center"/>
    </xf>
    <xf numFmtId="0" fontId="1" fillId="13" borderId="122" xfId="0" applyFont="1" applyFill="1" applyBorder="1" applyAlignment="1">
      <alignment horizontal="center" vertical="center"/>
    </xf>
    <xf numFmtId="0" fontId="1" fillId="22" borderId="133" xfId="0" applyFont="1" applyFill="1" applyBorder="1" applyAlignment="1">
      <alignment horizontal="center"/>
    </xf>
    <xf numFmtId="0" fontId="1" fillId="22" borderId="134" xfId="0" applyFont="1" applyFill="1" applyBorder="1" applyAlignment="1">
      <alignment horizontal="center"/>
    </xf>
    <xf numFmtId="0" fontId="1" fillId="7" borderId="195" xfId="0" applyFont="1" applyFill="1" applyBorder="1" applyAlignment="1">
      <alignment horizontal="center" vertical="center"/>
    </xf>
    <xf numFmtId="0" fontId="1" fillId="7" borderId="138" xfId="0" applyFont="1" applyFill="1" applyBorder="1" applyAlignment="1">
      <alignment horizontal="center" vertical="center"/>
    </xf>
    <xf numFmtId="4" fontId="1" fillId="13" borderId="57" xfId="0" applyNumberFormat="1" applyFont="1" applyFill="1" applyBorder="1" applyAlignment="1">
      <alignment horizontal="center"/>
    </xf>
    <xf numFmtId="4" fontId="1" fillId="13" borderId="58" xfId="0" applyNumberFormat="1" applyFont="1" applyFill="1" applyBorder="1" applyAlignment="1">
      <alignment horizontal="center"/>
    </xf>
    <xf numFmtId="4" fontId="1" fillId="13" borderId="106" xfId="0" applyNumberFormat="1" applyFont="1" applyFill="1" applyBorder="1" applyAlignment="1">
      <alignment horizontal="center"/>
    </xf>
    <xf numFmtId="3" fontId="1" fillId="22" borderId="57" xfId="0" applyNumberFormat="1" applyFont="1" applyFill="1" applyBorder="1" applyAlignment="1">
      <alignment horizontal="center"/>
    </xf>
    <xf numFmtId="3" fontId="1" fillId="22" borderId="59" xfId="0" applyNumberFormat="1" applyFont="1" applyFill="1" applyBorder="1" applyAlignment="1">
      <alignment horizontal="center"/>
    </xf>
    <xf numFmtId="3" fontId="1" fillId="22" borderId="38" xfId="0" applyNumberFormat="1" applyFont="1" applyFill="1" applyBorder="1" applyAlignment="1">
      <alignment horizontal="center"/>
    </xf>
    <xf numFmtId="3" fontId="1" fillId="22" borderId="47" xfId="0" applyNumberFormat="1" applyFont="1" applyFill="1" applyBorder="1" applyAlignment="1">
      <alignment horizontal="center"/>
    </xf>
    <xf numFmtId="0" fontId="65" fillId="19" borderId="58" xfId="0" applyFont="1" applyFill="1" applyBorder="1" applyAlignment="1">
      <alignment horizontal="center" vertical="center"/>
    </xf>
    <xf numFmtId="0" fontId="65" fillId="19" borderId="106" xfId="0" applyFont="1" applyFill="1" applyBorder="1" applyAlignment="1">
      <alignment horizontal="center" vertical="center"/>
    </xf>
    <xf numFmtId="3" fontId="1" fillId="10" borderId="61" xfId="0" applyNumberFormat="1" applyFont="1" applyFill="1" applyBorder="1" applyAlignment="1">
      <alignment horizontal="center" vertical="center" wrapText="1"/>
    </xf>
    <xf numFmtId="3" fontId="1" fillId="10" borderId="62" xfId="0" applyNumberFormat="1" applyFont="1" applyFill="1" applyBorder="1" applyAlignment="1">
      <alignment horizontal="center" vertical="center" wrapText="1"/>
    </xf>
    <xf numFmtId="3" fontId="1" fillId="10" borderId="63" xfId="0" applyNumberFormat="1" applyFont="1" applyFill="1" applyBorder="1" applyAlignment="1">
      <alignment horizontal="center" vertical="center" wrapText="1"/>
    </xf>
    <xf numFmtId="0" fontId="1" fillId="10" borderId="39"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10" borderId="42" xfId="0" applyFont="1" applyFill="1" applyBorder="1" applyAlignment="1">
      <alignment horizontal="center" vertical="center" wrapText="1"/>
    </xf>
    <xf numFmtId="4" fontId="1" fillId="10" borderId="161" xfId="0" applyNumberFormat="1" applyFont="1" applyFill="1" applyBorder="1" applyAlignment="1">
      <alignment horizontal="center" vertical="center"/>
    </xf>
    <xf numFmtId="4" fontId="1" fillId="10" borderId="167" xfId="0" applyNumberFormat="1" applyFont="1" applyFill="1" applyBorder="1" applyAlignment="1">
      <alignment horizontal="center" vertical="center"/>
    </xf>
    <xf numFmtId="0" fontId="1" fillId="13" borderId="160" xfId="0" applyFont="1" applyFill="1" applyBorder="1" applyAlignment="1">
      <alignment horizontal="center"/>
    </xf>
    <xf numFmtId="4" fontId="1" fillId="3" borderId="10" xfId="0" applyNumberFormat="1" applyFont="1" applyFill="1" applyBorder="1" applyAlignment="1">
      <alignment horizontal="center"/>
    </xf>
    <xf numFmtId="4" fontId="1" fillId="3" borderId="12" xfId="0" applyNumberFormat="1" applyFont="1" applyFill="1" applyBorder="1" applyAlignment="1">
      <alignment horizontal="center"/>
    </xf>
    <xf numFmtId="4" fontId="1" fillId="3" borderId="11" xfId="0" applyNumberFormat="1" applyFont="1" applyFill="1" applyBorder="1" applyAlignment="1">
      <alignment horizontal="center"/>
    </xf>
    <xf numFmtId="0" fontId="1" fillId="10" borderId="116" xfId="0" applyFont="1" applyFill="1" applyBorder="1" applyAlignment="1">
      <alignment horizontal="center" vertical="center"/>
    </xf>
    <xf numFmtId="0" fontId="1" fillId="10" borderId="112" xfId="0" applyFont="1" applyFill="1" applyBorder="1" applyAlignment="1">
      <alignment horizontal="center" vertical="center"/>
    </xf>
    <xf numFmtId="0" fontId="1" fillId="22" borderId="38" xfId="0" applyFont="1" applyFill="1" applyBorder="1" applyAlignment="1">
      <alignment horizontal="center"/>
    </xf>
    <xf numFmtId="167" fontId="1" fillId="13" borderId="159" xfId="0" applyNumberFormat="1" applyFont="1" applyFill="1" applyBorder="1" applyAlignment="1">
      <alignment horizontal="center"/>
    </xf>
    <xf numFmtId="167" fontId="1" fillId="13" borderId="165" xfId="0" applyNumberFormat="1" applyFont="1" applyFill="1" applyBorder="1" applyAlignment="1">
      <alignment horizontal="center"/>
    </xf>
    <xf numFmtId="167" fontId="1" fillId="13" borderId="145" xfId="0" applyNumberFormat="1" applyFont="1" applyFill="1" applyBorder="1" applyAlignment="1">
      <alignment horizontal="center"/>
    </xf>
    <xf numFmtId="4" fontId="1" fillId="13" borderId="190" xfId="0" applyNumberFormat="1" applyFont="1" applyFill="1" applyBorder="1" applyAlignment="1">
      <alignment horizontal="center"/>
    </xf>
    <xf numFmtId="4" fontId="1" fillId="13" borderId="169" xfId="0" applyNumberFormat="1" applyFont="1" applyFill="1" applyBorder="1" applyAlignment="1">
      <alignment horizontal="center"/>
    </xf>
    <xf numFmtId="167" fontId="1" fillId="22" borderId="7" xfId="0" applyNumberFormat="1" applyFont="1" applyFill="1" applyBorder="1" applyAlignment="1">
      <alignment horizontal="center"/>
    </xf>
    <xf numFmtId="167" fontId="1" fillId="22" borderId="170" xfId="0" applyNumberFormat="1" applyFont="1" applyFill="1" applyBorder="1" applyAlignment="1">
      <alignment horizontal="center"/>
    </xf>
    <xf numFmtId="167" fontId="1" fillId="22" borderId="9" xfId="0" applyNumberFormat="1" applyFont="1" applyFill="1" applyBorder="1" applyAlignment="1">
      <alignment horizontal="center"/>
    </xf>
    <xf numFmtId="0" fontId="1" fillId="7" borderId="6" xfId="0" applyFont="1" applyFill="1" applyBorder="1" applyAlignment="1">
      <alignment horizontal="center" vertical="center"/>
    </xf>
    <xf numFmtId="167" fontId="1" fillId="13" borderId="133" xfId="0" applyNumberFormat="1" applyFont="1" applyFill="1" applyBorder="1" applyAlignment="1">
      <alignment horizontal="center"/>
    </xf>
    <xf numFmtId="167" fontId="1" fillId="13" borderId="229" xfId="0" applyNumberFormat="1" applyFont="1" applyFill="1" applyBorder="1" applyAlignment="1">
      <alignment horizontal="center"/>
    </xf>
    <xf numFmtId="167" fontId="1" fillId="13" borderId="134" xfId="0" applyNumberFormat="1" applyFont="1" applyFill="1" applyBorder="1" applyAlignment="1">
      <alignment horizontal="center"/>
    </xf>
    <xf numFmtId="4" fontId="1" fillId="7" borderId="0" xfId="0" applyNumberFormat="1" applyFont="1" applyFill="1" applyAlignment="1">
      <alignment horizontal="center" vertical="center"/>
    </xf>
    <xf numFmtId="4" fontId="1" fillId="7" borderId="8" xfId="0" applyNumberFormat="1" applyFont="1" applyFill="1" applyBorder="1" applyAlignment="1">
      <alignment horizontal="center" vertical="center"/>
    </xf>
    <xf numFmtId="4" fontId="1" fillId="13" borderId="159" xfId="0" applyNumberFormat="1" applyFont="1" applyFill="1" applyBorder="1" applyAlignment="1">
      <alignment horizontal="center"/>
    </xf>
    <xf numFmtId="4" fontId="1" fillId="13" borderId="165" xfId="0" applyNumberFormat="1" applyFont="1" applyFill="1" applyBorder="1" applyAlignment="1">
      <alignment horizontal="center"/>
    </xf>
    <xf numFmtId="4" fontId="1" fillId="13" borderId="145" xfId="0" applyNumberFormat="1" applyFont="1" applyFill="1" applyBorder="1" applyAlignment="1">
      <alignment horizontal="center"/>
    </xf>
    <xf numFmtId="0" fontId="1" fillId="19" borderId="3" xfId="0" applyFont="1" applyFill="1" applyBorder="1" applyAlignment="1">
      <alignment horizontal="center" wrapText="1"/>
    </xf>
    <xf numFmtId="0" fontId="1" fillId="13" borderId="12" xfId="0" applyFont="1" applyFill="1" applyBorder="1" applyAlignment="1">
      <alignment horizontal="center"/>
    </xf>
    <xf numFmtId="4" fontId="0" fillId="0" borderId="13" xfId="0" applyNumberFormat="1" applyBorder="1" applyAlignment="1">
      <alignment horizontal="center" vertical="center" wrapText="1"/>
    </xf>
    <xf numFmtId="4" fontId="0" fillId="0" borderId="14" xfId="0" applyNumberFormat="1" applyBorder="1" applyAlignment="1">
      <alignment horizontal="center" vertical="center" wrapText="1"/>
    </xf>
    <xf numFmtId="4" fontId="0" fillId="0" borderId="15" xfId="0" applyNumberFormat="1" applyBorder="1" applyAlignment="1">
      <alignment horizontal="center" vertical="center" wrapText="1"/>
    </xf>
    <xf numFmtId="0" fontId="0" fillId="0" borderId="15" xfId="0" applyBorder="1" applyAlignment="1">
      <alignment horizontal="center" vertical="center"/>
    </xf>
    <xf numFmtId="0" fontId="0" fillId="0" borderId="14" xfId="0" applyBorder="1" applyAlignment="1">
      <alignment horizontal="center" vertical="center"/>
    </xf>
    <xf numFmtId="0" fontId="1" fillId="10" borderId="37" xfId="0" applyFont="1" applyFill="1" applyBorder="1" applyAlignment="1">
      <alignment horizontal="center" vertical="center"/>
    </xf>
    <xf numFmtId="0" fontId="1" fillId="10" borderId="39" xfId="0" applyFont="1" applyFill="1" applyBorder="1" applyAlignment="1">
      <alignment horizontal="center" vertical="center"/>
    </xf>
    <xf numFmtId="0" fontId="1" fillId="10" borderId="55" xfId="0" applyFont="1" applyFill="1" applyBorder="1" applyAlignment="1">
      <alignment horizontal="center" vertical="center"/>
    </xf>
    <xf numFmtId="0" fontId="1" fillId="10" borderId="56" xfId="0" applyFont="1" applyFill="1" applyBorder="1" applyAlignment="1">
      <alignment horizontal="center" vertical="center"/>
    </xf>
    <xf numFmtId="0" fontId="1" fillId="10" borderId="40" xfId="0" applyFont="1" applyFill="1" applyBorder="1" applyAlignment="1">
      <alignment horizontal="center" vertical="center"/>
    </xf>
    <xf numFmtId="0" fontId="1" fillId="10" borderId="42" xfId="0" applyFont="1" applyFill="1" applyBorder="1" applyAlignment="1">
      <alignment horizontal="center" vertical="center"/>
    </xf>
    <xf numFmtId="4" fontId="1" fillId="13" borderId="57" xfId="0" applyNumberFormat="1" applyFont="1" applyFill="1" applyBorder="1" applyAlignment="1">
      <alignment horizontal="center" vertical="center"/>
    </xf>
    <xf numFmtId="4" fontId="1" fillId="13" borderId="59" xfId="0" applyNumberFormat="1" applyFont="1" applyFill="1" applyBorder="1" applyAlignment="1">
      <alignment horizontal="center" vertical="center"/>
    </xf>
    <xf numFmtId="0" fontId="1" fillId="0" borderId="57" xfId="0" applyFont="1" applyBorder="1" applyAlignment="1">
      <alignment horizontal="center"/>
    </xf>
    <xf numFmtId="0" fontId="1" fillId="0" borderId="59" xfId="0" applyFont="1" applyBorder="1" applyAlignment="1">
      <alignment horizontal="center"/>
    </xf>
    <xf numFmtId="0" fontId="1" fillId="0" borderId="40" xfId="0" applyFont="1" applyBorder="1" applyAlignment="1">
      <alignment horizontal="center"/>
    </xf>
    <xf numFmtId="0" fontId="1" fillId="0" borderId="42" xfId="0" applyFont="1" applyBorder="1" applyAlignment="1">
      <alignment horizontal="center"/>
    </xf>
    <xf numFmtId="0" fontId="1" fillId="4" borderId="59" xfId="0" applyFont="1" applyFill="1" applyBorder="1" applyAlignment="1">
      <alignment horizontal="center"/>
    </xf>
    <xf numFmtId="0" fontId="1" fillId="27" borderId="61" xfId="0" applyFont="1" applyFill="1" applyBorder="1" applyAlignment="1">
      <alignment horizontal="left" vertical="center"/>
    </xf>
    <xf numFmtId="0" fontId="1" fillId="27" borderId="63" xfId="0" applyFont="1" applyFill="1" applyBorder="1" applyAlignment="1">
      <alignment horizontal="left" vertical="center"/>
    </xf>
    <xf numFmtId="0" fontId="7" fillId="21" borderId="203" xfId="0" applyFont="1" applyFill="1" applyBorder="1" applyAlignment="1">
      <alignment horizontal="center" vertical="center"/>
    </xf>
    <xf numFmtId="0" fontId="7" fillId="21" borderId="201" xfId="0" applyFont="1" applyFill="1" applyBorder="1" applyAlignment="1">
      <alignment horizontal="center" vertical="center"/>
    </xf>
    <xf numFmtId="0" fontId="1" fillId="19" borderId="0" xfId="0" applyFont="1" applyFill="1" applyAlignment="1">
      <alignment horizontal="center" vertical="center" wrapText="1"/>
    </xf>
    <xf numFmtId="4" fontId="1" fillId="13" borderId="3" xfId="0" applyNumberFormat="1" applyFont="1" applyFill="1" applyBorder="1" applyAlignment="1">
      <alignment horizontal="center"/>
    </xf>
    <xf numFmtId="4" fontId="1" fillId="13" borderId="4" xfId="0" applyNumberFormat="1" applyFont="1" applyFill="1" applyBorder="1" applyAlignment="1">
      <alignment horizontal="center"/>
    </xf>
    <xf numFmtId="4" fontId="1" fillId="7" borderId="15" xfId="0" applyNumberFormat="1" applyFont="1" applyFill="1" applyBorder="1" applyAlignment="1">
      <alignment horizontal="center" vertical="center"/>
    </xf>
    <xf numFmtId="4" fontId="1" fillId="7" borderId="13" xfId="0" applyNumberFormat="1" applyFont="1" applyFill="1" applyBorder="1" applyAlignment="1">
      <alignment horizontal="center" vertical="center"/>
    </xf>
    <xf numFmtId="4" fontId="1" fillId="7" borderId="14" xfId="0" applyNumberFormat="1" applyFont="1" applyFill="1" applyBorder="1" applyAlignment="1">
      <alignment horizontal="center" vertical="center"/>
    </xf>
    <xf numFmtId="3" fontId="1" fillId="22" borderId="37" xfId="0" applyNumberFormat="1" applyFont="1" applyFill="1" applyBorder="1" applyAlignment="1">
      <alignment horizontal="center"/>
    </xf>
    <xf numFmtId="4" fontId="1" fillId="10" borderId="15" xfId="0" applyNumberFormat="1" applyFont="1" applyFill="1" applyBorder="1" applyAlignment="1">
      <alignment horizontal="center" vertical="center"/>
    </xf>
    <xf numFmtId="4" fontId="1" fillId="10" borderId="13" xfId="0" applyNumberFormat="1" applyFont="1" applyFill="1" applyBorder="1" applyAlignment="1">
      <alignment horizontal="center" vertical="center"/>
    </xf>
    <xf numFmtId="4" fontId="1" fillId="10" borderId="14" xfId="0" applyNumberFormat="1" applyFont="1" applyFill="1" applyBorder="1" applyAlignment="1">
      <alignment horizontal="center" vertical="center"/>
    </xf>
    <xf numFmtId="4" fontId="1" fillId="13" borderId="10" xfId="0" applyNumberFormat="1" applyFont="1" applyFill="1" applyBorder="1" applyAlignment="1">
      <alignment horizontal="center"/>
    </xf>
    <xf numFmtId="4" fontId="1" fillId="13" borderId="11" xfId="0" applyNumberFormat="1" applyFont="1" applyFill="1" applyBorder="1" applyAlignment="1">
      <alignment horizontal="center"/>
    </xf>
    <xf numFmtId="4" fontId="1" fillId="13" borderId="12" xfId="0" applyNumberFormat="1" applyFont="1" applyFill="1" applyBorder="1" applyAlignment="1">
      <alignment horizontal="center"/>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5" xfId="0" applyFont="1" applyBorder="1" applyAlignment="1">
      <alignment horizontal="left" vertical="center" wrapText="1"/>
    </xf>
    <xf numFmtId="4" fontId="1" fillId="10" borderId="7" xfId="0" applyNumberFormat="1" applyFont="1" applyFill="1" applyBorder="1" applyAlignment="1">
      <alignment horizontal="center" vertical="center"/>
    </xf>
    <xf numFmtId="0" fontId="1" fillId="19" borderId="0" xfId="0" applyFont="1" applyFill="1" applyAlignment="1">
      <alignment horizontal="center" wrapText="1"/>
    </xf>
    <xf numFmtId="4" fontId="1" fillId="13" borderId="10" xfId="0" applyNumberFormat="1" applyFont="1" applyFill="1" applyBorder="1" applyAlignment="1">
      <alignment horizontal="center" vertical="center"/>
    </xf>
    <xf numFmtId="4" fontId="1" fillId="13" borderId="11" xfId="0" applyNumberFormat="1" applyFont="1" applyFill="1" applyBorder="1" applyAlignment="1">
      <alignment horizontal="center" vertical="center"/>
    </xf>
    <xf numFmtId="4" fontId="1" fillId="13" borderId="12" xfId="0" applyNumberFormat="1" applyFont="1" applyFill="1" applyBorder="1" applyAlignment="1">
      <alignment horizontal="center" vertical="center"/>
    </xf>
    <xf numFmtId="167" fontId="1" fillId="13" borderId="3" xfId="0" applyNumberFormat="1" applyFont="1" applyFill="1" applyBorder="1" applyAlignment="1">
      <alignment horizontal="center"/>
    </xf>
    <xf numFmtId="167" fontId="1" fillId="13" borderId="4" xfId="0" applyNumberFormat="1" applyFont="1" applyFill="1" applyBorder="1" applyAlignment="1">
      <alignment horizontal="center"/>
    </xf>
    <xf numFmtId="0" fontId="1" fillId="13" borderId="59" xfId="0" applyFont="1" applyFill="1" applyBorder="1" applyAlignment="1">
      <alignment horizontal="center" vertical="center"/>
    </xf>
    <xf numFmtId="0" fontId="1" fillId="10" borderId="62" xfId="0" applyFont="1" applyFill="1" applyBorder="1" applyAlignment="1">
      <alignment horizontal="center" vertical="center"/>
    </xf>
    <xf numFmtId="3" fontId="1" fillId="10" borderId="116" xfId="0" applyNumberFormat="1" applyFont="1" applyFill="1" applyBorder="1" applyAlignment="1">
      <alignment horizontal="center" vertical="center" wrapText="1"/>
    </xf>
    <xf numFmtId="3" fontId="1" fillId="10" borderId="112" xfId="0" applyNumberFormat="1" applyFont="1" applyFill="1" applyBorder="1" applyAlignment="1">
      <alignment horizontal="center" vertical="center" wrapText="1"/>
    </xf>
    <xf numFmtId="0" fontId="1" fillId="3" borderId="58" xfId="0" applyFont="1" applyFill="1" applyBorder="1" applyAlignment="1">
      <alignment horizontal="center"/>
    </xf>
    <xf numFmtId="0" fontId="1" fillId="3" borderId="59" xfId="0" applyFont="1" applyFill="1" applyBorder="1" applyAlignment="1">
      <alignment horizontal="center"/>
    </xf>
    <xf numFmtId="0" fontId="1" fillId="3" borderId="57" xfId="0" applyFont="1" applyFill="1" applyBorder="1" applyAlignment="1">
      <alignment horizontal="center"/>
    </xf>
    <xf numFmtId="0" fontId="1" fillId="3" borderId="106" xfId="0" applyFont="1" applyFill="1" applyBorder="1" applyAlignment="1">
      <alignment horizontal="center"/>
    </xf>
    <xf numFmtId="0" fontId="1" fillId="7" borderId="111" xfId="0" applyFont="1" applyFill="1" applyBorder="1" applyAlignment="1">
      <alignment horizontal="center" vertical="center" wrapText="1"/>
    </xf>
    <xf numFmtId="0" fontId="1" fillId="7" borderId="6" xfId="0" applyFont="1" applyFill="1" applyBorder="1" applyAlignment="1">
      <alignment horizontal="center" vertical="center" wrapText="1"/>
    </xf>
    <xf numFmtId="167" fontId="1" fillId="13" borderId="66" xfId="0" applyNumberFormat="1" applyFont="1" applyFill="1" applyBorder="1" applyAlignment="1">
      <alignment horizontal="center"/>
    </xf>
    <xf numFmtId="167" fontId="1" fillId="13" borderId="50" xfId="0" applyNumberFormat="1" applyFont="1" applyFill="1" applyBorder="1" applyAlignment="1">
      <alignment horizontal="center"/>
    </xf>
    <xf numFmtId="167" fontId="1" fillId="13" borderId="51" xfId="0" applyNumberFormat="1" applyFont="1" applyFill="1" applyBorder="1" applyAlignment="1">
      <alignment horizontal="center"/>
    </xf>
    <xf numFmtId="4" fontId="1" fillId="7" borderId="61" xfId="0" applyNumberFormat="1" applyFont="1" applyFill="1" applyBorder="1" applyAlignment="1">
      <alignment horizontal="center" vertical="center"/>
    </xf>
    <xf numFmtId="4" fontId="1" fillId="7" borderId="62" xfId="0" applyNumberFormat="1" applyFont="1" applyFill="1" applyBorder="1" applyAlignment="1">
      <alignment horizontal="center" vertical="center"/>
    </xf>
    <xf numFmtId="4" fontId="1" fillId="7" borderId="63" xfId="0" applyNumberFormat="1" applyFont="1" applyFill="1" applyBorder="1" applyAlignment="1">
      <alignment horizontal="center" vertical="center"/>
    </xf>
    <xf numFmtId="0" fontId="1" fillId="3" borderId="18" xfId="0" applyFont="1" applyFill="1" applyBorder="1" applyAlignment="1">
      <alignment horizontal="center" vertical="center"/>
    </xf>
    <xf numFmtId="0" fontId="1" fillId="3" borderId="0" xfId="0" applyFont="1" applyFill="1" applyAlignment="1">
      <alignment horizontal="center" vertical="center"/>
    </xf>
    <xf numFmtId="4" fontId="1" fillId="13" borderId="2" xfId="0" applyNumberFormat="1" applyFont="1" applyFill="1" applyBorder="1" applyAlignment="1">
      <alignment horizontal="center"/>
    </xf>
    <xf numFmtId="4" fontId="1" fillId="22" borderId="40" xfId="0" applyNumberFormat="1" applyFont="1" applyFill="1" applyBorder="1" applyAlignment="1">
      <alignment horizontal="center" vertical="center" wrapText="1"/>
    </xf>
    <xf numFmtId="4" fontId="1" fillId="22" borderId="42" xfId="0" applyNumberFormat="1" applyFont="1" applyFill="1" applyBorder="1" applyAlignment="1">
      <alignment horizontal="center" vertical="center" wrapText="1"/>
    </xf>
    <xf numFmtId="4" fontId="1" fillId="22" borderId="41" xfId="0" applyNumberFormat="1" applyFont="1" applyFill="1" applyBorder="1" applyAlignment="1">
      <alignment horizontal="center" vertical="center" wrapText="1"/>
    </xf>
    <xf numFmtId="4" fontId="1" fillId="8" borderId="57" xfId="0" applyNumberFormat="1" applyFont="1" applyFill="1" applyBorder="1" applyAlignment="1">
      <alignment horizontal="center" vertical="center" wrapText="1"/>
    </xf>
    <xf numFmtId="4" fontId="1" fillId="8" borderId="58" xfId="0" applyNumberFormat="1" applyFont="1" applyFill="1" applyBorder="1" applyAlignment="1">
      <alignment horizontal="center" vertical="center" wrapText="1"/>
    </xf>
    <xf numFmtId="4" fontId="1" fillId="8" borderId="59" xfId="0" applyNumberFormat="1" applyFont="1" applyFill="1" applyBorder="1" applyAlignment="1">
      <alignment horizontal="center" vertical="center" wrapText="1"/>
    </xf>
    <xf numFmtId="4" fontId="1" fillId="22" borderId="38" xfId="0" applyNumberFormat="1" applyFont="1" applyFill="1" applyBorder="1" applyAlignment="1">
      <alignment horizontal="center" vertical="center" wrapText="1"/>
    </xf>
    <xf numFmtId="4" fontId="1" fillId="22" borderId="39" xfId="0" applyNumberFormat="1" applyFont="1" applyFill="1" applyBorder="1" applyAlignment="1">
      <alignment horizontal="center" vertical="center" wrapText="1"/>
    </xf>
    <xf numFmtId="0" fontId="1" fillId="19" borderId="41" xfId="0" applyFont="1" applyFill="1" applyBorder="1" applyAlignment="1">
      <alignment horizontal="center" vertical="center" wrapText="1"/>
    </xf>
    <xf numFmtId="4" fontId="1" fillId="22" borderId="58" xfId="0" applyNumberFormat="1" applyFont="1" applyFill="1" applyBorder="1" applyAlignment="1">
      <alignment horizontal="center" vertical="center" wrapText="1"/>
    </xf>
    <xf numFmtId="4" fontId="1" fillId="22" borderId="59" xfId="0" applyNumberFormat="1" applyFont="1" applyFill="1" applyBorder="1" applyAlignment="1">
      <alignment horizontal="center" vertical="center" wrapText="1"/>
    </xf>
    <xf numFmtId="0" fontId="65" fillId="3" borderId="72" xfId="0" applyFont="1" applyFill="1" applyBorder="1" applyAlignment="1">
      <alignment horizontal="center" vertical="center" wrapText="1"/>
    </xf>
    <xf numFmtId="4" fontId="1" fillId="22" borderId="57" xfId="0" applyNumberFormat="1" applyFont="1" applyFill="1" applyBorder="1" applyAlignment="1">
      <alignment horizontal="center" vertical="center" wrapText="1"/>
    </xf>
    <xf numFmtId="4" fontId="1" fillId="13" borderId="38" xfId="0" applyNumberFormat="1" applyFont="1" applyFill="1" applyBorder="1" applyAlignment="1">
      <alignment horizontal="center" vertical="center" wrapText="1"/>
    </xf>
    <xf numFmtId="4" fontId="1" fillId="13" borderId="39" xfId="0" applyNumberFormat="1" applyFont="1" applyFill="1" applyBorder="1" applyAlignment="1">
      <alignment horizontal="center" vertical="center" wrapText="1"/>
    </xf>
    <xf numFmtId="4" fontId="1" fillId="13" borderId="57" xfId="0" applyNumberFormat="1" applyFont="1" applyFill="1" applyBorder="1" applyAlignment="1">
      <alignment horizontal="center" vertical="center" wrapText="1"/>
    </xf>
    <xf numFmtId="4" fontId="1" fillId="13" borderId="59" xfId="0" applyNumberFormat="1" applyFont="1" applyFill="1" applyBorder="1" applyAlignment="1">
      <alignment horizontal="center" vertical="center" wrapText="1"/>
    </xf>
    <xf numFmtId="4" fontId="1" fillId="13" borderId="58" xfId="0" applyNumberFormat="1" applyFont="1" applyFill="1" applyBorder="1" applyAlignment="1">
      <alignment horizontal="center" vertical="center" wrapText="1"/>
    </xf>
    <xf numFmtId="4" fontId="1" fillId="22" borderId="57" xfId="0" applyNumberFormat="1" applyFont="1" applyFill="1" applyBorder="1" applyAlignment="1">
      <alignment horizontal="center"/>
    </xf>
    <xf numFmtId="2" fontId="1" fillId="22" borderId="38" xfId="0" applyNumberFormat="1" applyFont="1" applyFill="1" applyBorder="1" applyAlignment="1">
      <alignment horizontal="center" vertical="center"/>
    </xf>
    <xf numFmtId="2" fontId="1" fillId="22" borderId="39" xfId="0" applyNumberFormat="1" applyFont="1" applyFill="1" applyBorder="1" applyAlignment="1">
      <alignment horizontal="center" vertical="center"/>
    </xf>
    <xf numFmtId="0" fontId="1" fillId="28" borderId="41" xfId="0" applyFont="1" applyFill="1" applyBorder="1" applyAlignment="1">
      <alignment horizontal="center" vertical="center" wrapText="1"/>
    </xf>
    <xf numFmtId="0" fontId="1" fillId="8" borderId="57" xfId="0" applyFont="1" applyFill="1" applyBorder="1" applyAlignment="1">
      <alignment horizontal="center" vertical="center"/>
    </xf>
    <xf numFmtId="0" fontId="1" fillId="8" borderId="58" xfId="0" applyFont="1" applyFill="1" applyBorder="1" applyAlignment="1">
      <alignment horizontal="center" vertical="center"/>
    </xf>
    <xf numFmtId="0" fontId="1" fillId="8" borderId="59" xfId="0" applyFont="1" applyFill="1" applyBorder="1" applyAlignment="1">
      <alignment horizontal="center" vertical="center"/>
    </xf>
    <xf numFmtId="4" fontId="1" fillId="22" borderId="40" xfId="0" applyNumberFormat="1" applyFont="1" applyFill="1" applyBorder="1" applyAlignment="1">
      <alignment horizontal="center" vertical="center"/>
    </xf>
    <xf numFmtId="4" fontId="1" fillId="22" borderId="42" xfId="0" applyNumberFormat="1" applyFont="1" applyFill="1" applyBorder="1" applyAlignment="1">
      <alignment horizontal="center" vertical="center"/>
    </xf>
    <xf numFmtId="4" fontId="1" fillId="22" borderId="57" xfId="0" applyNumberFormat="1" applyFont="1" applyFill="1" applyBorder="1" applyAlignment="1">
      <alignment horizontal="center" vertical="center"/>
    </xf>
    <xf numFmtId="4" fontId="1" fillId="22" borderId="59" xfId="0" applyNumberFormat="1" applyFont="1" applyFill="1" applyBorder="1" applyAlignment="1">
      <alignment horizontal="center" vertical="center"/>
    </xf>
    <xf numFmtId="4" fontId="1" fillId="8" borderId="38" xfId="0" applyNumberFormat="1" applyFont="1" applyFill="1" applyBorder="1" applyAlignment="1">
      <alignment horizontal="center" vertical="center" wrapText="1"/>
    </xf>
    <xf numFmtId="4" fontId="1" fillId="8" borderId="39" xfId="0" applyNumberFormat="1" applyFont="1" applyFill="1" applyBorder="1" applyAlignment="1">
      <alignment horizontal="center" vertical="center" wrapText="1"/>
    </xf>
    <xf numFmtId="0" fontId="1" fillId="25" borderId="41" xfId="0" applyFont="1" applyFill="1" applyBorder="1" applyAlignment="1">
      <alignment horizontal="left" vertical="center" wrapText="1"/>
    </xf>
    <xf numFmtId="2" fontId="0" fillId="0" borderId="10" xfId="0" applyNumberFormat="1" applyBorder="1" applyAlignment="1">
      <alignment horizontal="left" vertical="center"/>
    </xf>
    <xf numFmtId="2" fontId="0" fillId="0" borderId="12" xfId="0" applyNumberFormat="1" applyBorder="1" applyAlignment="1">
      <alignment horizontal="left" vertical="center"/>
    </xf>
    <xf numFmtId="2" fontId="0" fillId="0" borderId="55" xfId="0" applyNumberFormat="1" applyBorder="1" applyAlignment="1">
      <alignment horizontal="left" vertical="center"/>
    </xf>
    <xf numFmtId="2" fontId="0" fillId="0" borderId="6" xfId="0" applyNumberFormat="1" applyBorder="1" applyAlignment="1">
      <alignment horizontal="left" vertical="center"/>
    </xf>
    <xf numFmtId="178" fontId="1" fillId="2" borderId="3" xfId="0" applyNumberFormat="1" applyFont="1" applyFill="1" applyBorder="1" applyAlignment="1">
      <alignment horizontal="center" vertical="center" wrapText="1"/>
    </xf>
    <xf numFmtId="178" fontId="1" fillId="2" borderId="4" xfId="0" applyNumberFormat="1" applyFont="1" applyFill="1" applyBorder="1" applyAlignment="1">
      <alignment horizontal="center" vertical="center" wrapText="1"/>
    </xf>
    <xf numFmtId="0" fontId="65" fillId="19" borderId="8" xfId="0" applyFont="1" applyFill="1" applyBorder="1" applyAlignment="1">
      <alignment horizontal="left" vertical="center" wrapText="1"/>
    </xf>
    <xf numFmtId="2" fontId="1" fillId="10" borderId="2" xfId="0" applyNumberFormat="1" applyFont="1" applyFill="1" applyBorder="1" applyAlignment="1">
      <alignment horizontal="center" vertical="center"/>
    </xf>
    <xf numFmtId="2" fontId="1" fillId="10" borderId="4" xfId="0" applyNumberFormat="1" applyFont="1" applyFill="1" applyBorder="1" applyAlignment="1">
      <alignment horizontal="center" vertical="center"/>
    </xf>
    <xf numFmtId="2" fontId="1" fillId="10" borderId="7" xfId="0" applyNumberFormat="1" applyFont="1" applyFill="1" applyBorder="1" applyAlignment="1">
      <alignment horizontal="center" vertical="center"/>
    </xf>
    <xf numFmtId="2" fontId="1" fillId="10" borderId="9" xfId="0" applyNumberFormat="1" applyFont="1" applyFill="1" applyBorder="1" applyAlignment="1">
      <alignment horizontal="center" vertical="center"/>
    </xf>
    <xf numFmtId="2" fontId="0" fillId="0" borderId="70" xfId="0" applyNumberFormat="1" applyBorder="1" applyAlignment="1">
      <alignment horizontal="left" vertical="center"/>
    </xf>
    <xf numFmtId="0" fontId="1" fillId="3" borderId="0" xfId="0" applyFont="1" applyFill="1" applyAlignment="1">
      <alignment horizontal="left" vertical="center" wrapText="1"/>
    </xf>
    <xf numFmtId="0" fontId="1" fillId="19" borderId="0" xfId="0" applyFont="1" applyFill="1" applyAlignment="1">
      <alignment horizontal="right" vertical="center"/>
    </xf>
    <xf numFmtId="0" fontId="1" fillId="19" borderId="41" xfId="0" applyFont="1" applyFill="1" applyBorder="1" applyAlignment="1">
      <alignment horizontal="right" vertical="center"/>
    </xf>
    <xf numFmtId="4" fontId="1" fillId="19" borderId="0" xfId="0" applyNumberFormat="1" applyFont="1" applyFill="1" applyAlignment="1">
      <alignment horizontal="center" vertical="center"/>
    </xf>
    <xf numFmtId="4" fontId="1" fillId="19" borderId="41" xfId="0" applyNumberFormat="1" applyFont="1" applyFill="1" applyBorder="1" applyAlignment="1">
      <alignment horizontal="center" vertical="center"/>
    </xf>
    <xf numFmtId="0" fontId="1" fillId="3" borderId="0" xfId="0" applyFont="1" applyFill="1" applyAlignment="1">
      <alignment horizontal="center" vertical="center" wrapText="1"/>
    </xf>
    <xf numFmtId="4" fontId="1" fillId="2" borderId="57" xfId="0" applyNumberFormat="1" applyFont="1" applyFill="1" applyBorder="1" applyAlignment="1">
      <alignment horizontal="center" vertical="center" wrapText="1"/>
    </xf>
    <xf numFmtId="4" fontId="1" fillId="2" borderId="58" xfId="0" applyNumberFormat="1" applyFont="1" applyFill="1" applyBorder="1" applyAlignment="1">
      <alignment horizontal="center" vertical="center" wrapText="1"/>
    </xf>
    <xf numFmtId="4" fontId="1" fillId="2" borderId="59" xfId="0" applyNumberFormat="1" applyFont="1" applyFill="1" applyBorder="1" applyAlignment="1">
      <alignment horizontal="center" vertical="center" wrapText="1"/>
    </xf>
    <xf numFmtId="4" fontId="1" fillId="22" borderId="40" xfId="0" applyNumberFormat="1" applyFont="1" applyFill="1" applyBorder="1" applyAlignment="1">
      <alignment horizontal="center"/>
    </xf>
    <xf numFmtId="4" fontId="1" fillId="22" borderId="42" xfId="0" applyNumberFormat="1" applyFont="1" applyFill="1" applyBorder="1" applyAlignment="1">
      <alignment horizontal="center"/>
    </xf>
    <xf numFmtId="0" fontId="1" fillId="25" borderId="0" xfId="0" applyFont="1" applyFill="1" applyAlignment="1">
      <alignment horizontal="center" vertical="center" wrapText="1"/>
    </xf>
    <xf numFmtId="0" fontId="1" fillId="7" borderId="217" xfId="0" applyFont="1" applyFill="1" applyBorder="1" applyAlignment="1">
      <alignment horizontal="center" vertical="center" wrapText="1"/>
    </xf>
    <xf numFmtId="167" fontId="1" fillId="22" borderId="57" xfId="0" applyNumberFormat="1" applyFont="1" applyFill="1" applyBorder="1" applyAlignment="1">
      <alignment horizontal="center"/>
    </xf>
    <xf numFmtId="167" fontId="1" fillId="22" borderId="59" xfId="0" applyNumberFormat="1" applyFont="1" applyFill="1" applyBorder="1" applyAlignment="1">
      <alignment horizontal="center"/>
    </xf>
    <xf numFmtId="0" fontId="1" fillId="22" borderId="6" xfId="0" applyFont="1" applyFill="1" applyBorder="1" applyAlignment="1">
      <alignment horizontal="center"/>
    </xf>
    <xf numFmtId="0" fontId="1" fillId="20" borderId="57" xfId="0" applyFont="1" applyFill="1" applyBorder="1" applyAlignment="1">
      <alignment horizontal="center"/>
    </xf>
    <xf numFmtId="0" fontId="1" fillId="16" borderId="56" xfId="0" applyFont="1" applyFill="1" applyBorder="1" applyAlignment="1">
      <alignment horizontal="center" vertical="center"/>
    </xf>
    <xf numFmtId="0" fontId="1" fillId="16" borderId="42" xfId="0" applyFont="1" applyFill="1" applyBorder="1" applyAlignment="1">
      <alignment horizontal="center" vertical="center"/>
    </xf>
    <xf numFmtId="0" fontId="1" fillId="0" borderId="61" xfId="0" applyFont="1" applyBorder="1" applyAlignment="1">
      <alignment horizontal="left" vertical="center"/>
    </xf>
    <xf numFmtId="0" fontId="1" fillId="0" borderId="62" xfId="0" applyFont="1" applyBorder="1" applyAlignment="1">
      <alignment horizontal="left" vertical="center"/>
    </xf>
    <xf numFmtId="0" fontId="1" fillId="0" borderId="63" xfId="0" applyFont="1" applyBorder="1" applyAlignment="1">
      <alignment horizontal="left" vertical="center"/>
    </xf>
    <xf numFmtId="0" fontId="1" fillId="16" borderId="61" xfId="0" applyFont="1" applyFill="1" applyBorder="1" applyAlignment="1">
      <alignment horizontal="center" vertical="center"/>
    </xf>
    <xf numFmtId="0" fontId="1" fillId="16" borderId="62" xfId="0" applyFont="1" applyFill="1" applyBorder="1" applyAlignment="1">
      <alignment horizontal="center" vertical="center"/>
    </xf>
    <xf numFmtId="0" fontId="1" fillId="16" borderId="55" xfId="0" applyFont="1" applyFill="1" applyBorder="1" applyAlignment="1">
      <alignment horizontal="center" vertical="center"/>
    </xf>
    <xf numFmtId="0" fontId="0" fillId="0" borderId="57" xfId="0" applyBorder="1" applyAlignment="1">
      <alignment horizontal="left" wrapText="1"/>
    </xf>
    <xf numFmtId="0" fontId="0" fillId="0" borderId="59" xfId="0" applyBorder="1" applyAlignment="1">
      <alignment horizontal="left" wrapText="1"/>
    </xf>
    <xf numFmtId="0" fontId="1" fillId="16" borderId="56" xfId="0" applyFont="1" applyFill="1" applyBorder="1" applyAlignment="1">
      <alignment horizontal="left" vertical="center" wrapText="1"/>
    </xf>
    <xf numFmtId="0" fontId="1" fillId="16" borderId="42" xfId="0" applyFont="1" applyFill="1" applyBorder="1" applyAlignment="1">
      <alignment horizontal="left" vertical="center" wrapText="1"/>
    </xf>
    <xf numFmtId="0" fontId="1" fillId="22" borderId="55" xfId="0" applyFont="1" applyFill="1" applyBorder="1" applyAlignment="1">
      <alignment horizontal="center"/>
    </xf>
    <xf numFmtId="167" fontId="1" fillId="22" borderId="58" xfId="0" applyNumberFormat="1" applyFont="1" applyFill="1" applyBorder="1" applyAlignment="1">
      <alignment horizontal="center" vertical="center"/>
    </xf>
    <xf numFmtId="167" fontId="1" fillId="22" borderId="59" xfId="0" applyNumberFormat="1" applyFont="1" applyFill="1" applyBorder="1" applyAlignment="1">
      <alignment horizontal="center" vertical="center"/>
    </xf>
    <xf numFmtId="167" fontId="1" fillId="22" borderId="57" xfId="0" applyNumberFormat="1" applyFont="1" applyFill="1" applyBorder="1" applyAlignment="1">
      <alignment horizontal="center" vertical="center"/>
    </xf>
    <xf numFmtId="0" fontId="1" fillId="7" borderId="41" xfId="0" applyFont="1" applyFill="1" applyBorder="1" applyAlignment="1">
      <alignment horizontal="center"/>
    </xf>
    <xf numFmtId="0" fontId="1" fillId="7" borderId="42" xfId="0" applyFont="1" applyFill="1" applyBorder="1" applyAlignment="1">
      <alignment horizontal="center"/>
    </xf>
    <xf numFmtId="0" fontId="1" fillId="7" borderId="40" xfId="0" applyFont="1" applyFill="1" applyBorder="1" applyAlignment="1">
      <alignment horizontal="center"/>
    </xf>
    <xf numFmtId="2" fontId="0" fillId="0" borderId="272" xfId="0" applyNumberFormat="1" applyBorder="1" applyAlignment="1">
      <alignment horizontal="center" vertical="center"/>
    </xf>
    <xf numFmtId="2" fontId="0" fillId="0" borderId="252" xfId="0" applyNumberFormat="1" applyBorder="1" applyAlignment="1">
      <alignment horizontal="center" vertical="center"/>
    </xf>
    <xf numFmtId="2" fontId="0" fillId="0" borderId="273" xfId="0" applyNumberFormat="1" applyBorder="1" applyAlignment="1">
      <alignment horizontal="center" vertical="center"/>
    </xf>
    <xf numFmtId="2" fontId="0" fillId="0" borderId="15" xfId="0" applyNumberFormat="1" applyBorder="1" applyAlignment="1">
      <alignment horizontal="center" vertical="center"/>
    </xf>
    <xf numFmtId="2" fontId="0" fillId="0" borderId="13" xfId="0" applyNumberFormat="1" applyBorder="1" applyAlignment="1">
      <alignment horizontal="center" vertical="center"/>
    </xf>
    <xf numFmtId="2" fontId="0" fillId="0" borderId="14" xfId="0" applyNumberFormat="1" applyBorder="1" applyAlignment="1">
      <alignment horizontal="center" vertical="center"/>
    </xf>
    <xf numFmtId="0" fontId="1" fillId="13" borderId="10" xfId="0" applyFont="1" applyFill="1" applyBorder="1" applyAlignment="1">
      <alignment horizontal="center" wrapText="1"/>
    </xf>
    <xf numFmtId="0" fontId="1" fillId="13" borderId="11" xfId="0" applyFont="1" applyFill="1" applyBorder="1" applyAlignment="1">
      <alignment horizontal="center" wrapText="1"/>
    </xf>
    <xf numFmtId="0" fontId="1" fillId="13" borderId="12" xfId="0" applyFont="1" applyFill="1" applyBorder="1" applyAlignment="1">
      <alignment horizontal="center" wrapText="1"/>
    </xf>
    <xf numFmtId="0" fontId="1" fillId="19" borderId="10" xfId="0" applyFont="1" applyFill="1" applyBorder="1" applyAlignment="1">
      <alignment horizontal="center"/>
    </xf>
    <xf numFmtId="0" fontId="1" fillId="19" borderId="12" xfId="0" applyFont="1" applyFill="1" applyBorder="1" applyAlignment="1">
      <alignment horizontal="center"/>
    </xf>
    <xf numFmtId="3" fontId="0" fillId="0" borderId="10" xfId="0" applyNumberFormat="1" applyBorder="1" applyAlignment="1">
      <alignment horizontal="left"/>
    </xf>
    <xf numFmtId="3" fontId="0" fillId="0" borderId="12" xfId="0" applyNumberFormat="1" applyBorder="1" applyAlignment="1">
      <alignment horizontal="left"/>
    </xf>
    <xf numFmtId="0" fontId="1" fillId="10" borderId="13" xfId="0" applyFont="1" applyFill="1" applyBorder="1" applyAlignment="1">
      <alignment horizontal="center" vertical="center" wrapText="1"/>
    </xf>
    <xf numFmtId="3" fontId="1" fillId="13" borderId="10" xfId="0" applyNumberFormat="1" applyFont="1" applyFill="1" applyBorder="1" applyAlignment="1">
      <alignment horizontal="center" wrapText="1"/>
    </xf>
    <xf numFmtId="3" fontId="1" fillId="13" borderId="12" xfId="0" applyNumberFormat="1" applyFont="1" applyFill="1" applyBorder="1" applyAlignment="1">
      <alignment horizontal="center" wrapText="1"/>
    </xf>
    <xf numFmtId="0" fontId="1" fillId="10" borderId="2" xfId="0" applyFont="1" applyFill="1" applyBorder="1" applyAlignment="1">
      <alignment horizontal="center" vertical="center"/>
    </xf>
    <xf numFmtId="0" fontId="1" fillId="10" borderId="4" xfId="0" applyFont="1" applyFill="1" applyBorder="1" applyAlignment="1">
      <alignment horizontal="center" vertical="center"/>
    </xf>
    <xf numFmtId="0" fontId="1" fillId="10" borderId="8" xfId="0" applyFont="1" applyFill="1" applyBorder="1" applyAlignment="1">
      <alignment horizontal="center" vertical="center"/>
    </xf>
    <xf numFmtId="0" fontId="1" fillId="27" borderId="61" xfId="0" applyFont="1" applyFill="1" applyBorder="1" applyAlignment="1">
      <alignment horizontal="center" vertical="center"/>
    </xf>
    <xf numFmtId="0" fontId="1" fillId="27" borderId="62" xfId="0" applyFont="1" applyFill="1" applyBorder="1" applyAlignment="1">
      <alignment horizontal="center" vertical="center"/>
    </xf>
    <xf numFmtId="0" fontId="1" fillId="27" borderId="63" xfId="0" applyFont="1" applyFill="1" applyBorder="1" applyAlignment="1">
      <alignment horizontal="center" vertical="center"/>
    </xf>
    <xf numFmtId="0" fontId="1" fillId="16" borderId="63" xfId="0" applyFont="1" applyFill="1" applyBorder="1" applyAlignment="1">
      <alignment horizontal="center" vertical="center"/>
    </xf>
    <xf numFmtId="0" fontId="1" fillId="22" borderId="40" xfId="0" applyFont="1" applyFill="1" applyBorder="1" applyAlignment="1">
      <alignment horizontal="center"/>
    </xf>
    <xf numFmtId="4" fontId="1" fillId="7" borderId="6" xfId="0" applyNumberFormat="1" applyFont="1" applyFill="1" applyBorder="1" applyAlignment="1">
      <alignment horizontal="center" vertical="center"/>
    </xf>
    <xf numFmtId="4" fontId="1" fillId="7" borderId="9" xfId="0" applyNumberFormat="1" applyFont="1" applyFill="1" applyBorder="1" applyAlignment="1">
      <alignment horizontal="center" vertical="center"/>
    </xf>
    <xf numFmtId="167" fontId="65" fillId="3" borderId="11" xfId="0" applyNumberFormat="1" applyFont="1" applyFill="1" applyBorder="1" applyAlignment="1">
      <alignment horizontal="center"/>
    </xf>
    <xf numFmtId="167" fontId="65" fillId="3" borderId="12" xfId="0" applyNumberFormat="1" applyFont="1" applyFill="1" applyBorder="1" applyAlignment="1">
      <alignment horizontal="center"/>
    </xf>
    <xf numFmtId="0" fontId="1" fillId="16" borderId="37" xfId="0" applyFont="1" applyFill="1" applyBorder="1" applyAlignment="1">
      <alignment horizontal="center" vertical="center"/>
    </xf>
    <xf numFmtId="0" fontId="1" fillId="16" borderId="39" xfId="0" applyFont="1" applyFill="1" applyBorder="1" applyAlignment="1">
      <alignment horizontal="center" vertical="center"/>
    </xf>
    <xf numFmtId="3" fontId="1" fillId="0" borderId="61" xfId="0" applyNumberFormat="1" applyFont="1" applyBorder="1" applyAlignment="1">
      <alignment horizontal="left" vertical="center"/>
    </xf>
    <xf numFmtId="3" fontId="1" fillId="0" borderId="62" xfId="0" applyNumberFormat="1" applyFont="1" applyBorder="1" applyAlignment="1">
      <alignment horizontal="left" vertical="center"/>
    </xf>
    <xf numFmtId="3" fontId="1" fillId="0" borderId="63" xfId="0" applyNumberFormat="1" applyFont="1" applyBorder="1" applyAlignment="1">
      <alignment horizontal="left" vertical="center"/>
    </xf>
    <xf numFmtId="0" fontId="1" fillId="16" borderId="61" xfId="0" applyFont="1" applyFill="1" applyBorder="1" applyAlignment="1">
      <alignment vertical="center"/>
    </xf>
    <xf numFmtId="0" fontId="1" fillId="16" borderId="63" xfId="0" applyFont="1" applyFill="1" applyBorder="1" applyAlignment="1">
      <alignment vertical="center"/>
    </xf>
    <xf numFmtId="3" fontId="1" fillId="13" borderId="57" xfId="0" applyNumberFormat="1" applyFont="1" applyFill="1" applyBorder="1" applyAlignment="1">
      <alignment horizontal="center"/>
    </xf>
    <xf numFmtId="3" fontId="1" fillId="13" borderId="58" xfId="0" applyNumberFormat="1" applyFont="1" applyFill="1" applyBorder="1" applyAlignment="1">
      <alignment horizontal="center"/>
    </xf>
    <xf numFmtId="3" fontId="1" fillId="13" borderId="59" xfId="0" applyNumberFormat="1" applyFont="1" applyFill="1" applyBorder="1" applyAlignment="1">
      <alignment horizontal="center"/>
    </xf>
    <xf numFmtId="167" fontId="1" fillId="22" borderId="37" xfId="0" applyNumberFormat="1" applyFont="1" applyFill="1" applyBorder="1" applyAlignment="1">
      <alignment horizontal="center" vertical="center"/>
    </xf>
    <xf numFmtId="167" fontId="1" fillId="22" borderId="39" xfId="0" applyNumberFormat="1" applyFont="1" applyFill="1" applyBorder="1" applyAlignment="1">
      <alignment horizontal="center" vertical="center"/>
    </xf>
    <xf numFmtId="167" fontId="1" fillId="22" borderId="40" xfId="0" applyNumberFormat="1" applyFont="1" applyFill="1" applyBorder="1" applyAlignment="1">
      <alignment horizontal="center" vertical="center"/>
    </xf>
    <xf numFmtId="167" fontId="1" fillId="22" borderId="42" xfId="0" applyNumberFormat="1" applyFont="1" applyFill="1" applyBorder="1" applyAlignment="1">
      <alignment horizontal="center" vertical="center"/>
    </xf>
    <xf numFmtId="0" fontId="0" fillId="0" borderId="61" xfId="0" applyBorder="1" applyAlignment="1">
      <alignment horizontal="left" vertical="center"/>
    </xf>
    <xf numFmtId="0" fontId="0" fillId="0" borderId="62" xfId="0" applyBorder="1" applyAlignment="1">
      <alignment horizontal="left" vertical="center"/>
    </xf>
    <xf numFmtId="0" fontId="0" fillId="0" borderId="63" xfId="0" applyBorder="1" applyAlignment="1">
      <alignment horizontal="left" vertical="center"/>
    </xf>
    <xf numFmtId="3" fontId="0" fillId="0" borderId="61" xfId="0" applyNumberFormat="1" applyBorder="1" applyAlignment="1">
      <alignment horizontal="left" vertical="center"/>
    </xf>
    <xf numFmtId="3" fontId="0" fillId="0" borderId="62" xfId="0" applyNumberFormat="1" applyBorder="1" applyAlignment="1">
      <alignment horizontal="left" vertical="center"/>
    </xf>
    <xf numFmtId="3" fontId="0" fillId="0" borderId="63" xfId="0" applyNumberFormat="1" applyBorder="1" applyAlignment="1">
      <alignment horizontal="left" vertical="center"/>
    </xf>
    <xf numFmtId="0" fontId="0" fillId="0" borderId="57" xfId="0" applyBorder="1" applyAlignment="1">
      <alignment horizontal="left"/>
    </xf>
    <xf numFmtId="0" fontId="0" fillId="0" borderId="59" xfId="0" applyBorder="1" applyAlignment="1">
      <alignment horizontal="left"/>
    </xf>
    <xf numFmtId="3" fontId="0" fillId="0" borderId="57" xfId="0" applyNumberFormat="1" applyBorder="1" applyAlignment="1">
      <alignment horizontal="left"/>
    </xf>
    <xf numFmtId="3" fontId="0" fillId="0" borderId="59" xfId="0" applyNumberFormat="1" applyBorder="1" applyAlignment="1">
      <alignment horizontal="left"/>
    </xf>
    <xf numFmtId="167" fontId="1" fillId="13" borderId="57" xfId="0" applyNumberFormat="1" applyFont="1" applyFill="1" applyBorder="1" applyAlignment="1">
      <alignment horizontal="center"/>
    </xf>
    <xf numFmtId="167" fontId="1" fillId="13" borderId="59" xfId="0" applyNumberFormat="1" applyFont="1" applyFill="1" applyBorder="1" applyAlignment="1">
      <alignment horizontal="center"/>
    </xf>
    <xf numFmtId="3" fontId="1" fillId="13" borderId="40" xfId="0" applyNumberFormat="1" applyFont="1" applyFill="1" applyBorder="1" applyAlignment="1">
      <alignment horizontal="center"/>
    </xf>
    <xf numFmtId="3" fontId="1" fillId="13" borderId="41" xfId="0" applyNumberFormat="1" applyFont="1" applyFill="1" applyBorder="1" applyAlignment="1">
      <alignment horizontal="center"/>
    </xf>
    <xf numFmtId="3" fontId="1" fillId="13" borderId="42" xfId="0" applyNumberFormat="1" applyFont="1" applyFill="1" applyBorder="1" applyAlignment="1">
      <alignment horizontal="center"/>
    </xf>
    <xf numFmtId="167" fontId="1" fillId="22" borderId="39" xfId="0" applyNumberFormat="1" applyFont="1" applyFill="1" applyBorder="1" applyAlignment="1">
      <alignment horizontal="center"/>
    </xf>
    <xf numFmtId="0" fontId="94" fillId="0" borderId="15" xfId="0" applyFont="1" applyBorder="1" applyAlignment="1">
      <alignment horizontal="left" vertical="center" wrapText="1"/>
    </xf>
    <xf numFmtId="0" fontId="94" fillId="0" borderId="13" xfId="0" applyFont="1" applyBorder="1" applyAlignment="1">
      <alignment horizontal="left" vertical="center" wrapText="1"/>
    </xf>
    <xf numFmtId="0" fontId="94" fillId="0" borderId="14" xfId="0" applyFont="1" applyBorder="1" applyAlignment="1">
      <alignment horizontal="left" vertical="center" wrapText="1"/>
    </xf>
    <xf numFmtId="3" fontId="94" fillId="0" borderId="15" xfId="0" applyNumberFormat="1" applyFont="1" applyBorder="1" applyAlignment="1">
      <alignment horizontal="left" vertical="center" wrapText="1"/>
    </xf>
    <xf numFmtId="3" fontId="94" fillId="0" borderId="13" xfId="0" applyNumberFormat="1" applyFont="1" applyBorder="1" applyAlignment="1">
      <alignment horizontal="left" vertical="center" wrapText="1"/>
    </xf>
    <xf numFmtId="3" fontId="94" fillId="0" borderId="14" xfId="0" applyNumberFormat="1" applyFont="1" applyBorder="1" applyAlignment="1">
      <alignment horizontal="left" vertical="center" wrapText="1"/>
    </xf>
    <xf numFmtId="3" fontId="94" fillId="0" borderId="242" xfId="0" applyNumberFormat="1" applyFont="1" applyBorder="1" applyAlignment="1">
      <alignment horizontal="left" vertical="center" wrapText="1"/>
    </xf>
    <xf numFmtId="167" fontId="1" fillId="29" borderId="41" xfId="0" applyNumberFormat="1" applyFont="1" applyFill="1" applyBorder="1" applyAlignment="1">
      <alignment horizontal="center"/>
    </xf>
    <xf numFmtId="167" fontId="1" fillId="29" borderId="42" xfId="0" applyNumberFormat="1" applyFont="1" applyFill="1" applyBorder="1" applyAlignment="1">
      <alignment horizontal="center"/>
    </xf>
    <xf numFmtId="3" fontId="1" fillId="16" borderId="37" xfId="0" applyNumberFormat="1" applyFont="1" applyFill="1" applyBorder="1" applyAlignment="1">
      <alignment horizontal="center" vertical="center"/>
    </xf>
    <xf numFmtId="3" fontId="1" fillId="16" borderId="39" xfId="0" applyNumberFormat="1" applyFont="1" applyFill="1" applyBorder="1" applyAlignment="1">
      <alignment horizontal="center" vertical="center"/>
    </xf>
    <xf numFmtId="3" fontId="1" fillId="16" borderId="40" xfId="0" applyNumberFormat="1" applyFont="1" applyFill="1" applyBorder="1" applyAlignment="1">
      <alignment horizontal="center" vertical="center"/>
    </xf>
    <xf numFmtId="3" fontId="1" fillId="16" borderId="42" xfId="0" applyNumberFormat="1" applyFont="1" applyFill="1" applyBorder="1" applyAlignment="1">
      <alignment horizontal="center" vertical="center"/>
    </xf>
    <xf numFmtId="167" fontId="1" fillId="29" borderId="40" xfId="0" applyNumberFormat="1" applyFont="1" applyFill="1" applyBorder="1" applyAlignment="1">
      <alignment horizontal="center"/>
    </xf>
    <xf numFmtId="167" fontId="65" fillId="3" borderId="10" xfId="0" applyNumberFormat="1" applyFont="1" applyFill="1" applyBorder="1" applyAlignment="1">
      <alignment horizontal="center"/>
    </xf>
    <xf numFmtId="167" fontId="65" fillId="3" borderId="90" xfId="0" applyNumberFormat="1" applyFont="1" applyFill="1" applyBorder="1" applyAlignment="1">
      <alignment horizontal="center"/>
    </xf>
    <xf numFmtId="3" fontId="1" fillId="10" borderId="15" xfId="0" applyNumberFormat="1" applyFont="1" applyFill="1" applyBorder="1" applyAlignment="1">
      <alignment horizontal="center" vertical="center"/>
    </xf>
    <xf numFmtId="3" fontId="1" fillId="10" borderId="13" xfId="0" applyNumberFormat="1" applyFont="1" applyFill="1" applyBorder="1" applyAlignment="1">
      <alignment horizontal="center" vertical="center"/>
    </xf>
    <xf numFmtId="3" fontId="1" fillId="10" borderId="14" xfId="0" applyNumberFormat="1" applyFont="1" applyFill="1" applyBorder="1" applyAlignment="1">
      <alignment horizontal="center" vertical="center"/>
    </xf>
    <xf numFmtId="167" fontId="65" fillId="13" borderId="11" xfId="0" applyNumberFormat="1" applyFont="1" applyFill="1" applyBorder="1" applyAlignment="1">
      <alignment horizontal="center"/>
    </xf>
    <xf numFmtId="167" fontId="65" fillId="13" borderId="12" xfId="0" applyNumberFormat="1" applyFont="1" applyFill="1" applyBorder="1" applyAlignment="1">
      <alignment horizontal="center"/>
    </xf>
    <xf numFmtId="4" fontId="1" fillId="13" borderId="0" xfId="0" applyNumberFormat="1" applyFont="1" applyFill="1" applyAlignment="1">
      <alignment horizontal="center"/>
    </xf>
    <xf numFmtId="4" fontId="1" fillId="13" borderId="23" xfId="0" applyNumberFormat="1" applyFont="1" applyFill="1" applyBorder="1" applyAlignment="1">
      <alignment horizontal="center"/>
    </xf>
    <xf numFmtId="4" fontId="1" fillId="13" borderId="8" xfId="0" applyNumberFormat="1" applyFont="1" applyFill="1" applyBorder="1" applyAlignment="1">
      <alignment horizontal="center"/>
    </xf>
    <xf numFmtId="4" fontId="1" fillId="13" borderId="21" xfId="0" applyNumberFormat="1" applyFont="1" applyFill="1" applyBorder="1" applyAlignment="1">
      <alignment horizontal="center"/>
    </xf>
    <xf numFmtId="0" fontId="54" fillId="0" borderId="15" xfId="0" applyFont="1" applyBorder="1" applyAlignment="1">
      <alignment horizontal="center" vertical="center"/>
    </xf>
    <xf numFmtId="0" fontId="54" fillId="0" borderId="13" xfId="0" applyFont="1" applyBorder="1" applyAlignment="1">
      <alignment horizontal="center" vertical="center"/>
    </xf>
    <xf numFmtId="0" fontId="54" fillId="0" borderId="242" xfId="0" applyFont="1" applyBorder="1" applyAlignment="1">
      <alignment horizontal="center" vertical="center"/>
    </xf>
    <xf numFmtId="0" fontId="94" fillId="0" borderId="6" xfId="0" applyFont="1" applyBorder="1" applyAlignment="1">
      <alignment horizontal="left" vertical="center" wrapText="1"/>
    </xf>
    <xf numFmtId="3" fontId="94" fillId="0" borderId="6" xfId="0" applyNumberFormat="1" applyFont="1" applyBorder="1" applyAlignment="1">
      <alignment horizontal="left" vertical="center" wrapText="1"/>
    </xf>
    <xf numFmtId="3" fontId="94" fillId="0" borderId="9" xfId="0" applyNumberFormat="1" applyFont="1" applyBorder="1" applyAlignment="1">
      <alignment horizontal="left" vertical="center" wrapText="1"/>
    </xf>
    <xf numFmtId="0" fontId="54" fillId="0" borderId="6" xfId="0" applyFont="1" applyBorder="1" applyAlignment="1">
      <alignment horizontal="center" vertical="center"/>
    </xf>
    <xf numFmtId="0" fontId="54" fillId="0" borderId="14"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46" xfId="0" applyFont="1" applyBorder="1" applyAlignment="1">
      <alignment horizontal="center" vertical="center"/>
    </xf>
    <xf numFmtId="0" fontId="1" fillId="7" borderId="192" xfId="0" applyFont="1" applyFill="1" applyBorder="1" applyAlignment="1">
      <alignment horizontal="center" vertical="center" wrapText="1"/>
    </xf>
    <xf numFmtId="0" fontId="1" fillId="0" borderId="192" xfId="0" applyFont="1" applyBorder="1" applyAlignment="1">
      <alignment horizontal="center" vertical="center"/>
    </xf>
    <xf numFmtId="167" fontId="65" fillId="13" borderId="10" xfId="0" applyNumberFormat="1" applyFont="1" applyFill="1" applyBorder="1" applyAlignment="1">
      <alignment horizontal="center"/>
    </xf>
    <xf numFmtId="167" fontId="65" fillId="13" borderId="90" xfId="0" applyNumberFormat="1" applyFont="1" applyFill="1" applyBorder="1" applyAlignment="1">
      <alignment horizontal="center"/>
    </xf>
    <xf numFmtId="167" fontId="1" fillId="22" borderId="37" xfId="0" applyNumberFormat="1" applyFont="1" applyFill="1" applyBorder="1" applyAlignment="1">
      <alignment horizontal="center"/>
    </xf>
    <xf numFmtId="167" fontId="1" fillId="22" borderId="58" xfId="0" applyNumberFormat="1" applyFont="1" applyFill="1" applyBorder="1" applyAlignment="1">
      <alignment horizontal="center"/>
    </xf>
    <xf numFmtId="2" fontId="0" fillId="0" borderId="61" xfId="0" applyNumberFormat="1" applyBorder="1" applyAlignment="1">
      <alignment horizontal="center" vertical="center"/>
    </xf>
    <xf numFmtId="2" fontId="0" fillId="0" borderId="62" xfId="0" applyNumberFormat="1" applyBorder="1" applyAlignment="1">
      <alignment horizontal="center" vertical="center"/>
    </xf>
    <xf numFmtId="2" fontId="0" fillId="0" borderId="63" xfId="0" applyNumberFormat="1" applyBorder="1" applyAlignment="1">
      <alignment horizontal="center" vertical="center"/>
    </xf>
    <xf numFmtId="0" fontId="117" fillId="13" borderId="10" xfId="0" applyFont="1" applyFill="1" applyBorder="1" applyAlignment="1">
      <alignment horizontal="center" vertical="center"/>
    </xf>
    <xf numFmtId="0" fontId="117" fillId="13" borderId="11" xfId="0" applyFont="1" applyFill="1" applyBorder="1" applyAlignment="1">
      <alignment horizontal="center" vertical="center"/>
    </xf>
    <xf numFmtId="0" fontId="117" fillId="13" borderId="12" xfId="0" applyFont="1" applyFill="1" applyBorder="1" applyAlignment="1">
      <alignment horizontal="center" vertical="center"/>
    </xf>
    <xf numFmtId="0" fontId="1" fillId="7" borderId="10"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3" borderId="57" xfId="0" applyFont="1" applyFill="1" applyBorder="1" applyAlignment="1">
      <alignment horizontal="center" vertical="center"/>
    </xf>
    <xf numFmtId="0" fontId="1" fillId="3" borderId="59" xfId="0" applyFont="1" applyFill="1" applyBorder="1" applyAlignment="1">
      <alignment horizontal="center" vertical="center"/>
    </xf>
    <xf numFmtId="2" fontId="1" fillId="22" borderId="40" xfId="0" applyNumberFormat="1" applyFont="1" applyFill="1" applyBorder="1" applyAlignment="1">
      <alignment horizontal="center"/>
    </xf>
    <xf numFmtId="2" fontId="1" fillId="22" borderId="42" xfId="0" applyNumberFormat="1" applyFont="1" applyFill="1" applyBorder="1" applyAlignment="1">
      <alignment horizontal="center"/>
    </xf>
    <xf numFmtId="2" fontId="1" fillId="22" borderId="48" xfId="0" applyNumberFormat="1" applyFont="1" applyFill="1" applyBorder="1" applyAlignment="1">
      <alignment horizontal="center"/>
    </xf>
    <xf numFmtId="0" fontId="1" fillId="3" borderId="42" xfId="0" applyFont="1" applyFill="1" applyBorder="1" applyAlignment="1">
      <alignment horizontal="center"/>
    </xf>
    <xf numFmtId="0" fontId="1" fillId="3" borderId="104" xfId="0" applyFont="1" applyFill="1" applyBorder="1" applyAlignment="1">
      <alignment horizontal="center"/>
    </xf>
    <xf numFmtId="0" fontId="1" fillId="3" borderId="226" xfId="0" applyFont="1" applyFill="1" applyBorder="1" applyAlignment="1">
      <alignment horizontal="center"/>
    </xf>
    <xf numFmtId="0" fontId="1" fillId="3" borderId="228" xfId="0" applyFont="1" applyFill="1" applyBorder="1" applyAlignment="1">
      <alignment horizontal="center"/>
    </xf>
    <xf numFmtId="0" fontId="1" fillId="3" borderId="217" xfId="0" applyFont="1" applyFill="1" applyBorder="1" applyAlignment="1">
      <alignment horizontal="center"/>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7" fillId="21" borderId="37" xfId="0" applyFont="1" applyFill="1" applyBorder="1" applyAlignment="1">
      <alignment horizontal="center" vertical="center"/>
    </xf>
    <xf numFmtId="0" fontId="7" fillId="21" borderId="38" xfId="0" applyFont="1" applyFill="1" applyBorder="1" applyAlignment="1">
      <alignment horizontal="center" vertical="center"/>
    </xf>
    <xf numFmtId="0" fontId="7" fillId="21" borderId="39" xfId="0" applyFont="1" applyFill="1" applyBorder="1" applyAlignment="1">
      <alignment horizontal="center" vertical="center"/>
    </xf>
    <xf numFmtId="0" fontId="7" fillId="21" borderId="40" xfId="0" applyFont="1" applyFill="1" applyBorder="1" applyAlignment="1">
      <alignment horizontal="center" vertical="center"/>
    </xf>
    <xf numFmtId="0" fontId="7" fillId="21" borderId="41" xfId="0" applyFont="1" applyFill="1" applyBorder="1" applyAlignment="1">
      <alignment horizontal="center" vertical="center"/>
    </xf>
    <xf numFmtId="0" fontId="7" fillId="21" borderId="42" xfId="0" applyFont="1" applyFill="1" applyBorder="1" applyAlignment="1">
      <alignment horizontal="center" vertical="center"/>
    </xf>
    <xf numFmtId="0" fontId="1" fillId="4" borderId="50" xfId="0" applyFont="1" applyFill="1" applyBorder="1" applyAlignment="1">
      <alignment horizontal="center"/>
    </xf>
    <xf numFmtId="0" fontId="1" fillId="4" borderId="114" xfId="0" applyFont="1" applyFill="1" applyBorder="1" applyAlignment="1">
      <alignment horizontal="center"/>
    </xf>
    <xf numFmtId="0" fontId="116" fillId="4" borderId="228" xfId="0" applyFont="1" applyFill="1" applyBorder="1" applyAlignment="1">
      <alignment horizontal="center" vertical="center" wrapText="1"/>
    </xf>
    <xf numFmtId="0" fontId="116" fillId="4" borderId="3" xfId="0" applyFont="1" applyFill="1" applyBorder="1" applyAlignment="1">
      <alignment horizontal="center" vertical="center" wrapText="1"/>
    </xf>
    <xf numFmtId="0" fontId="116" fillId="4" borderId="4" xfId="0" applyFont="1" applyFill="1" applyBorder="1" applyAlignment="1">
      <alignment horizontal="center" vertical="center" wrapText="1"/>
    </xf>
    <xf numFmtId="0" fontId="116" fillId="4" borderId="68" xfId="0" applyFont="1" applyFill="1" applyBorder="1" applyAlignment="1">
      <alignment horizontal="center" vertical="center" wrapText="1"/>
    </xf>
    <xf numFmtId="0" fontId="116" fillId="4" borderId="8" xfId="0" applyFont="1" applyFill="1" applyBorder="1" applyAlignment="1">
      <alignment horizontal="center" vertical="center" wrapText="1"/>
    </xf>
    <xf numFmtId="0" fontId="116" fillId="4" borderId="9" xfId="0" applyFont="1" applyFill="1" applyBorder="1" applyAlignment="1">
      <alignment horizontal="center" vertical="center" wrapText="1"/>
    </xf>
    <xf numFmtId="0" fontId="117" fillId="7" borderId="10" xfId="0" applyFont="1" applyFill="1" applyBorder="1" applyAlignment="1">
      <alignment horizontal="center" vertical="center" wrapText="1"/>
    </xf>
    <xf numFmtId="0" fontId="117" fillId="7" borderId="12" xfId="0" applyFont="1" applyFill="1" applyBorder="1" applyAlignment="1">
      <alignment horizontal="center" vertical="center" wrapText="1"/>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116" fillId="22" borderId="11" xfId="0" applyFont="1" applyFill="1" applyBorder="1" applyAlignment="1">
      <alignment horizontal="center" vertical="center" wrapText="1"/>
    </xf>
    <xf numFmtId="0" fontId="116" fillId="22" borderId="12" xfId="0" applyFont="1" applyFill="1" applyBorder="1" applyAlignment="1">
      <alignment horizontal="center" vertical="center" wrapText="1"/>
    </xf>
    <xf numFmtId="0" fontId="116" fillId="22" borderId="10" xfId="0" applyFont="1" applyFill="1" applyBorder="1" applyAlignment="1">
      <alignment horizontal="center" vertical="center" wrapText="1"/>
    </xf>
    <xf numFmtId="0" fontId="47" fillId="0" borderId="13" xfId="0" applyFont="1" applyBorder="1" applyAlignment="1">
      <alignment vertical="center" wrapText="1"/>
    </xf>
    <xf numFmtId="0" fontId="47" fillId="0" borderId="14" xfId="0" applyFont="1" applyBorder="1" applyAlignment="1">
      <alignment vertical="center" wrapText="1"/>
    </xf>
    <xf numFmtId="0" fontId="1" fillId="7" borderId="38" xfId="0" applyFont="1" applyFill="1" applyBorder="1" applyAlignment="1">
      <alignment horizontal="center" vertical="center" wrapText="1"/>
    </xf>
    <xf numFmtId="0" fontId="117" fillId="7" borderId="15" xfId="0" applyFont="1" applyFill="1" applyBorder="1" applyAlignment="1">
      <alignment horizontal="center" vertical="center"/>
    </xf>
    <xf numFmtId="0" fontId="117" fillId="7" borderId="14" xfId="0" applyFont="1" applyFill="1" applyBorder="1" applyAlignment="1">
      <alignment horizontal="center" vertical="center"/>
    </xf>
    <xf numFmtId="0" fontId="1" fillId="7" borderId="65" xfId="0" applyFont="1" applyFill="1" applyBorder="1" applyAlignment="1">
      <alignment horizontal="center" vertical="center" wrapText="1"/>
    </xf>
    <xf numFmtId="0" fontId="1" fillId="7" borderId="228" xfId="0" applyFont="1" applyFill="1" applyBorder="1" applyAlignment="1">
      <alignment horizontal="center" vertical="center"/>
    </xf>
    <xf numFmtId="0" fontId="1" fillId="7" borderId="55" xfId="0" applyFont="1" applyFill="1" applyBorder="1" applyAlignment="1">
      <alignment horizontal="center" vertical="center"/>
    </xf>
    <xf numFmtId="2" fontId="1" fillId="10" borderId="11" xfId="0" applyNumberFormat="1" applyFont="1" applyFill="1" applyBorder="1" applyAlignment="1">
      <alignment horizontal="center"/>
    </xf>
    <xf numFmtId="2" fontId="1" fillId="10" borderId="10" xfId="0" applyNumberFormat="1" applyFont="1" applyFill="1" applyBorder="1" applyAlignment="1">
      <alignment horizontal="center"/>
    </xf>
    <xf numFmtId="2" fontId="1" fillId="10" borderId="12" xfId="0" applyNumberFormat="1" applyFont="1" applyFill="1" applyBorder="1" applyAlignment="1">
      <alignment horizontal="center"/>
    </xf>
    <xf numFmtId="0" fontId="1" fillId="10" borderId="13" xfId="0" applyFont="1" applyFill="1" applyBorder="1" applyAlignment="1">
      <alignment horizontal="center" vertical="center"/>
    </xf>
    <xf numFmtId="0" fontId="1" fillId="3" borderId="105" xfId="0" applyFont="1" applyFill="1" applyBorder="1" applyAlignment="1">
      <alignment horizontal="center"/>
    </xf>
    <xf numFmtId="3" fontId="1" fillId="22" borderId="0" xfId="0" applyNumberFormat="1" applyFont="1" applyFill="1" applyAlignment="1">
      <alignment horizontal="center" vertical="center" wrapText="1"/>
    </xf>
    <xf numFmtId="3" fontId="1" fillId="22" borderId="6" xfId="0" applyNumberFormat="1" applyFont="1" applyFill="1" applyBorder="1" applyAlignment="1">
      <alignment horizontal="center" vertical="center" wrapText="1"/>
    </xf>
    <xf numFmtId="3" fontId="1" fillId="22" borderId="11" xfId="0" applyNumberFormat="1" applyFont="1" applyFill="1" applyBorder="1" applyAlignment="1">
      <alignment horizontal="center" vertical="center" wrapText="1"/>
    </xf>
    <xf numFmtId="3" fontId="1" fillId="22" borderId="12" xfId="0" applyNumberFormat="1" applyFont="1" applyFill="1" applyBorder="1" applyAlignment="1">
      <alignment horizontal="center" vertical="center" wrapText="1"/>
    </xf>
    <xf numFmtId="0" fontId="1" fillId="27" borderId="37" xfId="0" applyFont="1" applyFill="1" applyBorder="1" applyAlignment="1">
      <alignment horizontal="center" vertical="center" wrapText="1"/>
    </xf>
    <xf numFmtId="0" fontId="1" fillId="27" borderId="55" xfId="0" applyFont="1" applyFill="1" applyBorder="1" applyAlignment="1">
      <alignment horizontal="center" vertical="center" wrapText="1"/>
    </xf>
    <xf numFmtId="0" fontId="128" fillId="13" borderId="70" xfId="0" applyFont="1" applyFill="1" applyBorder="1" applyAlignment="1">
      <alignment horizontal="center" vertical="center" wrapText="1"/>
    </xf>
    <xf numFmtId="0" fontId="128" fillId="13" borderId="11" xfId="0" applyFont="1" applyFill="1" applyBorder="1" applyAlignment="1">
      <alignment horizontal="center" vertical="center" wrapText="1"/>
    </xf>
    <xf numFmtId="0" fontId="128" fillId="13" borderId="12" xfId="0" applyFont="1" applyFill="1" applyBorder="1" applyAlignment="1">
      <alignment horizontal="center" vertical="center" wrapText="1"/>
    </xf>
    <xf numFmtId="0" fontId="116" fillId="7" borderId="110" xfId="0" applyFont="1" applyFill="1" applyBorder="1" applyAlignment="1">
      <alignment horizontal="center" vertical="center" wrapText="1"/>
    </xf>
    <xf numFmtId="0" fontId="116" fillId="7" borderId="116" xfId="0" applyFont="1" applyFill="1" applyBorder="1" applyAlignment="1">
      <alignment horizontal="center" vertical="center" wrapText="1"/>
    </xf>
    <xf numFmtId="0" fontId="116" fillId="7" borderId="117" xfId="0" applyFont="1" applyFill="1" applyBorder="1" applyAlignment="1">
      <alignment horizontal="center" vertical="center" wrapText="1"/>
    </xf>
    <xf numFmtId="0" fontId="116" fillId="7" borderId="3" xfId="0" applyFont="1" applyFill="1" applyBorder="1" applyAlignment="1">
      <alignment horizontal="center" vertical="center" wrapText="1"/>
    </xf>
    <xf numFmtId="0" fontId="116" fillId="7" borderId="0" xfId="0" applyFont="1" applyFill="1" applyAlignment="1">
      <alignment horizontal="center" vertical="center" wrapText="1"/>
    </xf>
    <xf numFmtId="0" fontId="116" fillId="7" borderId="8" xfId="0" applyFont="1" applyFill="1" applyBorder="1" applyAlignment="1">
      <alignment horizontal="center" vertical="center" wrapText="1"/>
    </xf>
    <xf numFmtId="0" fontId="1" fillId="7" borderId="110" xfId="0" applyFont="1" applyFill="1" applyBorder="1" applyAlignment="1">
      <alignment horizontal="center" vertical="center"/>
    </xf>
    <xf numFmtId="0" fontId="1" fillId="7" borderId="116" xfId="0" applyFont="1" applyFill="1" applyBorder="1" applyAlignment="1">
      <alignment horizontal="center" vertical="center"/>
    </xf>
    <xf numFmtId="0" fontId="1" fillId="7" borderId="117" xfId="0" applyFont="1" applyFill="1" applyBorder="1" applyAlignment="1">
      <alignment horizontal="center" vertical="center"/>
    </xf>
    <xf numFmtId="0" fontId="1" fillId="13" borderId="52" xfId="0" applyFont="1" applyFill="1" applyBorder="1" applyAlignment="1">
      <alignment horizontal="center"/>
    </xf>
    <xf numFmtId="0" fontId="1" fillId="13" borderId="105" xfId="0" applyFont="1" applyFill="1" applyBorder="1" applyAlignment="1">
      <alignment horizontal="center"/>
    </xf>
    <xf numFmtId="0" fontId="1" fillId="22" borderId="119" xfId="0" applyFont="1" applyFill="1" applyBorder="1" applyAlignment="1">
      <alignment horizontal="center"/>
    </xf>
    <xf numFmtId="0" fontId="1" fillId="22" borderId="52" xfId="0" applyFont="1" applyFill="1" applyBorder="1" applyAlignment="1">
      <alignment horizontal="center"/>
    </xf>
    <xf numFmtId="0" fontId="1" fillId="22" borderId="105" xfId="0" applyFont="1" applyFill="1" applyBorder="1" applyAlignment="1">
      <alignment horizontal="center"/>
    </xf>
    <xf numFmtId="0" fontId="116" fillId="22" borderId="70" xfId="0" applyFont="1" applyFill="1" applyBorder="1" applyAlignment="1">
      <alignment horizontal="center" vertical="center" wrapText="1"/>
    </xf>
    <xf numFmtId="0" fontId="47" fillId="0" borderId="15" xfId="0" applyFont="1" applyBorder="1" applyAlignment="1">
      <alignment vertical="center" wrapText="1"/>
    </xf>
    <xf numFmtId="0" fontId="1" fillId="3" borderId="70" xfId="0" applyFont="1" applyFill="1" applyBorder="1" applyAlignment="1">
      <alignment horizontal="center"/>
    </xf>
    <xf numFmtId="0" fontId="1" fillId="8" borderId="244" xfId="0" applyFont="1" applyFill="1" applyBorder="1" applyAlignment="1">
      <alignment horizontal="center" vertical="center" wrapText="1"/>
    </xf>
    <xf numFmtId="0" fontId="1" fillId="8" borderId="13" xfId="0" applyFont="1" applyFill="1" applyBorder="1" applyAlignment="1">
      <alignment horizontal="center" vertical="center" wrapText="1"/>
    </xf>
    <xf numFmtId="0" fontId="1" fillId="8" borderId="242" xfId="0" applyFont="1" applyFill="1" applyBorder="1" applyAlignment="1">
      <alignment horizontal="center" vertical="center" wrapText="1"/>
    </xf>
    <xf numFmtId="0" fontId="54" fillId="13" borderId="26" xfId="0" applyFont="1" applyFill="1" applyBorder="1" applyAlignment="1">
      <alignment horizontal="center" vertical="center"/>
    </xf>
    <xf numFmtId="0" fontId="54" fillId="13" borderId="18" xfId="0" applyFont="1" applyFill="1" applyBorder="1" applyAlignment="1">
      <alignment horizontal="center" vertical="center"/>
    </xf>
    <xf numFmtId="0" fontId="54" fillId="13" borderId="19" xfId="0" applyFont="1" applyFill="1" applyBorder="1" applyAlignment="1">
      <alignment horizontal="center" vertical="center"/>
    </xf>
    <xf numFmtId="0" fontId="54" fillId="13" borderId="29" xfId="0" applyFont="1" applyFill="1" applyBorder="1" applyAlignment="1">
      <alignment horizontal="center" vertical="center"/>
    </xf>
    <xf numFmtId="0" fontId="54" fillId="13" borderId="16" xfId="0" applyFont="1" applyFill="1" applyBorder="1" applyAlignment="1">
      <alignment horizontal="center" vertical="center"/>
    </xf>
    <xf numFmtId="0" fontId="54" fillId="13" borderId="25" xfId="0" applyFont="1" applyFill="1" applyBorder="1" applyAlignment="1">
      <alignment horizontal="center" vertical="center"/>
    </xf>
    <xf numFmtId="0" fontId="54" fillId="8" borderId="10" xfId="0" applyFont="1" applyFill="1" applyBorder="1" applyAlignment="1">
      <alignment horizontal="left" vertical="center"/>
    </xf>
    <xf numFmtId="0" fontId="54" fillId="8" borderId="11" xfId="0" applyFont="1" applyFill="1" applyBorder="1" applyAlignment="1">
      <alignment horizontal="left" vertical="center"/>
    </xf>
    <xf numFmtId="0" fontId="54" fillId="8" borderId="12" xfId="0" applyFont="1" applyFill="1" applyBorder="1" applyAlignment="1">
      <alignment horizontal="left" vertical="center"/>
    </xf>
    <xf numFmtId="0" fontId="0" fillId="0" borderId="15" xfId="0"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0" fillId="0" borderId="242" xfId="0" applyBorder="1" applyAlignment="1">
      <alignment vertical="center" wrapText="1"/>
    </xf>
    <xf numFmtId="0" fontId="0" fillId="0" borderId="13" xfId="0" applyBorder="1" applyAlignment="1">
      <alignment horizontal="left" vertical="center" wrapText="1"/>
    </xf>
    <xf numFmtId="0" fontId="1" fillId="0" borderId="6" xfId="0" applyFont="1" applyBorder="1" applyAlignment="1">
      <alignment horizontal="left" vertical="center" wrapText="1"/>
    </xf>
    <xf numFmtId="0" fontId="1" fillId="0" borderId="35" xfId="0" applyFont="1" applyBorder="1" applyAlignment="1">
      <alignment horizontal="left" vertical="center" wrapText="1"/>
    </xf>
    <xf numFmtId="0" fontId="1" fillId="0" borderId="46" xfId="0" applyFont="1" applyBorder="1" applyAlignment="1">
      <alignment horizontal="left" vertical="center" wrapText="1"/>
    </xf>
    <xf numFmtId="0" fontId="0" fillId="0" borderId="242" xfId="0" applyBorder="1" applyAlignment="1">
      <alignment horizontal="left" vertical="center" wrapText="1"/>
    </xf>
    <xf numFmtId="0" fontId="1" fillId="10" borderId="234" xfId="0" applyFont="1" applyFill="1" applyBorder="1" applyAlignment="1">
      <alignment horizontal="center" vertical="center"/>
    </xf>
    <xf numFmtId="0" fontId="1" fillId="10" borderId="235" xfId="0" applyFont="1" applyFill="1" applyBorder="1" applyAlignment="1">
      <alignment horizontal="center" vertical="center"/>
    </xf>
    <xf numFmtId="0" fontId="1" fillId="7" borderId="240" xfId="0" applyFont="1" applyFill="1" applyBorder="1" applyAlignment="1">
      <alignment horizontal="center" vertical="center"/>
    </xf>
    <xf numFmtId="0" fontId="1" fillId="7" borderId="239" xfId="0" applyFont="1" applyFill="1" applyBorder="1" applyAlignment="1">
      <alignment horizontal="center" vertical="center"/>
    </xf>
    <xf numFmtId="0" fontId="0" fillId="0" borderId="244" xfId="0" applyBorder="1" applyAlignment="1">
      <alignment vertical="center" wrapText="1"/>
    </xf>
    <xf numFmtId="0" fontId="65" fillId="13" borderId="18" xfId="0" applyFont="1" applyFill="1" applyBorder="1" applyAlignment="1">
      <alignment horizontal="center"/>
    </xf>
    <xf numFmtId="0" fontId="65" fillId="13" borderId="19" xfId="0" applyFont="1" applyFill="1" applyBorder="1" applyAlignment="1">
      <alignment horizontal="center"/>
    </xf>
    <xf numFmtId="0" fontId="65" fillId="13" borderId="26" xfId="0" applyFont="1" applyFill="1" applyBorder="1" applyAlignment="1">
      <alignment horizont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245" xfId="0" applyFont="1" applyBorder="1" applyAlignment="1">
      <alignment horizontal="center" vertical="center" wrapText="1"/>
    </xf>
    <xf numFmtId="0" fontId="1" fillId="0" borderId="19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46" xfId="0" applyFont="1" applyBorder="1" applyAlignment="1">
      <alignment horizontal="center" vertical="center" wrapText="1"/>
    </xf>
    <xf numFmtId="0" fontId="0" fillId="0" borderId="244" xfId="0" applyBorder="1" applyAlignment="1">
      <alignment horizontal="left" vertical="center" wrapText="1"/>
    </xf>
    <xf numFmtId="0" fontId="0" fillId="0" borderId="5" xfId="0" applyBorder="1" applyAlignment="1">
      <alignment vertical="center" wrapText="1"/>
    </xf>
    <xf numFmtId="0" fontId="7" fillId="21" borderId="26" xfId="0" applyFont="1" applyFill="1" applyBorder="1" applyAlignment="1">
      <alignment horizontal="left" vertical="center"/>
    </xf>
    <xf numFmtId="0" fontId="7" fillId="21" borderId="18" xfId="0" applyFont="1" applyFill="1" applyBorder="1" applyAlignment="1">
      <alignment horizontal="left" vertical="center"/>
    </xf>
    <xf numFmtId="0" fontId="7" fillId="21" borderId="19" xfId="0" applyFont="1" applyFill="1" applyBorder="1" applyAlignment="1">
      <alignment horizontal="left" vertical="center"/>
    </xf>
    <xf numFmtId="0" fontId="7" fillId="21" borderId="29" xfId="0" applyFont="1" applyFill="1" applyBorder="1" applyAlignment="1">
      <alignment horizontal="left" vertical="center"/>
    </xf>
    <xf numFmtId="0" fontId="0" fillId="0" borderId="13" xfId="0" applyBorder="1" applyAlignment="1">
      <alignment horizontal="center" vertical="center"/>
    </xf>
    <xf numFmtId="0" fontId="1" fillId="0" borderId="15" xfId="0" applyFont="1" applyBorder="1" applyAlignment="1">
      <alignment horizontal="center" vertical="center"/>
    </xf>
    <xf numFmtId="0" fontId="54" fillId="13" borderId="18" xfId="0" applyFont="1" applyFill="1" applyBorder="1" applyAlignment="1">
      <alignment horizontal="left" vertical="center"/>
    </xf>
    <xf numFmtId="0" fontId="54" fillId="13" borderId="19" xfId="0" applyFont="1" applyFill="1" applyBorder="1" applyAlignment="1">
      <alignment horizontal="left" vertical="center"/>
    </xf>
    <xf numFmtId="0" fontId="54" fillId="13" borderId="16" xfId="0" applyFont="1" applyFill="1" applyBorder="1" applyAlignment="1">
      <alignment horizontal="left" vertical="center"/>
    </xf>
    <xf numFmtId="0" fontId="54" fillId="13" borderId="25" xfId="0" applyFont="1" applyFill="1" applyBorder="1" applyAlignment="1">
      <alignment horizontal="left" vertical="center"/>
    </xf>
    <xf numFmtId="0" fontId="62" fillId="13" borderId="26" xfId="0" applyFont="1" applyFill="1" applyBorder="1" applyAlignment="1">
      <alignment horizontal="center" vertical="center"/>
    </xf>
    <xf numFmtId="0" fontId="62" fillId="13" borderId="18" xfId="0" applyFont="1" applyFill="1" applyBorder="1" applyAlignment="1">
      <alignment horizontal="center" vertical="center"/>
    </xf>
    <xf numFmtId="0" fontId="62" fillId="13" borderId="19" xfId="0" applyFont="1" applyFill="1" applyBorder="1" applyAlignment="1">
      <alignment horizontal="center" vertical="center"/>
    </xf>
    <xf numFmtId="0" fontId="62" fillId="13" borderId="29" xfId="0" applyFont="1" applyFill="1" applyBorder="1" applyAlignment="1">
      <alignment horizontal="center" vertical="center"/>
    </xf>
    <xf numFmtId="0" fontId="62" fillId="13" borderId="16" xfId="0" applyFont="1" applyFill="1" applyBorder="1" applyAlignment="1">
      <alignment horizontal="center" vertical="center"/>
    </xf>
    <xf numFmtId="0" fontId="62" fillId="13" borderId="25" xfId="0" applyFont="1" applyFill="1" applyBorder="1" applyAlignment="1">
      <alignment horizontal="center" vertical="center"/>
    </xf>
    <xf numFmtId="0" fontId="1" fillId="4" borderId="265" xfId="0" applyFont="1" applyFill="1" applyBorder="1" applyAlignment="1">
      <alignment horizontal="center" vertical="center"/>
    </xf>
    <xf numFmtId="0" fontId="1" fillId="4" borderId="266" xfId="0" applyFont="1" applyFill="1" applyBorder="1" applyAlignment="1">
      <alignment horizontal="center" vertical="center"/>
    </xf>
    <xf numFmtId="0" fontId="107" fillId="4" borderId="265" xfId="0" applyFont="1" applyFill="1" applyBorder="1" applyAlignment="1">
      <alignment horizontal="center" vertical="center"/>
    </xf>
    <xf numFmtId="0" fontId="107" fillId="4" borderId="266" xfId="0" applyFont="1" applyFill="1" applyBorder="1" applyAlignment="1">
      <alignment horizontal="center" vertical="center"/>
    </xf>
    <xf numFmtId="0" fontId="106" fillId="30" borderId="265" xfId="0" applyFont="1" applyFill="1" applyBorder="1" applyAlignment="1">
      <alignment horizontal="center" vertical="center" wrapText="1"/>
    </xf>
    <xf numFmtId="0" fontId="106" fillId="30" borderId="266" xfId="0" applyFont="1" applyFill="1" applyBorder="1" applyAlignment="1">
      <alignment horizontal="center" vertical="center" wrapText="1"/>
    </xf>
  </cellXfs>
  <cellStyles count="12">
    <cellStyle name="Comma" xfId="11" builtinId="3"/>
    <cellStyle name="Comma 2" xfId="10" xr:uid="{E726463B-B919-4E09-97DA-56A05BAADBAD}"/>
    <cellStyle name="Currency" xfId="8" builtinId="4"/>
    <cellStyle name="Hyperlink" xfId="1" builtinId="8"/>
    <cellStyle name="Hyperlink 2" xfId="3" xr:uid="{D94D1FA3-4C12-457E-9BE6-627F79A1DB76}"/>
    <cellStyle name="HyperLink 3" xfId="4" xr:uid="{6DF4C1BA-32F9-498E-AB22-BCDA7B78FBEB}"/>
    <cellStyle name="Normal" xfId="0" builtinId="0"/>
    <cellStyle name="Normal 2" xfId="5" xr:uid="{8214DDD1-B33C-4381-87CA-6FA7B965FB74}"/>
    <cellStyle name="Normal 2 2" xfId="2" xr:uid="{1099FA21-C45A-4674-A724-74507CE55BAE}"/>
    <cellStyle name="Normal 2 3" xfId="6" xr:uid="{45F904DB-409D-43D9-8235-2B7070EF2F30}"/>
    <cellStyle name="Per cent" xfId="9" builtinId="5"/>
    <cellStyle name="Percent 2" xfId="7" xr:uid="{769C7D8E-B429-467F-AC1B-2087212611DC}"/>
  </cellStyles>
  <dxfs count="80">
    <dxf>
      <font>
        <color rgb="FFFF0000"/>
      </font>
    </dxf>
    <dxf>
      <font>
        <color rgb="FFFF0000"/>
      </font>
    </dxf>
    <dxf>
      <font>
        <color rgb="FFFF0000"/>
      </font>
    </dxf>
    <dxf>
      <font>
        <color rgb="FFFF0000"/>
      </font>
    </dxf>
    <dxf>
      <font>
        <color rgb="FFFF0000"/>
      </font>
    </dxf>
    <dxf>
      <font>
        <color theme="4"/>
      </font>
    </dxf>
    <dxf>
      <font>
        <color theme="5"/>
      </font>
    </dxf>
    <dxf>
      <font>
        <color theme="9"/>
      </font>
    </dxf>
    <dxf>
      <font>
        <color rgb="FFFF0000"/>
      </font>
    </dxf>
    <dxf>
      <font>
        <color rgb="FFFF0000"/>
      </font>
    </dxf>
    <dxf>
      <font>
        <color rgb="FFFF0000"/>
      </font>
    </dxf>
    <dxf>
      <font>
        <color rgb="FFFF0000"/>
      </font>
    </dxf>
    <dxf>
      <font>
        <color theme="4"/>
      </font>
    </dxf>
    <dxf>
      <font>
        <color theme="5"/>
      </font>
    </dxf>
    <dxf>
      <font>
        <color theme="9"/>
      </font>
    </dxf>
    <dxf>
      <font>
        <color theme="4"/>
      </font>
    </dxf>
    <dxf>
      <font>
        <color theme="5"/>
      </font>
    </dxf>
    <dxf>
      <font>
        <color theme="9"/>
      </font>
    </dxf>
    <dxf>
      <font>
        <color theme="4"/>
      </font>
    </dxf>
    <dxf>
      <font>
        <color rgb="FFFF0000"/>
      </font>
    </dxf>
    <dxf>
      <font>
        <color rgb="FFFF0000"/>
      </font>
    </dxf>
    <dxf>
      <font>
        <color rgb="FFFF0000"/>
      </font>
    </dxf>
    <dxf>
      <font>
        <color rgb="FFFF0000"/>
      </font>
    </dxf>
    <dxf>
      <font>
        <color rgb="FFFF0000"/>
      </font>
    </dxf>
    <dxf>
      <font>
        <color rgb="FFFF0000"/>
      </font>
    </dxf>
    <dxf>
      <font>
        <color theme="4"/>
      </font>
    </dxf>
    <dxf>
      <font>
        <color theme="5"/>
      </font>
    </dxf>
    <dxf>
      <font>
        <color theme="9"/>
      </font>
    </dxf>
    <dxf>
      <font>
        <color theme="4"/>
      </font>
    </dxf>
    <dxf>
      <font>
        <color theme="5"/>
      </font>
    </dxf>
    <dxf>
      <font>
        <color theme="9"/>
      </font>
    </dxf>
    <dxf>
      <font>
        <color theme="4"/>
      </font>
    </dxf>
    <dxf>
      <font>
        <color rgb="FFFF0000"/>
      </font>
    </dxf>
    <dxf>
      <font>
        <color rgb="FFFF0000"/>
      </font>
    </dxf>
    <dxf>
      <font>
        <color rgb="FFFF0000"/>
      </font>
    </dxf>
    <dxf>
      <font>
        <color rgb="FFFF0000"/>
      </font>
    </dxf>
    <dxf>
      <font>
        <color rgb="FFFF0000"/>
      </font>
    </dxf>
    <dxf>
      <font>
        <color rgb="FFFF0000"/>
      </font>
    </dxf>
    <dxf>
      <font>
        <color theme="4"/>
      </font>
    </dxf>
    <dxf>
      <font>
        <color theme="5"/>
      </font>
    </dxf>
    <dxf>
      <font>
        <color theme="9"/>
      </font>
    </dxf>
    <dxf>
      <font>
        <color theme="4"/>
      </font>
    </dxf>
    <dxf>
      <font>
        <color rgb="FFFF0000"/>
      </font>
    </dxf>
    <dxf>
      <font>
        <color rgb="FFFF0000"/>
      </font>
    </dxf>
    <dxf>
      <font>
        <color theme="4"/>
      </font>
    </dxf>
    <dxf>
      <font>
        <color theme="5"/>
      </font>
    </dxf>
    <dxf>
      <font>
        <color theme="9"/>
      </font>
    </dxf>
    <dxf>
      <font>
        <color theme="4"/>
      </font>
    </dxf>
    <dxf>
      <font>
        <color rgb="FFFF0000"/>
      </font>
    </dxf>
    <dxf>
      <font>
        <color theme="4"/>
      </font>
    </dxf>
    <dxf>
      <font>
        <color theme="5"/>
      </font>
    </dxf>
    <dxf>
      <font>
        <color theme="9"/>
      </font>
    </dxf>
    <dxf>
      <font>
        <color theme="1"/>
      </font>
    </dxf>
    <dxf>
      <font>
        <color theme="0"/>
      </font>
    </dxf>
    <dxf>
      <font>
        <strike val="0"/>
        <color rgb="FFFF0000"/>
      </font>
    </dxf>
    <dxf>
      <font>
        <color theme="1"/>
      </font>
    </dxf>
    <dxf>
      <font>
        <color theme="0"/>
      </font>
    </dxf>
    <dxf>
      <font>
        <color theme="4" tint="-0.24994659260841701"/>
      </font>
    </dxf>
    <dxf>
      <font>
        <color rgb="FFFF6600"/>
      </font>
    </dxf>
    <dxf>
      <font>
        <color theme="4"/>
      </font>
    </dxf>
    <dxf>
      <font>
        <color theme="4"/>
      </font>
    </dxf>
    <dxf>
      <font>
        <color theme="7" tint="-0.499984740745262"/>
      </font>
    </dxf>
    <dxf>
      <font>
        <color rgb="FFFF6600"/>
      </font>
    </dxf>
    <dxf>
      <font>
        <strike val="0"/>
        <color rgb="FFFF0000"/>
      </font>
    </dxf>
    <dxf>
      <font>
        <strike val="0"/>
        <color rgb="FFFF0000"/>
      </font>
    </dxf>
    <dxf>
      <font>
        <color theme="4" tint="-0.24994659260841701"/>
      </font>
    </dxf>
    <dxf>
      <font>
        <color rgb="FFFF6600"/>
      </font>
    </dxf>
    <dxf>
      <font>
        <color theme="1"/>
      </font>
    </dxf>
    <dxf>
      <font>
        <color theme="0"/>
      </font>
    </dxf>
    <dxf>
      <font>
        <color theme="4" tint="-0.24994659260841701"/>
      </font>
    </dxf>
    <dxf>
      <font>
        <color rgb="FFFF6600"/>
      </font>
    </dxf>
    <dxf>
      <font>
        <color theme="4"/>
      </font>
    </dxf>
    <dxf>
      <font>
        <color theme="4"/>
      </font>
    </dxf>
    <dxf>
      <font>
        <color theme="7" tint="-0.499984740745262"/>
      </font>
    </dxf>
    <dxf>
      <font>
        <color rgb="FFFF6600"/>
      </font>
    </dxf>
    <dxf>
      <font>
        <strike val="0"/>
        <color rgb="FFFF0000"/>
      </font>
    </dxf>
    <dxf>
      <font>
        <strike val="0"/>
        <color rgb="FFFF0000"/>
      </font>
    </dxf>
    <dxf>
      <font>
        <color rgb="FFFF0000"/>
      </font>
    </dxf>
    <dxf>
      <font>
        <color rgb="FFFF0000"/>
      </font>
    </dxf>
    <dxf>
      <font>
        <color rgb="FFFF0000"/>
      </font>
    </dxf>
  </dxfs>
  <tableStyles count="0" defaultTableStyle="TableStyleMedium2" defaultPivotStyle="PivotStyleLight16"/>
  <colors>
    <mruColors>
      <color rgb="FFFFFF99"/>
      <color rgb="FF66FFFF"/>
      <color rgb="FF0000FF"/>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sheetMetadata" Target="metadata.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3" Type="http://schemas.openxmlformats.org/officeDocument/2006/relationships/chartUserShapes" Target="../drawings/drawing30.xml"/><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3" Type="http://schemas.openxmlformats.org/officeDocument/2006/relationships/chartUserShapes" Target="../drawings/drawing35.xml"/><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3" Type="http://schemas.openxmlformats.org/officeDocument/2006/relationships/chartUserShapes" Target="../drawings/drawing44.xml"/><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3" Type="http://schemas.openxmlformats.org/officeDocument/2006/relationships/chartUserShapes" Target="../drawings/drawing46.xml"/><Relationship Id="rId2" Type="http://schemas.microsoft.com/office/2011/relationships/chartColorStyle" Target="colors77.xml"/><Relationship Id="rId1" Type="http://schemas.microsoft.com/office/2011/relationships/chartStyle" Target="style7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sz="1400" b="0" i="0" u="none" strike="noStrike" baseline="0"/>
              <a:t>ALWYN 8 - </a:t>
            </a:r>
            <a:r>
              <a:rPr lang="en-NZ"/>
              <a:t>Mass of Hydrogen Storage at Different Temperatures</a:t>
            </a:r>
            <a:r>
              <a:rPr lang="en-NZ" baseline="0"/>
              <a:t> at Given Pressures</a:t>
            </a:r>
            <a:endParaRPr lang="en-NZ"/>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manualLayout>
          <c:layoutTarget val="inner"/>
          <c:xMode val="edge"/>
          <c:yMode val="edge"/>
          <c:x val="0.12695639313233689"/>
          <c:y val="8.6362077218386221E-2"/>
          <c:w val="0.85651895390706123"/>
          <c:h val="0.7996288881955439"/>
        </c:manualLayout>
      </c:layout>
      <c:lineChart>
        <c:grouping val="stacked"/>
        <c:varyColors val="0"/>
        <c:ser>
          <c:idx val="0"/>
          <c:order val="0"/>
          <c:spPr>
            <a:ln w="19050" cap="rnd">
              <a:solidFill>
                <a:schemeClr val="accent1"/>
              </a:solidFill>
              <a:round/>
            </a:ln>
            <a:effectLst/>
          </c:spPr>
          <c:marker>
            <c:symbol val="none"/>
          </c:marker>
          <c:cat>
            <c:numRef>
              <c:f>'H2 Storage Dynamics'!$B$82:$B$93</c:f>
              <c:numCache>
                <c:formatCode>General</c:formatCode>
                <c:ptCount val="12"/>
                <c:pt idx="0">
                  <c:v>123.14999999999998</c:v>
                </c:pt>
                <c:pt idx="1">
                  <c:v>148.14999999999998</c:v>
                </c:pt>
                <c:pt idx="2">
                  <c:v>173.14999999999998</c:v>
                </c:pt>
                <c:pt idx="3">
                  <c:v>198.14999999999998</c:v>
                </c:pt>
                <c:pt idx="4">
                  <c:v>223.14999999999998</c:v>
                </c:pt>
                <c:pt idx="5">
                  <c:v>248.14999999999998</c:v>
                </c:pt>
                <c:pt idx="6">
                  <c:v>273.14999999999998</c:v>
                </c:pt>
                <c:pt idx="7">
                  <c:v>298.14999999999998</c:v>
                </c:pt>
                <c:pt idx="8">
                  <c:v>323.14999999999998</c:v>
                </c:pt>
                <c:pt idx="9">
                  <c:v>348.15</c:v>
                </c:pt>
                <c:pt idx="10">
                  <c:v>373.15</c:v>
                </c:pt>
                <c:pt idx="11">
                  <c:v>398.15</c:v>
                </c:pt>
              </c:numCache>
            </c:numRef>
          </c:cat>
          <c:val>
            <c:numRef>
              <c:f>'H2 Storage Dynamics'!$C$82:$C$93</c:f>
              <c:numCache>
                <c:formatCode>#,##0.00</c:formatCode>
                <c:ptCount val="12"/>
                <c:pt idx="0">
                  <c:v>926113.83837771951</c:v>
                </c:pt>
                <c:pt idx="1">
                  <c:v>769603.2699109863</c:v>
                </c:pt>
                <c:pt idx="2">
                  <c:v>658419.4671698336</c:v>
                </c:pt>
                <c:pt idx="3">
                  <c:v>575348.62851605692</c:v>
                </c:pt>
                <c:pt idx="4">
                  <c:v>510891.01833052508</c:v>
                </c:pt>
                <c:pt idx="5">
                  <c:v>459466.95320295228</c:v>
                </c:pt>
                <c:pt idx="6">
                  <c:v>417414.3307241904</c:v>
                </c:pt>
                <c:pt idx="7">
                  <c:v>382413.96759118768</c:v>
                </c:pt>
                <c:pt idx="8">
                  <c:v>352829.10238995083</c:v>
                </c:pt>
                <c:pt idx="9">
                  <c:v>327525.83774743386</c:v>
                </c:pt>
                <c:pt idx="10">
                  <c:v>305582.52823735529</c:v>
                </c:pt>
                <c:pt idx="11">
                  <c:v>286394.87733710691</c:v>
                </c:pt>
              </c:numCache>
            </c:numRef>
          </c:val>
          <c:smooth val="0"/>
          <c:extLst>
            <c:ext xmlns:c16="http://schemas.microsoft.com/office/drawing/2014/chart" uri="{C3380CC4-5D6E-409C-BE32-E72D297353CC}">
              <c16:uniqueId val="{00000000-0BE1-48AB-BB28-DCD068DBA8E0}"/>
            </c:ext>
          </c:extLst>
        </c:ser>
        <c:ser>
          <c:idx val="1"/>
          <c:order val="1"/>
          <c:tx>
            <c:strRef>
              <c:f>'H2 Storage Dynamics'!$D$81</c:f>
              <c:strCache>
                <c:ptCount val="1"/>
                <c:pt idx="0">
                  <c:v>1000000</c:v>
                </c:pt>
              </c:strCache>
            </c:strRef>
          </c:tx>
          <c:spPr>
            <a:ln w="19050" cap="rnd">
              <a:solidFill>
                <a:schemeClr val="accent2"/>
              </a:solidFill>
              <a:round/>
            </a:ln>
            <a:effectLst/>
          </c:spPr>
          <c:marker>
            <c:symbol val="none"/>
          </c:marker>
          <c:val>
            <c:numRef>
              <c:f>'H2 Storage Dynamics'!$D$82:$D$93</c:f>
              <c:numCache>
                <c:formatCode>#,##0.00</c:formatCode>
                <c:ptCount val="12"/>
                <c:pt idx="0">
                  <c:v>9230686.2547751367</c:v>
                </c:pt>
                <c:pt idx="1">
                  <c:v>7656244.1029323209</c:v>
                </c:pt>
                <c:pt idx="2">
                  <c:v>6545602.6306065219</c:v>
                </c:pt>
                <c:pt idx="3">
                  <c:v>5718627.0615416989</c:v>
                </c:pt>
                <c:pt idx="4">
                  <c:v>5078460.733518987</c:v>
                </c:pt>
                <c:pt idx="5">
                  <c:v>4567736.0494274618</c:v>
                </c:pt>
                <c:pt idx="6">
                  <c:v>4150912.1379708298</c:v>
                </c:pt>
                <c:pt idx="7">
                  <c:v>3803990.6150884028</c:v>
                </c:pt>
                <c:pt idx="8">
                  <c:v>3510747.8107735156</c:v>
                </c:pt>
                <c:pt idx="9">
                  <c:v>3259620.0205541383</c:v>
                </c:pt>
                <c:pt idx="10">
                  <c:v>3042142.4826017311</c:v>
                </c:pt>
                <c:pt idx="11">
                  <c:v>2851692.6231665546</c:v>
                </c:pt>
              </c:numCache>
            </c:numRef>
          </c:val>
          <c:smooth val="0"/>
          <c:extLst>
            <c:ext xmlns:c16="http://schemas.microsoft.com/office/drawing/2014/chart" uri="{C3380CC4-5D6E-409C-BE32-E72D297353CC}">
              <c16:uniqueId val="{00000001-0BE1-48AB-BB28-DCD068DBA8E0}"/>
            </c:ext>
          </c:extLst>
        </c:ser>
        <c:ser>
          <c:idx val="2"/>
          <c:order val="2"/>
          <c:tx>
            <c:strRef>
              <c:f>'H2 Storage Dynamics'!$E$81</c:f>
              <c:strCache>
                <c:ptCount val="1"/>
                <c:pt idx="0">
                  <c:v>5000000</c:v>
                </c:pt>
              </c:strCache>
            </c:strRef>
          </c:tx>
          <c:spPr>
            <a:ln w="19050" cap="rnd">
              <a:solidFill>
                <a:schemeClr val="accent3"/>
              </a:solidFill>
              <a:round/>
            </a:ln>
            <a:effectLst/>
          </c:spPr>
          <c:marker>
            <c:symbol val="none"/>
          </c:marker>
          <c:val>
            <c:numRef>
              <c:f>'H2 Storage Dynamics'!$E$82:$E$93</c:f>
              <c:numCache>
                <c:formatCode>#,##0.00</c:formatCode>
                <c:ptCount val="12"/>
                <c:pt idx="0">
                  <c:v>45150193.611913092</c:v>
                </c:pt>
                <c:pt idx="1">
                  <c:v>37255202.316058666</c:v>
                </c:pt>
                <c:pt idx="2">
                  <c:v>31811527.655313458</c:v>
                </c:pt>
                <c:pt idx="3">
                  <c:v>27800645.705264032</c:v>
                </c:pt>
                <c:pt idx="4">
                  <c:v>24712328.018337026</c:v>
                </c:pt>
                <c:pt idx="5">
                  <c:v>22254944.010788754</c:v>
                </c:pt>
                <c:pt idx="6">
                  <c:v>20249431.752284732</c:v>
                </c:pt>
                <c:pt idx="7">
                  <c:v>18580334.853439957</c:v>
                </c:pt>
                <c:pt idx="8">
                  <c:v>17169574.936843924</c:v>
                </c:pt>
                <c:pt idx="9">
                  <c:v>15959945.483455466</c:v>
                </c:pt>
                <c:pt idx="10">
                  <c:v>14911008.559377387</c:v>
                </c:pt>
                <c:pt idx="11">
                  <c:v>13991116.932410909</c:v>
                </c:pt>
              </c:numCache>
            </c:numRef>
          </c:val>
          <c:smooth val="0"/>
          <c:extLst>
            <c:ext xmlns:c16="http://schemas.microsoft.com/office/drawing/2014/chart" uri="{C3380CC4-5D6E-409C-BE32-E72D297353CC}">
              <c16:uniqueId val="{00000002-0BE1-48AB-BB28-DCD068DBA8E0}"/>
            </c:ext>
          </c:extLst>
        </c:ser>
        <c:ser>
          <c:idx val="3"/>
          <c:order val="3"/>
          <c:tx>
            <c:strRef>
              <c:f>'H2 Storage Dynamics'!$F$81</c:f>
              <c:strCache>
                <c:ptCount val="1"/>
                <c:pt idx="0">
                  <c:v>10000000</c:v>
                </c:pt>
              </c:strCache>
            </c:strRef>
          </c:tx>
          <c:spPr>
            <a:ln w="19050" cap="rnd">
              <a:solidFill>
                <a:schemeClr val="accent4"/>
              </a:solidFill>
              <a:round/>
            </a:ln>
            <a:effectLst/>
          </c:spPr>
          <c:marker>
            <c:symbol val="none"/>
          </c:marker>
          <c:val>
            <c:numRef>
              <c:f>'H2 Storage Dynamics'!$F$82:$F$93</c:f>
              <c:numCache>
                <c:formatCode>#,##0.00</c:formatCode>
                <c:ptCount val="12"/>
                <c:pt idx="0">
                  <c:v>86368792.889169559</c:v>
                </c:pt>
                <c:pt idx="1">
                  <c:v>71421353.354937181</c:v>
                </c:pt>
                <c:pt idx="2">
                  <c:v>61131968.899318278</c:v>
                </c:pt>
                <c:pt idx="3">
                  <c:v>53553285.513535313</c:v>
                </c:pt>
                <c:pt idx="4">
                  <c:v>47717812.399043918</c:v>
                </c:pt>
                <c:pt idx="5">
                  <c:v>43067225.608887501</c:v>
                </c:pt>
                <c:pt idx="6">
                  <c:v>39265279.620440438</c:v>
                </c:pt>
                <c:pt idx="7">
                  <c:v>36095030.277496681</c:v>
                </c:pt>
                <c:pt idx="8">
                  <c:v>33409747.312518671</c:v>
                </c:pt>
                <c:pt idx="9">
                  <c:v>31101898.316847719</c:v>
                </c:pt>
                <c:pt idx="10">
                  <c:v>29098250.642569136</c:v>
                </c:pt>
                <c:pt idx="11">
                  <c:v>27338810.68369196</c:v>
                </c:pt>
              </c:numCache>
            </c:numRef>
          </c:val>
          <c:smooth val="0"/>
          <c:extLst>
            <c:ext xmlns:c16="http://schemas.microsoft.com/office/drawing/2014/chart" uri="{C3380CC4-5D6E-409C-BE32-E72D297353CC}">
              <c16:uniqueId val="{00000003-0BE1-48AB-BB28-DCD068DBA8E0}"/>
            </c:ext>
          </c:extLst>
        </c:ser>
        <c:dLbls>
          <c:showLegendKey val="0"/>
          <c:showVal val="0"/>
          <c:showCatName val="0"/>
          <c:showSerName val="0"/>
          <c:showPercent val="0"/>
          <c:showBubbleSize val="0"/>
        </c:dLbls>
        <c:smooth val="0"/>
        <c:axId val="797283455"/>
        <c:axId val="797287295"/>
      </c:lineChart>
      <c:catAx>
        <c:axId val="79728345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Temperature (K)</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7287295"/>
        <c:crosses val="autoZero"/>
        <c:auto val="1"/>
        <c:lblAlgn val="ctr"/>
        <c:lblOffset val="100"/>
        <c:noMultiLvlLbl val="0"/>
      </c:catAx>
      <c:valAx>
        <c:axId val="797287295"/>
        <c:scaling>
          <c:orientation val="minMax"/>
          <c:max val="1000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Hydrogen Capacity (kg)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72834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val>
            <c:numRef>
              <c:f>'2.54 GW Electrolyser H2 Prod.'!$G$598:$X$598</c:f>
              <c:numCache>
                <c:formatCode>_-* #,##0.00_-;\-* #,##0.00_-;_-* "-"??_-;_-@_-</c:formatCode>
                <c:ptCount val="18"/>
                <c:pt idx="0">
                  <c:v>2389388251.1509762</c:v>
                </c:pt>
                <c:pt idx="1">
                  <c:v>1617361767.5797765</c:v>
                </c:pt>
                <c:pt idx="2">
                  <c:v>1239469097.0872304</c:v>
                </c:pt>
                <c:pt idx="3">
                  <c:v>999740580.72281718</c:v>
                </c:pt>
                <c:pt idx="4">
                  <c:v>828494852.66030478</c:v>
                </c:pt>
                <c:pt idx="5">
                  <c:v>697426444.32877994</c:v>
                </c:pt>
                <c:pt idx="6">
                  <c:v>592456174.42452335</c:v>
                </c:pt>
                <c:pt idx="7">
                  <c:v>505643631.23724937</c:v>
                </c:pt>
                <c:pt idx="8">
                  <c:v>432106601.12308502</c:v>
                </c:pt>
                <c:pt idx="9">
                  <c:v>368647048.78723907</c:v>
                </c:pt>
                <c:pt idx="10">
                  <c:v>313066020.37577581</c:v>
                </c:pt>
                <c:pt idx="11">
                  <c:v>263792322.12201929</c:v>
                </c:pt>
                <c:pt idx="12">
                  <c:v>219667734.73754239</c:v>
                </c:pt>
                <c:pt idx="13">
                  <c:v>179816106.1986146</c:v>
                </c:pt>
                <c:pt idx="14">
                  <c:v>143560062.36431909</c:v>
                </c:pt>
                <c:pt idx="15">
                  <c:v>110366071.64879513</c:v>
                </c:pt>
                <c:pt idx="16">
                  <c:v>79807084.698546171</c:v>
                </c:pt>
                <c:pt idx="17">
                  <c:v>51536447.557463408</c:v>
                </c:pt>
              </c:numCache>
            </c:numRef>
          </c:val>
          <c:smooth val="0"/>
          <c:extLst>
            <c:ext xmlns:c16="http://schemas.microsoft.com/office/drawing/2014/chart" uri="{C3380CC4-5D6E-409C-BE32-E72D297353CC}">
              <c16:uniqueId val="{00000000-7F8C-4922-9A39-0DDE3E5DDA02}"/>
            </c:ext>
          </c:extLst>
        </c:ser>
        <c:ser>
          <c:idx val="1"/>
          <c:order val="1"/>
          <c:spPr>
            <a:ln w="28575" cap="rnd">
              <a:solidFill>
                <a:schemeClr val="accent2"/>
              </a:solidFill>
              <a:round/>
            </a:ln>
            <a:effectLst/>
          </c:spPr>
          <c:marker>
            <c:symbol val="none"/>
          </c:marker>
          <c:val>
            <c:numRef>
              <c:f>'2.54 GW Electrolyser H2 Prod.'!$G$599:$X$599</c:f>
              <c:numCache>
                <c:formatCode>_-* #,##0.00_-;\-* #,##0.00_-;_-* "-"??_-;_-@_-</c:formatCode>
                <c:ptCount val="18"/>
                <c:pt idx="0">
                  <c:v>2389388251.1509762</c:v>
                </c:pt>
                <c:pt idx="1">
                  <c:v>1810368388.4725764</c:v>
                </c:pt>
                <c:pt idx="2">
                  <c:v>1512809450.6760948</c:v>
                </c:pt>
                <c:pt idx="3">
                  <c:v>1318201505.1959364</c:v>
                </c:pt>
                <c:pt idx="4">
                  <c:v>1176036926.0120938</c:v>
                </c:pt>
                <c:pt idx="5">
                  <c:v>1065276408.068927</c:v>
                </c:pt>
                <c:pt idx="6">
                  <c:v>975253715.33942533</c:v>
                </c:pt>
                <c:pt idx="7">
                  <c:v>899859654.41079211</c:v>
                </c:pt>
                <c:pt idx="8">
                  <c:v>835288690.25382972</c:v>
                </c:pt>
                <c:pt idx="9">
                  <c:v>779019762.10452628</c:v>
                </c:pt>
                <c:pt idx="10">
                  <c:v>729302043.32039189</c:v>
                </c:pt>
                <c:pt idx="11">
                  <c:v>684873321.85283399</c:v>
                </c:pt>
                <c:pt idx="12">
                  <c:v>644795594.89530444</c:v>
                </c:pt>
                <c:pt idx="13">
                  <c:v>608354033.032758</c:v>
                </c:pt>
                <c:pt idx="14">
                  <c:v>574992209.34866714</c:v>
                </c:pt>
                <c:pt idx="15">
                  <c:v>544269081.24341989</c:v>
                </c:pt>
                <c:pt idx="16">
                  <c:v>515829546.60151029</c:v>
                </c:pt>
                <c:pt idx="17">
                  <c:v>489383761.71000171</c:v>
                </c:pt>
              </c:numCache>
            </c:numRef>
          </c:val>
          <c:smooth val="0"/>
          <c:extLst>
            <c:ext xmlns:c16="http://schemas.microsoft.com/office/drawing/2014/chart" uri="{C3380CC4-5D6E-409C-BE32-E72D297353CC}">
              <c16:uniqueId val="{00000001-7F8C-4922-9A39-0DDE3E5DDA02}"/>
            </c:ext>
          </c:extLst>
        </c:ser>
        <c:ser>
          <c:idx val="2"/>
          <c:order val="2"/>
          <c:spPr>
            <a:ln w="28575" cap="rnd">
              <a:solidFill>
                <a:schemeClr val="accent3"/>
              </a:solidFill>
              <a:round/>
            </a:ln>
            <a:effectLst/>
          </c:spPr>
          <c:marker>
            <c:symbol val="none"/>
          </c:marker>
          <c:val>
            <c:numRef>
              <c:f>'2.54 GW Electrolyser H2 Prod.'!$G$600:$X$600</c:f>
              <c:numCache>
                <c:formatCode>_-* #,##0.00_-;\-* #,##0.00_-;_-* "-"??_-;_-@_-</c:formatCode>
                <c:ptCount val="18"/>
                <c:pt idx="0">
                  <c:v>2389388251.1509762</c:v>
                </c:pt>
                <c:pt idx="1">
                  <c:v>2003375009.3653767</c:v>
                </c:pt>
                <c:pt idx="2">
                  <c:v>1795722993.2430575</c:v>
                </c:pt>
                <c:pt idx="3">
                  <c:v>1655963091.7583368</c:v>
                </c:pt>
                <c:pt idx="4">
                  <c:v>1551688260.4042218</c:v>
                </c:pt>
                <c:pt idx="5">
                  <c:v>1469076277.2482498</c:v>
                </c:pt>
                <c:pt idx="6">
                  <c:v>1400992984.4435828</c:v>
                </c:pt>
                <c:pt idx="7">
                  <c:v>1343292365.9120009</c:v>
                </c:pt>
                <c:pt idx="8">
                  <c:v>1293359898.1357167</c:v>
                </c:pt>
                <c:pt idx="9">
                  <c:v>1249445017.6932976</c:v>
                </c:pt>
                <c:pt idx="10">
                  <c:v>1210320525.4149349</c:v>
                </c:pt>
                <c:pt idx="11">
                  <c:v>1175094232.8529227</c:v>
                </c:pt>
                <c:pt idx="12">
                  <c:v>1143098046.4732463</c:v>
                </c:pt>
                <c:pt idx="13">
                  <c:v>1113819269.3287227</c:v>
                </c:pt>
                <c:pt idx="14">
                  <c:v>1086856246.3393605</c:v>
                </c:pt>
                <c:pt idx="15">
                  <c:v>1061888712.6502988</c:v>
                </c:pt>
                <c:pt idx="16">
                  <c:v>1038657375.5791423</c:v>
                </c:pt>
                <c:pt idx="17">
                  <c:v>1016949491.651643</c:v>
                </c:pt>
              </c:numCache>
            </c:numRef>
          </c:val>
          <c:smooth val="0"/>
          <c:extLst>
            <c:ext xmlns:c16="http://schemas.microsoft.com/office/drawing/2014/chart" uri="{C3380CC4-5D6E-409C-BE32-E72D297353CC}">
              <c16:uniqueId val="{00000002-7F8C-4922-9A39-0DDE3E5DDA02}"/>
            </c:ext>
          </c:extLst>
        </c:ser>
        <c:dLbls>
          <c:showLegendKey val="0"/>
          <c:showVal val="0"/>
          <c:showCatName val="0"/>
          <c:showSerName val="0"/>
          <c:showPercent val="0"/>
          <c:showBubbleSize val="0"/>
        </c:dLbls>
        <c:smooth val="0"/>
        <c:axId val="677576815"/>
        <c:axId val="677585455"/>
      </c:lineChart>
      <c:catAx>
        <c:axId val="677576815"/>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7585455"/>
        <c:crosses val="autoZero"/>
        <c:auto val="1"/>
        <c:lblAlgn val="ctr"/>
        <c:lblOffset val="100"/>
        <c:noMultiLvlLbl val="0"/>
      </c:catAx>
      <c:valAx>
        <c:axId val="677585455"/>
        <c:scaling>
          <c:orientation val="minMax"/>
        </c:scaling>
        <c:delete val="0"/>
        <c:axPos val="l"/>
        <c:majorGridlines>
          <c:spPr>
            <a:ln w="9525" cap="flat" cmpd="sng" algn="ctr">
              <a:solidFill>
                <a:schemeClr val="tx1">
                  <a:lumMod val="15000"/>
                  <a:lumOff val="85000"/>
                </a:schemeClr>
              </a:solidFill>
              <a:round/>
            </a:ln>
            <a:effectLst/>
          </c:spPr>
        </c:majorGridlines>
        <c:numFmt formatCode="_-* #,##0.00_-;\-* #,##0.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75768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val>
            <c:numRef>
              <c:f>'2.54 GW Electrolyser H2 Prod.'!$G$185:$BN$185</c:f>
            </c:numRef>
          </c:val>
          <c:smooth val="0"/>
          <c:extLst>
            <c:ext xmlns:c16="http://schemas.microsoft.com/office/drawing/2014/chart" uri="{C3380CC4-5D6E-409C-BE32-E72D297353CC}">
              <c16:uniqueId val="{00000000-0B8D-4C84-A331-7A70570C23E9}"/>
            </c:ext>
          </c:extLst>
        </c:ser>
        <c:dLbls>
          <c:showLegendKey val="0"/>
          <c:showVal val="0"/>
          <c:showCatName val="0"/>
          <c:showSerName val="0"/>
          <c:showPercent val="0"/>
          <c:showBubbleSize val="0"/>
        </c:dLbls>
        <c:marker val="1"/>
        <c:smooth val="0"/>
        <c:axId val="677620495"/>
        <c:axId val="677612335"/>
      </c:lineChart>
      <c:catAx>
        <c:axId val="677620495"/>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7612335"/>
        <c:crosses val="autoZero"/>
        <c:auto val="1"/>
        <c:lblAlgn val="ctr"/>
        <c:lblOffset val="100"/>
        <c:noMultiLvlLbl val="0"/>
      </c:catAx>
      <c:valAx>
        <c:axId val="67761233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7620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yVal>
            <c:numRef>
              <c:f>'2.54 GW Electrolyser H2 Prod.'!$G$842:$BJ$842</c:f>
              <c:numCache>
                <c:formatCode>0%</c:formatCode>
                <c:ptCount val="56"/>
                <c:pt idx="0">
                  <c:v>-0.56652085653278694</c:v>
                </c:pt>
                <c:pt idx="1">
                  <c:v>-0.20966983086919044</c:v>
                </c:pt>
                <c:pt idx="2">
                  <c:v>-4.4019113055516201E-2</c:v>
                </c:pt>
                <c:pt idx="3">
                  <c:v>3.9945966712722214E-2</c:v>
                </c:pt>
                <c:pt idx="4">
                  <c:v>8.6246012229959756E-2</c:v>
                </c:pt>
                <c:pt idx="5">
                  <c:v>0.113327567176009</c:v>
                </c:pt>
                <c:pt idx="6">
                  <c:v>0.12978310126967463</c:v>
                </c:pt>
                <c:pt idx="7">
                  <c:v>0.13999309537861526</c:v>
                </c:pt>
                <c:pt idx="8">
                  <c:v>0.14635717836571649</c:v>
                </c:pt>
                <c:pt idx="9">
                  <c:v>0.15026730115687092</c:v>
                </c:pt>
                <c:pt idx="10">
                  <c:v>0.15256898089528992</c:v>
                </c:pt>
                <c:pt idx="11">
                  <c:v>0.15379547648882563</c:v>
                </c:pt>
                <c:pt idx="12">
                  <c:v>0.15429367397942761</c:v>
                </c:pt>
                <c:pt idx="13">
                  <c:v>0.15429508333002495</c:v>
                </c:pt>
                <c:pt idx="14">
                  <c:v>0.15395754132480777</c:v>
                </c:pt>
                <c:pt idx="15">
                  <c:v>0.15339057582400528</c:v>
                </c:pt>
                <c:pt idx="16">
                  <c:v>0.1526713039821106</c:v>
                </c:pt>
                <c:pt idx="17">
                  <c:v>0.15185466171699846</c:v>
                </c:pt>
                <c:pt idx="18">
                  <c:v>0.15098013853518411</c:v>
                </c:pt>
                <c:pt idx="19">
                  <c:v>0.1500763021234206</c:v>
                </c:pt>
                <c:pt idx="20">
                  <c:v>0.14916389290671517</c:v>
                </c:pt>
                <c:pt idx="21">
                  <c:v>0.14825797441140653</c:v>
                </c:pt>
                <c:pt idx="22">
                  <c:v>0.14736944879213798</c:v>
                </c:pt>
                <c:pt idx="23">
                  <c:v>0.14650613851442973</c:v>
                </c:pt>
                <c:pt idx="24">
                  <c:v>0.14567356718670244</c:v>
                </c:pt>
                <c:pt idx="25">
                  <c:v>0.14487552902127798</c:v>
                </c:pt>
                <c:pt idx="26">
                  <c:v>0.14411450805252879</c:v>
                </c:pt>
                <c:pt idx="27">
                  <c:v>0.14339198946051068</c:v>
                </c:pt>
                <c:pt idx="28">
                  <c:v>0.14270869271655795</c:v>
                </c:pt>
                <c:pt idx="29">
                  <c:v>0.14206474764800703</c:v>
                </c:pt>
                <c:pt idx="30">
                  <c:v>0.14145982855728434</c:v>
                </c:pt>
                <c:pt idx="31">
                  <c:v>0.14089325735259606</c:v>
                </c:pt>
                <c:pt idx="32">
                  <c:v>0.14036408368246822</c:v>
                </c:pt>
                <c:pt idx="33">
                  <c:v>0.13987114793635613</c:v>
                </c:pt>
                <c:pt idx="34">
                  <c:v>0.13941313142552647</c:v>
                </c:pt>
                <c:pt idx="35">
                  <c:v>0.13898859692139709</c:v>
                </c:pt>
                <c:pt idx="36">
                  <c:v>0.13859602188594633</c:v>
                </c:pt>
                <c:pt idx="37">
                  <c:v>0.13823382610054025</c:v>
                </c:pt>
                <c:pt idx="38">
                  <c:v>0.13790039492992756</c:v>
                </c:pt>
                <c:pt idx="39">
                  <c:v>0.13759409910805553</c:v>
                </c:pt>
                <c:pt idx="40">
                  <c:v>0.13731331167368599</c:v>
                </c:pt>
                <c:pt idx="41">
                  <c:v>0.13705642249586103</c:v>
                </c:pt>
                <c:pt idx="42">
                  <c:v>0.13682185069634034</c:v>
                </c:pt>
                <c:pt idx="43">
                  <c:v>0.13660805518583752</c:v>
                </c:pt>
                <c:pt idx="44">
                  <c:v>0.13641354347313395</c:v>
                </c:pt>
                <c:pt idx="45">
                  <c:v>0.13623687887260472</c:v>
                </c:pt>
                <c:pt idx="46">
                  <c:v>0.13607668621942293</c:v>
                </c:pt>
                <c:pt idx="47">
                  <c:v>0.13593165619690195</c:v>
                </c:pt>
                <c:pt idx="48">
                  <c:v>0.13580054838249822</c:v>
                </c:pt>
                <c:pt idx="49">
                  <c:v>0.13568219312426577</c:v>
                </c:pt>
                <c:pt idx="50">
                  <c:v>0.13557549236540023</c:v>
                </c:pt>
                <c:pt idx="51">
                  <c:v>0.1354794195390796</c:v>
                </c:pt>
                <c:pt idx="52">
                  <c:v>0.13539301865806719</c:v>
                </c:pt>
                <c:pt idx="53">
                  <c:v>0.13531540272296172</c:v>
                </c:pt>
                <c:pt idx="54">
                  <c:v>0.13524575156953111</c:v>
                </c:pt>
                <c:pt idx="55">
                  <c:v>0.1351833092695478</c:v>
                </c:pt>
              </c:numCache>
            </c:numRef>
          </c:yVal>
          <c:smooth val="1"/>
          <c:extLst>
            <c:ext xmlns:c16="http://schemas.microsoft.com/office/drawing/2014/chart" uri="{C3380CC4-5D6E-409C-BE32-E72D297353CC}">
              <c16:uniqueId val="{00000000-45FE-4D9A-BC7A-8448892E2BF1}"/>
            </c:ext>
          </c:extLst>
        </c:ser>
        <c:dLbls>
          <c:showLegendKey val="0"/>
          <c:showVal val="0"/>
          <c:showCatName val="0"/>
          <c:showSerName val="0"/>
          <c:showPercent val="0"/>
          <c:showBubbleSize val="0"/>
        </c:dLbls>
        <c:axId val="936209712"/>
        <c:axId val="936206352"/>
      </c:scatterChart>
      <c:valAx>
        <c:axId val="936209712"/>
        <c:scaling>
          <c:orientation val="minMax"/>
        </c:scaling>
        <c:delete val="0"/>
        <c:axPos val="b"/>
        <c:majorGridlines>
          <c:spPr>
            <a:ln w="9525" cap="flat" cmpd="sng" algn="ctr">
              <a:solidFill>
                <a:schemeClr val="tx1">
                  <a:lumMod val="15000"/>
                  <a:lumOff val="85000"/>
                </a:schemeClr>
              </a:solidFill>
              <a:round/>
            </a:ln>
            <a:effectLst/>
          </c:spPr>
        </c:majorGridlines>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206352"/>
        <c:crosses val="autoZero"/>
        <c:crossBetween val="midCat"/>
      </c:valAx>
      <c:valAx>
        <c:axId val="9362063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20971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val>
            <c:numRef>
              <c:f>'2.54 GW Electrolyser H2 Prod.'!$G$713:$BN$713</c:f>
              <c:numCache>
                <c:formatCode>0%</c:formatCode>
                <c:ptCount val="60"/>
                <c:pt idx="0">
                  <c:v>0.91829361546721311</c:v>
                </c:pt>
                <c:pt idx="1">
                  <c:v>0.78817532453442618</c:v>
                </c:pt>
                <c:pt idx="2">
                  <c:v>0.63436030171168478</c:v>
                </c:pt>
                <c:pt idx="3">
                  <c:v>0.46551248565889786</c:v>
                </c:pt>
                <c:pt idx="4">
                  <c:v>0.28592626576274388</c:v>
                </c:pt>
                <c:pt idx="5">
                  <c:v>9.8121064197993366E-2</c:v>
                </c:pt>
                <c:pt idx="6">
                  <c:v>-9.6266568137629738E-2</c:v>
                </c:pt>
                <c:pt idx="7">
                  <c:v>-0.29609800428641664</c:v>
                </c:pt>
                <c:pt idx="8">
                  <c:v>-0.50054076905485512</c:v>
                </c:pt>
                <c:pt idx="9">
                  <c:v>-0.7089629282783354</c:v>
                </c:pt>
                <c:pt idx="10">
                  <c:v>-0.92087043884964093</c:v>
                </c:pt>
                <c:pt idx="11">
                  <c:v>-1.1358677834079989</c:v>
                </c:pt>
                <c:pt idx="12">
                  <c:v>-1.3536320737122003</c:v>
                </c:pt>
                <c:pt idx="13">
                  <c:v>-1.5738953628872561</c:v>
                </c:pt>
                <c:pt idx="14">
                  <c:v>-1.7964321805459735</c:v>
                </c:pt>
                <c:pt idx="15">
                  <c:v>-2.0210505127715606</c:v>
                </c:pt>
                <c:pt idx="16">
                  <c:v>-2.2475851248753593</c:v>
                </c:pt>
                <c:pt idx="17">
                  <c:v>-2.4758925199966675</c:v>
                </c:pt>
                <c:pt idx="18">
                  <c:v>-2.70584706645342</c:v>
                </c:pt>
                <c:pt idx="19">
                  <c:v>-2.9373379771387613</c:v>
                </c:pt>
                <c:pt idx="20">
                  <c:v>-3.1702669212775829</c:v>
                </c:pt>
                <c:pt idx="21">
                  <c:v>-3.4045461130411843</c:v>
                </c:pt>
                <c:pt idx="22">
                  <c:v>-3.6400967649409948</c:v>
                </c:pt>
                <c:pt idx="23">
                  <c:v>-3.8768478238942388</c:v>
                </c:pt>
                <c:pt idx="24">
                  <c:v>-4.1147349289194848</c:v>
                </c:pt>
                <c:pt idx="25">
                  <c:v>-4.3536995444694035</c:v>
                </c:pt>
                <c:pt idx="26">
                  <c:v>-4.5936882343212329</c:v>
                </c:pt>
                <c:pt idx="27">
                  <c:v>-4.8346520489678353</c:v>
                </c:pt>
                <c:pt idx="28">
                  <c:v>-5.076546005423757</c:v>
                </c:pt>
                <c:pt idx="29">
                  <c:v>-5.3193286428572879</c:v>
                </c:pt>
                <c:pt idx="30">
                  <c:v>-5.5629616408816362</c:v>
                </c:pt>
                <c:pt idx="31">
                  <c:v>-5.8074094899686628</c:v>
                </c:pt>
                <c:pt idx="32">
                  <c:v>-6.0526392054889868</c:v>
                </c:pt>
                <c:pt idx="33">
                  <c:v>-6.2986200784785824</c:v>
                </c:pt>
                <c:pt idx="34">
                  <c:v>-6.5453234574909906</c:v>
                </c:pt>
                <c:pt idx="35">
                  <c:v>-6.7927225568945948</c:v>
                </c:pt>
                <c:pt idx="36">
                  <c:v>-7.0407922877749431</c:v>
                </c:pt>
                <c:pt idx="37">
                  <c:v>-7.2895091082469028</c:v>
                </c:pt>
                <c:pt idx="38">
                  <c:v>-7.538850890504051</c:v>
                </c:pt>
                <c:pt idx="39">
                  <c:v>-7.7887968023588821</c:v>
                </c:pt>
                <c:pt idx="40">
                  <c:v>-8.0393272013767376</c:v>
                </c:pt>
                <c:pt idx="41">
                  <c:v>-8.290423539994352</c:v>
                </c:pt>
                <c:pt idx="42">
                  <c:v>-8.54206828025238</c:v>
                </c:pt>
                <c:pt idx="43">
                  <c:v>-8.7942448169698171</c:v>
                </c:pt>
                <c:pt idx="44">
                  <c:v>-9.046937408354184</c:v>
                </c:pt>
                <c:pt idx="45">
                  <c:v>-9.3001311131805888</c:v>
                </c:pt>
                <c:pt idx="46">
                  <c:v>-9.553811733790404</c:v>
                </c:pt>
                <c:pt idx="47">
                  <c:v>-9.8079657642595564</c:v>
                </c:pt>
                <c:pt idx="48">
                  <c:v>-10.062580343170977</c:v>
                </c:pt>
                <c:pt idx="49">
                  <c:v>-10.317643210497732</c:v>
                </c:pt>
                <c:pt idx="50">
                  <c:v>-10.573142668164936</c:v>
                </c:pt>
                <c:pt idx="51">
                  <c:v>-10.829067543911428</c:v>
                </c:pt>
                <c:pt idx="52">
                  <c:v>-11.085407158117674</c:v>
                </c:pt>
                <c:pt idx="53">
                  <c:v>-11.342151293305696</c:v>
                </c:pt>
                <c:pt idx="54">
                  <c:v>-11.599290166050825</c:v>
                </c:pt>
                <c:pt idx="55">
                  <c:v>-11.856814401074663</c:v>
                </c:pt>
                <c:pt idx="56">
                  <c:v>-12.114715007314338</c:v>
                </c:pt>
                <c:pt idx="57">
                  <c:v>-12.372983355785633</c:v>
                </c:pt>
                <c:pt idx="58">
                  <c:v>-12.631611159077245</c:v>
                </c:pt>
                <c:pt idx="59">
                  <c:v>-12.890590452330626</c:v>
                </c:pt>
              </c:numCache>
            </c:numRef>
          </c:val>
          <c:smooth val="0"/>
          <c:extLst>
            <c:ext xmlns:c16="http://schemas.microsoft.com/office/drawing/2014/chart" uri="{C3380CC4-5D6E-409C-BE32-E72D297353CC}">
              <c16:uniqueId val="{00000000-CBE2-47B7-B639-06BB040E82E1}"/>
            </c:ext>
          </c:extLst>
        </c:ser>
        <c:dLbls>
          <c:showLegendKey val="0"/>
          <c:showVal val="0"/>
          <c:showCatName val="0"/>
          <c:showSerName val="0"/>
          <c:showPercent val="0"/>
          <c:showBubbleSize val="0"/>
        </c:dLbls>
        <c:smooth val="0"/>
        <c:axId val="1283931471"/>
        <c:axId val="1283933391"/>
      </c:lineChart>
      <c:catAx>
        <c:axId val="128393147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3933391"/>
        <c:crosses val="autoZero"/>
        <c:auto val="1"/>
        <c:lblAlgn val="ctr"/>
        <c:lblOffset val="100"/>
        <c:noMultiLvlLbl val="0"/>
      </c:catAx>
      <c:valAx>
        <c:axId val="128393339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39314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val>
            <c:numRef>
              <c:f>'2.54 GW Electrolyser H2 Prod.'!$G$207:$BN$207</c:f>
            </c:numRef>
          </c:val>
          <c:smooth val="0"/>
          <c:extLst>
            <c:ext xmlns:c16="http://schemas.microsoft.com/office/drawing/2014/chart" uri="{C3380CC4-5D6E-409C-BE32-E72D297353CC}">
              <c16:uniqueId val="{00000000-4E37-488E-A793-222BFC2E55BB}"/>
            </c:ext>
          </c:extLst>
        </c:ser>
        <c:ser>
          <c:idx val="1"/>
          <c:order val="1"/>
          <c:spPr>
            <a:ln w="28575" cap="rnd">
              <a:solidFill>
                <a:schemeClr val="accent2"/>
              </a:solidFill>
              <a:round/>
            </a:ln>
            <a:effectLst/>
          </c:spPr>
          <c:marker>
            <c:symbol val="none"/>
          </c:marker>
          <c:val>
            <c:numRef>
              <c:f>'2.54 GW Electrolyser H2 Prod.'!$G$208:$BN$208</c:f>
            </c:numRef>
          </c:val>
          <c:smooth val="0"/>
          <c:extLst>
            <c:ext xmlns:c16="http://schemas.microsoft.com/office/drawing/2014/chart" uri="{C3380CC4-5D6E-409C-BE32-E72D297353CC}">
              <c16:uniqueId val="{00000001-4E37-488E-A793-222BFC2E55BB}"/>
            </c:ext>
          </c:extLst>
        </c:ser>
        <c:ser>
          <c:idx val="2"/>
          <c:order val="2"/>
          <c:spPr>
            <a:ln w="28575" cap="rnd">
              <a:solidFill>
                <a:schemeClr val="accent3"/>
              </a:solidFill>
              <a:round/>
            </a:ln>
            <a:effectLst/>
          </c:spPr>
          <c:marker>
            <c:symbol val="none"/>
          </c:marker>
          <c:val>
            <c:numRef>
              <c:f>'2.54 GW Electrolyser H2 Prod.'!$G$209:$BN$209</c:f>
            </c:numRef>
          </c:val>
          <c:smooth val="0"/>
          <c:extLst>
            <c:ext xmlns:c16="http://schemas.microsoft.com/office/drawing/2014/chart" uri="{C3380CC4-5D6E-409C-BE32-E72D297353CC}">
              <c16:uniqueId val="{00000002-4E37-488E-A793-222BFC2E55BB}"/>
            </c:ext>
          </c:extLst>
        </c:ser>
        <c:dLbls>
          <c:showLegendKey val="0"/>
          <c:showVal val="0"/>
          <c:showCatName val="0"/>
          <c:showSerName val="0"/>
          <c:showPercent val="0"/>
          <c:showBubbleSize val="0"/>
        </c:dLbls>
        <c:marker val="1"/>
        <c:smooth val="0"/>
        <c:axId val="877365488"/>
        <c:axId val="877363568"/>
      </c:lineChart>
      <c:catAx>
        <c:axId val="87736548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7363568"/>
        <c:crosses val="autoZero"/>
        <c:auto val="1"/>
        <c:lblAlgn val="ctr"/>
        <c:lblOffset val="100"/>
        <c:noMultiLvlLbl val="0"/>
      </c:catAx>
      <c:valAx>
        <c:axId val="87736356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7365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val>
            <c:numRef>
              <c:f>'2.54 GW Electrolyser H2 Prod.'!$G$179:$BN$179</c:f>
            </c:numRef>
          </c:val>
          <c:smooth val="0"/>
          <c:extLst>
            <c:ext xmlns:c16="http://schemas.microsoft.com/office/drawing/2014/chart" uri="{C3380CC4-5D6E-409C-BE32-E72D297353CC}">
              <c16:uniqueId val="{00000000-CAD8-4BFF-B479-490B40ADCF86}"/>
            </c:ext>
          </c:extLst>
        </c:ser>
        <c:ser>
          <c:idx val="1"/>
          <c:order val="1"/>
          <c:spPr>
            <a:ln w="28575" cap="rnd">
              <a:solidFill>
                <a:schemeClr val="accent2"/>
              </a:solidFill>
              <a:round/>
            </a:ln>
            <a:effectLst/>
          </c:spPr>
          <c:marker>
            <c:symbol val="none"/>
          </c:marker>
          <c:val>
            <c:numRef>
              <c:f>'2.54 GW Electrolyser H2 Prod.'!$G$180:$BN$180</c:f>
            </c:numRef>
          </c:val>
          <c:smooth val="0"/>
          <c:extLst>
            <c:ext xmlns:c16="http://schemas.microsoft.com/office/drawing/2014/chart" uri="{C3380CC4-5D6E-409C-BE32-E72D297353CC}">
              <c16:uniqueId val="{00000001-CAD8-4BFF-B479-490B40ADCF86}"/>
            </c:ext>
          </c:extLst>
        </c:ser>
        <c:ser>
          <c:idx val="2"/>
          <c:order val="2"/>
          <c:spPr>
            <a:ln w="28575" cap="rnd">
              <a:solidFill>
                <a:schemeClr val="accent3"/>
              </a:solidFill>
              <a:round/>
            </a:ln>
            <a:effectLst/>
          </c:spPr>
          <c:marker>
            <c:symbol val="none"/>
          </c:marker>
          <c:val>
            <c:numRef>
              <c:f>'2.54 GW Electrolyser H2 Prod.'!$G$181:$BN$181</c:f>
            </c:numRef>
          </c:val>
          <c:smooth val="0"/>
          <c:extLst>
            <c:ext xmlns:c16="http://schemas.microsoft.com/office/drawing/2014/chart" uri="{C3380CC4-5D6E-409C-BE32-E72D297353CC}">
              <c16:uniqueId val="{00000002-CAD8-4BFF-B479-490B40ADCF86}"/>
            </c:ext>
          </c:extLst>
        </c:ser>
        <c:dLbls>
          <c:showLegendKey val="0"/>
          <c:showVal val="0"/>
          <c:showCatName val="0"/>
          <c:showSerName val="0"/>
          <c:showPercent val="0"/>
          <c:showBubbleSize val="0"/>
        </c:dLbls>
        <c:marker val="1"/>
        <c:smooth val="0"/>
        <c:axId val="1167516144"/>
        <c:axId val="1167516624"/>
      </c:lineChart>
      <c:catAx>
        <c:axId val="116751614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7516624"/>
        <c:crosses val="autoZero"/>
        <c:auto val="1"/>
        <c:lblAlgn val="ctr"/>
        <c:lblOffset val="100"/>
        <c:noMultiLvlLbl val="0"/>
      </c:catAx>
      <c:valAx>
        <c:axId val="116751662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75161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val>
            <c:numRef>
              <c:f>'[4]LCOH (1'!#REF!</c:f>
              <c:numCache>
                <c:formatCode>General</c:formatCode>
                <c:ptCount val="1"/>
                <c:pt idx="0">
                  <c:v>1</c:v>
                </c:pt>
              </c:numCache>
            </c:numRef>
          </c:val>
          <c:smooth val="0"/>
          <c:extLst>
            <c:ext xmlns:c16="http://schemas.microsoft.com/office/drawing/2014/chart" uri="{C3380CC4-5D6E-409C-BE32-E72D297353CC}">
              <c16:uniqueId val="{00000000-EEAE-469E-84EE-83E947F66BC5}"/>
            </c:ext>
          </c:extLst>
        </c:ser>
        <c:dLbls>
          <c:showLegendKey val="0"/>
          <c:showVal val="0"/>
          <c:showCatName val="0"/>
          <c:showSerName val="0"/>
          <c:showPercent val="0"/>
          <c:showBubbleSize val="0"/>
        </c:dLbls>
        <c:smooth val="0"/>
        <c:axId val="1264535696"/>
        <c:axId val="1265409232"/>
      </c:lineChart>
      <c:catAx>
        <c:axId val="126453569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409232"/>
        <c:crosses val="autoZero"/>
        <c:auto val="1"/>
        <c:lblAlgn val="ctr"/>
        <c:lblOffset val="100"/>
        <c:noMultiLvlLbl val="0"/>
      </c:catAx>
      <c:valAx>
        <c:axId val="12654092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453569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val>
            <c:numRef>
              <c:f>'LCOH (2.54 GW) (Final)'!$G$620:$BA$620</c:f>
              <c:numCache>
                <c:formatCode>_-* #,##0.00_-;\-* #,##0.00_-;_-* "-"??_-;_-@_-</c:formatCode>
                <c:ptCount val="47"/>
                <c:pt idx="0">
                  <c:v>2311655281.7384653</c:v>
                </c:pt>
                <c:pt idx="1">
                  <c:v>1539628798.1672652</c:v>
                </c:pt>
                <c:pt idx="2">
                  <c:v>1161736127.6747191</c:v>
                </c:pt>
                <c:pt idx="3">
                  <c:v>922007611.31030583</c:v>
                </c:pt>
                <c:pt idx="4">
                  <c:v>750761883.24779344</c:v>
                </c:pt>
                <c:pt idx="5">
                  <c:v>619693474.91626859</c:v>
                </c:pt>
                <c:pt idx="6">
                  <c:v>514723205.012012</c:v>
                </c:pt>
                <c:pt idx="7">
                  <c:v>427910661.82473803</c:v>
                </c:pt>
                <c:pt idx="8">
                  <c:v>354373631.71057367</c:v>
                </c:pt>
                <c:pt idx="9">
                  <c:v>290914079.37472773</c:v>
                </c:pt>
                <c:pt idx="10">
                  <c:v>235333050.96326447</c:v>
                </c:pt>
                <c:pt idx="11">
                  <c:v>186059352.70950794</c:v>
                </c:pt>
                <c:pt idx="12">
                  <c:v>141934765.32503104</c:v>
                </c:pt>
                <c:pt idx="13">
                  <c:v>102083136.78610325</c:v>
                </c:pt>
                <c:pt idx="14">
                  <c:v>65827092.951807737</c:v>
                </c:pt>
                <c:pt idx="15">
                  <c:v>32633102.236283779</c:v>
                </c:pt>
                <c:pt idx="16">
                  <c:v>2074115.2860348225</c:v>
                </c:pt>
                <c:pt idx="17">
                  <c:v>-26196521.855047941</c:v>
                </c:pt>
                <c:pt idx="18">
                  <c:v>-52463705.859451771</c:v>
                </c:pt>
                <c:pt idx="19">
                  <c:v>-76964163.723724604</c:v>
                </c:pt>
                <c:pt idx="20">
                  <c:v>-99896537.036491156</c:v>
                </c:pt>
                <c:pt idx="21">
                  <c:v>-121428986.45289516</c:v>
                </c:pt>
                <c:pt idx="22">
                  <c:v>-141705008.83977509</c:v>
                </c:pt>
                <c:pt idx="23">
                  <c:v>-160847945.05590081</c:v>
                </c:pt>
                <c:pt idx="24">
                  <c:v>-178964514.29191589</c:v>
                </c:pt>
                <c:pt idx="25">
                  <c:v>-196147614.96348238</c:v>
                </c:pt>
                <c:pt idx="26">
                  <c:v>-212478566.19039369</c:v>
                </c:pt>
                <c:pt idx="27">
                  <c:v>-228028917.79462457</c:v>
                </c:pt>
                <c:pt idx="28">
                  <c:v>-242861924.04598737</c:v>
                </c:pt>
                <c:pt idx="29">
                  <c:v>-257033752.86206055</c:v>
                </c:pt>
                <c:pt idx="30">
                  <c:v>-270594485.03549838</c:v>
                </c:pt>
                <c:pt idx="31">
                  <c:v>-283588945.43447971</c:v>
                </c:pt>
                <c:pt idx="32">
                  <c:v>-296057398.7139895</c:v>
                </c:pt>
                <c:pt idx="33">
                  <c:v>-308036134.99467921</c:v>
                </c:pt>
                <c:pt idx="34">
                  <c:v>-319557965.58614874</c:v>
                </c:pt>
                <c:pt idx="35">
                  <c:v>-330652644.70754504</c:v>
                </c:pt>
                <c:pt idx="36">
                  <c:v>-341347229.97105217</c:v>
                </c:pt>
                <c:pt idx="37">
                  <c:v>-351666391.9110682</c:v>
                </c:pt>
                <c:pt idx="38">
                  <c:v>-361632680.89376283</c:v>
                </c:pt>
                <c:pt idx="39">
                  <c:v>-371266758.20248652</c:v>
                </c:pt>
                <c:pt idx="40">
                  <c:v>-380587596.87046242</c:v>
                </c:pt>
                <c:pt idx="41">
                  <c:v>-389612656.85270023</c:v>
                </c:pt>
                <c:pt idx="42">
                  <c:v>-398358038.34074402</c:v>
                </c:pt>
                <c:pt idx="43">
                  <c:v>-406838616.38582301</c:v>
                </c:pt>
                <c:pt idx="44">
                  <c:v>-415068159.47686028</c:v>
                </c:pt>
                <c:pt idx="45">
                  <c:v>-423059434.29532719</c:v>
                </c:pt>
                <c:pt idx="46">
                  <c:v>-430824298.52017355</c:v>
                </c:pt>
              </c:numCache>
            </c:numRef>
          </c:val>
          <c:smooth val="0"/>
          <c:extLst>
            <c:ext xmlns:c16="http://schemas.microsoft.com/office/drawing/2014/chart" uri="{C3380CC4-5D6E-409C-BE32-E72D297353CC}">
              <c16:uniqueId val="{00000000-A534-4A80-9899-AAEE00A6263F}"/>
            </c:ext>
          </c:extLst>
        </c:ser>
        <c:dLbls>
          <c:showLegendKey val="0"/>
          <c:showVal val="0"/>
          <c:showCatName val="0"/>
          <c:showSerName val="0"/>
          <c:showPercent val="0"/>
          <c:showBubbleSize val="0"/>
        </c:dLbls>
        <c:smooth val="0"/>
        <c:axId val="1550858720"/>
        <c:axId val="1647627296"/>
      </c:lineChart>
      <c:catAx>
        <c:axId val="155085872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7627296"/>
        <c:crosses val="autoZero"/>
        <c:auto val="1"/>
        <c:lblAlgn val="ctr"/>
        <c:lblOffset val="100"/>
        <c:noMultiLvlLbl val="0"/>
      </c:catAx>
      <c:valAx>
        <c:axId val="1647627296"/>
        <c:scaling>
          <c:orientation val="minMax"/>
        </c:scaling>
        <c:delete val="0"/>
        <c:axPos val="l"/>
        <c:majorGridlines>
          <c:spPr>
            <a:ln w="9525" cap="flat" cmpd="sng" algn="ctr">
              <a:solidFill>
                <a:schemeClr val="tx1">
                  <a:lumMod val="15000"/>
                  <a:lumOff val="85000"/>
                </a:schemeClr>
              </a:solidFill>
              <a:round/>
            </a:ln>
            <a:effectLst/>
          </c:spPr>
        </c:majorGridlines>
        <c:numFmt formatCode="_-* #,##0.00_-;\-* #,##0.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08587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val>
            <c:numRef>
              <c:f>'LCOH (2.54 GW) (Final)'!$G$596:$X$596</c:f>
              <c:numCache>
                <c:formatCode>_-* #,##0.00_-;\-* #,##0.00_-;_-* "-"??_-;_-@_-</c:formatCode>
                <c:ptCount val="18"/>
                <c:pt idx="0">
                  <c:v>2407229851.1509762</c:v>
                </c:pt>
                <c:pt idx="1">
                  <c:v>1635203367.5797765</c:v>
                </c:pt>
                <c:pt idx="2">
                  <c:v>1257310697.0872304</c:v>
                </c:pt>
                <c:pt idx="3">
                  <c:v>1017582180.7228172</c:v>
                </c:pt>
                <c:pt idx="4">
                  <c:v>846336452.66030478</c:v>
                </c:pt>
                <c:pt idx="5">
                  <c:v>715268044.32877994</c:v>
                </c:pt>
                <c:pt idx="6">
                  <c:v>610297774.42452335</c:v>
                </c:pt>
                <c:pt idx="7">
                  <c:v>523485231.23724937</c:v>
                </c:pt>
                <c:pt idx="8">
                  <c:v>449948201.12308502</c:v>
                </c:pt>
                <c:pt idx="9">
                  <c:v>386488648.78723907</c:v>
                </c:pt>
                <c:pt idx="10">
                  <c:v>330907620.37577581</c:v>
                </c:pt>
                <c:pt idx="11">
                  <c:v>281633922.12201929</c:v>
                </c:pt>
                <c:pt idx="12">
                  <c:v>237509334.73754239</c:v>
                </c:pt>
                <c:pt idx="13">
                  <c:v>197657706.1986146</c:v>
                </c:pt>
                <c:pt idx="14">
                  <c:v>161401662.36431909</c:v>
                </c:pt>
                <c:pt idx="15">
                  <c:v>128207671.64879513</c:v>
                </c:pt>
                <c:pt idx="16">
                  <c:v>97648684.698546171</c:v>
                </c:pt>
                <c:pt idx="17">
                  <c:v>69378047.557463408</c:v>
                </c:pt>
              </c:numCache>
            </c:numRef>
          </c:val>
          <c:smooth val="0"/>
          <c:extLst>
            <c:ext xmlns:c16="http://schemas.microsoft.com/office/drawing/2014/chart" uri="{C3380CC4-5D6E-409C-BE32-E72D297353CC}">
              <c16:uniqueId val="{00000000-A8BB-4DFF-AF22-FDC8E69561BA}"/>
            </c:ext>
          </c:extLst>
        </c:ser>
        <c:ser>
          <c:idx val="1"/>
          <c:order val="1"/>
          <c:spPr>
            <a:ln w="28575" cap="rnd">
              <a:solidFill>
                <a:schemeClr val="accent2"/>
              </a:solidFill>
              <a:round/>
            </a:ln>
            <a:effectLst/>
          </c:spPr>
          <c:marker>
            <c:symbol val="none"/>
          </c:marker>
          <c:val>
            <c:numRef>
              <c:f>'LCOH (2.54 GW) (Final)'!$G$597:$X$597</c:f>
              <c:numCache>
                <c:formatCode>_-* #,##0.00_-;\-* #,##0.00_-;_-* "-"??_-;_-@_-</c:formatCode>
                <c:ptCount val="18"/>
                <c:pt idx="0">
                  <c:v>2407229851.1509762</c:v>
                </c:pt>
                <c:pt idx="1">
                  <c:v>1828209988.4725764</c:v>
                </c:pt>
                <c:pt idx="2">
                  <c:v>1530651050.6760948</c:v>
                </c:pt>
                <c:pt idx="3">
                  <c:v>1336043105.1959364</c:v>
                </c:pt>
                <c:pt idx="4">
                  <c:v>1193878526.0120938</c:v>
                </c:pt>
                <c:pt idx="5">
                  <c:v>1083118008.068927</c:v>
                </c:pt>
                <c:pt idx="6">
                  <c:v>993095315.33942533</c:v>
                </c:pt>
                <c:pt idx="7">
                  <c:v>917701254.41079211</c:v>
                </c:pt>
                <c:pt idx="8">
                  <c:v>853130290.25382972</c:v>
                </c:pt>
                <c:pt idx="9">
                  <c:v>796861362.10452628</c:v>
                </c:pt>
                <c:pt idx="10">
                  <c:v>747143643.32039189</c:v>
                </c:pt>
                <c:pt idx="11">
                  <c:v>702714921.85283399</c:v>
                </c:pt>
                <c:pt idx="12">
                  <c:v>662637194.89530444</c:v>
                </c:pt>
                <c:pt idx="13">
                  <c:v>626195633.032758</c:v>
                </c:pt>
                <c:pt idx="14">
                  <c:v>592833809.34866714</c:v>
                </c:pt>
                <c:pt idx="15">
                  <c:v>562110681.24341989</c:v>
                </c:pt>
                <c:pt idx="16">
                  <c:v>533671146.60151029</c:v>
                </c:pt>
                <c:pt idx="17">
                  <c:v>507225361.71000171</c:v>
                </c:pt>
              </c:numCache>
            </c:numRef>
          </c:val>
          <c:smooth val="0"/>
          <c:extLst>
            <c:ext xmlns:c16="http://schemas.microsoft.com/office/drawing/2014/chart" uri="{C3380CC4-5D6E-409C-BE32-E72D297353CC}">
              <c16:uniqueId val="{00000001-A8BB-4DFF-AF22-FDC8E69561BA}"/>
            </c:ext>
          </c:extLst>
        </c:ser>
        <c:ser>
          <c:idx val="2"/>
          <c:order val="2"/>
          <c:spPr>
            <a:ln w="28575" cap="rnd">
              <a:solidFill>
                <a:schemeClr val="accent3"/>
              </a:solidFill>
              <a:round/>
            </a:ln>
            <a:effectLst/>
          </c:spPr>
          <c:marker>
            <c:symbol val="none"/>
          </c:marker>
          <c:val>
            <c:numRef>
              <c:f>'LCOH (2.54 GW) (Final)'!$G$598:$X$598</c:f>
              <c:numCache>
                <c:formatCode>_-* #,##0.00_-;\-* #,##0.00_-;_-* "-"??_-;_-@_-</c:formatCode>
                <c:ptCount val="18"/>
                <c:pt idx="0">
                  <c:v>2407229851.1509762</c:v>
                </c:pt>
                <c:pt idx="1">
                  <c:v>2021216609.3653767</c:v>
                </c:pt>
                <c:pt idx="2">
                  <c:v>1813564593.2430575</c:v>
                </c:pt>
                <c:pt idx="3">
                  <c:v>1673804691.7583368</c:v>
                </c:pt>
                <c:pt idx="4">
                  <c:v>1569529860.4042218</c:v>
                </c:pt>
                <c:pt idx="5">
                  <c:v>1486917877.2482498</c:v>
                </c:pt>
                <c:pt idx="6">
                  <c:v>1418834584.4435828</c:v>
                </c:pt>
                <c:pt idx="7">
                  <c:v>1361133965.9120009</c:v>
                </c:pt>
                <c:pt idx="8">
                  <c:v>1311201498.1357167</c:v>
                </c:pt>
                <c:pt idx="9">
                  <c:v>1267286617.6932976</c:v>
                </c:pt>
                <c:pt idx="10">
                  <c:v>1228162125.4149349</c:v>
                </c:pt>
                <c:pt idx="11">
                  <c:v>1192935832.8529227</c:v>
                </c:pt>
                <c:pt idx="12">
                  <c:v>1160939646.4732463</c:v>
                </c:pt>
                <c:pt idx="13">
                  <c:v>1131660869.3287227</c:v>
                </c:pt>
                <c:pt idx="14">
                  <c:v>1104697846.3393605</c:v>
                </c:pt>
                <c:pt idx="15">
                  <c:v>1079730312.6502988</c:v>
                </c:pt>
                <c:pt idx="16">
                  <c:v>1056498975.5791423</c:v>
                </c:pt>
                <c:pt idx="17">
                  <c:v>1034791091.651643</c:v>
                </c:pt>
              </c:numCache>
            </c:numRef>
          </c:val>
          <c:smooth val="0"/>
          <c:extLst>
            <c:ext xmlns:c16="http://schemas.microsoft.com/office/drawing/2014/chart" uri="{C3380CC4-5D6E-409C-BE32-E72D297353CC}">
              <c16:uniqueId val="{00000002-A8BB-4DFF-AF22-FDC8E69561BA}"/>
            </c:ext>
          </c:extLst>
        </c:ser>
        <c:dLbls>
          <c:showLegendKey val="0"/>
          <c:showVal val="0"/>
          <c:showCatName val="0"/>
          <c:showSerName val="0"/>
          <c:showPercent val="0"/>
          <c:showBubbleSize val="0"/>
        </c:dLbls>
        <c:smooth val="0"/>
        <c:axId val="677576815"/>
        <c:axId val="677585455"/>
      </c:lineChart>
      <c:catAx>
        <c:axId val="677576815"/>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7585455"/>
        <c:crosses val="autoZero"/>
        <c:auto val="1"/>
        <c:lblAlgn val="ctr"/>
        <c:lblOffset val="100"/>
        <c:noMultiLvlLbl val="0"/>
      </c:catAx>
      <c:valAx>
        <c:axId val="677585455"/>
        <c:scaling>
          <c:orientation val="minMax"/>
        </c:scaling>
        <c:delete val="0"/>
        <c:axPos val="l"/>
        <c:majorGridlines>
          <c:spPr>
            <a:ln w="9525" cap="flat" cmpd="sng" algn="ctr">
              <a:solidFill>
                <a:schemeClr val="tx1">
                  <a:lumMod val="15000"/>
                  <a:lumOff val="85000"/>
                </a:schemeClr>
              </a:solidFill>
              <a:round/>
            </a:ln>
            <a:effectLst/>
          </c:spPr>
        </c:majorGridlines>
        <c:numFmt formatCode="_-* #,##0.00_-;\-* #,##0.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75768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val>
            <c:numRef>
              <c:f>'2.54 GW Electrolyser H2 Prod.'!$G$185:$BN$185</c:f>
            </c:numRef>
          </c:val>
          <c:smooth val="0"/>
          <c:extLst>
            <c:ext xmlns:c16="http://schemas.microsoft.com/office/drawing/2014/chart" uri="{C3380CC4-5D6E-409C-BE32-E72D297353CC}">
              <c16:uniqueId val="{00000000-0671-42CD-9CC4-1C49FD9349CF}"/>
            </c:ext>
          </c:extLst>
        </c:ser>
        <c:dLbls>
          <c:showLegendKey val="0"/>
          <c:showVal val="0"/>
          <c:showCatName val="0"/>
          <c:showSerName val="0"/>
          <c:showPercent val="0"/>
          <c:showBubbleSize val="0"/>
        </c:dLbls>
        <c:marker val="1"/>
        <c:smooth val="0"/>
        <c:axId val="677620495"/>
        <c:axId val="677612335"/>
      </c:lineChart>
      <c:catAx>
        <c:axId val="677620495"/>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7612335"/>
        <c:crosses val="autoZero"/>
        <c:auto val="1"/>
        <c:lblAlgn val="ctr"/>
        <c:lblOffset val="100"/>
        <c:noMultiLvlLbl val="0"/>
      </c:catAx>
      <c:valAx>
        <c:axId val="67761233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7620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a:t>Hydrogen Mass Storage at Different Pressures with given Temperatures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-150</c:v>
          </c:tx>
          <c:spPr>
            <a:ln w="19050" cap="rnd">
              <a:solidFill>
                <a:schemeClr val="accent1"/>
              </a:solidFill>
              <a:round/>
            </a:ln>
            <a:effectLst/>
          </c:spPr>
          <c:marker>
            <c:symbol val="none"/>
          </c:marker>
          <c:cat>
            <c:numRef>
              <c:f>'H2 Storage Dynamics'!$N$109:$N$115</c:f>
              <c:numCache>
                <c:formatCode>General</c:formatCode>
                <c:ptCount val="7"/>
                <c:pt idx="0">
                  <c:v>0.1</c:v>
                </c:pt>
                <c:pt idx="1">
                  <c:v>1</c:v>
                </c:pt>
                <c:pt idx="2">
                  <c:v>5</c:v>
                </c:pt>
                <c:pt idx="3">
                  <c:v>10</c:v>
                </c:pt>
                <c:pt idx="4">
                  <c:v>30</c:v>
                </c:pt>
                <c:pt idx="5">
                  <c:v>50</c:v>
                </c:pt>
                <c:pt idx="6">
                  <c:v>100</c:v>
                </c:pt>
              </c:numCache>
            </c:numRef>
          </c:cat>
          <c:val>
            <c:numRef>
              <c:f>'H2 Storage Dynamics'!$O$109:$O$115</c:f>
              <c:numCache>
                <c:formatCode>General</c:formatCode>
                <c:ptCount val="7"/>
                <c:pt idx="0">
                  <c:v>926.1138383777195</c:v>
                </c:pt>
                <c:pt idx="1">
                  <c:v>9230.6862547751371</c:v>
                </c:pt>
                <c:pt idx="2">
                  <c:v>45150.193611913091</c:v>
                </c:pt>
                <c:pt idx="3">
                  <c:v>86368.792889169563</c:v>
                </c:pt>
                <c:pt idx="4">
                  <c:v>202696.74112666456</c:v>
                </c:pt>
                <c:pt idx="5">
                  <c:v>269817.578065251</c:v>
                </c:pt>
              </c:numCache>
            </c:numRef>
          </c:val>
          <c:smooth val="1"/>
          <c:extLst>
            <c:ext xmlns:c16="http://schemas.microsoft.com/office/drawing/2014/chart" uri="{C3380CC4-5D6E-409C-BE32-E72D297353CC}">
              <c16:uniqueId val="{00000000-4A6A-47B9-B70E-A74A262F3698}"/>
            </c:ext>
          </c:extLst>
        </c:ser>
        <c:ser>
          <c:idx val="1"/>
          <c:order val="1"/>
          <c:tx>
            <c:strRef>
              <c:f>'H2 Storage Dynamics'!$P$108</c:f>
              <c:strCache>
                <c:ptCount val="1"/>
                <c:pt idx="0">
                  <c:v>-125</c:v>
                </c:pt>
              </c:strCache>
            </c:strRef>
          </c:tx>
          <c:spPr>
            <a:ln w="19050" cap="rnd">
              <a:solidFill>
                <a:schemeClr val="accent2"/>
              </a:solidFill>
              <a:round/>
            </a:ln>
            <a:effectLst/>
          </c:spPr>
          <c:marker>
            <c:symbol val="none"/>
          </c:marker>
          <c:val>
            <c:numRef>
              <c:f>'H2 Storage Dynamics'!$P$109:$P$115</c:f>
              <c:numCache>
                <c:formatCode>General</c:formatCode>
                <c:ptCount val="7"/>
                <c:pt idx="0">
                  <c:v>769.60326991098634</c:v>
                </c:pt>
                <c:pt idx="1">
                  <c:v>7656.2441029323209</c:v>
                </c:pt>
                <c:pt idx="2">
                  <c:v>37255.202316058669</c:v>
                </c:pt>
                <c:pt idx="3">
                  <c:v>71421.353354937179</c:v>
                </c:pt>
                <c:pt idx="4">
                  <c:v>174604.72342368669</c:v>
                </c:pt>
                <c:pt idx="5">
                  <c:v>240389.90818284723</c:v>
                </c:pt>
                <c:pt idx="6">
                  <c:v>336920.29745928105</c:v>
                </c:pt>
              </c:numCache>
            </c:numRef>
          </c:val>
          <c:smooth val="0"/>
          <c:extLst>
            <c:ext xmlns:c16="http://schemas.microsoft.com/office/drawing/2014/chart" uri="{C3380CC4-5D6E-409C-BE32-E72D297353CC}">
              <c16:uniqueId val="{00000001-4A6A-47B9-B70E-A74A262F3698}"/>
            </c:ext>
          </c:extLst>
        </c:ser>
        <c:ser>
          <c:idx val="2"/>
          <c:order val="2"/>
          <c:tx>
            <c:strRef>
              <c:f>'H2 Storage Dynamics'!$S$108</c:f>
              <c:strCache>
                <c:ptCount val="1"/>
                <c:pt idx="0">
                  <c:v>-50</c:v>
                </c:pt>
              </c:strCache>
            </c:strRef>
          </c:tx>
          <c:spPr>
            <a:ln w="19050" cap="rnd">
              <a:solidFill>
                <a:schemeClr val="accent3"/>
              </a:solidFill>
              <a:round/>
            </a:ln>
            <a:effectLst/>
          </c:spPr>
          <c:marker>
            <c:symbol val="none"/>
          </c:marker>
          <c:val>
            <c:numRef>
              <c:f>'H2 Storage Dynamics'!$S$109:$S$115</c:f>
              <c:numCache>
                <c:formatCode>General</c:formatCode>
                <c:ptCount val="7"/>
                <c:pt idx="0">
                  <c:v>510.89101833052507</c:v>
                </c:pt>
                <c:pt idx="1">
                  <c:v>5078.4607335189867</c:v>
                </c:pt>
                <c:pt idx="2">
                  <c:v>24712.328018337026</c:v>
                </c:pt>
                <c:pt idx="3">
                  <c:v>47717.81239904392</c:v>
                </c:pt>
                <c:pt idx="4">
                  <c:v>123919.03741860462</c:v>
                </c:pt>
                <c:pt idx="5">
                  <c:v>180614.93748440489</c:v>
                </c:pt>
                <c:pt idx="6">
                  <c:v>275279.26019995502</c:v>
                </c:pt>
              </c:numCache>
            </c:numRef>
          </c:val>
          <c:smooth val="0"/>
          <c:extLst>
            <c:ext xmlns:c16="http://schemas.microsoft.com/office/drawing/2014/chart" uri="{C3380CC4-5D6E-409C-BE32-E72D297353CC}">
              <c16:uniqueId val="{00000002-4A6A-47B9-B70E-A74A262F3698}"/>
            </c:ext>
          </c:extLst>
        </c:ser>
        <c:ser>
          <c:idx val="3"/>
          <c:order val="3"/>
          <c:tx>
            <c:strRef>
              <c:f>'H2 Storage Dynamics'!$X$108</c:f>
              <c:strCache>
                <c:ptCount val="1"/>
                <c:pt idx="0">
                  <c:v>75</c:v>
                </c:pt>
              </c:strCache>
            </c:strRef>
          </c:tx>
          <c:spPr>
            <a:ln w="19050" cap="rnd">
              <a:solidFill>
                <a:schemeClr val="accent4"/>
              </a:solidFill>
              <a:round/>
            </a:ln>
            <a:effectLst/>
          </c:spPr>
          <c:marker>
            <c:symbol val="none"/>
          </c:marker>
          <c:val>
            <c:numRef>
              <c:f>'H2 Storage Dynamics'!$X$109:$X$115</c:f>
              <c:numCache>
                <c:formatCode>General</c:formatCode>
                <c:ptCount val="7"/>
                <c:pt idx="0">
                  <c:v>327.52583774743385</c:v>
                </c:pt>
                <c:pt idx="1">
                  <c:v>3259.6200205541381</c:v>
                </c:pt>
                <c:pt idx="2">
                  <c:v>15959.945483455465</c:v>
                </c:pt>
                <c:pt idx="3">
                  <c:v>31101.898316847721</c:v>
                </c:pt>
                <c:pt idx="4">
                  <c:v>84427.069907155848</c:v>
                </c:pt>
                <c:pt idx="5">
                  <c:v>128304.4638474188</c:v>
                </c:pt>
                <c:pt idx="6">
                  <c:v>210841.33359046941</c:v>
                </c:pt>
              </c:numCache>
            </c:numRef>
          </c:val>
          <c:smooth val="0"/>
          <c:extLst>
            <c:ext xmlns:c16="http://schemas.microsoft.com/office/drawing/2014/chart" uri="{C3380CC4-5D6E-409C-BE32-E72D297353CC}">
              <c16:uniqueId val="{00000003-4A6A-47B9-B70E-A74A262F3698}"/>
            </c:ext>
          </c:extLst>
        </c:ser>
        <c:ser>
          <c:idx val="4"/>
          <c:order val="4"/>
          <c:tx>
            <c:strRef>
              <c:f>'H2 Storage Dynamics'!$Z$108</c:f>
              <c:strCache>
                <c:ptCount val="1"/>
                <c:pt idx="0">
                  <c:v>125</c:v>
                </c:pt>
              </c:strCache>
            </c:strRef>
          </c:tx>
          <c:spPr>
            <a:ln w="19050" cap="rnd">
              <a:solidFill>
                <a:schemeClr val="accent5"/>
              </a:solidFill>
              <a:round/>
            </a:ln>
            <a:effectLst/>
          </c:spPr>
          <c:marker>
            <c:symbol val="none"/>
          </c:marker>
          <c:val>
            <c:numRef>
              <c:f>'H2 Storage Dynamics'!$Z$109:$Z$115</c:f>
              <c:numCache>
                <c:formatCode>General</c:formatCode>
                <c:ptCount val="7"/>
                <c:pt idx="0">
                  <c:v>286.39487733710689</c:v>
                </c:pt>
                <c:pt idx="1">
                  <c:v>2851.6926231665548</c:v>
                </c:pt>
                <c:pt idx="2">
                  <c:v>13991.116932410909</c:v>
                </c:pt>
                <c:pt idx="3">
                  <c:v>27338.810683691961</c:v>
                </c:pt>
                <c:pt idx="4">
                  <c:v>75023.060248501148</c:v>
                </c:pt>
                <c:pt idx="5">
                  <c:v>115158.77934883666</c:v>
                </c:pt>
                <c:pt idx="6">
                  <c:v>192928.94881212997</c:v>
                </c:pt>
              </c:numCache>
            </c:numRef>
          </c:val>
          <c:smooth val="0"/>
          <c:extLst>
            <c:ext xmlns:c16="http://schemas.microsoft.com/office/drawing/2014/chart" uri="{C3380CC4-5D6E-409C-BE32-E72D297353CC}">
              <c16:uniqueId val="{00000004-4A6A-47B9-B70E-A74A262F3698}"/>
            </c:ext>
          </c:extLst>
        </c:ser>
        <c:dLbls>
          <c:showLegendKey val="0"/>
          <c:showVal val="0"/>
          <c:showCatName val="0"/>
          <c:showSerName val="0"/>
          <c:showPercent val="0"/>
          <c:showBubbleSize val="0"/>
        </c:dLbls>
        <c:smooth val="0"/>
        <c:axId val="1118319327"/>
        <c:axId val="1118320767"/>
      </c:lineChart>
      <c:catAx>
        <c:axId val="1118319327"/>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Reserviour</a:t>
                </a:r>
                <a:r>
                  <a:rPr lang="en-NZ" baseline="0"/>
                  <a:t> Pressure (MPa)</a:t>
                </a:r>
                <a:endParaRPr lang="en-NZ"/>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NZ"/>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8320767"/>
        <c:crosses val="autoZero"/>
        <c:auto val="1"/>
        <c:lblAlgn val="ctr"/>
        <c:lblOffset val="100"/>
        <c:noMultiLvlLbl val="0"/>
      </c:catAx>
      <c:valAx>
        <c:axId val="11183207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Hydrogen Production (Tonnes)</a:t>
                </a:r>
              </a:p>
            </c:rich>
          </c:tx>
          <c:layout>
            <c:manualLayout>
              <c:xMode val="edge"/>
              <c:yMode val="edge"/>
              <c:x val="7.6353482634594046E-3"/>
              <c:y val="0.2929042259525205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831932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yVal>
            <c:numRef>
              <c:f>'LCOH (2.54 GW) (Final)'!$G$840:$BJ$840</c:f>
              <c:numCache>
                <c:formatCode>0%</c:formatCode>
                <c:ptCount val="56"/>
                <c:pt idx="0">
                  <c:v>-9.304171306557385E-2</c:v>
                </c:pt>
                <c:pt idx="1">
                  <c:v>0.35331445978580645</c:v>
                </c:pt>
                <c:pt idx="2">
                  <c:v>0.50797497378664347</c:v>
                </c:pt>
                <c:pt idx="3">
                  <c:v>0.57006093244938816</c:v>
                </c:pt>
                <c:pt idx="4">
                  <c:v>0.59758562213373767</c:v>
                </c:pt>
                <c:pt idx="5">
                  <c:v>0.61055114476172689</c:v>
                </c:pt>
                <c:pt idx="6">
                  <c:v>0.61688140319105988</c:v>
                </c:pt>
                <c:pt idx="7">
                  <c:v>0.62003255381124389</c:v>
                </c:pt>
                <c:pt idx="8">
                  <c:v>0.62161319787458225</c:v>
                </c:pt>
                <c:pt idx="9">
                  <c:v>0.62240470612136178</c:v>
                </c:pt>
                <c:pt idx="10">
                  <c:v>0.62279693741008102</c:v>
                </c:pt>
                <c:pt idx="11">
                  <c:v>0.62298738612357307</c:v>
                </c:pt>
                <c:pt idx="12">
                  <c:v>0.62307674160693272</c:v>
                </c:pt>
                <c:pt idx="13">
                  <c:v>0.62311630145004004</c:v>
                </c:pt>
                <c:pt idx="14">
                  <c:v>0.62313201132607121</c:v>
                </c:pt>
                <c:pt idx="15">
                  <c:v>0.62313680865566234</c:v>
                </c:pt>
                <c:pt idx="16">
                  <c:v>0.62313699650087595</c:v>
                </c:pt>
                <c:pt idx="17">
                  <c:v>0.62313553479084427</c:v>
                </c:pt>
                <c:pt idx="18">
                  <c:v>0.62313373120714233</c:v>
                </c:pt>
                <c:pt idx="19">
                  <c:v>0.62313210105658734</c:v>
                </c:pt>
                <c:pt idx="20">
                  <c:v>0.62313079743883026</c:v>
                </c:pt>
                <c:pt idx="21">
                  <c:v>0.62312982114490856</c:v>
                </c:pt>
                <c:pt idx="22">
                  <c:v>0.62312911920592273</c:v>
                </c:pt>
                <c:pt idx="23">
                  <c:v>0.62312862831673232</c:v>
                </c:pt>
                <c:pt idx="24">
                  <c:v>0.62312829181529938</c:v>
                </c:pt>
                <c:pt idx="25">
                  <c:v>0.62312806459155223</c:v>
                </c:pt>
                <c:pt idx="26">
                  <c:v>0.62312791294396375</c:v>
                </c:pt>
                <c:pt idx="27">
                  <c:v>0.62312781267667328</c:v>
                </c:pt>
                <c:pt idx="28">
                  <c:v>0.62312774688404482</c:v>
                </c:pt>
                <c:pt idx="29">
                  <c:v>0.6231277039841665</c:v>
                </c:pt>
                <c:pt idx="30">
                  <c:v>0.62312767615932496</c:v>
                </c:pt>
                <c:pt idx="31">
                  <c:v>0.62312765819335292</c:v>
                </c:pt>
                <c:pt idx="32">
                  <c:v>0.6231276466379545</c:v>
                </c:pt>
                <c:pt idx="33">
                  <c:v>0.62312763923068504</c:v>
                </c:pt>
                <c:pt idx="34">
                  <c:v>0.62312763449640896</c:v>
                </c:pt>
                <c:pt idx="35">
                  <c:v>0.62312763147838068</c:v>
                </c:pt>
                <c:pt idx="36">
                  <c:v>0.62312762955885037</c:v>
                </c:pt>
                <c:pt idx="37">
                  <c:v>0.62312762834048652</c:v>
                </c:pt>
                <c:pt idx="38">
                  <c:v>0.6231276275685862</c:v>
                </c:pt>
                <c:pt idx="39">
                  <c:v>0.62312762708035385</c:v>
                </c:pt>
                <c:pt idx="40">
                  <c:v>0.62312762677200473</c:v>
                </c:pt>
                <c:pt idx="41">
                  <c:v>0.62312762657752763</c:v>
                </c:pt>
                <c:pt idx="42">
                  <c:v>0.62312762645502184</c:v>
                </c:pt>
                <c:pt idx="43">
                  <c:v>0.62312762637794039</c:v>
                </c:pt>
                <c:pt idx="44">
                  <c:v>0.62312762632948959</c:v>
                </c:pt>
                <c:pt idx="45">
                  <c:v>0.62312762629906504</c:v>
                </c:pt>
                <c:pt idx="46">
                  <c:v>0.62312762627997653</c:v>
                </c:pt>
                <c:pt idx="47">
                  <c:v>0.62312762626801033</c:v>
                </c:pt>
                <c:pt idx="48">
                  <c:v>0.62312762626051388</c:v>
                </c:pt>
                <c:pt idx="49">
                  <c:v>0.62312762625582185</c:v>
                </c:pt>
                <c:pt idx="50">
                  <c:v>0.62312762625288665</c:v>
                </c:pt>
                <c:pt idx="51">
                  <c:v>0.62312762625105145</c:v>
                </c:pt>
                <c:pt idx="52">
                  <c:v>0.62312762624990459</c:v>
                </c:pt>
                <c:pt idx="53">
                  <c:v>0.62312762624918872</c:v>
                </c:pt>
                <c:pt idx="54">
                  <c:v>0.62312762624874174</c:v>
                </c:pt>
                <c:pt idx="55">
                  <c:v>0.62312762624846307</c:v>
                </c:pt>
              </c:numCache>
            </c:numRef>
          </c:yVal>
          <c:smooth val="1"/>
          <c:extLst>
            <c:ext xmlns:c16="http://schemas.microsoft.com/office/drawing/2014/chart" uri="{C3380CC4-5D6E-409C-BE32-E72D297353CC}">
              <c16:uniqueId val="{00000000-CAE3-4CF0-A610-30B017FFEF1F}"/>
            </c:ext>
          </c:extLst>
        </c:ser>
        <c:dLbls>
          <c:showLegendKey val="0"/>
          <c:showVal val="0"/>
          <c:showCatName val="0"/>
          <c:showSerName val="0"/>
          <c:showPercent val="0"/>
          <c:showBubbleSize val="0"/>
        </c:dLbls>
        <c:axId val="936209712"/>
        <c:axId val="936206352"/>
      </c:scatterChart>
      <c:valAx>
        <c:axId val="936209712"/>
        <c:scaling>
          <c:orientation val="minMax"/>
        </c:scaling>
        <c:delete val="0"/>
        <c:axPos val="b"/>
        <c:majorGridlines>
          <c:spPr>
            <a:ln w="9525" cap="flat" cmpd="sng" algn="ctr">
              <a:solidFill>
                <a:schemeClr val="tx1">
                  <a:lumMod val="15000"/>
                  <a:lumOff val="85000"/>
                </a:schemeClr>
              </a:solidFill>
              <a:round/>
            </a:ln>
            <a:effectLst/>
          </c:spPr>
        </c:majorGridlines>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206352"/>
        <c:crosses val="autoZero"/>
        <c:crossBetween val="midCat"/>
      </c:valAx>
      <c:valAx>
        <c:axId val="9362063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20971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a:t>LCOT</a:t>
            </a:r>
            <a:r>
              <a:rPr lang="en-NZ" baseline="0"/>
              <a:t> for 700 kg H2/load LH2 Trailer to load three types of Shipping Carrier</a:t>
            </a:r>
            <a:endParaRPr lang="en-NZ"/>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barChart>
        <c:barDir val="col"/>
        <c:grouping val="clustered"/>
        <c:varyColors val="0"/>
        <c:ser>
          <c:idx val="0"/>
          <c:order val="0"/>
          <c:tx>
            <c:v>Low Case</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(1.27 GW)'!$D$270:$D$272</c:f>
              <c:strCache>
                <c:ptCount val="3"/>
                <c:pt idx="0">
                  <c:v>Small LH₂ carriers </c:v>
                </c:pt>
                <c:pt idx="1">
                  <c:v>Medium LH₂ carriers</c:v>
                </c:pt>
                <c:pt idx="2">
                  <c:v>Large future carriers (under development) </c:v>
                </c:pt>
              </c:strCache>
            </c:strRef>
          </c:cat>
          <c:val>
            <c:numRef>
              <c:f>'LCOHT (1.27 GW)'!$G$270:$G$272</c:f>
              <c:numCache>
                <c:formatCode>#,##0.00</c:formatCode>
                <c:ptCount val="3"/>
                <c:pt idx="0">
                  <c:v>0.34562457894124277</c:v>
                </c:pt>
                <c:pt idx="1">
                  <c:v>2.3041638596082845</c:v>
                </c:pt>
                <c:pt idx="2">
                  <c:v>9.2166554384331381</c:v>
                </c:pt>
              </c:numCache>
            </c:numRef>
          </c:val>
          <c:extLst>
            <c:ext xmlns:c16="http://schemas.microsoft.com/office/drawing/2014/chart" uri="{C3380CC4-5D6E-409C-BE32-E72D297353CC}">
              <c16:uniqueId val="{00000000-D16D-4B4F-84D5-B5CFCE1FBBCB}"/>
            </c:ext>
          </c:extLst>
        </c:ser>
        <c:ser>
          <c:idx val="1"/>
          <c:order val="1"/>
          <c:tx>
            <c:v>High Case</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(1.27 GW)'!$D$270:$D$272</c:f>
              <c:strCache>
                <c:ptCount val="3"/>
                <c:pt idx="0">
                  <c:v>Small LH₂ carriers </c:v>
                </c:pt>
                <c:pt idx="1">
                  <c:v>Medium LH₂ carriers</c:v>
                </c:pt>
                <c:pt idx="2">
                  <c:v>Large future carriers (under development) </c:v>
                </c:pt>
              </c:strCache>
            </c:strRef>
          </c:cat>
          <c:val>
            <c:numRef>
              <c:f>'LCOHT (1.27 GW)'!$H$270:$H$272</c:f>
              <c:numCache>
                <c:formatCode>#,##0.00</c:formatCode>
                <c:ptCount val="3"/>
                <c:pt idx="0">
                  <c:v>1.0020981870395078</c:v>
                </c:pt>
                <c:pt idx="1">
                  <c:v>6.6806545802633854</c:v>
                </c:pt>
                <c:pt idx="2">
                  <c:v>16.701636450658466</c:v>
                </c:pt>
              </c:numCache>
            </c:numRef>
          </c:val>
          <c:extLst>
            <c:ext xmlns:c16="http://schemas.microsoft.com/office/drawing/2014/chart" uri="{C3380CC4-5D6E-409C-BE32-E72D297353CC}">
              <c16:uniqueId val="{00000001-D16D-4B4F-84D5-B5CFCE1FBBCB}"/>
            </c:ext>
          </c:extLst>
        </c:ser>
        <c:dLbls>
          <c:showLegendKey val="0"/>
          <c:showVal val="0"/>
          <c:showCatName val="0"/>
          <c:showSerName val="0"/>
          <c:showPercent val="0"/>
          <c:showBubbleSize val="0"/>
        </c:dLbls>
        <c:gapWidth val="219"/>
        <c:overlap val="2"/>
        <c:axId val="1585199456"/>
        <c:axId val="1585199936"/>
      </c:barChart>
      <c:catAx>
        <c:axId val="1585199456"/>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Ship</a:t>
                </a:r>
                <a:r>
                  <a:rPr lang="en-NZ" b="1" baseline="0"/>
                  <a:t> Type </a:t>
                </a:r>
                <a:endParaRPr lang="en-NZ" b="1"/>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NZ"/>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5199936"/>
        <c:crosses val="autoZero"/>
        <c:auto val="1"/>
        <c:lblAlgn val="ctr"/>
        <c:lblOffset val="100"/>
        <c:noMultiLvlLbl val="0"/>
      </c:catAx>
      <c:valAx>
        <c:axId val="1585199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LCOHT</a:t>
                </a:r>
                <a:r>
                  <a:rPr lang="en-NZ" baseline="0"/>
                  <a:t> (A$/kg)</a:t>
                </a:r>
                <a:endParaRPr lang="en-NZ"/>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NZ"/>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5199456"/>
        <c:crosses val="autoZero"/>
        <c:crossBetween val="between"/>
        <c:majorUnit val="5"/>
      </c:valAx>
      <c:spPr>
        <a:noFill/>
        <a:ln>
          <a:noFill/>
        </a:ln>
        <a:effectLst/>
      </c:spPr>
    </c:plotArea>
    <c:legend>
      <c:legendPos val="b"/>
      <c:layout>
        <c:manualLayout>
          <c:xMode val="edge"/>
          <c:yMode val="edge"/>
          <c:x val="0.3258972261906809"/>
          <c:y val="0.25318421184613066"/>
          <c:w val="0.33590234354471099"/>
          <c:h val="7.165655248507950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NZ" sz="1100" b="1" i="0" u="none" strike="noStrike" kern="1200" spc="0" baseline="0">
                <a:solidFill>
                  <a:sysClr val="windowText" lastClr="000000">
                    <a:lumMod val="65000"/>
                    <a:lumOff val="35000"/>
                  </a:sysClr>
                </a:solidFill>
              </a:rPr>
              <a:t>LCOHT  to load a Small Carrier Ship using CGH2 and LH2 tube trailer trucks (1.27 GW Electrolyser Production )</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Low Case</c:v>
          </c:tx>
          <c:spPr>
            <a:solidFill>
              <a:schemeClr val="accent1"/>
            </a:solidFill>
            <a:ln>
              <a:noFill/>
            </a:ln>
            <a:effectLst/>
          </c:spPr>
          <c:invertIfNegative val="0"/>
          <c:dLbls>
            <c:dLbl>
              <c:idx val="0"/>
              <c:layout>
                <c:manualLayout>
                  <c:x val="-1.2165450121654502E-2"/>
                  <c:y val="1.13960113960113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1D-4E02-8C5C-32D5172912A5}"/>
                </c:ext>
              </c:extLst>
            </c:dLbl>
            <c:dLbl>
              <c:idx val="1"/>
              <c:layout>
                <c:manualLayout>
                  <c:x val="-7.2992700729927456E-3"/>
                  <c:y val="1.5194681861348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1D-4E02-8C5C-32D5172912A5}"/>
                </c:ext>
              </c:extLst>
            </c:dLbl>
            <c:dLbl>
              <c:idx val="2"/>
              <c:layout>
                <c:manualLayout>
                  <c:x val="-7.2992700729927005E-3"/>
                  <c:y val="1.13960113960113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B1D-4E02-8C5C-32D5172912A5}"/>
                </c:ext>
              </c:extLst>
            </c:dLbl>
            <c:dLbl>
              <c:idx val="3"/>
              <c:layout>
                <c:manualLayout>
                  <c:x val="-7.2992700729927005E-3"/>
                  <c:y val="1.89933523266856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B1D-4E02-8C5C-32D5172912A5}"/>
                </c:ext>
              </c:extLst>
            </c:dLbl>
            <c:dLbl>
              <c:idx val="4"/>
              <c:layout>
                <c:manualLayout>
                  <c:x val="-7.2992700729927898E-3"/>
                  <c:y val="1.8993352326685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B1D-4E02-8C5C-32D5172912A5}"/>
                </c:ext>
              </c:extLst>
            </c:dLbl>
            <c:dLbl>
              <c:idx val="5"/>
              <c:layout>
                <c:manualLayout>
                  <c:x val="-9.7323600973236012E-3"/>
                  <c:y val="1.51946818613484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B1D-4E02-8C5C-32D5172912A5}"/>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'LCOHT (1.27 GW)'!$C$318:$D$323</c:f>
              <c:multiLvlStrCache>
                <c:ptCount val="6"/>
                <c:lvl>
                  <c:pt idx="0">
                    <c:v>CGH2</c:v>
                  </c:pt>
                  <c:pt idx="1">
                    <c:v>LH2</c:v>
                  </c:pt>
                  <c:pt idx="2">
                    <c:v>CGH2</c:v>
                  </c:pt>
                  <c:pt idx="3">
                    <c:v>LH2</c:v>
                  </c:pt>
                  <c:pt idx="4">
                    <c:v>CGH2</c:v>
                  </c:pt>
                  <c:pt idx="5">
                    <c:v>LH2</c:v>
                  </c:pt>
                </c:lvl>
                <c:lvl>
                  <c:pt idx="0">
                    <c:v>300 kg H2/load</c:v>
                  </c:pt>
                  <c:pt idx="2">
                    <c:v>700 kg H2/load</c:v>
                  </c:pt>
                  <c:pt idx="4">
                    <c:v>1400 kg H2/load</c:v>
                  </c:pt>
                </c:lvl>
              </c:multiLvlStrCache>
            </c:multiLvlStrRef>
          </c:cat>
          <c:val>
            <c:numRef>
              <c:f>'LCOHT (1.27 GW)'!$E$318:$E$323</c:f>
              <c:numCache>
                <c:formatCode>#,##0.00</c:formatCode>
                <c:ptCount val="6"/>
                <c:pt idx="0">
                  <c:v>0.58449687855996169</c:v>
                </c:pt>
                <c:pt idx="1">
                  <c:v>0.66851860265017882</c:v>
                </c:pt>
                <c:pt idx="2" formatCode="0.00">
                  <c:v>0.26160285485102547</c:v>
                </c:pt>
                <c:pt idx="3" formatCode="0.00">
                  <c:v>0.34562457894124277</c:v>
                </c:pt>
                <c:pt idx="4">
                  <c:v>5.7959464898230527E-2</c:v>
                </c:pt>
                <c:pt idx="5">
                  <c:v>0.64996752148578629</c:v>
                </c:pt>
              </c:numCache>
            </c:numRef>
          </c:val>
          <c:extLst>
            <c:ext xmlns:c16="http://schemas.microsoft.com/office/drawing/2014/chart" uri="{C3380CC4-5D6E-409C-BE32-E72D297353CC}">
              <c16:uniqueId val="{00000000-FB1D-4E02-8C5C-32D5172912A5}"/>
            </c:ext>
          </c:extLst>
        </c:ser>
        <c:ser>
          <c:idx val="1"/>
          <c:order val="1"/>
          <c:tx>
            <c:v>High Case</c:v>
          </c:tx>
          <c:spPr>
            <a:solidFill>
              <a:schemeClr val="accent2"/>
            </a:solidFill>
            <a:ln>
              <a:noFill/>
            </a:ln>
            <a:effectLst/>
          </c:spPr>
          <c:invertIfNegative val="0"/>
          <c:dLbls>
            <c:dLbl>
              <c:idx val="0"/>
              <c:layout>
                <c:manualLayout>
                  <c:x val="-2.2303067576093417E-17"/>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B1D-4E02-8C5C-32D5172912A5}"/>
                </c:ext>
              </c:extLst>
            </c:dLbl>
            <c:dLbl>
              <c:idx val="1"/>
              <c:layout>
                <c:manualLayout>
                  <c:x val="0"/>
                  <c:y val="2.27920227920227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B1D-4E02-8C5C-32D5172912A5}"/>
                </c:ext>
              </c:extLst>
            </c:dLbl>
            <c:dLbl>
              <c:idx val="5"/>
              <c:layout>
                <c:manualLayout>
                  <c:x val="0"/>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B1D-4E02-8C5C-32D5172912A5}"/>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'LCOHT (1.27 GW)'!$C$318:$D$323</c:f>
              <c:multiLvlStrCache>
                <c:ptCount val="6"/>
                <c:lvl>
                  <c:pt idx="0">
                    <c:v>CGH2</c:v>
                  </c:pt>
                  <c:pt idx="1">
                    <c:v>LH2</c:v>
                  </c:pt>
                  <c:pt idx="2">
                    <c:v>CGH2</c:v>
                  </c:pt>
                  <c:pt idx="3">
                    <c:v>LH2</c:v>
                  </c:pt>
                  <c:pt idx="4">
                    <c:v>CGH2</c:v>
                  </c:pt>
                  <c:pt idx="5">
                    <c:v>LH2</c:v>
                  </c:pt>
                </c:lvl>
                <c:lvl>
                  <c:pt idx="0">
                    <c:v>300 kg H2/load</c:v>
                  </c:pt>
                  <c:pt idx="2">
                    <c:v>700 kg H2/load</c:v>
                  </c:pt>
                  <c:pt idx="4">
                    <c:v>1400 kg H2/load</c:v>
                  </c:pt>
                </c:lvl>
              </c:multiLvlStrCache>
            </c:multiLvlStrRef>
          </c:cat>
          <c:val>
            <c:numRef>
              <c:f>'LCOHT (1.27 GW)'!$F$318:$F$323</c:f>
              <c:numCache>
                <c:formatCode>#,##0.00</c:formatCode>
                <c:ptCount val="6"/>
                <c:pt idx="0">
                  <c:v>1.8851551493191774</c:v>
                </c:pt>
                <c:pt idx="1">
                  <c:v>2.0566634108641568</c:v>
                </c:pt>
                <c:pt idx="2" formatCode="0.00">
                  <c:v>0.83058992549452837</c:v>
                </c:pt>
                <c:pt idx="3" formatCode="0.00">
                  <c:v>1.0020981870395078</c:v>
                </c:pt>
                <c:pt idx="4">
                  <c:v>0.16549481274148264</c:v>
                </c:pt>
                <c:pt idx="5">
                  <c:v>1.99607596227777</c:v>
                </c:pt>
              </c:numCache>
            </c:numRef>
          </c:val>
          <c:extLst>
            <c:ext xmlns:c16="http://schemas.microsoft.com/office/drawing/2014/chart" uri="{C3380CC4-5D6E-409C-BE32-E72D297353CC}">
              <c16:uniqueId val="{00000001-FB1D-4E02-8C5C-32D5172912A5}"/>
            </c:ext>
          </c:extLst>
        </c:ser>
        <c:dLbls>
          <c:showLegendKey val="0"/>
          <c:showVal val="0"/>
          <c:showCatName val="0"/>
          <c:showSerName val="0"/>
          <c:showPercent val="0"/>
          <c:showBubbleSize val="0"/>
        </c:dLbls>
        <c:gapWidth val="219"/>
        <c:overlap val="-5"/>
        <c:axId val="1502518032"/>
        <c:axId val="1502506992"/>
      </c:barChart>
      <c:catAx>
        <c:axId val="150251803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TUBE TRAILER TRUCKS CAPACITY</a:t>
                </a:r>
              </a:p>
            </c:rich>
          </c:tx>
          <c:layout>
            <c:manualLayout>
              <c:xMode val="edge"/>
              <c:yMode val="edge"/>
              <c:x val="0.3788796290974577"/>
              <c:y val="0.8439500190681292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bg1">
                <a:lumMod val="50000"/>
                <a:alpha val="78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502506992"/>
        <c:crosses val="autoZero"/>
        <c:auto val="1"/>
        <c:lblAlgn val="ctr"/>
        <c:lblOffset val="100"/>
        <c:noMultiLvlLbl val="0"/>
      </c:catAx>
      <c:valAx>
        <c:axId val="1502506992"/>
        <c:scaling>
          <c:orientation val="minMax"/>
        </c:scaling>
        <c:delete val="0"/>
        <c:axPos val="l"/>
        <c:majorGridlines>
          <c:spPr>
            <a:ln w="9525" cap="flat" cmpd="sng" algn="ctr">
              <a:solidFill>
                <a:schemeClr val="tx2">
                  <a:lumMod val="50000"/>
                  <a:lumOff val="50000"/>
                  <a:alpha val="12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LCOHT (A$/kg)</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65000"/>
                <a:alpha val="42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2518032"/>
        <c:crosses val="autoZero"/>
        <c:crossBetween val="between"/>
      </c:valAx>
      <c:spPr>
        <a:noFill/>
        <a:ln>
          <a:noFill/>
        </a:ln>
        <a:effectLst/>
      </c:spPr>
    </c:plotArea>
    <c:legend>
      <c:legendPos val="b"/>
      <c:layout>
        <c:manualLayout>
          <c:xMode val="edge"/>
          <c:yMode val="edge"/>
          <c:x val="0.44376021393552217"/>
          <c:y val="0.16096821230679495"/>
          <c:w val="0.41973258059723662"/>
          <c:h val="7.3297589938009888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NZ" sz="1100" b="1" i="0" u="none" strike="noStrike" kern="1200" spc="0" baseline="0">
                <a:solidFill>
                  <a:sysClr val="windowText" lastClr="000000">
                    <a:lumMod val="65000"/>
                    <a:lumOff val="35000"/>
                  </a:sysClr>
                </a:solidFill>
              </a:rPr>
              <a:t>LCOHT  to load a Medium Carrier Ship using CGH2 and LH2 tube trailer trucks (1.27 GW Electrolyser Production )</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Low Case</c:v>
          </c:tx>
          <c:spPr>
            <a:solidFill>
              <a:schemeClr val="accent1"/>
            </a:solidFill>
            <a:ln>
              <a:noFill/>
            </a:ln>
            <a:effectLst/>
          </c:spPr>
          <c:invertIfNegative val="0"/>
          <c:dLbls>
            <c:dLbl>
              <c:idx val="0"/>
              <c:layout>
                <c:manualLayout>
                  <c:x val="-1.5151515151515152E-2"/>
                  <c:y val="3.853564547206165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169-45D0-BFE8-3818BAE15B08}"/>
                </c:ext>
              </c:extLst>
            </c:dLbl>
            <c:dLbl>
              <c:idx val="1"/>
              <c:layout>
                <c:manualLayout>
                  <c:x val="-7.575757575757576E-3"/>
                  <c:y val="1.1560693641618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169-45D0-BFE8-3818BAE15B08}"/>
                </c:ext>
              </c:extLst>
            </c:dLbl>
            <c:dLbl>
              <c:idx val="2"/>
              <c:layout>
                <c:manualLayout>
                  <c:x val="-1.5151515151515152E-2"/>
                  <c:y val="1.1560693641618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169-45D0-BFE8-3818BAE15B08}"/>
                </c:ext>
              </c:extLst>
            </c:dLbl>
            <c:dLbl>
              <c:idx val="3"/>
              <c:layout>
                <c:manualLayout>
                  <c:x val="-7.575757575757576E-3"/>
                  <c:y val="7.70712909441233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169-45D0-BFE8-3818BAE15B08}"/>
                </c:ext>
              </c:extLst>
            </c:dLbl>
            <c:dLbl>
              <c:idx val="4"/>
              <c:layout>
                <c:manualLayout>
                  <c:x val="-7.5757575757576688E-3"/>
                  <c:y val="2.31213872832369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169-45D0-BFE8-3818BAE15B08}"/>
                </c:ext>
              </c:extLst>
            </c:dLbl>
            <c:dLbl>
              <c:idx val="5"/>
              <c:layout>
                <c:manualLayout>
                  <c:x val="-1.0101010101010286E-2"/>
                  <c:y val="1.1560693641618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169-45D0-BFE8-3818BAE15B0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'LCOHT (1.27 GW)'!$C$318:$D$323</c:f>
              <c:multiLvlStrCache>
                <c:ptCount val="6"/>
                <c:lvl>
                  <c:pt idx="0">
                    <c:v>CGH2</c:v>
                  </c:pt>
                  <c:pt idx="1">
                    <c:v>LH2</c:v>
                  </c:pt>
                  <c:pt idx="2">
                    <c:v>CGH2</c:v>
                  </c:pt>
                  <c:pt idx="3">
                    <c:v>LH2</c:v>
                  </c:pt>
                  <c:pt idx="4">
                    <c:v>CGH2</c:v>
                  </c:pt>
                  <c:pt idx="5">
                    <c:v>LH2</c:v>
                  </c:pt>
                </c:lvl>
                <c:lvl>
                  <c:pt idx="0">
                    <c:v>300 kg H2/load</c:v>
                  </c:pt>
                  <c:pt idx="2">
                    <c:v>700 kg H2/load</c:v>
                  </c:pt>
                  <c:pt idx="4">
                    <c:v>1400 kg H2/load</c:v>
                  </c:pt>
                </c:lvl>
              </c:multiLvlStrCache>
            </c:multiLvlStrRef>
          </c:cat>
          <c:val>
            <c:numRef>
              <c:f>'LCOHT (1.27 GW)'!$G$318:$G$323</c:f>
              <c:numCache>
                <c:formatCode>#,##0.00</c:formatCode>
                <c:ptCount val="6"/>
                <c:pt idx="0">
                  <c:v>3.8966458570664106</c:v>
                </c:pt>
                <c:pt idx="1">
                  <c:v>4.4567906843345257</c:v>
                </c:pt>
                <c:pt idx="2" formatCode="0.00">
                  <c:v>1.7440190323401699</c:v>
                </c:pt>
                <c:pt idx="3" formatCode="0.00">
                  <c:v>2.3041638596082845</c:v>
                </c:pt>
                <c:pt idx="4">
                  <c:v>0.38639643265487017</c:v>
                </c:pt>
                <c:pt idx="5">
                  <c:v>4.333116809905242</c:v>
                </c:pt>
              </c:numCache>
            </c:numRef>
          </c:val>
          <c:extLst>
            <c:ext xmlns:c16="http://schemas.microsoft.com/office/drawing/2014/chart" uri="{C3380CC4-5D6E-409C-BE32-E72D297353CC}">
              <c16:uniqueId val="{00000000-E169-45D0-BFE8-3818BAE15B08}"/>
            </c:ext>
          </c:extLst>
        </c:ser>
        <c:ser>
          <c:idx val="1"/>
          <c:order val="1"/>
          <c:tx>
            <c:v>High Case</c:v>
          </c:tx>
          <c:spPr>
            <a:solidFill>
              <a:schemeClr val="accent2"/>
            </a:solidFill>
            <a:ln>
              <a:noFill/>
            </a:ln>
            <a:effectLst/>
          </c:spPr>
          <c:invertIfNegative val="0"/>
          <c:dLbls>
            <c:dLbl>
              <c:idx val="0"/>
              <c:layout>
                <c:manualLayout>
                  <c:x val="-2.3147880741854533E-17"/>
                  <c:y val="1.92678227360308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169-45D0-BFE8-3818BAE15B08}"/>
                </c:ext>
              </c:extLst>
            </c:dLbl>
            <c:dLbl>
              <c:idx val="1"/>
              <c:layout>
                <c:manualLayout>
                  <c:x val="-7.575757575757576E-3"/>
                  <c:y val="1.1560693641618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169-45D0-BFE8-3818BAE15B08}"/>
                </c:ext>
              </c:extLst>
            </c:dLbl>
            <c:dLbl>
              <c:idx val="2"/>
              <c:layout>
                <c:manualLayout>
                  <c:x val="-7.575757575757576E-3"/>
                  <c:y val="1.15606936416184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169-45D0-BFE8-3818BAE15B08}"/>
                </c:ext>
              </c:extLst>
            </c:dLbl>
            <c:dLbl>
              <c:idx val="3"/>
              <c:layout>
                <c:manualLayout>
                  <c:x val="-2.5252525252525255E-3"/>
                  <c:y val="1.1560693641618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169-45D0-BFE8-3818BAE15B08}"/>
                </c:ext>
              </c:extLst>
            </c:dLbl>
            <c:dLbl>
              <c:idx val="5"/>
              <c:layout>
                <c:manualLayout>
                  <c:x val="-5.0505050505050509E-3"/>
                  <c:y val="1.1560693641618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169-45D0-BFE8-3818BAE15B0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'LCOHT (1.27 GW)'!$C$318:$D$323</c:f>
              <c:multiLvlStrCache>
                <c:ptCount val="6"/>
                <c:lvl>
                  <c:pt idx="0">
                    <c:v>CGH2</c:v>
                  </c:pt>
                  <c:pt idx="1">
                    <c:v>LH2</c:v>
                  </c:pt>
                  <c:pt idx="2">
                    <c:v>CGH2</c:v>
                  </c:pt>
                  <c:pt idx="3">
                    <c:v>LH2</c:v>
                  </c:pt>
                  <c:pt idx="4">
                    <c:v>CGH2</c:v>
                  </c:pt>
                  <c:pt idx="5">
                    <c:v>LH2</c:v>
                  </c:pt>
                </c:lvl>
                <c:lvl>
                  <c:pt idx="0">
                    <c:v>300 kg H2/load</c:v>
                  </c:pt>
                  <c:pt idx="2">
                    <c:v>700 kg H2/load</c:v>
                  </c:pt>
                  <c:pt idx="4">
                    <c:v>1400 kg H2/load</c:v>
                  </c:pt>
                </c:lvl>
              </c:multiLvlStrCache>
            </c:multiLvlStrRef>
          </c:cat>
          <c:val>
            <c:numRef>
              <c:f>'LCOHT (1.27 GW)'!$H$318:$H$323</c:f>
              <c:numCache>
                <c:formatCode>#,##0.00</c:formatCode>
                <c:ptCount val="6"/>
                <c:pt idx="0">
                  <c:v>12.567700995461184</c:v>
                </c:pt>
                <c:pt idx="1">
                  <c:v>13.711089405761049</c:v>
                </c:pt>
                <c:pt idx="2" formatCode="0.00">
                  <c:v>5.5372661699635222</c:v>
                </c:pt>
                <c:pt idx="3" formatCode="0.00">
                  <c:v>6.6806545802633854</c:v>
                </c:pt>
                <c:pt idx="4">
                  <c:v>1.103298751609884</c:v>
                </c:pt>
                <c:pt idx="5">
                  <c:v>13.307173081851801</c:v>
                </c:pt>
              </c:numCache>
            </c:numRef>
          </c:val>
          <c:extLst>
            <c:ext xmlns:c16="http://schemas.microsoft.com/office/drawing/2014/chart" uri="{C3380CC4-5D6E-409C-BE32-E72D297353CC}">
              <c16:uniqueId val="{00000001-E169-45D0-BFE8-3818BAE15B08}"/>
            </c:ext>
          </c:extLst>
        </c:ser>
        <c:dLbls>
          <c:showLegendKey val="0"/>
          <c:showVal val="0"/>
          <c:showCatName val="0"/>
          <c:showSerName val="0"/>
          <c:showPercent val="0"/>
          <c:showBubbleSize val="0"/>
        </c:dLbls>
        <c:gapWidth val="219"/>
        <c:overlap val="1"/>
        <c:axId val="1585193696"/>
        <c:axId val="1585215296"/>
      </c:barChart>
      <c:catAx>
        <c:axId val="158519369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TUBE TRAILER TRUCKS CAPACITY</a:t>
                </a:r>
              </a:p>
            </c:rich>
          </c:tx>
          <c:layout>
            <c:manualLayout>
              <c:xMode val="edge"/>
              <c:yMode val="edge"/>
              <c:x val="0.3554724409448819"/>
              <c:y val="0.8477817729431219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bg1">
                <a:lumMod val="65000"/>
                <a:alpha val="92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585215296"/>
        <c:crosses val="autoZero"/>
        <c:auto val="1"/>
        <c:lblAlgn val="ctr"/>
        <c:lblOffset val="100"/>
        <c:noMultiLvlLbl val="0"/>
      </c:catAx>
      <c:valAx>
        <c:axId val="1585215296"/>
        <c:scaling>
          <c:orientation val="minMax"/>
        </c:scaling>
        <c:delete val="0"/>
        <c:axPos val="l"/>
        <c:majorGridlines>
          <c:spPr>
            <a:ln w="9525" cap="flat" cmpd="sng" algn="ctr">
              <a:solidFill>
                <a:schemeClr val="tx2">
                  <a:lumMod val="50000"/>
                  <a:lumOff val="50000"/>
                  <a:alpha val="10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LCOHT (A$/kg)</a:t>
                </a:r>
                <a:endParaRPr lang="en-NZ" b="1"/>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NZ"/>
            </a:p>
          </c:txPr>
        </c:title>
        <c:numFmt formatCode="#,##0.00" sourceLinked="1"/>
        <c:majorTickMark val="none"/>
        <c:minorTickMark val="none"/>
        <c:tickLblPos val="nextTo"/>
        <c:spPr>
          <a:noFill/>
          <a:ln>
            <a:solidFill>
              <a:schemeClr val="bg1">
                <a:lumMod val="50000"/>
                <a:alpha val="18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5193696"/>
        <c:crosses val="autoZero"/>
        <c:crossBetween val="between"/>
        <c:majorUnit val="5"/>
      </c:valAx>
      <c:spPr>
        <a:noFill/>
        <a:ln>
          <a:noFill/>
        </a:ln>
        <a:effectLst/>
      </c:spPr>
    </c:plotArea>
    <c:legend>
      <c:legendPos val="b"/>
      <c:layout>
        <c:manualLayout>
          <c:xMode val="edge"/>
          <c:yMode val="edge"/>
          <c:x val="0.49308717092181659"/>
          <c:y val="0.20502662600700924"/>
          <c:w val="0.33705798138869003"/>
          <c:h val="7.4356803665437773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NZ" sz="1100" b="1" i="0" u="none" strike="noStrike" kern="1200" spc="0" baseline="0">
                <a:solidFill>
                  <a:sysClr val="windowText" lastClr="000000">
                    <a:lumMod val="65000"/>
                    <a:lumOff val="35000"/>
                  </a:sysClr>
                </a:solidFill>
              </a:rPr>
              <a:t>LCOHT  to load a Large Carrier Ship using CGH2 and LH2 tube trailer trucks (1.27 GW Electrolyser Production )</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854113708227418"/>
          <c:y val="0.19772151898734178"/>
          <c:w val="0.8225874718416103"/>
          <c:h val="0.55233263563573542"/>
        </c:manualLayout>
      </c:layout>
      <c:barChart>
        <c:barDir val="col"/>
        <c:grouping val="clustered"/>
        <c:varyColors val="0"/>
        <c:ser>
          <c:idx val="0"/>
          <c:order val="0"/>
          <c:tx>
            <c:v>Low Case</c:v>
          </c:tx>
          <c:spPr>
            <a:solidFill>
              <a:schemeClr val="accent1"/>
            </a:solidFill>
            <a:ln>
              <a:noFill/>
            </a:ln>
            <a:effectLst/>
          </c:spPr>
          <c:invertIfNegative val="0"/>
          <c:dLbls>
            <c:dLbl>
              <c:idx val="0"/>
              <c:layout>
                <c:manualLayout>
                  <c:x val="-1.3888888888888888E-2"/>
                  <c:y val="2.31481481481481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99-435F-B57B-C14FA8C51D4B}"/>
                </c:ext>
              </c:extLst>
            </c:dLbl>
            <c:dLbl>
              <c:idx val="1"/>
              <c:layout>
                <c:manualLayout>
                  <c:x val="-1.6666666666666666E-2"/>
                  <c:y val="1.38888888888888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99-435F-B57B-C14FA8C51D4B}"/>
                </c:ext>
              </c:extLst>
            </c:dLbl>
            <c:dLbl>
              <c:idx val="2"/>
              <c:layout>
                <c:manualLayout>
                  <c:x val="-5.040957781978576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99-435F-B57B-C14FA8C51D4B}"/>
                </c:ext>
              </c:extLst>
            </c:dLbl>
            <c:dLbl>
              <c:idx val="3"/>
              <c:layout>
                <c:manualLayout>
                  <c:x val="-7.5614366729678641E-3"/>
                  <c:y val="1.66147455867082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99-435F-B57B-C14FA8C51D4B}"/>
                </c:ext>
              </c:extLst>
            </c:dLbl>
            <c:dLbl>
              <c:idx val="4"/>
              <c:layout>
                <c:manualLayout>
                  <c:x val="-1.1111111111111112E-2"/>
                  <c:y val="1.85185185185184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99-435F-B57B-C14FA8C51D4B}"/>
                </c:ext>
              </c:extLst>
            </c:dLbl>
            <c:dLbl>
              <c:idx val="5"/>
              <c:layout>
                <c:manualLayout>
                  <c:x val="-1.0081915563957336E-2"/>
                  <c:y val="2.07684319833851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F99-435F-B57B-C14FA8C51D4B}"/>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'LCOHT (1.27 GW)'!$C$318:$D$323</c:f>
              <c:multiLvlStrCache>
                <c:ptCount val="6"/>
                <c:lvl>
                  <c:pt idx="0">
                    <c:v>CGH2</c:v>
                  </c:pt>
                  <c:pt idx="1">
                    <c:v>LH2</c:v>
                  </c:pt>
                  <c:pt idx="2">
                    <c:v>CGH2</c:v>
                  </c:pt>
                  <c:pt idx="3">
                    <c:v>LH2</c:v>
                  </c:pt>
                  <c:pt idx="4">
                    <c:v>CGH2</c:v>
                  </c:pt>
                  <c:pt idx="5">
                    <c:v>LH2</c:v>
                  </c:pt>
                </c:lvl>
                <c:lvl>
                  <c:pt idx="0">
                    <c:v>300 kg H2/load</c:v>
                  </c:pt>
                  <c:pt idx="2">
                    <c:v>700 kg H2/load</c:v>
                  </c:pt>
                  <c:pt idx="4">
                    <c:v>1400 kg H2/load</c:v>
                  </c:pt>
                </c:lvl>
              </c:multiLvlStrCache>
            </c:multiLvlStrRef>
          </c:cat>
          <c:val>
            <c:numRef>
              <c:f>'LCOHT (1.27 GW)'!$I$318:$I$323</c:f>
              <c:numCache>
                <c:formatCode>#,##0.00</c:formatCode>
                <c:ptCount val="6"/>
                <c:pt idx="0">
                  <c:v>15.586583428265643</c:v>
                </c:pt>
                <c:pt idx="1">
                  <c:v>17.827162737338103</c:v>
                </c:pt>
                <c:pt idx="2" formatCode="0.00">
                  <c:v>6.9760761293606794</c:v>
                </c:pt>
                <c:pt idx="3" formatCode="0.00">
                  <c:v>9.2166554384331381</c:v>
                </c:pt>
                <c:pt idx="4">
                  <c:v>1.5455857306194807</c:v>
                </c:pt>
                <c:pt idx="5">
                  <c:v>17.332467239620968</c:v>
                </c:pt>
              </c:numCache>
            </c:numRef>
          </c:val>
          <c:extLst>
            <c:ext xmlns:c16="http://schemas.microsoft.com/office/drawing/2014/chart" uri="{C3380CC4-5D6E-409C-BE32-E72D297353CC}">
              <c16:uniqueId val="{00000000-AF99-435F-B57B-C14FA8C51D4B}"/>
            </c:ext>
          </c:extLst>
        </c:ser>
        <c:ser>
          <c:idx val="1"/>
          <c:order val="1"/>
          <c:tx>
            <c:v>High Case</c:v>
          </c:tx>
          <c:spPr>
            <a:solidFill>
              <a:schemeClr val="accent2"/>
            </a:solidFill>
            <a:ln>
              <a:noFill/>
            </a:ln>
            <a:effectLst/>
          </c:spPr>
          <c:invertIfNegative val="0"/>
          <c:dLbls>
            <c:dLbl>
              <c:idx val="0"/>
              <c:layout>
                <c:manualLayout>
                  <c:x val="-2.3104122933268795E-17"/>
                  <c:y val="1.66147455867081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F99-435F-B57B-C14FA8C51D4B}"/>
                </c:ext>
              </c:extLst>
            </c:dLbl>
            <c:dLbl>
              <c:idx val="1"/>
              <c:layout>
                <c:manualLayout>
                  <c:x val="0"/>
                  <c:y val="1.66147455867082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F99-435F-B57B-C14FA8C51D4B}"/>
                </c:ext>
              </c:extLst>
            </c:dLbl>
            <c:dLbl>
              <c:idx val="5"/>
              <c:layout>
                <c:manualLayout>
                  <c:x val="-2.520478890989288E-3"/>
                  <c:y val="1.66147455867082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F99-435F-B57B-C14FA8C51D4B}"/>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'LCOHT (1.27 GW)'!$C$318:$D$323</c:f>
              <c:multiLvlStrCache>
                <c:ptCount val="6"/>
                <c:lvl>
                  <c:pt idx="0">
                    <c:v>CGH2</c:v>
                  </c:pt>
                  <c:pt idx="1">
                    <c:v>LH2</c:v>
                  </c:pt>
                  <c:pt idx="2">
                    <c:v>CGH2</c:v>
                  </c:pt>
                  <c:pt idx="3">
                    <c:v>LH2</c:v>
                  </c:pt>
                  <c:pt idx="4">
                    <c:v>CGH2</c:v>
                  </c:pt>
                  <c:pt idx="5">
                    <c:v>LH2</c:v>
                  </c:pt>
                </c:lvl>
                <c:lvl>
                  <c:pt idx="0">
                    <c:v>300 kg H2/load</c:v>
                  </c:pt>
                  <c:pt idx="2">
                    <c:v>700 kg H2/load</c:v>
                  </c:pt>
                  <c:pt idx="4">
                    <c:v>1400 kg H2/load</c:v>
                  </c:pt>
                </c:lvl>
              </c:multiLvlStrCache>
            </c:multiLvlStrRef>
          </c:cat>
          <c:val>
            <c:numRef>
              <c:f>'LCOHT (1.27 GW)'!$J$318:$J$323</c:f>
              <c:numCache>
                <c:formatCode>#,##0.00</c:formatCode>
                <c:ptCount val="6"/>
                <c:pt idx="0">
                  <c:v>31.419252488652958</c:v>
                </c:pt>
                <c:pt idx="1">
                  <c:v>34.277723514402616</c:v>
                </c:pt>
                <c:pt idx="2" formatCode="0.00">
                  <c:v>13.843165424908806</c:v>
                </c:pt>
                <c:pt idx="3" formatCode="0.00">
                  <c:v>16.701636450658466</c:v>
                </c:pt>
                <c:pt idx="4">
                  <c:v>2.7582468790247101</c:v>
                </c:pt>
                <c:pt idx="5">
                  <c:v>33.267932704629501</c:v>
                </c:pt>
              </c:numCache>
            </c:numRef>
          </c:val>
          <c:extLst>
            <c:ext xmlns:c16="http://schemas.microsoft.com/office/drawing/2014/chart" uri="{C3380CC4-5D6E-409C-BE32-E72D297353CC}">
              <c16:uniqueId val="{00000001-AF99-435F-B57B-C14FA8C51D4B}"/>
            </c:ext>
          </c:extLst>
        </c:ser>
        <c:dLbls>
          <c:showLegendKey val="0"/>
          <c:showVal val="0"/>
          <c:showCatName val="0"/>
          <c:showSerName val="0"/>
          <c:showPercent val="0"/>
          <c:showBubbleSize val="0"/>
        </c:dLbls>
        <c:gapWidth val="219"/>
        <c:overlap val="-8"/>
        <c:axId val="1585284416"/>
        <c:axId val="1585167296"/>
      </c:barChart>
      <c:catAx>
        <c:axId val="158528441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TUBE TRAILER TRUCKS CAPACITY</a:t>
                </a:r>
              </a:p>
            </c:rich>
          </c:tx>
          <c:layout>
            <c:manualLayout>
              <c:xMode val="edge"/>
              <c:yMode val="edge"/>
              <c:x val="0.40944757889515776"/>
              <c:y val="0.9194930064121731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5167296"/>
        <c:crosses val="autoZero"/>
        <c:auto val="1"/>
        <c:lblAlgn val="ctr"/>
        <c:lblOffset val="100"/>
        <c:noMultiLvlLbl val="0"/>
      </c:catAx>
      <c:valAx>
        <c:axId val="1585167296"/>
        <c:scaling>
          <c:orientation val="minMax"/>
        </c:scaling>
        <c:delete val="0"/>
        <c:axPos val="l"/>
        <c:majorGridlines>
          <c:spPr>
            <a:ln w="9525" cap="flat" cmpd="sng" algn="ctr">
              <a:solidFill>
                <a:schemeClr val="tx2">
                  <a:lumMod val="50000"/>
                  <a:lumOff val="50000"/>
                  <a:alpha val="10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LCOHT (A$/kg)</a:t>
                </a:r>
              </a:p>
            </c:rich>
          </c:tx>
          <c:layout>
            <c:manualLayout>
              <c:xMode val="edge"/>
              <c:yMode val="edge"/>
              <c:x val="2.6060560955400418E-2"/>
              <c:y val="0.34919387413021979"/>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50000"/>
                <a:alpha val="34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5284416"/>
        <c:crosses val="autoZero"/>
        <c:crossBetween val="between"/>
        <c:majorUnit val="10"/>
        <c:minorUnit val="2"/>
      </c:valAx>
      <c:spPr>
        <a:noFill/>
        <a:ln>
          <a:noFill/>
        </a:ln>
        <a:effectLst/>
      </c:spPr>
    </c:plotArea>
    <c:legend>
      <c:legendPos val="b"/>
      <c:layout>
        <c:manualLayout>
          <c:xMode val="edge"/>
          <c:yMode val="edge"/>
          <c:x val="0.45007100010419304"/>
          <c:y val="0.15987898708923068"/>
          <c:w val="0.30588809669112721"/>
          <c:h val="7.511075134299800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r>
              <a:rPr lang="en-NZ" sz="1050" b="1" i="0" u="none" strike="noStrike" kern="1200" spc="0" baseline="0">
                <a:solidFill>
                  <a:sysClr val="windowText" lastClr="000000">
                    <a:lumMod val="65000"/>
                    <a:lumOff val="35000"/>
                  </a:sysClr>
                </a:solidFill>
              </a:rPr>
              <a:t>LCOHT  for Pipeline Transportation (1.27 GW Electrolyser Production )</a:t>
            </a: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453937007874015"/>
          <c:y val="0.17171296296296296"/>
          <c:w val="0.72923337707786529"/>
          <c:h val="0.62308654126567509"/>
        </c:manualLayout>
      </c:layout>
      <c:barChart>
        <c:barDir val="col"/>
        <c:grouping val="clustered"/>
        <c:varyColors val="0"/>
        <c:ser>
          <c:idx val="0"/>
          <c:order val="0"/>
          <c:tx>
            <c:v>Low Case</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(1.27 GW)'!$D$244</c:f>
              <c:strCache>
                <c:ptCount val="1"/>
                <c:pt idx="0">
                  <c:v>Pipeline</c:v>
                </c:pt>
              </c:strCache>
            </c:strRef>
          </c:cat>
          <c:val>
            <c:numRef>
              <c:f>'LCOHT (1.27 GW)'!$I$244</c:f>
              <c:numCache>
                <c:formatCode>0.00</c:formatCode>
                <c:ptCount val="1"/>
                <c:pt idx="0">
                  <c:v>1.206055287571264</c:v>
                </c:pt>
              </c:numCache>
            </c:numRef>
          </c:val>
          <c:extLst>
            <c:ext xmlns:c16="http://schemas.microsoft.com/office/drawing/2014/chart" uri="{C3380CC4-5D6E-409C-BE32-E72D297353CC}">
              <c16:uniqueId val="{00000000-D872-4AB9-93F8-8E89B977E8ED}"/>
            </c:ext>
          </c:extLst>
        </c:ser>
        <c:ser>
          <c:idx val="1"/>
          <c:order val="1"/>
          <c:tx>
            <c:v>High Case</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(1.27 GW)'!$D$244</c:f>
              <c:strCache>
                <c:ptCount val="1"/>
                <c:pt idx="0">
                  <c:v>Pipeline</c:v>
                </c:pt>
              </c:strCache>
            </c:strRef>
          </c:cat>
          <c:val>
            <c:numRef>
              <c:f>'LCOHT (1.27 GW)'!$J$244</c:f>
              <c:numCache>
                <c:formatCode>0.00</c:formatCode>
                <c:ptCount val="1"/>
                <c:pt idx="0">
                  <c:v>1.268262349772308</c:v>
                </c:pt>
              </c:numCache>
            </c:numRef>
          </c:val>
          <c:extLst>
            <c:ext xmlns:c16="http://schemas.microsoft.com/office/drawing/2014/chart" uri="{C3380CC4-5D6E-409C-BE32-E72D297353CC}">
              <c16:uniqueId val="{00000001-D872-4AB9-93F8-8E89B977E8ED}"/>
            </c:ext>
          </c:extLst>
        </c:ser>
        <c:dLbls>
          <c:showLegendKey val="0"/>
          <c:showVal val="0"/>
          <c:showCatName val="0"/>
          <c:showSerName val="0"/>
          <c:showPercent val="0"/>
          <c:showBubbleSize val="0"/>
        </c:dLbls>
        <c:gapWidth val="435"/>
        <c:overlap val="-8"/>
        <c:axId val="1512605104"/>
        <c:axId val="1512605584"/>
      </c:barChart>
      <c:catAx>
        <c:axId val="151260510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Transport Mode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2605584"/>
        <c:crosses val="autoZero"/>
        <c:auto val="1"/>
        <c:lblAlgn val="ctr"/>
        <c:lblOffset val="100"/>
        <c:noMultiLvlLbl val="0"/>
      </c:catAx>
      <c:valAx>
        <c:axId val="1512605584"/>
        <c:scaling>
          <c:orientation val="minMax"/>
          <c:max val="1.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0" i="0" u="none" strike="noStrike" kern="1200" baseline="0">
                    <a:solidFill>
                      <a:sysClr val="windowText" lastClr="000000">
                        <a:lumMod val="65000"/>
                        <a:lumOff val="35000"/>
                      </a:sysClr>
                    </a:solidFill>
                  </a:rPr>
                  <a:t>LCOHT (A$/kg)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2605104"/>
        <c:crosses val="autoZero"/>
        <c:crossBetween val="between"/>
        <c:majorUnit val="0.4"/>
      </c:valAx>
      <c:spPr>
        <a:noFill/>
        <a:ln>
          <a:noFill/>
        </a:ln>
        <a:effectLst/>
      </c:spPr>
    </c:plotArea>
    <c:legend>
      <c:legendPos val="r"/>
      <c:layout>
        <c:manualLayout>
          <c:xMode val="edge"/>
          <c:yMode val="edge"/>
          <c:x val="0.7542531507885839"/>
          <c:y val="0.34256179207545578"/>
          <c:w val="0.14459624979310018"/>
          <c:h val="0.13327438348281334"/>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a:t>Average LCOHT for CGH2</a:t>
            </a:r>
            <a:r>
              <a:rPr lang="en-NZ" baseline="0"/>
              <a:t> and LH2 Tube Trailers for 1.27 GW Electrolyser Production</a:t>
            </a:r>
            <a:endParaRPr lang="en-NZ"/>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manualLayout>
          <c:layoutTarget val="inner"/>
          <c:xMode val="edge"/>
          <c:yMode val="edge"/>
          <c:x val="0.15720603674540681"/>
          <c:y val="0.25083333333333335"/>
          <c:w val="0.81223840769903766"/>
          <c:h val="0.49824803149606306"/>
        </c:manualLayout>
      </c:layout>
      <c:barChart>
        <c:barDir val="col"/>
        <c:grouping val="clustered"/>
        <c:varyColors val="0"/>
        <c:ser>
          <c:idx val="0"/>
          <c:order val="0"/>
          <c:tx>
            <c:v>Low Case</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(1.27 GW)'!$D$324:$D$325</c:f>
              <c:strCache>
                <c:ptCount val="2"/>
                <c:pt idx="0">
                  <c:v>CGH2</c:v>
                </c:pt>
                <c:pt idx="1">
                  <c:v>LH2</c:v>
                </c:pt>
              </c:strCache>
            </c:strRef>
          </c:cat>
          <c:val>
            <c:numRef>
              <c:f>'LCOHT (1.27 GW)'!$K$324:$K$325</c:f>
              <c:numCache>
                <c:formatCode>#,##0.00</c:formatCode>
                <c:ptCount val="2"/>
                <c:pt idx="0">
                  <c:v>3.448818423179608</c:v>
                </c:pt>
                <c:pt idx="1">
                  <c:v>6.3482741635908297</c:v>
                </c:pt>
              </c:numCache>
            </c:numRef>
          </c:val>
          <c:extLst>
            <c:ext xmlns:c16="http://schemas.microsoft.com/office/drawing/2014/chart" uri="{C3380CC4-5D6E-409C-BE32-E72D297353CC}">
              <c16:uniqueId val="{00000000-6098-4B0F-BD2E-A1D21D6E3CCB}"/>
            </c:ext>
          </c:extLst>
        </c:ser>
        <c:ser>
          <c:idx val="1"/>
          <c:order val="1"/>
          <c:tx>
            <c:v>High Case</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(1.27 GW)'!$D$324:$D$325</c:f>
              <c:strCache>
                <c:ptCount val="2"/>
                <c:pt idx="0">
                  <c:v>CGH2</c:v>
                </c:pt>
                <c:pt idx="1">
                  <c:v>LH2</c:v>
                </c:pt>
              </c:strCache>
            </c:strRef>
          </c:cat>
          <c:val>
            <c:numRef>
              <c:f>'LCOHT (1.27 GW)'!$L$324:$L$325</c:f>
              <c:numCache>
                <c:formatCode>#,##0.00</c:formatCode>
                <c:ptCount val="2"/>
                <c:pt idx="0">
                  <c:v>7.7900189552418064</c:v>
                </c:pt>
                <c:pt idx="1">
                  <c:v>13.66678303308314</c:v>
                </c:pt>
              </c:numCache>
            </c:numRef>
          </c:val>
          <c:extLst>
            <c:ext xmlns:c16="http://schemas.microsoft.com/office/drawing/2014/chart" uri="{C3380CC4-5D6E-409C-BE32-E72D297353CC}">
              <c16:uniqueId val="{00000001-6098-4B0F-BD2E-A1D21D6E3CCB}"/>
            </c:ext>
          </c:extLst>
        </c:ser>
        <c:dLbls>
          <c:showLegendKey val="0"/>
          <c:showVal val="0"/>
          <c:showCatName val="0"/>
          <c:showSerName val="0"/>
          <c:showPercent val="0"/>
          <c:showBubbleSize val="0"/>
        </c:dLbls>
        <c:gapWidth val="219"/>
        <c:overlap val="-27"/>
        <c:axId val="1907604640"/>
        <c:axId val="1907610880"/>
      </c:barChart>
      <c:catAx>
        <c:axId val="1907604640"/>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Tube Trailers </a:t>
                </a:r>
              </a:p>
            </c:rich>
          </c:tx>
          <c:layout>
            <c:manualLayout>
              <c:xMode val="edge"/>
              <c:yMode val="edge"/>
              <c:x val="0.48180424321959764"/>
              <c:y val="0.7989995030348922"/>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907610880"/>
        <c:crosses val="autoZero"/>
        <c:auto val="1"/>
        <c:lblAlgn val="ctr"/>
        <c:lblOffset val="100"/>
        <c:noMultiLvlLbl val="0"/>
      </c:catAx>
      <c:valAx>
        <c:axId val="19076108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LCOHT (A$/kg)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7604640"/>
        <c:crosses val="autoZero"/>
        <c:crossBetween val="between"/>
        <c:majorUnit val="4"/>
      </c:valAx>
      <c:spPr>
        <a:noFill/>
        <a:ln>
          <a:noFill/>
        </a:ln>
        <a:effectLst/>
      </c:spPr>
    </c:plotArea>
    <c:legend>
      <c:legendPos val="b"/>
      <c:layout>
        <c:manualLayout>
          <c:xMode val="edge"/>
          <c:yMode val="edge"/>
          <c:x val="0.4177635608048994"/>
          <c:y val="0.89409667541557303"/>
          <c:w val="0.30336176727909009"/>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sz="1400" b="0" i="0" u="none" strike="noStrike" kern="1200" spc="0" baseline="0">
                <a:solidFill>
                  <a:sysClr val="windowText" lastClr="000000">
                    <a:lumMod val="65000"/>
                    <a:lumOff val="35000"/>
                  </a:sysClr>
                </a:solidFill>
              </a:rPr>
              <a:t>LCOT for 300 kg H2/load LH2 Trailer to load three types of Shipping Carrier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Low Case</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(1.27 GW)'!$D$270:$D$272</c:f>
              <c:strCache>
                <c:ptCount val="3"/>
                <c:pt idx="0">
                  <c:v>Small LH₂ carriers </c:v>
                </c:pt>
                <c:pt idx="1">
                  <c:v>Medium LH₂ carriers</c:v>
                </c:pt>
                <c:pt idx="2">
                  <c:v>Large future carriers (under development) </c:v>
                </c:pt>
              </c:strCache>
            </c:strRef>
          </c:cat>
          <c:val>
            <c:numRef>
              <c:f>'LCOHT (1.27 GW)'!$E$270:$E$272</c:f>
              <c:numCache>
                <c:formatCode>#,##0.00</c:formatCode>
                <c:ptCount val="3"/>
                <c:pt idx="0">
                  <c:v>0.66851860265017882</c:v>
                </c:pt>
                <c:pt idx="1">
                  <c:v>4.4567906843345257</c:v>
                </c:pt>
                <c:pt idx="2">
                  <c:v>17.827162737338103</c:v>
                </c:pt>
              </c:numCache>
            </c:numRef>
          </c:val>
          <c:extLst>
            <c:ext xmlns:c16="http://schemas.microsoft.com/office/drawing/2014/chart" uri="{C3380CC4-5D6E-409C-BE32-E72D297353CC}">
              <c16:uniqueId val="{00000000-389F-42C6-AAF7-28D0D35B1745}"/>
            </c:ext>
          </c:extLst>
        </c:ser>
        <c:ser>
          <c:idx val="1"/>
          <c:order val="1"/>
          <c:tx>
            <c:v>High Case</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(1.27 GW)'!$D$270:$D$272</c:f>
              <c:strCache>
                <c:ptCount val="3"/>
                <c:pt idx="0">
                  <c:v>Small LH₂ carriers </c:v>
                </c:pt>
                <c:pt idx="1">
                  <c:v>Medium LH₂ carriers</c:v>
                </c:pt>
                <c:pt idx="2">
                  <c:v>Large future carriers (under development) </c:v>
                </c:pt>
              </c:strCache>
            </c:strRef>
          </c:cat>
          <c:val>
            <c:numRef>
              <c:f>'LCOHT (1.27 GW)'!$F$270:$F$272</c:f>
              <c:numCache>
                <c:formatCode>#,##0.00</c:formatCode>
                <c:ptCount val="3"/>
                <c:pt idx="0">
                  <c:v>2.0566634108641568</c:v>
                </c:pt>
                <c:pt idx="1">
                  <c:v>13.711089405761049</c:v>
                </c:pt>
                <c:pt idx="2">
                  <c:v>34.277723514402616</c:v>
                </c:pt>
              </c:numCache>
            </c:numRef>
          </c:val>
          <c:extLst>
            <c:ext xmlns:c16="http://schemas.microsoft.com/office/drawing/2014/chart" uri="{C3380CC4-5D6E-409C-BE32-E72D297353CC}">
              <c16:uniqueId val="{00000001-389F-42C6-AAF7-28D0D35B1745}"/>
            </c:ext>
          </c:extLst>
        </c:ser>
        <c:dLbls>
          <c:showLegendKey val="0"/>
          <c:showVal val="0"/>
          <c:showCatName val="0"/>
          <c:showSerName val="0"/>
          <c:showPercent val="0"/>
          <c:showBubbleSize val="0"/>
        </c:dLbls>
        <c:gapWidth val="219"/>
        <c:overlap val="-27"/>
        <c:axId val="439779183"/>
        <c:axId val="439777263"/>
      </c:barChart>
      <c:catAx>
        <c:axId val="439779183"/>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Ship Type </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9777263"/>
        <c:crosses val="autoZero"/>
        <c:auto val="1"/>
        <c:lblAlgn val="ctr"/>
        <c:lblOffset val="100"/>
        <c:noMultiLvlLbl val="0"/>
      </c:catAx>
      <c:valAx>
        <c:axId val="43977726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LCOHT (A$/kg)</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9779183"/>
        <c:crosses val="autoZero"/>
        <c:crossBetween val="between"/>
        <c:majorUnit val="10"/>
      </c:valAx>
      <c:spPr>
        <a:noFill/>
        <a:ln>
          <a:noFill/>
        </a:ln>
        <a:effectLst/>
      </c:spPr>
    </c:plotArea>
    <c:legend>
      <c:legendPos val="b"/>
      <c:layout>
        <c:manualLayout>
          <c:xMode val="edge"/>
          <c:yMode val="edge"/>
          <c:x val="0.38130618288098606"/>
          <c:y val="0.87003757262161951"/>
          <c:w val="0.26669166354205726"/>
          <c:h val="7.799010467386036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sz="1400" b="0" i="0" u="none" strike="noStrike" kern="1200" spc="0" baseline="0">
                <a:solidFill>
                  <a:sysClr val="windowText" lastClr="000000">
                    <a:lumMod val="65000"/>
                    <a:lumOff val="35000"/>
                  </a:sysClr>
                </a:solidFill>
              </a:rPr>
              <a:t>LCOT for 4400 kg H2/load LH2 Trailer to load three types of Shipping Carrier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Low Case</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(1.27 GW)'!$D$270:$D$272</c:f>
              <c:strCache>
                <c:ptCount val="3"/>
                <c:pt idx="0">
                  <c:v>Small LH₂ carriers </c:v>
                </c:pt>
                <c:pt idx="1">
                  <c:v>Medium LH₂ carriers</c:v>
                </c:pt>
                <c:pt idx="2">
                  <c:v>Large future carriers (under development) </c:v>
                </c:pt>
              </c:strCache>
            </c:strRef>
          </c:cat>
          <c:val>
            <c:numRef>
              <c:f>'LCOHT (1.27 GW)'!$I$270:$I$272</c:f>
              <c:numCache>
                <c:formatCode>#,##0.00</c:formatCode>
                <c:ptCount val="3"/>
                <c:pt idx="0">
                  <c:v>0.64996752148578629</c:v>
                </c:pt>
                <c:pt idx="1">
                  <c:v>4.333116809905242</c:v>
                </c:pt>
                <c:pt idx="2">
                  <c:v>17.332467239620968</c:v>
                </c:pt>
              </c:numCache>
            </c:numRef>
          </c:val>
          <c:extLst>
            <c:ext xmlns:c16="http://schemas.microsoft.com/office/drawing/2014/chart" uri="{C3380CC4-5D6E-409C-BE32-E72D297353CC}">
              <c16:uniqueId val="{00000000-625C-422F-A983-B30C83E86D23}"/>
            </c:ext>
          </c:extLst>
        </c:ser>
        <c:ser>
          <c:idx val="1"/>
          <c:order val="1"/>
          <c:tx>
            <c:v>High Case</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(1.27 GW)'!$D$270:$D$272</c:f>
              <c:strCache>
                <c:ptCount val="3"/>
                <c:pt idx="0">
                  <c:v>Small LH₂ carriers </c:v>
                </c:pt>
                <c:pt idx="1">
                  <c:v>Medium LH₂ carriers</c:v>
                </c:pt>
                <c:pt idx="2">
                  <c:v>Large future carriers (under development) </c:v>
                </c:pt>
              </c:strCache>
            </c:strRef>
          </c:cat>
          <c:val>
            <c:numRef>
              <c:f>'LCOHT (1.27 GW)'!$J$270:$J$272</c:f>
              <c:numCache>
                <c:formatCode>#,##0.00</c:formatCode>
                <c:ptCount val="3"/>
                <c:pt idx="0">
                  <c:v>1.99607596227777</c:v>
                </c:pt>
                <c:pt idx="1">
                  <c:v>13.307173081851801</c:v>
                </c:pt>
                <c:pt idx="2">
                  <c:v>33.267932704629501</c:v>
                </c:pt>
              </c:numCache>
            </c:numRef>
          </c:val>
          <c:extLst>
            <c:ext xmlns:c16="http://schemas.microsoft.com/office/drawing/2014/chart" uri="{C3380CC4-5D6E-409C-BE32-E72D297353CC}">
              <c16:uniqueId val="{00000001-625C-422F-A983-B30C83E86D23}"/>
            </c:ext>
          </c:extLst>
        </c:ser>
        <c:dLbls>
          <c:showLegendKey val="0"/>
          <c:showVal val="0"/>
          <c:showCatName val="0"/>
          <c:showSerName val="0"/>
          <c:showPercent val="0"/>
          <c:showBubbleSize val="0"/>
        </c:dLbls>
        <c:gapWidth val="219"/>
        <c:overlap val="-27"/>
        <c:axId val="439790703"/>
        <c:axId val="439793103"/>
      </c:barChart>
      <c:catAx>
        <c:axId val="43979070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Ship Type</a:t>
                </a:r>
              </a:p>
            </c:rich>
          </c:tx>
          <c:layout>
            <c:manualLayout>
              <c:xMode val="edge"/>
              <c:yMode val="edge"/>
              <c:x val="0.48103862583903989"/>
              <c:y val="0.7519949244164262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9793103"/>
        <c:crosses val="autoZero"/>
        <c:auto val="1"/>
        <c:lblAlgn val="ctr"/>
        <c:lblOffset val="100"/>
        <c:noMultiLvlLbl val="0"/>
      </c:catAx>
      <c:valAx>
        <c:axId val="43979310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LCOHT (A$/kg</a:t>
                </a:r>
                <a:endParaRPr lang="en-NZ" sz="1000" b="1"/>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NZ"/>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9790703"/>
        <c:crosses val="autoZero"/>
        <c:crossBetween val="between"/>
      </c:valAx>
      <c:spPr>
        <a:noFill/>
        <a:ln>
          <a:noFill/>
        </a:ln>
        <a:effectLst/>
      </c:spPr>
    </c:plotArea>
    <c:legend>
      <c:legendPos val="b"/>
      <c:layout>
        <c:manualLayout>
          <c:xMode val="edge"/>
          <c:yMode val="edge"/>
          <c:x val="0.37204961515525309"/>
          <c:y val="0.2222218353165345"/>
          <c:w val="0.28748989773470884"/>
          <c:h val="7.922590662082733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sz="1400" b="0" i="0" u="none" strike="noStrike" kern="1200" spc="0" baseline="0">
                <a:solidFill>
                  <a:sysClr val="windowText" lastClr="000000">
                    <a:lumMod val="65000"/>
                    <a:lumOff val="35000"/>
                  </a:sysClr>
                </a:solidFill>
              </a:rPr>
              <a:t>LCOT for 300 kg H2/load CGH2 Trailer to load three types of Shipping Carrier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Low Case</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(1.27 GW)'!$D$263:$D$265</c:f>
              <c:strCache>
                <c:ptCount val="3"/>
                <c:pt idx="0">
                  <c:v>Small LH₂ carriers </c:v>
                </c:pt>
                <c:pt idx="1">
                  <c:v>Medium LH₂ carriers</c:v>
                </c:pt>
                <c:pt idx="2">
                  <c:v>Large future carriers (under development) </c:v>
                </c:pt>
              </c:strCache>
            </c:strRef>
          </c:cat>
          <c:val>
            <c:numRef>
              <c:f>'LCOHT (1.27 GW)'!$E$263:$E$265</c:f>
              <c:numCache>
                <c:formatCode>#,##0.00</c:formatCode>
                <c:ptCount val="3"/>
                <c:pt idx="0">
                  <c:v>0.58449687855996169</c:v>
                </c:pt>
                <c:pt idx="1">
                  <c:v>3.8966458570664106</c:v>
                </c:pt>
                <c:pt idx="2">
                  <c:v>15.586583428265643</c:v>
                </c:pt>
              </c:numCache>
            </c:numRef>
          </c:val>
          <c:extLst>
            <c:ext xmlns:c16="http://schemas.microsoft.com/office/drawing/2014/chart" uri="{C3380CC4-5D6E-409C-BE32-E72D297353CC}">
              <c16:uniqueId val="{00000000-13D9-48BD-98AB-A1F4962FC8C7}"/>
            </c:ext>
          </c:extLst>
        </c:ser>
        <c:ser>
          <c:idx val="1"/>
          <c:order val="1"/>
          <c:tx>
            <c:v>High Case</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(1.27 GW)'!$D$263:$D$265</c:f>
              <c:strCache>
                <c:ptCount val="3"/>
                <c:pt idx="0">
                  <c:v>Small LH₂ carriers </c:v>
                </c:pt>
                <c:pt idx="1">
                  <c:v>Medium LH₂ carriers</c:v>
                </c:pt>
                <c:pt idx="2">
                  <c:v>Large future carriers (under development) </c:v>
                </c:pt>
              </c:strCache>
            </c:strRef>
          </c:cat>
          <c:val>
            <c:numRef>
              <c:f>'LCOHT (1.27 GW)'!$F$263:$F$265</c:f>
              <c:numCache>
                <c:formatCode>#,##0.00</c:formatCode>
                <c:ptCount val="3"/>
                <c:pt idx="0">
                  <c:v>1.8851551493191774</c:v>
                </c:pt>
                <c:pt idx="1">
                  <c:v>12.567700995461184</c:v>
                </c:pt>
                <c:pt idx="2">
                  <c:v>31.419252488652958</c:v>
                </c:pt>
              </c:numCache>
            </c:numRef>
          </c:val>
          <c:extLst>
            <c:ext xmlns:c16="http://schemas.microsoft.com/office/drawing/2014/chart" uri="{C3380CC4-5D6E-409C-BE32-E72D297353CC}">
              <c16:uniqueId val="{00000001-13D9-48BD-98AB-A1F4962FC8C7}"/>
            </c:ext>
          </c:extLst>
        </c:ser>
        <c:dLbls>
          <c:showLegendKey val="0"/>
          <c:showVal val="0"/>
          <c:showCatName val="0"/>
          <c:showSerName val="0"/>
          <c:showPercent val="0"/>
          <c:showBubbleSize val="0"/>
        </c:dLbls>
        <c:gapWidth val="219"/>
        <c:overlap val="-27"/>
        <c:axId val="383759711"/>
        <c:axId val="383760671"/>
      </c:barChart>
      <c:catAx>
        <c:axId val="38375971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Ship Type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3760671"/>
        <c:crosses val="autoZero"/>
        <c:auto val="1"/>
        <c:lblAlgn val="ctr"/>
        <c:lblOffset val="100"/>
        <c:noMultiLvlLbl val="0"/>
      </c:catAx>
      <c:valAx>
        <c:axId val="3837606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LCOHT (A$/kg)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3759711"/>
        <c:crosses val="autoZero"/>
        <c:crossBetween val="between"/>
      </c:valAx>
      <c:spPr>
        <a:noFill/>
        <a:ln>
          <a:noFill/>
        </a:ln>
        <a:effectLst/>
      </c:spPr>
    </c:plotArea>
    <c:legend>
      <c:legendPos val="b"/>
      <c:layout>
        <c:manualLayout>
          <c:xMode val="edge"/>
          <c:yMode val="edge"/>
          <c:x val="0.40547863897785352"/>
          <c:y val="0.8524300087489064"/>
          <c:w val="0.26693603346799749"/>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Cambria" panose="02040503050406030204" pitchFamily="18" charset="0"/>
                <a:ea typeface="Cambria" panose="02040503050406030204" pitchFamily="18" charset="0"/>
                <a:cs typeface="+mn-cs"/>
              </a:defRPr>
            </a:pPr>
            <a:r>
              <a:rPr lang="en-NZ" b="1">
                <a:latin typeface="Cambria" panose="02040503050406030204" pitchFamily="18" charset="0"/>
                <a:ea typeface="Cambria" panose="02040503050406030204" pitchFamily="18" charset="0"/>
              </a:rPr>
              <a:t>Moomba Gas well storage capacity</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Cambria" panose="02040503050406030204" pitchFamily="18" charset="0"/>
              <a:ea typeface="Cambria" panose="02040503050406030204" pitchFamily="18" charset="0"/>
              <a:cs typeface="+mn-cs"/>
            </a:defRPr>
          </a:pPr>
          <a:endParaRPr lang="en-US"/>
        </a:p>
      </c:txPr>
    </c:title>
    <c:autoTitleDeleted val="0"/>
    <c:plotArea>
      <c:layout>
        <c:manualLayout>
          <c:layoutTarget val="inner"/>
          <c:xMode val="edge"/>
          <c:yMode val="edge"/>
          <c:x val="0.14073723669852065"/>
          <c:y val="0.10083778010403623"/>
          <c:w val="0.8419314010539255"/>
          <c:h val="0.73317002041411505"/>
        </c:manualLayout>
      </c:layout>
      <c:barChart>
        <c:barDir val="col"/>
        <c:grouping val="clustered"/>
        <c:varyColors val="0"/>
        <c:ser>
          <c:idx val="0"/>
          <c:order val="0"/>
          <c:tx>
            <c:v>Low Range</c:v>
          </c:tx>
          <c:spPr>
            <a:solidFill>
              <a:schemeClr val="accent1"/>
            </a:solidFill>
            <a:ln>
              <a:noFill/>
            </a:ln>
            <a:effectLst/>
          </c:spPr>
          <c:invertIfNegative val="0"/>
          <c:dLbls>
            <c:dLbl>
              <c:idx val="0"/>
              <c:layout>
                <c:manualLayout>
                  <c:x val="-1.1188809545904661E-2"/>
                  <c:y val="-4.12637092175653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DF-4429-A683-6E7386274B5D}"/>
                </c:ext>
              </c:extLst>
            </c:dLbl>
            <c:dLbl>
              <c:idx val="1"/>
              <c:layout>
                <c:manualLayout>
                  <c:x val="-5.0349642956570975E-2"/>
                  <c:y val="-5.8456921391550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DF-4429-A683-6E7386274B5D}"/>
                </c:ext>
              </c:extLst>
            </c:dLbl>
            <c:dLbl>
              <c:idx val="2"/>
              <c:layout>
                <c:manualLayout>
                  <c:x val="-2.4242420682793499E-2"/>
                  <c:y val="-3.43864243479711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3DF-4429-A683-6E7386274B5D}"/>
                </c:ext>
              </c:extLst>
            </c:dLbl>
            <c:dLbl>
              <c:idx val="3"/>
              <c:layout>
                <c:manualLayout>
                  <c:x val="-2.051281750082521E-2"/>
                  <c:y val="-1.37545697391884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DF-4429-A683-6E7386274B5D}"/>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'H2 Storage Dynamics'!$I$230:$I$233</c:f>
              <c:strCache>
                <c:ptCount val="4"/>
                <c:pt idx="0">
                  <c:v>Aroona 2 Well</c:v>
                </c:pt>
                <c:pt idx="1">
                  <c:v>Alwyne 8 Well</c:v>
                </c:pt>
                <c:pt idx="2">
                  <c:v>BigLake 149 SW Pad 2 Well</c:v>
                </c:pt>
                <c:pt idx="3">
                  <c:v>BROMPTON_1</c:v>
                </c:pt>
              </c:strCache>
            </c:strRef>
          </c:cat>
          <c:val>
            <c:numRef>
              <c:f>'H2 Storage Dynamics'!$J$230:$J$233</c:f>
              <c:numCache>
                <c:formatCode>#,##0.00</c:formatCode>
                <c:ptCount val="4"/>
                <c:pt idx="0">
                  <c:v>8892.9438975128705</c:v>
                </c:pt>
                <c:pt idx="1">
                  <c:v>16809.026194995706</c:v>
                </c:pt>
                <c:pt idx="2">
                  <c:v>2044695.9230246458</c:v>
                </c:pt>
                <c:pt idx="3">
                  <c:v>510831.28653370764</c:v>
                </c:pt>
              </c:numCache>
            </c:numRef>
          </c:val>
          <c:extLst>
            <c:ext xmlns:c16="http://schemas.microsoft.com/office/drawing/2014/chart" uri="{C3380CC4-5D6E-409C-BE32-E72D297353CC}">
              <c16:uniqueId val="{00000000-03DF-4429-A683-6E7386274B5D}"/>
            </c:ext>
          </c:extLst>
        </c:ser>
        <c:ser>
          <c:idx val="1"/>
          <c:order val="1"/>
          <c:tx>
            <c:v>High Range</c:v>
          </c:tx>
          <c:spPr>
            <a:solidFill>
              <a:schemeClr val="accent2"/>
            </a:solidFill>
            <a:ln>
              <a:noFill/>
            </a:ln>
            <a:effectLst/>
          </c:spPr>
          <c:invertIfNegative val="0"/>
          <c:dLbls>
            <c:dLbl>
              <c:idx val="0"/>
              <c:layout>
                <c:manualLayout>
                  <c:x val="3.1511567722825244E-3"/>
                  <c:y val="-9.41502352556654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DF-4429-A683-6E7386274B5D}"/>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'H2 Storage Dynamics'!$I$230:$I$233</c:f>
              <c:strCache>
                <c:ptCount val="4"/>
                <c:pt idx="0">
                  <c:v>Aroona 2 Well</c:v>
                </c:pt>
                <c:pt idx="1">
                  <c:v>Alwyne 8 Well</c:v>
                </c:pt>
                <c:pt idx="2">
                  <c:v>BigLake 149 SW Pad 2 Well</c:v>
                </c:pt>
                <c:pt idx="3">
                  <c:v>BROMPTON_1</c:v>
                </c:pt>
              </c:strCache>
            </c:strRef>
          </c:cat>
          <c:val>
            <c:numRef>
              <c:f>'H2 Storage Dynamics'!$K$230:$K$233</c:f>
              <c:numCache>
                <c:formatCode>#,##0.00</c:formatCode>
                <c:ptCount val="4"/>
                <c:pt idx="0">
                  <c:v>173597.93126666395</c:v>
                </c:pt>
                <c:pt idx="1">
                  <c:v>1303069.2686345889</c:v>
                </c:pt>
                <c:pt idx="2">
                  <c:v>39914227.09927725</c:v>
                </c:pt>
                <c:pt idx="3">
                  <c:v>18848356.295705754</c:v>
                </c:pt>
              </c:numCache>
            </c:numRef>
          </c:val>
          <c:extLst>
            <c:ext xmlns:c16="http://schemas.microsoft.com/office/drawing/2014/chart" uri="{C3380CC4-5D6E-409C-BE32-E72D297353CC}">
              <c16:uniqueId val="{00000001-03DF-4429-A683-6E7386274B5D}"/>
            </c:ext>
          </c:extLst>
        </c:ser>
        <c:dLbls>
          <c:showLegendKey val="0"/>
          <c:showVal val="0"/>
          <c:showCatName val="0"/>
          <c:showSerName val="0"/>
          <c:showPercent val="0"/>
          <c:showBubbleSize val="0"/>
        </c:dLbls>
        <c:gapWidth val="219"/>
        <c:overlap val="-27"/>
        <c:axId val="77485359"/>
        <c:axId val="77483919"/>
      </c:barChart>
      <c:catAx>
        <c:axId val="77485359"/>
        <c:scaling>
          <c:orientation val="minMax"/>
        </c:scaling>
        <c:delete val="0"/>
        <c:axPos val="b"/>
        <c:title>
          <c:tx>
            <c:rich>
              <a:bodyPr rot="0" spcFirstLastPara="1" vertOverflow="ellipsis" vert="horz" wrap="square" anchor="ctr" anchorCtr="1"/>
              <a:lstStyle/>
              <a:p>
                <a:pPr>
                  <a:defRPr sz="1100" b="1" i="0" u="none" strike="noStrike" kern="1200" baseline="0">
                    <a:solidFill>
                      <a:schemeClr val="tx1">
                        <a:lumMod val="65000"/>
                        <a:lumOff val="35000"/>
                      </a:schemeClr>
                    </a:solidFill>
                    <a:latin typeface="Cambria" panose="02040503050406030204" pitchFamily="18" charset="0"/>
                    <a:ea typeface="Cambria" panose="02040503050406030204" pitchFamily="18" charset="0"/>
                    <a:cs typeface="+mn-cs"/>
                  </a:defRPr>
                </a:pPr>
                <a:r>
                  <a:rPr lang="en-NZ" sz="1100" b="1">
                    <a:latin typeface="Cambria" panose="02040503050406030204" pitchFamily="18" charset="0"/>
                    <a:ea typeface="Cambria" panose="02040503050406030204" pitchFamily="18" charset="0"/>
                  </a:rPr>
                  <a:t>Gas Wells</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Cambria" panose="02040503050406030204" pitchFamily="18" charset="0"/>
                  <a:ea typeface="Cambria" panose="02040503050406030204" pitchFamily="18" charset="0"/>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77483919"/>
        <c:crosses val="autoZero"/>
        <c:auto val="1"/>
        <c:lblAlgn val="ctr"/>
        <c:lblOffset val="100"/>
        <c:noMultiLvlLbl val="0"/>
      </c:catAx>
      <c:valAx>
        <c:axId val="77483919"/>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Cambria" panose="02040503050406030204" pitchFamily="18" charset="0"/>
                    <a:ea typeface="Cambria" panose="02040503050406030204" pitchFamily="18" charset="0"/>
                    <a:cs typeface="+mn-cs"/>
                  </a:defRPr>
                </a:pPr>
                <a:r>
                  <a:rPr lang="en-NZ" sz="1100" b="1">
                    <a:latin typeface="Cambria" panose="02040503050406030204" pitchFamily="18" charset="0"/>
                    <a:ea typeface="Cambria" panose="02040503050406030204" pitchFamily="18" charset="0"/>
                  </a:rPr>
                  <a:t>Hydrogen</a:t>
                </a:r>
                <a:r>
                  <a:rPr lang="en-NZ" sz="1100" b="1" baseline="0">
                    <a:latin typeface="Cambria" panose="02040503050406030204" pitchFamily="18" charset="0"/>
                    <a:ea typeface="Cambria" panose="02040503050406030204" pitchFamily="18" charset="0"/>
                  </a:rPr>
                  <a:t> Mas (Tonnes)</a:t>
                </a:r>
                <a:endParaRPr lang="en-NZ" sz="1100" b="1">
                  <a:latin typeface="Cambria" panose="02040503050406030204" pitchFamily="18" charset="0"/>
                  <a:ea typeface="Cambria" panose="02040503050406030204" pitchFamily="18" charset="0"/>
                </a:endParaRPr>
              </a:p>
            </c:rich>
          </c:tx>
          <c:overlay val="0"/>
          <c:spPr>
            <a:noFill/>
            <a:ln>
              <a:noFill/>
            </a:ln>
            <a:effectLst/>
          </c:spPr>
          <c:txPr>
            <a:bodyPr rot="-5400000" spcFirstLastPara="1" vertOverflow="ellipsis" vert="horz" wrap="square" anchor="ctr" anchorCtr="1"/>
            <a:lstStyle/>
            <a:p>
              <a:pPr>
                <a:defRPr sz="1100" b="1" i="0" u="none" strike="noStrike" kern="1200" baseline="0">
                  <a:solidFill>
                    <a:schemeClr val="tx1">
                      <a:lumMod val="65000"/>
                      <a:lumOff val="35000"/>
                    </a:schemeClr>
                  </a:solidFill>
                  <a:latin typeface="Cambria" panose="02040503050406030204" pitchFamily="18" charset="0"/>
                  <a:ea typeface="Cambria" panose="02040503050406030204" pitchFamily="18" charset="0"/>
                  <a:cs typeface="+mn-cs"/>
                </a:defRPr>
              </a:pPr>
              <a:endParaRPr lang="en-NZ"/>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485359"/>
        <c:crosses val="autoZero"/>
        <c:crossBetween val="between"/>
      </c:valAx>
      <c:spPr>
        <a:noFill/>
        <a:ln>
          <a:noFill/>
        </a:ln>
        <a:effectLst/>
      </c:spPr>
    </c:plotArea>
    <c:legend>
      <c:legendPos val="b"/>
      <c:layout>
        <c:manualLayout>
          <c:xMode val="edge"/>
          <c:yMode val="edge"/>
          <c:x val="0.26160059906715832"/>
          <c:y val="0.20138857642794653"/>
          <c:w val="0.24921283111338063"/>
          <c:h val="5.4241761446485855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sz="1400" b="0" i="0" u="none" strike="noStrike" kern="1200" spc="0" baseline="0">
                <a:solidFill>
                  <a:sysClr val="windowText" lastClr="000000">
                    <a:lumMod val="65000"/>
                    <a:lumOff val="35000"/>
                  </a:sysClr>
                </a:solidFill>
              </a:rPr>
              <a:t>LCOT for 300 kg H2/load CGH2 Trailer to load three types of Shipping Carrier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Low Case</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(1.27 GW)'!$D$263:$D$265</c:f>
              <c:strCache>
                <c:ptCount val="3"/>
                <c:pt idx="0">
                  <c:v>Small LH₂ carriers </c:v>
                </c:pt>
                <c:pt idx="1">
                  <c:v>Medium LH₂ carriers</c:v>
                </c:pt>
                <c:pt idx="2">
                  <c:v>Large future carriers (under development) </c:v>
                </c:pt>
              </c:strCache>
            </c:strRef>
          </c:cat>
          <c:val>
            <c:numRef>
              <c:f>'LCOHT (1.27 GW)'!$G$263:$G$265</c:f>
              <c:numCache>
                <c:formatCode>#,##0.00</c:formatCode>
                <c:ptCount val="3"/>
                <c:pt idx="0">
                  <c:v>0.26160285485102547</c:v>
                </c:pt>
                <c:pt idx="1">
                  <c:v>1.7440190323401699</c:v>
                </c:pt>
                <c:pt idx="2">
                  <c:v>6.9760761293606794</c:v>
                </c:pt>
              </c:numCache>
            </c:numRef>
          </c:val>
          <c:extLst>
            <c:ext xmlns:c16="http://schemas.microsoft.com/office/drawing/2014/chart" uri="{C3380CC4-5D6E-409C-BE32-E72D297353CC}">
              <c16:uniqueId val="{00000000-C276-4589-9831-3B22573A1265}"/>
            </c:ext>
          </c:extLst>
        </c:ser>
        <c:ser>
          <c:idx val="1"/>
          <c:order val="1"/>
          <c:tx>
            <c:v>High Case</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(1.27 GW)'!$D$263:$D$265</c:f>
              <c:strCache>
                <c:ptCount val="3"/>
                <c:pt idx="0">
                  <c:v>Small LH₂ carriers </c:v>
                </c:pt>
                <c:pt idx="1">
                  <c:v>Medium LH₂ carriers</c:v>
                </c:pt>
                <c:pt idx="2">
                  <c:v>Large future carriers (under development) </c:v>
                </c:pt>
              </c:strCache>
            </c:strRef>
          </c:cat>
          <c:val>
            <c:numRef>
              <c:f>'LCOHT (1.27 GW)'!$H$263:$H$265</c:f>
              <c:numCache>
                <c:formatCode>#,##0.00</c:formatCode>
                <c:ptCount val="3"/>
                <c:pt idx="0">
                  <c:v>0.83058992549452837</c:v>
                </c:pt>
                <c:pt idx="1">
                  <c:v>5.5372661699635222</c:v>
                </c:pt>
                <c:pt idx="2">
                  <c:v>13.843165424908806</c:v>
                </c:pt>
              </c:numCache>
            </c:numRef>
          </c:val>
          <c:extLst>
            <c:ext xmlns:c16="http://schemas.microsoft.com/office/drawing/2014/chart" uri="{C3380CC4-5D6E-409C-BE32-E72D297353CC}">
              <c16:uniqueId val="{00000001-C276-4589-9831-3B22573A1265}"/>
            </c:ext>
          </c:extLst>
        </c:ser>
        <c:dLbls>
          <c:showLegendKey val="0"/>
          <c:showVal val="0"/>
          <c:showCatName val="0"/>
          <c:showSerName val="0"/>
          <c:showPercent val="0"/>
          <c:showBubbleSize val="0"/>
        </c:dLbls>
        <c:gapWidth val="219"/>
        <c:overlap val="-27"/>
        <c:axId val="383671871"/>
        <c:axId val="383654591"/>
      </c:barChart>
      <c:catAx>
        <c:axId val="38367187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Ship Type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3654591"/>
        <c:crosses val="autoZero"/>
        <c:auto val="1"/>
        <c:lblAlgn val="ctr"/>
        <c:lblOffset val="100"/>
        <c:noMultiLvlLbl val="0"/>
      </c:catAx>
      <c:valAx>
        <c:axId val="38365459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LCOHT (A$/kg)</a:t>
                </a:r>
                <a:endParaRPr lang="en-NZ"/>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NZ"/>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3671871"/>
        <c:crosses val="autoZero"/>
        <c:crossBetween val="between"/>
      </c:valAx>
      <c:spPr>
        <a:noFill/>
        <a:ln>
          <a:noFill/>
        </a:ln>
        <a:effectLst/>
      </c:spPr>
    </c:plotArea>
    <c:legend>
      <c:legendPos val="b"/>
      <c:layout>
        <c:manualLayout>
          <c:xMode val="edge"/>
          <c:yMode val="edge"/>
          <c:x val="0.40589982484153636"/>
          <c:y val="0.8524300087489064"/>
          <c:w val="0.28862959988662668"/>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sz="1400" b="0" i="0" u="none" strike="noStrike" kern="1200" spc="0" baseline="0">
                <a:solidFill>
                  <a:sysClr val="windowText" lastClr="000000">
                    <a:lumMod val="65000"/>
                    <a:lumOff val="35000"/>
                  </a:sysClr>
                </a:solidFill>
              </a:rPr>
              <a:t>LCOT for 1400 kg H2/load CGH2 Trailer to load three types of Shipping Carrier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Low Case</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(1.27 GW)'!$D$263:$D$265</c:f>
              <c:strCache>
                <c:ptCount val="3"/>
                <c:pt idx="0">
                  <c:v>Small LH₂ carriers </c:v>
                </c:pt>
                <c:pt idx="1">
                  <c:v>Medium LH₂ carriers</c:v>
                </c:pt>
                <c:pt idx="2">
                  <c:v>Large future carriers (under development) </c:v>
                </c:pt>
              </c:strCache>
            </c:strRef>
          </c:cat>
          <c:val>
            <c:numRef>
              <c:f>'LCOHT (1.27 GW)'!$I$263:$I$265</c:f>
              <c:numCache>
                <c:formatCode>#,##0.00</c:formatCode>
                <c:ptCount val="3"/>
                <c:pt idx="0">
                  <c:v>5.7959464898230527E-2</c:v>
                </c:pt>
                <c:pt idx="1">
                  <c:v>0.38639643265487017</c:v>
                </c:pt>
                <c:pt idx="2">
                  <c:v>1.5455857306194807</c:v>
                </c:pt>
              </c:numCache>
            </c:numRef>
          </c:val>
          <c:extLst>
            <c:ext xmlns:c16="http://schemas.microsoft.com/office/drawing/2014/chart" uri="{C3380CC4-5D6E-409C-BE32-E72D297353CC}">
              <c16:uniqueId val="{00000000-8ACE-4112-8F04-0E942BC6E9FA}"/>
            </c:ext>
          </c:extLst>
        </c:ser>
        <c:ser>
          <c:idx val="1"/>
          <c:order val="1"/>
          <c:tx>
            <c:v>High Case</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(1.27 GW)'!$D$263:$D$265</c:f>
              <c:strCache>
                <c:ptCount val="3"/>
                <c:pt idx="0">
                  <c:v>Small LH₂ carriers </c:v>
                </c:pt>
                <c:pt idx="1">
                  <c:v>Medium LH₂ carriers</c:v>
                </c:pt>
                <c:pt idx="2">
                  <c:v>Large future carriers (under development) </c:v>
                </c:pt>
              </c:strCache>
            </c:strRef>
          </c:cat>
          <c:val>
            <c:numRef>
              <c:f>'LCOHT (1.27 GW)'!$J$263:$J$265</c:f>
              <c:numCache>
                <c:formatCode>#,##0.00</c:formatCode>
                <c:ptCount val="3"/>
                <c:pt idx="0">
                  <c:v>0.16549481274148264</c:v>
                </c:pt>
                <c:pt idx="1">
                  <c:v>1.103298751609884</c:v>
                </c:pt>
                <c:pt idx="2">
                  <c:v>2.7582468790247101</c:v>
                </c:pt>
              </c:numCache>
            </c:numRef>
          </c:val>
          <c:extLst>
            <c:ext xmlns:c16="http://schemas.microsoft.com/office/drawing/2014/chart" uri="{C3380CC4-5D6E-409C-BE32-E72D297353CC}">
              <c16:uniqueId val="{00000001-8ACE-4112-8F04-0E942BC6E9FA}"/>
            </c:ext>
          </c:extLst>
        </c:ser>
        <c:dLbls>
          <c:showLegendKey val="0"/>
          <c:showVal val="0"/>
          <c:showCatName val="0"/>
          <c:showSerName val="0"/>
          <c:showPercent val="0"/>
          <c:showBubbleSize val="0"/>
        </c:dLbls>
        <c:gapWidth val="219"/>
        <c:overlap val="-27"/>
        <c:axId val="383716511"/>
        <c:axId val="383717471"/>
      </c:barChart>
      <c:catAx>
        <c:axId val="38371651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Ship Type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3717471"/>
        <c:crosses val="autoZero"/>
        <c:auto val="1"/>
        <c:lblAlgn val="ctr"/>
        <c:lblOffset val="100"/>
        <c:noMultiLvlLbl val="0"/>
      </c:catAx>
      <c:valAx>
        <c:axId val="3837174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LCOHT (A$/kg)</a:t>
                </a:r>
                <a:endParaRPr lang="en-NZ"/>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NZ"/>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3716511"/>
        <c:crosses val="autoZero"/>
        <c:crossBetween val="between"/>
      </c:valAx>
      <c:spPr>
        <a:noFill/>
        <a:ln>
          <a:noFill/>
        </a:ln>
        <a:effectLst/>
      </c:spPr>
    </c:plotArea>
    <c:legend>
      <c:legendPos val="b"/>
      <c:layout>
        <c:manualLayout>
          <c:xMode val="edge"/>
          <c:yMode val="edge"/>
          <c:x val="0.42096555516971529"/>
          <c:y val="0.85705963837853605"/>
          <c:w val="0.28805862150895306"/>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a:t>LCOHT </a:t>
            </a:r>
            <a:r>
              <a:rPr lang="en-NZ" baseline="0"/>
              <a:t> to load a small carrier ship using CGH2 and LH2 tube trailer trucks (2.54 GW Electrolyser Production )</a:t>
            </a:r>
            <a:endParaRPr lang="en-NZ"/>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barChart>
        <c:barDir val="col"/>
        <c:grouping val="clustered"/>
        <c:varyColors val="0"/>
        <c:ser>
          <c:idx val="0"/>
          <c:order val="0"/>
          <c:tx>
            <c:v>Low Case</c:v>
          </c:tx>
          <c:spPr>
            <a:solidFill>
              <a:schemeClr val="accent1"/>
            </a:solidFill>
            <a:ln>
              <a:noFill/>
            </a:ln>
            <a:effectLst/>
          </c:spPr>
          <c:invertIfNegative val="0"/>
          <c:dLbls>
            <c:dLbl>
              <c:idx val="4"/>
              <c:layout>
                <c:manualLayout>
                  <c:x val="-5.5555555555556572E-3"/>
                  <c:y val="2.31481481481481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A6-4C31-8D51-53AA31BB671D}"/>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'LCOHT (2.54 GW)'!$C$286:$D$291</c:f>
              <c:multiLvlStrCache>
                <c:ptCount val="6"/>
                <c:lvl>
                  <c:pt idx="0">
                    <c:v>CGH2</c:v>
                  </c:pt>
                  <c:pt idx="1">
                    <c:v>LH2</c:v>
                  </c:pt>
                  <c:pt idx="2">
                    <c:v>CGH2</c:v>
                  </c:pt>
                  <c:pt idx="3">
                    <c:v>LH2</c:v>
                  </c:pt>
                  <c:pt idx="4">
                    <c:v>CGH2</c:v>
                  </c:pt>
                  <c:pt idx="5">
                    <c:v>LH2</c:v>
                  </c:pt>
                </c:lvl>
                <c:lvl>
                  <c:pt idx="0">
                    <c:v>300kg H2 / load Trailer</c:v>
                  </c:pt>
                  <c:pt idx="2">
                    <c:v>700kg H2 / load trailer</c:v>
                  </c:pt>
                  <c:pt idx="4">
                    <c:v>1400kg H2 /load trailer</c:v>
                  </c:pt>
                </c:lvl>
              </c:multiLvlStrCache>
            </c:multiLvlStrRef>
          </c:cat>
          <c:val>
            <c:numRef>
              <c:f>'LCOHT (2.54 GW)'!$E$286:$E$291</c:f>
              <c:numCache>
                <c:formatCode>#,##0.00</c:formatCode>
                <c:ptCount val="6"/>
                <c:pt idx="0">
                  <c:v>0.28282107027094916</c:v>
                </c:pt>
                <c:pt idx="1">
                  <c:v>0.32347674321782843</c:v>
                </c:pt>
                <c:pt idx="2">
                  <c:v>0.12658202654081877</c:v>
                </c:pt>
                <c:pt idx="3">
                  <c:v>0.16723769948769809</c:v>
                </c:pt>
                <c:pt idx="4">
                  <c:v>2.8044902370111542E-2</c:v>
                </c:pt>
                <c:pt idx="5">
                  <c:v>0.31450041362215464</c:v>
                </c:pt>
              </c:numCache>
            </c:numRef>
          </c:val>
          <c:extLst>
            <c:ext xmlns:c16="http://schemas.microsoft.com/office/drawing/2014/chart" uri="{C3380CC4-5D6E-409C-BE32-E72D297353CC}">
              <c16:uniqueId val="{00000000-3FA6-4C31-8D51-53AA31BB671D}"/>
            </c:ext>
          </c:extLst>
        </c:ser>
        <c:ser>
          <c:idx val="1"/>
          <c:order val="1"/>
          <c:tx>
            <c:v>High Case</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'LCOHT (2.54 GW)'!$C$286:$D$291</c:f>
              <c:multiLvlStrCache>
                <c:ptCount val="6"/>
                <c:lvl>
                  <c:pt idx="0">
                    <c:v>CGH2</c:v>
                  </c:pt>
                  <c:pt idx="1">
                    <c:v>LH2</c:v>
                  </c:pt>
                  <c:pt idx="2">
                    <c:v>CGH2</c:v>
                  </c:pt>
                  <c:pt idx="3">
                    <c:v>LH2</c:v>
                  </c:pt>
                  <c:pt idx="4">
                    <c:v>CGH2</c:v>
                  </c:pt>
                  <c:pt idx="5">
                    <c:v>LH2</c:v>
                  </c:pt>
                </c:lvl>
                <c:lvl>
                  <c:pt idx="0">
                    <c:v>300kg H2 / load Trailer</c:v>
                  </c:pt>
                  <c:pt idx="2">
                    <c:v>700kg H2 / load trailer</c:v>
                  </c:pt>
                  <c:pt idx="4">
                    <c:v>1400kg H2 /load trailer</c:v>
                  </c:pt>
                </c:lvl>
              </c:multiLvlStrCache>
            </c:multiLvlStrRef>
          </c:cat>
          <c:val>
            <c:numRef>
              <c:f>'LCOHT (2.54 GW)'!$F$286:$F$291</c:f>
              <c:numCache>
                <c:formatCode>#,##0.00</c:formatCode>
                <c:ptCount val="6"/>
                <c:pt idx="0">
                  <c:v>0.91217184644476323</c:v>
                </c:pt>
                <c:pt idx="1">
                  <c:v>0.99515971493426947</c:v>
                </c:pt>
                <c:pt idx="2">
                  <c:v>0.40189835104573951</c:v>
                </c:pt>
                <c:pt idx="3">
                  <c:v>0.48488621953524574</c:v>
                </c:pt>
                <c:pt idx="4">
                  <c:v>8.0078135197491601E-2</c:v>
                </c:pt>
                <c:pt idx="5">
                  <c:v>0.96584320755375963</c:v>
                </c:pt>
              </c:numCache>
            </c:numRef>
          </c:val>
          <c:extLst>
            <c:ext xmlns:c16="http://schemas.microsoft.com/office/drawing/2014/chart" uri="{C3380CC4-5D6E-409C-BE32-E72D297353CC}">
              <c16:uniqueId val="{00000001-3FA6-4C31-8D51-53AA31BB671D}"/>
            </c:ext>
          </c:extLst>
        </c:ser>
        <c:dLbls>
          <c:showLegendKey val="0"/>
          <c:showVal val="0"/>
          <c:showCatName val="0"/>
          <c:showSerName val="0"/>
          <c:showPercent val="0"/>
          <c:showBubbleSize val="0"/>
        </c:dLbls>
        <c:gapWidth val="219"/>
        <c:overlap val="-8"/>
        <c:axId val="1585226336"/>
        <c:axId val="1585228736"/>
      </c:barChart>
      <c:catAx>
        <c:axId val="1585226336"/>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TUBE</a:t>
                </a:r>
                <a:r>
                  <a:rPr lang="en-NZ" b="1" baseline="0"/>
                  <a:t> TRAILER TRUCKS</a:t>
                </a:r>
                <a:endParaRPr lang="en-NZ" b="1"/>
              </a:p>
            </c:rich>
          </c:tx>
          <c:layout>
            <c:manualLayout>
              <c:xMode val="edge"/>
              <c:yMode val="edge"/>
              <c:x val="0.4124076660228792"/>
              <c:y val="0.83049281981746237"/>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NZ"/>
            </a:p>
          </c:txPr>
        </c:title>
        <c:numFmt formatCode="General" sourceLinked="1"/>
        <c:majorTickMark val="none"/>
        <c:minorTickMark val="none"/>
        <c:tickLblPos val="nextTo"/>
        <c:spPr>
          <a:noFill/>
          <a:ln w="9525" cap="flat" cmpd="sng" algn="ctr">
            <a:solidFill>
              <a:schemeClr val="bg1">
                <a:lumMod val="50000"/>
                <a:alpha val="68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585228736"/>
        <c:crosses val="autoZero"/>
        <c:auto val="1"/>
        <c:lblAlgn val="ctr"/>
        <c:lblOffset val="100"/>
        <c:noMultiLvlLbl val="0"/>
      </c:catAx>
      <c:valAx>
        <c:axId val="1585228736"/>
        <c:scaling>
          <c:orientation val="minMax"/>
        </c:scaling>
        <c:delete val="0"/>
        <c:axPos val="l"/>
        <c:majorGridlines>
          <c:spPr>
            <a:ln w="9525" cap="flat" cmpd="sng" algn="ctr">
              <a:solidFill>
                <a:schemeClr val="accent1">
                  <a:alpha val="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LCOHT</a:t>
                </a:r>
                <a:r>
                  <a:rPr lang="en-NZ" b="1" baseline="0"/>
                  <a:t> (A$/kg)</a:t>
                </a:r>
                <a:endParaRPr lang="en-NZ" b="1"/>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NZ"/>
            </a:p>
          </c:txPr>
        </c:title>
        <c:numFmt formatCode="#,##0.00" sourceLinked="1"/>
        <c:majorTickMark val="none"/>
        <c:minorTickMark val="none"/>
        <c:tickLblPos val="nextTo"/>
        <c:spPr>
          <a:noFill/>
          <a:ln>
            <a:solidFill>
              <a:schemeClr val="bg1">
                <a:lumMod val="50000"/>
                <a:alpha val="16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5226336"/>
        <c:crosses val="autoZero"/>
        <c:crossBetween val="between"/>
      </c:valAx>
      <c:spPr>
        <a:noFill/>
        <a:ln>
          <a:noFill/>
        </a:ln>
        <a:effectLst/>
      </c:spPr>
    </c:plotArea>
    <c:legend>
      <c:legendPos val="b"/>
      <c:layout>
        <c:manualLayout>
          <c:xMode val="edge"/>
          <c:yMode val="edge"/>
          <c:x val="0.40791026593373936"/>
          <c:y val="0.90771970724203277"/>
          <c:w val="0.32430656635626559"/>
          <c:h val="6.7976306587054267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sz="1400" b="0" i="0" u="none" strike="noStrike" kern="1200" spc="0" baseline="0">
                <a:solidFill>
                  <a:sysClr val="windowText" lastClr="000000">
                    <a:lumMod val="65000"/>
                    <a:lumOff val="35000"/>
                  </a:sysClr>
                </a:solidFill>
              </a:rPr>
              <a:t>LCOHT  to load a Medium Carrier Ship using CGH2 and LH2 tube trailer trucks (2.54 GW Electrolyser Production )</a:t>
            </a:r>
          </a:p>
        </c:rich>
      </c:tx>
      <c:layout>
        <c:manualLayout>
          <c:xMode val="edge"/>
          <c:yMode val="edge"/>
          <c:x val="0.1122030148530284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290976558964612"/>
          <c:y val="0.21927265751287436"/>
          <c:w val="0.83899317183053268"/>
          <c:h val="0.41218852710139914"/>
        </c:manualLayout>
      </c:layout>
      <c:barChart>
        <c:barDir val="col"/>
        <c:grouping val="clustered"/>
        <c:varyColors val="0"/>
        <c:ser>
          <c:idx val="0"/>
          <c:order val="0"/>
          <c:tx>
            <c:v>Low Case</c:v>
          </c:tx>
          <c:spPr>
            <a:solidFill>
              <a:schemeClr val="accent1"/>
            </a:solidFill>
            <a:ln>
              <a:noFill/>
            </a:ln>
            <a:effectLst/>
          </c:spPr>
          <c:invertIfNegative val="0"/>
          <c:dLbls>
            <c:dLbl>
              <c:idx val="2"/>
              <c:layout>
                <c:manualLayout>
                  <c:x val="-1.0217113665389528E-2"/>
                  <c:y val="8.080805509964046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171-4A0E-82B4-6C55F1EC9C27}"/>
                </c:ext>
              </c:extLst>
            </c:dLbl>
            <c:dLbl>
              <c:idx val="3"/>
              <c:layout>
                <c:manualLayout>
                  <c:x val="-7.6628352490421452E-3"/>
                  <c:y val="8.080805509964046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171-4A0E-82B4-6C55F1EC9C27}"/>
                </c:ext>
              </c:extLst>
            </c:dLbl>
            <c:dLbl>
              <c:idx val="4"/>
              <c:layout>
                <c:manualLayout>
                  <c:x val="-7.6628352490421452E-3"/>
                  <c:y val="2.4242416529892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171-4A0E-82B4-6C55F1EC9C2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'LCOHT (2.54 GW)'!$C$286:$D$291</c:f>
              <c:multiLvlStrCache>
                <c:ptCount val="6"/>
                <c:lvl>
                  <c:pt idx="0">
                    <c:v>CGH2</c:v>
                  </c:pt>
                  <c:pt idx="1">
                    <c:v>LH2</c:v>
                  </c:pt>
                  <c:pt idx="2">
                    <c:v>CGH2</c:v>
                  </c:pt>
                  <c:pt idx="3">
                    <c:v>LH2</c:v>
                  </c:pt>
                  <c:pt idx="4">
                    <c:v>CGH2</c:v>
                  </c:pt>
                  <c:pt idx="5">
                    <c:v>LH2</c:v>
                  </c:pt>
                </c:lvl>
                <c:lvl>
                  <c:pt idx="0">
                    <c:v>300kg H2 / load Trailer</c:v>
                  </c:pt>
                  <c:pt idx="2">
                    <c:v>700kg H2 / load trailer</c:v>
                  </c:pt>
                  <c:pt idx="4">
                    <c:v>1400kg H2 /load trailer</c:v>
                  </c:pt>
                </c:lvl>
              </c:multiLvlStrCache>
            </c:multiLvlStrRef>
          </c:cat>
          <c:val>
            <c:numRef>
              <c:f>'LCOHT (2.54 GW)'!$F$286:$F$291</c:f>
              <c:numCache>
                <c:formatCode>#,##0.00</c:formatCode>
                <c:ptCount val="6"/>
                <c:pt idx="0">
                  <c:v>0.91217184644476323</c:v>
                </c:pt>
                <c:pt idx="1">
                  <c:v>0.99515971493426947</c:v>
                </c:pt>
                <c:pt idx="2">
                  <c:v>0.40189835104573951</c:v>
                </c:pt>
                <c:pt idx="3">
                  <c:v>0.48488621953524574</c:v>
                </c:pt>
                <c:pt idx="4">
                  <c:v>8.0078135197491601E-2</c:v>
                </c:pt>
                <c:pt idx="5">
                  <c:v>0.96584320755375963</c:v>
                </c:pt>
              </c:numCache>
            </c:numRef>
          </c:val>
          <c:extLst>
            <c:ext xmlns:c16="http://schemas.microsoft.com/office/drawing/2014/chart" uri="{C3380CC4-5D6E-409C-BE32-E72D297353CC}">
              <c16:uniqueId val="{00000000-A171-4A0E-82B4-6C55F1EC9C27}"/>
            </c:ext>
          </c:extLst>
        </c:ser>
        <c:ser>
          <c:idx val="1"/>
          <c:order val="1"/>
          <c:tx>
            <c:v>High Case</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'LCOHT (2.54 GW)'!$C$286:$D$291</c:f>
              <c:multiLvlStrCache>
                <c:ptCount val="6"/>
                <c:lvl>
                  <c:pt idx="0">
                    <c:v>CGH2</c:v>
                  </c:pt>
                  <c:pt idx="1">
                    <c:v>LH2</c:v>
                  </c:pt>
                  <c:pt idx="2">
                    <c:v>CGH2</c:v>
                  </c:pt>
                  <c:pt idx="3">
                    <c:v>LH2</c:v>
                  </c:pt>
                  <c:pt idx="4">
                    <c:v>CGH2</c:v>
                  </c:pt>
                  <c:pt idx="5">
                    <c:v>LH2</c:v>
                  </c:pt>
                </c:lvl>
                <c:lvl>
                  <c:pt idx="0">
                    <c:v>300kg H2 / load Trailer</c:v>
                  </c:pt>
                  <c:pt idx="2">
                    <c:v>700kg H2 / load trailer</c:v>
                  </c:pt>
                  <c:pt idx="4">
                    <c:v>1400kg H2 /load trailer</c:v>
                  </c:pt>
                </c:lvl>
              </c:multiLvlStrCache>
            </c:multiLvlStrRef>
          </c:cat>
          <c:val>
            <c:numRef>
              <c:f>'LCOHT (2.54 GW)'!$G$286:$G$291</c:f>
              <c:numCache>
                <c:formatCode>#,##0.00</c:formatCode>
                <c:ptCount val="6"/>
                <c:pt idx="0">
                  <c:v>1.8854738018063275</c:v>
                </c:pt>
                <c:pt idx="1">
                  <c:v>2.1565116214521898</c:v>
                </c:pt>
                <c:pt idx="2">
                  <c:v>0.8438801769387918</c:v>
                </c:pt>
                <c:pt idx="3">
                  <c:v>1.1149179965846538</c:v>
                </c:pt>
                <c:pt idx="4">
                  <c:v>0.18696601580074362</c:v>
                </c:pt>
                <c:pt idx="5">
                  <c:v>2.0966694241476977</c:v>
                </c:pt>
              </c:numCache>
            </c:numRef>
          </c:val>
          <c:extLst>
            <c:ext xmlns:c16="http://schemas.microsoft.com/office/drawing/2014/chart" uri="{C3380CC4-5D6E-409C-BE32-E72D297353CC}">
              <c16:uniqueId val="{00000001-A171-4A0E-82B4-6C55F1EC9C27}"/>
            </c:ext>
          </c:extLst>
        </c:ser>
        <c:dLbls>
          <c:showLegendKey val="0"/>
          <c:showVal val="0"/>
          <c:showCatName val="0"/>
          <c:showSerName val="0"/>
          <c:showPercent val="0"/>
          <c:showBubbleSize val="0"/>
        </c:dLbls>
        <c:gapWidth val="219"/>
        <c:overlap val="-5"/>
        <c:axId val="1585260416"/>
        <c:axId val="1585270016"/>
      </c:barChart>
      <c:catAx>
        <c:axId val="158526041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TUBE TRAILER TRUCKS</a:t>
                </a:r>
              </a:p>
            </c:rich>
          </c:tx>
          <c:layout>
            <c:manualLayout>
              <c:xMode val="edge"/>
              <c:yMode val="edge"/>
              <c:x val="0.41371526835007688"/>
              <c:y val="0.8293659087006647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bg1">
                <a:lumMod val="50000"/>
                <a:alpha val="67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585270016"/>
        <c:crosses val="autoZero"/>
        <c:auto val="1"/>
        <c:lblAlgn val="ctr"/>
        <c:lblOffset val="100"/>
        <c:noMultiLvlLbl val="0"/>
      </c:catAx>
      <c:valAx>
        <c:axId val="1585270016"/>
        <c:scaling>
          <c:orientation val="minMax"/>
        </c:scaling>
        <c:delete val="0"/>
        <c:axPos val="l"/>
        <c:majorGridlines>
          <c:spPr>
            <a:ln w="9525" cap="flat" cmpd="sng" algn="ctr">
              <a:solidFill>
                <a:schemeClr val="tx2">
                  <a:lumMod val="50000"/>
                  <a:lumOff val="50000"/>
                  <a:alpha val="9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LCOHT (A$/kg)</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50000"/>
                <a:alpha val="26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5260416"/>
        <c:crosses val="autoZero"/>
        <c:crossBetween val="between"/>
      </c:valAx>
      <c:spPr>
        <a:noFill/>
        <a:ln>
          <a:solidFill>
            <a:schemeClr val="bg1">
              <a:lumMod val="50000"/>
              <a:alpha val="0"/>
            </a:schemeClr>
          </a:solidFill>
        </a:ln>
        <a:effectLst/>
      </c:spPr>
    </c:plotArea>
    <c:legend>
      <c:legendPos val="b"/>
      <c:layout>
        <c:manualLayout>
          <c:xMode val="edge"/>
          <c:yMode val="edge"/>
          <c:x val="0.40394605846682957"/>
          <c:y val="0.88787818726535039"/>
          <c:w val="0.27895334922215181"/>
          <c:h val="6.818227370324547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sz="1400" b="0" i="0" u="none" strike="noStrike" kern="1200" spc="0" baseline="0">
                <a:solidFill>
                  <a:sysClr val="windowText" lastClr="000000">
                    <a:lumMod val="65000"/>
                    <a:lumOff val="35000"/>
                  </a:sysClr>
                </a:solidFill>
              </a:rPr>
              <a:t>LCOHT  to load a Large Carrier Ship using CGH2 and LH2 tube trailer trucks (2.54 GW Electrolyser Production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Low Case</c:v>
          </c:tx>
          <c:spPr>
            <a:solidFill>
              <a:schemeClr val="accent1"/>
            </a:solidFill>
            <a:ln>
              <a:noFill/>
            </a:ln>
            <a:effectLst/>
          </c:spPr>
          <c:invertIfNegative val="0"/>
          <c:dLbls>
            <c:dLbl>
              <c:idx val="0"/>
              <c:layout>
                <c:manualLayout>
                  <c:x val="-1.6260159131903845E-2"/>
                  <c:y val="1.88323917137476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ACA-48CD-A758-6D5FDFB94312}"/>
                </c:ext>
              </c:extLst>
            </c:dLbl>
            <c:dLbl>
              <c:idx val="1"/>
              <c:layout>
                <c:manualLayout>
                  <c:x val="-1.0840106087935879E-2"/>
                  <c:y val="1.50659133709981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ACA-48CD-A758-6D5FDFB94312}"/>
                </c:ext>
              </c:extLst>
            </c:dLbl>
            <c:dLbl>
              <c:idx val="2"/>
              <c:layout>
                <c:manualLayout>
                  <c:x val="-1.084010608793593E-2"/>
                  <c:y val="1.12994350282485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ACA-48CD-A758-6D5FDFB94312}"/>
                </c:ext>
              </c:extLst>
            </c:dLbl>
            <c:dLbl>
              <c:idx val="3"/>
              <c:layout>
                <c:manualLayout>
                  <c:x val="-1.355013260991985E-2"/>
                  <c:y val="2.25988700564971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ACA-48CD-A758-6D5FDFB94312}"/>
                </c:ext>
              </c:extLst>
            </c:dLbl>
            <c:dLbl>
              <c:idx val="4"/>
              <c:layout>
                <c:manualLayout>
                  <c:x val="-8.1300795659519105E-3"/>
                  <c:y val="1.12994350282486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CA-48CD-A758-6D5FDFB94312}"/>
                </c:ext>
              </c:extLst>
            </c:dLbl>
            <c:dLbl>
              <c:idx val="5"/>
              <c:layout>
                <c:manualLayout>
                  <c:x val="-1.355013260991985E-2"/>
                  <c:y val="1.12994350282485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CA-48CD-A758-6D5FDFB94312}"/>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'LCOHT (2.54 GW)'!$C$286:$D$291</c:f>
              <c:multiLvlStrCache>
                <c:ptCount val="6"/>
                <c:lvl>
                  <c:pt idx="0">
                    <c:v>CGH2</c:v>
                  </c:pt>
                  <c:pt idx="1">
                    <c:v>LH2</c:v>
                  </c:pt>
                  <c:pt idx="2">
                    <c:v>CGH2</c:v>
                  </c:pt>
                  <c:pt idx="3">
                    <c:v>LH2</c:v>
                  </c:pt>
                  <c:pt idx="4">
                    <c:v>CGH2</c:v>
                  </c:pt>
                  <c:pt idx="5">
                    <c:v>LH2</c:v>
                  </c:pt>
                </c:lvl>
                <c:lvl>
                  <c:pt idx="0">
                    <c:v>300kg H2 / load Trailer</c:v>
                  </c:pt>
                  <c:pt idx="2">
                    <c:v>700kg H2 / load trailer</c:v>
                  </c:pt>
                  <c:pt idx="4">
                    <c:v>1400kg H2 /load trailer</c:v>
                  </c:pt>
                </c:lvl>
              </c:multiLvlStrCache>
            </c:multiLvlStrRef>
          </c:cat>
          <c:val>
            <c:numRef>
              <c:f>'LCOHT (2.54 GW)'!$I$286:$I$291</c:f>
              <c:numCache>
                <c:formatCode>#,##0.00</c:formatCode>
                <c:ptCount val="6"/>
                <c:pt idx="0">
                  <c:v>7.54189520722531</c:v>
                </c:pt>
                <c:pt idx="1">
                  <c:v>8.6260464858087591</c:v>
                </c:pt>
                <c:pt idx="2">
                  <c:v>3.3755207077551672</c:v>
                </c:pt>
                <c:pt idx="3">
                  <c:v>4.4596719863386154</c:v>
                </c:pt>
                <c:pt idx="4">
                  <c:v>0.74786406320297449</c:v>
                </c:pt>
                <c:pt idx="5">
                  <c:v>8.386677696590791</c:v>
                </c:pt>
              </c:numCache>
            </c:numRef>
          </c:val>
          <c:extLst>
            <c:ext xmlns:c16="http://schemas.microsoft.com/office/drawing/2014/chart" uri="{C3380CC4-5D6E-409C-BE32-E72D297353CC}">
              <c16:uniqueId val="{00000000-3009-40FF-B7C0-611B374C2752}"/>
            </c:ext>
          </c:extLst>
        </c:ser>
        <c:ser>
          <c:idx val="1"/>
          <c:order val="1"/>
          <c:tx>
            <c:v>High Case</c:v>
          </c:tx>
          <c:spPr>
            <a:solidFill>
              <a:schemeClr val="accent2"/>
            </a:solidFill>
            <a:ln>
              <a:noFill/>
            </a:ln>
            <a:effectLst/>
          </c:spPr>
          <c:invertIfNegative val="0"/>
          <c:dLbls>
            <c:dLbl>
              <c:idx val="4"/>
              <c:layout>
                <c:manualLayout>
                  <c:x val="1.0840106087935781E-2"/>
                  <c:y val="1.1299435028248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CA-48CD-A758-6D5FDFB94312}"/>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'LCOHT (2.54 GW)'!$C$286:$D$291</c:f>
              <c:multiLvlStrCache>
                <c:ptCount val="6"/>
                <c:lvl>
                  <c:pt idx="0">
                    <c:v>CGH2</c:v>
                  </c:pt>
                  <c:pt idx="1">
                    <c:v>LH2</c:v>
                  </c:pt>
                  <c:pt idx="2">
                    <c:v>CGH2</c:v>
                  </c:pt>
                  <c:pt idx="3">
                    <c:v>LH2</c:v>
                  </c:pt>
                  <c:pt idx="4">
                    <c:v>CGH2</c:v>
                  </c:pt>
                  <c:pt idx="5">
                    <c:v>LH2</c:v>
                  </c:pt>
                </c:lvl>
                <c:lvl>
                  <c:pt idx="0">
                    <c:v>300kg H2 / load Trailer</c:v>
                  </c:pt>
                  <c:pt idx="2">
                    <c:v>700kg H2 / load trailer</c:v>
                  </c:pt>
                  <c:pt idx="4">
                    <c:v>1400kg H2 /load trailer</c:v>
                  </c:pt>
                </c:lvl>
              </c:multiLvlStrCache>
            </c:multiLvlStrRef>
          </c:cat>
          <c:val>
            <c:numRef>
              <c:f>'LCOHT (2.54 GW)'!$J$286:$J$291</c:f>
              <c:numCache>
                <c:formatCode>#,##0.00</c:formatCode>
                <c:ptCount val="6"/>
                <c:pt idx="0">
                  <c:v>15.20286410741272</c:v>
                </c:pt>
                <c:pt idx="1">
                  <c:v>16.585995248904492</c:v>
                </c:pt>
                <c:pt idx="2">
                  <c:v>6.698305850762325</c:v>
                </c:pt>
                <c:pt idx="3">
                  <c:v>8.0814369922540958</c:v>
                </c:pt>
                <c:pt idx="4">
                  <c:v>1.3346355866248598</c:v>
                </c:pt>
                <c:pt idx="5">
                  <c:v>16.097386792562659</c:v>
                </c:pt>
              </c:numCache>
            </c:numRef>
          </c:val>
          <c:extLst>
            <c:ext xmlns:c16="http://schemas.microsoft.com/office/drawing/2014/chart" uri="{C3380CC4-5D6E-409C-BE32-E72D297353CC}">
              <c16:uniqueId val="{00000001-3009-40FF-B7C0-611B374C2752}"/>
            </c:ext>
          </c:extLst>
        </c:ser>
        <c:dLbls>
          <c:showLegendKey val="0"/>
          <c:showVal val="0"/>
          <c:showCatName val="0"/>
          <c:showSerName val="0"/>
          <c:showPercent val="0"/>
          <c:showBubbleSize val="0"/>
        </c:dLbls>
        <c:gapWidth val="219"/>
        <c:overlap val="-11"/>
        <c:axId val="1585263296"/>
        <c:axId val="1585262816"/>
      </c:barChart>
      <c:catAx>
        <c:axId val="158526329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TUBE TRAILER TRUCKS</a:t>
                </a:r>
              </a:p>
            </c:rich>
          </c:tx>
          <c:layout>
            <c:manualLayout>
              <c:xMode val="edge"/>
              <c:yMode val="edge"/>
              <c:x val="0.41559527077463942"/>
              <c:y val="0.8490389548764031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bg1">
                <a:lumMod val="50000"/>
                <a:alpha val="82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585262816"/>
        <c:crosses val="autoZero"/>
        <c:auto val="1"/>
        <c:lblAlgn val="ctr"/>
        <c:lblOffset val="100"/>
        <c:noMultiLvlLbl val="0"/>
      </c:catAx>
      <c:valAx>
        <c:axId val="1585262816"/>
        <c:scaling>
          <c:orientation val="minMax"/>
        </c:scaling>
        <c:delete val="0"/>
        <c:axPos val="l"/>
        <c:majorGridlines>
          <c:spPr>
            <a:ln w="9525" cap="flat" cmpd="sng" algn="ctr">
              <a:solidFill>
                <a:schemeClr val="tx2">
                  <a:lumMod val="50000"/>
                  <a:lumOff val="50000"/>
                  <a:alpha val="8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LCOHT (A$/kg)</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50000"/>
                <a:alpha val="42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5263296"/>
        <c:crosses val="autoZero"/>
        <c:crossBetween val="between"/>
        <c:majorUnit val="5"/>
      </c:valAx>
      <c:spPr>
        <a:noFill/>
        <a:ln>
          <a:noFill/>
        </a:ln>
        <a:effectLst/>
      </c:spPr>
    </c:plotArea>
    <c:legend>
      <c:legendPos val="b"/>
      <c:layout>
        <c:manualLayout>
          <c:xMode val="edge"/>
          <c:yMode val="edge"/>
          <c:x val="0.46404309090033946"/>
          <c:y val="0.22344550681164851"/>
          <c:w val="0.27638662735752939"/>
          <c:h val="7.4173540807399074E-2"/>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sz="1400" b="0" i="0" u="none" strike="noStrike" kern="1200" spc="0" baseline="0">
                <a:solidFill>
                  <a:sysClr val="windowText" lastClr="000000">
                    <a:lumMod val="65000"/>
                    <a:lumOff val="35000"/>
                  </a:sysClr>
                </a:solidFill>
              </a:rPr>
              <a:t>Average LCOHT for CGH2 and LH2 Tube Trailers for 2.54 GW Electrolyser Production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Low Case</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(2.54 GW)'!$D$292:$D$293</c:f>
              <c:strCache>
                <c:ptCount val="2"/>
                <c:pt idx="0">
                  <c:v>CGH2</c:v>
                </c:pt>
                <c:pt idx="1">
                  <c:v>LH2</c:v>
                </c:pt>
              </c:strCache>
            </c:strRef>
          </c:cat>
          <c:val>
            <c:numRef>
              <c:f>'LCOHT (2.54 GW)'!$K$292:$K$293</c:f>
              <c:numCache>
                <c:formatCode>#,##0.00</c:formatCode>
                <c:ptCount val="2"/>
                <c:pt idx="0">
                  <c:v>1.6687831079901327</c:v>
                </c:pt>
                <c:pt idx="1">
                  <c:v>3.0717455630278212</c:v>
                </c:pt>
              </c:numCache>
            </c:numRef>
          </c:val>
          <c:extLst>
            <c:ext xmlns:c16="http://schemas.microsoft.com/office/drawing/2014/chart" uri="{C3380CC4-5D6E-409C-BE32-E72D297353CC}">
              <c16:uniqueId val="{00000000-9AC6-436D-A261-2CB42D5CE029}"/>
            </c:ext>
          </c:extLst>
        </c:ser>
        <c:ser>
          <c:idx val="1"/>
          <c:order val="1"/>
          <c:tx>
            <c:v>High Case</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(2.54 GW)'!$D$292:$D$293</c:f>
              <c:strCache>
                <c:ptCount val="2"/>
                <c:pt idx="0">
                  <c:v>CGH2</c:v>
                </c:pt>
                <c:pt idx="1">
                  <c:v>LH2</c:v>
                </c:pt>
              </c:strCache>
            </c:strRef>
          </c:cat>
          <c:val>
            <c:numRef>
              <c:f>'LCOHT (2.54 GW)'!$L$292:$L$293</c:f>
              <c:numCache>
                <c:formatCode>#,##0.00</c:formatCode>
                <c:ptCount val="2"/>
                <c:pt idx="0">
                  <c:v>3.7693640106008739</c:v>
                </c:pt>
                <c:pt idx="1">
                  <c:v>6.612959532137002</c:v>
                </c:pt>
              </c:numCache>
            </c:numRef>
          </c:val>
          <c:extLst>
            <c:ext xmlns:c16="http://schemas.microsoft.com/office/drawing/2014/chart" uri="{C3380CC4-5D6E-409C-BE32-E72D297353CC}">
              <c16:uniqueId val="{00000001-9AC6-436D-A261-2CB42D5CE029}"/>
            </c:ext>
          </c:extLst>
        </c:ser>
        <c:dLbls>
          <c:showLegendKey val="0"/>
          <c:showVal val="0"/>
          <c:showCatName val="0"/>
          <c:showSerName val="0"/>
          <c:showPercent val="0"/>
          <c:showBubbleSize val="0"/>
        </c:dLbls>
        <c:gapWidth val="219"/>
        <c:overlap val="-27"/>
        <c:axId val="1907637280"/>
        <c:axId val="1907646880"/>
      </c:barChart>
      <c:catAx>
        <c:axId val="190763728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Tube Trailers </a:t>
                </a:r>
              </a:p>
            </c:rich>
          </c:tx>
          <c:layout>
            <c:manualLayout>
              <c:xMode val="edge"/>
              <c:yMode val="edge"/>
              <c:x val="0.47030619035599752"/>
              <c:y val="0.797346098783106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907646880"/>
        <c:crosses val="autoZero"/>
        <c:auto val="1"/>
        <c:lblAlgn val="ctr"/>
        <c:lblOffset val="100"/>
        <c:noMultiLvlLbl val="0"/>
      </c:catAx>
      <c:valAx>
        <c:axId val="19076468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LCOHT (A$/kg)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7637280"/>
        <c:crosses val="autoZero"/>
        <c:crossBetween val="between"/>
      </c:valAx>
      <c:spPr>
        <a:noFill/>
        <a:ln>
          <a:noFill/>
        </a:ln>
        <a:effectLst/>
      </c:spPr>
    </c:plotArea>
    <c:legend>
      <c:legendPos val="b"/>
      <c:layout>
        <c:manualLayout>
          <c:xMode val="edge"/>
          <c:yMode val="edge"/>
          <c:x val="0.37186166831781825"/>
          <c:y val="0.20880637079455974"/>
          <c:w val="0.31966091918578682"/>
          <c:h val="6.3920901932712951E-2"/>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sz="1400" b="0" i="0" u="none" strike="noStrike" kern="1200" spc="0" baseline="0">
                <a:solidFill>
                  <a:sysClr val="windowText" lastClr="000000">
                    <a:lumMod val="65000"/>
                    <a:lumOff val="35000"/>
                  </a:sysClr>
                </a:solidFill>
              </a:rPr>
              <a:t>CGH2 &amp; LH2 Tube Trailer LCOHT  for 1.27 GW and 2.54 GW Electrolyser Production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2.54 GW Electrolyser (Low Case)</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(2.54 GW)'!$I$340:$I$341</c:f>
              <c:strCache>
                <c:ptCount val="2"/>
                <c:pt idx="0">
                  <c:v>CGH2</c:v>
                </c:pt>
                <c:pt idx="1">
                  <c:v>LH2</c:v>
                </c:pt>
              </c:strCache>
            </c:strRef>
          </c:cat>
          <c:val>
            <c:numRef>
              <c:f>'LCOHT (2.54 GW)'!$J$340:$J$341</c:f>
              <c:numCache>
                <c:formatCode>#,##0.00</c:formatCode>
                <c:ptCount val="2"/>
                <c:pt idx="0">
                  <c:v>1.6687831079901327</c:v>
                </c:pt>
                <c:pt idx="1">
                  <c:v>3.0717455630278212</c:v>
                </c:pt>
              </c:numCache>
            </c:numRef>
          </c:val>
          <c:extLst>
            <c:ext xmlns:c16="http://schemas.microsoft.com/office/drawing/2014/chart" uri="{C3380CC4-5D6E-409C-BE32-E72D297353CC}">
              <c16:uniqueId val="{00000000-8F4D-4BE5-A0F8-42A02B105D38}"/>
            </c:ext>
          </c:extLst>
        </c:ser>
        <c:ser>
          <c:idx val="1"/>
          <c:order val="1"/>
          <c:tx>
            <c:v>2.54 GW Electrolyser (High Case)</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(2.54 GW)'!$I$340:$I$341</c:f>
              <c:strCache>
                <c:ptCount val="2"/>
                <c:pt idx="0">
                  <c:v>CGH2</c:v>
                </c:pt>
                <c:pt idx="1">
                  <c:v>LH2</c:v>
                </c:pt>
              </c:strCache>
            </c:strRef>
          </c:cat>
          <c:val>
            <c:numRef>
              <c:f>'LCOHT (2.54 GW)'!$K$340:$K$341</c:f>
              <c:numCache>
                <c:formatCode>#,##0.00</c:formatCode>
                <c:ptCount val="2"/>
                <c:pt idx="0">
                  <c:v>3.7693640106008739</c:v>
                </c:pt>
                <c:pt idx="1">
                  <c:v>6.612959532137002</c:v>
                </c:pt>
              </c:numCache>
            </c:numRef>
          </c:val>
          <c:extLst>
            <c:ext xmlns:c16="http://schemas.microsoft.com/office/drawing/2014/chart" uri="{C3380CC4-5D6E-409C-BE32-E72D297353CC}">
              <c16:uniqueId val="{00000001-8F4D-4BE5-A0F8-42A02B105D38}"/>
            </c:ext>
          </c:extLst>
        </c:ser>
        <c:ser>
          <c:idx val="2"/>
          <c:order val="2"/>
          <c:tx>
            <c:v>1.27 GW Electrolyser (Low case)</c:v>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(2.54 GW)'!$I$340:$I$341</c:f>
              <c:strCache>
                <c:ptCount val="2"/>
                <c:pt idx="0">
                  <c:v>CGH2</c:v>
                </c:pt>
                <c:pt idx="1">
                  <c:v>LH2</c:v>
                </c:pt>
              </c:strCache>
            </c:strRef>
          </c:cat>
          <c:val>
            <c:numRef>
              <c:f>'LCOHT (2.54 GW)'!$L$340:$L$341</c:f>
              <c:numCache>
                <c:formatCode>#,##0.00</c:formatCode>
                <c:ptCount val="2"/>
                <c:pt idx="0">
                  <c:v>3.448818423179608</c:v>
                </c:pt>
                <c:pt idx="1">
                  <c:v>6.3482741635908297</c:v>
                </c:pt>
              </c:numCache>
            </c:numRef>
          </c:val>
          <c:extLst>
            <c:ext xmlns:c16="http://schemas.microsoft.com/office/drawing/2014/chart" uri="{C3380CC4-5D6E-409C-BE32-E72D297353CC}">
              <c16:uniqueId val="{00000002-8F4D-4BE5-A0F8-42A02B105D38}"/>
            </c:ext>
          </c:extLst>
        </c:ser>
        <c:ser>
          <c:idx val="3"/>
          <c:order val="3"/>
          <c:tx>
            <c:v>1.27 GW Electrolyser (High Case)</c:v>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(2.54 GW)'!$I$340:$I$341</c:f>
              <c:strCache>
                <c:ptCount val="2"/>
                <c:pt idx="0">
                  <c:v>CGH2</c:v>
                </c:pt>
                <c:pt idx="1">
                  <c:v>LH2</c:v>
                </c:pt>
              </c:strCache>
            </c:strRef>
          </c:cat>
          <c:val>
            <c:numRef>
              <c:f>'LCOHT (2.54 GW)'!$M$340:$M$341</c:f>
              <c:numCache>
                <c:formatCode>#,##0.00</c:formatCode>
                <c:ptCount val="2"/>
                <c:pt idx="0">
                  <c:v>7.7900189552418064</c:v>
                </c:pt>
                <c:pt idx="1">
                  <c:v>13.66678303308314</c:v>
                </c:pt>
              </c:numCache>
            </c:numRef>
          </c:val>
          <c:extLst>
            <c:ext xmlns:c16="http://schemas.microsoft.com/office/drawing/2014/chart" uri="{C3380CC4-5D6E-409C-BE32-E72D297353CC}">
              <c16:uniqueId val="{00000003-8F4D-4BE5-A0F8-42A02B105D38}"/>
            </c:ext>
          </c:extLst>
        </c:ser>
        <c:dLbls>
          <c:showLegendKey val="0"/>
          <c:showVal val="0"/>
          <c:showCatName val="0"/>
          <c:showSerName val="0"/>
          <c:showPercent val="0"/>
          <c:showBubbleSize val="0"/>
        </c:dLbls>
        <c:gapWidth val="219"/>
        <c:overlap val="-3"/>
        <c:axId val="904052288"/>
        <c:axId val="904058528"/>
      </c:barChart>
      <c:catAx>
        <c:axId val="90405228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0" i="0" u="none" strike="noStrike" kern="1200" baseline="0">
                    <a:solidFill>
                      <a:sysClr val="windowText" lastClr="000000">
                        <a:lumMod val="65000"/>
                        <a:lumOff val="35000"/>
                      </a:sysClr>
                    </a:solidFill>
                  </a:rPr>
                  <a:t>TUBE TRAILER TRUCKS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904058528"/>
        <c:crosses val="autoZero"/>
        <c:auto val="1"/>
        <c:lblAlgn val="ctr"/>
        <c:lblOffset val="100"/>
        <c:noMultiLvlLbl val="0"/>
      </c:catAx>
      <c:valAx>
        <c:axId val="9040585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0" i="0" u="none" strike="noStrike" kern="1200" baseline="0">
                    <a:solidFill>
                      <a:sysClr val="windowText" lastClr="000000">
                        <a:lumMod val="65000"/>
                        <a:lumOff val="35000"/>
                      </a:sysClr>
                    </a:solidFill>
                  </a:rPr>
                  <a:t>LCOHT (A$/kg)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052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sz="1400" b="0" i="0" u="none" strike="noStrike" kern="1200" spc="0" baseline="0">
                <a:solidFill>
                  <a:sysClr val="windowText" lastClr="000000">
                    <a:lumMod val="65000"/>
                    <a:lumOff val="35000"/>
                  </a:sysClr>
                </a:solidFill>
              </a:rPr>
              <a:t>CGH2 &amp; LH2 Tube Trailer LCOHT  for 1.27 GW and 2.54 GW Electrolyser Production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'LCOHT (2.54 GW)'!$C$340</c:f>
              <c:strCache>
                <c:ptCount val="1"/>
                <c:pt idx="0">
                  <c:v>1.27 GW Electrolyser</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'LCOHT (2.54 GW)'!$D$338:$G$339</c:f>
              <c:multiLvlStrCache>
                <c:ptCount val="4"/>
                <c:lvl>
                  <c:pt idx="0">
                    <c:v>Low</c:v>
                  </c:pt>
                  <c:pt idx="1">
                    <c:v>High</c:v>
                  </c:pt>
                  <c:pt idx="2">
                    <c:v>Low</c:v>
                  </c:pt>
                  <c:pt idx="3">
                    <c:v>High</c:v>
                  </c:pt>
                </c:lvl>
                <c:lvl>
                  <c:pt idx="0">
                    <c:v>CGH2</c:v>
                  </c:pt>
                  <c:pt idx="2">
                    <c:v>LH2</c:v>
                  </c:pt>
                </c:lvl>
              </c:multiLvlStrCache>
            </c:multiLvlStrRef>
          </c:cat>
          <c:val>
            <c:numRef>
              <c:f>'LCOHT (2.54 GW)'!$D$340:$G$340</c:f>
              <c:numCache>
                <c:formatCode>#,##0.00</c:formatCode>
                <c:ptCount val="4"/>
                <c:pt idx="0">
                  <c:v>3.448818423179608</c:v>
                </c:pt>
                <c:pt idx="1">
                  <c:v>7.7900189552418064</c:v>
                </c:pt>
                <c:pt idx="2">
                  <c:v>6.3482741635908297</c:v>
                </c:pt>
                <c:pt idx="3">
                  <c:v>13.66678303308314</c:v>
                </c:pt>
              </c:numCache>
            </c:numRef>
          </c:val>
          <c:extLst>
            <c:ext xmlns:c16="http://schemas.microsoft.com/office/drawing/2014/chart" uri="{C3380CC4-5D6E-409C-BE32-E72D297353CC}">
              <c16:uniqueId val="{00000000-4B2F-409E-AB32-DA1FAA89BA05}"/>
            </c:ext>
          </c:extLst>
        </c:ser>
        <c:ser>
          <c:idx val="1"/>
          <c:order val="1"/>
          <c:tx>
            <c:strRef>
              <c:f>'LCOHT (2.54 GW)'!$C$341</c:f>
              <c:strCache>
                <c:ptCount val="1"/>
                <c:pt idx="0">
                  <c:v>2.54 GW Electrolyser</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'LCOHT (2.54 GW)'!$D$338:$G$339</c:f>
              <c:multiLvlStrCache>
                <c:ptCount val="4"/>
                <c:lvl>
                  <c:pt idx="0">
                    <c:v>Low</c:v>
                  </c:pt>
                  <c:pt idx="1">
                    <c:v>High</c:v>
                  </c:pt>
                  <c:pt idx="2">
                    <c:v>Low</c:v>
                  </c:pt>
                  <c:pt idx="3">
                    <c:v>High</c:v>
                  </c:pt>
                </c:lvl>
                <c:lvl>
                  <c:pt idx="0">
                    <c:v>CGH2</c:v>
                  </c:pt>
                  <c:pt idx="2">
                    <c:v>LH2</c:v>
                  </c:pt>
                </c:lvl>
              </c:multiLvlStrCache>
            </c:multiLvlStrRef>
          </c:cat>
          <c:val>
            <c:numRef>
              <c:f>'LCOHT (2.54 GW)'!$D$341:$G$341</c:f>
              <c:numCache>
                <c:formatCode>#,##0.00</c:formatCode>
                <c:ptCount val="4"/>
                <c:pt idx="0">
                  <c:v>1.6687831079901327</c:v>
                </c:pt>
                <c:pt idx="1">
                  <c:v>3.7693640106008739</c:v>
                </c:pt>
                <c:pt idx="2">
                  <c:v>3.0717455630278212</c:v>
                </c:pt>
                <c:pt idx="3">
                  <c:v>6.612959532137002</c:v>
                </c:pt>
              </c:numCache>
            </c:numRef>
          </c:val>
          <c:extLst>
            <c:ext xmlns:c16="http://schemas.microsoft.com/office/drawing/2014/chart" uri="{C3380CC4-5D6E-409C-BE32-E72D297353CC}">
              <c16:uniqueId val="{00000001-4B2F-409E-AB32-DA1FAA89BA05}"/>
            </c:ext>
          </c:extLst>
        </c:ser>
        <c:dLbls>
          <c:dLblPos val="outEnd"/>
          <c:showLegendKey val="0"/>
          <c:showVal val="1"/>
          <c:showCatName val="0"/>
          <c:showSerName val="0"/>
          <c:showPercent val="0"/>
          <c:showBubbleSize val="0"/>
        </c:dLbls>
        <c:gapWidth val="219"/>
        <c:overlap val="-27"/>
        <c:axId val="1453008879"/>
        <c:axId val="1453014159"/>
      </c:barChart>
      <c:catAx>
        <c:axId val="145300887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0" i="0" u="none" strike="noStrike" kern="1200" baseline="0">
                    <a:solidFill>
                      <a:sysClr val="windowText" lastClr="000000">
                        <a:lumMod val="65000"/>
                        <a:lumOff val="35000"/>
                      </a:sysClr>
                    </a:solidFill>
                  </a:rPr>
                  <a:t>TUBE TRAILER TRUCKS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crossAx val="1453014159"/>
        <c:crosses val="autoZero"/>
        <c:auto val="1"/>
        <c:lblAlgn val="ctr"/>
        <c:lblOffset val="100"/>
        <c:noMultiLvlLbl val="0"/>
      </c:catAx>
      <c:valAx>
        <c:axId val="145301415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LCOHT (A$/kg)</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3008879"/>
        <c:crosses val="autoZero"/>
        <c:crossBetween val="between"/>
        <c:majorUnit val="4"/>
      </c:valAx>
      <c:spPr>
        <a:noFill/>
        <a:ln>
          <a:noFill/>
        </a:ln>
        <a:effectLst/>
      </c:spPr>
    </c:plotArea>
    <c:legend>
      <c:legendPos val="b"/>
      <c:layout>
        <c:manualLayout>
          <c:xMode val="edge"/>
          <c:yMode val="edge"/>
          <c:x val="0.27534339457567808"/>
          <c:y val="0.86631889763779524"/>
          <c:w val="0.56597987751531054"/>
          <c:h val="7.8125546806649182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r>
              <a:rPr lang="en-NZ" sz="1050" b="1" i="0" u="none" strike="noStrike" kern="1200" spc="0" baseline="0">
                <a:solidFill>
                  <a:sysClr val="windowText" lastClr="000000">
                    <a:lumMod val="65000"/>
                    <a:lumOff val="35000"/>
                  </a:sysClr>
                </a:solidFill>
              </a:rPr>
              <a:t>LCOHT  to load a small carrier ship using CGH2 and LH2 tube trailer trucks (2.54 GW Electrolyser Production )</a:t>
            </a: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995251234364578"/>
          <c:y val="0.23156800056116048"/>
          <c:w val="0.79701444681242983"/>
          <c:h val="0.34370341929487602"/>
        </c:manualLayout>
      </c:layout>
      <c:lineChart>
        <c:grouping val="standard"/>
        <c:varyColors val="0"/>
        <c:ser>
          <c:idx val="0"/>
          <c:order val="0"/>
          <c:tx>
            <c:strRef>
              <c:f>'LCOHT (2.54 GW)'!$C$370</c:f>
              <c:strCache>
                <c:ptCount val="1"/>
                <c:pt idx="0">
                  <c:v>1.27 GW Electrolyser</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'LCOHT (2.54 GW)'!$D$369:$E$369</c:f>
              <c:strCache>
                <c:ptCount val="2"/>
                <c:pt idx="0">
                  <c:v>Compressed gas hydrogen truck (CGH2)</c:v>
                </c:pt>
                <c:pt idx="1">
                  <c:v>Liquid hydrogen truck (LH2)</c:v>
                </c:pt>
              </c:strCache>
            </c:strRef>
          </c:cat>
          <c:val>
            <c:numRef>
              <c:f>'LCOHT (2.54 GW)'!$D$370:$E$370</c:f>
              <c:numCache>
                <c:formatCode>#,##0.00</c:formatCode>
                <c:ptCount val="2"/>
                <c:pt idx="0">
                  <c:v>5.6194186892107076</c:v>
                </c:pt>
                <c:pt idx="1">
                  <c:v>10.007528598336986</c:v>
                </c:pt>
              </c:numCache>
            </c:numRef>
          </c:val>
          <c:smooth val="0"/>
          <c:extLst>
            <c:ext xmlns:c16="http://schemas.microsoft.com/office/drawing/2014/chart" uri="{C3380CC4-5D6E-409C-BE32-E72D297353CC}">
              <c16:uniqueId val="{00000000-3DEE-488A-86C8-04B2CB84EED3}"/>
            </c:ext>
          </c:extLst>
        </c:ser>
        <c:ser>
          <c:idx val="1"/>
          <c:order val="1"/>
          <c:tx>
            <c:strRef>
              <c:f>'LCOHT (2.54 GW)'!$C$371</c:f>
              <c:strCache>
                <c:ptCount val="1"/>
                <c:pt idx="0">
                  <c:v>2.54 GW Electrolyser</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'LCOHT (2.54 GW)'!$D$369:$E$369</c:f>
              <c:strCache>
                <c:ptCount val="2"/>
                <c:pt idx="0">
                  <c:v>Compressed gas hydrogen truck (CGH2)</c:v>
                </c:pt>
                <c:pt idx="1">
                  <c:v>Liquid hydrogen truck (LH2)</c:v>
                </c:pt>
              </c:strCache>
            </c:strRef>
          </c:cat>
          <c:val>
            <c:numRef>
              <c:f>'LCOHT (2.54 GW)'!$D$371:$E$371</c:f>
              <c:numCache>
                <c:formatCode>#,##0.00</c:formatCode>
                <c:ptCount val="2"/>
                <c:pt idx="0">
                  <c:v>2.7190735592955031</c:v>
                </c:pt>
                <c:pt idx="1">
                  <c:v>4.8423525475824114</c:v>
                </c:pt>
              </c:numCache>
            </c:numRef>
          </c:val>
          <c:smooth val="0"/>
          <c:extLst>
            <c:ext xmlns:c16="http://schemas.microsoft.com/office/drawing/2014/chart" uri="{C3380CC4-5D6E-409C-BE32-E72D297353CC}">
              <c16:uniqueId val="{00000001-3DEE-488A-86C8-04B2CB84EED3}"/>
            </c:ext>
          </c:extLst>
        </c:ser>
        <c:dLbls>
          <c:showLegendKey val="0"/>
          <c:showVal val="0"/>
          <c:showCatName val="0"/>
          <c:showSerName val="0"/>
          <c:showPercent val="0"/>
          <c:showBubbleSize val="0"/>
        </c:dLbls>
        <c:marker val="1"/>
        <c:smooth val="0"/>
        <c:axId val="1453023759"/>
        <c:axId val="1453022799"/>
      </c:lineChart>
      <c:catAx>
        <c:axId val="1453023759"/>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Transport Mode</a:t>
                </a:r>
              </a:p>
            </c:rich>
          </c:tx>
          <c:layout>
            <c:manualLayout>
              <c:xMode val="edge"/>
              <c:yMode val="edge"/>
              <c:x val="0.48649602203128078"/>
              <c:y val="0.77740667833187516"/>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1453022799"/>
        <c:crosses val="autoZero"/>
        <c:auto val="1"/>
        <c:lblAlgn val="ctr"/>
        <c:lblOffset val="100"/>
        <c:noMultiLvlLbl val="0"/>
      </c:catAx>
      <c:valAx>
        <c:axId val="145302279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LCOHT (A$/kg)</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3023759"/>
        <c:crosses val="autoZero"/>
        <c:crossBetween val="between"/>
      </c:valAx>
      <c:spPr>
        <a:noFill/>
        <a:ln>
          <a:noFill/>
        </a:ln>
        <a:effectLst/>
      </c:spPr>
    </c:plotArea>
    <c:legend>
      <c:legendPos val="b"/>
      <c:layout>
        <c:manualLayout>
          <c:xMode val="edge"/>
          <c:yMode val="edge"/>
          <c:x val="0.24363448415101957"/>
          <c:y val="0.11817020145477168"/>
          <c:w val="0.53791764144931797"/>
          <c:h val="6.578991395683445E-2"/>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sz="1400" b="0" i="0" u="none" strike="noStrike" kern="1200" spc="0" baseline="0">
                <a:solidFill>
                  <a:sysClr val="windowText" lastClr="000000">
                    <a:lumMod val="65000"/>
                    <a:lumOff val="35000"/>
                  </a:sysClr>
                </a:solidFill>
              </a:rPr>
              <a:t>Tube Trailer average LCOHT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'LCOHT (2.54 GW)'!$C$370</c:f>
              <c:strCache>
                <c:ptCount val="1"/>
                <c:pt idx="0">
                  <c:v>1.27 GW Electrolyser</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(2.54 GW)'!$D$369:$E$369</c:f>
              <c:strCache>
                <c:ptCount val="2"/>
                <c:pt idx="0">
                  <c:v>Compressed gas hydrogen truck (CGH2)</c:v>
                </c:pt>
                <c:pt idx="1">
                  <c:v>Liquid hydrogen truck (LH2)</c:v>
                </c:pt>
              </c:strCache>
            </c:strRef>
          </c:cat>
          <c:val>
            <c:numRef>
              <c:f>'LCOHT (2.54 GW)'!$D$370:$E$370</c:f>
              <c:numCache>
                <c:formatCode>#,##0.00</c:formatCode>
                <c:ptCount val="2"/>
                <c:pt idx="0">
                  <c:v>5.6194186892107076</c:v>
                </c:pt>
                <c:pt idx="1">
                  <c:v>10.007528598336986</c:v>
                </c:pt>
              </c:numCache>
            </c:numRef>
          </c:val>
          <c:extLst>
            <c:ext xmlns:c16="http://schemas.microsoft.com/office/drawing/2014/chart" uri="{C3380CC4-5D6E-409C-BE32-E72D297353CC}">
              <c16:uniqueId val="{00000000-5E43-4655-B091-21CB21DC21E6}"/>
            </c:ext>
          </c:extLst>
        </c:ser>
        <c:ser>
          <c:idx val="1"/>
          <c:order val="1"/>
          <c:tx>
            <c:strRef>
              <c:f>'LCOHT (2.54 GW)'!$C$371</c:f>
              <c:strCache>
                <c:ptCount val="1"/>
                <c:pt idx="0">
                  <c:v>2.54 GW Electrolyser</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'LCOHT (2.54 GW)'!$D$369:$E$369</c:f>
              <c:strCache>
                <c:ptCount val="2"/>
                <c:pt idx="0">
                  <c:v>Compressed gas hydrogen truck (CGH2)</c:v>
                </c:pt>
                <c:pt idx="1">
                  <c:v>Liquid hydrogen truck (LH2)</c:v>
                </c:pt>
              </c:strCache>
            </c:strRef>
          </c:cat>
          <c:val>
            <c:numRef>
              <c:f>'LCOHT (2.54 GW)'!$D$371:$E$371</c:f>
              <c:numCache>
                <c:formatCode>#,##0.00</c:formatCode>
                <c:ptCount val="2"/>
                <c:pt idx="0">
                  <c:v>2.7190735592955031</c:v>
                </c:pt>
                <c:pt idx="1">
                  <c:v>4.8423525475824114</c:v>
                </c:pt>
              </c:numCache>
            </c:numRef>
          </c:val>
          <c:extLst>
            <c:ext xmlns:c16="http://schemas.microsoft.com/office/drawing/2014/chart" uri="{C3380CC4-5D6E-409C-BE32-E72D297353CC}">
              <c16:uniqueId val="{00000001-5E43-4655-B091-21CB21DC21E6}"/>
            </c:ext>
          </c:extLst>
        </c:ser>
        <c:dLbls>
          <c:showLegendKey val="0"/>
          <c:showVal val="0"/>
          <c:showCatName val="0"/>
          <c:showSerName val="0"/>
          <c:showPercent val="0"/>
          <c:showBubbleSize val="0"/>
        </c:dLbls>
        <c:gapWidth val="219"/>
        <c:overlap val="-27"/>
        <c:axId val="603177984"/>
        <c:axId val="603168864"/>
      </c:barChart>
      <c:catAx>
        <c:axId val="603177984"/>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TUBE TRAILER TRUCKS</a:t>
                </a:r>
              </a:p>
            </c:rich>
          </c:tx>
          <c:layout>
            <c:manualLayout>
              <c:xMode val="edge"/>
              <c:yMode val="edge"/>
              <c:x val="0.38240814947636492"/>
              <c:y val="0.83937372383947906"/>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3168864"/>
        <c:crosses val="autoZero"/>
        <c:auto val="1"/>
        <c:lblAlgn val="ctr"/>
        <c:lblOffset val="100"/>
        <c:noMultiLvlLbl val="0"/>
      </c:catAx>
      <c:valAx>
        <c:axId val="6031688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LCOHT (A$/kg)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3177984"/>
        <c:crosses val="autoZero"/>
        <c:crossBetween val="between"/>
      </c:valAx>
      <c:spPr>
        <a:noFill/>
        <a:ln>
          <a:noFill/>
        </a:ln>
        <a:effectLst/>
      </c:spPr>
    </c:plotArea>
    <c:legend>
      <c:legendPos val="b"/>
      <c:layout>
        <c:manualLayout>
          <c:xMode val="edge"/>
          <c:yMode val="edge"/>
          <c:x val="0.18085434370208675"/>
          <c:y val="0.14027297827848562"/>
          <c:w val="0.40066734232478363"/>
          <c:h val="0.13636414016645196"/>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val>
            <c:numRef>
              <c:f>'1.27 GW Electrolyser H2 Prod. '!$G$605:$X$605</c:f>
              <c:numCache>
                <c:formatCode>_-* #,##0.00_-;\-* #,##0.00_-;_-* "-"??_-;_-@_-</c:formatCode>
                <c:ptCount val="18"/>
                <c:pt idx="0">
                  <c:v>1155572396.1053114</c:v>
                </c:pt>
                <c:pt idx="1">
                  <c:v>782011194.37731147</c:v>
                </c:pt>
                <c:pt idx="2">
                  <c:v>599159902.20349884</c:v>
                </c:pt>
                <c:pt idx="3">
                  <c:v>483162232.99491167</c:v>
                </c:pt>
                <c:pt idx="4">
                  <c:v>400301396.83563137</c:v>
                </c:pt>
                <c:pt idx="5">
                  <c:v>336881199.2558614</c:v>
                </c:pt>
                <c:pt idx="6">
                  <c:v>286089133.17315662</c:v>
                </c:pt>
                <c:pt idx="7">
                  <c:v>244083063.88899171</c:v>
                </c:pt>
                <c:pt idx="8">
                  <c:v>208500629.96278322</c:v>
                </c:pt>
                <c:pt idx="9">
                  <c:v>177794394.9615674</c:v>
                </c:pt>
                <c:pt idx="10">
                  <c:v>150900348.95602059</c:v>
                </c:pt>
                <c:pt idx="11">
                  <c:v>127058236.89775133</c:v>
                </c:pt>
                <c:pt idx="12">
                  <c:v>105707630.09881091</c:v>
                </c:pt>
                <c:pt idx="13">
                  <c:v>86424584.03158772</c:v>
                </c:pt>
                <c:pt idx="14">
                  <c:v>68881337.014993191</c:v>
                </c:pt>
                <c:pt idx="15">
                  <c:v>52819728.604255795</c:v>
                </c:pt>
                <c:pt idx="16">
                  <c:v>38033122.015425682</c:v>
                </c:pt>
                <c:pt idx="17">
                  <c:v>24353781.463288903</c:v>
                </c:pt>
              </c:numCache>
            </c:numRef>
          </c:val>
          <c:smooth val="0"/>
          <c:extLst>
            <c:ext xmlns:c16="http://schemas.microsoft.com/office/drawing/2014/chart" uri="{C3380CC4-5D6E-409C-BE32-E72D297353CC}">
              <c16:uniqueId val="{00000000-55DA-42E4-A480-29836ED2B380}"/>
            </c:ext>
          </c:extLst>
        </c:ser>
        <c:ser>
          <c:idx val="1"/>
          <c:order val="1"/>
          <c:spPr>
            <a:ln w="28575" cap="rnd">
              <a:solidFill>
                <a:schemeClr val="accent2"/>
              </a:solidFill>
              <a:round/>
            </a:ln>
            <a:effectLst/>
          </c:spPr>
          <c:marker>
            <c:symbol val="none"/>
          </c:marker>
          <c:val>
            <c:numRef>
              <c:f>'1.27 GW Electrolyser H2 Prod. '!$G$606:$X$606</c:f>
              <c:numCache>
                <c:formatCode>_-* #,##0.00_-;\-* #,##0.00_-;_-* "-"??_-;_-@_-</c:formatCode>
                <c:ptCount val="18"/>
                <c:pt idx="0">
                  <c:v>1155572396.1053114</c:v>
                </c:pt>
                <c:pt idx="1">
                  <c:v>875401494.80931115</c:v>
                </c:pt>
                <c:pt idx="2">
                  <c:v>731421363.61746526</c:v>
                </c:pt>
                <c:pt idx="3">
                  <c:v>637256228.70771122</c:v>
                </c:pt>
                <c:pt idx="4">
                  <c:v>568466916.19940019</c:v>
                </c:pt>
                <c:pt idx="5">
                  <c:v>514873117.19464231</c:v>
                </c:pt>
                <c:pt idx="6">
                  <c:v>471313749.7448833</c:v>
                </c:pt>
                <c:pt idx="7">
                  <c:v>434832752.5213511</c:v>
                </c:pt>
                <c:pt idx="8">
                  <c:v>403588737.60669184</c:v>
                </c:pt>
                <c:pt idx="9">
                  <c:v>376361836.88928699</c:v>
                </c:pt>
                <c:pt idx="10">
                  <c:v>352304876.1872865</c:v>
                </c:pt>
                <c:pt idx="11">
                  <c:v>330807107.73524249</c:v>
                </c:pt>
                <c:pt idx="12">
                  <c:v>311414659.20740545</c:v>
                </c:pt>
                <c:pt idx="13">
                  <c:v>293781645.40294755</c:v>
                </c:pt>
                <c:pt idx="14">
                  <c:v>277638827.49129069</c:v>
                </c:pt>
                <c:pt idx="15">
                  <c:v>262772797.76294518</c:v>
                </c:pt>
                <c:pt idx="16">
                  <c:v>249011732.61363411</c:v>
                </c:pt>
                <c:pt idx="17">
                  <c:v>236215385.08548474</c:v>
                </c:pt>
              </c:numCache>
            </c:numRef>
          </c:val>
          <c:smooth val="0"/>
          <c:extLst>
            <c:ext xmlns:c16="http://schemas.microsoft.com/office/drawing/2014/chart" uri="{C3380CC4-5D6E-409C-BE32-E72D297353CC}">
              <c16:uniqueId val="{00000001-55DA-42E4-A480-29836ED2B380}"/>
            </c:ext>
          </c:extLst>
        </c:ser>
        <c:ser>
          <c:idx val="2"/>
          <c:order val="2"/>
          <c:spPr>
            <a:ln w="28575" cap="rnd">
              <a:solidFill>
                <a:schemeClr val="accent3"/>
              </a:solidFill>
              <a:round/>
            </a:ln>
            <a:effectLst/>
          </c:spPr>
          <c:marker>
            <c:symbol val="none"/>
          </c:marker>
          <c:val>
            <c:numRef>
              <c:f>'1.27 GW Electrolyser H2 Prod. '!$G$607:$X$607</c:f>
              <c:numCache>
                <c:formatCode>_-* #,##0.00_-;\-* #,##0.00_-;_-* "-"??_-;_-@_-</c:formatCode>
                <c:ptCount val="18"/>
                <c:pt idx="0">
                  <c:v>1155572396.1053114</c:v>
                </c:pt>
                <c:pt idx="1">
                  <c:v>968791795.24131131</c:v>
                </c:pt>
                <c:pt idx="2">
                  <c:v>868315013.24664092</c:v>
                </c:pt>
                <c:pt idx="3">
                  <c:v>800689254.4637115</c:v>
                </c:pt>
                <c:pt idx="4">
                  <c:v>750233690.90526867</c:v>
                </c:pt>
                <c:pt idx="5">
                  <c:v>710260150.66850805</c:v>
                </c:pt>
                <c:pt idx="6">
                  <c:v>677316621.89205623</c:v>
                </c:pt>
                <c:pt idx="7">
                  <c:v>649396967.76387143</c:v>
                </c:pt>
                <c:pt idx="8">
                  <c:v>625236096.25921774</c:v>
                </c:pt>
                <c:pt idx="9">
                  <c:v>603986960.5612731</c:v>
                </c:pt>
                <c:pt idx="10">
                  <c:v>585055754.62012982</c:v>
                </c:pt>
                <c:pt idx="11">
                  <c:v>568010774.3481884</c:v>
                </c:pt>
                <c:pt idx="12">
                  <c:v>552528748.68060327</c:v>
                </c:pt>
                <c:pt idx="13">
                  <c:v>538361598.44938183</c:v>
                </c:pt>
                <c:pt idx="14">
                  <c:v>525314974.42227149</c:v>
                </c:pt>
                <c:pt idx="15">
                  <c:v>513233909.7340157</c:v>
                </c:pt>
                <c:pt idx="16">
                  <c:v>501992940.18345594</c:v>
                </c:pt>
                <c:pt idx="17">
                  <c:v>491489125.37982726</c:v>
                </c:pt>
              </c:numCache>
            </c:numRef>
          </c:val>
          <c:smooth val="0"/>
          <c:extLst>
            <c:ext xmlns:c16="http://schemas.microsoft.com/office/drawing/2014/chart" uri="{C3380CC4-5D6E-409C-BE32-E72D297353CC}">
              <c16:uniqueId val="{00000002-55DA-42E4-A480-29836ED2B380}"/>
            </c:ext>
          </c:extLst>
        </c:ser>
        <c:dLbls>
          <c:showLegendKey val="0"/>
          <c:showVal val="0"/>
          <c:showCatName val="0"/>
          <c:showSerName val="0"/>
          <c:showPercent val="0"/>
          <c:showBubbleSize val="0"/>
        </c:dLbls>
        <c:smooth val="0"/>
        <c:axId val="677576815"/>
        <c:axId val="677585455"/>
      </c:lineChart>
      <c:catAx>
        <c:axId val="677576815"/>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7585455"/>
        <c:crosses val="autoZero"/>
        <c:auto val="1"/>
        <c:lblAlgn val="ctr"/>
        <c:lblOffset val="100"/>
        <c:noMultiLvlLbl val="0"/>
      </c:catAx>
      <c:valAx>
        <c:axId val="677585455"/>
        <c:scaling>
          <c:orientation val="minMax"/>
        </c:scaling>
        <c:delete val="0"/>
        <c:axPos val="l"/>
        <c:majorGridlines>
          <c:spPr>
            <a:ln w="9525" cap="flat" cmpd="sng" algn="ctr">
              <a:solidFill>
                <a:schemeClr val="tx1">
                  <a:lumMod val="15000"/>
                  <a:lumOff val="85000"/>
                </a:schemeClr>
              </a:solidFill>
              <a:round/>
            </a:ln>
            <a:effectLst/>
          </c:spPr>
        </c:majorGridlines>
        <c:numFmt formatCode="_-* #,##0.00_-;\-* #,##0.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75768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NZ" b="1"/>
              <a:t>Levelised Cost of Hydrogen Production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Low Case</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'ALL LCOHPST'!$C$9:$C$10</c:f>
              <c:strCache>
                <c:ptCount val="2"/>
                <c:pt idx="0">
                  <c:v>1.27 GW Electrolyser</c:v>
                </c:pt>
                <c:pt idx="1">
                  <c:v>2.25 GW Electrolyser</c:v>
                </c:pt>
              </c:strCache>
            </c:strRef>
          </c:cat>
          <c:val>
            <c:numRef>
              <c:f>'ALL LCOHPST'!$D$9:$D$10</c:f>
              <c:numCache>
                <c:formatCode>0.00</c:formatCode>
                <c:ptCount val="2"/>
                <c:pt idx="0">
                  <c:v>6.9484968929249558</c:v>
                </c:pt>
                <c:pt idx="1">
                  <c:v>6.9244725184158842</c:v>
                </c:pt>
              </c:numCache>
            </c:numRef>
          </c:val>
          <c:extLst>
            <c:ext xmlns:c16="http://schemas.microsoft.com/office/drawing/2014/chart" uri="{C3380CC4-5D6E-409C-BE32-E72D297353CC}">
              <c16:uniqueId val="{00000000-CBED-4A02-AC20-56D50CDDF4C9}"/>
            </c:ext>
          </c:extLst>
        </c:ser>
        <c:ser>
          <c:idx val="1"/>
          <c:order val="1"/>
          <c:tx>
            <c:v>High Case</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'ALL LCOHPST'!$C$9:$C$10</c:f>
              <c:strCache>
                <c:ptCount val="2"/>
                <c:pt idx="0">
                  <c:v>1.27 GW Electrolyser</c:v>
                </c:pt>
                <c:pt idx="1">
                  <c:v>2.25 GW Electrolyser</c:v>
                </c:pt>
              </c:strCache>
            </c:strRef>
          </c:cat>
          <c:val>
            <c:numRef>
              <c:f>'ALL LCOHPST'!$E$9:$E$10</c:f>
              <c:numCache>
                <c:formatCode>0.00</c:formatCode>
                <c:ptCount val="2"/>
                <c:pt idx="0">
                  <c:v>8.8700742318495589</c:v>
                </c:pt>
                <c:pt idx="1">
                  <c:v>8.727768887757609</c:v>
                </c:pt>
              </c:numCache>
            </c:numRef>
          </c:val>
          <c:extLst>
            <c:ext xmlns:c16="http://schemas.microsoft.com/office/drawing/2014/chart" uri="{C3380CC4-5D6E-409C-BE32-E72D297353CC}">
              <c16:uniqueId val="{00000001-CBED-4A02-AC20-56D50CDDF4C9}"/>
            </c:ext>
          </c:extLst>
        </c:ser>
        <c:dLbls>
          <c:showLegendKey val="0"/>
          <c:showVal val="0"/>
          <c:showCatName val="0"/>
          <c:showSerName val="0"/>
          <c:showPercent val="0"/>
          <c:showBubbleSize val="0"/>
        </c:dLbls>
        <c:gapWidth val="150"/>
        <c:axId val="1598083535"/>
        <c:axId val="1598085935"/>
      </c:barChart>
      <c:catAx>
        <c:axId val="1598083535"/>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Electrolyser Capacity</a:t>
                </a:r>
              </a:p>
            </c:rich>
          </c:tx>
          <c:layout>
            <c:manualLayout>
              <c:xMode val="edge"/>
              <c:yMode val="edge"/>
              <c:x val="0.43144046867559277"/>
              <c:y val="0.78502211196203198"/>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598085935"/>
        <c:crosses val="autoZero"/>
        <c:auto val="1"/>
        <c:lblAlgn val="ctr"/>
        <c:lblOffset val="100"/>
        <c:noMultiLvlLbl val="0"/>
      </c:catAx>
      <c:valAx>
        <c:axId val="15980859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LCOH Production (A$/kg)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98083535"/>
        <c:crosses val="autoZero"/>
        <c:crossBetween val="between"/>
        <c:majorUnit val="2"/>
        <c:min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100" b="0" i="0" u="none" strike="noStrike" kern="1200" spc="0" baseline="0">
                <a:solidFill>
                  <a:schemeClr val="tx1">
                    <a:lumMod val="65000"/>
                    <a:lumOff val="35000"/>
                  </a:schemeClr>
                </a:solidFill>
                <a:latin typeface="+mn-lt"/>
                <a:ea typeface="+mn-ea"/>
                <a:cs typeface="+mn-cs"/>
              </a:defRPr>
            </a:pPr>
            <a:r>
              <a:rPr lang="en-NZ" sz="1100"/>
              <a:t>Levelised Cost of Hydrogen Storage (LCOHS) for underground depleted gas fields and surface tank</a:t>
            </a:r>
            <a:r>
              <a:rPr lang="en-NZ" sz="1100" baseline="0"/>
              <a:t> storages based on ship's volume capacity</a:t>
            </a:r>
            <a:endParaRPr lang="en-NZ" sz="1100"/>
          </a:p>
        </c:rich>
      </c:tx>
      <c:layout>
        <c:manualLayout>
          <c:xMode val="edge"/>
          <c:yMode val="edge"/>
          <c:x val="0.11439141389165533"/>
          <c:y val="3.1225604996096799E-3"/>
        </c:manualLayout>
      </c:layout>
      <c:overlay val="0"/>
      <c:spPr>
        <a:noFill/>
        <a:ln>
          <a:noFill/>
        </a:ln>
        <a:effectLst/>
      </c:spPr>
      <c:txPr>
        <a:bodyPr rot="0" spcFirstLastPara="1" vertOverflow="ellipsis" vert="horz" wrap="square" anchor="ctr" anchorCtr="1"/>
        <a:lstStyle/>
        <a:p>
          <a:pPr algn="ctr">
            <a:defRPr sz="1100" b="0"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manualLayout>
          <c:layoutTarget val="inner"/>
          <c:xMode val="edge"/>
          <c:yMode val="edge"/>
          <c:x val="0.14453937007874015"/>
          <c:y val="0.17171296296296296"/>
          <c:w val="0.78867694663167109"/>
          <c:h val="0.62308654126567509"/>
        </c:manualLayout>
      </c:layout>
      <c:barChart>
        <c:barDir val="col"/>
        <c:grouping val="clustered"/>
        <c:varyColors val="0"/>
        <c:ser>
          <c:idx val="0"/>
          <c:order val="0"/>
          <c:tx>
            <c:v>Depleted Gas Field (UHS)-Low Case</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'ALL LCOHPST'!$C$43:$C$45</c:f>
              <c:strCache>
                <c:ptCount val="3"/>
                <c:pt idx="0">
                  <c:v>High rate (small ship)</c:v>
                </c:pt>
                <c:pt idx="1">
                  <c:v>Medium ship </c:v>
                </c:pt>
                <c:pt idx="2">
                  <c:v>Large ship </c:v>
                </c:pt>
              </c:strCache>
            </c:strRef>
          </c:cat>
          <c:val>
            <c:numRef>
              <c:f>'ALL LCOHPST'!$D$43:$D$45</c:f>
              <c:numCache>
                <c:formatCode>0.00</c:formatCode>
                <c:ptCount val="3"/>
                <c:pt idx="0">
                  <c:v>0.11497671805867091</c:v>
                </c:pt>
                <c:pt idx="1">
                  <c:v>0.1153768197676862</c:v>
                </c:pt>
                <c:pt idx="2">
                  <c:v>0.11559806313191835</c:v>
                </c:pt>
              </c:numCache>
            </c:numRef>
          </c:val>
          <c:extLst>
            <c:ext xmlns:c16="http://schemas.microsoft.com/office/drawing/2014/chart" uri="{C3380CC4-5D6E-409C-BE32-E72D297353CC}">
              <c16:uniqueId val="{00000000-F229-43EB-A565-996D49C9C8DF}"/>
            </c:ext>
          </c:extLst>
        </c:ser>
        <c:ser>
          <c:idx val="1"/>
          <c:order val="1"/>
          <c:tx>
            <c:v>Depleted Gas Field (UHS)-High Case</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'ALL LCOHPST'!$C$43:$C$45</c:f>
              <c:strCache>
                <c:ptCount val="3"/>
                <c:pt idx="0">
                  <c:v>High rate (small ship)</c:v>
                </c:pt>
                <c:pt idx="1">
                  <c:v>Medium ship </c:v>
                </c:pt>
                <c:pt idx="2">
                  <c:v>Large ship </c:v>
                </c:pt>
              </c:strCache>
            </c:strRef>
          </c:cat>
          <c:val>
            <c:numRef>
              <c:f>'ALL LCOHPST'!$E$43:$E$45</c:f>
              <c:numCache>
                <c:formatCode>0.00</c:formatCode>
                <c:ptCount val="3"/>
                <c:pt idx="0">
                  <c:v>0.87968102955110739</c:v>
                </c:pt>
                <c:pt idx="1">
                  <c:v>0.88274218740336163</c:v>
                </c:pt>
                <c:pt idx="2">
                  <c:v>0.88443490914490397</c:v>
                </c:pt>
              </c:numCache>
            </c:numRef>
          </c:val>
          <c:extLst>
            <c:ext xmlns:c16="http://schemas.microsoft.com/office/drawing/2014/chart" uri="{C3380CC4-5D6E-409C-BE32-E72D297353CC}">
              <c16:uniqueId val="{00000001-F229-43EB-A565-996D49C9C8DF}"/>
            </c:ext>
          </c:extLst>
        </c:ser>
        <c:ser>
          <c:idx val="2"/>
          <c:order val="2"/>
          <c:tx>
            <c:v>Surface Tank Hydrogen Storage-Low Case</c:v>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'ALL LCOHPST'!$C$43:$C$45</c:f>
              <c:strCache>
                <c:ptCount val="3"/>
                <c:pt idx="0">
                  <c:v>High rate (small ship)</c:v>
                </c:pt>
                <c:pt idx="1">
                  <c:v>Medium ship </c:v>
                </c:pt>
                <c:pt idx="2">
                  <c:v>Large ship </c:v>
                </c:pt>
              </c:strCache>
            </c:strRef>
          </c:cat>
          <c:val>
            <c:numRef>
              <c:f>'ALL LCOHPST'!$F$43:$F$45</c:f>
              <c:numCache>
                <c:formatCode>0.00</c:formatCode>
                <c:ptCount val="3"/>
                <c:pt idx="0">
                  <c:v>1.5541737523358603</c:v>
                </c:pt>
                <c:pt idx="1">
                  <c:v>2.7481461414013713</c:v>
                </c:pt>
                <c:pt idx="2">
                  <c:v>5.4171559325545795</c:v>
                </c:pt>
              </c:numCache>
            </c:numRef>
          </c:val>
          <c:extLst>
            <c:ext xmlns:c16="http://schemas.microsoft.com/office/drawing/2014/chart" uri="{C3380CC4-5D6E-409C-BE32-E72D297353CC}">
              <c16:uniqueId val="{00000003-F229-43EB-A565-996D49C9C8DF}"/>
            </c:ext>
          </c:extLst>
        </c:ser>
        <c:ser>
          <c:idx val="3"/>
          <c:order val="3"/>
          <c:tx>
            <c:v>Surface Tank Hydrogen Storage-High Case</c:v>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'ALL LCOHPST'!$C$43:$C$45</c:f>
              <c:strCache>
                <c:ptCount val="3"/>
                <c:pt idx="0">
                  <c:v>High rate (small ship)</c:v>
                </c:pt>
                <c:pt idx="1">
                  <c:v>Medium ship </c:v>
                </c:pt>
                <c:pt idx="2">
                  <c:v>Large ship </c:v>
                </c:pt>
              </c:strCache>
            </c:strRef>
          </c:cat>
          <c:val>
            <c:numRef>
              <c:f>'ALL LCOHPST'!$G$43:$G$45</c:f>
              <c:numCache>
                <c:formatCode>0.00</c:formatCode>
                <c:ptCount val="3"/>
                <c:pt idx="0">
                  <c:v>3.0081688610489383</c:v>
                </c:pt>
                <c:pt idx="1">
                  <c:v>5.1440393938050422</c:v>
                </c:pt>
                <c:pt idx="2">
                  <c:v>10.287895773813547</c:v>
                </c:pt>
              </c:numCache>
            </c:numRef>
          </c:val>
          <c:extLst>
            <c:ext xmlns:c16="http://schemas.microsoft.com/office/drawing/2014/chart" uri="{C3380CC4-5D6E-409C-BE32-E72D297353CC}">
              <c16:uniqueId val="{00000004-F229-43EB-A565-996D49C9C8DF}"/>
            </c:ext>
          </c:extLst>
        </c:ser>
        <c:dLbls>
          <c:showLegendKey val="0"/>
          <c:showVal val="0"/>
          <c:showCatName val="0"/>
          <c:showSerName val="0"/>
          <c:showPercent val="0"/>
          <c:showBubbleSize val="0"/>
        </c:dLbls>
        <c:gapWidth val="219"/>
        <c:overlap val="-27"/>
        <c:axId val="81285952"/>
        <c:axId val="81286912"/>
      </c:barChart>
      <c:catAx>
        <c:axId val="81285952"/>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Ship Volume</a:t>
                </a:r>
              </a:p>
            </c:rich>
          </c:tx>
          <c:layout>
            <c:manualLayout>
              <c:xMode val="edge"/>
              <c:yMode val="edge"/>
              <c:x val="0.41089747004579696"/>
              <c:y val="0.87565275652018892"/>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crossAx val="81286912"/>
        <c:crosses val="autoZero"/>
        <c:auto val="1"/>
        <c:lblAlgn val="ctr"/>
        <c:lblOffset val="100"/>
        <c:noMultiLvlLbl val="0"/>
      </c:catAx>
      <c:valAx>
        <c:axId val="812869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LCOHS (A$/kg)</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81285952"/>
        <c:crosses val="autoZero"/>
        <c:crossBetween val="between"/>
      </c:valAx>
      <c:spPr>
        <a:noFill/>
        <a:ln>
          <a:noFill/>
        </a:ln>
        <a:effectLst/>
      </c:spPr>
    </c:plotArea>
    <c:legend>
      <c:legendPos val="r"/>
      <c:layout>
        <c:manualLayout>
          <c:xMode val="edge"/>
          <c:yMode val="edge"/>
          <c:x val="0.18274170612793855"/>
          <c:y val="0.15420949664676462"/>
          <c:w val="0.57764129792667918"/>
          <c:h val="0.25605291141885955"/>
        </c:manualLayout>
      </c:layout>
      <c:overlay val="0"/>
      <c:spPr>
        <a:solidFill>
          <a:schemeClr val="bg1"/>
        </a:solidFill>
        <a:ln>
          <a:solidFill>
            <a:schemeClr val="bg1">
              <a:lumMod val="85000"/>
            </a:schemeClr>
          </a:solid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NZ" sz="1200"/>
              <a:t>Average Levelised Cost of Hydrogen Storage in Depleted Gas Field and Surface Tank Storage </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19-45CF-9AE9-9CE79B54DD7E}"/>
              </c:ext>
            </c:extLst>
          </c:dPt>
          <c:dPt>
            <c:idx val="3"/>
            <c:invertIfNegative val="0"/>
            <c:bubble3D val="0"/>
            <c:spPr>
              <a:solidFill>
                <a:schemeClr val="accent2">
                  <a:lumMod val="75000"/>
                </a:schemeClr>
              </a:solidFill>
              <a:ln>
                <a:noFill/>
              </a:ln>
              <a:effectLst/>
            </c:spPr>
            <c:extLst>
              <c:ext xmlns:c16="http://schemas.microsoft.com/office/drawing/2014/chart" uri="{C3380CC4-5D6E-409C-BE32-E72D297353CC}">
                <c16:uniqueId val="{00000002-4219-45CF-9AE9-9CE79B54DD7E}"/>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'ALL LCOHPST'!$H$41:$K$42</c:f>
              <c:multiLvlStrCache>
                <c:ptCount val="4"/>
                <c:lvl>
                  <c:pt idx="0">
                    <c:v>Low</c:v>
                  </c:pt>
                  <c:pt idx="1">
                    <c:v>High</c:v>
                  </c:pt>
                  <c:pt idx="2">
                    <c:v>Low</c:v>
                  </c:pt>
                  <c:pt idx="3">
                    <c:v>High</c:v>
                  </c:pt>
                </c:lvl>
                <c:lvl>
                  <c:pt idx="0">
                    <c:v>Depleted Gas Field (UHS)</c:v>
                  </c:pt>
                  <c:pt idx="2">
                    <c:v>Above Ground Storage (AGS)</c:v>
                  </c:pt>
                </c:lvl>
              </c:multiLvlStrCache>
            </c:multiLvlStrRef>
          </c:cat>
          <c:val>
            <c:numRef>
              <c:f>'ALL LCOHPST'!$H$43:$K$43</c:f>
              <c:numCache>
                <c:formatCode>0.00</c:formatCode>
                <c:ptCount val="4"/>
                <c:pt idx="0">
                  <c:v>0.11531720031942515</c:v>
                </c:pt>
                <c:pt idx="1">
                  <c:v>0.88228604203312433</c:v>
                </c:pt>
                <c:pt idx="2">
                  <c:v>3.2398252754306038</c:v>
                </c:pt>
                <c:pt idx="3">
                  <c:v>6.1467013428891759</c:v>
                </c:pt>
              </c:numCache>
            </c:numRef>
          </c:val>
          <c:extLst>
            <c:ext xmlns:c16="http://schemas.microsoft.com/office/drawing/2014/chart" uri="{C3380CC4-5D6E-409C-BE32-E72D297353CC}">
              <c16:uniqueId val="{00000000-4219-45CF-9AE9-9CE79B54DD7E}"/>
            </c:ext>
          </c:extLst>
        </c:ser>
        <c:dLbls>
          <c:showLegendKey val="0"/>
          <c:showVal val="0"/>
          <c:showCatName val="0"/>
          <c:showSerName val="0"/>
          <c:showPercent val="0"/>
          <c:showBubbleSize val="0"/>
        </c:dLbls>
        <c:gapWidth val="219"/>
        <c:axId val="1408266959"/>
        <c:axId val="1408284239"/>
      </c:barChart>
      <c:catAx>
        <c:axId val="1408266959"/>
        <c:scaling>
          <c:orientation val="minMax"/>
        </c:scaling>
        <c:delete val="0"/>
        <c:axPos val="b"/>
        <c:title>
          <c:tx>
            <c:rich>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NZ" sz="1100" b="1">
                    <a:solidFill>
                      <a:sysClr val="windowText" lastClr="000000"/>
                    </a:solidFill>
                  </a:rPr>
                  <a:t>Hydrogen Storage</a:t>
                </a:r>
              </a:p>
            </c:rich>
          </c:tx>
          <c:layout>
            <c:manualLayout>
              <c:xMode val="edge"/>
              <c:yMode val="edge"/>
              <c:x val="0.4338807961504812"/>
              <c:y val="0.900787037037037"/>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bg1">
                <a:lumMod val="50000"/>
                <a:alpha val="92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1408284239"/>
        <c:crosses val="autoZero"/>
        <c:auto val="1"/>
        <c:lblAlgn val="ctr"/>
        <c:lblOffset val="100"/>
        <c:noMultiLvlLbl val="0"/>
      </c:catAx>
      <c:valAx>
        <c:axId val="140828423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r>
                  <a:rPr lang="en-NZ" b="1">
                    <a:solidFill>
                      <a:sysClr val="windowText" lastClr="000000"/>
                    </a:solidFill>
                  </a:rPr>
                  <a:t>LCOHS (A$/kg H2)</a:t>
                </a:r>
              </a:p>
            </c:rich>
          </c:tx>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082669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a:t>LCOH delivered for UHS, Ship, Pipeline, CGH2</a:t>
            </a:r>
            <a:r>
              <a:rPr lang="en-NZ" baseline="0"/>
              <a:t> </a:t>
            </a:r>
            <a:r>
              <a:rPr lang="en-NZ"/>
              <a:t>Tube Trailers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'LCOH DELIVERED'!$E$124</c:f>
              <c:strCache>
                <c:ptCount val="1"/>
                <c:pt idx="0">
                  <c:v>Small LH₂ carriers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'LCOH DELIVERED'!$F$122:$K$123</c:f>
              <c:multiLvlStrCache>
                <c:ptCount val="6"/>
                <c:lvl>
                  <c:pt idx="0">
                    <c:v> Low </c:v>
                  </c:pt>
                  <c:pt idx="1">
                    <c:v> High </c:v>
                  </c:pt>
                  <c:pt idx="2">
                    <c:v> Low </c:v>
                  </c:pt>
                  <c:pt idx="3">
                    <c:v> High </c:v>
                  </c:pt>
                  <c:pt idx="4">
                    <c:v> Low </c:v>
                  </c:pt>
                  <c:pt idx="5">
                    <c:v> High </c:v>
                  </c:pt>
                </c:lvl>
                <c:lvl>
                  <c:pt idx="0">
                    <c:v> 300 kg H2/load </c:v>
                  </c:pt>
                  <c:pt idx="2">
                    <c:v> 700 kg H2/Load </c:v>
                  </c:pt>
                  <c:pt idx="4">
                    <c:v> 4400 kg H2/load </c:v>
                  </c:pt>
                </c:lvl>
              </c:multiLvlStrCache>
            </c:multiLvlStrRef>
          </c:cat>
          <c:val>
            <c:numRef>
              <c:f>'LCOH DELIVERED'!$F$124:$K$124</c:f>
              <c:numCache>
                <c:formatCode>0.00</c:formatCode>
                <c:ptCount val="6"/>
                <c:pt idx="0">
                  <c:v>3.0943401256272596</c:v>
                </c:pt>
                <c:pt idx="1">
                  <c:v>5.1169925928326041</c:v>
                </c:pt>
                <c:pt idx="2">
                  <c:v>3.0317369055236609</c:v>
                </c:pt>
                <c:pt idx="3">
                  <c:v>4.9131914454055758</c:v>
                </c:pt>
                <c:pt idx="4">
                  <c:v>2.9922541928446869</c:v>
                </c:pt>
                <c:pt idx="5">
                  <c:v>4.7846577671987562</c:v>
                </c:pt>
              </c:numCache>
            </c:numRef>
          </c:val>
          <c:extLst>
            <c:ext xmlns:c16="http://schemas.microsoft.com/office/drawing/2014/chart" uri="{C3380CC4-5D6E-409C-BE32-E72D297353CC}">
              <c16:uniqueId val="{00000000-663F-43F0-A765-08EE35FEDF6B}"/>
            </c:ext>
          </c:extLst>
        </c:ser>
        <c:ser>
          <c:idx val="1"/>
          <c:order val="1"/>
          <c:tx>
            <c:strRef>
              <c:f>'LCOH DELIVERED'!$E$125</c:f>
              <c:strCache>
                <c:ptCount val="1"/>
                <c:pt idx="0">
                  <c:v>Medium LH₂ carriers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'LCOH DELIVERED'!$F$122:$K$123</c:f>
              <c:multiLvlStrCache>
                <c:ptCount val="6"/>
                <c:lvl>
                  <c:pt idx="0">
                    <c:v> Low </c:v>
                  </c:pt>
                  <c:pt idx="1">
                    <c:v> High </c:v>
                  </c:pt>
                  <c:pt idx="2">
                    <c:v> Low </c:v>
                  </c:pt>
                  <c:pt idx="3">
                    <c:v> High </c:v>
                  </c:pt>
                  <c:pt idx="4">
                    <c:v> Low </c:v>
                  </c:pt>
                  <c:pt idx="5">
                    <c:v> High </c:v>
                  </c:pt>
                </c:lvl>
                <c:lvl>
                  <c:pt idx="0">
                    <c:v> 300 kg H2/load </c:v>
                  </c:pt>
                  <c:pt idx="2">
                    <c:v> 700 kg H2/Load </c:v>
                  </c:pt>
                  <c:pt idx="4">
                    <c:v> 4400 kg H2/load </c:v>
                  </c:pt>
                </c:lvl>
              </c:multiLvlStrCache>
            </c:multiLvlStrRef>
          </c:cat>
          <c:val>
            <c:numRef>
              <c:f>'LCOH DELIVERED'!$F$125:$K$125</c:f>
              <c:numCache>
                <c:formatCode>0.00</c:formatCode>
                <c:ptCount val="6"/>
                <c:pt idx="0">
                  <c:v>3.7365049732004652</c:v>
                </c:pt>
                <c:pt idx="1">
                  <c:v>7.1814595899422935</c:v>
                </c:pt>
                <c:pt idx="2">
                  <c:v>3.3191501725098087</c:v>
                </c:pt>
                <c:pt idx="3">
                  <c:v>5.8227852737621015</c:v>
                </c:pt>
                <c:pt idx="4">
                  <c:v>3.0559320879833152</c:v>
                </c:pt>
                <c:pt idx="5">
                  <c:v>4.9658940857166396</c:v>
                </c:pt>
              </c:numCache>
            </c:numRef>
          </c:val>
          <c:extLst>
            <c:ext xmlns:c16="http://schemas.microsoft.com/office/drawing/2014/chart" uri="{C3380CC4-5D6E-409C-BE32-E72D297353CC}">
              <c16:uniqueId val="{00000001-663F-43F0-A765-08EE35FEDF6B}"/>
            </c:ext>
          </c:extLst>
        </c:ser>
        <c:ser>
          <c:idx val="2"/>
          <c:order val="2"/>
          <c:tx>
            <c:strRef>
              <c:f>'LCOH DELIVERED'!$E$126</c:f>
              <c:strCache>
                <c:ptCount val="1"/>
                <c:pt idx="0">
                  <c:v>Large future carriers    (under development) </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'LCOH DELIVERED'!$F$122:$K$123</c:f>
              <c:multiLvlStrCache>
                <c:ptCount val="6"/>
                <c:lvl>
                  <c:pt idx="0">
                    <c:v> Low </c:v>
                  </c:pt>
                  <c:pt idx="1">
                    <c:v> High </c:v>
                  </c:pt>
                  <c:pt idx="2">
                    <c:v> Low </c:v>
                  </c:pt>
                  <c:pt idx="3">
                    <c:v> High </c:v>
                  </c:pt>
                  <c:pt idx="4">
                    <c:v> Low </c:v>
                  </c:pt>
                  <c:pt idx="5">
                    <c:v> High </c:v>
                  </c:pt>
                </c:lvl>
                <c:lvl>
                  <c:pt idx="0">
                    <c:v> 300 kg H2/load </c:v>
                  </c:pt>
                  <c:pt idx="2">
                    <c:v> 700 kg H2/Load </c:v>
                  </c:pt>
                  <c:pt idx="4">
                    <c:v> 4400 kg H2/load </c:v>
                  </c:pt>
                </c:lvl>
              </c:multiLvlStrCache>
            </c:multiLvlStrRef>
          </c:cat>
          <c:val>
            <c:numRef>
              <c:f>'LCOH DELIVERED'!$F$126:$K$126</c:f>
              <c:numCache>
                <c:formatCode>0.00</c:formatCode>
                <c:ptCount val="6"/>
                <c:pt idx="0">
                  <c:v>6.0029691411058979</c:v>
                </c:pt>
                <c:pt idx="1">
                  <c:v>10.824636643665272</c:v>
                </c:pt>
                <c:pt idx="2">
                  <c:v>4.3335499383432712</c:v>
                </c:pt>
                <c:pt idx="3">
                  <c:v>7.427950853214794</c:v>
                </c:pt>
                <c:pt idx="4">
                  <c:v>3.2806776002372975</c:v>
                </c:pt>
                <c:pt idx="5">
                  <c:v>5.2857228831011405</c:v>
                </c:pt>
              </c:numCache>
            </c:numRef>
          </c:val>
          <c:extLst>
            <c:ext xmlns:c16="http://schemas.microsoft.com/office/drawing/2014/chart" uri="{C3380CC4-5D6E-409C-BE32-E72D297353CC}">
              <c16:uniqueId val="{00000002-663F-43F0-A765-08EE35FEDF6B}"/>
            </c:ext>
          </c:extLst>
        </c:ser>
        <c:dLbls>
          <c:showLegendKey val="0"/>
          <c:showVal val="0"/>
          <c:showCatName val="0"/>
          <c:showSerName val="0"/>
          <c:showPercent val="0"/>
          <c:showBubbleSize val="0"/>
        </c:dLbls>
        <c:gapWidth val="219"/>
        <c:overlap val="-27"/>
        <c:axId val="1512608944"/>
        <c:axId val="1512618064"/>
      </c:barChart>
      <c:catAx>
        <c:axId val="1512608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2618064"/>
        <c:crosses val="autoZero"/>
        <c:auto val="1"/>
        <c:lblAlgn val="ctr"/>
        <c:lblOffset val="100"/>
        <c:noMultiLvlLbl val="0"/>
      </c:catAx>
      <c:valAx>
        <c:axId val="151261806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2608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a:t>Average</a:t>
            </a:r>
            <a:r>
              <a:rPr lang="en-NZ" baseline="0"/>
              <a:t> </a:t>
            </a:r>
            <a:r>
              <a:rPr lang="en-NZ"/>
              <a:t>Levelised Cost of Hydrogen Delivered (LCOHD)  for combined</a:t>
            </a:r>
            <a:r>
              <a:rPr lang="en-NZ" baseline="0"/>
              <a:t> intergrated system Analysis -1.27 GW Electrolyser</a:t>
            </a:r>
            <a:endParaRPr lang="en-NZ"/>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manualLayout>
          <c:layoutTarget val="inner"/>
          <c:xMode val="edge"/>
          <c:yMode val="edge"/>
          <c:x val="0.14453937007874015"/>
          <c:y val="0.18690000802925652"/>
          <c:w val="0.82490507436570426"/>
          <c:h val="0.45590753993399835"/>
        </c:manualLayout>
      </c:layout>
      <c:barChart>
        <c:barDir val="col"/>
        <c:grouping val="clustered"/>
        <c:varyColors val="0"/>
        <c:ser>
          <c:idx val="0"/>
          <c:order val="0"/>
          <c:tx>
            <c:v>Low Case</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'AVERAGE LCOHD'!$C$29:$C$32</c:f>
              <c:strCache>
                <c:ptCount val="4"/>
                <c:pt idx="0">
                  <c:v>UHS, Ship, Pipeline, CGH2 Tube Trailers </c:v>
                </c:pt>
                <c:pt idx="1">
                  <c:v>UHS, Ship, Pipeline, CGH2 Tube Trailers, Port Infrustructure</c:v>
                </c:pt>
                <c:pt idx="2">
                  <c:v>AGS, Ship, Pipeline, CGH2 Tube Trailers</c:v>
                </c:pt>
                <c:pt idx="3">
                  <c:v>AGS, Port Infrastructure, Pipeline, CGH2 Tube Trailer</c:v>
                </c:pt>
              </c:strCache>
            </c:strRef>
          </c:cat>
          <c:val>
            <c:numRef>
              <c:f>'AVERAGE LCOHD'!$D$29:$D$32</c:f>
              <c:numCache>
                <c:formatCode>0.00</c:formatCode>
                <c:ptCount val="4"/>
                <c:pt idx="0">
                  <c:v>3.6488888888888886</c:v>
                </c:pt>
                <c:pt idx="1">
                  <c:v>3.5911111111111111</c:v>
                </c:pt>
                <c:pt idx="2">
                  <c:v>4.0200000000000005</c:v>
                </c:pt>
                <c:pt idx="3">
                  <c:v>3.9600000000000004</c:v>
                </c:pt>
              </c:numCache>
            </c:numRef>
          </c:val>
          <c:extLst>
            <c:ext xmlns:c16="http://schemas.microsoft.com/office/drawing/2014/chart" uri="{C3380CC4-5D6E-409C-BE32-E72D297353CC}">
              <c16:uniqueId val="{00000000-02BB-4EF2-99F5-9A7E9DB5A5DC}"/>
            </c:ext>
          </c:extLst>
        </c:ser>
        <c:ser>
          <c:idx val="1"/>
          <c:order val="1"/>
          <c:tx>
            <c:v>High Case</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'AVERAGE LCOHD'!$C$29:$C$32</c:f>
              <c:strCache>
                <c:ptCount val="4"/>
                <c:pt idx="0">
                  <c:v>UHS, Ship, Pipeline, CGH2 Tube Trailers </c:v>
                </c:pt>
                <c:pt idx="1">
                  <c:v>UHS, Ship, Pipeline, CGH2 Tube Trailers, Port Infrustructure</c:v>
                </c:pt>
                <c:pt idx="2">
                  <c:v>AGS, Ship, Pipeline, CGH2 Tube Trailers</c:v>
                </c:pt>
                <c:pt idx="3">
                  <c:v>AGS, Port Infrastructure, Pipeline, CGH2 Tube Trailer</c:v>
                </c:pt>
              </c:strCache>
            </c:strRef>
          </c:cat>
          <c:val>
            <c:numRef>
              <c:f>'AVERAGE LCOHD'!$E$29:$E$32</c:f>
              <c:numCache>
                <c:formatCode>0.00</c:formatCode>
                <c:ptCount val="4"/>
                <c:pt idx="0">
                  <c:v>6.1533333333333324</c:v>
                </c:pt>
                <c:pt idx="1">
                  <c:v>5.6433333333333335</c:v>
                </c:pt>
                <c:pt idx="2">
                  <c:v>6.7066666666666661</c:v>
                </c:pt>
                <c:pt idx="3">
                  <c:v>6.1866666666666665</c:v>
                </c:pt>
              </c:numCache>
            </c:numRef>
          </c:val>
          <c:extLst>
            <c:ext xmlns:c16="http://schemas.microsoft.com/office/drawing/2014/chart" uri="{C3380CC4-5D6E-409C-BE32-E72D297353CC}">
              <c16:uniqueId val="{00000001-02BB-4EF2-99F5-9A7E9DB5A5DC}"/>
            </c:ext>
          </c:extLst>
        </c:ser>
        <c:dLbls>
          <c:showLegendKey val="0"/>
          <c:showVal val="0"/>
          <c:showCatName val="0"/>
          <c:showSerName val="0"/>
          <c:showPercent val="0"/>
          <c:showBubbleSize val="0"/>
        </c:dLbls>
        <c:gapWidth val="219"/>
        <c:overlap val="-27"/>
        <c:axId val="1907661760"/>
        <c:axId val="1907674240"/>
      </c:barChart>
      <c:catAx>
        <c:axId val="19076617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0" i="0" u="none" strike="noStrike" baseline="0">
                    <a:effectLst/>
                  </a:rPr>
                  <a:t>Integrated system combination</a:t>
                </a:r>
                <a:endParaRPr lang="en-NZ"/>
              </a:p>
            </c:rich>
          </c:tx>
          <c:layout>
            <c:manualLayout>
              <c:xMode val="edge"/>
              <c:yMode val="edge"/>
              <c:x val="0.34525058131932684"/>
              <c:y val="0.7874529218991803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NZ"/>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7674240"/>
        <c:crosses val="autoZero"/>
        <c:auto val="1"/>
        <c:lblAlgn val="ctr"/>
        <c:lblOffset val="100"/>
        <c:noMultiLvlLbl val="0"/>
      </c:catAx>
      <c:valAx>
        <c:axId val="19076742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LCOHD (A$/kg)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7661760"/>
        <c:crosses val="autoZero"/>
        <c:crossBetween val="between"/>
      </c:valAx>
      <c:spPr>
        <a:noFill/>
        <a:ln>
          <a:noFill/>
        </a:ln>
        <a:effectLst/>
      </c:spPr>
    </c:plotArea>
    <c:legend>
      <c:legendPos val="b"/>
      <c:layout>
        <c:manualLayout>
          <c:xMode val="edge"/>
          <c:yMode val="edge"/>
          <c:x val="0.34710575272637206"/>
          <c:y val="0.87395656338025052"/>
          <c:w val="0.23989064762535983"/>
          <c:h val="5.928894431629623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NZ" sz="1000" b="0" i="0" u="none" strike="noStrike" kern="1200" spc="0" baseline="0">
                <a:solidFill>
                  <a:sysClr val="windowText" lastClr="000000">
                    <a:lumMod val="65000"/>
                    <a:lumOff val="35000"/>
                  </a:sysClr>
                </a:solidFill>
              </a:rPr>
              <a:t>Final Average Levelised Cost of Hydrogen Delivered (LOCHD) for the entire Hydrogen Production and Supply Chain Combinations for 1.27 GW Electrolyser</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LH2 Truck Combination-Low Case</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'AVERAGE LCOHD'!$C$65:$C$68</c:f>
              <c:strCache>
                <c:ptCount val="4"/>
                <c:pt idx="0">
                  <c:v>H2 Production, UHS, Ship, Pipeline, Tube Trailers </c:v>
                </c:pt>
                <c:pt idx="1">
                  <c:v>H2 Production, UHS, Pipeline, Port Infrastructure, Tube Trailers</c:v>
                </c:pt>
                <c:pt idx="2">
                  <c:v>H2 Production, AGS, Ship, Pipeline, Tube Trailers</c:v>
                </c:pt>
                <c:pt idx="3">
                  <c:v>H2 Production, AGS, Port Infrastructure, Pipeline, Tube Trailer</c:v>
                </c:pt>
              </c:strCache>
            </c:strRef>
          </c:cat>
          <c:val>
            <c:numRef>
              <c:f>'AVERAGE LCOHD'!$D$65:$D$68</c:f>
              <c:numCache>
                <c:formatCode>0.00</c:formatCode>
                <c:ptCount val="4"/>
                <c:pt idx="0">
                  <c:v>4.2118306689894673</c:v>
                </c:pt>
                <c:pt idx="1">
                  <c:v>4.1538460736543863</c:v>
                </c:pt>
                <c:pt idx="2">
                  <c:v>4.5956595451724906</c:v>
                </c:pt>
                <c:pt idx="3">
                  <c:v>4.0747477896664703</c:v>
                </c:pt>
              </c:numCache>
            </c:numRef>
          </c:val>
          <c:extLst>
            <c:ext xmlns:c16="http://schemas.microsoft.com/office/drawing/2014/chart" uri="{C3380CC4-5D6E-409C-BE32-E72D297353CC}">
              <c16:uniqueId val="{00000000-02BD-4437-86F6-A967F048DF1A}"/>
            </c:ext>
          </c:extLst>
        </c:ser>
        <c:ser>
          <c:idx val="1"/>
          <c:order val="1"/>
          <c:tx>
            <c:v>LH2 Truck Combination-High Case</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'AVERAGE LCOHD'!$C$65:$C$68</c:f>
              <c:strCache>
                <c:ptCount val="4"/>
                <c:pt idx="0">
                  <c:v>H2 Production, UHS, Ship, Pipeline, Tube Trailers </c:v>
                </c:pt>
                <c:pt idx="1">
                  <c:v>H2 Production, UHS, Pipeline, Port Infrastructure, Tube Trailers</c:v>
                </c:pt>
                <c:pt idx="2">
                  <c:v>H2 Production, AGS, Ship, Pipeline, Tube Trailers</c:v>
                </c:pt>
                <c:pt idx="3">
                  <c:v>H2 Production, AGS, Port Infrastructure, Pipeline, Tube Trailer</c:v>
                </c:pt>
              </c:strCache>
            </c:strRef>
          </c:cat>
          <c:val>
            <c:numRef>
              <c:f>'AVERAGE LCOHD'!$E$65:$E$68</c:f>
              <c:numCache>
                <c:formatCode>0.00</c:formatCode>
                <c:ptCount val="4"/>
                <c:pt idx="0">
                  <c:v>7.3938638825581817</c:v>
                </c:pt>
                <c:pt idx="1">
                  <c:v>6.7785735697600318</c:v>
                </c:pt>
                <c:pt idx="2">
                  <c:v>7.9706522495889987</c:v>
                </c:pt>
                <c:pt idx="3">
                  <c:v>6.3365801927516543</c:v>
                </c:pt>
              </c:numCache>
            </c:numRef>
          </c:val>
          <c:extLst>
            <c:ext xmlns:c16="http://schemas.microsoft.com/office/drawing/2014/chart" uri="{C3380CC4-5D6E-409C-BE32-E72D297353CC}">
              <c16:uniqueId val="{00000001-02BD-4437-86F6-A967F048DF1A}"/>
            </c:ext>
          </c:extLst>
        </c:ser>
        <c:ser>
          <c:idx val="2"/>
          <c:order val="2"/>
          <c:tx>
            <c:v>CGH2 Truck Combination-Low Case</c:v>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'AVERAGE LCOHD'!$C$65:$C$68</c:f>
              <c:strCache>
                <c:ptCount val="4"/>
                <c:pt idx="0">
                  <c:v>H2 Production, UHS, Ship, Pipeline, Tube Trailers </c:v>
                </c:pt>
                <c:pt idx="1">
                  <c:v>H2 Production, UHS, Pipeline, Port Infrastructure, Tube Trailers</c:v>
                </c:pt>
                <c:pt idx="2">
                  <c:v>H2 Production, AGS, Ship, Pipeline, Tube Trailers</c:v>
                </c:pt>
                <c:pt idx="3">
                  <c:v>H2 Production, AGS, Port Infrastructure, Pipeline, Tube Trailer</c:v>
                </c:pt>
              </c:strCache>
            </c:strRef>
          </c:cat>
          <c:val>
            <c:numRef>
              <c:f>'AVERAGE LCOHD'!$F$65:$F$68</c:f>
              <c:numCache>
                <c:formatCode>0.00</c:formatCode>
                <c:ptCount val="4"/>
                <c:pt idx="0">
                  <c:v>3.6488888888888886</c:v>
                </c:pt>
                <c:pt idx="1">
                  <c:v>3.5911111111111111</c:v>
                </c:pt>
                <c:pt idx="2">
                  <c:v>4.0200000000000005</c:v>
                </c:pt>
                <c:pt idx="3">
                  <c:v>3.9600000000000004</c:v>
                </c:pt>
              </c:numCache>
            </c:numRef>
          </c:val>
          <c:extLst>
            <c:ext xmlns:c16="http://schemas.microsoft.com/office/drawing/2014/chart" uri="{C3380CC4-5D6E-409C-BE32-E72D297353CC}">
              <c16:uniqueId val="{00000002-02BD-4437-86F6-A967F048DF1A}"/>
            </c:ext>
          </c:extLst>
        </c:ser>
        <c:ser>
          <c:idx val="3"/>
          <c:order val="3"/>
          <c:tx>
            <c:v>CGH2 Truck Combination-High Case</c:v>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'AVERAGE LCOHD'!$C$65:$C$68</c:f>
              <c:strCache>
                <c:ptCount val="4"/>
                <c:pt idx="0">
                  <c:v>H2 Production, UHS, Ship, Pipeline, Tube Trailers </c:v>
                </c:pt>
                <c:pt idx="1">
                  <c:v>H2 Production, UHS, Pipeline, Port Infrastructure, Tube Trailers</c:v>
                </c:pt>
                <c:pt idx="2">
                  <c:v>H2 Production, AGS, Ship, Pipeline, Tube Trailers</c:v>
                </c:pt>
                <c:pt idx="3">
                  <c:v>H2 Production, AGS, Port Infrastructure, Pipeline, Tube Trailer</c:v>
                </c:pt>
              </c:strCache>
            </c:strRef>
          </c:cat>
          <c:val>
            <c:numRef>
              <c:f>'AVERAGE LCOHD'!$G$65:$G$68</c:f>
              <c:numCache>
                <c:formatCode>0.00</c:formatCode>
                <c:ptCount val="4"/>
                <c:pt idx="0">
                  <c:v>6.1533333333333324</c:v>
                </c:pt>
                <c:pt idx="1">
                  <c:v>5.6433333333333335</c:v>
                </c:pt>
                <c:pt idx="2">
                  <c:v>6.7066666666666661</c:v>
                </c:pt>
                <c:pt idx="3">
                  <c:v>6.1866666666666665</c:v>
                </c:pt>
              </c:numCache>
            </c:numRef>
          </c:val>
          <c:extLst>
            <c:ext xmlns:c16="http://schemas.microsoft.com/office/drawing/2014/chart" uri="{C3380CC4-5D6E-409C-BE32-E72D297353CC}">
              <c16:uniqueId val="{00000003-02BD-4437-86F6-A967F048DF1A}"/>
            </c:ext>
          </c:extLst>
        </c:ser>
        <c:dLbls>
          <c:showLegendKey val="0"/>
          <c:showVal val="0"/>
          <c:showCatName val="0"/>
          <c:showSerName val="0"/>
          <c:showPercent val="0"/>
          <c:showBubbleSize val="0"/>
        </c:dLbls>
        <c:gapWidth val="219"/>
        <c:overlap val="-27"/>
        <c:axId val="904107008"/>
        <c:axId val="904107488"/>
      </c:barChart>
      <c:catAx>
        <c:axId val="9041070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0" i="0" u="none" strike="noStrike" kern="1200" baseline="0">
                    <a:solidFill>
                      <a:sysClr val="windowText" lastClr="000000">
                        <a:lumMod val="65000"/>
                        <a:lumOff val="35000"/>
                      </a:sysClr>
                    </a:solidFill>
                  </a:rPr>
                  <a:t>Hydrogen Production Supply Chain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107488"/>
        <c:crosses val="autoZero"/>
        <c:auto val="1"/>
        <c:lblAlgn val="ctr"/>
        <c:lblOffset val="100"/>
        <c:noMultiLvlLbl val="0"/>
      </c:catAx>
      <c:valAx>
        <c:axId val="9041074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0" i="0" u="none" strike="noStrike" kern="1200" baseline="0">
                    <a:solidFill>
                      <a:sysClr val="windowText" lastClr="000000">
                        <a:lumMod val="65000"/>
                        <a:lumOff val="35000"/>
                      </a:sysClr>
                    </a:solidFill>
                  </a:rPr>
                  <a:t>LCOHD (A$/kg)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107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NZ" sz="1000"/>
              <a:t>Final Average Levelised Cost of Hydrogen Delivered</a:t>
            </a:r>
            <a:r>
              <a:rPr lang="en-NZ" sz="1000" baseline="0"/>
              <a:t> (LOCHD) for the entire Hydrogen Production and Supply Chain Combinations for 1.27 GW Electrolyser</a:t>
            </a:r>
            <a:endParaRPr lang="en-NZ" sz="1000"/>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barChart>
        <c:barDir val="col"/>
        <c:grouping val="clustered"/>
        <c:varyColors val="0"/>
        <c:ser>
          <c:idx val="0"/>
          <c:order val="0"/>
          <c:tx>
            <c:v>Low Case</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'AVERAGE LCOHD'!$C$65:$C$68</c:f>
              <c:strCache>
                <c:ptCount val="4"/>
                <c:pt idx="0">
                  <c:v>H2 Production, UHS, Ship, Pipeline, Tube Trailers </c:v>
                </c:pt>
                <c:pt idx="1">
                  <c:v>H2 Production, UHS, Pipeline, Port Infrastructure, Tube Trailers</c:v>
                </c:pt>
                <c:pt idx="2">
                  <c:v>H2 Production, AGS, Ship, Pipeline, Tube Trailers</c:v>
                </c:pt>
                <c:pt idx="3">
                  <c:v>H2 Production, AGS, Port Infrastructure, Pipeline, Tube Trailer</c:v>
                </c:pt>
              </c:strCache>
            </c:strRef>
          </c:cat>
          <c:val>
            <c:numRef>
              <c:f>'AVERAGE LCOHD'!$H$65:$H$68</c:f>
              <c:numCache>
                <c:formatCode>0.00</c:formatCode>
                <c:ptCount val="4"/>
                <c:pt idx="0">
                  <c:v>3.6488888888888886</c:v>
                </c:pt>
                <c:pt idx="1">
                  <c:v>3.5911111111111111</c:v>
                </c:pt>
                <c:pt idx="2">
                  <c:v>4.0200000000000005</c:v>
                </c:pt>
                <c:pt idx="3">
                  <c:v>3.9600000000000004</c:v>
                </c:pt>
              </c:numCache>
            </c:numRef>
          </c:val>
          <c:extLst>
            <c:ext xmlns:c16="http://schemas.microsoft.com/office/drawing/2014/chart" uri="{C3380CC4-5D6E-409C-BE32-E72D297353CC}">
              <c16:uniqueId val="{00000000-497F-45AE-8328-67B0E34070D1}"/>
            </c:ext>
          </c:extLst>
        </c:ser>
        <c:ser>
          <c:idx val="1"/>
          <c:order val="1"/>
          <c:tx>
            <c:v>High Case</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'AVERAGE LCOHD'!$C$65:$C$68</c:f>
              <c:strCache>
                <c:ptCount val="4"/>
                <c:pt idx="0">
                  <c:v>H2 Production, UHS, Ship, Pipeline, Tube Trailers </c:v>
                </c:pt>
                <c:pt idx="1">
                  <c:v>H2 Production, UHS, Pipeline, Port Infrastructure, Tube Trailers</c:v>
                </c:pt>
                <c:pt idx="2">
                  <c:v>H2 Production, AGS, Ship, Pipeline, Tube Trailers</c:v>
                </c:pt>
                <c:pt idx="3">
                  <c:v>H2 Production, AGS, Port Infrastructure, Pipeline, Tube Trailer</c:v>
                </c:pt>
              </c:strCache>
            </c:strRef>
          </c:cat>
          <c:val>
            <c:numRef>
              <c:f>'AVERAGE LCOHD'!$I$65:$I$68</c:f>
              <c:numCache>
                <c:formatCode>0.00</c:formatCode>
                <c:ptCount val="4"/>
                <c:pt idx="0">
                  <c:v>7.3938638825581817</c:v>
                </c:pt>
                <c:pt idx="1">
                  <c:v>6.7785735697600318</c:v>
                </c:pt>
                <c:pt idx="2">
                  <c:v>7.9706522495889987</c:v>
                </c:pt>
                <c:pt idx="3">
                  <c:v>6.3365801927516543</c:v>
                </c:pt>
              </c:numCache>
            </c:numRef>
          </c:val>
          <c:extLst>
            <c:ext xmlns:c16="http://schemas.microsoft.com/office/drawing/2014/chart" uri="{C3380CC4-5D6E-409C-BE32-E72D297353CC}">
              <c16:uniqueId val="{00000001-497F-45AE-8328-67B0E34070D1}"/>
            </c:ext>
          </c:extLst>
        </c:ser>
        <c:dLbls>
          <c:showLegendKey val="0"/>
          <c:showVal val="0"/>
          <c:showCatName val="0"/>
          <c:showSerName val="0"/>
          <c:showPercent val="0"/>
          <c:showBubbleSize val="0"/>
        </c:dLbls>
        <c:gapWidth val="219"/>
        <c:overlap val="-27"/>
        <c:axId val="820277856"/>
        <c:axId val="820280256"/>
      </c:barChart>
      <c:catAx>
        <c:axId val="82027785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Hydrogen Production Supply Chain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280256"/>
        <c:crosses val="autoZero"/>
        <c:auto val="1"/>
        <c:lblAlgn val="ctr"/>
        <c:lblOffset val="100"/>
        <c:noMultiLvlLbl val="0"/>
      </c:catAx>
      <c:valAx>
        <c:axId val="8202802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LCOHD (A$/kg)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277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NZ" sz="1000" b="0" i="0" u="none" strike="noStrike" kern="1200" spc="0" baseline="0">
                <a:solidFill>
                  <a:sysClr val="windowText" lastClr="000000">
                    <a:lumMod val="65000"/>
                    <a:lumOff val="35000"/>
                  </a:sysClr>
                </a:solidFill>
              </a:rPr>
              <a:t>Final Average Levelised Cost of Hydrogen Delivered (LOCHD) for the entire Hydrogen Production and Supply Chain Combinations for 2.54 GW Electrolyser</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Low Case</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'AVERAGE LCOHD'!$C$133:$C$136</c:f>
              <c:strCache>
                <c:ptCount val="4"/>
                <c:pt idx="0">
                  <c:v>H2 Production, UHS, Ship, Pipeline, Tube Trailers </c:v>
                </c:pt>
                <c:pt idx="1">
                  <c:v>H2 Production, UHS, Pipeline, Port Infrastructure, Tube Trailers</c:v>
                </c:pt>
                <c:pt idx="2">
                  <c:v>H2 Production, AGS, Ship, Pipeline, Tube Trailers</c:v>
                </c:pt>
                <c:pt idx="3">
                  <c:v>H2 Production, AGS, Port Infrastructure, Pipeline, Tube Trailer</c:v>
                </c:pt>
              </c:strCache>
            </c:strRef>
          </c:cat>
          <c:val>
            <c:numRef>
              <c:f>'AVERAGE LCOHD'!$H$133:$H$136</c:f>
              <c:numCache>
                <c:formatCode>0.00</c:formatCode>
                <c:ptCount val="4"/>
                <c:pt idx="0">
                  <c:v>3.1483977918028523</c:v>
                </c:pt>
                <c:pt idx="1">
                  <c:v>3.1199665375242449</c:v>
                </c:pt>
                <c:pt idx="2">
                  <c:v>3.323009338776123</c:v>
                </c:pt>
                <c:pt idx="3">
                  <c:v>3.2942712255412112</c:v>
                </c:pt>
              </c:numCache>
            </c:numRef>
          </c:val>
          <c:extLst>
            <c:ext xmlns:c16="http://schemas.microsoft.com/office/drawing/2014/chart" uri="{C3380CC4-5D6E-409C-BE32-E72D297353CC}">
              <c16:uniqueId val="{00000000-0160-46BD-B057-7AE7C94172E1}"/>
            </c:ext>
          </c:extLst>
        </c:ser>
        <c:ser>
          <c:idx val="1"/>
          <c:order val="1"/>
          <c:tx>
            <c:v>High Case</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'AVERAGE LCOHD'!$C$133:$C$136</c:f>
              <c:strCache>
                <c:ptCount val="4"/>
                <c:pt idx="0">
                  <c:v>H2 Production, UHS, Ship, Pipeline, Tube Trailers </c:v>
                </c:pt>
                <c:pt idx="1">
                  <c:v>H2 Production, UHS, Pipeline, Port Infrastructure, Tube Trailers</c:v>
                </c:pt>
                <c:pt idx="2">
                  <c:v>H2 Production, AGS, Ship, Pipeline, Tube Trailers</c:v>
                </c:pt>
                <c:pt idx="3">
                  <c:v>H2 Production, AGS, Port Infrastructure, Pipeline, Tube Trailer</c:v>
                </c:pt>
              </c:strCache>
            </c:strRef>
          </c:cat>
          <c:val>
            <c:numRef>
              <c:f>'AVERAGE LCOHD'!$I$133:$I$136</c:f>
              <c:numCache>
                <c:formatCode>0.00</c:formatCode>
                <c:ptCount val="4"/>
                <c:pt idx="0">
                  <c:v>5.2718172014035929</c:v>
                </c:pt>
                <c:pt idx="1">
                  <c:v>4.9692167401656846</c:v>
                </c:pt>
                <c:pt idx="2">
                  <c:v>5.5330088192849916</c:v>
                </c:pt>
                <c:pt idx="3">
                  <c:v>5.2275926121743952</c:v>
                </c:pt>
              </c:numCache>
            </c:numRef>
          </c:val>
          <c:extLst>
            <c:ext xmlns:c16="http://schemas.microsoft.com/office/drawing/2014/chart" uri="{C3380CC4-5D6E-409C-BE32-E72D297353CC}">
              <c16:uniqueId val="{00000001-0160-46BD-B057-7AE7C94172E1}"/>
            </c:ext>
          </c:extLst>
        </c:ser>
        <c:dLbls>
          <c:showLegendKey val="0"/>
          <c:showVal val="0"/>
          <c:showCatName val="0"/>
          <c:showSerName val="0"/>
          <c:showPercent val="0"/>
          <c:showBubbleSize val="0"/>
        </c:dLbls>
        <c:gapWidth val="219"/>
        <c:overlap val="-27"/>
        <c:axId val="904028288"/>
        <c:axId val="904028768"/>
      </c:barChart>
      <c:catAx>
        <c:axId val="90402828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0" i="0" u="none" strike="noStrike" kern="1200" baseline="0">
                    <a:solidFill>
                      <a:sysClr val="windowText" lastClr="000000">
                        <a:lumMod val="65000"/>
                        <a:lumOff val="35000"/>
                      </a:sysClr>
                    </a:solidFill>
                  </a:rPr>
                  <a:t>Hydrogen Production Supply Chain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028768"/>
        <c:crosses val="autoZero"/>
        <c:auto val="1"/>
        <c:lblAlgn val="ctr"/>
        <c:lblOffset val="100"/>
        <c:noMultiLvlLbl val="0"/>
      </c:catAx>
      <c:valAx>
        <c:axId val="9040287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LCOHD (A$/kg)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028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NZ" sz="1000" b="0" i="0" u="none" strike="noStrike" kern="1200" spc="0" baseline="0">
                <a:solidFill>
                  <a:sysClr val="windowText" lastClr="000000">
                    <a:lumMod val="65000"/>
                    <a:lumOff val="35000"/>
                  </a:sysClr>
                </a:solidFill>
              </a:rPr>
              <a:t>Final Average Levelised Cost of Hydrogen Delivered (LOCHD) for the entire Hydrogen Production and Supply Chain Combinations for 2.54 GW Electrolyser</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LH2 Truck Combination-Low Case</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'AVERAGE LCOHD'!$C$133:$C$136</c:f>
              <c:strCache>
                <c:ptCount val="4"/>
                <c:pt idx="0">
                  <c:v>H2 Production, UHS, Ship, Pipeline, Tube Trailers </c:v>
                </c:pt>
                <c:pt idx="1">
                  <c:v>H2 Production, UHS, Pipeline, Port Infrastructure, Tube Trailers</c:v>
                </c:pt>
                <c:pt idx="2">
                  <c:v>H2 Production, AGS, Ship, Pipeline, Tube Trailers</c:v>
                </c:pt>
                <c:pt idx="3">
                  <c:v>H2 Production, AGS, Port Infrastructure, Pipeline, Tube Trailer</c:v>
                </c:pt>
              </c:strCache>
            </c:strRef>
          </c:cat>
          <c:val>
            <c:numRef>
              <c:f>'AVERAGE LCOHD'!$D$133:$D$136</c:f>
              <c:numCache>
                <c:formatCode>0.00</c:formatCode>
                <c:ptCount val="4"/>
                <c:pt idx="0">
                  <c:v>3.4240341721507015</c:v>
                </c:pt>
                <c:pt idx="1">
                  <c:v>3.3956029178720932</c:v>
                </c:pt>
                <c:pt idx="2">
                  <c:v>3.6016206667349473</c:v>
                </c:pt>
                <c:pt idx="3">
                  <c:v>3.5728825535000346</c:v>
                </c:pt>
              </c:numCache>
            </c:numRef>
          </c:val>
          <c:extLst>
            <c:ext xmlns:c16="http://schemas.microsoft.com/office/drawing/2014/chart" uri="{C3380CC4-5D6E-409C-BE32-E72D297353CC}">
              <c16:uniqueId val="{00000000-12A7-4518-A94D-9DF75304DEF0}"/>
            </c:ext>
          </c:extLst>
        </c:ser>
        <c:ser>
          <c:idx val="1"/>
          <c:order val="1"/>
          <c:tx>
            <c:v>LH2 Truck Combination</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'AVERAGE LCOHD'!$C$133:$C$136</c:f>
              <c:strCache>
                <c:ptCount val="4"/>
                <c:pt idx="0">
                  <c:v>H2 Production, UHS, Ship, Pipeline, Tube Trailers </c:v>
                </c:pt>
                <c:pt idx="1">
                  <c:v>H2 Production, UHS, Pipeline, Port Infrastructure, Tube Trailers</c:v>
                </c:pt>
                <c:pt idx="2">
                  <c:v>H2 Production, AGS, Ship, Pipeline, Tube Trailers</c:v>
                </c:pt>
                <c:pt idx="3">
                  <c:v>H2 Production, AGS, Port Infrastructure, Pipeline, Tube Trailer</c:v>
                </c:pt>
              </c:strCache>
            </c:strRef>
          </c:cat>
          <c:val>
            <c:numRef>
              <c:f>'AVERAGE LCOHD'!$E$133:$E$136</c:f>
              <c:numCache>
                <c:formatCode>0.00</c:formatCode>
                <c:ptCount val="4"/>
                <c:pt idx="0">
                  <c:v>5.2718172014035929</c:v>
                </c:pt>
                <c:pt idx="1">
                  <c:v>4.9692167401656846</c:v>
                </c:pt>
                <c:pt idx="2">
                  <c:v>5.5330088192849916</c:v>
                </c:pt>
                <c:pt idx="3">
                  <c:v>5.2275926121743952</c:v>
                </c:pt>
              </c:numCache>
            </c:numRef>
          </c:val>
          <c:extLst>
            <c:ext xmlns:c16="http://schemas.microsoft.com/office/drawing/2014/chart" uri="{C3380CC4-5D6E-409C-BE32-E72D297353CC}">
              <c16:uniqueId val="{00000001-12A7-4518-A94D-9DF75304DEF0}"/>
            </c:ext>
          </c:extLst>
        </c:ser>
        <c:ser>
          <c:idx val="2"/>
          <c:order val="2"/>
          <c:tx>
            <c:v>CGH2 Truck Combination</c:v>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'AVERAGE LCOHD'!$C$133:$C$136</c:f>
              <c:strCache>
                <c:ptCount val="4"/>
                <c:pt idx="0">
                  <c:v>H2 Production, UHS, Ship, Pipeline, Tube Trailers </c:v>
                </c:pt>
                <c:pt idx="1">
                  <c:v>H2 Production, UHS, Pipeline, Port Infrastructure, Tube Trailers</c:v>
                </c:pt>
                <c:pt idx="2">
                  <c:v>H2 Production, AGS, Ship, Pipeline, Tube Trailers</c:v>
                </c:pt>
                <c:pt idx="3">
                  <c:v>H2 Production, AGS, Port Infrastructure, Pipeline, Tube Trailer</c:v>
                </c:pt>
              </c:strCache>
            </c:strRef>
          </c:cat>
          <c:val>
            <c:numRef>
              <c:f>'AVERAGE LCOHD'!$F$133:$F$136</c:f>
              <c:numCache>
                <c:formatCode>0.00</c:formatCode>
                <c:ptCount val="4"/>
                <c:pt idx="0">
                  <c:v>3.1483977918028523</c:v>
                </c:pt>
                <c:pt idx="1">
                  <c:v>3.1199665375242449</c:v>
                </c:pt>
                <c:pt idx="2">
                  <c:v>3.323009338776123</c:v>
                </c:pt>
                <c:pt idx="3">
                  <c:v>3.2942712255412112</c:v>
                </c:pt>
              </c:numCache>
            </c:numRef>
          </c:val>
          <c:extLst>
            <c:ext xmlns:c16="http://schemas.microsoft.com/office/drawing/2014/chart" uri="{C3380CC4-5D6E-409C-BE32-E72D297353CC}">
              <c16:uniqueId val="{00000002-12A7-4518-A94D-9DF75304DEF0}"/>
            </c:ext>
          </c:extLst>
        </c:ser>
        <c:ser>
          <c:idx val="3"/>
          <c:order val="3"/>
          <c:tx>
            <c:v>CGH2 Truck Combination</c:v>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'AVERAGE LCOHD'!$C$133:$C$136</c:f>
              <c:strCache>
                <c:ptCount val="4"/>
                <c:pt idx="0">
                  <c:v>H2 Production, UHS, Ship, Pipeline, Tube Trailers </c:v>
                </c:pt>
                <c:pt idx="1">
                  <c:v>H2 Production, UHS, Pipeline, Port Infrastructure, Tube Trailers</c:v>
                </c:pt>
                <c:pt idx="2">
                  <c:v>H2 Production, AGS, Ship, Pipeline, Tube Trailers</c:v>
                </c:pt>
                <c:pt idx="3">
                  <c:v>H2 Production, AGS, Port Infrastructure, Pipeline, Tube Trailer</c:v>
                </c:pt>
              </c:strCache>
            </c:strRef>
          </c:cat>
          <c:val>
            <c:numRef>
              <c:f>'AVERAGE LCOHD'!$G$133:$G$136</c:f>
              <c:numCache>
                <c:formatCode>0.00</c:formatCode>
                <c:ptCount val="4"/>
                <c:pt idx="0">
                  <c:v>4.7132686321696093</c:v>
                </c:pt>
                <c:pt idx="1">
                  <c:v>4.4106681709317002</c:v>
                </c:pt>
                <c:pt idx="2">
                  <c:v>4.9692628659423308</c:v>
                </c:pt>
                <c:pt idx="3">
                  <c:v>4.6638466588317344</c:v>
                </c:pt>
              </c:numCache>
            </c:numRef>
          </c:val>
          <c:extLst>
            <c:ext xmlns:c16="http://schemas.microsoft.com/office/drawing/2014/chart" uri="{C3380CC4-5D6E-409C-BE32-E72D297353CC}">
              <c16:uniqueId val="{00000003-12A7-4518-A94D-9DF75304DEF0}"/>
            </c:ext>
          </c:extLst>
        </c:ser>
        <c:dLbls>
          <c:showLegendKey val="0"/>
          <c:showVal val="0"/>
          <c:showCatName val="0"/>
          <c:showSerName val="0"/>
          <c:showPercent val="0"/>
          <c:showBubbleSize val="0"/>
        </c:dLbls>
        <c:gapWidth val="219"/>
        <c:overlap val="-27"/>
        <c:axId val="864572208"/>
        <c:axId val="864562608"/>
      </c:barChart>
      <c:catAx>
        <c:axId val="8645722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0" i="0" u="none" strike="noStrike" kern="1200" baseline="0">
                    <a:solidFill>
                      <a:sysClr val="windowText" lastClr="000000">
                        <a:lumMod val="65000"/>
                        <a:lumOff val="35000"/>
                      </a:sysClr>
                    </a:solidFill>
                  </a:rPr>
                  <a:t>Hydrogen Production Supply Chain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62608"/>
        <c:crosses val="autoZero"/>
        <c:auto val="1"/>
        <c:lblAlgn val="ctr"/>
        <c:lblOffset val="100"/>
        <c:noMultiLvlLbl val="0"/>
      </c:catAx>
      <c:valAx>
        <c:axId val="8645626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800" b="0" i="0" u="none" strike="noStrike" kern="1200" baseline="0">
                    <a:solidFill>
                      <a:sysClr val="windowText" lastClr="000000">
                        <a:lumMod val="65000"/>
                        <a:lumOff val="35000"/>
                      </a:sysClr>
                    </a:solidFill>
                  </a:rPr>
                  <a:t>LCOHD (A$/kg</a:t>
                </a:r>
                <a:endParaRPr lang="en-NZ"/>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NZ"/>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72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NZ" sz="1000" b="0" i="0" u="none" strike="noStrike" kern="1200" spc="0" baseline="0">
                <a:solidFill>
                  <a:sysClr val="windowText" lastClr="000000">
                    <a:lumMod val="65000"/>
                    <a:lumOff val="35000"/>
                  </a:sysClr>
                </a:solidFill>
              </a:rPr>
              <a:t>Levelised Cost of Hydrogen Delivered (LOCHD) for the entire Hydrogen Production Intergration and Supply Chain combinations for 1.27 GW and 2.54 GW Electrolyser</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1.27 GW Electrolyser combination-Low Case</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'AVERAGE LCOHD'!$C$161:$C$166</c:f>
              <c:strCache>
                <c:ptCount val="6"/>
                <c:pt idx="0">
                  <c:v>H2 Production, UHS, Ship, Pipeline, Tube Trailers </c:v>
                </c:pt>
                <c:pt idx="1">
                  <c:v>H2 Production, UHS, Pipeline, Port Infrastructure, Tube Trailers</c:v>
                </c:pt>
                <c:pt idx="2">
                  <c:v>H2 Production, AGS, Ship, Pipeline, Tube Trailers</c:v>
                </c:pt>
                <c:pt idx="3">
                  <c:v>H2 Production, AGS, Port Infrastructure, Pipeline, Tube Trailer</c:v>
                </c:pt>
                <c:pt idx="4">
                  <c:v>H2 Production, AGS, Port Infrastructure, Pipeline Transport</c:v>
                </c:pt>
                <c:pt idx="5">
                  <c:v>H2 Production, UHS, Pipeline Transport</c:v>
                </c:pt>
              </c:strCache>
            </c:strRef>
          </c:cat>
          <c:val>
            <c:numRef>
              <c:f>'AVERAGE LCOHD'!$D$161:$D$166</c:f>
              <c:numCache>
                <c:formatCode>0.00</c:formatCode>
                <c:ptCount val="6"/>
                <c:pt idx="0">
                  <c:v>3.6488888888888886</c:v>
                </c:pt>
                <c:pt idx="1">
                  <c:v>3.5911111111111111</c:v>
                </c:pt>
                <c:pt idx="2">
                  <c:v>4.0200000000000005</c:v>
                </c:pt>
                <c:pt idx="3">
                  <c:v>3.9600000000000004</c:v>
                </c:pt>
                <c:pt idx="4">
                  <c:v>5.4278473796777957</c:v>
                </c:pt>
                <c:pt idx="5">
                  <c:v>4.7850641659380688</c:v>
                </c:pt>
              </c:numCache>
            </c:numRef>
          </c:val>
          <c:extLst>
            <c:ext xmlns:c16="http://schemas.microsoft.com/office/drawing/2014/chart" uri="{C3380CC4-5D6E-409C-BE32-E72D297353CC}">
              <c16:uniqueId val="{00000000-1793-43AA-ABCB-533EB1B6FE9C}"/>
            </c:ext>
          </c:extLst>
        </c:ser>
        <c:ser>
          <c:idx val="1"/>
          <c:order val="1"/>
          <c:tx>
            <c:v>1.27 GW Electrolyser Combination-High Case</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'AVERAGE LCOHD'!$C$161:$C$166</c:f>
              <c:strCache>
                <c:ptCount val="6"/>
                <c:pt idx="0">
                  <c:v>H2 Production, UHS, Ship, Pipeline, Tube Trailers </c:v>
                </c:pt>
                <c:pt idx="1">
                  <c:v>H2 Production, UHS, Pipeline, Port Infrastructure, Tube Trailers</c:v>
                </c:pt>
                <c:pt idx="2">
                  <c:v>H2 Production, AGS, Ship, Pipeline, Tube Trailers</c:v>
                </c:pt>
                <c:pt idx="3">
                  <c:v>H2 Production, AGS, Port Infrastructure, Pipeline, Tube Trailer</c:v>
                </c:pt>
                <c:pt idx="4">
                  <c:v>H2 Production, AGS, Port Infrastructure, Pipeline Transport</c:v>
                </c:pt>
                <c:pt idx="5">
                  <c:v>H2 Production, UHS, Pipeline Transport</c:v>
                </c:pt>
              </c:strCache>
            </c:strRef>
          </c:cat>
          <c:val>
            <c:numRef>
              <c:f>'AVERAGE LCOHD'!$E$161:$E$166</c:f>
              <c:numCache>
                <c:formatCode>0.00</c:formatCode>
                <c:ptCount val="6"/>
                <c:pt idx="0">
                  <c:v>7.3938638825581817</c:v>
                </c:pt>
                <c:pt idx="1">
                  <c:v>6.7785735697600318</c:v>
                </c:pt>
                <c:pt idx="2">
                  <c:v>7.9706522495889987</c:v>
                </c:pt>
                <c:pt idx="3">
                  <c:v>6.3365801927516543</c:v>
                </c:pt>
                <c:pt idx="4">
                  <c:v>7.781187045868025</c:v>
                </c:pt>
                <c:pt idx="5">
                  <c:v>6.8485698964345829</c:v>
                </c:pt>
              </c:numCache>
            </c:numRef>
          </c:val>
          <c:extLst>
            <c:ext xmlns:c16="http://schemas.microsoft.com/office/drawing/2014/chart" uri="{C3380CC4-5D6E-409C-BE32-E72D297353CC}">
              <c16:uniqueId val="{00000001-1793-43AA-ABCB-533EB1B6FE9C}"/>
            </c:ext>
          </c:extLst>
        </c:ser>
        <c:ser>
          <c:idx val="2"/>
          <c:order val="2"/>
          <c:tx>
            <c:v>2.54 GW Electrolyser Combination-Low Case</c:v>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'AVERAGE LCOHD'!$C$161:$C$166</c:f>
              <c:strCache>
                <c:ptCount val="6"/>
                <c:pt idx="0">
                  <c:v>H2 Production, UHS, Ship, Pipeline, Tube Trailers </c:v>
                </c:pt>
                <c:pt idx="1">
                  <c:v>H2 Production, UHS, Pipeline, Port Infrastructure, Tube Trailers</c:v>
                </c:pt>
                <c:pt idx="2">
                  <c:v>H2 Production, AGS, Ship, Pipeline, Tube Trailers</c:v>
                </c:pt>
                <c:pt idx="3">
                  <c:v>H2 Production, AGS, Port Infrastructure, Pipeline, Tube Trailer</c:v>
                </c:pt>
                <c:pt idx="4">
                  <c:v>H2 Production, AGS, Port Infrastructure, Pipeline Transport</c:v>
                </c:pt>
                <c:pt idx="5">
                  <c:v>H2 Production, UHS, Pipeline Transport</c:v>
                </c:pt>
              </c:strCache>
            </c:strRef>
          </c:cat>
          <c:val>
            <c:numRef>
              <c:f>'AVERAGE LCOHD'!$F$161:$F$166</c:f>
              <c:numCache>
                <c:formatCode>0.00</c:formatCode>
                <c:ptCount val="6"/>
                <c:pt idx="0">
                  <c:v>3.1483977918028523</c:v>
                </c:pt>
                <c:pt idx="1">
                  <c:v>3.1199665375242449</c:v>
                </c:pt>
                <c:pt idx="2">
                  <c:v>3.323009338776123</c:v>
                </c:pt>
                <c:pt idx="3">
                  <c:v>3.2942712255412112</c:v>
                </c:pt>
                <c:pt idx="4">
                  <c:v>4.9195040876906306</c:v>
                </c:pt>
                <c:pt idx="5">
                  <c:v>4.6098984620295766</c:v>
                </c:pt>
              </c:numCache>
            </c:numRef>
          </c:val>
          <c:extLst>
            <c:ext xmlns:c16="http://schemas.microsoft.com/office/drawing/2014/chart" uri="{C3380CC4-5D6E-409C-BE32-E72D297353CC}">
              <c16:uniqueId val="{00000002-1793-43AA-ABCB-533EB1B6FE9C}"/>
            </c:ext>
          </c:extLst>
        </c:ser>
        <c:ser>
          <c:idx val="3"/>
          <c:order val="3"/>
          <c:tx>
            <c:v>2.54 GW Electrolyser Combination-High Case</c:v>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'AVERAGE LCOHD'!$C$161:$C$166</c:f>
              <c:strCache>
                <c:ptCount val="6"/>
                <c:pt idx="0">
                  <c:v>H2 Production, UHS, Ship, Pipeline, Tube Trailers </c:v>
                </c:pt>
                <c:pt idx="1">
                  <c:v>H2 Production, UHS, Pipeline, Port Infrastructure, Tube Trailers</c:v>
                </c:pt>
                <c:pt idx="2">
                  <c:v>H2 Production, AGS, Ship, Pipeline, Tube Trailers</c:v>
                </c:pt>
                <c:pt idx="3">
                  <c:v>H2 Production, AGS, Port Infrastructure, Pipeline, Tube Trailer</c:v>
                </c:pt>
                <c:pt idx="4">
                  <c:v>H2 Production, AGS, Port Infrastructure, Pipeline Transport</c:v>
                </c:pt>
                <c:pt idx="5">
                  <c:v>H2 Production, UHS, Pipeline Transport</c:v>
                </c:pt>
              </c:strCache>
            </c:strRef>
          </c:cat>
          <c:val>
            <c:numRef>
              <c:f>'AVERAGE LCOHD'!$G$161:$G$166</c:f>
              <c:numCache>
                <c:formatCode>0.00</c:formatCode>
                <c:ptCount val="6"/>
                <c:pt idx="0">
                  <c:v>5.2718172014035929</c:v>
                </c:pt>
                <c:pt idx="1">
                  <c:v>4.9692167401656846</c:v>
                </c:pt>
                <c:pt idx="2">
                  <c:v>5.5330088192849916</c:v>
                </c:pt>
                <c:pt idx="3">
                  <c:v>5.2275926121743952</c:v>
                </c:pt>
                <c:pt idx="4">
                  <c:v>6.53610965121175</c:v>
                </c:pt>
                <c:pt idx="5">
                  <c:v>6.0938364224098702</c:v>
                </c:pt>
              </c:numCache>
            </c:numRef>
          </c:val>
          <c:extLst>
            <c:ext xmlns:c16="http://schemas.microsoft.com/office/drawing/2014/chart" uri="{C3380CC4-5D6E-409C-BE32-E72D297353CC}">
              <c16:uniqueId val="{00000003-1793-43AA-ABCB-533EB1B6FE9C}"/>
            </c:ext>
          </c:extLst>
        </c:ser>
        <c:dLbls>
          <c:showLegendKey val="0"/>
          <c:showVal val="0"/>
          <c:showCatName val="0"/>
          <c:showSerName val="0"/>
          <c:showPercent val="0"/>
          <c:showBubbleSize val="0"/>
        </c:dLbls>
        <c:gapWidth val="219"/>
        <c:overlap val="-27"/>
        <c:axId val="1156759151"/>
        <c:axId val="1156744751"/>
      </c:barChart>
      <c:catAx>
        <c:axId val="115675915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0" i="0" u="none" strike="noStrike" kern="1200" baseline="0">
                    <a:solidFill>
                      <a:sysClr val="windowText" lastClr="000000">
                        <a:lumMod val="65000"/>
                        <a:lumOff val="35000"/>
                      </a:sysClr>
                    </a:solidFill>
                  </a:rPr>
                  <a:t>Hydrogen Production Intergration Supply Chain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6744751"/>
        <c:crosses val="autoZero"/>
        <c:auto val="1"/>
        <c:lblAlgn val="ctr"/>
        <c:lblOffset val="100"/>
        <c:noMultiLvlLbl val="0"/>
      </c:catAx>
      <c:valAx>
        <c:axId val="115674475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0" i="0" u="none" strike="noStrike" kern="1200" baseline="0">
                    <a:solidFill>
                      <a:sysClr val="windowText" lastClr="000000">
                        <a:lumMod val="65000"/>
                        <a:lumOff val="35000"/>
                      </a:sysClr>
                    </a:solidFill>
                  </a:rPr>
                  <a:t>LCOHD (A$/kg)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6759151"/>
        <c:crosses val="autoZero"/>
        <c:crossBetween val="between"/>
      </c:valAx>
      <c:spPr>
        <a:noFill/>
        <a:ln>
          <a:noFill/>
        </a:ln>
        <a:effectLst/>
      </c:spPr>
    </c:plotArea>
    <c:legend>
      <c:legendPos val="b"/>
      <c:layout>
        <c:manualLayout>
          <c:xMode val="edge"/>
          <c:yMode val="edge"/>
          <c:x val="0.20211267430433755"/>
          <c:y val="0.87558368493165883"/>
          <c:w val="0.56417907477205165"/>
          <c:h val="9.277303204035300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val>
            <c:numRef>
              <c:f>'2.54 GW Electrolyser H2 Prod.'!$G$185:$BN$185</c:f>
            </c:numRef>
          </c:val>
          <c:smooth val="0"/>
          <c:extLst>
            <c:ext xmlns:c16="http://schemas.microsoft.com/office/drawing/2014/chart" uri="{C3380CC4-5D6E-409C-BE32-E72D297353CC}">
              <c16:uniqueId val="{00000000-4053-4D57-9D49-0C37EF98B892}"/>
            </c:ext>
          </c:extLst>
        </c:ser>
        <c:dLbls>
          <c:showLegendKey val="0"/>
          <c:showVal val="0"/>
          <c:showCatName val="0"/>
          <c:showSerName val="0"/>
          <c:showPercent val="0"/>
          <c:showBubbleSize val="0"/>
        </c:dLbls>
        <c:marker val="1"/>
        <c:smooth val="0"/>
        <c:axId val="677620495"/>
        <c:axId val="677612335"/>
      </c:lineChart>
      <c:catAx>
        <c:axId val="677620495"/>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7612335"/>
        <c:crosses val="autoZero"/>
        <c:auto val="1"/>
        <c:lblAlgn val="ctr"/>
        <c:lblOffset val="100"/>
        <c:noMultiLvlLbl val="0"/>
      </c:catAx>
      <c:valAx>
        <c:axId val="67761233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76204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sz="1400" b="0" i="0" u="none" strike="noStrike" kern="1200" spc="0" baseline="0">
                <a:solidFill>
                  <a:sysClr val="windowText" lastClr="000000">
                    <a:lumMod val="65000"/>
                    <a:lumOff val="35000"/>
                  </a:sysClr>
                </a:solidFill>
              </a:rPr>
              <a:t>Levelised Cost of Hydrogen Delivered (LOCHD) for the entire Hydrogen Production Intergration and Supply Chain combinations for 1.27 GW and 2.54 GW Electrolyser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1.27 GW Electrolyser</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'AVERAGE LCOHD'!$D$193:$O$194</c:f>
              <c:multiLvlStrCache>
                <c:ptCount val="12"/>
                <c:lvl>
                  <c:pt idx="0">
                    <c:v>Low </c:v>
                  </c:pt>
                  <c:pt idx="1">
                    <c:v>High</c:v>
                  </c:pt>
                  <c:pt idx="2">
                    <c:v>Low </c:v>
                  </c:pt>
                  <c:pt idx="3">
                    <c:v>High</c:v>
                  </c:pt>
                  <c:pt idx="4">
                    <c:v>Low </c:v>
                  </c:pt>
                  <c:pt idx="5">
                    <c:v>High</c:v>
                  </c:pt>
                  <c:pt idx="6">
                    <c:v>Low </c:v>
                  </c:pt>
                  <c:pt idx="7">
                    <c:v>High</c:v>
                  </c:pt>
                  <c:pt idx="8">
                    <c:v>Low </c:v>
                  </c:pt>
                  <c:pt idx="9">
                    <c:v>High</c:v>
                  </c:pt>
                  <c:pt idx="10">
                    <c:v>Low </c:v>
                  </c:pt>
                  <c:pt idx="11">
                    <c:v>High</c:v>
                  </c:pt>
                </c:lvl>
                <c:lvl>
                  <c:pt idx="0">
                    <c:v>Hydrogen Production, UHS, Ship, Pipeline, Tube Trailers </c:v>
                  </c:pt>
                  <c:pt idx="2">
                    <c:v>Hydrogen Production, UHS, Pipeline, Port Infrastructure, Tube Trailers</c:v>
                  </c:pt>
                  <c:pt idx="4">
                    <c:v>Hydrogen Production, AGS, Ship, Pipeline, Tube Trailers</c:v>
                  </c:pt>
                  <c:pt idx="6">
                    <c:v>Hydrogen Production, AGS, Port Infrastructure, Pipeline, Tube Trailer</c:v>
                  </c:pt>
                  <c:pt idx="8">
                    <c:v>Hydrogen Production, AGS, Port Infrastructure, Pipeline Transport</c:v>
                  </c:pt>
                  <c:pt idx="10">
                    <c:v>Hydrogen Production, UHS, Pipeline Transport</c:v>
                  </c:pt>
                </c:lvl>
              </c:multiLvlStrCache>
            </c:multiLvlStrRef>
          </c:cat>
          <c:val>
            <c:numRef>
              <c:f>'AVERAGE LCOHD'!$D$195:$O$195</c:f>
              <c:numCache>
                <c:formatCode>0.00</c:formatCode>
                <c:ptCount val="12"/>
                <c:pt idx="0">
                  <c:v>3.6488888888888886</c:v>
                </c:pt>
                <c:pt idx="1">
                  <c:v>7.3938638825581817</c:v>
                </c:pt>
                <c:pt idx="2">
                  <c:v>3.5911111111111111</c:v>
                </c:pt>
                <c:pt idx="3">
                  <c:v>6.7785735697600318</c:v>
                </c:pt>
                <c:pt idx="4">
                  <c:v>4.0200000000000005</c:v>
                </c:pt>
                <c:pt idx="5">
                  <c:v>7.9706522495889987</c:v>
                </c:pt>
                <c:pt idx="6">
                  <c:v>3.9600000000000004</c:v>
                </c:pt>
                <c:pt idx="7">
                  <c:v>6.3365801927516543</c:v>
                </c:pt>
                <c:pt idx="8">
                  <c:v>5.4278473796777957</c:v>
                </c:pt>
                <c:pt idx="9">
                  <c:v>7.781187045868025</c:v>
                </c:pt>
                <c:pt idx="10">
                  <c:v>4.7850641659380688</c:v>
                </c:pt>
                <c:pt idx="11">
                  <c:v>6.8485698964345829</c:v>
                </c:pt>
              </c:numCache>
            </c:numRef>
          </c:val>
          <c:extLst>
            <c:ext xmlns:c16="http://schemas.microsoft.com/office/drawing/2014/chart" uri="{C3380CC4-5D6E-409C-BE32-E72D297353CC}">
              <c16:uniqueId val="{00000000-9BF1-4ADA-B8CF-626BADA02A5F}"/>
            </c:ext>
          </c:extLst>
        </c:ser>
        <c:ser>
          <c:idx val="1"/>
          <c:order val="1"/>
          <c:tx>
            <c:v>2.54 GW Electrolyser</c:v>
          </c:tx>
          <c:spPr>
            <a:solidFill>
              <a:schemeClr val="accent2"/>
            </a:solidFill>
            <a:ln>
              <a:noFill/>
            </a:ln>
            <a:effectLst/>
          </c:spPr>
          <c:invertIfNegative val="0"/>
          <c:dLbls>
            <c:dLbl>
              <c:idx val="0"/>
              <c:layout>
                <c:manualLayout>
                  <c:x val="5.5020624791686833E-3"/>
                  <c:y val="1.05680302384352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F1-4ADA-B8CF-626BADA02A5F}"/>
                </c:ext>
              </c:extLst>
            </c:dLbl>
            <c:dLbl>
              <c:idx val="1"/>
              <c:layout>
                <c:manualLayout>
                  <c:x val="7.3360833055582672E-3"/>
                  <c:y val="1.05680302384352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BF1-4ADA-B8CF-626BADA02A5F}"/>
                </c:ext>
              </c:extLst>
            </c:dLbl>
            <c:dLbl>
              <c:idx val="2"/>
              <c:layout>
                <c:manualLayout>
                  <c:x val="9.1701041319478677E-3"/>
                  <c:y val="1.40907069845803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F1-4ADA-B8CF-626BADA02A5F}"/>
                </c:ext>
              </c:extLst>
            </c:dLbl>
            <c:dLbl>
              <c:idx val="3"/>
              <c:layout>
                <c:manualLayout>
                  <c:x val="9.1701041319477671E-3"/>
                  <c:y val="2.113606047687057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F1-4ADA-B8CF-626BADA02A5F}"/>
                </c:ext>
              </c:extLst>
            </c:dLbl>
            <c:dLbl>
              <c:idx val="4"/>
              <c:layout>
                <c:manualLayout>
                  <c:x val="7.3360833055582672E-3"/>
                  <c:y val="1.05680302384352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BF1-4ADA-B8CF-626BADA02A5F}"/>
                </c:ext>
              </c:extLst>
            </c:dLbl>
            <c:dLbl>
              <c:idx val="5"/>
              <c:layout>
                <c:manualLayout>
                  <c:x val="9.1701041319477671E-3"/>
                  <c:y val="1.409070698458038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BF1-4ADA-B8CF-626BADA02A5F}"/>
                </c:ext>
              </c:extLst>
            </c:dLbl>
            <c:dLbl>
              <c:idx val="6"/>
              <c:layout>
                <c:manualLayout>
                  <c:x val="5.5020624791687006E-3"/>
                  <c:y val="1.76133837307254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BF1-4ADA-B8CF-626BADA02A5F}"/>
                </c:ext>
              </c:extLst>
            </c:dLbl>
            <c:dLbl>
              <c:idx val="7"/>
              <c:layout>
                <c:manualLayout>
                  <c:x val="5.5020624791687006E-3"/>
                  <c:y val="1.76133837307254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BF1-4ADA-B8CF-626BADA02A5F}"/>
                </c:ext>
              </c:extLst>
            </c:dLbl>
            <c:dLbl>
              <c:idx val="8"/>
              <c:layout>
                <c:manualLayout>
                  <c:x val="9.1701041319478347E-3"/>
                  <c:y val="1.05680302384352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BF1-4ADA-B8CF-626BADA02A5F}"/>
                </c:ext>
              </c:extLst>
            </c:dLbl>
            <c:dLbl>
              <c:idx val="10"/>
              <c:layout>
                <c:manualLayout>
                  <c:x val="7.3360833055582672E-3"/>
                  <c:y val="1.409070698458038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F1-4ADA-B8CF-626BADA02A5F}"/>
                </c:ext>
              </c:extLst>
            </c:dLbl>
            <c:dLbl>
              <c:idx val="11"/>
              <c:layout>
                <c:manualLayout>
                  <c:x val="7.3360833055582672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BF1-4ADA-B8CF-626BADA02A5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'AVERAGE LCOHD'!$D$193:$O$194</c:f>
              <c:multiLvlStrCache>
                <c:ptCount val="12"/>
                <c:lvl>
                  <c:pt idx="0">
                    <c:v>Low </c:v>
                  </c:pt>
                  <c:pt idx="1">
                    <c:v>High</c:v>
                  </c:pt>
                  <c:pt idx="2">
                    <c:v>Low </c:v>
                  </c:pt>
                  <c:pt idx="3">
                    <c:v>High</c:v>
                  </c:pt>
                  <c:pt idx="4">
                    <c:v>Low </c:v>
                  </c:pt>
                  <c:pt idx="5">
                    <c:v>High</c:v>
                  </c:pt>
                  <c:pt idx="6">
                    <c:v>Low </c:v>
                  </c:pt>
                  <c:pt idx="7">
                    <c:v>High</c:v>
                  </c:pt>
                  <c:pt idx="8">
                    <c:v>Low </c:v>
                  </c:pt>
                  <c:pt idx="9">
                    <c:v>High</c:v>
                  </c:pt>
                  <c:pt idx="10">
                    <c:v>Low </c:v>
                  </c:pt>
                  <c:pt idx="11">
                    <c:v>High</c:v>
                  </c:pt>
                </c:lvl>
                <c:lvl>
                  <c:pt idx="0">
                    <c:v>Hydrogen Production, UHS, Ship, Pipeline, Tube Trailers </c:v>
                  </c:pt>
                  <c:pt idx="2">
                    <c:v>Hydrogen Production, UHS, Pipeline, Port Infrastructure, Tube Trailers</c:v>
                  </c:pt>
                  <c:pt idx="4">
                    <c:v>Hydrogen Production, AGS, Ship, Pipeline, Tube Trailers</c:v>
                  </c:pt>
                  <c:pt idx="6">
                    <c:v>Hydrogen Production, AGS, Port Infrastructure, Pipeline, Tube Trailer</c:v>
                  </c:pt>
                  <c:pt idx="8">
                    <c:v>Hydrogen Production, AGS, Port Infrastructure, Pipeline Transport</c:v>
                  </c:pt>
                  <c:pt idx="10">
                    <c:v>Hydrogen Production, UHS, Pipeline Transport</c:v>
                  </c:pt>
                </c:lvl>
              </c:multiLvlStrCache>
            </c:multiLvlStrRef>
          </c:cat>
          <c:val>
            <c:numRef>
              <c:f>'AVERAGE LCOHD'!$D$196:$O$196</c:f>
              <c:numCache>
                <c:formatCode>0.00</c:formatCode>
                <c:ptCount val="12"/>
                <c:pt idx="0">
                  <c:v>3.1483977918028523</c:v>
                </c:pt>
                <c:pt idx="1">
                  <c:v>5.2718172014035929</c:v>
                </c:pt>
                <c:pt idx="2">
                  <c:v>3.1199665375242449</c:v>
                </c:pt>
                <c:pt idx="3">
                  <c:v>4.9692167401656846</c:v>
                </c:pt>
                <c:pt idx="4">
                  <c:v>3.323009338776123</c:v>
                </c:pt>
                <c:pt idx="5">
                  <c:v>5.5330088192849916</c:v>
                </c:pt>
                <c:pt idx="6">
                  <c:v>3.2942712255412112</c:v>
                </c:pt>
                <c:pt idx="7">
                  <c:v>5.2275926121743952</c:v>
                </c:pt>
                <c:pt idx="8">
                  <c:v>4.9195040876906306</c:v>
                </c:pt>
                <c:pt idx="9">
                  <c:v>6.53610965121175</c:v>
                </c:pt>
                <c:pt idx="10">
                  <c:v>4.6098984620295766</c:v>
                </c:pt>
                <c:pt idx="11">
                  <c:v>6.0938364224098702</c:v>
                </c:pt>
              </c:numCache>
            </c:numRef>
          </c:val>
          <c:extLst>
            <c:ext xmlns:c16="http://schemas.microsoft.com/office/drawing/2014/chart" uri="{C3380CC4-5D6E-409C-BE32-E72D297353CC}">
              <c16:uniqueId val="{00000001-9BF1-4ADA-B8CF-626BADA02A5F}"/>
            </c:ext>
          </c:extLst>
        </c:ser>
        <c:dLbls>
          <c:dLblPos val="outEnd"/>
          <c:showLegendKey val="0"/>
          <c:showVal val="1"/>
          <c:showCatName val="0"/>
          <c:showSerName val="0"/>
          <c:showPercent val="0"/>
          <c:showBubbleSize val="0"/>
        </c:dLbls>
        <c:gapWidth val="219"/>
        <c:overlap val="-27"/>
        <c:axId val="1432522591"/>
        <c:axId val="1432524031"/>
      </c:barChart>
      <c:catAx>
        <c:axId val="143252259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0" i="0" u="none" strike="noStrike" kern="1200" baseline="0">
                    <a:solidFill>
                      <a:sysClr val="windowText" lastClr="000000">
                        <a:lumMod val="65000"/>
                        <a:lumOff val="35000"/>
                      </a:sysClr>
                    </a:solidFill>
                  </a:rPr>
                  <a:t>Hydrogen Production Intergration Supply Chain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2524031"/>
        <c:crosses val="autoZero"/>
        <c:auto val="1"/>
        <c:lblAlgn val="ctr"/>
        <c:lblOffset val="100"/>
        <c:noMultiLvlLbl val="0"/>
      </c:catAx>
      <c:valAx>
        <c:axId val="1432524031"/>
        <c:scaling>
          <c:orientation val="minMax"/>
          <c:max val="1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0" i="0" u="none" strike="noStrike" kern="1200" baseline="0">
                    <a:solidFill>
                      <a:sysClr val="windowText" lastClr="000000">
                        <a:lumMod val="65000"/>
                        <a:lumOff val="35000"/>
                      </a:sysClr>
                    </a:solidFill>
                  </a:rPr>
                  <a:t>LCOHD (A$/kg)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2522591"/>
        <c:crosses val="autoZero"/>
        <c:crossBetween val="between"/>
        <c:majorUnit val="3"/>
      </c:valAx>
      <c:spPr>
        <a:noFill/>
        <a:ln>
          <a:noFill/>
        </a:ln>
        <a:effectLst/>
      </c:spPr>
    </c:plotArea>
    <c:legend>
      <c:legendPos val="b"/>
      <c:layout>
        <c:manualLayout>
          <c:xMode val="edge"/>
          <c:yMode val="edge"/>
          <c:x val="0.26724525243168129"/>
          <c:y val="0.92294103011389328"/>
          <c:w val="0.51698008337193146"/>
          <c:h val="5.944558615538111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sz="1400" b="0" i="0" u="none" strike="noStrike" kern="1200" spc="0" baseline="0">
                <a:solidFill>
                  <a:sysClr val="windowText" lastClr="000000">
                    <a:lumMod val="65000"/>
                    <a:lumOff val="35000"/>
                  </a:sysClr>
                </a:solidFill>
              </a:rPr>
              <a:t>Average Levelised Cost of Hydrogen Delivered (LOCHD) for Hydrogen Production Intergration Supply Chain </a:t>
            </a:r>
          </a:p>
        </c:rich>
      </c:tx>
      <c:layout>
        <c:manualLayout>
          <c:xMode val="edge"/>
          <c:yMode val="edge"/>
          <c:x val="0.1341636141636141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706757809120015"/>
          <c:y val="0.11649782619072292"/>
          <c:w val="0.84607039504677295"/>
          <c:h val="0.4012414698162729"/>
        </c:manualLayout>
      </c:layout>
      <c:lineChart>
        <c:grouping val="standard"/>
        <c:varyColors val="0"/>
        <c:ser>
          <c:idx val="0"/>
          <c:order val="0"/>
          <c:tx>
            <c:strRef>
              <c:f>'AVERAGE LCOHD'!$C$221</c:f>
              <c:strCache>
                <c:ptCount val="1"/>
                <c:pt idx="0">
                  <c:v>1.27 GW Electrolyser</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206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'AVERAGE LCOHD'!$D$220:$I$220</c:f>
              <c:strCache>
                <c:ptCount val="6"/>
                <c:pt idx="0">
                  <c:v>Hydrogen Production, UHS, Ship, Pipeline, Tube Trailers </c:v>
                </c:pt>
                <c:pt idx="1">
                  <c:v>Hydrogen Production, UHS, Pipeline, Port Infrastructure, Tube Trailers</c:v>
                </c:pt>
                <c:pt idx="2">
                  <c:v>Hydrogen Production, AGS, Ship, Pipeline, Tube Trailers</c:v>
                </c:pt>
                <c:pt idx="3">
                  <c:v>Hydrogen Production, AGS, Port Infrastructure, Pipeline, Tube Trailer</c:v>
                </c:pt>
                <c:pt idx="4">
                  <c:v>Hydrogen Production, AGS, Port Infrastructure, Pipeline Transport</c:v>
                </c:pt>
                <c:pt idx="5">
                  <c:v>Hydrogen Production, UHS, Pipeline Transport</c:v>
                </c:pt>
              </c:strCache>
            </c:strRef>
          </c:cat>
          <c:val>
            <c:numRef>
              <c:f>'AVERAGE LCOHD'!$D$221:$I$221</c:f>
              <c:numCache>
                <c:formatCode>0.00</c:formatCode>
                <c:ptCount val="6"/>
                <c:pt idx="0">
                  <c:v>5.521376385723535</c:v>
                </c:pt>
                <c:pt idx="1">
                  <c:v>5.184842340435571</c:v>
                </c:pt>
                <c:pt idx="2">
                  <c:v>5.9953261247944996</c:v>
                </c:pt>
                <c:pt idx="3">
                  <c:v>5.1482900963758276</c:v>
                </c:pt>
                <c:pt idx="4">
                  <c:v>6.6045172127729099</c:v>
                </c:pt>
                <c:pt idx="5">
                  <c:v>5.8168170311863259</c:v>
                </c:pt>
              </c:numCache>
            </c:numRef>
          </c:val>
          <c:smooth val="0"/>
          <c:extLst>
            <c:ext xmlns:c16="http://schemas.microsoft.com/office/drawing/2014/chart" uri="{C3380CC4-5D6E-409C-BE32-E72D297353CC}">
              <c16:uniqueId val="{00000000-6A8D-438D-9463-00E460316DF4}"/>
            </c:ext>
          </c:extLst>
        </c:ser>
        <c:ser>
          <c:idx val="1"/>
          <c:order val="1"/>
          <c:tx>
            <c:strRef>
              <c:f>'AVERAGE LCOHD'!$C$222</c:f>
              <c:strCache>
                <c:ptCount val="1"/>
                <c:pt idx="0">
                  <c:v>2.54 GW Electrolyser</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dLbls>
            <c:dLbl>
              <c:idx val="0"/>
              <c:layout>
                <c:manualLayout>
                  <c:x val="-4.7643467643467663E-2"/>
                  <c:y val="2.17371776983783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8D-438D-9463-00E460316DF4}"/>
                </c:ext>
              </c:extLst>
            </c:dLbl>
            <c:dLbl>
              <c:idx val="1"/>
              <c:layout>
                <c:manualLayout>
                  <c:x val="-3.5433455433455434E-2"/>
                  <c:y val="2.46325802550872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8D-438D-9463-00E460316DF4}"/>
                </c:ext>
              </c:extLst>
            </c:dLbl>
            <c:dLbl>
              <c:idx val="2"/>
              <c:layout>
                <c:manualLayout>
                  <c:x val="-4.0317460317460314E-2"/>
                  <c:y val="2.7527982811796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8D-438D-9463-00E460316DF4}"/>
                </c:ext>
              </c:extLst>
            </c:dLbl>
            <c:dLbl>
              <c:idx val="3"/>
              <c:layout>
                <c:manualLayout>
                  <c:x val="-3.5433455433455434E-2"/>
                  <c:y val="2.7527982811796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8D-438D-9463-00E460316DF4}"/>
                </c:ext>
              </c:extLst>
            </c:dLbl>
            <c:dLbl>
              <c:idx val="4"/>
              <c:layout>
                <c:manualLayout>
                  <c:x val="-2.8107448107448106E-2"/>
                  <c:y val="3.33187879252138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8D-438D-9463-00E460316DF4}"/>
                </c:ext>
              </c:extLst>
            </c:dLbl>
            <c:dLbl>
              <c:idx val="5"/>
              <c:layout>
                <c:manualLayout>
                  <c:x val="-4.0317460317460495E-2"/>
                  <c:y val="2.7527982811796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A8D-438D-9463-00E460316DF4}"/>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accent2">
                        <a:lumMod val="7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'AVERAGE LCOHD'!$D$220:$I$220</c:f>
              <c:strCache>
                <c:ptCount val="6"/>
                <c:pt idx="0">
                  <c:v>Hydrogen Production, UHS, Ship, Pipeline, Tube Trailers </c:v>
                </c:pt>
                <c:pt idx="1">
                  <c:v>Hydrogen Production, UHS, Pipeline, Port Infrastructure, Tube Trailers</c:v>
                </c:pt>
                <c:pt idx="2">
                  <c:v>Hydrogen Production, AGS, Ship, Pipeline, Tube Trailers</c:v>
                </c:pt>
                <c:pt idx="3">
                  <c:v>Hydrogen Production, AGS, Port Infrastructure, Pipeline, Tube Trailer</c:v>
                </c:pt>
                <c:pt idx="4">
                  <c:v>Hydrogen Production, AGS, Port Infrastructure, Pipeline Transport</c:v>
                </c:pt>
                <c:pt idx="5">
                  <c:v>Hydrogen Production, UHS, Pipeline Transport</c:v>
                </c:pt>
              </c:strCache>
            </c:strRef>
          </c:cat>
          <c:val>
            <c:numRef>
              <c:f>'AVERAGE LCOHD'!$D$222:$I$222</c:f>
              <c:numCache>
                <c:formatCode>0.00</c:formatCode>
                <c:ptCount val="6"/>
                <c:pt idx="0">
                  <c:v>4.2101074966032224</c:v>
                </c:pt>
                <c:pt idx="1">
                  <c:v>4.044591638844965</c:v>
                </c:pt>
                <c:pt idx="2">
                  <c:v>4.4280090790305575</c:v>
                </c:pt>
                <c:pt idx="3">
                  <c:v>4.2609319188578034</c:v>
                </c:pt>
                <c:pt idx="4">
                  <c:v>5.7278068694511903</c:v>
                </c:pt>
                <c:pt idx="5">
                  <c:v>5.3518674422197234</c:v>
                </c:pt>
              </c:numCache>
            </c:numRef>
          </c:val>
          <c:smooth val="0"/>
          <c:extLst>
            <c:ext xmlns:c16="http://schemas.microsoft.com/office/drawing/2014/chart" uri="{C3380CC4-5D6E-409C-BE32-E72D297353CC}">
              <c16:uniqueId val="{00000007-6A8D-438D-9463-00E460316DF4}"/>
            </c:ext>
          </c:extLst>
        </c:ser>
        <c:dLbls>
          <c:dLblPos val="t"/>
          <c:showLegendKey val="0"/>
          <c:showVal val="1"/>
          <c:showCatName val="0"/>
          <c:showSerName val="0"/>
          <c:showPercent val="0"/>
          <c:showBubbleSize val="0"/>
        </c:dLbls>
        <c:marker val="1"/>
        <c:smooth val="0"/>
        <c:axId val="1522683231"/>
        <c:axId val="1522678431"/>
      </c:lineChart>
      <c:catAx>
        <c:axId val="152268323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en-NZ" sz="1000" b="1" i="0" u="none" strike="noStrike" kern="1200" spc="0" baseline="0">
                    <a:solidFill>
                      <a:schemeClr val="tx1"/>
                    </a:solidFill>
                  </a:rPr>
                  <a:t>Hydrogen Production Intergration Supply Chain </a:t>
                </a:r>
                <a:endParaRPr lang="en-NZ" b="1">
                  <a:solidFill>
                    <a:schemeClr val="tx1"/>
                  </a:solidFill>
                </a:endParaRPr>
              </a:p>
            </c:rich>
          </c:tx>
          <c:layout>
            <c:manualLayout>
              <c:xMode val="edge"/>
              <c:yMode val="edge"/>
              <c:x val="0.35622604866699359"/>
              <c:y val="0.95548051263466549"/>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NZ"/>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522678431"/>
        <c:crosses val="autoZero"/>
        <c:auto val="1"/>
        <c:lblAlgn val="ctr"/>
        <c:lblOffset val="100"/>
        <c:noMultiLvlLbl val="0"/>
      </c:catAx>
      <c:valAx>
        <c:axId val="1522678431"/>
        <c:scaling>
          <c:orientation val="minMax"/>
          <c:max val="8"/>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mn-lt"/>
                    <a:ea typeface="+mn-ea"/>
                    <a:cs typeface="+mn-cs"/>
                  </a:defRPr>
                </a:pPr>
                <a:r>
                  <a:rPr lang="en-NZ" sz="1000" b="1" i="0" u="none" strike="noStrike" kern="1200" baseline="0">
                    <a:solidFill>
                      <a:schemeClr val="tx1"/>
                    </a:solidFill>
                  </a:rPr>
                  <a:t>LCOHD (A$/kg)</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2683231"/>
        <c:crosses val="autoZero"/>
        <c:crossBetween val="between"/>
        <c:majorUnit val="2"/>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Entry>
      <c:legendEntry>
        <c:idx val="1"/>
        <c:txPr>
          <a:bodyPr rot="0" spcFirstLastPara="1" vertOverflow="ellipsis" vert="horz" wrap="square" anchor="ctr" anchorCtr="1"/>
          <a:lstStyle/>
          <a:p>
            <a:pPr>
              <a:defRPr sz="1100" b="0" i="0" u="none" strike="noStrike" kern="1200" baseline="0">
                <a:solidFill>
                  <a:schemeClr val="accent2">
                    <a:lumMod val="75000"/>
                  </a:schemeClr>
                </a:solidFill>
                <a:latin typeface="+mn-lt"/>
                <a:ea typeface="+mn-ea"/>
                <a:cs typeface="+mn-cs"/>
              </a:defRPr>
            </a:pPr>
            <a:endParaRPr lang="en-US"/>
          </a:p>
        </c:txPr>
      </c:legendEntry>
      <c:layout>
        <c:manualLayout>
          <c:xMode val="edge"/>
          <c:yMode val="edge"/>
          <c:x val="0.59065597569534567"/>
          <c:y val="0.35785830492647047"/>
          <c:w val="0.3629429013680982"/>
          <c:h val="0.10676831125531887"/>
        </c:manualLayout>
      </c:layout>
      <c:overlay val="0"/>
      <c:spPr>
        <a:solidFill>
          <a:schemeClr val="bg1"/>
        </a:solidFill>
        <a:ln>
          <a:solidFill>
            <a:schemeClr val="bg1">
              <a:lumMod val="85000"/>
            </a:schemeClr>
          </a:solid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NZ" sz="1200" b="1" i="0" u="none" strike="noStrike" kern="1200" spc="0" baseline="0">
                <a:solidFill>
                  <a:schemeClr val="tx1"/>
                </a:solidFill>
              </a:rPr>
              <a:t>Hydrogen Production Low and High Price Range in Year 1 to Year 60 at diferent Learning factors (0.80, 0.85, 0.90)</a:t>
            </a:r>
            <a:endParaRPr lang="en-NZ" sz="1200" b="1" i="0" u="none" strike="noStrike" kern="1200" spc="0" baseline="0">
              <a:solidFill>
                <a:srgbClr val="0000FF"/>
              </a:solidFill>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manualLayout>
          <c:layoutTarget val="inner"/>
          <c:xMode val="edge"/>
          <c:yMode val="edge"/>
          <c:x val="9.6443010027183945E-2"/>
          <c:y val="0.13401333199215335"/>
          <c:w val="0.87068734236328804"/>
          <c:h val="0.76612447042831955"/>
        </c:manualLayout>
      </c:layout>
      <c:scatterChart>
        <c:scatterStyle val="lineMarker"/>
        <c:varyColors val="0"/>
        <c:ser>
          <c:idx val="0"/>
          <c:order val="0"/>
          <c:tx>
            <c:v>0.80 Learning Factor-Low Price Range</c:v>
          </c:tx>
          <c:spPr>
            <a:ln w="6350" cap="rnd">
              <a:solidFill>
                <a:schemeClr val="tx1"/>
              </a:solidFill>
              <a:round/>
            </a:ln>
            <a:effectLst/>
          </c:spPr>
          <c:marker>
            <c:symbol val="circle"/>
            <c:size val="5"/>
            <c:spPr>
              <a:solidFill>
                <a:schemeClr val="accent1"/>
              </a:solidFill>
              <a:ln w="6350">
                <a:solidFill>
                  <a:schemeClr val="accent1"/>
                </a:solidFill>
              </a:ln>
              <a:effectLst/>
            </c:spPr>
          </c:marker>
          <c:dLbls>
            <c:dLbl>
              <c:idx val="59"/>
              <c:layout>
                <c:manualLayout>
                  <c:x val="-9.5923249315727436E-3"/>
                  <c:y val="2.6715234721161409E-2"/>
                </c:manualLayout>
              </c:layout>
              <c:spPr>
                <a:noFill/>
                <a:ln>
                  <a:solidFill>
                    <a:schemeClr val="accent4">
                      <a:lumMod val="50000"/>
                    </a:schemeClr>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03E-406E-9C96-6F0B4FC97ED9}"/>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'HYDROGEN PRICE RANGE'!$E$4:$BL$4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xVal>
          <c:yVal>
            <c:numRef>
              <c:f>'HYDROGEN PRICE RANGE'!$E$5:$BL$5</c:f>
              <c:numCache>
                <c:formatCode>#,##0.00</c:formatCode>
                <c:ptCount val="60"/>
                <c:pt idx="0">
                  <c:v>5.35</c:v>
                </c:pt>
                <c:pt idx="1">
                  <c:v>4.28</c:v>
                </c:pt>
                <c:pt idx="2">
                  <c:v>3.7562548098652968</c:v>
                </c:pt>
                <c:pt idx="3">
                  <c:v>3.4240000000000004</c:v>
                </c:pt>
                <c:pt idx="4">
                  <c:v>3.186659788328376</c:v>
                </c:pt>
                <c:pt idx="5">
                  <c:v>3.0050038478922376</c:v>
                </c:pt>
                <c:pt idx="6">
                  <c:v>2.8595189569102613</c:v>
                </c:pt>
                <c:pt idx="7">
                  <c:v>2.7392000000000003</c:v>
                </c:pt>
                <c:pt idx="8">
                  <c:v>2.6372804105862011</c:v>
                </c:pt>
                <c:pt idx="9">
                  <c:v>2.5493278306627007</c:v>
                </c:pt>
                <c:pt idx="10">
                  <c:v>2.4722945919515564</c:v>
                </c:pt>
                <c:pt idx="11">
                  <c:v>2.40400307831379</c:v>
                </c:pt>
                <c:pt idx="12">
                  <c:v>2.342848040881663</c:v>
                </c:pt>
                <c:pt idx="13">
                  <c:v>2.2876151655282095</c:v>
                </c:pt>
                <c:pt idx="14">
                  <c:v>2.2373656368808956</c:v>
                </c:pt>
                <c:pt idx="15">
                  <c:v>2.1913600000000009</c:v>
                </c:pt>
                <c:pt idx="16">
                  <c:v>2.1490063803605381</c:v>
                </c:pt>
                <c:pt idx="17">
                  <c:v>2.1098243284689611</c:v>
                </c:pt>
                <c:pt idx="18">
                  <c:v>2.0734189881305038</c:v>
                </c:pt>
                <c:pt idx="19">
                  <c:v>2.0394622645301608</c:v>
                </c:pt>
                <c:pt idx="20">
                  <c:v>2.0076788478121808</c:v>
                </c:pt>
                <c:pt idx="21">
                  <c:v>1.9778356735612452</c:v>
                </c:pt>
                <c:pt idx="22">
                  <c:v>1.9497338604555543</c:v>
                </c:pt>
                <c:pt idx="23">
                  <c:v>1.9232024626510318</c:v>
                </c:pt>
                <c:pt idx="24">
                  <c:v>1.8980935713175799</c:v>
                </c:pt>
                <c:pt idx="25">
                  <c:v>1.8742784327053299</c:v>
                </c:pt>
                <c:pt idx="26">
                  <c:v>1.8516443415379333</c:v>
                </c:pt>
                <c:pt idx="27">
                  <c:v>1.8300921324225674</c:v>
                </c:pt>
                <c:pt idx="28">
                  <c:v>1.8095341372932534</c:v>
                </c:pt>
                <c:pt idx="29">
                  <c:v>1.7898925095047167</c:v>
                </c:pt>
                <c:pt idx="30">
                  <c:v>1.7710978389404908</c:v>
                </c:pt>
                <c:pt idx="31">
                  <c:v>1.7530880000000009</c:v>
                </c:pt>
                <c:pt idx="32">
                  <c:v>1.7358071873685972</c:v>
                </c:pt>
                <c:pt idx="33">
                  <c:v>1.7192051042884307</c:v>
                </c:pt>
                <c:pt idx="34">
                  <c:v>1.7032362755044173</c:v>
                </c:pt>
                <c:pt idx="35">
                  <c:v>1.6878594627751693</c:v>
                </c:pt>
                <c:pt idx="36">
                  <c:v>1.6730371652562819</c:v>
                </c:pt>
                <c:pt idx="37">
                  <c:v>1.658735190504403</c:v>
                </c:pt>
                <c:pt idx="38">
                  <c:v>1.6449222845505105</c:v>
                </c:pt>
                <c:pt idx="39">
                  <c:v>1.6315698116241288</c:v>
                </c:pt>
                <c:pt idx="40">
                  <c:v>1.6186514758066834</c:v>
                </c:pt>
                <c:pt idx="41">
                  <c:v>1.6061430782497443</c:v>
                </c:pt>
                <c:pt idx="42">
                  <c:v>1.5940223046864834</c:v>
                </c:pt>
                <c:pt idx="43">
                  <c:v>1.5822685388489963</c:v>
                </c:pt>
                <c:pt idx="44">
                  <c:v>1.5708626981235885</c:v>
                </c:pt>
                <c:pt idx="45">
                  <c:v>1.5597870883644436</c:v>
                </c:pt>
                <c:pt idx="46">
                  <c:v>1.5490252752694404</c:v>
                </c:pt>
                <c:pt idx="47">
                  <c:v>1.5385619701208255</c:v>
                </c:pt>
                <c:pt idx="48">
                  <c:v>1.5283829280241401</c:v>
                </c:pt>
                <c:pt idx="49">
                  <c:v>1.518474857054064</c:v>
                </c:pt>
                <c:pt idx="50">
                  <c:v>1.5088253369458848</c:v>
                </c:pt>
                <c:pt idx="51">
                  <c:v>1.499422746164264</c:v>
                </c:pt>
                <c:pt idx="52">
                  <c:v>1.4902561963434475</c:v>
                </c:pt>
                <c:pt idx="53">
                  <c:v>1.4813154732303468</c:v>
                </c:pt>
                <c:pt idx="54">
                  <c:v>1.4725909833782682</c:v>
                </c:pt>
                <c:pt idx="55">
                  <c:v>1.4640737059380537</c:v>
                </c:pt>
                <c:pt idx="56">
                  <c:v>1.455755148977802</c:v>
                </c:pt>
                <c:pt idx="57">
                  <c:v>1.4476273098346029</c:v>
                </c:pt>
                <c:pt idx="58">
                  <c:v>1.4396826390636901</c:v>
                </c:pt>
                <c:pt idx="59">
                  <c:v>1.4319140076037733</c:v>
                </c:pt>
              </c:numCache>
            </c:numRef>
          </c:yVal>
          <c:smooth val="0"/>
          <c:extLst>
            <c:ext xmlns:c16="http://schemas.microsoft.com/office/drawing/2014/chart" uri="{C3380CC4-5D6E-409C-BE32-E72D297353CC}">
              <c16:uniqueId val="{00000000-EC9E-4C2C-A1DC-DC255ECCD7D4}"/>
            </c:ext>
          </c:extLst>
        </c:ser>
        <c:ser>
          <c:idx val="1"/>
          <c:order val="1"/>
          <c:tx>
            <c:v>0.85 Learning Factor-Low Price Range</c:v>
          </c:tx>
          <c:spPr>
            <a:ln w="6350" cap="rnd">
              <a:solidFill>
                <a:schemeClr val="tx1"/>
              </a:solidFill>
              <a:round/>
            </a:ln>
            <a:effectLst/>
          </c:spPr>
          <c:marker>
            <c:symbol val="circle"/>
            <c:size val="5"/>
            <c:spPr>
              <a:solidFill>
                <a:schemeClr val="accent2"/>
              </a:solidFill>
              <a:ln w="6350">
                <a:solidFill>
                  <a:schemeClr val="accent2"/>
                </a:solidFill>
              </a:ln>
              <a:effectLst/>
            </c:spPr>
          </c:marker>
          <c:dLbls>
            <c:dLbl>
              <c:idx val="59"/>
              <c:layout>
                <c:manualLayout>
                  <c:x val="-1.5987208219287983E-2"/>
                  <c:y val="-1.4571946211542676E-2"/>
                </c:manualLayout>
              </c:layout>
              <c:spPr>
                <a:noFill/>
                <a:ln>
                  <a:solidFill>
                    <a:schemeClr val="accent2">
                      <a:lumMod val="75000"/>
                    </a:schemeClr>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3E-406E-9C96-6F0B4FC97E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'HYDROGEN PRICE RANGE'!$E$4:$BL$4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xVal>
          <c:yVal>
            <c:numRef>
              <c:f>'HYDROGEN PRICE RANGE'!$E$6:$BL$6</c:f>
              <c:numCache>
                <c:formatCode>#,##0.00</c:formatCode>
                <c:ptCount val="60"/>
                <c:pt idx="0">
                  <c:v>5.35</c:v>
                </c:pt>
                <c:pt idx="1">
                  <c:v>4.5474999999999994</c:v>
                </c:pt>
                <c:pt idx="2">
                  <c:v>4.1350943763360908</c:v>
                </c:pt>
                <c:pt idx="3">
                  <c:v>3.8653749999999993</c:v>
                </c:pt>
                <c:pt idx="4">
                  <c:v>3.6683401793510226</c:v>
                </c:pt>
                <c:pt idx="5">
                  <c:v>3.5148302198856771</c:v>
                </c:pt>
                <c:pt idx="6">
                  <c:v>3.3900621150727499</c:v>
                </c:pt>
                <c:pt idx="7">
                  <c:v>3.2855687499999995</c:v>
                </c:pt>
                <c:pt idx="8">
                  <c:v>3.1960757946180118</c:v>
                </c:pt>
                <c:pt idx="9">
                  <c:v>3.1180891524483689</c:v>
                </c:pt>
                <c:pt idx="10">
                  <c:v>3.0491822428654967</c:v>
                </c:pt>
                <c:pt idx="11">
                  <c:v>2.9876056869028247</c:v>
                </c:pt>
                <c:pt idx="12">
                  <c:v>2.9320594475481974</c:v>
                </c:pt>
                <c:pt idx="13">
                  <c:v>2.8815527978118376</c:v>
                </c:pt>
                <c:pt idx="14">
                  <c:v>2.8353145506770359</c:v>
                </c:pt>
                <c:pt idx="15">
                  <c:v>2.792733437499999</c:v>
                </c:pt>
                <c:pt idx="16">
                  <c:v>2.7533172999523852</c:v>
                </c:pt>
                <c:pt idx="17">
                  <c:v>2.7166644254253098</c:v>
                </c:pt>
                <c:pt idx="18">
                  <c:v>2.6824429527273175</c:v>
                </c:pt>
                <c:pt idx="19">
                  <c:v>2.6503757795811138</c:v>
                </c:pt>
                <c:pt idx="20">
                  <c:v>2.6202293060686652</c:v>
                </c:pt>
                <c:pt idx="21">
                  <c:v>2.5918049064356725</c:v>
                </c:pt>
                <c:pt idx="22">
                  <c:v>2.5649323763848146</c:v>
                </c:pt>
                <c:pt idx="23">
                  <c:v>2.5394648338674011</c:v>
                </c:pt>
                <c:pt idx="24">
                  <c:v>2.5152747049422604</c:v>
                </c:pt>
                <c:pt idx="25">
                  <c:v>2.4922505304159674</c:v>
                </c:pt>
                <c:pt idx="26">
                  <c:v>2.4702944008726808</c:v>
                </c:pt>
                <c:pt idx="27">
                  <c:v>2.449319878140062</c:v>
                </c:pt>
                <c:pt idx="28">
                  <c:v>2.4292502971503365</c:v>
                </c:pt>
                <c:pt idx="29">
                  <c:v>2.4100173680754802</c:v>
                </c:pt>
                <c:pt idx="30">
                  <c:v>2.3915600175591996</c:v>
                </c:pt>
                <c:pt idx="31">
                  <c:v>2.3738234218749992</c:v>
                </c:pt>
                <c:pt idx="32">
                  <c:v>2.3567581953078478</c:v>
                </c:pt>
                <c:pt idx="33">
                  <c:v>2.3403197049595272</c:v>
                </c:pt>
                <c:pt idx="34">
                  <c:v>2.3244674891994541</c:v>
                </c:pt>
                <c:pt idx="35">
                  <c:v>2.3091647616115134</c:v>
                </c:pt>
                <c:pt idx="36">
                  <c:v>2.2943779858748514</c:v>
                </c:pt>
                <c:pt idx="37">
                  <c:v>2.2800765098182199</c:v>
                </c:pt>
                <c:pt idx="38">
                  <c:v>2.2662322490915243</c:v>
                </c:pt>
                <c:pt idx="39">
                  <c:v>2.2528194126439467</c:v>
                </c:pt>
                <c:pt idx="40">
                  <c:v>2.2398142635896567</c:v>
                </c:pt>
                <c:pt idx="41">
                  <c:v>2.2271949101583655</c:v>
                </c:pt>
                <c:pt idx="42">
                  <c:v>2.2149411223283892</c:v>
                </c:pt>
                <c:pt idx="43">
                  <c:v>2.2030341704703211</c:v>
                </c:pt>
                <c:pt idx="44">
                  <c:v>2.1914566829249531</c:v>
                </c:pt>
                <c:pt idx="45">
                  <c:v>2.1801925199270924</c:v>
                </c:pt>
                <c:pt idx="46">
                  <c:v>2.1692266616887315</c:v>
                </c:pt>
                <c:pt idx="47">
                  <c:v>2.1585451087872909</c:v>
                </c:pt>
                <c:pt idx="48">
                  <c:v>2.1481347932806591</c:v>
                </c:pt>
                <c:pt idx="49">
                  <c:v>2.1379834992009217</c:v>
                </c:pt>
                <c:pt idx="50">
                  <c:v>2.1280797912713978</c:v>
                </c:pt>
                <c:pt idx="51">
                  <c:v>2.1184129508535725</c:v>
                </c:pt>
                <c:pt idx="52">
                  <c:v>2.1089729182671073</c:v>
                </c:pt>
                <c:pt idx="53">
                  <c:v>2.0997502407417787</c:v>
                </c:pt>
                <c:pt idx="54">
                  <c:v>2.0907360253583498</c:v>
                </c:pt>
                <c:pt idx="55">
                  <c:v>2.0819218964190522</c:v>
                </c:pt>
                <c:pt idx="56">
                  <c:v>2.0732999567598331</c:v>
                </c:pt>
                <c:pt idx="57">
                  <c:v>2.0648627525777861</c:v>
                </c:pt>
                <c:pt idx="58">
                  <c:v>2.0566032413998379</c:v>
                </c:pt>
                <c:pt idx="59">
                  <c:v>2.048514762864158</c:v>
                </c:pt>
              </c:numCache>
            </c:numRef>
          </c:yVal>
          <c:smooth val="0"/>
          <c:extLst>
            <c:ext xmlns:c16="http://schemas.microsoft.com/office/drawing/2014/chart" uri="{C3380CC4-5D6E-409C-BE32-E72D297353CC}">
              <c16:uniqueId val="{00000001-EC9E-4C2C-A1DC-DC255ECCD7D4}"/>
            </c:ext>
          </c:extLst>
        </c:ser>
        <c:ser>
          <c:idx val="2"/>
          <c:order val="2"/>
          <c:tx>
            <c:v>0.90 Learning Factor-Low Price Range</c:v>
          </c:tx>
          <c:spPr>
            <a:ln w="6350" cap="rnd">
              <a:solidFill>
                <a:schemeClr val="tx1"/>
              </a:solidFill>
              <a:round/>
            </a:ln>
            <a:effectLst/>
          </c:spPr>
          <c:marker>
            <c:symbol val="circle"/>
            <c:size val="5"/>
            <c:spPr>
              <a:solidFill>
                <a:schemeClr val="accent3"/>
              </a:solidFill>
              <a:ln w="6350">
                <a:solidFill>
                  <a:schemeClr val="accent3"/>
                </a:solidFill>
              </a:ln>
              <a:effectLst/>
            </c:spPr>
          </c:marker>
          <c:dLbls>
            <c:dLbl>
              <c:idx val="0"/>
              <c:layout>
                <c:manualLayout>
                  <c:x val="-2.0783370685074538E-2"/>
                  <c:y val="-3.40012078269327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3E-406E-9C96-6F0B4FC97ED9}"/>
                </c:ext>
              </c:extLst>
            </c:dLbl>
            <c:dLbl>
              <c:idx val="59"/>
              <c:layout>
                <c:manualLayout>
                  <c:x val="-1.9184649863145838E-2"/>
                  <c:y val="-3.64298655288563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03E-406E-9C96-6F0B4FC97ED9}"/>
                </c:ext>
              </c:extLst>
            </c:dLbl>
            <c:spPr>
              <a:noFill/>
              <a:ln>
                <a:solidFill>
                  <a:schemeClr val="accent3"/>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'HYDROGEN PRICE RANGE'!$E$4:$BL$4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xVal>
          <c:yVal>
            <c:numRef>
              <c:f>'HYDROGEN PRICE RANGE'!$E$7:$BL$7</c:f>
              <c:numCache>
                <c:formatCode>#,##0.00</c:formatCode>
                <c:ptCount val="60"/>
                <c:pt idx="0">
                  <c:v>5.35</c:v>
                </c:pt>
                <c:pt idx="1">
                  <c:v>4.8149999999999995</c:v>
                </c:pt>
                <c:pt idx="2">
                  <c:v>4.527202026771028</c:v>
                </c:pt>
                <c:pt idx="3">
                  <c:v>4.3334999999999999</c:v>
                </c:pt>
                <c:pt idx="4">
                  <c:v>4.1889789609900561</c:v>
                </c:pt>
                <c:pt idx="5">
                  <c:v>4.0744818240939251</c:v>
                </c:pt>
                <c:pt idx="6">
                  <c:v>3.9801209118049949</c:v>
                </c:pt>
                <c:pt idx="7">
                  <c:v>3.9001500000000004</c:v>
                </c:pt>
                <c:pt idx="8">
                  <c:v>3.8309454562990108</c:v>
                </c:pt>
                <c:pt idx="9">
                  <c:v>3.7700810648910505</c:v>
                </c:pt>
                <c:pt idx="10">
                  <c:v>3.7158559733576633</c:v>
                </c:pt>
                <c:pt idx="11">
                  <c:v>3.6670336416845331</c:v>
                </c:pt>
                <c:pt idx="12">
                  <c:v>3.6226881170752132</c:v>
                </c:pt>
                <c:pt idx="13">
                  <c:v>3.5821088206244958</c:v>
                </c:pt>
                <c:pt idx="14">
                  <c:v>3.5447390733262392</c:v>
                </c:pt>
                <c:pt idx="15">
                  <c:v>3.5101350000000004</c:v>
                </c:pt>
                <c:pt idx="16">
                  <c:v>3.4779372306292493</c:v>
                </c:pt>
                <c:pt idx="17">
                  <c:v>3.4478509106691102</c:v>
                </c:pt>
                <c:pt idx="18">
                  <c:v>3.4196312636460897</c:v>
                </c:pt>
                <c:pt idx="19">
                  <c:v>3.3930729584019454</c:v>
                </c:pt>
                <c:pt idx="20">
                  <c:v>3.3680021418163228</c:v>
                </c:pt>
                <c:pt idx="21">
                  <c:v>3.344270376021897</c:v>
                </c:pt>
                <c:pt idx="22">
                  <c:v>3.321749960532105</c:v>
                </c:pt>
                <c:pt idx="23">
                  <c:v>3.3003302775160797</c:v>
                </c:pt>
                <c:pt idx="24">
                  <c:v>3.2799149038537068</c:v>
                </c:pt>
                <c:pt idx="25">
                  <c:v>3.2604193053676918</c:v>
                </c:pt>
                <c:pt idx="26">
                  <c:v>3.2417689783562889</c:v>
                </c:pt>
                <c:pt idx="27">
                  <c:v>3.2238979385620463</c:v>
                </c:pt>
                <c:pt idx="28">
                  <c:v>3.2067474827263878</c:v>
                </c:pt>
                <c:pt idx="29">
                  <c:v>3.1902651659936154</c:v>
                </c:pt>
                <c:pt idx="30">
                  <c:v>3.1744039517083813</c:v>
                </c:pt>
                <c:pt idx="31">
                  <c:v>3.1591215000000008</c:v>
                </c:pt>
                <c:pt idx="32">
                  <c:v>3.1443795689297285</c:v>
                </c:pt>
                <c:pt idx="33">
                  <c:v>3.1301435075663249</c:v>
                </c:pt>
                <c:pt idx="34">
                  <c:v>3.1163818246257349</c:v>
                </c:pt>
                <c:pt idx="35">
                  <c:v>3.1030658196021994</c:v>
                </c:pt>
                <c:pt idx="36">
                  <c:v>3.0901692658755109</c:v>
                </c:pt>
                <c:pt idx="37">
                  <c:v>3.0776681372814809</c:v>
                </c:pt>
                <c:pt idx="38">
                  <c:v>3.0655403712116311</c:v>
                </c:pt>
                <c:pt idx="39">
                  <c:v>3.0537656625617506</c:v>
                </c:pt>
                <c:pt idx="40">
                  <c:v>3.0423252838505324</c:v>
                </c:pt>
                <c:pt idx="41">
                  <c:v>3.0312019276346902</c:v>
                </c:pt>
                <c:pt idx="42">
                  <c:v>3.0203795679978631</c:v>
                </c:pt>
                <c:pt idx="43">
                  <c:v>3.0098433384197074</c:v>
                </c:pt>
                <c:pt idx="44">
                  <c:v>2.9995794237639273</c:v>
                </c:pt>
                <c:pt idx="45">
                  <c:v>2.9895749644788947</c:v>
                </c:pt>
                <c:pt idx="46">
                  <c:v>2.9798179713973783</c:v>
                </c:pt>
                <c:pt idx="47">
                  <c:v>2.9702972497644717</c:v>
                </c:pt>
                <c:pt idx="48">
                  <c:v>2.9610023313247522</c:v>
                </c:pt>
                <c:pt idx="49">
                  <c:v>2.9519234134683363</c:v>
                </c:pt>
                <c:pt idx="50">
                  <c:v>2.9430513045770392</c:v>
                </c:pt>
                <c:pt idx="51">
                  <c:v>2.9343773748309228</c:v>
                </c:pt>
                <c:pt idx="52">
                  <c:v>2.9258935118361844</c:v>
                </c:pt>
                <c:pt idx="53">
                  <c:v>2.9175920805206599</c:v>
                </c:pt>
                <c:pt idx="54">
                  <c:v>2.9094658868157905</c:v>
                </c:pt>
                <c:pt idx="55">
                  <c:v>2.9015081447058413</c:v>
                </c:pt>
                <c:pt idx="56">
                  <c:v>2.8937124462781587</c:v>
                </c:pt>
                <c:pt idx="57">
                  <c:v>2.8860727344537493</c:v>
                </c:pt>
                <c:pt idx="58">
                  <c:v>2.8785832781166363</c:v>
                </c:pt>
                <c:pt idx="59">
                  <c:v>2.8712386493942539</c:v>
                </c:pt>
              </c:numCache>
            </c:numRef>
          </c:yVal>
          <c:smooth val="0"/>
          <c:extLst>
            <c:ext xmlns:c16="http://schemas.microsoft.com/office/drawing/2014/chart" uri="{C3380CC4-5D6E-409C-BE32-E72D297353CC}">
              <c16:uniqueId val="{00000002-EC9E-4C2C-A1DC-DC255ECCD7D4}"/>
            </c:ext>
          </c:extLst>
        </c:ser>
        <c:ser>
          <c:idx val="3"/>
          <c:order val="3"/>
          <c:tx>
            <c:v>0.80 Learning Factor-High Price Range</c:v>
          </c:tx>
          <c:spPr>
            <a:ln w="9525" cap="rnd">
              <a:solidFill>
                <a:schemeClr val="tx1"/>
              </a:solidFill>
              <a:round/>
            </a:ln>
            <a:effectLst/>
          </c:spPr>
          <c:marker>
            <c:symbol val="circle"/>
            <c:size val="5"/>
            <c:spPr>
              <a:solidFill>
                <a:schemeClr val="accent4"/>
              </a:solidFill>
              <a:ln w="9525">
                <a:solidFill>
                  <a:schemeClr val="accent4"/>
                </a:solidFill>
              </a:ln>
              <a:effectLst/>
            </c:spPr>
          </c:marker>
          <c:dLbls>
            <c:dLbl>
              <c:idx val="59"/>
              <c:layout>
                <c:manualLayout>
                  <c:x val="-2.238209150700346E-2"/>
                  <c:y val="-3.6429865528856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EC9E-4C2C-A1DC-DC255ECCD7D4}"/>
                </c:ext>
              </c:extLst>
            </c:dLbl>
            <c:spPr>
              <a:noFill/>
              <a:ln>
                <a:solidFill>
                  <a:schemeClr val="accent4">
                    <a:lumMod val="60000"/>
                    <a:lumOff val="40000"/>
                  </a:schemeClr>
                </a:solid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'HYDROGEN PRICE RANGE'!$E$4:$BL$4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xVal>
          <c:yVal>
            <c:numRef>
              <c:f>'HYDROGEN PRICE RANGE'!$E$8:$BL$8</c:f>
              <c:numCache>
                <c:formatCode>#,##0.00</c:formatCode>
                <c:ptCount val="60"/>
                <c:pt idx="0">
                  <c:v>16.730999999999998</c:v>
                </c:pt>
                <c:pt idx="1">
                  <c:v>13.384799999999998</c:v>
                </c:pt>
                <c:pt idx="2">
                  <c:v>11.746897051188089</c:v>
                </c:pt>
                <c:pt idx="3">
                  <c:v>10.707840000000001</c:v>
                </c:pt>
                <c:pt idx="4">
                  <c:v>9.9656083959854325</c:v>
                </c:pt>
                <c:pt idx="5">
                  <c:v>9.3975176409504719</c:v>
                </c:pt>
                <c:pt idx="6">
                  <c:v>8.9425442370216039</c:v>
                </c:pt>
                <c:pt idx="7">
                  <c:v>8.5662720000000014</c:v>
                </c:pt>
                <c:pt idx="8">
                  <c:v>8.2475399157977076</c:v>
                </c:pt>
                <c:pt idx="9">
                  <c:v>7.9724867167883451</c:v>
                </c:pt>
                <c:pt idx="10">
                  <c:v>7.7315814612974743</c:v>
                </c:pt>
                <c:pt idx="11">
                  <c:v>7.518014112760377</c:v>
                </c:pt>
                <c:pt idx="12">
                  <c:v>7.3267645928955325</c:v>
                </c:pt>
                <c:pt idx="13">
                  <c:v>7.1540353896172846</c:v>
                </c:pt>
                <c:pt idx="14">
                  <c:v>6.9968905552624792</c:v>
                </c:pt>
                <c:pt idx="15">
                  <c:v>6.853017600000002</c:v>
                </c:pt>
                <c:pt idx="16">
                  <c:v>6.7205655607125543</c:v>
                </c:pt>
                <c:pt idx="17">
                  <c:v>6.5980319326381665</c:v>
                </c:pt>
                <c:pt idx="18">
                  <c:v>6.4841818860582165</c:v>
                </c:pt>
                <c:pt idx="19">
                  <c:v>6.377989373430677</c:v>
                </c:pt>
                <c:pt idx="20">
                  <c:v>6.2785934210739427</c:v>
                </c:pt>
                <c:pt idx="21">
                  <c:v>6.1852651690379803</c:v>
                </c:pt>
                <c:pt idx="22">
                  <c:v>6.097382657809697</c:v>
                </c:pt>
                <c:pt idx="23">
                  <c:v>6.0144112902083009</c:v>
                </c:pt>
                <c:pt idx="24">
                  <c:v>5.9358885124699867</c:v>
                </c:pt>
                <c:pt idx="25">
                  <c:v>5.8614116743164244</c:v>
                </c:pt>
                <c:pt idx="26">
                  <c:v>5.7906283136955441</c:v>
                </c:pt>
                <c:pt idx="27">
                  <c:v>5.723228311693827</c:v>
                </c:pt>
                <c:pt idx="28">
                  <c:v>5.6589375048697983</c:v>
                </c:pt>
                <c:pt idx="29">
                  <c:v>5.5975124442099835</c:v>
                </c:pt>
                <c:pt idx="30">
                  <c:v>5.5387360641707195</c:v>
                </c:pt>
                <c:pt idx="31">
                  <c:v>5.4824140800000025</c:v>
                </c:pt>
                <c:pt idx="32">
                  <c:v>5.4283719723110275</c:v>
                </c:pt>
                <c:pt idx="33">
                  <c:v>5.3764524485700429</c:v>
                </c:pt>
                <c:pt idx="34">
                  <c:v>5.3265132944793274</c:v>
                </c:pt>
                <c:pt idx="35">
                  <c:v>5.2784255461105341</c:v>
                </c:pt>
                <c:pt idx="36">
                  <c:v>5.2320719274584775</c:v>
                </c:pt>
                <c:pt idx="37">
                  <c:v>5.1873455088465734</c:v>
                </c:pt>
                <c:pt idx="38">
                  <c:v>5.1441485500588024</c:v>
                </c:pt>
                <c:pt idx="39">
                  <c:v>5.1023914987445416</c:v>
                </c:pt>
                <c:pt idx="40">
                  <c:v>5.0619921199479663</c:v>
                </c:pt>
                <c:pt idx="41">
                  <c:v>5.0228747368591531</c:v>
                </c:pt>
                <c:pt idx="42">
                  <c:v>4.9849695663008511</c:v>
                </c:pt>
                <c:pt idx="43">
                  <c:v>4.9482121352303841</c:v>
                </c:pt>
                <c:pt idx="44">
                  <c:v>4.9125427667861228</c:v>
                </c:pt>
                <c:pt idx="45">
                  <c:v>4.8779061262477574</c:v>
                </c:pt>
                <c:pt idx="46">
                  <c:v>4.8442508187912159</c:v>
                </c:pt>
                <c:pt idx="47">
                  <c:v>4.8115290321666411</c:v>
                </c:pt>
                <c:pt idx="48">
                  <c:v>4.7796962184620346</c:v>
                </c:pt>
                <c:pt idx="49">
                  <c:v>4.7487108099759894</c:v>
                </c:pt>
                <c:pt idx="50">
                  <c:v>4.7185339649423543</c:v>
                </c:pt>
                <c:pt idx="51">
                  <c:v>4.6891293394531406</c:v>
                </c:pt>
                <c:pt idx="52">
                  <c:v>4.6604628824340599</c:v>
                </c:pt>
                <c:pt idx="53">
                  <c:v>4.632502650956436</c:v>
                </c:pt>
                <c:pt idx="54">
                  <c:v>4.605218643533048</c:v>
                </c:pt>
                <c:pt idx="55">
                  <c:v>4.5785826493550612</c:v>
                </c:pt>
                <c:pt idx="56">
                  <c:v>4.5525681116911407</c:v>
                </c:pt>
                <c:pt idx="57">
                  <c:v>4.527150003895839</c:v>
                </c:pt>
                <c:pt idx="58">
                  <c:v>4.5023047166681494</c:v>
                </c:pt>
                <c:pt idx="59">
                  <c:v>4.4780099553679866</c:v>
                </c:pt>
              </c:numCache>
            </c:numRef>
          </c:yVal>
          <c:smooth val="0"/>
          <c:extLst>
            <c:ext xmlns:c16="http://schemas.microsoft.com/office/drawing/2014/chart" uri="{C3380CC4-5D6E-409C-BE32-E72D297353CC}">
              <c16:uniqueId val="{00000003-EC9E-4C2C-A1DC-DC255ECCD7D4}"/>
            </c:ext>
          </c:extLst>
        </c:ser>
        <c:ser>
          <c:idx val="4"/>
          <c:order val="4"/>
          <c:tx>
            <c:v>0.85 Learning Factor-High Price Range</c:v>
          </c:tx>
          <c:spPr>
            <a:ln w="6350" cap="rnd">
              <a:solidFill>
                <a:schemeClr val="tx1"/>
              </a:solidFill>
              <a:round/>
            </a:ln>
            <a:effectLst/>
          </c:spPr>
          <c:marker>
            <c:symbol val="circle"/>
            <c:size val="5"/>
            <c:spPr>
              <a:solidFill>
                <a:schemeClr val="accent5"/>
              </a:solidFill>
              <a:ln w="6350">
                <a:solidFill>
                  <a:schemeClr val="accent5"/>
                </a:solidFill>
              </a:ln>
              <a:effectLst/>
            </c:spPr>
          </c:marker>
          <c:dLbls>
            <c:dLbl>
              <c:idx val="59"/>
              <c:layout>
                <c:manualLayout>
                  <c:x val="-3.0375695616647626E-2"/>
                  <c:y val="-6.31451002500177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1-EC9E-4C2C-A1DC-DC255ECCD7D4}"/>
                </c:ext>
              </c:extLst>
            </c:dLbl>
            <c:spPr>
              <a:noFill/>
              <a:ln>
                <a:solidFill>
                  <a:schemeClr val="accent5"/>
                </a:solid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'HYDROGEN PRICE RANGE'!$E$4:$BL$4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xVal>
          <c:yVal>
            <c:numRef>
              <c:f>'HYDROGEN PRICE RANGE'!$E$9:$BL$9</c:f>
              <c:numCache>
                <c:formatCode>#,##0.00</c:formatCode>
                <c:ptCount val="60"/>
                <c:pt idx="0">
                  <c:v>16.730999999999998</c:v>
                </c:pt>
                <c:pt idx="1">
                  <c:v>14.221349999999997</c:v>
                </c:pt>
                <c:pt idx="2">
                  <c:v>12.931638132799836</c:v>
                </c:pt>
                <c:pt idx="3">
                  <c:v>12.088147499999998</c:v>
                </c:pt>
                <c:pt idx="4">
                  <c:v>11.471962530976066</c:v>
                </c:pt>
                <c:pt idx="5">
                  <c:v>10.991892412879862</c:v>
                </c:pt>
                <c:pt idx="6">
                  <c:v>10.601706401361154</c:v>
                </c:pt>
                <c:pt idx="7">
                  <c:v>10.274925374999997</c:v>
                </c:pt>
                <c:pt idx="8">
                  <c:v>9.9950549756549449</c:v>
                </c:pt>
                <c:pt idx="9">
                  <c:v>9.7511681513296562</c:v>
                </c:pt>
                <c:pt idx="10">
                  <c:v>9.5356762813799296</c:v>
                </c:pt>
                <c:pt idx="11">
                  <c:v>9.3431085509478802</c:v>
                </c:pt>
                <c:pt idx="12">
                  <c:v>9.1693993676502608</c:v>
                </c:pt>
                <c:pt idx="13">
                  <c:v>9.0114504411569811</c:v>
                </c:pt>
                <c:pt idx="14">
                  <c:v>8.8668500462387811</c:v>
                </c:pt>
                <c:pt idx="15">
                  <c:v>8.7336865687499969</c:v>
                </c:pt>
                <c:pt idx="16">
                  <c:v>8.6104208870099725</c:v>
                </c:pt>
                <c:pt idx="17">
                  <c:v>8.4957967293067025</c:v>
                </c:pt>
                <c:pt idx="18">
                  <c:v>8.3887762695478028</c:v>
                </c:pt>
                <c:pt idx="19">
                  <c:v>8.2884929286302071</c:v>
                </c:pt>
                <c:pt idx="20">
                  <c:v>8.1942161719317461</c:v>
                </c:pt>
                <c:pt idx="21">
                  <c:v>8.1053248391729404</c:v>
                </c:pt>
                <c:pt idx="22">
                  <c:v>8.0212866522045481</c:v>
                </c:pt>
                <c:pt idx="23">
                  <c:v>7.9416422683056975</c:v>
                </c:pt>
                <c:pt idx="24">
                  <c:v>7.8659927268016743</c:v>
                </c:pt>
                <c:pt idx="25">
                  <c:v>7.7939894625027195</c:v>
                </c:pt>
                <c:pt idx="26">
                  <c:v>7.7253262842992187</c:v>
                </c:pt>
                <c:pt idx="27">
                  <c:v>7.6597328749834341</c:v>
                </c:pt>
                <c:pt idx="28">
                  <c:v>7.5969694806770613</c:v>
                </c:pt>
                <c:pt idx="29">
                  <c:v>7.536822539302964</c:v>
                </c:pt>
                <c:pt idx="30">
                  <c:v>7.4791010567818619</c:v>
                </c:pt>
                <c:pt idx="31">
                  <c:v>7.4236335834374971</c:v>
                </c:pt>
                <c:pt idx="32">
                  <c:v>7.3702656758309528</c:v>
                </c:pt>
                <c:pt idx="33">
                  <c:v>7.3188577539584765</c:v>
                </c:pt>
                <c:pt idx="34">
                  <c:v>7.2692832825787033</c:v>
                </c:pt>
                <c:pt idx="35">
                  <c:v>7.221427219910697</c:v>
                </c:pt>
                <c:pt idx="36">
                  <c:v>7.175184688163017</c:v>
                </c:pt>
                <c:pt idx="37">
                  <c:v>7.1304598291156331</c:v>
                </c:pt>
                <c:pt idx="38">
                  <c:v>7.0871648148692143</c:v>
                </c:pt>
                <c:pt idx="39">
                  <c:v>7.0452189893356767</c:v>
                </c:pt>
                <c:pt idx="40">
                  <c:v>7.0045481203959898</c:v>
                </c:pt>
                <c:pt idx="41">
                  <c:v>6.9650837461419837</c:v>
                </c:pt>
                <c:pt idx="42">
                  <c:v>6.9267626014348194</c:v>
                </c:pt>
                <c:pt idx="43">
                  <c:v>6.8895261132969985</c:v>
                </c:pt>
                <c:pt idx="44">
                  <c:v>6.8533199555172688</c:v>
                </c:pt>
                <c:pt idx="45">
                  <c:v>6.8180936543738655</c:v>
                </c:pt>
                <c:pt idx="46">
                  <c:v>6.7838002386381611</c:v>
                </c:pt>
                <c:pt idx="47">
                  <c:v>6.7503959280598433</c:v>
                </c:pt>
                <c:pt idx="48">
                  <c:v>6.7178398553978891</c:v>
                </c:pt>
                <c:pt idx="49">
                  <c:v>6.6860938177814235</c:v>
                </c:pt>
                <c:pt idx="50">
                  <c:v>6.6551220537872444</c:v>
                </c:pt>
                <c:pt idx="51">
                  <c:v>6.6248910431273114</c:v>
                </c:pt>
                <c:pt idx="52">
                  <c:v>6.5953693262667237</c:v>
                </c:pt>
                <c:pt idx="53">
                  <c:v>6.5665273416543357</c:v>
                </c:pt>
                <c:pt idx="54">
                  <c:v>6.5383372785552423</c:v>
                </c:pt>
                <c:pt idx="55">
                  <c:v>6.5107729437359181</c:v>
                </c:pt>
                <c:pt idx="56">
                  <c:v>6.4838096404764052</c:v>
                </c:pt>
                <c:pt idx="57">
                  <c:v>6.4574240585755023</c:v>
                </c:pt>
                <c:pt idx="58">
                  <c:v>6.4315941741795672</c:v>
                </c:pt>
                <c:pt idx="59">
                  <c:v>6.4062991584075188</c:v>
                </c:pt>
              </c:numCache>
            </c:numRef>
          </c:yVal>
          <c:smooth val="0"/>
          <c:extLst>
            <c:ext xmlns:c16="http://schemas.microsoft.com/office/drawing/2014/chart" uri="{C3380CC4-5D6E-409C-BE32-E72D297353CC}">
              <c16:uniqueId val="{00000004-EC9E-4C2C-A1DC-DC255ECCD7D4}"/>
            </c:ext>
          </c:extLst>
        </c:ser>
        <c:ser>
          <c:idx val="5"/>
          <c:order val="5"/>
          <c:tx>
            <c:v>0.90 Learning Factor-High Price Range</c:v>
          </c:tx>
          <c:spPr>
            <a:ln w="3175" cap="rnd">
              <a:solidFill>
                <a:schemeClr val="tx1"/>
              </a:solidFill>
              <a:round/>
            </a:ln>
            <a:effectLst/>
          </c:spPr>
          <c:marker>
            <c:symbol val="circle"/>
            <c:size val="5"/>
            <c:spPr>
              <a:solidFill>
                <a:schemeClr val="accent6"/>
              </a:solidFill>
              <a:ln w="3175">
                <a:solidFill>
                  <a:schemeClr val="accent6"/>
                </a:solidFill>
              </a:ln>
              <a:effectLst/>
            </c:spPr>
          </c:marker>
          <c:dLbls>
            <c:dLbl>
              <c:idx val="1"/>
              <c:delete val="1"/>
              <c:extLst>
                <c:ext xmlns:c15="http://schemas.microsoft.com/office/drawing/2012/chart" uri="{CE6537A1-D6FC-4f65-9D91-7224C49458BB}"/>
                <c:ext xmlns:c16="http://schemas.microsoft.com/office/drawing/2014/chart" uri="{C3380CC4-5D6E-409C-BE32-E72D297353CC}">
                  <c16:uniqueId val="{00000006-EC9E-4C2C-A1DC-DC255ECCD7D4}"/>
                </c:ext>
              </c:extLst>
            </c:dLbl>
            <c:dLbl>
              <c:idx val="2"/>
              <c:delete val="1"/>
              <c:extLst>
                <c:ext xmlns:c15="http://schemas.microsoft.com/office/drawing/2012/chart" uri="{CE6537A1-D6FC-4f65-9D91-7224C49458BB}"/>
                <c:ext xmlns:c16="http://schemas.microsoft.com/office/drawing/2014/chart" uri="{C3380CC4-5D6E-409C-BE32-E72D297353CC}">
                  <c16:uniqueId val="{00000007-EC9E-4C2C-A1DC-DC255ECCD7D4}"/>
                </c:ext>
              </c:extLst>
            </c:dLbl>
            <c:dLbl>
              <c:idx val="3"/>
              <c:delete val="1"/>
              <c:extLst>
                <c:ext xmlns:c15="http://schemas.microsoft.com/office/drawing/2012/chart" uri="{CE6537A1-D6FC-4f65-9D91-7224C49458BB}"/>
                <c:ext xmlns:c16="http://schemas.microsoft.com/office/drawing/2014/chart" uri="{C3380CC4-5D6E-409C-BE32-E72D297353CC}">
                  <c16:uniqueId val="{00000012-EC9E-4C2C-A1DC-DC255ECCD7D4}"/>
                </c:ext>
              </c:extLst>
            </c:dLbl>
            <c:dLbl>
              <c:idx val="4"/>
              <c:delete val="1"/>
              <c:extLst>
                <c:ext xmlns:c15="http://schemas.microsoft.com/office/drawing/2012/chart" uri="{CE6537A1-D6FC-4f65-9D91-7224C49458BB}"/>
                <c:ext xmlns:c16="http://schemas.microsoft.com/office/drawing/2014/chart" uri="{C3380CC4-5D6E-409C-BE32-E72D297353CC}">
                  <c16:uniqueId val="{00000011-EC9E-4C2C-A1DC-DC255ECCD7D4}"/>
                </c:ext>
              </c:extLst>
            </c:dLbl>
            <c:dLbl>
              <c:idx val="5"/>
              <c:delete val="1"/>
              <c:extLst>
                <c:ext xmlns:c15="http://schemas.microsoft.com/office/drawing/2012/chart" uri="{CE6537A1-D6FC-4f65-9D91-7224C49458BB}"/>
                <c:ext xmlns:c16="http://schemas.microsoft.com/office/drawing/2014/chart" uri="{C3380CC4-5D6E-409C-BE32-E72D297353CC}">
                  <c16:uniqueId val="{00000008-EC9E-4C2C-A1DC-DC255ECCD7D4}"/>
                </c:ext>
              </c:extLst>
            </c:dLbl>
            <c:dLbl>
              <c:idx val="6"/>
              <c:delete val="1"/>
              <c:extLst>
                <c:ext xmlns:c15="http://schemas.microsoft.com/office/drawing/2012/chart" uri="{CE6537A1-D6FC-4f65-9D91-7224C49458BB}"/>
                <c:ext xmlns:c16="http://schemas.microsoft.com/office/drawing/2014/chart" uri="{C3380CC4-5D6E-409C-BE32-E72D297353CC}">
                  <c16:uniqueId val="{00000009-EC9E-4C2C-A1DC-DC255ECCD7D4}"/>
                </c:ext>
              </c:extLst>
            </c:dLbl>
            <c:dLbl>
              <c:idx val="7"/>
              <c:delete val="1"/>
              <c:extLst>
                <c:ext xmlns:c15="http://schemas.microsoft.com/office/drawing/2012/chart" uri="{CE6537A1-D6FC-4f65-9D91-7224C49458BB}"/>
                <c:ext xmlns:c16="http://schemas.microsoft.com/office/drawing/2014/chart" uri="{C3380CC4-5D6E-409C-BE32-E72D297353CC}">
                  <c16:uniqueId val="{0000000C-EC9E-4C2C-A1DC-DC255ECCD7D4}"/>
                </c:ext>
              </c:extLst>
            </c:dLbl>
            <c:dLbl>
              <c:idx val="8"/>
              <c:delete val="1"/>
              <c:extLst>
                <c:ext xmlns:c15="http://schemas.microsoft.com/office/drawing/2012/chart" uri="{CE6537A1-D6FC-4f65-9D91-7224C49458BB}"/>
                <c:ext xmlns:c16="http://schemas.microsoft.com/office/drawing/2014/chart" uri="{C3380CC4-5D6E-409C-BE32-E72D297353CC}">
                  <c16:uniqueId val="{0000000A-EC9E-4C2C-A1DC-DC255ECCD7D4}"/>
                </c:ext>
              </c:extLst>
            </c:dLbl>
            <c:dLbl>
              <c:idx val="9"/>
              <c:delete val="1"/>
              <c:extLst>
                <c:ext xmlns:c15="http://schemas.microsoft.com/office/drawing/2012/chart" uri="{CE6537A1-D6FC-4f65-9D91-7224C49458BB}"/>
                <c:ext xmlns:c16="http://schemas.microsoft.com/office/drawing/2014/chart" uri="{C3380CC4-5D6E-409C-BE32-E72D297353CC}">
                  <c16:uniqueId val="{0000000D-EC9E-4C2C-A1DC-DC255ECCD7D4}"/>
                </c:ext>
              </c:extLst>
            </c:dLbl>
            <c:dLbl>
              <c:idx val="10"/>
              <c:delete val="1"/>
              <c:extLst>
                <c:ext xmlns:c15="http://schemas.microsoft.com/office/drawing/2012/chart" uri="{CE6537A1-D6FC-4f65-9D91-7224C49458BB}"/>
                <c:ext xmlns:c16="http://schemas.microsoft.com/office/drawing/2014/chart" uri="{C3380CC4-5D6E-409C-BE32-E72D297353CC}">
                  <c16:uniqueId val="{0000000E-EC9E-4C2C-A1DC-DC255ECCD7D4}"/>
                </c:ext>
              </c:extLst>
            </c:dLbl>
            <c:dLbl>
              <c:idx val="11"/>
              <c:delete val="1"/>
              <c:extLst>
                <c:ext xmlns:c15="http://schemas.microsoft.com/office/drawing/2012/chart" uri="{CE6537A1-D6FC-4f65-9D91-7224C49458BB}"/>
                <c:ext xmlns:c16="http://schemas.microsoft.com/office/drawing/2014/chart" uri="{C3380CC4-5D6E-409C-BE32-E72D297353CC}">
                  <c16:uniqueId val="{0000000B-EC9E-4C2C-A1DC-DC255ECCD7D4}"/>
                </c:ext>
              </c:extLst>
            </c:dLbl>
            <c:dLbl>
              <c:idx val="12"/>
              <c:delete val="1"/>
              <c:extLst>
                <c:ext xmlns:c15="http://schemas.microsoft.com/office/drawing/2012/chart" uri="{CE6537A1-D6FC-4f65-9D91-7224C49458BB}"/>
                <c:ext xmlns:c16="http://schemas.microsoft.com/office/drawing/2014/chart" uri="{C3380CC4-5D6E-409C-BE32-E72D297353CC}">
                  <c16:uniqueId val="{0000000F-EC9E-4C2C-A1DC-DC255ECCD7D4}"/>
                </c:ext>
              </c:extLst>
            </c:dLbl>
            <c:dLbl>
              <c:idx val="13"/>
              <c:delete val="1"/>
              <c:extLst>
                <c:ext xmlns:c15="http://schemas.microsoft.com/office/drawing/2012/chart" uri="{CE6537A1-D6FC-4f65-9D91-7224C49458BB}"/>
                <c:ext xmlns:c16="http://schemas.microsoft.com/office/drawing/2014/chart" uri="{C3380CC4-5D6E-409C-BE32-E72D297353CC}">
                  <c16:uniqueId val="{00000010-EC9E-4C2C-A1DC-DC255ECCD7D4}"/>
                </c:ext>
              </c:extLst>
            </c:dLbl>
            <c:dLbl>
              <c:idx val="14"/>
              <c:delete val="1"/>
              <c:extLst>
                <c:ext xmlns:c15="http://schemas.microsoft.com/office/drawing/2012/chart" uri="{CE6537A1-D6FC-4f65-9D91-7224C49458BB}"/>
                <c:ext xmlns:c16="http://schemas.microsoft.com/office/drawing/2014/chart" uri="{C3380CC4-5D6E-409C-BE32-E72D297353CC}">
                  <c16:uniqueId val="{00000016-EC9E-4C2C-A1DC-DC255ECCD7D4}"/>
                </c:ext>
              </c:extLst>
            </c:dLbl>
            <c:dLbl>
              <c:idx val="15"/>
              <c:delete val="1"/>
              <c:extLst>
                <c:ext xmlns:c15="http://schemas.microsoft.com/office/drawing/2012/chart" uri="{CE6537A1-D6FC-4f65-9D91-7224C49458BB}"/>
                <c:ext xmlns:c16="http://schemas.microsoft.com/office/drawing/2014/chart" uri="{C3380CC4-5D6E-409C-BE32-E72D297353CC}">
                  <c16:uniqueId val="{00000013-EC9E-4C2C-A1DC-DC255ECCD7D4}"/>
                </c:ext>
              </c:extLst>
            </c:dLbl>
            <c:dLbl>
              <c:idx val="16"/>
              <c:delete val="1"/>
              <c:extLst>
                <c:ext xmlns:c15="http://schemas.microsoft.com/office/drawing/2012/chart" uri="{CE6537A1-D6FC-4f65-9D91-7224C49458BB}"/>
                <c:ext xmlns:c16="http://schemas.microsoft.com/office/drawing/2014/chart" uri="{C3380CC4-5D6E-409C-BE32-E72D297353CC}">
                  <c16:uniqueId val="{00000015-EC9E-4C2C-A1DC-DC255ECCD7D4}"/>
                </c:ext>
              </c:extLst>
            </c:dLbl>
            <c:dLbl>
              <c:idx val="17"/>
              <c:delete val="1"/>
              <c:extLst>
                <c:ext xmlns:c15="http://schemas.microsoft.com/office/drawing/2012/chart" uri="{CE6537A1-D6FC-4f65-9D91-7224C49458BB}"/>
                <c:ext xmlns:c16="http://schemas.microsoft.com/office/drawing/2014/chart" uri="{C3380CC4-5D6E-409C-BE32-E72D297353CC}">
                  <c16:uniqueId val="{00000019-EC9E-4C2C-A1DC-DC255ECCD7D4}"/>
                </c:ext>
              </c:extLst>
            </c:dLbl>
            <c:dLbl>
              <c:idx val="18"/>
              <c:delete val="1"/>
              <c:extLst>
                <c:ext xmlns:c15="http://schemas.microsoft.com/office/drawing/2012/chart" uri="{CE6537A1-D6FC-4f65-9D91-7224C49458BB}"/>
                <c:ext xmlns:c16="http://schemas.microsoft.com/office/drawing/2014/chart" uri="{C3380CC4-5D6E-409C-BE32-E72D297353CC}">
                  <c16:uniqueId val="{00000017-EC9E-4C2C-A1DC-DC255ECCD7D4}"/>
                </c:ext>
              </c:extLst>
            </c:dLbl>
            <c:dLbl>
              <c:idx val="19"/>
              <c:delete val="1"/>
              <c:extLst>
                <c:ext xmlns:c15="http://schemas.microsoft.com/office/drawing/2012/chart" uri="{CE6537A1-D6FC-4f65-9D91-7224C49458BB}"/>
                <c:ext xmlns:c16="http://schemas.microsoft.com/office/drawing/2014/chart" uri="{C3380CC4-5D6E-409C-BE32-E72D297353CC}">
                  <c16:uniqueId val="{00000014-EC9E-4C2C-A1DC-DC255ECCD7D4}"/>
                </c:ext>
              </c:extLst>
            </c:dLbl>
            <c:dLbl>
              <c:idx val="20"/>
              <c:delete val="1"/>
              <c:extLst>
                <c:ext xmlns:c15="http://schemas.microsoft.com/office/drawing/2012/chart" uri="{CE6537A1-D6FC-4f65-9D91-7224C49458BB}"/>
                <c:ext xmlns:c16="http://schemas.microsoft.com/office/drawing/2014/chart" uri="{C3380CC4-5D6E-409C-BE32-E72D297353CC}">
                  <c16:uniqueId val="{0000001E-EC9E-4C2C-A1DC-DC255ECCD7D4}"/>
                </c:ext>
              </c:extLst>
            </c:dLbl>
            <c:dLbl>
              <c:idx val="21"/>
              <c:delete val="1"/>
              <c:extLst>
                <c:ext xmlns:c15="http://schemas.microsoft.com/office/drawing/2012/chart" uri="{CE6537A1-D6FC-4f65-9D91-7224C49458BB}"/>
                <c:ext xmlns:c16="http://schemas.microsoft.com/office/drawing/2014/chart" uri="{C3380CC4-5D6E-409C-BE32-E72D297353CC}">
                  <c16:uniqueId val="{0000001A-EC9E-4C2C-A1DC-DC255ECCD7D4}"/>
                </c:ext>
              </c:extLst>
            </c:dLbl>
            <c:dLbl>
              <c:idx val="22"/>
              <c:delete val="1"/>
              <c:extLst>
                <c:ext xmlns:c15="http://schemas.microsoft.com/office/drawing/2012/chart" uri="{CE6537A1-D6FC-4f65-9D91-7224C49458BB}"/>
                <c:ext xmlns:c16="http://schemas.microsoft.com/office/drawing/2014/chart" uri="{C3380CC4-5D6E-409C-BE32-E72D297353CC}">
                  <c16:uniqueId val="{00000018-EC9E-4C2C-A1DC-DC255ECCD7D4}"/>
                </c:ext>
              </c:extLst>
            </c:dLbl>
            <c:dLbl>
              <c:idx val="23"/>
              <c:delete val="1"/>
              <c:extLst>
                <c:ext xmlns:c15="http://schemas.microsoft.com/office/drawing/2012/chart" uri="{CE6537A1-D6FC-4f65-9D91-7224C49458BB}"/>
                <c:ext xmlns:c16="http://schemas.microsoft.com/office/drawing/2014/chart" uri="{C3380CC4-5D6E-409C-BE32-E72D297353CC}">
                  <c16:uniqueId val="{0000001D-EC9E-4C2C-A1DC-DC255ECCD7D4}"/>
                </c:ext>
              </c:extLst>
            </c:dLbl>
            <c:dLbl>
              <c:idx val="24"/>
              <c:delete val="1"/>
              <c:extLst>
                <c:ext xmlns:c15="http://schemas.microsoft.com/office/drawing/2012/chart" uri="{CE6537A1-D6FC-4f65-9D91-7224C49458BB}"/>
                <c:ext xmlns:c16="http://schemas.microsoft.com/office/drawing/2014/chart" uri="{C3380CC4-5D6E-409C-BE32-E72D297353CC}">
                  <c16:uniqueId val="{0000001C-EC9E-4C2C-A1DC-DC255ECCD7D4}"/>
                </c:ext>
              </c:extLst>
            </c:dLbl>
            <c:dLbl>
              <c:idx val="25"/>
              <c:delete val="1"/>
              <c:extLst>
                <c:ext xmlns:c15="http://schemas.microsoft.com/office/drawing/2012/chart" uri="{CE6537A1-D6FC-4f65-9D91-7224C49458BB}"/>
                <c:ext xmlns:c16="http://schemas.microsoft.com/office/drawing/2014/chart" uri="{C3380CC4-5D6E-409C-BE32-E72D297353CC}">
                  <c16:uniqueId val="{0000001B-EC9E-4C2C-A1DC-DC255ECCD7D4}"/>
                </c:ext>
              </c:extLst>
            </c:dLbl>
            <c:dLbl>
              <c:idx val="26"/>
              <c:delete val="1"/>
              <c:extLst>
                <c:ext xmlns:c15="http://schemas.microsoft.com/office/drawing/2012/chart" uri="{CE6537A1-D6FC-4f65-9D91-7224C49458BB}"/>
                <c:ext xmlns:c16="http://schemas.microsoft.com/office/drawing/2014/chart" uri="{C3380CC4-5D6E-409C-BE32-E72D297353CC}">
                  <c16:uniqueId val="{00000026-EC9E-4C2C-A1DC-DC255ECCD7D4}"/>
                </c:ext>
              </c:extLst>
            </c:dLbl>
            <c:dLbl>
              <c:idx val="27"/>
              <c:delete val="1"/>
              <c:extLst>
                <c:ext xmlns:c15="http://schemas.microsoft.com/office/drawing/2012/chart" uri="{CE6537A1-D6FC-4f65-9D91-7224C49458BB}"/>
                <c:ext xmlns:c16="http://schemas.microsoft.com/office/drawing/2014/chart" uri="{C3380CC4-5D6E-409C-BE32-E72D297353CC}">
                  <c16:uniqueId val="{00000025-EC9E-4C2C-A1DC-DC255ECCD7D4}"/>
                </c:ext>
              </c:extLst>
            </c:dLbl>
            <c:dLbl>
              <c:idx val="28"/>
              <c:delete val="1"/>
              <c:extLst>
                <c:ext xmlns:c15="http://schemas.microsoft.com/office/drawing/2012/chart" uri="{CE6537A1-D6FC-4f65-9D91-7224C49458BB}"/>
                <c:ext xmlns:c16="http://schemas.microsoft.com/office/drawing/2014/chart" uri="{C3380CC4-5D6E-409C-BE32-E72D297353CC}">
                  <c16:uniqueId val="{00000024-EC9E-4C2C-A1DC-DC255ECCD7D4}"/>
                </c:ext>
              </c:extLst>
            </c:dLbl>
            <c:dLbl>
              <c:idx val="29"/>
              <c:delete val="1"/>
              <c:extLst>
                <c:ext xmlns:c15="http://schemas.microsoft.com/office/drawing/2012/chart" uri="{CE6537A1-D6FC-4f65-9D91-7224C49458BB}"/>
                <c:ext xmlns:c16="http://schemas.microsoft.com/office/drawing/2014/chart" uri="{C3380CC4-5D6E-409C-BE32-E72D297353CC}">
                  <c16:uniqueId val="{0000001F-EC9E-4C2C-A1DC-DC255ECCD7D4}"/>
                </c:ext>
              </c:extLst>
            </c:dLbl>
            <c:dLbl>
              <c:idx val="30"/>
              <c:delete val="1"/>
              <c:extLst>
                <c:ext xmlns:c15="http://schemas.microsoft.com/office/drawing/2012/chart" uri="{CE6537A1-D6FC-4f65-9D91-7224C49458BB}"/>
                <c:ext xmlns:c16="http://schemas.microsoft.com/office/drawing/2014/chart" uri="{C3380CC4-5D6E-409C-BE32-E72D297353CC}">
                  <c16:uniqueId val="{00000023-EC9E-4C2C-A1DC-DC255ECCD7D4}"/>
                </c:ext>
              </c:extLst>
            </c:dLbl>
            <c:dLbl>
              <c:idx val="31"/>
              <c:delete val="1"/>
              <c:extLst>
                <c:ext xmlns:c15="http://schemas.microsoft.com/office/drawing/2012/chart" uri="{CE6537A1-D6FC-4f65-9D91-7224C49458BB}"/>
                <c:ext xmlns:c16="http://schemas.microsoft.com/office/drawing/2014/chart" uri="{C3380CC4-5D6E-409C-BE32-E72D297353CC}">
                  <c16:uniqueId val="{00000022-EC9E-4C2C-A1DC-DC255ECCD7D4}"/>
                </c:ext>
              </c:extLst>
            </c:dLbl>
            <c:dLbl>
              <c:idx val="32"/>
              <c:delete val="1"/>
              <c:extLst>
                <c:ext xmlns:c15="http://schemas.microsoft.com/office/drawing/2012/chart" uri="{CE6537A1-D6FC-4f65-9D91-7224C49458BB}"/>
                <c:ext xmlns:c16="http://schemas.microsoft.com/office/drawing/2014/chart" uri="{C3380CC4-5D6E-409C-BE32-E72D297353CC}">
                  <c16:uniqueId val="{00000021-EC9E-4C2C-A1DC-DC255ECCD7D4}"/>
                </c:ext>
              </c:extLst>
            </c:dLbl>
            <c:dLbl>
              <c:idx val="33"/>
              <c:delete val="1"/>
              <c:extLst>
                <c:ext xmlns:c15="http://schemas.microsoft.com/office/drawing/2012/chart" uri="{CE6537A1-D6FC-4f65-9D91-7224C49458BB}"/>
                <c:ext xmlns:c16="http://schemas.microsoft.com/office/drawing/2014/chart" uri="{C3380CC4-5D6E-409C-BE32-E72D297353CC}">
                  <c16:uniqueId val="{00000028-EC9E-4C2C-A1DC-DC255ECCD7D4}"/>
                </c:ext>
              </c:extLst>
            </c:dLbl>
            <c:dLbl>
              <c:idx val="34"/>
              <c:delete val="1"/>
              <c:extLst>
                <c:ext xmlns:c15="http://schemas.microsoft.com/office/drawing/2012/chart" uri="{CE6537A1-D6FC-4f65-9D91-7224C49458BB}"/>
                <c:ext xmlns:c16="http://schemas.microsoft.com/office/drawing/2014/chart" uri="{C3380CC4-5D6E-409C-BE32-E72D297353CC}">
                  <c16:uniqueId val="{00000027-EC9E-4C2C-A1DC-DC255ECCD7D4}"/>
                </c:ext>
              </c:extLst>
            </c:dLbl>
            <c:dLbl>
              <c:idx val="35"/>
              <c:delete val="1"/>
              <c:extLst>
                <c:ext xmlns:c15="http://schemas.microsoft.com/office/drawing/2012/chart" uri="{CE6537A1-D6FC-4f65-9D91-7224C49458BB}"/>
                <c:ext xmlns:c16="http://schemas.microsoft.com/office/drawing/2014/chart" uri="{C3380CC4-5D6E-409C-BE32-E72D297353CC}">
                  <c16:uniqueId val="{00000020-EC9E-4C2C-A1DC-DC255ECCD7D4}"/>
                </c:ext>
              </c:extLst>
            </c:dLbl>
            <c:dLbl>
              <c:idx val="36"/>
              <c:delete val="1"/>
              <c:extLst>
                <c:ext xmlns:c15="http://schemas.microsoft.com/office/drawing/2012/chart" uri="{CE6537A1-D6FC-4f65-9D91-7224C49458BB}"/>
                <c:ext xmlns:c16="http://schemas.microsoft.com/office/drawing/2014/chart" uri="{C3380CC4-5D6E-409C-BE32-E72D297353CC}">
                  <c16:uniqueId val="{0000002B-EC9E-4C2C-A1DC-DC255ECCD7D4}"/>
                </c:ext>
              </c:extLst>
            </c:dLbl>
            <c:dLbl>
              <c:idx val="37"/>
              <c:delete val="1"/>
              <c:extLst>
                <c:ext xmlns:c15="http://schemas.microsoft.com/office/drawing/2012/chart" uri="{CE6537A1-D6FC-4f65-9D91-7224C49458BB}"/>
                <c:ext xmlns:c16="http://schemas.microsoft.com/office/drawing/2014/chart" uri="{C3380CC4-5D6E-409C-BE32-E72D297353CC}">
                  <c16:uniqueId val="{00000029-EC9E-4C2C-A1DC-DC255ECCD7D4}"/>
                </c:ext>
              </c:extLst>
            </c:dLbl>
            <c:dLbl>
              <c:idx val="38"/>
              <c:delete val="1"/>
              <c:extLst>
                <c:ext xmlns:c15="http://schemas.microsoft.com/office/drawing/2012/chart" uri="{CE6537A1-D6FC-4f65-9D91-7224C49458BB}"/>
                <c:ext xmlns:c16="http://schemas.microsoft.com/office/drawing/2014/chart" uri="{C3380CC4-5D6E-409C-BE32-E72D297353CC}">
                  <c16:uniqueId val="{00000033-EC9E-4C2C-A1DC-DC255ECCD7D4}"/>
                </c:ext>
              </c:extLst>
            </c:dLbl>
            <c:dLbl>
              <c:idx val="39"/>
              <c:delete val="1"/>
              <c:extLst>
                <c:ext xmlns:c15="http://schemas.microsoft.com/office/drawing/2012/chart" uri="{CE6537A1-D6FC-4f65-9D91-7224C49458BB}"/>
                <c:ext xmlns:c16="http://schemas.microsoft.com/office/drawing/2014/chart" uri="{C3380CC4-5D6E-409C-BE32-E72D297353CC}">
                  <c16:uniqueId val="{0000002C-EC9E-4C2C-A1DC-DC255ECCD7D4}"/>
                </c:ext>
              </c:extLst>
            </c:dLbl>
            <c:dLbl>
              <c:idx val="40"/>
              <c:delete val="1"/>
              <c:extLst>
                <c:ext xmlns:c15="http://schemas.microsoft.com/office/drawing/2012/chart" uri="{CE6537A1-D6FC-4f65-9D91-7224C49458BB}"/>
                <c:ext xmlns:c16="http://schemas.microsoft.com/office/drawing/2014/chart" uri="{C3380CC4-5D6E-409C-BE32-E72D297353CC}">
                  <c16:uniqueId val="{0000002A-EC9E-4C2C-A1DC-DC255ECCD7D4}"/>
                </c:ext>
              </c:extLst>
            </c:dLbl>
            <c:dLbl>
              <c:idx val="41"/>
              <c:delete val="1"/>
              <c:extLst>
                <c:ext xmlns:c15="http://schemas.microsoft.com/office/drawing/2012/chart" uri="{CE6537A1-D6FC-4f65-9D91-7224C49458BB}"/>
                <c:ext xmlns:c16="http://schemas.microsoft.com/office/drawing/2014/chart" uri="{C3380CC4-5D6E-409C-BE32-E72D297353CC}">
                  <c16:uniqueId val="{00000032-EC9E-4C2C-A1DC-DC255ECCD7D4}"/>
                </c:ext>
              </c:extLst>
            </c:dLbl>
            <c:dLbl>
              <c:idx val="42"/>
              <c:delete val="1"/>
              <c:extLst>
                <c:ext xmlns:c15="http://schemas.microsoft.com/office/drawing/2012/chart" uri="{CE6537A1-D6FC-4f65-9D91-7224C49458BB}"/>
                <c:ext xmlns:c16="http://schemas.microsoft.com/office/drawing/2014/chart" uri="{C3380CC4-5D6E-409C-BE32-E72D297353CC}">
                  <c16:uniqueId val="{0000002D-EC9E-4C2C-A1DC-DC255ECCD7D4}"/>
                </c:ext>
              </c:extLst>
            </c:dLbl>
            <c:dLbl>
              <c:idx val="43"/>
              <c:delete val="1"/>
              <c:extLst>
                <c:ext xmlns:c15="http://schemas.microsoft.com/office/drawing/2012/chart" uri="{CE6537A1-D6FC-4f65-9D91-7224C49458BB}"/>
                <c:ext xmlns:c16="http://schemas.microsoft.com/office/drawing/2014/chart" uri="{C3380CC4-5D6E-409C-BE32-E72D297353CC}">
                  <c16:uniqueId val="{00000031-EC9E-4C2C-A1DC-DC255ECCD7D4}"/>
                </c:ext>
              </c:extLst>
            </c:dLbl>
            <c:dLbl>
              <c:idx val="44"/>
              <c:delete val="1"/>
              <c:extLst>
                <c:ext xmlns:c15="http://schemas.microsoft.com/office/drawing/2012/chart" uri="{CE6537A1-D6FC-4f65-9D91-7224C49458BB}"/>
                <c:ext xmlns:c16="http://schemas.microsoft.com/office/drawing/2014/chart" uri="{C3380CC4-5D6E-409C-BE32-E72D297353CC}">
                  <c16:uniqueId val="{00000030-EC9E-4C2C-A1DC-DC255ECCD7D4}"/>
                </c:ext>
              </c:extLst>
            </c:dLbl>
            <c:dLbl>
              <c:idx val="45"/>
              <c:delete val="1"/>
              <c:extLst>
                <c:ext xmlns:c15="http://schemas.microsoft.com/office/drawing/2012/chart" uri="{CE6537A1-D6FC-4f65-9D91-7224C49458BB}"/>
                <c:ext xmlns:c16="http://schemas.microsoft.com/office/drawing/2014/chart" uri="{C3380CC4-5D6E-409C-BE32-E72D297353CC}">
                  <c16:uniqueId val="{0000002F-EC9E-4C2C-A1DC-DC255ECCD7D4}"/>
                </c:ext>
              </c:extLst>
            </c:dLbl>
            <c:dLbl>
              <c:idx val="46"/>
              <c:delete val="1"/>
              <c:extLst>
                <c:ext xmlns:c15="http://schemas.microsoft.com/office/drawing/2012/chart" uri="{CE6537A1-D6FC-4f65-9D91-7224C49458BB}"/>
                <c:ext xmlns:c16="http://schemas.microsoft.com/office/drawing/2014/chart" uri="{C3380CC4-5D6E-409C-BE32-E72D297353CC}">
                  <c16:uniqueId val="{0000002E-EC9E-4C2C-A1DC-DC255ECCD7D4}"/>
                </c:ext>
              </c:extLst>
            </c:dLbl>
            <c:dLbl>
              <c:idx val="47"/>
              <c:delete val="1"/>
              <c:extLst>
                <c:ext xmlns:c15="http://schemas.microsoft.com/office/drawing/2012/chart" uri="{CE6537A1-D6FC-4f65-9D91-7224C49458BB}"/>
                <c:ext xmlns:c16="http://schemas.microsoft.com/office/drawing/2014/chart" uri="{C3380CC4-5D6E-409C-BE32-E72D297353CC}">
                  <c16:uniqueId val="{00000036-EC9E-4C2C-A1DC-DC255ECCD7D4}"/>
                </c:ext>
              </c:extLst>
            </c:dLbl>
            <c:dLbl>
              <c:idx val="48"/>
              <c:delete val="1"/>
              <c:extLst>
                <c:ext xmlns:c15="http://schemas.microsoft.com/office/drawing/2012/chart" uri="{CE6537A1-D6FC-4f65-9D91-7224C49458BB}"/>
                <c:ext xmlns:c16="http://schemas.microsoft.com/office/drawing/2014/chart" uri="{C3380CC4-5D6E-409C-BE32-E72D297353CC}">
                  <c16:uniqueId val="{00000034-EC9E-4C2C-A1DC-DC255ECCD7D4}"/>
                </c:ext>
              </c:extLst>
            </c:dLbl>
            <c:dLbl>
              <c:idx val="49"/>
              <c:delete val="1"/>
              <c:extLst>
                <c:ext xmlns:c15="http://schemas.microsoft.com/office/drawing/2012/chart" uri="{CE6537A1-D6FC-4f65-9D91-7224C49458BB}"/>
                <c:ext xmlns:c16="http://schemas.microsoft.com/office/drawing/2014/chart" uri="{C3380CC4-5D6E-409C-BE32-E72D297353CC}">
                  <c16:uniqueId val="{00000035-EC9E-4C2C-A1DC-DC255ECCD7D4}"/>
                </c:ext>
              </c:extLst>
            </c:dLbl>
            <c:dLbl>
              <c:idx val="50"/>
              <c:delete val="1"/>
              <c:extLst>
                <c:ext xmlns:c15="http://schemas.microsoft.com/office/drawing/2012/chart" uri="{CE6537A1-D6FC-4f65-9D91-7224C49458BB}"/>
                <c:ext xmlns:c16="http://schemas.microsoft.com/office/drawing/2014/chart" uri="{C3380CC4-5D6E-409C-BE32-E72D297353CC}">
                  <c16:uniqueId val="{00000039-EC9E-4C2C-A1DC-DC255ECCD7D4}"/>
                </c:ext>
              </c:extLst>
            </c:dLbl>
            <c:dLbl>
              <c:idx val="51"/>
              <c:delete val="1"/>
              <c:extLst>
                <c:ext xmlns:c15="http://schemas.microsoft.com/office/drawing/2012/chart" uri="{CE6537A1-D6FC-4f65-9D91-7224C49458BB}"/>
                <c:ext xmlns:c16="http://schemas.microsoft.com/office/drawing/2014/chart" uri="{C3380CC4-5D6E-409C-BE32-E72D297353CC}">
                  <c16:uniqueId val="{00000037-EC9E-4C2C-A1DC-DC255ECCD7D4}"/>
                </c:ext>
              </c:extLst>
            </c:dLbl>
            <c:dLbl>
              <c:idx val="52"/>
              <c:delete val="1"/>
              <c:extLst>
                <c:ext xmlns:c15="http://schemas.microsoft.com/office/drawing/2012/chart" uri="{CE6537A1-D6FC-4f65-9D91-7224C49458BB}"/>
                <c:ext xmlns:c16="http://schemas.microsoft.com/office/drawing/2014/chart" uri="{C3380CC4-5D6E-409C-BE32-E72D297353CC}">
                  <c16:uniqueId val="{00000038-EC9E-4C2C-A1DC-DC255ECCD7D4}"/>
                </c:ext>
              </c:extLst>
            </c:dLbl>
            <c:dLbl>
              <c:idx val="53"/>
              <c:delete val="1"/>
              <c:extLst>
                <c:ext xmlns:c15="http://schemas.microsoft.com/office/drawing/2012/chart" uri="{CE6537A1-D6FC-4f65-9D91-7224C49458BB}"/>
                <c:ext xmlns:c16="http://schemas.microsoft.com/office/drawing/2014/chart" uri="{C3380CC4-5D6E-409C-BE32-E72D297353CC}">
                  <c16:uniqueId val="{0000003A-EC9E-4C2C-A1DC-DC255ECCD7D4}"/>
                </c:ext>
              </c:extLst>
            </c:dLbl>
            <c:dLbl>
              <c:idx val="54"/>
              <c:delete val="1"/>
              <c:extLst>
                <c:ext xmlns:c15="http://schemas.microsoft.com/office/drawing/2012/chart" uri="{CE6537A1-D6FC-4f65-9D91-7224C49458BB}"/>
                <c:ext xmlns:c16="http://schemas.microsoft.com/office/drawing/2014/chart" uri="{C3380CC4-5D6E-409C-BE32-E72D297353CC}">
                  <c16:uniqueId val="{0000003C-EC9E-4C2C-A1DC-DC255ECCD7D4}"/>
                </c:ext>
              </c:extLst>
            </c:dLbl>
            <c:dLbl>
              <c:idx val="55"/>
              <c:delete val="1"/>
              <c:extLst>
                <c:ext xmlns:c15="http://schemas.microsoft.com/office/drawing/2012/chart" uri="{CE6537A1-D6FC-4f65-9D91-7224C49458BB}"/>
                <c:ext xmlns:c16="http://schemas.microsoft.com/office/drawing/2014/chart" uri="{C3380CC4-5D6E-409C-BE32-E72D297353CC}">
                  <c16:uniqueId val="{00000040-EC9E-4C2C-A1DC-DC255ECCD7D4}"/>
                </c:ext>
              </c:extLst>
            </c:dLbl>
            <c:dLbl>
              <c:idx val="56"/>
              <c:delete val="1"/>
              <c:extLst>
                <c:ext xmlns:c15="http://schemas.microsoft.com/office/drawing/2012/chart" uri="{CE6537A1-D6FC-4f65-9D91-7224C49458BB}"/>
                <c:ext xmlns:c16="http://schemas.microsoft.com/office/drawing/2014/chart" uri="{C3380CC4-5D6E-409C-BE32-E72D297353CC}">
                  <c16:uniqueId val="{0000003E-EC9E-4C2C-A1DC-DC255ECCD7D4}"/>
                </c:ext>
              </c:extLst>
            </c:dLbl>
            <c:dLbl>
              <c:idx val="57"/>
              <c:delete val="1"/>
              <c:extLst>
                <c:ext xmlns:c15="http://schemas.microsoft.com/office/drawing/2012/chart" uri="{CE6537A1-D6FC-4f65-9D91-7224C49458BB}"/>
                <c:ext xmlns:c16="http://schemas.microsoft.com/office/drawing/2014/chart" uri="{C3380CC4-5D6E-409C-BE32-E72D297353CC}">
                  <c16:uniqueId val="{0000003F-EC9E-4C2C-A1DC-DC255ECCD7D4}"/>
                </c:ext>
              </c:extLst>
            </c:dLbl>
            <c:dLbl>
              <c:idx val="58"/>
              <c:delete val="1"/>
              <c:extLst>
                <c:ext xmlns:c15="http://schemas.microsoft.com/office/drawing/2012/chart" uri="{CE6537A1-D6FC-4f65-9D91-7224C49458BB}"/>
                <c:ext xmlns:c16="http://schemas.microsoft.com/office/drawing/2014/chart" uri="{C3380CC4-5D6E-409C-BE32-E72D297353CC}">
                  <c16:uniqueId val="{0000003D-EC9E-4C2C-A1DC-DC255ECCD7D4}"/>
                </c:ext>
              </c:extLst>
            </c:dLbl>
            <c:dLbl>
              <c:idx val="59"/>
              <c:layout>
                <c:manualLayout>
                  <c:x val="-2.4869424162160023E-2"/>
                  <c:y val="-5.6287106351877024E-2"/>
                </c:manualLayout>
              </c:layout>
              <c:spPr>
                <a:noFill/>
                <a:ln>
                  <a:solidFill>
                    <a:schemeClr val="accent6"/>
                  </a:solid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EC9E-4C2C-A1DC-DC255ECCD7D4}"/>
                </c:ext>
              </c:extLst>
            </c:dLbl>
            <c:spPr>
              <a:noFill/>
              <a:ln>
                <a:solidFill>
                  <a:schemeClr val="tx1"/>
                </a:solid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'HYDROGEN PRICE RANGE'!$E$4:$BL$4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xVal>
          <c:yVal>
            <c:numRef>
              <c:f>'HYDROGEN PRICE RANGE'!$E$10:$BL$10</c:f>
              <c:numCache>
                <c:formatCode>#,##0.00</c:formatCode>
                <c:ptCount val="60"/>
                <c:pt idx="0">
                  <c:v>16.730999999999998</c:v>
                </c:pt>
                <c:pt idx="1">
                  <c:v>15.057899999999998</c:v>
                </c:pt>
                <c:pt idx="2">
                  <c:v>14.157872356991788</c:v>
                </c:pt>
                <c:pt idx="3">
                  <c:v>13.552109999999999</c:v>
                </c:pt>
                <c:pt idx="4">
                  <c:v>13.100150840434511</c:v>
                </c:pt>
                <c:pt idx="5">
                  <c:v>12.742085121292611</c:v>
                </c:pt>
                <c:pt idx="6">
                  <c:v>12.44699121035689</c:v>
                </c:pt>
                <c:pt idx="7">
                  <c:v>12.196899</c:v>
                </c:pt>
                <c:pt idx="8">
                  <c:v>11.980476341932476</c:v>
                </c:pt>
                <c:pt idx="9">
                  <c:v>11.790135756391059</c:v>
                </c:pt>
                <c:pt idx="10">
                  <c:v>11.620558185092907</c:v>
                </c:pt>
                <c:pt idx="11">
                  <c:v>11.467876609163349</c:v>
                </c:pt>
                <c:pt idx="12">
                  <c:v>11.329195305941195</c:v>
                </c:pt>
                <c:pt idx="13">
                  <c:v>11.202292089321203</c:v>
                </c:pt>
                <c:pt idx="14">
                  <c:v>11.085426062770338</c:v>
                </c:pt>
                <c:pt idx="15">
                  <c:v>10.977209100000001</c:v>
                </c:pt>
                <c:pt idx="16">
                  <c:v>10.876517346851957</c:v>
                </c:pt>
                <c:pt idx="17">
                  <c:v>10.78242870773923</c:v>
                </c:pt>
                <c:pt idx="18">
                  <c:v>10.694177695712659</c:v>
                </c:pt>
                <c:pt idx="19">
                  <c:v>10.611122180751952</c:v>
                </c:pt>
                <c:pt idx="20">
                  <c:v>10.532718473781102</c:v>
                </c:pt>
                <c:pt idx="21">
                  <c:v>10.458502366583618</c:v>
                </c:pt>
                <c:pt idx="22">
                  <c:v>10.388074502740682</c:v>
                </c:pt>
                <c:pt idx="23">
                  <c:v>10.321088948247015</c:v>
                </c:pt>
                <c:pt idx="24">
                  <c:v>10.257244160070348</c:v>
                </c:pt>
                <c:pt idx="25">
                  <c:v>10.196275775347075</c:v>
                </c:pt>
                <c:pt idx="26">
                  <c:v>10.137950799416647</c:v>
                </c:pt>
                <c:pt idx="27">
                  <c:v>10.082062880389083</c:v>
                </c:pt>
                <c:pt idx="28">
                  <c:v>10.028428436167324</c:v>
                </c:pt>
                <c:pt idx="29">
                  <c:v>9.9768834564933044</c:v>
                </c:pt>
                <c:pt idx="30">
                  <c:v>9.9272808441183038</c:v>
                </c:pt>
                <c:pt idx="31">
                  <c:v>9.8794881900000018</c:v>
                </c:pt>
                <c:pt idx="32">
                  <c:v>9.8333859005165021</c:v>
                </c:pt>
                <c:pt idx="33">
                  <c:v>9.7888656121667612</c:v>
                </c:pt>
                <c:pt idx="34">
                  <c:v>9.7458288425819006</c:v>
                </c:pt>
                <c:pt idx="35">
                  <c:v>9.7041858369653067</c:v>
                </c:pt>
                <c:pt idx="36">
                  <c:v>9.6638545770772275</c:v>
                </c:pt>
                <c:pt idx="37">
                  <c:v>9.6247599261413939</c:v>
                </c:pt>
                <c:pt idx="38">
                  <c:v>9.5868328879891216</c:v>
                </c:pt>
                <c:pt idx="39">
                  <c:v>9.5500099626767572</c:v>
                </c:pt>
                <c:pt idx="40">
                  <c:v>9.5142325839445334</c:v>
                </c:pt>
                <c:pt idx="41">
                  <c:v>9.4794466264029911</c:v>
                </c:pt>
                <c:pt idx="42">
                  <c:v>9.4456019723686442</c:v>
                </c:pt>
                <c:pt idx="43">
                  <c:v>9.4126521299252559</c:v>
                </c:pt>
                <c:pt idx="44">
                  <c:v>9.3805538951391139</c:v>
                </c:pt>
                <c:pt idx="45">
                  <c:v>9.3492670524666135</c:v>
                </c:pt>
                <c:pt idx="46">
                  <c:v>9.3187541083083243</c:v>
                </c:pt>
                <c:pt idx="47">
                  <c:v>9.2889800534223141</c:v>
                </c:pt>
                <c:pt idx="48">
                  <c:v>9.2599121505410142</c:v>
                </c:pt>
                <c:pt idx="49">
                  <c:v>9.2315197440633145</c:v>
                </c:pt>
                <c:pt idx="50">
                  <c:v>9.2037740891361572</c:v>
                </c:pt>
                <c:pt idx="51">
                  <c:v>9.1766481978123675</c:v>
                </c:pt>
                <c:pt idx="52">
                  <c:v>9.1501167002862047</c:v>
                </c:pt>
                <c:pt idx="53">
                  <c:v>9.1241557194749827</c:v>
                </c:pt>
                <c:pt idx="54">
                  <c:v>9.0987427574420536</c:v>
                </c:pt>
                <c:pt idx="55">
                  <c:v>9.0738565923501735</c:v>
                </c:pt>
                <c:pt idx="56">
                  <c:v>9.0494771847999758</c:v>
                </c:pt>
                <c:pt idx="57">
                  <c:v>9.0255855925505948</c:v>
                </c:pt>
                <c:pt idx="58">
                  <c:v>9.0021638927419509</c:v>
                </c:pt>
                <c:pt idx="59">
                  <c:v>8.9791951108439729</c:v>
                </c:pt>
              </c:numCache>
            </c:numRef>
          </c:yVal>
          <c:smooth val="0"/>
          <c:extLst>
            <c:ext xmlns:c16="http://schemas.microsoft.com/office/drawing/2014/chart" uri="{C3380CC4-5D6E-409C-BE32-E72D297353CC}">
              <c16:uniqueId val="{00000005-EC9E-4C2C-A1DC-DC255ECCD7D4}"/>
            </c:ext>
          </c:extLst>
        </c:ser>
        <c:dLbls>
          <c:showLegendKey val="0"/>
          <c:showVal val="0"/>
          <c:showCatName val="0"/>
          <c:showSerName val="0"/>
          <c:showPercent val="0"/>
          <c:showBubbleSize val="0"/>
        </c:dLbls>
        <c:axId val="1454365055"/>
        <c:axId val="1454367455"/>
      </c:scatterChart>
      <c:valAx>
        <c:axId val="1454365055"/>
        <c:scaling>
          <c:orientation val="minMax"/>
          <c:max val="6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1" i="0" u="none" strike="noStrike" kern="1200" baseline="0">
                    <a:solidFill>
                      <a:schemeClr val="bg2">
                        <a:lumMod val="25000"/>
                      </a:schemeClr>
                    </a:solidFill>
                    <a:latin typeface="+mn-lt"/>
                    <a:ea typeface="+mn-ea"/>
                    <a:cs typeface="+mn-cs"/>
                  </a:defRPr>
                </a:pPr>
                <a:r>
                  <a:rPr lang="en-NZ" sz="1100" b="1">
                    <a:solidFill>
                      <a:schemeClr val="bg2">
                        <a:lumMod val="25000"/>
                      </a:schemeClr>
                    </a:solidFill>
                  </a:rPr>
                  <a:t>Year</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bg2">
                      <a:lumMod val="2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1454367455"/>
        <c:crosses val="autoZero"/>
        <c:crossBetween val="midCat"/>
      </c:valAx>
      <c:valAx>
        <c:axId val="14543674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bg2">
                        <a:lumMod val="25000"/>
                      </a:schemeClr>
                    </a:solidFill>
                    <a:latin typeface="+mn-lt"/>
                    <a:ea typeface="+mn-ea"/>
                    <a:cs typeface="+mn-cs"/>
                  </a:defRPr>
                </a:pPr>
                <a:r>
                  <a:rPr lang="en-NZ" sz="1100" b="1">
                    <a:solidFill>
                      <a:schemeClr val="bg2">
                        <a:lumMod val="25000"/>
                      </a:schemeClr>
                    </a:solidFill>
                  </a:rPr>
                  <a:t>Hydrogen</a:t>
                </a:r>
                <a:r>
                  <a:rPr lang="en-NZ" sz="1100" b="1" baseline="0">
                    <a:solidFill>
                      <a:schemeClr val="bg2">
                        <a:lumMod val="25000"/>
                      </a:schemeClr>
                    </a:solidFill>
                  </a:rPr>
                  <a:t> Price (A$/kg)</a:t>
                </a:r>
                <a:endParaRPr lang="en-NZ" sz="1100" b="1">
                  <a:solidFill>
                    <a:schemeClr val="bg2">
                      <a:lumMod val="25000"/>
                    </a:schemeClr>
                  </a:solidFill>
                </a:endParaRPr>
              </a:p>
            </c:rich>
          </c:tx>
          <c:layout>
            <c:manualLayout>
              <c:xMode val="edge"/>
              <c:yMode val="edge"/>
              <c:x val="1.195073350655123E-2"/>
              <c:y val="0.38615104581660908"/>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bg2">
                      <a:lumMod val="25000"/>
                    </a:schemeClr>
                  </a:solidFill>
                  <a:latin typeface="+mn-lt"/>
                  <a:ea typeface="+mn-ea"/>
                  <a:cs typeface="+mn-cs"/>
                </a:defRPr>
              </a:pPr>
              <a:endParaRPr lang="en-NZ"/>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1454365055"/>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NZ" sz="1100" b="1" i="0" u="none" strike="noStrike" kern="1200" spc="0" baseline="0">
                <a:solidFill>
                  <a:schemeClr val="tx1"/>
                </a:solidFill>
              </a:rPr>
              <a:t>1.27 GW Electrolyser Hydrogen Production at </a:t>
            </a:r>
            <a:r>
              <a:rPr lang="en-NZ" sz="1100" b="1" i="0" u="none" strike="noStrike" kern="1200" spc="0" baseline="0">
                <a:solidFill>
                  <a:schemeClr val="accent2">
                    <a:lumMod val="75000"/>
                  </a:schemeClr>
                </a:solidFill>
              </a:rPr>
              <a:t>High Case CAPEX </a:t>
            </a:r>
            <a:r>
              <a:rPr lang="en-NZ" sz="1100" b="1" i="0" u="none" strike="noStrike" kern="1200" spc="0" baseline="0">
                <a:solidFill>
                  <a:schemeClr val="tx1"/>
                </a:solidFill>
              </a:rPr>
              <a:t> </a:t>
            </a:r>
            <a:r>
              <a:rPr lang="en-NZ" sz="1100" b="1" i="0" u="none" strike="noStrike" kern="1200" spc="0" baseline="0">
                <a:solidFill>
                  <a:sysClr val="windowText" lastClr="000000">
                    <a:lumMod val="65000"/>
                    <a:lumOff val="35000"/>
                  </a:sysClr>
                </a:solidFill>
              </a:rPr>
              <a:t>showing </a:t>
            </a:r>
            <a:r>
              <a:rPr lang="en-NZ" sz="1100" b="1" i="0" u="none" strike="noStrike" kern="1200" spc="0" baseline="0">
                <a:solidFill>
                  <a:srgbClr val="0000FF"/>
                </a:solidFill>
              </a:rPr>
              <a:t>IIR </a:t>
            </a:r>
            <a:r>
              <a:rPr lang="en-NZ" sz="1100" b="1" i="0" u="none" strike="noStrike" kern="1200" spc="0" baseline="0">
                <a:solidFill>
                  <a:sysClr val="windowText" lastClr="000000">
                    <a:lumMod val="65000"/>
                    <a:lumOff val="35000"/>
                  </a:sysClr>
                </a:solidFill>
              </a:rPr>
              <a:t>at different learning factors and price of </a:t>
            </a:r>
            <a:r>
              <a:rPr lang="en-NZ" sz="1100" b="1" i="0" u="none" strike="noStrike" kern="1200" spc="0" baseline="0">
                <a:solidFill>
                  <a:srgbClr val="0000FF"/>
                </a:solidFill>
              </a:rPr>
              <a:t>$A16.73/Kg H2</a:t>
            </a:r>
          </a:p>
        </c:rich>
      </c:tx>
      <c:layout>
        <c:manualLayout>
          <c:xMode val="edge"/>
          <c:yMode val="edge"/>
          <c:x val="0.12359496799127156"/>
          <c:y val="1.4860763413394337E-3"/>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543949614681613"/>
          <c:y val="0.12309201472584294"/>
          <c:w val="0.82237897623579059"/>
          <c:h val="0.75558823122318086"/>
        </c:manualLayout>
      </c:layout>
      <c:lineChart>
        <c:grouping val="standard"/>
        <c:varyColors val="0"/>
        <c:ser>
          <c:idx val="0"/>
          <c:order val="0"/>
          <c:tx>
            <c:v>0.80 Learning Factor</c:v>
          </c:tx>
          <c:spPr>
            <a:ln w="19050" cap="rnd">
              <a:solidFill>
                <a:schemeClr val="accent1"/>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(%)'!$H$26:$BO$26</c:f>
              <c:numCache>
                <c:formatCode>0%</c:formatCode>
                <c:ptCount val="60"/>
                <c:pt idx="0">
                  <c:v>-0.5841188690000001</c:v>
                </c:pt>
                <c:pt idx="1">
                  <c:v>-0.23299159444795425</c:v>
                </c:pt>
                <c:pt idx="2">
                  <c:v>-6.7828295367879043E-2</c:v>
                </c:pt>
                <c:pt idx="3">
                  <c:v>1.6656746248020493E-2</c:v>
                </c:pt>
                <c:pt idx="4">
                  <c:v>6.3582387044613053E-2</c:v>
                </c:pt>
                <c:pt idx="5">
                  <c:v>9.1190676185672892E-2</c:v>
                </c:pt>
                <c:pt idx="6">
                  <c:v>0.10803710875090666</c:v>
                </c:pt>
                <c:pt idx="7">
                  <c:v>0.11850786811069658</c:v>
                </c:pt>
                <c:pt idx="8">
                  <c:v>0.12501765238271845</c:v>
                </c:pt>
                <c:pt idx="9">
                  <c:v>0.1289735582804088</c:v>
                </c:pt>
                <c:pt idx="10">
                  <c:v>0.13123396482610206</c:v>
                </c:pt>
                <c:pt idx="11">
                  <c:v>0.13234241415005776</c:v>
                </c:pt>
                <c:pt idx="12">
                  <c:v>0.13265377719103788</c:v>
                </c:pt>
                <c:pt idx="13">
                  <c:v>0.13240563648930936</c:v>
                </c:pt>
                <c:pt idx="14">
                  <c:v>0.13176033925578956</c:v>
                </c:pt>
                <c:pt idx="15">
                  <c:v>0.13083064193037819</c:v>
                </c:pt>
                <c:pt idx="16">
                  <c:v>0.12969581864371937</c:v>
                </c:pt>
                <c:pt idx="17">
                  <c:v>0.12841203932763157</c:v>
                </c:pt>
                <c:pt idx="18">
                  <c:v>0.12701920015213708</c:v>
                </c:pt>
                <c:pt idx="19">
                  <c:v>0.12554549659161229</c:v>
                </c:pt>
                <c:pt idx="20">
                  <c:v>0.12401052156205328</c:v>
                </c:pt>
                <c:pt idx="21">
                  <c:v>0.12242737240393686</c:v>
                </c:pt>
                <c:pt idx="22">
                  <c:v>0.1208040686363685</c:v>
                </c:pt>
                <c:pt idx="23">
                  <c:v>0.11914446661105482</c:v>
                </c:pt>
                <c:pt idx="24">
                  <c:v>0.11744877783854579</c:v>
                </c:pt>
                <c:pt idx="25">
                  <c:v>0.11571373542352492</c:v>
                </c:pt>
                <c:pt idx="26">
                  <c:v>0.11393239134462996</c:v>
                </c:pt>
                <c:pt idx="27">
                  <c:v>0.11209344559822831</c:v>
                </c:pt>
                <c:pt idx="28">
                  <c:v>0.11017986856011808</c:v>
                </c:pt>
                <c:pt idx="29">
                  <c:v>0.10816629193046623</c:v>
                </c:pt>
                <c:pt idx="30">
                  <c:v>0.1060139700626721</c:v>
                </c:pt>
                <c:pt idx="31">
                  <c:v>0.10366028445907949</c:v>
                </c:pt>
                <c:pt idx="32">
                  <c:v>0.10099381003077479</c:v>
                </c:pt>
                <c:pt idx="33">
                  <c:v>9.778054486745158E-2</c:v>
                </c:pt>
                <c:pt idx="34">
                  <c:v>9.3327242403382638E-2</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smooth val="1"/>
          <c:extLst>
            <c:ext xmlns:c16="http://schemas.microsoft.com/office/drawing/2014/chart" uri="{C3380CC4-5D6E-409C-BE32-E72D297353CC}">
              <c16:uniqueId val="{00000000-C3B5-410A-8804-54A5B0C09D1E}"/>
            </c:ext>
          </c:extLst>
        </c:ser>
        <c:ser>
          <c:idx val="1"/>
          <c:order val="1"/>
          <c:tx>
            <c:v>0.85 Learning Factor</c:v>
          </c:tx>
          <c:spPr>
            <a:ln w="19050" cap="rnd">
              <a:solidFill>
                <a:schemeClr val="accent2"/>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(%)'!$H$27:$BO$27</c:f>
              <c:numCache>
                <c:formatCode>0%</c:formatCode>
                <c:ptCount val="60"/>
                <c:pt idx="0">
                  <c:v>-0.5841188690000001</c:v>
                </c:pt>
                <c:pt idx="1">
                  <c:v>-0.20112987881636368</c:v>
                </c:pt>
                <c:pt idx="2">
                  <c:v>-1.5748621582117206E-2</c:v>
                </c:pt>
                <c:pt idx="3">
                  <c:v>8.0829907309488691E-2</c:v>
                </c:pt>
                <c:pt idx="4">
                  <c:v>0.13553216407198065</c:v>
                </c:pt>
                <c:pt idx="5">
                  <c:v>0.16856733734325613</c:v>
                </c:pt>
                <c:pt idx="6">
                  <c:v>0.1894953582192116</c:v>
                </c:pt>
                <c:pt idx="7">
                  <c:v>0.2032402239909008</c:v>
                </c:pt>
                <c:pt idx="8">
                  <c:v>0.21251960761794875</c:v>
                </c:pt>
                <c:pt idx="9">
                  <c:v>0.21891908715368635</c:v>
                </c:pt>
                <c:pt idx="10">
                  <c:v>0.22340620470392647</c:v>
                </c:pt>
                <c:pt idx="11">
                  <c:v>0.22659338560386932</c:v>
                </c:pt>
                <c:pt idx="12">
                  <c:v>0.22888012560757121</c:v>
                </c:pt>
                <c:pt idx="13">
                  <c:v>0.23053359438678855</c:v>
                </c:pt>
                <c:pt idx="14">
                  <c:v>0.23173619869884621</c:v>
                </c:pt>
                <c:pt idx="15">
                  <c:v>0.23261463306755004</c:v>
                </c:pt>
                <c:pt idx="16">
                  <c:v>0.23325816059844828</c:v>
                </c:pt>
                <c:pt idx="17">
                  <c:v>0.23373041909727532</c:v>
                </c:pt>
                <c:pt idx="18">
                  <c:v>0.2340772205036572</c:v>
                </c:pt>
                <c:pt idx="19">
                  <c:v>0.2343318065745843</c:v>
                </c:pt>
                <c:pt idx="20">
                  <c:v>0.234518452361268</c:v>
                </c:pt>
                <c:pt idx="21">
                  <c:v>0.23465497449124362</c:v>
                </c:pt>
                <c:pt idx="22">
                  <c:v>0.23475450016501931</c:v>
                </c:pt>
                <c:pt idx="23">
                  <c:v>0.23482672895860457</c:v>
                </c:pt>
                <c:pt idx="24">
                  <c:v>0.23487884160958528</c:v>
                </c:pt>
                <c:pt idx="25">
                  <c:v>0.23491615994708148</c:v>
                </c:pt>
                <c:pt idx="26">
                  <c:v>0.2349426294201562</c:v>
                </c:pt>
                <c:pt idx="27">
                  <c:v>0.23496117392621363</c:v>
                </c:pt>
                <c:pt idx="28">
                  <c:v>0.23497395794303988</c:v>
                </c:pt>
                <c:pt idx="29">
                  <c:v>0.23498258089174118</c:v>
                </c:pt>
                <c:pt idx="30">
                  <c:v>0.23498822165681932</c:v>
                </c:pt>
                <c:pt idx="31">
                  <c:v>0.23499174626563946</c:v>
                </c:pt>
                <c:pt idx="32">
                  <c:v>0.23499378822795713</c:v>
                </c:pt>
                <c:pt idx="33">
                  <c:v>0.23499480852136534</c:v>
                </c:pt>
                <c:pt idx="34">
                  <c:v>0.23499514038656866</c:v>
                </c:pt>
                <c:pt idx="35">
                  <c:v>0.23499502276628115</c:v>
                </c:pt>
                <c:pt idx="36">
                  <c:v>0.2349946252441153</c:v>
                </c:pt>
                <c:pt idx="37">
                  <c:v>0.23499406661750721</c:v>
                </c:pt>
                <c:pt idx="38">
                  <c:v>0.23499342870245843</c:v>
                </c:pt>
                <c:pt idx="39">
                  <c:v>0.2349927665681788</c:v>
                </c:pt>
                <c:pt idx="40">
                  <c:v>0.23499211610089832</c:v>
                </c:pt>
                <c:pt idx="41">
                  <c:v>0.23499149957216536</c:v>
                </c:pt>
                <c:pt idx="42">
                  <c:v>0.23499092971879532</c:v>
                </c:pt>
                <c:pt idx="43">
                  <c:v>0.23499041271522181</c:v>
                </c:pt>
                <c:pt idx="44">
                  <c:v>0.23498995032387171</c:v>
                </c:pt>
                <c:pt idx="45">
                  <c:v>0.23498954143758533</c:v>
                </c:pt>
                <c:pt idx="46">
                  <c:v>0.23498918317419548</c:v>
                </c:pt>
                <c:pt idx="47">
                  <c:v>0.23498887164281479</c:v>
                </c:pt>
                <c:pt idx="48">
                  <c:v>0.23498860247088227</c:v>
                </c:pt>
                <c:pt idx="49">
                  <c:v>0.2349883711580969</c:v>
                </c:pt>
                <c:pt idx="50">
                  <c:v>0.23498817330618271</c:v>
                </c:pt>
                <c:pt idx="51">
                  <c:v>0.23498800476055304</c:v>
                </c:pt>
                <c:pt idx="52">
                  <c:v>0.23498786169031805</c:v>
                </c:pt>
                <c:pt idx="53">
                  <c:v>0.23498774062592265</c:v>
                </c:pt>
                <c:pt idx="54">
                  <c:v>0.23498763846835757</c:v>
                </c:pt>
                <c:pt idx="55">
                  <c:v>0.23498755247994985</c:v>
                </c:pt>
                <c:pt idx="56">
                  <c:v>0.23498748026383875</c:v>
                </c:pt>
                <c:pt idx="57">
                  <c:v>0.23498741973709203</c:v>
                </c:pt>
                <c:pt idx="58">
                  <c:v>0.23498736910087836</c:v>
                </c:pt>
                <c:pt idx="59">
                  <c:v>0.23498732680998025</c:v>
                </c:pt>
              </c:numCache>
            </c:numRef>
          </c:val>
          <c:smooth val="0"/>
          <c:extLst>
            <c:ext xmlns:c16="http://schemas.microsoft.com/office/drawing/2014/chart" uri="{C3380CC4-5D6E-409C-BE32-E72D297353CC}">
              <c16:uniqueId val="{00000002-C3B5-410A-8804-54A5B0C09D1E}"/>
            </c:ext>
          </c:extLst>
        </c:ser>
        <c:ser>
          <c:idx val="2"/>
          <c:order val="2"/>
          <c:tx>
            <c:v>0.90 Learning Factor</c:v>
          </c:tx>
          <c:spPr>
            <a:ln w="19050" cap="rnd">
              <a:solidFill>
                <a:schemeClr val="accent3"/>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(%)'!$H$28:$BO$28</c:f>
              <c:numCache>
                <c:formatCode>0%</c:formatCode>
                <c:ptCount val="60"/>
                <c:pt idx="0">
                  <c:v>-0.5841188690000001</c:v>
                </c:pt>
                <c:pt idx="1">
                  <c:v>-0.17090033267466265</c:v>
                </c:pt>
                <c:pt idx="2">
                  <c:v>3.2280366641640468E-2</c:v>
                </c:pt>
                <c:pt idx="3">
                  <c:v>0.13834821607793368</c:v>
                </c:pt>
                <c:pt idx="4">
                  <c:v>0.19828885045438183</c:v>
                </c:pt>
                <c:pt idx="5">
                  <c:v>0.23434124842862358</c:v>
                </c:pt>
                <c:pt idx="6">
                  <c:v>0.2570703906790095</c:v>
                </c:pt>
                <c:pt idx="7">
                  <c:v>0.27192158295650226</c:v>
                </c:pt>
                <c:pt idx="8">
                  <c:v>0.28189644645755862</c:v>
                </c:pt>
                <c:pt idx="9">
                  <c:v>0.28874188511250032</c:v>
                </c:pt>
                <c:pt idx="10">
                  <c:v>0.29352030103927196</c:v>
                </c:pt>
                <c:pt idx="11">
                  <c:v>0.29690142968338318</c:v>
                </c:pt>
                <c:pt idx="12">
                  <c:v>0.29932011713131845</c:v>
                </c:pt>
                <c:pt idx="13">
                  <c:v>0.30106567353324931</c:v>
                </c:pt>
                <c:pt idx="14">
                  <c:v>0.30233451944784417</c:v>
                </c:pt>
                <c:pt idx="15">
                  <c:v>0.30326227704063924</c:v>
                </c:pt>
                <c:pt idx="16">
                  <c:v>0.30394391429509837</c:v>
                </c:pt>
                <c:pt idx="17">
                  <c:v>0.30444671577145455</c:v>
                </c:pt>
                <c:pt idx="18">
                  <c:v>0.30481882109190339</c:v>
                </c:pt>
                <c:pt idx="19">
                  <c:v>0.30509495473013137</c:v>
                </c:pt>
                <c:pt idx="20">
                  <c:v>0.3053003356470434</c:v>
                </c:pt>
                <c:pt idx="21">
                  <c:v>0.30545338374541431</c:v>
                </c:pt>
                <c:pt idx="22">
                  <c:v>0.30556761688688328</c:v>
                </c:pt>
                <c:pt idx="23">
                  <c:v>0.3056529948532376</c:v>
                </c:pt>
                <c:pt idx="24">
                  <c:v>0.30571688024418187</c:v>
                </c:pt>
                <c:pt idx="25">
                  <c:v>0.30576473087503353</c:v>
                </c:pt>
                <c:pt idx="26">
                  <c:v>0.30580060201698389</c:v>
                </c:pt>
                <c:pt idx="27">
                  <c:v>0.30582751275376285</c:v>
                </c:pt>
                <c:pt idx="28">
                  <c:v>0.30584771448853876</c:v>
                </c:pt>
                <c:pt idx="29">
                  <c:v>0.30586288852431598</c:v>
                </c:pt>
                <c:pt idx="30">
                  <c:v>0.30587429194441951</c:v>
                </c:pt>
                <c:pt idx="31">
                  <c:v>0.30588286562810763</c:v>
                </c:pt>
                <c:pt idx="32">
                  <c:v>0.30588931442210465</c:v>
                </c:pt>
                <c:pt idx="33">
                  <c:v>0.30589416676696191</c:v>
                </c:pt>
                <c:pt idx="34">
                  <c:v>0.30589781912007297</c:v>
                </c:pt>
                <c:pt idx="35">
                  <c:v>0.30590056910074437</c:v>
                </c:pt>
                <c:pt idx="36">
                  <c:v>0.30590264025185876</c:v>
                </c:pt>
                <c:pt idx="37">
                  <c:v>0.30590420055875867</c:v>
                </c:pt>
                <c:pt idx="38">
                  <c:v>0.30590537631237091</c:v>
                </c:pt>
                <c:pt idx="39">
                  <c:v>0.30590626249564679</c:v>
                </c:pt>
                <c:pt idx="40">
                  <c:v>0.30590693057088569</c:v>
                </c:pt>
                <c:pt idx="41">
                  <c:v>0.3059074343221122</c:v>
                </c:pt>
                <c:pt idx="42">
                  <c:v>0.30590781424078628</c:v>
                </c:pt>
                <c:pt idx="43">
                  <c:v>0.30590810081973729</c:v>
                </c:pt>
                <c:pt idx="44">
                  <c:v>0.30590831702825594</c:v>
                </c:pt>
                <c:pt idx="45">
                  <c:v>0.30590848017269257</c:v>
                </c:pt>
                <c:pt idx="46">
                  <c:v>0.30590860329566172</c:v>
                </c:pt>
                <c:pt idx="47">
                  <c:v>0.30590869622864769</c:v>
                </c:pt>
                <c:pt idx="48">
                  <c:v>0.30590876638412534</c:v>
                </c:pt>
                <c:pt idx="49">
                  <c:v>0.30590881935184178</c:v>
                </c:pt>
                <c:pt idx="50">
                  <c:v>0.30590885934780609</c:v>
                </c:pt>
                <c:pt idx="51">
                  <c:v>0.30590888955245332</c:v>
                </c:pt>
                <c:pt idx="52">
                  <c:v>0.30590891236541373</c:v>
                </c:pt>
                <c:pt idx="53">
                  <c:v>0.3059089295974855</c:v>
                </c:pt>
                <c:pt idx="54">
                  <c:v>0.30590894261533297</c:v>
                </c:pt>
                <c:pt idx="55">
                  <c:v>0.3059089524505656</c:v>
                </c:pt>
                <c:pt idx="56">
                  <c:v>0.30590895988198752</c:v>
                </c:pt>
                <c:pt idx="57">
                  <c:v>0.30590896549762658</c:v>
                </c:pt>
                <c:pt idx="58">
                  <c:v>0.3059089697415216</c:v>
                </c:pt>
                <c:pt idx="59">
                  <c:v>0.30590897294902075</c:v>
                </c:pt>
              </c:numCache>
            </c:numRef>
          </c:val>
          <c:smooth val="0"/>
          <c:extLst>
            <c:ext xmlns:c16="http://schemas.microsoft.com/office/drawing/2014/chart" uri="{C3380CC4-5D6E-409C-BE32-E72D297353CC}">
              <c16:uniqueId val="{00000003-C3B5-410A-8804-54A5B0C09D1E}"/>
            </c:ext>
          </c:extLst>
        </c:ser>
        <c:dLbls>
          <c:showLegendKey val="0"/>
          <c:showVal val="0"/>
          <c:showCatName val="0"/>
          <c:showSerName val="0"/>
          <c:showPercent val="0"/>
          <c:showBubbleSize val="0"/>
        </c:dLbls>
        <c:smooth val="0"/>
        <c:axId val="1027534976"/>
        <c:axId val="1027539776"/>
      </c:lineChart>
      <c:catAx>
        <c:axId val="102753497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NZ" sz="1100" b="1"/>
                  <a:t>Year</a:t>
                </a:r>
              </a:p>
            </c:rich>
          </c:tx>
          <c:layout>
            <c:manualLayout>
              <c:xMode val="edge"/>
              <c:yMode val="edge"/>
              <c:x val="0.51066536494258963"/>
              <c:y val="0.4593237505820868"/>
            </c:manualLayout>
          </c:layout>
          <c:overlay val="0"/>
          <c:spPr>
            <a:solidFill>
              <a:schemeClr val="bg1"/>
            </a:solid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7539776"/>
        <c:crosses val="autoZero"/>
        <c:auto val="1"/>
        <c:lblAlgn val="ctr"/>
        <c:lblOffset val="100"/>
        <c:noMultiLvlLbl val="0"/>
      </c:catAx>
      <c:valAx>
        <c:axId val="10275397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IRR</a:t>
                </a:r>
              </a:p>
            </c:rich>
          </c:tx>
          <c:layout>
            <c:manualLayout>
              <c:xMode val="edge"/>
              <c:yMode val="edge"/>
              <c:x val="2.1844599189288438E-2"/>
              <c:y val="0.4246169304786723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7534976"/>
        <c:crosses val="autoZero"/>
        <c:crossBetween val="between"/>
      </c:valAx>
      <c:spPr>
        <a:noFill/>
        <a:ln>
          <a:noFill/>
        </a:ln>
        <a:effectLst/>
      </c:spPr>
    </c:plotArea>
    <c:legend>
      <c:legendPos val="r"/>
      <c:layout>
        <c:manualLayout>
          <c:xMode val="edge"/>
          <c:yMode val="edge"/>
          <c:x val="0.38652411957646393"/>
          <c:y val="0.62804612825242068"/>
          <c:w val="0.2342802308309124"/>
          <c:h val="0.15151615842902924"/>
        </c:manualLayout>
      </c:layout>
      <c:overlay val="0"/>
      <c:spPr>
        <a:solidFill>
          <a:schemeClr val="bg1"/>
        </a:solid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r>
              <a:rPr lang="en-NZ" sz="1000" b="1">
                <a:solidFill>
                  <a:srgbClr val="0000FF"/>
                </a:solidFill>
              </a:rPr>
              <a:t>IRR</a:t>
            </a:r>
            <a:r>
              <a:rPr lang="en-NZ" sz="1000" b="1"/>
              <a:t> of </a:t>
            </a:r>
            <a:r>
              <a:rPr lang="en-NZ" sz="1000" b="1">
                <a:solidFill>
                  <a:sysClr val="windowText" lastClr="000000"/>
                </a:solidFill>
              </a:rPr>
              <a:t>1.27 GW </a:t>
            </a:r>
            <a:r>
              <a:rPr lang="en-NZ" sz="1000" b="1"/>
              <a:t>and </a:t>
            </a:r>
            <a:r>
              <a:rPr lang="en-NZ" sz="1000" b="1">
                <a:solidFill>
                  <a:sysClr val="windowText" lastClr="000000"/>
                </a:solidFill>
              </a:rPr>
              <a:t>2.25 GW Electrolyser Hydrogen Production </a:t>
            </a:r>
            <a:r>
              <a:rPr lang="en-NZ" sz="1000" b="1"/>
              <a:t>at </a:t>
            </a:r>
            <a:r>
              <a:rPr lang="en-NZ" sz="1000" b="1">
                <a:solidFill>
                  <a:schemeClr val="accent2"/>
                </a:solidFill>
              </a:rPr>
              <a:t>Lower</a:t>
            </a:r>
            <a:r>
              <a:rPr lang="en-NZ" sz="1000" b="1" baseline="0"/>
              <a:t> and </a:t>
            </a:r>
            <a:r>
              <a:rPr lang="en-NZ" sz="1000" b="1" baseline="0">
                <a:solidFill>
                  <a:schemeClr val="accent2"/>
                </a:solidFill>
              </a:rPr>
              <a:t>Higher Case CAPEX </a:t>
            </a:r>
            <a:r>
              <a:rPr lang="en-NZ" sz="1000" b="1" baseline="0"/>
              <a:t>and High Price Range of </a:t>
            </a:r>
            <a:r>
              <a:rPr lang="en-NZ" sz="1000" b="1" baseline="0">
                <a:solidFill>
                  <a:srgbClr val="0000FF"/>
                </a:solidFill>
              </a:rPr>
              <a:t>A$16.73/Kg H2</a:t>
            </a:r>
            <a:endParaRPr lang="en-NZ" sz="1000" b="1">
              <a:solidFill>
                <a:srgbClr val="0000FF"/>
              </a:solidFill>
            </a:endParaRPr>
          </a:p>
        </c:rich>
      </c:tx>
      <c:layout>
        <c:manualLayout>
          <c:xMode val="edge"/>
          <c:yMode val="edge"/>
          <c:x val="0.10344196684896845"/>
          <c:y val="2.6755843448118946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manualLayout>
          <c:layoutTarget val="inner"/>
          <c:xMode val="edge"/>
          <c:yMode val="edge"/>
          <c:x val="0.10462957849484239"/>
          <c:y val="0.12664104144816807"/>
          <c:w val="0.84459816596999471"/>
          <c:h val="0.78388380414317682"/>
        </c:manualLayout>
      </c:layout>
      <c:lineChart>
        <c:grouping val="standard"/>
        <c:varyColors val="0"/>
        <c:ser>
          <c:idx val="0"/>
          <c:order val="0"/>
          <c:tx>
            <c:v>1.27 GW Electrolyser Production (High Case CAPEX)</c:v>
          </c:tx>
          <c:spPr>
            <a:ln w="19050" cap="rnd">
              <a:solidFill>
                <a:srgbClr val="0000FF"/>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(%)'!$H$57:$BO$57</c:f>
              <c:numCache>
                <c:formatCode>0%</c:formatCode>
                <c:ptCount val="60"/>
                <c:pt idx="0">
                  <c:v>-0.56450520459562858</c:v>
                </c:pt>
                <c:pt idx="1">
                  <c:v>-0.17221079701213027</c:v>
                </c:pt>
                <c:pt idx="2">
                  <c:v>1.4838131990991071E-2</c:v>
                </c:pt>
                <c:pt idx="3">
                  <c:v>0.11099566531314242</c:v>
                </c:pt>
                <c:pt idx="4">
                  <c:v>0.16472954365437539</c:v>
                </c:pt>
                <c:pt idx="5">
                  <c:v>0.19670907684596187</c:v>
                </c:pt>
                <c:pt idx="6">
                  <c:v>0.2166365293547409</c:v>
                </c:pt>
                <c:pt idx="7">
                  <c:v>0.22947485742591089</c:v>
                </c:pt>
                <c:pt idx="8">
                  <c:v>0.23794530139228162</c:v>
                </c:pt>
                <c:pt idx="9">
                  <c:v>0.24362520296506221</c:v>
                </c:pt>
                <c:pt idx="10">
                  <c:v>0.24747069390821444</c:v>
                </c:pt>
                <c:pt idx="11">
                  <c:v>0.25008279889393609</c:v>
                </c:pt>
                <c:pt idx="12">
                  <c:v>0.25185072034226197</c:v>
                </c:pt>
                <c:pt idx="13">
                  <c:v>0.25303272255443471</c:v>
                </c:pt>
                <c:pt idx="14">
                  <c:v>0.25380366074433441</c:v>
                </c:pt>
                <c:pt idx="15">
                  <c:v>0.25428388692664544</c:v>
                </c:pt>
                <c:pt idx="16">
                  <c:v>0.25455735839929156</c:v>
                </c:pt>
                <c:pt idx="17">
                  <c:v>0.25468327661628998</c:v>
                </c:pt>
                <c:pt idx="18">
                  <c:v>0.25470373577680777</c:v>
                </c:pt>
                <c:pt idx="19">
                  <c:v>0.25464884644411717</c:v>
                </c:pt>
                <c:pt idx="20">
                  <c:v>0.25454022447764252</c:v>
                </c:pt>
                <c:pt idx="21">
                  <c:v>0.25439339960638097</c:v>
                </c:pt>
                <c:pt idx="22">
                  <c:v>0.25421949628205509</c:v>
                </c:pt>
                <c:pt idx="23">
                  <c:v>0.25402641521631014</c:v>
                </c:pt>
                <c:pt idx="24">
                  <c:v>0.2538196654480992</c:v>
                </c:pt>
                <c:pt idx="25">
                  <c:v>0.25360294550636137</c:v>
                </c:pt>
                <c:pt idx="26">
                  <c:v>0.25337853702300023</c:v>
                </c:pt>
                <c:pt idx="27">
                  <c:v>0.25314754739136036</c:v>
                </c:pt>
                <c:pt idx="28">
                  <c:v>0.25291001298468485</c:v>
                </c:pt>
                <c:pt idx="29">
                  <c:v>0.25266484143190421</c:v>
                </c:pt>
                <c:pt idx="30">
                  <c:v>0.2524095089616229</c:v>
                </c:pt>
                <c:pt idx="31">
                  <c:v>0.25213927195781594</c:v>
                </c:pt>
                <c:pt idx="32">
                  <c:v>0.25184515254226292</c:v>
                </c:pt>
                <c:pt idx="33">
                  <c:v>0.25150783768266166</c:v>
                </c:pt>
                <c:pt idx="34">
                  <c:v>0.25106965780559742</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smooth val="1"/>
          <c:extLst>
            <c:ext xmlns:c16="http://schemas.microsoft.com/office/drawing/2014/chart" uri="{C3380CC4-5D6E-409C-BE32-E72D297353CC}">
              <c16:uniqueId val="{00000000-1E9A-4D0E-904A-FF8A2750EDB5}"/>
            </c:ext>
          </c:extLst>
        </c:ser>
        <c:ser>
          <c:idx val="1"/>
          <c:order val="1"/>
          <c:tx>
            <c:v>1.27 GW Electrolyser Production (Low Case CAPEX)</c:v>
          </c:tx>
          <c:spPr>
            <a:ln w="19050" cap="rnd">
              <a:solidFill>
                <a:schemeClr val="accent2"/>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(%)'!$H$56:$BO$56</c:f>
              <c:numCache>
                <c:formatCode>0%</c:formatCode>
                <c:ptCount val="60"/>
                <c:pt idx="0">
                  <c:v>0.24220050982944086</c:v>
                </c:pt>
                <c:pt idx="1">
                  <c:v>0.76669996316224098</c:v>
                </c:pt>
                <c:pt idx="2">
                  <c:v>0.92801329984840952</c:v>
                </c:pt>
                <c:pt idx="3">
                  <c:v>0.98578379756064249</c:v>
                </c:pt>
                <c:pt idx="4">
                  <c:v>1.0085513409092706</c:v>
                </c:pt>
                <c:pt idx="5">
                  <c:v>1.0180384011422159</c:v>
                </c:pt>
                <c:pt idx="6">
                  <c:v>1.0221211042458866</c:v>
                </c:pt>
                <c:pt idx="7">
                  <c:v>1.0239106808119891</c:v>
                </c:pt>
                <c:pt idx="8">
                  <c:v>1.0247030096006462</c:v>
                </c:pt>
                <c:pt idx="9">
                  <c:v>1.0250554763832278</c:v>
                </c:pt>
                <c:pt idx="10">
                  <c:v>1.0252124476145268</c:v>
                </c:pt>
                <c:pt idx="11">
                  <c:v>1.0252822384489459</c:v>
                </c:pt>
                <c:pt idx="12">
                  <c:v>1.0253131383642888</c:v>
                </c:pt>
                <c:pt idx="13">
                  <c:v>1.0253267258741541</c:v>
                </c:pt>
                <c:pt idx="14">
                  <c:v>1.0253326409202073</c:v>
                </c:pt>
                <c:pt idx="15">
                  <c:v>1.0253351794036576</c:v>
                </c:pt>
                <c:pt idx="16">
                  <c:v>1.0253362468497118</c:v>
                </c:pt>
                <c:pt idx="17">
                  <c:v>1.0253366825068237</c:v>
                </c:pt>
                <c:pt idx="18">
                  <c:v>1.0253368522703226</c:v>
                </c:pt>
                <c:pt idx="19">
                  <c:v>1.0253369134041221</c:v>
                </c:pt>
                <c:pt idx="20">
                  <c:v>1.0253369321488368</c:v>
                </c:pt>
                <c:pt idx="21">
                  <c:v>1.0253369355941748</c:v>
                </c:pt>
                <c:pt idx="22">
                  <c:v>1.025336934325723</c:v>
                </c:pt>
                <c:pt idx="23">
                  <c:v>1.0253369321727619</c:v>
                </c:pt>
                <c:pt idx="24">
                  <c:v>1.0253369303207951</c:v>
                </c:pt>
                <c:pt idx="25">
                  <c:v>1.0253369289967906</c:v>
                </c:pt>
                <c:pt idx="26">
                  <c:v>1.0253369281295395</c:v>
                </c:pt>
                <c:pt idx="27">
                  <c:v>1.0253369275896196</c:v>
                </c:pt>
                <c:pt idx="28">
                  <c:v>1.0253369272644004</c:v>
                </c:pt>
                <c:pt idx="29">
                  <c:v>1.0253369270729638</c:v>
                </c:pt>
                <c:pt idx="30">
                  <c:v>1.0253369269621597</c:v>
                </c:pt>
                <c:pt idx="31">
                  <c:v>1.0253369268988426</c:v>
                </c:pt>
                <c:pt idx="32">
                  <c:v>1.0253369268630199</c:v>
                </c:pt>
                <c:pt idx="33">
                  <c:v>1.025336926842914</c:v>
                </c:pt>
                <c:pt idx="34">
                  <c:v>1.0253369268317012</c:v>
                </c:pt>
                <c:pt idx="35">
                  <c:v>1.0253369268254815</c:v>
                </c:pt>
                <c:pt idx="36">
                  <c:v>1.0253369268220467</c:v>
                </c:pt>
                <c:pt idx="37">
                  <c:v>1.0253369268201571</c:v>
                </c:pt>
                <c:pt idx="38">
                  <c:v>1.0253369268191204</c:v>
                </c:pt>
                <c:pt idx="39">
                  <c:v>1.0253369268185535</c:v>
                </c:pt>
                <c:pt idx="40">
                  <c:v>1.025336926818244</c:v>
                </c:pt>
                <c:pt idx="41">
                  <c:v>1.0253369268180756</c:v>
                </c:pt>
                <c:pt idx="42">
                  <c:v>0.95421914562551124</c:v>
                </c:pt>
                <c:pt idx="43">
                  <c:v>0.95435172480116615</c:v>
                </c:pt>
                <c:pt idx="44">
                  <c:v>0.95447430625065144</c:v>
                </c:pt>
                <c:pt idx="45">
                  <c:v>0.95458781569855022</c:v>
                </c:pt>
                <c:pt idx="46">
                  <c:v>0.95469307532072722</c:v>
                </c:pt>
                <c:pt idx="47">
                  <c:v>0.95479081738717042</c:v>
                </c:pt>
                <c:pt idx="48">
                  <c:v>0.95488169583649862</c:v>
                </c:pt>
                <c:pt idx="49">
                  <c:v>0.95496629613624895</c:v>
                </c:pt>
                <c:pt idx="50">
                  <c:v>0.88310999090827469</c:v>
                </c:pt>
                <c:pt idx="51">
                  <c:v>0.88326242684531753</c:v>
                </c:pt>
                <c:pt idx="52">
                  <c:v>0.88340486508552907</c:v>
                </c:pt>
                <c:pt idx="53">
                  <c:v>0.88353809696526098</c:v>
                </c:pt>
                <c:pt idx="54">
                  <c:v>0.8836628387230222</c:v>
                </c:pt>
                <c:pt idx="55">
                  <c:v>0.88377973987357328</c:v>
                </c:pt>
                <c:pt idx="56">
                  <c:v>0.88388939050827686</c:v>
                </c:pt>
                <c:pt idx="57">
                  <c:v>0.95385879770346038</c:v>
                </c:pt>
                <c:pt idx="58">
                  <c:v>0.95390898488391651</c:v>
                </c:pt>
                <c:pt idx="59">
                  <c:v>0.95395619615378813</c:v>
                </c:pt>
              </c:numCache>
            </c:numRef>
          </c:val>
          <c:smooth val="0"/>
          <c:extLst>
            <c:ext xmlns:c16="http://schemas.microsoft.com/office/drawing/2014/chart" uri="{C3380CC4-5D6E-409C-BE32-E72D297353CC}">
              <c16:uniqueId val="{00000001-1E9A-4D0E-904A-FF8A2750EDB5}"/>
            </c:ext>
          </c:extLst>
        </c:ser>
        <c:ser>
          <c:idx val="2"/>
          <c:order val="2"/>
          <c:tx>
            <c:v>2.25 GW Electrolyser Production (Low Case CAPEX)</c:v>
          </c:tx>
          <c:spPr>
            <a:ln w="19050" cap="rnd">
              <a:solidFill>
                <a:schemeClr val="accent6"/>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(%)'!$H$58:$BO$58</c:f>
              <c:numCache>
                <c:formatCode>0%</c:formatCode>
                <c:ptCount val="60"/>
                <c:pt idx="0">
                  <c:v>0.40746522528813633</c:v>
                </c:pt>
                <c:pt idx="1">
                  <c:v>0.68841498302817683</c:v>
                </c:pt>
                <c:pt idx="2">
                  <c:v>0.93859431541075511</c:v>
                </c:pt>
                <c:pt idx="3">
                  <c:v>1.0205283035633628</c:v>
                </c:pt>
                <c:pt idx="4">
                  <c:v>1.0509681610323895</c:v>
                </c:pt>
                <c:pt idx="5">
                  <c:v>1.0631524376786572</c:v>
                </c:pt>
                <c:pt idx="6">
                  <c:v>1.0682404832461019</c:v>
                </c:pt>
                <c:pt idx="7">
                  <c:v>1.0704168289362423</c:v>
                </c:pt>
                <c:pt idx="8">
                  <c:v>1.0713602175708219</c:v>
                </c:pt>
                <c:pt idx="9">
                  <c:v>1.0717719654877043</c:v>
                </c:pt>
                <c:pt idx="10">
                  <c:v>1.0719521598488508</c:v>
                </c:pt>
                <c:pt idx="11">
                  <c:v>1.0720309968683388</c:v>
                </c:pt>
                <c:pt idx="12">
                  <c:v>1.072065395311826</c:v>
                </c:pt>
                <c:pt idx="13">
                  <c:v>1.0720803283035509</c:v>
                </c:pt>
                <c:pt idx="14">
                  <c:v>1.0720867614286347</c:v>
                </c:pt>
                <c:pt idx="15">
                  <c:v>1.0720895027513635</c:v>
                </c:pt>
                <c:pt idx="16">
                  <c:v>1.0720906531892196</c:v>
                </c:pt>
                <c:pt idx="17">
                  <c:v>1.0720911256447467</c:v>
                </c:pt>
                <c:pt idx="18">
                  <c:v>1.0720913136058066</c:v>
                </c:pt>
                <c:pt idx="19">
                  <c:v>1.0720913847751226</c:v>
                </c:pt>
                <c:pt idx="20">
                  <c:v>1.0720914095148963</c:v>
                </c:pt>
                <c:pt idx="21">
                  <c:v>1.0720914166994513</c:v>
                </c:pt>
                <c:pt idx="22">
                  <c:v>1.072091417798797</c:v>
                </c:pt>
                <c:pt idx="23">
                  <c:v>1.0720914171436087</c:v>
                </c:pt>
                <c:pt idx="24">
                  <c:v>1.0720914162307296</c:v>
                </c:pt>
                <c:pt idx="25">
                  <c:v>1.072091415488589</c:v>
                </c:pt>
                <c:pt idx="26">
                  <c:v>1.0720914149774068</c:v>
                </c:pt>
                <c:pt idx="27">
                  <c:v>1.0720914146527969</c:v>
                </c:pt>
                <c:pt idx="28">
                  <c:v>1.0720914144563503</c:v>
                </c:pt>
                <c:pt idx="29">
                  <c:v>1.0720914143411704</c:v>
                </c:pt>
                <c:pt idx="30">
                  <c:v>1.0720914142751272</c:v>
                </c:pt>
                <c:pt idx="31">
                  <c:v>1.0720914142378766</c:v>
                </c:pt>
                <c:pt idx="32">
                  <c:v>1.0720914142171285</c:v>
                </c:pt>
                <c:pt idx="33">
                  <c:v>1.0720914142056861</c:v>
                </c:pt>
                <c:pt idx="34">
                  <c:v>1.0720914141994256</c:v>
                </c:pt>
                <c:pt idx="35">
                  <c:v>1.0720914141960216</c:v>
                </c:pt>
                <c:pt idx="36">
                  <c:v>1.0720914141941813</c:v>
                </c:pt>
                <c:pt idx="37">
                  <c:v>1.0720914141931903</c:v>
                </c:pt>
                <c:pt idx="38">
                  <c:v>1.0720914141926592</c:v>
                </c:pt>
                <c:pt idx="39">
                  <c:v>1.0720914141923752</c:v>
                </c:pt>
                <c:pt idx="40">
                  <c:v>1.0720914141922238</c:v>
                </c:pt>
                <c:pt idx="41">
                  <c:v>1.0720914141921432</c:v>
                </c:pt>
                <c:pt idx="42">
                  <c:v>1.0720914141921007</c:v>
                </c:pt>
                <c:pt idx="43">
                  <c:v>1.0720914141920781</c:v>
                </c:pt>
                <c:pt idx="44">
                  <c:v>1.0720914141920659</c:v>
                </c:pt>
                <c:pt idx="45">
                  <c:v>1.0720914141920597</c:v>
                </c:pt>
                <c:pt idx="46">
                  <c:v>1.0720914141920563</c:v>
                </c:pt>
                <c:pt idx="47">
                  <c:v>1.0720914141920546</c:v>
                </c:pt>
                <c:pt idx="48">
                  <c:v>0.99685442600125251</c:v>
                </c:pt>
                <c:pt idx="49">
                  <c:v>1.0720914141920532</c:v>
                </c:pt>
                <c:pt idx="50">
                  <c:v>0.99702824904928633</c:v>
                </c:pt>
                <c:pt idx="51">
                  <c:v>0.99710658491993254</c:v>
                </c:pt>
                <c:pt idx="52">
                  <c:v>0.9971798149178186</c:v>
                </c:pt>
                <c:pt idx="53">
                  <c:v>0.99724834212313329</c:v>
                </c:pt>
                <c:pt idx="54">
                  <c:v>0.99731253138427112</c:v>
                </c:pt>
                <c:pt idx="55">
                  <c:v>0.92178637186032597</c:v>
                </c:pt>
                <c:pt idx="56">
                  <c:v>0.92190517294284946</c:v>
                </c:pt>
                <c:pt idx="57">
                  <c:v>0.9220167264328637</c:v>
                </c:pt>
                <c:pt idx="58">
                  <c:v>0.92212156287097147</c:v>
                </c:pt>
                <c:pt idx="59">
                  <c:v>0.92222016633865833</c:v>
                </c:pt>
              </c:numCache>
            </c:numRef>
          </c:val>
          <c:smooth val="0"/>
          <c:extLst>
            <c:ext xmlns:c16="http://schemas.microsoft.com/office/drawing/2014/chart" uri="{C3380CC4-5D6E-409C-BE32-E72D297353CC}">
              <c16:uniqueId val="{00000002-1E9A-4D0E-904A-FF8A2750EDB5}"/>
            </c:ext>
          </c:extLst>
        </c:ser>
        <c:ser>
          <c:idx val="3"/>
          <c:order val="3"/>
          <c:tx>
            <c:v>2.25 GW Electrolyser Production (High Case CAPEX)</c:v>
          </c:tx>
          <c:spPr>
            <a:ln w="19050" cap="rnd">
              <a:solidFill>
                <a:srgbClr val="FF0000"/>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(%)'!$H$59:$BO$59</c:f>
              <c:numCache>
                <c:formatCode>0%</c:formatCode>
                <c:ptCount val="60"/>
                <c:pt idx="0">
                  <c:v>-0.5484565243306011</c:v>
                </c:pt>
                <c:pt idx="1">
                  <c:v>-0.15124893649801494</c:v>
                </c:pt>
                <c:pt idx="2">
                  <c:v>3.5786577843022811E-2</c:v>
                </c:pt>
                <c:pt idx="3">
                  <c:v>0.13107806959933829</c:v>
                </c:pt>
                <c:pt idx="4">
                  <c:v>0.18391665922389602</c:v>
                </c:pt>
                <c:pt idx="5">
                  <c:v>0.21513562483340429</c:v>
                </c:pt>
                <c:pt idx="6">
                  <c:v>0.23445214276634138</c:v>
                </c:pt>
                <c:pt idx="7">
                  <c:v>0.24681056101841525</c:v>
                </c:pt>
                <c:pt idx="8">
                  <c:v>0.25490889450823667</c:v>
                </c:pt>
                <c:pt idx="9">
                  <c:v>0.26030377021836415</c:v>
                </c:pt>
                <c:pt idx="10">
                  <c:v>0.26393436418699895</c:v>
                </c:pt>
                <c:pt idx="11">
                  <c:v>0.26638819835824945</c:v>
                </c:pt>
                <c:pt idx="12">
                  <c:v>0.26804380339132289</c:v>
                </c:pt>
                <c:pt idx="13">
                  <c:v>0.26915101046268691</c:v>
                </c:pt>
                <c:pt idx="14">
                  <c:v>0.26987799567858811</c:v>
                </c:pt>
                <c:pt idx="15">
                  <c:v>0.27033980893688397</c:v>
                </c:pt>
                <c:pt idx="16">
                  <c:v>0.27061619382811919</c:v>
                </c:pt>
                <c:pt idx="17">
                  <c:v>0.27076300614114762</c:v>
                </c:pt>
                <c:pt idx="18">
                  <c:v>0.2708196936747872</c:v>
                </c:pt>
                <c:pt idx="19">
                  <c:v>0.27081429018507452</c:v>
                </c:pt>
                <c:pt idx="20">
                  <c:v>0.27076680480577459</c:v>
                </c:pt>
                <c:pt idx="21">
                  <c:v>0.27069155511505466</c:v>
                </c:pt>
                <c:pt idx="22">
                  <c:v>0.2705987925306057</c:v>
                </c:pt>
                <c:pt idx="23">
                  <c:v>0.2704958463372833</c:v>
                </c:pt>
                <c:pt idx="24">
                  <c:v>0.27038793590506188</c:v>
                </c:pt>
                <c:pt idx="25">
                  <c:v>0.27027875154767927</c:v>
                </c:pt>
                <c:pt idx="26">
                  <c:v>0.27017087246735288</c:v>
                </c:pt>
                <c:pt idx="27">
                  <c:v>0.27006606901958485</c:v>
                </c:pt>
                <c:pt idx="28">
                  <c:v>0.26996552225840253</c:v>
                </c:pt>
                <c:pt idx="29">
                  <c:v>0.26986998398413137</c:v>
                </c:pt>
                <c:pt idx="30">
                  <c:v>0.26977989378935469</c:v>
                </c:pt>
                <c:pt idx="31">
                  <c:v>0.26969546490141788</c:v>
                </c:pt>
                <c:pt idx="32">
                  <c:v>0.26961674730786994</c:v>
                </c:pt>
                <c:pt idx="33">
                  <c:v>0.26954367429658649</c:v>
                </c:pt>
                <c:pt idx="34">
                  <c:v>0.26947609685646839</c:v>
                </c:pt>
                <c:pt idx="35">
                  <c:v>0.26941380917059976</c:v>
                </c:pt>
                <c:pt idx="36">
                  <c:v>0.26935656755553</c:v>
                </c:pt>
                <c:pt idx="37">
                  <c:v>0.26930410456290227</c:v>
                </c:pt>
                <c:pt idx="38">
                  <c:v>0.26925613949596583</c:v>
                </c:pt>
                <c:pt idx="39">
                  <c:v>0.26921238625586585</c:v>
                </c:pt>
                <c:pt idx="40">
                  <c:v>0.2691725591867557</c:v>
                </c:pt>
                <c:pt idx="41">
                  <c:v>0.2691363774099475</c:v>
                </c:pt>
                <c:pt idx="42">
                  <c:v>0.26910356800746532</c:v>
                </c:pt>
                <c:pt idx="43">
                  <c:v>0.26907386832130059</c:v>
                </c:pt>
                <c:pt idx="44">
                  <c:v>0.26904702756667914</c:v>
                </c:pt>
                <c:pt idx="45">
                  <c:v>0.26902280790859312</c:v>
                </c:pt>
                <c:pt idx="46">
                  <c:v>0.26900098511546533</c:v>
                </c:pt>
                <c:pt idx="47">
                  <c:v>0.26898134887822073</c:v>
                </c:pt>
                <c:pt idx="48">
                  <c:v>0.26896370286441645</c:v>
                </c:pt>
                <c:pt idx="49">
                  <c:v>0.26894786456336095</c:v>
                </c:pt>
                <c:pt idx="50">
                  <c:v>0.26893366496787113</c:v>
                </c:pt>
                <c:pt idx="51">
                  <c:v>0.26892094813040684</c:v>
                </c:pt>
                <c:pt idx="52">
                  <c:v>0.26890957062508097</c:v>
                </c:pt>
                <c:pt idx="53">
                  <c:v>0.26889940094195414</c:v>
                </c:pt>
                <c:pt idx="54">
                  <c:v>0.26889031883575615</c:v>
                </c:pt>
                <c:pt idx="55">
                  <c:v>0.26888221464753431</c:v>
                </c:pt>
                <c:pt idx="56">
                  <c:v>0.26390653071132858</c:v>
                </c:pt>
                <c:pt idx="57">
                  <c:v>0.26394725614428499</c:v>
                </c:pt>
                <c:pt idx="58">
                  <c:v>0.26398473528228</c:v>
                </c:pt>
                <c:pt idx="59">
                  <c:v>0.26401923972881103</c:v>
                </c:pt>
              </c:numCache>
            </c:numRef>
          </c:val>
          <c:smooth val="0"/>
          <c:extLst>
            <c:ext xmlns:c16="http://schemas.microsoft.com/office/drawing/2014/chart" uri="{C3380CC4-5D6E-409C-BE32-E72D297353CC}">
              <c16:uniqueId val="{00000004-1E9A-4D0E-904A-FF8A2750EDB5}"/>
            </c:ext>
          </c:extLst>
        </c:ser>
        <c:dLbls>
          <c:showLegendKey val="0"/>
          <c:showVal val="0"/>
          <c:showCatName val="0"/>
          <c:showSerName val="0"/>
          <c:showPercent val="0"/>
          <c:showBubbleSize val="0"/>
        </c:dLbls>
        <c:smooth val="0"/>
        <c:axId val="1027552736"/>
        <c:axId val="1027545056"/>
      </c:lineChart>
      <c:catAx>
        <c:axId val="10275527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NZ" sz="1100" b="1"/>
                  <a:t>YEARS</a:t>
                </a:r>
              </a:p>
            </c:rich>
          </c:tx>
          <c:layout>
            <c:manualLayout>
              <c:xMode val="edge"/>
              <c:yMode val="edge"/>
              <c:x val="0.46828307423482946"/>
              <c:y val="0.65188494097796701"/>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7545056"/>
        <c:crosses val="autoZero"/>
        <c:auto val="1"/>
        <c:lblAlgn val="ctr"/>
        <c:lblOffset val="100"/>
        <c:noMultiLvlLbl val="0"/>
      </c:catAx>
      <c:valAx>
        <c:axId val="10275450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NZ" sz="1100" b="1"/>
                  <a:t>IRR (%)</a:t>
                </a:r>
              </a:p>
            </c:rich>
          </c:tx>
          <c:overlay val="0"/>
          <c:spPr>
            <a:noFill/>
            <a:ln>
              <a:noFill/>
            </a:ln>
            <a:effectLst/>
          </c:spPr>
          <c:txPr>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7552736"/>
        <c:crosses val="autoZero"/>
        <c:crossBetween val="between"/>
      </c:valAx>
      <c:spPr>
        <a:noFill/>
        <a:ln>
          <a:noFill/>
        </a:ln>
        <a:effectLst/>
      </c:spPr>
    </c:plotArea>
    <c:legend>
      <c:legendPos val="r"/>
      <c:layout>
        <c:manualLayout>
          <c:xMode val="edge"/>
          <c:yMode val="edge"/>
          <c:x val="0.24958898048340786"/>
          <c:y val="0.77885394165306632"/>
          <c:w val="0.49577508408371057"/>
          <c:h val="0.17204943674618978"/>
        </c:manualLayout>
      </c:layout>
      <c:overlay val="0"/>
      <c:spPr>
        <a:solidFill>
          <a:schemeClr val="bg1"/>
        </a:solid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NZ" sz="1100" b="1">
                <a:solidFill>
                  <a:schemeClr val="tx1"/>
                </a:solidFill>
              </a:rPr>
              <a:t>1.27</a:t>
            </a:r>
            <a:r>
              <a:rPr lang="en-NZ" sz="1100" b="1" baseline="0">
                <a:solidFill>
                  <a:schemeClr val="tx1"/>
                </a:solidFill>
              </a:rPr>
              <a:t> GW Electrolyser Hydrogen Production  </a:t>
            </a:r>
            <a:r>
              <a:rPr lang="en-NZ" sz="1100" b="1" baseline="0"/>
              <a:t>showing </a:t>
            </a:r>
            <a:r>
              <a:rPr lang="en-NZ" sz="1100" b="1" baseline="0">
                <a:solidFill>
                  <a:srgbClr val="0000FF"/>
                </a:solidFill>
              </a:rPr>
              <a:t>Low &amp; High Case IIR </a:t>
            </a:r>
            <a:r>
              <a:rPr lang="en-NZ" sz="1100" b="1" baseline="0"/>
              <a:t>at </a:t>
            </a:r>
            <a:r>
              <a:rPr lang="en-NZ" sz="1100" b="1" baseline="0">
                <a:solidFill>
                  <a:schemeClr val="accent2">
                    <a:lumMod val="75000"/>
                  </a:schemeClr>
                </a:solidFill>
              </a:rPr>
              <a:t>Low Case CAPEX </a:t>
            </a:r>
            <a:r>
              <a:rPr lang="en-NZ" sz="1100" b="1" baseline="0"/>
              <a:t>and price of </a:t>
            </a:r>
            <a:r>
              <a:rPr lang="en-NZ" sz="1100" b="1" baseline="0">
                <a:solidFill>
                  <a:srgbClr val="0000FF"/>
                </a:solidFill>
              </a:rPr>
              <a:t>$A16.73/Kg H2</a:t>
            </a:r>
            <a:endParaRPr lang="en-NZ" sz="1100" b="1">
              <a:solidFill>
                <a:srgbClr val="0000FF"/>
              </a:solidFill>
            </a:endParaRP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manualLayout>
          <c:layoutTarget val="inner"/>
          <c:xMode val="edge"/>
          <c:yMode val="edge"/>
          <c:x val="0.10536074251174371"/>
          <c:y val="0.16270837781834477"/>
          <c:w val="0.74044019041744691"/>
          <c:h val="0.683391208276249"/>
        </c:manualLayout>
      </c:layout>
      <c:lineChart>
        <c:grouping val="standard"/>
        <c:varyColors val="0"/>
        <c:ser>
          <c:idx val="0"/>
          <c:order val="0"/>
          <c:tx>
            <c:v>Low Case IRR at Low Case Compression Energy Opex-0.80 Learining Factor</c:v>
          </c:tx>
          <c:spPr>
            <a:ln w="19050" cap="rnd">
              <a:solidFill>
                <a:schemeClr val="accent1"/>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(%)'!$H$8:$BO$8</c:f>
              <c:numCache>
                <c:formatCode>0%</c:formatCode>
                <c:ptCount val="60"/>
                <c:pt idx="0">
                  <c:v>0.198245306456452</c:v>
                </c:pt>
                <c:pt idx="1">
                  <c:v>0.66642626136563288</c:v>
                </c:pt>
                <c:pt idx="2">
                  <c:v>0.80649266521756391</c:v>
                </c:pt>
                <c:pt idx="3">
                  <c:v>0.8556105403320442</c:v>
                </c:pt>
                <c:pt idx="4">
                  <c:v>0.87451678661676224</c:v>
                </c:pt>
                <c:pt idx="5">
                  <c:v>0.88215806140460939</c:v>
                </c:pt>
                <c:pt idx="6">
                  <c:v>0.88531333098742482</c:v>
                </c:pt>
                <c:pt idx="7">
                  <c:v>0.88661989475785363</c:v>
                </c:pt>
                <c:pt idx="8">
                  <c:v>0.88715418695515047</c:v>
                </c:pt>
                <c:pt idx="9">
                  <c:v>0.88736635164360833</c:v>
                </c:pt>
                <c:pt idx="10">
                  <c:v>0.88744612717290439</c:v>
                </c:pt>
                <c:pt idx="11">
                  <c:v>0.88747311969123976</c:v>
                </c:pt>
                <c:pt idx="12">
                  <c:v>0.88748018352455693</c:v>
                </c:pt>
                <c:pt idx="13">
                  <c:v>0.88748046435024275</c:v>
                </c:pt>
                <c:pt idx="14">
                  <c:v>0.88747894467006661</c:v>
                </c:pt>
                <c:pt idx="15">
                  <c:v>0.88747733018701735</c:v>
                </c:pt>
                <c:pt idx="16">
                  <c:v>0.88747608004378042</c:v>
                </c:pt>
                <c:pt idx="17">
                  <c:v>0.88747522420807035</c:v>
                </c:pt>
                <c:pt idx="18">
                  <c:v>0.88747467552546122</c:v>
                </c:pt>
                <c:pt idx="19">
                  <c:v>0.88747433775686924</c:v>
                </c:pt>
                <c:pt idx="20">
                  <c:v>0.88747413546136067</c:v>
                </c:pt>
                <c:pt idx="21">
                  <c:v>0.88747401667127823</c:v>
                </c:pt>
                <c:pt idx="22">
                  <c:v>0.88747394794205614</c:v>
                </c:pt>
                <c:pt idx="23">
                  <c:v>0.88747390863096398</c:v>
                </c:pt>
                <c:pt idx="24">
                  <c:v>0.88747388635067148</c:v>
                </c:pt>
                <c:pt idx="25">
                  <c:v>0.88747387381626708</c:v>
                </c:pt>
                <c:pt idx="26">
                  <c:v>0.88747386680779505</c:v>
                </c:pt>
                <c:pt idx="27">
                  <c:v>0.88747386290918007</c:v>
                </c:pt>
                <c:pt idx="28">
                  <c:v>0.88747386074993151</c:v>
                </c:pt>
                <c:pt idx="29">
                  <c:v>0.88747385955849767</c:v>
                </c:pt>
                <c:pt idx="30">
                  <c:v>0.88747385890321318</c:v>
                </c:pt>
                <c:pt idx="31">
                  <c:v>0.88747385854382643</c:v>
                </c:pt>
                <c:pt idx="32">
                  <c:v>0.8874738583472126</c:v>
                </c:pt>
                <c:pt idx="33">
                  <c:v>0.88747385823988534</c:v>
                </c:pt>
                <c:pt idx="34">
                  <c:v>0.88747385818141233</c:v>
                </c:pt>
                <c:pt idx="35">
                  <c:v>0.88747385814961111</c:v>
                </c:pt>
                <c:pt idx="36">
                  <c:v>0.88747385813234292</c:v>
                </c:pt>
                <c:pt idx="37">
                  <c:v>0.88747385812297974</c:v>
                </c:pt>
                <c:pt idx="38">
                  <c:v>0.88747385811790913</c:v>
                </c:pt>
                <c:pt idx="39">
                  <c:v>0.88747385811516688</c:v>
                </c:pt>
                <c:pt idx="40">
                  <c:v>0.88747385811368495</c:v>
                </c:pt>
                <c:pt idx="41">
                  <c:v>0.88747385811288515</c:v>
                </c:pt>
                <c:pt idx="42">
                  <c:v>0.88747385811245372</c:v>
                </c:pt>
                <c:pt idx="43">
                  <c:v>0.88747385811222146</c:v>
                </c:pt>
                <c:pt idx="44">
                  <c:v>0.88747385811209623</c:v>
                </c:pt>
                <c:pt idx="45">
                  <c:v>0.88747385811202895</c:v>
                </c:pt>
                <c:pt idx="46">
                  <c:v>0.88747385811199253</c:v>
                </c:pt>
                <c:pt idx="47">
                  <c:v>0.88747385811197321</c:v>
                </c:pt>
                <c:pt idx="48">
                  <c:v>0.88747385811196278</c:v>
                </c:pt>
                <c:pt idx="49">
                  <c:v>0.887473858111957</c:v>
                </c:pt>
                <c:pt idx="50">
                  <c:v>2.4252024424204377E-2</c:v>
                </c:pt>
                <c:pt idx="51">
                  <c:v>2.5198445810372005E-2</c:v>
                </c:pt>
                <c:pt idx="52">
                  <c:v>2.6083143154221666E-2</c:v>
                </c:pt>
                <c:pt idx="53">
                  <c:v>2.6910993829938334E-2</c:v>
                </c:pt>
                <c:pt idx="54">
                  <c:v>2.7686412085091927E-2</c:v>
                </c:pt>
                <c:pt idx="55">
                  <c:v>2.8413400775069153E-2</c:v>
                </c:pt>
                <c:pt idx="56">
                  <c:v>2.9095596446987448E-2</c:v>
                </c:pt>
                <c:pt idx="57">
                  <c:v>2.9736308738963269E-2</c:v>
                </c:pt>
                <c:pt idx="58">
                  <c:v>3.0338554904438153E-2</c:v>
                </c:pt>
                <c:pt idx="59">
                  <c:v>3.0905090142897107E-2</c:v>
                </c:pt>
              </c:numCache>
            </c:numRef>
          </c:val>
          <c:smooth val="1"/>
          <c:extLst>
            <c:ext xmlns:c16="http://schemas.microsoft.com/office/drawing/2014/chart" uri="{C3380CC4-5D6E-409C-BE32-E72D297353CC}">
              <c16:uniqueId val="{00000000-2CD1-41A9-9800-5D5FCD4B518C}"/>
            </c:ext>
          </c:extLst>
        </c:ser>
        <c:ser>
          <c:idx val="1"/>
          <c:order val="1"/>
          <c:tx>
            <c:v>High Case IRR at "Low Case Compression Energy Opex"-0.90 Learning Factor</c:v>
          </c:tx>
          <c:spPr>
            <a:ln w="19050" cap="rnd">
              <a:solidFill>
                <a:schemeClr val="accent2"/>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(%)'!$H$13:$BO$13</c:f>
              <c:numCache>
                <c:formatCode>0%</c:formatCode>
                <c:ptCount val="60"/>
                <c:pt idx="0">
                  <c:v>0.29108880410868654</c:v>
                </c:pt>
                <c:pt idx="1">
                  <c:v>0.86979447661840448</c:v>
                </c:pt>
                <c:pt idx="2">
                  <c:v>1.0497618482663356</c:v>
                </c:pt>
                <c:pt idx="3">
                  <c:v>1.1143352998218643</c:v>
                </c:pt>
                <c:pt idx="4">
                  <c:v>1.1397530139684684</c:v>
                </c:pt>
                <c:pt idx="5">
                  <c:v>1.1503179552626057</c:v>
                </c:pt>
                <c:pt idx="6">
                  <c:v>1.15485194190921</c:v>
                </c:pt>
                <c:pt idx="7">
                  <c:v>1.1568350137399812</c:v>
                </c:pt>
                <c:pt idx="8">
                  <c:v>1.1577124182636536</c:v>
                </c:pt>
                <c:pt idx="9">
                  <c:v>1.158103442417052</c:v>
                </c:pt>
                <c:pt idx="10">
                  <c:v>1.1582785390894381</c:v>
                </c:pt>
                <c:pt idx="11">
                  <c:v>1.1583572070100407</c:v>
                </c:pt>
                <c:pt idx="12">
                  <c:v>1.1583926384486567</c:v>
                </c:pt>
                <c:pt idx="13">
                  <c:v>1.1584086273363394</c:v>
                </c:pt>
                <c:pt idx="14">
                  <c:v>1.158415853924915</c:v>
                </c:pt>
                <c:pt idx="15">
                  <c:v>1.1584191245291668</c:v>
                </c:pt>
                <c:pt idx="16">
                  <c:v>1.1584206064480438</c:v>
                </c:pt>
                <c:pt idx="17">
                  <c:v>1.1584212785925714</c:v>
                </c:pt>
                <c:pt idx="18">
                  <c:v>1.1584215837294383</c:v>
                </c:pt>
                <c:pt idx="19">
                  <c:v>1.1584217223669881</c:v>
                </c:pt>
                <c:pt idx="20">
                  <c:v>1.158421785402878</c:v>
                </c:pt>
                <c:pt idx="21">
                  <c:v>1.1584218140834075</c:v>
                </c:pt>
                <c:pt idx="22">
                  <c:v>1.1584218271407267</c:v>
                </c:pt>
                <c:pt idx="23">
                  <c:v>1.1584218330886698</c:v>
                </c:pt>
                <c:pt idx="24">
                  <c:v>1.1584218357995271</c:v>
                </c:pt>
                <c:pt idx="25">
                  <c:v>1.1584218370356356</c:v>
                </c:pt>
                <c:pt idx="26">
                  <c:v>1.1584218375995348</c:v>
                </c:pt>
                <c:pt idx="27">
                  <c:v>1.1584218378568867</c:v>
                </c:pt>
                <c:pt idx="28">
                  <c:v>1.1584218379743838</c:v>
                </c:pt>
                <c:pt idx="29">
                  <c:v>1.158421838028048</c:v>
                </c:pt>
                <c:pt idx="30">
                  <c:v>1.1584218380525653</c:v>
                </c:pt>
                <c:pt idx="31">
                  <c:v>1.1584218380637714</c:v>
                </c:pt>
                <c:pt idx="32">
                  <c:v>1.1584218380688935</c:v>
                </c:pt>
                <c:pt idx="33">
                  <c:v>1.1584218380712366</c:v>
                </c:pt>
                <c:pt idx="34">
                  <c:v>1.1584218380723077</c:v>
                </c:pt>
                <c:pt idx="35">
                  <c:v>1.158421838072798</c:v>
                </c:pt>
                <c:pt idx="36">
                  <c:v>1.1584218380730222</c:v>
                </c:pt>
                <c:pt idx="37">
                  <c:v>1.1584218380731253</c:v>
                </c:pt>
                <c:pt idx="38">
                  <c:v>1.1584218380731723</c:v>
                </c:pt>
                <c:pt idx="39">
                  <c:v>1.1584218380731937</c:v>
                </c:pt>
                <c:pt idx="40">
                  <c:v>1.1584218380732034</c:v>
                </c:pt>
                <c:pt idx="41">
                  <c:v>1.1584218380732079</c:v>
                </c:pt>
                <c:pt idx="42">
                  <c:v>1.1584218380732101</c:v>
                </c:pt>
                <c:pt idx="43">
                  <c:v>1.158421838073211</c:v>
                </c:pt>
                <c:pt idx="44">
                  <c:v>1.1584218380732119</c:v>
                </c:pt>
                <c:pt idx="45">
                  <c:v>1.1584218380732119</c:v>
                </c:pt>
                <c:pt idx="46">
                  <c:v>1.1584218380732119</c:v>
                </c:pt>
                <c:pt idx="47">
                  <c:v>1.1584218380732119</c:v>
                </c:pt>
                <c:pt idx="48">
                  <c:v>1.1584218380732119</c:v>
                </c:pt>
                <c:pt idx="49">
                  <c:v>1.1584218380732119</c:v>
                </c:pt>
                <c:pt idx="50">
                  <c:v>1.1584218380732119</c:v>
                </c:pt>
                <c:pt idx="51">
                  <c:v>1.1584218380732119</c:v>
                </c:pt>
                <c:pt idx="52">
                  <c:v>1.1584218380732119</c:v>
                </c:pt>
                <c:pt idx="53">
                  <c:v>1.1584218380732119</c:v>
                </c:pt>
                <c:pt idx="54">
                  <c:v>1.1584218380732119</c:v>
                </c:pt>
                <c:pt idx="55">
                  <c:v>1.1584218380732119</c:v>
                </c:pt>
                <c:pt idx="56">
                  <c:v>1.1584218380732119</c:v>
                </c:pt>
                <c:pt idx="57">
                  <c:v>1.1584218380732119</c:v>
                </c:pt>
                <c:pt idx="58">
                  <c:v>1.1584218380732119</c:v>
                </c:pt>
                <c:pt idx="59">
                  <c:v>1.1584218380732119</c:v>
                </c:pt>
              </c:numCache>
            </c:numRef>
          </c:val>
          <c:smooth val="0"/>
          <c:extLst>
            <c:ext xmlns:c16="http://schemas.microsoft.com/office/drawing/2014/chart" uri="{C3380CC4-5D6E-409C-BE32-E72D297353CC}">
              <c16:uniqueId val="{00000002-2CD1-41A9-9800-5D5FCD4B518C}"/>
            </c:ext>
          </c:extLst>
        </c:ser>
        <c:ser>
          <c:idx val="2"/>
          <c:order val="2"/>
          <c:tx>
            <c:v>Low Case IRR at High Case Fixed Plant Opex-0.80 Learning Factor</c:v>
          </c:tx>
          <c:spPr>
            <a:ln w="19050" cap="rnd">
              <a:solidFill>
                <a:schemeClr val="accent3"/>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(%)'!$H$14:$BO$14</c:f>
              <c:numCache>
                <c:formatCode>0%</c:formatCode>
                <c:ptCount val="60"/>
                <c:pt idx="0">
                  <c:v>0.18625471167102425</c:v>
                </c:pt>
                <c:pt idx="1">
                  <c:v>0.65142717336686573</c:v>
                </c:pt>
                <c:pt idx="2">
                  <c:v>0.79090903551733138</c:v>
                </c:pt>
                <c:pt idx="3">
                  <c:v>0.83989677209170477</c:v>
                </c:pt>
                <c:pt idx="4">
                  <c:v>0.85876495303619471</c:v>
                </c:pt>
                <c:pt idx="5">
                  <c:v>0.86638510670022151</c:v>
                </c:pt>
                <c:pt idx="6">
                  <c:v>0.86952232439040356</c:v>
                </c:pt>
                <c:pt idx="7">
                  <c:v>0.87081294552263611</c:v>
                </c:pt>
                <c:pt idx="8">
                  <c:v>0.87133415433794648</c:v>
                </c:pt>
                <c:pt idx="9">
                  <c:v>0.87153634462069163</c:v>
                </c:pt>
                <c:pt idx="10">
                  <c:v>0.87160894909116582</c:v>
                </c:pt>
                <c:pt idx="11">
                  <c:v>0.87163101365946982</c:v>
                </c:pt>
                <c:pt idx="12">
                  <c:v>0.87163480739917865</c:v>
                </c:pt>
                <c:pt idx="13">
                  <c:v>0.87163297710277599</c:v>
                </c:pt>
                <c:pt idx="14">
                  <c:v>0.87163012414338215</c:v>
                </c:pt>
                <c:pt idx="15">
                  <c:v>0.87162768253132383</c:v>
                </c:pt>
                <c:pt idx="16">
                  <c:v>0.87162592676354023</c:v>
                </c:pt>
                <c:pt idx="17">
                  <c:v>0.87162476562329938</c:v>
                </c:pt>
                <c:pt idx="18">
                  <c:v>0.87162403450543513</c:v>
                </c:pt>
                <c:pt idx="19">
                  <c:v>0.87162358869141787</c:v>
                </c:pt>
                <c:pt idx="20">
                  <c:v>0.87162332289923738</c:v>
                </c:pt>
                <c:pt idx="21">
                  <c:v>0.87162316704359744</c:v>
                </c:pt>
                <c:pt idx="22">
                  <c:v>0.87162307680547402</c:v>
                </c:pt>
                <c:pt idx="23">
                  <c:v>0.87162302507819067</c:v>
                </c:pt>
                <c:pt idx="24">
                  <c:v>0.87162299566396828</c:v>
                </c:pt>
                <c:pt idx="25">
                  <c:v>0.87162297904778163</c:v>
                </c:pt>
                <c:pt idx="26">
                  <c:v>0.87162296971265807</c:v>
                </c:pt>
                <c:pt idx="27">
                  <c:v>0.87162296449235543</c:v>
                </c:pt>
                <c:pt idx="28">
                  <c:v>0.87162296158463293</c:v>
                </c:pt>
                <c:pt idx="29">
                  <c:v>0.87162295997053874</c:v>
                </c:pt>
                <c:pt idx="30">
                  <c:v>0.87162295907719867</c:v>
                </c:pt>
                <c:pt idx="31">
                  <c:v>0.87162295858405203</c:v>
                </c:pt>
                <c:pt idx="32">
                  <c:v>0.87162295831244596</c:v>
                </c:pt>
                <c:pt idx="33">
                  <c:v>0.8716229581631596</c:v>
                </c:pt>
                <c:pt idx="34">
                  <c:v>0.87162295808125489</c:v>
                </c:pt>
                <c:pt idx="35">
                  <c:v>0.87162295803639078</c:v>
                </c:pt>
                <c:pt idx="36">
                  <c:v>0.87162295801185308</c:v>
                </c:pt>
                <c:pt idx="37">
                  <c:v>0.8716229579984498</c:v>
                </c:pt>
                <c:pt idx="38">
                  <c:v>0.87162295799113787</c:v>
                </c:pt>
                <c:pt idx="39">
                  <c:v>0.87162295798715261</c:v>
                </c:pt>
                <c:pt idx="40">
                  <c:v>0.87162295798498302</c:v>
                </c:pt>
                <c:pt idx="41">
                  <c:v>0.87162295798380307</c:v>
                </c:pt>
                <c:pt idx="42">
                  <c:v>1.8209583673487906E-2</c:v>
                </c:pt>
                <c:pt idx="43">
                  <c:v>1.980053378159341E-2</c:v>
                </c:pt>
                <c:pt idx="44">
                  <c:v>2.1271511175553259E-2</c:v>
                </c:pt>
                <c:pt idx="45">
                  <c:v>2.2633624550411291E-2</c:v>
                </c:pt>
                <c:pt idx="46">
                  <c:v>2.3896740016575047E-2</c:v>
                </c:pt>
                <c:pt idx="47">
                  <c:v>2.5069644813912051E-2</c:v>
                </c:pt>
                <c:pt idx="48">
                  <c:v>2.6160186205864466E-2</c:v>
                </c:pt>
                <c:pt idx="49">
                  <c:v>2.7175389802869931E-2</c:v>
                </c:pt>
                <c:pt idx="50">
                  <c:v>2.8121560754933439E-2</c:v>
                </c:pt>
                <c:pt idx="51">
                  <c:v>2.9004370613280983E-2</c:v>
                </c:pt>
                <c:pt idx="52">
                  <c:v>2.9828932151970911E-2</c:v>
                </c:pt>
                <c:pt idx="53">
                  <c:v>3.0599864033038493E-2</c:v>
                </c:pt>
                <c:pt idx="54">
                  <c:v>3.1321346871017397E-2</c:v>
                </c:pt>
                <c:pt idx="55">
                  <c:v>3.1997171987653061E-2</c:v>
                </c:pt>
                <c:pt idx="56">
                  <c:v>3.2630783932178664E-2</c:v>
                </c:pt>
                <c:pt idx="57">
                  <c:v>0.87162295798240153</c:v>
                </c:pt>
                <c:pt idx="58">
                  <c:v>0.87162295798240153</c:v>
                </c:pt>
                <c:pt idx="59">
                  <c:v>0.87162295798240153</c:v>
                </c:pt>
              </c:numCache>
            </c:numRef>
          </c:val>
          <c:smooth val="0"/>
          <c:extLst>
            <c:ext xmlns:c16="http://schemas.microsoft.com/office/drawing/2014/chart" uri="{C3380CC4-5D6E-409C-BE32-E72D297353CC}">
              <c16:uniqueId val="{00000003-2CD1-41A9-9800-5D5FCD4B518C}"/>
            </c:ext>
          </c:extLst>
        </c:ser>
        <c:ser>
          <c:idx val="3"/>
          <c:order val="3"/>
          <c:tx>
            <c:v>High Case IRR at Low Case Fixed Plant Opex-0.90 Learning Factor</c:v>
          </c:tx>
          <c:spPr>
            <a:ln w="19050" cap="rnd">
              <a:solidFill>
                <a:schemeClr val="accent4"/>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(%)'!$H$7:$BO$7</c:f>
              <c:numCache>
                <c:formatCode>0%</c:formatCode>
                <c:ptCount val="60"/>
                <c:pt idx="0">
                  <c:v>0.29321321708160064</c:v>
                </c:pt>
                <c:pt idx="1">
                  <c:v>0.87228404948028304</c:v>
                </c:pt>
                <c:pt idx="2">
                  <c:v>1.0522341836298308</c:v>
                </c:pt>
                <c:pt idx="3">
                  <c:v>1.1167561853549821</c:v>
                </c:pt>
                <c:pt idx="4">
                  <c:v>1.1421347900580163</c:v>
                </c:pt>
                <c:pt idx="5">
                  <c:v>1.1526750638650443</c:v>
                </c:pt>
                <c:pt idx="6">
                  <c:v>1.1571946255975316</c:v>
                </c:pt>
                <c:pt idx="7">
                  <c:v>1.1591696283042929</c:v>
                </c:pt>
                <c:pt idx="8">
                  <c:v>1.1600426573345151</c:v>
                </c:pt>
                <c:pt idx="9">
                  <c:v>1.1604313642479331</c:v>
                </c:pt>
                <c:pt idx="10">
                  <c:v>1.1606052562876248</c:v>
                </c:pt>
                <c:pt idx="11">
                  <c:v>1.1606833071957383</c:v>
                </c:pt>
                <c:pt idx="12">
                  <c:v>1.1607184263708232</c:v>
                </c:pt>
                <c:pt idx="13">
                  <c:v>1.160734258767413</c:v>
                </c:pt>
                <c:pt idx="14">
                  <c:v>1.1607414075628388</c:v>
                </c:pt>
                <c:pt idx="15">
                  <c:v>1.1607446397558538</c:v>
                </c:pt>
                <c:pt idx="16">
                  <c:v>1.1607461028165509</c:v>
                </c:pt>
                <c:pt idx="17">
                  <c:v>1.16074676574743</c:v>
                </c:pt>
                <c:pt idx="18">
                  <c:v>1.1607470664015094</c:v>
                </c:pt>
                <c:pt idx="19">
                  <c:v>1.160747202865918</c:v>
                </c:pt>
                <c:pt idx="20">
                  <c:v>1.1607472648516661</c:v>
                </c:pt>
                <c:pt idx="21">
                  <c:v>1.1607472930261507</c:v>
                </c:pt>
                <c:pt idx="22">
                  <c:v>1.1607473058402213</c:v>
                </c:pt>
                <c:pt idx="23">
                  <c:v>1.1607473116714986</c:v>
                </c:pt>
                <c:pt idx="24">
                  <c:v>1.160747314326513</c:v>
                </c:pt>
                <c:pt idx="25">
                  <c:v>1.1607473155359402</c:v>
                </c:pt>
                <c:pt idx="26">
                  <c:v>1.1607473160871122</c:v>
                </c:pt>
                <c:pt idx="27">
                  <c:v>1.1607473163384028</c:v>
                </c:pt>
                <c:pt idx="28">
                  <c:v>1.160747316453016</c:v>
                </c:pt>
                <c:pt idx="29">
                  <c:v>1.1607473165053097</c:v>
                </c:pt>
                <c:pt idx="30">
                  <c:v>1.1607473165291773</c:v>
                </c:pt>
                <c:pt idx="31">
                  <c:v>1.1607473165400752</c:v>
                </c:pt>
                <c:pt idx="32">
                  <c:v>1.1607473165450521</c:v>
                </c:pt>
                <c:pt idx="33">
                  <c:v>1.1607473165473259</c:v>
                </c:pt>
                <c:pt idx="34">
                  <c:v>1.1607473165483646</c:v>
                </c:pt>
                <c:pt idx="35">
                  <c:v>1.1607473165488398</c:v>
                </c:pt>
                <c:pt idx="36">
                  <c:v>1.1607473165490569</c:v>
                </c:pt>
                <c:pt idx="37">
                  <c:v>1.160747316549156</c:v>
                </c:pt>
                <c:pt idx="38">
                  <c:v>1.1607473165492013</c:v>
                </c:pt>
                <c:pt idx="39">
                  <c:v>1.1607473165492221</c:v>
                </c:pt>
                <c:pt idx="40">
                  <c:v>1.1607473165492315</c:v>
                </c:pt>
                <c:pt idx="41">
                  <c:v>1.1607473165492359</c:v>
                </c:pt>
                <c:pt idx="42">
                  <c:v>1.1607473165492386</c:v>
                </c:pt>
                <c:pt idx="43">
                  <c:v>1.160747316549239</c:v>
                </c:pt>
                <c:pt idx="44">
                  <c:v>1.1607473165492395</c:v>
                </c:pt>
                <c:pt idx="45">
                  <c:v>1.1607473165492395</c:v>
                </c:pt>
                <c:pt idx="46">
                  <c:v>1.1607473165492395</c:v>
                </c:pt>
                <c:pt idx="47">
                  <c:v>1.1607473165492395</c:v>
                </c:pt>
                <c:pt idx="48">
                  <c:v>1.1607473165492395</c:v>
                </c:pt>
                <c:pt idx="49">
                  <c:v>1.1607473165492399</c:v>
                </c:pt>
                <c:pt idx="50">
                  <c:v>1.1607473165492399</c:v>
                </c:pt>
                <c:pt idx="51">
                  <c:v>1.1607473165492399</c:v>
                </c:pt>
                <c:pt idx="52">
                  <c:v>1.1607473165492399</c:v>
                </c:pt>
                <c:pt idx="53">
                  <c:v>1.1607473165492399</c:v>
                </c:pt>
                <c:pt idx="54">
                  <c:v>1.1607473165492399</c:v>
                </c:pt>
                <c:pt idx="55">
                  <c:v>1.1607473165492399</c:v>
                </c:pt>
                <c:pt idx="56">
                  <c:v>1.1607473165492399</c:v>
                </c:pt>
                <c:pt idx="57">
                  <c:v>1.1607473165492399</c:v>
                </c:pt>
                <c:pt idx="58">
                  <c:v>1.1607473165492399</c:v>
                </c:pt>
                <c:pt idx="59">
                  <c:v>1.1607473165492399</c:v>
                </c:pt>
              </c:numCache>
            </c:numRef>
          </c:val>
          <c:smooth val="0"/>
          <c:extLst>
            <c:ext xmlns:c16="http://schemas.microsoft.com/office/drawing/2014/chart" uri="{C3380CC4-5D6E-409C-BE32-E72D297353CC}">
              <c16:uniqueId val="{00000005-2CD1-41A9-9800-5D5FCD4B518C}"/>
            </c:ext>
          </c:extLst>
        </c:ser>
        <c:dLbls>
          <c:showLegendKey val="0"/>
          <c:showVal val="0"/>
          <c:showCatName val="0"/>
          <c:showSerName val="0"/>
          <c:showPercent val="0"/>
          <c:showBubbleSize val="0"/>
        </c:dLbls>
        <c:smooth val="0"/>
        <c:axId val="1097819840"/>
        <c:axId val="1097833760"/>
      </c:lineChart>
      <c:catAx>
        <c:axId val="10978198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Years</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7833760"/>
        <c:crosses val="autoZero"/>
        <c:auto val="1"/>
        <c:lblAlgn val="ctr"/>
        <c:lblOffset val="100"/>
        <c:noMultiLvlLbl val="0"/>
      </c:catAx>
      <c:valAx>
        <c:axId val="1097833760"/>
        <c:scaling>
          <c:orientation val="minMax"/>
          <c:max val="1.4"/>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IRR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7819840"/>
        <c:crosses val="autoZero"/>
        <c:crossBetween val="between"/>
      </c:valAx>
      <c:spPr>
        <a:noFill/>
        <a:ln>
          <a:noFill/>
        </a:ln>
        <a:effectLst/>
      </c:spPr>
    </c:plotArea>
    <c:legend>
      <c:legendPos val="r"/>
      <c:layout>
        <c:manualLayout>
          <c:xMode val="edge"/>
          <c:yMode val="edge"/>
          <c:x val="0.14556086785019159"/>
          <c:y val="0.53091108028369904"/>
          <c:w val="0.42933543827707782"/>
          <c:h val="0.29446135610219937"/>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NZ" sz="1100" b="1" i="0" u="none" strike="noStrike" kern="1200" spc="0" baseline="0">
                <a:solidFill>
                  <a:schemeClr val="tx1"/>
                </a:solidFill>
              </a:rPr>
              <a:t>1.27 GW Electrolyser Hydrogen Production  </a:t>
            </a:r>
            <a:r>
              <a:rPr lang="en-NZ" sz="1100" b="1" i="0" u="none" strike="noStrike" kern="1200" spc="0" baseline="0">
                <a:solidFill>
                  <a:sysClr val="windowText" lastClr="000000">
                    <a:lumMod val="65000"/>
                    <a:lumOff val="35000"/>
                  </a:sysClr>
                </a:solidFill>
              </a:rPr>
              <a:t>showing </a:t>
            </a:r>
            <a:r>
              <a:rPr lang="en-NZ" sz="1100" b="1" i="0" u="none" strike="noStrike" kern="1200" spc="0" baseline="0">
                <a:solidFill>
                  <a:srgbClr val="0000FF"/>
                </a:solidFill>
              </a:rPr>
              <a:t>Low &amp; High Case IIR </a:t>
            </a:r>
            <a:r>
              <a:rPr lang="en-NZ" sz="1100" b="1" i="0" u="none" strike="noStrike" kern="1200" spc="0" baseline="0">
                <a:solidFill>
                  <a:sysClr val="windowText" lastClr="000000">
                    <a:lumMod val="65000"/>
                    <a:lumOff val="35000"/>
                  </a:sysClr>
                </a:solidFill>
              </a:rPr>
              <a:t>at </a:t>
            </a:r>
            <a:r>
              <a:rPr lang="en-NZ" sz="1100" b="1" i="0" u="none" strike="noStrike" kern="1200" spc="0" baseline="0">
                <a:solidFill>
                  <a:schemeClr val="accent2">
                    <a:lumMod val="75000"/>
                  </a:schemeClr>
                </a:solidFill>
              </a:rPr>
              <a:t>High Case CAPEX </a:t>
            </a:r>
            <a:r>
              <a:rPr lang="en-NZ" sz="1100" b="1" i="0" u="none" strike="noStrike" kern="1200" spc="0" baseline="0">
                <a:solidFill>
                  <a:sysClr val="windowText" lastClr="000000">
                    <a:lumMod val="65000"/>
                    <a:lumOff val="35000"/>
                  </a:sysClr>
                </a:solidFill>
              </a:rPr>
              <a:t>and price of </a:t>
            </a:r>
            <a:r>
              <a:rPr lang="en-NZ" sz="1100" b="1" i="0" u="none" strike="noStrike" kern="1200" spc="0" baseline="0">
                <a:solidFill>
                  <a:srgbClr val="0000FF"/>
                </a:solidFill>
              </a:rPr>
              <a:t>$A16.73/Kg H2</a:t>
            </a:r>
          </a:p>
        </c:rich>
      </c:tx>
      <c:layout>
        <c:manualLayout>
          <c:xMode val="edge"/>
          <c:yMode val="edge"/>
          <c:x val="0.10868744531933507"/>
          <c:y val="2.7777777777777776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344294428716669"/>
          <c:y val="0.15600497331026855"/>
          <c:w val="0.79790928063086763"/>
          <c:h val="0.75675395824065605"/>
        </c:manualLayout>
      </c:layout>
      <c:lineChart>
        <c:grouping val="standard"/>
        <c:varyColors val="0"/>
        <c:ser>
          <c:idx val="0"/>
          <c:order val="0"/>
          <c:tx>
            <c:v>High Case IRR at "Low Case Fixed Plant Opex"-0.90 Learning Factor</c:v>
          </c:tx>
          <c:spPr>
            <a:ln w="19050" cap="rnd">
              <a:solidFill>
                <a:schemeClr val="accent1"/>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(%)'!$H$19:$BO$19</c:f>
              <c:numCache>
                <c:formatCode>0%</c:formatCode>
                <c:ptCount val="60"/>
                <c:pt idx="0">
                  <c:v>-0.54662099964480881</c:v>
                </c:pt>
                <c:pt idx="1">
                  <c:v>-0.11643505512534535</c:v>
                </c:pt>
                <c:pt idx="2">
                  <c:v>8.9367641483281135E-2</c:v>
                </c:pt>
                <c:pt idx="3">
                  <c:v>0.19457900965747332</c:v>
                </c:pt>
                <c:pt idx="4">
                  <c:v>0.2529243002030368</c:v>
                </c:pt>
                <c:pt idx="5">
                  <c:v>0.28738031841847778</c:v>
                </c:pt>
                <c:pt idx="6">
                  <c:v>0.30870621728412795</c:v>
                </c:pt>
                <c:pt idx="7">
                  <c:v>0.322379536733163</c:v>
                </c:pt>
                <c:pt idx="8">
                  <c:v>0.33138527875927348</c:v>
                </c:pt>
                <c:pt idx="9">
                  <c:v>0.33744119771808223</c:v>
                </c:pt>
                <c:pt idx="10">
                  <c:v>0.34157999097711955</c:v>
                </c:pt>
                <c:pt idx="11">
                  <c:v>0.34444483880209975</c:v>
                </c:pt>
                <c:pt idx="12">
                  <c:v>0.34644799178003072</c:v>
                </c:pt>
                <c:pt idx="13">
                  <c:v>0.34785994527592257</c:v>
                </c:pt>
                <c:pt idx="14">
                  <c:v>0.34886161346271072</c:v>
                </c:pt>
                <c:pt idx="15">
                  <c:v>0.34957590699177366</c:v>
                </c:pt>
                <c:pt idx="16">
                  <c:v>0.35008740740089861</c:v>
                </c:pt>
                <c:pt idx="17">
                  <c:v>0.35045493375428483</c:v>
                </c:pt>
                <c:pt idx="18">
                  <c:v>0.35071974198863765</c:v>
                </c:pt>
                <c:pt idx="19">
                  <c:v>0.35091097280152295</c:v>
                </c:pt>
                <c:pt idx="20">
                  <c:v>0.35104932770216779</c:v>
                </c:pt>
                <c:pt idx="21">
                  <c:v>0.35114958207314406</c:v>
                </c:pt>
                <c:pt idx="22">
                  <c:v>0.35122232213637528</c:v>
                </c:pt>
                <c:pt idx="23">
                  <c:v>0.35127515657403485</c:v>
                </c:pt>
                <c:pt idx="24">
                  <c:v>0.35131356818025794</c:v>
                </c:pt>
                <c:pt idx="25">
                  <c:v>0.35134151629701149</c:v>
                </c:pt>
                <c:pt idx="26">
                  <c:v>0.35136186520189328</c:v>
                </c:pt>
                <c:pt idx="27">
                  <c:v>0.35137669005362859</c:v>
                </c:pt>
                <c:pt idx="28">
                  <c:v>0.35138749617438392</c:v>
                </c:pt>
                <c:pt idx="29">
                  <c:v>0.35139537668239762</c:v>
                </c:pt>
                <c:pt idx="30">
                  <c:v>0.35140112608492058</c:v>
                </c:pt>
                <c:pt idx="31">
                  <c:v>0.35140532230204835</c:v>
                </c:pt>
                <c:pt idx="32">
                  <c:v>0.35140838599569979</c:v>
                </c:pt>
                <c:pt idx="33">
                  <c:v>0.35141062354444563</c:v>
                </c:pt>
                <c:pt idx="34">
                  <c:v>0.35141225820990596</c:v>
                </c:pt>
                <c:pt idx="35">
                  <c:v>0.35141345276272351</c:v>
                </c:pt>
                <c:pt idx="36">
                  <c:v>0.35141432592300959</c:v>
                </c:pt>
                <c:pt idx="37">
                  <c:v>0.35141496431548824</c:v>
                </c:pt>
                <c:pt idx="38">
                  <c:v>0.35141543116890195</c:v>
                </c:pt>
                <c:pt idx="39">
                  <c:v>0.35141577265009283</c:v>
                </c:pt>
                <c:pt idx="40">
                  <c:v>0.35141602247834203</c:v>
                </c:pt>
                <c:pt idx="41">
                  <c:v>0.35141620528849749</c:v>
                </c:pt>
                <c:pt idx="42">
                  <c:v>0.35141633908322856</c:v>
                </c:pt>
                <c:pt idx="43">
                  <c:v>0.3514164370218249</c:v>
                </c:pt>
                <c:pt idx="44">
                  <c:v>0.351416508725507</c:v>
                </c:pt>
                <c:pt idx="45">
                  <c:v>0.351416561230254</c:v>
                </c:pt>
                <c:pt idx="46">
                  <c:v>0.35141659968254735</c:v>
                </c:pt>
                <c:pt idx="47">
                  <c:v>0.35141662784754546</c:v>
                </c:pt>
                <c:pt idx="48">
                  <c:v>0.35141664848035825</c:v>
                </c:pt>
                <c:pt idx="49">
                  <c:v>0.35141666359737034</c:v>
                </c:pt>
                <c:pt idx="50">
                  <c:v>0.35141667467457149</c:v>
                </c:pt>
                <c:pt idx="51">
                  <c:v>0.351416682792562</c:v>
                </c:pt>
                <c:pt idx="52">
                  <c:v>0.35141668874259602</c:v>
                </c:pt>
                <c:pt idx="53">
                  <c:v>0.35141669310414603</c:v>
                </c:pt>
                <c:pt idx="54">
                  <c:v>0.3514166963016494</c:v>
                </c:pt>
                <c:pt idx="55">
                  <c:v>0.35141669864603031</c:v>
                </c:pt>
                <c:pt idx="56">
                  <c:v>0.35141670036508921</c:v>
                </c:pt>
                <c:pt idx="57">
                  <c:v>0.35141670162574679</c:v>
                </c:pt>
                <c:pt idx="58">
                  <c:v>0.35141670255033008</c:v>
                </c:pt>
                <c:pt idx="59">
                  <c:v>0.35141670322849583</c:v>
                </c:pt>
              </c:numCache>
            </c:numRef>
          </c:val>
          <c:smooth val="1"/>
          <c:extLst>
            <c:ext xmlns:c16="http://schemas.microsoft.com/office/drawing/2014/chart" uri="{C3380CC4-5D6E-409C-BE32-E72D297353CC}">
              <c16:uniqueId val="{00000000-D473-4CEF-BC29-D4413EFCB742}"/>
            </c:ext>
          </c:extLst>
        </c:ser>
        <c:ser>
          <c:idx val="1"/>
          <c:order val="1"/>
          <c:tx>
            <c:v>Low Case IRR at "High Case Compression Energy Opex"-0.80 Learning Factor</c:v>
          </c:tx>
          <c:spPr>
            <a:ln w="19050" cap="rnd">
              <a:solidFill>
                <a:schemeClr val="accent2"/>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(%)'!$H$26:$BO$26</c:f>
              <c:numCache>
                <c:formatCode>0%</c:formatCode>
                <c:ptCount val="60"/>
                <c:pt idx="0">
                  <c:v>-0.5841188690000001</c:v>
                </c:pt>
                <c:pt idx="1">
                  <c:v>-0.23299159444795425</c:v>
                </c:pt>
                <c:pt idx="2">
                  <c:v>-6.7828295367879043E-2</c:v>
                </c:pt>
                <c:pt idx="3">
                  <c:v>1.6656746248020493E-2</c:v>
                </c:pt>
                <c:pt idx="4">
                  <c:v>6.3582387044613053E-2</c:v>
                </c:pt>
                <c:pt idx="5">
                  <c:v>9.1190676185672892E-2</c:v>
                </c:pt>
                <c:pt idx="6">
                  <c:v>0.10803710875090666</c:v>
                </c:pt>
                <c:pt idx="7">
                  <c:v>0.11850786811069658</c:v>
                </c:pt>
                <c:pt idx="8">
                  <c:v>0.12501765238271845</c:v>
                </c:pt>
                <c:pt idx="9">
                  <c:v>0.1289735582804088</c:v>
                </c:pt>
                <c:pt idx="10">
                  <c:v>0.13123396482610206</c:v>
                </c:pt>
                <c:pt idx="11">
                  <c:v>0.13234241415005776</c:v>
                </c:pt>
                <c:pt idx="12">
                  <c:v>0.13265377719103788</c:v>
                </c:pt>
                <c:pt idx="13">
                  <c:v>0.13240563648930936</c:v>
                </c:pt>
                <c:pt idx="14">
                  <c:v>0.13176033925578956</c:v>
                </c:pt>
                <c:pt idx="15">
                  <c:v>0.13083064193037819</c:v>
                </c:pt>
                <c:pt idx="16">
                  <c:v>0.12969581864371937</c:v>
                </c:pt>
                <c:pt idx="17">
                  <c:v>0.12841203932763157</c:v>
                </c:pt>
                <c:pt idx="18">
                  <c:v>0.12701920015213708</c:v>
                </c:pt>
                <c:pt idx="19">
                  <c:v>0.12554549659161229</c:v>
                </c:pt>
                <c:pt idx="20">
                  <c:v>0.12401052156205328</c:v>
                </c:pt>
                <c:pt idx="21">
                  <c:v>0.12242737240393686</c:v>
                </c:pt>
                <c:pt idx="22">
                  <c:v>0.1208040686363685</c:v>
                </c:pt>
                <c:pt idx="23">
                  <c:v>0.11914446661105482</c:v>
                </c:pt>
                <c:pt idx="24">
                  <c:v>0.11744877783854579</c:v>
                </c:pt>
                <c:pt idx="25">
                  <c:v>0.11571373542352492</c:v>
                </c:pt>
                <c:pt idx="26">
                  <c:v>0.11393239134462996</c:v>
                </c:pt>
                <c:pt idx="27">
                  <c:v>0.11209344559822831</c:v>
                </c:pt>
                <c:pt idx="28">
                  <c:v>0.11017986856011808</c:v>
                </c:pt>
                <c:pt idx="29">
                  <c:v>0.10816629193046623</c:v>
                </c:pt>
                <c:pt idx="30">
                  <c:v>0.1060139700626721</c:v>
                </c:pt>
                <c:pt idx="31">
                  <c:v>0.10366028445907949</c:v>
                </c:pt>
                <c:pt idx="32">
                  <c:v>0.10099381003077479</c:v>
                </c:pt>
                <c:pt idx="33">
                  <c:v>9.778054486745158E-2</c:v>
                </c:pt>
                <c:pt idx="34">
                  <c:v>9.3327242403382638E-2</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smooth val="0"/>
          <c:extLst>
            <c:ext xmlns:c16="http://schemas.microsoft.com/office/drawing/2014/chart" uri="{C3380CC4-5D6E-409C-BE32-E72D297353CC}">
              <c16:uniqueId val="{00000001-D473-4CEF-BC29-D4413EFCB742}"/>
            </c:ext>
          </c:extLst>
        </c:ser>
        <c:dLbls>
          <c:showLegendKey val="0"/>
          <c:showVal val="0"/>
          <c:showCatName val="0"/>
          <c:showSerName val="0"/>
          <c:showPercent val="0"/>
          <c:showBubbleSize val="0"/>
        </c:dLbls>
        <c:smooth val="0"/>
        <c:axId val="1027555136"/>
        <c:axId val="1027559456"/>
      </c:lineChart>
      <c:catAx>
        <c:axId val="10275551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YEARS</a:t>
                </a:r>
              </a:p>
            </c:rich>
          </c:tx>
          <c:layout>
            <c:manualLayout>
              <c:xMode val="edge"/>
              <c:yMode val="edge"/>
              <c:x val="0.51458744550504409"/>
              <c:y val="0.46083630956023353"/>
            </c:manualLayout>
          </c:layout>
          <c:overlay val="0"/>
          <c:spPr>
            <a:solidFill>
              <a:schemeClr val="bg1"/>
            </a:solid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7559456"/>
        <c:crosses val="autoZero"/>
        <c:auto val="1"/>
        <c:lblAlgn val="ctr"/>
        <c:lblOffset val="100"/>
        <c:noMultiLvlLbl val="0"/>
      </c:catAx>
      <c:valAx>
        <c:axId val="1027559456"/>
        <c:scaling>
          <c:orientation val="minMax"/>
          <c:max val="0.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IRR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7555136"/>
        <c:crosses val="autoZero"/>
        <c:crossBetween val="between"/>
      </c:valAx>
      <c:spPr>
        <a:noFill/>
        <a:ln>
          <a:noFill/>
        </a:ln>
        <a:effectLst/>
      </c:spPr>
    </c:plotArea>
    <c:legend>
      <c:legendPos val="r"/>
      <c:layout>
        <c:manualLayout>
          <c:xMode val="edge"/>
          <c:yMode val="edge"/>
          <c:x val="0.33016562180798253"/>
          <c:y val="0.60779388695833081"/>
          <c:w val="0.51864138211827338"/>
          <c:h val="0.16838305150066388"/>
        </c:manualLayout>
      </c:layout>
      <c:overlay val="0"/>
      <c:spPr>
        <a:solidFill>
          <a:schemeClr val="bg1"/>
        </a:solid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NZ" sz="1100" b="1" i="0" u="none" strike="noStrike" kern="1200" spc="0" baseline="0">
                <a:solidFill>
                  <a:schemeClr val="tx1"/>
                </a:solidFill>
              </a:rPr>
              <a:t>1.27 GW Electrolyser Hydrogen Production at </a:t>
            </a:r>
            <a:r>
              <a:rPr lang="en-NZ" sz="1100" b="1" i="0" u="none" strike="noStrike" kern="1200" spc="0" baseline="0">
                <a:solidFill>
                  <a:schemeClr val="accent2">
                    <a:lumMod val="75000"/>
                  </a:schemeClr>
                </a:solidFill>
              </a:rPr>
              <a:t>Low Case CAPEX </a:t>
            </a:r>
            <a:r>
              <a:rPr lang="en-NZ" sz="1100" b="1" i="0" u="none" strike="noStrike" kern="1200" spc="0" baseline="0">
                <a:solidFill>
                  <a:schemeClr val="tx1"/>
                </a:solidFill>
              </a:rPr>
              <a:t> </a:t>
            </a:r>
            <a:r>
              <a:rPr lang="en-NZ" sz="1100" b="1" i="0" u="none" strike="noStrike" kern="1200" spc="0" baseline="0">
                <a:solidFill>
                  <a:sysClr val="windowText" lastClr="000000">
                    <a:lumMod val="65000"/>
                    <a:lumOff val="35000"/>
                  </a:sysClr>
                </a:solidFill>
              </a:rPr>
              <a:t>showing </a:t>
            </a:r>
            <a:r>
              <a:rPr lang="en-NZ" sz="1100" b="1" i="0" u="none" strike="noStrike" kern="1200" spc="0" baseline="0">
                <a:solidFill>
                  <a:srgbClr val="0000FF"/>
                </a:solidFill>
              </a:rPr>
              <a:t>IIR </a:t>
            </a:r>
            <a:r>
              <a:rPr lang="en-NZ" sz="1100" b="1" i="0" u="none" strike="noStrike" kern="1200" spc="0" baseline="0">
                <a:solidFill>
                  <a:sysClr val="windowText" lastClr="000000">
                    <a:lumMod val="65000"/>
                    <a:lumOff val="35000"/>
                  </a:sysClr>
                </a:solidFill>
              </a:rPr>
              <a:t>at different learning factors and price of </a:t>
            </a:r>
            <a:r>
              <a:rPr lang="en-NZ" sz="1100" b="1" i="0" u="none" strike="noStrike" kern="1200" spc="0" baseline="0">
                <a:solidFill>
                  <a:srgbClr val="0000FF"/>
                </a:solidFill>
              </a:rPr>
              <a:t>$A16.73/Kg H2</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518045951364693"/>
          <c:y val="0.14183880262064372"/>
          <c:w val="0.77952116042811548"/>
          <c:h val="0.71830487088999073"/>
        </c:manualLayout>
      </c:layout>
      <c:lineChart>
        <c:grouping val="standard"/>
        <c:varyColors val="0"/>
        <c:ser>
          <c:idx val="0"/>
          <c:order val="0"/>
          <c:tx>
            <c:v>0.80 Learning Factor</c:v>
          </c:tx>
          <c:spPr>
            <a:ln w="19050" cap="rnd">
              <a:solidFill>
                <a:schemeClr val="accent1"/>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(%)'!$H$14:$BO$14</c:f>
              <c:numCache>
                <c:formatCode>0%</c:formatCode>
                <c:ptCount val="60"/>
                <c:pt idx="0">
                  <c:v>0.18625471167102425</c:v>
                </c:pt>
                <c:pt idx="1">
                  <c:v>0.65142717336686573</c:v>
                </c:pt>
                <c:pt idx="2">
                  <c:v>0.79090903551733138</c:v>
                </c:pt>
                <c:pt idx="3">
                  <c:v>0.83989677209170477</c:v>
                </c:pt>
                <c:pt idx="4">
                  <c:v>0.85876495303619471</c:v>
                </c:pt>
                <c:pt idx="5">
                  <c:v>0.86638510670022151</c:v>
                </c:pt>
                <c:pt idx="6">
                  <c:v>0.86952232439040356</c:v>
                </c:pt>
                <c:pt idx="7">
                  <c:v>0.87081294552263611</c:v>
                </c:pt>
                <c:pt idx="8">
                  <c:v>0.87133415433794648</c:v>
                </c:pt>
                <c:pt idx="9">
                  <c:v>0.87153634462069163</c:v>
                </c:pt>
                <c:pt idx="10">
                  <c:v>0.87160894909116582</c:v>
                </c:pt>
                <c:pt idx="11">
                  <c:v>0.87163101365946982</c:v>
                </c:pt>
                <c:pt idx="12">
                  <c:v>0.87163480739917865</c:v>
                </c:pt>
                <c:pt idx="13">
                  <c:v>0.87163297710277599</c:v>
                </c:pt>
                <c:pt idx="14">
                  <c:v>0.87163012414338215</c:v>
                </c:pt>
                <c:pt idx="15">
                  <c:v>0.87162768253132383</c:v>
                </c:pt>
                <c:pt idx="16">
                  <c:v>0.87162592676354023</c:v>
                </c:pt>
                <c:pt idx="17">
                  <c:v>0.87162476562329938</c:v>
                </c:pt>
                <c:pt idx="18">
                  <c:v>0.87162403450543513</c:v>
                </c:pt>
                <c:pt idx="19">
                  <c:v>0.87162358869141787</c:v>
                </c:pt>
                <c:pt idx="20">
                  <c:v>0.87162332289923738</c:v>
                </c:pt>
                <c:pt idx="21">
                  <c:v>0.87162316704359744</c:v>
                </c:pt>
                <c:pt idx="22">
                  <c:v>0.87162307680547402</c:v>
                </c:pt>
                <c:pt idx="23">
                  <c:v>0.87162302507819067</c:v>
                </c:pt>
                <c:pt idx="24">
                  <c:v>0.87162299566396828</c:v>
                </c:pt>
                <c:pt idx="25">
                  <c:v>0.87162297904778163</c:v>
                </c:pt>
                <c:pt idx="26">
                  <c:v>0.87162296971265807</c:v>
                </c:pt>
                <c:pt idx="27">
                  <c:v>0.87162296449235543</c:v>
                </c:pt>
                <c:pt idx="28">
                  <c:v>0.87162296158463293</c:v>
                </c:pt>
                <c:pt idx="29">
                  <c:v>0.87162295997053874</c:v>
                </c:pt>
                <c:pt idx="30">
                  <c:v>0.87162295907719867</c:v>
                </c:pt>
                <c:pt idx="31">
                  <c:v>0.87162295858405203</c:v>
                </c:pt>
                <c:pt idx="32">
                  <c:v>0.87162295831244596</c:v>
                </c:pt>
                <c:pt idx="33">
                  <c:v>0.8716229581631596</c:v>
                </c:pt>
                <c:pt idx="34">
                  <c:v>0.87162295808125489</c:v>
                </c:pt>
                <c:pt idx="35">
                  <c:v>0.87162295803639078</c:v>
                </c:pt>
                <c:pt idx="36">
                  <c:v>0.87162295801185308</c:v>
                </c:pt>
                <c:pt idx="37">
                  <c:v>0.8716229579984498</c:v>
                </c:pt>
                <c:pt idx="38">
                  <c:v>0.87162295799113787</c:v>
                </c:pt>
                <c:pt idx="39">
                  <c:v>0.87162295798715261</c:v>
                </c:pt>
                <c:pt idx="40">
                  <c:v>0.87162295798498302</c:v>
                </c:pt>
                <c:pt idx="41">
                  <c:v>0.87162295798380307</c:v>
                </c:pt>
                <c:pt idx="42">
                  <c:v>1.8209583673487906E-2</c:v>
                </c:pt>
                <c:pt idx="43">
                  <c:v>1.980053378159341E-2</c:v>
                </c:pt>
                <c:pt idx="44">
                  <c:v>2.1271511175553259E-2</c:v>
                </c:pt>
                <c:pt idx="45">
                  <c:v>2.2633624550411291E-2</c:v>
                </c:pt>
                <c:pt idx="46">
                  <c:v>2.3896740016575047E-2</c:v>
                </c:pt>
                <c:pt idx="47">
                  <c:v>2.5069644813912051E-2</c:v>
                </c:pt>
                <c:pt idx="48">
                  <c:v>2.6160186205864466E-2</c:v>
                </c:pt>
                <c:pt idx="49">
                  <c:v>2.7175389802869931E-2</c:v>
                </c:pt>
                <c:pt idx="50">
                  <c:v>2.8121560754933439E-2</c:v>
                </c:pt>
                <c:pt idx="51">
                  <c:v>2.9004370613280983E-2</c:v>
                </c:pt>
                <c:pt idx="52">
                  <c:v>2.9828932151970911E-2</c:v>
                </c:pt>
                <c:pt idx="53">
                  <c:v>3.0599864033038493E-2</c:v>
                </c:pt>
                <c:pt idx="54">
                  <c:v>3.1321346871017397E-2</c:v>
                </c:pt>
                <c:pt idx="55">
                  <c:v>3.1997171987653061E-2</c:v>
                </c:pt>
                <c:pt idx="56">
                  <c:v>3.2630783932178664E-2</c:v>
                </c:pt>
                <c:pt idx="57">
                  <c:v>0.87162295798240153</c:v>
                </c:pt>
                <c:pt idx="58">
                  <c:v>0.87162295798240153</c:v>
                </c:pt>
                <c:pt idx="59">
                  <c:v>0.87162295798240153</c:v>
                </c:pt>
              </c:numCache>
            </c:numRef>
          </c:val>
          <c:smooth val="1"/>
          <c:extLst>
            <c:ext xmlns:c16="http://schemas.microsoft.com/office/drawing/2014/chart" uri="{C3380CC4-5D6E-409C-BE32-E72D297353CC}">
              <c16:uniqueId val="{00000000-EA0D-4CA4-9F85-9CDCE209824E}"/>
            </c:ext>
          </c:extLst>
        </c:ser>
        <c:ser>
          <c:idx val="1"/>
          <c:order val="1"/>
          <c:tx>
            <c:v>0.85 Learning Factor</c:v>
          </c:tx>
          <c:spPr>
            <a:ln w="19050" cap="rnd">
              <a:solidFill>
                <a:schemeClr val="accent2"/>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(%)'!$H$15:$BO$15</c:f>
              <c:numCache>
                <c:formatCode>0%</c:formatCode>
                <c:ptCount val="60"/>
                <c:pt idx="0">
                  <c:v>0.18625471167102425</c:v>
                </c:pt>
                <c:pt idx="1">
                  <c:v>0.69970431692680246</c:v>
                </c:pt>
                <c:pt idx="2">
                  <c:v>0.86077284654511255</c:v>
                </c:pt>
                <c:pt idx="3">
                  <c:v>0.91966211741538251</c:v>
                </c:pt>
                <c:pt idx="4">
                  <c:v>0.94341221800972774</c:v>
                </c:pt>
                <c:pt idx="5">
                  <c:v>0.95356821448282636</c:v>
                </c:pt>
                <c:pt idx="6">
                  <c:v>0.95806669802515221</c:v>
                </c:pt>
                <c:pt idx="7">
                  <c:v>0.96010244047624638</c:v>
                </c:pt>
                <c:pt idx="8">
                  <c:v>0.96103598683504621</c:v>
                </c:pt>
                <c:pt idx="9">
                  <c:v>0.96146766491756108</c:v>
                </c:pt>
                <c:pt idx="10">
                  <c:v>0.96166833187493039</c:v>
                </c:pt>
                <c:pt idx="11">
                  <c:v>0.96176192545089001</c:v>
                </c:pt>
                <c:pt idx="12">
                  <c:v>0.96180566886465191</c:v>
                </c:pt>
                <c:pt idx="13">
                  <c:v>0.96182613703799813</c:v>
                </c:pt>
                <c:pt idx="14">
                  <c:v>0.96183571869047157</c:v>
                </c:pt>
                <c:pt idx="15">
                  <c:v>0.96184020348409072</c:v>
                </c:pt>
                <c:pt idx="16">
                  <c:v>0.96184230124734871</c:v>
                </c:pt>
                <c:pt idx="17">
                  <c:v>0.96184328132972619</c:v>
                </c:pt>
                <c:pt idx="18">
                  <c:v>0.96184373845753379</c:v>
                </c:pt>
                <c:pt idx="19">
                  <c:v>0.9618439511954433</c:v>
                </c:pt>
                <c:pt idx="20">
                  <c:v>0.96184404991963302</c:v>
                </c:pt>
                <c:pt idx="21">
                  <c:v>0.96184409557346173</c:v>
                </c:pt>
                <c:pt idx="22">
                  <c:v>0.96184411659471913</c:v>
                </c:pt>
                <c:pt idx="23">
                  <c:v>0.96184412622304083</c:v>
                </c:pt>
                <c:pt idx="24">
                  <c:v>0.96184413060468632</c:v>
                </c:pt>
                <c:pt idx="25">
                  <c:v>0.96184413258285528</c:v>
                </c:pt>
                <c:pt idx="26">
                  <c:v>0.96184413346709885</c:v>
                </c:pt>
                <c:pt idx="27">
                  <c:v>0.96184413385740086</c:v>
                </c:pt>
                <c:pt idx="28">
                  <c:v>0.96184413402687996</c:v>
                </c:pt>
                <c:pt idx="29">
                  <c:v>0.96184413409887326</c:v>
                </c:pt>
                <c:pt idx="30">
                  <c:v>0.96184413412852887</c:v>
                </c:pt>
                <c:pt idx="31">
                  <c:v>0.96184413414019598</c:v>
                </c:pt>
                <c:pt idx="32">
                  <c:v>0.96184413414445147</c:v>
                </c:pt>
                <c:pt idx="33">
                  <c:v>0.96184413414579017</c:v>
                </c:pt>
                <c:pt idx="34">
                  <c:v>0.96184413414606418</c:v>
                </c:pt>
                <c:pt idx="35">
                  <c:v>0.96184413414600312</c:v>
                </c:pt>
                <c:pt idx="36">
                  <c:v>0.96184413414587278</c:v>
                </c:pt>
                <c:pt idx="37">
                  <c:v>0.96184413414575776</c:v>
                </c:pt>
                <c:pt idx="38">
                  <c:v>0.96184413414567493</c:v>
                </c:pt>
                <c:pt idx="39">
                  <c:v>0.96184413414562098</c:v>
                </c:pt>
                <c:pt idx="40">
                  <c:v>0.96184413414558767</c:v>
                </c:pt>
                <c:pt idx="41">
                  <c:v>0.96184413414556769</c:v>
                </c:pt>
                <c:pt idx="42">
                  <c:v>0.96184413414555614</c:v>
                </c:pt>
                <c:pt idx="43">
                  <c:v>0.9618441341455497</c:v>
                </c:pt>
                <c:pt idx="44">
                  <c:v>0.96184413414554548</c:v>
                </c:pt>
                <c:pt idx="45">
                  <c:v>0.96184413414554371</c:v>
                </c:pt>
                <c:pt idx="46">
                  <c:v>0.96184413414554237</c:v>
                </c:pt>
                <c:pt idx="47">
                  <c:v>0.96184413414554193</c:v>
                </c:pt>
                <c:pt idx="48">
                  <c:v>0.96184413414554149</c:v>
                </c:pt>
                <c:pt idx="49">
                  <c:v>0.96184413414554104</c:v>
                </c:pt>
                <c:pt idx="50">
                  <c:v>0.96184413414554104</c:v>
                </c:pt>
                <c:pt idx="51">
                  <c:v>0.96184413414554104</c:v>
                </c:pt>
                <c:pt idx="52">
                  <c:v>0.96184413414554104</c:v>
                </c:pt>
                <c:pt idx="53">
                  <c:v>0.96184413414554104</c:v>
                </c:pt>
                <c:pt idx="54">
                  <c:v>0.96184413414554104</c:v>
                </c:pt>
                <c:pt idx="55">
                  <c:v>0.96184413414554104</c:v>
                </c:pt>
                <c:pt idx="56">
                  <c:v>0.96184413414554104</c:v>
                </c:pt>
                <c:pt idx="57">
                  <c:v>0.96184413414554104</c:v>
                </c:pt>
                <c:pt idx="58">
                  <c:v>0.96184413414554104</c:v>
                </c:pt>
                <c:pt idx="59">
                  <c:v>0.96184413414554104</c:v>
                </c:pt>
              </c:numCache>
            </c:numRef>
          </c:val>
          <c:smooth val="0"/>
          <c:extLst>
            <c:ext xmlns:c16="http://schemas.microsoft.com/office/drawing/2014/chart" uri="{C3380CC4-5D6E-409C-BE32-E72D297353CC}">
              <c16:uniqueId val="{00000001-EA0D-4CA4-9F85-9CDCE209824E}"/>
            </c:ext>
          </c:extLst>
        </c:ser>
        <c:ser>
          <c:idx val="2"/>
          <c:order val="2"/>
          <c:tx>
            <c:v>0.90 Learning Factor</c:v>
          </c:tx>
          <c:spPr>
            <a:ln w="19050" cap="rnd">
              <a:solidFill>
                <a:schemeClr val="accent3"/>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(%)'!$H$16:$BO$16</c:f>
              <c:numCache>
                <c:formatCode>0%</c:formatCode>
                <c:ptCount val="60"/>
                <c:pt idx="0">
                  <c:v>0.18625471167102425</c:v>
                </c:pt>
                <c:pt idx="1">
                  <c:v>0.74596153205044957</c:v>
                </c:pt>
                <c:pt idx="2">
                  <c:v>0.92651090644548528</c:v>
                </c:pt>
                <c:pt idx="3">
                  <c:v>0.99360809381235216</c:v>
                </c:pt>
                <c:pt idx="4">
                  <c:v>1.0210163837897652</c:v>
                </c:pt>
                <c:pt idx="5">
                  <c:v>1.0328708695316506</c:v>
                </c:pt>
                <c:pt idx="6">
                  <c:v>1.0381783675876775</c:v>
                </c:pt>
                <c:pt idx="7">
                  <c:v>1.0406054047261506</c:v>
                </c:pt>
                <c:pt idx="8">
                  <c:v>1.0417299639189013</c:v>
                </c:pt>
                <c:pt idx="9">
                  <c:v>1.0422554379342732</c:v>
                </c:pt>
                <c:pt idx="10">
                  <c:v>1.0425023588030138</c:v>
                </c:pt>
                <c:pt idx="11">
                  <c:v>1.0426188425563527</c:v>
                </c:pt>
                <c:pt idx="12">
                  <c:v>1.0426739516309431</c:v>
                </c:pt>
                <c:pt idx="13">
                  <c:v>1.0427000820921521</c:v>
                </c:pt>
                <c:pt idx="14">
                  <c:v>1.0427124943577111</c:v>
                </c:pt>
                <c:pt idx="15">
                  <c:v>1.0427183991838969</c:v>
                </c:pt>
                <c:pt idx="16">
                  <c:v>1.042721211880012</c:v>
                </c:pt>
                <c:pt idx="17">
                  <c:v>1.0427225531868372</c:v>
                </c:pt>
                <c:pt idx="18">
                  <c:v>1.0427231934637846</c:v>
                </c:pt>
                <c:pt idx="19">
                  <c:v>1.0427234993761427</c:v>
                </c:pt>
                <c:pt idx="20">
                  <c:v>1.04272364565381</c:v>
                </c:pt>
                <c:pt idx="21">
                  <c:v>1.0427237156507259</c:v>
                </c:pt>
                <c:pt idx="22">
                  <c:v>1.0427237491682599</c:v>
                </c:pt>
                <c:pt idx="23">
                  <c:v>1.0427237652278118</c:v>
                </c:pt>
                <c:pt idx="24">
                  <c:v>1.0427237729269443</c:v>
                </c:pt>
                <c:pt idx="25">
                  <c:v>1.0427237766199373</c:v>
                </c:pt>
                <c:pt idx="26">
                  <c:v>1.0427237783921943</c:v>
                </c:pt>
                <c:pt idx="27">
                  <c:v>1.0427237792430804</c:v>
                </c:pt>
                <c:pt idx="28">
                  <c:v>1.0427237796517752</c:v>
                </c:pt>
                <c:pt idx="29">
                  <c:v>1.0427237798481559</c:v>
                </c:pt>
                <c:pt idx="30">
                  <c:v>1.0427237799425524</c:v>
                </c:pt>
                <c:pt idx="31">
                  <c:v>1.0427237799879432</c:v>
                </c:pt>
                <c:pt idx="32">
                  <c:v>1.0427237800097764</c:v>
                </c:pt>
                <c:pt idx="33">
                  <c:v>1.0427237800202813</c:v>
                </c:pt>
                <c:pt idx="34">
                  <c:v>1.0427237800253373</c:v>
                </c:pt>
                <c:pt idx="35">
                  <c:v>1.0427237800277713</c:v>
                </c:pt>
                <c:pt idx="36">
                  <c:v>1.0427237800289433</c:v>
                </c:pt>
                <c:pt idx="37">
                  <c:v>1.0427237800295077</c:v>
                </c:pt>
                <c:pt idx="38">
                  <c:v>1.0427237800297799</c:v>
                </c:pt>
                <c:pt idx="39">
                  <c:v>1.042723780029911</c:v>
                </c:pt>
                <c:pt idx="40">
                  <c:v>1.042723780029974</c:v>
                </c:pt>
                <c:pt idx="41">
                  <c:v>1.0427237800300047</c:v>
                </c:pt>
                <c:pt idx="42">
                  <c:v>1.0427237800300189</c:v>
                </c:pt>
                <c:pt idx="43">
                  <c:v>1.0427237800300264</c:v>
                </c:pt>
                <c:pt idx="44">
                  <c:v>1.0427237800300295</c:v>
                </c:pt>
                <c:pt idx="45">
                  <c:v>1.0427237800300313</c:v>
                </c:pt>
                <c:pt idx="46">
                  <c:v>1.0427237800300322</c:v>
                </c:pt>
                <c:pt idx="47">
                  <c:v>1.0427237800300326</c:v>
                </c:pt>
                <c:pt idx="48">
                  <c:v>1.0427237800300326</c:v>
                </c:pt>
                <c:pt idx="49">
                  <c:v>1.0427237800300331</c:v>
                </c:pt>
                <c:pt idx="50">
                  <c:v>1.0427237800300331</c:v>
                </c:pt>
                <c:pt idx="51">
                  <c:v>1.0427237800300331</c:v>
                </c:pt>
                <c:pt idx="52">
                  <c:v>1.0427237800300331</c:v>
                </c:pt>
                <c:pt idx="53">
                  <c:v>1.0427237800300331</c:v>
                </c:pt>
                <c:pt idx="54">
                  <c:v>1.0427237800300331</c:v>
                </c:pt>
                <c:pt idx="55">
                  <c:v>1.0427237800300331</c:v>
                </c:pt>
                <c:pt idx="56">
                  <c:v>1.0427237800300331</c:v>
                </c:pt>
                <c:pt idx="57">
                  <c:v>1.0427237800300331</c:v>
                </c:pt>
                <c:pt idx="58">
                  <c:v>1.0427237800300331</c:v>
                </c:pt>
                <c:pt idx="59">
                  <c:v>1.0427237800300331</c:v>
                </c:pt>
              </c:numCache>
            </c:numRef>
          </c:val>
          <c:smooth val="0"/>
          <c:extLst>
            <c:ext xmlns:c16="http://schemas.microsoft.com/office/drawing/2014/chart" uri="{C3380CC4-5D6E-409C-BE32-E72D297353CC}">
              <c16:uniqueId val="{00000002-EA0D-4CA4-9F85-9CDCE209824E}"/>
            </c:ext>
          </c:extLst>
        </c:ser>
        <c:dLbls>
          <c:showLegendKey val="0"/>
          <c:showVal val="0"/>
          <c:showCatName val="0"/>
          <c:showSerName val="0"/>
          <c:showPercent val="0"/>
          <c:showBubbleSize val="0"/>
        </c:dLbls>
        <c:smooth val="0"/>
        <c:axId val="1097840000"/>
        <c:axId val="1097824160"/>
      </c:lineChart>
      <c:catAx>
        <c:axId val="109784000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YEARS</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7824160"/>
        <c:crosses val="autoZero"/>
        <c:auto val="1"/>
        <c:lblAlgn val="ctr"/>
        <c:lblOffset val="100"/>
        <c:noMultiLvlLbl val="0"/>
      </c:catAx>
      <c:valAx>
        <c:axId val="109782416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baseline="0"/>
                  <a:t> IRR %</a:t>
                </a:r>
                <a:endParaRPr lang="en-NZ" b="1"/>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NZ"/>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7840000"/>
        <c:crosses val="autoZero"/>
        <c:crossBetween val="between"/>
      </c:valAx>
      <c:spPr>
        <a:noFill/>
        <a:ln>
          <a:noFill/>
        </a:ln>
        <a:effectLst/>
      </c:spPr>
    </c:plotArea>
    <c:legend>
      <c:legendPos val="r"/>
      <c:layout>
        <c:manualLayout>
          <c:xMode val="edge"/>
          <c:yMode val="edge"/>
          <c:x val="0.35372575122155092"/>
          <c:y val="0.5743618026089653"/>
          <c:w val="0.21968678559925622"/>
          <c:h val="0.15219943285801638"/>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NZ" sz="1100" b="1" i="0" u="none" strike="noStrike" kern="1200" spc="0" baseline="0">
                <a:solidFill>
                  <a:schemeClr val="tx1"/>
                </a:solidFill>
              </a:rPr>
              <a:t>2.54 GW Electrolyser Hydrogen Production  </a:t>
            </a:r>
            <a:r>
              <a:rPr lang="en-NZ" sz="1100" b="1" i="0" u="none" strike="noStrike" kern="1200" spc="0" baseline="0">
                <a:solidFill>
                  <a:sysClr val="windowText" lastClr="000000">
                    <a:lumMod val="65000"/>
                    <a:lumOff val="35000"/>
                  </a:sysClr>
                </a:solidFill>
              </a:rPr>
              <a:t>showing </a:t>
            </a:r>
            <a:r>
              <a:rPr lang="en-NZ" sz="1100" b="1" i="0" u="none" strike="noStrike" kern="1200" spc="0" baseline="0">
                <a:solidFill>
                  <a:srgbClr val="0000FF"/>
                </a:solidFill>
              </a:rPr>
              <a:t>Low &amp; High Case IIR </a:t>
            </a:r>
            <a:r>
              <a:rPr lang="en-NZ" sz="1100" b="1" i="0" u="none" strike="noStrike" kern="1200" spc="0" baseline="0">
                <a:solidFill>
                  <a:sysClr val="windowText" lastClr="000000">
                    <a:lumMod val="65000"/>
                    <a:lumOff val="35000"/>
                  </a:sysClr>
                </a:solidFill>
              </a:rPr>
              <a:t>at </a:t>
            </a:r>
            <a:r>
              <a:rPr lang="en-NZ" sz="1100" b="1" i="0" u="none" strike="noStrike" kern="1200" spc="0" baseline="0">
                <a:solidFill>
                  <a:schemeClr val="accent2">
                    <a:lumMod val="75000"/>
                  </a:schemeClr>
                </a:solidFill>
              </a:rPr>
              <a:t>Low Case CAPEX </a:t>
            </a:r>
            <a:r>
              <a:rPr lang="en-NZ" sz="1100" b="1" i="0" u="none" strike="noStrike" kern="1200" spc="0" baseline="0">
                <a:solidFill>
                  <a:sysClr val="windowText" lastClr="000000">
                    <a:lumMod val="65000"/>
                    <a:lumOff val="35000"/>
                  </a:sysClr>
                </a:solidFill>
              </a:rPr>
              <a:t>and price of </a:t>
            </a:r>
            <a:r>
              <a:rPr lang="en-NZ" sz="1100" b="1" i="0" u="none" strike="noStrike" kern="1200" spc="0" baseline="0">
                <a:solidFill>
                  <a:srgbClr val="0000FF"/>
                </a:solidFill>
              </a:rPr>
              <a:t>$A16.73/Kg H2</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536074251174371"/>
          <c:y val="0.16840970350404313"/>
          <c:w val="0.84049349935909179"/>
          <c:h val="0.69787946318031002"/>
        </c:manualLayout>
      </c:layout>
      <c:lineChart>
        <c:grouping val="standard"/>
        <c:varyColors val="0"/>
        <c:ser>
          <c:idx val="0"/>
          <c:order val="0"/>
          <c:tx>
            <c:v>Low Case IRR at "High Case Fixed Plant Opex"-0.80 Learning Factor</c:v>
          </c:tx>
          <c:spPr>
            <a:ln w="19050" cap="rnd">
              <a:solidFill>
                <a:schemeClr val="accent1"/>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(%)'!$H$34:$BO$34</c:f>
              <c:numCache>
                <c:formatCode>0%</c:formatCode>
                <c:ptCount val="60"/>
                <c:pt idx="0">
                  <c:v>2.9393817684499446E-2</c:v>
                </c:pt>
                <c:pt idx="1">
                  <c:v>0.24356653687110796</c:v>
                </c:pt>
                <c:pt idx="2">
                  <c:v>0.71623737873996141</c:v>
                </c:pt>
                <c:pt idx="3">
                  <c:v>0.8550886263557913</c:v>
                </c:pt>
                <c:pt idx="4">
                  <c:v>0.90295940048217127</c:v>
                </c:pt>
                <c:pt idx="5">
                  <c:v>0.92106754317431516</c:v>
                </c:pt>
                <c:pt idx="6">
                  <c:v>0.92825575178662145</c:v>
                </c:pt>
                <c:pt idx="7">
                  <c:v>0.93117031230514624</c:v>
                </c:pt>
                <c:pt idx="8">
                  <c:v>0.93235583611595096</c:v>
                </c:pt>
                <c:pt idx="9">
                  <c:v>0.93283265639649549</c:v>
                </c:pt>
                <c:pt idx="10">
                  <c:v>0.93301939933335087</c:v>
                </c:pt>
                <c:pt idx="11">
                  <c:v>0.93308905574044343</c:v>
                </c:pt>
                <c:pt idx="12">
                  <c:v>0.93311276969760337</c:v>
                </c:pt>
                <c:pt idx="13">
                  <c:v>0.93311933657131663</c:v>
                </c:pt>
                <c:pt idx="14">
                  <c:v>0.93312007129054209</c:v>
                </c:pt>
                <c:pt idx="15">
                  <c:v>0.9331191984740308</c:v>
                </c:pt>
                <c:pt idx="16">
                  <c:v>0.93311815357397965</c:v>
                </c:pt>
                <c:pt idx="17">
                  <c:v>0.93311733044498069</c:v>
                </c:pt>
                <c:pt idx="18">
                  <c:v>0.93311676939512678</c:v>
                </c:pt>
                <c:pt idx="19">
                  <c:v>0.93311641415932711</c:v>
                </c:pt>
                <c:pt idx="20">
                  <c:v>0.93311619903069776</c:v>
                </c:pt>
                <c:pt idx="21">
                  <c:v>0.93311607255798923</c:v>
                </c:pt>
                <c:pt idx="22">
                  <c:v>0.93311599975721782</c:v>
                </c:pt>
                <c:pt idx="23">
                  <c:v>0.93311595850422391</c:v>
                </c:pt>
                <c:pt idx="24">
                  <c:v>0.93311593540919291</c:v>
                </c:pt>
                <c:pt idx="25">
                  <c:v>0.93311592260302167</c:v>
                </c:pt>
                <c:pt idx="26">
                  <c:v>0.93311591555687112</c:v>
                </c:pt>
                <c:pt idx="27">
                  <c:v>0.93311591170466124</c:v>
                </c:pt>
                <c:pt idx="28">
                  <c:v>0.93311590960983337</c:v>
                </c:pt>
                <c:pt idx="29">
                  <c:v>0.93311590847580983</c:v>
                </c:pt>
                <c:pt idx="30">
                  <c:v>0.93311590786428456</c:v>
                </c:pt>
                <c:pt idx="31">
                  <c:v>0.93311590753562035</c:v>
                </c:pt>
                <c:pt idx="32">
                  <c:v>0.9331159073594939</c:v>
                </c:pt>
                <c:pt idx="33">
                  <c:v>0.93311590726535187</c:v>
                </c:pt>
                <c:pt idx="34">
                  <c:v>0.93311590721514559</c:v>
                </c:pt>
                <c:pt idx="35">
                  <c:v>0.93311590718842341</c:v>
                </c:pt>
                <c:pt idx="36">
                  <c:v>0.93311590717422743</c:v>
                </c:pt>
                <c:pt idx="37">
                  <c:v>0.93311590716669723</c:v>
                </c:pt>
                <c:pt idx="38">
                  <c:v>0.93311590716270887</c:v>
                </c:pt>
                <c:pt idx="39">
                  <c:v>0.93311590716059967</c:v>
                </c:pt>
                <c:pt idx="40">
                  <c:v>0.933115907159485</c:v>
                </c:pt>
                <c:pt idx="41">
                  <c:v>0.93311590715889658</c:v>
                </c:pt>
                <c:pt idx="42">
                  <c:v>0.93311590715858661</c:v>
                </c:pt>
                <c:pt idx="43">
                  <c:v>0.93311590715842319</c:v>
                </c:pt>
                <c:pt idx="44">
                  <c:v>0.9331159071583377</c:v>
                </c:pt>
                <c:pt idx="45">
                  <c:v>0.93311590715829218</c:v>
                </c:pt>
                <c:pt idx="46">
                  <c:v>0.93311590715826842</c:v>
                </c:pt>
                <c:pt idx="47">
                  <c:v>0.93311590715825599</c:v>
                </c:pt>
                <c:pt idx="48">
                  <c:v>0.93311590715824932</c:v>
                </c:pt>
                <c:pt idx="49">
                  <c:v>0.93311590715824599</c:v>
                </c:pt>
                <c:pt idx="50">
                  <c:v>0.933115907158244</c:v>
                </c:pt>
                <c:pt idx="51">
                  <c:v>0.93311590715824311</c:v>
                </c:pt>
                <c:pt idx="52">
                  <c:v>0.93311590715824266</c:v>
                </c:pt>
                <c:pt idx="53">
                  <c:v>0.93311590715824244</c:v>
                </c:pt>
                <c:pt idx="54">
                  <c:v>0.933115907158242</c:v>
                </c:pt>
                <c:pt idx="55">
                  <c:v>2.607980647893382E-2</c:v>
                </c:pt>
                <c:pt idx="56">
                  <c:v>2.6827710206136057E-2</c:v>
                </c:pt>
                <c:pt idx="57">
                  <c:v>2.7529836317410128E-2</c:v>
                </c:pt>
                <c:pt idx="58">
                  <c:v>2.8189557465606585E-2</c:v>
                </c:pt>
                <c:pt idx="59">
                  <c:v>2.8809948563615073E-2</c:v>
                </c:pt>
              </c:numCache>
            </c:numRef>
          </c:val>
          <c:smooth val="1"/>
          <c:extLst>
            <c:ext xmlns:c16="http://schemas.microsoft.com/office/drawing/2014/chart" uri="{C3380CC4-5D6E-409C-BE32-E72D297353CC}">
              <c16:uniqueId val="{00000000-E674-4961-82C2-F69D874C4ABA}"/>
            </c:ext>
          </c:extLst>
        </c:ser>
        <c:ser>
          <c:idx val="1"/>
          <c:order val="1"/>
          <c:tx>
            <c:v>High Case IRR at "Low Case Fixed Plant Opex"-0.90 Learning Factor</c:v>
          </c:tx>
          <c:spPr>
            <a:ln w="19050" cap="rnd">
              <a:solidFill>
                <a:schemeClr val="accent2"/>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(%)'!$H$33:$BO$33</c:f>
              <c:numCache>
                <c:formatCode>0%</c:formatCode>
                <c:ptCount val="60"/>
                <c:pt idx="0">
                  <c:v>0.33810799042172057</c:v>
                </c:pt>
                <c:pt idx="1">
                  <c:v>0.92187706884164466</c:v>
                </c:pt>
                <c:pt idx="2">
                  <c:v>1.1002707772446896</c:v>
                </c:pt>
                <c:pt idx="3">
                  <c:v>1.163247522610499</c:v>
                </c:pt>
                <c:pt idx="4">
                  <c:v>1.1876211706238227</c:v>
                </c:pt>
                <c:pt idx="5">
                  <c:v>1.1975719431296312</c:v>
                </c:pt>
                <c:pt idx="6">
                  <c:v>1.2017622785433235</c:v>
                </c:pt>
                <c:pt idx="7">
                  <c:v>1.203559275065702</c:v>
                </c:pt>
                <c:pt idx="8">
                  <c:v>1.2043383985265255</c:v>
                </c:pt>
                <c:pt idx="9">
                  <c:v>1.2046785291961251</c:v>
                </c:pt>
                <c:pt idx="10">
                  <c:v>1.2048276896055135</c:v>
                </c:pt>
                <c:pt idx="11">
                  <c:v>1.2048933108717508</c:v>
                </c:pt>
                <c:pt idx="12">
                  <c:v>1.2049222489847056</c:v>
                </c:pt>
                <c:pt idx="13">
                  <c:v>1.2049350343390057</c:v>
                </c:pt>
                <c:pt idx="14">
                  <c:v>1.2049406918908803</c:v>
                </c:pt>
                <c:pt idx="15">
                  <c:v>1.2049431986733379</c:v>
                </c:pt>
                <c:pt idx="16">
                  <c:v>1.2049443106665407</c:v>
                </c:pt>
                <c:pt idx="17">
                  <c:v>1.2049448044387518</c:v>
                </c:pt>
                <c:pt idx="18">
                  <c:v>1.2049450238925261</c:v>
                </c:pt>
                <c:pt idx="19">
                  <c:v>1.204945121506563</c:v>
                </c:pt>
                <c:pt idx="20">
                  <c:v>1.2049451649577088</c:v>
                </c:pt>
                <c:pt idx="21">
                  <c:v>1.2049451843121926</c:v>
                </c:pt>
                <c:pt idx="22">
                  <c:v>1.2049451929385748</c:v>
                </c:pt>
                <c:pt idx="23">
                  <c:v>1.2049451967855656</c:v>
                </c:pt>
                <c:pt idx="24">
                  <c:v>1.2049451985020503</c:v>
                </c:pt>
                <c:pt idx="25">
                  <c:v>1.204945199268296</c:v>
                </c:pt>
                <c:pt idx="26">
                  <c:v>1.2049451996105045</c:v>
                </c:pt>
                <c:pt idx="27">
                  <c:v>1.2049451997634004</c:v>
                </c:pt>
                <c:pt idx="28">
                  <c:v>1.20494519983174</c:v>
                </c:pt>
                <c:pt idx="29">
                  <c:v>1.2049451998622964</c:v>
                </c:pt>
                <c:pt idx="30">
                  <c:v>1.2049451998759642</c:v>
                </c:pt>
                <c:pt idx="31">
                  <c:v>1.2049451998820784</c:v>
                </c:pt>
                <c:pt idx="32">
                  <c:v>1.2049451998848149</c:v>
                </c:pt>
                <c:pt idx="33">
                  <c:v>1.2049451998860405</c:v>
                </c:pt>
                <c:pt idx="34">
                  <c:v>1.2049451998865894</c:v>
                </c:pt>
                <c:pt idx="35">
                  <c:v>1.204945199886835</c:v>
                </c:pt>
                <c:pt idx="36">
                  <c:v>1.2049451998869452</c:v>
                </c:pt>
                <c:pt idx="37">
                  <c:v>1.2049451998869944</c:v>
                </c:pt>
                <c:pt idx="38">
                  <c:v>1.2049451998870166</c:v>
                </c:pt>
                <c:pt idx="39">
                  <c:v>1.2049451998870264</c:v>
                </c:pt>
                <c:pt idx="40">
                  <c:v>1.2049451998870309</c:v>
                </c:pt>
                <c:pt idx="41">
                  <c:v>1.2049451998870331</c:v>
                </c:pt>
                <c:pt idx="42">
                  <c:v>1.204945199887034</c:v>
                </c:pt>
                <c:pt idx="43">
                  <c:v>1.2049451998870344</c:v>
                </c:pt>
                <c:pt idx="44">
                  <c:v>1.2049451998870344</c:v>
                </c:pt>
                <c:pt idx="45">
                  <c:v>1.2049451998870344</c:v>
                </c:pt>
                <c:pt idx="46">
                  <c:v>1.2049451998870344</c:v>
                </c:pt>
                <c:pt idx="47">
                  <c:v>1.2049451998870344</c:v>
                </c:pt>
                <c:pt idx="48">
                  <c:v>1.2049451998870344</c:v>
                </c:pt>
                <c:pt idx="49">
                  <c:v>1.2049451998870344</c:v>
                </c:pt>
                <c:pt idx="50">
                  <c:v>1.2049451998870344</c:v>
                </c:pt>
                <c:pt idx="51">
                  <c:v>1.2049451998870344</c:v>
                </c:pt>
                <c:pt idx="52">
                  <c:v>1.2049451998870344</c:v>
                </c:pt>
                <c:pt idx="53">
                  <c:v>1.2049451998870344</c:v>
                </c:pt>
                <c:pt idx="54">
                  <c:v>1.2049451998870344</c:v>
                </c:pt>
                <c:pt idx="55">
                  <c:v>1.2049451998870344</c:v>
                </c:pt>
                <c:pt idx="56">
                  <c:v>1.2049451998870344</c:v>
                </c:pt>
                <c:pt idx="57">
                  <c:v>1.2049451998870344</c:v>
                </c:pt>
                <c:pt idx="58">
                  <c:v>1.2049451998870344</c:v>
                </c:pt>
                <c:pt idx="59">
                  <c:v>1.2049451998870344</c:v>
                </c:pt>
              </c:numCache>
            </c:numRef>
          </c:val>
          <c:smooth val="0"/>
          <c:extLst>
            <c:ext xmlns:c16="http://schemas.microsoft.com/office/drawing/2014/chart" uri="{C3380CC4-5D6E-409C-BE32-E72D297353CC}">
              <c16:uniqueId val="{00000001-E674-4961-82C2-F69D874C4ABA}"/>
            </c:ext>
          </c:extLst>
        </c:ser>
        <c:ser>
          <c:idx val="2"/>
          <c:order val="2"/>
          <c:tx>
            <c:v>High Case IRR at "Low Case Compression Energy Opex"-0.90 Learning Factor</c:v>
          </c:tx>
          <c:spPr>
            <a:ln w="19050" cap="rnd">
              <a:solidFill>
                <a:schemeClr val="accent3"/>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(%)'!$H$39:$BO$39</c:f>
              <c:numCache>
                <c:formatCode>0%</c:formatCode>
                <c:ptCount val="60"/>
                <c:pt idx="0">
                  <c:v>0.33704489950022087</c:v>
                </c:pt>
                <c:pt idx="1">
                  <c:v>0.92063729281062678</c:v>
                </c:pt>
                <c:pt idx="2">
                  <c:v>1.099040398675557</c:v>
                </c:pt>
                <c:pt idx="3">
                  <c:v>1.1620422092522857</c:v>
                </c:pt>
                <c:pt idx="4">
                  <c:v>1.1864345027705925</c:v>
                </c:pt>
                <c:pt idx="5">
                  <c:v>1.1963968131195224</c:v>
                </c:pt>
                <c:pt idx="6">
                  <c:v>1.2005937658276395</c:v>
                </c:pt>
                <c:pt idx="7">
                  <c:v>1.2023943905328047</c:v>
                </c:pt>
                <c:pt idx="8">
                  <c:v>1.2031754413936397</c:v>
                </c:pt>
                <c:pt idx="9">
                  <c:v>1.2035165717592515</c:v>
                </c:pt>
                <c:pt idx="10">
                  <c:v>1.2036662410783521</c:v>
                </c:pt>
                <c:pt idx="11">
                  <c:v>1.2037321175852904</c:v>
                </c:pt>
                <c:pt idx="12">
                  <c:v>1.2037611821871836</c:v>
                </c:pt>
                <c:pt idx="13">
                  <c:v>1.2037740296160222</c:v>
                </c:pt>
                <c:pt idx="14">
                  <c:v>1.2037797173868485</c:v>
                </c:pt>
                <c:pt idx="15">
                  <c:v>1.2037822387820634</c:v>
                </c:pt>
                <c:pt idx="16">
                  <c:v>1.2037833578016133</c:v>
                </c:pt>
                <c:pt idx="17">
                  <c:v>1.2037838549361131</c:v>
                </c:pt>
                <c:pt idx="18">
                  <c:v>1.2037840759921741</c:v>
                </c:pt>
                <c:pt idx="19">
                  <c:v>1.2037841743670303</c:v>
                </c:pt>
                <c:pt idx="20">
                  <c:v>1.2037842181783018</c:v>
                </c:pt>
                <c:pt idx="21">
                  <c:v>1.2037842377027728</c:v>
                </c:pt>
                <c:pt idx="22">
                  <c:v>1.2037842464091959</c:v>
                </c:pt>
                <c:pt idx="23">
                  <c:v>1.2037842502937908</c:v>
                </c:pt>
                <c:pt idx="24">
                  <c:v>1.2037842520279076</c:v>
                </c:pt>
                <c:pt idx="25">
                  <c:v>1.2037842528024063</c:v>
                </c:pt>
                <c:pt idx="26">
                  <c:v>1.2037842531484717</c:v>
                </c:pt>
                <c:pt idx="27">
                  <c:v>1.2037842533031666</c:v>
                </c:pt>
                <c:pt idx="28">
                  <c:v>1.2037842533723437</c:v>
                </c:pt>
                <c:pt idx="29">
                  <c:v>1.2037842534032905</c:v>
                </c:pt>
                <c:pt idx="30">
                  <c:v>1.203784253417139</c:v>
                </c:pt>
                <c:pt idx="31">
                  <c:v>1.2037842534233381</c:v>
                </c:pt>
                <c:pt idx="32">
                  <c:v>1.2037842534261145</c:v>
                </c:pt>
                <c:pt idx="33">
                  <c:v>1.2037842534273571</c:v>
                </c:pt>
                <c:pt idx="34">
                  <c:v>1.2037842534279148</c:v>
                </c:pt>
                <c:pt idx="35">
                  <c:v>1.2037842534281644</c:v>
                </c:pt>
                <c:pt idx="36">
                  <c:v>1.2037842534282763</c:v>
                </c:pt>
                <c:pt idx="37">
                  <c:v>1.2037842534283265</c:v>
                </c:pt>
                <c:pt idx="38">
                  <c:v>1.2037842534283487</c:v>
                </c:pt>
                <c:pt idx="39">
                  <c:v>1.2037842534283589</c:v>
                </c:pt>
                <c:pt idx="40">
                  <c:v>1.2037842534283634</c:v>
                </c:pt>
                <c:pt idx="41">
                  <c:v>1.2037842534283656</c:v>
                </c:pt>
                <c:pt idx="42">
                  <c:v>1.2037842534283665</c:v>
                </c:pt>
                <c:pt idx="43">
                  <c:v>1.2037842534283665</c:v>
                </c:pt>
                <c:pt idx="44">
                  <c:v>1.2037842534283669</c:v>
                </c:pt>
                <c:pt idx="45">
                  <c:v>1.2037842534283669</c:v>
                </c:pt>
                <c:pt idx="46">
                  <c:v>1.2037842534283669</c:v>
                </c:pt>
                <c:pt idx="47">
                  <c:v>1.2037842534283669</c:v>
                </c:pt>
                <c:pt idx="48">
                  <c:v>1.2037842534283678</c:v>
                </c:pt>
                <c:pt idx="49">
                  <c:v>1.2037842534283678</c:v>
                </c:pt>
                <c:pt idx="50">
                  <c:v>1.2037842534283678</c:v>
                </c:pt>
                <c:pt idx="51">
                  <c:v>1.2037842534283678</c:v>
                </c:pt>
                <c:pt idx="52">
                  <c:v>1.2037842534283678</c:v>
                </c:pt>
                <c:pt idx="53">
                  <c:v>1.2037842534283678</c:v>
                </c:pt>
                <c:pt idx="54">
                  <c:v>1.2037842534283678</c:v>
                </c:pt>
                <c:pt idx="55">
                  <c:v>1.2037842534283678</c:v>
                </c:pt>
                <c:pt idx="56">
                  <c:v>1.2037842534283678</c:v>
                </c:pt>
                <c:pt idx="57">
                  <c:v>1.2037842534283669</c:v>
                </c:pt>
                <c:pt idx="58">
                  <c:v>1.2037842534283678</c:v>
                </c:pt>
                <c:pt idx="59">
                  <c:v>1.2037842534283678</c:v>
                </c:pt>
              </c:numCache>
            </c:numRef>
          </c:val>
          <c:smooth val="0"/>
          <c:extLst>
            <c:ext xmlns:c16="http://schemas.microsoft.com/office/drawing/2014/chart" uri="{C3380CC4-5D6E-409C-BE32-E72D297353CC}">
              <c16:uniqueId val="{00000002-E674-4961-82C2-F69D874C4ABA}"/>
            </c:ext>
          </c:extLst>
        </c:ser>
        <c:ser>
          <c:idx val="3"/>
          <c:order val="3"/>
          <c:tx>
            <c:v>Low Case IRR at "High Case Compression Energy Opex"-0.80 Learning Factor</c:v>
          </c:tx>
          <c:spPr>
            <a:ln w="19050" cap="rnd">
              <a:solidFill>
                <a:schemeClr val="accent4"/>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(%)'!$H$40:$BO$40</c:f>
              <c:numCache>
                <c:formatCode>0%</c:formatCode>
                <c:ptCount val="60"/>
                <c:pt idx="0">
                  <c:v>0.2374806046405511</c:v>
                </c:pt>
                <c:pt idx="1">
                  <c:v>0.70868020715018876</c:v>
                </c:pt>
                <c:pt idx="2">
                  <c:v>0.84725842081816416</c:v>
                </c:pt>
                <c:pt idx="3">
                  <c:v>0.89507412452884472</c:v>
                </c:pt>
                <c:pt idx="4">
                  <c:v>0.91316905664097003</c:v>
                </c:pt>
                <c:pt idx="5">
                  <c:v>0.92035061901112569</c:v>
                </c:pt>
                <c:pt idx="6">
                  <c:v>0.92325907829177867</c:v>
                </c:pt>
                <c:pt idx="7">
                  <c:v>0.92443891251827681</c:v>
                </c:pt>
                <c:pt idx="8">
                  <c:v>0.92491096649740934</c:v>
                </c:pt>
                <c:pt idx="9">
                  <c:v>0.92509406986894116</c:v>
                </c:pt>
                <c:pt idx="10">
                  <c:v>0.92516113175927828</c:v>
                </c:pt>
                <c:pt idx="11">
                  <c:v>0.92518308786189918</c:v>
                </c:pt>
                <c:pt idx="12">
                  <c:v>0.92518850857928103</c:v>
                </c:pt>
                <c:pt idx="13">
                  <c:v>0.92518851781394873</c:v>
                </c:pt>
                <c:pt idx="14">
                  <c:v>0.925187196414335</c:v>
                </c:pt>
                <c:pt idx="15">
                  <c:v>0.92518587932758645</c:v>
                </c:pt>
                <c:pt idx="16">
                  <c:v>0.92518489357689182</c:v>
                </c:pt>
                <c:pt idx="17">
                  <c:v>0.92518423660807181</c:v>
                </c:pt>
                <c:pt idx="18">
                  <c:v>0.92518382540687516</c:v>
                </c:pt>
                <c:pt idx="19">
                  <c:v>0.92518357792527728</c:v>
                </c:pt>
                <c:pt idx="20">
                  <c:v>0.92518343289841565</c:v>
                </c:pt>
                <c:pt idx="21">
                  <c:v>0.92518334953069026</c:v>
                </c:pt>
                <c:pt idx="22">
                  <c:v>0.92518330229620704</c:v>
                </c:pt>
                <c:pt idx="23">
                  <c:v>0.92518327583352833</c:v>
                </c:pt>
                <c:pt idx="24">
                  <c:v>0.92518326114041161</c:v>
                </c:pt>
                <c:pt idx="25">
                  <c:v>0.92518325304150983</c:v>
                </c:pt>
                <c:pt idx="26">
                  <c:v>0.92518324860422307</c:v>
                </c:pt>
                <c:pt idx="27">
                  <c:v>0.92518324618537018</c:v>
                </c:pt>
                <c:pt idx="28">
                  <c:v>0.92518324487246484</c:v>
                </c:pt>
                <c:pt idx="29">
                  <c:v>0.92518324416247255</c:v>
                </c:pt>
                <c:pt idx="30">
                  <c:v>0.9251832437797487</c:v>
                </c:pt>
                <c:pt idx="31">
                  <c:v>0.92518324357401638</c:v>
                </c:pt>
                <c:pt idx="32">
                  <c:v>0.92518324346369663</c:v>
                </c:pt>
                <c:pt idx="33">
                  <c:v>0.92518324340466829</c:v>
                </c:pt>
                <c:pt idx="34">
                  <c:v>0.9251832433731455</c:v>
                </c:pt>
                <c:pt idx="35">
                  <c:v>0.92518324335634095</c:v>
                </c:pt>
                <c:pt idx="36">
                  <c:v>0.9251832433473961</c:v>
                </c:pt>
                <c:pt idx="37">
                  <c:v>0.92518324334264146</c:v>
                </c:pt>
                <c:pt idx="38">
                  <c:v>0.9251832433401177</c:v>
                </c:pt>
                <c:pt idx="39">
                  <c:v>0.92518324333877966</c:v>
                </c:pt>
                <c:pt idx="40">
                  <c:v>0.92518324333807067</c:v>
                </c:pt>
                <c:pt idx="41">
                  <c:v>0.92518324333769564</c:v>
                </c:pt>
                <c:pt idx="42">
                  <c:v>0.9251832433374978</c:v>
                </c:pt>
                <c:pt idx="43">
                  <c:v>0.92518324333739255</c:v>
                </c:pt>
                <c:pt idx="44">
                  <c:v>0.92518324333733726</c:v>
                </c:pt>
                <c:pt idx="45">
                  <c:v>0.92518324333730861</c:v>
                </c:pt>
                <c:pt idx="46">
                  <c:v>0.92518324333729285</c:v>
                </c:pt>
                <c:pt idx="47">
                  <c:v>0.92518324333728463</c:v>
                </c:pt>
                <c:pt idx="48">
                  <c:v>2.2339385047665195E-2</c:v>
                </c:pt>
                <c:pt idx="49">
                  <c:v>0.92518324333727842</c:v>
                </c:pt>
                <c:pt idx="50">
                  <c:v>2.4425261624080097E-2</c:v>
                </c:pt>
                <c:pt idx="51">
                  <c:v>2.5365292071832579E-2</c:v>
                </c:pt>
                <c:pt idx="52">
                  <c:v>2.6244052046464184E-2</c:v>
                </c:pt>
                <c:pt idx="53">
                  <c:v>2.7066378510242073E-2</c:v>
                </c:pt>
                <c:pt idx="54">
                  <c:v>2.783664964389998E-2</c:v>
                </c:pt>
                <c:pt idx="55">
                  <c:v>2.8558836035864399E-2</c:v>
                </c:pt>
                <c:pt idx="56">
                  <c:v>2.923654529894204E-2</c:v>
                </c:pt>
                <c:pt idx="57">
                  <c:v>2.9873061067839268E-2</c:v>
                </c:pt>
                <c:pt idx="58">
                  <c:v>3.0471377176939374E-2</c:v>
                </c:pt>
                <c:pt idx="59">
                  <c:v>3.1034227691170813E-2</c:v>
                </c:pt>
              </c:numCache>
            </c:numRef>
          </c:val>
          <c:smooth val="0"/>
          <c:extLst>
            <c:ext xmlns:c16="http://schemas.microsoft.com/office/drawing/2014/chart" uri="{C3380CC4-5D6E-409C-BE32-E72D297353CC}">
              <c16:uniqueId val="{00000003-E674-4961-82C2-F69D874C4ABA}"/>
            </c:ext>
          </c:extLst>
        </c:ser>
        <c:dLbls>
          <c:showLegendKey val="0"/>
          <c:showVal val="0"/>
          <c:showCatName val="0"/>
          <c:showSerName val="0"/>
          <c:showPercent val="0"/>
          <c:showBubbleSize val="0"/>
        </c:dLbls>
        <c:smooth val="0"/>
        <c:axId val="1096775200"/>
        <c:axId val="1096773760"/>
      </c:lineChart>
      <c:catAx>
        <c:axId val="109677520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NZ" sz="1100" b="1"/>
                  <a:t>Years</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6773760"/>
        <c:crosses val="autoZero"/>
        <c:auto val="1"/>
        <c:lblAlgn val="ctr"/>
        <c:lblOffset val="100"/>
        <c:noMultiLvlLbl val="0"/>
      </c:catAx>
      <c:valAx>
        <c:axId val="109677376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NZ" sz="1100" b="1"/>
                  <a:t>IRR (%)</a:t>
                </a:r>
              </a:p>
            </c:rich>
          </c:tx>
          <c:overlay val="0"/>
          <c:spPr>
            <a:noFill/>
            <a:ln>
              <a:noFill/>
            </a:ln>
            <a:effectLst/>
          </c:spPr>
          <c:txPr>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6775200"/>
        <c:crosses val="autoZero"/>
        <c:crossBetween val="between"/>
      </c:valAx>
      <c:spPr>
        <a:noFill/>
        <a:ln>
          <a:noFill/>
        </a:ln>
        <a:effectLst/>
      </c:spPr>
    </c:plotArea>
    <c:legend>
      <c:legendPos val="r"/>
      <c:layout>
        <c:manualLayout>
          <c:xMode val="edge"/>
          <c:yMode val="edge"/>
          <c:x val="0.16435852069319801"/>
          <c:y val="0.45482295845094833"/>
          <c:w val="0.50580223027031879"/>
          <c:h val="0.33782909211820222"/>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NZ" sz="1100" b="1" i="0" u="none" strike="noStrike" kern="1200" spc="0" baseline="0">
                <a:solidFill>
                  <a:schemeClr val="tx1"/>
                </a:solidFill>
              </a:rPr>
              <a:t>2.54 GW Electrolyser Hydrogen Production  </a:t>
            </a:r>
            <a:r>
              <a:rPr lang="en-NZ" sz="1100" b="1" i="0" u="none" strike="noStrike" kern="1200" spc="0" baseline="0">
                <a:solidFill>
                  <a:sysClr val="windowText" lastClr="000000">
                    <a:lumMod val="65000"/>
                    <a:lumOff val="35000"/>
                  </a:sysClr>
                </a:solidFill>
              </a:rPr>
              <a:t>showing </a:t>
            </a:r>
            <a:r>
              <a:rPr lang="en-NZ" sz="1100" b="1" i="0" u="none" strike="noStrike" kern="1200" spc="0" baseline="0">
                <a:solidFill>
                  <a:srgbClr val="0000FF"/>
                </a:solidFill>
              </a:rPr>
              <a:t>Low &amp; High Case IIR </a:t>
            </a:r>
            <a:r>
              <a:rPr lang="en-NZ" sz="1100" b="1" i="0" u="none" strike="noStrike" kern="1200" spc="0" baseline="0">
                <a:solidFill>
                  <a:sysClr val="windowText" lastClr="000000">
                    <a:lumMod val="65000"/>
                    <a:lumOff val="35000"/>
                  </a:sysClr>
                </a:solidFill>
              </a:rPr>
              <a:t>at </a:t>
            </a:r>
            <a:r>
              <a:rPr lang="en-NZ" sz="1100" b="1" i="0" u="none" strike="noStrike" kern="1200" spc="0" baseline="0">
                <a:solidFill>
                  <a:schemeClr val="accent2">
                    <a:lumMod val="75000"/>
                  </a:schemeClr>
                </a:solidFill>
              </a:rPr>
              <a:t>High Case CAPEX </a:t>
            </a:r>
            <a:r>
              <a:rPr lang="en-NZ" sz="1100" b="1" i="0" u="none" strike="noStrike" kern="1200" spc="0" baseline="0">
                <a:solidFill>
                  <a:sysClr val="windowText" lastClr="000000">
                    <a:lumMod val="65000"/>
                    <a:lumOff val="35000"/>
                  </a:sysClr>
                </a:solidFill>
              </a:rPr>
              <a:t>and price of </a:t>
            </a:r>
            <a:r>
              <a:rPr lang="en-NZ" sz="1100" b="1" i="0" u="none" strike="noStrike" kern="1200" spc="0" baseline="0">
                <a:solidFill>
                  <a:srgbClr val="0000FF"/>
                </a:solidFill>
              </a:rPr>
              <a:t>$A16.73/Kg H2</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388469348243012"/>
          <c:y val="0.1340199116630495"/>
          <c:w val="0.83364102082804969"/>
          <c:h val="0.7712915722543221"/>
        </c:manualLayout>
      </c:layout>
      <c:lineChart>
        <c:grouping val="standard"/>
        <c:varyColors val="0"/>
        <c:ser>
          <c:idx val="0"/>
          <c:order val="0"/>
          <c:tx>
            <c:v>Low Case IRR at "High Case Compression Energy Opex"-0.80 Learning Factor</c:v>
          </c:tx>
          <c:spPr>
            <a:ln w="19050" cap="rnd">
              <a:solidFill>
                <a:schemeClr val="accent1"/>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(%)'!$H$52:$BO$52</c:f>
              <c:numCache>
                <c:formatCode>0%</c:formatCode>
                <c:ptCount val="60"/>
                <c:pt idx="0">
                  <c:v>-0.56652085653278694</c:v>
                </c:pt>
                <c:pt idx="1">
                  <c:v>-0.20966983086919044</c:v>
                </c:pt>
                <c:pt idx="2">
                  <c:v>-4.4019113055516201E-2</c:v>
                </c:pt>
                <c:pt idx="3">
                  <c:v>3.9945966712722214E-2</c:v>
                </c:pt>
                <c:pt idx="4">
                  <c:v>8.6246012229959756E-2</c:v>
                </c:pt>
                <c:pt idx="5">
                  <c:v>0.113327567176009</c:v>
                </c:pt>
                <c:pt idx="6">
                  <c:v>0.12978310126967463</c:v>
                </c:pt>
                <c:pt idx="7">
                  <c:v>0.13999309537861526</c:v>
                </c:pt>
                <c:pt idx="8">
                  <c:v>0.14635717836571649</c:v>
                </c:pt>
                <c:pt idx="9">
                  <c:v>0.15026730115687092</c:v>
                </c:pt>
                <c:pt idx="10">
                  <c:v>0.15256898089528992</c:v>
                </c:pt>
                <c:pt idx="11">
                  <c:v>0.15379547648882563</c:v>
                </c:pt>
                <c:pt idx="12">
                  <c:v>0.15429367397942761</c:v>
                </c:pt>
                <c:pt idx="13">
                  <c:v>0.15429508333002495</c:v>
                </c:pt>
                <c:pt idx="14">
                  <c:v>0.15395754132480777</c:v>
                </c:pt>
                <c:pt idx="15">
                  <c:v>0.15339057582400528</c:v>
                </c:pt>
                <c:pt idx="16">
                  <c:v>0.1526713039821106</c:v>
                </c:pt>
                <c:pt idx="17">
                  <c:v>0.15185466171699846</c:v>
                </c:pt>
                <c:pt idx="18">
                  <c:v>0.15098013853518411</c:v>
                </c:pt>
                <c:pt idx="19">
                  <c:v>0.1500763021234206</c:v>
                </c:pt>
                <c:pt idx="20">
                  <c:v>0.14916389290671517</c:v>
                </c:pt>
                <c:pt idx="21">
                  <c:v>0.14825797441140653</c:v>
                </c:pt>
                <c:pt idx="22">
                  <c:v>0.14736944879213798</c:v>
                </c:pt>
                <c:pt idx="23">
                  <c:v>0.14650613851442973</c:v>
                </c:pt>
                <c:pt idx="24">
                  <c:v>0.14567356718670244</c:v>
                </c:pt>
                <c:pt idx="25">
                  <c:v>0.14487552902127798</c:v>
                </c:pt>
                <c:pt idx="26">
                  <c:v>0.14411450805252879</c:v>
                </c:pt>
                <c:pt idx="27">
                  <c:v>0.14339198946051068</c:v>
                </c:pt>
                <c:pt idx="28">
                  <c:v>0.14270869271655795</c:v>
                </c:pt>
                <c:pt idx="29">
                  <c:v>0.14206474764800703</c:v>
                </c:pt>
                <c:pt idx="30">
                  <c:v>0.14145982855728434</c:v>
                </c:pt>
                <c:pt idx="31">
                  <c:v>0.14089325735259606</c:v>
                </c:pt>
                <c:pt idx="32">
                  <c:v>0.14036408368246822</c:v>
                </c:pt>
                <c:pt idx="33">
                  <c:v>0.13987114793635613</c:v>
                </c:pt>
                <c:pt idx="34">
                  <c:v>0.13941313142552647</c:v>
                </c:pt>
                <c:pt idx="35">
                  <c:v>0.13898859692139709</c:v>
                </c:pt>
                <c:pt idx="36">
                  <c:v>0.13859602188594633</c:v>
                </c:pt>
                <c:pt idx="37">
                  <c:v>0.13823382610054025</c:v>
                </c:pt>
                <c:pt idx="38">
                  <c:v>0.13790039492992756</c:v>
                </c:pt>
                <c:pt idx="39">
                  <c:v>0.13759409910805553</c:v>
                </c:pt>
                <c:pt idx="40">
                  <c:v>0.13731331167368599</c:v>
                </c:pt>
                <c:pt idx="41">
                  <c:v>0.13705642249586103</c:v>
                </c:pt>
                <c:pt idx="42">
                  <c:v>0.13682185069634034</c:v>
                </c:pt>
                <c:pt idx="43">
                  <c:v>0.13660805518583752</c:v>
                </c:pt>
                <c:pt idx="44">
                  <c:v>0.13641354347313395</c:v>
                </c:pt>
                <c:pt idx="45">
                  <c:v>0.13623687887260472</c:v>
                </c:pt>
                <c:pt idx="46">
                  <c:v>0.13607668621942293</c:v>
                </c:pt>
                <c:pt idx="47">
                  <c:v>0.13593165619690195</c:v>
                </c:pt>
                <c:pt idx="48">
                  <c:v>0.13580054838249822</c:v>
                </c:pt>
                <c:pt idx="49">
                  <c:v>0.13568219312426577</c:v>
                </c:pt>
                <c:pt idx="50">
                  <c:v>0.13557549236540023</c:v>
                </c:pt>
                <c:pt idx="51">
                  <c:v>0.1354794195390796</c:v>
                </c:pt>
                <c:pt idx="52">
                  <c:v>0.13539301865806719</c:v>
                </c:pt>
                <c:pt idx="53">
                  <c:v>0.13531540272296172</c:v>
                </c:pt>
                <c:pt idx="54">
                  <c:v>0.13524575156953111</c:v>
                </c:pt>
                <c:pt idx="55">
                  <c:v>0.1351833092695478</c:v>
                </c:pt>
                <c:pt idx="56">
                  <c:v>7.5505886352773333E-2</c:v>
                </c:pt>
                <c:pt idx="57">
                  <c:v>7.602180237715106E-2</c:v>
                </c:pt>
                <c:pt idx="58">
                  <c:v>7.6495591956921238E-2</c:v>
                </c:pt>
                <c:pt idx="59">
                  <c:v>7.6930873841248193E-2</c:v>
                </c:pt>
              </c:numCache>
            </c:numRef>
          </c:val>
          <c:smooth val="1"/>
          <c:extLst>
            <c:ext xmlns:c16="http://schemas.microsoft.com/office/drawing/2014/chart" uri="{C3380CC4-5D6E-409C-BE32-E72D297353CC}">
              <c16:uniqueId val="{00000000-242F-4228-803A-9B4DB0B7B53E}"/>
            </c:ext>
          </c:extLst>
        </c:ser>
        <c:ser>
          <c:idx val="1"/>
          <c:order val="1"/>
          <c:tx>
            <c:v>High Case IRR at "High Case Fixed Plant Opex"-0.90 Learning Factor</c:v>
          </c:tx>
          <c:spPr>
            <a:ln w="19050" cap="rnd">
              <a:solidFill>
                <a:schemeClr val="accent2"/>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(%)'!$H$48:$BO$48</c:f>
              <c:numCache>
                <c:formatCode>0%</c:formatCode>
                <c:ptCount val="60"/>
                <c:pt idx="0">
                  <c:v>-0.56438900518852475</c:v>
                </c:pt>
                <c:pt idx="1">
                  <c:v>-0.14397375433263127</c:v>
                </c:pt>
                <c:pt idx="2">
                  <c:v>5.9552979506292125E-2</c:v>
                </c:pt>
                <c:pt idx="3">
                  <c:v>0.16461858486080039</c:v>
                </c:pt>
                <c:pt idx="4">
                  <c:v>0.2234165854242578</c:v>
                </c:pt>
                <c:pt idx="5">
                  <c:v>0.25845553610486283</c:v>
                </c:pt>
                <c:pt idx="6">
                  <c:v>0.2803435133264256</c:v>
                </c:pt>
                <c:pt idx="7">
                  <c:v>0.29451212981046693</c:v>
                </c:pt>
                <c:pt idx="8">
                  <c:v>0.30393762600644991</c:v>
                </c:pt>
                <c:pt idx="9">
                  <c:v>0.31034218862175211</c:v>
                </c:pt>
                <c:pt idx="10">
                  <c:v>0.3147671407779189</c:v>
                </c:pt>
                <c:pt idx="11">
                  <c:v>0.31786500765263481</c:v>
                </c:pt>
                <c:pt idx="12">
                  <c:v>0.32005679139930243</c:v>
                </c:pt>
                <c:pt idx="13">
                  <c:v>0.32162070906002382</c:v>
                </c:pt>
                <c:pt idx="14">
                  <c:v>0.32274428827258883</c:v>
                </c:pt>
                <c:pt idx="15">
                  <c:v>0.32355600874472912</c:v>
                </c:pt>
                <c:pt idx="16">
                  <c:v>0.32414509061793861</c:v>
                </c:pt>
                <c:pt idx="17">
                  <c:v>0.32457418605374966</c:v>
                </c:pt>
                <c:pt idx="18">
                  <c:v>0.32488769830991915</c:v>
                </c:pt>
                <c:pt idx="19">
                  <c:v>0.32511733800681464</c:v>
                </c:pt>
                <c:pt idx="20">
                  <c:v>0.32528589447132839</c:v>
                </c:pt>
                <c:pt idx="21">
                  <c:v>0.32540983116092947</c:v>
                </c:pt>
                <c:pt idx="22">
                  <c:v>0.32550109298527286</c:v>
                </c:pt>
                <c:pt idx="23">
                  <c:v>0.32556837747604006</c:v>
                </c:pt>
                <c:pt idx="24">
                  <c:v>0.32561803644047171</c:v>
                </c:pt>
                <c:pt idx="25">
                  <c:v>0.32565472007554641</c:v>
                </c:pt>
                <c:pt idx="26">
                  <c:v>0.32568183985589516</c:v>
                </c:pt>
                <c:pt idx="27">
                  <c:v>0.32570190284919787</c:v>
                </c:pt>
                <c:pt idx="28">
                  <c:v>0.32571675418096091</c:v>
                </c:pt>
                <c:pt idx="29">
                  <c:v>0.32572775349800964</c:v>
                </c:pt>
                <c:pt idx="30">
                  <c:v>0.32573590377186701</c:v>
                </c:pt>
                <c:pt idx="31">
                  <c:v>0.32574194554427738</c:v>
                </c:pt>
                <c:pt idx="32">
                  <c:v>0.32574642602849058</c:v>
                </c:pt>
                <c:pt idx="33">
                  <c:v>0.32574974986257876</c:v>
                </c:pt>
                <c:pt idx="34">
                  <c:v>0.32575221644145813</c:v>
                </c:pt>
                <c:pt idx="35">
                  <c:v>0.32575404741125635</c:v>
                </c:pt>
                <c:pt idx="36">
                  <c:v>0.32575540694028282</c:v>
                </c:pt>
                <c:pt idx="37">
                  <c:v>0.32575641667830801</c:v>
                </c:pt>
                <c:pt idx="38">
                  <c:v>0.32575716680499056</c:v>
                </c:pt>
                <c:pt idx="39">
                  <c:v>0.32575772419572169</c:v>
                </c:pt>
                <c:pt idx="40">
                  <c:v>0.32575813846079305</c:v>
                </c:pt>
                <c:pt idx="41">
                  <c:v>0.32575844641427665</c:v>
                </c:pt>
                <c:pt idx="42">
                  <c:v>0.32575867538260583</c:v>
                </c:pt>
                <c:pt idx="43">
                  <c:v>0.32575884565524715</c:v>
                </c:pt>
                <c:pt idx="44">
                  <c:v>0.32575897230067619</c:v>
                </c:pt>
                <c:pt idx="45">
                  <c:v>0.32575906651255959</c:v>
                </c:pt>
                <c:pt idx="46">
                  <c:v>0.32575913660803324</c:v>
                </c:pt>
                <c:pt idx="47">
                  <c:v>0.32575918876823007</c:v>
                </c:pt>
                <c:pt idx="48">
                  <c:v>0.32575922758777831</c:v>
                </c:pt>
                <c:pt idx="49">
                  <c:v>0.32575925648266368</c:v>
                </c:pt>
                <c:pt idx="50">
                  <c:v>0.32575927799304538</c:v>
                </c:pt>
                <c:pt idx="51">
                  <c:v>0.32575929400813841</c:v>
                </c:pt>
                <c:pt idx="52">
                  <c:v>0.3257593059332573</c:v>
                </c:pt>
                <c:pt idx="53">
                  <c:v>0.32575931481392617</c:v>
                </c:pt>
                <c:pt idx="54">
                  <c:v>0.32575932142811048</c:v>
                </c:pt>
                <c:pt idx="55">
                  <c:v>0.32575932635477067</c:v>
                </c:pt>
                <c:pt idx="56">
                  <c:v>0.32575933002482738</c:v>
                </c:pt>
                <c:pt idx="57">
                  <c:v>0.32575933275905711</c:v>
                </c:pt>
                <c:pt idx="58">
                  <c:v>0.32575933479627528</c:v>
                </c:pt>
                <c:pt idx="59">
                  <c:v>0.32575933631430032</c:v>
                </c:pt>
              </c:numCache>
            </c:numRef>
          </c:val>
          <c:smooth val="0"/>
          <c:extLst>
            <c:ext xmlns:c16="http://schemas.microsoft.com/office/drawing/2014/chart" uri="{C3380CC4-5D6E-409C-BE32-E72D297353CC}">
              <c16:uniqueId val="{00000001-242F-4228-803A-9B4DB0B7B53E}"/>
            </c:ext>
          </c:extLst>
        </c:ser>
        <c:dLbls>
          <c:showLegendKey val="0"/>
          <c:showVal val="0"/>
          <c:showCatName val="0"/>
          <c:showSerName val="0"/>
          <c:showPercent val="0"/>
          <c:showBubbleSize val="0"/>
        </c:dLbls>
        <c:smooth val="0"/>
        <c:axId val="1014867984"/>
        <c:axId val="1014868464"/>
      </c:lineChart>
      <c:catAx>
        <c:axId val="101486798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YEARS</a:t>
                </a:r>
              </a:p>
            </c:rich>
          </c:tx>
          <c:layout>
            <c:manualLayout>
              <c:xMode val="edge"/>
              <c:yMode val="edge"/>
              <c:x val="0.44973490255201032"/>
              <c:y val="0.48616050648642689"/>
            </c:manualLayout>
          </c:layout>
          <c:overlay val="0"/>
          <c:spPr>
            <a:solidFill>
              <a:schemeClr val="bg1"/>
            </a:solid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4868464"/>
        <c:crosses val="autoZero"/>
        <c:auto val="1"/>
        <c:lblAlgn val="ctr"/>
        <c:lblOffset val="100"/>
        <c:noMultiLvlLbl val="0"/>
      </c:catAx>
      <c:valAx>
        <c:axId val="1014868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NZ" sz="1100" b="1"/>
                  <a:t>IRR (%)</a:t>
                </a:r>
              </a:p>
            </c:rich>
          </c:tx>
          <c:overlay val="0"/>
          <c:spPr>
            <a:noFill/>
            <a:ln>
              <a:noFill/>
            </a:ln>
            <a:effectLst/>
          </c:spPr>
          <c:txPr>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4867984"/>
        <c:crosses val="autoZero"/>
        <c:crossBetween val="between"/>
      </c:valAx>
      <c:spPr>
        <a:noFill/>
        <a:ln>
          <a:noFill/>
        </a:ln>
        <a:effectLst/>
      </c:spPr>
    </c:plotArea>
    <c:legend>
      <c:legendPos val="r"/>
      <c:layout>
        <c:manualLayout>
          <c:xMode val="edge"/>
          <c:yMode val="edge"/>
          <c:x val="0.21355898311736426"/>
          <c:y val="0.65282650927924923"/>
          <c:w val="0.62904126589206033"/>
          <c:h val="0.1716368056211526"/>
        </c:manualLayout>
      </c:layout>
      <c:overlay val="0"/>
      <c:spPr>
        <a:solidFill>
          <a:schemeClr val="bg1"/>
        </a:solid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yVal>
            <c:numRef>
              <c:f>'1.27 GW Electrolyser H2 Prod. '!$G$849:$BJ$849</c:f>
              <c:numCache>
                <c:formatCode>0%</c:formatCode>
                <c:ptCount val="56"/>
                <c:pt idx="0">
                  <c:v>-0.5841188690000001</c:v>
                </c:pt>
                <c:pt idx="1">
                  <c:v>-0.23299159444795425</c:v>
                </c:pt>
                <c:pt idx="2">
                  <c:v>-6.7828295367879043E-2</c:v>
                </c:pt>
                <c:pt idx="3">
                  <c:v>1.6656746248020493E-2</c:v>
                </c:pt>
                <c:pt idx="4">
                  <c:v>6.3582387044613053E-2</c:v>
                </c:pt>
                <c:pt idx="5">
                  <c:v>9.1190676185672892E-2</c:v>
                </c:pt>
                <c:pt idx="6">
                  <c:v>0.10803710875090666</c:v>
                </c:pt>
                <c:pt idx="7">
                  <c:v>0.11850786811069658</c:v>
                </c:pt>
                <c:pt idx="8">
                  <c:v>0.12501765238271845</c:v>
                </c:pt>
                <c:pt idx="9">
                  <c:v>0.1289735582804088</c:v>
                </c:pt>
                <c:pt idx="10">
                  <c:v>0.13123396482610206</c:v>
                </c:pt>
                <c:pt idx="11">
                  <c:v>0.13234241415005776</c:v>
                </c:pt>
                <c:pt idx="12">
                  <c:v>0.13265377719103788</c:v>
                </c:pt>
                <c:pt idx="13">
                  <c:v>0.13240563648930936</c:v>
                </c:pt>
                <c:pt idx="14">
                  <c:v>0.13176033925578956</c:v>
                </c:pt>
                <c:pt idx="15">
                  <c:v>0.13083064193037819</c:v>
                </c:pt>
                <c:pt idx="16">
                  <c:v>0.12969581864371937</c:v>
                </c:pt>
                <c:pt idx="17">
                  <c:v>0.12841203932763157</c:v>
                </c:pt>
                <c:pt idx="18">
                  <c:v>0.12701920015213708</c:v>
                </c:pt>
                <c:pt idx="19">
                  <c:v>0.12554549659161229</c:v>
                </c:pt>
                <c:pt idx="20">
                  <c:v>0.12401052156205328</c:v>
                </c:pt>
                <c:pt idx="21">
                  <c:v>0.12242737240393686</c:v>
                </c:pt>
                <c:pt idx="22">
                  <c:v>0.1208040686363685</c:v>
                </c:pt>
                <c:pt idx="23">
                  <c:v>0.11914446661105482</c:v>
                </c:pt>
                <c:pt idx="24">
                  <c:v>0.11744877783854579</c:v>
                </c:pt>
                <c:pt idx="25">
                  <c:v>0.11571373542352492</c:v>
                </c:pt>
                <c:pt idx="26">
                  <c:v>0.11393239134462996</c:v>
                </c:pt>
                <c:pt idx="27">
                  <c:v>0.11209344559822831</c:v>
                </c:pt>
                <c:pt idx="28">
                  <c:v>0.11017986856011808</c:v>
                </c:pt>
                <c:pt idx="29">
                  <c:v>0.10816629193046623</c:v>
                </c:pt>
                <c:pt idx="30">
                  <c:v>0.1060139700626721</c:v>
                </c:pt>
                <c:pt idx="31">
                  <c:v>0.10366028445907949</c:v>
                </c:pt>
                <c:pt idx="32">
                  <c:v>0.10099381003077479</c:v>
                </c:pt>
                <c:pt idx="33">
                  <c:v>9.778054486745158E-2</c:v>
                </c:pt>
                <c:pt idx="34">
                  <c:v>9.3327242403382638E-2</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numCache>
            </c:numRef>
          </c:yVal>
          <c:smooth val="1"/>
          <c:extLst>
            <c:ext xmlns:c16="http://schemas.microsoft.com/office/drawing/2014/chart" uri="{C3380CC4-5D6E-409C-BE32-E72D297353CC}">
              <c16:uniqueId val="{00000000-571B-4439-ABDF-2ABD74A6237D}"/>
            </c:ext>
          </c:extLst>
        </c:ser>
        <c:dLbls>
          <c:showLegendKey val="0"/>
          <c:showVal val="0"/>
          <c:showCatName val="0"/>
          <c:showSerName val="0"/>
          <c:showPercent val="0"/>
          <c:showBubbleSize val="0"/>
        </c:dLbls>
        <c:axId val="936209712"/>
        <c:axId val="936206352"/>
      </c:scatterChart>
      <c:valAx>
        <c:axId val="936209712"/>
        <c:scaling>
          <c:orientation val="minMax"/>
        </c:scaling>
        <c:delete val="0"/>
        <c:axPos val="b"/>
        <c:majorGridlines>
          <c:spPr>
            <a:ln w="9525" cap="flat" cmpd="sng" algn="ctr">
              <a:solidFill>
                <a:schemeClr val="tx1">
                  <a:lumMod val="15000"/>
                  <a:lumOff val="85000"/>
                </a:schemeClr>
              </a:solidFill>
              <a:round/>
            </a:ln>
            <a:effectLst/>
          </c:spPr>
        </c:majorGridlines>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206352"/>
        <c:crosses val="autoZero"/>
        <c:crossBetween val="midCat"/>
      </c:valAx>
      <c:valAx>
        <c:axId val="9362063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20971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NZ" sz="1100" b="1" i="0" u="none" strike="noStrike" kern="1200" spc="0" baseline="0">
                <a:solidFill>
                  <a:schemeClr val="tx1"/>
                </a:solidFill>
              </a:rPr>
              <a:t>2.25 GW Electrolyser Hydrogen Production at </a:t>
            </a:r>
            <a:r>
              <a:rPr lang="en-NZ" sz="1100" b="1" i="0" u="none" strike="noStrike" kern="1200" spc="0" baseline="0">
                <a:solidFill>
                  <a:schemeClr val="accent2">
                    <a:lumMod val="75000"/>
                  </a:schemeClr>
                </a:solidFill>
              </a:rPr>
              <a:t>Low Case CAPEX </a:t>
            </a:r>
            <a:r>
              <a:rPr lang="en-NZ" sz="1100" b="1" i="0" u="none" strike="noStrike" kern="1200" spc="0" baseline="0">
                <a:solidFill>
                  <a:schemeClr val="tx1"/>
                </a:solidFill>
              </a:rPr>
              <a:t> </a:t>
            </a:r>
            <a:r>
              <a:rPr lang="en-NZ" sz="1100" b="1" i="0" u="none" strike="noStrike" kern="1200" spc="0" baseline="0">
                <a:solidFill>
                  <a:sysClr val="windowText" lastClr="000000">
                    <a:lumMod val="65000"/>
                    <a:lumOff val="35000"/>
                  </a:sysClr>
                </a:solidFill>
              </a:rPr>
              <a:t>showing </a:t>
            </a:r>
            <a:r>
              <a:rPr lang="en-NZ" sz="1100" b="1" i="0" u="none" strike="noStrike" kern="1200" spc="0" baseline="0">
                <a:solidFill>
                  <a:srgbClr val="0000FF"/>
                </a:solidFill>
              </a:rPr>
              <a:t>IIR </a:t>
            </a:r>
            <a:r>
              <a:rPr lang="en-NZ" sz="1100" b="1" i="0" u="none" strike="noStrike" kern="1200" spc="0" baseline="0">
                <a:solidFill>
                  <a:sysClr val="windowText" lastClr="000000">
                    <a:lumMod val="65000"/>
                    <a:lumOff val="35000"/>
                  </a:sysClr>
                </a:solidFill>
              </a:rPr>
              <a:t>at different learning factors and price of </a:t>
            </a:r>
            <a:r>
              <a:rPr lang="en-NZ" sz="1100" b="1" i="0" u="none" strike="noStrike" kern="1200" spc="0" baseline="0">
                <a:solidFill>
                  <a:srgbClr val="0000FF"/>
                </a:solidFill>
              </a:rPr>
              <a:t>$A16.73/Kg H2</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994528321648359"/>
          <c:y val="0.17141282031784655"/>
          <c:w val="0.80612040866200974"/>
          <c:h val="0.67420210008226134"/>
        </c:manualLayout>
      </c:layout>
      <c:lineChart>
        <c:grouping val="standard"/>
        <c:varyColors val="0"/>
        <c:ser>
          <c:idx val="0"/>
          <c:order val="0"/>
          <c:tx>
            <c:v>0.80 Learning Factor</c:v>
          </c:tx>
          <c:spPr>
            <a:ln w="19050" cap="rnd">
              <a:solidFill>
                <a:schemeClr val="accent1"/>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(%)'!$H$40:$BO$40</c:f>
              <c:numCache>
                <c:formatCode>0%</c:formatCode>
                <c:ptCount val="60"/>
                <c:pt idx="0">
                  <c:v>0.2374806046405511</c:v>
                </c:pt>
                <c:pt idx="1">
                  <c:v>0.70868020715018876</c:v>
                </c:pt>
                <c:pt idx="2">
                  <c:v>0.84725842081816416</c:v>
                </c:pt>
                <c:pt idx="3">
                  <c:v>0.89507412452884472</c:v>
                </c:pt>
                <c:pt idx="4">
                  <c:v>0.91316905664097003</c:v>
                </c:pt>
                <c:pt idx="5">
                  <c:v>0.92035061901112569</c:v>
                </c:pt>
                <c:pt idx="6">
                  <c:v>0.92325907829177867</c:v>
                </c:pt>
                <c:pt idx="7">
                  <c:v>0.92443891251827681</c:v>
                </c:pt>
                <c:pt idx="8">
                  <c:v>0.92491096649740934</c:v>
                </c:pt>
                <c:pt idx="9">
                  <c:v>0.92509406986894116</c:v>
                </c:pt>
                <c:pt idx="10">
                  <c:v>0.92516113175927828</c:v>
                </c:pt>
                <c:pt idx="11">
                  <c:v>0.92518308786189918</c:v>
                </c:pt>
                <c:pt idx="12">
                  <c:v>0.92518850857928103</c:v>
                </c:pt>
                <c:pt idx="13">
                  <c:v>0.92518851781394873</c:v>
                </c:pt>
                <c:pt idx="14">
                  <c:v>0.925187196414335</c:v>
                </c:pt>
                <c:pt idx="15">
                  <c:v>0.92518587932758645</c:v>
                </c:pt>
                <c:pt idx="16">
                  <c:v>0.92518489357689182</c:v>
                </c:pt>
                <c:pt idx="17">
                  <c:v>0.92518423660807181</c:v>
                </c:pt>
                <c:pt idx="18">
                  <c:v>0.92518382540687516</c:v>
                </c:pt>
                <c:pt idx="19">
                  <c:v>0.92518357792527728</c:v>
                </c:pt>
                <c:pt idx="20">
                  <c:v>0.92518343289841565</c:v>
                </c:pt>
                <c:pt idx="21">
                  <c:v>0.92518334953069026</c:v>
                </c:pt>
                <c:pt idx="22">
                  <c:v>0.92518330229620704</c:v>
                </c:pt>
                <c:pt idx="23">
                  <c:v>0.92518327583352833</c:v>
                </c:pt>
                <c:pt idx="24">
                  <c:v>0.92518326114041161</c:v>
                </c:pt>
                <c:pt idx="25">
                  <c:v>0.92518325304150983</c:v>
                </c:pt>
                <c:pt idx="26">
                  <c:v>0.92518324860422307</c:v>
                </c:pt>
                <c:pt idx="27">
                  <c:v>0.92518324618537018</c:v>
                </c:pt>
                <c:pt idx="28">
                  <c:v>0.92518324487246484</c:v>
                </c:pt>
                <c:pt idx="29">
                  <c:v>0.92518324416247255</c:v>
                </c:pt>
                <c:pt idx="30">
                  <c:v>0.9251832437797487</c:v>
                </c:pt>
                <c:pt idx="31">
                  <c:v>0.92518324357401638</c:v>
                </c:pt>
                <c:pt idx="32">
                  <c:v>0.92518324346369663</c:v>
                </c:pt>
                <c:pt idx="33">
                  <c:v>0.92518324340466829</c:v>
                </c:pt>
                <c:pt idx="34">
                  <c:v>0.9251832433731455</c:v>
                </c:pt>
                <c:pt idx="35">
                  <c:v>0.92518324335634095</c:v>
                </c:pt>
                <c:pt idx="36">
                  <c:v>0.9251832433473961</c:v>
                </c:pt>
                <c:pt idx="37">
                  <c:v>0.92518324334264146</c:v>
                </c:pt>
                <c:pt idx="38">
                  <c:v>0.9251832433401177</c:v>
                </c:pt>
                <c:pt idx="39">
                  <c:v>0.92518324333877966</c:v>
                </c:pt>
                <c:pt idx="40">
                  <c:v>0.92518324333807067</c:v>
                </c:pt>
                <c:pt idx="41">
                  <c:v>0.92518324333769564</c:v>
                </c:pt>
                <c:pt idx="42">
                  <c:v>0.9251832433374978</c:v>
                </c:pt>
                <c:pt idx="43">
                  <c:v>0.92518324333739255</c:v>
                </c:pt>
                <c:pt idx="44">
                  <c:v>0.92518324333733726</c:v>
                </c:pt>
                <c:pt idx="45">
                  <c:v>0.92518324333730861</c:v>
                </c:pt>
                <c:pt idx="46">
                  <c:v>0.92518324333729285</c:v>
                </c:pt>
                <c:pt idx="47">
                  <c:v>0.92518324333728463</c:v>
                </c:pt>
                <c:pt idx="48">
                  <c:v>2.2339385047665195E-2</c:v>
                </c:pt>
                <c:pt idx="49">
                  <c:v>0.92518324333727842</c:v>
                </c:pt>
                <c:pt idx="50">
                  <c:v>2.4425261624080097E-2</c:v>
                </c:pt>
                <c:pt idx="51">
                  <c:v>2.5365292071832579E-2</c:v>
                </c:pt>
                <c:pt idx="52">
                  <c:v>2.6244052046464184E-2</c:v>
                </c:pt>
                <c:pt idx="53">
                  <c:v>2.7066378510242073E-2</c:v>
                </c:pt>
                <c:pt idx="54">
                  <c:v>2.783664964389998E-2</c:v>
                </c:pt>
                <c:pt idx="55">
                  <c:v>2.8558836035864399E-2</c:v>
                </c:pt>
                <c:pt idx="56">
                  <c:v>2.923654529894204E-2</c:v>
                </c:pt>
                <c:pt idx="57">
                  <c:v>2.9873061067839268E-2</c:v>
                </c:pt>
                <c:pt idx="58">
                  <c:v>3.0471377176939374E-2</c:v>
                </c:pt>
                <c:pt idx="59">
                  <c:v>3.1034227691170813E-2</c:v>
                </c:pt>
              </c:numCache>
            </c:numRef>
          </c:val>
          <c:smooth val="1"/>
          <c:extLst>
            <c:ext xmlns:c16="http://schemas.microsoft.com/office/drawing/2014/chart" uri="{C3380CC4-5D6E-409C-BE32-E72D297353CC}">
              <c16:uniqueId val="{00000000-8C75-405E-AB9E-9B6B17B3AEEC}"/>
            </c:ext>
          </c:extLst>
        </c:ser>
        <c:ser>
          <c:idx val="1"/>
          <c:order val="1"/>
          <c:tx>
            <c:v>0.85 Learning Factor</c:v>
          </c:tx>
          <c:spPr>
            <a:ln w="19050" cap="rnd">
              <a:solidFill>
                <a:schemeClr val="accent2"/>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(%)'!$H$41:$BO$41</c:f>
              <c:numCache>
                <c:formatCode>0%</c:formatCode>
                <c:ptCount val="60"/>
                <c:pt idx="0">
                  <c:v>0.2374806046405511</c:v>
                </c:pt>
                <c:pt idx="1">
                  <c:v>0.7571852015993159</c:v>
                </c:pt>
                <c:pt idx="2">
                  <c:v>0.91701061990636434</c:v>
                </c:pt>
                <c:pt idx="3">
                  <c:v>0.97437758806620534</c:v>
                </c:pt>
                <c:pt idx="4">
                  <c:v>0.99707678764446306</c:v>
                </c:pt>
                <c:pt idx="5">
                  <c:v>1.0065900331451076</c:v>
                </c:pt>
                <c:pt idx="6">
                  <c:v>1.0107157470300807</c:v>
                </c:pt>
                <c:pt idx="7">
                  <c:v>1.0125423493988759</c:v>
                </c:pt>
                <c:pt idx="8">
                  <c:v>1.0133614097191095</c:v>
                </c:pt>
                <c:pt idx="9">
                  <c:v>1.013731635701022</c:v>
                </c:pt>
                <c:pt idx="10">
                  <c:v>1.0138998471308911</c:v>
                </c:pt>
                <c:pt idx="11">
                  <c:v>1.0139765308351167</c:v>
                </c:pt>
                <c:pt idx="12">
                  <c:v>1.0140115653396964</c:v>
                </c:pt>
                <c:pt idx="13">
                  <c:v>1.014027593071408</c:v>
                </c:pt>
                <c:pt idx="14">
                  <c:v>1.0140349307002814</c:v>
                </c:pt>
                <c:pt idx="15">
                  <c:v>1.0140382905536223</c:v>
                </c:pt>
                <c:pt idx="16">
                  <c:v>1.014039828586216</c:v>
                </c:pt>
                <c:pt idx="17">
                  <c:v>1.014040532149783</c:v>
                </c:pt>
                <c:pt idx="18">
                  <c:v>1.0140408536253389</c:v>
                </c:pt>
                <c:pt idx="19">
                  <c:v>1.0140410002840912</c:v>
                </c:pt>
                <c:pt idx="20">
                  <c:v>1.0140410670537428</c:v>
                </c:pt>
                <c:pt idx="21">
                  <c:v>1.0140410973742457</c:v>
                </c:pt>
                <c:pt idx="22">
                  <c:v>1.0140411110996537</c:v>
                </c:pt>
                <c:pt idx="23">
                  <c:v>1.0140411172890769</c:v>
                </c:pt>
                <c:pt idx="24">
                  <c:v>1.014041120067251</c:v>
                </c:pt>
                <c:pt idx="25">
                  <c:v>1.0140411213072604</c:v>
                </c:pt>
                <c:pt idx="26">
                  <c:v>1.0140411218569425</c:v>
                </c:pt>
                <c:pt idx="27">
                  <c:v>1.0140411220985626</c:v>
                </c:pt>
                <c:pt idx="28">
                  <c:v>1.0140411222036572</c:v>
                </c:pt>
                <c:pt idx="29">
                  <c:v>1.0140411222487615</c:v>
                </c:pt>
                <c:pt idx="30">
                  <c:v>1.0140411222677845</c:v>
                </c:pt>
                <c:pt idx="31">
                  <c:v>1.0140411222756209</c:v>
                </c:pt>
                <c:pt idx="32">
                  <c:v>1.0140411222787433</c:v>
                </c:pt>
                <c:pt idx="33">
                  <c:v>1.0140411222799259</c:v>
                </c:pt>
                <c:pt idx="34">
                  <c:v>1.0140411222803372</c:v>
                </c:pt>
                <c:pt idx="35">
                  <c:v>1.0140411222804571</c:v>
                </c:pt>
                <c:pt idx="36">
                  <c:v>1.0140411222804762</c:v>
                </c:pt>
                <c:pt idx="37">
                  <c:v>1.0140411222804659</c:v>
                </c:pt>
                <c:pt idx="38">
                  <c:v>1.0140411222804517</c:v>
                </c:pt>
                <c:pt idx="39">
                  <c:v>1.0140411222804402</c:v>
                </c:pt>
                <c:pt idx="40">
                  <c:v>1.0140411222804322</c:v>
                </c:pt>
                <c:pt idx="41">
                  <c:v>1.0140411222804273</c:v>
                </c:pt>
                <c:pt idx="42">
                  <c:v>1.0140411222804242</c:v>
                </c:pt>
                <c:pt idx="43">
                  <c:v>1.0140411222804224</c:v>
                </c:pt>
                <c:pt idx="44">
                  <c:v>1.0140411222804215</c:v>
                </c:pt>
                <c:pt idx="45">
                  <c:v>1.0140411222804211</c:v>
                </c:pt>
                <c:pt idx="46">
                  <c:v>1.0140411222804206</c:v>
                </c:pt>
                <c:pt idx="47">
                  <c:v>1.0140411222804206</c:v>
                </c:pt>
                <c:pt idx="48">
                  <c:v>1.0140411222804202</c:v>
                </c:pt>
                <c:pt idx="49">
                  <c:v>1.0140411222804202</c:v>
                </c:pt>
                <c:pt idx="50">
                  <c:v>1.0140411222804202</c:v>
                </c:pt>
                <c:pt idx="51">
                  <c:v>1.0140411222804202</c:v>
                </c:pt>
                <c:pt idx="52">
                  <c:v>1.0140411222804202</c:v>
                </c:pt>
                <c:pt idx="53">
                  <c:v>1.0140411222804202</c:v>
                </c:pt>
                <c:pt idx="54">
                  <c:v>1.0140411222804202</c:v>
                </c:pt>
                <c:pt idx="55">
                  <c:v>1.0140411222804202</c:v>
                </c:pt>
                <c:pt idx="56">
                  <c:v>1.0140411222804202</c:v>
                </c:pt>
                <c:pt idx="57">
                  <c:v>1.0140411222804202</c:v>
                </c:pt>
                <c:pt idx="58">
                  <c:v>1.0140411222804202</c:v>
                </c:pt>
                <c:pt idx="59">
                  <c:v>1.0140411222804202</c:v>
                </c:pt>
              </c:numCache>
            </c:numRef>
          </c:val>
          <c:smooth val="0"/>
          <c:extLst>
            <c:ext xmlns:c16="http://schemas.microsoft.com/office/drawing/2014/chart" uri="{C3380CC4-5D6E-409C-BE32-E72D297353CC}">
              <c16:uniqueId val="{00000001-8C75-405E-AB9E-9B6B17B3AEEC}"/>
            </c:ext>
          </c:extLst>
        </c:ser>
        <c:ser>
          <c:idx val="2"/>
          <c:order val="2"/>
          <c:tx>
            <c:v>0.90 Learning Factor</c:v>
          </c:tx>
          <c:spPr>
            <a:ln w="19050" cap="rnd">
              <a:solidFill>
                <a:schemeClr val="accent3"/>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(%)'!$H$42:$BO$42</c:f>
              <c:numCache>
                <c:formatCode>0%</c:formatCode>
                <c:ptCount val="60"/>
                <c:pt idx="0">
                  <c:v>0.2374806046405511</c:v>
                </c:pt>
                <c:pt idx="1">
                  <c:v>0.80370636987170063</c:v>
                </c:pt>
                <c:pt idx="2">
                  <c:v>0.98277254992521312</c:v>
                </c:pt>
                <c:pt idx="3">
                  <c:v>1.0481148618145442</c:v>
                </c:pt>
                <c:pt idx="4">
                  <c:v>1.0743068218479732</c:v>
                </c:pt>
                <c:pt idx="5">
                  <c:v>1.0854104312182682</c:v>
                </c:pt>
                <c:pt idx="6">
                  <c:v>1.0902775024821993</c:v>
                </c:pt>
                <c:pt idx="7">
                  <c:v>1.0924543792353609</c:v>
                </c:pt>
                <c:pt idx="8">
                  <c:v>1.0934402134790435</c:v>
                </c:pt>
                <c:pt idx="9">
                  <c:v>1.0938902150640502</c:v>
                </c:pt>
                <c:pt idx="10">
                  <c:v>1.0940967111566962</c:v>
                </c:pt>
                <c:pt idx="11">
                  <c:v>1.0941918183249255</c:v>
                </c:pt>
                <c:pt idx="12">
                  <c:v>1.0942357424418403</c:v>
                </c:pt>
                <c:pt idx="13">
                  <c:v>1.0942560716362122</c:v>
                </c:pt>
                <c:pt idx="14">
                  <c:v>1.0942654968852961</c:v>
                </c:pt>
                <c:pt idx="15">
                  <c:v>1.0942698731328835</c:v>
                </c:pt>
                <c:pt idx="16">
                  <c:v>1.0942719076445968</c:v>
                </c:pt>
                <c:pt idx="17">
                  <c:v>1.0942728545377616</c:v>
                </c:pt>
                <c:pt idx="18">
                  <c:v>1.0942732956722447</c:v>
                </c:pt>
                <c:pt idx="19">
                  <c:v>1.0942735013685705</c:v>
                </c:pt>
                <c:pt idx="20">
                  <c:v>1.0942735973596345</c:v>
                </c:pt>
                <c:pt idx="21">
                  <c:v>1.0942736421879498</c:v>
                </c:pt>
                <c:pt idx="22">
                  <c:v>1.0942736631369927</c:v>
                </c:pt>
                <c:pt idx="23">
                  <c:v>1.0942736729328484</c:v>
                </c:pt>
                <c:pt idx="24">
                  <c:v>1.0942736775160191</c:v>
                </c:pt>
                <c:pt idx="25">
                  <c:v>1.0942736796614612</c:v>
                </c:pt>
                <c:pt idx="26">
                  <c:v>1.094273680666257</c:v>
                </c:pt>
                <c:pt idx="27">
                  <c:v>1.094273681137055</c:v>
                </c:pt>
                <c:pt idx="28">
                  <c:v>1.0942736813577403</c:v>
                </c:pt>
                <c:pt idx="29">
                  <c:v>1.0942736814612268</c:v>
                </c:pt>
                <c:pt idx="30">
                  <c:v>1.0942736815097724</c:v>
                </c:pt>
                <c:pt idx="31">
                  <c:v>1.0942736815325533</c:v>
                </c:pt>
                <c:pt idx="32">
                  <c:v>1.094273681543247</c:v>
                </c:pt>
                <c:pt idx="33">
                  <c:v>1.0942736815482683</c:v>
                </c:pt>
                <c:pt idx="34">
                  <c:v>1.0942736815506269</c:v>
                </c:pt>
                <c:pt idx="35">
                  <c:v>1.0942736815517349</c:v>
                </c:pt>
                <c:pt idx="36">
                  <c:v>1.0942736815522558</c:v>
                </c:pt>
                <c:pt idx="37">
                  <c:v>1.0942736815525005</c:v>
                </c:pt>
                <c:pt idx="38">
                  <c:v>1.0942736815526155</c:v>
                </c:pt>
                <c:pt idx="39">
                  <c:v>1.0942736815526697</c:v>
                </c:pt>
                <c:pt idx="40">
                  <c:v>1.0942736815526954</c:v>
                </c:pt>
                <c:pt idx="41">
                  <c:v>1.0942736815527074</c:v>
                </c:pt>
                <c:pt idx="42">
                  <c:v>1.0942736815527128</c:v>
                </c:pt>
                <c:pt idx="43">
                  <c:v>1.0942736815527154</c:v>
                </c:pt>
                <c:pt idx="44">
                  <c:v>1.0942736815527168</c:v>
                </c:pt>
                <c:pt idx="45">
                  <c:v>1.0942736815527172</c:v>
                </c:pt>
                <c:pt idx="46">
                  <c:v>1.0942736815527176</c:v>
                </c:pt>
                <c:pt idx="47">
                  <c:v>1.0942736815527176</c:v>
                </c:pt>
                <c:pt idx="48">
                  <c:v>1.0942736815527176</c:v>
                </c:pt>
                <c:pt idx="49">
                  <c:v>1.0942736815527176</c:v>
                </c:pt>
                <c:pt idx="50">
                  <c:v>1.0942736815527181</c:v>
                </c:pt>
                <c:pt idx="51">
                  <c:v>1.0942736815527176</c:v>
                </c:pt>
                <c:pt idx="52">
                  <c:v>1.0942736815527176</c:v>
                </c:pt>
                <c:pt idx="53">
                  <c:v>1.0942736815527181</c:v>
                </c:pt>
                <c:pt idx="54">
                  <c:v>1.0942736815527181</c:v>
                </c:pt>
                <c:pt idx="55">
                  <c:v>1.0942736815527176</c:v>
                </c:pt>
                <c:pt idx="56">
                  <c:v>1.0942736815527176</c:v>
                </c:pt>
                <c:pt idx="57">
                  <c:v>1.0942736815527181</c:v>
                </c:pt>
                <c:pt idx="58">
                  <c:v>1.0942736815527181</c:v>
                </c:pt>
                <c:pt idx="59">
                  <c:v>1.0942736815527181</c:v>
                </c:pt>
              </c:numCache>
            </c:numRef>
          </c:val>
          <c:smooth val="0"/>
          <c:extLst>
            <c:ext xmlns:c16="http://schemas.microsoft.com/office/drawing/2014/chart" uri="{C3380CC4-5D6E-409C-BE32-E72D297353CC}">
              <c16:uniqueId val="{00000002-8C75-405E-AB9E-9B6B17B3AEEC}"/>
            </c:ext>
          </c:extLst>
        </c:ser>
        <c:dLbls>
          <c:showLegendKey val="0"/>
          <c:showVal val="0"/>
          <c:showCatName val="0"/>
          <c:showSerName val="0"/>
          <c:showPercent val="0"/>
          <c:showBubbleSize val="0"/>
        </c:dLbls>
        <c:smooth val="0"/>
        <c:axId val="1230902000"/>
        <c:axId val="1230902480"/>
      </c:lineChart>
      <c:catAx>
        <c:axId val="123090200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YEARS</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0902480"/>
        <c:crosses val="autoZero"/>
        <c:auto val="1"/>
        <c:lblAlgn val="ctr"/>
        <c:lblOffset val="100"/>
        <c:noMultiLvlLbl val="0"/>
      </c:catAx>
      <c:valAx>
        <c:axId val="123090248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 IRR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0902000"/>
        <c:crosses val="autoZero"/>
        <c:crossBetween val="between"/>
      </c:valAx>
      <c:spPr>
        <a:noFill/>
        <a:ln>
          <a:noFill/>
        </a:ln>
        <a:effectLst/>
      </c:spPr>
    </c:plotArea>
    <c:legend>
      <c:legendPos val="r"/>
      <c:layout>
        <c:manualLayout>
          <c:xMode val="edge"/>
          <c:yMode val="edge"/>
          <c:x val="0.27186353611473085"/>
          <c:y val="0.50591613035533645"/>
          <c:w val="0.2189877395049464"/>
          <c:h val="0.18518640131065042"/>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NZ" sz="1100" b="1" i="0" u="none" strike="noStrike" kern="1200" spc="0" baseline="0">
                <a:solidFill>
                  <a:schemeClr val="tx1"/>
                </a:solidFill>
              </a:rPr>
              <a:t>2.25 GW Electrolyser Hydrogen Production at </a:t>
            </a:r>
            <a:r>
              <a:rPr lang="en-NZ" sz="1100" b="1" i="0" u="none" strike="noStrike" kern="1200" spc="0" baseline="0">
                <a:solidFill>
                  <a:schemeClr val="accent2">
                    <a:lumMod val="75000"/>
                  </a:schemeClr>
                </a:solidFill>
              </a:rPr>
              <a:t>High Case CAPEX </a:t>
            </a:r>
            <a:r>
              <a:rPr lang="en-NZ" sz="1100" b="1" i="0" u="none" strike="noStrike" kern="1200" spc="0" baseline="0">
                <a:solidFill>
                  <a:schemeClr val="tx1"/>
                </a:solidFill>
              </a:rPr>
              <a:t> </a:t>
            </a:r>
            <a:r>
              <a:rPr lang="en-NZ" sz="1100" b="1" i="0" u="none" strike="noStrike" kern="1200" spc="0" baseline="0">
                <a:solidFill>
                  <a:sysClr val="windowText" lastClr="000000">
                    <a:lumMod val="65000"/>
                    <a:lumOff val="35000"/>
                  </a:sysClr>
                </a:solidFill>
              </a:rPr>
              <a:t>showing </a:t>
            </a:r>
            <a:r>
              <a:rPr lang="en-NZ" sz="1100" b="1" i="0" u="none" strike="noStrike" kern="1200" spc="0" baseline="0">
                <a:solidFill>
                  <a:srgbClr val="0000FF"/>
                </a:solidFill>
              </a:rPr>
              <a:t>IIR </a:t>
            </a:r>
            <a:r>
              <a:rPr lang="en-NZ" sz="1100" b="1" i="0" u="none" strike="noStrike" kern="1200" spc="0" baseline="0">
                <a:solidFill>
                  <a:sysClr val="windowText" lastClr="000000">
                    <a:lumMod val="65000"/>
                    <a:lumOff val="35000"/>
                  </a:sysClr>
                </a:solidFill>
              </a:rPr>
              <a:t>at different learning factors and price of </a:t>
            </a:r>
            <a:r>
              <a:rPr lang="en-NZ" sz="1100" b="1" i="0" u="none" strike="noStrike" kern="1200" spc="0" baseline="0">
                <a:solidFill>
                  <a:srgbClr val="0000FF"/>
                </a:solidFill>
              </a:rPr>
              <a:t>$A16.73/Kg H2</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032810603171624"/>
          <c:y val="0.14313553059235076"/>
          <c:w val="0.80495171036849611"/>
          <c:h val="0.75573553399568749"/>
        </c:manualLayout>
      </c:layout>
      <c:lineChart>
        <c:grouping val="standard"/>
        <c:varyColors val="0"/>
        <c:ser>
          <c:idx val="0"/>
          <c:order val="0"/>
          <c:tx>
            <c:v>0.80 Learning Factor</c:v>
          </c:tx>
          <c:spPr>
            <a:ln w="19050" cap="rnd">
              <a:solidFill>
                <a:schemeClr val="accent1"/>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(%)'!$H$52:$BO$52</c:f>
              <c:numCache>
                <c:formatCode>0%</c:formatCode>
                <c:ptCount val="60"/>
                <c:pt idx="0">
                  <c:v>-0.56652085653278694</c:v>
                </c:pt>
                <c:pt idx="1">
                  <c:v>-0.20966983086919044</c:v>
                </c:pt>
                <c:pt idx="2">
                  <c:v>-4.4019113055516201E-2</c:v>
                </c:pt>
                <c:pt idx="3">
                  <c:v>3.9945966712722214E-2</c:v>
                </c:pt>
                <c:pt idx="4">
                  <c:v>8.6246012229959756E-2</c:v>
                </c:pt>
                <c:pt idx="5">
                  <c:v>0.113327567176009</c:v>
                </c:pt>
                <c:pt idx="6">
                  <c:v>0.12978310126967463</c:v>
                </c:pt>
                <c:pt idx="7">
                  <c:v>0.13999309537861526</c:v>
                </c:pt>
                <c:pt idx="8">
                  <c:v>0.14635717836571649</c:v>
                </c:pt>
                <c:pt idx="9">
                  <c:v>0.15026730115687092</c:v>
                </c:pt>
                <c:pt idx="10">
                  <c:v>0.15256898089528992</c:v>
                </c:pt>
                <c:pt idx="11">
                  <c:v>0.15379547648882563</c:v>
                </c:pt>
                <c:pt idx="12">
                  <c:v>0.15429367397942761</c:v>
                </c:pt>
                <c:pt idx="13">
                  <c:v>0.15429508333002495</c:v>
                </c:pt>
                <c:pt idx="14">
                  <c:v>0.15395754132480777</c:v>
                </c:pt>
                <c:pt idx="15">
                  <c:v>0.15339057582400528</c:v>
                </c:pt>
                <c:pt idx="16">
                  <c:v>0.1526713039821106</c:v>
                </c:pt>
                <c:pt idx="17">
                  <c:v>0.15185466171699846</c:v>
                </c:pt>
                <c:pt idx="18">
                  <c:v>0.15098013853518411</c:v>
                </c:pt>
                <c:pt idx="19">
                  <c:v>0.1500763021234206</c:v>
                </c:pt>
                <c:pt idx="20">
                  <c:v>0.14916389290671517</c:v>
                </c:pt>
                <c:pt idx="21">
                  <c:v>0.14825797441140653</c:v>
                </c:pt>
                <c:pt idx="22">
                  <c:v>0.14736944879213798</c:v>
                </c:pt>
                <c:pt idx="23">
                  <c:v>0.14650613851442973</c:v>
                </c:pt>
                <c:pt idx="24">
                  <c:v>0.14567356718670244</c:v>
                </c:pt>
                <c:pt idx="25">
                  <c:v>0.14487552902127798</c:v>
                </c:pt>
                <c:pt idx="26">
                  <c:v>0.14411450805252879</c:v>
                </c:pt>
                <c:pt idx="27">
                  <c:v>0.14339198946051068</c:v>
                </c:pt>
                <c:pt idx="28">
                  <c:v>0.14270869271655795</c:v>
                </c:pt>
                <c:pt idx="29">
                  <c:v>0.14206474764800703</c:v>
                </c:pt>
                <c:pt idx="30">
                  <c:v>0.14145982855728434</c:v>
                </c:pt>
                <c:pt idx="31">
                  <c:v>0.14089325735259606</c:v>
                </c:pt>
                <c:pt idx="32">
                  <c:v>0.14036408368246822</c:v>
                </c:pt>
                <c:pt idx="33">
                  <c:v>0.13987114793635613</c:v>
                </c:pt>
                <c:pt idx="34">
                  <c:v>0.13941313142552647</c:v>
                </c:pt>
                <c:pt idx="35">
                  <c:v>0.13898859692139709</c:v>
                </c:pt>
                <c:pt idx="36">
                  <c:v>0.13859602188594633</c:v>
                </c:pt>
                <c:pt idx="37">
                  <c:v>0.13823382610054025</c:v>
                </c:pt>
                <c:pt idx="38">
                  <c:v>0.13790039492992756</c:v>
                </c:pt>
                <c:pt idx="39">
                  <c:v>0.13759409910805553</c:v>
                </c:pt>
                <c:pt idx="40">
                  <c:v>0.13731331167368599</c:v>
                </c:pt>
                <c:pt idx="41">
                  <c:v>0.13705642249586103</c:v>
                </c:pt>
                <c:pt idx="42">
                  <c:v>0.13682185069634034</c:v>
                </c:pt>
                <c:pt idx="43">
                  <c:v>0.13660805518583752</c:v>
                </c:pt>
                <c:pt idx="44">
                  <c:v>0.13641354347313395</c:v>
                </c:pt>
                <c:pt idx="45">
                  <c:v>0.13623687887260472</c:v>
                </c:pt>
                <c:pt idx="46">
                  <c:v>0.13607668621942293</c:v>
                </c:pt>
                <c:pt idx="47">
                  <c:v>0.13593165619690195</c:v>
                </c:pt>
                <c:pt idx="48">
                  <c:v>0.13580054838249822</c:v>
                </c:pt>
                <c:pt idx="49">
                  <c:v>0.13568219312426577</c:v>
                </c:pt>
                <c:pt idx="50">
                  <c:v>0.13557549236540023</c:v>
                </c:pt>
                <c:pt idx="51">
                  <c:v>0.1354794195390796</c:v>
                </c:pt>
                <c:pt idx="52">
                  <c:v>0.13539301865806719</c:v>
                </c:pt>
                <c:pt idx="53">
                  <c:v>0.13531540272296172</c:v>
                </c:pt>
                <c:pt idx="54">
                  <c:v>0.13524575156953111</c:v>
                </c:pt>
                <c:pt idx="55">
                  <c:v>0.1351833092695478</c:v>
                </c:pt>
                <c:pt idx="56">
                  <c:v>7.5505886352773333E-2</c:v>
                </c:pt>
                <c:pt idx="57">
                  <c:v>7.602180237715106E-2</c:v>
                </c:pt>
                <c:pt idx="58">
                  <c:v>7.6495591956921238E-2</c:v>
                </c:pt>
                <c:pt idx="59">
                  <c:v>7.6930873841248193E-2</c:v>
                </c:pt>
              </c:numCache>
            </c:numRef>
          </c:val>
          <c:smooth val="1"/>
          <c:extLst>
            <c:ext xmlns:c16="http://schemas.microsoft.com/office/drawing/2014/chart" uri="{C3380CC4-5D6E-409C-BE32-E72D297353CC}">
              <c16:uniqueId val="{00000000-DDA9-4EC4-8FC0-AD06CE658D60}"/>
            </c:ext>
          </c:extLst>
        </c:ser>
        <c:ser>
          <c:idx val="1"/>
          <c:order val="1"/>
          <c:tx>
            <c:v>0.85 Learning Factor</c:v>
          </c:tx>
          <c:spPr>
            <a:ln w="19050" cap="rnd">
              <a:solidFill>
                <a:schemeClr val="accent2"/>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(%)'!$H$53:$BO$53</c:f>
              <c:numCache>
                <c:formatCode>0%</c:formatCode>
                <c:ptCount val="60"/>
                <c:pt idx="0">
                  <c:v>-0.56652085653278694</c:v>
                </c:pt>
                <c:pt idx="1">
                  <c:v>-0.17756378272303219</c:v>
                </c:pt>
                <c:pt idx="2">
                  <c:v>8.1194735081260294E-3</c:v>
                </c:pt>
                <c:pt idx="3">
                  <c:v>0.10389997327871314</c:v>
                </c:pt>
                <c:pt idx="4">
                  <c:v>0.157687583696696</c:v>
                </c:pt>
                <c:pt idx="5">
                  <c:v>0.18991045338464096</c:v>
                </c:pt>
                <c:pt idx="6">
                  <c:v>0.21016404303353875</c:v>
                </c:pt>
                <c:pt idx="7">
                  <c:v>0.22336182814860828</c:v>
                </c:pt>
                <c:pt idx="8">
                  <c:v>0.23220136102809819</c:v>
                </c:pt>
                <c:pt idx="9">
                  <c:v>0.23824850897586858</c:v>
                </c:pt>
                <c:pt idx="10">
                  <c:v>0.24245394889965732</c:v>
                </c:pt>
                <c:pt idx="11">
                  <c:v>0.24541629837017198</c:v>
                </c:pt>
                <c:pt idx="12">
                  <c:v>0.24752391548551467</c:v>
                </c:pt>
                <c:pt idx="13">
                  <c:v>0.24903501845109388</c:v>
                </c:pt>
                <c:pt idx="14">
                  <c:v>0.25012481385244012</c:v>
                </c:pt>
                <c:pt idx="15">
                  <c:v>0.25091419182593899</c:v>
                </c:pt>
                <c:pt idx="16">
                  <c:v>0.25148772578153333</c:v>
                </c:pt>
                <c:pt idx="17">
                  <c:v>0.25190525830810384</c:v>
                </c:pt>
                <c:pt idx="18">
                  <c:v>0.25220952776411742</c:v>
                </c:pt>
                <c:pt idx="19">
                  <c:v>0.25243128733243503</c:v>
                </c:pt>
                <c:pt idx="20">
                  <c:v>0.25259279950378044</c:v>
                </c:pt>
                <c:pt idx="21">
                  <c:v>0.25271025660046709</c:v>
                </c:pt>
                <c:pt idx="22">
                  <c:v>0.25279547852598472</c:v>
                </c:pt>
                <c:pt idx="23">
                  <c:v>0.25285711634153762</c:v>
                </c:pt>
                <c:pt idx="24">
                  <c:v>0.2529015132437098</c:v>
                </c:pt>
                <c:pt idx="25">
                  <c:v>0.25293332513094002</c:v>
                </c:pt>
                <c:pt idx="26">
                  <c:v>0.25295597068917308</c:v>
                </c:pt>
                <c:pt idx="27">
                  <c:v>0.25297195949535256</c:v>
                </c:pt>
                <c:pt idx="28">
                  <c:v>0.25298313217367885</c:v>
                </c:pt>
                <c:pt idx="29">
                  <c:v>0.25299083673790101</c:v>
                </c:pt>
                <c:pt idx="30">
                  <c:v>0.25299605838625006</c:v>
                </c:pt>
                <c:pt idx="31">
                  <c:v>0.25299951519812103</c:v>
                </c:pt>
                <c:pt idx="32">
                  <c:v>0.25300172876687332</c:v>
                </c:pt>
                <c:pt idx="33">
                  <c:v>0.253003076360792</c:v>
                </c:pt>
                <c:pt idx="34">
                  <c:v>0.25300382944374111</c:v>
                </c:pt>
                <c:pt idx="35">
                  <c:v>0.25300418210955478</c:v>
                </c:pt>
                <c:pt idx="36">
                  <c:v>0.25300427205198228</c:v>
                </c:pt>
                <c:pt idx="37">
                  <c:v>0.25300419600856228</c:v>
                </c:pt>
                <c:pt idx="38">
                  <c:v>0.25300402111381315</c:v>
                </c:pt>
                <c:pt idx="39">
                  <c:v>0.25300379322583244</c:v>
                </c:pt>
                <c:pt idx="40">
                  <c:v>0.25300354301563455</c:v>
                </c:pt>
                <c:pt idx="41">
                  <c:v>0.25300329040486313</c:v>
                </c:pt>
                <c:pt idx="42">
                  <c:v>0.25300304778631411</c:v>
                </c:pt>
                <c:pt idx="43">
                  <c:v>0.25300282234937055</c:v>
                </c:pt>
                <c:pt idx="44">
                  <c:v>0.25300261774893773</c:v>
                </c:pt>
                <c:pt idx="45">
                  <c:v>0.25300243529439759</c:v>
                </c:pt>
                <c:pt idx="46">
                  <c:v>0.25300227478896797</c:v>
                </c:pt>
                <c:pt idx="47">
                  <c:v>0.25300213511557823</c:v>
                </c:pt>
                <c:pt idx="48">
                  <c:v>0.25300201463994432</c:v>
                </c:pt>
                <c:pt idx="49">
                  <c:v>0.25300191148266693</c:v>
                </c:pt>
                <c:pt idx="50">
                  <c:v>0.25300182369823254</c:v>
                </c:pt>
                <c:pt idx="51">
                  <c:v>0.25300174938847331</c:v>
                </c:pt>
                <c:pt idx="52">
                  <c:v>0.25300168677045631</c:v>
                </c:pt>
                <c:pt idx="53">
                  <c:v>0.25300163421317512</c:v>
                </c:pt>
                <c:pt idx="54">
                  <c:v>0.2530015902533238</c:v>
                </c:pt>
                <c:pt idx="55">
                  <c:v>0.25300155359744636</c:v>
                </c:pt>
                <c:pt idx="56">
                  <c:v>0.25300152311557667</c:v>
                </c:pt>
                <c:pt idx="57">
                  <c:v>0.25300149782990844</c:v>
                </c:pt>
                <c:pt idx="58">
                  <c:v>0.25300147690091301</c:v>
                </c:pt>
                <c:pt idx="59">
                  <c:v>0.25300145961250453</c:v>
                </c:pt>
              </c:numCache>
            </c:numRef>
          </c:val>
          <c:smooth val="0"/>
          <c:extLst>
            <c:ext xmlns:c16="http://schemas.microsoft.com/office/drawing/2014/chart" uri="{C3380CC4-5D6E-409C-BE32-E72D297353CC}">
              <c16:uniqueId val="{00000001-DDA9-4EC4-8FC0-AD06CE658D60}"/>
            </c:ext>
          </c:extLst>
        </c:ser>
        <c:ser>
          <c:idx val="2"/>
          <c:order val="2"/>
          <c:tx>
            <c:v>0.90 Learning Factor</c:v>
          </c:tx>
          <c:spPr>
            <a:ln w="19050" cap="rnd">
              <a:solidFill>
                <a:schemeClr val="accent3"/>
              </a:solidFill>
              <a:round/>
            </a:ln>
            <a:effectLst/>
          </c:spPr>
          <c:marker>
            <c:symbol val="none"/>
          </c:marker>
          <c:cat>
            <c:numRef>
              <c:f>'IRR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'IRR (%)'!$H$54:$BO$54</c:f>
              <c:numCache>
                <c:formatCode>0%</c:formatCode>
                <c:ptCount val="60"/>
                <c:pt idx="0">
                  <c:v>-0.56652085653278694</c:v>
                </c:pt>
                <c:pt idx="1">
                  <c:v>-0.14707595861747147</c:v>
                </c:pt>
                <c:pt idx="2">
                  <c:v>5.6295648457494352E-2</c:v>
                </c:pt>
                <c:pt idx="3">
                  <c:v>0.16140554264082652</c:v>
                </c:pt>
                <c:pt idx="4">
                  <c:v>0.22029118726951191</c:v>
                </c:pt>
                <c:pt idx="5">
                  <c:v>0.25541876773037919</c:v>
                </c:pt>
                <c:pt idx="6">
                  <c:v>0.27738502103894835</c:v>
                </c:pt>
                <c:pt idx="7">
                  <c:v>0.29161953026839593</c:v>
                </c:pt>
                <c:pt idx="8">
                  <c:v>0.30109935122067855</c:v>
                </c:pt>
                <c:pt idx="9">
                  <c:v>0.30754824095527766</c:v>
                </c:pt>
                <c:pt idx="10">
                  <c:v>0.3120091516638801</c:v>
                </c:pt>
                <c:pt idx="11">
                  <c:v>0.31513607626283169</c:v>
                </c:pt>
                <c:pt idx="12">
                  <c:v>0.31735127143360553</c:v>
                </c:pt>
                <c:pt idx="13">
                  <c:v>0.31893400202569189</c:v>
                </c:pt>
                <c:pt idx="14">
                  <c:v>0.32007266121539235</c:v>
                </c:pt>
                <c:pt idx="15">
                  <c:v>0.32089643956249403</c:v>
                </c:pt>
                <c:pt idx="16">
                  <c:v>0.32149513896600057</c:v>
                </c:pt>
                <c:pt idx="17">
                  <c:v>0.32193188642891446</c:v>
                </c:pt>
                <c:pt idx="18">
                  <c:v>0.32225147183360603</c:v>
                </c:pt>
                <c:pt idx="19">
                  <c:v>0.32248591980234931</c:v>
                </c:pt>
                <c:pt idx="20">
                  <c:v>0.32265827399545755</c:v>
                </c:pt>
                <c:pt idx="21">
                  <c:v>0.32278520328358651</c:v>
                </c:pt>
                <c:pt idx="22">
                  <c:v>0.32287881798170326</c:v>
                </c:pt>
                <c:pt idx="23">
                  <c:v>0.32294794840159646</c:v>
                </c:pt>
                <c:pt idx="24">
                  <c:v>0.3229990526103359</c:v>
                </c:pt>
                <c:pt idx="25">
                  <c:v>0.32303686558017675</c:v>
                </c:pt>
                <c:pt idx="26">
                  <c:v>0.32306486621716157</c:v>
                </c:pt>
                <c:pt idx="27">
                  <c:v>0.3230856150688719</c:v>
                </c:pt>
                <c:pt idx="28">
                  <c:v>0.32310099955749139</c:v>
                </c:pt>
                <c:pt idx="29">
                  <c:v>0.32311241269303181</c:v>
                </c:pt>
                <c:pt idx="30">
                  <c:v>0.32312088369744774</c:v>
                </c:pt>
                <c:pt idx="31">
                  <c:v>0.32312717371766131</c:v>
                </c:pt>
                <c:pt idx="32">
                  <c:v>0.32313184610495482</c:v>
                </c:pt>
                <c:pt idx="33">
                  <c:v>0.32313531811047413</c:v>
                </c:pt>
                <c:pt idx="34">
                  <c:v>0.3231378989680429</c:v>
                </c:pt>
                <c:pt idx="35">
                  <c:v>0.32313981798478841</c:v>
                </c:pt>
                <c:pt idx="36">
                  <c:v>0.32314124528412869</c:v>
                </c:pt>
                <c:pt idx="37">
                  <c:v>0.32314230713762515</c:v>
                </c:pt>
                <c:pt idx="38">
                  <c:v>0.32314309730667312</c:v>
                </c:pt>
                <c:pt idx="39">
                  <c:v>0.3231436854386005</c:v>
                </c:pt>
                <c:pt idx="40">
                  <c:v>0.32314412328619135</c:v>
                </c:pt>
                <c:pt idx="41">
                  <c:v>0.32314444931753106</c:v>
                </c:pt>
                <c:pt idx="42">
                  <c:v>0.32314469213454022</c:v>
                </c:pt>
                <c:pt idx="43">
                  <c:v>0.32314487300925121</c:v>
                </c:pt>
                <c:pt idx="44">
                  <c:v>0.32314500776631983</c:v>
                </c:pt>
                <c:pt idx="45">
                  <c:v>0.32314510818083741</c:v>
                </c:pt>
                <c:pt idx="46">
                  <c:v>0.32314518301661277</c:v>
                </c:pt>
                <c:pt idx="47">
                  <c:v>0.32314523879765455</c:v>
                </c:pt>
                <c:pt idx="48">
                  <c:v>0.32314528038158996</c:v>
                </c:pt>
                <c:pt idx="49">
                  <c:v>0.32314531138599323</c:v>
                </c:pt>
                <c:pt idx="50">
                  <c:v>0.32314533450543514</c:v>
                </c:pt>
                <c:pt idx="51">
                  <c:v>0.32314535174733172</c:v>
                </c:pt>
                <c:pt idx="52">
                  <c:v>0.32314536460742405</c:v>
                </c:pt>
                <c:pt idx="53">
                  <c:v>0.32314537420037692</c:v>
                </c:pt>
                <c:pt idx="54">
                  <c:v>0.32314538135699111</c:v>
                </c:pt>
                <c:pt idx="55">
                  <c:v>0.32314538669658233</c:v>
                </c:pt>
                <c:pt idx="56">
                  <c:v>0.32314539068087855</c:v>
                </c:pt>
                <c:pt idx="57">
                  <c:v>0.32314539365416373</c:v>
                </c:pt>
                <c:pt idx="58">
                  <c:v>0.32314539587318425</c:v>
                </c:pt>
                <c:pt idx="59">
                  <c:v>0.32314539752942717</c:v>
                </c:pt>
              </c:numCache>
            </c:numRef>
          </c:val>
          <c:smooth val="0"/>
          <c:extLst>
            <c:ext xmlns:c16="http://schemas.microsoft.com/office/drawing/2014/chart" uri="{C3380CC4-5D6E-409C-BE32-E72D297353CC}">
              <c16:uniqueId val="{00000002-DDA9-4EC4-8FC0-AD06CE658D60}"/>
            </c:ext>
          </c:extLst>
        </c:ser>
        <c:dLbls>
          <c:showLegendKey val="0"/>
          <c:showVal val="0"/>
          <c:showCatName val="0"/>
          <c:showSerName val="0"/>
          <c:showPercent val="0"/>
          <c:showBubbleSize val="0"/>
        </c:dLbls>
        <c:smooth val="0"/>
        <c:axId val="733668448"/>
        <c:axId val="733668928"/>
      </c:lineChart>
      <c:catAx>
        <c:axId val="73366844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YEARS</a:t>
                </a:r>
              </a:p>
            </c:rich>
          </c:tx>
          <c:layout>
            <c:manualLayout>
              <c:xMode val="edge"/>
              <c:yMode val="edge"/>
              <c:x val="0.48871759017315997"/>
              <c:y val="0.4936612853430441"/>
            </c:manualLayout>
          </c:layout>
          <c:overlay val="0"/>
          <c:spPr>
            <a:solidFill>
              <a:schemeClr val="bg1"/>
            </a:solid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3668928"/>
        <c:crosses val="autoZero"/>
        <c:auto val="1"/>
        <c:lblAlgn val="ctr"/>
        <c:lblOffset val="100"/>
        <c:noMultiLvlLbl val="0"/>
      </c:catAx>
      <c:valAx>
        <c:axId val="7336689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IRR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3668448"/>
        <c:crosses val="autoZero"/>
        <c:crossBetween val="between"/>
      </c:valAx>
      <c:spPr>
        <a:noFill/>
        <a:ln>
          <a:noFill/>
        </a:ln>
        <a:effectLst/>
      </c:spPr>
    </c:plotArea>
    <c:legend>
      <c:legendPos val="r"/>
      <c:layout>
        <c:manualLayout>
          <c:xMode val="edge"/>
          <c:yMode val="edge"/>
          <c:x val="0.44990308837955489"/>
          <c:y val="0.66490989666011124"/>
          <c:w val="0.22693123472692076"/>
          <c:h val="0.1953703681194863"/>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NZ" sz="1100" b="1" i="0" u="none" strike="noStrike" kern="1200" spc="0" baseline="0">
                <a:solidFill>
                  <a:schemeClr val="tx1"/>
                </a:solidFill>
              </a:rPr>
              <a:t>1.27 GW Electrolyser Hydrogen Production  </a:t>
            </a:r>
            <a:r>
              <a:rPr lang="en-NZ" sz="1100" b="1" i="0" u="none" strike="noStrike" kern="1200" spc="0" baseline="0">
                <a:solidFill>
                  <a:sysClr val="windowText" lastClr="000000">
                    <a:lumMod val="65000"/>
                    <a:lumOff val="35000"/>
                  </a:sysClr>
                </a:solidFill>
              </a:rPr>
              <a:t>showing </a:t>
            </a:r>
            <a:r>
              <a:rPr lang="en-NZ" sz="1100" b="1" i="0" u="none" strike="noStrike" kern="1200" spc="0" baseline="0">
                <a:solidFill>
                  <a:srgbClr val="0000FF"/>
                </a:solidFill>
              </a:rPr>
              <a:t>NPV </a:t>
            </a:r>
            <a:r>
              <a:rPr lang="en-NZ" sz="1100" b="1" i="0" u="none" strike="noStrike" kern="1200" spc="0" baseline="0">
                <a:solidFill>
                  <a:sysClr val="windowText" lastClr="000000">
                    <a:lumMod val="65000"/>
                    <a:lumOff val="35000"/>
                  </a:sysClr>
                </a:solidFill>
              </a:rPr>
              <a:t>at </a:t>
            </a:r>
            <a:r>
              <a:rPr lang="en-NZ" sz="1100" b="1" i="0" u="none" strike="noStrike" kern="1200" spc="0" baseline="0">
                <a:solidFill>
                  <a:schemeClr val="accent2">
                    <a:lumMod val="75000"/>
                  </a:schemeClr>
                </a:solidFill>
              </a:rPr>
              <a:t>Low Case CAPEX </a:t>
            </a:r>
            <a:r>
              <a:rPr lang="en-NZ" sz="1100" b="1" i="0" u="none" strike="noStrike" kern="1200" spc="0" baseline="0">
                <a:solidFill>
                  <a:sysClr val="windowText" lastClr="000000">
                    <a:lumMod val="65000"/>
                    <a:lumOff val="35000"/>
                  </a:sysClr>
                </a:solidFill>
              </a:rPr>
              <a:t>and </a:t>
            </a:r>
            <a:r>
              <a:rPr lang="en-NZ" sz="1100" b="1" i="0" u="none" strike="noStrike" kern="1200" spc="0" baseline="0">
                <a:solidFill>
                  <a:schemeClr val="accent6">
                    <a:lumMod val="75000"/>
                  </a:schemeClr>
                </a:solidFill>
              </a:rPr>
              <a:t>Low Price Range of  A$5.35/kg H2</a:t>
            </a:r>
            <a:r>
              <a:rPr lang="en-NZ" sz="1100" b="1" i="0" u="none" strike="noStrike" kern="1200" spc="0" baseline="0">
                <a:solidFill>
                  <a:srgbClr val="0000FF"/>
                </a:solidFill>
              </a:rPr>
              <a:t> </a:t>
            </a:r>
            <a:r>
              <a:rPr lang="en-NZ" sz="1100" b="1" i="0" u="none" strike="noStrike" kern="1200" spc="0" baseline="0">
                <a:solidFill>
                  <a:sysClr val="windowText" lastClr="000000">
                    <a:lumMod val="65000"/>
                    <a:lumOff val="35000"/>
                  </a:sysClr>
                </a:solidFill>
              </a:rPr>
              <a:t>and </a:t>
            </a:r>
            <a:r>
              <a:rPr lang="en-NZ" sz="1100" b="1" i="0" u="none" strike="noStrike" kern="1200" spc="0" baseline="0">
                <a:solidFill>
                  <a:srgbClr val="0000FF"/>
                </a:solidFill>
              </a:rPr>
              <a:t>High Price Range of $A16.73/Kg H2</a:t>
            </a:r>
          </a:p>
        </c:rich>
      </c:tx>
      <c:layout>
        <c:manualLayout>
          <c:xMode val="edge"/>
          <c:yMode val="edge"/>
          <c:x val="0.11542819648361592"/>
          <c:y val="1.83486238532110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833127107118621"/>
          <c:y val="0.13265395738200564"/>
          <c:w val="0.78532657329252431"/>
          <c:h val="0.79316332439793025"/>
        </c:manualLayout>
      </c:layout>
      <c:lineChart>
        <c:grouping val="standard"/>
        <c:varyColors val="0"/>
        <c:ser>
          <c:idx val="0"/>
          <c:order val="0"/>
          <c:tx>
            <c:v>NPV at "Low Case Fixed Plant Opex"-"Low Price Range"-0.80 Learning Factor</c:v>
          </c:tx>
          <c:spPr>
            <a:ln w="19050" cap="rnd">
              <a:solidFill>
                <a:schemeClr val="accent1"/>
              </a:solidFill>
              <a:round/>
            </a:ln>
            <a:effectLst/>
          </c:spPr>
          <c:marker>
            <c:symbol val="none"/>
          </c:marker>
          <c:cat>
            <c:numRef>
              <c:f>'NPV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'NPV (A$)'!$H$5:$BO$5</c:f>
              <c:numCache>
                <c:formatCode>#,##0.00</c:formatCode>
                <c:ptCount val="60"/>
                <c:pt idx="0">
                  <c:v>-1001038578.4022141</c:v>
                </c:pt>
                <c:pt idx="1">
                  <c:v>-1205871340.707782</c:v>
                </c:pt>
                <c:pt idx="2">
                  <c:v>-1445094978.6903787</c:v>
                </c:pt>
                <c:pt idx="3">
                  <c:v>-1697028803.6742933</c:v>
                </c:pt>
                <c:pt idx="4">
                  <c:v>-1951433979.936161</c:v>
                </c:pt>
                <c:pt idx="5">
                  <c:v>-2202768598.0744061</c:v>
                </c:pt>
                <c:pt idx="6">
                  <c:v>-2447832349.3639126</c:v>
                </c:pt>
                <c:pt idx="7">
                  <c:v>-2684736014.6647859</c:v>
                </c:pt>
                <c:pt idx="8">
                  <c:v>-2912382023.2091012</c:v>
                </c:pt>
                <c:pt idx="9">
                  <c:v>-3130175796.3753996</c:v>
                </c:pt>
                <c:pt idx="10">
                  <c:v>-3337853541.696126</c:v>
                </c:pt>
                <c:pt idx="11">
                  <c:v>-3535373878.2069321</c:v>
                </c:pt>
                <c:pt idx="12">
                  <c:v>-3722846769.3046923</c:v>
                </c:pt>
                <c:pt idx="13">
                  <c:v>-3900485403.6172142</c:v>
                </c:pt>
                <c:pt idx="14">
                  <c:v>-4068572788.9702873</c:v>
                </c:pt>
                <c:pt idx="15">
                  <c:v>-4227438107.279469</c:v>
                </c:pt>
                <c:pt idx="16">
                  <c:v>-4377439731.4852543</c:v>
                </c:pt>
                <c:pt idx="17">
                  <c:v>-4518952898.8013258</c:v>
                </c:pt>
                <c:pt idx="18">
                  <c:v>-4652360703.9673662</c:v>
                </c:pt>
                <c:pt idx="19">
                  <c:v>-4778047499.6559467</c:v>
                </c:pt>
                <c:pt idx="20">
                  <c:v>-4896394066.7507772</c:v>
                </c:pt>
                <c:pt idx="21">
                  <c:v>-5007774101.0704327</c:v>
                </c:pt>
                <c:pt idx="22">
                  <c:v>-5112551688.5201874</c:v>
                </c:pt>
                <c:pt idx="23">
                  <c:v>-5211079527.8954515</c:v>
                </c:pt>
                <c:pt idx="24">
                  <c:v>-5303697722.3269091</c:v>
                </c:pt>
                <c:pt idx="25">
                  <c:v>-5390733004.7841377</c:v>
                </c:pt>
                <c:pt idx="26">
                  <c:v>-5472498295.4660597</c:v>
                </c:pt>
                <c:pt idx="27">
                  <c:v>-5549292512.8569546</c:v>
                </c:pt>
                <c:pt idx="28">
                  <c:v>-5621400578.130084</c:v>
                </c:pt>
                <c:pt idx="29">
                  <c:v>-5689093566.1039963</c:v>
                </c:pt>
                <c:pt idx="30">
                  <c:v>-5752628966.2671652</c:v>
                </c:pt>
                <c:pt idx="31">
                  <c:v>-5812251025.3144493</c:v>
                </c:pt>
                <c:pt idx="32">
                  <c:v>-5868191148.78088</c:v>
                </c:pt>
                <c:pt idx="33">
                  <c:v>-5920668344.148901</c:v>
                </c:pt>
                <c:pt idx="34">
                  <c:v>-5969889691.5642824</c:v>
                </c:pt>
                <c:pt idx="35">
                  <c:v>-6016050831.2610807</c:v>
                </c:pt>
                <c:pt idx="36">
                  <c:v>-6059336459.1456642</c:v>
                </c:pt>
                <c:pt idx="37">
                  <c:v>-6099920823.8589754</c:v>
                </c:pt>
                <c:pt idx="38">
                  <c:v>-6137968220.1279001</c:v>
                </c:pt>
                <c:pt idx="39">
                  <c:v>-6173633474.4101439</c:v>
                </c:pt>
                <c:pt idx="40">
                  <c:v>-6207062419.7937698</c:v>
                </c:pt>
                <c:pt idx="41">
                  <c:v>-6238392357.8803148</c:v>
                </c:pt>
                <c:pt idx="42">
                  <c:v>-6267752505.9969177</c:v>
                </c:pt>
                <c:pt idx="43">
                  <c:v>-6295264428.5775328</c:v>
                </c:pt>
                <c:pt idx="44">
                  <c:v>-6321042451.9498138</c:v>
                </c:pt>
                <c:pt idx="45">
                  <c:v>-6345194062.081234</c:v>
                </c:pt>
                <c:pt idx="46">
                  <c:v>-6367820285.0905018</c:v>
                </c:pt>
                <c:pt idx="47">
                  <c:v>-6389016050.5304604</c:v>
                </c:pt>
                <c:pt idx="48">
                  <c:v>-6408870537.6060724</c:v>
                </c:pt>
                <c:pt idx="49">
                  <c:v>-6427467504.6137991</c:v>
                </c:pt>
                <c:pt idx="50">
                  <c:v>-6444885601.9830494</c:v>
                </c:pt>
                <c:pt idx="51">
                  <c:v>-6461198669.371583</c:v>
                </c:pt>
                <c:pt idx="52">
                  <c:v>-6476476017.319273</c:v>
                </c:pt>
                <c:pt idx="53">
                  <c:v>-6490782694.0016832</c:v>
                </c:pt>
                <c:pt idx="54">
                  <c:v>-6504179737.6496859</c:v>
                </c:pt>
                <c:pt idx="55">
                  <c:v>-6516724415.2159843</c:v>
                </c:pt>
                <c:pt idx="56">
                  <c:v>-6528470447.8759174</c:v>
                </c:pt>
                <c:pt idx="57">
                  <c:v>-6539468223.9500303</c:v>
                </c:pt>
                <c:pt idx="58">
                  <c:v>-6549764999.8307018</c:v>
                </c:pt>
                <c:pt idx="59">
                  <c:v>-6559405089.4859858</c:v>
                </c:pt>
              </c:numCache>
            </c:numRef>
          </c:val>
          <c:smooth val="1"/>
          <c:extLst>
            <c:ext xmlns:c16="http://schemas.microsoft.com/office/drawing/2014/chart" uri="{C3380CC4-5D6E-409C-BE32-E72D297353CC}">
              <c16:uniqueId val="{00000000-5FA0-46DB-BDDC-3B8524ACEED4}"/>
            </c:ext>
          </c:extLst>
        </c:ser>
        <c:ser>
          <c:idx val="1"/>
          <c:order val="1"/>
          <c:tx>
            <c:v>NPV at "Low Case Fixed Plant Opex"-"Low Price Range"-0.85 Learning Factor</c:v>
          </c:tx>
          <c:spPr>
            <a:ln w="19050" cap="rnd">
              <a:solidFill>
                <a:schemeClr val="accent2"/>
              </a:solidFill>
              <a:round/>
            </a:ln>
            <a:effectLst/>
          </c:spPr>
          <c:marker>
            <c:symbol val="none"/>
          </c:marker>
          <c:cat>
            <c:numRef>
              <c:f>'NPV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'NPV (A$)'!$H$6:$BO$6</c:f>
              <c:numCache>
                <c:formatCode>#,##0.00</c:formatCode>
                <c:ptCount val="60"/>
                <c:pt idx="0">
                  <c:v>-1001038578.4022141</c:v>
                </c:pt>
                <c:pt idx="1">
                  <c:v>-1179778073.1081648</c:v>
                </c:pt>
                <c:pt idx="2">
                  <c:v>-1384458920.5429766</c:v>
                </c:pt>
                <c:pt idx="3">
                  <c:v>-1598773747.3909745</c:v>
                </c:pt>
                <c:pt idx="4">
                  <c:v>-1814803262.7514968</c:v>
                </c:pt>
                <c:pt idx="5">
                  <c:v>-2028169978.51021</c:v>
                </c:pt>
                <c:pt idx="6">
                  <c:v>-2236300912.9527173</c:v>
                </c:pt>
                <c:pt idx="7">
                  <c:v>-2437651683.1039448</c:v>
                </c:pt>
                <c:pt idx="8">
                  <c:v>-2631308617.3302584</c:v>
                </c:pt>
                <c:pt idx="9">
                  <c:v>-2816764328.5818543</c:v>
                </c:pt>
                <c:pt idx="10">
                  <c:v>-2993782043.4277492</c:v>
                </c:pt>
                <c:pt idx="11">
                  <c:v>-3162309192.0019422</c:v>
                </c:pt>
                <c:pt idx="12">
                  <c:v>-3322420117.1225414</c:v>
                </c:pt>
                <c:pt idx="13">
                  <c:v>-3474276882.1330366</c:v>
                </c:pt>
                <c:pt idx="14">
                  <c:v>-3618101795.5039325</c:v>
                </c:pt>
                <c:pt idx="15">
                  <c:v>-3754157779.348083</c:v>
                </c:pt>
                <c:pt idx="16">
                  <c:v>-3882734137.6645727</c:v>
                </c:pt>
                <c:pt idx="17">
                  <c:v>-4004136129.5696535</c:v>
                </c:pt>
                <c:pt idx="18">
                  <c:v>-4118677276.8888717</c:v>
                </c:pt>
                <c:pt idx="19">
                  <c:v>-4226673669.4054904</c:v>
                </c:pt>
                <c:pt idx="20">
                  <c:v>-4328439749.8485565</c:v>
                </c:pt>
                <c:pt idx="21">
                  <c:v>-4424285207.6346521</c:v>
                </c:pt>
                <c:pt idx="22">
                  <c:v>-4514512711.2301731</c:v>
                </c:pt>
                <c:pt idx="23">
                  <c:v>-4599416279.5858946</c:v>
                </c:pt>
                <c:pt idx="24">
                  <c:v>-4679280143.3638039</c:v>
                </c:pt>
                <c:pt idx="25">
                  <c:v>-4754377983.0387697</c:v>
                </c:pt>
                <c:pt idx="26">
                  <c:v>-4824972457.6334963</c:v>
                </c:pt>
                <c:pt idx="27">
                  <c:v>-4891314957.6641579</c:v>
                </c:pt>
                <c:pt idx="28">
                  <c:v>-4953645530.7678642</c:v>
                </c:pt>
                <c:pt idx="29">
                  <c:v>-5012192939.7915792</c:v>
                </c:pt>
                <c:pt idx="30">
                  <c:v>-5067174821.7886934</c:v>
                </c:pt>
                <c:pt idx="31">
                  <c:v>-5118797923.0670395</c:v>
                </c:pt>
                <c:pt idx="32">
                  <c:v>-5167258390.647397</c:v>
                </c:pt>
                <c:pt idx="33">
                  <c:v>-5212742104.5797968</c:v>
                </c:pt>
                <c:pt idx="34">
                  <c:v>-5255425038.7891846</c:v>
                </c:pt>
                <c:pt idx="35">
                  <c:v>-5295473640.6782608</c:v>
                </c:pt>
                <c:pt idx="36">
                  <c:v>-5333045221.7514715</c:v>
                </c:pt>
                <c:pt idx="37">
                  <c:v>-5368288353.1524506</c:v>
                </c:pt>
                <c:pt idx="38">
                  <c:v>-5401343261.3138285</c:v>
                </c:pt>
                <c:pt idx="39">
                  <c:v>-5432342219.9696503</c:v>
                </c:pt>
                <c:pt idx="40">
                  <c:v>-5461409935.6284285</c:v>
                </c:pt>
                <c:pt idx="41">
                  <c:v>-5488663924.289403</c:v>
                </c:pt>
                <c:pt idx="42">
                  <c:v>-5514214877.7379551</c:v>
                </c:pt>
                <c:pt idx="43">
                  <c:v>-5538167018.2033005</c:v>
                </c:pt>
                <c:pt idx="44">
                  <c:v>-5560618440.5229197</c:v>
                </c:pt>
                <c:pt idx="45">
                  <c:v>-5581661441.2495136</c:v>
                </c:pt>
                <c:pt idx="46">
                  <c:v>-5601382834.3706961</c:v>
                </c:pt>
                <c:pt idx="47">
                  <c:v>-5619864253.4995022</c:v>
                </c:pt>
                <c:pt idx="48">
                  <c:v>-5637182440.543581</c:v>
                </c:pt>
                <c:pt idx="49">
                  <c:v>-5653409520.9795322</c:v>
                </c:pt>
                <c:pt idx="50">
                  <c:v>-5668613265.9518728</c:v>
                </c:pt>
                <c:pt idx="51">
                  <c:v>-5682857341.4881592</c:v>
                </c:pt>
                <c:pt idx="52">
                  <c:v>-5696201545.1765938</c:v>
                </c:pt>
                <c:pt idx="53">
                  <c:v>-5708702030.6932125</c:v>
                </c:pt>
                <c:pt idx="54">
                  <c:v>-5720411520.5948935</c:v>
                </c:pt>
                <c:pt idx="55">
                  <c:v>-5731379507.8142195</c:v>
                </c:pt>
                <c:pt idx="56">
                  <c:v>-5741652446.3042908</c:v>
                </c:pt>
                <c:pt idx="57">
                  <c:v>-5751273931.287447</c:v>
                </c:pt>
                <c:pt idx="58">
                  <c:v>-5760284869.562706</c:v>
                </c:pt>
                <c:pt idx="59">
                  <c:v>-5768723640.3234844</c:v>
                </c:pt>
              </c:numCache>
            </c:numRef>
          </c:val>
          <c:smooth val="0"/>
          <c:extLst>
            <c:ext xmlns:c16="http://schemas.microsoft.com/office/drawing/2014/chart" uri="{C3380CC4-5D6E-409C-BE32-E72D297353CC}">
              <c16:uniqueId val="{00000001-5FA0-46DB-BDDC-3B8524ACEED4}"/>
            </c:ext>
          </c:extLst>
        </c:ser>
        <c:ser>
          <c:idx val="2"/>
          <c:order val="2"/>
          <c:tx>
            <c:v>NPV at "Low Case Fixed Plant Opex"-"Low Price Range"-0.90 Learning Factor</c:v>
          </c:tx>
          <c:spPr>
            <a:ln w="19050" cap="rnd">
              <a:solidFill>
                <a:schemeClr val="accent3"/>
              </a:solidFill>
              <a:round/>
            </a:ln>
            <a:effectLst/>
          </c:spPr>
          <c:marker>
            <c:symbol val="none"/>
          </c:marker>
          <c:cat>
            <c:numRef>
              <c:f>'NPV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'NPV (A$)'!$H$7:$BO$7</c:f>
              <c:numCache>
                <c:formatCode>#,##0.00</c:formatCode>
                <c:ptCount val="60"/>
                <c:pt idx="0">
                  <c:v>-1001038578.4022141</c:v>
                </c:pt>
                <c:pt idx="1">
                  <c:v>-1153684805.5085473</c:v>
                </c:pt>
                <c:pt idx="2">
                  <c:v>-1322613071.5344625</c:v>
                </c:pt>
                <c:pt idx="3">
                  <c:v>-1497028960.965579</c:v>
                </c:pt>
                <c:pt idx="4">
                  <c:v>-1671578985.5503812</c:v>
                </c:pt>
                <c:pt idx="5">
                  <c:v>-1843267203.2117057</c:v>
                </c:pt>
                <c:pt idx="6">
                  <c:v>-2010322245.6492152</c:v>
                </c:pt>
                <c:pt idx="7">
                  <c:v>-2171681448.3065329</c:v>
                </c:pt>
                <c:pt idx="8">
                  <c:v>-2326722043.2971377</c:v>
                </c:pt>
                <c:pt idx="9">
                  <c:v>-2475107451.0227113</c:v>
                </c:pt>
                <c:pt idx="10">
                  <c:v>-2616693246.2196474</c:v>
                </c:pt>
                <c:pt idx="11">
                  <c:v>-2751466634.7995176</c:v>
                </c:pt>
                <c:pt idx="12">
                  <c:v>-2879505950.4016256</c:v>
                </c:pt>
                <c:pt idx="13">
                  <c:v>-3000952714.7030263</c:v>
                </c:pt>
                <c:pt idx="14">
                  <c:v>-3115991903.7300625</c:v>
                </c:pt>
                <c:pt idx="15">
                  <c:v>-3224837752.9649682</c:v>
                </c:pt>
                <c:pt idx="16">
                  <c:v>-3327723404.428237</c:v>
                </c:pt>
                <c:pt idx="17">
                  <c:v>-3424893280.2674251</c:v>
                </c:pt>
                <c:pt idx="18">
                  <c:v>-3516597428.6518159</c:v>
                </c:pt>
                <c:pt idx="19">
                  <c:v>-3603087319.5044098</c:v>
                </c:pt>
                <c:pt idx="20">
                  <c:v>-3684612720.4172425</c:v>
                </c:pt>
                <c:pt idx="21">
                  <c:v>-3761419386.3547273</c:v>
                </c:pt>
                <c:pt idx="22">
                  <c:v>-3833747368.0454063</c:v>
                </c:pt>
                <c:pt idx="23">
                  <c:v>-3901829794.1444397</c:v>
                </c:pt>
                <c:pt idx="24">
                  <c:v>-3965892018.1822686</c:v>
                </c:pt>
                <c:pt idx="25">
                  <c:v>-4026151047.4447932</c:v>
                </c:pt>
                <c:pt idx="26">
                  <c:v>-4082815190.1968565</c:v>
                </c:pt>
                <c:pt idx="27">
                  <c:v>-4136083872.0451837</c:v>
                </c:pt>
                <c:pt idx="28">
                  <c:v>-4186147583.0979271</c:v>
                </c:pt>
                <c:pt idx="29">
                  <c:v>-4233187925.8623991</c:v>
                </c:pt>
                <c:pt idx="30">
                  <c:v>-4277377740.1998253</c:v>
                </c:pt>
                <c:pt idx="31">
                  <c:v>-4318881286.6057014</c:v>
                </c:pt>
                <c:pt idx="32">
                  <c:v>-4357854472.9547119</c:v>
                </c:pt>
                <c:pt idx="33">
                  <c:v>-4394445112.8956556</c:v>
                </c:pt>
                <c:pt idx="34">
                  <c:v>-4428793206.4939775</c:v>
                </c:pt>
                <c:pt idx="35">
                  <c:v>-4461031235.639432</c:v>
                </c:pt>
                <c:pt idx="36">
                  <c:v>-4491284468.2714758</c:v>
                </c:pt>
                <c:pt idx="37">
                  <c:v>-4519671266.7072687</c:v>
                </c:pt>
                <c:pt idx="38">
                  <c:v>-4546303396.349556</c:v>
                </c:pt>
                <c:pt idx="39">
                  <c:v>-4571286331.853241</c:v>
                </c:pt>
                <c:pt idx="40">
                  <c:v>-4594719558.4780397</c:v>
                </c:pt>
                <c:pt idx="41">
                  <c:v>-4616696866.8803568</c:v>
                </c:pt>
                <c:pt idx="42">
                  <c:v>-4637306640.0239868</c:v>
                </c:pt>
                <c:pt idx="43">
                  <c:v>-4656632131.2352467</c:v>
                </c:pt>
                <c:pt idx="44">
                  <c:v>-4674751732.7087193</c:v>
                </c:pt>
                <c:pt idx="45">
                  <c:v>-4691739233.9969893</c:v>
                </c:pt>
                <c:pt idx="46">
                  <c:v>-4707664070.2012987</c:v>
                </c:pt>
                <c:pt idx="47">
                  <c:v>-4722591559.727808</c:v>
                </c:pt>
                <c:pt idx="48">
                  <c:v>-4736583131.5925694</c:v>
                </c:pt>
                <c:pt idx="49">
                  <c:v>-4749696542.3525486</c:v>
                </c:pt>
                <c:pt idx="50">
                  <c:v>-4761986082.8144579</c:v>
                </c:pt>
                <c:pt idx="51">
                  <c:v>-4773502774.7311907</c:v>
                </c:pt>
                <c:pt idx="52">
                  <c:v>-4784294557.7402296</c:v>
                </c:pt>
                <c:pt idx="53">
                  <c:v>-4794406466.8319378</c:v>
                </c:pt>
                <c:pt idx="54">
                  <c:v>-4803880800.6600494</c:v>
                </c:pt>
                <c:pt idx="55">
                  <c:v>-4812757281.0236568</c:v>
                </c:pt>
                <c:pt idx="56">
                  <c:v>-4821073203.8608341</c:v>
                </c:pt>
                <c:pt idx="57">
                  <c:v>-4828863582.0999641</c:v>
                </c:pt>
                <c:pt idx="58">
                  <c:v>-4836161280.7166548</c:v>
                </c:pt>
                <c:pt idx="59">
                  <c:v>-4842997144.3427639</c:v>
                </c:pt>
              </c:numCache>
            </c:numRef>
          </c:val>
          <c:smooth val="0"/>
          <c:extLst>
            <c:ext xmlns:c16="http://schemas.microsoft.com/office/drawing/2014/chart" uri="{C3380CC4-5D6E-409C-BE32-E72D297353CC}">
              <c16:uniqueId val="{00000002-5FA0-46DB-BDDC-3B8524ACEED4}"/>
            </c:ext>
          </c:extLst>
        </c:ser>
        <c:ser>
          <c:idx val="3"/>
          <c:order val="3"/>
          <c:tx>
            <c:v>NPV at "High Case ompression Energy Opex"-"High Price Range"-0.80 Learning Factor</c:v>
          </c:tx>
          <c:spPr>
            <a:ln w="19050" cap="rnd">
              <a:solidFill>
                <a:schemeClr val="accent4"/>
              </a:solidFill>
              <a:round/>
            </a:ln>
            <a:effectLst/>
          </c:spPr>
          <c:marker>
            <c:symbol val="none"/>
          </c:marker>
          <c:cat>
            <c:numRef>
              <c:f>'NPV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'NPV (A$)'!$H$26:$BO$26</c:f>
              <c:numCache>
                <c:formatCode>#,##0.00</c:formatCode>
                <c:ptCount val="60"/>
                <c:pt idx="0">
                  <c:v>97270577.727425456</c:v>
                </c:pt>
                <c:pt idx="1">
                  <c:v>697055108.0378381</c:v>
                </c:pt>
                <c:pt idx="2">
                  <c:v>1108361341.9307446</c:v>
                </c:pt>
                <c:pt idx="3">
                  <c:v>1404271293.789465</c:v>
                </c:pt>
                <c:pt idx="4">
                  <c:v>1621740476.5227051</c:v>
                </c:pt>
                <c:pt idx="5">
                  <c:v>1782713719.2745886</c:v>
                </c:pt>
                <c:pt idx="6">
                  <c:v>1901511964.5043988</c:v>
                </c:pt>
                <c:pt idx="7">
                  <c:v>1988074615.2242856</c:v>
                </c:pt>
                <c:pt idx="8">
                  <c:v>2049602337.2008452</c:v>
                </c:pt>
                <c:pt idx="9">
                  <c:v>2091476931.7863984</c:v>
                </c:pt>
                <c:pt idx="10">
                  <c:v>2117815915.4380002</c:v>
                </c:pt>
                <c:pt idx="11">
                  <c:v>2131826433.4968433</c:v>
                </c:pt>
                <c:pt idx="12">
                  <c:v>2136041524.2277007</c:v>
                </c:pt>
                <c:pt idx="13">
                  <c:v>2132483703.2591977</c:v>
                </c:pt>
                <c:pt idx="14">
                  <c:v>2122781681.0564198</c:v>
                </c:pt>
                <c:pt idx="15">
                  <c:v>2108255756.0796924</c:v>
                </c:pt>
                <c:pt idx="16">
                  <c:v>2089981626.8656139</c:v>
                </c:pt>
                <c:pt idx="17">
                  <c:v>2068838944.2646899</c:v>
                </c:pt>
                <c:pt idx="18">
                  <c:v>2045548828.4143252</c:v>
                </c:pt>
                <c:pt idx="19">
                  <c:v>2020703247.777729</c:v>
                </c:pt>
                <c:pt idx="20">
                  <c:v>1994788293.0206323</c:v>
                </c:pt>
                <c:pt idx="21">
                  <c:v>1968202800.9271984</c:v>
                </c:pt>
                <c:pt idx="22">
                  <c:v>1941273388.9399877</c:v>
                </c:pt>
                <c:pt idx="23">
                  <c:v>1914266685.8122673</c:v>
                </c:pt>
                <c:pt idx="24">
                  <c:v>1887399348.5776787</c:v>
                </c:pt>
                <c:pt idx="25">
                  <c:v>1860846315.1244001</c:v>
                </c:pt>
                <c:pt idx="26">
                  <c:v>1834747638.4471889</c:v>
                </c:pt>
                <c:pt idx="27">
                  <c:v>1809214172.0184278</c:v>
                </c:pt>
                <c:pt idx="28">
                  <c:v>1784332318.1109886</c:v>
                </c:pt>
                <c:pt idx="29">
                  <c:v>1760168007.1015668</c:v>
                </c:pt>
                <c:pt idx="30">
                  <c:v>1736770042.1239367</c:v>
                </c:pt>
                <c:pt idx="31">
                  <c:v>1714172917.3262391</c:v>
                </c:pt>
                <c:pt idx="32">
                  <c:v>1692399197.5422182</c:v>
                </c:pt>
                <c:pt idx="33">
                  <c:v>1671461531.0488663</c:v>
                </c:pt>
                <c:pt idx="34">
                  <c:v>1651364354.2469182</c:v>
                </c:pt>
                <c:pt idx="35">
                  <c:v>1632105336.8178849</c:v>
                </c:pt>
                <c:pt idx="36">
                  <c:v>1613676607.6193571</c:v>
                </c:pt>
                <c:pt idx="37">
                  <c:v>1596065794.8525991</c:v>
                </c:pt>
                <c:pt idx="38">
                  <c:v>1579256908.5466628</c:v>
                </c:pt>
                <c:pt idx="39">
                  <c:v>1563231088.8997927</c:v>
                </c:pt>
                <c:pt idx="40">
                  <c:v>1547967240.3062296</c:v>
                </c:pt>
                <c:pt idx="41">
                  <c:v>1533442567.8217058</c:v>
                </c:pt>
                <c:pt idx="42">
                  <c:v>1519633030.2634225</c:v>
                </c:pt>
                <c:pt idx="43">
                  <c:v>1506513722.0046334</c:v>
                </c:pt>
                <c:pt idx="44">
                  <c:v>1494059193.7338243</c:v>
                </c:pt>
                <c:pt idx="45">
                  <c:v>1482243720.9428992</c:v>
                </c:pt>
                <c:pt idx="46">
                  <c:v>1471041527.6383491</c:v>
                </c:pt>
                <c:pt idx="47">
                  <c:v>1460426971.694232</c:v>
                </c:pt>
                <c:pt idx="48">
                  <c:v>1450374697.3533525</c:v>
                </c:pt>
                <c:pt idx="49">
                  <c:v>1440859759.6066909</c:v>
                </c:pt>
                <c:pt idx="50">
                  <c:v>1431857724.5190272</c:v>
                </c:pt>
                <c:pt idx="51">
                  <c:v>1423344749.0027747</c:v>
                </c:pt>
                <c:pt idx="52">
                  <c:v>1415297643.0573196</c:v>
                </c:pt>
                <c:pt idx="53">
                  <c:v>1407693917.0752783</c:v>
                </c:pt>
                <c:pt idx="54">
                  <c:v>1400511816.4595561</c:v>
                </c:pt>
                <c:pt idx="55">
                  <c:v>1393730345.4873691</c:v>
                </c:pt>
                <c:pt idx="56">
                  <c:v>1387329282.092051</c:v>
                </c:pt>
                <c:pt idx="57">
                  <c:v>1381289185.0044651</c:v>
                </c:pt>
                <c:pt idx="58">
                  <c:v>1375591394.4979234</c:v>
                </c:pt>
                <c:pt idx="59">
                  <c:v>1370218027.8093138</c:v>
                </c:pt>
              </c:numCache>
            </c:numRef>
          </c:val>
          <c:smooth val="0"/>
          <c:extLst>
            <c:ext xmlns:c16="http://schemas.microsoft.com/office/drawing/2014/chart" uri="{C3380CC4-5D6E-409C-BE32-E72D297353CC}">
              <c16:uniqueId val="{00000003-5FA0-46DB-BDDC-3B8524ACEED4}"/>
            </c:ext>
          </c:extLst>
        </c:ser>
        <c:ser>
          <c:idx val="4"/>
          <c:order val="4"/>
          <c:tx>
            <c:v>NPV at "High Case Compression Energy Opex"-"High Price Range"-0.85 Learning Factor</c:v>
          </c:tx>
          <c:spPr>
            <a:ln w="19050" cap="rnd">
              <a:solidFill>
                <a:schemeClr val="accent5"/>
              </a:solidFill>
              <a:round/>
            </a:ln>
            <a:effectLst/>
          </c:spPr>
          <c:marker>
            <c:symbol val="none"/>
          </c:marker>
          <c:cat>
            <c:numRef>
              <c:f>'NPV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'NPV (A$)'!$H$27:$BO$27</c:f>
              <c:numCache>
                <c:formatCode>#,##0.00</c:formatCode>
                <c:ptCount val="60"/>
                <c:pt idx="0">
                  <c:v>97270577.727425456</c:v>
                </c:pt>
                <c:pt idx="1">
                  <c:v>778656315.55357563</c:v>
                </c:pt>
                <c:pt idx="2">
                  <c:v>1297987863.2137699</c:v>
                </c:pt>
                <c:pt idx="3">
                  <c:v>1711543321.2055779</c:v>
                </c:pt>
                <c:pt idx="4">
                  <c:v>2049024313.7594562</c:v>
                </c:pt>
                <c:pt idx="5">
                  <c:v>2328734187.2986193</c:v>
                </c:pt>
                <c:pt idx="6">
                  <c:v>2563032050.9708867</c:v>
                </c:pt>
                <c:pt idx="7">
                  <c:v>2760778905.1952071</c:v>
                </c:pt>
                <c:pt idx="8">
                  <c:v>2928600309.8660645</c:v>
                </c:pt>
                <c:pt idx="9">
                  <c:v>3071605393.0301003</c:v>
                </c:pt>
                <c:pt idx="10">
                  <c:v>3193827174.7890687</c:v>
                </c:pt>
                <c:pt idx="11">
                  <c:v>3298507791.4212723</c:v>
                </c:pt>
                <c:pt idx="12">
                  <c:v>3388291677.0612645</c:v>
                </c:pt>
                <c:pt idx="13">
                  <c:v>3465361230.9137344</c:v>
                </c:pt>
                <c:pt idx="14">
                  <c:v>3531534987.913538</c:v>
                </c:pt>
                <c:pt idx="15">
                  <c:v>3588340460.12082</c:v>
                </c:pt>
                <c:pt idx="16">
                  <c:v>3637069344.662591</c:v>
                </c:pt>
                <c:pt idx="17">
                  <c:v>3678820134.174057</c:v>
                </c:pt>
                <c:pt idx="18">
                  <c:v>3714531523.451766</c:v>
                </c:pt>
                <c:pt idx="19">
                  <c:v>3745008958.7908859</c:v>
                </c:pt>
                <c:pt idx="20">
                  <c:v>3770945989.4862537</c:v>
                </c:pt>
                <c:pt idx="21">
                  <c:v>3792941618.8849649</c:v>
                </c:pt>
                <c:pt idx="22">
                  <c:v>3811514534.5547991</c:v>
                </c:pt>
                <c:pt idx="23">
                  <c:v>3827114874.1238956</c:v>
                </c:pt>
                <c:pt idx="24">
                  <c:v>3840134024.0228615</c:v>
                </c:pt>
                <c:pt idx="25">
                  <c:v>3850912832.6611786</c:v>
                </c:pt>
                <c:pt idx="26">
                  <c:v>3859748534.2932892</c:v>
                </c:pt>
                <c:pt idx="27">
                  <c:v>3866900616.1176214</c:v>
                </c:pt>
                <c:pt idx="28">
                  <c:v>3872595812.9553461</c:v>
                </c:pt>
                <c:pt idx="29">
                  <c:v>3877032376.9769068</c:v>
                </c:pt>
                <c:pt idx="30">
                  <c:v>3880383741.4266138</c:v>
                </c:pt>
                <c:pt idx="31">
                  <c:v>3882801675.027441</c:v>
                </c:pt>
                <c:pt idx="32">
                  <c:v>3884419006.2022781</c:v>
                </c:pt>
                <c:pt idx="33">
                  <c:v>3885351982.3069401</c:v>
                </c:pt>
                <c:pt idx="34">
                  <c:v>3885702317.906765</c:v>
                </c:pt>
                <c:pt idx="35">
                  <c:v>3885558977.124649</c:v>
                </c:pt>
                <c:pt idx="36">
                  <c:v>3884999727.7767925</c:v>
                </c:pt>
                <c:pt idx="37">
                  <c:v>3884092499.037816</c:v>
                </c:pt>
                <c:pt idx="38">
                  <c:v>3882896569.4659672</c:v>
                </c:pt>
                <c:pt idx="39">
                  <c:v>3881463608.1603441</c:v>
                </c:pt>
                <c:pt idx="40">
                  <c:v>3879838588.4502249</c:v>
                </c:pt>
                <c:pt idx="41">
                  <c:v>3878060590.7019987</c:v>
                </c:pt>
                <c:pt idx="42">
                  <c:v>3876163508.4691668</c:v>
                </c:pt>
                <c:pt idx="43">
                  <c:v>3874176670.2235708</c:v>
                </c:pt>
                <c:pt idx="44">
                  <c:v>3872125387.2260504</c:v>
                </c:pt>
                <c:pt idx="45">
                  <c:v>3870031436.6691723</c:v>
                </c:pt>
                <c:pt idx="46">
                  <c:v>3867913488.0108967</c:v>
                </c:pt>
                <c:pt idx="47">
                  <c:v>3865787479.3811522</c:v>
                </c:pt>
                <c:pt idx="48">
                  <c:v>3863666950.0547714</c:v>
                </c:pt>
                <c:pt idx="49">
                  <c:v>3861563334.2207069</c:v>
                </c:pt>
                <c:pt idx="50">
                  <c:v>3859486220.619524</c:v>
                </c:pt>
                <c:pt idx="51">
                  <c:v>3857443582.0527964</c:v>
                </c:pt>
                <c:pt idx="52">
                  <c:v>3855441978.2758665</c:v>
                </c:pt>
                <c:pt idx="53">
                  <c:v>3853486735.358283</c:v>
                </c:pt>
                <c:pt idx="54">
                  <c:v>3851582104.2247505</c:v>
                </c:pt>
                <c:pt idx="55">
                  <c:v>3849731400.7656822</c:v>
                </c:pt>
                <c:pt idx="56">
                  <c:v>3847937129.6238174</c:v>
                </c:pt>
                <c:pt idx="57">
                  <c:v>3846201093.5161886</c:v>
                </c:pt>
                <c:pt idx="58">
                  <c:v>3844524489.7341661</c:v>
                </c:pt>
                <c:pt idx="59">
                  <c:v>3842907995.2743349</c:v>
                </c:pt>
              </c:numCache>
            </c:numRef>
          </c:val>
          <c:smooth val="0"/>
          <c:extLst>
            <c:ext xmlns:c16="http://schemas.microsoft.com/office/drawing/2014/chart" uri="{C3380CC4-5D6E-409C-BE32-E72D297353CC}">
              <c16:uniqueId val="{00000005-5FA0-46DB-BDDC-3B8524ACEED4}"/>
            </c:ext>
          </c:extLst>
        </c:ser>
        <c:ser>
          <c:idx val="5"/>
          <c:order val="5"/>
          <c:tx>
            <c:v>NPV at "High Case Compression Energy Opex"-"High Price Range"-0.90 Learning Factor</c:v>
          </c:tx>
          <c:spPr>
            <a:ln w="19050" cap="rnd">
              <a:solidFill>
                <a:schemeClr val="accent6"/>
              </a:solidFill>
              <a:round/>
            </a:ln>
            <a:effectLst/>
          </c:spPr>
          <c:marker>
            <c:symbol val="none"/>
          </c:marker>
          <c:cat>
            <c:numRef>
              <c:f>'NPV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'NPV (A$)'!$H$28:$BO$28</c:f>
              <c:numCache>
                <c:formatCode>#,##0.00</c:formatCode>
                <c:ptCount val="60"/>
                <c:pt idx="0">
                  <c:v>97270577.727425456</c:v>
                </c:pt>
                <c:pt idx="1">
                  <c:v>860257523.06931412</c:v>
                </c:pt>
                <c:pt idx="2">
                  <c:v>1491397751.0196486</c:v>
                </c:pt>
                <c:pt idx="3">
                  <c:v>2029728745.8192768</c:v>
                </c:pt>
                <c:pt idx="4">
                  <c:v>2496928123.4513941</c:v>
                </c:pt>
                <c:pt idx="5">
                  <c:v>2906978735.6199803</c:v>
                </c:pt>
                <c:pt idx="6">
                  <c:v>3269732814.0839505</c:v>
                </c:pt>
                <c:pt idx="7">
                  <c:v>3592544886.2037125</c:v>
                </c:pt>
                <c:pt idx="8">
                  <c:v>3881130771.5759974</c:v>
                </c:pt>
                <c:pt idx="9">
                  <c:v>4140065433.8603859</c:v>
                </c:pt>
                <c:pt idx="10">
                  <c:v>4373093093.684164</c:v>
                </c:pt>
                <c:pt idx="11">
                  <c:v>4583331496.9453402</c:v>
                </c:pt>
                <c:pt idx="12">
                  <c:v>4773412597.3243752</c:v>
                </c:pt>
                <c:pt idx="13">
                  <c:v>4945583033.7682238</c:v>
                </c:pt>
                <c:pt idx="14">
                  <c:v>5101778090.5805721</c:v>
                </c:pt>
                <c:pt idx="15">
                  <c:v>5243677537.0209866</c:v>
                </c:pt>
                <c:pt idx="16">
                  <c:v>5372748704.9947653</c:v>
                </c:pt>
                <c:pt idx="17">
                  <c:v>5490280341.9638844</c:v>
                </c:pt>
                <c:pt idx="18">
                  <c:v>5597409643.2375927</c:v>
                </c:pt>
                <c:pt idx="19">
                  <c:v>5695144140.1357422</c:v>
                </c:pt>
                <c:pt idx="20">
                  <c:v>5784379639.8442535</c:v>
                </c:pt>
                <c:pt idx="21">
                  <c:v>5865915087.2652302</c:v>
                </c:pt>
                <c:pt idx="22">
                  <c:v>5940464993.7742987</c:v>
                </c:pt>
                <c:pt idx="23">
                  <c:v>6008669918.5951042</c:v>
                </c:pt>
                <c:pt idx="24">
                  <c:v>6071105374.0064602</c:v>
                </c:pt>
                <c:pt idx="25">
                  <c:v>6128289441.899087</c:v>
                </c:pt>
                <c:pt idx="26">
                  <c:v>6180689327.0937386</c:v>
                </c:pt>
                <c:pt idx="27">
                  <c:v>6228727026.1159477</c:v>
                </c:pt>
                <c:pt idx="28">
                  <c:v>6272784254.5377197</c:v>
                </c:pt>
                <c:pt idx="29">
                  <c:v>6313206748.5748692</c:v>
                </c:pt>
                <c:pt idx="30">
                  <c:v>6350308035.2702284</c:v>
                </c:pt>
                <c:pt idx="31">
                  <c:v>6384372748.7909241</c:v>
                </c:pt>
                <c:pt idx="32">
                  <c:v>6415659557.0277557</c:v>
                </c:pt>
                <c:pt idx="33">
                  <c:v>6444403752.0017757</c:v>
                </c:pt>
                <c:pt idx="34">
                  <c:v>6470819548.9593086</c:v>
                </c:pt>
                <c:pt idx="35">
                  <c:v>6495102132.0227137</c:v>
                </c:pt>
                <c:pt idx="36">
                  <c:v>6517429478.519558</c:v>
                </c:pt>
                <c:pt idx="37">
                  <c:v>6537963989.3769436</c:v>
                </c:pt>
                <c:pt idx="38">
                  <c:v>6556853949.039279</c:v>
                </c:pt>
                <c:pt idx="39">
                  <c:v>6574234835.0903664</c:v>
                </c:pt>
                <c:pt idx="40">
                  <c:v>6590230495.0115576</c:v>
                </c:pt>
                <c:pt idx="41">
                  <c:v>6604954205.189991</c:v>
                </c:pt>
                <c:pt idx="42">
                  <c:v>6618509625.3275595</c:v>
                </c:pt>
                <c:pt idx="43">
                  <c:v>6630991659.7305794</c:v>
                </c:pt>
                <c:pt idx="44">
                  <c:v>6642487235.5324755</c:v>
                </c:pt>
                <c:pt idx="45">
                  <c:v>6653076006.6770153</c:v>
                </c:pt>
                <c:pt idx="46">
                  <c:v>6662830991.4348516</c:v>
                </c:pt>
                <c:pt idx="47">
                  <c:v>6671819150.3146448</c:v>
                </c:pt>
                <c:pt idx="48">
                  <c:v>6680101910.4396973</c:v>
                </c:pt>
                <c:pt idx="49">
                  <c:v>6687735641.773613</c:v>
                </c:pt>
                <c:pt idx="50">
                  <c:v>6694772089.9787912</c:v>
                </c:pt>
                <c:pt idx="51">
                  <c:v>6701258770.1669693</c:v>
                </c:pt>
                <c:pt idx="52">
                  <c:v>6707239325.3408747</c:v>
                </c:pt>
                <c:pt idx="53">
                  <c:v>6712753852.9214563</c:v>
                </c:pt>
                <c:pt idx="54">
                  <c:v>6717839202.3985577</c:v>
                </c:pt>
                <c:pt idx="55">
                  <c:v>6722529246.8279076</c:v>
                </c:pt>
                <c:pt idx="56">
                  <c:v>6726855130.6184816</c:v>
                </c:pt>
                <c:pt idx="57">
                  <c:v>6730845495.8069859</c:v>
                </c:pt>
                <c:pt idx="58">
                  <c:v>6734526688.7964602</c:v>
                </c:pt>
                <c:pt idx="59">
                  <c:v>6737922949.3403959</c:v>
                </c:pt>
              </c:numCache>
            </c:numRef>
          </c:val>
          <c:smooth val="0"/>
          <c:extLst>
            <c:ext xmlns:c16="http://schemas.microsoft.com/office/drawing/2014/chart" uri="{C3380CC4-5D6E-409C-BE32-E72D297353CC}">
              <c16:uniqueId val="{00000006-5FA0-46DB-BDDC-3B8524ACEED4}"/>
            </c:ext>
          </c:extLst>
        </c:ser>
        <c:dLbls>
          <c:showLegendKey val="0"/>
          <c:showVal val="0"/>
          <c:showCatName val="0"/>
          <c:showSerName val="0"/>
          <c:showPercent val="0"/>
          <c:showBubbleSize val="0"/>
        </c:dLbls>
        <c:smooth val="0"/>
        <c:axId val="666503616"/>
        <c:axId val="666504096"/>
      </c:lineChart>
      <c:catAx>
        <c:axId val="66650361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YEARS</a:t>
                </a:r>
              </a:p>
            </c:rich>
          </c:tx>
          <c:layout>
            <c:manualLayout>
              <c:xMode val="edge"/>
              <c:yMode val="edge"/>
              <c:x val="0.59671112340594856"/>
              <c:y val="0.58653060423861758"/>
            </c:manualLayout>
          </c:layout>
          <c:overlay val="0"/>
          <c:spPr>
            <a:solidFill>
              <a:schemeClr val="bg1"/>
            </a:solid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6504096"/>
        <c:crosses val="autoZero"/>
        <c:auto val="1"/>
        <c:lblAlgn val="ctr"/>
        <c:lblOffset val="100"/>
        <c:noMultiLvlLbl val="0"/>
      </c:catAx>
      <c:valAx>
        <c:axId val="6665040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NPV (A$)</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650361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NZ" sz="1100" b="1" i="0" u="none" strike="noStrike" kern="1200" spc="0" baseline="0">
                <a:solidFill>
                  <a:schemeClr val="tx1"/>
                </a:solidFill>
              </a:rPr>
              <a:t>1.27 GW Electrolyser Hydrogen Production  </a:t>
            </a:r>
            <a:r>
              <a:rPr lang="en-NZ" sz="1100" b="1" i="0" u="none" strike="noStrike" kern="1200" spc="0" baseline="0">
                <a:solidFill>
                  <a:sysClr val="windowText" lastClr="000000">
                    <a:lumMod val="65000"/>
                    <a:lumOff val="35000"/>
                  </a:sysClr>
                </a:solidFill>
              </a:rPr>
              <a:t>showing </a:t>
            </a:r>
            <a:r>
              <a:rPr lang="en-NZ" sz="1100" b="1" i="0" u="none" strike="noStrike" kern="1200" spc="0" baseline="0">
                <a:solidFill>
                  <a:srgbClr val="0000FF"/>
                </a:solidFill>
              </a:rPr>
              <a:t>NPV </a:t>
            </a:r>
            <a:r>
              <a:rPr lang="en-NZ" sz="1100" b="1" i="0" u="none" strike="noStrike" kern="1200" spc="0" baseline="0">
                <a:solidFill>
                  <a:sysClr val="windowText" lastClr="000000">
                    <a:lumMod val="65000"/>
                    <a:lumOff val="35000"/>
                  </a:sysClr>
                </a:solidFill>
              </a:rPr>
              <a:t>at </a:t>
            </a:r>
            <a:r>
              <a:rPr lang="en-NZ" sz="1100" b="1" i="0" u="none" strike="noStrike" kern="1200" spc="0" baseline="0">
                <a:solidFill>
                  <a:schemeClr val="accent2">
                    <a:lumMod val="75000"/>
                  </a:schemeClr>
                </a:solidFill>
              </a:rPr>
              <a:t>High Case CAPEX </a:t>
            </a:r>
            <a:r>
              <a:rPr lang="en-NZ" sz="1100" b="1" i="0" u="none" strike="noStrike" kern="1200" spc="0" baseline="0">
                <a:solidFill>
                  <a:sysClr val="windowText" lastClr="000000">
                    <a:lumMod val="65000"/>
                    <a:lumOff val="35000"/>
                  </a:sysClr>
                </a:solidFill>
              </a:rPr>
              <a:t>and </a:t>
            </a:r>
            <a:r>
              <a:rPr lang="en-NZ" sz="1100" b="1" i="0" u="none" strike="noStrike" kern="1200" spc="0" baseline="0">
                <a:solidFill>
                  <a:schemeClr val="accent6">
                    <a:lumMod val="75000"/>
                  </a:schemeClr>
                </a:solidFill>
              </a:rPr>
              <a:t>Low Price Range of  A$5.35/kg H2</a:t>
            </a:r>
            <a:r>
              <a:rPr lang="en-NZ" sz="1100" b="1" i="0" u="none" strike="noStrike" kern="1200" spc="0" baseline="0">
                <a:solidFill>
                  <a:srgbClr val="0000FF"/>
                </a:solidFill>
              </a:rPr>
              <a:t> </a:t>
            </a:r>
            <a:r>
              <a:rPr lang="en-NZ" sz="1100" b="1" i="0" u="none" strike="noStrike" kern="1200" spc="0" baseline="0">
                <a:solidFill>
                  <a:sysClr val="windowText" lastClr="000000">
                    <a:lumMod val="65000"/>
                    <a:lumOff val="35000"/>
                  </a:sysClr>
                </a:solidFill>
              </a:rPr>
              <a:t>and </a:t>
            </a:r>
            <a:r>
              <a:rPr lang="en-NZ" sz="1100" b="1" i="0" u="none" strike="noStrike" kern="1200" spc="0" baseline="0">
                <a:solidFill>
                  <a:srgbClr val="0000FF"/>
                </a:solidFill>
              </a:rPr>
              <a:t>High Price Range of $A16.73/Kg H2</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046492882132405"/>
          <c:y val="0.11591489361702127"/>
          <c:w val="0.8725199321242052"/>
          <c:h val="0.79272329256715246"/>
        </c:manualLayout>
      </c:layout>
      <c:lineChart>
        <c:grouping val="standard"/>
        <c:varyColors val="0"/>
        <c:ser>
          <c:idx val="0"/>
          <c:order val="0"/>
          <c:tx>
            <c:v>NPV at "Low Case Fixed Plant Opex"-"Low Price Range"-0.80 Learning Factor</c:v>
          </c:tx>
          <c:spPr>
            <a:ln w="19050" cap="rnd">
              <a:solidFill>
                <a:schemeClr val="accent1"/>
              </a:solidFill>
              <a:round/>
            </a:ln>
            <a:effectLst/>
          </c:spPr>
          <c:marker>
            <c:symbol val="none"/>
          </c:marker>
          <c:cat>
            <c:numRef>
              <c:f>'NPV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'NPV (A$)'!$H$29:$BO$29</c:f>
              <c:numCache>
                <c:formatCode>#,##0.00</c:formatCode>
                <c:ptCount val="60"/>
                <c:pt idx="0">
                  <c:v>-2656271778.4022141</c:v>
                </c:pt>
                <c:pt idx="1">
                  <c:v>-2861104540.7077818</c:v>
                </c:pt>
                <c:pt idx="2">
                  <c:v>-3100328178.6903787</c:v>
                </c:pt>
                <c:pt idx="3">
                  <c:v>-3352262003.674293</c:v>
                </c:pt>
                <c:pt idx="4">
                  <c:v>-3606667179.936161</c:v>
                </c:pt>
                <c:pt idx="5">
                  <c:v>-3858001798.0744061</c:v>
                </c:pt>
                <c:pt idx="6">
                  <c:v>-4103065549.3639126</c:v>
                </c:pt>
                <c:pt idx="7">
                  <c:v>-4339969214.6647854</c:v>
                </c:pt>
                <c:pt idx="8">
                  <c:v>-4567615223.2091007</c:v>
                </c:pt>
                <c:pt idx="9">
                  <c:v>-4785408996.3753996</c:v>
                </c:pt>
                <c:pt idx="10">
                  <c:v>-4993086741.696126</c:v>
                </c:pt>
                <c:pt idx="11">
                  <c:v>-5190607078.2069321</c:v>
                </c:pt>
                <c:pt idx="12">
                  <c:v>-5378079969.3046923</c:v>
                </c:pt>
                <c:pt idx="13">
                  <c:v>-5555718603.6172142</c:v>
                </c:pt>
                <c:pt idx="14">
                  <c:v>-5723805988.9702873</c:v>
                </c:pt>
                <c:pt idx="15">
                  <c:v>-5882671307.2794685</c:v>
                </c:pt>
                <c:pt idx="16">
                  <c:v>-6032672931.4852543</c:v>
                </c:pt>
                <c:pt idx="17">
                  <c:v>-6174186098.8013248</c:v>
                </c:pt>
                <c:pt idx="18">
                  <c:v>-6307593903.9673662</c:v>
                </c:pt>
                <c:pt idx="19">
                  <c:v>-6433280699.6559467</c:v>
                </c:pt>
                <c:pt idx="20">
                  <c:v>-6551627266.7507772</c:v>
                </c:pt>
                <c:pt idx="21">
                  <c:v>-6663007301.0704327</c:v>
                </c:pt>
                <c:pt idx="22">
                  <c:v>-6767784888.5201874</c:v>
                </c:pt>
                <c:pt idx="23">
                  <c:v>-6866312727.8954515</c:v>
                </c:pt>
                <c:pt idx="24">
                  <c:v>-6958930922.3269091</c:v>
                </c:pt>
                <c:pt idx="25">
                  <c:v>-7045966204.7841377</c:v>
                </c:pt>
                <c:pt idx="26">
                  <c:v>-7127731495.4660597</c:v>
                </c:pt>
                <c:pt idx="27">
                  <c:v>-7204525712.8569546</c:v>
                </c:pt>
                <c:pt idx="28">
                  <c:v>-7276633778.130084</c:v>
                </c:pt>
                <c:pt idx="29">
                  <c:v>-7344326766.1039963</c:v>
                </c:pt>
                <c:pt idx="30">
                  <c:v>-7407862166.2671652</c:v>
                </c:pt>
                <c:pt idx="31">
                  <c:v>-7467484225.3144493</c:v>
                </c:pt>
                <c:pt idx="32">
                  <c:v>-7523424348.78088</c:v>
                </c:pt>
                <c:pt idx="33">
                  <c:v>-7575901544.148901</c:v>
                </c:pt>
                <c:pt idx="34">
                  <c:v>-7625122891.5642824</c:v>
                </c:pt>
                <c:pt idx="35">
                  <c:v>-7671284031.2610807</c:v>
                </c:pt>
                <c:pt idx="36">
                  <c:v>-7714569659.1456642</c:v>
                </c:pt>
                <c:pt idx="37">
                  <c:v>-7755154023.8589754</c:v>
                </c:pt>
                <c:pt idx="38">
                  <c:v>-7793201420.1279001</c:v>
                </c:pt>
                <c:pt idx="39">
                  <c:v>-7828866674.4101439</c:v>
                </c:pt>
                <c:pt idx="40">
                  <c:v>-7862295619.7937698</c:v>
                </c:pt>
                <c:pt idx="41">
                  <c:v>-7893625557.8803148</c:v>
                </c:pt>
                <c:pt idx="42">
                  <c:v>-7922985705.9969177</c:v>
                </c:pt>
                <c:pt idx="43">
                  <c:v>-7950497628.5775328</c:v>
                </c:pt>
                <c:pt idx="44">
                  <c:v>-7976275651.9498138</c:v>
                </c:pt>
                <c:pt idx="45">
                  <c:v>-8000427262.081234</c:v>
                </c:pt>
                <c:pt idx="46">
                  <c:v>-8023053485.0905018</c:v>
                </c:pt>
                <c:pt idx="47">
                  <c:v>-8044249250.5304604</c:v>
                </c:pt>
                <c:pt idx="48">
                  <c:v>-8064103737.6060724</c:v>
                </c:pt>
                <c:pt idx="49">
                  <c:v>-8082700704.6137991</c:v>
                </c:pt>
                <c:pt idx="50">
                  <c:v>-8100118801.9830494</c:v>
                </c:pt>
                <c:pt idx="51">
                  <c:v>-8116431869.371583</c:v>
                </c:pt>
                <c:pt idx="52">
                  <c:v>-8131709217.319273</c:v>
                </c:pt>
                <c:pt idx="53">
                  <c:v>-8146015894.0016832</c:v>
                </c:pt>
                <c:pt idx="54">
                  <c:v>-8159412937.6496859</c:v>
                </c:pt>
                <c:pt idx="55">
                  <c:v>-8171957615.2159843</c:v>
                </c:pt>
                <c:pt idx="56">
                  <c:v>-8183703647.8759174</c:v>
                </c:pt>
                <c:pt idx="57">
                  <c:v>-8194701423.9500303</c:v>
                </c:pt>
                <c:pt idx="58">
                  <c:v>-8204998199.8307018</c:v>
                </c:pt>
                <c:pt idx="59">
                  <c:v>-8214638289.4859858</c:v>
                </c:pt>
              </c:numCache>
            </c:numRef>
          </c:val>
          <c:smooth val="1"/>
          <c:extLst>
            <c:ext xmlns:c16="http://schemas.microsoft.com/office/drawing/2014/chart" uri="{C3380CC4-5D6E-409C-BE32-E72D297353CC}">
              <c16:uniqueId val="{00000000-6ADC-461B-BE7F-215A911D05E8}"/>
            </c:ext>
          </c:extLst>
        </c:ser>
        <c:ser>
          <c:idx val="1"/>
          <c:order val="1"/>
          <c:tx>
            <c:v>NPV at "Low Case Fixed Plant Opex"-"Low Price Range"-0.85 Learning Factor</c:v>
          </c:tx>
          <c:spPr>
            <a:ln w="19050" cap="rnd">
              <a:solidFill>
                <a:schemeClr val="accent2"/>
              </a:solidFill>
              <a:round/>
            </a:ln>
            <a:effectLst/>
          </c:spPr>
          <c:marker>
            <c:symbol val="none"/>
          </c:marker>
          <c:cat>
            <c:numRef>
              <c:f>'NPV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'NPV (A$)'!$H$30:$BO$30</c:f>
              <c:numCache>
                <c:formatCode>#,##0.00</c:formatCode>
                <c:ptCount val="60"/>
                <c:pt idx="0">
                  <c:v>-2656271778.4022141</c:v>
                </c:pt>
                <c:pt idx="1">
                  <c:v>-2835011273.1081648</c:v>
                </c:pt>
                <c:pt idx="2">
                  <c:v>-3039692120.5429764</c:v>
                </c:pt>
                <c:pt idx="3">
                  <c:v>-3254006947.390974</c:v>
                </c:pt>
                <c:pt idx="4">
                  <c:v>-3470036462.7514963</c:v>
                </c:pt>
                <c:pt idx="5">
                  <c:v>-3683403178.51021</c:v>
                </c:pt>
                <c:pt idx="6">
                  <c:v>-3891534112.9527173</c:v>
                </c:pt>
                <c:pt idx="7">
                  <c:v>-4092884883.1039448</c:v>
                </c:pt>
                <c:pt idx="8">
                  <c:v>-4286541817.3302584</c:v>
                </c:pt>
                <c:pt idx="9">
                  <c:v>-4471997528.5818539</c:v>
                </c:pt>
                <c:pt idx="10">
                  <c:v>-4649015243.4277496</c:v>
                </c:pt>
                <c:pt idx="11">
                  <c:v>-4817542392.0019417</c:v>
                </c:pt>
                <c:pt idx="12">
                  <c:v>-4977653317.1225414</c:v>
                </c:pt>
                <c:pt idx="13">
                  <c:v>-5129510082.1330366</c:v>
                </c:pt>
                <c:pt idx="14">
                  <c:v>-5273334995.503933</c:v>
                </c:pt>
                <c:pt idx="15">
                  <c:v>-5409390979.3480835</c:v>
                </c:pt>
                <c:pt idx="16">
                  <c:v>-5537967337.6645727</c:v>
                </c:pt>
                <c:pt idx="17">
                  <c:v>-5659369329.5696535</c:v>
                </c:pt>
                <c:pt idx="18">
                  <c:v>-5773910476.8888721</c:v>
                </c:pt>
                <c:pt idx="19">
                  <c:v>-5881906869.4054909</c:v>
                </c:pt>
                <c:pt idx="20">
                  <c:v>-5983672949.8485565</c:v>
                </c:pt>
                <c:pt idx="21">
                  <c:v>-6079518407.6346521</c:v>
                </c:pt>
                <c:pt idx="22">
                  <c:v>-6169745911.2301731</c:v>
                </c:pt>
                <c:pt idx="23">
                  <c:v>-6254649479.5858936</c:v>
                </c:pt>
                <c:pt idx="24">
                  <c:v>-6334513343.3638039</c:v>
                </c:pt>
                <c:pt idx="25">
                  <c:v>-6409611183.0387688</c:v>
                </c:pt>
                <c:pt idx="26">
                  <c:v>-6480205657.6334953</c:v>
                </c:pt>
                <c:pt idx="27">
                  <c:v>-6546548157.6641579</c:v>
                </c:pt>
                <c:pt idx="28">
                  <c:v>-6608878730.7678642</c:v>
                </c:pt>
                <c:pt idx="29">
                  <c:v>-6667426139.7915783</c:v>
                </c:pt>
                <c:pt idx="30">
                  <c:v>-6722408021.7886925</c:v>
                </c:pt>
                <c:pt idx="31">
                  <c:v>-6774031123.0670395</c:v>
                </c:pt>
                <c:pt idx="32">
                  <c:v>-6822491590.6473961</c:v>
                </c:pt>
                <c:pt idx="33">
                  <c:v>-6867975304.5797968</c:v>
                </c:pt>
                <c:pt idx="34">
                  <c:v>-6910658238.7891846</c:v>
                </c:pt>
                <c:pt idx="35">
                  <c:v>-6950706840.6782608</c:v>
                </c:pt>
                <c:pt idx="36">
                  <c:v>-6988278421.7514715</c:v>
                </c:pt>
                <c:pt idx="37">
                  <c:v>-7023521553.1524506</c:v>
                </c:pt>
                <c:pt idx="38">
                  <c:v>-7056576461.3138285</c:v>
                </c:pt>
                <c:pt idx="39">
                  <c:v>-7087575419.9696503</c:v>
                </c:pt>
                <c:pt idx="40">
                  <c:v>-7116643135.6284285</c:v>
                </c:pt>
                <c:pt idx="41">
                  <c:v>-7143897124.289403</c:v>
                </c:pt>
                <c:pt idx="42">
                  <c:v>-7169448077.7379551</c:v>
                </c:pt>
                <c:pt idx="43">
                  <c:v>-7193400218.2033005</c:v>
                </c:pt>
                <c:pt idx="44">
                  <c:v>-7215851640.5229197</c:v>
                </c:pt>
                <c:pt idx="45">
                  <c:v>-7236894641.2495136</c:v>
                </c:pt>
                <c:pt idx="46">
                  <c:v>-7256616034.3706961</c:v>
                </c:pt>
                <c:pt idx="47">
                  <c:v>-7275097453.4995022</c:v>
                </c:pt>
                <c:pt idx="48">
                  <c:v>-7292415640.543581</c:v>
                </c:pt>
                <c:pt idx="49">
                  <c:v>-7308642720.9795322</c:v>
                </c:pt>
                <c:pt idx="50">
                  <c:v>-7323846465.9518728</c:v>
                </c:pt>
                <c:pt idx="51">
                  <c:v>-7338090541.4881592</c:v>
                </c:pt>
                <c:pt idx="52">
                  <c:v>-7351434745.1765938</c:v>
                </c:pt>
                <c:pt idx="53">
                  <c:v>-7363935230.6932125</c:v>
                </c:pt>
                <c:pt idx="54">
                  <c:v>-7375644720.5948935</c:v>
                </c:pt>
                <c:pt idx="55">
                  <c:v>-7386612707.8142195</c:v>
                </c:pt>
                <c:pt idx="56">
                  <c:v>-7396885646.3042908</c:v>
                </c:pt>
                <c:pt idx="57">
                  <c:v>-7406507131.287447</c:v>
                </c:pt>
                <c:pt idx="58">
                  <c:v>-7415518069.562706</c:v>
                </c:pt>
                <c:pt idx="59">
                  <c:v>-7423956840.3234844</c:v>
                </c:pt>
              </c:numCache>
            </c:numRef>
          </c:val>
          <c:smooth val="0"/>
          <c:extLst>
            <c:ext xmlns:c16="http://schemas.microsoft.com/office/drawing/2014/chart" uri="{C3380CC4-5D6E-409C-BE32-E72D297353CC}">
              <c16:uniqueId val="{00000001-6ADC-461B-BE7F-215A911D05E8}"/>
            </c:ext>
          </c:extLst>
        </c:ser>
        <c:ser>
          <c:idx val="2"/>
          <c:order val="2"/>
          <c:tx>
            <c:v>NPV at "Low Case Fixed Plant Opex"-"Low Price Range"-0.90 Learning Factor</c:v>
          </c:tx>
          <c:spPr>
            <a:ln w="19050" cap="rnd">
              <a:solidFill>
                <a:schemeClr val="accent3"/>
              </a:solidFill>
              <a:round/>
            </a:ln>
            <a:effectLst/>
          </c:spPr>
          <c:marker>
            <c:symbol val="none"/>
          </c:marker>
          <c:cat>
            <c:numRef>
              <c:f>'NPV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'NPV (A$)'!$H$31:$BO$31</c:f>
              <c:numCache>
                <c:formatCode>#,##0.00</c:formatCode>
                <c:ptCount val="60"/>
                <c:pt idx="0">
                  <c:v>-2656271778.4022141</c:v>
                </c:pt>
                <c:pt idx="1">
                  <c:v>-2808918005.5085473</c:v>
                </c:pt>
                <c:pt idx="2">
                  <c:v>-2977846271.5344625</c:v>
                </c:pt>
                <c:pt idx="3">
                  <c:v>-3152262160.965579</c:v>
                </c:pt>
                <c:pt idx="4">
                  <c:v>-3326812185.5503807</c:v>
                </c:pt>
                <c:pt idx="5">
                  <c:v>-3498500403.2117052</c:v>
                </c:pt>
                <c:pt idx="6">
                  <c:v>-3665555445.6492152</c:v>
                </c:pt>
                <c:pt idx="7">
                  <c:v>-3826914648.3065329</c:v>
                </c:pt>
                <c:pt idx="8">
                  <c:v>-3981955243.2971377</c:v>
                </c:pt>
                <c:pt idx="9">
                  <c:v>-4130340651.0227113</c:v>
                </c:pt>
                <c:pt idx="10">
                  <c:v>-4271926446.2196474</c:v>
                </c:pt>
                <c:pt idx="11">
                  <c:v>-4406699834.7995176</c:v>
                </c:pt>
                <c:pt idx="12">
                  <c:v>-4534739150.4016256</c:v>
                </c:pt>
                <c:pt idx="13">
                  <c:v>-4656185914.7030258</c:v>
                </c:pt>
                <c:pt idx="14">
                  <c:v>-4771225103.7300625</c:v>
                </c:pt>
                <c:pt idx="15">
                  <c:v>-4880070952.9649677</c:v>
                </c:pt>
                <c:pt idx="16">
                  <c:v>-4982956604.428237</c:v>
                </c:pt>
                <c:pt idx="17">
                  <c:v>-5080126480.2674255</c:v>
                </c:pt>
                <c:pt idx="18">
                  <c:v>-5171830628.6518154</c:v>
                </c:pt>
                <c:pt idx="19">
                  <c:v>-5258320519.5044098</c:v>
                </c:pt>
                <c:pt idx="20">
                  <c:v>-5339845920.4172421</c:v>
                </c:pt>
                <c:pt idx="21">
                  <c:v>-5416652586.3547268</c:v>
                </c:pt>
                <c:pt idx="22">
                  <c:v>-5488980568.0454063</c:v>
                </c:pt>
                <c:pt idx="23">
                  <c:v>-5557062994.1444397</c:v>
                </c:pt>
                <c:pt idx="24">
                  <c:v>-5621125218.1822681</c:v>
                </c:pt>
                <c:pt idx="25">
                  <c:v>-5681384247.4447937</c:v>
                </c:pt>
                <c:pt idx="26">
                  <c:v>-5738048390.1968565</c:v>
                </c:pt>
                <c:pt idx="27">
                  <c:v>-5791317072.0451832</c:v>
                </c:pt>
                <c:pt idx="28">
                  <c:v>-5841380783.0979271</c:v>
                </c:pt>
                <c:pt idx="29">
                  <c:v>-5888421125.8623991</c:v>
                </c:pt>
                <c:pt idx="30">
                  <c:v>-5932610940.1998253</c:v>
                </c:pt>
                <c:pt idx="31">
                  <c:v>-5974114486.6057014</c:v>
                </c:pt>
                <c:pt idx="32">
                  <c:v>-6013087672.9547119</c:v>
                </c:pt>
                <c:pt idx="33">
                  <c:v>-6049678312.8956547</c:v>
                </c:pt>
                <c:pt idx="34">
                  <c:v>-6084026406.4939775</c:v>
                </c:pt>
                <c:pt idx="35">
                  <c:v>-6116264435.639431</c:v>
                </c:pt>
                <c:pt idx="36">
                  <c:v>-6146517668.2714758</c:v>
                </c:pt>
                <c:pt idx="37">
                  <c:v>-6174904466.7072678</c:v>
                </c:pt>
                <c:pt idx="38">
                  <c:v>-6201536596.349556</c:v>
                </c:pt>
                <c:pt idx="39">
                  <c:v>-6226519531.853241</c:v>
                </c:pt>
                <c:pt idx="40">
                  <c:v>-6249952758.4780388</c:v>
                </c:pt>
                <c:pt idx="41">
                  <c:v>-6271930066.8803558</c:v>
                </c:pt>
                <c:pt idx="42">
                  <c:v>-6292539840.0239868</c:v>
                </c:pt>
                <c:pt idx="43">
                  <c:v>-6311865331.2352467</c:v>
                </c:pt>
                <c:pt idx="44">
                  <c:v>-6329984932.7087193</c:v>
                </c:pt>
                <c:pt idx="45">
                  <c:v>-6346972433.9969893</c:v>
                </c:pt>
                <c:pt idx="46">
                  <c:v>-6362897270.2012978</c:v>
                </c:pt>
                <c:pt idx="47">
                  <c:v>-6377824759.727808</c:v>
                </c:pt>
                <c:pt idx="48">
                  <c:v>-6391816331.5925694</c:v>
                </c:pt>
                <c:pt idx="49">
                  <c:v>-6404929742.3525486</c:v>
                </c:pt>
                <c:pt idx="50">
                  <c:v>-6417219282.8144579</c:v>
                </c:pt>
                <c:pt idx="51">
                  <c:v>-6428735974.7311907</c:v>
                </c:pt>
                <c:pt idx="52">
                  <c:v>-6439527757.7402296</c:v>
                </c:pt>
                <c:pt idx="53">
                  <c:v>-6449639666.8319378</c:v>
                </c:pt>
                <c:pt idx="54">
                  <c:v>-6459114000.6600494</c:v>
                </c:pt>
                <c:pt idx="55">
                  <c:v>-6467990481.0236568</c:v>
                </c:pt>
                <c:pt idx="56">
                  <c:v>-6476306403.8608341</c:v>
                </c:pt>
                <c:pt idx="57">
                  <c:v>-6484096782.0999641</c:v>
                </c:pt>
                <c:pt idx="58">
                  <c:v>-6491394480.7166548</c:v>
                </c:pt>
                <c:pt idx="59">
                  <c:v>-6498230344.3427639</c:v>
                </c:pt>
              </c:numCache>
            </c:numRef>
          </c:val>
          <c:smooth val="0"/>
          <c:extLst>
            <c:ext xmlns:c16="http://schemas.microsoft.com/office/drawing/2014/chart" uri="{C3380CC4-5D6E-409C-BE32-E72D297353CC}">
              <c16:uniqueId val="{00000002-6ADC-461B-BE7F-215A911D05E8}"/>
            </c:ext>
          </c:extLst>
        </c:ser>
        <c:ser>
          <c:idx val="3"/>
          <c:order val="3"/>
          <c:tx>
            <c:v>NPV at "High Case Compression Energy opex"-High Price Range"-0.80 Learning Factor</c:v>
          </c:tx>
          <c:spPr>
            <a:ln w="19050" cap="rnd">
              <a:solidFill>
                <a:schemeClr val="accent4"/>
              </a:solidFill>
              <a:round/>
            </a:ln>
            <a:effectLst/>
          </c:spPr>
          <c:marker>
            <c:symbol val="none"/>
          </c:marker>
          <c:cat>
            <c:numRef>
              <c:f>'NPV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'NPV (A$)'!$H$50:$BO$50</c:f>
              <c:numCache>
                <c:formatCode>#,##0.00</c:formatCode>
                <c:ptCount val="60"/>
                <c:pt idx="0">
                  <c:v>-1557962622.2725744</c:v>
                </c:pt>
                <c:pt idx="1">
                  <c:v>-958178091.96216178</c:v>
                </c:pt>
                <c:pt idx="2">
                  <c:v>-546871858.06925535</c:v>
                </c:pt>
                <c:pt idx="3">
                  <c:v>-250961906.21053505</c:v>
                </c:pt>
                <c:pt idx="4">
                  <c:v>-33492723.477294922</c:v>
                </c:pt>
                <c:pt idx="5">
                  <c:v>127480519.27458858</c:v>
                </c:pt>
                <c:pt idx="6">
                  <c:v>246278764.50439882</c:v>
                </c:pt>
                <c:pt idx="7">
                  <c:v>332841415.2242856</c:v>
                </c:pt>
                <c:pt idx="8">
                  <c:v>394369137.20084524</c:v>
                </c:pt>
                <c:pt idx="9">
                  <c:v>436243731.78639841</c:v>
                </c:pt>
                <c:pt idx="10">
                  <c:v>462582715.4380002</c:v>
                </c:pt>
                <c:pt idx="11">
                  <c:v>476593233.49684334</c:v>
                </c:pt>
                <c:pt idx="12">
                  <c:v>480808324.22770071</c:v>
                </c:pt>
                <c:pt idx="13">
                  <c:v>477250503.25919771</c:v>
                </c:pt>
                <c:pt idx="14">
                  <c:v>467548481.05641985</c:v>
                </c:pt>
                <c:pt idx="15">
                  <c:v>453022556.07969236</c:v>
                </c:pt>
                <c:pt idx="16">
                  <c:v>434748426.86561394</c:v>
                </c:pt>
                <c:pt idx="17">
                  <c:v>413605744.26468992</c:v>
                </c:pt>
                <c:pt idx="18">
                  <c:v>390315628.41432524</c:v>
                </c:pt>
                <c:pt idx="19">
                  <c:v>365470047.77772903</c:v>
                </c:pt>
                <c:pt idx="20">
                  <c:v>339555093.02063227</c:v>
                </c:pt>
                <c:pt idx="21">
                  <c:v>312969600.92719841</c:v>
                </c:pt>
                <c:pt idx="22">
                  <c:v>286040188.93998766</c:v>
                </c:pt>
                <c:pt idx="23">
                  <c:v>259033485.8122673</c:v>
                </c:pt>
                <c:pt idx="24">
                  <c:v>232166148.57767868</c:v>
                </c:pt>
                <c:pt idx="25">
                  <c:v>205613115.12440014</c:v>
                </c:pt>
                <c:pt idx="26">
                  <c:v>179514438.44718885</c:v>
                </c:pt>
                <c:pt idx="27">
                  <c:v>153980972.01842785</c:v>
                </c:pt>
                <c:pt idx="28">
                  <c:v>129099118.11098862</c:v>
                </c:pt>
                <c:pt idx="29">
                  <c:v>104934807.10156679</c:v>
                </c:pt>
                <c:pt idx="30">
                  <c:v>81536842.123936653</c:v>
                </c:pt>
                <c:pt idx="31">
                  <c:v>58939717.326239109</c:v>
                </c:pt>
                <c:pt idx="32">
                  <c:v>37165997.542218208</c:v>
                </c:pt>
                <c:pt idx="33">
                  <c:v>16228331.048866272</c:v>
                </c:pt>
                <c:pt idx="34">
                  <c:v>-3868845.7530817986</c:v>
                </c:pt>
                <c:pt idx="35">
                  <c:v>-23127863.182115078</c:v>
                </c:pt>
                <c:pt idx="36">
                  <c:v>-41556592.380642891</c:v>
                </c:pt>
                <c:pt idx="37">
                  <c:v>-59167405.147400856</c:v>
                </c:pt>
                <c:pt idx="38">
                  <c:v>-75976291.453337193</c:v>
                </c:pt>
                <c:pt idx="39">
                  <c:v>-92002111.100207329</c:v>
                </c:pt>
                <c:pt idx="40">
                  <c:v>-107265959.69377041</c:v>
                </c:pt>
                <c:pt idx="41">
                  <c:v>-121790632.17829418</c:v>
                </c:pt>
                <c:pt idx="42">
                  <c:v>-135600169.73657751</c:v>
                </c:pt>
                <c:pt idx="43">
                  <c:v>-148719477.99536657</c:v>
                </c:pt>
                <c:pt idx="44">
                  <c:v>-161174006.26617575</c:v>
                </c:pt>
                <c:pt idx="45">
                  <c:v>-172989479.05710077</c:v>
                </c:pt>
                <c:pt idx="46">
                  <c:v>-184191672.36165094</c:v>
                </c:pt>
                <c:pt idx="47">
                  <c:v>-194806228.30576801</c:v>
                </c:pt>
                <c:pt idx="48">
                  <c:v>-204858502.64664745</c:v>
                </c:pt>
                <c:pt idx="49">
                  <c:v>-214373440.39330912</c:v>
                </c:pt>
                <c:pt idx="50">
                  <c:v>-223375475.48097277</c:v>
                </c:pt>
                <c:pt idx="51">
                  <c:v>-231888450.99722528</c:v>
                </c:pt>
                <c:pt idx="52">
                  <c:v>-239935556.94268036</c:v>
                </c:pt>
                <c:pt idx="53">
                  <c:v>-247539282.92472172</c:v>
                </c:pt>
                <c:pt idx="54">
                  <c:v>-254721383.5404439</c:v>
                </c:pt>
                <c:pt idx="55">
                  <c:v>-261502854.51263094</c:v>
                </c:pt>
                <c:pt idx="56">
                  <c:v>-267903917.90794897</c:v>
                </c:pt>
                <c:pt idx="57">
                  <c:v>-273944014.9955349</c:v>
                </c:pt>
                <c:pt idx="58">
                  <c:v>-279641805.50207663</c:v>
                </c:pt>
                <c:pt idx="59">
                  <c:v>-285015172.19068623</c:v>
                </c:pt>
              </c:numCache>
            </c:numRef>
          </c:val>
          <c:smooth val="0"/>
          <c:extLst>
            <c:ext xmlns:c16="http://schemas.microsoft.com/office/drawing/2014/chart" uri="{C3380CC4-5D6E-409C-BE32-E72D297353CC}">
              <c16:uniqueId val="{00000003-6ADC-461B-BE7F-215A911D05E8}"/>
            </c:ext>
          </c:extLst>
        </c:ser>
        <c:ser>
          <c:idx val="4"/>
          <c:order val="4"/>
          <c:tx>
            <c:v>NPV at "High Case Compression Energy Opex"-"High Price Range"-0.85 Learning Factor</c:v>
          </c:tx>
          <c:spPr>
            <a:ln w="19050" cap="rnd">
              <a:solidFill>
                <a:schemeClr val="accent5"/>
              </a:solidFill>
              <a:round/>
            </a:ln>
            <a:effectLst/>
          </c:spPr>
          <c:marker>
            <c:symbol val="none"/>
          </c:marker>
          <c:cat>
            <c:numRef>
              <c:f>'NPV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'NPV (A$)'!$H$51:$BO$51</c:f>
              <c:numCache>
                <c:formatCode>#,##0.00</c:formatCode>
                <c:ptCount val="60"/>
                <c:pt idx="0">
                  <c:v>-1557962622.2725744</c:v>
                </c:pt>
                <c:pt idx="1">
                  <c:v>-876576884.44642425</c:v>
                </c:pt>
                <c:pt idx="2">
                  <c:v>-357245336.78623009</c:v>
                </c:pt>
                <c:pt idx="3">
                  <c:v>56310121.20557785</c:v>
                </c:pt>
                <c:pt idx="4">
                  <c:v>393791113.75945616</c:v>
                </c:pt>
                <c:pt idx="5">
                  <c:v>673500987.29861927</c:v>
                </c:pt>
                <c:pt idx="6">
                  <c:v>907798850.97088671</c:v>
                </c:pt>
                <c:pt idx="7">
                  <c:v>1105545705.1952071</c:v>
                </c:pt>
                <c:pt idx="8">
                  <c:v>1273367109.8660645</c:v>
                </c:pt>
                <c:pt idx="9">
                  <c:v>1416372193.0301003</c:v>
                </c:pt>
                <c:pt idx="10">
                  <c:v>1538593974.7890687</c:v>
                </c:pt>
                <c:pt idx="11">
                  <c:v>1643274591.4212723</c:v>
                </c:pt>
                <c:pt idx="12">
                  <c:v>1733058477.0612645</c:v>
                </c:pt>
                <c:pt idx="13">
                  <c:v>1810128030.9137344</c:v>
                </c:pt>
                <c:pt idx="14">
                  <c:v>1876301787.913538</c:v>
                </c:pt>
                <c:pt idx="15">
                  <c:v>1933107260.12082</c:v>
                </c:pt>
                <c:pt idx="16">
                  <c:v>1981836144.662591</c:v>
                </c:pt>
                <c:pt idx="17">
                  <c:v>2023586934.174057</c:v>
                </c:pt>
                <c:pt idx="18">
                  <c:v>2059298323.451766</c:v>
                </c:pt>
                <c:pt idx="19">
                  <c:v>2089775758.7908859</c:v>
                </c:pt>
                <c:pt idx="20">
                  <c:v>2115712789.4862537</c:v>
                </c:pt>
                <c:pt idx="21">
                  <c:v>2137708418.8849649</c:v>
                </c:pt>
                <c:pt idx="22">
                  <c:v>2156281334.5547991</c:v>
                </c:pt>
                <c:pt idx="23">
                  <c:v>2171881674.1238956</c:v>
                </c:pt>
                <c:pt idx="24">
                  <c:v>2184900824.0228615</c:v>
                </c:pt>
                <c:pt idx="25">
                  <c:v>2195679632.6611786</c:v>
                </c:pt>
                <c:pt idx="26">
                  <c:v>2204515334.2932892</c:v>
                </c:pt>
                <c:pt idx="27">
                  <c:v>2211667416.1176214</c:v>
                </c:pt>
                <c:pt idx="28">
                  <c:v>2217362612.9553461</c:v>
                </c:pt>
                <c:pt idx="29">
                  <c:v>2221799176.9769068</c:v>
                </c:pt>
                <c:pt idx="30">
                  <c:v>2225150541.4266138</c:v>
                </c:pt>
                <c:pt idx="31">
                  <c:v>2227568475.027441</c:v>
                </c:pt>
                <c:pt idx="32">
                  <c:v>2229185806.2022781</c:v>
                </c:pt>
                <c:pt idx="33">
                  <c:v>2230118782.3069401</c:v>
                </c:pt>
                <c:pt idx="34">
                  <c:v>2230469117.906765</c:v>
                </c:pt>
                <c:pt idx="35">
                  <c:v>2230325777.124649</c:v>
                </c:pt>
                <c:pt idx="36">
                  <c:v>2229766527.7767925</c:v>
                </c:pt>
                <c:pt idx="37">
                  <c:v>2228859299.037816</c:v>
                </c:pt>
                <c:pt idx="38">
                  <c:v>2227663369.4659672</c:v>
                </c:pt>
                <c:pt idx="39">
                  <c:v>2226230408.1603441</c:v>
                </c:pt>
                <c:pt idx="40">
                  <c:v>2224605388.4502249</c:v>
                </c:pt>
                <c:pt idx="41">
                  <c:v>2222827390.7019987</c:v>
                </c:pt>
                <c:pt idx="42">
                  <c:v>2220930308.4691668</c:v>
                </c:pt>
                <c:pt idx="43">
                  <c:v>2218943470.2235708</c:v>
                </c:pt>
                <c:pt idx="44">
                  <c:v>2216892187.2260504</c:v>
                </c:pt>
                <c:pt idx="45">
                  <c:v>2214798236.6691723</c:v>
                </c:pt>
                <c:pt idx="46">
                  <c:v>2212680288.0108967</c:v>
                </c:pt>
                <c:pt idx="47">
                  <c:v>2210554279.3811522</c:v>
                </c:pt>
                <c:pt idx="48">
                  <c:v>2208433750.0547714</c:v>
                </c:pt>
                <c:pt idx="49">
                  <c:v>2206330134.2207069</c:v>
                </c:pt>
                <c:pt idx="50">
                  <c:v>2204253020.619524</c:v>
                </c:pt>
                <c:pt idx="51">
                  <c:v>2202210382.0527964</c:v>
                </c:pt>
                <c:pt idx="52">
                  <c:v>2200208778.2758665</c:v>
                </c:pt>
                <c:pt idx="53">
                  <c:v>2198253535.358283</c:v>
                </c:pt>
                <c:pt idx="54">
                  <c:v>2196348904.2247505</c:v>
                </c:pt>
                <c:pt idx="55">
                  <c:v>2194498200.7656822</c:v>
                </c:pt>
                <c:pt idx="56">
                  <c:v>2192703929.6238174</c:v>
                </c:pt>
                <c:pt idx="57">
                  <c:v>2190967893.5161886</c:v>
                </c:pt>
                <c:pt idx="58">
                  <c:v>2189291289.7341661</c:v>
                </c:pt>
                <c:pt idx="59">
                  <c:v>2187674795.2743349</c:v>
                </c:pt>
              </c:numCache>
            </c:numRef>
          </c:val>
          <c:smooth val="0"/>
          <c:extLst>
            <c:ext xmlns:c16="http://schemas.microsoft.com/office/drawing/2014/chart" uri="{C3380CC4-5D6E-409C-BE32-E72D297353CC}">
              <c16:uniqueId val="{00000005-6ADC-461B-BE7F-215A911D05E8}"/>
            </c:ext>
          </c:extLst>
        </c:ser>
        <c:ser>
          <c:idx val="5"/>
          <c:order val="5"/>
          <c:tx>
            <c:v>NPV at "High Case Compression Energy Opex"-"High Price Range"-0.90 Learning Factor</c:v>
          </c:tx>
          <c:spPr>
            <a:ln w="19050" cap="rnd">
              <a:solidFill>
                <a:schemeClr val="accent6"/>
              </a:solidFill>
              <a:round/>
            </a:ln>
            <a:effectLst/>
          </c:spPr>
          <c:marker>
            <c:symbol val="none"/>
          </c:marker>
          <c:cat>
            <c:numRef>
              <c:f>'NPV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'NPV (A$)'!$H$52:$BO$52</c:f>
              <c:numCache>
                <c:formatCode>#,##0.00</c:formatCode>
                <c:ptCount val="60"/>
                <c:pt idx="0">
                  <c:v>-1557962622.2725744</c:v>
                </c:pt>
                <c:pt idx="1">
                  <c:v>-794975676.93068576</c:v>
                </c:pt>
                <c:pt idx="2">
                  <c:v>-163835448.98035145</c:v>
                </c:pt>
                <c:pt idx="3">
                  <c:v>374495545.81927681</c:v>
                </c:pt>
                <c:pt idx="4">
                  <c:v>841694923.45139408</c:v>
                </c:pt>
                <c:pt idx="5">
                  <c:v>1251745535.6199803</c:v>
                </c:pt>
                <c:pt idx="6">
                  <c:v>1614499614.0839505</c:v>
                </c:pt>
                <c:pt idx="7">
                  <c:v>1937311686.2037125</c:v>
                </c:pt>
                <c:pt idx="8">
                  <c:v>2225897571.5759974</c:v>
                </c:pt>
                <c:pt idx="9">
                  <c:v>2484832233.8603859</c:v>
                </c:pt>
                <c:pt idx="10">
                  <c:v>2717859893.684164</c:v>
                </c:pt>
                <c:pt idx="11">
                  <c:v>2928098296.9453402</c:v>
                </c:pt>
                <c:pt idx="12">
                  <c:v>3118179397.3243752</c:v>
                </c:pt>
                <c:pt idx="13">
                  <c:v>3290349833.7682238</c:v>
                </c:pt>
                <c:pt idx="14">
                  <c:v>3446544890.5805721</c:v>
                </c:pt>
                <c:pt idx="15">
                  <c:v>3588444337.0209866</c:v>
                </c:pt>
                <c:pt idx="16">
                  <c:v>3717515504.9947653</c:v>
                </c:pt>
                <c:pt idx="17">
                  <c:v>3835047141.9638844</c:v>
                </c:pt>
                <c:pt idx="18">
                  <c:v>3942176443.2375927</c:v>
                </c:pt>
                <c:pt idx="19">
                  <c:v>4039910940.1357422</c:v>
                </c:pt>
                <c:pt idx="20">
                  <c:v>4129146439.8442535</c:v>
                </c:pt>
                <c:pt idx="21">
                  <c:v>4210681887.2652302</c:v>
                </c:pt>
                <c:pt idx="22">
                  <c:v>4285231793.7742987</c:v>
                </c:pt>
                <c:pt idx="23">
                  <c:v>4353436718.5951042</c:v>
                </c:pt>
                <c:pt idx="24">
                  <c:v>4415872174.0064602</c:v>
                </c:pt>
                <c:pt idx="25">
                  <c:v>4473056241.899087</c:v>
                </c:pt>
                <c:pt idx="26">
                  <c:v>4525456127.0937386</c:v>
                </c:pt>
                <c:pt idx="27">
                  <c:v>4573493826.1159477</c:v>
                </c:pt>
                <c:pt idx="28">
                  <c:v>4617551054.5377197</c:v>
                </c:pt>
                <c:pt idx="29">
                  <c:v>4657973548.5748692</c:v>
                </c:pt>
                <c:pt idx="30">
                  <c:v>4695074835.2702284</c:v>
                </c:pt>
                <c:pt idx="31">
                  <c:v>4729139548.7909241</c:v>
                </c:pt>
                <c:pt idx="32">
                  <c:v>4760426357.0277557</c:v>
                </c:pt>
                <c:pt idx="33">
                  <c:v>4789170552.0017757</c:v>
                </c:pt>
                <c:pt idx="34">
                  <c:v>4815586348.9593086</c:v>
                </c:pt>
                <c:pt idx="35">
                  <c:v>4839868932.0227137</c:v>
                </c:pt>
                <c:pt idx="36">
                  <c:v>4862196278.519558</c:v>
                </c:pt>
                <c:pt idx="37">
                  <c:v>4882730789.3769436</c:v>
                </c:pt>
                <c:pt idx="38">
                  <c:v>4901620749.039279</c:v>
                </c:pt>
                <c:pt idx="39">
                  <c:v>4919001635.0903664</c:v>
                </c:pt>
                <c:pt idx="40">
                  <c:v>4934997295.0115576</c:v>
                </c:pt>
                <c:pt idx="41">
                  <c:v>4949721005.189991</c:v>
                </c:pt>
                <c:pt idx="42">
                  <c:v>4963276425.3275595</c:v>
                </c:pt>
                <c:pt idx="43">
                  <c:v>4975758459.7305794</c:v>
                </c:pt>
                <c:pt idx="44">
                  <c:v>4987254035.5324755</c:v>
                </c:pt>
                <c:pt idx="45">
                  <c:v>4997842806.6770153</c:v>
                </c:pt>
                <c:pt idx="46">
                  <c:v>5007597791.4348516</c:v>
                </c:pt>
                <c:pt idx="47">
                  <c:v>5016585950.3146448</c:v>
                </c:pt>
                <c:pt idx="48">
                  <c:v>5024868710.4396973</c:v>
                </c:pt>
                <c:pt idx="49">
                  <c:v>5032502441.773613</c:v>
                </c:pt>
                <c:pt idx="50">
                  <c:v>5039538889.9787912</c:v>
                </c:pt>
                <c:pt idx="51">
                  <c:v>5046025570.1669693</c:v>
                </c:pt>
                <c:pt idx="52">
                  <c:v>5052006125.3408747</c:v>
                </c:pt>
                <c:pt idx="53">
                  <c:v>5057520652.9214563</c:v>
                </c:pt>
                <c:pt idx="54">
                  <c:v>5062606002.3985577</c:v>
                </c:pt>
                <c:pt idx="55">
                  <c:v>5067296046.8279076</c:v>
                </c:pt>
                <c:pt idx="56">
                  <c:v>5071621930.6184816</c:v>
                </c:pt>
                <c:pt idx="57">
                  <c:v>5075612295.8069859</c:v>
                </c:pt>
                <c:pt idx="58">
                  <c:v>5079293488.7964602</c:v>
                </c:pt>
                <c:pt idx="59">
                  <c:v>5082689749.3403959</c:v>
                </c:pt>
              </c:numCache>
            </c:numRef>
          </c:val>
          <c:smooth val="0"/>
          <c:extLst>
            <c:ext xmlns:c16="http://schemas.microsoft.com/office/drawing/2014/chart" uri="{C3380CC4-5D6E-409C-BE32-E72D297353CC}">
              <c16:uniqueId val="{00000006-6ADC-461B-BE7F-215A911D05E8}"/>
            </c:ext>
          </c:extLst>
        </c:ser>
        <c:dLbls>
          <c:showLegendKey val="0"/>
          <c:showVal val="0"/>
          <c:showCatName val="0"/>
          <c:showSerName val="0"/>
          <c:showPercent val="0"/>
          <c:showBubbleSize val="0"/>
        </c:dLbls>
        <c:smooth val="0"/>
        <c:axId val="1545230368"/>
        <c:axId val="1545229408"/>
      </c:lineChart>
      <c:catAx>
        <c:axId val="154523036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NZ" sz="1200" b="1"/>
                  <a:t>Years</a:t>
                </a:r>
              </a:p>
            </c:rich>
          </c:tx>
          <c:layout>
            <c:manualLayout>
              <c:xMode val="edge"/>
              <c:yMode val="edge"/>
              <c:x val="0.50096469342696004"/>
              <c:y val="0.51479736135644638"/>
            </c:manualLayout>
          </c:layout>
          <c:overlay val="0"/>
          <c:spPr>
            <a:solidFill>
              <a:schemeClr val="bg1"/>
            </a:solid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5229408"/>
        <c:crosses val="autoZero"/>
        <c:auto val="1"/>
        <c:lblAlgn val="ctr"/>
        <c:lblOffset val="100"/>
        <c:noMultiLvlLbl val="0"/>
      </c:catAx>
      <c:valAx>
        <c:axId val="15452294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NPV (A$)</a:t>
                </a:r>
              </a:p>
            </c:rich>
          </c:tx>
          <c:layout>
            <c:manualLayout>
              <c:xMode val="edge"/>
              <c:yMode val="edge"/>
              <c:x val="3.941633658675623E-2"/>
              <c:y val="0.436652868391451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52303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NZ" sz="1100" b="1" i="0" u="none" strike="noStrike" kern="1200" spc="0" baseline="0">
                <a:solidFill>
                  <a:schemeClr val="tx1"/>
                </a:solidFill>
              </a:rPr>
              <a:t>2.54 GW Electrolyser Hydrogen Production  </a:t>
            </a:r>
            <a:r>
              <a:rPr lang="en-NZ" sz="1100" b="1" i="0" u="none" strike="noStrike" kern="1200" spc="0" baseline="0">
                <a:solidFill>
                  <a:sysClr val="windowText" lastClr="000000">
                    <a:lumMod val="65000"/>
                    <a:lumOff val="35000"/>
                  </a:sysClr>
                </a:solidFill>
              </a:rPr>
              <a:t>showing </a:t>
            </a:r>
            <a:r>
              <a:rPr lang="en-NZ" sz="1100" b="1" i="0" u="none" strike="noStrike" kern="1200" spc="0" baseline="0">
                <a:solidFill>
                  <a:srgbClr val="0000FF"/>
                </a:solidFill>
              </a:rPr>
              <a:t>NPV </a:t>
            </a:r>
            <a:r>
              <a:rPr lang="en-NZ" sz="1100" b="1" i="0" u="none" strike="noStrike" kern="1200" spc="0" baseline="0">
                <a:solidFill>
                  <a:sysClr val="windowText" lastClr="000000">
                    <a:lumMod val="65000"/>
                    <a:lumOff val="35000"/>
                  </a:sysClr>
                </a:solidFill>
              </a:rPr>
              <a:t>at </a:t>
            </a:r>
            <a:r>
              <a:rPr lang="en-NZ" sz="1100" b="1" i="0" u="none" strike="noStrike" kern="1200" spc="0" baseline="0">
                <a:solidFill>
                  <a:schemeClr val="accent2">
                    <a:lumMod val="75000"/>
                  </a:schemeClr>
                </a:solidFill>
              </a:rPr>
              <a:t>Low Case CAPEX </a:t>
            </a:r>
            <a:r>
              <a:rPr lang="en-NZ" sz="1100" b="1" i="0" u="none" strike="noStrike" kern="1200" spc="0" baseline="0">
                <a:solidFill>
                  <a:sysClr val="windowText" lastClr="000000">
                    <a:lumMod val="65000"/>
                    <a:lumOff val="35000"/>
                  </a:sysClr>
                </a:solidFill>
              </a:rPr>
              <a:t>and </a:t>
            </a:r>
            <a:r>
              <a:rPr lang="en-NZ" sz="1100" b="1" i="0" u="none" strike="noStrike" kern="1200" spc="0" baseline="0">
                <a:solidFill>
                  <a:schemeClr val="accent6">
                    <a:lumMod val="75000"/>
                  </a:schemeClr>
                </a:solidFill>
              </a:rPr>
              <a:t>Low Price Range of  A$5.35/kg H2</a:t>
            </a:r>
            <a:r>
              <a:rPr lang="en-NZ" sz="1100" b="1" i="0" u="none" strike="noStrike" kern="1200" spc="0" baseline="0">
                <a:solidFill>
                  <a:srgbClr val="0000FF"/>
                </a:solidFill>
              </a:rPr>
              <a:t> </a:t>
            </a:r>
            <a:r>
              <a:rPr lang="en-NZ" sz="1100" b="1" i="0" u="none" strike="noStrike" kern="1200" spc="0" baseline="0">
                <a:solidFill>
                  <a:sysClr val="windowText" lastClr="000000">
                    <a:lumMod val="65000"/>
                    <a:lumOff val="35000"/>
                  </a:sysClr>
                </a:solidFill>
              </a:rPr>
              <a:t>and </a:t>
            </a:r>
            <a:r>
              <a:rPr lang="en-NZ" sz="1100" b="1" i="0" u="none" strike="noStrike" kern="1200" spc="0" baseline="0">
                <a:solidFill>
                  <a:srgbClr val="0000FF"/>
                </a:solidFill>
              </a:rPr>
              <a:t>High Price Range of $A16.73/Kg H2</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NPV at "Low Case Fixed Plant Opex"-"Low Price Range"-0.80 Learning Factor</c:v>
          </c:tx>
          <c:spPr>
            <a:ln w="19050" cap="rnd">
              <a:solidFill>
                <a:schemeClr val="accent1"/>
              </a:solidFill>
              <a:round/>
            </a:ln>
            <a:effectLst/>
          </c:spPr>
          <c:marker>
            <c:symbol val="none"/>
          </c:marker>
          <c:cat>
            <c:numRef>
              <c:f>'NPV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'NPV (A$)'!$H$56:$BO$56</c:f>
              <c:numCache>
                <c:formatCode>#,##0.00</c:formatCode>
                <c:ptCount val="60"/>
                <c:pt idx="0">
                  <c:v>-2007016678.83887</c:v>
                </c:pt>
                <c:pt idx="1">
                  <c:v>-2429574865.97157</c:v>
                </c:pt>
                <c:pt idx="2">
                  <c:v>-2923224097.0196719</c:v>
                </c:pt>
                <c:pt idx="3">
                  <c:v>-3443170049.3778572</c:v>
                </c:pt>
                <c:pt idx="4">
                  <c:v>-3968257113.0378237</c:v>
                </c:pt>
                <c:pt idx="5">
                  <c:v>-4487033554.2385378</c:v>
                </c:pt>
                <c:pt idx="6">
                  <c:v>-4992885469.6776876</c:v>
                </c:pt>
                <c:pt idx="7">
                  <c:v>-5481907770.3078547</c:v>
                </c:pt>
                <c:pt idx="8">
                  <c:v>-5951831021.4941149</c:v>
                </c:pt>
                <c:pt idx="9">
                  <c:v>-6401425078.9410906</c:v>
                </c:pt>
                <c:pt idx="10">
                  <c:v>-6830143308.0238209</c:v>
                </c:pt>
                <c:pt idx="11">
                  <c:v>-7237898677.3650265</c:v>
                </c:pt>
                <c:pt idx="12">
                  <c:v>-7624916929.1454992</c:v>
                </c:pt>
                <c:pt idx="13">
                  <c:v>-7991637159.8063974</c:v>
                </c:pt>
                <c:pt idx="14">
                  <c:v>-8338642798.0165472</c:v>
                </c:pt>
                <c:pt idx="15">
                  <c:v>-8666612748.8302135</c:v>
                </c:pt>
                <c:pt idx="16">
                  <c:v>-8976286301.8091717</c:v>
                </c:pt>
                <c:pt idx="17">
                  <c:v>-9268437659.3034058</c:v>
                </c:pt>
                <c:pt idx="18">
                  <c:v>-9543857324.0925236</c:v>
                </c:pt>
                <c:pt idx="19">
                  <c:v>-9803338460.4436607</c:v>
                </c:pt>
                <c:pt idx="20">
                  <c:v>-10047666911.958158</c:v>
                </c:pt>
                <c:pt idx="21">
                  <c:v>-10277613939.423477</c:v>
                </c:pt>
                <c:pt idx="22">
                  <c:v>-10493931000.978495</c:v>
                </c:pt>
                <c:pt idx="23">
                  <c:v>-10697346077.13858</c:v>
                </c:pt>
                <c:pt idx="24">
                  <c:v>-10888561170.835876</c:v>
                </c:pt>
                <c:pt idx="25">
                  <c:v>-11068250704.415552</c:v>
                </c:pt>
                <c:pt idx="26">
                  <c:v>-11237060602.491011</c:v>
                </c:pt>
                <c:pt idx="27">
                  <c:v>-11395607899.042757</c:v>
                </c:pt>
                <c:pt idx="28">
                  <c:v>-11544480744.134144</c:v>
                </c:pt>
                <c:pt idx="29">
                  <c:v>-11684238713.556171</c:v>
                </c:pt>
                <c:pt idx="30">
                  <c:v>-11815413346.015593</c:v>
                </c:pt>
                <c:pt idx="31">
                  <c:v>-11938508848.859913</c:v>
                </c:pt>
                <c:pt idx="32">
                  <c:v>-12054002926.022676</c:v>
                </c:pt>
                <c:pt idx="33">
                  <c:v>-12162347691.770414</c:v>
                </c:pt>
                <c:pt idx="34">
                  <c:v>-12263970641.599201</c:v>
                </c:pt>
                <c:pt idx="35">
                  <c:v>-12359275657.755327</c:v>
                </c:pt>
                <c:pt idx="36">
                  <c:v>-12448644031.709253</c:v>
                </c:pt>
                <c:pt idx="37">
                  <c:v>-12532435489.774158</c:v>
                </c:pt>
                <c:pt idx="38">
                  <c:v>-12610989211.142584</c:v>
                </c:pt>
                <c:pt idx="39">
                  <c:v>-12684624830.080811</c:v>
                </c:pt>
                <c:pt idx="40">
                  <c:v>-12753643415.997677</c:v>
                </c:pt>
                <c:pt idx="41">
                  <c:v>-12818328426.691011</c:v>
                </c:pt>
                <c:pt idx="42">
                  <c:v>-12878946631.348858</c:v>
                </c:pt>
                <c:pt idx="43">
                  <c:v>-12935749000.90493</c:v>
                </c:pt>
                <c:pt idx="44">
                  <c:v>-12988971564.167135</c:v>
                </c:pt>
                <c:pt idx="45">
                  <c:v>-13038836228.793179</c:v>
                </c:pt>
                <c:pt idx="46">
                  <c:v>-13085551566.709112</c:v>
                </c:pt>
                <c:pt idx="47">
                  <c:v>-13129313563.980408</c:v>
                </c:pt>
                <c:pt idx="48">
                  <c:v>-13170306335.470518</c:v>
                </c:pt>
                <c:pt idx="49">
                  <c:v>-13208702804.875662</c:v>
                </c:pt>
                <c:pt idx="50">
                  <c:v>-13244665350.919592</c:v>
                </c:pt>
                <c:pt idx="51">
                  <c:v>-13278346420.63957</c:v>
                </c:pt>
                <c:pt idx="52">
                  <c:v>-13309889110.803226</c:v>
                </c:pt>
                <c:pt idx="53">
                  <c:v>-13339427718.572872</c:v>
                </c:pt>
                <c:pt idx="54">
                  <c:v>-13367088262.585041</c:v>
                </c:pt>
                <c:pt idx="55">
                  <c:v>-13392988975.643375</c:v>
                </c:pt>
                <c:pt idx="56">
                  <c:v>-13417240770.236721</c:v>
                </c:pt>
                <c:pt idx="57">
                  <c:v>-13439947678.094387</c:v>
                </c:pt>
                <c:pt idx="58">
                  <c:v>-13461207264.980137</c:v>
                </c:pt>
                <c:pt idx="59">
                  <c:v>-13481111021.907532</c:v>
                </c:pt>
              </c:numCache>
            </c:numRef>
          </c:val>
          <c:smooth val="1"/>
          <c:extLst>
            <c:ext xmlns:c16="http://schemas.microsoft.com/office/drawing/2014/chart" uri="{C3380CC4-5D6E-409C-BE32-E72D297353CC}">
              <c16:uniqueId val="{00000000-16A3-403A-9215-CC726BC712D2}"/>
            </c:ext>
          </c:extLst>
        </c:ser>
        <c:ser>
          <c:idx val="1"/>
          <c:order val="1"/>
          <c:tx>
            <c:v>NPV at "Low Case Fixed Plant Opex"-"Low Price range"-0.85 Learning Factor</c:v>
          </c:tx>
          <c:spPr>
            <a:ln w="19050" cap="rnd">
              <a:solidFill>
                <a:schemeClr val="accent2"/>
              </a:solidFill>
              <a:round/>
            </a:ln>
            <a:effectLst/>
          </c:spPr>
          <c:marker>
            <c:symbol val="none"/>
          </c:marker>
          <c:cat>
            <c:numRef>
              <c:f>'NPV (A$)'!$H$55:$BO$55</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'NPV (A$)'!$H$57:$BO$57</c:f>
              <c:numCache>
                <c:formatCode>#,##0.00</c:formatCode>
                <c:ptCount val="60"/>
                <c:pt idx="0">
                  <c:v>-2007016678.83887</c:v>
                </c:pt>
                <c:pt idx="1">
                  <c:v>-2375666922.9551902</c:v>
                </c:pt>
                <c:pt idx="2">
                  <c:v>-2797951738.7430105</c:v>
                </c:pt>
                <c:pt idx="3">
                  <c:v>-3240177919.1292858</c:v>
                </c:pt>
                <c:pt idx="4">
                  <c:v>-3685981967.2302518</c:v>
                </c:pt>
                <c:pt idx="5">
                  <c:v>-4126317810.2914944</c:v>
                </c:pt>
                <c:pt idx="6">
                  <c:v>-4555867584.6353817</c:v>
                </c:pt>
                <c:pt idx="7">
                  <c:v>-4971438622.8478613</c:v>
                </c:pt>
                <c:pt idx="8">
                  <c:v>-5371141420.6348238</c:v>
                </c:pt>
                <c:pt idx="9">
                  <c:v>-5753925968.9889832</c:v>
                </c:pt>
                <c:pt idx="10">
                  <c:v>-6119301453.8405571</c:v>
                </c:pt>
                <c:pt idx="11">
                  <c:v>-6467157727.8621311</c:v>
                </c:pt>
                <c:pt idx="12">
                  <c:v>-6797646942.1396685</c:v>
                </c:pt>
                <c:pt idx="13">
                  <c:v>-7111102569.742198</c:v>
                </c:pt>
                <c:pt idx="14">
                  <c:v>-7407982636.2101974</c:v>
                </c:pt>
                <c:pt idx="15">
                  <c:v>-7688829155.7445822</c:v>
                </c:pt>
                <c:pt idx="16">
                  <c:v>-7954238723.453722</c:v>
                </c:pt>
                <c:pt idx="17">
                  <c:v>-8204840968.9439077</c:v>
                </c:pt>
                <c:pt idx="18">
                  <c:v>-8441282659.3481312</c:v>
                </c:pt>
                <c:pt idx="19">
                  <c:v>-8664215929.7606678</c:v>
                </c:pt>
                <c:pt idx="20">
                  <c:v>-8874289571.0565987</c:v>
                </c:pt>
                <c:pt idx="21">
                  <c:v>-9072142608.6313229</c:v>
                </c:pt>
                <c:pt idx="22">
                  <c:v>-9258399613.9552441</c:v>
                </c:pt>
                <c:pt idx="23">
                  <c:v>-9433667336.666502</c:v>
                </c:pt>
                <c:pt idx="24">
                  <c:v>-9598532348.7782459</c:v>
                </c:pt>
                <c:pt idx="25">
                  <c:v>-9753559467.7020817</c:v>
                </c:pt>
                <c:pt idx="26">
                  <c:v>-9899290779.9018574</c:v>
                </c:pt>
                <c:pt idx="27">
                  <c:v>-10036245127.938143</c:v>
                </c:pt>
                <c:pt idx="28">
                  <c:v>-10164917954.434689</c:v>
                </c:pt>
                <c:pt idx="29">
                  <c:v>-10285781419.861891</c:v>
                </c:pt>
                <c:pt idx="30">
                  <c:v>-10399284728.937805</c:v>
                </c:pt>
                <c:pt idx="31">
                  <c:v>-10505854614.285118</c:v>
                </c:pt>
                <c:pt idx="32">
                  <c:v>-10605895936.757454</c:v>
                </c:pt>
                <c:pt idx="33">
                  <c:v>-10699792370.295425</c:v>
                </c:pt>
                <c:pt idx="34">
                  <c:v>-10787907145.834404</c:v>
                </c:pt>
                <c:pt idx="35">
                  <c:v>-10870583834.067774</c:v>
                </c:pt>
                <c:pt idx="36">
                  <c:v>-10948147151.076475</c:v>
                </c:pt>
                <c:pt idx="37">
                  <c:v>-11020903774.20018</c:v>
                </c:pt>
                <c:pt idx="38">
                  <c:v>-11089143158.2253</c:v>
                </c:pt>
                <c:pt idx="39">
                  <c:v>-11153138344.137407</c:v>
                </c:pt>
                <c:pt idx="40">
                  <c:v>-11213146754.437487</c:v>
                </c:pt>
                <c:pt idx="41">
                  <c:v>-11269410970.436083</c:v>
                </c:pt>
                <c:pt idx="42">
                  <c:v>-11322159488.082916</c:v>
                </c:pt>
                <c:pt idx="43">
                  <c:v>-11371607449.813749</c:v>
                </c:pt>
                <c:pt idx="44">
                  <c:v>-11417957350.642992</c:v>
                </c:pt>
                <c:pt idx="45">
                  <c:v>-11461399717.332764</c:v>
                </c:pt>
                <c:pt idx="46">
                  <c:v>-11502113759.953604</c:v>
                </c:pt>
                <c:pt idx="47">
                  <c:v>-11540267995.540407</c:v>
                </c:pt>
                <c:pt idx="48">
                  <c:v>-11576020843.856838</c:v>
                </c:pt>
                <c:pt idx="49">
                  <c:v>-11609521195.526674</c:v>
                </c:pt>
                <c:pt idx="50">
                  <c:v>-11640908952.982897</c:v>
                </c:pt>
                <c:pt idx="51">
                  <c:v>-11670315544.834339</c:v>
                </c:pt>
                <c:pt idx="52">
                  <c:v>-11697864414.363131</c:v>
                </c:pt>
                <c:pt idx="53">
                  <c:v>-11723671482.95048</c:v>
                </c:pt>
                <c:pt idx="54">
                  <c:v>-11747845589.288771</c:v>
                </c:pt>
                <c:pt idx="55">
                  <c:v>-11770488905.278894</c:v>
                </c:pt>
                <c:pt idx="56">
                  <c:v>-11791697329.536823</c:v>
                </c:pt>
                <c:pt idx="57">
                  <c:v>-11811560859.445679</c:v>
                </c:pt>
                <c:pt idx="58">
                  <c:v>-11830163942.691309</c:v>
                </c:pt>
                <c:pt idx="59">
                  <c:v>-11847585809.212978</c:v>
                </c:pt>
              </c:numCache>
            </c:numRef>
          </c:val>
          <c:smooth val="0"/>
          <c:extLst>
            <c:ext xmlns:c16="http://schemas.microsoft.com/office/drawing/2014/chart" uri="{C3380CC4-5D6E-409C-BE32-E72D297353CC}">
              <c16:uniqueId val="{00000001-16A3-403A-9215-CC726BC712D2}"/>
            </c:ext>
          </c:extLst>
        </c:ser>
        <c:ser>
          <c:idx val="2"/>
          <c:order val="2"/>
          <c:tx>
            <c:v>NPV at "Low Case Fixed Plant Opex"-"Low Price Range"-0.90 Learning Factor</c:v>
          </c:tx>
          <c:spPr>
            <a:ln w="19050" cap="rnd">
              <a:solidFill>
                <a:schemeClr val="accent3"/>
              </a:solidFill>
              <a:round/>
            </a:ln>
            <a:effectLst/>
          </c:spPr>
          <c:marker>
            <c:symbol val="none"/>
          </c:marker>
          <c:cat>
            <c:numRef>
              <c:f>'NPV (A$)'!$H$55:$BO$55</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'NPV (A$)'!$H$58:$BO$58</c:f>
              <c:numCache>
                <c:formatCode>#,##0.00</c:formatCode>
                <c:ptCount val="60"/>
                <c:pt idx="0">
                  <c:v>-2007016678.83887</c:v>
                </c:pt>
                <c:pt idx="1">
                  <c:v>-2321758979.9388103</c:v>
                </c:pt>
                <c:pt idx="2">
                  <c:v>-2670179987.2204266</c:v>
                </c:pt>
                <c:pt idx="3">
                  <c:v>-3029976106.4243731</c:v>
                </c:pt>
                <c:pt idx="4">
                  <c:v>-3390084715.402997</c:v>
                </c:pt>
                <c:pt idx="5">
                  <c:v>-3744313975.9189672</c:v>
                </c:pt>
                <c:pt idx="6">
                  <c:v>-4089002134.6335096</c:v>
                </c:pt>
                <c:pt idx="7">
                  <c:v>-4421951740.5793371</c:v>
                </c:pt>
                <c:pt idx="8">
                  <c:v>-4741874288.2664509</c:v>
                </c:pt>
                <c:pt idx="9">
                  <c:v>-5048072651.9869137</c:v>
                </c:pt>
                <c:pt idx="10">
                  <c:v>-5340246806.3380079</c:v>
                </c:pt>
                <c:pt idx="11">
                  <c:v>-5618368779.6087942</c:v>
                </c:pt>
                <c:pt idx="12">
                  <c:v>-5882598967.8074455</c:v>
                </c:pt>
                <c:pt idx="13">
                  <c:v>-6133228405.5088663</c:v>
                </c:pt>
                <c:pt idx="14">
                  <c:v>-6370637990.493866</c:v>
                </c:pt>
                <c:pt idx="15">
                  <c:v>-6595269151.7798777</c:v>
                </c:pt>
                <c:pt idx="16">
                  <c:v>-6807602455.4371262</c:v>
                </c:pt>
                <c:pt idx="17">
                  <c:v>-7008141843.6381931</c:v>
                </c:pt>
                <c:pt idx="18">
                  <c:v>-7197402948.7614126</c:v>
                </c:pt>
                <c:pt idx="19">
                  <c:v>-7375904403.1217899</c:v>
                </c:pt>
                <c:pt idx="20">
                  <c:v>-7544161380.6149645</c:v>
                </c:pt>
                <c:pt idx="21">
                  <c:v>-7702680819.8905354</c:v>
                </c:pt>
                <c:pt idx="22">
                  <c:v>-7851957925.9671574</c:v>
                </c:pt>
                <c:pt idx="23">
                  <c:v>-7992473650.8773718</c:v>
                </c:pt>
                <c:pt idx="24">
                  <c:v>-8124692928.1679964</c:v>
                </c:pt>
                <c:pt idx="25">
                  <c:v>-8249063490.0665083</c:v>
                </c:pt>
                <c:pt idx="26">
                  <c:v>-8366015135.9287271</c:v>
                </c:pt>
                <c:pt idx="27">
                  <c:v>-8475959350.3016405</c:v>
                </c:pt>
                <c:pt idx="28">
                  <c:v>-8579289191.3745146</c:v>
                </c:pt>
                <c:pt idx="29">
                  <c:v>-8676379387.7076569</c:v>
                </c:pt>
                <c:pt idx="30">
                  <c:v>-8767586594.3040237</c:v>
                </c:pt>
                <c:pt idx="31">
                  <c:v>-8853249769.3156681</c:v>
                </c:pt>
                <c:pt idx="32">
                  <c:v>-8933690640.6736584</c:v>
                </c:pt>
                <c:pt idx="33">
                  <c:v>-9009214238.2246609</c:v>
                </c:pt>
                <c:pt idx="34">
                  <c:v>-9080109471.9413433</c:v>
                </c:pt>
                <c:pt idx="35">
                  <c:v>-9146649740.7408123</c:v>
                </c:pt>
                <c:pt idx="36">
                  <c:v>-9209093559.6171227</c:v>
                </c:pt>
                <c:pt idx="37">
                  <c:v>-9267685195.3402443</c:v>
                </c:pt>
                <c:pt idx="38">
                  <c:v>-9322655303.0245571</c:v>
                </c:pt>
                <c:pt idx="39">
                  <c:v>-9374221557.5261993</c:v>
                </c:pt>
                <c:pt idx="40">
                  <c:v>-9422589274.9689865</c:v>
                </c:pt>
                <c:pt idx="41">
                  <c:v>-9467952020.7851524</c:v>
                </c:pt>
                <c:pt idx="42">
                  <c:v>-9510492201.5384007</c:v>
                </c:pt>
                <c:pt idx="43">
                  <c:v>-9550381638.5120792</c:v>
                </c:pt>
                <c:pt idx="44">
                  <c:v>-9587782121.6250572</c:v>
                </c:pt>
                <c:pt idx="45">
                  <c:v>-9622845942.7076359</c:v>
                </c:pt>
                <c:pt idx="46">
                  <c:v>-9655716407.5491943</c:v>
                </c:pt>
                <c:pt idx="47">
                  <c:v>-9686528326.434824</c:v>
                </c:pt>
                <c:pt idx="48">
                  <c:v>-9715408483.1330261</c:v>
                </c:pt>
                <c:pt idx="49">
                  <c:v>-9742476082.4914341</c:v>
                </c:pt>
                <c:pt idx="50">
                  <c:v>-9767843176.9514771</c:v>
                </c:pt>
                <c:pt idx="51">
                  <c:v>-9791615072.4129276</c:v>
                </c:pt>
                <c:pt idx="52">
                  <c:v>-9813890713.9715767</c:v>
                </c:pt>
                <c:pt idx="53">
                  <c:v>-9834763052.1227016</c:v>
                </c:pt>
                <c:pt idx="54">
                  <c:v>-9854319390.0735474</c:v>
                </c:pt>
                <c:pt idx="55">
                  <c:v>-9872641712.8432541</c:v>
                </c:pt>
                <c:pt idx="56">
                  <c:v>-9889806998.8512306</c:v>
                </c:pt>
                <c:pt idx="57">
                  <c:v>-9905887514.707243</c:v>
                </c:pt>
                <c:pt idx="58">
                  <c:v>-9920951093.9204674</c:v>
                </c:pt>
                <c:pt idx="59">
                  <c:v>-9935061400.2419281</c:v>
                </c:pt>
              </c:numCache>
            </c:numRef>
          </c:val>
          <c:smooth val="0"/>
          <c:extLst>
            <c:ext xmlns:c16="http://schemas.microsoft.com/office/drawing/2014/chart" uri="{C3380CC4-5D6E-409C-BE32-E72D297353CC}">
              <c16:uniqueId val="{00000003-16A3-403A-9215-CC726BC712D2}"/>
            </c:ext>
          </c:extLst>
        </c:ser>
        <c:ser>
          <c:idx val="3"/>
          <c:order val="3"/>
          <c:tx>
            <c:v>NPV at "High Case Compression Energy Opex"-"High Price Range"-0.80 Learning Factor</c:v>
          </c:tx>
          <c:spPr>
            <a:ln w="19050" cap="rnd">
              <a:solidFill>
                <a:schemeClr val="accent4"/>
              </a:solidFill>
              <a:round/>
            </a:ln>
            <a:effectLst/>
          </c:spPr>
          <c:marker>
            <c:symbol val="none"/>
          </c:marker>
          <c:cat>
            <c:numRef>
              <c:f>'NPV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'NPV (A$)'!$H$77:$BO$77</c:f>
              <c:numCache>
                <c:formatCode>#,##0.00</c:formatCode>
                <c:ptCount val="60"/>
                <c:pt idx="0">
                  <c:v>279882534.21056724</c:v>
                </c:pt>
                <c:pt idx="1">
                  <c:v>1536074689.125304</c:v>
                </c:pt>
                <c:pt idx="2">
                  <c:v>2401659506.4541397</c:v>
                </c:pt>
                <c:pt idx="3">
                  <c:v>3027743975.2461052</c:v>
                </c:pt>
                <c:pt idx="4">
                  <c:v>3490769027.0681152</c:v>
                </c:pt>
                <c:pt idx="5">
                  <c:v>3836149194.1133318</c:v>
                </c:pt>
                <c:pt idx="6">
                  <c:v>4093538938.3348227</c:v>
                </c:pt>
                <c:pt idx="7">
                  <c:v>4283533765.8503971</c:v>
                </c:pt>
                <c:pt idx="8">
                  <c:v>4421065597.7506495</c:v>
                </c:pt>
                <c:pt idx="9">
                  <c:v>4517304070.8077202</c:v>
                </c:pt>
                <c:pt idx="10">
                  <c:v>4580802883.6530437</c:v>
                </c:pt>
                <c:pt idx="11">
                  <c:v>4618231419.7208471</c:v>
                </c:pt>
                <c:pt idx="12">
                  <c:v>4634863214.2726593</c:v>
                </c:pt>
                <c:pt idx="13">
                  <c:v>4634914204.6500111</c:v>
                </c:pt>
                <c:pt idx="14">
                  <c:v>4621784110.6608162</c:v>
                </c:pt>
                <c:pt idx="15">
                  <c:v>4598233067.3321562</c:v>
                </c:pt>
                <c:pt idx="16">
                  <c:v>4566513646.750041</c:v>
                </c:pt>
                <c:pt idx="17">
                  <c:v>4528471333.5241537</c:v>
                </c:pt>
                <c:pt idx="18">
                  <c:v>4485622185.2847328</c:v>
                </c:pt>
                <c:pt idx="19">
                  <c:v>4439213666.599247</c:v>
                </c:pt>
                <c:pt idx="20">
                  <c:v>4390272857.9047136</c:v>
                </c:pt>
                <c:pt idx="21">
                  <c:v>4339645047.3708935</c:v>
                </c:pt>
                <c:pt idx="22">
                  <c:v>4288024898.0362921</c:v>
                </c:pt>
                <c:pt idx="23">
                  <c:v>4235981813.9955025</c:v>
                </c:pt>
                <c:pt idx="24">
                  <c:v>4183980725.8025064</c:v>
                </c:pt>
                <c:pt idx="25">
                  <c:v>4132399223.997777</c:v>
                </c:pt>
                <c:pt idx="26">
                  <c:v>4081541756.333602</c:v>
                </c:pt>
                <c:pt idx="27">
                  <c:v>4031651445.8756218</c:v>
                </c:pt>
                <c:pt idx="28">
                  <c:v>3982919968.0795441</c:v>
                </c:pt>
                <c:pt idx="29">
                  <c:v>3935495834.3931971</c:v>
                </c:pt>
                <c:pt idx="30">
                  <c:v>3889491360.3526754</c:v>
                </c:pt>
                <c:pt idx="31">
                  <c:v>3844988542.1519403</c:v>
                </c:pt>
                <c:pt idx="32">
                  <c:v>3802044023.3973007</c:v>
                </c:pt>
                <c:pt idx="33">
                  <c:v>3760693300.3919315</c:v>
                </c:pt>
                <c:pt idx="34">
                  <c:v>3720954287.7533655</c:v>
                </c:pt>
                <c:pt idx="35">
                  <c:v>3682830344.9022961</c:v>
                </c:pt>
                <c:pt idx="36">
                  <c:v>3646312846.8116798</c:v>
                </c:pt>
                <c:pt idx="37">
                  <c:v>3611383368.4893084</c:v>
                </c:pt>
                <c:pt idx="38">
                  <c:v>3578015541.3104658</c:v>
                </c:pt>
                <c:pt idx="39">
                  <c:v>3546176629.9997225</c:v>
                </c:pt>
                <c:pt idx="40">
                  <c:v>3515828871.3784628</c:v>
                </c:pt>
                <c:pt idx="41">
                  <c:v>3486930609.6310511</c:v>
                </c:pt>
                <c:pt idx="42">
                  <c:v>3459437257.5486479</c:v>
                </c:pt>
                <c:pt idx="43">
                  <c:v>3433302108.788002</c:v>
                </c:pt>
                <c:pt idx="44">
                  <c:v>3408477022.475626</c:v>
                </c:pt>
                <c:pt idx="45">
                  <c:v>3384912998.369298</c:v>
                </c:pt>
                <c:pt idx="46">
                  <c:v>3362560658.1568165</c:v>
                </c:pt>
                <c:pt idx="47">
                  <c:v>3341370646.2439575</c:v>
                </c:pt>
                <c:pt idx="48">
                  <c:v>3321293961.4922075</c:v>
                </c:pt>
                <c:pt idx="49">
                  <c:v>3302282229.7571964</c:v>
                </c:pt>
                <c:pt idx="50">
                  <c:v>3284287925.7054176</c:v>
                </c:pt>
                <c:pt idx="51">
                  <c:v>3267264551.212676</c:v>
                </c:pt>
                <c:pt idx="52">
                  <c:v>3251166776.6416559</c:v>
                </c:pt>
                <c:pt idx="53">
                  <c:v>3235950550.4324303</c:v>
                </c:pt>
                <c:pt idx="54">
                  <c:v>3221573181.6971664</c:v>
                </c:pt>
                <c:pt idx="55">
                  <c:v>3207993399.8707199</c:v>
                </c:pt>
                <c:pt idx="56">
                  <c:v>3195171394.9172363</c:v>
                </c:pt>
                <c:pt idx="57">
                  <c:v>3183068841.1164837</c:v>
                </c:pt>
                <c:pt idx="58">
                  <c:v>3171648907.0417681</c:v>
                </c:pt>
                <c:pt idx="59">
                  <c:v>3160876253.9847679</c:v>
                </c:pt>
              </c:numCache>
            </c:numRef>
          </c:val>
          <c:smooth val="0"/>
          <c:extLst>
            <c:ext xmlns:c16="http://schemas.microsoft.com/office/drawing/2014/chart" uri="{C3380CC4-5D6E-409C-BE32-E72D297353CC}">
              <c16:uniqueId val="{00000004-16A3-403A-9215-CC726BC712D2}"/>
            </c:ext>
          </c:extLst>
        </c:ser>
        <c:ser>
          <c:idx val="4"/>
          <c:order val="4"/>
          <c:tx>
            <c:strRef>
              <c:f>'NPV (A$)'!$A$114</c:f>
              <c:strCache>
                <c:ptCount val="1"/>
                <c:pt idx="0">
                  <c:v>NPV at "High Case Compression Energy Opex"-"High Price Range"-0.85Learning Factor</c:v>
                </c:pt>
              </c:strCache>
            </c:strRef>
          </c:tx>
          <c:spPr>
            <a:ln w="19050" cap="rnd">
              <a:solidFill>
                <a:schemeClr val="accent5"/>
              </a:solidFill>
              <a:round/>
            </a:ln>
            <a:effectLst/>
          </c:spPr>
          <c:marker>
            <c:symbol val="none"/>
          </c:marker>
          <c:cat>
            <c:numRef>
              <c:f>'NPV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'NPV (A$)'!$H$78:$BO$78</c:f>
              <c:numCache>
                <c:formatCode>#,##0.00</c:formatCode>
                <c:ptCount val="60"/>
                <c:pt idx="0">
                  <c:v>279882534.21056724</c:v>
                </c:pt>
                <c:pt idx="1">
                  <c:v>1704717184.657829</c:v>
                </c:pt>
                <c:pt idx="2">
                  <c:v>2793554317.1057272</c:v>
                </c:pt>
                <c:pt idx="3">
                  <c:v>3662772831.9060736</c:v>
                </c:pt>
                <c:pt idx="4">
                  <c:v>4373822290.6907349</c:v>
                </c:pt>
                <c:pt idx="5">
                  <c:v>4964591494.6963301</c:v>
                </c:pt>
                <c:pt idx="6">
                  <c:v>5460680450.3655653</c:v>
                </c:pt>
                <c:pt idx="7">
                  <c:v>5880455965.1236362</c:v>
                </c:pt>
                <c:pt idx="8">
                  <c:v>6237661407.925437</c:v>
                </c:pt>
                <c:pt idx="9">
                  <c:v>6542902890.7113733</c:v>
                </c:pt>
                <c:pt idx="10">
                  <c:v>6804559486.3119202</c:v>
                </c:pt>
                <c:pt idx="11">
                  <c:v>7029372892.7646675</c:v>
                </c:pt>
                <c:pt idx="12">
                  <c:v>7222846863.4620285</c:v>
                </c:pt>
                <c:pt idx="13">
                  <c:v>7389527761.8027248</c:v>
                </c:pt>
                <c:pt idx="14">
                  <c:v>7533207611.4988651</c:v>
                </c:pt>
                <c:pt idx="15">
                  <c:v>7657074789.0171547</c:v>
                </c:pt>
                <c:pt idx="16">
                  <c:v>7763828263.5304623</c:v>
                </c:pt>
                <c:pt idx="17">
                  <c:v>7855765792.6701794</c:v>
                </c:pt>
                <c:pt idx="18">
                  <c:v>7934853088.362112</c:v>
                </c:pt>
                <c:pt idx="19">
                  <c:v>8002778802.6931076</c:v>
                </c:pt>
                <c:pt idx="20">
                  <c:v>8060998763.9336662</c:v>
                </c:pt>
                <c:pt idx="21">
                  <c:v>8110771937.816946</c:v>
                </c:pt>
                <c:pt idx="22">
                  <c:v>8153189932.3069057</c:v>
                </c:pt>
                <c:pt idx="23">
                  <c:v>8189201403.1728706</c:v>
                </c:pt>
                <c:pt idx="24">
                  <c:v>8219632388.3892212</c:v>
                </c:pt>
                <c:pt idx="25">
                  <c:v>8245203360.2404575</c:v>
                </c:pt>
                <c:pt idx="26">
                  <c:v>8266543607.7488785</c:v>
                </c:pt>
                <c:pt idx="27">
                  <c:v>8284203430.34729</c:v>
                </c:pt>
                <c:pt idx="28">
                  <c:v>8298664524.0912189</c:v>
                </c:pt>
                <c:pt idx="29">
                  <c:v>8310348865.4689007</c:v>
                </c:pt>
                <c:pt idx="30">
                  <c:v>8319626338.9115429</c:v>
                </c:pt>
                <c:pt idx="31">
                  <c:v>8326821308.0677586</c:v>
                </c:pt>
                <c:pt idx="32">
                  <c:v>8332218294.6280937</c:v>
                </c:pt>
                <c:pt idx="33">
                  <c:v>8336066899.6586189</c:v>
                </c:pt>
                <c:pt idx="34">
                  <c:v>8338586079.3170471</c:v>
                </c:pt>
                <c:pt idx="35">
                  <c:v>8339967868.2029419</c:v>
                </c:pt>
                <c:pt idx="36">
                  <c:v>8340380628.4703808</c:v>
                </c:pt>
                <c:pt idx="37">
                  <c:v>8339971890.4720898</c:v>
                </c:pt>
                <c:pt idx="38">
                  <c:v>8338870840.5436954</c:v>
                </c:pt>
                <c:pt idx="39">
                  <c:v>8337190503.1381969</c:v>
                </c:pt>
                <c:pt idx="40">
                  <c:v>8335029657.5427189</c:v>
                </c:pt>
                <c:pt idx="41">
                  <c:v>8332474523.5836563</c:v>
                </c:pt>
                <c:pt idx="42">
                  <c:v>8329600245.840519</c:v>
                </c:pt>
                <c:pt idx="43">
                  <c:v>8326472201.7738056</c:v>
                </c:pt>
                <c:pt idx="44">
                  <c:v>8323147155.6928959</c:v>
                </c:pt>
                <c:pt idx="45">
                  <c:v>8319674277.536932</c:v>
                </c:pt>
                <c:pt idx="46">
                  <c:v>8316096042.9267502</c:v>
                </c:pt>
                <c:pt idx="47">
                  <c:v>8312449028.7969265</c:v>
                </c:pt>
                <c:pt idx="48">
                  <c:v>8308764617.0751419</c:v>
                </c:pt>
                <c:pt idx="49">
                  <c:v>8305069617.2928333</c:v>
                </c:pt>
                <c:pt idx="50">
                  <c:v>8301386817.6464481</c:v>
                </c:pt>
                <c:pt idx="51">
                  <c:v>8297735472.8493919</c:v>
                </c:pt>
                <c:pt idx="52">
                  <c:v>8294131736.0933228</c:v>
                </c:pt>
                <c:pt idx="53">
                  <c:v>8290589041.5506439</c:v>
                </c:pt>
                <c:pt idx="54">
                  <c:v>8287118443.0785751</c:v>
                </c:pt>
                <c:pt idx="55">
                  <c:v>8283728914.1125736</c:v>
                </c:pt>
                <c:pt idx="56">
                  <c:v>8280427613.1495609</c:v>
                </c:pt>
                <c:pt idx="57">
                  <c:v>8277220118.7073879</c:v>
                </c:pt>
                <c:pt idx="58">
                  <c:v>8274110637.1966782</c:v>
                </c:pt>
                <c:pt idx="59">
                  <c:v>8271102186.7458229</c:v>
                </c:pt>
              </c:numCache>
            </c:numRef>
          </c:val>
          <c:smooth val="0"/>
          <c:extLst>
            <c:ext xmlns:c16="http://schemas.microsoft.com/office/drawing/2014/chart" uri="{C3380CC4-5D6E-409C-BE32-E72D297353CC}">
              <c16:uniqueId val="{00000005-16A3-403A-9215-CC726BC712D2}"/>
            </c:ext>
          </c:extLst>
        </c:ser>
        <c:ser>
          <c:idx val="5"/>
          <c:order val="5"/>
          <c:tx>
            <c:strRef>
              <c:f>'NPV (A$)'!$A$115</c:f>
              <c:strCache>
                <c:ptCount val="1"/>
                <c:pt idx="0">
                  <c:v>NPV at "High Case Compression Energy Opex"-"High Price Range"-0.90 Learning Factor</c:v>
                </c:pt>
              </c:strCache>
            </c:strRef>
          </c:tx>
          <c:spPr>
            <a:ln w="19050" cap="rnd">
              <a:solidFill>
                <a:schemeClr val="accent6"/>
              </a:solidFill>
              <a:round/>
            </a:ln>
            <a:effectLst/>
          </c:spPr>
          <c:marker>
            <c:symbol val="none"/>
          </c:marker>
          <c:cat>
            <c:numRef>
              <c:f>'NPV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'NPV (A$)'!$H$79:$BO$79</c:f>
              <c:numCache>
                <c:formatCode>#,##0.00</c:formatCode>
                <c:ptCount val="60"/>
                <c:pt idx="0">
                  <c:v>279882534.21056724</c:v>
                </c:pt>
                <c:pt idx="1">
                  <c:v>1873359680.1903546</c:v>
                </c:pt>
                <c:pt idx="2">
                  <c:v>3193268085.237875</c:v>
                </c:pt>
                <c:pt idx="3">
                  <c:v>4320356042.7743845</c:v>
                </c:pt>
                <c:pt idx="4">
                  <c:v>5299490164.0540724</c:v>
                </c:pt>
                <c:pt idx="5">
                  <c:v>6159630227.8938093</c:v>
                </c:pt>
                <c:pt idx="6">
                  <c:v>6921195360.7992306</c:v>
                </c:pt>
                <c:pt idx="7">
                  <c:v>7599438992.5412121</c:v>
                </c:pt>
                <c:pt idx="8">
                  <c:v>8206224362.1259632</c:v>
                </c:pt>
                <c:pt idx="9">
                  <c:v>8751053641.7606277</c:v>
                </c:pt>
                <c:pt idx="10">
                  <c:v>9241709052.0284481</c:v>
                </c:pt>
                <c:pt idx="11">
                  <c:v>9684675217.5144081</c:v>
                </c:pt>
                <c:pt idx="12">
                  <c:v>10085430098.672455</c:v>
                </c:pt>
                <c:pt idx="13">
                  <c:v>10448652821.035334</c:v>
                </c:pt>
                <c:pt idx="14">
                  <c:v>10778376690.344067</c:v>
                </c:pt>
                <c:pt idx="15">
                  <c:v>11078104747.944168</c:v>
                </c:pt>
                <c:pt idx="16">
                  <c:v>11350898941.550289</c:v>
                </c:pt>
                <c:pt idx="17">
                  <c:v>11599450222.102491</c:v>
                </c:pt>
                <c:pt idx="18">
                  <c:v>11826134535.919489</c:v>
                </c:pt>
                <c:pt idx="19">
                  <c:v>12033058177.472477</c:v>
                </c:pt>
                <c:pt idx="20">
                  <c:v>12222094974.673534</c:v>
                </c:pt>
                <c:pt idx="21">
                  <c:v>12394917105.802828</c:v>
                </c:pt>
                <c:pt idx="22">
                  <c:v>12553020881.360538</c:v>
                </c:pt>
                <c:pt idx="23">
                  <c:v>12697748495.080034</c:v>
                </c:pt>
                <c:pt idx="24">
                  <c:v>12830306511.688658</c:v>
                </c:pt>
                <c:pt idx="25">
                  <c:v>12951781685.998798</c:v>
                </c:pt>
                <c:pt idx="26">
                  <c:v>13063154579.536474</c:v>
                </c:pt>
                <c:pt idx="27">
                  <c:v>13165311344.343832</c:v>
                </c:pt>
                <c:pt idx="28">
                  <c:v>13259053970.028124</c:v>
                </c:pt>
                <c:pt idx="29">
                  <c:v>13345109233.438025</c:v>
                </c:pt>
                <c:pt idx="30">
                  <c:v>13424136546.188349</c:v>
                </c:pt>
                <c:pt idx="31">
                  <c:v>13496734860.512295</c:v>
                </c:pt>
                <c:pt idx="32">
                  <c:v>13563448766.334082</c:v>
                </c:pt>
                <c:pt idx="33">
                  <c:v>13624773890.36128</c:v>
                </c:pt>
                <c:pt idx="34">
                  <c:v>13681161690.158974</c:v>
                </c:pt>
                <c:pt idx="35">
                  <c:v>13733023721.658945</c:v>
                </c:pt>
                <c:pt idx="36">
                  <c:v>13780735446.672098</c:v>
                </c:pt>
                <c:pt idx="37">
                  <c:v>13824639637.172958</c:v>
                </c:pt>
                <c:pt idx="38">
                  <c:v>13865049424.995211</c:v>
                </c:pt>
                <c:pt idx="39">
                  <c:v>13902251038.793581</c:v>
                </c:pt>
                <c:pt idx="40">
                  <c:v>13936506264.436144</c:v>
                </c:pt>
                <c:pt idx="41">
                  <c:v>13968054660.192177</c:v>
                </c:pt>
                <c:pt idx="42">
                  <c:v>13997115554.014536</c:v>
                </c:pt>
                <c:pt idx="43">
                  <c:v>14023889846.754961</c:v>
                </c:pt>
                <c:pt idx="44">
                  <c:v>14048561642.192841</c:v>
                </c:pt>
                <c:pt idx="45">
                  <c:v>14071299722.219809</c:v>
                </c:pt>
                <c:pt idx="46">
                  <c:v>14092258883.336262</c:v>
                </c:pt>
                <c:pt idx="47">
                  <c:v>14111581148.726149</c:v>
                </c:pt>
                <c:pt idx="48">
                  <c:v>14129396868.537325</c:v>
                </c:pt>
                <c:pt idx="49">
                  <c:v>14145825719.568842</c:v>
                </c:pt>
                <c:pt idx="50">
                  <c:v>14160977614.322268</c:v>
                </c:pt>
                <c:pt idx="51">
                  <c:v>14174953528.285349</c:v>
                </c:pt>
                <c:pt idx="52">
                  <c:v>14187846253.361006</c:v>
                </c:pt>
                <c:pt idx="53">
                  <c:v>14199741084.514536</c:v>
                </c:pt>
                <c:pt idx="54">
                  <c:v>14210716445.971106</c:v>
                </c:pt>
                <c:pt idx="55">
                  <c:v>14220844462.641169</c:v>
                </c:pt>
                <c:pt idx="56">
                  <c:v>14230191481.871862</c:v>
                </c:pt>
                <c:pt idx="57">
                  <c:v>14238818550.108364</c:v>
                </c:pt>
                <c:pt idx="58">
                  <c:v>14246781848.592081</c:v>
                </c:pt>
                <c:pt idx="59">
                  <c:v>14254133091.815674</c:v>
                </c:pt>
              </c:numCache>
            </c:numRef>
          </c:val>
          <c:smooth val="0"/>
          <c:extLst>
            <c:ext xmlns:c16="http://schemas.microsoft.com/office/drawing/2014/chart" uri="{C3380CC4-5D6E-409C-BE32-E72D297353CC}">
              <c16:uniqueId val="{00000006-16A3-403A-9215-CC726BC712D2}"/>
            </c:ext>
          </c:extLst>
        </c:ser>
        <c:dLbls>
          <c:showLegendKey val="0"/>
          <c:showVal val="0"/>
          <c:showCatName val="0"/>
          <c:showSerName val="0"/>
          <c:showPercent val="0"/>
          <c:showBubbleSize val="0"/>
        </c:dLbls>
        <c:smooth val="0"/>
        <c:axId val="2000212544"/>
        <c:axId val="2000222624"/>
      </c:lineChart>
      <c:catAx>
        <c:axId val="200021254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YEARS</a:t>
                </a:r>
              </a:p>
            </c:rich>
          </c:tx>
          <c:layout>
            <c:manualLayout>
              <c:xMode val="edge"/>
              <c:yMode val="edge"/>
              <c:x val="0.54193904801201165"/>
              <c:y val="0.65286517553427259"/>
            </c:manualLayout>
          </c:layout>
          <c:overlay val="0"/>
          <c:spPr>
            <a:solidFill>
              <a:schemeClr val="bg1"/>
            </a:solid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00222624"/>
        <c:crosses val="autoZero"/>
        <c:auto val="1"/>
        <c:lblAlgn val="ctr"/>
        <c:lblOffset val="100"/>
        <c:noMultiLvlLbl val="0"/>
      </c:catAx>
      <c:valAx>
        <c:axId val="20002226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NZ" sz="1200" b="1"/>
                  <a:t>NPV (A$)</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0021254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sz="1400" b="1" i="0" u="none" strike="noStrike" kern="1200" spc="0" baseline="0">
                <a:solidFill>
                  <a:schemeClr val="tx1"/>
                </a:solidFill>
              </a:rPr>
              <a:t>2.54 GW Electrolyser Hydrogen Production  </a:t>
            </a:r>
            <a:r>
              <a:rPr lang="en-NZ" sz="1400" b="1" i="0" u="none" strike="noStrike" kern="1200" spc="0" baseline="0">
                <a:solidFill>
                  <a:sysClr val="windowText" lastClr="000000">
                    <a:lumMod val="65000"/>
                    <a:lumOff val="35000"/>
                  </a:sysClr>
                </a:solidFill>
              </a:rPr>
              <a:t>showing </a:t>
            </a:r>
            <a:r>
              <a:rPr lang="en-NZ" sz="1400" b="1" i="0" u="none" strike="noStrike" kern="1200" spc="0" baseline="0">
                <a:solidFill>
                  <a:srgbClr val="0000FF"/>
                </a:solidFill>
              </a:rPr>
              <a:t>NPV </a:t>
            </a:r>
            <a:r>
              <a:rPr lang="en-NZ" sz="1400" b="1" i="0" u="none" strike="noStrike" kern="1200" spc="0" baseline="0">
                <a:solidFill>
                  <a:sysClr val="windowText" lastClr="000000">
                    <a:lumMod val="65000"/>
                    <a:lumOff val="35000"/>
                  </a:sysClr>
                </a:solidFill>
              </a:rPr>
              <a:t>at </a:t>
            </a:r>
            <a:r>
              <a:rPr lang="en-NZ" sz="1400" b="1" i="0" u="none" strike="noStrike" kern="1200" spc="0" baseline="0">
                <a:solidFill>
                  <a:schemeClr val="accent2">
                    <a:lumMod val="75000"/>
                  </a:schemeClr>
                </a:solidFill>
              </a:rPr>
              <a:t>High Case CAPEX </a:t>
            </a:r>
            <a:r>
              <a:rPr lang="en-NZ" sz="1400" b="1" i="0" u="none" strike="noStrike" kern="1200" spc="0" baseline="0">
                <a:solidFill>
                  <a:sysClr val="windowText" lastClr="000000">
                    <a:lumMod val="65000"/>
                    <a:lumOff val="35000"/>
                  </a:sysClr>
                </a:solidFill>
              </a:rPr>
              <a:t>and </a:t>
            </a:r>
            <a:r>
              <a:rPr lang="en-NZ" sz="1400" b="1" i="0" u="none" strike="noStrike" kern="1200" spc="0" baseline="0">
                <a:solidFill>
                  <a:schemeClr val="accent6">
                    <a:lumMod val="75000"/>
                  </a:schemeClr>
                </a:solidFill>
              </a:rPr>
              <a:t>Low Price Range of  A$5.35/kg H2</a:t>
            </a:r>
            <a:r>
              <a:rPr lang="en-NZ" sz="1400" b="1" i="0" u="none" strike="noStrike" kern="1200" spc="0" baseline="0">
                <a:solidFill>
                  <a:srgbClr val="0000FF"/>
                </a:solidFill>
              </a:rPr>
              <a:t> </a:t>
            </a:r>
            <a:r>
              <a:rPr lang="en-NZ" sz="1400" b="1" i="0" u="none" strike="noStrike" kern="1200" spc="0" baseline="0">
                <a:solidFill>
                  <a:sysClr val="windowText" lastClr="000000">
                    <a:lumMod val="65000"/>
                    <a:lumOff val="35000"/>
                  </a:sysClr>
                </a:solidFill>
              </a:rPr>
              <a:t>and </a:t>
            </a:r>
            <a:r>
              <a:rPr lang="en-NZ" sz="1400" b="1" i="0" u="none" strike="noStrike" kern="1200" spc="0" baseline="0">
                <a:solidFill>
                  <a:srgbClr val="0000FF"/>
                </a:solidFill>
              </a:rPr>
              <a:t>High Price Range of $A16.73/Kg H2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'NPV (A$)'!$A$110</c:f>
              <c:strCache>
                <c:ptCount val="1"/>
                <c:pt idx="0">
                  <c:v>NPV at "Low Case Fixed Plant Opex"-"Low Price Range"-0.80 Learning Factor</c:v>
                </c:pt>
              </c:strCache>
            </c:strRef>
          </c:tx>
          <c:spPr>
            <a:ln w="19050" cap="rnd">
              <a:solidFill>
                <a:schemeClr val="accent1"/>
              </a:solidFill>
              <a:round/>
            </a:ln>
            <a:effectLst/>
          </c:spPr>
          <c:marker>
            <c:symbol val="none"/>
          </c:marker>
          <c:cat>
            <c:numRef>
              <c:f>'NPV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'NPV (A$)'!$H$80:$BO$80</c:f>
              <c:numCache>
                <c:formatCode>#,##0.00</c:formatCode>
                <c:ptCount val="60"/>
                <c:pt idx="0">
                  <c:v>-5318969878.83887</c:v>
                </c:pt>
                <c:pt idx="1">
                  <c:v>-5741528065.97157</c:v>
                </c:pt>
                <c:pt idx="2">
                  <c:v>-6235177297.0196714</c:v>
                </c:pt>
                <c:pt idx="3">
                  <c:v>-6755123249.3778572</c:v>
                </c:pt>
                <c:pt idx="4">
                  <c:v>-7280210313.0378237</c:v>
                </c:pt>
                <c:pt idx="5">
                  <c:v>-7798986754.2385378</c:v>
                </c:pt>
                <c:pt idx="6">
                  <c:v>-8304838669.6776876</c:v>
                </c:pt>
                <c:pt idx="7">
                  <c:v>-8793860970.3078537</c:v>
                </c:pt>
                <c:pt idx="8">
                  <c:v>-9263784221.4941139</c:v>
                </c:pt>
                <c:pt idx="9">
                  <c:v>-9713378278.9410896</c:v>
                </c:pt>
                <c:pt idx="10">
                  <c:v>-10142096508.023821</c:v>
                </c:pt>
                <c:pt idx="11">
                  <c:v>-10549851877.365026</c:v>
                </c:pt>
                <c:pt idx="12">
                  <c:v>-10936870129.1455</c:v>
                </c:pt>
                <c:pt idx="13">
                  <c:v>-11303590359.806396</c:v>
                </c:pt>
                <c:pt idx="14">
                  <c:v>-11650595998.016548</c:v>
                </c:pt>
                <c:pt idx="15">
                  <c:v>-11978565948.830212</c:v>
                </c:pt>
                <c:pt idx="16">
                  <c:v>-12288239501.809172</c:v>
                </c:pt>
                <c:pt idx="17">
                  <c:v>-12580390859.303406</c:v>
                </c:pt>
                <c:pt idx="18">
                  <c:v>-12855810524.092522</c:v>
                </c:pt>
                <c:pt idx="19">
                  <c:v>-13115291660.443661</c:v>
                </c:pt>
                <c:pt idx="20">
                  <c:v>-13359620111.958158</c:v>
                </c:pt>
                <c:pt idx="21">
                  <c:v>-13589567139.423477</c:v>
                </c:pt>
                <c:pt idx="22">
                  <c:v>-13805884200.978495</c:v>
                </c:pt>
                <c:pt idx="23">
                  <c:v>-14009299277.13858</c:v>
                </c:pt>
                <c:pt idx="24">
                  <c:v>-14200514370.835876</c:v>
                </c:pt>
                <c:pt idx="25">
                  <c:v>-14380203904.415552</c:v>
                </c:pt>
                <c:pt idx="26">
                  <c:v>-14549013802.491011</c:v>
                </c:pt>
                <c:pt idx="27">
                  <c:v>-14707561099.042757</c:v>
                </c:pt>
                <c:pt idx="28">
                  <c:v>-14856433944.134144</c:v>
                </c:pt>
                <c:pt idx="29">
                  <c:v>-14996191913.556171</c:v>
                </c:pt>
                <c:pt idx="30">
                  <c:v>-15127366546.015593</c:v>
                </c:pt>
                <c:pt idx="31">
                  <c:v>-15250462048.859913</c:v>
                </c:pt>
                <c:pt idx="32">
                  <c:v>-15365956126.022676</c:v>
                </c:pt>
                <c:pt idx="33">
                  <c:v>-15474300891.770414</c:v>
                </c:pt>
                <c:pt idx="34">
                  <c:v>-15575923841.599201</c:v>
                </c:pt>
                <c:pt idx="35">
                  <c:v>-15671228857.755327</c:v>
                </c:pt>
                <c:pt idx="36">
                  <c:v>-15760597231.709253</c:v>
                </c:pt>
                <c:pt idx="37">
                  <c:v>-15844388689.774158</c:v>
                </c:pt>
                <c:pt idx="38">
                  <c:v>-15922942411.142584</c:v>
                </c:pt>
                <c:pt idx="39">
                  <c:v>-15996578030.080811</c:v>
                </c:pt>
                <c:pt idx="40">
                  <c:v>-16065596615.997677</c:v>
                </c:pt>
                <c:pt idx="41">
                  <c:v>-16130281626.691011</c:v>
                </c:pt>
                <c:pt idx="42">
                  <c:v>-16190899831.348858</c:v>
                </c:pt>
                <c:pt idx="43">
                  <c:v>-16247702200.90493</c:v>
                </c:pt>
                <c:pt idx="44">
                  <c:v>-16300924764.167135</c:v>
                </c:pt>
                <c:pt idx="45">
                  <c:v>-16350789428.793179</c:v>
                </c:pt>
                <c:pt idx="46">
                  <c:v>-16397504766.709112</c:v>
                </c:pt>
                <c:pt idx="47">
                  <c:v>-16441266763.980408</c:v>
                </c:pt>
                <c:pt idx="48">
                  <c:v>-16482259535.470518</c:v>
                </c:pt>
                <c:pt idx="49">
                  <c:v>-16520656004.875662</c:v>
                </c:pt>
                <c:pt idx="50">
                  <c:v>-16556618550.919592</c:v>
                </c:pt>
                <c:pt idx="51">
                  <c:v>-16590299620.63957</c:v>
                </c:pt>
                <c:pt idx="52">
                  <c:v>-16621842310.803226</c:v>
                </c:pt>
                <c:pt idx="53">
                  <c:v>-16651380918.572872</c:v>
                </c:pt>
                <c:pt idx="54">
                  <c:v>-16679041462.585041</c:v>
                </c:pt>
                <c:pt idx="55">
                  <c:v>-16704942175.643375</c:v>
                </c:pt>
                <c:pt idx="56">
                  <c:v>-16729193970.236721</c:v>
                </c:pt>
                <c:pt idx="57">
                  <c:v>-16751900878.094387</c:v>
                </c:pt>
                <c:pt idx="58">
                  <c:v>-16773160464.980137</c:v>
                </c:pt>
                <c:pt idx="59">
                  <c:v>-16793064221.907532</c:v>
                </c:pt>
              </c:numCache>
            </c:numRef>
          </c:val>
          <c:smooth val="1"/>
          <c:extLst>
            <c:ext xmlns:c16="http://schemas.microsoft.com/office/drawing/2014/chart" uri="{C3380CC4-5D6E-409C-BE32-E72D297353CC}">
              <c16:uniqueId val="{00000000-479C-4D8A-8E26-BB7DBC1FB214}"/>
            </c:ext>
          </c:extLst>
        </c:ser>
        <c:ser>
          <c:idx val="1"/>
          <c:order val="1"/>
          <c:tx>
            <c:strRef>
              <c:f>'NPV (A$)'!$A$111</c:f>
              <c:strCache>
                <c:ptCount val="1"/>
                <c:pt idx="0">
                  <c:v>NPV at "Low Case Fixed Plant Opex"-"Low Price Range"-0.85 Learning Factor</c:v>
                </c:pt>
              </c:strCache>
            </c:strRef>
          </c:tx>
          <c:spPr>
            <a:ln w="19050" cap="rnd">
              <a:solidFill>
                <a:schemeClr val="accent2"/>
              </a:solidFill>
              <a:round/>
            </a:ln>
            <a:effectLst/>
          </c:spPr>
          <c:marker>
            <c:symbol val="none"/>
          </c:marker>
          <c:cat>
            <c:numRef>
              <c:f>'NPV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'NPV (A$)'!$H$81:$BO$81</c:f>
              <c:numCache>
                <c:formatCode>#,##0.00</c:formatCode>
                <c:ptCount val="60"/>
                <c:pt idx="0">
                  <c:v>-5318969878.83887</c:v>
                </c:pt>
                <c:pt idx="1">
                  <c:v>-5687620122.9551897</c:v>
                </c:pt>
                <c:pt idx="2">
                  <c:v>-6109904938.7430105</c:v>
                </c:pt>
                <c:pt idx="3">
                  <c:v>-6552131119.1292858</c:v>
                </c:pt>
                <c:pt idx="4">
                  <c:v>-6997935167.2302513</c:v>
                </c:pt>
                <c:pt idx="5">
                  <c:v>-7438271010.2914944</c:v>
                </c:pt>
                <c:pt idx="6">
                  <c:v>-7867820784.6353817</c:v>
                </c:pt>
                <c:pt idx="7">
                  <c:v>-8283391822.8478613</c:v>
                </c:pt>
                <c:pt idx="8">
                  <c:v>-8683094620.6348228</c:v>
                </c:pt>
                <c:pt idx="9">
                  <c:v>-9065879168.9889832</c:v>
                </c:pt>
                <c:pt idx="10">
                  <c:v>-9431254653.8405571</c:v>
                </c:pt>
                <c:pt idx="11">
                  <c:v>-9779110927.8621311</c:v>
                </c:pt>
                <c:pt idx="12">
                  <c:v>-10109600142.139668</c:v>
                </c:pt>
                <c:pt idx="13">
                  <c:v>-10423055769.742199</c:v>
                </c:pt>
                <c:pt idx="14">
                  <c:v>-10719935836.210197</c:v>
                </c:pt>
                <c:pt idx="15">
                  <c:v>-11000782355.744583</c:v>
                </c:pt>
                <c:pt idx="16">
                  <c:v>-11266191923.453722</c:v>
                </c:pt>
                <c:pt idx="17">
                  <c:v>-11516794168.943909</c:v>
                </c:pt>
                <c:pt idx="18">
                  <c:v>-11753235859.348131</c:v>
                </c:pt>
                <c:pt idx="19">
                  <c:v>-11976169129.760666</c:v>
                </c:pt>
                <c:pt idx="20">
                  <c:v>-12186242771.056599</c:v>
                </c:pt>
                <c:pt idx="21">
                  <c:v>-12384095808.631323</c:v>
                </c:pt>
                <c:pt idx="22">
                  <c:v>-12570352813.955242</c:v>
                </c:pt>
                <c:pt idx="23">
                  <c:v>-12745620536.666502</c:v>
                </c:pt>
                <c:pt idx="24">
                  <c:v>-12910485548.778246</c:v>
                </c:pt>
                <c:pt idx="25">
                  <c:v>-13065512667.702082</c:v>
                </c:pt>
                <c:pt idx="26">
                  <c:v>-13211243979.901855</c:v>
                </c:pt>
                <c:pt idx="27">
                  <c:v>-13348198327.938143</c:v>
                </c:pt>
                <c:pt idx="28">
                  <c:v>-13476871154.434689</c:v>
                </c:pt>
                <c:pt idx="29">
                  <c:v>-13597734619.861889</c:v>
                </c:pt>
                <c:pt idx="30">
                  <c:v>-13711237928.937805</c:v>
                </c:pt>
                <c:pt idx="31">
                  <c:v>-13817807814.285118</c:v>
                </c:pt>
                <c:pt idx="32">
                  <c:v>-13917849136.757454</c:v>
                </c:pt>
                <c:pt idx="33">
                  <c:v>-14011745570.295425</c:v>
                </c:pt>
                <c:pt idx="34">
                  <c:v>-14099860345.834404</c:v>
                </c:pt>
                <c:pt idx="35">
                  <c:v>-14182537034.067774</c:v>
                </c:pt>
                <c:pt idx="36">
                  <c:v>-14260100351.076475</c:v>
                </c:pt>
                <c:pt idx="37">
                  <c:v>-14332856974.20018</c:v>
                </c:pt>
                <c:pt idx="38">
                  <c:v>-14401096358.2253</c:v>
                </c:pt>
                <c:pt idx="39">
                  <c:v>-14465091544.137407</c:v>
                </c:pt>
                <c:pt idx="40">
                  <c:v>-14525099954.437487</c:v>
                </c:pt>
                <c:pt idx="41">
                  <c:v>-14581364170.436083</c:v>
                </c:pt>
                <c:pt idx="42">
                  <c:v>-14634112688.082916</c:v>
                </c:pt>
                <c:pt idx="43">
                  <c:v>-14683560649.813749</c:v>
                </c:pt>
                <c:pt idx="44">
                  <c:v>-14729910550.642992</c:v>
                </c:pt>
                <c:pt idx="45">
                  <c:v>-14773352917.332764</c:v>
                </c:pt>
                <c:pt idx="46">
                  <c:v>-14814066959.953604</c:v>
                </c:pt>
                <c:pt idx="47">
                  <c:v>-14852221195.540407</c:v>
                </c:pt>
                <c:pt idx="48">
                  <c:v>-14887974043.856838</c:v>
                </c:pt>
                <c:pt idx="49">
                  <c:v>-14921474395.526674</c:v>
                </c:pt>
                <c:pt idx="50">
                  <c:v>-14952862152.982897</c:v>
                </c:pt>
                <c:pt idx="51">
                  <c:v>-14982268744.834339</c:v>
                </c:pt>
                <c:pt idx="52">
                  <c:v>-15009817614.363131</c:v>
                </c:pt>
                <c:pt idx="53">
                  <c:v>-15035624682.95048</c:v>
                </c:pt>
                <c:pt idx="54">
                  <c:v>-15059798789.288771</c:v>
                </c:pt>
                <c:pt idx="55">
                  <c:v>-15082442105.278894</c:v>
                </c:pt>
                <c:pt idx="56">
                  <c:v>-15103650529.536823</c:v>
                </c:pt>
                <c:pt idx="57">
                  <c:v>-15123514059.445679</c:v>
                </c:pt>
                <c:pt idx="58">
                  <c:v>-15142117142.691309</c:v>
                </c:pt>
                <c:pt idx="59">
                  <c:v>-15159539009.212978</c:v>
                </c:pt>
              </c:numCache>
            </c:numRef>
          </c:val>
          <c:smooth val="0"/>
          <c:extLst>
            <c:ext xmlns:c16="http://schemas.microsoft.com/office/drawing/2014/chart" uri="{C3380CC4-5D6E-409C-BE32-E72D297353CC}">
              <c16:uniqueId val="{00000001-479C-4D8A-8E26-BB7DBC1FB214}"/>
            </c:ext>
          </c:extLst>
        </c:ser>
        <c:ser>
          <c:idx val="2"/>
          <c:order val="2"/>
          <c:tx>
            <c:strRef>
              <c:f>'NPV (A$)'!$A$112</c:f>
              <c:strCache>
                <c:ptCount val="1"/>
                <c:pt idx="0">
                  <c:v>NPV at "Low Case Fixed Plant Opex"-"Low Price Range"-0.90 Learning Factor</c:v>
                </c:pt>
              </c:strCache>
            </c:strRef>
          </c:tx>
          <c:spPr>
            <a:ln w="19050" cap="rnd">
              <a:solidFill>
                <a:schemeClr val="accent3"/>
              </a:solidFill>
              <a:round/>
            </a:ln>
            <a:effectLst/>
          </c:spPr>
          <c:marker>
            <c:symbol val="none"/>
          </c:marker>
          <c:cat>
            <c:numRef>
              <c:f>'NPV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'NPV (A$)'!$H$82:$BO$82</c:f>
              <c:numCache>
                <c:formatCode>#,##0.00</c:formatCode>
                <c:ptCount val="60"/>
                <c:pt idx="0">
                  <c:v>-5318969878.83887</c:v>
                </c:pt>
                <c:pt idx="1">
                  <c:v>-5633712179.9388103</c:v>
                </c:pt>
                <c:pt idx="2">
                  <c:v>-5982133187.2204266</c:v>
                </c:pt>
                <c:pt idx="3">
                  <c:v>-6341929306.4243727</c:v>
                </c:pt>
                <c:pt idx="4">
                  <c:v>-6702037915.4029961</c:v>
                </c:pt>
                <c:pt idx="5">
                  <c:v>-7056267175.9189672</c:v>
                </c:pt>
                <c:pt idx="6">
                  <c:v>-7400955334.6335096</c:v>
                </c:pt>
                <c:pt idx="7">
                  <c:v>-7733904940.5793371</c:v>
                </c:pt>
                <c:pt idx="8">
                  <c:v>-8053827488.2664509</c:v>
                </c:pt>
                <c:pt idx="9">
                  <c:v>-8360025851.9869137</c:v>
                </c:pt>
                <c:pt idx="10">
                  <c:v>-8652200006.3380089</c:v>
                </c:pt>
                <c:pt idx="11">
                  <c:v>-8930321979.6087952</c:v>
                </c:pt>
                <c:pt idx="12">
                  <c:v>-9194552167.8074455</c:v>
                </c:pt>
                <c:pt idx="13">
                  <c:v>-9445181605.5088654</c:v>
                </c:pt>
                <c:pt idx="14">
                  <c:v>-9682591190.493866</c:v>
                </c:pt>
                <c:pt idx="15">
                  <c:v>-9907222351.7798767</c:v>
                </c:pt>
                <c:pt idx="16">
                  <c:v>-10119555655.437126</c:v>
                </c:pt>
                <c:pt idx="17">
                  <c:v>-10320095043.638193</c:v>
                </c:pt>
                <c:pt idx="18">
                  <c:v>-10509356148.761414</c:v>
                </c:pt>
                <c:pt idx="19">
                  <c:v>-10687857603.12179</c:v>
                </c:pt>
                <c:pt idx="20">
                  <c:v>-10856114580.614964</c:v>
                </c:pt>
                <c:pt idx="21">
                  <c:v>-11014634019.890535</c:v>
                </c:pt>
                <c:pt idx="22">
                  <c:v>-11163911125.967157</c:v>
                </c:pt>
                <c:pt idx="23">
                  <c:v>-11304426850.877373</c:v>
                </c:pt>
                <c:pt idx="24">
                  <c:v>-11436646128.167995</c:v>
                </c:pt>
                <c:pt idx="25">
                  <c:v>-11561016690.066509</c:v>
                </c:pt>
                <c:pt idx="26">
                  <c:v>-11677968335.928726</c:v>
                </c:pt>
                <c:pt idx="27">
                  <c:v>-11787912550.30164</c:v>
                </c:pt>
                <c:pt idx="28">
                  <c:v>-11891242391.374516</c:v>
                </c:pt>
                <c:pt idx="29">
                  <c:v>-11988332587.707657</c:v>
                </c:pt>
                <c:pt idx="30">
                  <c:v>-12079539794.304024</c:v>
                </c:pt>
                <c:pt idx="31">
                  <c:v>-12165202969.315666</c:v>
                </c:pt>
                <c:pt idx="32">
                  <c:v>-12245643840.673658</c:v>
                </c:pt>
                <c:pt idx="33">
                  <c:v>-12321167438.224659</c:v>
                </c:pt>
                <c:pt idx="34">
                  <c:v>-12392062671.941343</c:v>
                </c:pt>
                <c:pt idx="35">
                  <c:v>-12458602940.740812</c:v>
                </c:pt>
                <c:pt idx="36">
                  <c:v>-12521046759.617123</c:v>
                </c:pt>
                <c:pt idx="37">
                  <c:v>-12579638395.340244</c:v>
                </c:pt>
                <c:pt idx="38">
                  <c:v>-12634608503.024557</c:v>
                </c:pt>
                <c:pt idx="39">
                  <c:v>-12686174757.526199</c:v>
                </c:pt>
                <c:pt idx="40">
                  <c:v>-12734542474.968987</c:v>
                </c:pt>
                <c:pt idx="41">
                  <c:v>-12779905220.785152</c:v>
                </c:pt>
                <c:pt idx="42">
                  <c:v>-12822445401.538399</c:v>
                </c:pt>
                <c:pt idx="43">
                  <c:v>-12862334838.512077</c:v>
                </c:pt>
                <c:pt idx="44">
                  <c:v>-12899735321.625057</c:v>
                </c:pt>
                <c:pt idx="45">
                  <c:v>-12934799142.707636</c:v>
                </c:pt>
                <c:pt idx="46">
                  <c:v>-12967669607.549194</c:v>
                </c:pt>
                <c:pt idx="47">
                  <c:v>-12998481526.434824</c:v>
                </c:pt>
                <c:pt idx="48">
                  <c:v>-13027361683.133026</c:v>
                </c:pt>
                <c:pt idx="49">
                  <c:v>-13054429282.491432</c:v>
                </c:pt>
                <c:pt idx="50">
                  <c:v>-13079796376.951477</c:v>
                </c:pt>
                <c:pt idx="51">
                  <c:v>-13103568272.412926</c:v>
                </c:pt>
                <c:pt idx="52">
                  <c:v>-13125843913.971577</c:v>
                </c:pt>
                <c:pt idx="53">
                  <c:v>-13146716252.122702</c:v>
                </c:pt>
                <c:pt idx="54">
                  <c:v>-13166272590.073547</c:v>
                </c:pt>
                <c:pt idx="55">
                  <c:v>-13184594912.843254</c:v>
                </c:pt>
                <c:pt idx="56">
                  <c:v>-13201760198.851231</c:v>
                </c:pt>
                <c:pt idx="57">
                  <c:v>-13217840714.707243</c:v>
                </c:pt>
                <c:pt idx="58">
                  <c:v>-13232904293.920467</c:v>
                </c:pt>
                <c:pt idx="59">
                  <c:v>-13247014600.241928</c:v>
                </c:pt>
              </c:numCache>
            </c:numRef>
          </c:val>
          <c:smooth val="0"/>
          <c:extLst>
            <c:ext xmlns:c16="http://schemas.microsoft.com/office/drawing/2014/chart" uri="{C3380CC4-5D6E-409C-BE32-E72D297353CC}">
              <c16:uniqueId val="{00000002-479C-4D8A-8E26-BB7DBC1FB214}"/>
            </c:ext>
          </c:extLst>
        </c:ser>
        <c:ser>
          <c:idx val="3"/>
          <c:order val="3"/>
          <c:tx>
            <c:strRef>
              <c:f>'NPV (A$)'!$A$113</c:f>
              <c:strCache>
                <c:ptCount val="1"/>
                <c:pt idx="0">
                  <c:v>NPV at "High Case Compression Energy Opex"-"High Price Range"-0.80 Learning Factor</c:v>
                </c:pt>
              </c:strCache>
            </c:strRef>
          </c:tx>
          <c:spPr>
            <a:ln w="19050" cap="rnd">
              <a:solidFill>
                <a:schemeClr val="accent4"/>
              </a:solidFill>
              <a:round/>
            </a:ln>
            <a:effectLst/>
          </c:spPr>
          <c:marker>
            <c:symbol val="none"/>
          </c:marker>
          <c:val>
            <c:numRef>
              <c:f>'NPV (A$)'!$H$101:$BO$101</c:f>
              <c:numCache>
                <c:formatCode>#,##0.00</c:formatCode>
                <c:ptCount val="60"/>
                <c:pt idx="0">
                  <c:v>-2865883841.6069441</c:v>
                </c:pt>
                <c:pt idx="1">
                  <c:v>-1454347861.5076036</c:v>
                </c:pt>
                <c:pt idx="2">
                  <c:v>-443554757.4105835</c:v>
                </c:pt>
                <c:pt idx="3">
                  <c:v>318263761.45446396</c:v>
                </c:pt>
                <c:pt idx="4">
                  <c:v>908166781.18924522</c:v>
                </c:pt>
                <c:pt idx="5">
                  <c:v>1372146656.5096273</c:v>
                </c:pt>
                <c:pt idx="6">
                  <c:v>1740397971.3753176</c:v>
                </c:pt>
                <c:pt idx="7">
                  <c:v>2034021113.1965561</c:v>
                </c:pt>
                <c:pt idx="8">
                  <c:v>2268419942.9521704</c:v>
                </c:pt>
                <c:pt idx="9">
                  <c:v>2455205245.1879292</c:v>
                </c:pt>
                <c:pt idx="10">
                  <c:v>2603343083.2516928</c:v>
                </c:pt>
                <c:pt idx="11">
                  <c:v>2719888300.2116652</c:v>
                </c:pt>
                <c:pt idx="12">
                  <c:v>2810474741.3256073</c:v>
                </c:pt>
                <c:pt idx="13">
                  <c:v>2879655145.2028008</c:v>
                </c:pt>
                <c:pt idx="14">
                  <c:v>2931144058.0371618</c:v>
                </c:pt>
                <c:pt idx="15">
                  <c:v>2967995900.1296625</c:v>
                </c:pt>
                <c:pt idx="16">
                  <c:v>2992738327.950202</c:v>
                </c:pt>
                <c:pt idx="17">
                  <c:v>3007473962.3805628</c:v>
                </c:pt>
                <c:pt idx="18">
                  <c:v>3013959220.2509279</c:v>
                </c:pt>
                <c:pt idx="19">
                  <c:v>3013666242.8907242</c:v>
                </c:pt>
                <c:pt idx="20">
                  <c:v>3007832128.274785</c:v>
                </c:pt>
                <c:pt idx="21">
                  <c:v>2997498479.3399506</c:v>
                </c:pt>
                <c:pt idx="22">
                  <c:v>2983543465.1698532</c:v>
                </c:pt>
                <c:pt idx="23">
                  <c:v>2966708022.8980885</c:v>
                </c:pt>
                <c:pt idx="24">
                  <c:v>2947617424.3003683</c:v>
                </c:pt>
                <c:pt idx="25">
                  <c:v>2926799139.5411386</c:v>
                </c:pt>
                <c:pt idx="26">
                  <c:v>2904697716.9746456</c:v>
                </c:pt>
                <c:pt idx="27">
                  <c:v>2881687239.2869778</c:v>
                </c:pt>
                <c:pt idx="28">
                  <c:v>2858081796.9838095</c:v>
                </c:pt>
                <c:pt idx="29">
                  <c:v>2834144329.4901228</c:v>
                </c:pt>
                <c:pt idx="30">
                  <c:v>2810094114.3696432</c:v>
                </c:pt>
                <c:pt idx="31">
                  <c:v>2786113131.0165825</c:v>
                </c:pt>
                <c:pt idx="32">
                  <c:v>2762351482.7495804</c:v>
                </c:pt>
                <c:pt idx="33">
                  <c:v>2738932027.7266722</c:v>
                </c:pt>
                <c:pt idx="34">
                  <c:v>2715954342.4226179</c:v>
                </c:pt>
                <c:pt idx="35">
                  <c:v>2693498120.0188398</c:v>
                </c:pt>
                <c:pt idx="36">
                  <c:v>2671626088.7886572</c:v>
                </c:pt>
                <c:pt idx="37">
                  <c:v>2650386521.5341797</c:v>
                </c:pt>
                <c:pt idx="38">
                  <c:v>2629815395.6713715</c:v>
                </c:pt>
                <c:pt idx="39">
                  <c:v>2609938254.145668</c:v>
                </c:pt>
                <c:pt idx="40">
                  <c:v>2590771809.587821</c:v>
                </c:pt>
                <c:pt idx="41">
                  <c:v>2572325327.6716042</c:v>
                </c:pt>
                <c:pt idx="42">
                  <c:v>2554601820.2622204</c:v>
                </c:pt>
                <c:pt idx="43">
                  <c:v>2537599074.4488716</c:v>
                </c:pt>
                <c:pt idx="44">
                  <c:v>2521310539.7791376</c:v>
                </c:pt>
                <c:pt idx="45">
                  <c:v>2505726092.8298864</c:v>
                </c:pt>
                <c:pt idx="46">
                  <c:v>2490832695.5572796</c:v>
                </c:pt>
                <c:pt idx="47">
                  <c:v>2476614961.5841036</c:v>
                </c:pt>
                <c:pt idx="48">
                  <c:v>2463055642.638751</c:v>
                </c:pt>
                <c:pt idx="49">
                  <c:v>2450136045.7012701</c:v>
                </c:pt>
                <c:pt idx="50">
                  <c:v>2437836389.9926672</c:v>
                </c:pt>
                <c:pt idx="51">
                  <c:v>2426136111.7264872</c:v>
                </c:pt>
                <c:pt idx="52">
                  <c:v>2415014123.4954948</c:v>
                </c:pt>
                <c:pt idx="53">
                  <c:v>2404449034.2651711</c:v>
                </c:pt>
                <c:pt idx="54">
                  <c:v>2394419335.1680641</c:v>
                </c:pt>
                <c:pt idx="55">
                  <c:v>2384903555.6206951</c:v>
                </c:pt>
                <c:pt idx="56">
                  <c:v>2375880393.7024307</c:v>
                </c:pt>
                <c:pt idx="57">
                  <c:v>2367328824.230731</c:v>
                </c:pt>
                <c:pt idx="58">
                  <c:v>2359228187.52847</c:v>
                </c:pt>
                <c:pt idx="59">
                  <c:v>2351558261.4975071</c:v>
                </c:pt>
              </c:numCache>
            </c:numRef>
          </c:val>
          <c:smooth val="0"/>
          <c:extLst>
            <c:ext xmlns:c16="http://schemas.microsoft.com/office/drawing/2014/chart" uri="{C3380CC4-5D6E-409C-BE32-E72D297353CC}">
              <c16:uniqueId val="{00000006-479C-4D8A-8E26-BB7DBC1FB214}"/>
            </c:ext>
          </c:extLst>
        </c:ser>
        <c:ser>
          <c:idx val="4"/>
          <c:order val="4"/>
          <c:tx>
            <c:strRef>
              <c:f>'NPV (A$)'!$A$114</c:f>
              <c:strCache>
                <c:ptCount val="1"/>
                <c:pt idx="0">
                  <c:v>NPV at "High Case Compression Energy Opex"-"High Price Range"-0.85Learning Factor</c:v>
                </c:pt>
              </c:strCache>
            </c:strRef>
          </c:tx>
          <c:spPr>
            <a:ln w="19050" cap="rnd">
              <a:solidFill>
                <a:schemeClr val="accent6"/>
              </a:solidFill>
              <a:round/>
            </a:ln>
            <a:effectLst/>
          </c:spPr>
          <c:marker>
            <c:symbol val="none"/>
          </c:marker>
          <c:val>
            <c:numRef>
              <c:f>'NPV (A$)'!$H$102:$BO$102</c:f>
              <c:numCache>
                <c:formatCode>#,##0.00</c:formatCode>
                <c:ptCount val="60"/>
                <c:pt idx="0">
                  <c:v>-2865883841.6069441</c:v>
                </c:pt>
                <c:pt idx="1">
                  <c:v>-1285705365.9750791</c:v>
                </c:pt>
                <c:pt idx="2">
                  <c:v>-51659946.758997917</c:v>
                </c:pt>
                <c:pt idx="3">
                  <c:v>953292618.11443233</c:v>
                </c:pt>
                <c:pt idx="4">
                  <c:v>1791220044.8118649</c:v>
                </c:pt>
                <c:pt idx="5">
                  <c:v>2500588957.0926256</c:v>
                </c:pt>
                <c:pt idx="6">
                  <c:v>3107539483.4060593</c:v>
                </c:pt>
                <c:pt idx="7">
                  <c:v>3630943312.4697952</c:v>
                </c:pt>
                <c:pt idx="8">
                  <c:v>4085015753.1269569</c:v>
                </c:pt>
                <c:pt idx="9">
                  <c:v>4480804065.0915794</c:v>
                </c:pt>
                <c:pt idx="10">
                  <c:v>4827099685.9105663</c:v>
                </c:pt>
                <c:pt idx="11">
                  <c:v>5131029773.2554817</c:v>
                </c:pt>
                <c:pt idx="12">
                  <c:v>5398458390.5149708</c:v>
                </c:pt>
                <c:pt idx="13">
                  <c:v>5634268702.3555088</c:v>
                </c:pt>
                <c:pt idx="14">
                  <c:v>5842567558.875206</c:v>
                </c:pt>
                <c:pt idx="15">
                  <c:v>6026837621.8146553</c:v>
                </c:pt>
                <c:pt idx="16">
                  <c:v>6190052944.7306194</c:v>
                </c:pt>
                <c:pt idx="17">
                  <c:v>6334768421.5265846</c:v>
                </c:pt>
                <c:pt idx="18">
                  <c:v>6463190123.3283024</c:v>
                </c:pt>
                <c:pt idx="19">
                  <c:v>6577231378.984581</c:v>
                </c:pt>
                <c:pt idx="20">
                  <c:v>6678558034.3037338</c:v>
                </c:pt>
                <c:pt idx="21">
                  <c:v>6768625369.7859993</c:v>
                </c:pt>
                <c:pt idx="22">
                  <c:v>6848708499.4404621</c:v>
                </c:pt>
                <c:pt idx="23">
                  <c:v>6919927612.0754509</c:v>
                </c:pt>
                <c:pt idx="24">
                  <c:v>6983269086.8870792</c:v>
                </c:pt>
                <c:pt idx="25">
                  <c:v>7039603275.7838116</c:v>
                </c:pt>
                <c:pt idx="26">
                  <c:v>7089699568.3899155</c:v>
                </c:pt>
                <c:pt idx="27">
                  <c:v>7134239223.7586403</c:v>
                </c:pt>
                <c:pt idx="28">
                  <c:v>7173826352.9954777</c:v>
                </c:pt>
                <c:pt idx="29">
                  <c:v>7208997360.5658188</c:v>
                </c:pt>
                <c:pt idx="30">
                  <c:v>7240229092.928503</c:v>
                </c:pt>
                <c:pt idx="31">
                  <c:v>7267945896.9323921</c:v>
                </c:pt>
                <c:pt idx="32">
                  <c:v>7292525753.9803638</c:v>
                </c:pt>
                <c:pt idx="33">
                  <c:v>7314305626.993351</c:v>
                </c:pt>
                <c:pt idx="34">
                  <c:v>7333586133.9862938</c:v>
                </c:pt>
                <c:pt idx="35">
                  <c:v>7350635643.319479</c:v>
                </c:pt>
                <c:pt idx="36">
                  <c:v>7365693870.4473495</c:v>
                </c:pt>
                <c:pt idx="37">
                  <c:v>7378975043.5169525</c:v>
                </c:pt>
                <c:pt idx="38">
                  <c:v>7390670694.9045925</c:v>
                </c:pt>
                <c:pt idx="39">
                  <c:v>7400952127.284132</c:v>
                </c:pt>
                <c:pt idx="40">
                  <c:v>7409972595.7520695</c:v>
                </c:pt>
                <c:pt idx="41">
                  <c:v>7417869241.6242027</c:v>
                </c:pt>
                <c:pt idx="42">
                  <c:v>7424764808.5540848</c:v>
                </c:pt>
                <c:pt idx="43">
                  <c:v>7430769167.4346695</c:v>
                </c:pt>
                <c:pt idx="44">
                  <c:v>7435980672.9963989</c:v>
                </c:pt>
                <c:pt idx="45">
                  <c:v>7440487371.9975109</c:v>
                </c:pt>
                <c:pt idx="46">
                  <c:v>7444368080.3272057</c:v>
                </c:pt>
                <c:pt idx="47">
                  <c:v>7447693344.1370659</c:v>
                </c:pt>
                <c:pt idx="48">
                  <c:v>7450526298.2216797</c:v>
                </c:pt>
                <c:pt idx="49">
                  <c:v>7452923433.2368984</c:v>
                </c:pt>
                <c:pt idx="50">
                  <c:v>7454935281.9336891</c:v>
                </c:pt>
                <c:pt idx="51">
                  <c:v>7456607033.3631954</c:v>
                </c:pt>
                <c:pt idx="52">
                  <c:v>7457979082.947155</c:v>
                </c:pt>
                <c:pt idx="53">
                  <c:v>7459087525.3833771</c:v>
                </c:pt>
                <c:pt idx="54">
                  <c:v>7459964596.5494652</c:v>
                </c:pt>
                <c:pt idx="55">
                  <c:v>7460639069.8625412</c:v>
                </c:pt>
                <c:pt idx="56">
                  <c:v>7461136611.9347477</c:v>
                </c:pt>
                <c:pt idx="57">
                  <c:v>7461480101.8216248</c:v>
                </c:pt>
                <c:pt idx="58">
                  <c:v>7461689917.6833706</c:v>
                </c:pt>
                <c:pt idx="59">
                  <c:v>7461784194.2585506</c:v>
                </c:pt>
              </c:numCache>
            </c:numRef>
          </c:val>
          <c:smooth val="0"/>
          <c:extLst>
            <c:ext xmlns:c16="http://schemas.microsoft.com/office/drawing/2014/chart" uri="{C3380CC4-5D6E-409C-BE32-E72D297353CC}">
              <c16:uniqueId val="{00000007-479C-4D8A-8E26-BB7DBC1FB214}"/>
            </c:ext>
          </c:extLst>
        </c:ser>
        <c:ser>
          <c:idx val="5"/>
          <c:order val="5"/>
          <c:tx>
            <c:strRef>
              <c:f>'NPV (A$)'!$A$115</c:f>
              <c:strCache>
                <c:ptCount val="1"/>
                <c:pt idx="0">
                  <c:v>NPV at "High Case Compression Energy Opex"-"High Price Range"-0.90 Learning Factor</c:v>
                </c:pt>
              </c:strCache>
            </c:strRef>
          </c:tx>
          <c:spPr>
            <a:ln w="19050" cap="rnd">
              <a:solidFill>
                <a:schemeClr val="accent6"/>
              </a:solidFill>
              <a:round/>
            </a:ln>
            <a:effectLst/>
          </c:spPr>
          <c:marker>
            <c:symbol val="none"/>
          </c:marker>
          <c:val>
            <c:numRef>
              <c:f>'NPV (A$)'!$H$103:$BO$103</c:f>
              <c:numCache>
                <c:formatCode>#,##0.00</c:formatCode>
                <c:ptCount val="60"/>
                <c:pt idx="0">
                  <c:v>-2865883841.6069441</c:v>
                </c:pt>
                <c:pt idx="1">
                  <c:v>-1117062870.4425535</c:v>
                </c:pt>
                <c:pt idx="2">
                  <c:v>348053821.37315083</c:v>
                </c:pt>
                <c:pt idx="3">
                  <c:v>1610875828.9827433</c:v>
                </c:pt>
                <c:pt idx="4">
                  <c:v>2716887918.1752024</c:v>
                </c:pt>
                <c:pt idx="5">
                  <c:v>3695627690.2901039</c:v>
                </c:pt>
                <c:pt idx="6">
                  <c:v>4568054393.8397255</c:v>
                </c:pt>
                <c:pt idx="7">
                  <c:v>5349926339.887373</c:v>
                </c:pt>
                <c:pt idx="8">
                  <c:v>6053578707.3274841</c:v>
                </c:pt>
                <c:pt idx="9">
                  <c:v>6688954816.1408348</c:v>
                </c:pt>
                <c:pt idx="10">
                  <c:v>7264249251.6270962</c:v>
                </c:pt>
                <c:pt idx="11">
                  <c:v>7786332098.0052242</c:v>
                </c:pt>
                <c:pt idx="12">
                  <c:v>8261041625.7254009</c:v>
                </c:pt>
                <c:pt idx="13">
                  <c:v>8693393761.5881214</c:v>
                </c:pt>
                <c:pt idx="14">
                  <c:v>9087736637.7204113</c:v>
                </c:pt>
                <c:pt idx="15">
                  <c:v>9447867580.7416706</c:v>
                </c:pt>
                <c:pt idx="16">
                  <c:v>9777123622.7504501</c:v>
                </c:pt>
                <c:pt idx="17">
                  <c:v>10078452850.9589</c:v>
                </c:pt>
                <c:pt idx="18">
                  <c:v>10354471570.885683</c:v>
                </c:pt>
                <c:pt idx="19">
                  <c:v>10607510753.763954</c:v>
                </c:pt>
                <c:pt idx="20">
                  <c:v>10839654245.043606</c:v>
                </c:pt>
                <c:pt idx="21">
                  <c:v>11052770537.771887</c:v>
                </c:pt>
                <c:pt idx="22">
                  <c:v>11248539448.494099</c:v>
                </c:pt>
                <c:pt idx="23">
                  <c:v>11428474703.982622</c:v>
                </c:pt>
                <c:pt idx="24">
                  <c:v>11593943210.186522</c:v>
                </c:pt>
                <c:pt idx="25">
                  <c:v>11746181601.542162</c:v>
                </c:pt>
                <c:pt idx="26">
                  <c:v>11886310540.177521</c:v>
                </c:pt>
                <c:pt idx="27">
                  <c:v>12015347137.755192</c:v>
                </c:pt>
                <c:pt idx="28">
                  <c:v>12134215798.932392</c:v>
                </c:pt>
                <c:pt idx="29">
                  <c:v>12243757728.534954</c:v>
                </c:pt>
                <c:pt idx="30">
                  <c:v>12344739300.205318</c:v>
                </c:pt>
                <c:pt idx="31">
                  <c:v>12437859449.376938</c:v>
                </c:pt>
                <c:pt idx="32">
                  <c:v>12523756225.686363</c:v>
                </c:pt>
                <c:pt idx="33">
                  <c:v>12603012617.696022</c:v>
                </c:pt>
                <c:pt idx="34">
                  <c:v>12676161744.828228</c:v>
                </c:pt>
                <c:pt idx="35">
                  <c:v>12743691496.775494</c:v>
                </c:pt>
                <c:pt idx="36">
                  <c:v>12806048688.649078</c:v>
                </c:pt>
                <c:pt idx="37">
                  <c:v>12863642790.217834</c:v>
                </c:pt>
                <c:pt idx="38">
                  <c:v>12916849279.356121</c:v>
                </c:pt>
                <c:pt idx="39">
                  <c:v>12966012662.939529</c:v>
                </c:pt>
                <c:pt idx="40">
                  <c:v>13011449202.645508</c:v>
                </c:pt>
                <c:pt idx="41">
                  <c:v>13053449378.232735</c:v>
                </c:pt>
                <c:pt idx="42">
                  <c:v>13092280116.728111</c:v>
                </c:pt>
                <c:pt idx="43">
                  <c:v>13128186812.415836</c:v>
                </c:pt>
                <c:pt idx="44">
                  <c:v>13161395159.496361</c:v>
                </c:pt>
                <c:pt idx="45">
                  <c:v>13192112816.680405</c:v>
                </c:pt>
                <c:pt idx="46">
                  <c:v>13220530920.736732</c:v>
                </c:pt>
                <c:pt idx="47">
                  <c:v>13246825464.066303</c:v>
                </c:pt>
                <c:pt idx="48">
                  <c:v>13271158549.683876</c:v>
                </c:pt>
                <c:pt idx="49">
                  <c:v>13293679535.51292</c:v>
                </c:pt>
                <c:pt idx="50">
                  <c:v>13314526078.609524</c:v>
                </c:pt>
                <c:pt idx="51">
                  <c:v>13333825088.799164</c:v>
                </c:pt>
                <c:pt idx="52">
                  <c:v>13351693600.214851</c:v>
                </c:pt>
                <c:pt idx="53">
                  <c:v>13368239568.347279</c:v>
                </c:pt>
                <c:pt idx="54">
                  <c:v>13383562599.442005</c:v>
                </c:pt>
                <c:pt idx="55">
                  <c:v>13397754618.391148</c:v>
                </c:pt>
                <c:pt idx="56">
                  <c:v>13410900480.657063</c:v>
                </c:pt>
                <c:pt idx="57">
                  <c:v>13423078533.222618</c:v>
                </c:pt>
                <c:pt idx="58">
                  <c:v>13434361129.078789</c:v>
                </c:pt>
                <c:pt idx="59">
                  <c:v>13444815099.328419</c:v>
                </c:pt>
              </c:numCache>
            </c:numRef>
          </c:val>
          <c:smooth val="0"/>
          <c:extLst>
            <c:ext xmlns:c16="http://schemas.microsoft.com/office/drawing/2014/chart" uri="{C3380CC4-5D6E-409C-BE32-E72D297353CC}">
              <c16:uniqueId val="{00000008-479C-4D8A-8E26-BB7DBC1FB214}"/>
            </c:ext>
          </c:extLst>
        </c:ser>
        <c:dLbls>
          <c:showLegendKey val="0"/>
          <c:showVal val="0"/>
          <c:showCatName val="0"/>
          <c:showSerName val="0"/>
          <c:showPercent val="0"/>
          <c:showBubbleSize val="0"/>
        </c:dLbls>
        <c:smooth val="0"/>
        <c:axId val="1997395248"/>
        <c:axId val="1997397168"/>
      </c:lineChart>
      <c:catAx>
        <c:axId val="199739524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b="1"/>
                  <a:t>YEARS</a:t>
                </a:r>
              </a:p>
            </c:rich>
          </c:tx>
          <c:layout>
            <c:manualLayout>
              <c:xMode val="edge"/>
              <c:yMode val="edge"/>
              <c:x val="0.60458114178415434"/>
              <c:y val="0.45375000978960084"/>
            </c:manualLayout>
          </c:layout>
          <c:overlay val="0"/>
          <c:spPr>
            <a:solidFill>
              <a:schemeClr val="bg1"/>
            </a:solid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97397168"/>
        <c:crosses val="autoZero"/>
        <c:auto val="1"/>
        <c:lblAlgn val="ctr"/>
        <c:lblOffset val="100"/>
        <c:noMultiLvlLbl val="0"/>
      </c:catAx>
      <c:valAx>
        <c:axId val="1997397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NZ" sz="1200" b="1"/>
                  <a:t>NPV ($)</a:t>
                </a:r>
              </a:p>
            </c:rich>
          </c:tx>
          <c:layout>
            <c:manualLayout>
              <c:xMode val="edge"/>
              <c:yMode val="edge"/>
              <c:x val="2.2397891963109356E-2"/>
              <c:y val="0.36547045858300342"/>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9739524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NZ" sz="1100" b="1" i="0" u="none" strike="noStrike" kern="1200" spc="0" baseline="0">
                <a:solidFill>
                  <a:schemeClr val="tx1"/>
                </a:solidFill>
              </a:rPr>
              <a:t>1.27 GW Electrolyser Hydrogen Production  </a:t>
            </a:r>
            <a:r>
              <a:rPr lang="en-NZ" sz="1100" b="1" i="0" u="none" strike="noStrike" kern="1200" spc="0" baseline="0">
                <a:solidFill>
                  <a:sysClr val="windowText" lastClr="000000">
                    <a:lumMod val="65000"/>
                    <a:lumOff val="35000"/>
                  </a:sysClr>
                </a:solidFill>
              </a:rPr>
              <a:t>showing </a:t>
            </a:r>
            <a:r>
              <a:rPr lang="en-NZ" sz="1100" b="1" i="0" u="none" strike="noStrike" kern="1200" spc="0" baseline="0">
                <a:solidFill>
                  <a:srgbClr val="0000FF"/>
                </a:solidFill>
              </a:rPr>
              <a:t>Return on Investment (ROI) </a:t>
            </a:r>
            <a:r>
              <a:rPr lang="en-NZ" sz="1100" b="1" i="0" u="none" strike="noStrike" kern="1200" spc="0" baseline="0">
                <a:solidFill>
                  <a:sysClr val="windowText" lastClr="000000">
                    <a:lumMod val="65000"/>
                    <a:lumOff val="35000"/>
                  </a:sysClr>
                </a:solidFill>
              </a:rPr>
              <a:t>at </a:t>
            </a:r>
            <a:r>
              <a:rPr lang="en-NZ" sz="1100" b="1" i="0" u="none" strike="noStrike" kern="1200" spc="0" baseline="0">
                <a:solidFill>
                  <a:schemeClr val="accent2">
                    <a:lumMod val="75000"/>
                  </a:schemeClr>
                </a:solidFill>
              </a:rPr>
              <a:t>Low Case CAPEX </a:t>
            </a:r>
            <a:r>
              <a:rPr lang="en-NZ" sz="1100" b="1" i="0" u="none" strike="noStrike" kern="1200" spc="0" baseline="0">
                <a:solidFill>
                  <a:sysClr val="windowText" lastClr="000000">
                    <a:lumMod val="65000"/>
                    <a:lumOff val="35000"/>
                  </a:sysClr>
                </a:solidFill>
              </a:rPr>
              <a:t>and </a:t>
            </a:r>
            <a:r>
              <a:rPr lang="en-NZ" sz="1100" b="1" i="0" u="none" strike="noStrike" kern="1200" spc="0" baseline="0">
                <a:solidFill>
                  <a:schemeClr val="accent6">
                    <a:lumMod val="75000"/>
                  </a:schemeClr>
                </a:solidFill>
              </a:rPr>
              <a:t>Low Price Range of  A$5.35/kg H2</a:t>
            </a:r>
            <a:r>
              <a:rPr lang="en-NZ" sz="1100" b="1" i="0" u="none" strike="noStrike" kern="1200" spc="0" baseline="0">
                <a:solidFill>
                  <a:srgbClr val="0000FF"/>
                </a:solidFill>
              </a:rPr>
              <a:t> </a:t>
            </a:r>
            <a:r>
              <a:rPr lang="en-NZ" sz="1100" b="1" i="0" u="none" strike="noStrike" kern="1200" spc="0" baseline="0">
                <a:solidFill>
                  <a:sysClr val="windowText" lastClr="000000">
                    <a:lumMod val="65000"/>
                    <a:lumOff val="35000"/>
                  </a:sysClr>
                </a:solidFill>
              </a:rPr>
              <a:t>and </a:t>
            </a:r>
            <a:r>
              <a:rPr lang="en-NZ" sz="1100" b="1" i="0" u="none" strike="noStrike" kern="1200" spc="0" baseline="0">
                <a:solidFill>
                  <a:srgbClr val="0000FF"/>
                </a:solidFill>
              </a:rPr>
              <a:t>High Price Range of $A16.73/Kg H2</a:t>
            </a:r>
          </a:p>
        </c:rich>
      </c:tx>
      <c:layout>
        <c:manualLayout>
          <c:xMode val="edge"/>
          <c:yMode val="edge"/>
          <c:x val="0.11542819648361592"/>
          <c:y val="1.83486238532110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8239384490687144E-2"/>
          <c:y val="0.13265395738200564"/>
          <c:w val="0.74462411502960923"/>
          <c:h val="0.79316332439793025"/>
        </c:manualLayout>
      </c:layout>
      <c:lineChart>
        <c:grouping val="standard"/>
        <c:varyColors val="0"/>
        <c:ser>
          <c:idx val="0"/>
          <c:order val="0"/>
          <c:tx>
            <c:v>NPV at "Low Case Fixed Plant Opex"-"Low Price Range"-0.80 Learning Factor</c:v>
          </c:tx>
          <c:spPr>
            <a:ln w="19050" cap="rnd">
              <a:solidFill>
                <a:schemeClr val="accent1"/>
              </a:solidFill>
              <a:round/>
            </a:ln>
            <a:effectLst/>
          </c:spPr>
          <c:marker>
            <c:symbol val="none"/>
          </c:marker>
          <c:cat>
            <c:numRef>
              <c:f>'ROI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'ROI (%)'!$H$5:$BO$5</c:f>
              <c:numCache>
                <c:formatCode>0%</c:formatCode>
                <c:ptCount val="60"/>
                <c:pt idx="0">
                  <c:v>0.87133216169771699</c:v>
                </c:pt>
                <c:pt idx="1">
                  <c:v>0.60898426634765657</c:v>
                </c:pt>
                <c:pt idx="2">
                  <c:v>0.28120245801095473</c:v>
                </c:pt>
                <c:pt idx="3">
                  <c:v>-8.8089482977327674E-2</c:v>
                </c:pt>
                <c:pt idx="4">
                  <c:v>-0.48703343614878258</c:v>
                </c:pt>
                <c:pt idx="5">
                  <c:v>-0.90867250752637796</c:v>
                </c:pt>
                <c:pt idx="6">
                  <c:v>-1.3484876803301984</c:v>
                </c:pt>
                <c:pt idx="7">
                  <c:v>-1.8033348578290582</c:v>
                </c:pt>
                <c:pt idx="8">
                  <c:v>-2.2709153218018647</c:v>
                </c:pt>
                <c:pt idx="9">
                  <c:v>-2.7494841090472626</c:v>
                </c:pt>
                <c:pt idx="10">
                  <c:v>-3.2376770156809598</c:v>
                </c:pt>
                <c:pt idx="11">
                  <c:v>-3.7344018974912707</c:v>
                </c:pt>
                <c:pt idx="12">
                  <c:v>-4.2387671614442786</c:v>
                </c:pt>
                <c:pt idx="13">
                  <c:v>-4.7500329243955681</c:v>
                </c:pt>
                <c:pt idx="14">
                  <c:v>-5.2675765937545194</c:v>
                </c:pt>
                <c:pt idx="15">
                  <c:v>-5.790867960461842</c:v>
                </c:pt>
                <c:pt idx="16">
                  <c:v>-6.3194507610846617</c:v>
                </c:pt>
                <c:pt idx="17">
                  <c:v>-6.8529287569711412</c:v>
                </c:pt>
                <c:pt idx="18">
                  <c:v>-7.3909550406831244</c:v>
                </c:pt>
                <c:pt idx="19">
                  <c:v>-7.9332236951876771</c:v>
                </c:pt>
                <c:pt idx="20">
                  <c:v>-8.4794631991875882</c:v>
                </c:pt>
                <c:pt idx="21">
                  <c:v>-9.0294311492027806</c:v>
                </c:pt>
                <c:pt idx="22">
                  <c:v>-9.5829099889180807</c:v>
                </c:pt>
                <c:pt idx="23">
                  <c:v>-10.139703519074564</c:v>
                </c:pt>
                <c:pt idx="24">
                  <c:v>-10.699634019348673</c:v>
                </c:pt>
                <c:pt idx="25">
                  <c:v>-11.262539855219314</c:v>
                </c:pt>
                <c:pt idx="26">
                  <c:v>-11.828273472957695</c:v>
                </c:pt>
                <c:pt idx="27">
                  <c:v>-12.396699708026961</c:v>
                </c:pt>
                <c:pt idx="28">
                  <c:v>-12.967694348667887</c:v>
                </c:pt>
                <c:pt idx="29">
                  <c:v>-13.541142908863282</c:v>
                </c:pt>
                <c:pt idx="30">
                  <c:v>-14.11693957432337</c:v>
                </c:pt>
                <c:pt idx="31">
                  <c:v>-14.694986292397461</c:v>
                </c:pt>
                <c:pt idx="32">
                  <c:v>-15.275191982451362</c:v>
                </c:pt>
                <c:pt idx="33">
                  <c:v>-15.857471847657852</c:v>
                </c:pt>
                <c:pt idx="34">
                  <c:v>-16.441746772624001</c:v>
                </c:pt>
                <c:pt idx="35">
                  <c:v>-17.027942794041415</c:v>
                </c:pt>
                <c:pt idx="36">
                  <c:v>-17.615990633755942</c:v>
                </c:pt>
                <c:pt idx="37">
                  <c:v>-18.205825285433761</c:v>
                </c:pt>
                <c:pt idx="38">
                  <c:v>-18.797385647444209</c:v>
                </c:pt>
                <c:pt idx="39">
                  <c:v>-19.390614195756086</c:v>
                </c:pt>
                <c:pt idx="40">
                  <c:v>-19.985456691609116</c:v>
                </c:pt>
                <c:pt idx="41">
                  <c:v>-20.58186191951728</c:v>
                </c:pt>
                <c:pt idx="42">
                  <c:v>-21.179781451819274</c:v>
                </c:pt>
                <c:pt idx="43">
                  <c:v>-21.779169436539661</c:v>
                </c:pt>
                <c:pt idx="44">
                  <c:v>-22.379982405782339</c:v>
                </c:pt>
                <c:pt idx="45">
                  <c:v>-22.982179102262812</c:v>
                </c:pt>
                <c:pt idx="46">
                  <c:v>-23.585720321910085</c:v>
                </c:pt>
                <c:pt idx="47">
                  <c:v>-24.190568770743504</c:v>
                </c:pt>
                <c:pt idx="48">
                  <c:v>-24.796688934463074</c:v>
                </c:pt>
                <c:pt idx="49">
                  <c:v>-25.404046959390595</c:v>
                </c:pt>
                <c:pt idx="50">
                  <c:v>-26.012610543569096</c:v>
                </c:pt>
                <c:pt idx="51">
                  <c:v>-26.622348836973842</c:v>
                </c:pt>
                <c:pt idx="52">
                  <c:v>-27.233232349914083</c:v>
                </c:pt>
                <c:pt idx="53">
                  <c:v>-27.845232868813021</c:v>
                </c:pt>
                <c:pt idx="54">
                  <c:v>-28.458323378647602</c:v>
                </c:pt>
                <c:pt idx="55">
                  <c:v>-29.072477991411251</c:v>
                </c:pt>
                <c:pt idx="56">
                  <c:v>-29.687671880033779</c:v>
                </c:pt>
                <c:pt idx="57">
                  <c:v>-30.303881217254755</c:v>
                </c:pt>
                <c:pt idx="58">
                  <c:v>-30.921083119000848</c:v>
                </c:pt>
                <c:pt idx="59">
                  <c:v>-31.539255591865398</c:v>
                </c:pt>
              </c:numCache>
            </c:numRef>
          </c:val>
          <c:smooth val="1"/>
          <c:extLst>
            <c:ext xmlns:c16="http://schemas.microsoft.com/office/drawing/2014/chart" uri="{C3380CC4-5D6E-409C-BE32-E72D297353CC}">
              <c16:uniqueId val="{00000000-E23A-4064-A4D4-0BE3F305E35D}"/>
            </c:ext>
          </c:extLst>
        </c:ser>
        <c:ser>
          <c:idx val="1"/>
          <c:order val="1"/>
          <c:tx>
            <c:v>NPV at "Low Case Fixed Plant Opex"-"Low Price Range"-0.85 Learning Factor</c:v>
          </c:tx>
          <c:spPr>
            <a:ln w="19050" cap="rnd">
              <a:solidFill>
                <a:schemeClr val="accent2"/>
              </a:solidFill>
              <a:round/>
            </a:ln>
            <a:effectLst/>
          </c:spPr>
          <c:marker>
            <c:symbol val="none"/>
          </c:marker>
          <c:cat>
            <c:numRef>
              <c:f>'ROI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'ROI (%)'!$H$6:$BO$6</c:f>
              <c:numCache>
                <c:formatCode>0%</c:formatCode>
                <c:ptCount val="60"/>
                <c:pt idx="0">
                  <c:v>0.87133216169771699</c:v>
                </c:pt>
                <c:pt idx="1">
                  <c:v>0.64240428060960086</c:v>
                </c:pt>
                <c:pt idx="2">
                  <c:v>0.36195265438296537</c:v>
                </c:pt>
                <c:pt idx="3">
                  <c:v>4.7803736926891043E-2</c:v>
                </c:pt>
                <c:pt idx="4">
                  <c:v>-0.29096165348689712</c:v>
                </c:pt>
                <c:pt idx="5">
                  <c:v>-0.64890575431071285</c:v>
                </c:pt>
                <c:pt idx="6">
                  <c:v>-1.0224377124888606</c:v>
                </c:pt>
                <c:pt idx="7">
                  <c:v>-1.4090245108576995</c:v>
                </c:pt>
                <c:pt idx="8">
                  <c:v>-1.8067920787413405</c:v>
                </c:pt>
                <c:pt idx="9">
                  <c:v>-2.2143028791242361</c:v>
                </c:pt>
                <c:pt idx="10">
                  <c:v>-2.6304225389501452</c:v>
                </c:pt>
                <c:pt idx="11">
                  <c:v>-3.054235243181564</c:v>
                </c:pt>
                <c:pt idx="12">
                  <c:v>-3.4849875964276711</c:v>
                </c:pt>
                <c:pt idx="13">
                  <c:v>-3.9220499794102723</c:v>
                </c:pt>
                <c:pt idx="14">
                  <c:v>-4.3648891208178915</c:v>
                </c:pt>
                <c:pt idx="15">
                  <c:v>-4.8130481179625795</c:v>
                </c:pt>
                <c:pt idx="16">
                  <c:v>-5.266131555776397</c:v>
                </c:pt>
                <c:pt idx="17">
                  <c:v>-5.7237942070086669</c:v>
                </c:pt>
                <c:pt idx="18">
                  <c:v>-6.1857323053647937</c:v>
                </c:pt>
                <c:pt idx="19">
                  <c:v>-6.6516767042214306</c:v>
                </c:pt>
                <c:pt idx="20">
                  <c:v>-7.1213874416752008</c:v>
                </c:pt>
                <c:pt idx="21">
                  <c:v>-7.5946493710583995</c:v>
                </c:pt>
                <c:pt idx="22">
                  <c:v>-8.0712686101146982</c:v>
                </c:pt>
                <c:pt idx="23">
                  <c:v>-8.5510696272425797</c:v>
                </c:pt>
                <c:pt idx="24">
                  <c:v>-9.0338928292440173</c:v>
                </c:pt>
                <c:pt idx="25">
                  <c:v>-9.5195925480343835</c:v>
                </c:pt>
                <c:pt idx="26">
                  <c:v>-10.00803534780596</c:v>
                </c:pt>
                <c:pt idx="27">
                  <c:v>-10.499098591872347</c:v>
                </c:pt>
                <c:pt idx="28">
                  <c:v>-10.99266922166923</c:v>
                </c:pt>
                <c:pt idx="29">
                  <c:v>-11.488642710396881</c:v>
                </c:pt>
                <c:pt idx="30">
                  <c:v>-11.986922161432913</c:v>
                </c:pt>
                <c:pt idx="31">
                  <c:v>-12.487417527537074</c:v>
                </c:pt>
                <c:pt idx="32">
                  <c:v>-12.990044931455282</c:v>
                </c:pt>
                <c:pt idx="33">
                  <c:v>-13.494726072128202</c:v>
                </c:pt>
                <c:pt idx="34">
                  <c:v>-14.00138770355546</c:v>
                </c:pt>
                <c:pt idx="35">
                  <c:v>-14.509961175634064</c:v>
                </c:pt>
                <c:pt idx="36">
                  <c:v>-15.020382028108958</c:v>
                </c:pt>
                <c:pt idx="37">
                  <c:v>-15.532589630242843</c:v>
                </c:pt>
                <c:pt idx="38">
                  <c:v>-16.046526860006381</c:v>
                </c:pt>
                <c:pt idx="39">
                  <c:v>-16.562139817565697</c:v>
                </c:pt>
                <c:pt idx="40">
                  <c:v>-17.079377568646034</c:v>
                </c:pt>
                <c:pt idx="41">
                  <c:v>-17.598191914012915</c:v>
                </c:pt>
                <c:pt idx="42">
                  <c:v>-18.118537181862191</c:v>
                </c:pt>
                <c:pt idx="43">
                  <c:v>-18.640370040369085</c:v>
                </c:pt>
                <c:pt idx="44">
                  <c:v>-19.163649328030683</c:v>
                </c:pt>
                <c:pt idx="45">
                  <c:v>-19.688335899759711</c:v>
                </c:pt>
                <c:pt idx="46">
                  <c:v>-20.214392486960588</c:v>
                </c:pt>
                <c:pt idx="47">
                  <c:v>-20.741783570050462</c:v>
                </c:pt>
                <c:pt idx="48">
                  <c:v>-21.270475262085025</c:v>
                </c:pt>
                <c:pt idx="49">
                  <c:v>-21.80043520231742</c:v>
                </c:pt>
                <c:pt idx="50">
                  <c:v>-22.331632458662906</c:v>
                </c:pt>
                <c:pt idx="51">
                  <c:v>-22.864037438165894</c:v>
                </c:pt>
                <c:pt idx="52">
                  <c:v>-23.397621804673264</c:v>
                </c:pt>
                <c:pt idx="53">
                  <c:v>-23.932358403010284</c:v>
                </c:pt>
                <c:pt idx="54">
                  <c:v>-24.468221189035802</c:v>
                </c:pt>
                <c:pt idx="55">
                  <c:v>-25.005185165023406</c:v>
                </c:pt>
                <c:pt idx="56">
                  <c:v>-25.54322631987597</c:v>
                </c:pt>
                <c:pt idx="57">
                  <c:v>-26.082321573734497</c:v>
                </c:pt>
                <c:pt idx="58">
                  <c:v>-26.622448726588775</c:v>
                </c:pt>
                <c:pt idx="59">
                  <c:v>-27.163586410538453</c:v>
                </c:pt>
              </c:numCache>
            </c:numRef>
          </c:val>
          <c:smooth val="0"/>
          <c:extLst>
            <c:ext xmlns:c16="http://schemas.microsoft.com/office/drawing/2014/chart" uri="{C3380CC4-5D6E-409C-BE32-E72D297353CC}">
              <c16:uniqueId val="{00000001-E23A-4064-A4D4-0BE3F305E35D}"/>
            </c:ext>
          </c:extLst>
        </c:ser>
        <c:ser>
          <c:idx val="2"/>
          <c:order val="2"/>
          <c:tx>
            <c:v>NPV at "Low Case Fixed Plant Opex"-"Low Price Range"-0.90 Learning Factor</c:v>
          </c:tx>
          <c:spPr>
            <a:ln w="19050" cap="rnd">
              <a:solidFill>
                <a:schemeClr val="accent3"/>
              </a:solidFill>
              <a:round/>
            </a:ln>
            <a:effectLst/>
          </c:spPr>
          <c:marker>
            <c:symbol val="none"/>
          </c:marker>
          <c:cat>
            <c:numRef>
              <c:f>'ROI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'ROI (%)'!$H$7:$BO$7</c:f>
              <c:numCache>
                <c:formatCode>0%</c:formatCode>
                <c:ptCount val="60"/>
                <c:pt idx="0">
                  <c:v>0.87133216169771699</c:v>
                </c:pt>
                <c:pt idx="1">
                  <c:v>0.67582429487154516</c:v>
                </c:pt>
                <c:pt idx="2">
                  <c:v>0.44436049395239796</c:v>
                </c:pt>
                <c:pt idx="3">
                  <c:v>0.18869660145472639</c:v>
                </c:pt>
                <c:pt idx="4">
                  <c:v>-8.5022973977013791E-2</c:v>
                </c:pt>
                <c:pt idx="5">
                  <c:v>-0.37304720715836337</c:v>
                </c:pt>
                <c:pt idx="6">
                  <c:v>-0.67286038626295064</c:v>
                </c:pt>
                <c:pt idx="7">
                  <c:v>-0.98266470186497201</c:v>
                </c:pt>
                <c:pt idx="8">
                  <c:v>-1.3011150617192493</c:v>
                </c:pt>
                <c:pt idx="9">
                  <c:v>-1.6271694919619324</c:v>
                </c:pt>
                <c:pt idx="10">
                  <c:v>-1.9599985141014418</c:v>
                </c:pt>
                <c:pt idx="11">
                  <c:v>-2.2989271363187735</c:v>
                </c:pt>
                <c:pt idx="12">
                  <c:v>-2.6433960503674951</c:v>
                </c:pt>
                <c:pt idx="13">
                  <c:v>-2.9929347239157411</c:v>
                </c:pt>
                <c:pt idx="14">
                  <c:v>-3.3471421731188387</c:v>
                </c:pt>
                <c:pt idx="15">
                  <c:v>-3.7056728695147751</c:v>
                </c:pt>
                <c:pt idx="16">
                  <c:v>-4.0682261824025749</c:v>
                </c:pt>
                <c:pt idx="17">
                  <c:v>-4.4345383186255409</c:v>
                </c:pt>
                <c:pt idx="18">
                  <c:v>-4.8043760660858021</c:v>
                </c:pt>
                <c:pt idx="19">
                  <c:v>-5.1775318656583336</c:v>
                </c:pt>
                <c:pt idx="20">
                  <c:v>-5.5538198784938571</c:v>
                </c:pt>
                <c:pt idx="21">
                  <c:v>-5.9330728107735329</c:v>
                </c:pt>
                <c:pt idx="22">
                  <c:v>-6.3151393228919135</c:v>
                </c:pt>
                <c:pt idx="23">
                  <c:v>-6.6998818952416297</c:v>
                </c:pt>
                <c:pt idx="24">
                  <c:v>-7.0871750548024082</c:v>
                </c:pt>
                <c:pt idx="25">
                  <c:v>-7.4769038898003748</c:v>
                </c:pt>
                <c:pt idx="26">
                  <c:v>-7.8689627965542703</c:v>
                </c:pt>
                <c:pt idx="27">
                  <c:v>-8.2632544151018088</c:v>
                </c:pt>
                <c:pt idx="28">
                  <c:v>-8.6596887195507559</c:v>
                </c:pt>
                <c:pt idx="29">
                  <c:v>-9.0581822361876618</c:v>
                </c:pt>
                <c:pt idx="30">
                  <c:v>-9.4586573678063388</c:v>
                </c:pt>
                <c:pt idx="31">
                  <c:v>-9.8610418069167984</c:v>
                </c:pt>
                <c:pt idx="32">
                  <c:v>-10.26526802377162</c:v>
                </c:pt>
                <c:pt idx="33">
                  <c:v>-10.671272817724756</c:v>
                </c:pt>
                <c:pt idx="34">
                  <c:v>-11.078996922482164</c:v>
                </c:pt>
                <c:pt idx="35">
                  <c:v>-11.488384657436951</c:v>
                </c:pt>
                <c:pt idx="36">
                  <c:v>-11.899383618595387</c:v>
                </c:pt>
                <c:pt idx="37">
                  <c:v>-12.311944403663739</c:v>
                </c:pt>
                <c:pt idx="38">
                  <c:v>-12.726020366732167</c:v>
                </c:pt>
                <c:pt idx="39">
                  <c:v>-13.141567398701561</c:v>
                </c:pt>
                <c:pt idx="40">
                  <c:v>-13.558543730183819</c:v>
                </c:pt>
                <c:pt idx="41">
                  <c:v>-13.976909754089906</c:v>
                </c:pt>
                <c:pt idx="42">
                  <c:v>-14.396627865522763</c:v>
                </c:pt>
                <c:pt idx="43">
                  <c:v>-14.817662316928589</c:v>
                </c:pt>
                <c:pt idx="44">
                  <c:v>-15.239979086742562</c:v>
                </c:pt>
                <c:pt idx="45">
                  <c:v>-15.663545760003222</c:v>
                </c:pt>
                <c:pt idx="46">
                  <c:v>-16.088331419611315</c:v>
                </c:pt>
                <c:pt idx="47">
                  <c:v>-16.514306547080174</c:v>
                </c:pt>
                <c:pt idx="48">
                  <c:v>-16.941442931770787</c:v>
                </c:pt>
                <c:pt idx="49">
                  <c:v>-17.369713587729606</c:v>
                </c:pt>
                <c:pt idx="50">
                  <c:v>-17.799092677354519</c:v>
                </c:pt>
                <c:pt idx="51">
                  <c:v>-18.229555441206806</c:v>
                </c:pt>
                <c:pt idx="52">
                  <c:v>-18.661078133366683</c:v>
                </c:pt>
                <c:pt idx="53">
                  <c:v>-19.093637961799306</c:v>
                </c:pt>
                <c:pt idx="54">
                  <c:v>-19.527213033258139</c:v>
                </c:pt>
                <c:pt idx="55">
                  <c:v>-19.961782302305043</c:v>
                </c:pt>
                <c:pt idx="56">
                  <c:v>-20.397325524072073</c:v>
                </c:pt>
                <c:pt idx="57">
                  <c:v>-20.833823210430243</c:v>
                </c:pt>
                <c:pt idx="58">
                  <c:v>-21.271256589265423</c:v>
                </c:pt>
                <c:pt idx="59">
                  <c:v>-21.709607566592759</c:v>
                </c:pt>
              </c:numCache>
            </c:numRef>
          </c:val>
          <c:smooth val="0"/>
          <c:extLst>
            <c:ext xmlns:c16="http://schemas.microsoft.com/office/drawing/2014/chart" uri="{C3380CC4-5D6E-409C-BE32-E72D297353CC}">
              <c16:uniqueId val="{00000002-E23A-4064-A4D4-0BE3F305E35D}"/>
            </c:ext>
          </c:extLst>
        </c:ser>
        <c:ser>
          <c:idx val="3"/>
          <c:order val="3"/>
          <c:tx>
            <c:v>NPV at "High Case ompression Energy Opex"-"High Price Range"-0.80 Learning Factor</c:v>
          </c:tx>
          <c:spPr>
            <a:ln w="19050" cap="rnd">
              <a:solidFill>
                <a:schemeClr val="accent4"/>
              </a:solidFill>
              <a:round/>
            </a:ln>
            <a:effectLst/>
          </c:spPr>
          <c:marker>
            <c:symbol val="none"/>
          </c:marker>
          <c:cat>
            <c:numRef>
              <c:f>'ROI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'ROI (%)'!$H$26:$BO$26</c:f>
              <c:numCache>
                <c:formatCode>0%</c:formatCode>
                <c:ptCount val="60"/>
                <c:pt idx="0">
                  <c:v>2.1862547116710243</c:v>
                </c:pt>
                <c:pt idx="1">
                  <c:v>2.954453155217494</c:v>
                </c:pt>
                <c:pt idx="2">
                  <c:v>3.5180207953659277</c:v>
                </c:pt>
                <c:pt idx="3">
                  <c:v>3.9517742244127549</c:v>
                </c:pt>
                <c:pt idx="4">
                  <c:v>4.2927972205929175</c:v>
                </c:pt>
                <c:pt idx="5">
                  <c:v>4.5628460069213146</c:v>
                </c:pt>
                <c:pt idx="6">
                  <c:v>4.7760528581165973</c:v>
                </c:pt>
                <c:pt idx="7">
                  <c:v>4.9422502755637101</c:v>
                </c:pt>
                <c:pt idx="8">
                  <c:v>5.068627017123795</c:v>
                </c:pt>
                <c:pt idx="9">
                  <c:v>5.1606400882775754</c:v>
                </c:pt>
                <c:pt idx="10">
                  <c:v>5.2225557498078707</c:v>
                </c:pt>
                <c:pt idx="11">
                  <c:v>5.2577894530802398</c:v>
                </c:pt>
                <c:pt idx="12">
                  <c:v>5.2691294678237366</c:v>
                </c:pt>
                <c:pt idx="13">
                  <c:v>5.2588896229896136</c:v>
                </c:pt>
                <c:pt idx="14">
                  <c:v>5.2290169459860385</c:v>
                </c:pt>
                <c:pt idx="15">
                  <c:v>5.1811695541533789</c:v>
                </c:pt>
                <c:pt idx="16">
                  <c:v>5.1167743154347001</c:v>
                </c:pt>
                <c:pt idx="17">
                  <c:v>5.0370703828924182</c:v>
                </c:pt>
                <c:pt idx="18">
                  <c:v>4.9431426365915385</c:v>
                </c:pt>
                <c:pt idx="19">
                  <c:v>4.835947767724214</c:v>
                </c:pt>
                <c:pt idx="20">
                  <c:v>4.7163349020518739</c:v>
                </c:pt>
                <c:pt idx="21">
                  <c:v>4.5850621054857603</c:v>
                </c:pt>
                <c:pt idx="22">
                  <c:v>4.4428097396537609</c:v>
                </c:pt>
                <c:pt idx="23">
                  <c:v>4.2901913764813058</c:v>
                </c:pt>
                <c:pt idx="24">
                  <c:v>4.1277627989092176</c:v>
                </c:pt>
                <c:pt idx="25">
                  <c:v>3.9560294849136661</c:v>
                </c:pt>
                <c:pt idx="26">
                  <c:v>3.7754528777537844</c:v>
                </c:pt>
                <c:pt idx="27">
                  <c:v>3.5864556760961368</c:v>
                </c:pt>
                <c:pt idx="28">
                  <c:v>3.3894263260984108</c:v>
                </c:pt>
                <c:pt idx="29">
                  <c:v>3.1847228587052014</c:v>
                </c:pt>
                <c:pt idx="30">
                  <c:v>2.9726761858571225</c:v>
                </c:pt>
                <c:pt idx="31">
                  <c:v>2.7535929466006452</c:v>
                </c:pt>
                <c:pt idx="32">
                  <c:v>2.5277579764667437</c:v>
                </c:pt>
                <c:pt idx="33">
                  <c:v>2.295436459701452</c:v>
                </c:pt>
                <c:pt idx="34">
                  <c:v>2.0568758130597438</c:v>
                </c:pt>
                <c:pt idx="35">
                  <c:v>1.8123073412355692</c:v>
                </c:pt>
                <c:pt idx="36">
                  <c:v>1.5619476970882376</c:v>
                </c:pt>
                <c:pt idx="37">
                  <c:v>1.3060001742571845</c:v>
                </c:pt>
                <c:pt idx="38">
                  <c:v>1.0446558552438512</c:v>
                </c:pt>
                <c:pt idx="39">
                  <c:v>0.77809463435964199</c:v>
                </c:pt>
                <c:pt idx="40">
                  <c:v>0.50648613192195513</c:v>
                </c:pt>
                <c:pt idx="41">
                  <c:v>0.22999051359373349</c:v>
                </c:pt>
                <c:pt idx="42">
                  <c:v>-5.1240773297702762E-2</c:v>
                </c:pt>
                <c:pt idx="43">
                  <c:v>-0.33706433634094257</c:v>
                </c:pt>
                <c:pt idx="44">
                  <c:v>-0.62734423883136659</c:v>
                </c:pt>
                <c:pt idx="45">
                  <c:v>-0.92195145728731576</c:v>
                </c:pt>
                <c:pt idx="46">
                  <c:v>-1.2207633892206022</c:v>
                </c:pt>
                <c:pt idx="47">
                  <c:v>-1.5236634055489153</c:v>
                </c:pt>
                <c:pt idx="48">
                  <c:v>-1.8305404427669696</c:v>
                </c:pt>
                <c:pt idx="49">
                  <c:v>-2.1412886306149894</c:v>
                </c:pt>
                <c:pt idx="50">
                  <c:v>-2.455806951514989</c:v>
                </c:pt>
                <c:pt idx="51">
                  <c:v>-2.7739989285017796</c:v>
                </c:pt>
                <c:pt idx="52">
                  <c:v>-3.0957723387686342</c:v>
                </c:pt>
                <c:pt idx="53">
                  <c:v>-3.421038950286889</c:v>
                </c:pt>
                <c:pt idx="54">
                  <c:v>-3.7497142792526672</c:v>
                </c:pt>
                <c:pt idx="55">
                  <c:v>-4.0817173663691353</c:v>
                </c:pt>
                <c:pt idx="56">
                  <c:v>-4.416970570194934</c:v>
                </c:pt>
                <c:pt idx="57">
                  <c:v>-4.7553993759834636</c:v>
                </c:pt>
                <c:pt idx="58">
                  <c:v>-5.0969322186074759</c:v>
                </c:pt>
                <c:pt idx="59">
                  <c:v>-5.4415003183123938</c:v>
                </c:pt>
              </c:numCache>
            </c:numRef>
          </c:val>
          <c:smooth val="0"/>
          <c:extLst>
            <c:ext xmlns:c16="http://schemas.microsoft.com/office/drawing/2014/chart" uri="{C3380CC4-5D6E-409C-BE32-E72D297353CC}">
              <c16:uniqueId val="{00000003-E23A-4064-A4D4-0BE3F305E35D}"/>
            </c:ext>
          </c:extLst>
        </c:ser>
        <c:ser>
          <c:idx val="4"/>
          <c:order val="4"/>
          <c:tx>
            <c:v>NPV at "High Case Compression Energy Opex"-"High Price Range"-0.85 Learning Factor</c:v>
          </c:tx>
          <c:spPr>
            <a:ln w="19050" cap="rnd">
              <a:solidFill>
                <a:schemeClr val="accent5"/>
              </a:solidFill>
              <a:round/>
            </a:ln>
            <a:effectLst/>
          </c:spPr>
          <c:marker>
            <c:symbol val="none"/>
          </c:marker>
          <c:cat>
            <c:numRef>
              <c:f>'ROI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'ROI (%)'!$H$27:$BO$27</c:f>
              <c:numCache>
                <c:formatCode>0%</c:formatCode>
                <c:ptCount val="60"/>
                <c:pt idx="0">
                  <c:v>2.1862547116710243</c:v>
                </c:pt>
                <c:pt idx="1">
                  <c:v>3.0589672222486324</c:v>
                </c:pt>
                <c:pt idx="2">
                  <c:v>3.7705500543379107</c:v>
                </c:pt>
                <c:pt idx="3">
                  <c:v>4.3767516939861153</c:v>
                </c:pt>
                <c:pt idx="4">
                  <c:v>4.9059704908202066</c:v>
                </c:pt>
                <c:pt idx="5">
                  <c:v>5.375211903753331</c:v>
                </c:pt>
                <c:pt idx="6">
                  <c:v>5.7957055706312541</c:v>
                </c:pt>
                <c:pt idx="7">
                  <c:v>6.1753729699894659</c:v>
                </c:pt>
                <c:pt idx="8">
                  <c:v>6.5200748637865278</c:v>
                </c:pt>
                <c:pt idx="9">
                  <c:v>6.8343068467527432</c:v>
                </c:pt>
                <c:pt idx="10">
                  <c:v>7.1216164320851156</c:v>
                </c:pt>
                <c:pt idx="11">
                  <c:v>7.3848676387355097</c:v>
                </c:pt>
                <c:pt idx="12">
                  <c:v>7.6264165523644563</c:v>
                </c:pt>
                <c:pt idx="13">
                  <c:v>7.8482321748679285</c:v>
                </c:pt>
                <c:pt idx="14">
                  <c:v>8.0519822001360772</c:v>
                </c:pt>
                <c:pt idx="15">
                  <c:v>8.2390954952477955</c:v>
                </c:pt>
                <c:pt idx="16">
                  <c:v>8.4108086376800362</c:v>
                </c:pt>
                <c:pt idx="17">
                  <c:v>8.5682012530647782</c:v>
                </c:pt>
                <c:pt idx="18">
                  <c:v>8.7122233066122767</c:v>
                </c:pt>
                <c:pt idx="19">
                  <c:v>8.8437164977907976</c:v>
                </c:pt>
                <c:pt idx="20">
                  <c:v>8.9634312569938697</c:v>
                </c:pt>
                <c:pt idx="21">
                  <c:v>9.0720404101836234</c:v>
                </c:pt>
                <c:pt idx="22">
                  <c:v>9.1701502833470929</c:v>
                </c:pt>
                <c:pt idx="23">
                  <c:v>9.2583098146571636</c:v>
                </c:pt>
                <c:pt idx="24">
                  <c:v>9.3370180982813533</c:v>
                </c:pt>
                <c:pt idx="25">
                  <c:v>9.4067306805231947</c:v>
                </c:pt>
                <c:pt idx="26">
                  <c:v>9.4678648538123955</c:v>
                </c:pt>
                <c:pt idx="27">
                  <c:v>9.520804138597585</c:v>
                </c:pt>
                <c:pt idx="28">
                  <c:v>9.5659021017646548</c:v>
                </c:pt>
                <c:pt idx="29">
                  <c:v>9.6034856288998203</c:v>
                </c:pt>
                <c:pt idx="30">
                  <c:v>9.6338577438141417</c:v>
                </c:pt>
                <c:pt idx="31">
                  <c:v>9.6573000503163406</c:v>
                </c:pt>
                <c:pt idx="32">
                  <c:v>9.6740748568808161</c:v>
                </c:pt>
                <c:pt idx="33">
                  <c:v>9.684427033605461</c:v>
                </c:pt>
                <c:pt idx="34">
                  <c:v>9.6885856419542513</c:v>
                </c:pt>
                <c:pt idx="35">
                  <c:v>9.6867653706885193</c:v>
                </c:pt>
                <c:pt idx="36">
                  <c:v>9.6791678057012316</c:v>
                </c:pt>
                <c:pt idx="37">
                  <c:v>9.6659825568738427</c:v>
                </c:pt>
                <c:pt idx="38">
                  <c:v>9.6473882613414563</c:v>
                </c:pt>
                <c:pt idx="39">
                  <c:v>9.6235534795004387</c:v>
                </c:pt>
                <c:pt idx="40">
                  <c:v>9.5946374975846158</c:v>
                </c:pt>
                <c:pt idx="41">
                  <c:v>9.5607910485644645</c:v>
                </c:pt>
                <c:pt idx="42">
                  <c:v>9.5221569614035761</c:v>
                </c:pt>
                <c:pt idx="43">
                  <c:v>9.4788707472721043</c:v>
                </c:pt>
                <c:pt idx="44">
                  <c:v>9.4310611301149567</c:v>
                </c:pt>
                <c:pt idx="45">
                  <c:v>9.3788505279611432</c:v>
                </c:pt>
                <c:pt idx="46">
                  <c:v>9.3223554905064763</c:v>
                </c:pt>
                <c:pt idx="47">
                  <c:v>9.2616870977772763</c:v>
                </c:pt>
                <c:pt idx="48">
                  <c:v>9.1969513240661112</c:v>
                </c:pt>
                <c:pt idx="49">
                  <c:v>9.1282493708039105</c:v>
                </c:pt>
                <c:pt idx="50">
                  <c:v>9.0556779715813231</c:v>
                </c:pt>
                <c:pt idx="51">
                  <c:v>8.9793296721441269</c:v>
                </c:pt>
                <c:pt idx="52">
                  <c:v>8.8992930878526568</c:v>
                </c:pt>
                <c:pt idx="53">
                  <c:v>8.8156531408057166</c:v>
                </c:pt>
                <c:pt idx="54">
                  <c:v>8.7284912785781508</c:v>
                </c:pt>
                <c:pt idx="55">
                  <c:v>8.6378856763027994</c:v>
                </c:pt>
                <c:pt idx="56">
                  <c:v>8.5439114236368621</c:v>
                </c:pt>
                <c:pt idx="57">
                  <c:v>8.4466406979861102</c:v>
                </c:pt>
                <c:pt idx="58">
                  <c:v>8.3461429252142487</c:v>
                </c:pt>
                <c:pt idx="59">
                  <c:v>8.2424849289363777</c:v>
                </c:pt>
              </c:numCache>
            </c:numRef>
          </c:val>
          <c:smooth val="0"/>
          <c:extLst>
            <c:ext xmlns:c16="http://schemas.microsoft.com/office/drawing/2014/chart" uri="{C3380CC4-5D6E-409C-BE32-E72D297353CC}">
              <c16:uniqueId val="{00000004-E23A-4064-A4D4-0BE3F305E35D}"/>
            </c:ext>
          </c:extLst>
        </c:ser>
        <c:ser>
          <c:idx val="5"/>
          <c:order val="5"/>
          <c:tx>
            <c:v>NPV at "High Case Compression Energy Opex"-"High Price Range"-0.90 Learning Factor</c:v>
          </c:tx>
          <c:spPr>
            <a:ln w="19050" cap="rnd">
              <a:solidFill>
                <a:schemeClr val="accent6"/>
              </a:solidFill>
              <a:round/>
            </a:ln>
            <a:effectLst/>
          </c:spPr>
          <c:marker>
            <c:symbol val="none"/>
          </c:marker>
          <c:cat>
            <c:numRef>
              <c:f>'ROI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'ROI (%)'!$H$28:$BO$28</c:f>
              <c:numCache>
                <c:formatCode>0%</c:formatCode>
                <c:ptCount val="60"/>
                <c:pt idx="0">
                  <c:v>2.1862547116710243</c:v>
                </c:pt>
                <c:pt idx="1">
                  <c:v>3.1634812892797712</c:v>
                </c:pt>
                <c:pt idx="2">
                  <c:v>4.0282632438400006</c:v>
                </c:pt>
                <c:pt idx="3">
                  <c:v>4.8173645007926975</c:v>
                </c:pt>
                <c:pt idx="4">
                  <c:v>5.5500004061248536</c:v>
                </c:pt>
                <c:pt idx="5">
                  <c:v>6.2379015023338846</c:v>
                </c:pt>
                <c:pt idx="6">
                  <c:v>6.888935149151945</c:v>
                </c:pt>
                <c:pt idx="7">
                  <c:v>7.5087236175141987</c:v>
                </c:pt>
                <c:pt idx="8">
                  <c:v>8.1014734005709403</c:v>
                </c:pt>
                <c:pt idx="9">
                  <c:v>8.670443052474706</c:v>
                </c:pt>
                <c:pt idx="10">
                  <c:v>9.2182265927848626</c:v>
                </c:pt>
                <c:pt idx="11">
                  <c:v>9.7469349164778158</c:v>
                </c:pt>
                <c:pt idx="12">
                  <c:v>10.258317142482737</c:v>
                </c:pt>
                <c:pt idx="13">
                  <c:v>10.753844761723816</c:v>
                </c:pt>
                <c:pt idx="14">
                  <c:v>11.234771766856234</c:v>
                </c:pt>
                <c:pt idx="15">
                  <c:v>11.702178725487089</c:v>
                </c:pt>
                <c:pt idx="16">
                  <c:v>12.157005796916941</c:v>
                </c:pt>
                <c:pt idx="17">
                  <c:v>12.600077938772833</c:v>
                </c:pt>
                <c:pt idx="18">
                  <c:v>13.032124472850935</c:v>
                </c:pt>
                <c:pt idx="19">
                  <c:v>13.453794496669149</c:v>
                </c:pt>
                <c:pt idx="20">
                  <c:v>13.865669182150333</c:v>
                </c:pt>
                <c:pt idx="21">
                  <c:v>14.2682717055343</c:v>
                </c:pt>
                <c:pt idx="22">
                  <c:v>14.662075349613335</c:v>
                </c:pt>
                <c:pt idx="23">
                  <c:v>15.047510178041819</c:v>
                </c:pt>
                <c:pt idx="24">
                  <c:v>15.424968581306134</c:v>
                </c:pt>
                <c:pt idx="25">
                  <c:v>15.794809921815386</c:v>
                </c:pt>
                <c:pt idx="26">
                  <c:v>16.15736445287633</c:v>
                </c:pt>
                <c:pt idx="27">
                  <c:v>16.512936647298126</c:v>
                </c:pt>
                <c:pt idx="28">
                  <c:v>16.861808042128061</c:v>
                </c:pt>
                <c:pt idx="29">
                  <c:v>17.204239683852066</c:v>
                </c:pt>
                <c:pt idx="30">
                  <c:v>17.540474241415314</c:v>
                </c:pt>
                <c:pt idx="31">
                  <c:v>17.870737841287905</c:v>
                </c:pt>
                <c:pt idx="32">
                  <c:v>18.195241668554715</c:v>
                </c:pt>
                <c:pt idx="33">
                  <c:v>18.514183369946409</c:v>
                </c:pt>
                <c:pt idx="34">
                  <c:v>18.827748288335059</c:v>
                </c:pt>
                <c:pt idx="35">
                  <c:v>19.136110553110189</c:v>
                </c:pt>
                <c:pt idx="36">
                  <c:v>19.439434046742658</c:v>
                </c:pt>
                <c:pt idx="37">
                  <c:v>19.73787326451777</c:v>
                </c:pt>
                <c:pt idx="38">
                  <c:v>20.031574081709852</c:v>
                </c:pt>
                <c:pt idx="39">
                  <c:v>20.320674440251072</c:v>
                </c:pt>
                <c:pt idx="40">
                  <c:v>20.605304965119444</c:v>
                </c:pt>
                <c:pt idx="41">
                  <c:v>20.885589519157332</c:v>
                </c:pt>
                <c:pt idx="42">
                  <c:v>21.161645703772724</c:v>
                </c:pt>
                <c:pt idx="43">
                  <c:v>21.433585311923121</c:v>
                </c:pt>
                <c:pt idx="44">
                  <c:v>21.701514738898432</c:v>
                </c:pt>
                <c:pt idx="45">
                  <c:v>21.965535355674387</c:v>
                </c:pt>
                <c:pt idx="46">
                  <c:v>22.225743848977658</c:v>
                </c:pt>
                <c:pt idx="47">
                  <c:v>22.482232531668117</c:v>
                </c:pt>
                <c:pt idx="48">
                  <c:v>22.735089626587147</c:v>
                </c:pt>
                <c:pt idx="49">
                  <c:v>22.984399526629858</c:v>
                </c:pt>
                <c:pt idx="50">
                  <c:v>23.230243033463697</c:v>
                </c:pt>
                <c:pt idx="51">
                  <c:v>23.472697577026853</c:v>
                </c:pt>
                <c:pt idx="52">
                  <c:v>23.711837417690134</c:v>
                </c:pt>
                <c:pt idx="53">
                  <c:v>23.947733832749808</c:v>
                </c:pt>
                <c:pt idx="54">
                  <c:v>24.180455288730684</c:v>
                </c:pt>
                <c:pt idx="55">
                  <c:v>24.410067600815129</c:v>
                </c:pt>
                <c:pt idx="56">
                  <c:v>24.636634080570506</c:v>
                </c:pt>
                <c:pt idx="57">
                  <c:v>24.860215673022278</c:v>
                </c:pt>
                <c:pt idx="58">
                  <c:v>25.080871084009956</c:v>
                </c:pt>
                <c:pt idx="59">
                  <c:v>25.298656898666387</c:v>
                </c:pt>
              </c:numCache>
            </c:numRef>
          </c:val>
          <c:smooth val="0"/>
          <c:extLst>
            <c:ext xmlns:c16="http://schemas.microsoft.com/office/drawing/2014/chart" uri="{C3380CC4-5D6E-409C-BE32-E72D297353CC}">
              <c16:uniqueId val="{00000005-E23A-4064-A4D4-0BE3F305E35D}"/>
            </c:ext>
          </c:extLst>
        </c:ser>
        <c:dLbls>
          <c:showLegendKey val="0"/>
          <c:showVal val="0"/>
          <c:showCatName val="0"/>
          <c:showSerName val="0"/>
          <c:showPercent val="0"/>
          <c:showBubbleSize val="0"/>
        </c:dLbls>
        <c:smooth val="0"/>
        <c:axId val="666503616"/>
        <c:axId val="666504096"/>
      </c:lineChart>
      <c:catAx>
        <c:axId val="66650361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YEARS</a:t>
                </a:r>
              </a:p>
            </c:rich>
          </c:tx>
          <c:layout>
            <c:manualLayout>
              <c:xMode val="edge"/>
              <c:yMode val="edge"/>
              <c:x val="0.4667259403844245"/>
              <c:y val="0.51510196956671439"/>
            </c:manualLayout>
          </c:layout>
          <c:overlay val="0"/>
          <c:spPr>
            <a:solidFill>
              <a:schemeClr val="bg1"/>
            </a:solid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6504096"/>
        <c:crosses val="autoZero"/>
        <c:auto val="1"/>
        <c:lblAlgn val="ctr"/>
        <c:lblOffset val="100"/>
        <c:noMultiLvlLbl val="0"/>
      </c:catAx>
      <c:valAx>
        <c:axId val="6665040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NZ" sz="1100" b="1" i="0" u="none" strike="noStrike" kern="1200" baseline="0">
                    <a:solidFill>
                      <a:sysClr val="windowText" lastClr="000000">
                        <a:lumMod val="65000"/>
                        <a:lumOff val="35000"/>
                      </a:sysClr>
                    </a:solidFill>
                  </a:rPr>
                  <a:t>Return on Investment  </a:t>
                </a:r>
                <a:r>
                  <a:rPr lang="en-NZ" sz="1100" b="1"/>
                  <a:t> (A$)</a:t>
                </a:r>
              </a:p>
            </c:rich>
          </c:tx>
          <c:overlay val="0"/>
          <c:spPr>
            <a:noFill/>
            <a:ln>
              <a:noFill/>
            </a:ln>
            <a:effectLst/>
          </c:spPr>
          <c:txPr>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650361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NZ" sz="1100" b="1" i="0" u="none" strike="noStrike" kern="1200" spc="0" baseline="0">
                <a:solidFill>
                  <a:schemeClr val="tx1"/>
                </a:solidFill>
              </a:rPr>
              <a:t>1.27 GW Electrolyser Hydrogen Production  </a:t>
            </a:r>
            <a:r>
              <a:rPr lang="en-NZ" sz="1100" b="1" i="0" u="none" strike="noStrike" kern="1200" spc="0" baseline="0">
                <a:solidFill>
                  <a:sysClr val="windowText" lastClr="000000">
                    <a:lumMod val="65000"/>
                    <a:lumOff val="35000"/>
                  </a:sysClr>
                </a:solidFill>
              </a:rPr>
              <a:t>showing </a:t>
            </a:r>
            <a:r>
              <a:rPr lang="en-NZ" sz="1100" b="1" i="0" u="none" strike="noStrike" kern="1200" spc="0" baseline="0">
                <a:solidFill>
                  <a:srgbClr val="0000FF"/>
                </a:solidFill>
              </a:rPr>
              <a:t>Return on Investment (ROI) </a:t>
            </a:r>
            <a:r>
              <a:rPr lang="en-NZ" sz="1100" b="1" i="0" u="none" strike="noStrike" kern="1200" spc="0" baseline="0">
                <a:solidFill>
                  <a:sysClr val="windowText" lastClr="000000">
                    <a:lumMod val="65000"/>
                    <a:lumOff val="35000"/>
                  </a:sysClr>
                </a:solidFill>
              </a:rPr>
              <a:t>at </a:t>
            </a:r>
            <a:r>
              <a:rPr lang="en-NZ" sz="1100" b="1" i="0" u="none" strike="noStrike" kern="1200" spc="0" baseline="0">
                <a:solidFill>
                  <a:schemeClr val="accent2">
                    <a:lumMod val="75000"/>
                  </a:schemeClr>
                </a:solidFill>
              </a:rPr>
              <a:t>High Case CAPEX </a:t>
            </a:r>
            <a:r>
              <a:rPr lang="en-NZ" sz="1100" b="1" i="0" u="none" strike="noStrike" kern="1200" spc="0" baseline="0">
                <a:solidFill>
                  <a:sysClr val="windowText" lastClr="000000">
                    <a:lumMod val="65000"/>
                    <a:lumOff val="35000"/>
                  </a:sysClr>
                </a:solidFill>
              </a:rPr>
              <a:t>and </a:t>
            </a:r>
            <a:r>
              <a:rPr lang="en-NZ" sz="1100" b="1" i="0" u="none" strike="noStrike" kern="1200" spc="0" baseline="0">
                <a:solidFill>
                  <a:schemeClr val="accent6">
                    <a:lumMod val="75000"/>
                  </a:schemeClr>
                </a:solidFill>
              </a:rPr>
              <a:t>Low Price Range of  A$5.35/kg H2</a:t>
            </a:r>
            <a:r>
              <a:rPr lang="en-NZ" sz="1100" b="1" i="0" u="none" strike="noStrike" kern="1200" spc="0" baseline="0">
                <a:solidFill>
                  <a:srgbClr val="0000FF"/>
                </a:solidFill>
              </a:rPr>
              <a:t> </a:t>
            </a:r>
            <a:r>
              <a:rPr lang="en-NZ" sz="1100" b="1" i="0" u="none" strike="noStrike" kern="1200" spc="0" baseline="0">
                <a:solidFill>
                  <a:sysClr val="windowText" lastClr="000000">
                    <a:lumMod val="65000"/>
                    <a:lumOff val="35000"/>
                  </a:sysClr>
                </a:solidFill>
              </a:rPr>
              <a:t>and </a:t>
            </a:r>
            <a:r>
              <a:rPr lang="en-NZ" sz="1100" b="1" i="0" u="none" strike="noStrike" kern="1200" spc="0" baseline="0">
                <a:solidFill>
                  <a:srgbClr val="0000FF"/>
                </a:solidFill>
              </a:rPr>
              <a:t>High Price Range of $A16.73/Kg H2</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046492882132405"/>
          <c:y val="0.11591489361702127"/>
          <c:w val="0.70725832400575328"/>
          <c:h val="0.79272329256715246"/>
        </c:manualLayout>
      </c:layout>
      <c:lineChart>
        <c:grouping val="standard"/>
        <c:varyColors val="0"/>
        <c:ser>
          <c:idx val="0"/>
          <c:order val="0"/>
          <c:tx>
            <c:v>NPV at "Low Case Fixed Plant Opex"-"Low Price Range"-0.80 Learning Factor</c:v>
          </c:tx>
          <c:spPr>
            <a:ln w="19050" cap="rnd">
              <a:solidFill>
                <a:schemeClr val="accent1"/>
              </a:solidFill>
              <a:round/>
            </a:ln>
            <a:effectLst/>
          </c:spPr>
          <c:marker>
            <c:symbol val="none"/>
          </c:marker>
          <c:cat>
            <c:numRef>
              <c:f>'ROI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'ROI (%)'!$H$29:$BO$29</c:f>
              <c:numCache>
                <c:formatCode>0%</c:formatCode>
                <c:ptCount val="60"/>
                <c:pt idx="0">
                  <c:v>0.95489120035519126</c:v>
                </c:pt>
                <c:pt idx="1">
                  <c:v>0.86291640071038245</c:v>
                </c:pt>
                <c:pt idx="2">
                  <c:v>0.74800156173767385</c:v>
                </c:pt>
                <c:pt idx="3">
                  <c:v>0.61853396209286515</c:v>
                </c:pt>
                <c:pt idx="4">
                  <c:v>0.47867086117683927</c:v>
                </c:pt>
                <c:pt idx="5">
                  <c:v>0.33085123006971057</c:v>
                </c:pt>
                <c:pt idx="6">
                  <c:v>0.17665936073757124</c:v>
                </c:pt>
                <c:pt idx="7">
                  <c:v>1.7197521092762607E-2</c:v>
                </c:pt>
                <c:pt idx="8">
                  <c:v>-0.14672839656837056</c:v>
                </c:pt>
                <c:pt idx="9">
                  <c:v>-0.31450663723015293</c:v>
                </c:pt>
                <c:pt idx="10">
                  <c:v>-0.48565893374748337</c:v>
                </c:pt>
                <c:pt idx="11">
                  <c:v>-0.65980239856214806</c:v>
                </c:pt>
                <c:pt idx="12">
                  <c:v>-0.83662445401634011</c:v>
                </c:pt>
                <c:pt idx="13">
                  <c:v>-1.0158657094110133</c:v>
                </c:pt>
                <c:pt idx="14">
                  <c:v>-1.1973078941604389</c:v>
                </c:pt>
                <c:pt idx="15">
                  <c:v>-1.3807651258052476</c:v>
                </c:pt>
                <c:pt idx="16">
                  <c:v>-1.5660774459902647</c:v>
                </c:pt>
                <c:pt idx="17">
                  <c:v>-1.753105940048133</c:v>
                </c:pt>
                <c:pt idx="18">
                  <c:v>-1.9417289880128257</c:v>
                </c:pt>
                <c:pt idx="19">
                  <c:v>-2.1318393404712133</c:v>
                </c:pt>
                <c:pt idx="20">
                  <c:v>-2.323341806581849</c:v>
                </c:pt>
                <c:pt idx="21">
                  <c:v>-2.5161514037246748</c:v>
                </c:pt>
                <c:pt idx="22">
                  <c:v>-2.7101918602815305</c:v>
                </c:pt>
                <c:pt idx="23">
                  <c:v>-2.9053943920622243</c:v>
                </c:pt>
                <c:pt idx="24">
                  <c:v>-3.1016966932833232</c:v>
                </c:pt>
                <c:pt idx="25">
                  <c:v>-3.2990420975756383</c:v>
                </c:pt>
                <c:pt idx="26">
                  <c:v>-3.4973788750610857</c:v>
                </c:pt>
                <c:pt idx="27">
                  <c:v>-3.6966596393057864</c:v>
                </c:pt>
                <c:pt idx="28">
                  <c:v>-3.8968408437371509</c:v>
                </c:pt>
                <c:pt idx="29">
                  <c:v>-4.0978823514656533</c:v>
                </c:pt>
                <c:pt idx="30">
                  <c:v>-4.2997470657648682</c:v>
                </c:pt>
                <c:pt idx="31">
                  <c:v>-4.5024006110096773</c:v>
                </c:pt>
                <c:pt idx="32">
                  <c:v>-4.7058110558477413</c:v>
                </c:pt>
                <c:pt idx="33">
                  <c:v>-4.9099486719247158</c:v>
                </c:pt>
                <c:pt idx="34">
                  <c:v>-5.1147857227024307</c:v>
                </c:pt>
                <c:pt idx="35">
                  <c:v>-5.320296277877687</c:v>
                </c:pt>
                <c:pt idx="36">
                  <c:v>-5.5264560496842714</c:v>
                </c:pt>
                <c:pt idx="37">
                  <c:v>-5.7332422479849869</c:v>
                </c:pt>
                <c:pt idx="38">
                  <c:v>-5.9406334515664838</c:v>
                </c:pt>
                <c:pt idx="39">
                  <c:v>-6.1486094934621551</c:v>
                </c:pt>
                <c:pt idx="40">
                  <c:v>-6.3571513584666306</c:v>
                </c:pt>
                <c:pt idx="41">
                  <c:v>-6.5662410912841009</c:v>
                </c:pt>
                <c:pt idx="42">
                  <c:v>-6.775861713983641</c:v>
                </c:pt>
                <c:pt idx="43">
                  <c:v>-6.9859971516268642</c:v>
                </c:pt>
                <c:pt idx="44">
                  <c:v>-7.1966321650938587</c:v>
                </c:pt>
                <c:pt idx="45">
                  <c:v>-7.4077522902683048</c:v>
                </c:pt>
                <c:pt idx="46">
                  <c:v>-7.619343782856312</c:v>
                </c:pt>
                <c:pt idx="47">
                  <c:v>-7.8313935682098279</c:v>
                </c:pt>
                <c:pt idx="48">
                  <c:v>-8.0438891956071803</c:v>
                </c:pt>
                <c:pt idx="49">
                  <c:v>-8.25681879651302</c:v>
                </c:pt>
                <c:pt idx="50">
                  <c:v>-8.4701710463995994</c:v>
                </c:pt>
                <c:pt idx="51">
                  <c:v>-8.6839351297624141</c:v>
                </c:pt>
                <c:pt idx="52">
                  <c:v>-8.8981007080073802</c:v>
                </c:pt>
                <c:pt idx="53">
                  <c:v>-9.1126578899246997</c:v>
                </c:pt>
                <c:pt idx="54">
                  <c:v>-9.3275972044975397</c:v>
                </c:pt>
                <c:pt idx="55">
                  <c:v>-9.5429095758222626</c:v>
                </c:pt>
                <c:pt idx="56">
                  <c:v>-9.7585862999418431</c:v>
                </c:pt>
                <c:pt idx="57">
                  <c:v>-9.9746190234158973</c:v>
                </c:pt>
                <c:pt idx="58">
                  <c:v>-10.190999723469716</c:v>
                </c:pt>
                <c:pt idx="59">
                  <c:v>-10.407720689581479</c:v>
                </c:pt>
              </c:numCache>
            </c:numRef>
          </c:val>
          <c:smooth val="1"/>
          <c:extLst>
            <c:ext xmlns:c16="http://schemas.microsoft.com/office/drawing/2014/chart" uri="{C3380CC4-5D6E-409C-BE32-E72D297353CC}">
              <c16:uniqueId val="{00000000-B75A-4EB0-AA62-D4AB4A4F63DF}"/>
            </c:ext>
          </c:extLst>
        </c:ser>
        <c:ser>
          <c:idx val="1"/>
          <c:order val="1"/>
          <c:tx>
            <c:v>NPV at "Low Case Fixed Plant Opex"-"Low Price Range"-0.85 Learning Factor</c:v>
          </c:tx>
          <c:spPr>
            <a:ln w="19050" cap="rnd">
              <a:solidFill>
                <a:schemeClr val="accent2"/>
              </a:solidFill>
              <a:round/>
            </a:ln>
            <a:effectLst/>
          </c:spPr>
          <c:marker>
            <c:symbol val="none"/>
          </c:marker>
          <c:cat>
            <c:numRef>
              <c:f>'ROI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'ROI (%)'!$H$30:$BO$30</c:f>
              <c:numCache>
                <c:formatCode>0%</c:formatCode>
                <c:ptCount val="60"/>
                <c:pt idx="0">
                  <c:v>0.95489120035519126</c:v>
                </c:pt>
                <c:pt idx="1">
                  <c:v>0.87463290071038258</c:v>
                </c:pt>
                <c:pt idx="2">
                  <c:v>0.77631123474909458</c:v>
                </c:pt>
                <c:pt idx="3">
                  <c:v>0.66617586010428587</c:v>
                </c:pt>
                <c:pt idx="4">
                  <c:v>0.54741036031505197</c:v>
                </c:pt>
                <c:pt idx="5">
                  <c:v>0.42192112430123585</c:v>
                </c:pt>
                <c:pt idx="6">
                  <c:v>0.29096704529661355</c:v>
                </c:pt>
                <c:pt idx="7">
                  <c:v>0.15543615690180473</c:v>
                </c:pt>
                <c:pt idx="8">
                  <c:v>1.5985477061264932E-2</c:v>
                </c:pt>
                <c:pt idx="9">
                  <c:v>-0.12688101770630514</c:v>
                </c:pt>
                <c:pt idx="10">
                  <c:v>-0.27276563511360519</c:v>
                </c:pt>
                <c:pt idx="11">
                  <c:v>-0.42134730567207013</c:v>
                </c:pt>
                <c:pt idx="12">
                  <c:v>-0.57236190151426791</c:v>
                </c:pt>
                <c:pt idx="13">
                  <c:v>-0.7255886886149181</c:v>
                </c:pt>
                <c:pt idx="14">
                  <c:v>-0.88084071094007255</c:v>
                </c:pt>
                <c:pt idx="15">
                  <c:v>-1.0379577860223812</c:v>
                </c:pt>
                <c:pt idx="16">
                  <c:v>-1.1968012879292753</c:v>
                </c:pt>
                <c:pt idx="17">
                  <c:v>-1.3572501857404553</c:v>
                </c:pt>
                <c:pt idx="18">
                  <c:v>-1.5191979840558074</c:v>
                </c:pt>
                <c:pt idx="19">
                  <c:v>-1.6825503245549633</c:v>
                </c:pt>
                <c:pt idx="20">
                  <c:v>-1.8472230805939645</c:v>
                </c:pt>
                <c:pt idx="21">
                  <c:v>-2.0131408253368908</c:v>
                </c:pt>
                <c:pt idx="22">
                  <c:v>-2.1802355868960448</c:v>
                </c:pt>
                <c:pt idx="23">
                  <c:v>-2.3484458268174615</c:v>
                </c:pt>
                <c:pt idx="24">
                  <c:v>-2.5177155943857987</c:v>
                </c:pt>
                <c:pt idx="25">
                  <c:v>-2.687993820798388</c:v>
                </c:pt>
                <c:pt idx="26">
                  <c:v>-2.8592337256849731</c:v>
                </c:pt>
                <c:pt idx="27">
                  <c:v>-3.0313923146672477</c:v>
                </c:pt>
                <c:pt idx="28">
                  <c:v>-3.2044299512968712</c:v>
                </c:pt>
                <c:pt idx="29">
                  <c:v>-3.3783099902199742</c:v>
                </c:pt>
                <c:pt idx="30">
                  <c:v>-3.5529984610956897</c:v>
                </c:pt>
                <c:pt idx="31">
                  <c:v>-3.7284637948623733</c:v>
                </c:pt>
                <c:pt idx="32">
                  <c:v>-3.9046765855526986</c:v>
                </c:pt>
                <c:pt idx="33">
                  <c:v>-4.0816093821202797</c:v>
                </c:pt>
                <c:pt idx="34">
                  <c:v>-4.2592365057381523</c:v>
                </c:pt>
                <c:pt idx="35">
                  <c:v>-4.4375338888243769</c:v>
                </c:pt>
                <c:pt idx="36">
                  <c:v>-4.6164789326878664</c:v>
                </c:pt>
                <c:pt idx="37">
                  <c:v>-4.7960503812026367</c:v>
                </c:pt>
                <c:pt idx="38">
                  <c:v>-4.9762282083372371</c:v>
                </c:pt>
                <c:pt idx="39">
                  <c:v>-5.1569935177082407</c:v>
                </c:pt>
                <c:pt idx="40">
                  <c:v>-5.338328452607823</c:v>
                </c:pt>
                <c:pt idx="41">
                  <c:v>-5.5202161151876954</c:v>
                </c:pt>
                <c:pt idx="42">
                  <c:v>-5.7026404936745205</c:v>
                </c:pt>
                <c:pt idx="43">
                  <c:v>-5.8855863966527284</c:v>
                </c:pt>
                <c:pt idx="44">
                  <c:v>-6.0690393935854239</c:v>
                </c:pt>
                <c:pt idx="45">
                  <c:v>-6.2529857608574257</c:v>
                </c:pt>
                <c:pt idx="46">
                  <c:v>-6.4374124327202678</c:v>
                </c:pt>
                <c:pt idx="47">
                  <c:v>-6.6223069566001929</c:v>
                </c:pt>
                <c:pt idx="48">
                  <c:v>-6.807657452299309</c:v>
                </c:pt>
                <c:pt idx="49">
                  <c:v>-6.9934525746791163</c:v>
                </c:pt>
                <c:pt idx="50">
                  <c:v>-7.1796814794662387</c:v>
                </c:pt>
                <c:pt idx="51">
                  <c:v>-7.3663337918636609</c:v>
                </c:pt>
                <c:pt idx="52">
                  <c:v>-7.5533995776883698</c:v>
                </c:pt>
                <c:pt idx="53">
                  <c:v>-7.7408693167886895</c:v>
                </c:pt>
                <c:pt idx="54">
                  <c:v>-7.9287338785228023</c:v>
                </c:pt>
                <c:pt idx="55">
                  <c:v>-8.1169844991044577</c:v>
                </c:pt>
                <c:pt idx="56">
                  <c:v>-8.3056127606431858</c:v>
                </c:pt>
                <c:pt idx="57">
                  <c:v>-8.4946105717250866</c:v>
                </c:pt>
                <c:pt idx="58">
                  <c:v>-8.6839701493965826</c:v>
                </c:pt>
                <c:pt idx="59">
                  <c:v>-8.8736840024279413</c:v>
                </c:pt>
              </c:numCache>
            </c:numRef>
          </c:val>
          <c:smooth val="0"/>
          <c:extLst>
            <c:ext xmlns:c16="http://schemas.microsoft.com/office/drawing/2014/chart" uri="{C3380CC4-5D6E-409C-BE32-E72D297353CC}">
              <c16:uniqueId val="{00000001-B75A-4EB0-AA62-D4AB4A4F63DF}"/>
            </c:ext>
          </c:extLst>
        </c:ser>
        <c:ser>
          <c:idx val="2"/>
          <c:order val="2"/>
          <c:tx>
            <c:v>NPV at "Low Case Fixed Plant Opex"-"Low Price Range"-0.90 Learning Factor</c:v>
          </c:tx>
          <c:spPr>
            <a:ln w="19050" cap="rnd">
              <a:solidFill>
                <a:schemeClr val="accent3"/>
              </a:solidFill>
              <a:round/>
            </a:ln>
            <a:effectLst/>
          </c:spPr>
          <c:marker>
            <c:symbol val="none"/>
          </c:marker>
          <c:cat>
            <c:numRef>
              <c:f>'ROI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'ROI (%)'!$H$31:$BO$31</c:f>
              <c:numCache>
                <c:formatCode>0%</c:formatCode>
                <c:ptCount val="60"/>
                <c:pt idx="0">
                  <c:v>0.95489120035519126</c:v>
                </c:pt>
                <c:pt idx="1">
                  <c:v>0.88634940071038248</c:v>
                </c:pt>
                <c:pt idx="2">
                  <c:v>0.80520204983814481</c:v>
                </c:pt>
                <c:pt idx="3">
                  <c:v>0.71557055019333615</c:v>
                </c:pt>
                <c:pt idx="4">
                  <c:v>0.6196090290398919</c:v>
                </c:pt>
                <c:pt idx="5">
                  <c:v>0.51863253329039705</c:v>
                </c:pt>
                <c:pt idx="6">
                  <c:v>0.41352302958264714</c:v>
                </c:pt>
                <c:pt idx="7">
                  <c:v>0.30491079993783848</c:v>
                </c:pt>
                <c:pt idx="8">
                  <c:v>0.19326741127892647</c:v>
                </c:pt>
                <c:pt idx="9">
                  <c:v>7.8958162276345792E-2</c:v>
                </c:pt>
                <c:pt idx="10">
                  <c:v>-3.7726145735397253E-2</c:v>
                </c:pt>
                <c:pt idx="11">
                  <c:v>-0.15654887187442351</c:v>
                </c:pt>
                <c:pt idx="12">
                  <c:v>-0.27731393199133786</c:v>
                </c:pt>
                <c:pt idx="13">
                  <c:v>-0.39985636529279367</c:v>
                </c:pt>
                <c:pt idx="14">
                  <c:v>-0.52403559352591311</c:v>
                </c:pt>
                <c:pt idx="15">
                  <c:v>-0.64973048017072177</c:v>
                </c:pt>
                <c:pt idx="16">
                  <c:v>-0.77683562911396942</c:v>
                </c:pt>
                <c:pt idx="17">
                  <c:v>-0.905258558871471</c:v>
                </c:pt>
                <c:pt idx="18">
                  <c:v>-1.0349175091685809</c:v>
                </c:pt>
                <c:pt idx="19">
                  <c:v>-1.1657397132353844</c:v>
                </c:pt>
                <c:pt idx="20">
                  <c:v>-1.2976600190686383</c:v>
                </c:pt>
                <c:pt idx="21">
                  <c:v>-1.4306197762436879</c:v>
                </c:pt>
                <c:pt idx="22">
                  <c:v>-1.5645659276171904</c:v>
                </c:pt>
                <c:pt idx="23">
                  <c:v>-1.699450261106795</c:v>
                </c:pt>
                <c:pt idx="24">
                  <c:v>-1.8352287879628111</c:v>
                </c:pt>
                <c:pt idx="25">
                  <c:v>-1.9718612220325151</c:v>
                </c:pt>
                <c:pt idx="26">
                  <c:v>-2.1093105404253185</c:v>
                </c:pt>
                <c:pt idx="27">
                  <c:v>-2.2475426103611094</c:v>
                </c:pt>
                <c:pt idx="28">
                  <c:v>-2.3865258702625027</c:v>
                </c:pt>
                <c:pt idx="29">
                  <c:v>-2.5262310556367913</c:v>
                </c:pt>
                <c:pt idx="30">
                  <c:v>-2.6666309621967725</c:v>
                </c:pt>
                <c:pt idx="31">
                  <c:v>-2.8077002401415814</c:v>
                </c:pt>
                <c:pt idx="32">
                  <c:v>-2.9494152146672681</c:v>
                </c:pt>
                <c:pt idx="33">
                  <c:v>-3.0917537286806711</c:v>
                </c:pt>
                <c:pt idx="34">
                  <c:v>-3.2346950044068725</c:v>
                </c:pt>
                <c:pt idx="35">
                  <c:v>-3.3782195211531048</c:v>
                </c:pt>
                <c:pt idx="36">
                  <c:v>-3.5223089069525662</c:v>
                </c:pt>
                <c:pt idx="37">
                  <c:v>-3.6669458421844463</c:v>
                </c:pt>
                <c:pt idx="38">
                  <c:v>-3.8121139735701859</c:v>
                </c:pt>
                <c:pt idx="39">
                  <c:v>-3.9577978371947897</c:v>
                </c:pt>
                <c:pt idx="40">
                  <c:v>-4.1039827894069445</c:v>
                </c:pt>
                <c:pt idx="41">
                  <c:v>-4.2506549446213535</c:v>
                </c:pt>
                <c:pt idx="42">
                  <c:v>-4.3978011191878563</c:v>
                </c:pt>
                <c:pt idx="43">
                  <c:v>-4.5454087806098817</c:v>
                </c:pt>
                <c:pt idx="44">
                  <c:v>-4.6934660014938308</c:v>
                </c:pt>
                <c:pt idx="45">
                  <c:v>-4.8419614176944634</c:v>
                </c:pt>
                <c:pt idx="46">
                  <c:v>-4.9908841901920669</c:v>
                </c:pt>
                <c:pt idx="47">
                  <c:v>-5.1402239702971917</c:v>
                </c:pt>
                <c:pt idx="48">
                  <c:v>-5.2899708678299762</c:v>
                </c:pt>
                <c:pt idx="49">
                  <c:v>-5.4401154219648715</c:v>
                </c:pt>
                <c:pt idx="50">
                  <c:v>-5.5906485744692063</c:v>
                </c:pt>
                <c:pt idx="51">
                  <c:v>-5.7415616450964198</c:v>
                </c:pt>
                <c:pt idx="52">
                  <c:v>-5.8928463089228034</c:v>
                </c:pt>
                <c:pt idx="53">
                  <c:v>-6.0444945754408073</c:v>
                </c:pt>
                <c:pt idx="54">
                  <c:v>-6.1964987692430835</c:v>
                </c:pt>
                <c:pt idx="55">
                  <c:v>-6.3488515121497766</c:v>
                </c:pt>
                <c:pt idx="56">
                  <c:v>-6.5015457066476019</c:v>
                </c:pt>
                <c:pt idx="57">
                  <c:v>-6.6545745205233375</c:v>
                </c:pt>
                <c:pt idx="58">
                  <c:v>-6.8079313725866379</c:v>
                </c:pt>
                <c:pt idx="59">
                  <c:v>-6.9616099193879784</c:v>
                </c:pt>
              </c:numCache>
            </c:numRef>
          </c:val>
          <c:smooth val="0"/>
          <c:extLst>
            <c:ext xmlns:c16="http://schemas.microsoft.com/office/drawing/2014/chart" uri="{C3380CC4-5D6E-409C-BE32-E72D297353CC}">
              <c16:uniqueId val="{00000002-B75A-4EB0-AA62-D4AB4A4F63DF}"/>
            </c:ext>
          </c:extLst>
        </c:ser>
        <c:ser>
          <c:idx val="3"/>
          <c:order val="3"/>
          <c:tx>
            <c:v>NPV at "High Case Compression Energy opex"-High Price Range"-0.80 Learning Factor</c:v>
          </c:tx>
          <c:spPr>
            <a:ln w="19050" cap="rnd">
              <a:solidFill>
                <a:schemeClr val="accent4"/>
              </a:solidFill>
              <a:round/>
            </a:ln>
            <a:effectLst/>
          </c:spPr>
          <c:marker>
            <c:symbol val="none"/>
          </c:marker>
          <c:cat>
            <c:numRef>
              <c:f>'ROI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'ROI (%)'!$H$50:$BO$50</c:f>
              <c:numCache>
                <c:formatCode>0%</c:formatCode>
                <c:ptCount val="60"/>
                <c:pt idx="0">
                  <c:v>1.4158811310000001</c:v>
                </c:pt>
                <c:pt idx="1">
                  <c:v>1.6851987020000001</c:v>
                </c:pt>
                <c:pt idx="2">
                  <c:v>1.8827761238420384</c:v>
                </c:pt>
                <c:pt idx="3">
                  <c:v>2.0348428468420385</c:v>
                </c:pt>
                <c:pt idx="4">
                  <c:v>2.1543998255862005</c:v>
                </c:pt>
                <c:pt idx="5">
                  <c:v>2.249074429259831</c:v>
                </c:pt>
                <c:pt idx="6">
                  <c:v>2.3238211978413772</c:v>
                </c:pt>
                <c:pt idx="7">
                  <c:v>2.3820872424413775</c:v>
                </c:pt>
                <c:pt idx="8">
                  <c:v>2.4263928217533173</c:v>
                </c:pt>
                <c:pt idx="9">
                  <c:v>2.4586510709486467</c:v>
                </c:pt>
                <c:pt idx="10">
                  <c:v>2.480357669953476</c:v>
                </c:pt>
                <c:pt idx="11">
                  <c:v>2.4927100190923808</c:v>
                </c:pt>
                <c:pt idx="12">
                  <c:v>2.4966856392612047</c:v>
                </c:pt>
                <c:pt idx="13">
                  <c:v>2.4930957203264423</c:v>
                </c:pt>
                <c:pt idx="14">
                  <c:v>2.4826228576469389</c:v>
                </c:pt>
                <c:pt idx="15">
                  <c:v>2.4658483595269391</c:v>
                </c:pt>
                <c:pt idx="16">
                  <c:v>2.4432724620861488</c:v>
                </c:pt>
                <c:pt idx="17">
                  <c:v>2.4153295917357007</c:v>
                </c:pt>
                <c:pt idx="18">
                  <c:v>2.3824000893450505</c:v>
                </c:pt>
                <c:pt idx="19">
                  <c:v>2.3448193549013143</c:v>
                </c:pt>
                <c:pt idx="20">
                  <c:v>2.3028850777443526</c:v>
                </c:pt>
                <c:pt idx="21">
                  <c:v>2.2568630231482163</c:v>
                </c:pt>
                <c:pt idx="22">
                  <c:v>2.2069917145602815</c:v>
                </c:pt>
                <c:pt idx="23">
                  <c:v>2.1534862600714049</c:v>
                </c:pt>
                <c:pt idx="24">
                  <c:v>2.0965415079175904</c:v>
                </c:pt>
                <c:pt idx="25">
                  <c:v>2.0363346702526495</c:v>
                </c:pt>
                <c:pt idx="26">
                  <c:v>1.9730275213925146</c:v>
                </c:pt>
                <c:pt idx="27">
                  <c:v>1.9067682524447043</c:v>
                </c:pt>
                <c:pt idx="28">
                  <c:v>1.8376930461580014</c:v>
                </c:pt>
                <c:pt idx="29">
                  <c:v>1.7659274222143986</c:v>
                </c:pt>
                <c:pt idx="30">
                  <c:v>1.691587392825076</c:v>
                </c:pt>
                <c:pt idx="31">
                  <c:v>1.6147804605290763</c:v>
                </c:pt>
                <c:pt idx="32">
                  <c:v>1.5356064839162995</c:v>
                </c:pt>
                <c:pt idx="33">
                  <c:v>1.4541584321636671</c:v>
                </c:pt>
                <c:pt idx="34">
                  <c:v>1.3705230454618618</c:v>
                </c:pt>
                <c:pt idx="35">
                  <c:v>1.2847814153815034</c:v>
                </c:pt>
                <c:pt idx="36">
                  <c:v>1.1970094968041847</c:v>
                </c:pt>
                <c:pt idx="37">
                  <c:v>1.1072785610916644</c:v>
                </c:pt>
                <c:pt idx="38">
                  <c:v>1.0156555985842404</c:v>
                </c:pt>
                <c:pt idx="39">
                  <c:v>0.92220367722925123</c:v>
                </c:pt>
                <c:pt idx="40">
                  <c:v>0.82698226308297207</c:v>
                </c:pt>
                <c:pt idx="41">
                  <c:v>0.730047507557403</c:v>
                </c:pt>
                <c:pt idx="42">
                  <c:v>0.63145250556138033</c:v>
                </c:pt>
                <c:pt idx="43">
                  <c:v>0.53124752808447118</c:v>
                </c:pt>
                <c:pt idx="44">
                  <c:v>0.42948023226970333</c:v>
                </c:pt>
                <c:pt idx="45">
                  <c:v>0.3261958515993551</c:v>
                </c:pt>
                <c:pt idx="46">
                  <c:v>0.22143736846241041</c:v>
                </c:pt>
                <c:pt idx="47">
                  <c:v>0.11524567107130934</c:v>
                </c:pt>
                <c:pt idx="48">
                  <c:v>7.6596964399465138E-3</c:v>
                </c:pt>
                <c:pt idx="49">
                  <c:v>-0.10128343908310516</c:v>
                </c:pt>
                <c:pt idx="50">
                  <c:v>-0.21154832041862995</c:v>
                </c:pt>
                <c:pt idx="51">
                  <c:v>-0.32310112435058236</c:v>
                </c:pt>
                <c:pt idx="52">
                  <c:v>-0.4359095190999705</c:v>
                </c:pt>
                <c:pt idx="53">
                  <c:v>-0.54994257198807861</c:v>
                </c:pt>
                <c:pt idx="54">
                  <c:v>-0.6651706644013311</c:v>
                </c:pt>
                <c:pt idx="55">
                  <c:v>-0.78156541335957952</c:v>
                </c:pt>
                <c:pt idx="56">
                  <c:v>-0.89909959906750747</c:v>
                </c:pt>
                <c:pt idx="57">
                  <c:v>-1.0177470978968697</c:v>
                </c:pt>
                <c:pt idx="58">
                  <c:v>-1.1374828203068046</c:v>
                </c:pt>
                <c:pt idx="59">
                  <c:v>-1.2582826532616869</c:v>
                </c:pt>
              </c:numCache>
            </c:numRef>
          </c:val>
          <c:smooth val="0"/>
          <c:extLst>
            <c:ext xmlns:c16="http://schemas.microsoft.com/office/drawing/2014/chart" uri="{C3380CC4-5D6E-409C-BE32-E72D297353CC}">
              <c16:uniqueId val="{00000003-B75A-4EB0-AA62-D4AB4A4F63DF}"/>
            </c:ext>
          </c:extLst>
        </c:ser>
        <c:ser>
          <c:idx val="4"/>
          <c:order val="4"/>
          <c:tx>
            <c:v>NPV at "High Case Compression Energy Opex"-"High Price Range"-0.85 Learning Factor</c:v>
          </c:tx>
          <c:spPr>
            <a:ln w="19050" cap="rnd">
              <a:solidFill>
                <a:schemeClr val="accent5"/>
              </a:solidFill>
              <a:round/>
            </a:ln>
            <a:effectLst/>
          </c:spPr>
          <c:marker>
            <c:symbol val="none"/>
          </c:marker>
          <c:cat>
            <c:numRef>
              <c:f>'ROI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'ROI (%)'!$H$51:$BO$51</c:f>
              <c:numCache>
                <c:formatCode>0%</c:formatCode>
                <c:ptCount val="60"/>
                <c:pt idx="0">
                  <c:v>1.4158811310000001</c:v>
                </c:pt>
                <c:pt idx="1">
                  <c:v>1.7218395919999998</c:v>
                </c:pt>
                <c:pt idx="2">
                  <c:v>1.9713086732166327</c:v>
                </c:pt>
                <c:pt idx="3">
                  <c:v>2.1838328647166327</c:v>
                </c:pt>
                <c:pt idx="4">
                  <c:v>2.3693681545733845</c:v>
                </c:pt>
                <c:pt idx="5">
                  <c:v>2.533876373257522</c:v>
                </c:pt>
                <c:pt idx="6">
                  <c:v>2.6812944446371407</c:v>
                </c:pt>
                <c:pt idx="7">
                  <c:v>2.8143995070621406</c:v>
                </c:pt>
                <c:pt idx="8">
                  <c:v>2.9352462459958275</c:v>
                </c:pt>
                <c:pt idx="9">
                  <c:v>3.0454107420240661</c:v>
                </c:pt>
                <c:pt idx="10">
                  <c:v>3.1461366941485074</c:v>
                </c:pt>
                <c:pt idx="11">
                  <c:v>3.2384281796800245</c:v>
                </c:pt>
                <c:pt idx="12">
                  <c:v>3.3231112029831058</c:v>
                </c:pt>
                <c:pt idx="13">
                  <c:v>3.4008760633057817</c:v>
                </c:pt>
                <c:pt idx="14">
                  <c:v>3.4723074263310401</c:v>
                </c:pt>
                <c:pt idx="15">
                  <c:v>3.53790622904229</c:v>
                </c:pt>
                <c:pt idx="16">
                  <c:v>3.5981059948933267</c:v>
                </c:pt>
                <c:pt idx="17">
                  <c:v>3.6532852226369603</c:v>
                </c:pt>
                <c:pt idx="18">
                  <c:v>3.7037769542431547</c:v>
                </c:pt>
                <c:pt idx="19">
                  <c:v>3.749876275517158</c:v>
                </c:pt>
                <c:pt idx="20">
                  <c:v>3.7918462748477682</c:v>
                </c:pt>
                <c:pt idx="21">
                  <c:v>3.8299228338035425</c:v>
                </c:pt>
                <c:pt idx="22">
                  <c:v>3.864318520170102</c:v>
                </c:pt>
                <c:pt idx="23">
                  <c:v>3.8952257825218912</c:v>
                </c:pt>
                <c:pt idx="24">
                  <c:v>3.9228195949558051</c:v>
                </c:pt>
                <c:pt idx="25">
                  <c:v>3.9472596644134237</c:v>
                </c:pt>
                <c:pt idx="26">
                  <c:v>3.9686922866657302</c:v>
                </c:pt>
                <c:pt idx="27">
                  <c:v>3.9872519175900041</c:v>
                </c:pt>
                <c:pt idx="28">
                  <c:v>4.0030625118436589</c:v>
                </c:pt>
                <c:pt idx="29">
                  <c:v>4.0162386700651291</c:v>
                </c:pt>
                <c:pt idx="30">
                  <c:v>4.0268866273521748</c:v>
                </c:pt>
                <c:pt idx="31">
                  <c:v>4.0351051093067376</c:v>
                </c:pt>
                <c:pt idx="32">
                  <c:v>4.0409860769081334</c:v>
                </c:pt>
                <c:pt idx="33">
                  <c:v>4.0446153775315139</c:v>
                </c:pt>
                <c:pt idx="34">
                  <c:v>4.046073316308461</c:v>
                </c:pt>
                <c:pt idx="35">
                  <c:v>4.0454351595405509</c:v>
                </c:pt>
                <c:pt idx="36">
                  <c:v>4.04277157988209</c:v>
                </c:pt>
                <c:pt idx="37">
                  <c:v>4.0381490513973546</c:v>
                </c:pt>
                <c:pt idx="38">
                  <c:v>4.0316302012886265</c:v>
                </c:pt>
                <c:pt idx="39">
                  <c:v>4.0232741240215288</c:v>
                </c:pt>
                <c:pt idx="40">
                  <c:v>4.0131366626948735</c:v>
                </c:pt>
                <c:pt idx="41">
                  <c:v>4.0012706617758926</c:v>
                </c:pt>
                <c:pt idx="42">
                  <c:v>3.987726194718737</c:v>
                </c:pt>
                <c:pt idx="43">
                  <c:v>3.9725507694811455</c:v>
                </c:pt>
                <c:pt idx="44">
                  <c:v>3.9557895145328024</c:v>
                </c:pt>
                <c:pt idx="45">
                  <c:v>3.9374853475943783</c:v>
                </c:pt>
                <c:pt idx="46">
                  <c:v>3.9176791290467294</c:v>
                </c:pt>
                <c:pt idx="47">
                  <c:v>3.8964098016957509</c:v>
                </c:pt>
                <c:pt idx="48">
                  <c:v>3.8737145183621782</c:v>
                </c:pt>
                <c:pt idx="49">
                  <c:v>3.8496287585810047</c:v>
                </c:pt>
                <c:pt idx="50">
                  <c:v>3.8241864355368862</c:v>
                </c:pt>
                <c:pt idx="51">
                  <c:v>3.7974199942258622</c:v>
                </c:pt>
                <c:pt idx="52">
                  <c:v>3.7693605017163452</c:v>
                </c:pt>
                <c:pt idx="53">
                  <c:v>3.7400377302808043</c:v>
                </c:pt>
                <c:pt idx="54">
                  <c:v>3.7094802340815236</c:v>
                </c:pt>
                <c:pt idx="55">
                  <c:v>3.6777154200171571</c:v>
                </c:pt>
                <c:pt idx="56">
                  <c:v>3.6447696132700234</c:v>
                </c:pt>
                <c:pt idx="57">
                  <c:v>3.6106681180356301</c:v>
                </c:pt>
                <c:pt idx="58">
                  <c:v>3.575435273864696</c:v>
                </c:pt>
                <c:pt idx="59">
                  <c:v>3.539094508002945</c:v>
                </c:pt>
              </c:numCache>
            </c:numRef>
          </c:val>
          <c:smooth val="0"/>
          <c:extLst>
            <c:ext xmlns:c16="http://schemas.microsoft.com/office/drawing/2014/chart" uri="{C3380CC4-5D6E-409C-BE32-E72D297353CC}">
              <c16:uniqueId val="{00000004-B75A-4EB0-AA62-D4AB4A4F63DF}"/>
            </c:ext>
          </c:extLst>
        </c:ser>
        <c:ser>
          <c:idx val="5"/>
          <c:order val="5"/>
          <c:tx>
            <c:v>NPV at "High Case Compression Energy Opex"-"High Price Range"-0.90 Learning Factor</c:v>
          </c:tx>
          <c:spPr>
            <a:ln w="19050" cap="rnd">
              <a:solidFill>
                <a:schemeClr val="accent6"/>
              </a:solidFill>
              <a:round/>
            </a:ln>
            <a:effectLst/>
          </c:spPr>
          <c:marker>
            <c:symbol val="none"/>
          </c:marker>
          <c:cat>
            <c:numRef>
              <c:f>'ROI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'ROI (%)'!$H$52:$BO$52</c:f>
              <c:numCache>
                <c:formatCode>0%</c:formatCode>
                <c:ptCount val="60"/>
                <c:pt idx="0">
                  <c:v>1.4158811310000001</c:v>
                </c:pt>
                <c:pt idx="1">
                  <c:v>1.758480482</c:v>
                </c:pt>
                <c:pt idx="2">
                  <c:v>2.0616586222362403</c:v>
                </c:pt>
                <c:pt idx="3">
                  <c:v>2.3383043712362404</c:v>
                </c:pt>
                <c:pt idx="4">
                  <c:v>2.5951543090472722</c:v>
                </c:pt>
                <c:pt idx="5">
                  <c:v>2.836320968359888</c:v>
                </c:pt>
                <c:pt idx="6">
                  <c:v>3.0645625143735198</c:v>
                </c:pt>
                <c:pt idx="7">
                  <c:v>3.2818500215735198</c:v>
                </c:pt>
                <c:pt idx="8">
                  <c:v>3.4896582163501626</c:v>
                </c:pt>
                <c:pt idx="9">
                  <c:v>3.6891294934800909</c:v>
                </c:pt>
                <c:pt idx="10">
                  <c:v>3.8811732729871604</c:v>
                </c:pt>
                <c:pt idx="11">
                  <c:v>4.0665295994685149</c:v>
                </c:pt>
                <c:pt idx="12">
                  <c:v>4.2458116848687402</c:v>
                </c:pt>
                <c:pt idx="13">
                  <c:v>4.419535409381008</c:v>
                </c:pt>
                <c:pt idx="14">
                  <c:v>4.5881404019303487</c:v>
                </c:pt>
                <c:pt idx="15">
                  <c:v>4.7520054915103493</c:v>
                </c:pt>
                <c:pt idx="16">
                  <c:v>4.9114602823024649</c:v>
                </c:pt>
                <c:pt idx="17">
                  <c:v>5.0667939907014432</c:v>
                </c:pt>
                <c:pt idx="18">
                  <c:v>5.218262304773658</c:v>
                </c:pt>
                <c:pt idx="19">
                  <c:v>5.3660927872905928</c:v>
                </c:pt>
                <c:pt idx="20">
                  <c:v>5.5104891874422046</c:v>
                </c:pt>
                <c:pt idx="21">
                  <c:v>5.6516349220985669</c:v>
                </c:pt>
                <c:pt idx="22">
                  <c:v>5.7896959163186095</c:v>
                </c:pt>
                <c:pt idx="23">
                  <c:v>5.9248229432518285</c:v>
                </c:pt>
                <c:pt idx="24">
                  <c:v>6.0571535684629092</c:v>
                </c:pt>
                <c:pt idx="25">
                  <c:v>6.1868137784231116</c:v>
                </c:pt>
                <c:pt idx="26">
                  <c:v>6.3139193544375605</c:v>
                </c:pt>
                <c:pt idx="27">
                  <c:v>6.4385770395986022</c:v>
                </c:pt>
                <c:pt idx="28">
                  <c:v>6.560885536102731</c:v>
                </c:pt>
                <c:pt idx="29">
                  <c:v>6.6809363624971372</c:v>
                </c:pt>
                <c:pt idx="30">
                  <c:v>6.7988145944695191</c:v>
                </c:pt>
                <c:pt idx="31">
                  <c:v>6.9145995081915199</c:v>
                </c:pt>
                <c:pt idx="32">
                  <c:v>7.0283651416341417</c:v>
                </c:pt>
                <c:pt idx="33">
                  <c:v>7.1401807864470461</c:v>
                </c:pt>
                <c:pt idx="34">
                  <c:v>7.2501114207521322</c:v>
                </c:pt>
                <c:pt idx="35">
                  <c:v>7.3582180914112136</c:v>
                </c:pt>
                <c:pt idx="36">
                  <c:v>7.4645582528871959</c:v>
                </c:pt>
                <c:pt idx="37">
                  <c:v>7.5691860686521899</c:v>
                </c:pt>
                <c:pt idx="38">
                  <c:v>7.6721526801461133</c:v>
                </c:pt>
                <c:pt idx="39">
                  <c:v>7.7735064475113553</c:v>
                </c:pt>
                <c:pt idx="40">
                  <c:v>7.8732931656881258</c:v>
                </c:pt>
                <c:pt idx="41">
                  <c:v>7.9715562589245765</c:v>
                </c:pt>
                <c:pt idx="42">
                  <c:v>8.0683369563143224</c:v>
                </c:pt>
                <c:pt idx="43">
                  <c:v>8.1636744506050487</c:v>
                </c:pt>
                <c:pt idx="44">
                  <c:v>8.2576060422121422</c:v>
                </c:pt>
                <c:pt idx="45">
                  <c:v>8.3501672701101803</c:v>
                </c:pt>
                <c:pt idx="46">
                  <c:v>8.441392031054086</c:v>
                </c:pt>
                <c:pt idx="47">
                  <c:v>8.5313126883939816</c:v>
                </c:pt>
                <c:pt idx="48">
                  <c:v>8.6199601715876781</c:v>
                </c:pt>
                <c:pt idx="49">
                  <c:v>8.707364067377652</c:v>
                </c:pt>
                <c:pt idx="50">
                  <c:v>8.7935527034818168</c:v>
                </c:pt>
                <c:pt idx="51">
                  <c:v>8.878553225545998</c:v>
                </c:pt>
                <c:pt idx="52">
                  <c:v>8.9623916680185349</c:v>
                </c:pt>
                <c:pt idx="53">
                  <c:v>9.0450930195315387</c:v>
                </c:pt>
                <c:pt idx="54">
                  <c:v>9.1266812833074997</c:v>
                </c:pt>
                <c:pt idx="55">
                  <c:v>9.2071795330524377</c:v>
                </c:pt>
                <c:pt idx="56">
                  <c:v>9.2866099647466775</c:v>
                </c:pt>
                <c:pt idx="57">
                  <c:v>9.3649939447003945</c:v>
                </c:pt>
                <c:pt idx="58">
                  <c:v>9.4423520542024928</c:v>
                </c:pt>
                <c:pt idx="59">
                  <c:v>9.5187041310574578</c:v>
                </c:pt>
              </c:numCache>
            </c:numRef>
          </c:val>
          <c:smooth val="0"/>
          <c:extLst>
            <c:ext xmlns:c16="http://schemas.microsoft.com/office/drawing/2014/chart" uri="{C3380CC4-5D6E-409C-BE32-E72D297353CC}">
              <c16:uniqueId val="{00000005-B75A-4EB0-AA62-D4AB4A4F63DF}"/>
            </c:ext>
          </c:extLst>
        </c:ser>
        <c:dLbls>
          <c:showLegendKey val="0"/>
          <c:showVal val="0"/>
          <c:showCatName val="0"/>
          <c:showSerName val="0"/>
          <c:showPercent val="0"/>
          <c:showBubbleSize val="0"/>
        </c:dLbls>
        <c:smooth val="0"/>
        <c:axId val="1545230368"/>
        <c:axId val="1545229408"/>
      </c:lineChart>
      <c:catAx>
        <c:axId val="154523036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NZ" sz="1200" b="1"/>
                  <a:t>Years</a:t>
                </a:r>
              </a:p>
            </c:rich>
          </c:tx>
          <c:layout>
            <c:manualLayout>
              <c:xMode val="edge"/>
              <c:yMode val="edge"/>
              <c:x val="0.60749167393163683"/>
              <c:y val="0.56407875093642057"/>
            </c:manualLayout>
          </c:layout>
          <c:overlay val="0"/>
          <c:spPr>
            <a:solidFill>
              <a:schemeClr val="bg1"/>
            </a:solid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5229408"/>
        <c:crosses val="autoZero"/>
        <c:auto val="1"/>
        <c:lblAlgn val="ctr"/>
        <c:lblOffset val="100"/>
        <c:noMultiLvlLbl val="0"/>
      </c:catAx>
      <c:valAx>
        <c:axId val="15452294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NZ" sz="1200" b="1" i="0" u="none" strike="noStrike" kern="1200" baseline="0">
                    <a:solidFill>
                      <a:sysClr val="windowText" lastClr="000000">
                        <a:lumMod val="65000"/>
                        <a:lumOff val="35000"/>
                      </a:sysClr>
                    </a:solidFill>
                  </a:rPr>
                  <a:t>Return on Investment  </a:t>
                </a:r>
                <a:r>
                  <a:rPr lang="en-NZ" sz="1200" b="1"/>
                  <a:t>(A$)</a:t>
                </a:r>
              </a:p>
            </c:rich>
          </c:tx>
          <c:layout>
            <c:manualLayout>
              <c:xMode val="edge"/>
              <c:yMode val="edge"/>
              <c:x val="7.7174434168201514E-3"/>
              <c:y val="0.39284731092391684"/>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52303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NZ" sz="1100" b="1" i="0" u="none" strike="noStrike" kern="1200" spc="0" baseline="0">
                <a:solidFill>
                  <a:schemeClr val="tx1"/>
                </a:solidFill>
              </a:rPr>
              <a:t>2.54 GW Electrolyser Hydrogen Production  </a:t>
            </a:r>
            <a:r>
              <a:rPr lang="en-NZ" sz="1100" b="1" i="0" u="none" strike="noStrike" kern="1200" spc="0" baseline="0">
                <a:solidFill>
                  <a:sysClr val="windowText" lastClr="000000">
                    <a:lumMod val="65000"/>
                    <a:lumOff val="35000"/>
                  </a:sysClr>
                </a:solidFill>
              </a:rPr>
              <a:t>showing </a:t>
            </a:r>
            <a:r>
              <a:rPr lang="en-NZ" sz="1100" b="1" i="0" u="none" strike="noStrike" kern="1200" spc="0" baseline="0">
                <a:solidFill>
                  <a:srgbClr val="0000FF"/>
                </a:solidFill>
              </a:rPr>
              <a:t>Return on Investment (ROI)  </a:t>
            </a:r>
            <a:r>
              <a:rPr lang="en-NZ" sz="1100" b="1" i="0" u="none" strike="noStrike" kern="1200" spc="0" baseline="0">
                <a:solidFill>
                  <a:sysClr val="windowText" lastClr="000000">
                    <a:lumMod val="65000"/>
                    <a:lumOff val="35000"/>
                  </a:sysClr>
                </a:solidFill>
              </a:rPr>
              <a:t>at </a:t>
            </a:r>
            <a:r>
              <a:rPr lang="en-NZ" sz="1100" b="1" i="0" u="none" strike="noStrike" kern="1200" spc="0" baseline="0">
                <a:solidFill>
                  <a:schemeClr val="accent2">
                    <a:lumMod val="75000"/>
                  </a:schemeClr>
                </a:solidFill>
              </a:rPr>
              <a:t>Low Case CAPEX </a:t>
            </a:r>
            <a:r>
              <a:rPr lang="en-NZ" sz="1100" b="1" i="0" u="none" strike="noStrike" kern="1200" spc="0" baseline="0">
                <a:solidFill>
                  <a:sysClr val="windowText" lastClr="000000">
                    <a:lumMod val="65000"/>
                    <a:lumOff val="35000"/>
                  </a:sysClr>
                </a:solidFill>
              </a:rPr>
              <a:t>and </a:t>
            </a:r>
            <a:r>
              <a:rPr lang="en-NZ" sz="1100" b="1" i="0" u="none" strike="noStrike" kern="1200" spc="0" baseline="0">
                <a:solidFill>
                  <a:schemeClr val="accent6">
                    <a:lumMod val="75000"/>
                  </a:schemeClr>
                </a:solidFill>
              </a:rPr>
              <a:t>Low Price Range of  A$5.35/kg H2</a:t>
            </a:r>
            <a:r>
              <a:rPr lang="en-NZ" sz="1100" b="1" i="0" u="none" strike="noStrike" kern="1200" spc="0" baseline="0">
                <a:solidFill>
                  <a:srgbClr val="0000FF"/>
                </a:solidFill>
              </a:rPr>
              <a:t> </a:t>
            </a:r>
            <a:r>
              <a:rPr lang="en-NZ" sz="1100" b="1" i="0" u="none" strike="noStrike" kern="1200" spc="0" baseline="0">
                <a:solidFill>
                  <a:sysClr val="windowText" lastClr="000000">
                    <a:lumMod val="65000"/>
                    <a:lumOff val="35000"/>
                  </a:sysClr>
                </a:solidFill>
              </a:rPr>
              <a:t>and </a:t>
            </a:r>
            <a:r>
              <a:rPr lang="en-NZ" sz="1100" b="1" i="0" u="none" strike="noStrike" kern="1200" spc="0" baseline="0">
                <a:solidFill>
                  <a:srgbClr val="0000FF"/>
                </a:solidFill>
              </a:rPr>
              <a:t>High Price Range of $A16.73/Kg H2</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NPV at "Low Case Fixed Plant Opex"-"Low Price Range"-0.80 Learning Factor</c:v>
          </c:tx>
          <c:spPr>
            <a:ln w="19050" cap="rnd">
              <a:solidFill>
                <a:schemeClr val="accent1"/>
              </a:solidFill>
              <a:round/>
            </a:ln>
            <a:effectLst/>
          </c:spPr>
          <c:marker>
            <c:symbol val="none"/>
          </c:marker>
          <c:cat>
            <c:numRef>
              <c:f>'ROI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'ROI (%)'!$H$57:$BO$57</c:f>
              <c:numCache>
                <c:formatCode>0%</c:formatCode>
                <c:ptCount val="60"/>
                <c:pt idx="0">
                  <c:v>0.86737494986028418</c:v>
                </c:pt>
                <c:pt idx="1">
                  <c:v>0.59654533761755912</c:v>
                </c:pt>
                <c:pt idx="2">
                  <c:v>0.25806715092985821</c:v>
                </c:pt>
                <c:pt idx="3">
                  <c:v>-0.12332611099527439</c:v>
                </c:pt>
                <c:pt idx="4">
                  <c:v>-0.53537498041901654</c:v>
                </c:pt>
                <c:pt idx="5">
                  <c:v>-0.97088710190012972</c:v>
                </c:pt>
                <c:pt idx="6">
                  <c:v>-1.4251905090361661</c:v>
                </c:pt>
                <c:pt idx="7">
                  <c:v>-1.8950346907072244</c:v>
                </c:pt>
                <c:pt idx="8">
                  <c:v>-2.3780431267938464</c:v>
                </c:pt>
                <c:pt idx="9">
                  <c:v>-2.872411794463793</c:v>
                </c:pt>
                <c:pt idx="10">
                  <c:v>-3.3767303172958423</c:v>
                </c:pt>
                <c:pt idx="11">
                  <c:v>-3.889869586611685</c:v>
                </c:pt>
                <c:pt idx="12">
                  <c:v>-4.4109078327207056</c:v>
                </c:pt>
                <c:pt idx="13">
                  <c:v>-4.9390801305604874</c:v>
                </c:pt>
                <c:pt idx="14">
                  <c:v>-5.4737428154120309</c:v>
                </c:pt>
                <c:pt idx="15">
                  <c:v>-6.0143477328798305</c:v>
                </c:pt>
                <c:pt idx="16">
                  <c:v>-6.5604231769417876</c:v>
                </c:pt>
                <c:pt idx="17">
                  <c:v>-7.1115594979420376</c:v>
                </c:pt>
                <c:pt idx="18">
                  <c:v>-7.6673980470915284</c:v>
                </c:pt>
                <c:pt idx="19">
                  <c:v>-8.2276225533584384</c:v>
                </c:pt>
                <c:pt idx="20">
                  <c:v>-8.791952305596979</c:v>
                </c:pt>
                <c:pt idx="21">
                  <c:v>-9.360136695993571</c:v>
                </c:pt>
                <c:pt idx="22">
                  <c:v>-9.9319508048710716</c:v>
                </c:pt>
                <c:pt idx="23">
                  <c:v>-10.507191792454698</c:v>
                </c:pt>
                <c:pt idx="24">
                  <c:v>-11.085675923338917</c:v>
                </c:pt>
                <c:pt idx="25">
                  <c:v>-11.667236092357086</c:v>
                </c:pt>
                <c:pt idx="26">
                  <c:v>-12.251719751710199</c:v>
                </c:pt>
                <c:pt idx="27">
                  <c:v>-12.838987162112979</c:v>
                </c:pt>
                <c:pt idx="28">
                  <c:v>-13.428909907763012</c:v>
                </c:pt>
                <c:pt idx="29">
                  <c:v>-14.021369627775199</c:v>
                </c:pt>
                <c:pt idx="30">
                  <c:v>-14.616256926493181</c:v>
                </c:pt>
                <c:pt idx="31">
                  <c:v>-15.213470432598372</c:v>
                </c:pt>
                <c:pt idx="32">
                  <c:v>-15.812915982761982</c:v>
                </c:pt>
                <c:pt idx="33">
                  <c:v>-16.414505910142498</c:v>
                </c:pt>
                <c:pt idx="34">
                  <c:v>-17.018158421625255</c:v>
                </c:pt>
                <c:pt idx="35">
                  <c:v>-17.623797050556405</c:v>
                </c:pt>
                <c:pt idx="36">
                  <c:v>-18.231350174009012</c:v>
                </c:pt>
                <c:pt idx="37">
                  <c:v>-18.84075058545956</c:v>
                </c:pt>
                <c:pt idx="38">
                  <c:v>-19.451935115245362</c:v>
                </c:pt>
                <c:pt idx="39">
                  <c:v>-20.064844292389843</c:v>
                </c:pt>
                <c:pt idx="40">
                  <c:v>-20.679422042379887</c:v>
                </c:pt>
                <c:pt idx="41">
                  <c:v>-21.295615416301668</c:v>
                </c:pt>
                <c:pt idx="42">
                  <c:v>-21.913374347422202</c:v>
                </c:pt>
                <c:pt idx="43">
                  <c:v>-22.532651431870427</c:v>
                </c:pt>
                <c:pt idx="44">
                  <c:v>-23.153401730545635</c:v>
                </c:pt>
                <c:pt idx="45">
                  <c:v>-23.77558258977859</c:v>
                </c:pt>
                <c:pt idx="46">
                  <c:v>-24.399153478606152</c:v>
                </c:pt>
                <c:pt idx="47">
                  <c:v>-25.024075840804006</c:v>
                </c:pt>
                <c:pt idx="48">
                  <c:v>-25.650312960063168</c:v>
                </c:pt>
                <c:pt idx="49">
                  <c:v>-26.277829836901493</c:v>
                </c:pt>
                <c:pt idx="50">
                  <c:v>-26.906593076077254</c:v>
                </c:pt>
                <c:pt idx="51">
                  <c:v>-27.536570783422743</c:v>
                </c:pt>
                <c:pt idx="52">
                  <c:v>-28.167732471145783</c:v>
                </c:pt>
                <c:pt idx="53">
                  <c:v>-28.800048970759228</c:v>
                </c:pt>
                <c:pt idx="54">
                  <c:v>-29.433492352895644</c:v>
                </c:pt>
                <c:pt idx="55">
                  <c:v>-30.068035853348821</c:v>
                </c:pt>
                <c:pt idx="56">
                  <c:v>-30.703653804757156</c:v>
                </c:pt>
                <c:pt idx="57">
                  <c:v>-31.340321573408133</c:v>
                </c:pt>
                <c:pt idx="58">
                  <c:v>-31.97801550069925</c:v>
                </c:pt>
                <c:pt idx="59">
                  <c:v>-32.616712848839953</c:v>
                </c:pt>
              </c:numCache>
            </c:numRef>
          </c:val>
          <c:smooth val="1"/>
          <c:extLst>
            <c:ext xmlns:c16="http://schemas.microsoft.com/office/drawing/2014/chart" uri="{C3380CC4-5D6E-409C-BE32-E72D297353CC}">
              <c16:uniqueId val="{00000000-9B5E-4FB3-A580-2FF1B244AA67}"/>
            </c:ext>
          </c:extLst>
        </c:ser>
        <c:ser>
          <c:idx val="1"/>
          <c:order val="1"/>
          <c:tx>
            <c:v>NPV at "Low Case Fixed Plant Opex"-"Low Price range"-0.85 Learning Factor</c:v>
          </c:tx>
          <c:spPr>
            <a:ln w="19050" cap="rnd">
              <a:solidFill>
                <a:schemeClr val="accent2"/>
              </a:solidFill>
              <a:round/>
            </a:ln>
            <a:effectLst/>
          </c:spPr>
          <c:marker>
            <c:symbol val="none"/>
          </c:marker>
          <c:cat>
            <c:numRef>
              <c:f>'ROI (%)'!$H$56:$BO$56</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'ROI (%)'!$H$58:$BO$58</c:f>
              <c:numCache>
                <c:formatCode>0%</c:formatCode>
                <c:ptCount val="60"/>
                <c:pt idx="0">
                  <c:v>0.86737494986028418</c:v>
                </c:pt>
                <c:pt idx="1">
                  <c:v>0.63109647814331149</c:v>
                </c:pt>
                <c:pt idx="2">
                  <c:v>0.34155040023261068</c:v>
                </c:pt>
                <c:pt idx="3">
                  <c:v>1.7166520174969366E-2</c:v>
                </c:pt>
                <c:pt idx="4">
                  <c:v>-0.33266699643111769</c:v>
                </c:pt>
                <c:pt idx="5">
                  <c:v>-0.70232834175342773</c:v>
                </c:pt>
                <c:pt idx="6">
                  <c:v>-1.0881051275337688</c:v>
                </c:pt>
                <c:pt idx="7">
                  <c:v>-1.4873786046809783</c:v>
                </c:pt>
                <c:pt idx="8">
                  <c:v>-1.8982112731458249</c:v>
                </c:pt>
                <c:pt idx="9">
                  <c:v>-2.3191169413592134</c:v>
                </c:pt>
                <c:pt idx="10">
                  <c:v>-2.7489228425303334</c:v>
                </c:pt>
                <c:pt idx="11">
                  <c:v>-3.1866821651525115</c:v>
                </c:pt>
                <c:pt idx="12">
                  <c:v>-3.6316160145844796</c:v>
                </c:pt>
                <c:pt idx="13">
                  <c:v>-4.0830734615959843</c:v>
                </c:pt>
                <c:pt idx="14">
                  <c:v>-4.5405031858950364</c:v>
                </c:pt>
                <c:pt idx="15">
                  <c:v>-5.0034328205683787</c:v>
                </c:pt>
                <c:pt idx="16">
                  <c:v>-5.4714535674188802</c:v>
                </c:pt>
                <c:pt idx="17">
                  <c:v>-5.9442085147122139</c:v>
                </c:pt>
                <c:pt idx="18">
                  <c:v>-6.4213836149483017</c:v>
                </c:pt>
                <c:pt idx="19">
                  <c:v>-6.9027006120278953</c:v>
                </c:pt>
                <c:pt idx="20">
                  <c:v>-7.3879114223511708</c:v>
                </c:pt>
                <c:pt idx="21">
                  <c:v>-7.8767936174448367</c:v>
                </c:pt>
                <c:pt idx="22">
                  <c:v>-8.3691467529574552</c:v>
                </c:pt>
                <c:pt idx="23">
                  <c:v>-8.8647893562845219</c:v>
                </c:pt>
                <c:pt idx="24">
                  <c:v>-9.363556432672631</c:v>
                </c:pt>
                <c:pt idx="25">
                  <c:v>-9.8652973837880165</c:v>
                </c:pt>
                <c:pt idx="26">
                  <c:v>-10.369874257584719</c:v>
                </c:pt>
                <c:pt idx="27">
                  <c:v>-10.87716026664271</c:v>
                </c:pt>
                <c:pt idx="28">
                  <c:v>-11.387038525843018</c:v>
                </c:pt>
                <c:pt idx="29">
                  <c:v>-11.899400970595426</c:v>
                </c:pt>
                <c:pt idx="30">
                  <c:v>-12.414147424736324</c:v>
                </c:pt>
                <c:pt idx="31">
                  <c:v>-12.93118479330688</c:v>
                </c:pt>
                <c:pt idx="32">
                  <c:v>-13.450426360162389</c:v>
                </c:pt>
                <c:pt idx="33">
                  <c:v>-13.971791174083531</c:v>
                </c:pt>
                <c:pt idx="34">
                  <c:v>-14.49520351000232</c:v>
                </c:pt>
                <c:pt idx="35">
                  <c:v>-15.020592394299868</c:v>
                </c:pt>
                <c:pt idx="36">
                  <c:v>-15.547891185013865</c:v>
                </c:pt>
                <c:pt idx="37">
                  <c:v>-16.077037199312752</c:v>
                </c:pt>
                <c:pt idx="38">
                  <c:v>-16.60797138182788</c:v>
                </c:pt>
                <c:pt idx="39">
                  <c:v>-17.140638008443748</c:v>
                </c:pt>
                <c:pt idx="40">
                  <c:v>-17.67498442097563</c:v>
                </c:pt>
                <c:pt idx="41">
                  <c:v>-18.210960788848627</c:v>
                </c:pt>
                <c:pt idx="42">
                  <c:v>-18.748519894461012</c:v>
                </c:pt>
                <c:pt idx="43">
                  <c:v>-19.287616939388844</c:v>
                </c:pt>
                <c:pt idx="44">
                  <c:v>-19.828209368986265</c:v>
                </c:pt>
                <c:pt idx="45">
                  <c:v>-20.370256713270209</c:v>
                </c:pt>
                <c:pt idx="46">
                  <c:v>-20.913720442260612</c:v>
                </c:pt>
                <c:pt idx="47">
                  <c:v>-21.458563834186837</c:v>
                </c:pt>
                <c:pt idx="48">
                  <c:v>-22.004751855174693</c:v>
                </c:pt>
                <c:pt idx="49">
                  <c:v>-22.552251049202795</c:v>
                </c:pt>
                <c:pt idx="50">
                  <c:v>-23.101029437266035</c:v>
                </c:pt>
                <c:pt idx="51">
                  <c:v>-23.651056424812328</c:v>
                </c:pt>
                <c:pt idx="52">
                  <c:v>-24.202302716629507</c:v>
                </c:pt>
                <c:pt idx="53">
                  <c:v>-24.754740238454922</c:v>
                </c:pt>
                <c:pt idx="54">
                  <c:v>-25.308342064663293</c:v>
                </c:pt>
                <c:pt idx="55">
                  <c:v>-25.8630823514608</c:v>
                </c:pt>
                <c:pt idx="56">
                  <c:v>-26.418936275076142</c:v>
                </c:pt>
                <c:pt idx="57">
                  <c:v>-26.975879974494614</c:v>
                </c:pt>
                <c:pt idx="58">
                  <c:v>-27.533890498329477</c:v>
                </c:pt>
                <c:pt idx="59">
                  <c:v>-28.092945755467237</c:v>
                </c:pt>
              </c:numCache>
            </c:numRef>
          </c:val>
          <c:smooth val="0"/>
          <c:extLst>
            <c:ext xmlns:c16="http://schemas.microsoft.com/office/drawing/2014/chart" uri="{C3380CC4-5D6E-409C-BE32-E72D297353CC}">
              <c16:uniqueId val="{00000001-9B5E-4FB3-A580-2FF1B244AA67}"/>
            </c:ext>
          </c:extLst>
        </c:ser>
        <c:ser>
          <c:idx val="2"/>
          <c:order val="2"/>
          <c:tx>
            <c:v>NPV at "Low Case Fixed Plant Opex"-"Low Price Range"-0.90 Learning Factor</c:v>
          </c:tx>
          <c:spPr>
            <a:ln w="19050" cap="rnd">
              <a:solidFill>
                <a:schemeClr val="accent3"/>
              </a:solidFill>
              <a:round/>
            </a:ln>
            <a:effectLst/>
          </c:spPr>
          <c:marker>
            <c:symbol val="none"/>
          </c:marker>
          <c:cat>
            <c:numRef>
              <c:f>'ROI (%)'!$H$56:$BO$56</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'ROI (%)'!$H$59:$BO$59</c:f>
              <c:numCache>
                <c:formatCode>0%</c:formatCode>
                <c:ptCount val="60"/>
                <c:pt idx="0">
                  <c:v>0.86737494986028418</c:v>
                </c:pt>
                <c:pt idx="1">
                  <c:v>0.66564761866906386</c:v>
                </c:pt>
                <c:pt idx="2">
                  <c:v>0.42674739695051295</c:v>
                </c:pt>
                <c:pt idx="3">
                  <c:v>0.16282801281293843</c:v>
                </c:pt>
                <c:pt idx="4">
                  <c:v>-0.11975816283028209</c:v>
                </c:pt>
                <c:pt idx="5">
                  <c:v>-0.41713314844245419</c:v>
                </c:pt>
                <c:pt idx="6">
                  <c:v>-0.72669608598222657</c:v>
                </c:pt>
                <c:pt idx="7">
                  <c:v>-1.0465883177715201</c:v>
                </c:pt>
                <c:pt idx="8">
                  <c:v>-1.3754192258764524</c:v>
                </c:pt>
                <c:pt idx="9">
                  <c:v>-1.7121115700208274</c:v>
                </c:pt>
                <c:pt idx="10">
                  <c:v>-2.0558077973711528</c:v>
                </c:pt>
                <c:pt idx="11">
                  <c:v>-2.405810070487584</c:v>
                </c:pt>
                <c:pt idx="12">
                  <c:v>-2.7615401509029494</c:v>
                </c:pt>
                <c:pt idx="13">
                  <c:v>-3.1225115807542205</c:v>
                </c:pt>
                <c:pt idx="14">
                  <c:v>-3.4883098045879732</c:v>
                </c:pt>
                <c:pt idx="15">
                  <c:v>-3.8585775992638141</c:v>
                </c:pt>
                <c:pt idx="16">
                  <c:v>-4.2330041590018768</c:v>
                </c:pt>
                <c:pt idx="17">
                  <c:v>-4.6113167623617919</c:v>
                </c:pt>
                <c:pt idx="18">
                  <c:v>-4.9932743040016314</c:v>
                </c:pt>
                <c:pt idx="19">
                  <c:v>-5.3786621997970459</c:v>
                </c:pt>
                <c:pt idx="20">
                  <c:v>-5.7672883210389836</c:v>
                </c:pt>
                <c:pt idx="21">
                  <c:v>-6.158979711719752</c:v>
                </c:pt>
                <c:pt idx="22">
                  <c:v>-6.553579910027759</c:v>
                </c:pt>
                <c:pt idx="23">
                  <c:v>-6.9509467418980231</c:v>
                </c:pt>
                <c:pt idx="24">
                  <c:v>-7.350950487578733</c:v>
                </c:pt>
                <c:pt idx="25">
                  <c:v>-7.7534723460180386</c:v>
                </c:pt>
                <c:pt idx="26">
                  <c:v>-8.1584031392963041</c:v>
                </c:pt>
                <c:pt idx="27">
                  <c:v>-8.5656422122279245</c:v>
                </c:pt>
                <c:pt idx="28">
                  <c:v>-8.9750964919246243</c:v>
                </c:pt>
                <c:pt idx="29">
                  <c:v>-9.3866796794404781</c:v>
                </c:pt>
                <c:pt idx="30">
                  <c:v>-9.8003115512317667</c:v>
                </c:pt>
                <c:pt idx="31">
                  <c:v>-10.215917352505498</c:v>
                </c:pt>
                <c:pt idx="32">
                  <c:v>-10.633427267917662</c:v>
                </c:pt>
                <c:pt idx="33">
                  <c:v>-11.052775957747395</c:v>
                </c:pt>
                <c:pt idx="34">
                  <c:v>-11.473902149787039</c:v>
                </c:pt>
                <c:pt idx="35">
                  <c:v>-11.896748278876439</c:v>
                </c:pt>
                <c:pt idx="36">
                  <c:v>-12.321260167368113</c:v>
                </c:pt>
                <c:pt idx="37">
                  <c:v>-12.747386740909443</c:v>
                </c:pt>
                <c:pt idx="38">
                  <c:v>-13.175079774823645</c:v>
                </c:pt>
                <c:pt idx="39">
                  <c:v>-13.604293667104994</c:v>
                </c:pt>
                <c:pt idx="40">
                  <c:v>-14.034985234648095</c:v>
                </c:pt>
                <c:pt idx="41">
                  <c:v>-14.467113529831314</c:v>
                </c:pt>
                <c:pt idx="42">
                  <c:v>-14.900639674990732</c:v>
                </c:pt>
                <c:pt idx="43">
                  <c:v>-15.3355267126689</c:v>
                </c:pt>
                <c:pt idx="44">
                  <c:v>-15.771739469814792</c:v>
                </c:pt>
                <c:pt idx="45">
                  <c:v>-16.209244434357476</c:v>
                </c:pt>
                <c:pt idx="46">
                  <c:v>-16.648009642784526</c:v>
                </c:pt>
                <c:pt idx="47">
                  <c:v>-17.088004577533241</c:v>
                </c:pt>
                <c:pt idx="48">
                  <c:v>-17.529200073153678</c:v>
                </c:pt>
                <c:pt idx="49">
                  <c:v>-17.971568230331794</c:v>
                </c:pt>
                <c:pt idx="50">
                  <c:v>-18.415082336971832</c:v>
                </c:pt>
                <c:pt idx="51">
                  <c:v>-18.859716795632682</c:v>
                </c:pt>
                <c:pt idx="52">
                  <c:v>-19.30544705669552</c:v>
                </c:pt>
                <c:pt idx="53">
                  <c:v>-19.752249556711437</c:v>
                </c:pt>
                <c:pt idx="54">
                  <c:v>-20.200101661440012</c:v>
                </c:pt>
                <c:pt idx="55">
                  <c:v>-20.648981613143949</c:v>
                </c:pt>
                <c:pt idx="56">
                  <c:v>-21.098868481752074</c:v>
                </c:pt>
                <c:pt idx="57">
                  <c:v>-21.549742119544582</c:v>
                </c:pt>
                <c:pt idx="58">
                  <c:v>-22.001583119050601</c:v>
                </c:pt>
                <c:pt idx="59">
                  <c:v>-22.454372773880348</c:v>
                </c:pt>
              </c:numCache>
            </c:numRef>
          </c:val>
          <c:smooth val="0"/>
          <c:extLst>
            <c:ext xmlns:c16="http://schemas.microsoft.com/office/drawing/2014/chart" uri="{C3380CC4-5D6E-409C-BE32-E72D297353CC}">
              <c16:uniqueId val="{00000002-9B5E-4FB3-A580-2FF1B244AA67}"/>
            </c:ext>
          </c:extLst>
        </c:ser>
        <c:ser>
          <c:idx val="3"/>
          <c:order val="3"/>
          <c:tx>
            <c:v>NPV at "High Case Compression Energy Opex"-"High Price Range"-0.80 Learning Factor</c:v>
          </c:tx>
          <c:spPr>
            <a:ln w="19050" cap="rnd">
              <a:solidFill>
                <a:schemeClr val="accent4"/>
              </a:solidFill>
              <a:round/>
            </a:ln>
            <a:effectLst/>
          </c:spPr>
          <c:marker>
            <c:symbol val="none"/>
          </c:marker>
          <c:cat>
            <c:numRef>
              <c:f>'ROI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'ROI (%)'!$H$78:$BO$78</c:f>
              <c:numCache>
                <c:formatCode>0%</c:formatCode>
                <c:ptCount val="60"/>
                <c:pt idx="0">
                  <c:v>2.2374806046405507</c:v>
                </c:pt>
                <c:pt idx="1">
                  <c:v>3.0426100390658051</c:v>
                </c:pt>
                <c:pt idx="2">
                  <c:v>3.636111580173889</c:v>
                </c:pt>
                <c:pt idx="3">
                  <c:v>4.0953600784269062</c:v>
                </c:pt>
                <c:pt idx="4">
                  <c:v>4.4587073446655561</c:v>
                </c:pt>
                <c:pt idx="5">
                  <c:v>4.7486535282648363</c:v>
                </c:pt>
                <c:pt idx="6">
                  <c:v>4.9798141390933672</c:v>
                </c:pt>
                <c:pt idx="7">
                  <c:v>5.1623578884085948</c:v>
                </c:pt>
                <c:pt idx="8">
                  <c:v>5.3037193444986643</c:v>
                </c:pt>
                <c:pt idx="9">
                  <c:v>5.4095421082023973</c:v>
                </c:pt>
                <c:pt idx="10">
                  <c:v>5.4842383196610491</c:v>
                </c:pt>
                <c:pt idx="11">
                  <c:v>5.5313402172532875</c:v>
                </c:pt>
                <c:pt idx="12">
                  <c:v>5.553731412043339</c:v>
                </c:pt>
                <c:pt idx="13">
                  <c:v>5.5538048514189766</c:v>
                </c:pt>
                <c:pt idx="14">
                  <c:v>5.5335741389129032</c:v>
                </c:pt>
                <c:pt idx="15">
                  <c:v>5.4947540890778974</c:v>
                </c:pt>
                <c:pt idx="16">
                  <c:v>5.4388203597905802</c:v>
                </c:pt>
                <c:pt idx="17">
                  <c:v>5.3670544753754488</c:v>
                </c:pt>
                <c:pt idx="18">
                  <c:v>5.2805784119907688</c:v>
                </c:pt>
                <c:pt idx="19">
                  <c:v>5.180381573666569</c:v>
                </c:pt>
                <c:pt idx="20">
                  <c:v>5.0673421209391369</c:v>
                </c:pt>
                <c:pt idx="21">
                  <c:v>4.9422440408188715</c:v>
                </c:pt>
                <c:pt idx="22">
                  <c:v>4.8057909590337307</c:v>
                </c:pt>
                <c:pt idx="23">
                  <c:v>4.6586174278203343</c:v>
                </c:pt>
                <c:pt idx="24">
                  <c:v>4.5012982344099042</c:v>
                </c:pt>
                <c:pt idx="25">
                  <c:v>4.3343561409547577</c:v>
                </c:pt>
                <c:pt idx="26">
                  <c:v>4.1582683691790665</c:v>
                </c:pt>
                <c:pt idx="27">
                  <c:v>3.9734720713923912</c:v>
                </c:pt>
                <c:pt idx="28">
                  <c:v>3.7803689761744641</c:v>
                </c:pt>
                <c:pt idx="29">
                  <c:v>3.5793293568824178</c:v>
                </c:pt>
                <c:pt idx="30">
                  <c:v>3.3706954405695733</c:v>
                </c:pt>
                <c:pt idx="31">
                  <c:v>3.1547843514143836</c:v>
                </c:pt>
                <c:pt idx="32">
                  <c:v>2.931890664536335</c:v>
                </c:pt>
                <c:pt idx="33">
                  <c:v>2.702288631819294</c:v>
                </c:pt>
                <c:pt idx="34">
                  <c:v>2.4662341301193229</c:v>
                </c:pt>
                <c:pt idx="35">
                  <c:v>2.2239663733000317</c:v>
                </c:pt>
                <c:pt idx="36">
                  <c:v>1.9757094223895537</c:v>
                </c:pt>
                <c:pt idx="37">
                  <c:v>1.7216735223946231</c:v>
                </c:pt>
                <c:pt idx="38">
                  <c:v>1.4620562896396558</c:v>
                </c:pt>
                <c:pt idx="39">
                  <c:v>1.1970437696931095</c:v>
                </c:pt>
                <c:pt idx="40">
                  <c:v>0.92681138282328601</c:v>
                </c:pt>
                <c:pt idx="41">
                  <c:v>0.65152477135415321</c:v>
                </c:pt>
                <c:pt idx="42">
                  <c:v>0.37134056116166508</c:v>
                </c:pt>
                <c:pt idx="43">
                  <c:v>8.6407047778266424E-2</c:v>
                </c:pt>
                <c:pt idx="44">
                  <c:v>-0.2031351839087952</c:v>
                </c:pt>
                <c:pt idx="45">
                  <c:v>-0.4971526986240945</c:v>
                </c:pt>
                <c:pt idx="46">
                  <c:v>-0.79551870164337779</c:v>
                </c:pt>
                <c:pt idx="47">
                  <c:v>-1.0981125759012809</c:v>
                </c:pt>
                <c:pt idx="48">
                  <c:v>-1.4048194602172892</c:v>
                </c:pt>
                <c:pt idx="49">
                  <c:v>-1.7155298642328201</c:v>
                </c:pt>
                <c:pt idx="50">
                  <c:v>-2.0301393162023578</c:v>
                </c:pt>
                <c:pt idx="51">
                  <c:v>-2.3485480402536609</c:v>
                </c:pt>
                <c:pt idx="52">
                  <c:v>-2.6706606601384846</c:v>
                </c:pt>
                <c:pt idx="53">
                  <c:v>-2.9963859268462238</c:v>
                </c:pt>
                <c:pt idx="54">
                  <c:v>-3.3256364677568397</c:v>
                </c:pt>
                <c:pt idx="55">
                  <c:v>-3.6583285552733669</c:v>
                </c:pt>
                <c:pt idx="56">
                  <c:v>-3.9943818931041628</c:v>
                </c:pt>
                <c:pt idx="57">
                  <c:v>-4.3337194185656909</c:v>
                </c:pt>
                <c:pt idx="58">
                  <c:v>-4.6762671194522474</c:v>
                </c:pt>
                <c:pt idx="59">
                  <c:v>-5.0219538641730708</c:v>
                </c:pt>
              </c:numCache>
            </c:numRef>
          </c:val>
          <c:smooth val="0"/>
          <c:extLst>
            <c:ext xmlns:c16="http://schemas.microsoft.com/office/drawing/2014/chart" uri="{C3380CC4-5D6E-409C-BE32-E72D297353CC}">
              <c16:uniqueId val="{00000003-9B5E-4FB3-A580-2FF1B244AA67}"/>
            </c:ext>
          </c:extLst>
        </c:ser>
        <c:ser>
          <c:idx val="4"/>
          <c:order val="4"/>
          <c:tx>
            <c:strRef>
              <c:f>'ROI (%)'!$A$117</c:f>
              <c:strCache>
                <c:ptCount val="1"/>
                <c:pt idx="0">
                  <c:v>ROI at "High Case Compression Energy Opex"-"High Price Range"-0.85Learning Factor</c:v>
                </c:pt>
              </c:strCache>
            </c:strRef>
          </c:tx>
          <c:spPr>
            <a:ln w="19050" cap="rnd">
              <a:solidFill>
                <a:schemeClr val="accent5"/>
              </a:solidFill>
              <a:round/>
            </a:ln>
            <a:effectLst/>
          </c:spPr>
          <c:marker>
            <c:symbol val="none"/>
          </c:marker>
          <c:cat>
            <c:numRef>
              <c:f>'ROI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'ROI (%)'!$H$79:$BO$79</c:f>
              <c:numCache>
                <c:formatCode>0%</c:formatCode>
                <c:ptCount val="60"/>
                <c:pt idx="0">
                  <c:v>2.2374806046405507</c:v>
                </c:pt>
                <c:pt idx="1">
                  <c:v>3.1506978316196292</c:v>
                </c:pt>
                <c:pt idx="2">
                  <c:v>3.8972757558001465</c:v>
                </c:pt>
                <c:pt idx="3">
                  <c:v>4.534869111766973</c:v>
                </c:pt>
                <c:pt idx="4">
                  <c:v>5.0928472945742245</c:v>
                </c:pt>
                <c:pt idx="5">
                  <c:v>5.5887972431622739</c:v>
                </c:pt>
                <c:pt idx="6">
                  <c:v>6.0343325785527409</c:v>
                </c:pt>
                <c:pt idx="7">
                  <c:v>6.4376456441591543</c:v>
                </c:pt>
                <c:pt idx="8">
                  <c:v>6.8047976032371293</c:v>
                </c:pt>
                <c:pt idx="9">
                  <c:v>7.1404377716579024</c:v>
                </c:pt>
                <c:pt idx="10">
                  <c:v>7.4482349653178588</c:v>
                </c:pt>
                <c:pt idx="11">
                  <c:v>7.7311511346523112</c:v>
                </c:pt>
                <c:pt idx="12">
                  <c:v>7.9916229286727152</c:v>
                </c:pt>
                <c:pt idx="13">
                  <c:v>8.2316866767892218</c:v>
                </c:pt>
                <c:pt idx="14">
                  <c:v>8.4530670975623305</c:v>
                </c:pt>
                <c:pt idx="15">
                  <c:v>8.6572419163623913</c:v>
                </c:pt>
                <c:pt idx="16">
                  <c:v>8.8454899938595748</c:v>
                </c:pt>
                <c:pt idx="17">
                  <c:v>9.0189278721104653</c:v>
                </c:pt>
                <c:pt idx="18">
                  <c:v>9.1785379991768057</c:v>
                </c:pt>
                <c:pt idx="19">
                  <c:v>9.3251908553690726</c:v>
                </c:pt>
                <c:pt idx="20">
                  <c:v>9.4596625310931426</c:v>
                </c:pt>
                <c:pt idx="21">
                  <c:v>9.5826488587387146</c:v>
                </c:pt>
                <c:pt idx="22">
                  <c:v>9.6947768968383681</c:v>
                </c:pt>
                <c:pt idx="23">
                  <c:v>9.7966143538072643</c:v>
                </c:pt>
                <c:pt idx="24">
                  <c:v>9.8886773897028455</c:v>
                </c:pt>
                <c:pt idx="25">
                  <c:v>9.9714371276547986</c:v>
                </c:pt>
                <c:pt idx="26">
                  <c:v>10.045325128876435</c:v>
                </c:pt>
                <c:pt idx="27">
                  <c:v>10.110738027810076</c:v>
                </c:pt>
                <c:pt idx="28">
                  <c:v>10.168041481111345</c:v>
                </c:pt>
                <c:pt idx="29">
                  <c:v>10.217573551803099</c:v>
                </c:pt>
                <c:pt idx="30">
                  <c:v>10.259647625210002</c:v>
                </c:pt>
                <c:pt idx="31">
                  <c:v>10.294554934224664</c:v>
                </c:pt>
                <c:pt idx="32">
                  <c:v>10.322566756625962</c:v>
                </c:pt>
                <c:pt idx="33">
                  <c:v>10.343936335533179</c:v>
                </c:pt>
                <c:pt idx="34">
                  <c:v>10.358900564875563</c:v>
                </c:pt>
                <c:pt idx="35">
                  <c:v>10.36768147442343</c:v>
                </c:pt>
                <c:pt idx="36">
                  <c:v>10.370487543042829</c:v>
                </c:pt>
                <c:pt idx="37">
                  <c:v>10.367514864083828</c:v>
                </c:pt>
                <c:pt idx="38">
                  <c:v>10.358948182951043</c:v>
                </c:pt>
                <c:pt idx="39">
                  <c:v>10.344961823749079</c:v>
                </c:pt>
                <c:pt idx="40">
                  <c:v>10.325720519301841</c:v>
                </c:pt>
                <c:pt idx="41">
                  <c:v>10.30138015670191</c:v>
                </c:pt>
                <c:pt idx="42">
                  <c:v>10.27208844876753</c:v>
                </c:pt>
                <c:pt idx="43">
                  <c:v>10.237985540300878</c:v>
                </c:pt>
                <c:pt idx="44">
                  <c:v>10.199204556798342</c:v>
                </c:pt>
                <c:pt idx="45">
                  <c:v>10.155872102217659</c:v>
                </c:pt>
                <c:pt idx="46">
                  <c:v>10.108108711523167</c:v>
                </c:pt>
                <c:pt idx="47">
                  <c:v>10.056029262981339</c:v>
                </c:pt>
                <c:pt idx="48">
                  <c:v>9.999743354540815</c:v>
                </c:pt>
                <c:pt idx="49">
                  <c:v>9.9393556480866696</c:v>
                </c:pt>
                <c:pt idx="50">
                  <c:v>9.8749661848915924</c:v>
                </c:pt>
                <c:pt idx="51">
                  <c:v>9.8066706751853623</c:v>
                </c:pt>
                <c:pt idx="52">
                  <c:v>9.7345607644177967</c:v>
                </c:pt>
                <c:pt idx="53">
                  <c:v>9.6587242784907996</c:v>
                </c:pt>
                <c:pt idx="54">
                  <c:v>9.5792454499753887</c:v>
                </c:pt>
                <c:pt idx="55">
                  <c:v>9.496205127103595</c:v>
                </c:pt>
                <c:pt idx="56">
                  <c:v>9.4096809671278852</c:v>
                </c:pt>
                <c:pt idx="57">
                  <c:v>9.3197476154685734</c:v>
                </c:pt>
                <c:pt idx="58">
                  <c:v>9.2264768719184289</c:v>
                </c:pt>
                <c:pt idx="59">
                  <c:v>9.1299378450410291</c:v>
                </c:pt>
              </c:numCache>
            </c:numRef>
          </c:val>
          <c:smooth val="0"/>
          <c:extLst>
            <c:ext xmlns:c16="http://schemas.microsoft.com/office/drawing/2014/chart" uri="{C3380CC4-5D6E-409C-BE32-E72D297353CC}">
              <c16:uniqueId val="{00000004-9B5E-4FB3-A580-2FF1B244AA67}"/>
            </c:ext>
          </c:extLst>
        </c:ser>
        <c:ser>
          <c:idx val="5"/>
          <c:order val="5"/>
          <c:tx>
            <c:strRef>
              <c:f>'ROI (%)'!$A$118</c:f>
              <c:strCache>
                <c:ptCount val="1"/>
                <c:pt idx="0">
                  <c:v>ROI at "High Case Compression Energy Opex"-"High Price Range"-0.90 Learning Factor</c:v>
                </c:pt>
              </c:strCache>
            </c:strRef>
          </c:tx>
          <c:spPr>
            <a:ln w="19050" cap="rnd">
              <a:solidFill>
                <a:schemeClr val="accent6"/>
              </a:solidFill>
              <a:round/>
            </a:ln>
            <a:effectLst/>
          </c:spPr>
          <c:marker>
            <c:symbol val="none"/>
          </c:marker>
          <c:cat>
            <c:numRef>
              <c:f>'ROI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'ROI (%)'!$H$80:$BO$80</c:f>
              <c:numCache>
                <c:formatCode>0%</c:formatCode>
                <c:ptCount val="60"/>
                <c:pt idx="0">
                  <c:v>2.2374806046405507</c:v>
                </c:pt>
                <c:pt idx="1">
                  <c:v>3.2587856241734539</c:v>
                </c:pt>
                <c:pt idx="2">
                  <c:v>4.1638011198641722</c:v>
                </c:pt>
                <c:pt idx="3">
                  <c:v>4.9905481128001918</c:v>
                </c:pt>
                <c:pt idx="4">
                  <c:v>5.758898993272024</c:v>
                </c:pt>
                <c:pt idx="5">
                  <c:v>6.4809854147500783</c:v>
                </c:pt>
                <c:pt idx="6">
                  <c:v>7.1649437513209335</c:v>
                </c:pt>
                <c:pt idx="7">
                  <c:v>7.8165885203197574</c:v>
                </c:pt>
                <c:pt idx="8">
                  <c:v>8.4402700505771442</c:v>
                </c:pt>
                <c:pt idx="9">
                  <c:v>9.0393583183582003</c:v>
                </c:pt>
                <c:pt idx="10">
                  <c:v>9.6165360424201047</c:v>
                </c:pt>
                <c:pt idx="11">
                  <c:v>10.17398629710676</c:v>
                </c:pt>
                <c:pt idx="12">
                  <c:v>10.713518010243273</c:v>
                </c:pt>
                <c:pt idx="13">
                  <c:v>11.23665298851345</c:v>
                </c:pt>
                <c:pt idx="14">
                  <c:v>11.744688103255543</c:v>
                </c:pt>
                <c:pt idx="15">
                  <c:v>12.238740870710892</c:v>
                </c:pt>
                <c:pt idx="16">
                  <c:v>12.719783597730943</c:v>
                </c:pt>
                <c:pt idx="17">
                  <c:v>13.188669450318999</c:v>
                </c:pt>
                <c:pt idx="18">
                  <c:v>13.646152688501946</c:v>
                </c:pt>
                <c:pt idx="19">
                  <c:v>14.092904604861303</c:v>
                </c:pt>
                <c:pt idx="20">
                  <c:v>14.52952624375426</c:v>
                </c:pt>
                <c:pt idx="21">
                  <c:v>14.956558670766382</c:v>
                </c:pt>
                <c:pt idx="22">
                  <c:v>15.374491351992759</c:v>
                </c:pt>
                <c:pt idx="23">
                  <c:v>15.783769056567156</c:v>
                </c:pt>
                <c:pt idx="24">
                  <c:v>16.184797592269302</c:v>
                </c:pt>
                <c:pt idx="25">
                  <c:v>16.577948609448573</c:v>
                </c:pt>
                <c:pt idx="26">
                  <c:v>16.963563654003281</c:v>
                </c:pt>
                <c:pt idx="27">
                  <c:v>17.341957609802847</c:v>
                </c:pt>
                <c:pt idx="28">
                  <c:v>17.713421640695614</c:v>
                </c:pt>
                <c:pt idx="29">
                  <c:v>18.078225719319907</c:v>
                </c:pt>
                <c:pt idx="30">
                  <c:v>18.436620812376663</c:v>
                </c:pt>
                <c:pt idx="31">
                  <c:v>18.788840778442886</c:v>
                </c:pt>
                <c:pt idx="32">
                  <c:v>19.135104023808669</c:v>
                </c:pt>
                <c:pt idx="33">
                  <c:v>19.475614953483124</c:v>
                </c:pt>
                <c:pt idx="34">
                  <c:v>19.810565247901977</c:v>
                </c:pt>
                <c:pt idx="35">
                  <c:v>20.140134990587633</c:v>
                </c:pt>
                <c:pt idx="36">
                  <c:v>20.464493667763495</c:v>
                </c:pt>
                <c:pt idx="37">
                  <c:v>20.783801057484553</c:v>
                </c:pt>
                <c:pt idx="38">
                  <c:v>21.098208023044489</c:v>
                </c:pt>
                <c:pt idx="39">
                  <c:v>21.407857223124317</c:v>
                </c:pt>
                <c:pt idx="40">
                  <c:v>21.712883749256946</c:v>
                </c:pt>
                <c:pt idx="41">
                  <c:v>22.013415699617013</c:v>
                </c:pt>
                <c:pt idx="42">
                  <c:v>22.309574696842997</c:v>
                </c:pt>
                <c:pt idx="43">
                  <c:v>22.601476356510315</c:v>
                </c:pt>
                <c:pt idx="44">
                  <c:v>22.889230711960419</c:v>
                </c:pt>
                <c:pt idx="45">
                  <c:v>23.172942600420566</c:v>
                </c:pt>
                <c:pt idx="46">
                  <c:v>23.452712014696996</c:v>
                </c:pt>
                <c:pt idx="47">
                  <c:v>23.728634424170359</c:v>
                </c:pt>
                <c:pt idx="48">
                  <c:v>24.000801068349826</c:v>
                </c:pt>
                <c:pt idx="49">
                  <c:v>24.269299225838161</c:v>
                </c:pt>
                <c:pt idx="50">
                  <c:v>24.534212461213013</c:v>
                </c:pt>
                <c:pt idx="51">
                  <c:v>24.795620852030762</c:v>
                </c:pt>
                <c:pt idx="52">
                  <c:v>25.053601197901109</c:v>
                </c:pt>
                <c:pt idx="53">
                  <c:v>25.308227213356755</c:v>
                </c:pt>
                <c:pt idx="54">
                  <c:v>25.559569706048201</c:v>
                </c:pt>
                <c:pt idx="55">
                  <c:v>25.80769674162422</c:v>
                </c:pt>
                <c:pt idx="56">
                  <c:v>26.052673796510653</c:v>
                </c:pt>
                <c:pt idx="57">
                  <c:v>26.29456389967055</c:v>
                </c:pt>
                <c:pt idx="58">
                  <c:v>26.533427764314911</c:v>
                </c:pt>
                <c:pt idx="59">
                  <c:v>26.769323910433179</c:v>
                </c:pt>
              </c:numCache>
            </c:numRef>
          </c:val>
          <c:smooth val="0"/>
          <c:extLst>
            <c:ext xmlns:c16="http://schemas.microsoft.com/office/drawing/2014/chart" uri="{C3380CC4-5D6E-409C-BE32-E72D297353CC}">
              <c16:uniqueId val="{00000005-9B5E-4FB3-A580-2FF1B244AA67}"/>
            </c:ext>
          </c:extLst>
        </c:ser>
        <c:dLbls>
          <c:showLegendKey val="0"/>
          <c:showVal val="0"/>
          <c:showCatName val="0"/>
          <c:showSerName val="0"/>
          <c:showPercent val="0"/>
          <c:showBubbleSize val="0"/>
        </c:dLbls>
        <c:smooth val="0"/>
        <c:axId val="2000212544"/>
        <c:axId val="2000222624"/>
      </c:lineChart>
      <c:catAx>
        <c:axId val="200021254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YEARS</a:t>
                </a:r>
              </a:p>
            </c:rich>
          </c:tx>
          <c:layout>
            <c:manualLayout>
              <c:xMode val="edge"/>
              <c:yMode val="edge"/>
              <c:x val="0.51482740762183365"/>
              <c:y val="0.5112034521271277"/>
            </c:manualLayout>
          </c:layout>
          <c:overlay val="0"/>
          <c:spPr>
            <a:solidFill>
              <a:schemeClr val="bg1"/>
            </a:solid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00222624"/>
        <c:crosses val="autoZero"/>
        <c:auto val="1"/>
        <c:lblAlgn val="ctr"/>
        <c:lblOffset val="100"/>
        <c:noMultiLvlLbl val="0"/>
      </c:catAx>
      <c:valAx>
        <c:axId val="20002226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NZ" sz="1200" b="1" i="0" u="none" strike="noStrike" kern="1200" baseline="0">
                    <a:solidFill>
                      <a:sysClr val="windowText" lastClr="000000">
                        <a:lumMod val="65000"/>
                        <a:lumOff val="35000"/>
                      </a:sysClr>
                    </a:solidFill>
                  </a:rPr>
                  <a:t>Return on Investment  </a:t>
                </a:r>
                <a:r>
                  <a:rPr lang="en-NZ" sz="1200" b="1"/>
                  <a:t> (A$)</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0021254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NZ" sz="1100" b="1" i="0" u="none" strike="noStrike" kern="1200" spc="0" baseline="0">
                <a:solidFill>
                  <a:schemeClr val="tx1"/>
                </a:solidFill>
              </a:rPr>
              <a:t>2.54 GW Electrolyser Hydrogen Production  </a:t>
            </a:r>
            <a:r>
              <a:rPr lang="en-NZ" sz="1100" b="1" i="0" u="none" strike="noStrike" kern="1200" spc="0" baseline="0">
                <a:solidFill>
                  <a:sysClr val="windowText" lastClr="000000">
                    <a:lumMod val="65000"/>
                    <a:lumOff val="35000"/>
                  </a:sysClr>
                </a:solidFill>
              </a:rPr>
              <a:t>showing </a:t>
            </a:r>
            <a:r>
              <a:rPr lang="en-NZ" sz="1100" b="1" i="0" u="none" strike="noStrike" kern="1200" spc="0" baseline="0">
                <a:solidFill>
                  <a:srgbClr val="0000FF"/>
                </a:solidFill>
              </a:rPr>
              <a:t>Return on Investment (ROI) </a:t>
            </a:r>
            <a:r>
              <a:rPr lang="en-NZ" sz="1100" b="1" i="0" u="none" strike="noStrike" kern="1200" spc="0" baseline="0">
                <a:solidFill>
                  <a:sysClr val="windowText" lastClr="000000">
                    <a:lumMod val="65000"/>
                    <a:lumOff val="35000"/>
                  </a:sysClr>
                </a:solidFill>
              </a:rPr>
              <a:t>at </a:t>
            </a:r>
            <a:r>
              <a:rPr lang="en-NZ" sz="1100" b="1" i="0" u="none" strike="noStrike" kern="1200" spc="0" baseline="0">
                <a:solidFill>
                  <a:schemeClr val="accent2">
                    <a:lumMod val="75000"/>
                  </a:schemeClr>
                </a:solidFill>
              </a:rPr>
              <a:t>High Case CAPEX </a:t>
            </a:r>
            <a:r>
              <a:rPr lang="en-NZ" sz="1100" b="1" i="0" u="none" strike="noStrike" kern="1200" spc="0" baseline="0">
                <a:solidFill>
                  <a:sysClr val="windowText" lastClr="000000">
                    <a:lumMod val="65000"/>
                    <a:lumOff val="35000"/>
                  </a:sysClr>
                </a:solidFill>
              </a:rPr>
              <a:t>and </a:t>
            </a:r>
            <a:r>
              <a:rPr lang="en-NZ" sz="1100" b="1" i="0" u="none" strike="noStrike" kern="1200" spc="0" baseline="0">
                <a:solidFill>
                  <a:schemeClr val="accent6">
                    <a:lumMod val="75000"/>
                  </a:schemeClr>
                </a:solidFill>
              </a:rPr>
              <a:t>Low Price Range of  A$5.35/kg H2</a:t>
            </a:r>
            <a:r>
              <a:rPr lang="en-NZ" sz="1100" b="1" i="0" u="none" strike="noStrike" kern="1200" spc="0" baseline="0">
                <a:solidFill>
                  <a:srgbClr val="0000FF"/>
                </a:solidFill>
              </a:rPr>
              <a:t> </a:t>
            </a:r>
            <a:r>
              <a:rPr lang="en-NZ" sz="1100" b="1" i="0" u="none" strike="noStrike" kern="1200" spc="0" baseline="0">
                <a:solidFill>
                  <a:sysClr val="windowText" lastClr="000000">
                    <a:lumMod val="65000"/>
                    <a:lumOff val="35000"/>
                  </a:sysClr>
                </a:solidFill>
              </a:rPr>
              <a:t>and </a:t>
            </a:r>
            <a:r>
              <a:rPr lang="en-NZ" sz="1100" b="1" i="0" u="none" strike="noStrike" kern="1200" spc="0" baseline="0">
                <a:solidFill>
                  <a:srgbClr val="0000FF"/>
                </a:solidFill>
              </a:rPr>
              <a:t>High Price Range of $A16.73/Kg H2</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46765498186244"/>
          <c:y val="0.11362900820654304"/>
          <c:w val="0.86420867352055297"/>
          <c:h val="0.8159273524834153"/>
        </c:manualLayout>
      </c:layout>
      <c:lineChart>
        <c:grouping val="standard"/>
        <c:varyColors val="0"/>
        <c:ser>
          <c:idx val="0"/>
          <c:order val="0"/>
          <c:tx>
            <c:strRef>
              <c:f>'ROI (%)'!$A$113</c:f>
              <c:strCache>
                <c:ptCount val="1"/>
                <c:pt idx="0">
                  <c:v>ROI at "Low Case Fixed Plant Opex"-"Low Price Range"-0.80 Learning Factor</c:v>
                </c:pt>
              </c:strCache>
            </c:strRef>
          </c:tx>
          <c:spPr>
            <a:ln w="19050" cap="rnd">
              <a:solidFill>
                <a:schemeClr val="accent1"/>
              </a:solidFill>
              <a:round/>
            </a:ln>
            <a:effectLst/>
          </c:spPr>
          <c:marker>
            <c:symbol val="none"/>
          </c:marker>
          <c:cat>
            <c:numRef>
              <c:f>'ROI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'ROI (%)'!$H$81:$BO$81</c:f>
              <c:numCache>
                <c:formatCode>0%</c:formatCode>
                <c:ptCount val="60"/>
                <c:pt idx="0">
                  <c:v>0.95354255014480882</c:v>
                </c:pt>
                <c:pt idx="1">
                  <c:v>0.85867319388961738</c:v>
                </c:pt>
                <c:pt idx="2">
                  <c:v>0.74010710574447158</c:v>
                </c:pt>
                <c:pt idx="3">
                  <c:v>0.60650822436928031</c:v>
                </c:pt>
                <c:pt idx="4">
                  <c:v>0.46217093915072194</c:v>
                </c:pt>
                <c:pt idx="5">
                  <c:v>0.30961467226356698</c:v>
                </c:pt>
                <c:pt idx="6">
                  <c:v>0.15047597460553958</c:v>
                </c:pt>
                <c:pt idx="7">
                  <c:v>-1.4106526865651604E-2</c:v>
                </c:pt>
                <c:pt idx="8">
                  <c:v>-0.18330035695649455</c:v>
                </c:pt>
                <c:pt idx="9">
                  <c:v>-0.35647358150237962</c:v>
                </c:pt>
                <c:pt idx="10">
                  <c:v>-0.53313215739608955</c:v>
                </c:pt>
                <c:pt idx="11">
                  <c:v>-0.71288056727685156</c:v>
                </c:pt>
                <c:pt idx="12">
                  <c:v>-0.89539592290345749</c:v>
                </c:pt>
                <c:pt idx="13">
                  <c:v>-1.0804102774009179</c:v>
                </c:pt>
                <c:pt idx="14">
                  <c:v>-1.2676981603820396</c:v>
                </c:pt>
                <c:pt idx="15">
                  <c:v>-1.4570675579300307</c:v>
                </c:pt>
                <c:pt idx="16">
                  <c:v>-1.648353235356234</c:v>
                </c:pt>
                <c:pt idx="17">
                  <c:v>-1.8414116957999465</c:v>
                </c:pt>
                <c:pt idx="18">
                  <c:v>-2.0361173075791035</c:v>
                </c:pt>
                <c:pt idx="19">
                  <c:v>-2.2323592835868498</c:v>
                </c:pt>
                <c:pt idx="20">
                  <c:v>-2.4300392930480759</c:v>
                </c:pt>
                <c:pt idx="21">
                  <c:v>-2.6290695501340822</c:v>
                </c:pt>
                <c:pt idx="22">
                  <c:v>-2.8293712673562963</c:v>
                </c:pt>
                <c:pt idx="23">
                  <c:v>-3.0308733916319444</c:v>
                </c:pt>
                <c:pt idx="24">
                  <c:v>-3.2335115619795949</c:v>
                </c:pt>
                <c:pt idx="25">
                  <c:v>-3.4372272428519182</c:v>
                </c:pt>
                <c:pt idx="26">
                  <c:v>-3.6419669980261524</c:v>
                </c:pt>
                <c:pt idx="27">
                  <c:v>-3.8476818779951594</c:v>
                </c:pt>
                <c:pt idx="28">
                  <c:v>-4.0543268997734856</c:v>
                </c:pt>
                <c:pt idx="29">
                  <c:v>-4.2618606025294214</c:v>
                </c:pt>
                <c:pt idx="30">
                  <c:v>-4.4702446658761739</c:v>
                </c:pt>
                <c:pt idx="31">
                  <c:v>-4.6794435802856054</c:v>
                </c:pt>
                <c:pt idx="32">
                  <c:v>-4.8894243611283335</c:v>
                </c:pt>
                <c:pt idx="33">
                  <c:v>-5.100156299440334</c:v>
                </c:pt>
                <c:pt idx="34">
                  <c:v>-5.3116107437751472</c:v>
                </c:pt>
                <c:pt idx="35">
                  <c:v>-5.5237609085011545</c:v>
                </c:pt>
                <c:pt idx="36">
                  <c:v>-5.7365817047039087</c:v>
                </c:pt>
                <c:pt idx="37">
                  <c:v>-5.9500495904982724</c:v>
                </c:pt>
                <c:pt idx="38">
                  <c:v>-6.1641424380778247</c:v>
                </c:pt>
                <c:pt idx="39">
                  <c:v>-6.3788394152550598</c:v>
                </c:pt>
                <c:pt idx="40">
                  <c:v>-6.5941208795953212</c:v>
                </c:pt>
                <c:pt idx="41">
                  <c:v>-6.8099682835353397</c:v>
                </c:pt>
                <c:pt idx="42">
                  <c:v>-7.0263640891157708</c:v>
                </c:pt>
                <c:pt idx="43">
                  <c:v>-7.2432916911556129</c:v>
                </c:pt>
                <c:pt idx="44">
                  <c:v>-7.460735347862383</c:v>
                </c:pt>
                <c:pt idx="45">
                  <c:v>-7.6786801180111937</c:v>
                </c:pt>
                <c:pt idx="46">
                  <c:v>-7.8971118039434147</c:v>
                </c:pt>
                <c:pt idx="47">
                  <c:v>-8.1160168997349711</c:v>
                </c:pt>
                <c:pt idx="48">
                  <c:v>-8.3353825439687945</c:v>
                </c:pt>
                <c:pt idx="49">
                  <c:v>-8.5551964766179527</c:v>
                </c:pt>
                <c:pt idx="50">
                  <c:v>-8.7754469996075617</c:v>
                </c:pt>
                <c:pt idx="51">
                  <c:v>-8.9961229406764591</c:v>
                </c:pt>
                <c:pt idx="52">
                  <c:v>-9.2172136202051096</c:v>
                </c:pt>
                <c:pt idx="53">
                  <c:v>-9.4387088207155365</c:v>
                </c:pt>
                <c:pt idx="54">
                  <c:v>-9.6605987587830704</c:v>
                </c:pt>
                <c:pt idx="55">
                  <c:v>-9.8828740591293158</c:v>
                </c:pt>
                <c:pt idx="56">
                  <c:v>-10.105525730691394</c:v>
                </c:pt>
                <c:pt idx="57">
                  <c:v>-10.328545144485092</c:v>
                </c:pt>
                <c:pt idx="58">
                  <c:v>-10.551924013099109</c:v>
                </c:pt>
                <c:pt idx="59">
                  <c:v>-10.775654371674896</c:v>
                </c:pt>
              </c:numCache>
            </c:numRef>
          </c:val>
          <c:smooth val="1"/>
          <c:extLst>
            <c:ext xmlns:c16="http://schemas.microsoft.com/office/drawing/2014/chart" uri="{C3380CC4-5D6E-409C-BE32-E72D297353CC}">
              <c16:uniqueId val="{00000000-14CD-4BA8-B041-0C10452353B8}"/>
            </c:ext>
          </c:extLst>
        </c:ser>
        <c:ser>
          <c:idx val="1"/>
          <c:order val="1"/>
          <c:tx>
            <c:strRef>
              <c:f>'ROI (%)'!$A$114</c:f>
              <c:strCache>
                <c:ptCount val="1"/>
                <c:pt idx="0">
                  <c:v>ROI at "Low Case Fixed Plant Opex"-"Low Price Range"-0.85 Learning Factor</c:v>
                </c:pt>
              </c:strCache>
            </c:strRef>
          </c:tx>
          <c:spPr>
            <a:ln w="19050" cap="rnd">
              <a:solidFill>
                <a:schemeClr val="accent2"/>
              </a:solidFill>
              <a:round/>
            </a:ln>
            <a:effectLst/>
          </c:spPr>
          <c:marker>
            <c:symbol val="none"/>
          </c:marker>
          <c:cat>
            <c:numRef>
              <c:f>'ROI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'ROI (%)'!$H$82:$BO$82</c:f>
              <c:numCache>
                <c:formatCode>0%</c:formatCode>
                <c:ptCount val="60"/>
                <c:pt idx="0">
                  <c:v>0.95354255014480882</c:v>
                </c:pt>
                <c:pt idx="1">
                  <c:v>0.87077617048961742</c:v>
                </c:pt>
                <c:pt idx="2">
                  <c:v>0.7693505922814815</c:v>
                </c:pt>
                <c:pt idx="3">
                  <c:v>0.65572162229629027</c:v>
                </c:pt>
                <c:pt idx="4">
                  <c:v>0.53317785670848306</c:v>
                </c:pt>
                <c:pt idx="5">
                  <c:v>0.40368856795328878</c:v>
                </c:pt>
                <c:pt idx="6">
                  <c:v>0.26855417470098347</c:v>
                </c:pt>
                <c:pt idx="7">
                  <c:v>0.12869200293529223</c:v>
                </c:pt>
                <c:pt idx="8">
                  <c:v>-1.5219257222373045E-2</c:v>
                </c:pt>
                <c:pt idx="9">
                  <c:v>-0.16265900525028798</c:v>
                </c:pt>
                <c:pt idx="10">
                  <c:v>-0.31321643071468808</c:v>
                </c:pt>
                <c:pt idx="11">
                  <c:v>-0.46655987343488198</c:v>
                </c:pt>
                <c:pt idx="12">
                  <c:v>-0.62241649310882186</c:v>
                </c:pt>
                <c:pt idx="13">
                  <c:v>-0.78055827465156002</c:v>
                </c:pt>
                <c:pt idx="14">
                  <c:v>-0.94079209515914897</c:v>
                </c:pt>
                <c:pt idx="15">
                  <c:v>-1.1029524884382651</c:v>
                </c:pt>
                <c:pt idx="16">
                  <c:v>-1.2668962558871055</c:v>
                </c:pt>
                <c:pt idx="17">
                  <c:v>-1.4324983742993995</c:v>
                </c:pt>
                <c:pt idx="18">
                  <c:v>-1.5996488354529323</c:v>
                </c:pt>
                <c:pt idx="19">
                  <c:v>-1.7682501685549386</c:v>
                </c:pt>
                <c:pt idx="20">
                  <c:v>-1.9382154719877625</c:v>
                </c:pt>
                <c:pt idx="21">
                  <c:v>-2.1094668309107814</c:v>
                </c:pt>
                <c:pt idx="22">
                  <c:v>-2.2819340313380558</c:v>
                </c:pt>
                <c:pt idx="23">
                  <c:v>-2.4555535049284996</c:v>
                </c:pt>
                <c:pt idx="24">
                  <c:v>-2.6302674553949505</c:v>
                </c:pt>
                <c:pt idx="25">
                  <c:v>-2.806023129396078</c:v>
                </c:pt>
                <c:pt idx="26">
                  <c:v>-2.9827722034797808</c:v>
                </c:pt>
                <c:pt idx="27">
                  <c:v>-3.1604702650693866</c:v>
                </c:pt>
                <c:pt idx="28">
                  <c:v>-3.3390763702817607</c:v>
                </c:pt>
                <c:pt idx="29">
                  <c:v>-3.51855266499149</c:v>
                </c:pt>
                <c:pt idx="30">
                  <c:v>-3.6988640583232621</c:v>
                </c:pt>
                <c:pt idx="31">
                  <c:v>-3.8799779398887897</c:v>
                </c:pt>
                <c:pt idx="32">
                  <c:v>-4.0618639337452178</c:v>
                </c:pt>
                <c:pt idx="33">
                  <c:v>-4.2444936833550111</c:v>
                </c:pt>
                <c:pt idx="34">
                  <c:v>-4.4278406628578963</c:v>
                </c:pt>
                <c:pt idx="35">
                  <c:v>-4.6118800107866251</c:v>
                </c:pt>
                <c:pt idx="36">
                  <c:v>-4.7965883830171494</c:v>
                </c:pt>
                <c:pt idx="37">
                  <c:v>-4.9819438222759311</c:v>
                </c:pt>
                <c:pt idx="38">
                  <c:v>-5.1679256419594584</c:v>
                </c:pt>
                <c:pt idx="39">
                  <c:v>-5.3545143223744427</c:v>
                </c:pt>
                <c:pt idx="40">
                  <c:v>-5.5416914177975887</c:v>
                </c:pt>
                <c:pt idx="41">
                  <c:v>-5.7294394729937679</c:v>
                </c:pt>
                <c:pt idx="42">
                  <c:v>-5.9177419480305726</c:v>
                </c:pt>
                <c:pt idx="43">
                  <c:v>-6.1065831503934183</c:v>
                </c:pt>
                <c:pt idx="44">
                  <c:v>-6.295948173544482</c:v>
                </c:pt>
                <c:pt idx="45">
                  <c:v>-6.4858228411859447</c:v>
                </c:pt>
                <c:pt idx="46">
                  <c:v>-6.6761936565868751</c:v>
                </c:pt>
                <c:pt idx="47">
                  <c:v>-6.8670477564170307</c:v>
                </c:pt>
                <c:pt idx="48">
                  <c:v>-7.0583728686022358</c:v>
                </c:pt>
                <c:pt idx="49">
                  <c:v>-7.2501572737769964</c:v>
                </c:pt>
                <c:pt idx="50">
                  <c:v>-7.4423897699623156</c:v>
                </c:pt>
                <c:pt idx="51">
                  <c:v>-7.6350596401415523</c:v>
                </c:pt>
                <c:pt idx="52">
                  <c:v>-7.8281566224460128</c:v>
                </c:pt>
                <c:pt idx="53">
                  <c:v>-8.0216708826954388</c:v>
                </c:pt>
                <c:pt idx="54">
                  <c:v>-8.2155929890676802</c:v>
                </c:pt>
                <c:pt idx="55">
                  <c:v>-8.4099138886971243</c:v>
                </c:pt>
                <c:pt idx="56">
                  <c:v>-8.6046248860235472</c:v>
                </c:pt>
                <c:pt idx="57">
                  <c:v>-8.7997176227323433</c:v>
                </c:pt>
                <c:pt idx="58">
                  <c:v>-8.9951840591439982</c:v>
                </c:pt>
                <c:pt idx="59">
                  <c:v>-9.1910164569255457</c:v>
                </c:pt>
              </c:numCache>
            </c:numRef>
          </c:val>
          <c:smooth val="0"/>
          <c:extLst>
            <c:ext xmlns:c16="http://schemas.microsoft.com/office/drawing/2014/chart" uri="{C3380CC4-5D6E-409C-BE32-E72D297353CC}">
              <c16:uniqueId val="{00000001-14CD-4BA8-B041-0C10452353B8}"/>
            </c:ext>
          </c:extLst>
        </c:ser>
        <c:ser>
          <c:idx val="2"/>
          <c:order val="2"/>
          <c:tx>
            <c:strRef>
              <c:f>'ROI (%)'!$A$115</c:f>
              <c:strCache>
                <c:ptCount val="1"/>
                <c:pt idx="0">
                  <c:v>ROI at "Low Case Fixed Plant Opex"-"Low Price Range"-0.90 Learning Factor</c:v>
                </c:pt>
              </c:strCache>
            </c:strRef>
          </c:tx>
          <c:spPr>
            <a:ln w="19050" cap="rnd">
              <a:solidFill>
                <a:schemeClr val="accent3"/>
              </a:solidFill>
              <a:round/>
            </a:ln>
            <a:effectLst/>
          </c:spPr>
          <c:marker>
            <c:symbol val="none"/>
          </c:marker>
          <c:cat>
            <c:numRef>
              <c:f>'ROI (%)'!$H$4:$BO$4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'ROI (%)'!$H$83:$BO$83</c:f>
              <c:numCache>
                <c:formatCode>0%</c:formatCode>
                <c:ptCount val="60"/>
                <c:pt idx="0">
                  <c:v>0.95354255014480882</c:v>
                </c:pt>
                <c:pt idx="1">
                  <c:v>0.88287914708961746</c:v>
                </c:pt>
                <c:pt idx="2">
                  <c:v>0.79919439025679007</c:v>
                </c:pt>
                <c:pt idx="3">
                  <c:v>0.7067456293215989</c:v>
                </c:pt>
                <c:pt idx="4">
                  <c:v>0.60775804687857571</c:v>
                </c:pt>
                <c:pt idx="5">
                  <c:v>0.50359006754351188</c:v>
                </c:pt>
                <c:pt idx="6">
                  <c:v>0.39515275021447582</c:v>
                </c:pt>
                <c:pt idx="7">
                  <c:v>0.28309716718728456</c:v>
                </c:pt>
                <c:pt idx="8">
                  <c:v>0.1679104403356943</c:v>
                </c:pt>
                <c:pt idx="9">
                  <c:v>4.9969917951454286E-2</c:v>
                </c:pt>
                <c:pt idx="10">
                  <c:v>-7.0424006354136801E-2</c:v>
                </c:pt>
                <c:pt idx="11">
                  <c:v>-0.19302688594121342</c:v>
                </c:pt>
                <c:pt idx="12">
                  <c:v>-0.31763616869337907</c:v>
                </c:pt>
                <c:pt idx="13">
                  <c:v>-0.44408145247503056</c:v>
                </c:pt>
                <c:pt idx="14">
                  <c:v>-0.57221752196546238</c:v>
                </c:pt>
                <c:pt idx="15">
                  <c:v>-0.70191924487545365</c:v>
                </c:pt>
                <c:pt idx="16">
                  <c:v>-0.83307774853036598</c:v>
                </c:pt>
                <c:pt idx="17">
                  <c:v>-0.96559750088231633</c:v>
                </c:pt>
                <c:pt idx="18">
                  <c:v>-1.0993940447392385</c:v>
                </c:pt>
                <c:pt idx="19">
                  <c:v>-1.2343922130705738</c:v>
                </c:pt>
                <c:pt idx="20">
                  <c:v>-1.3705247047906142</c:v>
                </c:pt>
                <c:pt idx="21">
                  <c:v>-1.5077309348511652</c:v>
                </c:pt>
                <c:pt idx="22">
                  <c:v>-1.645956095983474</c:v>
                </c:pt>
                <c:pt idx="23">
                  <c:v>-1.7851503857973621</c:v>
                </c:pt>
                <c:pt idx="24">
                  <c:v>-1.9252683645447675</c:v>
                </c:pt>
                <c:pt idx="25">
                  <c:v>-2.0662684172072359</c:v>
                </c:pt>
                <c:pt idx="26">
                  <c:v>-2.208112299669335</c:v>
                </c:pt>
                <c:pt idx="27">
                  <c:v>-2.3507647532583404</c:v>
                </c:pt>
                <c:pt idx="28">
                  <c:v>-2.4941931753170969</c:v>
                </c:pt>
                <c:pt idx="29">
                  <c:v>-2.6383673360440048</c:v>
                </c:pt>
                <c:pt idx="30">
                  <c:v>-2.7832591338002279</c:v>
                </c:pt>
                <c:pt idx="31">
                  <c:v>-2.9288423826047389</c:v>
                </c:pt>
                <c:pt idx="32">
                  <c:v>-3.0750926267243246</c:v>
                </c:pt>
                <c:pt idx="33">
                  <c:v>-3.2219869781992649</c:v>
                </c:pt>
                <c:pt idx="34">
                  <c:v>-3.3695039738858186</c:v>
                </c:pt>
                <c:pt idx="35">
                  <c:v>-3.5176234491880929</c:v>
                </c:pt>
                <c:pt idx="36">
                  <c:v>-3.666326426127656</c:v>
                </c:pt>
                <c:pt idx="37">
                  <c:v>-3.8155950137844044</c:v>
                </c:pt>
                <c:pt idx="38">
                  <c:v>-3.9654123194559334</c:v>
                </c:pt>
                <c:pt idx="39">
                  <c:v>-4.1157623691396541</c:v>
                </c:pt>
                <c:pt idx="40">
                  <c:v>-4.2666300361536065</c:v>
                </c:pt>
                <c:pt idx="41">
                  <c:v>-4.4180009768871615</c:v>
                </c:pt>
                <c:pt idx="42">
                  <c:v>-4.5698615728186285</c:v>
                </c:pt>
                <c:pt idx="43">
                  <c:v>-4.7221988780586441</c:v>
                </c:pt>
                <c:pt idx="44">
                  <c:v>-4.8750005717805411</c:v>
                </c:pt>
                <c:pt idx="45">
                  <c:v>-5.0282549149851379</c:v>
                </c:pt>
                <c:pt idx="46">
                  <c:v>-5.1819507111203968</c:v>
                </c:pt>
                <c:pt idx="47">
                  <c:v>-5.336077270138416</c:v>
                </c:pt>
                <c:pt idx="48">
                  <c:v>-5.4906243756251252</c:v>
                </c:pt>
                <c:pt idx="49">
                  <c:v>-5.6455822546833092</c:v>
                </c:pt>
                <c:pt idx="50">
                  <c:v>-5.8009415502884245</c:v>
                </c:pt>
                <c:pt idx="51">
                  <c:v>-5.9566932958701653</c:v>
                </c:pt>
                <c:pt idx="52">
                  <c:v>-6.1128288919016365</c:v>
                </c:pt>
                <c:pt idx="53">
                  <c:v>-6.2693400843030451</c:v>
                </c:pt>
                <c:pt idx="54">
                  <c:v>-6.4262189444885927</c:v>
                </c:pt>
                <c:pt idx="55">
                  <c:v>-6.5834578509042165</c:v>
                </c:pt>
                <c:pt idx="56">
                  <c:v>-6.7410494719204044</c:v>
                </c:pt>
                <c:pt idx="57">
                  <c:v>-6.8989867499588051</c:v>
                </c:pt>
                <c:pt idx="58">
                  <c:v>-7.057262886744101</c:v>
                </c:pt>
                <c:pt idx="59">
                  <c:v>-7.2158713295838375</c:v>
                </c:pt>
              </c:numCache>
            </c:numRef>
          </c:val>
          <c:smooth val="0"/>
          <c:extLst>
            <c:ext xmlns:c16="http://schemas.microsoft.com/office/drawing/2014/chart" uri="{C3380CC4-5D6E-409C-BE32-E72D297353CC}">
              <c16:uniqueId val="{00000002-14CD-4BA8-B041-0C10452353B8}"/>
            </c:ext>
          </c:extLst>
        </c:ser>
        <c:ser>
          <c:idx val="3"/>
          <c:order val="3"/>
          <c:tx>
            <c:strRef>
              <c:f>'ROI (%)'!$A$116</c:f>
              <c:strCache>
                <c:ptCount val="1"/>
                <c:pt idx="0">
                  <c:v>ROI at "High Case Compression Energy Opex"-"High Price Range"-0.80 Learning Factor</c:v>
                </c:pt>
              </c:strCache>
            </c:strRef>
          </c:tx>
          <c:spPr>
            <a:ln w="19050" cap="rnd">
              <a:solidFill>
                <a:schemeClr val="accent4"/>
              </a:solidFill>
              <a:round/>
            </a:ln>
            <a:effectLst/>
          </c:spPr>
          <c:marker>
            <c:symbol val="none"/>
          </c:marker>
          <c:val>
            <c:numRef>
              <c:f>'ROI (%)'!$H$102:$BO$102</c:f>
              <c:numCache>
                <c:formatCode>0%</c:formatCode>
                <c:ptCount val="60"/>
                <c:pt idx="0">
                  <c:v>1.4334791434672132</c:v>
                </c:pt>
                <c:pt idx="1">
                  <c:v>1.7155092749344263</c:v>
                </c:pt>
                <c:pt idx="2">
                  <c:v>1.9234079189384119</c:v>
                </c:pt>
                <c:pt idx="3">
                  <c:v>2.084278840805625</c:v>
                </c:pt>
                <c:pt idx="4">
                  <c:v>2.2115563602751389</c:v>
                </c:pt>
                <c:pt idx="5">
                  <c:v>2.3131220921717706</c:v>
                </c:pt>
                <c:pt idx="6">
                  <c:v>2.3940957278065813</c:v>
                </c:pt>
                <c:pt idx="7">
                  <c:v>2.4580392819937944</c:v>
                </c:pt>
                <c:pt idx="8">
                  <c:v>2.5075570220500114</c:v>
                </c:pt>
                <c:pt idx="9">
                  <c:v>2.5446258543190652</c:v>
                </c:pt>
                <c:pt idx="10">
                  <c:v>2.5707913147246018</c:v>
                </c:pt>
                <c:pt idx="11">
                  <c:v>2.5872907169353496</c:v>
                </c:pt>
                <c:pt idx="12">
                  <c:v>2.5951341658770146</c:v>
                </c:pt>
                <c:pt idx="13">
                  <c:v>2.595159891078306</c:v>
                </c:pt>
                <c:pt idx="14">
                  <c:v>2.5880732410766991</c:v>
                </c:pt>
                <c:pt idx="15">
                  <c:v>2.574474901119912</c:v>
                </c:pt>
                <c:pt idx="16">
                  <c:v>2.5548817818649754</c:v>
                </c:pt>
                <c:pt idx="17">
                  <c:v>2.5297427906033918</c:v>
                </c:pt>
                <c:pt idx="18">
                  <c:v>2.4994509462335999</c:v>
                </c:pt>
                <c:pt idx="19">
                  <c:v>2.4643528287422853</c:v>
                </c:pt>
                <c:pt idx="20">
                  <c:v>2.4247560504473054</c:v>
                </c:pt>
                <c:pt idx="21">
                  <c:v>2.3809352354651776</c:v>
                </c:pt>
                <c:pt idx="22">
                  <c:v>2.3331368580248575</c:v>
                </c:pt>
                <c:pt idx="23">
                  <c:v>2.2815831964868982</c:v>
                </c:pt>
                <c:pt idx="24">
                  <c:v>2.226475594028503</c:v>
                </c:pt>
                <c:pt idx="25">
                  <c:v>2.1679971698752771</c:v>
                </c:pt>
                <c:pt idx="26">
                  <c:v>2.1063150908203507</c:v>
                </c:pt>
                <c:pt idx="27">
                  <c:v>2.0415824876748268</c:v>
                </c:pt>
                <c:pt idx="28">
                  <c:v>1.9739400826124469</c:v>
                </c:pt>
                <c:pt idx="29">
                  <c:v>1.903517579304604</c:v>
                </c:pt>
                <c:pt idx="30">
                  <c:v>1.8304348570361837</c:v>
                </c:pt>
                <c:pt idx="31">
                  <c:v>1.7548030017641971</c:v>
                </c:pt>
                <c:pt idx="32">
                  <c:v>1.6767252006982072</c:v>
                </c:pt>
                <c:pt idx="33">
                  <c:v>1.5962975219877003</c:v>
                </c:pt>
                <c:pt idx="34">
                  <c:v>1.5136095971630477</c:v>
                </c:pt>
                <c:pt idx="35">
                  <c:v>1.4287452208472238</c:v>
                </c:pt>
                <c:pt idx="36">
                  <c:v>1.3417828797512075</c:v>
                </c:pt>
                <c:pt idx="37">
                  <c:v>1.2527962209488166</c:v>
                </c:pt>
                <c:pt idx="38">
                  <c:v>1.1618544677916911</c:v>
                </c:pt>
                <c:pt idx="39">
                  <c:v>1.0690227904920822</c:v>
                </c:pt>
                <c:pt idx="40">
                  <c:v>0.97436263730814021</c:v>
                </c:pt>
                <c:pt idx="41">
                  <c:v>0.87793203136559861</c:v>
                </c:pt>
                <c:pt idx="42">
                  <c:v>0.7797858374035882</c:v>
                </c:pt>
                <c:pt idx="43">
                  <c:v>0.67997600211132847</c:v>
                </c:pt>
                <c:pt idx="44">
                  <c:v>0.57855177120328161</c:v>
                </c:pt>
                <c:pt idx="45">
                  <c:v>0.47555988594446813</c:v>
                </c:pt>
                <c:pt idx="46">
                  <c:v>0.37104476147017174</c:v>
                </c:pt>
                <c:pt idx="47">
                  <c:v>0.26504864893324703</c:v>
                </c:pt>
                <c:pt idx="48">
                  <c:v>0.15761178324805189</c:v>
                </c:pt>
                <c:pt idx="49">
                  <c:v>4.8772517974778343E-2</c:v>
                </c:pt>
                <c:pt idx="50">
                  <c:v>-6.1432551304717635E-2</c:v>
                </c:pt>
                <c:pt idx="51">
                  <c:v>-0.17296847393385548</c:v>
                </c:pt>
                <c:pt idx="52">
                  <c:v>-0.28580184040767681</c:v>
                </c:pt>
                <c:pt idx="53">
                  <c:v>-0.39990068695817532</c:v>
                </c:pt>
                <c:pt idx="54">
                  <c:v>-0.51523440768465656</c:v>
                </c:pt>
                <c:pt idx="55">
                  <c:v>-0.63177367350763336</c:v>
                </c:pt>
                <c:pt idx="56">
                  <c:v>-0.74949035730527913</c:v>
                </c:pt>
                <c:pt idx="57">
                  <c:v>-0.86835746466174035</c:v>
                </c:pt>
                <c:pt idx="58">
                  <c:v>-0.98834906971812697</c:v>
                </c:pt>
                <c:pt idx="59">
                  <c:v>-1.1094402556709586</c:v>
                </c:pt>
              </c:numCache>
            </c:numRef>
          </c:val>
          <c:smooth val="0"/>
          <c:extLst>
            <c:ext xmlns:c16="http://schemas.microsoft.com/office/drawing/2014/chart" uri="{C3380CC4-5D6E-409C-BE32-E72D297353CC}">
              <c16:uniqueId val="{00000006-14CD-4BA8-B041-0C10452353B8}"/>
            </c:ext>
          </c:extLst>
        </c:ser>
        <c:ser>
          <c:idx val="4"/>
          <c:order val="4"/>
          <c:tx>
            <c:strRef>
              <c:f>'ROI (%)'!$A$117</c:f>
              <c:strCache>
                <c:ptCount val="1"/>
                <c:pt idx="0">
                  <c:v>ROI at "High Case Compression Energy Opex"-"High Price Range"-0.85Learning Factor</c:v>
                </c:pt>
              </c:strCache>
            </c:strRef>
          </c:tx>
          <c:spPr>
            <a:ln w="19050" cap="rnd">
              <a:solidFill>
                <a:schemeClr val="accent5"/>
              </a:solidFill>
              <a:round/>
            </a:ln>
            <a:effectLst/>
          </c:spPr>
          <c:marker>
            <c:symbol val="none"/>
          </c:marker>
          <c:val>
            <c:numRef>
              <c:f>'ROI (%)'!$H$103:$BO$103</c:f>
              <c:numCache>
                <c:formatCode>0%</c:formatCode>
                <c:ptCount val="60"/>
                <c:pt idx="0">
                  <c:v>1.4334791434672132</c:v>
                </c:pt>
                <c:pt idx="1">
                  <c:v>1.7533715279344262</c:v>
                </c:pt>
                <c:pt idx="2">
                  <c:v>2.0148915532921601</c:v>
                </c:pt>
                <c:pt idx="3">
                  <c:v>2.2382351926093729</c:v>
                </c:pt>
                <c:pt idx="4">
                  <c:v>2.4336903002285628</c:v>
                </c:pt>
                <c:pt idx="5">
                  <c:v>2.6074174343027186</c:v>
                </c:pt>
                <c:pt idx="6">
                  <c:v>2.7634847494955377</c:v>
                </c:pt>
                <c:pt idx="7">
                  <c:v>2.9047619554352506</c:v>
                </c:pt>
                <c:pt idx="8">
                  <c:v>3.0333722271006063</c:v>
                </c:pt>
                <c:pt idx="9">
                  <c:v>3.150944181097</c:v>
                </c:pt>
                <c:pt idx="10">
                  <c:v>3.2587629730594685</c:v>
                </c:pt>
                <c:pt idx="11">
                  <c:v>3.3578661495425828</c:v>
                </c:pt>
                <c:pt idx="12">
                  <c:v>3.4491072483896468</c:v>
                </c:pt>
                <c:pt idx="13">
                  <c:v>3.5331995788236248</c:v>
                </c:pt>
                <c:pt idx="14">
                  <c:v>3.6107472953836046</c:v>
                </c:pt>
                <c:pt idx="15">
                  <c:v>3.6822680329524431</c:v>
                </c:pt>
                <c:pt idx="16">
                  <c:v>3.7482097657657274</c:v>
                </c:pt>
                <c:pt idx="17">
                  <c:v>3.8089636092013617</c:v>
                </c:pt>
                <c:pt idx="18">
                  <c:v>3.8648737066283085</c:v>
                </c:pt>
                <c:pt idx="19">
                  <c:v>3.9162449800453252</c:v>
                </c:pt>
                <c:pt idx="20">
                  <c:v>3.9633492874541689</c:v>
                </c:pt>
                <c:pt idx="21">
                  <c:v>4.006430373142349</c:v>
                </c:pt>
                <c:pt idx="22">
                  <c:v>4.0457078904883401</c:v>
                </c:pt>
                <c:pt idx="23">
                  <c:v>4.081380703019069</c:v>
                </c:pt>
                <c:pt idx="24">
                  <c:v>4.1136296173013269</c:v>
                </c:pt>
                <c:pt idx="25">
                  <c:v>4.1426196638414128</c:v>
                </c:pt>
                <c:pt idx="26">
                  <c:v>4.1685020149360081</c:v>
                </c:pt>
                <c:pt idx="27">
                  <c:v>4.1914156083249718</c:v>
                </c:pt>
                <c:pt idx="28">
                  <c:v>4.2114885304876282</c:v>
                </c:pt>
                <c:pt idx="29">
                  <c:v>4.2288392020836945</c:v>
                </c:pt>
                <c:pt idx="30">
                  <c:v>4.2435773993808539</c:v>
                </c:pt>
                <c:pt idx="31">
                  <c:v>4.2558051388344476</c:v>
                </c:pt>
                <c:pt idx="32">
                  <c:v>4.2656174467897703</c:v>
                </c:pt>
                <c:pt idx="33">
                  <c:v>4.2731030322011438</c:v>
                </c:pt>
                <c:pt idx="34">
                  <c:v>4.2783448770378687</c:v>
                </c:pt>
                <c:pt idx="35">
                  <c:v>4.2814207564782407</c:v>
                </c:pt>
                <c:pt idx="36">
                  <c:v>4.282403698931712</c:v>
                </c:pt>
                <c:pt idx="37">
                  <c:v>4.2813623942646988</c:v>
                </c:pt>
                <c:pt idx="38">
                  <c:v>4.2783615572528921</c:v>
                </c:pt>
                <c:pt idx="39">
                  <c:v>4.2734622521774375</c:v>
                </c:pt>
                <c:pt idx="40">
                  <c:v>4.2667221835737745</c:v>
                </c:pt>
                <c:pt idx="41">
                  <c:v>4.258195957391373</c:v>
                </c:pt>
                <c:pt idx="42">
                  <c:v>4.2479353161995261</c:v>
                </c:pt>
                <c:pt idx="43">
                  <c:v>4.2359893515545624</c:v>
                </c:pt>
                <c:pt idx="44">
                  <c:v>4.2224046962084865</c:v>
                </c:pt>
                <c:pt idx="45">
                  <c:v>4.2072256984726604</c:v>
                </c:pt>
                <c:pt idx="46">
                  <c:v>4.1904945807406371</c:v>
                </c:pt>
                <c:pt idx="47">
                  <c:v>4.1722515839118381</c:v>
                </c:pt>
                <c:pt idx="48">
                  <c:v>4.1525350992343597</c:v>
                </c:pt>
                <c:pt idx="49">
                  <c:v>4.1313817888943598</c:v>
                </c:pt>
                <c:pt idx="50">
                  <c:v>4.1088266965159841</c:v>
                </c:pt>
                <c:pt idx="51">
                  <c:v>4.08490334859514</c:v>
                </c:pt>
                <c:pt idx="52">
                  <c:v>4.059643847769185</c:v>
                </c:pt>
                <c:pt idx="53">
                  <c:v>4.0330789587196731</c:v>
                </c:pt>
                <c:pt idx="54">
                  <c:v>4.0052381874142959</c:v>
                </c:pt>
                <c:pt idx="55">
                  <c:v>3.9761498543149969</c:v>
                </c:pt>
                <c:pt idx="56">
                  <c:v>3.9458411621101726</c:v>
                </c:pt>
                <c:pt idx="57">
                  <c:v>3.9143382584685127</c:v>
                </c:pt>
                <c:pt idx="58">
                  <c:v>3.8816662942590932</c:v>
                </c:pt>
                <c:pt idx="59">
                  <c:v>3.847849477635831</c:v>
                </c:pt>
              </c:numCache>
            </c:numRef>
          </c:val>
          <c:smooth val="0"/>
          <c:extLst>
            <c:ext xmlns:c16="http://schemas.microsoft.com/office/drawing/2014/chart" uri="{C3380CC4-5D6E-409C-BE32-E72D297353CC}">
              <c16:uniqueId val="{00000007-14CD-4BA8-B041-0C10452353B8}"/>
            </c:ext>
          </c:extLst>
        </c:ser>
        <c:ser>
          <c:idx val="5"/>
          <c:order val="5"/>
          <c:tx>
            <c:strRef>
              <c:f>'ROI (%)'!$A$118</c:f>
              <c:strCache>
                <c:ptCount val="1"/>
                <c:pt idx="0">
                  <c:v>ROI at "High Case Compression Energy Opex"-"High Price Range"-0.90 Learning Factor</c:v>
                </c:pt>
              </c:strCache>
            </c:strRef>
          </c:tx>
          <c:spPr>
            <a:ln w="19050" cap="rnd">
              <a:solidFill>
                <a:schemeClr val="accent6"/>
              </a:solidFill>
              <a:round/>
            </a:ln>
            <a:effectLst/>
          </c:spPr>
          <c:marker>
            <c:symbol val="none"/>
          </c:marker>
          <c:val>
            <c:numRef>
              <c:f>'ROI (%)'!$H$104:$BO$104</c:f>
              <c:numCache>
                <c:formatCode>0%</c:formatCode>
                <c:ptCount val="60"/>
                <c:pt idx="0">
                  <c:v>1.4334791434672132</c:v>
                </c:pt>
                <c:pt idx="1">
                  <c:v>1.7912337809344261</c:v>
                </c:pt>
                <c:pt idx="2">
                  <c:v>2.1082531672790878</c:v>
                </c:pt>
                <c:pt idx="3">
                  <c:v>2.3978557493463009</c:v>
                </c:pt>
                <c:pt idx="4">
                  <c:v>2.6670026598515797</c:v>
                </c:pt>
                <c:pt idx="5">
                  <c:v>2.9199435159084968</c:v>
                </c:pt>
                <c:pt idx="6">
                  <c:v>3.1595284215564625</c:v>
                </c:pt>
                <c:pt idx="7">
                  <c:v>3.3877941537636755</c:v>
                </c:pt>
                <c:pt idx="8">
                  <c:v>3.6062645964667523</c:v>
                </c:pt>
                <c:pt idx="9">
                  <c:v>3.8161202242682255</c:v>
                </c:pt>
                <c:pt idx="10">
                  <c:v>4.0183007711927434</c:v>
                </c:pt>
                <c:pt idx="11">
                  <c:v>4.2135709499906895</c:v>
                </c:pt>
                <c:pt idx="12">
                  <c:v>4.4025644130048009</c:v>
                </c:pt>
                <c:pt idx="13">
                  <c:v>4.5858142364346914</c:v>
                </c:pt>
                <c:pt idx="14">
                  <c:v>4.7637747035028903</c:v>
                </c:pt>
                <c:pt idx="15">
                  <c:v>4.9368372708361035</c:v>
                </c:pt>
                <c:pt idx="16">
                  <c:v>5.1053425294218355</c:v>
                </c:pt>
                <c:pt idx="17">
                  <c:v>5.2695893362013271</c:v>
                </c:pt>
                <c:pt idx="18">
                  <c:v>5.429841902176495</c:v>
                </c:pt>
                <c:pt idx="19">
                  <c:v>5.5863353755445413</c:v>
                </c:pt>
                <c:pt idx="20">
                  <c:v>5.7392802971350871</c:v>
                </c:pt>
                <c:pt idx="21">
                  <c:v>5.8888661977138748</c:v>
                </c:pt>
                <c:pt idx="22">
                  <c:v>6.0352645331751313</c:v>
                </c:pt>
                <c:pt idx="23">
                  <c:v>6.1786311024400042</c:v>
                </c:pt>
                <c:pt idx="24">
                  <c:v>6.3191080565920013</c:v>
                </c:pt>
                <c:pt idx="25">
                  <c:v>6.4568255816514233</c:v>
                </c:pt>
                <c:pt idx="26">
                  <c:v>6.5919033183002336</c:v>
                </c:pt>
                <c:pt idx="27">
                  <c:v>6.7244515677338565</c:v>
                </c:pt>
                <c:pt idx="28">
                  <c:v>6.854572322222003</c:v>
                </c:pt>
                <c:pt idx="29">
                  <c:v>6.9823601509301021</c:v>
                </c:pt>
                <c:pt idx="30">
                  <c:v>7.1079029654021095</c:v>
                </c:pt>
                <c:pt idx="31">
                  <c:v>7.2312826843487237</c:v>
                </c:pt>
                <c:pt idx="32">
                  <c:v>7.3525758136733135</c:v>
                </c:pt>
                <c:pt idx="33">
                  <c:v>7.4718539547471927</c:v>
                </c:pt>
                <c:pt idx="34">
                  <c:v>7.5891842516296641</c:v>
                </c:pt>
                <c:pt idx="35">
                  <c:v>7.704629786077926</c:v>
                </c:pt>
                <c:pt idx="36">
                  <c:v>7.818249927703655</c:v>
                </c:pt>
                <c:pt idx="37">
                  <c:v>7.930100645428027</c:v>
                </c:pt>
                <c:pt idx="38">
                  <c:v>8.0402347854056266</c:v>
                </c:pt>
                <c:pt idx="39">
                  <c:v>8.1487023197835899</c:v>
                </c:pt>
                <c:pt idx="40">
                  <c:v>8.2555505700001319</c:v>
                </c:pt>
                <c:pt idx="41">
                  <c:v>8.3608244077783453</c:v>
                </c:pt>
                <c:pt idx="42">
                  <c:v>8.4645664365149624</c:v>
                </c:pt>
                <c:pt idx="43">
                  <c:v>8.5668171553825925</c:v>
                </c:pt>
                <c:pt idx="44">
                  <c:v>8.6676151081438029</c:v>
                </c:pt>
                <c:pt idx="45">
                  <c:v>8.7669970184056556</c:v>
                </c:pt>
                <c:pt idx="46">
                  <c:v>8.8649979128149035</c:v>
                </c:pt>
                <c:pt idx="47">
                  <c:v>8.9616512335000102</c:v>
                </c:pt>
                <c:pt idx="48">
                  <c:v>9.0569889409007089</c:v>
                </c:pt>
                <c:pt idx="49">
                  <c:v>9.1510416079842276</c:v>
                </c:pt>
                <c:pt idx="50">
                  <c:v>9.2438385067257425</c:v>
                </c:pt>
                <c:pt idx="51">
                  <c:v>9.3354076876259438</c:v>
                </c:pt>
                <c:pt idx="52">
                  <c:v>9.4257760529481107</c:v>
                </c:pt>
                <c:pt idx="53">
                  <c:v>9.5149694242787621</c:v>
                </c:pt>
                <c:pt idx="54">
                  <c:v>9.6030126049478017</c:v>
                </c:pt>
                <c:pt idx="55">
                  <c:v>9.6899294377847855</c:v>
                </c:pt>
                <c:pt idx="56">
                  <c:v>9.7757428586360451</c:v>
                </c:pt>
                <c:pt idx="57">
                  <c:v>9.860474946022098</c:v>
                </c:pt>
                <c:pt idx="58">
                  <c:v>9.9441469672748113</c:v>
                </c:pt>
                <c:pt idx="59">
                  <c:v>10.026779421458823</c:v>
                </c:pt>
              </c:numCache>
            </c:numRef>
          </c:val>
          <c:smooth val="0"/>
          <c:extLst>
            <c:ext xmlns:c16="http://schemas.microsoft.com/office/drawing/2014/chart" uri="{C3380CC4-5D6E-409C-BE32-E72D297353CC}">
              <c16:uniqueId val="{00000008-14CD-4BA8-B041-0C10452353B8}"/>
            </c:ext>
          </c:extLst>
        </c:ser>
        <c:dLbls>
          <c:showLegendKey val="0"/>
          <c:showVal val="0"/>
          <c:showCatName val="0"/>
          <c:showSerName val="0"/>
          <c:showPercent val="0"/>
          <c:showBubbleSize val="0"/>
        </c:dLbls>
        <c:smooth val="0"/>
        <c:axId val="1997395248"/>
        <c:axId val="1997397168"/>
      </c:lineChart>
      <c:catAx>
        <c:axId val="199739524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b="1"/>
                  <a:t>YEARS</a:t>
                </a:r>
              </a:p>
            </c:rich>
          </c:tx>
          <c:layout>
            <c:manualLayout>
              <c:xMode val="edge"/>
              <c:yMode val="edge"/>
              <c:x val="0.71362491113514537"/>
              <c:y val="0.57202955464618699"/>
            </c:manualLayout>
          </c:layout>
          <c:overlay val="0"/>
          <c:spPr>
            <a:solidFill>
              <a:schemeClr val="bg1"/>
            </a:solid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97397168"/>
        <c:crosses val="autoZero"/>
        <c:auto val="1"/>
        <c:lblAlgn val="ctr"/>
        <c:lblOffset val="100"/>
        <c:noMultiLvlLbl val="0"/>
      </c:catAx>
      <c:valAx>
        <c:axId val="1997397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NZ" sz="1200" b="1"/>
                  <a:t>Return</a:t>
                </a:r>
                <a:r>
                  <a:rPr lang="en-NZ" sz="1200" b="1" baseline="0"/>
                  <a:t> on Investment </a:t>
                </a:r>
                <a:r>
                  <a:rPr lang="en-NZ" sz="1200" b="1"/>
                  <a:t> (A$)</a:t>
                </a:r>
              </a:p>
            </c:rich>
          </c:tx>
          <c:layout>
            <c:manualLayout>
              <c:xMode val="edge"/>
              <c:yMode val="edge"/>
              <c:x val="2.5911286780852E-2"/>
              <c:y val="0.3170833720507637"/>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9739524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val>
            <c:numRef>
              <c:f>'1.27 GW Electrolyser H2 Prod. '!$G$720:$BN$720</c:f>
              <c:numCache>
                <c:formatCode>0%</c:formatCode>
                <c:ptCount val="60"/>
                <c:pt idx="0">
                  <c:v>0.91739333100000009</c:v>
                </c:pt>
                <c:pt idx="1">
                  <c:v>0.7879206620000001</c:v>
                </c:pt>
                <c:pt idx="2">
                  <c:v>0.63550795367210011</c:v>
                </c:pt>
                <c:pt idx="3">
                  <c:v>0.46854248467210013</c:v>
                </c:pt>
                <c:pt idx="4">
                  <c:v>0.29118151440088302</c:v>
                </c:pt>
                <c:pt idx="5">
                  <c:v>0.10586401393856314</c:v>
                </c:pt>
                <c:pt idx="6">
                  <c:v>-8.5825724748767401E-2</c:v>
                </c:pt>
                <c:pt idx="7">
                  <c:v>-0.28278543374876741</c:v>
                </c:pt>
                <c:pt idx="8">
                  <c:v>-0.48420922076509182</c:v>
                </c:pt>
                <c:pt idx="9">
                  <c:v>-0.68948533078206531</c:v>
                </c:pt>
                <c:pt idx="10">
                  <c:v>-0.89813549665458725</c:v>
                </c:pt>
                <c:pt idx="11">
                  <c:v>-1.1097768308244433</c:v>
                </c:pt>
                <c:pt idx="12">
                  <c:v>-1.3240967556338263</c:v>
                </c:pt>
                <c:pt idx="13">
                  <c:v>-1.5408358803836908</c:v>
                </c:pt>
                <c:pt idx="14">
                  <c:v>-1.7597759344883075</c:v>
                </c:pt>
                <c:pt idx="15">
                  <c:v>-1.9807310354883074</c:v>
                </c:pt>
                <c:pt idx="16">
                  <c:v>-2.2035412250285158</c:v>
                </c:pt>
                <c:pt idx="17">
                  <c:v>-2.4280675884415754</c:v>
                </c:pt>
                <c:pt idx="18">
                  <c:v>-2.6541885057614594</c:v>
                </c:pt>
                <c:pt idx="19">
                  <c:v>-2.8817967275750385</c:v>
                </c:pt>
                <c:pt idx="20">
                  <c:v>-3.1107970630408652</c:v>
                </c:pt>
                <c:pt idx="21">
                  <c:v>-3.3411045295388826</c:v>
                </c:pt>
                <c:pt idx="22">
                  <c:v>-3.5726428554509297</c:v>
                </c:pt>
                <c:pt idx="23">
                  <c:v>-3.8053432565868146</c:v>
                </c:pt>
                <c:pt idx="24">
                  <c:v>-4.039143427163105</c:v>
                </c:pt>
                <c:pt idx="25">
                  <c:v>-4.2739867008106112</c:v>
                </c:pt>
                <c:pt idx="26">
                  <c:v>-4.5098213476512505</c:v>
                </c:pt>
                <c:pt idx="27">
                  <c:v>-4.7465999812511415</c:v>
                </c:pt>
                <c:pt idx="28">
                  <c:v>-4.984279055037697</c:v>
                </c:pt>
                <c:pt idx="29">
                  <c:v>-5.2228184321213895</c:v>
                </c:pt>
                <c:pt idx="30">
                  <c:v>-5.462181015775796</c:v>
                </c:pt>
                <c:pt idx="31">
                  <c:v>-5.7023324303757965</c:v>
                </c:pt>
                <c:pt idx="32">
                  <c:v>-5.943240744569052</c:v>
                </c:pt>
                <c:pt idx="33">
                  <c:v>-6.184876230001219</c:v>
                </c:pt>
                <c:pt idx="34">
                  <c:v>-6.4272111501341262</c:v>
                </c:pt>
                <c:pt idx="35">
                  <c:v>-6.6702195746645732</c:v>
                </c:pt>
                <c:pt idx="36">
                  <c:v>-6.9138772158263482</c:v>
                </c:pt>
                <c:pt idx="37">
                  <c:v>-7.1581612834822552</c:v>
                </c:pt>
                <c:pt idx="38">
                  <c:v>-7.4030503564189427</c:v>
                </c:pt>
                <c:pt idx="39">
                  <c:v>-7.6485242676698064</c:v>
                </c:pt>
                <c:pt idx="40">
                  <c:v>-7.8945640020294734</c:v>
                </c:pt>
                <c:pt idx="41">
                  <c:v>-8.1411516042021344</c:v>
                </c:pt>
                <c:pt idx="42">
                  <c:v>-8.3882700962568659</c:v>
                </c:pt>
                <c:pt idx="43">
                  <c:v>-8.6359034032552788</c:v>
                </c:pt>
                <c:pt idx="44">
                  <c:v>-8.8840362860774658</c:v>
                </c:pt>
                <c:pt idx="45">
                  <c:v>-9.1326542806071025</c:v>
                </c:pt>
                <c:pt idx="46">
                  <c:v>-9.3817436425503011</c:v>
                </c:pt>
                <c:pt idx="47">
                  <c:v>-9.6312912972590112</c:v>
                </c:pt>
                <c:pt idx="48">
                  <c:v>-9.8812847940115525</c:v>
                </c:pt>
                <c:pt idx="49">
                  <c:v>-10.131712264272585</c:v>
                </c:pt>
                <c:pt idx="50">
                  <c:v>-10.382562383514355</c:v>
                </c:pt>
                <c:pt idx="51">
                  <c:v>-10.63382433623236</c:v>
                </c:pt>
                <c:pt idx="52">
                  <c:v>-10.885487783832515</c:v>
                </c:pt>
                <c:pt idx="53">
                  <c:v>-11.137542835105027</c:v>
                </c:pt>
                <c:pt idx="54">
                  <c:v>-11.389980019033059</c:v>
                </c:pt>
                <c:pt idx="55">
                  <c:v>-11.642790259712971</c:v>
                </c:pt>
                <c:pt idx="56">
                  <c:v>-11.895964853187744</c:v>
                </c:pt>
                <c:pt idx="57">
                  <c:v>-12.149495446016987</c:v>
                </c:pt>
                <c:pt idx="58">
                  <c:v>-12.403374015425998</c:v>
                </c:pt>
                <c:pt idx="59">
                  <c:v>-12.657592850892952</c:v>
                </c:pt>
              </c:numCache>
            </c:numRef>
          </c:val>
          <c:smooth val="0"/>
          <c:extLst>
            <c:ext xmlns:c16="http://schemas.microsoft.com/office/drawing/2014/chart" uri="{C3380CC4-5D6E-409C-BE32-E72D297353CC}">
              <c16:uniqueId val="{00000000-11D7-40D6-8410-9BC53FE77DC0}"/>
            </c:ext>
          </c:extLst>
        </c:ser>
        <c:dLbls>
          <c:showLegendKey val="0"/>
          <c:showVal val="0"/>
          <c:showCatName val="0"/>
          <c:showSerName val="0"/>
          <c:showPercent val="0"/>
          <c:showBubbleSize val="0"/>
        </c:dLbls>
        <c:smooth val="0"/>
        <c:axId val="1283931471"/>
        <c:axId val="1283933391"/>
      </c:lineChart>
      <c:catAx>
        <c:axId val="128393147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3933391"/>
        <c:crosses val="autoZero"/>
        <c:auto val="1"/>
        <c:lblAlgn val="ctr"/>
        <c:lblOffset val="100"/>
        <c:noMultiLvlLbl val="0"/>
      </c:catAx>
      <c:valAx>
        <c:axId val="128393339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39314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NZ" sz="1100" b="1" i="0" u="none" strike="noStrike" kern="1200" spc="0" baseline="0">
                <a:solidFill>
                  <a:schemeClr val="tx1"/>
                </a:solidFill>
              </a:rPr>
              <a:t>1.27 GW Electrolyser Hydrogen Production  </a:t>
            </a:r>
            <a:r>
              <a:rPr lang="en-NZ" sz="1100" b="1" i="0" u="none" strike="noStrike" kern="1200" spc="0" baseline="0">
                <a:solidFill>
                  <a:sysClr val="windowText" lastClr="000000">
                    <a:lumMod val="65000"/>
                    <a:lumOff val="35000"/>
                  </a:sysClr>
                </a:solidFill>
              </a:rPr>
              <a:t>showing </a:t>
            </a:r>
            <a:r>
              <a:rPr lang="en-NZ" sz="1100" b="1" i="0" u="none" strike="noStrike" kern="1200" spc="0" baseline="0">
                <a:solidFill>
                  <a:srgbClr val="0000FF"/>
                </a:solidFill>
              </a:rPr>
              <a:t>Net Cash Flow (NCF) </a:t>
            </a:r>
            <a:r>
              <a:rPr lang="en-NZ" sz="1100" b="1" i="0" u="none" strike="noStrike" kern="1200" spc="0" baseline="0">
                <a:solidFill>
                  <a:sysClr val="windowText" lastClr="000000">
                    <a:lumMod val="65000"/>
                    <a:lumOff val="35000"/>
                  </a:sysClr>
                </a:solidFill>
              </a:rPr>
              <a:t>at </a:t>
            </a:r>
            <a:r>
              <a:rPr lang="en-NZ" sz="1100" b="1" i="0" u="none" strike="noStrike" kern="1200" spc="0" baseline="0">
                <a:solidFill>
                  <a:schemeClr val="accent2">
                    <a:lumMod val="75000"/>
                  </a:schemeClr>
                </a:solidFill>
              </a:rPr>
              <a:t>Low Case CAPEX </a:t>
            </a:r>
            <a:r>
              <a:rPr lang="en-NZ" sz="1100" b="1" i="0" u="none" strike="noStrike" kern="1200" spc="0" baseline="0">
                <a:solidFill>
                  <a:sysClr val="windowText" lastClr="000000">
                    <a:lumMod val="65000"/>
                    <a:lumOff val="35000"/>
                  </a:sysClr>
                </a:solidFill>
              </a:rPr>
              <a:t>and </a:t>
            </a:r>
            <a:r>
              <a:rPr lang="en-NZ" sz="1100" b="1" i="0" u="none" strike="noStrike" kern="1200" spc="0" baseline="0">
                <a:solidFill>
                  <a:schemeClr val="accent6">
                    <a:lumMod val="75000"/>
                  </a:schemeClr>
                </a:solidFill>
              </a:rPr>
              <a:t>Low Price Range of  A$5.35/kg H2</a:t>
            </a:r>
            <a:r>
              <a:rPr lang="en-NZ" sz="1100" b="1" i="0" u="none" strike="noStrike" kern="1200" spc="0" baseline="0">
                <a:solidFill>
                  <a:srgbClr val="0000FF"/>
                </a:solidFill>
              </a:rPr>
              <a:t> </a:t>
            </a:r>
            <a:r>
              <a:rPr lang="en-NZ" sz="1100" b="1" i="0" u="none" strike="noStrike" kern="1200" spc="0" baseline="0">
                <a:solidFill>
                  <a:sysClr val="windowText" lastClr="000000">
                    <a:lumMod val="65000"/>
                    <a:lumOff val="35000"/>
                  </a:sysClr>
                </a:solidFill>
              </a:rPr>
              <a:t>and </a:t>
            </a:r>
            <a:r>
              <a:rPr lang="en-NZ" sz="1100" b="1" i="0" u="none" strike="noStrike" kern="1200" spc="0" baseline="0">
                <a:solidFill>
                  <a:srgbClr val="0000FF"/>
                </a:solidFill>
              </a:rPr>
              <a:t>High Price Range of $A16.73/Kg H2</a:t>
            </a:r>
          </a:p>
        </c:rich>
      </c:tx>
      <c:layout>
        <c:manualLayout>
          <c:xMode val="edge"/>
          <c:yMode val="edge"/>
          <c:x val="0.11542819648361592"/>
          <c:y val="1.83486238532110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833127107118621"/>
          <c:y val="0.13265395738200564"/>
          <c:w val="0.78532657329252431"/>
          <c:h val="0.79316332439793025"/>
        </c:manualLayout>
      </c:layout>
      <c:lineChart>
        <c:grouping val="standard"/>
        <c:varyColors val="0"/>
        <c:ser>
          <c:idx val="0"/>
          <c:order val="0"/>
          <c:tx>
            <c:v>NPV at "Low Case Fixed Plant Opex"-"Low Price Range"-0.80 Learning Factor</c:v>
          </c:tx>
          <c:spPr>
            <a:ln w="19050" cap="rnd">
              <a:solidFill>
                <a:schemeClr val="accent1"/>
              </a:solidFill>
              <a:round/>
            </a:ln>
            <a:effectLst/>
          </c:spPr>
          <c:marker>
            <c:symbol val="none"/>
          </c:marker>
          <c:cat>
            <c:numRef>
              <c:f>'NET CASH FLOW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'NET CASH FLOW (A$)'!$H$5:$BO$5</c:f>
              <c:numCache>
                <c:formatCode>#,##0.00</c:formatCode>
                <c:ptCount val="60"/>
                <c:pt idx="0">
                  <c:v>-114973308.53468847</c:v>
                </c:pt>
                <c:pt idx="1">
                  <c:v>-234425369.33468843</c:v>
                </c:pt>
                <c:pt idx="2">
                  <c:v>-292894941.57363999</c:v>
                </c:pt>
                <c:pt idx="3">
                  <c:v>-329987017.97468841</c:v>
                </c:pt>
                <c:pt idx="4">
                  <c:v>-356483071.61476672</c:v>
                </c:pt>
                <c:pt idx="5">
                  <c:v>-376762675.76584965</c:v>
                </c:pt>
                <c:pt idx="6">
                  <c:v>-393004236.55375659</c:v>
                </c:pt>
                <c:pt idx="7">
                  <c:v>-406436336.88668841</c:v>
                </c:pt>
                <c:pt idx="8">
                  <c:v>-417814378.93469608</c:v>
                </c:pt>
                <c:pt idx="9">
                  <c:v>-427633179.79875106</c:v>
                </c:pt>
                <c:pt idx="10">
                  <c:v>-436232973.36337209</c:v>
                </c:pt>
                <c:pt idx="11">
                  <c:v>-443856863.11961746</c:v>
                </c:pt>
                <c:pt idx="12">
                  <c:v>-450684054.94164431</c:v>
                </c:pt>
                <c:pt idx="13">
                  <c:v>-456850111.7499429</c:v>
                </c:pt>
                <c:pt idx="14">
                  <c:v>-462459840.48933566</c:v>
                </c:pt>
                <c:pt idx="15">
                  <c:v>-467595792.0162884</c:v>
                </c:pt>
                <c:pt idx="16">
                  <c:v>-472324041.6875717</c:v>
                </c:pt>
                <c:pt idx="17">
                  <c:v>-476698225.65469456</c:v>
                </c:pt>
                <c:pt idx="18">
                  <c:v>-480762424.6524086</c:v>
                </c:pt>
                <c:pt idx="19">
                  <c:v>-484553266.34593856</c:v>
                </c:pt>
                <c:pt idx="20">
                  <c:v>-488101485.622787</c:v>
                </c:pt>
                <c:pt idx="21">
                  <c:v>-491433101.19763541</c:v>
                </c:pt>
                <c:pt idx="22">
                  <c:v>-494570315.67211318</c:v>
                </c:pt>
                <c:pt idx="23">
                  <c:v>-497532213.00263166</c:v>
                </c:pt>
                <c:pt idx="24">
                  <c:v>-500335305.35233641</c:v>
                </c:pt>
                <c:pt idx="25">
                  <c:v>-502993966.46025318</c:v>
                </c:pt>
                <c:pt idx="26">
                  <c:v>-505520778.45490789</c:v>
                </c:pt>
                <c:pt idx="27">
                  <c:v>-507926811.90689206</c:v>
                </c:pt>
                <c:pt idx="28">
                  <c:v>-510221853.85466111</c:v>
                </c:pt>
                <c:pt idx="29">
                  <c:v>-512414594.89840627</c:v>
                </c:pt>
                <c:pt idx="30">
                  <c:v>-514512783.80583978</c:v>
                </c:pt>
                <c:pt idx="31">
                  <c:v>-516523356.11996841</c:v>
                </c:pt>
                <c:pt idx="32">
                  <c:v>-518452541.80325794</c:v>
                </c:pt>
                <c:pt idx="33">
                  <c:v>-520305955.85699505</c:v>
                </c:pt>
                <c:pt idx="34">
                  <c:v>-522088675.02224064</c:v>
                </c:pt>
                <c:pt idx="35">
                  <c:v>-523805303.03069329</c:v>
                </c:pt>
                <c:pt idx="36">
                  <c:v>-525460026.38062024</c:v>
                </c:pt>
                <c:pt idx="37">
                  <c:v>-527056662.22886461</c:v>
                </c:pt>
                <c:pt idx="38">
                  <c:v>-528598699.68851793</c:v>
                </c:pt>
                <c:pt idx="39">
                  <c:v>-530089335.5836885</c:v>
                </c:pt>
                <c:pt idx="40">
                  <c:v>-531531505.52340841</c:v>
                </c:pt>
                <c:pt idx="41">
                  <c:v>-532927911.00516737</c:v>
                </c:pt>
                <c:pt idx="42">
                  <c:v>-534281043.13658947</c:v>
                </c:pt>
                <c:pt idx="43">
                  <c:v>-535593203.46504599</c:v>
                </c:pt>
                <c:pt idx="44">
                  <c:v>-536866522.32467824</c:v>
                </c:pt>
                <c:pt idx="45">
                  <c:v>-538102975.04462814</c:v>
                </c:pt>
                <c:pt idx="46">
                  <c:v>-539304396.30831289</c:v>
                </c:pt>
                <c:pt idx="47">
                  <c:v>-540472492.90904307</c:v>
                </c:pt>
                <c:pt idx="48">
                  <c:v>-541608855.11036921</c:v>
                </c:pt>
                <c:pt idx="49">
                  <c:v>-542714966.7888068</c:v>
                </c:pt>
                <c:pt idx="50">
                  <c:v>-543792214.51091242</c:v>
                </c:pt>
                <c:pt idx="51">
                  <c:v>-544841895.67514026</c:v>
                </c:pt>
                <c:pt idx="52">
                  <c:v>-545865225.83076859</c:v>
                </c:pt>
                <c:pt idx="53">
                  <c:v>-546863345.27086401</c:v>
                </c:pt>
                <c:pt idx="54">
                  <c:v>-547837324.9832561</c:v>
                </c:pt>
                <c:pt idx="55">
                  <c:v>-548788172.03245139</c:v>
                </c:pt>
                <c:pt idx="56">
                  <c:v>-549716834.43598807</c:v>
                </c:pt>
                <c:pt idx="57">
                  <c:v>-550624205.59066653</c:v>
                </c:pt>
                <c:pt idx="58">
                  <c:v>-551511128.2971741</c:v>
                </c:pt>
                <c:pt idx="59">
                  <c:v>-552378398.42566276</c:v>
                </c:pt>
              </c:numCache>
            </c:numRef>
          </c:val>
          <c:smooth val="1"/>
          <c:extLst>
            <c:ext xmlns:c16="http://schemas.microsoft.com/office/drawing/2014/chart" uri="{C3380CC4-5D6E-409C-BE32-E72D297353CC}">
              <c16:uniqueId val="{00000000-AF7A-4917-ABC7-7619555F9442}"/>
            </c:ext>
          </c:extLst>
        </c:ser>
        <c:ser>
          <c:idx val="1"/>
          <c:order val="1"/>
          <c:tx>
            <c:v>NPV at "Low Case Fixed Plant Opex"-"Low Price Range"-0.85 Learning Factor</c:v>
          </c:tx>
          <c:spPr>
            <a:ln w="19050" cap="rnd">
              <a:solidFill>
                <a:schemeClr val="accent2"/>
              </a:solidFill>
              <a:round/>
            </a:ln>
            <a:effectLst/>
          </c:spPr>
          <c:marker>
            <c:symbol val="none"/>
          </c:marker>
          <c:cat>
            <c:numRef>
              <c:f>'NET CASH FLOW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'NET CASH FLOW (A$)'!$H$6:$BO$6</c:f>
              <c:numCache>
                <c:formatCode>#,##0.00</c:formatCode>
                <c:ptCount val="60"/>
                <c:pt idx="0">
                  <c:v>-114973308.53468847</c:v>
                </c:pt>
                <c:pt idx="1">
                  <c:v>-204562354.13468856</c:v>
                </c:pt>
                <c:pt idx="2">
                  <c:v>-250602262.20213073</c:v>
                </c:pt>
                <c:pt idx="3">
                  <c:v>-280713042.89468855</c:v>
                </c:pt>
                <c:pt idx="4">
                  <c:v>-302709505.86279947</c:v>
                </c:pt>
                <c:pt idx="5">
                  <c:v>-319846964.7520144</c:v>
                </c:pt>
                <c:pt idx="6">
                  <c:v>-333775756.56698126</c:v>
                </c:pt>
                <c:pt idx="7">
                  <c:v>-345441128.34068853</c:v>
                </c:pt>
                <c:pt idx="8">
                  <c:v>-355431892.77756786</c:v>
                </c:pt>
                <c:pt idx="9">
                  <c:v>-364138121.86358285</c:v>
                </c:pt>
                <c:pt idx="10">
                  <c:v>-371830712.84772617</c:v>
                </c:pt>
                <c:pt idx="11">
                  <c:v>-378704961.91941559</c:v>
                </c:pt>
                <c:pt idx="12">
                  <c:v>-384906001.88259345</c:v>
                </c:pt>
                <c:pt idx="13">
                  <c:v>-390544434.96213734</c:v>
                </c:pt>
                <c:pt idx="14">
                  <c:v>-395706354.50235391</c:v>
                </c:pt>
                <c:pt idx="15">
                  <c:v>-400460000.96978861</c:v>
                </c:pt>
                <c:pt idx="16">
                  <c:v>-404860317.66029209</c:v>
                </c:pt>
                <c:pt idx="17">
                  <c:v>-408952150.74113595</c:v>
                </c:pt>
                <c:pt idx="18">
                  <c:v>-412772548.34616971</c:v>
                </c:pt>
                <c:pt idx="19">
                  <c:v>-416352445.46424866</c:v>
                </c:pt>
                <c:pt idx="20">
                  <c:v>-419717920.59220624</c:v>
                </c:pt>
                <c:pt idx="21">
                  <c:v>-422891147.80077046</c:v>
                </c:pt>
                <c:pt idx="22">
                  <c:v>-425891128.26197129</c:v>
                </c:pt>
                <c:pt idx="23">
                  <c:v>-428734259.51170653</c:v>
                </c:pt>
                <c:pt idx="24">
                  <c:v>-431434783.57817918</c:v>
                </c:pt>
                <c:pt idx="25">
                  <c:v>-434005143.48040771</c:v>
                </c:pt>
                <c:pt idx="26">
                  <c:v>-436456269.57492864</c:v>
                </c:pt>
                <c:pt idx="27">
                  <c:v>-438797811.59801996</c:v>
                </c:pt>
                <c:pt idx="28">
                  <c:v>-441038328.24158561</c:v>
                </c:pt>
                <c:pt idx="29">
                  <c:v>-443185443.20720416</c:v>
                </c:pt>
                <c:pt idx="30">
                  <c:v>-445245974.5680244</c:v>
                </c:pt>
                <c:pt idx="31">
                  <c:v>-447226042.70452356</c:v>
                </c:pt>
                <c:pt idx="32">
                  <c:v>-449131160.91150033</c:v>
                </c:pt>
                <c:pt idx="33">
                  <c:v>-450966311.89145154</c:v>
                </c:pt>
                <c:pt idx="34">
                  <c:v>-452736012.67723376</c:v>
                </c:pt>
                <c:pt idx="35">
                  <c:v>-454444370.01016885</c:v>
                </c:pt>
                <c:pt idx="36">
                  <c:v>-456095127.79926389</c:v>
                </c:pt>
                <c:pt idx="37">
                  <c:v>-457691707.97444755</c:v>
                </c:pt>
                <c:pt idx="38">
                  <c:v>-459237245.80066836</c:v>
                </c:pt>
                <c:pt idx="39">
                  <c:v>-460734620.52481461</c:v>
                </c:pt>
                <c:pt idx="40">
                  <c:v>-462186482.07205403</c:v>
                </c:pt>
                <c:pt idx="41">
                  <c:v>-463595274.38357854</c:v>
                </c:pt>
                <c:pt idx="42">
                  <c:v>-464963255.88722026</c:v>
                </c:pt>
                <c:pt idx="43">
                  <c:v>-466292517.51085824</c:v>
                </c:pt>
                <c:pt idx="44">
                  <c:v>-467584998.58205497</c:v>
                </c:pt>
                <c:pt idx="45">
                  <c:v>-468842500.90287888</c:v>
                </c:pt>
                <c:pt idx="46">
                  <c:v>-470066701.24401242</c:v>
                </c:pt>
                <c:pt idx="47">
                  <c:v>-471259162.46515381</c:v>
                </c:pt>
                <c:pt idx="48">
                  <c:v>-472421343.4379065</c:v>
                </c:pt>
                <c:pt idx="49">
                  <c:v>-473554607.92165554</c:v>
                </c:pt>
                <c:pt idx="50">
                  <c:v>-474660232.52141523</c:v>
                </c:pt>
                <c:pt idx="51">
                  <c:v>-475739413.83854985</c:v>
                </c:pt>
                <c:pt idx="52">
                  <c:v>-476793274.9100194</c:v>
                </c:pt>
                <c:pt idx="53">
                  <c:v>-477822871.01889259</c:v>
                </c:pt>
                <c:pt idx="54">
                  <c:v>-478829194.94790721</c:v>
                </c:pt>
                <c:pt idx="55">
                  <c:v>-479813181.73852032</c:v>
                </c:pt>
                <c:pt idx="56">
                  <c:v>-480775713.00990999</c:v>
                </c:pt>
                <c:pt idx="57">
                  <c:v>-481717620.88555104</c:v>
                </c:pt>
                <c:pt idx="58">
                  <c:v>-482639691.56910855</c:v>
                </c:pt>
                <c:pt idx="59">
                  <c:v>-483542668.60632682</c:v>
                </c:pt>
              </c:numCache>
            </c:numRef>
          </c:val>
          <c:smooth val="0"/>
          <c:extLst>
            <c:ext xmlns:c16="http://schemas.microsoft.com/office/drawing/2014/chart" uri="{C3380CC4-5D6E-409C-BE32-E72D297353CC}">
              <c16:uniqueId val="{00000001-AF7A-4917-ABC7-7619555F9442}"/>
            </c:ext>
          </c:extLst>
        </c:ser>
        <c:ser>
          <c:idx val="2"/>
          <c:order val="2"/>
          <c:tx>
            <c:v>NPV at "Low Case Fixed Plant Opex"-"Low Price Range"-0.90 Learning Factor</c:v>
          </c:tx>
          <c:spPr>
            <a:ln w="19050" cap="rnd">
              <a:solidFill>
                <a:schemeClr val="accent3"/>
              </a:solidFill>
              <a:round/>
            </a:ln>
            <a:effectLst/>
          </c:spPr>
          <c:marker>
            <c:symbol val="none"/>
          </c:marker>
          <c:cat>
            <c:numRef>
              <c:f>'NET CASH FLOW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'NET CASH FLOW (A$)'!$H$7:$BO$7</c:f>
              <c:numCache>
                <c:formatCode>#,##0.00</c:formatCode>
                <c:ptCount val="60"/>
                <c:pt idx="0">
                  <c:v>-114973308.53468847</c:v>
                </c:pt>
                <c:pt idx="1">
                  <c:v>-174699338.93468857</c:v>
                </c:pt>
                <c:pt idx="2">
                  <c:v>-206828367.90315944</c:v>
                </c:pt>
                <c:pt idx="3">
                  <c:v>-228452766.29468846</c:v>
                </c:pt>
                <c:pt idx="4">
                  <c:v>-244586725.11589873</c:v>
                </c:pt>
                <c:pt idx="5">
                  <c:v>-257368892.36631233</c:v>
                </c:pt>
                <c:pt idx="6">
                  <c:v>-267903103.05031306</c:v>
                </c:pt>
                <c:pt idx="7">
                  <c:v>-276830850.91868842</c:v>
                </c:pt>
                <c:pt idx="8">
                  <c:v>-284556669.01383501</c:v>
                </c:pt>
                <c:pt idx="9">
                  <c:v>-291351413.85777771</c:v>
                </c:pt>
                <c:pt idx="10">
                  <c:v>-297404964.26033074</c:v>
                </c:pt>
                <c:pt idx="11">
                  <c:v>-302855364.38314992</c:v>
                </c:pt>
                <c:pt idx="12">
                  <c:v>-307805985.22599137</c:v>
                </c:pt>
                <c:pt idx="13">
                  <c:v>-312336153.99875057</c:v>
                </c:pt>
                <c:pt idx="14">
                  <c:v>-316508016.92057484</c:v>
                </c:pt>
                <c:pt idx="15">
                  <c:v>-320371127.08028841</c:v>
                </c:pt>
                <c:pt idx="16">
                  <c:v>-323965603.62654948</c:v>
                </c:pt>
                <c:pt idx="17">
                  <c:v>-327324363.36592031</c:v>
                </c:pt>
                <c:pt idx="18">
                  <c:v>-330474732.51727396</c:v>
                </c:pt>
                <c:pt idx="19">
                  <c:v>-333439633.72546881</c:v>
                </c:pt>
                <c:pt idx="20">
                  <c:v>-336238475.50779724</c:v>
                </c:pt>
                <c:pt idx="21">
                  <c:v>-338887829.08776653</c:v>
                </c:pt>
                <c:pt idx="22">
                  <c:v>-341401950.62078321</c:v>
                </c:pt>
                <c:pt idx="23">
                  <c:v>-343793189.19830376</c:v>
                </c:pt>
                <c:pt idx="24">
                  <c:v>-346072309.25061452</c:v>
                </c:pt>
                <c:pt idx="25">
                  <c:v>-348248747.95686108</c:v>
                </c:pt>
                <c:pt idx="26">
                  <c:v>-350330822.71957695</c:v>
                </c:pt>
                <c:pt idx="27">
                  <c:v>-352325899.85234433</c:v>
                </c:pt>
                <c:pt idx="28">
                  <c:v>-354240532.83667034</c:v>
                </c:pt>
                <c:pt idx="29">
                  <c:v>-356080576.48198617</c:v>
                </c:pt>
                <c:pt idx="30">
                  <c:v>-357851281.84008116</c:v>
                </c:pt>
                <c:pt idx="31">
                  <c:v>-359557375.62572837</c:v>
                </c:pt>
                <c:pt idx="32">
                  <c:v>-361203127.07107008</c:v>
                </c:pt>
                <c:pt idx="33">
                  <c:v>-362792404.51736331</c:v>
                </c:pt>
                <c:pt idx="34">
                  <c:v>-364328723.57094246</c:v>
                </c:pt>
                <c:pt idx="35">
                  <c:v>-365815288.2827971</c:v>
                </c:pt>
                <c:pt idx="36">
                  <c:v>-367255026.52566707</c:v>
                </c:pt>
                <c:pt idx="37">
                  <c:v>-368650620.51901537</c:v>
                </c:pt>
                <c:pt idx="38">
                  <c:v>-370004533.27597225</c:v>
                </c:pt>
                <c:pt idx="39">
                  <c:v>-371319031.60639077</c:v>
                </c:pt>
                <c:pt idx="40">
                  <c:v>-372596206.19834173</c:v>
                </c:pt>
                <c:pt idx="41">
                  <c:v>-373837989.21048641</c:v>
                </c:pt>
                <c:pt idx="42">
                  <c:v>-375046169.7351011</c:v>
                </c:pt>
                <c:pt idx="43">
                  <c:v>-376222407.4324587</c:v>
                </c:pt>
                <c:pt idx="44">
                  <c:v>-377368244.58900845</c:v>
                </c:pt>
                <c:pt idx="45">
                  <c:v>-378485116.81217372</c:v>
                </c:pt>
                <c:pt idx="46">
                  <c:v>-379574362.54189193</c:v>
                </c:pt>
                <c:pt idx="47">
                  <c:v>-380637231.53194225</c:v>
                </c:pt>
                <c:pt idx="48">
                  <c:v>-381674892.43156135</c:v>
                </c:pt>
                <c:pt idx="49">
                  <c:v>-382688439.57902187</c:v>
                </c:pt>
                <c:pt idx="50">
                  <c:v>-383678899.10304755</c:v>
                </c:pt>
                <c:pt idx="51">
                  <c:v>-384647234.41464382</c:v>
                </c:pt>
                <c:pt idx="52">
                  <c:v>-385594351.16068715</c:v>
                </c:pt>
                <c:pt idx="53">
                  <c:v>-386521101.70108813</c:v>
                </c:pt>
                <c:pt idx="54">
                  <c:v>-387428289.16324389</c:v>
                </c:pt>
                <c:pt idx="55">
                  <c:v>-388316671.12057883</c:v>
                </c:pt>
                <c:pt idx="56">
                  <c:v>-389186962.93605733</c:v>
                </c:pt>
                <c:pt idx="57">
                  <c:v>-390039840.80647212</c:v>
                </c:pt>
                <c:pt idx="58">
                  <c:v>-390875944.53893918</c:v>
                </c:pt>
                <c:pt idx="59">
                  <c:v>-391695880.08725643</c:v>
                </c:pt>
              </c:numCache>
            </c:numRef>
          </c:val>
          <c:smooth val="0"/>
          <c:extLst>
            <c:ext xmlns:c16="http://schemas.microsoft.com/office/drawing/2014/chart" uri="{C3380CC4-5D6E-409C-BE32-E72D297353CC}">
              <c16:uniqueId val="{00000002-AF7A-4917-ABC7-7619555F9442}"/>
            </c:ext>
          </c:extLst>
        </c:ser>
        <c:ser>
          <c:idx val="3"/>
          <c:order val="3"/>
          <c:tx>
            <c:v>NPV at "High Case ompression Energy Opex"-"High Price Range"-0.80 Learning Factor</c:v>
          </c:tx>
          <c:spPr>
            <a:ln w="19050" cap="rnd">
              <a:solidFill>
                <a:schemeClr val="accent4"/>
              </a:solidFill>
              <a:round/>
            </a:ln>
            <a:effectLst/>
          </c:spPr>
          <c:marker>
            <c:symbol val="none"/>
          </c:marker>
          <c:cat>
            <c:numRef>
              <c:f>'NET CASH FLOW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'NET CASH FLOW (A$)'!$H$26:$BO$26</c:f>
              <c:numCache>
                <c:formatCode>#,##0.00</c:formatCode>
                <c:ptCount val="60"/>
                <c:pt idx="0">
                  <c:v>1059997826.6927999</c:v>
                </c:pt>
                <c:pt idx="1">
                  <c:v>686436624.9648</c:v>
                </c:pt>
                <c:pt idx="2">
                  <c:v>503585332.79098737</c:v>
                </c:pt>
                <c:pt idx="3">
                  <c:v>387587663.5824002</c:v>
                </c:pt>
                <c:pt idx="4">
                  <c:v>304726827.4231199</c:v>
                </c:pt>
                <c:pt idx="5">
                  <c:v>241306629.84334993</c:v>
                </c:pt>
                <c:pt idx="6">
                  <c:v>190514563.76064515</c:v>
                </c:pt>
                <c:pt idx="7">
                  <c:v>148508494.47648025</c:v>
                </c:pt>
                <c:pt idx="8">
                  <c:v>112926060.55027175</c:v>
                </c:pt>
                <c:pt idx="9">
                  <c:v>82219825.549055934</c:v>
                </c:pt>
                <c:pt idx="10">
                  <c:v>55325779.543509126</c:v>
                </c:pt>
                <c:pt idx="11">
                  <c:v>31483667.485239863</c:v>
                </c:pt>
                <c:pt idx="12">
                  <c:v>10133060.686299443</c:v>
                </c:pt>
                <c:pt idx="13">
                  <c:v>-9149985.380923748</c:v>
                </c:pt>
                <c:pt idx="14">
                  <c:v>-26693232.397518277</c:v>
                </c:pt>
                <c:pt idx="15">
                  <c:v>-42754840.808255672</c:v>
                </c:pt>
                <c:pt idx="16">
                  <c:v>-57541447.397085786</c:v>
                </c:pt>
                <c:pt idx="17">
                  <c:v>-71220787.949222565</c:v>
                </c:pt>
                <c:pt idx="18">
                  <c:v>-83930715.693288922</c:v>
                </c:pt>
                <c:pt idx="19">
                  <c:v>-95785775.950195193</c:v>
                </c:pt>
                <c:pt idx="20">
                  <c:v>-106882085.61766291</c:v>
                </c:pt>
                <c:pt idx="21">
                  <c:v>-117301012.75463259</c:v>
                </c:pt>
                <c:pt idx="22">
                  <c:v>-127111991.32892931</c:v>
                </c:pt>
                <c:pt idx="23">
                  <c:v>-136374702.40124822</c:v>
                </c:pt>
                <c:pt idx="24">
                  <c:v>-145140784.28964257</c:v>
                </c:pt>
                <c:pt idx="25">
                  <c:v>-153455187.84040058</c:v>
                </c:pt>
                <c:pt idx="26">
                  <c:v>-161357261.01471245</c:v>
                </c:pt>
                <c:pt idx="27">
                  <c:v>-168881624.69417906</c:v>
                </c:pt>
                <c:pt idx="28">
                  <c:v>-176058885.78354812</c:v>
                </c:pt>
                <c:pt idx="29">
                  <c:v>-182916222.30745459</c:v>
                </c:pt>
                <c:pt idx="30">
                  <c:v>-189477866.90750504</c:v>
                </c:pt>
                <c:pt idx="31">
                  <c:v>-195765509.03604448</c:v>
                </c:pt>
                <c:pt idx="32">
                  <c:v>-201798631.59064591</c:v>
                </c:pt>
                <c:pt idx="33">
                  <c:v>-207594794.30710864</c:v>
                </c:pt>
                <c:pt idx="34">
                  <c:v>-213169873.62556171</c:v>
                </c:pt>
                <c:pt idx="35">
                  <c:v>-218538266.74881792</c:v>
                </c:pt>
                <c:pt idx="36">
                  <c:v>-223713066.06986976</c:v>
                </c:pt>
                <c:pt idx="37">
                  <c:v>-228706208.94407117</c:v>
                </c:pt>
                <c:pt idx="38">
                  <c:v>-233528606.83892334</c:v>
                </c:pt>
                <c:pt idx="39">
                  <c:v>-238190257.1495961</c:v>
                </c:pt>
                <c:pt idx="40">
                  <c:v>-242700340.37603605</c:v>
                </c:pt>
                <c:pt idx="41">
                  <c:v>-247067304.88357043</c:v>
                </c:pt>
                <c:pt idx="42">
                  <c:v>-251298941.08746266</c:v>
                </c:pt>
                <c:pt idx="43">
                  <c:v>-255402446.59314609</c:v>
                </c:pt>
                <c:pt idx="44">
                  <c:v>-259384483.57268012</c:v>
                </c:pt>
                <c:pt idx="45">
                  <c:v>-263251229.45258355</c:v>
                </c:pt>
                <c:pt idx="46">
                  <c:v>-267008421.81944466</c:v>
                </c:pt>
                <c:pt idx="47">
                  <c:v>-270661398.31043851</c:v>
                </c:pt>
                <c:pt idx="48">
                  <c:v>-274215132.14041764</c:v>
                </c:pt>
                <c:pt idx="49">
                  <c:v>-277674263.821154</c:v>
                </c:pt>
                <c:pt idx="50">
                  <c:v>-281043129.54798573</c:v>
                </c:pt>
                <c:pt idx="51">
                  <c:v>-284325786.66176033</c:v>
                </c:pt>
                <c:pt idx="52">
                  <c:v>-287526036.53724051</c:v>
                </c:pt>
                <c:pt idx="53">
                  <c:v>-290647445.2012099</c:v>
                </c:pt>
                <c:pt idx="54">
                  <c:v>-293693361.94289792</c:v>
                </c:pt>
                <c:pt idx="55">
                  <c:v>-296666936.14478326</c:v>
                </c:pt>
                <c:pt idx="56">
                  <c:v>-299571132.53236693</c:v>
                </c:pt>
                <c:pt idx="57">
                  <c:v>-302408745.01627845</c:v>
                </c:pt>
                <c:pt idx="58">
                  <c:v>-305182409.27844244</c:v>
                </c:pt>
                <c:pt idx="59">
                  <c:v>-307894614.23540366</c:v>
                </c:pt>
              </c:numCache>
            </c:numRef>
          </c:val>
          <c:smooth val="0"/>
          <c:extLst>
            <c:ext xmlns:c16="http://schemas.microsoft.com/office/drawing/2014/chart" uri="{C3380CC4-5D6E-409C-BE32-E72D297353CC}">
              <c16:uniqueId val="{00000003-AF7A-4917-ABC7-7619555F9442}"/>
            </c:ext>
          </c:extLst>
        </c:ser>
        <c:ser>
          <c:idx val="4"/>
          <c:order val="4"/>
          <c:tx>
            <c:v>NPV at "High Case Compression Energy Opex"-"High Price Range"-0.85 Learning Factor</c:v>
          </c:tx>
          <c:spPr>
            <a:ln w="19050" cap="rnd">
              <a:solidFill>
                <a:schemeClr val="accent5"/>
              </a:solidFill>
              <a:round/>
            </a:ln>
            <a:effectLst/>
          </c:spPr>
          <c:marker>
            <c:symbol val="none"/>
          </c:marker>
          <c:cat>
            <c:numRef>
              <c:f>'NET CASH FLOW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'NET CASH FLOW (A$)'!$H$27:$BO$27</c:f>
              <c:numCache>
                <c:formatCode>#,##0.00</c:formatCode>
                <c:ptCount val="60"/>
                <c:pt idx="0">
                  <c:v>1059997826.6927999</c:v>
                </c:pt>
                <c:pt idx="1">
                  <c:v>779826925.39679968</c:v>
                </c:pt>
                <c:pt idx="2">
                  <c:v>635846794.20495379</c:v>
                </c:pt>
                <c:pt idx="3">
                  <c:v>541681659.29519975</c:v>
                </c:pt>
                <c:pt idx="4">
                  <c:v>472892346.78688872</c:v>
                </c:pt>
                <c:pt idx="5">
                  <c:v>419298547.78213084</c:v>
                </c:pt>
                <c:pt idx="6">
                  <c:v>375739180.33237183</c:v>
                </c:pt>
                <c:pt idx="7">
                  <c:v>339258183.10883963</c:v>
                </c:pt>
                <c:pt idx="8">
                  <c:v>308014168.19418037</c:v>
                </c:pt>
                <c:pt idx="9">
                  <c:v>280787267.47677553</c:v>
                </c:pt>
                <c:pt idx="10">
                  <c:v>256730306.77477503</c:v>
                </c:pt>
                <c:pt idx="11">
                  <c:v>235232538.32273102</c:v>
                </c:pt>
                <c:pt idx="12">
                  <c:v>215840089.79489398</c:v>
                </c:pt>
                <c:pt idx="13">
                  <c:v>198207075.99043608</c:v>
                </c:pt>
                <c:pt idx="14">
                  <c:v>182064258.07877922</c:v>
                </c:pt>
                <c:pt idx="15">
                  <c:v>167198228.35043371</c:v>
                </c:pt>
                <c:pt idx="16">
                  <c:v>153437163.20112264</c:v>
                </c:pt>
                <c:pt idx="17">
                  <c:v>140640815.67297328</c:v>
                </c:pt>
                <c:pt idx="18">
                  <c:v>128693325.51786673</c:v>
                </c:pt>
                <c:pt idx="19">
                  <c:v>117497950.06317914</c:v>
                </c:pt>
                <c:pt idx="20">
                  <c:v>106973134.29386008</c:v>
                </c:pt>
                <c:pt idx="21">
                  <c:v>97049533.466478825</c:v>
                </c:pt>
                <c:pt idx="22">
                  <c:v>87667725.411086202</c:v>
                </c:pt>
                <c:pt idx="23">
                  <c:v>78776430.282241225</c:v>
                </c:pt>
                <c:pt idx="24">
                  <c:v>70331109.131558418</c:v>
                </c:pt>
                <c:pt idx="25">
                  <c:v>62292849.033579707</c:v>
                </c:pt>
                <c:pt idx="26">
                  <c:v>54627467.596677065</c:v>
                </c:pt>
                <c:pt idx="27">
                  <c:v>47304787.29979074</c:v>
                </c:pt>
                <c:pt idx="28">
                  <c:v>40298042.633716702</c:v>
                </c:pt>
                <c:pt idx="29">
                  <c:v>33583392.074882388</c:v>
                </c:pt>
                <c:pt idx="30">
                  <c:v>27139513.533221722</c:v>
                </c:pt>
                <c:pt idx="31">
                  <c:v>20947266.805788636</c:v>
                </c:pt>
                <c:pt idx="32">
                  <c:v>14989410.222437501</c:v>
                </c:pt>
                <c:pt idx="33">
                  <c:v>9250361.4288742542</c:v>
                </c:pt>
                <c:pt idx="34">
                  <c:v>3715994.3546830416</c:v>
                </c:pt>
                <c:pt idx="35">
                  <c:v>-1626533.9700527191</c:v>
                </c:pt>
                <c:pt idx="36">
                  <c:v>-6788931.8334823847</c:v>
                </c:pt>
                <c:pt idx="37">
                  <c:v>-11781900.601893187</c:v>
                </c:pt>
                <c:pt idx="38">
                  <c:v>-16615245.157126904</c:v>
                </c:pt>
                <c:pt idx="39">
                  <c:v>-21297969.73837769</c:v>
                </c:pt>
                <c:pt idx="40">
                  <c:v>-25838361.429379821</c:v>
                </c:pt>
                <c:pt idx="41">
                  <c:v>-30244063.142299056</c:v>
                </c:pt>
                <c:pt idx="42">
                  <c:v>-34522137.635276437</c:v>
                </c:pt>
                <c:pt idx="43">
                  <c:v>-38679123.845573068</c:v>
                </c:pt>
                <c:pt idx="44">
                  <c:v>-42721086.612338185</c:v>
                </c:pt>
                <c:pt idx="45">
                  <c:v>-46653660.692656755</c:v>
                </c:pt>
                <c:pt idx="46">
                  <c:v>-50482089.834246516</c:v>
                </c:pt>
                <c:pt idx="47">
                  <c:v>-54211261.552174807</c:v>
                </c:pt>
                <c:pt idx="48">
                  <c:v>-57845738.160609365</c:v>
                </c:pt>
                <c:pt idx="49">
                  <c:v>-61389784.530255318</c:v>
                </c:pt>
                <c:pt idx="50">
                  <c:v>-64847392.974849701</c:v>
                </c:pt>
                <c:pt idx="51">
                  <c:v>-68222305.613537312</c:v>
                </c:pt>
                <c:pt idx="52">
                  <c:v>-71518034.508258104</c:v>
                </c:pt>
                <c:pt idx="53">
                  <c:v>-74737879.834904552</c:v>
                </c:pt>
                <c:pt idx="54">
                  <c:v>-77884946.312725782</c:v>
                </c:pt>
                <c:pt idx="55">
                  <c:v>-80962158.087257981</c:v>
                </c:pt>
                <c:pt idx="56">
                  <c:v>-83972272.237093687</c:v>
                </c:pt>
                <c:pt idx="57">
                  <c:v>-86917891.053420782</c:v>
                </c:pt>
                <c:pt idx="58">
                  <c:v>-89801473.222878933</c:v>
                </c:pt>
                <c:pt idx="59">
                  <c:v>-92625344.028430104</c:v>
                </c:pt>
              </c:numCache>
            </c:numRef>
          </c:val>
          <c:smooth val="0"/>
          <c:extLst>
            <c:ext xmlns:c16="http://schemas.microsoft.com/office/drawing/2014/chart" uri="{C3380CC4-5D6E-409C-BE32-E72D297353CC}">
              <c16:uniqueId val="{00000004-AF7A-4917-ABC7-7619555F9442}"/>
            </c:ext>
          </c:extLst>
        </c:ser>
        <c:ser>
          <c:idx val="5"/>
          <c:order val="5"/>
          <c:tx>
            <c:v>NPV at "High Case Compression Energy Opex"-"High Price Range"-0.90 Learning Factor</c:v>
          </c:tx>
          <c:spPr>
            <a:ln w="19050" cap="rnd">
              <a:solidFill>
                <a:schemeClr val="accent6"/>
              </a:solidFill>
              <a:round/>
            </a:ln>
            <a:effectLst/>
          </c:spPr>
          <c:marker>
            <c:symbol val="none"/>
          </c:marker>
          <c:cat>
            <c:numRef>
              <c:f>'NET CASH FLOW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'NET CASH FLOW (A$)'!$H$28:$BO$28</c:f>
              <c:numCache>
                <c:formatCode>#,##0.00</c:formatCode>
                <c:ptCount val="60"/>
                <c:pt idx="0">
                  <c:v>1059997826.6927999</c:v>
                </c:pt>
                <c:pt idx="1">
                  <c:v>873217225.82879984</c:v>
                </c:pt>
                <c:pt idx="2">
                  <c:v>772740443.83412945</c:v>
                </c:pt>
                <c:pt idx="3">
                  <c:v>705114685.05120003</c:v>
                </c:pt>
                <c:pt idx="4">
                  <c:v>654659121.4927572</c:v>
                </c:pt>
                <c:pt idx="5">
                  <c:v>614685581.25599658</c:v>
                </c:pt>
                <c:pt idx="6">
                  <c:v>581742052.47954476</c:v>
                </c:pt>
                <c:pt idx="7">
                  <c:v>553822398.35135996</c:v>
                </c:pt>
                <c:pt idx="8">
                  <c:v>529661526.84670627</c:v>
                </c:pt>
                <c:pt idx="9">
                  <c:v>508412391.14876163</c:v>
                </c:pt>
                <c:pt idx="10">
                  <c:v>489481185.20761836</c:v>
                </c:pt>
                <c:pt idx="11">
                  <c:v>472436204.93567693</c:v>
                </c:pt>
                <c:pt idx="12">
                  <c:v>456954179.2680918</c:v>
                </c:pt>
                <c:pt idx="13">
                  <c:v>442787029.03687036</c:v>
                </c:pt>
                <c:pt idx="14">
                  <c:v>429740405.00976002</c:v>
                </c:pt>
                <c:pt idx="15">
                  <c:v>417659340.32150424</c:v>
                </c:pt>
                <c:pt idx="16">
                  <c:v>406418370.77094448</c:v>
                </c:pt>
                <c:pt idx="17">
                  <c:v>395914555.96731579</c:v>
                </c:pt>
                <c:pt idx="18">
                  <c:v>386062438.9072603</c:v>
                </c:pt>
                <c:pt idx="19">
                  <c:v>376790333.83916533</c:v>
                </c:pt>
                <c:pt idx="20">
                  <c:v>368037544.70642936</c:v>
                </c:pt>
                <c:pt idx="21">
                  <c:v>359752248.4921366</c:v>
                </c:pt>
                <c:pt idx="22">
                  <c:v>351889862.06804287</c:v>
                </c:pt>
                <c:pt idx="23">
                  <c:v>344411766.2473892</c:v>
                </c:pt>
                <c:pt idx="24">
                  <c:v>337284297.53800404</c:v>
                </c:pt>
                <c:pt idx="25">
                  <c:v>330477943.1465627</c:v>
                </c:pt>
                <c:pt idx="26">
                  <c:v>323966692.14562809</c:v>
                </c:pt>
                <c:pt idx="27">
                  <c:v>317727507.93846357</c:v>
                </c:pt>
                <c:pt idx="28">
                  <c:v>311739895.88972366</c:v>
                </c:pt>
                <c:pt idx="29">
                  <c:v>305985546.31406391</c:v>
                </c:pt>
                <c:pt idx="30">
                  <c:v>300448037.65120661</c:v>
                </c:pt>
                <c:pt idx="31">
                  <c:v>295112588.09463394</c:v>
                </c:pt>
                <c:pt idx="32">
                  <c:v>289965846.51855695</c:v>
                </c:pt>
                <c:pt idx="33">
                  <c:v>284995715.49913013</c:v>
                </c:pt>
                <c:pt idx="34">
                  <c:v>280191200.71680653</c:v>
                </c:pt>
                <c:pt idx="35">
                  <c:v>275542282.17586434</c:v>
                </c:pt>
                <c:pt idx="36">
                  <c:v>271039803.56998432</c:v>
                </c:pt>
                <c:pt idx="37">
                  <c:v>266675376.82181442</c:v>
                </c:pt>
                <c:pt idx="38">
                  <c:v>262441299.37571239</c:v>
                </c:pt>
                <c:pt idx="39">
                  <c:v>258330482.2605288</c:v>
                </c:pt>
                <c:pt idx="40">
                  <c:v>254336387.28895283</c:v>
                </c:pt>
                <c:pt idx="41">
                  <c:v>250452972.04106641</c:v>
                </c:pt>
                <c:pt idx="42">
                  <c:v>246674641.50698626</c:v>
                </c:pt>
                <c:pt idx="43">
                  <c:v>242996205.44820297</c:v>
                </c:pt>
                <c:pt idx="44">
                  <c:v>239412840.68815923</c:v>
                </c:pt>
                <c:pt idx="45">
                  <c:v>235920057.66651845</c:v>
                </c:pt>
                <c:pt idx="46">
                  <c:v>232513670.69382417</c:v>
                </c:pt>
                <c:pt idx="47">
                  <c:v>229189771.42793047</c:v>
                </c:pt>
                <c:pt idx="48">
                  <c:v>225944705.16409349</c:v>
                </c:pt>
                <c:pt idx="49">
                  <c:v>222775049.58948374</c:v>
                </c:pt>
                <c:pt idx="50">
                  <c:v>219677595.70229244</c:v>
                </c:pt>
                <c:pt idx="51">
                  <c:v>216649330.63718641</c:v>
                </c:pt>
                <c:pt idx="52">
                  <c:v>213687422.17399919</c:v>
                </c:pt>
                <c:pt idx="53">
                  <c:v>210789204.73634529</c:v>
                </c:pt>
                <c:pt idx="54">
                  <c:v>207952166.71217191</c:v>
                </c:pt>
                <c:pt idx="55">
                  <c:v>205173938.94989705</c:v>
                </c:pt>
                <c:pt idx="56">
                  <c:v>202452284.30227625</c:v>
                </c:pt>
                <c:pt idx="57">
                  <c:v>199785088.10603154</c:v>
                </c:pt>
                <c:pt idx="58">
                  <c:v>197170349.49894607</c:v>
                </c:pt>
                <c:pt idx="59">
                  <c:v>194606173.48793745</c:v>
                </c:pt>
              </c:numCache>
            </c:numRef>
          </c:val>
          <c:smooth val="0"/>
          <c:extLst>
            <c:ext xmlns:c16="http://schemas.microsoft.com/office/drawing/2014/chart" uri="{C3380CC4-5D6E-409C-BE32-E72D297353CC}">
              <c16:uniqueId val="{00000005-AF7A-4917-ABC7-7619555F9442}"/>
            </c:ext>
          </c:extLst>
        </c:ser>
        <c:dLbls>
          <c:showLegendKey val="0"/>
          <c:showVal val="0"/>
          <c:showCatName val="0"/>
          <c:showSerName val="0"/>
          <c:showPercent val="0"/>
          <c:showBubbleSize val="0"/>
        </c:dLbls>
        <c:smooth val="0"/>
        <c:axId val="666503616"/>
        <c:axId val="666504096"/>
      </c:lineChart>
      <c:catAx>
        <c:axId val="66650361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YEARS</a:t>
                </a:r>
              </a:p>
            </c:rich>
          </c:tx>
          <c:layout>
            <c:manualLayout>
              <c:xMode val="edge"/>
              <c:yMode val="edge"/>
              <c:x val="0.35544585664636952"/>
              <c:y val="0.65529880096918147"/>
            </c:manualLayout>
          </c:layout>
          <c:overlay val="0"/>
          <c:spPr>
            <a:solidFill>
              <a:schemeClr val="bg1"/>
            </a:solid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6504096"/>
        <c:crosses val="autoZero"/>
        <c:auto val="1"/>
        <c:lblAlgn val="ctr"/>
        <c:lblOffset val="100"/>
        <c:noMultiLvlLbl val="0"/>
      </c:catAx>
      <c:valAx>
        <c:axId val="6665040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Net Cash Flow (A$)</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650361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NZ" sz="1100" b="1" i="0" u="none" strike="noStrike" kern="1200" spc="0" baseline="0">
                <a:solidFill>
                  <a:schemeClr val="tx1"/>
                </a:solidFill>
              </a:rPr>
              <a:t>1.27 GW Electrolyser Hydrogen Production  </a:t>
            </a:r>
            <a:r>
              <a:rPr lang="en-NZ" sz="1100" b="1" i="0" u="none" strike="noStrike" kern="1200" spc="0" baseline="0">
                <a:solidFill>
                  <a:sysClr val="windowText" lastClr="000000">
                    <a:lumMod val="65000"/>
                    <a:lumOff val="35000"/>
                  </a:sysClr>
                </a:solidFill>
              </a:rPr>
              <a:t>showing </a:t>
            </a:r>
            <a:r>
              <a:rPr lang="en-NZ" sz="1100" b="1" i="0" u="none" strike="noStrike" kern="1200" spc="0" baseline="0">
                <a:solidFill>
                  <a:srgbClr val="0000FF"/>
                </a:solidFill>
              </a:rPr>
              <a:t>Net Cash Flow (NCF) </a:t>
            </a:r>
            <a:r>
              <a:rPr lang="en-NZ" sz="1100" b="1" i="0" u="none" strike="noStrike" kern="1200" spc="0" baseline="0">
                <a:solidFill>
                  <a:sysClr val="windowText" lastClr="000000">
                    <a:lumMod val="65000"/>
                    <a:lumOff val="35000"/>
                  </a:sysClr>
                </a:solidFill>
              </a:rPr>
              <a:t>at </a:t>
            </a:r>
            <a:r>
              <a:rPr lang="en-NZ" sz="1100" b="1" i="0" u="none" strike="noStrike" kern="1200" spc="0" baseline="0">
                <a:solidFill>
                  <a:schemeClr val="accent2">
                    <a:lumMod val="75000"/>
                  </a:schemeClr>
                </a:solidFill>
              </a:rPr>
              <a:t>High Case CAPEX </a:t>
            </a:r>
            <a:r>
              <a:rPr lang="en-NZ" sz="1100" b="1" i="0" u="none" strike="noStrike" kern="1200" spc="0" baseline="0">
                <a:solidFill>
                  <a:sysClr val="windowText" lastClr="000000">
                    <a:lumMod val="65000"/>
                    <a:lumOff val="35000"/>
                  </a:sysClr>
                </a:solidFill>
              </a:rPr>
              <a:t>and </a:t>
            </a:r>
            <a:r>
              <a:rPr lang="en-NZ" sz="1100" b="1" i="0" u="none" strike="noStrike" kern="1200" spc="0" baseline="0">
                <a:solidFill>
                  <a:schemeClr val="accent6">
                    <a:lumMod val="75000"/>
                  </a:schemeClr>
                </a:solidFill>
              </a:rPr>
              <a:t>Low Price Range of  A$5.35/kg H2</a:t>
            </a:r>
            <a:r>
              <a:rPr lang="en-NZ" sz="1100" b="1" i="0" u="none" strike="noStrike" kern="1200" spc="0" baseline="0">
                <a:solidFill>
                  <a:srgbClr val="0000FF"/>
                </a:solidFill>
              </a:rPr>
              <a:t> </a:t>
            </a:r>
            <a:r>
              <a:rPr lang="en-NZ" sz="1100" b="1" i="0" u="none" strike="noStrike" kern="1200" spc="0" baseline="0">
                <a:solidFill>
                  <a:sysClr val="windowText" lastClr="000000">
                    <a:lumMod val="65000"/>
                    <a:lumOff val="35000"/>
                  </a:sysClr>
                </a:solidFill>
              </a:rPr>
              <a:t>and </a:t>
            </a:r>
            <a:r>
              <a:rPr lang="en-NZ" sz="1100" b="1" i="0" u="none" strike="noStrike" kern="1200" spc="0" baseline="0">
                <a:solidFill>
                  <a:srgbClr val="0000FF"/>
                </a:solidFill>
              </a:rPr>
              <a:t>High Price Range of $A16.73/Kg H2</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046492882132405"/>
          <c:y val="0.11591489361702127"/>
          <c:w val="0.8725199321242052"/>
          <c:h val="0.79272329256715246"/>
        </c:manualLayout>
      </c:layout>
      <c:lineChart>
        <c:grouping val="standard"/>
        <c:varyColors val="0"/>
        <c:ser>
          <c:idx val="0"/>
          <c:order val="0"/>
          <c:tx>
            <c:v>NPV at "Low Case Fixed Plant Opex"-"Low Price Range"-0.80 Learning Factor</c:v>
          </c:tx>
          <c:spPr>
            <a:ln w="19050" cap="rnd">
              <a:solidFill>
                <a:schemeClr val="accent1"/>
              </a:solidFill>
              <a:round/>
            </a:ln>
            <a:effectLst/>
          </c:spPr>
          <c:marker>
            <c:symbol val="none"/>
          </c:marker>
          <c:cat>
            <c:numRef>
              <c:f>'NET CASH FLOW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'NET CASH FLOW (A$)'!$H$29:$BO$29</c:f>
              <c:numCache>
                <c:formatCode>#,##0.00</c:formatCode>
                <c:ptCount val="60"/>
                <c:pt idx="0">
                  <c:v>-114973308.53468847</c:v>
                </c:pt>
                <c:pt idx="1">
                  <c:v>-234425369.33468843</c:v>
                </c:pt>
                <c:pt idx="2">
                  <c:v>-292894941.57363999</c:v>
                </c:pt>
                <c:pt idx="3">
                  <c:v>-329987017.97468841</c:v>
                </c:pt>
                <c:pt idx="4">
                  <c:v>-356483071.61476672</c:v>
                </c:pt>
                <c:pt idx="5">
                  <c:v>-376762675.76584965</c:v>
                </c:pt>
                <c:pt idx="6">
                  <c:v>-393004236.55375659</c:v>
                </c:pt>
                <c:pt idx="7">
                  <c:v>-406436336.88668841</c:v>
                </c:pt>
                <c:pt idx="8">
                  <c:v>-417814378.93469608</c:v>
                </c:pt>
                <c:pt idx="9">
                  <c:v>-427633179.79875106</c:v>
                </c:pt>
                <c:pt idx="10">
                  <c:v>-436232973.36337209</c:v>
                </c:pt>
                <c:pt idx="11">
                  <c:v>-443856863.11961746</c:v>
                </c:pt>
                <c:pt idx="12">
                  <c:v>-450684054.94164431</c:v>
                </c:pt>
                <c:pt idx="13">
                  <c:v>-456850111.7499429</c:v>
                </c:pt>
                <c:pt idx="14">
                  <c:v>-462459840.48933566</c:v>
                </c:pt>
                <c:pt idx="15">
                  <c:v>-467595792.0162884</c:v>
                </c:pt>
                <c:pt idx="16">
                  <c:v>-472324041.6875717</c:v>
                </c:pt>
                <c:pt idx="17">
                  <c:v>-476698225.65469456</c:v>
                </c:pt>
                <c:pt idx="18">
                  <c:v>-480762424.6524086</c:v>
                </c:pt>
                <c:pt idx="19">
                  <c:v>-484553266.34593856</c:v>
                </c:pt>
                <c:pt idx="20">
                  <c:v>-488101485.622787</c:v>
                </c:pt>
                <c:pt idx="21">
                  <c:v>-491433101.19763541</c:v>
                </c:pt>
                <c:pt idx="22">
                  <c:v>-494570315.67211318</c:v>
                </c:pt>
                <c:pt idx="23">
                  <c:v>-497532213.00263166</c:v>
                </c:pt>
                <c:pt idx="24">
                  <c:v>-500335305.35233641</c:v>
                </c:pt>
                <c:pt idx="25">
                  <c:v>-502993966.46025318</c:v>
                </c:pt>
                <c:pt idx="26">
                  <c:v>-505520778.45490789</c:v>
                </c:pt>
                <c:pt idx="27">
                  <c:v>-507926811.90689206</c:v>
                </c:pt>
                <c:pt idx="28">
                  <c:v>-510221853.85466111</c:v>
                </c:pt>
                <c:pt idx="29">
                  <c:v>-512414594.89840627</c:v>
                </c:pt>
                <c:pt idx="30">
                  <c:v>-514512783.80583978</c:v>
                </c:pt>
                <c:pt idx="31">
                  <c:v>-516523356.11996841</c:v>
                </c:pt>
                <c:pt idx="32">
                  <c:v>-518452541.80325794</c:v>
                </c:pt>
                <c:pt idx="33">
                  <c:v>-520305955.85699505</c:v>
                </c:pt>
                <c:pt idx="34">
                  <c:v>-522088675.02224064</c:v>
                </c:pt>
                <c:pt idx="35">
                  <c:v>-523805303.03069329</c:v>
                </c:pt>
                <c:pt idx="36">
                  <c:v>-525460026.38062024</c:v>
                </c:pt>
                <c:pt idx="37">
                  <c:v>-527056662.22886461</c:v>
                </c:pt>
                <c:pt idx="38">
                  <c:v>-528598699.68851793</c:v>
                </c:pt>
                <c:pt idx="39">
                  <c:v>-530089335.5836885</c:v>
                </c:pt>
                <c:pt idx="40">
                  <c:v>-531531505.52340841</c:v>
                </c:pt>
                <c:pt idx="41">
                  <c:v>-532927911.00516737</c:v>
                </c:pt>
                <c:pt idx="42">
                  <c:v>-534281043.13658947</c:v>
                </c:pt>
                <c:pt idx="43">
                  <c:v>-535593203.46504599</c:v>
                </c:pt>
                <c:pt idx="44">
                  <c:v>-536866522.32467824</c:v>
                </c:pt>
                <c:pt idx="45">
                  <c:v>-538102975.04462814</c:v>
                </c:pt>
                <c:pt idx="46">
                  <c:v>-539304396.30831289</c:v>
                </c:pt>
                <c:pt idx="47">
                  <c:v>-540472492.90904307</c:v>
                </c:pt>
                <c:pt idx="48">
                  <c:v>-541608855.11036921</c:v>
                </c:pt>
                <c:pt idx="49">
                  <c:v>-542714966.7888068</c:v>
                </c:pt>
                <c:pt idx="50">
                  <c:v>-543792214.51091242</c:v>
                </c:pt>
                <c:pt idx="51">
                  <c:v>-544841895.67514026</c:v>
                </c:pt>
                <c:pt idx="52">
                  <c:v>-545865225.83076859</c:v>
                </c:pt>
                <c:pt idx="53">
                  <c:v>-546863345.27086401</c:v>
                </c:pt>
                <c:pt idx="54">
                  <c:v>-547837324.9832561</c:v>
                </c:pt>
                <c:pt idx="55">
                  <c:v>-548788172.03245139</c:v>
                </c:pt>
                <c:pt idx="56">
                  <c:v>-549716834.43598807</c:v>
                </c:pt>
                <c:pt idx="57">
                  <c:v>-550624205.59066653</c:v>
                </c:pt>
                <c:pt idx="58">
                  <c:v>-551511128.2971741</c:v>
                </c:pt>
                <c:pt idx="59">
                  <c:v>-552378398.42566276</c:v>
                </c:pt>
              </c:numCache>
            </c:numRef>
          </c:val>
          <c:smooth val="1"/>
          <c:extLst>
            <c:ext xmlns:c16="http://schemas.microsoft.com/office/drawing/2014/chart" uri="{C3380CC4-5D6E-409C-BE32-E72D297353CC}">
              <c16:uniqueId val="{00000000-68CC-4A2D-9DA4-D8C37B015642}"/>
            </c:ext>
          </c:extLst>
        </c:ser>
        <c:ser>
          <c:idx val="1"/>
          <c:order val="1"/>
          <c:tx>
            <c:v>NPV at "Low Case Fixed Plant Opex"-"Low Price Range"-0.85 Learning Factor</c:v>
          </c:tx>
          <c:spPr>
            <a:ln w="19050" cap="rnd">
              <a:solidFill>
                <a:schemeClr val="accent2"/>
              </a:solidFill>
              <a:round/>
            </a:ln>
            <a:effectLst/>
          </c:spPr>
          <c:marker>
            <c:symbol val="none"/>
          </c:marker>
          <c:cat>
            <c:numRef>
              <c:f>'NET CASH FLOW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'NET CASH FLOW (A$)'!$H$30:$BO$30</c:f>
              <c:numCache>
                <c:formatCode>#,##0.00</c:formatCode>
                <c:ptCount val="60"/>
                <c:pt idx="0">
                  <c:v>-114973308.53468847</c:v>
                </c:pt>
                <c:pt idx="1">
                  <c:v>-204562354.13468856</c:v>
                </c:pt>
                <c:pt idx="2">
                  <c:v>-250602262.20213073</c:v>
                </c:pt>
                <c:pt idx="3">
                  <c:v>-280713042.89468855</c:v>
                </c:pt>
                <c:pt idx="4">
                  <c:v>-302709505.86279947</c:v>
                </c:pt>
                <c:pt idx="5">
                  <c:v>-319846964.7520144</c:v>
                </c:pt>
                <c:pt idx="6">
                  <c:v>-333775756.56698126</c:v>
                </c:pt>
                <c:pt idx="7">
                  <c:v>-345441128.34068853</c:v>
                </c:pt>
                <c:pt idx="8">
                  <c:v>-355431892.77756786</c:v>
                </c:pt>
                <c:pt idx="9">
                  <c:v>-364138121.86358285</c:v>
                </c:pt>
                <c:pt idx="10">
                  <c:v>-371830712.84772617</c:v>
                </c:pt>
                <c:pt idx="11">
                  <c:v>-378704961.91941559</c:v>
                </c:pt>
                <c:pt idx="12">
                  <c:v>-384906001.88259345</c:v>
                </c:pt>
                <c:pt idx="13">
                  <c:v>-390544434.96213734</c:v>
                </c:pt>
                <c:pt idx="14">
                  <c:v>-395706354.50235391</c:v>
                </c:pt>
                <c:pt idx="15">
                  <c:v>-400460000.96978861</c:v>
                </c:pt>
                <c:pt idx="16">
                  <c:v>-404860317.66029209</c:v>
                </c:pt>
                <c:pt idx="17">
                  <c:v>-408952150.74113595</c:v>
                </c:pt>
                <c:pt idx="18">
                  <c:v>-412772548.34616971</c:v>
                </c:pt>
                <c:pt idx="19">
                  <c:v>-416352445.46424866</c:v>
                </c:pt>
                <c:pt idx="20">
                  <c:v>-419717920.59220624</c:v>
                </c:pt>
                <c:pt idx="21">
                  <c:v>-422891147.80077046</c:v>
                </c:pt>
                <c:pt idx="22">
                  <c:v>-425891128.26197129</c:v>
                </c:pt>
                <c:pt idx="23">
                  <c:v>-428734259.51170653</c:v>
                </c:pt>
                <c:pt idx="24">
                  <c:v>-431434783.57817918</c:v>
                </c:pt>
                <c:pt idx="25">
                  <c:v>-434005143.48040771</c:v>
                </c:pt>
                <c:pt idx="26">
                  <c:v>-436456269.57492864</c:v>
                </c:pt>
                <c:pt idx="27">
                  <c:v>-438797811.59801996</c:v>
                </c:pt>
                <c:pt idx="28">
                  <c:v>-441038328.24158561</c:v>
                </c:pt>
                <c:pt idx="29">
                  <c:v>-443185443.20720416</c:v>
                </c:pt>
                <c:pt idx="30">
                  <c:v>-445245974.5680244</c:v>
                </c:pt>
                <c:pt idx="31">
                  <c:v>-447226042.70452356</c:v>
                </c:pt>
                <c:pt idx="32">
                  <c:v>-449131160.91150033</c:v>
                </c:pt>
                <c:pt idx="33">
                  <c:v>-450966311.89145154</c:v>
                </c:pt>
                <c:pt idx="34">
                  <c:v>-452736012.67723376</c:v>
                </c:pt>
                <c:pt idx="35">
                  <c:v>-454444370.01016885</c:v>
                </c:pt>
                <c:pt idx="36">
                  <c:v>-456095127.79926389</c:v>
                </c:pt>
                <c:pt idx="37">
                  <c:v>-457691707.97444755</c:v>
                </c:pt>
                <c:pt idx="38">
                  <c:v>-459237245.80066836</c:v>
                </c:pt>
                <c:pt idx="39">
                  <c:v>-460734620.52481461</c:v>
                </c:pt>
                <c:pt idx="40">
                  <c:v>-462186482.07205403</c:v>
                </c:pt>
                <c:pt idx="41">
                  <c:v>-463595274.38357854</c:v>
                </c:pt>
                <c:pt idx="42">
                  <c:v>-464963255.88722026</c:v>
                </c:pt>
                <c:pt idx="43">
                  <c:v>-466292517.51085824</c:v>
                </c:pt>
                <c:pt idx="44">
                  <c:v>-467584998.58205497</c:v>
                </c:pt>
                <c:pt idx="45">
                  <c:v>-468842500.90287888</c:v>
                </c:pt>
                <c:pt idx="46">
                  <c:v>-470066701.24401242</c:v>
                </c:pt>
                <c:pt idx="47">
                  <c:v>-471259162.46515381</c:v>
                </c:pt>
                <c:pt idx="48">
                  <c:v>-472421343.4379065</c:v>
                </c:pt>
                <c:pt idx="49">
                  <c:v>-473554607.92165554</c:v>
                </c:pt>
                <c:pt idx="50">
                  <c:v>-474660232.52141523</c:v>
                </c:pt>
                <c:pt idx="51">
                  <c:v>-475739413.83854985</c:v>
                </c:pt>
                <c:pt idx="52">
                  <c:v>-476793274.9100194</c:v>
                </c:pt>
                <c:pt idx="53">
                  <c:v>-477822871.01889259</c:v>
                </c:pt>
                <c:pt idx="54">
                  <c:v>-478829194.94790721</c:v>
                </c:pt>
                <c:pt idx="55">
                  <c:v>-479813181.73852032</c:v>
                </c:pt>
                <c:pt idx="56">
                  <c:v>-480775713.00990999</c:v>
                </c:pt>
                <c:pt idx="57">
                  <c:v>-481717620.88555104</c:v>
                </c:pt>
                <c:pt idx="58">
                  <c:v>-482639691.56910855</c:v>
                </c:pt>
                <c:pt idx="59">
                  <c:v>-483542668.60632682</c:v>
                </c:pt>
              </c:numCache>
            </c:numRef>
          </c:val>
          <c:smooth val="0"/>
          <c:extLst>
            <c:ext xmlns:c16="http://schemas.microsoft.com/office/drawing/2014/chart" uri="{C3380CC4-5D6E-409C-BE32-E72D297353CC}">
              <c16:uniqueId val="{00000001-68CC-4A2D-9DA4-D8C37B015642}"/>
            </c:ext>
          </c:extLst>
        </c:ser>
        <c:ser>
          <c:idx val="2"/>
          <c:order val="2"/>
          <c:tx>
            <c:v>NPV at "Low Case Fixed Plant Opex"-"Low Price Range"-0.90 Learning Factor</c:v>
          </c:tx>
          <c:spPr>
            <a:ln w="19050" cap="rnd">
              <a:solidFill>
                <a:schemeClr val="accent3"/>
              </a:solidFill>
              <a:round/>
            </a:ln>
            <a:effectLst/>
          </c:spPr>
          <c:marker>
            <c:symbol val="none"/>
          </c:marker>
          <c:cat>
            <c:numRef>
              <c:f>'NET CASH FLOW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'NET CASH FLOW (A$)'!$H$31:$BO$31</c:f>
              <c:numCache>
                <c:formatCode>#,##0.00</c:formatCode>
                <c:ptCount val="60"/>
                <c:pt idx="0">
                  <c:v>-114973308.53468847</c:v>
                </c:pt>
                <c:pt idx="1">
                  <c:v>-174699338.93468857</c:v>
                </c:pt>
                <c:pt idx="2">
                  <c:v>-206828367.90315944</c:v>
                </c:pt>
                <c:pt idx="3">
                  <c:v>-228452766.29468846</c:v>
                </c:pt>
                <c:pt idx="4">
                  <c:v>-244586725.11589873</c:v>
                </c:pt>
                <c:pt idx="5">
                  <c:v>-257368892.36631233</c:v>
                </c:pt>
                <c:pt idx="6">
                  <c:v>-267903103.05031306</c:v>
                </c:pt>
                <c:pt idx="7">
                  <c:v>-276830850.91868842</c:v>
                </c:pt>
                <c:pt idx="8">
                  <c:v>-284556669.01383501</c:v>
                </c:pt>
                <c:pt idx="9">
                  <c:v>-291351413.85777771</c:v>
                </c:pt>
                <c:pt idx="10">
                  <c:v>-297404964.26033074</c:v>
                </c:pt>
                <c:pt idx="11">
                  <c:v>-302855364.38314992</c:v>
                </c:pt>
                <c:pt idx="12">
                  <c:v>-307805985.22599137</c:v>
                </c:pt>
                <c:pt idx="13">
                  <c:v>-312336153.99875057</c:v>
                </c:pt>
                <c:pt idx="14">
                  <c:v>-316508016.92057484</c:v>
                </c:pt>
                <c:pt idx="15">
                  <c:v>-320371127.08028841</c:v>
                </c:pt>
                <c:pt idx="16">
                  <c:v>-323965603.62654948</c:v>
                </c:pt>
                <c:pt idx="17">
                  <c:v>-327324363.36592031</c:v>
                </c:pt>
                <c:pt idx="18">
                  <c:v>-330474732.51727396</c:v>
                </c:pt>
                <c:pt idx="19">
                  <c:v>-333439633.72546881</c:v>
                </c:pt>
                <c:pt idx="20">
                  <c:v>-336238475.50779724</c:v>
                </c:pt>
                <c:pt idx="21">
                  <c:v>-338887829.08776653</c:v>
                </c:pt>
                <c:pt idx="22">
                  <c:v>-341401950.62078321</c:v>
                </c:pt>
                <c:pt idx="23">
                  <c:v>-343793189.19830376</c:v>
                </c:pt>
                <c:pt idx="24">
                  <c:v>-346072309.25061452</c:v>
                </c:pt>
                <c:pt idx="25">
                  <c:v>-348248747.95686108</c:v>
                </c:pt>
                <c:pt idx="26">
                  <c:v>-350330822.71957695</c:v>
                </c:pt>
                <c:pt idx="27">
                  <c:v>-352325899.85234433</c:v>
                </c:pt>
                <c:pt idx="28">
                  <c:v>-354240532.83667034</c:v>
                </c:pt>
                <c:pt idx="29">
                  <c:v>-356080576.48198617</c:v>
                </c:pt>
                <c:pt idx="30">
                  <c:v>-357851281.84008116</c:v>
                </c:pt>
                <c:pt idx="31">
                  <c:v>-359557375.62572837</c:v>
                </c:pt>
                <c:pt idx="32">
                  <c:v>-361203127.07107008</c:v>
                </c:pt>
                <c:pt idx="33">
                  <c:v>-362792404.51736331</c:v>
                </c:pt>
                <c:pt idx="34">
                  <c:v>-364328723.57094246</c:v>
                </c:pt>
                <c:pt idx="35">
                  <c:v>-365815288.2827971</c:v>
                </c:pt>
                <c:pt idx="36">
                  <c:v>-367255026.52566707</c:v>
                </c:pt>
                <c:pt idx="37">
                  <c:v>-368650620.51901537</c:v>
                </c:pt>
                <c:pt idx="38">
                  <c:v>-370004533.27597225</c:v>
                </c:pt>
                <c:pt idx="39">
                  <c:v>-371319031.60639077</c:v>
                </c:pt>
                <c:pt idx="40">
                  <c:v>-372596206.19834173</c:v>
                </c:pt>
                <c:pt idx="41">
                  <c:v>-373837989.21048641</c:v>
                </c:pt>
                <c:pt idx="42">
                  <c:v>-375046169.7351011</c:v>
                </c:pt>
                <c:pt idx="43">
                  <c:v>-376222407.4324587</c:v>
                </c:pt>
                <c:pt idx="44">
                  <c:v>-377368244.58900845</c:v>
                </c:pt>
                <c:pt idx="45">
                  <c:v>-378485116.81217372</c:v>
                </c:pt>
                <c:pt idx="46">
                  <c:v>-379574362.54189193</c:v>
                </c:pt>
                <c:pt idx="47">
                  <c:v>-380637231.53194225</c:v>
                </c:pt>
                <c:pt idx="48">
                  <c:v>-381674892.43156135</c:v>
                </c:pt>
                <c:pt idx="49">
                  <c:v>-382688439.57902187</c:v>
                </c:pt>
                <c:pt idx="50">
                  <c:v>-383678899.10304755</c:v>
                </c:pt>
                <c:pt idx="51">
                  <c:v>-384647234.41464382</c:v>
                </c:pt>
                <c:pt idx="52">
                  <c:v>-385594351.16068715</c:v>
                </c:pt>
                <c:pt idx="53">
                  <c:v>-386521101.70108813</c:v>
                </c:pt>
                <c:pt idx="54">
                  <c:v>-387428289.16324389</c:v>
                </c:pt>
                <c:pt idx="55">
                  <c:v>-388316671.12057883</c:v>
                </c:pt>
                <c:pt idx="56">
                  <c:v>-389186962.93605733</c:v>
                </c:pt>
                <c:pt idx="57">
                  <c:v>-390039840.80647212</c:v>
                </c:pt>
                <c:pt idx="58">
                  <c:v>-390875944.53893918</c:v>
                </c:pt>
                <c:pt idx="59">
                  <c:v>-391695880.08725643</c:v>
                </c:pt>
              </c:numCache>
            </c:numRef>
          </c:val>
          <c:smooth val="0"/>
          <c:extLst>
            <c:ext xmlns:c16="http://schemas.microsoft.com/office/drawing/2014/chart" uri="{C3380CC4-5D6E-409C-BE32-E72D297353CC}">
              <c16:uniqueId val="{00000002-68CC-4A2D-9DA4-D8C37B015642}"/>
            </c:ext>
          </c:extLst>
        </c:ser>
        <c:ser>
          <c:idx val="3"/>
          <c:order val="3"/>
          <c:tx>
            <c:v>NPV at "High Case Compression Energy opex"-High Price Range"-0.80 Learning Factor</c:v>
          </c:tx>
          <c:spPr>
            <a:ln w="19050" cap="rnd">
              <a:solidFill>
                <a:schemeClr val="accent4"/>
              </a:solidFill>
              <a:round/>
            </a:ln>
            <a:effectLst/>
          </c:spPr>
          <c:marker>
            <c:symbol val="none"/>
          </c:marker>
          <c:cat>
            <c:numRef>
              <c:f>'NET CASH FLOW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'NET CASH FLOW (A$)'!$H$50:$BO$50</c:f>
              <c:numCache>
                <c:formatCode>#,##0.00</c:formatCode>
                <c:ptCount val="60"/>
                <c:pt idx="0">
                  <c:v>1059997826.6927999</c:v>
                </c:pt>
                <c:pt idx="1">
                  <c:v>686436624.9648</c:v>
                </c:pt>
                <c:pt idx="2">
                  <c:v>503585332.79098737</c:v>
                </c:pt>
                <c:pt idx="3">
                  <c:v>387587663.5824002</c:v>
                </c:pt>
                <c:pt idx="4">
                  <c:v>304726827.4231199</c:v>
                </c:pt>
                <c:pt idx="5">
                  <c:v>241306629.84334993</c:v>
                </c:pt>
                <c:pt idx="6">
                  <c:v>190514563.76064515</c:v>
                </c:pt>
                <c:pt idx="7">
                  <c:v>148508494.47648025</c:v>
                </c:pt>
                <c:pt idx="8">
                  <c:v>112926060.55027175</c:v>
                </c:pt>
                <c:pt idx="9">
                  <c:v>82219825.549055934</c:v>
                </c:pt>
                <c:pt idx="10">
                  <c:v>55325779.543509126</c:v>
                </c:pt>
                <c:pt idx="11">
                  <c:v>31483667.485239863</c:v>
                </c:pt>
                <c:pt idx="12">
                  <c:v>10133060.686299443</c:v>
                </c:pt>
                <c:pt idx="13">
                  <c:v>-9149985.380923748</c:v>
                </c:pt>
                <c:pt idx="14">
                  <c:v>-26693232.397518277</c:v>
                </c:pt>
                <c:pt idx="15">
                  <c:v>-42754840.808255672</c:v>
                </c:pt>
                <c:pt idx="16">
                  <c:v>-57541447.397085786</c:v>
                </c:pt>
                <c:pt idx="17">
                  <c:v>-71220787.949222565</c:v>
                </c:pt>
                <c:pt idx="18">
                  <c:v>-83930715.693288922</c:v>
                </c:pt>
                <c:pt idx="19">
                  <c:v>-95785775.950195193</c:v>
                </c:pt>
                <c:pt idx="20">
                  <c:v>-106882085.61766291</c:v>
                </c:pt>
                <c:pt idx="21">
                  <c:v>-117301012.75463259</c:v>
                </c:pt>
                <c:pt idx="22">
                  <c:v>-127111991.32892931</c:v>
                </c:pt>
                <c:pt idx="23">
                  <c:v>-136374702.40124822</c:v>
                </c:pt>
                <c:pt idx="24">
                  <c:v>-145140784.28964257</c:v>
                </c:pt>
                <c:pt idx="25">
                  <c:v>-153455187.84040058</c:v>
                </c:pt>
                <c:pt idx="26">
                  <c:v>-161357261.01471245</c:v>
                </c:pt>
                <c:pt idx="27">
                  <c:v>-168881624.69417906</c:v>
                </c:pt>
                <c:pt idx="28">
                  <c:v>-176058885.78354812</c:v>
                </c:pt>
                <c:pt idx="29">
                  <c:v>-182916222.30745459</c:v>
                </c:pt>
                <c:pt idx="30">
                  <c:v>-189477866.90750504</c:v>
                </c:pt>
                <c:pt idx="31">
                  <c:v>-195765509.03604448</c:v>
                </c:pt>
                <c:pt idx="32">
                  <c:v>-201798631.59064591</c:v>
                </c:pt>
                <c:pt idx="33">
                  <c:v>-207594794.30710864</c:v>
                </c:pt>
                <c:pt idx="34">
                  <c:v>-213169873.62556171</c:v>
                </c:pt>
                <c:pt idx="35">
                  <c:v>-218538266.74881792</c:v>
                </c:pt>
                <c:pt idx="36">
                  <c:v>-223713066.06986976</c:v>
                </c:pt>
                <c:pt idx="37">
                  <c:v>-228706208.94407117</c:v>
                </c:pt>
                <c:pt idx="38">
                  <c:v>-233528606.83892334</c:v>
                </c:pt>
                <c:pt idx="39">
                  <c:v>-238190257.1495961</c:v>
                </c:pt>
                <c:pt idx="40">
                  <c:v>-242700340.37603605</c:v>
                </c:pt>
                <c:pt idx="41">
                  <c:v>-247067304.88357043</c:v>
                </c:pt>
                <c:pt idx="42">
                  <c:v>-251298941.08746266</c:v>
                </c:pt>
                <c:pt idx="43">
                  <c:v>-255402446.59314609</c:v>
                </c:pt>
                <c:pt idx="44">
                  <c:v>-259384483.57268012</c:v>
                </c:pt>
                <c:pt idx="45">
                  <c:v>-263251229.45258355</c:v>
                </c:pt>
                <c:pt idx="46">
                  <c:v>-267008421.81944466</c:v>
                </c:pt>
                <c:pt idx="47">
                  <c:v>-270661398.31043851</c:v>
                </c:pt>
                <c:pt idx="48">
                  <c:v>-274215132.14041764</c:v>
                </c:pt>
                <c:pt idx="49">
                  <c:v>-277674263.821154</c:v>
                </c:pt>
                <c:pt idx="50">
                  <c:v>-281043129.54798573</c:v>
                </c:pt>
                <c:pt idx="51">
                  <c:v>-284325786.66176033</c:v>
                </c:pt>
                <c:pt idx="52">
                  <c:v>-287526036.53724051</c:v>
                </c:pt>
                <c:pt idx="53">
                  <c:v>-290647445.2012099</c:v>
                </c:pt>
                <c:pt idx="54">
                  <c:v>-293693361.94289792</c:v>
                </c:pt>
                <c:pt idx="55">
                  <c:v>-296666936.14478326</c:v>
                </c:pt>
                <c:pt idx="56">
                  <c:v>-299571132.53236693</c:v>
                </c:pt>
                <c:pt idx="57">
                  <c:v>-302408745.01627845</c:v>
                </c:pt>
                <c:pt idx="58">
                  <c:v>-305182409.27844244</c:v>
                </c:pt>
                <c:pt idx="59">
                  <c:v>-307894614.23540366</c:v>
                </c:pt>
              </c:numCache>
            </c:numRef>
          </c:val>
          <c:smooth val="0"/>
          <c:extLst>
            <c:ext xmlns:c16="http://schemas.microsoft.com/office/drawing/2014/chart" uri="{C3380CC4-5D6E-409C-BE32-E72D297353CC}">
              <c16:uniqueId val="{00000003-68CC-4A2D-9DA4-D8C37B015642}"/>
            </c:ext>
          </c:extLst>
        </c:ser>
        <c:ser>
          <c:idx val="4"/>
          <c:order val="4"/>
          <c:tx>
            <c:v>NPV at "High Case Compression Energy Opex"-"High Price Range"-0.85 Learning Factor</c:v>
          </c:tx>
          <c:spPr>
            <a:ln w="19050" cap="rnd">
              <a:solidFill>
                <a:schemeClr val="accent5"/>
              </a:solidFill>
              <a:round/>
            </a:ln>
            <a:effectLst/>
          </c:spPr>
          <c:marker>
            <c:symbol val="none"/>
          </c:marker>
          <c:cat>
            <c:numRef>
              <c:f>'NET CASH FLOW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'NET CASH FLOW (A$)'!$H$51:$BO$51</c:f>
              <c:numCache>
                <c:formatCode>#,##0.00</c:formatCode>
                <c:ptCount val="60"/>
                <c:pt idx="0">
                  <c:v>1059997826.6927999</c:v>
                </c:pt>
                <c:pt idx="1">
                  <c:v>779826925.39679968</c:v>
                </c:pt>
                <c:pt idx="2">
                  <c:v>635846794.20495379</c:v>
                </c:pt>
                <c:pt idx="3">
                  <c:v>541681659.29519975</c:v>
                </c:pt>
                <c:pt idx="4">
                  <c:v>472892346.78688872</c:v>
                </c:pt>
                <c:pt idx="5">
                  <c:v>419298547.78213084</c:v>
                </c:pt>
                <c:pt idx="6">
                  <c:v>375739180.33237183</c:v>
                </c:pt>
                <c:pt idx="7">
                  <c:v>339258183.10883963</c:v>
                </c:pt>
                <c:pt idx="8">
                  <c:v>308014168.19418037</c:v>
                </c:pt>
                <c:pt idx="9">
                  <c:v>280787267.47677553</c:v>
                </c:pt>
                <c:pt idx="10">
                  <c:v>256730306.77477503</c:v>
                </c:pt>
                <c:pt idx="11">
                  <c:v>235232538.32273102</c:v>
                </c:pt>
                <c:pt idx="12">
                  <c:v>215840089.79489398</c:v>
                </c:pt>
                <c:pt idx="13">
                  <c:v>198207075.99043608</c:v>
                </c:pt>
                <c:pt idx="14">
                  <c:v>182064258.07877922</c:v>
                </c:pt>
                <c:pt idx="15">
                  <c:v>167198228.35043371</c:v>
                </c:pt>
                <c:pt idx="16">
                  <c:v>153437163.20112264</c:v>
                </c:pt>
                <c:pt idx="17">
                  <c:v>140640815.67297328</c:v>
                </c:pt>
                <c:pt idx="18">
                  <c:v>128693325.51786673</c:v>
                </c:pt>
                <c:pt idx="19">
                  <c:v>117497950.06317914</c:v>
                </c:pt>
                <c:pt idx="20">
                  <c:v>106973134.29386008</c:v>
                </c:pt>
                <c:pt idx="21">
                  <c:v>97049533.466478825</c:v>
                </c:pt>
                <c:pt idx="22">
                  <c:v>87667725.411086202</c:v>
                </c:pt>
                <c:pt idx="23">
                  <c:v>78776430.282241225</c:v>
                </c:pt>
                <c:pt idx="24">
                  <c:v>70331109.131558418</c:v>
                </c:pt>
                <c:pt idx="25">
                  <c:v>62292849.033579707</c:v>
                </c:pt>
                <c:pt idx="26">
                  <c:v>54627467.596677065</c:v>
                </c:pt>
                <c:pt idx="27">
                  <c:v>47304787.29979074</c:v>
                </c:pt>
                <c:pt idx="28">
                  <c:v>40298042.633716702</c:v>
                </c:pt>
                <c:pt idx="29">
                  <c:v>33583392.074882388</c:v>
                </c:pt>
                <c:pt idx="30">
                  <c:v>27139513.533221722</c:v>
                </c:pt>
                <c:pt idx="31">
                  <c:v>20947266.805788636</c:v>
                </c:pt>
                <c:pt idx="32">
                  <c:v>14989410.222437501</c:v>
                </c:pt>
                <c:pt idx="33">
                  <c:v>9250361.4288742542</c:v>
                </c:pt>
                <c:pt idx="34">
                  <c:v>3715994.3546830416</c:v>
                </c:pt>
                <c:pt idx="35">
                  <c:v>-1626533.9700527191</c:v>
                </c:pt>
                <c:pt idx="36">
                  <c:v>-6788931.8334823847</c:v>
                </c:pt>
                <c:pt idx="37">
                  <c:v>-11781900.601893187</c:v>
                </c:pt>
                <c:pt idx="38">
                  <c:v>-16615245.157126904</c:v>
                </c:pt>
                <c:pt idx="39">
                  <c:v>-21297969.73837769</c:v>
                </c:pt>
                <c:pt idx="40">
                  <c:v>-25838361.429379821</c:v>
                </c:pt>
                <c:pt idx="41">
                  <c:v>-30244063.142299056</c:v>
                </c:pt>
                <c:pt idx="42">
                  <c:v>-34522137.635276437</c:v>
                </c:pt>
                <c:pt idx="43">
                  <c:v>-38679123.845573068</c:v>
                </c:pt>
                <c:pt idx="44">
                  <c:v>-42721086.612338185</c:v>
                </c:pt>
                <c:pt idx="45">
                  <c:v>-46653660.692656755</c:v>
                </c:pt>
                <c:pt idx="46">
                  <c:v>-50482089.834246516</c:v>
                </c:pt>
                <c:pt idx="47">
                  <c:v>-54211261.552174807</c:v>
                </c:pt>
                <c:pt idx="48">
                  <c:v>-57845738.160609365</c:v>
                </c:pt>
                <c:pt idx="49">
                  <c:v>-61389784.530255318</c:v>
                </c:pt>
                <c:pt idx="50">
                  <c:v>-64847392.974849701</c:v>
                </c:pt>
                <c:pt idx="51">
                  <c:v>-68222305.613537312</c:v>
                </c:pt>
                <c:pt idx="52">
                  <c:v>-71518034.508258104</c:v>
                </c:pt>
                <c:pt idx="53">
                  <c:v>-74737879.834904552</c:v>
                </c:pt>
                <c:pt idx="54">
                  <c:v>-77884946.312725782</c:v>
                </c:pt>
                <c:pt idx="55">
                  <c:v>-80962158.087257981</c:v>
                </c:pt>
                <c:pt idx="56">
                  <c:v>-83972272.237093687</c:v>
                </c:pt>
                <c:pt idx="57">
                  <c:v>-86917891.053420782</c:v>
                </c:pt>
                <c:pt idx="58">
                  <c:v>-89801473.222878933</c:v>
                </c:pt>
                <c:pt idx="59">
                  <c:v>-92625344.028430104</c:v>
                </c:pt>
              </c:numCache>
            </c:numRef>
          </c:val>
          <c:smooth val="0"/>
          <c:extLst>
            <c:ext xmlns:c16="http://schemas.microsoft.com/office/drawing/2014/chart" uri="{C3380CC4-5D6E-409C-BE32-E72D297353CC}">
              <c16:uniqueId val="{00000004-68CC-4A2D-9DA4-D8C37B015642}"/>
            </c:ext>
          </c:extLst>
        </c:ser>
        <c:ser>
          <c:idx val="5"/>
          <c:order val="5"/>
          <c:tx>
            <c:v>NPV at "High Case Compression Energy Opex"-"High Price Range"-0.90 Learning Factor</c:v>
          </c:tx>
          <c:spPr>
            <a:ln w="19050" cap="rnd">
              <a:solidFill>
                <a:schemeClr val="accent6"/>
              </a:solidFill>
              <a:round/>
            </a:ln>
            <a:effectLst/>
          </c:spPr>
          <c:marker>
            <c:symbol val="none"/>
          </c:marker>
          <c:cat>
            <c:numRef>
              <c:f>'NET CASH FLOW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'NET CASH FLOW (A$)'!$H$52:$BO$52</c:f>
              <c:numCache>
                <c:formatCode>#,##0.00</c:formatCode>
                <c:ptCount val="60"/>
                <c:pt idx="0">
                  <c:v>1059997826.6927999</c:v>
                </c:pt>
                <c:pt idx="1">
                  <c:v>873217225.82879984</c:v>
                </c:pt>
                <c:pt idx="2">
                  <c:v>772740443.83412945</c:v>
                </c:pt>
                <c:pt idx="3">
                  <c:v>705114685.05120003</c:v>
                </c:pt>
                <c:pt idx="4">
                  <c:v>654659121.4927572</c:v>
                </c:pt>
                <c:pt idx="5">
                  <c:v>614685581.25599658</c:v>
                </c:pt>
                <c:pt idx="6">
                  <c:v>581742052.47954476</c:v>
                </c:pt>
                <c:pt idx="7">
                  <c:v>553822398.35135996</c:v>
                </c:pt>
                <c:pt idx="8">
                  <c:v>529661526.84670627</c:v>
                </c:pt>
                <c:pt idx="9">
                  <c:v>508412391.14876163</c:v>
                </c:pt>
                <c:pt idx="10">
                  <c:v>489481185.20761836</c:v>
                </c:pt>
                <c:pt idx="11">
                  <c:v>472436204.93567693</c:v>
                </c:pt>
                <c:pt idx="12">
                  <c:v>456954179.2680918</c:v>
                </c:pt>
                <c:pt idx="13">
                  <c:v>442787029.03687036</c:v>
                </c:pt>
                <c:pt idx="14">
                  <c:v>429740405.00976002</c:v>
                </c:pt>
                <c:pt idx="15">
                  <c:v>417659340.32150424</c:v>
                </c:pt>
                <c:pt idx="16">
                  <c:v>406418370.77094448</c:v>
                </c:pt>
                <c:pt idx="17">
                  <c:v>395914555.96731579</c:v>
                </c:pt>
                <c:pt idx="18">
                  <c:v>386062438.9072603</c:v>
                </c:pt>
                <c:pt idx="19">
                  <c:v>376790333.83916533</c:v>
                </c:pt>
                <c:pt idx="20">
                  <c:v>368037544.70642936</c:v>
                </c:pt>
                <c:pt idx="21">
                  <c:v>359752248.4921366</c:v>
                </c:pt>
                <c:pt idx="22">
                  <c:v>351889862.06804287</c:v>
                </c:pt>
                <c:pt idx="23">
                  <c:v>344411766.2473892</c:v>
                </c:pt>
                <c:pt idx="24">
                  <c:v>337284297.53800404</c:v>
                </c:pt>
                <c:pt idx="25">
                  <c:v>330477943.1465627</c:v>
                </c:pt>
                <c:pt idx="26">
                  <c:v>323966692.14562809</c:v>
                </c:pt>
                <c:pt idx="27">
                  <c:v>317727507.93846357</c:v>
                </c:pt>
                <c:pt idx="28">
                  <c:v>311739895.88972366</c:v>
                </c:pt>
                <c:pt idx="29">
                  <c:v>305985546.31406391</c:v>
                </c:pt>
                <c:pt idx="30">
                  <c:v>300448037.65120661</c:v>
                </c:pt>
                <c:pt idx="31">
                  <c:v>295112588.09463394</c:v>
                </c:pt>
                <c:pt idx="32">
                  <c:v>289965846.51855695</c:v>
                </c:pt>
                <c:pt idx="33">
                  <c:v>284995715.49913013</c:v>
                </c:pt>
                <c:pt idx="34">
                  <c:v>280191200.71680653</c:v>
                </c:pt>
                <c:pt idx="35">
                  <c:v>275542282.17586434</c:v>
                </c:pt>
                <c:pt idx="36">
                  <c:v>271039803.56998432</c:v>
                </c:pt>
                <c:pt idx="37">
                  <c:v>266675376.82181442</c:v>
                </c:pt>
                <c:pt idx="38">
                  <c:v>262441299.37571239</c:v>
                </c:pt>
                <c:pt idx="39">
                  <c:v>258330482.2605288</c:v>
                </c:pt>
                <c:pt idx="40">
                  <c:v>254336387.28895283</c:v>
                </c:pt>
                <c:pt idx="41">
                  <c:v>250452972.04106641</c:v>
                </c:pt>
                <c:pt idx="42">
                  <c:v>246674641.50698626</c:v>
                </c:pt>
                <c:pt idx="43">
                  <c:v>242996205.44820297</c:v>
                </c:pt>
                <c:pt idx="44">
                  <c:v>239412840.68815923</c:v>
                </c:pt>
                <c:pt idx="45">
                  <c:v>235920057.66651845</c:v>
                </c:pt>
                <c:pt idx="46">
                  <c:v>232513670.69382417</c:v>
                </c:pt>
                <c:pt idx="47">
                  <c:v>229189771.42793047</c:v>
                </c:pt>
                <c:pt idx="48">
                  <c:v>225944705.16409349</c:v>
                </c:pt>
                <c:pt idx="49">
                  <c:v>222775049.58948374</c:v>
                </c:pt>
                <c:pt idx="50">
                  <c:v>219677595.70229244</c:v>
                </c:pt>
                <c:pt idx="51">
                  <c:v>216649330.63718641</c:v>
                </c:pt>
                <c:pt idx="52">
                  <c:v>213687422.17399919</c:v>
                </c:pt>
                <c:pt idx="53">
                  <c:v>210789204.73634529</c:v>
                </c:pt>
                <c:pt idx="54">
                  <c:v>207952166.71217191</c:v>
                </c:pt>
                <c:pt idx="55">
                  <c:v>205173938.94989705</c:v>
                </c:pt>
                <c:pt idx="56">
                  <c:v>202452284.30227625</c:v>
                </c:pt>
                <c:pt idx="57">
                  <c:v>199785088.10603154</c:v>
                </c:pt>
                <c:pt idx="58">
                  <c:v>197170349.49894607</c:v>
                </c:pt>
                <c:pt idx="59">
                  <c:v>194606173.48793745</c:v>
                </c:pt>
              </c:numCache>
            </c:numRef>
          </c:val>
          <c:smooth val="0"/>
          <c:extLst>
            <c:ext xmlns:c16="http://schemas.microsoft.com/office/drawing/2014/chart" uri="{C3380CC4-5D6E-409C-BE32-E72D297353CC}">
              <c16:uniqueId val="{00000005-68CC-4A2D-9DA4-D8C37B015642}"/>
            </c:ext>
          </c:extLst>
        </c:ser>
        <c:dLbls>
          <c:showLegendKey val="0"/>
          <c:showVal val="0"/>
          <c:showCatName val="0"/>
          <c:showSerName val="0"/>
          <c:showPercent val="0"/>
          <c:showBubbleSize val="0"/>
        </c:dLbls>
        <c:smooth val="0"/>
        <c:axId val="1545230368"/>
        <c:axId val="1545229408"/>
      </c:lineChart>
      <c:catAx>
        <c:axId val="154523036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NZ" sz="1200" b="1"/>
                  <a:t>Years</a:t>
                </a:r>
              </a:p>
            </c:rich>
          </c:tx>
          <c:layout>
            <c:manualLayout>
              <c:xMode val="edge"/>
              <c:yMode val="edge"/>
              <c:x val="0.27688286889431141"/>
              <c:y val="0.63614907291518141"/>
            </c:manualLayout>
          </c:layout>
          <c:overlay val="0"/>
          <c:spPr>
            <a:solidFill>
              <a:schemeClr val="bg1"/>
            </a:solid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5229408"/>
        <c:crosses val="autoZero"/>
        <c:auto val="1"/>
        <c:lblAlgn val="ctr"/>
        <c:lblOffset val="100"/>
        <c:noMultiLvlLbl val="0"/>
      </c:catAx>
      <c:valAx>
        <c:axId val="15452294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Net Cash</a:t>
                </a:r>
                <a:r>
                  <a:rPr lang="en-NZ" b="1" baseline="0"/>
                  <a:t> Flow</a:t>
                </a:r>
                <a:r>
                  <a:rPr lang="en-NZ" b="1"/>
                  <a:t> (A$)</a:t>
                </a:r>
              </a:p>
            </c:rich>
          </c:tx>
          <c:layout>
            <c:manualLayout>
              <c:xMode val="edge"/>
              <c:yMode val="edge"/>
              <c:x val="7.7174434168201514E-3"/>
              <c:y val="0.41130425236769358"/>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52303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NZ" sz="1100" b="1" i="0" u="none" strike="noStrike" kern="1200" spc="0" baseline="0">
                <a:solidFill>
                  <a:schemeClr val="tx1"/>
                </a:solidFill>
              </a:rPr>
              <a:t>2.54 GW Electrolyser Hydrogen Production  </a:t>
            </a:r>
            <a:r>
              <a:rPr lang="en-NZ" sz="1100" b="1" i="0" u="none" strike="noStrike" kern="1200" spc="0" baseline="0">
                <a:solidFill>
                  <a:sysClr val="windowText" lastClr="000000">
                    <a:lumMod val="65000"/>
                    <a:lumOff val="35000"/>
                  </a:sysClr>
                </a:solidFill>
              </a:rPr>
              <a:t>showing </a:t>
            </a:r>
            <a:r>
              <a:rPr lang="en-NZ" sz="1100" b="1" i="0" u="none" strike="noStrike" kern="1200" spc="0" baseline="0">
                <a:solidFill>
                  <a:srgbClr val="0000FF"/>
                </a:solidFill>
              </a:rPr>
              <a:t>Net Cash Flow (NCF) </a:t>
            </a:r>
            <a:r>
              <a:rPr lang="en-NZ" sz="1100" b="1" i="0" u="none" strike="noStrike" kern="1200" spc="0" baseline="0">
                <a:solidFill>
                  <a:sysClr val="windowText" lastClr="000000">
                    <a:lumMod val="65000"/>
                    <a:lumOff val="35000"/>
                  </a:sysClr>
                </a:solidFill>
              </a:rPr>
              <a:t>at </a:t>
            </a:r>
            <a:r>
              <a:rPr lang="en-NZ" sz="1100" b="1" i="0" u="none" strike="noStrike" kern="1200" spc="0" baseline="0">
                <a:solidFill>
                  <a:schemeClr val="accent2">
                    <a:lumMod val="75000"/>
                  </a:schemeClr>
                </a:solidFill>
              </a:rPr>
              <a:t>Low Case CAPEX </a:t>
            </a:r>
            <a:r>
              <a:rPr lang="en-NZ" sz="1100" b="1" i="0" u="none" strike="noStrike" kern="1200" spc="0" baseline="0">
                <a:solidFill>
                  <a:sysClr val="windowText" lastClr="000000">
                    <a:lumMod val="65000"/>
                    <a:lumOff val="35000"/>
                  </a:sysClr>
                </a:solidFill>
              </a:rPr>
              <a:t>and </a:t>
            </a:r>
            <a:r>
              <a:rPr lang="en-NZ" sz="1100" b="1" i="0" u="none" strike="noStrike" kern="1200" spc="0" baseline="0">
                <a:solidFill>
                  <a:schemeClr val="accent6">
                    <a:lumMod val="75000"/>
                  </a:schemeClr>
                </a:solidFill>
              </a:rPr>
              <a:t>Low Price Range of  A$5.35/kg H2</a:t>
            </a:r>
            <a:r>
              <a:rPr lang="en-NZ" sz="1100" b="1" i="0" u="none" strike="noStrike" kern="1200" spc="0" baseline="0">
                <a:solidFill>
                  <a:srgbClr val="0000FF"/>
                </a:solidFill>
              </a:rPr>
              <a:t> </a:t>
            </a:r>
            <a:r>
              <a:rPr lang="en-NZ" sz="1100" b="1" i="0" u="none" strike="noStrike" kern="1200" spc="0" baseline="0">
                <a:solidFill>
                  <a:sysClr val="windowText" lastClr="000000">
                    <a:lumMod val="65000"/>
                    <a:lumOff val="35000"/>
                  </a:sysClr>
                </a:solidFill>
              </a:rPr>
              <a:t>and </a:t>
            </a:r>
            <a:r>
              <a:rPr lang="en-NZ" sz="1100" b="1" i="0" u="none" strike="noStrike" kern="1200" spc="0" baseline="0">
                <a:solidFill>
                  <a:srgbClr val="0000FF"/>
                </a:solidFill>
              </a:rPr>
              <a:t>High Price Range of $A16.73/Kg H2</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NPV at "Low Case Fixed Plant Opex"-"Low Price Range"-0.80 Learning Factor</c:v>
          </c:tx>
          <c:spPr>
            <a:ln w="19050" cap="rnd">
              <a:solidFill>
                <a:schemeClr val="accent1"/>
              </a:solidFill>
              <a:round/>
            </a:ln>
            <a:effectLst/>
          </c:spPr>
          <c:marker>
            <c:symbol val="none"/>
          </c:marker>
          <c:cat>
            <c:numRef>
              <c:f>'NET CASH FLOW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'NET CASH FLOW (A$)'!$H$57:$BO$57</c:f>
              <c:numCache>
                <c:formatCode>#,##0.00</c:formatCode>
                <c:ptCount val="60"/>
                <c:pt idx="0">
                  <c:v>-236821496.38182306</c:v>
                </c:pt>
                <c:pt idx="1">
                  <c:v>-483606030.44646287</c:v>
                </c:pt>
                <c:pt idx="2">
                  <c:v>-604402490.9286958</c:v>
                </c:pt>
                <c:pt idx="3">
                  <c:v>-681033657.69817483</c:v>
                </c:pt>
                <c:pt idx="4">
                  <c:v>-735773745.13012326</c:v>
                </c:pt>
                <c:pt idx="5">
                  <c:v>-777670826.08396113</c:v>
                </c:pt>
                <c:pt idx="6">
                  <c:v>-811225425.18156099</c:v>
                </c:pt>
                <c:pt idx="7">
                  <c:v>-838975759.4995445</c:v>
                </c:pt>
                <c:pt idx="8">
                  <c:v>-862482468.27108073</c:v>
                </c:pt>
                <c:pt idx="9">
                  <c:v>-882767829.44510317</c:v>
                </c:pt>
                <c:pt idx="10">
                  <c:v>-900534756.47577608</c:v>
                </c:pt>
                <c:pt idx="11">
                  <c:v>-916285494.20817351</c:v>
                </c:pt>
                <c:pt idx="12">
                  <c:v>-930390276.84218574</c:v>
                </c:pt>
                <c:pt idx="13">
                  <c:v>-943129173.48625326</c:v>
                </c:pt>
                <c:pt idx="14">
                  <c:v>-954718712.28456664</c:v>
                </c:pt>
                <c:pt idx="15">
                  <c:v>-965329440.94063997</c:v>
                </c:pt>
                <c:pt idx="16">
                  <c:v>-975097869.2478137</c:v>
                </c:pt>
                <c:pt idx="17">
                  <c:v>-984134807.95786917</c:v>
                </c:pt>
                <c:pt idx="18">
                  <c:v>-992531326.60543072</c:v>
                </c:pt>
                <c:pt idx="19">
                  <c:v>-1000363096.8970872</c:v>
                </c:pt>
                <c:pt idx="20">
                  <c:v>-1007693616.2295442</c:v>
                </c:pt>
                <c:pt idx="21">
                  <c:v>-1014576638.5216255</c:v>
                </c:pt>
                <c:pt idx="22">
                  <c:v>-1021058033.7119615</c:v>
                </c:pt>
                <c:pt idx="23">
                  <c:v>-1027177228.7075435</c:v>
                </c:pt>
                <c:pt idx="24">
                  <c:v>-1032968337.1641842</c:v>
                </c:pt>
                <c:pt idx="25">
                  <c:v>-1038461054.8147533</c:v>
                </c:pt>
                <c:pt idx="26">
                  <c:v>-1043681375.9761763</c:v>
                </c:pt>
                <c:pt idx="27">
                  <c:v>-1048652172.1300073</c:v>
                </c:pt>
                <c:pt idx="28">
                  <c:v>-1053393663.0171951</c:v>
                </c:pt>
                <c:pt idx="29">
                  <c:v>-1057923803.1686578</c:v>
                </c:pt>
                <c:pt idx="30">
                  <c:v>-1062258601.3164062</c:v>
                </c:pt>
                <c:pt idx="31">
                  <c:v>-1066412386.0935166</c:v>
                </c:pt>
                <c:pt idx="32">
                  <c:v>-1070398028.4238899</c:v>
                </c:pt>
                <c:pt idx="33">
                  <c:v>-1074227128.7392554</c:v>
                </c:pt>
                <c:pt idx="34">
                  <c:v>-1077910175.441144</c:v>
                </c:pt>
                <c:pt idx="35">
                  <c:v>-1081456679.7072999</c:v>
                </c:pt>
                <c:pt idx="36">
                  <c:v>-1084875290.723156</c:v>
                </c:pt>
                <c:pt idx="37">
                  <c:v>-1088173894.625349</c:v>
                </c:pt>
                <c:pt idx="38">
                  <c:v>-1091359699.8215268</c:v>
                </c:pt>
                <c:pt idx="39">
                  <c:v>-1094439310.8586743</c:v>
                </c:pt>
                <c:pt idx="40">
                  <c:v>-1097418792.6209161</c:v>
                </c:pt>
                <c:pt idx="41">
                  <c:v>-1100303726.32464</c:v>
                </c:pt>
                <c:pt idx="42">
                  <c:v>-1103099258.5268011</c:v>
                </c:pt>
                <c:pt idx="43">
                  <c:v>-1105810144.1583049</c:v>
                </c:pt>
                <c:pt idx="44">
                  <c:v>-1108440784.4284315</c:v>
                </c:pt>
                <c:pt idx="45">
                  <c:v>-1110995260.3105738</c:v>
                </c:pt>
                <c:pt idx="46">
                  <c:v>-1113477362.2080889</c:v>
                </c:pt>
                <c:pt idx="47">
                  <c:v>-1115890616.3070393</c:v>
                </c:pt>
                <c:pt idx="48">
                  <c:v>-1118238308.0463428</c:v>
                </c:pt>
                <c:pt idx="49">
                  <c:v>-1120523503.0723519</c:v>
                </c:pt>
                <c:pt idx="50">
                  <c:v>-1122749065.9918327</c:v>
                </c:pt>
                <c:pt idx="51">
                  <c:v>-1124917677.1928072</c:v>
                </c:pt>
                <c:pt idx="52">
                  <c:v>-1127031847.9652469</c:v>
                </c:pt>
                <c:pt idx="53">
                  <c:v>-1129093934.1219456</c:v>
                </c:pt>
                <c:pt idx="54">
                  <c:v>-1131106148.2930641</c:v>
                </c:pt>
                <c:pt idx="55">
                  <c:v>-1133070571.0450106</c:v>
                </c:pt>
                <c:pt idx="56">
                  <c:v>-1134989160.9548478</c:v>
                </c:pt>
                <c:pt idx="57">
                  <c:v>-1136863763.7547607</c:v>
                </c:pt>
                <c:pt idx="58">
                  <c:v>-1138696120.6468136</c:v>
                </c:pt>
                <c:pt idx="59">
                  <c:v>-1140487875.8759308</c:v>
                </c:pt>
              </c:numCache>
            </c:numRef>
          </c:val>
          <c:smooth val="1"/>
          <c:extLst>
            <c:ext xmlns:c16="http://schemas.microsoft.com/office/drawing/2014/chart" uri="{C3380CC4-5D6E-409C-BE32-E72D297353CC}">
              <c16:uniqueId val="{00000000-8917-48C8-B874-EDF50C1B5153}"/>
            </c:ext>
          </c:extLst>
        </c:ser>
        <c:ser>
          <c:idx val="1"/>
          <c:order val="1"/>
          <c:tx>
            <c:v>NPV at "Low Case Fixed Plant Opex"-"Low Price range"-0.85 Learning Factor</c:v>
          </c:tx>
          <c:spPr>
            <a:ln w="19050" cap="rnd">
              <a:solidFill>
                <a:schemeClr val="accent2"/>
              </a:solidFill>
              <a:round/>
            </a:ln>
            <a:effectLst/>
          </c:spPr>
          <c:marker>
            <c:symbol val="none"/>
          </c:marker>
          <c:cat>
            <c:numRef>
              <c:f>'NET CASH FLOW (A$)'!$H$56:$BO$56</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'NET CASH FLOW (A$)'!$H$58:$BO$58</c:f>
              <c:numCache>
                <c:formatCode>#,##0.00</c:formatCode>
                <c:ptCount val="60"/>
                <c:pt idx="0">
                  <c:v>-236821496.38182306</c:v>
                </c:pt>
                <c:pt idx="1">
                  <c:v>-421909896.93030298</c:v>
                </c:pt>
                <c:pt idx="2">
                  <c:v>-517027027.47379363</c:v>
                </c:pt>
                <c:pt idx="3">
                  <c:v>-579235037.39651108</c:v>
                </c:pt>
                <c:pt idx="4">
                  <c:v>-624679099.46040618</c:v>
                </c:pt>
                <c:pt idx="5">
                  <c:v>-660084598.35847807</c:v>
                </c:pt>
                <c:pt idx="6">
                  <c:v>-688861083.04295146</c:v>
                </c:pt>
                <c:pt idx="7">
                  <c:v>-712961406.79278791</c:v>
                </c:pt>
                <c:pt idx="8">
                  <c:v>-733602039.77971458</c:v>
                </c:pt>
                <c:pt idx="9">
                  <c:v>-751588859.54709864</c:v>
                </c:pt>
                <c:pt idx="10">
                  <c:v>-767481532.04732621</c:v>
                </c:pt>
                <c:pt idx="11">
                  <c:v>-781683533.61046004</c:v>
                </c:pt>
                <c:pt idx="12">
                  <c:v>-794494704.44987559</c:v>
                </c:pt>
                <c:pt idx="13">
                  <c:v>-806143545.59226215</c:v>
                </c:pt>
                <c:pt idx="14">
                  <c:v>-816807923.41948438</c:v>
                </c:pt>
                <c:pt idx="15">
                  <c:v>-826628820.77962315</c:v>
                </c:pt>
                <c:pt idx="16">
                  <c:v>-835719748.94720805</c:v>
                </c:pt>
                <c:pt idx="17">
                  <c:v>-844173358.81851077</c:v>
                </c:pt>
                <c:pt idx="18">
                  <c:v>-852066190.77624893</c:v>
                </c:pt>
                <c:pt idx="19">
                  <c:v>-859462155.62078738</c:v>
                </c:pt>
                <c:pt idx="20">
                  <c:v>-866415130.77916265</c:v>
                </c:pt>
                <c:pt idx="21">
                  <c:v>-872970927.24598062</c:v>
                </c:pt>
                <c:pt idx="22">
                  <c:v>-879168800.8980732</c:v>
                </c:pt>
                <c:pt idx="23">
                  <c:v>-885042628.57464445</c:v>
                </c:pt>
                <c:pt idx="24">
                  <c:v>-890621833.89777946</c:v>
                </c:pt>
                <c:pt idx="25">
                  <c:v>-895932123.78814781</c:v>
                </c:pt>
                <c:pt idx="26">
                  <c:v>-900996080.04908514</c:v>
                </c:pt>
                <c:pt idx="27">
                  <c:v>-905833638.75917625</c:v>
                </c:pt>
                <c:pt idx="28">
                  <c:v>-910462481.93059862</c:v>
                </c:pt>
                <c:pt idx="29">
                  <c:v>-914898359.91231513</c:v>
                </c:pt>
                <c:pt idx="30">
                  <c:v>-919155358.64804232</c:v>
                </c:pt>
                <c:pt idx="31">
                  <c:v>-923246122.66843331</c:v>
                </c:pt>
                <c:pt idx="32">
                  <c:v>-927182042.28252864</c:v>
                </c:pt>
                <c:pt idx="33">
                  <c:v>-930973411.61088026</c:v>
                </c:pt>
                <c:pt idx="34">
                  <c:v>-934629562.71390998</c:v>
                </c:pt>
                <c:pt idx="35">
                  <c:v>-938158980.00148761</c:v>
                </c:pt>
                <c:pt idx="36">
                  <c:v>-941569398.28231978</c:v>
                </c:pt>
                <c:pt idx="37">
                  <c:v>-944867887.16556501</c:v>
                </c:pt>
                <c:pt idx="38">
                  <c:v>-948060924.018749</c:v>
                </c:pt>
                <c:pt idx="39">
                  <c:v>-951154457.28342271</c:v>
                </c:pt>
                <c:pt idx="40">
                  <c:v>-954153961.62903404</c:v>
                </c:pt>
                <c:pt idx="41">
                  <c:v>-957064486.16804171</c:v>
                </c:pt>
                <c:pt idx="42">
                  <c:v>-959890696.74761891</c:v>
                </c:pt>
                <c:pt idx="43">
                  <c:v>-962636913.164837</c:v>
                </c:pt>
                <c:pt idx="44">
                  <c:v>-965307142.01485848</c:v>
                </c:pt>
                <c:pt idx="45">
                  <c:v>-967905105.76911569</c:v>
                </c:pt>
                <c:pt idx="46">
                  <c:v>-970434268.58778191</c:v>
                </c:pt>
                <c:pt idx="47">
                  <c:v>-972897859.29420137</c:v>
                </c:pt>
                <c:pt idx="48">
                  <c:v>-975298891.87529469</c:v>
                </c:pt>
                <c:pt idx="49">
                  <c:v>-977640183.81886601</c:v>
                </c:pt>
                <c:pt idx="50">
                  <c:v>-979924372.55428624</c:v>
                </c:pt>
                <c:pt idx="51">
                  <c:v>-982153930.22567916</c:v>
                </c:pt>
                <c:pt idx="52">
                  <c:v>-984331176.99521708</c:v>
                </c:pt>
                <c:pt idx="53">
                  <c:v>-986458293.04747581</c:v>
                </c:pt>
                <c:pt idx="54">
                  <c:v>-988537329.44313729</c:v>
                </c:pt>
                <c:pt idx="55">
                  <c:v>-990570217.95105338</c:v>
                </c:pt>
                <c:pt idx="56">
                  <c:v>-992558779.97117841</c:v>
                </c:pt>
                <c:pt idx="57">
                  <c:v>-994504734.64676225</c:v>
                </c:pt>
                <c:pt idx="58">
                  <c:v>-996409706.2520442</c:v>
                </c:pt>
                <c:pt idx="59">
                  <c:v>-998275230.93122137</c:v>
                </c:pt>
              </c:numCache>
            </c:numRef>
          </c:val>
          <c:smooth val="0"/>
          <c:extLst>
            <c:ext xmlns:c16="http://schemas.microsoft.com/office/drawing/2014/chart" uri="{C3380CC4-5D6E-409C-BE32-E72D297353CC}">
              <c16:uniqueId val="{00000001-8917-48C8-B874-EDF50C1B5153}"/>
            </c:ext>
          </c:extLst>
        </c:ser>
        <c:ser>
          <c:idx val="2"/>
          <c:order val="2"/>
          <c:tx>
            <c:v>NPV at "Low Case Fixed Plant Opex"-"Low Price Range"-0.90 Learning Factor</c:v>
          </c:tx>
          <c:spPr>
            <a:ln w="19050" cap="rnd">
              <a:solidFill>
                <a:schemeClr val="accent3"/>
              </a:solidFill>
              <a:round/>
            </a:ln>
            <a:effectLst/>
          </c:spPr>
          <c:marker>
            <c:symbol val="none"/>
          </c:marker>
          <c:cat>
            <c:numRef>
              <c:f>'NET CASH FLOW (A$)'!$H$56:$BO$56</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'NET CASH FLOW (A$)'!$H$59:$BO$59</c:f>
              <c:numCache>
                <c:formatCode>#,##0.00</c:formatCode>
                <c:ptCount val="60"/>
                <c:pt idx="0">
                  <c:v>-236821496.38182306</c:v>
                </c:pt>
                <c:pt idx="1">
                  <c:v>-360213763.41414285</c:v>
                </c:pt>
                <c:pt idx="2">
                  <c:v>-426591416.43102098</c:v>
                </c:pt>
                <c:pt idx="3">
                  <c:v>-471266803.74323094</c:v>
                </c:pt>
                <c:pt idx="4">
                  <c:v>-504599100.26155484</c:v>
                </c:pt>
                <c:pt idx="5">
                  <c:v>-531006691.45842111</c:v>
                </c:pt>
                <c:pt idx="6">
                  <c:v>-552770068.81649423</c:v>
                </c:pt>
                <c:pt idx="7">
                  <c:v>-571214540.03941011</c:v>
                </c:pt>
                <c:pt idx="8">
                  <c:v>-587175858.79866672</c:v>
                </c:pt>
                <c:pt idx="9">
                  <c:v>-601213606.90590167</c:v>
                </c:pt>
                <c:pt idx="10">
                  <c:v>-613720068.54018164</c:v>
                </c:pt>
                <c:pt idx="11">
                  <c:v>-624980438.98308134</c:v>
                </c:pt>
                <c:pt idx="12">
                  <c:v>-635208279.75743926</c:v>
                </c:pt>
                <c:pt idx="13">
                  <c:v>-644567478.60534704</c:v>
                </c:pt>
                <c:pt idx="14">
                  <c:v>-653186427.83442509</c:v>
                </c:pt>
                <c:pt idx="15">
                  <c:v>-661167502.70597136</c:v>
                </c:pt>
                <c:pt idx="16">
                  <c:v>-668593588.23128116</c:v>
                </c:pt>
                <c:pt idx="17">
                  <c:v>-675532689.5893023</c:v>
                </c:pt>
                <c:pt idx="18">
                  <c:v>-682041261.96504509</c:v>
                </c:pt>
                <c:pt idx="19">
                  <c:v>-688166662.88581383</c:v>
                </c:pt>
                <c:pt idx="20">
                  <c:v>-693948989.79207826</c:v>
                </c:pt>
                <c:pt idx="21">
                  <c:v>-699422478.35666561</c:v>
                </c:pt>
                <c:pt idx="22">
                  <c:v>-704616581.38805866</c:v>
                </c:pt>
                <c:pt idx="23">
                  <c:v>-709556811.75527549</c:v>
                </c:pt>
                <c:pt idx="24">
                  <c:v>-714265408.46277487</c:v>
                </c:pt>
                <c:pt idx="25">
                  <c:v>-718761868.45219767</c:v>
                </c:pt>
                <c:pt idx="26">
                  <c:v>-723063375.23879802</c:v>
                </c:pt>
                <c:pt idx="27">
                  <c:v>-727185147.41531456</c:v>
                </c:pt>
                <c:pt idx="28">
                  <c:v>-731140724.28671563</c:v>
                </c:pt>
                <c:pt idx="29">
                  <c:v>-734942201.7214849</c:v>
                </c:pt>
                <c:pt idx="30">
                  <c:v>-738600428.24212122</c:v>
                </c:pt>
                <c:pt idx="31">
                  <c:v>-742125169.10587645</c:v>
                </c:pt>
                <c:pt idx="32">
                  <c:v>-745525244.423998</c:v>
                </c:pt>
                <c:pt idx="33">
                  <c:v>-748808646.07865536</c:v>
                </c:pt>
                <c:pt idx="34">
                  <c:v>-751982637.21177566</c:v>
                </c:pt>
                <c:pt idx="35">
                  <c:v>-755053837.30087435</c:v>
                </c:pt>
                <c:pt idx="36">
                  <c:v>-758028295.24711776</c:v>
                </c:pt>
                <c:pt idx="37">
                  <c:v>-760911552.43904281</c:v>
                </c:pt>
                <c:pt idx="38">
                  <c:v>-763708697.39118552</c:v>
                </c:pt>
                <c:pt idx="39">
                  <c:v>-766424413.26773477</c:v>
                </c:pt>
                <c:pt idx="40">
                  <c:v>-769063019.37032449</c:v>
                </c:pt>
                <c:pt idx="41">
                  <c:v>-771628507.48337281</c:v>
                </c:pt>
                <c:pt idx="42">
                  <c:v>-774124573.82024598</c:v>
                </c:pt>
                <c:pt idx="43">
                  <c:v>-776554647.1915015</c:v>
                </c:pt>
                <c:pt idx="44">
                  <c:v>-778921913.91674054</c:v>
                </c:pt>
                <c:pt idx="45">
                  <c:v>-781229339.9197551</c:v>
                </c:pt>
                <c:pt idx="46">
                  <c:v>-783479690.3790952</c:v>
                </c:pt>
                <c:pt idx="47">
                  <c:v>-785675547.25025022</c:v>
                </c:pt>
                <c:pt idx="48">
                  <c:v>-787819324.92904937</c:v>
                </c:pt>
                <c:pt idx="49">
                  <c:v>-789913284.28699958</c:v>
                </c:pt>
                <c:pt idx="50">
                  <c:v>-791959545.27663457</c:v>
                </c:pt>
                <c:pt idx="51">
                  <c:v>-793960098.27748024</c:v>
                </c:pt>
                <c:pt idx="52">
                  <c:v>-795916814.33002663</c:v>
                </c:pt>
                <c:pt idx="53">
                  <c:v>-797831454.38542044</c:v>
                </c:pt>
                <c:pt idx="54">
                  <c:v>-799705677.6818459</c:v>
                </c:pt>
                <c:pt idx="55">
                  <c:v>-801541049.34428549</c:v>
                </c:pt>
                <c:pt idx="56">
                  <c:v>-803339047.29212117</c:v>
                </c:pt>
                <c:pt idx="57">
                  <c:v>-805101068.52854633</c:v>
                </c:pt>
                <c:pt idx="58">
                  <c:v>-806828434.87672579</c:v>
                </c:pt>
                <c:pt idx="59">
                  <c:v>-808522398.21983874</c:v>
                </c:pt>
              </c:numCache>
            </c:numRef>
          </c:val>
          <c:smooth val="0"/>
          <c:extLst>
            <c:ext xmlns:c16="http://schemas.microsoft.com/office/drawing/2014/chart" uri="{C3380CC4-5D6E-409C-BE32-E72D297353CC}">
              <c16:uniqueId val="{00000002-8917-48C8-B874-EDF50C1B5153}"/>
            </c:ext>
          </c:extLst>
        </c:ser>
        <c:ser>
          <c:idx val="3"/>
          <c:order val="3"/>
          <c:tx>
            <c:v>NPV at "High Case Compression Energy Opex"-"High Price Range"-0.80 Learning Factor</c:v>
          </c:tx>
          <c:spPr>
            <a:ln w="19050" cap="rnd">
              <a:solidFill>
                <a:schemeClr val="accent4"/>
              </a:solidFill>
              <a:round/>
            </a:ln>
            <a:effectLst/>
          </c:spPr>
          <c:marker>
            <c:symbol val="none"/>
          </c:marker>
          <c:cat>
            <c:numRef>
              <c:f>'NET CASH FLOW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'NET CASH FLOW (A$)'!$H$78:$BO$78</c:f>
              <c:numCache>
                <c:formatCode>#,##0.00</c:formatCode>
                <c:ptCount val="60"/>
                <c:pt idx="0">
                  <c:v>2209703281.7384653</c:v>
                </c:pt>
                <c:pt idx="1">
                  <c:v>1437676798.1672652</c:v>
                </c:pt>
                <c:pt idx="2">
                  <c:v>1059784127.6747191</c:v>
                </c:pt>
                <c:pt idx="3">
                  <c:v>820055611.31030583</c:v>
                </c:pt>
                <c:pt idx="4">
                  <c:v>648809883.24779344</c:v>
                </c:pt>
                <c:pt idx="5">
                  <c:v>517741474.91626859</c:v>
                </c:pt>
                <c:pt idx="6">
                  <c:v>412771205.012012</c:v>
                </c:pt>
                <c:pt idx="7">
                  <c:v>325958661.82473803</c:v>
                </c:pt>
                <c:pt idx="8">
                  <c:v>252421631.71057367</c:v>
                </c:pt>
                <c:pt idx="9">
                  <c:v>188962079.37472773</c:v>
                </c:pt>
                <c:pt idx="10">
                  <c:v>133381050.96326447</c:v>
                </c:pt>
                <c:pt idx="11">
                  <c:v>84107352.709507942</c:v>
                </c:pt>
                <c:pt idx="12">
                  <c:v>39982765.325031042</c:v>
                </c:pt>
                <c:pt idx="13">
                  <c:v>131136.7861032486</c:v>
                </c:pt>
                <c:pt idx="14">
                  <c:v>-36124907.048192263</c:v>
                </c:pt>
                <c:pt idx="15">
                  <c:v>-69318897.763716221</c:v>
                </c:pt>
                <c:pt idx="16">
                  <c:v>-99877884.713965178</c:v>
                </c:pt>
                <c:pt idx="17">
                  <c:v>-128148521.85504794</c:v>
                </c:pt>
                <c:pt idx="18">
                  <c:v>-154415705.85945177</c:v>
                </c:pt>
                <c:pt idx="19">
                  <c:v>-178916163.7237246</c:v>
                </c:pt>
                <c:pt idx="20">
                  <c:v>-201848537.03649116</c:v>
                </c:pt>
                <c:pt idx="21">
                  <c:v>-223380986.45289516</c:v>
                </c:pt>
                <c:pt idx="22">
                  <c:v>-243657008.83977509</c:v>
                </c:pt>
                <c:pt idx="23">
                  <c:v>-262799945.05590081</c:v>
                </c:pt>
                <c:pt idx="24">
                  <c:v>-280916514.29191589</c:v>
                </c:pt>
                <c:pt idx="25">
                  <c:v>-298099614.96348238</c:v>
                </c:pt>
                <c:pt idx="26">
                  <c:v>-314430566.19039369</c:v>
                </c:pt>
                <c:pt idx="27">
                  <c:v>-329980917.79462457</c:v>
                </c:pt>
                <c:pt idx="28">
                  <c:v>-344813924.04598737</c:v>
                </c:pt>
                <c:pt idx="29">
                  <c:v>-358985752.86206055</c:v>
                </c:pt>
                <c:pt idx="30">
                  <c:v>-372546485.03549838</c:v>
                </c:pt>
                <c:pt idx="31">
                  <c:v>-385540945.43447971</c:v>
                </c:pt>
                <c:pt idx="32">
                  <c:v>-398009398.7139895</c:v>
                </c:pt>
                <c:pt idx="33">
                  <c:v>-409988134.99467921</c:v>
                </c:pt>
                <c:pt idx="34">
                  <c:v>-421509965.58614874</c:v>
                </c:pt>
                <c:pt idx="35">
                  <c:v>-432604644.70754504</c:v>
                </c:pt>
                <c:pt idx="36">
                  <c:v>-443299229.97105217</c:v>
                </c:pt>
                <c:pt idx="37">
                  <c:v>-453618391.9110682</c:v>
                </c:pt>
                <c:pt idx="38">
                  <c:v>-463584680.89376283</c:v>
                </c:pt>
                <c:pt idx="39">
                  <c:v>-473218758.20248652</c:v>
                </c:pt>
                <c:pt idx="40">
                  <c:v>-482539596.87046242</c:v>
                </c:pt>
                <c:pt idx="41">
                  <c:v>-491564656.85270023</c:v>
                </c:pt>
                <c:pt idx="42">
                  <c:v>-500310038.34074402</c:v>
                </c:pt>
                <c:pt idx="43">
                  <c:v>-508790616.38582301</c:v>
                </c:pt>
                <c:pt idx="44">
                  <c:v>-517020159.47686028</c:v>
                </c:pt>
                <c:pt idx="45">
                  <c:v>-525011434.29532719</c:v>
                </c:pt>
                <c:pt idx="46">
                  <c:v>-532776298.52017355</c:v>
                </c:pt>
                <c:pt idx="47">
                  <c:v>-540325783.26822734</c:v>
                </c:pt>
                <c:pt idx="48">
                  <c:v>-547670166.51685095</c:v>
                </c:pt>
                <c:pt idx="49">
                  <c:v>-554819038.6570394</c:v>
                </c:pt>
                <c:pt idx="50">
                  <c:v>-561781361.15915847</c:v>
                </c:pt>
                <c:pt idx="51">
                  <c:v>-568565519.19429255</c:v>
                </c:pt>
                <c:pt idx="52">
                  <c:v>-575179368.93695164</c:v>
                </c:pt>
                <c:pt idx="53">
                  <c:v>-581630280.17582154</c:v>
                </c:pt>
                <c:pt idx="54">
                  <c:v>-587925174.77531016</c:v>
                </c:pt>
                <c:pt idx="55">
                  <c:v>-594070561.45920658</c:v>
                </c:pt>
                <c:pt idx="56">
                  <c:v>-600072567.3268795</c:v>
                </c:pt>
                <c:pt idx="57">
                  <c:v>-605936966.46029663</c:v>
                </c:pt>
                <c:pt idx="58">
                  <c:v>-611669205.93543553</c:v>
                </c:pt>
                <c:pt idx="59">
                  <c:v>-617274429.51315546</c:v>
                </c:pt>
              </c:numCache>
            </c:numRef>
          </c:val>
          <c:smooth val="0"/>
          <c:extLst>
            <c:ext xmlns:c16="http://schemas.microsoft.com/office/drawing/2014/chart" uri="{C3380CC4-5D6E-409C-BE32-E72D297353CC}">
              <c16:uniqueId val="{00000003-8917-48C8-B874-EDF50C1B5153}"/>
            </c:ext>
          </c:extLst>
        </c:ser>
        <c:ser>
          <c:idx val="4"/>
          <c:order val="4"/>
          <c:tx>
            <c:strRef>
              <c:f>'NET CASH FLOW (A$)'!$A$116</c:f>
              <c:strCache>
                <c:ptCount val="1"/>
                <c:pt idx="0">
                  <c:v>NPV at "High Case Compression Energy Opex"-"High Price Range"-0.85Learning Factor</c:v>
                </c:pt>
              </c:strCache>
            </c:strRef>
          </c:tx>
          <c:spPr>
            <a:ln w="19050" cap="rnd">
              <a:solidFill>
                <a:schemeClr val="accent5"/>
              </a:solidFill>
              <a:round/>
            </a:ln>
            <a:effectLst/>
          </c:spPr>
          <c:marker>
            <c:symbol val="none"/>
          </c:marker>
          <c:cat>
            <c:numRef>
              <c:f>'NET CASH FLOW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'NET CASH FLOW (A$)'!$H$79:$BO$79</c:f>
              <c:numCache>
                <c:formatCode>#,##0.00</c:formatCode>
                <c:ptCount val="60"/>
                <c:pt idx="0">
                  <c:v>2209703281.7384653</c:v>
                </c:pt>
                <c:pt idx="1">
                  <c:v>1630683419.060065</c:v>
                </c:pt>
                <c:pt idx="2">
                  <c:v>1333124481.2635834</c:v>
                </c:pt>
                <c:pt idx="3">
                  <c:v>1138516535.7834251</c:v>
                </c:pt>
                <c:pt idx="4">
                  <c:v>996351956.59958243</c:v>
                </c:pt>
                <c:pt idx="5">
                  <c:v>885591438.6564157</c:v>
                </c:pt>
                <c:pt idx="6">
                  <c:v>795568745.92691398</c:v>
                </c:pt>
                <c:pt idx="7">
                  <c:v>720174684.99828076</c:v>
                </c:pt>
                <c:pt idx="8">
                  <c:v>655603720.84131837</c:v>
                </c:pt>
                <c:pt idx="9">
                  <c:v>599334792.69201493</c:v>
                </c:pt>
                <c:pt idx="10">
                  <c:v>549617073.90788054</c:v>
                </c:pt>
                <c:pt idx="11">
                  <c:v>505188352.44032264</c:v>
                </c:pt>
                <c:pt idx="12">
                  <c:v>465110625.48279309</c:v>
                </c:pt>
                <c:pt idx="13">
                  <c:v>428669063.62024665</c:v>
                </c:pt>
                <c:pt idx="14">
                  <c:v>395307239.9361558</c:v>
                </c:pt>
                <c:pt idx="15">
                  <c:v>364584111.83090854</c:v>
                </c:pt>
                <c:pt idx="16">
                  <c:v>336144577.18899894</c:v>
                </c:pt>
                <c:pt idx="17">
                  <c:v>309698792.29749036</c:v>
                </c:pt>
                <c:pt idx="18">
                  <c:v>285007312.64360332</c:v>
                </c:pt>
                <c:pt idx="19">
                  <c:v>261870203.37058234</c:v>
                </c:pt>
                <c:pt idx="20">
                  <c:v>240118917.44732285</c:v>
                </c:pt>
                <c:pt idx="21">
                  <c:v>219610142.40406847</c:v>
                </c:pt>
                <c:pt idx="22">
                  <c:v>200221072.42292356</c:v>
                </c:pt>
                <c:pt idx="23">
                  <c:v>181845729.15664411</c:v>
                </c:pt>
                <c:pt idx="24">
                  <c:v>164392065.44523287</c:v>
                </c:pt>
                <c:pt idx="25">
                  <c:v>147779661.24274349</c:v>
                </c:pt>
                <c:pt idx="26">
                  <c:v>131937872.93981147</c:v>
                </c:pt>
                <c:pt idx="27">
                  <c:v>116804333.65957952</c:v>
                </c:pt>
                <c:pt idx="28">
                  <c:v>102323728.01635981</c:v>
                </c:pt>
                <c:pt idx="29">
                  <c:v>88446783.528102398</c:v>
                </c:pt>
                <c:pt idx="30">
                  <c:v>75129434.54200387</c:v>
                </c:pt>
                <c:pt idx="31">
                  <c:v>62332124.638642073</c:v>
                </c:pt>
                <c:pt idx="32">
                  <c:v>50019221.033049583</c:v>
                </c:pt>
                <c:pt idx="33">
                  <c:v>38158520.193018913</c:v>
                </c:pt>
                <c:pt idx="34">
                  <c:v>26720828.239690542</c:v>
                </c:pt>
                <c:pt idx="35">
                  <c:v>15679603.035236597</c:v>
                </c:pt>
                <c:pt idx="36">
                  <c:v>5010647.4508152008</c:v>
                </c:pt>
                <c:pt idx="37">
                  <c:v>-5308154.6705670357</c:v>
                </c:pt>
                <c:pt idx="38">
                  <c:v>-15297066.751383543</c:v>
                </c:pt>
                <c:pt idx="39">
                  <c:v>-24974697.552635193</c:v>
                </c:pt>
                <c:pt idx="40">
                  <c:v>-34358173.714039564</c:v>
                </c:pt>
                <c:pt idx="41">
                  <c:v>-43463290.58740592</c:v>
                </c:pt>
                <c:pt idx="42">
                  <c:v>-52304644.539559126</c:v>
                </c:pt>
                <c:pt idx="43">
                  <c:v>-60895749.374172211</c:v>
                </c:pt>
                <c:pt idx="44">
                  <c:v>-69249139.092153311</c:v>
                </c:pt>
                <c:pt idx="45">
                  <c:v>-77376458.858145237</c:v>
                </c:pt>
                <c:pt idx="46">
                  <c:v>-85288545.750764132</c:v>
                </c:pt>
                <c:pt idx="47">
                  <c:v>-92995500.634482622</c:v>
                </c:pt>
                <c:pt idx="48">
                  <c:v>-100506752.29191399</c:v>
                </c:pt>
                <c:pt idx="49">
                  <c:v>-107831114.78918219</c:v>
                </c:pt>
                <c:pt idx="50">
                  <c:v>-114976838.90801048</c:v>
                </c:pt>
                <c:pt idx="51">
                  <c:v>-121951658.36129832</c:v>
                </c:pt>
                <c:pt idx="52">
                  <c:v>-128762831.41038799</c:v>
                </c:pt>
                <c:pt idx="53">
                  <c:v>-135417178.41879058</c:v>
                </c:pt>
                <c:pt idx="54">
                  <c:v>-141921115.80628777</c:v>
                </c:pt>
                <c:pt idx="55">
                  <c:v>-148280686.80698776</c:v>
                </c:pt>
                <c:pt idx="56">
                  <c:v>-154501589.38331485</c:v>
                </c:pt>
                <c:pt idx="57">
                  <c:v>-160589201.60372424</c:v>
                </c:pt>
                <c:pt idx="58">
                  <c:v>-166548604.75393772</c:v>
                </c:pt>
                <c:pt idx="59">
                  <c:v>-172384604.41874337</c:v>
                </c:pt>
              </c:numCache>
            </c:numRef>
          </c:val>
          <c:smooth val="0"/>
          <c:extLst>
            <c:ext xmlns:c16="http://schemas.microsoft.com/office/drawing/2014/chart" uri="{C3380CC4-5D6E-409C-BE32-E72D297353CC}">
              <c16:uniqueId val="{00000004-8917-48C8-B874-EDF50C1B5153}"/>
            </c:ext>
          </c:extLst>
        </c:ser>
        <c:ser>
          <c:idx val="5"/>
          <c:order val="5"/>
          <c:tx>
            <c:strRef>
              <c:f>'NET CASH FLOW (A$)'!$A$117</c:f>
              <c:strCache>
                <c:ptCount val="1"/>
                <c:pt idx="0">
                  <c:v>NPV at "High Case Compression Energy Opex"-"High Price Range"-0.90 Learning Factor</c:v>
                </c:pt>
              </c:strCache>
            </c:strRef>
          </c:tx>
          <c:spPr>
            <a:ln w="19050" cap="rnd">
              <a:solidFill>
                <a:schemeClr val="accent6"/>
              </a:solidFill>
              <a:round/>
            </a:ln>
            <a:effectLst/>
          </c:spPr>
          <c:marker>
            <c:symbol val="none"/>
          </c:marker>
          <c:cat>
            <c:numRef>
              <c:f>'NET CASH FLOW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'NET CASH FLOW (A$)'!$H$80:$BO$80</c:f>
              <c:numCache>
                <c:formatCode>#,##0.00</c:formatCode>
                <c:ptCount val="60"/>
                <c:pt idx="0">
                  <c:v>2209703281.7384653</c:v>
                </c:pt>
                <c:pt idx="1">
                  <c:v>1823690039.9528654</c:v>
                </c:pt>
                <c:pt idx="2">
                  <c:v>1616038023.8305461</c:v>
                </c:pt>
                <c:pt idx="3">
                  <c:v>1476278122.3458254</c:v>
                </c:pt>
                <c:pt idx="4">
                  <c:v>1372003290.9917104</c:v>
                </c:pt>
                <c:pt idx="5">
                  <c:v>1289391307.8357384</c:v>
                </c:pt>
                <c:pt idx="6">
                  <c:v>1221308015.0310714</c:v>
                </c:pt>
                <c:pt idx="7">
                  <c:v>1163607396.4994895</c:v>
                </c:pt>
                <c:pt idx="8">
                  <c:v>1113674928.7232053</c:v>
                </c:pt>
                <c:pt idx="9">
                  <c:v>1069760048.2807863</c:v>
                </c:pt>
                <c:pt idx="10">
                  <c:v>1030635556.0024235</c:v>
                </c:pt>
                <c:pt idx="11">
                  <c:v>995409263.44041133</c:v>
                </c:pt>
                <c:pt idx="12">
                  <c:v>963413077.06073499</c:v>
                </c:pt>
                <c:pt idx="13">
                  <c:v>934134299.91621137</c:v>
                </c:pt>
                <c:pt idx="14">
                  <c:v>907171276.92684913</c:v>
                </c:pt>
                <c:pt idx="15">
                  <c:v>882203743.23778749</c:v>
                </c:pt>
                <c:pt idx="16">
                  <c:v>858972406.16663098</c:v>
                </c:pt>
                <c:pt idx="17">
                  <c:v>837264522.23913169</c:v>
                </c:pt>
                <c:pt idx="18">
                  <c:v>816903480.31501651</c:v>
                </c:pt>
                <c:pt idx="19">
                  <c:v>797741129.84095359</c:v>
                </c:pt>
                <c:pt idx="20">
                  <c:v>779652032.29996657</c:v>
                </c:pt>
                <c:pt idx="21">
                  <c:v>762529086.79042792</c:v>
                </c:pt>
                <c:pt idx="22">
                  <c:v>746280154.84730077</c:v>
                </c:pt>
                <c:pt idx="23">
                  <c:v>730825423.48461652</c:v>
                </c:pt>
                <c:pt idx="24">
                  <c:v>716095321.48522019</c:v>
                </c:pt>
                <c:pt idx="25">
                  <c:v>702028855.74290824</c:v>
                </c:pt>
                <c:pt idx="26">
                  <c:v>688572270.34097648</c:v>
                </c:pt>
                <c:pt idx="27">
                  <c:v>675677956.31283689</c:v>
                </c:pt>
                <c:pt idx="28">
                  <c:v>663303558.07877421</c:v>
                </c:pt>
                <c:pt idx="29">
                  <c:v>651411235.62241101</c:v>
                </c:pt>
                <c:pt idx="30">
                  <c:v>639967051.05250573</c:v>
                </c:pt>
                <c:pt idx="31">
                  <c:v>628940455.30225539</c:v>
                </c:pt>
                <c:pt idx="32">
                  <c:v>618303856.04502988</c:v>
                </c:pt>
                <c:pt idx="33">
                  <c:v>608032251.93821454</c:v>
                </c:pt>
                <c:pt idx="34">
                  <c:v>598102921.38807893</c:v>
                </c:pt>
                <c:pt idx="35">
                  <c:v>588495156.40346503</c:v>
                </c:pt>
                <c:pt idx="36">
                  <c:v>579190033.95131326</c:v>
                </c:pt>
                <c:pt idx="37">
                  <c:v>570170218.67176175</c:v>
                </c:pt>
                <c:pt idx="38">
                  <c:v>561419791.94981742</c:v>
                </c:pt>
                <c:pt idx="39">
                  <c:v>552924103.24510503</c:v>
                </c:pt>
                <c:pt idx="40">
                  <c:v>544669640.30384803</c:v>
                </c:pt>
                <c:pt idx="41">
                  <c:v>536643915.45821595</c:v>
                </c:pt>
                <c:pt idx="42">
                  <c:v>528835365.68778348</c:v>
                </c:pt>
                <c:pt idx="43">
                  <c:v>521233264.49963164</c:v>
                </c:pt>
                <c:pt idx="44">
                  <c:v>513827643.99554133</c:v>
                </c:pt>
                <c:pt idx="45">
                  <c:v>506609225.75081706</c:v>
                </c:pt>
                <c:pt idx="46">
                  <c:v>499569359.34058213</c:v>
                </c:pt>
                <c:pt idx="47">
                  <c:v>492699967.52440166</c:v>
                </c:pt>
                <c:pt idx="48">
                  <c:v>485993497.2458055</c:v>
                </c:pt>
                <c:pt idx="49">
                  <c:v>479442875.72494507</c:v>
                </c:pt>
                <c:pt idx="50">
                  <c:v>473041471.02474999</c:v>
                </c:pt>
                <c:pt idx="51">
                  <c:v>466783056.55686402</c:v>
                </c:pt>
                <c:pt idx="52">
                  <c:v>460661779.06627727</c:v>
                </c:pt>
                <c:pt idx="53">
                  <c:v>454672129.69512582</c:v>
                </c:pt>
                <c:pt idx="54">
                  <c:v>448808917.7785008</c:v>
                </c:pt>
                <c:pt idx="55">
                  <c:v>443067247.06979918</c:v>
                </c:pt>
                <c:pt idx="56">
                  <c:v>437442494.13138318</c:v>
                </c:pt>
                <c:pt idx="57">
                  <c:v>431930288.65914392</c:v>
                </c:pt>
                <c:pt idx="58">
                  <c:v>426526495.53783393</c:v>
                </c:pt>
                <c:pt idx="59">
                  <c:v>421227198.44841623</c:v>
                </c:pt>
              </c:numCache>
            </c:numRef>
          </c:val>
          <c:smooth val="0"/>
          <c:extLst>
            <c:ext xmlns:c16="http://schemas.microsoft.com/office/drawing/2014/chart" uri="{C3380CC4-5D6E-409C-BE32-E72D297353CC}">
              <c16:uniqueId val="{00000005-8917-48C8-B874-EDF50C1B5153}"/>
            </c:ext>
          </c:extLst>
        </c:ser>
        <c:dLbls>
          <c:showLegendKey val="0"/>
          <c:showVal val="0"/>
          <c:showCatName val="0"/>
          <c:showSerName val="0"/>
          <c:showPercent val="0"/>
          <c:showBubbleSize val="0"/>
        </c:dLbls>
        <c:smooth val="0"/>
        <c:axId val="2000212544"/>
        <c:axId val="2000222624"/>
      </c:lineChart>
      <c:catAx>
        <c:axId val="200021254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YEARS</a:t>
                </a:r>
              </a:p>
            </c:rich>
          </c:tx>
          <c:layout>
            <c:manualLayout>
              <c:xMode val="edge"/>
              <c:yMode val="edge"/>
              <c:x val="0.28993336588740354"/>
              <c:y val="0.67755449730460338"/>
            </c:manualLayout>
          </c:layout>
          <c:overlay val="0"/>
          <c:spPr>
            <a:solidFill>
              <a:schemeClr val="bg1"/>
            </a:solid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00222624"/>
        <c:crosses val="autoZero"/>
        <c:auto val="1"/>
        <c:lblAlgn val="ctr"/>
        <c:lblOffset val="100"/>
        <c:noMultiLvlLbl val="0"/>
      </c:catAx>
      <c:valAx>
        <c:axId val="20002226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NZ" sz="1200" b="1"/>
                  <a:t>Net Cash Flow (A$)</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0021254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NZ" sz="1100" b="1" i="0" u="none" strike="noStrike" kern="1200" spc="0" baseline="0">
                <a:solidFill>
                  <a:schemeClr val="tx1"/>
                </a:solidFill>
              </a:rPr>
              <a:t>2.54 GW Electrolyser Hydrogen Production  </a:t>
            </a:r>
            <a:r>
              <a:rPr lang="en-NZ" sz="1100" b="1" i="0" u="none" strike="noStrike" kern="1200" spc="0" baseline="0">
                <a:solidFill>
                  <a:sysClr val="windowText" lastClr="000000">
                    <a:lumMod val="65000"/>
                    <a:lumOff val="35000"/>
                  </a:sysClr>
                </a:solidFill>
              </a:rPr>
              <a:t>showing </a:t>
            </a:r>
            <a:r>
              <a:rPr lang="en-NZ" sz="1100" b="1" i="0" u="none" strike="noStrike" kern="1200" spc="0" baseline="0">
                <a:solidFill>
                  <a:srgbClr val="0000FF"/>
                </a:solidFill>
              </a:rPr>
              <a:t>Net Cash Flow (NCF) </a:t>
            </a:r>
            <a:r>
              <a:rPr lang="en-NZ" sz="1100" b="1" i="0" u="none" strike="noStrike" kern="1200" spc="0" baseline="0">
                <a:solidFill>
                  <a:sysClr val="windowText" lastClr="000000">
                    <a:lumMod val="65000"/>
                    <a:lumOff val="35000"/>
                  </a:sysClr>
                </a:solidFill>
              </a:rPr>
              <a:t>at </a:t>
            </a:r>
            <a:r>
              <a:rPr lang="en-NZ" sz="1100" b="1" i="0" u="none" strike="noStrike" kern="1200" spc="0" baseline="0">
                <a:solidFill>
                  <a:schemeClr val="accent2">
                    <a:lumMod val="75000"/>
                  </a:schemeClr>
                </a:solidFill>
              </a:rPr>
              <a:t>High Case CAPEX </a:t>
            </a:r>
            <a:r>
              <a:rPr lang="en-NZ" sz="1100" b="1" i="0" u="none" strike="noStrike" kern="1200" spc="0" baseline="0">
                <a:solidFill>
                  <a:sysClr val="windowText" lastClr="000000">
                    <a:lumMod val="65000"/>
                    <a:lumOff val="35000"/>
                  </a:sysClr>
                </a:solidFill>
              </a:rPr>
              <a:t>and </a:t>
            </a:r>
            <a:r>
              <a:rPr lang="en-NZ" sz="1100" b="1" i="0" u="none" strike="noStrike" kern="1200" spc="0" baseline="0">
                <a:solidFill>
                  <a:schemeClr val="accent6">
                    <a:lumMod val="75000"/>
                  </a:schemeClr>
                </a:solidFill>
              </a:rPr>
              <a:t>Low Price Range of  A$5.35/kg H2</a:t>
            </a:r>
            <a:r>
              <a:rPr lang="en-NZ" sz="1100" b="1" i="0" u="none" strike="noStrike" kern="1200" spc="0" baseline="0">
                <a:solidFill>
                  <a:srgbClr val="0000FF"/>
                </a:solidFill>
              </a:rPr>
              <a:t> </a:t>
            </a:r>
            <a:r>
              <a:rPr lang="en-NZ" sz="1100" b="1" i="0" u="none" strike="noStrike" kern="1200" spc="0" baseline="0">
                <a:solidFill>
                  <a:sysClr val="windowText" lastClr="000000">
                    <a:lumMod val="65000"/>
                    <a:lumOff val="35000"/>
                  </a:sysClr>
                </a:solidFill>
              </a:rPr>
              <a:t>and </a:t>
            </a:r>
            <a:r>
              <a:rPr lang="en-NZ" sz="1100" b="1" i="0" u="none" strike="noStrike" kern="1200" spc="0" baseline="0">
                <a:solidFill>
                  <a:srgbClr val="0000FF"/>
                </a:solidFill>
              </a:rPr>
              <a:t>High Price Range of $A16.73/Kg H2</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'NET CASH FLOW (A$)'!$A$112</c:f>
              <c:strCache>
                <c:ptCount val="1"/>
                <c:pt idx="0">
                  <c:v>NPV at "Low Case Fixed Plant Opex"-"Low Price Range"-0.80 Learning Factor</c:v>
                </c:pt>
              </c:strCache>
            </c:strRef>
          </c:tx>
          <c:spPr>
            <a:ln w="19050" cap="rnd">
              <a:solidFill>
                <a:schemeClr val="accent1"/>
              </a:solidFill>
              <a:round/>
            </a:ln>
            <a:effectLst/>
          </c:spPr>
          <c:marker>
            <c:symbol val="none"/>
          </c:marker>
          <c:cat>
            <c:numRef>
              <c:f>'NET CASH FLOW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'NET CASH FLOW (A$)'!$H$81:$BO$81</c:f>
              <c:numCache>
                <c:formatCode>#,##0.00</c:formatCode>
                <c:ptCount val="60"/>
                <c:pt idx="0">
                  <c:v>-236821496.38182306</c:v>
                </c:pt>
                <c:pt idx="1">
                  <c:v>-483606030.44646287</c:v>
                </c:pt>
                <c:pt idx="2">
                  <c:v>-604402490.9286958</c:v>
                </c:pt>
                <c:pt idx="3">
                  <c:v>-681033657.69817483</c:v>
                </c:pt>
                <c:pt idx="4">
                  <c:v>-735773745.13012326</c:v>
                </c:pt>
                <c:pt idx="5">
                  <c:v>-777670826.08396113</c:v>
                </c:pt>
                <c:pt idx="6">
                  <c:v>-811225425.18156099</c:v>
                </c:pt>
                <c:pt idx="7">
                  <c:v>-838975759.4995445</c:v>
                </c:pt>
                <c:pt idx="8">
                  <c:v>-862482468.27108073</c:v>
                </c:pt>
                <c:pt idx="9">
                  <c:v>-882767829.44510317</c:v>
                </c:pt>
                <c:pt idx="10">
                  <c:v>-900534756.47577608</c:v>
                </c:pt>
                <c:pt idx="11">
                  <c:v>-916285494.20817351</c:v>
                </c:pt>
                <c:pt idx="12">
                  <c:v>-930390276.84218574</c:v>
                </c:pt>
                <c:pt idx="13">
                  <c:v>-943129173.48625326</c:v>
                </c:pt>
                <c:pt idx="14">
                  <c:v>-954718712.28456664</c:v>
                </c:pt>
                <c:pt idx="15">
                  <c:v>-965329440.94063997</c:v>
                </c:pt>
                <c:pt idx="16">
                  <c:v>-975097869.2478137</c:v>
                </c:pt>
                <c:pt idx="17">
                  <c:v>-984134807.95786917</c:v>
                </c:pt>
                <c:pt idx="18">
                  <c:v>-992531326.60543072</c:v>
                </c:pt>
                <c:pt idx="19">
                  <c:v>-1000363096.8970872</c:v>
                </c:pt>
                <c:pt idx="20">
                  <c:v>-1007693616.2295442</c:v>
                </c:pt>
                <c:pt idx="21">
                  <c:v>-1014576638.5216255</c:v>
                </c:pt>
                <c:pt idx="22">
                  <c:v>-1021058033.7119615</c:v>
                </c:pt>
                <c:pt idx="23">
                  <c:v>-1027177228.7075435</c:v>
                </c:pt>
                <c:pt idx="24">
                  <c:v>-1032968337.1641842</c:v>
                </c:pt>
                <c:pt idx="25">
                  <c:v>-1038461054.8147533</c:v>
                </c:pt>
                <c:pt idx="26">
                  <c:v>-1043681375.9761763</c:v>
                </c:pt>
                <c:pt idx="27">
                  <c:v>-1048652172.1300073</c:v>
                </c:pt>
                <c:pt idx="28">
                  <c:v>-1053393663.0171951</c:v>
                </c:pt>
                <c:pt idx="29">
                  <c:v>-1057923803.1686578</c:v>
                </c:pt>
                <c:pt idx="30">
                  <c:v>-1062258601.3164062</c:v>
                </c:pt>
                <c:pt idx="31">
                  <c:v>-1066412386.0935166</c:v>
                </c:pt>
                <c:pt idx="32">
                  <c:v>-1070398028.4238899</c:v>
                </c:pt>
                <c:pt idx="33">
                  <c:v>-1074227128.7392554</c:v>
                </c:pt>
                <c:pt idx="34">
                  <c:v>-1077910175.441144</c:v>
                </c:pt>
                <c:pt idx="35">
                  <c:v>-1081456679.7072999</c:v>
                </c:pt>
                <c:pt idx="36">
                  <c:v>-1084875290.723156</c:v>
                </c:pt>
                <c:pt idx="37">
                  <c:v>-1088173894.625349</c:v>
                </c:pt>
                <c:pt idx="38">
                  <c:v>-1091359699.8215268</c:v>
                </c:pt>
                <c:pt idx="39">
                  <c:v>-1094439310.8586743</c:v>
                </c:pt>
                <c:pt idx="40">
                  <c:v>-1097418792.6209161</c:v>
                </c:pt>
                <c:pt idx="41">
                  <c:v>-1100303726.32464</c:v>
                </c:pt>
                <c:pt idx="42">
                  <c:v>-1103099258.5268011</c:v>
                </c:pt>
                <c:pt idx="43">
                  <c:v>-1105810144.1583049</c:v>
                </c:pt>
                <c:pt idx="44">
                  <c:v>-1108440784.4284315</c:v>
                </c:pt>
                <c:pt idx="45">
                  <c:v>-1110995260.3105738</c:v>
                </c:pt>
                <c:pt idx="46">
                  <c:v>-1113477362.2080889</c:v>
                </c:pt>
                <c:pt idx="47">
                  <c:v>-1115890616.3070393</c:v>
                </c:pt>
                <c:pt idx="48">
                  <c:v>-1118238308.0463428</c:v>
                </c:pt>
                <c:pt idx="49">
                  <c:v>-1120523503.0723519</c:v>
                </c:pt>
                <c:pt idx="50">
                  <c:v>-1122749065.9918327</c:v>
                </c:pt>
                <c:pt idx="51">
                  <c:v>-1124917677.1928072</c:v>
                </c:pt>
                <c:pt idx="52">
                  <c:v>-1127031847.9652469</c:v>
                </c:pt>
                <c:pt idx="53">
                  <c:v>-1129093934.1219456</c:v>
                </c:pt>
                <c:pt idx="54">
                  <c:v>-1131106148.2930641</c:v>
                </c:pt>
                <c:pt idx="55">
                  <c:v>-1133070571.0450106</c:v>
                </c:pt>
                <c:pt idx="56">
                  <c:v>-1134989160.9548478</c:v>
                </c:pt>
                <c:pt idx="57">
                  <c:v>-1136863763.7547607</c:v>
                </c:pt>
                <c:pt idx="58">
                  <c:v>-1138696120.6468136</c:v>
                </c:pt>
                <c:pt idx="59">
                  <c:v>-1140487875.8759308</c:v>
                </c:pt>
              </c:numCache>
            </c:numRef>
          </c:val>
          <c:smooth val="1"/>
          <c:extLst>
            <c:ext xmlns:c16="http://schemas.microsoft.com/office/drawing/2014/chart" uri="{C3380CC4-5D6E-409C-BE32-E72D297353CC}">
              <c16:uniqueId val="{00000000-7EF8-476F-81AF-B74420092D1B}"/>
            </c:ext>
          </c:extLst>
        </c:ser>
        <c:ser>
          <c:idx val="1"/>
          <c:order val="1"/>
          <c:tx>
            <c:strRef>
              <c:f>'NET CASH FLOW (A$)'!$A$113</c:f>
              <c:strCache>
                <c:ptCount val="1"/>
                <c:pt idx="0">
                  <c:v>NPV at "Low Case Fixed Plant Opex"-"Low Price Range"-0.85 Learning Factor</c:v>
                </c:pt>
              </c:strCache>
            </c:strRef>
          </c:tx>
          <c:spPr>
            <a:ln w="19050" cap="rnd">
              <a:solidFill>
                <a:schemeClr val="accent2"/>
              </a:solidFill>
              <a:round/>
            </a:ln>
            <a:effectLst/>
          </c:spPr>
          <c:marker>
            <c:symbol val="none"/>
          </c:marker>
          <c:cat>
            <c:numRef>
              <c:f>'NET CASH FLOW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'NET CASH FLOW (A$)'!$H$82:$BO$82</c:f>
              <c:numCache>
                <c:formatCode>#,##0.00</c:formatCode>
                <c:ptCount val="60"/>
                <c:pt idx="0">
                  <c:v>-236821496.38182306</c:v>
                </c:pt>
                <c:pt idx="1">
                  <c:v>-421909896.93030298</c:v>
                </c:pt>
                <c:pt idx="2">
                  <c:v>-517027027.47379363</c:v>
                </c:pt>
                <c:pt idx="3">
                  <c:v>-579235037.39651108</c:v>
                </c:pt>
                <c:pt idx="4">
                  <c:v>-624679099.46040618</c:v>
                </c:pt>
                <c:pt idx="5">
                  <c:v>-660084598.35847807</c:v>
                </c:pt>
                <c:pt idx="6">
                  <c:v>-688861083.04295146</c:v>
                </c:pt>
                <c:pt idx="7">
                  <c:v>-712961406.79278791</c:v>
                </c:pt>
                <c:pt idx="8">
                  <c:v>-733602039.77971458</c:v>
                </c:pt>
                <c:pt idx="9">
                  <c:v>-751588859.54709864</c:v>
                </c:pt>
                <c:pt idx="10">
                  <c:v>-767481532.04732621</c:v>
                </c:pt>
                <c:pt idx="11">
                  <c:v>-781683533.61046004</c:v>
                </c:pt>
                <c:pt idx="12">
                  <c:v>-794494704.44987559</c:v>
                </c:pt>
                <c:pt idx="13">
                  <c:v>-806143545.59226215</c:v>
                </c:pt>
                <c:pt idx="14">
                  <c:v>-816807923.41948438</c:v>
                </c:pt>
                <c:pt idx="15">
                  <c:v>-826628820.77962315</c:v>
                </c:pt>
                <c:pt idx="16">
                  <c:v>-835719748.94720805</c:v>
                </c:pt>
                <c:pt idx="17">
                  <c:v>-844173358.81851077</c:v>
                </c:pt>
                <c:pt idx="18">
                  <c:v>-852066190.77624893</c:v>
                </c:pt>
                <c:pt idx="19">
                  <c:v>-859462155.62078738</c:v>
                </c:pt>
                <c:pt idx="20">
                  <c:v>-866415130.77916265</c:v>
                </c:pt>
                <c:pt idx="21">
                  <c:v>-872970927.24598062</c:v>
                </c:pt>
                <c:pt idx="22">
                  <c:v>-879168800.8980732</c:v>
                </c:pt>
                <c:pt idx="23">
                  <c:v>-885042628.57464445</c:v>
                </c:pt>
                <c:pt idx="24">
                  <c:v>-890621833.89777946</c:v>
                </c:pt>
                <c:pt idx="25">
                  <c:v>-895932123.78814781</c:v>
                </c:pt>
                <c:pt idx="26">
                  <c:v>-900996080.04908514</c:v>
                </c:pt>
                <c:pt idx="27">
                  <c:v>-905833638.75917625</c:v>
                </c:pt>
                <c:pt idx="28">
                  <c:v>-910462481.93059862</c:v>
                </c:pt>
                <c:pt idx="29">
                  <c:v>-914898359.91231513</c:v>
                </c:pt>
                <c:pt idx="30">
                  <c:v>-919155358.64804232</c:v>
                </c:pt>
                <c:pt idx="31">
                  <c:v>-923246122.66843331</c:v>
                </c:pt>
                <c:pt idx="32">
                  <c:v>-927182042.28252864</c:v>
                </c:pt>
                <c:pt idx="33">
                  <c:v>-930973411.61088026</c:v>
                </c:pt>
                <c:pt idx="34">
                  <c:v>-934629562.71390998</c:v>
                </c:pt>
                <c:pt idx="35">
                  <c:v>-938158980.00148761</c:v>
                </c:pt>
                <c:pt idx="36">
                  <c:v>-941569398.28231978</c:v>
                </c:pt>
                <c:pt idx="37">
                  <c:v>-944867887.16556501</c:v>
                </c:pt>
                <c:pt idx="38">
                  <c:v>-948060924.018749</c:v>
                </c:pt>
                <c:pt idx="39">
                  <c:v>-951154457.28342271</c:v>
                </c:pt>
                <c:pt idx="40">
                  <c:v>-954153961.62903404</c:v>
                </c:pt>
                <c:pt idx="41">
                  <c:v>-957064486.16804171</c:v>
                </c:pt>
                <c:pt idx="42">
                  <c:v>-959890696.74761891</c:v>
                </c:pt>
                <c:pt idx="43">
                  <c:v>-962636913.164837</c:v>
                </c:pt>
                <c:pt idx="44">
                  <c:v>-965307142.01485848</c:v>
                </c:pt>
                <c:pt idx="45">
                  <c:v>-967905105.76911569</c:v>
                </c:pt>
                <c:pt idx="46">
                  <c:v>-970434268.58778191</c:v>
                </c:pt>
                <c:pt idx="47">
                  <c:v>-972897859.29420137</c:v>
                </c:pt>
                <c:pt idx="48">
                  <c:v>-975298891.87529469</c:v>
                </c:pt>
                <c:pt idx="49">
                  <c:v>-977640183.81886601</c:v>
                </c:pt>
                <c:pt idx="50">
                  <c:v>-979924372.55428624</c:v>
                </c:pt>
                <c:pt idx="51">
                  <c:v>-982153930.22567916</c:v>
                </c:pt>
                <c:pt idx="52">
                  <c:v>-984331176.99521708</c:v>
                </c:pt>
                <c:pt idx="53">
                  <c:v>-986458293.04747581</c:v>
                </c:pt>
                <c:pt idx="54">
                  <c:v>-988537329.44313729</c:v>
                </c:pt>
                <c:pt idx="55">
                  <c:v>-990570217.95105338</c:v>
                </c:pt>
                <c:pt idx="56">
                  <c:v>-992558779.97117841</c:v>
                </c:pt>
                <c:pt idx="57">
                  <c:v>-994504734.64676225</c:v>
                </c:pt>
                <c:pt idx="58">
                  <c:v>-996409706.2520442</c:v>
                </c:pt>
                <c:pt idx="59">
                  <c:v>-998275230.93122137</c:v>
                </c:pt>
              </c:numCache>
            </c:numRef>
          </c:val>
          <c:smooth val="0"/>
          <c:extLst>
            <c:ext xmlns:c16="http://schemas.microsoft.com/office/drawing/2014/chart" uri="{C3380CC4-5D6E-409C-BE32-E72D297353CC}">
              <c16:uniqueId val="{00000001-7EF8-476F-81AF-B74420092D1B}"/>
            </c:ext>
          </c:extLst>
        </c:ser>
        <c:ser>
          <c:idx val="2"/>
          <c:order val="2"/>
          <c:tx>
            <c:strRef>
              <c:f>'NET CASH FLOW (A$)'!$A$114</c:f>
              <c:strCache>
                <c:ptCount val="1"/>
                <c:pt idx="0">
                  <c:v>NPV at "Low Case Fixed Plant Opex"-"Low Price Range"-0.90 Learning Factor</c:v>
                </c:pt>
              </c:strCache>
            </c:strRef>
          </c:tx>
          <c:spPr>
            <a:ln w="19050" cap="rnd">
              <a:solidFill>
                <a:schemeClr val="accent3"/>
              </a:solidFill>
              <a:round/>
            </a:ln>
            <a:effectLst/>
          </c:spPr>
          <c:marker>
            <c:symbol val="none"/>
          </c:marker>
          <c:cat>
            <c:numRef>
              <c:f>'NET CASH FLOW (A$)'!$H$4:$BO$4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'NET CASH FLOW (A$)'!$H$83:$BO$83</c:f>
              <c:numCache>
                <c:formatCode>#,##0.00</c:formatCode>
                <c:ptCount val="60"/>
                <c:pt idx="0">
                  <c:v>-236821496.38182306</c:v>
                </c:pt>
                <c:pt idx="1">
                  <c:v>-360213763.41414285</c:v>
                </c:pt>
                <c:pt idx="2">
                  <c:v>-426591416.43102098</c:v>
                </c:pt>
                <c:pt idx="3">
                  <c:v>-471266803.74323094</c:v>
                </c:pt>
                <c:pt idx="4">
                  <c:v>-504599100.26155484</c:v>
                </c:pt>
                <c:pt idx="5">
                  <c:v>-531006691.45842111</c:v>
                </c:pt>
                <c:pt idx="6">
                  <c:v>-552770068.81649423</c:v>
                </c:pt>
                <c:pt idx="7">
                  <c:v>-571214540.03941011</c:v>
                </c:pt>
                <c:pt idx="8">
                  <c:v>-587175858.79866672</c:v>
                </c:pt>
                <c:pt idx="9">
                  <c:v>-601213606.90590167</c:v>
                </c:pt>
                <c:pt idx="10">
                  <c:v>-613720068.54018164</c:v>
                </c:pt>
                <c:pt idx="11">
                  <c:v>-624980438.98308134</c:v>
                </c:pt>
                <c:pt idx="12">
                  <c:v>-635208279.75743926</c:v>
                </c:pt>
                <c:pt idx="13">
                  <c:v>-644567478.60534704</c:v>
                </c:pt>
                <c:pt idx="14">
                  <c:v>-653186427.83442509</c:v>
                </c:pt>
                <c:pt idx="15">
                  <c:v>-661167502.70597136</c:v>
                </c:pt>
                <c:pt idx="16">
                  <c:v>-668593588.23128116</c:v>
                </c:pt>
                <c:pt idx="17">
                  <c:v>-675532689.5893023</c:v>
                </c:pt>
                <c:pt idx="18">
                  <c:v>-682041261.96504509</c:v>
                </c:pt>
                <c:pt idx="19">
                  <c:v>-688166662.88581383</c:v>
                </c:pt>
                <c:pt idx="20">
                  <c:v>-693948989.79207826</c:v>
                </c:pt>
                <c:pt idx="21">
                  <c:v>-699422478.35666561</c:v>
                </c:pt>
                <c:pt idx="22">
                  <c:v>-704616581.38805866</c:v>
                </c:pt>
                <c:pt idx="23">
                  <c:v>-709556811.75527549</c:v>
                </c:pt>
                <c:pt idx="24">
                  <c:v>-714265408.46277487</c:v>
                </c:pt>
                <c:pt idx="25">
                  <c:v>-718761868.45219767</c:v>
                </c:pt>
                <c:pt idx="26">
                  <c:v>-723063375.23879802</c:v>
                </c:pt>
                <c:pt idx="27">
                  <c:v>-727185147.41531456</c:v>
                </c:pt>
                <c:pt idx="28">
                  <c:v>-731140724.28671563</c:v>
                </c:pt>
                <c:pt idx="29">
                  <c:v>-734942201.7214849</c:v>
                </c:pt>
                <c:pt idx="30">
                  <c:v>-738600428.24212122</c:v>
                </c:pt>
                <c:pt idx="31">
                  <c:v>-742125169.10587645</c:v>
                </c:pt>
                <c:pt idx="32">
                  <c:v>-745525244.423998</c:v>
                </c:pt>
                <c:pt idx="33">
                  <c:v>-748808646.07865536</c:v>
                </c:pt>
                <c:pt idx="34">
                  <c:v>-751982637.21177566</c:v>
                </c:pt>
                <c:pt idx="35">
                  <c:v>-755053837.30087435</c:v>
                </c:pt>
                <c:pt idx="36">
                  <c:v>-758028295.24711776</c:v>
                </c:pt>
                <c:pt idx="37">
                  <c:v>-760911552.43904281</c:v>
                </c:pt>
                <c:pt idx="38">
                  <c:v>-763708697.39118552</c:v>
                </c:pt>
                <c:pt idx="39">
                  <c:v>-766424413.26773477</c:v>
                </c:pt>
                <c:pt idx="40">
                  <c:v>-769063019.37032449</c:v>
                </c:pt>
                <c:pt idx="41">
                  <c:v>-771628507.48337281</c:v>
                </c:pt>
                <c:pt idx="42">
                  <c:v>-774124573.82024598</c:v>
                </c:pt>
                <c:pt idx="43">
                  <c:v>-776554647.1915015</c:v>
                </c:pt>
                <c:pt idx="44">
                  <c:v>-778921913.91674054</c:v>
                </c:pt>
                <c:pt idx="45">
                  <c:v>-781229339.9197551</c:v>
                </c:pt>
                <c:pt idx="46">
                  <c:v>-783479690.3790952</c:v>
                </c:pt>
                <c:pt idx="47">
                  <c:v>-785675547.25025022</c:v>
                </c:pt>
                <c:pt idx="48">
                  <c:v>-787819324.92904937</c:v>
                </c:pt>
                <c:pt idx="49">
                  <c:v>-789913284.28699958</c:v>
                </c:pt>
                <c:pt idx="50">
                  <c:v>-791959545.27663457</c:v>
                </c:pt>
                <c:pt idx="51">
                  <c:v>-793960098.27748024</c:v>
                </c:pt>
                <c:pt idx="52">
                  <c:v>-795916814.33002663</c:v>
                </c:pt>
                <c:pt idx="53">
                  <c:v>-797831454.38542044</c:v>
                </c:pt>
                <c:pt idx="54">
                  <c:v>-799705677.6818459</c:v>
                </c:pt>
                <c:pt idx="55">
                  <c:v>-801541049.34428549</c:v>
                </c:pt>
                <c:pt idx="56">
                  <c:v>-803339047.29212117</c:v>
                </c:pt>
                <c:pt idx="57">
                  <c:v>-805101068.52854633</c:v>
                </c:pt>
                <c:pt idx="58">
                  <c:v>-806828434.87672579</c:v>
                </c:pt>
                <c:pt idx="59">
                  <c:v>-808522398.21983874</c:v>
                </c:pt>
              </c:numCache>
            </c:numRef>
          </c:val>
          <c:smooth val="0"/>
          <c:extLst>
            <c:ext xmlns:c16="http://schemas.microsoft.com/office/drawing/2014/chart" uri="{C3380CC4-5D6E-409C-BE32-E72D297353CC}">
              <c16:uniqueId val="{00000002-7EF8-476F-81AF-B74420092D1B}"/>
            </c:ext>
          </c:extLst>
        </c:ser>
        <c:ser>
          <c:idx val="3"/>
          <c:order val="3"/>
          <c:tx>
            <c:strRef>
              <c:f>'NET CASH FLOW (A$)'!$A$115</c:f>
              <c:strCache>
                <c:ptCount val="1"/>
                <c:pt idx="0">
                  <c:v>NPV at "High Case Compression Energy Opex"-"High Price Range"-0.80 Learning Factor</c:v>
                </c:pt>
              </c:strCache>
            </c:strRef>
          </c:tx>
          <c:spPr>
            <a:ln w="19050" cap="rnd">
              <a:solidFill>
                <a:schemeClr val="accent4"/>
              </a:solidFill>
              <a:round/>
            </a:ln>
            <a:effectLst/>
          </c:spPr>
          <c:marker>
            <c:symbol val="none"/>
          </c:marker>
          <c:val>
            <c:numRef>
              <c:f>'NET CASH FLOW (A$)'!$H$102:$BO$102</c:f>
              <c:numCache>
                <c:formatCode>#,##0.00</c:formatCode>
                <c:ptCount val="60"/>
                <c:pt idx="0">
                  <c:v>2209703281.7384653</c:v>
                </c:pt>
                <c:pt idx="1">
                  <c:v>1437676798.1672652</c:v>
                </c:pt>
                <c:pt idx="2">
                  <c:v>1059784127.6747191</c:v>
                </c:pt>
                <c:pt idx="3">
                  <c:v>820055611.31030583</c:v>
                </c:pt>
                <c:pt idx="4">
                  <c:v>648809883.24779344</c:v>
                </c:pt>
                <c:pt idx="5">
                  <c:v>517741474.91626859</c:v>
                </c:pt>
                <c:pt idx="6">
                  <c:v>412771205.012012</c:v>
                </c:pt>
                <c:pt idx="7">
                  <c:v>325958661.82473803</c:v>
                </c:pt>
                <c:pt idx="8">
                  <c:v>252421631.71057367</c:v>
                </c:pt>
                <c:pt idx="9">
                  <c:v>188962079.37472773</c:v>
                </c:pt>
                <c:pt idx="10">
                  <c:v>133381050.96326447</c:v>
                </c:pt>
                <c:pt idx="11">
                  <c:v>84107352.709507942</c:v>
                </c:pt>
                <c:pt idx="12">
                  <c:v>39982765.325031042</c:v>
                </c:pt>
                <c:pt idx="13">
                  <c:v>131136.7861032486</c:v>
                </c:pt>
                <c:pt idx="14">
                  <c:v>-36124907.048192263</c:v>
                </c:pt>
                <c:pt idx="15">
                  <c:v>-69318897.763716221</c:v>
                </c:pt>
                <c:pt idx="16">
                  <c:v>-99877884.713965178</c:v>
                </c:pt>
                <c:pt idx="17">
                  <c:v>-128148521.85504794</c:v>
                </c:pt>
                <c:pt idx="18">
                  <c:v>-154415705.85945177</c:v>
                </c:pt>
                <c:pt idx="19">
                  <c:v>-178916163.7237246</c:v>
                </c:pt>
                <c:pt idx="20">
                  <c:v>-201848537.03649116</c:v>
                </c:pt>
                <c:pt idx="21">
                  <c:v>-223380986.45289516</c:v>
                </c:pt>
                <c:pt idx="22">
                  <c:v>-243657008.83977509</c:v>
                </c:pt>
                <c:pt idx="23">
                  <c:v>-262799945.05590081</c:v>
                </c:pt>
                <c:pt idx="24">
                  <c:v>-280916514.29191589</c:v>
                </c:pt>
                <c:pt idx="25">
                  <c:v>-298099614.96348238</c:v>
                </c:pt>
                <c:pt idx="26">
                  <c:v>-314430566.19039369</c:v>
                </c:pt>
                <c:pt idx="27">
                  <c:v>-329980917.79462457</c:v>
                </c:pt>
                <c:pt idx="28">
                  <c:v>-344813924.04598737</c:v>
                </c:pt>
                <c:pt idx="29">
                  <c:v>-358985752.86206055</c:v>
                </c:pt>
                <c:pt idx="30">
                  <c:v>-372546485.03549838</c:v>
                </c:pt>
                <c:pt idx="31">
                  <c:v>-385540945.43447971</c:v>
                </c:pt>
                <c:pt idx="32">
                  <c:v>-398009398.7139895</c:v>
                </c:pt>
                <c:pt idx="33">
                  <c:v>-409988134.99467921</c:v>
                </c:pt>
                <c:pt idx="34">
                  <c:v>-421509965.58614874</c:v>
                </c:pt>
                <c:pt idx="35">
                  <c:v>-432604644.70754504</c:v>
                </c:pt>
                <c:pt idx="36">
                  <c:v>-443299229.97105217</c:v>
                </c:pt>
                <c:pt idx="37">
                  <c:v>-453618391.9110682</c:v>
                </c:pt>
                <c:pt idx="38">
                  <c:v>-463584680.89376283</c:v>
                </c:pt>
                <c:pt idx="39">
                  <c:v>-473218758.20248652</c:v>
                </c:pt>
                <c:pt idx="40">
                  <c:v>-482539596.87046242</c:v>
                </c:pt>
                <c:pt idx="41">
                  <c:v>-491564656.85270023</c:v>
                </c:pt>
                <c:pt idx="42">
                  <c:v>-500310038.34074402</c:v>
                </c:pt>
                <c:pt idx="43">
                  <c:v>-508790616.38582301</c:v>
                </c:pt>
                <c:pt idx="44">
                  <c:v>-517020159.47686028</c:v>
                </c:pt>
                <c:pt idx="45">
                  <c:v>-525011434.29532719</c:v>
                </c:pt>
                <c:pt idx="46">
                  <c:v>-532776298.52017355</c:v>
                </c:pt>
                <c:pt idx="47">
                  <c:v>-540325783.26822734</c:v>
                </c:pt>
                <c:pt idx="48">
                  <c:v>-547670166.51685095</c:v>
                </c:pt>
                <c:pt idx="49">
                  <c:v>-554819038.6570394</c:v>
                </c:pt>
                <c:pt idx="50">
                  <c:v>-561781361.15915847</c:v>
                </c:pt>
                <c:pt idx="51">
                  <c:v>-568565519.19429255</c:v>
                </c:pt>
                <c:pt idx="52">
                  <c:v>-575179368.93695164</c:v>
                </c:pt>
                <c:pt idx="53">
                  <c:v>-581630280.17582154</c:v>
                </c:pt>
                <c:pt idx="54">
                  <c:v>-587925174.77531016</c:v>
                </c:pt>
                <c:pt idx="55">
                  <c:v>-594070561.45920658</c:v>
                </c:pt>
                <c:pt idx="56">
                  <c:v>-600072567.3268795</c:v>
                </c:pt>
                <c:pt idx="57">
                  <c:v>-605936966.46029663</c:v>
                </c:pt>
                <c:pt idx="58">
                  <c:v>-611669205.93543553</c:v>
                </c:pt>
                <c:pt idx="59">
                  <c:v>-617274429.51315546</c:v>
                </c:pt>
              </c:numCache>
            </c:numRef>
          </c:val>
          <c:smooth val="0"/>
          <c:extLst>
            <c:ext xmlns:c16="http://schemas.microsoft.com/office/drawing/2014/chart" uri="{C3380CC4-5D6E-409C-BE32-E72D297353CC}">
              <c16:uniqueId val="{00000003-7EF8-476F-81AF-B74420092D1B}"/>
            </c:ext>
          </c:extLst>
        </c:ser>
        <c:ser>
          <c:idx val="4"/>
          <c:order val="4"/>
          <c:tx>
            <c:strRef>
              <c:f>'NET CASH FLOW (A$)'!$A$116</c:f>
              <c:strCache>
                <c:ptCount val="1"/>
                <c:pt idx="0">
                  <c:v>NPV at "High Case Compression Energy Opex"-"High Price Range"-0.85Learning Factor</c:v>
                </c:pt>
              </c:strCache>
            </c:strRef>
          </c:tx>
          <c:spPr>
            <a:ln w="19050" cap="rnd">
              <a:solidFill>
                <a:srgbClr val="7030A0"/>
              </a:solidFill>
              <a:round/>
            </a:ln>
            <a:effectLst/>
          </c:spPr>
          <c:marker>
            <c:symbol val="none"/>
          </c:marker>
          <c:val>
            <c:numRef>
              <c:f>'NET CASH FLOW (A$)'!$H$103:$BO$103</c:f>
              <c:numCache>
                <c:formatCode>#,##0.00</c:formatCode>
                <c:ptCount val="60"/>
                <c:pt idx="0">
                  <c:v>2209703281.7384653</c:v>
                </c:pt>
                <c:pt idx="1">
                  <c:v>1630683419.060065</c:v>
                </c:pt>
                <c:pt idx="2">
                  <c:v>1333124481.2635834</c:v>
                </c:pt>
                <c:pt idx="3">
                  <c:v>1138516535.7834251</c:v>
                </c:pt>
                <c:pt idx="4">
                  <c:v>996351956.59958243</c:v>
                </c:pt>
                <c:pt idx="5">
                  <c:v>885591438.6564157</c:v>
                </c:pt>
                <c:pt idx="6">
                  <c:v>795568745.92691398</c:v>
                </c:pt>
                <c:pt idx="7">
                  <c:v>720174684.99828076</c:v>
                </c:pt>
                <c:pt idx="8">
                  <c:v>655603720.84131837</c:v>
                </c:pt>
                <c:pt idx="9">
                  <c:v>599334792.69201493</c:v>
                </c:pt>
                <c:pt idx="10">
                  <c:v>549617073.90788054</c:v>
                </c:pt>
                <c:pt idx="11">
                  <c:v>505188352.44032264</c:v>
                </c:pt>
                <c:pt idx="12">
                  <c:v>465110625.48279309</c:v>
                </c:pt>
                <c:pt idx="13">
                  <c:v>428669063.62024665</c:v>
                </c:pt>
                <c:pt idx="14">
                  <c:v>395307239.9361558</c:v>
                </c:pt>
                <c:pt idx="15">
                  <c:v>364584111.83090854</c:v>
                </c:pt>
                <c:pt idx="16">
                  <c:v>336144577.18899894</c:v>
                </c:pt>
                <c:pt idx="17">
                  <c:v>309698792.29749036</c:v>
                </c:pt>
                <c:pt idx="18">
                  <c:v>285007312.64360332</c:v>
                </c:pt>
                <c:pt idx="19">
                  <c:v>261870203.37058234</c:v>
                </c:pt>
                <c:pt idx="20">
                  <c:v>240118917.44732285</c:v>
                </c:pt>
                <c:pt idx="21">
                  <c:v>219610142.40406847</c:v>
                </c:pt>
                <c:pt idx="22">
                  <c:v>200221072.42292356</c:v>
                </c:pt>
                <c:pt idx="23">
                  <c:v>181845729.15664411</c:v>
                </c:pt>
                <c:pt idx="24">
                  <c:v>164392065.44523287</c:v>
                </c:pt>
                <c:pt idx="25">
                  <c:v>147779661.24274349</c:v>
                </c:pt>
                <c:pt idx="26">
                  <c:v>131937872.93981147</c:v>
                </c:pt>
                <c:pt idx="27">
                  <c:v>116804333.65957952</c:v>
                </c:pt>
                <c:pt idx="28">
                  <c:v>102323728.01635981</c:v>
                </c:pt>
                <c:pt idx="29">
                  <c:v>88446783.528102398</c:v>
                </c:pt>
                <c:pt idx="30">
                  <c:v>75129434.54200387</c:v>
                </c:pt>
                <c:pt idx="31">
                  <c:v>62332124.638642073</c:v>
                </c:pt>
                <c:pt idx="32">
                  <c:v>50019221.033049583</c:v>
                </c:pt>
                <c:pt idx="33">
                  <c:v>38158520.193018913</c:v>
                </c:pt>
                <c:pt idx="34">
                  <c:v>26720828.239690542</c:v>
                </c:pt>
                <c:pt idx="35">
                  <c:v>15679603.035236597</c:v>
                </c:pt>
                <c:pt idx="36">
                  <c:v>5010647.4508152008</c:v>
                </c:pt>
                <c:pt idx="37">
                  <c:v>-5308154.6705670357</c:v>
                </c:pt>
                <c:pt idx="38">
                  <c:v>-15297066.751383543</c:v>
                </c:pt>
                <c:pt idx="39">
                  <c:v>-24974697.552635193</c:v>
                </c:pt>
                <c:pt idx="40">
                  <c:v>-34358173.714039564</c:v>
                </c:pt>
                <c:pt idx="41">
                  <c:v>-43463290.58740592</c:v>
                </c:pt>
                <c:pt idx="42">
                  <c:v>-52304644.539559126</c:v>
                </c:pt>
                <c:pt idx="43">
                  <c:v>-60895749.374172211</c:v>
                </c:pt>
                <c:pt idx="44">
                  <c:v>-69249139.092153311</c:v>
                </c:pt>
                <c:pt idx="45">
                  <c:v>-77376458.858145237</c:v>
                </c:pt>
                <c:pt idx="46">
                  <c:v>-85288545.750764132</c:v>
                </c:pt>
                <c:pt idx="47">
                  <c:v>-92995500.634482622</c:v>
                </c:pt>
                <c:pt idx="48">
                  <c:v>-100506752.29191399</c:v>
                </c:pt>
                <c:pt idx="49">
                  <c:v>-107831114.78918219</c:v>
                </c:pt>
                <c:pt idx="50">
                  <c:v>-114976838.90801048</c:v>
                </c:pt>
                <c:pt idx="51">
                  <c:v>-121951658.36129832</c:v>
                </c:pt>
                <c:pt idx="52">
                  <c:v>-128762831.41038799</c:v>
                </c:pt>
                <c:pt idx="53">
                  <c:v>-135417178.41879058</c:v>
                </c:pt>
                <c:pt idx="54">
                  <c:v>-141921115.80628777</c:v>
                </c:pt>
                <c:pt idx="55">
                  <c:v>-148280686.80698776</c:v>
                </c:pt>
                <c:pt idx="56">
                  <c:v>-154501589.38331485</c:v>
                </c:pt>
                <c:pt idx="57">
                  <c:v>-160589201.60372424</c:v>
                </c:pt>
                <c:pt idx="58">
                  <c:v>-166548604.75393772</c:v>
                </c:pt>
                <c:pt idx="59">
                  <c:v>-172384604.41874337</c:v>
                </c:pt>
              </c:numCache>
            </c:numRef>
          </c:val>
          <c:smooth val="0"/>
          <c:extLst>
            <c:ext xmlns:c16="http://schemas.microsoft.com/office/drawing/2014/chart" uri="{C3380CC4-5D6E-409C-BE32-E72D297353CC}">
              <c16:uniqueId val="{00000004-7EF8-476F-81AF-B74420092D1B}"/>
            </c:ext>
          </c:extLst>
        </c:ser>
        <c:ser>
          <c:idx val="5"/>
          <c:order val="5"/>
          <c:tx>
            <c:strRef>
              <c:f>'NET CASH FLOW (A$)'!$A$117</c:f>
              <c:strCache>
                <c:ptCount val="1"/>
                <c:pt idx="0">
                  <c:v>NPV at "High Case Compression Energy Opex"-"High Price Range"-0.90 Learning Factor</c:v>
                </c:pt>
              </c:strCache>
            </c:strRef>
          </c:tx>
          <c:spPr>
            <a:ln w="19050" cap="rnd">
              <a:solidFill>
                <a:schemeClr val="accent6"/>
              </a:solidFill>
              <a:round/>
            </a:ln>
            <a:effectLst/>
          </c:spPr>
          <c:marker>
            <c:symbol val="none"/>
          </c:marker>
          <c:val>
            <c:numRef>
              <c:f>'NET CASH FLOW (A$)'!$H$104:$BO$104</c:f>
              <c:numCache>
                <c:formatCode>#,##0.00</c:formatCode>
                <c:ptCount val="60"/>
                <c:pt idx="0">
                  <c:v>2209703281.7384653</c:v>
                </c:pt>
                <c:pt idx="1">
                  <c:v>1823690039.9528654</c:v>
                </c:pt>
                <c:pt idx="2">
                  <c:v>1616038023.8305461</c:v>
                </c:pt>
                <c:pt idx="3">
                  <c:v>1476278122.3458254</c:v>
                </c:pt>
                <c:pt idx="4">
                  <c:v>1372003290.9917104</c:v>
                </c:pt>
                <c:pt idx="5">
                  <c:v>1289391307.8357384</c:v>
                </c:pt>
                <c:pt idx="6">
                  <c:v>1221308015.0310714</c:v>
                </c:pt>
                <c:pt idx="7">
                  <c:v>1163607396.4994895</c:v>
                </c:pt>
                <c:pt idx="8">
                  <c:v>1113674928.7232053</c:v>
                </c:pt>
                <c:pt idx="9">
                  <c:v>1069760048.2807863</c:v>
                </c:pt>
                <c:pt idx="10">
                  <c:v>1030635556.0024235</c:v>
                </c:pt>
                <c:pt idx="11">
                  <c:v>995409263.44041133</c:v>
                </c:pt>
                <c:pt idx="12">
                  <c:v>963413077.06073499</c:v>
                </c:pt>
                <c:pt idx="13">
                  <c:v>934134299.91621137</c:v>
                </c:pt>
                <c:pt idx="14">
                  <c:v>907171276.92684913</c:v>
                </c:pt>
                <c:pt idx="15">
                  <c:v>882203743.23778749</c:v>
                </c:pt>
                <c:pt idx="16">
                  <c:v>858972406.16663098</c:v>
                </c:pt>
                <c:pt idx="17">
                  <c:v>837264522.23913169</c:v>
                </c:pt>
                <c:pt idx="18">
                  <c:v>816903480.31501651</c:v>
                </c:pt>
                <c:pt idx="19">
                  <c:v>797741129.84095359</c:v>
                </c:pt>
                <c:pt idx="20">
                  <c:v>779652032.29996657</c:v>
                </c:pt>
                <c:pt idx="21">
                  <c:v>762529086.79042792</c:v>
                </c:pt>
                <c:pt idx="22">
                  <c:v>746280154.84730077</c:v>
                </c:pt>
                <c:pt idx="23">
                  <c:v>730825423.48461652</c:v>
                </c:pt>
                <c:pt idx="24">
                  <c:v>716095321.48522019</c:v>
                </c:pt>
                <c:pt idx="25">
                  <c:v>702028855.74290824</c:v>
                </c:pt>
                <c:pt idx="26">
                  <c:v>688572270.34097648</c:v>
                </c:pt>
                <c:pt idx="27">
                  <c:v>675677956.31283689</c:v>
                </c:pt>
                <c:pt idx="28">
                  <c:v>663303558.07877421</c:v>
                </c:pt>
                <c:pt idx="29">
                  <c:v>651411235.62241101</c:v>
                </c:pt>
                <c:pt idx="30">
                  <c:v>639967051.05250573</c:v>
                </c:pt>
                <c:pt idx="31">
                  <c:v>628940455.30225539</c:v>
                </c:pt>
                <c:pt idx="32">
                  <c:v>618303856.04502988</c:v>
                </c:pt>
                <c:pt idx="33">
                  <c:v>608032251.93821454</c:v>
                </c:pt>
                <c:pt idx="34">
                  <c:v>598102921.38807893</c:v>
                </c:pt>
                <c:pt idx="35">
                  <c:v>588495156.40346503</c:v>
                </c:pt>
                <c:pt idx="36">
                  <c:v>579190033.95131326</c:v>
                </c:pt>
                <c:pt idx="37">
                  <c:v>570170218.67176175</c:v>
                </c:pt>
                <c:pt idx="38">
                  <c:v>561419791.94981742</c:v>
                </c:pt>
                <c:pt idx="39">
                  <c:v>552924103.24510503</c:v>
                </c:pt>
                <c:pt idx="40">
                  <c:v>544669640.30384803</c:v>
                </c:pt>
                <c:pt idx="41">
                  <c:v>536643915.45821595</c:v>
                </c:pt>
                <c:pt idx="42">
                  <c:v>528835365.68778348</c:v>
                </c:pt>
                <c:pt idx="43">
                  <c:v>521233264.49963164</c:v>
                </c:pt>
                <c:pt idx="44">
                  <c:v>513827643.99554133</c:v>
                </c:pt>
                <c:pt idx="45">
                  <c:v>506609225.75081706</c:v>
                </c:pt>
                <c:pt idx="46">
                  <c:v>499569359.34058213</c:v>
                </c:pt>
                <c:pt idx="47">
                  <c:v>492699967.52440166</c:v>
                </c:pt>
                <c:pt idx="48">
                  <c:v>485993497.2458055</c:v>
                </c:pt>
                <c:pt idx="49">
                  <c:v>479442875.72494507</c:v>
                </c:pt>
                <c:pt idx="50">
                  <c:v>473041471.02474999</c:v>
                </c:pt>
                <c:pt idx="51">
                  <c:v>466783056.55686402</c:v>
                </c:pt>
                <c:pt idx="52">
                  <c:v>460661779.06627727</c:v>
                </c:pt>
                <c:pt idx="53">
                  <c:v>454672129.69512582</c:v>
                </c:pt>
                <c:pt idx="54">
                  <c:v>448808917.7785008</c:v>
                </c:pt>
                <c:pt idx="55">
                  <c:v>443067247.06979918</c:v>
                </c:pt>
                <c:pt idx="56">
                  <c:v>437442494.13138318</c:v>
                </c:pt>
                <c:pt idx="57">
                  <c:v>431930288.65914392</c:v>
                </c:pt>
                <c:pt idx="58">
                  <c:v>426526495.53783393</c:v>
                </c:pt>
                <c:pt idx="59">
                  <c:v>421227198.44841623</c:v>
                </c:pt>
              </c:numCache>
            </c:numRef>
          </c:val>
          <c:smooth val="0"/>
          <c:extLst>
            <c:ext xmlns:c16="http://schemas.microsoft.com/office/drawing/2014/chart" uri="{C3380CC4-5D6E-409C-BE32-E72D297353CC}">
              <c16:uniqueId val="{00000005-7EF8-476F-81AF-B74420092D1B}"/>
            </c:ext>
          </c:extLst>
        </c:ser>
        <c:dLbls>
          <c:showLegendKey val="0"/>
          <c:showVal val="0"/>
          <c:showCatName val="0"/>
          <c:showSerName val="0"/>
          <c:showPercent val="0"/>
          <c:showBubbleSize val="0"/>
        </c:dLbls>
        <c:smooth val="0"/>
        <c:axId val="1997395248"/>
        <c:axId val="1997397168"/>
      </c:lineChart>
      <c:catAx>
        <c:axId val="199739524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b="1"/>
                  <a:t>YEARS</a:t>
                </a:r>
              </a:p>
            </c:rich>
          </c:tx>
          <c:layout>
            <c:manualLayout>
              <c:xMode val="edge"/>
              <c:yMode val="edge"/>
              <c:x val="0.27142558737251271"/>
              <c:y val="0.68314779394023384"/>
            </c:manualLayout>
          </c:layout>
          <c:overlay val="0"/>
          <c:spPr>
            <a:solidFill>
              <a:schemeClr val="bg1"/>
            </a:solid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97397168"/>
        <c:crosses val="autoZero"/>
        <c:auto val="1"/>
        <c:lblAlgn val="ctr"/>
        <c:lblOffset val="100"/>
        <c:noMultiLvlLbl val="0"/>
      </c:catAx>
      <c:valAx>
        <c:axId val="1997397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Net Cash Flow (A$)</a:t>
                </a:r>
              </a:p>
            </c:rich>
          </c:tx>
          <c:layout>
            <c:manualLayout>
              <c:xMode val="edge"/>
              <c:yMode val="edge"/>
              <c:x val="1.3175230566534914E-2"/>
              <c:y val="0.46493280312149626"/>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9739524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NZ" sz="1050" b="1" i="0" u="none" strike="noStrike" kern="1200" spc="0" baseline="0">
                <a:solidFill>
                  <a:schemeClr val="tx1"/>
                </a:solidFill>
              </a:rPr>
              <a:t>1.27 GW Electrolyser Hydrogen Production  </a:t>
            </a:r>
            <a:r>
              <a:rPr lang="en-NZ" sz="1050" b="1" i="0" u="none" strike="noStrike" kern="1200" spc="0" baseline="0">
                <a:solidFill>
                  <a:sysClr val="windowText" lastClr="000000">
                    <a:lumMod val="65000"/>
                    <a:lumOff val="35000"/>
                  </a:sysClr>
                </a:solidFill>
              </a:rPr>
              <a:t>showing </a:t>
            </a:r>
            <a:r>
              <a:rPr lang="en-NZ" sz="1050" b="1" i="0" u="none" strike="noStrike" kern="1200" spc="0" baseline="0">
                <a:solidFill>
                  <a:srgbClr val="0000FF"/>
                </a:solidFill>
              </a:rPr>
              <a:t>Revenue </a:t>
            </a:r>
            <a:r>
              <a:rPr lang="en-NZ" sz="1050" b="1" i="0" u="none" strike="noStrike" kern="1200" spc="0" baseline="0">
                <a:solidFill>
                  <a:sysClr val="windowText" lastClr="000000">
                    <a:lumMod val="65000"/>
                    <a:lumOff val="35000"/>
                  </a:sysClr>
                </a:solidFill>
              </a:rPr>
              <a:t>at </a:t>
            </a:r>
            <a:r>
              <a:rPr lang="en-NZ" sz="1050" b="1" i="0" u="none" strike="noStrike" kern="1200" spc="0" baseline="0">
                <a:solidFill>
                  <a:schemeClr val="accent6">
                    <a:lumMod val="75000"/>
                  </a:schemeClr>
                </a:solidFill>
              </a:rPr>
              <a:t>Low Price Range of  A$5.35/kg H2</a:t>
            </a:r>
            <a:r>
              <a:rPr lang="en-NZ" sz="1050" b="1" i="0" u="none" strike="noStrike" kern="1200" spc="0" baseline="0">
                <a:solidFill>
                  <a:srgbClr val="0000FF"/>
                </a:solidFill>
              </a:rPr>
              <a:t> </a:t>
            </a:r>
            <a:r>
              <a:rPr lang="en-NZ" sz="1050" b="1" i="0" u="none" strike="noStrike" kern="1200" spc="0" baseline="0">
                <a:solidFill>
                  <a:sysClr val="windowText" lastClr="000000">
                    <a:lumMod val="65000"/>
                    <a:lumOff val="35000"/>
                  </a:sysClr>
                </a:solidFill>
              </a:rPr>
              <a:t>and </a:t>
            </a:r>
            <a:r>
              <a:rPr lang="en-NZ" sz="1050" b="1" i="0" u="none" strike="noStrike" kern="1200" spc="0" baseline="0">
                <a:solidFill>
                  <a:srgbClr val="0000FF"/>
                </a:solidFill>
              </a:rPr>
              <a:t>High Price Range of $A16.73/Kg H2</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'REVENUE (A$)'!$A$19</c:f>
              <c:strCache>
                <c:ptCount val="1"/>
                <c:pt idx="0">
                  <c:v>Revenue at Low Price Range"-0.80 Learning Factor</c:v>
                </c:pt>
              </c:strCache>
            </c:strRef>
          </c:tx>
          <c:spPr>
            <a:ln w="19050" cap="rnd">
              <a:solidFill>
                <a:schemeClr val="accent1"/>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(A$)'!$E$5:$BL$5</c:f>
              <c:numCache>
                <c:formatCode>#,##0.00</c:formatCode>
                <c:ptCount val="60"/>
                <c:pt idx="0">
                  <c:v>597260304</c:v>
                </c:pt>
                <c:pt idx="1">
                  <c:v>477808243.20000005</c:v>
                </c:pt>
                <c:pt idx="2">
                  <c:v>419338670.96104848</c:v>
                </c:pt>
                <c:pt idx="3">
                  <c:v>382246594.56000006</c:v>
                </c:pt>
                <c:pt idx="4">
                  <c:v>355750540.91992176</c:v>
                </c:pt>
                <c:pt idx="5">
                  <c:v>335470936.76883882</c:v>
                </c:pt>
                <c:pt idx="6">
                  <c:v>319229375.98093188</c:v>
                </c:pt>
                <c:pt idx="7">
                  <c:v>305797275.64800006</c:v>
                </c:pt>
                <c:pt idx="8">
                  <c:v>294419233.59999239</c:v>
                </c:pt>
                <c:pt idx="9">
                  <c:v>284600432.73593742</c:v>
                </c:pt>
                <c:pt idx="10">
                  <c:v>276000639.17131639</c:v>
                </c:pt>
                <c:pt idx="11">
                  <c:v>268376749.41507104</c:v>
                </c:pt>
                <c:pt idx="12">
                  <c:v>261549557.59304419</c:v>
                </c:pt>
                <c:pt idx="13">
                  <c:v>255383500.78474557</c:v>
                </c:pt>
                <c:pt idx="14">
                  <c:v>249773772.04535279</c:v>
                </c:pt>
                <c:pt idx="15">
                  <c:v>244637820.5184001</c:v>
                </c:pt>
                <c:pt idx="16">
                  <c:v>239909570.84711677</c:v>
                </c:pt>
                <c:pt idx="17">
                  <c:v>235535386.87999395</c:v>
                </c:pt>
                <c:pt idx="18">
                  <c:v>231471187.88227984</c:v>
                </c:pt>
                <c:pt idx="19">
                  <c:v>227680346.18874994</c:v>
                </c:pt>
                <c:pt idx="20">
                  <c:v>224132126.91190147</c:v>
                </c:pt>
                <c:pt idx="21">
                  <c:v>220800511.33705309</c:v>
                </c:pt>
                <c:pt idx="22">
                  <c:v>217663296.86257532</c:v>
                </c:pt>
                <c:pt idx="23">
                  <c:v>214701399.53205681</c:v>
                </c:pt>
                <c:pt idx="24">
                  <c:v>211898307.18235207</c:v>
                </c:pt>
                <c:pt idx="25">
                  <c:v>209239646.07443529</c:v>
                </c:pt>
                <c:pt idx="26">
                  <c:v>206712834.07978055</c:v>
                </c:pt>
                <c:pt idx="27">
                  <c:v>204306800.62779641</c:v>
                </c:pt>
                <c:pt idx="28">
                  <c:v>202011758.68002734</c:v>
                </c:pt>
                <c:pt idx="29">
                  <c:v>199819017.63628224</c:v>
                </c:pt>
                <c:pt idx="30">
                  <c:v>197720828.7288487</c:v>
                </c:pt>
                <c:pt idx="31">
                  <c:v>195710256.41472009</c:v>
                </c:pt>
                <c:pt idx="32">
                  <c:v>193781070.73143053</c:v>
                </c:pt>
                <c:pt idx="33">
                  <c:v>191927656.67769343</c:v>
                </c:pt>
                <c:pt idx="34">
                  <c:v>190144937.51244786</c:v>
                </c:pt>
                <c:pt idx="35">
                  <c:v>188428309.50399521</c:v>
                </c:pt>
                <c:pt idx="36">
                  <c:v>186773586.15406826</c:v>
                </c:pt>
                <c:pt idx="37">
                  <c:v>185176950.30582386</c:v>
                </c:pt>
                <c:pt idx="38">
                  <c:v>183634912.84617054</c:v>
                </c:pt>
                <c:pt idx="39">
                  <c:v>182144276.95099998</c:v>
                </c:pt>
                <c:pt idx="40">
                  <c:v>180702107.01128009</c:v>
                </c:pt>
                <c:pt idx="41">
                  <c:v>179305701.52952114</c:v>
                </c:pt>
                <c:pt idx="42">
                  <c:v>177952569.39809901</c:v>
                </c:pt>
                <c:pt idx="43">
                  <c:v>176640409.06964248</c:v>
                </c:pt>
                <c:pt idx="44">
                  <c:v>175367090.21001023</c:v>
                </c:pt>
                <c:pt idx="45">
                  <c:v>174130637.49006027</c:v>
                </c:pt>
                <c:pt idx="46">
                  <c:v>172929216.22637564</c:v>
                </c:pt>
                <c:pt idx="47">
                  <c:v>171761119.62564546</c:v>
                </c:pt>
                <c:pt idx="48">
                  <c:v>170624757.42431927</c:v>
                </c:pt>
                <c:pt idx="49">
                  <c:v>169518645.74588165</c:v>
                </c:pt>
                <c:pt idx="50">
                  <c:v>168441398.02377599</c:v>
                </c:pt>
                <c:pt idx="51">
                  <c:v>167391716.85954824</c:v>
                </c:pt>
                <c:pt idx="52">
                  <c:v>166368386.70391983</c:v>
                </c:pt>
                <c:pt idx="53">
                  <c:v>165370267.26382446</c:v>
                </c:pt>
                <c:pt idx="54">
                  <c:v>164396287.5514324</c:v>
                </c:pt>
                <c:pt idx="55">
                  <c:v>163445440.50223711</c:v>
                </c:pt>
                <c:pt idx="56">
                  <c:v>162516778.09870043</c:v>
                </c:pt>
                <c:pt idx="57">
                  <c:v>161609406.94402188</c:v>
                </c:pt>
                <c:pt idx="58">
                  <c:v>160722484.23751435</c:v>
                </c:pt>
                <c:pt idx="59">
                  <c:v>159855214.10902578</c:v>
                </c:pt>
              </c:numCache>
            </c:numRef>
          </c:val>
          <c:smooth val="1"/>
          <c:extLst>
            <c:ext xmlns:c16="http://schemas.microsoft.com/office/drawing/2014/chart" uri="{C3380CC4-5D6E-409C-BE32-E72D297353CC}">
              <c16:uniqueId val="{00000000-46FE-4498-B3D5-2C71BD8FB00D}"/>
            </c:ext>
          </c:extLst>
        </c:ser>
        <c:ser>
          <c:idx val="1"/>
          <c:order val="1"/>
          <c:tx>
            <c:strRef>
              <c:f>'REVENUE (A$)'!$A$20</c:f>
              <c:strCache>
                <c:ptCount val="1"/>
                <c:pt idx="0">
                  <c:v>Revenue at Low Price Range"-0.85 Learning Factor</c:v>
                </c:pt>
              </c:strCache>
            </c:strRef>
          </c:tx>
          <c:spPr>
            <a:ln w="19050" cap="rnd">
              <a:solidFill>
                <a:schemeClr val="accent2"/>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(A$)'!$E$6:$BL$6</c:f>
              <c:numCache>
                <c:formatCode>#,##0.00</c:formatCode>
                <c:ptCount val="60"/>
                <c:pt idx="0">
                  <c:v>597260304</c:v>
                </c:pt>
                <c:pt idx="1">
                  <c:v>507671258.39999992</c:v>
                </c:pt>
                <c:pt idx="2">
                  <c:v>461631350.33255774</c:v>
                </c:pt>
                <c:pt idx="3">
                  <c:v>431520569.63999993</c:v>
                </c:pt>
                <c:pt idx="4">
                  <c:v>409524106.67188901</c:v>
                </c:pt>
                <c:pt idx="5">
                  <c:v>392386647.78267407</c:v>
                </c:pt>
                <c:pt idx="6">
                  <c:v>378457855.96770722</c:v>
                </c:pt>
                <c:pt idx="7">
                  <c:v>366792484.19399995</c:v>
                </c:pt>
                <c:pt idx="8">
                  <c:v>356801719.75712061</c:v>
                </c:pt>
                <c:pt idx="9">
                  <c:v>348095490.67110562</c:v>
                </c:pt>
                <c:pt idx="10">
                  <c:v>340402899.68696231</c:v>
                </c:pt>
                <c:pt idx="11">
                  <c:v>333528650.61527288</c:v>
                </c:pt>
                <c:pt idx="12">
                  <c:v>327327610.65209502</c:v>
                </c:pt>
                <c:pt idx="13">
                  <c:v>321689177.57255113</c:v>
                </c:pt>
                <c:pt idx="14">
                  <c:v>316527258.03233457</c:v>
                </c:pt>
                <c:pt idx="15">
                  <c:v>311773611.56489986</c:v>
                </c:pt>
                <c:pt idx="16">
                  <c:v>307373294.87439638</c:v>
                </c:pt>
                <c:pt idx="17">
                  <c:v>303281461.79355252</c:v>
                </c:pt>
                <c:pt idx="18">
                  <c:v>299461064.18851876</c:v>
                </c:pt>
                <c:pt idx="19">
                  <c:v>295881167.07043982</c:v>
                </c:pt>
                <c:pt idx="20">
                  <c:v>292515691.94248223</c:v>
                </c:pt>
                <c:pt idx="21">
                  <c:v>289342464.73391801</c:v>
                </c:pt>
                <c:pt idx="22">
                  <c:v>286342484.27271718</c:v>
                </c:pt>
                <c:pt idx="23">
                  <c:v>283499353.02298194</c:v>
                </c:pt>
                <c:pt idx="24">
                  <c:v>280798828.95650929</c:v>
                </c:pt>
                <c:pt idx="25">
                  <c:v>278228469.05428076</c:v>
                </c:pt>
                <c:pt idx="26">
                  <c:v>275777342.95975983</c:v>
                </c:pt>
                <c:pt idx="27">
                  <c:v>273435800.93666852</c:v>
                </c:pt>
                <c:pt idx="28">
                  <c:v>271195284.29310286</c:v>
                </c:pt>
                <c:pt idx="29">
                  <c:v>269048169.32748431</c:v>
                </c:pt>
                <c:pt idx="30">
                  <c:v>266987637.96666408</c:v>
                </c:pt>
                <c:pt idx="31">
                  <c:v>265007569.83016491</c:v>
                </c:pt>
                <c:pt idx="32">
                  <c:v>263102451.62318814</c:v>
                </c:pt>
                <c:pt idx="33">
                  <c:v>261267300.64323694</c:v>
                </c:pt>
                <c:pt idx="34">
                  <c:v>259497599.85745472</c:v>
                </c:pt>
                <c:pt idx="35">
                  <c:v>257789242.52451962</c:v>
                </c:pt>
                <c:pt idx="36">
                  <c:v>256138484.73542458</c:v>
                </c:pt>
                <c:pt idx="37">
                  <c:v>254541904.56024092</c:v>
                </c:pt>
                <c:pt idx="38">
                  <c:v>252996366.73402011</c:v>
                </c:pt>
                <c:pt idx="39">
                  <c:v>251498992.00987384</c:v>
                </c:pt>
                <c:pt idx="40">
                  <c:v>250047130.46263447</c:v>
                </c:pt>
                <c:pt idx="41">
                  <c:v>248638338.1511099</c:v>
                </c:pt>
                <c:pt idx="42">
                  <c:v>247270356.64746821</c:v>
                </c:pt>
                <c:pt idx="43">
                  <c:v>245941095.02383024</c:v>
                </c:pt>
                <c:pt idx="44">
                  <c:v>244648613.95263347</c:v>
                </c:pt>
                <c:pt idx="45">
                  <c:v>243391111.63180959</c:v>
                </c:pt>
                <c:pt idx="46">
                  <c:v>242166911.29067606</c:v>
                </c:pt>
                <c:pt idx="47">
                  <c:v>240974450.06953466</c:v>
                </c:pt>
                <c:pt idx="48">
                  <c:v>239812269.096782</c:v>
                </c:pt>
                <c:pt idx="49">
                  <c:v>238679004.61303294</c:v>
                </c:pt>
                <c:pt idx="50">
                  <c:v>237573380.01327321</c:v>
                </c:pt>
                <c:pt idx="51">
                  <c:v>236494198.69613865</c:v>
                </c:pt>
                <c:pt idx="52">
                  <c:v>235440337.6246691</c:v>
                </c:pt>
                <c:pt idx="53">
                  <c:v>234410741.51579589</c:v>
                </c:pt>
                <c:pt idx="54">
                  <c:v>233404417.58678126</c:v>
                </c:pt>
                <c:pt idx="55">
                  <c:v>232420430.79616815</c:v>
                </c:pt>
                <c:pt idx="56">
                  <c:v>231457899.52477846</c:v>
                </c:pt>
                <c:pt idx="57">
                  <c:v>230515991.64913744</c:v>
                </c:pt>
                <c:pt idx="58">
                  <c:v>229593920.96557993</c:v>
                </c:pt>
                <c:pt idx="59">
                  <c:v>228690943.92836165</c:v>
                </c:pt>
              </c:numCache>
            </c:numRef>
          </c:val>
          <c:smooth val="0"/>
          <c:extLst>
            <c:ext xmlns:c16="http://schemas.microsoft.com/office/drawing/2014/chart" uri="{C3380CC4-5D6E-409C-BE32-E72D297353CC}">
              <c16:uniqueId val="{00000001-46FE-4498-B3D5-2C71BD8FB00D}"/>
            </c:ext>
          </c:extLst>
        </c:ser>
        <c:ser>
          <c:idx val="2"/>
          <c:order val="2"/>
          <c:tx>
            <c:strRef>
              <c:f>'REVENUE (A$)'!$A$21</c:f>
              <c:strCache>
                <c:ptCount val="1"/>
                <c:pt idx="0">
                  <c:v>Revenue at Low Price Range"-0.90 Learning Factor</c:v>
                </c:pt>
              </c:strCache>
            </c:strRef>
          </c:tx>
          <c:spPr>
            <a:ln w="19050" cap="rnd">
              <a:solidFill>
                <a:schemeClr val="accent3"/>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(A$)'!$E$7:$BL$7</c:f>
              <c:numCache>
                <c:formatCode>#,##0.00</c:formatCode>
                <c:ptCount val="60"/>
                <c:pt idx="0">
                  <c:v>597260304</c:v>
                </c:pt>
                <c:pt idx="1">
                  <c:v>537534273.5999999</c:v>
                </c:pt>
                <c:pt idx="2">
                  <c:v>505405244.63152903</c:v>
                </c:pt>
                <c:pt idx="3">
                  <c:v>483780846.24000001</c:v>
                </c:pt>
                <c:pt idx="4">
                  <c:v>467646887.41878974</c:v>
                </c:pt>
                <c:pt idx="5">
                  <c:v>454864720.16837615</c:v>
                </c:pt>
                <c:pt idx="6">
                  <c:v>444330509.48437542</c:v>
                </c:pt>
                <c:pt idx="7">
                  <c:v>435402761.61600006</c:v>
                </c:pt>
                <c:pt idx="8">
                  <c:v>427676943.52085346</c:v>
                </c:pt>
                <c:pt idx="9">
                  <c:v>420882198.67691076</c:v>
                </c:pt>
                <c:pt idx="10">
                  <c:v>414828648.27435774</c:v>
                </c:pt>
                <c:pt idx="11">
                  <c:v>409378248.15153855</c:v>
                </c:pt>
                <c:pt idx="12">
                  <c:v>404427627.3086971</c:v>
                </c:pt>
                <c:pt idx="13">
                  <c:v>399897458.53593791</c:v>
                </c:pt>
                <c:pt idx="14">
                  <c:v>395725595.61411363</c:v>
                </c:pt>
                <c:pt idx="15">
                  <c:v>391862485.45440006</c:v>
                </c:pt>
                <c:pt idx="16">
                  <c:v>388268008.90813899</c:v>
                </c:pt>
                <c:pt idx="17">
                  <c:v>384909249.16876817</c:v>
                </c:pt>
                <c:pt idx="18">
                  <c:v>381758880.01741451</c:v>
                </c:pt>
                <c:pt idx="19">
                  <c:v>378793978.80921966</c:v>
                </c:pt>
                <c:pt idx="20">
                  <c:v>375995137.02689123</c:v>
                </c:pt>
                <c:pt idx="21">
                  <c:v>373345783.44692194</c:v>
                </c:pt>
                <c:pt idx="22">
                  <c:v>370831661.91390526</c:v>
                </c:pt>
                <c:pt idx="23">
                  <c:v>368440423.33638471</c:v>
                </c:pt>
                <c:pt idx="24">
                  <c:v>366161303.28407395</c:v>
                </c:pt>
                <c:pt idx="25">
                  <c:v>363984864.57782739</c:v>
                </c:pt>
                <c:pt idx="26">
                  <c:v>361902789.81511152</c:v>
                </c:pt>
                <c:pt idx="27">
                  <c:v>359907712.68234414</c:v>
                </c:pt>
                <c:pt idx="28">
                  <c:v>357993079.69801813</c:v>
                </c:pt>
                <c:pt idx="29">
                  <c:v>356153036.05270231</c:v>
                </c:pt>
                <c:pt idx="30">
                  <c:v>354382330.69460732</c:v>
                </c:pt>
                <c:pt idx="31">
                  <c:v>352676236.9089601</c:v>
                </c:pt>
                <c:pt idx="32">
                  <c:v>351030485.4636184</c:v>
                </c:pt>
                <c:pt idx="33">
                  <c:v>349441208.01732516</c:v>
                </c:pt>
                <c:pt idx="34">
                  <c:v>347904888.96374601</c:v>
                </c:pt>
                <c:pt idx="35">
                  <c:v>346418324.25189137</c:v>
                </c:pt>
                <c:pt idx="36">
                  <c:v>344978586.0090214</c:v>
                </c:pt>
                <c:pt idx="37">
                  <c:v>343582992.0156731</c:v>
                </c:pt>
                <c:pt idx="38">
                  <c:v>342229079.25871623</c:v>
                </c:pt>
                <c:pt idx="39">
                  <c:v>340914580.9282977</c:v>
                </c:pt>
                <c:pt idx="40">
                  <c:v>339637406.33634675</c:v>
                </c:pt>
                <c:pt idx="41">
                  <c:v>338395623.32420206</c:v>
                </c:pt>
                <c:pt idx="42">
                  <c:v>337187442.79958737</c:v>
                </c:pt>
                <c:pt idx="43">
                  <c:v>336011205.10222977</c:v>
                </c:pt>
                <c:pt idx="44">
                  <c:v>334865367.94568002</c:v>
                </c:pt>
                <c:pt idx="45">
                  <c:v>333748495.72251475</c:v>
                </c:pt>
                <c:pt idx="46">
                  <c:v>332659249.99279654</c:v>
                </c:pt>
                <c:pt idx="47">
                  <c:v>331596381.00274622</c:v>
                </c:pt>
                <c:pt idx="48">
                  <c:v>330558720.10312712</c:v>
                </c:pt>
                <c:pt idx="49">
                  <c:v>329545172.9556666</c:v>
                </c:pt>
                <c:pt idx="50">
                  <c:v>328554713.43164092</c:v>
                </c:pt>
                <c:pt idx="51">
                  <c:v>327586378.12004465</c:v>
                </c:pt>
                <c:pt idx="52">
                  <c:v>326639261.37400132</c:v>
                </c:pt>
                <c:pt idx="53">
                  <c:v>325712510.83360034</c:v>
                </c:pt>
                <c:pt idx="54">
                  <c:v>324805323.37144458</c:v>
                </c:pt>
                <c:pt idx="55">
                  <c:v>323916941.41410965</c:v>
                </c:pt>
                <c:pt idx="56">
                  <c:v>323046649.59863114</c:v>
                </c:pt>
                <c:pt idx="57">
                  <c:v>322193771.72821635</c:v>
                </c:pt>
                <c:pt idx="58">
                  <c:v>321357667.99574929</c:v>
                </c:pt>
                <c:pt idx="59">
                  <c:v>320537732.44743204</c:v>
                </c:pt>
              </c:numCache>
            </c:numRef>
          </c:val>
          <c:smooth val="0"/>
          <c:extLst>
            <c:ext xmlns:c16="http://schemas.microsoft.com/office/drawing/2014/chart" uri="{C3380CC4-5D6E-409C-BE32-E72D297353CC}">
              <c16:uniqueId val="{00000002-46FE-4498-B3D5-2C71BD8FB00D}"/>
            </c:ext>
          </c:extLst>
        </c:ser>
        <c:ser>
          <c:idx val="3"/>
          <c:order val="3"/>
          <c:tx>
            <c:strRef>
              <c:f>'REVENUE (A$)'!$A$22</c:f>
              <c:strCache>
                <c:ptCount val="1"/>
                <c:pt idx="0">
                  <c:v>Revenue at High Price Range"-0.80 Learning Factor</c:v>
                </c:pt>
              </c:strCache>
            </c:strRef>
          </c:tx>
          <c:spPr>
            <a:ln w="19050" cap="rnd">
              <a:solidFill>
                <a:schemeClr val="accent4"/>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(A$)'!$E$8:$BL$8</c:f>
              <c:numCache>
                <c:formatCode>#,##0.00</c:formatCode>
                <c:ptCount val="60"/>
                <c:pt idx="0">
                  <c:v>1867806008.6399999</c:v>
                </c:pt>
                <c:pt idx="1">
                  <c:v>1494244806.9119999</c:v>
                </c:pt>
                <c:pt idx="2">
                  <c:v>1311393514.7381873</c:v>
                </c:pt>
                <c:pt idx="3">
                  <c:v>1195395845.5296001</c:v>
                </c:pt>
                <c:pt idx="4">
                  <c:v>1112535009.3703198</c:v>
                </c:pt>
                <c:pt idx="5">
                  <c:v>1049114811.7905499</c:v>
                </c:pt>
                <c:pt idx="6">
                  <c:v>998322745.70784509</c:v>
                </c:pt>
                <c:pt idx="7">
                  <c:v>956316676.42368019</c:v>
                </c:pt>
                <c:pt idx="8">
                  <c:v>920734242.49747169</c:v>
                </c:pt>
                <c:pt idx="9">
                  <c:v>890028007.49625587</c:v>
                </c:pt>
                <c:pt idx="10">
                  <c:v>863133961.49070907</c:v>
                </c:pt>
                <c:pt idx="11">
                  <c:v>839291849.4324398</c:v>
                </c:pt>
                <c:pt idx="12">
                  <c:v>817941242.63349938</c:v>
                </c:pt>
                <c:pt idx="13">
                  <c:v>798658196.56627619</c:v>
                </c:pt>
                <c:pt idx="14">
                  <c:v>781114949.54968166</c:v>
                </c:pt>
                <c:pt idx="15">
                  <c:v>765053341.13894427</c:v>
                </c:pt>
                <c:pt idx="16">
                  <c:v>750266734.55011415</c:v>
                </c:pt>
                <c:pt idx="17">
                  <c:v>736587393.99797738</c:v>
                </c:pt>
                <c:pt idx="18">
                  <c:v>723877466.25391102</c:v>
                </c:pt>
                <c:pt idx="19">
                  <c:v>712022405.99700475</c:v>
                </c:pt>
                <c:pt idx="20">
                  <c:v>700926096.32953703</c:v>
                </c:pt>
                <c:pt idx="21">
                  <c:v>690507169.19256735</c:v>
                </c:pt>
                <c:pt idx="22">
                  <c:v>680696190.61827064</c:v>
                </c:pt>
                <c:pt idx="23">
                  <c:v>671433479.54595172</c:v>
                </c:pt>
                <c:pt idx="24">
                  <c:v>662667397.65755737</c:v>
                </c:pt>
                <c:pt idx="25">
                  <c:v>654352994.10679936</c:v>
                </c:pt>
                <c:pt idx="26">
                  <c:v>646450920.93248749</c:v>
                </c:pt>
                <c:pt idx="27">
                  <c:v>638926557.25302088</c:v>
                </c:pt>
                <c:pt idx="28">
                  <c:v>631749296.16365182</c:v>
                </c:pt>
                <c:pt idx="29">
                  <c:v>624891959.63974535</c:v>
                </c:pt>
                <c:pt idx="30">
                  <c:v>618330315.03969491</c:v>
                </c:pt>
                <c:pt idx="31">
                  <c:v>612042672.91115546</c:v>
                </c:pt>
                <c:pt idx="32">
                  <c:v>606009550.35655403</c:v>
                </c:pt>
                <c:pt idx="33">
                  <c:v>600213387.6400913</c:v>
                </c:pt>
                <c:pt idx="34">
                  <c:v>594638308.32163823</c:v>
                </c:pt>
                <c:pt idx="35">
                  <c:v>589269915.19838202</c:v>
                </c:pt>
                <c:pt idx="36">
                  <c:v>584095115.87733018</c:v>
                </c:pt>
                <c:pt idx="37">
                  <c:v>579101973.00312877</c:v>
                </c:pt>
                <c:pt idx="38">
                  <c:v>574279575.10827661</c:v>
                </c:pt>
                <c:pt idx="39">
                  <c:v>569617924.79760385</c:v>
                </c:pt>
                <c:pt idx="40">
                  <c:v>565107841.57116389</c:v>
                </c:pt>
                <c:pt idx="41">
                  <c:v>560740877.06362951</c:v>
                </c:pt>
                <c:pt idx="42">
                  <c:v>556509240.85973728</c:v>
                </c:pt>
                <c:pt idx="43">
                  <c:v>552405735.35405385</c:v>
                </c:pt>
                <c:pt idx="44">
                  <c:v>548423698.37451982</c:v>
                </c:pt>
                <c:pt idx="45">
                  <c:v>544556952.49461639</c:v>
                </c:pt>
                <c:pt idx="46">
                  <c:v>540799760.12775528</c:v>
                </c:pt>
                <c:pt idx="47">
                  <c:v>537146783.63676143</c:v>
                </c:pt>
                <c:pt idx="48">
                  <c:v>533593049.80678231</c:v>
                </c:pt>
                <c:pt idx="49">
                  <c:v>530133918.12604594</c:v>
                </c:pt>
                <c:pt idx="50">
                  <c:v>526765052.39921421</c:v>
                </c:pt>
                <c:pt idx="51">
                  <c:v>523482395.28543961</c:v>
                </c:pt>
                <c:pt idx="52">
                  <c:v>520282145.40995944</c:v>
                </c:pt>
                <c:pt idx="53">
                  <c:v>517160736.74599004</c:v>
                </c:pt>
                <c:pt idx="54">
                  <c:v>514114820.00430202</c:v>
                </c:pt>
                <c:pt idx="55">
                  <c:v>511141245.80241668</c:v>
                </c:pt>
                <c:pt idx="56">
                  <c:v>508237049.41483301</c:v>
                </c:pt>
                <c:pt idx="57">
                  <c:v>505399436.93092149</c:v>
                </c:pt>
                <c:pt idx="58">
                  <c:v>502625772.6687575</c:v>
                </c:pt>
                <c:pt idx="59">
                  <c:v>499913567.71179628</c:v>
                </c:pt>
              </c:numCache>
            </c:numRef>
          </c:val>
          <c:smooth val="0"/>
          <c:extLst>
            <c:ext xmlns:c16="http://schemas.microsoft.com/office/drawing/2014/chart" uri="{C3380CC4-5D6E-409C-BE32-E72D297353CC}">
              <c16:uniqueId val="{00000003-46FE-4498-B3D5-2C71BD8FB00D}"/>
            </c:ext>
          </c:extLst>
        </c:ser>
        <c:ser>
          <c:idx val="4"/>
          <c:order val="4"/>
          <c:tx>
            <c:strRef>
              <c:f>'REVENUE (A$)'!$A$23</c:f>
              <c:strCache>
                <c:ptCount val="1"/>
                <c:pt idx="0">
                  <c:v>Revenue at High Price Range"-0.85 Learning Factor</c:v>
                </c:pt>
              </c:strCache>
            </c:strRef>
          </c:tx>
          <c:spPr>
            <a:ln w="19050" cap="rnd">
              <a:solidFill>
                <a:schemeClr val="accent5"/>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(A$)'!$E$9:$BL$9</c:f>
              <c:numCache>
                <c:formatCode>#,##0.00</c:formatCode>
                <c:ptCount val="60"/>
                <c:pt idx="0">
                  <c:v>1867806008.6399999</c:v>
                </c:pt>
                <c:pt idx="1">
                  <c:v>1587635107.3439996</c:v>
                </c:pt>
                <c:pt idx="2">
                  <c:v>1443654976.1521537</c:v>
                </c:pt>
                <c:pt idx="3">
                  <c:v>1349489841.2423997</c:v>
                </c:pt>
                <c:pt idx="4">
                  <c:v>1280700528.7340887</c:v>
                </c:pt>
                <c:pt idx="5">
                  <c:v>1227106729.7293308</c:v>
                </c:pt>
                <c:pt idx="6">
                  <c:v>1183547362.2795718</c:v>
                </c:pt>
                <c:pt idx="7">
                  <c:v>1147066365.0560396</c:v>
                </c:pt>
                <c:pt idx="8">
                  <c:v>1115822350.1413803</c:v>
                </c:pt>
                <c:pt idx="9">
                  <c:v>1088595449.4239755</c:v>
                </c:pt>
                <c:pt idx="10">
                  <c:v>1064538488.721975</c:v>
                </c:pt>
                <c:pt idx="11">
                  <c:v>1043040720.269931</c:v>
                </c:pt>
                <c:pt idx="12">
                  <c:v>1023648271.7420939</c:v>
                </c:pt>
                <c:pt idx="13">
                  <c:v>1006015257.937636</c:v>
                </c:pt>
                <c:pt idx="14">
                  <c:v>989872440.02597916</c:v>
                </c:pt>
                <c:pt idx="15">
                  <c:v>975006410.29763365</c:v>
                </c:pt>
                <c:pt idx="16">
                  <c:v>961245345.14832258</c:v>
                </c:pt>
                <c:pt idx="17">
                  <c:v>948448997.62017322</c:v>
                </c:pt>
                <c:pt idx="18">
                  <c:v>936501507.46506667</c:v>
                </c:pt>
                <c:pt idx="19">
                  <c:v>925306132.01037908</c:v>
                </c:pt>
                <c:pt idx="20">
                  <c:v>914781316.24106002</c:v>
                </c:pt>
                <c:pt idx="21">
                  <c:v>904857715.41367877</c:v>
                </c:pt>
                <c:pt idx="22">
                  <c:v>895475907.35828614</c:v>
                </c:pt>
                <c:pt idx="23">
                  <c:v>886584612.22944117</c:v>
                </c:pt>
                <c:pt idx="24">
                  <c:v>878139291.07875836</c:v>
                </c:pt>
                <c:pt idx="25">
                  <c:v>870101030.98077965</c:v>
                </c:pt>
                <c:pt idx="26">
                  <c:v>862435649.54387701</c:v>
                </c:pt>
                <c:pt idx="27">
                  <c:v>855112969.24699068</c:v>
                </c:pt>
                <c:pt idx="28">
                  <c:v>848106224.58091664</c:v>
                </c:pt>
                <c:pt idx="29">
                  <c:v>841391574.02208233</c:v>
                </c:pt>
                <c:pt idx="30">
                  <c:v>834947695.48042166</c:v>
                </c:pt>
                <c:pt idx="31">
                  <c:v>828755448.75298858</c:v>
                </c:pt>
                <c:pt idx="32">
                  <c:v>822797592.16963744</c:v>
                </c:pt>
                <c:pt idx="33">
                  <c:v>817058543.37607419</c:v>
                </c:pt>
                <c:pt idx="34">
                  <c:v>811524176.30188298</c:v>
                </c:pt>
                <c:pt idx="35">
                  <c:v>806181647.97714722</c:v>
                </c:pt>
                <c:pt idx="36">
                  <c:v>801019250.11371756</c:v>
                </c:pt>
                <c:pt idx="37">
                  <c:v>796026281.34530675</c:v>
                </c:pt>
                <c:pt idx="38">
                  <c:v>791192936.79007304</c:v>
                </c:pt>
                <c:pt idx="39">
                  <c:v>786510212.20882225</c:v>
                </c:pt>
                <c:pt idx="40">
                  <c:v>781969820.51782012</c:v>
                </c:pt>
                <c:pt idx="41">
                  <c:v>777564118.80490088</c:v>
                </c:pt>
                <c:pt idx="42">
                  <c:v>773286044.3119235</c:v>
                </c:pt>
                <c:pt idx="43">
                  <c:v>769129058.10162687</c:v>
                </c:pt>
                <c:pt idx="44">
                  <c:v>765087095.33486176</c:v>
                </c:pt>
                <c:pt idx="45">
                  <c:v>761154521.25454319</c:v>
                </c:pt>
                <c:pt idx="46">
                  <c:v>757326092.11295342</c:v>
                </c:pt>
                <c:pt idx="47">
                  <c:v>753596920.39502513</c:v>
                </c:pt>
                <c:pt idx="48">
                  <c:v>749962443.78659058</c:v>
                </c:pt>
                <c:pt idx="49">
                  <c:v>746418397.41694462</c:v>
                </c:pt>
                <c:pt idx="50">
                  <c:v>742960788.97235024</c:v>
                </c:pt>
                <c:pt idx="51">
                  <c:v>739585876.33366263</c:v>
                </c:pt>
                <c:pt idx="52">
                  <c:v>736290147.43894184</c:v>
                </c:pt>
                <c:pt idx="53">
                  <c:v>733070302.11229539</c:v>
                </c:pt>
                <c:pt idx="54">
                  <c:v>729923235.63447416</c:v>
                </c:pt>
                <c:pt idx="55">
                  <c:v>726846023.85994196</c:v>
                </c:pt>
                <c:pt idx="56">
                  <c:v>723835909.71010625</c:v>
                </c:pt>
                <c:pt idx="57">
                  <c:v>720890290.89377916</c:v>
                </c:pt>
                <c:pt idx="58">
                  <c:v>718006708.72432101</c:v>
                </c:pt>
                <c:pt idx="59">
                  <c:v>715182837.91876984</c:v>
                </c:pt>
              </c:numCache>
            </c:numRef>
          </c:val>
          <c:smooth val="0"/>
          <c:extLst>
            <c:ext xmlns:c16="http://schemas.microsoft.com/office/drawing/2014/chart" uri="{C3380CC4-5D6E-409C-BE32-E72D297353CC}">
              <c16:uniqueId val="{00000004-46FE-4498-B3D5-2C71BD8FB00D}"/>
            </c:ext>
          </c:extLst>
        </c:ser>
        <c:ser>
          <c:idx val="5"/>
          <c:order val="5"/>
          <c:tx>
            <c:strRef>
              <c:f>'REVENUE (A$)'!$A$24</c:f>
              <c:strCache>
                <c:ptCount val="1"/>
                <c:pt idx="0">
                  <c:v>Revenue at High Price Range"-0.90 Learning Factor</c:v>
                </c:pt>
              </c:strCache>
            </c:strRef>
          </c:tx>
          <c:spPr>
            <a:ln w="19050" cap="rnd">
              <a:solidFill>
                <a:schemeClr val="accent6"/>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(A$)'!$E$10:$BL$10</c:f>
              <c:numCache>
                <c:formatCode>#,##0.00</c:formatCode>
                <c:ptCount val="60"/>
                <c:pt idx="0">
                  <c:v>1867806008.6399999</c:v>
                </c:pt>
                <c:pt idx="1">
                  <c:v>1681025407.7759998</c:v>
                </c:pt>
                <c:pt idx="2">
                  <c:v>1580548625.7813294</c:v>
                </c:pt>
                <c:pt idx="3">
                  <c:v>1512922866.9984</c:v>
                </c:pt>
                <c:pt idx="4">
                  <c:v>1462467303.4399571</c:v>
                </c:pt>
                <c:pt idx="5">
                  <c:v>1422493763.2031965</c:v>
                </c:pt>
                <c:pt idx="6">
                  <c:v>1389550234.4267447</c:v>
                </c:pt>
                <c:pt idx="7">
                  <c:v>1361630580.2985599</c:v>
                </c:pt>
                <c:pt idx="8">
                  <c:v>1337469708.7939062</c:v>
                </c:pt>
                <c:pt idx="9">
                  <c:v>1316220573.0959616</c:v>
                </c:pt>
                <c:pt idx="10">
                  <c:v>1297289367.1548183</c:v>
                </c:pt>
                <c:pt idx="11">
                  <c:v>1280244386.8828769</c:v>
                </c:pt>
                <c:pt idx="12">
                  <c:v>1264762361.2152917</c:v>
                </c:pt>
                <c:pt idx="13">
                  <c:v>1250595210.9840703</c:v>
                </c:pt>
                <c:pt idx="14">
                  <c:v>1237548586.95696</c:v>
                </c:pt>
                <c:pt idx="15">
                  <c:v>1225467522.2687042</c:v>
                </c:pt>
                <c:pt idx="16">
                  <c:v>1214226552.7181444</c:v>
                </c:pt>
                <c:pt idx="17">
                  <c:v>1203722737.9145157</c:v>
                </c:pt>
                <c:pt idx="18">
                  <c:v>1193870620.8544602</c:v>
                </c:pt>
                <c:pt idx="19">
                  <c:v>1184598515.7863653</c:v>
                </c:pt>
                <c:pt idx="20">
                  <c:v>1175845726.6536293</c:v>
                </c:pt>
                <c:pt idx="21">
                  <c:v>1167560430.4393365</c:v>
                </c:pt>
                <c:pt idx="22">
                  <c:v>1159698044.0152428</c:v>
                </c:pt>
                <c:pt idx="23">
                  <c:v>1152219948.1945891</c:v>
                </c:pt>
                <c:pt idx="24">
                  <c:v>1145092479.485204</c:v>
                </c:pt>
                <c:pt idx="25">
                  <c:v>1138286125.0937626</c:v>
                </c:pt>
                <c:pt idx="26">
                  <c:v>1131774874.092828</c:v>
                </c:pt>
                <c:pt idx="27">
                  <c:v>1125535689.8856635</c:v>
                </c:pt>
                <c:pt idx="28">
                  <c:v>1119548077.8369236</c:v>
                </c:pt>
                <c:pt idx="29">
                  <c:v>1113793728.2612638</c:v>
                </c:pt>
                <c:pt idx="30">
                  <c:v>1108256219.5984066</c:v>
                </c:pt>
                <c:pt idx="31">
                  <c:v>1102920770.0418339</c:v>
                </c:pt>
                <c:pt idx="32">
                  <c:v>1097774028.4657569</c:v>
                </c:pt>
                <c:pt idx="33">
                  <c:v>1092803897.4463301</c:v>
                </c:pt>
                <c:pt idx="34">
                  <c:v>1087999382.6640065</c:v>
                </c:pt>
                <c:pt idx="35">
                  <c:v>1083350464.1230643</c:v>
                </c:pt>
                <c:pt idx="36">
                  <c:v>1078847985.5171843</c:v>
                </c:pt>
                <c:pt idx="37">
                  <c:v>1074483558.7690144</c:v>
                </c:pt>
                <c:pt idx="38">
                  <c:v>1070249481.3229123</c:v>
                </c:pt>
                <c:pt idx="39">
                  <c:v>1066138664.2077287</c:v>
                </c:pt>
                <c:pt idx="40">
                  <c:v>1062144569.2361528</c:v>
                </c:pt>
                <c:pt idx="41">
                  <c:v>1058261153.9882663</c:v>
                </c:pt>
                <c:pt idx="42">
                  <c:v>1054482823.4541862</c:v>
                </c:pt>
                <c:pt idx="43">
                  <c:v>1050804387.3954029</c:v>
                </c:pt>
                <c:pt idx="44">
                  <c:v>1047221022.6353592</c:v>
                </c:pt>
                <c:pt idx="45">
                  <c:v>1043728239.6137184</c:v>
                </c:pt>
                <c:pt idx="46">
                  <c:v>1040321852.6410241</c:v>
                </c:pt>
                <c:pt idx="47">
                  <c:v>1036997953.3751304</c:v>
                </c:pt>
                <c:pt idx="48">
                  <c:v>1033752887.1112934</c:v>
                </c:pt>
                <c:pt idx="49">
                  <c:v>1030583231.5366837</c:v>
                </c:pt>
                <c:pt idx="50">
                  <c:v>1027485777.6494924</c:v>
                </c:pt>
                <c:pt idx="51">
                  <c:v>1024457512.5843863</c:v>
                </c:pt>
                <c:pt idx="52">
                  <c:v>1021495604.1211991</c:v>
                </c:pt>
                <c:pt idx="53">
                  <c:v>1018597386.6835452</c:v>
                </c:pt>
                <c:pt idx="54">
                  <c:v>1015760348.6593719</c:v>
                </c:pt>
                <c:pt idx="55">
                  <c:v>1012982120.897097</c:v>
                </c:pt>
                <c:pt idx="56">
                  <c:v>1010260466.2494762</c:v>
                </c:pt>
                <c:pt idx="57">
                  <c:v>1007593270.0532315</c:v>
                </c:pt>
                <c:pt idx="58">
                  <c:v>1004978531.446146</c:v>
                </c:pt>
                <c:pt idx="59">
                  <c:v>1002414355.4351374</c:v>
                </c:pt>
              </c:numCache>
            </c:numRef>
          </c:val>
          <c:smooth val="0"/>
          <c:extLst>
            <c:ext xmlns:c16="http://schemas.microsoft.com/office/drawing/2014/chart" uri="{C3380CC4-5D6E-409C-BE32-E72D297353CC}">
              <c16:uniqueId val="{00000005-46FE-4498-B3D5-2C71BD8FB00D}"/>
            </c:ext>
          </c:extLst>
        </c:ser>
        <c:dLbls>
          <c:showLegendKey val="0"/>
          <c:showVal val="0"/>
          <c:showCatName val="0"/>
          <c:showSerName val="0"/>
          <c:showPercent val="0"/>
          <c:showBubbleSize val="0"/>
        </c:dLbls>
        <c:smooth val="0"/>
        <c:axId val="194797360"/>
        <c:axId val="194797840"/>
      </c:lineChart>
      <c:catAx>
        <c:axId val="19479736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YEARS</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797840"/>
        <c:crosses val="autoZero"/>
        <c:auto val="1"/>
        <c:lblAlgn val="ctr"/>
        <c:lblOffset val="100"/>
        <c:noMultiLvlLbl val="0"/>
      </c:catAx>
      <c:valAx>
        <c:axId val="194797840"/>
        <c:scaling>
          <c:orientation val="minMax"/>
          <c:max val="22000000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r>
                  <a:rPr lang="en-NZ" sz="1050" b="1"/>
                  <a:t>REVENUE (A$)</a:t>
                </a:r>
              </a:p>
            </c:rich>
          </c:tx>
          <c:overlay val="0"/>
          <c:spPr>
            <a:noFill/>
            <a:ln>
              <a:noFill/>
            </a:ln>
            <a:effectLst/>
          </c:spPr>
          <c:txPr>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797360"/>
        <c:crosses val="autoZero"/>
        <c:crossBetween val="between"/>
        <c:majorUnit val="200000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NZ" sz="1050" b="1" i="0" u="none" strike="noStrike" kern="1200" spc="0" baseline="0">
                <a:solidFill>
                  <a:schemeClr val="tx1"/>
                </a:solidFill>
              </a:rPr>
              <a:t>2.54 GW Electrolyser Hydrogen Production  </a:t>
            </a:r>
            <a:r>
              <a:rPr lang="en-NZ" sz="1050" b="1" i="0" u="none" strike="noStrike" kern="1200" spc="0" baseline="0">
                <a:solidFill>
                  <a:sysClr val="windowText" lastClr="000000">
                    <a:lumMod val="65000"/>
                    <a:lumOff val="35000"/>
                  </a:sysClr>
                </a:solidFill>
              </a:rPr>
              <a:t>showing </a:t>
            </a:r>
            <a:r>
              <a:rPr lang="en-NZ" sz="1050" b="1" i="0" u="none" strike="noStrike" kern="1200" spc="0" baseline="0">
                <a:solidFill>
                  <a:srgbClr val="0000FF"/>
                </a:solidFill>
              </a:rPr>
              <a:t>Revenue </a:t>
            </a:r>
            <a:r>
              <a:rPr lang="en-NZ" sz="1050" b="1" i="0" u="none" strike="noStrike" kern="1200" spc="0" baseline="0">
                <a:solidFill>
                  <a:sysClr val="windowText" lastClr="000000">
                    <a:lumMod val="65000"/>
                    <a:lumOff val="35000"/>
                  </a:sysClr>
                </a:solidFill>
              </a:rPr>
              <a:t>at </a:t>
            </a:r>
            <a:r>
              <a:rPr lang="en-NZ" sz="1050" b="1" i="0" u="none" strike="noStrike" kern="1200" spc="0" baseline="0">
                <a:solidFill>
                  <a:schemeClr val="accent6">
                    <a:lumMod val="75000"/>
                  </a:schemeClr>
                </a:solidFill>
              </a:rPr>
              <a:t>Low Price Range of  A$5.35/kg H2</a:t>
            </a:r>
            <a:r>
              <a:rPr lang="en-NZ" sz="1050" b="1" i="0" u="none" strike="noStrike" kern="1200" spc="0" baseline="0">
                <a:solidFill>
                  <a:srgbClr val="0000FF"/>
                </a:solidFill>
              </a:rPr>
              <a:t> </a:t>
            </a:r>
            <a:r>
              <a:rPr lang="en-NZ" sz="1050" b="1" i="0" u="none" strike="noStrike" kern="1200" spc="0" baseline="0">
                <a:solidFill>
                  <a:sysClr val="windowText" lastClr="000000">
                    <a:lumMod val="65000"/>
                    <a:lumOff val="35000"/>
                  </a:sysClr>
                </a:solidFill>
              </a:rPr>
              <a:t>and </a:t>
            </a:r>
            <a:r>
              <a:rPr lang="en-NZ" sz="1050" b="1" i="0" u="none" strike="noStrike" kern="1200" spc="0" baseline="0">
                <a:solidFill>
                  <a:srgbClr val="0000FF"/>
                </a:solidFill>
              </a:rPr>
              <a:t>High Price Range of $A16.73/Kg H2</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'REVENUE (A$)'!$A$19</c:f>
              <c:strCache>
                <c:ptCount val="1"/>
                <c:pt idx="0">
                  <c:v>Revenue at Low Price Range"-0.80 Learning Factor</c:v>
                </c:pt>
              </c:strCache>
            </c:strRef>
          </c:tx>
          <c:spPr>
            <a:ln w="19050" cap="rnd">
              <a:solidFill>
                <a:schemeClr val="accent1"/>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(A$)'!$E$11:$BL$11</c:f>
              <c:numCache>
                <c:formatCode>#,##0.00</c:formatCode>
                <c:ptCount val="60"/>
                <c:pt idx="0">
                  <c:v>1233922670.3232</c:v>
                </c:pt>
                <c:pt idx="1">
                  <c:v>987138136.25856018</c:v>
                </c:pt>
                <c:pt idx="2">
                  <c:v>866341675.77632725</c:v>
                </c:pt>
                <c:pt idx="3">
                  <c:v>789710509.00684822</c:v>
                </c:pt>
                <c:pt idx="4">
                  <c:v>734970421.57489979</c:v>
                </c:pt>
                <c:pt idx="5">
                  <c:v>693073340.62106192</c:v>
                </c:pt>
                <c:pt idx="6">
                  <c:v>659518741.52346206</c:v>
                </c:pt>
                <c:pt idx="7">
                  <c:v>631768407.20547855</c:v>
                </c:pt>
                <c:pt idx="8">
                  <c:v>608261698.43394232</c:v>
                </c:pt>
                <c:pt idx="9">
                  <c:v>587976337.25991988</c:v>
                </c:pt>
                <c:pt idx="10">
                  <c:v>570209410.22924697</c:v>
                </c:pt>
                <c:pt idx="11">
                  <c:v>554458672.49684954</c:v>
                </c:pt>
                <c:pt idx="12">
                  <c:v>540353889.86283731</c:v>
                </c:pt>
                <c:pt idx="13">
                  <c:v>527614993.21876973</c:v>
                </c:pt>
                <c:pt idx="14">
                  <c:v>516025454.42045647</c:v>
                </c:pt>
                <c:pt idx="15">
                  <c:v>505414725.76438302</c:v>
                </c:pt>
                <c:pt idx="16">
                  <c:v>495646297.45720935</c:v>
                </c:pt>
                <c:pt idx="17">
                  <c:v>486609358.74715388</c:v>
                </c:pt>
                <c:pt idx="18">
                  <c:v>478212840.09959233</c:v>
                </c:pt>
                <c:pt idx="19">
                  <c:v>470381069.80793583</c:v>
                </c:pt>
                <c:pt idx="20">
                  <c:v>463050550.47547883</c:v>
                </c:pt>
                <c:pt idx="21">
                  <c:v>456167528.18339753</c:v>
                </c:pt>
                <c:pt idx="22">
                  <c:v>449686132.99306154</c:v>
                </c:pt>
                <c:pt idx="23">
                  <c:v>443566937.99747956</c:v>
                </c:pt>
                <c:pt idx="24">
                  <c:v>437775829.54083884</c:v>
                </c:pt>
                <c:pt idx="25">
                  <c:v>432283111.8902697</c:v>
                </c:pt>
                <c:pt idx="26">
                  <c:v>427062790.72884679</c:v>
                </c:pt>
                <c:pt idx="27">
                  <c:v>422091994.57501572</c:v>
                </c:pt>
                <c:pt idx="28">
                  <c:v>417350503.68782794</c:v>
                </c:pt>
                <c:pt idx="29">
                  <c:v>412820363.53636521</c:v>
                </c:pt>
                <c:pt idx="30">
                  <c:v>408485565.38861674</c:v>
                </c:pt>
                <c:pt idx="31">
                  <c:v>404331780.61150646</c:v>
                </c:pt>
                <c:pt idx="32">
                  <c:v>400346138.28113323</c:v>
                </c:pt>
                <c:pt idx="33">
                  <c:v>396517037.9657675</c:v>
                </c:pt>
                <c:pt idx="34">
                  <c:v>392833991.26387894</c:v>
                </c:pt>
                <c:pt idx="35">
                  <c:v>389287486.99772316</c:v>
                </c:pt>
                <c:pt idx="36">
                  <c:v>385868875.98186702</c:v>
                </c:pt>
                <c:pt idx="37">
                  <c:v>382570272.07967389</c:v>
                </c:pt>
                <c:pt idx="38">
                  <c:v>379384466.88349622</c:v>
                </c:pt>
                <c:pt idx="39">
                  <c:v>376304855.8463487</c:v>
                </c:pt>
                <c:pt idx="40">
                  <c:v>373325374.08410686</c:v>
                </c:pt>
                <c:pt idx="41">
                  <c:v>370440440.38038301</c:v>
                </c:pt>
                <c:pt idx="42">
                  <c:v>367644908.17822194</c:v>
                </c:pt>
                <c:pt idx="43">
                  <c:v>364934022.54671806</c:v>
                </c:pt>
                <c:pt idx="44">
                  <c:v>362303382.27659166</c:v>
                </c:pt>
                <c:pt idx="45">
                  <c:v>359748906.39444923</c:v>
                </c:pt>
                <c:pt idx="46">
                  <c:v>357266804.49693424</c:v>
                </c:pt>
                <c:pt idx="47">
                  <c:v>354853550.39798367</c:v>
                </c:pt>
                <c:pt idx="48">
                  <c:v>352505858.65868008</c:v>
                </c:pt>
                <c:pt idx="49">
                  <c:v>350220663.63267106</c:v>
                </c:pt>
                <c:pt idx="50">
                  <c:v>347995100.71319032</c:v>
                </c:pt>
                <c:pt idx="51">
                  <c:v>345826489.51221579</c:v>
                </c:pt>
                <c:pt idx="52">
                  <c:v>343712318.73977607</c:v>
                </c:pt>
                <c:pt idx="53">
                  <c:v>341650232.58307749</c:v>
                </c:pt>
                <c:pt idx="54">
                  <c:v>339638018.41195887</c:v>
                </c:pt>
                <c:pt idx="55">
                  <c:v>337673595.66001254</c:v>
                </c:pt>
                <c:pt idx="56">
                  <c:v>335755005.75017524</c:v>
                </c:pt>
                <c:pt idx="57">
                  <c:v>333880402.95026237</c:v>
                </c:pt>
                <c:pt idx="58">
                  <c:v>332048046.05820942</c:v>
                </c:pt>
                <c:pt idx="59">
                  <c:v>330256290.82909214</c:v>
                </c:pt>
              </c:numCache>
            </c:numRef>
          </c:val>
          <c:smooth val="1"/>
          <c:extLst>
            <c:ext xmlns:c16="http://schemas.microsoft.com/office/drawing/2014/chart" uri="{C3380CC4-5D6E-409C-BE32-E72D297353CC}">
              <c16:uniqueId val="{00000000-6331-4AD8-834E-CBBBEB7F365E}"/>
            </c:ext>
          </c:extLst>
        </c:ser>
        <c:ser>
          <c:idx val="1"/>
          <c:order val="1"/>
          <c:tx>
            <c:strRef>
              <c:f>'REVENUE (A$)'!$A$20</c:f>
              <c:strCache>
                <c:ptCount val="1"/>
                <c:pt idx="0">
                  <c:v>Revenue at Low Price Range"-0.85 Learning Factor</c:v>
                </c:pt>
              </c:strCache>
            </c:strRef>
          </c:tx>
          <c:spPr>
            <a:ln w="19050" cap="rnd">
              <a:solidFill>
                <a:schemeClr val="accent2"/>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(A$)'!$E$12:$BL$12</c:f>
              <c:numCache>
                <c:formatCode>#,##0.00</c:formatCode>
                <c:ptCount val="60"/>
                <c:pt idx="0">
                  <c:v>1233922670.3232</c:v>
                </c:pt>
                <c:pt idx="1">
                  <c:v>1048834269.7747201</c:v>
                </c:pt>
                <c:pt idx="2">
                  <c:v>953717139.23122942</c:v>
                </c:pt>
                <c:pt idx="3">
                  <c:v>891509129.30851197</c:v>
                </c:pt>
                <c:pt idx="4">
                  <c:v>846065067.24461687</c:v>
                </c:pt>
                <c:pt idx="5">
                  <c:v>810659568.34654498</c:v>
                </c:pt>
                <c:pt idx="6">
                  <c:v>781883083.66207159</c:v>
                </c:pt>
                <c:pt idx="7">
                  <c:v>757782759.91223514</c:v>
                </c:pt>
                <c:pt idx="8">
                  <c:v>737142126.92530847</c:v>
                </c:pt>
                <c:pt idx="9">
                  <c:v>719155307.15792441</c:v>
                </c:pt>
                <c:pt idx="10">
                  <c:v>703262634.65769684</c:v>
                </c:pt>
                <c:pt idx="11">
                  <c:v>689060633.09456301</c:v>
                </c:pt>
                <c:pt idx="12">
                  <c:v>676249462.25514746</c:v>
                </c:pt>
                <c:pt idx="13">
                  <c:v>664600621.1127609</c:v>
                </c:pt>
                <c:pt idx="14">
                  <c:v>653936243.28553867</c:v>
                </c:pt>
                <c:pt idx="15">
                  <c:v>644115345.9253999</c:v>
                </c:pt>
                <c:pt idx="16">
                  <c:v>635024417.757815</c:v>
                </c:pt>
                <c:pt idx="17">
                  <c:v>626570807.88651228</c:v>
                </c:pt>
                <c:pt idx="18">
                  <c:v>618677975.92877412</c:v>
                </c:pt>
                <c:pt idx="19">
                  <c:v>611282011.08423567</c:v>
                </c:pt>
                <c:pt idx="20">
                  <c:v>604329035.9258604</c:v>
                </c:pt>
                <c:pt idx="21">
                  <c:v>597773239.45904243</c:v>
                </c:pt>
                <c:pt idx="22">
                  <c:v>591575365.80694985</c:v>
                </c:pt>
                <c:pt idx="23">
                  <c:v>585701538.1303786</c:v>
                </c:pt>
                <c:pt idx="24">
                  <c:v>580122332.80724359</c:v>
                </c:pt>
                <c:pt idx="25">
                  <c:v>574812042.91687524</c:v>
                </c:pt>
                <c:pt idx="26">
                  <c:v>569748086.65593791</c:v>
                </c:pt>
                <c:pt idx="27">
                  <c:v>564910527.9458468</c:v>
                </c:pt>
                <c:pt idx="28">
                  <c:v>560281684.77442443</c:v>
                </c:pt>
                <c:pt idx="29">
                  <c:v>555845806.79270792</c:v>
                </c:pt>
                <c:pt idx="30">
                  <c:v>551588808.05698073</c:v>
                </c:pt>
                <c:pt idx="31">
                  <c:v>547498044.03658974</c:v>
                </c:pt>
                <c:pt idx="32">
                  <c:v>543562124.42249441</c:v>
                </c:pt>
                <c:pt idx="33">
                  <c:v>539770755.09414279</c:v>
                </c:pt>
                <c:pt idx="34">
                  <c:v>536114603.99111307</c:v>
                </c:pt>
                <c:pt idx="35">
                  <c:v>532585186.70353544</c:v>
                </c:pt>
                <c:pt idx="36">
                  <c:v>529174768.42270327</c:v>
                </c:pt>
                <c:pt idx="37">
                  <c:v>525876279.53945798</c:v>
                </c:pt>
                <c:pt idx="38">
                  <c:v>522683242.68627399</c:v>
                </c:pt>
                <c:pt idx="39">
                  <c:v>519589709.4216004</c:v>
                </c:pt>
                <c:pt idx="40">
                  <c:v>516590205.07598907</c:v>
                </c:pt>
                <c:pt idx="41">
                  <c:v>513679680.53698134</c:v>
                </c:pt>
                <c:pt idx="42">
                  <c:v>510853469.95740408</c:v>
                </c:pt>
                <c:pt idx="43">
                  <c:v>508107253.54018605</c:v>
                </c:pt>
                <c:pt idx="44">
                  <c:v>505437024.69016463</c:v>
                </c:pt>
                <c:pt idx="45">
                  <c:v>502839060.93590736</c:v>
                </c:pt>
                <c:pt idx="46">
                  <c:v>500309898.11724114</c:v>
                </c:pt>
                <c:pt idx="47">
                  <c:v>497846307.41082174</c:v>
                </c:pt>
                <c:pt idx="48">
                  <c:v>495445274.82972831</c:v>
                </c:pt>
                <c:pt idx="49">
                  <c:v>493103982.8861571</c:v>
                </c:pt>
                <c:pt idx="50">
                  <c:v>490819794.15073675</c:v>
                </c:pt>
                <c:pt idx="51">
                  <c:v>488590236.47934395</c:v>
                </c:pt>
                <c:pt idx="52">
                  <c:v>486412989.70980591</c:v>
                </c:pt>
                <c:pt idx="53">
                  <c:v>484285873.6575473</c:v>
                </c:pt>
                <c:pt idx="54">
                  <c:v>482206837.26188576</c:v>
                </c:pt>
                <c:pt idx="55">
                  <c:v>480173948.75396967</c:v>
                </c:pt>
                <c:pt idx="56">
                  <c:v>478185386.73384464</c:v>
                </c:pt>
                <c:pt idx="57">
                  <c:v>476239432.0582608</c:v>
                </c:pt>
                <c:pt idx="58">
                  <c:v>474334460.45297885</c:v>
                </c:pt>
                <c:pt idx="59">
                  <c:v>472468935.77380168</c:v>
                </c:pt>
              </c:numCache>
            </c:numRef>
          </c:val>
          <c:smooth val="0"/>
          <c:extLst>
            <c:ext xmlns:c16="http://schemas.microsoft.com/office/drawing/2014/chart" uri="{C3380CC4-5D6E-409C-BE32-E72D297353CC}">
              <c16:uniqueId val="{00000001-6331-4AD8-834E-CBBBEB7F365E}"/>
            </c:ext>
          </c:extLst>
        </c:ser>
        <c:ser>
          <c:idx val="2"/>
          <c:order val="2"/>
          <c:tx>
            <c:strRef>
              <c:f>'REVENUE (A$)'!$A$21</c:f>
              <c:strCache>
                <c:ptCount val="1"/>
                <c:pt idx="0">
                  <c:v>Revenue at Low Price Range"-0.90 Learning Factor</c:v>
                </c:pt>
              </c:strCache>
            </c:strRef>
          </c:tx>
          <c:spPr>
            <a:ln w="19050" cap="rnd">
              <a:solidFill>
                <a:schemeClr val="accent3"/>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(A$)'!$E$13:$BL$13</c:f>
              <c:numCache>
                <c:formatCode>#,##0.00</c:formatCode>
                <c:ptCount val="60"/>
                <c:pt idx="0">
                  <c:v>1233922670.3232</c:v>
                </c:pt>
                <c:pt idx="1">
                  <c:v>1110530403.2908802</c:v>
                </c:pt>
                <c:pt idx="2">
                  <c:v>1044152750.2740021</c:v>
                </c:pt>
                <c:pt idx="3">
                  <c:v>999477362.96179211</c:v>
                </c:pt>
                <c:pt idx="4">
                  <c:v>966145066.44346821</c:v>
                </c:pt>
                <c:pt idx="5">
                  <c:v>939737475.24660194</c:v>
                </c:pt>
                <c:pt idx="6">
                  <c:v>917974097.88852882</c:v>
                </c:pt>
                <c:pt idx="7">
                  <c:v>899529626.66561294</c:v>
                </c:pt>
                <c:pt idx="8">
                  <c:v>883568307.90635633</c:v>
                </c:pt>
                <c:pt idx="9">
                  <c:v>869530559.79912138</c:v>
                </c:pt>
                <c:pt idx="10">
                  <c:v>857024098.16484141</c:v>
                </c:pt>
                <c:pt idx="11">
                  <c:v>845763727.72194171</c:v>
                </c:pt>
                <c:pt idx="12">
                  <c:v>835535886.94758379</c:v>
                </c:pt>
                <c:pt idx="13">
                  <c:v>826176688.09967601</c:v>
                </c:pt>
                <c:pt idx="14">
                  <c:v>817557738.87059796</c:v>
                </c:pt>
                <c:pt idx="15">
                  <c:v>809576663.99905169</c:v>
                </c:pt>
                <c:pt idx="16">
                  <c:v>802150578.47374189</c:v>
                </c:pt>
                <c:pt idx="17">
                  <c:v>795211477.11572075</c:v>
                </c:pt>
                <c:pt idx="18">
                  <c:v>788702904.73997796</c:v>
                </c:pt>
                <c:pt idx="19">
                  <c:v>782577503.81920922</c:v>
                </c:pt>
                <c:pt idx="20">
                  <c:v>776795176.91294479</c:v>
                </c:pt>
                <c:pt idx="21">
                  <c:v>771321688.34835744</c:v>
                </c:pt>
                <c:pt idx="22">
                  <c:v>766127585.31696439</c:v>
                </c:pt>
                <c:pt idx="23">
                  <c:v>761187354.94974756</c:v>
                </c:pt>
                <c:pt idx="24">
                  <c:v>756478758.24224818</c:v>
                </c:pt>
                <c:pt idx="25">
                  <c:v>751982298.25282538</c:v>
                </c:pt>
                <c:pt idx="26">
                  <c:v>747680791.46622503</c:v>
                </c:pt>
                <c:pt idx="27">
                  <c:v>743559019.2897085</c:v>
                </c:pt>
                <c:pt idx="28">
                  <c:v>739603442.41830742</c:v>
                </c:pt>
                <c:pt idx="29">
                  <c:v>735801964.98353815</c:v>
                </c:pt>
                <c:pt idx="30">
                  <c:v>732143738.46290183</c:v>
                </c:pt>
                <c:pt idx="31">
                  <c:v>728618997.5991466</c:v>
                </c:pt>
                <c:pt idx="32">
                  <c:v>725218922.28102505</c:v>
                </c:pt>
                <c:pt idx="33">
                  <c:v>721935520.62636769</c:v>
                </c:pt>
                <c:pt idx="34">
                  <c:v>718761529.49324739</c:v>
                </c:pt>
                <c:pt idx="35">
                  <c:v>715690329.4041487</c:v>
                </c:pt>
                <c:pt idx="36">
                  <c:v>712715871.45790529</c:v>
                </c:pt>
                <c:pt idx="37">
                  <c:v>709832614.26598024</c:v>
                </c:pt>
                <c:pt idx="38">
                  <c:v>707035469.31383753</c:v>
                </c:pt>
                <c:pt idx="39">
                  <c:v>704319753.43728828</c:v>
                </c:pt>
                <c:pt idx="40">
                  <c:v>701681147.33469856</c:v>
                </c:pt>
                <c:pt idx="41">
                  <c:v>699115659.22165024</c:v>
                </c:pt>
                <c:pt idx="42">
                  <c:v>696619592.88477707</c:v>
                </c:pt>
                <c:pt idx="43">
                  <c:v>694189519.51352155</c:v>
                </c:pt>
                <c:pt idx="44">
                  <c:v>691822252.78828251</c:v>
                </c:pt>
                <c:pt idx="45">
                  <c:v>689514826.78526795</c:v>
                </c:pt>
                <c:pt idx="46">
                  <c:v>687264476.32592785</c:v>
                </c:pt>
                <c:pt idx="47">
                  <c:v>685068619.45477283</c:v>
                </c:pt>
                <c:pt idx="48">
                  <c:v>682924841.77597368</c:v>
                </c:pt>
                <c:pt idx="49">
                  <c:v>680830882.41802347</c:v>
                </c:pt>
                <c:pt idx="50">
                  <c:v>678784621.42838848</c:v>
                </c:pt>
                <c:pt idx="51">
                  <c:v>676784068.42754281</c:v>
                </c:pt>
                <c:pt idx="52">
                  <c:v>674827352.37499642</c:v>
                </c:pt>
                <c:pt idx="53">
                  <c:v>672912712.31960261</c:v>
                </c:pt>
                <c:pt idx="54">
                  <c:v>671038489.02317715</c:v>
                </c:pt>
                <c:pt idx="55">
                  <c:v>669203117.36073756</c:v>
                </c:pt>
                <c:pt idx="56">
                  <c:v>667405119.41290188</c:v>
                </c:pt>
                <c:pt idx="57">
                  <c:v>665643098.17647672</c:v>
                </c:pt>
                <c:pt idx="58">
                  <c:v>663915731.82829726</c:v>
                </c:pt>
                <c:pt idx="59">
                  <c:v>662221768.48518431</c:v>
                </c:pt>
              </c:numCache>
            </c:numRef>
          </c:val>
          <c:smooth val="0"/>
          <c:extLst>
            <c:ext xmlns:c16="http://schemas.microsoft.com/office/drawing/2014/chart" uri="{C3380CC4-5D6E-409C-BE32-E72D297353CC}">
              <c16:uniqueId val="{00000002-6331-4AD8-834E-CBBBEB7F365E}"/>
            </c:ext>
          </c:extLst>
        </c:ser>
        <c:ser>
          <c:idx val="3"/>
          <c:order val="3"/>
          <c:tx>
            <c:strRef>
              <c:f>'REVENUE (A$)'!$A$21</c:f>
              <c:strCache>
                <c:ptCount val="1"/>
                <c:pt idx="0">
                  <c:v>Revenue at Low Price Range"-0.90 Learning Factor</c:v>
                </c:pt>
              </c:strCache>
            </c:strRef>
          </c:tx>
          <c:spPr>
            <a:ln w="19050" cap="rnd">
              <a:solidFill>
                <a:schemeClr val="accent4"/>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(A$)'!$E$14:$BL$14</c:f>
              <c:numCache>
                <c:formatCode>#,##0.00</c:formatCode>
                <c:ptCount val="60"/>
                <c:pt idx="0">
                  <c:v>3860132417.8559995</c:v>
                </c:pt>
                <c:pt idx="1">
                  <c:v>3088105934.2847996</c:v>
                </c:pt>
                <c:pt idx="2">
                  <c:v>2710213263.7922535</c:v>
                </c:pt>
                <c:pt idx="3">
                  <c:v>2470484747.4278402</c:v>
                </c:pt>
                <c:pt idx="4">
                  <c:v>2299239019.3653278</c:v>
                </c:pt>
                <c:pt idx="5">
                  <c:v>2168170611.033803</c:v>
                </c:pt>
                <c:pt idx="6">
                  <c:v>2063200341.1295464</c:v>
                </c:pt>
                <c:pt idx="7">
                  <c:v>1976387797.9422724</c:v>
                </c:pt>
                <c:pt idx="8">
                  <c:v>1902850767.8281081</c:v>
                </c:pt>
                <c:pt idx="9">
                  <c:v>1839391215.4922621</c:v>
                </c:pt>
                <c:pt idx="10">
                  <c:v>1783810187.0807989</c:v>
                </c:pt>
                <c:pt idx="11">
                  <c:v>1734536488.8270423</c:v>
                </c:pt>
                <c:pt idx="12">
                  <c:v>1690411901.4425654</c:v>
                </c:pt>
                <c:pt idx="13">
                  <c:v>1650560272.9036376</c:v>
                </c:pt>
                <c:pt idx="14">
                  <c:v>1614304229.0693421</c:v>
                </c:pt>
                <c:pt idx="15">
                  <c:v>1581110238.3538182</c:v>
                </c:pt>
                <c:pt idx="16">
                  <c:v>1550551251.4035692</c:v>
                </c:pt>
                <c:pt idx="17">
                  <c:v>1522280614.2624865</c:v>
                </c:pt>
                <c:pt idx="18">
                  <c:v>1496013430.2580826</c:v>
                </c:pt>
                <c:pt idx="19">
                  <c:v>1471512972.3938098</c:v>
                </c:pt>
                <c:pt idx="20">
                  <c:v>1448580599.0810432</c:v>
                </c:pt>
                <c:pt idx="21">
                  <c:v>1427048149.6646392</c:v>
                </c:pt>
                <c:pt idx="22">
                  <c:v>1406772127.2777593</c:v>
                </c:pt>
                <c:pt idx="23">
                  <c:v>1387629191.0616336</c:v>
                </c:pt>
                <c:pt idx="24">
                  <c:v>1369512621.8256185</c:v>
                </c:pt>
                <c:pt idx="25">
                  <c:v>1352329521.154052</c:v>
                </c:pt>
                <c:pt idx="26">
                  <c:v>1335998569.9271407</c:v>
                </c:pt>
                <c:pt idx="27">
                  <c:v>1320448218.3229098</c:v>
                </c:pt>
                <c:pt idx="28">
                  <c:v>1305615212.071547</c:v>
                </c:pt>
                <c:pt idx="29">
                  <c:v>1291443383.2554739</c:v>
                </c:pt>
                <c:pt idx="30">
                  <c:v>1277882651.082036</c:v>
                </c:pt>
                <c:pt idx="31">
                  <c:v>1264888190.6830547</c:v>
                </c:pt>
                <c:pt idx="32">
                  <c:v>1252419737.4035449</c:v>
                </c:pt>
                <c:pt idx="33">
                  <c:v>1240441001.1228552</c:v>
                </c:pt>
                <c:pt idx="34">
                  <c:v>1228919170.5313857</c:v>
                </c:pt>
                <c:pt idx="35">
                  <c:v>1217824491.4099894</c:v>
                </c:pt>
                <c:pt idx="36">
                  <c:v>1207129906.1464822</c:v>
                </c:pt>
                <c:pt idx="37">
                  <c:v>1196810744.2064662</c:v>
                </c:pt>
                <c:pt idx="38">
                  <c:v>1186844455.2237716</c:v>
                </c:pt>
                <c:pt idx="39">
                  <c:v>1177210377.9150479</c:v>
                </c:pt>
                <c:pt idx="40">
                  <c:v>1167889539.247072</c:v>
                </c:pt>
                <c:pt idx="41">
                  <c:v>1158864479.2648342</c:v>
                </c:pt>
                <c:pt idx="42">
                  <c:v>1150119097.7767904</c:v>
                </c:pt>
                <c:pt idx="43">
                  <c:v>1141638519.7317114</c:v>
                </c:pt>
                <c:pt idx="44">
                  <c:v>1133408976.6406741</c:v>
                </c:pt>
                <c:pt idx="45">
                  <c:v>1125417701.8222072</c:v>
                </c:pt>
                <c:pt idx="46">
                  <c:v>1117652837.5973608</c:v>
                </c:pt>
                <c:pt idx="47">
                  <c:v>1110103352.8493071</c:v>
                </c:pt>
                <c:pt idx="48">
                  <c:v>1102758969.6006835</c:v>
                </c:pt>
                <c:pt idx="49">
                  <c:v>1095610097.460495</c:v>
                </c:pt>
                <c:pt idx="50">
                  <c:v>1088647774.9583759</c:v>
                </c:pt>
                <c:pt idx="51">
                  <c:v>1081863616.9232419</c:v>
                </c:pt>
                <c:pt idx="52">
                  <c:v>1075249767.1805828</c:v>
                </c:pt>
                <c:pt idx="53">
                  <c:v>1068798855.9417129</c:v>
                </c:pt>
                <c:pt idx="54">
                  <c:v>1062503961.3422242</c:v>
                </c:pt>
                <c:pt idx="55">
                  <c:v>1056358574.6583278</c:v>
                </c:pt>
                <c:pt idx="56">
                  <c:v>1050356568.7906549</c:v>
                </c:pt>
                <c:pt idx="57">
                  <c:v>1044492169.6572378</c:v>
                </c:pt>
                <c:pt idx="58">
                  <c:v>1038759930.1820989</c:v>
                </c:pt>
                <c:pt idx="59">
                  <c:v>1033154706.6043789</c:v>
                </c:pt>
              </c:numCache>
            </c:numRef>
          </c:val>
          <c:smooth val="0"/>
          <c:extLst>
            <c:ext xmlns:c16="http://schemas.microsoft.com/office/drawing/2014/chart" uri="{C3380CC4-5D6E-409C-BE32-E72D297353CC}">
              <c16:uniqueId val="{00000003-6331-4AD8-834E-CBBBEB7F365E}"/>
            </c:ext>
          </c:extLst>
        </c:ser>
        <c:ser>
          <c:idx val="4"/>
          <c:order val="4"/>
          <c:tx>
            <c:strRef>
              <c:f>'REVENUE (A$)'!$A$23</c:f>
              <c:strCache>
                <c:ptCount val="1"/>
                <c:pt idx="0">
                  <c:v>Revenue at High Price Range"-0.85 Learning Factor</c:v>
                </c:pt>
              </c:strCache>
            </c:strRef>
          </c:tx>
          <c:spPr>
            <a:ln w="19050" cap="rnd">
              <a:solidFill>
                <a:schemeClr val="accent5"/>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(A$)'!$E$15:$BL$15</c:f>
              <c:numCache>
                <c:formatCode>#,##0.00</c:formatCode>
                <c:ptCount val="60"/>
                <c:pt idx="0">
                  <c:v>3860132417.8559995</c:v>
                </c:pt>
                <c:pt idx="1">
                  <c:v>3281112555.1775994</c:v>
                </c:pt>
                <c:pt idx="2">
                  <c:v>2983553617.3811178</c:v>
                </c:pt>
                <c:pt idx="3">
                  <c:v>2788945671.9009595</c:v>
                </c:pt>
                <c:pt idx="4">
                  <c:v>2646781092.7171168</c:v>
                </c:pt>
                <c:pt idx="5">
                  <c:v>2536020574.7739501</c:v>
                </c:pt>
                <c:pt idx="6">
                  <c:v>2445997882.0444484</c:v>
                </c:pt>
                <c:pt idx="7">
                  <c:v>2370603821.1158152</c:v>
                </c:pt>
                <c:pt idx="8">
                  <c:v>2306032856.9588528</c:v>
                </c:pt>
                <c:pt idx="9">
                  <c:v>2249763928.8095493</c:v>
                </c:pt>
                <c:pt idx="10">
                  <c:v>2200046210.0254149</c:v>
                </c:pt>
                <c:pt idx="11">
                  <c:v>2155617488.557857</c:v>
                </c:pt>
                <c:pt idx="12">
                  <c:v>2115539761.6003275</c:v>
                </c:pt>
                <c:pt idx="13">
                  <c:v>2079098199.737781</c:v>
                </c:pt>
                <c:pt idx="14">
                  <c:v>2045736376.0536902</c:v>
                </c:pt>
                <c:pt idx="15">
                  <c:v>2015013247.9484429</c:v>
                </c:pt>
                <c:pt idx="16">
                  <c:v>1986573713.3065333</c:v>
                </c:pt>
                <c:pt idx="17">
                  <c:v>1960127928.4150248</c:v>
                </c:pt>
                <c:pt idx="18">
                  <c:v>1935436448.7611377</c:v>
                </c:pt>
                <c:pt idx="19">
                  <c:v>1912299339.4881167</c:v>
                </c:pt>
                <c:pt idx="20">
                  <c:v>1890548053.5648572</c:v>
                </c:pt>
                <c:pt idx="21">
                  <c:v>1870039278.5216029</c:v>
                </c:pt>
                <c:pt idx="22">
                  <c:v>1850650208.540458</c:v>
                </c:pt>
                <c:pt idx="23">
                  <c:v>1832274865.2741785</c:v>
                </c:pt>
                <c:pt idx="24">
                  <c:v>1814821201.5627673</c:v>
                </c:pt>
                <c:pt idx="25">
                  <c:v>1798208797.3602779</c:v>
                </c:pt>
                <c:pt idx="26">
                  <c:v>1782367009.0573459</c:v>
                </c:pt>
                <c:pt idx="27">
                  <c:v>1767233469.7771139</c:v>
                </c:pt>
                <c:pt idx="28">
                  <c:v>1752752864.1338942</c:v>
                </c:pt>
                <c:pt idx="29">
                  <c:v>1738875919.6456368</c:v>
                </c:pt>
                <c:pt idx="30">
                  <c:v>1725558570.6595383</c:v>
                </c:pt>
                <c:pt idx="31">
                  <c:v>1712761260.7561765</c:v>
                </c:pt>
                <c:pt idx="32">
                  <c:v>1700448357.150584</c:v>
                </c:pt>
                <c:pt idx="33">
                  <c:v>1688587656.3105533</c:v>
                </c:pt>
                <c:pt idx="34">
                  <c:v>1677149964.3572249</c:v>
                </c:pt>
                <c:pt idx="35">
                  <c:v>1666108739.152771</c:v>
                </c:pt>
                <c:pt idx="36">
                  <c:v>1655439783.5683496</c:v>
                </c:pt>
                <c:pt idx="37">
                  <c:v>1645120981.4469674</c:v>
                </c:pt>
                <c:pt idx="38">
                  <c:v>1635132069.3661509</c:v>
                </c:pt>
                <c:pt idx="39">
                  <c:v>1625454438.5648992</c:v>
                </c:pt>
                <c:pt idx="40">
                  <c:v>1616070962.4034948</c:v>
                </c:pt>
                <c:pt idx="41">
                  <c:v>1606965845.5301285</c:v>
                </c:pt>
                <c:pt idx="42">
                  <c:v>1598124491.5779753</c:v>
                </c:pt>
                <c:pt idx="43">
                  <c:v>1589533386.7433622</c:v>
                </c:pt>
                <c:pt idx="44">
                  <c:v>1581179997.0253811</c:v>
                </c:pt>
                <c:pt idx="45">
                  <c:v>1573052677.2593892</c:v>
                </c:pt>
                <c:pt idx="46">
                  <c:v>1565140590.3667703</c:v>
                </c:pt>
                <c:pt idx="47">
                  <c:v>1557433635.4830518</c:v>
                </c:pt>
                <c:pt idx="48">
                  <c:v>1549922383.8256204</c:v>
                </c:pt>
                <c:pt idx="49">
                  <c:v>1542598021.3283522</c:v>
                </c:pt>
                <c:pt idx="50">
                  <c:v>1535452297.2095239</c:v>
                </c:pt>
                <c:pt idx="51">
                  <c:v>1528477477.7562361</c:v>
                </c:pt>
                <c:pt idx="52">
                  <c:v>1521666304.7071464</c:v>
                </c:pt>
                <c:pt idx="53">
                  <c:v>1515011957.6987438</c:v>
                </c:pt>
                <c:pt idx="54">
                  <c:v>1508508020.3112466</c:v>
                </c:pt>
                <c:pt idx="55">
                  <c:v>1502148449.3105466</c:v>
                </c:pt>
                <c:pt idx="56">
                  <c:v>1495927546.7342196</c:v>
                </c:pt>
                <c:pt idx="57">
                  <c:v>1489839934.5138102</c:v>
                </c:pt>
                <c:pt idx="58">
                  <c:v>1483880531.3635967</c:v>
                </c:pt>
                <c:pt idx="59">
                  <c:v>1478044531.698791</c:v>
                </c:pt>
              </c:numCache>
            </c:numRef>
          </c:val>
          <c:smooth val="0"/>
          <c:extLst>
            <c:ext xmlns:c16="http://schemas.microsoft.com/office/drawing/2014/chart" uri="{C3380CC4-5D6E-409C-BE32-E72D297353CC}">
              <c16:uniqueId val="{00000004-6331-4AD8-834E-CBBBEB7F365E}"/>
            </c:ext>
          </c:extLst>
        </c:ser>
        <c:ser>
          <c:idx val="5"/>
          <c:order val="5"/>
          <c:tx>
            <c:strRef>
              <c:f>'REVENUE (A$)'!$A$24</c:f>
              <c:strCache>
                <c:ptCount val="1"/>
                <c:pt idx="0">
                  <c:v>Revenue at High Price Range"-0.90 Learning Factor</c:v>
                </c:pt>
              </c:strCache>
            </c:strRef>
          </c:tx>
          <c:spPr>
            <a:ln w="19050" cap="rnd">
              <a:solidFill>
                <a:schemeClr val="accent6"/>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(A$)'!$E$16:$BL$16</c:f>
              <c:numCache>
                <c:formatCode>#,##0.00</c:formatCode>
                <c:ptCount val="60"/>
                <c:pt idx="0">
                  <c:v>3860132417.8559995</c:v>
                </c:pt>
                <c:pt idx="1">
                  <c:v>3474119176.0703998</c:v>
                </c:pt>
                <c:pt idx="2">
                  <c:v>3266467159.9480805</c:v>
                </c:pt>
                <c:pt idx="3">
                  <c:v>3126707258.4633598</c:v>
                </c:pt>
                <c:pt idx="4">
                  <c:v>3022432427.1092448</c:v>
                </c:pt>
                <c:pt idx="5">
                  <c:v>2939820443.9532728</c:v>
                </c:pt>
                <c:pt idx="6">
                  <c:v>2871737151.1486058</c:v>
                </c:pt>
                <c:pt idx="7">
                  <c:v>2814036532.6170239</c:v>
                </c:pt>
                <c:pt idx="8">
                  <c:v>2764104064.8407397</c:v>
                </c:pt>
                <c:pt idx="9">
                  <c:v>2720189184.3983207</c:v>
                </c:pt>
                <c:pt idx="10">
                  <c:v>2681064692.1199579</c:v>
                </c:pt>
                <c:pt idx="11">
                  <c:v>2645838399.5579457</c:v>
                </c:pt>
                <c:pt idx="12">
                  <c:v>2613842213.1782694</c:v>
                </c:pt>
                <c:pt idx="13">
                  <c:v>2584563436.0337458</c:v>
                </c:pt>
                <c:pt idx="14">
                  <c:v>2557600413.0443835</c:v>
                </c:pt>
                <c:pt idx="15">
                  <c:v>2532632879.3553219</c:v>
                </c:pt>
                <c:pt idx="16">
                  <c:v>2509401542.2841654</c:v>
                </c:pt>
                <c:pt idx="17">
                  <c:v>2487693658.3566661</c:v>
                </c:pt>
                <c:pt idx="18">
                  <c:v>2467332616.4325509</c:v>
                </c:pt>
                <c:pt idx="19">
                  <c:v>2448170265.958488</c:v>
                </c:pt>
                <c:pt idx="20">
                  <c:v>2430081168.417501</c:v>
                </c:pt>
                <c:pt idx="21">
                  <c:v>2412958222.9079623</c:v>
                </c:pt>
                <c:pt idx="22">
                  <c:v>2396709290.9648352</c:v>
                </c:pt>
                <c:pt idx="23">
                  <c:v>2381254559.6021509</c:v>
                </c:pt>
                <c:pt idx="24">
                  <c:v>2366524457.6027546</c:v>
                </c:pt>
                <c:pt idx="25">
                  <c:v>2352457991.8604426</c:v>
                </c:pt>
                <c:pt idx="26">
                  <c:v>2339001406.4585109</c:v>
                </c:pt>
                <c:pt idx="27">
                  <c:v>2326107092.4303713</c:v>
                </c:pt>
                <c:pt idx="28">
                  <c:v>2313732694.1963086</c:v>
                </c:pt>
                <c:pt idx="29">
                  <c:v>2301840371.7399454</c:v>
                </c:pt>
                <c:pt idx="30">
                  <c:v>2290396187.1700401</c:v>
                </c:pt>
                <c:pt idx="31">
                  <c:v>2279369591.4197898</c:v>
                </c:pt>
                <c:pt idx="32">
                  <c:v>2268732992.1625643</c:v>
                </c:pt>
                <c:pt idx="33">
                  <c:v>2258461388.0557489</c:v>
                </c:pt>
                <c:pt idx="34">
                  <c:v>2248532057.5056133</c:v>
                </c:pt>
                <c:pt idx="35">
                  <c:v>2238924292.5209994</c:v>
                </c:pt>
                <c:pt idx="36">
                  <c:v>2229619170.0688477</c:v>
                </c:pt>
                <c:pt idx="37">
                  <c:v>2220599354.7892962</c:v>
                </c:pt>
                <c:pt idx="38">
                  <c:v>2211848928.0673518</c:v>
                </c:pt>
                <c:pt idx="39">
                  <c:v>2203353239.3626394</c:v>
                </c:pt>
                <c:pt idx="40">
                  <c:v>2195098776.4213824</c:v>
                </c:pt>
                <c:pt idx="41">
                  <c:v>2187073051.5757504</c:v>
                </c:pt>
                <c:pt idx="42">
                  <c:v>2179264501.8053179</c:v>
                </c:pt>
                <c:pt idx="43">
                  <c:v>2171662400.617166</c:v>
                </c:pt>
                <c:pt idx="44">
                  <c:v>2164256780.1130757</c:v>
                </c:pt>
                <c:pt idx="45">
                  <c:v>2157038361.8683515</c:v>
                </c:pt>
                <c:pt idx="46">
                  <c:v>2149998495.4581165</c:v>
                </c:pt>
                <c:pt idx="47">
                  <c:v>2143129103.6419361</c:v>
                </c:pt>
                <c:pt idx="48">
                  <c:v>2136422633.3633399</c:v>
                </c:pt>
                <c:pt idx="49">
                  <c:v>2129872011.8424795</c:v>
                </c:pt>
                <c:pt idx="50">
                  <c:v>2123470607.1422844</c:v>
                </c:pt>
                <c:pt idx="51">
                  <c:v>2117212192.6743984</c:v>
                </c:pt>
                <c:pt idx="52">
                  <c:v>2111090915.1838117</c:v>
                </c:pt>
                <c:pt idx="53">
                  <c:v>2105101265.8126602</c:v>
                </c:pt>
                <c:pt idx="54">
                  <c:v>2099238053.8960352</c:v>
                </c:pt>
                <c:pt idx="55">
                  <c:v>2093496383.1873336</c:v>
                </c:pt>
                <c:pt idx="56">
                  <c:v>2087871630.2489176</c:v>
                </c:pt>
                <c:pt idx="57">
                  <c:v>2082359424.7766783</c:v>
                </c:pt>
                <c:pt idx="58">
                  <c:v>2076955631.6553683</c:v>
                </c:pt>
                <c:pt idx="59">
                  <c:v>2071656334.5659506</c:v>
                </c:pt>
              </c:numCache>
            </c:numRef>
          </c:val>
          <c:smooth val="0"/>
          <c:extLst>
            <c:ext xmlns:c16="http://schemas.microsoft.com/office/drawing/2014/chart" uri="{C3380CC4-5D6E-409C-BE32-E72D297353CC}">
              <c16:uniqueId val="{00000005-6331-4AD8-834E-CBBBEB7F365E}"/>
            </c:ext>
          </c:extLst>
        </c:ser>
        <c:dLbls>
          <c:showLegendKey val="0"/>
          <c:showVal val="0"/>
          <c:showCatName val="0"/>
          <c:showSerName val="0"/>
          <c:showPercent val="0"/>
          <c:showBubbleSize val="0"/>
        </c:dLbls>
        <c:smooth val="0"/>
        <c:axId val="445801664"/>
        <c:axId val="445804544"/>
      </c:lineChart>
      <c:catAx>
        <c:axId val="44580166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YEARS</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5804544"/>
        <c:crosses val="autoZero"/>
        <c:auto val="1"/>
        <c:lblAlgn val="ctr"/>
        <c:lblOffset val="100"/>
        <c:noMultiLvlLbl val="0"/>
      </c:catAx>
      <c:valAx>
        <c:axId val="445804544"/>
        <c:scaling>
          <c:orientation val="minMax"/>
          <c:max val="42000000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REVENUE (A$)</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58016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NZ" sz="1050" b="1" i="0" u="none" strike="noStrike" kern="1200" spc="0" baseline="0">
                <a:solidFill>
                  <a:schemeClr val="tx1"/>
                </a:solidFill>
              </a:rPr>
              <a:t>1.27 GW &amp; 2.25 GW Electrolyser Hydrogen Production  </a:t>
            </a:r>
            <a:r>
              <a:rPr lang="en-NZ" sz="1050" b="1" i="0" u="none" strike="noStrike" kern="1200" spc="0" baseline="0">
                <a:solidFill>
                  <a:sysClr val="windowText" lastClr="000000">
                    <a:lumMod val="65000"/>
                    <a:lumOff val="35000"/>
                  </a:sysClr>
                </a:solidFill>
              </a:rPr>
              <a:t>showing </a:t>
            </a:r>
            <a:r>
              <a:rPr lang="en-NZ" sz="1050" b="1" i="0" u="none" strike="noStrike" kern="1200" spc="0" baseline="0">
                <a:solidFill>
                  <a:srgbClr val="0000FF"/>
                </a:solidFill>
              </a:rPr>
              <a:t>Revenue </a:t>
            </a:r>
            <a:r>
              <a:rPr lang="en-NZ" sz="1050" b="1" i="0" u="none" strike="noStrike" kern="1200" spc="0" baseline="0">
                <a:solidFill>
                  <a:sysClr val="windowText" lastClr="000000">
                    <a:lumMod val="65000"/>
                    <a:lumOff val="35000"/>
                  </a:sysClr>
                </a:solidFill>
              </a:rPr>
              <a:t>at </a:t>
            </a:r>
            <a:r>
              <a:rPr lang="en-NZ" sz="1050" b="1" i="0" u="none" strike="noStrike" kern="1200" spc="0" baseline="0">
                <a:solidFill>
                  <a:schemeClr val="accent6">
                    <a:lumMod val="75000"/>
                  </a:schemeClr>
                </a:solidFill>
              </a:rPr>
              <a:t>Low Price Range of  A$5.35/kg H2</a:t>
            </a:r>
            <a:r>
              <a:rPr lang="en-NZ" sz="1050" b="1" i="0" u="none" strike="noStrike" kern="1200" spc="0" baseline="0">
                <a:solidFill>
                  <a:srgbClr val="0000FF"/>
                </a:solidFill>
              </a:rPr>
              <a:t> Comparision</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'REVENUE (A$)'!$A$26</c:f>
              <c:strCache>
                <c:ptCount val="1"/>
                <c:pt idx="0">
                  <c:v>1.27 GW Revenue at Low Price Range"-0.80 Learning Factor</c:v>
                </c:pt>
              </c:strCache>
            </c:strRef>
          </c:tx>
          <c:spPr>
            <a:ln w="19050" cap="rnd">
              <a:solidFill>
                <a:schemeClr val="accent1"/>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(A$)'!$E$5:$BL$5</c:f>
              <c:numCache>
                <c:formatCode>#,##0.00</c:formatCode>
                <c:ptCount val="60"/>
                <c:pt idx="0">
                  <c:v>597260304</c:v>
                </c:pt>
                <c:pt idx="1">
                  <c:v>477808243.20000005</c:v>
                </c:pt>
                <c:pt idx="2">
                  <c:v>419338670.96104848</c:v>
                </c:pt>
                <c:pt idx="3">
                  <c:v>382246594.56000006</c:v>
                </c:pt>
                <c:pt idx="4">
                  <c:v>355750540.91992176</c:v>
                </c:pt>
                <c:pt idx="5">
                  <c:v>335470936.76883882</c:v>
                </c:pt>
                <c:pt idx="6">
                  <c:v>319229375.98093188</c:v>
                </c:pt>
                <c:pt idx="7">
                  <c:v>305797275.64800006</c:v>
                </c:pt>
                <c:pt idx="8">
                  <c:v>294419233.59999239</c:v>
                </c:pt>
                <c:pt idx="9">
                  <c:v>284600432.73593742</c:v>
                </c:pt>
                <c:pt idx="10">
                  <c:v>276000639.17131639</c:v>
                </c:pt>
                <c:pt idx="11">
                  <c:v>268376749.41507104</c:v>
                </c:pt>
                <c:pt idx="12">
                  <c:v>261549557.59304419</c:v>
                </c:pt>
                <c:pt idx="13">
                  <c:v>255383500.78474557</c:v>
                </c:pt>
                <c:pt idx="14">
                  <c:v>249773772.04535279</c:v>
                </c:pt>
                <c:pt idx="15">
                  <c:v>244637820.5184001</c:v>
                </c:pt>
                <c:pt idx="16">
                  <c:v>239909570.84711677</c:v>
                </c:pt>
                <c:pt idx="17">
                  <c:v>235535386.87999395</c:v>
                </c:pt>
                <c:pt idx="18">
                  <c:v>231471187.88227984</c:v>
                </c:pt>
                <c:pt idx="19">
                  <c:v>227680346.18874994</c:v>
                </c:pt>
                <c:pt idx="20">
                  <c:v>224132126.91190147</c:v>
                </c:pt>
                <c:pt idx="21">
                  <c:v>220800511.33705309</c:v>
                </c:pt>
                <c:pt idx="22">
                  <c:v>217663296.86257532</c:v>
                </c:pt>
                <c:pt idx="23">
                  <c:v>214701399.53205681</c:v>
                </c:pt>
                <c:pt idx="24">
                  <c:v>211898307.18235207</c:v>
                </c:pt>
                <c:pt idx="25">
                  <c:v>209239646.07443529</c:v>
                </c:pt>
                <c:pt idx="26">
                  <c:v>206712834.07978055</c:v>
                </c:pt>
                <c:pt idx="27">
                  <c:v>204306800.62779641</c:v>
                </c:pt>
                <c:pt idx="28">
                  <c:v>202011758.68002734</c:v>
                </c:pt>
                <c:pt idx="29">
                  <c:v>199819017.63628224</c:v>
                </c:pt>
                <c:pt idx="30">
                  <c:v>197720828.7288487</c:v>
                </c:pt>
                <c:pt idx="31">
                  <c:v>195710256.41472009</c:v>
                </c:pt>
                <c:pt idx="32">
                  <c:v>193781070.73143053</c:v>
                </c:pt>
                <c:pt idx="33">
                  <c:v>191927656.67769343</c:v>
                </c:pt>
                <c:pt idx="34">
                  <c:v>190144937.51244786</c:v>
                </c:pt>
                <c:pt idx="35">
                  <c:v>188428309.50399521</c:v>
                </c:pt>
                <c:pt idx="36">
                  <c:v>186773586.15406826</c:v>
                </c:pt>
                <c:pt idx="37">
                  <c:v>185176950.30582386</c:v>
                </c:pt>
                <c:pt idx="38">
                  <c:v>183634912.84617054</c:v>
                </c:pt>
                <c:pt idx="39">
                  <c:v>182144276.95099998</c:v>
                </c:pt>
                <c:pt idx="40">
                  <c:v>180702107.01128009</c:v>
                </c:pt>
                <c:pt idx="41">
                  <c:v>179305701.52952114</c:v>
                </c:pt>
                <c:pt idx="42">
                  <c:v>177952569.39809901</c:v>
                </c:pt>
                <c:pt idx="43">
                  <c:v>176640409.06964248</c:v>
                </c:pt>
                <c:pt idx="44">
                  <c:v>175367090.21001023</c:v>
                </c:pt>
                <c:pt idx="45">
                  <c:v>174130637.49006027</c:v>
                </c:pt>
                <c:pt idx="46">
                  <c:v>172929216.22637564</c:v>
                </c:pt>
                <c:pt idx="47">
                  <c:v>171761119.62564546</c:v>
                </c:pt>
                <c:pt idx="48">
                  <c:v>170624757.42431927</c:v>
                </c:pt>
                <c:pt idx="49">
                  <c:v>169518645.74588165</c:v>
                </c:pt>
                <c:pt idx="50">
                  <c:v>168441398.02377599</c:v>
                </c:pt>
                <c:pt idx="51">
                  <c:v>167391716.85954824</c:v>
                </c:pt>
                <c:pt idx="52">
                  <c:v>166368386.70391983</c:v>
                </c:pt>
                <c:pt idx="53">
                  <c:v>165370267.26382446</c:v>
                </c:pt>
                <c:pt idx="54">
                  <c:v>164396287.5514324</c:v>
                </c:pt>
                <c:pt idx="55">
                  <c:v>163445440.50223711</c:v>
                </c:pt>
                <c:pt idx="56">
                  <c:v>162516778.09870043</c:v>
                </c:pt>
                <c:pt idx="57">
                  <c:v>161609406.94402188</c:v>
                </c:pt>
                <c:pt idx="58">
                  <c:v>160722484.23751435</c:v>
                </c:pt>
                <c:pt idx="59">
                  <c:v>159855214.10902578</c:v>
                </c:pt>
              </c:numCache>
            </c:numRef>
          </c:val>
          <c:smooth val="1"/>
          <c:extLst>
            <c:ext xmlns:c16="http://schemas.microsoft.com/office/drawing/2014/chart" uri="{C3380CC4-5D6E-409C-BE32-E72D297353CC}">
              <c16:uniqueId val="{00000000-74D9-40B8-A7B1-66CE15508722}"/>
            </c:ext>
          </c:extLst>
        </c:ser>
        <c:ser>
          <c:idx val="1"/>
          <c:order val="1"/>
          <c:tx>
            <c:strRef>
              <c:f>'REVENUE (A$)'!$A$27</c:f>
              <c:strCache>
                <c:ptCount val="1"/>
                <c:pt idx="0">
                  <c:v>1.27GW  Revenue at Low Price Range"-0.85 Learning Factor </c:v>
                </c:pt>
              </c:strCache>
            </c:strRef>
          </c:tx>
          <c:spPr>
            <a:ln w="19050" cap="rnd">
              <a:solidFill>
                <a:schemeClr val="accent2"/>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(A$)'!$E$6:$BL$6</c:f>
              <c:numCache>
                <c:formatCode>#,##0.00</c:formatCode>
                <c:ptCount val="60"/>
                <c:pt idx="0">
                  <c:v>597260304</c:v>
                </c:pt>
                <c:pt idx="1">
                  <c:v>507671258.39999992</c:v>
                </c:pt>
                <c:pt idx="2">
                  <c:v>461631350.33255774</c:v>
                </c:pt>
                <c:pt idx="3">
                  <c:v>431520569.63999993</c:v>
                </c:pt>
                <c:pt idx="4">
                  <c:v>409524106.67188901</c:v>
                </c:pt>
                <c:pt idx="5">
                  <c:v>392386647.78267407</c:v>
                </c:pt>
                <c:pt idx="6">
                  <c:v>378457855.96770722</c:v>
                </c:pt>
                <c:pt idx="7">
                  <c:v>366792484.19399995</c:v>
                </c:pt>
                <c:pt idx="8">
                  <c:v>356801719.75712061</c:v>
                </c:pt>
                <c:pt idx="9">
                  <c:v>348095490.67110562</c:v>
                </c:pt>
                <c:pt idx="10">
                  <c:v>340402899.68696231</c:v>
                </c:pt>
                <c:pt idx="11">
                  <c:v>333528650.61527288</c:v>
                </c:pt>
                <c:pt idx="12">
                  <c:v>327327610.65209502</c:v>
                </c:pt>
                <c:pt idx="13">
                  <c:v>321689177.57255113</c:v>
                </c:pt>
                <c:pt idx="14">
                  <c:v>316527258.03233457</c:v>
                </c:pt>
                <c:pt idx="15">
                  <c:v>311773611.56489986</c:v>
                </c:pt>
                <c:pt idx="16">
                  <c:v>307373294.87439638</c:v>
                </c:pt>
                <c:pt idx="17">
                  <c:v>303281461.79355252</c:v>
                </c:pt>
                <c:pt idx="18">
                  <c:v>299461064.18851876</c:v>
                </c:pt>
                <c:pt idx="19">
                  <c:v>295881167.07043982</c:v>
                </c:pt>
                <c:pt idx="20">
                  <c:v>292515691.94248223</c:v>
                </c:pt>
                <c:pt idx="21">
                  <c:v>289342464.73391801</c:v>
                </c:pt>
                <c:pt idx="22">
                  <c:v>286342484.27271718</c:v>
                </c:pt>
                <c:pt idx="23">
                  <c:v>283499353.02298194</c:v>
                </c:pt>
                <c:pt idx="24">
                  <c:v>280798828.95650929</c:v>
                </c:pt>
                <c:pt idx="25">
                  <c:v>278228469.05428076</c:v>
                </c:pt>
                <c:pt idx="26">
                  <c:v>275777342.95975983</c:v>
                </c:pt>
                <c:pt idx="27">
                  <c:v>273435800.93666852</c:v>
                </c:pt>
                <c:pt idx="28">
                  <c:v>271195284.29310286</c:v>
                </c:pt>
                <c:pt idx="29">
                  <c:v>269048169.32748431</c:v>
                </c:pt>
                <c:pt idx="30">
                  <c:v>266987637.96666408</c:v>
                </c:pt>
                <c:pt idx="31">
                  <c:v>265007569.83016491</c:v>
                </c:pt>
                <c:pt idx="32">
                  <c:v>263102451.62318814</c:v>
                </c:pt>
                <c:pt idx="33">
                  <c:v>261267300.64323694</c:v>
                </c:pt>
                <c:pt idx="34">
                  <c:v>259497599.85745472</c:v>
                </c:pt>
                <c:pt idx="35">
                  <c:v>257789242.52451962</c:v>
                </c:pt>
                <c:pt idx="36">
                  <c:v>256138484.73542458</c:v>
                </c:pt>
                <c:pt idx="37">
                  <c:v>254541904.56024092</c:v>
                </c:pt>
                <c:pt idx="38">
                  <c:v>252996366.73402011</c:v>
                </c:pt>
                <c:pt idx="39">
                  <c:v>251498992.00987384</c:v>
                </c:pt>
                <c:pt idx="40">
                  <c:v>250047130.46263447</c:v>
                </c:pt>
                <c:pt idx="41">
                  <c:v>248638338.1511099</c:v>
                </c:pt>
                <c:pt idx="42">
                  <c:v>247270356.64746821</c:v>
                </c:pt>
                <c:pt idx="43">
                  <c:v>245941095.02383024</c:v>
                </c:pt>
                <c:pt idx="44">
                  <c:v>244648613.95263347</c:v>
                </c:pt>
                <c:pt idx="45">
                  <c:v>243391111.63180959</c:v>
                </c:pt>
                <c:pt idx="46">
                  <c:v>242166911.29067606</c:v>
                </c:pt>
                <c:pt idx="47">
                  <c:v>240974450.06953466</c:v>
                </c:pt>
                <c:pt idx="48">
                  <c:v>239812269.096782</c:v>
                </c:pt>
                <c:pt idx="49">
                  <c:v>238679004.61303294</c:v>
                </c:pt>
                <c:pt idx="50">
                  <c:v>237573380.01327321</c:v>
                </c:pt>
                <c:pt idx="51">
                  <c:v>236494198.69613865</c:v>
                </c:pt>
                <c:pt idx="52">
                  <c:v>235440337.6246691</c:v>
                </c:pt>
                <c:pt idx="53">
                  <c:v>234410741.51579589</c:v>
                </c:pt>
                <c:pt idx="54">
                  <c:v>233404417.58678126</c:v>
                </c:pt>
                <c:pt idx="55">
                  <c:v>232420430.79616815</c:v>
                </c:pt>
                <c:pt idx="56">
                  <c:v>231457899.52477846</c:v>
                </c:pt>
                <c:pt idx="57">
                  <c:v>230515991.64913744</c:v>
                </c:pt>
                <c:pt idx="58">
                  <c:v>229593920.96557993</c:v>
                </c:pt>
                <c:pt idx="59">
                  <c:v>228690943.92836165</c:v>
                </c:pt>
              </c:numCache>
            </c:numRef>
          </c:val>
          <c:smooth val="0"/>
          <c:extLst>
            <c:ext xmlns:c16="http://schemas.microsoft.com/office/drawing/2014/chart" uri="{C3380CC4-5D6E-409C-BE32-E72D297353CC}">
              <c16:uniqueId val="{00000001-74D9-40B8-A7B1-66CE15508722}"/>
            </c:ext>
          </c:extLst>
        </c:ser>
        <c:ser>
          <c:idx val="2"/>
          <c:order val="2"/>
          <c:tx>
            <c:strRef>
              <c:f>'REVENUE (A$)'!$A$28</c:f>
              <c:strCache>
                <c:ptCount val="1"/>
                <c:pt idx="0">
                  <c:v>1.27GWRevenue at Low Price Range"-0.90 Learning Factor</c:v>
                </c:pt>
              </c:strCache>
            </c:strRef>
          </c:tx>
          <c:spPr>
            <a:ln w="19050" cap="rnd">
              <a:solidFill>
                <a:schemeClr val="accent3"/>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(A$)'!$E$7:$BL$7</c:f>
              <c:numCache>
                <c:formatCode>#,##0.00</c:formatCode>
                <c:ptCount val="60"/>
                <c:pt idx="0">
                  <c:v>597260304</c:v>
                </c:pt>
                <c:pt idx="1">
                  <c:v>537534273.5999999</c:v>
                </c:pt>
                <c:pt idx="2">
                  <c:v>505405244.63152903</c:v>
                </c:pt>
                <c:pt idx="3">
                  <c:v>483780846.24000001</c:v>
                </c:pt>
                <c:pt idx="4">
                  <c:v>467646887.41878974</c:v>
                </c:pt>
                <c:pt idx="5">
                  <c:v>454864720.16837615</c:v>
                </c:pt>
                <c:pt idx="6">
                  <c:v>444330509.48437542</c:v>
                </c:pt>
                <c:pt idx="7">
                  <c:v>435402761.61600006</c:v>
                </c:pt>
                <c:pt idx="8">
                  <c:v>427676943.52085346</c:v>
                </c:pt>
                <c:pt idx="9">
                  <c:v>420882198.67691076</c:v>
                </c:pt>
                <c:pt idx="10">
                  <c:v>414828648.27435774</c:v>
                </c:pt>
                <c:pt idx="11">
                  <c:v>409378248.15153855</c:v>
                </c:pt>
                <c:pt idx="12">
                  <c:v>404427627.3086971</c:v>
                </c:pt>
                <c:pt idx="13">
                  <c:v>399897458.53593791</c:v>
                </c:pt>
                <c:pt idx="14">
                  <c:v>395725595.61411363</c:v>
                </c:pt>
                <c:pt idx="15">
                  <c:v>391862485.45440006</c:v>
                </c:pt>
                <c:pt idx="16">
                  <c:v>388268008.90813899</c:v>
                </c:pt>
                <c:pt idx="17">
                  <c:v>384909249.16876817</c:v>
                </c:pt>
                <c:pt idx="18">
                  <c:v>381758880.01741451</c:v>
                </c:pt>
                <c:pt idx="19">
                  <c:v>378793978.80921966</c:v>
                </c:pt>
                <c:pt idx="20">
                  <c:v>375995137.02689123</c:v>
                </c:pt>
                <c:pt idx="21">
                  <c:v>373345783.44692194</c:v>
                </c:pt>
                <c:pt idx="22">
                  <c:v>370831661.91390526</c:v>
                </c:pt>
                <c:pt idx="23">
                  <c:v>368440423.33638471</c:v>
                </c:pt>
                <c:pt idx="24">
                  <c:v>366161303.28407395</c:v>
                </c:pt>
                <c:pt idx="25">
                  <c:v>363984864.57782739</c:v>
                </c:pt>
                <c:pt idx="26">
                  <c:v>361902789.81511152</c:v>
                </c:pt>
                <c:pt idx="27">
                  <c:v>359907712.68234414</c:v>
                </c:pt>
                <c:pt idx="28">
                  <c:v>357993079.69801813</c:v>
                </c:pt>
                <c:pt idx="29">
                  <c:v>356153036.05270231</c:v>
                </c:pt>
                <c:pt idx="30">
                  <c:v>354382330.69460732</c:v>
                </c:pt>
                <c:pt idx="31">
                  <c:v>352676236.9089601</c:v>
                </c:pt>
                <c:pt idx="32">
                  <c:v>351030485.4636184</c:v>
                </c:pt>
                <c:pt idx="33">
                  <c:v>349441208.01732516</c:v>
                </c:pt>
                <c:pt idx="34">
                  <c:v>347904888.96374601</c:v>
                </c:pt>
                <c:pt idx="35">
                  <c:v>346418324.25189137</c:v>
                </c:pt>
                <c:pt idx="36">
                  <c:v>344978586.0090214</c:v>
                </c:pt>
                <c:pt idx="37">
                  <c:v>343582992.0156731</c:v>
                </c:pt>
                <c:pt idx="38">
                  <c:v>342229079.25871623</c:v>
                </c:pt>
                <c:pt idx="39">
                  <c:v>340914580.9282977</c:v>
                </c:pt>
                <c:pt idx="40">
                  <c:v>339637406.33634675</c:v>
                </c:pt>
                <c:pt idx="41">
                  <c:v>338395623.32420206</c:v>
                </c:pt>
                <c:pt idx="42">
                  <c:v>337187442.79958737</c:v>
                </c:pt>
                <c:pt idx="43">
                  <c:v>336011205.10222977</c:v>
                </c:pt>
                <c:pt idx="44">
                  <c:v>334865367.94568002</c:v>
                </c:pt>
                <c:pt idx="45">
                  <c:v>333748495.72251475</c:v>
                </c:pt>
                <c:pt idx="46">
                  <c:v>332659249.99279654</c:v>
                </c:pt>
                <c:pt idx="47">
                  <c:v>331596381.00274622</c:v>
                </c:pt>
                <c:pt idx="48">
                  <c:v>330558720.10312712</c:v>
                </c:pt>
                <c:pt idx="49">
                  <c:v>329545172.9556666</c:v>
                </c:pt>
                <c:pt idx="50">
                  <c:v>328554713.43164092</c:v>
                </c:pt>
                <c:pt idx="51">
                  <c:v>327586378.12004465</c:v>
                </c:pt>
                <c:pt idx="52">
                  <c:v>326639261.37400132</c:v>
                </c:pt>
                <c:pt idx="53">
                  <c:v>325712510.83360034</c:v>
                </c:pt>
                <c:pt idx="54">
                  <c:v>324805323.37144458</c:v>
                </c:pt>
                <c:pt idx="55">
                  <c:v>323916941.41410965</c:v>
                </c:pt>
                <c:pt idx="56">
                  <c:v>323046649.59863114</c:v>
                </c:pt>
                <c:pt idx="57">
                  <c:v>322193771.72821635</c:v>
                </c:pt>
                <c:pt idx="58">
                  <c:v>321357667.99574929</c:v>
                </c:pt>
                <c:pt idx="59">
                  <c:v>320537732.44743204</c:v>
                </c:pt>
              </c:numCache>
            </c:numRef>
          </c:val>
          <c:smooth val="0"/>
          <c:extLst>
            <c:ext xmlns:c16="http://schemas.microsoft.com/office/drawing/2014/chart" uri="{C3380CC4-5D6E-409C-BE32-E72D297353CC}">
              <c16:uniqueId val="{00000002-74D9-40B8-A7B1-66CE15508722}"/>
            </c:ext>
          </c:extLst>
        </c:ser>
        <c:ser>
          <c:idx val="3"/>
          <c:order val="3"/>
          <c:tx>
            <c:strRef>
              <c:f>'REVENUE (A$)'!$A$29</c:f>
              <c:strCache>
                <c:ptCount val="1"/>
                <c:pt idx="0">
                  <c:v>2.54 GW Revenue at Low Price Range"-0.80 Learning Factor</c:v>
                </c:pt>
              </c:strCache>
            </c:strRef>
          </c:tx>
          <c:spPr>
            <a:ln w="19050" cap="rnd">
              <a:solidFill>
                <a:schemeClr val="accent4"/>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(A$)'!$E$11:$BL$11</c:f>
              <c:numCache>
                <c:formatCode>#,##0.00</c:formatCode>
                <c:ptCount val="60"/>
                <c:pt idx="0">
                  <c:v>1233922670.3232</c:v>
                </c:pt>
                <c:pt idx="1">
                  <c:v>987138136.25856018</c:v>
                </c:pt>
                <c:pt idx="2">
                  <c:v>866341675.77632725</c:v>
                </c:pt>
                <c:pt idx="3">
                  <c:v>789710509.00684822</c:v>
                </c:pt>
                <c:pt idx="4">
                  <c:v>734970421.57489979</c:v>
                </c:pt>
                <c:pt idx="5">
                  <c:v>693073340.62106192</c:v>
                </c:pt>
                <c:pt idx="6">
                  <c:v>659518741.52346206</c:v>
                </c:pt>
                <c:pt idx="7">
                  <c:v>631768407.20547855</c:v>
                </c:pt>
                <c:pt idx="8">
                  <c:v>608261698.43394232</c:v>
                </c:pt>
                <c:pt idx="9">
                  <c:v>587976337.25991988</c:v>
                </c:pt>
                <c:pt idx="10">
                  <c:v>570209410.22924697</c:v>
                </c:pt>
                <c:pt idx="11">
                  <c:v>554458672.49684954</c:v>
                </c:pt>
                <c:pt idx="12">
                  <c:v>540353889.86283731</c:v>
                </c:pt>
                <c:pt idx="13">
                  <c:v>527614993.21876973</c:v>
                </c:pt>
                <c:pt idx="14">
                  <c:v>516025454.42045647</c:v>
                </c:pt>
                <c:pt idx="15">
                  <c:v>505414725.76438302</c:v>
                </c:pt>
                <c:pt idx="16">
                  <c:v>495646297.45720935</c:v>
                </c:pt>
                <c:pt idx="17">
                  <c:v>486609358.74715388</c:v>
                </c:pt>
                <c:pt idx="18">
                  <c:v>478212840.09959233</c:v>
                </c:pt>
                <c:pt idx="19">
                  <c:v>470381069.80793583</c:v>
                </c:pt>
                <c:pt idx="20">
                  <c:v>463050550.47547883</c:v>
                </c:pt>
                <c:pt idx="21">
                  <c:v>456167528.18339753</c:v>
                </c:pt>
                <c:pt idx="22">
                  <c:v>449686132.99306154</c:v>
                </c:pt>
                <c:pt idx="23">
                  <c:v>443566937.99747956</c:v>
                </c:pt>
                <c:pt idx="24">
                  <c:v>437775829.54083884</c:v>
                </c:pt>
                <c:pt idx="25">
                  <c:v>432283111.8902697</c:v>
                </c:pt>
                <c:pt idx="26">
                  <c:v>427062790.72884679</c:v>
                </c:pt>
                <c:pt idx="27">
                  <c:v>422091994.57501572</c:v>
                </c:pt>
                <c:pt idx="28">
                  <c:v>417350503.68782794</c:v>
                </c:pt>
                <c:pt idx="29">
                  <c:v>412820363.53636521</c:v>
                </c:pt>
                <c:pt idx="30">
                  <c:v>408485565.38861674</c:v>
                </c:pt>
                <c:pt idx="31">
                  <c:v>404331780.61150646</c:v>
                </c:pt>
                <c:pt idx="32">
                  <c:v>400346138.28113323</c:v>
                </c:pt>
                <c:pt idx="33">
                  <c:v>396517037.9657675</c:v>
                </c:pt>
                <c:pt idx="34">
                  <c:v>392833991.26387894</c:v>
                </c:pt>
                <c:pt idx="35">
                  <c:v>389287486.99772316</c:v>
                </c:pt>
                <c:pt idx="36">
                  <c:v>385868875.98186702</c:v>
                </c:pt>
                <c:pt idx="37">
                  <c:v>382570272.07967389</c:v>
                </c:pt>
                <c:pt idx="38">
                  <c:v>379384466.88349622</c:v>
                </c:pt>
                <c:pt idx="39">
                  <c:v>376304855.8463487</c:v>
                </c:pt>
                <c:pt idx="40">
                  <c:v>373325374.08410686</c:v>
                </c:pt>
                <c:pt idx="41">
                  <c:v>370440440.38038301</c:v>
                </c:pt>
                <c:pt idx="42">
                  <c:v>367644908.17822194</c:v>
                </c:pt>
                <c:pt idx="43">
                  <c:v>364934022.54671806</c:v>
                </c:pt>
                <c:pt idx="44">
                  <c:v>362303382.27659166</c:v>
                </c:pt>
                <c:pt idx="45">
                  <c:v>359748906.39444923</c:v>
                </c:pt>
                <c:pt idx="46">
                  <c:v>357266804.49693424</c:v>
                </c:pt>
                <c:pt idx="47">
                  <c:v>354853550.39798367</c:v>
                </c:pt>
                <c:pt idx="48">
                  <c:v>352505858.65868008</c:v>
                </c:pt>
                <c:pt idx="49">
                  <c:v>350220663.63267106</c:v>
                </c:pt>
                <c:pt idx="50">
                  <c:v>347995100.71319032</c:v>
                </c:pt>
                <c:pt idx="51">
                  <c:v>345826489.51221579</c:v>
                </c:pt>
                <c:pt idx="52">
                  <c:v>343712318.73977607</c:v>
                </c:pt>
                <c:pt idx="53">
                  <c:v>341650232.58307749</c:v>
                </c:pt>
                <c:pt idx="54">
                  <c:v>339638018.41195887</c:v>
                </c:pt>
                <c:pt idx="55">
                  <c:v>337673595.66001254</c:v>
                </c:pt>
                <c:pt idx="56">
                  <c:v>335755005.75017524</c:v>
                </c:pt>
                <c:pt idx="57">
                  <c:v>333880402.95026237</c:v>
                </c:pt>
                <c:pt idx="58">
                  <c:v>332048046.05820942</c:v>
                </c:pt>
                <c:pt idx="59">
                  <c:v>330256290.82909214</c:v>
                </c:pt>
              </c:numCache>
            </c:numRef>
          </c:val>
          <c:smooth val="0"/>
          <c:extLst>
            <c:ext xmlns:c16="http://schemas.microsoft.com/office/drawing/2014/chart" uri="{C3380CC4-5D6E-409C-BE32-E72D297353CC}">
              <c16:uniqueId val="{00000003-74D9-40B8-A7B1-66CE15508722}"/>
            </c:ext>
          </c:extLst>
        </c:ser>
        <c:ser>
          <c:idx val="4"/>
          <c:order val="4"/>
          <c:tx>
            <c:strRef>
              <c:f>'REVENUE (A$)'!$A$30</c:f>
              <c:strCache>
                <c:ptCount val="1"/>
                <c:pt idx="0">
                  <c:v>2.54 GW  Revenue at Low Price Range"-0.85 Learning Factor </c:v>
                </c:pt>
              </c:strCache>
            </c:strRef>
          </c:tx>
          <c:spPr>
            <a:ln w="19050" cap="rnd">
              <a:solidFill>
                <a:schemeClr val="accent5"/>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(A$)'!$E$12:$BL$12</c:f>
              <c:numCache>
                <c:formatCode>#,##0.00</c:formatCode>
                <c:ptCount val="60"/>
                <c:pt idx="0">
                  <c:v>1233922670.3232</c:v>
                </c:pt>
                <c:pt idx="1">
                  <c:v>1048834269.7747201</c:v>
                </c:pt>
                <c:pt idx="2">
                  <c:v>953717139.23122942</c:v>
                </c:pt>
                <c:pt idx="3">
                  <c:v>891509129.30851197</c:v>
                </c:pt>
                <c:pt idx="4">
                  <c:v>846065067.24461687</c:v>
                </c:pt>
                <c:pt idx="5">
                  <c:v>810659568.34654498</c:v>
                </c:pt>
                <c:pt idx="6">
                  <c:v>781883083.66207159</c:v>
                </c:pt>
                <c:pt idx="7">
                  <c:v>757782759.91223514</c:v>
                </c:pt>
                <c:pt idx="8">
                  <c:v>737142126.92530847</c:v>
                </c:pt>
                <c:pt idx="9">
                  <c:v>719155307.15792441</c:v>
                </c:pt>
                <c:pt idx="10">
                  <c:v>703262634.65769684</c:v>
                </c:pt>
                <c:pt idx="11">
                  <c:v>689060633.09456301</c:v>
                </c:pt>
                <c:pt idx="12">
                  <c:v>676249462.25514746</c:v>
                </c:pt>
                <c:pt idx="13">
                  <c:v>664600621.1127609</c:v>
                </c:pt>
                <c:pt idx="14">
                  <c:v>653936243.28553867</c:v>
                </c:pt>
                <c:pt idx="15">
                  <c:v>644115345.9253999</c:v>
                </c:pt>
                <c:pt idx="16">
                  <c:v>635024417.757815</c:v>
                </c:pt>
                <c:pt idx="17">
                  <c:v>626570807.88651228</c:v>
                </c:pt>
                <c:pt idx="18">
                  <c:v>618677975.92877412</c:v>
                </c:pt>
                <c:pt idx="19">
                  <c:v>611282011.08423567</c:v>
                </c:pt>
                <c:pt idx="20">
                  <c:v>604329035.9258604</c:v>
                </c:pt>
                <c:pt idx="21">
                  <c:v>597773239.45904243</c:v>
                </c:pt>
                <c:pt idx="22">
                  <c:v>591575365.80694985</c:v>
                </c:pt>
                <c:pt idx="23">
                  <c:v>585701538.1303786</c:v>
                </c:pt>
                <c:pt idx="24">
                  <c:v>580122332.80724359</c:v>
                </c:pt>
                <c:pt idx="25">
                  <c:v>574812042.91687524</c:v>
                </c:pt>
                <c:pt idx="26">
                  <c:v>569748086.65593791</c:v>
                </c:pt>
                <c:pt idx="27">
                  <c:v>564910527.9458468</c:v>
                </c:pt>
                <c:pt idx="28">
                  <c:v>560281684.77442443</c:v>
                </c:pt>
                <c:pt idx="29">
                  <c:v>555845806.79270792</c:v>
                </c:pt>
                <c:pt idx="30">
                  <c:v>551588808.05698073</c:v>
                </c:pt>
                <c:pt idx="31">
                  <c:v>547498044.03658974</c:v>
                </c:pt>
                <c:pt idx="32">
                  <c:v>543562124.42249441</c:v>
                </c:pt>
                <c:pt idx="33">
                  <c:v>539770755.09414279</c:v>
                </c:pt>
                <c:pt idx="34">
                  <c:v>536114603.99111307</c:v>
                </c:pt>
                <c:pt idx="35">
                  <c:v>532585186.70353544</c:v>
                </c:pt>
                <c:pt idx="36">
                  <c:v>529174768.42270327</c:v>
                </c:pt>
                <c:pt idx="37">
                  <c:v>525876279.53945798</c:v>
                </c:pt>
                <c:pt idx="38">
                  <c:v>522683242.68627399</c:v>
                </c:pt>
                <c:pt idx="39">
                  <c:v>519589709.4216004</c:v>
                </c:pt>
                <c:pt idx="40">
                  <c:v>516590205.07598907</c:v>
                </c:pt>
                <c:pt idx="41">
                  <c:v>513679680.53698134</c:v>
                </c:pt>
                <c:pt idx="42">
                  <c:v>510853469.95740408</c:v>
                </c:pt>
                <c:pt idx="43">
                  <c:v>508107253.54018605</c:v>
                </c:pt>
                <c:pt idx="44">
                  <c:v>505437024.69016463</c:v>
                </c:pt>
                <c:pt idx="45">
                  <c:v>502839060.93590736</c:v>
                </c:pt>
                <c:pt idx="46">
                  <c:v>500309898.11724114</c:v>
                </c:pt>
                <c:pt idx="47">
                  <c:v>497846307.41082174</c:v>
                </c:pt>
                <c:pt idx="48">
                  <c:v>495445274.82972831</c:v>
                </c:pt>
                <c:pt idx="49">
                  <c:v>493103982.8861571</c:v>
                </c:pt>
                <c:pt idx="50">
                  <c:v>490819794.15073675</c:v>
                </c:pt>
                <c:pt idx="51">
                  <c:v>488590236.47934395</c:v>
                </c:pt>
                <c:pt idx="52">
                  <c:v>486412989.70980591</c:v>
                </c:pt>
                <c:pt idx="53">
                  <c:v>484285873.6575473</c:v>
                </c:pt>
                <c:pt idx="54">
                  <c:v>482206837.26188576</c:v>
                </c:pt>
                <c:pt idx="55">
                  <c:v>480173948.75396967</c:v>
                </c:pt>
                <c:pt idx="56">
                  <c:v>478185386.73384464</c:v>
                </c:pt>
                <c:pt idx="57">
                  <c:v>476239432.0582608</c:v>
                </c:pt>
                <c:pt idx="58">
                  <c:v>474334460.45297885</c:v>
                </c:pt>
                <c:pt idx="59">
                  <c:v>472468935.77380168</c:v>
                </c:pt>
              </c:numCache>
            </c:numRef>
          </c:val>
          <c:smooth val="0"/>
          <c:extLst>
            <c:ext xmlns:c16="http://schemas.microsoft.com/office/drawing/2014/chart" uri="{C3380CC4-5D6E-409C-BE32-E72D297353CC}">
              <c16:uniqueId val="{00000004-74D9-40B8-A7B1-66CE15508722}"/>
            </c:ext>
          </c:extLst>
        </c:ser>
        <c:ser>
          <c:idx val="5"/>
          <c:order val="5"/>
          <c:tx>
            <c:strRef>
              <c:f>'REVENUE (A$)'!$A$31</c:f>
              <c:strCache>
                <c:ptCount val="1"/>
                <c:pt idx="0">
                  <c:v>2.54 GWRevenue at Low Price Range"-0.90 Learning Factor</c:v>
                </c:pt>
              </c:strCache>
            </c:strRef>
          </c:tx>
          <c:spPr>
            <a:ln w="19050" cap="rnd">
              <a:solidFill>
                <a:schemeClr val="accent6"/>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(A$)'!$E$13:$BL$13</c:f>
              <c:numCache>
                <c:formatCode>#,##0.00</c:formatCode>
                <c:ptCount val="60"/>
                <c:pt idx="0">
                  <c:v>1233922670.3232</c:v>
                </c:pt>
                <c:pt idx="1">
                  <c:v>1110530403.2908802</c:v>
                </c:pt>
                <c:pt idx="2">
                  <c:v>1044152750.2740021</c:v>
                </c:pt>
                <c:pt idx="3">
                  <c:v>999477362.96179211</c:v>
                </c:pt>
                <c:pt idx="4">
                  <c:v>966145066.44346821</c:v>
                </c:pt>
                <c:pt idx="5">
                  <c:v>939737475.24660194</c:v>
                </c:pt>
                <c:pt idx="6">
                  <c:v>917974097.88852882</c:v>
                </c:pt>
                <c:pt idx="7">
                  <c:v>899529626.66561294</c:v>
                </c:pt>
                <c:pt idx="8">
                  <c:v>883568307.90635633</c:v>
                </c:pt>
                <c:pt idx="9">
                  <c:v>869530559.79912138</c:v>
                </c:pt>
                <c:pt idx="10">
                  <c:v>857024098.16484141</c:v>
                </c:pt>
                <c:pt idx="11">
                  <c:v>845763727.72194171</c:v>
                </c:pt>
                <c:pt idx="12">
                  <c:v>835535886.94758379</c:v>
                </c:pt>
                <c:pt idx="13">
                  <c:v>826176688.09967601</c:v>
                </c:pt>
                <c:pt idx="14">
                  <c:v>817557738.87059796</c:v>
                </c:pt>
                <c:pt idx="15">
                  <c:v>809576663.99905169</c:v>
                </c:pt>
                <c:pt idx="16">
                  <c:v>802150578.47374189</c:v>
                </c:pt>
                <c:pt idx="17">
                  <c:v>795211477.11572075</c:v>
                </c:pt>
                <c:pt idx="18">
                  <c:v>788702904.73997796</c:v>
                </c:pt>
                <c:pt idx="19">
                  <c:v>782577503.81920922</c:v>
                </c:pt>
                <c:pt idx="20">
                  <c:v>776795176.91294479</c:v>
                </c:pt>
                <c:pt idx="21">
                  <c:v>771321688.34835744</c:v>
                </c:pt>
                <c:pt idx="22">
                  <c:v>766127585.31696439</c:v>
                </c:pt>
                <c:pt idx="23">
                  <c:v>761187354.94974756</c:v>
                </c:pt>
                <c:pt idx="24">
                  <c:v>756478758.24224818</c:v>
                </c:pt>
                <c:pt idx="25">
                  <c:v>751982298.25282538</c:v>
                </c:pt>
                <c:pt idx="26">
                  <c:v>747680791.46622503</c:v>
                </c:pt>
                <c:pt idx="27">
                  <c:v>743559019.2897085</c:v>
                </c:pt>
                <c:pt idx="28">
                  <c:v>739603442.41830742</c:v>
                </c:pt>
                <c:pt idx="29">
                  <c:v>735801964.98353815</c:v>
                </c:pt>
                <c:pt idx="30">
                  <c:v>732143738.46290183</c:v>
                </c:pt>
                <c:pt idx="31">
                  <c:v>728618997.5991466</c:v>
                </c:pt>
                <c:pt idx="32">
                  <c:v>725218922.28102505</c:v>
                </c:pt>
                <c:pt idx="33">
                  <c:v>721935520.62636769</c:v>
                </c:pt>
                <c:pt idx="34">
                  <c:v>718761529.49324739</c:v>
                </c:pt>
                <c:pt idx="35">
                  <c:v>715690329.4041487</c:v>
                </c:pt>
                <c:pt idx="36">
                  <c:v>712715871.45790529</c:v>
                </c:pt>
                <c:pt idx="37">
                  <c:v>709832614.26598024</c:v>
                </c:pt>
                <c:pt idx="38">
                  <c:v>707035469.31383753</c:v>
                </c:pt>
                <c:pt idx="39">
                  <c:v>704319753.43728828</c:v>
                </c:pt>
                <c:pt idx="40">
                  <c:v>701681147.33469856</c:v>
                </c:pt>
                <c:pt idx="41">
                  <c:v>699115659.22165024</c:v>
                </c:pt>
                <c:pt idx="42">
                  <c:v>696619592.88477707</c:v>
                </c:pt>
                <c:pt idx="43">
                  <c:v>694189519.51352155</c:v>
                </c:pt>
                <c:pt idx="44">
                  <c:v>691822252.78828251</c:v>
                </c:pt>
                <c:pt idx="45">
                  <c:v>689514826.78526795</c:v>
                </c:pt>
                <c:pt idx="46">
                  <c:v>687264476.32592785</c:v>
                </c:pt>
                <c:pt idx="47">
                  <c:v>685068619.45477283</c:v>
                </c:pt>
                <c:pt idx="48">
                  <c:v>682924841.77597368</c:v>
                </c:pt>
                <c:pt idx="49">
                  <c:v>680830882.41802347</c:v>
                </c:pt>
                <c:pt idx="50">
                  <c:v>678784621.42838848</c:v>
                </c:pt>
                <c:pt idx="51">
                  <c:v>676784068.42754281</c:v>
                </c:pt>
                <c:pt idx="52">
                  <c:v>674827352.37499642</c:v>
                </c:pt>
                <c:pt idx="53">
                  <c:v>672912712.31960261</c:v>
                </c:pt>
                <c:pt idx="54">
                  <c:v>671038489.02317715</c:v>
                </c:pt>
                <c:pt idx="55">
                  <c:v>669203117.36073756</c:v>
                </c:pt>
                <c:pt idx="56">
                  <c:v>667405119.41290188</c:v>
                </c:pt>
                <c:pt idx="57">
                  <c:v>665643098.17647672</c:v>
                </c:pt>
                <c:pt idx="58">
                  <c:v>663915731.82829726</c:v>
                </c:pt>
                <c:pt idx="59">
                  <c:v>662221768.48518431</c:v>
                </c:pt>
              </c:numCache>
            </c:numRef>
          </c:val>
          <c:smooth val="0"/>
          <c:extLst>
            <c:ext xmlns:c16="http://schemas.microsoft.com/office/drawing/2014/chart" uri="{C3380CC4-5D6E-409C-BE32-E72D297353CC}">
              <c16:uniqueId val="{00000005-74D9-40B8-A7B1-66CE15508722}"/>
            </c:ext>
          </c:extLst>
        </c:ser>
        <c:dLbls>
          <c:showLegendKey val="0"/>
          <c:showVal val="0"/>
          <c:showCatName val="0"/>
          <c:showSerName val="0"/>
          <c:showPercent val="0"/>
          <c:showBubbleSize val="0"/>
        </c:dLbls>
        <c:smooth val="0"/>
        <c:axId val="350328736"/>
        <c:axId val="350329216"/>
      </c:lineChart>
      <c:catAx>
        <c:axId val="3503287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YEARS</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0329216"/>
        <c:crosses val="autoZero"/>
        <c:auto val="1"/>
        <c:lblAlgn val="ctr"/>
        <c:lblOffset val="100"/>
        <c:noMultiLvlLbl val="0"/>
      </c:catAx>
      <c:valAx>
        <c:axId val="3503292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REVENUE (A$)</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03287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NZ" sz="1050" b="1" i="0" u="none" strike="noStrike" kern="1200" spc="0" baseline="0">
                <a:solidFill>
                  <a:schemeClr val="tx1"/>
                </a:solidFill>
              </a:rPr>
              <a:t>1.27 GW &amp; 2.25 GW Electrolyser Hydrogen Production  </a:t>
            </a:r>
            <a:r>
              <a:rPr lang="en-NZ" sz="1050" b="1" i="0" u="none" strike="noStrike" kern="1200" spc="0" baseline="0">
                <a:solidFill>
                  <a:sysClr val="windowText" lastClr="000000">
                    <a:lumMod val="65000"/>
                    <a:lumOff val="35000"/>
                  </a:sysClr>
                </a:solidFill>
              </a:rPr>
              <a:t>showing </a:t>
            </a:r>
            <a:r>
              <a:rPr lang="en-NZ" sz="1050" b="1" i="0" u="none" strike="noStrike" kern="1200" spc="0" baseline="0">
                <a:solidFill>
                  <a:srgbClr val="0000FF"/>
                </a:solidFill>
              </a:rPr>
              <a:t>Revenue </a:t>
            </a:r>
            <a:r>
              <a:rPr lang="en-NZ" sz="1050" b="1" i="0" u="none" strike="noStrike" kern="1200" spc="0" baseline="0">
                <a:solidFill>
                  <a:sysClr val="windowText" lastClr="000000">
                    <a:lumMod val="65000"/>
                    <a:lumOff val="35000"/>
                  </a:sysClr>
                </a:solidFill>
              </a:rPr>
              <a:t>at </a:t>
            </a:r>
            <a:r>
              <a:rPr lang="en-NZ" sz="1050" b="1" i="0" u="none" strike="noStrike" kern="1200" spc="0" baseline="0">
                <a:solidFill>
                  <a:schemeClr val="accent6">
                    <a:lumMod val="75000"/>
                  </a:schemeClr>
                </a:solidFill>
              </a:rPr>
              <a:t>High Price Range of  A$16.73/kg H2</a:t>
            </a:r>
            <a:r>
              <a:rPr lang="en-NZ" sz="1050" b="1" i="0" u="none" strike="noStrike" kern="1200" spc="0" baseline="0">
                <a:solidFill>
                  <a:srgbClr val="0000FF"/>
                </a:solidFill>
              </a:rPr>
              <a:t> Comparision</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19050" cap="rnd">
              <a:solidFill>
                <a:schemeClr val="accent1"/>
              </a:solidFill>
              <a:round/>
            </a:ln>
            <a:effectLst/>
          </c:spPr>
          <c:marker>
            <c:symbol val="none"/>
          </c:marker>
          <c:val>
            <c:numRef>
              <c:f>'REVENUE (A$)'!$E$8:$BL$8</c:f>
              <c:numCache>
                <c:formatCode>#,##0.00</c:formatCode>
                <c:ptCount val="60"/>
                <c:pt idx="0">
                  <c:v>1867806008.6399999</c:v>
                </c:pt>
                <c:pt idx="1">
                  <c:v>1494244806.9119999</c:v>
                </c:pt>
                <c:pt idx="2">
                  <c:v>1311393514.7381873</c:v>
                </c:pt>
                <c:pt idx="3">
                  <c:v>1195395845.5296001</c:v>
                </c:pt>
                <c:pt idx="4">
                  <c:v>1112535009.3703198</c:v>
                </c:pt>
                <c:pt idx="5">
                  <c:v>1049114811.7905499</c:v>
                </c:pt>
                <c:pt idx="6">
                  <c:v>998322745.70784509</c:v>
                </c:pt>
                <c:pt idx="7">
                  <c:v>956316676.42368019</c:v>
                </c:pt>
                <c:pt idx="8">
                  <c:v>920734242.49747169</c:v>
                </c:pt>
                <c:pt idx="9">
                  <c:v>890028007.49625587</c:v>
                </c:pt>
                <c:pt idx="10">
                  <c:v>863133961.49070907</c:v>
                </c:pt>
                <c:pt idx="11">
                  <c:v>839291849.4324398</c:v>
                </c:pt>
                <c:pt idx="12">
                  <c:v>817941242.63349938</c:v>
                </c:pt>
                <c:pt idx="13">
                  <c:v>798658196.56627619</c:v>
                </c:pt>
                <c:pt idx="14">
                  <c:v>781114949.54968166</c:v>
                </c:pt>
                <c:pt idx="15">
                  <c:v>765053341.13894427</c:v>
                </c:pt>
                <c:pt idx="16">
                  <c:v>750266734.55011415</c:v>
                </c:pt>
                <c:pt idx="17">
                  <c:v>736587393.99797738</c:v>
                </c:pt>
                <c:pt idx="18">
                  <c:v>723877466.25391102</c:v>
                </c:pt>
                <c:pt idx="19">
                  <c:v>712022405.99700475</c:v>
                </c:pt>
                <c:pt idx="20">
                  <c:v>700926096.32953703</c:v>
                </c:pt>
                <c:pt idx="21">
                  <c:v>690507169.19256735</c:v>
                </c:pt>
                <c:pt idx="22">
                  <c:v>680696190.61827064</c:v>
                </c:pt>
                <c:pt idx="23">
                  <c:v>671433479.54595172</c:v>
                </c:pt>
                <c:pt idx="24">
                  <c:v>662667397.65755737</c:v>
                </c:pt>
                <c:pt idx="25">
                  <c:v>654352994.10679936</c:v>
                </c:pt>
                <c:pt idx="26">
                  <c:v>646450920.93248749</c:v>
                </c:pt>
                <c:pt idx="27">
                  <c:v>638926557.25302088</c:v>
                </c:pt>
                <c:pt idx="28">
                  <c:v>631749296.16365182</c:v>
                </c:pt>
                <c:pt idx="29">
                  <c:v>624891959.63974535</c:v>
                </c:pt>
                <c:pt idx="30">
                  <c:v>618330315.03969491</c:v>
                </c:pt>
                <c:pt idx="31">
                  <c:v>612042672.91115546</c:v>
                </c:pt>
                <c:pt idx="32">
                  <c:v>606009550.35655403</c:v>
                </c:pt>
                <c:pt idx="33">
                  <c:v>600213387.6400913</c:v>
                </c:pt>
                <c:pt idx="34">
                  <c:v>594638308.32163823</c:v>
                </c:pt>
                <c:pt idx="35">
                  <c:v>589269915.19838202</c:v>
                </c:pt>
                <c:pt idx="36">
                  <c:v>584095115.87733018</c:v>
                </c:pt>
                <c:pt idx="37">
                  <c:v>579101973.00312877</c:v>
                </c:pt>
                <c:pt idx="38">
                  <c:v>574279575.10827661</c:v>
                </c:pt>
                <c:pt idx="39">
                  <c:v>569617924.79760385</c:v>
                </c:pt>
                <c:pt idx="40">
                  <c:v>565107841.57116389</c:v>
                </c:pt>
                <c:pt idx="41">
                  <c:v>560740877.06362951</c:v>
                </c:pt>
                <c:pt idx="42">
                  <c:v>556509240.85973728</c:v>
                </c:pt>
                <c:pt idx="43">
                  <c:v>552405735.35405385</c:v>
                </c:pt>
                <c:pt idx="44">
                  <c:v>548423698.37451982</c:v>
                </c:pt>
                <c:pt idx="45">
                  <c:v>544556952.49461639</c:v>
                </c:pt>
                <c:pt idx="46">
                  <c:v>540799760.12775528</c:v>
                </c:pt>
                <c:pt idx="47">
                  <c:v>537146783.63676143</c:v>
                </c:pt>
                <c:pt idx="48">
                  <c:v>533593049.80678231</c:v>
                </c:pt>
                <c:pt idx="49">
                  <c:v>530133918.12604594</c:v>
                </c:pt>
                <c:pt idx="50">
                  <c:v>526765052.39921421</c:v>
                </c:pt>
                <c:pt idx="51">
                  <c:v>523482395.28543961</c:v>
                </c:pt>
                <c:pt idx="52">
                  <c:v>520282145.40995944</c:v>
                </c:pt>
                <c:pt idx="53">
                  <c:v>517160736.74599004</c:v>
                </c:pt>
                <c:pt idx="54">
                  <c:v>514114820.00430202</c:v>
                </c:pt>
                <c:pt idx="55">
                  <c:v>511141245.80241668</c:v>
                </c:pt>
                <c:pt idx="56">
                  <c:v>508237049.41483301</c:v>
                </c:pt>
                <c:pt idx="57">
                  <c:v>505399436.93092149</c:v>
                </c:pt>
                <c:pt idx="58">
                  <c:v>502625772.6687575</c:v>
                </c:pt>
                <c:pt idx="59">
                  <c:v>499913567.71179628</c:v>
                </c:pt>
              </c:numCache>
            </c:numRef>
          </c:val>
          <c:smooth val="1"/>
          <c:extLst>
            <c:ext xmlns:c16="http://schemas.microsoft.com/office/drawing/2014/chart" uri="{C3380CC4-5D6E-409C-BE32-E72D297353CC}">
              <c16:uniqueId val="{00000000-21C6-49BA-97E4-D09474F27F50}"/>
            </c:ext>
          </c:extLst>
        </c:ser>
        <c:ser>
          <c:idx val="1"/>
          <c:order val="1"/>
          <c:tx>
            <c:strRef>
              <c:f>'REVENUE (A$)'!$A$34</c:f>
              <c:strCache>
                <c:ptCount val="1"/>
                <c:pt idx="0">
                  <c:v>1.27GW  Revenue at High Price Range"-0.85 Learning Factor </c:v>
                </c:pt>
              </c:strCache>
            </c:strRef>
          </c:tx>
          <c:spPr>
            <a:ln w="19050" cap="rnd">
              <a:solidFill>
                <a:schemeClr val="accent2"/>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(A$)'!$E$9:$BL$9</c:f>
              <c:numCache>
                <c:formatCode>#,##0.00</c:formatCode>
                <c:ptCount val="60"/>
                <c:pt idx="0">
                  <c:v>1867806008.6399999</c:v>
                </c:pt>
                <c:pt idx="1">
                  <c:v>1587635107.3439996</c:v>
                </c:pt>
                <c:pt idx="2">
                  <c:v>1443654976.1521537</c:v>
                </c:pt>
                <c:pt idx="3">
                  <c:v>1349489841.2423997</c:v>
                </c:pt>
                <c:pt idx="4">
                  <c:v>1280700528.7340887</c:v>
                </c:pt>
                <c:pt idx="5">
                  <c:v>1227106729.7293308</c:v>
                </c:pt>
                <c:pt idx="6">
                  <c:v>1183547362.2795718</c:v>
                </c:pt>
                <c:pt idx="7">
                  <c:v>1147066365.0560396</c:v>
                </c:pt>
                <c:pt idx="8">
                  <c:v>1115822350.1413803</c:v>
                </c:pt>
                <c:pt idx="9">
                  <c:v>1088595449.4239755</c:v>
                </c:pt>
                <c:pt idx="10">
                  <c:v>1064538488.721975</c:v>
                </c:pt>
                <c:pt idx="11">
                  <c:v>1043040720.269931</c:v>
                </c:pt>
                <c:pt idx="12">
                  <c:v>1023648271.7420939</c:v>
                </c:pt>
                <c:pt idx="13">
                  <c:v>1006015257.937636</c:v>
                </c:pt>
                <c:pt idx="14">
                  <c:v>989872440.02597916</c:v>
                </c:pt>
                <c:pt idx="15">
                  <c:v>975006410.29763365</c:v>
                </c:pt>
                <c:pt idx="16">
                  <c:v>961245345.14832258</c:v>
                </c:pt>
                <c:pt idx="17">
                  <c:v>948448997.62017322</c:v>
                </c:pt>
                <c:pt idx="18">
                  <c:v>936501507.46506667</c:v>
                </c:pt>
                <c:pt idx="19">
                  <c:v>925306132.01037908</c:v>
                </c:pt>
                <c:pt idx="20">
                  <c:v>914781316.24106002</c:v>
                </c:pt>
                <c:pt idx="21">
                  <c:v>904857715.41367877</c:v>
                </c:pt>
                <c:pt idx="22">
                  <c:v>895475907.35828614</c:v>
                </c:pt>
                <c:pt idx="23">
                  <c:v>886584612.22944117</c:v>
                </c:pt>
                <c:pt idx="24">
                  <c:v>878139291.07875836</c:v>
                </c:pt>
                <c:pt idx="25">
                  <c:v>870101030.98077965</c:v>
                </c:pt>
                <c:pt idx="26">
                  <c:v>862435649.54387701</c:v>
                </c:pt>
                <c:pt idx="27">
                  <c:v>855112969.24699068</c:v>
                </c:pt>
                <c:pt idx="28">
                  <c:v>848106224.58091664</c:v>
                </c:pt>
                <c:pt idx="29">
                  <c:v>841391574.02208233</c:v>
                </c:pt>
                <c:pt idx="30">
                  <c:v>834947695.48042166</c:v>
                </c:pt>
                <c:pt idx="31">
                  <c:v>828755448.75298858</c:v>
                </c:pt>
                <c:pt idx="32">
                  <c:v>822797592.16963744</c:v>
                </c:pt>
                <c:pt idx="33">
                  <c:v>817058543.37607419</c:v>
                </c:pt>
                <c:pt idx="34">
                  <c:v>811524176.30188298</c:v>
                </c:pt>
                <c:pt idx="35">
                  <c:v>806181647.97714722</c:v>
                </c:pt>
                <c:pt idx="36">
                  <c:v>801019250.11371756</c:v>
                </c:pt>
                <c:pt idx="37">
                  <c:v>796026281.34530675</c:v>
                </c:pt>
                <c:pt idx="38">
                  <c:v>791192936.79007304</c:v>
                </c:pt>
                <c:pt idx="39">
                  <c:v>786510212.20882225</c:v>
                </c:pt>
                <c:pt idx="40">
                  <c:v>781969820.51782012</c:v>
                </c:pt>
                <c:pt idx="41">
                  <c:v>777564118.80490088</c:v>
                </c:pt>
                <c:pt idx="42">
                  <c:v>773286044.3119235</c:v>
                </c:pt>
                <c:pt idx="43">
                  <c:v>769129058.10162687</c:v>
                </c:pt>
                <c:pt idx="44">
                  <c:v>765087095.33486176</c:v>
                </c:pt>
                <c:pt idx="45">
                  <c:v>761154521.25454319</c:v>
                </c:pt>
                <c:pt idx="46">
                  <c:v>757326092.11295342</c:v>
                </c:pt>
                <c:pt idx="47">
                  <c:v>753596920.39502513</c:v>
                </c:pt>
                <c:pt idx="48">
                  <c:v>749962443.78659058</c:v>
                </c:pt>
                <c:pt idx="49">
                  <c:v>746418397.41694462</c:v>
                </c:pt>
                <c:pt idx="50">
                  <c:v>742960788.97235024</c:v>
                </c:pt>
                <c:pt idx="51">
                  <c:v>739585876.33366263</c:v>
                </c:pt>
                <c:pt idx="52">
                  <c:v>736290147.43894184</c:v>
                </c:pt>
                <c:pt idx="53">
                  <c:v>733070302.11229539</c:v>
                </c:pt>
                <c:pt idx="54">
                  <c:v>729923235.63447416</c:v>
                </c:pt>
                <c:pt idx="55">
                  <c:v>726846023.85994196</c:v>
                </c:pt>
                <c:pt idx="56">
                  <c:v>723835909.71010625</c:v>
                </c:pt>
                <c:pt idx="57">
                  <c:v>720890290.89377916</c:v>
                </c:pt>
                <c:pt idx="58">
                  <c:v>718006708.72432101</c:v>
                </c:pt>
                <c:pt idx="59">
                  <c:v>715182837.91876984</c:v>
                </c:pt>
              </c:numCache>
            </c:numRef>
          </c:val>
          <c:smooth val="0"/>
          <c:extLst>
            <c:ext xmlns:c16="http://schemas.microsoft.com/office/drawing/2014/chart" uri="{C3380CC4-5D6E-409C-BE32-E72D297353CC}">
              <c16:uniqueId val="{00000001-21C6-49BA-97E4-D09474F27F50}"/>
            </c:ext>
          </c:extLst>
        </c:ser>
        <c:ser>
          <c:idx val="2"/>
          <c:order val="2"/>
          <c:tx>
            <c:strRef>
              <c:f>'REVENUE (A$)'!$A$35</c:f>
              <c:strCache>
                <c:ptCount val="1"/>
                <c:pt idx="0">
                  <c:v>1.27GWRevenue at High Price Range"-0.90 Learning Factor</c:v>
                </c:pt>
              </c:strCache>
            </c:strRef>
          </c:tx>
          <c:spPr>
            <a:ln w="19050" cap="rnd">
              <a:solidFill>
                <a:schemeClr val="accent3"/>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(A$)'!$E$10:$BL$10</c:f>
              <c:numCache>
                <c:formatCode>#,##0.00</c:formatCode>
                <c:ptCount val="60"/>
                <c:pt idx="0">
                  <c:v>1867806008.6399999</c:v>
                </c:pt>
                <c:pt idx="1">
                  <c:v>1681025407.7759998</c:v>
                </c:pt>
                <c:pt idx="2">
                  <c:v>1580548625.7813294</c:v>
                </c:pt>
                <c:pt idx="3">
                  <c:v>1512922866.9984</c:v>
                </c:pt>
                <c:pt idx="4">
                  <c:v>1462467303.4399571</c:v>
                </c:pt>
                <c:pt idx="5">
                  <c:v>1422493763.2031965</c:v>
                </c:pt>
                <c:pt idx="6">
                  <c:v>1389550234.4267447</c:v>
                </c:pt>
                <c:pt idx="7">
                  <c:v>1361630580.2985599</c:v>
                </c:pt>
                <c:pt idx="8">
                  <c:v>1337469708.7939062</c:v>
                </c:pt>
                <c:pt idx="9">
                  <c:v>1316220573.0959616</c:v>
                </c:pt>
                <c:pt idx="10">
                  <c:v>1297289367.1548183</c:v>
                </c:pt>
                <c:pt idx="11">
                  <c:v>1280244386.8828769</c:v>
                </c:pt>
                <c:pt idx="12">
                  <c:v>1264762361.2152917</c:v>
                </c:pt>
                <c:pt idx="13">
                  <c:v>1250595210.9840703</c:v>
                </c:pt>
                <c:pt idx="14">
                  <c:v>1237548586.95696</c:v>
                </c:pt>
                <c:pt idx="15">
                  <c:v>1225467522.2687042</c:v>
                </c:pt>
                <c:pt idx="16">
                  <c:v>1214226552.7181444</c:v>
                </c:pt>
                <c:pt idx="17">
                  <c:v>1203722737.9145157</c:v>
                </c:pt>
                <c:pt idx="18">
                  <c:v>1193870620.8544602</c:v>
                </c:pt>
                <c:pt idx="19">
                  <c:v>1184598515.7863653</c:v>
                </c:pt>
                <c:pt idx="20">
                  <c:v>1175845726.6536293</c:v>
                </c:pt>
                <c:pt idx="21">
                  <c:v>1167560430.4393365</c:v>
                </c:pt>
                <c:pt idx="22">
                  <c:v>1159698044.0152428</c:v>
                </c:pt>
                <c:pt idx="23">
                  <c:v>1152219948.1945891</c:v>
                </c:pt>
                <c:pt idx="24">
                  <c:v>1145092479.485204</c:v>
                </c:pt>
                <c:pt idx="25">
                  <c:v>1138286125.0937626</c:v>
                </c:pt>
                <c:pt idx="26">
                  <c:v>1131774874.092828</c:v>
                </c:pt>
                <c:pt idx="27">
                  <c:v>1125535689.8856635</c:v>
                </c:pt>
                <c:pt idx="28">
                  <c:v>1119548077.8369236</c:v>
                </c:pt>
                <c:pt idx="29">
                  <c:v>1113793728.2612638</c:v>
                </c:pt>
                <c:pt idx="30">
                  <c:v>1108256219.5984066</c:v>
                </c:pt>
                <c:pt idx="31">
                  <c:v>1102920770.0418339</c:v>
                </c:pt>
                <c:pt idx="32">
                  <c:v>1097774028.4657569</c:v>
                </c:pt>
                <c:pt idx="33">
                  <c:v>1092803897.4463301</c:v>
                </c:pt>
                <c:pt idx="34">
                  <c:v>1087999382.6640065</c:v>
                </c:pt>
                <c:pt idx="35">
                  <c:v>1083350464.1230643</c:v>
                </c:pt>
                <c:pt idx="36">
                  <c:v>1078847985.5171843</c:v>
                </c:pt>
                <c:pt idx="37">
                  <c:v>1074483558.7690144</c:v>
                </c:pt>
                <c:pt idx="38">
                  <c:v>1070249481.3229123</c:v>
                </c:pt>
                <c:pt idx="39">
                  <c:v>1066138664.2077287</c:v>
                </c:pt>
                <c:pt idx="40">
                  <c:v>1062144569.2361528</c:v>
                </c:pt>
                <c:pt idx="41">
                  <c:v>1058261153.9882663</c:v>
                </c:pt>
                <c:pt idx="42">
                  <c:v>1054482823.4541862</c:v>
                </c:pt>
                <c:pt idx="43">
                  <c:v>1050804387.3954029</c:v>
                </c:pt>
                <c:pt idx="44">
                  <c:v>1047221022.6353592</c:v>
                </c:pt>
                <c:pt idx="45">
                  <c:v>1043728239.6137184</c:v>
                </c:pt>
                <c:pt idx="46">
                  <c:v>1040321852.6410241</c:v>
                </c:pt>
                <c:pt idx="47">
                  <c:v>1036997953.3751304</c:v>
                </c:pt>
                <c:pt idx="48">
                  <c:v>1033752887.1112934</c:v>
                </c:pt>
                <c:pt idx="49">
                  <c:v>1030583231.5366837</c:v>
                </c:pt>
                <c:pt idx="50">
                  <c:v>1027485777.6494924</c:v>
                </c:pt>
                <c:pt idx="51">
                  <c:v>1024457512.5843863</c:v>
                </c:pt>
                <c:pt idx="52">
                  <c:v>1021495604.1211991</c:v>
                </c:pt>
                <c:pt idx="53">
                  <c:v>1018597386.6835452</c:v>
                </c:pt>
                <c:pt idx="54">
                  <c:v>1015760348.6593719</c:v>
                </c:pt>
                <c:pt idx="55">
                  <c:v>1012982120.897097</c:v>
                </c:pt>
                <c:pt idx="56">
                  <c:v>1010260466.2494762</c:v>
                </c:pt>
                <c:pt idx="57">
                  <c:v>1007593270.0532315</c:v>
                </c:pt>
                <c:pt idx="58">
                  <c:v>1004978531.446146</c:v>
                </c:pt>
                <c:pt idx="59">
                  <c:v>1002414355.4351374</c:v>
                </c:pt>
              </c:numCache>
            </c:numRef>
          </c:val>
          <c:smooth val="0"/>
          <c:extLst>
            <c:ext xmlns:c16="http://schemas.microsoft.com/office/drawing/2014/chart" uri="{C3380CC4-5D6E-409C-BE32-E72D297353CC}">
              <c16:uniqueId val="{00000002-21C6-49BA-97E4-D09474F27F50}"/>
            </c:ext>
          </c:extLst>
        </c:ser>
        <c:ser>
          <c:idx val="3"/>
          <c:order val="3"/>
          <c:tx>
            <c:strRef>
              <c:f>'REVENUE (A$)'!$A$36</c:f>
              <c:strCache>
                <c:ptCount val="1"/>
                <c:pt idx="0">
                  <c:v>2.54 GW Revenue at High Price Range"-0.80 Learning Factor</c:v>
                </c:pt>
              </c:strCache>
            </c:strRef>
          </c:tx>
          <c:spPr>
            <a:ln w="19050" cap="rnd">
              <a:solidFill>
                <a:schemeClr val="accent4"/>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(A$)'!$E$14:$BL$14</c:f>
              <c:numCache>
                <c:formatCode>#,##0.00</c:formatCode>
                <c:ptCount val="60"/>
                <c:pt idx="0">
                  <c:v>3860132417.8559995</c:v>
                </c:pt>
                <c:pt idx="1">
                  <c:v>3088105934.2847996</c:v>
                </c:pt>
                <c:pt idx="2">
                  <c:v>2710213263.7922535</c:v>
                </c:pt>
                <c:pt idx="3">
                  <c:v>2470484747.4278402</c:v>
                </c:pt>
                <c:pt idx="4">
                  <c:v>2299239019.3653278</c:v>
                </c:pt>
                <c:pt idx="5">
                  <c:v>2168170611.033803</c:v>
                </c:pt>
                <c:pt idx="6">
                  <c:v>2063200341.1295464</c:v>
                </c:pt>
                <c:pt idx="7">
                  <c:v>1976387797.9422724</c:v>
                </c:pt>
                <c:pt idx="8">
                  <c:v>1902850767.8281081</c:v>
                </c:pt>
                <c:pt idx="9">
                  <c:v>1839391215.4922621</c:v>
                </c:pt>
                <c:pt idx="10">
                  <c:v>1783810187.0807989</c:v>
                </c:pt>
                <c:pt idx="11">
                  <c:v>1734536488.8270423</c:v>
                </c:pt>
                <c:pt idx="12">
                  <c:v>1690411901.4425654</c:v>
                </c:pt>
                <c:pt idx="13">
                  <c:v>1650560272.9036376</c:v>
                </c:pt>
                <c:pt idx="14">
                  <c:v>1614304229.0693421</c:v>
                </c:pt>
                <c:pt idx="15">
                  <c:v>1581110238.3538182</c:v>
                </c:pt>
                <c:pt idx="16">
                  <c:v>1550551251.4035692</c:v>
                </c:pt>
                <c:pt idx="17">
                  <c:v>1522280614.2624865</c:v>
                </c:pt>
                <c:pt idx="18">
                  <c:v>1496013430.2580826</c:v>
                </c:pt>
                <c:pt idx="19">
                  <c:v>1471512972.3938098</c:v>
                </c:pt>
                <c:pt idx="20">
                  <c:v>1448580599.0810432</c:v>
                </c:pt>
                <c:pt idx="21">
                  <c:v>1427048149.6646392</c:v>
                </c:pt>
                <c:pt idx="22">
                  <c:v>1406772127.2777593</c:v>
                </c:pt>
                <c:pt idx="23">
                  <c:v>1387629191.0616336</c:v>
                </c:pt>
                <c:pt idx="24">
                  <c:v>1369512621.8256185</c:v>
                </c:pt>
                <c:pt idx="25">
                  <c:v>1352329521.154052</c:v>
                </c:pt>
                <c:pt idx="26">
                  <c:v>1335998569.9271407</c:v>
                </c:pt>
                <c:pt idx="27">
                  <c:v>1320448218.3229098</c:v>
                </c:pt>
                <c:pt idx="28">
                  <c:v>1305615212.071547</c:v>
                </c:pt>
                <c:pt idx="29">
                  <c:v>1291443383.2554739</c:v>
                </c:pt>
                <c:pt idx="30">
                  <c:v>1277882651.082036</c:v>
                </c:pt>
                <c:pt idx="31">
                  <c:v>1264888190.6830547</c:v>
                </c:pt>
                <c:pt idx="32">
                  <c:v>1252419737.4035449</c:v>
                </c:pt>
                <c:pt idx="33">
                  <c:v>1240441001.1228552</c:v>
                </c:pt>
                <c:pt idx="34">
                  <c:v>1228919170.5313857</c:v>
                </c:pt>
                <c:pt idx="35">
                  <c:v>1217824491.4099894</c:v>
                </c:pt>
                <c:pt idx="36">
                  <c:v>1207129906.1464822</c:v>
                </c:pt>
                <c:pt idx="37">
                  <c:v>1196810744.2064662</c:v>
                </c:pt>
                <c:pt idx="38">
                  <c:v>1186844455.2237716</c:v>
                </c:pt>
                <c:pt idx="39">
                  <c:v>1177210377.9150479</c:v>
                </c:pt>
                <c:pt idx="40">
                  <c:v>1167889539.247072</c:v>
                </c:pt>
                <c:pt idx="41">
                  <c:v>1158864479.2648342</c:v>
                </c:pt>
                <c:pt idx="42">
                  <c:v>1150119097.7767904</c:v>
                </c:pt>
                <c:pt idx="43">
                  <c:v>1141638519.7317114</c:v>
                </c:pt>
                <c:pt idx="44">
                  <c:v>1133408976.6406741</c:v>
                </c:pt>
                <c:pt idx="45">
                  <c:v>1125417701.8222072</c:v>
                </c:pt>
                <c:pt idx="46">
                  <c:v>1117652837.5973608</c:v>
                </c:pt>
                <c:pt idx="47">
                  <c:v>1110103352.8493071</c:v>
                </c:pt>
                <c:pt idx="48">
                  <c:v>1102758969.6006835</c:v>
                </c:pt>
                <c:pt idx="49">
                  <c:v>1095610097.460495</c:v>
                </c:pt>
                <c:pt idx="50">
                  <c:v>1088647774.9583759</c:v>
                </c:pt>
                <c:pt idx="51">
                  <c:v>1081863616.9232419</c:v>
                </c:pt>
                <c:pt idx="52">
                  <c:v>1075249767.1805828</c:v>
                </c:pt>
                <c:pt idx="53">
                  <c:v>1068798855.9417129</c:v>
                </c:pt>
                <c:pt idx="54">
                  <c:v>1062503961.3422242</c:v>
                </c:pt>
                <c:pt idx="55">
                  <c:v>1056358574.6583278</c:v>
                </c:pt>
                <c:pt idx="56">
                  <c:v>1050356568.7906549</c:v>
                </c:pt>
                <c:pt idx="57">
                  <c:v>1044492169.6572378</c:v>
                </c:pt>
                <c:pt idx="58">
                  <c:v>1038759930.1820989</c:v>
                </c:pt>
                <c:pt idx="59">
                  <c:v>1033154706.6043789</c:v>
                </c:pt>
              </c:numCache>
            </c:numRef>
          </c:val>
          <c:smooth val="0"/>
          <c:extLst>
            <c:ext xmlns:c16="http://schemas.microsoft.com/office/drawing/2014/chart" uri="{C3380CC4-5D6E-409C-BE32-E72D297353CC}">
              <c16:uniqueId val="{00000003-21C6-49BA-97E4-D09474F27F50}"/>
            </c:ext>
          </c:extLst>
        </c:ser>
        <c:ser>
          <c:idx val="4"/>
          <c:order val="4"/>
          <c:tx>
            <c:strRef>
              <c:f>'REVENUE (A$)'!$A$37</c:f>
              <c:strCache>
                <c:ptCount val="1"/>
                <c:pt idx="0">
                  <c:v>2.54 GW  Revenue at High Price Range"-0.85 Learning Factor </c:v>
                </c:pt>
              </c:strCache>
            </c:strRef>
          </c:tx>
          <c:spPr>
            <a:ln w="19050" cap="rnd">
              <a:solidFill>
                <a:schemeClr val="accent5"/>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(A$)'!$E$15:$BL$15</c:f>
              <c:numCache>
                <c:formatCode>#,##0.00</c:formatCode>
                <c:ptCount val="60"/>
                <c:pt idx="0">
                  <c:v>3860132417.8559995</c:v>
                </c:pt>
                <c:pt idx="1">
                  <c:v>3281112555.1775994</c:v>
                </c:pt>
                <c:pt idx="2">
                  <c:v>2983553617.3811178</c:v>
                </c:pt>
                <c:pt idx="3">
                  <c:v>2788945671.9009595</c:v>
                </c:pt>
                <c:pt idx="4">
                  <c:v>2646781092.7171168</c:v>
                </c:pt>
                <c:pt idx="5">
                  <c:v>2536020574.7739501</c:v>
                </c:pt>
                <c:pt idx="6">
                  <c:v>2445997882.0444484</c:v>
                </c:pt>
                <c:pt idx="7">
                  <c:v>2370603821.1158152</c:v>
                </c:pt>
                <c:pt idx="8">
                  <c:v>2306032856.9588528</c:v>
                </c:pt>
                <c:pt idx="9">
                  <c:v>2249763928.8095493</c:v>
                </c:pt>
                <c:pt idx="10">
                  <c:v>2200046210.0254149</c:v>
                </c:pt>
                <c:pt idx="11">
                  <c:v>2155617488.557857</c:v>
                </c:pt>
                <c:pt idx="12">
                  <c:v>2115539761.6003275</c:v>
                </c:pt>
                <c:pt idx="13">
                  <c:v>2079098199.737781</c:v>
                </c:pt>
                <c:pt idx="14">
                  <c:v>2045736376.0536902</c:v>
                </c:pt>
                <c:pt idx="15">
                  <c:v>2015013247.9484429</c:v>
                </c:pt>
                <c:pt idx="16">
                  <c:v>1986573713.3065333</c:v>
                </c:pt>
                <c:pt idx="17">
                  <c:v>1960127928.4150248</c:v>
                </c:pt>
                <c:pt idx="18">
                  <c:v>1935436448.7611377</c:v>
                </c:pt>
                <c:pt idx="19">
                  <c:v>1912299339.4881167</c:v>
                </c:pt>
                <c:pt idx="20">
                  <c:v>1890548053.5648572</c:v>
                </c:pt>
                <c:pt idx="21">
                  <c:v>1870039278.5216029</c:v>
                </c:pt>
                <c:pt idx="22">
                  <c:v>1850650208.540458</c:v>
                </c:pt>
                <c:pt idx="23">
                  <c:v>1832274865.2741785</c:v>
                </c:pt>
                <c:pt idx="24">
                  <c:v>1814821201.5627673</c:v>
                </c:pt>
                <c:pt idx="25">
                  <c:v>1798208797.3602779</c:v>
                </c:pt>
                <c:pt idx="26">
                  <c:v>1782367009.0573459</c:v>
                </c:pt>
                <c:pt idx="27">
                  <c:v>1767233469.7771139</c:v>
                </c:pt>
                <c:pt idx="28">
                  <c:v>1752752864.1338942</c:v>
                </c:pt>
                <c:pt idx="29">
                  <c:v>1738875919.6456368</c:v>
                </c:pt>
                <c:pt idx="30">
                  <c:v>1725558570.6595383</c:v>
                </c:pt>
                <c:pt idx="31">
                  <c:v>1712761260.7561765</c:v>
                </c:pt>
                <c:pt idx="32">
                  <c:v>1700448357.150584</c:v>
                </c:pt>
                <c:pt idx="33">
                  <c:v>1688587656.3105533</c:v>
                </c:pt>
                <c:pt idx="34">
                  <c:v>1677149964.3572249</c:v>
                </c:pt>
                <c:pt idx="35">
                  <c:v>1666108739.152771</c:v>
                </c:pt>
                <c:pt idx="36">
                  <c:v>1655439783.5683496</c:v>
                </c:pt>
                <c:pt idx="37">
                  <c:v>1645120981.4469674</c:v>
                </c:pt>
                <c:pt idx="38">
                  <c:v>1635132069.3661509</c:v>
                </c:pt>
                <c:pt idx="39">
                  <c:v>1625454438.5648992</c:v>
                </c:pt>
                <c:pt idx="40">
                  <c:v>1616070962.4034948</c:v>
                </c:pt>
                <c:pt idx="41">
                  <c:v>1606965845.5301285</c:v>
                </c:pt>
                <c:pt idx="42">
                  <c:v>1598124491.5779753</c:v>
                </c:pt>
                <c:pt idx="43">
                  <c:v>1589533386.7433622</c:v>
                </c:pt>
                <c:pt idx="44">
                  <c:v>1581179997.0253811</c:v>
                </c:pt>
                <c:pt idx="45">
                  <c:v>1573052677.2593892</c:v>
                </c:pt>
                <c:pt idx="46">
                  <c:v>1565140590.3667703</c:v>
                </c:pt>
                <c:pt idx="47">
                  <c:v>1557433635.4830518</c:v>
                </c:pt>
                <c:pt idx="48">
                  <c:v>1549922383.8256204</c:v>
                </c:pt>
                <c:pt idx="49">
                  <c:v>1542598021.3283522</c:v>
                </c:pt>
                <c:pt idx="50">
                  <c:v>1535452297.2095239</c:v>
                </c:pt>
                <c:pt idx="51">
                  <c:v>1528477477.7562361</c:v>
                </c:pt>
                <c:pt idx="52">
                  <c:v>1521666304.7071464</c:v>
                </c:pt>
                <c:pt idx="53">
                  <c:v>1515011957.6987438</c:v>
                </c:pt>
                <c:pt idx="54">
                  <c:v>1508508020.3112466</c:v>
                </c:pt>
                <c:pt idx="55">
                  <c:v>1502148449.3105466</c:v>
                </c:pt>
                <c:pt idx="56">
                  <c:v>1495927546.7342196</c:v>
                </c:pt>
                <c:pt idx="57">
                  <c:v>1489839934.5138102</c:v>
                </c:pt>
                <c:pt idx="58">
                  <c:v>1483880531.3635967</c:v>
                </c:pt>
                <c:pt idx="59">
                  <c:v>1478044531.698791</c:v>
                </c:pt>
              </c:numCache>
            </c:numRef>
          </c:val>
          <c:smooth val="0"/>
          <c:extLst>
            <c:ext xmlns:c16="http://schemas.microsoft.com/office/drawing/2014/chart" uri="{C3380CC4-5D6E-409C-BE32-E72D297353CC}">
              <c16:uniqueId val="{00000004-21C6-49BA-97E4-D09474F27F50}"/>
            </c:ext>
          </c:extLst>
        </c:ser>
        <c:ser>
          <c:idx val="5"/>
          <c:order val="5"/>
          <c:tx>
            <c:strRef>
              <c:f>'REVENUE (A$)'!$A$38</c:f>
              <c:strCache>
                <c:ptCount val="1"/>
                <c:pt idx="0">
                  <c:v>2.54 GWRevenue at High Price Range"-0.90 Learning Factor</c:v>
                </c:pt>
              </c:strCache>
            </c:strRef>
          </c:tx>
          <c:spPr>
            <a:ln w="19050" cap="rnd">
              <a:solidFill>
                <a:schemeClr val="accent6"/>
              </a:solidFill>
              <a:round/>
            </a:ln>
            <a:effectLst/>
          </c:spPr>
          <c:marker>
            <c:symbol val="none"/>
          </c:marker>
          <c:cat>
            <c:numRef>
              <c:f>'REVENUE (A$)'!$E$4:$BL$4</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'REVENUE (A$)'!$E$16:$BL$16</c:f>
              <c:numCache>
                <c:formatCode>#,##0.00</c:formatCode>
                <c:ptCount val="60"/>
                <c:pt idx="0">
                  <c:v>3860132417.8559995</c:v>
                </c:pt>
                <c:pt idx="1">
                  <c:v>3474119176.0703998</c:v>
                </c:pt>
                <c:pt idx="2">
                  <c:v>3266467159.9480805</c:v>
                </c:pt>
                <c:pt idx="3">
                  <c:v>3126707258.4633598</c:v>
                </c:pt>
                <c:pt idx="4">
                  <c:v>3022432427.1092448</c:v>
                </c:pt>
                <c:pt idx="5">
                  <c:v>2939820443.9532728</c:v>
                </c:pt>
                <c:pt idx="6">
                  <c:v>2871737151.1486058</c:v>
                </c:pt>
                <c:pt idx="7">
                  <c:v>2814036532.6170239</c:v>
                </c:pt>
                <c:pt idx="8">
                  <c:v>2764104064.8407397</c:v>
                </c:pt>
                <c:pt idx="9">
                  <c:v>2720189184.3983207</c:v>
                </c:pt>
                <c:pt idx="10">
                  <c:v>2681064692.1199579</c:v>
                </c:pt>
                <c:pt idx="11">
                  <c:v>2645838399.5579457</c:v>
                </c:pt>
                <c:pt idx="12">
                  <c:v>2613842213.1782694</c:v>
                </c:pt>
                <c:pt idx="13">
                  <c:v>2584563436.0337458</c:v>
                </c:pt>
                <c:pt idx="14">
                  <c:v>2557600413.0443835</c:v>
                </c:pt>
                <c:pt idx="15">
                  <c:v>2532632879.3553219</c:v>
                </c:pt>
                <c:pt idx="16">
                  <c:v>2509401542.2841654</c:v>
                </c:pt>
                <c:pt idx="17">
                  <c:v>2487693658.3566661</c:v>
                </c:pt>
                <c:pt idx="18">
                  <c:v>2467332616.4325509</c:v>
                </c:pt>
                <c:pt idx="19">
                  <c:v>2448170265.958488</c:v>
                </c:pt>
                <c:pt idx="20">
                  <c:v>2430081168.417501</c:v>
                </c:pt>
                <c:pt idx="21">
                  <c:v>2412958222.9079623</c:v>
                </c:pt>
                <c:pt idx="22">
                  <c:v>2396709290.9648352</c:v>
                </c:pt>
                <c:pt idx="23">
                  <c:v>2381254559.6021509</c:v>
                </c:pt>
                <c:pt idx="24">
                  <c:v>2366524457.6027546</c:v>
                </c:pt>
                <c:pt idx="25">
                  <c:v>2352457991.8604426</c:v>
                </c:pt>
                <c:pt idx="26">
                  <c:v>2339001406.4585109</c:v>
                </c:pt>
                <c:pt idx="27">
                  <c:v>2326107092.4303713</c:v>
                </c:pt>
                <c:pt idx="28">
                  <c:v>2313732694.1963086</c:v>
                </c:pt>
                <c:pt idx="29">
                  <c:v>2301840371.7399454</c:v>
                </c:pt>
                <c:pt idx="30">
                  <c:v>2290396187.1700401</c:v>
                </c:pt>
                <c:pt idx="31">
                  <c:v>2279369591.4197898</c:v>
                </c:pt>
                <c:pt idx="32">
                  <c:v>2268732992.1625643</c:v>
                </c:pt>
                <c:pt idx="33">
                  <c:v>2258461388.0557489</c:v>
                </c:pt>
                <c:pt idx="34">
                  <c:v>2248532057.5056133</c:v>
                </c:pt>
                <c:pt idx="35">
                  <c:v>2238924292.5209994</c:v>
                </c:pt>
                <c:pt idx="36">
                  <c:v>2229619170.0688477</c:v>
                </c:pt>
                <c:pt idx="37">
                  <c:v>2220599354.7892962</c:v>
                </c:pt>
                <c:pt idx="38">
                  <c:v>2211848928.0673518</c:v>
                </c:pt>
                <c:pt idx="39">
                  <c:v>2203353239.3626394</c:v>
                </c:pt>
                <c:pt idx="40">
                  <c:v>2195098776.4213824</c:v>
                </c:pt>
                <c:pt idx="41">
                  <c:v>2187073051.5757504</c:v>
                </c:pt>
                <c:pt idx="42">
                  <c:v>2179264501.8053179</c:v>
                </c:pt>
                <c:pt idx="43">
                  <c:v>2171662400.617166</c:v>
                </c:pt>
                <c:pt idx="44">
                  <c:v>2164256780.1130757</c:v>
                </c:pt>
                <c:pt idx="45">
                  <c:v>2157038361.8683515</c:v>
                </c:pt>
                <c:pt idx="46">
                  <c:v>2149998495.4581165</c:v>
                </c:pt>
                <c:pt idx="47">
                  <c:v>2143129103.6419361</c:v>
                </c:pt>
                <c:pt idx="48">
                  <c:v>2136422633.3633399</c:v>
                </c:pt>
                <c:pt idx="49">
                  <c:v>2129872011.8424795</c:v>
                </c:pt>
                <c:pt idx="50">
                  <c:v>2123470607.1422844</c:v>
                </c:pt>
                <c:pt idx="51">
                  <c:v>2117212192.6743984</c:v>
                </c:pt>
                <c:pt idx="52">
                  <c:v>2111090915.1838117</c:v>
                </c:pt>
                <c:pt idx="53">
                  <c:v>2105101265.8126602</c:v>
                </c:pt>
                <c:pt idx="54">
                  <c:v>2099238053.8960352</c:v>
                </c:pt>
                <c:pt idx="55">
                  <c:v>2093496383.1873336</c:v>
                </c:pt>
                <c:pt idx="56">
                  <c:v>2087871630.2489176</c:v>
                </c:pt>
                <c:pt idx="57">
                  <c:v>2082359424.7766783</c:v>
                </c:pt>
                <c:pt idx="58">
                  <c:v>2076955631.6553683</c:v>
                </c:pt>
                <c:pt idx="59">
                  <c:v>2071656334.5659506</c:v>
                </c:pt>
              </c:numCache>
            </c:numRef>
          </c:val>
          <c:smooth val="0"/>
          <c:extLst>
            <c:ext xmlns:c16="http://schemas.microsoft.com/office/drawing/2014/chart" uri="{C3380CC4-5D6E-409C-BE32-E72D297353CC}">
              <c16:uniqueId val="{00000005-21C6-49BA-97E4-D09474F27F50}"/>
            </c:ext>
          </c:extLst>
        </c:ser>
        <c:dLbls>
          <c:showLegendKey val="0"/>
          <c:showVal val="0"/>
          <c:showCatName val="0"/>
          <c:showSerName val="0"/>
          <c:showPercent val="0"/>
          <c:showBubbleSize val="0"/>
        </c:dLbls>
        <c:smooth val="0"/>
        <c:axId val="348281168"/>
        <c:axId val="348276368"/>
      </c:lineChart>
      <c:catAx>
        <c:axId val="34828116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YEARS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8276368"/>
        <c:crosses val="autoZero"/>
        <c:auto val="1"/>
        <c:lblAlgn val="ctr"/>
        <c:lblOffset val="100"/>
        <c:noMultiLvlLbl val="0"/>
      </c:catAx>
      <c:valAx>
        <c:axId val="3482763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sz="1000" b="1" i="0" u="none" strike="noStrike" kern="1200" baseline="0">
                    <a:solidFill>
                      <a:sysClr val="windowText" lastClr="000000">
                        <a:lumMod val="65000"/>
                        <a:lumOff val="35000"/>
                      </a:sysClr>
                    </a:solidFill>
                  </a:rPr>
                  <a:t>REVENUE (A$)</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82811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38100" cap="rnd">
              <a:noFill/>
              <a:round/>
            </a:ln>
            <a:effectLst/>
          </c:spPr>
          <c:marker>
            <c:symbol val="circle"/>
            <c:size val="5"/>
            <c:spPr>
              <a:solidFill>
                <a:schemeClr val="accent1"/>
              </a:solidFill>
              <a:ln w="9525">
                <a:solidFill>
                  <a:schemeClr val="accent1"/>
                </a:solidFill>
              </a:ln>
              <a:effectLst/>
            </c:spPr>
          </c:marker>
          <c:yVal>
            <c:numRef>
              <c:f>'1.27 GW Electrolyser H2 Prod. '!$G$779:$W$779</c:f>
              <c:numCache>
                <c:formatCode>#,##0.00</c:formatCode>
                <c:ptCount val="17"/>
                <c:pt idx="0">
                  <c:v>-1470398344.3604169</c:v>
                </c:pt>
                <c:pt idx="1">
                  <c:v>-788762741.0343399</c:v>
                </c:pt>
                <c:pt idx="2">
                  <c:v>-300945876.16773367</c:v>
                </c:pt>
                <c:pt idx="3">
                  <c:v>66482706.251558781</c:v>
                </c:pt>
                <c:pt idx="4">
                  <c:v>350804226.39419556</c:v>
                </c:pt>
                <c:pt idx="5">
                  <c:v>574267969.62223911</c:v>
                </c:pt>
                <c:pt idx="6">
                  <c:v>751479470.11112642</c:v>
                </c:pt>
                <c:pt idx="7">
                  <c:v>892644154.16348314</c:v>
                </c:pt>
                <c:pt idx="8">
                  <c:v>1005211353.9232459</c:v>
                </c:pt>
                <c:pt idx="9">
                  <c:v>1094795312.6733184</c:v>
                </c:pt>
                <c:pt idx="10">
                  <c:v>1165730822.9322476</c:v>
                </c:pt>
                <c:pt idx="11">
                  <c:v>1221428129.7435007</c:v>
                </c:pt>
                <c:pt idx="12">
                  <c:v>1264610119.6633739</c:v>
                </c:pt>
                <c:pt idx="13">
                  <c:v>1297476769.8007002</c:v>
                </c:pt>
                <c:pt idx="14">
                  <c:v>1321822673.4773664</c:v>
                </c:pt>
                <c:pt idx="15">
                  <c:v>1339123188.8441091</c:v>
                </c:pt>
                <c:pt idx="16">
                  <c:v>1350598957.1281328</c:v>
                </c:pt>
              </c:numCache>
            </c:numRef>
          </c:yVal>
          <c:smooth val="0"/>
          <c:extLst>
            <c:ext xmlns:c16="http://schemas.microsoft.com/office/drawing/2014/chart" uri="{C3380CC4-5D6E-409C-BE32-E72D297353CC}">
              <c16:uniqueId val="{00000000-C1C2-4198-8A29-C3D82C00F6BF}"/>
            </c:ext>
          </c:extLst>
        </c:ser>
        <c:dLbls>
          <c:showLegendKey val="0"/>
          <c:showVal val="0"/>
          <c:showCatName val="0"/>
          <c:showSerName val="0"/>
          <c:showPercent val="0"/>
          <c:showBubbleSize val="0"/>
        </c:dLbls>
        <c:axId val="951301024"/>
        <c:axId val="951301504"/>
      </c:scatterChart>
      <c:valAx>
        <c:axId val="951301024"/>
        <c:scaling>
          <c:orientation val="minMax"/>
        </c:scaling>
        <c:delete val="0"/>
        <c:axPos val="b"/>
        <c:majorGridlines>
          <c:spPr>
            <a:ln w="9525" cap="flat" cmpd="sng" algn="ctr">
              <a:solidFill>
                <a:schemeClr val="tx1">
                  <a:lumMod val="15000"/>
                  <a:lumOff val="85000"/>
                </a:schemeClr>
              </a:solidFill>
              <a:round/>
            </a:ln>
            <a:effectLst/>
          </c:spPr>
        </c:majorGridlines>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1301504"/>
        <c:crosses val="autoZero"/>
        <c:crossBetween val="midCat"/>
      </c:valAx>
      <c:valAx>
        <c:axId val="9513015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1301024"/>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val>
            <c:numRef>
              <c:f>'2.54 GW Electrolyser H2 Prod.'!$G$622:$BA$622</c:f>
              <c:numCache>
                <c:formatCode>_-* #,##0.00_-;\-* #,##0.00_-;_-* "-"??_-;_-@_-</c:formatCode>
                <c:ptCount val="47"/>
                <c:pt idx="0">
                  <c:v>2209703281.7384653</c:v>
                </c:pt>
                <c:pt idx="1">
                  <c:v>1437676798.1672652</c:v>
                </c:pt>
                <c:pt idx="2">
                  <c:v>1059784127.6747191</c:v>
                </c:pt>
                <c:pt idx="3">
                  <c:v>820055611.31030583</c:v>
                </c:pt>
                <c:pt idx="4">
                  <c:v>648809883.24779344</c:v>
                </c:pt>
                <c:pt idx="5">
                  <c:v>517741474.91626859</c:v>
                </c:pt>
                <c:pt idx="6">
                  <c:v>412771205.012012</c:v>
                </c:pt>
                <c:pt idx="7">
                  <c:v>325958661.82473803</c:v>
                </c:pt>
                <c:pt idx="8">
                  <c:v>252421631.71057367</c:v>
                </c:pt>
                <c:pt idx="9">
                  <c:v>188962079.37472773</c:v>
                </c:pt>
                <c:pt idx="10">
                  <c:v>133381050.96326447</c:v>
                </c:pt>
                <c:pt idx="11">
                  <c:v>84107352.709507942</c:v>
                </c:pt>
                <c:pt idx="12">
                  <c:v>39982765.325031042</c:v>
                </c:pt>
                <c:pt idx="13">
                  <c:v>131136.7861032486</c:v>
                </c:pt>
                <c:pt idx="14">
                  <c:v>-36124907.048192263</c:v>
                </c:pt>
                <c:pt idx="15">
                  <c:v>-69318897.763716221</c:v>
                </c:pt>
                <c:pt idx="16">
                  <c:v>-99877884.713965178</c:v>
                </c:pt>
                <c:pt idx="17">
                  <c:v>-128148521.85504794</c:v>
                </c:pt>
                <c:pt idx="18">
                  <c:v>-154415705.85945177</c:v>
                </c:pt>
                <c:pt idx="19">
                  <c:v>-178916163.7237246</c:v>
                </c:pt>
                <c:pt idx="20">
                  <c:v>-201848537.03649116</c:v>
                </c:pt>
                <c:pt idx="21">
                  <c:v>-223380986.45289516</c:v>
                </c:pt>
                <c:pt idx="22">
                  <c:v>-243657008.83977509</c:v>
                </c:pt>
                <c:pt idx="23">
                  <c:v>-262799945.05590081</c:v>
                </c:pt>
                <c:pt idx="24">
                  <c:v>-280916514.29191589</c:v>
                </c:pt>
                <c:pt idx="25">
                  <c:v>-298099614.96348238</c:v>
                </c:pt>
                <c:pt idx="26">
                  <c:v>-314430566.19039369</c:v>
                </c:pt>
                <c:pt idx="27">
                  <c:v>-329980917.79462457</c:v>
                </c:pt>
                <c:pt idx="28">
                  <c:v>-344813924.04598737</c:v>
                </c:pt>
                <c:pt idx="29">
                  <c:v>-358985752.86206055</c:v>
                </c:pt>
                <c:pt idx="30">
                  <c:v>-372546485.03549838</c:v>
                </c:pt>
                <c:pt idx="31">
                  <c:v>-385540945.43447971</c:v>
                </c:pt>
                <c:pt idx="32">
                  <c:v>-398009398.7139895</c:v>
                </c:pt>
                <c:pt idx="33">
                  <c:v>-409988134.99467921</c:v>
                </c:pt>
                <c:pt idx="34">
                  <c:v>-421509965.58614874</c:v>
                </c:pt>
                <c:pt idx="35">
                  <c:v>-432604644.70754504</c:v>
                </c:pt>
                <c:pt idx="36">
                  <c:v>-443299229.97105217</c:v>
                </c:pt>
                <c:pt idx="37">
                  <c:v>-453618391.9110682</c:v>
                </c:pt>
                <c:pt idx="38">
                  <c:v>-463584680.89376283</c:v>
                </c:pt>
                <c:pt idx="39">
                  <c:v>-473218758.20248652</c:v>
                </c:pt>
                <c:pt idx="40">
                  <c:v>-482539596.87046242</c:v>
                </c:pt>
                <c:pt idx="41">
                  <c:v>-491564656.85270023</c:v>
                </c:pt>
                <c:pt idx="42">
                  <c:v>-500310038.34074402</c:v>
                </c:pt>
                <c:pt idx="43">
                  <c:v>-508790616.38582301</c:v>
                </c:pt>
                <c:pt idx="44">
                  <c:v>-517020159.47686028</c:v>
                </c:pt>
                <c:pt idx="45">
                  <c:v>-525011434.29532719</c:v>
                </c:pt>
                <c:pt idx="46">
                  <c:v>-532776298.52017355</c:v>
                </c:pt>
              </c:numCache>
            </c:numRef>
          </c:val>
          <c:smooth val="0"/>
          <c:extLst>
            <c:ext xmlns:c16="http://schemas.microsoft.com/office/drawing/2014/chart" uri="{C3380CC4-5D6E-409C-BE32-E72D297353CC}">
              <c16:uniqueId val="{00000000-2735-474D-95A3-78CC6C71A6BF}"/>
            </c:ext>
          </c:extLst>
        </c:ser>
        <c:dLbls>
          <c:showLegendKey val="0"/>
          <c:showVal val="0"/>
          <c:showCatName val="0"/>
          <c:showSerName val="0"/>
          <c:showPercent val="0"/>
          <c:showBubbleSize val="0"/>
        </c:dLbls>
        <c:smooth val="0"/>
        <c:axId val="1550858720"/>
        <c:axId val="1647627296"/>
      </c:lineChart>
      <c:catAx>
        <c:axId val="155085872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7627296"/>
        <c:crosses val="autoZero"/>
        <c:auto val="1"/>
        <c:lblAlgn val="ctr"/>
        <c:lblOffset val="100"/>
        <c:noMultiLvlLbl val="0"/>
      </c:catAx>
      <c:valAx>
        <c:axId val="1647627296"/>
        <c:scaling>
          <c:orientation val="minMax"/>
        </c:scaling>
        <c:delete val="0"/>
        <c:axPos val="l"/>
        <c:majorGridlines>
          <c:spPr>
            <a:ln w="9525" cap="flat" cmpd="sng" algn="ctr">
              <a:solidFill>
                <a:schemeClr val="tx1">
                  <a:lumMod val="15000"/>
                  <a:lumOff val="85000"/>
                </a:schemeClr>
              </a:solidFill>
              <a:round/>
            </a:ln>
            <a:effectLst/>
          </c:spPr>
        </c:majorGridlines>
        <c:numFmt formatCode="_-* #,##0.00_-;\-* #,##0.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08587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8" Type="http://schemas.openxmlformats.org/officeDocument/2006/relationships/image" Target="../media/image57.png"/><Relationship Id="rId3" Type="http://schemas.openxmlformats.org/officeDocument/2006/relationships/image" Target="../media/image52.png"/><Relationship Id="rId7" Type="http://schemas.openxmlformats.org/officeDocument/2006/relationships/image" Target="../media/image56.png"/><Relationship Id="rId2" Type="http://schemas.openxmlformats.org/officeDocument/2006/relationships/image" Target="../media/image51.png"/><Relationship Id="rId1" Type="http://schemas.openxmlformats.org/officeDocument/2006/relationships/image" Target="../media/image50.png"/><Relationship Id="rId6" Type="http://schemas.openxmlformats.org/officeDocument/2006/relationships/image" Target="../media/image55.png"/><Relationship Id="rId5" Type="http://schemas.openxmlformats.org/officeDocument/2006/relationships/image" Target="../media/image54.png"/><Relationship Id="rId4" Type="http://schemas.openxmlformats.org/officeDocument/2006/relationships/image" Target="../media/image5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58.png"/></Relationships>
</file>

<file path=xl/drawings/_rels/drawing12.xml.rels><?xml version="1.0" encoding="UTF-8" standalone="yes"?>
<Relationships xmlns="http://schemas.openxmlformats.org/package/2006/relationships"><Relationship Id="rId8" Type="http://schemas.openxmlformats.org/officeDocument/2006/relationships/image" Target="../media/image66.png"/><Relationship Id="rId13" Type="http://schemas.openxmlformats.org/officeDocument/2006/relationships/image" Target="../media/image69.png"/><Relationship Id="rId18" Type="http://schemas.openxmlformats.org/officeDocument/2006/relationships/chart" Target="../charts/chart6.xml"/><Relationship Id="rId3" Type="http://schemas.openxmlformats.org/officeDocument/2006/relationships/image" Target="../media/image61.png"/><Relationship Id="rId21" Type="http://schemas.openxmlformats.org/officeDocument/2006/relationships/chart" Target="../charts/chart8.xml"/><Relationship Id="rId7" Type="http://schemas.openxmlformats.org/officeDocument/2006/relationships/image" Target="../media/image65.png"/><Relationship Id="rId12" Type="http://schemas.openxmlformats.org/officeDocument/2006/relationships/image" Target="../media/image68.png"/><Relationship Id="rId17" Type="http://schemas.openxmlformats.org/officeDocument/2006/relationships/image" Target="../media/image73.png"/><Relationship Id="rId2" Type="http://schemas.openxmlformats.org/officeDocument/2006/relationships/image" Target="../media/image60.png"/><Relationship Id="rId16" Type="http://schemas.openxmlformats.org/officeDocument/2006/relationships/image" Target="../media/image72.png"/><Relationship Id="rId20" Type="http://schemas.openxmlformats.org/officeDocument/2006/relationships/chart" Target="../charts/chart7.xml"/><Relationship Id="rId1" Type="http://schemas.openxmlformats.org/officeDocument/2006/relationships/image" Target="../media/image59.png"/><Relationship Id="rId6" Type="http://schemas.openxmlformats.org/officeDocument/2006/relationships/image" Target="../media/image64.png"/><Relationship Id="rId11" Type="http://schemas.openxmlformats.org/officeDocument/2006/relationships/chart" Target="../charts/chart5.xml"/><Relationship Id="rId5" Type="http://schemas.openxmlformats.org/officeDocument/2006/relationships/image" Target="../media/image63.png"/><Relationship Id="rId15" Type="http://schemas.openxmlformats.org/officeDocument/2006/relationships/image" Target="../media/image71.png"/><Relationship Id="rId10" Type="http://schemas.openxmlformats.org/officeDocument/2006/relationships/chart" Target="../charts/chart4.xml"/><Relationship Id="rId19" Type="http://schemas.openxmlformats.org/officeDocument/2006/relationships/image" Target="../media/image74.png"/><Relationship Id="rId4" Type="http://schemas.openxmlformats.org/officeDocument/2006/relationships/image" Target="../media/image62.png"/><Relationship Id="rId9" Type="http://schemas.openxmlformats.org/officeDocument/2006/relationships/image" Target="../media/image67.png"/><Relationship Id="rId14" Type="http://schemas.openxmlformats.org/officeDocument/2006/relationships/image" Target="../media/image70.png"/></Relationships>
</file>

<file path=xl/drawings/_rels/drawing13.xml.rels><?xml version="1.0" encoding="UTF-8" standalone="yes"?>
<Relationships xmlns="http://schemas.openxmlformats.org/package/2006/relationships"><Relationship Id="rId8" Type="http://schemas.openxmlformats.org/officeDocument/2006/relationships/image" Target="../media/image66.png"/><Relationship Id="rId13" Type="http://schemas.openxmlformats.org/officeDocument/2006/relationships/image" Target="../media/image68.png"/><Relationship Id="rId18" Type="http://schemas.openxmlformats.org/officeDocument/2006/relationships/image" Target="../media/image73.png"/><Relationship Id="rId3" Type="http://schemas.openxmlformats.org/officeDocument/2006/relationships/image" Target="../media/image61.png"/><Relationship Id="rId21" Type="http://schemas.openxmlformats.org/officeDocument/2006/relationships/chart" Target="../charts/chart13.xml"/><Relationship Id="rId7" Type="http://schemas.openxmlformats.org/officeDocument/2006/relationships/image" Target="../media/image65.png"/><Relationship Id="rId12" Type="http://schemas.openxmlformats.org/officeDocument/2006/relationships/chart" Target="../charts/chart11.xml"/><Relationship Id="rId17" Type="http://schemas.openxmlformats.org/officeDocument/2006/relationships/image" Target="../media/image72.png"/><Relationship Id="rId2" Type="http://schemas.openxmlformats.org/officeDocument/2006/relationships/image" Target="../media/image60.png"/><Relationship Id="rId16" Type="http://schemas.openxmlformats.org/officeDocument/2006/relationships/image" Target="../media/image71.png"/><Relationship Id="rId20" Type="http://schemas.openxmlformats.org/officeDocument/2006/relationships/image" Target="../media/image74.png"/><Relationship Id="rId1" Type="http://schemas.openxmlformats.org/officeDocument/2006/relationships/image" Target="../media/image59.png"/><Relationship Id="rId6" Type="http://schemas.openxmlformats.org/officeDocument/2006/relationships/image" Target="../media/image64.png"/><Relationship Id="rId11" Type="http://schemas.openxmlformats.org/officeDocument/2006/relationships/chart" Target="../charts/chart10.xml"/><Relationship Id="rId5" Type="http://schemas.openxmlformats.org/officeDocument/2006/relationships/image" Target="../media/image63.png"/><Relationship Id="rId15" Type="http://schemas.openxmlformats.org/officeDocument/2006/relationships/image" Target="../media/image70.png"/><Relationship Id="rId10" Type="http://schemas.openxmlformats.org/officeDocument/2006/relationships/chart" Target="../charts/chart9.xml"/><Relationship Id="rId19" Type="http://schemas.openxmlformats.org/officeDocument/2006/relationships/chart" Target="../charts/chart12.xml"/><Relationship Id="rId4" Type="http://schemas.openxmlformats.org/officeDocument/2006/relationships/image" Target="../media/image62.png"/><Relationship Id="rId9" Type="http://schemas.openxmlformats.org/officeDocument/2006/relationships/image" Target="../media/image67.png"/><Relationship Id="rId14" Type="http://schemas.openxmlformats.org/officeDocument/2006/relationships/image" Target="../media/image69.png"/></Relationships>
</file>

<file path=xl/drawings/_rels/drawing15.xml.rels><?xml version="1.0" encoding="UTF-8" standalone="yes"?>
<Relationships xmlns="http://schemas.openxmlformats.org/package/2006/relationships"><Relationship Id="rId8" Type="http://schemas.openxmlformats.org/officeDocument/2006/relationships/image" Target="../media/image63.png"/><Relationship Id="rId13" Type="http://schemas.openxmlformats.org/officeDocument/2006/relationships/image" Target="../media/image66.png"/><Relationship Id="rId18" Type="http://schemas.openxmlformats.org/officeDocument/2006/relationships/image" Target="../media/image68.png"/><Relationship Id="rId3" Type="http://schemas.openxmlformats.org/officeDocument/2006/relationships/image" Target="../media/image62.png"/><Relationship Id="rId21" Type="http://schemas.openxmlformats.org/officeDocument/2006/relationships/image" Target="../media/image71.png"/><Relationship Id="rId7" Type="http://schemas.openxmlformats.org/officeDocument/2006/relationships/chart" Target="../charts/chart15.xml"/><Relationship Id="rId12" Type="http://schemas.openxmlformats.org/officeDocument/2006/relationships/image" Target="../media/image65.png"/><Relationship Id="rId17" Type="http://schemas.openxmlformats.org/officeDocument/2006/relationships/chart" Target="../charts/chart19.xml"/><Relationship Id="rId2" Type="http://schemas.openxmlformats.org/officeDocument/2006/relationships/image" Target="../media/image61.png"/><Relationship Id="rId16" Type="http://schemas.openxmlformats.org/officeDocument/2006/relationships/chart" Target="../charts/chart18.xml"/><Relationship Id="rId20" Type="http://schemas.openxmlformats.org/officeDocument/2006/relationships/image" Target="../media/image70.png"/><Relationship Id="rId1" Type="http://schemas.openxmlformats.org/officeDocument/2006/relationships/image" Target="../media/image60.png"/><Relationship Id="rId6" Type="http://schemas.openxmlformats.org/officeDocument/2006/relationships/chart" Target="../charts/chart14.xml"/><Relationship Id="rId11" Type="http://schemas.openxmlformats.org/officeDocument/2006/relationships/chart" Target="../charts/chart16.xml"/><Relationship Id="rId24" Type="http://schemas.openxmlformats.org/officeDocument/2006/relationships/chart" Target="../charts/chart20.xml"/><Relationship Id="rId5" Type="http://schemas.openxmlformats.org/officeDocument/2006/relationships/image" Target="../media/image47.png"/><Relationship Id="rId15" Type="http://schemas.openxmlformats.org/officeDocument/2006/relationships/chart" Target="../charts/chart17.xml"/><Relationship Id="rId23" Type="http://schemas.openxmlformats.org/officeDocument/2006/relationships/image" Target="../media/image73.png"/><Relationship Id="rId10" Type="http://schemas.openxmlformats.org/officeDocument/2006/relationships/image" Target="../media/image74.png"/><Relationship Id="rId19" Type="http://schemas.openxmlformats.org/officeDocument/2006/relationships/image" Target="../media/image69.png"/><Relationship Id="rId4" Type="http://schemas.openxmlformats.org/officeDocument/2006/relationships/image" Target="../media/image59.png"/><Relationship Id="rId9" Type="http://schemas.openxmlformats.org/officeDocument/2006/relationships/image" Target="../media/image64.png"/><Relationship Id="rId14" Type="http://schemas.openxmlformats.org/officeDocument/2006/relationships/image" Target="../media/image67.png"/><Relationship Id="rId22" Type="http://schemas.openxmlformats.org/officeDocument/2006/relationships/image" Target="../media/image72.png"/></Relationships>
</file>

<file path=xl/drawings/_rels/drawing17.xml.rels><?xml version="1.0" encoding="UTF-8" standalone="yes"?>
<Relationships xmlns="http://schemas.openxmlformats.org/package/2006/relationships"><Relationship Id="rId3" Type="http://schemas.openxmlformats.org/officeDocument/2006/relationships/image" Target="../media/image77.png"/><Relationship Id="rId2" Type="http://schemas.openxmlformats.org/officeDocument/2006/relationships/image" Target="../media/image76.png"/><Relationship Id="rId1" Type="http://schemas.openxmlformats.org/officeDocument/2006/relationships/image" Target="../media/image75.png"/></Relationships>
</file>

<file path=xl/drawings/_rels/drawing18.xml.rels><?xml version="1.0" encoding="UTF-8" standalone="yes"?>
<Relationships xmlns="http://schemas.openxmlformats.org/package/2006/relationships"><Relationship Id="rId8" Type="http://schemas.openxmlformats.org/officeDocument/2006/relationships/image" Target="../media/image85.png"/><Relationship Id="rId13" Type="http://schemas.openxmlformats.org/officeDocument/2006/relationships/chart" Target="../charts/chart23.xml"/><Relationship Id="rId18" Type="http://schemas.openxmlformats.org/officeDocument/2006/relationships/chart" Target="../charts/chart28.xml"/><Relationship Id="rId3" Type="http://schemas.openxmlformats.org/officeDocument/2006/relationships/image" Target="../media/image80.png"/><Relationship Id="rId21" Type="http://schemas.openxmlformats.org/officeDocument/2006/relationships/chart" Target="../charts/chart31.xml"/><Relationship Id="rId7" Type="http://schemas.openxmlformats.org/officeDocument/2006/relationships/image" Target="../media/image84.png"/><Relationship Id="rId12" Type="http://schemas.openxmlformats.org/officeDocument/2006/relationships/chart" Target="../charts/chart22.xml"/><Relationship Id="rId17" Type="http://schemas.openxmlformats.org/officeDocument/2006/relationships/chart" Target="../charts/chart27.xml"/><Relationship Id="rId2" Type="http://schemas.openxmlformats.org/officeDocument/2006/relationships/image" Target="../media/image79.png"/><Relationship Id="rId16" Type="http://schemas.openxmlformats.org/officeDocument/2006/relationships/chart" Target="../charts/chart26.xml"/><Relationship Id="rId20" Type="http://schemas.openxmlformats.org/officeDocument/2006/relationships/chart" Target="../charts/chart30.xml"/><Relationship Id="rId1" Type="http://schemas.openxmlformats.org/officeDocument/2006/relationships/image" Target="../media/image78.png"/><Relationship Id="rId6" Type="http://schemas.openxmlformats.org/officeDocument/2006/relationships/image" Target="../media/image83.png"/><Relationship Id="rId11" Type="http://schemas.openxmlformats.org/officeDocument/2006/relationships/chart" Target="../charts/chart21.xml"/><Relationship Id="rId5" Type="http://schemas.openxmlformats.org/officeDocument/2006/relationships/image" Target="../media/image82.png"/><Relationship Id="rId15" Type="http://schemas.openxmlformats.org/officeDocument/2006/relationships/chart" Target="../charts/chart25.xml"/><Relationship Id="rId10" Type="http://schemas.openxmlformats.org/officeDocument/2006/relationships/image" Target="../media/image86.png"/><Relationship Id="rId19" Type="http://schemas.openxmlformats.org/officeDocument/2006/relationships/chart" Target="../charts/chart29.xml"/><Relationship Id="rId4" Type="http://schemas.openxmlformats.org/officeDocument/2006/relationships/image" Target="../media/image81.png"/><Relationship Id="rId9" Type="http://schemas.openxmlformats.org/officeDocument/2006/relationships/image" Target="../media/image77.png"/><Relationship Id="rId14" Type="http://schemas.openxmlformats.org/officeDocument/2006/relationships/chart" Target="../charts/chart24.xml"/></Relationships>
</file>

<file path=xl/drawings/_rels/drawing19.xml.rels><?xml version="1.0" encoding="UTF-8" standalone="yes"?>
<Relationships xmlns="http://schemas.openxmlformats.org/package/2006/relationships"><Relationship Id="rId8" Type="http://schemas.openxmlformats.org/officeDocument/2006/relationships/image" Target="../media/image85.png"/><Relationship Id="rId13" Type="http://schemas.openxmlformats.org/officeDocument/2006/relationships/chart" Target="../charts/chart34.xml"/><Relationship Id="rId18" Type="http://schemas.openxmlformats.org/officeDocument/2006/relationships/chart" Target="../charts/chart39.xml"/><Relationship Id="rId3" Type="http://schemas.openxmlformats.org/officeDocument/2006/relationships/image" Target="../media/image80.png"/><Relationship Id="rId7" Type="http://schemas.openxmlformats.org/officeDocument/2006/relationships/image" Target="../media/image84.png"/><Relationship Id="rId12" Type="http://schemas.openxmlformats.org/officeDocument/2006/relationships/chart" Target="../charts/chart33.xml"/><Relationship Id="rId17" Type="http://schemas.openxmlformats.org/officeDocument/2006/relationships/chart" Target="../charts/chart38.xml"/><Relationship Id="rId2" Type="http://schemas.openxmlformats.org/officeDocument/2006/relationships/image" Target="../media/image79.png"/><Relationship Id="rId16" Type="http://schemas.openxmlformats.org/officeDocument/2006/relationships/chart" Target="../charts/chart37.xml"/><Relationship Id="rId1" Type="http://schemas.openxmlformats.org/officeDocument/2006/relationships/image" Target="../media/image78.png"/><Relationship Id="rId6" Type="http://schemas.openxmlformats.org/officeDocument/2006/relationships/image" Target="../media/image83.png"/><Relationship Id="rId11" Type="http://schemas.openxmlformats.org/officeDocument/2006/relationships/chart" Target="../charts/chart32.xml"/><Relationship Id="rId5" Type="http://schemas.openxmlformats.org/officeDocument/2006/relationships/image" Target="../media/image82.png"/><Relationship Id="rId15" Type="http://schemas.openxmlformats.org/officeDocument/2006/relationships/chart" Target="../charts/chart36.xml"/><Relationship Id="rId10" Type="http://schemas.openxmlformats.org/officeDocument/2006/relationships/image" Target="../media/image86.png"/><Relationship Id="rId4" Type="http://schemas.openxmlformats.org/officeDocument/2006/relationships/image" Target="../media/image81.png"/><Relationship Id="rId9" Type="http://schemas.openxmlformats.org/officeDocument/2006/relationships/image" Target="../media/image77.png"/><Relationship Id="rId1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8" Type="http://schemas.openxmlformats.org/officeDocument/2006/relationships/image" Target="../media/image14.png"/><Relationship Id="rId13" Type="http://schemas.openxmlformats.org/officeDocument/2006/relationships/image" Target="../media/image19.png"/><Relationship Id="rId18" Type="http://schemas.openxmlformats.org/officeDocument/2006/relationships/image" Target="../media/image24.png"/><Relationship Id="rId26" Type="http://schemas.openxmlformats.org/officeDocument/2006/relationships/image" Target="../media/image32.png"/><Relationship Id="rId3" Type="http://schemas.openxmlformats.org/officeDocument/2006/relationships/chart" Target="../charts/chart1.xml"/><Relationship Id="rId21" Type="http://schemas.openxmlformats.org/officeDocument/2006/relationships/image" Target="../media/image27.png"/><Relationship Id="rId7" Type="http://schemas.openxmlformats.org/officeDocument/2006/relationships/image" Target="../media/image13.png"/><Relationship Id="rId12" Type="http://schemas.openxmlformats.org/officeDocument/2006/relationships/image" Target="../media/image18.png"/><Relationship Id="rId17" Type="http://schemas.openxmlformats.org/officeDocument/2006/relationships/image" Target="../media/image23.png"/><Relationship Id="rId25" Type="http://schemas.openxmlformats.org/officeDocument/2006/relationships/image" Target="../media/image31.png"/><Relationship Id="rId2" Type="http://schemas.openxmlformats.org/officeDocument/2006/relationships/image" Target="../media/image10.png"/><Relationship Id="rId16" Type="http://schemas.openxmlformats.org/officeDocument/2006/relationships/image" Target="../media/image22.png"/><Relationship Id="rId20" Type="http://schemas.openxmlformats.org/officeDocument/2006/relationships/image" Target="../media/image26.png"/><Relationship Id="rId1" Type="http://schemas.openxmlformats.org/officeDocument/2006/relationships/image" Target="../media/image9.png"/><Relationship Id="rId6" Type="http://schemas.openxmlformats.org/officeDocument/2006/relationships/image" Target="../media/image12.png"/><Relationship Id="rId11" Type="http://schemas.openxmlformats.org/officeDocument/2006/relationships/image" Target="../media/image17.png"/><Relationship Id="rId24" Type="http://schemas.openxmlformats.org/officeDocument/2006/relationships/image" Target="../media/image30.png"/><Relationship Id="rId5" Type="http://schemas.openxmlformats.org/officeDocument/2006/relationships/image" Target="../media/image11.png"/><Relationship Id="rId15" Type="http://schemas.openxmlformats.org/officeDocument/2006/relationships/image" Target="../media/image21.png"/><Relationship Id="rId23" Type="http://schemas.openxmlformats.org/officeDocument/2006/relationships/image" Target="../media/image29.png"/><Relationship Id="rId28" Type="http://schemas.openxmlformats.org/officeDocument/2006/relationships/chart" Target="../charts/chart3.xml"/><Relationship Id="rId10" Type="http://schemas.openxmlformats.org/officeDocument/2006/relationships/image" Target="../media/image16.png"/><Relationship Id="rId19" Type="http://schemas.openxmlformats.org/officeDocument/2006/relationships/image" Target="../media/image25.png"/><Relationship Id="rId4" Type="http://schemas.openxmlformats.org/officeDocument/2006/relationships/chart" Target="../charts/chart2.xml"/><Relationship Id="rId9" Type="http://schemas.openxmlformats.org/officeDocument/2006/relationships/image" Target="../media/image15.png"/><Relationship Id="rId14" Type="http://schemas.openxmlformats.org/officeDocument/2006/relationships/image" Target="../media/image20.png"/><Relationship Id="rId22" Type="http://schemas.openxmlformats.org/officeDocument/2006/relationships/image" Target="../media/image28.png"/><Relationship Id="rId27" Type="http://schemas.openxmlformats.org/officeDocument/2006/relationships/image" Target="../media/image3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87.png"/><Relationship Id="rId1" Type="http://schemas.openxmlformats.org/officeDocument/2006/relationships/image" Target="../media/image56.png"/></Relationships>
</file>

<file path=xl/drawings/_rels/drawing21.xml.rels><?xml version="1.0" encoding="UTF-8" standalone="yes"?>
<Relationships xmlns="http://schemas.openxmlformats.org/package/2006/relationships"><Relationship Id="rId3" Type="http://schemas.openxmlformats.org/officeDocument/2006/relationships/chart" Target="../charts/chart42.xml"/><Relationship Id="rId2" Type="http://schemas.openxmlformats.org/officeDocument/2006/relationships/chart" Target="../charts/chart41.xml"/><Relationship Id="rId1" Type="http://schemas.openxmlformats.org/officeDocument/2006/relationships/chart" Target="../charts/chart40.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23.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chart" Target="../charts/chart45.xml"/><Relationship Id="rId1" Type="http://schemas.openxmlformats.org/officeDocument/2006/relationships/chart" Target="../charts/chart44.xml"/><Relationship Id="rId6" Type="http://schemas.openxmlformats.org/officeDocument/2006/relationships/chart" Target="../charts/chart49.xml"/><Relationship Id="rId5" Type="http://schemas.openxmlformats.org/officeDocument/2006/relationships/chart" Target="../charts/chart48.xml"/><Relationship Id="rId4" Type="http://schemas.openxmlformats.org/officeDocument/2006/relationships/chart" Target="../charts/chart47.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26.xml.rels><?xml version="1.0" encoding="UTF-8" standalone="yes"?>
<Relationships xmlns="http://schemas.openxmlformats.org/package/2006/relationships"><Relationship Id="rId8" Type="http://schemas.openxmlformats.org/officeDocument/2006/relationships/chart" Target="../charts/chart60.xml"/><Relationship Id="rId3" Type="http://schemas.openxmlformats.org/officeDocument/2006/relationships/chart" Target="../charts/chart55.xml"/><Relationship Id="rId7" Type="http://schemas.openxmlformats.org/officeDocument/2006/relationships/chart" Target="../charts/chart59.xml"/><Relationship Id="rId2" Type="http://schemas.openxmlformats.org/officeDocument/2006/relationships/chart" Target="../charts/chart54.xml"/><Relationship Id="rId1" Type="http://schemas.openxmlformats.org/officeDocument/2006/relationships/chart" Target="../charts/chart53.xml"/><Relationship Id="rId6" Type="http://schemas.openxmlformats.org/officeDocument/2006/relationships/chart" Target="../charts/chart58.xml"/><Relationship Id="rId5" Type="http://schemas.openxmlformats.org/officeDocument/2006/relationships/chart" Target="../charts/chart57.xml"/><Relationship Id="rId4" Type="http://schemas.openxmlformats.org/officeDocument/2006/relationships/chart" Target="../charts/chart56.xml"/><Relationship Id="rId9" Type="http://schemas.openxmlformats.org/officeDocument/2006/relationships/chart" Target="../charts/chart61.xml"/></Relationships>
</file>

<file path=xl/drawings/_rels/drawing27.xml.rels><?xml version="1.0" encoding="UTF-8" standalone="yes"?>
<Relationships xmlns="http://schemas.openxmlformats.org/package/2006/relationships"><Relationship Id="rId3" Type="http://schemas.openxmlformats.org/officeDocument/2006/relationships/chart" Target="../charts/chart64.xml"/><Relationship Id="rId2" Type="http://schemas.openxmlformats.org/officeDocument/2006/relationships/chart" Target="../charts/chart63.xml"/><Relationship Id="rId1" Type="http://schemas.openxmlformats.org/officeDocument/2006/relationships/chart" Target="../charts/chart62.xml"/><Relationship Id="rId4" Type="http://schemas.openxmlformats.org/officeDocument/2006/relationships/chart" Target="../charts/chart65.xml"/></Relationships>
</file>

<file path=xl/drawings/_rels/drawing32.xml.rels><?xml version="1.0" encoding="UTF-8" standalone="yes"?>
<Relationships xmlns="http://schemas.openxmlformats.org/package/2006/relationships"><Relationship Id="rId3" Type="http://schemas.openxmlformats.org/officeDocument/2006/relationships/chart" Target="../charts/chart68.xml"/><Relationship Id="rId2" Type="http://schemas.openxmlformats.org/officeDocument/2006/relationships/chart" Target="../charts/chart67.xml"/><Relationship Id="rId1" Type="http://schemas.openxmlformats.org/officeDocument/2006/relationships/chart" Target="../charts/chart66.xml"/><Relationship Id="rId4" Type="http://schemas.openxmlformats.org/officeDocument/2006/relationships/chart" Target="../charts/chart69.xml"/></Relationships>
</file>

<file path=xl/drawings/_rels/drawing37.xml.rels><?xml version="1.0" encoding="UTF-8" standalone="yes"?>
<Relationships xmlns="http://schemas.openxmlformats.org/package/2006/relationships"><Relationship Id="rId3" Type="http://schemas.openxmlformats.org/officeDocument/2006/relationships/chart" Target="../charts/chart72.xml"/><Relationship Id="rId2" Type="http://schemas.openxmlformats.org/officeDocument/2006/relationships/chart" Target="../charts/chart71.xml"/><Relationship Id="rId1" Type="http://schemas.openxmlformats.org/officeDocument/2006/relationships/chart" Target="../charts/chart70.xml"/><Relationship Id="rId4" Type="http://schemas.openxmlformats.org/officeDocument/2006/relationships/chart" Target="../charts/chart73.xml"/></Relationships>
</file>

<file path=xl/drawings/_rels/drawing42.xml.rels><?xml version="1.0" encoding="UTF-8" standalone="yes"?>
<Relationships xmlns="http://schemas.openxmlformats.org/package/2006/relationships"><Relationship Id="rId3" Type="http://schemas.openxmlformats.org/officeDocument/2006/relationships/chart" Target="../charts/chart76.xml"/><Relationship Id="rId2" Type="http://schemas.openxmlformats.org/officeDocument/2006/relationships/chart" Target="../charts/chart75.xml"/><Relationship Id="rId1" Type="http://schemas.openxmlformats.org/officeDocument/2006/relationships/chart" Target="../charts/chart74.xml"/><Relationship Id="rId4" Type="http://schemas.openxmlformats.org/officeDocument/2006/relationships/chart" Target="../charts/chart77.xml"/></Relationships>
</file>

<file path=xl/drawings/_rels/drawing5.xml.rels><?xml version="1.0" encoding="UTF-8" standalone="yes"?>
<Relationships xmlns="http://schemas.openxmlformats.org/package/2006/relationships"><Relationship Id="rId1" Type="http://schemas.openxmlformats.org/officeDocument/2006/relationships/image" Target="../media/image34.png"/></Relationships>
</file>

<file path=xl/drawings/_rels/drawing6.xml.rels><?xml version="1.0" encoding="UTF-8" standalone="yes"?>
<Relationships xmlns="http://schemas.openxmlformats.org/package/2006/relationships"><Relationship Id="rId2" Type="http://schemas.openxmlformats.org/officeDocument/2006/relationships/image" Target="../media/image36.png"/><Relationship Id="rId1" Type="http://schemas.openxmlformats.org/officeDocument/2006/relationships/image" Target="../media/image35.png"/></Relationships>
</file>

<file path=xl/drawings/_rels/drawing7.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38.png"/><Relationship Id="rId1" Type="http://schemas.openxmlformats.org/officeDocument/2006/relationships/image" Target="../media/image37.png"/><Relationship Id="rId4" Type="http://schemas.openxmlformats.org/officeDocument/2006/relationships/image" Target="../media/image40.png"/></Relationships>
</file>

<file path=xl/drawings/_rels/drawing8.xml.rels><?xml version="1.0" encoding="UTF-8" standalone="yes"?>
<Relationships xmlns="http://schemas.openxmlformats.org/package/2006/relationships"><Relationship Id="rId1" Type="http://schemas.openxmlformats.org/officeDocument/2006/relationships/image" Target="../media/image41.png"/></Relationships>
</file>

<file path=xl/drawings/_rels/drawing9.xml.rels><?xml version="1.0" encoding="UTF-8" standalone="yes"?>
<Relationships xmlns="http://schemas.openxmlformats.org/package/2006/relationships"><Relationship Id="rId8" Type="http://schemas.openxmlformats.org/officeDocument/2006/relationships/image" Target="../media/image49.png"/><Relationship Id="rId3" Type="http://schemas.openxmlformats.org/officeDocument/2006/relationships/image" Target="../media/image44.png"/><Relationship Id="rId7" Type="http://schemas.openxmlformats.org/officeDocument/2006/relationships/image" Target="../media/image48.png"/><Relationship Id="rId2" Type="http://schemas.openxmlformats.org/officeDocument/2006/relationships/image" Target="../media/image43.png"/><Relationship Id="rId1" Type="http://schemas.openxmlformats.org/officeDocument/2006/relationships/image" Target="../media/image42.png"/><Relationship Id="rId6" Type="http://schemas.openxmlformats.org/officeDocument/2006/relationships/image" Target="../media/image47.png"/><Relationship Id="rId5" Type="http://schemas.openxmlformats.org/officeDocument/2006/relationships/image" Target="../media/image46.png"/><Relationship Id="rId4" Type="http://schemas.openxmlformats.org/officeDocument/2006/relationships/image" Target="../media/image45.png"/></Relationships>
</file>

<file path=xl/drawings/drawing1.xml><?xml version="1.0" encoding="utf-8"?>
<xdr:wsDr xmlns:xdr="http://schemas.openxmlformats.org/drawingml/2006/spreadsheetDrawing" xmlns:a="http://schemas.openxmlformats.org/drawingml/2006/main">
  <xdr:twoCellAnchor editAs="oneCell">
    <xdr:from>
      <xdr:col>2</xdr:col>
      <xdr:colOff>66675</xdr:colOff>
      <xdr:row>11</xdr:row>
      <xdr:rowOff>85725</xdr:rowOff>
    </xdr:from>
    <xdr:to>
      <xdr:col>14</xdr:col>
      <xdr:colOff>448930</xdr:colOff>
      <xdr:row>48</xdr:row>
      <xdr:rowOff>162919</xdr:rowOff>
    </xdr:to>
    <xdr:pic>
      <xdr:nvPicPr>
        <xdr:cNvPr id="2" name="Picture 1">
          <a:extLst>
            <a:ext uri="{FF2B5EF4-FFF2-40B4-BE49-F238E27FC236}">
              <a16:creationId xmlns:a16="http://schemas.microsoft.com/office/drawing/2014/main" id="{EFDFFF2B-BEE4-16DA-7D91-A615C3659A18}"/>
            </a:ext>
          </a:extLst>
        </xdr:cNvPr>
        <xdr:cNvPicPr>
          <a:picLocks noChangeAspect="1"/>
        </xdr:cNvPicPr>
      </xdr:nvPicPr>
      <xdr:blipFill>
        <a:blip xmlns:r="http://schemas.openxmlformats.org/officeDocument/2006/relationships" r:embed="rId1"/>
        <a:stretch>
          <a:fillRect/>
        </a:stretch>
      </xdr:blipFill>
      <xdr:spPr>
        <a:xfrm>
          <a:off x="676275" y="657225"/>
          <a:ext cx="8992855" cy="7125694"/>
        </a:xfrm>
        <a:prstGeom prst="rect">
          <a:avLst/>
        </a:prstGeom>
      </xdr:spPr>
    </xdr:pic>
    <xdr:clientData/>
  </xdr:twoCellAnchor>
  <xdr:twoCellAnchor editAs="oneCell">
    <xdr:from>
      <xdr:col>19</xdr:col>
      <xdr:colOff>0</xdr:colOff>
      <xdr:row>12</xdr:row>
      <xdr:rowOff>0</xdr:rowOff>
    </xdr:from>
    <xdr:to>
      <xdr:col>31</xdr:col>
      <xdr:colOff>210600</xdr:colOff>
      <xdr:row>44</xdr:row>
      <xdr:rowOff>124693</xdr:rowOff>
    </xdr:to>
    <xdr:pic>
      <xdr:nvPicPr>
        <xdr:cNvPr id="3" name="Picture 2">
          <a:extLst>
            <a:ext uri="{FF2B5EF4-FFF2-40B4-BE49-F238E27FC236}">
              <a16:creationId xmlns:a16="http://schemas.microsoft.com/office/drawing/2014/main" id="{E49BC85F-3DB3-4443-8D53-1E4DA2A2B2DF}"/>
            </a:ext>
          </a:extLst>
        </xdr:cNvPr>
        <xdr:cNvPicPr>
          <a:picLocks noChangeAspect="1"/>
        </xdr:cNvPicPr>
      </xdr:nvPicPr>
      <xdr:blipFill>
        <a:blip xmlns:r="http://schemas.openxmlformats.org/officeDocument/2006/relationships" r:embed="rId2"/>
        <a:stretch>
          <a:fillRect/>
        </a:stretch>
      </xdr:blipFill>
      <xdr:spPr>
        <a:xfrm>
          <a:off x="10972800" y="762000"/>
          <a:ext cx="7525800" cy="6220693"/>
        </a:xfrm>
        <a:prstGeom prst="rect">
          <a:avLst/>
        </a:prstGeom>
      </xdr:spPr>
    </xdr:pic>
    <xdr:clientData/>
  </xdr:twoCellAnchor>
  <xdr:twoCellAnchor editAs="oneCell">
    <xdr:from>
      <xdr:col>19</xdr:col>
      <xdr:colOff>342900</xdr:colOff>
      <xdr:row>42</xdr:row>
      <xdr:rowOff>152400</xdr:rowOff>
    </xdr:from>
    <xdr:to>
      <xdr:col>22</xdr:col>
      <xdr:colOff>19260</xdr:colOff>
      <xdr:row>44</xdr:row>
      <xdr:rowOff>38137</xdr:rowOff>
    </xdr:to>
    <xdr:pic>
      <xdr:nvPicPr>
        <xdr:cNvPr id="4" name="Picture 3">
          <a:extLst>
            <a:ext uri="{FF2B5EF4-FFF2-40B4-BE49-F238E27FC236}">
              <a16:creationId xmlns:a16="http://schemas.microsoft.com/office/drawing/2014/main" id="{68A12B4B-EDBE-4324-A080-8E94E8537E13}"/>
            </a:ext>
          </a:extLst>
        </xdr:cNvPr>
        <xdr:cNvPicPr>
          <a:picLocks noChangeAspect="1"/>
        </xdr:cNvPicPr>
      </xdr:nvPicPr>
      <xdr:blipFill>
        <a:blip xmlns:r="http://schemas.openxmlformats.org/officeDocument/2006/relationships" r:embed="rId3"/>
        <a:stretch>
          <a:fillRect/>
        </a:stretch>
      </xdr:blipFill>
      <xdr:spPr>
        <a:xfrm>
          <a:off x="11315700" y="6629400"/>
          <a:ext cx="1505160" cy="266737"/>
        </a:xfrm>
        <a:prstGeom prst="rect">
          <a:avLst/>
        </a:prstGeom>
      </xdr:spPr>
    </xdr:pic>
    <xdr:clientData/>
  </xdr:twoCellAnchor>
  <xdr:twoCellAnchor editAs="oneCell">
    <xdr:from>
      <xdr:col>21</xdr:col>
      <xdr:colOff>533400</xdr:colOff>
      <xdr:row>42</xdr:row>
      <xdr:rowOff>142875</xdr:rowOff>
    </xdr:from>
    <xdr:to>
      <xdr:col>24</xdr:col>
      <xdr:colOff>209760</xdr:colOff>
      <xdr:row>44</xdr:row>
      <xdr:rowOff>28612</xdr:rowOff>
    </xdr:to>
    <xdr:pic>
      <xdr:nvPicPr>
        <xdr:cNvPr id="5" name="Picture 4">
          <a:extLst>
            <a:ext uri="{FF2B5EF4-FFF2-40B4-BE49-F238E27FC236}">
              <a16:creationId xmlns:a16="http://schemas.microsoft.com/office/drawing/2014/main" id="{36AC4492-2828-433B-86F2-A5C295CD489C}"/>
            </a:ext>
          </a:extLst>
        </xdr:cNvPr>
        <xdr:cNvPicPr>
          <a:picLocks noChangeAspect="1"/>
        </xdr:cNvPicPr>
      </xdr:nvPicPr>
      <xdr:blipFill>
        <a:blip xmlns:r="http://schemas.openxmlformats.org/officeDocument/2006/relationships" r:embed="rId3"/>
        <a:stretch>
          <a:fillRect/>
        </a:stretch>
      </xdr:blipFill>
      <xdr:spPr>
        <a:xfrm>
          <a:off x="12725400" y="6619875"/>
          <a:ext cx="1505160" cy="266737"/>
        </a:xfrm>
        <a:prstGeom prst="rect">
          <a:avLst/>
        </a:prstGeom>
      </xdr:spPr>
    </xdr:pic>
    <xdr:clientData/>
  </xdr:twoCellAnchor>
  <xdr:twoCellAnchor editAs="oneCell">
    <xdr:from>
      <xdr:col>24</xdr:col>
      <xdr:colOff>133350</xdr:colOff>
      <xdr:row>42</xdr:row>
      <xdr:rowOff>142875</xdr:rowOff>
    </xdr:from>
    <xdr:to>
      <xdr:col>26</xdr:col>
      <xdr:colOff>419310</xdr:colOff>
      <xdr:row>44</xdr:row>
      <xdr:rowOff>28612</xdr:rowOff>
    </xdr:to>
    <xdr:pic>
      <xdr:nvPicPr>
        <xdr:cNvPr id="6" name="Picture 5">
          <a:extLst>
            <a:ext uri="{FF2B5EF4-FFF2-40B4-BE49-F238E27FC236}">
              <a16:creationId xmlns:a16="http://schemas.microsoft.com/office/drawing/2014/main" id="{CF52A810-E32C-4E67-9641-6F349518DC60}"/>
            </a:ext>
          </a:extLst>
        </xdr:cNvPr>
        <xdr:cNvPicPr>
          <a:picLocks noChangeAspect="1"/>
        </xdr:cNvPicPr>
      </xdr:nvPicPr>
      <xdr:blipFill>
        <a:blip xmlns:r="http://schemas.openxmlformats.org/officeDocument/2006/relationships" r:embed="rId3"/>
        <a:stretch>
          <a:fillRect/>
        </a:stretch>
      </xdr:blipFill>
      <xdr:spPr>
        <a:xfrm>
          <a:off x="14154150" y="6619875"/>
          <a:ext cx="1505160" cy="266737"/>
        </a:xfrm>
        <a:prstGeom prst="rect">
          <a:avLst/>
        </a:prstGeom>
      </xdr:spPr>
    </xdr:pic>
    <xdr:clientData/>
  </xdr:twoCellAnchor>
  <xdr:twoCellAnchor editAs="oneCell">
    <xdr:from>
      <xdr:col>26</xdr:col>
      <xdr:colOff>342900</xdr:colOff>
      <xdr:row>42</xdr:row>
      <xdr:rowOff>123825</xdr:rowOff>
    </xdr:from>
    <xdr:to>
      <xdr:col>29</xdr:col>
      <xdr:colOff>19260</xdr:colOff>
      <xdr:row>44</xdr:row>
      <xdr:rowOff>9562</xdr:rowOff>
    </xdr:to>
    <xdr:pic>
      <xdr:nvPicPr>
        <xdr:cNvPr id="7" name="Picture 6">
          <a:extLst>
            <a:ext uri="{FF2B5EF4-FFF2-40B4-BE49-F238E27FC236}">
              <a16:creationId xmlns:a16="http://schemas.microsoft.com/office/drawing/2014/main" id="{9B678A19-331B-4E66-89B9-B51A7A10F452}"/>
            </a:ext>
          </a:extLst>
        </xdr:cNvPr>
        <xdr:cNvPicPr>
          <a:picLocks noChangeAspect="1"/>
        </xdr:cNvPicPr>
      </xdr:nvPicPr>
      <xdr:blipFill>
        <a:blip xmlns:r="http://schemas.openxmlformats.org/officeDocument/2006/relationships" r:embed="rId3"/>
        <a:stretch>
          <a:fillRect/>
        </a:stretch>
      </xdr:blipFill>
      <xdr:spPr>
        <a:xfrm>
          <a:off x="15582900" y="6600825"/>
          <a:ext cx="1505160" cy="266737"/>
        </a:xfrm>
        <a:prstGeom prst="rect">
          <a:avLst/>
        </a:prstGeom>
      </xdr:spPr>
    </xdr:pic>
    <xdr:clientData/>
  </xdr:twoCellAnchor>
  <xdr:twoCellAnchor editAs="oneCell">
    <xdr:from>
      <xdr:col>30</xdr:col>
      <xdr:colOff>485863</xdr:colOff>
      <xdr:row>35</xdr:row>
      <xdr:rowOff>38016</xdr:rowOff>
    </xdr:from>
    <xdr:to>
      <xdr:col>31</xdr:col>
      <xdr:colOff>143000</xdr:colOff>
      <xdr:row>43</xdr:row>
      <xdr:rowOff>19176</xdr:rowOff>
    </xdr:to>
    <xdr:pic>
      <xdr:nvPicPr>
        <xdr:cNvPr id="9" name="Picture 8">
          <a:extLst>
            <a:ext uri="{FF2B5EF4-FFF2-40B4-BE49-F238E27FC236}">
              <a16:creationId xmlns:a16="http://schemas.microsoft.com/office/drawing/2014/main" id="{88C8679A-5B2E-4A99-8773-26E4AE5A24C8}"/>
            </a:ext>
          </a:extLst>
        </xdr:cNvPr>
        <xdr:cNvPicPr>
          <a:picLocks noChangeAspect="1"/>
        </xdr:cNvPicPr>
      </xdr:nvPicPr>
      <xdr:blipFill>
        <a:blip xmlns:r="http://schemas.openxmlformats.org/officeDocument/2006/relationships" r:embed="rId3"/>
        <a:stretch>
          <a:fillRect/>
        </a:stretch>
      </xdr:blipFill>
      <xdr:spPr>
        <a:xfrm rot="5400000">
          <a:off x="17868902" y="5800727"/>
          <a:ext cx="1505160" cy="266737"/>
        </a:xfrm>
        <a:prstGeom prst="rect">
          <a:avLst/>
        </a:prstGeom>
      </xdr:spPr>
    </xdr:pic>
    <xdr:clientData/>
  </xdr:twoCellAnchor>
  <xdr:twoCellAnchor editAs="oneCell">
    <xdr:from>
      <xdr:col>30</xdr:col>
      <xdr:colOff>485863</xdr:colOff>
      <xdr:row>27</xdr:row>
      <xdr:rowOff>76116</xdr:rowOff>
    </xdr:from>
    <xdr:to>
      <xdr:col>31</xdr:col>
      <xdr:colOff>143000</xdr:colOff>
      <xdr:row>35</xdr:row>
      <xdr:rowOff>57276</xdr:rowOff>
    </xdr:to>
    <xdr:pic>
      <xdr:nvPicPr>
        <xdr:cNvPr id="10" name="Picture 9">
          <a:extLst>
            <a:ext uri="{FF2B5EF4-FFF2-40B4-BE49-F238E27FC236}">
              <a16:creationId xmlns:a16="http://schemas.microsoft.com/office/drawing/2014/main" id="{19AF0828-3B04-4270-A72B-B97420CED560}"/>
            </a:ext>
          </a:extLst>
        </xdr:cNvPr>
        <xdr:cNvPicPr>
          <a:picLocks noChangeAspect="1"/>
        </xdr:cNvPicPr>
      </xdr:nvPicPr>
      <xdr:blipFill>
        <a:blip xmlns:r="http://schemas.openxmlformats.org/officeDocument/2006/relationships" r:embed="rId3"/>
        <a:stretch>
          <a:fillRect/>
        </a:stretch>
      </xdr:blipFill>
      <xdr:spPr>
        <a:xfrm rot="5400000">
          <a:off x="17545052" y="4314827"/>
          <a:ext cx="1505160" cy="266737"/>
        </a:xfrm>
        <a:prstGeom prst="rect">
          <a:avLst/>
        </a:prstGeom>
      </xdr:spPr>
    </xdr:pic>
    <xdr:clientData/>
  </xdr:twoCellAnchor>
  <xdr:twoCellAnchor editAs="oneCell">
    <xdr:from>
      <xdr:col>30</xdr:col>
      <xdr:colOff>495388</xdr:colOff>
      <xdr:row>20</xdr:row>
      <xdr:rowOff>28492</xdr:rowOff>
    </xdr:from>
    <xdr:to>
      <xdr:col>31</xdr:col>
      <xdr:colOff>152525</xdr:colOff>
      <xdr:row>28</xdr:row>
      <xdr:rowOff>9652</xdr:rowOff>
    </xdr:to>
    <xdr:pic>
      <xdr:nvPicPr>
        <xdr:cNvPr id="11" name="Picture 10">
          <a:extLst>
            <a:ext uri="{FF2B5EF4-FFF2-40B4-BE49-F238E27FC236}">
              <a16:creationId xmlns:a16="http://schemas.microsoft.com/office/drawing/2014/main" id="{3CA24D8E-4B3A-40F7-BC8C-D33BCF9C363E}"/>
            </a:ext>
          </a:extLst>
        </xdr:cNvPr>
        <xdr:cNvPicPr>
          <a:picLocks noChangeAspect="1"/>
        </xdr:cNvPicPr>
      </xdr:nvPicPr>
      <xdr:blipFill>
        <a:blip xmlns:r="http://schemas.openxmlformats.org/officeDocument/2006/relationships" r:embed="rId3"/>
        <a:stretch>
          <a:fillRect/>
        </a:stretch>
      </xdr:blipFill>
      <xdr:spPr>
        <a:xfrm rot="5400000">
          <a:off x="17554577" y="2933703"/>
          <a:ext cx="1505160" cy="266737"/>
        </a:xfrm>
        <a:prstGeom prst="rect">
          <a:avLst/>
        </a:prstGeom>
      </xdr:spPr>
    </xdr:pic>
    <xdr:clientData/>
  </xdr:twoCellAnchor>
  <xdr:twoCellAnchor editAs="oneCell">
    <xdr:from>
      <xdr:col>30</xdr:col>
      <xdr:colOff>495388</xdr:colOff>
      <xdr:row>12</xdr:row>
      <xdr:rowOff>142793</xdr:rowOff>
    </xdr:from>
    <xdr:to>
      <xdr:col>31</xdr:col>
      <xdr:colOff>152525</xdr:colOff>
      <xdr:row>20</xdr:row>
      <xdr:rowOff>123953</xdr:rowOff>
    </xdr:to>
    <xdr:pic>
      <xdr:nvPicPr>
        <xdr:cNvPr id="12" name="Picture 11">
          <a:extLst>
            <a:ext uri="{FF2B5EF4-FFF2-40B4-BE49-F238E27FC236}">
              <a16:creationId xmlns:a16="http://schemas.microsoft.com/office/drawing/2014/main" id="{DD412F55-3C89-405E-BBC6-2C655AE9B59A}"/>
            </a:ext>
          </a:extLst>
        </xdr:cNvPr>
        <xdr:cNvPicPr>
          <a:picLocks noChangeAspect="1"/>
        </xdr:cNvPicPr>
      </xdr:nvPicPr>
      <xdr:blipFill>
        <a:blip xmlns:r="http://schemas.openxmlformats.org/officeDocument/2006/relationships" r:embed="rId3"/>
        <a:stretch>
          <a:fillRect/>
        </a:stretch>
      </xdr:blipFill>
      <xdr:spPr>
        <a:xfrm rot="5400000">
          <a:off x="17554577" y="1524004"/>
          <a:ext cx="1505160" cy="266737"/>
        </a:xfrm>
        <a:prstGeom prst="rect">
          <a:avLst/>
        </a:prstGeom>
      </xdr:spPr>
    </xdr:pic>
    <xdr:clientData/>
  </xdr:twoCellAnchor>
  <xdr:twoCellAnchor editAs="oneCell">
    <xdr:from>
      <xdr:col>2</xdr:col>
      <xdr:colOff>381000</xdr:colOff>
      <xdr:row>30</xdr:row>
      <xdr:rowOff>0</xdr:rowOff>
    </xdr:from>
    <xdr:to>
      <xdr:col>7</xdr:col>
      <xdr:colOff>95816</xdr:colOff>
      <xdr:row>31</xdr:row>
      <xdr:rowOff>114343</xdr:rowOff>
    </xdr:to>
    <xdr:pic>
      <xdr:nvPicPr>
        <xdr:cNvPr id="13" name="Picture 12">
          <a:extLst>
            <a:ext uri="{FF2B5EF4-FFF2-40B4-BE49-F238E27FC236}">
              <a16:creationId xmlns:a16="http://schemas.microsoft.com/office/drawing/2014/main" id="{2A6CA07B-DB68-BF0D-E222-F2109DBBFA33}"/>
            </a:ext>
          </a:extLst>
        </xdr:cNvPr>
        <xdr:cNvPicPr>
          <a:picLocks noChangeAspect="1"/>
        </xdr:cNvPicPr>
      </xdr:nvPicPr>
      <xdr:blipFill>
        <a:blip xmlns:r="http://schemas.openxmlformats.org/officeDocument/2006/relationships" r:embed="rId4"/>
        <a:stretch>
          <a:fillRect/>
        </a:stretch>
      </xdr:blipFill>
      <xdr:spPr>
        <a:xfrm>
          <a:off x="990600" y="5715000"/>
          <a:ext cx="4058216" cy="304843"/>
        </a:xfrm>
        <a:prstGeom prst="rect">
          <a:avLst/>
        </a:prstGeom>
      </xdr:spPr>
    </xdr:pic>
    <xdr:clientData/>
  </xdr:twoCellAnchor>
  <xdr:twoCellAnchor editAs="oneCell">
    <xdr:from>
      <xdr:col>13</xdr:col>
      <xdr:colOff>486041</xdr:colOff>
      <xdr:row>10</xdr:row>
      <xdr:rowOff>66416</xdr:rowOff>
    </xdr:from>
    <xdr:to>
      <xdr:col>14</xdr:col>
      <xdr:colOff>181284</xdr:colOff>
      <xdr:row>31</xdr:row>
      <xdr:rowOff>124132</xdr:rowOff>
    </xdr:to>
    <xdr:pic>
      <xdr:nvPicPr>
        <xdr:cNvPr id="17" name="Picture 16">
          <a:extLst>
            <a:ext uri="{FF2B5EF4-FFF2-40B4-BE49-F238E27FC236}">
              <a16:creationId xmlns:a16="http://schemas.microsoft.com/office/drawing/2014/main" id="{46D23646-6425-4ADC-B3A7-A2D15C82F1BC}"/>
            </a:ext>
          </a:extLst>
        </xdr:cNvPr>
        <xdr:cNvPicPr>
          <a:picLocks noChangeAspect="1"/>
        </xdr:cNvPicPr>
      </xdr:nvPicPr>
      <xdr:blipFill>
        <a:blip xmlns:r="http://schemas.openxmlformats.org/officeDocument/2006/relationships" r:embed="rId4"/>
        <a:stretch>
          <a:fillRect/>
        </a:stretch>
      </xdr:blipFill>
      <xdr:spPr>
        <a:xfrm rot="16200000">
          <a:off x="7219955" y="3848102"/>
          <a:ext cx="4058216" cy="304843"/>
        </a:xfrm>
        <a:prstGeom prst="rect">
          <a:avLst/>
        </a:prstGeom>
      </xdr:spPr>
    </xdr:pic>
    <xdr:clientData/>
  </xdr:twoCellAnchor>
  <xdr:twoCellAnchor editAs="oneCell">
    <xdr:from>
      <xdr:col>2</xdr:col>
      <xdr:colOff>66675</xdr:colOff>
      <xdr:row>52</xdr:row>
      <xdr:rowOff>47625</xdr:rowOff>
    </xdr:from>
    <xdr:to>
      <xdr:col>14</xdr:col>
      <xdr:colOff>582299</xdr:colOff>
      <xdr:row>93</xdr:row>
      <xdr:rowOff>124926</xdr:rowOff>
    </xdr:to>
    <xdr:pic>
      <xdr:nvPicPr>
        <xdr:cNvPr id="18" name="Picture 17">
          <a:extLst>
            <a:ext uri="{FF2B5EF4-FFF2-40B4-BE49-F238E27FC236}">
              <a16:creationId xmlns:a16="http://schemas.microsoft.com/office/drawing/2014/main" id="{4FB6A1F1-EA0C-29A7-9FF5-8C2377679EBB}"/>
            </a:ext>
          </a:extLst>
        </xdr:cNvPr>
        <xdr:cNvPicPr>
          <a:picLocks noChangeAspect="1"/>
        </xdr:cNvPicPr>
      </xdr:nvPicPr>
      <xdr:blipFill>
        <a:blip xmlns:r="http://schemas.openxmlformats.org/officeDocument/2006/relationships" r:embed="rId5"/>
        <a:stretch>
          <a:fillRect/>
        </a:stretch>
      </xdr:blipFill>
      <xdr:spPr>
        <a:xfrm>
          <a:off x="676275" y="9572625"/>
          <a:ext cx="9126224" cy="7887801"/>
        </a:xfrm>
        <a:prstGeom prst="rect">
          <a:avLst/>
        </a:prstGeom>
      </xdr:spPr>
    </xdr:pic>
    <xdr:clientData/>
  </xdr:twoCellAnchor>
  <xdr:twoCellAnchor editAs="oneCell">
    <xdr:from>
      <xdr:col>3</xdr:col>
      <xdr:colOff>547795</xdr:colOff>
      <xdr:row>74</xdr:row>
      <xdr:rowOff>23703</xdr:rowOff>
    </xdr:from>
    <xdr:to>
      <xdr:col>4</xdr:col>
      <xdr:colOff>138288</xdr:colOff>
      <xdr:row>84</xdr:row>
      <xdr:rowOff>157338</xdr:rowOff>
    </xdr:to>
    <xdr:pic>
      <xdr:nvPicPr>
        <xdr:cNvPr id="19" name="Picture 18">
          <a:extLst>
            <a:ext uri="{FF2B5EF4-FFF2-40B4-BE49-F238E27FC236}">
              <a16:creationId xmlns:a16="http://schemas.microsoft.com/office/drawing/2014/main" id="{CD0C7F27-297E-9713-0E7C-5C43A0B11BBC}"/>
            </a:ext>
          </a:extLst>
        </xdr:cNvPr>
        <xdr:cNvPicPr>
          <a:picLocks noChangeAspect="1"/>
        </xdr:cNvPicPr>
      </xdr:nvPicPr>
      <xdr:blipFill>
        <a:blip xmlns:r="http://schemas.openxmlformats.org/officeDocument/2006/relationships" r:embed="rId6"/>
        <a:stretch>
          <a:fillRect/>
        </a:stretch>
      </xdr:blipFill>
      <xdr:spPr>
        <a:xfrm rot="3264000">
          <a:off x="1771649" y="14706599"/>
          <a:ext cx="2038635" cy="485843"/>
        </a:xfrm>
        <a:prstGeom prst="rect">
          <a:avLst/>
        </a:prstGeom>
      </xdr:spPr>
    </xdr:pic>
    <xdr:clientData/>
  </xdr:twoCellAnchor>
  <xdr:twoCellAnchor editAs="oneCell">
    <xdr:from>
      <xdr:col>4</xdr:col>
      <xdr:colOff>514349</xdr:colOff>
      <xdr:row>81</xdr:row>
      <xdr:rowOff>19048</xdr:rowOff>
    </xdr:from>
    <xdr:to>
      <xdr:col>7</xdr:col>
      <xdr:colOff>495584</xdr:colOff>
      <xdr:row>83</xdr:row>
      <xdr:rowOff>123891</xdr:rowOff>
    </xdr:to>
    <xdr:pic>
      <xdr:nvPicPr>
        <xdr:cNvPr id="20" name="Picture 19">
          <a:extLst>
            <a:ext uri="{FF2B5EF4-FFF2-40B4-BE49-F238E27FC236}">
              <a16:creationId xmlns:a16="http://schemas.microsoft.com/office/drawing/2014/main" id="{A73274D4-1BB8-4E44-A4F3-210AA06DB52E}"/>
            </a:ext>
          </a:extLst>
        </xdr:cNvPr>
        <xdr:cNvPicPr>
          <a:picLocks noChangeAspect="1"/>
        </xdr:cNvPicPr>
      </xdr:nvPicPr>
      <xdr:blipFill>
        <a:blip xmlns:r="http://schemas.openxmlformats.org/officeDocument/2006/relationships" r:embed="rId6"/>
        <a:stretch>
          <a:fillRect/>
        </a:stretch>
      </xdr:blipFill>
      <xdr:spPr>
        <a:xfrm rot="19582951">
          <a:off x="3409949" y="15068548"/>
          <a:ext cx="2038635" cy="485843"/>
        </a:xfrm>
        <a:prstGeom prst="rect">
          <a:avLst/>
        </a:prstGeom>
      </xdr:spPr>
    </xdr:pic>
    <xdr:clientData/>
  </xdr:twoCellAnchor>
  <xdr:twoCellAnchor editAs="oneCell">
    <xdr:from>
      <xdr:col>9</xdr:col>
      <xdr:colOff>257175</xdr:colOff>
      <xdr:row>69</xdr:row>
      <xdr:rowOff>152395</xdr:rowOff>
    </xdr:from>
    <xdr:to>
      <xdr:col>12</xdr:col>
      <xdr:colOff>467010</xdr:colOff>
      <xdr:row>72</xdr:row>
      <xdr:rowOff>66738</xdr:rowOff>
    </xdr:to>
    <xdr:pic>
      <xdr:nvPicPr>
        <xdr:cNvPr id="21" name="Picture 20">
          <a:extLst>
            <a:ext uri="{FF2B5EF4-FFF2-40B4-BE49-F238E27FC236}">
              <a16:creationId xmlns:a16="http://schemas.microsoft.com/office/drawing/2014/main" id="{485338C9-8B5A-4D77-A95A-27292534F958}"/>
            </a:ext>
          </a:extLst>
        </xdr:cNvPr>
        <xdr:cNvPicPr>
          <a:picLocks noChangeAspect="1"/>
        </xdr:cNvPicPr>
      </xdr:nvPicPr>
      <xdr:blipFill>
        <a:blip xmlns:r="http://schemas.openxmlformats.org/officeDocument/2006/relationships" r:embed="rId6"/>
        <a:stretch>
          <a:fillRect/>
        </a:stretch>
      </xdr:blipFill>
      <xdr:spPr>
        <a:xfrm rot="19582951">
          <a:off x="6429375" y="13106395"/>
          <a:ext cx="2038635" cy="485843"/>
        </a:xfrm>
        <a:prstGeom prst="rect">
          <a:avLst/>
        </a:prstGeom>
      </xdr:spPr>
    </xdr:pic>
    <xdr:clientData/>
  </xdr:twoCellAnchor>
  <xdr:twoCellAnchor editAs="oneCell">
    <xdr:from>
      <xdr:col>6</xdr:col>
      <xdr:colOff>581025</xdr:colOff>
      <xdr:row>75</xdr:row>
      <xdr:rowOff>76198</xdr:rowOff>
    </xdr:from>
    <xdr:to>
      <xdr:col>10</xdr:col>
      <xdr:colOff>181260</xdr:colOff>
      <xdr:row>77</xdr:row>
      <xdr:rowOff>181041</xdr:rowOff>
    </xdr:to>
    <xdr:pic>
      <xdr:nvPicPr>
        <xdr:cNvPr id="22" name="Picture 21">
          <a:extLst>
            <a:ext uri="{FF2B5EF4-FFF2-40B4-BE49-F238E27FC236}">
              <a16:creationId xmlns:a16="http://schemas.microsoft.com/office/drawing/2014/main" id="{D5AA4ED7-4FCB-4680-B662-710FB2FEFEB4}"/>
            </a:ext>
          </a:extLst>
        </xdr:cNvPr>
        <xdr:cNvPicPr>
          <a:picLocks noChangeAspect="1"/>
        </xdr:cNvPicPr>
      </xdr:nvPicPr>
      <xdr:blipFill>
        <a:blip xmlns:r="http://schemas.openxmlformats.org/officeDocument/2006/relationships" r:embed="rId6"/>
        <a:stretch>
          <a:fillRect/>
        </a:stretch>
      </xdr:blipFill>
      <xdr:spPr>
        <a:xfrm rot="19582951">
          <a:off x="4924425" y="14173198"/>
          <a:ext cx="2038635" cy="485843"/>
        </a:xfrm>
        <a:prstGeom prst="rect">
          <a:avLst/>
        </a:prstGeom>
      </xdr:spPr>
    </xdr:pic>
    <xdr:clientData/>
  </xdr:twoCellAnchor>
  <xdr:twoCellAnchor editAs="oneCell">
    <xdr:from>
      <xdr:col>18</xdr:col>
      <xdr:colOff>152400</xdr:colOff>
      <xdr:row>52</xdr:row>
      <xdr:rowOff>152400</xdr:rowOff>
    </xdr:from>
    <xdr:to>
      <xdr:col>36</xdr:col>
      <xdr:colOff>582616</xdr:colOff>
      <xdr:row>92</xdr:row>
      <xdr:rowOff>39148</xdr:rowOff>
    </xdr:to>
    <xdr:pic>
      <xdr:nvPicPr>
        <xdr:cNvPr id="23" name="Picture 22">
          <a:extLst>
            <a:ext uri="{FF2B5EF4-FFF2-40B4-BE49-F238E27FC236}">
              <a16:creationId xmlns:a16="http://schemas.microsoft.com/office/drawing/2014/main" id="{71B41351-AD7C-8C5A-89B3-1D4AD8CA5533}"/>
            </a:ext>
          </a:extLst>
        </xdr:cNvPr>
        <xdr:cNvPicPr>
          <a:picLocks noChangeAspect="1"/>
        </xdr:cNvPicPr>
      </xdr:nvPicPr>
      <xdr:blipFill>
        <a:blip xmlns:r="http://schemas.openxmlformats.org/officeDocument/2006/relationships" r:embed="rId7"/>
        <a:stretch>
          <a:fillRect/>
        </a:stretch>
      </xdr:blipFill>
      <xdr:spPr>
        <a:xfrm>
          <a:off x="12420600" y="10277475"/>
          <a:ext cx="11403016" cy="7506748"/>
        </a:xfrm>
        <a:prstGeom prst="rect">
          <a:avLst/>
        </a:prstGeom>
      </xdr:spPr>
    </xdr:pic>
    <xdr:clientData/>
  </xdr:twoCellAnchor>
  <xdr:twoCellAnchor editAs="oneCell">
    <xdr:from>
      <xdr:col>18</xdr:col>
      <xdr:colOff>171450</xdr:colOff>
      <xdr:row>87</xdr:row>
      <xdr:rowOff>19050</xdr:rowOff>
    </xdr:from>
    <xdr:to>
      <xdr:col>21</xdr:col>
      <xdr:colOff>171705</xdr:colOff>
      <xdr:row>89</xdr:row>
      <xdr:rowOff>28630</xdr:rowOff>
    </xdr:to>
    <xdr:pic>
      <xdr:nvPicPr>
        <xdr:cNvPr id="24" name="Picture 23">
          <a:extLst>
            <a:ext uri="{FF2B5EF4-FFF2-40B4-BE49-F238E27FC236}">
              <a16:creationId xmlns:a16="http://schemas.microsoft.com/office/drawing/2014/main" id="{86E576B1-6744-5AD8-BA86-4A25FD495721}"/>
            </a:ext>
          </a:extLst>
        </xdr:cNvPr>
        <xdr:cNvPicPr>
          <a:picLocks noChangeAspect="1"/>
        </xdr:cNvPicPr>
      </xdr:nvPicPr>
      <xdr:blipFill>
        <a:blip xmlns:r="http://schemas.openxmlformats.org/officeDocument/2006/relationships" r:embed="rId8"/>
        <a:stretch>
          <a:fillRect/>
        </a:stretch>
      </xdr:blipFill>
      <xdr:spPr>
        <a:xfrm>
          <a:off x="11830050" y="16211550"/>
          <a:ext cx="1829055" cy="390580"/>
        </a:xfrm>
        <a:prstGeom prst="rect">
          <a:avLst/>
        </a:prstGeom>
      </xdr:spPr>
    </xdr:pic>
    <xdr:clientData/>
  </xdr:twoCellAnchor>
  <xdr:twoCellAnchor editAs="oneCell">
    <xdr:from>
      <xdr:col>21</xdr:col>
      <xdr:colOff>161925</xdr:colOff>
      <xdr:row>87</xdr:row>
      <xdr:rowOff>19050</xdr:rowOff>
    </xdr:from>
    <xdr:to>
      <xdr:col>24</xdr:col>
      <xdr:colOff>162180</xdr:colOff>
      <xdr:row>89</xdr:row>
      <xdr:rowOff>28630</xdr:rowOff>
    </xdr:to>
    <xdr:pic>
      <xdr:nvPicPr>
        <xdr:cNvPr id="25" name="Picture 24">
          <a:extLst>
            <a:ext uri="{FF2B5EF4-FFF2-40B4-BE49-F238E27FC236}">
              <a16:creationId xmlns:a16="http://schemas.microsoft.com/office/drawing/2014/main" id="{ABE47594-8090-499B-BFF9-BB384780F9C2}"/>
            </a:ext>
          </a:extLst>
        </xdr:cNvPr>
        <xdr:cNvPicPr>
          <a:picLocks noChangeAspect="1"/>
        </xdr:cNvPicPr>
      </xdr:nvPicPr>
      <xdr:blipFill>
        <a:blip xmlns:r="http://schemas.openxmlformats.org/officeDocument/2006/relationships" r:embed="rId8"/>
        <a:stretch>
          <a:fillRect/>
        </a:stretch>
      </xdr:blipFill>
      <xdr:spPr>
        <a:xfrm>
          <a:off x="13649325" y="16211550"/>
          <a:ext cx="1829055" cy="390580"/>
        </a:xfrm>
        <a:prstGeom prst="rect">
          <a:avLst/>
        </a:prstGeom>
      </xdr:spPr>
    </xdr:pic>
    <xdr:clientData/>
  </xdr:twoCellAnchor>
  <xdr:twoCellAnchor editAs="oneCell">
    <xdr:from>
      <xdr:col>27</xdr:col>
      <xdr:colOff>128690</xdr:colOff>
      <xdr:row>78</xdr:row>
      <xdr:rowOff>138012</xdr:rowOff>
    </xdr:from>
    <xdr:to>
      <xdr:col>27</xdr:col>
      <xdr:colOff>519270</xdr:colOff>
      <xdr:row>88</xdr:row>
      <xdr:rowOff>62067</xdr:rowOff>
    </xdr:to>
    <xdr:pic>
      <xdr:nvPicPr>
        <xdr:cNvPr id="26" name="Picture 25">
          <a:extLst>
            <a:ext uri="{FF2B5EF4-FFF2-40B4-BE49-F238E27FC236}">
              <a16:creationId xmlns:a16="http://schemas.microsoft.com/office/drawing/2014/main" id="{60D011E0-DF2B-457C-A271-DF3071220B67}"/>
            </a:ext>
          </a:extLst>
        </xdr:cNvPr>
        <xdr:cNvPicPr>
          <a:picLocks noChangeAspect="1"/>
        </xdr:cNvPicPr>
      </xdr:nvPicPr>
      <xdr:blipFill>
        <a:blip xmlns:r="http://schemas.openxmlformats.org/officeDocument/2006/relationships" r:embed="rId8"/>
        <a:stretch>
          <a:fillRect/>
        </a:stretch>
      </xdr:blipFill>
      <xdr:spPr>
        <a:xfrm rot="16200000">
          <a:off x="16554452" y="15335250"/>
          <a:ext cx="1829055" cy="390580"/>
        </a:xfrm>
        <a:prstGeom prst="rect">
          <a:avLst/>
        </a:prstGeom>
      </xdr:spPr>
    </xdr:pic>
    <xdr:clientData/>
  </xdr:twoCellAnchor>
  <xdr:twoCellAnchor editAs="oneCell">
    <xdr:from>
      <xdr:col>24</xdr:col>
      <xdr:colOff>133350</xdr:colOff>
      <xdr:row>87</xdr:row>
      <xdr:rowOff>9525</xdr:rowOff>
    </xdr:from>
    <xdr:to>
      <xdr:col>27</xdr:col>
      <xdr:colOff>133605</xdr:colOff>
      <xdr:row>89</xdr:row>
      <xdr:rowOff>19105</xdr:rowOff>
    </xdr:to>
    <xdr:pic>
      <xdr:nvPicPr>
        <xdr:cNvPr id="27" name="Picture 26">
          <a:extLst>
            <a:ext uri="{FF2B5EF4-FFF2-40B4-BE49-F238E27FC236}">
              <a16:creationId xmlns:a16="http://schemas.microsoft.com/office/drawing/2014/main" id="{DD8733B1-770F-4AA4-82C0-1BD285BCB499}"/>
            </a:ext>
          </a:extLst>
        </xdr:cNvPr>
        <xdr:cNvPicPr>
          <a:picLocks noChangeAspect="1"/>
        </xdr:cNvPicPr>
      </xdr:nvPicPr>
      <xdr:blipFill>
        <a:blip xmlns:r="http://schemas.openxmlformats.org/officeDocument/2006/relationships" r:embed="rId8"/>
        <a:stretch>
          <a:fillRect/>
        </a:stretch>
      </xdr:blipFill>
      <xdr:spPr>
        <a:xfrm>
          <a:off x="15449550" y="16202025"/>
          <a:ext cx="1829055" cy="390580"/>
        </a:xfrm>
        <a:prstGeom prst="rect">
          <a:avLst/>
        </a:prstGeom>
      </xdr:spPr>
    </xdr:pic>
    <xdr:clientData/>
  </xdr:twoCellAnchor>
  <xdr:twoCellAnchor editAs="oneCell">
    <xdr:from>
      <xdr:col>27</xdr:col>
      <xdr:colOff>128691</xdr:colOff>
      <xdr:row>69</xdr:row>
      <xdr:rowOff>52287</xdr:rowOff>
    </xdr:from>
    <xdr:to>
      <xdr:col>27</xdr:col>
      <xdr:colOff>519271</xdr:colOff>
      <xdr:row>78</xdr:row>
      <xdr:rowOff>166842</xdr:rowOff>
    </xdr:to>
    <xdr:pic>
      <xdr:nvPicPr>
        <xdr:cNvPr id="28" name="Picture 27">
          <a:extLst>
            <a:ext uri="{FF2B5EF4-FFF2-40B4-BE49-F238E27FC236}">
              <a16:creationId xmlns:a16="http://schemas.microsoft.com/office/drawing/2014/main" id="{8ACE1D80-124C-4DD4-8689-E40BB5C17434}"/>
            </a:ext>
          </a:extLst>
        </xdr:cNvPr>
        <xdr:cNvPicPr>
          <a:picLocks noChangeAspect="1"/>
        </xdr:cNvPicPr>
      </xdr:nvPicPr>
      <xdr:blipFill>
        <a:blip xmlns:r="http://schemas.openxmlformats.org/officeDocument/2006/relationships" r:embed="rId8"/>
        <a:stretch>
          <a:fillRect/>
        </a:stretch>
      </xdr:blipFill>
      <xdr:spPr>
        <a:xfrm rot="16200000">
          <a:off x="16554453" y="13535025"/>
          <a:ext cx="1829055" cy="390580"/>
        </a:xfrm>
        <a:prstGeom prst="rect">
          <a:avLst/>
        </a:prstGeom>
      </xdr:spPr>
    </xdr:pic>
    <xdr:clientData/>
  </xdr:twoCellAnchor>
  <xdr:twoCellAnchor editAs="oneCell">
    <xdr:from>
      <xdr:col>7</xdr:col>
      <xdr:colOff>85725</xdr:colOff>
      <xdr:row>30</xdr:row>
      <xdr:rowOff>9525</xdr:rowOff>
    </xdr:from>
    <xdr:to>
      <xdr:col>13</xdr:col>
      <xdr:colOff>486341</xdr:colOff>
      <xdr:row>31</xdr:row>
      <xdr:rowOff>123868</xdr:rowOff>
    </xdr:to>
    <xdr:pic>
      <xdr:nvPicPr>
        <xdr:cNvPr id="29" name="Picture 28">
          <a:extLst>
            <a:ext uri="{FF2B5EF4-FFF2-40B4-BE49-F238E27FC236}">
              <a16:creationId xmlns:a16="http://schemas.microsoft.com/office/drawing/2014/main" id="{927980B6-F1AC-46EA-A132-C5C999A5814F}"/>
            </a:ext>
          </a:extLst>
        </xdr:cNvPr>
        <xdr:cNvPicPr>
          <a:picLocks noChangeAspect="1"/>
        </xdr:cNvPicPr>
      </xdr:nvPicPr>
      <xdr:blipFill>
        <a:blip xmlns:r="http://schemas.openxmlformats.org/officeDocument/2006/relationships" r:embed="rId4"/>
        <a:stretch>
          <a:fillRect/>
        </a:stretch>
      </xdr:blipFill>
      <xdr:spPr>
        <a:xfrm>
          <a:off x="5038725" y="5724525"/>
          <a:ext cx="4058216" cy="304843"/>
        </a:xfrm>
        <a:prstGeom prst="rect">
          <a:avLst/>
        </a:prstGeom>
      </xdr:spPr>
    </xdr:pic>
    <xdr:clientData/>
  </xdr:twoCellAnchor>
  <xdr:twoCellAnchor editAs="oneCell">
    <xdr:from>
      <xdr:col>4</xdr:col>
      <xdr:colOff>681144</xdr:colOff>
      <xdr:row>81</xdr:row>
      <xdr:rowOff>176103</xdr:rowOff>
    </xdr:from>
    <xdr:to>
      <xdr:col>5</xdr:col>
      <xdr:colOff>452612</xdr:colOff>
      <xdr:row>92</xdr:row>
      <xdr:rowOff>119238</xdr:rowOff>
    </xdr:to>
    <xdr:pic>
      <xdr:nvPicPr>
        <xdr:cNvPr id="30" name="Picture 29">
          <a:extLst>
            <a:ext uri="{FF2B5EF4-FFF2-40B4-BE49-F238E27FC236}">
              <a16:creationId xmlns:a16="http://schemas.microsoft.com/office/drawing/2014/main" id="{46B9C028-C9E3-4CEA-87D2-146A5374C76C}"/>
            </a:ext>
          </a:extLst>
        </xdr:cNvPr>
        <xdr:cNvPicPr>
          <a:picLocks noChangeAspect="1"/>
        </xdr:cNvPicPr>
      </xdr:nvPicPr>
      <xdr:blipFill>
        <a:blip xmlns:r="http://schemas.openxmlformats.org/officeDocument/2006/relationships" r:embed="rId6"/>
        <a:stretch>
          <a:fillRect/>
        </a:stretch>
      </xdr:blipFill>
      <xdr:spPr>
        <a:xfrm rot="3264000">
          <a:off x="2800348" y="16192499"/>
          <a:ext cx="2038635" cy="485843"/>
        </a:xfrm>
        <a:prstGeom prst="rect">
          <a:avLst/>
        </a:prstGeom>
      </xdr:spPr>
    </xdr:pic>
    <xdr:clientData/>
  </xdr:twoCellAnchor>
  <xdr:twoCellAnchor editAs="oneCell">
    <xdr:from>
      <xdr:col>11</xdr:col>
      <xdr:colOff>571500</xdr:colOff>
      <xdr:row>64</xdr:row>
      <xdr:rowOff>95245</xdr:rowOff>
    </xdr:from>
    <xdr:to>
      <xdr:col>15</xdr:col>
      <xdr:colOff>171735</xdr:colOff>
      <xdr:row>67</xdr:row>
      <xdr:rowOff>9588</xdr:rowOff>
    </xdr:to>
    <xdr:pic>
      <xdr:nvPicPr>
        <xdr:cNvPr id="31" name="Picture 30">
          <a:extLst>
            <a:ext uri="{FF2B5EF4-FFF2-40B4-BE49-F238E27FC236}">
              <a16:creationId xmlns:a16="http://schemas.microsoft.com/office/drawing/2014/main" id="{1BA39B2C-6817-4182-83E6-338C2AA85736}"/>
            </a:ext>
          </a:extLst>
        </xdr:cNvPr>
        <xdr:cNvPicPr>
          <a:picLocks noChangeAspect="1"/>
        </xdr:cNvPicPr>
      </xdr:nvPicPr>
      <xdr:blipFill>
        <a:blip xmlns:r="http://schemas.openxmlformats.org/officeDocument/2006/relationships" r:embed="rId6"/>
        <a:stretch>
          <a:fillRect/>
        </a:stretch>
      </xdr:blipFill>
      <xdr:spPr>
        <a:xfrm rot="19582951">
          <a:off x="7962900" y="12096745"/>
          <a:ext cx="2038635" cy="4858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38100</xdr:colOff>
      <xdr:row>121</xdr:row>
      <xdr:rowOff>19050</xdr:rowOff>
    </xdr:from>
    <xdr:to>
      <xdr:col>5</xdr:col>
      <xdr:colOff>200629</xdr:colOff>
      <xdr:row>124</xdr:row>
      <xdr:rowOff>95340</xdr:rowOff>
    </xdr:to>
    <xdr:pic>
      <xdr:nvPicPr>
        <xdr:cNvPr id="2" name="Picture 1">
          <a:extLst>
            <a:ext uri="{FF2B5EF4-FFF2-40B4-BE49-F238E27FC236}">
              <a16:creationId xmlns:a16="http://schemas.microsoft.com/office/drawing/2014/main" id="{4B65936D-9650-2489-F72F-22DECA753A95}"/>
            </a:ext>
          </a:extLst>
        </xdr:cNvPr>
        <xdr:cNvPicPr>
          <a:picLocks noChangeAspect="1"/>
        </xdr:cNvPicPr>
      </xdr:nvPicPr>
      <xdr:blipFill>
        <a:blip xmlns:r="http://schemas.openxmlformats.org/officeDocument/2006/relationships" r:embed="rId1"/>
        <a:stretch>
          <a:fillRect/>
        </a:stretch>
      </xdr:blipFill>
      <xdr:spPr>
        <a:xfrm>
          <a:off x="1257300" y="25841325"/>
          <a:ext cx="4324954" cy="647790"/>
        </a:xfrm>
        <a:prstGeom prst="rect">
          <a:avLst/>
        </a:prstGeom>
      </xdr:spPr>
    </xdr:pic>
    <xdr:clientData/>
  </xdr:twoCellAnchor>
  <xdr:twoCellAnchor editAs="oneCell">
    <xdr:from>
      <xdr:col>8</xdr:col>
      <xdr:colOff>666750</xdr:colOff>
      <xdr:row>116</xdr:row>
      <xdr:rowOff>19050</xdr:rowOff>
    </xdr:from>
    <xdr:to>
      <xdr:col>18</xdr:col>
      <xdr:colOff>267817</xdr:colOff>
      <xdr:row>119</xdr:row>
      <xdr:rowOff>171551</xdr:rowOff>
    </xdr:to>
    <xdr:pic>
      <xdr:nvPicPr>
        <xdr:cNvPr id="3" name="Picture 2">
          <a:extLst>
            <a:ext uri="{FF2B5EF4-FFF2-40B4-BE49-F238E27FC236}">
              <a16:creationId xmlns:a16="http://schemas.microsoft.com/office/drawing/2014/main" id="{FEEFF70D-D95E-7C7E-C8EA-19BCCFE211D0}"/>
            </a:ext>
          </a:extLst>
        </xdr:cNvPr>
        <xdr:cNvPicPr>
          <a:picLocks noChangeAspect="1"/>
        </xdr:cNvPicPr>
      </xdr:nvPicPr>
      <xdr:blipFill>
        <a:blip xmlns:r="http://schemas.openxmlformats.org/officeDocument/2006/relationships" r:embed="rId2"/>
        <a:stretch>
          <a:fillRect/>
        </a:stretch>
      </xdr:blipFill>
      <xdr:spPr>
        <a:xfrm>
          <a:off x="9315450" y="24888825"/>
          <a:ext cx="8002117" cy="724001"/>
        </a:xfrm>
        <a:prstGeom prst="rect">
          <a:avLst/>
        </a:prstGeom>
      </xdr:spPr>
    </xdr:pic>
    <xdr:clientData/>
  </xdr:twoCellAnchor>
  <xdr:twoCellAnchor editAs="oneCell">
    <xdr:from>
      <xdr:col>5</xdr:col>
      <xdr:colOff>933450</xdr:colOff>
      <xdr:row>121</xdr:row>
      <xdr:rowOff>76200</xdr:rowOff>
    </xdr:from>
    <xdr:to>
      <xdr:col>9</xdr:col>
      <xdr:colOff>29210</xdr:colOff>
      <xdr:row>123</xdr:row>
      <xdr:rowOff>133411</xdr:rowOff>
    </xdr:to>
    <xdr:pic>
      <xdr:nvPicPr>
        <xdr:cNvPr id="4" name="Picture 3">
          <a:extLst>
            <a:ext uri="{FF2B5EF4-FFF2-40B4-BE49-F238E27FC236}">
              <a16:creationId xmlns:a16="http://schemas.microsoft.com/office/drawing/2014/main" id="{7018A1D9-4AA1-C02F-94DD-2B531BC82E8C}"/>
            </a:ext>
          </a:extLst>
        </xdr:cNvPr>
        <xdr:cNvPicPr>
          <a:picLocks noChangeAspect="1"/>
        </xdr:cNvPicPr>
      </xdr:nvPicPr>
      <xdr:blipFill>
        <a:blip xmlns:r="http://schemas.openxmlformats.org/officeDocument/2006/relationships" r:embed="rId3"/>
        <a:stretch>
          <a:fillRect/>
        </a:stretch>
      </xdr:blipFill>
      <xdr:spPr>
        <a:xfrm>
          <a:off x="5791200" y="23641050"/>
          <a:ext cx="4553585" cy="438211"/>
        </a:xfrm>
        <a:prstGeom prst="rect">
          <a:avLst/>
        </a:prstGeom>
      </xdr:spPr>
    </xdr:pic>
    <xdr:clientData/>
  </xdr:twoCellAnchor>
  <xdr:twoCellAnchor editAs="oneCell">
    <xdr:from>
      <xdr:col>2</xdr:col>
      <xdr:colOff>161925</xdr:colOff>
      <xdr:row>124</xdr:row>
      <xdr:rowOff>85725</xdr:rowOff>
    </xdr:from>
    <xdr:to>
      <xdr:col>7</xdr:col>
      <xdr:colOff>324844</xdr:colOff>
      <xdr:row>139</xdr:row>
      <xdr:rowOff>28966</xdr:rowOff>
    </xdr:to>
    <xdr:pic>
      <xdr:nvPicPr>
        <xdr:cNvPr id="5" name="Picture 4">
          <a:extLst>
            <a:ext uri="{FF2B5EF4-FFF2-40B4-BE49-F238E27FC236}">
              <a16:creationId xmlns:a16="http://schemas.microsoft.com/office/drawing/2014/main" id="{527D788E-E0F2-B0E2-5EBF-B9D75784BDD1}"/>
            </a:ext>
          </a:extLst>
        </xdr:cNvPr>
        <xdr:cNvPicPr>
          <a:picLocks noChangeAspect="1"/>
        </xdr:cNvPicPr>
      </xdr:nvPicPr>
      <xdr:blipFill>
        <a:blip xmlns:r="http://schemas.openxmlformats.org/officeDocument/2006/relationships" r:embed="rId4"/>
        <a:stretch>
          <a:fillRect/>
        </a:stretch>
      </xdr:blipFill>
      <xdr:spPr>
        <a:xfrm>
          <a:off x="1381125" y="26679525"/>
          <a:ext cx="7125694" cy="2800741"/>
        </a:xfrm>
        <a:prstGeom prst="rect">
          <a:avLst/>
        </a:prstGeom>
      </xdr:spPr>
    </xdr:pic>
    <xdr:clientData/>
  </xdr:twoCellAnchor>
  <xdr:twoCellAnchor editAs="oneCell">
    <xdr:from>
      <xdr:col>3</xdr:col>
      <xdr:colOff>38100</xdr:colOff>
      <xdr:row>140</xdr:row>
      <xdr:rowOff>133350</xdr:rowOff>
    </xdr:from>
    <xdr:to>
      <xdr:col>6</xdr:col>
      <xdr:colOff>534071</xdr:colOff>
      <xdr:row>143</xdr:row>
      <xdr:rowOff>9587</xdr:rowOff>
    </xdr:to>
    <xdr:pic>
      <xdr:nvPicPr>
        <xdr:cNvPr id="6" name="Picture 5">
          <a:extLst>
            <a:ext uri="{FF2B5EF4-FFF2-40B4-BE49-F238E27FC236}">
              <a16:creationId xmlns:a16="http://schemas.microsoft.com/office/drawing/2014/main" id="{9BC033FB-743A-9AF6-2AEE-69929F98D509}"/>
            </a:ext>
          </a:extLst>
        </xdr:cNvPr>
        <xdr:cNvPicPr>
          <a:picLocks noChangeAspect="1"/>
        </xdr:cNvPicPr>
      </xdr:nvPicPr>
      <xdr:blipFill>
        <a:blip xmlns:r="http://schemas.openxmlformats.org/officeDocument/2006/relationships" r:embed="rId5"/>
        <a:stretch>
          <a:fillRect/>
        </a:stretch>
      </xdr:blipFill>
      <xdr:spPr>
        <a:xfrm>
          <a:off x="2571750" y="29775150"/>
          <a:ext cx="4810796" cy="447737"/>
        </a:xfrm>
        <a:prstGeom prst="rect">
          <a:avLst/>
        </a:prstGeom>
      </xdr:spPr>
    </xdr:pic>
    <xdr:clientData/>
  </xdr:twoCellAnchor>
  <xdr:twoCellAnchor editAs="oneCell">
    <xdr:from>
      <xdr:col>1</xdr:col>
      <xdr:colOff>47625</xdr:colOff>
      <xdr:row>101</xdr:row>
      <xdr:rowOff>47625</xdr:rowOff>
    </xdr:from>
    <xdr:to>
      <xdr:col>5</xdr:col>
      <xdr:colOff>953292</xdr:colOff>
      <xdr:row>102</xdr:row>
      <xdr:rowOff>95302</xdr:rowOff>
    </xdr:to>
    <xdr:pic>
      <xdr:nvPicPr>
        <xdr:cNvPr id="7" name="Picture 6">
          <a:extLst>
            <a:ext uri="{FF2B5EF4-FFF2-40B4-BE49-F238E27FC236}">
              <a16:creationId xmlns:a16="http://schemas.microsoft.com/office/drawing/2014/main" id="{617D7D2C-6EF0-802C-22D4-53A951015896}"/>
            </a:ext>
          </a:extLst>
        </xdr:cNvPr>
        <xdr:cNvPicPr>
          <a:picLocks noChangeAspect="1"/>
        </xdr:cNvPicPr>
      </xdr:nvPicPr>
      <xdr:blipFill>
        <a:blip xmlns:r="http://schemas.openxmlformats.org/officeDocument/2006/relationships" r:embed="rId6"/>
        <a:stretch>
          <a:fillRect/>
        </a:stretch>
      </xdr:blipFill>
      <xdr:spPr>
        <a:xfrm>
          <a:off x="657225" y="21069300"/>
          <a:ext cx="5677692" cy="371527"/>
        </a:xfrm>
        <a:prstGeom prst="rect">
          <a:avLst/>
        </a:prstGeom>
      </xdr:spPr>
    </xdr:pic>
    <xdr:clientData/>
  </xdr:twoCellAnchor>
  <xdr:twoCellAnchor editAs="oneCell">
    <xdr:from>
      <xdr:col>2</xdr:col>
      <xdr:colOff>38100</xdr:colOff>
      <xdr:row>114</xdr:row>
      <xdr:rowOff>19050</xdr:rowOff>
    </xdr:from>
    <xdr:to>
      <xdr:col>7</xdr:col>
      <xdr:colOff>420125</xdr:colOff>
      <xdr:row>119</xdr:row>
      <xdr:rowOff>123973</xdr:rowOff>
    </xdr:to>
    <xdr:pic>
      <xdr:nvPicPr>
        <xdr:cNvPr id="8" name="Picture 7">
          <a:extLst>
            <a:ext uri="{FF2B5EF4-FFF2-40B4-BE49-F238E27FC236}">
              <a16:creationId xmlns:a16="http://schemas.microsoft.com/office/drawing/2014/main" id="{67597235-5AC3-E95E-C379-EC2A75FF5051}"/>
            </a:ext>
          </a:extLst>
        </xdr:cNvPr>
        <xdr:cNvPicPr>
          <a:picLocks noChangeAspect="1"/>
        </xdr:cNvPicPr>
      </xdr:nvPicPr>
      <xdr:blipFill>
        <a:blip xmlns:r="http://schemas.openxmlformats.org/officeDocument/2006/relationships" r:embed="rId7"/>
        <a:stretch>
          <a:fillRect/>
        </a:stretch>
      </xdr:blipFill>
      <xdr:spPr>
        <a:xfrm>
          <a:off x="1257300" y="24507825"/>
          <a:ext cx="7344800" cy="1057423"/>
        </a:xfrm>
        <a:prstGeom prst="rect">
          <a:avLst/>
        </a:prstGeom>
      </xdr:spPr>
    </xdr:pic>
    <xdr:clientData/>
  </xdr:twoCellAnchor>
  <xdr:twoCellAnchor editAs="oneCell">
    <xdr:from>
      <xdr:col>2</xdr:col>
      <xdr:colOff>85725</xdr:colOff>
      <xdr:row>102</xdr:row>
      <xdr:rowOff>400050</xdr:rowOff>
    </xdr:from>
    <xdr:to>
      <xdr:col>3</xdr:col>
      <xdr:colOff>590804</xdr:colOff>
      <xdr:row>104</xdr:row>
      <xdr:rowOff>66731</xdr:rowOff>
    </xdr:to>
    <xdr:pic>
      <xdr:nvPicPr>
        <xdr:cNvPr id="9" name="Picture 8">
          <a:extLst>
            <a:ext uri="{FF2B5EF4-FFF2-40B4-BE49-F238E27FC236}">
              <a16:creationId xmlns:a16="http://schemas.microsoft.com/office/drawing/2014/main" id="{69FEFA9D-75EE-1FC0-749A-C6A541920454}"/>
            </a:ext>
          </a:extLst>
        </xdr:cNvPr>
        <xdr:cNvPicPr>
          <a:picLocks noChangeAspect="1"/>
        </xdr:cNvPicPr>
      </xdr:nvPicPr>
      <xdr:blipFill>
        <a:blip xmlns:r="http://schemas.openxmlformats.org/officeDocument/2006/relationships" r:embed="rId8"/>
        <a:stretch>
          <a:fillRect/>
        </a:stretch>
      </xdr:blipFill>
      <xdr:spPr>
        <a:xfrm>
          <a:off x="1304925" y="21135975"/>
          <a:ext cx="1819529" cy="40010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137160</xdr:colOff>
      <xdr:row>114</xdr:row>
      <xdr:rowOff>182879</xdr:rowOff>
    </xdr:from>
    <xdr:to>
      <xdr:col>5</xdr:col>
      <xdr:colOff>1257300</xdr:colOff>
      <xdr:row>134</xdr:row>
      <xdr:rowOff>147598</xdr:rowOff>
    </xdr:to>
    <xdr:pic>
      <xdr:nvPicPr>
        <xdr:cNvPr id="2" name="Picture 1">
          <a:extLst>
            <a:ext uri="{FF2B5EF4-FFF2-40B4-BE49-F238E27FC236}">
              <a16:creationId xmlns:a16="http://schemas.microsoft.com/office/drawing/2014/main" id="{F4E7B807-CDD5-46AC-8D87-D09DBAB01FF2}"/>
            </a:ext>
          </a:extLst>
        </xdr:cNvPr>
        <xdr:cNvPicPr>
          <a:picLocks noChangeAspect="1"/>
        </xdr:cNvPicPr>
      </xdr:nvPicPr>
      <xdr:blipFill>
        <a:blip xmlns:r="http://schemas.openxmlformats.org/officeDocument/2006/relationships" r:embed="rId1"/>
        <a:stretch>
          <a:fillRect/>
        </a:stretch>
      </xdr:blipFill>
      <xdr:spPr>
        <a:xfrm>
          <a:off x="1356360" y="20894039"/>
          <a:ext cx="5303520" cy="3645179"/>
        </a:xfrm>
        <a:prstGeom prst="rect">
          <a:avLst/>
        </a:prstGeom>
      </xdr:spPr>
    </xdr:pic>
    <xdr:clientData/>
  </xdr:twoCellAnchor>
  <xdr:twoCellAnchor editAs="oneCell">
    <xdr:from>
      <xdr:col>7</xdr:col>
      <xdr:colOff>22859</xdr:colOff>
      <xdr:row>116</xdr:row>
      <xdr:rowOff>45720</xdr:rowOff>
    </xdr:from>
    <xdr:to>
      <xdr:col>13</xdr:col>
      <xdr:colOff>419100</xdr:colOff>
      <xdr:row>126</xdr:row>
      <xdr:rowOff>15501</xdr:rowOff>
    </xdr:to>
    <xdr:pic>
      <xdr:nvPicPr>
        <xdr:cNvPr id="3" name="Picture 2">
          <a:extLst>
            <a:ext uri="{FF2B5EF4-FFF2-40B4-BE49-F238E27FC236}">
              <a16:creationId xmlns:a16="http://schemas.microsoft.com/office/drawing/2014/main" id="{BBE49E93-8E32-4C8F-A5AC-B00ABBDB86E1}"/>
            </a:ext>
          </a:extLst>
        </xdr:cNvPr>
        <xdr:cNvPicPr>
          <a:picLocks noChangeAspect="1"/>
        </xdr:cNvPicPr>
      </xdr:nvPicPr>
      <xdr:blipFill>
        <a:blip xmlns:r="http://schemas.openxmlformats.org/officeDocument/2006/relationships" r:embed="rId2"/>
        <a:stretch>
          <a:fillRect/>
        </a:stretch>
      </xdr:blipFill>
      <xdr:spPr>
        <a:xfrm>
          <a:off x="8084819" y="21130260"/>
          <a:ext cx="7604761" cy="179858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565898</xdr:colOff>
      <xdr:row>876</xdr:row>
      <xdr:rowOff>158282</xdr:rowOff>
    </xdr:from>
    <xdr:to>
      <xdr:col>17</xdr:col>
      <xdr:colOff>745721</xdr:colOff>
      <xdr:row>885</xdr:row>
      <xdr:rowOff>168048</xdr:rowOff>
    </xdr:to>
    <xdr:pic>
      <xdr:nvPicPr>
        <xdr:cNvPr id="2" name="Picture 1">
          <a:extLst>
            <a:ext uri="{FF2B5EF4-FFF2-40B4-BE49-F238E27FC236}">
              <a16:creationId xmlns:a16="http://schemas.microsoft.com/office/drawing/2014/main" id="{9299A2A6-5D07-4E6F-A215-B52833F0FA64}"/>
            </a:ext>
          </a:extLst>
        </xdr:cNvPr>
        <xdr:cNvPicPr>
          <a:picLocks noChangeAspect="1"/>
        </xdr:cNvPicPr>
      </xdr:nvPicPr>
      <xdr:blipFill>
        <a:blip xmlns:r="http://schemas.openxmlformats.org/officeDocument/2006/relationships" r:embed="rId1"/>
        <a:stretch>
          <a:fillRect/>
        </a:stretch>
      </xdr:blipFill>
      <xdr:spPr>
        <a:xfrm>
          <a:off x="22540073" y="106314407"/>
          <a:ext cx="2770623" cy="1724266"/>
        </a:xfrm>
        <a:prstGeom prst="rect">
          <a:avLst/>
        </a:prstGeom>
      </xdr:spPr>
    </xdr:pic>
    <xdr:clientData/>
  </xdr:twoCellAnchor>
  <xdr:twoCellAnchor>
    <xdr:from>
      <xdr:col>4</xdr:col>
      <xdr:colOff>770095</xdr:colOff>
      <xdr:row>13</xdr:row>
      <xdr:rowOff>58365</xdr:rowOff>
    </xdr:from>
    <xdr:to>
      <xdr:col>7</xdr:col>
      <xdr:colOff>512360</xdr:colOff>
      <xdr:row>17</xdr:row>
      <xdr:rowOff>212912</xdr:rowOff>
    </xdr:to>
    <xdr:sp macro="" textlink="">
      <xdr:nvSpPr>
        <xdr:cNvPr id="3" name="TextBox 2">
          <a:extLst>
            <a:ext uri="{FF2B5EF4-FFF2-40B4-BE49-F238E27FC236}">
              <a16:creationId xmlns:a16="http://schemas.microsoft.com/office/drawing/2014/main" id="{299C60C2-1D92-4158-93C6-BEC5C46BC8DF}"/>
            </a:ext>
          </a:extLst>
        </xdr:cNvPr>
        <xdr:cNvSpPr txBox="1"/>
      </xdr:nvSpPr>
      <xdr:spPr>
        <a:xfrm>
          <a:off x="7034183" y="2815012"/>
          <a:ext cx="4908177" cy="983782"/>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a:t>Total hub CAPEX of A$13.0bn is assumed, consistent with publicly stated indicative investment for the Port Bonython hydrogen hub. The project is modelled as a multi-stage development over ~10–12 years. A$70m of Australian Government grant funding is assumed to be received during early development and treated as non-repayable capital funding.</a:t>
          </a:r>
        </a:p>
      </xdr:txBody>
    </xdr:sp>
    <xdr:clientData/>
  </xdr:twoCellAnchor>
  <xdr:twoCellAnchor editAs="oneCell">
    <xdr:from>
      <xdr:col>15</xdr:col>
      <xdr:colOff>467145</xdr:colOff>
      <xdr:row>863</xdr:row>
      <xdr:rowOff>134470</xdr:rowOff>
    </xdr:from>
    <xdr:to>
      <xdr:col>18</xdr:col>
      <xdr:colOff>128245</xdr:colOff>
      <xdr:row>870</xdr:row>
      <xdr:rowOff>163235</xdr:rowOff>
    </xdr:to>
    <xdr:pic>
      <xdr:nvPicPr>
        <xdr:cNvPr id="4" name="Picture 3">
          <a:extLst>
            <a:ext uri="{FF2B5EF4-FFF2-40B4-BE49-F238E27FC236}">
              <a16:creationId xmlns:a16="http://schemas.microsoft.com/office/drawing/2014/main" id="{F82D16FB-C63A-4E7A-897F-B0875CFDA310}"/>
            </a:ext>
          </a:extLst>
        </xdr:cNvPr>
        <xdr:cNvPicPr>
          <a:picLocks noChangeAspect="1"/>
        </xdr:cNvPicPr>
      </xdr:nvPicPr>
      <xdr:blipFill>
        <a:blip xmlns:r="http://schemas.openxmlformats.org/officeDocument/2006/relationships" r:embed="rId2"/>
        <a:stretch>
          <a:fillRect/>
        </a:stretch>
      </xdr:blipFill>
      <xdr:spPr>
        <a:xfrm>
          <a:off x="22441320" y="103814095"/>
          <a:ext cx="3547300" cy="1362265"/>
        </a:xfrm>
        <a:prstGeom prst="rect">
          <a:avLst/>
        </a:prstGeom>
      </xdr:spPr>
    </xdr:pic>
    <xdr:clientData/>
  </xdr:twoCellAnchor>
  <xdr:twoCellAnchor editAs="oneCell">
    <xdr:from>
      <xdr:col>17</xdr:col>
      <xdr:colOff>1402837</xdr:colOff>
      <xdr:row>863</xdr:row>
      <xdr:rowOff>114160</xdr:rowOff>
    </xdr:from>
    <xdr:to>
      <xdr:col>19</xdr:col>
      <xdr:colOff>754584</xdr:colOff>
      <xdr:row>868</xdr:row>
      <xdr:rowOff>104767</xdr:rowOff>
    </xdr:to>
    <xdr:pic>
      <xdr:nvPicPr>
        <xdr:cNvPr id="5" name="Picture 4">
          <a:extLst>
            <a:ext uri="{FF2B5EF4-FFF2-40B4-BE49-F238E27FC236}">
              <a16:creationId xmlns:a16="http://schemas.microsoft.com/office/drawing/2014/main" id="{A1BDE27A-3D20-41E7-88D6-96A4EB3EF2AD}"/>
            </a:ext>
          </a:extLst>
        </xdr:cNvPr>
        <xdr:cNvPicPr>
          <a:picLocks noChangeAspect="1"/>
        </xdr:cNvPicPr>
      </xdr:nvPicPr>
      <xdr:blipFill>
        <a:blip xmlns:r="http://schemas.openxmlformats.org/officeDocument/2006/relationships" r:embed="rId3"/>
        <a:stretch>
          <a:fillRect/>
        </a:stretch>
      </xdr:blipFill>
      <xdr:spPr>
        <a:xfrm>
          <a:off x="25863037" y="103793785"/>
          <a:ext cx="2047322" cy="943107"/>
        </a:xfrm>
        <a:prstGeom prst="rect">
          <a:avLst/>
        </a:prstGeom>
      </xdr:spPr>
    </xdr:pic>
    <xdr:clientData/>
  </xdr:twoCellAnchor>
  <xdr:twoCellAnchor editAs="oneCell">
    <xdr:from>
      <xdr:col>15</xdr:col>
      <xdr:colOff>471348</xdr:colOff>
      <xdr:row>871</xdr:row>
      <xdr:rowOff>157583</xdr:rowOff>
    </xdr:from>
    <xdr:to>
      <xdr:col>18</xdr:col>
      <xdr:colOff>1277708</xdr:colOff>
      <xdr:row>876</xdr:row>
      <xdr:rowOff>5295</xdr:rowOff>
    </xdr:to>
    <xdr:pic>
      <xdr:nvPicPr>
        <xdr:cNvPr id="6" name="Picture 5">
          <a:extLst>
            <a:ext uri="{FF2B5EF4-FFF2-40B4-BE49-F238E27FC236}">
              <a16:creationId xmlns:a16="http://schemas.microsoft.com/office/drawing/2014/main" id="{5D2603E0-96BD-45C2-99D4-C163BB9E3F1A}"/>
            </a:ext>
          </a:extLst>
        </xdr:cNvPr>
        <xdr:cNvPicPr>
          <a:picLocks noChangeAspect="1"/>
        </xdr:cNvPicPr>
      </xdr:nvPicPr>
      <xdr:blipFill>
        <a:blip xmlns:r="http://schemas.openxmlformats.org/officeDocument/2006/relationships" r:embed="rId4"/>
        <a:stretch>
          <a:fillRect/>
        </a:stretch>
      </xdr:blipFill>
      <xdr:spPr>
        <a:xfrm>
          <a:off x="22445523" y="105361208"/>
          <a:ext cx="4692560" cy="800212"/>
        </a:xfrm>
        <a:prstGeom prst="rect">
          <a:avLst/>
        </a:prstGeom>
      </xdr:spPr>
    </xdr:pic>
    <xdr:clientData/>
  </xdr:twoCellAnchor>
  <xdr:twoCellAnchor editAs="oneCell">
    <xdr:from>
      <xdr:col>3</xdr:col>
      <xdr:colOff>199605</xdr:colOff>
      <xdr:row>879</xdr:row>
      <xdr:rowOff>142875</xdr:rowOff>
    </xdr:from>
    <xdr:to>
      <xdr:col>5</xdr:col>
      <xdr:colOff>1612300</xdr:colOff>
      <xdr:row>887</xdr:row>
      <xdr:rowOff>28772</xdr:rowOff>
    </xdr:to>
    <xdr:pic>
      <xdr:nvPicPr>
        <xdr:cNvPr id="7" name="Picture 6">
          <a:extLst>
            <a:ext uri="{FF2B5EF4-FFF2-40B4-BE49-F238E27FC236}">
              <a16:creationId xmlns:a16="http://schemas.microsoft.com/office/drawing/2014/main" id="{E1DB6E9D-3B89-420D-8612-89EE1B2BCC9D}"/>
            </a:ext>
          </a:extLst>
        </xdr:cNvPr>
        <xdr:cNvPicPr>
          <a:picLocks noChangeAspect="1"/>
        </xdr:cNvPicPr>
      </xdr:nvPicPr>
      <xdr:blipFill>
        <a:blip xmlns:r="http://schemas.openxmlformats.org/officeDocument/2006/relationships" r:embed="rId5"/>
        <a:stretch>
          <a:fillRect/>
        </a:stretch>
      </xdr:blipFill>
      <xdr:spPr>
        <a:xfrm>
          <a:off x="4743030" y="106870500"/>
          <a:ext cx="4403545" cy="1409897"/>
        </a:xfrm>
        <a:prstGeom prst="rect">
          <a:avLst/>
        </a:prstGeom>
      </xdr:spPr>
    </xdr:pic>
    <xdr:clientData/>
  </xdr:twoCellAnchor>
  <xdr:twoCellAnchor editAs="oneCell">
    <xdr:from>
      <xdr:col>3</xdr:col>
      <xdr:colOff>22413</xdr:colOff>
      <xdr:row>871</xdr:row>
      <xdr:rowOff>67937</xdr:rowOff>
    </xdr:from>
    <xdr:to>
      <xdr:col>7</xdr:col>
      <xdr:colOff>722247</xdr:colOff>
      <xdr:row>880</xdr:row>
      <xdr:rowOff>64953</xdr:rowOff>
    </xdr:to>
    <xdr:pic>
      <xdr:nvPicPr>
        <xdr:cNvPr id="8" name="Picture 7">
          <a:extLst>
            <a:ext uri="{FF2B5EF4-FFF2-40B4-BE49-F238E27FC236}">
              <a16:creationId xmlns:a16="http://schemas.microsoft.com/office/drawing/2014/main" id="{CD8073D3-8D22-43FA-A897-516A492F9D52}"/>
            </a:ext>
          </a:extLst>
        </xdr:cNvPr>
        <xdr:cNvPicPr>
          <a:picLocks noChangeAspect="1"/>
        </xdr:cNvPicPr>
      </xdr:nvPicPr>
      <xdr:blipFill>
        <a:blip xmlns:r="http://schemas.openxmlformats.org/officeDocument/2006/relationships" r:embed="rId6"/>
        <a:stretch>
          <a:fillRect/>
        </a:stretch>
      </xdr:blipFill>
      <xdr:spPr>
        <a:xfrm>
          <a:off x="4565838" y="105271562"/>
          <a:ext cx="7224459" cy="1711516"/>
        </a:xfrm>
        <a:prstGeom prst="rect">
          <a:avLst/>
        </a:prstGeom>
      </xdr:spPr>
    </xdr:pic>
    <xdr:clientData/>
  </xdr:twoCellAnchor>
  <xdr:twoCellAnchor editAs="oneCell">
    <xdr:from>
      <xdr:col>3</xdr:col>
      <xdr:colOff>296256</xdr:colOff>
      <xdr:row>863</xdr:row>
      <xdr:rowOff>33618</xdr:rowOff>
    </xdr:from>
    <xdr:to>
      <xdr:col>6</xdr:col>
      <xdr:colOff>1104189</xdr:colOff>
      <xdr:row>865</xdr:row>
      <xdr:rowOff>157513</xdr:rowOff>
    </xdr:to>
    <xdr:pic>
      <xdr:nvPicPr>
        <xdr:cNvPr id="9" name="Picture 8">
          <a:extLst>
            <a:ext uri="{FF2B5EF4-FFF2-40B4-BE49-F238E27FC236}">
              <a16:creationId xmlns:a16="http://schemas.microsoft.com/office/drawing/2014/main" id="{ECFEB5D9-E52C-475E-81A8-D9C99E9217CB}"/>
            </a:ext>
          </a:extLst>
        </xdr:cNvPr>
        <xdr:cNvPicPr>
          <a:picLocks noChangeAspect="1"/>
        </xdr:cNvPicPr>
      </xdr:nvPicPr>
      <xdr:blipFill>
        <a:blip xmlns:r="http://schemas.openxmlformats.org/officeDocument/2006/relationships" r:embed="rId7"/>
        <a:stretch>
          <a:fillRect/>
        </a:stretch>
      </xdr:blipFill>
      <xdr:spPr>
        <a:xfrm>
          <a:off x="4839681" y="103713243"/>
          <a:ext cx="5932383" cy="504895"/>
        </a:xfrm>
        <a:prstGeom prst="rect">
          <a:avLst/>
        </a:prstGeom>
      </xdr:spPr>
    </xdr:pic>
    <xdr:clientData/>
  </xdr:twoCellAnchor>
  <xdr:twoCellAnchor editAs="oneCell">
    <xdr:from>
      <xdr:col>3</xdr:col>
      <xdr:colOff>336176</xdr:colOff>
      <xdr:row>866</xdr:row>
      <xdr:rowOff>47626</xdr:rowOff>
    </xdr:from>
    <xdr:to>
      <xdr:col>5</xdr:col>
      <xdr:colOff>533425</xdr:colOff>
      <xdr:row>868</xdr:row>
      <xdr:rowOff>114363</xdr:rowOff>
    </xdr:to>
    <xdr:pic>
      <xdr:nvPicPr>
        <xdr:cNvPr id="10" name="Picture 9">
          <a:extLst>
            <a:ext uri="{FF2B5EF4-FFF2-40B4-BE49-F238E27FC236}">
              <a16:creationId xmlns:a16="http://schemas.microsoft.com/office/drawing/2014/main" id="{1BEA8D1E-0F0C-4A34-ABDF-84D166D13904}"/>
            </a:ext>
          </a:extLst>
        </xdr:cNvPr>
        <xdr:cNvPicPr>
          <a:picLocks noChangeAspect="1"/>
        </xdr:cNvPicPr>
      </xdr:nvPicPr>
      <xdr:blipFill>
        <a:blip xmlns:r="http://schemas.openxmlformats.org/officeDocument/2006/relationships" r:embed="rId8"/>
        <a:stretch>
          <a:fillRect/>
        </a:stretch>
      </xdr:blipFill>
      <xdr:spPr>
        <a:xfrm>
          <a:off x="4879601" y="104298751"/>
          <a:ext cx="3188099" cy="447737"/>
        </a:xfrm>
        <a:prstGeom prst="rect">
          <a:avLst/>
        </a:prstGeom>
      </xdr:spPr>
    </xdr:pic>
    <xdr:clientData/>
  </xdr:twoCellAnchor>
  <xdr:twoCellAnchor editAs="oneCell">
    <xdr:from>
      <xdr:col>1</xdr:col>
      <xdr:colOff>175792</xdr:colOff>
      <xdr:row>864</xdr:row>
      <xdr:rowOff>142174</xdr:rowOff>
    </xdr:from>
    <xdr:to>
      <xdr:col>2</xdr:col>
      <xdr:colOff>1572949</xdr:colOff>
      <xdr:row>883</xdr:row>
      <xdr:rowOff>9311</xdr:rowOff>
    </xdr:to>
    <xdr:pic>
      <xdr:nvPicPr>
        <xdr:cNvPr id="11" name="Picture 10">
          <a:extLst>
            <a:ext uri="{FF2B5EF4-FFF2-40B4-BE49-F238E27FC236}">
              <a16:creationId xmlns:a16="http://schemas.microsoft.com/office/drawing/2014/main" id="{B8E20F13-528F-438A-8B9F-5C588EAE84B7}"/>
            </a:ext>
          </a:extLst>
        </xdr:cNvPr>
        <xdr:cNvPicPr>
          <a:picLocks noChangeAspect="1"/>
        </xdr:cNvPicPr>
      </xdr:nvPicPr>
      <xdr:blipFill>
        <a:blip xmlns:r="http://schemas.openxmlformats.org/officeDocument/2006/relationships" r:embed="rId9"/>
        <a:stretch>
          <a:fillRect/>
        </a:stretch>
      </xdr:blipFill>
      <xdr:spPr>
        <a:xfrm>
          <a:off x="332674" y="80163380"/>
          <a:ext cx="4467569" cy="3486637"/>
        </a:xfrm>
        <a:prstGeom prst="rect">
          <a:avLst/>
        </a:prstGeom>
      </xdr:spPr>
    </xdr:pic>
    <xdr:clientData/>
  </xdr:twoCellAnchor>
  <xdr:twoCellAnchor>
    <xdr:from>
      <xdr:col>17</xdr:col>
      <xdr:colOff>650990</xdr:colOff>
      <xdr:row>856</xdr:row>
      <xdr:rowOff>283719</xdr:rowOff>
    </xdr:from>
    <xdr:to>
      <xdr:col>20</xdr:col>
      <xdr:colOff>936740</xdr:colOff>
      <xdr:row>858</xdr:row>
      <xdr:rowOff>0</xdr:rowOff>
    </xdr:to>
    <xdr:graphicFrame macro="">
      <xdr:nvGraphicFramePr>
        <xdr:cNvPr id="13" name="Chart 12">
          <a:extLst>
            <a:ext uri="{FF2B5EF4-FFF2-40B4-BE49-F238E27FC236}">
              <a16:creationId xmlns:a16="http://schemas.microsoft.com/office/drawing/2014/main" id="{4EAABB0D-A0ED-4935-9689-2113271D3A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59</xdr:col>
      <xdr:colOff>1208484</xdr:colOff>
      <xdr:row>184</xdr:row>
      <xdr:rowOff>194071</xdr:rowOff>
    </xdr:from>
    <xdr:to>
      <xdr:col>63</xdr:col>
      <xdr:colOff>65484</xdr:colOff>
      <xdr:row>199</xdr:row>
      <xdr:rowOff>175021</xdr:rowOff>
    </xdr:to>
    <xdr:graphicFrame macro="">
      <xdr:nvGraphicFramePr>
        <xdr:cNvPr id="14" name="Chart 13">
          <a:extLst>
            <a:ext uri="{FF2B5EF4-FFF2-40B4-BE49-F238E27FC236}">
              <a16:creationId xmlns:a16="http://schemas.microsoft.com/office/drawing/2014/main" id="{92894590-C7A5-4B5C-BCD7-8D89898FA6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xdr:col>
      <xdr:colOff>197504</xdr:colOff>
      <xdr:row>884</xdr:row>
      <xdr:rowOff>64433</xdr:rowOff>
    </xdr:from>
    <xdr:to>
      <xdr:col>2</xdr:col>
      <xdr:colOff>211523</xdr:colOff>
      <xdr:row>893</xdr:row>
      <xdr:rowOff>36093</xdr:rowOff>
    </xdr:to>
    <xdr:pic>
      <xdr:nvPicPr>
        <xdr:cNvPr id="15" name="Picture 14">
          <a:extLst>
            <a:ext uri="{FF2B5EF4-FFF2-40B4-BE49-F238E27FC236}">
              <a16:creationId xmlns:a16="http://schemas.microsoft.com/office/drawing/2014/main" id="{66AACF3E-FC41-4FB1-9BB4-2270244A3CC6}"/>
            </a:ext>
          </a:extLst>
        </xdr:cNvPr>
        <xdr:cNvPicPr>
          <a:picLocks noChangeAspect="1"/>
        </xdr:cNvPicPr>
      </xdr:nvPicPr>
      <xdr:blipFill>
        <a:blip xmlns:r="http://schemas.openxmlformats.org/officeDocument/2006/relationships" r:embed="rId12"/>
        <a:stretch>
          <a:fillRect/>
        </a:stretch>
      </xdr:blipFill>
      <xdr:spPr>
        <a:xfrm>
          <a:off x="354386" y="83895639"/>
          <a:ext cx="3084431" cy="1686160"/>
        </a:xfrm>
        <a:prstGeom prst="rect">
          <a:avLst/>
        </a:prstGeom>
      </xdr:spPr>
    </xdr:pic>
    <xdr:clientData/>
  </xdr:twoCellAnchor>
  <xdr:twoCellAnchor editAs="oneCell">
    <xdr:from>
      <xdr:col>1</xdr:col>
      <xdr:colOff>156181</xdr:colOff>
      <xdr:row>894</xdr:row>
      <xdr:rowOff>98051</xdr:rowOff>
    </xdr:from>
    <xdr:to>
      <xdr:col>3</xdr:col>
      <xdr:colOff>1100232</xdr:colOff>
      <xdr:row>908</xdr:row>
      <xdr:rowOff>3160</xdr:rowOff>
    </xdr:to>
    <xdr:pic>
      <xdr:nvPicPr>
        <xdr:cNvPr id="16" name="Picture 15">
          <a:extLst>
            <a:ext uri="{FF2B5EF4-FFF2-40B4-BE49-F238E27FC236}">
              <a16:creationId xmlns:a16="http://schemas.microsoft.com/office/drawing/2014/main" id="{56085C2D-B5F5-40C9-BC9F-D94722C194D6}"/>
            </a:ext>
          </a:extLst>
        </xdr:cNvPr>
        <xdr:cNvPicPr>
          <a:picLocks noChangeAspect="1"/>
        </xdr:cNvPicPr>
      </xdr:nvPicPr>
      <xdr:blipFill>
        <a:blip xmlns:r="http://schemas.openxmlformats.org/officeDocument/2006/relationships" r:embed="rId13"/>
        <a:stretch>
          <a:fillRect/>
        </a:stretch>
      </xdr:blipFill>
      <xdr:spPr>
        <a:xfrm>
          <a:off x="313063" y="85834257"/>
          <a:ext cx="5695345" cy="2572109"/>
        </a:xfrm>
        <a:prstGeom prst="rect">
          <a:avLst/>
        </a:prstGeom>
      </xdr:spPr>
    </xdr:pic>
    <xdr:clientData/>
  </xdr:twoCellAnchor>
  <xdr:twoCellAnchor editAs="oneCell">
    <xdr:from>
      <xdr:col>7</xdr:col>
      <xdr:colOff>1224943</xdr:colOff>
      <xdr:row>879</xdr:row>
      <xdr:rowOff>78441</xdr:rowOff>
    </xdr:from>
    <xdr:to>
      <xdr:col>9</xdr:col>
      <xdr:colOff>965350</xdr:colOff>
      <xdr:row>881</xdr:row>
      <xdr:rowOff>171112</xdr:rowOff>
    </xdr:to>
    <xdr:pic>
      <xdr:nvPicPr>
        <xdr:cNvPr id="17" name="Picture 16">
          <a:extLst>
            <a:ext uri="{FF2B5EF4-FFF2-40B4-BE49-F238E27FC236}">
              <a16:creationId xmlns:a16="http://schemas.microsoft.com/office/drawing/2014/main" id="{709FB80E-C225-4D1D-94E5-437BD19E494D}"/>
            </a:ext>
          </a:extLst>
        </xdr:cNvPr>
        <xdr:cNvPicPr>
          <a:picLocks noChangeAspect="1"/>
        </xdr:cNvPicPr>
      </xdr:nvPicPr>
      <xdr:blipFill>
        <a:blip xmlns:r="http://schemas.openxmlformats.org/officeDocument/2006/relationships" r:embed="rId14"/>
        <a:stretch>
          <a:fillRect/>
        </a:stretch>
      </xdr:blipFill>
      <xdr:spPr>
        <a:xfrm>
          <a:off x="12292993" y="106806066"/>
          <a:ext cx="2750307" cy="473671"/>
        </a:xfrm>
        <a:prstGeom prst="rect">
          <a:avLst/>
        </a:prstGeom>
      </xdr:spPr>
    </xdr:pic>
    <xdr:clientData/>
  </xdr:twoCellAnchor>
  <xdr:twoCellAnchor editAs="oneCell">
    <xdr:from>
      <xdr:col>7</xdr:col>
      <xdr:colOff>1241055</xdr:colOff>
      <xdr:row>883</xdr:row>
      <xdr:rowOff>14010</xdr:rowOff>
    </xdr:from>
    <xdr:to>
      <xdr:col>11</xdr:col>
      <xdr:colOff>605131</xdr:colOff>
      <xdr:row>886</xdr:row>
      <xdr:rowOff>105384</xdr:rowOff>
    </xdr:to>
    <xdr:pic>
      <xdr:nvPicPr>
        <xdr:cNvPr id="18" name="Picture 17">
          <a:extLst>
            <a:ext uri="{FF2B5EF4-FFF2-40B4-BE49-F238E27FC236}">
              <a16:creationId xmlns:a16="http://schemas.microsoft.com/office/drawing/2014/main" id="{735810DB-DBC8-47C8-88B2-326A16613CC8}"/>
            </a:ext>
          </a:extLst>
        </xdr:cNvPr>
        <xdr:cNvPicPr>
          <a:picLocks noChangeAspect="1"/>
        </xdr:cNvPicPr>
      </xdr:nvPicPr>
      <xdr:blipFill>
        <a:blip xmlns:r="http://schemas.openxmlformats.org/officeDocument/2006/relationships" r:embed="rId15"/>
        <a:stretch>
          <a:fillRect/>
        </a:stretch>
      </xdr:blipFill>
      <xdr:spPr>
        <a:xfrm>
          <a:off x="12309105" y="107503635"/>
          <a:ext cx="5088601" cy="662874"/>
        </a:xfrm>
        <a:prstGeom prst="rect">
          <a:avLst/>
        </a:prstGeom>
      </xdr:spPr>
    </xdr:pic>
    <xdr:clientData/>
  </xdr:twoCellAnchor>
  <xdr:twoCellAnchor editAs="oneCell">
    <xdr:from>
      <xdr:col>7</xdr:col>
      <xdr:colOff>859741</xdr:colOff>
      <xdr:row>863</xdr:row>
      <xdr:rowOff>79686</xdr:rowOff>
    </xdr:from>
    <xdr:to>
      <xdr:col>10</xdr:col>
      <xdr:colOff>1272792</xdr:colOff>
      <xdr:row>879</xdr:row>
      <xdr:rowOff>46306</xdr:rowOff>
    </xdr:to>
    <xdr:pic>
      <xdr:nvPicPr>
        <xdr:cNvPr id="19" name="Picture 18">
          <a:extLst>
            <a:ext uri="{FF2B5EF4-FFF2-40B4-BE49-F238E27FC236}">
              <a16:creationId xmlns:a16="http://schemas.microsoft.com/office/drawing/2014/main" id="{7DCCEB5D-D40C-4B80-95A5-A91596141D4E}"/>
            </a:ext>
          </a:extLst>
        </xdr:cNvPr>
        <xdr:cNvPicPr>
          <a:picLocks noChangeAspect="1"/>
        </xdr:cNvPicPr>
      </xdr:nvPicPr>
      <xdr:blipFill>
        <a:blip xmlns:r="http://schemas.openxmlformats.org/officeDocument/2006/relationships" r:embed="rId16"/>
        <a:stretch>
          <a:fillRect/>
        </a:stretch>
      </xdr:blipFill>
      <xdr:spPr>
        <a:xfrm>
          <a:off x="12289741" y="79910392"/>
          <a:ext cx="4839375" cy="3014620"/>
        </a:xfrm>
        <a:prstGeom prst="rect">
          <a:avLst/>
        </a:prstGeom>
      </xdr:spPr>
    </xdr:pic>
    <xdr:clientData/>
  </xdr:twoCellAnchor>
  <xdr:twoCellAnchor editAs="oneCell">
    <xdr:from>
      <xdr:col>11</xdr:col>
      <xdr:colOff>323102</xdr:colOff>
      <xdr:row>864</xdr:row>
      <xdr:rowOff>54164</xdr:rowOff>
    </xdr:from>
    <xdr:to>
      <xdr:col>15</xdr:col>
      <xdr:colOff>1030895</xdr:colOff>
      <xdr:row>880</xdr:row>
      <xdr:rowOff>139270</xdr:rowOff>
    </xdr:to>
    <xdr:pic>
      <xdr:nvPicPr>
        <xdr:cNvPr id="20" name="Picture 19">
          <a:extLst>
            <a:ext uri="{FF2B5EF4-FFF2-40B4-BE49-F238E27FC236}">
              <a16:creationId xmlns:a16="http://schemas.microsoft.com/office/drawing/2014/main" id="{B21F0139-18A4-4740-850A-BDD332819CAD}"/>
            </a:ext>
          </a:extLst>
        </xdr:cNvPr>
        <xdr:cNvPicPr>
          <a:picLocks noChangeAspect="1"/>
        </xdr:cNvPicPr>
      </xdr:nvPicPr>
      <xdr:blipFill>
        <a:blip xmlns:r="http://schemas.openxmlformats.org/officeDocument/2006/relationships" r:embed="rId17"/>
        <a:stretch>
          <a:fillRect/>
        </a:stretch>
      </xdr:blipFill>
      <xdr:spPr>
        <a:xfrm>
          <a:off x="17479308" y="80075370"/>
          <a:ext cx="5907322" cy="3133106"/>
        </a:xfrm>
        <a:prstGeom prst="rect">
          <a:avLst/>
        </a:prstGeom>
      </xdr:spPr>
    </xdr:pic>
    <xdr:clientData/>
  </xdr:twoCellAnchor>
  <xdr:twoCellAnchor>
    <xdr:from>
      <xdr:col>20</xdr:col>
      <xdr:colOff>1271867</xdr:colOff>
      <xdr:row>857</xdr:row>
      <xdr:rowOff>6724</xdr:rowOff>
    </xdr:from>
    <xdr:to>
      <xdr:col>24</xdr:col>
      <xdr:colOff>106455</xdr:colOff>
      <xdr:row>858</xdr:row>
      <xdr:rowOff>0</xdr:rowOff>
    </xdr:to>
    <xdr:graphicFrame macro="">
      <xdr:nvGraphicFramePr>
        <xdr:cNvPr id="21" name="Chart 20">
          <a:extLst>
            <a:ext uri="{FF2B5EF4-FFF2-40B4-BE49-F238E27FC236}">
              <a16:creationId xmlns:a16="http://schemas.microsoft.com/office/drawing/2014/main" id="{3C0D8F26-686B-41E7-A99E-BEEB56800B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3</xdr:col>
      <xdr:colOff>272445</xdr:colOff>
      <xdr:row>887</xdr:row>
      <xdr:rowOff>121864</xdr:rowOff>
    </xdr:from>
    <xdr:to>
      <xdr:col>7</xdr:col>
      <xdr:colOff>1292251</xdr:colOff>
      <xdr:row>896</xdr:row>
      <xdr:rowOff>122103</xdr:rowOff>
    </xdr:to>
    <xdr:pic>
      <xdr:nvPicPr>
        <xdr:cNvPr id="22" name="Picture 21">
          <a:extLst>
            <a:ext uri="{FF2B5EF4-FFF2-40B4-BE49-F238E27FC236}">
              <a16:creationId xmlns:a16="http://schemas.microsoft.com/office/drawing/2014/main" id="{F12963A6-E65D-4792-9494-6707E493EC43}"/>
            </a:ext>
          </a:extLst>
        </xdr:cNvPr>
        <xdr:cNvPicPr>
          <a:picLocks noChangeAspect="1"/>
        </xdr:cNvPicPr>
      </xdr:nvPicPr>
      <xdr:blipFill>
        <a:blip xmlns:r="http://schemas.openxmlformats.org/officeDocument/2006/relationships" r:embed="rId19"/>
        <a:stretch>
          <a:fillRect/>
        </a:stretch>
      </xdr:blipFill>
      <xdr:spPr>
        <a:xfrm>
          <a:off x="5180621" y="84524570"/>
          <a:ext cx="7541630" cy="1714739"/>
        </a:xfrm>
        <a:prstGeom prst="rect">
          <a:avLst/>
        </a:prstGeom>
      </xdr:spPr>
    </xdr:pic>
    <xdr:clientData/>
  </xdr:twoCellAnchor>
  <xdr:twoCellAnchor>
    <xdr:from>
      <xdr:col>66</xdr:col>
      <xdr:colOff>369795</xdr:colOff>
      <xdr:row>702</xdr:row>
      <xdr:rowOff>29134</xdr:rowOff>
    </xdr:from>
    <xdr:to>
      <xdr:col>75</xdr:col>
      <xdr:colOff>100853</xdr:colOff>
      <xdr:row>718</xdr:row>
      <xdr:rowOff>71717</xdr:rowOff>
    </xdr:to>
    <xdr:graphicFrame macro="">
      <xdr:nvGraphicFramePr>
        <xdr:cNvPr id="24" name="Chart 23">
          <a:extLst>
            <a:ext uri="{FF2B5EF4-FFF2-40B4-BE49-F238E27FC236}">
              <a16:creationId xmlns:a16="http://schemas.microsoft.com/office/drawing/2014/main" id="{4CE59B79-0D9A-467B-8095-3EFF363070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16</xdr:col>
      <xdr:colOff>1086970</xdr:colOff>
      <xdr:row>767</xdr:row>
      <xdr:rowOff>40342</xdr:rowOff>
    </xdr:from>
    <xdr:to>
      <xdr:col>20</xdr:col>
      <xdr:colOff>459441</xdr:colOff>
      <xdr:row>783</xdr:row>
      <xdr:rowOff>138953</xdr:rowOff>
    </xdr:to>
    <xdr:graphicFrame macro="">
      <xdr:nvGraphicFramePr>
        <xdr:cNvPr id="30" name="Chart 29">
          <a:extLst>
            <a:ext uri="{FF2B5EF4-FFF2-40B4-BE49-F238E27FC236}">
              <a16:creationId xmlns:a16="http://schemas.microsoft.com/office/drawing/2014/main" id="{E1682C6B-7CBA-32CC-5CBD-6A8F15806B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4</xdr:col>
      <xdr:colOff>1322295</xdr:colOff>
      <xdr:row>61</xdr:row>
      <xdr:rowOff>44824</xdr:rowOff>
    </xdr:from>
    <xdr:ext cx="2622176" cy="470647"/>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CDDF7A31-755E-83A1-752B-DD3D4250F2D7}"/>
                </a:ext>
              </a:extLst>
            </xdr:cNvPr>
            <xdr:cNvSpPr txBox="1"/>
          </xdr:nvSpPr>
          <xdr:spPr>
            <a:xfrm>
              <a:off x="7586383" y="12528177"/>
              <a:ext cx="2622176" cy="470647"/>
            </a:xfrm>
            <a:prstGeom prst="rect">
              <a:avLst/>
            </a:prstGeom>
            <a:solidFill>
              <a:schemeClr val="accent2"/>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NZ" sz="1200"/>
                <a:t>Hydrogen</a:t>
              </a:r>
              <a:r>
                <a:rPr lang="en-NZ" sz="1200" baseline="0"/>
                <a:t> Production (kg/year)</a:t>
              </a:r>
              <a14:m>
                <m:oMath xmlns:m="http://schemas.openxmlformats.org/officeDocument/2006/math">
                  <m:r>
                    <a:rPr lang="en-NZ" sz="1200" b="0" i="0">
                      <a:latin typeface="Cambria Math" panose="02040503050406030204" pitchFamily="18" charset="0"/>
                    </a:rPr>
                    <m:t> </m:t>
                  </m:r>
                  <m:r>
                    <a:rPr lang="en-NZ" sz="1200" i="1">
                      <a:latin typeface="Cambria Math" panose="02040503050406030204" pitchFamily="18" charset="0"/>
                    </a:rPr>
                    <m:t>=</m:t>
                  </m:r>
                  <m:f>
                    <m:fPr>
                      <m:ctrlPr>
                        <a:rPr lang="en-NZ" sz="1200" i="1">
                          <a:latin typeface="Cambria Math" panose="02040503050406030204" pitchFamily="18" charset="0"/>
                        </a:rPr>
                      </m:ctrlPr>
                    </m:fPr>
                    <m:num>
                      <m:r>
                        <a:rPr lang="en-NZ" sz="1200" b="0" i="1">
                          <a:latin typeface="Cambria Math" panose="02040503050406030204" pitchFamily="18" charset="0"/>
                        </a:rPr>
                        <m:t>𝐶</m:t>
                      </m:r>
                      <m:r>
                        <a:rPr lang="en-NZ" sz="1200" b="0" i="1" baseline="-25000">
                          <a:latin typeface="Cambria Math" panose="02040503050406030204" pitchFamily="18" charset="0"/>
                        </a:rPr>
                        <m:t>𝑒𝑙𝑒𝑐</m:t>
                      </m:r>
                      <m:r>
                        <a:rPr lang="en-NZ" sz="1200" b="0" i="1">
                          <a:latin typeface="Cambria Math" panose="02040503050406030204" pitchFamily="18" charset="0"/>
                        </a:rPr>
                        <m:t>∗</m:t>
                      </m:r>
                      <m:r>
                        <a:rPr lang="en-NZ" sz="1200" b="0" i="1">
                          <a:latin typeface="Cambria Math" panose="02040503050406030204" pitchFamily="18" charset="0"/>
                        </a:rPr>
                        <m:t>𝑡</m:t>
                      </m:r>
                      <m:r>
                        <a:rPr lang="en-NZ" sz="1200" b="0" i="1">
                          <a:latin typeface="Cambria Math" panose="02040503050406030204" pitchFamily="18" charset="0"/>
                        </a:rPr>
                        <m:t> ∗</m:t>
                      </m:r>
                      <m:r>
                        <a:rPr lang="en-NZ" sz="1200" b="0" i="1">
                          <a:latin typeface="Cambria Math" panose="02040503050406030204" pitchFamily="18" charset="0"/>
                        </a:rPr>
                        <m:t>𝑛</m:t>
                      </m:r>
                    </m:num>
                    <m:den>
                      <m:r>
                        <a:rPr lang="en-NZ" sz="1200" b="0" i="1">
                          <a:latin typeface="Cambria Math" panose="02040503050406030204" pitchFamily="18" charset="0"/>
                        </a:rPr>
                        <m:t>𝐸</m:t>
                      </m:r>
                      <m:r>
                        <a:rPr lang="en-NZ" sz="1200" b="0" i="1" baseline="-25000">
                          <a:latin typeface="Cambria Math" panose="02040503050406030204" pitchFamily="18" charset="0"/>
                        </a:rPr>
                        <m:t>𝑠𝑝𝑒𝑐</m:t>
                      </m:r>
                    </m:den>
                  </m:f>
                </m:oMath>
              </a14:m>
              <a:endParaRPr lang="en-NZ" sz="1200"/>
            </a:p>
          </xdr:txBody>
        </xdr:sp>
      </mc:Choice>
      <mc:Fallback xmlns="">
        <xdr:sp macro="" textlink="">
          <xdr:nvSpPr>
            <xdr:cNvPr id="12" name="TextBox 11">
              <a:extLst>
                <a:ext uri="{FF2B5EF4-FFF2-40B4-BE49-F238E27FC236}">
                  <a16:creationId xmlns:a16="http://schemas.microsoft.com/office/drawing/2014/main" id="{CDDF7A31-755E-83A1-752B-DD3D4250F2D7}"/>
                </a:ext>
              </a:extLst>
            </xdr:cNvPr>
            <xdr:cNvSpPr txBox="1"/>
          </xdr:nvSpPr>
          <xdr:spPr>
            <a:xfrm>
              <a:off x="7586383" y="12528177"/>
              <a:ext cx="2622176" cy="470647"/>
            </a:xfrm>
            <a:prstGeom prst="rect">
              <a:avLst/>
            </a:prstGeom>
            <a:solidFill>
              <a:schemeClr val="accent2"/>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NZ" sz="1200"/>
                <a:t>Hydrogen</a:t>
              </a:r>
              <a:r>
                <a:rPr lang="en-NZ" sz="1200" baseline="0"/>
                <a:t> Production (kg/year)</a:t>
              </a:r>
              <a:r>
                <a:rPr lang="en-NZ" sz="1200" b="0" i="0">
                  <a:latin typeface="Cambria Math" panose="02040503050406030204" pitchFamily="18" charset="0"/>
                </a:rPr>
                <a:t> </a:t>
              </a:r>
              <a:r>
                <a:rPr lang="en-NZ" sz="1200" i="0">
                  <a:latin typeface="Cambria Math" panose="02040503050406030204" pitchFamily="18" charset="0"/>
                </a:rPr>
                <a:t>=(</a:t>
              </a:r>
              <a:r>
                <a:rPr lang="en-NZ" sz="1200" b="0" i="0">
                  <a:latin typeface="Cambria Math" panose="02040503050406030204" pitchFamily="18" charset="0"/>
                </a:rPr>
                <a:t>𝐶</a:t>
              </a:r>
              <a:r>
                <a:rPr lang="en-NZ" sz="1200" b="0" i="0" baseline="-25000">
                  <a:latin typeface="Cambria Math" panose="02040503050406030204" pitchFamily="18" charset="0"/>
                </a:rPr>
                <a:t>𝑒𝑙𝑒𝑐</a:t>
              </a:r>
              <a:r>
                <a:rPr lang="en-NZ" sz="1200" b="0" i="0">
                  <a:latin typeface="Cambria Math" panose="02040503050406030204" pitchFamily="18" charset="0"/>
                </a:rPr>
                <a:t>∗𝑡 ∗𝑛)/𝐸</a:t>
              </a:r>
              <a:r>
                <a:rPr lang="en-NZ" sz="1200" b="0" i="0" baseline="-25000">
                  <a:latin typeface="Cambria Math" panose="02040503050406030204" pitchFamily="18" charset="0"/>
                </a:rPr>
                <a:t>𝑠𝑝𝑒𝑐</a:t>
              </a:r>
              <a:endParaRPr lang="en-NZ" sz="1200"/>
            </a:p>
          </xdr:txBody>
        </xdr:sp>
      </mc:Fallback>
    </mc:AlternateContent>
    <xdr:clientData/>
  </xdr:oneCellAnchor>
</xdr:wsDr>
</file>

<file path=xl/drawings/drawing13.xml><?xml version="1.0" encoding="utf-8"?>
<xdr:wsDr xmlns:xdr="http://schemas.openxmlformats.org/drawingml/2006/spreadsheetDrawing" xmlns:a="http://schemas.openxmlformats.org/drawingml/2006/main">
  <xdr:twoCellAnchor editAs="oneCell">
    <xdr:from>
      <xdr:col>15</xdr:col>
      <xdr:colOff>565898</xdr:colOff>
      <xdr:row>870</xdr:row>
      <xdr:rowOff>158282</xdr:rowOff>
    </xdr:from>
    <xdr:to>
      <xdr:col>17</xdr:col>
      <xdr:colOff>745722</xdr:colOff>
      <xdr:row>879</xdr:row>
      <xdr:rowOff>168048</xdr:rowOff>
    </xdr:to>
    <xdr:pic>
      <xdr:nvPicPr>
        <xdr:cNvPr id="8" name="Picture 7">
          <a:extLst>
            <a:ext uri="{FF2B5EF4-FFF2-40B4-BE49-F238E27FC236}">
              <a16:creationId xmlns:a16="http://schemas.microsoft.com/office/drawing/2014/main" id="{85EECD8B-861C-48D5-B9E7-FAF3E322C1CB}"/>
            </a:ext>
          </a:extLst>
        </xdr:cNvPr>
        <xdr:cNvPicPr>
          <a:picLocks noChangeAspect="1"/>
        </xdr:cNvPicPr>
      </xdr:nvPicPr>
      <xdr:blipFill>
        <a:blip xmlns:r="http://schemas.openxmlformats.org/officeDocument/2006/relationships" r:embed="rId1"/>
        <a:stretch>
          <a:fillRect/>
        </a:stretch>
      </xdr:blipFill>
      <xdr:spPr>
        <a:xfrm>
          <a:off x="23593986" y="97391723"/>
          <a:ext cx="2779588" cy="1724266"/>
        </a:xfrm>
        <a:prstGeom prst="rect">
          <a:avLst/>
        </a:prstGeom>
      </xdr:spPr>
    </xdr:pic>
    <xdr:clientData/>
  </xdr:twoCellAnchor>
  <xdr:twoCellAnchor>
    <xdr:from>
      <xdr:col>4</xdr:col>
      <xdr:colOff>590800</xdr:colOff>
      <xdr:row>11</xdr:row>
      <xdr:rowOff>192836</xdr:rowOff>
    </xdr:from>
    <xdr:to>
      <xdr:col>7</xdr:col>
      <xdr:colOff>1288677</xdr:colOff>
      <xdr:row>16</xdr:row>
      <xdr:rowOff>44824</xdr:rowOff>
    </xdr:to>
    <xdr:sp macro="" textlink="">
      <xdr:nvSpPr>
        <xdr:cNvPr id="2" name="TextBox 1">
          <a:extLst>
            <a:ext uri="{FF2B5EF4-FFF2-40B4-BE49-F238E27FC236}">
              <a16:creationId xmlns:a16="http://schemas.microsoft.com/office/drawing/2014/main" id="{B372EDD7-C834-4FA5-81C6-411758CF792B}"/>
            </a:ext>
          </a:extLst>
        </xdr:cNvPr>
        <xdr:cNvSpPr txBox="1"/>
      </xdr:nvSpPr>
      <xdr:spPr>
        <a:xfrm>
          <a:off x="6810065" y="2523660"/>
          <a:ext cx="5863788" cy="938958"/>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NZ" sz="1200"/>
            <a:t>Total hub CAPEX of A$13.0bn is assumed, consistent with publicly stated indicative investment for the Port Bonython hydrogen hub. The project is modelled as a multi-stage development over ~10–12 years. A$70m of Australian Government grant funding is assumed to be received during early development and treated as non-repayable capital funding.</a:t>
          </a:r>
        </a:p>
      </xdr:txBody>
    </xdr:sp>
    <xdr:clientData/>
  </xdr:twoCellAnchor>
  <xdr:twoCellAnchor editAs="oneCell">
    <xdr:from>
      <xdr:col>15</xdr:col>
      <xdr:colOff>467145</xdr:colOff>
      <xdr:row>857</xdr:row>
      <xdr:rowOff>134470</xdr:rowOff>
    </xdr:from>
    <xdr:to>
      <xdr:col>18</xdr:col>
      <xdr:colOff>128245</xdr:colOff>
      <xdr:row>864</xdr:row>
      <xdr:rowOff>163235</xdr:rowOff>
    </xdr:to>
    <xdr:pic>
      <xdr:nvPicPr>
        <xdr:cNvPr id="5" name="Picture 4">
          <a:extLst>
            <a:ext uri="{FF2B5EF4-FFF2-40B4-BE49-F238E27FC236}">
              <a16:creationId xmlns:a16="http://schemas.microsoft.com/office/drawing/2014/main" id="{3BC93415-5456-12B2-D8AB-93C91312FAB0}"/>
            </a:ext>
          </a:extLst>
        </xdr:cNvPr>
        <xdr:cNvPicPr>
          <a:picLocks noChangeAspect="1"/>
        </xdr:cNvPicPr>
      </xdr:nvPicPr>
      <xdr:blipFill>
        <a:blip xmlns:r="http://schemas.openxmlformats.org/officeDocument/2006/relationships" r:embed="rId2"/>
        <a:stretch>
          <a:fillRect/>
        </a:stretch>
      </xdr:blipFill>
      <xdr:spPr>
        <a:xfrm>
          <a:off x="23495233" y="94891411"/>
          <a:ext cx="3560747" cy="1362265"/>
        </a:xfrm>
        <a:prstGeom prst="rect">
          <a:avLst/>
        </a:prstGeom>
      </xdr:spPr>
    </xdr:pic>
    <xdr:clientData/>
  </xdr:twoCellAnchor>
  <xdr:twoCellAnchor editAs="oneCell">
    <xdr:from>
      <xdr:col>17</xdr:col>
      <xdr:colOff>1402837</xdr:colOff>
      <xdr:row>857</xdr:row>
      <xdr:rowOff>114160</xdr:rowOff>
    </xdr:from>
    <xdr:to>
      <xdr:col>19</xdr:col>
      <xdr:colOff>754584</xdr:colOff>
      <xdr:row>862</xdr:row>
      <xdr:rowOff>104767</xdr:rowOff>
    </xdr:to>
    <xdr:pic>
      <xdr:nvPicPr>
        <xdr:cNvPr id="6" name="Picture 5">
          <a:extLst>
            <a:ext uri="{FF2B5EF4-FFF2-40B4-BE49-F238E27FC236}">
              <a16:creationId xmlns:a16="http://schemas.microsoft.com/office/drawing/2014/main" id="{FAD49EB1-FA87-9E2C-5310-C2DAD308ADC0}"/>
            </a:ext>
          </a:extLst>
        </xdr:cNvPr>
        <xdr:cNvPicPr>
          <a:picLocks noChangeAspect="1"/>
        </xdr:cNvPicPr>
      </xdr:nvPicPr>
      <xdr:blipFill>
        <a:blip xmlns:r="http://schemas.openxmlformats.org/officeDocument/2006/relationships" r:embed="rId3"/>
        <a:stretch>
          <a:fillRect/>
        </a:stretch>
      </xdr:blipFill>
      <xdr:spPr>
        <a:xfrm>
          <a:off x="27299631" y="94871101"/>
          <a:ext cx="2056287" cy="943107"/>
        </a:xfrm>
        <a:prstGeom prst="rect">
          <a:avLst/>
        </a:prstGeom>
      </xdr:spPr>
    </xdr:pic>
    <xdr:clientData/>
  </xdr:twoCellAnchor>
  <xdr:twoCellAnchor editAs="oneCell">
    <xdr:from>
      <xdr:col>15</xdr:col>
      <xdr:colOff>471348</xdr:colOff>
      <xdr:row>865</xdr:row>
      <xdr:rowOff>157583</xdr:rowOff>
    </xdr:from>
    <xdr:to>
      <xdr:col>18</xdr:col>
      <xdr:colOff>1277708</xdr:colOff>
      <xdr:row>870</xdr:row>
      <xdr:rowOff>5295</xdr:rowOff>
    </xdr:to>
    <xdr:pic>
      <xdr:nvPicPr>
        <xdr:cNvPr id="7" name="Picture 6">
          <a:extLst>
            <a:ext uri="{FF2B5EF4-FFF2-40B4-BE49-F238E27FC236}">
              <a16:creationId xmlns:a16="http://schemas.microsoft.com/office/drawing/2014/main" id="{5BF92DFE-72B8-64A1-36E7-F2DB4D7DE173}"/>
            </a:ext>
          </a:extLst>
        </xdr:cNvPr>
        <xdr:cNvPicPr>
          <a:picLocks noChangeAspect="1"/>
        </xdr:cNvPicPr>
      </xdr:nvPicPr>
      <xdr:blipFill>
        <a:blip xmlns:r="http://schemas.openxmlformats.org/officeDocument/2006/relationships" r:embed="rId4"/>
        <a:stretch>
          <a:fillRect/>
        </a:stretch>
      </xdr:blipFill>
      <xdr:spPr>
        <a:xfrm>
          <a:off x="23499436" y="96438524"/>
          <a:ext cx="4706007" cy="800212"/>
        </a:xfrm>
        <a:prstGeom prst="rect">
          <a:avLst/>
        </a:prstGeom>
      </xdr:spPr>
    </xdr:pic>
    <xdr:clientData/>
  </xdr:twoCellAnchor>
  <xdr:twoCellAnchor editAs="oneCell">
    <xdr:from>
      <xdr:col>3</xdr:col>
      <xdr:colOff>378899</xdr:colOff>
      <xdr:row>873</xdr:row>
      <xdr:rowOff>53228</xdr:rowOff>
    </xdr:from>
    <xdr:to>
      <xdr:col>5</xdr:col>
      <xdr:colOff>1791594</xdr:colOff>
      <xdr:row>880</xdr:row>
      <xdr:rowOff>129625</xdr:rowOff>
    </xdr:to>
    <xdr:pic>
      <xdr:nvPicPr>
        <xdr:cNvPr id="13" name="Picture 12">
          <a:extLst>
            <a:ext uri="{FF2B5EF4-FFF2-40B4-BE49-F238E27FC236}">
              <a16:creationId xmlns:a16="http://schemas.microsoft.com/office/drawing/2014/main" id="{01CC78F0-74FF-C885-CBC4-D5970E4975F9}"/>
            </a:ext>
          </a:extLst>
        </xdr:cNvPr>
        <xdr:cNvPicPr>
          <a:picLocks noChangeAspect="1"/>
        </xdr:cNvPicPr>
      </xdr:nvPicPr>
      <xdr:blipFill>
        <a:blip xmlns:r="http://schemas.openxmlformats.org/officeDocument/2006/relationships" r:embed="rId5"/>
        <a:stretch>
          <a:fillRect/>
        </a:stretch>
      </xdr:blipFill>
      <xdr:spPr>
        <a:xfrm>
          <a:off x="5242252" y="87873728"/>
          <a:ext cx="4404666" cy="1409897"/>
        </a:xfrm>
        <a:prstGeom prst="rect">
          <a:avLst/>
        </a:prstGeom>
      </xdr:spPr>
    </xdr:pic>
    <xdr:clientData/>
  </xdr:twoCellAnchor>
  <xdr:twoCellAnchor editAs="oneCell">
    <xdr:from>
      <xdr:col>3</xdr:col>
      <xdr:colOff>313766</xdr:colOff>
      <xdr:row>864</xdr:row>
      <xdr:rowOff>23114</xdr:rowOff>
    </xdr:from>
    <xdr:to>
      <xdr:col>7</xdr:col>
      <xdr:colOff>1013601</xdr:colOff>
      <xdr:row>873</xdr:row>
      <xdr:rowOff>20130</xdr:rowOff>
    </xdr:to>
    <xdr:pic>
      <xdr:nvPicPr>
        <xdr:cNvPr id="14" name="Picture 13">
          <a:extLst>
            <a:ext uri="{FF2B5EF4-FFF2-40B4-BE49-F238E27FC236}">
              <a16:creationId xmlns:a16="http://schemas.microsoft.com/office/drawing/2014/main" id="{B3D8CA15-3FBB-45A3-D324-B0EB239200F3}"/>
            </a:ext>
          </a:extLst>
        </xdr:cNvPr>
        <xdr:cNvPicPr>
          <a:picLocks noChangeAspect="1"/>
        </xdr:cNvPicPr>
      </xdr:nvPicPr>
      <xdr:blipFill>
        <a:blip xmlns:r="http://schemas.openxmlformats.org/officeDocument/2006/relationships" r:embed="rId6"/>
        <a:stretch>
          <a:fillRect/>
        </a:stretch>
      </xdr:blipFill>
      <xdr:spPr>
        <a:xfrm>
          <a:off x="5177119" y="86129114"/>
          <a:ext cx="7221658" cy="1711516"/>
        </a:xfrm>
        <a:prstGeom prst="rect">
          <a:avLst/>
        </a:prstGeom>
      </xdr:spPr>
    </xdr:pic>
    <xdr:clientData/>
  </xdr:twoCellAnchor>
  <xdr:twoCellAnchor editAs="oneCell">
    <xdr:from>
      <xdr:col>3</xdr:col>
      <xdr:colOff>296256</xdr:colOff>
      <xdr:row>857</xdr:row>
      <xdr:rowOff>33618</xdr:rowOff>
    </xdr:from>
    <xdr:to>
      <xdr:col>6</xdr:col>
      <xdr:colOff>1104190</xdr:colOff>
      <xdr:row>859</xdr:row>
      <xdr:rowOff>157513</xdr:rowOff>
    </xdr:to>
    <xdr:pic>
      <xdr:nvPicPr>
        <xdr:cNvPr id="11" name="Picture 10">
          <a:extLst>
            <a:ext uri="{FF2B5EF4-FFF2-40B4-BE49-F238E27FC236}">
              <a16:creationId xmlns:a16="http://schemas.microsoft.com/office/drawing/2014/main" id="{A0ED118A-C7E9-0ABF-CD30-49E48E24E6DD}"/>
            </a:ext>
          </a:extLst>
        </xdr:cNvPr>
        <xdr:cNvPicPr>
          <a:picLocks noChangeAspect="1"/>
        </xdr:cNvPicPr>
      </xdr:nvPicPr>
      <xdr:blipFill>
        <a:blip xmlns:r="http://schemas.openxmlformats.org/officeDocument/2006/relationships" r:embed="rId7"/>
        <a:stretch>
          <a:fillRect/>
        </a:stretch>
      </xdr:blipFill>
      <xdr:spPr>
        <a:xfrm>
          <a:off x="4834638" y="94790559"/>
          <a:ext cx="5929022" cy="504895"/>
        </a:xfrm>
        <a:prstGeom prst="rect">
          <a:avLst/>
        </a:prstGeom>
      </xdr:spPr>
    </xdr:pic>
    <xdr:clientData/>
  </xdr:twoCellAnchor>
  <xdr:twoCellAnchor editAs="oneCell">
    <xdr:from>
      <xdr:col>3</xdr:col>
      <xdr:colOff>336176</xdr:colOff>
      <xdr:row>860</xdr:row>
      <xdr:rowOff>47626</xdr:rowOff>
    </xdr:from>
    <xdr:to>
      <xdr:col>5</xdr:col>
      <xdr:colOff>533425</xdr:colOff>
      <xdr:row>862</xdr:row>
      <xdr:rowOff>114363</xdr:rowOff>
    </xdr:to>
    <xdr:pic>
      <xdr:nvPicPr>
        <xdr:cNvPr id="12" name="Picture 11">
          <a:extLst>
            <a:ext uri="{FF2B5EF4-FFF2-40B4-BE49-F238E27FC236}">
              <a16:creationId xmlns:a16="http://schemas.microsoft.com/office/drawing/2014/main" id="{11D4E368-0333-BF5E-A33F-91C8597BD3F6}"/>
            </a:ext>
          </a:extLst>
        </xdr:cNvPr>
        <xdr:cNvPicPr>
          <a:picLocks noChangeAspect="1"/>
        </xdr:cNvPicPr>
      </xdr:nvPicPr>
      <xdr:blipFill>
        <a:blip xmlns:r="http://schemas.openxmlformats.org/officeDocument/2006/relationships" r:embed="rId8"/>
        <a:stretch>
          <a:fillRect/>
        </a:stretch>
      </xdr:blipFill>
      <xdr:spPr>
        <a:xfrm>
          <a:off x="4874558" y="95376067"/>
          <a:ext cx="3189220" cy="447737"/>
        </a:xfrm>
        <a:prstGeom prst="rect">
          <a:avLst/>
        </a:prstGeom>
      </xdr:spPr>
    </xdr:pic>
    <xdr:clientData/>
  </xdr:twoCellAnchor>
  <xdr:twoCellAnchor editAs="oneCell">
    <xdr:from>
      <xdr:col>1</xdr:col>
      <xdr:colOff>86145</xdr:colOff>
      <xdr:row>856</xdr:row>
      <xdr:rowOff>186997</xdr:rowOff>
    </xdr:from>
    <xdr:to>
      <xdr:col>2</xdr:col>
      <xdr:colOff>1528125</xdr:colOff>
      <xdr:row>875</xdr:row>
      <xdr:rowOff>54134</xdr:rowOff>
    </xdr:to>
    <xdr:pic>
      <xdr:nvPicPr>
        <xdr:cNvPr id="18" name="Picture 17">
          <a:extLst>
            <a:ext uri="{FF2B5EF4-FFF2-40B4-BE49-F238E27FC236}">
              <a16:creationId xmlns:a16="http://schemas.microsoft.com/office/drawing/2014/main" id="{40339CA2-DDDD-D7BE-4CEB-E80F2AFC6932}"/>
            </a:ext>
          </a:extLst>
        </xdr:cNvPr>
        <xdr:cNvPicPr>
          <a:picLocks noChangeAspect="1"/>
        </xdr:cNvPicPr>
      </xdr:nvPicPr>
      <xdr:blipFill>
        <a:blip xmlns:r="http://schemas.openxmlformats.org/officeDocument/2006/relationships" r:embed="rId9"/>
        <a:stretch>
          <a:fillRect/>
        </a:stretch>
      </xdr:blipFill>
      <xdr:spPr>
        <a:xfrm>
          <a:off x="243027" y="84768997"/>
          <a:ext cx="4467569" cy="3486637"/>
        </a:xfrm>
        <a:prstGeom prst="rect">
          <a:avLst/>
        </a:prstGeom>
      </xdr:spPr>
    </xdr:pic>
    <xdr:clientData/>
  </xdr:twoCellAnchor>
  <xdr:twoCellAnchor>
    <xdr:from>
      <xdr:col>67</xdr:col>
      <xdr:colOff>339328</xdr:colOff>
      <xdr:row>598</xdr:row>
      <xdr:rowOff>23812</xdr:rowOff>
    </xdr:from>
    <xdr:to>
      <xdr:col>79</xdr:col>
      <xdr:colOff>178594</xdr:colOff>
      <xdr:row>621</xdr:row>
      <xdr:rowOff>103585</xdr:rowOff>
    </xdr:to>
    <xdr:graphicFrame macro="">
      <xdr:nvGraphicFramePr>
        <xdr:cNvPr id="19" name="Chart 18">
          <a:extLst>
            <a:ext uri="{FF2B5EF4-FFF2-40B4-BE49-F238E27FC236}">
              <a16:creationId xmlns:a16="http://schemas.microsoft.com/office/drawing/2014/main" id="{1A52B30D-9F67-BBED-6619-C858B6647D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17</xdr:col>
      <xdr:colOff>650990</xdr:colOff>
      <xdr:row>849</xdr:row>
      <xdr:rowOff>283719</xdr:rowOff>
    </xdr:from>
    <xdr:to>
      <xdr:col>20</xdr:col>
      <xdr:colOff>936740</xdr:colOff>
      <xdr:row>851</xdr:row>
      <xdr:rowOff>0</xdr:rowOff>
    </xdr:to>
    <xdr:graphicFrame macro="">
      <xdr:nvGraphicFramePr>
        <xdr:cNvPr id="22" name="Chart 21">
          <a:extLst>
            <a:ext uri="{FF2B5EF4-FFF2-40B4-BE49-F238E27FC236}">
              <a16:creationId xmlns:a16="http://schemas.microsoft.com/office/drawing/2014/main" id="{A7A33CF8-302B-3E4D-0F98-EA2EE1BE7E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59</xdr:col>
      <xdr:colOff>1208484</xdr:colOff>
      <xdr:row>177</xdr:row>
      <xdr:rowOff>194071</xdr:rowOff>
    </xdr:from>
    <xdr:to>
      <xdr:col>63</xdr:col>
      <xdr:colOff>65484</xdr:colOff>
      <xdr:row>192</xdr:row>
      <xdr:rowOff>175021</xdr:rowOff>
    </xdr:to>
    <xdr:graphicFrame macro="">
      <xdr:nvGraphicFramePr>
        <xdr:cNvPr id="23" name="Chart 22">
          <a:extLst>
            <a:ext uri="{FF2B5EF4-FFF2-40B4-BE49-F238E27FC236}">
              <a16:creationId xmlns:a16="http://schemas.microsoft.com/office/drawing/2014/main" id="{E16F2825-E2FE-8418-00CC-DED6D94E31E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1</xdr:col>
      <xdr:colOff>264738</xdr:colOff>
      <xdr:row>875</xdr:row>
      <xdr:rowOff>142875</xdr:rowOff>
    </xdr:from>
    <xdr:to>
      <xdr:col>2</xdr:col>
      <xdr:colOff>323580</xdr:colOff>
      <xdr:row>884</xdr:row>
      <xdr:rowOff>114535</xdr:rowOff>
    </xdr:to>
    <xdr:pic>
      <xdr:nvPicPr>
        <xdr:cNvPr id="25" name="Picture 24">
          <a:extLst>
            <a:ext uri="{FF2B5EF4-FFF2-40B4-BE49-F238E27FC236}">
              <a16:creationId xmlns:a16="http://schemas.microsoft.com/office/drawing/2014/main" id="{B8052CEF-092D-A12B-9808-2971DDA1B788}"/>
            </a:ext>
          </a:extLst>
        </xdr:cNvPr>
        <xdr:cNvPicPr>
          <a:picLocks noChangeAspect="1"/>
        </xdr:cNvPicPr>
      </xdr:nvPicPr>
      <xdr:blipFill>
        <a:blip xmlns:r="http://schemas.openxmlformats.org/officeDocument/2006/relationships" r:embed="rId13"/>
        <a:stretch>
          <a:fillRect/>
        </a:stretch>
      </xdr:blipFill>
      <xdr:spPr>
        <a:xfrm>
          <a:off x="421620" y="88344375"/>
          <a:ext cx="3084431" cy="1686160"/>
        </a:xfrm>
        <a:prstGeom prst="rect">
          <a:avLst/>
        </a:prstGeom>
      </xdr:spPr>
    </xdr:pic>
    <xdr:clientData/>
  </xdr:twoCellAnchor>
  <xdr:twoCellAnchor editAs="oneCell">
    <xdr:from>
      <xdr:col>1</xdr:col>
      <xdr:colOff>189799</xdr:colOff>
      <xdr:row>886</xdr:row>
      <xdr:rowOff>8405</xdr:rowOff>
    </xdr:from>
    <xdr:to>
      <xdr:col>3</xdr:col>
      <xdr:colOff>1178673</xdr:colOff>
      <xdr:row>899</xdr:row>
      <xdr:rowOff>104014</xdr:rowOff>
    </xdr:to>
    <xdr:pic>
      <xdr:nvPicPr>
        <xdr:cNvPr id="26" name="Picture 25">
          <a:extLst>
            <a:ext uri="{FF2B5EF4-FFF2-40B4-BE49-F238E27FC236}">
              <a16:creationId xmlns:a16="http://schemas.microsoft.com/office/drawing/2014/main" id="{563A3029-52FD-9D38-F1BF-1B6CBE198370}"/>
            </a:ext>
          </a:extLst>
        </xdr:cNvPr>
        <xdr:cNvPicPr>
          <a:picLocks noChangeAspect="1"/>
        </xdr:cNvPicPr>
      </xdr:nvPicPr>
      <xdr:blipFill>
        <a:blip xmlns:r="http://schemas.openxmlformats.org/officeDocument/2006/relationships" r:embed="rId14"/>
        <a:stretch>
          <a:fillRect/>
        </a:stretch>
      </xdr:blipFill>
      <xdr:spPr>
        <a:xfrm>
          <a:off x="346681" y="90305405"/>
          <a:ext cx="5695345" cy="2572109"/>
        </a:xfrm>
        <a:prstGeom prst="rect">
          <a:avLst/>
        </a:prstGeom>
      </xdr:spPr>
    </xdr:pic>
    <xdr:clientData/>
  </xdr:twoCellAnchor>
  <xdr:twoCellAnchor editAs="oneCell">
    <xdr:from>
      <xdr:col>7</xdr:col>
      <xdr:colOff>1224943</xdr:colOff>
      <xdr:row>873</xdr:row>
      <xdr:rowOff>78441</xdr:rowOff>
    </xdr:from>
    <xdr:to>
      <xdr:col>9</xdr:col>
      <xdr:colOff>965349</xdr:colOff>
      <xdr:row>875</xdr:row>
      <xdr:rowOff>171112</xdr:rowOff>
    </xdr:to>
    <xdr:pic>
      <xdr:nvPicPr>
        <xdr:cNvPr id="27" name="Picture 26">
          <a:extLst>
            <a:ext uri="{FF2B5EF4-FFF2-40B4-BE49-F238E27FC236}">
              <a16:creationId xmlns:a16="http://schemas.microsoft.com/office/drawing/2014/main" id="{E6147D8C-6C5C-9D75-1E46-6AC02B7E220A}"/>
            </a:ext>
          </a:extLst>
        </xdr:cNvPr>
        <xdr:cNvPicPr>
          <a:picLocks noChangeAspect="1"/>
        </xdr:cNvPicPr>
      </xdr:nvPicPr>
      <xdr:blipFill>
        <a:blip xmlns:r="http://schemas.openxmlformats.org/officeDocument/2006/relationships" r:embed="rId15"/>
        <a:stretch>
          <a:fillRect/>
        </a:stretch>
      </xdr:blipFill>
      <xdr:spPr>
        <a:xfrm>
          <a:off x="12285149" y="97883382"/>
          <a:ext cx="2743583" cy="473671"/>
        </a:xfrm>
        <a:prstGeom prst="rect">
          <a:avLst/>
        </a:prstGeom>
      </xdr:spPr>
    </xdr:pic>
    <xdr:clientData/>
  </xdr:twoCellAnchor>
  <xdr:twoCellAnchor editAs="oneCell">
    <xdr:from>
      <xdr:col>7</xdr:col>
      <xdr:colOff>1106584</xdr:colOff>
      <xdr:row>877</xdr:row>
      <xdr:rowOff>70039</xdr:rowOff>
    </xdr:from>
    <xdr:to>
      <xdr:col>11</xdr:col>
      <xdr:colOff>470660</xdr:colOff>
      <xdr:row>880</xdr:row>
      <xdr:rowOff>161413</xdr:rowOff>
    </xdr:to>
    <xdr:pic>
      <xdr:nvPicPr>
        <xdr:cNvPr id="28" name="Picture 27">
          <a:extLst>
            <a:ext uri="{FF2B5EF4-FFF2-40B4-BE49-F238E27FC236}">
              <a16:creationId xmlns:a16="http://schemas.microsoft.com/office/drawing/2014/main" id="{8D5ACBF7-C651-5969-EC5B-EB16AEB4A0E0}"/>
            </a:ext>
          </a:extLst>
        </xdr:cNvPr>
        <xdr:cNvPicPr>
          <a:picLocks noChangeAspect="1"/>
        </xdr:cNvPicPr>
      </xdr:nvPicPr>
      <xdr:blipFill>
        <a:blip xmlns:r="http://schemas.openxmlformats.org/officeDocument/2006/relationships" r:embed="rId16"/>
        <a:stretch>
          <a:fillRect/>
        </a:stretch>
      </xdr:blipFill>
      <xdr:spPr>
        <a:xfrm>
          <a:off x="12491760" y="88652539"/>
          <a:ext cx="5090282" cy="662874"/>
        </a:xfrm>
        <a:prstGeom prst="rect">
          <a:avLst/>
        </a:prstGeom>
      </xdr:spPr>
    </xdr:pic>
    <xdr:clientData/>
  </xdr:twoCellAnchor>
  <xdr:twoCellAnchor editAs="oneCell">
    <xdr:from>
      <xdr:col>7</xdr:col>
      <xdr:colOff>893358</xdr:colOff>
      <xdr:row>858</xdr:row>
      <xdr:rowOff>34863</xdr:rowOff>
    </xdr:from>
    <xdr:to>
      <xdr:col>11</xdr:col>
      <xdr:colOff>6527</xdr:colOff>
      <xdr:row>874</xdr:row>
      <xdr:rowOff>1483</xdr:rowOff>
    </xdr:to>
    <xdr:pic>
      <xdr:nvPicPr>
        <xdr:cNvPr id="29" name="Picture 28">
          <a:extLst>
            <a:ext uri="{FF2B5EF4-FFF2-40B4-BE49-F238E27FC236}">
              <a16:creationId xmlns:a16="http://schemas.microsoft.com/office/drawing/2014/main" id="{6046EF36-9E6E-7CB9-0D67-51283044E340}"/>
            </a:ext>
          </a:extLst>
        </xdr:cNvPr>
        <xdr:cNvPicPr>
          <a:picLocks noChangeAspect="1"/>
        </xdr:cNvPicPr>
      </xdr:nvPicPr>
      <xdr:blipFill>
        <a:blip xmlns:r="http://schemas.openxmlformats.org/officeDocument/2006/relationships" r:embed="rId17"/>
        <a:stretch>
          <a:fillRect/>
        </a:stretch>
      </xdr:blipFill>
      <xdr:spPr>
        <a:xfrm>
          <a:off x="12278534" y="84997863"/>
          <a:ext cx="4839375" cy="3014620"/>
        </a:xfrm>
        <a:prstGeom prst="rect">
          <a:avLst/>
        </a:prstGeom>
      </xdr:spPr>
    </xdr:pic>
    <xdr:clientData/>
  </xdr:twoCellAnchor>
  <xdr:twoCellAnchor editAs="oneCell">
    <xdr:from>
      <xdr:col>11</xdr:col>
      <xdr:colOff>300691</xdr:colOff>
      <xdr:row>859</xdr:row>
      <xdr:rowOff>42958</xdr:rowOff>
    </xdr:from>
    <xdr:to>
      <xdr:col>15</xdr:col>
      <xdr:colOff>1008483</xdr:colOff>
      <xdr:row>875</xdr:row>
      <xdr:rowOff>128064</xdr:rowOff>
    </xdr:to>
    <xdr:pic>
      <xdr:nvPicPr>
        <xdr:cNvPr id="31" name="Picture 30">
          <a:extLst>
            <a:ext uri="{FF2B5EF4-FFF2-40B4-BE49-F238E27FC236}">
              <a16:creationId xmlns:a16="http://schemas.microsoft.com/office/drawing/2014/main" id="{E5DDF9B7-BA3B-3CC3-0D61-908799B12C73}"/>
            </a:ext>
          </a:extLst>
        </xdr:cNvPr>
        <xdr:cNvPicPr>
          <a:picLocks noChangeAspect="1"/>
        </xdr:cNvPicPr>
      </xdr:nvPicPr>
      <xdr:blipFill>
        <a:blip xmlns:r="http://schemas.openxmlformats.org/officeDocument/2006/relationships" r:embed="rId18"/>
        <a:stretch>
          <a:fillRect/>
        </a:stretch>
      </xdr:blipFill>
      <xdr:spPr>
        <a:xfrm>
          <a:off x="17412073" y="85196458"/>
          <a:ext cx="5907322" cy="3133106"/>
        </a:xfrm>
        <a:prstGeom prst="rect">
          <a:avLst/>
        </a:prstGeom>
      </xdr:spPr>
    </xdr:pic>
    <xdr:clientData/>
  </xdr:twoCellAnchor>
  <xdr:twoCellAnchor>
    <xdr:from>
      <xdr:col>20</xdr:col>
      <xdr:colOff>1271867</xdr:colOff>
      <xdr:row>850</xdr:row>
      <xdr:rowOff>6724</xdr:rowOff>
    </xdr:from>
    <xdr:to>
      <xdr:col>24</xdr:col>
      <xdr:colOff>106455</xdr:colOff>
      <xdr:row>851</xdr:row>
      <xdr:rowOff>0</xdr:rowOff>
    </xdr:to>
    <xdr:graphicFrame macro="">
      <xdr:nvGraphicFramePr>
        <xdr:cNvPr id="35" name="Chart 34">
          <a:extLst>
            <a:ext uri="{FF2B5EF4-FFF2-40B4-BE49-F238E27FC236}">
              <a16:creationId xmlns:a16="http://schemas.microsoft.com/office/drawing/2014/main" id="{52C70893-B523-7081-86AF-7C7575D888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3</xdr:col>
      <xdr:colOff>429327</xdr:colOff>
      <xdr:row>880</xdr:row>
      <xdr:rowOff>43423</xdr:rowOff>
    </xdr:from>
    <xdr:to>
      <xdr:col>7</xdr:col>
      <xdr:colOff>1449134</xdr:colOff>
      <xdr:row>889</xdr:row>
      <xdr:rowOff>43662</xdr:rowOff>
    </xdr:to>
    <xdr:pic>
      <xdr:nvPicPr>
        <xdr:cNvPr id="15" name="Picture 14">
          <a:extLst>
            <a:ext uri="{FF2B5EF4-FFF2-40B4-BE49-F238E27FC236}">
              <a16:creationId xmlns:a16="http://schemas.microsoft.com/office/drawing/2014/main" id="{37C6794D-EA76-25CC-2E04-D695F29A4A3C}"/>
            </a:ext>
          </a:extLst>
        </xdr:cNvPr>
        <xdr:cNvPicPr>
          <a:picLocks noChangeAspect="1"/>
        </xdr:cNvPicPr>
      </xdr:nvPicPr>
      <xdr:blipFill>
        <a:blip xmlns:r="http://schemas.openxmlformats.org/officeDocument/2006/relationships" r:embed="rId20"/>
        <a:stretch>
          <a:fillRect/>
        </a:stretch>
      </xdr:blipFill>
      <xdr:spPr>
        <a:xfrm>
          <a:off x="5292680" y="89197423"/>
          <a:ext cx="7541630" cy="1714739"/>
        </a:xfrm>
        <a:prstGeom prst="rect">
          <a:avLst/>
        </a:prstGeom>
      </xdr:spPr>
    </xdr:pic>
    <xdr:clientData/>
  </xdr:twoCellAnchor>
  <xdr:twoCellAnchor>
    <xdr:from>
      <xdr:col>66</xdr:col>
      <xdr:colOff>369795</xdr:colOff>
      <xdr:row>695</xdr:row>
      <xdr:rowOff>29134</xdr:rowOff>
    </xdr:from>
    <xdr:to>
      <xdr:col>75</xdr:col>
      <xdr:colOff>100853</xdr:colOff>
      <xdr:row>711</xdr:row>
      <xdr:rowOff>71717</xdr:rowOff>
    </xdr:to>
    <xdr:graphicFrame macro="">
      <xdr:nvGraphicFramePr>
        <xdr:cNvPr id="21" name="Chart 20">
          <a:extLst>
            <a:ext uri="{FF2B5EF4-FFF2-40B4-BE49-F238E27FC236}">
              <a16:creationId xmlns:a16="http://schemas.microsoft.com/office/drawing/2014/main" id="{C8211CBD-DE7F-72E2-8F91-B77CAEBDA4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910168</xdr:colOff>
      <xdr:row>1</xdr:row>
      <xdr:rowOff>127000</xdr:rowOff>
    </xdr:from>
    <xdr:to>
      <xdr:col>11</xdr:col>
      <xdr:colOff>814918</xdr:colOff>
      <xdr:row>7</xdr:row>
      <xdr:rowOff>95249</xdr:rowOff>
    </xdr:to>
    <xdr:sp macro="" textlink="">
      <xdr:nvSpPr>
        <xdr:cNvPr id="2" name="TextBox 1">
          <a:extLst>
            <a:ext uri="{FF2B5EF4-FFF2-40B4-BE49-F238E27FC236}">
              <a16:creationId xmlns:a16="http://schemas.microsoft.com/office/drawing/2014/main" id="{ADED716D-9685-4BBB-B1D2-388C366138AD}"/>
            </a:ext>
          </a:extLst>
        </xdr:cNvPr>
        <xdr:cNvSpPr txBox="1"/>
      </xdr:nvSpPr>
      <xdr:spPr>
        <a:xfrm>
          <a:off x="11368618" y="317500"/>
          <a:ext cx="3400425" cy="116839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a:t>Total hub CAPEX of A$13.0bn is assumed, consistent with publicly stated indicative investment for the Port Bonython hydrogen hub. The project is modelled as a multi-stage development over ~10–12 years. A$70m of Australian Government grant funding is assumed to be received during early development and treated as non-repayable capital funding.</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52918</xdr:colOff>
      <xdr:row>11</xdr:row>
      <xdr:rowOff>103189</xdr:rowOff>
    </xdr:from>
    <xdr:to>
      <xdr:col>6</xdr:col>
      <xdr:colOff>1195918</xdr:colOff>
      <xdr:row>15</xdr:row>
      <xdr:rowOff>59531</xdr:rowOff>
    </xdr:to>
    <xdr:sp macro="" textlink="">
      <xdr:nvSpPr>
        <xdr:cNvPr id="2" name="TextBox 1">
          <a:extLst>
            <a:ext uri="{FF2B5EF4-FFF2-40B4-BE49-F238E27FC236}">
              <a16:creationId xmlns:a16="http://schemas.microsoft.com/office/drawing/2014/main" id="{6D1FDF01-8BEC-46F4-BDCC-AD9043719CC6}"/>
            </a:ext>
          </a:extLst>
        </xdr:cNvPr>
        <xdr:cNvSpPr txBox="1"/>
      </xdr:nvSpPr>
      <xdr:spPr>
        <a:xfrm>
          <a:off x="5948893" y="2484439"/>
          <a:ext cx="4914900" cy="842167"/>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a:t>Total hub CAPEX of A$13.0bn is assumed, consistent with publicly stated indicative investment for the Port Bonython hydrogen hub. The project is modelled as a multi-stage development over ~10–12 years. A$70m of Australian Government grant funding is assumed to be received during early development and treated as non-repayable capital funding.</a:t>
          </a:r>
        </a:p>
      </xdr:txBody>
    </xdr:sp>
    <xdr:clientData/>
  </xdr:twoCellAnchor>
  <xdr:twoCellAnchor editAs="oneCell">
    <xdr:from>
      <xdr:col>1</xdr:col>
      <xdr:colOff>321468</xdr:colOff>
      <xdr:row>899</xdr:row>
      <xdr:rowOff>0</xdr:rowOff>
    </xdr:from>
    <xdr:to>
      <xdr:col>2</xdr:col>
      <xdr:colOff>1181597</xdr:colOff>
      <xdr:row>906</xdr:row>
      <xdr:rowOff>28765</xdr:rowOff>
    </xdr:to>
    <xdr:pic>
      <xdr:nvPicPr>
        <xdr:cNvPr id="3" name="Picture 2">
          <a:extLst>
            <a:ext uri="{FF2B5EF4-FFF2-40B4-BE49-F238E27FC236}">
              <a16:creationId xmlns:a16="http://schemas.microsoft.com/office/drawing/2014/main" id="{BE3F5BDA-941E-4128-AB29-DE56ADC6666F}"/>
            </a:ext>
          </a:extLst>
        </xdr:cNvPr>
        <xdr:cNvPicPr>
          <a:picLocks noChangeAspect="1"/>
        </xdr:cNvPicPr>
      </xdr:nvPicPr>
      <xdr:blipFill>
        <a:blip xmlns:r="http://schemas.openxmlformats.org/officeDocument/2006/relationships" r:embed="rId1"/>
        <a:stretch>
          <a:fillRect/>
        </a:stretch>
      </xdr:blipFill>
      <xdr:spPr>
        <a:xfrm>
          <a:off x="483393" y="88630125"/>
          <a:ext cx="3565229" cy="1362265"/>
        </a:xfrm>
        <a:prstGeom prst="rect">
          <a:avLst/>
        </a:prstGeom>
      </xdr:spPr>
    </xdr:pic>
    <xdr:clientData/>
  </xdr:twoCellAnchor>
  <xdr:twoCellAnchor editAs="oneCell">
    <xdr:from>
      <xdr:col>3</xdr:col>
      <xdr:colOff>35719</xdr:colOff>
      <xdr:row>899</xdr:row>
      <xdr:rowOff>35720</xdr:rowOff>
    </xdr:from>
    <xdr:to>
      <xdr:col>4</xdr:col>
      <xdr:colOff>736094</xdr:colOff>
      <xdr:row>904</xdr:row>
      <xdr:rowOff>26327</xdr:rowOff>
    </xdr:to>
    <xdr:pic>
      <xdr:nvPicPr>
        <xdr:cNvPr id="4" name="Picture 3">
          <a:extLst>
            <a:ext uri="{FF2B5EF4-FFF2-40B4-BE49-F238E27FC236}">
              <a16:creationId xmlns:a16="http://schemas.microsoft.com/office/drawing/2014/main" id="{9D602913-2151-4FF7-BAB1-05973AA01129}"/>
            </a:ext>
          </a:extLst>
        </xdr:cNvPr>
        <xdr:cNvPicPr>
          <a:picLocks noChangeAspect="1"/>
        </xdr:cNvPicPr>
      </xdr:nvPicPr>
      <xdr:blipFill>
        <a:blip xmlns:r="http://schemas.openxmlformats.org/officeDocument/2006/relationships" r:embed="rId2"/>
        <a:stretch>
          <a:fillRect/>
        </a:stretch>
      </xdr:blipFill>
      <xdr:spPr>
        <a:xfrm>
          <a:off x="4579144" y="88665845"/>
          <a:ext cx="2052925" cy="943107"/>
        </a:xfrm>
        <a:prstGeom prst="rect">
          <a:avLst/>
        </a:prstGeom>
      </xdr:spPr>
    </xdr:pic>
    <xdr:clientData/>
  </xdr:twoCellAnchor>
  <xdr:twoCellAnchor editAs="oneCell">
    <xdr:from>
      <xdr:col>1</xdr:col>
      <xdr:colOff>392906</xdr:colOff>
      <xdr:row>907</xdr:row>
      <xdr:rowOff>11906</xdr:rowOff>
    </xdr:from>
    <xdr:to>
      <xdr:col>3</xdr:col>
      <xdr:colOff>717413</xdr:colOff>
      <xdr:row>911</xdr:row>
      <xdr:rowOff>50118</xdr:rowOff>
    </xdr:to>
    <xdr:pic>
      <xdr:nvPicPr>
        <xdr:cNvPr id="5" name="Picture 4">
          <a:extLst>
            <a:ext uri="{FF2B5EF4-FFF2-40B4-BE49-F238E27FC236}">
              <a16:creationId xmlns:a16="http://schemas.microsoft.com/office/drawing/2014/main" id="{51E9E684-880F-4776-9EE7-8447E2086D01}"/>
            </a:ext>
          </a:extLst>
        </xdr:cNvPr>
        <xdr:cNvPicPr>
          <a:picLocks noChangeAspect="1"/>
        </xdr:cNvPicPr>
      </xdr:nvPicPr>
      <xdr:blipFill>
        <a:blip xmlns:r="http://schemas.openxmlformats.org/officeDocument/2006/relationships" r:embed="rId3"/>
        <a:stretch>
          <a:fillRect/>
        </a:stretch>
      </xdr:blipFill>
      <xdr:spPr>
        <a:xfrm>
          <a:off x="554831" y="90166031"/>
          <a:ext cx="4706007" cy="800212"/>
        </a:xfrm>
        <a:prstGeom prst="rect">
          <a:avLst/>
        </a:prstGeom>
      </xdr:spPr>
    </xdr:pic>
    <xdr:clientData/>
  </xdr:twoCellAnchor>
  <xdr:twoCellAnchor editAs="oneCell">
    <xdr:from>
      <xdr:col>1</xdr:col>
      <xdr:colOff>666750</xdr:colOff>
      <xdr:row>911</xdr:row>
      <xdr:rowOff>23812</xdr:rowOff>
    </xdr:from>
    <xdr:to>
      <xdr:col>2</xdr:col>
      <xdr:colOff>745720</xdr:colOff>
      <xdr:row>920</xdr:row>
      <xdr:rowOff>33578</xdr:rowOff>
    </xdr:to>
    <xdr:pic>
      <xdr:nvPicPr>
        <xdr:cNvPr id="6" name="Picture 5">
          <a:extLst>
            <a:ext uri="{FF2B5EF4-FFF2-40B4-BE49-F238E27FC236}">
              <a16:creationId xmlns:a16="http://schemas.microsoft.com/office/drawing/2014/main" id="{47F9183D-635B-41FD-8614-79C6C40A6000}"/>
            </a:ext>
          </a:extLst>
        </xdr:cNvPr>
        <xdr:cNvPicPr>
          <a:picLocks noChangeAspect="1"/>
        </xdr:cNvPicPr>
      </xdr:nvPicPr>
      <xdr:blipFill>
        <a:blip xmlns:r="http://schemas.openxmlformats.org/officeDocument/2006/relationships" r:embed="rId4"/>
        <a:stretch>
          <a:fillRect/>
        </a:stretch>
      </xdr:blipFill>
      <xdr:spPr>
        <a:xfrm>
          <a:off x="828675" y="90939937"/>
          <a:ext cx="2784070" cy="1724266"/>
        </a:xfrm>
        <a:prstGeom prst="rect">
          <a:avLst/>
        </a:prstGeom>
      </xdr:spPr>
    </xdr:pic>
    <xdr:clientData/>
  </xdr:twoCellAnchor>
  <xdr:twoCellAnchor editAs="oneCell">
    <xdr:from>
      <xdr:col>1</xdr:col>
      <xdr:colOff>821531</xdr:colOff>
      <xdr:row>921</xdr:row>
      <xdr:rowOff>1</xdr:rowOff>
    </xdr:from>
    <xdr:to>
      <xdr:col>1</xdr:col>
      <xdr:colOff>2612481</xdr:colOff>
      <xdr:row>922</xdr:row>
      <xdr:rowOff>28607</xdr:rowOff>
    </xdr:to>
    <xdr:pic>
      <xdr:nvPicPr>
        <xdr:cNvPr id="7" name="Picture 6">
          <a:extLst>
            <a:ext uri="{FF2B5EF4-FFF2-40B4-BE49-F238E27FC236}">
              <a16:creationId xmlns:a16="http://schemas.microsoft.com/office/drawing/2014/main" id="{40B03207-FFDB-483A-8A3D-A86930F058E5}"/>
            </a:ext>
          </a:extLst>
        </xdr:cNvPr>
        <xdr:cNvPicPr>
          <a:picLocks noChangeAspect="1"/>
        </xdr:cNvPicPr>
      </xdr:nvPicPr>
      <xdr:blipFill>
        <a:blip xmlns:r="http://schemas.openxmlformats.org/officeDocument/2006/relationships" r:embed="rId5"/>
        <a:stretch>
          <a:fillRect/>
        </a:stretch>
      </xdr:blipFill>
      <xdr:spPr>
        <a:xfrm>
          <a:off x="983456" y="92821126"/>
          <a:ext cx="1790950" cy="219106"/>
        </a:xfrm>
        <a:prstGeom prst="rect">
          <a:avLst/>
        </a:prstGeom>
      </xdr:spPr>
    </xdr:pic>
    <xdr:clientData/>
  </xdr:twoCellAnchor>
  <xdr:twoCellAnchor>
    <xdr:from>
      <xdr:col>62</xdr:col>
      <xdr:colOff>648888</xdr:colOff>
      <xdr:row>894</xdr:row>
      <xdr:rowOff>86914</xdr:rowOff>
    </xdr:from>
    <xdr:to>
      <xdr:col>65</xdr:col>
      <xdr:colOff>1160857</xdr:colOff>
      <xdr:row>906</xdr:row>
      <xdr:rowOff>163114</xdr:rowOff>
    </xdr:to>
    <xdr:graphicFrame macro="">
      <xdr:nvGraphicFramePr>
        <xdr:cNvPr id="8" name="Chart 7">
          <a:extLst>
            <a:ext uri="{FF2B5EF4-FFF2-40B4-BE49-F238E27FC236}">
              <a16:creationId xmlns:a16="http://schemas.microsoft.com/office/drawing/2014/main" id="{4BAB9C25-7D8A-41E5-9B02-5E1C5E8697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58</xdr:col>
      <xdr:colOff>994171</xdr:colOff>
      <xdr:row>894</xdr:row>
      <xdr:rowOff>15479</xdr:rowOff>
    </xdr:from>
    <xdr:to>
      <xdr:col>62</xdr:col>
      <xdr:colOff>125014</xdr:colOff>
      <xdr:row>906</xdr:row>
      <xdr:rowOff>91678</xdr:rowOff>
    </xdr:to>
    <xdr:graphicFrame macro="">
      <xdr:nvGraphicFramePr>
        <xdr:cNvPr id="9" name="Chart 8">
          <a:extLst>
            <a:ext uri="{FF2B5EF4-FFF2-40B4-BE49-F238E27FC236}">
              <a16:creationId xmlns:a16="http://schemas.microsoft.com/office/drawing/2014/main" id="{44FFF75B-9730-48D8-8728-9970C93C6E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154781</xdr:colOff>
      <xdr:row>901</xdr:row>
      <xdr:rowOff>142875</xdr:rowOff>
    </xdr:from>
    <xdr:to>
      <xdr:col>12</xdr:col>
      <xdr:colOff>43476</xdr:colOff>
      <xdr:row>909</xdr:row>
      <xdr:rowOff>28772</xdr:rowOff>
    </xdr:to>
    <xdr:pic>
      <xdr:nvPicPr>
        <xdr:cNvPr id="10" name="Picture 9">
          <a:extLst>
            <a:ext uri="{FF2B5EF4-FFF2-40B4-BE49-F238E27FC236}">
              <a16:creationId xmlns:a16="http://schemas.microsoft.com/office/drawing/2014/main" id="{9B72501D-9213-4B69-886E-98B9FA86DEBC}"/>
            </a:ext>
          </a:extLst>
        </xdr:cNvPr>
        <xdr:cNvPicPr>
          <a:picLocks noChangeAspect="1"/>
        </xdr:cNvPicPr>
      </xdr:nvPicPr>
      <xdr:blipFill>
        <a:blip xmlns:r="http://schemas.openxmlformats.org/officeDocument/2006/relationships" r:embed="rId8"/>
        <a:stretch>
          <a:fillRect/>
        </a:stretch>
      </xdr:blipFill>
      <xdr:spPr>
        <a:xfrm>
          <a:off x="14232731" y="89154000"/>
          <a:ext cx="4403545" cy="1409897"/>
        </a:xfrm>
        <a:prstGeom prst="rect">
          <a:avLst/>
        </a:prstGeom>
      </xdr:spPr>
    </xdr:pic>
    <xdr:clientData/>
  </xdr:twoCellAnchor>
  <xdr:twoCellAnchor editAs="oneCell">
    <xdr:from>
      <xdr:col>9</xdr:col>
      <xdr:colOff>1</xdr:colOff>
      <xdr:row>895</xdr:row>
      <xdr:rowOff>11907</xdr:rowOff>
    </xdr:from>
    <xdr:to>
      <xdr:col>13</xdr:col>
      <xdr:colOff>1327365</xdr:colOff>
      <xdr:row>902</xdr:row>
      <xdr:rowOff>109776</xdr:rowOff>
    </xdr:to>
    <xdr:pic>
      <xdr:nvPicPr>
        <xdr:cNvPr id="11" name="Picture 10">
          <a:extLst>
            <a:ext uri="{FF2B5EF4-FFF2-40B4-BE49-F238E27FC236}">
              <a16:creationId xmlns:a16="http://schemas.microsoft.com/office/drawing/2014/main" id="{125D449D-E705-4B66-BABA-7156AAB774E3}"/>
            </a:ext>
          </a:extLst>
        </xdr:cNvPr>
        <xdr:cNvPicPr>
          <a:picLocks noChangeAspect="1"/>
        </xdr:cNvPicPr>
      </xdr:nvPicPr>
      <xdr:blipFill>
        <a:blip xmlns:r="http://schemas.openxmlformats.org/officeDocument/2006/relationships" r:embed="rId9"/>
        <a:stretch>
          <a:fillRect/>
        </a:stretch>
      </xdr:blipFill>
      <xdr:spPr>
        <a:xfrm>
          <a:off x="14077951" y="87603807"/>
          <a:ext cx="7223339" cy="1707594"/>
        </a:xfrm>
        <a:prstGeom prst="rect">
          <a:avLst/>
        </a:prstGeom>
      </xdr:spPr>
    </xdr:pic>
    <xdr:clientData/>
  </xdr:twoCellAnchor>
  <xdr:twoCellAnchor editAs="oneCell">
    <xdr:from>
      <xdr:col>3</xdr:col>
      <xdr:colOff>1068061</xdr:colOff>
      <xdr:row>938</xdr:row>
      <xdr:rowOff>21012</xdr:rowOff>
    </xdr:from>
    <xdr:to>
      <xdr:col>8</xdr:col>
      <xdr:colOff>530249</xdr:colOff>
      <xdr:row>947</xdr:row>
      <xdr:rowOff>21251</xdr:rowOff>
    </xdr:to>
    <xdr:pic>
      <xdr:nvPicPr>
        <xdr:cNvPr id="12" name="Picture 11">
          <a:extLst>
            <a:ext uri="{FF2B5EF4-FFF2-40B4-BE49-F238E27FC236}">
              <a16:creationId xmlns:a16="http://schemas.microsoft.com/office/drawing/2014/main" id="{6B783A02-6F70-491E-9792-DED6372D0511}"/>
            </a:ext>
          </a:extLst>
        </xdr:cNvPr>
        <xdr:cNvPicPr>
          <a:picLocks noChangeAspect="1"/>
        </xdr:cNvPicPr>
      </xdr:nvPicPr>
      <xdr:blipFill>
        <a:blip xmlns:r="http://schemas.openxmlformats.org/officeDocument/2006/relationships" r:embed="rId10"/>
        <a:stretch>
          <a:fillRect/>
        </a:stretch>
      </xdr:blipFill>
      <xdr:spPr>
        <a:xfrm>
          <a:off x="5606443" y="96301953"/>
          <a:ext cx="7541630" cy="1714739"/>
        </a:xfrm>
        <a:prstGeom prst="rect">
          <a:avLst/>
        </a:prstGeom>
      </xdr:spPr>
    </xdr:pic>
    <xdr:clientData/>
  </xdr:twoCellAnchor>
  <xdr:twoCellAnchor>
    <xdr:from>
      <xdr:col>13</xdr:col>
      <xdr:colOff>1220390</xdr:colOff>
      <xdr:row>898</xdr:row>
      <xdr:rowOff>51195</xdr:rowOff>
    </xdr:from>
    <xdr:to>
      <xdr:col>16</xdr:col>
      <xdr:colOff>1291828</xdr:colOff>
      <xdr:row>912</xdr:row>
      <xdr:rowOff>127395</xdr:rowOff>
    </xdr:to>
    <xdr:graphicFrame macro="">
      <xdr:nvGraphicFramePr>
        <xdr:cNvPr id="13" name="Chart 12">
          <a:extLst>
            <a:ext uri="{FF2B5EF4-FFF2-40B4-BE49-F238E27FC236}">
              <a16:creationId xmlns:a16="http://schemas.microsoft.com/office/drawing/2014/main" id="{644AEBBA-5605-45AE-9FCD-CE5CB15D88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3</xdr:col>
      <xdr:colOff>430726</xdr:colOff>
      <xdr:row>930</xdr:row>
      <xdr:rowOff>0</xdr:rowOff>
    </xdr:from>
    <xdr:to>
      <xdr:col>6</xdr:col>
      <xdr:colOff>1238659</xdr:colOff>
      <xdr:row>932</xdr:row>
      <xdr:rowOff>123895</xdr:rowOff>
    </xdr:to>
    <xdr:pic>
      <xdr:nvPicPr>
        <xdr:cNvPr id="14" name="Picture 13">
          <a:extLst>
            <a:ext uri="{FF2B5EF4-FFF2-40B4-BE49-F238E27FC236}">
              <a16:creationId xmlns:a16="http://schemas.microsoft.com/office/drawing/2014/main" id="{C78AE713-2294-4D79-9EFD-C60D4D1C152E}"/>
            </a:ext>
          </a:extLst>
        </xdr:cNvPr>
        <xdr:cNvPicPr>
          <a:picLocks noChangeAspect="1"/>
        </xdr:cNvPicPr>
      </xdr:nvPicPr>
      <xdr:blipFill>
        <a:blip xmlns:r="http://schemas.openxmlformats.org/officeDocument/2006/relationships" r:embed="rId12"/>
        <a:stretch>
          <a:fillRect/>
        </a:stretch>
      </xdr:blipFill>
      <xdr:spPr>
        <a:xfrm>
          <a:off x="4969108" y="94756941"/>
          <a:ext cx="5929022" cy="504895"/>
        </a:xfrm>
        <a:prstGeom prst="rect">
          <a:avLst/>
        </a:prstGeom>
      </xdr:spPr>
    </xdr:pic>
    <xdr:clientData/>
  </xdr:twoCellAnchor>
  <xdr:twoCellAnchor editAs="oneCell">
    <xdr:from>
      <xdr:col>3</xdr:col>
      <xdr:colOff>112059</xdr:colOff>
      <xdr:row>933</xdr:row>
      <xdr:rowOff>36419</xdr:rowOff>
    </xdr:from>
    <xdr:to>
      <xdr:col>5</xdr:col>
      <xdr:colOff>309308</xdr:colOff>
      <xdr:row>935</xdr:row>
      <xdr:rowOff>103156</xdr:rowOff>
    </xdr:to>
    <xdr:pic>
      <xdr:nvPicPr>
        <xdr:cNvPr id="15" name="Picture 14">
          <a:extLst>
            <a:ext uri="{FF2B5EF4-FFF2-40B4-BE49-F238E27FC236}">
              <a16:creationId xmlns:a16="http://schemas.microsoft.com/office/drawing/2014/main" id="{72462BA6-D1CC-4692-8729-EF8DBE5E2DD7}"/>
            </a:ext>
          </a:extLst>
        </xdr:cNvPr>
        <xdr:cNvPicPr>
          <a:picLocks noChangeAspect="1"/>
        </xdr:cNvPicPr>
      </xdr:nvPicPr>
      <xdr:blipFill>
        <a:blip xmlns:r="http://schemas.openxmlformats.org/officeDocument/2006/relationships" r:embed="rId13"/>
        <a:stretch>
          <a:fillRect/>
        </a:stretch>
      </xdr:blipFill>
      <xdr:spPr>
        <a:xfrm>
          <a:off x="4650441" y="95364860"/>
          <a:ext cx="3189220" cy="447737"/>
        </a:xfrm>
        <a:prstGeom prst="rect">
          <a:avLst/>
        </a:prstGeom>
      </xdr:spPr>
    </xdr:pic>
    <xdr:clientData/>
  </xdr:twoCellAnchor>
  <xdr:twoCellAnchor editAs="oneCell">
    <xdr:from>
      <xdr:col>0</xdr:col>
      <xdr:colOff>130968</xdr:colOff>
      <xdr:row>929</xdr:row>
      <xdr:rowOff>130968</xdr:rowOff>
    </xdr:from>
    <xdr:to>
      <xdr:col>3</xdr:col>
      <xdr:colOff>60155</xdr:colOff>
      <xdr:row>947</xdr:row>
      <xdr:rowOff>188605</xdr:rowOff>
    </xdr:to>
    <xdr:pic>
      <xdr:nvPicPr>
        <xdr:cNvPr id="16" name="Picture 15">
          <a:extLst>
            <a:ext uri="{FF2B5EF4-FFF2-40B4-BE49-F238E27FC236}">
              <a16:creationId xmlns:a16="http://schemas.microsoft.com/office/drawing/2014/main" id="{BA68A2A9-9AAE-4E13-826D-323161655B86}"/>
            </a:ext>
          </a:extLst>
        </xdr:cNvPr>
        <xdr:cNvPicPr>
          <a:picLocks noChangeAspect="1"/>
        </xdr:cNvPicPr>
      </xdr:nvPicPr>
      <xdr:blipFill>
        <a:blip xmlns:r="http://schemas.openxmlformats.org/officeDocument/2006/relationships" r:embed="rId14"/>
        <a:stretch>
          <a:fillRect/>
        </a:stretch>
      </xdr:blipFill>
      <xdr:spPr>
        <a:xfrm>
          <a:off x="130968" y="94485618"/>
          <a:ext cx="4472612" cy="3486637"/>
        </a:xfrm>
        <a:prstGeom prst="rect">
          <a:avLst/>
        </a:prstGeom>
      </xdr:spPr>
    </xdr:pic>
    <xdr:clientData/>
  </xdr:twoCellAnchor>
  <xdr:twoCellAnchor>
    <xdr:from>
      <xdr:col>67</xdr:col>
      <xdr:colOff>339328</xdr:colOff>
      <xdr:row>596</xdr:row>
      <xdr:rowOff>23812</xdr:rowOff>
    </xdr:from>
    <xdr:to>
      <xdr:col>79</xdr:col>
      <xdr:colOff>178594</xdr:colOff>
      <xdr:row>619</xdr:row>
      <xdr:rowOff>103585</xdr:rowOff>
    </xdr:to>
    <xdr:graphicFrame macro="">
      <xdr:nvGraphicFramePr>
        <xdr:cNvPr id="17" name="Chart 16">
          <a:extLst>
            <a:ext uri="{FF2B5EF4-FFF2-40B4-BE49-F238E27FC236}">
              <a16:creationId xmlns:a16="http://schemas.microsoft.com/office/drawing/2014/main" id="{ED885A9F-16FA-4241-A131-C2BF27577E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17</xdr:col>
      <xdr:colOff>303607</xdr:colOff>
      <xdr:row>899</xdr:row>
      <xdr:rowOff>3572</xdr:rowOff>
    </xdr:from>
    <xdr:to>
      <xdr:col>20</xdr:col>
      <xdr:colOff>589357</xdr:colOff>
      <xdr:row>913</xdr:row>
      <xdr:rowOff>79772</xdr:rowOff>
    </xdr:to>
    <xdr:graphicFrame macro="">
      <xdr:nvGraphicFramePr>
        <xdr:cNvPr id="18" name="Chart 17">
          <a:extLst>
            <a:ext uri="{FF2B5EF4-FFF2-40B4-BE49-F238E27FC236}">
              <a16:creationId xmlns:a16="http://schemas.microsoft.com/office/drawing/2014/main" id="{16AD2AD1-3EEF-4882-A3D1-C59EF6AED1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59</xdr:col>
      <xdr:colOff>1208484</xdr:colOff>
      <xdr:row>175</xdr:row>
      <xdr:rowOff>194071</xdr:rowOff>
    </xdr:from>
    <xdr:to>
      <xdr:col>63</xdr:col>
      <xdr:colOff>65484</xdr:colOff>
      <xdr:row>190</xdr:row>
      <xdr:rowOff>175021</xdr:rowOff>
    </xdr:to>
    <xdr:graphicFrame macro="">
      <xdr:nvGraphicFramePr>
        <xdr:cNvPr id="19" name="Chart 18">
          <a:extLst>
            <a:ext uri="{FF2B5EF4-FFF2-40B4-BE49-F238E27FC236}">
              <a16:creationId xmlns:a16="http://schemas.microsoft.com/office/drawing/2014/main" id="{2095B194-6BEF-4BA6-82C7-759687FCBA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1</xdr:col>
      <xdr:colOff>309562</xdr:colOff>
      <xdr:row>947</xdr:row>
      <xdr:rowOff>142875</xdr:rowOff>
    </xdr:from>
    <xdr:to>
      <xdr:col>2</xdr:col>
      <xdr:colOff>693375</xdr:colOff>
      <xdr:row>956</xdr:row>
      <xdr:rowOff>114535</xdr:rowOff>
    </xdr:to>
    <xdr:pic>
      <xdr:nvPicPr>
        <xdr:cNvPr id="20" name="Picture 19">
          <a:extLst>
            <a:ext uri="{FF2B5EF4-FFF2-40B4-BE49-F238E27FC236}">
              <a16:creationId xmlns:a16="http://schemas.microsoft.com/office/drawing/2014/main" id="{EDB63073-BFF7-4389-8FBA-423DF02CECF7}"/>
            </a:ext>
          </a:extLst>
        </xdr:cNvPr>
        <xdr:cNvPicPr>
          <a:picLocks noChangeAspect="1"/>
        </xdr:cNvPicPr>
      </xdr:nvPicPr>
      <xdr:blipFill>
        <a:blip xmlns:r="http://schemas.openxmlformats.org/officeDocument/2006/relationships" r:embed="rId18"/>
        <a:stretch>
          <a:fillRect/>
        </a:stretch>
      </xdr:blipFill>
      <xdr:spPr>
        <a:xfrm>
          <a:off x="471487" y="97926525"/>
          <a:ext cx="3088913" cy="1686160"/>
        </a:xfrm>
        <a:prstGeom prst="rect">
          <a:avLst/>
        </a:prstGeom>
      </xdr:spPr>
    </xdr:pic>
    <xdr:clientData/>
  </xdr:twoCellAnchor>
  <xdr:twoCellAnchor editAs="oneCell">
    <xdr:from>
      <xdr:col>1</xdr:col>
      <xdr:colOff>178593</xdr:colOff>
      <xdr:row>957</xdr:row>
      <xdr:rowOff>142875</xdr:rowOff>
    </xdr:from>
    <xdr:to>
      <xdr:col>4</xdr:col>
      <xdr:colOff>136526</xdr:colOff>
      <xdr:row>971</xdr:row>
      <xdr:rowOff>47984</xdr:rowOff>
    </xdr:to>
    <xdr:pic>
      <xdr:nvPicPr>
        <xdr:cNvPr id="21" name="Picture 20">
          <a:extLst>
            <a:ext uri="{FF2B5EF4-FFF2-40B4-BE49-F238E27FC236}">
              <a16:creationId xmlns:a16="http://schemas.microsoft.com/office/drawing/2014/main" id="{B84F83E9-7AE3-49A1-BCBD-FA7E2A15853D}"/>
            </a:ext>
          </a:extLst>
        </xdr:cNvPr>
        <xdr:cNvPicPr>
          <a:picLocks noChangeAspect="1"/>
        </xdr:cNvPicPr>
      </xdr:nvPicPr>
      <xdr:blipFill>
        <a:blip xmlns:r="http://schemas.openxmlformats.org/officeDocument/2006/relationships" r:embed="rId19"/>
        <a:stretch>
          <a:fillRect/>
        </a:stretch>
      </xdr:blipFill>
      <xdr:spPr>
        <a:xfrm>
          <a:off x="340518" y="99831525"/>
          <a:ext cx="5691983" cy="2572109"/>
        </a:xfrm>
        <a:prstGeom prst="rect">
          <a:avLst/>
        </a:prstGeom>
      </xdr:spPr>
    </xdr:pic>
    <xdr:clientData/>
  </xdr:twoCellAnchor>
  <xdr:twoCellAnchor editAs="oneCell">
    <xdr:from>
      <xdr:col>2</xdr:col>
      <xdr:colOff>227619</xdr:colOff>
      <xdr:row>874</xdr:row>
      <xdr:rowOff>44823</xdr:rowOff>
    </xdr:from>
    <xdr:to>
      <xdr:col>3</xdr:col>
      <xdr:colOff>1290320</xdr:colOff>
      <xdr:row>876</xdr:row>
      <xdr:rowOff>137494</xdr:rowOff>
    </xdr:to>
    <xdr:pic>
      <xdr:nvPicPr>
        <xdr:cNvPr id="22" name="Picture 21">
          <a:extLst>
            <a:ext uri="{FF2B5EF4-FFF2-40B4-BE49-F238E27FC236}">
              <a16:creationId xmlns:a16="http://schemas.microsoft.com/office/drawing/2014/main" id="{48731D77-0EA7-407D-AD60-21866C97F866}"/>
            </a:ext>
          </a:extLst>
        </xdr:cNvPr>
        <xdr:cNvPicPr>
          <a:picLocks noChangeAspect="1"/>
        </xdr:cNvPicPr>
      </xdr:nvPicPr>
      <xdr:blipFill>
        <a:blip xmlns:r="http://schemas.openxmlformats.org/officeDocument/2006/relationships" r:embed="rId20"/>
        <a:stretch>
          <a:fillRect/>
        </a:stretch>
      </xdr:blipFill>
      <xdr:spPr>
        <a:xfrm>
          <a:off x="3094644" y="83702898"/>
          <a:ext cx="2739101" cy="473671"/>
        </a:xfrm>
        <a:prstGeom prst="rect">
          <a:avLst/>
        </a:prstGeom>
      </xdr:spPr>
    </xdr:pic>
    <xdr:clientData/>
  </xdr:twoCellAnchor>
  <xdr:twoCellAnchor editAs="oneCell">
    <xdr:from>
      <xdr:col>4</xdr:col>
      <xdr:colOff>1095378</xdr:colOff>
      <xdr:row>874</xdr:row>
      <xdr:rowOff>148480</xdr:rowOff>
    </xdr:from>
    <xdr:to>
      <xdr:col>7</xdr:col>
      <xdr:colOff>1019748</xdr:colOff>
      <xdr:row>878</xdr:row>
      <xdr:rowOff>49354</xdr:rowOff>
    </xdr:to>
    <xdr:pic>
      <xdr:nvPicPr>
        <xdr:cNvPr id="23" name="Picture 22">
          <a:extLst>
            <a:ext uri="{FF2B5EF4-FFF2-40B4-BE49-F238E27FC236}">
              <a16:creationId xmlns:a16="http://schemas.microsoft.com/office/drawing/2014/main" id="{2865C4B8-B9FB-4C74-8109-B5868CA24356}"/>
            </a:ext>
          </a:extLst>
        </xdr:cNvPr>
        <xdr:cNvPicPr>
          <a:picLocks noChangeAspect="1"/>
        </xdr:cNvPicPr>
      </xdr:nvPicPr>
      <xdr:blipFill>
        <a:blip xmlns:r="http://schemas.openxmlformats.org/officeDocument/2006/relationships" r:embed="rId21"/>
        <a:stretch>
          <a:fillRect/>
        </a:stretch>
      </xdr:blipFill>
      <xdr:spPr>
        <a:xfrm>
          <a:off x="6991353" y="83806555"/>
          <a:ext cx="5096445" cy="662874"/>
        </a:xfrm>
        <a:prstGeom prst="rect">
          <a:avLst/>
        </a:prstGeom>
      </xdr:spPr>
    </xdr:pic>
    <xdr:clientData/>
  </xdr:twoCellAnchor>
  <xdr:twoCellAnchor editAs="oneCell">
    <xdr:from>
      <xdr:col>2</xdr:col>
      <xdr:colOff>299446</xdr:colOff>
      <xdr:row>856</xdr:row>
      <xdr:rowOff>12451</xdr:rowOff>
    </xdr:from>
    <xdr:to>
      <xdr:col>5</xdr:col>
      <xdr:colOff>465968</xdr:colOff>
      <xdr:row>871</xdr:row>
      <xdr:rowOff>169571</xdr:rowOff>
    </xdr:to>
    <xdr:pic>
      <xdr:nvPicPr>
        <xdr:cNvPr id="24" name="Picture 23">
          <a:extLst>
            <a:ext uri="{FF2B5EF4-FFF2-40B4-BE49-F238E27FC236}">
              <a16:creationId xmlns:a16="http://schemas.microsoft.com/office/drawing/2014/main" id="{A48C98A7-9061-4B34-9726-6EB22BE6E61A}"/>
            </a:ext>
          </a:extLst>
        </xdr:cNvPr>
        <xdr:cNvPicPr>
          <a:picLocks noChangeAspect="1"/>
        </xdr:cNvPicPr>
      </xdr:nvPicPr>
      <xdr:blipFill>
        <a:blip xmlns:r="http://schemas.openxmlformats.org/officeDocument/2006/relationships" r:embed="rId22"/>
        <a:stretch>
          <a:fillRect/>
        </a:stretch>
      </xdr:blipFill>
      <xdr:spPr>
        <a:xfrm>
          <a:off x="3166471" y="80241526"/>
          <a:ext cx="4833772" cy="3014620"/>
        </a:xfrm>
        <a:prstGeom prst="rect">
          <a:avLst/>
        </a:prstGeom>
      </xdr:spPr>
    </xdr:pic>
    <xdr:clientData/>
  </xdr:twoCellAnchor>
  <xdr:twoCellAnchor editAs="oneCell">
    <xdr:from>
      <xdr:col>5</xdr:col>
      <xdr:colOff>995456</xdr:colOff>
      <xdr:row>856</xdr:row>
      <xdr:rowOff>9340</xdr:rowOff>
    </xdr:from>
    <xdr:to>
      <xdr:col>9</xdr:col>
      <xdr:colOff>369749</xdr:colOff>
      <xdr:row>872</xdr:row>
      <xdr:rowOff>94446</xdr:rowOff>
    </xdr:to>
    <xdr:pic>
      <xdr:nvPicPr>
        <xdr:cNvPr id="25" name="Picture 24">
          <a:extLst>
            <a:ext uri="{FF2B5EF4-FFF2-40B4-BE49-F238E27FC236}">
              <a16:creationId xmlns:a16="http://schemas.microsoft.com/office/drawing/2014/main" id="{5500CA93-90BD-446E-9FA4-35E93A6B0910}"/>
            </a:ext>
          </a:extLst>
        </xdr:cNvPr>
        <xdr:cNvPicPr>
          <a:picLocks noChangeAspect="1"/>
        </xdr:cNvPicPr>
      </xdr:nvPicPr>
      <xdr:blipFill>
        <a:blip xmlns:r="http://schemas.openxmlformats.org/officeDocument/2006/relationships" r:embed="rId23"/>
        <a:stretch>
          <a:fillRect/>
        </a:stretch>
      </xdr:blipFill>
      <xdr:spPr>
        <a:xfrm>
          <a:off x="8529731" y="80238415"/>
          <a:ext cx="5917968" cy="3133106"/>
        </a:xfrm>
        <a:prstGeom prst="rect">
          <a:avLst/>
        </a:prstGeom>
      </xdr:spPr>
    </xdr:pic>
    <xdr:clientData/>
  </xdr:twoCellAnchor>
  <xdr:twoCellAnchor>
    <xdr:from>
      <xdr:col>21</xdr:col>
      <xdr:colOff>1159808</xdr:colOff>
      <xdr:row>837</xdr:row>
      <xdr:rowOff>186018</xdr:rowOff>
    </xdr:from>
    <xdr:to>
      <xdr:col>24</xdr:col>
      <xdr:colOff>1428749</xdr:colOff>
      <xdr:row>852</xdr:row>
      <xdr:rowOff>150160</xdr:rowOff>
    </xdr:to>
    <xdr:graphicFrame macro="">
      <xdr:nvGraphicFramePr>
        <xdr:cNvPr id="26" name="Chart 25">
          <a:extLst>
            <a:ext uri="{FF2B5EF4-FFF2-40B4-BE49-F238E27FC236}">
              <a16:creationId xmlns:a16="http://schemas.microsoft.com/office/drawing/2014/main" id="{C890084C-5BCC-48D3-BC79-68752F132D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9</xdr:col>
      <xdr:colOff>444501</xdr:colOff>
      <xdr:row>1</xdr:row>
      <xdr:rowOff>1</xdr:rowOff>
    </xdr:from>
    <xdr:to>
      <xdr:col>11</xdr:col>
      <xdr:colOff>1217084</xdr:colOff>
      <xdr:row>9</xdr:row>
      <xdr:rowOff>127000</xdr:rowOff>
    </xdr:to>
    <xdr:sp macro="" textlink="">
      <xdr:nvSpPr>
        <xdr:cNvPr id="2" name="TextBox 1">
          <a:extLst>
            <a:ext uri="{FF2B5EF4-FFF2-40B4-BE49-F238E27FC236}">
              <a16:creationId xmlns:a16="http://schemas.microsoft.com/office/drawing/2014/main" id="{14511F68-0574-4C37-9781-15C06BAFAB1B}"/>
            </a:ext>
          </a:extLst>
        </xdr:cNvPr>
        <xdr:cNvSpPr txBox="1"/>
      </xdr:nvSpPr>
      <xdr:spPr>
        <a:xfrm>
          <a:off x="12361334" y="190501"/>
          <a:ext cx="3429000" cy="173566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200"/>
            <a:t>Total hub CAPEX of A$13.0bn is assumed, consistent with publicly stated indicative investment for the Port Bonython hydrogen hub. The project is modelled as a multi-stage development over ~10–12 years. A$70m of Australian Government grant funding is assumed to be received during early development and treated as non-repayable capital funding.</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13</xdr:col>
      <xdr:colOff>811530</xdr:colOff>
      <xdr:row>12</xdr:row>
      <xdr:rowOff>83820</xdr:rowOff>
    </xdr:from>
    <xdr:to>
      <xdr:col>18</xdr:col>
      <xdr:colOff>75194</xdr:colOff>
      <xdr:row>24</xdr:row>
      <xdr:rowOff>57710</xdr:rowOff>
    </xdr:to>
    <xdr:pic>
      <xdr:nvPicPr>
        <xdr:cNvPr id="2" name="Picture 1">
          <a:extLst>
            <a:ext uri="{FF2B5EF4-FFF2-40B4-BE49-F238E27FC236}">
              <a16:creationId xmlns:a16="http://schemas.microsoft.com/office/drawing/2014/main" id="{DB0D5B59-EC52-488E-A4D6-6C10D632BDBA}"/>
            </a:ext>
          </a:extLst>
        </xdr:cNvPr>
        <xdr:cNvPicPr>
          <a:picLocks noChangeAspect="1"/>
        </xdr:cNvPicPr>
      </xdr:nvPicPr>
      <xdr:blipFill>
        <a:blip xmlns:r="http://schemas.openxmlformats.org/officeDocument/2006/relationships" r:embed="rId1"/>
        <a:stretch>
          <a:fillRect/>
        </a:stretch>
      </xdr:blipFill>
      <xdr:spPr>
        <a:xfrm>
          <a:off x="18947130" y="2506980"/>
          <a:ext cx="3645164" cy="2922830"/>
        </a:xfrm>
        <a:prstGeom prst="rect">
          <a:avLst/>
        </a:prstGeom>
      </xdr:spPr>
    </xdr:pic>
    <xdr:clientData/>
  </xdr:twoCellAnchor>
  <xdr:oneCellAnchor>
    <xdr:from>
      <xdr:col>11</xdr:col>
      <xdr:colOff>590550</xdr:colOff>
      <xdr:row>156</xdr:row>
      <xdr:rowOff>171450</xdr:rowOff>
    </xdr:from>
    <xdr:ext cx="5715000" cy="3543301"/>
    <xdr:sp macro="" textlink="">
      <xdr:nvSpPr>
        <xdr:cNvPr id="3" name="TextBox 2">
          <a:extLst>
            <a:ext uri="{FF2B5EF4-FFF2-40B4-BE49-F238E27FC236}">
              <a16:creationId xmlns:a16="http://schemas.microsoft.com/office/drawing/2014/main" id="{99073E46-6666-142A-A9BA-AE56605E4376}"/>
            </a:ext>
          </a:extLst>
        </xdr:cNvPr>
        <xdr:cNvSpPr txBox="1"/>
      </xdr:nvSpPr>
      <xdr:spPr>
        <a:xfrm>
          <a:off x="15001875" y="33118425"/>
          <a:ext cx="5715000" cy="3543301"/>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NZ"/>
            <a:t>Costs to ship H2 can vary due to different conversion requirements and carriers used. H2 shipping involves high costs of conversion, storage and reconversion, and low unit costs of transport. In other words, once the non- transport components are accounted for, the cost of shipping grows only modestly with distance. As a result, the larger the distance, the more attractive shipping gets relative to other options like pipelines, with ~5,000km being a rough distance starting point for competitiveness</a:t>
          </a:r>
        </a:p>
        <a:p>
          <a:endParaRPr lang="en-NZ"/>
        </a:p>
        <a:p>
          <a:r>
            <a:rPr lang="en-NZ"/>
            <a:t>In terms of ship capex, due to projects being inaugural developments, estimates of the cost of the vessels are difficult to come by. Speculation is that H2 ships will cost more than LNG vessels (which generally range between A$65-310 million each depending on size). The IEA suggest future specialised H2 tankers with a capacity of 11,000 tonnes cost up to A$533 million.</a:t>
          </a:r>
        </a:p>
        <a:p>
          <a:endParaRPr lang="en-NZ" sz="1100"/>
        </a:p>
        <a:p>
          <a:r>
            <a:rPr lang="en-NZ"/>
            <a:t>The overall levelised cost of transport associated with LH2 over a 10,000km voyage, is currently expected to add more than A$10.06/kgH2 (including the use of export/import facilities). Delivery via ammonia is substantially cheaper at around A$4.06/kgH2 , due to higher technological/ commercial maturity with some existing infrastructure already in place. However, again it must be noted that this cost does not include its re-conversion for end-users which can alter the price competitiveness greatly. Additionally, recent studies by IEA in 2023 shows that the costs of shipping ammonia and LOHCs can be significantly cheaper than shipping LH2. </a:t>
          </a:r>
          <a:endParaRPr lang="en-NZ" sz="1100"/>
        </a:p>
      </xdr:txBody>
    </xdr:sp>
    <xdr:clientData/>
  </xdr:oneCellAnchor>
  <xdr:twoCellAnchor editAs="oneCell">
    <xdr:from>
      <xdr:col>6</xdr:col>
      <xdr:colOff>828675</xdr:colOff>
      <xdr:row>156</xdr:row>
      <xdr:rowOff>104775</xdr:rowOff>
    </xdr:from>
    <xdr:to>
      <xdr:col>10</xdr:col>
      <xdr:colOff>1471534</xdr:colOff>
      <xdr:row>174</xdr:row>
      <xdr:rowOff>134053</xdr:rowOff>
    </xdr:to>
    <xdr:pic>
      <xdr:nvPicPr>
        <xdr:cNvPr id="4" name="Picture 3">
          <a:extLst>
            <a:ext uri="{FF2B5EF4-FFF2-40B4-BE49-F238E27FC236}">
              <a16:creationId xmlns:a16="http://schemas.microsoft.com/office/drawing/2014/main" id="{DDBCBC40-5832-ADFB-E5ED-DDAF4D02C4DA}"/>
            </a:ext>
          </a:extLst>
        </xdr:cNvPr>
        <xdr:cNvPicPr>
          <a:picLocks noChangeAspect="1"/>
        </xdr:cNvPicPr>
      </xdr:nvPicPr>
      <xdr:blipFill>
        <a:blip xmlns:r="http://schemas.openxmlformats.org/officeDocument/2006/relationships" r:embed="rId2"/>
        <a:stretch>
          <a:fillRect/>
        </a:stretch>
      </xdr:blipFill>
      <xdr:spPr>
        <a:xfrm>
          <a:off x="8343900" y="33051750"/>
          <a:ext cx="6034009" cy="3458278"/>
        </a:xfrm>
        <a:prstGeom prst="rect">
          <a:avLst/>
        </a:prstGeom>
      </xdr:spPr>
    </xdr:pic>
    <xdr:clientData/>
  </xdr:twoCellAnchor>
  <xdr:twoCellAnchor editAs="oneCell">
    <xdr:from>
      <xdr:col>8</xdr:col>
      <xdr:colOff>211455</xdr:colOff>
      <xdr:row>153</xdr:row>
      <xdr:rowOff>91440</xdr:rowOff>
    </xdr:from>
    <xdr:to>
      <xdr:col>10</xdr:col>
      <xdr:colOff>1478816</xdr:colOff>
      <xdr:row>155</xdr:row>
      <xdr:rowOff>135312</xdr:rowOff>
    </xdr:to>
    <xdr:pic>
      <xdr:nvPicPr>
        <xdr:cNvPr id="5" name="Picture 4">
          <a:extLst>
            <a:ext uri="{FF2B5EF4-FFF2-40B4-BE49-F238E27FC236}">
              <a16:creationId xmlns:a16="http://schemas.microsoft.com/office/drawing/2014/main" id="{20BA31C0-37A5-4C3C-BD7D-812AB1C8D3A5}"/>
            </a:ext>
          </a:extLst>
        </xdr:cNvPr>
        <xdr:cNvPicPr>
          <a:picLocks noChangeAspect="1"/>
        </xdr:cNvPicPr>
      </xdr:nvPicPr>
      <xdr:blipFill>
        <a:blip xmlns:r="http://schemas.openxmlformats.org/officeDocument/2006/relationships" r:embed="rId3"/>
        <a:stretch>
          <a:fillRect/>
        </a:stretch>
      </xdr:blipFill>
      <xdr:spPr>
        <a:xfrm>
          <a:off x="10749915" y="31562040"/>
          <a:ext cx="3957221" cy="40963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9525</xdr:colOff>
      <xdr:row>389</xdr:row>
      <xdr:rowOff>85725</xdr:rowOff>
    </xdr:from>
    <xdr:to>
      <xdr:col>8</xdr:col>
      <xdr:colOff>877491</xdr:colOff>
      <xdr:row>391</xdr:row>
      <xdr:rowOff>66726</xdr:rowOff>
    </xdr:to>
    <xdr:pic>
      <xdr:nvPicPr>
        <xdr:cNvPr id="7" name="Picture 6">
          <a:extLst>
            <a:ext uri="{FF2B5EF4-FFF2-40B4-BE49-F238E27FC236}">
              <a16:creationId xmlns:a16="http://schemas.microsoft.com/office/drawing/2014/main" id="{15655FE4-FF14-A7F8-9E94-575649779F57}"/>
            </a:ext>
          </a:extLst>
        </xdr:cNvPr>
        <xdr:cNvPicPr>
          <a:picLocks noChangeAspect="1"/>
        </xdr:cNvPicPr>
      </xdr:nvPicPr>
      <xdr:blipFill>
        <a:blip xmlns:r="http://schemas.openxmlformats.org/officeDocument/2006/relationships" r:embed="rId1"/>
        <a:stretch>
          <a:fillRect/>
        </a:stretch>
      </xdr:blipFill>
      <xdr:spPr>
        <a:xfrm>
          <a:off x="1228725" y="41509950"/>
          <a:ext cx="8535591" cy="362001"/>
        </a:xfrm>
        <a:prstGeom prst="rect">
          <a:avLst/>
        </a:prstGeom>
      </xdr:spPr>
    </xdr:pic>
    <xdr:clientData/>
  </xdr:twoCellAnchor>
  <xdr:twoCellAnchor editAs="oneCell">
    <xdr:from>
      <xdr:col>2</xdr:col>
      <xdr:colOff>95250</xdr:colOff>
      <xdr:row>386</xdr:row>
      <xdr:rowOff>152400</xdr:rowOff>
    </xdr:from>
    <xdr:to>
      <xdr:col>5</xdr:col>
      <xdr:colOff>1353271</xdr:colOff>
      <xdr:row>388</xdr:row>
      <xdr:rowOff>152453</xdr:rowOff>
    </xdr:to>
    <xdr:pic>
      <xdr:nvPicPr>
        <xdr:cNvPr id="10" name="Picture 9">
          <a:extLst>
            <a:ext uri="{FF2B5EF4-FFF2-40B4-BE49-F238E27FC236}">
              <a16:creationId xmlns:a16="http://schemas.microsoft.com/office/drawing/2014/main" id="{CF1E31B9-5EEC-F734-57C7-B225BC7A0D88}"/>
            </a:ext>
          </a:extLst>
        </xdr:cNvPr>
        <xdr:cNvPicPr>
          <a:picLocks noChangeAspect="1"/>
        </xdr:cNvPicPr>
      </xdr:nvPicPr>
      <xdr:blipFill>
        <a:blip xmlns:r="http://schemas.openxmlformats.org/officeDocument/2006/relationships" r:embed="rId2"/>
        <a:stretch>
          <a:fillRect/>
        </a:stretch>
      </xdr:blipFill>
      <xdr:spPr>
        <a:xfrm>
          <a:off x="1314450" y="43176825"/>
          <a:ext cx="5163271" cy="381053"/>
        </a:xfrm>
        <a:prstGeom prst="rect">
          <a:avLst/>
        </a:prstGeom>
      </xdr:spPr>
    </xdr:pic>
    <xdr:clientData/>
  </xdr:twoCellAnchor>
  <xdr:twoCellAnchor editAs="oneCell">
    <xdr:from>
      <xdr:col>2</xdr:col>
      <xdr:colOff>38100</xdr:colOff>
      <xdr:row>391</xdr:row>
      <xdr:rowOff>142875</xdr:rowOff>
    </xdr:from>
    <xdr:to>
      <xdr:col>6</xdr:col>
      <xdr:colOff>1029579</xdr:colOff>
      <xdr:row>407</xdr:row>
      <xdr:rowOff>86142</xdr:rowOff>
    </xdr:to>
    <xdr:pic>
      <xdr:nvPicPr>
        <xdr:cNvPr id="11" name="Picture 10">
          <a:extLst>
            <a:ext uri="{FF2B5EF4-FFF2-40B4-BE49-F238E27FC236}">
              <a16:creationId xmlns:a16="http://schemas.microsoft.com/office/drawing/2014/main" id="{AED0B91F-CC02-0B0B-BAD3-30F3D318EDAE}"/>
            </a:ext>
          </a:extLst>
        </xdr:cNvPr>
        <xdr:cNvPicPr>
          <a:picLocks noChangeAspect="1"/>
        </xdr:cNvPicPr>
      </xdr:nvPicPr>
      <xdr:blipFill>
        <a:blip xmlns:r="http://schemas.openxmlformats.org/officeDocument/2006/relationships" r:embed="rId3"/>
        <a:stretch>
          <a:fillRect/>
        </a:stretch>
      </xdr:blipFill>
      <xdr:spPr>
        <a:xfrm>
          <a:off x="1257300" y="41948100"/>
          <a:ext cx="6296904" cy="2991267"/>
        </a:xfrm>
        <a:prstGeom prst="rect">
          <a:avLst/>
        </a:prstGeom>
      </xdr:spPr>
    </xdr:pic>
    <xdr:clientData/>
  </xdr:twoCellAnchor>
  <xdr:twoCellAnchor editAs="oneCell">
    <xdr:from>
      <xdr:col>2</xdr:col>
      <xdr:colOff>95250</xdr:colOff>
      <xdr:row>407</xdr:row>
      <xdr:rowOff>180975</xdr:rowOff>
    </xdr:from>
    <xdr:to>
      <xdr:col>6</xdr:col>
      <xdr:colOff>477018</xdr:colOff>
      <xdr:row>421</xdr:row>
      <xdr:rowOff>86084</xdr:rowOff>
    </xdr:to>
    <xdr:pic>
      <xdr:nvPicPr>
        <xdr:cNvPr id="12" name="Picture 11">
          <a:extLst>
            <a:ext uri="{FF2B5EF4-FFF2-40B4-BE49-F238E27FC236}">
              <a16:creationId xmlns:a16="http://schemas.microsoft.com/office/drawing/2014/main" id="{30B64DC3-8A44-6C8B-1A5C-CA3827967001}"/>
            </a:ext>
          </a:extLst>
        </xdr:cNvPr>
        <xdr:cNvPicPr>
          <a:picLocks noChangeAspect="1"/>
        </xdr:cNvPicPr>
      </xdr:nvPicPr>
      <xdr:blipFill>
        <a:blip xmlns:r="http://schemas.openxmlformats.org/officeDocument/2006/relationships" r:embed="rId4"/>
        <a:stretch>
          <a:fillRect/>
        </a:stretch>
      </xdr:blipFill>
      <xdr:spPr>
        <a:xfrm>
          <a:off x="1314450" y="45034200"/>
          <a:ext cx="5506218" cy="2572109"/>
        </a:xfrm>
        <a:prstGeom prst="rect">
          <a:avLst/>
        </a:prstGeom>
      </xdr:spPr>
    </xdr:pic>
    <xdr:clientData/>
  </xdr:twoCellAnchor>
  <xdr:twoCellAnchor editAs="oneCell">
    <xdr:from>
      <xdr:col>7</xdr:col>
      <xdr:colOff>476250</xdr:colOff>
      <xdr:row>407</xdr:row>
      <xdr:rowOff>152400</xdr:rowOff>
    </xdr:from>
    <xdr:to>
      <xdr:col>8</xdr:col>
      <xdr:colOff>1000382</xdr:colOff>
      <xdr:row>410</xdr:row>
      <xdr:rowOff>95322</xdr:rowOff>
    </xdr:to>
    <xdr:pic>
      <xdr:nvPicPr>
        <xdr:cNvPr id="14" name="Picture 13">
          <a:extLst>
            <a:ext uri="{FF2B5EF4-FFF2-40B4-BE49-F238E27FC236}">
              <a16:creationId xmlns:a16="http://schemas.microsoft.com/office/drawing/2014/main" id="{134119FF-0E7C-4384-8D14-03B5DF8882A4}"/>
            </a:ext>
          </a:extLst>
        </xdr:cNvPr>
        <xdr:cNvPicPr>
          <a:picLocks noChangeAspect="1"/>
        </xdr:cNvPicPr>
      </xdr:nvPicPr>
      <xdr:blipFill>
        <a:blip xmlns:r="http://schemas.openxmlformats.org/officeDocument/2006/relationships" r:embed="rId5"/>
        <a:stretch>
          <a:fillRect/>
        </a:stretch>
      </xdr:blipFill>
      <xdr:spPr>
        <a:xfrm>
          <a:off x="8296275" y="68751450"/>
          <a:ext cx="1838582" cy="514422"/>
        </a:xfrm>
        <a:prstGeom prst="rect">
          <a:avLst/>
        </a:prstGeom>
        <a:ln>
          <a:solidFill>
            <a:schemeClr val="bg1">
              <a:lumMod val="85000"/>
            </a:schemeClr>
          </a:solidFill>
        </a:ln>
      </xdr:spPr>
    </xdr:pic>
    <xdr:clientData/>
  </xdr:twoCellAnchor>
  <xdr:twoCellAnchor editAs="oneCell">
    <xdr:from>
      <xdr:col>7</xdr:col>
      <xdr:colOff>342900</xdr:colOff>
      <xdr:row>401</xdr:row>
      <xdr:rowOff>114300</xdr:rowOff>
    </xdr:from>
    <xdr:to>
      <xdr:col>10</xdr:col>
      <xdr:colOff>953157</xdr:colOff>
      <xdr:row>404</xdr:row>
      <xdr:rowOff>133432</xdr:rowOff>
    </xdr:to>
    <xdr:pic>
      <xdr:nvPicPr>
        <xdr:cNvPr id="15" name="Picture 14">
          <a:extLst>
            <a:ext uri="{FF2B5EF4-FFF2-40B4-BE49-F238E27FC236}">
              <a16:creationId xmlns:a16="http://schemas.microsoft.com/office/drawing/2014/main" id="{AAD48AA2-189A-4B06-AF7E-1866DEC3C8CC}"/>
            </a:ext>
          </a:extLst>
        </xdr:cNvPr>
        <xdr:cNvPicPr>
          <a:picLocks noChangeAspect="1"/>
        </xdr:cNvPicPr>
      </xdr:nvPicPr>
      <xdr:blipFill>
        <a:blip xmlns:r="http://schemas.openxmlformats.org/officeDocument/2006/relationships" r:embed="rId6"/>
        <a:stretch>
          <a:fillRect/>
        </a:stretch>
      </xdr:blipFill>
      <xdr:spPr>
        <a:xfrm>
          <a:off x="8067675" y="43824525"/>
          <a:ext cx="4706007" cy="590632"/>
        </a:xfrm>
        <a:prstGeom prst="rect">
          <a:avLst/>
        </a:prstGeom>
      </xdr:spPr>
    </xdr:pic>
    <xdr:clientData/>
  </xdr:twoCellAnchor>
  <xdr:twoCellAnchor editAs="oneCell">
    <xdr:from>
      <xdr:col>7</xdr:col>
      <xdr:colOff>361950</xdr:colOff>
      <xdr:row>391</xdr:row>
      <xdr:rowOff>133350</xdr:rowOff>
    </xdr:from>
    <xdr:to>
      <xdr:col>11</xdr:col>
      <xdr:colOff>381746</xdr:colOff>
      <xdr:row>400</xdr:row>
      <xdr:rowOff>95484</xdr:rowOff>
    </xdr:to>
    <xdr:pic>
      <xdr:nvPicPr>
        <xdr:cNvPr id="17" name="Picture 16">
          <a:extLst>
            <a:ext uri="{FF2B5EF4-FFF2-40B4-BE49-F238E27FC236}">
              <a16:creationId xmlns:a16="http://schemas.microsoft.com/office/drawing/2014/main" id="{D79B51B8-2422-46A3-949C-8EE6E1EE271D}"/>
            </a:ext>
          </a:extLst>
        </xdr:cNvPr>
        <xdr:cNvPicPr>
          <a:picLocks noChangeAspect="1"/>
        </xdr:cNvPicPr>
      </xdr:nvPicPr>
      <xdr:blipFill>
        <a:blip xmlns:r="http://schemas.openxmlformats.org/officeDocument/2006/relationships" r:embed="rId7"/>
        <a:stretch>
          <a:fillRect/>
        </a:stretch>
      </xdr:blipFill>
      <xdr:spPr>
        <a:xfrm>
          <a:off x="8086725" y="41938575"/>
          <a:ext cx="5344271" cy="1676634"/>
        </a:xfrm>
        <a:prstGeom prst="rect">
          <a:avLst/>
        </a:prstGeom>
      </xdr:spPr>
    </xdr:pic>
    <xdr:clientData/>
  </xdr:twoCellAnchor>
  <xdr:twoCellAnchor editAs="oneCell">
    <xdr:from>
      <xdr:col>7</xdr:col>
      <xdr:colOff>428625</xdr:colOff>
      <xdr:row>405</xdr:row>
      <xdr:rowOff>85725</xdr:rowOff>
    </xdr:from>
    <xdr:to>
      <xdr:col>9</xdr:col>
      <xdr:colOff>876744</xdr:colOff>
      <xdr:row>407</xdr:row>
      <xdr:rowOff>57199</xdr:rowOff>
    </xdr:to>
    <xdr:pic>
      <xdr:nvPicPr>
        <xdr:cNvPr id="18" name="Picture 17">
          <a:extLst>
            <a:ext uri="{FF2B5EF4-FFF2-40B4-BE49-F238E27FC236}">
              <a16:creationId xmlns:a16="http://schemas.microsoft.com/office/drawing/2014/main" id="{C66AD8C0-0D74-448E-A516-FDBCEB12228F}"/>
            </a:ext>
          </a:extLst>
        </xdr:cNvPr>
        <xdr:cNvPicPr>
          <a:picLocks noChangeAspect="1"/>
        </xdr:cNvPicPr>
      </xdr:nvPicPr>
      <xdr:blipFill>
        <a:blip xmlns:r="http://schemas.openxmlformats.org/officeDocument/2006/relationships" r:embed="rId8"/>
        <a:stretch>
          <a:fillRect/>
        </a:stretch>
      </xdr:blipFill>
      <xdr:spPr>
        <a:xfrm>
          <a:off x="8153400" y="44557950"/>
          <a:ext cx="3181794" cy="352474"/>
        </a:xfrm>
        <a:prstGeom prst="rect">
          <a:avLst/>
        </a:prstGeom>
      </xdr:spPr>
    </xdr:pic>
    <xdr:clientData/>
  </xdr:twoCellAnchor>
  <xdr:twoCellAnchor editAs="oneCell">
    <xdr:from>
      <xdr:col>7</xdr:col>
      <xdr:colOff>438150</xdr:colOff>
      <xdr:row>412</xdr:row>
      <xdr:rowOff>47625</xdr:rowOff>
    </xdr:from>
    <xdr:to>
      <xdr:col>10</xdr:col>
      <xdr:colOff>181511</xdr:colOff>
      <xdr:row>414</xdr:row>
      <xdr:rowOff>76257</xdr:rowOff>
    </xdr:to>
    <xdr:pic>
      <xdr:nvPicPr>
        <xdr:cNvPr id="19" name="Picture 18">
          <a:extLst>
            <a:ext uri="{FF2B5EF4-FFF2-40B4-BE49-F238E27FC236}">
              <a16:creationId xmlns:a16="http://schemas.microsoft.com/office/drawing/2014/main" id="{6B9FFCCB-9734-4E8B-B421-88166C65B5FE}"/>
            </a:ext>
          </a:extLst>
        </xdr:cNvPr>
        <xdr:cNvPicPr>
          <a:picLocks noChangeAspect="1"/>
        </xdr:cNvPicPr>
      </xdr:nvPicPr>
      <xdr:blipFill>
        <a:blip xmlns:r="http://schemas.openxmlformats.org/officeDocument/2006/relationships" r:embed="rId9"/>
        <a:stretch>
          <a:fillRect/>
        </a:stretch>
      </xdr:blipFill>
      <xdr:spPr>
        <a:xfrm>
          <a:off x="8258175" y="69599175"/>
          <a:ext cx="3839111" cy="409632"/>
        </a:xfrm>
        <a:prstGeom prst="rect">
          <a:avLst/>
        </a:prstGeom>
      </xdr:spPr>
    </xdr:pic>
    <xdr:clientData/>
  </xdr:twoCellAnchor>
  <xdr:twoCellAnchor editAs="oneCell">
    <xdr:from>
      <xdr:col>7</xdr:col>
      <xdr:colOff>466725</xdr:colOff>
      <xdr:row>410</xdr:row>
      <xdr:rowOff>95250</xdr:rowOff>
    </xdr:from>
    <xdr:to>
      <xdr:col>9</xdr:col>
      <xdr:colOff>610001</xdr:colOff>
      <xdr:row>412</xdr:row>
      <xdr:rowOff>114356</xdr:rowOff>
    </xdr:to>
    <xdr:pic>
      <xdr:nvPicPr>
        <xdr:cNvPr id="20" name="Picture 19">
          <a:extLst>
            <a:ext uri="{FF2B5EF4-FFF2-40B4-BE49-F238E27FC236}">
              <a16:creationId xmlns:a16="http://schemas.microsoft.com/office/drawing/2014/main" id="{B741A94F-33A4-4A03-A3C5-FF41BF4B7B1B}"/>
            </a:ext>
          </a:extLst>
        </xdr:cNvPr>
        <xdr:cNvPicPr>
          <a:picLocks noChangeAspect="1"/>
        </xdr:cNvPicPr>
      </xdr:nvPicPr>
      <xdr:blipFill>
        <a:blip xmlns:r="http://schemas.openxmlformats.org/officeDocument/2006/relationships" r:embed="rId10"/>
        <a:stretch>
          <a:fillRect/>
        </a:stretch>
      </xdr:blipFill>
      <xdr:spPr>
        <a:xfrm>
          <a:off x="8286750" y="69265800"/>
          <a:ext cx="2876951" cy="400106"/>
        </a:xfrm>
        <a:prstGeom prst="rect">
          <a:avLst/>
        </a:prstGeom>
      </xdr:spPr>
    </xdr:pic>
    <xdr:clientData/>
  </xdr:twoCellAnchor>
  <xdr:twoCellAnchor>
    <xdr:from>
      <xdr:col>5</xdr:col>
      <xdr:colOff>1504949</xdr:colOff>
      <xdr:row>273</xdr:row>
      <xdr:rowOff>114300</xdr:rowOff>
    </xdr:from>
    <xdr:to>
      <xdr:col>9</xdr:col>
      <xdr:colOff>180975</xdr:colOff>
      <xdr:row>288</xdr:row>
      <xdr:rowOff>104775</xdr:rowOff>
    </xdr:to>
    <xdr:graphicFrame macro="">
      <xdr:nvGraphicFramePr>
        <xdr:cNvPr id="21" name="Chart 20">
          <a:extLst>
            <a:ext uri="{FF2B5EF4-FFF2-40B4-BE49-F238E27FC236}">
              <a16:creationId xmlns:a16="http://schemas.microsoft.com/office/drawing/2014/main" id="{AE92F563-6B2B-DFC7-2007-02A3FCC8D3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133350</xdr:colOff>
      <xdr:row>326</xdr:row>
      <xdr:rowOff>38099</xdr:rowOff>
    </xdr:from>
    <xdr:to>
      <xdr:col>5</xdr:col>
      <xdr:colOff>714375</xdr:colOff>
      <xdr:row>343</xdr:row>
      <xdr:rowOff>133349</xdr:rowOff>
    </xdr:to>
    <xdr:graphicFrame macro="">
      <xdr:nvGraphicFramePr>
        <xdr:cNvPr id="23" name="Chart 22">
          <a:extLst>
            <a:ext uri="{FF2B5EF4-FFF2-40B4-BE49-F238E27FC236}">
              <a16:creationId xmlns:a16="http://schemas.microsoft.com/office/drawing/2014/main" id="{78C7D530-2747-D990-BF82-F9BE0FFCFC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5</xdr:col>
      <xdr:colOff>866775</xdr:colOff>
      <xdr:row>326</xdr:row>
      <xdr:rowOff>76200</xdr:rowOff>
    </xdr:from>
    <xdr:to>
      <xdr:col>8</xdr:col>
      <xdr:colOff>1390650</xdr:colOff>
      <xdr:row>343</xdr:row>
      <xdr:rowOff>133350</xdr:rowOff>
    </xdr:to>
    <xdr:graphicFrame macro="">
      <xdr:nvGraphicFramePr>
        <xdr:cNvPr id="24" name="Chart 23">
          <a:extLst>
            <a:ext uri="{FF2B5EF4-FFF2-40B4-BE49-F238E27FC236}">
              <a16:creationId xmlns:a16="http://schemas.microsoft.com/office/drawing/2014/main" id="{351A78CD-CFB7-9621-A280-D8ABD8A346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xdr:col>
      <xdr:colOff>1543049</xdr:colOff>
      <xdr:row>326</xdr:row>
      <xdr:rowOff>57149</xdr:rowOff>
    </xdr:from>
    <xdr:to>
      <xdr:col>14</xdr:col>
      <xdr:colOff>38100</xdr:colOff>
      <xdr:row>343</xdr:row>
      <xdr:rowOff>95250</xdr:rowOff>
    </xdr:to>
    <xdr:graphicFrame macro="">
      <xdr:nvGraphicFramePr>
        <xdr:cNvPr id="25" name="Chart 24">
          <a:extLst>
            <a:ext uri="{FF2B5EF4-FFF2-40B4-BE49-F238E27FC236}">
              <a16:creationId xmlns:a16="http://schemas.microsoft.com/office/drawing/2014/main" id="{5663D9E1-93AD-B39D-CAF5-A3B3B20315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10</xdr:col>
      <xdr:colOff>114300</xdr:colOff>
      <xdr:row>239</xdr:row>
      <xdr:rowOff>85724</xdr:rowOff>
    </xdr:from>
    <xdr:to>
      <xdr:col>14</xdr:col>
      <xdr:colOff>342900</xdr:colOff>
      <xdr:row>247</xdr:row>
      <xdr:rowOff>76200</xdr:rowOff>
    </xdr:to>
    <xdr:graphicFrame macro="">
      <xdr:nvGraphicFramePr>
        <xdr:cNvPr id="27" name="Chart 26">
          <a:extLst>
            <a:ext uri="{FF2B5EF4-FFF2-40B4-BE49-F238E27FC236}">
              <a16:creationId xmlns:a16="http://schemas.microsoft.com/office/drawing/2014/main" id="{4CE7FB2C-29E0-CF8D-EDB4-69137E5CDD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161924</xdr:colOff>
      <xdr:row>344</xdr:row>
      <xdr:rowOff>161925</xdr:rowOff>
    </xdr:from>
    <xdr:to>
      <xdr:col>5</xdr:col>
      <xdr:colOff>1190624</xdr:colOff>
      <xdr:row>359</xdr:row>
      <xdr:rowOff>76199</xdr:rowOff>
    </xdr:to>
    <xdr:graphicFrame macro="">
      <xdr:nvGraphicFramePr>
        <xdr:cNvPr id="4" name="Chart 3">
          <a:extLst>
            <a:ext uri="{FF2B5EF4-FFF2-40B4-BE49-F238E27FC236}">
              <a16:creationId xmlns:a16="http://schemas.microsoft.com/office/drawing/2014/main" id="{DCADAB21-EA68-5831-E643-DB537DCA20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590550</xdr:colOff>
      <xdr:row>273</xdr:row>
      <xdr:rowOff>100012</xdr:rowOff>
    </xdr:from>
    <xdr:to>
      <xdr:col>5</xdr:col>
      <xdr:colOff>1285875</xdr:colOff>
      <xdr:row>288</xdr:row>
      <xdr:rowOff>133351</xdr:rowOff>
    </xdr:to>
    <xdr:graphicFrame macro="">
      <xdr:nvGraphicFramePr>
        <xdr:cNvPr id="6" name="Chart 5">
          <a:extLst>
            <a:ext uri="{FF2B5EF4-FFF2-40B4-BE49-F238E27FC236}">
              <a16:creationId xmlns:a16="http://schemas.microsoft.com/office/drawing/2014/main" id="{140AA5D8-B838-55B5-8DE5-CF82DE806B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9</xdr:col>
      <xdr:colOff>452436</xdr:colOff>
      <xdr:row>273</xdr:row>
      <xdr:rowOff>95250</xdr:rowOff>
    </xdr:from>
    <xdr:to>
      <xdr:col>14</xdr:col>
      <xdr:colOff>266699</xdr:colOff>
      <xdr:row>288</xdr:row>
      <xdr:rowOff>85725</xdr:rowOff>
    </xdr:to>
    <xdr:graphicFrame macro="">
      <xdr:nvGraphicFramePr>
        <xdr:cNvPr id="9" name="Chart 8">
          <a:extLst>
            <a:ext uri="{FF2B5EF4-FFF2-40B4-BE49-F238E27FC236}">
              <a16:creationId xmlns:a16="http://schemas.microsoft.com/office/drawing/2014/main" id="{C46015D3-61E6-2C9E-C9B5-FBE735C09C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xdr:col>
      <xdr:colOff>604836</xdr:colOff>
      <xdr:row>290</xdr:row>
      <xdr:rowOff>42862</xdr:rowOff>
    </xdr:from>
    <xdr:to>
      <xdr:col>5</xdr:col>
      <xdr:colOff>1295400</xdr:colOff>
      <xdr:row>305</xdr:row>
      <xdr:rowOff>71437</xdr:rowOff>
    </xdr:to>
    <xdr:graphicFrame macro="">
      <xdr:nvGraphicFramePr>
        <xdr:cNvPr id="13" name="Chart 12">
          <a:extLst>
            <a:ext uri="{FF2B5EF4-FFF2-40B4-BE49-F238E27FC236}">
              <a16:creationId xmlns:a16="http://schemas.microsoft.com/office/drawing/2014/main" id="{BDCD3574-D765-6609-1FE7-6030093BEA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xdr:col>
      <xdr:colOff>1519236</xdr:colOff>
      <xdr:row>290</xdr:row>
      <xdr:rowOff>42862</xdr:rowOff>
    </xdr:from>
    <xdr:to>
      <xdr:col>9</xdr:col>
      <xdr:colOff>171449</xdr:colOff>
      <xdr:row>305</xdr:row>
      <xdr:rowOff>71437</xdr:rowOff>
    </xdr:to>
    <xdr:graphicFrame macro="">
      <xdr:nvGraphicFramePr>
        <xdr:cNvPr id="16" name="Chart 15">
          <a:extLst>
            <a:ext uri="{FF2B5EF4-FFF2-40B4-BE49-F238E27FC236}">
              <a16:creationId xmlns:a16="http://schemas.microsoft.com/office/drawing/2014/main" id="{B7941E69-621D-48FD-49F4-9CB1740E8A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9</xdr:col>
      <xdr:colOff>471487</xdr:colOff>
      <xdr:row>290</xdr:row>
      <xdr:rowOff>61912</xdr:rowOff>
    </xdr:from>
    <xdr:to>
      <xdr:col>14</xdr:col>
      <xdr:colOff>276225</xdr:colOff>
      <xdr:row>305</xdr:row>
      <xdr:rowOff>90487</xdr:rowOff>
    </xdr:to>
    <xdr:graphicFrame macro="">
      <xdr:nvGraphicFramePr>
        <xdr:cNvPr id="22" name="Chart 21">
          <a:extLst>
            <a:ext uri="{FF2B5EF4-FFF2-40B4-BE49-F238E27FC236}">
              <a16:creationId xmlns:a16="http://schemas.microsoft.com/office/drawing/2014/main" id="{5B8D9819-D875-1BA5-B002-6C7DD20AE9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857250</xdr:colOff>
      <xdr:row>398</xdr:row>
      <xdr:rowOff>114300</xdr:rowOff>
    </xdr:from>
    <xdr:to>
      <xdr:col>8</xdr:col>
      <xdr:colOff>1067991</xdr:colOff>
      <xdr:row>400</xdr:row>
      <xdr:rowOff>95301</xdr:rowOff>
    </xdr:to>
    <xdr:pic>
      <xdr:nvPicPr>
        <xdr:cNvPr id="2" name="Picture 1">
          <a:extLst>
            <a:ext uri="{FF2B5EF4-FFF2-40B4-BE49-F238E27FC236}">
              <a16:creationId xmlns:a16="http://schemas.microsoft.com/office/drawing/2014/main" id="{28D6F05F-B0B8-40FF-BB0C-38C7EC7D3845}"/>
            </a:ext>
          </a:extLst>
        </xdr:cNvPr>
        <xdr:cNvPicPr>
          <a:picLocks noChangeAspect="1"/>
        </xdr:cNvPicPr>
      </xdr:nvPicPr>
      <xdr:blipFill>
        <a:blip xmlns:r="http://schemas.openxmlformats.org/officeDocument/2006/relationships" r:embed="rId1"/>
        <a:stretch>
          <a:fillRect/>
        </a:stretch>
      </xdr:blipFill>
      <xdr:spPr>
        <a:xfrm>
          <a:off x="2228850" y="81524475"/>
          <a:ext cx="9659541" cy="342951"/>
        </a:xfrm>
        <a:prstGeom prst="rect">
          <a:avLst/>
        </a:prstGeom>
      </xdr:spPr>
    </xdr:pic>
    <xdr:clientData/>
  </xdr:twoCellAnchor>
  <xdr:twoCellAnchor editAs="oneCell">
    <xdr:from>
      <xdr:col>2</xdr:col>
      <xdr:colOff>885825</xdr:colOff>
      <xdr:row>396</xdr:row>
      <xdr:rowOff>76200</xdr:rowOff>
    </xdr:from>
    <xdr:to>
      <xdr:col>6</xdr:col>
      <xdr:colOff>153121</xdr:colOff>
      <xdr:row>398</xdr:row>
      <xdr:rowOff>76253</xdr:rowOff>
    </xdr:to>
    <xdr:pic>
      <xdr:nvPicPr>
        <xdr:cNvPr id="3" name="Picture 2">
          <a:extLst>
            <a:ext uri="{FF2B5EF4-FFF2-40B4-BE49-F238E27FC236}">
              <a16:creationId xmlns:a16="http://schemas.microsoft.com/office/drawing/2014/main" id="{9C501910-3755-4437-8843-92318A653DBB}"/>
            </a:ext>
          </a:extLst>
        </xdr:cNvPr>
        <xdr:cNvPicPr>
          <a:picLocks noChangeAspect="1"/>
        </xdr:cNvPicPr>
      </xdr:nvPicPr>
      <xdr:blipFill>
        <a:blip xmlns:r="http://schemas.openxmlformats.org/officeDocument/2006/relationships" r:embed="rId2"/>
        <a:stretch>
          <a:fillRect/>
        </a:stretch>
      </xdr:blipFill>
      <xdr:spPr>
        <a:xfrm>
          <a:off x="2257425" y="81124425"/>
          <a:ext cx="5715721" cy="362003"/>
        </a:xfrm>
        <a:prstGeom prst="rect">
          <a:avLst/>
        </a:prstGeom>
      </xdr:spPr>
    </xdr:pic>
    <xdr:clientData/>
  </xdr:twoCellAnchor>
  <xdr:twoCellAnchor editAs="oneCell">
    <xdr:from>
      <xdr:col>2</xdr:col>
      <xdr:colOff>885825</xdr:colOff>
      <xdr:row>400</xdr:row>
      <xdr:rowOff>104775</xdr:rowOff>
    </xdr:from>
    <xdr:to>
      <xdr:col>7</xdr:col>
      <xdr:colOff>153279</xdr:colOff>
      <xdr:row>416</xdr:row>
      <xdr:rowOff>48042</xdr:rowOff>
    </xdr:to>
    <xdr:pic>
      <xdr:nvPicPr>
        <xdr:cNvPr id="4" name="Picture 3">
          <a:extLst>
            <a:ext uri="{FF2B5EF4-FFF2-40B4-BE49-F238E27FC236}">
              <a16:creationId xmlns:a16="http://schemas.microsoft.com/office/drawing/2014/main" id="{48A6EBF1-CBCF-4167-9C8C-2317CB6654D2}"/>
            </a:ext>
          </a:extLst>
        </xdr:cNvPr>
        <xdr:cNvPicPr>
          <a:picLocks noChangeAspect="1"/>
        </xdr:cNvPicPr>
      </xdr:nvPicPr>
      <xdr:blipFill>
        <a:blip xmlns:r="http://schemas.openxmlformats.org/officeDocument/2006/relationships" r:embed="rId3"/>
        <a:stretch>
          <a:fillRect/>
        </a:stretch>
      </xdr:blipFill>
      <xdr:spPr>
        <a:xfrm>
          <a:off x="2257425" y="81876900"/>
          <a:ext cx="7049379" cy="2838867"/>
        </a:xfrm>
        <a:prstGeom prst="rect">
          <a:avLst/>
        </a:prstGeom>
      </xdr:spPr>
    </xdr:pic>
    <xdr:clientData/>
  </xdr:twoCellAnchor>
  <xdr:twoCellAnchor editAs="oneCell">
    <xdr:from>
      <xdr:col>2</xdr:col>
      <xdr:colOff>942975</xdr:colOff>
      <xdr:row>416</xdr:row>
      <xdr:rowOff>38100</xdr:rowOff>
    </xdr:from>
    <xdr:to>
      <xdr:col>6</xdr:col>
      <xdr:colOff>686568</xdr:colOff>
      <xdr:row>429</xdr:row>
      <xdr:rowOff>124184</xdr:rowOff>
    </xdr:to>
    <xdr:pic>
      <xdr:nvPicPr>
        <xdr:cNvPr id="5" name="Picture 4">
          <a:extLst>
            <a:ext uri="{FF2B5EF4-FFF2-40B4-BE49-F238E27FC236}">
              <a16:creationId xmlns:a16="http://schemas.microsoft.com/office/drawing/2014/main" id="{50C21B72-98B5-4A00-B50A-A3F22BA1AE0B}"/>
            </a:ext>
          </a:extLst>
        </xdr:cNvPr>
        <xdr:cNvPicPr>
          <a:picLocks noChangeAspect="1"/>
        </xdr:cNvPicPr>
      </xdr:nvPicPr>
      <xdr:blipFill>
        <a:blip xmlns:r="http://schemas.openxmlformats.org/officeDocument/2006/relationships" r:embed="rId4"/>
        <a:stretch>
          <a:fillRect/>
        </a:stretch>
      </xdr:blipFill>
      <xdr:spPr>
        <a:xfrm>
          <a:off x="2314575" y="84705825"/>
          <a:ext cx="6258693" cy="2438759"/>
        </a:xfrm>
        <a:prstGeom prst="rect">
          <a:avLst/>
        </a:prstGeom>
      </xdr:spPr>
    </xdr:pic>
    <xdr:clientData/>
  </xdr:twoCellAnchor>
  <xdr:twoCellAnchor editAs="oneCell">
    <xdr:from>
      <xdr:col>8</xdr:col>
      <xdr:colOff>133350</xdr:colOff>
      <xdr:row>417</xdr:row>
      <xdr:rowOff>114300</xdr:rowOff>
    </xdr:from>
    <xdr:to>
      <xdr:col>9</xdr:col>
      <xdr:colOff>543182</xdr:colOff>
      <xdr:row>420</xdr:row>
      <xdr:rowOff>66747</xdr:rowOff>
    </xdr:to>
    <xdr:pic>
      <xdr:nvPicPr>
        <xdr:cNvPr id="6" name="Picture 5">
          <a:extLst>
            <a:ext uri="{FF2B5EF4-FFF2-40B4-BE49-F238E27FC236}">
              <a16:creationId xmlns:a16="http://schemas.microsoft.com/office/drawing/2014/main" id="{D8B1A738-04D9-45C6-A865-E8BD6BB57B4E}"/>
            </a:ext>
          </a:extLst>
        </xdr:cNvPr>
        <xdr:cNvPicPr>
          <a:picLocks noChangeAspect="1"/>
        </xdr:cNvPicPr>
      </xdr:nvPicPr>
      <xdr:blipFill>
        <a:blip xmlns:r="http://schemas.openxmlformats.org/officeDocument/2006/relationships" r:embed="rId5"/>
        <a:stretch>
          <a:fillRect/>
        </a:stretch>
      </xdr:blipFill>
      <xdr:spPr>
        <a:xfrm>
          <a:off x="11106150" y="84963000"/>
          <a:ext cx="2029082" cy="495372"/>
        </a:xfrm>
        <a:prstGeom prst="rect">
          <a:avLst/>
        </a:prstGeom>
        <a:ln>
          <a:solidFill>
            <a:schemeClr val="bg1">
              <a:lumMod val="85000"/>
            </a:schemeClr>
          </a:solidFill>
        </a:ln>
      </xdr:spPr>
    </xdr:pic>
    <xdr:clientData/>
  </xdr:twoCellAnchor>
  <xdr:twoCellAnchor editAs="oneCell">
    <xdr:from>
      <xdr:col>8</xdr:col>
      <xdr:colOff>38100</xdr:colOff>
      <xdr:row>411</xdr:row>
      <xdr:rowOff>19050</xdr:rowOff>
    </xdr:from>
    <xdr:to>
      <xdr:col>12</xdr:col>
      <xdr:colOff>67332</xdr:colOff>
      <xdr:row>414</xdr:row>
      <xdr:rowOff>38182</xdr:rowOff>
    </xdr:to>
    <xdr:pic>
      <xdr:nvPicPr>
        <xdr:cNvPr id="7" name="Picture 6">
          <a:extLst>
            <a:ext uri="{FF2B5EF4-FFF2-40B4-BE49-F238E27FC236}">
              <a16:creationId xmlns:a16="http://schemas.microsoft.com/office/drawing/2014/main" id="{535861F8-4DB2-4F79-85A9-ACDBCCE11B8E}"/>
            </a:ext>
          </a:extLst>
        </xdr:cNvPr>
        <xdr:cNvPicPr>
          <a:picLocks noChangeAspect="1"/>
        </xdr:cNvPicPr>
      </xdr:nvPicPr>
      <xdr:blipFill>
        <a:blip xmlns:r="http://schemas.openxmlformats.org/officeDocument/2006/relationships" r:embed="rId6"/>
        <a:stretch>
          <a:fillRect/>
        </a:stretch>
      </xdr:blipFill>
      <xdr:spPr>
        <a:xfrm>
          <a:off x="11010900" y="83781900"/>
          <a:ext cx="5287032" cy="562057"/>
        </a:xfrm>
        <a:prstGeom prst="rect">
          <a:avLst/>
        </a:prstGeom>
      </xdr:spPr>
    </xdr:pic>
    <xdr:clientData/>
  </xdr:twoCellAnchor>
  <xdr:twoCellAnchor editAs="oneCell">
    <xdr:from>
      <xdr:col>8</xdr:col>
      <xdr:colOff>57150</xdr:colOff>
      <xdr:row>401</xdr:row>
      <xdr:rowOff>28575</xdr:rowOff>
    </xdr:from>
    <xdr:to>
      <xdr:col>13</xdr:col>
      <xdr:colOff>124571</xdr:colOff>
      <xdr:row>409</xdr:row>
      <xdr:rowOff>171684</xdr:rowOff>
    </xdr:to>
    <xdr:pic>
      <xdr:nvPicPr>
        <xdr:cNvPr id="8" name="Picture 7">
          <a:extLst>
            <a:ext uri="{FF2B5EF4-FFF2-40B4-BE49-F238E27FC236}">
              <a16:creationId xmlns:a16="http://schemas.microsoft.com/office/drawing/2014/main" id="{0552BE01-598F-4EF7-80D9-25125D0076FD}"/>
            </a:ext>
          </a:extLst>
        </xdr:cNvPr>
        <xdr:cNvPicPr>
          <a:picLocks noChangeAspect="1"/>
        </xdr:cNvPicPr>
      </xdr:nvPicPr>
      <xdr:blipFill>
        <a:blip xmlns:r="http://schemas.openxmlformats.org/officeDocument/2006/relationships" r:embed="rId7"/>
        <a:stretch>
          <a:fillRect/>
        </a:stretch>
      </xdr:blipFill>
      <xdr:spPr>
        <a:xfrm>
          <a:off x="11029950" y="81981675"/>
          <a:ext cx="6096746" cy="1590909"/>
        </a:xfrm>
        <a:prstGeom prst="rect">
          <a:avLst/>
        </a:prstGeom>
      </xdr:spPr>
    </xdr:pic>
    <xdr:clientData/>
  </xdr:twoCellAnchor>
  <xdr:twoCellAnchor editAs="oneCell">
    <xdr:from>
      <xdr:col>8</xdr:col>
      <xdr:colOff>57150</xdr:colOff>
      <xdr:row>415</xdr:row>
      <xdr:rowOff>38100</xdr:rowOff>
    </xdr:from>
    <xdr:to>
      <xdr:col>10</xdr:col>
      <xdr:colOff>457644</xdr:colOff>
      <xdr:row>417</xdr:row>
      <xdr:rowOff>9574</xdr:rowOff>
    </xdr:to>
    <xdr:pic>
      <xdr:nvPicPr>
        <xdr:cNvPr id="9" name="Picture 8">
          <a:extLst>
            <a:ext uri="{FF2B5EF4-FFF2-40B4-BE49-F238E27FC236}">
              <a16:creationId xmlns:a16="http://schemas.microsoft.com/office/drawing/2014/main" id="{B56E71AA-7B37-4DC0-859F-F1889FB9AA28}"/>
            </a:ext>
          </a:extLst>
        </xdr:cNvPr>
        <xdr:cNvPicPr>
          <a:picLocks noChangeAspect="1"/>
        </xdr:cNvPicPr>
      </xdr:nvPicPr>
      <xdr:blipFill>
        <a:blip xmlns:r="http://schemas.openxmlformats.org/officeDocument/2006/relationships" r:embed="rId8"/>
        <a:stretch>
          <a:fillRect/>
        </a:stretch>
      </xdr:blipFill>
      <xdr:spPr>
        <a:xfrm>
          <a:off x="11029950" y="84524850"/>
          <a:ext cx="3572319" cy="333424"/>
        </a:xfrm>
        <a:prstGeom prst="rect">
          <a:avLst/>
        </a:prstGeom>
      </xdr:spPr>
    </xdr:pic>
    <xdr:clientData/>
  </xdr:twoCellAnchor>
  <xdr:twoCellAnchor editAs="oneCell">
    <xdr:from>
      <xdr:col>8</xdr:col>
      <xdr:colOff>95250</xdr:colOff>
      <xdr:row>424</xdr:row>
      <xdr:rowOff>47625</xdr:rowOff>
    </xdr:from>
    <xdr:to>
      <xdr:col>10</xdr:col>
      <xdr:colOff>1153061</xdr:colOff>
      <xdr:row>426</xdr:row>
      <xdr:rowOff>76257</xdr:rowOff>
    </xdr:to>
    <xdr:pic>
      <xdr:nvPicPr>
        <xdr:cNvPr id="10" name="Picture 9">
          <a:extLst>
            <a:ext uri="{FF2B5EF4-FFF2-40B4-BE49-F238E27FC236}">
              <a16:creationId xmlns:a16="http://schemas.microsoft.com/office/drawing/2014/main" id="{CD665DF7-F738-447D-BC91-BD00E38226C3}"/>
            </a:ext>
          </a:extLst>
        </xdr:cNvPr>
        <xdr:cNvPicPr>
          <a:picLocks noChangeAspect="1"/>
        </xdr:cNvPicPr>
      </xdr:nvPicPr>
      <xdr:blipFill>
        <a:blip xmlns:r="http://schemas.openxmlformats.org/officeDocument/2006/relationships" r:embed="rId9"/>
        <a:stretch>
          <a:fillRect/>
        </a:stretch>
      </xdr:blipFill>
      <xdr:spPr>
        <a:xfrm>
          <a:off x="11068050" y="86163150"/>
          <a:ext cx="4229636" cy="390582"/>
        </a:xfrm>
        <a:prstGeom prst="rect">
          <a:avLst/>
        </a:prstGeom>
      </xdr:spPr>
    </xdr:pic>
    <xdr:clientData/>
  </xdr:twoCellAnchor>
  <xdr:twoCellAnchor editAs="oneCell">
    <xdr:from>
      <xdr:col>8</xdr:col>
      <xdr:colOff>76200</xdr:colOff>
      <xdr:row>421</xdr:row>
      <xdr:rowOff>38100</xdr:rowOff>
    </xdr:from>
    <xdr:to>
      <xdr:col>10</xdr:col>
      <xdr:colOff>171851</xdr:colOff>
      <xdr:row>423</xdr:row>
      <xdr:rowOff>57206</xdr:rowOff>
    </xdr:to>
    <xdr:pic>
      <xdr:nvPicPr>
        <xdr:cNvPr id="11" name="Picture 10">
          <a:extLst>
            <a:ext uri="{FF2B5EF4-FFF2-40B4-BE49-F238E27FC236}">
              <a16:creationId xmlns:a16="http://schemas.microsoft.com/office/drawing/2014/main" id="{3AB88BD1-8BA5-4BCF-A2A0-3218BE0879DF}"/>
            </a:ext>
          </a:extLst>
        </xdr:cNvPr>
        <xdr:cNvPicPr>
          <a:picLocks noChangeAspect="1"/>
        </xdr:cNvPicPr>
      </xdr:nvPicPr>
      <xdr:blipFill>
        <a:blip xmlns:r="http://schemas.openxmlformats.org/officeDocument/2006/relationships" r:embed="rId10"/>
        <a:stretch>
          <a:fillRect/>
        </a:stretch>
      </xdr:blipFill>
      <xdr:spPr>
        <a:xfrm>
          <a:off x="11049000" y="85610700"/>
          <a:ext cx="3267476" cy="381056"/>
        </a:xfrm>
        <a:prstGeom prst="rect">
          <a:avLst/>
        </a:prstGeom>
      </xdr:spPr>
    </xdr:pic>
    <xdr:clientData/>
  </xdr:twoCellAnchor>
  <xdr:twoCellAnchor>
    <xdr:from>
      <xdr:col>2</xdr:col>
      <xdr:colOff>76200</xdr:colOff>
      <xdr:row>293</xdr:row>
      <xdr:rowOff>133349</xdr:rowOff>
    </xdr:from>
    <xdr:to>
      <xdr:col>5</xdr:col>
      <xdr:colOff>1476375</xdr:colOff>
      <xdr:row>310</xdr:row>
      <xdr:rowOff>19050</xdr:rowOff>
    </xdr:to>
    <xdr:graphicFrame macro="">
      <xdr:nvGraphicFramePr>
        <xdr:cNvPr id="12" name="Chart 11">
          <a:extLst>
            <a:ext uri="{FF2B5EF4-FFF2-40B4-BE49-F238E27FC236}">
              <a16:creationId xmlns:a16="http://schemas.microsoft.com/office/drawing/2014/main" id="{4E1E5567-96F1-225C-66CA-3C0E674AD8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723900</xdr:colOff>
      <xdr:row>293</xdr:row>
      <xdr:rowOff>133349</xdr:rowOff>
    </xdr:from>
    <xdr:to>
      <xdr:col>10</xdr:col>
      <xdr:colOff>561975</xdr:colOff>
      <xdr:row>310</xdr:row>
      <xdr:rowOff>28575</xdr:rowOff>
    </xdr:to>
    <xdr:graphicFrame macro="">
      <xdr:nvGraphicFramePr>
        <xdr:cNvPr id="13" name="Chart 12">
          <a:extLst>
            <a:ext uri="{FF2B5EF4-FFF2-40B4-BE49-F238E27FC236}">
              <a16:creationId xmlns:a16="http://schemas.microsoft.com/office/drawing/2014/main" id="{B6164472-5E6E-840D-07AC-DA18B15953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704848</xdr:colOff>
      <xdr:row>312</xdr:row>
      <xdr:rowOff>38099</xdr:rowOff>
    </xdr:from>
    <xdr:to>
      <xdr:col>10</xdr:col>
      <xdr:colOff>1047750</xdr:colOff>
      <xdr:row>329</xdr:row>
      <xdr:rowOff>142874</xdr:rowOff>
    </xdr:to>
    <xdr:graphicFrame macro="">
      <xdr:nvGraphicFramePr>
        <xdr:cNvPr id="14" name="Chart 13">
          <a:extLst>
            <a:ext uri="{FF2B5EF4-FFF2-40B4-BE49-F238E27FC236}">
              <a16:creationId xmlns:a16="http://schemas.microsoft.com/office/drawing/2014/main" id="{4B0D004D-9E02-0BF8-CE17-CCEBE070A4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9524</xdr:colOff>
      <xdr:row>312</xdr:row>
      <xdr:rowOff>47625</xdr:rowOff>
    </xdr:from>
    <xdr:to>
      <xdr:col>5</xdr:col>
      <xdr:colOff>1485900</xdr:colOff>
      <xdr:row>329</xdr:row>
      <xdr:rowOff>133349</xdr:rowOff>
    </xdr:to>
    <xdr:graphicFrame macro="">
      <xdr:nvGraphicFramePr>
        <xdr:cNvPr id="15" name="Chart 14">
          <a:extLst>
            <a:ext uri="{FF2B5EF4-FFF2-40B4-BE49-F238E27FC236}">
              <a16:creationId xmlns:a16="http://schemas.microsoft.com/office/drawing/2014/main" id="{558C019A-C3B7-310B-C36F-C2A27ED641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28574</xdr:colOff>
      <xdr:row>341</xdr:row>
      <xdr:rowOff>123823</xdr:rowOff>
    </xdr:from>
    <xdr:to>
      <xdr:col>12</xdr:col>
      <xdr:colOff>742950</xdr:colOff>
      <xdr:row>359</xdr:row>
      <xdr:rowOff>104774</xdr:rowOff>
    </xdr:to>
    <xdr:graphicFrame macro="">
      <xdr:nvGraphicFramePr>
        <xdr:cNvPr id="16" name="Chart 15">
          <a:extLst>
            <a:ext uri="{FF2B5EF4-FFF2-40B4-BE49-F238E27FC236}">
              <a16:creationId xmlns:a16="http://schemas.microsoft.com/office/drawing/2014/main" id="{7DDF4ED7-2F84-8B06-5F1D-ABD6ACA964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xdr:col>
      <xdr:colOff>761999</xdr:colOff>
      <xdr:row>341</xdr:row>
      <xdr:rowOff>104774</xdr:rowOff>
    </xdr:from>
    <xdr:to>
      <xdr:col>6</xdr:col>
      <xdr:colOff>1304924</xdr:colOff>
      <xdr:row>359</xdr:row>
      <xdr:rowOff>114300</xdr:rowOff>
    </xdr:to>
    <xdr:graphicFrame macro="">
      <xdr:nvGraphicFramePr>
        <xdr:cNvPr id="17" name="Chart 16">
          <a:extLst>
            <a:ext uri="{FF2B5EF4-FFF2-40B4-BE49-F238E27FC236}">
              <a16:creationId xmlns:a16="http://schemas.microsoft.com/office/drawing/2014/main" id="{A2D57712-8E3F-2D70-5F47-4CCACB1E5C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xdr:col>
      <xdr:colOff>133351</xdr:colOff>
      <xdr:row>366</xdr:row>
      <xdr:rowOff>28574</xdr:rowOff>
    </xdr:from>
    <xdr:to>
      <xdr:col>9</xdr:col>
      <xdr:colOff>171451</xdr:colOff>
      <xdr:row>386</xdr:row>
      <xdr:rowOff>123825</xdr:rowOff>
    </xdr:to>
    <xdr:graphicFrame macro="">
      <xdr:nvGraphicFramePr>
        <xdr:cNvPr id="18" name="Chart 17">
          <a:extLst>
            <a:ext uri="{FF2B5EF4-FFF2-40B4-BE49-F238E27FC236}">
              <a16:creationId xmlns:a16="http://schemas.microsoft.com/office/drawing/2014/main" id="{43AC3F1E-29E0-1D03-0F26-E2FC58D7AB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9</xdr:col>
      <xdr:colOff>276224</xdr:colOff>
      <xdr:row>366</xdr:row>
      <xdr:rowOff>47626</xdr:rowOff>
    </xdr:from>
    <xdr:to>
      <xdr:col>13</xdr:col>
      <xdr:colOff>676274</xdr:colOff>
      <xdr:row>382</xdr:row>
      <xdr:rowOff>123825</xdr:rowOff>
    </xdr:to>
    <xdr:graphicFrame macro="">
      <xdr:nvGraphicFramePr>
        <xdr:cNvPr id="19" name="Chart 18">
          <a:extLst>
            <a:ext uri="{FF2B5EF4-FFF2-40B4-BE49-F238E27FC236}">
              <a16:creationId xmlns:a16="http://schemas.microsoft.com/office/drawing/2014/main" id="{662EB88D-1CD4-65CB-0869-D08F8F3B8E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638175</xdr:colOff>
      <xdr:row>22</xdr:row>
      <xdr:rowOff>95250</xdr:rowOff>
    </xdr:from>
    <xdr:to>
      <xdr:col>15</xdr:col>
      <xdr:colOff>219075</xdr:colOff>
      <xdr:row>59</xdr:row>
      <xdr:rowOff>57149</xdr:rowOff>
    </xdr:to>
    <xdr:pic>
      <xdr:nvPicPr>
        <xdr:cNvPr id="2" name="Picture 15">
          <a:extLst>
            <a:ext uri="{FF2B5EF4-FFF2-40B4-BE49-F238E27FC236}">
              <a16:creationId xmlns:a16="http://schemas.microsoft.com/office/drawing/2014/main" id="{9777D37D-40DC-47BB-B250-1873ABFEF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7275" y="3724275"/>
          <a:ext cx="7562850" cy="60483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1</xdr:col>
      <xdr:colOff>66675</xdr:colOff>
      <xdr:row>22</xdr:row>
      <xdr:rowOff>104775</xdr:rowOff>
    </xdr:from>
    <xdr:to>
      <xdr:col>7</xdr:col>
      <xdr:colOff>1028700</xdr:colOff>
      <xdr:row>60</xdr:row>
      <xdr:rowOff>142875</xdr:rowOff>
    </xdr:to>
    <xdr:pic>
      <xdr:nvPicPr>
        <xdr:cNvPr id="3" name="Picture 17">
          <a:extLst>
            <a:ext uri="{FF2B5EF4-FFF2-40B4-BE49-F238E27FC236}">
              <a16:creationId xmlns:a16="http://schemas.microsoft.com/office/drawing/2014/main" id="{5C669C6F-BD45-413D-9E79-54363E5B9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 y="3733800"/>
          <a:ext cx="7858125" cy="62865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oneCellAnchor>
    <xdr:from>
      <xdr:col>16</xdr:col>
      <xdr:colOff>619125</xdr:colOff>
      <xdr:row>62</xdr:row>
      <xdr:rowOff>114300</xdr:rowOff>
    </xdr:from>
    <xdr:ext cx="2247138" cy="505810"/>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129899A4-B2C2-4665-9E3C-02197D515A43}"/>
                </a:ext>
              </a:extLst>
            </xdr:cNvPr>
            <xdr:cNvSpPr txBox="1"/>
          </xdr:nvSpPr>
          <xdr:spPr>
            <a:xfrm>
              <a:off x="14649450" y="10363200"/>
              <a:ext cx="2247138" cy="505810"/>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NZ" sz="1600" b="0" i="1">
                        <a:latin typeface="Cambria Math" panose="02040503050406030204" pitchFamily="18" charset="0"/>
                      </a:rPr>
                      <m:t>𝑚</m:t>
                    </m:r>
                    <m:r>
                      <a:rPr lang="en-NZ" sz="1600" b="0" i="1" baseline="-25000">
                        <a:latin typeface="Cambria Math" panose="02040503050406030204" pitchFamily="18" charset="0"/>
                      </a:rPr>
                      <m:t>𝐻</m:t>
                    </m:r>
                    <m:r>
                      <a:rPr lang="en-NZ" sz="1600" b="0" i="1" baseline="-25000">
                        <a:latin typeface="Cambria Math" panose="02040503050406030204" pitchFamily="18" charset="0"/>
                      </a:rPr>
                      <m:t>2=</m:t>
                    </m:r>
                    <m:f>
                      <m:fPr>
                        <m:ctrlPr>
                          <a:rPr lang="en-NZ" sz="1600" i="1">
                            <a:latin typeface="Cambria Math" panose="02040503050406030204" pitchFamily="18" charset="0"/>
                          </a:rPr>
                        </m:ctrlPr>
                      </m:fPr>
                      <m:num>
                        <m:r>
                          <a:rPr lang="en-NZ" sz="1600" b="0" i="1">
                            <a:latin typeface="Cambria Math" panose="02040503050406030204" pitchFamily="18" charset="0"/>
                          </a:rPr>
                          <m:t>𝑃</m:t>
                        </m:r>
                        <m:r>
                          <a:rPr lang="en-NZ" sz="1600" b="0" i="1">
                            <a:latin typeface="Cambria Math" panose="02040503050406030204" pitchFamily="18" charset="0"/>
                          </a:rPr>
                          <m:t>∗</m:t>
                        </m:r>
                        <m:r>
                          <a:rPr lang="en-NZ" sz="1600" b="0" i="1">
                            <a:latin typeface="Cambria Math" panose="02040503050406030204" pitchFamily="18" charset="0"/>
                          </a:rPr>
                          <m:t>𝑃𝑉</m:t>
                        </m:r>
                      </m:num>
                      <m:den>
                        <m:r>
                          <a:rPr lang="en-NZ" sz="1600" b="0" i="1">
                            <a:latin typeface="Cambria Math" panose="02040503050406030204" pitchFamily="18" charset="0"/>
                          </a:rPr>
                          <m:t>𝑍</m:t>
                        </m:r>
                        <m:r>
                          <a:rPr lang="en-NZ" sz="1600" b="0" i="1">
                            <a:latin typeface="Cambria Math" panose="02040503050406030204" pitchFamily="18" charset="0"/>
                          </a:rPr>
                          <m:t>∗</m:t>
                        </m:r>
                        <m:r>
                          <a:rPr lang="en-NZ" sz="1600" b="0" i="1">
                            <a:latin typeface="Cambria Math" panose="02040503050406030204" pitchFamily="18" charset="0"/>
                          </a:rPr>
                          <m:t>𝑅</m:t>
                        </m:r>
                        <m:r>
                          <a:rPr lang="en-NZ" sz="1600" b="0" i="1">
                            <a:latin typeface="Cambria Math" panose="02040503050406030204" pitchFamily="18" charset="0"/>
                          </a:rPr>
                          <m:t>∗</m:t>
                        </m:r>
                        <m:r>
                          <a:rPr lang="en-NZ" sz="1600" b="0" i="1">
                            <a:latin typeface="Cambria Math" panose="02040503050406030204" pitchFamily="18" charset="0"/>
                          </a:rPr>
                          <m:t>𝑇</m:t>
                        </m:r>
                      </m:den>
                    </m:f>
                    <m:r>
                      <a:rPr lang="en-NZ" sz="1600" b="0" i="1">
                        <a:latin typeface="Cambria Math" panose="02040503050406030204" pitchFamily="18" charset="0"/>
                      </a:rPr>
                      <m:t>𝑀</m:t>
                    </m:r>
                    <m:r>
                      <a:rPr lang="en-NZ" sz="1600" b="0" i="1" baseline="-25000">
                        <a:latin typeface="Cambria Math" panose="02040503050406030204" pitchFamily="18" charset="0"/>
                      </a:rPr>
                      <m:t>𝐻</m:t>
                    </m:r>
                    <m:r>
                      <a:rPr lang="en-NZ" sz="1600" b="0" i="1" baseline="-25000">
                        <a:latin typeface="Cambria Math" panose="02040503050406030204" pitchFamily="18" charset="0"/>
                      </a:rPr>
                      <m:t>2</m:t>
                    </m:r>
                  </m:oMath>
                </m:oMathPara>
              </a14:m>
              <a:endParaRPr lang="en-NZ" sz="1600" baseline="-25000"/>
            </a:p>
          </xdr:txBody>
        </xdr:sp>
      </mc:Choice>
      <mc:Fallback xmlns="">
        <xdr:sp macro="" textlink="">
          <xdr:nvSpPr>
            <xdr:cNvPr id="4" name="TextBox 3">
              <a:extLst>
                <a:ext uri="{FF2B5EF4-FFF2-40B4-BE49-F238E27FC236}">
                  <a16:creationId xmlns:a16="http://schemas.microsoft.com/office/drawing/2014/main" id="{129899A4-B2C2-4665-9E3C-02197D515A43}"/>
                </a:ext>
              </a:extLst>
            </xdr:cNvPr>
            <xdr:cNvSpPr txBox="1"/>
          </xdr:nvSpPr>
          <xdr:spPr>
            <a:xfrm>
              <a:off x="14649450" y="10363200"/>
              <a:ext cx="2247138" cy="505810"/>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NZ" sz="1600" b="0" i="0">
                  <a:latin typeface="Cambria Math" panose="02040503050406030204" pitchFamily="18" charset="0"/>
                </a:rPr>
                <a:t>𝑚</a:t>
              </a:r>
              <a:r>
                <a:rPr lang="en-NZ" sz="1600" b="0" i="0" baseline="-25000">
                  <a:latin typeface="Cambria Math" panose="02040503050406030204" pitchFamily="18" charset="0"/>
                </a:rPr>
                <a:t>𝐻2=</a:t>
              </a:r>
              <a:r>
                <a:rPr lang="en-NZ" sz="1600" i="0">
                  <a:latin typeface="Cambria Math" panose="02040503050406030204" pitchFamily="18" charset="0"/>
                </a:rPr>
                <a:t>(</a:t>
              </a:r>
              <a:r>
                <a:rPr lang="en-NZ" sz="1600" b="0" i="0">
                  <a:latin typeface="Cambria Math" panose="02040503050406030204" pitchFamily="18" charset="0"/>
                </a:rPr>
                <a:t>𝑃∗𝑃𝑉)/(𝑍∗𝑅∗𝑇) 𝑀</a:t>
              </a:r>
              <a:r>
                <a:rPr lang="en-NZ" sz="1600" b="0" i="0" baseline="-25000">
                  <a:latin typeface="Cambria Math" panose="02040503050406030204" pitchFamily="18" charset="0"/>
                </a:rPr>
                <a:t>𝐻2</a:t>
              </a:r>
              <a:endParaRPr lang="en-NZ" sz="1600" baseline="-25000"/>
            </a:p>
          </xdr:txBody>
        </xdr:sp>
      </mc:Fallback>
    </mc:AlternateContent>
    <xdr:clientData/>
  </xdr:oneCellAnchor>
  <xdr:twoCellAnchor>
    <xdr:from>
      <xdr:col>2</xdr:col>
      <xdr:colOff>142875</xdr:colOff>
      <xdr:row>94</xdr:row>
      <xdr:rowOff>130968</xdr:rowOff>
    </xdr:from>
    <xdr:to>
      <xdr:col>8</xdr:col>
      <xdr:colOff>842963</xdr:colOff>
      <xdr:row>118</xdr:row>
      <xdr:rowOff>152398</xdr:rowOff>
    </xdr:to>
    <xdr:graphicFrame macro="">
      <xdr:nvGraphicFramePr>
        <xdr:cNvPr id="5" name="Chart 4">
          <a:extLst>
            <a:ext uri="{FF2B5EF4-FFF2-40B4-BE49-F238E27FC236}">
              <a16:creationId xmlns:a16="http://schemas.microsoft.com/office/drawing/2014/main" id="{58A814AD-B931-481D-AE17-FE05FDE19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745331</xdr:colOff>
      <xdr:row>116</xdr:row>
      <xdr:rowOff>4761</xdr:rowOff>
    </xdr:from>
    <xdr:to>
      <xdr:col>20</xdr:col>
      <xdr:colOff>307181</xdr:colOff>
      <xdr:row>143</xdr:row>
      <xdr:rowOff>47625</xdr:rowOff>
    </xdr:to>
    <xdr:graphicFrame macro="">
      <xdr:nvGraphicFramePr>
        <xdr:cNvPr id="6" name="Chart 5">
          <a:extLst>
            <a:ext uri="{FF2B5EF4-FFF2-40B4-BE49-F238E27FC236}">
              <a16:creationId xmlns:a16="http://schemas.microsoft.com/office/drawing/2014/main" id="{A7E3EEBA-FA8F-4B04-9E3A-58E18F5E97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18</xdr:col>
      <xdr:colOff>304800</xdr:colOff>
      <xdr:row>120</xdr:row>
      <xdr:rowOff>123825</xdr:rowOff>
    </xdr:from>
    <xdr:ext cx="657225" cy="264560"/>
    <xdr:sp macro="" textlink="">
      <xdr:nvSpPr>
        <xdr:cNvPr id="7" name="TextBox 6">
          <a:extLst>
            <a:ext uri="{FF2B5EF4-FFF2-40B4-BE49-F238E27FC236}">
              <a16:creationId xmlns:a16="http://schemas.microsoft.com/office/drawing/2014/main" id="{7ECE5235-4DF9-4EF5-974E-883607CA1FAE}"/>
            </a:ext>
          </a:extLst>
        </xdr:cNvPr>
        <xdr:cNvSpPr txBox="1"/>
      </xdr:nvSpPr>
      <xdr:spPr>
        <a:xfrm>
          <a:off x="15916275" y="20650200"/>
          <a:ext cx="6572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NZ" sz="1100"/>
            <a:t>-125°C</a:t>
          </a:r>
        </a:p>
      </xdr:txBody>
    </xdr:sp>
    <xdr:clientData/>
  </xdr:oneCellAnchor>
  <xdr:oneCellAnchor>
    <xdr:from>
      <xdr:col>18</xdr:col>
      <xdr:colOff>381000</xdr:colOff>
      <xdr:row>127</xdr:row>
      <xdr:rowOff>104775</xdr:rowOff>
    </xdr:from>
    <xdr:ext cx="657225" cy="264560"/>
    <xdr:sp macro="" textlink="">
      <xdr:nvSpPr>
        <xdr:cNvPr id="8" name="TextBox 7">
          <a:extLst>
            <a:ext uri="{FF2B5EF4-FFF2-40B4-BE49-F238E27FC236}">
              <a16:creationId xmlns:a16="http://schemas.microsoft.com/office/drawing/2014/main" id="{F5763E19-B6E7-4CE6-BDD0-C5172B1CE89F}"/>
            </a:ext>
          </a:extLst>
        </xdr:cNvPr>
        <xdr:cNvSpPr txBox="1"/>
      </xdr:nvSpPr>
      <xdr:spPr>
        <a:xfrm>
          <a:off x="15992475" y="21764625"/>
          <a:ext cx="6572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NZ" sz="1100"/>
            <a:t>75°C</a:t>
          </a:r>
        </a:p>
      </xdr:txBody>
    </xdr:sp>
    <xdr:clientData/>
  </xdr:oneCellAnchor>
  <xdr:oneCellAnchor>
    <xdr:from>
      <xdr:col>18</xdr:col>
      <xdr:colOff>476250</xdr:colOff>
      <xdr:row>128</xdr:row>
      <xdr:rowOff>123825</xdr:rowOff>
    </xdr:from>
    <xdr:ext cx="657225" cy="264560"/>
    <xdr:sp macro="" textlink="">
      <xdr:nvSpPr>
        <xdr:cNvPr id="9" name="TextBox 8">
          <a:extLst>
            <a:ext uri="{FF2B5EF4-FFF2-40B4-BE49-F238E27FC236}">
              <a16:creationId xmlns:a16="http://schemas.microsoft.com/office/drawing/2014/main" id="{8CA8CE89-B207-4F92-88DC-CF39086AF6D3}"/>
            </a:ext>
          </a:extLst>
        </xdr:cNvPr>
        <xdr:cNvSpPr txBox="1"/>
      </xdr:nvSpPr>
      <xdr:spPr>
        <a:xfrm>
          <a:off x="16087725" y="21945600"/>
          <a:ext cx="6572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NZ" sz="1100"/>
            <a:t>125°C</a:t>
          </a:r>
        </a:p>
      </xdr:txBody>
    </xdr:sp>
    <xdr:clientData/>
  </xdr:oneCellAnchor>
  <xdr:oneCellAnchor>
    <xdr:from>
      <xdr:col>17</xdr:col>
      <xdr:colOff>400050</xdr:colOff>
      <xdr:row>124</xdr:row>
      <xdr:rowOff>19050</xdr:rowOff>
    </xdr:from>
    <xdr:ext cx="657225" cy="264560"/>
    <xdr:sp macro="" textlink="">
      <xdr:nvSpPr>
        <xdr:cNvPr id="10" name="TextBox 9">
          <a:extLst>
            <a:ext uri="{FF2B5EF4-FFF2-40B4-BE49-F238E27FC236}">
              <a16:creationId xmlns:a16="http://schemas.microsoft.com/office/drawing/2014/main" id="{B94B46CF-0F4F-4FCF-A691-0A1025DC6F42}"/>
            </a:ext>
          </a:extLst>
        </xdr:cNvPr>
        <xdr:cNvSpPr txBox="1"/>
      </xdr:nvSpPr>
      <xdr:spPr>
        <a:xfrm>
          <a:off x="15211425" y="21193125"/>
          <a:ext cx="6572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NZ" sz="1100"/>
            <a:t>-150°C</a:t>
          </a:r>
        </a:p>
      </xdr:txBody>
    </xdr:sp>
    <xdr:clientData/>
  </xdr:oneCellAnchor>
  <xdr:oneCellAnchor>
    <xdr:from>
      <xdr:col>4</xdr:col>
      <xdr:colOff>992982</xdr:colOff>
      <xdr:row>130</xdr:row>
      <xdr:rowOff>121444</xdr:rowOff>
    </xdr:from>
    <xdr:ext cx="2247138" cy="505810"/>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80FC0455-92C7-41B6-9845-F92749E6013A}"/>
                </a:ext>
              </a:extLst>
            </xdr:cNvPr>
            <xdr:cNvSpPr txBox="1"/>
          </xdr:nvSpPr>
          <xdr:spPr>
            <a:xfrm>
              <a:off x="4207670" y="23457694"/>
              <a:ext cx="2247138" cy="5058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NZ" sz="1600" b="0" i="1">
                        <a:latin typeface="Cambria Math" panose="02040503050406030204" pitchFamily="18" charset="0"/>
                      </a:rPr>
                      <m:t>𝑚</m:t>
                    </m:r>
                    <m:r>
                      <a:rPr lang="en-NZ" sz="1600" b="0" i="1" baseline="-25000">
                        <a:latin typeface="Cambria Math" panose="02040503050406030204" pitchFamily="18" charset="0"/>
                      </a:rPr>
                      <m:t>𝐻</m:t>
                    </m:r>
                    <m:r>
                      <a:rPr lang="en-NZ" sz="1600" b="0" i="1" baseline="-25000">
                        <a:latin typeface="Cambria Math" panose="02040503050406030204" pitchFamily="18" charset="0"/>
                      </a:rPr>
                      <m:t>2=</m:t>
                    </m:r>
                    <m:f>
                      <m:fPr>
                        <m:ctrlPr>
                          <a:rPr lang="en-NZ" sz="1600" i="1">
                            <a:latin typeface="Cambria Math" panose="02040503050406030204" pitchFamily="18" charset="0"/>
                          </a:rPr>
                        </m:ctrlPr>
                      </m:fPr>
                      <m:num>
                        <m:r>
                          <a:rPr lang="en-NZ" sz="1600" b="0" i="1">
                            <a:latin typeface="Cambria Math" panose="02040503050406030204" pitchFamily="18" charset="0"/>
                          </a:rPr>
                          <m:t>𝑃</m:t>
                        </m:r>
                        <m:r>
                          <a:rPr lang="en-NZ" sz="1600" b="0" i="1">
                            <a:latin typeface="Cambria Math" panose="02040503050406030204" pitchFamily="18" charset="0"/>
                          </a:rPr>
                          <m:t>∗</m:t>
                        </m:r>
                        <m:r>
                          <a:rPr lang="en-NZ" sz="1600" b="0" i="1">
                            <a:latin typeface="Cambria Math" panose="02040503050406030204" pitchFamily="18" charset="0"/>
                          </a:rPr>
                          <m:t>𝑃𝑉</m:t>
                        </m:r>
                      </m:num>
                      <m:den>
                        <m:r>
                          <a:rPr lang="en-NZ" sz="1600" b="0" i="1">
                            <a:latin typeface="Cambria Math" panose="02040503050406030204" pitchFamily="18" charset="0"/>
                          </a:rPr>
                          <m:t>𝑍</m:t>
                        </m:r>
                        <m:r>
                          <a:rPr lang="en-NZ" sz="1600" b="0" i="1">
                            <a:latin typeface="Cambria Math" panose="02040503050406030204" pitchFamily="18" charset="0"/>
                          </a:rPr>
                          <m:t>∗</m:t>
                        </m:r>
                        <m:r>
                          <a:rPr lang="en-NZ" sz="1600" b="0" i="1">
                            <a:latin typeface="Cambria Math" panose="02040503050406030204" pitchFamily="18" charset="0"/>
                          </a:rPr>
                          <m:t>𝑅</m:t>
                        </m:r>
                        <m:r>
                          <a:rPr lang="en-NZ" sz="1600" b="0" i="1">
                            <a:latin typeface="Cambria Math" panose="02040503050406030204" pitchFamily="18" charset="0"/>
                          </a:rPr>
                          <m:t>∗</m:t>
                        </m:r>
                        <m:r>
                          <a:rPr lang="en-NZ" sz="1600" b="0" i="1">
                            <a:latin typeface="Cambria Math" panose="02040503050406030204" pitchFamily="18" charset="0"/>
                          </a:rPr>
                          <m:t>𝑇</m:t>
                        </m:r>
                      </m:den>
                    </m:f>
                    <m:r>
                      <a:rPr lang="en-NZ" sz="1600" b="0" i="1">
                        <a:latin typeface="Cambria Math" panose="02040503050406030204" pitchFamily="18" charset="0"/>
                      </a:rPr>
                      <m:t>𝑀</m:t>
                    </m:r>
                    <m:r>
                      <a:rPr lang="en-NZ" sz="1600" b="0" i="1" baseline="-25000">
                        <a:latin typeface="Cambria Math" panose="02040503050406030204" pitchFamily="18" charset="0"/>
                      </a:rPr>
                      <m:t>𝐻</m:t>
                    </m:r>
                    <m:r>
                      <a:rPr lang="en-NZ" sz="1600" b="0" i="1" baseline="-25000">
                        <a:latin typeface="Cambria Math" panose="02040503050406030204" pitchFamily="18" charset="0"/>
                      </a:rPr>
                      <m:t>2</m:t>
                    </m:r>
                  </m:oMath>
                </m:oMathPara>
              </a14:m>
              <a:endParaRPr lang="en-NZ" sz="1600" baseline="-25000"/>
            </a:p>
          </xdr:txBody>
        </xdr:sp>
      </mc:Choice>
      <mc:Fallback xmlns="">
        <xdr:sp macro="" textlink="">
          <xdr:nvSpPr>
            <xdr:cNvPr id="11" name="TextBox 10">
              <a:extLst>
                <a:ext uri="{FF2B5EF4-FFF2-40B4-BE49-F238E27FC236}">
                  <a16:creationId xmlns:a16="http://schemas.microsoft.com/office/drawing/2014/main" id="{80FC0455-92C7-41B6-9845-F92749E6013A}"/>
                </a:ext>
              </a:extLst>
            </xdr:cNvPr>
            <xdr:cNvSpPr txBox="1"/>
          </xdr:nvSpPr>
          <xdr:spPr>
            <a:xfrm>
              <a:off x="4207670" y="23457694"/>
              <a:ext cx="2247138" cy="5058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NZ" sz="1600" b="0" i="0">
                  <a:latin typeface="Cambria Math" panose="02040503050406030204" pitchFamily="18" charset="0"/>
                </a:rPr>
                <a:t>𝑚</a:t>
              </a:r>
              <a:r>
                <a:rPr lang="en-NZ" sz="1600" b="0" i="0" baseline="-25000">
                  <a:latin typeface="Cambria Math" panose="02040503050406030204" pitchFamily="18" charset="0"/>
                </a:rPr>
                <a:t>𝐻2=</a:t>
              </a:r>
              <a:r>
                <a:rPr lang="en-NZ" sz="1600" i="0">
                  <a:latin typeface="Cambria Math" panose="02040503050406030204" pitchFamily="18" charset="0"/>
                </a:rPr>
                <a:t>(</a:t>
              </a:r>
              <a:r>
                <a:rPr lang="en-NZ" sz="1600" b="0" i="0">
                  <a:latin typeface="Cambria Math" panose="02040503050406030204" pitchFamily="18" charset="0"/>
                </a:rPr>
                <a:t>𝑃∗𝑃𝑉)/(𝑍∗𝑅∗𝑇) 𝑀</a:t>
              </a:r>
              <a:r>
                <a:rPr lang="en-NZ" sz="1600" b="0" i="0" baseline="-25000">
                  <a:latin typeface="Cambria Math" panose="02040503050406030204" pitchFamily="18" charset="0"/>
                </a:rPr>
                <a:t>𝐻2</a:t>
              </a:r>
              <a:endParaRPr lang="en-NZ" sz="1600" baseline="-25000"/>
            </a:p>
          </xdr:txBody>
        </xdr:sp>
      </mc:Fallback>
    </mc:AlternateContent>
    <xdr:clientData/>
  </xdr:oneCellAnchor>
  <xdr:twoCellAnchor editAs="oneCell">
    <xdr:from>
      <xdr:col>1</xdr:col>
      <xdr:colOff>866775</xdr:colOff>
      <xdr:row>190</xdr:row>
      <xdr:rowOff>78270</xdr:rowOff>
    </xdr:from>
    <xdr:to>
      <xdr:col>4</xdr:col>
      <xdr:colOff>819590</xdr:colOff>
      <xdr:row>195</xdr:row>
      <xdr:rowOff>160819</xdr:rowOff>
    </xdr:to>
    <xdr:pic>
      <xdr:nvPicPr>
        <xdr:cNvPr id="20" name="Picture 19">
          <a:extLst>
            <a:ext uri="{FF2B5EF4-FFF2-40B4-BE49-F238E27FC236}">
              <a16:creationId xmlns:a16="http://schemas.microsoft.com/office/drawing/2014/main" id="{A2055DE4-EA7F-9304-57F5-023CDE2BE12A}"/>
            </a:ext>
          </a:extLst>
        </xdr:cNvPr>
        <xdr:cNvPicPr>
          <a:picLocks noChangeAspect="1"/>
        </xdr:cNvPicPr>
      </xdr:nvPicPr>
      <xdr:blipFill>
        <a:blip xmlns:r="http://schemas.openxmlformats.org/officeDocument/2006/relationships" r:embed="rId5"/>
        <a:stretch>
          <a:fillRect/>
        </a:stretch>
      </xdr:blipFill>
      <xdr:spPr>
        <a:xfrm>
          <a:off x="876300" y="33139545"/>
          <a:ext cx="3153215" cy="949323"/>
        </a:xfrm>
        <a:prstGeom prst="rect">
          <a:avLst/>
        </a:prstGeom>
      </xdr:spPr>
    </xdr:pic>
    <xdr:clientData/>
  </xdr:twoCellAnchor>
  <xdr:twoCellAnchor editAs="oneCell">
    <xdr:from>
      <xdr:col>1</xdr:col>
      <xdr:colOff>400050</xdr:colOff>
      <xdr:row>149</xdr:row>
      <xdr:rowOff>85725</xdr:rowOff>
    </xdr:from>
    <xdr:to>
      <xdr:col>3</xdr:col>
      <xdr:colOff>1000507</xdr:colOff>
      <xdr:row>154</xdr:row>
      <xdr:rowOff>123963</xdr:rowOff>
    </xdr:to>
    <xdr:pic>
      <xdr:nvPicPr>
        <xdr:cNvPr id="21" name="Picture 20">
          <a:extLst>
            <a:ext uri="{FF2B5EF4-FFF2-40B4-BE49-F238E27FC236}">
              <a16:creationId xmlns:a16="http://schemas.microsoft.com/office/drawing/2014/main" id="{3631095F-031E-9B45-E997-380275B284E9}"/>
            </a:ext>
          </a:extLst>
        </xdr:cNvPr>
        <xdr:cNvPicPr>
          <a:picLocks noChangeAspect="1"/>
        </xdr:cNvPicPr>
      </xdr:nvPicPr>
      <xdr:blipFill>
        <a:blip xmlns:r="http://schemas.openxmlformats.org/officeDocument/2006/relationships" r:embed="rId6"/>
        <a:stretch>
          <a:fillRect/>
        </a:stretch>
      </xdr:blipFill>
      <xdr:spPr>
        <a:xfrm>
          <a:off x="409575" y="25403175"/>
          <a:ext cx="2734057" cy="990738"/>
        </a:xfrm>
        <a:prstGeom prst="rect">
          <a:avLst/>
        </a:prstGeom>
      </xdr:spPr>
    </xdr:pic>
    <xdr:clientData/>
  </xdr:twoCellAnchor>
  <xdr:twoCellAnchor editAs="oneCell">
    <xdr:from>
      <xdr:col>2</xdr:col>
      <xdr:colOff>114300</xdr:colOff>
      <xdr:row>147</xdr:row>
      <xdr:rowOff>142875</xdr:rowOff>
    </xdr:from>
    <xdr:to>
      <xdr:col>3</xdr:col>
      <xdr:colOff>819383</xdr:colOff>
      <xdr:row>149</xdr:row>
      <xdr:rowOff>38134</xdr:rowOff>
    </xdr:to>
    <xdr:pic>
      <xdr:nvPicPr>
        <xdr:cNvPr id="22" name="Picture 21">
          <a:extLst>
            <a:ext uri="{FF2B5EF4-FFF2-40B4-BE49-F238E27FC236}">
              <a16:creationId xmlns:a16="http://schemas.microsoft.com/office/drawing/2014/main" id="{0FAE76F6-2A5B-DAF3-4959-4E6E3AC3587B}"/>
            </a:ext>
          </a:extLst>
        </xdr:cNvPr>
        <xdr:cNvPicPr>
          <a:picLocks noChangeAspect="1"/>
        </xdr:cNvPicPr>
      </xdr:nvPicPr>
      <xdr:blipFill>
        <a:blip xmlns:r="http://schemas.openxmlformats.org/officeDocument/2006/relationships" r:embed="rId7"/>
        <a:stretch>
          <a:fillRect/>
        </a:stretch>
      </xdr:blipFill>
      <xdr:spPr>
        <a:xfrm>
          <a:off x="1295400" y="25107900"/>
          <a:ext cx="1667108" cy="247685"/>
        </a:xfrm>
        <a:prstGeom prst="rect">
          <a:avLst/>
        </a:prstGeom>
      </xdr:spPr>
    </xdr:pic>
    <xdr:clientData/>
  </xdr:twoCellAnchor>
  <xdr:twoCellAnchor editAs="oneCell">
    <xdr:from>
      <xdr:col>0</xdr:col>
      <xdr:colOff>0</xdr:colOff>
      <xdr:row>154</xdr:row>
      <xdr:rowOff>104775</xdr:rowOff>
    </xdr:from>
    <xdr:to>
      <xdr:col>4</xdr:col>
      <xdr:colOff>800660</xdr:colOff>
      <xdr:row>157</xdr:row>
      <xdr:rowOff>104866</xdr:rowOff>
    </xdr:to>
    <xdr:pic>
      <xdr:nvPicPr>
        <xdr:cNvPr id="26" name="Picture 25">
          <a:extLst>
            <a:ext uri="{FF2B5EF4-FFF2-40B4-BE49-F238E27FC236}">
              <a16:creationId xmlns:a16="http://schemas.microsoft.com/office/drawing/2014/main" id="{63F23C95-45D7-11F2-B091-A0BF5A5FD28D}"/>
            </a:ext>
          </a:extLst>
        </xdr:cNvPr>
        <xdr:cNvPicPr>
          <a:picLocks noChangeAspect="1"/>
        </xdr:cNvPicPr>
      </xdr:nvPicPr>
      <xdr:blipFill>
        <a:blip xmlns:r="http://schemas.openxmlformats.org/officeDocument/2006/relationships" r:embed="rId8"/>
        <a:stretch>
          <a:fillRect/>
        </a:stretch>
      </xdr:blipFill>
      <xdr:spPr>
        <a:xfrm>
          <a:off x="0" y="26374725"/>
          <a:ext cx="4010585" cy="647790"/>
        </a:xfrm>
        <a:prstGeom prst="rect">
          <a:avLst/>
        </a:prstGeom>
      </xdr:spPr>
    </xdr:pic>
    <xdr:clientData/>
  </xdr:twoCellAnchor>
  <xdr:twoCellAnchor editAs="oneCell">
    <xdr:from>
      <xdr:col>1</xdr:col>
      <xdr:colOff>942975</xdr:colOff>
      <xdr:row>157</xdr:row>
      <xdr:rowOff>95250</xdr:rowOff>
    </xdr:from>
    <xdr:to>
      <xdr:col>3</xdr:col>
      <xdr:colOff>562220</xdr:colOff>
      <xdr:row>162</xdr:row>
      <xdr:rowOff>133506</xdr:rowOff>
    </xdr:to>
    <xdr:pic>
      <xdr:nvPicPr>
        <xdr:cNvPr id="27" name="Picture 26">
          <a:extLst>
            <a:ext uri="{FF2B5EF4-FFF2-40B4-BE49-F238E27FC236}">
              <a16:creationId xmlns:a16="http://schemas.microsoft.com/office/drawing/2014/main" id="{D4A90266-9A69-954C-BDCB-3D243A9CE3E0}"/>
            </a:ext>
          </a:extLst>
        </xdr:cNvPr>
        <xdr:cNvPicPr>
          <a:picLocks noChangeAspect="1"/>
        </xdr:cNvPicPr>
      </xdr:nvPicPr>
      <xdr:blipFill>
        <a:blip xmlns:r="http://schemas.openxmlformats.org/officeDocument/2006/relationships" r:embed="rId9"/>
        <a:stretch>
          <a:fillRect/>
        </a:stretch>
      </xdr:blipFill>
      <xdr:spPr>
        <a:xfrm>
          <a:off x="952500" y="27012900"/>
          <a:ext cx="1752845" cy="1124107"/>
        </a:xfrm>
        <a:prstGeom prst="rect">
          <a:avLst/>
        </a:prstGeom>
      </xdr:spPr>
    </xdr:pic>
    <xdr:clientData/>
  </xdr:twoCellAnchor>
  <xdr:twoCellAnchor editAs="oneCell">
    <xdr:from>
      <xdr:col>4</xdr:col>
      <xdr:colOff>143290</xdr:colOff>
      <xdr:row>156</xdr:row>
      <xdr:rowOff>67503</xdr:rowOff>
    </xdr:from>
    <xdr:to>
      <xdr:col>5</xdr:col>
      <xdr:colOff>245757</xdr:colOff>
      <xdr:row>159</xdr:row>
      <xdr:rowOff>67598</xdr:rowOff>
    </xdr:to>
    <xdr:pic>
      <xdr:nvPicPr>
        <xdr:cNvPr id="13" name="Picture 12">
          <a:extLst>
            <a:ext uri="{FF2B5EF4-FFF2-40B4-BE49-F238E27FC236}">
              <a16:creationId xmlns:a16="http://schemas.microsoft.com/office/drawing/2014/main" id="{52D3BC18-E9E9-80F5-8F5C-1652AD87889F}"/>
            </a:ext>
          </a:extLst>
        </xdr:cNvPr>
        <xdr:cNvPicPr>
          <a:picLocks noChangeAspect="1"/>
        </xdr:cNvPicPr>
      </xdr:nvPicPr>
      <xdr:blipFill>
        <a:blip xmlns:r="http://schemas.openxmlformats.org/officeDocument/2006/relationships" r:embed="rId10"/>
        <a:stretch>
          <a:fillRect/>
        </a:stretch>
      </xdr:blipFill>
      <xdr:spPr>
        <a:xfrm>
          <a:off x="3353215" y="26756553"/>
          <a:ext cx="1264517" cy="685896"/>
        </a:xfrm>
        <a:prstGeom prst="rect">
          <a:avLst/>
        </a:prstGeom>
      </xdr:spPr>
    </xdr:pic>
    <xdr:clientData/>
  </xdr:twoCellAnchor>
  <xdr:twoCellAnchor editAs="oneCell">
    <xdr:from>
      <xdr:col>0</xdr:col>
      <xdr:colOff>0</xdr:colOff>
      <xdr:row>162</xdr:row>
      <xdr:rowOff>161925</xdr:rowOff>
    </xdr:from>
    <xdr:to>
      <xdr:col>5</xdr:col>
      <xdr:colOff>924664</xdr:colOff>
      <xdr:row>168</xdr:row>
      <xdr:rowOff>95411</xdr:rowOff>
    </xdr:to>
    <xdr:pic>
      <xdr:nvPicPr>
        <xdr:cNvPr id="28" name="Picture 27">
          <a:extLst>
            <a:ext uri="{FF2B5EF4-FFF2-40B4-BE49-F238E27FC236}">
              <a16:creationId xmlns:a16="http://schemas.microsoft.com/office/drawing/2014/main" id="{A2CF09EA-7809-CB29-C6CF-AD7A9E047A00}"/>
            </a:ext>
          </a:extLst>
        </xdr:cNvPr>
        <xdr:cNvPicPr>
          <a:picLocks noChangeAspect="1"/>
        </xdr:cNvPicPr>
      </xdr:nvPicPr>
      <xdr:blipFill>
        <a:blip xmlns:r="http://schemas.openxmlformats.org/officeDocument/2006/relationships" r:embed="rId11"/>
        <a:stretch>
          <a:fillRect/>
        </a:stretch>
      </xdr:blipFill>
      <xdr:spPr>
        <a:xfrm>
          <a:off x="0" y="28146375"/>
          <a:ext cx="5296639" cy="1152686"/>
        </a:xfrm>
        <a:prstGeom prst="rect">
          <a:avLst/>
        </a:prstGeom>
      </xdr:spPr>
    </xdr:pic>
    <xdr:clientData/>
  </xdr:twoCellAnchor>
  <xdr:twoCellAnchor editAs="oneCell">
    <xdr:from>
      <xdr:col>0</xdr:col>
      <xdr:colOff>0</xdr:colOff>
      <xdr:row>170</xdr:row>
      <xdr:rowOff>38100</xdr:rowOff>
    </xdr:from>
    <xdr:to>
      <xdr:col>3</xdr:col>
      <xdr:colOff>876721</xdr:colOff>
      <xdr:row>177</xdr:row>
      <xdr:rowOff>28820</xdr:rowOff>
    </xdr:to>
    <xdr:pic>
      <xdr:nvPicPr>
        <xdr:cNvPr id="29" name="Picture 28">
          <a:extLst>
            <a:ext uri="{FF2B5EF4-FFF2-40B4-BE49-F238E27FC236}">
              <a16:creationId xmlns:a16="http://schemas.microsoft.com/office/drawing/2014/main" id="{E682A25E-8296-EEAD-72B9-C2421F4CA551}"/>
            </a:ext>
          </a:extLst>
        </xdr:cNvPr>
        <xdr:cNvPicPr>
          <a:picLocks noChangeAspect="1"/>
        </xdr:cNvPicPr>
      </xdr:nvPicPr>
      <xdr:blipFill>
        <a:blip xmlns:r="http://schemas.openxmlformats.org/officeDocument/2006/relationships" r:embed="rId12"/>
        <a:stretch>
          <a:fillRect/>
        </a:stretch>
      </xdr:blipFill>
      <xdr:spPr>
        <a:xfrm>
          <a:off x="0" y="29546550"/>
          <a:ext cx="3019846" cy="1752845"/>
        </a:xfrm>
        <a:prstGeom prst="rect">
          <a:avLst/>
        </a:prstGeom>
      </xdr:spPr>
    </xdr:pic>
    <xdr:clientData/>
  </xdr:twoCellAnchor>
  <xdr:twoCellAnchor editAs="oneCell">
    <xdr:from>
      <xdr:col>2</xdr:col>
      <xdr:colOff>914400</xdr:colOff>
      <xdr:row>171</xdr:row>
      <xdr:rowOff>323850</xdr:rowOff>
    </xdr:from>
    <xdr:to>
      <xdr:col>4</xdr:col>
      <xdr:colOff>828946</xdr:colOff>
      <xdr:row>176</xdr:row>
      <xdr:rowOff>19188</xdr:rowOff>
    </xdr:to>
    <xdr:pic>
      <xdr:nvPicPr>
        <xdr:cNvPr id="30" name="Picture 29">
          <a:extLst>
            <a:ext uri="{FF2B5EF4-FFF2-40B4-BE49-F238E27FC236}">
              <a16:creationId xmlns:a16="http://schemas.microsoft.com/office/drawing/2014/main" id="{02CCFBEC-509F-53CE-BA03-637037C7FDF6}"/>
            </a:ext>
          </a:extLst>
        </xdr:cNvPr>
        <xdr:cNvPicPr>
          <a:picLocks noChangeAspect="1"/>
        </xdr:cNvPicPr>
      </xdr:nvPicPr>
      <xdr:blipFill>
        <a:blip xmlns:r="http://schemas.openxmlformats.org/officeDocument/2006/relationships" r:embed="rId13"/>
        <a:stretch>
          <a:fillRect/>
        </a:stretch>
      </xdr:blipFill>
      <xdr:spPr>
        <a:xfrm>
          <a:off x="2095500" y="30022800"/>
          <a:ext cx="1943371" cy="990738"/>
        </a:xfrm>
        <a:prstGeom prst="rect">
          <a:avLst/>
        </a:prstGeom>
      </xdr:spPr>
    </xdr:pic>
    <xdr:clientData/>
  </xdr:twoCellAnchor>
  <xdr:twoCellAnchor editAs="oneCell">
    <xdr:from>
      <xdr:col>0</xdr:col>
      <xdr:colOff>0</xdr:colOff>
      <xdr:row>180</xdr:row>
      <xdr:rowOff>86139</xdr:rowOff>
    </xdr:from>
    <xdr:to>
      <xdr:col>4</xdr:col>
      <xdr:colOff>434931</xdr:colOff>
      <xdr:row>187</xdr:row>
      <xdr:rowOff>11804</xdr:rowOff>
    </xdr:to>
    <xdr:pic>
      <xdr:nvPicPr>
        <xdr:cNvPr id="18" name="Picture 17">
          <a:extLst>
            <a:ext uri="{FF2B5EF4-FFF2-40B4-BE49-F238E27FC236}">
              <a16:creationId xmlns:a16="http://schemas.microsoft.com/office/drawing/2014/main" id="{582DD1CE-6756-D35F-F39C-416E0C8E3D4F}"/>
            </a:ext>
          </a:extLst>
        </xdr:cNvPr>
        <xdr:cNvPicPr>
          <a:picLocks noChangeAspect="1"/>
        </xdr:cNvPicPr>
      </xdr:nvPicPr>
      <xdr:blipFill>
        <a:blip xmlns:r="http://schemas.openxmlformats.org/officeDocument/2006/relationships" r:embed="rId14"/>
        <a:stretch>
          <a:fillRect/>
        </a:stretch>
      </xdr:blipFill>
      <xdr:spPr>
        <a:xfrm>
          <a:off x="0" y="31528164"/>
          <a:ext cx="3644856" cy="1468715"/>
        </a:xfrm>
        <a:prstGeom prst="rect">
          <a:avLst/>
        </a:prstGeom>
      </xdr:spPr>
    </xdr:pic>
    <xdr:clientData/>
  </xdr:twoCellAnchor>
  <xdr:twoCellAnchor editAs="oneCell">
    <xdr:from>
      <xdr:col>4</xdr:col>
      <xdr:colOff>527604</xdr:colOff>
      <xdr:row>184</xdr:row>
      <xdr:rowOff>151986</xdr:rowOff>
    </xdr:from>
    <xdr:to>
      <xdr:col>6</xdr:col>
      <xdr:colOff>667093</xdr:colOff>
      <xdr:row>188</xdr:row>
      <xdr:rowOff>99484</xdr:rowOff>
    </xdr:to>
    <xdr:pic>
      <xdr:nvPicPr>
        <xdr:cNvPr id="15" name="Picture 14">
          <a:extLst>
            <a:ext uri="{FF2B5EF4-FFF2-40B4-BE49-F238E27FC236}">
              <a16:creationId xmlns:a16="http://schemas.microsoft.com/office/drawing/2014/main" id="{5A312D8E-4A0D-991D-E85E-66BE673DB2CF}"/>
            </a:ext>
          </a:extLst>
        </xdr:cNvPr>
        <xdr:cNvPicPr>
          <a:picLocks noChangeAspect="1"/>
        </xdr:cNvPicPr>
      </xdr:nvPicPr>
      <xdr:blipFill>
        <a:blip xmlns:r="http://schemas.openxmlformats.org/officeDocument/2006/relationships" r:embed="rId15"/>
        <a:stretch>
          <a:fillRect/>
        </a:stretch>
      </xdr:blipFill>
      <xdr:spPr>
        <a:xfrm>
          <a:off x="3737529" y="32241711"/>
          <a:ext cx="2444539" cy="671399"/>
        </a:xfrm>
        <a:prstGeom prst="rect">
          <a:avLst/>
        </a:prstGeom>
      </xdr:spPr>
    </xdr:pic>
    <xdr:clientData/>
  </xdr:twoCellAnchor>
  <xdr:twoCellAnchor editAs="oneCell">
    <xdr:from>
      <xdr:col>0</xdr:col>
      <xdr:colOff>0</xdr:colOff>
      <xdr:row>197</xdr:row>
      <xdr:rowOff>19050</xdr:rowOff>
    </xdr:from>
    <xdr:to>
      <xdr:col>5</xdr:col>
      <xdr:colOff>286400</xdr:colOff>
      <xdr:row>200</xdr:row>
      <xdr:rowOff>123921</xdr:rowOff>
    </xdr:to>
    <xdr:pic>
      <xdr:nvPicPr>
        <xdr:cNvPr id="31" name="Picture 30">
          <a:extLst>
            <a:ext uri="{FF2B5EF4-FFF2-40B4-BE49-F238E27FC236}">
              <a16:creationId xmlns:a16="http://schemas.microsoft.com/office/drawing/2014/main" id="{7BA07207-13D9-9430-5F1A-DE238182A839}"/>
            </a:ext>
          </a:extLst>
        </xdr:cNvPr>
        <xdr:cNvPicPr>
          <a:picLocks noChangeAspect="1"/>
        </xdr:cNvPicPr>
      </xdr:nvPicPr>
      <xdr:blipFill>
        <a:blip xmlns:r="http://schemas.openxmlformats.org/officeDocument/2006/relationships" r:embed="rId16"/>
        <a:stretch>
          <a:fillRect/>
        </a:stretch>
      </xdr:blipFill>
      <xdr:spPr>
        <a:xfrm>
          <a:off x="0" y="34213800"/>
          <a:ext cx="4658375" cy="685896"/>
        </a:xfrm>
        <a:prstGeom prst="rect">
          <a:avLst/>
        </a:prstGeom>
      </xdr:spPr>
    </xdr:pic>
    <xdr:clientData/>
  </xdr:twoCellAnchor>
  <xdr:twoCellAnchor editAs="oneCell">
    <xdr:from>
      <xdr:col>0</xdr:col>
      <xdr:colOff>0</xdr:colOff>
      <xdr:row>202</xdr:row>
      <xdr:rowOff>38100</xdr:rowOff>
    </xdr:from>
    <xdr:to>
      <xdr:col>5</xdr:col>
      <xdr:colOff>743664</xdr:colOff>
      <xdr:row>209</xdr:row>
      <xdr:rowOff>85907</xdr:rowOff>
    </xdr:to>
    <xdr:pic>
      <xdr:nvPicPr>
        <xdr:cNvPr id="32" name="Picture 31">
          <a:extLst>
            <a:ext uri="{FF2B5EF4-FFF2-40B4-BE49-F238E27FC236}">
              <a16:creationId xmlns:a16="http://schemas.microsoft.com/office/drawing/2014/main" id="{1331F45E-3911-B311-8108-A2F3EDE1A1C9}"/>
            </a:ext>
          </a:extLst>
        </xdr:cNvPr>
        <xdr:cNvPicPr>
          <a:picLocks noChangeAspect="1"/>
        </xdr:cNvPicPr>
      </xdr:nvPicPr>
      <xdr:blipFill>
        <a:blip xmlns:r="http://schemas.openxmlformats.org/officeDocument/2006/relationships" r:embed="rId17"/>
        <a:stretch>
          <a:fillRect/>
        </a:stretch>
      </xdr:blipFill>
      <xdr:spPr>
        <a:xfrm>
          <a:off x="0" y="35042475"/>
          <a:ext cx="5115639" cy="1305107"/>
        </a:xfrm>
        <a:prstGeom prst="rect">
          <a:avLst/>
        </a:prstGeom>
      </xdr:spPr>
    </xdr:pic>
    <xdr:clientData/>
  </xdr:twoCellAnchor>
  <xdr:twoCellAnchor editAs="oneCell">
    <xdr:from>
      <xdr:col>2</xdr:col>
      <xdr:colOff>466725</xdr:colOff>
      <xdr:row>208</xdr:row>
      <xdr:rowOff>28575</xdr:rowOff>
    </xdr:from>
    <xdr:to>
      <xdr:col>3</xdr:col>
      <xdr:colOff>933649</xdr:colOff>
      <xdr:row>210</xdr:row>
      <xdr:rowOff>85780</xdr:rowOff>
    </xdr:to>
    <xdr:pic>
      <xdr:nvPicPr>
        <xdr:cNvPr id="33" name="Picture 32">
          <a:extLst>
            <a:ext uri="{FF2B5EF4-FFF2-40B4-BE49-F238E27FC236}">
              <a16:creationId xmlns:a16="http://schemas.microsoft.com/office/drawing/2014/main" id="{2113DC85-C224-D6BF-FB97-83F5235ABDED}"/>
            </a:ext>
          </a:extLst>
        </xdr:cNvPr>
        <xdr:cNvPicPr>
          <a:picLocks noChangeAspect="1"/>
        </xdr:cNvPicPr>
      </xdr:nvPicPr>
      <xdr:blipFill>
        <a:blip xmlns:r="http://schemas.openxmlformats.org/officeDocument/2006/relationships" r:embed="rId18"/>
        <a:stretch>
          <a:fillRect/>
        </a:stretch>
      </xdr:blipFill>
      <xdr:spPr>
        <a:xfrm>
          <a:off x="1647825" y="36023550"/>
          <a:ext cx="1428949" cy="390580"/>
        </a:xfrm>
        <a:prstGeom prst="rect">
          <a:avLst/>
        </a:prstGeom>
      </xdr:spPr>
    </xdr:pic>
    <xdr:clientData/>
  </xdr:twoCellAnchor>
  <xdr:twoCellAnchor editAs="oneCell">
    <xdr:from>
      <xdr:col>3</xdr:col>
      <xdr:colOff>971550</xdr:colOff>
      <xdr:row>208</xdr:row>
      <xdr:rowOff>104775</xdr:rowOff>
    </xdr:from>
    <xdr:to>
      <xdr:col>6</xdr:col>
      <xdr:colOff>1162547</xdr:colOff>
      <xdr:row>210</xdr:row>
      <xdr:rowOff>28611</xdr:rowOff>
    </xdr:to>
    <xdr:pic>
      <xdr:nvPicPr>
        <xdr:cNvPr id="34" name="Picture 33">
          <a:extLst>
            <a:ext uri="{FF2B5EF4-FFF2-40B4-BE49-F238E27FC236}">
              <a16:creationId xmlns:a16="http://schemas.microsoft.com/office/drawing/2014/main" id="{CBFACF9B-3D4D-45E5-BFAC-FD6FEEF911EC}"/>
            </a:ext>
          </a:extLst>
        </xdr:cNvPr>
        <xdr:cNvPicPr>
          <a:picLocks noChangeAspect="1"/>
        </xdr:cNvPicPr>
      </xdr:nvPicPr>
      <xdr:blipFill>
        <a:blip xmlns:r="http://schemas.openxmlformats.org/officeDocument/2006/relationships" r:embed="rId19"/>
        <a:stretch>
          <a:fillRect/>
        </a:stretch>
      </xdr:blipFill>
      <xdr:spPr>
        <a:xfrm>
          <a:off x="3114675" y="36099750"/>
          <a:ext cx="3562847" cy="257211"/>
        </a:xfrm>
        <a:prstGeom prst="rect">
          <a:avLst/>
        </a:prstGeom>
      </xdr:spPr>
    </xdr:pic>
    <xdr:clientData/>
  </xdr:twoCellAnchor>
  <xdr:twoCellAnchor editAs="oneCell">
    <xdr:from>
      <xdr:col>1</xdr:col>
      <xdr:colOff>123825</xdr:colOff>
      <xdr:row>211</xdr:row>
      <xdr:rowOff>47625</xdr:rowOff>
    </xdr:from>
    <xdr:to>
      <xdr:col>5</xdr:col>
      <xdr:colOff>467382</xdr:colOff>
      <xdr:row>213</xdr:row>
      <xdr:rowOff>66726</xdr:rowOff>
    </xdr:to>
    <xdr:pic>
      <xdr:nvPicPr>
        <xdr:cNvPr id="35" name="Picture 34">
          <a:extLst>
            <a:ext uri="{FF2B5EF4-FFF2-40B4-BE49-F238E27FC236}">
              <a16:creationId xmlns:a16="http://schemas.microsoft.com/office/drawing/2014/main" id="{FDBBF506-020B-70C0-2524-E27761D4AE20}"/>
            </a:ext>
          </a:extLst>
        </xdr:cNvPr>
        <xdr:cNvPicPr>
          <a:picLocks noChangeAspect="1"/>
        </xdr:cNvPicPr>
      </xdr:nvPicPr>
      <xdr:blipFill>
        <a:blip xmlns:r="http://schemas.openxmlformats.org/officeDocument/2006/relationships" r:embed="rId20"/>
        <a:stretch>
          <a:fillRect/>
        </a:stretch>
      </xdr:blipFill>
      <xdr:spPr>
        <a:xfrm>
          <a:off x="133350" y="36528375"/>
          <a:ext cx="4706007" cy="371527"/>
        </a:xfrm>
        <a:prstGeom prst="rect">
          <a:avLst/>
        </a:prstGeom>
      </xdr:spPr>
    </xdr:pic>
    <xdr:clientData/>
  </xdr:twoCellAnchor>
  <xdr:twoCellAnchor editAs="oneCell">
    <xdr:from>
      <xdr:col>1</xdr:col>
      <xdr:colOff>457200</xdr:colOff>
      <xdr:row>213</xdr:row>
      <xdr:rowOff>104775</xdr:rowOff>
    </xdr:from>
    <xdr:to>
      <xdr:col>2</xdr:col>
      <xdr:colOff>171574</xdr:colOff>
      <xdr:row>216</xdr:row>
      <xdr:rowOff>142950</xdr:rowOff>
    </xdr:to>
    <xdr:pic>
      <xdr:nvPicPr>
        <xdr:cNvPr id="36" name="Picture 35">
          <a:extLst>
            <a:ext uri="{FF2B5EF4-FFF2-40B4-BE49-F238E27FC236}">
              <a16:creationId xmlns:a16="http://schemas.microsoft.com/office/drawing/2014/main" id="{CF4A3192-5B29-7276-EB6F-3B41F70907E6}"/>
            </a:ext>
          </a:extLst>
        </xdr:cNvPr>
        <xdr:cNvPicPr>
          <a:picLocks noChangeAspect="1"/>
        </xdr:cNvPicPr>
      </xdr:nvPicPr>
      <xdr:blipFill>
        <a:blip xmlns:r="http://schemas.openxmlformats.org/officeDocument/2006/relationships" r:embed="rId21"/>
        <a:stretch>
          <a:fillRect/>
        </a:stretch>
      </xdr:blipFill>
      <xdr:spPr>
        <a:xfrm>
          <a:off x="466725" y="36909375"/>
          <a:ext cx="885949" cy="533474"/>
        </a:xfrm>
        <a:prstGeom prst="rect">
          <a:avLst/>
        </a:prstGeom>
      </xdr:spPr>
    </xdr:pic>
    <xdr:clientData/>
  </xdr:twoCellAnchor>
  <xdr:twoCellAnchor editAs="oneCell">
    <xdr:from>
      <xdr:col>2</xdr:col>
      <xdr:colOff>381000</xdr:colOff>
      <xdr:row>214</xdr:row>
      <xdr:rowOff>95250</xdr:rowOff>
    </xdr:from>
    <xdr:to>
      <xdr:col>4</xdr:col>
      <xdr:colOff>1067179</xdr:colOff>
      <xdr:row>215</xdr:row>
      <xdr:rowOff>123852</xdr:rowOff>
    </xdr:to>
    <xdr:pic>
      <xdr:nvPicPr>
        <xdr:cNvPr id="37" name="Picture 36">
          <a:extLst>
            <a:ext uri="{FF2B5EF4-FFF2-40B4-BE49-F238E27FC236}">
              <a16:creationId xmlns:a16="http://schemas.microsoft.com/office/drawing/2014/main" id="{1BDDBF2E-3600-3756-1F31-49E67C1EE20C}"/>
            </a:ext>
          </a:extLst>
        </xdr:cNvPr>
        <xdr:cNvPicPr>
          <a:picLocks noChangeAspect="1"/>
        </xdr:cNvPicPr>
      </xdr:nvPicPr>
      <xdr:blipFill>
        <a:blip xmlns:r="http://schemas.openxmlformats.org/officeDocument/2006/relationships" r:embed="rId22"/>
        <a:stretch>
          <a:fillRect/>
        </a:stretch>
      </xdr:blipFill>
      <xdr:spPr>
        <a:xfrm>
          <a:off x="1562100" y="37061775"/>
          <a:ext cx="2715004" cy="200053"/>
        </a:xfrm>
        <a:prstGeom prst="rect">
          <a:avLst/>
        </a:prstGeom>
      </xdr:spPr>
    </xdr:pic>
    <xdr:clientData/>
  </xdr:twoCellAnchor>
  <xdr:twoCellAnchor editAs="oneCell">
    <xdr:from>
      <xdr:col>1</xdr:col>
      <xdr:colOff>400050</xdr:colOff>
      <xdr:row>217</xdr:row>
      <xdr:rowOff>38100</xdr:rowOff>
    </xdr:from>
    <xdr:to>
      <xdr:col>2</xdr:col>
      <xdr:colOff>66792</xdr:colOff>
      <xdr:row>219</xdr:row>
      <xdr:rowOff>161992</xdr:rowOff>
    </xdr:to>
    <xdr:pic>
      <xdr:nvPicPr>
        <xdr:cNvPr id="38" name="Picture 37">
          <a:extLst>
            <a:ext uri="{FF2B5EF4-FFF2-40B4-BE49-F238E27FC236}">
              <a16:creationId xmlns:a16="http://schemas.microsoft.com/office/drawing/2014/main" id="{4DB95E55-5C7C-82E1-50FA-1BA6881CAD85}"/>
            </a:ext>
          </a:extLst>
        </xdr:cNvPr>
        <xdr:cNvPicPr>
          <a:picLocks noChangeAspect="1"/>
        </xdr:cNvPicPr>
      </xdr:nvPicPr>
      <xdr:blipFill>
        <a:blip xmlns:r="http://schemas.openxmlformats.org/officeDocument/2006/relationships" r:embed="rId23"/>
        <a:stretch>
          <a:fillRect/>
        </a:stretch>
      </xdr:blipFill>
      <xdr:spPr>
        <a:xfrm>
          <a:off x="409575" y="37490400"/>
          <a:ext cx="838317" cy="476316"/>
        </a:xfrm>
        <a:prstGeom prst="rect">
          <a:avLst/>
        </a:prstGeom>
      </xdr:spPr>
    </xdr:pic>
    <xdr:clientData/>
  </xdr:twoCellAnchor>
  <xdr:twoCellAnchor editAs="oneCell">
    <xdr:from>
      <xdr:col>2</xdr:col>
      <xdr:colOff>352425</xdr:colOff>
      <xdr:row>217</xdr:row>
      <xdr:rowOff>57150</xdr:rowOff>
    </xdr:from>
    <xdr:to>
      <xdr:col>3</xdr:col>
      <xdr:colOff>857455</xdr:colOff>
      <xdr:row>219</xdr:row>
      <xdr:rowOff>104832</xdr:rowOff>
    </xdr:to>
    <xdr:pic>
      <xdr:nvPicPr>
        <xdr:cNvPr id="39" name="Picture 38">
          <a:extLst>
            <a:ext uri="{FF2B5EF4-FFF2-40B4-BE49-F238E27FC236}">
              <a16:creationId xmlns:a16="http://schemas.microsoft.com/office/drawing/2014/main" id="{5491EA9F-F27E-2FE2-5419-5CD48BDDC4E6}"/>
            </a:ext>
          </a:extLst>
        </xdr:cNvPr>
        <xdr:cNvPicPr>
          <a:picLocks noChangeAspect="1"/>
        </xdr:cNvPicPr>
      </xdr:nvPicPr>
      <xdr:blipFill>
        <a:blip xmlns:r="http://schemas.openxmlformats.org/officeDocument/2006/relationships" r:embed="rId24"/>
        <a:stretch>
          <a:fillRect/>
        </a:stretch>
      </xdr:blipFill>
      <xdr:spPr>
        <a:xfrm>
          <a:off x="1533525" y="37509450"/>
          <a:ext cx="1467055" cy="400106"/>
        </a:xfrm>
        <a:prstGeom prst="rect">
          <a:avLst/>
        </a:prstGeom>
      </xdr:spPr>
    </xdr:pic>
    <xdr:clientData/>
  </xdr:twoCellAnchor>
  <xdr:twoCellAnchor editAs="oneCell">
    <xdr:from>
      <xdr:col>0</xdr:col>
      <xdr:colOff>0</xdr:colOff>
      <xdr:row>220</xdr:row>
      <xdr:rowOff>114300</xdr:rowOff>
    </xdr:from>
    <xdr:to>
      <xdr:col>3</xdr:col>
      <xdr:colOff>991037</xdr:colOff>
      <xdr:row>224</xdr:row>
      <xdr:rowOff>123922</xdr:rowOff>
    </xdr:to>
    <xdr:pic>
      <xdr:nvPicPr>
        <xdr:cNvPr id="40" name="Picture 39">
          <a:extLst>
            <a:ext uri="{FF2B5EF4-FFF2-40B4-BE49-F238E27FC236}">
              <a16:creationId xmlns:a16="http://schemas.microsoft.com/office/drawing/2014/main" id="{7188C2D3-0DA1-0A40-2AC0-2F363E26D682}"/>
            </a:ext>
          </a:extLst>
        </xdr:cNvPr>
        <xdr:cNvPicPr>
          <a:picLocks noChangeAspect="1"/>
        </xdr:cNvPicPr>
      </xdr:nvPicPr>
      <xdr:blipFill>
        <a:blip xmlns:r="http://schemas.openxmlformats.org/officeDocument/2006/relationships" r:embed="rId25"/>
        <a:stretch>
          <a:fillRect/>
        </a:stretch>
      </xdr:blipFill>
      <xdr:spPr>
        <a:xfrm>
          <a:off x="0" y="38052375"/>
          <a:ext cx="3134162" cy="685896"/>
        </a:xfrm>
        <a:prstGeom prst="rect">
          <a:avLst/>
        </a:prstGeom>
      </xdr:spPr>
    </xdr:pic>
    <xdr:clientData/>
  </xdr:twoCellAnchor>
  <xdr:twoCellAnchor editAs="oneCell">
    <xdr:from>
      <xdr:col>3</xdr:col>
      <xdr:colOff>1009650</xdr:colOff>
      <xdr:row>222</xdr:row>
      <xdr:rowOff>85725</xdr:rowOff>
    </xdr:from>
    <xdr:to>
      <xdr:col>6</xdr:col>
      <xdr:colOff>714804</xdr:colOff>
      <xdr:row>225</xdr:row>
      <xdr:rowOff>9587</xdr:rowOff>
    </xdr:to>
    <xdr:pic>
      <xdr:nvPicPr>
        <xdr:cNvPr id="41" name="Picture 40">
          <a:extLst>
            <a:ext uri="{FF2B5EF4-FFF2-40B4-BE49-F238E27FC236}">
              <a16:creationId xmlns:a16="http://schemas.microsoft.com/office/drawing/2014/main" id="{B71D37D8-5B88-FE05-04E3-7EE4270CB2AE}"/>
            </a:ext>
          </a:extLst>
        </xdr:cNvPr>
        <xdr:cNvPicPr>
          <a:picLocks noChangeAspect="1"/>
        </xdr:cNvPicPr>
      </xdr:nvPicPr>
      <xdr:blipFill>
        <a:blip xmlns:r="http://schemas.openxmlformats.org/officeDocument/2006/relationships" r:embed="rId26"/>
        <a:stretch>
          <a:fillRect/>
        </a:stretch>
      </xdr:blipFill>
      <xdr:spPr>
        <a:xfrm>
          <a:off x="3152775" y="38347650"/>
          <a:ext cx="3077004" cy="447737"/>
        </a:xfrm>
        <a:prstGeom prst="rect">
          <a:avLst/>
        </a:prstGeom>
      </xdr:spPr>
    </xdr:pic>
    <xdr:clientData/>
  </xdr:twoCellAnchor>
  <xdr:oneCellAnchor>
    <xdr:from>
      <xdr:col>24</xdr:col>
      <xdr:colOff>619125</xdr:colOff>
      <xdr:row>62</xdr:row>
      <xdr:rowOff>114300</xdr:rowOff>
    </xdr:from>
    <xdr:ext cx="2247138" cy="505810"/>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23175EBA-4A2B-452B-9CD3-533E3D98FD7F}"/>
                </a:ext>
              </a:extLst>
            </xdr:cNvPr>
            <xdr:cNvSpPr txBox="1"/>
          </xdr:nvSpPr>
          <xdr:spPr>
            <a:xfrm>
              <a:off x="16840200" y="10363200"/>
              <a:ext cx="2247138" cy="505810"/>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NZ" sz="1600" b="0" i="1">
                        <a:latin typeface="Cambria Math" panose="02040503050406030204" pitchFamily="18" charset="0"/>
                      </a:rPr>
                      <m:t>𝑚</m:t>
                    </m:r>
                    <m:r>
                      <a:rPr lang="en-NZ" sz="1600" b="0" i="1" baseline="-25000">
                        <a:latin typeface="Cambria Math" panose="02040503050406030204" pitchFamily="18" charset="0"/>
                      </a:rPr>
                      <m:t>𝐻</m:t>
                    </m:r>
                    <m:r>
                      <a:rPr lang="en-NZ" sz="1600" b="0" i="1" baseline="-25000">
                        <a:latin typeface="Cambria Math" panose="02040503050406030204" pitchFamily="18" charset="0"/>
                      </a:rPr>
                      <m:t>2=</m:t>
                    </m:r>
                    <m:f>
                      <m:fPr>
                        <m:ctrlPr>
                          <a:rPr lang="en-NZ" sz="1600" i="1">
                            <a:latin typeface="Cambria Math" panose="02040503050406030204" pitchFamily="18" charset="0"/>
                          </a:rPr>
                        </m:ctrlPr>
                      </m:fPr>
                      <m:num>
                        <m:r>
                          <a:rPr lang="en-NZ" sz="1600" b="0" i="1">
                            <a:latin typeface="Cambria Math" panose="02040503050406030204" pitchFamily="18" charset="0"/>
                          </a:rPr>
                          <m:t>𝑃</m:t>
                        </m:r>
                        <m:r>
                          <a:rPr lang="en-NZ" sz="1600" b="0" i="1">
                            <a:latin typeface="Cambria Math" panose="02040503050406030204" pitchFamily="18" charset="0"/>
                          </a:rPr>
                          <m:t>∗</m:t>
                        </m:r>
                        <m:r>
                          <a:rPr lang="en-NZ" sz="1600" b="0" i="1">
                            <a:latin typeface="Cambria Math" panose="02040503050406030204" pitchFamily="18" charset="0"/>
                          </a:rPr>
                          <m:t>𝑃𝑉</m:t>
                        </m:r>
                      </m:num>
                      <m:den>
                        <m:r>
                          <a:rPr lang="en-NZ" sz="1600" b="0" i="1">
                            <a:latin typeface="Cambria Math" panose="02040503050406030204" pitchFamily="18" charset="0"/>
                          </a:rPr>
                          <m:t>𝑍</m:t>
                        </m:r>
                        <m:r>
                          <a:rPr lang="en-NZ" sz="1600" b="0" i="1">
                            <a:latin typeface="Cambria Math" panose="02040503050406030204" pitchFamily="18" charset="0"/>
                          </a:rPr>
                          <m:t>∗</m:t>
                        </m:r>
                        <m:r>
                          <a:rPr lang="en-NZ" sz="1600" b="0" i="1">
                            <a:latin typeface="Cambria Math" panose="02040503050406030204" pitchFamily="18" charset="0"/>
                          </a:rPr>
                          <m:t>𝑅</m:t>
                        </m:r>
                        <m:r>
                          <a:rPr lang="en-NZ" sz="1600" b="0" i="1">
                            <a:latin typeface="Cambria Math" panose="02040503050406030204" pitchFamily="18" charset="0"/>
                          </a:rPr>
                          <m:t>∗</m:t>
                        </m:r>
                        <m:r>
                          <a:rPr lang="en-NZ" sz="1600" b="0" i="1">
                            <a:latin typeface="Cambria Math" panose="02040503050406030204" pitchFamily="18" charset="0"/>
                          </a:rPr>
                          <m:t>𝑇</m:t>
                        </m:r>
                      </m:den>
                    </m:f>
                    <m:r>
                      <a:rPr lang="en-NZ" sz="1600" b="0" i="1">
                        <a:latin typeface="Cambria Math" panose="02040503050406030204" pitchFamily="18" charset="0"/>
                      </a:rPr>
                      <m:t>𝑀</m:t>
                    </m:r>
                    <m:r>
                      <a:rPr lang="en-NZ" sz="1600" b="0" i="1" baseline="-25000">
                        <a:latin typeface="Cambria Math" panose="02040503050406030204" pitchFamily="18" charset="0"/>
                      </a:rPr>
                      <m:t>𝐻</m:t>
                    </m:r>
                    <m:r>
                      <a:rPr lang="en-NZ" sz="1600" b="0" i="1" baseline="-25000">
                        <a:latin typeface="Cambria Math" panose="02040503050406030204" pitchFamily="18" charset="0"/>
                      </a:rPr>
                      <m:t>2</m:t>
                    </m:r>
                  </m:oMath>
                </m:oMathPara>
              </a14:m>
              <a:endParaRPr lang="en-NZ" sz="1600" baseline="-25000"/>
            </a:p>
          </xdr:txBody>
        </xdr:sp>
      </mc:Choice>
      <mc:Fallback xmlns="">
        <xdr:sp macro="" textlink="">
          <xdr:nvSpPr>
            <xdr:cNvPr id="12" name="TextBox 11">
              <a:extLst>
                <a:ext uri="{FF2B5EF4-FFF2-40B4-BE49-F238E27FC236}">
                  <a16:creationId xmlns:a16="http://schemas.microsoft.com/office/drawing/2014/main" id="{23175EBA-4A2B-452B-9CD3-533E3D98FD7F}"/>
                </a:ext>
              </a:extLst>
            </xdr:cNvPr>
            <xdr:cNvSpPr txBox="1"/>
          </xdr:nvSpPr>
          <xdr:spPr>
            <a:xfrm>
              <a:off x="16840200" y="10363200"/>
              <a:ext cx="2247138" cy="505810"/>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NZ" sz="1600" b="0" i="0">
                  <a:latin typeface="Cambria Math" panose="02040503050406030204" pitchFamily="18" charset="0"/>
                </a:rPr>
                <a:t>𝑚</a:t>
              </a:r>
              <a:r>
                <a:rPr lang="en-NZ" sz="1600" b="0" i="0" baseline="-25000">
                  <a:latin typeface="Cambria Math" panose="02040503050406030204" pitchFamily="18" charset="0"/>
                </a:rPr>
                <a:t>𝐻2=</a:t>
              </a:r>
              <a:r>
                <a:rPr lang="en-NZ" sz="1600" i="0">
                  <a:latin typeface="Cambria Math" panose="02040503050406030204" pitchFamily="18" charset="0"/>
                </a:rPr>
                <a:t>(</a:t>
              </a:r>
              <a:r>
                <a:rPr lang="en-NZ" sz="1600" b="0" i="0">
                  <a:latin typeface="Cambria Math" panose="02040503050406030204" pitchFamily="18" charset="0"/>
                </a:rPr>
                <a:t>𝑃∗𝑃𝑉)/(𝑍∗𝑅∗𝑇) 𝑀</a:t>
              </a:r>
              <a:r>
                <a:rPr lang="en-NZ" sz="1600" b="0" i="0" baseline="-25000">
                  <a:latin typeface="Cambria Math" panose="02040503050406030204" pitchFamily="18" charset="0"/>
                </a:rPr>
                <a:t>𝐻2</a:t>
              </a:r>
              <a:endParaRPr lang="en-NZ" sz="1600" baseline="-25000"/>
            </a:p>
          </xdr:txBody>
        </xdr:sp>
      </mc:Fallback>
    </mc:AlternateContent>
    <xdr:clientData/>
  </xdr:oneCellAnchor>
  <xdr:twoCellAnchor editAs="oneCell">
    <xdr:from>
      <xdr:col>1</xdr:col>
      <xdr:colOff>321469</xdr:colOff>
      <xdr:row>231</xdr:row>
      <xdr:rowOff>23812</xdr:rowOff>
    </xdr:from>
    <xdr:to>
      <xdr:col>7</xdr:col>
      <xdr:colOff>482511</xdr:colOff>
      <xdr:row>260</xdr:row>
      <xdr:rowOff>142256</xdr:rowOff>
    </xdr:to>
    <xdr:pic>
      <xdr:nvPicPr>
        <xdr:cNvPr id="14" name="Picture 13">
          <a:extLst>
            <a:ext uri="{FF2B5EF4-FFF2-40B4-BE49-F238E27FC236}">
              <a16:creationId xmlns:a16="http://schemas.microsoft.com/office/drawing/2014/main" id="{15F87C3B-31F4-75DB-553D-1EBCEA1A5110}"/>
            </a:ext>
          </a:extLst>
        </xdr:cNvPr>
        <xdr:cNvPicPr>
          <a:picLocks noChangeAspect="1"/>
        </xdr:cNvPicPr>
      </xdr:nvPicPr>
      <xdr:blipFill>
        <a:blip xmlns:r="http://schemas.openxmlformats.org/officeDocument/2006/relationships" r:embed="rId27"/>
        <a:stretch>
          <a:fillRect/>
        </a:stretch>
      </xdr:blipFill>
      <xdr:spPr>
        <a:xfrm>
          <a:off x="333375" y="42552937"/>
          <a:ext cx="7066667" cy="4952381"/>
        </a:xfrm>
        <a:prstGeom prst="rect">
          <a:avLst/>
        </a:prstGeom>
      </xdr:spPr>
    </xdr:pic>
    <xdr:clientData/>
  </xdr:twoCellAnchor>
  <xdr:twoCellAnchor>
    <xdr:from>
      <xdr:col>8</xdr:col>
      <xdr:colOff>845343</xdr:colOff>
      <xdr:row>234</xdr:row>
      <xdr:rowOff>57149</xdr:rowOff>
    </xdr:from>
    <xdr:to>
      <xdr:col>14</xdr:col>
      <xdr:colOff>1023937</xdr:colOff>
      <xdr:row>263</xdr:row>
      <xdr:rowOff>11905</xdr:rowOff>
    </xdr:to>
    <xdr:graphicFrame macro="">
      <xdr:nvGraphicFramePr>
        <xdr:cNvPr id="16" name="Chart 15">
          <a:extLst>
            <a:ext uri="{FF2B5EF4-FFF2-40B4-BE49-F238E27FC236}">
              <a16:creationId xmlns:a16="http://schemas.microsoft.com/office/drawing/2014/main" id="{8ADA95A1-47FE-4F6C-BBCF-2FC7689E6E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228600</xdr:colOff>
      <xdr:row>144</xdr:row>
      <xdr:rowOff>0</xdr:rowOff>
    </xdr:from>
    <xdr:to>
      <xdr:col>7</xdr:col>
      <xdr:colOff>761999</xdr:colOff>
      <xdr:row>149</xdr:row>
      <xdr:rowOff>95398</xdr:rowOff>
    </xdr:to>
    <xdr:pic>
      <xdr:nvPicPr>
        <xdr:cNvPr id="12" name="Picture 11">
          <a:extLst>
            <a:ext uri="{FF2B5EF4-FFF2-40B4-BE49-F238E27FC236}">
              <a16:creationId xmlns:a16="http://schemas.microsoft.com/office/drawing/2014/main" id="{CF203CFA-8937-4D3E-926C-34F9F630FA94}"/>
            </a:ext>
          </a:extLst>
        </xdr:cNvPr>
        <xdr:cNvPicPr>
          <a:picLocks noChangeAspect="1"/>
        </xdr:cNvPicPr>
      </xdr:nvPicPr>
      <xdr:blipFill>
        <a:blip xmlns:r="http://schemas.openxmlformats.org/officeDocument/2006/relationships" r:embed="rId1"/>
        <a:stretch>
          <a:fillRect/>
        </a:stretch>
      </xdr:blipFill>
      <xdr:spPr>
        <a:xfrm>
          <a:off x="4419600" y="25269825"/>
          <a:ext cx="5391149" cy="1000273"/>
        </a:xfrm>
        <a:prstGeom prst="rect">
          <a:avLst/>
        </a:prstGeom>
      </xdr:spPr>
    </xdr:pic>
    <xdr:clientData/>
  </xdr:twoCellAnchor>
  <xdr:twoCellAnchor editAs="oneCell">
    <xdr:from>
      <xdr:col>3</xdr:col>
      <xdr:colOff>1943100</xdr:colOff>
      <xdr:row>151</xdr:row>
      <xdr:rowOff>104775</xdr:rowOff>
    </xdr:from>
    <xdr:to>
      <xdr:col>8</xdr:col>
      <xdr:colOff>801057</xdr:colOff>
      <xdr:row>163</xdr:row>
      <xdr:rowOff>28883</xdr:rowOff>
    </xdr:to>
    <xdr:pic>
      <xdr:nvPicPr>
        <xdr:cNvPr id="14" name="Picture 13">
          <a:extLst>
            <a:ext uri="{FF2B5EF4-FFF2-40B4-BE49-F238E27FC236}">
              <a16:creationId xmlns:a16="http://schemas.microsoft.com/office/drawing/2014/main" id="{1AD976C4-99AB-9881-4272-D65A3843EF28}"/>
            </a:ext>
          </a:extLst>
        </xdr:cNvPr>
        <xdr:cNvPicPr>
          <a:picLocks noChangeAspect="1"/>
        </xdr:cNvPicPr>
      </xdr:nvPicPr>
      <xdr:blipFill>
        <a:blip xmlns:r="http://schemas.openxmlformats.org/officeDocument/2006/relationships" r:embed="rId2"/>
        <a:stretch>
          <a:fillRect/>
        </a:stretch>
      </xdr:blipFill>
      <xdr:spPr>
        <a:xfrm>
          <a:off x="4124325" y="26641425"/>
          <a:ext cx="7716207" cy="209580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6</xdr:col>
      <xdr:colOff>152401</xdr:colOff>
      <xdr:row>5</xdr:row>
      <xdr:rowOff>166688</xdr:rowOff>
    </xdr:from>
    <xdr:to>
      <xdr:col>9</xdr:col>
      <xdr:colOff>2105026</xdr:colOff>
      <xdr:row>17</xdr:row>
      <xdr:rowOff>180976</xdr:rowOff>
    </xdr:to>
    <xdr:graphicFrame macro="">
      <xdr:nvGraphicFramePr>
        <xdr:cNvPr id="10" name="Chart 9">
          <a:extLst>
            <a:ext uri="{FF2B5EF4-FFF2-40B4-BE49-F238E27FC236}">
              <a16:creationId xmlns:a16="http://schemas.microsoft.com/office/drawing/2014/main" id="{B4DB9875-9A76-4E7E-DA89-422BA3EA36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61910</xdr:colOff>
      <xdr:row>45</xdr:row>
      <xdr:rowOff>104774</xdr:rowOff>
    </xdr:from>
    <xdr:to>
      <xdr:col>8</xdr:col>
      <xdr:colOff>285750</xdr:colOff>
      <xdr:row>62</xdr:row>
      <xdr:rowOff>19050</xdr:rowOff>
    </xdr:to>
    <xdr:graphicFrame macro="">
      <xdr:nvGraphicFramePr>
        <xdr:cNvPr id="4" name="Chart 3">
          <a:extLst>
            <a:ext uri="{FF2B5EF4-FFF2-40B4-BE49-F238E27FC236}">
              <a16:creationId xmlns:a16="http://schemas.microsoft.com/office/drawing/2014/main" id="{5842256B-41EF-7AA3-DE92-70554560AF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400050</xdr:colOff>
      <xdr:row>45</xdr:row>
      <xdr:rowOff>114300</xdr:rowOff>
    </xdr:from>
    <xdr:to>
      <xdr:col>12</xdr:col>
      <xdr:colOff>38100</xdr:colOff>
      <xdr:row>62</xdr:row>
      <xdr:rowOff>85724</xdr:rowOff>
    </xdr:to>
    <xdr:graphicFrame macro="">
      <xdr:nvGraphicFramePr>
        <xdr:cNvPr id="2" name="Chart 1">
          <a:extLst>
            <a:ext uri="{FF2B5EF4-FFF2-40B4-BE49-F238E27FC236}">
              <a16:creationId xmlns:a16="http://schemas.microsoft.com/office/drawing/2014/main" id="{B3934168-E947-CBB3-0C59-9C4DA069AE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11</xdr:col>
      <xdr:colOff>95249</xdr:colOff>
      <xdr:row>152</xdr:row>
      <xdr:rowOff>114300</xdr:rowOff>
    </xdr:from>
    <xdr:to>
      <xdr:col>16</xdr:col>
      <xdr:colOff>66674</xdr:colOff>
      <xdr:row>180</xdr:row>
      <xdr:rowOff>114300</xdr:rowOff>
    </xdr:to>
    <xdr:graphicFrame macro="">
      <xdr:nvGraphicFramePr>
        <xdr:cNvPr id="4" name="Chart 3">
          <a:extLst>
            <a:ext uri="{FF2B5EF4-FFF2-40B4-BE49-F238E27FC236}">
              <a16:creationId xmlns:a16="http://schemas.microsoft.com/office/drawing/2014/main" id="{B4DFC7B1-2735-7C50-D792-57BF76823D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257175</xdr:colOff>
      <xdr:row>24</xdr:row>
      <xdr:rowOff>23812</xdr:rowOff>
    </xdr:from>
    <xdr:to>
      <xdr:col>12</xdr:col>
      <xdr:colOff>133350</xdr:colOff>
      <xdr:row>37</xdr:row>
      <xdr:rowOff>104776</xdr:rowOff>
    </xdr:to>
    <xdr:graphicFrame macro="">
      <xdr:nvGraphicFramePr>
        <xdr:cNvPr id="2" name="Chart 1">
          <a:extLst>
            <a:ext uri="{FF2B5EF4-FFF2-40B4-BE49-F238E27FC236}">
              <a16:creationId xmlns:a16="http://schemas.microsoft.com/office/drawing/2014/main" id="{0084E334-54B5-22CF-F006-3D239BE9E6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28574</xdr:colOff>
      <xdr:row>68</xdr:row>
      <xdr:rowOff>128586</xdr:rowOff>
    </xdr:from>
    <xdr:to>
      <xdr:col>5</xdr:col>
      <xdr:colOff>590549</xdr:colOff>
      <xdr:row>87</xdr:row>
      <xdr:rowOff>19049</xdr:rowOff>
    </xdr:to>
    <xdr:graphicFrame macro="">
      <xdr:nvGraphicFramePr>
        <xdr:cNvPr id="3" name="Chart 2">
          <a:extLst>
            <a:ext uri="{FF2B5EF4-FFF2-40B4-BE49-F238E27FC236}">
              <a16:creationId xmlns:a16="http://schemas.microsoft.com/office/drawing/2014/main" id="{9362AE56-834A-CE9E-2E2F-640166BF67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771524</xdr:colOff>
      <xdr:row>68</xdr:row>
      <xdr:rowOff>123824</xdr:rowOff>
    </xdr:from>
    <xdr:to>
      <xdr:col>13</xdr:col>
      <xdr:colOff>257174</xdr:colOff>
      <xdr:row>86</xdr:row>
      <xdr:rowOff>152399</xdr:rowOff>
    </xdr:to>
    <xdr:graphicFrame macro="">
      <xdr:nvGraphicFramePr>
        <xdr:cNvPr id="4" name="Chart 3">
          <a:extLst>
            <a:ext uri="{FF2B5EF4-FFF2-40B4-BE49-F238E27FC236}">
              <a16:creationId xmlns:a16="http://schemas.microsoft.com/office/drawing/2014/main" id="{02435C19-9D14-E82A-703D-29723482EFA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457199</xdr:colOff>
      <xdr:row>136</xdr:row>
      <xdr:rowOff>128587</xdr:rowOff>
    </xdr:from>
    <xdr:to>
      <xdr:col>11</xdr:col>
      <xdr:colOff>600074</xdr:colOff>
      <xdr:row>153</xdr:row>
      <xdr:rowOff>66675</xdr:rowOff>
    </xdr:to>
    <xdr:graphicFrame macro="">
      <xdr:nvGraphicFramePr>
        <xdr:cNvPr id="5" name="Chart 4">
          <a:extLst>
            <a:ext uri="{FF2B5EF4-FFF2-40B4-BE49-F238E27FC236}">
              <a16:creationId xmlns:a16="http://schemas.microsoft.com/office/drawing/2014/main" id="{FA9B52D7-6117-7873-D45D-7DCB441C35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9524</xdr:colOff>
      <xdr:row>136</xdr:row>
      <xdr:rowOff>119061</xdr:rowOff>
    </xdr:from>
    <xdr:to>
      <xdr:col>5</xdr:col>
      <xdr:colOff>400049</xdr:colOff>
      <xdr:row>152</xdr:row>
      <xdr:rowOff>161924</xdr:rowOff>
    </xdr:to>
    <xdr:graphicFrame macro="">
      <xdr:nvGraphicFramePr>
        <xdr:cNvPr id="6" name="Chart 5">
          <a:extLst>
            <a:ext uri="{FF2B5EF4-FFF2-40B4-BE49-F238E27FC236}">
              <a16:creationId xmlns:a16="http://schemas.microsoft.com/office/drawing/2014/main" id="{4A423DE2-67C7-A7DD-EB39-52EABC756BD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142875</xdr:colOff>
      <xdr:row>166</xdr:row>
      <xdr:rowOff>80961</xdr:rowOff>
    </xdr:from>
    <xdr:to>
      <xdr:col>7</xdr:col>
      <xdr:colOff>9525</xdr:colOff>
      <xdr:row>189</xdr:row>
      <xdr:rowOff>114300</xdr:rowOff>
    </xdr:to>
    <xdr:graphicFrame macro="">
      <xdr:nvGraphicFramePr>
        <xdr:cNvPr id="8" name="Chart 7">
          <a:extLst>
            <a:ext uri="{FF2B5EF4-FFF2-40B4-BE49-F238E27FC236}">
              <a16:creationId xmlns:a16="http://schemas.microsoft.com/office/drawing/2014/main" id="{710FC2A2-4A1B-D606-456B-28DD489B23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142873</xdr:colOff>
      <xdr:row>196</xdr:row>
      <xdr:rowOff>123825</xdr:rowOff>
    </xdr:from>
    <xdr:to>
      <xdr:col>7</xdr:col>
      <xdr:colOff>962024</xdr:colOff>
      <xdr:row>216</xdr:row>
      <xdr:rowOff>28574</xdr:rowOff>
    </xdr:to>
    <xdr:graphicFrame macro="">
      <xdr:nvGraphicFramePr>
        <xdr:cNvPr id="9" name="Chart 8">
          <a:extLst>
            <a:ext uri="{FF2B5EF4-FFF2-40B4-BE49-F238E27FC236}">
              <a16:creationId xmlns:a16="http://schemas.microsoft.com/office/drawing/2014/main" id="{A91C11D8-0AA4-4525-B017-86C420F116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66675</xdr:colOff>
      <xdr:row>222</xdr:row>
      <xdr:rowOff>95250</xdr:rowOff>
    </xdr:from>
    <xdr:to>
      <xdr:col>7</xdr:col>
      <xdr:colOff>571500</xdr:colOff>
      <xdr:row>247</xdr:row>
      <xdr:rowOff>57150</xdr:rowOff>
    </xdr:to>
    <xdr:graphicFrame macro="">
      <xdr:nvGraphicFramePr>
        <xdr:cNvPr id="7" name="Chart 6">
          <a:extLst>
            <a:ext uri="{FF2B5EF4-FFF2-40B4-BE49-F238E27FC236}">
              <a16:creationId xmlns:a16="http://schemas.microsoft.com/office/drawing/2014/main" id="{CEBF979F-96A8-4EBD-91B2-A8FDFB1C98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95250</xdr:colOff>
      <xdr:row>19</xdr:row>
      <xdr:rowOff>76199</xdr:rowOff>
    </xdr:from>
    <xdr:to>
      <xdr:col>10</xdr:col>
      <xdr:colOff>485776</xdr:colOff>
      <xdr:row>46</xdr:row>
      <xdr:rowOff>152400</xdr:rowOff>
    </xdr:to>
    <xdr:graphicFrame macro="">
      <xdr:nvGraphicFramePr>
        <xdr:cNvPr id="6" name="Chart 5">
          <a:extLst>
            <a:ext uri="{FF2B5EF4-FFF2-40B4-BE49-F238E27FC236}">
              <a16:creationId xmlns:a16="http://schemas.microsoft.com/office/drawing/2014/main" id="{431FC688-526A-F3A1-B00C-BF9C8385918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0.22699</cdr:x>
      <cdr:y>0.15353</cdr:y>
    </cdr:from>
    <cdr:to>
      <cdr:x>0.506</cdr:x>
      <cdr:y>0.20947</cdr:y>
    </cdr:to>
    <cdr:sp macro="" textlink="">
      <cdr:nvSpPr>
        <cdr:cNvPr id="2" name="TextBox 1">
          <a:extLst xmlns:a="http://schemas.openxmlformats.org/drawingml/2006/main">
            <a:ext uri="{FF2B5EF4-FFF2-40B4-BE49-F238E27FC236}">
              <a16:creationId xmlns:a16="http://schemas.microsoft.com/office/drawing/2014/main" id="{052548D1-CB27-4990-1CBC-43B055C612B3}"/>
            </a:ext>
          </a:extLst>
        </cdr:cNvPr>
        <cdr:cNvSpPr txBox="1"/>
      </cdr:nvSpPr>
      <cdr:spPr>
        <a:xfrm xmlns:a="http://schemas.openxmlformats.org/drawingml/2006/main">
          <a:off x="1803197" y="802844"/>
          <a:ext cx="2216353" cy="292532"/>
        </a:xfrm>
        <a:prstGeom xmlns:a="http://schemas.openxmlformats.org/drawingml/2006/main" prst="rect">
          <a:avLst/>
        </a:prstGeom>
        <a:solidFill xmlns:a="http://schemas.openxmlformats.org/drawingml/2006/main">
          <a:schemeClr val="bg1"/>
        </a:solidFill>
        <a:ln xmlns:a="http://schemas.openxmlformats.org/drawingml/2006/main">
          <a:solidFill>
            <a:schemeClr val="bg2">
              <a:lumMod val="75000"/>
            </a:schemeClr>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High Price:</a:t>
          </a:r>
          <a:r>
            <a:rPr lang="en-NZ" sz="1100" b="0" baseline="0">
              <a:solidFill>
                <a:sysClr val="windowText" lastClr="000000"/>
              </a:solidFill>
            </a:rPr>
            <a:t> </a:t>
          </a:r>
          <a:r>
            <a:rPr lang="en-NZ" sz="1100" b="0">
              <a:solidFill>
                <a:sysClr val="windowText" lastClr="000000"/>
              </a:solidFill>
            </a:rPr>
            <a:t>A$16.73/Kg H</a:t>
          </a:r>
          <a:r>
            <a:rPr lang="en-NZ" sz="1100" b="0" baseline="-25000">
              <a:solidFill>
                <a:sysClr val="windowText" lastClr="000000"/>
              </a:solidFill>
            </a:rPr>
            <a:t>2</a:t>
          </a:r>
          <a:r>
            <a:rPr lang="en-NZ" sz="1100" b="0">
              <a:solidFill>
                <a:sysClr val="windowText" lastClr="000000"/>
              </a:solidFill>
            </a:rPr>
            <a:t> in Year 1</a:t>
          </a:r>
        </a:p>
      </cdr:txBody>
    </cdr:sp>
  </cdr:relSizeAnchor>
  <cdr:relSizeAnchor xmlns:cdr="http://schemas.openxmlformats.org/drawingml/2006/chartDrawing">
    <cdr:from>
      <cdr:x>0.17986</cdr:x>
      <cdr:y>0.1815</cdr:y>
    </cdr:from>
    <cdr:to>
      <cdr:x>0.22699</cdr:x>
      <cdr:y>0.18579</cdr:y>
    </cdr:to>
    <cdr:cxnSp macro="">
      <cdr:nvCxnSpPr>
        <cdr:cNvPr id="3" name="Straight Arrow Connector 2">
          <a:extLst xmlns:a="http://schemas.openxmlformats.org/drawingml/2006/main">
            <a:ext uri="{FF2B5EF4-FFF2-40B4-BE49-F238E27FC236}">
              <a16:creationId xmlns:a16="http://schemas.microsoft.com/office/drawing/2014/main" id="{FFFDE5FA-E7BA-4993-1C86-3EE845085C6A}"/>
            </a:ext>
          </a:extLst>
        </cdr:cNvPr>
        <cdr:cNvCxnSpPr>
          <a:stCxn xmlns:a="http://schemas.openxmlformats.org/drawingml/2006/main" id="2" idx="1"/>
        </cdr:cNvCxnSpPr>
      </cdr:nvCxnSpPr>
      <cdr:spPr>
        <a:xfrm xmlns:a="http://schemas.openxmlformats.org/drawingml/2006/main" flipH="1">
          <a:off x="1428751" y="949105"/>
          <a:ext cx="374424" cy="22446"/>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0.13171</cdr:x>
      <cdr:y>0.83633</cdr:y>
    </cdr:from>
    <cdr:to>
      <cdr:x>0.43285</cdr:x>
      <cdr:y>0.89253</cdr:y>
    </cdr:to>
    <cdr:sp macro="" textlink="">
      <cdr:nvSpPr>
        <cdr:cNvPr id="4" name="TextBox 1">
          <a:extLst xmlns:a="http://schemas.openxmlformats.org/drawingml/2006/main">
            <a:ext uri="{FF2B5EF4-FFF2-40B4-BE49-F238E27FC236}">
              <a16:creationId xmlns:a16="http://schemas.microsoft.com/office/drawing/2014/main" id="{3A7573A6-7B19-C0F4-E807-D6D2F720E9DE}"/>
            </a:ext>
          </a:extLst>
        </cdr:cNvPr>
        <cdr:cNvSpPr txBox="1"/>
      </cdr:nvSpPr>
      <cdr:spPr>
        <a:xfrm xmlns:a="http://schemas.openxmlformats.org/drawingml/2006/main">
          <a:off x="1046282" y="4373356"/>
          <a:ext cx="2392244" cy="293896"/>
        </a:xfrm>
        <a:prstGeom xmlns:a="http://schemas.openxmlformats.org/drawingml/2006/main" prst="rect">
          <a:avLst/>
        </a:prstGeom>
        <a:solidFill xmlns:a="http://schemas.openxmlformats.org/drawingml/2006/main">
          <a:schemeClr val="bg1"/>
        </a:solidFill>
        <a:ln xmlns:a="http://schemas.openxmlformats.org/drawingml/2006/main">
          <a:solidFill>
            <a:schemeClr val="bg2">
              <a:lumMod val="75000"/>
            </a:schemeClr>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Low Price Range: A$5.35/Kg H</a:t>
          </a:r>
          <a:r>
            <a:rPr lang="en-NZ" sz="1100" b="0" baseline="-25000">
              <a:solidFill>
                <a:sysClr val="windowText" lastClr="000000"/>
              </a:solidFill>
            </a:rPr>
            <a:t>2</a:t>
          </a:r>
          <a:r>
            <a:rPr lang="en-NZ" sz="1100" b="0" baseline="0">
              <a:solidFill>
                <a:sysClr val="windowText" lastClr="000000"/>
              </a:solidFill>
            </a:rPr>
            <a:t> in Year 1</a:t>
          </a:r>
        </a:p>
      </cdr:txBody>
    </cdr:sp>
  </cdr:relSizeAnchor>
  <cdr:relSizeAnchor xmlns:cdr="http://schemas.openxmlformats.org/drawingml/2006/chartDrawing">
    <cdr:from>
      <cdr:x>0.80096</cdr:x>
      <cdr:y>0.36431</cdr:y>
    </cdr:from>
    <cdr:to>
      <cdr:x>0.92686</cdr:x>
      <cdr:y>0.56102</cdr:y>
    </cdr:to>
    <cdr:cxnSp macro="">
      <cdr:nvCxnSpPr>
        <cdr:cNvPr id="5" name="Straight Arrow Connector 4">
          <a:extLst xmlns:a="http://schemas.openxmlformats.org/drawingml/2006/main">
            <a:ext uri="{FF2B5EF4-FFF2-40B4-BE49-F238E27FC236}">
              <a16:creationId xmlns:a16="http://schemas.microsoft.com/office/drawing/2014/main" id="{25053D82-47EF-794A-F8DF-91F8B4D4776B}"/>
            </a:ext>
          </a:extLst>
        </cdr:cNvPr>
        <cdr:cNvCxnSpPr>
          <a:stCxn xmlns:a="http://schemas.openxmlformats.org/drawingml/2006/main" id="6" idx="2"/>
        </cdr:cNvCxnSpPr>
      </cdr:nvCxnSpPr>
      <cdr:spPr>
        <a:xfrm xmlns:a="http://schemas.openxmlformats.org/drawingml/2006/main">
          <a:off x="6362711" y="1905046"/>
          <a:ext cx="1000115" cy="1028655"/>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0.65828</cdr:x>
      <cdr:y>0.31148</cdr:y>
    </cdr:from>
    <cdr:to>
      <cdr:x>0.94365</cdr:x>
      <cdr:y>0.36431</cdr:y>
    </cdr:to>
    <cdr:sp macro="" textlink="">
      <cdr:nvSpPr>
        <cdr:cNvPr id="6" name="TextBox 1">
          <a:extLst xmlns:a="http://schemas.openxmlformats.org/drawingml/2006/main">
            <a:ext uri="{FF2B5EF4-FFF2-40B4-BE49-F238E27FC236}">
              <a16:creationId xmlns:a16="http://schemas.microsoft.com/office/drawing/2014/main" id="{26008C3D-D406-9EC4-7543-6335DC3C76D2}"/>
            </a:ext>
          </a:extLst>
        </cdr:cNvPr>
        <cdr:cNvSpPr txBox="1"/>
      </cdr:nvSpPr>
      <cdr:spPr>
        <a:xfrm xmlns:a="http://schemas.openxmlformats.org/drawingml/2006/main">
          <a:off x="5229242" y="1628786"/>
          <a:ext cx="2266937" cy="276260"/>
        </a:xfrm>
        <a:prstGeom xmlns:a="http://schemas.openxmlformats.org/drawingml/2006/main" prst="rect">
          <a:avLst/>
        </a:prstGeom>
        <a:solidFill xmlns:a="http://schemas.openxmlformats.org/drawingml/2006/main">
          <a:schemeClr val="bg1"/>
        </a:solidFill>
        <a:ln xmlns:a="http://schemas.openxmlformats.org/drawingml/2006/main">
          <a:solidFill>
            <a:schemeClr val="bg2">
              <a:lumMod val="75000"/>
            </a:schemeClr>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A$/kg</a:t>
          </a:r>
          <a:r>
            <a:rPr lang="en-NZ" sz="1100" b="0" baseline="0">
              <a:solidFill>
                <a:sysClr val="windowText" lastClr="000000"/>
              </a:solidFill>
            </a:rPr>
            <a:t> H</a:t>
          </a:r>
          <a:r>
            <a:rPr lang="en-NZ" sz="1100" b="0" baseline="-25000">
              <a:solidFill>
                <a:sysClr val="windowText" lastClr="000000"/>
              </a:solidFill>
            </a:rPr>
            <a:t>2</a:t>
          </a:r>
          <a:r>
            <a:rPr lang="en-NZ" sz="1100" b="0" baseline="0">
              <a:solidFill>
                <a:sysClr val="windowText" lastClr="000000"/>
              </a:solidFill>
            </a:rPr>
            <a:t> High Price Range </a:t>
          </a:r>
          <a:r>
            <a:rPr lang="en-NZ" sz="1100" b="0">
              <a:solidFill>
                <a:sysClr val="windowText" lastClr="000000"/>
              </a:solidFill>
            </a:rPr>
            <a:t>in Year 60 </a:t>
          </a:r>
        </a:p>
      </cdr:txBody>
    </cdr:sp>
  </cdr:relSizeAnchor>
  <cdr:relSizeAnchor xmlns:cdr="http://schemas.openxmlformats.org/drawingml/2006/chartDrawing">
    <cdr:from>
      <cdr:x>0.80096</cdr:x>
      <cdr:y>0.36431</cdr:y>
    </cdr:from>
    <cdr:to>
      <cdr:x>0.93165</cdr:x>
      <cdr:y>0.46084</cdr:y>
    </cdr:to>
    <cdr:cxnSp macro="">
      <cdr:nvCxnSpPr>
        <cdr:cNvPr id="7" name="Straight Arrow Connector 6">
          <a:extLst xmlns:a="http://schemas.openxmlformats.org/drawingml/2006/main">
            <a:ext uri="{FF2B5EF4-FFF2-40B4-BE49-F238E27FC236}">
              <a16:creationId xmlns:a16="http://schemas.microsoft.com/office/drawing/2014/main" id="{0560E57B-F2A1-B101-00F0-D666F34497F9}"/>
            </a:ext>
          </a:extLst>
        </cdr:cNvPr>
        <cdr:cNvCxnSpPr>
          <a:stCxn xmlns:a="http://schemas.openxmlformats.org/drawingml/2006/main" id="6" idx="2"/>
        </cdr:cNvCxnSpPr>
      </cdr:nvCxnSpPr>
      <cdr:spPr>
        <a:xfrm xmlns:a="http://schemas.openxmlformats.org/drawingml/2006/main">
          <a:off x="6362711" y="1905046"/>
          <a:ext cx="1038215" cy="504780"/>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0.80096</cdr:x>
      <cdr:y>0.36431</cdr:y>
    </cdr:from>
    <cdr:to>
      <cdr:x>0.93525</cdr:x>
      <cdr:y>0.6867</cdr:y>
    </cdr:to>
    <cdr:cxnSp macro="">
      <cdr:nvCxnSpPr>
        <cdr:cNvPr id="17" name="Straight Arrow Connector 16">
          <a:extLst xmlns:a="http://schemas.openxmlformats.org/drawingml/2006/main">
            <a:ext uri="{FF2B5EF4-FFF2-40B4-BE49-F238E27FC236}">
              <a16:creationId xmlns:a16="http://schemas.microsoft.com/office/drawing/2014/main" id="{4F706140-4272-9B3F-DC6B-0EE168A06EBF}"/>
            </a:ext>
          </a:extLst>
        </cdr:cNvPr>
        <cdr:cNvCxnSpPr>
          <a:stCxn xmlns:a="http://schemas.openxmlformats.org/drawingml/2006/main" id="6" idx="2"/>
        </cdr:cNvCxnSpPr>
      </cdr:nvCxnSpPr>
      <cdr:spPr>
        <a:xfrm xmlns:a="http://schemas.openxmlformats.org/drawingml/2006/main">
          <a:off x="6362711" y="1905046"/>
          <a:ext cx="1066790" cy="1685880"/>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0.43655</cdr:x>
      <cdr:y>0.42655</cdr:y>
    </cdr:from>
    <cdr:to>
      <cdr:x>0.61428</cdr:x>
      <cdr:y>0.47052</cdr:y>
    </cdr:to>
    <cdr:sp macro="" textlink="">
      <cdr:nvSpPr>
        <cdr:cNvPr id="21" name="TextBox 1">
          <a:extLst xmlns:a="http://schemas.openxmlformats.org/drawingml/2006/main">
            <a:ext uri="{FF2B5EF4-FFF2-40B4-BE49-F238E27FC236}">
              <a16:creationId xmlns:a16="http://schemas.microsoft.com/office/drawing/2014/main" id="{6433D7F6-5863-D4D6-41E9-0E08035FD247}"/>
            </a:ext>
          </a:extLst>
        </cdr:cNvPr>
        <cdr:cNvSpPr txBox="1"/>
      </cdr:nvSpPr>
      <cdr:spPr>
        <a:xfrm xmlns:a="http://schemas.openxmlformats.org/drawingml/2006/main" rot="294502">
          <a:off x="3467888" y="2230522"/>
          <a:ext cx="1411839" cy="229929"/>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b="0">
              <a:solidFill>
                <a:schemeClr val="accent6">
                  <a:lumMod val="75000"/>
                </a:schemeClr>
              </a:solidFill>
            </a:rPr>
            <a:t>0.90 Learning Factor</a:t>
          </a:r>
        </a:p>
      </cdr:txBody>
    </cdr:sp>
  </cdr:relSizeAnchor>
  <cdr:relSizeAnchor xmlns:cdr="http://schemas.openxmlformats.org/drawingml/2006/chartDrawing">
    <cdr:from>
      <cdr:x>0.41977</cdr:x>
      <cdr:y>0.52647</cdr:y>
    </cdr:from>
    <cdr:to>
      <cdr:x>0.57746</cdr:x>
      <cdr:y>0.5694</cdr:y>
    </cdr:to>
    <cdr:sp macro="" textlink="">
      <cdr:nvSpPr>
        <cdr:cNvPr id="22" name="TextBox 1">
          <a:extLst xmlns:a="http://schemas.openxmlformats.org/drawingml/2006/main">
            <a:ext uri="{FF2B5EF4-FFF2-40B4-BE49-F238E27FC236}">
              <a16:creationId xmlns:a16="http://schemas.microsoft.com/office/drawing/2014/main" id="{1B3FF24C-5A18-EF55-D579-88202923BA36}"/>
            </a:ext>
          </a:extLst>
        </cdr:cNvPr>
        <cdr:cNvSpPr txBox="1"/>
      </cdr:nvSpPr>
      <cdr:spPr>
        <a:xfrm xmlns:a="http://schemas.openxmlformats.org/drawingml/2006/main" rot="360000">
          <a:off x="3334619" y="2753016"/>
          <a:ext cx="1252666" cy="22449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b="0">
              <a:solidFill>
                <a:schemeClr val="accent5"/>
              </a:solidFill>
            </a:rPr>
            <a:t>0.85 Learning Factor</a:t>
          </a:r>
        </a:p>
      </cdr:txBody>
    </cdr:sp>
  </cdr:relSizeAnchor>
  <cdr:relSizeAnchor xmlns:cdr="http://schemas.openxmlformats.org/drawingml/2006/chartDrawing">
    <cdr:from>
      <cdr:x>0.41603</cdr:x>
      <cdr:y>0.60542</cdr:y>
    </cdr:from>
    <cdr:to>
      <cdr:x>0.58417</cdr:x>
      <cdr:y>0.64507</cdr:y>
    </cdr:to>
    <cdr:sp macro="" textlink="">
      <cdr:nvSpPr>
        <cdr:cNvPr id="32" name="TextBox 1">
          <a:extLst xmlns:a="http://schemas.openxmlformats.org/drawingml/2006/main">
            <a:ext uri="{FF2B5EF4-FFF2-40B4-BE49-F238E27FC236}">
              <a16:creationId xmlns:a16="http://schemas.microsoft.com/office/drawing/2014/main" id="{3794AE49-D35B-5D03-207D-823F5C9357CA}"/>
            </a:ext>
          </a:extLst>
        </cdr:cNvPr>
        <cdr:cNvSpPr txBox="1"/>
      </cdr:nvSpPr>
      <cdr:spPr>
        <a:xfrm xmlns:a="http://schemas.openxmlformats.org/drawingml/2006/main" rot="420000">
          <a:off x="3304855" y="3165861"/>
          <a:ext cx="1335689" cy="207355"/>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b="0">
              <a:solidFill>
                <a:schemeClr val="accent4">
                  <a:lumMod val="75000"/>
                </a:schemeClr>
              </a:solidFill>
            </a:rPr>
            <a:t>0.80 Learning Factor</a:t>
          </a:r>
        </a:p>
      </cdr:txBody>
    </cdr:sp>
  </cdr:relSizeAnchor>
  <cdr:relSizeAnchor xmlns:cdr="http://schemas.openxmlformats.org/drawingml/2006/chartDrawing">
    <cdr:from>
      <cdr:x>0.10911</cdr:x>
      <cdr:y>0.65756</cdr:y>
    </cdr:from>
    <cdr:to>
      <cdr:x>0.13171</cdr:x>
      <cdr:y>0.86443</cdr:y>
    </cdr:to>
    <cdr:cxnSp macro="">
      <cdr:nvCxnSpPr>
        <cdr:cNvPr id="8" name="Straight Arrow Connector 7">
          <a:extLst xmlns:a="http://schemas.openxmlformats.org/drawingml/2006/main">
            <a:ext uri="{FF2B5EF4-FFF2-40B4-BE49-F238E27FC236}">
              <a16:creationId xmlns:a16="http://schemas.microsoft.com/office/drawing/2014/main" id="{F5762EFD-C248-0583-C308-3AF5212BB1A9}"/>
            </a:ext>
          </a:extLst>
        </cdr:cNvPr>
        <cdr:cNvCxnSpPr>
          <a:stCxn xmlns:a="http://schemas.openxmlformats.org/drawingml/2006/main" id="4" idx="1"/>
        </cdr:cNvCxnSpPr>
      </cdr:nvCxnSpPr>
      <cdr:spPr>
        <a:xfrm xmlns:a="http://schemas.openxmlformats.org/drawingml/2006/main" flipH="1" flipV="1">
          <a:off x="866776" y="3438526"/>
          <a:ext cx="179506" cy="1081778"/>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0.61551</cdr:x>
      <cdr:y>0.8476</cdr:y>
    </cdr:from>
    <cdr:to>
      <cdr:x>0.90088</cdr:x>
      <cdr:y>0.90043</cdr:y>
    </cdr:to>
    <cdr:sp macro="" textlink="">
      <cdr:nvSpPr>
        <cdr:cNvPr id="10" name="TextBox 1">
          <a:extLst xmlns:a="http://schemas.openxmlformats.org/drawingml/2006/main">
            <a:ext uri="{FF2B5EF4-FFF2-40B4-BE49-F238E27FC236}">
              <a16:creationId xmlns:a16="http://schemas.microsoft.com/office/drawing/2014/main" id="{7AABFE04-6950-D053-20BA-EE097C62C281}"/>
            </a:ext>
          </a:extLst>
        </cdr:cNvPr>
        <cdr:cNvSpPr txBox="1"/>
      </cdr:nvSpPr>
      <cdr:spPr>
        <a:xfrm xmlns:a="http://schemas.openxmlformats.org/drawingml/2006/main">
          <a:off x="4889500" y="4432300"/>
          <a:ext cx="2266937" cy="276260"/>
        </a:xfrm>
        <a:prstGeom xmlns:a="http://schemas.openxmlformats.org/drawingml/2006/main" prst="rect">
          <a:avLst/>
        </a:prstGeom>
        <a:solidFill xmlns:a="http://schemas.openxmlformats.org/drawingml/2006/main">
          <a:schemeClr val="bg1"/>
        </a:solidFill>
        <a:ln xmlns:a="http://schemas.openxmlformats.org/drawingml/2006/main">
          <a:solidFill>
            <a:schemeClr val="bg2">
              <a:lumMod val="75000"/>
            </a:schemeClr>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A$/kg</a:t>
          </a:r>
          <a:r>
            <a:rPr lang="en-NZ" sz="1100" b="0" baseline="0">
              <a:solidFill>
                <a:sysClr val="windowText" lastClr="000000"/>
              </a:solidFill>
            </a:rPr>
            <a:t> H</a:t>
          </a:r>
          <a:r>
            <a:rPr lang="en-NZ" sz="1100" b="0" baseline="-25000">
              <a:solidFill>
                <a:sysClr val="windowText" lastClr="000000"/>
              </a:solidFill>
            </a:rPr>
            <a:t>2</a:t>
          </a:r>
          <a:r>
            <a:rPr lang="en-NZ" sz="1100" b="0" baseline="0">
              <a:solidFill>
                <a:sysClr val="windowText" lastClr="000000"/>
              </a:solidFill>
            </a:rPr>
            <a:t> High Price Range </a:t>
          </a:r>
          <a:r>
            <a:rPr lang="en-NZ" sz="1100" b="0">
              <a:solidFill>
                <a:sysClr val="windowText" lastClr="000000"/>
              </a:solidFill>
            </a:rPr>
            <a:t>in Year 60 </a:t>
          </a:r>
        </a:p>
      </cdr:txBody>
    </cdr:sp>
  </cdr:relSizeAnchor>
  <cdr:relSizeAnchor xmlns:cdr="http://schemas.openxmlformats.org/drawingml/2006/chartDrawing">
    <cdr:from>
      <cdr:x>0.90088</cdr:x>
      <cdr:y>0.86521</cdr:y>
    </cdr:from>
    <cdr:to>
      <cdr:x>0.95084</cdr:x>
      <cdr:y>0.87402</cdr:y>
    </cdr:to>
    <cdr:cxnSp macro="">
      <cdr:nvCxnSpPr>
        <cdr:cNvPr id="11" name="Straight Arrow Connector 10">
          <a:extLst xmlns:a="http://schemas.openxmlformats.org/drawingml/2006/main">
            <a:ext uri="{FF2B5EF4-FFF2-40B4-BE49-F238E27FC236}">
              <a16:creationId xmlns:a16="http://schemas.microsoft.com/office/drawing/2014/main" id="{181C7514-3550-0A2A-2D11-CE0474D795B9}"/>
            </a:ext>
          </a:extLst>
        </cdr:cNvPr>
        <cdr:cNvCxnSpPr>
          <a:stCxn xmlns:a="http://schemas.openxmlformats.org/drawingml/2006/main" id="10" idx="3"/>
        </cdr:cNvCxnSpPr>
      </cdr:nvCxnSpPr>
      <cdr:spPr>
        <a:xfrm xmlns:a="http://schemas.openxmlformats.org/drawingml/2006/main" flipV="1">
          <a:off x="7156437" y="4524376"/>
          <a:ext cx="396889" cy="46054"/>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0.90088</cdr:x>
      <cdr:y>0.79417</cdr:y>
    </cdr:from>
    <cdr:to>
      <cdr:x>0.94484</cdr:x>
      <cdr:y>0.87402</cdr:y>
    </cdr:to>
    <cdr:cxnSp macro="">
      <cdr:nvCxnSpPr>
        <cdr:cNvPr id="12" name="Straight Arrow Connector 11">
          <a:extLst xmlns:a="http://schemas.openxmlformats.org/drawingml/2006/main">
            <a:ext uri="{FF2B5EF4-FFF2-40B4-BE49-F238E27FC236}">
              <a16:creationId xmlns:a16="http://schemas.microsoft.com/office/drawing/2014/main" id="{181C7514-3550-0A2A-2D11-CE0474D795B9}"/>
            </a:ext>
          </a:extLst>
        </cdr:cNvPr>
        <cdr:cNvCxnSpPr>
          <a:stCxn xmlns:a="http://schemas.openxmlformats.org/drawingml/2006/main" id="10" idx="3"/>
        </cdr:cNvCxnSpPr>
      </cdr:nvCxnSpPr>
      <cdr:spPr>
        <a:xfrm xmlns:a="http://schemas.openxmlformats.org/drawingml/2006/main" flipV="1">
          <a:off x="7156437" y="4152901"/>
          <a:ext cx="349264" cy="417529"/>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0.90088</cdr:x>
      <cdr:y>0.74681</cdr:y>
    </cdr:from>
    <cdr:to>
      <cdr:x>0.94245</cdr:x>
      <cdr:y>0.87402</cdr:y>
    </cdr:to>
    <cdr:cxnSp macro="">
      <cdr:nvCxnSpPr>
        <cdr:cNvPr id="13" name="Straight Arrow Connector 12">
          <a:extLst xmlns:a="http://schemas.openxmlformats.org/drawingml/2006/main">
            <a:ext uri="{FF2B5EF4-FFF2-40B4-BE49-F238E27FC236}">
              <a16:creationId xmlns:a16="http://schemas.microsoft.com/office/drawing/2014/main" id="{181C7514-3550-0A2A-2D11-CE0474D795B9}"/>
            </a:ext>
          </a:extLst>
        </cdr:cNvPr>
        <cdr:cNvCxnSpPr>
          <a:stCxn xmlns:a="http://schemas.openxmlformats.org/drawingml/2006/main" id="10" idx="3"/>
        </cdr:cNvCxnSpPr>
      </cdr:nvCxnSpPr>
      <cdr:spPr>
        <a:xfrm xmlns:a="http://schemas.openxmlformats.org/drawingml/2006/main" flipV="1">
          <a:off x="7156437" y="3905251"/>
          <a:ext cx="330214" cy="665179"/>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0.44643</cdr:x>
      <cdr:y>0.72385</cdr:y>
    </cdr:from>
    <cdr:to>
      <cdr:x>0.61095</cdr:x>
      <cdr:y>0.76267</cdr:y>
    </cdr:to>
    <cdr:sp macro="" textlink="">
      <cdr:nvSpPr>
        <cdr:cNvPr id="30" name="TextBox 1">
          <a:extLst xmlns:a="http://schemas.openxmlformats.org/drawingml/2006/main">
            <a:ext uri="{FF2B5EF4-FFF2-40B4-BE49-F238E27FC236}">
              <a16:creationId xmlns:a16="http://schemas.microsoft.com/office/drawing/2014/main" id="{5ABC2B15-21FF-3084-E86E-F1CF7C9D55B2}"/>
            </a:ext>
          </a:extLst>
        </cdr:cNvPr>
        <cdr:cNvSpPr txBox="1"/>
      </cdr:nvSpPr>
      <cdr:spPr>
        <a:xfrm xmlns:a="http://schemas.openxmlformats.org/drawingml/2006/main" rot="120000">
          <a:off x="3546374" y="3785185"/>
          <a:ext cx="1306959" cy="20299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b="0">
              <a:solidFill>
                <a:schemeClr val="accent3">
                  <a:lumMod val="75000"/>
                </a:schemeClr>
              </a:solidFill>
            </a:rPr>
            <a:t>0.90 Learning Factor</a:t>
          </a:r>
        </a:p>
      </cdr:txBody>
    </cdr:sp>
  </cdr:relSizeAnchor>
  <cdr:relSizeAnchor xmlns:cdr="http://schemas.openxmlformats.org/drawingml/2006/chartDrawing">
    <cdr:from>
      <cdr:x>0.44644</cdr:x>
      <cdr:y>0.75491</cdr:y>
    </cdr:from>
    <cdr:to>
      <cdr:x>0.60801</cdr:x>
      <cdr:y>0.79888</cdr:y>
    </cdr:to>
    <cdr:sp macro="" textlink="">
      <cdr:nvSpPr>
        <cdr:cNvPr id="31" name="TextBox 1">
          <a:extLst xmlns:a="http://schemas.openxmlformats.org/drawingml/2006/main">
            <a:ext uri="{FF2B5EF4-FFF2-40B4-BE49-F238E27FC236}">
              <a16:creationId xmlns:a16="http://schemas.microsoft.com/office/drawing/2014/main" id="{9A6806BA-0BC0-BBF5-F1E0-8662545561CF}"/>
            </a:ext>
          </a:extLst>
        </cdr:cNvPr>
        <cdr:cNvSpPr txBox="1"/>
      </cdr:nvSpPr>
      <cdr:spPr>
        <a:xfrm xmlns:a="http://schemas.openxmlformats.org/drawingml/2006/main" rot="120000">
          <a:off x="3546456" y="3947597"/>
          <a:ext cx="1283488" cy="229929"/>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b="0">
              <a:solidFill>
                <a:schemeClr val="accent2">
                  <a:lumMod val="75000"/>
                </a:schemeClr>
              </a:solidFill>
            </a:rPr>
            <a:t>0.85 Learning Factor</a:t>
          </a:r>
        </a:p>
      </cdr:txBody>
    </cdr:sp>
  </cdr:relSizeAnchor>
  <cdr:relSizeAnchor xmlns:cdr="http://schemas.openxmlformats.org/drawingml/2006/chartDrawing">
    <cdr:from>
      <cdr:x>0.44844</cdr:x>
      <cdr:y>0.81421</cdr:y>
    </cdr:from>
    <cdr:to>
      <cdr:x>0.62665</cdr:x>
      <cdr:y>0.84882</cdr:y>
    </cdr:to>
    <cdr:sp macro="" textlink="">
      <cdr:nvSpPr>
        <cdr:cNvPr id="33" name="TextBox 1">
          <a:extLst xmlns:a="http://schemas.openxmlformats.org/drawingml/2006/main">
            <a:ext uri="{FF2B5EF4-FFF2-40B4-BE49-F238E27FC236}">
              <a16:creationId xmlns:a16="http://schemas.microsoft.com/office/drawing/2014/main" id="{6D651EE1-836F-D60B-3915-0669F6CC50C9}"/>
            </a:ext>
          </a:extLst>
        </cdr:cNvPr>
        <cdr:cNvSpPr txBox="1"/>
      </cdr:nvSpPr>
      <cdr:spPr>
        <a:xfrm xmlns:a="http://schemas.openxmlformats.org/drawingml/2006/main" rot="120000">
          <a:off x="3562349" y="4257677"/>
          <a:ext cx="1415676" cy="180975"/>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b="0">
              <a:solidFill>
                <a:schemeClr val="accent1"/>
              </a:solidFill>
            </a:rPr>
            <a:t>0.80 Learning Factor</a:t>
          </a:r>
        </a:p>
      </cdr:txBody>
    </cdr:sp>
  </cdr:relSizeAnchor>
</c:userShapes>
</file>

<file path=xl/drawings/drawing26.xml><?xml version="1.0" encoding="utf-8"?>
<xdr:wsDr xmlns:xdr="http://schemas.openxmlformats.org/drawingml/2006/spreadsheetDrawing" xmlns:a="http://schemas.openxmlformats.org/drawingml/2006/main">
  <xdr:twoCellAnchor>
    <xdr:from>
      <xdr:col>44</xdr:col>
      <xdr:colOff>57150</xdr:colOff>
      <xdr:row>63</xdr:row>
      <xdr:rowOff>52386</xdr:rowOff>
    </xdr:from>
    <xdr:to>
      <xdr:col>60</xdr:col>
      <xdr:colOff>228600</xdr:colOff>
      <xdr:row>85</xdr:row>
      <xdr:rowOff>95250</xdr:rowOff>
    </xdr:to>
    <xdr:graphicFrame macro="">
      <xdr:nvGraphicFramePr>
        <xdr:cNvPr id="2" name="Chart 1">
          <a:extLst>
            <a:ext uri="{FF2B5EF4-FFF2-40B4-BE49-F238E27FC236}">
              <a16:creationId xmlns:a16="http://schemas.microsoft.com/office/drawing/2014/main" id="{203F5091-A489-AEBD-E29D-B164690A32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112</xdr:row>
      <xdr:rowOff>66674</xdr:rowOff>
    </xdr:from>
    <xdr:to>
      <xdr:col>6</xdr:col>
      <xdr:colOff>1095375</xdr:colOff>
      <xdr:row>133</xdr:row>
      <xdr:rowOff>180975</xdr:rowOff>
    </xdr:to>
    <xdr:graphicFrame macro="">
      <xdr:nvGraphicFramePr>
        <xdr:cNvPr id="5" name="Chart 4">
          <a:extLst>
            <a:ext uri="{FF2B5EF4-FFF2-40B4-BE49-F238E27FC236}">
              <a16:creationId xmlns:a16="http://schemas.microsoft.com/office/drawing/2014/main" id="{0E06ABDD-A3C0-BD5C-F3B3-F55651F691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63</xdr:row>
      <xdr:rowOff>47625</xdr:rowOff>
    </xdr:from>
    <xdr:to>
      <xdr:col>6</xdr:col>
      <xdr:colOff>995363</xdr:colOff>
      <xdr:row>84</xdr:row>
      <xdr:rowOff>171450</xdr:rowOff>
    </xdr:to>
    <xdr:graphicFrame macro="">
      <xdr:nvGraphicFramePr>
        <xdr:cNvPr id="7" name="Chart 6">
          <a:extLst>
            <a:ext uri="{FF2B5EF4-FFF2-40B4-BE49-F238E27FC236}">
              <a16:creationId xmlns:a16="http://schemas.microsoft.com/office/drawing/2014/main" id="{A279FB78-30E9-DA04-7F5A-6BA104D6C7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176212</xdr:colOff>
      <xdr:row>63</xdr:row>
      <xdr:rowOff>52386</xdr:rowOff>
    </xdr:from>
    <xdr:to>
      <xdr:col>25</xdr:col>
      <xdr:colOff>104775</xdr:colOff>
      <xdr:row>85</xdr:row>
      <xdr:rowOff>28575</xdr:rowOff>
    </xdr:to>
    <xdr:graphicFrame macro="">
      <xdr:nvGraphicFramePr>
        <xdr:cNvPr id="8" name="Chart 7">
          <a:extLst>
            <a:ext uri="{FF2B5EF4-FFF2-40B4-BE49-F238E27FC236}">
              <a16:creationId xmlns:a16="http://schemas.microsoft.com/office/drawing/2014/main" id="{ACC532AB-2232-5093-0A83-05BED74FBE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26</xdr:col>
      <xdr:colOff>80962</xdr:colOff>
      <xdr:row>63</xdr:row>
      <xdr:rowOff>80961</xdr:rowOff>
    </xdr:from>
    <xdr:to>
      <xdr:col>42</xdr:col>
      <xdr:colOff>104776</xdr:colOff>
      <xdr:row>85</xdr:row>
      <xdr:rowOff>114300</xdr:rowOff>
    </xdr:to>
    <xdr:graphicFrame macro="">
      <xdr:nvGraphicFramePr>
        <xdr:cNvPr id="10" name="Chart 9">
          <a:extLst>
            <a:ext uri="{FF2B5EF4-FFF2-40B4-BE49-F238E27FC236}">
              <a16:creationId xmlns:a16="http://schemas.microsoft.com/office/drawing/2014/main" id="{51FB5626-9FCA-1D8A-F22F-D0D4C3409E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89</xdr:row>
      <xdr:rowOff>95249</xdr:rowOff>
    </xdr:from>
    <xdr:to>
      <xdr:col>6</xdr:col>
      <xdr:colOff>1095375</xdr:colOff>
      <xdr:row>108</xdr:row>
      <xdr:rowOff>142874</xdr:rowOff>
    </xdr:to>
    <xdr:graphicFrame macro="">
      <xdr:nvGraphicFramePr>
        <xdr:cNvPr id="11" name="Chart 10">
          <a:extLst>
            <a:ext uri="{FF2B5EF4-FFF2-40B4-BE49-F238E27FC236}">
              <a16:creationId xmlns:a16="http://schemas.microsoft.com/office/drawing/2014/main" id="{ED737945-2C89-E9CA-BE94-888F80D9BC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242886</xdr:colOff>
      <xdr:row>89</xdr:row>
      <xdr:rowOff>104775</xdr:rowOff>
    </xdr:from>
    <xdr:to>
      <xdr:col>25</xdr:col>
      <xdr:colOff>142874</xdr:colOff>
      <xdr:row>110</xdr:row>
      <xdr:rowOff>57149</xdr:rowOff>
    </xdr:to>
    <xdr:graphicFrame macro="">
      <xdr:nvGraphicFramePr>
        <xdr:cNvPr id="12" name="Chart 11">
          <a:extLst>
            <a:ext uri="{FF2B5EF4-FFF2-40B4-BE49-F238E27FC236}">
              <a16:creationId xmlns:a16="http://schemas.microsoft.com/office/drawing/2014/main" id="{9E3DD788-3404-D5BD-849C-560F81B271E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26</xdr:col>
      <xdr:colOff>119061</xdr:colOff>
      <xdr:row>89</xdr:row>
      <xdr:rowOff>80961</xdr:rowOff>
    </xdr:from>
    <xdr:to>
      <xdr:col>42</xdr:col>
      <xdr:colOff>161924</xdr:colOff>
      <xdr:row>110</xdr:row>
      <xdr:rowOff>66675</xdr:rowOff>
    </xdr:to>
    <xdr:graphicFrame macro="">
      <xdr:nvGraphicFramePr>
        <xdr:cNvPr id="13" name="Chart 12">
          <a:extLst>
            <a:ext uri="{FF2B5EF4-FFF2-40B4-BE49-F238E27FC236}">
              <a16:creationId xmlns:a16="http://schemas.microsoft.com/office/drawing/2014/main" id="{4A08AF26-EFC7-BCDE-FCF9-24C66C70C0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44</xdr:col>
      <xdr:colOff>52386</xdr:colOff>
      <xdr:row>89</xdr:row>
      <xdr:rowOff>80962</xdr:rowOff>
    </xdr:from>
    <xdr:to>
      <xdr:col>60</xdr:col>
      <xdr:colOff>123825</xdr:colOff>
      <xdr:row>110</xdr:row>
      <xdr:rowOff>38100</xdr:rowOff>
    </xdr:to>
    <xdr:graphicFrame macro="">
      <xdr:nvGraphicFramePr>
        <xdr:cNvPr id="14" name="Chart 13">
          <a:extLst>
            <a:ext uri="{FF2B5EF4-FFF2-40B4-BE49-F238E27FC236}">
              <a16:creationId xmlns:a16="http://schemas.microsoft.com/office/drawing/2014/main" id="{6BE41763-2130-D763-5F19-972E501FFF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229278</xdr:colOff>
      <xdr:row>120</xdr:row>
      <xdr:rowOff>123827</xdr:rowOff>
    </xdr:from>
    <xdr:to>
      <xdr:col>8</xdr:col>
      <xdr:colOff>329292</xdr:colOff>
      <xdr:row>144</xdr:row>
      <xdr:rowOff>47625</xdr:rowOff>
    </xdr:to>
    <xdr:graphicFrame macro="">
      <xdr:nvGraphicFramePr>
        <xdr:cNvPr id="14" name="Chart 13">
          <a:extLst>
            <a:ext uri="{FF2B5EF4-FFF2-40B4-BE49-F238E27FC236}">
              <a16:creationId xmlns:a16="http://schemas.microsoft.com/office/drawing/2014/main" id="{26BCC349-CEE8-337E-C933-EDE69DF1126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1105578</xdr:colOff>
      <xdr:row>120</xdr:row>
      <xdr:rowOff>123825</xdr:rowOff>
    </xdr:from>
    <xdr:to>
      <xdr:col>18</xdr:col>
      <xdr:colOff>1034143</xdr:colOff>
      <xdr:row>147</xdr:row>
      <xdr:rowOff>13606</xdr:rowOff>
    </xdr:to>
    <xdr:graphicFrame macro="">
      <xdr:nvGraphicFramePr>
        <xdr:cNvPr id="11" name="Chart 10">
          <a:extLst>
            <a:ext uri="{FF2B5EF4-FFF2-40B4-BE49-F238E27FC236}">
              <a16:creationId xmlns:a16="http://schemas.microsoft.com/office/drawing/2014/main" id="{09A49715-5AD0-2798-FA5A-E9A6880962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276224</xdr:colOff>
      <xdr:row>149</xdr:row>
      <xdr:rowOff>46263</xdr:rowOff>
    </xdr:from>
    <xdr:to>
      <xdr:col>8</xdr:col>
      <xdr:colOff>295274</xdr:colOff>
      <xdr:row>175</xdr:row>
      <xdr:rowOff>108857</xdr:rowOff>
    </xdr:to>
    <xdr:graphicFrame macro="">
      <xdr:nvGraphicFramePr>
        <xdr:cNvPr id="15" name="Chart 14">
          <a:extLst>
            <a:ext uri="{FF2B5EF4-FFF2-40B4-BE49-F238E27FC236}">
              <a16:creationId xmlns:a16="http://schemas.microsoft.com/office/drawing/2014/main" id="{B8BF467A-B405-4C4A-ACAD-A55EC0FA69E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1061358</xdr:colOff>
      <xdr:row>149</xdr:row>
      <xdr:rowOff>106134</xdr:rowOff>
    </xdr:from>
    <xdr:to>
      <xdr:col>18</xdr:col>
      <xdr:colOff>1013733</xdr:colOff>
      <xdr:row>175</xdr:row>
      <xdr:rowOff>0</xdr:rowOff>
    </xdr:to>
    <xdr:graphicFrame macro="">
      <xdr:nvGraphicFramePr>
        <xdr:cNvPr id="17" name="Chart 16">
          <a:extLst>
            <a:ext uri="{FF2B5EF4-FFF2-40B4-BE49-F238E27FC236}">
              <a16:creationId xmlns:a16="http://schemas.microsoft.com/office/drawing/2014/main" id="{C78A2F78-4D34-C846-5EB5-5297259F2E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8.xml><?xml version="1.0" encoding="utf-8"?>
<c:userShapes xmlns:c="http://schemas.openxmlformats.org/drawingml/2006/chart">
  <cdr:relSizeAnchor xmlns:cdr="http://schemas.openxmlformats.org/drawingml/2006/chartDrawing">
    <cdr:from>
      <cdr:x>0.50214</cdr:x>
      <cdr:y>0.12062</cdr:y>
    </cdr:from>
    <cdr:to>
      <cdr:x>0.94051</cdr:x>
      <cdr:y>0.21007</cdr:y>
    </cdr:to>
    <cdr:sp macro="" textlink="">
      <cdr:nvSpPr>
        <cdr:cNvPr id="3" name="TextBox 2">
          <a:extLst xmlns:a="http://schemas.openxmlformats.org/drawingml/2006/main">
            <a:ext uri="{FF2B5EF4-FFF2-40B4-BE49-F238E27FC236}">
              <a16:creationId xmlns:a16="http://schemas.microsoft.com/office/drawing/2014/main" id="{6D36542D-E2AC-1045-EFE8-9588ED9BED1D}"/>
            </a:ext>
          </a:extLst>
        </cdr:cNvPr>
        <cdr:cNvSpPr txBox="1"/>
      </cdr:nvSpPr>
      <cdr:spPr>
        <a:xfrm xmlns:a="http://schemas.openxmlformats.org/drawingml/2006/main">
          <a:off x="4421733" y="541156"/>
          <a:ext cx="3860256" cy="40129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NZ" sz="1100">
              <a:solidFill>
                <a:schemeClr val="accent6"/>
              </a:solidFill>
            </a:rPr>
            <a:t>NPV</a:t>
          </a:r>
          <a:r>
            <a:rPr lang="en-NZ" sz="1100" baseline="0">
              <a:solidFill>
                <a:schemeClr val="accent6"/>
              </a:solidFill>
            </a:rPr>
            <a:t> at High Case Compression Energy Opex: 0.90 Learning Factor</a:t>
          </a:r>
          <a:endParaRPr lang="en-NZ" sz="1100">
            <a:solidFill>
              <a:schemeClr val="accent6"/>
            </a:solidFill>
          </a:endParaRPr>
        </a:p>
      </cdr:txBody>
    </cdr:sp>
  </cdr:relSizeAnchor>
  <cdr:relSizeAnchor xmlns:cdr="http://schemas.openxmlformats.org/drawingml/2006/chartDrawing">
    <cdr:from>
      <cdr:x>0.50766</cdr:x>
      <cdr:y>0.2737</cdr:y>
    </cdr:from>
    <cdr:to>
      <cdr:x>0.9893</cdr:x>
      <cdr:y>0.36315</cdr:y>
    </cdr:to>
    <cdr:sp macro="" textlink="">
      <cdr:nvSpPr>
        <cdr:cNvPr id="4" name="TextBox 1">
          <a:extLst xmlns:a="http://schemas.openxmlformats.org/drawingml/2006/main">
            <a:ext uri="{FF2B5EF4-FFF2-40B4-BE49-F238E27FC236}">
              <a16:creationId xmlns:a16="http://schemas.microsoft.com/office/drawing/2014/main" id="{337AA2A5-AD46-78AD-2516-150088AFD33D}"/>
            </a:ext>
          </a:extLst>
        </cdr:cNvPr>
        <cdr:cNvSpPr txBox="1"/>
      </cdr:nvSpPr>
      <cdr:spPr>
        <a:xfrm xmlns:a="http://schemas.openxmlformats.org/drawingml/2006/main">
          <a:off x="4470400" y="1136650"/>
          <a:ext cx="4241229" cy="3714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rgbClr val="7030A0"/>
              </a:solidFill>
            </a:rPr>
            <a:t>NPV</a:t>
          </a:r>
          <a:r>
            <a:rPr lang="en-NZ" sz="1100" baseline="0">
              <a:solidFill>
                <a:srgbClr val="7030A0"/>
              </a:solidFill>
            </a:rPr>
            <a:t> at High Case Compression Energy Opex: 0.80 Learning Factor</a:t>
          </a:r>
          <a:endParaRPr lang="en-NZ" sz="1100">
            <a:solidFill>
              <a:srgbClr val="7030A0"/>
            </a:solidFill>
          </a:endParaRPr>
        </a:p>
      </cdr:txBody>
    </cdr:sp>
  </cdr:relSizeAnchor>
  <cdr:relSizeAnchor xmlns:cdr="http://schemas.openxmlformats.org/drawingml/2006/chartDrawing">
    <cdr:from>
      <cdr:x>0.51836</cdr:x>
      <cdr:y>0.3815</cdr:y>
    </cdr:from>
    <cdr:to>
      <cdr:x>1</cdr:x>
      <cdr:y>0.47095</cdr:y>
    </cdr:to>
    <cdr:sp macro="" textlink="">
      <cdr:nvSpPr>
        <cdr:cNvPr id="5" name="TextBox 1">
          <a:extLst xmlns:a="http://schemas.openxmlformats.org/drawingml/2006/main">
            <a:ext uri="{FF2B5EF4-FFF2-40B4-BE49-F238E27FC236}">
              <a16:creationId xmlns:a16="http://schemas.microsoft.com/office/drawing/2014/main" id="{1E540CA1-3D23-D5D8-0E9C-0DAEB111E23B}"/>
            </a:ext>
          </a:extLst>
        </cdr:cNvPr>
        <cdr:cNvSpPr txBox="1"/>
      </cdr:nvSpPr>
      <cdr:spPr>
        <a:xfrm xmlns:a="http://schemas.openxmlformats.org/drawingml/2006/main">
          <a:off x="4564635" y="1584325"/>
          <a:ext cx="4241229" cy="3714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rgbClr val="0070C0"/>
              </a:solidFill>
            </a:rPr>
            <a:t>NPV</a:t>
          </a:r>
          <a:r>
            <a:rPr lang="en-NZ" sz="1100" baseline="0">
              <a:solidFill>
                <a:srgbClr val="0070C0"/>
              </a:solidFill>
            </a:rPr>
            <a:t> at High Case Compression Energy Opex: 0.80 Learning Factor</a:t>
          </a:r>
          <a:endParaRPr lang="en-NZ" sz="1100">
            <a:solidFill>
              <a:srgbClr val="0070C0"/>
            </a:solidFill>
          </a:endParaRPr>
        </a:p>
      </cdr:txBody>
    </cdr:sp>
  </cdr:relSizeAnchor>
  <cdr:relSizeAnchor xmlns:cdr="http://schemas.openxmlformats.org/drawingml/2006/chartDrawing">
    <cdr:from>
      <cdr:x>0.51751</cdr:x>
      <cdr:y>0.70948</cdr:y>
    </cdr:from>
    <cdr:to>
      <cdr:x>0.99915</cdr:x>
      <cdr:y>0.79893</cdr:y>
    </cdr:to>
    <cdr:sp macro="" textlink="">
      <cdr:nvSpPr>
        <cdr:cNvPr id="6" name="TextBox 1">
          <a:extLst xmlns:a="http://schemas.openxmlformats.org/drawingml/2006/main">
            <a:ext uri="{FF2B5EF4-FFF2-40B4-BE49-F238E27FC236}">
              <a16:creationId xmlns:a16="http://schemas.microsoft.com/office/drawing/2014/main" id="{B8D0F68C-6E72-3A74-914C-60FAA8621DD2}"/>
            </a:ext>
          </a:extLst>
        </cdr:cNvPr>
        <cdr:cNvSpPr txBox="1"/>
      </cdr:nvSpPr>
      <cdr:spPr>
        <a:xfrm xmlns:a="http://schemas.openxmlformats.org/drawingml/2006/main" rot="218638">
          <a:off x="4557117" y="2946401"/>
          <a:ext cx="4241229" cy="3714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3"/>
              </a:solidFill>
            </a:rPr>
            <a:t>NPV</a:t>
          </a:r>
          <a:r>
            <a:rPr lang="en-NZ" sz="1100" baseline="0">
              <a:solidFill>
                <a:schemeClr val="accent3"/>
              </a:solidFill>
            </a:rPr>
            <a:t> at Low Case Fixed Plant Opex: 0.90 Learning Factor</a:t>
          </a:r>
          <a:endParaRPr lang="en-NZ" sz="1100">
            <a:solidFill>
              <a:schemeClr val="accent3"/>
            </a:solidFill>
          </a:endParaRPr>
        </a:p>
      </cdr:txBody>
    </cdr:sp>
  </cdr:relSizeAnchor>
  <cdr:relSizeAnchor xmlns:cdr="http://schemas.openxmlformats.org/drawingml/2006/chartDrawing">
    <cdr:from>
      <cdr:x>0.51523</cdr:x>
      <cdr:y>0.84021</cdr:y>
    </cdr:from>
    <cdr:to>
      <cdr:x>0.99687</cdr:x>
      <cdr:y>0.92966</cdr:y>
    </cdr:to>
    <cdr:sp macro="" textlink="">
      <cdr:nvSpPr>
        <cdr:cNvPr id="7" name="TextBox 1">
          <a:extLst xmlns:a="http://schemas.openxmlformats.org/drawingml/2006/main">
            <a:ext uri="{FF2B5EF4-FFF2-40B4-BE49-F238E27FC236}">
              <a16:creationId xmlns:a16="http://schemas.microsoft.com/office/drawing/2014/main" id="{97AB2FB8-DD7E-E5C8-54F5-6E062E70A584}"/>
            </a:ext>
          </a:extLst>
        </cdr:cNvPr>
        <cdr:cNvSpPr txBox="1"/>
      </cdr:nvSpPr>
      <cdr:spPr>
        <a:xfrm xmlns:a="http://schemas.openxmlformats.org/drawingml/2006/main" rot="218638">
          <a:off x="4537076" y="3489324"/>
          <a:ext cx="4241229" cy="3714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1"/>
              </a:solidFill>
            </a:rPr>
            <a:t>NPV</a:t>
          </a:r>
          <a:r>
            <a:rPr lang="en-NZ" sz="1100" baseline="0">
              <a:solidFill>
                <a:schemeClr val="accent1"/>
              </a:solidFill>
            </a:rPr>
            <a:t> at Low Case Fixed Plant Opex: 0.80 Learning Factor</a:t>
          </a:r>
          <a:endParaRPr lang="en-NZ" sz="1100">
            <a:solidFill>
              <a:schemeClr val="accent1"/>
            </a:solidFill>
          </a:endParaRPr>
        </a:p>
      </cdr:txBody>
    </cdr:sp>
  </cdr:relSizeAnchor>
  <cdr:relSizeAnchor xmlns:cdr="http://schemas.openxmlformats.org/drawingml/2006/chartDrawing">
    <cdr:from>
      <cdr:x>0.50777</cdr:x>
      <cdr:y>0.76402</cdr:y>
    </cdr:from>
    <cdr:to>
      <cdr:x>0.98941</cdr:x>
      <cdr:y>0.85346</cdr:y>
    </cdr:to>
    <cdr:sp macro="" textlink="">
      <cdr:nvSpPr>
        <cdr:cNvPr id="8" name="TextBox 1">
          <a:extLst xmlns:a="http://schemas.openxmlformats.org/drawingml/2006/main">
            <a:ext uri="{FF2B5EF4-FFF2-40B4-BE49-F238E27FC236}">
              <a16:creationId xmlns:a16="http://schemas.microsoft.com/office/drawing/2014/main" id="{9416DC0E-0F26-704B-1764-B85BA8AEEFA9}"/>
            </a:ext>
          </a:extLst>
        </cdr:cNvPr>
        <cdr:cNvSpPr txBox="1"/>
      </cdr:nvSpPr>
      <cdr:spPr>
        <a:xfrm xmlns:a="http://schemas.openxmlformats.org/drawingml/2006/main" rot="218638">
          <a:off x="4471397" y="3427600"/>
          <a:ext cx="4241256" cy="40125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chemeClr val="accent2"/>
              </a:solidFill>
            </a:rPr>
            <a:t>NPV</a:t>
          </a:r>
          <a:r>
            <a:rPr lang="en-NZ" sz="1000" baseline="0">
              <a:solidFill>
                <a:schemeClr val="accent2"/>
              </a:solidFill>
            </a:rPr>
            <a:t> at Low Case Fixed Plant Opex: 0.85 Learning Factor</a:t>
          </a:r>
          <a:endParaRPr lang="en-NZ" sz="1000">
            <a:solidFill>
              <a:schemeClr val="accent2"/>
            </a:solidFill>
          </a:endParaRPr>
        </a:p>
      </cdr:txBody>
    </cdr:sp>
  </cdr:relSizeAnchor>
  <cdr:relSizeAnchor xmlns:cdr="http://schemas.openxmlformats.org/drawingml/2006/chartDrawing">
    <cdr:from>
      <cdr:x>0.16261</cdr:x>
      <cdr:y>0.15902</cdr:y>
    </cdr:from>
    <cdr:to>
      <cdr:x>0.3921</cdr:x>
      <cdr:y>0.22706</cdr:y>
    </cdr:to>
    <cdr:sp macro="" textlink="">
      <cdr:nvSpPr>
        <cdr:cNvPr id="15" name="TextBox 1">
          <a:extLst xmlns:a="http://schemas.openxmlformats.org/drawingml/2006/main">
            <a:ext uri="{FF2B5EF4-FFF2-40B4-BE49-F238E27FC236}">
              <a16:creationId xmlns:a16="http://schemas.microsoft.com/office/drawing/2014/main" id="{5286D9B4-BEAB-7F54-0431-3EC2D89B195F}"/>
            </a:ext>
          </a:extLst>
        </cdr:cNvPr>
        <cdr:cNvSpPr txBox="1"/>
      </cdr:nvSpPr>
      <cdr:spPr>
        <a:xfrm xmlns:a="http://schemas.openxmlformats.org/drawingml/2006/main">
          <a:off x="1431925" y="660401"/>
          <a:ext cx="2020889" cy="282574"/>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High Price Range: A$16.73/Kg H2</a:t>
          </a:r>
        </a:p>
      </cdr:txBody>
    </cdr:sp>
  </cdr:relSizeAnchor>
  <cdr:relSizeAnchor xmlns:cdr="http://schemas.openxmlformats.org/drawingml/2006/chartDrawing">
    <cdr:from>
      <cdr:x>0.15414</cdr:x>
      <cdr:y>0.19954</cdr:y>
    </cdr:from>
    <cdr:to>
      <cdr:x>0.16171</cdr:x>
      <cdr:y>0.51376</cdr:y>
    </cdr:to>
    <cdr:cxnSp macro="">
      <cdr:nvCxnSpPr>
        <cdr:cNvPr id="17" name="Straight Arrow Connector 16">
          <a:extLst xmlns:a="http://schemas.openxmlformats.org/drawingml/2006/main">
            <a:ext uri="{FF2B5EF4-FFF2-40B4-BE49-F238E27FC236}">
              <a16:creationId xmlns:a16="http://schemas.microsoft.com/office/drawing/2014/main" id="{EAE80B3D-7F2D-5B12-4CC2-840DB9E8C521}"/>
            </a:ext>
          </a:extLst>
        </cdr:cNvPr>
        <cdr:cNvCxnSpPr/>
      </cdr:nvCxnSpPr>
      <cdr:spPr>
        <a:xfrm xmlns:a="http://schemas.openxmlformats.org/drawingml/2006/main" flipH="1">
          <a:off x="1357314" y="828674"/>
          <a:ext cx="66675" cy="1304925"/>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0.15504</cdr:x>
      <cdr:y>0.82187</cdr:y>
    </cdr:from>
    <cdr:to>
      <cdr:x>0.38453</cdr:x>
      <cdr:y>0.88991</cdr:y>
    </cdr:to>
    <cdr:sp macro="" textlink="">
      <cdr:nvSpPr>
        <cdr:cNvPr id="18" name="TextBox 1">
          <a:extLst xmlns:a="http://schemas.openxmlformats.org/drawingml/2006/main">
            <a:ext uri="{FF2B5EF4-FFF2-40B4-BE49-F238E27FC236}">
              <a16:creationId xmlns:a16="http://schemas.microsoft.com/office/drawing/2014/main" id="{0F85C2B8-41D8-1245-8851-19369E4DCE36}"/>
            </a:ext>
          </a:extLst>
        </cdr:cNvPr>
        <cdr:cNvSpPr txBox="1"/>
      </cdr:nvSpPr>
      <cdr:spPr>
        <a:xfrm xmlns:a="http://schemas.openxmlformats.org/drawingml/2006/main">
          <a:off x="1365250" y="3413125"/>
          <a:ext cx="2020889" cy="282574"/>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Low Price Range: A$5.35/Kg H2</a:t>
          </a:r>
        </a:p>
      </cdr:txBody>
    </cdr:sp>
  </cdr:relSizeAnchor>
  <cdr:relSizeAnchor xmlns:cdr="http://schemas.openxmlformats.org/drawingml/2006/chartDrawing">
    <cdr:from>
      <cdr:x>0.15414</cdr:x>
      <cdr:y>0.58599</cdr:y>
    </cdr:from>
    <cdr:to>
      <cdr:x>0.26978</cdr:x>
      <cdr:y>0.82187</cdr:y>
    </cdr:to>
    <cdr:cxnSp macro="">
      <cdr:nvCxnSpPr>
        <cdr:cNvPr id="25" name="Straight Arrow Connector 24">
          <a:extLst xmlns:a="http://schemas.openxmlformats.org/drawingml/2006/main">
            <a:ext uri="{FF2B5EF4-FFF2-40B4-BE49-F238E27FC236}">
              <a16:creationId xmlns:a16="http://schemas.microsoft.com/office/drawing/2014/main" id="{C966CF75-AB27-366C-E4E1-E504F44E012E}"/>
            </a:ext>
          </a:extLst>
        </cdr:cNvPr>
        <cdr:cNvCxnSpPr>
          <a:stCxn xmlns:a="http://schemas.openxmlformats.org/drawingml/2006/main" id="18" idx="0"/>
        </cdr:cNvCxnSpPr>
      </cdr:nvCxnSpPr>
      <cdr:spPr>
        <a:xfrm xmlns:a="http://schemas.openxmlformats.org/drawingml/2006/main" flipH="1" flipV="1">
          <a:off x="1357314" y="2628899"/>
          <a:ext cx="1018376" cy="1058235"/>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29.xml><?xml version="1.0" encoding="utf-8"?>
<c:userShapes xmlns:c="http://schemas.openxmlformats.org/drawingml/2006/chart">
  <cdr:relSizeAnchor xmlns:cdr="http://schemas.openxmlformats.org/drawingml/2006/chartDrawing">
    <cdr:from>
      <cdr:x>0.579</cdr:x>
      <cdr:y>0.1766</cdr:y>
    </cdr:from>
    <cdr:to>
      <cdr:x>0.99176</cdr:x>
      <cdr:y>0.25745</cdr:y>
    </cdr:to>
    <cdr:sp macro="" textlink="">
      <cdr:nvSpPr>
        <cdr:cNvPr id="2" name="TextBox 1">
          <a:extLst xmlns:a="http://schemas.openxmlformats.org/drawingml/2006/main">
            <a:ext uri="{FF2B5EF4-FFF2-40B4-BE49-F238E27FC236}">
              <a16:creationId xmlns:a16="http://schemas.microsoft.com/office/drawing/2014/main" id="{D89ED4E2-9DB8-9A9C-6C78-A7B43D81F22C}"/>
            </a:ext>
          </a:extLst>
        </cdr:cNvPr>
        <cdr:cNvSpPr txBox="1"/>
      </cdr:nvSpPr>
      <cdr:spPr>
        <a:xfrm xmlns:a="http://schemas.openxmlformats.org/drawingml/2006/main">
          <a:off x="5567365" y="884771"/>
          <a:ext cx="3968913" cy="4050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6"/>
              </a:solidFill>
            </a:rPr>
            <a:t>NPV</a:t>
          </a:r>
          <a:r>
            <a:rPr lang="en-NZ" sz="1100" baseline="0">
              <a:solidFill>
                <a:schemeClr val="accent6"/>
              </a:solidFill>
            </a:rPr>
            <a:t> at High Case Compression Energy Opex: 0.90 Learning Factor</a:t>
          </a:r>
          <a:endParaRPr lang="en-NZ" sz="1100">
            <a:solidFill>
              <a:schemeClr val="accent6"/>
            </a:solidFill>
          </a:endParaRPr>
        </a:p>
      </cdr:txBody>
    </cdr:sp>
  </cdr:relSizeAnchor>
  <cdr:relSizeAnchor xmlns:cdr="http://schemas.openxmlformats.org/drawingml/2006/chartDrawing">
    <cdr:from>
      <cdr:x>0.58795</cdr:x>
      <cdr:y>0.30071</cdr:y>
    </cdr:from>
    <cdr:to>
      <cdr:x>0.99552</cdr:x>
      <cdr:y>0.39035</cdr:y>
    </cdr:to>
    <cdr:sp macro="" textlink="">
      <cdr:nvSpPr>
        <cdr:cNvPr id="9" name="TextBox 1">
          <a:extLst xmlns:a="http://schemas.openxmlformats.org/drawingml/2006/main">
            <a:ext uri="{FF2B5EF4-FFF2-40B4-BE49-F238E27FC236}">
              <a16:creationId xmlns:a16="http://schemas.microsoft.com/office/drawing/2014/main" id="{AC8F0BFA-62C6-5867-2E30-7E949E7A5290}"/>
            </a:ext>
          </a:extLst>
        </cdr:cNvPr>
        <cdr:cNvSpPr txBox="1"/>
      </cdr:nvSpPr>
      <cdr:spPr>
        <a:xfrm xmlns:a="http://schemas.openxmlformats.org/drawingml/2006/main">
          <a:off x="6118225" y="1346200"/>
          <a:ext cx="4241256" cy="401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rgbClr val="7030A0"/>
              </a:solidFill>
            </a:rPr>
            <a:t>NPV</a:t>
          </a:r>
          <a:r>
            <a:rPr lang="en-NZ" sz="1100" baseline="0">
              <a:solidFill>
                <a:srgbClr val="7030A0"/>
              </a:solidFill>
            </a:rPr>
            <a:t> at High Case Compression Energy Opex: 0.85Learning Factor</a:t>
          </a:r>
          <a:endParaRPr lang="en-NZ" sz="1100">
            <a:solidFill>
              <a:srgbClr val="7030A0"/>
            </a:solidFill>
          </a:endParaRPr>
        </a:p>
      </cdr:txBody>
    </cdr:sp>
  </cdr:relSizeAnchor>
  <cdr:relSizeAnchor xmlns:cdr="http://schemas.openxmlformats.org/drawingml/2006/chartDrawing">
    <cdr:from>
      <cdr:x>0.57971</cdr:x>
      <cdr:y>0.40284</cdr:y>
    </cdr:from>
    <cdr:to>
      <cdr:x>0.98729</cdr:x>
      <cdr:y>0.49248</cdr:y>
    </cdr:to>
    <cdr:sp macro="" textlink="">
      <cdr:nvSpPr>
        <cdr:cNvPr id="10" name="TextBox 1">
          <a:extLst xmlns:a="http://schemas.openxmlformats.org/drawingml/2006/main">
            <a:ext uri="{FF2B5EF4-FFF2-40B4-BE49-F238E27FC236}">
              <a16:creationId xmlns:a16="http://schemas.microsoft.com/office/drawing/2014/main" id="{DC1ADEFB-3033-2E20-CF2A-4CE86133ED46}"/>
            </a:ext>
          </a:extLst>
        </cdr:cNvPr>
        <cdr:cNvSpPr txBox="1"/>
      </cdr:nvSpPr>
      <cdr:spPr>
        <a:xfrm xmlns:a="http://schemas.openxmlformats.org/drawingml/2006/main">
          <a:off x="6032500" y="1803400"/>
          <a:ext cx="4241256" cy="401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rgbClr val="0070C0"/>
              </a:solidFill>
            </a:rPr>
            <a:t>NPV</a:t>
          </a:r>
          <a:r>
            <a:rPr lang="en-NZ" sz="1100" baseline="0">
              <a:solidFill>
                <a:srgbClr val="0070C0"/>
              </a:solidFill>
            </a:rPr>
            <a:t> at High Case Compression Energy Opex: 0.80 Learning Factor</a:t>
          </a:r>
          <a:endParaRPr lang="en-NZ" sz="1100">
            <a:solidFill>
              <a:srgbClr val="0070C0"/>
            </a:solidFill>
          </a:endParaRPr>
        </a:p>
      </cdr:txBody>
    </cdr:sp>
  </cdr:relSizeAnchor>
  <cdr:relSizeAnchor xmlns:cdr="http://schemas.openxmlformats.org/drawingml/2006/chartDrawing">
    <cdr:from>
      <cdr:x>0.55803</cdr:x>
      <cdr:y>0.69645</cdr:y>
    </cdr:from>
    <cdr:to>
      <cdr:x>0.99912</cdr:x>
      <cdr:y>0.77655</cdr:y>
    </cdr:to>
    <cdr:sp macro="" textlink="">
      <cdr:nvSpPr>
        <cdr:cNvPr id="11" name="TextBox 1">
          <a:extLst xmlns:a="http://schemas.openxmlformats.org/drawingml/2006/main">
            <a:ext uri="{FF2B5EF4-FFF2-40B4-BE49-F238E27FC236}">
              <a16:creationId xmlns:a16="http://schemas.microsoft.com/office/drawing/2014/main" id="{569B512B-5770-F798-81F8-6A881EF75805}"/>
            </a:ext>
          </a:extLst>
        </cdr:cNvPr>
        <cdr:cNvSpPr txBox="1"/>
      </cdr:nvSpPr>
      <cdr:spPr>
        <a:xfrm xmlns:a="http://schemas.openxmlformats.org/drawingml/2006/main" rot="218638">
          <a:off x="5365768" y="3489325"/>
          <a:ext cx="4241256" cy="401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3"/>
              </a:solidFill>
            </a:rPr>
            <a:t>NPV</a:t>
          </a:r>
          <a:r>
            <a:rPr lang="en-NZ" sz="1100" baseline="0">
              <a:solidFill>
                <a:schemeClr val="accent3"/>
              </a:solidFill>
            </a:rPr>
            <a:t> at Low Case Fixed Plant Opex: 0.90 Learning Factor</a:t>
          </a:r>
          <a:endParaRPr lang="en-NZ" sz="1100">
            <a:solidFill>
              <a:schemeClr val="accent3"/>
            </a:solidFill>
          </a:endParaRPr>
        </a:p>
      </cdr:txBody>
    </cdr:sp>
  </cdr:relSizeAnchor>
  <cdr:relSizeAnchor xmlns:cdr="http://schemas.openxmlformats.org/drawingml/2006/chartDrawing">
    <cdr:from>
      <cdr:x>0.55803</cdr:x>
      <cdr:y>0.74588</cdr:y>
    </cdr:from>
    <cdr:to>
      <cdr:x>0.99912</cdr:x>
      <cdr:y>0.82597</cdr:y>
    </cdr:to>
    <cdr:sp macro="" textlink="">
      <cdr:nvSpPr>
        <cdr:cNvPr id="12" name="TextBox 1">
          <a:extLst xmlns:a="http://schemas.openxmlformats.org/drawingml/2006/main">
            <a:ext uri="{FF2B5EF4-FFF2-40B4-BE49-F238E27FC236}">
              <a16:creationId xmlns:a16="http://schemas.microsoft.com/office/drawing/2014/main" id="{E0C6F9CF-6DA2-015F-2AA2-8533FD8453F9}"/>
            </a:ext>
          </a:extLst>
        </cdr:cNvPr>
        <cdr:cNvSpPr txBox="1"/>
      </cdr:nvSpPr>
      <cdr:spPr>
        <a:xfrm xmlns:a="http://schemas.openxmlformats.org/drawingml/2006/main" rot="218638">
          <a:off x="5365769" y="3736976"/>
          <a:ext cx="4241256" cy="40125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2"/>
              </a:solidFill>
            </a:rPr>
            <a:t>NPV</a:t>
          </a:r>
          <a:r>
            <a:rPr lang="en-NZ" sz="1100" baseline="0">
              <a:solidFill>
                <a:schemeClr val="accent2"/>
              </a:solidFill>
            </a:rPr>
            <a:t> at Low Case Fixed Plant Opex: 0.85 Learning Factor</a:t>
          </a:r>
          <a:endParaRPr lang="en-NZ" sz="1100">
            <a:solidFill>
              <a:schemeClr val="accent2"/>
            </a:solidFill>
          </a:endParaRPr>
        </a:p>
      </cdr:txBody>
    </cdr:sp>
  </cdr:relSizeAnchor>
  <cdr:relSizeAnchor xmlns:cdr="http://schemas.openxmlformats.org/drawingml/2006/chartDrawing">
    <cdr:from>
      <cdr:x>0.55803</cdr:x>
      <cdr:y>0.82383</cdr:y>
    </cdr:from>
    <cdr:to>
      <cdr:x>0.99912</cdr:x>
      <cdr:y>0.90392</cdr:y>
    </cdr:to>
    <cdr:sp macro="" textlink="">
      <cdr:nvSpPr>
        <cdr:cNvPr id="13" name="TextBox 1">
          <a:extLst xmlns:a="http://schemas.openxmlformats.org/drawingml/2006/main">
            <a:ext uri="{FF2B5EF4-FFF2-40B4-BE49-F238E27FC236}">
              <a16:creationId xmlns:a16="http://schemas.microsoft.com/office/drawing/2014/main" id="{56876E03-856E-F7F1-555F-771AC0526B6A}"/>
            </a:ext>
          </a:extLst>
        </cdr:cNvPr>
        <cdr:cNvSpPr txBox="1"/>
      </cdr:nvSpPr>
      <cdr:spPr>
        <a:xfrm xmlns:a="http://schemas.openxmlformats.org/drawingml/2006/main" rot="218638">
          <a:off x="5365767" y="4127500"/>
          <a:ext cx="4241257" cy="401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1"/>
              </a:solidFill>
            </a:rPr>
            <a:t>NPV</a:t>
          </a:r>
          <a:r>
            <a:rPr lang="en-NZ" sz="1100" baseline="0">
              <a:solidFill>
                <a:schemeClr val="accent1"/>
              </a:solidFill>
            </a:rPr>
            <a:t> at Low Case Fixed Plant Opex: 0.80 Learning Factor</a:t>
          </a:r>
          <a:endParaRPr lang="en-NZ" sz="1100">
            <a:solidFill>
              <a:schemeClr val="accent1"/>
            </a:solidFill>
          </a:endParaRPr>
        </a:p>
      </cdr:txBody>
    </cdr:sp>
  </cdr:relSizeAnchor>
  <cdr:relSizeAnchor xmlns:cdr="http://schemas.openxmlformats.org/drawingml/2006/chartDrawing">
    <cdr:from>
      <cdr:x>0.1251</cdr:x>
      <cdr:y>0.16526</cdr:y>
    </cdr:from>
    <cdr:to>
      <cdr:x>0.33527</cdr:x>
      <cdr:y>0.22619</cdr:y>
    </cdr:to>
    <cdr:sp macro="" textlink="">
      <cdr:nvSpPr>
        <cdr:cNvPr id="14" name="TextBox 1">
          <a:extLst xmlns:a="http://schemas.openxmlformats.org/drawingml/2006/main">
            <a:ext uri="{FF2B5EF4-FFF2-40B4-BE49-F238E27FC236}">
              <a16:creationId xmlns:a16="http://schemas.microsoft.com/office/drawing/2014/main" id="{395A6CD6-A601-905D-2471-3721EFBE3761}"/>
            </a:ext>
          </a:extLst>
        </cdr:cNvPr>
        <cdr:cNvSpPr txBox="1"/>
      </cdr:nvSpPr>
      <cdr:spPr>
        <a:xfrm xmlns:a="http://schemas.openxmlformats.org/drawingml/2006/main">
          <a:off x="1374459" y="787051"/>
          <a:ext cx="2309157" cy="290179"/>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High Price Range: A$16.73/Kg H2</a:t>
          </a:r>
        </a:p>
      </cdr:txBody>
    </cdr:sp>
  </cdr:relSizeAnchor>
  <cdr:relSizeAnchor xmlns:cdr="http://schemas.openxmlformats.org/drawingml/2006/chartDrawing">
    <cdr:from>
      <cdr:x>0.1251</cdr:x>
      <cdr:y>0.19573</cdr:y>
    </cdr:from>
    <cdr:to>
      <cdr:x>0.12787</cdr:x>
      <cdr:y>0.476</cdr:y>
    </cdr:to>
    <cdr:cxnSp macro="">
      <cdr:nvCxnSpPr>
        <cdr:cNvPr id="16" name="Straight Arrow Connector 15">
          <a:extLst xmlns:a="http://schemas.openxmlformats.org/drawingml/2006/main">
            <a:ext uri="{FF2B5EF4-FFF2-40B4-BE49-F238E27FC236}">
              <a16:creationId xmlns:a16="http://schemas.microsoft.com/office/drawing/2014/main" id="{B9E4A453-6DF9-2B20-E5CB-DCD987C8BD74}"/>
            </a:ext>
          </a:extLst>
        </cdr:cNvPr>
        <cdr:cNvCxnSpPr>
          <a:stCxn xmlns:a="http://schemas.openxmlformats.org/drawingml/2006/main" id="14" idx="1"/>
        </cdr:cNvCxnSpPr>
      </cdr:nvCxnSpPr>
      <cdr:spPr>
        <a:xfrm xmlns:a="http://schemas.openxmlformats.org/drawingml/2006/main">
          <a:off x="1374459" y="932141"/>
          <a:ext cx="30481" cy="1334809"/>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0.12597</cdr:x>
      <cdr:y>0.81281</cdr:y>
    </cdr:from>
    <cdr:to>
      <cdr:x>0.33614</cdr:x>
      <cdr:y>0.87373</cdr:y>
    </cdr:to>
    <cdr:sp macro="" textlink="">
      <cdr:nvSpPr>
        <cdr:cNvPr id="19" name="TextBox 1">
          <a:extLst xmlns:a="http://schemas.openxmlformats.org/drawingml/2006/main">
            <a:ext uri="{FF2B5EF4-FFF2-40B4-BE49-F238E27FC236}">
              <a16:creationId xmlns:a16="http://schemas.microsoft.com/office/drawing/2014/main" id="{0EFCBA03-219C-F6B1-E98B-51418364D75A}"/>
            </a:ext>
          </a:extLst>
        </cdr:cNvPr>
        <cdr:cNvSpPr txBox="1"/>
      </cdr:nvSpPr>
      <cdr:spPr>
        <a:xfrm xmlns:a="http://schemas.openxmlformats.org/drawingml/2006/main">
          <a:off x="1211272" y="4072277"/>
          <a:ext cx="2020858" cy="305246"/>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Low Price Range: A$5.35/Kg H2</a:t>
          </a:r>
        </a:p>
      </cdr:txBody>
    </cdr:sp>
  </cdr:relSizeAnchor>
  <cdr:relSizeAnchor xmlns:cdr="http://schemas.openxmlformats.org/drawingml/2006/chartDrawing">
    <cdr:from>
      <cdr:x>0.13047</cdr:x>
      <cdr:y>0.546</cdr:y>
    </cdr:from>
    <cdr:to>
      <cdr:x>0.23105</cdr:x>
      <cdr:y>0.81281</cdr:y>
    </cdr:to>
    <cdr:cxnSp macro="">
      <cdr:nvCxnSpPr>
        <cdr:cNvPr id="20" name="Straight Arrow Connector 19">
          <a:extLst xmlns:a="http://schemas.openxmlformats.org/drawingml/2006/main">
            <a:ext uri="{FF2B5EF4-FFF2-40B4-BE49-F238E27FC236}">
              <a16:creationId xmlns:a16="http://schemas.microsoft.com/office/drawing/2014/main" id="{C95CFAD2-C7F9-5B15-ADCD-D09ABC1474C2}"/>
            </a:ext>
          </a:extLst>
        </cdr:cNvPr>
        <cdr:cNvCxnSpPr>
          <a:stCxn xmlns:a="http://schemas.openxmlformats.org/drawingml/2006/main" id="19" idx="0"/>
        </cdr:cNvCxnSpPr>
      </cdr:nvCxnSpPr>
      <cdr:spPr>
        <a:xfrm xmlns:a="http://schemas.openxmlformats.org/drawingml/2006/main" flipH="1" flipV="1">
          <a:off x="1433515" y="2600325"/>
          <a:ext cx="1105107" cy="1270683"/>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3.xml><?xml version="1.0" encoding="utf-8"?>
<c:userShapes xmlns:c="http://schemas.openxmlformats.org/drawingml/2006/chart">
  <cdr:relSizeAnchor xmlns:cdr="http://schemas.openxmlformats.org/drawingml/2006/chartDrawing">
    <cdr:from>
      <cdr:x>0.4702</cdr:x>
      <cdr:y>0.23542</cdr:y>
    </cdr:from>
    <cdr:to>
      <cdr:x>0.58194</cdr:x>
      <cdr:y>0.29486</cdr:y>
    </cdr:to>
    <cdr:sp macro="" textlink="">
      <cdr:nvSpPr>
        <cdr:cNvPr id="2" name="TextBox 21">
          <a:extLst xmlns:a="http://schemas.openxmlformats.org/drawingml/2006/main">
            <a:ext uri="{FF2B5EF4-FFF2-40B4-BE49-F238E27FC236}">
              <a16:creationId xmlns:a16="http://schemas.microsoft.com/office/drawing/2014/main" id="{6F536E69-9387-4A68-A83F-AFBDAA95DC30}"/>
            </a:ext>
          </a:extLst>
        </cdr:cNvPr>
        <cdr:cNvSpPr txBox="1"/>
      </cdr:nvSpPr>
      <cdr:spPr>
        <a:xfrm xmlns:a="http://schemas.openxmlformats.org/drawingml/2006/main">
          <a:off x="3559412" y="1047751"/>
          <a:ext cx="845899" cy="26456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NZ" sz="1100"/>
            <a:t>10MPa</a:t>
          </a:r>
        </a:p>
      </cdr:txBody>
    </cdr:sp>
  </cdr:relSizeAnchor>
  <cdr:relSizeAnchor xmlns:cdr="http://schemas.openxmlformats.org/drawingml/2006/chartDrawing">
    <cdr:from>
      <cdr:x>0.41892</cdr:x>
      <cdr:y>0.59284</cdr:y>
    </cdr:from>
    <cdr:to>
      <cdr:x>0.49375</cdr:x>
      <cdr:y>0.6497</cdr:y>
    </cdr:to>
    <cdr:sp macro="" textlink="">
      <cdr:nvSpPr>
        <cdr:cNvPr id="3" name="TextBox 21">
          <a:extLst xmlns:a="http://schemas.openxmlformats.org/drawingml/2006/main">
            <a:ext uri="{FF2B5EF4-FFF2-40B4-BE49-F238E27FC236}">
              <a16:creationId xmlns:a16="http://schemas.microsoft.com/office/drawing/2014/main" id="{484696A9-5696-0BB4-21D0-3DDC2A534866}"/>
            </a:ext>
          </a:extLst>
        </cdr:cNvPr>
        <cdr:cNvSpPr txBox="1"/>
      </cdr:nvSpPr>
      <cdr:spPr>
        <a:xfrm xmlns:a="http://schemas.openxmlformats.org/drawingml/2006/main">
          <a:off x="3863517" y="3059172"/>
          <a:ext cx="690126" cy="293407"/>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NZ" sz="1100"/>
            <a:t>5MPa</a:t>
          </a:r>
        </a:p>
      </cdr:txBody>
    </cdr:sp>
  </cdr:relSizeAnchor>
  <cdr:relSizeAnchor xmlns:cdr="http://schemas.openxmlformats.org/drawingml/2006/chartDrawing">
    <cdr:from>
      <cdr:x>0.41142</cdr:x>
      <cdr:y>0.78062</cdr:y>
    </cdr:from>
    <cdr:to>
      <cdr:x>0.48626</cdr:x>
      <cdr:y>0.83748</cdr:y>
    </cdr:to>
    <cdr:sp macro="" textlink="">
      <cdr:nvSpPr>
        <cdr:cNvPr id="4" name="TextBox 21">
          <a:extLst xmlns:a="http://schemas.openxmlformats.org/drawingml/2006/main">
            <a:ext uri="{FF2B5EF4-FFF2-40B4-BE49-F238E27FC236}">
              <a16:creationId xmlns:a16="http://schemas.microsoft.com/office/drawing/2014/main" id="{30B78A56-918B-6CA3-7E17-1D26CF8C4BC9}"/>
            </a:ext>
          </a:extLst>
        </cdr:cNvPr>
        <cdr:cNvSpPr txBox="1"/>
      </cdr:nvSpPr>
      <cdr:spPr>
        <a:xfrm xmlns:a="http://schemas.openxmlformats.org/drawingml/2006/main">
          <a:off x="3613150" y="3632200"/>
          <a:ext cx="657225" cy="26456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NZ" sz="1100"/>
            <a:t>1MPa</a:t>
          </a:r>
        </a:p>
      </cdr:txBody>
    </cdr:sp>
  </cdr:relSizeAnchor>
  <cdr:relSizeAnchor xmlns:cdr="http://schemas.openxmlformats.org/drawingml/2006/chartDrawing">
    <cdr:from>
      <cdr:x>0.24873</cdr:x>
      <cdr:y>0.82566</cdr:y>
    </cdr:from>
    <cdr:to>
      <cdr:x>0.32357</cdr:x>
      <cdr:y>0.88251</cdr:y>
    </cdr:to>
    <cdr:sp macro="" textlink="">
      <cdr:nvSpPr>
        <cdr:cNvPr id="5" name="TextBox 21">
          <a:extLst xmlns:a="http://schemas.openxmlformats.org/drawingml/2006/main">
            <a:ext uri="{FF2B5EF4-FFF2-40B4-BE49-F238E27FC236}">
              <a16:creationId xmlns:a16="http://schemas.microsoft.com/office/drawing/2014/main" id="{6321BB18-FC80-CD7D-BB43-A2AAC76EE78C}"/>
            </a:ext>
          </a:extLst>
        </cdr:cNvPr>
        <cdr:cNvSpPr txBox="1"/>
      </cdr:nvSpPr>
      <cdr:spPr>
        <a:xfrm xmlns:a="http://schemas.openxmlformats.org/drawingml/2006/main">
          <a:off x="2184400" y="3841750"/>
          <a:ext cx="657225" cy="26456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NZ" sz="1100"/>
            <a:t>0.1MPa</a:t>
          </a:r>
        </a:p>
      </cdr:txBody>
    </cdr:sp>
  </cdr:relSizeAnchor>
</c:userShapes>
</file>

<file path=xl/drawings/drawing30.xml><?xml version="1.0" encoding="utf-8"?>
<c:userShapes xmlns:c="http://schemas.openxmlformats.org/drawingml/2006/chart">
  <cdr:relSizeAnchor xmlns:cdr="http://schemas.openxmlformats.org/drawingml/2006/chartDrawing">
    <cdr:from>
      <cdr:x>0.53452</cdr:x>
      <cdr:y>0.21885</cdr:y>
    </cdr:from>
    <cdr:to>
      <cdr:x>0.97696</cdr:x>
      <cdr:y>0.29879</cdr:y>
    </cdr:to>
    <cdr:sp macro="" textlink="">
      <cdr:nvSpPr>
        <cdr:cNvPr id="2" name="TextBox 1">
          <a:extLst xmlns:a="http://schemas.openxmlformats.org/drawingml/2006/main">
            <a:ext uri="{FF2B5EF4-FFF2-40B4-BE49-F238E27FC236}">
              <a16:creationId xmlns:a16="http://schemas.microsoft.com/office/drawing/2014/main" id="{4D7FA4F0-9EEC-0CB6-A8BA-B3B7E45F2E58}"/>
            </a:ext>
          </a:extLst>
        </cdr:cNvPr>
        <cdr:cNvSpPr txBox="1"/>
      </cdr:nvSpPr>
      <cdr:spPr>
        <a:xfrm xmlns:a="http://schemas.openxmlformats.org/drawingml/2006/main">
          <a:off x="4663638" y="1098550"/>
          <a:ext cx="3860256" cy="401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6"/>
              </a:solidFill>
            </a:rPr>
            <a:t>NPV</a:t>
          </a:r>
          <a:r>
            <a:rPr lang="en-NZ" sz="1100" baseline="0">
              <a:solidFill>
                <a:schemeClr val="accent6"/>
              </a:solidFill>
            </a:rPr>
            <a:t> at High Case Compression Energy Opex: 0.90 Learning Factor</a:t>
          </a:r>
          <a:endParaRPr lang="en-NZ" sz="1100">
            <a:solidFill>
              <a:schemeClr val="accent6"/>
            </a:solidFill>
          </a:endParaRPr>
        </a:p>
      </cdr:txBody>
    </cdr:sp>
  </cdr:relSizeAnchor>
  <cdr:relSizeAnchor xmlns:cdr="http://schemas.openxmlformats.org/drawingml/2006/chartDrawing">
    <cdr:from>
      <cdr:x>0.50298</cdr:x>
      <cdr:y>0.34997</cdr:y>
    </cdr:from>
    <cdr:to>
      <cdr:x>0.98909</cdr:x>
      <cdr:y>0.42991</cdr:y>
    </cdr:to>
    <cdr:sp macro="" textlink="">
      <cdr:nvSpPr>
        <cdr:cNvPr id="3" name="TextBox 1">
          <a:extLst xmlns:a="http://schemas.openxmlformats.org/drawingml/2006/main">
            <a:ext uri="{FF2B5EF4-FFF2-40B4-BE49-F238E27FC236}">
              <a16:creationId xmlns:a16="http://schemas.microsoft.com/office/drawing/2014/main" id="{93B362A8-54F0-03F1-C5FB-B47C042574FB}"/>
            </a:ext>
          </a:extLst>
        </cdr:cNvPr>
        <cdr:cNvSpPr txBox="1"/>
      </cdr:nvSpPr>
      <cdr:spPr>
        <a:xfrm xmlns:a="http://schemas.openxmlformats.org/drawingml/2006/main">
          <a:off x="4388440" y="1756712"/>
          <a:ext cx="4241256" cy="401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rgbClr val="7030A0"/>
              </a:solidFill>
            </a:rPr>
            <a:t>NPV</a:t>
          </a:r>
          <a:r>
            <a:rPr lang="en-NZ" sz="1100" baseline="0">
              <a:solidFill>
                <a:srgbClr val="7030A0"/>
              </a:solidFill>
            </a:rPr>
            <a:t> at High Case Compression Energy Opex: 0.80 Learning Factor</a:t>
          </a:r>
          <a:endParaRPr lang="en-NZ" sz="1100">
            <a:solidFill>
              <a:srgbClr val="7030A0"/>
            </a:solidFill>
          </a:endParaRPr>
        </a:p>
      </cdr:txBody>
    </cdr:sp>
  </cdr:relSizeAnchor>
  <cdr:relSizeAnchor xmlns:cdr="http://schemas.openxmlformats.org/drawingml/2006/chartDrawing">
    <cdr:from>
      <cdr:x>0.51378</cdr:x>
      <cdr:y>0.44631</cdr:y>
    </cdr:from>
    <cdr:to>
      <cdr:x>0.99989</cdr:x>
      <cdr:y>0.52626</cdr:y>
    </cdr:to>
    <cdr:sp macro="" textlink="">
      <cdr:nvSpPr>
        <cdr:cNvPr id="4" name="TextBox 1">
          <a:extLst xmlns:a="http://schemas.openxmlformats.org/drawingml/2006/main">
            <a:ext uri="{FF2B5EF4-FFF2-40B4-BE49-F238E27FC236}">
              <a16:creationId xmlns:a16="http://schemas.microsoft.com/office/drawing/2014/main" id="{798086D4-5B26-98C8-A0EC-21E20ED42001}"/>
            </a:ext>
          </a:extLst>
        </cdr:cNvPr>
        <cdr:cNvSpPr txBox="1"/>
      </cdr:nvSpPr>
      <cdr:spPr>
        <a:xfrm xmlns:a="http://schemas.openxmlformats.org/drawingml/2006/main">
          <a:off x="4482663" y="2240333"/>
          <a:ext cx="4241256" cy="401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rgbClr val="0070C0"/>
              </a:solidFill>
            </a:rPr>
            <a:t>NPV</a:t>
          </a:r>
          <a:r>
            <a:rPr lang="en-NZ" sz="1100" baseline="0">
              <a:solidFill>
                <a:srgbClr val="0070C0"/>
              </a:solidFill>
            </a:rPr>
            <a:t> at High Case Compression Energy Opex: 0.80 Learning Factor</a:t>
          </a:r>
          <a:endParaRPr lang="en-NZ" sz="1100">
            <a:solidFill>
              <a:srgbClr val="0070C0"/>
            </a:solidFill>
          </a:endParaRPr>
        </a:p>
      </cdr:txBody>
    </cdr:sp>
  </cdr:relSizeAnchor>
  <cdr:relSizeAnchor xmlns:cdr="http://schemas.openxmlformats.org/drawingml/2006/chartDrawing">
    <cdr:from>
      <cdr:x>0.51054</cdr:x>
      <cdr:y>0.74759</cdr:y>
    </cdr:from>
    <cdr:to>
      <cdr:x>0.99665</cdr:x>
      <cdr:y>0.82753</cdr:y>
    </cdr:to>
    <cdr:sp macro="" textlink="">
      <cdr:nvSpPr>
        <cdr:cNvPr id="5" name="TextBox 1">
          <a:extLst xmlns:a="http://schemas.openxmlformats.org/drawingml/2006/main">
            <a:ext uri="{FF2B5EF4-FFF2-40B4-BE49-F238E27FC236}">
              <a16:creationId xmlns:a16="http://schemas.microsoft.com/office/drawing/2014/main" id="{EA56ABAC-ACA3-FEEA-4466-F85FAA93BAE2}"/>
            </a:ext>
          </a:extLst>
        </cdr:cNvPr>
        <cdr:cNvSpPr txBox="1"/>
      </cdr:nvSpPr>
      <cdr:spPr>
        <a:xfrm xmlns:a="http://schemas.openxmlformats.org/drawingml/2006/main" rot="218638">
          <a:off x="4543035" y="3543895"/>
          <a:ext cx="4325633" cy="3789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3"/>
              </a:solidFill>
            </a:rPr>
            <a:t>NPV</a:t>
          </a:r>
          <a:r>
            <a:rPr lang="en-NZ" sz="1100" baseline="0">
              <a:solidFill>
                <a:schemeClr val="accent3"/>
              </a:solidFill>
            </a:rPr>
            <a:t> at Low Case Fixed Plant Opex: 0.90 Learning Factor</a:t>
          </a:r>
          <a:endParaRPr lang="en-NZ" sz="1100">
            <a:solidFill>
              <a:schemeClr val="accent3"/>
            </a:solidFill>
          </a:endParaRPr>
        </a:p>
      </cdr:txBody>
    </cdr:sp>
  </cdr:relSizeAnchor>
  <cdr:relSizeAnchor xmlns:cdr="http://schemas.openxmlformats.org/drawingml/2006/chartDrawing">
    <cdr:from>
      <cdr:x>0.49752</cdr:x>
      <cdr:y>0.87715</cdr:y>
    </cdr:from>
    <cdr:to>
      <cdr:x>0.98363</cdr:x>
      <cdr:y>0.95709</cdr:y>
    </cdr:to>
    <cdr:sp macro="" textlink="">
      <cdr:nvSpPr>
        <cdr:cNvPr id="6" name="TextBox 1">
          <a:extLst xmlns:a="http://schemas.openxmlformats.org/drawingml/2006/main">
            <a:ext uri="{FF2B5EF4-FFF2-40B4-BE49-F238E27FC236}">
              <a16:creationId xmlns:a16="http://schemas.microsoft.com/office/drawing/2014/main" id="{BC30CC0B-499D-6888-81AE-49DA2F605A8B}"/>
            </a:ext>
          </a:extLst>
        </cdr:cNvPr>
        <cdr:cNvSpPr txBox="1"/>
      </cdr:nvSpPr>
      <cdr:spPr>
        <a:xfrm xmlns:a="http://schemas.openxmlformats.org/drawingml/2006/main" rot="218638">
          <a:off x="4340800" y="4403006"/>
          <a:ext cx="4241257" cy="401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1"/>
              </a:solidFill>
            </a:rPr>
            <a:t>NPV</a:t>
          </a:r>
          <a:r>
            <a:rPr lang="en-NZ" sz="1100" baseline="0">
              <a:solidFill>
                <a:schemeClr val="accent1"/>
              </a:solidFill>
            </a:rPr>
            <a:t> at Low Case Fixed Plant Opex: 0.80 Learning Factor</a:t>
          </a:r>
          <a:endParaRPr lang="en-NZ" sz="1100">
            <a:solidFill>
              <a:schemeClr val="accent1"/>
            </a:solidFill>
          </a:endParaRPr>
        </a:p>
      </cdr:txBody>
    </cdr:sp>
  </cdr:relSizeAnchor>
  <cdr:relSizeAnchor xmlns:cdr="http://schemas.openxmlformats.org/drawingml/2006/chartDrawing">
    <cdr:from>
      <cdr:x>0.51303</cdr:x>
      <cdr:y>0.80425</cdr:y>
    </cdr:from>
    <cdr:to>
      <cdr:x>0.99914</cdr:x>
      <cdr:y>0.88419</cdr:y>
    </cdr:to>
    <cdr:sp macro="" textlink="">
      <cdr:nvSpPr>
        <cdr:cNvPr id="7" name="TextBox 1">
          <a:extLst xmlns:a="http://schemas.openxmlformats.org/drawingml/2006/main">
            <a:ext uri="{FF2B5EF4-FFF2-40B4-BE49-F238E27FC236}">
              <a16:creationId xmlns:a16="http://schemas.microsoft.com/office/drawing/2014/main" id="{235FCC9B-67D0-656B-CE5A-95E4903F564D}"/>
            </a:ext>
          </a:extLst>
        </cdr:cNvPr>
        <cdr:cNvSpPr txBox="1"/>
      </cdr:nvSpPr>
      <cdr:spPr>
        <a:xfrm xmlns:a="http://schemas.openxmlformats.org/drawingml/2006/main" rot="218638">
          <a:off x="4565164" y="3812499"/>
          <a:ext cx="4325633" cy="3789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chemeClr val="accent2"/>
              </a:solidFill>
            </a:rPr>
            <a:t>NPV</a:t>
          </a:r>
          <a:r>
            <a:rPr lang="en-NZ" sz="1000" baseline="0">
              <a:solidFill>
                <a:schemeClr val="accent2"/>
              </a:solidFill>
            </a:rPr>
            <a:t> at Low Case Fixed Plant Opex: 0.85 Learning Factor</a:t>
          </a:r>
          <a:endParaRPr lang="en-NZ" sz="1000">
            <a:solidFill>
              <a:schemeClr val="accent2"/>
            </a:solidFill>
          </a:endParaRPr>
        </a:p>
      </cdr:txBody>
    </cdr:sp>
  </cdr:relSizeAnchor>
  <cdr:relSizeAnchor xmlns:cdr="http://schemas.openxmlformats.org/drawingml/2006/chartDrawing">
    <cdr:from>
      <cdr:x>0.18202</cdr:x>
      <cdr:y>0.21521</cdr:y>
    </cdr:from>
    <cdr:to>
      <cdr:x>0.41364</cdr:x>
      <cdr:y>0.27602</cdr:y>
    </cdr:to>
    <cdr:sp macro="" textlink="">
      <cdr:nvSpPr>
        <cdr:cNvPr id="8" name="TextBox 1">
          <a:extLst xmlns:a="http://schemas.openxmlformats.org/drawingml/2006/main">
            <a:ext uri="{FF2B5EF4-FFF2-40B4-BE49-F238E27FC236}">
              <a16:creationId xmlns:a16="http://schemas.microsoft.com/office/drawing/2014/main" id="{771B2625-BDE5-4D16-1BE3-889EF1E13D78}"/>
            </a:ext>
          </a:extLst>
        </cdr:cNvPr>
        <cdr:cNvSpPr txBox="1"/>
      </cdr:nvSpPr>
      <cdr:spPr>
        <a:xfrm xmlns:a="http://schemas.openxmlformats.org/drawingml/2006/main">
          <a:off x="1588102" y="1080301"/>
          <a:ext cx="2020857" cy="305246"/>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High Price Range: A$16.73/Kg H2</a:t>
          </a:r>
        </a:p>
      </cdr:txBody>
    </cdr:sp>
  </cdr:relSizeAnchor>
  <cdr:relSizeAnchor xmlns:cdr="http://schemas.openxmlformats.org/drawingml/2006/chartDrawing">
    <cdr:from>
      <cdr:x>0.14818</cdr:x>
      <cdr:y>0.24562</cdr:y>
    </cdr:from>
    <cdr:to>
      <cdr:x>0.18202</cdr:x>
      <cdr:y>0.582</cdr:y>
    </cdr:to>
    <cdr:cxnSp macro="">
      <cdr:nvCxnSpPr>
        <cdr:cNvPr id="9" name="Straight Arrow Connector 8">
          <a:extLst xmlns:a="http://schemas.openxmlformats.org/drawingml/2006/main">
            <a:ext uri="{FF2B5EF4-FFF2-40B4-BE49-F238E27FC236}">
              <a16:creationId xmlns:a16="http://schemas.microsoft.com/office/drawing/2014/main" id="{A81B933B-0169-7ADF-7801-3957715DA0D3}"/>
            </a:ext>
          </a:extLst>
        </cdr:cNvPr>
        <cdr:cNvCxnSpPr>
          <a:stCxn xmlns:a="http://schemas.openxmlformats.org/drawingml/2006/main" id="8" idx="1"/>
        </cdr:cNvCxnSpPr>
      </cdr:nvCxnSpPr>
      <cdr:spPr>
        <a:xfrm xmlns:a="http://schemas.openxmlformats.org/drawingml/2006/main" flipH="1">
          <a:off x="1476375" y="1169742"/>
          <a:ext cx="337118" cy="1602034"/>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0.14818</cdr:x>
      <cdr:y>0.8323</cdr:y>
    </cdr:from>
    <cdr:to>
      <cdr:x>0.3798</cdr:x>
      <cdr:y>0.89311</cdr:y>
    </cdr:to>
    <cdr:sp macro="" textlink="">
      <cdr:nvSpPr>
        <cdr:cNvPr id="10" name="TextBox 1">
          <a:extLst xmlns:a="http://schemas.openxmlformats.org/drawingml/2006/main">
            <a:ext uri="{FF2B5EF4-FFF2-40B4-BE49-F238E27FC236}">
              <a16:creationId xmlns:a16="http://schemas.microsoft.com/office/drawing/2014/main" id="{FDF50316-0F24-8F84-8B5A-EFE5992B0AC5}"/>
            </a:ext>
          </a:extLst>
        </cdr:cNvPr>
        <cdr:cNvSpPr txBox="1"/>
      </cdr:nvSpPr>
      <cdr:spPr>
        <a:xfrm xmlns:a="http://schemas.openxmlformats.org/drawingml/2006/main">
          <a:off x="1292841" y="4177853"/>
          <a:ext cx="2020858" cy="305246"/>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Low Price Range: A$5.35/Kg H2</a:t>
          </a:r>
        </a:p>
      </cdr:txBody>
    </cdr:sp>
  </cdr:relSizeAnchor>
  <cdr:relSizeAnchor xmlns:cdr="http://schemas.openxmlformats.org/drawingml/2006/chartDrawing">
    <cdr:from>
      <cdr:x>0.14818</cdr:x>
      <cdr:y>0.642</cdr:y>
    </cdr:from>
    <cdr:to>
      <cdr:x>0.26399</cdr:x>
      <cdr:y>0.8323</cdr:y>
    </cdr:to>
    <cdr:cxnSp macro="">
      <cdr:nvCxnSpPr>
        <cdr:cNvPr id="11" name="Straight Arrow Connector 10">
          <a:extLst xmlns:a="http://schemas.openxmlformats.org/drawingml/2006/main">
            <a:ext uri="{FF2B5EF4-FFF2-40B4-BE49-F238E27FC236}">
              <a16:creationId xmlns:a16="http://schemas.microsoft.com/office/drawing/2014/main" id="{3002BA19-7413-BE49-CDAB-5A665682781F}"/>
            </a:ext>
          </a:extLst>
        </cdr:cNvPr>
        <cdr:cNvCxnSpPr>
          <a:stCxn xmlns:a="http://schemas.openxmlformats.org/drawingml/2006/main" id="10" idx="0"/>
        </cdr:cNvCxnSpPr>
      </cdr:nvCxnSpPr>
      <cdr:spPr>
        <a:xfrm xmlns:a="http://schemas.openxmlformats.org/drawingml/2006/main" flipH="1" flipV="1">
          <a:off x="1476375" y="3057526"/>
          <a:ext cx="1153797" cy="906303"/>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31.xml><?xml version="1.0" encoding="utf-8"?>
<c:userShapes xmlns:c="http://schemas.openxmlformats.org/drawingml/2006/chart">
  <cdr:relSizeAnchor xmlns:cdr="http://schemas.openxmlformats.org/drawingml/2006/chartDrawing">
    <cdr:from>
      <cdr:x>0.56126</cdr:x>
      <cdr:y>0.12769</cdr:y>
    </cdr:from>
    <cdr:to>
      <cdr:x>0.97301</cdr:x>
      <cdr:y>0.21343</cdr:y>
    </cdr:to>
    <cdr:sp macro="" textlink="">
      <cdr:nvSpPr>
        <cdr:cNvPr id="2" name="TextBox 1">
          <a:extLst xmlns:a="http://schemas.openxmlformats.org/drawingml/2006/main">
            <a:ext uri="{FF2B5EF4-FFF2-40B4-BE49-F238E27FC236}">
              <a16:creationId xmlns:a16="http://schemas.microsoft.com/office/drawing/2014/main" id="{EE3A1BB6-C9FC-3ABB-18D6-1D0C28D1BF7F}"/>
            </a:ext>
          </a:extLst>
        </cdr:cNvPr>
        <cdr:cNvSpPr txBox="1"/>
      </cdr:nvSpPr>
      <cdr:spPr>
        <a:xfrm xmlns:a="http://schemas.openxmlformats.org/drawingml/2006/main">
          <a:off x="5410200" y="603250"/>
          <a:ext cx="3968913" cy="4050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6"/>
              </a:solidFill>
            </a:rPr>
            <a:t>NPV</a:t>
          </a:r>
          <a:r>
            <a:rPr lang="en-NZ" sz="1100" baseline="0">
              <a:solidFill>
                <a:schemeClr val="accent6"/>
              </a:solidFill>
            </a:rPr>
            <a:t> at High Case Compression Energy Opex: 0.90 Learning Factor</a:t>
          </a:r>
          <a:endParaRPr lang="en-NZ" sz="1100">
            <a:solidFill>
              <a:schemeClr val="accent6"/>
            </a:solidFill>
          </a:endParaRPr>
        </a:p>
      </cdr:txBody>
    </cdr:sp>
  </cdr:relSizeAnchor>
  <cdr:relSizeAnchor xmlns:cdr="http://schemas.openxmlformats.org/drawingml/2006/chartDrawing">
    <cdr:from>
      <cdr:x>0.54845</cdr:x>
      <cdr:y>0.26737</cdr:y>
    </cdr:from>
    <cdr:to>
      <cdr:x>0.95502</cdr:x>
      <cdr:y>0.36243</cdr:y>
    </cdr:to>
    <cdr:sp macro="" textlink="">
      <cdr:nvSpPr>
        <cdr:cNvPr id="3" name="TextBox 1">
          <a:extLst xmlns:a="http://schemas.openxmlformats.org/drawingml/2006/main">
            <a:ext uri="{FF2B5EF4-FFF2-40B4-BE49-F238E27FC236}">
              <a16:creationId xmlns:a16="http://schemas.microsoft.com/office/drawing/2014/main" id="{681BD63E-2B53-3A35-95E9-890ACA3C2D0E}"/>
            </a:ext>
          </a:extLst>
        </cdr:cNvPr>
        <cdr:cNvSpPr txBox="1"/>
      </cdr:nvSpPr>
      <cdr:spPr>
        <a:xfrm xmlns:a="http://schemas.openxmlformats.org/drawingml/2006/main">
          <a:off x="5286692" y="1263177"/>
          <a:ext cx="3919037" cy="44911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rgbClr val="7030A0"/>
              </a:solidFill>
            </a:rPr>
            <a:t>NPV</a:t>
          </a:r>
          <a:r>
            <a:rPr lang="en-NZ" sz="1100" baseline="0">
              <a:solidFill>
                <a:srgbClr val="7030A0"/>
              </a:solidFill>
            </a:rPr>
            <a:t> at High Case Compression Energy Opex: 0.85 Learning Factor</a:t>
          </a:r>
          <a:endParaRPr lang="en-NZ" sz="1100">
            <a:solidFill>
              <a:srgbClr val="7030A0"/>
            </a:solidFill>
          </a:endParaRPr>
        </a:p>
      </cdr:txBody>
    </cdr:sp>
  </cdr:relSizeAnchor>
  <cdr:relSizeAnchor xmlns:cdr="http://schemas.openxmlformats.org/drawingml/2006/chartDrawing">
    <cdr:from>
      <cdr:x>0.54221</cdr:x>
      <cdr:y>0.35955</cdr:y>
    </cdr:from>
    <cdr:to>
      <cdr:x>0.94878</cdr:x>
      <cdr:y>0.45461</cdr:y>
    </cdr:to>
    <cdr:sp macro="" textlink="">
      <cdr:nvSpPr>
        <cdr:cNvPr id="4" name="TextBox 1">
          <a:extLst xmlns:a="http://schemas.openxmlformats.org/drawingml/2006/main">
            <a:ext uri="{FF2B5EF4-FFF2-40B4-BE49-F238E27FC236}">
              <a16:creationId xmlns:a16="http://schemas.microsoft.com/office/drawing/2014/main" id="{5CA61CE8-721D-F52B-3B9B-ECFC22D7B9E9}"/>
            </a:ext>
          </a:extLst>
        </cdr:cNvPr>
        <cdr:cNvSpPr txBox="1"/>
      </cdr:nvSpPr>
      <cdr:spPr>
        <a:xfrm xmlns:a="http://schemas.openxmlformats.org/drawingml/2006/main">
          <a:off x="5226530" y="1698652"/>
          <a:ext cx="3919037" cy="44911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rgbClr val="0070C0"/>
              </a:solidFill>
            </a:rPr>
            <a:t>NPV</a:t>
          </a:r>
          <a:r>
            <a:rPr lang="en-NZ" sz="1100" baseline="0">
              <a:solidFill>
                <a:srgbClr val="0070C0"/>
              </a:solidFill>
            </a:rPr>
            <a:t> at High Case Compression Energy Opex: 0.80 Learning Factor</a:t>
          </a:r>
          <a:endParaRPr lang="en-NZ" sz="1100">
            <a:solidFill>
              <a:srgbClr val="0070C0"/>
            </a:solidFill>
          </a:endParaRPr>
        </a:p>
      </cdr:txBody>
    </cdr:sp>
  </cdr:relSizeAnchor>
  <cdr:relSizeAnchor xmlns:cdr="http://schemas.openxmlformats.org/drawingml/2006/chartDrawing">
    <cdr:from>
      <cdr:x>0.46188</cdr:x>
      <cdr:y>0.71184</cdr:y>
    </cdr:from>
    <cdr:to>
      <cdr:x>0.90188</cdr:x>
      <cdr:y>0.79678</cdr:y>
    </cdr:to>
    <cdr:sp macro="" textlink="">
      <cdr:nvSpPr>
        <cdr:cNvPr id="5" name="TextBox 1">
          <a:extLst xmlns:a="http://schemas.openxmlformats.org/drawingml/2006/main">
            <a:ext uri="{FF2B5EF4-FFF2-40B4-BE49-F238E27FC236}">
              <a16:creationId xmlns:a16="http://schemas.microsoft.com/office/drawing/2014/main" id="{560CB300-75D1-3D7B-D0EB-BA0E783BA682}"/>
            </a:ext>
          </a:extLst>
        </cdr:cNvPr>
        <cdr:cNvSpPr txBox="1"/>
      </cdr:nvSpPr>
      <cdr:spPr>
        <a:xfrm xmlns:a="http://schemas.openxmlformats.org/drawingml/2006/main" rot="218638">
          <a:off x="5081359" y="3254317"/>
          <a:ext cx="4840605" cy="38832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3"/>
              </a:solidFill>
            </a:rPr>
            <a:t>NPV</a:t>
          </a:r>
          <a:r>
            <a:rPr lang="en-NZ" sz="1100" baseline="0">
              <a:solidFill>
                <a:schemeClr val="accent3"/>
              </a:solidFill>
            </a:rPr>
            <a:t> at Low Case Fixed Plant Opex: 0.90 Learning Factor</a:t>
          </a:r>
          <a:endParaRPr lang="en-NZ" sz="1100">
            <a:solidFill>
              <a:schemeClr val="accent3"/>
            </a:solidFill>
          </a:endParaRPr>
        </a:p>
      </cdr:txBody>
    </cdr:sp>
  </cdr:relSizeAnchor>
  <cdr:relSizeAnchor xmlns:cdr="http://schemas.openxmlformats.org/drawingml/2006/chartDrawing">
    <cdr:from>
      <cdr:x>0.55616</cdr:x>
      <cdr:y>0.7677</cdr:y>
    </cdr:from>
    <cdr:to>
      <cdr:x>0.99616</cdr:x>
      <cdr:y>0.85263</cdr:y>
    </cdr:to>
    <cdr:sp macro="" textlink="">
      <cdr:nvSpPr>
        <cdr:cNvPr id="6" name="TextBox 1">
          <a:extLst xmlns:a="http://schemas.openxmlformats.org/drawingml/2006/main">
            <a:ext uri="{FF2B5EF4-FFF2-40B4-BE49-F238E27FC236}">
              <a16:creationId xmlns:a16="http://schemas.microsoft.com/office/drawing/2014/main" id="{977696A0-18B8-7B82-CF02-07FB64BC87D2}"/>
            </a:ext>
          </a:extLst>
        </cdr:cNvPr>
        <cdr:cNvSpPr txBox="1"/>
      </cdr:nvSpPr>
      <cdr:spPr>
        <a:xfrm xmlns:a="http://schemas.openxmlformats.org/drawingml/2006/main" rot="218638">
          <a:off x="5361004" y="3626907"/>
          <a:ext cx="4241256" cy="40125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2"/>
              </a:solidFill>
            </a:rPr>
            <a:t>NPV</a:t>
          </a:r>
          <a:r>
            <a:rPr lang="en-NZ" sz="1100" baseline="0">
              <a:solidFill>
                <a:schemeClr val="accent2"/>
              </a:solidFill>
            </a:rPr>
            <a:t> at Low Case Fixed Plant Opex: 0.85 Learning Factor</a:t>
          </a:r>
          <a:endParaRPr lang="en-NZ" sz="1100">
            <a:solidFill>
              <a:schemeClr val="accent2"/>
            </a:solidFill>
          </a:endParaRPr>
        </a:p>
      </cdr:txBody>
    </cdr:sp>
  </cdr:relSizeAnchor>
  <cdr:relSizeAnchor xmlns:cdr="http://schemas.openxmlformats.org/drawingml/2006/chartDrawing">
    <cdr:from>
      <cdr:x>0.55913</cdr:x>
      <cdr:y>0.83221</cdr:y>
    </cdr:from>
    <cdr:to>
      <cdr:x>0.99912</cdr:x>
      <cdr:y>0.91715</cdr:y>
    </cdr:to>
    <cdr:sp macro="" textlink="">
      <cdr:nvSpPr>
        <cdr:cNvPr id="7" name="TextBox 1">
          <a:extLst xmlns:a="http://schemas.openxmlformats.org/drawingml/2006/main">
            <a:ext uri="{FF2B5EF4-FFF2-40B4-BE49-F238E27FC236}">
              <a16:creationId xmlns:a16="http://schemas.microsoft.com/office/drawing/2014/main" id="{ECC61465-7753-99C4-E433-A65FA433405F}"/>
            </a:ext>
          </a:extLst>
        </cdr:cNvPr>
        <cdr:cNvSpPr txBox="1"/>
      </cdr:nvSpPr>
      <cdr:spPr>
        <a:xfrm xmlns:a="http://schemas.openxmlformats.org/drawingml/2006/main" rot="218638">
          <a:off x="5389577" y="3931704"/>
          <a:ext cx="4241257" cy="401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1"/>
              </a:solidFill>
            </a:rPr>
            <a:t>NPV</a:t>
          </a:r>
          <a:r>
            <a:rPr lang="en-NZ" sz="1100" baseline="0">
              <a:solidFill>
                <a:schemeClr val="accent1"/>
              </a:solidFill>
            </a:rPr>
            <a:t> at Low Case Fixed Plant Opex: 0.80 Learning Factor</a:t>
          </a:r>
          <a:endParaRPr lang="en-NZ" sz="1100">
            <a:solidFill>
              <a:schemeClr val="accent1"/>
            </a:solidFill>
          </a:endParaRPr>
        </a:p>
      </cdr:txBody>
    </cdr:sp>
  </cdr:relSizeAnchor>
  <cdr:relSizeAnchor xmlns:cdr="http://schemas.openxmlformats.org/drawingml/2006/chartDrawing">
    <cdr:from>
      <cdr:x>0.16074</cdr:x>
      <cdr:y>0.15278</cdr:y>
    </cdr:from>
    <cdr:to>
      <cdr:x>0.37038</cdr:x>
      <cdr:y>0.21739</cdr:y>
    </cdr:to>
    <cdr:sp macro="" textlink="">
      <cdr:nvSpPr>
        <cdr:cNvPr id="8" name="TextBox 1">
          <a:extLst xmlns:a="http://schemas.openxmlformats.org/drawingml/2006/main">
            <a:ext uri="{FF2B5EF4-FFF2-40B4-BE49-F238E27FC236}">
              <a16:creationId xmlns:a16="http://schemas.microsoft.com/office/drawing/2014/main" id="{7A5BC00B-9800-EDC5-7A5F-29C236C636F2}"/>
            </a:ext>
          </a:extLst>
        </cdr:cNvPr>
        <cdr:cNvSpPr txBox="1"/>
      </cdr:nvSpPr>
      <cdr:spPr>
        <a:xfrm xmlns:a="http://schemas.openxmlformats.org/drawingml/2006/main">
          <a:off x="1549393" y="721779"/>
          <a:ext cx="2020857" cy="305246"/>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High Price Range: A$16.73/Kg H2</a:t>
          </a:r>
        </a:p>
      </cdr:txBody>
    </cdr:sp>
  </cdr:relSizeAnchor>
  <cdr:relSizeAnchor xmlns:cdr="http://schemas.openxmlformats.org/drawingml/2006/chartDrawing">
    <cdr:from>
      <cdr:x>0.13371</cdr:x>
      <cdr:y>0.18509</cdr:y>
    </cdr:from>
    <cdr:to>
      <cdr:x>0.16074</cdr:x>
      <cdr:y>0.53609</cdr:y>
    </cdr:to>
    <cdr:cxnSp macro="">
      <cdr:nvCxnSpPr>
        <cdr:cNvPr id="9" name="Straight Arrow Connector 8">
          <a:extLst xmlns:a="http://schemas.openxmlformats.org/drawingml/2006/main">
            <a:ext uri="{FF2B5EF4-FFF2-40B4-BE49-F238E27FC236}">
              <a16:creationId xmlns:a16="http://schemas.microsoft.com/office/drawing/2014/main" id="{D1FB7368-3A4C-4E2A-C00E-0D13A6386D11}"/>
            </a:ext>
          </a:extLst>
        </cdr:cNvPr>
        <cdr:cNvCxnSpPr>
          <a:stCxn xmlns:a="http://schemas.openxmlformats.org/drawingml/2006/main" id="8" idx="1"/>
        </cdr:cNvCxnSpPr>
      </cdr:nvCxnSpPr>
      <cdr:spPr>
        <a:xfrm xmlns:a="http://schemas.openxmlformats.org/drawingml/2006/main" flipH="1">
          <a:off x="1472292" y="851246"/>
          <a:ext cx="297600" cy="1614370"/>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0.14295</cdr:x>
      <cdr:y>0.80843</cdr:y>
    </cdr:from>
    <cdr:to>
      <cdr:x>0.3526</cdr:x>
      <cdr:y>0.87304</cdr:y>
    </cdr:to>
    <cdr:sp macro="" textlink="">
      <cdr:nvSpPr>
        <cdr:cNvPr id="10" name="TextBox 1">
          <a:extLst xmlns:a="http://schemas.openxmlformats.org/drawingml/2006/main">
            <a:ext uri="{FF2B5EF4-FFF2-40B4-BE49-F238E27FC236}">
              <a16:creationId xmlns:a16="http://schemas.microsoft.com/office/drawing/2014/main" id="{4BB512A8-1A64-4CC9-F70F-66D3DE7A2C8E}"/>
            </a:ext>
          </a:extLst>
        </cdr:cNvPr>
        <cdr:cNvSpPr txBox="1"/>
      </cdr:nvSpPr>
      <cdr:spPr>
        <a:xfrm xmlns:a="http://schemas.openxmlformats.org/drawingml/2006/main">
          <a:off x="1377957" y="3819331"/>
          <a:ext cx="2020858" cy="305246"/>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Low Price Range: A$5.35/Kg H2</a:t>
          </a:r>
        </a:p>
      </cdr:txBody>
    </cdr:sp>
  </cdr:relSizeAnchor>
  <cdr:relSizeAnchor xmlns:cdr="http://schemas.openxmlformats.org/drawingml/2006/chartDrawing">
    <cdr:from>
      <cdr:x>0.13668</cdr:x>
      <cdr:y>0.6051</cdr:y>
    </cdr:from>
    <cdr:to>
      <cdr:x>0.24778</cdr:x>
      <cdr:y>0.80843</cdr:y>
    </cdr:to>
    <cdr:cxnSp macro="">
      <cdr:nvCxnSpPr>
        <cdr:cNvPr id="11" name="Straight Arrow Connector 10">
          <a:extLst xmlns:a="http://schemas.openxmlformats.org/drawingml/2006/main">
            <a:ext uri="{FF2B5EF4-FFF2-40B4-BE49-F238E27FC236}">
              <a16:creationId xmlns:a16="http://schemas.microsoft.com/office/drawing/2014/main" id="{CC0F73BD-7A0E-CB54-0FE1-DEAEAA166169}"/>
            </a:ext>
          </a:extLst>
        </cdr:cNvPr>
        <cdr:cNvCxnSpPr>
          <a:stCxn xmlns:a="http://schemas.openxmlformats.org/drawingml/2006/main" id="10" idx="0"/>
        </cdr:cNvCxnSpPr>
      </cdr:nvCxnSpPr>
      <cdr:spPr>
        <a:xfrm xmlns:a="http://schemas.openxmlformats.org/drawingml/2006/main" flipH="1" flipV="1">
          <a:off x="1504950" y="2714626"/>
          <a:ext cx="1223276" cy="912214"/>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32.xml><?xml version="1.0" encoding="utf-8"?>
<xdr:wsDr xmlns:xdr="http://schemas.openxmlformats.org/drawingml/2006/spreadsheetDrawing" xmlns:a="http://schemas.openxmlformats.org/drawingml/2006/main">
  <xdr:twoCellAnchor>
    <xdr:from>
      <xdr:col>0</xdr:col>
      <xdr:colOff>71435</xdr:colOff>
      <xdr:row>127</xdr:row>
      <xdr:rowOff>47625</xdr:rowOff>
    </xdr:from>
    <xdr:to>
      <xdr:col>13</xdr:col>
      <xdr:colOff>76200</xdr:colOff>
      <xdr:row>152</xdr:row>
      <xdr:rowOff>85724</xdr:rowOff>
    </xdr:to>
    <xdr:graphicFrame macro="">
      <xdr:nvGraphicFramePr>
        <xdr:cNvPr id="2" name="Chart 1">
          <a:extLst>
            <a:ext uri="{FF2B5EF4-FFF2-40B4-BE49-F238E27FC236}">
              <a16:creationId xmlns:a16="http://schemas.microsoft.com/office/drawing/2014/main" id="{9263E722-DD42-487F-A74D-1EC2DFFA8A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42860</xdr:colOff>
      <xdr:row>126</xdr:row>
      <xdr:rowOff>57150</xdr:rowOff>
    </xdr:from>
    <xdr:to>
      <xdr:col>34</xdr:col>
      <xdr:colOff>304800</xdr:colOff>
      <xdr:row>150</xdr:row>
      <xdr:rowOff>123825</xdr:rowOff>
    </xdr:to>
    <xdr:graphicFrame macro="">
      <xdr:nvGraphicFramePr>
        <xdr:cNvPr id="3" name="Chart 2">
          <a:extLst>
            <a:ext uri="{FF2B5EF4-FFF2-40B4-BE49-F238E27FC236}">
              <a16:creationId xmlns:a16="http://schemas.microsoft.com/office/drawing/2014/main" id="{6F1C2990-6F50-499A-AA45-6FBAA53E6B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155</xdr:row>
      <xdr:rowOff>79392</xdr:rowOff>
    </xdr:from>
    <xdr:to>
      <xdr:col>12</xdr:col>
      <xdr:colOff>129414</xdr:colOff>
      <xdr:row>181</xdr:row>
      <xdr:rowOff>57149</xdr:rowOff>
    </xdr:to>
    <xdr:graphicFrame macro="">
      <xdr:nvGraphicFramePr>
        <xdr:cNvPr id="4" name="Chart 3">
          <a:extLst>
            <a:ext uri="{FF2B5EF4-FFF2-40B4-BE49-F238E27FC236}">
              <a16:creationId xmlns:a16="http://schemas.microsoft.com/office/drawing/2014/main" id="{526DF56C-18A9-45EF-BF69-B68819382C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142874</xdr:colOff>
      <xdr:row>155</xdr:row>
      <xdr:rowOff>57149</xdr:rowOff>
    </xdr:from>
    <xdr:to>
      <xdr:col>33</xdr:col>
      <xdr:colOff>447674</xdr:colOff>
      <xdr:row>180</xdr:row>
      <xdr:rowOff>19050</xdr:rowOff>
    </xdr:to>
    <xdr:graphicFrame macro="">
      <xdr:nvGraphicFramePr>
        <xdr:cNvPr id="5" name="Chart 4">
          <a:extLst>
            <a:ext uri="{FF2B5EF4-FFF2-40B4-BE49-F238E27FC236}">
              <a16:creationId xmlns:a16="http://schemas.microsoft.com/office/drawing/2014/main" id="{DD4FD6C3-C478-4ABF-93E9-C335D52EA7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32</xdr:col>
      <xdr:colOff>114302</xdr:colOff>
      <xdr:row>131</xdr:row>
      <xdr:rowOff>180975</xdr:rowOff>
    </xdr:from>
    <xdr:to>
      <xdr:col>38</xdr:col>
      <xdr:colOff>485775</xdr:colOff>
      <xdr:row>133</xdr:row>
      <xdr:rowOff>95251</xdr:rowOff>
    </xdr:to>
    <xdr:sp macro="" textlink="">
      <xdr:nvSpPr>
        <xdr:cNvPr id="6" name="TextBox 1">
          <a:extLst>
            <a:ext uri="{FF2B5EF4-FFF2-40B4-BE49-F238E27FC236}">
              <a16:creationId xmlns:a16="http://schemas.microsoft.com/office/drawing/2014/main" id="{6BE99FFE-CEAB-22B0-DC8F-4BA5979D375A}"/>
            </a:ext>
          </a:extLst>
        </xdr:cNvPr>
        <xdr:cNvSpPr txBox="1"/>
      </xdr:nvSpPr>
      <xdr:spPr>
        <a:xfrm>
          <a:off x="19221452" y="26260425"/>
          <a:ext cx="3962398" cy="29527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100">
              <a:solidFill>
                <a:schemeClr val="accent6"/>
              </a:solidFill>
            </a:rPr>
            <a:t>ROI</a:t>
          </a:r>
          <a:r>
            <a:rPr lang="en-NZ" sz="1100" baseline="0">
              <a:solidFill>
                <a:schemeClr val="accent6"/>
              </a:solidFill>
            </a:rPr>
            <a:t> at "High Case Compression Energy Opex": 0.90 Learning Factor</a:t>
          </a:r>
          <a:endParaRPr lang="en-NZ" sz="1100">
            <a:solidFill>
              <a:schemeClr val="accent6"/>
            </a:solidFill>
          </a:endParaRPr>
        </a:p>
      </xdr:txBody>
    </xdr:sp>
    <xdr:clientData/>
  </xdr:twoCellAnchor>
  <xdr:twoCellAnchor>
    <xdr:from>
      <xdr:col>32</xdr:col>
      <xdr:colOff>142874</xdr:colOff>
      <xdr:row>135</xdr:row>
      <xdr:rowOff>161925</xdr:rowOff>
    </xdr:from>
    <xdr:to>
      <xdr:col>38</xdr:col>
      <xdr:colOff>447675</xdr:colOff>
      <xdr:row>138</xdr:row>
      <xdr:rowOff>6236</xdr:rowOff>
    </xdr:to>
    <xdr:sp macro="" textlink="">
      <xdr:nvSpPr>
        <xdr:cNvPr id="7" name="TextBox 1">
          <a:extLst>
            <a:ext uri="{FF2B5EF4-FFF2-40B4-BE49-F238E27FC236}">
              <a16:creationId xmlns:a16="http://schemas.microsoft.com/office/drawing/2014/main" id="{1AE7E330-31F2-4D43-E209-26BDC985F884}"/>
            </a:ext>
          </a:extLst>
        </xdr:cNvPr>
        <xdr:cNvSpPr txBox="1"/>
      </xdr:nvSpPr>
      <xdr:spPr>
        <a:xfrm>
          <a:off x="19250024" y="27003375"/>
          <a:ext cx="3895726" cy="415811"/>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100">
              <a:solidFill>
                <a:srgbClr val="7030A0"/>
              </a:solidFill>
            </a:rPr>
            <a:t>ROI</a:t>
          </a:r>
          <a:r>
            <a:rPr lang="en-NZ" sz="1100" baseline="0">
              <a:solidFill>
                <a:srgbClr val="7030A0"/>
              </a:solidFill>
            </a:rPr>
            <a:t> at "High Case Compression Energy Opex": 0.85Learning Factor</a:t>
          </a:r>
          <a:endParaRPr lang="en-NZ" sz="1100">
            <a:solidFill>
              <a:srgbClr val="7030A0"/>
            </a:solidFill>
          </a:endParaRPr>
        </a:p>
      </xdr:txBody>
    </xdr:sp>
    <xdr:clientData/>
  </xdr:twoCellAnchor>
  <xdr:twoCellAnchor>
    <xdr:from>
      <xdr:col>32</xdr:col>
      <xdr:colOff>142875</xdr:colOff>
      <xdr:row>139</xdr:row>
      <xdr:rowOff>9526</xdr:rowOff>
    </xdr:from>
    <xdr:to>
      <xdr:col>39</xdr:col>
      <xdr:colOff>19050</xdr:colOff>
      <xdr:row>140</xdr:row>
      <xdr:rowOff>142876</xdr:rowOff>
    </xdr:to>
    <xdr:sp macro="" textlink="">
      <xdr:nvSpPr>
        <xdr:cNvPr id="8" name="TextBox 1">
          <a:extLst>
            <a:ext uri="{FF2B5EF4-FFF2-40B4-BE49-F238E27FC236}">
              <a16:creationId xmlns:a16="http://schemas.microsoft.com/office/drawing/2014/main" id="{EC1A8A09-1E54-EF13-B771-B8459C450739}"/>
            </a:ext>
          </a:extLst>
        </xdr:cNvPr>
        <xdr:cNvSpPr txBox="1"/>
      </xdr:nvSpPr>
      <xdr:spPr>
        <a:xfrm>
          <a:off x="19250025" y="27612976"/>
          <a:ext cx="4019550" cy="32385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100">
              <a:solidFill>
                <a:srgbClr val="0070C0"/>
              </a:solidFill>
            </a:rPr>
            <a:t>ROI</a:t>
          </a:r>
          <a:r>
            <a:rPr lang="en-NZ" sz="1100" baseline="0">
              <a:solidFill>
                <a:srgbClr val="0070C0"/>
              </a:solidFill>
            </a:rPr>
            <a:t> at "High Case Compression Energy Opex": 0.80 Learning Factor</a:t>
          </a:r>
          <a:endParaRPr lang="en-NZ" sz="1100">
            <a:solidFill>
              <a:srgbClr val="0070C0"/>
            </a:solidFill>
          </a:endParaRPr>
        </a:p>
      </xdr:txBody>
    </xdr:sp>
    <xdr:clientData/>
  </xdr:twoCellAnchor>
  <xdr:twoCellAnchor>
    <xdr:from>
      <xdr:col>32</xdr:col>
      <xdr:colOff>142874</xdr:colOff>
      <xdr:row>142</xdr:row>
      <xdr:rowOff>76200</xdr:rowOff>
    </xdr:from>
    <xdr:to>
      <xdr:col>37</xdr:col>
      <xdr:colOff>619125</xdr:colOff>
      <xdr:row>143</xdr:row>
      <xdr:rowOff>152400</xdr:rowOff>
    </xdr:to>
    <xdr:sp macro="" textlink="">
      <xdr:nvSpPr>
        <xdr:cNvPr id="9" name="TextBox 1">
          <a:extLst>
            <a:ext uri="{FF2B5EF4-FFF2-40B4-BE49-F238E27FC236}">
              <a16:creationId xmlns:a16="http://schemas.microsoft.com/office/drawing/2014/main" id="{0229C6CE-CD6A-92FB-9889-198CA39F481D}"/>
            </a:ext>
          </a:extLst>
        </xdr:cNvPr>
        <xdr:cNvSpPr txBox="1"/>
      </xdr:nvSpPr>
      <xdr:spPr>
        <a:xfrm>
          <a:off x="19250024" y="28251150"/>
          <a:ext cx="3419476" cy="2667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100">
              <a:solidFill>
                <a:schemeClr val="accent3"/>
              </a:solidFill>
            </a:rPr>
            <a:t>ROI</a:t>
          </a:r>
          <a:r>
            <a:rPr lang="en-NZ" sz="1100" baseline="0">
              <a:solidFill>
                <a:schemeClr val="accent3"/>
              </a:solidFill>
            </a:rPr>
            <a:t> at "Low Case Fixed Plant Opex": 0.90 Learning Factor</a:t>
          </a:r>
          <a:endParaRPr lang="en-NZ" sz="1100">
            <a:solidFill>
              <a:schemeClr val="accent3"/>
            </a:solidFill>
          </a:endParaRPr>
        </a:p>
      </xdr:txBody>
    </xdr:sp>
    <xdr:clientData/>
  </xdr:twoCellAnchor>
  <xdr:twoCellAnchor>
    <xdr:from>
      <xdr:col>32</xdr:col>
      <xdr:colOff>133350</xdr:colOff>
      <xdr:row>143</xdr:row>
      <xdr:rowOff>161925</xdr:rowOff>
    </xdr:from>
    <xdr:to>
      <xdr:col>38</xdr:col>
      <xdr:colOff>66674</xdr:colOff>
      <xdr:row>145</xdr:row>
      <xdr:rowOff>38100</xdr:rowOff>
    </xdr:to>
    <xdr:sp macro="" textlink="">
      <xdr:nvSpPr>
        <xdr:cNvPr id="10" name="TextBox 1">
          <a:extLst>
            <a:ext uri="{FF2B5EF4-FFF2-40B4-BE49-F238E27FC236}">
              <a16:creationId xmlns:a16="http://schemas.microsoft.com/office/drawing/2014/main" id="{B05D4398-AAB3-D351-9700-43BD3CF3257C}"/>
            </a:ext>
          </a:extLst>
        </xdr:cNvPr>
        <xdr:cNvSpPr txBox="1"/>
      </xdr:nvSpPr>
      <xdr:spPr>
        <a:xfrm>
          <a:off x="19240500" y="28527375"/>
          <a:ext cx="3524249" cy="2571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100">
              <a:solidFill>
                <a:schemeClr val="accent2"/>
              </a:solidFill>
            </a:rPr>
            <a:t>ROI</a:t>
          </a:r>
          <a:r>
            <a:rPr lang="en-NZ" sz="1100" baseline="0">
              <a:solidFill>
                <a:schemeClr val="accent2"/>
              </a:solidFill>
            </a:rPr>
            <a:t> at Low Case "Fixed Plant Opex": 0.85 Learning Factor</a:t>
          </a:r>
          <a:endParaRPr lang="en-NZ" sz="1100">
            <a:solidFill>
              <a:schemeClr val="accent2"/>
            </a:solidFill>
          </a:endParaRPr>
        </a:p>
      </xdr:txBody>
    </xdr:sp>
    <xdr:clientData/>
  </xdr:twoCellAnchor>
  <xdr:twoCellAnchor>
    <xdr:from>
      <xdr:col>32</xdr:col>
      <xdr:colOff>142875</xdr:colOff>
      <xdr:row>145</xdr:row>
      <xdr:rowOff>9527</xdr:rowOff>
    </xdr:from>
    <xdr:to>
      <xdr:col>38</xdr:col>
      <xdr:colOff>19050</xdr:colOff>
      <xdr:row>146</xdr:row>
      <xdr:rowOff>104776</xdr:rowOff>
    </xdr:to>
    <xdr:sp macro="" textlink="">
      <xdr:nvSpPr>
        <xdr:cNvPr id="11" name="TextBox 1">
          <a:extLst>
            <a:ext uri="{FF2B5EF4-FFF2-40B4-BE49-F238E27FC236}">
              <a16:creationId xmlns:a16="http://schemas.microsoft.com/office/drawing/2014/main" id="{F1FCA49B-65ED-B10C-DFB0-441DA5CDA443}"/>
            </a:ext>
          </a:extLst>
        </xdr:cNvPr>
        <xdr:cNvSpPr txBox="1"/>
      </xdr:nvSpPr>
      <xdr:spPr>
        <a:xfrm>
          <a:off x="19250025" y="28755977"/>
          <a:ext cx="3467100" cy="28574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100">
              <a:solidFill>
                <a:schemeClr val="accent1"/>
              </a:solidFill>
            </a:rPr>
            <a:t>ROI</a:t>
          </a:r>
          <a:r>
            <a:rPr lang="en-NZ" sz="1100" baseline="0">
              <a:solidFill>
                <a:schemeClr val="accent1"/>
              </a:solidFill>
            </a:rPr>
            <a:t> at "Low Case Fixed Plant Opex": 0.80 Learning Factor</a:t>
          </a:r>
          <a:endParaRPr lang="en-NZ" sz="1100">
            <a:solidFill>
              <a:schemeClr val="accent1"/>
            </a:solidFill>
          </a:endParaRPr>
        </a:p>
      </xdr:txBody>
    </xdr:sp>
    <xdr:clientData/>
  </xdr:twoCellAnchor>
  <xdr:twoCellAnchor>
    <xdr:from>
      <xdr:col>33</xdr:col>
      <xdr:colOff>276225</xdr:colOff>
      <xdr:row>160</xdr:row>
      <xdr:rowOff>104775</xdr:rowOff>
    </xdr:from>
    <xdr:to>
      <xdr:col>38</xdr:col>
      <xdr:colOff>547789</xdr:colOff>
      <xdr:row>162</xdr:row>
      <xdr:rowOff>128845</xdr:rowOff>
    </xdr:to>
    <xdr:sp macro="" textlink="">
      <xdr:nvSpPr>
        <xdr:cNvPr id="12" name="TextBox 1">
          <a:extLst>
            <a:ext uri="{FF2B5EF4-FFF2-40B4-BE49-F238E27FC236}">
              <a16:creationId xmlns:a16="http://schemas.microsoft.com/office/drawing/2014/main" id="{6374DFEE-CD8C-23F4-1F88-8E004926A941}"/>
            </a:ext>
          </a:extLst>
        </xdr:cNvPr>
        <xdr:cNvSpPr txBox="1"/>
      </xdr:nvSpPr>
      <xdr:spPr>
        <a:xfrm>
          <a:off x="19992975" y="31708725"/>
          <a:ext cx="3252889" cy="40507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100">
              <a:solidFill>
                <a:schemeClr val="accent6"/>
              </a:solidFill>
            </a:rPr>
            <a:t>ROI</a:t>
          </a:r>
          <a:r>
            <a:rPr lang="en-NZ" sz="1100" baseline="0">
              <a:solidFill>
                <a:schemeClr val="accent6"/>
              </a:solidFill>
            </a:rPr>
            <a:t> at High Case Compression Energy Opex: 0.90 Learning Factor</a:t>
          </a:r>
          <a:endParaRPr lang="en-NZ" sz="1100">
            <a:solidFill>
              <a:schemeClr val="accent6"/>
            </a:solidFill>
          </a:endParaRPr>
        </a:p>
      </xdr:txBody>
    </xdr:sp>
    <xdr:clientData/>
  </xdr:twoCellAnchor>
  <xdr:twoCellAnchor>
    <xdr:from>
      <xdr:col>33</xdr:col>
      <xdr:colOff>219075</xdr:colOff>
      <xdr:row>164</xdr:row>
      <xdr:rowOff>104775</xdr:rowOff>
    </xdr:from>
    <xdr:to>
      <xdr:col>38</xdr:col>
      <xdr:colOff>177038</xdr:colOff>
      <xdr:row>166</xdr:row>
      <xdr:rowOff>163351</xdr:rowOff>
    </xdr:to>
    <xdr:sp macro="" textlink="">
      <xdr:nvSpPr>
        <xdr:cNvPr id="13" name="TextBox 1">
          <a:extLst>
            <a:ext uri="{FF2B5EF4-FFF2-40B4-BE49-F238E27FC236}">
              <a16:creationId xmlns:a16="http://schemas.microsoft.com/office/drawing/2014/main" id="{7A196660-36E6-83BA-ED7C-052CD9B7BC12}"/>
            </a:ext>
          </a:extLst>
        </xdr:cNvPr>
        <xdr:cNvSpPr txBox="1"/>
      </xdr:nvSpPr>
      <xdr:spPr>
        <a:xfrm>
          <a:off x="19935825" y="32470725"/>
          <a:ext cx="2939288" cy="43957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100">
              <a:solidFill>
                <a:srgbClr val="7030A0"/>
              </a:solidFill>
            </a:rPr>
            <a:t>ROI</a:t>
          </a:r>
          <a:r>
            <a:rPr lang="en-NZ" sz="1100" baseline="0">
              <a:solidFill>
                <a:srgbClr val="7030A0"/>
              </a:solidFill>
            </a:rPr>
            <a:t> at High Case Compression Energy Opex: 0.85 Learning Factor</a:t>
          </a:r>
          <a:endParaRPr lang="en-NZ" sz="1100">
            <a:solidFill>
              <a:srgbClr val="7030A0"/>
            </a:solidFill>
          </a:endParaRPr>
        </a:p>
      </xdr:txBody>
    </xdr:sp>
    <xdr:clientData/>
  </xdr:twoCellAnchor>
  <xdr:twoCellAnchor>
    <xdr:from>
      <xdr:col>33</xdr:col>
      <xdr:colOff>238125</xdr:colOff>
      <xdr:row>168</xdr:row>
      <xdr:rowOff>28575</xdr:rowOff>
    </xdr:from>
    <xdr:to>
      <xdr:col>38</xdr:col>
      <xdr:colOff>205613</xdr:colOff>
      <xdr:row>170</xdr:row>
      <xdr:rowOff>96677</xdr:rowOff>
    </xdr:to>
    <xdr:sp macro="" textlink="">
      <xdr:nvSpPr>
        <xdr:cNvPr id="14" name="TextBox 1">
          <a:extLst>
            <a:ext uri="{FF2B5EF4-FFF2-40B4-BE49-F238E27FC236}">
              <a16:creationId xmlns:a16="http://schemas.microsoft.com/office/drawing/2014/main" id="{8FBA6826-E0F7-588F-863D-05A75BED2EAB}"/>
            </a:ext>
          </a:extLst>
        </xdr:cNvPr>
        <xdr:cNvSpPr txBox="1"/>
      </xdr:nvSpPr>
      <xdr:spPr>
        <a:xfrm>
          <a:off x="19954875" y="33156525"/>
          <a:ext cx="2948813" cy="449102"/>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100">
              <a:solidFill>
                <a:srgbClr val="0070C0"/>
              </a:solidFill>
            </a:rPr>
            <a:t>NPV</a:t>
          </a:r>
          <a:r>
            <a:rPr lang="en-NZ" sz="1100" baseline="0">
              <a:solidFill>
                <a:srgbClr val="0070C0"/>
              </a:solidFill>
            </a:rPr>
            <a:t> at High Case Compression Energy Opex: 0.80 Learning Factor</a:t>
          </a:r>
          <a:endParaRPr lang="en-NZ" sz="1100">
            <a:solidFill>
              <a:srgbClr val="0070C0"/>
            </a:solidFill>
          </a:endParaRPr>
        </a:p>
      </xdr:txBody>
    </xdr:sp>
    <xdr:clientData/>
  </xdr:twoCellAnchor>
  <xdr:twoCellAnchor>
    <xdr:from>
      <xdr:col>33</xdr:col>
      <xdr:colOff>257175</xdr:colOff>
      <xdr:row>172</xdr:row>
      <xdr:rowOff>104776</xdr:rowOff>
    </xdr:from>
    <xdr:to>
      <xdr:col>39</xdr:col>
      <xdr:colOff>95250</xdr:colOff>
      <xdr:row>173</xdr:row>
      <xdr:rowOff>76674</xdr:rowOff>
    </xdr:to>
    <xdr:sp macro="" textlink="">
      <xdr:nvSpPr>
        <xdr:cNvPr id="15" name="TextBox 1">
          <a:extLst>
            <a:ext uri="{FF2B5EF4-FFF2-40B4-BE49-F238E27FC236}">
              <a16:creationId xmlns:a16="http://schemas.microsoft.com/office/drawing/2014/main" id="{505179BC-3A2C-D46B-A24E-92EA0259E5A2}"/>
            </a:ext>
          </a:extLst>
        </xdr:cNvPr>
        <xdr:cNvSpPr txBox="1"/>
      </xdr:nvSpPr>
      <xdr:spPr>
        <a:xfrm>
          <a:off x="19973925" y="33994726"/>
          <a:ext cx="3371850" cy="162398"/>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100">
              <a:solidFill>
                <a:schemeClr val="accent3"/>
              </a:solidFill>
            </a:rPr>
            <a:t>ROI</a:t>
          </a:r>
          <a:r>
            <a:rPr lang="en-NZ" sz="1100" baseline="0">
              <a:solidFill>
                <a:schemeClr val="accent3"/>
              </a:solidFill>
            </a:rPr>
            <a:t> at Low Case Fixed Plant Opex: 0.90 Learning Factor</a:t>
          </a:r>
          <a:endParaRPr lang="en-NZ" sz="1100">
            <a:solidFill>
              <a:schemeClr val="accent3"/>
            </a:solidFill>
          </a:endParaRPr>
        </a:p>
      </xdr:txBody>
    </xdr:sp>
    <xdr:clientData/>
  </xdr:twoCellAnchor>
  <xdr:twoCellAnchor>
    <xdr:from>
      <xdr:col>33</xdr:col>
      <xdr:colOff>247649</xdr:colOff>
      <xdr:row>173</xdr:row>
      <xdr:rowOff>171450</xdr:rowOff>
    </xdr:from>
    <xdr:to>
      <xdr:col>39</xdr:col>
      <xdr:colOff>228600</xdr:colOff>
      <xdr:row>175</xdr:row>
      <xdr:rowOff>19050</xdr:rowOff>
    </xdr:to>
    <xdr:sp macro="" textlink="">
      <xdr:nvSpPr>
        <xdr:cNvPr id="16" name="TextBox 1">
          <a:extLst>
            <a:ext uri="{FF2B5EF4-FFF2-40B4-BE49-F238E27FC236}">
              <a16:creationId xmlns:a16="http://schemas.microsoft.com/office/drawing/2014/main" id="{1D7665D5-3590-0EC1-188D-90A278495F0B}"/>
            </a:ext>
          </a:extLst>
        </xdr:cNvPr>
        <xdr:cNvSpPr txBox="1"/>
      </xdr:nvSpPr>
      <xdr:spPr>
        <a:xfrm>
          <a:off x="19964399" y="34251900"/>
          <a:ext cx="3514726" cy="2286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100">
              <a:solidFill>
                <a:schemeClr val="accent2"/>
              </a:solidFill>
            </a:rPr>
            <a:t>ROI</a:t>
          </a:r>
          <a:r>
            <a:rPr lang="en-NZ" sz="1100" baseline="0">
              <a:solidFill>
                <a:schemeClr val="accent2"/>
              </a:solidFill>
            </a:rPr>
            <a:t> at Low Case Fixed Plant Opex: 0.85 Learning Factor</a:t>
          </a:r>
          <a:endParaRPr lang="en-NZ" sz="1100">
            <a:solidFill>
              <a:schemeClr val="accent2"/>
            </a:solidFill>
          </a:endParaRPr>
        </a:p>
      </xdr:txBody>
    </xdr:sp>
    <xdr:clientData/>
  </xdr:twoCellAnchor>
  <xdr:twoCellAnchor>
    <xdr:from>
      <xdr:col>33</xdr:col>
      <xdr:colOff>238124</xdr:colOff>
      <xdr:row>174</xdr:row>
      <xdr:rowOff>171450</xdr:rowOff>
    </xdr:from>
    <xdr:to>
      <xdr:col>39</xdr:col>
      <xdr:colOff>95250</xdr:colOff>
      <xdr:row>177</xdr:row>
      <xdr:rowOff>1240</xdr:rowOff>
    </xdr:to>
    <xdr:sp macro="" textlink="">
      <xdr:nvSpPr>
        <xdr:cNvPr id="17" name="TextBox 1">
          <a:extLst>
            <a:ext uri="{FF2B5EF4-FFF2-40B4-BE49-F238E27FC236}">
              <a16:creationId xmlns:a16="http://schemas.microsoft.com/office/drawing/2014/main" id="{51A680B4-7A1A-FF6D-D7E3-548969D3CCF5}"/>
            </a:ext>
          </a:extLst>
        </xdr:cNvPr>
        <xdr:cNvSpPr txBox="1"/>
      </xdr:nvSpPr>
      <xdr:spPr>
        <a:xfrm>
          <a:off x="19954874" y="34442400"/>
          <a:ext cx="3390901" cy="40129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100">
              <a:solidFill>
                <a:schemeClr val="accent1"/>
              </a:solidFill>
            </a:rPr>
            <a:t>ROI</a:t>
          </a:r>
          <a:r>
            <a:rPr lang="en-NZ" sz="1100" baseline="0">
              <a:solidFill>
                <a:schemeClr val="accent1"/>
              </a:solidFill>
            </a:rPr>
            <a:t> at Low Case Fixed Plant Opex: 0.80 Learning Factor</a:t>
          </a:r>
          <a:endParaRPr lang="en-NZ" sz="1100">
            <a:solidFill>
              <a:schemeClr val="accent1"/>
            </a:solidFill>
          </a:endParaRPr>
        </a:p>
      </xdr:txBody>
    </xdr:sp>
    <xdr:clientData/>
  </xdr:twoCellAnchor>
  <xdr:twoCellAnchor>
    <xdr:from>
      <xdr:col>9</xdr:col>
      <xdr:colOff>123825</xdr:colOff>
      <xdr:row>131</xdr:row>
      <xdr:rowOff>38100</xdr:rowOff>
    </xdr:from>
    <xdr:to>
      <xdr:col>16</xdr:col>
      <xdr:colOff>466725</xdr:colOff>
      <xdr:row>132</xdr:row>
      <xdr:rowOff>114300</xdr:rowOff>
    </xdr:to>
    <xdr:sp macro="" textlink="">
      <xdr:nvSpPr>
        <xdr:cNvPr id="18" name="TextBox 1">
          <a:extLst>
            <a:ext uri="{FF2B5EF4-FFF2-40B4-BE49-F238E27FC236}">
              <a16:creationId xmlns:a16="http://schemas.microsoft.com/office/drawing/2014/main" id="{CD1BEC22-EE78-2C9C-A599-1FCD5B59DD2E}"/>
            </a:ext>
          </a:extLst>
        </xdr:cNvPr>
        <xdr:cNvSpPr txBox="1"/>
      </xdr:nvSpPr>
      <xdr:spPr>
        <a:xfrm>
          <a:off x="8982075" y="24965025"/>
          <a:ext cx="4152900" cy="2571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050">
              <a:solidFill>
                <a:schemeClr val="accent6"/>
              </a:solidFill>
            </a:rPr>
            <a:t>ROI</a:t>
          </a:r>
          <a:r>
            <a:rPr lang="en-NZ" sz="1050" baseline="0">
              <a:solidFill>
                <a:schemeClr val="accent6"/>
              </a:solidFill>
            </a:rPr>
            <a:t> at High Case Compression Energy Opex: 0.90 Learning Factor</a:t>
          </a:r>
          <a:endParaRPr lang="en-NZ" sz="1050">
            <a:solidFill>
              <a:schemeClr val="accent6"/>
            </a:solidFill>
          </a:endParaRPr>
        </a:p>
      </xdr:txBody>
    </xdr:sp>
    <xdr:clientData/>
  </xdr:twoCellAnchor>
  <xdr:twoCellAnchor>
    <xdr:from>
      <xdr:col>9</xdr:col>
      <xdr:colOff>133351</xdr:colOff>
      <xdr:row>136</xdr:row>
      <xdr:rowOff>9525</xdr:rowOff>
    </xdr:from>
    <xdr:to>
      <xdr:col>17</xdr:col>
      <xdr:colOff>123826</xdr:colOff>
      <xdr:row>137</xdr:row>
      <xdr:rowOff>57150</xdr:rowOff>
    </xdr:to>
    <xdr:sp macro="" textlink="">
      <xdr:nvSpPr>
        <xdr:cNvPr id="19" name="TextBox 1">
          <a:extLst>
            <a:ext uri="{FF2B5EF4-FFF2-40B4-BE49-F238E27FC236}">
              <a16:creationId xmlns:a16="http://schemas.microsoft.com/office/drawing/2014/main" id="{18797C8C-19E8-7996-6D22-28DB9FDDB679}"/>
            </a:ext>
          </a:extLst>
        </xdr:cNvPr>
        <xdr:cNvSpPr txBox="1"/>
      </xdr:nvSpPr>
      <xdr:spPr>
        <a:xfrm>
          <a:off x="8991601" y="25841325"/>
          <a:ext cx="4391025" cy="2286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100">
              <a:solidFill>
                <a:srgbClr val="7030A0"/>
              </a:solidFill>
            </a:rPr>
            <a:t>ROI</a:t>
          </a:r>
          <a:r>
            <a:rPr lang="en-NZ" sz="1100" baseline="0">
              <a:solidFill>
                <a:srgbClr val="7030A0"/>
              </a:solidFill>
            </a:rPr>
            <a:t> at High Case Compression Energy Opex: 0.80 Learning Factor</a:t>
          </a:r>
          <a:endParaRPr lang="en-NZ" sz="1100">
            <a:solidFill>
              <a:srgbClr val="7030A0"/>
            </a:solidFill>
          </a:endParaRPr>
        </a:p>
      </xdr:txBody>
    </xdr:sp>
    <xdr:clientData/>
  </xdr:twoCellAnchor>
  <xdr:twoCellAnchor>
    <xdr:from>
      <xdr:col>9</xdr:col>
      <xdr:colOff>152400</xdr:colOff>
      <xdr:row>140</xdr:row>
      <xdr:rowOff>28576</xdr:rowOff>
    </xdr:from>
    <xdr:to>
      <xdr:col>17</xdr:col>
      <xdr:colOff>142875</xdr:colOff>
      <xdr:row>141</xdr:row>
      <xdr:rowOff>104776</xdr:rowOff>
    </xdr:to>
    <xdr:sp macro="" textlink="">
      <xdr:nvSpPr>
        <xdr:cNvPr id="20" name="TextBox 1">
          <a:extLst>
            <a:ext uri="{FF2B5EF4-FFF2-40B4-BE49-F238E27FC236}">
              <a16:creationId xmlns:a16="http://schemas.microsoft.com/office/drawing/2014/main" id="{E754FFBB-3079-0B41-2675-BD3C8202AFD3}"/>
            </a:ext>
          </a:extLst>
        </xdr:cNvPr>
        <xdr:cNvSpPr txBox="1"/>
      </xdr:nvSpPr>
      <xdr:spPr>
        <a:xfrm>
          <a:off x="9010650" y="26584276"/>
          <a:ext cx="4391025" cy="2571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100">
              <a:solidFill>
                <a:srgbClr val="0070C0"/>
              </a:solidFill>
            </a:rPr>
            <a:t>ROI</a:t>
          </a:r>
          <a:r>
            <a:rPr lang="en-NZ" sz="1100" baseline="0">
              <a:solidFill>
                <a:srgbClr val="0070C0"/>
              </a:solidFill>
            </a:rPr>
            <a:t> at High Case Compression Energy Opex: 0.80 Learning Factor</a:t>
          </a:r>
          <a:endParaRPr lang="en-NZ" sz="1100">
            <a:solidFill>
              <a:srgbClr val="0070C0"/>
            </a:solidFill>
          </a:endParaRPr>
        </a:p>
      </xdr:txBody>
    </xdr:sp>
    <xdr:clientData/>
  </xdr:twoCellAnchor>
  <xdr:twoCellAnchor>
    <xdr:from>
      <xdr:col>9</xdr:col>
      <xdr:colOff>123825</xdr:colOff>
      <xdr:row>144</xdr:row>
      <xdr:rowOff>123825</xdr:rowOff>
    </xdr:from>
    <xdr:to>
      <xdr:col>16</xdr:col>
      <xdr:colOff>104775</xdr:colOff>
      <xdr:row>146</xdr:row>
      <xdr:rowOff>19050</xdr:rowOff>
    </xdr:to>
    <xdr:sp macro="" textlink="">
      <xdr:nvSpPr>
        <xdr:cNvPr id="21" name="TextBox 1">
          <a:extLst>
            <a:ext uri="{FF2B5EF4-FFF2-40B4-BE49-F238E27FC236}">
              <a16:creationId xmlns:a16="http://schemas.microsoft.com/office/drawing/2014/main" id="{A6376323-B46C-DE64-7964-B6F11ED1ADE7}"/>
            </a:ext>
          </a:extLst>
        </xdr:cNvPr>
        <xdr:cNvSpPr txBox="1"/>
      </xdr:nvSpPr>
      <xdr:spPr>
        <a:xfrm>
          <a:off x="8982075" y="27403425"/>
          <a:ext cx="3790950" cy="2571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100" baseline="0">
              <a:solidFill>
                <a:schemeClr val="accent3"/>
              </a:solidFill>
            </a:rPr>
            <a:t>ROI at Low Case Fixed Plant Opex: 0.90 Learning Factor</a:t>
          </a:r>
          <a:endParaRPr lang="en-NZ" sz="1100">
            <a:solidFill>
              <a:schemeClr val="accent3"/>
            </a:solidFill>
          </a:endParaRPr>
        </a:p>
      </xdr:txBody>
    </xdr:sp>
    <xdr:clientData/>
  </xdr:twoCellAnchor>
  <xdr:twoCellAnchor>
    <xdr:from>
      <xdr:col>9</xdr:col>
      <xdr:colOff>123825</xdr:colOff>
      <xdr:row>146</xdr:row>
      <xdr:rowOff>38100</xdr:rowOff>
    </xdr:from>
    <xdr:to>
      <xdr:col>15</xdr:col>
      <xdr:colOff>342900</xdr:colOff>
      <xdr:row>147</xdr:row>
      <xdr:rowOff>133350</xdr:rowOff>
    </xdr:to>
    <xdr:sp macro="" textlink="">
      <xdr:nvSpPr>
        <xdr:cNvPr id="22" name="TextBox 1">
          <a:extLst>
            <a:ext uri="{FF2B5EF4-FFF2-40B4-BE49-F238E27FC236}">
              <a16:creationId xmlns:a16="http://schemas.microsoft.com/office/drawing/2014/main" id="{7FD57DAB-00A6-A9C4-0FF1-3CA93CE3215F}"/>
            </a:ext>
          </a:extLst>
        </xdr:cNvPr>
        <xdr:cNvSpPr txBox="1"/>
      </xdr:nvSpPr>
      <xdr:spPr>
        <a:xfrm>
          <a:off x="8982075" y="27679650"/>
          <a:ext cx="3390900" cy="2762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000">
              <a:solidFill>
                <a:schemeClr val="accent2"/>
              </a:solidFill>
            </a:rPr>
            <a:t>ROI</a:t>
          </a:r>
          <a:r>
            <a:rPr lang="en-NZ" sz="1000" baseline="0">
              <a:solidFill>
                <a:schemeClr val="accent2"/>
              </a:solidFill>
            </a:rPr>
            <a:t> at Low Case Fixed Plant Opex: 0.85 Learning Factor</a:t>
          </a:r>
          <a:endParaRPr lang="en-NZ" sz="1000">
            <a:solidFill>
              <a:schemeClr val="accent2"/>
            </a:solidFill>
          </a:endParaRPr>
        </a:p>
      </xdr:txBody>
    </xdr:sp>
    <xdr:clientData/>
  </xdr:twoCellAnchor>
  <xdr:twoCellAnchor>
    <xdr:from>
      <xdr:col>9</xdr:col>
      <xdr:colOff>142876</xdr:colOff>
      <xdr:row>147</xdr:row>
      <xdr:rowOff>85725</xdr:rowOff>
    </xdr:from>
    <xdr:to>
      <xdr:col>16</xdr:col>
      <xdr:colOff>133351</xdr:colOff>
      <xdr:row>149</xdr:row>
      <xdr:rowOff>96497</xdr:rowOff>
    </xdr:to>
    <xdr:sp macro="" textlink="">
      <xdr:nvSpPr>
        <xdr:cNvPr id="23" name="TextBox 1">
          <a:extLst>
            <a:ext uri="{FF2B5EF4-FFF2-40B4-BE49-F238E27FC236}">
              <a16:creationId xmlns:a16="http://schemas.microsoft.com/office/drawing/2014/main" id="{7E02D01A-017F-29E0-A8F3-AAAEAB2ED775}"/>
            </a:ext>
          </a:extLst>
        </xdr:cNvPr>
        <xdr:cNvSpPr txBox="1"/>
      </xdr:nvSpPr>
      <xdr:spPr>
        <a:xfrm>
          <a:off x="9001126" y="27908250"/>
          <a:ext cx="3800475" cy="372722"/>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100">
              <a:solidFill>
                <a:schemeClr val="accent1"/>
              </a:solidFill>
            </a:rPr>
            <a:t>ROI</a:t>
          </a:r>
          <a:r>
            <a:rPr lang="en-NZ" sz="1100" baseline="0">
              <a:solidFill>
                <a:schemeClr val="accent1"/>
              </a:solidFill>
            </a:rPr>
            <a:t> at Low Case Fixed Plant Opex: 0.80 Learning Factor</a:t>
          </a:r>
          <a:endParaRPr lang="en-NZ" sz="1100">
            <a:solidFill>
              <a:schemeClr val="accent1"/>
            </a:solidFill>
          </a:endParaRPr>
        </a:p>
      </xdr:txBody>
    </xdr:sp>
    <xdr:clientData/>
  </xdr:twoCellAnchor>
  <xdr:twoCellAnchor>
    <xdr:from>
      <xdr:col>11</xdr:col>
      <xdr:colOff>409575</xdr:colOff>
      <xdr:row>175</xdr:row>
      <xdr:rowOff>76200</xdr:rowOff>
    </xdr:from>
    <xdr:to>
      <xdr:col>18</xdr:col>
      <xdr:colOff>47625</xdr:colOff>
      <xdr:row>176</xdr:row>
      <xdr:rowOff>142875</xdr:rowOff>
    </xdr:to>
    <xdr:sp macro="" textlink="">
      <xdr:nvSpPr>
        <xdr:cNvPr id="24" name="TextBox 1">
          <a:extLst>
            <a:ext uri="{FF2B5EF4-FFF2-40B4-BE49-F238E27FC236}">
              <a16:creationId xmlns:a16="http://schemas.microsoft.com/office/drawing/2014/main" id="{8AE2C2F4-7C3B-F8A4-9082-45F9B70B0B96}"/>
            </a:ext>
          </a:extLst>
        </xdr:cNvPr>
        <xdr:cNvSpPr txBox="1"/>
      </xdr:nvSpPr>
      <xdr:spPr>
        <a:xfrm>
          <a:off x="9105900" y="34537650"/>
          <a:ext cx="3067050" cy="2571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000">
              <a:solidFill>
                <a:schemeClr val="accent2"/>
              </a:solidFill>
            </a:rPr>
            <a:t>ROI</a:t>
          </a:r>
          <a:r>
            <a:rPr lang="en-NZ" sz="1000" baseline="0">
              <a:solidFill>
                <a:schemeClr val="accent2"/>
              </a:solidFill>
            </a:rPr>
            <a:t> at Low Case Fixed Plant Opex: 0.85 Learning Factor</a:t>
          </a:r>
          <a:endParaRPr lang="en-NZ" sz="1000">
            <a:solidFill>
              <a:schemeClr val="accent2"/>
            </a:solidFill>
          </a:endParaRPr>
        </a:p>
      </xdr:txBody>
    </xdr:sp>
    <xdr:clientData/>
  </xdr:twoCellAnchor>
  <xdr:twoCellAnchor>
    <xdr:from>
      <xdr:col>11</xdr:col>
      <xdr:colOff>400051</xdr:colOff>
      <xdr:row>176</xdr:row>
      <xdr:rowOff>142875</xdr:rowOff>
    </xdr:from>
    <xdr:to>
      <xdr:col>18</xdr:col>
      <xdr:colOff>371476</xdr:colOff>
      <xdr:row>178</xdr:row>
      <xdr:rowOff>28575</xdr:rowOff>
    </xdr:to>
    <xdr:sp macro="" textlink="">
      <xdr:nvSpPr>
        <xdr:cNvPr id="25" name="TextBox 1">
          <a:extLst>
            <a:ext uri="{FF2B5EF4-FFF2-40B4-BE49-F238E27FC236}">
              <a16:creationId xmlns:a16="http://schemas.microsoft.com/office/drawing/2014/main" id="{F3307C17-1EFB-3C46-5ADA-61206C435B7A}"/>
            </a:ext>
          </a:extLst>
        </xdr:cNvPr>
        <xdr:cNvSpPr txBox="1"/>
      </xdr:nvSpPr>
      <xdr:spPr>
        <a:xfrm>
          <a:off x="9096376" y="34794825"/>
          <a:ext cx="3400425" cy="2667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100">
              <a:solidFill>
                <a:schemeClr val="accent1"/>
              </a:solidFill>
            </a:rPr>
            <a:t>ROI</a:t>
          </a:r>
          <a:r>
            <a:rPr lang="en-NZ" sz="1100" baseline="0">
              <a:solidFill>
                <a:schemeClr val="accent1"/>
              </a:solidFill>
            </a:rPr>
            <a:t> at Low Case Fixed Plant Opex: 0.80 Learning Factor</a:t>
          </a:r>
          <a:endParaRPr lang="en-NZ" sz="1100">
            <a:solidFill>
              <a:schemeClr val="accent1"/>
            </a:solidFill>
          </a:endParaRPr>
        </a:p>
      </xdr:txBody>
    </xdr:sp>
    <xdr:clientData/>
  </xdr:twoCellAnchor>
  <xdr:twoCellAnchor>
    <xdr:from>
      <xdr:col>11</xdr:col>
      <xdr:colOff>390525</xdr:colOff>
      <xdr:row>173</xdr:row>
      <xdr:rowOff>133350</xdr:rowOff>
    </xdr:from>
    <xdr:to>
      <xdr:col>19</xdr:col>
      <xdr:colOff>0</xdr:colOff>
      <xdr:row>175</xdr:row>
      <xdr:rowOff>28575</xdr:rowOff>
    </xdr:to>
    <xdr:sp macro="" textlink="">
      <xdr:nvSpPr>
        <xdr:cNvPr id="26" name="TextBox 1">
          <a:extLst>
            <a:ext uri="{FF2B5EF4-FFF2-40B4-BE49-F238E27FC236}">
              <a16:creationId xmlns:a16="http://schemas.microsoft.com/office/drawing/2014/main" id="{992FCC3A-84BD-54C1-ED84-058D23D1E0B6}"/>
            </a:ext>
          </a:extLst>
        </xdr:cNvPr>
        <xdr:cNvSpPr txBox="1"/>
      </xdr:nvSpPr>
      <xdr:spPr>
        <a:xfrm>
          <a:off x="9086850" y="34213800"/>
          <a:ext cx="3514725" cy="2762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100">
              <a:solidFill>
                <a:schemeClr val="accent3"/>
              </a:solidFill>
            </a:rPr>
            <a:t>ROI</a:t>
          </a:r>
          <a:r>
            <a:rPr lang="en-NZ" sz="1100" baseline="0">
              <a:solidFill>
                <a:schemeClr val="accent3"/>
              </a:solidFill>
            </a:rPr>
            <a:t> at Low Case Fixed Plant Opex: 0.90 Learning Factor</a:t>
          </a:r>
          <a:endParaRPr lang="en-NZ" sz="1100">
            <a:solidFill>
              <a:schemeClr val="accent3"/>
            </a:solidFill>
          </a:endParaRPr>
        </a:p>
      </xdr:txBody>
    </xdr:sp>
    <xdr:clientData/>
  </xdr:twoCellAnchor>
  <xdr:twoCellAnchor>
    <xdr:from>
      <xdr:col>11</xdr:col>
      <xdr:colOff>466726</xdr:colOff>
      <xdr:row>168</xdr:row>
      <xdr:rowOff>19050</xdr:rowOff>
    </xdr:from>
    <xdr:to>
      <xdr:col>18</xdr:col>
      <xdr:colOff>238126</xdr:colOff>
      <xdr:row>169</xdr:row>
      <xdr:rowOff>104775</xdr:rowOff>
    </xdr:to>
    <xdr:sp macro="" textlink="">
      <xdr:nvSpPr>
        <xdr:cNvPr id="27" name="TextBox 1">
          <a:extLst>
            <a:ext uri="{FF2B5EF4-FFF2-40B4-BE49-F238E27FC236}">
              <a16:creationId xmlns:a16="http://schemas.microsoft.com/office/drawing/2014/main" id="{ED70E384-1B06-EE6C-AFF3-6D69673427C2}"/>
            </a:ext>
          </a:extLst>
        </xdr:cNvPr>
        <xdr:cNvSpPr txBox="1"/>
      </xdr:nvSpPr>
      <xdr:spPr>
        <a:xfrm>
          <a:off x="9163051" y="33147000"/>
          <a:ext cx="3200400" cy="2762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100">
              <a:solidFill>
                <a:srgbClr val="0070C0"/>
              </a:solidFill>
            </a:rPr>
            <a:t>ROI</a:t>
          </a:r>
          <a:r>
            <a:rPr lang="en-NZ" sz="1100" baseline="0">
              <a:solidFill>
                <a:srgbClr val="0070C0"/>
              </a:solidFill>
            </a:rPr>
            <a:t> at High Case Compression Energy Opex: 0.80 Learning Factor</a:t>
          </a:r>
          <a:endParaRPr lang="en-NZ" sz="1100">
            <a:solidFill>
              <a:srgbClr val="0070C0"/>
            </a:solidFill>
          </a:endParaRPr>
        </a:p>
      </xdr:txBody>
    </xdr:sp>
    <xdr:clientData/>
  </xdr:twoCellAnchor>
  <xdr:twoCellAnchor>
    <xdr:from>
      <xdr:col>11</xdr:col>
      <xdr:colOff>409576</xdr:colOff>
      <xdr:row>163</xdr:row>
      <xdr:rowOff>152400</xdr:rowOff>
    </xdr:from>
    <xdr:to>
      <xdr:col>18</xdr:col>
      <xdr:colOff>219076</xdr:colOff>
      <xdr:row>165</xdr:row>
      <xdr:rowOff>66675</xdr:rowOff>
    </xdr:to>
    <xdr:sp macro="" textlink="">
      <xdr:nvSpPr>
        <xdr:cNvPr id="28" name="TextBox 1">
          <a:extLst>
            <a:ext uri="{FF2B5EF4-FFF2-40B4-BE49-F238E27FC236}">
              <a16:creationId xmlns:a16="http://schemas.microsoft.com/office/drawing/2014/main" id="{68645238-681A-2264-B5A0-7D321FBBB642}"/>
            </a:ext>
          </a:extLst>
        </xdr:cNvPr>
        <xdr:cNvSpPr txBox="1"/>
      </xdr:nvSpPr>
      <xdr:spPr>
        <a:xfrm>
          <a:off x="9105901" y="32327850"/>
          <a:ext cx="3238500" cy="2952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100">
              <a:solidFill>
                <a:srgbClr val="7030A0"/>
              </a:solidFill>
            </a:rPr>
            <a:t>ROI</a:t>
          </a:r>
          <a:r>
            <a:rPr lang="en-NZ" sz="1100" baseline="0">
              <a:solidFill>
                <a:srgbClr val="7030A0"/>
              </a:solidFill>
            </a:rPr>
            <a:t> at High Case Compression Energy Opex: 0.80 Learning Factor</a:t>
          </a:r>
          <a:endParaRPr lang="en-NZ" sz="1100">
            <a:solidFill>
              <a:srgbClr val="7030A0"/>
            </a:solidFill>
          </a:endParaRPr>
        </a:p>
      </xdr:txBody>
    </xdr:sp>
    <xdr:clientData/>
  </xdr:twoCellAnchor>
  <xdr:twoCellAnchor>
    <xdr:from>
      <xdr:col>11</xdr:col>
      <xdr:colOff>390525</xdr:colOff>
      <xdr:row>158</xdr:row>
      <xdr:rowOff>95251</xdr:rowOff>
    </xdr:from>
    <xdr:to>
      <xdr:col>18</xdr:col>
      <xdr:colOff>76200</xdr:colOff>
      <xdr:row>159</xdr:row>
      <xdr:rowOff>180976</xdr:rowOff>
    </xdr:to>
    <xdr:sp macro="" textlink="">
      <xdr:nvSpPr>
        <xdr:cNvPr id="29" name="TextBox 1">
          <a:extLst>
            <a:ext uri="{FF2B5EF4-FFF2-40B4-BE49-F238E27FC236}">
              <a16:creationId xmlns:a16="http://schemas.microsoft.com/office/drawing/2014/main" id="{AD104A46-2C12-7D8B-3E1E-4A1CA1E135B1}"/>
            </a:ext>
          </a:extLst>
        </xdr:cNvPr>
        <xdr:cNvSpPr txBox="1"/>
      </xdr:nvSpPr>
      <xdr:spPr>
        <a:xfrm>
          <a:off x="9086850" y="31318201"/>
          <a:ext cx="3114675" cy="2762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NZ" sz="1100">
              <a:solidFill>
                <a:schemeClr val="accent6"/>
              </a:solidFill>
            </a:rPr>
            <a:t>ROI</a:t>
          </a:r>
          <a:r>
            <a:rPr lang="en-NZ" sz="1100" baseline="0">
              <a:solidFill>
                <a:schemeClr val="accent6"/>
              </a:solidFill>
            </a:rPr>
            <a:t> at High Case Compression Energy Opex: 0.90 Learning Factor</a:t>
          </a:r>
          <a:endParaRPr lang="en-NZ" sz="1100">
            <a:solidFill>
              <a:schemeClr val="accent6"/>
            </a:solidFill>
          </a:endParaRPr>
        </a:p>
      </xdr:txBody>
    </xdr:sp>
    <xdr:clientData/>
  </xdr:twoCellAnchor>
</xdr:wsDr>
</file>

<file path=xl/drawings/drawing33.xml><?xml version="1.0" encoding="utf-8"?>
<c:userShapes xmlns:c="http://schemas.openxmlformats.org/drawingml/2006/chart">
  <cdr:relSizeAnchor xmlns:cdr="http://schemas.openxmlformats.org/drawingml/2006/chartDrawing">
    <cdr:from>
      <cdr:x>0.16261</cdr:x>
      <cdr:y>0.15902</cdr:y>
    </cdr:from>
    <cdr:to>
      <cdr:x>0.3921</cdr:x>
      <cdr:y>0.22706</cdr:y>
    </cdr:to>
    <cdr:sp macro="" textlink="">
      <cdr:nvSpPr>
        <cdr:cNvPr id="15" name="TextBox 1">
          <a:extLst xmlns:a="http://schemas.openxmlformats.org/drawingml/2006/main">
            <a:ext uri="{FF2B5EF4-FFF2-40B4-BE49-F238E27FC236}">
              <a16:creationId xmlns:a16="http://schemas.microsoft.com/office/drawing/2014/main" id="{5286D9B4-BEAB-7F54-0431-3EC2D89B195F}"/>
            </a:ext>
          </a:extLst>
        </cdr:cNvPr>
        <cdr:cNvSpPr txBox="1"/>
      </cdr:nvSpPr>
      <cdr:spPr>
        <a:xfrm xmlns:a="http://schemas.openxmlformats.org/drawingml/2006/main">
          <a:off x="1431925" y="660401"/>
          <a:ext cx="2020889" cy="282574"/>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High Price Range: A$16.73/Kg H2</a:t>
          </a:r>
        </a:p>
      </cdr:txBody>
    </cdr:sp>
  </cdr:relSizeAnchor>
  <cdr:relSizeAnchor xmlns:cdr="http://schemas.openxmlformats.org/drawingml/2006/chartDrawing">
    <cdr:from>
      <cdr:x>0.07533</cdr:x>
      <cdr:y>0.19954</cdr:y>
    </cdr:from>
    <cdr:to>
      <cdr:x>0.16171</cdr:x>
      <cdr:y>0.44246</cdr:y>
    </cdr:to>
    <cdr:cxnSp macro="">
      <cdr:nvCxnSpPr>
        <cdr:cNvPr id="17" name="Straight Arrow Connector 16">
          <a:extLst xmlns:a="http://schemas.openxmlformats.org/drawingml/2006/main">
            <a:ext uri="{FF2B5EF4-FFF2-40B4-BE49-F238E27FC236}">
              <a16:creationId xmlns:a16="http://schemas.microsoft.com/office/drawing/2014/main" id="{EAE80B3D-7F2D-5B12-4CC2-840DB9E8C521}"/>
            </a:ext>
          </a:extLst>
        </cdr:cNvPr>
        <cdr:cNvCxnSpPr/>
      </cdr:nvCxnSpPr>
      <cdr:spPr>
        <a:xfrm xmlns:a="http://schemas.openxmlformats.org/drawingml/2006/main" flipH="1">
          <a:off x="728665" y="957912"/>
          <a:ext cx="835498" cy="1166163"/>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0.11368</cdr:x>
      <cdr:y>0.72068</cdr:y>
    </cdr:from>
    <cdr:to>
      <cdr:x>0.34317</cdr:x>
      <cdr:y>0.78872</cdr:y>
    </cdr:to>
    <cdr:sp macro="" textlink="">
      <cdr:nvSpPr>
        <cdr:cNvPr id="18" name="TextBox 1">
          <a:extLst xmlns:a="http://schemas.openxmlformats.org/drawingml/2006/main">
            <a:ext uri="{FF2B5EF4-FFF2-40B4-BE49-F238E27FC236}">
              <a16:creationId xmlns:a16="http://schemas.microsoft.com/office/drawing/2014/main" id="{0F85C2B8-41D8-1245-8851-19369E4DCE36}"/>
            </a:ext>
          </a:extLst>
        </cdr:cNvPr>
        <cdr:cNvSpPr txBox="1"/>
      </cdr:nvSpPr>
      <cdr:spPr>
        <a:xfrm xmlns:a="http://schemas.openxmlformats.org/drawingml/2006/main">
          <a:off x="1099596" y="3459693"/>
          <a:ext cx="2219774" cy="326633"/>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Low Price Range: A$5.35/Kg H2</a:t>
          </a:r>
        </a:p>
      </cdr:txBody>
    </cdr:sp>
  </cdr:relSizeAnchor>
  <cdr:relSizeAnchor xmlns:cdr="http://schemas.openxmlformats.org/drawingml/2006/chartDrawing">
    <cdr:from>
      <cdr:x>0.07635</cdr:x>
      <cdr:y>0.46893</cdr:y>
    </cdr:from>
    <cdr:to>
      <cdr:x>0.22843</cdr:x>
      <cdr:y>0.72068</cdr:y>
    </cdr:to>
    <cdr:cxnSp macro="">
      <cdr:nvCxnSpPr>
        <cdr:cNvPr id="25" name="Straight Arrow Connector 24">
          <a:extLst xmlns:a="http://schemas.openxmlformats.org/drawingml/2006/main">
            <a:ext uri="{FF2B5EF4-FFF2-40B4-BE49-F238E27FC236}">
              <a16:creationId xmlns:a16="http://schemas.microsoft.com/office/drawing/2014/main" id="{C966CF75-AB27-366C-E4E1-E504F44E012E}"/>
            </a:ext>
          </a:extLst>
        </cdr:cNvPr>
        <cdr:cNvCxnSpPr>
          <a:stCxn xmlns:a="http://schemas.openxmlformats.org/drawingml/2006/main" id="18" idx="0"/>
        </cdr:cNvCxnSpPr>
      </cdr:nvCxnSpPr>
      <cdr:spPr>
        <a:xfrm xmlns:a="http://schemas.openxmlformats.org/drawingml/2006/main" flipH="1" flipV="1">
          <a:off x="738466" y="2251128"/>
          <a:ext cx="1471017" cy="1208565"/>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34.xml><?xml version="1.0" encoding="utf-8"?>
<c:userShapes xmlns:c="http://schemas.openxmlformats.org/drawingml/2006/chart">
  <cdr:relSizeAnchor xmlns:cdr="http://schemas.openxmlformats.org/drawingml/2006/chartDrawing">
    <cdr:from>
      <cdr:x>0.22065</cdr:x>
      <cdr:y>0.17819</cdr:y>
    </cdr:from>
    <cdr:to>
      <cdr:x>0.50491</cdr:x>
      <cdr:y>0.23912</cdr:y>
    </cdr:to>
    <cdr:sp macro="" textlink="">
      <cdr:nvSpPr>
        <cdr:cNvPr id="14" name="TextBox 1">
          <a:extLst xmlns:a="http://schemas.openxmlformats.org/drawingml/2006/main">
            <a:ext uri="{FF2B5EF4-FFF2-40B4-BE49-F238E27FC236}">
              <a16:creationId xmlns:a16="http://schemas.microsoft.com/office/drawing/2014/main" id="{395A6CD6-A601-905D-2471-3721EFBE3761}"/>
            </a:ext>
          </a:extLst>
        </cdr:cNvPr>
        <cdr:cNvSpPr txBox="1"/>
      </cdr:nvSpPr>
      <cdr:spPr>
        <a:xfrm xmlns:a="http://schemas.openxmlformats.org/drawingml/2006/main">
          <a:off x="1604668" y="826576"/>
          <a:ext cx="2067221" cy="282634"/>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High Price Range: A$16.73/Kg H2</a:t>
          </a:r>
        </a:p>
      </cdr:txBody>
    </cdr:sp>
  </cdr:relSizeAnchor>
  <cdr:relSizeAnchor xmlns:cdr="http://schemas.openxmlformats.org/drawingml/2006/chartDrawing">
    <cdr:from>
      <cdr:x>0.12955</cdr:x>
      <cdr:y>0.20866</cdr:y>
    </cdr:from>
    <cdr:to>
      <cdr:x>0.22065</cdr:x>
      <cdr:y>0.46612</cdr:y>
    </cdr:to>
    <cdr:cxnSp macro="">
      <cdr:nvCxnSpPr>
        <cdr:cNvPr id="16" name="Straight Arrow Connector 15">
          <a:extLst xmlns:a="http://schemas.openxmlformats.org/drawingml/2006/main">
            <a:ext uri="{FF2B5EF4-FFF2-40B4-BE49-F238E27FC236}">
              <a16:creationId xmlns:a16="http://schemas.microsoft.com/office/drawing/2014/main" id="{B9E4A453-6DF9-2B20-E5CB-DCD987C8BD74}"/>
            </a:ext>
          </a:extLst>
        </cdr:cNvPr>
        <cdr:cNvCxnSpPr>
          <a:stCxn xmlns:a="http://schemas.openxmlformats.org/drawingml/2006/main" id="14" idx="1"/>
        </cdr:cNvCxnSpPr>
      </cdr:nvCxnSpPr>
      <cdr:spPr>
        <a:xfrm xmlns:a="http://schemas.openxmlformats.org/drawingml/2006/main" flipH="1">
          <a:off x="966790" y="967883"/>
          <a:ext cx="679886" cy="1194292"/>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0.06746</cdr:x>
      <cdr:y>0.66496</cdr:y>
    </cdr:from>
    <cdr:to>
      <cdr:x>0.35734</cdr:x>
      <cdr:y>0.72588</cdr:y>
    </cdr:to>
    <cdr:sp macro="" textlink="">
      <cdr:nvSpPr>
        <cdr:cNvPr id="19" name="TextBox 1">
          <a:extLst xmlns:a="http://schemas.openxmlformats.org/drawingml/2006/main">
            <a:ext uri="{FF2B5EF4-FFF2-40B4-BE49-F238E27FC236}">
              <a16:creationId xmlns:a16="http://schemas.microsoft.com/office/drawing/2014/main" id="{0EFCBA03-219C-F6B1-E98B-51418364D75A}"/>
            </a:ext>
          </a:extLst>
        </cdr:cNvPr>
        <cdr:cNvSpPr txBox="1"/>
      </cdr:nvSpPr>
      <cdr:spPr>
        <a:xfrm xmlns:a="http://schemas.openxmlformats.org/drawingml/2006/main">
          <a:off x="503452" y="3084549"/>
          <a:ext cx="2163328" cy="282588"/>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Low Price Range: A$5.35/Kg H2</a:t>
          </a:r>
        </a:p>
      </cdr:txBody>
    </cdr:sp>
  </cdr:relSizeAnchor>
  <cdr:relSizeAnchor xmlns:cdr="http://schemas.openxmlformats.org/drawingml/2006/chartDrawing">
    <cdr:from>
      <cdr:x>0.12699</cdr:x>
      <cdr:y>0.48871</cdr:y>
    </cdr:from>
    <cdr:to>
      <cdr:x>0.2124</cdr:x>
      <cdr:y>0.66496</cdr:y>
    </cdr:to>
    <cdr:cxnSp macro="">
      <cdr:nvCxnSpPr>
        <cdr:cNvPr id="20" name="Straight Arrow Connector 19">
          <a:extLst xmlns:a="http://schemas.openxmlformats.org/drawingml/2006/main">
            <a:ext uri="{FF2B5EF4-FFF2-40B4-BE49-F238E27FC236}">
              <a16:creationId xmlns:a16="http://schemas.microsoft.com/office/drawing/2014/main" id="{C95CFAD2-C7F9-5B15-ADCD-D09ABC1474C2}"/>
            </a:ext>
          </a:extLst>
        </cdr:cNvPr>
        <cdr:cNvCxnSpPr>
          <a:stCxn xmlns:a="http://schemas.openxmlformats.org/drawingml/2006/main" id="19" idx="0"/>
        </cdr:cNvCxnSpPr>
      </cdr:nvCxnSpPr>
      <cdr:spPr>
        <a:xfrm xmlns:a="http://schemas.openxmlformats.org/drawingml/2006/main" flipH="1" flipV="1">
          <a:off x="947740" y="2266950"/>
          <a:ext cx="637376" cy="817599"/>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35.xml><?xml version="1.0" encoding="utf-8"?>
<c:userShapes xmlns:c="http://schemas.openxmlformats.org/drawingml/2006/chart">
  <cdr:relSizeAnchor xmlns:cdr="http://schemas.openxmlformats.org/drawingml/2006/chartDrawing">
    <cdr:from>
      <cdr:x>0.18202</cdr:x>
      <cdr:y>0.21521</cdr:y>
    </cdr:from>
    <cdr:to>
      <cdr:x>0.41364</cdr:x>
      <cdr:y>0.27602</cdr:y>
    </cdr:to>
    <cdr:sp macro="" textlink="">
      <cdr:nvSpPr>
        <cdr:cNvPr id="8" name="TextBox 1">
          <a:extLst xmlns:a="http://schemas.openxmlformats.org/drawingml/2006/main">
            <a:ext uri="{FF2B5EF4-FFF2-40B4-BE49-F238E27FC236}">
              <a16:creationId xmlns:a16="http://schemas.microsoft.com/office/drawing/2014/main" id="{771B2625-BDE5-4D16-1BE3-889EF1E13D78}"/>
            </a:ext>
          </a:extLst>
        </cdr:cNvPr>
        <cdr:cNvSpPr txBox="1"/>
      </cdr:nvSpPr>
      <cdr:spPr>
        <a:xfrm xmlns:a="http://schemas.openxmlformats.org/drawingml/2006/main">
          <a:off x="1588102" y="1080301"/>
          <a:ext cx="2020857" cy="305246"/>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High Price Range: A$16.73/Kg H2</a:t>
          </a:r>
        </a:p>
      </cdr:txBody>
    </cdr:sp>
  </cdr:relSizeAnchor>
  <cdr:relSizeAnchor xmlns:cdr="http://schemas.openxmlformats.org/drawingml/2006/chartDrawing">
    <cdr:from>
      <cdr:x>0.10023</cdr:x>
      <cdr:y>0.24562</cdr:y>
    </cdr:from>
    <cdr:to>
      <cdr:x>0.18202</cdr:x>
      <cdr:y>0.43979</cdr:y>
    </cdr:to>
    <cdr:cxnSp macro="">
      <cdr:nvCxnSpPr>
        <cdr:cNvPr id="9" name="Straight Arrow Connector 8">
          <a:extLst xmlns:a="http://schemas.openxmlformats.org/drawingml/2006/main">
            <a:ext uri="{FF2B5EF4-FFF2-40B4-BE49-F238E27FC236}">
              <a16:creationId xmlns:a16="http://schemas.microsoft.com/office/drawing/2014/main" id="{A81B933B-0169-7ADF-7801-3957715DA0D3}"/>
            </a:ext>
          </a:extLst>
        </cdr:cNvPr>
        <cdr:cNvCxnSpPr>
          <a:stCxn xmlns:a="http://schemas.openxmlformats.org/drawingml/2006/main" id="8" idx="1"/>
        </cdr:cNvCxnSpPr>
      </cdr:nvCxnSpPr>
      <cdr:spPr>
        <a:xfrm xmlns:a="http://schemas.openxmlformats.org/drawingml/2006/main" flipH="1">
          <a:off x="939039" y="1211068"/>
          <a:ext cx="766245" cy="957440"/>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0.06379</cdr:x>
      <cdr:y>0.71832</cdr:y>
    </cdr:from>
    <cdr:to>
      <cdr:x>0.29541</cdr:x>
      <cdr:y>0.77913</cdr:y>
    </cdr:to>
    <cdr:sp macro="" textlink="">
      <cdr:nvSpPr>
        <cdr:cNvPr id="10" name="TextBox 1">
          <a:extLst xmlns:a="http://schemas.openxmlformats.org/drawingml/2006/main">
            <a:ext uri="{FF2B5EF4-FFF2-40B4-BE49-F238E27FC236}">
              <a16:creationId xmlns:a16="http://schemas.microsoft.com/office/drawing/2014/main" id="{FDF50316-0F24-8F84-8B5A-EFE5992B0AC5}"/>
            </a:ext>
          </a:extLst>
        </cdr:cNvPr>
        <cdr:cNvSpPr txBox="1"/>
      </cdr:nvSpPr>
      <cdr:spPr>
        <a:xfrm xmlns:a="http://schemas.openxmlformats.org/drawingml/2006/main">
          <a:off x="597647" y="3541873"/>
          <a:ext cx="2169970" cy="299839"/>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Low Price Range: A$5.35/Kg H2</a:t>
          </a:r>
        </a:p>
      </cdr:txBody>
    </cdr:sp>
  </cdr:relSizeAnchor>
  <cdr:relSizeAnchor xmlns:cdr="http://schemas.openxmlformats.org/drawingml/2006/chartDrawing">
    <cdr:from>
      <cdr:x>0.0982</cdr:x>
      <cdr:y>0.45718</cdr:y>
    </cdr:from>
    <cdr:to>
      <cdr:x>0.1796</cdr:x>
      <cdr:y>0.71832</cdr:y>
    </cdr:to>
    <cdr:cxnSp macro="">
      <cdr:nvCxnSpPr>
        <cdr:cNvPr id="11" name="Straight Arrow Connector 10">
          <a:extLst xmlns:a="http://schemas.openxmlformats.org/drawingml/2006/main">
            <a:ext uri="{FF2B5EF4-FFF2-40B4-BE49-F238E27FC236}">
              <a16:creationId xmlns:a16="http://schemas.microsoft.com/office/drawing/2014/main" id="{3002BA19-7413-BE49-CDAB-5A665682781F}"/>
            </a:ext>
          </a:extLst>
        </cdr:cNvPr>
        <cdr:cNvCxnSpPr>
          <a:stCxn xmlns:a="http://schemas.openxmlformats.org/drawingml/2006/main" id="10" idx="0"/>
        </cdr:cNvCxnSpPr>
      </cdr:nvCxnSpPr>
      <cdr:spPr>
        <a:xfrm xmlns:a="http://schemas.openxmlformats.org/drawingml/2006/main" flipH="1" flipV="1">
          <a:off x="919989" y="2254233"/>
          <a:ext cx="762643" cy="1287640"/>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36.xml><?xml version="1.0" encoding="utf-8"?>
<c:userShapes xmlns:c="http://schemas.openxmlformats.org/drawingml/2006/chart">
  <cdr:relSizeAnchor xmlns:cdr="http://schemas.openxmlformats.org/drawingml/2006/chartDrawing">
    <cdr:from>
      <cdr:x>0.22793</cdr:x>
      <cdr:y>0.20318</cdr:y>
    </cdr:from>
    <cdr:to>
      <cdr:x>0.5336</cdr:x>
      <cdr:y>0.26779</cdr:y>
    </cdr:to>
    <cdr:sp macro="" textlink="">
      <cdr:nvSpPr>
        <cdr:cNvPr id="8" name="TextBox 1">
          <a:extLst xmlns:a="http://schemas.openxmlformats.org/drawingml/2006/main">
            <a:ext uri="{FF2B5EF4-FFF2-40B4-BE49-F238E27FC236}">
              <a16:creationId xmlns:a16="http://schemas.microsoft.com/office/drawing/2014/main" id="{7A5BC00B-9800-EDC5-7A5F-29C236C636F2}"/>
            </a:ext>
          </a:extLst>
        </cdr:cNvPr>
        <cdr:cNvSpPr txBox="1"/>
      </cdr:nvSpPr>
      <cdr:spPr>
        <a:xfrm xmlns:a="http://schemas.openxmlformats.org/drawingml/2006/main">
          <a:off x="1647841" y="959919"/>
          <a:ext cx="2209785" cy="305244"/>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High Price Range: A$16.73/Kg H2</a:t>
          </a:r>
        </a:p>
      </cdr:txBody>
    </cdr:sp>
  </cdr:relSizeAnchor>
  <cdr:relSizeAnchor xmlns:cdr="http://schemas.openxmlformats.org/drawingml/2006/chartDrawing">
    <cdr:from>
      <cdr:x>0.12385</cdr:x>
      <cdr:y>0.23549</cdr:y>
    </cdr:from>
    <cdr:to>
      <cdr:x>0.22793</cdr:x>
      <cdr:y>0.47782</cdr:y>
    </cdr:to>
    <cdr:cxnSp macro="">
      <cdr:nvCxnSpPr>
        <cdr:cNvPr id="9" name="Straight Arrow Connector 8">
          <a:extLst xmlns:a="http://schemas.openxmlformats.org/drawingml/2006/main">
            <a:ext uri="{FF2B5EF4-FFF2-40B4-BE49-F238E27FC236}">
              <a16:creationId xmlns:a16="http://schemas.microsoft.com/office/drawing/2014/main" id="{D1FB7368-3A4C-4E2A-C00E-0D13A6386D11}"/>
            </a:ext>
          </a:extLst>
        </cdr:cNvPr>
        <cdr:cNvCxnSpPr>
          <a:stCxn xmlns:a="http://schemas.openxmlformats.org/drawingml/2006/main" id="8" idx="1"/>
        </cdr:cNvCxnSpPr>
      </cdr:nvCxnSpPr>
      <cdr:spPr>
        <a:xfrm xmlns:a="http://schemas.openxmlformats.org/drawingml/2006/main" flipH="1">
          <a:off x="895351" y="1112526"/>
          <a:ext cx="752463" cy="1144900"/>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0.14295</cdr:x>
      <cdr:y>0.80843</cdr:y>
    </cdr:from>
    <cdr:to>
      <cdr:x>0.41897</cdr:x>
      <cdr:y>0.87304</cdr:y>
    </cdr:to>
    <cdr:sp macro="" textlink="">
      <cdr:nvSpPr>
        <cdr:cNvPr id="10" name="TextBox 1">
          <a:extLst xmlns:a="http://schemas.openxmlformats.org/drawingml/2006/main">
            <a:ext uri="{FF2B5EF4-FFF2-40B4-BE49-F238E27FC236}">
              <a16:creationId xmlns:a16="http://schemas.microsoft.com/office/drawing/2014/main" id="{4BB512A8-1A64-4CC9-F70F-66D3DE7A2C8E}"/>
            </a:ext>
          </a:extLst>
        </cdr:cNvPr>
        <cdr:cNvSpPr txBox="1"/>
      </cdr:nvSpPr>
      <cdr:spPr>
        <a:xfrm xmlns:a="http://schemas.openxmlformats.org/drawingml/2006/main">
          <a:off x="1033453" y="3819348"/>
          <a:ext cx="1995498" cy="305243"/>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Low Price Range: A$5.35/Kg H2</a:t>
          </a:r>
        </a:p>
      </cdr:txBody>
    </cdr:sp>
  </cdr:relSizeAnchor>
  <cdr:relSizeAnchor xmlns:cdr="http://schemas.openxmlformats.org/drawingml/2006/chartDrawing">
    <cdr:from>
      <cdr:x>0.12121</cdr:x>
      <cdr:y>0.49597</cdr:y>
    </cdr:from>
    <cdr:to>
      <cdr:x>0.28096</cdr:x>
      <cdr:y>0.80843</cdr:y>
    </cdr:to>
    <cdr:cxnSp macro="">
      <cdr:nvCxnSpPr>
        <cdr:cNvPr id="11" name="Straight Arrow Connector 10">
          <a:extLst xmlns:a="http://schemas.openxmlformats.org/drawingml/2006/main">
            <a:ext uri="{FF2B5EF4-FFF2-40B4-BE49-F238E27FC236}">
              <a16:creationId xmlns:a16="http://schemas.microsoft.com/office/drawing/2014/main" id="{CC0F73BD-7A0E-CB54-0FE1-DEAEAA166169}"/>
            </a:ext>
          </a:extLst>
        </cdr:cNvPr>
        <cdr:cNvCxnSpPr>
          <a:stCxn xmlns:a="http://schemas.openxmlformats.org/drawingml/2006/main" id="10" idx="0"/>
        </cdr:cNvCxnSpPr>
      </cdr:nvCxnSpPr>
      <cdr:spPr>
        <a:xfrm xmlns:a="http://schemas.openxmlformats.org/drawingml/2006/main" flipH="1" flipV="1">
          <a:off x="876301" y="2343151"/>
          <a:ext cx="1154892" cy="1476197"/>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37.xml><?xml version="1.0" encoding="utf-8"?>
<xdr:wsDr xmlns:xdr="http://schemas.openxmlformats.org/drawingml/2006/spreadsheetDrawing" xmlns:a="http://schemas.openxmlformats.org/drawingml/2006/main">
  <xdr:twoCellAnchor>
    <xdr:from>
      <xdr:col>0</xdr:col>
      <xdr:colOff>0</xdr:colOff>
      <xdr:row>122</xdr:row>
      <xdr:rowOff>95250</xdr:rowOff>
    </xdr:from>
    <xdr:to>
      <xdr:col>8</xdr:col>
      <xdr:colOff>923925</xdr:colOff>
      <xdr:row>148</xdr:row>
      <xdr:rowOff>114299</xdr:rowOff>
    </xdr:to>
    <xdr:graphicFrame macro="">
      <xdr:nvGraphicFramePr>
        <xdr:cNvPr id="2" name="Chart 1">
          <a:extLst>
            <a:ext uri="{FF2B5EF4-FFF2-40B4-BE49-F238E27FC236}">
              <a16:creationId xmlns:a16="http://schemas.microsoft.com/office/drawing/2014/main" id="{CD6E37E1-3C54-4671-B68B-BE52CF7F14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309560</xdr:colOff>
      <xdr:row>122</xdr:row>
      <xdr:rowOff>104775</xdr:rowOff>
    </xdr:from>
    <xdr:to>
      <xdr:col>18</xdr:col>
      <xdr:colOff>238125</xdr:colOff>
      <xdr:row>148</xdr:row>
      <xdr:rowOff>133350</xdr:rowOff>
    </xdr:to>
    <xdr:graphicFrame macro="">
      <xdr:nvGraphicFramePr>
        <xdr:cNvPr id="3" name="Chart 2">
          <a:extLst>
            <a:ext uri="{FF2B5EF4-FFF2-40B4-BE49-F238E27FC236}">
              <a16:creationId xmlns:a16="http://schemas.microsoft.com/office/drawing/2014/main" id="{1337D596-F261-40D5-9C84-06C77F363C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151</xdr:row>
      <xdr:rowOff>76199</xdr:rowOff>
    </xdr:from>
    <xdr:to>
      <xdr:col>8</xdr:col>
      <xdr:colOff>962025</xdr:colOff>
      <xdr:row>177</xdr:row>
      <xdr:rowOff>142874</xdr:rowOff>
    </xdr:to>
    <xdr:graphicFrame macro="">
      <xdr:nvGraphicFramePr>
        <xdr:cNvPr id="4" name="Chart 3">
          <a:extLst>
            <a:ext uri="{FF2B5EF4-FFF2-40B4-BE49-F238E27FC236}">
              <a16:creationId xmlns:a16="http://schemas.microsoft.com/office/drawing/2014/main" id="{92184E0C-8328-41AB-BF57-E262C08C7D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314325</xdr:colOff>
      <xdr:row>151</xdr:row>
      <xdr:rowOff>47624</xdr:rowOff>
    </xdr:from>
    <xdr:to>
      <xdr:col>18</xdr:col>
      <xdr:colOff>266700</xdr:colOff>
      <xdr:row>177</xdr:row>
      <xdr:rowOff>133350</xdr:rowOff>
    </xdr:to>
    <xdr:graphicFrame macro="">
      <xdr:nvGraphicFramePr>
        <xdr:cNvPr id="5" name="Chart 4">
          <a:extLst>
            <a:ext uri="{FF2B5EF4-FFF2-40B4-BE49-F238E27FC236}">
              <a16:creationId xmlns:a16="http://schemas.microsoft.com/office/drawing/2014/main" id="{B4D5A2DF-6399-45EC-8B99-650F1EA162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8.xml><?xml version="1.0" encoding="utf-8"?>
<c:userShapes xmlns:c="http://schemas.openxmlformats.org/drawingml/2006/chart">
  <cdr:relSizeAnchor xmlns:cdr="http://schemas.openxmlformats.org/drawingml/2006/chartDrawing">
    <cdr:from>
      <cdr:x>0.4507</cdr:x>
      <cdr:y>0.45701</cdr:y>
    </cdr:from>
    <cdr:to>
      <cdr:x>0.88907</cdr:x>
      <cdr:y>0.5107</cdr:y>
    </cdr:to>
    <cdr:sp macro="" textlink="">
      <cdr:nvSpPr>
        <cdr:cNvPr id="3" name="TextBox 2">
          <a:extLst xmlns:a="http://schemas.openxmlformats.org/drawingml/2006/main">
            <a:ext uri="{FF2B5EF4-FFF2-40B4-BE49-F238E27FC236}">
              <a16:creationId xmlns:a16="http://schemas.microsoft.com/office/drawing/2014/main" id="{6D36542D-E2AC-1045-EFE8-9588ED9BED1D}"/>
            </a:ext>
          </a:extLst>
        </cdr:cNvPr>
        <cdr:cNvSpPr txBox="1"/>
      </cdr:nvSpPr>
      <cdr:spPr>
        <a:xfrm xmlns:a="http://schemas.openxmlformats.org/drawingml/2006/main" rot="240000">
          <a:off x="3915168" y="2272296"/>
          <a:ext cx="3808033" cy="266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NZ" sz="1000">
              <a:solidFill>
                <a:schemeClr val="accent6"/>
              </a:solidFill>
            </a:rPr>
            <a:t>NCF</a:t>
          </a:r>
          <a:r>
            <a:rPr lang="en-NZ" sz="1000" baseline="0">
              <a:solidFill>
                <a:schemeClr val="accent6"/>
              </a:solidFill>
            </a:rPr>
            <a:t> at High Case Compression Energy Opex: 0.90 Learning Factor</a:t>
          </a:r>
          <a:endParaRPr lang="en-NZ" sz="1000">
            <a:solidFill>
              <a:schemeClr val="accent6"/>
            </a:solidFill>
          </a:endParaRPr>
        </a:p>
      </cdr:txBody>
    </cdr:sp>
  </cdr:relSizeAnchor>
  <cdr:relSizeAnchor xmlns:cdr="http://schemas.openxmlformats.org/drawingml/2006/chartDrawing">
    <cdr:from>
      <cdr:x>0.44462</cdr:x>
      <cdr:y>0.56458</cdr:y>
    </cdr:from>
    <cdr:to>
      <cdr:x>0.87061</cdr:x>
      <cdr:y>0.62381</cdr:y>
    </cdr:to>
    <cdr:sp macro="" textlink="">
      <cdr:nvSpPr>
        <cdr:cNvPr id="4" name="TextBox 1">
          <a:extLst xmlns:a="http://schemas.openxmlformats.org/drawingml/2006/main">
            <a:ext uri="{FF2B5EF4-FFF2-40B4-BE49-F238E27FC236}">
              <a16:creationId xmlns:a16="http://schemas.microsoft.com/office/drawing/2014/main" id="{337AA2A5-AD46-78AD-2516-150088AFD33D}"/>
            </a:ext>
          </a:extLst>
        </cdr:cNvPr>
        <cdr:cNvSpPr txBox="1"/>
      </cdr:nvSpPr>
      <cdr:spPr>
        <a:xfrm xmlns:a="http://schemas.openxmlformats.org/drawingml/2006/main" rot="300000">
          <a:off x="3862367" y="2807105"/>
          <a:ext cx="3700416" cy="29449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rgbClr val="7030A0"/>
              </a:solidFill>
            </a:rPr>
            <a:t>NCF</a:t>
          </a:r>
          <a:r>
            <a:rPr lang="en-NZ" sz="1000" baseline="0">
              <a:solidFill>
                <a:srgbClr val="7030A0"/>
              </a:solidFill>
            </a:rPr>
            <a:t> at High Case Compression Energy Opex: 0.80 Learning Factor</a:t>
          </a:r>
          <a:endParaRPr lang="en-NZ" sz="1000">
            <a:solidFill>
              <a:srgbClr val="7030A0"/>
            </a:solidFill>
          </a:endParaRPr>
        </a:p>
      </cdr:txBody>
    </cdr:sp>
  </cdr:relSizeAnchor>
  <cdr:relSizeAnchor xmlns:cdr="http://schemas.openxmlformats.org/drawingml/2006/chartDrawing">
    <cdr:from>
      <cdr:x>0.53757</cdr:x>
      <cdr:y>0.66398</cdr:y>
    </cdr:from>
    <cdr:to>
      <cdr:x>0.9599</cdr:x>
      <cdr:y>0.71609</cdr:y>
    </cdr:to>
    <cdr:sp macro="" textlink="">
      <cdr:nvSpPr>
        <cdr:cNvPr id="5" name="TextBox 1">
          <a:extLst xmlns:a="http://schemas.openxmlformats.org/drawingml/2006/main">
            <a:ext uri="{FF2B5EF4-FFF2-40B4-BE49-F238E27FC236}">
              <a16:creationId xmlns:a16="http://schemas.microsoft.com/office/drawing/2014/main" id="{1E540CA1-3D23-D5D8-0E9C-0DAEB111E23B}"/>
            </a:ext>
          </a:extLst>
        </cdr:cNvPr>
        <cdr:cNvSpPr txBox="1"/>
      </cdr:nvSpPr>
      <cdr:spPr>
        <a:xfrm xmlns:a="http://schemas.openxmlformats.org/drawingml/2006/main" rot="239239">
          <a:off x="4669729" y="3301334"/>
          <a:ext cx="3668695" cy="25909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rgbClr val="0070C0"/>
              </a:solidFill>
            </a:rPr>
            <a:t>NCF</a:t>
          </a:r>
          <a:r>
            <a:rPr lang="en-NZ" sz="1000" baseline="0">
              <a:solidFill>
                <a:srgbClr val="0070C0"/>
              </a:solidFill>
            </a:rPr>
            <a:t> at High Case Compression Energy Opex: 0.80 Learning Factor</a:t>
          </a:r>
          <a:endParaRPr lang="en-NZ" sz="1000">
            <a:solidFill>
              <a:srgbClr val="0070C0"/>
            </a:solidFill>
          </a:endParaRPr>
        </a:p>
      </cdr:txBody>
    </cdr:sp>
  </cdr:relSizeAnchor>
  <cdr:relSizeAnchor xmlns:cdr="http://schemas.openxmlformats.org/drawingml/2006/chartDrawing">
    <cdr:from>
      <cdr:x>0.5055</cdr:x>
      <cdr:y>0.70806</cdr:y>
    </cdr:from>
    <cdr:to>
      <cdr:x>0.87742</cdr:x>
      <cdr:y>0.76083</cdr:y>
    </cdr:to>
    <cdr:sp macro="" textlink="">
      <cdr:nvSpPr>
        <cdr:cNvPr id="6" name="TextBox 1">
          <a:extLst xmlns:a="http://schemas.openxmlformats.org/drawingml/2006/main">
            <a:ext uri="{FF2B5EF4-FFF2-40B4-BE49-F238E27FC236}">
              <a16:creationId xmlns:a16="http://schemas.microsoft.com/office/drawing/2014/main" id="{B8D0F68C-6E72-3A74-914C-60FAA8621DD2}"/>
            </a:ext>
          </a:extLst>
        </cdr:cNvPr>
        <cdr:cNvSpPr txBox="1"/>
      </cdr:nvSpPr>
      <cdr:spPr>
        <a:xfrm xmlns:a="http://schemas.openxmlformats.org/drawingml/2006/main" rot="120000">
          <a:off x="4391144" y="3520529"/>
          <a:ext cx="3230795" cy="2623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chemeClr val="accent3"/>
              </a:solidFill>
            </a:rPr>
            <a:t>NCF</a:t>
          </a:r>
          <a:r>
            <a:rPr lang="en-NZ" sz="1000" baseline="0">
              <a:solidFill>
                <a:schemeClr val="accent3"/>
              </a:solidFill>
            </a:rPr>
            <a:t> at Low Case Fixed Plant Opex: 0.90 Learning Factor</a:t>
          </a:r>
          <a:endParaRPr lang="en-NZ" sz="1000">
            <a:solidFill>
              <a:schemeClr val="accent3"/>
            </a:solidFill>
          </a:endParaRPr>
        </a:p>
      </cdr:txBody>
    </cdr:sp>
  </cdr:relSizeAnchor>
  <cdr:relSizeAnchor xmlns:cdr="http://schemas.openxmlformats.org/drawingml/2006/chartDrawing">
    <cdr:from>
      <cdr:x>0.50493</cdr:x>
      <cdr:y>0.8095</cdr:y>
    </cdr:from>
    <cdr:to>
      <cdr:x>0.87879</cdr:x>
      <cdr:y>0.86514</cdr:y>
    </cdr:to>
    <cdr:sp macro="" textlink="">
      <cdr:nvSpPr>
        <cdr:cNvPr id="7" name="TextBox 1">
          <a:extLst xmlns:a="http://schemas.openxmlformats.org/drawingml/2006/main">
            <a:ext uri="{FF2B5EF4-FFF2-40B4-BE49-F238E27FC236}">
              <a16:creationId xmlns:a16="http://schemas.microsoft.com/office/drawing/2014/main" id="{97AB2FB8-DD7E-E5C8-54F5-6E062E70A584}"/>
            </a:ext>
          </a:extLst>
        </cdr:cNvPr>
        <cdr:cNvSpPr txBox="1"/>
      </cdr:nvSpPr>
      <cdr:spPr>
        <a:xfrm xmlns:a="http://schemas.openxmlformats.org/drawingml/2006/main" rot="60000">
          <a:off x="4386240" y="4024874"/>
          <a:ext cx="3247647" cy="27664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chemeClr val="accent1"/>
              </a:solidFill>
            </a:rPr>
            <a:t>NCF</a:t>
          </a:r>
          <a:r>
            <a:rPr lang="en-NZ" sz="1000" baseline="0">
              <a:solidFill>
                <a:schemeClr val="accent1"/>
              </a:solidFill>
            </a:rPr>
            <a:t> at Low Case Fixed Plant Opex: 0.80 Learning Factor</a:t>
          </a:r>
          <a:endParaRPr lang="en-NZ" sz="1000">
            <a:solidFill>
              <a:schemeClr val="accent1"/>
            </a:solidFill>
          </a:endParaRPr>
        </a:p>
      </cdr:txBody>
    </cdr:sp>
  </cdr:relSizeAnchor>
  <cdr:relSizeAnchor xmlns:cdr="http://schemas.openxmlformats.org/drawingml/2006/chartDrawing">
    <cdr:from>
      <cdr:x>0.50025</cdr:x>
      <cdr:y>0.74754</cdr:y>
    </cdr:from>
    <cdr:to>
      <cdr:x>0.86518</cdr:x>
      <cdr:y>0.80084</cdr:y>
    </cdr:to>
    <cdr:sp macro="" textlink="">
      <cdr:nvSpPr>
        <cdr:cNvPr id="8" name="TextBox 1">
          <a:extLst xmlns:a="http://schemas.openxmlformats.org/drawingml/2006/main">
            <a:ext uri="{FF2B5EF4-FFF2-40B4-BE49-F238E27FC236}">
              <a16:creationId xmlns:a16="http://schemas.microsoft.com/office/drawing/2014/main" id="{9416DC0E-0F26-704B-1764-B85BA8AEEFA9}"/>
            </a:ext>
          </a:extLst>
        </cdr:cNvPr>
        <cdr:cNvSpPr txBox="1"/>
      </cdr:nvSpPr>
      <cdr:spPr>
        <a:xfrm xmlns:a="http://schemas.openxmlformats.org/drawingml/2006/main" rot="60000">
          <a:off x="4345540" y="3716781"/>
          <a:ext cx="3170087" cy="26501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chemeClr val="accent2"/>
              </a:solidFill>
            </a:rPr>
            <a:t>NCF</a:t>
          </a:r>
          <a:r>
            <a:rPr lang="en-NZ" sz="1000" baseline="0">
              <a:solidFill>
                <a:schemeClr val="accent2"/>
              </a:solidFill>
            </a:rPr>
            <a:t> at Low Case Fixed Plant Opex: 0.85 Learning Factor</a:t>
          </a:r>
          <a:endParaRPr lang="en-NZ" sz="1000">
            <a:solidFill>
              <a:schemeClr val="accent2"/>
            </a:solidFill>
          </a:endParaRPr>
        </a:p>
      </cdr:txBody>
    </cdr:sp>
  </cdr:relSizeAnchor>
  <cdr:relSizeAnchor xmlns:cdr="http://schemas.openxmlformats.org/drawingml/2006/chartDrawing">
    <cdr:from>
      <cdr:x>0.22643</cdr:x>
      <cdr:y>0.13779</cdr:y>
    </cdr:from>
    <cdr:to>
      <cdr:x>0.45592</cdr:x>
      <cdr:y>0.20583</cdr:y>
    </cdr:to>
    <cdr:sp macro="" textlink="">
      <cdr:nvSpPr>
        <cdr:cNvPr id="15" name="TextBox 1">
          <a:extLst xmlns:a="http://schemas.openxmlformats.org/drawingml/2006/main">
            <a:ext uri="{FF2B5EF4-FFF2-40B4-BE49-F238E27FC236}">
              <a16:creationId xmlns:a16="http://schemas.microsoft.com/office/drawing/2014/main" id="{5286D9B4-BEAB-7F54-0431-3EC2D89B195F}"/>
            </a:ext>
          </a:extLst>
        </cdr:cNvPr>
        <cdr:cNvSpPr txBox="1"/>
      </cdr:nvSpPr>
      <cdr:spPr>
        <a:xfrm xmlns:a="http://schemas.openxmlformats.org/drawingml/2006/main">
          <a:off x="1993897" y="618157"/>
          <a:ext cx="2020857" cy="305246"/>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High Price Range: A$16.73/Kg H2</a:t>
          </a:r>
        </a:p>
      </cdr:txBody>
    </cdr:sp>
  </cdr:relSizeAnchor>
  <cdr:relSizeAnchor xmlns:cdr="http://schemas.openxmlformats.org/drawingml/2006/chartDrawing">
    <cdr:from>
      <cdr:x>0.1557</cdr:x>
      <cdr:y>0.17181</cdr:y>
    </cdr:from>
    <cdr:to>
      <cdr:x>0.22643</cdr:x>
      <cdr:y>0.18582</cdr:y>
    </cdr:to>
    <cdr:cxnSp macro="">
      <cdr:nvCxnSpPr>
        <cdr:cNvPr id="17" name="Straight Arrow Connector 16">
          <a:extLst xmlns:a="http://schemas.openxmlformats.org/drawingml/2006/main">
            <a:ext uri="{FF2B5EF4-FFF2-40B4-BE49-F238E27FC236}">
              <a16:creationId xmlns:a16="http://schemas.microsoft.com/office/drawing/2014/main" id="{EAE80B3D-7F2D-5B12-4CC2-840DB9E8C521}"/>
            </a:ext>
          </a:extLst>
        </cdr:cNvPr>
        <cdr:cNvCxnSpPr>
          <a:stCxn xmlns:a="http://schemas.openxmlformats.org/drawingml/2006/main" id="15" idx="1"/>
        </cdr:cNvCxnSpPr>
      </cdr:nvCxnSpPr>
      <cdr:spPr>
        <a:xfrm xmlns:a="http://schemas.openxmlformats.org/drawingml/2006/main" flipH="1">
          <a:off x="1352550" y="854248"/>
          <a:ext cx="614402" cy="69677"/>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0.19398</cdr:x>
      <cdr:y>0.83673</cdr:y>
    </cdr:from>
    <cdr:to>
      <cdr:x>0.42347</cdr:x>
      <cdr:y>0.90477</cdr:y>
    </cdr:to>
    <cdr:sp macro="" textlink="">
      <cdr:nvSpPr>
        <cdr:cNvPr id="18" name="TextBox 1">
          <a:extLst xmlns:a="http://schemas.openxmlformats.org/drawingml/2006/main">
            <a:ext uri="{FF2B5EF4-FFF2-40B4-BE49-F238E27FC236}">
              <a16:creationId xmlns:a16="http://schemas.microsoft.com/office/drawing/2014/main" id="{0F85C2B8-41D8-1245-8851-19369E4DCE36}"/>
            </a:ext>
          </a:extLst>
        </cdr:cNvPr>
        <cdr:cNvSpPr txBox="1"/>
      </cdr:nvSpPr>
      <cdr:spPr>
        <a:xfrm xmlns:a="http://schemas.openxmlformats.org/drawingml/2006/main">
          <a:off x="1708161" y="3753809"/>
          <a:ext cx="2020858" cy="305246"/>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Low Price Range: A$5.35/Kg H2</a:t>
          </a:r>
        </a:p>
      </cdr:txBody>
    </cdr:sp>
  </cdr:relSizeAnchor>
  <cdr:relSizeAnchor xmlns:cdr="http://schemas.openxmlformats.org/drawingml/2006/chartDrawing">
    <cdr:from>
      <cdr:x>0.15414</cdr:x>
      <cdr:y>0.65817</cdr:y>
    </cdr:from>
    <cdr:to>
      <cdr:x>0.19398</cdr:x>
      <cdr:y>0.87075</cdr:y>
    </cdr:to>
    <cdr:cxnSp macro="">
      <cdr:nvCxnSpPr>
        <cdr:cNvPr id="10" name="Straight Arrow Connector 9">
          <a:extLst xmlns:a="http://schemas.openxmlformats.org/drawingml/2006/main">
            <a:ext uri="{FF2B5EF4-FFF2-40B4-BE49-F238E27FC236}">
              <a16:creationId xmlns:a16="http://schemas.microsoft.com/office/drawing/2014/main" id="{A87759DD-B116-6CAA-F5BE-98667C0AB300}"/>
            </a:ext>
          </a:extLst>
        </cdr:cNvPr>
        <cdr:cNvCxnSpPr>
          <a:stCxn xmlns:a="http://schemas.openxmlformats.org/drawingml/2006/main" id="18" idx="1"/>
        </cdr:cNvCxnSpPr>
      </cdr:nvCxnSpPr>
      <cdr:spPr>
        <a:xfrm xmlns:a="http://schemas.openxmlformats.org/drawingml/2006/main" flipH="1" flipV="1">
          <a:off x="1357314" y="2952749"/>
          <a:ext cx="350847" cy="953674"/>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39.xml><?xml version="1.0" encoding="utf-8"?>
<c:userShapes xmlns:c="http://schemas.openxmlformats.org/drawingml/2006/chart">
  <cdr:relSizeAnchor xmlns:cdr="http://schemas.openxmlformats.org/drawingml/2006/chartDrawing">
    <cdr:from>
      <cdr:x>0.51461</cdr:x>
      <cdr:y>0.44665</cdr:y>
    </cdr:from>
    <cdr:to>
      <cdr:x>0.92737</cdr:x>
      <cdr:y>0.49819</cdr:y>
    </cdr:to>
    <cdr:sp macro="" textlink="">
      <cdr:nvSpPr>
        <cdr:cNvPr id="2" name="TextBox 1">
          <a:extLst xmlns:a="http://schemas.openxmlformats.org/drawingml/2006/main">
            <a:ext uri="{FF2B5EF4-FFF2-40B4-BE49-F238E27FC236}">
              <a16:creationId xmlns:a16="http://schemas.microsoft.com/office/drawing/2014/main" id="{D89ED4E2-9DB8-9A9C-6C78-A7B43D81F22C}"/>
            </a:ext>
          </a:extLst>
        </cdr:cNvPr>
        <cdr:cNvSpPr txBox="1"/>
      </cdr:nvSpPr>
      <cdr:spPr>
        <a:xfrm xmlns:a="http://schemas.openxmlformats.org/drawingml/2006/main" rot="240000">
          <a:off x="4948256" y="2225002"/>
          <a:ext cx="3968890" cy="25675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chemeClr val="accent6"/>
              </a:solidFill>
            </a:rPr>
            <a:t>NCF</a:t>
          </a:r>
          <a:r>
            <a:rPr lang="en-NZ" sz="1000" baseline="0">
              <a:solidFill>
                <a:schemeClr val="accent6"/>
              </a:solidFill>
            </a:rPr>
            <a:t> at High Case Compression Energy Opex: 0.90 Learning Factor</a:t>
          </a:r>
          <a:endParaRPr lang="en-NZ" sz="1000">
            <a:solidFill>
              <a:schemeClr val="accent6"/>
            </a:solidFill>
          </a:endParaRPr>
        </a:p>
      </cdr:txBody>
    </cdr:sp>
  </cdr:relSizeAnchor>
  <cdr:relSizeAnchor xmlns:cdr="http://schemas.openxmlformats.org/drawingml/2006/chartDrawing">
    <cdr:from>
      <cdr:x>0.51428</cdr:x>
      <cdr:y>0.54789</cdr:y>
    </cdr:from>
    <cdr:to>
      <cdr:x>0.92185</cdr:x>
      <cdr:y>0.59327</cdr:y>
    </cdr:to>
    <cdr:sp macro="" textlink="">
      <cdr:nvSpPr>
        <cdr:cNvPr id="9" name="TextBox 1">
          <a:extLst xmlns:a="http://schemas.openxmlformats.org/drawingml/2006/main">
            <a:ext uri="{FF2B5EF4-FFF2-40B4-BE49-F238E27FC236}">
              <a16:creationId xmlns:a16="http://schemas.microsoft.com/office/drawing/2014/main" id="{AC8F0BFA-62C6-5867-2E30-7E949E7A5290}"/>
            </a:ext>
          </a:extLst>
        </cdr:cNvPr>
        <cdr:cNvSpPr txBox="1"/>
      </cdr:nvSpPr>
      <cdr:spPr>
        <a:xfrm xmlns:a="http://schemas.openxmlformats.org/drawingml/2006/main" rot="186346">
          <a:off x="4945060" y="2745017"/>
          <a:ext cx="3918986" cy="2273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rgbClr val="7030A0"/>
              </a:solidFill>
            </a:rPr>
            <a:t>NCF</a:t>
          </a:r>
          <a:r>
            <a:rPr lang="en-NZ" sz="1000" baseline="0">
              <a:solidFill>
                <a:srgbClr val="7030A0"/>
              </a:solidFill>
            </a:rPr>
            <a:t> at High Case Compression Energy Opex: 0.85Learning Factor</a:t>
          </a:r>
          <a:endParaRPr lang="en-NZ" sz="1000">
            <a:solidFill>
              <a:srgbClr val="7030A0"/>
            </a:solidFill>
          </a:endParaRPr>
        </a:p>
      </cdr:txBody>
    </cdr:sp>
  </cdr:relSizeAnchor>
  <cdr:relSizeAnchor xmlns:cdr="http://schemas.openxmlformats.org/drawingml/2006/chartDrawing">
    <cdr:from>
      <cdr:x>0.58064</cdr:x>
      <cdr:y>0.64553</cdr:y>
    </cdr:from>
    <cdr:to>
      <cdr:x>0.94672</cdr:x>
      <cdr:y>0.69521</cdr:y>
    </cdr:to>
    <cdr:sp macro="" textlink="">
      <cdr:nvSpPr>
        <cdr:cNvPr id="10" name="TextBox 1">
          <a:extLst xmlns:a="http://schemas.openxmlformats.org/drawingml/2006/main">
            <a:ext uri="{FF2B5EF4-FFF2-40B4-BE49-F238E27FC236}">
              <a16:creationId xmlns:a16="http://schemas.microsoft.com/office/drawing/2014/main" id="{DC1ADEFB-3033-2E20-CF2A-4CE86133ED46}"/>
            </a:ext>
          </a:extLst>
        </cdr:cNvPr>
        <cdr:cNvSpPr txBox="1"/>
      </cdr:nvSpPr>
      <cdr:spPr>
        <a:xfrm xmlns:a="http://schemas.openxmlformats.org/drawingml/2006/main" rot="227403">
          <a:off x="5583174" y="3234190"/>
          <a:ext cx="3520031" cy="24893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rgbClr val="0070C0"/>
              </a:solidFill>
            </a:rPr>
            <a:t>NPV</a:t>
          </a:r>
          <a:r>
            <a:rPr lang="en-NZ" sz="1000" baseline="0">
              <a:solidFill>
                <a:srgbClr val="0070C0"/>
              </a:solidFill>
            </a:rPr>
            <a:t> at High Case Compression Energy Opex: 0.80 Learning Factor</a:t>
          </a:r>
          <a:endParaRPr lang="en-NZ" sz="1000">
            <a:solidFill>
              <a:srgbClr val="0070C0"/>
            </a:solidFill>
          </a:endParaRPr>
        </a:p>
      </cdr:txBody>
    </cdr:sp>
  </cdr:relSizeAnchor>
  <cdr:relSizeAnchor xmlns:cdr="http://schemas.openxmlformats.org/drawingml/2006/chartDrawing">
    <cdr:from>
      <cdr:x>0.53302</cdr:x>
      <cdr:y>0.69474</cdr:y>
    </cdr:from>
    <cdr:to>
      <cdr:x>0.87943</cdr:x>
      <cdr:y>0.74159</cdr:y>
    </cdr:to>
    <cdr:sp macro="" textlink="">
      <cdr:nvSpPr>
        <cdr:cNvPr id="11" name="TextBox 1">
          <a:extLst xmlns:a="http://schemas.openxmlformats.org/drawingml/2006/main">
            <a:ext uri="{FF2B5EF4-FFF2-40B4-BE49-F238E27FC236}">
              <a16:creationId xmlns:a16="http://schemas.microsoft.com/office/drawing/2014/main" id="{569B512B-5770-F798-81F8-6A881EF75805}"/>
            </a:ext>
          </a:extLst>
        </cdr:cNvPr>
        <cdr:cNvSpPr txBox="1"/>
      </cdr:nvSpPr>
      <cdr:spPr>
        <a:xfrm xmlns:a="http://schemas.openxmlformats.org/drawingml/2006/main" rot="120000">
          <a:off x="5125267" y="3480766"/>
          <a:ext cx="3330898" cy="2347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50">
              <a:solidFill>
                <a:schemeClr val="accent3"/>
              </a:solidFill>
            </a:rPr>
            <a:t>NPV</a:t>
          </a:r>
          <a:r>
            <a:rPr lang="en-NZ" sz="1050" baseline="0">
              <a:solidFill>
                <a:schemeClr val="accent3"/>
              </a:solidFill>
            </a:rPr>
            <a:t> at Low Case Fixed Plant Opex: 0.90 Learning Factor</a:t>
          </a:r>
          <a:endParaRPr lang="en-NZ" sz="1050">
            <a:solidFill>
              <a:schemeClr val="accent3"/>
            </a:solidFill>
          </a:endParaRPr>
        </a:p>
      </cdr:txBody>
    </cdr:sp>
  </cdr:relSizeAnchor>
  <cdr:relSizeAnchor xmlns:cdr="http://schemas.openxmlformats.org/drawingml/2006/chartDrawing">
    <cdr:from>
      <cdr:x>0.55891</cdr:x>
      <cdr:y>0.73254</cdr:y>
    </cdr:from>
    <cdr:to>
      <cdr:x>1</cdr:x>
      <cdr:y>0.77943</cdr:y>
    </cdr:to>
    <cdr:sp macro="" textlink="">
      <cdr:nvSpPr>
        <cdr:cNvPr id="12" name="TextBox 1">
          <a:extLst xmlns:a="http://schemas.openxmlformats.org/drawingml/2006/main">
            <a:ext uri="{FF2B5EF4-FFF2-40B4-BE49-F238E27FC236}">
              <a16:creationId xmlns:a16="http://schemas.microsoft.com/office/drawing/2014/main" id="{E0C6F9CF-6DA2-015F-2AA2-8533FD8453F9}"/>
            </a:ext>
          </a:extLst>
        </cdr:cNvPr>
        <cdr:cNvSpPr txBox="1"/>
      </cdr:nvSpPr>
      <cdr:spPr>
        <a:xfrm xmlns:a="http://schemas.openxmlformats.org/drawingml/2006/main">
          <a:off x="5374194" y="3649222"/>
          <a:ext cx="4241296" cy="233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2"/>
              </a:solidFill>
            </a:rPr>
            <a:t>NPV</a:t>
          </a:r>
          <a:r>
            <a:rPr lang="en-NZ" sz="1100" baseline="0">
              <a:solidFill>
                <a:schemeClr val="accent2"/>
              </a:solidFill>
            </a:rPr>
            <a:t> at Low Case Fixed Plant Opex: 0.85 Learning Factor</a:t>
          </a:r>
          <a:endParaRPr lang="en-NZ" sz="1100">
            <a:solidFill>
              <a:schemeClr val="accent2"/>
            </a:solidFill>
          </a:endParaRPr>
        </a:p>
      </cdr:txBody>
    </cdr:sp>
  </cdr:relSizeAnchor>
  <cdr:relSizeAnchor xmlns:cdr="http://schemas.openxmlformats.org/drawingml/2006/chartDrawing">
    <cdr:from>
      <cdr:x>0.549</cdr:x>
      <cdr:y>0.79336</cdr:y>
    </cdr:from>
    <cdr:to>
      <cdr:x>0.99009</cdr:x>
      <cdr:y>0.84704</cdr:y>
    </cdr:to>
    <cdr:sp macro="" textlink="">
      <cdr:nvSpPr>
        <cdr:cNvPr id="13" name="TextBox 1">
          <a:extLst xmlns:a="http://schemas.openxmlformats.org/drawingml/2006/main">
            <a:ext uri="{FF2B5EF4-FFF2-40B4-BE49-F238E27FC236}">
              <a16:creationId xmlns:a16="http://schemas.microsoft.com/office/drawing/2014/main" id="{56876E03-856E-F7F1-555F-771AC0526B6A}"/>
            </a:ext>
          </a:extLst>
        </cdr:cNvPr>
        <cdr:cNvSpPr txBox="1"/>
      </cdr:nvSpPr>
      <cdr:spPr>
        <a:xfrm xmlns:a="http://schemas.openxmlformats.org/drawingml/2006/main">
          <a:off x="5278944" y="3952182"/>
          <a:ext cx="4241296" cy="26739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1"/>
              </a:solidFill>
            </a:rPr>
            <a:t>NPV</a:t>
          </a:r>
          <a:r>
            <a:rPr lang="en-NZ" sz="1100" baseline="0">
              <a:solidFill>
                <a:schemeClr val="accent1"/>
              </a:solidFill>
            </a:rPr>
            <a:t> at Low Case Fixed Plant Opex: 0.80 Learning Factor</a:t>
          </a:r>
          <a:endParaRPr lang="en-NZ" sz="1100">
            <a:solidFill>
              <a:schemeClr val="accent1"/>
            </a:solidFill>
          </a:endParaRPr>
        </a:p>
      </cdr:txBody>
    </cdr:sp>
  </cdr:relSizeAnchor>
  <cdr:relSizeAnchor xmlns:cdr="http://schemas.openxmlformats.org/drawingml/2006/chartDrawing">
    <cdr:from>
      <cdr:x>0.17054</cdr:x>
      <cdr:y>0.1242</cdr:y>
    </cdr:from>
    <cdr:to>
      <cdr:x>0.38071</cdr:x>
      <cdr:y>0.18513</cdr:y>
    </cdr:to>
    <cdr:sp macro="" textlink="">
      <cdr:nvSpPr>
        <cdr:cNvPr id="14" name="TextBox 1">
          <a:extLst xmlns:a="http://schemas.openxmlformats.org/drawingml/2006/main">
            <a:ext uri="{FF2B5EF4-FFF2-40B4-BE49-F238E27FC236}">
              <a16:creationId xmlns:a16="http://schemas.microsoft.com/office/drawing/2014/main" id="{395A6CD6-A601-905D-2471-3721EFBE3761}"/>
            </a:ext>
          </a:extLst>
        </cdr:cNvPr>
        <cdr:cNvSpPr txBox="1"/>
      </cdr:nvSpPr>
      <cdr:spPr>
        <a:xfrm xmlns:a="http://schemas.openxmlformats.org/drawingml/2006/main">
          <a:off x="1639849" y="622275"/>
          <a:ext cx="2020887" cy="305269"/>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High Price Range: A$16.73/Kg H2</a:t>
          </a:r>
        </a:p>
      </cdr:txBody>
    </cdr:sp>
  </cdr:relSizeAnchor>
  <cdr:relSizeAnchor xmlns:cdr="http://schemas.openxmlformats.org/drawingml/2006/chartDrawing">
    <cdr:from>
      <cdr:x>0.1263</cdr:x>
      <cdr:y>0.15467</cdr:y>
    </cdr:from>
    <cdr:to>
      <cdr:x>0.17054</cdr:x>
      <cdr:y>0.17208</cdr:y>
    </cdr:to>
    <cdr:cxnSp macro="">
      <cdr:nvCxnSpPr>
        <cdr:cNvPr id="16" name="Straight Arrow Connector 15">
          <a:extLst xmlns:a="http://schemas.openxmlformats.org/drawingml/2006/main">
            <a:ext uri="{FF2B5EF4-FFF2-40B4-BE49-F238E27FC236}">
              <a16:creationId xmlns:a16="http://schemas.microsoft.com/office/drawing/2014/main" id="{B9E4A453-6DF9-2B20-E5CB-DCD987C8BD74}"/>
            </a:ext>
          </a:extLst>
        </cdr:cNvPr>
        <cdr:cNvCxnSpPr>
          <a:stCxn xmlns:a="http://schemas.openxmlformats.org/drawingml/2006/main" id="14" idx="1"/>
        </cdr:cNvCxnSpPr>
      </cdr:nvCxnSpPr>
      <cdr:spPr>
        <a:xfrm xmlns:a="http://schemas.openxmlformats.org/drawingml/2006/main" flipH="1">
          <a:off x="1214440" y="770476"/>
          <a:ext cx="425386" cy="86774"/>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0.15965</cdr:x>
      <cdr:y>0.7919</cdr:y>
    </cdr:from>
    <cdr:to>
      <cdr:x>0.36982</cdr:x>
      <cdr:y>0.85282</cdr:y>
    </cdr:to>
    <cdr:sp macro="" textlink="">
      <cdr:nvSpPr>
        <cdr:cNvPr id="19" name="TextBox 1">
          <a:extLst xmlns:a="http://schemas.openxmlformats.org/drawingml/2006/main">
            <a:ext uri="{FF2B5EF4-FFF2-40B4-BE49-F238E27FC236}">
              <a16:creationId xmlns:a16="http://schemas.microsoft.com/office/drawing/2014/main" id="{0EFCBA03-219C-F6B1-E98B-51418364D75A}"/>
            </a:ext>
          </a:extLst>
        </cdr:cNvPr>
        <cdr:cNvSpPr txBox="1"/>
      </cdr:nvSpPr>
      <cdr:spPr>
        <a:xfrm xmlns:a="http://schemas.openxmlformats.org/drawingml/2006/main">
          <a:off x="1535113" y="3967525"/>
          <a:ext cx="2020888" cy="305218"/>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Low Price Range: A$5.35/Kg H2</a:t>
          </a:r>
        </a:p>
      </cdr:txBody>
    </cdr:sp>
  </cdr:relSizeAnchor>
  <cdr:relSizeAnchor xmlns:cdr="http://schemas.openxmlformats.org/drawingml/2006/chartDrawing">
    <cdr:from>
      <cdr:x>0.12729</cdr:x>
      <cdr:y>0.64068</cdr:y>
    </cdr:from>
    <cdr:to>
      <cdr:x>0.15965</cdr:x>
      <cdr:y>0.82236</cdr:y>
    </cdr:to>
    <cdr:cxnSp macro="">
      <cdr:nvCxnSpPr>
        <cdr:cNvPr id="5" name="Straight Arrow Connector 4">
          <a:extLst xmlns:a="http://schemas.openxmlformats.org/drawingml/2006/main">
            <a:ext uri="{FF2B5EF4-FFF2-40B4-BE49-F238E27FC236}">
              <a16:creationId xmlns:a16="http://schemas.microsoft.com/office/drawing/2014/main" id="{F4D88E39-CB91-91B7-73C4-EBCFAC7A28F0}"/>
            </a:ext>
          </a:extLst>
        </cdr:cNvPr>
        <cdr:cNvCxnSpPr>
          <a:stCxn xmlns:a="http://schemas.openxmlformats.org/drawingml/2006/main" id="19" idx="1"/>
        </cdr:cNvCxnSpPr>
      </cdr:nvCxnSpPr>
      <cdr:spPr>
        <a:xfrm xmlns:a="http://schemas.openxmlformats.org/drawingml/2006/main" flipH="1" flipV="1">
          <a:off x="1223965" y="3209925"/>
          <a:ext cx="311148" cy="910222"/>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4.xml><?xml version="1.0" encoding="utf-8"?>
<c:userShapes xmlns:c="http://schemas.openxmlformats.org/drawingml/2006/chart">
  <cdr:relSizeAnchor xmlns:cdr="http://schemas.openxmlformats.org/drawingml/2006/chartDrawing">
    <cdr:from>
      <cdr:x>0.77778</cdr:x>
      <cdr:y>0.13053</cdr:y>
    </cdr:from>
    <cdr:to>
      <cdr:x>0.89247</cdr:x>
      <cdr:y>0.19094</cdr:y>
    </cdr:to>
    <cdr:sp macro="" textlink="">
      <cdr:nvSpPr>
        <cdr:cNvPr id="2" name="TextBox 1">
          <a:extLst xmlns:a="http://schemas.openxmlformats.org/drawingml/2006/main">
            <a:ext uri="{FF2B5EF4-FFF2-40B4-BE49-F238E27FC236}">
              <a16:creationId xmlns:a16="http://schemas.microsoft.com/office/drawing/2014/main" id="{1795AC9D-C98A-77CF-4C60-CAF1CC60D274}"/>
            </a:ext>
          </a:extLst>
        </cdr:cNvPr>
        <cdr:cNvSpPr txBox="1"/>
      </cdr:nvSpPr>
      <cdr:spPr>
        <a:xfrm xmlns:a="http://schemas.openxmlformats.org/drawingml/2006/main">
          <a:off x="6200776" y="576264"/>
          <a:ext cx="914400"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NZ" sz="1100"/>
        </a:p>
      </cdr:txBody>
    </cdr:sp>
  </cdr:relSizeAnchor>
  <cdr:relSizeAnchor xmlns:cdr="http://schemas.openxmlformats.org/drawingml/2006/chartDrawing">
    <cdr:from>
      <cdr:x>0.79949</cdr:x>
      <cdr:y>0.27041</cdr:y>
    </cdr:from>
    <cdr:to>
      <cdr:x>0.88193</cdr:x>
      <cdr:y>0.33033</cdr:y>
    </cdr:to>
    <cdr:sp macro="" textlink="">
      <cdr:nvSpPr>
        <cdr:cNvPr id="4" name="TextBox 19">
          <a:extLst xmlns:a="http://schemas.openxmlformats.org/drawingml/2006/main">
            <a:ext uri="{FF2B5EF4-FFF2-40B4-BE49-F238E27FC236}">
              <a16:creationId xmlns:a16="http://schemas.microsoft.com/office/drawing/2014/main" id="{B2E11C87-1F5F-4C76-85A3-3E82A3794756}"/>
            </a:ext>
          </a:extLst>
        </cdr:cNvPr>
        <cdr:cNvSpPr txBox="1"/>
      </cdr:nvSpPr>
      <cdr:spPr>
        <a:xfrm xmlns:a="http://schemas.openxmlformats.org/drawingml/2006/main">
          <a:off x="5239186" y="1193817"/>
          <a:ext cx="540246" cy="264537"/>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NZ" sz="1100"/>
            <a:t>-50°C</a:t>
          </a:r>
        </a:p>
      </cdr:txBody>
    </cdr:sp>
  </cdr:relSizeAnchor>
</c:userShapes>
</file>

<file path=xl/drawings/drawing40.xml><?xml version="1.0" encoding="utf-8"?>
<c:userShapes xmlns:c="http://schemas.openxmlformats.org/drawingml/2006/chart">
  <cdr:relSizeAnchor xmlns:cdr="http://schemas.openxmlformats.org/drawingml/2006/chartDrawing">
    <cdr:from>
      <cdr:x>0.45483</cdr:x>
      <cdr:y>0.46553</cdr:y>
    </cdr:from>
    <cdr:to>
      <cdr:x>0.89727</cdr:x>
      <cdr:y>0.54547</cdr:y>
    </cdr:to>
    <cdr:sp macro="" textlink="">
      <cdr:nvSpPr>
        <cdr:cNvPr id="2" name="TextBox 1">
          <a:extLst xmlns:a="http://schemas.openxmlformats.org/drawingml/2006/main">
            <a:ext uri="{FF2B5EF4-FFF2-40B4-BE49-F238E27FC236}">
              <a16:creationId xmlns:a16="http://schemas.microsoft.com/office/drawing/2014/main" id="{4D7FA4F0-9EEC-0CB6-A8BA-B3B7E45F2E58}"/>
            </a:ext>
          </a:extLst>
        </cdr:cNvPr>
        <cdr:cNvSpPr txBox="1"/>
      </cdr:nvSpPr>
      <cdr:spPr>
        <a:xfrm xmlns:a="http://schemas.openxmlformats.org/drawingml/2006/main" rot="275743">
          <a:off x="3968309" y="2336807"/>
          <a:ext cx="3860244" cy="4012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6"/>
              </a:solidFill>
            </a:rPr>
            <a:t>NCF</a:t>
          </a:r>
          <a:r>
            <a:rPr lang="en-NZ" sz="1100" baseline="0">
              <a:solidFill>
                <a:schemeClr val="accent6"/>
              </a:solidFill>
            </a:rPr>
            <a:t> at High Case Compression Energy Opex: 0.90 Learning Factor</a:t>
          </a:r>
          <a:endParaRPr lang="en-NZ" sz="1100">
            <a:solidFill>
              <a:schemeClr val="accent6"/>
            </a:solidFill>
          </a:endParaRPr>
        </a:p>
      </cdr:txBody>
    </cdr:sp>
  </cdr:relSizeAnchor>
  <cdr:relSizeAnchor xmlns:cdr="http://schemas.openxmlformats.org/drawingml/2006/chartDrawing">
    <cdr:from>
      <cdr:x>0.40465</cdr:x>
      <cdr:y>0.56942</cdr:y>
    </cdr:from>
    <cdr:to>
      <cdr:x>0.85016</cdr:x>
      <cdr:y>0.62009</cdr:y>
    </cdr:to>
    <cdr:sp macro="" textlink="">
      <cdr:nvSpPr>
        <cdr:cNvPr id="3" name="TextBox 1">
          <a:extLst xmlns:a="http://schemas.openxmlformats.org/drawingml/2006/main">
            <a:ext uri="{FF2B5EF4-FFF2-40B4-BE49-F238E27FC236}">
              <a16:creationId xmlns:a16="http://schemas.microsoft.com/office/drawing/2014/main" id="{93B362A8-54F0-03F1-C5FB-B47C042574FB}"/>
            </a:ext>
          </a:extLst>
        </cdr:cNvPr>
        <cdr:cNvSpPr txBox="1"/>
      </cdr:nvSpPr>
      <cdr:spPr>
        <a:xfrm xmlns:a="http://schemas.openxmlformats.org/drawingml/2006/main" rot="420000">
          <a:off x="3530535" y="2858317"/>
          <a:ext cx="3886991" cy="25431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rgbClr val="7030A0"/>
              </a:solidFill>
            </a:rPr>
            <a:t>NCF </a:t>
          </a:r>
          <a:r>
            <a:rPr lang="en-NZ" sz="1000" baseline="0">
              <a:solidFill>
                <a:srgbClr val="7030A0"/>
              </a:solidFill>
            </a:rPr>
            <a:t>at High Case Compression Energy Opex: 0.80 Learning Factor</a:t>
          </a:r>
          <a:endParaRPr lang="en-NZ" sz="1000">
            <a:solidFill>
              <a:srgbClr val="7030A0"/>
            </a:solidFill>
          </a:endParaRPr>
        </a:p>
      </cdr:txBody>
    </cdr:sp>
  </cdr:relSizeAnchor>
  <cdr:relSizeAnchor xmlns:cdr="http://schemas.openxmlformats.org/drawingml/2006/chartDrawing">
    <cdr:from>
      <cdr:x>0.55762</cdr:x>
      <cdr:y>0.68561</cdr:y>
    </cdr:from>
    <cdr:to>
      <cdr:x>0.99882</cdr:x>
      <cdr:y>0.76556</cdr:y>
    </cdr:to>
    <cdr:sp macro="" textlink="">
      <cdr:nvSpPr>
        <cdr:cNvPr id="4" name="TextBox 1">
          <a:extLst xmlns:a="http://schemas.openxmlformats.org/drawingml/2006/main">
            <a:ext uri="{FF2B5EF4-FFF2-40B4-BE49-F238E27FC236}">
              <a16:creationId xmlns:a16="http://schemas.microsoft.com/office/drawing/2014/main" id="{798086D4-5B26-98C8-A0EC-21E20ED42001}"/>
            </a:ext>
          </a:extLst>
        </cdr:cNvPr>
        <cdr:cNvSpPr txBox="1"/>
      </cdr:nvSpPr>
      <cdr:spPr>
        <a:xfrm xmlns:a="http://schemas.openxmlformats.org/drawingml/2006/main" rot="227594">
          <a:off x="4865220" y="3441556"/>
          <a:ext cx="3849388" cy="40132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rgbClr val="0070C0"/>
              </a:solidFill>
            </a:rPr>
            <a:t>NCF</a:t>
          </a:r>
          <a:r>
            <a:rPr lang="en-NZ" sz="1000" baseline="0">
              <a:solidFill>
                <a:srgbClr val="0070C0"/>
              </a:solidFill>
            </a:rPr>
            <a:t> at High Case Compression Energy Opex: 0.80 Learning Factor</a:t>
          </a:r>
          <a:endParaRPr lang="en-NZ" sz="1000">
            <a:solidFill>
              <a:srgbClr val="0070C0"/>
            </a:solidFill>
          </a:endParaRPr>
        </a:p>
      </cdr:txBody>
    </cdr:sp>
  </cdr:relSizeAnchor>
  <cdr:relSizeAnchor xmlns:cdr="http://schemas.openxmlformats.org/drawingml/2006/chartDrawing">
    <cdr:from>
      <cdr:x>0.49017</cdr:x>
      <cdr:y>0.73978</cdr:y>
    </cdr:from>
    <cdr:to>
      <cdr:x>0.87341</cdr:x>
      <cdr:y>0.7858</cdr:y>
    </cdr:to>
    <cdr:sp macro="" textlink="">
      <cdr:nvSpPr>
        <cdr:cNvPr id="5" name="TextBox 1">
          <a:extLst xmlns:a="http://schemas.openxmlformats.org/drawingml/2006/main">
            <a:ext uri="{FF2B5EF4-FFF2-40B4-BE49-F238E27FC236}">
              <a16:creationId xmlns:a16="http://schemas.microsoft.com/office/drawing/2014/main" id="{EA56ABAC-ACA3-FEEA-4466-F85FAA93BAE2}"/>
            </a:ext>
          </a:extLst>
        </cdr:cNvPr>
        <cdr:cNvSpPr txBox="1"/>
      </cdr:nvSpPr>
      <cdr:spPr>
        <a:xfrm xmlns:a="http://schemas.openxmlformats.org/drawingml/2006/main" rot="120000">
          <a:off x="4276706" y="3713466"/>
          <a:ext cx="3343707" cy="231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chemeClr val="accent3"/>
              </a:solidFill>
            </a:rPr>
            <a:t>NCF </a:t>
          </a:r>
          <a:r>
            <a:rPr lang="en-NZ" sz="1000" baseline="0">
              <a:solidFill>
                <a:schemeClr val="accent3"/>
              </a:solidFill>
            </a:rPr>
            <a:t>at Low Case Fixed Plant Opex: 0.90 Learning Factor</a:t>
          </a:r>
          <a:endParaRPr lang="en-NZ" sz="1000">
            <a:solidFill>
              <a:schemeClr val="accent3"/>
            </a:solidFill>
          </a:endParaRPr>
        </a:p>
      </cdr:txBody>
    </cdr:sp>
  </cdr:relSizeAnchor>
  <cdr:relSizeAnchor xmlns:cdr="http://schemas.openxmlformats.org/drawingml/2006/chartDrawing">
    <cdr:from>
      <cdr:x>0.48879</cdr:x>
      <cdr:y>0.8411</cdr:y>
    </cdr:from>
    <cdr:to>
      <cdr:x>0.9749</cdr:x>
      <cdr:y>0.92104</cdr:y>
    </cdr:to>
    <cdr:sp macro="" textlink="">
      <cdr:nvSpPr>
        <cdr:cNvPr id="6" name="TextBox 1">
          <a:extLst xmlns:a="http://schemas.openxmlformats.org/drawingml/2006/main">
            <a:ext uri="{FF2B5EF4-FFF2-40B4-BE49-F238E27FC236}">
              <a16:creationId xmlns:a16="http://schemas.microsoft.com/office/drawing/2014/main" id="{BC30CC0B-499D-6888-81AE-49DA2F605A8B}"/>
            </a:ext>
          </a:extLst>
        </cdr:cNvPr>
        <cdr:cNvSpPr txBox="1"/>
      </cdr:nvSpPr>
      <cdr:spPr>
        <a:xfrm xmlns:a="http://schemas.openxmlformats.org/drawingml/2006/main">
          <a:off x="4264612" y="4222033"/>
          <a:ext cx="4241261" cy="4012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1"/>
              </a:solidFill>
            </a:rPr>
            <a:t>NCF</a:t>
          </a:r>
          <a:r>
            <a:rPr lang="en-NZ" sz="1100" baseline="0">
              <a:solidFill>
                <a:schemeClr val="accent1"/>
              </a:solidFill>
            </a:rPr>
            <a:t> at Low Case Fixed Plant Opex: 0.80 Learning Factor</a:t>
          </a:r>
          <a:endParaRPr lang="en-NZ" sz="1100">
            <a:solidFill>
              <a:schemeClr val="accent1"/>
            </a:solidFill>
          </a:endParaRPr>
        </a:p>
      </cdr:txBody>
    </cdr:sp>
  </cdr:relSizeAnchor>
  <cdr:relSizeAnchor xmlns:cdr="http://schemas.openxmlformats.org/drawingml/2006/chartDrawing">
    <cdr:from>
      <cdr:x>0.51801</cdr:x>
      <cdr:y>0.77846</cdr:y>
    </cdr:from>
    <cdr:to>
      <cdr:x>0.86184</cdr:x>
      <cdr:y>0.82691</cdr:y>
    </cdr:to>
    <cdr:sp macro="" textlink="">
      <cdr:nvSpPr>
        <cdr:cNvPr id="7" name="TextBox 1">
          <a:extLst xmlns:a="http://schemas.openxmlformats.org/drawingml/2006/main">
            <a:ext uri="{FF2B5EF4-FFF2-40B4-BE49-F238E27FC236}">
              <a16:creationId xmlns:a16="http://schemas.microsoft.com/office/drawing/2014/main" id="{235FCC9B-67D0-656B-CE5A-95E4903F564D}"/>
            </a:ext>
          </a:extLst>
        </cdr:cNvPr>
        <cdr:cNvSpPr txBox="1"/>
      </cdr:nvSpPr>
      <cdr:spPr>
        <a:xfrm xmlns:a="http://schemas.openxmlformats.org/drawingml/2006/main" rot="60000">
          <a:off x="4519551" y="3907592"/>
          <a:ext cx="2999905" cy="24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chemeClr val="accent2"/>
              </a:solidFill>
            </a:rPr>
            <a:t>NCF</a:t>
          </a:r>
          <a:r>
            <a:rPr lang="en-NZ" sz="1000" baseline="0">
              <a:solidFill>
                <a:schemeClr val="accent2"/>
              </a:solidFill>
            </a:rPr>
            <a:t> at Low Case Fixed Plant Opex: 0.85 Learning Factor</a:t>
          </a:r>
          <a:endParaRPr lang="en-NZ" sz="1000">
            <a:solidFill>
              <a:schemeClr val="accent2"/>
            </a:solidFill>
          </a:endParaRPr>
        </a:p>
      </cdr:txBody>
    </cdr:sp>
  </cdr:relSizeAnchor>
  <cdr:relSizeAnchor xmlns:cdr="http://schemas.openxmlformats.org/drawingml/2006/chartDrawing">
    <cdr:from>
      <cdr:x>0.22787</cdr:x>
      <cdr:y>0.12603</cdr:y>
    </cdr:from>
    <cdr:to>
      <cdr:x>0.45949</cdr:x>
      <cdr:y>0.18684</cdr:y>
    </cdr:to>
    <cdr:sp macro="" textlink="">
      <cdr:nvSpPr>
        <cdr:cNvPr id="8" name="TextBox 1">
          <a:extLst xmlns:a="http://schemas.openxmlformats.org/drawingml/2006/main">
            <a:ext uri="{FF2B5EF4-FFF2-40B4-BE49-F238E27FC236}">
              <a16:creationId xmlns:a16="http://schemas.microsoft.com/office/drawing/2014/main" id="{771B2625-BDE5-4D16-1BE3-889EF1E13D78}"/>
            </a:ext>
          </a:extLst>
        </cdr:cNvPr>
        <cdr:cNvSpPr txBox="1"/>
      </cdr:nvSpPr>
      <cdr:spPr>
        <a:xfrm xmlns:a="http://schemas.openxmlformats.org/drawingml/2006/main">
          <a:off x="1988156" y="632609"/>
          <a:ext cx="2020862" cy="305247"/>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High Price Range: A$16.73/Kg H2</a:t>
          </a:r>
        </a:p>
      </cdr:txBody>
    </cdr:sp>
  </cdr:relSizeAnchor>
  <cdr:relSizeAnchor xmlns:cdr="http://schemas.openxmlformats.org/drawingml/2006/chartDrawing">
    <cdr:from>
      <cdr:x>0.16266</cdr:x>
      <cdr:y>0.15644</cdr:y>
    </cdr:from>
    <cdr:to>
      <cdr:x>0.22787</cdr:x>
      <cdr:y>0.17647</cdr:y>
    </cdr:to>
    <cdr:cxnSp macro="">
      <cdr:nvCxnSpPr>
        <cdr:cNvPr id="9" name="Straight Arrow Connector 8">
          <a:extLst xmlns:a="http://schemas.openxmlformats.org/drawingml/2006/main">
            <a:ext uri="{FF2B5EF4-FFF2-40B4-BE49-F238E27FC236}">
              <a16:creationId xmlns:a16="http://schemas.microsoft.com/office/drawing/2014/main" id="{A81B933B-0169-7ADF-7801-3957715DA0D3}"/>
            </a:ext>
          </a:extLst>
        </cdr:cNvPr>
        <cdr:cNvCxnSpPr>
          <a:stCxn xmlns:a="http://schemas.openxmlformats.org/drawingml/2006/main" id="8" idx="1"/>
        </cdr:cNvCxnSpPr>
      </cdr:nvCxnSpPr>
      <cdr:spPr>
        <a:xfrm xmlns:a="http://schemas.openxmlformats.org/drawingml/2006/main" flipH="1">
          <a:off x="1419225" y="785253"/>
          <a:ext cx="568918" cy="100573"/>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0.18639</cdr:x>
      <cdr:y>0.85128</cdr:y>
    </cdr:from>
    <cdr:to>
      <cdr:x>0.41801</cdr:x>
      <cdr:y>0.91209</cdr:y>
    </cdr:to>
    <cdr:sp macro="" textlink="">
      <cdr:nvSpPr>
        <cdr:cNvPr id="10" name="TextBox 1">
          <a:extLst xmlns:a="http://schemas.openxmlformats.org/drawingml/2006/main">
            <a:ext uri="{FF2B5EF4-FFF2-40B4-BE49-F238E27FC236}">
              <a16:creationId xmlns:a16="http://schemas.microsoft.com/office/drawing/2014/main" id="{FDF50316-0F24-8F84-8B5A-EFE5992B0AC5}"/>
            </a:ext>
          </a:extLst>
        </cdr:cNvPr>
        <cdr:cNvSpPr txBox="1"/>
      </cdr:nvSpPr>
      <cdr:spPr>
        <a:xfrm xmlns:a="http://schemas.openxmlformats.org/drawingml/2006/main">
          <a:off x="1626231" y="4273126"/>
          <a:ext cx="2020861" cy="305246"/>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Low Price Range: A$5.35/Kg H2</a:t>
          </a:r>
        </a:p>
      </cdr:txBody>
    </cdr:sp>
  </cdr:relSizeAnchor>
  <cdr:relSizeAnchor xmlns:cdr="http://schemas.openxmlformats.org/drawingml/2006/chartDrawing">
    <cdr:from>
      <cdr:x>0.16157</cdr:x>
      <cdr:y>0.67932</cdr:y>
    </cdr:from>
    <cdr:to>
      <cdr:x>0.18639</cdr:x>
      <cdr:y>0.88168</cdr:y>
    </cdr:to>
    <cdr:cxnSp macro="">
      <cdr:nvCxnSpPr>
        <cdr:cNvPr id="14" name="Straight Arrow Connector 13">
          <a:extLst xmlns:a="http://schemas.openxmlformats.org/drawingml/2006/main">
            <a:ext uri="{FF2B5EF4-FFF2-40B4-BE49-F238E27FC236}">
              <a16:creationId xmlns:a16="http://schemas.microsoft.com/office/drawing/2014/main" id="{FB97C2AE-7FCA-10DF-2A12-8D6457FE796E}"/>
            </a:ext>
          </a:extLst>
        </cdr:cNvPr>
        <cdr:cNvCxnSpPr>
          <a:stCxn xmlns:a="http://schemas.openxmlformats.org/drawingml/2006/main" id="10" idx="1"/>
        </cdr:cNvCxnSpPr>
      </cdr:nvCxnSpPr>
      <cdr:spPr>
        <a:xfrm xmlns:a="http://schemas.openxmlformats.org/drawingml/2006/main" flipH="1" flipV="1">
          <a:off x="1409700" y="3409951"/>
          <a:ext cx="216534" cy="1015821"/>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41.xml><?xml version="1.0" encoding="utf-8"?>
<c:userShapes xmlns:c="http://schemas.openxmlformats.org/drawingml/2006/chart">
  <cdr:relSizeAnchor xmlns:cdr="http://schemas.openxmlformats.org/drawingml/2006/chartDrawing">
    <cdr:from>
      <cdr:x>0.48023</cdr:x>
      <cdr:y>0.45834</cdr:y>
    </cdr:from>
    <cdr:to>
      <cdr:x>0.89198</cdr:x>
      <cdr:y>0.51008</cdr:y>
    </cdr:to>
    <cdr:sp macro="" textlink="">
      <cdr:nvSpPr>
        <cdr:cNvPr id="2" name="TextBox 1">
          <a:extLst xmlns:a="http://schemas.openxmlformats.org/drawingml/2006/main">
            <a:ext uri="{FF2B5EF4-FFF2-40B4-BE49-F238E27FC236}">
              <a16:creationId xmlns:a16="http://schemas.microsoft.com/office/drawing/2014/main" id="{EE3A1BB6-C9FC-3ABB-18D6-1D0C28D1BF7F}"/>
            </a:ext>
          </a:extLst>
        </cdr:cNvPr>
        <cdr:cNvSpPr txBox="1"/>
      </cdr:nvSpPr>
      <cdr:spPr>
        <a:xfrm xmlns:a="http://schemas.openxmlformats.org/drawingml/2006/main" rot="240000">
          <a:off x="4629104" y="2165359"/>
          <a:ext cx="3968981" cy="24446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6"/>
              </a:solidFill>
            </a:rPr>
            <a:t>NCF</a:t>
          </a:r>
          <a:r>
            <a:rPr lang="en-NZ" sz="1100" baseline="0">
              <a:solidFill>
                <a:schemeClr val="accent6"/>
              </a:solidFill>
            </a:rPr>
            <a:t> at High Case Compression Energy Opex: 0.90 Learning Factor</a:t>
          </a:r>
          <a:endParaRPr lang="en-NZ" sz="1100">
            <a:solidFill>
              <a:schemeClr val="accent6"/>
            </a:solidFill>
          </a:endParaRPr>
        </a:p>
      </cdr:txBody>
    </cdr:sp>
  </cdr:relSizeAnchor>
  <cdr:relSizeAnchor xmlns:cdr="http://schemas.openxmlformats.org/drawingml/2006/chartDrawing">
    <cdr:from>
      <cdr:x>0.45062</cdr:x>
      <cdr:y>0.56576</cdr:y>
    </cdr:from>
    <cdr:to>
      <cdr:x>0.85719</cdr:x>
      <cdr:y>0.62298</cdr:y>
    </cdr:to>
    <cdr:sp macro="" textlink="">
      <cdr:nvSpPr>
        <cdr:cNvPr id="3" name="TextBox 1">
          <a:extLst xmlns:a="http://schemas.openxmlformats.org/drawingml/2006/main">
            <a:ext uri="{FF2B5EF4-FFF2-40B4-BE49-F238E27FC236}">
              <a16:creationId xmlns:a16="http://schemas.microsoft.com/office/drawing/2014/main" id="{681BD63E-2B53-3A35-95E9-890ACA3C2D0E}"/>
            </a:ext>
          </a:extLst>
        </cdr:cNvPr>
        <cdr:cNvSpPr txBox="1"/>
      </cdr:nvSpPr>
      <cdr:spPr>
        <a:xfrm xmlns:a="http://schemas.openxmlformats.org/drawingml/2006/main" rot="300000">
          <a:off x="4343700" y="2672863"/>
          <a:ext cx="3919050" cy="27036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rgbClr val="7030A0"/>
              </a:solidFill>
            </a:rPr>
            <a:t>NCF</a:t>
          </a:r>
          <a:r>
            <a:rPr lang="en-NZ" sz="1100" baseline="0">
              <a:solidFill>
                <a:srgbClr val="7030A0"/>
              </a:solidFill>
            </a:rPr>
            <a:t> at High Case Compression Energy Opex: 0.85 Learning Factor</a:t>
          </a:r>
          <a:endParaRPr lang="en-NZ" sz="1100">
            <a:solidFill>
              <a:srgbClr val="7030A0"/>
            </a:solidFill>
          </a:endParaRPr>
        </a:p>
      </cdr:txBody>
    </cdr:sp>
  </cdr:relSizeAnchor>
  <cdr:relSizeAnchor xmlns:cdr="http://schemas.openxmlformats.org/drawingml/2006/chartDrawing">
    <cdr:from>
      <cdr:x>0.58174</cdr:x>
      <cdr:y>0.68213</cdr:y>
    </cdr:from>
    <cdr:to>
      <cdr:x>0.98831</cdr:x>
      <cdr:y>0.74194</cdr:y>
    </cdr:to>
    <cdr:sp macro="" textlink="">
      <cdr:nvSpPr>
        <cdr:cNvPr id="4" name="TextBox 1">
          <a:extLst xmlns:a="http://schemas.openxmlformats.org/drawingml/2006/main">
            <a:ext uri="{FF2B5EF4-FFF2-40B4-BE49-F238E27FC236}">
              <a16:creationId xmlns:a16="http://schemas.microsoft.com/office/drawing/2014/main" id="{5CA61CE8-721D-F52B-3B9B-ECFC22D7B9E9}"/>
            </a:ext>
          </a:extLst>
        </cdr:cNvPr>
        <cdr:cNvSpPr txBox="1"/>
      </cdr:nvSpPr>
      <cdr:spPr>
        <a:xfrm xmlns:a="http://schemas.openxmlformats.org/drawingml/2006/main" rot="240000">
          <a:off x="5607525" y="3222658"/>
          <a:ext cx="3919050" cy="2825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rgbClr val="0070C0"/>
              </a:solidFill>
            </a:rPr>
            <a:t>NCF </a:t>
          </a:r>
          <a:r>
            <a:rPr lang="en-NZ" sz="1000" baseline="0">
              <a:solidFill>
                <a:srgbClr val="0070C0"/>
              </a:solidFill>
            </a:rPr>
            <a:t>at High Case Compression Energy Opex: 0.80 Learning Factor</a:t>
          </a:r>
          <a:endParaRPr lang="en-NZ" sz="1000">
            <a:solidFill>
              <a:srgbClr val="0070C0"/>
            </a:solidFill>
          </a:endParaRPr>
        </a:p>
      </cdr:txBody>
    </cdr:sp>
  </cdr:relSizeAnchor>
  <cdr:relSizeAnchor xmlns:cdr="http://schemas.openxmlformats.org/drawingml/2006/chartDrawing">
    <cdr:from>
      <cdr:x>0.52864</cdr:x>
      <cdr:y>0.73373</cdr:y>
    </cdr:from>
    <cdr:to>
      <cdr:x>0.87261</cdr:x>
      <cdr:y>0.78474</cdr:y>
    </cdr:to>
    <cdr:sp macro="" textlink="">
      <cdr:nvSpPr>
        <cdr:cNvPr id="5" name="TextBox 1">
          <a:extLst xmlns:a="http://schemas.openxmlformats.org/drawingml/2006/main">
            <a:ext uri="{FF2B5EF4-FFF2-40B4-BE49-F238E27FC236}">
              <a16:creationId xmlns:a16="http://schemas.microsoft.com/office/drawing/2014/main" id="{560CB300-75D1-3D7B-D0EB-BA0E783BA682}"/>
            </a:ext>
          </a:extLst>
        </cdr:cNvPr>
        <cdr:cNvSpPr txBox="1"/>
      </cdr:nvSpPr>
      <cdr:spPr>
        <a:xfrm xmlns:a="http://schemas.openxmlformats.org/drawingml/2006/main" rot="60000">
          <a:off x="5095764" y="3466428"/>
          <a:ext cx="3315626" cy="24099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chemeClr val="accent3"/>
              </a:solidFill>
            </a:rPr>
            <a:t>NCF</a:t>
          </a:r>
          <a:r>
            <a:rPr lang="en-NZ" sz="1000" baseline="0">
              <a:solidFill>
                <a:schemeClr val="accent3"/>
              </a:solidFill>
            </a:rPr>
            <a:t> at Low Case Fixed Plant Opex: 0.90 Learning Factor</a:t>
          </a:r>
          <a:endParaRPr lang="en-NZ" sz="1000">
            <a:solidFill>
              <a:schemeClr val="accent3"/>
            </a:solidFill>
          </a:endParaRPr>
        </a:p>
      </cdr:txBody>
    </cdr:sp>
  </cdr:relSizeAnchor>
  <cdr:relSizeAnchor xmlns:cdr="http://schemas.openxmlformats.org/drawingml/2006/chartDrawing">
    <cdr:from>
      <cdr:x>0.52215</cdr:x>
      <cdr:y>0.77548</cdr:y>
    </cdr:from>
    <cdr:to>
      <cdr:x>0.86398</cdr:x>
      <cdr:y>0.82975</cdr:y>
    </cdr:to>
    <cdr:sp macro="" textlink="">
      <cdr:nvSpPr>
        <cdr:cNvPr id="6" name="TextBox 1">
          <a:extLst xmlns:a="http://schemas.openxmlformats.org/drawingml/2006/main">
            <a:ext uri="{FF2B5EF4-FFF2-40B4-BE49-F238E27FC236}">
              <a16:creationId xmlns:a16="http://schemas.microsoft.com/office/drawing/2014/main" id="{977696A0-18B8-7B82-CF02-07FB64BC87D2}"/>
            </a:ext>
          </a:extLst>
        </cdr:cNvPr>
        <cdr:cNvSpPr txBox="1"/>
      </cdr:nvSpPr>
      <cdr:spPr>
        <a:xfrm xmlns:a="http://schemas.openxmlformats.org/drawingml/2006/main" rot="60000">
          <a:off x="5033177" y="3663673"/>
          <a:ext cx="3294949" cy="2564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chemeClr val="accent2"/>
              </a:solidFill>
            </a:rPr>
            <a:t>NCF</a:t>
          </a:r>
          <a:r>
            <a:rPr lang="en-NZ" sz="1000" baseline="0">
              <a:solidFill>
                <a:schemeClr val="accent2"/>
              </a:solidFill>
            </a:rPr>
            <a:t> at Low Case Fixed Plant Opex: 0.85 Learning Factor</a:t>
          </a:r>
          <a:endParaRPr lang="en-NZ" sz="1000">
            <a:solidFill>
              <a:schemeClr val="accent2"/>
            </a:solidFill>
          </a:endParaRPr>
        </a:p>
      </cdr:txBody>
    </cdr:sp>
  </cdr:relSizeAnchor>
  <cdr:relSizeAnchor xmlns:cdr="http://schemas.openxmlformats.org/drawingml/2006/chartDrawing">
    <cdr:from>
      <cdr:x>0.54685</cdr:x>
      <cdr:y>0.84005</cdr:y>
    </cdr:from>
    <cdr:to>
      <cdr:x>0.88966</cdr:x>
      <cdr:y>0.89472</cdr:y>
    </cdr:to>
    <cdr:sp macro="" textlink="">
      <cdr:nvSpPr>
        <cdr:cNvPr id="7" name="TextBox 1">
          <a:extLst xmlns:a="http://schemas.openxmlformats.org/drawingml/2006/main">
            <a:ext uri="{FF2B5EF4-FFF2-40B4-BE49-F238E27FC236}">
              <a16:creationId xmlns:a16="http://schemas.microsoft.com/office/drawing/2014/main" id="{ECC61465-7753-99C4-E433-A65FA433405F}"/>
            </a:ext>
          </a:extLst>
        </cdr:cNvPr>
        <cdr:cNvSpPr txBox="1"/>
      </cdr:nvSpPr>
      <cdr:spPr>
        <a:xfrm xmlns:a="http://schemas.openxmlformats.org/drawingml/2006/main" rot="60000">
          <a:off x="5271289" y="3968744"/>
          <a:ext cx="3304401" cy="25826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50">
              <a:solidFill>
                <a:schemeClr val="accent1"/>
              </a:solidFill>
            </a:rPr>
            <a:t>NCF </a:t>
          </a:r>
          <a:r>
            <a:rPr lang="en-NZ" sz="1050" baseline="0">
              <a:solidFill>
                <a:schemeClr val="accent1"/>
              </a:solidFill>
            </a:rPr>
            <a:t>at Low Case Fixed Plant Opex: 0.80 Learning Factor</a:t>
          </a:r>
          <a:endParaRPr lang="en-NZ" sz="1050">
            <a:solidFill>
              <a:schemeClr val="accent1"/>
            </a:solidFill>
          </a:endParaRPr>
        </a:p>
      </cdr:txBody>
    </cdr:sp>
  </cdr:relSizeAnchor>
  <cdr:relSizeAnchor xmlns:cdr="http://schemas.openxmlformats.org/drawingml/2006/chartDrawing">
    <cdr:from>
      <cdr:x>0.17951</cdr:x>
      <cdr:y>0.12657</cdr:y>
    </cdr:from>
    <cdr:to>
      <cdr:x>0.38915</cdr:x>
      <cdr:y>0.19118</cdr:y>
    </cdr:to>
    <cdr:sp macro="" textlink="">
      <cdr:nvSpPr>
        <cdr:cNvPr id="8" name="TextBox 1">
          <a:extLst xmlns:a="http://schemas.openxmlformats.org/drawingml/2006/main">
            <a:ext uri="{FF2B5EF4-FFF2-40B4-BE49-F238E27FC236}">
              <a16:creationId xmlns:a16="http://schemas.microsoft.com/office/drawing/2014/main" id="{7A5BC00B-9800-EDC5-7A5F-29C236C636F2}"/>
            </a:ext>
          </a:extLst>
        </cdr:cNvPr>
        <cdr:cNvSpPr txBox="1"/>
      </cdr:nvSpPr>
      <cdr:spPr>
        <a:xfrm xmlns:a="http://schemas.openxmlformats.org/drawingml/2006/main">
          <a:off x="1730396" y="597969"/>
          <a:ext cx="2020783" cy="305244"/>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High Price Range: A$16.73/Kg H2</a:t>
          </a:r>
        </a:p>
      </cdr:txBody>
    </cdr:sp>
  </cdr:relSizeAnchor>
  <cdr:relSizeAnchor xmlns:cdr="http://schemas.openxmlformats.org/drawingml/2006/chartDrawing">
    <cdr:from>
      <cdr:x>0.14723</cdr:x>
      <cdr:y>0.15887</cdr:y>
    </cdr:from>
    <cdr:to>
      <cdr:x>0.17951</cdr:x>
      <cdr:y>0.18347</cdr:y>
    </cdr:to>
    <cdr:cxnSp macro="">
      <cdr:nvCxnSpPr>
        <cdr:cNvPr id="9" name="Straight Arrow Connector 8">
          <a:extLst xmlns:a="http://schemas.openxmlformats.org/drawingml/2006/main">
            <a:ext uri="{FF2B5EF4-FFF2-40B4-BE49-F238E27FC236}">
              <a16:creationId xmlns:a16="http://schemas.microsoft.com/office/drawing/2014/main" id="{D1FB7368-3A4C-4E2A-C00E-0D13A6386D11}"/>
            </a:ext>
          </a:extLst>
        </cdr:cNvPr>
        <cdr:cNvCxnSpPr>
          <a:stCxn xmlns:a="http://schemas.openxmlformats.org/drawingml/2006/main" id="8" idx="1"/>
        </cdr:cNvCxnSpPr>
      </cdr:nvCxnSpPr>
      <cdr:spPr>
        <a:xfrm xmlns:a="http://schemas.openxmlformats.org/drawingml/2006/main" flipH="1">
          <a:off x="1419225" y="750589"/>
          <a:ext cx="311126" cy="116187"/>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0.17852</cdr:x>
      <cdr:y>0.8427</cdr:y>
    </cdr:from>
    <cdr:to>
      <cdr:x>0.38817</cdr:x>
      <cdr:y>0.90731</cdr:y>
    </cdr:to>
    <cdr:sp macro="" textlink="">
      <cdr:nvSpPr>
        <cdr:cNvPr id="10" name="TextBox 1">
          <a:extLst xmlns:a="http://schemas.openxmlformats.org/drawingml/2006/main">
            <a:ext uri="{FF2B5EF4-FFF2-40B4-BE49-F238E27FC236}">
              <a16:creationId xmlns:a16="http://schemas.microsoft.com/office/drawing/2014/main" id="{4BB512A8-1A64-4CC9-F70F-66D3DE7A2C8E}"/>
            </a:ext>
          </a:extLst>
        </cdr:cNvPr>
        <cdr:cNvSpPr txBox="1"/>
      </cdr:nvSpPr>
      <cdr:spPr>
        <a:xfrm xmlns:a="http://schemas.openxmlformats.org/drawingml/2006/main">
          <a:off x="1720838" y="3981273"/>
          <a:ext cx="2020879" cy="305243"/>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Low Price Range: A$5.35/Kg H2</a:t>
          </a:r>
        </a:p>
      </cdr:txBody>
    </cdr:sp>
  </cdr:relSizeAnchor>
  <cdr:relSizeAnchor xmlns:cdr="http://schemas.openxmlformats.org/drawingml/2006/chartDrawing">
    <cdr:from>
      <cdr:x>0.14526</cdr:x>
      <cdr:y>0.6754</cdr:y>
    </cdr:from>
    <cdr:to>
      <cdr:x>0.17852</cdr:x>
      <cdr:y>0.87501</cdr:y>
    </cdr:to>
    <cdr:cxnSp macro="">
      <cdr:nvCxnSpPr>
        <cdr:cNvPr id="13" name="Straight Arrow Connector 12">
          <a:extLst xmlns:a="http://schemas.openxmlformats.org/drawingml/2006/main">
            <a:ext uri="{FF2B5EF4-FFF2-40B4-BE49-F238E27FC236}">
              <a16:creationId xmlns:a16="http://schemas.microsoft.com/office/drawing/2014/main" id="{BEC93079-72CE-3215-9F34-7D0641BFFEB0}"/>
            </a:ext>
          </a:extLst>
        </cdr:cNvPr>
        <cdr:cNvCxnSpPr>
          <a:stCxn xmlns:a="http://schemas.openxmlformats.org/drawingml/2006/main" id="10" idx="1"/>
        </cdr:cNvCxnSpPr>
      </cdr:nvCxnSpPr>
      <cdr:spPr>
        <a:xfrm xmlns:a="http://schemas.openxmlformats.org/drawingml/2006/main" flipH="1" flipV="1">
          <a:off x="1400175" y="3190876"/>
          <a:ext cx="320633" cy="942999"/>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42.xml><?xml version="1.0" encoding="utf-8"?>
<xdr:wsDr xmlns:xdr="http://schemas.openxmlformats.org/drawingml/2006/spreadsheetDrawing" xmlns:a="http://schemas.openxmlformats.org/drawingml/2006/main">
  <xdr:twoCellAnchor>
    <xdr:from>
      <xdr:col>4</xdr:col>
      <xdr:colOff>57150</xdr:colOff>
      <xdr:row>21</xdr:row>
      <xdr:rowOff>66675</xdr:rowOff>
    </xdr:from>
    <xdr:to>
      <xdr:col>11</xdr:col>
      <xdr:colOff>771525</xdr:colOff>
      <xdr:row>49</xdr:row>
      <xdr:rowOff>133350</xdr:rowOff>
    </xdr:to>
    <xdr:graphicFrame macro="">
      <xdr:nvGraphicFramePr>
        <xdr:cNvPr id="6" name="Chart 5">
          <a:extLst>
            <a:ext uri="{FF2B5EF4-FFF2-40B4-BE49-F238E27FC236}">
              <a16:creationId xmlns:a16="http://schemas.microsoft.com/office/drawing/2014/main" id="{F60F7DD8-12D7-DC50-A8B0-F1E7509B79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76200</xdr:colOff>
      <xdr:row>52</xdr:row>
      <xdr:rowOff>66674</xdr:rowOff>
    </xdr:from>
    <xdr:to>
      <xdr:col>11</xdr:col>
      <xdr:colOff>809625</xdr:colOff>
      <xdr:row>80</xdr:row>
      <xdr:rowOff>142874</xdr:rowOff>
    </xdr:to>
    <xdr:graphicFrame macro="">
      <xdr:nvGraphicFramePr>
        <xdr:cNvPr id="7" name="Chart 6">
          <a:extLst>
            <a:ext uri="{FF2B5EF4-FFF2-40B4-BE49-F238E27FC236}">
              <a16:creationId xmlns:a16="http://schemas.microsoft.com/office/drawing/2014/main" id="{FC467A64-5694-492F-5D16-B9B0367CA31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285749</xdr:colOff>
      <xdr:row>21</xdr:row>
      <xdr:rowOff>38099</xdr:rowOff>
    </xdr:from>
    <xdr:to>
      <xdr:col>19</xdr:col>
      <xdr:colOff>781049</xdr:colOff>
      <xdr:row>49</xdr:row>
      <xdr:rowOff>66675</xdr:rowOff>
    </xdr:to>
    <xdr:graphicFrame macro="">
      <xdr:nvGraphicFramePr>
        <xdr:cNvPr id="8" name="Chart 7">
          <a:extLst>
            <a:ext uri="{FF2B5EF4-FFF2-40B4-BE49-F238E27FC236}">
              <a16:creationId xmlns:a16="http://schemas.microsoft.com/office/drawing/2014/main" id="{A8B581FD-048E-D880-629F-A73866684B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266699</xdr:colOff>
      <xdr:row>52</xdr:row>
      <xdr:rowOff>47625</xdr:rowOff>
    </xdr:from>
    <xdr:to>
      <xdr:col>19</xdr:col>
      <xdr:colOff>828675</xdr:colOff>
      <xdr:row>80</xdr:row>
      <xdr:rowOff>123825</xdr:rowOff>
    </xdr:to>
    <xdr:graphicFrame macro="">
      <xdr:nvGraphicFramePr>
        <xdr:cNvPr id="9" name="Chart 8">
          <a:extLst>
            <a:ext uri="{FF2B5EF4-FFF2-40B4-BE49-F238E27FC236}">
              <a16:creationId xmlns:a16="http://schemas.microsoft.com/office/drawing/2014/main" id="{87854C38-FC3C-60EA-AB49-D4B3ABC2EA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3.xml><?xml version="1.0" encoding="utf-8"?>
<c:userShapes xmlns:c="http://schemas.openxmlformats.org/drawingml/2006/chart">
  <cdr:relSizeAnchor xmlns:cdr="http://schemas.openxmlformats.org/drawingml/2006/chartDrawing">
    <cdr:from>
      <cdr:x>0.27413</cdr:x>
      <cdr:y>0.17136</cdr:y>
    </cdr:from>
    <cdr:to>
      <cdr:x>0.55361</cdr:x>
      <cdr:y>0.21655</cdr:y>
    </cdr:to>
    <cdr:sp macro="" textlink="">
      <cdr:nvSpPr>
        <cdr:cNvPr id="2" name="TextBox 1">
          <a:extLst xmlns:a="http://schemas.openxmlformats.org/drawingml/2006/main">
            <a:ext uri="{FF2B5EF4-FFF2-40B4-BE49-F238E27FC236}">
              <a16:creationId xmlns:a16="http://schemas.microsoft.com/office/drawing/2014/main" id="{243D0E0D-37D4-3755-8A73-F125F408DE12}"/>
            </a:ext>
          </a:extLst>
        </cdr:cNvPr>
        <cdr:cNvSpPr txBox="1"/>
      </cdr:nvSpPr>
      <cdr:spPr>
        <a:xfrm xmlns:a="http://schemas.openxmlformats.org/drawingml/2006/main">
          <a:off x="2082358" y="927100"/>
          <a:ext cx="2122931" cy="244475"/>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High Price Range: A$16.73/Kg H2</a:t>
          </a:r>
        </a:p>
      </cdr:txBody>
    </cdr:sp>
  </cdr:relSizeAnchor>
  <cdr:relSizeAnchor xmlns:cdr="http://schemas.openxmlformats.org/drawingml/2006/chartDrawing">
    <cdr:from>
      <cdr:x>0.16282</cdr:x>
      <cdr:y>0.19396</cdr:y>
    </cdr:from>
    <cdr:to>
      <cdr:x>0.27413</cdr:x>
      <cdr:y>0.22751</cdr:y>
    </cdr:to>
    <cdr:cxnSp macro="">
      <cdr:nvCxnSpPr>
        <cdr:cNvPr id="3" name="Straight Arrow Connector 2">
          <a:extLst xmlns:a="http://schemas.openxmlformats.org/drawingml/2006/main">
            <a:ext uri="{FF2B5EF4-FFF2-40B4-BE49-F238E27FC236}">
              <a16:creationId xmlns:a16="http://schemas.microsoft.com/office/drawing/2014/main" id="{FAB59C77-1D40-1A4F-1D98-4E8ADCB8316E}"/>
            </a:ext>
          </a:extLst>
        </cdr:cNvPr>
        <cdr:cNvCxnSpPr>
          <a:stCxn xmlns:a="http://schemas.openxmlformats.org/drawingml/2006/main" id="2" idx="1"/>
        </cdr:cNvCxnSpPr>
      </cdr:nvCxnSpPr>
      <cdr:spPr>
        <a:xfrm xmlns:a="http://schemas.openxmlformats.org/drawingml/2006/main" flipH="1">
          <a:off x="1343025" y="1047488"/>
          <a:ext cx="918177" cy="181237"/>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0.06653</cdr:x>
      <cdr:y>0.62324</cdr:y>
    </cdr:from>
    <cdr:to>
      <cdr:x>0.34169</cdr:x>
      <cdr:y>0.66299</cdr:y>
    </cdr:to>
    <cdr:sp macro="" textlink="">
      <cdr:nvSpPr>
        <cdr:cNvPr id="4" name="TextBox 1">
          <a:extLst xmlns:a="http://schemas.openxmlformats.org/drawingml/2006/main">
            <a:ext uri="{FF2B5EF4-FFF2-40B4-BE49-F238E27FC236}">
              <a16:creationId xmlns:a16="http://schemas.microsoft.com/office/drawing/2014/main" id="{AAE52300-F3F6-A636-52F2-25B93FA54E2B}"/>
            </a:ext>
          </a:extLst>
        </cdr:cNvPr>
        <cdr:cNvSpPr txBox="1"/>
      </cdr:nvSpPr>
      <cdr:spPr>
        <a:xfrm xmlns:a="http://schemas.openxmlformats.org/drawingml/2006/main">
          <a:off x="505344" y="3371850"/>
          <a:ext cx="2090220" cy="215082"/>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Low Price Range: A$5.35/Kg H2</a:t>
          </a:r>
        </a:p>
      </cdr:txBody>
    </cdr:sp>
  </cdr:relSizeAnchor>
  <cdr:relSizeAnchor xmlns:cdr="http://schemas.openxmlformats.org/drawingml/2006/chartDrawing">
    <cdr:from>
      <cdr:x>0.77097</cdr:x>
      <cdr:y>0.48456</cdr:y>
    </cdr:from>
    <cdr:to>
      <cdr:x>0.97003</cdr:x>
      <cdr:y>0.52974</cdr:y>
    </cdr:to>
    <cdr:sp macro="" textlink="">
      <cdr:nvSpPr>
        <cdr:cNvPr id="15" name="TextBox 1">
          <a:extLst xmlns:a="http://schemas.openxmlformats.org/drawingml/2006/main">
            <a:ext uri="{FF2B5EF4-FFF2-40B4-BE49-F238E27FC236}">
              <a16:creationId xmlns:a16="http://schemas.microsoft.com/office/drawing/2014/main" id="{48F00CF6-C10F-20E8-52D5-74C70FFFA7E7}"/>
            </a:ext>
          </a:extLst>
        </cdr:cNvPr>
        <cdr:cNvSpPr txBox="1"/>
      </cdr:nvSpPr>
      <cdr:spPr>
        <a:xfrm xmlns:a="http://schemas.openxmlformats.org/drawingml/2006/main" rot="240000">
          <a:off x="6359466" y="2616928"/>
          <a:ext cx="1641976" cy="24400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6"/>
              </a:solidFill>
            </a:rPr>
            <a:t>0.90 Learning Factor</a:t>
          </a:r>
        </a:p>
      </cdr:txBody>
    </cdr:sp>
  </cdr:relSizeAnchor>
  <cdr:relSizeAnchor xmlns:cdr="http://schemas.openxmlformats.org/drawingml/2006/chartDrawing">
    <cdr:from>
      <cdr:x>0.76517</cdr:x>
      <cdr:y>0.58789</cdr:y>
    </cdr:from>
    <cdr:to>
      <cdr:x>0.96741</cdr:x>
      <cdr:y>0.63308</cdr:y>
    </cdr:to>
    <cdr:sp macro="" textlink="">
      <cdr:nvSpPr>
        <cdr:cNvPr id="16" name="TextBox 1">
          <a:extLst xmlns:a="http://schemas.openxmlformats.org/drawingml/2006/main">
            <a:ext uri="{FF2B5EF4-FFF2-40B4-BE49-F238E27FC236}">
              <a16:creationId xmlns:a16="http://schemas.microsoft.com/office/drawing/2014/main" id="{8A963496-DF9A-E8E3-D9CC-503A2C641055}"/>
            </a:ext>
          </a:extLst>
        </cdr:cNvPr>
        <cdr:cNvSpPr txBox="1"/>
      </cdr:nvSpPr>
      <cdr:spPr>
        <a:xfrm xmlns:a="http://schemas.openxmlformats.org/drawingml/2006/main" rot="240000">
          <a:off x="6311594" y="3175009"/>
          <a:ext cx="1668207" cy="24405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5"/>
              </a:solidFill>
            </a:rPr>
            <a:t>0.85 Learning Factor</a:t>
          </a:r>
        </a:p>
      </cdr:txBody>
    </cdr:sp>
  </cdr:relSizeAnchor>
  <cdr:relSizeAnchor xmlns:cdr="http://schemas.openxmlformats.org/drawingml/2006/chartDrawing">
    <cdr:from>
      <cdr:x>0.76771</cdr:x>
      <cdr:y>0.65905</cdr:y>
    </cdr:from>
    <cdr:to>
      <cdr:x>0.9852</cdr:x>
      <cdr:y>0.70424</cdr:y>
    </cdr:to>
    <cdr:sp macro="" textlink="">
      <cdr:nvSpPr>
        <cdr:cNvPr id="17" name="TextBox 1">
          <a:extLst xmlns:a="http://schemas.openxmlformats.org/drawingml/2006/main">
            <a:ext uri="{FF2B5EF4-FFF2-40B4-BE49-F238E27FC236}">
              <a16:creationId xmlns:a16="http://schemas.microsoft.com/office/drawing/2014/main" id="{341CFA9B-5BF4-CE9D-08A1-26EA3C40EEBC}"/>
            </a:ext>
          </a:extLst>
        </cdr:cNvPr>
        <cdr:cNvSpPr txBox="1"/>
      </cdr:nvSpPr>
      <cdr:spPr>
        <a:xfrm xmlns:a="http://schemas.openxmlformats.org/drawingml/2006/main" rot="240000">
          <a:off x="5831706" y="3565616"/>
          <a:ext cx="1652045" cy="2444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4"/>
              </a:solidFill>
            </a:rPr>
            <a:t>0.80 Learning Factor</a:t>
          </a:r>
        </a:p>
      </cdr:txBody>
    </cdr:sp>
  </cdr:relSizeAnchor>
  <cdr:relSizeAnchor xmlns:cdr="http://schemas.openxmlformats.org/drawingml/2006/chartDrawing">
    <cdr:from>
      <cdr:x>0.77131</cdr:x>
      <cdr:y>0.73744</cdr:y>
    </cdr:from>
    <cdr:to>
      <cdr:x>0.95426</cdr:x>
      <cdr:y>0.78262</cdr:y>
    </cdr:to>
    <cdr:sp macro="" textlink="">
      <cdr:nvSpPr>
        <cdr:cNvPr id="18" name="TextBox 1">
          <a:extLst xmlns:a="http://schemas.openxmlformats.org/drawingml/2006/main">
            <a:ext uri="{FF2B5EF4-FFF2-40B4-BE49-F238E27FC236}">
              <a16:creationId xmlns:a16="http://schemas.microsoft.com/office/drawing/2014/main" id="{2E2C127C-BCD3-BD54-1865-AC29E581FF6D}"/>
            </a:ext>
          </a:extLst>
        </cdr:cNvPr>
        <cdr:cNvSpPr txBox="1"/>
      </cdr:nvSpPr>
      <cdr:spPr>
        <a:xfrm xmlns:a="http://schemas.openxmlformats.org/drawingml/2006/main" rot="120000">
          <a:off x="6362292" y="3982660"/>
          <a:ext cx="1509090" cy="2440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3"/>
              </a:solidFill>
            </a:rPr>
            <a:t>0.90 Learning Factor</a:t>
          </a:r>
        </a:p>
      </cdr:txBody>
    </cdr:sp>
  </cdr:relSizeAnchor>
  <cdr:relSizeAnchor xmlns:cdr="http://schemas.openxmlformats.org/drawingml/2006/chartDrawing">
    <cdr:from>
      <cdr:x>0.7713</cdr:x>
      <cdr:y>0.77291</cdr:y>
    </cdr:from>
    <cdr:to>
      <cdr:x>0.96486</cdr:x>
      <cdr:y>0.81809</cdr:y>
    </cdr:to>
    <cdr:sp macro="" textlink="">
      <cdr:nvSpPr>
        <cdr:cNvPr id="19" name="TextBox 1">
          <a:extLst xmlns:a="http://schemas.openxmlformats.org/drawingml/2006/main">
            <a:ext uri="{FF2B5EF4-FFF2-40B4-BE49-F238E27FC236}">
              <a16:creationId xmlns:a16="http://schemas.microsoft.com/office/drawing/2014/main" id="{94EA37EF-3023-9D3E-3040-003C443C73CD}"/>
            </a:ext>
          </a:extLst>
        </cdr:cNvPr>
        <cdr:cNvSpPr txBox="1"/>
      </cdr:nvSpPr>
      <cdr:spPr>
        <a:xfrm xmlns:a="http://schemas.openxmlformats.org/drawingml/2006/main" rot="120000">
          <a:off x="6362167" y="4174221"/>
          <a:ext cx="1596609" cy="2440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2"/>
              </a:solidFill>
            </a:rPr>
            <a:t>0.85 Learning Factor</a:t>
          </a:r>
        </a:p>
      </cdr:txBody>
    </cdr:sp>
  </cdr:relSizeAnchor>
  <cdr:relSizeAnchor xmlns:cdr="http://schemas.openxmlformats.org/drawingml/2006/chartDrawing">
    <cdr:from>
      <cdr:x>0.77147</cdr:x>
      <cdr:y>0.82909</cdr:y>
    </cdr:from>
    <cdr:to>
      <cdr:x>0.96436</cdr:x>
      <cdr:y>0.87427</cdr:y>
    </cdr:to>
    <cdr:sp macro="" textlink="">
      <cdr:nvSpPr>
        <cdr:cNvPr id="20" name="TextBox 1">
          <a:extLst xmlns:a="http://schemas.openxmlformats.org/drawingml/2006/main">
            <a:ext uri="{FF2B5EF4-FFF2-40B4-BE49-F238E27FC236}">
              <a16:creationId xmlns:a16="http://schemas.microsoft.com/office/drawing/2014/main" id="{8F39564A-CBF8-3632-6A40-5CD4792A4F77}"/>
            </a:ext>
          </a:extLst>
        </cdr:cNvPr>
        <cdr:cNvSpPr txBox="1"/>
      </cdr:nvSpPr>
      <cdr:spPr>
        <a:xfrm xmlns:a="http://schemas.openxmlformats.org/drawingml/2006/main" rot="120000">
          <a:off x="6363550" y="4477628"/>
          <a:ext cx="1591120" cy="2440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4">
                  <a:lumMod val="50000"/>
                </a:schemeClr>
              </a:solidFill>
            </a:rPr>
            <a:t>0.80 Learning Factor</a:t>
          </a:r>
        </a:p>
      </cdr:txBody>
    </cdr:sp>
  </cdr:relSizeAnchor>
  <cdr:relSizeAnchor xmlns:cdr="http://schemas.openxmlformats.org/drawingml/2006/chartDrawing">
    <cdr:from>
      <cdr:x>0.16166</cdr:x>
      <cdr:y>0.66299</cdr:y>
    </cdr:from>
    <cdr:to>
      <cdr:x>0.20411</cdr:x>
      <cdr:y>0.68254</cdr:y>
    </cdr:to>
    <cdr:cxnSp macro="">
      <cdr:nvCxnSpPr>
        <cdr:cNvPr id="22" name="Straight Arrow Connector 21">
          <a:extLst xmlns:a="http://schemas.openxmlformats.org/drawingml/2006/main">
            <a:ext uri="{FF2B5EF4-FFF2-40B4-BE49-F238E27FC236}">
              <a16:creationId xmlns:a16="http://schemas.microsoft.com/office/drawing/2014/main" id="{1AD498AA-C36F-7EB9-A443-CEAD1E35942B}"/>
            </a:ext>
          </a:extLst>
        </cdr:cNvPr>
        <cdr:cNvCxnSpPr>
          <a:stCxn xmlns:a="http://schemas.openxmlformats.org/drawingml/2006/main" id="4" idx="2"/>
        </cdr:cNvCxnSpPr>
      </cdr:nvCxnSpPr>
      <cdr:spPr>
        <a:xfrm xmlns:a="http://schemas.openxmlformats.org/drawingml/2006/main" flipH="1">
          <a:off x="1333500" y="3580594"/>
          <a:ext cx="350132" cy="105581"/>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44.xml><?xml version="1.0" encoding="utf-8"?>
<c:userShapes xmlns:c="http://schemas.openxmlformats.org/drawingml/2006/chart">
  <cdr:relSizeAnchor xmlns:cdr="http://schemas.openxmlformats.org/drawingml/2006/chartDrawing">
    <cdr:from>
      <cdr:x>0.70251</cdr:x>
      <cdr:y>0.4506</cdr:y>
    </cdr:from>
    <cdr:to>
      <cdr:x>0.8854</cdr:x>
      <cdr:y>0.49642</cdr:y>
    </cdr:to>
    <cdr:sp macro="" textlink="">
      <cdr:nvSpPr>
        <cdr:cNvPr id="2" name="TextBox 1">
          <a:extLst xmlns:a="http://schemas.openxmlformats.org/drawingml/2006/main">
            <a:ext uri="{FF2B5EF4-FFF2-40B4-BE49-F238E27FC236}">
              <a16:creationId xmlns:a16="http://schemas.microsoft.com/office/drawing/2014/main" id="{15E8EF3A-822E-182B-7379-5D9AFE9D1924}"/>
            </a:ext>
          </a:extLst>
        </cdr:cNvPr>
        <cdr:cNvSpPr txBox="1"/>
      </cdr:nvSpPr>
      <cdr:spPr>
        <a:xfrm xmlns:a="http://schemas.openxmlformats.org/drawingml/2006/main" rot="240000">
          <a:off x="5808107" y="2403476"/>
          <a:ext cx="1512081" cy="2444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6"/>
              </a:solidFill>
            </a:rPr>
            <a:t>0.90 Learning Factor</a:t>
          </a:r>
        </a:p>
      </cdr:txBody>
    </cdr:sp>
  </cdr:relSizeAnchor>
  <cdr:relSizeAnchor xmlns:cdr="http://schemas.openxmlformats.org/drawingml/2006/chartDrawing">
    <cdr:from>
      <cdr:x>0.69556</cdr:x>
      <cdr:y>0.559</cdr:y>
    </cdr:from>
    <cdr:to>
      <cdr:x>0.88137</cdr:x>
      <cdr:y>0.60483</cdr:y>
    </cdr:to>
    <cdr:sp macro="" textlink="">
      <cdr:nvSpPr>
        <cdr:cNvPr id="3" name="TextBox 1">
          <a:extLst xmlns:a="http://schemas.openxmlformats.org/drawingml/2006/main">
            <a:ext uri="{FF2B5EF4-FFF2-40B4-BE49-F238E27FC236}">
              <a16:creationId xmlns:a16="http://schemas.microsoft.com/office/drawing/2014/main" id="{13F4D9DF-A992-3B7D-E204-66AB7AB73F7E}"/>
            </a:ext>
          </a:extLst>
        </cdr:cNvPr>
        <cdr:cNvSpPr txBox="1"/>
      </cdr:nvSpPr>
      <cdr:spPr>
        <a:xfrm xmlns:a="http://schemas.openxmlformats.org/drawingml/2006/main" rot="240000">
          <a:off x="5750662" y="2981697"/>
          <a:ext cx="1536257" cy="2444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5"/>
              </a:solidFill>
            </a:rPr>
            <a:t>0.85 Learning Factor</a:t>
          </a:r>
        </a:p>
      </cdr:txBody>
    </cdr:sp>
  </cdr:relSizeAnchor>
  <cdr:relSizeAnchor xmlns:cdr="http://schemas.openxmlformats.org/drawingml/2006/chartDrawing">
    <cdr:from>
      <cdr:x>0.7078</cdr:x>
      <cdr:y>0.64013</cdr:y>
    </cdr:from>
    <cdr:to>
      <cdr:x>0.87484</cdr:x>
      <cdr:y>0.68595</cdr:y>
    </cdr:to>
    <cdr:sp macro="" textlink="">
      <cdr:nvSpPr>
        <cdr:cNvPr id="4" name="TextBox 1">
          <a:extLst xmlns:a="http://schemas.openxmlformats.org/drawingml/2006/main">
            <a:ext uri="{FF2B5EF4-FFF2-40B4-BE49-F238E27FC236}">
              <a16:creationId xmlns:a16="http://schemas.microsoft.com/office/drawing/2014/main" id="{0D027877-616E-2917-C8A4-24A916D0C778}"/>
            </a:ext>
          </a:extLst>
        </cdr:cNvPr>
        <cdr:cNvSpPr txBox="1"/>
      </cdr:nvSpPr>
      <cdr:spPr>
        <a:xfrm xmlns:a="http://schemas.openxmlformats.org/drawingml/2006/main" rot="240000">
          <a:off x="5851855" y="3414434"/>
          <a:ext cx="1381061" cy="2444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4"/>
              </a:solidFill>
            </a:rPr>
            <a:t>0.80 Learning Factor</a:t>
          </a:r>
        </a:p>
      </cdr:txBody>
    </cdr:sp>
  </cdr:relSizeAnchor>
  <cdr:relSizeAnchor xmlns:cdr="http://schemas.openxmlformats.org/drawingml/2006/chartDrawing">
    <cdr:from>
      <cdr:x>0.72552</cdr:x>
      <cdr:y>0.72139</cdr:y>
    </cdr:from>
    <cdr:to>
      <cdr:x>0.89361</cdr:x>
      <cdr:y>0.76722</cdr:y>
    </cdr:to>
    <cdr:sp macro="" textlink="">
      <cdr:nvSpPr>
        <cdr:cNvPr id="5" name="TextBox 1">
          <a:extLst xmlns:a="http://schemas.openxmlformats.org/drawingml/2006/main">
            <a:ext uri="{FF2B5EF4-FFF2-40B4-BE49-F238E27FC236}">
              <a16:creationId xmlns:a16="http://schemas.microsoft.com/office/drawing/2014/main" id="{0B1CB2B3-BE57-63D4-C697-A42AD6171E5A}"/>
            </a:ext>
          </a:extLst>
        </cdr:cNvPr>
        <cdr:cNvSpPr txBox="1"/>
      </cdr:nvSpPr>
      <cdr:spPr>
        <a:xfrm xmlns:a="http://schemas.openxmlformats.org/drawingml/2006/main" rot="120000">
          <a:off x="5998378" y="3847895"/>
          <a:ext cx="1389708" cy="2444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3"/>
              </a:solidFill>
            </a:rPr>
            <a:t>0.90 Learning Factor</a:t>
          </a:r>
        </a:p>
      </cdr:txBody>
    </cdr:sp>
  </cdr:relSizeAnchor>
  <cdr:relSizeAnchor xmlns:cdr="http://schemas.openxmlformats.org/drawingml/2006/chartDrawing">
    <cdr:from>
      <cdr:x>0.7256</cdr:x>
      <cdr:y>0.76272</cdr:y>
    </cdr:from>
    <cdr:to>
      <cdr:x>0.90343</cdr:x>
      <cdr:y>0.80855</cdr:y>
    </cdr:to>
    <cdr:sp macro="" textlink="">
      <cdr:nvSpPr>
        <cdr:cNvPr id="6" name="TextBox 1">
          <a:extLst xmlns:a="http://schemas.openxmlformats.org/drawingml/2006/main">
            <a:ext uri="{FF2B5EF4-FFF2-40B4-BE49-F238E27FC236}">
              <a16:creationId xmlns:a16="http://schemas.microsoft.com/office/drawing/2014/main" id="{D7868514-5FD8-0FD6-21F1-5D1FB5513CA9}"/>
            </a:ext>
          </a:extLst>
        </cdr:cNvPr>
        <cdr:cNvSpPr txBox="1"/>
      </cdr:nvSpPr>
      <cdr:spPr>
        <a:xfrm xmlns:a="http://schemas.openxmlformats.org/drawingml/2006/main" rot="120000">
          <a:off x="5999024" y="4068375"/>
          <a:ext cx="1470290" cy="2444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2"/>
              </a:solidFill>
            </a:rPr>
            <a:t>0.85 Learning Factor</a:t>
          </a:r>
        </a:p>
      </cdr:txBody>
    </cdr:sp>
  </cdr:relSizeAnchor>
  <cdr:relSizeAnchor xmlns:cdr="http://schemas.openxmlformats.org/drawingml/2006/chartDrawing">
    <cdr:from>
      <cdr:x>0.7247</cdr:x>
      <cdr:y>0.82168</cdr:y>
    </cdr:from>
    <cdr:to>
      <cdr:x>0.90343</cdr:x>
      <cdr:y>0.8675</cdr:y>
    </cdr:to>
    <cdr:sp macro="" textlink="">
      <cdr:nvSpPr>
        <cdr:cNvPr id="7" name="TextBox 1">
          <a:extLst xmlns:a="http://schemas.openxmlformats.org/drawingml/2006/main">
            <a:ext uri="{FF2B5EF4-FFF2-40B4-BE49-F238E27FC236}">
              <a16:creationId xmlns:a16="http://schemas.microsoft.com/office/drawing/2014/main" id="{9F7B11F5-9B02-E51F-D3EA-0EE8550FF10F}"/>
            </a:ext>
          </a:extLst>
        </cdr:cNvPr>
        <cdr:cNvSpPr txBox="1"/>
      </cdr:nvSpPr>
      <cdr:spPr>
        <a:xfrm xmlns:a="http://schemas.openxmlformats.org/drawingml/2006/main" rot="120000">
          <a:off x="5991574" y="4382830"/>
          <a:ext cx="1477743" cy="2444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a:solidFill>
                <a:schemeClr val="accent4">
                  <a:lumMod val="50000"/>
                </a:schemeClr>
              </a:solidFill>
            </a:rPr>
            <a:t>0.80 Learning Factor</a:t>
          </a:r>
        </a:p>
      </cdr:txBody>
    </cdr:sp>
  </cdr:relSizeAnchor>
  <cdr:relSizeAnchor xmlns:cdr="http://schemas.openxmlformats.org/drawingml/2006/chartDrawing">
    <cdr:from>
      <cdr:x>0.24988</cdr:x>
      <cdr:y>0.13631</cdr:y>
    </cdr:from>
    <cdr:to>
      <cdr:x>0.50666</cdr:x>
      <cdr:y>0.18214</cdr:y>
    </cdr:to>
    <cdr:sp macro="" textlink="">
      <cdr:nvSpPr>
        <cdr:cNvPr id="14" name="TextBox 1">
          <a:extLst xmlns:a="http://schemas.openxmlformats.org/drawingml/2006/main">
            <a:ext uri="{FF2B5EF4-FFF2-40B4-BE49-F238E27FC236}">
              <a16:creationId xmlns:a16="http://schemas.microsoft.com/office/drawing/2014/main" id="{18508FEF-2D73-F373-E4A3-D10A60D1402C}"/>
            </a:ext>
          </a:extLst>
        </cdr:cNvPr>
        <cdr:cNvSpPr txBox="1"/>
      </cdr:nvSpPr>
      <cdr:spPr>
        <a:xfrm xmlns:a="http://schemas.openxmlformats.org/drawingml/2006/main">
          <a:off x="2065964" y="727075"/>
          <a:ext cx="2122931" cy="244475"/>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High Price Range: A$16.73/Kg H2</a:t>
          </a:r>
        </a:p>
      </cdr:txBody>
    </cdr:sp>
  </cdr:relSizeAnchor>
  <cdr:relSizeAnchor xmlns:cdr="http://schemas.openxmlformats.org/drawingml/2006/chartDrawing">
    <cdr:from>
      <cdr:x>0.16045</cdr:x>
      <cdr:y>0.15923</cdr:y>
    </cdr:from>
    <cdr:to>
      <cdr:x>0.24988</cdr:x>
      <cdr:y>0.16964</cdr:y>
    </cdr:to>
    <cdr:cxnSp macro="">
      <cdr:nvCxnSpPr>
        <cdr:cNvPr id="15" name="Straight Arrow Connector 14">
          <a:extLst xmlns:a="http://schemas.openxmlformats.org/drawingml/2006/main">
            <a:ext uri="{FF2B5EF4-FFF2-40B4-BE49-F238E27FC236}">
              <a16:creationId xmlns:a16="http://schemas.microsoft.com/office/drawing/2014/main" id="{E8C0698B-2F55-9B0E-41CE-2CA62106C8B8}"/>
            </a:ext>
          </a:extLst>
        </cdr:cNvPr>
        <cdr:cNvCxnSpPr>
          <a:stCxn xmlns:a="http://schemas.openxmlformats.org/drawingml/2006/main" id="14" idx="1"/>
        </cdr:cNvCxnSpPr>
      </cdr:nvCxnSpPr>
      <cdr:spPr>
        <a:xfrm xmlns:a="http://schemas.openxmlformats.org/drawingml/2006/main" flipH="1">
          <a:off x="1326532" y="849313"/>
          <a:ext cx="739432" cy="55562"/>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0.20661</cdr:x>
      <cdr:y>0.64286</cdr:y>
    </cdr:from>
    <cdr:to>
      <cdr:x>0.45942</cdr:x>
      <cdr:y>0.68318</cdr:y>
    </cdr:to>
    <cdr:sp macro="" textlink="">
      <cdr:nvSpPr>
        <cdr:cNvPr id="16" name="TextBox 1">
          <a:extLst xmlns:a="http://schemas.openxmlformats.org/drawingml/2006/main">
            <a:ext uri="{FF2B5EF4-FFF2-40B4-BE49-F238E27FC236}">
              <a16:creationId xmlns:a16="http://schemas.microsoft.com/office/drawing/2014/main" id="{0011444E-8EBF-2C16-CAAC-C92FD8C85B91}"/>
            </a:ext>
          </a:extLst>
        </cdr:cNvPr>
        <cdr:cNvSpPr txBox="1"/>
      </cdr:nvSpPr>
      <cdr:spPr>
        <a:xfrm xmlns:a="http://schemas.openxmlformats.org/drawingml/2006/main">
          <a:off x="1708150" y="3429000"/>
          <a:ext cx="2090220" cy="215082"/>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Low Price Range: A$5.35/Kg H2</a:t>
          </a:r>
        </a:p>
      </cdr:txBody>
    </cdr:sp>
  </cdr:relSizeAnchor>
  <cdr:relSizeAnchor xmlns:cdr="http://schemas.openxmlformats.org/drawingml/2006/chartDrawing">
    <cdr:from>
      <cdr:x>0.16014</cdr:x>
      <cdr:y>0.66302</cdr:y>
    </cdr:from>
    <cdr:to>
      <cdr:x>0.20661</cdr:x>
      <cdr:y>0.66549</cdr:y>
    </cdr:to>
    <cdr:cxnSp macro="">
      <cdr:nvCxnSpPr>
        <cdr:cNvPr id="18" name="Straight Arrow Connector 17">
          <a:extLst xmlns:a="http://schemas.openxmlformats.org/drawingml/2006/main">
            <a:ext uri="{FF2B5EF4-FFF2-40B4-BE49-F238E27FC236}">
              <a16:creationId xmlns:a16="http://schemas.microsoft.com/office/drawing/2014/main" id="{D6993439-464F-3BE8-9878-8B598A1E03B3}"/>
            </a:ext>
          </a:extLst>
        </cdr:cNvPr>
        <cdr:cNvCxnSpPr>
          <a:stCxn xmlns:a="http://schemas.openxmlformats.org/drawingml/2006/main" id="16" idx="1"/>
        </cdr:cNvCxnSpPr>
      </cdr:nvCxnSpPr>
      <cdr:spPr>
        <a:xfrm xmlns:a="http://schemas.openxmlformats.org/drawingml/2006/main" flipH="1">
          <a:off x="1323975" y="3587071"/>
          <a:ext cx="384214" cy="13380"/>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45.xml><?xml version="1.0" encoding="utf-8"?>
<c:userShapes xmlns:c="http://schemas.openxmlformats.org/drawingml/2006/chart">
  <cdr:relSizeAnchor xmlns:cdr="http://schemas.openxmlformats.org/drawingml/2006/chartDrawing">
    <cdr:from>
      <cdr:x>0.23234</cdr:x>
      <cdr:y>0.17246</cdr:y>
    </cdr:from>
    <cdr:to>
      <cdr:x>0.56733</cdr:x>
      <cdr:y>0.27198</cdr:y>
    </cdr:to>
    <cdr:sp macro="" textlink="">
      <cdr:nvSpPr>
        <cdr:cNvPr id="3" name="TextBox 1">
          <a:extLst xmlns:a="http://schemas.openxmlformats.org/drawingml/2006/main">
            <a:ext uri="{FF2B5EF4-FFF2-40B4-BE49-F238E27FC236}">
              <a16:creationId xmlns:a16="http://schemas.microsoft.com/office/drawing/2014/main" id="{55504351-326A-8348-0818-C48BB7AA7BBA}"/>
            </a:ext>
          </a:extLst>
        </cdr:cNvPr>
        <cdr:cNvSpPr txBox="1"/>
      </cdr:nvSpPr>
      <cdr:spPr>
        <a:xfrm xmlns:a="http://schemas.openxmlformats.org/drawingml/2006/main">
          <a:off x="1774825" y="803274"/>
          <a:ext cx="2559050" cy="463551"/>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2.25</a:t>
          </a:r>
          <a:r>
            <a:rPr lang="en-NZ" sz="1100" b="0" baseline="0">
              <a:solidFill>
                <a:sysClr val="windowText" lastClr="000000"/>
              </a:solidFill>
            </a:rPr>
            <a:t> GW Electrolyser Hydrogen Production Low Price Range (A$5.35/kg H2</a:t>
          </a:r>
          <a:endParaRPr lang="en-NZ" sz="1100" b="0">
            <a:solidFill>
              <a:sysClr val="windowText" lastClr="000000"/>
            </a:solidFill>
          </a:endParaRPr>
        </a:p>
      </cdr:txBody>
    </cdr:sp>
  </cdr:relSizeAnchor>
  <cdr:relSizeAnchor xmlns:cdr="http://schemas.openxmlformats.org/drawingml/2006/chartDrawing">
    <cdr:from>
      <cdr:x>0.1637</cdr:x>
      <cdr:y>0.20071</cdr:y>
    </cdr:from>
    <cdr:to>
      <cdr:x>0.23234</cdr:x>
      <cdr:y>0.22222</cdr:y>
    </cdr:to>
    <cdr:cxnSp macro="">
      <cdr:nvCxnSpPr>
        <cdr:cNvPr id="5" name="Straight Arrow Connector 4">
          <a:extLst xmlns:a="http://schemas.openxmlformats.org/drawingml/2006/main">
            <a:ext uri="{FF2B5EF4-FFF2-40B4-BE49-F238E27FC236}">
              <a16:creationId xmlns:a16="http://schemas.microsoft.com/office/drawing/2014/main" id="{EE6B43BC-0504-76AD-AB64-04B32A4122D1}"/>
            </a:ext>
          </a:extLst>
        </cdr:cNvPr>
        <cdr:cNvCxnSpPr>
          <a:stCxn xmlns:a="http://schemas.openxmlformats.org/drawingml/2006/main" id="3" idx="1"/>
        </cdr:cNvCxnSpPr>
      </cdr:nvCxnSpPr>
      <cdr:spPr>
        <a:xfrm xmlns:a="http://schemas.openxmlformats.org/drawingml/2006/main" flipH="1" flipV="1">
          <a:off x="1314451" y="1076326"/>
          <a:ext cx="551140" cy="115346"/>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0.14113</cdr:x>
      <cdr:y>0.79139</cdr:y>
    </cdr:from>
    <cdr:to>
      <cdr:x>0.47613</cdr:x>
      <cdr:y>0.87456</cdr:y>
    </cdr:to>
    <cdr:sp macro="" textlink="">
      <cdr:nvSpPr>
        <cdr:cNvPr id="9" name="TextBox 1">
          <a:extLst xmlns:a="http://schemas.openxmlformats.org/drawingml/2006/main">
            <a:ext uri="{FF2B5EF4-FFF2-40B4-BE49-F238E27FC236}">
              <a16:creationId xmlns:a16="http://schemas.microsoft.com/office/drawing/2014/main" id="{F76F3DFB-B302-20CF-B1F4-0E7D5D1663E4}"/>
            </a:ext>
          </a:extLst>
        </cdr:cNvPr>
        <cdr:cNvSpPr txBox="1"/>
      </cdr:nvSpPr>
      <cdr:spPr>
        <a:xfrm xmlns:a="http://schemas.openxmlformats.org/drawingml/2006/main">
          <a:off x="1283800" y="4032808"/>
          <a:ext cx="3047285" cy="423824"/>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1.27</a:t>
          </a:r>
          <a:r>
            <a:rPr lang="en-NZ" sz="1100" b="0" baseline="0">
              <a:solidFill>
                <a:sysClr val="windowText" lastClr="000000"/>
              </a:solidFill>
            </a:rPr>
            <a:t> GW Electrolyser Hydrogen Production Low Price Range (A$5.35/kg H2</a:t>
          </a:r>
          <a:endParaRPr lang="en-NZ" sz="1100" b="0">
            <a:solidFill>
              <a:sysClr val="windowText" lastClr="000000"/>
            </a:solidFill>
          </a:endParaRPr>
        </a:p>
      </cdr:txBody>
    </cdr:sp>
  </cdr:relSizeAnchor>
  <cdr:relSizeAnchor xmlns:cdr="http://schemas.openxmlformats.org/drawingml/2006/chartDrawing">
    <cdr:from>
      <cdr:x>0.14113</cdr:x>
      <cdr:y>0.56128</cdr:y>
    </cdr:from>
    <cdr:to>
      <cdr:x>0.16607</cdr:x>
      <cdr:y>0.83298</cdr:y>
    </cdr:to>
    <cdr:cxnSp macro="">
      <cdr:nvCxnSpPr>
        <cdr:cNvPr id="10" name="Straight Arrow Connector 9">
          <a:extLst xmlns:a="http://schemas.openxmlformats.org/drawingml/2006/main">
            <a:ext uri="{FF2B5EF4-FFF2-40B4-BE49-F238E27FC236}">
              <a16:creationId xmlns:a16="http://schemas.microsoft.com/office/drawing/2014/main" id="{76DC6C7E-A02B-BB86-79F1-9B55560548DE}"/>
            </a:ext>
          </a:extLst>
        </cdr:cNvPr>
        <cdr:cNvCxnSpPr>
          <a:stCxn xmlns:a="http://schemas.openxmlformats.org/drawingml/2006/main" id="9" idx="1"/>
        </cdr:cNvCxnSpPr>
      </cdr:nvCxnSpPr>
      <cdr:spPr>
        <a:xfrm xmlns:a="http://schemas.openxmlformats.org/drawingml/2006/main" flipV="1">
          <a:off x="1133214" y="3009901"/>
          <a:ext cx="200287" cy="1456991"/>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0.69351</cdr:x>
      <cdr:y>0.46694</cdr:y>
    </cdr:from>
    <cdr:to>
      <cdr:x>0.89145</cdr:x>
      <cdr:y>0.51942</cdr:y>
    </cdr:to>
    <cdr:sp macro="" textlink="">
      <cdr:nvSpPr>
        <cdr:cNvPr id="13" name="TextBox 1">
          <a:extLst xmlns:a="http://schemas.openxmlformats.org/drawingml/2006/main">
            <a:ext uri="{FF2B5EF4-FFF2-40B4-BE49-F238E27FC236}">
              <a16:creationId xmlns:a16="http://schemas.microsoft.com/office/drawing/2014/main" id="{4AC655F6-0AE2-C93E-A1CC-12CAB2D87C74}"/>
            </a:ext>
          </a:extLst>
        </cdr:cNvPr>
        <cdr:cNvSpPr txBox="1"/>
      </cdr:nvSpPr>
      <cdr:spPr>
        <a:xfrm xmlns:a="http://schemas.openxmlformats.org/drawingml/2006/main" rot="240000">
          <a:off x="5297749" y="2174876"/>
          <a:ext cx="1512081" cy="2444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chemeClr val="accent6"/>
              </a:solidFill>
            </a:rPr>
            <a:t>0.90 Learning Factor</a:t>
          </a:r>
        </a:p>
      </cdr:txBody>
    </cdr:sp>
  </cdr:relSizeAnchor>
  <cdr:relSizeAnchor xmlns:cdr="http://schemas.openxmlformats.org/drawingml/2006/chartDrawing">
    <cdr:from>
      <cdr:x>0.68474</cdr:x>
      <cdr:y>0.57063</cdr:y>
    </cdr:from>
    <cdr:to>
      <cdr:x>0.88585</cdr:x>
      <cdr:y>0.62311</cdr:y>
    </cdr:to>
    <cdr:sp macro="" textlink="">
      <cdr:nvSpPr>
        <cdr:cNvPr id="14" name="TextBox 1">
          <a:extLst xmlns:a="http://schemas.openxmlformats.org/drawingml/2006/main">
            <a:ext uri="{FF2B5EF4-FFF2-40B4-BE49-F238E27FC236}">
              <a16:creationId xmlns:a16="http://schemas.microsoft.com/office/drawing/2014/main" id="{A05187CB-F672-3640-4DC1-77291ED4B519}"/>
            </a:ext>
          </a:extLst>
        </cdr:cNvPr>
        <cdr:cNvSpPr txBox="1"/>
      </cdr:nvSpPr>
      <cdr:spPr>
        <a:xfrm xmlns:a="http://schemas.openxmlformats.org/drawingml/2006/main" rot="240000">
          <a:off x="5230777" y="2657848"/>
          <a:ext cx="1536257" cy="2444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chemeClr val="accent5"/>
              </a:solidFill>
            </a:rPr>
            <a:t>0.85 Learning Factor</a:t>
          </a:r>
        </a:p>
      </cdr:txBody>
    </cdr:sp>
  </cdr:relSizeAnchor>
  <cdr:relSizeAnchor xmlns:cdr="http://schemas.openxmlformats.org/drawingml/2006/chartDrawing">
    <cdr:from>
      <cdr:x>0.63219</cdr:x>
      <cdr:y>0.63661</cdr:y>
    </cdr:from>
    <cdr:to>
      <cdr:x>0.79667</cdr:x>
      <cdr:y>0.68332</cdr:y>
    </cdr:to>
    <cdr:sp macro="" textlink="">
      <cdr:nvSpPr>
        <cdr:cNvPr id="15" name="TextBox 1">
          <a:extLst xmlns:a="http://schemas.openxmlformats.org/drawingml/2006/main">
            <a:ext uri="{FF2B5EF4-FFF2-40B4-BE49-F238E27FC236}">
              <a16:creationId xmlns:a16="http://schemas.microsoft.com/office/drawing/2014/main" id="{01C0B44F-9A67-AC04-5D99-18FE5AE150F6}"/>
            </a:ext>
          </a:extLst>
        </cdr:cNvPr>
        <cdr:cNvSpPr txBox="1"/>
      </cdr:nvSpPr>
      <cdr:spPr>
        <a:xfrm xmlns:a="http://schemas.openxmlformats.org/drawingml/2006/main" rot="360000">
          <a:off x="4829303" y="2965135"/>
          <a:ext cx="1256478" cy="2175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chemeClr val="accent4"/>
              </a:solidFill>
            </a:rPr>
            <a:t>0.80 Learning Factor</a:t>
          </a:r>
        </a:p>
      </cdr:txBody>
    </cdr:sp>
  </cdr:relSizeAnchor>
  <cdr:relSizeAnchor xmlns:cdr="http://schemas.openxmlformats.org/drawingml/2006/chartDrawing">
    <cdr:from>
      <cdr:x>0.53388</cdr:x>
      <cdr:y>0.68503</cdr:y>
    </cdr:from>
    <cdr:to>
      <cdr:x>0.7158</cdr:x>
      <cdr:y>0.73751</cdr:y>
    </cdr:to>
    <cdr:sp macro="" textlink="">
      <cdr:nvSpPr>
        <cdr:cNvPr id="16" name="TextBox 1">
          <a:extLst xmlns:a="http://schemas.openxmlformats.org/drawingml/2006/main">
            <a:ext uri="{FF2B5EF4-FFF2-40B4-BE49-F238E27FC236}">
              <a16:creationId xmlns:a16="http://schemas.microsoft.com/office/drawing/2014/main" id="{DA8BBB9C-D071-8BBE-BF2E-2BB81205A744}"/>
            </a:ext>
          </a:extLst>
        </cdr:cNvPr>
        <cdr:cNvSpPr txBox="1"/>
      </cdr:nvSpPr>
      <cdr:spPr>
        <a:xfrm xmlns:a="http://schemas.openxmlformats.org/drawingml/2006/main" rot="120000">
          <a:off x="4078320" y="3190671"/>
          <a:ext cx="1389708" cy="2444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chemeClr val="accent3"/>
              </a:solidFill>
            </a:rPr>
            <a:t>0.90 Learning Factor</a:t>
          </a:r>
        </a:p>
      </cdr:txBody>
    </cdr:sp>
  </cdr:relSizeAnchor>
  <cdr:relSizeAnchor xmlns:cdr="http://schemas.openxmlformats.org/drawingml/2006/chartDrawing">
    <cdr:from>
      <cdr:x>0.7609</cdr:x>
      <cdr:y>0.74463</cdr:y>
    </cdr:from>
    <cdr:to>
      <cdr:x>0.95337</cdr:x>
      <cdr:y>0.79711</cdr:y>
    </cdr:to>
    <cdr:sp macro="" textlink="">
      <cdr:nvSpPr>
        <cdr:cNvPr id="17" name="TextBox 1">
          <a:extLst xmlns:a="http://schemas.openxmlformats.org/drawingml/2006/main">
            <a:ext uri="{FF2B5EF4-FFF2-40B4-BE49-F238E27FC236}">
              <a16:creationId xmlns:a16="http://schemas.microsoft.com/office/drawing/2014/main" id="{2478B020-098A-5FD3-95DD-A62DF9117738}"/>
            </a:ext>
          </a:extLst>
        </cdr:cNvPr>
        <cdr:cNvSpPr txBox="1"/>
      </cdr:nvSpPr>
      <cdr:spPr>
        <a:xfrm xmlns:a="http://schemas.openxmlformats.org/drawingml/2006/main" rot="120000">
          <a:off x="5812518" y="3468300"/>
          <a:ext cx="1470290" cy="2444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chemeClr val="accent2"/>
              </a:solidFill>
            </a:rPr>
            <a:t>0.85 Learning Factor</a:t>
          </a:r>
        </a:p>
      </cdr:txBody>
    </cdr:sp>
  </cdr:relSizeAnchor>
  <cdr:relSizeAnchor xmlns:cdr="http://schemas.openxmlformats.org/drawingml/2006/chartDrawing">
    <cdr:from>
      <cdr:x>0.75618</cdr:x>
      <cdr:y>0.78352</cdr:y>
    </cdr:from>
    <cdr:to>
      <cdr:x>0.94963</cdr:x>
      <cdr:y>0.836</cdr:y>
    </cdr:to>
    <cdr:sp macro="" textlink="">
      <cdr:nvSpPr>
        <cdr:cNvPr id="18" name="TextBox 1">
          <a:extLst xmlns:a="http://schemas.openxmlformats.org/drawingml/2006/main">
            <a:ext uri="{FF2B5EF4-FFF2-40B4-BE49-F238E27FC236}">
              <a16:creationId xmlns:a16="http://schemas.microsoft.com/office/drawing/2014/main" id="{2174263A-0455-7B5C-84DC-0EAB765BACC0}"/>
            </a:ext>
          </a:extLst>
        </cdr:cNvPr>
        <cdr:cNvSpPr txBox="1"/>
      </cdr:nvSpPr>
      <cdr:spPr>
        <a:xfrm xmlns:a="http://schemas.openxmlformats.org/drawingml/2006/main" rot="120000">
          <a:off x="5776491" y="3649406"/>
          <a:ext cx="1477743" cy="2444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chemeClr val="accent4">
                  <a:lumMod val="50000"/>
                </a:schemeClr>
              </a:solidFill>
            </a:rPr>
            <a:t>0.80 Learning Factor</a:t>
          </a:r>
        </a:p>
      </cdr:txBody>
    </cdr:sp>
  </cdr:relSizeAnchor>
</c:userShapes>
</file>

<file path=xl/drawings/drawing46.xml><?xml version="1.0" encoding="utf-8"?>
<c:userShapes xmlns:c="http://schemas.openxmlformats.org/drawingml/2006/chart">
  <cdr:relSizeAnchor xmlns:cdr="http://schemas.openxmlformats.org/drawingml/2006/chartDrawing">
    <cdr:from>
      <cdr:x>0.22342</cdr:x>
      <cdr:y>0.16667</cdr:y>
    </cdr:from>
    <cdr:to>
      <cdr:x>0.58165</cdr:x>
      <cdr:y>0.26891</cdr:y>
    </cdr:to>
    <cdr:sp macro="" textlink="">
      <cdr:nvSpPr>
        <cdr:cNvPr id="3" name="TextBox 1">
          <a:extLst xmlns:a="http://schemas.openxmlformats.org/drawingml/2006/main">
            <a:ext uri="{FF2B5EF4-FFF2-40B4-BE49-F238E27FC236}">
              <a16:creationId xmlns:a16="http://schemas.microsoft.com/office/drawing/2014/main" id="{B07BC134-F3DF-6566-BAA2-28963EAE529D}"/>
            </a:ext>
          </a:extLst>
        </cdr:cNvPr>
        <cdr:cNvSpPr txBox="1"/>
      </cdr:nvSpPr>
      <cdr:spPr>
        <a:xfrm xmlns:a="http://schemas.openxmlformats.org/drawingml/2006/main">
          <a:off x="1808903" y="755650"/>
          <a:ext cx="2900257" cy="463551"/>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2.25</a:t>
          </a:r>
          <a:r>
            <a:rPr lang="en-NZ" sz="1100" b="0" baseline="0">
              <a:solidFill>
                <a:sysClr val="windowText" lastClr="000000"/>
              </a:solidFill>
            </a:rPr>
            <a:t> GW Electrolyser Hydrogen Production High Price Range (A$16.73/kg H2</a:t>
          </a:r>
          <a:endParaRPr lang="en-NZ" sz="1100" b="0">
            <a:solidFill>
              <a:sysClr val="windowText" lastClr="000000"/>
            </a:solidFill>
          </a:endParaRPr>
        </a:p>
      </cdr:txBody>
    </cdr:sp>
  </cdr:relSizeAnchor>
  <cdr:relSizeAnchor xmlns:cdr="http://schemas.openxmlformats.org/drawingml/2006/chartDrawing">
    <cdr:from>
      <cdr:x>0.16588</cdr:x>
      <cdr:y>0.21779</cdr:y>
    </cdr:from>
    <cdr:to>
      <cdr:x>0.22342</cdr:x>
      <cdr:y>0.22183</cdr:y>
    </cdr:to>
    <cdr:cxnSp macro="">
      <cdr:nvCxnSpPr>
        <cdr:cNvPr id="4" name="Straight Arrow Connector 3">
          <a:extLst xmlns:a="http://schemas.openxmlformats.org/drawingml/2006/main">
            <a:ext uri="{FF2B5EF4-FFF2-40B4-BE49-F238E27FC236}">
              <a16:creationId xmlns:a16="http://schemas.microsoft.com/office/drawing/2014/main" id="{FC93BE74-3AA0-E342-3A96-A1630375261E}"/>
            </a:ext>
          </a:extLst>
        </cdr:cNvPr>
        <cdr:cNvCxnSpPr>
          <a:stCxn xmlns:a="http://schemas.openxmlformats.org/drawingml/2006/main" id="3" idx="1"/>
        </cdr:cNvCxnSpPr>
      </cdr:nvCxnSpPr>
      <cdr:spPr>
        <a:xfrm xmlns:a="http://schemas.openxmlformats.org/drawingml/2006/main" flipH="1">
          <a:off x="1343026" y="1178288"/>
          <a:ext cx="465838" cy="21862"/>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0.18433</cdr:x>
      <cdr:y>0.79653</cdr:y>
    </cdr:from>
    <cdr:to>
      <cdr:x>0.54255</cdr:x>
      <cdr:y>0.88197</cdr:y>
    </cdr:to>
    <cdr:sp macro="" textlink="">
      <cdr:nvSpPr>
        <cdr:cNvPr id="5" name="TextBox 1">
          <a:extLst xmlns:a="http://schemas.openxmlformats.org/drawingml/2006/main">
            <a:ext uri="{FF2B5EF4-FFF2-40B4-BE49-F238E27FC236}">
              <a16:creationId xmlns:a16="http://schemas.microsoft.com/office/drawing/2014/main" id="{44CF8A69-439D-793A-038A-A503562D6C9E}"/>
            </a:ext>
          </a:extLst>
        </cdr:cNvPr>
        <cdr:cNvSpPr txBox="1"/>
      </cdr:nvSpPr>
      <cdr:spPr>
        <a:xfrm xmlns:a="http://schemas.openxmlformats.org/drawingml/2006/main">
          <a:off x="1689034" y="4096944"/>
          <a:ext cx="3282388" cy="439461"/>
        </a:xfrm>
        <a:prstGeom xmlns:a="http://schemas.openxmlformats.org/drawingml/2006/main" prst="rect">
          <a:avLst/>
        </a:prstGeom>
        <a:solidFill xmlns:a="http://schemas.openxmlformats.org/drawingml/2006/main">
          <a:schemeClr val="bg1"/>
        </a:solidFill>
        <a:ln xmlns:a="http://schemas.openxmlformats.org/drawingml/2006/main">
          <a:solidFill>
            <a:srgbClr val="FF0000"/>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100" b="0">
              <a:solidFill>
                <a:sysClr val="windowText" lastClr="000000"/>
              </a:solidFill>
            </a:rPr>
            <a:t>1.27</a:t>
          </a:r>
          <a:r>
            <a:rPr lang="en-NZ" sz="1100" b="0" baseline="0">
              <a:solidFill>
                <a:sysClr val="windowText" lastClr="000000"/>
              </a:solidFill>
            </a:rPr>
            <a:t> GW Electrolyser Hydrogen Production High Price Range (A$16.73/kg H2</a:t>
          </a:r>
          <a:endParaRPr lang="en-NZ" sz="1100" b="0">
            <a:solidFill>
              <a:sysClr val="windowText" lastClr="000000"/>
            </a:solidFill>
          </a:endParaRPr>
        </a:p>
      </cdr:txBody>
    </cdr:sp>
  </cdr:relSizeAnchor>
  <cdr:relSizeAnchor xmlns:cdr="http://schemas.openxmlformats.org/drawingml/2006/chartDrawing">
    <cdr:from>
      <cdr:x>0.16471</cdr:x>
      <cdr:y>0.5757</cdr:y>
    </cdr:from>
    <cdr:to>
      <cdr:x>0.18433</cdr:x>
      <cdr:y>0.83925</cdr:y>
    </cdr:to>
    <cdr:cxnSp macro="">
      <cdr:nvCxnSpPr>
        <cdr:cNvPr id="6" name="Straight Arrow Connector 5">
          <a:extLst xmlns:a="http://schemas.openxmlformats.org/drawingml/2006/main">
            <a:ext uri="{FF2B5EF4-FFF2-40B4-BE49-F238E27FC236}">
              <a16:creationId xmlns:a16="http://schemas.microsoft.com/office/drawing/2014/main" id="{8F214D32-88FD-83C5-916C-6805E4F366F5}"/>
            </a:ext>
          </a:extLst>
        </cdr:cNvPr>
        <cdr:cNvCxnSpPr>
          <a:stCxn xmlns:a="http://schemas.openxmlformats.org/drawingml/2006/main" id="5" idx="1"/>
        </cdr:cNvCxnSpPr>
      </cdr:nvCxnSpPr>
      <cdr:spPr>
        <a:xfrm xmlns:a="http://schemas.openxmlformats.org/drawingml/2006/main" flipH="1" flipV="1">
          <a:off x="1333501" y="3114675"/>
          <a:ext cx="158881" cy="1425836"/>
        </a:xfrm>
        <a:prstGeom xmlns:a="http://schemas.openxmlformats.org/drawingml/2006/main" prst="straightConnector1">
          <a:avLst/>
        </a:prstGeom>
        <a:ln xmlns:a="http://schemas.openxmlformats.org/drawingml/2006/main" w="9525">
          <a:solidFill>
            <a:srgbClr val="FF0000"/>
          </a:solidFill>
          <a:prstDash val="sysDash"/>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0.72253</cdr:x>
      <cdr:y>0.46553</cdr:y>
    </cdr:from>
    <cdr:to>
      <cdr:x>0.87548</cdr:x>
      <cdr:y>0.51945</cdr:y>
    </cdr:to>
    <cdr:sp macro="" textlink="">
      <cdr:nvSpPr>
        <cdr:cNvPr id="7" name="TextBox 1">
          <a:extLst xmlns:a="http://schemas.openxmlformats.org/drawingml/2006/main">
            <a:ext uri="{FF2B5EF4-FFF2-40B4-BE49-F238E27FC236}">
              <a16:creationId xmlns:a16="http://schemas.microsoft.com/office/drawing/2014/main" id="{1451848B-50C1-7EC0-199C-F7C6BD5B1A0A}"/>
            </a:ext>
          </a:extLst>
        </cdr:cNvPr>
        <cdr:cNvSpPr txBox="1"/>
      </cdr:nvSpPr>
      <cdr:spPr>
        <a:xfrm xmlns:a="http://schemas.openxmlformats.org/drawingml/2006/main" rot="240000">
          <a:off x="5849753" y="2110674"/>
          <a:ext cx="1238383" cy="2444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chemeClr val="accent6"/>
              </a:solidFill>
            </a:rPr>
            <a:t>0.90 Learning Factor</a:t>
          </a:r>
        </a:p>
      </cdr:txBody>
    </cdr:sp>
  </cdr:relSizeAnchor>
  <cdr:relSizeAnchor xmlns:cdr="http://schemas.openxmlformats.org/drawingml/2006/chartDrawing">
    <cdr:from>
      <cdr:x>0.74021</cdr:x>
      <cdr:y>0.56772</cdr:y>
    </cdr:from>
    <cdr:to>
      <cdr:x>0.89434</cdr:x>
      <cdr:y>0.62163</cdr:y>
    </cdr:to>
    <cdr:sp macro="" textlink="">
      <cdr:nvSpPr>
        <cdr:cNvPr id="8" name="TextBox 1">
          <a:extLst xmlns:a="http://schemas.openxmlformats.org/drawingml/2006/main">
            <a:ext uri="{FF2B5EF4-FFF2-40B4-BE49-F238E27FC236}">
              <a16:creationId xmlns:a16="http://schemas.microsoft.com/office/drawing/2014/main" id="{213077D3-1543-DF68-EDC6-7F5AEC49F240}"/>
            </a:ext>
          </a:extLst>
        </cdr:cNvPr>
        <cdr:cNvSpPr txBox="1"/>
      </cdr:nvSpPr>
      <cdr:spPr>
        <a:xfrm xmlns:a="http://schemas.openxmlformats.org/drawingml/2006/main" rot="240000">
          <a:off x="5992950" y="2573970"/>
          <a:ext cx="1247815" cy="2444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chemeClr val="accent5"/>
              </a:solidFill>
            </a:rPr>
            <a:t>0.85 Learning Factor</a:t>
          </a:r>
        </a:p>
      </cdr:txBody>
    </cdr:sp>
  </cdr:relSizeAnchor>
  <cdr:relSizeAnchor xmlns:cdr="http://schemas.openxmlformats.org/drawingml/2006/chartDrawing">
    <cdr:from>
      <cdr:x>0.62629</cdr:x>
      <cdr:y>0.62878</cdr:y>
    </cdr:from>
    <cdr:to>
      <cdr:x>0.80218</cdr:x>
      <cdr:y>0.67677</cdr:y>
    </cdr:to>
    <cdr:sp macro="" textlink="">
      <cdr:nvSpPr>
        <cdr:cNvPr id="9" name="TextBox 1">
          <a:extLst xmlns:a="http://schemas.openxmlformats.org/drawingml/2006/main">
            <a:ext uri="{FF2B5EF4-FFF2-40B4-BE49-F238E27FC236}">
              <a16:creationId xmlns:a16="http://schemas.microsoft.com/office/drawing/2014/main" id="{205D77BA-72C8-FB7C-81BE-5731D5ED53E2}"/>
            </a:ext>
          </a:extLst>
        </cdr:cNvPr>
        <cdr:cNvSpPr txBox="1"/>
      </cdr:nvSpPr>
      <cdr:spPr>
        <a:xfrm xmlns:a="http://schemas.openxmlformats.org/drawingml/2006/main" rot="240000">
          <a:off x="5070620" y="2850836"/>
          <a:ext cx="1424008" cy="2175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chemeClr val="accent4"/>
              </a:solidFill>
            </a:rPr>
            <a:t>0.80 Learning Factor</a:t>
          </a:r>
        </a:p>
      </cdr:txBody>
    </cdr:sp>
  </cdr:relSizeAnchor>
  <cdr:relSizeAnchor xmlns:cdr="http://schemas.openxmlformats.org/drawingml/2006/chartDrawing">
    <cdr:from>
      <cdr:x>0.26236</cdr:x>
      <cdr:y>0.61215</cdr:y>
    </cdr:from>
    <cdr:to>
      <cdr:x>0.41662</cdr:x>
      <cdr:y>0.66606</cdr:y>
    </cdr:to>
    <cdr:sp macro="" textlink="">
      <cdr:nvSpPr>
        <cdr:cNvPr id="10" name="TextBox 1">
          <a:extLst xmlns:a="http://schemas.openxmlformats.org/drawingml/2006/main">
            <a:ext uri="{FF2B5EF4-FFF2-40B4-BE49-F238E27FC236}">
              <a16:creationId xmlns:a16="http://schemas.microsoft.com/office/drawing/2014/main" id="{2B273599-AD8B-D99A-899C-0122447C0467}"/>
            </a:ext>
          </a:extLst>
        </cdr:cNvPr>
        <cdr:cNvSpPr txBox="1"/>
      </cdr:nvSpPr>
      <cdr:spPr>
        <a:xfrm xmlns:a="http://schemas.openxmlformats.org/drawingml/2006/main" rot="480000">
          <a:off x="2124104" y="2775408"/>
          <a:ext cx="1248958" cy="2444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chemeClr val="accent3"/>
              </a:solidFill>
            </a:rPr>
            <a:t>0.90 Learning Factor</a:t>
          </a:r>
        </a:p>
      </cdr:txBody>
    </cdr:sp>
  </cdr:relSizeAnchor>
  <cdr:relSizeAnchor xmlns:cdr="http://schemas.openxmlformats.org/drawingml/2006/chartDrawing">
    <cdr:from>
      <cdr:x>0.70275</cdr:x>
      <cdr:y>0.69774</cdr:y>
    </cdr:from>
    <cdr:to>
      <cdr:x>0.90856</cdr:x>
      <cdr:y>0.75166</cdr:y>
    </cdr:to>
    <cdr:sp macro="" textlink="">
      <cdr:nvSpPr>
        <cdr:cNvPr id="11" name="TextBox 1">
          <a:extLst xmlns:a="http://schemas.openxmlformats.org/drawingml/2006/main">
            <a:ext uri="{FF2B5EF4-FFF2-40B4-BE49-F238E27FC236}">
              <a16:creationId xmlns:a16="http://schemas.microsoft.com/office/drawing/2014/main" id="{22819907-8F78-1B6C-932B-006682CEE983}"/>
            </a:ext>
          </a:extLst>
        </cdr:cNvPr>
        <cdr:cNvSpPr txBox="1"/>
      </cdr:nvSpPr>
      <cdr:spPr>
        <a:xfrm xmlns:a="http://schemas.openxmlformats.org/drawingml/2006/main" rot="120000">
          <a:off x="5689630" y="3163501"/>
          <a:ext cx="1666329" cy="2444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chemeClr val="accent2"/>
              </a:solidFill>
            </a:rPr>
            <a:t>0.85 Learning Factor</a:t>
          </a:r>
        </a:p>
      </cdr:txBody>
    </cdr:sp>
  </cdr:relSizeAnchor>
  <cdr:relSizeAnchor xmlns:cdr="http://schemas.openxmlformats.org/drawingml/2006/chartDrawing">
    <cdr:from>
      <cdr:x>0.70713</cdr:x>
      <cdr:y>0.7739</cdr:y>
    </cdr:from>
    <cdr:to>
      <cdr:x>0.86246</cdr:x>
      <cdr:y>0.82781</cdr:y>
    </cdr:to>
    <cdr:sp macro="" textlink="">
      <cdr:nvSpPr>
        <cdr:cNvPr id="12" name="TextBox 1">
          <a:extLst xmlns:a="http://schemas.openxmlformats.org/drawingml/2006/main">
            <a:ext uri="{FF2B5EF4-FFF2-40B4-BE49-F238E27FC236}">
              <a16:creationId xmlns:a16="http://schemas.microsoft.com/office/drawing/2014/main" id="{CF00B054-4559-D026-8D93-D2B448A26DD6}"/>
            </a:ext>
          </a:extLst>
        </cdr:cNvPr>
        <cdr:cNvSpPr txBox="1"/>
      </cdr:nvSpPr>
      <cdr:spPr>
        <a:xfrm xmlns:a="http://schemas.openxmlformats.org/drawingml/2006/main" rot="120000">
          <a:off x="5725128" y="3508777"/>
          <a:ext cx="1257577" cy="2444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a:solidFill>
                <a:schemeClr val="accent4">
                  <a:lumMod val="50000"/>
                </a:schemeClr>
              </a:solidFill>
            </a:rPr>
            <a:t>0.80 Learning Factor</a:t>
          </a:r>
        </a:p>
      </cdr:txBody>
    </cdr:sp>
  </cdr:relSizeAnchor>
</c:userShapes>
</file>

<file path=xl/drawings/drawing5.xml><?xml version="1.0" encoding="utf-8"?>
<xdr:wsDr xmlns:xdr="http://schemas.openxmlformats.org/drawingml/2006/spreadsheetDrawing" xmlns:a="http://schemas.openxmlformats.org/drawingml/2006/main">
  <xdr:twoCellAnchor editAs="oneCell">
    <xdr:from>
      <xdr:col>2</xdr:col>
      <xdr:colOff>47626</xdr:colOff>
      <xdr:row>14</xdr:row>
      <xdr:rowOff>69158</xdr:rowOff>
    </xdr:from>
    <xdr:to>
      <xdr:col>5</xdr:col>
      <xdr:colOff>219076</xdr:colOff>
      <xdr:row>18</xdr:row>
      <xdr:rowOff>116</xdr:rowOff>
    </xdr:to>
    <xdr:pic>
      <xdr:nvPicPr>
        <xdr:cNvPr id="2" name="Picture 1">
          <a:extLst>
            <a:ext uri="{FF2B5EF4-FFF2-40B4-BE49-F238E27FC236}">
              <a16:creationId xmlns:a16="http://schemas.microsoft.com/office/drawing/2014/main" id="{D077D23C-7334-571F-CF44-5EE9CAD02555}"/>
            </a:ext>
          </a:extLst>
        </xdr:cNvPr>
        <xdr:cNvPicPr>
          <a:picLocks noChangeAspect="1"/>
        </xdr:cNvPicPr>
      </xdr:nvPicPr>
      <xdr:blipFill>
        <a:blip xmlns:r="http://schemas.openxmlformats.org/officeDocument/2006/relationships" r:embed="rId1"/>
        <a:stretch>
          <a:fillRect/>
        </a:stretch>
      </xdr:blipFill>
      <xdr:spPr>
        <a:xfrm>
          <a:off x="1266826" y="3336233"/>
          <a:ext cx="4133850" cy="6929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3</xdr:col>
      <xdr:colOff>57532</xdr:colOff>
      <xdr:row>5</xdr:row>
      <xdr:rowOff>8539</xdr:rowOff>
    </xdr:from>
    <xdr:ext cx="3438144" cy="524861"/>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BD856EB7-26F7-4B14-8FA4-C6DBF846608D}"/>
                </a:ext>
              </a:extLst>
            </xdr:cNvPr>
            <xdr:cNvSpPr txBox="1"/>
          </xdr:nvSpPr>
          <xdr:spPr>
            <a:xfrm>
              <a:off x="1276732" y="1151539"/>
              <a:ext cx="3438144" cy="524861"/>
            </a:xfrm>
            <a:prstGeom prst="rect">
              <a:avLst/>
            </a:prstGeom>
            <a:solidFill>
              <a:schemeClr val="accent2">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NZ" sz="1200" i="0">
                  <a:latin typeface="Cambria Math" panose="02040503050406030204" pitchFamily="18" charset="0"/>
                  <a:ea typeface="Cambria Math" panose="02040503050406030204" pitchFamily="18" charset="0"/>
                </a:rPr>
                <a:t>H</a:t>
              </a:r>
              <a:r>
                <a:rPr lang="en-NZ" sz="1200" i="0" baseline="-25000">
                  <a:latin typeface="Cambria Math" panose="02040503050406030204" pitchFamily="18" charset="0"/>
                  <a:ea typeface="Cambria Math" panose="02040503050406030204" pitchFamily="18" charset="0"/>
                </a:rPr>
                <a:t>2 </a:t>
              </a:r>
              <a:r>
                <a:rPr lang="en-NZ" sz="1200" i="0" baseline="0">
                  <a:latin typeface="Cambria Math" panose="02040503050406030204" pitchFamily="18" charset="0"/>
                  <a:ea typeface="Cambria Math" panose="02040503050406030204" pitchFamily="18" charset="0"/>
                </a:rPr>
                <a:t>Mass (t) </a:t>
              </a:r>
              <a14:m>
                <m:oMath xmlns:m="http://schemas.openxmlformats.org/officeDocument/2006/math">
                  <m:r>
                    <a:rPr lang="en-NZ" sz="1400" i="0">
                      <a:latin typeface="Cambria Math" panose="02040503050406030204" pitchFamily="18" charset="0"/>
                      <a:ea typeface="Cambria Math" panose="02040503050406030204" pitchFamily="18" charset="0"/>
                    </a:rPr>
                    <m:t>=</m:t>
                  </m:r>
                  <m:f>
                    <m:fPr>
                      <m:ctrlPr>
                        <a:rPr lang="en-NZ" sz="1400" i="1">
                          <a:latin typeface="Cambria Math" panose="02040503050406030204" pitchFamily="18" charset="0"/>
                          <a:ea typeface="Cambria Math" panose="02040503050406030204" pitchFamily="18" charset="0"/>
                        </a:rPr>
                      </m:ctrlPr>
                    </m:fPr>
                    <m:num>
                      <m:r>
                        <m:rPr>
                          <m:sty m:val="p"/>
                        </m:rPr>
                        <a:rPr lang="en-NZ" sz="1400" b="0" i="0">
                          <a:latin typeface="Cambria Math" panose="02040503050406030204" pitchFamily="18" charset="0"/>
                          <a:ea typeface="Cambria Math" panose="02040503050406030204" pitchFamily="18" charset="0"/>
                        </a:rPr>
                        <m:t>Volume</m:t>
                      </m:r>
                      <m:r>
                        <a:rPr lang="en-NZ" sz="1400" b="0" i="0">
                          <a:latin typeface="Cambria Math" panose="02040503050406030204" pitchFamily="18" charset="0"/>
                          <a:ea typeface="Cambria Math" panose="02040503050406030204" pitchFamily="18" charset="0"/>
                        </a:rPr>
                        <m:t>  </m:t>
                      </m:r>
                      <m:d>
                        <m:dPr>
                          <m:ctrlPr>
                            <a:rPr lang="en-NZ" sz="1400" b="0" i="1">
                              <a:latin typeface="Cambria Math" panose="02040503050406030204" pitchFamily="18" charset="0"/>
                              <a:ea typeface="Cambria Math" panose="02040503050406030204" pitchFamily="18" charset="0"/>
                            </a:rPr>
                          </m:ctrlPr>
                        </m:dPr>
                        <m:e>
                          <m:r>
                            <m:rPr>
                              <m:sty m:val="p"/>
                            </m:rPr>
                            <a:rPr lang="en-NZ" sz="1400" b="0" i="0">
                              <a:latin typeface="Cambria Math" panose="02040503050406030204" pitchFamily="18" charset="0"/>
                              <a:ea typeface="Cambria Math" panose="02040503050406030204" pitchFamily="18" charset="0"/>
                            </a:rPr>
                            <m:t>m</m:t>
                          </m:r>
                          <m:r>
                            <a:rPr lang="en-NZ" sz="1400" b="0" i="0" baseline="30000">
                              <a:latin typeface="Cambria Math" panose="02040503050406030204" pitchFamily="18" charset="0"/>
                              <a:ea typeface="Cambria Math" panose="02040503050406030204" pitchFamily="18" charset="0"/>
                            </a:rPr>
                            <m:t>3</m:t>
                          </m:r>
                        </m:e>
                      </m:d>
                      <m:r>
                        <a:rPr lang="en-NZ" sz="1400" b="0" i="0">
                          <a:latin typeface="Cambria Math" panose="02040503050406030204" pitchFamily="18" charset="0"/>
                          <a:ea typeface="Cambria Math" panose="02040503050406030204" pitchFamily="18" charset="0"/>
                        </a:rPr>
                        <m:t>∗</m:t>
                      </m:r>
                      <m:r>
                        <m:rPr>
                          <m:sty m:val="p"/>
                        </m:rPr>
                        <a:rPr lang="en-NZ" sz="1400" b="0" i="0">
                          <a:latin typeface="Cambria Math" panose="02040503050406030204" pitchFamily="18" charset="0"/>
                          <a:ea typeface="Cambria Math" panose="02040503050406030204" pitchFamily="18" charset="0"/>
                        </a:rPr>
                        <m:t>Liquid</m:t>
                      </m:r>
                      <m:r>
                        <a:rPr lang="en-NZ" sz="1400" b="0" i="0">
                          <a:latin typeface="Cambria Math" panose="02040503050406030204" pitchFamily="18" charset="0"/>
                          <a:ea typeface="Cambria Math" panose="02040503050406030204" pitchFamily="18" charset="0"/>
                        </a:rPr>
                        <m:t> </m:t>
                      </m:r>
                      <m:r>
                        <m:rPr>
                          <m:sty m:val="p"/>
                        </m:rPr>
                        <a:rPr lang="en-NZ" sz="1400" b="0" i="0">
                          <a:latin typeface="Cambria Math" panose="02040503050406030204" pitchFamily="18" charset="0"/>
                          <a:ea typeface="Cambria Math" panose="02040503050406030204" pitchFamily="18" charset="0"/>
                        </a:rPr>
                        <m:t>H</m:t>
                      </m:r>
                      <m:r>
                        <a:rPr lang="en-NZ" sz="1400" b="0" i="0" baseline="-25000">
                          <a:latin typeface="Cambria Math" panose="02040503050406030204" pitchFamily="18" charset="0"/>
                          <a:ea typeface="Cambria Math" panose="02040503050406030204" pitchFamily="18" charset="0"/>
                        </a:rPr>
                        <m:t>2</m:t>
                      </m:r>
                      <m:r>
                        <a:rPr lang="en-NZ" sz="1400" b="0" i="0">
                          <a:latin typeface="Cambria Math" panose="02040503050406030204" pitchFamily="18" charset="0"/>
                          <a:ea typeface="Cambria Math" panose="02040503050406030204" pitchFamily="18" charset="0"/>
                        </a:rPr>
                        <m:t> </m:t>
                      </m:r>
                      <m:r>
                        <m:rPr>
                          <m:sty m:val="p"/>
                        </m:rPr>
                        <a:rPr lang="en-NZ" sz="1400" b="0" i="0">
                          <a:latin typeface="Cambria Math" panose="02040503050406030204" pitchFamily="18" charset="0"/>
                          <a:ea typeface="Cambria Math" panose="02040503050406030204" pitchFamily="18" charset="0"/>
                        </a:rPr>
                        <m:t>Density</m:t>
                      </m:r>
                      <m:r>
                        <a:rPr lang="en-NZ" sz="1400" b="0" i="0">
                          <a:latin typeface="Cambria Math" panose="02040503050406030204" pitchFamily="18" charset="0"/>
                          <a:ea typeface="Cambria Math" panose="02040503050406030204" pitchFamily="18" charset="0"/>
                        </a:rPr>
                        <m:t> (</m:t>
                      </m:r>
                      <m:f>
                        <m:fPr>
                          <m:ctrlPr>
                            <a:rPr lang="en-NZ" sz="1400" b="0" i="1">
                              <a:latin typeface="Cambria Math" panose="02040503050406030204" pitchFamily="18" charset="0"/>
                              <a:ea typeface="Cambria Math" panose="02040503050406030204" pitchFamily="18" charset="0"/>
                            </a:rPr>
                          </m:ctrlPr>
                        </m:fPr>
                        <m:num>
                          <m:r>
                            <m:rPr>
                              <m:sty m:val="p"/>
                            </m:rPr>
                            <a:rPr lang="en-NZ" sz="1400" b="0" i="0">
                              <a:latin typeface="Cambria Math" panose="02040503050406030204" pitchFamily="18" charset="0"/>
                              <a:ea typeface="Cambria Math" panose="02040503050406030204" pitchFamily="18" charset="0"/>
                            </a:rPr>
                            <m:t>kg</m:t>
                          </m:r>
                        </m:num>
                        <m:den>
                          <m:r>
                            <m:rPr>
                              <m:sty m:val="p"/>
                            </m:rPr>
                            <a:rPr lang="en-NZ" sz="1400" b="0" i="0">
                              <a:latin typeface="Cambria Math" panose="02040503050406030204" pitchFamily="18" charset="0"/>
                              <a:ea typeface="Cambria Math" panose="02040503050406030204" pitchFamily="18" charset="0"/>
                            </a:rPr>
                            <m:t>m</m:t>
                          </m:r>
                          <m:r>
                            <a:rPr lang="en-NZ" sz="1400" b="0" i="0" baseline="30000">
                              <a:latin typeface="Cambria Math" panose="02040503050406030204" pitchFamily="18" charset="0"/>
                              <a:ea typeface="Cambria Math" panose="02040503050406030204" pitchFamily="18" charset="0"/>
                            </a:rPr>
                            <m:t>3</m:t>
                          </m:r>
                        </m:den>
                      </m:f>
                      <m:r>
                        <a:rPr lang="en-NZ" sz="1400" b="0" i="0">
                          <a:latin typeface="Cambria Math" panose="02040503050406030204" pitchFamily="18" charset="0"/>
                          <a:ea typeface="Cambria Math" panose="02040503050406030204" pitchFamily="18" charset="0"/>
                        </a:rPr>
                        <m:t>)</m:t>
                      </m:r>
                    </m:num>
                    <m:den>
                      <m:r>
                        <a:rPr lang="en-NZ" sz="1400" b="0" i="0">
                          <a:latin typeface="Cambria Math" panose="02040503050406030204" pitchFamily="18" charset="0"/>
                          <a:ea typeface="Cambria Math" panose="02040503050406030204" pitchFamily="18" charset="0"/>
                        </a:rPr>
                        <m:t>1000</m:t>
                      </m:r>
                    </m:den>
                  </m:f>
                </m:oMath>
              </a14:m>
              <a:endParaRPr lang="en-NZ" sz="1400" i="0">
                <a:latin typeface="Cambria Math" panose="02040503050406030204" pitchFamily="18" charset="0"/>
                <a:ea typeface="Cambria Math" panose="02040503050406030204" pitchFamily="18" charset="0"/>
              </a:endParaRPr>
            </a:p>
          </xdr:txBody>
        </xdr:sp>
      </mc:Choice>
      <mc:Fallback xmlns="">
        <xdr:sp macro="" textlink="">
          <xdr:nvSpPr>
            <xdr:cNvPr id="2" name="TextBox 1">
              <a:extLst>
                <a:ext uri="{FF2B5EF4-FFF2-40B4-BE49-F238E27FC236}">
                  <a16:creationId xmlns:a16="http://schemas.microsoft.com/office/drawing/2014/main" id="{BD856EB7-26F7-4B14-8FA4-C6DBF846608D}"/>
                </a:ext>
              </a:extLst>
            </xdr:cNvPr>
            <xdr:cNvSpPr txBox="1"/>
          </xdr:nvSpPr>
          <xdr:spPr>
            <a:xfrm>
              <a:off x="1276732" y="1151539"/>
              <a:ext cx="3438144" cy="524861"/>
            </a:xfrm>
            <a:prstGeom prst="rect">
              <a:avLst/>
            </a:prstGeom>
            <a:solidFill>
              <a:schemeClr val="accent2">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NZ" sz="1200" i="0">
                  <a:latin typeface="Cambria Math" panose="02040503050406030204" pitchFamily="18" charset="0"/>
                  <a:ea typeface="Cambria Math" panose="02040503050406030204" pitchFamily="18" charset="0"/>
                </a:rPr>
                <a:t>H</a:t>
              </a:r>
              <a:r>
                <a:rPr lang="en-NZ" sz="1200" i="0" baseline="-25000">
                  <a:latin typeface="Cambria Math" panose="02040503050406030204" pitchFamily="18" charset="0"/>
                  <a:ea typeface="Cambria Math" panose="02040503050406030204" pitchFamily="18" charset="0"/>
                </a:rPr>
                <a:t>2 </a:t>
              </a:r>
              <a:r>
                <a:rPr lang="en-NZ" sz="1200" i="0" baseline="0">
                  <a:latin typeface="Cambria Math" panose="02040503050406030204" pitchFamily="18" charset="0"/>
                  <a:ea typeface="Cambria Math" panose="02040503050406030204" pitchFamily="18" charset="0"/>
                </a:rPr>
                <a:t>Mass (t) </a:t>
              </a:r>
              <a:r>
                <a:rPr lang="en-NZ" sz="1400" i="0">
                  <a:latin typeface="Cambria Math" panose="02040503050406030204" pitchFamily="18" charset="0"/>
                  <a:ea typeface="Cambria Math" panose="02040503050406030204" pitchFamily="18" charset="0"/>
                </a:rPr>
                <a:t>=(</a:t>
              </a:r>
              <a:r>
                <a:rPr lang="en-NZ" sz="1400" b="0" i="0">
                  <a:latin typeface="Cambria Math" panose="02040503050406030204" pitchFamily="18" charset="0"/>
                  <a:ea typeface="Cambria Math" panose="02040503050406030204" pitchFamily="18" charset="0"/>
                </a:rPr>
                <a:t>Volume  (m</a:t>
              </a:r>
              <a:r>
                <a:rPr lang="en-NZ" sz="1400" b="0" i="0" baseline="30000">
                  <a:latin typeface="Cambria Math" panose="02040503050406030204" pitchFamily="18" charset="0"/>
                  <a:ea typeface="Cambria Math" panose="02040503050406030204" pitchFamily="18" charset="0"/>
                </a:rPr>
                <a:t>3)</a:t>
              </a:r>
              <a:r>
                <a:rPr lang="en-NZ" sz="1400" b="0" i="0">
                  <a:latin typeface="Cambria Math" panose="02040503050406030204" pitchFamily="18" charset="0"/>
                  <a:ea typeface="Cambria Math" panose="02040503050406030204" pitchFamily="18" charset="0"/>
                </a:rPr>
                <a:t>∗Liquid H</a:t>
              </a:r>
              <a:r>
                <a:rPr lang="en-NZ" sz="1400" b="0" i="0" baseline="-25000">
                  <a:latin typeface="Cambria Math" panose="02040503050406030204" pitchFamily="18" charset="0"/>
                  <a:ea typeface="Cambria Math" panose="02040503050406030204" pitchFamily="18" charset="0"/>
                </a:rPr>
                <a:t>2</a:t>
              </a:r>
              <a:r>
                <a:rPr lang="en-NZ" sz="1400" b="0" i="0">
                  <a:latin typeface="Cambria Math" panose="02040503050406030204" pitchFamily="18" charset="0"/>
                  <a:ea typeface="Cambria Math" panose="02040503050406030204" pitchFamily="18" charset="0"/>
                </a:rPr>
                <a:t> Density (kg/m</a:t>
              </a:r>
              <a:r>
                <a:rPr lang="en-NZ" sz="1400" b="0" i="0" baseline="30000">
                  <a:latin typeface="Cambria Math" panose="02040503050406030204" pitchFamily="18" charset="0"/>
                  <a:ea typeface="Cambria Math" panose="02040503050406030204" pitchFamily="18" charset="0"/>
                </a:rPr>
                <a:t>3</a:t>
              </a:r>
              <a:r>
                <a:rPr lang="en-NZ" sz="1400" b="0" i="0">
                  <a:latin typeface="Cambria Math" panose="02040503050406030204" pitchFamily="18" charset="0"/>
                  <a:ea typeface="Cambria Math" panose="02040503050406030204" pitchFamily="18" charset="0"/>
                </a:rPr>
                <a:t>))/1000</a:t>
              </a:r>
              <a:endParaRPr lang="en-NZ" sz="1400" i="0">
                <a:latin typeface="Cambria Math" panose="02040503050406030204" pitchFamily="18" charset="0"/>
                <a:ea typeface="Cambria Math" panose="02040503050406030204" pitchFamily="18" charset="0"/>
              </a:endParaRPr>
            </a:p>
          </xdr:txBody>
        </xdr:sp>
      </mc:Fallback>
    </mc:AlternateContent>
    <xdr:clientData/>
  </xdr:oneCellAnchor>
  <xdr:oneCellAnchor>
    <xdr:from>
      <xdr:col>7</xdr:col>
      <xdr:colOff>657225</xdr:colOff>
      <xdr:row>5</xdr:row>
      <xdr:rowOff>28575</xdr:rowOff>
    </xdr:from>
    <xdr:ext cx="2762250" cy="524861"/>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D6707F7A-D2E6-4261-BF3A-1E0A45E59DEE}"/>
                </a:ext>
              </a:extLst>
            </xdr:cNvPr>
            <xdr:cNvSpPr txBox="1"/>
          </xdr:nvSpPr>
          <xdr:spPr>
            <a:xfrm>
              <a:off x="5905500" y="1933575"/>
              <a:ext cx="2762250" cy="5248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NZ" sz="1200" i="0">
                  <a:latin typeface="Cambria Math" panose="02040503050406030204" pitchFamily="18" charset="0"/>
                  <a:ea typeface="Cambria Math" panose="02040503050406030204" pitchFamily="18" charset="0"/>
                </a:rPr>
                <a:t>Loading Time </a:t>
              </a:r>
              <a:r>
                <a:rPr lang="en-NZ" sz="1200" i="0" baseline="0">
                  <a:latin typeface="Cambria Math" panose="02040503050406030204" pitchFamily="18" charset="0"/>
                  <a:ea typeface="Cambria Math" panose="02040503050406030204" pitchFamily="18" charset="0"/>
                </a:rPr>
                <a:t>(hrs) </a:t>
              </a:r>
              <a14:m>
                <m:oMath xmlns:m="http://schemas.openxmlformats.org/officeDocument/2006/math">
                  <m:r>
                    <a:rPr lang="en-NZ" sz="1400" i="0">
                      <a:latin typeface="Cambria Math" panose="02040503050406030204" pitchFamily="18" charset="0"/>
                      <a:ea typeface="Cambria Math" panose="02040503050406030204" pitchFamily="18" charset="0"/>
                    </a:rPr>
                    <m:t>=</m:t>
                  </m:r>
                  <m:f>
                    <m:fPr>
                      <m:ctrlPr>
                        <a:rPr lang="en-NZ" sz="1400" i="1">
                          <a:latin typeface="Cambria Math" panose="02040503050406030204" pitchFamily="18" charset="0"/>
                          <a:ea typeface="Cambria Math" panose="02040503050406030204" pitchFamily="18" charset="0"/>
                        </a:rPr>
                      </m:ctrlPr>
                    </m:fPr>
                    <m:num>
                      <m:r>
                        <m:rPr>
                          <m:sty m:val="p"/>
                        </m:rPr>
                        <a:rPr lang="en-NZ" sz="1400" b="0" i="0">
                          <a:latin typeface="Cambria Math" panose="02040503050406030204" pitchFamily="18" charset="0"/>
                          <a:ea typeface="Cambria Math" panose="02040503050406030204" pitchFamily="18" charset="0"/>
                        </a:rPr>
                        <m:t>Volume</m:t>
                      </m:r>
                      <m:r>
                        <a:rPr lang="en-NZ" sz="1400" b="0" i="0">
                          <a:latin typeface="Cambria Math" panose="02040503050406030204" pitchFamily="18" charset="0"/>
                          <a:ea typeface="Cambria Math" panose="02040503050406030204" pitchFamily="18" charset="0"/>
                        </a:rPr>
                        <m:t>  </m:t>
                      </m:r>
                      <m:d>
                        <m:dPr>
                          <m:ctrlPr>
                            <a:rPr lang="en-NZ" sz="1400" b="0" i="1">
                              <a:latin typeface="Cambria Math" panose="02040503050406030204" pitchFamily="18" charset="0"/>
                              <a:ea typeface="Cambria Math" panose="02040503050406030204" pitchFamily="18" charset="0"/>
                            </a:rPr>
                          </m:ctrlPr>
                        </m:dPr>
                        <m:e>
                          <m:r>
                            <m:rPr>
                              <m:sty m:val="p"/>
                            </m:rPr>
                            <a:rPr lang="en-NZ" sz="1400" b="0" i="0">
                              <a:latin typeface="Cambria Math" panose="02040503050406030204" pitchFamily="18" charset="0"/>
                              <a:ea typeface="Cambria Math" panose="02040503050406030204" pitchFamily="18" charset="0"/>
                            </a:rPr>
                            <m:t>m</m:t>
                          </m:r>
                          <m:r>
                            <a:rPr lang="en-NZ" sz="1400" b="0" i="0" baseline="30000">
                              <a:latin typeface="Cambria Math" panose="02040503050406030204" pitchFamily="18" charset="0"/>
                              <a:ea typeface="Cambria Math" panose="02040503050406030204" pitchFamily="18" charset="0"/>
                            </a:rPr>
                            <m:t>3</m:t>
                          </m:r>
                        </m:e>
                      </m:d>
                    </m:num>
                    <m:den>
                      <m:r>
                        <m:rPr>
                          <m:sty m:val="p"/>
                        </m:rPr>
                        <a:rPr lang="en-NZ" sz="1400" b="0" i="0">
                          <a:latin typeface="Cambria Math" panose="02040503050406030204" pitchFamily="18" charset="0"/>
                          <a:ea typeface="Cambria Math" panose="02040503050406030204" pitchFamily="18" charset="0"/>
                        </a:rPr>
                        <m:t>Loading</m:t>
                      </m:r>
                      <m:r>
                        <a:rPr lang="en-NZ" sz="1400" b="0" i="0">
                          <a:latin typeface="Cambria Math" panose="02040503050406030204" pitchFamily="18" charset="0"/>
                          <a:ea typeface="Cambria Math" panose="02040503050406030204" pitchFamily="18" charset="0"/>
                        </a:rPr>
                        <m:t> </m:t>
                      </m:r>
                      <m:r>
                        <m:rPr>
                          <m:sty m:val="p"/>
                        </m:rPr>
                        <a:rPr lang="en-NZ" sz="1400" b="0" i="0">
                          <a:latin typeface="Cambria Math" panose="02040503050406030204" pitchFamily="18" charset="0"/>
                          <a:ea typeface="Cambria Math" panose="02040503050406030204" pitchFamily="18" charset="0"/>
                        </a:rPr>
                        <m:t>Rate</m:t>
                      </m:r>
                      <m:r>
                        <a:rPr lang="en-NZ" sz="1400" b="0" i="0">
                          <a:latin typeface="Cambria Math" panose="02040503050406030204" pitchFamily="18" charset="0"/>
                          <a:ea typeface="Cambria Math" panose="02040503050406030204" pitchFamily="18" charset="0"/>
                        </a:rPr>
                        <m:t> (</m:t>
                      </m:r>
                      <m:f>
                        <m:fPr>
                          <m:ctrlPr>
                            <a:rPr lang="en-NZ" sz="1400" b="0" i="1">
                              <a:latin typeface="Cambria Math" panose="02040503050406030204" pitchFamily="18" charset="0"/>
                              <a:ea typeface="Cambria Math" panose="02040503050406030204" pitchFamily="18" charset="0"/>
                            </a:rPr>
                          </m:ctrlPr>
                        </m:fPr>
                        <m:num>
                          <m:r>
                            <m:rPr>
                              <m:sty m:val="p"/>
                            </m:rPr>
                            <a:rPr lang="en-NZ" sz="1400" b="0" i="0">
                              <a:latin typeface="Cambria Math" panose="02040503050406030204" pitchFamily="18" charset="0"/>
                              <a:ea typeface="Cambria Math" panose="02040503050406030204" pitchFamily="18" charset="0"/>
                            </a:rPr>
                            <m:t>m</m:t>
                          </m:r>
                          <m:r>
                            <a:rPr lang="en-NZ" sz="1400" b="0" i="0">
                              <a:latin typeface="Cambria Math" panose="02040503050406030204" pitchFamily="18" charset="0"/>
                              <a:ea typeface="Cambria Math" panose="02040503050406030204" pitchFamily="18" charset="0"/>
                            </a:rPr>
                            <m:t>3</m:t>
                          </m:r>
                        </m:num>
                        <m:den>
                          <m:r>
                            <m:rPr>
                              <m:sty m:val="p"/>
                            </m:rPr>
                            <a:rPr lang="en-NZ" sz="1400" b="0" i="0">
                              <a:latin typeface="Cambria Math" panose="02040503050406030204" pitchFamily="18" charset="0"/>
                              <a:ea typeface="Cambria Math" panose="02040503050406030204" pitchFamily="18" charset="0"/>
                            </a:rPr>
                            <m:t>hr</m:t>
                          </m:r>
                        </m:den>
                      </m:f>
                      <m:r>
                        <a:rPr lang="en-NZ" sz="1400" b="0" i="0">
                          <a:latin typeface="Cambria Math" panose="02040503050406030204" pitchFamily="18" charset="0"/>
                          <a:ea typeface="Cambria Math" panose="02040503050406030204" pitchFamily="18" charset="0"/>
                        </a:rPr>
                        <m:t>)</m:t>
                      </m:r>
                    </m:den>
                  </m:f>
                </m:oMath>
              </a14:m>
              <a:endParaRPr lang="en-NZ" sz="1400" i="0">
                <a:latin typeface="Cambria Math" panose="02040503050406030204" pitchFamily="18" charset="0"/>
                <a:ea typeface="Cambria Math" panose="02040503050406030204" pitchFamily="18" charset="0"/>
              </a:endParaRPr>
            </a:p>
          </xdr:txBody>
        </xdr:sp>
      </mc:Choice>
      <mc:Fallback xmlns="">
        <xdr:sp macro="" textlink="">
          <xdr:nvSpPr>
            <xdr:cNvPr id="3" name="TextBox 2">
              <a:extLst>
                <a:ext uri="{FF2B5EF4-FFF2-40B4-BE49-F238E27FC236}">
                  <a16:creationId xmlns:a16="http://schemas.microsoft.com/office/drawing/2014/main" id="{D6707F7A-D2E6-4261-BF3A-1E0A45E59DEE}"/>
                </a:ext>
              </a:extLst>
            </xdr:cNvPr>
            <xdr:cNvSpPr txBox="1"/>
          </xdr:nvSpPr>
          <xdr:spPr>
            <a:xfrm>
              <a:off x="5905500" y="1933575"/>
              <a:ext cx="2762250" cy="5248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NZ" sz="1200" i="0">
                  <a:latin typeface="Cambria Math" panose="02040503050406030204" pitchFamily="18" charset="0"/>
                  <a:ea typeface="Cambria Math" panose="02040503050406030204" pitchFamily="18" charset="0"/>
                </a:rPr>
                <a:t>Loading Time </a:t>
              </a:r>
              <a:r>
                <a:rPr lang="en-NZ" sz="1200" i="0" baseline="0">
                  <a:latin typeface="Cambria Math" panose="02040503050406030204" pitchFamily="18" charset="0"/>
                  <a:ea typeface="Cambria Math" panose="02040503050406030204" pitchFamily="18" charset="0"/>
                </a:rPr>
                <a:t>(hrs) </a:t>
              </a:r>
              <a:r>
                <a:rPr lang="en-NZ" sz="1400" i="0">
                  <a:latin typeface="Cambria Math" panose="02040503050406030204" pitchFamily="18" charset="0"/>
                  <a:ea typeface="Cambria Math" panose="02040503050406030204" pitchFamily="18" charset="0"/>
                </a:rPr>
                <a:t>=(</a:t>
              </a:r>
              <a:r>
                <a:rPr lang="en-NZ" sz="1400" b="0" i="0">
                  <a:latin typeface="Cambria Math" panose="02040503050406030204" pitchFamily="18" charset="0"/>
                  <a:ea typeface="Cambria Math" panose="02040503050406030204" pitchFamily="18" charset="0"/>
                </a:rPr>
                <a:t>Volume  (m</a:t>
              </a:r>
              <a:r>
                <a:rPr lang="en-NZ" sz="1400" b="0" i="0" baseline="30000">
                  <a:latin typeface="Cambria Math" panose="02040503050406030204" pitchFamily="18" charset="0"/>
                  <a:ea typeface="Cambria Math" panose="02040503050406030204" pitchFamily="18" charset="0"/>
                </a:rPr>
                <a:t>3))/(</a:t>
              </a:r>
              <a:r>
                <a:rPr lang="en-NZ" sz="1400" b="0" i="0">
                  <a:latin typeface="Cambria Math" panose="02040503050406030204" pitchFamily="18" charset="0"/>
                  <a:ea typeface="Cambria Math" panose="02040503050406030204" pitchFamily="18" charset="0"/>
                </a:rPr>
                <a:t>Loading Rate (m3/hr))</a:t>
              </a:r>
              <a:endParaRPr lang="en-NZ" sz="1400" i="0">
                <a:latin typeface="Cambria Math" panose="02040503050406030204" pitchFamily="18" charset="0"/>
                <a:ea typeface="Cambria Math" panose="02040503050406030204" pitchFamily="18" charset="0"/>
              </a:endParaRPr>
            </a:p>
          </xdr:txBody>
        </xdr:sp>
      </mc:Fallback>
    </mc:AlternateContent>
    <xdr:clientData/>
  </xdr:oneCellAnchor>
  <xdr:oneCellAnchor>
    <xdr:from>
      <xdr:col>12</xdr:col>
      <xdr:colOff>123825</xdr:colOff>
      <xdr:row>5</xdr:row>
      <xdr:rowOff>114301</xdr:rowOff>
    </xdr:from>
    <xdr:ext cx="2914650" cy="400050"/>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3222788F-FC6B-4224-B3E2-5D5F209635D7}"/>
                </a:ext>
              </a:extLst>
            </xdr:cNvPr>
            <xdr:cNvSpPr txBox="1"/>
          </xdr:nvSpPr>
          <xdr:spPr>
            <a:xfrm>
              <a:off x="8953500" y="2019301"/>
              <a:ext cx="2914650" cy="400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NZ" sz="1200" i="0">
                  <a:latin typeface="Cambria Math" panose="02040503050406030204" pitchFamily="18" charset="0"/>
                  <a:ea typeface="Cambria Math" panose="02040503050406030204" pitchFamily="18" charset="0"/>
                </a:rPr>
                <a:t>Loading Time </a:t>
              </a:r>
              <a:r>
                <a:rPr lang="en-NZ" sz="1200" i="0" baseline="0">
                  <a:latin typeface="Cambria Math" panose="02040503050406030204" pitchFamily="18" charset="0"/>
                  <a:ea typeface="Cambria Math" panose="02040503050406030204" pitchFamily="18" charset="0"/>
                </a:rPr>
                <a:t>(days) </a:t>
              </a:r>
              <a14:m>
                <m:oMath xmlns:m="http://schemas.openxmlformats.org/officeDocument/2006/math">
                  <m:r>
                    <a:rPr lang="en-NZ" sz="1400" i="0">
                      <a:latin typeface="Cambria Math" panose="02040503050406030204" pitchFamily="18" charset="0"/>
                      <a:ea typeface="Cambria Math" panose="02040503050406030204" pitchFamily="18" charset="0"/>
                    </a:rPr>
                    <m:t>=</m:t>
                  </m:r>
                  <m:f>
                    <m:fPr>
                      <m:ctrlPr>
                        <a:rPr lang="en-NZ" sz="1400" i="1">
                          <a:latin typeface="Cambria Math" panose="02040503050406030204" pitchFamily="18" charset="0"/>
                          <a:ea typeface="Cambria Math" panose="02040503050406030204" pitchFamily="18" charset="0"/>
                        </a:rPr>
                      </m:ctrlPr>
                    </m:fPr>
                    <m:num>
                      <m:r>
                        <m:rPr>
                          <m:sty m:val="p"/>
                        </m:rPr>
                        <a:rPr lang="en-NZ" sz="1400" b="0" i="0">
                          <a:latin typeface="Cambria Math" panose="02040503050406030204" pitchFamily="18" charset="0"/>
                          <a:ea typeface="Cambria Math" panose="02040503050406030204" pitchFamily="18" charset="0"/>
                        </a:rPr>
                        <m:t>Loading</m:t>
                      </m:r>
                      <m:r>
                        <a:rPr lang="en-NZ" sz="1400" b="0" i="0">
                          <a:latin typeface="Cambria Math" panose="02040503050406030204" pitchFamily="18" charset="0"/>
                          <a:ea typeface="Cambria Math" panose="02040503050406030204" pitchFamily="18" charset="0"/>
                        </a:rPr>
                        <m:t> </m:t>
                      </m:r>
                      <m:r>
                        <m:rPr>
                          <m:sty m:val="p"/>
                        </m:rPr>
                        <a:rPr lang="en-NZ" sz="1400" b="0" i="0">
                          <a:latin typeface="Cambria Math" panose="02040503050406030204" pitchFamily="18" charset="0"/>
                          <a:ea typeface="Cambria Math" panose="02040503050406030204" pitchFamily="18" charset="0"/>
                        </a:rPr>
                        <m:t>Time</m:t>
                      </m:r>
                      <m:r>
                        <a:rPr lang="en-NZ" sz="1400" b="0" i="0">
                          <a:latin typeface="Cambria Math" panose="02040503050406030204" pitchFamily="18" charset="0"/>
                          <a:ea typeface="Cambria Math" panose="02040503050406030204" pitchFamily="18" charset="0"/>
                        </a:rPr>
                        <m:t>  (</m:t>
                      </m:r>
                      <m:r>
                        <m:rPr>
                          <m:sty m:val="p"/>
                        </m:rPr>
                        <a:rPr lang="en-NZ" sz="1400" b="0" i="0">
                          <a:latin typeface="Cambria Math" panose="02040503050406030204" pitchFamily="18" charset="0"/>
                          <a:ea typeface="Cambria Math" panose="02040503050406030204" pitchFamily="18" charset="0"/>
                        </a:rPr>
                        <m:t>hrs</m:t>
                      </m:r>
                      <m:r>
                        <a:rPr lang="en-NZ" sz="1400" b="0" i="0">
                          <a:latin typeface="Cambria Math" panose="02040503050406030204" pitchFamily="18" charset="0"/>
                          <a:ea typeface="Cambria Math" panose="02040503050406030204" pitchFamily="18" charset="0"/>
                        </a:rPr>
                        <m:t>))</m:t>
                      </m:r>
                    </m:num>
                    <m:den>
                      <m:r>
                        <a:rPr lang="en-NZ" sz="1400" b="0" i="0">
                          <a:latin typeface="Cambria Math" panose="02040503050406030204" pitchFamily="18" charset="0"/>
                          <a:ea typeface="Cambria Math" panose="02040503050406030204" pitchFamily="18" charset="0"/>
                        </a:rPr>
                        <m:t>24 (</m:t>
                      </m:r>
                      <m:r>
                        <m:rPr>
                          <m:sty m:val="p"/>
                        </m:rPr>
                        <a:rPr lang="en-NZ" sz="1400" b="0" i="0">
                          <a:latin typeface="Cambria Math" panose="02040503050406030204" pitchFamily="18" charset="0"/>
                          <a:ea typeface="Cambria Math" panose="02040503050406030204" pitchFamily="18" charset="0"/>
                        </a:rPr>
                        <m:t>hrs</m:t>
                      </m:r>
                      <m:r>
                        <a:rPr lang="en-NZ" sz="1400" b="0" i="0">
                          <a:latin typeface="Cambria Math" panose="02040503050406030204" pitchFamily="18" charset="0"/>
                          <a:ea typeface="Cambria Math" panose="02040503050406030204" pitchFamily="18" charset="0"/>
                        </a:rPr>
                        <m:t>/</m:t>
                      </m:r>
                      <m:r>
                        <m:rPr>
                          <m:sty m:val="p"/>
                        </m:rPr>
                        <a:rPr lang="en-NZ" sz="1400" b="0" i="0">
                          <a:latin typeface="Cambria Math" panose="02040503050406030204" pitchFamily="18" charset="0"/>
                          <a:ea typeface="Cambria Math" panose="02040503050406030204" pitchFamily="18" charset="0"/>
                        </a:rPr>
                        <m:t>day</m:t>
                      </m:r>
                      <m:r>
                        <a:rPr lang="en-NZ" sz="1400" b="0" i="0">
                          <a:latin typeface="Cambria Math" panose="02040503050406030204" pitchFamily="18" charset="0"/>
                          <a:ea typeface="Cambria Math" panose="02040503050406030204" pitchFamily="18" charset="0"/>
                        </a:rPr>
                        <m:t>)</m:t>
                      </m:r>
                    </m:den>
                  </m:f>
                </m:oMath>
              </a14:m>
              <a:endParaRPr lang="en-NZ" sz="1400" i="0">
                <a:latin typeface="Cambria Math" panose="02040503050406030204" pitchFamily="18" charset="0"/>
                <a:ea typeface="Cambria Math" panose="02040503050406030204" pitchFamily="18" charset="0"/>
              </a:endParaRPr>
            </a:p>
          </xdr:txBody>
        </xdr:sp>
      </mc:Choice>
      <mc:Fallback xmlns="">
        <xdr:sp macro="" textlink="">
          <xdr:nvSpPr>
            <xdr:cNvPr id="4" name="TextBox 3">
              <a:extLst>
                <a:ext uri="{FF2B5EF4-FFF2-40B4-BE49-F238E27FC236}">
                  <a16:creationId xmlns:a16="http://schemas.microsoft.com/office/drawing/2014/main" id="{3222788F-FC6B-4224-B3E2-5D5F209635D7}"/>
                </a:ext>
              </a:extLst>
            </xdr:cNvPr>
            <xdr:cNvSpPr txBox="1"/>
          </xdr:nvSpPr>
          <xdr:spPr>
            <a:xfrm>
              <a:off x="8953500" y="2019301"/>
              <a:ext cx="2914650" cy="400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NZ" sz="1200" i="0">
                  <a:latin typeface="Cambria Math" panose="02040503050406030204" pitchFamily="18" charset="0"/>
                  <a:ea typeface="Cambria Math" panose="02040503050406030204" pitchFamily="18" charset="0"/>
                </a:rPr>
                <a:t>Loading Time </a:t>
              </a:r>
              <a:r>
                <a:rPr lang="en-NZ" sz="1200" i="0" baseline="0">
                  <a:latin typeface="Cambria Math" panose="02040503050406030204" pitchFamily="18" charset="0"/>
                  <a:ea typeface="Cambria Math" panose="02040503050406030204" pitchFamily="18" charset="0"/>
                </a:rPr>
                <a:t>(days) </a:t>
              </a:r>
              <a:r>
                <a:rPr lang="en-NZ" sz="1400" i="0">
                  <a:latin typeface="Cambria Math" panose="02040503050406030204" pitchFamily="18" charset="0"/>
                  <a:ea typeface="Cambria Math" panose="02040503050406030204" pitchFamily="18" charset="0"/>
                </a:rPr>
                <a:t>=(</a:t>
              </a:r>
              <a:r>
                <a:rPr lang="en-NZ" sz="1400" b="0" i="0">
                  <a:latin typeface="Cambria Math" panose="02040503050406030204" pitchFamily="18" charset="0"/>
                  <a:ea typeface="Cambria Math" panose="02040503050406030204" pitchFamily="18" charset="0"/>
                </a:rPr>
                <a:t>Loading Time  (hrs)))/(24 (hrs/day))</a:t>
              </a:r>
              <a:endParaRPr lang="en-NZ" sz="1400" i="0">
                <a:latin typeface="Cambria Math" panose="02040503050406030204" pitchFamily="18" charset="0"/>
                <a:ea typeface="Cambria Math" panose="02040503050406030204" pitchFamily="18" charset="0"/>
              </a:endParaRPr>
            </a:p>
          </xdr:txBody>
        </xdr:sp>
      </mc:Fallback>
    </mc:AlternateContent>
    <xdr:clientData/>
  </xdr:oneCellAnchor>
  <xdr:oneCellAnchor>
    <xdr:from>
      <xdr:col>3</xdr:col>
      <xdr:colOff>381</xdr:colOff>
      <xdr:row>9</xdr:row>
      <xdr:rowOff>132365</xdr:rowOff>
    </xdr:from>
    <xdr:ext cx="2285619" cy="467710"/>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4953E8CB-2572-4CB9-8CC0-28CB913A096C}"/>
                </a:ext>
              </a:extLst>
            </xdr:cNvPr>
            <xdr:cNvSpPr txBox="1"/>
          </xdr:nvSpPr>
          <xdr:spPr>
            <a:xfrm>
              <a:off x="1219581" y="2227865"/>
              <a:ext cx="2285619" cy="467710"/>
            </a:xfrm>
            <a:prstGeom prst="rect">
              <a:avLst/>
            </a:prstGeom>
            <a:solidFill>
              <a:schemeClr val="accent2">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NZ" sz="1100" i="1">
                            <a:solidFill>
                              <a:schemeClr val="tx1"/>
                            </a:solidFill>
                            <a:effectLst/>
                            <a:latin typeface="Cambria Math" panose="02040503050406030204" pitchFamily="18" charset="0"/>
                            <a:ea typeface="+mn-ea"/>
                            <a:cs typeface="+mn-cs"/>
                          </a:rPr>
                        </m:ctrlPr>
                      </m:dPr>
                      <m:e>
                        <m:r>
                          <m:rPr>
                            <m:nor/>
                          </m:rPr>
                          <a:rPr lang="en-NZ" sz="1100">
                            <a:solidFill>
                              <a:schemeClr val="tx1"/>
                            </a:solidFill>
                            <a:effectLst/>
                            <a:latin typeface="+mn-lt"/>
                            <a:ea typeface="+mn-ea"/>
                            <a:cs typeface="+mn-cs"/>
                          </a:rPr>
                          <m:t>m</m:t>
                        </m:r>
                        <m:r>
                          <m:rPr>
                            <m:nor/>
                          </m:rPr>
                          <a:rPr lang="en-NZ" sz="1100" baseline="-25000">
                            <a:solidFill>
                              <a:schemeClr val="tx1"/>
                            </a:solidFill>
                            <a:effectLst/>
                            <a:latin typeface="+mn-lt"/>
                            <a:ea typeface="+mn-ea"/>
                            <a:cs typeface="+mn-cs"/>
                          </a:rPr>
                          <m:t>H</m:t>
                        </m:r>
                        <m:r>
                          <m:rPr>
                            <m:nor/>
                          </m:rPr>
                          <a:rPr lang="en-NZ" sz="1100" baseline="-25000">
                            <a:solidFill>
                              <a:schemeClr val="tx1"/>
                            </a:solidFill>
                            <a:effectLst/>
                            <a:latin typeface="+mn-lt"/>
                            <a:ea typeface="+mn-ea"/>
                            <a:cs typeface="+mn-cs"/>
                          </a:rPr>
                          <m:t>2​</m:t>
                        </m:r>
                      </m:e>
                    </m:d>
                    <m:r>
                      <a:rPr lang="en-NZ" sz="1100" i="1">
                        <a:latin typeface="Cambria Math" panose="02040503050406030204" pitchFamily="18" charset="0"/>
                      </a:rPr>
                      <m:t>=</m:t>
                    </m:r>
                    <m:f>
                      <m:fPr>
                        <m:ctrlPr>
                          <a:rPr lang="en-NZ" sz="1100" i="1">
                            <a:latin typeface="Cambria Math" panose="02040503050406030204" pitchFamily="18" charset="0"/>
                          </a:rPr>
                        </m:ctrlPr>
                      </m:fPr>
                      <m:num>
                        <m:r>
                          <a:rPr lang="en-NZ" sz="1100" b="0" i="1">
                            <a:solidFill>
                              <a:schemeClr val="tx1"/>
                            </a:solidFill>
                            <a:effectLst/>
                            <a:latin typeface="Cambria Math" panose="02040503050406030204" pitchFamily="18" charset="0"/>
                            <a:ea typeface="+mn-ea"/>
                            <a:cs typeface="+mn-cs"/>
                          </a:rPr>
                          <m:t>𝑃𝑢𝑚𝑝</m:t>
                        </m:r>
                        <m:r>
                          <a:rPr lang="en-NZ" sz="1100" b="0" i="1">
                            <a:solidFill>
                              <a:schemeClr val="tx1"/>
                            </a:solidFill>
                            <a:effectLst/>
                            <a:latin typeface="Cambria Math" panose="02040503050406030204" pitchFamily="18" charset="0"/>
                            <a:ea typeface="+mn-ea"/>
                            <a:cs typeface="+mn-cs"/>
                          </a:rPr>
                          <m:t> </m:t>
                        </m:r>
                        <m:r>
                          <a:rPr lang="en-NZ" sz="1100" b="0" i="1">
                            <a:solidFill>
                              <a:schemeClr val="tx1"/>
                            </a:solidFill>
                            <a:effectLst/>
                            <a:latin typeface="Cambria Math" panose="02040503050406030204" pitchFamily="18" charset="0"/>
                            <a:ea typeface="+mn-ea"/>
                            <a:cs typeface="+mn-cs"/>
                          </a:rPr>
                          <m:t>𝑟𝑎𝑡𝑒</m:t>
                        </m:r>
                        <m:r>
                          <a:rPr lang="en-NZ" sz="1100" b="0" i="1">
                            <a:solidFill>
                              <a:schemeClr val="tx1"/>
                            </a:solidFill>
                            <a:effectLst/>
                            <a:latin typeface="Cambria Math" panose="02040503050406030204" pitchFamily="18" charset="0"/>
                            <a:ea typeface="+mn-ea"/>
                            <a:cs typeface="+mn-cs"/>
                          </a:rPr>
                          <m:t>(</m:t>
                        </m:r>
                        <m:f>
                          <m:fPr>
                            <m:ctrlPr>
                              <a:rPr lang="en-NZ" sz="1100" b="0" i="1">
                                <a:solidFill>
                                  <a:schemeClr val="tx1"/>
                                </a:solidFill>
                                <a:effectLst/>
                                <a:latin typeface="Cambria Math" panose="02040503050406030204" pitchFamily="18" charset="0"/>
                                <a:ea typeface="+mn-ea"/>
                                <a:cs typeface="+mn-cs"/>
                              </a:rPr>
                            </m:ctrlPr>
                          </m:fPr>
                          <m:num>
                            <m:r>
                              <a:rPr lang="en-NZ" sz="1100" b="0" i="1">
                                <a:solidFill>
                                  <a:schemeClr val="tx1"/>
                                </a:solidFill>
                                <a:effectLst/>
                                <a:latin typeface="Cambria Math" panose="02040503050406030204" pitchFamily="18" charset="0"/>
                                <a:ea typeface="+mn-ea"/>
                                <a:cs typeface="+mn-cs"/>
                              </a:rPr>
                              <m:t>𝑚</m:t>
                            </m:r>
                            <m:r>
                              <a:rPr lang="en-NZ" sz="1100" b="0" i="1" baseline="30000">
                                <a:solidFill>
                                  <a:schemeClr val="tx1"/>
                                </a:solidFill>
                                <a:effectLst/>
                                <a:latin typeface="Cambria Math" panose="02040503050406030204" pitchFamily="18" charset="0"/>
                                <a:ea typeface="+mn-ea"/>
                                <a:cs typeface="+mn-cs"/>
                              </a:rPr>
                              <m:t>3</m:t>
                            </m:r>
                          </m:num>
                          <m:den>
                            <m:r>
                              <a:rPr lang="en-NZ" sz="1100" b="0" i="1">
                                <a:solidFill>
                                  <a:schemeClr val="tx1"/>
                                </a:solidFill>
                                <a:effectLst/>
                                <a:latin typeface="Cambria Math" panose="02040503050406030204" pitchFamily="18" charset="0"/>
                                <a:ea typeface="+mn-ea"/>
                                <a:cs typeface="+mn-cs"/>
                              </a:rPr>
                              <m:t>h𝑟</m:t>
                            </m:r>
                          </m:den>
                        </m:f>
                        <m:r>
                          <a:rPr lang="en-NZ" sz="1100" b="0" i="1">
                            <a:solidFill>
                              <a:schemeClr val="tx1"/>
                            </a:solidFill>
                            <a:effectLst/>
                            <a:latin typeface="Cambria Math" panose="02040503050406030204" pitchFamily="18" charset="0"/>
                            <a:ea typeface="+mn-ea"/>
                            <a:cs typeface="+mn-cs"/>
                          </a:rPr>
                          <m:t>) ∗</m:t>
                        </m:r>
                        <m:r>
                          <m:rPr>
                            <m:nor/>
                          </m:rPr>
                          <a:rPr lang="el-GR" sz="1100">
                            <a:solidFill>
                              <a:schemeClr val="tx1"/>
                            </a:solidFill>
                            <a:effectLst/>
                            <a:latin typeface="+mn-lt"/>
                            <a:ea typeface="+mn-ea"/>
                            <a:cs typeface="+mn-cs"/>
                          </a:rPr>
                          <m:t>ρ</m:t>
                        </m:r>
                        <m:r>
                          <m:rPr>
                            <m:nor/>
                          </m:rPr>
                          <a:rPr lang="en-NZ" sz="1100" baseline="-25000">
                            <a:solidFill>
                              <a:schemeClr val="tx1"/>
                            </a:solidFill>
                            <a:effectLst/>
                            <a:latin typeface="+mn-lt"/>
                            <a:ea typeface="+mn-ea"/>
                            <a:cs typeface="+mn-cs"/>
                          </a:rPr>
                          <m:t>LH</m:t>
                        </m:r>
                        <m:r>
                          <m:rPr>
                            <m:nor/>
                          </m:rPr>
                          <a:rPr lang="en-NZ" sz="1100" baseline="-25000">
                            <a:solidFill>
                              <a:schemeClr val="tx1"/>
                            </a:solidFill>
                            <a:effectLst/>
                            <a:latin typeface="+mn-lt"/>
                            <a:ea typeface="+mn-ea"/>
                            <a:cs typeface="+mn-cs"/>
                          </a:rPr>
                          <m:t>2 (</m:t>
                        </m:r>
                        <m:r>
                          <m:rPr>
                            <m:nor/>
                          </m:rPr>
                          <a:rPr lang="en-NZ" sz="1100" baseline="0">
                            <a:solidFill>
                              <a:schemeClr val="tx1"/>
                            </a:solidFill>
                            <a:effectLst/>
                            <a:latin typeface="+mn-lt"/>
                            <a:ea typeface="+mn-ea"/>
                            <a:cs typeface="+mn-cs"/>
                          </a:rPr>
                          <m:t>kg</m:t>
                        </m:r>
                        <m:r>
                          <m:rPr>
                            <m:nor/>
                          </m:rPr>
                          <a:rPr lang="en-NZ" sz="1100" baseline="0">
                            <a:solidFill>
                              <a:schemeClr val="tx1"/>
                            </a:solidFill>
                            <a:effectLst/>
                            <a:latin typeface="+mn-lt"/>
                            <a:ea typeface="+mn-ea"/>
                            <a:cs typeface="+mn-cs"/>
                          </a:rPr>
                          <m:t>/</m:t>
                        </m:r>
                        <m:r>
                          <m:rPr>
                            <m:nor/>
                          </m:rPr>
                          <a:rPr lang="en-NZ" sz="1100" baseline="0">
                            <a:solidFill>
                              <a:schemeClr val="tx1"/>
                            </a:solidFill>
                            <a:effectLst/>
                            <a:latin typeface="+mn-lt"/>
                            <a:ea typeface="+mn-ea"/>
                            <a:cs typeface="+mn-cs"/>
                          </a:rPr>
                          <m:t>m</m:t>
                        </m:r>
                        <m:r>
                          <m:rPr>
                            <m:nor/>
                          </m:rPr>
                          <a:rPr lang="en-NZ" sz="1100" baseline="30000">
                            <a:solidFill>
                              <a:schemeClr val="tx1"/>
                            </a:solidFill>
                            <a:effectLst/>
                            <a:latin typeface="+mn-lt"/>
                            <a:ea typeface="+mn-ea"/>
                            <a:cs typeface="+mn-cs"/>
                          </a:rPr>
                          <m:t>3</m:t>
                        </m:r>
                        <m:r>
                          <m:rPr>
                            <m:nor/>
                          </m:rPr>
                          <a:rPr lang="en-NZ" sz="1100" baseline="0">
                            <a:solidFill>
                              <a:schemeClr val="tx1"/>
                            </a:solidFill>
                            <a:effectLst/>
                            <a:latin typeface="+mn-lt"/>
                            <a:ea typeface="+mn-ea"/>
                            <a:cs typeface="+mn-cs"/>
                          </a:rPr>
                          <m:t>)</m:t>
                        </m:r>
                      </m:num>
                      <m:den>
                        <m:r>
                          <a:rPr lang="en-NZ" sz="1100" b="0" i="1">
                            <a:latin typeface="Cambria Math" panose="02040503050406030204" pitchFamily="18" charset="0"/>
                          </a:rPr>
                          <m:t>1000</m:t>
                        </m:r>
                      </m:den>
                    </m:f>
                  </m:oMath>
                </m:oMathPara>
              </a14:m>
              <a:endParaRPr lang="en-NZ" sz="1100"/>
            </a:p>
          </xdr:txBody>
        </xdr:sp>
      </mc:Choice>
      <mc:Fallback xmlns="">
        <xdr:sp macro="" textlink="">
          <xdr:nvSpPr>
            <xdr:cNvPr id="5" name="TextBox 4">
              <a:extLst>
                <a:ext uri="{FF2B5EF4-FFF2-40B4-BE49-F238E27FC236}">
                  <a16:creationId xmlns:a16="http://schemas.microsoft.com/office/drawing/2014/main" id="{4953E8CB-2572-4CB9-8CC0-28CB913A096C}"/>
                </a:ext>
              </a:extLst>
            </xdr:cNvPr>
            <xdr:cNvSpPr txBox="1"/>
          </xdr:nvSpPr>
          <xdr:spPr>
            <a:xfrm>
              <a:off x="1219581" y="2227865"/>
              <a:ext cx="2285619" cy="467710"/>
            </a:xfrm>
            <a:prstGeom prst="rect">
              <a:avLst/>
            </a:prstGeom>
            <a:solidFill>
              <a:schemeClr val="accent2">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NZ" sz="1100" i="0">
                  <a:solidFill>
                    <a:schemeClr val="tx1"/>
                  </a:solidFill>
                  <a:effectLst/>
                  <a:latin typeface="Cambria Math" panose="02040503050406030204" pitchFamily="18" charset="0"/>
                  <a:ea typeface="+mn-ea"/>
                  <a:cs typeface="+mn-cs"/>
                </a:rPr>
                <a:t>(</a:t>
              </a:r>
              <a:r>
                <a:rPr lang="en-NZ" sz="1100" i="0">
                  <a:solidFill>
                    <a:schemeClr val="tx1"/>
                  </a:solidFill>
                  <a:effectLst/>
                  <a:latin typeface="+mn-lt"/>
                  <a:ea typeface="+mn-ea"/>
                  <a:cs typeface="+mn-cs"/>
                </a:rPr>
                <a:t>"m</a:t>
              </a:r>
              <a:r>
                <a:rPr lang="en-NZ" sz="1100" i="0" baseline="-25000">
                  <a:solidFill>
                    <a:schemeClr val="tx1"/>
                  </a:solidFill>
                  <a:effectLst/>
                  <a:latin typeface="+mn-lt"/>
                  <a:ea typeface="+mn-ea"/>
                  <a:cs typeface="+mn-cs"/>
                </a:rPr>
                <a:t>H2​</a:t>
              </a:r>
              <a:r>
                <a:rPr lang="en-NZ" sz="1100" i="0" baseline="-25000">
                  <a:solidFill>
                    <a:schemeClr val="tx1"/>
                  </a:solidFill>
                  <a:effectLst/>
                  <a:latin typeface="Cambria Math" panose="02040503050406030204" pitchFamily="18" charset="0"/>
                  <a:ea typeface="+mn-ea"/>
                  <a:cs typeface="+mn-cs"/>
                </a:rPr>
                <a:t>" )</a:t>
              </a:r>
              <a:r>
                <a:rPr lang="en-NZ" sz="1100" i="0">
                  <a:latin typeface="Cambria Math" panose="02040503050406030204" pitchFamily="18" charset="0"/>
                </a:rPr>
                <a:t>=(</a:t>
              </a:r>
              <a:r>
                <a:rPr lang="en-NZ" sz="1100" b="0" i="0">
                  <a:solidFill>
                    <a:schemeClr val="tx1"/>
                  </a:solidFill>
                  <a:effectLst/>
                  <a:latin typeface="Cambria Math" panose="02040503050406030204" pitchFamily="18" charset="0"/>
                  <a:ea typeface="+mn-ea"/>
                  <a:cs typeface="+mn-cs"/>
                </a:rPr>
                <a:t>𝑃𝑢𝑚𝑝 𝑟𝑎𝑡𝑒(𝑚</a:t>
              </a:r>
              <a:r>
                <a:rPr lang="en-NZ" sz="1100" b="0" i="0" baseline="30000">
                  <a:solidFill>
                    <a:schemeClr val="tx1"/>
                  </a:solidFill>
                  <a:effectLst/>
                  <a:latin typeface="Cambria Math" panose="02040503050406030204" pitchFamily="18" charset="0"/>
                  <a:ea typeface="+mn-ea"/>
                  <a:cs typeface="+mn-cs"/>
                </a:rPr>
                <a:t>3/</a:t>
              </a:r>
              <a:r>
                <a:rPr lang="en-NZ" sz="1100" b="0" i="0">
                  <a:solidFill>
                    <a:schemeClr val="tx1"/>
                  </a:solidFill>
                  <a:effectLst/>
                  <a:latin typeface="Cambria Math" panose="02040503050406030204" pitchFamily="18" charset="0"/>
                  <a:ea typeface="+mn-ea"/>
                  <a:cs typeface="+mn-cs"/>
                </a:rPr>
                <a:t>ℎ𝑟) ∗</a:t>
              </a:r>
              <a:r>
                <a:rPr lang="el-GR" sz="1100" b="0" i="0">
                  <a:solidFill>
                    <a:schemeClr val="tx1"/>
                  </a:solidFill>
                  <a:effectLst/>
                  <a:latin typeface="+mn-lt"/>
                  <a:ea typeface="+mn-ea"/>
                  <a:cs typeface="+mn-cs"/>
                </a:rPr>
                <a:t>"</a:t>
              </a:r>
              <a:r>
                <a:rPr lang="el-GR" sz="1100" i="0">
                  <a:solidFill>
                    <a:schemeClr val="tx1"/>
                  </a:solidFill>
                  <a:effectLst/>
                  <a:latin typeface="+mn-lt"/>
                  <a:ea typeface="+mn-ea"/>
                  <a:cs typeface="+mn-cs"/>
                </a:rPr>
                <a:t>ρ</a:t>
              </a:r>
              <a:r>
                <a:rPr lang="en-NZ" sz="1100" i="0" baseline="-25000">
                  <a:solidFill>
                    <a:schemeClr val="tx1"/>
                  </a:solidFill>
                  <a:effectLst/>
                  <a:latin typeface="+mn-lt"/>
                  <a:ea typeface="+mn-ea"/>
                  <a:cs typeface="+mn-cs"/>
                </a:rPr>
                <a:t>LH2 (</a:t>
              </a:r>
              <a:r>
                <a:rPr lang="en-NZ" sz="1100" i="0" baseline="0">
                  <a:solidFill>
                    <a:schemeClr val="tx1"/>
                  </a:solidFill>
                  <a:effectLst/>
                  <a:latin typeface="+mn-lt"/>
                  <a:ea typeface="+mn-ea"/>
                  <a:cs typeface="+mn-cs"/>
                </a:rPr>
                <a:t>kg/m</a:t>
              </a:r>
              <a:r>
                <a:rPr lang="en-NZ" sz="1100" i="0" baseline="30000">
                  <a:solidFill>
                    <a:schemeClr val="tx1"/>
                  </a:solidFill>
                  <a:effectLst/>
                  <a:latin typeface="+mn-lt"/>
                  <a:ea typeface="+mn-ea"/>
                  <a:cs typeface="+mn-cs"/>
                </a:rPr>
                <a:t>3</a:t>
              </a:r>
              <a:r>
                <a:rPr lang="en-NZ" sz="1100" i="0" baseline="0">
                  <a:solidFill>
                    <a:schemeClr val="tx1"/>
                  </a:solidFill>
                  <a:effectLst/>
                  <a:latin typeface="+mn-lt"/>
                  <a:ea typeface="+mn-ea"/>
                  <a:cs typeface="+mn-cs"/>
                </a:rPr>
                <a:t>)</a:t>
              </a:r>
              <a:r>
                <a:rPr lang="en-NZ" sz="1100" i="0" baseline="0">
                  <a:solidFill>
                    <a:schemeClr val="tx1"/>
                  </a:solidFill>
                  <a:effectLst/>
                  <a:latin typeface="Cambria Math" panose="02040503050406030204" pitchFamily="18" charset="0"/>
                  <a:ea typeface="+mn-ea"/>
                  <a:cs typeface="+mn-cs"/>
                </a:rPr>
                <a:t>" )/</a:t>
              </a:r>
              <a:r>
                <a:rPr lang="en-NZ" sz="1100" b="0" i="0">
                  <a:latin typeface="Cambria Math" panose="02040503050406030204" pitchFamily="18" charset="0"/>
                </a:rPr>
                <a:t>1000</a:t>
              </a:r>
              <a:endParaRPr lang="en-NZ" sz="1100"/>
            </a:p>
          </xdr:txBody>
        </xdr:sp>
      </mc:Fallback>
    </mc:AlternateContent>
    <xdr:clientData/>
  </xdr:oneCellAnchor>
  <xdr:twoCellAnchor editAs="oneCell">
    <xdr:from>
      <xdr:col>7</xdr:col>
      <xdr:colOff>981075</xdr:colOff>
      <xdr:row>9</xdr:row>
      <xdr:rowOff>19050</xdr:rowOff>
    </xdr:from>
    <xdr:to>
      <xdr:col>10</xdr:col>
      <xdr:colOff>486046</xdr:colOff>
      <xdr:row>11</xdr:row>
      <xdr:rowOff>28628</xdr:rowOff>
    </xdr:to>
    <xdr:pic>
      <xdr:nvPicPr>
        <xdr:cNvPr id="6" name="Picture 5">
          <a:extLst>
            <a:ext uri="{FF2B5EF4-FFF2-40B4-BE49-F238E27FC236}">
              <a16:creationId xmlns:a16="http://schemas.microsoft.com/office/drawing/2014/main" id="{ECD96498-D574-46F2-AB4B-37F7A088E77E}"/>
            </a:ext>
          </a:extLst>
        </xdr:cNvPr>
        <xdr:cNvPicPr>
          <a:picLocks noChangeAspect="1"/>
        </xdr:cNvPicPr>
      </xdr:nvPicPr>
      <xdr:blipFill>
        <a:blip xmlns:r="http://schemas.openxmlformats.org/officeDocument/2006/relationships" r:embed="rId1"/>
        <a:stretch>
          <a:fillRect/>
        </a:stretch>
      </xdr:blipFill>
      <xdr:spPr>
        <a:xfrm>
          <a:off x="7410450" y="2000250"/>
          <a:ext cx="1990996" cy="390578"/>
        </a:xfrm>
        <a:prstGeom prst="rect">
          <a:avLst/>
        </a:prstGeom>
      </xdr:spPr>
    </xdr:pic>
    <xdr:clientData/>
  </xdr:twoCellAnchor>
  <xdr:twoCellAnchor editAs="oneCell">
    <xdr:from>
      <xdr:col>11</xdr:col>
      <xdr:colOff>171450</xdr:colOff>
      <xdr:row>7</xdr:row>
      <xdr:rowOff>152400</xdr:rowOff>
    </xdr:from>
    <xdr:to>
      <xdr:col>14</xdr:col>
      <xdr:colOff>428952</xdr:colOff>
      <xdr:row>12</xdr:row>
      <xdr:rowOff>95371</xdr:rowOff>
    </xdr:to>
    <xdr:pic>
      <xdr:nvPicPr>
        <xdr:cNvPr id="8" name="Picture 7">
          <a:extLst>
            <a:ext uri="{FF2B5EF4-FFF2-40B4-BE49-F238E27FC236}">
              <a16:creationId xmlns:a16="http://schemas.microsoft.com/office/drawing/2014/main" id="{8B528CCA-9DA8-A15F-1B18-5EE855850790}"/>
            </a:ext>
          </a:extLst>
        </xdr:cNvPr>
        <xdr:cNvPicPr>
          <a:picLocks noChangeAspect="1"/>
        </xdr:cNvPicPr>
      </xdr:nvPicPr>
      <xdr:blipFill>
        <a:blip xmlns:r="http://schemas.openxmlformats.org/officeDocument/2006/relationships" r:embed="rId2"/>
        <a:stretch>
          <a:fillRect/>
        </a:stretch>
      </xdr:blipFill>
      <xdr:spPr>
        <a:xfrm>
          <a:off x="9763125" y="1752600"/>
          <a:ext cx="2448252" cy="895471"/>
        </a:xfrm>
        <a:prstGeom prst="rect">
          <a:avLst/>
        </a:prstGeom>
      </xdr:spPr>
    </xdr:pic>
    <xdr:clientData/>
  </xdr:twoCellAnchor>
  <xdr:oneCellAnchor>
    <xdr:from>
      <xdr:col>6</xdr:col>
      <xdr:colOff>514351</xdr:colOff>
      <xdr:row>9</xdr:row>
      <xdr:rowOff>9526</xdr:rowOff>
    </xdr:from>
    <xdr:ext cx="1143000" cy="476250"/>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B965A4F7-845E-421C-9A18-B123D6D80D51}"/>
                </a:ext>
              </a:extLst>
            </xdr:cNvPr>
            <xdr:cNvSpPr txBox="1"/>
          </xdr:nvSpPr>
          <xdr:spPr>
            <a:xfrm>
              <a:off x="5553076" y="2190751"/>
              <a:ext cx="1143000" cy="476250"/>
            </a:xfrm>
            <a:prstGeom prst="rect">
              <a:avLst/>
            </a:prstGeom>
            <a:solidFill>
              <a:schemeClr val="accent2">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NZ" sz="1100" i="0">
                  <a:latin typeface="+mn-lt"/>
                </a:rPr>
                <a:t>m</a:t>
              </a:r>
              <a:r>
                <a:rPr lang="en-NZ" sz="1100" i="0" baseline="-25000">
                  <a:latin typeface="+mn-lt"/>
                </a:rPr>
                <a:t>req</a:t>
              </a:r>
              <a14:m>
                <m:oMath xmlns:m="http://schemas.openxmlformats.org/officeDocument/2006/math">
                  <m:r>
                    <a:rPr lang="en-NZ" sz="1100" i="1">
                      <a:latin typeface="Cambria Math" panose="02040503050406030204" pitchFamily="18" charset="0"/>
                    </a:rPr>
                    <m:t>=</m:t>
                  </m:r>
                  <m:f>
                    <m:fPr>
                      <m:ctrlPr>
                        <a:rPr lang="en-NZ" sz="1100" i="1">
                          <a:latin typeface="Cambria Math" panose="02040503050406030204" pitchFamily="18" charset="0"/>
                        </a:rPr>
                      </m:ctrlPr>
                    </m:fPr>
                    <m:num>
                      <m:r>
                        <m:rPr>
                          <m:nor/>
                        </m:rPr>
                        <a:rPr lang="en-NZ" sz="1100" b="0" i="0">
                          <a:latin typeface="Cambria Math" panose="02040503050406030204" pitchFamily="18" charset="0"/>
                        </a:rPr>
                        <m:t>M</m:t>
                      </m:r>
                      <m:r>
                        <m:rPr>
                          <m:nor/>
                        </m:rPr>
                        <a:rPr lang="en-NZ" sz="1100" b="0" i="0" baseline="-25000">
                          <a:latin typeface="Cambria Math" panose="02040503050406030204" pitchFamily="18" charset="0"/>
                        </a:rPr>
                        <m:t>ship</m:t>
                      </m:r>
                    </m:num>
                    <m:den>
                      <m:r>
                        <a:rPr lang="en-NZ" sz="1100" b="0" i="1" baseline="0">
                          <a:solidFill>
                            <a:schemeClr val="tx1"/>
                          </a:solidFill>
                          <a:effectLst/>
                          <a:latin typeface="Cambria Math" panose="02040503050406030204" pitchFamily="18" charset="0"/>
                          <a:ea typeface="+mn-ea"/>
                          <a:cs typeface="+mn-cs"/>
                        </a:rPr>
                        <m:t>𝑇</m:t>
                      </m:r>
                      <m:r>
                        <a:rPr lang="en-NZ" sz="1100" b="0" i="1" baseline="-25000">
                          <a:solidFill>
                            <a:schemeClr val="tx1"/>
                          </a:solidFill>
                          <a:effectLst/>
                          <a:latin typeface="Cambria Math" panose="02040503050406030204" pitchFamily="18" charset="0"/>
                          <a:ea typeface="+mn-ea"/>
                          <a:cs typeface="+mn-cs"/>
                        </a:rPr>
                        <m:t>𝑡𝑢𝑟𝑛𝑎𝑟𝑜𝑢𝑛𝑑</m:t>
                      </m:r>
                    </m:den>
                  </m:f>
                </m:oMath>
              </a14:m>
              <a:endParaRPr lang="en-NZ" sz="1100"/>
            </a:p>
          </xdr:txBody>
        </xdr:sp>
      </mc:Choice>
      <mc:Fallback xmlns="">
        <xdr:sp macro="" textlink="">
          <xdr:nvSpPr>
            <xdr:cNvPr id="9" name="TextBox 8">
              <a:extLst>
                <a:ext uri="{FF2B5EF4-FFF2-40B4-BE49-F238E27FC236}">
                  <a16:creationId xmlns:a16="http://schemas.microsoft.com/office/drawing/2014/main" id="{B965A4F7-845E-421C-9A18-B123D6D80D51}"/>
                </a:ext>
              </a:extLst>
            </xdr:cNvPr>
            <xdr:cNvSpPr txBox="1"/>
          </xdr:nvSpPr>
          <xdr:spPr>
            <a:xfrm>
              <a:off x="5553076" y="2190751"/>
              <a:ext cx="1143000" cy="476250"/>
            </a:xfrm>
            <a:prstGeom prst="rect">
              <a:avLst/>
            </a:prstGeom>
            <a:solidFill>
              <a:schemeClr val="accent2">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NZ" sz="1100" i="0">
                  <a:latin typeface="+mn-lt"/>
                </a:rPr>
                <a:t>m</a:t>
              </a:r>
              <a:r>
                <a:rPr lang="en-NZ" sz="1100" i="0" baseline="-25000">
                  <a:latin typeface="+mn-lt"/>
                </a:rPr>
                <a:t>req</a:t>
              </a:r>
              <a:r>
                <a:rPr lang="en-NZ" sz="1100" i="0">
                  <a:latin typeface="Cambria Math" panose="02040503050406030204" pitchFamily="18" charset="0"/>
                </a:rPr>
                <a:t>=</a:t>
              </a:r>
              <a:r>
                <a:rPr lang="en-NZ" sz="1100" b="0" i="0">
                  <a:latin typeface="Cambria Math" panose="02040503050406030204" pitchFamily="18" charset="0"/>
                </a:rPr>
                <a:t>"M</a:t>
              </a:r>
              <a:r>
                <a:rPr lang="en-NZ" sz="1100" b="0" i="0" baseline="-25000">
                  <a:latin typeface="Cambria Math" panose="02040503050406030204" pitchFamily="18" charset="0"/>
                </a:rPr>
                <a:t>ship" /</a:t>
              </a:r>
              <a:r>
                <a:rPr lang="en-NZ" sz="1100" b="0" i="0" baseline="0">
                  <a:solidFill>
                    <a:schemeClr val="tx1"/>
                  </a:solidFill>
                  <a:effectLst/>
                  <a:latin typeface="Cambria Math" panose="02040503050406030204" pitchFamily="18" charset="0"/>
                  <a:ea typeface="+mn-ea"/>
                  <a:cs typeface="+mn-cs"/>
                </a:rPr>
                <a:t>𝑇</a:t>
              </a:r>
              <a:r>
                <a:rPr lang="en-NZ" sz="1100" b="0" i="0" baseline="-25000">
                  <a:solidFill>
                    <a:schemeClr val="tx1"/>
                  </a:solidFill>
                  <a:effectLst/>
                  <a:latin typeface="Cambria Math" panose="02040503050406030204" pitchFamily="18" charset="0"/>
                  <a:ea typeface="+mn-ea"/>
                  <a:cs typeface="+mn-cs"/>
                </a:rPr>
                <a:t>𝑡𝑢𝑟𝑛𝑎𝑟𝑜𝑢𝑛𝑑</a:t>
              </a:r>
              <a:endParaRPr lang="en-NZ" sz="1100"/>
            </a:p>
          </xdr:txBody>
        </xdr:sp>
      </mc:Fallback>
    </mc:AlternateContent>
    <xdr:clientData/>
  </xdr:oneCellAnchor>
</xdr:wsDr>
</file>

<file path=xl/drawings/drawing7.xml><?xml version="1.0" encoding="utf-8"?>
<xdr:wsDr xmlns:xdr="http://schemas.openxmlformats.org/drawingml/2006/spreadsheetDrawing" xmlns:a="http://schemas.openxmlformats.org/drawingml/2006/main">
  <xdr:twoCellAnchor editAs="oneCell">
    <xdr:from>
      <xdr:col>9</xdr:col>
      <xdr:colOff>47625</xdr:colOff>
      <xdr:row>71</xdr:row>
      <xdr:rowOff>19050</xdr:rowOff>
    </xdr:from>
    <xdr:to>
      <xdr:col>16</xdr:col>
      <xdr:colOff>915514</xdr:colOff>
      <xdr:row>80</xdr:row>
      <xdr:rowOff>171711</xdr:rowOff>
    </xdr:to>
    <xdr:pic>
      <xdr:nvPicPr>
        <xdr:cNvPr id="2" name="Picture 1">
          <a:extLst>
            <a:ext uri="{FF2B5EF4-FFF2-40B4-BE49-F238E27FC236}">
              <a16:creationId xmlns:a16="http://schemas.microsoft.com/office/drawing/2014/main" id="{479BBCDC-FB8A-C3DC-5166-0440E9ABCA1D}"/>
            </a:ext>
          </a:extLst>
        </xdr:cNvPr>
        <xdr:cNvPicPr>
          <a:picLocks noChangeAspect="1"/>
        </xdr:cNvPicPr>
      </xdr:nvPicPr>
      <xdr:blipFill>
        <a:blip xmlns:r="http://schemas.openxmlformats.org/officeDocument/2006/relationships" r:embed="rId1"/>
        <a:stretch>
          <a:fillRect/>
        </a:stretch>
      </xdr:blipFill>
      <xdr:spPr>
        <a:xfrm>
          <a:off x="9563100" y="18364200"/>
          <a:ext cx="7983064" cy="1867161"/>
        </a:xfrm>
        <a:prstGeom prst="rect">
          <a:avLst/>
        </a:prstGeom>
      </xdr:spPr>
    </xdr:pic>
    <xdr:clientData/>
  </xdr:twoCellAnchor>
  <xdr:twoCellAnchor editAs="oneCell">
    <xdr:from>
      <xdr:col>2</xdr:col>
      <xdr:colOff>200025</xdr:colOff>
      <xdr:row>69</xdr:row>
      <xdr:rowOff>112067</xdr:rowOff>
    </xdr:from>
    <xdr:to>
      <xdr:col>8</xdr:col>
      <xdr:colOff>600075</xdr:colOff>
      <xdr:row>81</xdr:row>
      <xdr:rowOff>143247</xdr:rowOff>
    </xdr:to>
    <xdr:pic>
      <xdr:nvPicPr>
        <xdr:cNvPr id="5" name="Picture 4">
          <a:extLst>
            <a:ext uri="{FF2B5EF4-FFF2-40B4-BE49-F238E27FC236}">
              <a16:creationId xmlns:a16="http://schemas.microsoft.com/office/drawing/2014/main" id="{758590B0-A7B1-4744-A551-373A7E3055A4}"/>
            </a:ext>
          </a:extLst>
        </xdr:cNvPr>
        <xdr:cNvPicPr>
          <a:picLocks noChangeAspect="1"/>
        </xdr:cNvPicPr>
      </xdr:nvPicPr>
      <xdr:blipFill>
        <a:blip xmlns:r="http://schemas.openxmlformats.org/officeDocument/2006/relationships" r:embed="rId2"/>
        <a:stretch>
          <a:fillRect/>
        </a:stretch>
      </xdr:blipFill>
      <xdr:spPr>
        <a:xfrm>
          <a:off x="1419225" y="18590567"/>
          <a:ext cx="7381875" cy="2317180"/>
        </a:xfrm>
        <a:prstGeom prst="rect">
          <a:avLst/>
        </a:prstGeom>
      </xdr:spPr>
    </xdr:pic>
    <xdr:clientData/>
  </xdr:twoCellAnchor>
  <xdr:twoCellAnchor editAs="oneCell">
    <xdr:from>
      <xdr:col>13</xdr:col>
      <xdr:colOff>304800</xdr:colOff>
      <xdr:row>12</xdr:row>
      <xdr:rowOff>76200</xdr:rowOff>
    </xdr:from>
    <xdr:to>
      <xdr:col>16</xdr:col>
      <xdr:colOff>700833</xdr:colOff>
      <xdr:row>14</xdr:row>
      <xdr:rowOff>192464</xdr:rowOff>
    </xdr:to>
    <xdr:pic>
      <xdr:nvPicPr>
        <xdr:cNvPr id="6" name="Picture 5">
          <a:extLst>
            <a:ext uri="{FF2B5EF4-FFF2-40B4-BE49-F238E27FC236}">
              <a16:creationId xmlns:a16="http://schemas.microsoft.com/office/drawing/2014/main" id="{DC248C8F-2505-4819-B224-EC712C8669D2}"/>
            </a:ext>
          </a:extLst>
        </xdr:cNvPr>
        <xdr:cNvPicPr>
          <a:picLocks noChangeAspect="1"/>
        </xdr:cNvPicPr>
      </xdr:nvPicPr>
      <xdr:blipFill>
        <a:blip xmlns:r="http://schemas.openxmlformats.org/officeDocument/2006/relationships" r:embed="rId3"/>
        <a:stretch>
          <a:fillRect/>
        </a:stretch>
      </xdr:blipFill>
      <xdr:spPr>
        <a:xfrm>
          <a:off x="11849100" y="3162300"/>
          <a:ext cx="3224958" cy="697289"/>
        </a:xfrm>
        <a:prstGeom prst="rect">
          <a:avLst/>
        </a:prstGeom>
      </xdr:spPr>
    </xdr:pic>
    <xdr:clientData/>
  </xdr:twoCellAnchor>
  <xdr:twoCellAnchor editAs="oneCell">
    <xdr:from>
      <xdr:col>13</xdr:col>
      <xdr:colOff>647700</xdr:colOff>
      <xdr:row>14</xdr:row>
      <xdr:rowOff>211514</xdr:rowOff>
    </xdr:from>
    <xdr:to>
      <xdr:col>16</xdr:col>
      <xdr:colOff>439159</xdr:colOff>
      <xdr:row>16</xdr:row>
      <xdr:rowOff>240089</xdr:rowOff>
    </xdr:to>
    <xdr:pic>
      <xdr:nvPicPr>
        <xdr:cNvPr id="7" name="Picture 6">
          <a:extLst>
            <a:ext uri="{FF2B5EF4-FFF2-40B4-BE49-F238E27FC236}">
              <a16:creationId xmlns:a16="http://schemas.microsoft.com/office/drawing/2014/main" id="{6192D25E-1D41-4E90-9885-47F907959339}"/>
            </a:ext>
          </a:extLst>
        </xdr:cNvPr>
        <xdr:cNvPicPr>
          <a:picLocks noChangeAspect="1"/>
        </xdr:cNvPicPr>
      </xdr:nvPicPr>
      <xdr:blipFill>
        <a:blip xmlns:r="http://schemas.openxmlformats.org/officeDocument/2006/relationships" r:embed="rId4"/>
        <a:stretch>
          <a:fillRect/>
        </a:stretch>
      </xdr:blipFill>
      <xdr:spPr>
        <a:xfrm>
          <a:off x="12192000" y="3878639"/>
          <a:ext cx="2620384" cy="6381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752475</xdr:colOff>
      <xdr:row>14</xdr:row>
      <xdr:rowOff>95250</xdr:rowOff>
    </xdr:from>
    <xdr:to>
      <xdr:col>5</xdr:col>
      <xdr:colOff>1905794</xdr:colOff>
      <xdr:row>16</xdr:row>
      <xdr:rowOff>76251</xdr:rowOff>
    </xdr:to>
    <xdr:pic>
      <xdr:nvPicPr>
        <xdr:cNvPr id="2" name="Picture 1">
          <a:extLst>
            <a:ext uri="{FF2B5EF4-FFF2-40B4-BE49-F238E27FC236}">
              <a16:creationId xmlns:a16="http://schemas.microsoft.com/office/drawing/2014/main" id="{D1D932DE-1BA1-4D69-C235-DB93F1703DD1}"/>
            </a:ext>
          </a:extLst>
        </xdr:cNvPr>
        <xdr:cNvPicPr>
          <a:picLocks noChangeAspect="1"/>
        </xdr:cNvPicPr>
      </xdr:nvPicPr>
      <xdr:blipFill>
        <a:blip xmlns:r="http://schemas.openxmlformats.org/officeDocument/2006/relationships" r:embed="rId1"/>
        <a:stretch>
          <a:fillRect/>
        </a:stretch>
      </xdr:blipFill>
      <xdr:spPr>
        <a:xfrm>
          <a:off x="752475" y="4629150"/>
          <a:ext cx="5687219" cy="36200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2</xdr:col>
      <xdr:colOff>200025</xdr:colOff>
      <xdr:row>6</xdr:row>
      <xdr:rowOff>25533</xdr:rowOff>
    </xdr:from>
    <xdr:ext cx="1724025" cy="503184"/>
    <xdr:pic>
      <xdr:nvPicPr>
        <xdr:cNvPr id="2" name="Picture 1">
          <a:extLst>
            <a:ext uri="{FF2B5EF4-FFF2-40B4-BE49-F238E27FC236}">
              <a16:creationId xmlns:a16="http://schemas.microsoft.com/office/drawing/2014/main" id="{6CE16298-38FC-4254-AEB0-69FF27175848}"/>
            </a:ext>
          </a:extLst>
        </xdr:cNvPr>
        <xdr:cNvPicPr>
          <a:picLocks noChangeAspect="1"/>
        </xdr:cNvPicPr>
      </xdr:nvPicPr>
      <xdr:blipFill>
        <a:blip xmlns:r="http://schemas.openxmlformats.org/officeDocument/2006/relationships" r:embed="rId1"/>
        <a:stretch>
          <a:fillRect/>
        </a:stretch>
      </xdr:blipFill>
      <xdr:spPr>
        <a:xfrm>
          <a:off x="1390650" y="1168533"/>
          <a:ext cx="1724025" cy="503184"/>
        </a:xfrm>
        <a:prstGeom prst="rect">
          <a:avLst/>
        </a:prstGeom>
      </xdr:spPr>
    </xdr:pic>
    <xdr:clientData/>
  </xdr:oneCellAnchor>
  <xdr:twoCellAnchor editAs="oneCell">
    <xdr:from>
      <xdr:col>2</xdr:col>
      <xdr:colOff>66675</xdr:colOff>
      <xdr:row>55</xdr:row>
      <xdr:rowOff>57150</xdr:rowOff>
    </xdr:from>
    <xdr:to>
      <xdr:col>3</xdr:col>
      <xdr:colOff>686091</xdr:colOff>
      <xdr:row>58</xdr:row>
      <xdr:rowOff>66756</xdr:rowOff>
    </xdr:to>
    <xdr:pic>
      <xdr:nvPicPr>
        <xdr:cNvPr id="3" name="Picture 2">
          <a:extLst>
            <a:ext uri="{FF2B5EF4-FFF2-40B4-BE49-F238E27FC236}">
              <a16:creationId xmlns:a16="http://schemas.microsoft.com/office/drawing/2014/main" id="{85A2C2E2-32EB-51CD-2CB5-2C0E3B123268}"/>
            </a:ext>
          </a:extLst>
        </xdr:cNvPr>
        <xdr:cNvPicPr>
          <a:picLocks noChangeAspect="1"/>
        </xdr:cNvPicPr>
      </xdr:nvPicPr>
      <xdr:blipFill>
        <a:blip xmlns:r="http://schemas.openxmlformats.org/officeDocument/2006/relationships" r:embed="rId2"/>
        <a:stretch>
          <a:fillRect/>
        </a:stretch>
      </xdr:blipFill>
      <xdr:spPr>
        <a:xfrm>
          <a:off x="676275" y="5705475"/>
          <a:ext cx="2086266" cy="581106"/>
        </a:xfrm>
        <a:prstGeom prst="rect">
          <a:avLst/>
        </a:prstGeom>
      </xdr:spPr>
    </xdr:pic>
    <xdr:clientData/>
  </xdr:twoCellAnchor>
  <xdr:twoCellAnchor editAs="oneCell">
    <xdr:from>
      <xdr:col>3</xdr:col>
      <xdr:colOff>1009650</xdr:colOff>
      <xdr:row>55</xdr:row>
      <xdr:rowOff>85725</xdr:rowOff>
    </xdr:from>
    <xdr:to>
      <xdr:col>6</xdr:col>
      <xdr:colOff>238125</xdr:colOff>
      <xdr:row>58</xdr:row>
      <xdr:rowOff>179776</xdr:rowOff>
    </xdr:to>
    <xdr:pic>
      <xdr:nvPicPr>
        <xdr:cNvPr id="4" name="Picture 3">
          <a:extLst>
            <a:ext uri="{FF2B5EF4-FFF2-40B4-BE49-F238E27FC236}">
              <a16:creationId xmlns:a16="http://schemas.microsoft.com/office/drawing/2014/main" id="{C5683F39-A48D-CA9F-CB45-6F5BFC030ED9}"/>
            </a:ext>
          </a:extLst>
        </xdr:cNvPr>
        <xdr:cNvPicPr>
          <a:picLocks noChangeAspect="1"/>
        </xdr:cNvPicPr>
      </xdr:nvPicPr>
      <xdr:blipFill>
        <a:blip xmlns:r="http://schemas.openxmlformats.org/officeDocument/2006/relationships" r:embed="rId3"/>
        <a:stretch>
          <a:fillRect/>
        </a:stretch>
      </xdr:blipFill>
      <xdr:spPr>
        <a:xfrm>
          <a:off x="3667125" y="11344275"/>
          <a:ext cx="2924175" cy="665551"/>
        </a:xfrm>
        <a:prstGeom prst="rect">
          <a:avLst/>
        </a:prstGeom>
      </xdr:spPr>
    </xdr:pic>
    <xdr:clientData/>
  </xdr:twoCellAnchor>
  <xdr:twoCellAnchor editAs="oneCell">
    <xdr:from>
      <xdr:col>2</xdr:col>
      <xdr:colOff>9525</xdr:colOff>
      <xdr:row>58</xdr:row>
      <xdr:rowOff>185250</xdr:rowOff>
    </xdr:from>
    <xdr:to>
      <xdr:col>3</xdr:col>
      <xdr:colOff>133350</xdr:colOff>
      <xdr:row>62</xdr:row>
      <xdr:rowOff>88</xdr:rowOff>
    </xdr:to>
    <xdr:pic>
      <xdr:nvPicPr>
        <xdr:cNvPr id="5" name="Picture 4">
          <a:extLst>
            <a:ext uri="{FF2B5EF4-FFF2-40B4-BE49-F238E27FC236}">
              <a16:creationId xmlns:a16="http://schemas.microsoft.com/office/drawing/2014/main" id="{AA406F2D-534F-129F-D2F7-59548F906620}"/>
            </a:ext>
          </a:extLst>
        </xdr:cNvPr>
        <xdr:cNvPicPr>
          <a:picLocks noChangeAspect="1"/>
        </xdr:cNvPicPr>
      </xdr:nvPicPr>
      <xdr:blipFill>
        <a:blip xmlns:r="http://schemas.openxmlformats.org/officeDocument/2006/relationships" r:embed="rId4"/>
        <a:stretch>
          <a:fillRect/>
        </a:stretch>
      </xdr:blipFill>
      <xdr:spPr>
        <a:xfrm>
          <a:off x="619125" y="6405075"/>
          <a:ext cx="1590675" cy="576838"/>
        </a:xfrm>
        <a:prstGeom prst="rect">
          <a:avLst/>
        </a:prstGeom>
      </xdr:spPr>
    </xdr:pic>
    <xdr:clientData/>
  </xdr:twoCellAnchor>
  <xdr:twoCellAnchor editAs="oneCell">
    <xdr:from>
      <xdr:col>3</xdr:col>
      <xdr:colOff>1028701</xdr:colOff>
      <xdr:row>59</xdr:row>
      <xdr:rowOff>90574</xdr:rowOff>
    </xdr:from>
    <xdr:to>
      <xdr:col>4</xdr:col>
      <xdr:colOff>1162051</xdr:colOff>
      <xdr:row>62</xdr:row>
      <xdr:rowOff>66761</xdr:rowOff>
    </xdr:to>
    <xdr:pic>
      <xdr:nvPicPr>
        <xdr:cNvPr id="6" name="Picture 5">
          <a:extLst>
            <a:ext uri="{FF2B5EF4-FFF2-40B4-BE49-F238E27FC236}">
              <a16:creationId xmlns:a16="http://schemas.microsoft.com/office/drawing/2014/main" id="{6C7DC4F5-0B3B-D66C-9642-4F8D28502F94}"/>
            </a:ext>
          </a:extLst>
        </xdr:cNvPr>
        <xdr:cNvPicPr>
          <a:picLocks noChangeAspect="1"/>
        </xdr:cNvPicPr>
      </xdr:nvPicPr>
      <xdr:blipFill>
        <a:blip xmlns:r="http://schemas.openxmlformats.org/officeDocument/2006/relationships" r:embed="rId5"/>
        <a:stretch>
          <a:fillRect/>
        </a:stretch>
      </xdr:blipFill>
      <xdr:spPr>
        <a:xfrm>
          <a:off x="3686176" y="12111124"/>
          <a:ext cx="1314450" cy="547687"/>
        </a:xfrm>
        <a:prstGeom prst="rect">
          <a:avLst/>
        </a:prstGeom>
      </xdr:spPr>
    </xdr:pic>
    <xdr:clientData/>
  </xdr:twoCellAnchor>
  <xdr:twoCellAnchor editAs="oneCell">
    <xdr:from>
      <xdr:col>2</xdr:col>
      <xdr:colOff>266700</xdr:colOff>
      <xdr:row>8</xdr:row>
      <xdr:rowOff>180975</xdr:rowOff>
    </xdr:from>
    <xdr:to>
      <xdr:col>3</xdr:col>
      <xdr:colOff>590800</xdr:colOff>
      <xdr:row>9</xdr:row>
      <xdr:rowOff>171481</xdr:rowOff>
    </xdr:to>
    <xdr:pic>
      <xdr:nvPicPr>
        <xdr:cNvPr id="7" name="Picture 6">
          <a:extLst>
            <a:ext uri="{FF2B5EF4-FFF2-40B4-BE49-F238E27FC236}">
              <a16:creationId xmlns:a16="http://schemas.microsoft.com/office/drawing/2014/main" id="{92AE8619-B5B3-D7FA-3E6F-16F7266CB40A}"/>
            </a:ext>
          </a:extLst>
        </xdr:cNvPr>
        <xdr:cNvPicPr>
          <a:picLocks noChangeAspect="1"/>
        </xdr:cNvPicPr>
      </xdr:nvPicPr>
      <xdr:blipFill>
        <a:blip xmlns:r="http://schemas.openxmlformats.org/officeDocument/2006/relationships" r:embed="rId6"/>
        <a:stretch>
          <a:fillRect/>
        </a:stretch>
      </xdr:blipFill>
      <xdr:spPr>
        <a:xfrm>
          <a:off x="1485900" y="1933575"/>
          <a:ext cx="1790950" cy="219106"/>
        </a:xfrm>
        <a:prstGeom prst="rect">
          <a:avLst/>
        </a:prstGeom>
      </xdr:spPr>
    </xdr:pic>
    <xdr:clientData/>
  </xdr:twoCellAnchor>
  <xdr:twoCellAnchor editAs="oneCell">
    <xdr:from>
      <xdr:col>2</xdr:col>
      <xdr:colOff>9525</xdr:colOff>
      <xdr:row>62</xdr:row>
      <xdr:rowOff>47625</xdr:rowOff>
    </xdr:from>
    <xdr:to>
      <xdr:col>3</xdr:col>
      <xdr:colOff>343151</xdr:colOff>
      <xdr:row>63</xdr:row>
      <xdr:rowOff>142915</xdr:rowOff>
    </xdr:to>
    <xdr:pic>
      <xdr:nvPicPr>
        <xdr:cNvPr id="8" name="Picture 7">
          <a:extLst>
            <a:ext uri="{FF2B5EF4-FFF2-40B4-BE49-F238E27FC236}">
              <a16:creationId xmlns:a16="http://schemas.microsoft.com/office/drawing/2014/main" id="{92D94EA4-AAFF-0DAC-BE85-FBA47A08174A}"/>
            </a:ext>
          </a:extLst>
        </xdr:cNvPr>
        <xdr:cNvPicPr>
          <a:picLocks noChangeAspect="1"/>
        </xdr:cNvPicPr>
      </xdr:nvPicPr>
      <xdr:blipFill>
        <a:blip xmlns:r="http://schemas.openxmlformats.org/officeDocument/2006/relationships" r:embed="rId7"/>
        <a:stretch>
          <a:fillRect/>
        </a:stretch>
      </xdr:blipFill>
      <xdr:spPr>
        <a:xfrm>
          <a:off x="1228725" y="12734925"/>
          <a:ext cx="1800476" cy="285790"/>
        </a:xfrm>
        <a:prstGeom prst="rect">
          <a:avLst/>
        </a:prstGeom>
      </xdr:spPr>
    </xdr:pic>
    <xdr:clientData/>
  </xdr:twoCellAnchor>
  <xdr:twoCellAnchor editAs="oneCell">
    <xdr:from>
      <xdr:col>2</xdr:col>
      <xdr:colOff>19050</xdr:colOff>
      <xdr:row>64</xdr:row>
      <xdr:rowOff>59806</xdr:rowOff>
    </xdr:from>
    <xdr:to>
      <xdr:col>3</xdr:col>
      <xdr:colOff>695325</xdr:colOff>
      <xdr:row>69</xdr:row>
      <xdr:rowOff>9674</xdr:rowOff>
    </xdr:to>
    <xdr:pic>
      <xdr:nvPicPr>
        <xdr:cNvPr id="9" name="Picture 8">
          <a:extLst>
            <a:ext uri="{FF2B5EF4-FFF2-40B4-BE49-F238E27FC236}">
              <a16:creationId xmlns:a16="http://schemas.microsoft.com/office/drawing/2014/main" id="{F36D63B6-13A0-10FE-C000-B800716F9D53}"/>
            </a:ext>
          </a:extLst>
        </xdr:cNvPr>
        <xdr:cNvPicPr>
          <a:picLocks noChangeAspect="1"/>
        </xdr:cNvPicPr>
      </xdr:nvPicPr>
      <xdr:blipFill>
        <a:blip xmlns:r="http://schemas.openxmlformats.org/officeDocument/2006/relationships" r:embed="rId8"/>
        <a:stretch>
          <a:fillRect/>
        </a:stretch>
      </xdr:blipFill>
      <xdr:spPr>
        <a:xfrm>
          <a:off x="1238250" y="13232881"/>
          <a:ext cx="2143125" cy="902368"/>
        </a:xfrm>
        <a:prstGeom prst="rect">
          <a:avLst/>
        </a:prstGeom>
      </xdr:spPr>
    </xdr:pic>
    <xdr:clientData/>
  </xdr:twoCellAnchor>
  <xdr:twoCellAnchor editAs="oneCell">
    <xdr:from>
      <xdr:col>2</xdr:col>
      <xdr:colOff>123825</xdr:colOff>
      <xdr:row>10</xdr:row>
      <xdr:rowOff>161925</xdr:rowOff>
    </xdr:from>
    <xdr:to>
      <xdr:col>3</xdr:col>
      <xdr:colOff>800100</xdr:colOff>
      <xdr:row>14</xdr:row>
      <xdr:rowOff>35593</xdr:rowOff>
    </xdr:to>
    <xdr:pic>
      <xdr:nvPicPr>
        <xdr:cNvPr id="10" name="Picture 9">
          <a:extLst>
            <a:ext uri="{FF2B5EF4-FFF2-40B4-BE49-F238E27FC236}">
              <a16:creationId xmlns:a16="http://schemas.microsoft.com/office/drawing/2014/main" id="{6EDCCD61-C79B-4442-A449-EA79E755B22D}"/>
            </a:ext>
          </a:extLst>
        </xdr:cNvPr>
        <xdr:cNvPicPr>
          <a:picLocks noChangeAspect="1"/>
        </xdr:cNvPicPr>
      </xdr:nvPicPr>
      <xdr:blipFill>
        <a:blip xmlns:r="http://schemas.openxmlformats.org/officeDocument/2006/relationships" r:embed="rId8"/>
        <a:stretch>
          <a:fillRect/>
        </a:stretch>
      </xdr:blipFill>
      <xdr:spPr>
        <a:xfrm>
          <a:off x="1343025" y="2371725"/>
          <a:ext cx="2143125" cy="9023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rialto.ecs.vuw.ac.nz/tuamemsimo/Documents%20and%20Settings/d3p119/My%20Documents/d3p119/Hydrogen%20Program/Hydrogen%20Properties/English%20Units/Complete%20Files/hydrogen_properties_compressibility_english.xls" TargetMode="External"/><Relationship Id="rId1" Type="http://schemas.openxmlformats.org/officeDocument/2006/relationships/externalLinkPath" Target="/rialto.ecs.vuw.ac.nz/tuamemsimo/Documents%20and%20Settings/d3p119/My%20Documents/d3p119/Hydrogen%20Program/Hydrogen%20Properties/English%20Units/Complete%20Files/hydrogen_properties_compressibility_english.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E:/1.%20Victoria%20University%20of%20Wellington/Trimester%203%20Documents%20(2025-2026)/Renewable%20Energy%20Systems%20Engineering/RESE%20589%20Research%20Project/Research%20Data/MS%20Excel%20Sheets/Electricity%20Datasets/1.%2020241230%20South%20Australia%20Electricity%20Tracker%20Daily%20Per%20Year.xlsx" TargetMode="External"/><Relationship Id="rId2" Type="http://schemas.microsoft.com/office/2019/04/relationships/externalLinkLongPath" Target="file:///E:/1.%20Victoria%20University%20of%20Wellington/Trimester%203%20Documents%20(2025-2026)/Renewable%20Energy%20Systems%20Engineering/RESE%20589%20Research%20Project/Research%20Data/MS%20Excel%20Sheets/Electricity%20Datasets/1.%2020241230%20South%20Australia%20Electricity%20Tracker%20Daily%20Per%20Year.xlsx?A860A9D2" TargetMode="External"/><Relationship Id="rId1" Type="http://schemas.openxmlformats.org/officeDocument/2006/relationships/externalLinkPath" Target="file:///A860A9D2/1.%2020241230%20South%20Australia%20Electricity%20Tracker%20Daily%20Per%20Year.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file:///E:/1.%20Victoria%20University%20of%20Wellington/Trimester%203%20Documents%20(2025-2026)/Renewable%20Energy%20Systems%20Engineering/RESE%20589%20Research%20Project/Research%20Data/MS%20Excel%20Sheets/Cost%20Modelling/H2%20LCOH%20Models/Model%202%20(Port%20Bonython)%20Trial.xlsx" TargetMode="External"/><Relationship Id="rId2" Type="http://schemas.microsoft.com/office/2019/04/relationships/externalLinkLongPath" Target="file:///E:/1.%20Victoria%20University%20of%20Wellington/Trimester%203%20Documents%20(2025-2026)/Renewable%20Energy%20Systems%20Engineering/RESE%20589%20Research%20Project/Research%20Data/MS%20Excel%20Sheets/Cost%20Modelling/H2%20LCOH%20Models/Model%202%20(Port%20Bonython)%20Trial.xlsx?D69654B9" TargetMode="External"/><Relationship Id="rId1" Type="http://schemas.openxmlformats.org/officeDocument/2006/relationships/externalLinkPath" Target="file:///D69654B9/Model%202%20(Port%20Bonython)%20Tri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orkbook Contents"/>
      <sheetName val="Raw Data"/>
      <sheetName val="Compressibility (English)"/>
    </sheetNames>
    <sheetDataSet>
      <sheetData sheetId="0"/>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A Daily Electricity (Original)"/>
      <sheetName val="20241230 Open Electricity"/>
      <sheetName val="Summer 1"/>
      <sheetName val="Autumn 1"/>
      <sheetName val="Winter 1"/>
      <sheetName val="Spring 1"/>
      <sheetName val="WEB_AVERAGE_PRICE_ANNUAL202512"/>
      <sheetName val="20241215 SA Daily Electricity "/>
      <sheetName val="Summer"/>
      <sheetName val="Autumn"/>
      <sheetName val="Winter"/>
      <sheetName val="Spring"/>
      <sheetName val="Pivot"/>
      <sheetName val="Cost Tables"/>
      <sheetName val="Cost Tables 2"/>
      <sheetName val="Calculations"/>
      <sheetName val="SA HYDROGEN PROJECTS"/>
    </sheetNames>
    <sheetDataSet>
      <sheetData sheetId="0" refreshError="1"/>
      <sheetData sheetId="1">
        <row r="1">
          <cell r="R1" t="str">
            <v>Wind (Curtailment) -  GWh</v>
          </cell>
          <cell r="S1" t="str">
            <v>Solar (Utility) (Curtailment) -  GWh</v>
          </cell>
          <cell r="AD1" t="str">
            <v>Volume Weighted Price - AUD/MWh</v>
          </cell>
        </row>
        <row r="368">
          <cell r="AD368">
            <v>102.82426229508197</v>
          </cell>
        </row>
        <row r="369">
          <cell r="R369">
            <v>3528.1599999999967</v>
          </cell>
          <cell r="S369">
            <v>3862.17</v>
          </cell>
        </row>
      </sheetData>
      <sheetData sheetId="2" refreshError="1"/>
      <sheetData sheetId="3" refreshError="1"/>
      <sheetData sheetId="4" refreshError="1"/>
      <sheetData sheetId="5" refreshError="1"/>
      <sheetData sheetId="6">
        <row r="17">
          <cell r="D17">
            <v>104.31</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Assignment Data"/>
      <sheetName val="Assignment Data (2)"/>
      <sheetName val="1 MW turbine"/>
      <sheetName val="1.5 MW Wind Turbine"/>
      <sheetName val="PN met data"/>
      <sheetName val="Wholesale_price_trends_2023_Bun"/>
      <sheetName val="1 MW Wind Turb. LCOE"/>
      <sheetName val="1.5 MW Wind Turb. LCOE"/>
      <sheetName val="LCOH (Solar)"/>
      <sheetName val="Sheet3"/>
      <sheetName val="LCOH 1MW Wind Turbine"/>
      <sheetName val="LCOH 1.5 MW Wind Turbine"/>
      <sheetName val="Comments"/>
      <sheetName val="Sheet1"/>
    </sheetNames>
    <sheetDataSet>
      <sheetData sheetId="0">
        <row r="15">
          <cell r="F15">
            <v>2000</v>
          </cell>
        </row>
        <row r="22">
          <cell r="F22">
            <v>0.62</v>
          </cell>
        </row>
        <row r="28">
          <cell r="F28">
            <v>2639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3" Type="http://schemas.openxmlformats.org/officeDocument/2006/relationships/hyperlink" Target="https://www.irena.org/-/media/Files/IRENA/Agency/Publication/2020/Dec/IRENA_Green_hydrogen_cost_2020.pdf?utm_source=chatgpt.com" TargetMode="External"/><Relationship Id="rId7" Type="http://schemas.openxmlformats.org/officeDocument/2006/relationships/drawing" Target="../drawings/drawing10.xml"/><Relationship Id="rId2" Type="http://schemas.openxmlformats.org/officeDocument/2006/relationships/hyperlink" Target="https://chatgpt.com/c/698af7b2-7960-8324-8960-bd50516e5ef6" TargetMode="External"/><Relationship Id="rId1" Type="http://schemas.openxmlformats.org/officeDocument/2006/relationships/hyperlink" Target="https://chatgpt.com/c/6984663c-6f10-8322-981b-24041de30cee" TargetMode="External"/><Relationship Id="rId6" Type="http://schemas.openxmlformats.org/officeDocument/2006/relationships/hyperlink" Target="https://www.hydrogen.energy.gov/program-areas/systems-analysis/h2a-analysis?utm_source=chatgpt.com" TargetMode="External"/><Relationship Id="rId5" Type="http://schemas.openxmlformats.org/officeDocument/2006/relationships/hyperlink" Target="https://www.nlr.gov/hydrogen/h2a-production-models?utm_source=chatgpt.com" TargetMode="External"/><Relationship Id="rId4" Type="http://schemas.openxmlformats.org/officeDocument/2006/relationships/hyperlink" Target="https://edx.netl.doe.gov/dataset/fe-netl-co2-saline-storage-cost-model-2017?utm_source=chatgpt.com"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chatgpt.com/c/698af7b2-7960-8324-8960-bd50516e5ef6" TargetMode="External"/></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1.xml"/><Relationship Id="rId3" Type="http://schemas.openxmlformats.org/officeDocument/2006/relationships/hyperlink" Target="https://chatgpt.com/c/697f214c-9180-8320-adc5-891732073bcd" TargetMode="External"/><Relationship Id="rId7" Type="http://schemas.openxmlformats.org/officeDocument/2006/relationships/printerSettings" Target="../printerSettings/printerSettings5.bin"/><Relationship Id="rId2" Type="http://schemas.openxmlformats.org/officeDocument/2006/relationships/hyperlink" Target="https://www.sciencedirect.com/science/article/pii/S0360319923045299?utm_source=chatgpt.com" TargetMode="External"/><Relationship Id="rId1" Type="http://schemas.openxmlformats.org/officeDocument/2006/relationships/hyperlink" Target="https://chatgpt.com/c/697ae732-c100-8320-b79b-dfdbb931f736" TargetMode="External"/><Relationship Id="rId6" Type="http://schemas.openxmlformats.org/officeDocument/2006/relationships/hyperlink" Target="https://doi.org/10.1016/j.ijhydene.2023.08.335" TargetMode="External"/><Relationship Id="rId5" Type="http://schemas.openxmlformats.org/officeDocument/2006/relationships/hyperlink" Target="https://www.irena.org/-/media/Files/IRENA/Agency/Publication/2018/Sep/IRENA_Hydrogen_from_renewable_power_2018.pdf?utm_source=chatgpt.com" TargetMode="External"/><Relationship Id="rId4" Type="http://schemas.openxmlformats.org/officeDocument/2006/relationships/hyperlink" Target="https://chatgpt.com/c/697f214c-9180-8320-adc5-891732073bcd"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chatgpt.com/c/6984663c-6f10-8322-981b-24041de30cee" TargetMode="External"/><Relationship Id="rId13" Type="http://schemas.openxmlformats.org/officeDocument/2006/relationships/drawing" Target="../drawings/drawing12.xml"/><Relationship Id="rId3" Type="http://schemas.openxmlformats.org/officeDocument/2006/relationships/hyperlink" Target="https://www.sawater.com.au/my-account/water-and-sewerage-prices/water-prices/non-residential-water-prices?" TargetMode="External"/><Relationship Id="rId7" Type="http://schemas.openxmlformats.org/officeDocument/2006/relationships/hyperlink" Target="https://www.aemo.com.au/-/media/files/electricity/nem/planning_and_forecasting/nem_esoo/2024/aurecon-2024-cost-and-technical-parameters-review-report.pdf?" TargetMode="External"/><Relationship Id="rId12" Type="http://schemas.openxmlformats.org/officeDocument/2006/relationships/printerSettings" Target="../printerSettings/printerSettings6.bin"/><Relationship Id="rId2" Type="http://schemas.openxmlformats.org/officeDocument/2006/relationships/hyperlink" Target="https://www.aemo.com.au/-/media/files/major-publications/isp/2025/oxford-economics-australia-2024-discount-rate-report.pdf?" TargetMode="External"/><Relationship Id="rId1" Type="http://schemas.openxmlformats.org/officeDocument/2006/relationships/hyperlink" Target="https://www.rba.gov.au/inflation/measures-cpi.html?" TargetMode="External"/><Relationship Id="rId6" Type="http://schemas.openxmlformats.org/officeDocument/2006/relationships/hyperlink" Target="https://www.sawater.com.au/my-account/water-and-sewerage-prices/water-prices/non-residential-water-prices?" TargetMode="External"/><Relationship Id="rId11" Type="http://schemas.openxmlformats.org/officeDocument/2006/relationships/hyperlink" Target="https://www.sciencedirect.com/science/article/pii/S1755008426000128?utm_source=chatgpt.com" TargetMode="External"/><Relationship Id="rId5" Type="http://schemas.openxmlformats.org/officeDocument/2006/relationships/hyperlink" Target="https://energynews.biz/south-australia-reveals-partners-for-13b-hydrogen-power-plant/" TargetMode="External"/><Relationship Id="rId10" Type="http://schemas.openxmlformats.org/officeDocument/2006/relationships/hyperlink" Target="https://pubs.rsc.org/en/content/articlelanding/2019/ee/c8ee01157e" TargetMode="External"/><Relationship Id="rId4" Type="http://schemas.openxmlformats.org/officeDocument/2006/relationships/hyperlink" Target="https://energynews.biz/south-australia-reveals-partners-for-13b-hydrogen-power-plant/" TargetMode="External"/><Relationship Id="rId9" Type="http://schemas.openxmlformats.org/officeDocument/2006/relationships/hyperlink" Target="https://www.anz.com.au/newsroom/new-zealand/2022/09/business-green-loan/?utm_source=chatgpt.com"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chatgpt.com/c/6984663c-6f10-8322-981b-24041de30cee" TargetMode="External"/><Relationship Id="rId3" Type="http://schemas.openxmlformats.org/officeDocument/2006/relationships/hyperlink" Target="https://www.sawater.com.au/my-account/water-and-sewerage-prices/water-prices/non-residential-water-prices?" TargetMode="External"/><Relationship Id="rId7" Type="http://schemas.openxmlformats.org/officeDocument/2006/relationships/hyperlink" Target="https://www.aemo.com.au/-/media/files/electricity/nem/planning_and_forecasting/nem_esoo/2024/aurecon-2024-cost-and-technical-parameters-review-report.pdf?" TargetMode="External"/><Relationship Id="rId2" Type="http://schemas.openxmlformats.org/officeDocument/2006/relationships/hyperlink" Target="https://www.aemo.com.au/-/media/files/major-publications/isp/2025/oxford-economics-australia-2024-discount-rate-report.pdf?" TargetMode="External"/><Relationship Id="rId1" Type="http://schemas.openxmlformats.org/officeDocument/2006/relationships/hyperlink" Target="https://www.rba.gov.au/inflation/measures-cpi.html?" TargetMode="External"/><Relationship Id="rId6" Type="http://schemas.openxmlformats.org/officeDocument/2006/relationships/hyperlink" Target="https://www.sawater.com.au/my-account/water-and-sewerage-prices/water-prices/non-residential-water-prices?" TargetMode="External"/><Relationship Id="rId11" Type="http://schemas.openxmlformats.org/officeDocument/2006/relationships/drawing" Target="../drawings/drawing13.xml"/><Relationship Id="rId5" Type="http://schemas.openxmlformats.org/officeDocument/2006/relationships/hyperlink" Target="https://energynews.biz/south-australia-reveals-partners-for-13b-hydrogen-power-plant/" TargetMode="External"/><Relationship Id="rId10" Type="http://schemas.openxmlformats.org/officeDocument/2006/relationships/printerSettings" Target="../printerSettings/printerSettings7.bin"/><Relationship Id="rId4" Type="http://schemas.openxmlformats.org/officeDocument/2006/relationships/hyperlink" Target="https://energynews.biz/south-australia-reveals-partners-for-13b-hydrogen-power-plant/" TargetMode="External"/><Relationship Id="rId9" Type="http://schemas.openxmlformats.org/officeDocument/2006/relationships/hyperlink" Target="https://www.anz.com.au/newsroom/new-zealand/2022/09/business-green-loan/?utm_source=chatgpt.com" TargetMode="Externa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hyperlink" Target="https://www.sawater.com.au/my-account/water-and-sewerage-prices/water-prices/non-residential-water-prices?" TargetMode="External"/><Relationship Id="rId7" Type="http://schemas.openxmlformats.org/officeDocument/2006/relationships/hyperlink" Target="https://www.aemo.com.au/-/media/files/electricity/nem/planning_and_forecasting/nem_esoo/2024/aurecon-2024-cost-and-technical-parameters-review-report.pdf?" TargetMode="External"/><Relationship Id="rId2" Type="http://schemas.openxmlformats.org/officeDocument/2006/relationships/hyperlink" Target="https://www.aemo.com.au/-/media/files/major-publications/isp/2025/oxford-economics-australia-2024-discount-rate-report.pdf?" TargetMode="External"/><Relationship Id="rId1" Type="http://schemas.openxmlformats.org/officeDocument/2006/relationships/hyperlink" Target="https://www.rba.gov.au/inflation/measures-cpi.html?" TargetMode="External"/><Relationship Id="rId6" Type="http://schemas.openxmlformats.org/officeDocument/2006/relationships/hyperlink" Target="https://www.sawater.com.au/my-account/water-and-sewerage-prices/water-prices/non-residential-water-prices?" TargetMode="External"/><Relationship Id="rId5" Type="http://schemas.openxmlformats.org/officeDocument/2006/relationships/hyperlink" Target="https://energynews.biz/south-australia-reveals-partners-for-13b-hydrogen-power-plant/" TargetMode="External"/><Relationship Id="rId4" Type="http://schemas.openxmlformats.org/officeDocument/2006/relationships/hyperlink" Target="https://energynews.biz/south-australia-reveals-partners-for-13b-hydrogen-power-plant/" TargetMode="External"/><Relationship Id="rId9"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8" Type="http://schemas.openxmlformats.org/officeDocument/2006/relationships/hyperlink" Target="https://chatgpt.com/c/6984663c-6f10-8322-981b-24041de30cee" TargetMode="External"/><Relationship Id="rId3" Type="http://schemas.openxmlformats.org/officeDocument/2006/relationships/hyperlink" Target="https://www.sawater.com.au/my-account/water-and-sewerage-prices/water-prices/non-residential-water-prices?" TargetMode="External"/><Relationship Id="rId7" Type="http://schemas.openxmlformats.org/officeDocument/2006/relationships/hyperlink" Target="https://www.aemo.com.au/-/media/files/electricity/nem/planning_and_forecasting/nem_esoo/2024/aurecon-2024-cost-and-technical-parameters-review-report.pdf?" TargetMode="External"/><Relationship Id="rId2" Type="http://schemas.openxmlformats.org/officeDocument/2006/relationships/hyperlink" Target="https://www.aemo.com.au/-/media/files/major-publications/isp/2025/oxford-economics-australia-2024-discount-rate-report.pdf?" TargetMode="External"/><Relationship Id="rId1" Type="http://schemas.openxmlformats.org/officeDocument/2006/relationships/hyperlink" Target="https://www.rba.gov.au/inflation/measures-cpi.html?" TargetMode="External"/><Relationship Id="rId6" Type="http://schemas.openxmlformats.org/officeDocument/2006/relationships/hyperlink" Target="https://www.sawater.com.au/my-account/water-and-sewerage-prices/water-prices/non-residential-water-prices?" TargetMode="External"/><Relationship Id="rId11" Type="http://schemas.openxmlformats.org/officeDocument/2006/relationships/drawing" Target="../drawings/drawing15.xml"/><Relationship Id="rId5" Type="http://schemas.openxmlformats.org/officeDocument/2006/relationships/hyperlink" Target="https://energynews.biz/south-australia-reveals-partners-for-13b-hydrogen-power-plant/" TargetMode="External"/><Relationship Id="rId10" Type="http://schemas.openxmlformats.org/officeDocument/2006/relationships/printerSettings" Target="../printerSettings/printerSettings9.bin"/><Relationship Id="rId4" Type="http://schemas.openxmlformats.org/officeDocument/2006/relationships/hyperlink" Target="https://energynews.biz/south-australia-reveals-partners-for-13b-hydrogen-power-plant/" TargetMode="External"/><Relationship Id="rId9" Type="http://schemas.openxmlformats.org/officeDocument/2006/relationships/hyperlink" Target="https://www.anz.com.au/newsroom/new-zealand/2022/09/business-green-loan/?utm_source=chatgpt.com" TargetMode="External"/></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hyperlink" Target="https://www.sawater.com.au/my-account/water-and-sewerage-prices/water-prices/non-residential-water-prices?" TargetMode="External"/><Relationship Id="rId7" Type="http://schemas.openxmlformats.org/officeDocument/2006/relationships/hyperlink" Target="https://www.aemo.com.au/-/media/files/electricity/nem/planning_and_forecasting/nem_esoo/2024/aurecon-2024-cost-and-technical-parameters-review-report.pdf?" TargetMode="External"/><Relationship Id="rId2" Type="http://schemas.openxmlformats.org/officeDocument/2006/relationships/hyperlink" Target="https://www.aemo.com.au/-/media/files/major-publications/isp/2025/oxford-economics-australia-2024-discount-rate-report.pdf?" TargetMode="External"/><Relationship Id="rId1" Type="http://schemas.openxmlformats.org/officeDocument/2006/relationships/hyperlink" Target="https://www.rba.gov.au/inflation/measures-cpi.html?" TargetMode="External"/><Relationship Id="rId6" Type="http://schemas.openxmlformats.org/officeDocument/2006/relationships/hyperlink" Target="https://www.sawater.com.au/my-account/water-and-sewerage-prices/water-prices/non-residential-water-prices?" TargetMode="External"/><Relationship Id="rId5" Type="http://schemas.openxmlformats.org/officeDocument/2006/relationships/hyperlink" Target="https://energynews.biz/south-australia-reveals-partners-for-13b-hydrogen-power-plant/" TargetMode="External"/><Relationship Id="rId4" Type="http://schemas.openxmlformats.org/officeDocument/2006/relationships/hyperlink" Target="https://energynews.biz/south-australia-reveals-partners-for-13b-hydrogen-power-plant/" TargetMode="External"/><Relationship Id="rId9"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8" Type="http://schemas.openxmlformats.org/officeDocument/2006/relationships/drawing" Target="../drawings/drawing17.xml"/><Relationship Id="rId3" Type="http://schemas.openxmlformats.org/officeDocument/2006/relationships/hyperlink" Target="https://chatgpt.com/c/697dda7c-2480-8324-a5e3-e9e49a0b1d41" TargetMode="External"/><Relationship Id="rId7" Type="http://schemas.openxmlformats.org/officeDocument/2006/relationships/printerSettings" Target="../printerSettings/printerSettings11.bin"/><Relationship Id="rId2" Type="http://schemas.openxmlformats.org/officeDocument/2006/relationships/hyperlink" Target="https://chatgpt.com/c/6979bd4e-a79c-8320-a4c8-b287192fa3d6" TargetMode="External"/><Relationship Id="rId1" Type="http://schemas.openxmlformats.org/officeDocument/2006/relationships/hyperlink" Target="https://www.anz.com/content/dam/anzcom/pdf/institutional/reports/hydrogen-transportation.pdf" TargetMode="External"/><Relationship Id="rId6" Type="http://schemas.openxmlformats.org/officeDocument/2006/relationships/hyperlink" Target="https://chatgpt.com/c/6982bed2-1c58-8324-9edf-be6bcca87ebc" TargetMode="External"/><Relationship Id="rId5" Type="http://schemas.openxmlformats.org/officeDocument/2006/relationships/hyperlink" Target="https://chatgpt.com/c/6981a7cd-f13c-8322-88da-fdf07b81b3d4" TargetMode="External"/><Relationship Id="rId4" Type="http://schemas.openxmlformats.org/officeDocument/2006/relationships/hyperlink" Target="https://www.mdpi.com/2227-9717/11/7/2196?utm_source=chatgpt.com"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chatgpt.com/c/6981d592-c024-8323-b367-b11cbc8432e3" TargetMode="External"/><Relationship Id="rId2" Type="http://schemas.openxmlformats.org/officeDocument/2006/relationships/hyperlink" Target="https://chatgpt.com/c/6981c5c1-5d48-8323-83fe-bdb333adf950" TargetMode="External"/><Relationship Id="rId1" Type="http://schemas.openxmlformats.org/officeDocument/2006/relationships/hyperlink" Target="https://chatgpt.com/c/6981a7cd-f13c-8322-88da-fdf07b81b3d4" TargetMode="External"/><Relationship Id="rId6" Type="http://schemas.openxmlformats.org/officeDocument/2006/relationships/drawing" Target="../drawings/drawing18.xml"/><Relationship Id="rId5" Type="http://schemas.openxmlformats.org/officeDocument/2006/relationships/printerSettings" Target="../printerSettings/printerSettings12.bin"/><Relationship Id="rId4" Type="http://schemas.openxmlformats.org/officeDocument/2006/relationships/hyperlink" Target="https://chatgpt.com/c/6982bed2-1c58-8324-9edf-be6bcca87ebc"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3" Type="http://schemas.openxmlformats.org/officeDocument/2006/relationships/hyperlink" Target="https://chatgpt.com/c/6981d592-c024-8323-b367-b11cbc8432e3" TargetMode="External"/><Relationship Id="rId2" Type="http://schemas.openxmlformats.org/officeDocument/2006/relationships/hyperlink" Target="https://chatgpt.com/c/6981c5c1-5d48-8323-83fe-bdb333adf950" TargetMode="External"/><Relationship Id="rId1" Type="http://schemas.openxmlformats.org/officeDocument/2006/relationships/hyperlink" Target="https://chatgpt.com/c/6981a7cd-f13c-8322-88da-fdf07b81b3d4" TargetMode="External"/><Relationship Id="rId6" Type="http://schemas.openxmlformats.org/officeDocument/2006/relationships/drawing" Target="../drawings/drawing19.xml"/><Relationship Id="rId5" Type="http://schemas.openxmlformats.org/officeDocument/2006/relationships/printerSettings" Target="../printerSettings/printerSettings13.bin"/><Relationship Id="rId4" Type="http://schemas.openxmlformats.org/officeDocument/2006/relationships/hyperlink" Target="https://chatgpt.com/c/6982bed2-1c58-8324-9edf-be6bcca87ebc"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sciencedirect.com/science/article/pii/S0360319923037485?utm_source=chatgpt.com" TargetMode="External"/><Relationship Id="rId13" Type="http://schemas.openxmlformats.org/officeDocument/2006/relationships/drawing" Target="../drawings/drawing20.xml"/><Relationship Id="rId3" Type="http://schemas.openxmlformats.org/officeDocument/2006/relationships/hyperlink" Target="https://chatgpt.com/c/6981d592-c024-8323-b367-b11cbc8432e3" TargetMode="External"/><Relationship Id="rId7" Type="http://schemas.openxmlformats.org/officeDocument/2006/relationships/hyperlink" Target="https://chatgpt.com/c/69875b06-13ec-8321-ba5e-ea80390917fe" TargetMode="External"/><Relationship Id="rId12" Type="http://schemas.openxmlformats.org/officeDocument/2006/relationships/printerSettings" Target="../printerSettings/printerSettings14.bin"/><Relationship Id="rId2" Type="http://schemas.openxmlformats.org/officeDocument/2006/relationships/hyperlink" Target="https://chatgpt.com/c/6981c5c1-5d48-8323-83fe-bdb333adf950" TargetMode="External"/><Relationship Id="rId1" Type="http://schemas.openxmlformats.org/officeDocument/2006/relationships/hyperlink" Target="https://chatgpt.com/c/6981a7cd-f13c-8322-88da-fdf07b81b3d4" TargetMode="External"/><Relationship Id="rId6" Type="http://schemas.openxmlformats.org/officeDocument/2006/relationships/hyperlink" Target="https://chatgpt.com/c/6987892b-5914-8320-a6e4-264d6f810d4d" TargetMode="External"/><Relationship Id="rId11" Type="http://schemas.openxmlformats.org/officeDocument/2006/relationships/hyperlink" Target="https://www.ewi.uni-koeln.de/en/news/ewi-analyses-costs-for-underground-hydrogen-storage/?utm_source=chatgpt.com" TargetMode="External"/><Relationship Id="rId5" Type="http://schemas.openxmlformats.org/officeDocument/2006/relationships/hyperlink" Target="https://chatgpt.com/c/6984663c-6f10-8322-981b-24041de30cee" TargetMode="External"/><Relationship Id="rId10" Type="http://schemas.openxmlformats.org/officeDocument/2006/relationships/hyperlink" Target="https://www.sciencedirect.com/science/article/pii/S0306261925012942?utm_source=chatgpt.com" TargetMode="External"/><Relationship Id="rId4" Type="http://schemas.openxmlformats.org/officeDocument/2006/relationships/hyperlink" Target="https://chatgpt.com/c/6982bed2-1c58-8324-9edf-be6bcca87ebc" TargetMode="External"/><Relationship Id="rId9" Type="http://schemas.openxmlformats.org/officeDocument/2006/relationships/hyperlink" Target="https://www.sciencedirect.com/science/article/pii/S0360319923018256?utm_source=chatgpt.com" TargetMode="Externa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xml.rels><?xml version="1.0" encoding="UTF-8" standalone="yes"?>
<Relationships xmlns="http://schemas.openxmlformats.org/package/2006/relationships"><Relationship Id="rId8" Type="http://schemas.openxmlformats.org/officeDocument/2006/relationships/hyperlink" Target="https://chatgpt.com/c/697cb45a-2c20-8324-8efe-de422cf61d47" TargetMode="External"/><Relationship Id="rId3" Type="http://schemas.openxmlformats.org/officeDocument/2006/relationships/hyperlink" Target="https://www.nist.gov/" TargetMode="External"/><Relationship Id="rId7" Type="http://schemas.openxmlformats.org/officeDocument/2006/relationships/hyperlink" Target="https://chatgpt.com/c/697cb45a-2c20-8324-8efe-de422cf61d47" TargetMode="External"/><Relationship Id="rId12" Type="http://schemas.openxmlformats.org/officeDocument/2006/relationships/drawing" Target="../drawings/drawing2.xml"/><Relationship Id="rId2" Type="http://schemas.openxmlformats.org/officeDocument/2006/relationships/hyperlink" Target="https://h2tools.org/hyarc/hydrogen-data/hydrogen-compressibility-different-temperatures-and-pressures" TargetMode="External"/><Relationship Id="rId1" Type="http://schemas.openxmlformats.org/officeDocument/2006/relationships/hyperlink" Target="http://www.nist.gov/srd/nist23.htm" TargetMode="External"/><Relationship Id="rId6" Type="http://schemas.openxmlformats.org/officeDocument/2006/relationships/hyperlink" Target="https://chatgpt.com/c/697cb45a-2c20-8324-8efe-de422cf61d47" TargetMode="External"/><Relationship Id="rId11" Type="http://schemas.openxmlformats.org/officeDocument/2006/relationships/printerSettings" Target="../printerSettings/printerSettings1.bin"/><Relationship Id="rId5" Type="http://schemas.openxmlformats.org/officeDocument/2006/relationships/hyperlink" Target="https://chatgpt.com/c/69784734-2440-8398-bf35-647263d84abd" TargetMode="External"/><Relationship Id="rId10" Type="http://schemas.openxmlformats.org/officeDocument/2006/relationships/hyperlink" Target="https://gemini.google.com/app/20064daaeee38999?utm_source=deepmind.google&amp;utm_medium=referral&amp;utm_campaign=gdm&amp;utm_content=" TargetMode="External"/><Relationship Id="rId4" Type="http://schemas.openxmlformats.org/officeDocument/2006/relationships/hyperlink" Target="https://gemini.google.com/app/20064daaeee38999?utm_source=deepmind.google&amp;utm_medium=referral&amp;utm_campaign=gdm&amp;utm_content=" TargetMode="External"/><Relationship Id="rId9" Type="http://schemas.openxmlformats.org/officeDocument/2006/relationships/hyperlink" Target="https://chatgpt.com/c/697dc7cc-c2cc-8324-8e98-6ba023bc90d6"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chatgpt.com/c/6972fc66-4688-8322-b7c4-9a397a140a71" TargetMode="External"/><Relationship Id="rId1" Type="http://schemas.openxmlformats.org/officeDocument/2006/relationships/hyperlink" Target="https://chatgpt.com/c/6972fc66-4688-8322-b7c4-9a397a140a71"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chatgpt.com/c/6979b9da-ad68-8322-823b-f9d2786035ad" TargetMode="External"/><Relationship Id="rId2" Type="http://schemas.openxmlformats.org/officeDocument/2006/relationships/hyperlink" Target="https://chatgpt.com/c/6977207a-97c8-8321-b6ce-838cf8e94cc1" TargetMode="External"/><Relationship Id="rId1" Type="http://schemas.openxmlformats.org/officeDocument/2006/relationships/hyperlink" Target="https://chatgpt.com/c/6972fc66-4688-8322-b7c4-9a397a140a71" TargetMode="External"/><Relationship Id="rId6" Type="http://schemas.openxmlformats.org/officeDocument/2006/relationships/drawing" Target="../drawings/drawing6.xml"/><Relationship Id="rId5" Type="http://schemas.openxmlformats.org/officeDocument/2006/relationships/printerSettings" Target="../printerSettings/printerSettings2.bin"/><Relationship Id="rId4" Type="http://schemas.openxmlformats.org/officeDocument/2006/relationships/hyperlink" Target="https://www.hydrogen.energy.gov/docs/hydrogenprogramlibraries/pdfs/9013_energy_requirements_for_hydrogen_gas_compression.pdf?utm_source=chatgpt.com"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chatgpt.com/c/697c9da2-8c78-8322-8bea-c9c944b69fc4" TargetMode="External"/><Relationship Id="rId3" Type="http://schemas.openxmlformats.org/officeDocument/2006/relationships/hyperlink" Target="https://chatgpt.com/c/6979bd4e-a79c-8320-a4c8-b287192fa3d6" TargetMode="External"/><Relationship Id="rId7" Type="http://schemas.openxmlformats.org/officeDocument/2006/relationships/hyperlink" Target="https://chatgpt.com/c/69784734-2440-8398-bf35-647263d84abd" TargetMode="External"/><Relationship Id="rId2" Type="http://schemas.openxmlformats.org/officeDocument/2006/relationships/hyperlink" Target="https://chatgpt.com/c/6979b9da-ad68-8322-823b-f9d2786035ad" TargetMode="External"/><Relationship Id="rId1" Type="http://schemas.openxmlformats.org/officeDocument/2006/relationships/hyperlink" Target="https://www.awoe.net/Hydrogen-Compression-LCA.html?utm_source=chatgpt.com" TargetMode="External"/><Relationship Id="rId6" Type="http://schemas.openxmlformats.org/officeDocument/2006/relationships/hyperlink" Target="https://www.sciencedirect.com/science/article/pii/S0360319923045299?utm_source=chatgpt.com" TargetMode="External"/><Relationship Id="rId5" Type="http://schemas.openxmlformats.org/officeDocument/2006/relationships/hyperlink" Target="https://chatgpt.com/c/6979b9da-ad68-8322-823b-f9d2786035ad" TargetMode="External"/><Relationship Id="rId10" Type="http://schemas.openxmlformats.org/officeDocument/2006/relationships/drawing" Target="../drawings/drawing7.xml"/><Relationship Id="rId4" Type="http://schemas.openxmlformats.org/officeDocument/2006/relationships/hyperlink" Target="https://www.hydrogen.energy.gov/docs/hydrogenprogramlibraries/pdfs/9013_energy_requirements_for_hydrogen_gas_compression.pdf?utm_source=chatgpt.com" TargetMode="External"/><Relationship Id="rId9"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h2council.com.au/wp-content/uploads/2022/10/Hydrogen-Council-Hydrogen-Insights-2021-Report_18-Feb-21.pdf?utm_source=chatgpt.com" TargetMode="External"/><Relationship Id="rId2" Type="http://schemas.openxmlformats.org/officeDocument/2006/relationships/hyperlink" Target="https://www.aer.gov.au/system/files/Epic%27s%20further%20revised%20access%20arrangement%20information%20-%20attachments%20-%2022%20January%202002.pdf?utm_source=chatgpt.com" TargetMode="External"/><Relationship Id="rId1" Type="http://schemas.openxmlformats.org/officeDocument/2006/relationships/hyperlink" Target="https://chatgpt.com/c/697ca596-e6ec-8320-a94c-acabc23d2b93"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s://chatgpt.com/c/6984663c-6f10-8322-981b-24041de30cee" TargetMode="External"/><Relationship Id="rId1" Type="http://schemas.openxmlformats.org/officeDocument/2006/relationships/hyperlink" Target="https://chatgpt.com/c/69844274-fd54-8324-a5a7-af8e612c5a72"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chatgpt.com/c/697f214c-9180-8320-adc5-891732073bcd" TargetMode="External"/><Relationship Id="rId2" Type="http://schemas.openxmlformats.org/officeDocument/2006/relationships/hyperlink" Target="https://chatgpt.com/c/697f092b-bdb4-8324-8a2c-3f84912a6567" TargetMode="External"/><Relationship Id="rId1" Type="http://schemas.openxmlformats.org/officeDocument/2006/relationships/hyperlink" Target="https://chatgpt.com/c/697ec9d5-d948-8321-b7b6-fe43bf73ce2b"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74EC1-4387-4962-A5A2-DDAE38D6A70E}">
  <sheetPr>
    <tabColor rgb="FF66FFFF"/>
  </sheetPr>
  <dimension ref="A1:AC22"/>
  <sheetViews>
    <sheetView tabSelected="1" workbookViewId="0">
      <pane ySplit="2" topLeftCell="A3" activePane="bottomLeft" state="frozen"/>
      <selection pane="bottomLeft" activeCell="E20" sqref="E20"/>
    </sheetView>
  </sheetViews>
  <sheetFormatPr baseColWidth="10" defaultColWidth="8.83203125" defaultRowHeight="15" x14ac:dyDescent="0.2"/>
  <cols>
    <col min="3" max="3" width="11.5" customWidth="1"/>
    <col min="4" max="4" width="11.1640625" customWidth="1"/>
    <col min="5" max="5" width="16.83203125" bestFit="1" customWidth="1"/>
  </cols>
  <sheetData>
    <row r="1" spans="1:29" ht="15" customHeight="1" x14ac:dyDescent="0.2">
      <c r="A1" s="286"/>
      <c r="B1" s="3246" t="s">
        <v>0</v>
      </c>
      <c r="C1" s="3247"/>
      <c r="D1" s="3247"/>
      <c r="E1" s="3247"/>
      <c r="F1" s="3247"/>
      <c r="G1" s="3247"/>
      <c r="H1" s="3247"/>
      <c r="I1" s="3247"/>
      <c r="J1" s="3247"/>
      <c r="K1" s="3247"/>
      <c r="L1" s="3247"/>
      <c r="M1" s="3247"/>
      <c r="N1" s="3247"/>
      <c r="O1" s="3247"/>
      <c r="P1" s="3247"/>
      <c r="Q1" s="3247"/>
      <c r="R1" s="3247"/>
      <c r="S1" s="3247"/>
      <c r="T1" s="3247"/>
      <c r="U1" s="3247"/>
      <c r="V1" s="3247"/>
      <c r="W1" s="3248"/>
    </row>
    <row r="2" spans="1:29" ht="15.75" customHeight="1" thickBot="1" x14ac:dyDescent="0.25">
      <c r="A2" s="286"/>
      <c r="B2" s="3249"/>
      <c r="C2" s="3250"/>
      <c r="D2" s="3250"/>
      <c r="E2" s="3250"/>
      <c r="F2" s="3250"/>
      <c r="G2" s="3250"/>
      <c r="H2" s="3250"/>
      <c r="I2" s="3250"/>
      <c r="J2" s="3250"/>
      <c r="K2" s="3250"/>
      <c r="L2" s="3250"/>
      <c r="M2" s="3250"/>
      <c r="N2" s="3250"/>
      <c r="O2" s="3250"/>
      <c r="P2" s="3250"/>
      <c r="Q2" s="3250"/>
      <c r="R2" s="3250"/>
      <c r="S2" s="3250"/>
      <c r="T2" s="3250"/>
      <c r="U2" s="3250"/>
      <c r="V2" s="3250"/>
      <c r="W2" s="3251"/>
    </row>
    <row r="3" spans="1:29" ht="27" x14ac:dyDescent="0.2">
      <c r="A3" s="286"/>
      <c r="C3" s="3199" t="s">
        <v>1</v>
      </c>
      <c r="D3" s="3200"/>
      <c r="E3" s="2428"/>
      <c r="F3" s="2428"/>
      <c r="G3" s="2428"/>
      <c r="H3" s="2428"/>
      <c r="I3" s="2428"/>
      <c r="J3" s="2428"/>
      <c r="K3" s="2428"/>
      <c r="L3" s="2428"/>
      <c r="M3" s="2428"/>
      <c r="N3" s="2428"/>
      <c r="O3" s="2428"/>
      <c r="P3" s="2428"/>
      <c r="Q3" s="2428"/>
      <c r="R3" s="2428"/>
      <c r="S3" s="2428"/>
      <c r="T3" s="2428"/>
      <c r="U3" s="2428"/>
      <c r="V3" s="2428"/>
      <c r="W3" s="3201"/>
    </row>
    <row r="4" spans="1:29" ht="10.5" customHeight="1" x14ac:dyDescent="0.2">
      <c r="A4" s="286"/>
      <c r="C4" s="3202"/>
      <c r="D4" s="2428"/>
      <c r="E4" s="2428"/>
      <c r="F4" s="2428"/>
      <c r="G4" s="2428"/>
      <c r="H4" s="2428"/>
      <c r="I4" s="2428"/>
      <c r="J4" s="2428"/>
      <c r="K4" s="2428"/>
      <c r="L4" s="2428"/>
      <c r="M4" s="2428"/>
      <c r="N4" s="2428"/>
      <c r="O4" s="2428"/>
      <c r="P4" s="2428"/>
      <c r="Q4" s="2428"/>
      <c r="R4" s="2428"/>
      <c r="S4" s="2428"/>
      <c r="T4" s="2428"/>
      <c r="U4" s="2428"/>
      <c r="V4" s="2428"/>
      <c r="W4" s="3201"/>
    </row>
    <row r="5" spans="1:29" ht="21" customHeight="1" x14ac:dyDescent="0.2">
      <c r="A5" s="286"/>
      <c r="B5" s="310"/>
      <c r="C5" s="3252" t="s">
        <v>2</v>
      </c>
      <c r="D5" s="3252"/>
      <c r="E5" s="3252"/>
      <c r="F5" s="3252"/>
      <c r="G5" s="3252"/>
      <c r="H5" s="3252"/>
      <c r="I5" s="3252"/>
      <c r="J5" s="3252"/>
      <c r="K5" s="3252"/>
      <c r="L5" s="3252"/>
      <c r="M5" s="3253"/>
      <c r="N5" s="2428"/>
      <c r="O5" s="2428"/>
      <c r="P5" s="2428"/>
      <c r="Q5" s="2428"/>
      <c r="R5" s="2428"/>
      <c r="S5" s="2428"/>
      <c r="T5" s="2428"/>
      <c r="U5" s="2428"/>
      <c r="V5" s="2428"/>
      <c r="W5" s="3201"/>
    </row>
    <row r="6" spans="1:29" ht="24" x14ac:dyDescent="0.3">
      <c r="A6" s="286"/>
      <c r="B6" s="310"/>
      <c r="C6" s="3203" t="s">
        <v>3</v>
      </c>
      <c r="D6" s="3204"/>
      <c r="E6" s="3241" t="s">
        <v>4</v>
      </c>
      <c r="F6" s="3242"/>
      <c r="G6" s="3242"/>
      <c r="H6" s="3242"/>
      <c r="I6" s="3242"/>
      <c r="J6" s="3242"/>
      <c r="K6" s="3242"/>
      <c r="L6" s="3242"/>
      <c r="M6" s="3243"/>
      <c r="N6" s="2468"/>
      <c r="O6" s="2468"/>
      <c r="P6" s="2468"/>
      <c r="Q6" s="2468"/>
      <c r="R6" s="2468"/>
      <c r="S6" s="2468"/>
      <c r="T6" s="3205"/>
      <c r="U6" s="3205"/>
      <c r="V6" s="3205"/>
      <c r="W6" s="3206"/>
      <c r="X6" s="3205"/>
    </row>
    <row r="7" spans="1:29" ht="24" x14ac:dyDescent="0.3">
      <c r="A7" s="286"/>
      <c r="B7" s="310"/>
      <c r="C7" s="2468" t="s">
        <v>5</v>
      </c>
      <c r="D7" s="3207"/>
      <c r="E7" s="3241" t="s">
        <v>6</v>
      </c>
      <c r="F7" s="3242"/>
      <c r="G7" s="3242"/>
      <c r="H7" s="3242"/>
      <c r="I7" s="3242"/>
      <c r="J7" s="3242"/>
      <c r="K7" s="3242"/>
      <c r="L7" s="3242"/>
      <c r="M7" s="3243"/>
      <c r="N7" s="2468"/>
      <c r="O7" s="2468"/>
      <c r="P7" s="2468"/>
      <c r="Q7" s="2468"/>
      <c r="R7" s="2468"/>
      <c r="S7" s="2468"/>
      <c r="T7" s="3205"/>
      <c r="U7" s="3205"/>
      <c r="V7" s="3205"/>
      <c r="W7" s="3206"/>
      <c r="X7" s="3205"/>
    </row>
    <row r="8" spans="1:29" ht="24" x14ac:dyDescent="0.3">
      <c r="A8" s="286"/>
      <c r="B8" s="310"/>
      <c r="C8" s="3203" t="s">
        <v>7</v>
      </c>
      <c r="D8" s="3204"/>
      <c r="E8" s="3241" t="s">
        <v>8</v>
      </c>
      <c r="F8" s="3242"/>
      <c r="G8" s="3242"/>
      <c r="H8" s="3242"/>
      <c r="I8" s="3242"/>
      <c r="J8" s="3242"/>
      <c r="K8" s="3242"/>
      <c r="L8" s="3242"/>
      <c r="M8" s="3243"/>
      <c r="N8" s="2468"/>
      <c r="O8" s="2468"/>
      <c r="P8" s="2468"/>
      <c r="Q8" s="3205"/>
      <c r="R8" s="3205"/>
      <c r="S8" s="3205"/>
      <c r="T8" s="3205"/>
      <c r="U8" s="3205"/>
      <c r="V8" s="3205"/>
      <c r="W8" s="3206"/>
      <c r="X8" s="3205"/>
    </row>
    <row r="9" spans="1:29" ht="24" x14ac:dyDescent="0.3">
      <c r="A9" s="286"/>
      <c r="B9" s="310"/>
      <c r="C9" s="2468" t="s">
        <v>9</v>
      </c>
      <c r="D9" s="3207"/>
      <c r="E9" s="3241" t="s">
        <v>10</v>
      </c>
      <c r="F9" s="3242"/>
      <c r="G9" s="3242"/>
      <c r="H9" s="3242"/>
      <c r="I9" s="3242"/>
      <c r="J9" s="3242"/>
      <c r="K9" s="3242"/>
      <c r="L9" s="3242"/>
      <c r="M9" s="3243"/>
      <c r="N9" s="2468"/>
      <c r="O9" s="2468"/>
      <c r="P9" s="2468"/>
      <c r="Q9" s="3205"/>
      <c r="R9" s="3205"/>
      <c r="S9" s="3205"/>
      <c r="T9" s="3205"/>
      <c r="U9" s="3205"/>
      <c r="V9" s="3205"/>
      <c r="W9" s="3206"/>
      <c r="X9" s="3205"/>
    </row>
    <row r="10" spans="1:29" ht="24" x14ac:dyDescent="0.3">
      <c r="A10" s="286"/>
      <c r="B10" s="310"/>
      <c r="C10" s="3203" t="s">
        <v>11</v>
      </c>
      <c r="D10" s="3204"/>
      <c r="E10" s="3241" t="s">
        <v>12</v>
      </c>
      <c r="F10" s="3242"/>
      <c r="G10" s="3242"/>
      <c r="H10" s="3242"/>
      <c r="I10" s="3242"/>
      <c r="J10" s="3242"/>
      <c r="K10" s="3242"/>
      <c r="L10" s="3242"/>
      <c r="M10" s="3243"/>
      <c r="N10" s="2468"/>
      <c r="O10" s="2468"/>
      <c r="P10" s="2468"/>
      <c r="Q10" s="3205"/>
      <c r="R10" s="3205"/>
      <c r="S10" s="3205"/>
      <c r="T10" s="3205"/>
      <c r="U10" s="3205"/>
      <c r="V10" s="3205"/>
      <c r="W10" s="3206"/>
      <c r="X10" s="3205"/>
    </row>
    <row r="11" spans="1:29" ht="24" x14ac:dyDescent="0.3">
      <c r="A11" s="286"/>
      <c r="B11" s="310"/>
      <c r="C11" s="3208" t="s">
        <v>13</v>
      </c>
      <c r="D11" s="3209"/>
      <c r="E11" s="3241">
        <v>300678219</v>
      </c>
      <c r="F11" s="3242"/>
      <c r="G11" s="3242"/>
      <c r="H11" s="3242"/>
      <c r="I11" s="3242"/>
      <c r="J11" s="3242"/>
      <c r="K11" s="3242"/>
      <c r="L11" s="3242"/>
      <c r="M11" s="3243"/>
      <c r="N11" s="2468"/>
      <c r="O11" s="2468"/>
      <c r="P11" s="2468"/>
      <c r="Q11" s="3205"/>
      <c r="R11" s="3205"/>
      <c r="S11" s="3205"/>
      <c r="T11" s="3205"/>
      <c r="U11" s="3205"/>
      <c r="V11" s="3205"/>
      <c r="W11" s="3206"/>
      <c r="X11" s="3205"/>
    </row>
    <row r="12" spans="1:29" ht="25" thickBot="1" x14ac:dyDescent="0.35">
      <c r="A12" s="286"/>
      <c r="B12" s="288"/>
      <c r="C12" s="3210"/>
      <c r="D12" s="3210"/>
      <c r="E12" s="3210"/>
      <c r="F12" s="3210"/>
      <c r="G12" s="3210"/>
      <c r="H12" s="3210"/>
      <c r="I12" s="3210"/>
      <c r="J12" s="3210"/>
      <c r="K12" s="3210"/>
      <c r="L12" s="3210"/>
      <c r="M12" s="3210"/>
      <c r="N12" s="3210"/>
      <c r="O12" s="3210"/>
      <c r="P12" s="3210"/>
      <c r="Q12" s="3211"/>
      <c r="R12" s="3211"/>
      <c r="S12" s="3211"/>
      <c r="T12" s="3211"/>
      <c r="U12" s="3211"/>
      <c r="V12" s="3211"/>
      <c r="W12" s="3212"/>
      <c r="X12" s="3205"/>
    </row>
    <row r="13" spans="1:29" ht="24" x14ac:dyDescent="0.3">
      <c r="A13" s="286"/>
      <c r="C13" s="3213" t="s">
        <v>14</v>
      </c>
      <c r="D13" s="3213"/>
      <c r="E13" s="2468"/>
      <c r="F13" s="2468"/>
      <c r="G13" s="2468"/>
      <c r="H13" s="2468"/>
      <c r="I13" s="2468"/>
      <c r="J13" s="2468"/>
      <c r="K13" s="2468"/>
      <c r="L13" s="2468"/>
      <c r="M13" s="2468"/>
      <c r="N13" s="2468"/>
      <c r="O13" s="2468"/>
      <c r="P13" s="2468"/>
      <c r="Q13" s="3205"/>
      <c r="R13" s="3205"/>
      <c r="S13" s="3205"/>
      <c r="T13" s="3205"/>
      <c r="U13" s="3205"/>
      <c r="V13" s="3205"/>
      <c r="W13" s="3206"/>
      <c r="X13" s="3205"/>
    </row>
    <row r="14" spans="1:29" ht="12" customHeight="1" x14ac:dyDescent="0.3">
      <c r="A14" s="286"/>
      <c r="D14" s="2468"/>
      <c r="E14" s="2468"/>
      <c r="F14" s="2468"/>
      <c r="G14" s="2468"/>
      <c r="H14" s="2468"/>
      <c r="I14" s="2468"/>
      <c r="J14" s="2468"/>
      <c r="K14" s="2468"/>
      <c r="L14" s="2468"/>
      <c r="M14" s="3205"/>
      <c r="N14" s="3205"/>
      <c r="O14" s="3205"/>
      <c r="P14" s="3205"/>
      <c r="Q14" s="3205"/>
      <c r="R14" s="3205"/>
      <c r="S14" s="3205"/>
      <c r="T14" s="3205"/>
      <c r="U14" s="3205"/>
      <c r="V14" s="3205"/>
      <c r="W14" s="3206"/>
      <c r="X14" s="3205"/>
    </row>
    <row r="15" spans="1:29" ht="29.25" customHeight="1" x14ac:dyDescent="0.2">
      <c r="A15" s="286"/>
      <c r="C15" s="3244" t="s">
        <v>15</v>
      </c>
      <c r="D15" s="3244"/>
      <c r="E15" s="3244"/>
      <c r="F15" s="3244"/>
      <c r="G15" s="3244"/>
      <c r="H15" s="3244"/>
      <c r="I15" s="3244"/>
      <c r="J15" s="3244"/>
      <c r="K15" s="3244"/>
      <c r="L15" s="3244"/>
      <c r="M15" s="3244"/>
      <c r="N15" s="3244"/>
      <c r="O15" s="3244"/>
      <c r="P15" s="3244"/>
      <c r="Q15" s="3244"/>
      <c r="R15" s="3244"/>
      <c r="S15" s="3244"/>
      <c r="T15" s="3244"/>
      <c r="U15" s="3244"/>
      <c r="V15" s="3244"/>
      <c r="W15" s="3214"/>
      <c r="X15" s="3215"/>
      <c r="Y15" s="3216"/>
      <c r="Z15" s="3216"/>
      <c r="AA15" s="3216"/>
      <c r="AB15" s="3216"/>
      <c r="AC15" s="3216"/>
    </row>
    <row r="16" spans="1:29" ht="15" customHeight="1" x14ac:dyDescent="0.2">
      <c r="A16" s="286"/>
      <c r="C16" s="3244"/>
      <c r="D16" s="3244"/>
      <c r="E16" s="3244"/>
      <c r="F16" s="3244"/>
      <c r="G16" s="3244"/>
      <c r="H16" s="3244"/>
      <c r="I16" s="3244"/>
      <c r="J16" s="3244"/>
      <c r="K16" s="3244"/>
      <c r="L16" s="3244"/>
      <c r="M16" s="3244"/>
      <c r="N16" s="3244"/>
      <c r="O16" s="3244"/>
      <c r="P16" s="3244"/>
      <c r="Q16" s="3244"/>
      <c r="R16" s="3244"/>
      <c r="S16" s="3244"/>
      <c r="T16" s="3244"/>
      <c r="U16" s="3244"/>
      <c r="V16" s="3244"/>
      <c r="W16" s="3214"/>
      <c r="X16" s="3215"/>
      <c r="Y16" s="3216"/>
      <c r="Z16" s="3216"/>
      <c r="AA16" s="3216"/>
      <c r="AB16" s="3216"/>
      <c r="AC16" s="3216"/>
    </row>
    <row r="17" spans="1:29" ht="15" customHeight="1" thickBot="1" x14ac:dyDescent="0.25">
      <c r="A17" s="286"/>
      <c r="B17" s="288"/>
      <c r="C17" s="3217"/>
      <c r="D17" s="3217"/>
      <c r="E17" s="3217"/>
      <c r="F17" s="3217"/>
      <c r="G17" s="3217"/>
      <c r="H17" s="3217"/>
      <c r="I17" s="3217"/>
      <c r="J17" s="3217"/>
      <c r="K17" s="3217"/>
      <c r="L17" s="3217"/>
      <c r="M17" s="3217"/>
      <c r="N17" s="3217"/>
      <c r="O17" s="3217"/>
      <c r="P17" s="3217"/>
      <c r="Q17" s="3217"/>
      <c r="R17" s="3217"/>
      <c r="S17" s="3217"/>
      <c r="T17" s="3217"/>
      <c r="U17" s="3217"/>
      <c r="V17" s="3217"/>
      <c r="W17" s="3218"/>
      <c r="X17" s="3215"/>
      <c r="Y17" s="3216"/>
      <c r="Z17" s="3216"/>
      <c r="AA17" s="3216"/>
      <c r="AB17" s="3216"/>
      <c r="AC17" s="3216"/>
    </row>
    <row r="18" spans="1:29" ht="24" customHeight="1" x14ac:dyDescent="0.3">
      <c r="A18" s="286"/>
      <c r="C18" s="3213" t="s">
        <v>16</v>
      </c>
      <c r="D18" s="3219"/>
      <c r="E18" s="3205"/>
      <c r="F18" s="3205"/>
      <c r="G18" s="3205"/>
      <c r="H18" s="3205"/>
      <c r="I18" s="3205"/>
      <c r="J18" s="3205"/>
      <c r="K18" s="3205"/>
      <c r="L18" s="3205"/>
      <c r="M18" s="3205"/>
      <c r="N18" s="3205"/>
      <c r="O18" s="3205"/>
      <c r="P18" s="3205"/>
      <c r="Q18" s="3205"/>
      <c r="R18" s="3205"/>
      <c r="S18" s="3205"/>
      <c r="T18" s="3205"/>
      <c r="U18" s="3205"/>
      <c r="V18" s="3205"/>
      <c r="W18" s="3206"/>
      <c r="X18" s="3205"/>
    </row>
    <row r="19" spans="1:29" ht="9.75" customHeight="1" x14ac:dyDescent="0.3">
      <c r="A19" s="286"/>
      <c r="C19" s="2468"/>
      <c r="D19" s="3205"/>
      <c r="E19" s="3205"/>
      <c r="F19" s="3205"/>
      <c r="G19" s="3205"/>
      <c r="H19" s="3205"/>
      <c r="I19" s="3205"/>
      <c r="J19" s="3205"/>
      <c r="K19" s="3205"/>
      <c r="L19" s="3205"/>
      <c r="M19" s="3205"/>
      <c r="N19" s="3205"/>
      <c r="O19" s="3205"/>
      <c r="P19" s="3205"/>
      <c r="Q19" s="3205"/>
      <c r="R19" s="3205"/>
      <c r="S19" s="3205"/>
      <c r="T19" s="3205"/>
      <c r="U19" s="3205"/>
      <c r="V19" s="3205"/>
      <c r="W19" s="3206"/>
      <c r="X19" s="3205"/>
    </row>
    <row r="20" spans="1:29" ht="25.5" customHeight="1" x14ac:dyDescent="0.3">
      <c r="A20" s="286"/>
      <c r="C20" s="3220" t="s">
        <v>17</v>
      </c>
      <c r="E20" s="3221"/>
      <c r="F20" s="3221"/>
      <c r="G20" s="3221"/>
      <c r="H20" s="3221"/>
      <c r="I20" s="3221"/>
      <c r="J20" s="3221"/>
      <c r="K20" s="3221"/>
      <c r="L20" s="3221"/>
      <c r="M20" s="3221"/>
      <c r="N20" s="3221"/>
      <c r="O20" s="3221"/>
      <c r="P20" s="3221"/>
      <c r="Q20" s="3221"/>
      <c r="R20" s="3221"/>
      <c r="S20" s="3221"/>
      <c r="T20" s="3221"/>
      <c r="U20" s="3221"/>
      <c r="V20" s="3221"/>
      <c r="W20" s="3222"/>
      <c r="X20" s="3205"/>
    </row>
    <row r="21" spans="1:29" ht="21" customHeight="1" x14ac:dyDescent="0.55000000000000004">
      <c r="A21" s="286"/>
      <c r="C21" s="2533" t="s">
        <v>1698</v>
      </c>
      <c r="D21" s="3223"/>
      <c r="E21" s="3223"/>
      <c r="F21" s="3223"/>
      <c r="W21" s="286"/>
    </row>
    <row r="22" spans="1:29" ht="16.5" customHeight="1" thickBot="1" x14ac:dyDescent="0.25">
      <c r="A22" s="286"/>
      <c r="B22" s="288"/>
      <c r="C22" s="3217"/>
      <c r="D22" s="3245"/>
      <c r="E22" s="3245"/>
      <c r="F22" s="3245"/>
      <c r="G22" s="566"/>
      <c r="H22" s="566"/>
      <c r="I22" s="566"/>
      <c r="J22" s="566"/>
      <c r="K22" s="566"/>
      <c r="L22" s="566"/>
      <c r="M22" s="566"/>
      <c r="N22" s="566"/>
      <c r="O22" s="566"/>
      <c r="P22" s="566"/>
      <c r="Q22" s="566"/>
      <c r="R22" s="566"/>
      <c r="S22" s="289"/>
      <c r="T22" s="289"/>
      <c r="U22" s="289"/>
      <c r="V22" s="289"/>
      <c r="W22" s="290"/>
    </row>
  </sheetData>
  <mergeCells count="10">
    <mergeCell ref="E10:M10"/>
    <mergeCell ref="E11:M11"/>
    <mergeCell ref="C15:V16"/>
    <mergeCell ref="D22:F22"/>
    <mergeCell ref="B1:W2"/>
    <mergeCell ref="C5:M5"/>
    <mergeCell ref="E6:M6"/>
    <mergeCell ref="E7:M7"/>
    <mergeCell ref="E8:M8"/>
    <mergeCell ref="E9:M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D7DCD-5F06-4DC0-9A3A-A33893DB2E75}">
  <sheetPr>
    <tabColor theme="5" tint="-0.499984740745262"/>
  </sheetPr>
  <dimension ref="A1:U153"/>
  <sheetViews>
    <sheetView workbookViewId="0">
      <pane xSplit="1" ySplit="2" topLeftCell="B3" activePane="bottomRight" state="frozen"/>
      <selection pane="topRight" activeCell="B1" sqref="B1"/>
      <selection pane="bottomLeft" activeCell="A3" sqref="A3"/>
      <selection pane="bottomRight" activeCell="F92" sqref="F92"/>
    </sheetView>
  </sheetViews>
  <sheetFormatPr baseColWidth="10" defaultColWidth="8.83203125" defaultRowHeight="15" x14ac:dyDescent="0.2"/>
  <cols>
    <col min="3" max="3" width="19.6640625" customWidth="1"/>
    <col min="4" max="4" width="22.1640625" customWidth="1"/>
    <col min="5" max="5" width="20.5" customWidth="1"/>
    <col min="6" max="6" width="22" customWidth="1"/>
    <col min="7" max="7" width="20" customWidth="1"/>
    <col min="8" max="8" width="21" customWidth="1"/>
    <col min="9" max="9" width="18.83203125" customWidth="1"/>
    <col min="10" max="10" width="14.1640625" customWidth="1"/>
    <col min="11" max="11" width="12.1640625" customWidth="1"/>
    <col min="12" max="12" width="15" customWidth="1"/>
    <col min="13" max="13" width="10.83203125" customWidth="1"/>
    <col min="14" max="14" width="13" customWidth="1"/>
    <col min="15" max="15" width="10.33203125" customWidth="1"/>
    <col min="16" max="16" width="10.1640625" bestFit="1" customWidth="1"/>
    <col min="17" max="17" width="10" customWidth="1"/>
    <col min="18" max="18" width="11.5" customWidth="1"/>
  </cols>
  <sheetData>
    <row r="1" spans="1:21" x14ac:dyDescent="0.2">
      <c r="A1" s="152"/>
      <c r="B1" s="3562" t="s">
        <v>502</v>
      </c>
      <c r="C1" s="3563"/>
      <c r="D1" s="3563"/>
      <c r="E1" s="3563"/>
      <c r="F1" s="3563"/>
      <c r="G1" s="3563"/>
      <c r="H1" s="3563"/>
      <c r="I1" s="3563"/>
      <c r="J1" s="3563"/>
      <c r="K1" s="3563"/>
      <c r="L1" s="3563"/>
      <c r="M1" s="3563"/>
      <c r="N1" s="3563"/>
      <c r="O1" s="3563"/>
      <c r="P1" s="3563"/>
      <c r="Q1" s="3563"/>
      <c r="R1" s="3563"/>
      <c r="S1" s="3563"/>
      <c r="T1" s="3563"/>
      <c r="U1" s="3564"/>
    </row>
    <row r="2" spans="1:21" ht="16" thickBot="1" x14ac:dyDescent="0.25">
      <c r="A2" s="152"/>
      <c r="B2" s="3257"/>
      <c r="C2" s="3258"/>
      <c r="D2" s="3258"/>
      <c r="E2" s="3258"/>
      <c r="F2" s="3258"/>
      <c r="G2" s="3258"/>
      <c r="H2" s="3258"/>
      <c r="I2" s="3258"/>
      <c r="J2" s="3258"/>
      <c r="K2" s="3258"/>
      <c r="L2" s="3258"/>
      <c r="M2" s="3258"/>
      <c r="N2" s="3258"/>
      <c r="O2" s="3258"/>
      <c r="P2" s="3258"/>
      <c r="Q2" s="3258"/>
      <c r="R2" s="3258"/>
      <c r="S2" s="3258"/>
      <c r="T2" s="3258"/>
      <c r="U2" s="3259"/>
    </row>
    <row r="3" spans="1:21" ht="14.25" customHeight="1" x14ac:dyDescent="0.2">
      <c r="A3" s="152"/>
      <c r="B3" s="1323"/>
      <c r="C3" s="3428" t="s">
        <v>323</v>
      </c>
      <c r="D3" s="3428"/>
      <c r="E3" s="3428"/>
      <c r="F3" s="3428"/>
      <c r="G3" s="1324"/>
      <c r="H3" s="1324"/>
      <c r="I3" s="1324"/>
      <c r="J3" s="1324"/>
      <c r="K3" s="1324"/>
      <c r="L3" s="1324"/>
      <c r="M3" s="1324"/>
      <c r="N3" s="1324"/>
      <c r="O3" s="1324"/>
      <c r="P3" s="1324"/>
      <c r="Q3" s="1324"/>
      <c r="R3" s="1324"/>
      <c r="S3" s="1324"/>
      <c r="T3" s="1324"/>
      <c r="U3" s="1325"/>
    </row>
    <row r="4" spans="1:21" ht="18" customHeight="1" x14ac:dyDescent="0.2">
      <c r="A4" s="152"/>
      <c r="B4" s="1323"/>
      <c r="C4" s="3428"/>
      <c r="D4" s="3428"/>
      <c r="E4" s="3428"/>
      <c r="F4" s="3428"/>
      <c r="G4" s="1324"/>
      <c r="H4" s="1324"/>
      <c r="I4" s="1324"/>
      <c r="J4" s="1324"/>
      <c r="K4" s="1324"/>
      <c r="L4" s="1324"/>
      <c r="M4" s="1324"/>
      <c r="N4" s="1324"/>
      <c r="O4" s="1324"/>
      <c r="P4" s="1324"/>
      <c r="Q4" s="1324"/>
      <c r="R4" s="1324"/>
      <c r="S4" s="1324"/>
      <c r="T4" s="1324"/>
      <c r="U4" s="1325"/>
    </row>
    <row r="5" spans="1:21" ht="18" customHeight="1" x14ac:dyDescent="0.2">
      <c r="A5" s="152"/>
      <c r="B5" s="1323"/>
      <c r="C5" s="1730"/>
      <c r="D5" s="1324"/>
      <c r="E5" s="1324"/>
      <c r="F5" s="1324"/>
      <c r="G5" s="1324"/>
      <c r="H5" s="1324"/>
      <c r="I5" s="1324"/>
      <c r="J5" s="1324"/>
      <c r="K5" s="1324"/>
      <c r="L5" s="1324"/>
      <c r="M5" s="1324"/>
      <c r="N5" s="1324"/>
      <c r="O5" s="1324"/>
      <c r="P5" s="1324"/>
      <c r="Q5" s="1324"/>
      <c r="R5" s="1324"/>
      <c r="S5" s="1324"/>
      <c r="T5" s="1324"/>
      <c r="U5" s="1325"/>
    </row>
    <row r="6" spans="1:21" x14ac:dyDescent="0.2">
      <c r="A6" s="152"/>
      <c r="B6" s="488"/>
      <c r="C6" s="2298" t="s">
        <v>503</v>
      </c>
      <c r="D6" s="2668">
        <f>'LCOHS '!E7</f>
        <v>1</v>
      </c>
      <c r="E6" s="2736" t="str">
        <f>'LCOHS '!F7</f>
        <v>USD                =</v>
      </c>
      <c r="F6" s="850">
        <f>'LCOHS '!G7</f>
        <v>1.43</v>
      </c>
      <c r="G6" s="2737" t="str">
        <f>'LCOHS '!H7</f>
        <v>AUD  (05.02.2026 rate)</v>
      </c>
      <c r="H6" s="63">
        <f>'LCOHS '!I7</f>
        <v>0</v>
      </c>
      <c r="U6" s="152"/>
    </row>
    <row r="7" spans="1:21" ht="16" x14ac:dyDescent="0.2">
      <c r="A7" s="152"/>
      <c r="C7" s="361"/>
      <c r="D7" s="361"/>
      <c r="F7" s="361"/>
      <c r="L7" s="2514"/>
      <c r="M7" s="2514"/>
      <c r="N7" s="2514"/>
      <c r="O7" s="2514"/>
      <c r="U7" s="152"/>
    </row>
    <row r="8" spans="1:21" ht="16" x14ac:dyDescent="0.2">
      <c r="A8" s="152"/>
      <c r="C8" s="2939" t="s">
        <v>504</v>
      </c>
      <c r="D8" s="2939"/>
      <c r="G8" s="2939" t="s">
        <v>505</v>
      </c>
      <c r="H8" s="2763"/>
      <c r="L8" s="2939" t="s">
        <v>506</v>
      </c>
      <c r="M8" s="2939"/>
      <c r="N8" s="2939"/>
      <c r="O8" s="2939"/>
      <c r="P8" s="2763"/>
      <c r="Q8" s="2763"/>
      <c r="U8" s="152"/>
    </row>
    <row r="9" spans="1:21" ht="28.25" customHeight="1" x14ac:dyDescent="0.2">
      <c r="A9" s="152"/>
      <c r="C9" s="3453" t="s">
        <v>289</v>
      </c>
      <c r="D9" s="3337" t="s">
        <v>507</v>
      </c>
      <c r="E9" s="3338"/>
      <c r="G9" s="3453" t="s">
        <v>508</v>
      </c>
      <c r="H9" s="3337" t="s">
        <v>509</v>
      </c>
      <c r="I9" s="3338"/>
      <c r="J9" s="3541" t="s">
        <v>16</v>
      </c>
      <c r="L9" s="3548" t="s">
        <v>510</v>
      </c>
      <c r="M9" s="3337" t="s">
        <v>511</v>
      </c>
      <c r="N9" s="3386"/>
      <c r="O9" s="3516" t="s">
        <v>512</v>
      </c>
      <c r="P9" s="3314"/>
      <c r="Q9" s="3313" t="s">
        <v>513</v>
      </c>
      <c r="R9" s="3314"/>
      <c r="U9" s="152"/>
    </row>
    <row r="10" spans="1:21" ht="22.5" customHeight="1" x14ac:dyDescent="0.2">
      <c r="A10" s="152"/>
      <c r="C10" s="3455"/>
      <c r="D10" s="1222" t="s">
        <v>129</v>
      </c>
      <c r="E10" s="1223" t="s">
        <v>139</v>
      </c>
      <c r="G10" s="3455"/>
      <c r="H10" s="2733" t="str">
        <f>D10</f>
        <v>Low</v>
      </c>
      <c r="I10" s="2642" t="str">
        <f>E10</f>
        <v>High</v>
      </c>
      <c r="J10" s="3553"/>
      <c r="L10" s="3549"/>
      <c r="M10" s="2640" t="str">
        <f>H109</f>
        <v>Low</v>
      </c>
      <c r="N10" s="2641" t="str">
        <f>I109</f>
        <v>High</v>
      </c>
      <c r="O10" s="2642" t="str">
        <f>M10</f>
        <v>Low</v>
      </c>
      <c r="P10" s="2643" t="str">
        <f>N10</f>
        <v>High</v>
      </c>
      <c r="Q10" s="2642" t="str">
        <f>O10</f>
        <v>Low</v>
      </c>
      <c r="R10" s="2643" t="str">
        <f>P10</f>
        <v>High</v>
      </c>
      <c r="U10" s="152"/>
    </row>
    <row r="11" spans="1:21" ht="28.25" customHeight="1" x14ac:dyDescent="0.2">
      <c r="A11" s="152"/>
      <c r="C11" s="676" t="s">
        <v>514</v>
      </c>
      <c r="D11" s="1157">
        <f>'Ship Capacity &amp; Loading'!D57</f>
        <v>305.85599999999999</v>
      </c>
      <c r="E11" s="2950">
        <f>'Ship Capacity &amp; Loading'!E57</f>
        <v>632.10239999999999</v>
      </c>
      <c r="G11" s="1098" t="s">
        <v>515</v>
      </c>
      <c r="H11" s="1113">
        <v>0.3</v>
      </c>
      <c r="I11" s="1113">
        <v>0.6</v>
      </c>
      <c r="J11" s="1101" t="s">
        <v>516</v>
      </c>
      <c r="L11" s="2731" t="str">
        <f>'H2 Storage Dynamics'!I207</f>
        <v>Aroona 2 Well</v>
      </c>
      <c r="M11" s="535">
        <f>'H2 Storage Dynamics'!L209</f>
        <v>8892.9438975128705</v>
      </c>
      <c r="N11" s="639">
        <f>'H2 Storage Dynamics'!L210</f>
        <v>173597.93126666395</v>
      </c>
      <c r="O11" s="711">
        <f t="shared" ref="O11:P14" si="0">M11*$D$19</f>
        <v>5335.7663385077221</v>
      </c>
      <c r="P11" s="712">
        <f t="shared" si="0"/>
        <v>104158.75875999837</v>
      </c>
      <c r="Q11" s="711">
        <f t="shared" ref="Q11:R14" si="1">M11*$D$20</f>
        <v>3557.1775590051484</v>
      </c>
      <c r="R11" s="712">
        <f t="shared" si="1"/>
        <v>69439.172506665578</v>
      </c>
      <c r="U11" s="152"/>
    </row>
    <row r="12" spans="1:21" ht="16" x14ac:dyDescent="0.2">
      <c r="A12" s="152"/>
      <c r="C12" s="621" t="s">
        <v>517</v>
      </c>
      <c r="D12" s="611">
        <v>2</v>
      </c>
      <c r="E12" s="444">
        <v>4</v>
      </c>
      <c r="G12" s="1096" t="s">
        <v>518</v>
      </c>
      <c r="H12" s="1113">
        <v>0.01</v>
      </c>
      <c r="I12" s="1114">
        <v>0.03</v>
      </c>
      <c r="J12" s="1099" t="s">
        <v>519</v>
      </c>
      <c r="L12" s="2731" t="str">
        <f>'H2 Storage Dynamics'!I212</f>
        <v>Alwyne 8 Well</v>
      </c>
      <c r="M12" s="535">
        <f>'H2 Storage Dynamics'!L214</f>
        <v>16809.026194995706</v>
      </c>
      <c r="N12" s="639">
        <f>'H2 Storage Dynamics'!L215</f>
        <v>1303069.2686345889</v>
      </c>
      <c r="O12" s="935">
        <f t="shared" si="0"/>
        <v>10085.415716997422</v>
      </c>
      <c r="P12" s="636">
        <f t="shared" si="0"/>
        <v>781841.56118075328</v>
      </c>
      <c r="Q12" s="935">
        <f t="shared" si="1"/>
        <v>6723.6104779982825</v>
      </c>
      <c r="R12" s="636">
        <f t="shared" si="1"/>
        <v>521227.70745383558</v>
      </c>
      <c r="U12" s="152"/>
    </row>
    <row r="13" spans="1:21" ht="32" x14ac:dyDescent="0.2">
      <c r="A13" s="152"/>
      <c r="C13" s="620" t="s">
        <v>520</v>
      </c>
      <c r="D13" s="1156">
        <v>0.1</v>
      </c>
      <c r="E13" s="1149">
        <v>0.35</v>
      </c>
      <c r="G13" s="1098" t="s">
        <v>521</v>
      </c>
      <c r="H13" s="1117" t="s">
        <v>522</v>
      </c>
      <c r="I13" s="1238">
        <v>1E-3</v>
      </c>
      <c r="J13" s="1101"/>
      <c r="L13" s="2732" t="str">
        <f>'H2 Storage Dynamics'!I217</f>
        <v>BigLake 149 SW Pad 2 Well</v>
      </c>
      <c r="M13" s="2942">
        <f>'H2 Storage Dynamics'!L219</f>
        <v>2044695.9230246458</v>
      </c>
      <c r="N13" s="639">
        <f>'H2 Storage Dynamics'!L220</f>
        <v>39914227.09927725</v>
      </c>
      <c r="O13" s="535">
        <f t="shared" si="0"/>
        <v>1226817.5538147874</v>
      </c>
      <c r="P13" s="639">
        <f t="shared" si="0"/>
        <v>23948536.259566348</v>
      </c>
      <c r="Q13" s="535">
        <f t="shared" si="1"/>
        <v>817878.36920985836</v>
      </c>
      <c r="R13" s="639">
        <f t="shared" si="1"/>
        <v>15965690.839710901</v>
      </c>
      <c r="U13" s="152"/>
    </row>
    <row r="14" spans="1:21" ht="32" x14ac:dyDescent="0.2">
      <c r="A14" s="152"/>
      <c r="C14" s="621" t="s">
        <v>523</v>
      </c>
      <c r="D14" s="1230">
        <v>0.8</v>
      </c>
      <c r="E14" s="1231">
        <v>1.5</v>
      </c>
      <c r="G14" s="1116" t="s">
        <v>524</v>
      </c>
      <c r="H14" s="3550" t="s">
        <v>525</v>
      </c>
      <c r="I14" s="3551"/>
      <c r="J14" s="1100"/>
      <c r="L14" s="2731" t="str">
        <f>'H2 Storage Dynamics'!I222</f>
        <v>BROMPTON_1</v>
      </c>
      <c r="M14" s="535">
        <f>'H2 Storage Dynamics'!L224</f>
        <v>510831.28653370764</v>
      </c>
      <c r="N14" s="639">
        <f>'H2 Storage Dynamics'!L225</f>
        <v>18848356.295705754</v>
      </c>
      <c r="O14" s="711">
        <f t="shared" si="0"/>
        <v>306498.77192022459</v>
      </c>
      <c r="P14" s="712">
        <f t="shared" si="0"/>
        <v>11309013.777423453</v>
      </c>
      <c r="Q14" s="711">
        <f t="shared" si="1"/>
        <v>204332.51461348307</v>
      </c>
      <c r="R14" s="712">
        <f t="shared" si="1"/>
        <v>7539342.5182823017</v>
      </c>
      <c r="U14" s="152"/>
    </row>
    <row r="15" spans="1:21" ht="32" x14ac:dyDescent="0.2">
      <c r="A15" s="152"/>
      <c r="C15" s="1769" t="s">
        <v>526</v>
      </c>
      <c r="D15" s="1770">
        <f>$D$13*D16</f>
        <v>0.10500000000000001</v>
      </c>
      <c r="E15" s="1770">
        <f>$D$13*E16</f>
        <v>0.86</v>
      </c>
      <c r="G15" s="358"/>
      <c r="H15" s="39"/>
      <c r="I15" s="39"/>
      <c r="J15" s="251"/>
      <c r="L15" s="306"/>
      <c r="M15" s="1181"/>
      <c r="N15" s="1181"/>
      <c r="O15" s="1768"/>
      <c r="P15" s="1768"/>
      <c r="Q15" s="1768"/>
      <c r="R15" s="1768"/>
      <c r="U15" s="152"/>
    </row>
    <row r="16" spans="1:21" ht="32" customHeight="1" thickBot="1" x14ac:dyDescent="0.25">
      <c r="A16" s="152"/>
      <c r="C16" s="620" t="s">
        <v>527</v>
      </c>
      <c r="D16" s="1157">
        <f>'LCOHT (1.27 GW)'!E15</f>
        <v>1.05</v>
      </c>
      <c r="E16" s="1150">
        <f>'LCOHT (1.27 GW)'!G15</f>
        <v>8.6</v>
      </c>
      <c r="G16" s="3552" t="s">
        <v>528</v>
      </c>
      <c r="H16" s="3552"/>
      <c r="I16" s="3552"/>
      <c r="J16" s="805"/>
      <c r="K16" s="792"/>
      <c r="U16" s="152"/>
    </row>
    <row r="17" spans="1:21" ht="32" x14ac:dyDescent="0.2">
      <c r="A17" s="152"/>
      <c r="C17" s="621" t="s">
        <v>529</v>
      </c>
      <c r="D17" s="621" t="s">
        <v>530</v>
      </c>
      <c r="E17" s="663"/>
      <c r="F17" s="1713"/>
      <c r="G17" s="2947" t="s">
        <v>531</v>
      </c>
      <c r="H17" s="3458" t="s">
        <v>532</v>
      </c>
      <c r="I17" s="3437"/>
      <c r="J17" s="3573" t="s">
        <v>418</v>
      </c>
      <c r="K17" s="3574"/>
      <c r="L17" s="251"/>
      <c r="U17" s="152"/>
    </row>
    <row r="18" spans="1:21" ht="16" x14ac:dyDescent="0.2">
      <c r="A18" s="152"/>
      <c r="C18" s="622" t="s">
        <v>533</v>
      </c>
      <c r="D18" s="1154">
        <v>1</v>
      </c>
      <c r="E18" s="1218">
        <v>4</v>
      </c>
      <c r="F18" s="1713"/>
      <c r="G18" s="2943" t="s">
        <v>534</v>
      </c>
      <c r="H18" s="1194">
        <v>1280000</v>
      </c>
      <c r="I18" s="1237">
        <f>H18*$F$6</f>
        <v>1830400</v>
      </c>
      <c r="J18" s="3434" t="s">
        <v>535</v>
      </c>
      <c r="K18" s="3554"/>
      <c r="U18" s="152"/>
    </row>
    <row r="19" spans="1:21" ht="32" x14ac:dyDescent="0.2">
      <c r="A19" s="152"/>
      <c r="C19" s="1178" t="s">
        <v>536</v>
      </c>
      <c r="D19" s="1227">
        <v>0.6</v>
      </c>
      <c r="E19" s="451"/>
      <c r="F19" s="1713"/>
      <c r="G19" s="2944" t="s">
        <v>537</v>
      </c>
      <c r="H19" s="1235">
        <v>290000</v>
      </c>
      <c r="I19" s="1236">
        <f>H19*$F$6</f>
        <v>414700</v>
      </c>
      <c r="J19" s="3555" t="s">
        <v>538</v>
      </c>
      <c r="K19" s="3556"/>
      <c r="U19" s="152"/>
    </row>
    <row r="20" spans="1:21" x14ac:dyDescent="0.2">
      <c r="A20" s="152"/>
      <c r="C20" s="1097" t="s">
        <v>539</v>
      </c>
      <c r="D20" s="1106">
        <v>0.4</v>
      </c>
      <c r="E20" s="628"/>
      <c r="F20" s="1713"/>
      <c r="G20" s="2945" t="s">
        <v>540</v>
      </c>
      <c r="H20" s="1162">
        <v>10200000</v>
      </c>
      <c r="I20" s="1193">
        <f>H20*$F$6</f>
        <v>14586000</v>
      </c>
      <c r="J20" s="3557" t="s">
        <v>541</v>
      </c>
      <c r="K20" s="3558"/>
      <c r="U20" s="152"/>
    </row>
    <row r="21" spans="1:21" ht="32" x14ac:dyDescent="0.2">
      <c r="A21" s="152"/>
      <c r="C21" s="1159" t="s">
        <v>542</v>
      </c>
      <c r="D21" s="1163">
        <v>1.4999999999999999E-2</v>
      </c>
      <c r="E21" s="1226">
        <v>0.03</v>
      </c>
      <c r="F21" s="1713"/>
      <c r="K21" s="1713"/>
      <c r="U21" s="152"/>
    </row>
    <row r="22" spans="1:21" ht="18" customHeight="1" x14ac:dyDescent="0.2">
      <c r="A22" s="152"/>
      <c r="C22" s="3514" t="s">
        <v>543</v>
      </c>
      <c r="D22" s="2031">
        <v>500000</v>
      </c>
      <c r="E22" s="2031">
        <v>2000000</v>
      </c>
      <c r="F22" s="1713"/>
      <c r="G22" s="3521" t="s">
        <v>531</v>
      </c>
      <c r="H22" s="3313" t="s">
        <v>544</v>
      </c>
      <c r="I22" s="3314"/>
      <c r="K22" s="1713"/>
      <c r="U22" s="152"/>
    </row>
    <row r="23" spans="1:21" x14ac:dyDescent="0.2">
      <c r="A23" s="152"/>
      <c r="C23" s="3515"/>
      <c r="D23" s="1162">
        <f>D22*$F$6</f>
        <v>715000</v>
      </c>
      <c r="E23" s="2032">
        <f>E22*$F$6</f>
        <v>2860000</v>
      </c>
      <c r="F23" s="1713"/>
      <c r="G23" s="3522"/>
      <c r="H23" s="923" t="s">
        <v>129</v>
      </c>
      <c r="I23" s="924" t="s">
        <v>139</v>
      </c>
      <c r="K23" s="1713"/>
      <c r="U23" s="152"/>
    </row>
    <row r="24" spans="1:21" ht="32" x14ac:dyDescent="0.2">
      <c r="A24" s="152"/>
      <c r="C24" s="1160" t="s">
        <v>545</v>
      </c>
      <c r="D24" s="713">
        <v>1500</v>
      </c>
      <c r="E24" s="1161">
        <v>3000</v>
      </c>
      <c r="F24" s="1713"/>
      <c r="G24" s="2946" t="str">
        <f>G18</f>
        <v>New well cost</v>
      </c>
      <c r="H24" s="1249">
        <f>$I18*D$18</f>
        <v>1830400</v>
      </c>
      <c r="I24" s="1249">
        <f>$I18*E$18</f>
        <v>7321600</v>
      </c>
      <c r="K24" s="1713"/>
      <c r="U24" s="152"/>
    </row>
    <row r="25" spans="1:21" ht="33" thickBot="1" x14ac:dyDescent="0.25">
      <c r="A25" s="152"/>
      <c r="C25" s="706"/>
      <c r="D25" s="1181"/>
      <c r="E25" s="1181"/>
      <c r="F25" s="1713"/>
      <c r="G25" s="2948" t="str">
        <f>G19</f>
        <v>Retrofitting an existing well</v>
      </c>
      <c r="H25" s="2949">
        <f>$I19*D$18</f>
        <v>414700</v>
      </c>
      <c r="I25" s="2949">
        <f>$I19*E$18</f>
        <v>1658800</v>
      </c>
      <c r="J25" s="792"/>
      <c r="K25" s="1002"/>
      <c r="U25" s="152"/>
    </row>
    <row r="26" spans="1:21" s="147" customFormat="1" ht="16" thickBot="1" x14ac:dyDescent="0.25">
      <c r="A26" s="1320"/>
      <c r="B26" s="1322"/>
      <c r="C26" s="739"/>
      <c r="D26" s="739"/>
      <c r="E26" s="739"/>
      <c r="F26" s="739"/>
      <c r="G26" s="739"/>
      <c r="H26" s="739"/>
      <c r="I26" s="739"/>
      <c r="J26" s="739"/>
      <c r="K26" s="739"/>
      <c r="L26" s="739"/>
      <c r="M26" s="739"/>
      <c r="N26" s="739"/>
      <c r="O26" s="739"/>
      <c r="P26" s="739"/>
      <c r="Q26" s="739"/>
      <c r="R26" s="739"/>
      <c r="S26" s="739"/>
      <c r="T26" s="739"/>
      <c r="U26" s="1326"/>
    </row>
    <row r="27" spans="1:21" s="147" customFormat="1" ht="11.5" customHeight="1" x14ac:dyDescent="0.2">
      <c r="A27" s="1320"/>
      <c r="C27" s="3489" t="s">
        <v>546</v>
      </c>
      <c r="D27" s="3489"/>
      <c r="E27" s="3489"/>
      <c r="F27" s="3489"/>
      <c r="G27" s="3489"/>
      <c r="H27" s="3489"/>
      <c r="I27" s="3489"/>
      <c r="U27" s="1320"/>
    </row>
    <row r="28" spans="1:21" s="147" customFormat="1" x14ac:dyDescent="0.2">
      <c r="A28" s="1320"/>
      <c r="C28" s="3408"/>
      <c r="D28" s="3408"/>
      <c r="E28" s="3408"/>
      <c r="F28" s="3408"/>
      <c r="G28" s="3408"/>
      <c r="H28" s="3408"/>
      <c r="I28" s="3408"/>
      <c r="U28" s="1320"/>
    </row>
    <row r="29" spans="1:21" s="147" customFormat="1" x14ac:dyDescent="0.2">
      <c r="A29" s="1320"/>
      <c r="U29" s="1320"/>
    </row>
    <row r="30" spans="1:21" ht="16.25" customHeight="1" x14ac:dyDescent="0.2">
      <c r="A30" s="152"/>
      <c r="C30" s="2764" t="s">
        <v>547</v>
      </c>
      <c r="D30" s="2763"/>
      <c r="U30" s="152"/>
    </row>
    <row r="31" spans="1:21" ht="31.5" customHeight="1" x14ac:dyDescent="0.2">
      <c r="A31" s="152"/>
      <c r="C31" s="3516" t="s">
        <v>548</v>
      </c>
      <c r="D31" s="3314"/>
      <c r="E31" s="3337" t="s">
        <v>549</v>
      </c>
      <c r="F31" s="3338"/>
      <c r="U31" s="152"/>
    </row>
    <row r="32" spans="1:21" x14ac:dyDescent="0.2">
      <c r="A32" s="152"/>
      <c r="C32" s="2734" t="s">
        <v>550</v>
      </c>
      <c r="D32" s="1196" t="s">
        <v>551</v>
      </c>
      <c r="E32" s="1196" t="s">
        <v>129</v>
      </c>
      <c r="F32" s="1198" t="s">
        <v>139</v>
      </c>
      <c r="U32" s="152"/>
    </row>
    <row r="33" spans="1:21" x14ac:dyDescent="0.2">
      <c r="A33" s="152"/>
      <c r="C33" s="2735" t="s">
        <v>552</v>
      </c>
      <c r="D33" s="1103">
        <v>5</v>
      </c>
      <c r="E33" s="1244">
        <f>0.8*1000000*$F$6</f>
        <v>1144000</v>
      </c>
      <c r="F33" s="1245">
        <f>1200000*$F$6</f>
        <v>1716000</v>
      </c>
      <c r="U33" s="152"/>
    </row>
    <row r="34" spans="1:21" x14ac:dyDescent="0.2">
      <c r="A34" s="152"/>
      <c r="C34" s="626" t="s">
        <v>225</v>
      </c>
      <c r="D34" s="628">
        <v>10</v>
      </c>
      <c r="E34" s="1239">
        <f>1500000*$F$6</f>
        <v>2145000</v>
      </c>
      <c r="F34" s="1246">
        <f>2500000</f>
        <v>2500000</v>
      </c>
      <c r="U34" s="152"/>
    </row>
    <row r="35" spans="1:21" x14ac:dyDescent="0.2">
      <c r="A35" s="152"/>
      <c r="C35" s="1232" t="s">
        <v>228</v>
      </c>
      <c r="D35" s="1105">
        <v>20</v>
      </c>
      <c r="E35" s="1247">
        <f>3000000*$F$6</f>
        <v>4290000</v>
      </c>
      <c r="F35" s="1248">
        <f>4000000*$F$6</f>
        <v>5720000</v>
      </c>
      <c r="U35" s="152"/>
    </row>
    <row r="36" spans="1:21" x14ac:dyDescent="0.2">
      <c r="A36" s="152"/>
      <c r="I36" s="447"/>
      <c r="J36" s="3570" t="s">
        <v>553</v>
      </c>
      <c r="K36" s="3571"/>
      <c r="L36" s="3571"/>
      <c r="M36" s="3571"/>
      <c r="N36" s="3571"/>
      <c r="O36" s="3572"/>
      <c r="U36" s="152"/>
    </row>
    <row r="37" spans="1:21" ht="27.75" customHeight="1" x14ac:dyDescent="0.2">
      <c r="A37" s="152"/>
      <c r="C37" s="3453" t="s">
        <v>554</v>
      </c>
      <c r="D37" s="3516" t="s">
        <v>555</v>
      </c>
      <c r="E37" s="3313"/>
      <c r="F37" s="3516" t="s">
        <v>556</v>
      </c>
      <c r="G37" s="3314"/>
      <c r="H37" s="3313" t="s">
        <v>557</v>
      </c>
      <c r="I37" s="3314"/>
      <c r="J37" s="3559" t="s">
        <v>558</v>
      </c>
      <c r="K37" s="3560"/>
      <c r="L37" s="3567" t="s">
        <v>559</v>
      </c>
      <c r="M37" s="3567"/>
      <c r="N37" s="3568" t="s">
        <v>560</v>
      </c>
      <c r="O37" s="3569"/>
      <c r="U37" s="152"/>
    </row>
    <row r="38" spans="1:21" x14ac:dyDescent="0.2">
      <c r="A38" s="152"/>
      <c r="C38" s="3455"/>
      <c r="D38" s="1196" t="str">
        <f t="shared" ref="D38:G41" si="2">G82</f>
        <v>Low</v>
      </c>
      <c r="E38" s="1197" t="str">
        <f t="shared" si="2"/>
        <v>High</v>
      </c>
      <c r="F38" s="1196" t="str">
        <f t="shared" si="2"/>
        <v>Low</v>
      </c>
      <c r="G38" s="1198" t="str">
        <f t="shared" si="2"/>
        <v>High</v>
      </c>
      <c r="H38" s="1196" t="str">
        <f>F38</f>
        <v>Low</v>
      </c>
      <c r="I38" s="1210" t="str">
        <f>G38</f>
        <v>High</v>
      </c>
      <c r="J38" s="1186" t="str">
        <f>D38</f>
        <v>Low</v>
      </c>
      <c r="K38" s="1185" t="str">
        <f t="shared" ref="K38:O38" si="3">E38</f>
        <v>High</v>
      </c>
      <c r="L38" s="1186" t="str">
        <f t="shared" si="3"/>
        <v>Low</v>
      </c>
      <c r="M38" s="1185" t="str">
        <f t="shared" si="3"/>
        <v>High</v>
      </c>
      <c r="N38" s="1186" t="str">
        <f t="shared" si="3"/>
        <v>Low</v>
      </c>
      <c r="O38" s="1217" t="str">
        <f t="shared" si="3"/>
        <v>High</v>
      </c>
      <c r="U38" s="152"/>
    </row>
    <row r="39" spans="1:21" x14ac:dyDescent="0.2">
      <c r="A39" s="152"/>
      <c r="C39" s="2735" t="s">
        <v>561</v>
      </c>
      <c r="D39" s="1034">
        <f t="shared" si="2"/>
        <v>0.10416666666666667</v>
      </c>
      <c r="E39" s="1060">
        <f t="shared" si="2"/>
        <v>0.41666666666666669</v>
      </c>
      <c r="F39" s="1103">
        <f t="shared" si="2"/>
        <v>1019.52</v>
      </c>
      <c r="G39" s="1188">
        <f t="shared" si="2"/>
        <v>254.88</v>
      </c>
      <c r="H39" s="1103">
        <f>F39/24</f>
        <v>42.48</v>
      </c>
      <c r="I39" s="628">
        <f>G39/24</f>
        <v>10.62</v>
      </c>
      <c r="J39" s="1211">
        <f>H39/$D$33</f>
        <v>8.4959999999999987</v>
      </c>
      <c r="K39" s="1208">
        <f>I39/$D$33</f>
        <v>2.1239999999999997</v>
      </c>
      <c r="L39" s="1211">
        <f>H39/$D$34</f>
        <v>4.2479999999999993</v>
      </c>
      <c r="M39" s="1208">
        <f>I39/$D$34</f>
        <v>1.0619999999999998</v>
      </c>
      <c r="N39" s="1214">
        <f>H39/$D$35</f>
        <v>2.1239999999999997</v>
      </c>
      <c r="O39" s="1209">
        <f>I39/$D$35</f>
        <v>0.53099999999999992</v>
      </c>
      <c r="U39" s="152"/>
    </row>
    <row r="40" spans="1:21" x14ac:dyDescent="0.2">
      <c r="A40" s="152"/>
      <c r="C40" s="626" t="s">
        <v>562</v>
      </c>
      <c r="D40" s="1189">
        <f t="shared" si="2"/>
        <v>0.69444444444444453</v>
      </c>
      <c r="E40" s="1199">
        <f t="shared" si="2"/>
        <v>2.7777777777777781</v>
      </c>
      <c r="F40" s="1189">
        <f t="shared" si="2"/>
        <v>1019.5199999999999</v>
      </c>
      <c r="G40" s="1190">
        <f t="shared" si="2"/>
        <v>254.87999999999997</v>
      </c>
      <c r="H40" s="628">
        <f t="shared" ref="H40:H41" si="4">F40/24</f>
        <v>42.48</v>
      </c>
      <c r="I40" s="1188">
        <f t="shared" ref="I40:I41" si="5">G40/24</f>
        <v>10.62</v>
      </c>
      <c r="J40" s="1212">
        <f t="shared" ref="J40:J41" si="6">H40/$D$33</f>
        <v>8.4959999999999987</v>
      </c>
      <c r="K40" s="1206">
        <f t="shared" ref="K40:K41" si="7">I40/$D$33</f>
        <v>2.1239999999999997</v>
      </c>
      <c r="L40" s="1212">
        <f t="shared" ref="L40:L41" si="8">H40/$D$34</f>
        <v>4.2479999999999993</v>
      </c>
      <c r="M40" s="1206">
        <f t="shared" ref="M40:M41" si="9">I40/$D$34</f>
        <v>1.0619999999999998</v>
      </c>
      <c r="N40" s="1215">
        <f t="shared" ref="N40:N42" si="10">H40/$D$35</f>
        <v>2.1239999999999997</v>
      </c>
      <c r="O40" s="1204">
        <f t="shared" ref="O40:O41" si="11">I40/$D$35</f>
        <v>0.53099999999999992</v>
      </c>
      <c r="U40" s="152"/>
    </row>
    <row r="41" spans="1:21" x14ac:dyDescent="0.2">
      <c r="A41" s="152"/>
      <c r="C41" s="1232" t="s">
        <v>563</v>
      </c>
      <c r="D41" s="1200">
        <f t="shared" si="2"/>
        <v>2.7777777777777781</v>
      </c>
      <c r="E41" s="1201">
        <f t="shared" si="2"/>
        <v>6.9444444444444438</v>
      </c>
      <c r="F41" s="1200">
        <f t="shared" si="2"/>
        <v>1019.5199999999999</v>
      </c>
      <c r="G41" s="1202">
        <f t="shared" si="2"/>
        <v>407.80800000000005</v>
      </c>
      <c r="H41" s="1105">
        <f t="shared" si="4"/>
        <v>42.48</v>
      </c>
      <c r="I41" s="628">
        <f t="shared" si="5"/>
        <v>16.992000000000001</v>
      </c>
      <c r="J41" s="1211">
        <f t="shared" si="6"/>
        <v>8.4959999999999987</v>
      </c>
      <c r="K41" s="1208">
        <f t="shared" si="7"/>
        <v>3.3984000000000001</v>
      </c>
      <c r="L41" s="1211">
        <f t="shared" si="8"/>
        <v>4.2479999999999993</v>
      </c>
      <c r="M41" s="1208">
        <f t="shared" si="9"/>
        <v>1.6992</v>
      </c>
      <c r="N41" s="1214">
        <f t="shared" si="10"/>
        <v>2.1239999999999997</v>
      </c>
      <c r="O41" s="1209">
        <f t="shared" si="11"/>
        <v>0.84960000000000002</v>
      </c>
      <c r="U41" s="152"/>
    </row>
    <row r="42" spans="1:21" ht="27" customHeight="1" x14ac:dyDescent="0.2">
      <c r="A42" s="152"/>
      <c r="C42" s="737" t="s">
        <v>564</v>
      </c>
      <c r="D42" s="1200"/>
      <c r="E42" s="1201"/>
      <c r="F42" s="1191">
        <f>Compression!H36</f>
        <v>91.666666666666671</v>
      </c>
      <c r="G42" s="1192"/>
      <c r="H42" s="1191">
        <f>F42/24</f>
        <v>3.8194444444444446</v>
      </c>
      <c r="I42" s="1152"/>
      <c r="J42" s="1213">
        <f>H42/$D$33</f>
        <v>0.76388888888888895</v>
      </c>
      <c r="K42" s="1207"/>
      <c r="L42" s="1213">
        <f>H42/$D$34</f>
        <v>0.38194444444444448</v>
      </c>
      <c r="M42" s="1207"/>
      <c r="N42" s="1213">
        <f t="shared" si="10"/>
        <v>0.19097222222222224</v>
      </c>
      <c r="O42" s="1205"/>
      <c r="U42" s="152"/>
    </row>
    <row r="43" spans="1:21" x14ac:dyDescent="0.2">
      <c r="A43" s="152"/>
      <c r="D43" s="1195"/>
      <c r="E43" s="1195"/>
      <c r="F43" s="1195"/>
      <c r="G43" s="1195"/>
      <c r="U43" s="152"/>
    </row>
    <row r="44" spans="1:21" ht="16" x14ac:dyDescent="0.2">
      <c r="A44" s="152"/>
      <c r="C44" s="2939" t="s">
        <v>565</v>
      </c>
      <c r="D44" s="2951"/>
      <c r="E44" s="1195"/>
      <c r="F44" s="1195"/>
      <c r="G44" s="1195"/>
      <c r="U44" s="152"/>
    </row>
    <row r="45" spans="1:21" x14ac:dyDescent="0.2">
      <c r="A45" s="152"/>
      <c r="C45" s="3519" t="str">
        <f>C32</f>
        <v>Compressor Size</v>
      </c>
      <c r="D45" s="3517" t="s">
        <v>566</v>
      </c>
      <c r="E45" s="3517"/>
      <c r="F45" s="3517"/>
      <c r="G45" s="3518"/>
      <c r="H45" s="3543" t="s">
        <v>544</v>
      </c>
      <c r="I45" s="3518"/>
      <c r="U45" s="152"/>
    </row>
    <row r="46" spans="1:21" x14ac:dyDescent="0.2">
      <c r="A46" s="152"/>
      <c r="C46" s="3520"/>
      <c r="D46" s="629" t="str">
        <f>D32</f>
        <v>Capacity (t/hr)</v>
      </c>
      <c r="E46" s="1112" t="s">
        <v>567</v>
      </c>
      <c r="F46" s="1196" t="s">
        <v>568</v>
      </c>
      <c r="G46" s="1197" t="s">
        <v>569</v>
      </c>
      <c r="H46" s="1196" t="str">
        <f>E32</f>
        <v>Low</v>
      </c>
      <c r="I46" s="1221" t="str">
        <f>F32</f>
        <v>High</v>
      </c>
      <c r="U46" s="152"/>
    </row>
    <row r="47" spans="1:21" x14ac:dyDescent="0.2">
      <c r="A47" s="152"/>
      <c r="C47" s="2795" t="str">
        <f t="shared" ref="C47:D47" si="12">C33</f>
        <v xml:space="preserve">Small </v>
      </c>
      <c r="D47" s="628">
        <f t="shared" si="12"/>
        <v>5</v>
      </c>
      <c r="E47" s="1209">
        <f>J39</f>
        <v>8.4959999999999987</v>
      </c>
      <c r="F47" s="628">
        <v>1</v>
      </c>
      <c r="G47" s="1234">
        <f>E47+F47</f>
        <v>9.4959999999999987</v>
      </c>
      <c r="H47" s="1242">
        <f>E33*G47</f>
        <v>10863423.999999998</v>
      </c>
      <c r="I47" s="1220">
        <f>F33*G47</f>
        <v>16295135.999999998</v>
      </c>
      <c r="U47" s="152"/>
    </row>
    <row r="48" spans="1:21" x14ac:dyDescent="0.2">
      <c r="A48" s="152"/>
      <c r="C48" s="2796" t="str">
        <f t="shared" ref="C48:D48" si="13">C34</f>
        <v>Medium</v>
      </c>
      <c r="D48" s="1105">
        <f t="shared" si="13"/>
        <v>10</v>
      </c>
      <c r="E48" s="1205">
        <f>L39</f>
        <v>4.2479999999999993</v>
      </c>
      <c r="F48" s="1105">
        <v>1</v>
      </c>
      <c r="G48" s="1205">
        <f t="shared" ref="G48" si="14">E48+F48</f>
        <v>5.2479999999999993</v>
      </c>
      <c r="H48" s="1219">
        <f>E34*G48</f>
        <v>11256959.999999998</v>
      </c>
      <c r="I48" s="1219">
        <f t="shared" ref="I48:I49" si="15">F34*G48</f>
        <v>13119999.999999998</v>
      </c>
      <c r="U48" s="152"/>
    </row>
    <row r="49" spans="1:21" x14ac:dyDescent="0.2">
      <c r="A49" s="152"/>
      <c r="C49" s="2796" t="str">
        <f t="shared" ref="C49:D49" si="16">C35</f>
        <v>Large</v>
      </c>
      <c r="D49" s="1105">
        <f t="shared" si="16"/>
        <v>20</v>
      </c>
      <c r="E49" s="1205">
        <f>N39</f>
        <v>2.1239999999999997</v>
      </c>
      <c r="F49" s="1105">
        <v>1</v>
      </c>
      <c r="G49" s="1233">
        <f>E49+F49</f>
        <v>3.1239999999999997</v>
      </c>
      <c r="H49" s="1219">
        <f t="shared" ref="H49" si="17">E35*G49</f>
        <v>13401959.999999998</v>
      </c>
      <c r="I49" s="1243">
        <f t="shared" si="15"/>
        <v>17869279.999999996</v>
      </c>
      <c r="U49" s="152"/>
    </row>
    <row r="50" spans="1:21" x14ac:dyDescent="0.2">
      <c r="A50" s="152"/>
      <c r="U50" s="152"/>
    </row>
    <row r="51" spans="1:21" x14ac:dyDescent="0.2">
      <c r="A51" s="152"/>
      <c r="C51" s="2764" t="s">
        <v>570</v>
      </c>
      <c r="D51" s="2763"/>
      <c r="U51" s="152"/>
    </row>
    <row r="52" spans="1:21" x14ac:dyDescent="0.2">
      <c r="A52" s="152"/>
      <c r="C52" s="2734" t="s">
        <v>571</v>
      </c>
      <c r="D52" s="2738">
        <v>56</v>
      </c>
      <c r="E52" s="2739" t="s">
        <v>572</v>
      </c>
      <c r="U52" s="152"/>
    </row>
    <row r="53" spans="1:21" x14ac:dyDescent="0.2">
      <c r="A53" s="152"/>
      <c r="C53" s="2"/>
      <c r="U53" s="152"/>
    </row>
    <row r="54" spans="1:21" ht="16" x14ac:dyDescent="0.2">
      <c r="A54" s="152"/>
      <c r="C54" s="2939" t="s">
        <v>573</v>
      </c>
      <c r="D54" s="2952"/>
      <c r="U54" s="152"/>
    </row>
    <row r="55" spans="1:21" x14ac:dyDescent="0.2">
      <c r="A55" s="152"/>
      <c r="C55" s="3500" t="s">
        <v>574</v>
      </c>
      <c r="D55" s="3565" t="s">
        <v>575</v>
      </c>
      <c r="E55" s="3566"/>
      <c r="F55" s="3543" t="s">
        <v>576</v>
      </c>
      <c r="G55" s="3518"/>
      <c r="U55" s="152"/>
    </row>
    <row r="56" spans="1:21" x14ac:dyDescent="0.2">
      <c r="A56" s="152"/>
      <c r="C56" s="3501"/>
      <c r="D56" s="1196" t="s">
        <v>129</v>
      </c>
      <c r="E56" s="1198" t="s">
        <v>139</v>
      </c>
      <c r="F56" s="1196" t="s">
        <v>139</v>
      </c>
      <c r="G56" s="1198" t="s">
        <v>129</v>
      </c>
      <c r="U56" s="152"/>
    </row>
    <row r="57" spans="1:21" x14ac:dyDescent="0.2">
      <c r="A57" s="152"/>
      <c r="C57" s="626" t="s">
        <v>577</v>
      </c>
      <c r="D57" s="1105">
        <v>5</v>
      </c>
      <c r="E57" s="1152">
        <v>30</v>
      </c>
      <c r="F57" s="1214">
        <f>$D$52/D57</f>
        <v>11.2</v>
      </c>
      <c r="G57" s="1209">
        <f>$D$52/E57</f>
        <v>1.8666666666666667</v>
      </c>
      <c r="H57" s="606"/>
      <c r="U57" s="152"/>
    </row>
    <row r="58" spans="1:21" x14ac:dyDescent="0.2">
      <c r="A58" s="152"/>
      <c r="C58" s="2"/>
      <c r="D58" s="147"/>
      <c r="E58" s="361"/>
      <c r="F58" s="1229"/>
      <c r="G58" s="1228"/>
      <c r="U58" s="152"/>
    </row>
    <row r="59" spans="1:21" ht="16" x14ac:dyDescent="0.2">
      <c r="A59" s="152"/>
      <c r="C59" s="2939" t="s">
        <v>578</v>
      </c>
      <c r="D59" s="2953"/>
      <c r="E59" s="2954"/>
      <c r="F59" s="1203"/>
      <c r="G59" s="361"/>
      <c r="U59" s="152"/>
    </row>
    <row r="60" spans="1:21" ht="27" customHeight="1" x14ac:dyDescent="0.2">
      <c r="A60" s="152"/>
      <c r="C60" s="3335" t="s">
        <v>179</v>
      </c>
      <c r="D60" s="3516" t="str">
        <f>D55</f>
        <v>Loading days</v>
      </c>
      <c r="E60" s="3314"/>
      <c r="F60" s="3516" t="str">
        <f>F55</f>
        <v>Number of Ships Required</v>
      </c>
      <c r="G60" s="3314"/>
      <c r="H60" s="3335" t="s">
        <v>579</v>
      </c>
      <c r="I60" s="3516" t="s">
        <v>580</v>
      </c>
      <c r="J60" s="3314"/>
      <c r="K60" s="3337" t="s">
        <v>581</v>
      </c>
      <c r="L60" s="3338"/>
      <c r="M60" s="3337" t="s">
        <v>582</v>
      </c>
      <c r="N60" s="3338"/>
      <c r="U60" s="152"/>
    </row>
    <row r="61" spans="1:21" x14ac:dyDescent="0.2">
      <c r="A61" s="152"/>
      <c r="C61" s="3336"/>
      <c r="D61" s="923" t="str">
        <f>D56</f>
        <v>Low</v>
      </c>
      <c r="E61" s="924" t="str">
        <f t="shared" ref="E61:G61" si="18">E56</f>
        <v>High</v>
      </c>
      <c r="F61" s="555" t="str">
        <f t="shared" si="18"/>
        <v>High</v>
      </c>
      <c r="G61" s="2642" t="str">
        <f t="shared" si="18"/>
        <v>Low</v>
      </c>
      <c r="H61" s="3336"/>
      <c r="I61" s="2642" t="str">
        <f>D61</f>
        <v>Low</v>
      </c>
      <c r="J61" s="2643" t="str">
        <f>E61</f>
        <v>High</v>
      </c>
      <c r="K61" s="2642" t="str">
        <f>I61</f>
        <v>Low</v>
      </c>
      <c r="L61" s="2642" t="str">
        <f>J61</f>
        <v>High</v>
      </c>
      <c r="M61" s="2733" t="str">
        <f>K61</f>
        <v>Low</v>
      </c>
      <c r="N61" s="2740" t="str">
        <f>L61</f>
        <v>High</v>
      </c>
      <c r="U61" s="152"/>
    </row>
    <row r="62" spans="1:21" x14ac:dyDescent="0.2">
      <c r="A62" s="152"/>
      <c r="C62" s="626" t="str">
        <f t="shared" ref="C62:E64" si="19">C39</f>
        <v>High rate (small ship)</v>
      </c>
      <c r="D62" s="1189">
        <f t="shared" si="19"/>
        <v>0.10416666666666667</v>
      </c>
      <c r="E62" s="1190">
        <f t="shared" si="19"/>
        <v>0.41666666666666669</v>
      </c>
      <c r="F62" s="1209">
        <f t="shared" ref="F62:F64" si="20">$D$52/D62</f>
        <v>537.6</v>
      </c>
      <c r="G62" s="677">
        <f t="shared" ref="G62:G64" si="21">$D$52/E62</f>
        <v>134.4</v>
      </c>
      <c r="H62" s="628">
        <v>7</v>
      </c>
      <c r="I62" s="1189">
        <f>$H62-D62</f>
        <v>6.895833333333333</v>
      </c>
      <c r="J62" s="1190">
        <f>$H62-E62</f>
        <v>6.583333333333333</v>
      </c>
      <c r="K62" s="1189">
        <f>$D$11*I62+('Ship Capacity &amp; Loading'!$H$56)*(0.3)</f>
        <v>2124.4248000000002</v>
      </c>
      <c r="L62" s="1189">
        <f>$D$11*J62+('Ship Capacity &amp; Loading'!$H$56)*(0.3)</f>
        <v>2028.8447999999999</v>
      </c>
      <c r="M62" s="1254">
        <f>K62*(1-$I$13)</f>
        <v>2122.3003752000004</v>
      </c>
      <c r="N62" s="1255">
        <f>L62*(1-$I$13)</f>
        <v>2026.8159551999997</v>
      </c>
      <c r="U62" s="152"/>
    </row>
    <row r="63" spans="1:21" x14ac:dyDescent="0.2">
      <c r="A63" s="152"/>
      <c r="B63" s="442"/>
      <c r="C63" s="1216" t="str">
        <f t="shared" si="19"/>
        <v xml:space="preserve">Medium ship </v>
      </c>
      <c r="D63" s="1034">
        <f t="shared" si="19"/>
        <v>0.69444444444444453</v>
      </c>
      <c r="E63" s="1035">
        <f t="shared" si="19"/>
        <v>2.7777777777777781</v>
      </c>
      <c r="F63" s="1204">
        <f t="shared" si="20"/>
        <v>80.639999999999986</v>
      </c>
      <c r="G63" s="1188">
        <f t="shared" si="21"/>
        <v>20.159999999999997</v>
      </c>
      <c r="H63" s="1103">
        <v>14</v>
      </c>
      <c r="I63" s="1034">
        <f t="shared" ref="I63:I64" si="22">$H63-D63</f>
        <v>13.305555555555555</v>
      </c>
      <c r="J63" s="1190">
        <f t="shared" ref="J63:J64" si="23">$H63-E63</f>
        <v>11.222222222222221</v>
      </c>
      <c r="K63" s="1189">
        <f>$D$11*I63+('Ship Capacity &amp; Loading'!$H$56)*(0.3)</f>
        <v>4084.8768</v>
      </c>
      <c r="L63" s="1189">
        <f>$D$11*J63+('Ship Capacity &amp; Loading'!$H$56)*(0.3)</f>
        <v>3447.6767999999997</v>
      </c>
      <c r="M63" s="1254">
        <f t="shared" ref="M63:M64" si="24">K63*(1-$I$13)</f>
        <v>4080.7919231999999</v>
      </c>
      <c r="N63" s="1255">
        <f t="shared" ref="N63:N64" si="25">L63*(1-$I$13)</f>
        <v>3444.2291231999998</v>
      </c>
      <c r="U63" s="152"/>
    </row>
    <row r="64" spans="1:21" x14ac:dyDescent="0.2">
      <c r="A64" s="152"/>
      <c r="B64" s="442"/>
      <c r="C64" s="626" t="str">
        <f t="shared" si="19"/>
        <v xml:space="preserve">Large ship </v>
      </c>
      <c r="D64" s="1189">
        <f t="shared" si="19"/>
        <v>2.7777777777777781</v>
      </c>
      <c r="E64" s="1199">
        <f t="shared" si="19"/>
        <v>6.9444444444444438</v>
      </c>
      <c r="F64" s="1214">
        <f t="shared" si="20"/>
        <v>20.159999999999997</v>
      </c>
      <c r="G64" s="677">
        <f t="shared" si="21"/>
        <v>8.0640000000000001</v>
      </c>
      <c r="H64" s="628">
        <v>30</v>
      </c>
      <c r="I64" s="1189">
        <f t="shared" si="22"/>
        <v>27.222222222222221</v>
      </c>
      <c r="J64" s="1190">
        <f t="shared" si="23"/>
        <v>23.055555555555557</v>
      </c>
      <c r="K64" s="1189">
        <f>$D$11*I64+('Ship Capacity &amp; Loading'!$H$56)*(0.3)</f>
        <v>8341.3727999999992</v>
      </c>
      <c r="L64" s="1189">
        <f>$D$11*J64+('Ship Capacity &amp; Loading'!$H$56)*(0.3)</f>
        <v>7066.9728000000005</v>
      </c>
      <c r="M64" s="1256">
        <f t="shared" si="24"/>
        <v>8333.0314271999996</v>
      </c>
      <c r="N64" s="1257">
        <f t="shared" si="25"/>
        <v>7059.9058272000002</v>
      </c>
      <c r="U64" s="152"/>
    </row>
    <row r="65" spans="1:21" x14ac:dyDescent="0.2">
      <c r="A65" s="152"/>
      <c r="C65" s="2"/>
      <c r="D65" s="1060"/>
      <c r="E65" s="1060"/>
      <c r="F65" s="1203"/>
      <c r="G65" s="361"/>
      <c r="U65" s="152"/>
    </row>
    <row r="66" spans="1:21" ht="16" x14ac:dyDescent="0.2">
      <c r="A66" s="152"/>
      <c r="C66" s="2939" t="s">
        <v>583</v>
      </c>
      <c r="D66" s="2955"/>
      <c r="E66" s="2955"/>
      <c r="F66" s="2956"/>
      <c r="G66" s="361"/>
      <c r="U66" s="152"/>
    </row>
    <row r="67" spans="1:21" ht="28.5" customHeight="1" x14ac:dyDescent="0.2">
      <c r="A67" s="152"/>
      <c r="C67" s="3419" t="s">
        <v>179</v>
      </c>
      <c r="D67" s="3337" t="s">
        <v>584</v>
      </c>
      <c r="E67" s="3338"/>
      <c r="F67" s="3386" t="s">
        <v>585</v>
      </c>
      <c r="G67" s="3338"/>
      <c r="U67" s="152"/>
    </row>
    <row r="68" spans="1:21" ht="16" x14ac:dyDescent="0.2">
      <c r="A68" s="152"/>
      <c r="C68" s="3421"/>
      <c r="D68" s="2742" t="str">
        <f>K61</f>
        <v>Low</v>
      </c>
      <c r="E68" s="2743" t="str">
        <f>L61</f>
        <v>High</v>
      </c>
      <c r="F68" s="2744" t="str">
        <f>D68</f>
        <v>Low</v>
      </c>
      <c r="G68" s="2745" t="str">
        <f>E68</f>
        <v>High</v>
      </c>
      <c r="U68" s="152"/>
    </row>
    <row r="69" spans="1:21" x14ac:dyDescent="0.2">
      <c r="A69" s="152"/>
      <c r="C69" s="2644" t="str">
        <f>C62</f>
        <v>High rate (small ship)</v>
      </c>
      <c r="D69" s="1743">
        <f>(K62/I62)*365*1000</f>
        <v>112446895.75830817</v>
      </c>
      <c r="E69" s="1743">
        <f>(L62/J62)*365*1000</f>
        <v>112485319.29113925</v>
      </c>
      <c r="F69" s="1743">
        <f>D69*(1-$I$13)</f>
        <v>112334448.86254987</v>
      </c>
      <c r="G69" s="1743">
        <f>E69*(1-$I$13)</f>
        <v>112372833.9718481</v>
      </c>
      <c r="U69" s="152"/>
    </row>
    <row r="70" spans="1:21" x14ac:dyDescent="0.2">
      <c r="A70" s="152"/>
      <c r="C70" s="2320" t="str">
        <f>C63</f>
        <v xml:space="preserve">Medium ship </v>
      </c>
      <c r="D70" s="467">
        <f t="shared" ref="D70:E70" si="26">(K63/I63)*365*1000</f>
        <v>112056954.38830897</v>
      </c>
      <c r="E70" s="467">
        <f t="shared" si="26"/>
        <v>112134834.53465346</v>
      </c>
      <c r="F70" s="467">
        <f t="shared" ref="F70:F71" si="27">D70*(1-$I$13)</f>
        <v>111944897.43392067</v>
      </c>
      <c r="G70" s="467">
        <f t="shared" ref="G70:G71" si="28">E70*(1-$I$13)</f>
        <v>112022699.7001188</v>
      </c>
      <c r="U70" s="152"/>
    </row>
    <row r="71" spans="1:21" x14ac:dyDescent="0.2">
      <c r="A71" s="152"/>
      <c r="C71" s="1845" t="str">
        <f>C64</f>
        <v xml:space="preserve">Large ship </v>
      </c>
      <c r="D71" s="468">
        <f t="shared" ref="D71:E71" si="29">(K64/I64)*365*1000</f>
        <v>111842488.35918367</v>
      </c>
      <c r="E71" s="468">
        <f t="shared" si="29"/>
        <v>111879545.29156627</v>
      </c>
      <c r="F71" s="468">
        <f t="shared" si="27"/>
        <v>111730645.87082449</v>
      </c>
      <c r="G71" s="1742">
        <f t="shared" si="28"/>
        <v>111767665.74627469</v>
      </c>
      <c r="U71" s="152"/>
    </row>
    <row r="72" spans="1:21" x14ac:dyDescent="0.2">
      <c r="A72" s="152"/>
      <c r="C72" s="2"/>
      <c r="D72" s="1060"/>
      <c r="E72" s="1060"/>
      <c r="F72" s="1203"/>
      <c r="G72" s="361"/>
      <c r="U72" s="152"/>
    </row>
    <row r="73" spans="1:21" x14ac:dyDescent="0.2">
      <c r="A73" s="152"/>
      <c r="C73" s="2764" t="s">
        <v>586</v>
      </c>
      <c r="D73" s="1060"/>
      <c r="E73" s="1060"/>
      <c r="F73" s="1203"/>
      <c r="G73" s="361"/>
      <c r="U73" s="152"/>
    </row>
    <row r="74" spans="1:21" x14ac:dyDescent="0.2">
      <c r="A74" s="152"/>
      <c r="C74" s="3541" t="s">
        <v>179</v>
      </c>
      <c r="D74" s="3543" t="s">
        <v>587</v>
      </c>
      <c r="E74" s="3518"/>
      <c r="F74" s="3544" t="s">
        <v>588</v>
      </c>
      <c r="G74" s="3545"/>
      <c r="U74" s="152"/>
    </row>
    <row r="75" spans="1:21" x14ac:dyDescent="0.2">
      <c r="A75" s="152"/>
      <c r="C75" s="3542"/>
      <c r="D75" s="1196" t="str">
        <f>I61</f>
        <v>Low</v>
      </c>
      <c r="E75" s="1198" t="str">
        <f t="shared" ref="E75" si="30">J61</f>
        <v>High</v>
      </c>
      <c r="F75" s="1196" t="str">
        <f>K61</f>
        <v>Low</v>
      </c>
      <c r="G75" s="1198" t="str">
        <f>L61</f>
        <v>High</v>
      </c>
      <c r="U75" s="152"/>
    </row>
    <row r="76" spans="1:21" x14ac:dyDescent="0.2">
      <c r="A76" s="152"/>
      <c r="C76" s="626" t="str">
        <f>C62</f>
        <v>High rate (small ship)</v>
      </c>
      <c r="D76" s="1240">
        <f>$D$15*F69</f>
        <v>11795117.130567737</v>
      </c>
      <c r="E76" s="1239">
        <f>$D$15*G69</f>
        <v>11799147.567044051</v>
      </c>
      <c r="F76" s="1771">
        <f>$E$15*F69</f>
        <v>96607626.021792889</v>
      </c>
      <c r="G76" s="1771">
        <f>$E$15*G69</f>
        <v>96640637.215789363</v>
      </c>
      <c r="U76" s="152"/>
    </row>
    <row r="77" spans="1:21" x14ac:dyDescent="0.2">
      <c r="A77" s="152"/>
      <c r="C77" s="626" t="str">
        <f>C63</f>
        <v xml:space="preserve">Medium ship </v>
      </c>
      <c r="D77" s="1239">
        <f t="shared" ref="D77:E78" si="31">$D$15*F70</f>
        <v>11754214.230561672</v>
      </c>
      <c r="E77" s="1239">
        <f t="shared" si="31"/>
        <v>11762383.468512475</v>
      </c>
      <c r="F77" s="1771">
        <f t="shared" ref="F77:G78" si="32">$E$15*F70</f>
        <v>96272611.793171778</v>
      </c>
      <c r="G77" s="1771">
        <f t="shared" si="32"/>
        <v>96339521.742102161</v>
      </c>
      <c r="U77" s="152"/>
    </row>
    <row r="78" spans="1:21" x14ac:dyDescent="0.2">
      <c r="A78" s="152"/>
      <c r="C78" s="1232" t="str">
        <f>C64</f>
        <v xml:space="preserve">Large ship </v>
      </c>
      <c r="D78" s="1239">
        <f t="shared" si="31"/>
        <v>11731717.816436572</v>
      </c>
      <c r="E78" s="1239">
        <f t="shared" si="31"/>
        <v>11735604.903358843</v>
      </c>
      <c r="F78" s="1771">
        <f t="shared" si="32"/>
        <v>96088355.448909059</v>
      </c>
      <c r="G78" s="1241">
        <f t="shared" si="32"/>
        <v>96120192.541796237</v>
      </c>
      <c r="U78" s="152"/>
    </row>
    <row r="79" spans="1:21" x14ac:dyDescent="0.2">
      <c r="A79" s="152"/>
      <c r="C79" s="2"/>
      <c r="D79" s="147"/>
      <c r="E79" s="361"/>
      <c r="F79" s="1203"/>
      <c r="G79" s="361"/>
      <c r="U79" s="152"/>
    </row>
    <row r="80" spans="1:21" x14ac:dyDescent="0.2">
      <c r="A80" s="152"/>
      <c r="C80" s="2764" t="s">
        <v>589</v>
      </c>
      <c r="D80" s="2936"/>
      <c r="E80" s="1181"/>
      <c r="U80" s="152"/>
    </row>
    <row r="81" spans="1:21" s="251" customFormat="1" ht="16" x14ac:dyDescent="0.2">
      <c r="A81" s="499"/>
      <c r="C81" s="3541" t="s">
        <v>179</v>
      </c>
      <c r="D81" s="3539" t="s">
        <v>275</v>
      </c>
      <c r="E81" s="3540"/>
      <c r="F81" s="2741" t="s">
        <v>556</v>
      </c>
      <c r="G81" s="3313" t="s">
        <v>277</v>
      </c>
      <c r="H81" s="3314"/>
      <c r="I81" s="3337" t="s">
        <v>590</v>
      </c>
      <c r="J81" s="3338"/>
      <c r="K81" s="3561" t="s">
        <v>591</v>
      </c>
      <c r="L81" s="3561"/>
      <c r="M81" s="3337" t="s">
        <v>281</v>
      </c>
      <c r="N81" s="3338"/>
      <c r="O81" s="3386" t="s">
        <v>282</v>
      </c>
      <c r="P81" s="3338"/>
      <c r="U81" s="499"/>
    </row>
    <row r="82" spans="1:21" x14ac:dyDescent="0.2">
      <c r="A82" s="152"/>
      <c r="C82" s="3542"/>
      <c r="D82" s="629" t="str">
        <f>'Ship Capacity &amp; Loading'!D42</f>
        <v>Low</v>
      </c>
      <c r="E82" s="629" t="str">
        <f>'Ship Capacity &amp; Loading'!E42</f>
        <v>High</v>
      </c>
      <c r="F82" s="629"/>
      <c r="G82" s="1184" t="str">
        <f>'Ship Capacity &amp; Loading'!G42</f>
        <v>Low</v>
      </c>
      <c r="H82" s="1185" t="str">
        <f>'Ship Capacity &amp; Loading'!H42</f>
        <v>High</v>
      </c>
      <c r="I82" s="1186" t="str">
        <f>'Ship Capacity &amp; Loading'!I42</f>
        <v>Low</v>
      </c>
      <c r="J82" s="1186" t="str">
        <f>'Ship Capacity &amp; Loading'!J42</f>
        <v>High</v>
      </c>
      <c r="K82" s="1186" t="str">
        <f>'Ship Capacity &amp; Loading'!K42</f>
        <v>Low</v>
      </c>
      <c r="L82" s="1185" t="str">
        <f>'Ship Capacity &amp; Loading'!L42</f>
        <v>High</v>
      </c>
      <c r="M82" s="629" t="str">
        <f>'Ship Capacity &amp; Loading'!M42</f>
        <v>Low</v>
      </c>
      <c r="N82" s="629" t="str">
        <f>'Ship Capacity &amp; Loading'!N42</f>
        <v>High</v>
      </c>
      <c r="O82" s="629" t="str">
        <f>'Ship Capacity &amp; Loading'!O42</f>
        <v>Low</v>
      </c>
      <c r="P82" s="1112" t="str">
        <f>'Ship Capacity &amp; Loading'!P42</f>
        <v>High</v>
      </c>
      <c r="U82" s="152"/>
    </row>
    <row r="83" spans="1:21" s="147" customFormat="1" x14ac:dyDescent="0.2">
      <c r="A83" s="1320"/>
      <c r="C83" s="2645" t="str">
        <f>'Ship Capacity &amp; Loading'!C43</f>
        <v xml:space="preserve">Small LH₂ carriers </v>
      </c>
      <c r="D83" s="1187">
        <f>'Ship Capacity &amp; Loading'!D43</f>
        <v>106.2</v>
      </c>
      <c r="E83" s="1187">
        <f>'Ship Capacity &amp; Loading'!E43</f>
        <v>212.4</v>
      </c>
      <c r="F83" s="1187" t="str">
        <f>'Ship Capacity &amp; Loading'!F43</f>
        <v>High rate</v>
      </c>
      <c r="G83" s="1224">
        <f>'Ship Capacity &amp; Loading'!G43</f>
        <v>0.10416666666666667</v>
      </c>
      <c r="H83" s="1190">
        <f>'Ship Capacity &amp; Loading'!H43</f>
        <v>0.41666666666666669</v>
      </c>
      <c r="I83" s="628">
        <f>'Ship Capacity &amp; Loading'!I43</f>
        <v>1019.52</v>
      </c>
      <c r="J83" s="628">
        <f>'Ship Capacity &amp; Loading'!J43</f>
        <v>254.88</v>
      </c>
      <c r="K83" s="628">
        <f>'Ship Capacity &amp; Loading'!K43</f>
        <v>2039.04</v>
      </c>
      <c r="L83" s="677">
        <f>'Ship Capacity &amp; Loading'!L43</f>
        <v>509.76</v>
      </c>
      <c r="M83" s="1103">
        <f>'Ship Capacity &amp; Loading'!M43</f>
        <v>-713.66399999999999</v>
      </c>
      <c r="N83" s="1103">
        <f>'Ship Capacity &amp; Loading'!N43</f>
        <v>50.975999999999999</v>
      </c>
      <c r="O83" s="1103">
        <f>'Ship Capacity &amp; Loading'!O43</f>
        <v>-1733.184</v>
      </c>
      <c r="P83" s="1188">
        <f>'Ship Capacity &amp; Loading'!P43</f>
        <v>-203.904</v>
      </c>
      <c r="U83" s="1320"/>
    </row>
    <row r="84" spans="1:21" s="147" customFormat="1" x14ac:dyDescent="0.2">
      <c r="A84" s="1320"/>
      <c r="C84" s="2646" t="str">
        <f>'Ship Capacity &amp; Loading'!C44</f>
        <v>Medium LH₂ carriers</v>
      </c>
      <c r="D84" s="628">
        <f>'Ship Capacity &amp; Loading'!D44</f>
        <v>708</v>
      </c>
      <c r="E84" s="628">
        <f>'Ship Capacity &amp; Loading'!E44</f>
        <v>1416</v>
      </c>
      <c r="F84" s="628" t="str">
        <f>'Ship Capacity &amp; Loading'!F44</f>
        <v>Medium rate</v>
      </c>
      <c r="G84" s="1189">
        <f>'Ship Capacity &amp; Loading'!G44</f>
        <v>0.69444444444444453</v>
      </c>
      <c r="H84" s="1190">
        <f>'Ship Capacity &amp; Loading'!H44</f>
        <v>2.7777777777777781</v>
      </c>
      <c r="I84" s="628">
        <f>'Ship Capacity &amp; Loading'!I44</f>
        <v>1019.5199999999999</v>
      </c>
      <c r="J84" s="628">
        <f>'Ship Capacity &amp; Loading'!J44</f>
        <v>254.87999999999997</v>
      </c>
      <c r="K84" s="628">
        <f>'Ship Capacity &amp; Loading'!K44</f>
        <v>2039.0399999999997</v>
      </c>
      <c r="L84" s="677">
        <f>'Ship Capacity &amp; Loading'!L44</f>
        <v>509.75999999999993</v>
      </c>
      <c r="M84" s="628">
        <f>'Ship Capacity &amp; Loading'!M44</f>
        <v>-713.66399999999987</v>
      </c>
      <c r="N84" s="628">
        <f>'Ship Capacity &amp; Loading'!N44</f>
        <v>50.976000000000028</v>
      </c>
      <c r="O84" s="628">
        <f>'Ship Capacity &amp; Loading'!O44</f>
        <v>-1733.1839999999997</v>
      </c>
      <c r="P84" s="677">
        <f>'Ship Capacity &amp; Loading'!P44</f>
        <v>-203.90399999999994</v>
      </c>
      <c r="U84" s="1320"/>
    </row>
    <row r="85" spans="1:21" s="47" customFormat="1" ht="32" x14ac:dyDescent="0.2">
      <c r="A85" s="1321"/>
      <c r="C85" s="2647" t="str">
        <f>'Ship Capacity &amp; Loading'!C45</f>
        <v xml:space="preserve">Large future carriers (under development) </v>
      </c>
      <c r="D85" s="716">
        <f>'Ship Capacity &amp; Loading'!D45</f>
        <v>2832</v>
      </c>
      <c r="E85" s="716">
        <f>'Ship Capacity &amp; Loading'!E45</f>
        <v>3540</v>
      </c>
      <c r="F85" s="716" t="str">
        <f>'Ship Capacity &amp; Loading'!F45</f>
        <v>Low rate</v>
      </c>
      <c r="G85" s="1191">
        <f>'Ship Capacity &amp; Loading'!G45</f>
        <v>2.7777777777777781</v>
      </c>
      <c r="H85" s="1225">
        <f>'Ship Capacity &amp; Loading'!H45</f>
        <v>6.9444444444444438</v>
      </c>
      <c r="I85" s="716">
        <f>'Ship Capacity &amp; Loading'!I45</f>
        <v>1019.5199999999999</v>
      </c>
      <c r="J85" s="716">
        <f>'Ship Capacity &amp; Loading'!J45</f>
        <v>407.80800000000005</v>
      </c>
      <c r="K85" s="716">
        <f>'Ship Capacity &amp; Loading'!K45</f>
        <v>1274.3999999999999</v>
      </c>
      <c r="L85" s="459">
        <f>'Ship Capacity &amp; Loading'!L45</f>
        <v>509.76000000000005</v>
      </c>
      <c r="M85" s="451">
        <f>'Ship Capacity &amp; Loading'!M45</f>
        <v>-713.66399999999987</v>
      </c>
      <c r="N85" s="451">
        <f>'Ship Capacity &amp; Loading'!N45</f>
        <v>-101.95200000000006</v>
      </c>
      <c r="O85" s="451">
        <f>'Ship Capacity &amp; Loading'!O45</f>
        <v>-968.54399999999987</v>
      </c>
      <c r="P85" s="444">
        <f>'Ship Capacity &amp; Loading'!P45</f>
        <v>-203.90400000000005</v>
      </c>
      <c r="U85" s="1321"/>
    </row>
    <row r="86" spans="1:21" x14ac:dyDescent="0.2">
      <c r="A86" s="152"/>
      <c r="U86" s="152"/>
    </row>
    <row r="87" spans="1:21" x14ac:dyDescent="0.2">
      <c r="A87" s="152"/>
      <c r="C87" s="2764" t="s">
        <v>592</v>
      </c>
      <c r="D87" s="2763"/>
      <c r="U87" s="152"/>
    </row>
    <row r="88" spans="1:21" x14ac:dyDescent="0.2">
      <c r="A88" s="152"/>
      <c r="C88" s="2957" t="s">
        <v>593</v>
      </c>
      <c r="D88" s="2958"/>
      <c r="E88" s="1331">
        <f>Compression!H36</f>
        <v>91.666666666666671</v>
      </c>
      <c r="F88" s="663" t="s">
        <v>594</v>
      </c>
      <c r="U88" s="152"/>
    </row>
    <row r="89" spans="1:21" x14ac:dyDescent="0.2">
      <c r="A89" s="152"/>
      <c r="C89" s="2959" t="s">
        <v>595</v>
      </c>
      <c r="D89" s="2960"/>
      <c r="E89" s="671">
        <f>N83</f>
        <v>50.975999999999999</v>
      </c>
      <c r="F89" s="447" t="s">
        <v>594</v>
      </c>
      <c r="U89" s="152"/>
    </row>
    <row r="90" spans="1:21" x14ac:dyDescent="0.2">
      <c r="A90" s="152"/>
      <c r="U90" s="152"/>
    </row>
    <row r="91" spans="1:21" x14ac:dyDescent="0.2">
      <c r="A91" s="152"/>
      <c r="C91" s="2764" t="s">
        <v>596</v>
      </c>
      <c r="D91" s="2763"/>
      <c r="U91" s="152"/>
    </row>
    <row r="92" spans="1:21" x14ac:dyDescent="0.2">
      <c r="A92" s="152"/>
      <c r="C92" s="3302" t="s">
        <v>597</v>
      </c>
      <c r="D92" s="3546" t="s">
        <v>127</v>
      </c>
      <c r="E92" s="3547"/>
      <c r="U92" s="152"/>
    </row>
    <row r="93" spans="1:21" x14ac:dyDescent="0.2">
      <c r="A93" s="152"/>
      <c r="C93" s="3303"/>
      <c r="D93" s="1250" t="s">
        <v>129</v>
      </c>
      <c r="E93" s="1250" t="s">
        <v>139</v>
      </c>
      <c r="U93" s="152"/>
    </row>
    <row r="94" spans="1:21" x14ac:dyDescent="0.2">
      <c r="A94" s="152"/>
      <c r="B94" s="597"/>
      <c r="C94" s="2746" t="s">
        <v>544</v>
      </c>
      <c r="D94" s="1239">
        <f>H25+H47</f>
        <v>11278123.999999998</v>
      </c>
      <c r="E94" s="1239">
        <f>I25+I49</f>
        <v>19528079.999999996</v>
      </c>
      <c r="U94" s="152"/>
    </row>
    <row r="95" spans="1:21" x14ac:dyDescent="0.2">
      <c r="A95" s="152"/>
      <c r="B95" s="597"/>
      <c r="C95" s="1024" t="s">
        <v>413</v>
      </c>
      <c r="D95" s="1771">
        <f>D76</f>
        <v>11795117.130567737</v>
      </c>
      <c r="E95" s="1239">
        <f>G78</f>
        <v>96120192.541796237</v>
      </c>
      <c r="U95" s="152"/>
    </row>
    <row r="96" spans="1:21" x14ac:dyDescent="0.2">
      <c r="A96" s="152"/>
      <c r="U96" s="152"/>
    </row>
    <row r="97" spans="1:21" ht="16" thickBot="1" x14ac:dyDescent="0.25">
      <c r="A97" s="152"/>
      <c r="B97" s="490"/>
      <c r="C97" s="481"/>
      <c r="D97" s="481"/>
      <c r="E97" s="481"/>
      <c r="F97" s="481"/>
      <c r="G97" s="481"/>
      <c r="H97" s="481"/>
      <c r="I97" s="481"/>
      <c r="J97" s="481"/>
      <c r="K97" s="481"/>
      <c r="L97" s="481"/>
      <c r="M97" s="481"/>
      <c r="N97" s="481"/>
      <c r="O97" s="481"/>
      <c r="P97" s="481"/>
      <c r="Q97" s="481"/>
      <c r="R97" s="481"/>
      <c r="S97" s="481"/>
      <c r="T97" s="481"/>
      <c r="U97" s="482"/>
    </row>
    <row r="98" spans="1:21" x14ac:dyDescent="0.2">
      <c r="A98" s="152"/>
      <c r="C98" s="3513" t="s">
        <v>598</v>
      </c>
      <c r="D98" s="3513"/>
      <c r="E98" s="3513"/>
      <c r="F98" s="3513"/>
      <c r="G98" s="3513"/>
      <c r="H98" s="3513"/>
      <c r="I98" s="3513"/>
      <c r="U98" s="152"/>
    </row>
    <row r="99" spans="1:21" x14ac:dyDescent="0.2">
      <c r="A99" s="152"/>
      <c r="C99" s="3513"/>
      <c r="D99" s="3513"/>
      <c r="E99" s="3513"/>
      <c r="F99" s="3513"/>
      <c r="G99" s="3513"/>
      <c r="H99" s="3513"/>
      <c r="I99" s="3513"/>
      <c r="U99" s="152"/>
    </row>
    <row r="100" spans="1:21" x14ac:dyDescent="0.2">
      <c r="A100" s="152"/>
      <c r="C100" s="40"/>
      <c r="U100" s="152"/>
    </row>
    <row r="101" spans="1:21" ht="16" x14ac:dyDescent="0.2">
      <c r="A101" s="152"/>
      <c r="C101" s="1118" t="s">
        <v>599</v>
      </c>
      <c r="D101" s="1" t="s">
        <v>451</v>
      </c>
      <c r="G101" s="1" t="s">
        <v>600</v>
      </c>
      <c r="U101" s="152"/>
    </row>
    <row r="102" spans="1:21" ht="25.5" customHeight="1" x14ac:dyDescent="0.2">
      <c r="A102" s="152"/>
      <c r="G102" s="1" t="s">
        <v>601</v>
      </c>
      <c r="U102" s="152"/>
    </row>
    <row r="103" spans="1:21" ht="42.75" customHeight="1" x14ac:dyDescent="0.2">
      <c r="A103" s="152"/>
      <c r="G103" s="1" t="s">
        <v>602</v>
      </c>
      <c r="U103" s="152"/>
    </row>
    <row r="104" spans="1:21" x14ac:dyDescent="0.2">
      <c r="A104" s="152"/>
      <c r="G104" s="1" t="s">
        <v>603</v>
      </c>
      <c r="U104" s="152"/>
    </row>
    <row r="105" spans="1:21" x14ac:dyDescent="0.2">
      <c r="A105" s="152"/>
      <c r="G105" s="1" t="s">
        <v>604</v>
      </c>
      <c r="U105" s="152"/>
    </row>
    <row r="106" spans="1:21" ht="24" x14ac:dyDescent="0.2">
      <c r="A106" s="152"/>
      <c r="C106" s="509" t="s">
        <v>605</v>
      </c>
      <c r="U106" s="152"/>
    </row>
    <row r="107" spans="1:21" x14ac:dyDescent="0.2">
      <c r="A107" s="152"/>
      <c r="U107" s="152"/>
    </row>
    <row r="108" spans="1:21" ht="30.75" customHeight="1" x14ac:dyDescent="0.2">
      <c r="A108" s="152"/>
      <c r="C108" s="3537" t="s">
        <v>606</v>
      </c>
      <c r="D108" s="3337" t="s">
        <v>607</v>
      </c>
      <c r="E108" s="3338"/>
      <c r="G108" s="3537" t="s">
        <v>608</v>
      </c>
      <c r="H108" s="3535" t="s">
        <v>609</v>
      </c>
      <c r="I108" s="3536"/>
      <c r="U108" s="152"/>
    </row>
    <row r="109" spans="1:21" ht="16" x14ac:dyDescent="0.2">
      <c r="A109" s="152"/>
      <c r="C109" s="3538"/>
      <c r="D109" s="1107" t="s">
        <v>129</v>
      </c>
      <c r="E109" s="1108" t="s">
        <v>139</v>
      </c>
      <c r="G109" s="3538"/>
      <c r="H109" s="1108" t="str">
        <f>D109</f>
        <v>Low</v>
      </c>
      <c r="I109" s="1109" t="str">
        <f>E109</f>
        <v>High</v>
      </c>
      <c r="U109" s="152"/>
    </row>
    <row r="110" spans="1:21" ht="16" x14ac:dyDescent="0.2">
      <c r="A110" s="152"/>
      <c r="C110" s="1096" t="s">
        <v>610</v>
      </c>
      <c r="D110" s="1102">
        <v>0.3</v>
      </c>
      <c r="E110" s="1103">
        <v>0.6</v>
      </c>
      <c r="G110" s="2732" t="s">
        <v>611</v>
      </c>
      <c r="H110" s="611">
        <v>5</v>
      </c>
      <c r="I110" s="451">
        <v>10</v>
      </c>
      <c r="U110" s="152"/>
    </row>
    <row r="111" spans="1:21" ht="31.5" customHeight="1" x14ac:dyDescent="0.2">
      <c r="A111" s="152"/>
      <c r="C111" s="1098" t="s">
        <v>612</v>
      </c>
      <c r="D111" s="1095">
        <v>0.6</v>
      </c>
      <c r="E111" s="451">
        <v>1.2</v>
      </c>
      <c r="G111" s="2797" t="s">
        <v>613</v>
      </c>
      <c r="H111" s="1102">
        <v>9</v>
      </c>
      <c r="I111" s="1110">
        <v>18</v>
      </c>
      <c r="U111" s="152"/>
    </row>
    <row r="112" spans="1:21" ht="31.5" customHeight="1" x14ac:dyDescent="0.2">
      <c r="A112" s="152"/>
      <c r="C112" s="1116" t="s">
        <v>614</v>
      </c>
      <c r="D112" s="1104">
        <v>0.8</v>
      </c>
      <c r="E112" s="1105">
        <v>1.5</v>
      </c>
      <c r="G112" s="2732" t="s">
        <v>615</v>
      </c>
      <c r="H112" s="611">
        <v>12</v>
      </c>
      <c r="I112" s="444">
        <v>22</v>
      </c>
      <c r="U112" s="152"/>
    </row>
    <row r="113" spans="1:21" ht="32" x14ac:dyDescent="0.2">
      <c r="A113" s="152"/>
      <c r="C113" s="1098" t="s">
        <v>616</v>
      </c>
      <c r="D113" s="611" t="s">
        <v>617</v>
      </c>
      <c r="E113" s="628"/>
      <c r="G113" s="2798" t="s">
        <v>618</v>
      </c>
      <c r="H113" s="1104">
        <v>400</v>
      </c>
      <c r="I113" s="459">
        <v>600</v>
      </c>
      <c r="U113" s="152"/>
    </row>
    <row r="114" spans="1:21" x14ac:dyDescent="0.2">
      <c r="A114" s="152"/>
      <c r="U114" s="152"/>
    </row>
    <row r="115" spans="1:21" x14ac:dyDescent="0.2">
      <c r="A115" s="152"/>
      <c r="U115" s="152"/>
    </row>
    <row r="116" spans="1:21" x14ac:dyDescent="0.2">
      <c r="A116" s="152"/>
      <c r="U116" s="152"/>
    </row>
    <row r="117" spans="1:21" x14ac:dyDescent="0.2">
      <c r="A117" s="152"/>
      <c r="U117" s="152"/>
    </row>
    <row r="118" spans="1:21" x14ac:dyDescent="0.2">
      <c r="A118" s="152"/>
      <c r="U118" s="152"/>
    </row>
    <row r="119" spans="1:21" x14ac:dyDescent="0.2">
      <c r="A119" s="152"/>
      <c r="U119" s="152"/>
    </row>
    <row r="120" spans="1:21" x14ac:dyDescent="0.2">
      <c r="A120" s="152"/>
      <c r="U120" s="152"/>
    </row>
    <row r="121" spans="1:21" x14ac:dyDescent="0.2">
      <c r="A121" s="152"/>
      <c r="U121" s="152"/>
    </row>
    <row r="122" spans="1:21" x14ac:dyDescent="0.2">
      <c r="A122" s="152"/>
      <c r="U122" s="152"/>
    </row>
    <row r="123" spans="1:21" x14ac:dyDescent="0.2">
      <c r="A123" s="152"/>
      <c r="U123" s="152"/>
    </row>
    <row r="124" spans="1:21" x14ac:dyDescent="0.2">
      <c r="A124" s="152"/>
      <c r="U124" s="152"/>
    </row>
    <row r="125" spans="1:21" x14ac:dyDescent="0.2">
      <c r="A125" s="152"/>
      <c r="U125" s="152"/>
    </row>
    <row r="126" spans="1:21" x14ac:dyDescent="0.2">
      <c r="A126" s="152"/>
      <c r="U126" s="152"/>
    </row>
    <row r="127" spans="1:21" x14ac:dyDescent="0.2">
      <c r="A127" s="152"/>
      <c r="U127" s="152"/>
    </row>
    <row r="128" spans="1:21" x14ac:dyDescent="0.2">
      <c r="A128" s="152"/>
      <c r="U128" s="152"/>
    </row>
    <row r="129" spans="1:21" x14ac:dyDescent="0.2">
      <c r="A129" s="152"/>
      <c r="U129" s="152"/>
    </row>
    <row r="130" spans="1:21" x14ac:dyDescent="0.2">
      <c r="A130" s="152"/>
      <c r="U130" s="152"/>
    </row>
    <row r="131" spans="1:21" x14ac:dyDescent="0.2">
      <c r="A131" s="152"/>
      <c r="U131" s="152"/>
    </row>
    <row r="132" spans="1:21" x14ac:dyDescent="0.2">
      <c r="A132" s="152"/>
      <c r="U132" s="152"/>
    </row>
    <row r="133" spans="1:21" x14ac:dyDescent="0.2">
      <c r="A133" s="152"/>
      <c r="U133" s="152"/>
    </row>
    <row r="134" spans="1:21" x14ac:dyDescent="0.2">
      <c r="A134" s="152"/>
      <c r="U134" s="152"/>
    </row>
    <row r="135" spans="1:21" x14ac:dyDescent="0.2">
      <c r="A135" s="152"/>
      <c r="U135" s="152"/>
    </row>
    <row r="136" spans="1:21" x14ac:dyDescent="0.2">
      <c r="A136" s="152"/>
      <c r="U136" s="152"/>
    </row>
    <row r="137" spans="1:21" x14ac:dyDescent="0.2">
      <c r="A137" s="152"/>
      <c r="U137" s="152"/>
    </row>
    <row r="138" spans="1:21" x14ac:dyDescent="0.2">
      <c r="A138" s="152"/>
      <c r="U138" s="152"/>
    </row>
    <row r="139" spans="1:21" x14ac:dyDescent="0.2">
      <c r="A139" s="152"/>
      <c r="U139" s="152"/>
    </row>
    <row r="140" spans="1:21" x14ac:dyDescent="0.2">
      <c r="A140" s="152"/>
      <c r="U140" s="152"/>
    </row>
    <row r="141" spans="1:21" x14ac:dyDescent="0.2">
      <c r="A141" s="152"/>
      <c r="U141" s="152"/>
    </row>
    <row r="142" spans="1:21" x14ac:dyDescent="0.2">
      <c r="A142" s="152"/>
      <c r="U142" s="152"/>
    </row>
    <row r="143" spans="1:21" x14ac:dyDescent="0.2">
      <c r="A143" s="152"/>
      <c r="U143" s="152"/>
    </row>
    <row r="144" spans="1:21" x14ac:dyDescent="0.2">
      <c r="A144" s="152"/>
      <c r="U144" s="152"/>
    </row>
    <row r="145" spans="1:21" ht="16" x14ac:dyDescent="0.2">
      <c r="A145" s="152"/>
      <c r="C145" s="1327" t="s">
        <v>619</v>
      </c>
      <c r="D145" s="1328" t="s">
        <v>620</v>
      </c>
      <c r="E145" s="3532" t="s">
        <v>418</v>
      </c>
      <c r="F145" s="3533"/>
      <c r="G145" s="3533"/>
      <c r="H145" s="3534"/>
      <c r="U145" s="152"/>
    </row>
    <row r="146" spans="1:21" ht="30" customHeight="1" x14ac:dyDescent="0.2">
      <c r="A146" s="152"/>
      <c r="C146" s="676" t="s">
        <v>536</v>
      </c>
      <c r="D146" s="46" t="s">
        <v>621</v>
      </c>
      <c r="E146" s="3529" t="s">
        <v>622</v>
      </c>
      <c r="F146" s="3530"/>
      <c r="G146" s="3530"/>
      <c r="H146" s="3531"/>
      <c r="U146" s="152"/>
    </row>
    <row r="147" spans="1:21" ht="32" x14ac:dyDescent="0.2">
      <c r="A147" s="152"/>
      <c r="C147" s="621" t="s">
        <v>623</v>
      </c>
      <c r="D147" s="1329" t="s">
        <v>624</v>
      </c>
      <c r="E147" s="3528" t="s">
        <v>625</v>
      </c>
      <c r="F147" s="3525"/>
      <c r="G147" s="3525"/>
      <c r="H147" s="3526"/>
      <c r="U147" s="152"/>
    </row>
    <row r="148" spans="1:21" ht="16" x14ac:dyDescent="0.2">
      <c r="A148" s="152"/>
      <c r="C148" s="621" t="s">
        <v>540</v>
      </c>
      <c r="D148" s="1329" t="s">
        <v>626</v>
      </c>
      <c r="E148" s="3528" t="s">
        <v>627</v>
      </c>
      <c r="F148" s="3525"/>
      <c r="G148" s="3525"/>
      <c r="H148" s="3526"/>
      <c r="U148" s="152"/>
    </row>
    <row r="149" spans="1:21" ht="32" x14ac:dyDescent="0.2">
      <c r="A149" s="152"/>
      <c r="C149" s="622" t="s">
        <v>628</v>
      </c>
      <c r="D149" s="1330" t="s">
        <v>629</v>
      </c>
      <c r="E149" s="3527" t="s">
        <v>630</v>
      </c>
      <c r="F149" s="3523"/>
      <c r="G149" s="3523"/>
      <c r="H149" s="3524"/>
      <c r="U149" s="152"/>
    </row>
    <row r="150" spans="1:21" ht="32" x14ac:dyDescent="0.2">
      <c r="A150" s="152"/>
      <c r="C150" s="621" t="s">
        <v>631</v>
      </c>
      <c r="D150" s="632" t="s">
        <v>632</v>
      </c>
      <c r="E150" s="3525" t="s">
        <v>633</v>
      </c>
      <c r="F150" s="3525"/>
      <c r="G150" s="3525"/>
      <c r="H150" s="3526"/>
      <c r="U150" s="152"/>
    </row>
    <row r="151" spans="1:21" ht="16" x14ac:dyDescent="0.2">
      <c r="A151" s="152"/>
      <c r="C151" s="622" t="s">
        <v>634</v>
      </c>
      <c r="D151" s="631" t="s">
        <v>635</v>
      </c>
      <c r="E151" s="3523" t="s">
        <v>636</v>
      </c>
      <c r="F151" s="3523"/>
      <c r="G151" s="3523"/>
      <c r="H151" s="3524"/>
      <c r="U151" s="152"/>
    </row>
    <row r="152" spans="1:21" x14ac:dyDescent="0.2">
      <c r="A152" s="152"/>
      <c r="U152" s="152"/>
    </row>
    <row r="153" spans="1:21" ht="16" thickBot="1" x14ac:dyDescent="0.25">
      <c r="A153" s="152"/>
      <c r="B153" s="490"/>
      <c r="C153" s="481"/>
      <c r="D153" s="481"/>
      <c r="E153" s="481"/>
      <c r="F153" s="481"/>
      <c r="G153" s="481"/>
      <c r="H153" s="481"/>
      <c r="I153" s="481"/>
      <c r="J153" s="481"/>
      <c r="K153" s="481"/>
      <c r="L153" s="481"/>
      <c r="M153" s="481"/>
      <c r="N153" s="481"/>
      <c r="O153" s="481"/>
      <c r="P153" s="481"/>
      <c r="Q153" s="481"/>
      <c r="R153" s="481"/>
      <c r="S153" s="481"/>
      <c r="T153" s="481"/>
      <c r="U153" s="482"/>
    </row>
  </sheetData>
  <mergeCells count="72">
    <mergeCell ref="B1:U2"/>
    <mergeCell ref="D55:E55"/>
    <mergeCell ref="C55:C56"/>
    <mergeCell ref="F55:G55"/>
    <mergeCell ref="I60:J60"/>
    <mergeCell ref="C60:C61"/>
    <mergeCell ref="H60:H61"/>
    <mergeCell ref="D60:E60"/>
    <mergeCell ref="F60:G60"/>
    <mergeCell ref="L37:M37"/>
    <mergeCell ref="N37:O37"/>
    <mergeCell ref="J36:O36"/>
    <mergeCell ref="E31:F31"/>
    <mergeCell ref="H45:I45"/>
    <mergeCell ref="J17:K17"/>
    <mergeCell ref="Q9:R9"/>
    <mergeCell ref="O81:P81"/>
    <mergeCell ref="M60:N60"/>
    <mergeCell ref="J18:K18"/>
    <mergeCell ref="J19:K19"/>
    <mergeCell ref="J20:K20"/>
    <mergeCell ref="K60:L60"/>
    <mergeCell ref="J37:K37"/>
    <mergeCell ref="K81:L81"/>
    <mergeCell ref="M81:N81"/>
    <mergeCell ref="O9:P9"/>
    <mergeCell ref="L9:L10"/>
    <mergeCell ref="M9:N9"/>
    <mergeCell ref="H14:I14"/>
    <mergeCell ref="H17:I17"/>
    <mergeCell ref="G16:I16"/>
    <mergeCell ref="H9:I9"/>
    <mergeCell ref="G9:G10"/>
    <mergeCell ref="J9:J10"/>
    <mergeCell ref="C108:C109"/>
    <mergeCell ref="D81:E81"/>
    <mergeCell ref="G81:H81"/>
    <mergeCell ref="H37:I37"/>
    <mergeCell ref="I81:J81"/>
    <mergeCell ref="C81:C82"/>
    <mergeCell ref="D74:E74"/>
    <mergeCell ref="F74:G74"/>
    <mergeCell ref="C74:C75"/>
    <mergeCell ref="D37:E37"/>
    <mergeCell ref="F37:G37"/>
    <mergeCell ref="C37:C38"/>
    <mergeCell ref="D67:E67"/>
    <mergeCell ref="F67:G67"/>
    <mergeCell ref="C67:C68"/>
    <mergeCell ref="D92:E92"/>
    <mergeCell ref="E146:H146"/>
    <mergeCell ref="E145:H145"/>
    <mergeCell ref="H108:I108"/>
    <mergeCell ref="D108:E108"/>
    <mergeCell ref="G108:G109"/>
    <mergeCell ref="E151:H151"/>
    <mergeCell ref="E150:H150"/>
    <mergeCell ref="E149:H149"/>
    <mergeCell ref="E148:H148"/>
    <mergeCell ref="E147:H147"/>
    <mergeCell ref="C92:C93"/>
    <mergeCell ref="C3:F4"/>
    <mergeCell ref="C27:I28"/>
    <mergeCell ref="C98:I99"/>
    <mergeCell ref="C22:C23"/>
    <mergeCell ref="C9:C10"/>
    <mergeCell ref="D9:E9"/>
    <mergeCell ref="C31:D31"/>
    <mergeCell ref="D45:G45"/>
    <mergeCell ref="C45:C46"/>
    <mergeCell ref="G22:G23"/>
    <mergeCell ref="H22:I22"/>
  </mergeCells>
  <conditionalFormatting sqref="E83:P85">
    <cfRule type="cellIs" dxfId="77" priority="1" operator="lessThan">
      <formula>0</formula>
    </cfRule>
  </conditionalFormatting>
  <hyperlinks>
    <hyperlink ref="D101" r:id="rId1" xr:uid="{317FD057-5589-4AD9-A01A-2FFB539667B3}"/>
    <hyperlink ref="G105" r:id="rId2" xr:uid="{1E84C566-DAAC-48DA-A1F7-589D9AB418A2}"/>
    <hyperlink ref="G101" r:id="rId3" xr:uid="{478E309A-DD54-4B95-BD9E-E1D2E2F78AC0}"/>
    <hyperlink ref="G102" r:id="rId4" xr:uid="{ED451D50-77C4-4116-9327-CFC770F4625E}"/>
    <hyperlink ref="G103" r:id="rId5" xr:uid="{7CD54F03-37A0-4E8E-8E20-5867AF144519}"/>
    <hyperlink ref="G104" r:id="rId6" xr:uid="{F2066397-D124-483E-A7DF-4D06FCE733AF}"/>
  </hyperlinks>
  <pageMargins left="0.7" right="0.7" top="0.75" bottom="0.75" header="0.3" footer="0.3"/>
  <drawing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21AED-A9E5-44FC-81E3-FB433C67CA8E}">
  <sheetPr>
    <tabColor theme="3" tint="9.9978637043366805E-2"/>
  </sheetPr>
  <dimension ref="A1:O82"/>
  <sheetViews>
    <sheetView workbookViewId="0">
      <pane xSplit="1" ySplit="2" topLeftCell="B3" activePane="bottomRight" state="frozen"/>
      <selection pane="topRight" activeCell="B1" sqref="B1"/>
      <selection pane="bottomLeft" activeCell="A3" sqref="A3"/>
      <selection pane="bottomRight" activeCell="I58" sqref="I58"/>
    </sheetView>
  </sheetViews>
  <sheetFormatPr baseColWidth="10" defaultColWidth="8.83203125" defaultRowHeight="15" x14ac:dyDescent="0.2"/>
  <cols>
    <col min="4" max="4" width="13.1640625" customWidth="1"/>
    <col min="5" max="5" width="20.83203125" customWidth="1"/>
    <col min="6" max="6" width="18.5" customWidth="1"/>
    <col min="7" max="8" width="19.6640625" bestFit="1" customWidth="1"/>
    <col min="9" max="10" width="20.6640625" bestFit="1" customWidth="1"/>
    <col min="11" max="11" width="18.1640625" bestFit="1" customWidth="1"/>
    <col min="12" max="12" width="19.5" bestFit="1" customWidth="1"/>
    <col min="13" max="13" width="20.5" bestFit="1" customWidth="1"/>
    <col min="14" max="14" width="21.6640625" customWidth="1"/>
  </cols>
  <sheetData>
    <row r="1" spans="1:14" x14ac:dyDescent="0.2">
      <c r="A1" s="286"/>
      <c r="B1" s="3578" t="s">
        <v>637</v>
      </c>
      <c r="C1" s="3563"/>
      <c r="D1" s="3563"/>
      <c r="E1" s="3563"/>
      <c r="F1" s="3563"/>
      <c r="G1" s="3563"/>
      <c r="H1" s="3563"/>
      <c r="I1" s="3563"/>
      <c r="J1" s="3563"/>
      <c r="K1" s="3563"/>
      <c r="L1" s="3563"/>
      <c r="M1" s="3563"/>
      <c r="N1" s="3579"/>
    </row>
    <row r="2" spans="1:14" ht="16" thickBot="1" x14ac:dyDescent="0.25">
      <c r="A2" s="286"/>
      <c r="B2" s="3267"/>
      <c r="C2" s="3268"/>
      <c r="D2" s="3268"/>
      <c r="E2" s="3268"/>
      <c r="F2" s="3268"/>
      <c r="G2" s="3268"/>
      <c r="H2" s="3268"/>
      <c r="I2" s="3268"/>
      <c r="J2" s="3268"/>
      <c r="K2" s="3268"/>
      <c r="L2" s="3268"/>
      <c r="M2" s="3268"/>
      <c r="N2" s="3269"/>
    </row>
    <row r="3" spans="1:14" x14ac:dyDescent="0.2">
      <c r="A3" s="286"/>
      <c r="C3" s="3428" t="s">
        <v>323</v>
      </c>
      <c r="D3" s="3428"/>
      <c r="E3" s="3428"/>
      <c r="F3" s="3428"/>
      <c r="N3" s="286"/>
    </row>
    <row r="4" spans="1:14" x14ac:dyDescent="0.2">
      <c r="A4" s="286"/>
      <c r="C4" s="3428"/>
      <c r="D4" s="3428"/>
      <c r="E4" s="3428"/>
      <c r="F4" s="3428"/>
      <c r="N4" s="286"/>
    </row>
    <row r="5" spans="1:14" ht="16" x14ac:dyDescent="0.2">
      <c r="A5" s="286"/>
      <c r="C5" s="2297"/>
      <c r="D5" s="2297"/>
      <c r="E5" s="2297"/>
      <c r="F5" s="2297"/>
      <c r="N5" s="286"/>
    </row>
    <row r="6" spans="1:14" ht="16" x14ac:dyDescent="0.2">
      <c r="A6" s="286"/>
      <c r="B6" s="310"/>
      <c r="C6" s="3575" t="s">
        <v>289</v>
      </c>
      <c r="D6" s="3576"/>
      <c r="E6" s="3575" t="s">
        <v>335</v>
      </c>
      <c r="F6" s="3577"/>
      <c r="G6" s="3577"/>
      <c r="H6" s="3576"/>
      <c r="N6" s="286"/>
    </row>
    <row r="7" spans="1:14" ht="18" customHeight="1" x14ac:dyDescent="0.2">
      <c r="A7" s="286"/>
      <c r="B7" s="310"/>
      <c r="C7" s="3477" t="s">
        <v>638</v>
      </c>
      <c r="D7" s="3478"/>
      <c r="E7" s="544">
        <v>350</v>
      </c>
      <c r="F7" s="506"/>
      <c r="G7" s="506" t="s">
        <v>639</v>
      </c>
      <c r="H7" s="63"/>
      <c r="N7" s="286"/>
    </row>
    <row r="8" spans="1:14" ht="18" customHeight="1" x14ac:dyDescent="0.2">
      <c r="A8" s="286"/>
      <c r="C8" s="3609" t="s">
        <v>640</v>
      </c>
      <c r="D8" s="3610"/>
      <c r="E8" s="2208">
        <f>'Injection &amp; Withdrawal'!D13</f>
        <v>0.1</v>
      </c>
      <c r="F8" s="9"/>
      <c r="G8" s="9" t="s">
        <v>641</v>
      </c>
      <c r="H8" s="10"/>
      <c r="N8" s="286"/>
    </row>
    <row r="9" spans="1:14" x14ac:dyDescent="0.2">
      <c r="A9" s="286"/>
      <c r="C9" s="26" t="s">
        <v>642</v>
      </c>
      <c r="D9" s="960"/>
      <c r="E9" s="309">
        <v>800</v>
      </c>
      <c r="F9" s="309" t="s">
        <v>141</v>
      </c>
      <c r="G9" s="309">
        <v>1500</v>
      </c>
      <c r="H9" s="10" t="s">
        <v>643</v>
      </c>
      <c r="N9" s="286"/>
    </row>
    <row r="10" spans="1:14" x14ac:dyDescent="0.2">
      <c r="A10" s="286"/>
      <c r="C10" s="26" t="s">
        <v>644</v>
      </c>
      <c r="D10" s="960"/>
      <c r="E10" s="309">
        <v>2</v>
      </c>
      <c r="F10" s="309" t="s">
        <v>141</v>
      </c>
      <c r="G10" s="309">
        <v>2.5</v>
      </c>
      <c r="H10" s="10" t="s">
        <v>248</v>
      </c>
      <c r="N10" s="286"/>
    </row>
    <row r="11" spans="1:14" x14ac:dyDescent="0.2">
      <c r="A11" s="286"/>
      <c r="C11" s="26" t="s">
        <v>645</v>
      </c>
      <c r="D11" s="960"/>
      <c r="E11" s="309">
        <f>E8*E10</f>
        <v>0.2</v>
      </c>
      <c r="F11" s="309" t="s">
        <v>141</v>
      </c>
      <c r="G11" s="309">
        <f>E8*G10</f>
        <v>0.25</v>
      </c>
      <c r="H11" s="10" t="s">
        <v>643</v>
      </c>
      <c r="N11" s="286"/>
    </row>
    <row r="12" spans="1:14" x14ac:dyDescent="0.2">
      <c r="A12" s="286"/>
      <c r="C12" s="26" t="s">
        <v>646</v>
      </c>
      <c r="D12" s="960"/>
      <c r="E12" s="2207">
        <v>0.02</v>
      </c>
      <c r="F12" s="309" t="s">
        <v>141</v>
      </c>
      <c r="G12" s="2207">
        <v>0.03</v>
      </c>
      <c r="H12" s="10" t="s">
        <v>377</v>
      </c>
      <c r="N12" s="286"/>
    </row>
    <row r="13" spans="1:14" x14ac:dyDescent="0.2">
      <c r="A13" s="286"/>
      <c r="C13" s="26" t="s">
        <v>647</v>
      </c>
      <c r="D13" s="960"/>
      <c r="E13" s="2207">
        <f>'LCOHT (1.27 GW)'!E11</f>
        <v>7.0496210296280837E-2</v>
      </c>
      <c r="F13" s="309"/>
      <c r="G13" s="2207"/>
      <c r="H13" s="10"/>
      <c r="N13" s="286"/>
    </row>
    <row r="14" spans="1:14" ht="16" thickBot="1" x14ac:dyDescent="0.25">
      <c r="A14" s="286"/>
      <c r="B14" s="288"/>
      <c r="C14" s="289"/>
      <c r="D14" s="289"/>
      <c r="E14" s="289"/>
      <c r="F14" s="289"/>
      <c r="G14" s="289"/>
      <c r="H14" s="289"/>
      <c r="I14" s="289"/>
      <c r="J14" s="289"/>
      <c r="K14" s="289"/>
      <c r="L14" s="289"/>
      <c r="M14" s="289"/>
      <c r="N14" s="290"/>
    </row>
    <row r="15" spans="1:14" ht="15.75" customHeight="1" x14ac:dyDescent="0.2">
      <c r="A15" s="286"/>
      <c r="C15" s="3580" t="s">
        <v>648</v>
      </c>
      <c r="D15" s="3580"/>
      <c r="E15" s="3580"/>
      <c r="F15" s="3580"/>
      <c r="G15" s="3580"/>
      <c r="H15" s="3580"/>
      <c r="I15" s="3580"/>
      <c r="N15" s="286"/>
    </row>
    <row r="16" spans="1:14" x14ac:dyDescent="0.2">
      <c r="A16" s="286"/>
      <c r="C16" s="3513"/>
      <c r="D16" s="3513"/>
      <c r="E16" s="3513"/>
      <c r="F16" s="3513"/>
      <c r="G16" s="3513"/>
      <c r="H16" s="3513"/>
      <c r="I16" s="3513"/>
      <c r="N16" s="286"/>
    </row>
    <row r="17" spans="1:14" x14ac:dyDescent="0.2">
      <c r="A17" s="286"/>
      <c r="N17" s="286"/>
    </row>
    <row r="18" spans="1:14" x14ac:dyDescent="0.2">
      <c r="A18" s="286"/>
      <c r="C18" s="416" t="s">
        <v>649</v>
      </c>
      <c r="D18" s="384"/>
      <c r="E18" s="384"/>
      <c r="F18" s="384"/>
      <c r="N18" s="286"/>
    </row>
    <row r="19" spans="1:14" x14ac:dyDescent="0.2">
      <c r="A19" s="286"/>
      <c r="C19" s="3613" t="s">
        <v>650</v>
      </c>
      <c r="D19" s="3614"/>
      <c r="E19" s="3611" t="s">
        <v>651</v>
      </c>
      <c r="F19" s="3612"/>
      <c r="G19" s="3546" t="s">
        <v>652</v>
      </c>
      <c r="H19" s="3547"/>
      <c r="I19" s="3546" t="s">
        <v>653</v>
      </c>
      <c r="J19" s="3547"/>
      <c r="N19" s="286"/>
    </row>
    <row r="20" spans="1:14" x14ac:dyDescent="0.2">
      <c r="A20" s="286"/>
      <c r="C20" s="3615"/>
      <c r="D20" s="3616"/>
      <c r="E20" s="2223" t="s">
        <v>129</v>
      </c>
      <c r="F20" s="2236" t="s">
        <v>139</v>
      </c>
      <c r="G20" s="2236" t="str">
        <f>E20</f>
        <v>Low</v>
      </c>
      <c r="H20" s="2236" t="str">
        <f>F20</f>
        <v>High</v>
      </c>
      <c r="I20" s="2235" t="str">
        <f>G20</f>
        <v>Low</v>
      </c>
      <c r="J20" s="2236" t="str">
        <f>H20</f>
        <v>High</v>
      </c>
      <c r="N20" s="286"/>
    </row>
    <row r="21" spans="1:14" x14ac:dyDescent="0.2">
      <c r="A21" s="286"/>
      <c r="C21" s="62" t="str">
        <f>'Injection &amp; Withdrawal'!C62</f>
        <v>High rate (small ship)</v>
      </c>
      <c r="D21" s="73"/>
      <c r="E21" s="1028">
        <f>('Injection &amp; Withdrawal'!M62)*1000</f>
        <v>2122300.3752000006</v>
      </c>
      <c r="F21" s="415">
        <f>('Injection &amp; Withdrawal'!N62)*1000</f>
        <v>2026815.9551999997</v>
      </c>
      <c r="G21" s="959">
        <f t="shared" ref="G21:H23" si="0">$E$9*E21</f>
        <v>1697840300.1600006</v>
      </c>
      <c r="H21" s="959">
        <f t="shared" si="0"/>
        <v>1621452764.1599998</v>
      </c>
      <c r="I21" s="1774">
        <f t="shared" ref="I21:J23" si="1">$G$9*E21</f>
        <v>3183450562.8000007</v>
      </c>
      <c r="J21" s="959">
        <f t="shared" si="1"/>
        <v>3040223932.7999997</v>
      </c>
      <c r="N21" s="286"/>
    </row>
    <row r="22" spans="1:14" x14ac:dyDescent="0.2">
      <c r="A22" s="286"/>
      <c r="C22" s="26" t="str">
        <f>'Injection &amp; Withdrawal'!C63</f>
        <v xml:space="preserve">Medium ship </v>
      </c>
      <c r="D22" s="960"/>
      <c r="E22" s="1777">
        <f>('Injection &amp; Withdrawal'!M63)*1000</f>
        <v>4080791.9232000001</v>
      </c>
      <c r="F22" s="1778">
        <f>('Injection &amp; Withdrawal'!N63)*1000</f>
        <v>3444229.1231999998</v>
      </c>
      <c r="G22" s="1775">
        <f t="shared" si="0"/>
        <v>3264633538.5599999</v>
      </c>
      <c r="H22" s="1774">
        <f t="shared" si="0"/>
        <v>2755383298.5599999</v>
      </c>
      <c r="I22" s="1775">
        <f t="shared" si="1"/>
        <v>6121187884.8000002</v>
      </c>
      <c r="J22" s="1775">
        <f t="shared" si="1"/>
        <v>5166343684.7999992</v>
      </c>
      <c r="N22" s="286"/>
    </row>
    <row r="23" spans="1:14" x14ac:dyDescent="0.2">
      <c r="A23" s="286"/>
      <c r="C23" s="26" t="str">
        <f>'Injection &amp; Withdrawal'!C64</f>
        <v xml:space="preserve">Large ship </v>
      </c>
      <c r="D23" s="960"/>
      <c r="E23" s="846">
        <f>('Injection &amp; Withdrawal'!M64)*1000</f>
        <v>8333031.4271999998</v>
      </c>
      <c r="F23" s="282">
        <f>('Injection &amp; Withdrawal'!N64)*1000</f>
        <v>7059905.8272000002</v>
      </c>
      <c r="G23" s="1775">
        <f t="shared" si="0"/>
        <v>6666425141.7600002</v>
      </c>
      <c r="H23" s="1776">
        <f t="shared" si="0"/>
        <v>5647924661.7600002</v>
      </c>
      <c r="I23" s="1775">
        <f t="shared" si="1"/>
        <v>12499547140.799999</v>
      </c>
      <c r="J23" s="1775">
        <f t="shared" si="1"/>
        <v>10589858740.800001</v>
      </c>
      <c r="N23" s="286"/>
    </row>
    <row r="24" spans="1:14" x14ac:dyDescent="0.2">
      <c r="A24" s="286"/>
      <c r="C24" s="2"/>
      <c r="D24" s="2"/>
      <c r="E24" s="1780"/>
      <c r="F24" s="1780"/>
      <c r="G24" s="1779"/>
      <c r="H24" s="1779"/>
      <c r="I24" s="1779"/>
      <c r="J24" s="1779"/>
      <c r="N24" s="286"/>
    </row>
    <row r="25" spans="1:14" ht="20.25" customHeight="1" x14ac:dyDescent="0.2">
      <c r="A25" s="286"/>
      <c r="B25" s="442"/>
      <c r="C25" s="3594" t="str">
        <f>C19</f>
        <v>Tank capacity required Stored per cycle</v>
      </c>
      <c r="D25" s="3595"/>
      <c r="E25" s="3313" t="s">
        <v>654</v>
      </c>
      <c r="F25" s="3314"/>
      <c r="N25" s="286"/>
    </row>
    <row r="26" spans="1:14" x14ac:dyDescent="0.2">
      <c r="A26" s="286"/>
      <c r="B26" s="442"/>
      <c r="C26" s="3598"/>
      <c r="D26" s="3601"/>
      <c r="E26" s="1198" t="str">
        <f>E20</f>
        <v>Low</v>
      </c>
      <c r="F26" s="1196" t="str">
        <f>F20</f>
        <v>High</v>
      </c>
      <c r="N26" s="286"/>
    </row>
    <row r="27" spans="1:14" x14ac:dyDescent="0.2">
      <c r="A27" s="286"/>
      <c r="C27" s="2644" t="str">
        <f>C21</f>
        <v>High rate (small ship)</v>
      </c>
      <c r="D27" s="2440"/>
      <c r="E27" s="1743">
        <f>'Injection &amp; Withdrawal'!F69</f>
        <v>112334448.86254987</v>
      </c>
      <c r="F27" s="467">
        <f>'Injection &amp; Withdrawal'!G69</f>
        <v>112372833.9718481</v>
      </c>
      <c r="N27" s="286"/>
    </row>
    <row r="28" spans="1:14" x14ac:dyDescent="0.2">
      <c r="A28" s="286"/>
      <c r="C28" s="2320" t="str">
        <f t="shared" ref="C28:C29" si="2">C22</f>
        <v xml:space="preserve">Medium ship </v>
      </c>
      <c r="D28" s="1024"/>
      <c r="E28" s="467">
        <f>'Injection &amp; Withdrawal'!F70</f>
        <v>111944897.43392067</v>
      </c>
      <c r="F28" s="1319">
        <f>'Injection &amp; Withdrawal'!G70</f>
        <v>112022699.7001188</v>
      </c>
      <c r="N28" s="286"/>
    </row>
    <row r="29" spans="1:14" x14ac:dyDescent="0.2">
      <c r="A29" s="286"/>
      <c r="C29" s="1845" t="str">
        <f t="shared" si="2"/>
        <v xml:space="preserve">Large ship </v>
      </c>
      <c r="D29" s="447"/>
      <c r="E29" s="468">
        <f>'Injection &amp; Withdrawal'!F71</f>
        <v>111730645.87082449</v>
      </c>
      <c r="F29" s="1742">
        <f>'Injection &amp; Withdrawal'!G71</f>
        <v>111767665.74627469</v>
      </c>
      <c r="N29" s="286"/>
    </row>
    <row r="30" spans="1:14" ht="16" thickBot="1" x14ac:dyDescent="0.25">
      <c r="A30" s="286"/>
      <c r="B30" s="288"/>
      <c r="C30" s="289"/>
      <c r="D30" s="289"/>
      <c r="E30" s="2489"/>
      <c r="F30" s="2489"/>
      <c r="G30" s="289"/>
      <c r="H30" s="289"/>
      <c r="I30" s="289"/>
      <c r="J30" s="289"/>
      <c r="K30" s="289"/>
      <c r="L30" s="289"/>
      <c r="M30" s="289"/>
      <c r="N30" s="290"/>
    </row>
    <row r="31" spans="1:14" x14ac:dyDescent="0.2">
      <c r="A31" s="286"/>
      <c r="C31" s="3580" t="s">
        <v>655</v>
      </c>
      <c r="D31" s="3580"/>
      <c r="E31" s="3580"/>
      <c r="F31" s="3580"/>
      <c r="G31" s="3580"/>
      <c r="H31" s="3580"/>
      <c r="I31" s="3580"/>
      <c r="N31" s="286"/>
    </row>
    <row r="32" spans="1:14" x14ac:dyDescent="0.2">
      <c r="A32" s="286"/>
      <c r="C32" s="3513"/>
      <c r="D32" s="3513"/>
      <c r="E32" s="3513"/>
      <c r="F32" s="3513"/>
      <c r="G32" s="3513"/>
      <c r="H32" s="3513"/>
      <c r="I32" s="3513"/>
      <c r="N32" s="286"/>
    </row>
    <row r="33" spans="1:14" x14ac:dyDescent="0.2">
      <c r="A33" s="286"/>
      <c r="N33" s="286"/>
    </row>
    <row r="34" spans="1:14" ht="16" x14ac:dyDescent="0.2">
      <c r="A34" s="286"/>
      <c r="C34" s="2939" t="s">
        <v>656</v>
      </c>
      <c r="D34" s="2952"/>
      <c r="E34" s="2961"/>
      <c r="F34" s="443"/>
      <c r="G34" s="443"/>
      <c r="H34" s="443"/>
      <c r="N34" s="286"/>
    </row>
    <row r="35" spans="1:14" x14ac:dyDescent="0.2">
      <c r="A35" s="286"/>
      <c r="C35" s="3594" t="str">
        <f>C25</f>
        <v>Tank capacity required Stored per cycle</v>
      </c>
      <c r="D35" s="3595"/>
      <c r="E35" s="3340" t="s">
        <v>657</v>
      </c>
      <c r="F35" s="3340"/>
      <c r="G35" s="3340"/>
      <c r="H35" s="3341"/>
      <c r="N35" s="286"/>
    </row>
    <row r="36" spans="1:14" ht="15" customHeight="1" x14ac:dyDescent="0.2">
      <c r="A36" s="286"/>
      <c r="C36" s="3596"/>
      <c r="D36" s="3600"/>
      <c r="E36" s="3543" t="s">
        <v>658</v>
      </c>
      <c r="F36" s="3518"/>
      <c r="G36" s="3543" t="s">
        <v>659</v>
      </c>
      <c r="H36" s="3518"/>
      <c r="N36" s="286"/>
    </row>
    <row r="37" spans="1:14" x14ac:dyDescent="0.2">
      <c r="A37" s="286"/>
      <c r="C37" s="3598"/>
      <c r="D37" s="3601"/>
      <c r="E37" s="1788" t="str">
        <f>G20</f>
        <v>Low</v>
      </c>
      <c r="F37" s="1196" t="str">
        <f t="shared" ref="F37:H37" si="3">H20</f>
        <v>High</v>
      </c>
      <c r="G37" s="1788" t="str">
        <f t="shared" si="3"/>
        <v>Low</v>
      </c>
      <c r="H37" s="1221" t="str">
        <f t="shared" si="3"/>
        <v>High</v>
      </c>
      <c r="N37" s="286"/>
    </row>
    <row r="38" spans="1:14" x14ac:dyDescent="0.2">
      <c r="A38" s="286"/>
      <c r="C38" s="606" t="str">
        <f>C21</f>
        <v>High rate (small ship)</v>
      </c>
      <c r="D38" s="442"/>
      <c r="E38" s="2899">
        <f>$E$11*E27</f>
        <v>22466889.772509977</v>
      </c>
      <c r="F38" s="1782">
        <f t="shared" ref="E38:F40" si="4">$E$11*F27</f>
        <v>22474566.794369623</v>
      </c>
      <c r="G38" s="1782">
        <f t="shared" ref="G38:H40" si="5">$G$11*E27</f>
        <v>28083612.215637468</v>
      </c>
      <c r="H38" s="2900">
        <f t="shared" si="5"/>
        <v>28093208.492962025</v>
      </c>
      <c r="N38" s="286"/>
    </row>
    <row r="39" spans="1:14" x14ac:dyDescent="0.2">
      <c r="A39" s="286"/>
      <c r="C39" s="608" t="str">
        <f>C22</f>
        <v xml:space="preserve">Medium ship </v>
      </c>
      <c r="D39" s="663"/>
      <c r="E39" s="2901">
        <f t="shared" si="4"/>
        <v>22388979.486784134</v>
      </c>
      <c r="F39" s="467">
        <f t="shared" si="4"/>
        <v>22404539.940023761</v>
      </c>
      <c r="G39" s="467">
        <f t="shared" si="5"/>
        <v>27986224.358480167</v>
      </c>
      <c r="H39" s="2902">
        <f t="shared" si="5"/>
        <v>28005674.925029699</v>
      </c>
      <c r="N39" s="286"/>
    </row>
    <row r="40" spans="1:14" x14ac:dyDescent="0.2">
      <c r="A40" s="286"/>
      <c r="C40" s="645" t="str">
        <f>C23</f>
        <v xml:space="preserve">Large ship </v>
      </c>
      <c r="D40" s="447"/>
      <c r="E40" s="2903">
        <f t="shared" si="4"/>
        <v>22346129.174164899</v>
      </c>
      <c r="F40" s="468">
        <f t="shared" si="4"/>
        <v>22353533.14925494</v>
      </c>
      <c r="G40" s="468">
        <f t="shared" si="5"/>
        <v>27932661.467706122</v>
      </c>
      <c r="H40" s="2904">
        <f t="shared" si="5"/>
        <v>27941916.436568674</v>
      </c>
      <c r="N40" s="286"/>
    </row>
    <row r="41" spans="1:14" x14ac:dyDescent="0.2">
      <c r="A41" s="286"/>
      <c r="N41" s="286"/>
    </row>
    <row r="42" spans="1:14" ht="16" x14ac:dyDescent="0.2">
      <c r="A42" s="286"/>
      <c r="C42" s="2939" t="s">
        <v>660</v>
      </c>
      <c r="D42" s="2952"/>
      <c r="E42" s="2952"/>
      <c r="F42" s="2763"/>
      <c r="N42" s="286"/>
    </row>
    <row r="43" spans="1:14" x14ac:dyDescent="0.2">
      <c r="A43" s="286"/>
      <c r="C43" s="3594" t="str">
        <f>C35</f>
        <v>Tank capacity required Stored per cycle</v>
      </c>
      <c r="D43" s="3595"/>
      <c r="E43" s="3340" t="s">
        <v>661</v>
      </c>
      <c r="F43" s="3340"/>
      <c r="G43" s="3340"/>
      <c r="H43" s="3341"/>
      <c r="I43" s="3570" t="s">
        <v>662</v>
      </c>
      <c r="J43" s="3571"/>
      <c r="K43" s="3571"/>
      <c r="L43" s="3572"/>
      <c r="N43" s="286"/>
    </row>
    <row r="44" spans="1:14" ht="15" customHeight="1" x14ac:dyDescent="0.2">
      <c r="A44" s="286"/>
      <c r="C44" s="3596"/>
      <c r="D44" s="3597"/>
      <c r="E44" s="3543" t="s">
        <v>587</v>
      </c>
      <c r="F44" s="3518"/>
      <c r="G44" s="3517" t="s">
        <v>588</v>
      </c>
      <c r="H44" s="3518"/>
      <c r="I44" s="3543" t="str">
        <f>E44</f>
        <v>Low Range</v>
      </c>
      <c r="J44" s="3518"/>
      <c r="K44" s="3605" t="str">
        <f t="shared" ref="J44:L45" si="6">G44</f>
        <v>High Range</v>
      </c>
      <c r="L44" s="3606"/>
      <c r="N44" s="286"/>
    </row>
    <row r="45" spans="1:14" x14ac:dyDescent="0.2">
      <c r="A45" s="286"/>
      <c r="C45" s="3598"/>
      <c r="D45" s="3599"/>
      <c r="E45" s="1196" t="str">
        <f>E37</f>
        <v>Low</v>
      </c>
      <c r="F45" s="1196" t="str">
        <f t="shared" ref="F45:H45" si="7">F37</f>
        <v>High</v>
      </c>
      <c r="G45" s="1196" t="str">
        <f t="shared" si="7"/>
        <v>Low</v>
      </c>
      <c r="H45" s="1221" t="str">
        <f t="shared" si="7"/>
        <v>High</v>
      </c>
      <c r="I45" s="1196" t="str">
        <f>E45</f>
        <v>Low</v>
      </c>
      <c r="J45" s="1198" t="str">
        <f t="shared" si="6"/>
        <v>High</v>
      </c>
      <c r="K45" s="1196" t="str">
        <f t="shared" si="6"/>
        <v>Low</v>
      </c>
      <c r="L45" s="1196" t="str">
        <f t="shared" si="6"/>
        <v>High</v>
      </c>
      <c r="N45" s="286"/>
    </row>
    <row r="46" spans="1:14" x14ac:dyDescent="0.2">
      <c r="A46" s="286"/>
      <c r="C46" s="2638" t="str">
        <f>C38</f>
        <v>High rate (small ship)</v>
      </c>
      <c r="D46" s="2"/>
      <c r="E46" s="1244">
        <f>$E$12*G21</f>
        <v>33956806.003200009</v>
      </c>
      <c r="F46" s="2215">
        <f t="shared" ref="E46:F48" si="8">$E$12*H21</f>
        <v>32429055.283199999</v>
      </c>
      <c r="G46" s="2216">
        <f t="shared" ref="G46:H46" si="9">$E$12*I21</f>
        <v>63669011.256000012</v>
      </c>
      <c r="H46" s="1245">
        <f t="shared" si="9"/>
        <v>60804478.655999996</v>
      </c>
      <c r="I46" s="1239">
        <f>$G$12*G21</f>
        <v>50935209.004800014</v>
      </c>
      <c r="J46" s="2963">
        <f>$G$12*H21</f>
        <v>48643582.924799994</v>
      </c>
      <c r="K46" s="2218">
        <f t="shared" ref="K46:L46" si="10">$G$12*I21</f>
        <v>95503516.884000018</v>
      </c>
      <c r="L46" s="1239">
        <f t="shared" si="10"/>
        <v>91206717.983999982</v>
      </c>
      <c r="N46" s="286"/>
    </row>
    <row r="47" spans="1:14" x14ac:dyDescent="0.2">
      <c r="A47" s="286"/>
      <c r="C47" s="1845" t="str">
        <f>C39</f>
        <v xml:space="preserve">Medium ship </v>
      </c>
      <c r="D47" s="2445"/>
      <c r="E47" s="1239">
        <f t="shared" si="8"/>
        <v>65292670.771200001</v>
      </c>
      <c r="F47" s="2217">
        <f t="shared" si="8"/>
        <v>55107665.971199997</v>
      </c>
      <c r="G47" s="2219">
        <f>$E$12*I22</f>
        <v>122423757.69600001</v>
      </c>
      <c r="H47" s="1239">
        <f>$E$12*J22</f>
        <v>103326873.69599998</v>
      </c>
      <c r="I47" s="1239">
        <f>$G$12*G22</f>
        <v>97939006.156800002</v>
      </c>
      <c r="J47" s="2220">
        <f t="shared" ref="J47:L48" si="11">$G$12*H22</f>
        <v>82661498.956799999</v>
      </c>
      <c r="K47" s="2218">
        <f t="shared" si="11"/>
        <v>183635636.544</v>
      </c>
      <c r="L47" s="1244">
        <f t="shared" si="11"/>
        <v>154990310.54399997</v>
      </c>
      <c r="N47" s="286"/>
    </row>
    <row r="48" spans="1:14" x14ac:dyDescent="0.2">
      <c r="A48" s="286"/>
      <c r="C48" s="1845" t="str">
        <f>C40</f>
        <v xml:space="preserve">Large ship </v>
      </c>
      <c r="D48" s="740"/>
      <c r="E48" s="1247">
        <f t="shared" si="8"/>
        <v>133328502.83520001</v>
      </c>
      <c r="F48" s="2215">
        <f t="shared" si="8"/>
        <v>112958493.2352</v>
      </c>
      <c r="G48" s="2221">
        <f>$E$12*I23</f>
        <v>249990942.81599998</v>
      </c>
      <c r="H48" s="1247">
        <f>$E$12*J23</f>
        <v>211797174.81600001</v>
      </c>
      <c r="I48" s="1247">
        <f>$G$12*G23</f>
        <v>199992754.25279999</v>
      </c>
      <c r="J48" s="2222">
        <f t="shared" si="11"/>
        <v>169437739.85280001</v>
      </c>
      <c r="K48" s="2216">
        <f t="shared" si="11"/>
        <v>374986414.22399998</v>
      </c>
      <c r="L48" s="1239">
        <f t="shared" si="11"/>
        <v>317695762.22400004</v>
      </c>
      <c r="N48" s="286"/>
    </row>
    <row r="49" spans="1:15" x14ac:dyDescent="0.2">
      <c r="A49" s="286"/>
      <c r="N49" s="286"/>
    </row>
    <row r="50" spans="1:15" ht="16" x14ac:dyDescent="0.2">
      <c r="A50" s="286"/>
      <c r="C50" s="2962" t="s">
        <v>663</v>
      </c>
      <c r="D50" s="2896"/>
      <c r="E50" s="2764"/>
      <c r="F50" s="2763"/>
      <c r="J50" s="2962" t="s">
        <v>664</v>
      </c>
      <c r="K50" s="2764"/>
      <c r="L50" s="2763"/>
      <c r="N50" s="286"/>
    </row>
    <row r="51" spans="1:15" x14ac:dyDescent="0.2">
      <c r="A51" s="286"/>
      <c r="B51" s="2895"/>
      <c r="C51" s="3597" t="str">
        <f>C43</f>
        <v>Tank capacity required Stored per cycle</v>
      </c>
      <c r="D51" s="3600"/>
      <c r="E51" s="3570" t="s">
        <v>665</v>
      </c>
      <c r="F51" s="3571"/>
      <c r="G51" s="3571"/>
      <c r="H51" s="3593"/>
      <c r="I51" s="2897"/>
      <c r="J51" s="3607" t="str">
        <f>C51</f>
        <v>Tank capacity required Stored per cycle</v>
      </c>
      <c r="K51" s="3602" t="s">
        <v>666</v>
      </c>
      <c r="L51" s="3603"/>
      <c r="M51" s="3603"/>
      <c r="N51" s="3604"/>
      <c r="O51" s="145"/>
    </row>
    <row r="52" spans="1:15" ht="15" customHeight="1" x14ac:dyDescent="0.2">
      <c r="A52" s="286"/>
      <c r="B52" s="442"/>
      <c r="C52" s="3597"/>
      <c r="D52" s="3600"/>
      <c r="E52" s="3543" t="s">
        <v>667</v>
      </c>
      <c r="F52" s="3518"/>
      <c r="G52" s="3543" t="s">
        <v>668</v>
      </c>
      <c r="H52" s="3592"/>
      <c r="I52" s="2897"/>
      <c r="J52" s="3607"/>
      <c r="K52" s="3546" t="s">
        <v>413</v>
      </c>
      <c r="L52" s="3547"/>
      <c r="M52" s="3581" t="s">
        <v>669</v>
      </c>
      <c r="N52" s="3582"/>
      <c r="O52" s="145"/>
    </row>
    <row r="53" spans="1:15" x14ac:dyDescent="0.2">
      <c r="A53" s="286"/>
      <c r="B53" s="442"/>
      <c r="C53" s="3599"/>
      <c r="D53" s="3601"/>
      <c r="E53" s="2905" t="str">
        <f>E45</f>
        <v>Low</v>
      </c>
      <c r="F53" s="1196" t="str">
        <f>F45</f>
        <v>High</v>
      </c>
      <c r="G53" s="1196" t="str">
        <f>G45</f>
        <v>Low</v>
      </c>
      <c r="H53" s="2906" t="str">
        <f>H45</f>
        <v>High</v>
      </c>
      <c r="I53" s="2898"/>
      <c r="J53" s="3608"/>
      <c r="K53" s="2223" t="str">
        <f>E53</f>
        <v>Low</v>
      </c>
      <c r="L53" s="2223" t="str">
        <f>F53</f>
        <v>High</v>
      </c>
      <c r="M53" s="2223" t="str">
        <f>G53</f>
        <v>Low</v>
      </c>
      <c r="N53" s="2632" t="str">
        <f>H53</f>
        <v>High</v>
      </c>
      <c r="O53" s="145"/>
    </row>
    <row r="54" spans="1:15" x14ac:dyDescent="0.2">
      <c r="A54" s="286"/>
      <c r="B54" s="442"/>
      <c r="C54" s="2445" t="str">
        <f>C46</f>
        <v>High rate (small ship)</v>
      </c>
      <c r="D54" s="663"/>
      <c r="E54" s="1786">
        <f>E38+F46</f>
        <v>54895945.055709973</v>
      </c>
      <c r="F54" s="1219">
        <f>E38+G46</f>
        <v>86135901.028509989</v>
      </c>
      <c r="G54" s="1219">
        <f>E38+I46</f>
        <v>73402098.777309984</v>
      </c>
      <c r="H54" s="2636">
        <f>H38+K46</f>
        <v>123596725.37696204</v>
      </c>
      <c r="I54" s="1779"/>
      <c r="J54" s="2631" t="str">
        <f>C46</f>
        <v>High rate (small ship)</v>
      </c>
      <c r="K54" s="2211">
        <f>AVERAGE(E46:G46,E38:F38)</f>
        <v>34999265.821855925</v>
      </c>
      <c r="L54" s="2209">
        <f>AVERAGE(I46:L46,G38:H38)</f>
        <v>57077641.251033239</v>
      </c>
      <c r="M54" s="2211">
        <f>AVERAGE(G21:H21)</f>
        <v>1659646532.1600003</v>
      </c>
      <c r="N54" s="2633">
        <f>AVERAGE(I21:J21)</f>
        <v>3111837247.8000002</v>
      </c>
      <c r="O54" s="145"/>
    </row>
    <row r="55" spans="1:15" x14ac:dyDescent="0.2">
      <c r="A55" s="286"/>
      <c r="C55" s="2320" t="str">
        <f>C47</f>
        <v xml:space="preserve">Medium ship </v>
      </c>
      <c r="D55" s="663"/>
      <c r="E55" s="1786">
        <f>E39+F47</f>
        <v>77496645.457984135</v>
      </c>
      <c r="F55" s="1219">
        <f>E39+G47</f>
        <v>144812737.18278414</v>
      </c>
      <c r="G55" s="1219">
        <f>E39+J47</f>
        <v>105050478.44358413</v>
      </c>
      <c r="H55" s="2636">
        <f>H39+K47</f>
        <v>211641311.46902969</v>
      </c>
      <c r="I55" s="1779"/>
      <c r="J55" s="463" t="str">
        <f>C47</f>
        <v xml:space="preserve">Medium ship </v>
      </c>
      <c r="K55" s="2213">
        <f>AVERAGE(E47:G47,E39:F39)</f>
        <v>57523522.773041584</v>
      </c>
      <c r="L55" s="2214">
        <f>AVERAGE(I47:L47,G39:H39)</f>
        <v>95869725.247518316</v>
      </c>
      <c r="M55" s="2213">
        <f>AVERAGE(G22:H22)</f>
        <v>3010008418.5599999</v>
      </c>
      <c r="N55" s="2634">
        <f>AVERAGE(I22:J22)</f>
        <v>5643765784.7999992</v>
      </c>
      <c r="O55" s="145"/>
    </row>
    <row r="56" spans="1:15" x14ac:dyDescent="0.2">
      <c r="A56" s="286"/>
      <c r="C56" s="1845" t="str">
        <f>C48</f>
        <v xml:space="preserve">Large ship </v>
      </c>
      <c r="D56" s="447"/>
      <c r="E56" s="1283">
        <f>E40+F48</f>
        <v>135304622.40936491</v>
      </c>
      <c r="F56" s="1282">
        <f>E40+G48</f>
        <v>272337071.99016488</v>
      </c>
      <c r="G56" s="1282">
        <f>E40+J48</f>
        <v>191783869.0269649</v>
      </c>
      <c r="H56" s="2637">
        <f>H40+K48</f>
        <v>402928330.66056865</v>
      </c>
      <c r="I56" s="1779"/>
      <c r="J56" s="463" t="str">
        <f>C48</f>
        <v xml:space="preserve">Large ship </v>
      </c>
      <c r="K56" s="2212">
        <f>AVERAGE(E48:G48,E40:F40)</f>
        <v>108195520.24196395</v>
      </c>
      <c r="L56" s="2210">
        <f>AVERAGE(I48:L48,G40:H40)</f>
        <v>186331208.07631251</v>
      </c>
      <c r="M56" s="2212">
        <f>AVERAGE(G23:H23)</f>
        <v>6157174901.7600002</v>
      </c>
      <c r="N56" s="2635">
        <f>AVERAGE(I23:J23)</f>
        <v>11544702940.799999</v>
      </c>
      <c r="O56" s="145"/>
    </row>
    <row r="57" spans="1:15" x14ac:dyDescent="0.2">
      <c r="A57" s="286"/>
      <c r="N57" s="286"/>
      <c r="O57" s="145"/>
    </row>
    <row r="58" spans="1:15" ht="16" x14ac:dyDescent="0.2">
      <c r="A58" s="286"/>
      <c r="C58" s="2939" t="s">
        <v>670</v>
      </c>
      <c r="D58" s="2763"/>
      <c r="N58" s="286"/>
    </row>
    <row r="59" spans="1:15" x14ac:dyDescent="0.2">
      <c r="A59" s="286"/>
      <c r="C59" s="3419" t="str">
        <f>C51</f>
        <v>Tank capacity required Stored per cycle</v>
      </c>
      <c r="D59" s="3420"/>
      <c r="E59" s="3570" t="s">
        <v>671</v>
      </c>
      <c r="F59" s="3571"/>
      <c r="G59" s="3571"/>
      <c r="H59" s="3572"/>
      <c r="N59" s="286"/>
    </row>
    <row r="60" spans="1:15" x14ac:dyDescent="0.2">
      <c r="A60" s="286"/>
      <c r="C60" s="3585"/>
      <c r="D60" s="3586"/>
      <c r="E60" s="3543" t="s">
        <v>667</v>
      </c>
      <c r="F60" s="3518"/>
      <c r="G60" s="3583" t="s">
        <v>668</v>
      </c>
      <c r="H60" s="3584"/>
      <c r="N60" s="286"/>
    </row>
    <row r="61" spans="1:15" x14ac:dyDescent="0.2">
      <c r="A61" s="286"/>
      <c r="C61" s="3421"/>
      <c r="D61" s="3422"/>
      <c r="E61" s="1196" t="str">
        <f>E53</f>
        <v>Low</v>
      </c>
      <c r="F61" s="1196" t="str">
        <f>F53</f>
        <v>High</v>
      </c>
      <c r="G61" s="1198" t="str">
        <f>G53</f>
        <v>Low</v>
      </c>
      <c r="H61" s="1198" t="str">
        <f>H53</f>
        <v>High</v>
      </c>
      <c r="N61" s="286"/>
    </row>
    <row r="62" spans="1:15" x14ac:dyDescent="0.2">
      <c r="A62" s="286"/>
      <c r="C62" s="2446" t="str">
        <f>C54</f>
        <v>High rate (small ship)</v>
      </c>
      <c r="D62" s="442"/>
      <c r="E62" s="1785">
        <f t="shared" ref="E62:H64" si="12">G21*$E$13</f>
        <v>119691306.84957998</v>
      </c>
      <c r="F62" s="1785">
        <f t="shared" si="12"/>
        <v>114306275.04770921</v>
      </c>
      <c r="G62" s="1785">
        <f t="shared" si="12"/>
        <v>224421200.34296244</v>
      </c>
      <c r="H62" s="1783">
        <f t="shared" si="12"/>
        <v>214324265.71445477</v>
      </c>
      <c r="N62" s="286"/>
    </row>
    <row r="63" spans="1:15" x14ac:dyDescent="0.2">
      <c r="A63" s="286"/>
      <c r="C63" s="2320" t="str">
        <f>C55</f>
        <v xml:space="preserve">Medium ship </v>
      </c>
      <c r="D63" s="663"/>
      <c r="E63" s="1219">
        <f t="shared" si="12"/>
        <v>230144292.47461721</v>
      </c>
      <c r="F63" s="1219">
        <f t="shared" si="12"/>
        <v>194244080.46214572</v>
      </c>
      <c r="G63" s="1219">
        <f t="shared" si="12"/>
        <v>431520548.3899073</v>
      </c>
      <c r="H63" s="1787">
        <f t="shared" si="12"/>
        <v>364207650.86652321</v>
      </c>
      <c r="N63" s="286"/>
    </row>
    <row r="64" spans="1:15" x14ac:dyDescent="0.2">
      <c r="A64" s="286"/>
      <c r="C64" s="1845" t="str">
        <f>C56</f>
        <v xml:space="preserve">Large ship </v>
      </c>
      <c r="D64" s="447"/>
      <c r="E64" s="1282">
        <f t="shared" si="12"/>
        <v>469957708.71792674</v>
      </c>
      <c r="F64" s="1282">
        <f t="shared" si="12"/>
        <v>398157284.69298381</v>
      </c>
      <c r="G64" s="1282">
        <f t="shared" si="12"/>
        <v>881170703.84611261</v>
      </c>
      <c r="H64" s="1784">
        <f t="shared" si="12"/>
        <v>746544908.79934466</v>
      </c>
      <c r="N64" s="286"/>
    </row>
    <row r="65" spans="1:14" ht="16" thickBot="1" x14ac:dyDescent="0.25">
      <c r="A65" s="286"/>
      <c r="B65" s="288"/>
      <c r="C65" s="937"/>
      <c r="D65" s="289"/>
      <c r="E65" s="2639"/>
      <c r="F65" s="2639"/>
      <c r="G65" s="2639"/>
      <c r="H65" s="2639"/>
      <c r="I65" s="289"/>
      <c r="J65" s="289"/>
      <c r="K65" s="289"/>
      <c r="L65" s="289"/>
      <c r="M65" s="289"/>
      <c r="N65" s="290"/>
    </row>
    <row r="66" spans="1:14" x14ac:dyDescent="0.2">
      <c r="A66" s="286"/>
      <c r="C66" s="3580" t="s">
        <v>672</v>
      </c>
      <c r="D66" s="3580"/>
      <c r="E66" s="3580"/>
      <c r="F66" s="3580"/>
      <c r="G66" s="3580"/>
      <c r="H66" s="3580"/>
      <c r="I66" s="3580"/>
      <c r="N66" s="286"/>
    </row>
    <row r="67" spans="1:14" x14ac:dyDescent="0.2">
      <c r="A67" s="286"/>
      <c r="C67" s="3513"/>
      <c r="D67" s="3513"/>
      <c r="E67" s="3513"/>
      <c r="F67" s="3513"/>
      <c r="G67" s="3513"/>
      <c r="H67" s="3513"/>
      <c r="I67" s="3513"/>
      <c r="N67" s="286"/>
    </row>
    <row r="68" spans="1:14" x14ac:dyDescent="0.2">
      <c r="A68" s="286"/>
      <c r="E68" s="1779"/>
      <c r="F68" s="1779"/>
      <c r="G68" s="1779"/>
      <c r="H68" s="1779"/>
      <c r="N68" s="286"/>
    </row>
    <row r="69" spans="1:14" x14ac:dyDescent="0.2">
      <c r="A69" s="286"/>
      <c r="C69" s="2764" t="s">
        <v>673</v>
      </c>
      <c r="D69" s="2763"/>
      <c r="E69" s="2763"/>
      <c r="F69" s="2763"/>
      <c r="N69" s="286"/>
    </row>
    <row r="70" spans="1:14" x14ac:dyDescent="0.2">
      <c r="A70" s="286"/>
      <c r="C70" s="3587" t="str">
        <f>C59</f>
        <v>Tank capacity required Stored per cycle</v>
      </c>
      <c r="D70" s="3588"/>
      <c r="E70" s="3570" t="s">
        <v>674</v>
      </c>
      <c r="F70" s="3571"/>
      <c r="G70" s="3571"/>
      <c r="H70" s="3572"/>
      <c r="N70" s="286"/>
    </row>
    <row r="71" spans="1:14" x14ac:dyDescent="0.2">
      <c r="A71" s="286"/>
      <c r="C71" s="3589"/>
      <c r="D71" s="3323"/>
      <c r="E71" s="3543" t="str">
        <f>E60</f>
        <v>LOW RANGE</v>
      </c>
      <c r="F71" s="3518"/>
      <c r="G71" s="3517" t="str">
        <f>G60</f>
        <v>HIGH RANGE</v>
      </c>
      <c r="H71" s="3518"/>
      <c r="N71" s="286"/>
    </row>
    <row r="72" spans="1:14" x14ac:dyDescent="0.2">
      <c r="A72" s="286"/>
      <c r="C72" s="3590"/>
      <c r="D72" s="3591"/>
      <c r="E72" s="629" t="str">
        <f>E61</f>
        <v>Low</v>
      </c>
      <c r="F72" s="629" t="str">
        <f t="shared" ref="F72:H72" si="13">F61</f>
        <v>High</v>
      </c>
      <c r="G72" s="629" t="str">
        <f t="shared" si="13"/>
        <v>Low</v>
      </c>
      <c r="H72" s="1112" t="str">
        <f t="shared" si="13"/>
        <v>High</v>
      </c>
      <c r="N72" s="286"/>
    </row>
    <row r="73" spans="1:14" x14ac:dyDescent="0.2">
      <c r="A73" s="286"/>
      <c r="C73" s="1845" t="str">
        <f>C62</f>
        <v>High rate (small ship)</v>
      </c>
      <c r="D73" s="443"/>
      <c r="E73" s="1282">
        <f t="shared" ref="E73:H75" si="14">E54+E62</f>
        <v>174587251.90528995</v>
      </c>
      <c r="F73" s="1282">
        <f t="shared" si="14"/>
        <v>200442176.0762192</v>
      </c>
      <c r="G73" s="1282">
        <f t="shared" si="14"/>
        <v>297823299.1202724</v>
      </c>
      <c r="H73" s="1784">
        <f t="shared" si="14"/>
        <v>337920991.09141684</v>
      </c>
      <c r="N73" s="286"/>
    </row>
    <row r="74" spans="1:14" x14ac:dyDescent="0.2">
      <c r="A74" s="286"/>
      <c r="C74" s="1845" t="str">
        <f t="shared" ref="C74:C75" si="15">C63</f>
        <v xml:space="preserve">Medium ship </v>
      </c>
      <c r="D74" s="443"/>
      <c r="E74" s="1282">
        <f t="shared" si="14"/>
        <v>307640937.93260133</v>
      </c>
      <c r="F74" s="1282">
        <f t="shared" si="14"/>
        <v>339056817.64492989</v>
      </c>
      <c r="G74" s="1282">
        <f t="shared" si="14"/>
        <v>536571026.83349144</v>
      </c>
      <c r="H74" s="1784">
        <f t="shared" si="14"/>
        <v>575848962.33555293</v>
      </c>
      <c r="N74" s="286"/>
    </row>
    <row r="75" spans="1:14" x14ac:dyDescent="0.2">
      <c r="A75" s="286"/>
      <c r="C75" s="1845" t="str">
        <f t="shared" si="15"/>
        <v xml:space="preserve">Large ship </v>
      </c>
      <c r="D75" s="443"/>
      <c r="E75" s="1282">
        <f t="shared" si="14"/>
        <v>605262331.12729168</v>
      </c>
      <c r="F75" s="1282">
        <f t="shared" si="14"/>
        <v>670494356.68314862</v>
      </c>
      <c r="G75" s="1282">
        <f t="shared" si="14"/>
        <v>1072954572.8730775</v>
      </c>
      <c r="H75" s="1784">
        <f t="shared" si="14"/>
        <v>1149473239.4599133</v>
      </c>
      <c r="N75" s="286"/>
    </row>
    <row r="76" spans="1:14" ht="16" thickBot="1" x14ac:dyDescent="0.25">
      <c r="A76" s="286"/>
      <c r="B76" s="288"/>
      <c r="C76" s="289"/>
      <c r="D76" s="289"/>
      <c r="E76" s="289"/>
      <c r="F76" s="289"/>
      <c r="G76" s="289"/>
      <c r="H76" s="289"/>
      <c r="I76" s="289"/>
      <c r="J76" s="289"/>
      <c r="K76" s="289"/>
      <c r="L76" s="289"/>
      <c r="M76" s="289"/>
      <c r="N76" s="290"/>
    </row>
    <row r="77" spans="1:14" x14ac:dyDescent="0.2">
      <c r="A77" s="286"/>
      <c r="C77" s="3513" t="s">
        <v>598</v>
      </c>
      <c r="D77" s="3513"/>
      <c r="E77" s="3513"/>
      <c r="F77" s="3513"/>
      <c r="G77" s="3513"/>
      <c r="H77" s="3513"/>
      <c r="I77" s="3513"/>
      <c r="N77" s="286"/>
    </row>
    <row r="78" spans="1:14" x14ac:dyDescent="0.2">
      <c r="A78" s="286"/>
      <c r="C78" s="3513"/>
      <c r="D78" s="3513"/>
      <c r="E78" s="3513"/>
      <c r="F78" s="3513"/>
      <c r="G78" s="3513"/>
      <c r="H78" s="3513"/>
      <c r="I78" s="3513"/>
      <c r="N78" s="286"/>
    </row>
    <row r="79" spans="1:14" x14ac:dyDescent="0.2">
      <c r="A79" s="286"/>
      <c r="N79" s="286"/>
    </row>
    <row r="80" spans="1:14" x14ac:dyDescent="0.2">
      <c r="A80" s="286"/>
      <c r="C80" t="s">
        <v>232</v>
      </c>
      <c r="D80" s="1" t="s">
        <v>675</v>
      </c>
      <c r="N80" s="286"/>
    </row>
    <row r="81" spans="1:14" x14ac:dyDescent="0.2">
      <c r="A81" s="286"/>
      <c r="N81" s="286"/>
    </row>
    <row r="82" spans="1:14" ht="16" thickBot="1" x14ac:dyDescent="0.25">
      <c r="A82" s="286"/>
      <c r="B82" s="289"/>
      <c r="C82" s="289"/>
      <c r="D82" s="289"/>
      <c r="E82" s="289"/>
      <c r="F82" s="289"/>
      <c r="G82" s="289"/>
      <c r="H82" s="289"/>
      <c r="I82" s="289"/>
      <c r="J82" s="289"/>
      <c r="K82" s="289"/>
      <c r="L82" s="289"/>
      <c r="M82" s="289"/>
      <c r="N82" s="290"/>
    </row>
  </sheetData>
  <mergeCells count="43">
    <mergeCell ref="C7:D7"/>
    <mergeCell ref="C8:D8"/>
    <mergeCell ref="E25:F25"/>
    <mergeCell ref="C25:D26"/>
    <mergeCell ref="E19:F19"/>
    <mergeCell ref="C19:D20"/>
    <mergeCell ref="K51:N51"/>
    <mergeCell ref="K44:L44"/>
    <mergeCell ref="E43:H43"/>
    <mergeCell ref="I43:L43"/>
    <mergeCell ref="E35:H35"/>
    <mergeCell ref="E44:F44"/>
    <mergeCell ref="G44:H44"/>
    <mergeCell ref="I44:J44"/>
    <mergeCell ref="E36:F36"/>
    <mergeCell ref="G36:H36"/>
    <mergeCell ref="J51:J53"/>
    <mergeCell ref="G71:H71"/>
    <mergeCell ref="I19:J19"/>
    <mergeCell ref="E52:F52"/>
    <mergeCell ref="G52:H52"/>
    <mergeCell ref="G19:H19"/>
    <mergeCell ref="C66:I67"/>
    <mergeCell ref="E51:H51"/>
    <mergeCell ref="C43:D45"/>
    <mergeCell ref="C35:D37"/>
    <mergeCell ref="C51:D53"/>
    <mergeCell ref="C6:D6"/>
    <mergeCell ref="E6:H6"/>
    <mergeCell ref="C77:I78"/>
    <mergeCell ref="B1:N2"/>
    <mergeCell ref="C3:F4"/>
    <mergeCell ref="C15:I16"/>
    <mergeCell ref="C31:I32"/>
    <mergeCell ref="K52:L52"/>
    <mergeCell ref="M52:N52"/>
    <mergeCell ref="E60:F60"/>
    <mergeCell ref="G60:H60"/>
    <mergeCell ref="C59:D61"/>
    <mergeCell ref="E59:H59"/>
    <mergeCell ref="E70:H70"/>
    <mergeCell ref="C70:D72"/>
    <mergeCell ref="E71:F71"/>
  </mergeCells>
  <hyperlinks>
    <hyperlink ref="D80" r:id="rId1" display="https://chatgpt.com/c/698af7b2-7960-8324-8960-bd50516e5ef6" xr:uid="{33080AF2-E63E-478B-B2CE-A9A570B16531}"/>
  </hyperlinks>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A0EA4-7F45-4C8E-B2E3-EE7C8BF1AFDC}">
  <sheetPr>
    <tabColor rgb="FF92D050"/>
  </sheetPr>
  <dimension ref="B1:O137"/>
  <sheetViews>
    <sheetView workbookViewId="0">
      <pane xSplit="1" ySplit="2" topLeftCell="B3" activePane="bottomRight" state="frozen"/>
      <selection pane="topRight" activeCell="B1" sqref="B1"/>
      <selection pane="bottomLeft" activeCell="A4" sqref="A4"/>
      <selection pane="bottomRight" activeCell="J10" sqref="J10"/>
    </sheetView>
  </sheetViews>
  <sheetFormatPr baseColWidth="10" defaultColWidth="8.83203125" defaultRowHeight="15" x14ac:dyDescent="0.2"/>
  <cols>
    <col min="3" max="3" width="13.33203125" customWidth="1"/>
    <col min="4" max="4" width="23.33203125" customWidth="1"/>
    <col min="5" max="5" width="24.5" customWidth="1"/>
    <col min="6" max="6" width="19.5" customWidth="1"/>
    <col min="7" max="7" width="19.33203125" customWidth="1"/>
    <col min="8" max="8" width="17" customWidth="1"/>
    <col min="9" max="9" width="17.1640625" customWidth="1"/>
    <col min="10" max="10" width="20.1640625" customWidth="1"/>
    <col min="11" max="11" width="17.5" customWidth="1"/>
    <col min="12" max="12" width="17.83203125" customWidth="1"/>
    <col min="13" max="13" width="15.5" customWidth="1"/>
    <col min="15" max="15" width="15.1640625" customWidth="1"/>
    <col min="16" max="16" width="18.1640625" customWidth="1"/>
    <col min="17" max="17" width="16.1640625" customWidth="1"/>
  </cols>
  <sheetData>
    <row r="1" spans="2:15" x14ac:dyDescent="0.2">
      <c r="B1" s="3264" t="s">
        <v>676</v>
      </c>
      <c r="C1" s="3265"/>
      <c r="D1" s="3265"/>
      <c r="E1" s="3265"/>
      <c r="F1" s="3265"/>
      <c r="G1" s="3265"/>
      <c r="H1" s="3265"/>
      <c r="I1" s="3265"/>
      <c r="J1" s="3265"/>
      <c r="K1" s="3265"/>
      <c r="L1" s="3265"/>
      <c r="M1" s="3265"/>
      <c r="N1" s="3265"/>
      <c r="O1" s="3266"/>
    </row>
    <row r="2" spans="2:15" ht="16" thickBot="1" x14ac:dyDescent="0.25">
      <c r="B2" s="3267"/>
      <c r="C2" s="3268"/>
      <c r="D2" s="3268"/>
      <c r="E2" s="3268"/>
      <c r="F2" s="3268"/>
      <c r="G2" s="3268"/>
      <c r="H2" s="3268"/>
      <c r="I2" s="3268"/>
      <c r="J2" s="3268"/>
      <c r="K2" s="3268"/>
      <c r="L2" s="3268"/>
      <c r="M2" s="3268"/>
      <c r="N2" s="3268"/>
      <c r="O2" s="3269"/>
    </row>
    <row r="3" spans="2:15" x14ac:dyDescent="0.2">
      <c r="B3" s="145"/>
      <c r="D3" s="3428" t="s">
        <v>323</v>
      </c>
      <c r="E3" s="3428"/>
      <c r="F3" s="3428"/>
      <c r="G3" s="3428"/>
      <c r="O3" s="286"/>
    </row>
    <row r="4" spans="2:15" ht="7.5" customHeight="1" x14ac:dyDescent="0.25">
      <c r="B4" s="145"/>
      <c r="C4" s="2630"/>
      <c r="D4" s="3428"/>
      <c r="E4" s="3428"/>
      <c r="F4" s="3428"/>
      <c r="G4" s="3428"/>
      <c r="H4" s="267"/>
      <c r="I4" s="267"/>
      <c r="J4" s="267"/>
      <c r="K4" s="267"/>
      <c r="L4" s="267"/>
      <c r="M4" s="267"/>
      <c r="O4" s="286"/>
    </row>
    <row r="5" spans="2:15" ht="19" x14ac:dyDescent="0.25">
      <c r="B5" s="145"/>
      <c r="C5" s="2630"/>
      <c r="D5" s="2297"/>
      <c r="E5" s="2297"/>
      <c r="F5" s="2297"/>
      <c r="G5" s="2297"/>
      <c r="H5" s="267"/>
      <c r="I5" s="267"/>
      <c r="J5" s="267"/>
      <c r="K5" s="267"/>
      <c r="L5" s="267"/>
      <c r="M5" s="267"/>
      <c r="O5" s="286"/>
    </row>
    <row r="6" spans="2:15" x14ac:dyDescent="0.2">
      <c r="B6" s="145"/>
      <c r="D6" s="2964" t="s">
        <v>677</v>
      </c>
      <c r="E6" s="2965"/>
      <c r="F6" s="2965"/>
      <c r="G6" s="267"/>
      <c r="J6" s="267"/>
      <c r="K6" s="267"/>
      <c r="L6" s="267"/>
      <c r="M6" s="267"/>
      <c r="O6" s="286"/>
    </row>
    <row r="7" spans="2:15" ht="29.25" customHeight="1" x14ac:dyDescent="0.2">
      <c r="B7" s="145"/>
      <c r="D7" s="2682" t="s">
        <v>678</v>
      </c>
      <c r="E7" s="2907" t="s">
        <v>679</v>
      </c>
      <c r="F7" s="2750" t="s">
        <v>680</v>
      </c>
      <c r="G7" s="2908" t="s">
        <v>681</v>
      </c>
      <c r="H7" s="2907" t="s">
        <v>682</v>
      </c>
      <c r="I7" s="857"/>
      <c r="J7" s="267"/>
      <c r="K7" s="267"/>
      <c r="L7" s="267"/>
      <c r="O7" s="286"/>
    </row>
    <row r="8" spans="2:15" ht="16" x14ac:dyDescent="0.2">
      <c r="B8" s="145"/>
      <c r="D8" s="2749" t="s">
        <v>683</v>
      </c>
      <c r="E8" s="901" t="s">
        <v>684</v>
      </c>
      <c r="F8" s="902" t="s">
        <v>685</v>
      </c>
      <c r="G8" s="314" t="s">
        <v>683</v>
      </c>
      <c r="H8" s="901" t="s">
        <v>686</v>
      </c>
      <c r="I8" s="280"/>
      <c r="J8" s="267"/>
      <c r="K8" s="267"/>
      <c r="L8" s="267"/>
      <c r="O8" s="286"/>
    </row>
    <row r="9" spans="2:15" ht="16" x14ac:dyDescent="0.2">
      <c r="B9" s="145"/>
      <c r="D9" s="858" t="s">
        <v>687</v>
      </c>
      <c r="E9" s="903" t="s">
        <v>688</v>
      </c>
      <c r="F9" s="900" t="s">
        <v>689</v>
      </c>
      <c r="G9" s="315" t="s">
        <v>687</v>
      </c>
      <c r="H9" s="903" t="s">
        <v>690</v>
      </c>
      <c r="I9" s="280"/>
      <c r="J9" s="267"/>
      <c r="K9" s="267"/>
      <c r="L9" s="267"/>
      <c r="O9" s="286"/>
    </row>
    <row r="10" spans="2:15" ht="16" x14ac:dyDescent="0.2">
      <c r="B10" s="145"/>
      <c r="D10" s="2748" t="s">
        <v>691</v>
      </c>
      <c r="E10" s="902" t="s">
        <v>692</v>
      </c>
      <c r="F10" s="902" t="s">
        <v>693</v>
      </c>
      <c r="G10" s="314" t="s">
        <v>691</v>
      </c>
      <c r="H10" s="901" t="s">
        <v>694</v>
      </c>
      <c r="I10" s="280"/>
      <c r="J10" s="267"/>
      <c r="K10" s="875"/>
      <c r="L10" s="267"/>
      <c r="O10" s="286"/>
    </row>
    <row r="11" spans="2:15" ht="32" x14ac:dyDescent="0.2">
      <c r="B11" s="145"/>
      <c r="D11" s="2748" t="s">
        <v>695</v>
      </c>
      <c r="E11" s="898">
        <v>0.02</v>
      </c>
      <c r="F11" s="899" t="s">
        <v>141</v>
      </c>
      <c r="G11" s="898">
        <v>0.04</v>
      </c>
      <c r="H11" s="900" t="s">
        <v>696</v>
      </c>
      <c r="I11" s="280"/>
      <c r="J11" s="267"/>
      <c r="K11" s="875"/>
      <c r="L11" s="267"/>
      <c r="O11" s="286"/>
    </row>
    <row r="12" spans="2:15" ht="32" x14ac:dyDescent="0.2">
      <c r="B12" s="145"/>
      <c r="C12" s="8"/>
      <c r="D12" s="2748" t="s">
        <v>697</v>
      </c>
      <c r="E12" s="898">
        <v>0.01</v>
      </c>
      <c r="F12" s="899" t="s">
        <v>99</v>
      </c>
      <c r="G12" s="898">
        <v>0.04</v>
      </c>
      <c r="H12" s="900" t="s">
        <v>696</v>
      </c>
      <c r="I12" s="280"/>
      <c r="J12" s="267"/>
      <c r="K12" s="875"/>
      <c r="L12" s="267"/>
      <c r="O12" s="286"/>
    </row>
    <row r="13" spans="2:15" ht="16" thickBot="1" x14ac:dyDescent="0.25">
      <c r="B13" s="288"/>
      <c r="C13" s="289"/>
      <c r="D13" s="856"/>
      <c r="E13" s="872"/>
      <c r="F13" s="872"/>
      <c r="G13" s="856"/>
      <c r="H13" s="872"/>
      <c r="I13" s="872"/>
      <c r="J13" s="873"/>
      <c r="K13" s="874"/>
      <c r="L13" s="873"/>
      <c r="M13" s="289"/>
      <c r="N13" s="289"/>
      <c r="O13" s="290"/>
    </row>
    <row r="14" spans="2:15" ht="15.75" customHeight="1" x14ac:dyDescent="0.2">
      <c r="B14" s="145"/>
      <c r="C14" s="283"/>
      <c r="D14" s="3621" t="s">
        <v>698</v>
      </c>
      <c r="E14" s="3621"/>
      <c r="F14" s="3621"/>
      <c r="G14" s="3621"/>
      <c r="H14" s="3621"/>
      <c r="I14" s="3621"/>
      <c r="J14" s="3621"/>
      <c r="K14" s="3621"/>
      <c r="L14" s="3621"/>
      <c r="M14" s="3621"/>
      <c r="O14" s="286"/>
    </row>
    <row r="15" spans="2:15" ht="15" customHeight="1" x14ac:dyDescent="0.2">
      <c r="B15" s="145"/>
      <c r="D15" s="3428"/>
      <c r="E15" s="3428"/>
      <c r="F15" s="3428"/>
      <c r="G15" s="3428"/>
      <c r="H15" s="3428"/>
      <c r="I15" s="3428"/>
      <c r="J15" s="3428"/>
      <c r="K15" s="3428"/>
      <c r="L15" s="3428"/>
      <c r="M15" s="3428"/>
      <c r="O15" s="286"/>
    </row>
    <row r="16" spans="2:15" ht="15" customHeight="1" thickBot="1" x14ac:dyDescent="0.25">
      <c r="B16" s="145"/>
      <c r="D16" s="2297"/>
      <c r="E16" s="2297"/>
      <c r="F16" s="2297"/>
      <c r="G16" s="2297"/>
      <c r="H16" s="2297"/>
      <c r="I16" s="836"/>
      <c r="J16" s="280"/>
      <c r="K16" s="267"/>
      <c r="L16" s="875"/>
      <c r="M16" s="267"/>
      <c r="O16" s="286"/>
    </row>
    <row r="17" spans="2:15" ht="15.75" customHeight="1" thickBot="1" x14ac:dyDescent="0.25">
      <c r="B17" s="537"/>
      <c r="C17" s="3617" t="str">
        <f>D38</f>
        <v xml:space="preserve">1.27 GW Electrolyser </v>
      </c>
      <c r="D17" s="3618"/>
      <c r="E17" s="3618"/>
      <c r="F17" s="3618"/>
      <c r="G17" s="3618"/>
      <c r="H17" s="3619"/>
      <c r="I17" s="3618" t="str">
        <f>J38</f>
        <v xml:space="preserve">2.54 GW Electrolyser </v>
      </c>
      <c r="J17" s="3618"/>
      <c r="K17" s="3618"/>
      <c r="L17" s="3618"/>
      <c r="M17" s="3618"/>
      <c r="N17" s="3619"/>
      <c r="O17" s="286"/>
    </row>
    <row r="18" spans="2:15" ht="16" thickBot="1" x14ac:dyDescent="0.25">
      <c r="B18" s="537"/>
      <c r="E18" s="283"/>
      <c r="F18" s="283"/>
      <c r="G18" s="283"/>
      <c r="H18" s="284"/>
      <c r="I18" s="283"/>
      <c r="J18" s="871"/>
      <c r="K18" s="283"/>
      <c r="L18" s="283"/>
      <c r="M18" s="283"/>
      <c r="N18" s="284"/>
      <c r="O18" s="286"/>
    </row>
    <row r="19" spans="2:15" s="1719" customFormat="1" ht="18" customHeight="1" x14ac:dyDescent="0.2">
      <c r="B19" s="1715"/>
      <c r="C19" s="1716"/>
      <c r="D19" s="3638" t="s">
        <v>309</v>
      </c>
      <c r="E19" s="3639"/>
      <c r="F19" s="3640"/>
      <c r="G19" s="3641"/>
      <c r="H19" s="1717"/>
      <c r="I19" s="2271"/>
      <c r="J19" s="3638" t="s">
        <v>309</v>
      </c>
      <c r="K19" s="3639"/>
      <c r="L19" s="3640"/>
      <c r="M19" s="3641"/>
      <c r="N19" s="1717"/>
      <c r="O19" s="1718"/>
    </row>
    <row r="20" spans="2:15" s="300" customFormat="1" ht="16" thickBot="1" x14ac:dyDescent="0.25">
      <c r="B20" s="1720"/>
      <c r="C20" s="1721"/>
      <c r="D20" s="1722">
        <f>'Ship Capacity &amp; Loading'!G75</f>
        <v>1274.4000000000001</v>
      </c>
      <c r="E20" s="1723" t="s">
        <v>699</v>
      </c>
      <c r="F20" s="1724">
        <f>D20*1000</f>
        <v>1274400</v>
      </c>
      <c r="G20" s="1725" t="s">
        <v>700</v>
      </c>
      <c r="H20" s="1727"/>
      <c r="J20" s="1722">
        <f>'Ship Capacity &amp; Loading'!G76</f>
        <v>2548.8000000000002</v>
      </c>
      <c r="K20" s="1723" t="s">
        <v>701</v>
      </c>
      <c r="L20" s="1724">
        <f>J20*1000</f>
        <v>2548800</v>
      </c>
      <c r="M20" s="1725" t="s">
        <v>700</v>
      </c>
      <c r="N20" s="1727"/>
      <c r="O20" s="1727"/>
    </row>
    <row r="21" spans="2:15" x14ac:dyDescent="0.2">
      <c r="B21" s="537"/>
      <c r="C21" s="145"/>
      <c r="D21" s="9"/>
      <c r="E21" s="9"/>
      <c r="H21" s="286"/>
      <c r="N21" s="286"/>
      <c r="O21" s="286"/>
    </row>
    <row r="22" spans="2:15" ht="29.25" customHeight="1" x14ac:dyDescent="0.2">
      <c r="B22" s="537"/>
      <c r="C22" s="310"/>
      <c r="D22" s="2800" t="s">
        <v>702</v>
      </c>
      <c r="E22" s="2907" t="s">
        <v>703</v>
      </c>
      <c r="F22" s="267"/>
      <c r="G22" s="845"/>
      <c r="H22" s="2751"/>
      <c r="I22" s="838"/>
      <c r="J22" s="2747" t="str">
        <f>D22</f>
        <v>Assume input CAPEX (A$/kW)</v>
      </c>
      <c r="K22" s="2907" t="str">
        <f>E22</f>
        <v>Total CAPEX (A$)</v>
      </c>
      <c r="M22" s="855"/>
      <c r="N22" s="287"/>
      <c r="O22" s="286"/>
    </row>
    <row r="23" spans="2:15" ht="16.5" customHeight="1" x14ac:dyDescent="0.2">
      <c r="B23" s="537"/>
      <c r="C23" s="310"/>
      <c r="D23" s="2670">
        <v>700</v>
      </c>
      <c r="E23" s="843">
        <f>F20*D23</f>
        <v>892080000</v>
      </c>
      <c r="F23" s="855"/>
      <c r="H23" s="286"/>
      <c r="I23" s="8"/>
      <c r="J23" s="20">
        <v>700</v>
      </c>
      <c r="K23" s="843">
        <f>L20*J23</f>
        <v>1784160000</v>
      </c>
      <c r="L23" s="855"/>
      <c r="N23" s="286"/>
      <c r="O23" s="286"/>
    </row>
    <row r="24" spans="2:15" x14ac:dyDescent="0.2">
      <c r="B24" s="537"/>
      <c r="C24" s="310"/>
      <c r="D24" s="833">
        <v>1000</v>
      </c>
      <c r="E24" s="545">
        <f>F20*D24</f>
        <v>1274400000</v>
      </c>
      <c r="H24" s="286"/>
      <c r="I24" s="8"/>
      <c r="J24" s="20">
        <v>1000</v>
      </c>
      <c r="K24" s="545">
        <f>L20*J24</f>
        <v>2548800000</v>
      </c>
      <c r="N24" s="286"/>
      <c r="O24" s="286"/>
    </row>
    <row r="25" spans="2:15" x14ac:dyDescent="0.2">
      <c r="B25" s="537"/>
      <c r="C25" s="310"/>
      <c r="D25" s="833">
        <v>1500</v>
      </c>
      <c r="E25" s="545">
        <f>F20*D25</f>
        <v>1911600000</v>
      </c>
      <c r="H25" s="286"/>
      <c r="I25" s="8"/>
      <c r="J25" s="20">
        <v>1500</v>
      </c>
      <c r="K25" s="545">
        <f>L20*J25</f>
        <v>3823200000</v>
      </c>
      <c r="N25" s="286"/>
      <c r="O25" s="286"/>
    </row>
    <row r="26" spans="2:15" x14ac:dyDescent="0.2">
      <c r="B26" s="537"/>
      <c r="C26" s="310"/>
      <c r="D26" s="862">
        <v>2000</v>
      </c>
      <c r="E26" s="844">
        <f>F20*D26</f>
        <v>2548800000</v>
      </c>
      <c r="H26" s="286"/>
      <c r="I26" s="8"/>
      <c r="J26" s="21">
        <v>2000</v>
      </c>
      <c r="K26" s="844">
        <f>L20*J26</f>
        <v>5097600000</v>
      </c>
      <c r="N26" s="286"/>
      <c r="O26" s="286"/>
    </row>
    <row r="27" spans="2:15" x14ac:dyDescent="0.2">
      <c r="B27" s="537"/>
      <c r="C27" s="145"/>
      <c r="H27" s="286"/>
      <c r="J27" s="506"/>
      <c r="K27" s="506"/>
      <c r="N27" s="286"/>
      <c r="O27" s="286"/>
    </row>
    <row r="28" spans="2:15" x14ac:dyDescent="0.2">
      <c r="B28" s="537"/>
      <c r="C28" s="310"/>
      <c r="D28" s="3623" t="s">
        <v>704</v>
      </c>
      <c r="E28" s="3624"/>
      <c r="F28" s="147"/>
      <c r="G28" s="147"/>
      <c r="H28" s="286"/>
      <c r="I28" s="8"/>
      <c r="J28" s="3623" t="str">
        <f>D28</f>
        <v>CAPEX (A$)</v>
      </c>
      <c r="K28" s="3624"/>
      <c r="L28" s="147"/>
      <c r="M28" s="147"/>
      <c r="N28" s="286"/>
      <c r="O28" s="286"/>
    </row>
    <row r="29" spans="2:15" x14ac:dyDescent="0.2">
      <c r="B29" s="537"/>
      <c r="C29" s="310"/>
      <c r="D29" s="41" t="s">
        <v>129</v>
      </c>
      <c r="E29" s="42" t="s">
        <v>139</v>
      </c>
      <c r="F29" s="147"/>
      <c r="G29" s="147"/>
      <c r="H29" s="2360"/>
      <c r="I29" s="1867"/>
      <c r="J29" s="42" t="s">
        <v>129</v>
      </c>
      <c r="K29" s="41" t="s">
        <v>139</v>
      </c>
      <c r="N29" s="286"/>
      <c r="O29" s="286"/>
    </row>
    <row r="30" spans="2:15" x14ac:dyDescent="0.2">
      <c r="B30" s="537"/>
      <c r="C30" s="310"/>
      <c r="D30" s="1028">
        <f>E23</f>
        <v>892080000</v>
      </c>
      <c r="E30" s="415">
        <f>E26</f>
        <v>2548800000</v>
      </c>
      <c r="H30" s="286"/>
      <c r="I30" s="8"/>
      <c r="J30" s="1017">
        <f>K23</f>
        <v>1784160000</v>
      </c>
      <c r="K30" s="1017">
        <f>K26</f>
        <v>5097600000</v>
      </c>
      <c r="N30" s="286"/>
      <c r="O30" s="286"/>
    </row>
    <row r="31" spans="2:15" x14ac:dyDescent="0.2">
      <c r="B31" s="537"/>
      <c r="C31" s="145"/>
      <c r="D31" s="9"/>
      <c r="E31" s="837"/>
      <c r="F31" s="837"/>
      <c r="G31" s="9"/>
      <c r="H31" s="286"/>
      <c r="J31" s="9"/>
      <c r="K31" s="9"/>
      <c r="L31" s="9"/>
      <c r="M31" s="9"/>
      <c r="N31" s="286"/>
      <c r="O31" s="286"/>
    </row>
    <row r="32" spans="2:15" x14ac:dyDescent="0.2">
      <c r="B32" s="537"/>
      <c r="C32" s="310"/>
      <c r="D32" s="3625" t="s">
        <v>705</v>
      </c>
      <c r="E32" s="3626"/>
      <c r="F32" s="3626"/>
      <c r="G32" s="3627"/>
      <c r="H32" s="286"/>
      <c r="I32" s="8"/>
      <c r="J32" s="3625" t="str">
        <f>D32</f>
        <v>OPEX (A$/year)</v>
      </c>
      <c r="K32" s="3626"/>
      <c r="L32" s="3626"/>
      <c r="M32" s="3627"/>
      <c r="N32" s="286"/>
      <c r="O32" s="286"/>
    </row>
    <row r="33" spans="2:15" x14ac:dyDescent="0.2">
      <c r="B33" s="537"/>
      <c r="C33" s="310"/>
      <c r="D33" s="3546" t="s">
        <v>706</v>
      </c>
      <c r="E33" s="3547"/>
      <c r="F33" s="3546" t="s">
        <v>707</v>
      </c>
      <c r="G33" s="3547"/>
      <c r="H33" s="286"/>
      <c r="I33" s="8"/>
      <c r="J33" s="3546" t="s">
        <v>706</v>
      </c>
      <c r="K33" s="3581"/>
      <c r="L33" s="3546" t="s">
        <v>707</v>
      </c>
      <c r="M33" s="3547"/>
      <c r="N33" s="286"/>
      <c r="O33" s="286"/>
    </row>
    <row r="34" spans="2:15" s="147" customFormat="1" x14ac:dyDescent="0.2">
      <c r="B34" s="2752"/>
      <c r="C34" s="2753"/>
      <c r="D34" s="42" t="s">
        <v>129</v>
      </c>
      <c r="E34" s="2160" t="s">
        <v>139</v>
      </c>
      <c r="F34" s="2077" t="s">
        <v>129</v>
      </c>
      <c r="G34" s="41" t="s">
        <v>139</v>
      </c>
      <c r="H34" s="2360"/>
      <c r="I34" s="1867"/>
      <c r="J34" s="42" t="s">
        <v>129</v>
      </c>
      <c r="K34" s="2077" t="s">
        <v>139</v>
      </c>
      <c r="L34" s="2077" t="s">
        <v>129</v>
      </c>
      <c r="M34" s="41" t="s">
        <v>139</v>
      </c>
      <c r="N34" s="2360"/>
      <c r="O34" s="2360"/>
    </row>
    <row r="35" spans="2:15" x14ac:dyDescent="0.2">
      <c r="B35" s="537"/>
      <c r="C35" s="310"/>
      <c r="D35" s="1028">
        <f>D30*$E$11</f>
        <v>17841600</v>
      </c>
      <c r="E35" s="415">
        <f>E30*$E$11</f>
        <v>50976000</v>
      </c>
      <c r="F35" s="1028">
        <f>$G$11*D30</f>
        <v>35683200</v>
      </c>
      <c r="G35" s="1028">
        <f>$G$11*E30</f>
        <v>101952000</v>
      </c>
      <c r="H35" s="286"/>
      <c r="I35" s="8"/>
      <c r="J35" s="1028">
        <f>J30*$E$11</f>
        <v>35683200</v>
      </c>
      <c r="K35" s="1028">
        <f>K30*$E$11</f>
        <v>101952000</v>
      </c>
      <c r="L35" s="1028">
        <f>$G$11*J30</f>
        <v>71366400</v>
      </c>
      <c r="M35" s="1028">
        <f>$G$11*K30</f>
        <v>203904000</v>
      </c>
      <c r="N35" s="286"/>
      <c r="O35" s="286"/>
    </row>
    <row r="36" spans="2:15" x14ac:dyDescent="0.2">
      <c r="B36" s="537"/>
      <c r="D36" s="480"/>
      <c r="E36" s="480"/>
      <c r="F36" s="480"/>
      <c r="G36" s="480"/>
      <c r="H36" s="286"/>
      <c r="J36" s="480"/>
      <c r="K36" s="480"/>
      <c r="L36" s="480"/>
      <c r="M36" s="480"/>
      <c r="N36" s="286"/>
      <c r="O36" s="286"/>
    </row>
    <row r="37" spans="2:15" ht="16" thickBot="1" x14ac:dyDescent="0.25">
      <c r="B37" s="537"/>
      <c r="D37" s="2759" t="s">
        <v>708</v>
      </c>
      <c r="E37" s="480"/>
      <c r="F37" s="480"/>
      <c r="G37" s="480"/>
      <c r="H37" s="286"/>
      <c r="J37" s="2760" t="str">
        <f>D37</f>
        <v>Electrolyser Cost Summary</v>
      </c>
      <c r="K37" s="2759"/>
      <c r="L37" s="480"/>
      <c r="M37" s="480"/>
      <c r="N37" s="286"/>
      <c r="O37" s="286"/>
    </row>
    <row r="38" spans="2:15" x14ac:dyDescent="0.2">
      <c r="B38" s="537"/>
      <c r="C38" s="821"/>
      <c r="D38" s="3635" t="s">
        <v>709</v>
      </c>
      <c r="E38" s="3636" t="s">
        <v>127</v>
      </c>
      <c r="F38" s="3637"/>
      <c r="G38" s="480"/>
      <c r="H38" s="286"/>
      <c r="I38" s="1713"/>
      <c r="J38" s="3635" t="s">
        <v>710</v>
      </c>
      <c r="K38" s="3636" t="str">
        <f>E38</f>
        <v>Range</v>
      </c>
      <c r="L38" s="3637"/>
      <c r="M38" s="480"/>
      <c r="N38" s="286"/>
      <c r="O38" s="286"/>
    </row>
    <row r="39" spans="2:15" x14ac:dyDescent="0.2">
      <c r="B39" s="537"/>
      <c r="C39" s="821"/>
      <c r="D39" s="3367"/>
      <c r="E39" s="864" t="s">
        <v>129</v>
      </c>
      <c r="F39" s="865" t="s">
        <v>139</v>
      </c>
      <c r="G39" s="480"/>
      <c r="H39" s="286"/>
      <c r="I39" s="1713"/>
      <c r="J39" s="3367"/>
      <c r="K39" s="864" t="s">
        <v>129</v>
      </c>
      <c r="L39" s="865" t="s">
        <v>139</v>
      </c>
      <c r="M39" s="480"/>
      <c r="N39" s="286"/>
      <c r="O39" s="286"/>
    </row>
    <row r="40" spans="2:15" ht="16" x14ac:dyDescent="0.2">
      <c r="B40" s="537"/>
      <c r="C40" s="821"/>
      <c r="D40" s="2754" t="s">
        <v>704</v>
      </c>
      <c r="E40" s="52">
        <f>D30</f>
        <v>892080000</v>
      </c>
      <c r="F40" s="984">
        <f>E30</f>
        <v>2548800000</v>
      </c>
      <c r="G40" s="301"/>
      <c r="H40" s="286"/>
      <c r="I40" s="1713"/>
      <c r="J40" s="866" t="str">
        <f>D40</f>
        <v>CAPEX (A$)</v>
      </c>
      <c r="K40" s="52">
        <f>J30</f>
        <v>1784160000</v>
      </c>
      <c r="L40" s="984">
        <f>K30</f>
        <v>5097600000</v>
      </c>
      <c r="M40" s="480"/>
      <c r="N40" s="286"/>
      <c r="O40" s="286"/>
    </row>
    <row r="41" spans="2:15" ht="17" thickBot="1" x14ac:dyDescent="0.25">
      <c r="B41" s="537"/>
      <c r="C41" s="821"/>
      <c r="D41" s="867" t="s">
        <v>705</v>
      </c>
      <c r="E41" s="2491">
        <f>D35</f>
        <v>17841600</v>
      </c>
      <c r="F41" s="2755">
        <f>G35</f>
        <v>101952000</v>
      </c>
      <c r="G41" s="301"/>
      <c r="H41" s="286"/>
      <c r="I41" s="1713"/>
      <c r="J41" s="870" t="str">
        <f>D41</f>
        <v>OPEX (A$/year)</v>
      </c>
      <c r="K41" s="2491">
        <f>J35</f>
        <v>35683200</v>
      </c>
      <c r="L41" s="2755">
        <f>M35</f>
        <v>203904000</v>
      </c>
      <c r="M41" s="480"/>
      <c r="N41" s="286"/>
      <c r="O41" s="286"/>
    </row>
    <row r="42" spans="2:15" x14ac:dyDescent="0.2">
      <c r="B42" s="537"/>
      <c r="H42" s="286"/>
      <c r="N42" s="286"/>
      <c r="O42" s="286"/>
    </row>
    <row r="43" spans="2:15" ht="16" thickBot="1" x14ac:dyDescent="0.25">
      <c r="B43" s="537"/>
      <c r="C43" s="288"/>
      <c r="D43" s="289"/>
      <c r="E43" s="842"/>
      <c r="F43" s="842"/>
      <c r="G43" s="289"/>
      <c r="H43" s="290"/>
      <c r="I43" s="289"/>
      <c r="J43" s="289"/>
      <c r="K43" s="289"/>
      <c r="L43" s="289"/>
      <c r="M43" s="289"/>
      <c r="N43" s="290"/>
      <c r="O43" s="286"/>
    </row>
    <row r="44" spans="2:15" ht="16" thickBot="1" x14ac:dyDescent="0.25">
      <c r="B44" s="288"/>
      <c r="C44" s="289"/>
      <c r="D44" s="289"/>
      <c r="E44" s="289"/>
      <c r="F44" s="289"/>
      <c r="G44" s="289"/>
      <c r="H44" s="289"/>
      <c r="I44" s="289"/>
      <c r="J44" s="289"/>
      <c r="K44" s="289"/>
      <c r="L44" s="289"/>
      <c r="M44" s="289"/>
      <c r="N44" s="289"/>
      <c r="O44" s="290"/>
    </row>
    <row r="45" spans="2:15" ht="15" customHeight="1" x14ac:dyDescent="0.2">
      <c r="B45" s="145"/>
      <c r="C45" s="283"/>
      <c r="D45" s="3484" t="s">
        <v>711</v>
      </c>
      <c r="E45" s="3484"/>
      <c r="F45" s="3484"/>
      <c r="G45" s="3484"/>
      <c r="H45" s="3484"/>
      <c r="I45" s="3484"/>
      <c r="J45" s="3484"/>
      <c r="K45" s="3484"/>
      <c r="L45" s="3484"/>
      <c r="M45" s="3484"/>
      <c r="O45" s="286"/>
    </row>
    <row r="46" spans="2:15" ht="15" customHeight="1" x14ac:dyDescent="0.2">
      <c r="B46" s="145"/>
      <c r="D46" s="3485"/>
      <c r="E46" s="3485"/>
      <c r="F46" s="3485"/>
      <c r="G46" s="3485"/>
      <c r="H46" s="3485"/>
      <c r="I46" s="3485"/>
      <c r="J46" s="3485"/>
      <c r="K46" s="3485"/>
      <c r="L46" s="3485"/>
      <c r="M46" s="3485"/>
      <c r="O46" s="286"/>
    </row>
    <row r="47" spans="2:15" ht="15" customHeight="1" x14ac:dyDescent="0.2">
      <c r="B47" s="145"/>
      <c r="D47" s="2392"/>
      <c r="E47" s="2392"/>
      <c r="F47" s="2392"/>
      <c r="G47" s="2392"/>
      <c r="H47" s="2392"/>
      <c r="I47" s="2392"/>
      <c r="J47" s="2392"/>
      <c r="K47" s="2392"/>
      <c r="L47" s="2392"/>
      <c r="M47" s="2392"/>
      <c r="O47" s="286"/>
    </row>
    <row r="48" spans="2:15" ht="17" x14ac:dyDescent="0.25">
      <c r="B48" s="145"/>
      <c r="D48" s="2763" t="s">
        <v>712</v>
      </c>
      <c r="O48" s="286"/>
    </row>
    <row r="49" spans="2:15" ht="19.5" customHeight="1" x14ac:dyDescent="0.2">
      <c r="B49" s="145"/>
      <c r="C49" s="8"/>
      <c r="D49" s="36" t="s">
        <v>127</v>
      </c>
      <c r="E49" s="2914" t="s">
        <v>713</v>
      </c>
      <c r="F49" s="861"/>
      <c r="G49" s="2912" t="s">
        <v>644</v>
      </c>
      <c r="H49" s="859">
        <v>0.01</v>
      </c>
      <c r="I49" s="899" t="s">
        <v>99</v>
      </c>
      <c r="J49" s="859">
        <v>0.04</v>
      </c>
      <c r="K49" s="2913" t="s">
        <v>696</v>
      </c>
      <c r="O49" s="286"/>
    </row>
    <row r="50" spans="2:15" ht="20.25" customHeight="1" x14ac:dyDescent="0.2">
      <c r="B50" s="145"/>
      <c r="C50" s="8"/>
      <c r="D50" s="2757" t="s">
        <v>129</v>
      </c>
      <c r="E50" s="311">
        <v>2.2999999999999998</v>
      </c>
      <c r="G50" s="39"/>
      <c r="H50" s="299"/>
      <c r="I50" s="299"/>
      <c r="O50" s="286"/>
    </row>
    <row r="51" spans="2:15" ht="23.25" customHeight="1" x14ac:dyDescent="0.2">
      <c r="B51" s="145"/>
      <c r="C51" s="8"/>
      <c r="D51" s="2757" t="s">
        <v>139</v>
      </c>
      <c r="E51" s="311">
        <v>4.3</v>
      </c>
      <c r="G51" s="39"/>
      <c r="H51" s="299"/>
      <c r="I51" s="299"/>
      <c r="O51" s="286"/>
    </row>
    <row r="52" spans="2:15" ht="23.25" customHeight="1" x14ac:dyDescent="0.2">
      <c r="B52" s="145"/>
      <c r="D52" s="464"/>
      <c r="E52" s="299"/>
      <c r="G52" s="39"/>
      <c r="H52" s="299"/>
      <c r="I52" s="299"/>
      <c r="O52" s="286"/>
    </row>
    <row r="53" spans="2:15" ht="23.25" customHeight="1" x14ac:dyDescent="0.2">
      <c r="B53" s="145"/>
      <c r="D53" s="3654" t="s">
        <v>714</v>
      </c>
      <c r="E53" s="3654"/>
      <c r="F53" s="3654"/>
      <c r="G53" s="3654"/>
      <c r="H53" s="299"/>
      <c r="I53" s="299"/>
      <c r="O53" s="152"/>
    </row>
    <row r="54" spans="2:15" ht="18" customHeight="1" x14ac:dyDescent="0.2">
      <c r="B54" s="145"/>
      <c r="C54" s="442"/>
      <c r="D54" s="3645" t="s">
        <v>297</v>
      </c>
      <c r="E54" s="3647" t="s">
        <v>715</v>
      </c>
      <c r="F54" s="3648"/>
      <c r="G54" s="3650" t="s">
        <v>704</v>
      </c>
      <c r="H54" s="3651"/>
      <c r="I54" s="3493" t="s">
        <v>716</v>
      </c>
      <c r="J54" s="3494"/>
      <c r="K54" s="3494"/>
      <c r="L54" s="3495"/>
      <c r="O54" s="152"/>
    </row>
    <row r="55" spans="2:15" x14ac:dyDescent="0.2">
      <c r="B55" s="145"/>
      <c r="C55" s="442"/>
      <c r="D55" s="3597"/>
      <c r="E55" s="3649"/>
      <c r="F55" s="3462"/>
      <c r="G55" s="3652"/>
      <c r="H55" s="3653"/>
      <c r="I55" s="850" t="s">
        <v>717</v>
      </c>
      <c r="J55" s="850"/>
      <c r="K55" s="852" t="s">
        <v>707</v>
      </c>
      <c r="L55" s="851"/>
      <c r="O55" s="152"/>
    </row>
    <row r="56" spans="2:15" x14ac:dyDescent="0.2">
      <c r="B56" s="145"/>
      <c r="C56" s="8"/>
      <c r="D56" s="3646"/>
      <c r="E56" s="2915" t="s">
        <v>129</v>
      </c>
      <c r="F56" s="2235" t="s">
        <v>139</v>
      </c>
      <c r="G56" s="2918" t="s">
        <v>129</v>
      </c>
      <c r="H56" s="2919" t="s">
        <v>139</v>
      </c>
      <c r="I56" s="2236" t="s">
        <v>129</v>
      </c>
      <c r="J56" s="2915" t="s">
        <v>139</v>
      </c>
      <c r="K56" s="2915" t="s">
        <v>129</v>
      </c>
      <c r="L56" s="2236" t="s">
        <v>139</v>
      </c>
      <c r="O56" s="152"/>
    </row>
    <row r="57" spans="2:15" ht="18" customHeight="1" x14ac:dyDescent="0.2">
      <c r="B57" s="145"/>
      <c r="C57" s="8"/>
      <c r="D57" s="306" t="str">
        <f>'Ship Capacity &amp; Loading'!C29</f>
        <v xml:space="preserve">Small LH₂ carriers </v>
      </c>
      <c r="E57" s="50">
        <f>'Ship Capacity &amp; Loading'!F29</f>
        <v>106.2</v>
      </c>
      <c r="F57" s="50">
        <f>'Ship Capacity &amp; Loading'!G29</f>
        <v>212.4</v>
      </c>
      <c r="G57" s="51">
        <f>(E57*1000)*$E$50</f>
        <v>244259.99999999997</v>
      </c>
      <c r="H57" s="50">
        <f>F57*1000*$E$51</f>
        <v>913320</v>
      </c>
      <c r="I57" s="863">
        <f t="shared" ref="I57:J59" si="0">G57*$H$49</f>
        <v>2442.6</v>
      </c>
      <c r="J57" s="52">
        <f t="shared" si="0"/>
        <v>9133.2000000000007</v>
      </c>
      <c r="K57" s="863">
        <f t="shared" ref="K57:L59" si="1">G57*$J$49</f>
        <v>9770.4</v>
      </c>
      <c r="L57" s="51">
        <f t="shared" si="1"/>
        <v>36532.800000000003</v>
      </c>
      <c r="O57" s="152"/>
    </row>
    <row r="58" spans="2:15" ht="18.75" customHeight="1" x14ac:dyDescent="0.2">
      <c r="B58" s="145"/>
      <c r="C58" s="8"/>
      <c r="D58" s="2756" t="str">
        <f>'Ship Capacity &amp; Loading'!C30</f>
        <v>Medium LH₂ carriers</v>
      </c>
      <c r="E58" s="52">
        <f>'Ship Capacity &amp; Loading'!F30</f>
        <v>708</v>
      </c>
      <c r="F58" s="52">
        <f>'Ship Capacity &amp; Loading'!G30</f>
        <v>1416</v>
      </c>
      <c r="G58" s="53">
        <f t="shared" ref="G58:G59" si="2">(E58*1000)*$E$50</f>
        <v>1628399.9999999998</v>
      </c>
      <c r="H58" s="52">
        <f t="shared" ref="H58:H59" si="3">F58*1000*$E$51</f>
        <v>6088800</v>
      </c>
      <c r="I58" s="53">
        <f t="shared" si="0"/>
        <v>16283.999999999998</v>
      </c>
      <c r="J58" s="52">
        <f t="shared" si="0"/>
        <v>60888</v>
      </c>
      <c r="K58" s="53">
        <f t="shared" si="1"/>
        <v>65135.999999999993</v>
      </c>
      <c r="L58" s="53">
        <f t="shared" si="1"/>
        <v>243552</v>
      </c>
      <c r="O58" s="152"/>
    </row>
    <row r="59" spans="2:15" ht="32" x14ac:dyDescent="0.2">
      <c r="B59" s="145"/>
      <c r="C59" s="8"/>
      <c r="D59" s="2758" t="str">
        <f>'Ship Capacity &amp; Loading'!C31</f>
        <v xml:space="preserve">Large future carriers (under development) </v>
      </c>
      <c r="E59" s="52">
        <f>'Ship Capacity &amp; Loading'!F31</f>
        <v>2832</v>
      </c>
      <c r="F59" s="52">
        <f>'Ship Capacity &amp; Loading'!G31</f>
        <v>3540</v>
      </c>
      <c r="G59" s="53">
        <f t="shared" si="2"/>
        <v>6513599.9999999991</v>
      </c>
      <c r="H59" s="52">
        <f t="shared" si="3"/>
        <v>15222000</v>
      </c>
      <c r="I59" s="53">
        <f t="shared" si="0"/>
        <v>65135.999999999993</v>
      </c>
      <c r="J59" s="52">
        <f t="shared" si="0"/>
        <v>152220</v>
      </c>
      <c r="K59" s="53">
        <f t="shared" si="1"/>
        <v>260543.99999999997</v>
      </c>
      <c r="L59" s="52">
        <f t="shared" si="1"/>
        <v>608880</v>
      </c>
      <c r="O59" s="152"/>
    </row>
    <row r="60" spans="2:15" x14ac:dyDescent="0.2">
      <c r="B60" s="145"/>
      <c r="D60" s="358"/>
      <c r="E60" s="465"/>
      <c r="F60" s="465"/>
      <c r="G60" s="465"/>
      <c r="H60" s="465"/>
      <c r="I60" s="465"/>
      <c r="J60" s="465"/>
      <c r="K60" s="465"/>
      <c r="L60" s="465"/>
      <c r="M60" s="465"/>
      <c r="O60" s="286"/>
    </row>
    <row r="61" spans="2:15" ht="20.25" customHeight="1" thickBot="1" x14ac:dyDescent="0.25">
      <c r="B61" s="145"/>
      <c r="D61" s="3622" t="s">
        <v>718</v>
      </c>
      <c r="E61" s="3622"/>
      <c r="F61" s="465"/>
      <c r="G61" s="465"/>
      <c r="H61" s="465"/>
      <c r="I61" s="465"/>
      <c r="J61" s="480"/>
      <c r="K61" s="480"/>
      <c r="L61" s="480"/>
      <c r="M61" s="480"/>
      <c r="O61" s="286"/>
    </row>
    <row r="62" spans="2:15" x14ac:dyDescent="0.2">
      <c r="B62" s="145"/>
      <c r="C62" s="1713"/>
      <c r="D62" s="3620" t="s">
        <v>719</v>
      </c>
      <c r="E62" s="3636" t="str">
        <f>E38</f>
        <v>Range</v>
      </c>
      <c r="F62" s="3637"/>
      <c r="G62" s="465"/>
      <c r="H62" s="465"/>
      <c r="I62" s="465"/>
      <c r="J62" s="480"/>
      <c r="K62" s="480"/>
      <c r="L62" s="480"/>
      <c r="M62" s="480"/>
      <c r="O62" s="286"/>
    </row>
    <row r="63" spans="2:15" x14ac:dyDescent="0.2">
      <c r="B63" s="145"/>
      <c r="C63" s="1713"/>
      <c r="D63" s="3608"/>
      <c r="E63" s="864" t="s">
        <v>129</v>
      </c>
      <c r="F63" s="865" t="s">
        <v>139</v>
      </c>
      <c r="G63" s="465"/>
      <c r="H63" s="465"/>
      <c r="I63" s="465"/>
      <c r="J63" s="480"/>
      <c r="K63" s="480"/>
      <c r="L63" s="480"/>
      <c r="M63" s="480"/>
      <c r="O63" s="286"/>
    </row>
    <row r="64" spans="2:15" ht="16" x14ac:dyDescent="0.2">
      <c r="B64" s="145"/>
      <c r="C64" s="1713"/>
      <c r="D64" s="866" t="str">
        <f>D40</f>
        <v>CAPEX (A$)</v>
      </c>
      <c r="E64" s="423">
        <f>G57</f>
        <v>244259.99999999997</v>
      </c>
      <c r="F64" s="888">
        <f>H59</f>
        <v>15222000</v>
      </c>
      <c r="G64" s="465"/>
      <c r="H64" s="465"/>
      <c r="I64" s="465"/>
      <c r="J64" s="480"/>
      <c r="K64" s="480"/>
      <c r="L64" s="480"/>
      <c r="M64" s="480"/>
      <c r="O64" s="286"/>
    </row>
    <row r="65" spans="2:15" ht="17" thickBot="1" x14ac:dyDescent="0.25">
      <c r="B65" s="145"/>
      <c r="C65" s="1713"/>
      <c r="D65" s="870" t="str">
        <f>D41</f>
        <v>OPEX (A$/year)</v>
      </c>
      <c r="E65" s="889">
        <f>I57</f>
        <v>2442.6</v>
      </c>
      <c r="F65" s="887">
        <f>L59</f>
        <v>608880</v>
      </c>
      <c r="G65" s="465"/>
      <c r="H65" s="465"/>
      <c r="I65" s="465"/>
      <c r="J65" s="480"/>
      <c r="K65" s="480"/>
      <c r="L65" s="480"/>
      <c r="M65" s="480"/>
      <c r="O65" s="286"/>
    </row>
    <row r="66" spans="2:15" ht="16" thickBot="1" x14ac:dyDescent="0.25">
      <c r="B66" s="288"/>
      <c r="D66" s="13"/>
      <c r="E66" s="568"/>
      <c r="F66" s="568"/>
      <c r="G66" s="568"/>
      <c r="H66" s="568"/>
      <c r="I66" s="568"/>
      <c r="J66" s="860"/>
      <c r="K66" s="860"/>
      <c r="L66" s="860"/>
      <c r="M66" s="860"/>
      <c r="N66" s="289"/>
      <c r="O66" s="290"/>
    </row>
    <row r="67" spans="2:15" ht="9" customHeight="1" x14ac:dyDescent="0.2">
      <c r="B67" s="145"/>
      <c r="C67" s="283"/>
      <c r="D67" s="3644" t="s">
        <v>720</v>
      </c>
      <c r="E67" s="3644"/>
      <c r="F67" s="3644"/>
      <c r="G67" s="3644"/>
      <c r="H67" s="3644"/>
      <c r="I67" s="3644"/>
      <c r="J67" s="3644"/>
      <c r="K67" s="3644"/>
      <c r="L67" s="3644"/>
      <c r="M67" s="3644"/>
      <c r="O67" s="286"/>
    </row>
    <row r="68" spans="2:15" ht="15" customHeight="1" x14ac:dyDescent="0.2">
      <c r="B68" s="145"/>
      <c r="C68" s="2761"/>
      <c r="D68" s="3442"/>
      <c r="E68" s="3442"/>
      <c r="F68" s="3442"/>
      <c r="G68" s="3442"/>
      <c r="H68" s="3442"/>
      <c r="I68" s="3442"/>
      <c r="J68" s="3442"/>
      <c r="K68" s="3442"/>
      <c r="L68" s="3442"/>
      <c r="M68" s="3442"/>
      <c r="O68" s="286"/>
    </row>
    <row r="69" spans="2:15" ht="15.75" customHeight="1" thickBot="1" x14ac:dyDescent="0.25">
      <c r="B69" s="145"/>
      <c r="C69" s="2761"/>
      <c r="D69" s="2761"/>
      <c r="E69" s="2761"/>
      <c r="F69" s="465"/>
      <c r="G69" s="465"/>
      <c r="H69" s="465"/>
      <c r="I69" s="465"/>
      <c r="J69" s="480"/>
      <c r="K69" s="480"/>
      <c r="L69" s="480"/>
      <c r="M69" s="480"/>
      <c r="O69" s="286"/>
    </row>
    <row r="70" spans="2:15" x14ac:dyDescent="0.2">
      <c r="B70" s="145"/>
      <c r="D70" s="2924" t="s">
        <v>721</v>
      </c>
      <c r="E70" s="2923"/>
      <c r="F70" s="283"/>
      <c r="G70" s="283"/>
      <c r="H70" s="283"/>
      <c r="I70" s="2770"/>
      <c r="J70" s="3632" t="s">
        <v>722</v>
      </c>
      <c r="K70" s="3633"/>
      <c r="L70" s="3633"/>
      <c r="M70" s="3634"/>
      <c r="O70" s="286"/>
    </row>
    <row r="71" spans="2:15" x14ac:dyDescent="0.2">
      <c r="B71" s="145"/>
      <c r="D71" s="3630" t="s">
        <v>723</v>
      </c>
      <c r="E71" s="3631"/>
      <c r="F71" s="3657" t="s">
        <v>724</v>
      </c>
      <c r="G71" s="3658"/>
      <c r="H71" s="427"/>
      <c r="I71" s="3628" t="s">
        <v>725</v>
      </c>
      <c r="J71" s="3581" t="s">
        <v>717</v>
      </c>
      <c r="K71" s="3547"/>
      <c r="L71" s="3546" t="s">
        <v>707</v>
      </c>
      <c r="M71" s="3582"/>
      <c r="O71" s="286"/>
    </row>
    <row r="72" spans="2:15" ht="18" x14ac:dyDescent="0.2">
      <c r="B72" s="145"/>
      <c r="D72" s="2771" t="s">
        <v>726</v>
      </c>
      <c r="E72" s="2922" t="s">
        <v>727</v>
      </c>
      <c r="F72" s="424" t="s">
        <v>129</v>
      </c>
      <c r="G72" s="424" t="s">
        <v>139</v>
      </c>
      <c r="H72" s="876"/>
      <c r="I72" s="3629"/>
      <c r="J72" s="849" t="s">
        <v>129</v>
      </c>
      <c r="K72" s="854" t="s">
        <v>139</v>
      </c>
      <c r="L72" s="854" t="s">
        <v>129</v>
      </c>
      <c r="M72" s="2772" t="s">
        <v>139</v>
      </c>
      <c r="O72" s="286"/>
    </row>
    <row r="73" spans="2:15" ht="30.75" customHeight="1" x14ac:dyDescent="0.2">
      <c r="B73" s="145"/>
      <c r="D73" s="2920" t="str">
        <f>Compression!H30</f>
        <v>Injection Capacity (Tonnes/day)</v>
      </c>
      <c r="E73" s="304">
        <f>Compression!$H$36</f>
        <v>91.666666666666671</v>
      </c>
      <c r="F73" s="294">
        <f>E73*1000*E50</f>
        <v>210833.33333333331</v>
      </c>
      <c r="G73" s="294">
        <f>E73*E51*1000</f>
        <v>394166.66666666669</v>
      </c>
      <c r="H73" s="427"/>
      <c r="I73" s="2810" t="str">
        <f>D73</f>
        <v>Injection Capacity (Tonnes/day)</v>
      </c>
      <c r="J73" s="863">
        <f>F73*$H$49</f>
        <v>2108.333333333333</v>
      </c>
      <c r="K73" s="863">
        <f>G73*$H$49</f>
        <v>3941.666666666667</v>
      </c>
      <c r="L73" s="863">
        <f>F73*$J$49</f>
        <v>8433.3333333333321</v>
      </c>
      <c r="M73" s="2774">
        <f>G73*$J$49</f>
        <v>15766.666666666668</v>
      </c>
      <c r="O73" s="286"/>
    </row>
    <row r="74" spans="2:15" ht="32" x14ac:dyDescent="0.2">
      <c r="B74" s="145"/>
      <c r="D74" s="2921" t="str">
        <f>Compression!$I$30</f>
        <v>Withdrawal Capacity (Tonnes/day)</v>
      </c>
      <c r="E74" s="305">
        <f>Compression!$I$36</f>
        <v>1000</v>
      </c>
      <c r="F74" s="295">
        <f>E74*E50*1000</f>
        <v>2300000</v>
      </c>
      <c r="G74" s="305">
        <f>E74*E51*1000</f>
        <v>4300000</v>
      </c>
      <c r="H74" s="427"/>
      <c r="I74" s="2456" t="str">
        <f>D74</f>
        <v>Withdrawal Capacity (Tonnes/day)</v>
      </c>
      <c r="J74" s="863">
        <f>F74*$H$49</f>
        <v>23000</v>
      </c>
      <c r="K74" s="863">
        <f>G74*$H$49</f>
        <v>43000</v>
      </c>
      <c r="L74" s="863">
        <f>F74*$J$49</f>
        <v>92000</v>
      </c>
      <c r="M74" s="2774">
        <f>G74*$J$49</f>
        <v>172000</v>
      </c>
      <c r="O74" s="286"/>
    </row>
    <row r="75" spans="2:15" x14ac:dyDescent="0.2">
      <c r="B75" s="145"/>
      <c r="D75" s="145"/>
      <c r="J75" s="599"/>
      <c r="K75" s="599"/>
      <c r="L75" s="599"/>
      <c r="M75" s="2774"/>
      <c r="O75" s="286"/>
    </row>
    <row r="76" spans="2:15" ht="16" thickBot="1" x14ac:dyDescent="0.25">
      <c r="B76" s="145"/>
      <c r="D76" s="2775" t="s">
        <v>728</v>
      </c>
      <c r="E76" s="2764"/>
      <c r="M76" s="286"/>
      <c r="O76" s="286"/>
    </row>
    <row r="77" spans="2:15" x14ac:dyDescent="0.2">
      <c r="B77" s="145"/>
      <c r="D77" s="3630" t="s">
        <v>723</v>
      </c>
      <c r="E77" s="3659"/>
      <c r="F77" s="3660" t="str">
        <f>F71</f>
        <v>Injection/Widthdrawal CAPEX (A$)</v>
      </c>
      <c r="G77" s="3661"/>
      <c r="H77" s="3662" t="str">
        <f>J70</f>
        <v>Injection/Widthdrawal Opex (A$/year)</v>
      </c>
      <c r="I77" s="3663"/>
      <c r="M77" s="286"/>
      <c r="O77" s="286"/>
    </row>
    <row r="78" spans="2:15" ht="16" x14ac:dyDescent="0.2">
      <c r="B78" s="145"/>
      <c r="D78" s="2771" t="s">
        <v>726</v>
      </c>
      <c r="E78" s="877" t="s">
        <v>729</v>
      </c>
      <c r="F78" s="879" t="s">
        <v>129</v>
      </c>
      <c r="G78" s="880" t="s">
        <v>139</v>
      </c>
      <c r="H78" s="881" t="str">
        <f>F78</f>
        <v>Low</v>
      </c>
      <c r="I78" s="882" t="str">
        <f>G78</f>
        <v>High</v>
      </c>
      <c r="M78" s="286"/>
      <c r="O78" s="286"/>
    </row>
    <row r="79" spans="2:15" ht="32" x14ac:dyDescent="0.2">
      <c r="B79" s="145"/>
      <c r="D79" s="2773" t="str">
        <f>D73</f>
        <v>Injection Capacity (Tonnes/day)</v>
      </c>
      <c r="E79" s="878">
        <f>Compression!$H$36</f>
        <v>91.666666666666671</v>
      </c>
      <c r="F79" s="883">
        <f>F73</f>
        <v>210833.33333333331</v>
      </c>
      <c r="G79" s="884">
        <f>G73</f>
        <v>394166.66666666669</v>
      </c>
      <c r="H79" s="885">
        <f>J73</f>
        <v>2108.333333333333</v>
      </c>
      <c r="I79" s="886">
        <f>M73</f>
        <v>15766.666666666668</v>
      </c>
      <c r="M79" s="286"/>
      <c r="O79" s="286"/>
    </row>
    <row r="80" spans="2:15" ht="33" thickBot="1" x14ac:dyDescent="0.25">
      <c r="B80" s="145"/>
      <c r="D80" s="2776" t="str">
        <f>Compression!$I$30</f>
        <v>Withdrawal Capacity (Tonnes/day)</v>
      </c>
      <c r="E80" s="2777">
        <f>Compression!$I$36</f>
        <v>1000</v>
      </c>
      <c r="F80" s="2778">
        <f>F74</f>
        <v>2300000</v>
      </c>
      <c r="G80" s="2779">
        <f>G74</f>
        <v>4300000</v>
      </c>
      <c r="H80" s="2780">
        <f>J74</f>
        <v>23000</v>
      </c>
      <c r="I80" s="2781">
        <f>M74</f>
        <v>172000</v>
      </c>
      <c r="J80" s="289"/>
      <c r="K80" s="289"/>
      <c r="L80" s="289"/>
      <c r="M80" s="290"/>
      <c r="O80" s="286"/>
    </row>
    <row r="81" spans="2:15" x14ac:dyDescent="0.2">
      <c r="B81" s="145"/>
      <c r="O81" s="286"/>
    </row>
    <row r="82" spans="2:15" ht="16" thickBot="1" x14ac:dyDescent="0.25">
      <c r="B82" s="145"/>
      <c r="D82" s="2764" t="s">
        <v>730</v>
      </c>
      <c r="E82" s="2763"/>
      <c r="O82" s="286"/>
    </row>
    <row r="83" spans="2:15" x14ac:dyDescent="0.2">
      <c r="B83" s="145"/>
      <c r="C83" s="286"/>
      <c r="D83" s="2769">
        <v>1</v>
      </c>
      <c r="E83" s="283" t="s">
        <v>731</v>
      </c>
      <c r="F83" s="313">
        <v>1.43</v>
      </c>
      <c r="G83" s="284"/>
      <c r="O83" s="286"/>
    </row>
    <row r="84" spans="2:15" x14ac:dyDescent="0.2">
      <c r="B84" s="145"/>
      <c r="C84" s="286"/>
      <c r="D84" s="506" t="s">
        <v>409</v>
      </c>
      <c r="E84" s="2765">
        <f>'Pipeline Conversion'!D11</f>
        <v>1400000000</v>
      </c>
      <c r="F84" s="506"/>
      <c r="G84" s="2768"/>
      <c r="O84" s="286"/>
    </row>
    <row r="85" spans="2:15" x14ac:dyDescent="0.2">
      <c r="B85" s="145"/>
      <c r="D85" s="2766" t="s">
        <v>410</v>
      </c>
      <c r="E85" s="2767">
        <f>'Pipeline Conversion'!D12</f>
        <v>659</v>
      </c>
      <c r="F85" s="506" t="s">
        <v>411</v>
      </c>
      <c r="G85" s="2768"/>
      <c r="O85" s="286"/>
    </row>
    <row r="86" spans="2:15" x14ac:dyDescent="0.2">
      <c r="B86" s="145"/>
      <c r="D86" s="145"/>
      <c r="G86" s="286"/>
      <c r="O86" s="286"/>
    </row>
    <row r="87" spans="2:15" x14ac:dyDescent="0.2">
      <c r="B87" s="145"/>
      <c r="D87" s="310"/>
      <c r="E87" s="3465" t="s">
        <v>732</v>
      </c>
      <c r="F87" s="3377"/>
      <c r="G87" s="286"/>
      <c r="O87" s="286"/>
    </row>
    <row r="88" spans="2:15" x14ac:dyDescent="0.2">
      <c r="B88" s="145"/>
      <c r="C88" s="286"/>
      <c r="D88" s="2911" t="s">
        <v>733</v>
      </c>
      <c r="E88" s="312" t="s">
        <v>129</v>
      </c>
      <c r="F88" s="42" t="s">
        <v>139</v>
      </c>
      <c r="G88" s="286"/>
      <c r="O88" s="286"/>
    </row>
    <row r="89" spans="2:15" ht="16" x14ac:dyDescent="0.2">
      <c r="B89" s="145"/>
      <c r="D89" s="2909" t="str">
        <f>'Pipeline Conversion'!C19</f>
        <v>Repurposing existing pipeline</v>
      </c>
      <c r="E89" s="423">
        <f>'Pipeline Conversion'!D19*E85*F83</f>
        <v>471185000</v>
      </c>
      <c r="F89" s="2910">
        <f>'Pipeline Conversion'!E19*E85*F83</f>
        <v>1130844000</v>
      </c>
      <c r="G89" s="286"/>
      <c r="O89" s="286"/>
    </row>
    <row r="90" spans="2:15" ht="16" thickBot="1" x14ac:dyDescent="0.25">
      <c r="B90" s="145"/>
      <c r="D90" s="288"/>
      <c r="E90" s="289"/>
      <c r="F90" s="289"/>
      <c r="G90" s="290"/>
      <c r="O90" s="286"/>
    </row>
    <row r="91" spans="2:15" ht="16" thickBot="1" x14ac:dyDescent="0.25">
      <c r="B91" s="288"/>
      <c r="C91" s="289"/>
      <c r="D91" s="289"/>
      <c r="E91" s="289"/>
      <c r="F91" s="289"/>
      <c r="G91" s="289"/>
      <c r="H91" s="289"/>
      <c r="I91" s="289"/>
      <c r="J91" s="289"/>
      <c r="K91" s="289"/>
      <c r="L91" s="289"/>
      <c r="M91" s="289"/>
      <c r="N91" s="289"/>
      <c r="O91" s="290"/>
    </row>
    <row r="92" spans="2:15" hidden="1" x14ac:dyDescent="0.2">
      <c r="B92" s="145"/>
      <c r="C92" s="145"/>
      <c r="D92" t="s">
        <v>734</v>
      </c>
      <c r="E92" s="361">
        <f>E85</f>
        <v>659</v>
      </c>
      <c r="F92" t="s">
        <v>411</v>
      </c>
      <c r="N92" s="286"/>
      <c r="O92" s="286"/>
    </row>
    <row r="93" spans="2:15" hidden="1" x14ac:dyDescent="0.2">
      <c r="B93" s="145"/>
      <c r="C93" s="145"/>
      <c r="D93" s="416" t="s">
        <v>735</v>
      </c>
      <c r="N93" s="286"/>
      <c r="O93" s="286"/>
    </row>
    <row r="94" spans="2:15" ht="18" hidden="1" customHeight="1" x14ac:dyDescent="0.2">
      <c r="B94" s="145"/>
      <c r="C94" s="145"/>
      <c r="D94" s="8"/>
      <c r="E94" s="3664" t="s">
        <v>732</v>
      </c>
      <c r="F94" s="3665"/>
      <c r="N94" s="286"/>
      <c r="O94" s="286"/>
    </row>
    <row r="95" spans="2:15" hidden="1" x14ac:dyDescent="0.2">
      <c r="B95" s="145"/>
      <c r="C95" s="145"/>
      <c r="D95" s="414" t="s">
        <v>736</v>
      </c>
      <c r="E95" s="41" t="s">
        <v>129</v>
      </c>
      <c r="F95" s="42" t="s">
        <v>139</v>
      </c>
      <c r="N95" s="286"/>
      <c r="O95" s="286"/>
    </row>
    <row r="96" spans="2:15" hidden="1" x14ac:dyDescent="0.2">
      <c r="B96" s="145"/>
      <c r="C96" s="145"/>
      <c r="D96" s="28" t="str">
        <f>'Hydrogen Transportation'!C74</f>
        <v>Pipeline (per km)</v>
      </c>
      <c r="E96" s="415">
        <f>'Hydrogen Transportation'!D74*E85</f>
        <v>678770000</v>
      </c>
      <c r="F96" s="282">
        <f>'Hydrogen Transportation'!E74*E85</f>
        <v>1021450000</v>
      </c>
      <c r="N96" s="286"/>
      <c r="O96" s="286"/>
    </row>
    <row r="97" spans="2:15" hidden="1" x14ac:dyDescent="0.2">
      <c r="B97" s="145"/>
      <c r="C97" s="145"/>
      <c r="D97" s="296"/>
      <c r="E97" s="296"/>
      <c r="F97" s="296"/>
      <c r="N97" s="286"/>
      <c r="O97" s="286"/>
    </row>
    <row r="98" spans="2:15" hidden="1" x14ac:dyDescent="0.2">
      <c r="B98" s="145"/>
      <c r="C98" s="145"/>
      <c r="D98" s="146" t="s">
        <v>737</v>
      </c>
      <c r="N98" s="286"/>
      <c r="O98" s="286"/>
    </row>
    <row r="99" spans="2:15" hidden="1" x14ac:dyDescent="0.2">
      <c r="B99" s="145"/>
      <c r="C99" s="145"/>
      <c r="D99" s="2" t="s">
        <v>738</v>
      </c>
      <c r="E99" s="895">
        <v>2.5000000000000001E-2</v>
      </c>
      <c r="F99" t="s">
        <v>377</v>
      </c>
      <c r="N99" s="286"/>
      <c r="O99" s="286"/>
    </row>
    <row r="100" spans="2:15" hidden="1" x14ac:dyDescent="0.2">
      <c r="B100" s="145"/>
      <c r="C100" s="145"/>
      <c r="D100" s="2" t="s">
        <v>739</v>
      </c>
      <c r="E100" s="147"/>
      <c r="F100" s="147"/>
      <c r="N100" s="286"/>
      <c r="O100" s="286"/>
    </row>
    <row r="101" spans="2:15" ht="19.5" hidden="1" customHeight="1" x14ac:dyDescent="0.2">
      <c r="B101" s="145"/>
      <c r="C101" s="145"/>
      <c r="D101" s="592" t="s">
        <v>740</v>
      </c>
      <c r="E101" s="3655" t="s">
        <v>426</v>
      </c>
      <c r="F101" s="3656"/>
      <c r="G101" s="3655" t="s">
        <v>428</v>
      </c>
      <c r="H101" s="3656"/>
      <c r="I101" s="808"/>
      <c r="N101" s="286"/>
      <c r="O101" s="286"/>
    </row>
    <row r="102" spans="2:15" hidden="1" x14ac:dyDescent="0.2">
      <c r="B102" s="145"/>
      <c r="C102" s="145"/>
      <c r="D102" s="74"/>
      <c r="E102" s="41" t="s">
        <v>129</v>
      </c>
      <c r="F102" s="433" t="s">
        <v>139</v>
      </c>
      <c r="G102" s="41" t="s">
        <v>129</v>
      </c>
      <c r="H102" s="42" t="s">
        <v>139</v>
      </c>
      <c r="I102" s="839"/>
      <c r="N102" s="286"/>
      <c r="O102" s="286"/>
    </row>
    <row r="103" spans="2:15" ht="16" hidden="1" x14ac:dyDescent="0.2">
      <c r="B103" s="145"/>
      <c r="C103" s="145"/>
      <c r="D103" s="17" t="s">
        <v>741</v>
      </c>
      <c r="E103" s="438">
        <f>E89</f>
        <v>471185000</v>
      </c>
      <c r="F103" s="439">
        <f>F89</f>
        <v>1130844000</v>
      </c>
      <c r="G103" s="28">
        <f t="shared" ref="G103:H104" si="4">E103*$E$99</f>
        <v>11779625</v>
      </c>
      <c r="H103" s="63">
        <f t="shared" si="4"/>
        <v>28271100</v>
      </c>
      <c r="N103" s="286"/>
      <c r="O103" s="286"/>
    </row>
    <row r="104" spans="2:15" ht="16" hidden="1" x14ac:dyDescent="0.2">
      <c r="B104" s="145"/>
      <c r="C104" s="145"/>
      <c r="D104" s="12" t="s">
        <v>742</v>
      </c>
      <c r="E104" s="431">
        <f>E23</f>
        <v>892080000</v>
      </c>
      <c r="F104" s="896">
        <f>K26</f>
        <v>5097600000</v>
      </c>
      <c r="G104" s="427">
        <f t="shared" si="4"/>
        <v>22302000</v>
      </c>
      <c r="H104" s="8">
        <f t="shared" si="4"/>
        <v>127440000</v>
      </c>
      <c r="N104" s="286"/>
      <c r="O104" s="286"/>
    </row>
    <row r="105" spans="2:15" ht="16" hidden="1" x14ac:dyDescent="0.2">
      <c r="B105" s="145"/>
      <c r="C105" s="145"/>
      <c r="D105" s="17" t="s">
        <v>743</v>
      </c>
      <c r="E105" s="18"/>
      <c r="F105" s="440"/>
      <c r="G105" s="434">
        <f>F73</f>
        <v>210833.33333333331</v>
      </c>
      <c r="H105" s="435">
        <f>G73</f>
        <v>394166.66666666669</v>
      </c>
      <c r="I105" s="840"/>
      <c r="N105" s="286"/>
      <c r="O105" s="286"/>
    </row>
    <row r="106" spans="2:15" ht="16" hidden="1" x14ac:dyDescent="0.2">
      <c r="B106" s="145"/>
      <c r="C106" s="145"/>
      <c r="D106" s="17" t="s">
        <v>744</v>
      </c>
      <c r="E106" s="18"/>
      <c r="F106" s="440"/>
      <c r="G106" s="434">
        <f>F74</f>
        <v>2300000</v>
      </c>
      <c r="H106" s="435">
        <f>G74</f>
        <v>4300000</v>
      </c>
      <c r="I106" s="840"/>
      <c r="N106" s="286"/>
      <c r="O106" s="286"/>
    </row>
    <row r="107" spans="2:15" ht="16" hidden="1" x14ac:dyDescent="0.2">
      <c r="B107" s="145"/>
      <c r="C107" s="145"/>
      <c r="D107" s="12" t="s">
        <v>745</v>
      </c>
      <c r="E107" s="432">
        <f>E96</f>
        <v>678770000</v>
      </c>
      <c r="F107" s="300">
        <f>F96</f>
        <v>1021450000</v>
      </c>
      <c r="G107" s="427">
        <f>E107*$E$99</f>
        <v>16969250</v>
      </c>
      <c r="H107" s="8">
        <f>F107*$E$99</f>
        <v>25536250</v>
      </c>
      <c r="N107" s="286"/>
      <c r="O107" s="286"/>
    </row>
    <row r="108" spans="2:15" ht="16" hidden="1" x14ac:dyDescent="0.2">
      <c r="B108" s="145"/>
      <c r="C108" s="145"/>
      <c r="D108" s="891" t="s">
        <v>373</v>
      </c>
      <c r="E108" s="892">
        <f>SUM(E103:E107)</f>
        <v>2042035000</v>
      </c>
      <c r="F108" s="890">
        <f>SUM(F103:F107)</f>
        <v>7249894000</v>
      </c>
      <c r="G108" s="892">
        <f>SUM(G103:G107)</f>
        <v>53561708.333333336</v>
      </c>
      <c r="H108" s="437">
        <f>SUM(H103:H107)</f>
        <v>185941516.66666666</v>
      </c>
      <c r="I108" s="841"/>
      <c r="N108" s="286"/>
      <c r="O108" s="286"/>
    </row>
    <row r="109" spans="2:15" ht="9.5" customHeight="1" x14ac:dyDescent="0.2">
      <c r="B109" s="145"/>
      <c r="D109" s="3310" t="s">
        <v>231</v>
      </c>
      <c r="E109" s="3310"/>
      <c r="F109" s="3310"/>
      <c r="G109" s="3310"/>
      <c r="H109" s="3310"/>
      <c r="I109" s="3310"/>
      <c r="O109" s="286"/>
    </row>
    <row r="110" spans="2:15" x14ac:dyDescent="0.2">
      <c r="B110" s="145"/>
      <c r="D110" s="3310"/>
      <c r="E110" s="3310"/>
      <c r="F110" s="3310"/>
      <c r="G110" s="3310"/>
      <c r="H110" s="3310"/>
      <c r="I110" s="3310"/>
      <c r="O110" s="286"/>
    </row>
    <row r="111" spans="2:15" ht="15" customHeight="1" x14ac:dyDescent="0.2">
      <c r="B111" s="145"/>
      <c r="D111" s="3643" t="s">
        <v>496</v>
      </c>
      <c r="E111" s="3643"/>
      <c r="F111" s="3643"/>
      <c r="G111" s="3643"/>
      <c r="H111" s="893"/>
      <c r="I111" s="893"/>
      <c r="O111" s="286"/>
    </row>
    <row r="112" spans="2:15" s="251" customFormat="1" ht="16" x14ac:dyDescent="0.2">
      <c r="B112" s="316"/>
      <c r="D112" s="358" t="s">
        <v>448</v>
      </c>
      <c r="E112" s="512" t="s">
        <v>746</v>
      </c>
      <c r="O112" s="897"/>
    </row>
    <row r="113" spans="2:15" x14ac:dyDescent="0.2">
      <c r="B113" s="145"/>
      <c r="D113" s="146" t="s">
        <v>747</v>
      </c>
      <c r="O113" s="286"/>
    </row>
    <row r="114" spans="2:15" ht="16" thickBot="1" x14ac:dyDescent="0.25">
      <c r="B114" s="145"/>
      <c r="O114" s="286"/>
    </row>
    <row r="115" spans="2:15" x14ac:dyDescent="0.2">
      <c r="B115" s="145"/>
      <c r="C115" s="2870"/>
      <c r="D115" s="2871"/>
      <c r="E115" s="2871"/>
      <c r="F115" s="2966"/>
      <c r="O115" s="286"/>
    </row>
    <row r="116" spans="2:15" ht="16" thickBot="1" x14ac:dyDescent="0.25">
      <c r="B116" s="145"/>
      <c r="C116" s="2069"/>
      <c r="F116" s="1713"/>
      <c r="O116" s="286"/>
    </row>
    <row r="117" spans="2:15" x14ac:dyDescent="0.2">
      <c r="B117" s="145"/>
      <c r="C117" s="2069"/>
      <c r="F117" s="1713"/>
      <c r="H117" s="2870"/>
      <c r="I117" s="2871"/>
      <c r="J117" s="2871"/>
      <c r="K117" s="2871"/>
      <c r="L117" s="2871"/>
      <c r="M117" s="2871"/>
      <c r="N117" s="2966"/>
      <c r="O117" s="286"/>
    </row>
    <row r="118" spans="2:15" x14ac:dyDescent="0.2">
      <c r="B118" s="145"/>
      <c r="C118" s="2069"/>
      <c r="F118" s="1713"/>
      <c r="H118" s="2069"/>
      <c r="N118" s="1713"/>
      <c r="O118" s="286"/>
    </row>
    <row r="119" spans="2:15" x14ac:dyDescent="0.2">
      <c r="B119" s="145"/>
      <c r="C119" s="2069"/>
      <c r="F119" s="1713"/>
      <c r="H119" s="2069"/>
      <c r="N119" s="1713"/>
      <c r="O119" s="286"/>
    </row>
    <row r="120" spans="2:15" x14ac:dyDescent="0.2">
      <c r="B120" s="145"/>
      <c r="C120" s="2069"/>
      <c r="F120" s="1713"/>
      <c r="H120" s="2069"/>
      <c r="N120" s="1713"/>
      <c r="O120" s="286"/>
    </row>
    <row r="121" spans="2:15" x14ac:dyDescent="0.2">
      <c r="B121" s="145"/>
      <c r="C121" s="2069"/>
      <c r="F121" s="1713"/>
      <c r="H121" s="2069"/>
      <c r="N121" s="1713"/>
      <c r="O121" s="286"/>
    </row>
    <row r="122" spans="2:15" x14ac:dyDescent="0.2">
      <c r="B122" s="145"/>
      <c r="C122" s="2069"/>
      <c r="F122" s="1713"/>
      <c r="H122" s="2069"/>
      <c r="N122" s="1713"/>
      <c r="O122" s="286"/>
    </row>
    <row r="123" spans="2:15" x14ac:dyDescent="0.2">
      <c r="B123" s="145"/>
      <c r="C123" s="2069"/>
      <c r="F123" s="1713"/>
      <c r="H123" s="2069"/>
      <c r="N123" s="1713"/>
      <c r="O123" s="286"/>
    </row>
    <row r="124" spans="2:15" x14ac:dyDescent="0.2">
      <c r="B124" s="145"/>
      <c r="C124" s="2069"/>
      <c r="F124" s="1713"/>
      <c r="H124" s="2069"/>
      <c r="N124" s="1713"/>
      <c r="O124" s="286"/>
    </row>
    <row r="125" spans="2:15" x14ac:dyDescent="0.2">
      <c r="B125" s="145"/>
      <c r="C125" s="2069"/>
      <c r="F125" s="1713"/>
      <c r="H125" s="2069"/>
      <c r="N125" s="1713"/>
      <c r="O125" s="286"/>
    </row>
    <row r="126" spans="2:15" x14ac:dyDescent="0.2">
      <c r="B126" s="145"/>
      <c r="C126" s="2069"/>
      <c r="F126" s="1713"/>
      <c r="H126" s="2069"/>
      <c r="N126" s="1713"/>
      <c r="O126" s="286"/>
    </row>
    <row r="127" spans="2:15" x14ac:dyDescent="0.2">
      <c r="B127" s="145"/>
      <c r="C127" s="2069"/>
      <c r="F127" s="1713"/>
      <c r="H127" s="2068" t="s">
        <v>36</v>
      </c>
      <c r="N127" s="1713"/>
      <c r="O127" s="286"/>
    </row>
    <row r="128" spans="2:15" x14ac:dyDescent="0.2">
      <c r="B128" s="145"/>
      <c r="C128" s="2069"/>
      <c r="F128" s="1713"/>
      <c r="H128" s="3642" t="s">
        <v>396</v>
      </c>
      <c r="I128" s="3434"/>
      <c r="J128" s="3434"/>
      <c r="K128" s="3434"/>
      <c r="L128" s="3434"/>
      <c r="M128" s="3434"/>
      <c r="N128" s="1713"/>
      <c r="O128" s="286"/>
    </row>
    <row r="129" spans="2:15" x14ac:dyDescent="0.2">
      <c r="B129" s="145"/>
      <c r="C129" s="2069"/>
      <c r="F129" s="1713"/>
      <c r="H129" s="3642"/>
      <c r="I129" s="3434"/>
      <c r="J129" s="3434"/>
      <c r="K129" s="3434"/>
      <c r="L129" s="3434"/>
      <c r="M129" s="3434"/>
      <c r="N129" s="1713"/>
      <c r="O129" s="286"/>
    </row>
    <row r="130" spans="2:15" x14ac:dyDescent="0.2">
      <c r="B130" s="145"/>
      <c r="C130" s="2069"/>
      <c r="F130" s="1713"/>
      <c r="H130" s="3642"/>
      <c r="I130" s="3434"/>
      <c r="J130" s="3434"/>
      <c r="K130" s="3434"/>
      <c r="L130" s="3434"/>
      <c r="M130" s="3434"/>
      <c r="N130" s="1713"/>
      <c r="O130" s="286"/>
    </row>
    <row r="131" spans="2:15" x14ac:dyDescent="0.2">
      <c r="B131" s="145"/>
      <c r="C131" s="2069"/>
      <c r="F131" s="1713"/>
      <c r="H131" s="2967" t="s">
        <v>748</v>
      </c>
      <c r="N131" s="1713"/>
      <c r="O131" s="286"/>
    </row>
    <row r="132" spans="2:15" ht="16" thickBot="1" x14ac:dyDescent="0.25">
      <c r="B132" s="145"/>
      <c r="C132" s="2069"/>
      <c r="F132" s="1713"/>
      <c r="H132" s="2697"/>
      <c r="I132" s="792"/>
      <c r="J132" s="792"/>
      <c r="K132" s="792"/>
      <c r="L132" s="792"/>
      <c r="M132" s="792"/>
      <c r="N132" s="1002"/>
      <c r="O132" s="286"/>
    </row>
    <row r="133" spans="2:15" ht="16" thickBot="1" x14ac:dyDescent="0.25">
      <c r="B133" s="145"/>
      <c r="C133" s="2069"/>
      <c r="F133" s="1713"/>
      <c r="O133" s="286"/>
    </row>
    <row r="134" spans="2:15" x14ac:dyDescent="0.2">
      <c r="B134" s="145"/>
      <c r="C134" s="2069"/>
      <c r="G134" s="2871"/>
      <c r="H134" s="2871"/>
      <c r="I134" s="2871"/>
      <c r="J134" s="2966"/>
      <c r="O134" s="286"/>
    </row>
    <row r="135" spans="2:15" x14ac:dyDescent="0.2">
      <c r="B135" s="145"/>
      <c r="C135" s="2069"/>
      <c r="J135" s="1713"/>
      <c r="O135" s="286"/>
    </row>
    <row r="136" spans="2:15" ht="16" thickBot="1" x14ac:dyDescent="0.25">
      <c r="B136" s="145"/>
      <c r="C136" s="2968" t="s">
        <v>36</v>
      </c>
      <c r="D136" s="2969" t="s">
        <v>749</v>
      </c>
      <c r="E136" s="792"/>
      <c r="F136" s="1002"/>
      <c r="G136" s="2697"/>
      <c r="H136" s="792"/>
      <c r="I136" s="792"/>
      <c r="J136" s="1002"/>
      <c r="O136" s="286"/>
    </row>
    <row r="137" spans="2:15" ht="16" thickBot="1" x14ac:dyDescent="0.25">
      <c r="B137" s="288"/>
      <c r="C137" s="289"/>
      <c r="D137" s="289"/>
      <c r="E137" s="289"/>
      <c r="F137" s="289"/>
      <c r="G137" s="289"/>
      <c r="H137" s="289"/>
      <c r="I137" s="289"/>
      <c r="J137" s="289"/>
      <c r="K137" s="289"/>
      <c r="L137" s="289"/>
      <c r="M137" s="289"/>
      <c r="N137" s="289"/>
      <c r="O137" s="290"/>
    </row>
  </sheetData>
  <mergeCells count="45">
    <mergeCell ref="H128:M130"/>
    <mergeCell ref="D111:G111"/>
    <mergeCell ref="J32:M32"/>
    <mergeCell ref="D67:M68"/>
    <mergeCell ref="D54:D56"/>
    <mergeCell ref="E54:F55"/>
    <mergeCell ref="G54:H55"/>
    <mergeCell ref="D53:G53"/>
    <mergeCell ref="G101:H101"/>
    <mergeCell ref="E101:F101"/>
    <mergeCell ref="F71:G71"/>
    <mergeCell ref="E87:F87"/>
    <mergeCell ref="D77:E77"/>
    <mergeCell ref="F77:G77"/>
    <mergeCell ref="H77:I77"/>
    <mergeCell ref="E94:F94"/>
    <mergeCell ref="D3:G4"/>
    <mergeCell ref="D109:I110"/>
    <mergeCell ref="B1:O2"/>
    <mergeCell ref="J71:K71"/>
    <mergeCell ref="L71:M71"/>
    <mergeCell ref="I71:I72"/>
    <mergeCell ref="D71:E71"/>
    <mergeCell ref="J70:M70"/>
    <mergeCell ref="J38:J39"/>
    <mergeCell ref="K38:L38"/>
    <mergeCell ref="D38:D39"/>
    <mergeCell ref="E38:F38"/>
    <mergeCell ref="E62:F62"/>
    <mergeCell ref="D19:G19"/>
    <mergeCell ref="J19:M19"/>
    <mergeCell ref="D28:E28"/>
    <mergeCell ref="C17:H17"/>
    <mergeCell ref="I17:N17"/>
    <mergeCell ref="D62:D63"/>
    <mergeCell ref="D14:M15"/>
    <mergeCell ref="D45:M46"/>
    <mergeCell ref="D61:E61"/>
    <mergeCell ref="J28:K28"/>
    <mergeCell ref="D33:E33"/>
    <mergeCell ref="F33:G33"/>
    <mergeCell ref="I54:L54"/>
    <mergeCell ref="J33:K33"/>
    <mergeCell ref="L33:M33"/>
    <mergeCell ref="D32:G32"/>
  </mergeCells>
  <hyperlinks>
    <hyperlink ref="D113" r:id="rId1" xr:uid="{AD9326C5-EF06-49C8-98F1-3F2AC225C309}"/>
    <hyperlink ref="E112" r:id="rId2" display="https://www.sciencedirect.com/science/article/pii/S0360319923045299?utm_source=chatgpt.com" xr:uid="{BBB522C5-7605-4823-A82C-7AB6FE7196DD}"/>
    <hyperlink ref="D98" r:id="rId3" display="https://chatgpt.com/c/697f214c-9180-8320-adc5-891732073bcd" xr:uid="{2EB44EA9-FFEE-4948-A120-D23B552E2F8C}"/>
    <hyperlink ref="D111" r:id="rId4" xr:uid="{75BBE44F-671B-475C-816B-DF22DB1E5176}"/>
    <hyperlink ref="D136" r:id="rId5" xr:uid="{63005ADC-7709-4D78-BAD8-88A81D94A151}"/>
    <hyperlink ref="H131" r:id="rId6" xr:uid="{92B32300-F1AA-4258-B682-3A35CEBE2C1E}"/>
  </hyperlinks>
  <pageMargins left="0.7" right="0.7" top="0.75" bottom="0.75" header="0.3" footer="0.3"/>
  <pageSetup paperSize="9" orientation="portrait" r:id="rId7"/>
  <ignoredErrors>
    <ignoredError sqref="E79" formula="1"/>
  </ignoredErrors>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2A453-113C-4B0F-B8EF-99E3BBD6323B}">
  <sheetPr>
    <tabColor rgb="FFFFFF00"/>
    <pageSetUpPr fitToPage="1"/>
  </sheetPr>
  <dimension ref="A1:BN910"/>
  <sheetViews>
    <sheetView showGridLines="0" zoomScale="85" zoomScaleNormal="85" workbookViewId="0">
      <pane xSplit="2" ySplit="4" topLeftCell="C5" activePane="bottomRight" state="frozen"/>
      <selection pane="topRight" activeCell="C1" sqref="C1"/>
      <selection pane="bottomLeft" activeCell="A3" sqref="A3"/>
      <selection pane="bottomRight" activeCell="J13" sqref="J13"/>
    </sheetView>
  </sheetViews>
  <sheetFormatPr baseColWidth="10" defaultColWidth="8" defaultRowHeight="14" x14ac:dyDescent="0.15"/>
  <cols>
    <col min="1" max="1" width="2.5" style="161" customWidth="1"/>
    <col min="2" max="2" width="46" style="165" customWidth="1"/>
    <col min="3" max="3" width="25.1640625" style="1121" customWidth="1"/>
    <col min="4" max="4" width="20.33203125" style="161" customWidth="1"/>
    <col min="5" max="5" width="24.5" style="166" customWidth="1"/>
    <col min="6" max="6" width="32" style="1121" customWidth="1"/>
    <col min="7" max="7" width="21" style="161" customWidth="1"/>
    <col min="8" max="8" width="23.5" style="161" customWidth="1"/>
    <col min="9" max="9" width="21.6640625" style="161" customWidth="1"/>
    <col min="10" max="10" width="21.33203125" style="161" customWidth="1"/>
    <col min="11" max="65" width="19.5" style="161" bestFit="1" customWidth="1"/>
    <col min="66" max="66" width="23.5" style="161" customWidth="1"/>
    <col min="67" max="16384" width="8" style="161"/>
  </cols>
  <sheetData>
    <row r="1" spans="1:66" x14ac:dyDescent="0.15">
      <c r="A1" s="1123"/>
      <c r="B1" s="3685" t="s">
        <v>750</v>
      </c>
      <c r="C1" s="3685"/>
      <c r="D1" s="3685"/>
      <c r="E1" s="3685"/>
      <c r="F1" s="3685"/>
      <c r="G1" s="3685"/>
      <c r="H1" s="3685"/>
      <c r="I1" s="3685"/>
      <c r="J1" s="3685"/>
      <c r="K1" s="3685"/>
      <c r="L1" s="3685"/>
      <c r="M1" s="3685"/>
      <c r="N1" s="3685"/>
      <c r="O1" s="3685"/>
      <c r="P1" s="3685"/>
      <c r="Q1" s="3685"/>
      <c r="R1" s="3685"/>
      <c r="S1" s="3685"/>
      <c r="T1" s="3685"/>
      <c r="U1" s="3685"/>
      <c r="V1" s="3685"/>
      <c r="W1" s="3685"/>
      <c r="X1" s="3685"/>
      <c r="Y1" s="3685"/>
      <c r="Z1" s="3685"/>
      <c r="AA1" s="3685"/>
      <c r="AB1" s="3685"/>
      <c r="AC1" s="3685"/>
      <c r="AD1" s="3685"/>
      <c r="AE1" s="3685"/>
      <c r="AF1" s="3685"/>
      <c r="AG1" s="3685"/>
      <c r="AH1" s="3685"/>
      <c r="AI1" s="3685"/>
      <c r="AJ1" s="3685"/>
      <c r="AK1" s="3685"/>
      <c r="AL1" s="3685"/>
      <c r="AM1" s="3685"/>
      <c r="AN1" s="3685"/>
      <c r="AO1" s="3685"/>
      <c r="AP1" s="3685"/>
      <c r="AQ1" s="3685"/>
      <c r="AR1" s="3685"/>
      <c r="AS1" s="3685"/>
      <c r="AT1" s="3685"/>
      <c r="AU1" s="3685"/>
      <c r="AV1" s="3685"/>
      <c r="AW1" s="3685"/>
      <c r="AX1" s="3685"/>
      <c r="AY1" s="3685"/>
      <c r="AZ1" s="3685"/>
      <c r="BA1" s="3685"/>
      <c r="BB1" s="3685"/>
      <c r="BC1" s="3685"/>
      <c r="BD1" s="3685"/>
      <c r="BE1" s="3685"/>
      <c r="BF1" s="3685"/>
      <c r="BG1" s="3685"/>
      <c r="BH1" s="3685"/>
      <c r="BI1" s="3685"/>
      <c r="BJ1" s="3685"/>
      <c r="BK1" s="3685"/>
      <c r="BL1" s="3685"/>
      <c r="BM1" s="3685"/>
      <c r="BN1" s="3686"/>
    </row>
    <row r="2" spans="1:66" ht="15" thickBot="1" x14ac:dyDescent="0.2">
      <c r="A2" s="1123"/>
      <c r="B2" s="3687"/>
      <c r="C2" s="3687"/>
      <c r="D2" s="3687"/>
      <c r="E2" s="3687"/>
      <c r="F2" s="3687"/>
      <c r="G2" s="3687"/>
      <c r="H2" s="3687"/>
      <c r="I2" s="3687"/>
      <c r="J2" s="3687"/>
      <c r="K2" s="3687"/>
      <c r="L2" s="3687"/>
      <c r="M2" s="3687"/>
      <c r="N2" s="3687"/>
      <c r="O2" s="3687"/>
      <c r="P2" s="3687"/>
      <c r="Q2" s="3687"/>
      <c r="R2" s="3687"/>
      <c r="S2" s="3687"/>
      <c r="T2" s="3687"/>
      <c r="U2" s="3687"/>
      <c r="V2" s="3687"/>
      <c r="W2" s="3687"/>
      <c r="X2" s="3687"/>
      <c r="Y2" s="3687"/>
      <c r="Z2" s="3687"/>
      <c r="AA2" s="3687"/>
      <c r="AB2" s="3687"/>
      <c r="AC2" s="3687"/>
      <c r="AD2" s="3687"/>
      <c r="AE2" s="3687"/>
      <c r="AF2" s="3687"/>
      <c r="AG2" s="3687"/>
      <c r="AH2" s="3687"/>
      <c r="AI2" s="3687"/>
      <c r="AJ2" s="3687"/>
      <c r="AK2" s="3687"/>
      <c r="AL2" s="3687"/>
      <c r="AM2" s="3687"/>
      <c r="AN2" s="3687"/>
      <c r="AO2" s="3687"/>
      <c r="AP2" s="3687"/>
      <c r="AQ2" s="3687"/>
      <c r="AR2" s="3687"/>
      <c r="AS2" s="3687"/>
      <c r="AT2" s="3687"/>
      <c r="AU2" s="3687"/>
      <c r="AV2" s="3687"/>
      <c r="AW2" s="3687"/>
      <c r="AX2" s="3687"/>
      <c r="AY2" s="3687"/>
      <c r="AZ2" s="3687"/>
      <c r="BA2" s="3687"/>
      <c r="BB2" s="3687"/>
      <c r="BC2" s="3687"/>
      <c r="BD2" s="3687"/>
      <c r="BE2" s="3687"/>
      <c r="BF2" s="3687"/>
      <c r="BG2" s="3687"/>
      <c r="BH2" s="3687"/>
      <c r="BI2" s="3687"/>
      <c r="BJ2" s="3687"/>
      <c r="BK2" s="3687"/>
      <c r="BL2" s="3687"/>
      <c r="BM2" s="3687"/>
      <c r="BN2" s="3688"/>
    </row>
    <row r="3" spans="1:66" x14ac:dyDescent="0.15">
      <c r="A3" s="1123"/>
      <c r="BN3" s="1123"/>
    </row>
    <row r="4" spans="1:66" ht="15" thickBot="1" x14ac:dyDescent="0.2">
      <c r="A4" s="1123"/>
      <c r="B4" s="1416" t="s">
        <v>751</v>
      </c>
      <c r="C4" s="1416"/>
      <c r="D4" s="1416"/>
      <c r="E4" s="1417" t="s">
        <v>752</v>
      </c>
      <c r="F4" s="1417">
        <v>0</v>
      </c>
      <c r="G4" s="1418">
        <v>1</v>
      </c>
      <c r="H4" s="1418">
        <v>2</v>
      </c>
      <c r="I4" s="1418">
        <v>3</v>
      </c>
      <c r="J4" s="1418">
        <v>4</v>
      </c>
      <c r="K4" s="1418">
        <v>5</v>
      </c>
      <c r="L4" s="1418">
        <v>6</v>
      </c>
      <c r="M4" s="1418">
        <v>7</v>
      </c>
      <c r="N4" s="1418">
        <v>8</v>
      </c>
      <c r="O4" s="1418">
        <v>9</v>
      </c>
      <c r="P4" s="1418">
        <v>10</v>
      </c>
      <c r="Q4" s="1418">
        <v>11</v>
      </c>
      <c r="R4" s="1418">
        <v>12</v>
      </c>
      <c r="S4" s="1418">
        <v>13</v>
      </c>
      <c r="T4" s="1418">
        <v>14</v>
      </c>
      <c r="U4" s="1418">
        <v>15</v>
      </c>
      <c r="V4" s="1418">
        <v>16</v>
      </c>
      <c r="W4" s="1418">
        <v>17</v>
      </c>
      <c r="X4" s="1418">
        <v>18</v>
      </c>
      <c r="Y4" s="1418">
        <v>19</v>
      </c>
      <c r="Z4" s="1418">
        <v>20</v>
      </c>
      <c r="AA4" s="1418">
        <v>21</v>
      </c>
      <c r="AB4" s="1418">
        <v>22</v>
      </c>
      <c r="AC4" s="1418">
        <v>23</v>
      </c>
      <c r="AD4" s="1418">
        <v>24</v>
      </c>
      <c r="AE4" s="1418">
        <v>25</v>
      </c>
      <c r="AF4" s="1418">
        <v>26</v>
      </c>
      <c r="AG4" s="1418">
        <v>27</v>
      </c>
      <c r="AH4" s="1418">
        <v>28</v>
      </c>
      <c r="AI4" s="1418">
        <v>29</v>
      </c>
      <c r="AJ4" s="1418">
        <v>30</v>
      </c>
      <c r="AK4" s="1418">
        <v>31</v>
      </c>
      <c r="AL4" s="1418">
        <v>32</v>
      </c>
      <c r="AM4" s="1418">
        <v>33</v>
      </c>
      <c r="AN4" s="1418">
        <v>34</v>
      </c>
      <c r="AO4" s="1418">
        <v>35</v>
      </c>
      <c r="AP4" s="1418">
        <v>36</v>
      </c>
      <c r="AQ4" s="1418">
        <v>37</v>
      </c>
      <c r="AR4" s="1418">
        <v>38</v>
      </c>
      <c r="AS4" s="1418">
        <v>39</v>
      </c>
      <c r="AT4" s="1418">
        <v>40</v>
      </c>
      <c r="AU4" s="1418">
        <v>41</v>
      </c>
      <c r="AV4" s="1418">
        <v>42</v>
      </c>
      <c r="AW4" s="1418">
        <v>43</v>
      </c>
      <c r="AX4" s="1418">
        <v>44</v>
      </c>
      <c r="AY4" s="1418">
        <v>45</v>
      </c>
      <c r="AZ4" s="1418">
        <v>46</v>
      </c>
      <c r="BA4" s="1418">
        <v>47</v>
      </c>
      <c r="BB4" s="1418">
        <v>48</v>
      </c>
      <c r="BC4" s="1418">
        <v>49</v>
      </c>
      <c r="BD4" s="1418">
        <v>50</v>
      </c>
      <c r="BE4" s="1418">
        <v>51</v>
      </c>
      <c r="BF4" s="1418">
        <v>52</v>
      </c>
      <c r="BG4" s="1418">
        <v>53</v>
      </c>
      <c r="BH4" s="1418">
        <v>54</v>
      </c>
      <c r="BI4" s="1418">
        <v>55</v>
      </c>
      <c r="BJ4" s="1418">
        <v>56</v>
      </c>
      <c r="BK4" s="1418">
        <v>57</v>
      </c>
      <c r="BL4" s="1418">
        <v>58</v>
      </c>
      <c r="BM4" s="1418">
        <v>59</v>
      </c>
      <c r="BN4" s="1419">
        <v>60</v>
      </c>
    </row>
    <row r="5" spans="1:66" ht="24.75" customHeight="1" x14ac:dyDescent="0.15">
      <c r="A5" s="1123"/>
      <c r="B5" s="2785" t="s">
        <v>128</v>
      </c>
      <c r="C5" s="2785" t="s">
        <v>753</v>
      </c>
      <c r="D5" s="2785" t="s">
        <v>754</v>
      </c>
      <c r="E5" s="3673" t="s">
        <v>16</v>
      </c>
      <c r="F5" s="3674"/>
      <c r="G5" s="3674"/>
      <c r="H5" s="3674"/>
      <c r="I5" s="3675"/>
      <c r="J5" s="1128"/>
      <c r="K5" s="421"/>
      <c r="L5" s="421"/>
      <c r="BN5" s="1382"/>
    </row>
    <row r="6" spans="1:66" ht="16.5" customHeight="1" x14ac:dyDescent="0.15">
      <c r="A6" s="1123"/>
      <c r="B6" s="2610" t="str">
        <f>'[2]20241230 Open Electricity'!$S$1</f>
        <v>Solar (Utility) (Curtailment) -  GWh</v>
      </c>
      <c r="C6" s="1421" t="s">
        <v>755</v>
      </c>
      <c r="D6" s="1422">
        <f>'[2]20241230 Open Electricity'!$S$369</f>
        <v>3862.17</v>
      </c>
      <c r="I6" s="225"/>
      <c r="J6" s="263"/>
      <c r="BN6" s="1383"/>
    </row>
    <row r="7" spans="1:66" ht="14.25" customHeight="1" x14ac:dyDescent="0.2">
      <c r="A7" s="1123"/>
      <c r="B7" s="1435" t="str">
        <f>'[2]20241230 Open Electricity'!$R$1</f>
        <v>Wind (Curtailment) -  GWh</v>
      </c>
      <c r="C7" s="1421" t="s">
        <v>756</v>
      </c>
      <c r="D7" s="1424">
        <f>'[2]20241230 Open Electricity'!$R$369</f>
        <v>3528.1599999999967</v>
      </c>
      <c r="E7" s="159"/>
      <c r="F7" s="164"/>
      <c r="G7" s="170"/>
      <c r="H7" s="170"/>
      <c r="I7" s="227"/>
      <c r="J7" s="263"/>
      <c r="BN7" s="1383"/>
    </row>
    <row r="8" spans="1:66" ht="17.25" customHeight="1" x14ac:dyDescent="0.2">
      <c r="A8" s="1123"/>
      <c r="B8" s="2357" t="str">
        <f>'[2]20241230 Open Electricity'!$AD$1</f>
        <v>Volume Weighted Price - AUD/MWh</v>
      </c>
      <c r="C8" s="1426" t="s">
        <v>757</v>
      </c>
      <c r="D8" s="1427">
        <f>[2]WEB_AVERAGE_PRICE_ANNUAL202512!$D$17</f>
        <v>104.31</v>
      </c>
      <c r="E8" s="159"/>
      <c r="F8" s="164"/>
      <c r="G8" s="170"/>
      <c r="H8" s="170"/>
      <c r="I8" s="227"/>
      <c r="J8" s="263"/>
      <c r="BN8" s="1383"/>
    </row>
    <row r="9" spans="1:66" ht="15" customHeight="1" x14ac:dyDescent="0.2">
      <c r="A9" s="1123"/>
      <c r="B9" s="1435" t="s">
        <v>309</v>
      </c>
      <c r="C9" s="1421" t="s">
        <v>758</v>
      </c>
      <c r="D9" s="1424">
        <f>'Ship Capacity &amp; Loading'!G75</f>
        <v>1274.4000000000001</v>
      </c>
      <c r="E9" s="2831" t="s">
        <v>759</v>
      </c>
      <c r="F9" s="158"/>
      <c r="G9" s="178"/>
      <c r="H9" s="2832"/>
      <c r="I9" s="227"/>
      <c r="J9" s="263"/>
      <c r="BN9" s="1383"/>
    </row>
    <row r="10" spans="1:66" ht="19.5" customHeight="1" x14ac:dyDescent="0.2">
      <c r="A10" s="1123"/>
      <c r="B10" s="2357" t="s">
        <v>760</v>
      </c>
      <c r="C10" s="1426" t="s">
        <v>476</v>
      </c>
      <c r="D10" s="1427">
        <v>13000000000</v>
      </c>
      <c r="E10" s="159"/>
      <c r="F10" s="164"/>
      <c r="G10" s="170"/>
      <c r="H10" s="170"/>
      <c r="I10" s="227"/>
      <c r="J10" s="263"/>
      <c r="BN10" s="1383"/>
    </row>
    <row r="11" spans="1:66" ht="15.75" customHeight="1" x14ac:dyDescent="0.2">
      <c r="A11" s="1123"/>
      <c r="B11" s="1435" t="s">
        <v>761</v>
      </c>
      <c r="C11" s="1421" t="s">
        <v>476</v>
      </c>
      <c r="D11" s="1428">
        <v>0.02</v>
      </c>
      <c r="E11" s="159"/>
      <c r="F11" s="164"/>
      <c r="G11" s="170"/>
      <c r="H11" s="170"/>
      <c r="I11" s="227"/>
      <c r="J11" s="263"/>
      <c r="BN11" s="1383"/>
    </row>
    <row r="12" spans="1:66" ht="18" customHeight="1" x14ac:dyDescent="0.2">
      <c r="A12" s="1123"/>
      <c r="B12" s="1435" t="s">
        <v>762</v>
      </c>
      <c r="C12" s="1421" t="s">
        <v>476</v>
      </c>
      <c r="D12" s="1429">
        <v>70000000</v>
      </c>
      <c r="E12" s="159"/>
      <c r="F12" s="164"/>
      <c r="G12" s="170"/>
      <c r="H12" s="170"/>
      <c r="I12" s="227"/>
      <c r="J12" s="263"/>
      <c r="BN12" s="1383"/>
    </row>
    <row r="13" spans="1:66" ht="15.75" customHeight="1" x14ac:dyDescent="0.2">
      <c r="A13" s="1123"/>
      <c r="B13" s="3698" t="s">
        <v>763</v>
      </c>
      <c r="C13" s="1421" t="s">
        <v>764</v>
      </c>
      <c r="D13" s="1429">
        <f>'Injection &amp; Withdrawal'!D94</f>
        <v>11278123.999999998</v>
      </c>
      <c r="E13" s="159"/>
      <c r="F13" s="164"/>
      <c r="G13" s="170"/>
      <c r="H13" s="170"/>
      <c r="I13" s="227"/>
      <c r="J13" s="263"/>
      <c r="BN13" s="1383"/>
    </row>
    <row r="14" spans="1:66" ht="17.25" customHeight="1" x14ac:dyDescent="0.2">
      <c r="A14" s="1123"/>
      <c r="B14" s="3699"/>
      <c r="C14" s="1430" t="s">
        <v>765</v>
      </c>
      <c r="D14" s="1429">
        <f>'Injection &amp; Withdrawal'!E94</f>
        <v>19528079.999999996</v>
      </c>
      <c r="E14" s="159"/>
      <c r="F14" s="164"/>
      <c r="G14" s="170"/>
      <c r="H14" s="170"/>
      <c r="I14" s="227"/>
      <c r="J14" s="263"/>
      <c r="BN14" s="1383"/>
    </row>
    <row r="15" spans="1:66" ht="16" x14ac:dyDescent="0.2">
      <c r="A15" s="1123"/>
      <c r="B15" s="3698" t="s">
        <v>766</v>
      </c>
      <c r="C15" s="1421" t="s">
        <v>764</v>
      </c>
      <c r="D15" s="1429">
        <f>'LCOHS '!E70</f>
        <v>11964288.990567736</v>
      </c>
      <c r="E15" s="159"/>
      <c r="F15" s="164"/>
      <c r="G15" s="170"/>
      <c r="H15" s="170"/>
      <c r="I15" s="227"/>
      <c r="J15" s="263"/>
      <c r="BN15" s="1383"/>
    </row>
    <row r="16" spans="1:66" ht="16" x14ac:dyDescent="0.2">
      <c r="A16" s="1123"/>
      <c r="B16" s="3699"/>
      <c r="C16" s="1430" t="s">
        <v>765</v>
      </c>
      <c r="D16" s="1429">
        <f>'LCOHS '!L70</f>
        <v>96706034.941796243</v>
      </c>
      <c r="E16" s="159"/>
      <c r="F16" s="164"/>
      <c r="G16" s="170"/>
      <c r="H16" s="170"/>
      <c r="I16" s="227"/>
      <c r="J16" s="263"/>
      <c r="BN16" s="1123"/>
    </row>
    <row r="17" spans="1:66" ht="18" customHeight="1" x14ac:dyDescent="0.2">
      <c r="A17" s="1123"/>
      <c r="B17" s="3369" t="s">
        <v>767</v>
      </c>
      <c r="C17" s="1421" t="s">
        <v>764</v>
      </c>
      <c r="D17" s="1429">
        <f>'Electrolyser System Costs'!E89</f>
        <v>471185000</v>
      </c>
      <c r="E17" s="159"/>
      <c r="F17" s="164"/>
      <c r="G17" s="170"/>
      <c r="H17" s="170"/>
      <c r="I17" s="227"/>
      <c r="J17" s="263"/>
      <c r="BN17" s="1123"/>
    </row>
    <row r="18" spans="1:66" ht="17.25" customHeight="1" x14ac:dyDescent="0.2">
      <c r="A18" s="1123"/>
      <c r="B18" s="3308"/>
      <c r="C18" s="1430" t="s">
        <v>765</v>
      </c>
      <c r="D18" s="1429">
        <f>'Electrolyser System Costs'!F89</f>
        <v>1130844000</v>
      </c>
      <c r="E18" s="159"/>
      <c r="F18" s="164"/>
      <c r="G18" s="170"/>
      <c r="H18" s="170"/>
      <c r="I18" s="227"/>
      <c r="J18" s="263"/>
      <c r="BN18" s="1123"/>
    </row>
    <row r="19" spans="1:66" ht="18.75" customHeight="1" x14ac:dyDescent="0.2">
      <c r="A19" s="1123"/>
      <c r="B19" s="2611" t="s">
        <v>768</v>
      </c>
      <c r="C19" s="1430" t="s">
        <v>769</v>
      </c>
      <c r="D19" s="1429">
        <f>'Pipeline Conversion'!D12</f>
        <v>659</v>
      </c>
      <c r="E19" s="159"/>
      <c r="F19" s="164"/>
      <c r="G19" s="170"/>
      <c r="H19" s="170"/>
      <c r="I19" s="227"/>
      <c r="J19" s="263"/>
      <c r="BN19" s="1123"/>
    </row>
    <row r="20" spans="1:66" ht="18" customHeight="1" x14ac:dyDescent="0.2">
      <c r="A20" s="1123"/>
      <c r="B20" s="2628"/>
      <c r="C20" s="1421" t="s">
        <v>770</v>
      </c>
      <c r="D20" s="1429">
        <f>'Hydrogen Transportation'!D74</f>
        <v>1030000</v>
      </c>
      <c r="E20" s="159"/>
      <c r="F20" s="164"/>
      <c r="G20" s="170"/>
      <c r="H20" s="170"/>
      <c r="I20" s="227"/>
      <c r="J20" s="263"/>
      <c r="BN20" s="1123"/>
    </row>
    <row r="21" spans="1:66" ht="18.75" customHeight="1" x14ac:dyDescent="0.2">
      <c r="A21" s="1123"/>
      <c r="B21" s="2612"/>
      <c r="C21" s="1430" t="s">
        <v>771</v>
      </c>
      <c r="D21" s="1427">
        <f>'Hydrogen Transportation'!E74</f>
        <v>1550000</v>
      </c>
      <c r="E21" s="159"/>
      <c r="F21" s="164"/>
      <c r="G21" s="170"/>
      <c r="H21" s="170"/>
      <c r="I21" s="227"/>
      <c r="J21" s="263"/>
      <c r="BN21" s="1123"/>
    </row>
    <row r="22" spans="1:66" ht="18.75" hidden="1" customHeight="1" x14ac:dyDescent="0.2">
      <c r="A22" s="1123"/>
      <c r="B22" s="2611" t="s">
        <v>772</v>
      </c>
      <c r="C22" s="1430"/>
      <c r="D22" s="1427"/>
      <c r="E22" s="159"/>
      <c r="F22" s="164"/>
      <c r="G22" s="170"/>
      <c r="H22" s="170"/>
      <c r="I22" s="227"/>
      <c r="J22" s="263"/>
      <c r="BN22" s="1123"/>
    </row>
    <row r="23" spans="1:66" ht="18.75" hidden="1" customHeight="1" x14ac:dyDescent="0.2">
      <c r="A23" s="1123"/>
      <c r="B23" s="2628"/>
      <c r="C23" s="1430"/>
      <c r="D23" s="1427"/>
      <c r="E23" s="159"/>
      <c r="F23" s="164"/>
      <c r="G23" s="170"/>
      <c r="H23" s="170"/>
      <c r="I23" s="227"/>
      <c r="J23" s="263"/>
      <c r="BN23" s="1123"/>
    </row>
    <row r="24" spans="1:66" ht="18.75" hidden="1" customHeight="1" x14ac:dyDescent="0.2">
      <c r="A24" s="1123"/>
      <c r="B24" s="2628"/>
      <c r="C24" s="1430"/>
      <c r="D24" s="1427"/>
      <c r="E24" s="159"/>
      <c r="F24" s="164"/>
      <c r="G24" s="170"/>
      <c r="H24" s="170"/>
      <c r="I24" s="227"/>
      <c r="J24" s="263"/>
      <c r="BN24" s="1123"/>
    </row>
    <row r="25" spans="1:66" ht="18.75" hidden="1" customHeight="1" x14ac:dyDescent="0.2">
      <c r="A25" s="1123"/>
      <c r="B25" s="2628"/>
      <c r="C25" s="1430"/>
      <c r="D25" s="1427"/>
      <c r="E25" s="159"/>
      <c r="F25" s="164"/>
      <c r="G25" s="170"/>
      <c r="H25" s="170"/>
      <c r="I25" s="227"/>
      <c r="J25" s="263"/>
      <c r="BN25" s="1123"/>
    </row>
    <row r="26" spans="1:66" ht="15" customHeight="1" x14ac:dyDescent="0.2">
      <c r="A26" s="1123"/>
      <c r="B26" s="3698" t="s">
        <v>773</v>
      </c>
      <c r="C26" s="1431" t="s">
        <v>764</v>
      </c>
      <c r="D26" s="1424">
        <f>'Electrolyser System Costs'!G57</f>
        <v>244259.99999999997</v>
      </c>
      <c r="E26" s="159"/>
      <c r="F26" s="164"/>
      <c r="G26" s="170"/>
      <c r="H26" s="170"/>
      <c r="I26" s="227"/>
      <c r="J26" s="263"/>
      <c r="BN26" s="1123"/>
    </row>
    <row r="27" spans="1:66" ht="16.5" customHeight="1" x14ac:dyDescent="0.2">
      <c r="A27" s="1123"/>
      <c r="B27" s="3699"/>
      <c r="C27" s="1432" t="s">
        <v>765</v>
      </c>
      <c r="D27" s="1427">
        <f>'Electrolyser System Costs'!H59</f>
        <v>15222000</v>
      </c>
      <c r="E27" s="159"/>
      <c r="F27" s="164"/>
      <c r="G27" s="170"/>
      <c r="H27" s="170"/>
      <c r="I27" s="227"/>
      <c r="J27" s="263"/>
      <c r="BN27" s="1123"/>
    </row>
    <row r="28" spans="1:66" ht="16.5" customHeight="1" x14ac:dyDescent="0.2">
      <c r="A28" s="1123"/>
      <c r="B28" s="3698" t="s">
        <v>774</v>
      </c>
      <c r="C28" s="1421" t="s">
        <v>764</v>
      </c>
      <c r="D28" s="1422">
        <f>'Electrolyser System Costs'!E40</f>
        <v>892080000</v>
      </c>
      <c r="E28" s="159"/>
      <c r="F28" s="164"/>
      <c r="G28" s="170"/>
      <c r="H28" s="170"/>
      <c r="I28" s="227"/>
      <c r="J28" s="263"/>
      <c r="BN28" s="1123"/>
    </row>
    <row r="29" spans="1:66" ht="16.5" customHeight="1" x14ac:dyDescent="0.2">
      <c r="A29" s="1123"/>
      <c r="B29" s="3699"/>
      <c r="C29" s="1421" t="s">
        <v>765</v>
      </c>
      <c r="D29" s="1422">
        <f>'Electrolyser System Costs'!F40</f>
        <v>2548800000</v>
      </c>
      <c r="E29" s="159"/>
      <c r="F29" s="164"/>
      <c r="G29" s="170"/>
      <c r="H29" s="170"/>
      <c r="I29" s="227"/>
      <c r="J29" s="263"/>
      <c r="BN29" s="1123"/>
    </row>
    <row r="30" spans="1:66" ht="16.5" customHeight="1" x14ac:dyDescent="0.2">
      <c r="A30" s="1123"/>
      <c r="B30" s="3698" t="s">
        <v>775</v>
      </c>
      <c r="C30" s="1421" t="s">
        <v>129</v>
      </c>
      <c r="D30" s="1433">
        <v>0.02</v>
      </c>
      <c r="E30" s="159"/>
      <c r="F30" s="164"/>
      <c r="G30" s="170"/>
      <c r="H30" s="170"/>
      <c r="I30" s="227"/>
      <c r="J30" s="263"/>
      <c r="BN30" s="1123"/>
    </row>
    <row r="31" spans="1:66" ht="15" customHeight="1" x14ac:dyDescent="0.2">
      <c r="A31" s="1123"/>
      <c r="B31" s="3699"/>
      <c r="C31" s="1421" t="s">
        <v>139</v>
      </c>
      <c r="D31" s="1433">
        <v>0.04</v>
      </c>
      <c r="E31" s="159"/>
      <c r="F31" s="164"/>
      <c r="G31" s="170"/>
      <c r="H31" s="170"/>
      <c r="I31" s="227"/>
      <c r="J31" s="263"/>
      <c r="BN31" s="1123"/>
    </row>
    <row r="32" spans="1:66" ht="15" customHeight="1" x14ac:dyDescent="0.2">
      <c r="A32" s="1123"/>
      <c r="B32" s="2611" t="s">
        <v>776</v>
      </c>
      <c r="C32" s="1421" t="s">
        <v>777</v>
      </c>
      <c r="D32" s="1435">
        <v>3.3649999999999999E-3</v>
      </c>
      <c r="E32" s="2833" t="s">
        <v>778</v>
      </c>
      <c r="F32" s="2834"/>
      <c r="G32" s="2835"/>
      <c r="H32" s="2836"/>
      <c r="I32" s="1132"/>
      <c r="J32" s="263"/>
      <c r="BN32" s="1123"/>
    </row>
    <row r="33" spans="1:66" ht="18" customHeight="1" x14ac:dyDescent="0.15">
      <c r="A33" s="1123"/>
      <c r="B33" s="2612"/>
      <c r="C33" s="1421" t="s">
        <v>779</v>
      </c>
      <c r="D33" s="1435">
        <f>D32/G33</f>
        <v>3.3649999999999998</v>
      </c>
      <c r="E33" s="2837">
        <v>1</v>
      </c>
      <c r="F33" s="2837" t="s">
        <v>780</v>
      </c>
      <c r="G33" s="2837">
        <v>1E-3</v>
      </c>
      <c r="H33" s="2838" t="s">
        <v>781</v>
      </c>
      <c r="I33" s="1135"/>
      <c r="J33" s="263"/>
      <c r="BN33" s="1123"/>
    </row>
    <row r="34" spans="1:66" ht="17.25" customHeight="1" x14ac:dyDescent="0.15">
      <c r="A34" s="1123"/>
      <c r="B34" s="2610" t="s">
        <v>782</v>
      </c>
      <c r="C34" s="1431" t="s">
        <v>758</v>
      </c>
      <c r="D34" s="1423">
        <v>200</v>
      </c>
      <c r="E34" s="2839" t="s">
        <v>759</v>
      </c>
      <c r="F34" s="2840"/>
      <c r="G34" s="2841"/>
      <c r="H34" s="2841"/>
      <c r="I34" s="1138"/>
      <c r="J34" s="1129"/>
      <c r="K34" s="420"/>
      <c r="L34" s="420"/>
      <c r="BN34" s="1123"/>
    </row>
    <row r="35" spans="1:66" ht="24.75" customHeight="1" x14ac:dyDescent="0.15">
      <c r="A35" s="1123"/>
      <c r="B35" s="1148"/>
      <c r="C35" s="1591"/>
      <c r="D35" s="1437"/>
      <c r="E35" s="1666"/>
      <c r="F35" s="1591"/>
      <c r="G35" s="420"/>
      <c r="H35" s="420"/>
      <c r="I35" s="420"/>
      <c r="J35" s="420"/>
      <c r="K35" s="420"/>
      <c r="L35" s="420"/>
      <c r="BN35" s="1123"/>
    </row>
    <row r="36" spans="1:66" ht="20.25" customHeight="1" x14ac:dyDescent="0.15">
      <c r="A36" s="2619"/>
      <c r="B36" s="1439" t="s">
        <v>783</v>
      </c>
      <c r="C36" s="1438"/>
      <c r="D36" s="1440"/>
      <c r="E36" s="1667"/>
      <c r="F36" s="1592"/>
      <c r="G36" s="1440"/>
      <c r="H36" s="1440"/>
      <c r="I36" s="1440"/>
      <c r="J36" s="1440"/>
      <c r="K36" s="1440"/>
      <c r="L36" s="1440"/>
      <c r="M36" s="1440"/>
      <c r="N36" s="1440"/>
      <c r="O36" s="1440"/>
      <c r="P36" s="1440"/>
      <c r="Q36" s="1440"/>
      <c r="R36" s="1440"/>
      <c r="S36" s="1440"/>
      <c r="T36" s="1440"/>
      <c r="U36" s="1440"/>
      <c r="V36" s="1440"/>
      <c r="W36" s="1440"/>
      <c r="X36" s="1440"/>
      <c r="Y36" s="1440"/>
      <c r="Z36" s="1440"/>
      <c r="AA36" s="1440"/>
      <c r="AB36" s="1440"/>
      <c r="AC36" s="1440"/>
      <c r="AD36" s="1440"/>
      <c r="AE36" s="1440"/>
      <c r="AF36" s="1440"/>
      <c r="AG36" s="1440"/>
      <c r="AH36" s="1440"/>
      <c r="AI36" s="1440"/>
      <c r="AJ36" s="1440"/>
      <c r="AK36" s="1440"/>
      <c r="AL36" s="1440"/>
      <c r="AM36" s="1440"/>
      <c r="AN36" s="1440"/>
      <c r="AO36" s="1440"/>
      <c r="AP36" s="1440"/>
      <c r="AQ36" s="1440"/>
      <c r="AR36" s="1440"/>
      <c r="AS36" s="1440"/>
      <c r="AT36" s="1440"/>
      <c r="AU36" s="1440"/>
      <c r="AV36" s="1440"/>
      <c r="AW36" s="1440"/>
      <c r="AX36" s="1440"/>
      <c r="AY36" s="1440"/>
      <c r="AZ36" s="1440"/>
      <c r="BA36" s="1440"/>
      <c r="BB36" s="1440"/>
      <c r="BC36" s="1440"/>
      <c r="BD36" s="1440"/>
      <c r="BE36" s="1440"/>
      <c r="BF36" s="1440"/>
      <c r="BG36" s="1440"/>
      <c r="BH36" s="1440"/>
      <c r="BI36" s="1440"/>
      <c r="BJ36" s="1440"/>
      <c r="BK36" s="1440"/>
      <c r="BL36" s="1440"/>
      <c r="BM36" s="1440"/>
      <c r="BN36" s="1441"/>
    </row>
    <row r="37" spans="1:66" ht="8.25" customHeight="1" x14ac:dyDescent="0.15">
      <c r="A37" s="2620"/>
      <c r="B37" s="1442"/>
      <c r="C37" s="171"/>
      <c r="D37" s="174"/>
      <c r="E37" s="1668"/>
      <c r="F37" s="1593"/>
      <c r="G37" s="174"/>
      <c r="H37" s="174"/>
      <c r="I37" s="174"/>
      <c r="J37" s="174"/>
      <c r="K37" s="174"/>
      <c r="L37" s="174"/>
      <c r="M37" s="174"/>
      <c r="N37" s="174"/>
      <c r="O37" s="174"/>
      <c r="P37" s="174"/>
      <c r="Q37" s="174"/>
      <c r="R37" s="174"/>
      <c r="S37" s="174"/>
      <c r="T37" s="174"/>
      <c r="U37" s="174"/>
      <c r="V37" s="174"/>
      <c r="W37" s="174"/>
      <c r="X37" s="174"/>
      <c r="Y37" s="174"/>
      <c r="Z37" s="174"/>
      <c r="AA37" s="174"/>
      <c r="AB37" s="174"/>
      <c r="AC37" s="174"/>
      <c r="BN37" s="1123"/>
    </row>
    <row r="38" spans="1:66" x14ac:dyDescent="0.15">
      <c r="A38" s="1123"/>
      <c r="B38" s="747" t="s">
        <v>448</v>
      </c>
      <c r="C38" s="1603"/>
      <c r="D38" s="1443" t="s">
        <v>784</v>
      </c>
      <c r="BN38" s="1123"/>
    </row>
    <row r="39" spans="1:66" ht="15.75" customHeight="1" x14ac:dyDescent="0.15">
      <c r="A39" s="1123"/>
      <c r="B39" s="1145" t="s">
        <v>785</v>
      </c>
      <c r="C39" s="1626">
        <v>700</v>
      </c>
      <c r="D39" s="1119" t="s">
        <v>786</v>
      </c>
      <c r="BN39" s="1123"/>
    </row>
    <row r="40" spans="1:66" ht="15.75" customHeight="1" x14ac:dyDescent="0.15">
      <c r="A40" s="1123"/>
      <c r="B40" s="1146" t="s">
        <v>787</v>
      </c>
      <c r="C40" s="1463">
        <v>1500</v>
      </c>
      <c r="D40" s="1120" t="s">
        <v>788</v>
      </c>
      <c r="BN40" s="1123"/>
    </row>
    <row r="41" spans="1:66" ht="6.75" customHeight="1" x14ac:dyDescent="0.15">
      <c r="A41" s="1123"/>
      <c r="B41" s="274"/>
      <c r="C41" s="1627"/>
      <c r="BN41" s="1123"/>
    </row>
    <row r="42" spans="1:66" ht="15.75" customHeight="1" x14ac:dyDescent="0.15">
      <c r="A42" s="1123"/>
      <c r="B42" s="1145" t="s">
        <v>789</v>
      </c>
      <c r="C42" s="1462">
        <v>0.1</v>
      </c>
      <c r="D42" s="1119" t="s">
        <v>248</v>
      </c>
      <c r="BN42" s="1123"/>
    </row>
    <row r="43" spans="1:66" ht="15.75" customHeight="1" x14ac:dyDescent="0.15">
      <c r="A43" s="1123"/>
      <c r="B43" s="1146" t="s">
        <v>790</v>
      </c>
      <c r="C43" s="1463">
        <v>0.3</v>
      </c>
      <c r="D43" s="1120" t="s">
        <v>248</v>
      </c>
      <c r="BN43" s="1123"/>
    </row>
    <row r="44" spans="1:66" ht="15.75" customHeight="1" x14ac:dyDescent="0.15">
      <c r="A44" s="1123"/>
      <c r="B44" s="1145" t="s">
        <v>789</v>
      </c>
      <c r="C44" s="1463">
        <f>C42*$C$111</f>
        <v>1.0282426229508196E-2</v>
      </c>
      <c r="D44" s="1120" t="s">
        <v>643</v>
      </c>
      <c r="BN44" s="1123"/>
    </row>
    <row r="45" spans="1:66" ht="15.75" customHeight="1" x14ac:dyDescent="0.15">
      <c r="A45" s="1123"/>
      <c r="B45" s="1146" t="s">
        <v>790</v>
      </c>
      <c r="C45" s="1463">
        <f>C43*$C$111</f>
        <v>3.0847278688524587E-2</v>
      </c>
      <c r="D45" s="1120" t="s">
        <v>643</v>
      </c>
      <c r="BN45" s="1123"/>
    </row>
    <row r="46" spans="1:66" ht="15.75" customHeight="1" x14ac:dyDescent="0.15">
      <c r="A46" s="1123"/>
      <c r="B46" s="1146"/>
      <c r="C46" s="1463"/>
      <c r="D46" s="1120"/>
      <c r="BN46" s="1123"/>
    </row>
    <row r="47" spans="1:66" ht="8.25" customHeight="1" x14ac:dyDescent="0.15">
      <c r="A47" s="1123"/>
      <c r="B47" s="274"/>
      <c r="C47" s="1627"/>
      <c r="BN47" s="1123"/>
    </row>
    <row r="48" spans="1:66" ht="15.75" customHeight="1" x14ac:dyDescent="0.15">
      <c r="A48" s="1123"/>
      <c r="B48" s="1145" t="s">
        <v>448</v>
      </c>
      <c r="C48" s="1462">
        <f>'Ship Capacity &amp; Loading'!D37*1000</f>
        <v>509760</v>
      </c>
      <c r="D48" s="1119" t="s">
        <v>791</v>
      </c>
      <c r="BN48" s="1123"/>
    </row>
    <row r="49" spans="1:66" ht="17.25" customHeight="1" x14ac:dyDescent="0.15">
      <c r="A49" s="1123"/>
      <c r="B49" s="1146" t="s">
        <v>792</v>
      </c>
      <c r="C49" s="1463">
        <f>'Ship Capacity &amp; Loading'!O37*1000</f>
        <v>1019520.0000000001</v>
      </c>
      <c r="D49" s="1120" t="s">
        <v>791</v>
      </c>
      <c r="J49" s="274"/>
      <c r="BN49" s="1123"/>
    </row>
    <row r="50" spans="1:66" ht="9.75" customHeight="1" x14ac:dyDescent="0.15">
      <c r="A50" s="1123"/>
      <c r="B50" s="274"/>
      <c r="C50" s="1628"/>
      <c r="J50" s="274"/>
      <c r="BN50" s="1123"/>
    </row>
    <row r="51" spans="1:66" ht="17.25" customHeight="1" x14ac:dyDescent="0.15">
      <c r="A51" s="1123"/>
      <c r="B51" s="1449" t="s">
        <v>793</v>
      </c>
      <c r="C51" s="1629">
        <v>0.01</v>
      </c>
      <c r="D51" s="1119" t="s">
        <v>794</v>
      </c>
      <c r="J51" s="274"/>
      <c r="BN51" s="1123"/>
    </row>
    <row r="52" spans="1:66" ht="17.25" customHeight="1" x14ac:dyDescent="0.15">
      <c r="A52" s="1123"/>
      <c r="B52" s="1451" t="s">
        <v>795</v>
      </c>
      <c r="C52" s="1630">
        <v>0.04</v>
      </c>
      <c r="D52" s="1120" t="s">
        <v>139</v>
      </c>
      <c r="J52" s="274"/>
      <c r="BN52" s="1123"/>
    </row>
    <row r="53" spans="1:66" ht="3.75" customHeight="1" x14ac:dyDescent="0.15">
      <c r="A53" s="1123"/>
      <c r="B53" s="274"/>
      <c r="C53" s="1628"/>
      <c r="J53" s="274"/>
      <c r="BN53" s="1123"/>
    </row>
    <row r="54" spans="1:66" ht="16.5" customHeight="1" x14ac:dyDescent="0.15">
      <c r="A54" s="1123"/>
      <c r="B54" s="1453" t="s">
        <v>773</v>
      </c>
      <c r="C54" s="1631"/>
      <c r="D54" s="1345"/>
      <c r="E54" s="1121" t="s">
        <v>796</v>
      </c>
      <c r="G54" s="165" t="s">
        <v>797</v>
      </c>
      <c r="H54" s="165" t="s">
        <v>798</v>
      </c>
      <c r="J54" s="274"/>
      <c r="BN54" s="1123"/>
    </row>
    <row r="55" spans="1:66" ht="18" customHeight="1" x14ac:dyDescent="0.15">
      <c r="A55" s="1123"/>
      <c r="B55" s="1145" t="s">
        <v>799</v>
      </c>
      <c r="C55" s="1462">
        <f>$C$42*C48</f>
        <v>50976</v>
      </c>
      <c r="D55" s="1119" t="s">
        <v>800</v>
      </c>
      <c r="E55" s="1669">
        <f>C55/24</f>
        <v>2124</v>
      </c>
      <c r="F55" s="1594" t="s">
        <v>700</v>
      </c>
      <c r="G55" s="1455">
        <f>$C$39*E55</f>
        <v>1486800</v>
      </c>
      <c r="H55" s="1456">
        <f>$C$40*E55</f>
        <v>3186000</v>
      </c>
      <c r="J55" s="274"/>
      <c r="BN55" s="1123"/>
    </row>
    <row r="56" spans="1:66" ht="17.25" customHeight="1" x14ac:dyDescent="0.15">
      <c r="A56" s="1123"/>
      <c r="B56" s="1145" t="s">
        <v>801</v>
      </c>
      <c r="C56" s="1462">
        <f>$C$42*C49</f>
        <v>101952.00000000001</v>
      </c>
      <c r="D56" s="1119" t="s">
        <v>800</v>
      </c>
      <c r="E56" s="1669">
        <f>C56/24</f>
        <v>4248.0000000000009</v>
      </c>
      <c r="F56" s="1594" t="s">
        <v>700</v>
      </c>
      <c r="G56" s="1456">
        <f t="shared" ref="G56:G58" si="0">$C$39*E56</f>
        <v>2973600.0000000005</v>
      </c>
      <c r="H56" s="1456">
        <f t="shared" ref="H56:H58" si="1">$C$40*E56</f>
        <v>6372000.0000000009</v>
      </c>
      <c r="J56" s="274"/>
      <c r="BN56" s="1123"/>
    </row>
    <row r="57" spans="1:66" ht="17.25" customHeight="1" x14ac:dyDescent="0.15">
      <c r="A57" s="1123"/>
      <c r="B57" s="1146" t="s">
        <v>799</v>
      </c>
      <c r="C57" s="1463">
        <f>$C$43*C48</f>
        <v>152928</v>
      </c>
      <c r="D57" s="1120" t="s">
        <v>800</v>
      </c>
      <c r="E57" s="1670">
        <f t="shared" ref="E57:E58" si="2">C57/24</f>
        <v>6372</v>
      </c>
      <c r="F57" s="1595" t="s">
        <v>700</v>
      </c>
      <c r="G57" s="1457">
        <f t="shared" si="0"/>
        <v>4460400</v>
      </c>
      <c r="H57" s="1457">
        <f t="shared" si="1"/>
        <v>9558000</v>
      </c>
      <c r="J57" s="274"/>
      <c r="BN57" s="1123"/>
    </row>
    <row r="58" spans="1:66" ht="17.25" customHeight="1" x14ac:dyDescent="0.15">
      <c r="A58" s="1123"/>
      <c r="B58" s="1146" t="s">
        <v>801</v>
      </c>
      <c r="C58" s="1463">
        <f>$C$43*C49</f>
        <v>305856</v>
      </c>
      <c r="D58" s="1120" t="s">
        <v>800</v>
      </c>
      <c r="E58" s="1670">
        <f t="shared" si="2"/>
        <v>12744</v>
      </c>
      <c r="F58" s="1595" t="s">
        <v>700</v>
      </c>
      <c r="G58" s="1457">
        <f t="shared" si="0"/>
        <v>8920800</v>
      </c>
      <c r="H58" s="1458">
        <f t="shared" si="1"/>
        <v>19116000</v>
      </c>
      <c r="J58" s="274"/>
      <c r="BN58" s="1123"/>
    </row>
    <row r="59" spans="1:66" ht="7.5" customHeight="1" x14ac:dyDescent="0.15">
      <c r="A59" s="1123"/>
      <c r="B59" s="274"/>
      <c r="C59" s="1628"/>
      <c r="G59" s="180"/>
      <c r="H59" s="1459"/>
      <c r="J59" s="274"/>
      <c r="BN59" s="1123"/>
    </row>
    <row r="60" spans="1:66" ht="17.25" customHeight="1" x14ac:dyDescent="0.15">
      <c r="A60" s="1123"/>
      <c r="B60" s="1460" t="s">
        <v>802</v>
      </c>
      <c r="C60" s="1632"/>
      <c r="D60" s="1345"/>
      <c r="G60" s="180"/>
      <c r="H60" s="1459"/>
      <c r="J60" s="274"/>
      <c r="BN60" s="1123"/>
    </row>
    <row r="61" spans="1:66" ht="17.25" customHeight="1" x14ac:dyDescent="0.15">
      <c r="A61" s="1123"/>
      <c r="B61" s="1449" t="s">
        <v>803</v>
      </c>
      <c r="C61" s="1462">
        <f>C48*365* $C$44</f>
        <v>1913172.9020852458</v>
      </c>
      <c r="D61" s="1119" t="s">
        <v>804</v>
      </c>
      <c r="G61" s="180"/>
      <c r="H61" s="1459"/>
      <c r="J61" s="274"/>
      <c r="BN61" s="1123"/>
    </row>
    <row r="62" spans="1:66" ht="17.25" customHeight="1" x14ac:dyDescent="0.15">
      <c r="A62" s="1123"/>
      <c r="B62" s="1449" t="s">
        <v>805</v>
      </c>
      <c r="C62" s="1462">
        <f>C49*365* $C$44</f>
        <v>3826345.8041704921</v>
      </c>
      <c r="D62" s="1119" t="s">
        <v>804</v>
      </c>
      <c r="G62" s="180"/>
      <c r="H62" s="1459"/>
      <c r="J62" s="274"/>
      <c r="BN62" s="1123"/>
    </row>
    <row r="63" spans="1:66" ht="17.25" customHeight="1" x14ac:dyDescent="0.15">
      <c r="A63" s="1123"/>
      <c r="B63" s="1451" t="str">
        <f>B61</f>
        <v>Compression Opex - Low</v>
      </c>
      <c r="C63" s="1463">
        <f>C48*365*$C$45</f>
        <v>5739518.7062557368</v>
      </c>
      <c r="D63" s="1120" t="s">
        <v>804</v>
      </c>
      <c r="G63" s="180"/>
      <c r="H63" s="1459"/>
      <c r="J63" s="274"/>
      <c r="BN63" s="1123"/>
    </row>
    <row r="64" spans="1:66" ht="17.25" customHeight="1" x14ac:dyDescent="0.15">
      <c r="A64" s="1123"/>
      <c r="B64" s="1451" t="str">
        <f>B62</f>
        <v>Compression Opex - High</v>
      </c>
      <c r="C64" s="1463">
        <f t="shared" ref="C64:C68" si="3">C49*365*$C$45</f>
        <v>11479037.412511475</v>
      </c>
      <c r="D64" s="1120" t="s">
        <v>804</v>
      </c>
      <c r="G64" s="274"/>
      <c r="H64" s="274"/>
      <c r="J64" s="274"/>
      <c r="BN64" s="1123"/>
    </row>
    <row r="65" spans="1:66" ht="17.25" hidden="1" customHeight="1" x14ac:dyDescent="0.15">
      <c r="A65" s="1123"/>
      <c r="B65" s="274"/>
      <c r="C65" s="1463">
        <f t="shared" si="3"/>
        <v>0</v>
      </c>
      <c r="D65" s="161" t="s">
        <v>791</v>
      </c>
      <c r="G65" s="274"/>
      <c r="H65" s="274"/>
      <c r="J65" s="274"/>
      <c r="BN65" s="1123"/>
    </row>
    <row r="66" spans="1:66" hidden="1" x14ac:dyDescent="0.15">
      <c r="A66" s="1123"/>
      <c r="B66" s="274" t="s">
        <v>376</v>
      </c>
      <c r="C66" s="1463">
        <f t="shared" si="3"/>
        <v>0.11259256721311474</v>
      </c>
      <c r="D66" s="161" t="s">
        <v>806</v>
      </c>
      <c r="E66" s="166" t="s">
        <v>807</v>
      </c>
      <c r="J66" s="180"/>
      <c r="K66" s="181"/>
      <c r="BN66" s="1123"/>
    </row>
    <row r="67" spans="1:66" ht="16.5" hidden="1" customHeight="1" x14ac:dyDescent="0.15">
      <c r="A67" s="1123"/>
      <c r="B67" s="274"/>
      <c r="C67" s="1463">
        <f t="shared" si="3"/>
        <v>0.45037026885245895</v>
      </c>
      <c r="D67" s="161" t="s">
        <v>808</v>
      </c>
      <c r="E67" s="166" t="s">
        <v>807</v>
      </c>
      <c r="J67" s="180"/>
      <c r="K67" s="181"/>
      <c r="BN67" s="1123"/>
    </row>
    <row r="68" spans="1:66" ht="4.5" customHeight="1" x14ac:dyDescent="0.15">
      <c r="A68" s="1123"/>
      <c r="B68" s="274"/>
      <c r="C68" s="1463">
        <f t="shared" si="3"/>
        <v>0</v>
      </c>
      <c r="J68" s="180"/>
      <c r="K68" s="181"/>
      <c r="BN68" s="1123"/>
    </row>
    <row r="69" spans="1:66" ht="18" hidden="1" customHeight="1" x14ac:dyDescent="0.15">
      <c r="A69" s="1123"/>
      <c r="B69" s="1465"/>
      <c r="C69" s="1634">
        <f>(C39*C49)/C119</f>
        <v>1065170149.2537315</v>
      </c>
      <c r="D69" s="161" t="s">
        <v>809</v>
      </c>
      <c r="J69" s="180"/>
      <c r="K69" s="181"/>
      <c r="BN69" s="1123"/>
    </row>
    <row r="70" spans="1:66" ht="17.25" customHeight="1" x14ac:dyDescent="0.15">
      <c r="A70" s="1123"/>
      <c r="B70" s="1460" t="s">
        <v>810</v>
      </c>
      <c r="C70" s="1635"/>
      <c r="D70" s="1345"/>
      <c r="J70" s="180"/>
      <c r="K70" s="181"/>
      <c r="BN70" s="1123"/>
    </row>
    <row r="71" spans="1:66" ht="17.25" hidden="1" customHeight="1" x14ac:dyDescent="0.15">
      <c r="A71" s="1123"/>
      <c r="B71" s="1398" t="s">
        <v>811</v>
      </c>
      <c r="C71" s="1636">
        <f>C51*C69</f>
        <v>10651701.492537316</v>
      </c>
      <c r="J71" s="180"/>
      <c r="K71" s="181"/>
      <c r="BN71" s="1123"/>
    </row>
    <row r="72" spans="1:66" ht="17.25" customHeight="1" x14ac:dyDescent="0.15">
      <c r="A72" s="1123"/>
      <c r="B72" s="1449" t="s">
        <v>803</v>
      </c>
      <c r="C72" s="1469">
        <f>$C$51*G55</f>
        <v>14868</v>
      </c>
      <c r="D72" s="1119" t="s">
        <v>812</v>
      </c>
      <c r="J72" s="180"/>
      <c r="K72" s="181"/>
      <c r="BN72" s="1123"/>
    </row>
    <row r="73" spans="1:66" ht="17.25" customHeight="1" x14ac:dyDescent="0.15">
      <c r="A73" s="1123"/>
      <c r="B73" s="1449" t="s">
        <v>805</v>
      </c>
      <c r="C73" s="1469">
        <f>$C$51*H58</f>
        <v>191160</v>
      </c>
      <c r="D73" s="1119" t="s">
        <v>812</v>
      </c>
      <c r="J73" s="180"/>
      <c r="K73" s="181"/>
      <c r="BN73" s="1123"/>
    </row>
    <row r="74" spans="1:66" ht="17.25" customHeight="1" x14ac:dyDescent="0.15">
      <c r="A74" s="1123"/>
      <c r="B74" s="1451" t="str">
        <f>B72</f>
        <v>Compression Opex - Low</v>
      </c>
      <c r="C74" s="1472">
        <f>$C$52*G55</f>
        <v>59472</v>
      </c>
      <c r="D74" s="1120" t="s">
        <v>813</v>
      </c>
      <c r="J74" s="180"/>
      <c r="K74" s="181"/>
      <c r="BN74" s="1123"/>
    </row>
    <row r="75" spans="1:66" ht="17.25" customHeight="1" x14ac:dyDescent="0.15">
      <c r="A75" s="1123"/>
      <c r="B75" s="1451" t="str">
        <f>B73</f>
        <v>Compression Opex - High</v>
      </c>
      <c r="C75" s="1472">
        <f>$C$52*H58</f>
        <v>764640</v>
      </c>
      <c r="D75" s="1120" t="s">
        <v>814</v>
      </c>
      <c r="J75" s="180"/>
      <c r="K75" s="181"/>
      <c r="BN75" s="1123"/>
    </row>
    <row r="76" spans="1:66" ht="9" customHeight="1" x14ac:dyDescent="0.15">
      <c r="A76" s="1123"/>
      <c r="B76" s="1398"/>
      <c r="C76" s="1636"/>
      <c r="J76" s="180"/>
      <c r="K76" s="181"/>
      <c r="BN76" s="1123"/>
    </row>
    <row r="77" spans="1:66" ht="17.25" hidden="1" customHeight="1" x14ac:dyDescent="0.15">
      <c r="A77" s="1123"/>
      <c r="B77" s="1398"/>
      <c r="C77" s="1636"/>
      <c r="J77" s="180"/>
      <c r="K77" s="181"/>
      <c r="BN77" s="1123"/>
    </row>
    <row r="78" spans="1:66" hidden="1" x14ac:dyDescent="0.15">
      <c r="A78" s="1123"/>
      <c r="B78" s="274"/>
      <c r="C78" s="1637"/>
      <c r="J78" s="180"/>
      <c r="K78" s="181"/>
      <c r="BN78" s="1123"/>
    </row>
    <row r="79" spans="1:66" x14ac:dyDescent="0.15">
      <c r="A79" s="1123"/>
      <c r="B79" s="747" t="s">
        <v>481</v>
      </c>
      <c r="C79" s="1603"/>
      <c r="D79" s="1443" t="s">
        <v>784</v>
      </c>
      <c r="J79" s="180"/>
      <c r="K79" s="181"/>
      <c r="BN79" s="1123"/>
    </row>
    <row r="80" spans="1:66" x14ac:dyDescent="0.15">
      <c r="A80" s="1123"/>
      <c r="B80" s="274" t="s">
        <v>815</v>
      </c>
      <c r="C80" s="1473">
        <f>'Ship Capacity &amp; Loading'!G75</f>
        <v>1274.4000000000001</v>
      </c>
      <c r="D80" s="161" t="s">
        <v>758</v>
      </c>
      <c r="J80" s="180"/>
      <c r="K80" s="181"/>
      <c r="BN80" s="1123"/>
    </row>
    <row r="81" spans="1:66" ht="15" x14ac:dyDescent="0.2">
      <c r="A81" s="1123"/>
      <c r="B81" s="274" t="s">
        <v>816</v>
      </c>
      <c r="C81" s="1637">
        <v>60</v>
      </c>
      <c r="D81" s="161" t="s">
        <v>248</v>
      </c>
      <c r="E81" s="1671" t="s">
        <v>817</v>
      </c>
      <c r="F81" s="1588"/>
      <c r="G81" s="1130"/>
      <c r="H81" s="1130"/>
      <c r="I81" s="1130"/>
      <c r="J81" s="1130"/>
      <c r="K81" s="1130"/>
      <c r="BN81" s="1123"/>
    </row>
    <row r="82" spans="1:66" ht="16.5" customHeight="1" x14ac:dyDescent="0.15">
      <c r="A82" s="1123"/>
      <c r="B82" s="274" t="s">
        <v>818</v>
      </c>
      <c r="C82" s="1637">
        <f>D28/(C80*1000)</f>
        <v>700</v>
      </c>
      <c r="D82" s="161" t="s">
        <v>819</v>
      </c>
      <c r="E82" s="375"/>
      <c r="BN82" s="1123"/>
    </row>
    <row r="83" spans="1:66" ht="16.5" customHeight="1" x14ac:dyDescent="0.15">
      <c r="A83" s="1123"/>
      <c r="B83" s="274" t="s">
        <v>820</v>
      </c>
      <c r="C83" s="1637">
        <f>D29/(C80*1000)</f>
        <v>2000</v>
      </c>
      <c r="D83" s="161" t="s">
        <v>819</v>
      </c>
      <c r="E83" s="375"/>
      <c r="BN83" s="1123"/>
    </row>
    <row r="84" spans="1:66" ht="19.5" customHeight="1" x14ac:dyDescent="0.15">
      <c r="A84" s="1123"/>
      <c r="B84" s="274" t="s">
        <v>821</v>
      </c>
      <c r="C84" s="1637">
        <f>$C$82*D30</f>
        <v>14</v>
      </c>
      <c r="D84" s="161" t="s">
        <v>819</v>
      </c>
      <c r="F84" s="1596"/>
      <c r="M84" s="166"/>
      <c r="BN84" s="1123"/>
    </row>
    <row r="85" spans="1:66" ht="19.5" customHeight="1" x14ac:dyDescent="0.15">
      <c r="A85" s="1123"/>
      <c r="B85" s="274" t="s">
        <v>822</v>
      </c>
      <c r="C85" s="1637">
        <f>$C$82*D31</f>
        <v>28</v>
      </c>
      <c r="D85" s="161" t="s">
        <v>819</v>
      </c>
      <c r="F85" s="2049" t="str">
        <f>B88</f>
        <v>Production Rate  H2</v>
      </c>
      <c r="G85" s="2036" cm="1">
        <f t="array" ref="G85:H85">C88:D88</f>
        <v>111637440</v>
      </c>
      <c r="H85" s="2037" t="str">
        <v>kg/year</v>
      </c>
      <c r="M85" s="166"/>
      <c r="BN85" s="1123"/>
    </row>
    <row r="86" spans="1:66" ht="19.5" customHeight="1" x14ac:dyDescent="0.15">
      <c r="A86" s="1123"/>
      <c r="B86" s="274" t="s">
        <v>823</v>
      </c>
      <c r="C86" s="1637">
        <f>$C$83*D30</f>
        <v>40</v>
      </c>
      <c r="D86" s="161" t="s">
        <v>819</v>
      </c>
      <c r="F86" s="2050" t="str" cm="1">
        <f t="array" ref="F86:G87">B116:C117</f>
        <v>Inflation Factor</v>
      </c>
      <c r="G86" s="2038">
        <v>0</v>
      </c>
      <c r="H86" s="2039"/>
      <c r="M86" s="166"/>
      <c r="BN86" s="1123"/>
    </row>
    <row r="87" spans="1:66" ht="19.5" customHeight="1" x14ac:dyDescent="0.15">
      <c r="A87" s="1123"/>
      <c r="B87" s="274" t="s">
        <v>824</v>
      </c>
      <c r="C87" s="1637">
        <f>$C$83*D31</f>
        <v>80</v>
      </c>
      <c r="D87" s="161" t="s">
        <v>819</v>
      </c>
      <c r="F87" s="2050" t="str">
        <v>Discount Rate</v>
      </c>
      <c r="G87" s="2038">
        <v>6.9800000000000001E-2</v>
      </c>
      <c r="H87" s="2039"/>
      <c r="M87" s="166"/>
      <c r="BN87" s="1123"/>
    </row>
    <row r="88" spans="1:66" ht="16" x14ac:dyDescent="0.2">
      <c r="A88" s="1123"/>
      <c r="B88" s="1474" t="s">
        <v>825</v>
      </c>
      <c r="C88" s="1475">
        <f>((C80*1000*C118)/C81)*C89</f>
        <v>111637440</v>
      </c>
      <c r="D88" s="1476" t="s">
        <v>826</v>
      </c>
      <c r="E88" s="375"/>
      <c r="F88" s="2051" t="s">
        <v>484</v>
      </c>
      <c r="G88" s="2040">
        <v>60</v>
      </c>
      <c r="H88" s="2041"/>
      <c r="I88" s="187"/>
      <c r="J88" s="188"/>
      <c r="K88" s="189"/>
      <c r="M88" s="181"/>
      <c r="BN88" s="1123"/>
    </row>
    <row r="89" spans="1:66" ht="14.25" customHeight="1" x14ac:dyDescent="0.15">
      <c r="A89" s="1123"/>
      <c r="B89" s="274" t="s">
        <v>827</v>
      </c>
      <c r="C89" s="1541">
        <v>0.6</v>
      </c>
      <c r="F89" s="2052" t="str" cm="1">
        <f t="array" ref="F89:H90">B92:D93</f>
        <v>Total Electrolyser Capex (Low)</v>
      </c>
      <c r="G89" s="1535">
        <v>892080000.00000012</v>
      </c>
      <c r="H89" s="2042" t="str">
        <v>A$</v>
      </c>
      <c r="I89" s="187"/>
      <c r="J89" s="188"/>
      <c r="K89" s="189"/>
      <c r="M89" s="181"/>
      <c r="BN89" s="1123"/>
    </row>
    <row r="90" spans="1:66" ht="15.75" customHeight="1" x14ac:dyDescent="0.15">
      <c r="A90" s="1123"/>
      <c r="B90" s="274"/>
      <c r="C90" s="1541"/>
      <c r="F90" s="2051" t="str">
        <v>Total Electrolyser Capex (High)</v>
      </c>
      <c r="G90" s="2043">
        <v>2548800000</v>
      </c>
      <c r="H90" s="2041" t="str">
        <v>A$</v>
      </c>
      <c r="I90" s="187"/>
      <c r="J90" s="188"/>
      <c r="K90" s="189"/>
      <c r="M90" s="181"/>
      <c r="BN90" s="1123"/>
    </row>
    <row r="91" spans="1:66" x14ac:dyDescent="0.15">
      <c r="A91" s="1123"/>
      <c r="B91" s="1453" t="s">
        <v>828</v>
      </c>
      <c r="C91" s="1542"/>
      <c r="D91" s="1345"/>
      <c r="F91" s="2052" t="str" cm="1">
        <f t="array" ref="F91:H91">B95:D95</f>
        <v>Electrolyser Opex - Low</v>
      </c>
      <c r="G91" s="1535">
        <v>17841600.000000004</v>
      </c>
      <c r="H91" s="2042" t="str">
        <v>A$/year</v>
      </c>
      <c r="I91" s="187"/>
      <c r="J91" s="188"/>
      <c r="K91" s="189"/>
      <c r="M91" s="181"/>
      <c r="BN91" s="1123"/>
    </row>
    <row r="92" spans="1:66" x14ac:dyDescent="0.15">
      <c r="A92" s="1123"/>
      <c r="B92" s="1145" t="s">
        <v>829</v>
      </c>
      <c r="C92" s="1479">
        <f>C80*C82*1000</f>
        <v>892080000.00000012</v>
      </c>
      <c r="D92" s="1480" t="s">
        <v>830</v>
      </c>
      <c r="F92" s="2051" t="str" cm="1">
        <f t="array" ref="F92:H92">B98:D98</f>
        <v>Electrolyser Opex - High</v>
      </c>
      <c r="G92" s="2043">
        <v>101952000</v>
      </c>
      <c r="H92" s="2041" t="str">
        <v>A$/year</v>
      </c>
      <c r="I92" s="187"/>
      <c r="J92" s="188"/>
      <c r="K92" s="189"/>
      <c r="M92" s="181"/>
      <c r="BN92" s="1123"/>
    </row>
    <row r="93" spans="1:66" ht="18.75" customHeight="1" x14ac:dyDescent="0.15">
      <c r="A93" s="1123"/>
      <c r="B93" s="1146" t="s">
        <v>831</v>
      </c>
      <c r="C93" s="1481">
        <f>C80*C83*1000</f>
        <v>2548800000</v>
      </c>
      <c r="D93" s="1482" t="s">
        <v>830</v>
      </c>
      <c r="E93" s="1394"/>
      <c r="F93" s="2052" t="str" cm="1">
        <f t="array" ref="F93:H93">B129:D129</f>
        <v>Current Hydrogen Price, C1</v>
      </c>
      <c r="G93" s="420">
        <v>5.35</v>
      </c>
      <c r="H93" s="2044" t="str">
        <v>AUD/kg (Low)</v>
      </c>
      <c r="I93" s="187"/>
      <c r="J93" s="188"/>
      <c r="K93" s="189"/>
      <c r="M93" s="181"/>
      <c r="BN93" s="1123"/>
    </row>
    <row r="94" spans="1:66" ht="20.25" customHeight="1" x14ac:dyDescent="0.15">
      <c r="A94" s="1123"/>
      <c r="B94" s="1453" t="s">
        <v>832</v>
      </c>
      <c r="C94" s="1638"/>
      <c r="D94" s="1375"/>
      <c r="F94" s="2051" t="str">
        <f>F93</f>
        <v>Current Hydrogen Price, C1</v>
      </c>
      <c r="G94" s="2045" cm="1">
        <f t="array" ref="G94:H94">C130:D130</f>
        <v>16.730999999999998</v>
      </c>
      <c r="H94" s="2046" t="str">
        <v>AUD/kg (High)</v>
      </c>
      <c r="I94" s="187"/>
      <c r="J94" s="188"/>
      <c r="K94" s="189"/>
      <c r="M94" s="181"/>
      <c r="BN94" s="1123"/>
    </row>
    <row r="95" spans="1:66" ht="18.75" customHeight="1" x14ac:dyDescent="0.15">
      <c r="A95" s="1123"/>
      <c r="B95" s="1449" t="s">
        <v>833</v>
      </c>
      <c r="C95" s="1484">
        <f>C84*$C$80*1000</f>
        <v>17841600.000000004</v>
      </c>
      <c r="D95" s="1480" t="s">
        <v>804</v>
      </c>
      <c r="F95" s="2052" t="s">
        <v>834</v>
      </c>
      <c r="G95" s="2047">
        <f>BN146</f>
        <v>1.4319140076037733</v>
      </c>
      <c r="H95" s="2044" t="s">
        <v>835</v>
      </c>
      <c r="I95" s="187"/>
      <c r="J95" s="188"/>
      <c r="K95" s="189"/>
      <c r="M95" s="181"/>
      <c r="BN95" s="1123"/>
    </row>
    <row r="96" spans="1:66" ht="18.75" customHeight="1" x14ac:dyDescent="0.15">
      <c r="A96" s="1123"/>
      <c r="B96" s="1449" t="s">
        <v>836</v>
      </c>
      <c r="C96" s="1484">
        <f>C85*$C$80*1000</f>
        <v>35683200.000000007</v>
      </c>
      <c r="D96" s="1480" t="s">
        <v>804</v>
      </c>
      <c r="F96" s="2051" t="s">
        <v>834</v>
      </c>
      <c r="G96" s="2048">
        <f>BN152</f>
        <v>8.9791951108439729</v>
      </c>
      <c r="H96" s="2046" t="s">
        <v>837</v>
      </c>
      <c r="I96" s="187"/>
      <c r="J96" s="188"/>
      <c r="K96" s="189"/>
      <c r="M96" s="181"/>
      <c r="BN96" s="1123"/>
    </row>
    <row r="97" spans="1:66" ht="18.75" customHeight="1" x14ac:dyDescent="0.15">
      <c r="A97" s="1123"/>
      <c r="B97" s="1451" t="s">
        <v>833</v>
      </c>
      <c r="C97" s="1481">
        <f>C86*$C$80*1000</f>
        <v>50976000</v>
      </c>
      <c r="D97" s="1482" t="s">
        <v>804</v>
      </c>
      <c r="H97" s="187"/>
      <c r="I97" s="187"/>
      <c r="J97" s="188"/>
      <c r="K97" s="189"/>
      <c r="M97" s="181"/>
      <c r="BN97" s="1123"/>
    </row>
    <row r="98" spans="1:66" ht="18.75" customHeight="1" x14ac:dyDescent="0.15">
      <c r="A98" s="1123"/>
      <c r="B98" s="1451" t="s">
        <v>836</v>
      </c>
      <c r="C98" s="1481">
        <f>C87*$C$80*1000</f>
        <v>101952000</v>
      </c>
      <c r="D98" s="1482" t="s">
        <v>804</v>
      </c>
      <c r="H98" s="187"/>
      <c r="I98" s="187"/>
      <c r="J98" s="188"/>
      <c r="K98" s="189"/>
      <c r="M98" s="181"/>
      <c r="BN98" s="1123"/>
    </row>
    <row r="99" spans="1:66" ht="18.75" hidden="1" customHeight="1" x14ac:dyDescent="0.15">
      <c r="A99" s="1123"/>
      <c r="B99" s="274"/>
      <c r="C99" s="1437"/>
      <c r="D99" s="420"/>
      <c r="H99" s="187"/>
      <c r="I99" s="187"/>
      <c r="J99" s="188"/>
      <c r="K99" s="189"/>
      <c r="M99" s="181"/>
      <c r="BN99" s="1123"/>
    </row>
    <row r="100" spans="1:66" ht="18.75" hidden="1" customHeight="1" x14ac:dyDescent="0.15">
      <c r="A100" s="1123"/>
      <c r="B100" s="274"/>
      <c r="C100" s="1437"/>
      <c r="D100" s="420"/>
      <c r="H100" s="187"/>
      <c r="I100" s="187"/>
      <c r="J100" s="188"/>
      <c r="K100" s="189"/>
      <c r="M100" s="181"/>
      <c r="BN100" s="1123"/>
    </row>
    <row r="101" spans="1:66" ht="7.5" customHeight="1" x14ac:dyDescent="0.15">
      <c r="A101" s="2621"/>
      <c r="B101" s="274"/>
      <c r="H101" s="187"/>
      <c r="I101" s="187"/>
      <c r="J101" s="188"/>
      <c r="K101" s="189"/>
      <c r="M101" s="181"/>
      <c r="BN101" s="1123"/>
    </row>
    <row r="102" spans="1:66" x14ac:dyDescent="0.15">
      <c r="A102" s="2622"/>
      <c r="B102" s="747" t="s">
        <v>838</v>
      </c>
      <c r="C102" s="1603"/>
      <c r="D102" s="1443" t="s">
        <v>784</v>
      </c>
      <c r="H102" s="187"/>
      <c r="I102" s="187"/>
      <c r="J102" s="188"/>
      <c r="K102" s="189"/>
      <c r="M102" s="181"/>
      <c r="BN102" s="1123"/>
    </row>
    <row r="103" spans="1:66" x14ac:dyDescent="0.15">
      <c r="A103" s="1123"/>
      <c r="B103" s="274" t="s">
        <v>839</v>
      </c>
      <c r="C103" s="1578">
        <v>15</v>
      </c>
      <c r="D103" s="161" t="s">
        <v>840</v>
      </c>
      <c r="H103" s="187"/>
      <c r="I103" s="187"/>
      <c r="J103" s="188"/>
      <c r="K103" s="189"/>
      <c r="M103" s="181"/>
      <c r="BN103" s="1123"/>
    </row>
    <row r="104" spans="1:66" ht="17.25" customHeight="1" x14ac:dyDescent="0.2">
      <c r="A104" s="1123"/>
      <c r="B104" s="274" t="s">
        <v>841</v>
      </c>
      <c r="C104" s="1637">
        <f>D33</f>
        <v>3.3649999999999998</v>
      </c>
      <c r="D104" s="161" t="s">
        <v>779</v>
      </c>
      <c r="E104" s="1671" t="s">
        <v>778</v>
      </c>
      <c r="F104" s="1588"/>
      <c r="G104" s="1130"/>
      <c r="H104" s="1130"/>
      <c r="I104" s="1130"/>
      <c r="BN104" s="1123"/>
    </row>
    <row r="105" spans="1:66" ht="18" customHeight="1" x14ac:dyDescent="0.15">
      <c r="A105" s="1123"/>
      <c r="B105" s="274" t="s">
        <v>842</v>
      </c>
      <c r="C105" s="1639">
        <f>C103*0.001*C104</f>
        <v>5.0474999999999992E-2</v>
      </c>
      <c r="D105" s="161" t="s">
        <v>843</v>
      </c>
      <c r="BN105" s="1123"/>
    </row>
    <row r="106" spans="1:66" x14ac:dyDescent="0.15">
      <c r="A106" s="1123"/>
      <c r="B106" s="274" t="s">
        <v>844</v>
      </c>
      <c r="C106" s="1529">
        <f>C105*C88</f>
        <v>5634899.7839999991</v>
      </c>
      <c r="D106" s="161" t="s">
        <v>804</v>
      </c>
      <c r="BN106" s="1123"/>
    </row>
    <row r="107" spans="1:66" customFormat="1" ht="15" x14ac:dyDescent="0.2">
      <c r="A107" s="286"/>
      <c r="B107" s="274" t="s">
        <v>845</v>
      </c>
      <c r="C107" s="1640">
        <v>0.02</v>
      </c>
      <c r="D107" s="161" t="s">
        <v>696</v>
      </c>
      <c r="E107" s="147"/>
      <c r="F107" s="361"/>
      <c r="H107" s="161"/>
      <c r="BN107" s="286"/>
    </row>
    <row r="108" spans="1:66" customFormat="1" ht="6.75" customHeight="1" x14ac:dyDescent="0.2">
      <c r="A108" s="286"/>
      <c r="B108" s="274"/>
      <c r="C108" s="1640"/>
      <c r="D108" s="161"/>
      <c r="E108" s="147"/>
      <c r="F108" s="361"/>
      <c r="H108" s="161"/>
      <c r="BN108" s="286"/>
    </row>
    <row r="109" spans="1:66" customFormat="1" ht="15" x14ac:dyDescent="0.2">
      <c r="A109" s="286"/>
      <c r="B109" s="747" t="s">
        <v>846</v>
      </c>
      <c r="C109" s="1641"/>
      <c r="D109" s="747" t="s">
        <v>784</v>
      </c>
      <c r="E109" s="147"/>
      <c r="F109" s="361"/>
      <c r="BN109" s="286"/>
    </row>
    <row r="110" spans="1:66" customFormat="1" ht="15" x14ac:dyDescent="0.2">
      <c r="A110" s="286"/>
      <c r="B110" s="274" t="s">
        <v>847</v>
      </c>
      <c r="C110" s="1642">
        <f>'[2]20241230 Open Electricity'!$AD$368</f>
        <v>102.82426229508197</v>
      </c>
      <c r="D110" s="161" t="s">
        <v>848</v>
      </c>
      <c r="E110" s="147"/>
      <c r="F110" s="361"/>
      <c r="I110" s="1" t="s">
        <v>849</v>
      </c>
      <c r="BN110" s="286"/>
    </row>
    <row r="111" spans="1:66" customFormat="1" ht="15" x14ac:dyDescent="0.2">
      <c r="A111" s="286"/>
      <c r="B111" s="274"/>
      <c r="C111" s="1642">
        <f>C110/1000</f>
        <v>0.10282426229508196</v>
      </c>
      <c r="D111" s="161" t="s">
        <v>641</v>
      </c>
      <c r="E111" s="147"/>
      <c r="F111" s="361"/>
      <c r="BN111" s="286"/>
    </row>
    <row r="112" spans="1:66" customFormat="1" ht="15" x14ac:dyDescent="0.2">
      <c r="A112" s="286"/>
      <c r="B112" s="274" t="s">
        <v>850</v>
      </c>
      <c r="C112" s="1622">
        <f>C80*C118*C89</f>
        <v>6698246.3999999994</v>
      </c>
      <c r="D112" s="161" t="s">
        <v>851</v>
      </c>
      <c r="E112" s="1672"/>
      <c r="F112" s="1121"/>
      <c r="I112" s="1" t="s">
        <v>852</v>
      </c>
      <c r="BN112" s="286"/>
    </row>
    <row r="113" spans="1:66" customFormat="1" ht="15" x14ac:dyDescent="0.2">
      <c r="A113" s="286"/>
      <c r="B113" s="274" t="s">
        <v>853</v>
      </c>
      <c r="C113" s="1643">
        <f>C112*C110</f>
        <v>688742244.75068843</v>
      </c>
      <c r="D113" s="161" t="s">
        <v>804</v>
      </c>
      <c r="E113" s="147"/>
      <c r="F113" s="361"/>
      <c r="BN113" s="286"/>
    </row>
    <row r="114" spans="1:66" customFormat="1" ht="9.75" customHeight="1" x14ac:dyDescent="0.2">
      <c r="A114" s="286"/>
      <c r="B114" s="274"/>
      <c r="C114" s="1644"/>
      <c r="D114" s="161"/>
      <c r="E114" s="147"/>
      <c r="F114" s="361"/>
      <c r="BN114" s="286"/>
    </row>
    <row r="115" spans="1:66" x14ac:dyDescent="0.15">
      <c r="A115" s="1123"/>
      <c r="B115" s="747"/>
      <c r="C115" s="1645"/>
      <c r="D115" s="747" t="s">
        <v>784</v>
      </c>
      <c r="BN115" s="1123"/>
    </row>
    <row r="116" spans="1:66" ht="15" x14ac:dyDescent="0.2">
      <c r="A116" s="1123"/>
      <c r="B116" s="274" t="s">
        <v>854</v>
      </c>
      <c r="C116" s="1646">
        <v>0</v>
      </c>
      <c r="D116" s="161" t="s">
        <v>855</v>
      </c>
      <c r="E116" s="1671" t="s">
        <v>856</v>
      </c>
      <c r="F116" s="1601" t="s">
        <v>857</v>
      </c>
      <c r="G116" s="1130"/>
      <c r="H116" s="1130"/>
      <c r="I116" s="1130"/>
      <c r="J116" s="1130"/>
      <c r="BN116" s="1123"/>
    </row>
    <row r="117" spans="1:66" ht="15" x14ac:dyDescent="0.2">
      <c r="A117" s="1123"/>
      <c r="B117" s="274" t="s">
        <v>858</v>
      </c>
      <c r="C117" s="1646">
        <v>6.9800000000000001E-2</v>
      </c>
      <c r="D117" s="161" t="s">
        <v>855</v>
      </c>
      <c r="E117" s="1671" t="s">
        <v>859</v>
      </c>
      <c r="F117" s="1588"/>
      <c r="G117" s="1130"/>
      <c r="H117" s="1130"/>
      <c r="I117" s="1130"/>
      <c r="J117" s="1130"/>
      <c r="BN117" s="1123"/>
    </row>
    <row r="118" spans="1:66" x14ac:dyDescent="0.15">
      <c r="A118" s="1123"/>
      <c r="B118" s="274" t="s">
        <v>860</v>
      </c>
      <c r="C118" s="1647">
        <v>8760</v>
      </c>
      <c r="D118" s="161" t="s">
        <v>861</v>
      </c>
      <c r="BN118" s="1123"/>
    </row>
    <row r="119" spans="1:66" ht="15.75" customHeight="1" x14ac:dyDescent="0.15">
      <c r="A119" s="2623"/>
      <c r="B119" s="1398" t="s">
        <v>862</v>
      </c>
      <c r="C119" s="1648">
        <v>0.67</v>
      </c>
      <c r="D119" s="420" t="s">
        <v>475</v>
      </c>
      <c r="E119" s="1122" t="s">
        <v>863</v>
      </c>
      <c r="BN119" s="1123"/>
    </row>
    <row r="120" spans="1:66" ht="6.75" customHeight="1" x14ac:dyDescent="0.15">
      <c r="A120" s="2623"/>
      <c r="B120" s="1398"/>
      <c r="C120" s="1648"/>
      <c r="D120" s="420"/>
      <c r="E120" s="1122"/>
      <c r="BN120" s="1123"/>
    </row>
    <row r="121" spans="1:66" ht="15.75" hidden="1" customHeight="1" x14ac:dyDescent="0.15">
      <c r="A121" s="2623"/>
      <c r="B121" s="1460" t="s">
        <v>864</v>
      </c>
      <c r="C121" s="1649"/>
      <c r="D121" s="1375"/>
      <c r="E121" s="1122"/>
      <c r="BN121" s="1123"/>
    </row>
    <row r="122" spans="1:66" ht="15.75" hidden="1" customHeight="1" x14ac:dyDescent="0.15">
      <c r="A122" s="2623"/>
      <c r="B122" s="1398" t="str">
        <f>B19</f>
        <v>Cost of Transportation - Pipeline</v>
      </c>
      <c r="C122" s="1648">
        <f>D20</f>
        <v>1030000</v>
      </c>
      <c r="D122" s="420" t="s">
        <v>865</v>
      </c>
      <c r="E122" s="1122"/>
      <c r="BN122" s="1123"/>
    </row>
    <row r="123" spans="1:66" ht="15.75" hidden="1" customHeight="1" x14ac:dyDescent="0.15">
      <c r="A123" s="2623"/>
      <c r="B123" s="1398" t="s">
        <v>866</v>
      </c>
      <c r="C123" s="1648">
        <f>D21</f>
        <v>1550000</v>
      </c>
      <c r="D123" s="420" t="s">
        <v>867</v>
      </c>
      <c r="E123" s="1122"/>
      <c r="BN123" s="1123"/>
    </row>
    <row r="124" spans="1:66" ht="15.75" hidden="1" customHeight="1" x14ac:dyDescent="0.15">
      <c r="A124" s="2623"/>
      <c r="B124" s="1398" t="s">
        <v>868</v>
      </c>
      <c r="C124" s="1648">
        <f>SUM(C122:C123)</f>
        <v>2580000</v>
      </c>
      <c r="D124" s="420" t="s">
        <v>830</v>
      </c>
      <c r="E124" s="1122"/>
      <c r="BN124" s="1123"/>
    </row>
    <row r="125" spans="1:66" ht="15.75" hidden="1" customHeight="1" x14ac:dyDescent="0.15">
      <c r="A125" s="2623"/>
      <c r="B125" s="1398"/>
      <c r="C125" s="1648"/>
      <c r="D125" s="420"/>
      <c r="E125" s="1122"/>
      <c r="BN125" s="1123"/>
    </row>
    <row r="126" spans="1:66" ht="15.75" hidden="1" customHeight="1" x14ac:dyDescent="0.15">
      <c r="A126" s="2623"/>
      <c r="B126" s="1398"/>
      <c r="C126" s="1648"/>
      <c r="D126" s="420"/>
      <c r="E126" s="1122"/>
      <c r="BN126" s="1123"/>
    </row>
    <row r="127" spans="1:66" ht="15.75" hidden="1" customHeight="1" x14ac:dyDescent="0.15">
      <c r="A127" s="2623"/>
      <c r="B127" s="1398"/>
      <c r="C127" s="1648"/>
      <c r="D127" s="420"/>
      <c r="E127" s="1122"/>
      <c r="BN127" s="1123"/>
    </row>
    <row r="128" spans="1:66" ht="17.25" customHeight="1" x14ac:dyDescent="0.15">
      <c r="A128" s="2623"/>
      <c r="B128" s="1500" t="s">
        <v>869</v>
      </c>
      <c r="C128" s="1650"/>
      <c r="D128" s="1443" t="s">
        <v>784</v>
      </c>
      <c r="E128" s="1122"/>
      <c r="BN128" s="1123"/>
    </row>
    <row r="129" spans="1:66" ht="15.75" customHeight="1" x14ac:dyDescent="0.15">
      <c r="A129" s="2623"/>
      <c r="B129" s="1398" t="s">
        <v>870</v>
      </c>
      <c r="C129" s="1648">
        <v>5.35</v>
      </c>
      <c r="D129" s="420" t="s">
        <v>871</v>
      </c>
      <c r="E129" s="1122"/>
      <c r="BN129" s="1123"/>
    </row>
    <row r="130" spans="1:66" ht="15.75" customHeight="1" x14ac:dyDescent="0.15">
      <c r="A130" s="2623"/>
      <c r="B130" s="1728"/>
      <c r="C130" s="1649">
        <f>'Hydrogen Prices'!C43</f>
        <v>16.730999999999998</v>
      </c>
      <c r="D130" s="1375" t="s">
        <v>872</v>
      </c>
      <c r="E130" s="1122"/>
      <c r="BN130" s="1123"/>
    </row>
    <row r="131" spans="1:66" ht="19.5" customHeight="1" x14ac:dyDescent="0.15">
      <c r="A131" s="2623"/>
      <c r="B131" s="1398" t="s">
        <v>492</v>
      </c>
      <c r="C131" s="1648">
        <f>'Hydrogen Prices'!D41</f>
        <v>0.8</v>
      </c>
      <c r="D131" s="420"/>
      <c r="E131" s="1122"/>
      <c r="BN131" s="1123"/>
    </row>
    <row r="132" spans="1:66" ht="12.75" customHeight="1" x14ac:dyDescent="0.15">
      <c r="A132" s="2623"/>
      <c r="B132" s="1398"/>
      <c r="C132" s="1648">
        <f>'Hydrogen Prices'!E41</f>
        <v>0.85</v>
      </c>
      <c r="D132" s="420"/>
      <c r="E132" s="1122"/>
      <c r="BN132" s="1123"/>
    </row>
    <row r="133" spans="1:66" ht="15.75" customHeight="1" x14ac:dyDescent="0.15">
      <c r="A133" s="2623"/>
      <c r="B133" s="1398"/>
      <c r="C133" s="1648">
        <f>'Hydrogen Prices'!F41</f>
        <v>0.9</v>
      </c>
      <c r="D133" s="420"/>
      <c r="E133" s="1122"/>
      <c r="BN133" s="1123"/>
    </row>
    <row r="134" spans="1:66" ht="6" customHeight="1" x14ac:dyDescent="0.15">
      <c r="A134" s="2623"/>
      <c r="B134" s="1502"/>
      <c r="C134" s="1650"/>
      <c r="D134" s="1503"/>
      <c r="E134" s="1122"/>
      <c r="BN134" s="1123"/>
    </row>
    <row r="135" spans="1:66" ht="15.75" customHeight="1" x14ac:dyDescent="0.15">
      <c r="A135" s="2623"/>
      <c r="B135" s="1398" t="s">
        <v>873</v>
      </c>
      <c r="C135" s="1651">
        <v>1.5</v>
      </c>
      <c r="D135" s="420" t="s">
        <v>874</v>
      </c>
      <c r="E135" s="1122"/>
      <c r="BN135" s="1123"/>
    </row>
    <row r="136" spans="1:66" ht="15.75" customHeight="1" x14ac:dyDescent="0.15">
      <c r="A136" s="2623"/>
      <c r="B136" s="1398" t="s">
        <v>875</v>
      </c>
      <c r="C136" s="1652">
        <v>3.85E-2</v>
      </c>
      <c r="D136" s="274"/>
      <c r="E136" s="1673" t="s">
        <v>876</v>
      </c>
      <c r="F136" s="1588"/>
      <c r="G136" s="420"/>
      <c r="H136" s="1130"/>
      <c r="I136" s="1130"/>
      <c r="BN136" s="1123"/>
    </row>
    <row r="137" spans="1:66" ht="15.75" customHeight="1" x14ac:dyDescent="0.15">
      <c r="A137" s="2623"/>
      <c r="B137" s="1398"/>
      <c r="C137" s="1648"/>
      <c r="D137" s="420"/>
      <c r="E137" s="1122"/>
      <c r="BN137" s="1123"/>
    </row>
    <row r="138" spans="1:66" ht="16.5" customHeight="1" x14ac:dyDescent="0.15">
      <c r="A138" s="2619"/>
      <c r="B138" s="1506" t="s">
        <v>877</v>
      </c>
      <c r="C138" s="1438"/>
      <c r="D138" s="1440"/>
      <c r="E138" s="1667"/>
      <c r="F138" s="1592"/>
      <c r="G138" s="1440"/>
      <c r="H138" s="1440"/>
      <c r="I138" s="1440"/>
      <c r="J138" s="1440"/>
      <c r="K138" s="1440"/>
      <c r="L138" s="1440"/>
      <c r="M138" s="1440"/>
      <c r="N138" s="1440"/>
      <c r="O138" s="1440"/>
      <c r="P138" s="1440"/>
      <c r="Q138" s="1440"/>
      <c r="R138" s="1440"/>
      <c r="S138" s="1440"/>
      <c r="T138" s="1440"/>
      <c r="U138" s="1440"/>
      <c r="V138" s="1440"/>
      <c r="W138" s="1440"/>
      <c r="X138" s="1440"/>
      <c r="Y138" s="1440"/>
      <c r="Z138" s="1440"/>
      <c r="AA138" s="1440"/>
      <c r="AB138" s="1440"/>
      <c r="AC138" s="1440"/>
      <c r="AD138" s="1440"/>
      <c r="AE138" s="1440"/>
      <c r="AF138" s="1440"/>
      <c r="AG138" s="1440"/>
      <c r="AH138" s="1440"/>
      <c r="AI138" s="1440"/>
      <c r="AJ138" s="1440"/>
      <c r="AK138" s="1440"/>
      <c r="AL138" s="1440"/>
      <c r="AM138" s="1440"/>
      <c r="AN138" s="1440"/>
      <c r="AO138" s="1440"/>
      <c r="AP138" s="1440"/>
      <c r="AQ138" s="1440"/>
      <c r="AR138" s="1440"/>
      <c r="AS138" s="1440"/>
      <c r="AT138" s="1440"/>
      <c r="AU138" s="1440"/>
      <c r="AV138" s="1440"/>
      <c r="AW138" s="1440"/>
      <c r="AX138" s="1440"/>
      <c r="AY138" s="1440"/>
      <c r="AZ138" s="1440"/>
      <c r="BA138" s="1440"/>
      <c r="BB138" s="1440"/>
      <c r="BC138" s="1440"/>
      <c r="BD138" s="1440"/>
      <c r="BE138" s="1440"/>
      <c r="BF138" s="1440"/>
      <c r="BG138" s="1440"/>
      <c r="BH138" s="1440"/>
      <c r="BI138" s="1440"/>
      <c r="BJ138" s="1440"/>
      <c r="BK138" s="1440"/>
      <c r="BL138" s="1440"/>
      <c r="BM138" s="1440"/>
      <c r="BN138" s="1441"/>
    </row>
    <row r="139" spans="1:66" x14ac:dyDescent="0.15">
      <c r="A139" s="1123"/>
      <c r="B139" s="274"/>
      <c r="BN139" s="1123"/>
    </row>
    <row r="140" spans="1:66" ht="15" thickBot="1" x14ac:dyDescent="0.2">
      <c r="A140" s="1123"/>
      <c r="B140" s="580" t="s">
        <v>878</v>
      </c>
      <c r="C140" s="580"/>
      <c r="D140" s="580"/>
      <c r="E140" s="1126"/>
      <c r="F140" s="1507">
        <v>0</v>
      </c>
      <c r="G140" s="1508">
        <v>1</v>
      </c>
      <c r="H140" s="1508">
        <v>2</v>
      </c>
      <c r="I140" s="1508">
        <v>3</v>
      </c>
      <c r="J140" s="1508">
        <v>4</v>
      </c>
      <c r="K140" s="1508">
        <v>5</v>
      </c>
      <c r="L140" s="1508">
        <v>6</v>
      </c>
      <c r="M140" s="1508">
        <v>7</v>
      </c>
      <c r="N140" s="1508">
        <v>8</v>
      </c>
      <c r="O140" s="1508">
        <v>9</v>
      </c>
      <c r="P140" s="1508">
        <v>10</v>
      </c>
      <c r="Q140" s="1508">
        <v>11</v>
      </c>
      <c r="R140" s="1508">
        <v>12</v>
      </c>
      <c r="S140" s="1508">
        <v>13</v>
      </c>
      <c r="T140" s="1508">
        <v>14</v>
      </c>
      <c r="U140" s="1508">
        <v>15</v>
      </c>
      <c r="V140" s="1508">
        <v>16</v>
      </c>
      <c r="W140" s="1508">
        <v>17</v>
      </c>
      <c r="X140" s="1508">
        <v>18</v>
      </c>
      <c r="Y140" s="1508">
        <v>19</v>
      </c>
      <c r="Z140" s="1508">
        <v>20</v>
      </c>
      <c r="AA140" s="1508">
        <v>21</v>
      </c>
      <c r="AB140" s="1508">
        <v>22</v>
      </c>
      <c r="AC140" s="1508">
        <v>23</v>
      </c>
      <c r="AD140" s="1508">
        <v>24</v>
      </c>
      <c r="AE140" s="1508">
        <v>25</v>
      </c>
      <c r="AF140" s="1508">
        <v>26</v>
      </c>
      <c r="AG140" s="1508">
        <v>27</v>
      </c>
      <c r="AH140" s="1508">
        <v>28</v>
      </c>
      <c r="AI140" s="1508">
        <v>29</v>
      </c>
      <c r="AJ140" s="1508">
        <v>30</v>
      </c>
      <c r="AK140" s="1508">
        <v>31</v>
      </c>
      <c r="AL140" s="1508">
        <v>32</v>
      </c>
      <c r="AM140" s="1508">
        <v>33</v>
      </c>
      <c r="AN140" s="1508">
        <v>34</v>
      </c>
      <c r="AO140" s="1508">
        <v>35</v>
      </c>
      <c r="AP140" s="1508">
        <v>36</v>
      </c>
      <c r="AQ140" s="1508">
        <v>37</v>
      </c>
      <c r="AR140" s="1508">
        <v>38</v>
      </c>
      <c r="AS140" s="1508">
        <v>39</v>
      </c>
      <c r="AT140" s="1508">
        <v>40</v>
      </c>
      <c r="AU140" s="1508">
        <v>41</v>
      </c>
      <c r="AV140" s="1508">
        <v>42</v>
      </c>
      <c r="AW140" s="1508">
        <v>43</v>
      </c>
      <c r="AX140" s="1508">
        <v>44</v>
      </c>
      <c r="AY140" s="1508">
        <v>45</v>
      </c>
      <c r="AZ140" s="1508">
        <v>46</v>
      </c>
      <c r="BA140" s="1508">
        <v>47</v>
      </c>
      <c r="BB140" s="1508">
        <v>48</v>
      </c>
      <c r="BC140" s="1508">
        <v>49</v>
      </c>
      <c r="BD140" s="1508">
        <v>50</v>
      </c>
      <c r="BE140" s="1508">
        <v>51</v>
      </c>
      <c r="BF140" s="1508">
        <v>52</v>
      </c>
      <c r="BG140" s="1508">
        <v>53</v>
      </c>
      <c r="BH140" s="1508">
        <v>54</v>
      </c>
      <c r="BI140" s="1508">
        <v>55</v>
      </c>
      <c r="BJ140" s="1508">
        <v>56</v>
      </c>
      <c r="BK140" s="1508">
        <v>57</v>
      </c>
      <c r="BL140" s="1508">
        <v>58</v>
      </c>
      <c r="BM140" s="1508">
        <v>59</v>
      </c>
      <c r="BN140" s="1509">
        <v>60</v>
      </c>
    </row>
    <row r="141" spans="1:66" ht="21" customHeight="1" x14ac:dyDescent="0.15">
      <c r="A141" s="1123"/>
      <c r="B141" s="274"/>
      <c r="C141" s="1637"/>
      <c r="D141" s="187"/>
      <c r="E141" s="1121" t="s">
        <v>752</v>
      </c>
      <c r="BN141" s="1123"/>
    </row>
    <row r="142" spans="1:66" x14ac:dyDescent="0.15">
      <c r="A142" s="1123"/>
      <c r="B142" s="274" t="s">
        <v>879</v>
      </c>
      <c r="C142" s="1510">
        <f>C88</f>
        <v>111637440</v>
      </c>
      <c r="E142" s="1674">
        <f>NPV(C117,G142:BN142)+F142</f>
        <v>1571477751.6634614</v>
      </c>
      <c r="F142" s="1602">
        <f>IF(F$140&lt;&gt;0,$C$88,)</f>
        <v>0</v>
      </c>
      <c r="G142" s="1511">
        <f t="shared" ref="G142:BN142" si="4">IF(G140&lt;&gt;0,$C$88,)</f>
        <v>111637440</v>
      </c>
      <c r="H142" s="1511">
        <f t="shared" si="4"/>
        <v>111637440</v>
      </c>
      <c r="I142" s="1511">
        <f t="shared" si="4"/>
        <v>111637440</v>
      </c>
      <c r="J142" s="1511">
        <f t="shared" si="4"/>
        <v>111637440</v>
      </c>
      <c r="K142" s="1511">
        <f t="shared" si="4"/>
        <v>111637440</v>
      </c>
      <c r="L142" s="1511">
        <f t="shared" si="4"/>
        <v>111637440</v>
      </c>
      <c r="M142" s="1511">
        <f t="shared" si="4"/>
        <v>111637440</v>
      </c>
      <c r="N142" s="1511">
        <f t="shared" si="4"/>
        <v>111637440</v>
      </c>
      <c r="O142" s="1511">
        <f t="shared" si="4"/>
        <v>111637440</v>
      </c>
      <c r="P142" s="1511">
        <f t="shared" si="4"/>
        <v>111637440</v>
      </c>
      <c r="Q142" s="1511">
        <f t="shared" si="4"/>
        <v>111637440</v>
      </c>
      <c r="R142" s="1511">
        <f t="shared" si="4"/>
        <v>111637440</v>
      </c>
      <c r="S142" s="1511">
        <f t="shared" si="4"/>
        <v>111637440</v>
      </c>
      <c r="T142" s="1511">
        <f t="shared" si="4"/>
        <v>111637440</v>
      </c>
      <c r="U142" s="1511">
        <f t="shared" si="4"/>
        <v>111637440</v>
      </c>
      <c r="V142" s="1511">
        <f t="shared" si="4"/>
        <v>111637440</v>
      </c>
      <c r="W142" s="1511">
        <f t="shared" si="4"/>
        <v>111637440</v>
      </c>
      <c r="X142" s="1511">
        <f t="shared" si="4"/>
        <v>111637440</v>
      </c>
      <c r="Y142" s="1511">
        <f t="shared" si="4"/>
        <v>111637440</v>
      </c>
      <c r="Z142" s="1511">
        <f t="shared" si="4"/>
        <v>111637440</v>
      </c>
      <c r="AA142" s="1511">
        <f t="shared" si="4"/>
        <v>111637440</v>
      </c>
      <c r="AB142" s="1511">
        <f t="shared" si="4"/>
        <v>111637440</v>
      </c>
      <c r="AC142" s="1511">
        <f t="shared" si="4"/>
        <v>111637440</v>
      </c>
      <c r="AD142" s="1511">
        <f t="shared" si="4"/>
        <v>111637440</v>
      </c>
      <c r="AE142" s="1511">
        <f t="shared" si="4"/>
        <v>111637440</v>
      </c>
      <c r="AF142" s="1511">
        <f t="shared" si="4"/>
        <v>111637440</v>
      </c>
      <c r="AG142" s="1511">
        <f t="shared" si="4"/>
        <v>111637440</v>
      </c>
      <c r="AH142" s="1511">
        <f t="shared" si="4"/>
        <v>111637440</v>
      </c>
      <c r="AI142" s="1511">
        <f t="shared" si="4"/>
        <v>111637440</v>
      </c>
      <c r="AJ142" s="1511">
        <f t="shared" si="4"/>
        <v>111637440</v>
      </c>
      <c r="AK142" s="1511">
        <f t="shared" si="4"/>
        <v>111637440</v>
      </c>
      <c r="AL142" s="1511">
        <f t="shared" si="4"/>
        <v>111637440</v>
      </c>
      <c r="AM142" s="1511">
        <f t="shared" si="4"/>
        <v>111637440</v>
      </c>
      <c r="AN142" s="1511">
        <f t="shared" si="4"/>
        <v>111637440</v>
      </c>
      <c r="AO142" s="1511">
        <f t="shared" si="4"/>
        <v>111637440</v>
      </c>
      <c r="AP142" s="1511">
        <f t="shared" si="4"/>
        <v>111637440</v>
      </c>
      <c r="AQ142" s="1511">
        <f t="shared" si="4"/>
        <v>111637440</v>
      </c>
      <c r="AR142" s="1511">
        <f t="shared" si="4"/>
        <v>111637440</v>
      </c>
      <c r="AS142" s="1511">
        <f t="shared" si="4"/>
        <v>111637440</v>
      </c>
      <c r="AT142" s="1511">
        <f t="shared" si="4"/>
        <v>111637440</v>
      </c>
      <c r="AU142" s="1511">
        <f t="shared" si="4"/>
        <v>111637440</v>
      </c>
      <c r="AV142" s="1511">
        <f t="shared" si="4"/>
        <v>111637440</v>
      </c>
      <c r="AW142" s="1511">
        <f t="shared" si="4"/>
        <v>111637440</v>
      </c>
      <c r="AX142" s="1511">
        <f t="shared" si="4"/>
        <v>111637440</v>
      </c>
      <c r="AY142" s="1511">
        <f t="shared" si="4"/>
        <v>111637440</v>
      </c>
      <c r="AZ142" s="1511">
        <f t="shared" si="4"/>
        <v>111637440</v>
      </c>
      <c r="BA142" s="1511">
        <f t="shared" si="4"/>
        <v>111637440</v>
      </c>
      <c r="BB142" s="1511">
        <f t="shared" si="4"/>
        <v>111637440</v>
      </c>
      <c r="BC142" s="1511">
        <f t="shared" si="4"/>
        <v>111637440</v>
      </c>
      <c r="BD142" s="1511">
        <f t="shared" si="4"/>
        <v>111637440</v>
      </c>
      <c r="BE142" s="1511">
        <f t="shared" si="4"/>
        <v>111637440</v>
      </c>
      <c r="BF142" s="1511">
        <f t="shared" si="4"/>
        <v>111637440</v>
      </c>
      <c r="BG142" s="1511">
        <f t="shared" si="4"/>
        <v>111637440</v>
      </c>
      <c r="BH142" s="1511">
        <f t="shared" si="4"/>
        <v>111637440</v>
      </c>
      <c r="BI142" s="1511">
        <f t="shared" si="4"/>
        <v>111637440</v>
      </c>
      <c r="BJ142" s="1511">
        <f t="shared" si="4"/>
        <v>111637440</v>
      </c>
      <c r="BK142" s="1511">
        <f t="shared" si="4"/>
        <v>111637440</v>
      </c>
      <c r="BL142" s="1511">
        <f t="shared" si="4"/>
        <v>111637440</v>
      </c>
      <c r="BM142" s="1511">
        <f t="shared" si="4"/>
        <v>111637440</v>
      </c>
      <c r="BN142" s="1512">
        <f t="shared" si="4"/>
        <v>111637440</v>
      </c>
    </row>
    <row r="143" spans="1:66" ht="11.25" customHeight="1" x14ac:dyDescent="0.15">
      <c r="A143" s="1123"/>
      <c r="B143" s="274"/>
      <c r="C143" s="1510"/>
      <c r="E143" s="1675"/>
      <c r="F143" s="1602"/>
      <c r="G143" s="1511"/>
      <c r="H143" s="1511"/>
      <c r="I143" s="1511"/>
      <c r="J143" s="1511"/>
      <c r="K143" s="1511"/>
      <c r="L143" s="1511"/>
      <c r="M143" s="1511"/>
      <c r="N143" s="1511"/>
      <c r="O143" s="1511"/>
      <c r="P143" s="1511"/>
      <c r="Q143" s="1511"/>
      <c r="R143" s="1511"/>
      <c r="S143" s="1511"/>
      <c r="T143" s="1511"/>
      <c r="U143" s="1511"/>
      <c r="V143" s="1511"/>
      <c r="W143" s="1511"/>
      <c r="X143" s="1511"/>
      <c r="Y143" s="1511"/>
      <c r="Z143" s="1511"/>
      <c r="AA143" s="1511"/>
      <c r="AB143" s="1511"/>
      <c r="AC143" s="1511"/>
      <c r="AD143" s="1511"/>
      <c r="AE143" s="1511"/>
      <c r="AF143" s="1511"/>
      <c r="AG143" s="1511"/>
      <c r="AH143" s="1511"/>
      <c r="AI143" s="1511"/>
      <c r="AJ143" s="1511"/>
      <c r="AK143" s="1511"/>
      <c r="AL143" s="1511"/>
      <c r="AM143" s="1511"/>
      <c r="AN143" s="1511"/>
      <c r="AO143" s="1511"/>
      <c r="AP143" s="1511"/>
      <c r="AQ143" s="1511"/>
      <c r="AR143" s="1511"/>
      <c r="AS143" s="1511"/>
      <c r="AT143" s="1511"/>
      <c r="AU143" s="1511"/>
      <c r="AV143" s="1511"/>
      <c r="AW143" s="1511"/>
      <c r="AX143" s="1511"/>
      <c r="AY143" s="1511"/>
      <c r="AZ143" s="1511"/>
      <c r="BA143" s="1511"/>
      <c r="BB143" s="1511"/>
      <c r="BC143" s="1511"/>
      <c r="BD143" s="1511"/>
      <c r="BE143" s="1511"/>
      <c r="BF143" s="1511"/>
      <c r="BG143" s="1511"/>
      <c r="BH143" s="1511"/>
      <c r="BI143" s="1511"/>
      <c r="BJ143" s="1511"/>
      <c r="BK143" s="1511"/>
      <c r="BL143" s="1511"/>
      <c r="BM143" s="1511"/>
      <c r="BN143" s="1512"/>
    </row>
    <row r="144" spans="1:66" x14ac:dyDescent="0.15">
      <c r="A144" s="1123"/>
      <c r="B144" s="274" t="s">
        <v>854</v>
      </c>
      <c r="C144" s="1637"/>
      <c r="G144" s="1513">
        <f t="shared" ref="G144:BN144" si="5">(1+$C$116)^(G140-1)</f>
        <v>1</v>
      </c>
      <c r="H144" s="1513">
        <f t="shared" si="5"/>
        <v>1</v>
      </c>
      <c r="I144" s="1513">
        <f t="shared" si="5"/>
        <v>1</v>
      </c>
      <c r="J144" s="1513">
        <f t="shared" si="5"/>
        <v>1</v>
      </c>
      <c r="K144" s="1513">
        <f t="shared" si="5"/>
        <v>1</v>
      </c>
      <c r="L144" s="1513">
        <f t="shared" si="5"/>
        <v>1</v>
      </c>
      <c r="M144" s="1513">
        <f t="shared" si="5"/>
        <v>1</v>
      </c>
      <c r="N144" s="1513">
        <f t="shared" si="5"/>
        <v>1</v>
      </c>
      <c r="O144" s="1513">
        <f t="shared" si="5"/>
        <v>1</v>
      </c>
      <c r="P144" s="1513">
        <f t="shared" si="5"/>
        <v>1</v>
      </c>
      <c r="Q144" s="1513">
        <f t="shared" si="5"/>
        <v>1</v>
      </c>
      <c r="R144" s="1513">
        <f t="shared" si="5"/>
        <v>1</v>
      </c>
      <c r="S144" s="1513">
        <f t="shared" si="5"/>
        <v>1</v>
      </c>
      <c r="T144" s="1513">
        <f t="shared" si="5"/>
        <v>1</v>
      </c>
      <c r="U144" s="1513">
        <f t="shared" si="5"/>
        <v>1</v>
      </c>
      <c r="V144" s="1513">
        <f t="shared" si="5"/>
        <v>1</v>
      </c>
      <c r="W144" s="1513">
        <f t="shared" si="5"/>
        <v>1</v>
      </c>
      <c r="X144" s="1513">
        <f t="shared" si="5"/>
        <v>1</v>
      </c>
      <c r="Y144" s="1513">
        <f t="shared" si="5"/>
        <v>1</v>
      </c>
      <c r="Z144" s="1513">
        <f t="shared" si="5"/>
        <v>1</v>
      </c>
      <c r="AA144" s="1513">
        <f t="shared" si="5"/>
        <v>1</v>
      </c>
      <c r="AB144" s="1513">
        <f t="shared" si="5"/>
        <v>1</v>
      </c>
      <c r="AC144" s="1513">
        <f t="shared" si="5"/>
        <v>1</v>
      </c>
      <c r="AD144" s="1513">
        <f t="shared" si="5"/>
        <v>1</v>
      </c>
      <c r="AE144" s="1513">
        <f t="shared" si="5"/>
        <v>1</v>
      </c>
      <c r="AF144" s="1513">
        <f t="shared" si="5"/>
        <v>1</v>
      </c>
      <c r="AG144" s="1513">
        <f t="shared" si="5"/>
        <v>1</v>
      </c>
      <c r="AH144" s="1513">
        <f t="shared" si="5"/>
        <v>1</v>
      </c>
      <c r="AI144" s="1513">
        <f t="shared" si="5"/>
        <v>1</v>
      </c>
      <c r="AJ144" s="1513">
        <f t="shared" si="5"/>
        <v>1</v>
      </c>
      <c r="AK144" s="1513">
        <f t="shared" si="5"/>
        <v>1</v>
      </c>
      <c r="AL144" s="1513">
        <f t="shared" si="5"/>
        <v>1</v>
      </c>
      <c r="AM144" s="1513">
        <f t="shared" si="5"/>
        <v>1</v>
      </c>
      <c r="AN144" s="1513">
        <f t="shared" si="5"/>
        <v>1</v>
      </c>
      <c r="AO144" s="1513">
        <f t="shared" si="5"/>
        <v>1</v>
      </c>
      <c r="AP144" s="1513">
        <f t="shared" si="5"/>
        <v>1</v>
      </c>
      <c r="AQ144" s="1513">
        <f t="shared" si="5"/>
        <v>1</v>
      </c>
      <c r="AR144" s="1513">
        <f t="shared" si="5"/>
        <v>1</v>
      </c>
      <c r="AS144" s="1513">
        <f t="shared" si="5"/>
        <v>1</v>
      </c>
      <c r="AT144" s="1513">
        <f t="shared" si="5"/>
        <v>1</v>
      </c>
      <c r="AU144" s="1513">
        <f t="shared" si="5"/>
        <v>1</v>
      </c>
      <c r="AV144" s="1513">
        <f t="shared" si="5"/>
        <v>1</v>
      </c>
      <c r="AW144" s="1513">
        <f t="shared" si="5"/>
        <v>1</v>
      </c>
      <c r="AX144" s="1513">
        <f t="shared" si="5"/>
        <v>1</v>
      </c>
      <c r="AY144" s="1513">
        <f t="shared" si="5"/>
        <v>1</v>
      </c>
      <c r="AZ144" s="1513">
        <f t="shared" si="5"/>
        <v>1</v>
      </c>
      <c r="BA144" s="1513">
        <f t="shared" si="5"/>
        <v>1</v>
      </c>
      <c r="BB144" s="1513">
        <f t="shared" si="5"/>
        <v>1</v>
      </c>
      <c r="BC144" s="1513">
        <f t="shared" si="5"/>
        <v>1</v>
      </c>
      <c r="BD144" s="1513">
        <f t="shared" si="5"/>
        <v>1</v>
      </c>
      <c r="BE144" s="1513">
        <f t="shared" si="5"/>
        <v>1</v>
      </c>
      <c r="BF144" s="1513">
        <f t="shared" si="5"/>
        <v>1</v>
      </c>
      <c r="BG144" s="1513">
        <f t="shared" si="5"/>
        <v>1</v>
      </c>
      <c r="BH144" s="1513">
        <f t="shared" si="5"/>
        <v>1</v>
      </c>
      <c r="BI144" s="1513">
        <f t="shared" si="5"/>
        <v>1</v>
      </c>
      <c r="BJ144" s="1513">
        <f t="shared" si="5"/>
        <v>1</v>
      </c>
      <c r="BK144" s="1513">
        <f t="shared" si="5"/>
        <v>1</v>
      </c>
      <c r="BL144" s="1513">
        <f t="shared" si="5"/>
        <v>1</v>
      </c>
      <c r="BM144" s="1513">
        <f t="shared" si="5"/>
        <v>1</v>
      </c>
      <c r="BN144" s="1514">
        <f t="shared" si="5"/>
        <v>1</v>
      </c>
    </row>
    <row r="145" spans="1:66" x14ac:dyDescent="0.15">
      <c r="A145" s="1123"/>
      <c r="B145" s="274"/>
      <c r="C145" s="1637"/>
      <c r="G145" s="1513"/>
      <c r="H145" s="1513"/>
      <c r="I145" s="1513"/>
      <c r="J145" s="1513"/>
      <c r="K145" s="1513"/>
      <c r="L145" s="1513"/>
      <c r="M145" s="1513"/>
      <c r="N145" s="1513"/>
      <c r="O145" s="1513"/>
      <c r="P145" s="1513"/>
      <c r="Q145" s="1513"/>
      <c r="R145" s="1513"/>
      <c r="S145" s="1513"/>
      <c r="T145" s="1513"/>
      <c r="U145" s="1513"/>
      <c r="V145" s="1513"/>
      <c r="W145" s="1513"/>
      <c r="X145" s="1513"/>
      <c r="Y145" s="1513"/>
      <c r="Z145" s="1513"/>
      <c r="AA145" s="1513"/>
      <c r="AB145" s="1513"/>
      <c r="AC145" s="1513"/>
      <c r="AD145" s="1513"/>
      <c r="AE145" s="1513"/>
      <c r="AF145" s="1513"/>
      <c r="AG145" s="1513"/>
      <c r="AH145" s="1513"/>
      <c r="AI145" s="1513"/>
      <c r="AJ145" s="1513"/>
      <c r="AK145" s="1513"/>
      <c r="AL145" s="1513"/>
      <c r="AM145" s="1513"/>
      <c r="AN145" s="1513"/>
      <c r="AO145" s="1513"/>
      <c r="AP145" s="1513"/>
      <c r="AQ145" s="1513"/>
      <c r="AR145" s="1513"/>
      <c r="AS145" s="1513"/>
      <c r="AT145" s="1513"/>
      <c r="AU145" s="1513"/>
      <c r="AV145" s="1513"/>
      <c r="AW145" s="1513"/>
      <c r="AX145" s="1513"/>
      <c r="AY145" s="1513"/>
      <c r="AZ145" s="1513"/>
      <c r="BA145" s="1513"/>
      <c r="BB145" s="1513"/>
      <c r="BC145" s="1513"/>
      <c r="BD145" s="1513"/>
      <c r="BE145" s="1513"/>
      <c r="BF145" s="1513"/>
      <c r="BG145" s="1513"/>
      <c r="BH145" s="1513"/>
      <c r="BI145" s="1513"/>
      <c r="BJ145" s="1513"/>
      <c r="BK145" s="1513"/>
      <c r="BL145" s="1513"/>
      <c r="BM145" s="1513"/>
      <c r="BN145" s="1514"/>
    </row>
    <row r="146" spans="1:66" x14ac:dyDescent="0.15">
      <c r="A146" s="1123"/>
      <c r="B146" s="1398" t="s">
        <v>880</v>
      </c>
      <c r="C146" s="1637"/>
      <c r="G146" s="1515">
        <f t="shared" ref="G146:BN148" si="6">$C$129*($C131)^LOG(G$140,2)</f>
        <v>5.35</v>
      </c>
      <c r="H146" s="1515">
        <f t="shared" si="6"/>
        <v>4.28</v>
      </c>
      <c r="I146" s="1515">
        <f t="shared" si="6"/>
        <v>3.7562548098652968</v>
      </c>
      <c r="J146" s="1515">
        <f t="shared" si="6"/>
        <v>3.4240000000000004</v>
      </c>
      <c r="K146" s="1515">
        <f t="shared" si="6"/>
        <v>3.186659788328376</v>
      </c>
      <c r="L146" s="1515">
        <f t="shared" si="6"/>
        <v>3.0050038478922376</v>
      </c>
      <c r="M146" s="1515">
        <f t="shared" si="6"/>
        <v>2.8595189569102613</v>
      </c>
      <c r="N146" s="1515">
        <f t="shared" si="6"/>
        <v>2.7392000000000003</v>
      </c>
      <c r="O146" s="1515">
        <f t="shared" si="6"/>
        <v>2.6372804105862011</v>
      </c>
      <c r="P146" s="1515">
        <f t="shared" si="6"/>
        <v>2.5493278306627007</v>
      </c>
      <c r="Q146" s="1515">
        <f t="shared" si="6"/>
        <v>2.4722945919515564</v>
      </c>
      <c r="R146" s="1515">
        <f t="shared" si="6"/>
        <v>2.40400307831379</v>
      </c>
      <c r="S146" s="1515">
        <f t="shared" si="6"/>
        <v>2.342848040881663</v>
      </c>
      <c r="T146" s="1515">
        <f t="shared" si="6"/>
        <v>2.2876151655282095</v>
      </c>
      <c r="U146" s="1515">
        <f t="shared" si="6"/>
        <v>2.2373656368808956</v>
      </c>
      <c r="V146" s="1515">
        <f t="shared" si="6"/>
        <v>2.1913600000000009</v>
      </c>
      <c r="W146" s="1515">
        <f t="shared" si="6"/>
        <v>2.1490063803605381</v>
      </c>
      <c r="X146" s="1515">
        <f t="shared" si="6"/>
        <v>2.1098243284689611</v>
      </c>
      <c r="Y146" s="1515">
        <f t="shared" si="6"/>
        <v>2.0734189881305038</v>
      </c>
      <c r="Z146" s="1515">
        <f t="shared" si="6"/>
        <v>2.0394622645301608</v>
      </c>
      <c r="AA146" s="1515">
        <f t="shared" si="6"/>
        <v>2.0076788478121808</v>
      </c>
      <c r="AB146" s="1515">
        <f t="shared" si="6"/>
        <v>1.9778356735612452</v>
      </c>
      <c r="AC146" s="1515">
        <f t="shared" si="6"/>
        <v>1.9497338604555543</v>
      </c>
      <c r="AD146" s="1515">
        <f t="shared" si="6"/>
        <v>1.9232024626510318</v>
      </c>
      <c r="AE146" s="1515">
        <f t="shared" si="6"/>
        <v>1.8980935713175799</v>
      </c>
      <c r="AF146" s="1515">
        <f t="shared" si="6"/>
        <v>1.8742784327053299</v>
      </c>
      <c r="AG146" s="1515">
        <f t="shared" si="6"/>
        <v>1.8516443415379333</v>
      </c>
      <c r="AH146" s="1515">
        <f t="shared" si="6"/>
        <v>1.8300921324225674</v>
      </c>
      <c r="AI146" s="1515">
        <f t="shared" si="6"/>
        <v>1.8095341372932534</v>
      </c>
      <c r="AJ146" s="1515">
        <f t="shared" si="6"/>
        <v>1.7898925095047167</v>
      </c>
      <c r="AK146" s="1515">
        <f t="shared" si="6"/>
        <v>1.7710978389404908</v>
      </c>
      <c r="AL146" s="1515">
        <f t="shared" si="6"/>
        <v>1.7530880000000009</v>
      </c>
      <c r="AM146" s="1515">
        <f t="shared" si="6"/>
        <v>1.7358071873685972</v>
      </c>
      <c r="AN146" s="1515">
        <f t="shared" si="6"/>
        <v>1.7192051042884307</v>
      </c>
      <c r="AO146" s="1515">
        <f t="shared" si="6"/>
        <v>1.7032362755044173</v>
      </c>
      <c r="AP146" s="1515">
        <f t="shared" si="6"/>
        <v>1.6878594627751693</v>
      </c>
      <c r="AQ146" s="1515">
        <f t="shared" si="6"/>
        <v>1.6730371652562819</v>
      </c>
      <c r="AR146" s="1515">
        <f t="shared" si="6"/>
        <v>1.658735190504403</v>
      </c>
      <c r="AS146" s="1515">
        <f t="shared" si="6"/>
        <v>1.6449222845505105</v>
      </c>
      <c r="AT146" s="1515">
        <f t="shared" si="6"/>
        <v>1.6315698116241288</v>
      </c>
      <c r="AU146" s="1515">
        <f t="shared" si="6"/>
        <v>1.6186514758066834</v>
      </c>
      <c r="AV146" s="1515">
        <f t="shared" si="6"/>
        <v>1.6061430782497443</v>
      </c>
      <c r="AW146" s="1515">
        <f t="shared" si="6"/>
        <v>1.5940223046864834</v>
      </c>
      <c r="AX146" s="1515">
        <f t="shared" si="6"/>
        <v>1.5822685388489963</v>
      </c>
      <c r="AY146" s="1515">
        <f t="shared" si="6"/>
        <v>1.5708626981235885</v>
      </c>
      <c r="AZ146" s="1515">
        <f t="shared" si="6"/>
        <v>1.5597870883644436</v>
      </c>
      <c r="BA146" s="1515">
        <f t="shared" si="6"/>
        <v>1.5490252752694404</v>
      </c>
      <c r="BB146" s="1515">
        <f t="shared" si="6"/>
        <v>1.5385619701208255</v>
      </c>
      <c r="BC146" s="1515">
        <f t="shared" si="6"/>
        <v>1.5283829280241401</v>
      </c>
      <c r="BD146" s="1515">
        <f t="shared" si="6"/>
        <v>1.518474857054064</v>
      </c>
      <c r="BE146" s="1515">
        <f t="shared" si="6"/>
        <v>1.5088253369458848</v>
      </c>
      <c r="BF146" s="1515">
        <f t="shared" si="6"/>
        <v>1.499422746164264</v>
      </c>
      <c r="BG146" s="1515">
        <f t="shared" si="6"/>
        <v>1.4902561963434475</v>
      </c>
      <c r="BH146" s="1515">
        <f t="shared" si="6"/>
        <v>1.4813154732303468</v>
      </c>
      <c r="BI146" s="1515">
        <f t="shared" si="6"/>
        <v>1.4725909833782682</v>
      </c>
      <c r="BJ146" s="1515">
        <f t="shared" si="6"/>
        <v>1.4640737059380537</v>
      </c>
      <c r="BK146" s="1515">
        <f t="shared" si="6"/>
        <v>1.455755148977802</v>
      </c>
      <c r="BL146" s="1515">
        <f t="shared" si="6"/>
        <v>1.4476273098346029</v>
      </c>
      <c r="BM146" s="1515">
        <f t="shared" si="6"/>
        <v>1.4396826390636901</v>
      </c>
      <c r="BN146" s="1516">
        <f t="shared" si="6"/>
        <v>1.4319140076037733</v>
      </c>
    </row>
    <row r="147" spans="1:66" x14ac:dyDescent="0.15">
      <c r="A147" s="1123"/>
      <c r="B147" s="274"/>
      <c r="C147" s="1637"/>
      <c r="G147" s="1515">
        <f t="shared" si="6"/>
        <v>5.35</v>
      </c>
      <c r="H147" s="1515">
        <f t="shared" si="6"/>
        <v>4.5474999999999994</v>
      </c>
      <c r="I147" s="1515">
        <f t="shared" si="6"/>
        <v>4.1350943763360908</v>
      </c>
      <c r="J147" s="1515">
        <f t="shared" si="6"/>
        <v>3.8653749999999993</v>
      </c>
      <c r="K147" s="1515">
        <f t="shared" si="6"/>
        <v>3.6683401793510226</v>
      </c>
      <c r="L147" s="1515">
        <f t="shared" si="6"/>
        <v>3.5148302198856771</v>
      </c>
      <c r="M147" s="1515">
        <f t="shared" si="6"/>
        <v>3.3900621150727499</v>
      </c>
      <c r="N147" s="1515">
        <f t="shared" si="6"/>
        <v>3.2855687499999995</v>
      </c>
      <c r="O147" s="1515">
        <f t="shared" si="6"/>
        <v>3.1960757946180118</v>
      </c>
      <c r="P147" s="1515">
        <f t="shared" si="6"/>
        <v>3.1180891524483689</v>
      </c>
      <c r="Q147" s="1515">
        <f t="shared" si="6"/>
        <v>3.0491822428654967</v>
      </c>
      <c r="R147" s="1515">
        <f t="shared" si="6"/>
        <v>2.9876056869028247</v>
      </c>
      <c r="S147" s="1515">
        <f t="shared" si="6"/>
        <v>2.9320594475481974</v>
      </c>
      <c r="T147" s="1515">
        <f t="shared" si="6"/>
        <v>2.8815527978118376</v>
      </c>
      <c r="U147" s="1515">
        <f t="shared" si="6"/>
        <v>2.8353145506770359</v>
      </c>
      <c r="V147" s="1515">
        <f t="shared" si="6"/>
        <v>2.792733437499999</v>
      </c>
      <c r="W147" s="1515">
        <f t="shared" si="6"/>
        <v>2.7533172999523852</v>
      </c>
      <c r="X147" s="1515">
        <f t="shared" si="6"/>
        <v>2.7166644254253098</v>
      </c>
      <c r="Y147" s="1515">
        <f t="shared" si="6"/>
        <v>2.6824429527273175</v>
      </c>
      <c r="Z147" s="1515">
        <f t="shared" si="6"/>
        <v>2.6503757795811138</v>
      </c>
      <c r="AA147" s="1515">
        <f t="shared" si="6"/>
        <v>2.6202293060686652</v>
      </c>
      <c r="AB147" s="1515">
        <f t="shared" si="6"/>
        <v>2.5918049064356725</v>
      </c>
      <c r="AC147" s="1515">
        <f t="shared" si="6"/>
        <v>2.5649323763848146</v>
      </c>
      <c r="AD147" s="1515">
        <f t="shared" si="6"/>
        <v>2.5394648338674011</v>
      </c>
      <c r="AE147" s="1515">
        <f t="shared" si="6"/>
        <v>2.5152747049422604</v>
      </c>
      <c r="AF147" s="1515">
        <f t="shared" si="6"/>
        <v>2.4922505304159674</v>
      </c>
      <c r="AG147" s="1515">
        <f t="shared" si="6"/>
        <v>2.4702944008726808</v>
      </c>
      <c r="AH147" s="1515">
        <f t="shared" si="6"/>
        <v>2.449319878140062</v>
      </c>
      <c r="AI147" s="1515">
        <f t="shared" si="6"/>
        <v>2.4292502971503365</v>
      </c>
      <c r="AJ147" s="1515">
        <f t="shared" si="6"/>
        <v>2.4100173680754802</v>
      </c>
      <c r="AK147" s="1515">
        <f t="shared" si="6"/>
        <v>2.3915600175591996</v>
      </c>
      <c r="AL147" s="1515">
        <f t="shared" si="6"/>
        <v>2.3738234218749992</v>
      </c>
      <c r="AM147" s="1515">
        <f t="shared" si="6"/>
        <v>2.3567581953078478</v>
      </c>
      <c r="AN147" s="1515">
        <f t="shared" si="6"/>
        <v>2.3403197049595272</v>
      </c>
      <c r="AO147" s="1515">
        <f t="shared" si="6"/>
        <v>2.3244674891994541</v>
      </c>
      <c r="AP147" s="1515">
        <f t="shared" si="6"/>
        <v>2.3091647616115134</v>
      </c>
      <c r="AQ147" s="1515">
        <f t="shared" si="6"/>
        <v>2.2943779858748514</v>
      </c>
      <c r="AR147" s="1515">
        <f t="shared" si="6"/>
        <v>2.2800765098182199</v>
      </c>
      <c r="AS147" s="1515">
        <f t="shared" si="6"/>
        <v>2.2662322490915243</v>
      </c>
      <c r="AT147" s="1515">
        <f t="shared" si="6"/>
        <v>2.2528194126439467</v>
      </c>
      <c r="AU147" s="1515">
        <f t="shared" si="6"/>
        <v>2.2398142635896567</v>
      </c>
      <c r="AV147" s="1515">
        <f t="shared" si="6"/>
        <v>2.2271949101583655</v>
      </c>
      <c r="AW147" s="1515">
        <f t="shared" si="6"/>
        <v>2.2149411223283892</v>
      </c>
      <c r="AX147" s="1515">
        <f t="shared" si="6"/>
        <v>2.2030341704703211</v>
      </c>
      <c r="AY147" s="1515">
        <f t="shared" si="6"/>
        <v>2.1914566829249531</v>
      </c>
      <c r="AZ147" s="1515">
        <f t="shared" si="6"/>
        <v>2.1801925199270924</v>
      </c>
      <c r="BA147" s="1515">
        <f t="shared" si="6"/>
        <v>2.1692266616887315</v>
      </c>
      <c r="BB147" s="1515">
        <f t="shared" si="6"/>
        <v>2.1585451087872909</v>
      </c>
      <c r="BC147" s="1515">
        <f t="shared" si="6"/>
        <v>2.1481347932806591</v>
      </c>
      <c r="BD147" s="1515">
        <f t="shared" si="6"/>
        <v>2.1379834992009217</v>
      </c>
      <c r="BE147" s="1515">
        <f t="shared" si="6"/>
        <v>2.1280797912713978</v>
      </c>
      <c r="BF147" s="1515">
        <f t="shared" si="6"/>
        <v>2.1184129508535725</v>
      </c>
      <c r="BG147" s="1515">
        <f t="shared" si="6"/>
        <v>2.1089729182671073</v>
      </c>
      <c r="BH147" s="1515">
        <f t="shared" si="6"/>
        <v>2.0997502407417787</v>
      </c>
      <c r="BI147" s="1515">
        <f t="shared" si="6"/>
        <v>2.0907360253583498</v>
      </c>
      <c r="BJ147" s="1515">
        <f t="shared" si="6"/>
        <v>2.0819218964190522</v>
      </c>
      <c r="BK147" s="1515">
        <f t="shared" si="6"/>
        <v>2.0732999567598331</v>
      </c>
      <c r="BL147" s="1515">
        <f t="shared" si="6"/>
        <v>2.0648627525777861</v>
      </c>
      <c r="BM147" s="1515">
        <f t="shared" si="6"/>
        <v>2.0566032413998379</v>
      </c>
      <c r="BN147" s="1516">
        <f t="shared" si="6"/>
        <v>2.048514762864158</v>
      </c>
    </row>
    <row r="148" spans="1:66" x14ac:dyDescent="0.15">
      <c r="A148" s="1123"/>
      <c r="B148" s="274"/>
      <c r="C148" s="1637"/>
      <c r="G148" s="1515">
        <f t="shared" si="6"/>
        <v>5.35</v>
      </c>
      <c r="H148" s="1515">
        <f t="shared" si="6"/>
        <v>4.8149999999999995</v>
      </c>
      <c r="I148" s="1515">
        <f t="shared" si="6"/>
        <v>4.527202026771028</v>
      </c>
      <c r="J148" s="1515">
        <f t="shared" si="6"/>
        <v>4.3334999999999999</v>
      </c>
      <c r="K148" s="1515">
        <f t="shared" si="6"/>
        <v>4.1889789609900561</v>
      </c>
      <c r="L148" s="1515">
        <f t="shared" si="6"/>
        <v>4.0744818240939251</v>
      </c>
      <c r="M148" s="1515">
        <f t="shared" si="6"/>
        <v>3.9801209118049949</v>
      </c>
      <c r="N148" s="1515">
        <f t="shared" si="6"/>
        <v>3.9001500000000004</v>
      </c>
      <c r="O148" s="1515">
        <f t="shared" si="6"/>
        <v>3.8309454562990108</v>
      </c>
      <c r="P148" s="1515">
        <f t="shared" si="6"/>
        <v>3.7700810648910505</v>
      </c>
      <c r="Q148" s="1515">
        <f t="shared" si="6"/>
        <v>3.7158559733576633</v>
      </c>
      <c r="R148" s="1515">
        <f t="shared" si="6"/>
        <v>3.6670336416845331</v>
      </c>
      <c r="S148" s="1515">
        <f t="shared" si="6"/>
        <v>3.6226881170752132</v>
      </c>
      <c r="T148" s="1515">
        <f t="shared" si="6"/>
        <v>3.5821088206244958</v>
      </c>
      <c r="U148" s="1515">
        <f t="shared" si="6"/>
        <v>3.5447390733262392</v>
      </c>
      <c r="V148" s="1515">
        <f t="shared" si="6"/>
        <v>3.5101350000000004</v>
      </c>
      <c r="W148" s="1515">
        <f t="shared" si="6"/>
        <v>3.4779372306292493</v>
      </c>
      <c r="X148" s="1515">
        <f t="shared" si="6"/>
        <v>3.4478509106691102</v>
      </c>
      <c r="Y148" s="1515">
        <f t="shared" si="6"/>
        <v>3.4196312636460897</v>
      </c>
      <c r="Z148" s="1515">
        <f t="shared" si="6"/>
        <v>3.3930729584019454</v>
      </c>
      <c r="AA148" s="1515">
        <f t="shared" si="6"/>
        <v>3.3680021418163228</v>
      </c>
      <c r="AB148" s="1515">
        <f t="shared" si="6"/>
        <v>3.344270376021897</v>
      </c>
      <c r="AC148" s="1515">
        <f t="shared" si="6"/>
        <v>3.321749960532105</v>
      </c>
      <c r="AD148" s="1515">
        <f t="shared" si="6"/>
        <v>3.3003302775160797</v>
      </c>
      <c r="AE148" s="1515">
        <f t="shared" si="6"/>
        <v>3.2799149038537068</v>
      </c>
      <c r="AF148" s="1515">
        <f t="shared" si="6"/>
        <v>3.2604193053676918</v>
      </c>
      <c r="AG148" s="1515">
        <f t="shared" si="6"/>
        <v>3.2417689783562889</v>
      </c>
      <c r="AH148" s="1515">
        <f t="shared" si="6"/>
        <v>3.2238979385620463</v>
      </c>
      <c r="AI148" s="1515">
        <f t="shared" si="6"/>
        <v>3.2067474827263878</v>
      </c>
      <c r="AJ148" s="1515">
        <f t="shared" si="6"/>
        <v>3.1902651659936154</v>
      </c>
      <c r="AK148" s="1515">
        <f t="shared" si="6"/>
        <v>3.1744039517083813</v>
      </c>
      <c r="AL148" s="1515">
        <f t="shared" si="6"/>
        <v>3.1591215000000008</v>
      </c>
      <c r="AM148" s="1515">
        <f t="shared" si="6"/>
        <v>3.1443795689297285</v>
      </c>
      <c r="AN148" s="1515">
        <f t="shared" si="6"/>
        <v>3.1301435075663249</v>
      </c>
      <c r="AO148" s="1515">
        <f t="shared" si="6"/>
        <v>3.1163818246257349</v>
      </c>
      <c r="AP148" s="1515">
        <f t="shared" si="6"/>
        <v>3.1030658196021994</v>
      </c>
      <c r="AQ148" s="1515">
        <f t="shared" si="6"/>
        <v>3.0901692658755109</v>
      </c>
      <c r="AR148" s="1515">
        <f t="shared" si="6"/>
        <v>3.0776681372814809</v>
      </c>
      <c r="AS148" s="1515">
        <f t="shared" si="6"/>
        <v>3.0655403712116311</v>
      </c>
      <c r="AT148" s="1515">
        <f t="shared" si="6"/>
        <v>3.0537656625617506</v>
      </c>
      <c r="AU148" s="1515">
        <f t="shared" si="6"/>
        <v>3.0423252838505324</v>
      </c>
      <c r="AV148" s="1515">
        <f t="shared" si="6"/>
        <v>3.0312019276346902</v>
      </c>
      <c r="AW148" s="1515">
        <f t="shared" si="6"/>
        <v>3.0203795679978631</v>
      </c>
      <c r="AX148" s="1515">
        <f t="shared" si="6"/>
        <v>3.0098433384197074</v>
      </c>
      <c r="AY148" s="1515">
        <f t="shared" si="6"/>
        <v>2.9995794237639273</v>
      </c>
      <c r="AZ148" s="1515">
        <f t="shared" si="6"/>
        <v>2.9895749644788947</v>
      </c>
      <c r="BA148" s="1515">
        <f t="shared" si="6"/>
        <v>2.9798179713973783</v>
      </c>
      <c r="BB148" s="1515">
        <f t="shared" si="6"/>
        <v>2.9702972497644717</v>
      </c>
      <c r="BC148" s="1515">
        <f t="shared" si="6"/>
        <v>2.9610023313247522</v>
      </c>
      <c r="BD148" s="1515">
        <f t="shared" si="6"/>
        <v>2.9519234134683363</v>
      </c>
      <c r="BE148" s="1515">
        <f t="shared" si="6"/>
        <v>2.9430513045770392</v>
      </c>
      <c r="BF148" s="1515">
        <f t="shared" si="6"/>
        <v>2.9343773748309228</v>
      </c>
      <c r="BG148" s="1515">
        <f t="shared" si="6"/>
        <v>2.9258935118361844</v>
      </c>
      <c r="BH148" s="1515">
        <f t="shared" si="6"/>
        <v>2.9175920805206599</v>
      </c>
      <c r="BI148" s="1515">
        <f t="shared" si="6"/>
        <v>2.9094658868157905</v>
      </c>
      <c r="BJ148" s="1515">
        <f t="shared" si="6"/>
        <v>2.9015081447058413</v>
      </c>
      <c r="BK148" s="1515">
        <f t="shared" si="6"/>
        <v>2.8937124462781587</v>
      </c>
      <c r="BL148" s="1515">
        <f t="shared" si="6"/>
        <v>2.8860727344537493</v>
      </c>
      <c r="BM148" s="1515">
        <f t="shared" si="6"/>
        <v>2.8785832781166363</v>
      </c>
      <c r="BN148" s="1516">
        <f t="shared" si="6"/>
        <v>2.8712386493942539</v>
      </c>
    </row>
    <row r="149" spans="1:66" x14ac:dyDescent="0.15">
      <c r="A149" s="1123"/>
      <c r="B149" s="274"/>
      <c r="C149" s="1637"/>
      <c r="G149" s="1515"/>
      <c r="H149" s="1515"/>
      <c r="I149" s="1515"/>
      <c r="J149" s="1515"/>
      <c r="K149" s="1515"/>
      <c r="L149" s="1515"/>
      <c r="M149" s="1515"/>
      <c r="N149" s="1515"/>
      <c r="O149" s="1515"/>
      <c r="P149" s="1515"/>
      <c r="Q149" s="1515"/>
      <c r="R149" s="1515"/>
      <c r="S149" s="1515"/>
      <c r="T149" s="1515"/>
      <c r="U149" s="1515"/>
      <c r="V149" s="1515"/>
      <c r="W149" s="1515"/>
      <c r="X149" s="1515"/>
      <c r="Y149" s="1515"/>
      <c r="Z149" s="1515"/>
      <c r="AA149" s="1515"/>
      <c r="AB149" s="1515"/>
      <c r="AC149" s="1515"/>
      <c r="AD149" s="1515"/>
      <c r="AE149" s="1515"/>
      <c r="AF149" s="1515"/>
      <c r="AG149" s="1515"/>
      <c r="AH149" s="1515"/>
      <c r="AI149" s="1515"/>
      <c r="AJ149" s="1515"/>
      <c r="AK149" s="1515"/>
      <c r="AL149" s="1515"/>
      <c r="AM149" s="1515"/>
      <c r="AN149" s="1515"/>
      <c r="AO149" s="1515"/>
      <c r="AP149" s="1515"/>
      <c r="AQ149" s="1515"/>
      <c r="AR149" s="1515"/>
      <c r="AS149" s="1515"/>
      <c r="AT149" s="1515"/>
      <c r="AU149" s="1515"/>
      <c r="AV149" s="1515"/>
      <c r="AW149" s="1515"/>
      <c r="AX149" s="1515"/>
      <c r="AY149" s="1515"/>
      <c r="AZ149" s="1515"/>
      <c r="BA149" s="1515"/>
      <c r="BB149" s="1515"/>
      <c r="BC149" s="1515"/>
      <c r="BD149" s="1515"/>
      <c r="BE149" s="1515"/>
      <c r="BF149" s="1515"/>
      <c r="BG149" s="1515"/>
      <c r="BH149" s="1515"/>
      <c r="BI149" s="1515"/>
      <c r="BJ149" s="1515"/>
      <c r="BK149" s="1515"/>
      <c r="BL149" s="1515"/>
      <c r="BM149" s="1515"/>
      <c r="BN149" s="1516"/>
    </row>
    <row r="150" spans="1:66" x14ac:dyDescent="0.15">
      <c r="A150" s="1123"/>
      <c r="B150" s="1398" t="s">
        <v>881</v>
      </c>
      <c r="C150" s="1637"/>
      <c r="G150" s="1515">
        <f t="shared" ref="G150:BN152" si="7">$C$130*($C131)^LOG(G$140,2)</f>
        <v>16.730999999999998</v>
      </c>
      <c r="H150" s="1515">
        <f t="shared" si="7"/>
        <v>13.384799999999998</v>
      </c>
      <c r="I150" s="1515">
        <f t="shared" si="7"/>
        <v>11.746897051188089</v>
      </c>
      <c r="J150" s="1515">
        <f t="shared" si="7"/>
        <v>10.707840000000001</v>
      </c>
      <c r="K150" s="1515">
        <f t="shared" si="7"/>
        <v>9.9656083959854325</v>
      </c>
      <c r="L150" s="1515">
        <f t="shared" si="7"/>
        <v>9.3975176409504719</v>
      </c>
      <c r="M150" s="1515">
        <f t="shared" si="7"/>
        <v>8.9425442370216039</v>
      </c>
      <c r="N150" s="1515">
        <f t="shared" si="7"/>
        <v>8.5662720000000014</v>
      </c>
      <c r="O150" s="1515">
        <f t="shared" si="7"/>
        <v>8.2475399157977076</v>
      </c>
      <c r="P150" s="1515">
        <f t="shared" si="7"/>
        <v>7.9724867167883451</v>
      </c>
      <c r="Q150" s="1515">
        <f t="shared" si="7"/>
        <v>7.7315814612974743</v>
      </c>
      <c r="R150" s="1515">
        <f t="shared" si="7"/>
        <v>7.518014112760377</v>
      </c>
      <c r="S150" s="1515">
        <f t="shared" si="7"/>
        <v>7.3267645928955325</v>
      </c>
      <c r="T150" s="1515">
        <f t="shared" si="7"/>
        <v>7.1540353896172846</v>
      </c>
      <c r="U150" s="1515">
        <f t="shared" si="7"/>
        <v>6.9968905552624792</v>
      </c>
      <c r="V150" s="1515">
        <f t="shared" si="7"/>
        <v>6.853017600000002</v>
      </c>
      <c r="W150" s="1515">
        <f t="shared" si="7"/>
        <v>6.7205655607125543</v>
      </c>
      <c r="X150" s="1515">
        <f t="shared" si="7"/>
        <v>6.5980319326381665</v>
      </c>
      <c r="Y150" s="1515">
        <f t="shared" si="7"/>
        <v>6.4841818860582165</v>
      </c>
      <c r="Z150" s="1515">
        <f t="shared" si="7"/>
        <v>6.377989373430677</v>
      </c>
      <c r="AA150" s="1515">
        <f t="shared" si="7"/>
        <v>6.2785934210739427</v>
      </c>
      <c r="AB150" s="1515">
        <f t="shared" si="7"/>
        <v>6.1852651690379803</v>
      </c>
      <c r="AC150" s="1515">
        <f t="shared" si="7"/>
        <v>6.097382657809697</v>
      </c>
      <c r="AD150" s="1515">
        <f t="shared" si="7"/>
        <v>6.0144112902083009</v>
      </c>
      <c r="AE150" s="1515">
        <f t="shared" si="7"/>
        <v>5.9358885124699867</v>
      </c>
      <c r="AF150" s="1515">
        <f t="shared" si="7"/>
        <v>5.8614116743164244</v>
      </c>
      <c r="AG150" s="1515">
        <f t="shared" si="7"/>
        <v>5.7906283136955441</v>
      </c>
      <c r="AH150" s="1515">
        <f t="shared" si="7"/>
        <v>5.723228311693827</v>
      </c>
      <c r="AI150" s="1515">
        <f t="shared" si="7"/>
        <v>5.6589375048697983</v>
      </c>
      <c r="AJ150" s="1515">
        <f t="shared" si="7"/>
        <v>5.5975124442099835</v>
      </c>
      <c r="AK150" s="1515">
        <f t="shared" si="7"/>
        <v>5.5387360641707195</v>
      </c>
      <c r="AL150" s="1515">
        <f t="shared" si="7"/>
        <v>5.4824140800000025</v>
      </c>
      <c r="AM150" s="1515">
        <f t="shared" si="7"/>
        <v>5.4283719723110275</v>
      </c>
      <c r="AN150" s="1515">
        <f t="shared" si="7"/>
        <v>5.3764524485700429</v>
      </c>
      <c r="AO150" s="1515">
        <f t="shared" si="7"/>
        <v>5.3265132944793274</v>
      </c>
      <c r="AP150" s="1515">
        <f t="shared" si="7"/>
        <v>5.2784255461105341</v>
      </c>
      <c r="AQ150" s="1515">
        <f t="shared" si="7"/>
        <v>5.2320719274584775</v>
      </c>
      <c r="AR150" s="1515">
        <f t="shared" si="7"/>
        <v>5.1873455088465734</v>
      </c>
      <c r="AS150" s="1515">
        <f t="shared" si="7"/>
        <v>5.1441485500588024</v>
      </c>
      <c r="AT150" s="1515">
        <f t="shared" si="7"/>
        <v>5.1023914987445416</v>
      </c>
      <c r="AU150" s="1515">
        <f t="shared" si="7"/>
        <v>5.0619921199479663</v>
      </c>
      <c r="AV150" s="1515">
        <f t="shared" si="7"/>
        <v>5.0228747368591531</v>
      </c>
      <c r="AW150" s="1515">
        <f t="shared" si="7"/>
        <v>4.9849695663008511</v>
      </c>
      <c r="AX150" s="1515">
        <f t="shared" si="7"/>
        <v>4.9482121352303841</v>
      </c>
      <c r="AY150" s="1515">
        <f t="shared" si="7"/>
        <v>4.9125427667861228</v>
      </c>
      <c r="AZ150" s="1515">
        <f t="shared" si="7"/>
        <v>4.8779061262477574</v>
      </c>
      <c r="BA150" s="1515">
        <f t="shared" si="7"/>
        <v>4.8442508187912159</v>
      </c>
      <c r="BB150" s="1515">
        <f t="shared" si="7"/>
        <v>4.8115290321666411</v>
      </c>
      <c r="BC150" s="1515">
        <f t="shared" si="7"/>
        <v>4.7796962184620346</v>
      </c>
      <c r="BD150" s="1515">
        <f t="shared" si="7"/>
        <v>4.7487108099759894</v>
      </c>
      <c r="BE150" s="1515">
        <f t="shared" si="7"/>
        <v>4.7185339649423543</v>
      </c>
      <c r="BF150" s="1515">
        <f t="shared" si="7"/>
        <v>4.6891293394531406</v>
      </c>
      <c r="BG150" s="1515">
        <f t="shared" si="7"/>
        <v>4.6604628824340599</v>
      </c>
      <c r="BH150" s="1515">
        <f t="shared" si="7"/>
        <v>4.632502650956436</v>
      </c>
      <c r="BI150" s="1515">
        <f t="shared" si="7"/>
        <v>4.605218643533048</v>
      </c>
      <c r="BJ150" s="1515">
        <f t="shared" si="7"/>
        <v>4.5785826493550612</v>
      </c>
      <c r="BK150" s="1515">
        <f t="shared" si="7"/>
        <v>4.5525681116911407</v>
      </c>
      <c r="BL150" s="1515">
        <f t="shared" si="7"/>
        <v>4.527150003895839</v>
      </c>
      <c r="BM150" s="1515">
        <f t="shared" si="7"/>
        <v>4.5023047166681494</v>
      </c>
      <c r="BN150" s="1516">
        <f t="shared" si="7"/>
        <v>4.4780099553679866</v>
      </c>
    </row>
    <row r="151" spans="1:66" x14ac:dyDescent="0.15">
      <c r="A151" s="1123"/>
      <c r="B151" s="274"/>
      <c r="C151" s="1637"/>
      <c r="G151" s="1515">
        <f t="shared" si="7"/>
        <v>16.730999999999998</v>
      </c>
      <c r="H151" s="1515">
        <f t="shared" si="7"/>
        <v>14.221349999999997</v>
      </c>
      <c r="I151" s="1515">
        <f t="shared" si="7"/>
        <v>12.931638132799836</v>
      </c>
      <c r="J151" s="1515">
        <f t="shared" si="7"/>
        <v>12.088147499999998</v>
      </c>
      <c r="K151" s="1515">
        <f t="shared" si="7"/>
        <v>11.471962530976066</v>
      </c>
      <c r="L151" s="1515">
        <f t="shared" si="7"/>
        <v>10.991892412879862</v>
      </c>
      <c r="M151" s="1515">
        <f t="shared" si="7"/>
        <v>10.601706401361154</v>
      </c>
      <c r="N151" s="1515">
        <f t="shared" si="7"/>
        <v>10.274925374999997</v>
      </c>
      <c r="O151" s="1515">
        <f t="shared" si="7"/>
        <v>9.9950549756549449</v>
      </c>
      <c r="P151" s="1515">
        <f t="shared" si="7"/>
        <v>9.7511681513296562</v>
      </c>
      <c r="Q151" s="1515">
        <f t="shared" si="7"/>
        <v>9.5356762813799296</v>
      </c>
      <c r="R151" s="1515">
        <f t="shared" si="7"/>
        <v>9.3431085509478802</v>
      </c>
      <c r="S151" s="1515">
        <f t="shared" si="7"/>
        <v>9.1693993676502608</v>
      </c>
      <c r="T151" s="1515">
        <f t="shared" si="7"/>
        <v>9.0114504411569811</v>
      </c>
      <c r="U151" s="1515">
        <f t="shared" si="7"/>
        <v>8.8668500462387811</v>
      </c>
      <c r="V151" s="1515">
        <f t="shared" si="7"/>
        <v>8.7336865687499969</v>
      </c>
      <c r="W151" s="1515">
        <f t="shared" si="7"/>
        <v>8.6104208870099725</v>
      </c>
      <c r="X151" s="1515">
        <f t="shared" si="7"/>
        <v>8.4957967293067025</v>
      </c>
      <c r="Y151" s="1515">
        <f t="shared" si="7"/>
        <v>8.3887762695478028</v>
      </c>
      <c r="Z151" s="1515">
        <f t="shared" si="7"/>
        <v>8.2884929286302071</v>
      </c>
      <c r="AA151" s="1515">
        <f t="shared" si="7"/>
        <v>8.1942161719317461</v>
      </c>
      <c r="AB151" s="1515">
        <f t="shared" si="7"/>
        <v>8.1053248391729404</v>
      </c>
      <c r="AC151" s="1515">
        <f t="shared" si="7"/>
        <v>8.0212866522045481</v>
      </c>
      <c r="AD151" s="1515">
        <f t="shared" si="7"/>
        <v>7.9416422683056975</v>
      </c>
      <c r="AE151" s="1515">
        <f t="shared" si="7"/>
        <v>7.8659927268016743</v>
      </c>
      <c r="AF151" s="1515">
        <f t="shared" si="7"/>
        <v>7.7939894625027195</v>
      </c>
      <c r="AG151" s="1515">
        <f t="shared" si="7"/>
        <v>7.7253262842992187</v>
      </c>
      <c r="AH151" s="1515">
        <f t="shared" si="7"/>
        <v>7.6597328749834341</v>
      </c>
      <c r="AI151" s="1515">
        <f t="shared" si="7"/>
        <v>7.5969694806770613</v>
      </c>
      <c r="AJ151" s="1515">
        <f t="shared" si="7"/>
        <v>7.536822539302964</v>
      </c>
      <c r="AK151" s="1515">
        <f t="shared" si="7"/>
        <v>7.4791010567818619</v>
      </c>
      <c r="AL151" s="1515">
        <f t="shared" si="7"/>
        <v>7.4236335834374971</v>
      </c>
      <c r="AM151" s="1515">
        <f t="shared" si="7"/>
        <v>7.3702656758309528</v>
      </c>
      <c r="AN151" s="1515">
        <f t="shared" si="7"/>
        <v>7.3188577539584765</v>
      </c>
      <c r="AO151" s="1515">
        <f t="shared" si="7"/>
        <v>7.2692832825787033</v>
      </c>
      <c r="AP151" s="1515">
        <f t="shared" si="7"/>
        <v>7.221427219910697</v>
      </c>
      <c r="AQ151" s="1515">
        <f t="shared" si="7"/>
        <v>7.175184688163017</v>
      </c>
      <c r="AR151" s="1515">
        <f t="shared" si="7"/>
        <v>7.1304598291156331</v>
      </c>
      <c r="AS151" s="1515">
        <f t="shared" si="7"/>
        <v>7.0871648148692143</v>
      </c>
      <c r="AT151" s="1515">
        <f t="shared" si="7"/>
        <v>7.0452189893356767</v>
      </c>
      <c r="AU151" s="1515">
        <f t="shared" si="7"/>
        <v>7.0045481203959898</v>
      </c>
      <c r="AV151" s="1515">
        <f t="shared" si="7"/>
        <v>6.9650837461419837</v>
      </c>
      <c r="AW151" s="1515">
        <f t="shared" si="7"/>
        <v>6.9267626014348194</v>
      </c>
      <c r="AX151" s="1515">
        <f t="shared" si="7"/>
        <v>6.8895261132969985</v>
      </c>
      <c r="AY151" s="1515">
        <f t="shared" si="7"/>
        <v>6.8533199555172688</v>
      </c>
      <c r="AZ151" s="1515">
        <f t="shared" si="7"/>
        <v>6.8180936543738655</v>
      </c>
      <c r="BA151" s="1515">
        <f t="shared" si="7"/>
        <v>6.7838002386381611</v>
      </c>
      <c r="BB151" s="1515">
        <f t="shared" si="7"/>
        <v>6.7503959280598433</v>
      </c>
      <c r="BC151" s="1515">
        <f t="shared" si="7"/>
        <v>6.7178398553978891</v>
      </c>
      <c r="BD151" s="1515">
        <f t="shared" si="7"/>
        <v>6.6860938177814235</v>
      </c>
      <c r="BE151" s="1515">
        <f t="shared" si="7"/>
        <v>6.6551220537872444</v>
      </c>
      <c r="BF151" s="1515">
        <f t="shared" si="7"/>
        <v>6.6248910431273114</v>
      </c>
      <c r="BG151" s="1515">
        <f t="shared" si="7"/>
        <v>6.5953693262667237</v>
      </c>
      <c r="BH151" s="1515">
        <f t="shared" si="7"/>
        <v>6.5665273416543357</v>
      </c>
      <c r="BI151" s="1515">
        <f t="shared" si="7"/>
        <v>6.5383372785552423</v>
      </c>
      <c r="BJ151" s="1515">
        <f t="shared" si="7"/>
        <v>6.5107729437359181</v>
      </c>
      <c r="BK151" s="1515">
        <f t="shared" si="7"/>
        <v>6.4838096404764052</v>
      </c>
      <c r="BL151" s="1515">
        <f t="shared" si="7"/>
        <v>6.4574240585755023</v>
      </c>
      <c r="BM151" s="1515">
        <f t="shared" si="7"/>
        <v>6.4315941741795672</v>
      </c>
      <c r="BN151" s="1516">
        <f t="shared" si="7"/>
        <v>6.4062991584075188</v>
      </c>
    </row>
    <row r="152" spans="1:66" x14ac:dyDescent="0.15">
      <c r="A152" s="1123"/>
      <c r="B152" s="1399"/>
      <c r="C152" s="1653"/>
      <c r="D152" s="231"/>
      <c r="E152" s="230"/>
      <c r="F152" s="1603"/>
      <c r="G152" s="1518">
        <f t="shared" si="7"/>
        <v>16.730999999999998</v>
      </c>
      <c r="H152" s="1518">
        <f t="shared" si="7"/>
        <v>15.057899999999998</v>
      </c>
      <c r="I152" s="1518">
        <f t="shared" si="7"/>
        <v>14.157872356991788</v>
      </c>
      <c r="J152" s="1518">
        <f t="shared" si="7"/>
        <v>13.552109999999999</v>
      </c>
      <c r="K152" s="1518">
        <f t="shared" si="7"/>
        <v>13.100150840434511</v>
      </c>
      <c r="L152" s="1518">
        <f t="shared" si="7"/>
        <v>12.742085121292611</v>
      </c>
      <c r="M152" s="1518">
        <f t="shared" si="7"/>
        <v>12.44699121035689</v>
      </c>
      <c r="N152" s="1518">
        <f t="shared" si="7"/>
        <v>12.196899</v>
      </c>
      <c r="O152" s="1518">
        <f t="shared" si="7"/>
        <v>11.980476341932476</v>
      </c>
      <c r="P152" s="1518">
        <f t="shared" si="7"/>
        <v>11.790135756391059</v>
      </c>
      <c r="Q152" s="1518">
        <f t="shared" si="7"/>
        <v>11.620558185092907</v>
      </c>
      <c r="R152" s="1518">
        <f t="shared" si="7"/>
        <v>11.467876609163349</v>
      </c>
      <c r="S152" s="1518">
        <f t="shared" si="7"/>
        <v>11.329195305941195</v>
      </c>
      <c r="T152" s="1518">
        <f t="shared" si="7"/>
        <v>11.202292089321203</v>
      </c>
      <c r="U152" s="1518">
        <f t="shared" si="7"/>
        <v>11.085426062770338</v>
      </c>
      <c r="V152" s="1518">
        <f t="shared" si="7"/>
        <v>10.977209100000001</v>
      </c>
      <c r="W152" s="1518">
        <f t="shared" si="7"/>
        <v>10.876517346851957</v>
      </c>
      <c r="X152" s="1518">
        <f t="shared" si="7"/>
        <v>10.78242870773923</v>
      </c>
      <c r="Y152" s="1518">
        <f t="shared" si="7"/>
        <v>10.694177695712659</v>
      </c>
      <c r="Z152" s="1518">
        <f t="shared" si="7"/>
        <v>10.611122180751952</v>
      </c>
      <c r="AA152" s="1518">
        <f t="shared" si="7"/>
        <v>10.532718473781102</v>
      </c>
      <c r="AB152" s="1518">
        <f t="shared" si="7"/>
        <v>10.458502366583618</v>
      </c>
      <c r="AC152" s="1518">
        <f t="shared" si="7"/>
        <v>10.388074502740682</v>
      </c>
      <c r="AD152" s="1518">
        <f t="shared" si="7"/>
        <v>10.321088948247015</v>
      </c>
      <c r="AE152" s="1518">
        <f t="shared" si="7"/>
        <v>10.257244160070348</v>
      </c>
      <c r="AF152" s="1518">
        <f t="shared" si="7"/>
        <v>10.196275775347075</v>
      </c>
      <c r="AG152" s="1518">
        <f t="shared" si="7"/>
        <v>10.137950799416647</v>
      </c>
      <c r="AH152" s="1518">
        <f t="shared" si="7"/>
        <v>10.082062880389083</v>
      </c>
      <c r="AI152" s="1518">
        <f t="shared" si="7"/>
        <v>10.028428436167324</v>
      </c>
      <c r="AJ152" s="1518">
        <f t="shared" si="7"/>
        <v>9.9768834564933044</v>
      </c>
      <c r="AK152" s="1518">
        <f t="shared" si="7"/>
        <v>9.9272808441183038</v>
      </c>
      <c r="AL152" s="1518">
        <f t="shared" si="7"/>
        <v>9.8794881900000018</v>
      </c>
      <c r="AM152" s="1518">
        <f t="shared" si="7"/>
        <v>9.8333859005165021</v>
      </c>
      <c r="AN152" s="1518">
        <f t="shared" si="7"/>
        <v>9.7888656121667612</v>
      </c>
      <c r="AO152" s="1518">
        <f t="shared" si="7"/>
        <v>9.7458288425819006</v>
      </c>
      <c r="AP152" s="1518">
        <f t="shared" si="7"/>
        <v>9.7041858369653067</v>
      </c>
      <c r="AQ152" s="1518">
        <f t="shared" si="7"/>
        <v>9.6638545770772275</v>
      </c>
      <c r="AR152" s="1518">
        <f t="shared" si="7"/>
        <v>9.6247599261413939</v>
      </c>
      <c r="AS152" s="1518">
        <f t="shared" si="7"/>
        <v>9.5868328879891216</v>
      </c>
      <c r="AT152" s="1518">
        <f t="shared" si="7"/>
        <v>9.5500099626767572</v>
      </c>
      <c r="AU152" s="1518">
        <f t="shared" si="7"/>
        <v>9.5142325839445334</v>
      </c>
      <c r="AV152" s="1518">
        <f t="shared" si="7"/>
        <v>9.4794466264029911</v>
      </c>
      <c r="AW152" s="1518">
        <f t="shared" si="7"/>
        <v>9.4456019723686442</v>
      </c>
      <c r="AX152" s="1518">
        <f t="shared" si="7"/>
        <v>9.4126521299252559</v>
      </c>
      <c r="AY152" s="1518">
        <f t="shared" si="7"/>
        <v>9.3805538951391139</v>
      </c>
      <c r="AZ152" s="1518">
        <f t="shared" si="7"/>
        <v>9.3492670524666135</v>
      </c>
      <c r="BA152" s="1518">
        <f t="shared" si="7"/>
        <v>9.3187541083083243</v>
      </c>
      <c r="BB152" s="1518">
        <f t="shared" si="7"/>
        <v>9.2889800534223141</v>
      </c>
      <c r="BC152" s="1518">
        <f t="shared" si="7"/>
        <v>9.2599121505410142</v>
      </c>
      <c r="BD152" s="1518">
        <f t="shared" si="7"/>
        <v>9.2315197440633145</v>
      </c>
      <c r="BE152" s="1518">
        <f t="shared" si="7"/>
        <v>9.2037740891361572</v>
      </c>
      <c r="BF152" s="1518">
        <f t="shared" si="7"/>
        <v>9.1766481978123675</v>
      </c>
      <c r="BG152" s="1518">
        <f t="shared" si="7"/>
        <v>9.1501167002862047</v>
      </c>
      <c r="BH152" s="1518">
        <f t="shared" si="7"/>
        <v>9.1241557194749827</v>
      </c>
      <c r="BI152" s="1518">
        <f t="shared" si="7"/>
        <v>9.0987427574420536</v>
      </c>
      <c r="BJ152" s="1518">
        <f t="shared" si="7"/>
        <v>9.0738565923501735</v>
      </c>
      <c r="BK152" s="1518">
        <f t="shared" si="7"/>
        <v>9.0494771847999758</v>
      </c>
      <c r="BL152" s="1518">
        <f t="shared" si="7"/>
        <v>9.0255855925505948</v>
      </c>
      <c r="BM152" s="1518">
        <f t="shared" si="7"/>
        <v>9.0021638927419509</v>
      </c>
      <c r="BN152" s="1519">
        <f t="shared" si="7"/>
        <v>8.9791951108439729</v>
      </c>
    </row>
    <row r="153" spans="1:66" ht="8.25" customHeight="1" x14ac:dyDescent="0.15">
      <c r="A153" s="1123"/>
      <c r="B153" s="274"/>
      <c r="C153" s="1637"/>
      <c r="G153" s="1513"/>
      <c r="H153" s="1513"/>
      <c r="I153" s="1513"/>
      <c r="J153" s="1513"/>
      <c r="K153" s="1513"/>
      <c r="L153" s="1513"/>
      <c r="M153" s="1513"/>
      <c r="N153" s="1513"/>
      <c r="O153" s="1513"/>
      <c r="P153" s="1513"/>
      <c r="Q153" s="1513"/>
      <c r="R153" s="1513"/>
      <c r="S153" s="1513"/>
      <c r="T153" s="1513"/>
      <c r="U153" s="1513"/>
      <c r="V153" s="1513"/>
      <c r="W153" s="1513"/>
      <c r="X153" s="1513"/>
      <c r="Y153" s="1513"/>
      <c r="Z153" s="1513"/>
      <c r="AA153" s="1513"/>
      <c r="AB153" s="1513"/>
      <c r="AC153" s="1513"/>
      <c r="AD153" s="1513"/>
      <c r="AE153" s="1513"/>
      <c r="AF153" s="1513"/>
      <c r="AG153" s="1513"/>
      <c r="AH153" s="1513"/>
      <c r="AI153" s="1513"/>
      <c r="AJ153" s="1513"/>
      <c r="AK153" s="1513"/>
      <c r="AL153" s="1513"/>
      <c r="AM153" s="1513"/>
      <c r="AN153" s="1513"/>
      <c r="AO153" s="1513"/>
      <c r="AP153" s="1513"/>
      <c r="AQ153" s="1513"/>
      <c r="AR153" s="1513"/>
      <c r="AS153" s="1513"/>
      <c r="AT153" s="1513"/>
      <c r="AU153" s="1513"/>
      <c r="AV153" s="1513"/>
      <c r="AW153" s="1513"/>
      <c r="AX153" s="1513"/>
      <c r="AY153" s="1513"/>
      <c r="AZ153" s="1513"/>
      <c r="BA153" s="1513"/>
      <c r="BB153" s="1513"/>
      <c r="BC153" s="1513"/>
      <c r="BD153" s="1513"/>
      <c r="BE153" s="1513"/>
      <c r="BF153" s="1513"/>
      <c r="BG153" s="1513"/>
      <c r="BH153" s="1513"/>
      <c r="BI153" s="1513"/>
      <c r="BJ153" s="1513"/>
      <c r="BK153" s="1513"/>
      <c r="BL153" s="1513"/>
      <c r="BM153" s="1513"/>
      <c r="BN153" s="1514"/>
    </row>
    <row r="154" spans="1:66" x14ac:dyDescent="0.15">
      <c r="A154" s="1123"/>
      <c r="B154" s="274" t="s">
        <v>882</v>
      </c>
      <c r="C154" s="1654">
        <f>G55</f>
        <v>1486800</v>
      </c>
      <c r="E154" s="1675">
        <f>NPV($C$117,G154:BN154)+F154</f>
        <v>1486800</v>
      </c>
      <c r="F154" s="1604">
        <f>IF(F$140=0,$C154,)</f>
        <v>1486800</v>
      </c>
      <c r="G154" s="189">
        <f t="shared" ref="G154:BN154" si="8">IF(G$140=0,$C154,)</f>
        <v>0</v>
      </c>
      <c r="H154" s="189">
        <f t="shared" si="8"/>
        <v>0</v>
      </c>
      <c r="I154" s="189">
        <f t="shared" si="8"/>
        <v>0</v>
      </c>
      <c r="J154" s="189">
        <f t="shared" si="8"/>
        <v>0</v>
      </c>
      <c r="K154" s="189">
        <f t="shared" si="8"/>
        <v>0</v>
      </c>
      <c r="L154" s="189">
        <f t="shared" si="8"/>
        <v>0</v>
      </c>
      <c r="M154" s="189">
        <f t="shared" si="8"/>
        <v>0</v>
      </c>
      <c r="N154" s="189">
        <f t="shared" si="8"/>
        <v>0</v>
      </c>
      <c r="O154" s="189">
        <f t="shared" si="8"/>
        <v>0</v>
      </c>
      <c r="P154" s="189">
        <f t="shared" si="8"/>
        <v>0</v>
      </c>
      <c r="Q154" s="189">
        <f t="shared" si="8"/>
        <v>0</v>
      </c>
      <c r="R154" s="189">
        <f t="shared" si="8"/>
        <v>0</v>
      </c>
      <c r="S154" s="189">
        <f t="shared" si="8"/>
        <v>0</v>
      </c>
      <c r="T154" s="189">
        <f t="shared" si="8"/>
        <v>0</v>
      </c>
      <c r="U154" s="189">
        <f t="shared" si="8"/>
        <v>0</v>
      </c>
      <c r="V154" s="189">
        <f t="shared" si="8"/>
        <v>0</v>
      </c>
      <c r="W154" s="189">
        <f t="shared" si="8"/>
        <v>0</v>
      </c>
      <c r="X154" s="189">
        <f t="shared" si="8"/>
        <v>0</v>
      </c>
      <c r="Y154" s="189">
        <f t="shared" si="8"/>
        <v>0</v>
      </c>
      <c r="Z154" s="189">
        <f t="shared" si="8"/>
        <v>0</v>
      </c>
      <c r="AA154" s="189">
        <f t="shared" si="8"/>
        <v>0</v>
      </c>
      <c r="AB154" s="189">
        <f t="shared" si="8"/>
        <v>0</v>
      </c>
      <c r="AC154" s="189">
        <f t="shared" si="8"/>
        <v>0</v>
      </c>
      <c r="AD154" s="189">
        <f t="shared" si="8"/>
        <v>0</v>
      </c>
      <c r="AE154" s="189">
        <f t="shared" si="8"/>
        <v>0</v>
      </c>
      <c r="AF154" s="189">
        <f t="shared" si="8"/>
        <v>0</v>
      </c>
      <c r="AG154" s="189">
        <f t="shared" si="8"/>
        <v>0</v>
      </c>
      <c r="AH154" s="189">
        <f t="shared" si="8"/>
        <v>0</v>
      </c>
      <c r="AI154" s="189">
        <f t="shared" si="8"/>
        <v>0</v>
      </c>
      <c r="AJ154" s="189">
        <f t="shared" si="8"/>
        <v>0</v>
      </c>
      <c r="AK154" s="189">
        <f t="shared" si="8"/>
        <v>0</v>
      </c>
      <c r="AL154" s="189">
        <f t="shared" si="8"/>
        <v>0</v>
      </c>
      <c r="AM154" s="189">
        <f t="shared" si="8"/>
        <v>0</v>
      </c>
      <c r="AN154" s="189">
        <f t="shared" si="8"/>
        <v>0</v>
      </c>
      <c r="AO154" s="189">
        <f t="shared" si="8"/>
        <v>0</v>
      </c>
      <c r="AP154" s="189">
        <f t="shared" si="8"/>
        <v>0</v>
      </c>
      <c r="AQ154" s="189">
        <f t="shared" si="8"/>
        <v>0</v>
      </c>
      <c r="AR154" s="189">
        <f t="shared" si="8"/>
        <v>0</v>
      </c>
      <c r="AS154" s="189">
        <f t="shared" si="8"/>
        <v>0</v>
      </c>
      <c r="AT154" s="189">
        <f t="shared" si="8"/>
        <v>0</v>
      </c>
      <c r="AU154" s="189">
        <f t="shared" si="8"/>
        <v>0</v>
      </c>
      <c r="AV154" s="189">
        <f t="shared" si="8"/>
        <v>0</v>
      </c>
      <c r="AW154" s="189">
        <f t="shared" si="8"/>
        <v>0</v>
      </c>
      <c r="AX154" s="189">
        <f t="shared" si="8"/>
        <v>0</v>
      </c>
      <c r="AY154" s="189">
        <f t="shared" si="8"/>
        <v>0</v>
      </c>
      <c r="AZ154" s="189">
        <f t="shared" si="8"/>
        <v>0</v>
      </c>
      <c r="BA154" s="189">
        <f t="shared" si="8"/>
        <v>0</v>
      </c>
      <c r="BB154" s="189">
        <f t="shared" si="8"/>
        <v>0</v>
      </c>
      <c r="BC154" s="189">
        <f t="shared" si="8"/>
        <v>0</v>
      </c>
      <c r="BD154" s="189">
        <f t="shared" si="8"/>
        <v>0</v>
      </c>
      <c r="BE154" s="189">
        <f t="shared" si="8"/>
        <v>0</v>
      </c>
      <c r="BF154" s="189">
        <f t="shared" si="8"/>
        <v>0</v>
      </c>
      <c r="BG154" s="189">
        <f t="shared" si="8"/>
        <v>0</v>
      </c>
      <c r="BH154" s="189">
        <f t="shared" si="8"/>
        <v>0</v>
      </c>
      <c r="BI154" s="189">
        <f t="shared" si="8"/>
        <v>0</v>
      </c>
      <c r="BJ154" s="189">
        <f t="shared" si="8"/>
        <v>0</v>
      </c>
      <c r="BK154" s="189">
        <f t="shared" si="8"/>
        <v>0</v>
      </c>
      <c r="BL154" s="189">
        <f t="shared" si="8"/>
        <v>0</v>
      </c>
      <c r="BM154" s="189">
        <f t="shared" si="8"/>
        <v>0</v>
      </c>
      <c r="BN154" s="1521">
        <f t="shared" si="8"/>
        <v>0</v>
      </c>
    </row>
    <row r="155" spans="1:66" x14ac:dyDescent="0.15">
      <c r="A155" s="1123"/>
      <c r="B155" s="274" t="s">
        <v>883</v>
      </c>
      <c r="C155" s="1654">
        <f>H58</f>
        <v>19116000</v>
      </c>
      <c r="E155" s="1675">
        <f>NPV($C$117,G155:BN155)+F155</f>
        <v>19116000</v>
      </c>
      <c r="F155" s="1604">
        <f>IF(F$140=0,$C155,)</f>
        <v>19116000</v>
      </c>
      <c r="G155" s="189">
        <f t="shared" ref="G155:BN155" si="9">IF(G$140=0,$C$69,)</f>
        <v>0</v>
      </c>
      <c r="H155" s="189">
        <f t="shared" si="9"/>
        <v>0</v>
      </c>
      <c r="I155" s="189">
        <f t="shared" si="9"/>
        <v>0</v>
      </c>
      <c r="J155" s="189">
        <f t="shared" si="9"/>
        <v>0</v>
      </c>
      <c r="K155" s="189">
        <f t="shared" si="9"/>
        <v>0</v>
      </c>
      <c r="L155" s="189">
        <f t="shared" si="9"/>
        <v>0</v>
      </c>
      <c r="M155" s="189">
        <f t="shared" si="9"/>
        <v>0</v>
      </c>
      <c r="N155" s="189">
        <f t="shared" si="9"/>
        <v>0</v>
      </c>
      <c r="O155" s="189">
        <f t="shared" si="9"/>
        <v>0</v>
      </c>
      <c r="P155" s="189">
        <f t="shared" si="9"/>
        <v>0</v>
      </c>
      <c r="Q155" s="189">
        <f t="shared" si="9"/>
        <v>0</v>
      </c>
      <c r="R155" s="189">
        <f t="shared" si="9"/>
        <v>0</v>
      </c>
      <c r="S155" s="189">
        <f t="shared" si="9"/>
        <v>0</v>
      </c>
      <c r="T155" s="189">
        <f t="shared" si="9"/>
        <v>0</v>
      </c>
      <c r="U155" s="189">
        <f t="shared" si="9"/>
        <v>0</v>
      </c>
      <c r="V155" s="189">
        <f t="shared" si="9"/>
        <v>0</v>
      </c>
      <c r="W155" s="189">
        <f t="shared" si="9"/>
        <v>0</v>
      </c>
      <c r="X155" s="189">
        <f t="shared" si="9"/>
        <v>0</v>
      </c>
      <c r="Y155" s="189">
        <f t="shared" si="9"/>
        <v>0</v>
      </c>
      <c r="Z155" s="189">
        <f t="shared" si="9"/>
        <v>0</v>
      </c>
      <c r="AA155" s="189">
        <f t="shared" si="9"/>
        <v>0</v>
      </c>
      <c r="AB155" s="189">
        <f t="shared" si="9"/>
        <v>0</v>
      </c>
      <c r="AC155" s="189">
        <f t="shared" si="9"/>
        <v>0</v>
      </c>
      <c r="AD155" s="189">
        <f t="shared" si="9"/>
        <v>0</v>
      </c>
      <c r="AE155" s="189">
        <f t="shared" si="9"/>
        <v>0</v>
      </c>
      <c r="AF155" s="189">
        <f t="shared" si="9"/>
        <v>0</v>
      </c>
      <c r="AG155" s="189">
        <f t="shared" si="9"/>
        <v>0</v>
      </c>
      <c r="AH155" s="189">
        <f t="shared" si="9"/>
        <v>0</v>
      </c>
      <c r="AI155" s="189">
        <f t="shared" si="9"/>
        <v>0</v>
      </c>
      <c r="AJ155" s="189">
        <f t="shared" si="9"/>
        <v>0</v>
      </c>
      <c r="AK155" s="189">
        <f t="shared" si="9"/>
        <v>0</v>
      </c>
      <c r="AL155" s="189">
        <f t="shared" si="9"/>
        <v>0</v>
      </c>
      <c r="AM155" s="189">
        <f t="shared" si="9"/>
        <v>0</v>
      </c>
      <c r="AN155" s="189">
        <f t="shared" si="9"/>
        <v>0</v>
      </c>
      <c r="AO155" s="189">
        <f t="shared" si="9"/>
        <v>0</v>
      </c>
      <c r="AP155" s="189">
        <f t="shared" si="9"/>
        <v>0</v>
      </c>
      <c r="AQ155" s="189">
        <f t="shared" si="9"/>
        <v>0</v>
      </c>
      <c r="AR155" s="189">
        <f t="shared" si="9"/>
        <v>0</v>
      </c>
      <c r="AS155" s="189">
        <f t="shared" si="9"/>
        <v>0</v>
      </c>
      <c r="AT155" s="189">
        <f t="shared" si="9"/>
        <v>0</v>
      </c>
      <c r="AU155" s="189">
        <f t="shared" si="9"/>
        <v>0</v>
      </c>
      <c r="AV155" s="189">
        <f t="shared" si="9"/>
        <v>0</v>
      </c>
      <c r="AW155" s="189">
        <f t="shared" si="9"/>
        <v>0</v>
      </c>
      <c r="AX155" s="189">
        <f t="shared" si="9"/>
        <v>0</v>
      </c>
      <c r="AY155" s="189">
        <f t="shared" si="9"/>
        <v>0</v>
      </c>
      <c r="AZ155" s="189">
        <f t="shared" si="9"/>
        <v>0</v>
      </c>
      <c r="BA155" s="189">
        <f t="shared" si="9"/>
        <v>0</v>
      </c>
      <c r="BB155" s="189">
        <f t="shared" si="9"/>
        <v>0</v>
      </c>
      <c r="BC155" s="189">
        <f t="shared" si="9"/>
        <v>0</v>
      </c>
      <c r="BD155" s="189">
        <f t="shared" si="9"/>
        <v>0</v>
      </c>
      <c r="BE155" s="189">
        <f t="shared" si="9"/>
        <v>0</v>
      </c>
      <c r="BF155" s="189">
        <f t="shared" si="9"/>
        <v>0</v>
      </c>
      <c r="BG155" s="189">
        <f t="shared" si="9"/>
        <v>0</v>
      </c>
      <c r="BH155" s="189">
        <f t="shared" si="9"/>
        <v>0</v>
      </c>
      <c r="BI155" s="189">
        <f t="shared" si="9"/>
        <v>0</v>
      </c>
      <c r="BJ155" s="189">
        <f t="shared" si="9"/>
        <v>0</v>
      </c>
      <c r="BK155" s="189">
        <f t="shared" si="9"/>
        <v>0</v>
      </c>
      <c r="BL155" s="189">
        <f t="shared" si="9"/>
        <v>0</v>
      </c>
      <c r="BM155" s="189">
        <f t="shared" si="9"/>
        <v>0</v>
      </c>
      <c r="BN155" s="1521">
        <f t="shared" si="9"/>
        <v>0</v>
      </c>
    </row>
    <row r="156" spans="1:66" ht="17.25" customHeight="1" x14ac:dyDescent="0.15">
      <c r="A156" s="1123"/>
      <c r="B156" s="274" t="s">
        <v>884</v>
      </c>
      <c r="C156" s="1654">
        <f>C92</f>
        <v>892080000.00000012</v>
      </c>
      <c r="E156" s="1675">
        <f>NPV($C$117,G156:BN156)+F156</f>
        <v>892080000.00000012</v>
      </c>
      <c r="F156" s="1604">
        <f>IF(F$140=0,$C$156,)</f>
        <v>892080000.00000012</v>
      </c>
      <c r="G156" s="189">
        <f t="shared" ref="G156:BN156" si="10">IF(G$140=0,$C$93,)</f>
        <v>0</v>
      </c>
      <c r="H156" s="189">
        <f t="shared" si="10"/>
        <v>0</v>
      </c>
      <c r="I156" s="189">
        <f t="shared" si="10"/>
        <v>0</v>
      </c>
      <c r="J156" s="189">
        <f t="shared" si="10"/>
        <v>0</v>
      </c>
      <c r="K156" s="189">
        <f t="shared" si="10"/>
        <v>0</v>
      </c>
      <c r="L156" s="189">
        <f t="shared" si="10"/>
        <v>0</v>
      </c>
      <c r="M156" s="189">
        <f t="shared" si="10"/>
        <v>0</v>
      </c>
      <c r="N156" s="189">
        <f t="shared" si="10"/>
        <v>0</v>
      </c>
      <c r="O156" s="189">
        <f t="shared" si="10"/>
        <v>0</v>
      </c>
      <c r="P156" s="189">
        <f t="shared" si="10"/>
        <v>0</v>
      </c>
      <c r="Q156" s="189">
        <f t="shared" si="10"/>
        <v>0</v>
      </c>
      <c r="R156" s="189">
        <f t="shared" si="10"/>
        <v>0</v>
      </c>
      <c r="S156" s="189">
        <f t="shared" si="10"/>
        <v>0</v>
      </c>
      <c r="T156" s="189">
        <f t="shared" si="10"/>
        <v>0</v>
      </c>
      <c r="U156" s="189">
        <f t="shared" si="10"/>
        <v>0</v>
      </c>
      <c r="V156" s="189">
        <f t="shared" si="10"/>
        <v>0</v>
      </c>
      <c r="W156" s="189">
        <f t="shared" si="10"/>
        <v>0</v>
      </c>
      <c r="X156" s="189">
        <f t="shared" si="10"/>
        <v>0</v>
      </c>
      <c r="Y156" s="189">
        <f t="shared" si="10"/>
        <v>0</v>
      </c>
      <c r="Z156" s="189">
        <f t="shared" si="10"/>
        <v>0</v>
      </c>
      <c r="AA156" s="189">
        <f t="shared" si="10"/>
        <v>0</v>
      </c>
      <c r="AB156" s="189">
        <f t="shared" si="10"/>
        <v>0</v>
      </c>
      <c r="AC156" s="189">
        <f t="shared" si="10"/>
        <v>0</v>
      </c>
      <c r="AD156" s="189">
        <f t="shared" si="10"/>
        <v>0</v>
      </c>
      <c r="AE156" s="189">
        <f t="shared" si="10"/>
        <v>0</v>
      </c>
      <c r="AF156" s="189">
        <f t="shared" si="10"/>
        <v>0</v>
      </c>
      <c r="AG156" s="189">
        <f t="shared" si="10"/>
        <v>0</v>
      </c>
      <c r="AH156" s="189">
        <f t="shared" si="10"/>
        <v>0</v>
      </c>
      <c r="AI156" s="189">
        <f t="shared" si="10"/>
        <v>0</v>
      </c>
      <c r="AJ156" s="189">
        <f t="shared" si="10"/>
        <v>0</v>
      </c>
      <c r="AK156" s="189">
        <f t="shared" si="10"/>
        <v>0</v>
      </c>
      <c r="AL156" s="189">
        <f t="shared" si="10"/>
        <v>0</v>
      </c>
      <c r="AM156" s="189">
        <f t="shared" si="10"/>
        <v>0</v>
      </c>
      <c r="AN156" s="189">
        <f t="shared" si="10"/>
        <v>0</v>
      </c>
      <c r="AO156" s="189">
        <f t="shared" si="10"/>
        <v>0</v>
      </c>
      <c r="AP156" s="189">
        <f t="shared" si="10"/>
        <v>0</v>
      </c>
      <c r="AQ156" s="189">
        <f t="shared" si="10"/>
        <v>0</v>
      </c>
      <c r="AR156" s="189">
        <f t="shared" si="10"/>
        <v>0</v>
      </c>
      <c r="AS156" s="189">
        <f t="shared" si="10"/>
        <v>0</v>
      </c>
      <c r="AT156" s="189">
        <f t="shared" si="10"/>
        <v>0</v>
      </c>
      <c r="AU156" s="189">
        <f t="shared" si="10"/>
        <v>0</v>
      </c>
      <c r="AV156" s="189">
        <f t="shared" si="10"/>
        <v>0</v>
      </c>
      <c r="AW156" s="189">
        <f t="shared" si="10"/>
        <v>0</v>
      </c>
      <c r="AX156" s="189">
        <f t="shared" si="10"/>
        <v>0</v>
      </c>
      <c r="AY156" s="189">
        <f t="shared" si="10"/>
        <v>0</v>
      </c>
      <c r="AZ156" s="189">
        <f t="shared" si="10"/>
        <v>0</v>
      </c>
      <c r="BA156" s="189">
        <f t="shared" si="10"/>
        <v>0</v>
      </c>
      <c r="BB156" s="189">
        <f t="shared" si="10"/>
        <v>0</v>
      </c>
      <c r="BC156" s="189">
        <f t="shared" si="10"/>
        <v>0</v>
      </c>
      <c r="BD156" s="189">
        <f t="shared" si="10"/>
        <v>0</v>
      </c>
      <c r="BE156" s="189">
        <f t="shared" si="10"/>
        <v>0</v>
      </c>
      <c r="BF156" s="189">
        <f t="shared" si="10"/>
        <v>0</v>
      </c>
      <c r="BG156" s="189">
        <f t="shared" si="10"/>
        <v>0</v>
      </c>
      <c r="BH156" s="189">
        <f t="shared" si="10"/>
        <v>0</v>
      </c>
      <c r="BI156" s="189">
        <f t="shared" si="10"/>
        <v>0</v>
      </c>
      <c r="BJ156" s="189">
        <f t="shared" si="10"/>
        <v>0</v>
      </c>
      <c r="BK156" s="189">
        <f t="shared" si="10"/>
        <v>0</v>
      </c>
      <c r="BL156" s="189">
        <f t="shared" si="10"/>
        <v>0</v>
      </c>
      <c r="BM156" s="189">
        <f t="shared" si="10"/>
        <v>0</v>
      </c>
      <c r="BN156" s="1521">
        <f t="shared" si="10"/>
        <v>0</v>
      </c>
    </row>
    <row r="157" spans="1:66" x14ac:dyDescent="0.15">
      <c r="A157" s="1123"/>
      <c r="B157" s="274" t="s">
        <v>885</v>
      </c>
      <c r="C157" s="1654">
        <f>D29</f>
        <v>2548800000</v>
      </c>
      <c r="E157" s="1675">
        <f>NPV($C$117,G157:BN157)+F157</f>
        <v>2548800000</v>
      </c>
      <c r="F157" s="1604">
        <f>IF(F$140=0,$C157,)</f>
        <v>2548800000</v>
      </c>
      <c r="G157" s="189">
        <f>IF(G$140=0,$C157,)</f>
        <v>0</v>
      </c>
      <c r="H157" s="189">
        <f t="shared" ref="H157:J157" si="11">IF(H$140=0,$C157,)</f>
        <v>0</v>
      </c>
      <c r="I157" s="189">
        <f t="shared" si="11"/>
        <v>0</v>
      </c>
      <c r="J157" s="189">
        <f t="shared" si="11"/>
        <v>0</v>
      </c>
      <c r="K157" s="189">
        <f t="shared" ref="K157:BN157" si="12">IF(K$140=0,$C$157,)</f>
        <v>0</v>
      </c>
      <c r="L157" s="189">
        <f t="shared" si="12"/>
        <v>0</v>
      </c>
      <c r="M157" s="189">
        <f t="shared" si="12"/>
        <v>0</v>
      </c>
      <c r="N157" s="189">
        <f t="shared" si="12"/>
        <v>0</v>
      </c>
      <c r="O157" s="189">
        <f t="shared" si="12"/>
        <v>0</v>
      </c>
      <c r="P157" s="189">
        <f t="shared" si="12"/>
        <v>0</v>
      </c>
      <c r="Q157" s="189">
        <f t="shared" si="12"/>
        <v>0</v>
      </c>
      <c r="R157" s="189">
        <f t="shared" si="12"/>
        <v>0</v>
      </c>
      <c r="S157" s="189">
        <f t="shared" si="12"/>
        <v>0</v>
      </c>
      <c r="T157" s="189">
        <f t="shared" si="12"/>
        <v>0</v>
      </c>
      <c r="U157" s="189">
        <f t="shared" si="12"/>
        <v>0</v>
      </c>
      <c r="V157" s="189">
        <f t="shared" si="12"/>
        <v>0</v>
      </c>
      <c r="W157" s="189">
        <f t="shared" si="12"/>
        <v>0</v>
      </c>
      <c r="X157" s="189">
        <f t="shared" si="12"/>
        <v>0</v>
      </c>
      <c r="Y157" s="189">
        <f t="shared" si="12"/>
        <v>0</v>
      </c>
      <c r="Z157" s="189">
        <f t="shared" si="12"/>
        <v>0</v>
      </c>
      <c r="AA157" s="189">
        <f t="shared" si="12"/>
        <v>0</v>
      </c>
      <c r="AB157" s="189">
        <f t="shared" si="12"/>
        <v>0</v>
      </c>
      <c r="AC157" s="189">
        <f t="shared" si="12"/>
        <v>0</v>
      </c>
      <c r="AD157" s="189">
        <f t="shared" si="12"/>
        <v>0</v>
      </c>
      <c r="AE157" s="189">
        <f t="shared" si="12"/>
        <v>0</v>
      </c>
      <c r="AF157" s="189">
        <f t="shared" si="12"/>
        <v>0</v>
      </c>
      <c r="AG157" s="189">
        <f t="shared" si="12"/>
        <v>0</v>
      </c>
      <c r="AH157" s="189">
        <f t="shared" si="12"/>
        <v>0</v>
      </c>
      <c r="AI157" s="189">
        <f t="shared" si="12"/>
        <v>0</v>
      </c>
      <c r="AJ157" s="189">
        <f t="shared" si="12"/>
        <v>0</v>
      </c>
      <c r="AK157" s="189">
        <f t="shared" si="12"/>
        <v>0</v>
      </c>
      <c r="AL157" s="189">
        <f t="shared" si="12"/>
        <v>0</v>
      </c>
      <c r="AM157" s="189">
        <f t="shared" si="12"/>
        <v>0</v>
      </c>
      <c r="AN157" s="189">
        <f t="shared" si="12"/>
        <v>0</v>
      </c>
      <c r="AO157" s="189">
        <f t="shared" si="12"/>
        <v>0</v>
      </c>
      <c r="AP157" s="189">
        <f t="shared" si="12"/>
        <v>0</v>
      </c>
      <c r="AQ157" s="189">
        <f t="shared" si="12"/>
        <v>0</v>
      </c>
      <c r="AR157" s="189">
        <f t="shared" si="12"/>
        <v>0</v>
      </c>
      <c r="AS157" s="189">
        <f t="shared" si="12"/>
        <v>0</v>
      </c>
      <c r="AT157" s="189">
        <f t="shared" si="12"/>
        <v>0</v>
      </c>
      <c r="AU157" s="189">
        <f t="shared" si="12"/>
        <v>0</v>
      </c>
      <c r="AV157" s="189">
        <f t="shared" si="12"/>
        <v>0</v>
      </c>
      <c r="AW157" s="189">
        <f t="shared" si="12"/>
        <v>0</v>
      </c>
      <c r="AX157" s="189">
        <f t="shared" si="12"/>
        <v>0</v>
      </c>
      <c r="AY157" s="189">
        <f t="shared" si="12"/>
        <v>0</v>
      </c>
      <c r="AZ157" s="189">
        <f t="shared" si="12"/>
        <v>0</v>
      </c>
      <c r="BA157" s="189">
        <f t="shared" si="12"/>
        <v>0</v>
      </c>
      <c r="BB157" s="189">
        <f t="shared" si="12"/>
        <v>0</v>
      </c>
      <c r="BC157" s="189">
        <f t="shared" si="12"/>
        <v>0</v>
      </c>
      <c r="BD157" s="189">
        <f t="shared" si="12"/>
        <v>0</v>
      </c>
      <c r="BE157" s="189">
        <f t="shared" si="12"/>
        <v>0</v>
      </c>
      <c r="BF157" s="189">
        <f t="shared" si="12"/>
        <v>0</v>
      </c>
      <c r="BG157" s="189">
        <f t="shared" si="12"/>
        <v>0</v>
      </c>
      <c r="BH157" s="189">
        <f t="shared" si="12"/>
        <v>0</v>
      </c>
      <c r="BI157" s="189">
        <f t="shared" si="12"/>
        <v>0</v>
      </c>
      <c r="BJ157" s="189">
        <f t="shared" si="12"/>
        <v>0</v>
      </c>
      <c r="BK157" s="189">
        <f t="shared" si="12"/>
        <v>0</v>
      </c>
      <c r="BL157" s="189">
        <f t="shared" si="12"/>
        <v>0</v>
      </c>
      <c r="BM157" s="189">
        <f t="shared" si="12"/>
        <v>0</v>
      </c>
      <c r="BN157" s="1521">
        <f t="shared" si="12"/>
        <v>0</v>
      </c>
    </row>
    <row r="158" spans="1:66" ht="12" customHeight="1" x14ac:dyDescent="0.15">
      <c r="A158" s="1123"/>
      <c r="B158" s="1400"/>
      <c r="C158" s="1809"/>
      <c r="D158" s="1345"/>
      <c r="E158" s="1680"/>
      <c r="F158" s="1604"/>
      <c r="G158" s="189"/>
      <c r="H158" s="189"/>
      <c r="I158" s="189"/>
      <c r="J158" s="189"/>
      <c r="K158" s="189"/>
      <c r="L158" s="189"/>
      <c r="M158" s="189"/>
      <c r="N158" s="189"/>
      <c r="O158" s="189"/>
      <c r="P158" s="189"/>
      <c r="Q158" s="189"/>
      <c r="R158" s="189"/>
      <c r="S158" s="189"/>
      <c r="T158" s="189"/>
      <c r="U158" s="189"/>
      <c r="V158" s="189"/>
      <c r="W158" s="189"/>
      <c r="X158" s="189"/>
      <c r="Y158" s="189"/>
      <c r="Z158" s="189"/>
      <c r="AA158" s="189"/>
      <c r="AB158" s="189"/>
      <c r="AC158" s="189"/>
      <c r="AD158" s="189"/>
      <c r="AE158" s="189"/>
      <c r="AF158" s="189"/>
      <c r="AG158" s="189"/>
      <c r="AH158" s="189"/>
      <c r="AI158" s="189"/>
      <c r="AJ158" s="189"/>
      <c r="AK158" s="189"/>
      <c r="AL158" s="189"/>
      <c r="AM158" s="189"/>
      <c r="AN158" s="189"/>
      <c r="AO158" s="189"/>
      <c r="AP158" s="189"/>
      <c r="AQ158" s="189"/>
      <c r="AR158" s="189"/>
      <c r="AS158" s="189"/>
      <c r="AT158" s="189"/>
      <c r="AU158" s="189"/>
      <c r="AV158" s="189"/>
      <c r="AW158" s="189"/>
      <c r="AX158" s="189"/>
      <c r="AY158" s="189"/>
      <c r="AZ158" s="189"/>
      <c r="BA158" s="189"/>
      <c r="BB158" s="189"/>
      <c r="BC158" s="189"/>
      <c r="BD158" s="189"/>
      <c r="BE158" s="189"/>
      <c r="BF158" s="189"/>
      <c r="BG158" s="189"/>
      <c r="BH158" s="189"/>
      <c r="BI158" s="189"/>
      <c r="BJ158" s="189"/>
      <c r="BK158" s="189"/>
      <c r="BL158" s="189"/>
      <c r="BM158" s="189"/>
      <c r="BN158" s="1521"/>
    </row>
    <row r="159" spans="1:66" x14ac:dyDescent="0.15">
      <c r="A159" s="1123"/>
      <c r="B159" s="1145" t="s">
        <v>886</v>
      </c>
      <c r="C159" s="1864">
        <f>C154+C156</f>
        <v>893566800.00000012</v>
      </c>
      <c r="E159" s="1676">
        <f>NPV($C$117,G159:BN159)+F159</f>
        <v>893566800.00000012</v>
      </c>
      <c r="F159" s="1604">
        <f>IF(F$140=0,$C159,)</f>
        <v>893566800.00000012</v>
      </c>
      <c r="G159" s="189">
        <f t="shared" ref="G159:V160" si="13">IF(G$140=0,$C159,)</f>
        <v>0</v>
      </c>
      <c r="H159" s="189">
        <f t="shared" si="13"/>
        <v>0</v>
      </c>
      <c r="I159" s="189">
        <f t="shared" si="13"/>
        <v>0</v>
      </c>
      <c r="J159" s="189">
        <f t="shared" si="13"/>
        <v>0</v>
      </c>
      <c r="K159" s="189">
        <f t="shared" si="13"/>
        <v>0</v>
      </c>
      <c r="L159" s="189">
        <f t="shared" si="13"/>
        <v>0</v>
      </c>
      <c r="M159" s="189">
        <f t="shared" si="13"/>
        <v>0</v>
      </c>
      <c r="N159" s="189">
        <f t="shared" si="13"/>
        <v>0</v>
      </c>
      <c r="O159" s="189">
        <f t="shared" si="13"/>
        <v>0</v>
      </c>
      <c r="P159" s="189">
        <f t="shared" si="13"/>
        <v>0</v>
      </c>
      <c r="Q159" s="189">
        <f t="shared" si="13"/>
        <v>0</v>
      </c>
      <c r="R159" s="189">
        <f t="shared" si="13"/>
        <v>0</v>
      </c>
      <c r="S159" s="189">
        <f t="shared" si="13"/>
        <v>0</v>
      </c>
      <c r="T159" s="189">
        <f t="shared" si="13"/>
        <v>0</v>
      </c>
      <c r="U159" s="189">
        <f t="shared" si="13"/>
        <v>0</v>
      </c>
      <c r="V159" s="189">
        <f t="shared" si="13"/>
        <v>0</v>
      </c>
      <c r="W159" s="189">
        <f t="shared" ref="W159:BN160" si="14">IF(W$140=0,$C159,)</f>
        <v>0</v>
      </c>
      <c r="X159" s="189">
        <f t="shared" si="14"/>
        <v>0</v>
      </c>
      <c r="Y159" s="189">
        <f t="shared" si="14"/>
        <v>0</v>
      </c>
      <c r="Z159" s="189">
        <f t="shared" si="14"/>
        <v>0</v>
      </c>
      <c r="AA159" s="189">
        <f t="shared" si="14"/>
        <v>0</v>
      </c>
      <c r="AB159" s="189">
        <f t="shared" si="14"/>
        <v>0</v>
      </c>
      <c r="AC159" s="189">
        <f t="shared" si="14"/>
        <v>0</v>
      </c>
      <c r="AD159" s="189">
        <f t="shared" si="14"/>
        <v>0</v>
      </c>
      <c r="AE159" s="189">
        <f t="shared" si="14"/>
        <v>0</v>
      </c>
      <c r="AF159" s="189">
        <f t="shared" si="14"/>
        <v>0</v>
      </c>
      <c r="AG159" s="189">
        <f t="shared" si="14"/>
        <v>0</v>
      </c>
      <c r="AH159" s="189">
        <f t="shared" si="14"/>
        <v>0</v>
      </c>
      <c r="AI159" s="189">
        <f t="shared" si="14"/>
        <v>0</v>
      </c>
      <c r="AJ159" s="189">
        <f t="shared" si="14"/>
        <v>0</v>
      </c>
      <c r="AK159" s="189">
        <f t="shared" si="14"/>
        <v>0</v>
      </c>
      <c r="AL159" s="189">
        <f t="shared" si="14"/>
        <v>0</v>
      </c>
      <c r="AM159" s="189">
        <f t="shared" si="14"/>
        <v>0</v>
      </c>
      <c r="AN159" s="189">
        <f t="shared" si="14"/>
        <v>0</v>
      </c>
      <c r="AO159" s="189">
        <f t="shared" si="14"/>
        <v>0</v>
      </c>
      <c r="AP159" s="189">
        <f t="shared" si="14"/>
        <v>0</v>
      </c>
      <c r="AQ159" s="189">
        <f t="shared" si="14"/>
        <v>0</v>
      </c>
      <c r="AR159" s="189">
        <f t="shared" si="14"/>
        <v>0</v>
      </c>
      <c r="AS159" s="189">
        <f t="shared" si="14"/>
        <v>0</v>
      </c>
      <c r="AT159" s="189">
        <f t="shared" si="14"/>
        <v>0</v>
      </c>
      <c r="AU159" s="189">
        <f t="shared" si="14"/>
        <v>0</v>
      </c>
      <c r="AV159" s="189">
        <f t="shared" si="14"/>
        <v>0</v>
      </c>
      <c r="AW159" s="189">
        <f t="shared" si="14"/>
        <v>0</v>
      </c>
      <c r="AX159" s="189">
        <f t="shared" si="14"/>
        <v>0</v>
      </c>
      <c r="AY159" s="189">
        <f t="shared" si="14"/>
        <v>0</v>
      </c>
      <c r="AZ159" s="189">
        <f t="shared" si="14"/>
        <v>0</v>
      </c>
      <c r="BA159" s="189">
        <f t="shared" si="14"/>
        <v>0</v>
      </c>
      <c r="BB159" s="189">
        <f t="shared" si="14"/>
        <v>0</v>
      </c>
      <c r="BC159" s="189">
        <f t="shared" si="14"/>
        <v>0</v>
      </c>
      <c r="BD159" s="189">
        <f t="shared" si="14"/>
        <v>0</v>
      </c>
      <c r="BE159" s="189">
        <f t="shared" si="14"/>
        <v>0</v>
      </c>
      <c r="BF159" s="189">
        <f t="shared" si="14"/>
        <v>0</v>
      </c>
      <c r="BG159" s="189">
        <f t="shared" si="14"/>
        <v>0</v>
      </c>
      <c r="BH159" s="189">
        <f t="shared" si="14"/>
        <v>0</v>
      </c>
      <c r="BI159" s="189">
        <f t="shared" si="14"/>
        <v>0</v>
      </c>
      <c r="BJ159" s="189">
        <f t="shared" si="14"/>
        <v>0</v>
      </c>
      <c r="BK159" s="189">
        <f t="shared" si="14"/>
        <v>0</v>
      </c>
      <c r="BL159" s="189">
        <f t="shared" si="14"/>
        <v>0</v>
      </c>
      <c r="BM159" s="189">
        <f t="shared" si="14"/>
        <v>0</v>
      </c>
      <c r="BN159" s="1521">
        <f t="shared" si="14"/>
        <v>0</v>
      </c>
    </row>
    <row r="160" spans="1:66" x14ac:dyDescent="0.15">
      <c r="A160" s="1123"/>
      <c r="B160" s="1523" t="s">
        <v>887</v>
      </c>
      <c r="C160" s="1865">
        <f>C155+C157</f>
        <v>2567916000</v>
      </c>
      <c r="D160" s="231"/>
      <c r="E160" s="1677">
        <f>NPV($C$117,G160:BN160)+F160</f>
        <v>2567916000</v>
      </c>
      <c r="F160" s="1605">
        <f>IF(F$140=0,$C160,)</f>
        <v>2567916000</v>
      </c>
      <c r="G160" s="748">
        <f t="shared" si="13"/>
        <v>0</v>
      </c>
      <c r="H160" s="748">
        <f t="shared" si="13"/>
        <v>0</v>
      </c>
      <c r="I160" s="748">
        <f t="shared" si="13"/>
        <v>0</v>
      </c>
      <c r="J160" s="748">
        <f t="shared" si="13"/>
        <v>0</v>
      </c>
      <c r="K160" s="748">
        <f t="shared" si="13"/>
        <v>0</v>
      </c>
      <c r="L160" s="748">
        <f t="shared" si="13"/>
        <v>0</v>
      </c>
      <c r="M160" s="748">
        <f t="shared" si="13"/>
        <v>0</v>
      </c>
      <c r="N160" s="748">
        <f t="shared" si="13"/>
        <v>0</v>
      </c>
      <c r="O160" s="748">
        <f t="shared" si="13"/>
        <v>0</v>
      </c>
      <c r="P160" s="748">
        <f t="shared" si="13"/>
        <v>0</v>
      </c>
      <c r="Q160" s="748">
        <f t="shared" si="13"/>
        <v>0</v>
      </c>
      <c r="R160" s="748">
        <f t="shared" si="13"/>
        <v>0</v>
      </c>
      <c r="S160" s="748">
        <f t="shared" si="13"/>
        <v>0</v>
      </c>
      <c r="T160" s="748">
        <f t="shared" si="13"/>
        <v>0</v>
      </c>
      <c r="U160" s="748">
        <f t="shared" si="13"/>
        <v>0</v>
      </c>
      <c r="V160" s="748">
        <f t="shared" si="13"/>
        <v>0</v>
      </c>
      <c r="W160" s="748">
        <f t="shared" si="14"/>
        <v>0</v>
      </c>
      <c r="X160" s="748">
        <f t="shared" si="14"/>
        <v>0</v>
      </c>
      <c r="Y160" s="748">
        <f t="shared" si="14"/>
        <v>0</v>
      </c>
      <c r="Z160" s="748">
        <f t="shared" si="14"/>
        <v>0</v>
      </c>
      <c r="AA160" s="748">
        <f t="shared" si="14"/>
        <v>0</v>
      </c>
      <c r="AB160" s="748">
        <f t="shared" si="14"/>
        <v>0</v>
      </c>
      <c r="AC160" s="748">
        <f t="shared" si="14"/>
        <v>0</v>
      </c>
      <c r="AD160" s="748">
        <f t="shared" si="14"/>
        <v>0</v>
      </c>
      <c r="AE160" s="748">
        <f t="shared" si="14"/>
        <v>0</v>
      </c>
      <c r="AF160" s="748">
        <f t="shared" si="14"/>
        <v>0</v>
      </c>
      <c r="AG160" s="748">
        <f t="shared" si="14"/>
        <v>0</v>
      </c>
      <c r="AH160" s="748">
        <f t="shared" si="14"/>
        <v>0</v>
      </c>
      <c r="AI160" s="748">
        <f t="shared" si="14"/>
        <v>0</v>
      </c>
      <c r="AJ160" s="748">
        <f t="shared" si="14"/>
        <v>0</v>
      </c>
      <c r="AK160" s="748">
        <f t="shared" si="14"/>
        <v>0</v>
      </c>
      <c r="AL160" s="748">
        <f t="shared" si="14"/>
        <v>0</v>
      </c>
      <c r="AM160" s="748">
        <f t="shared" si="14"/>
        <v>0</v>
      </c>
      <c r="AN160" s="748">
        <f t="shared" si="14"/>
        <v>0</v>
      </c>
      <c r="AO160" s="748">
        <f t="shared" si="14"/>
        <v>0</v>
      </c>
      <c r="AP160" s="748">
        <f t="shared" si="14"/>
        <v>0</v>
      </c>
      <c r="AQ160" s="748">
        <f t="shared" si="14"/>
        <v>0</v>
      </c>
      <c r="AR160" s="748">
        <f t="shared" si="14"/>
        <v>0</v>
      </c>
      <c r="AS160" s="748">
        <f t="shared" si="14"/>
        <v>0</v>
      </c>
      <c r="AT160" s="748">
        <f t="shared" si="14"/>
        <v>0</v>
      </c>
      <c r="AU160" s="748">
        <f t="shared" si="14"/>
        <v>0</v>
      </c>
      <c r="AV160" s="748">
        <f t="shared" si="14"/>
        <v>0</v>
      </c>
      <c r="AW160" s="748">
        <f t="shared" si="14"/>
        <v>0</v>
      </c>
      <c r="AX160" s="748">
        <f t="shared" si="14"/>
        <v>0</v>
      </c>
      <c r="AY160" s="748">
        <f t="shared" si="14"/>
        <v>0</v>
      </c>
      <c r="AZ160" s="748">
        <f t="shared" si="14"/>
        <v>0</v>
      </c>
      <c r="BA160" s="748">
        <f t="shared" si="14"/>
        <v>0</v>
      </c>
      <c r="BB160" s="748">
        <f t="shared" si="14"/>
        <v>0</v>
      </c>
      <c r="BC160" s="748">
        <f t="shared" si="14"/>
        <v>0</v>
      </c>
      <c r="BD160" s="748">
        <f t="shared" si="14"/>
        <v>0</v>
      </c>
      <c r="BE160" s="748">
        <f t="shared" si="14"/>
        <v>0</v>
      </c>
      <c r="BF160" s="748">
        <f t="shared" si="14"/>
        <v>0</v>
      </c>
      <c r="BG160" s="748">
        <f t="shared" si="14"/>
        <v>0</v>
      </c>
      <c r="BH160" s="748">
        <f t="shared" si="14"/>
        <v>0</v>
      </c>
      <c r="BI160" s="748">
        <f t="shared" si="14"/>
        <v>0</v>
      </c>
      <c r="BJ160" s="748">
        <f t="shared" si="14"/>
        <v>0</v>
      </c>
      <c r="BK160" s="748">
        <f t="shared" si="14"/>
        <v>0</v>
      </c>
      <c r="BL160" s="748">
        <f t="shared" si="14"/>
        <v>0</v>
      </c>
      <c r="BM160" s="748">
        <f t="shared" si="14"/>
        <v>0</v>
      </c>
      <c r="BN160" s="1525">
        <f t="shared" si="14"/>
        <v>0</v>
      </c>
    </row>
    <row r="161" spans="1:66" ht="9" customHeight="1" x14ac:dyDescent="0.15">
      <c r="A161" s="1123"/>
      <c r="B161" s="274"/>
      <c r="C161" s="1654"/>
      <c r="E161" s="1675"/>
      <c r="F161" s="1604"/>
      <c r="G161" s="189"/>
      <c r="H161" s="189"/>
      <c r="I161" s="189"/>
      <c r="J161" s="189"/>
      <c r="K161" s="189"/>
      <c r="L161" s="189"/>
      <c r="M161" s="189"/>
      <c r="N161" s="189"/>
      <c r="O161" s="189"/>
      <c r="P161" s="189"/>
      <c r="Q161" s="189"/>
      <c r="R161" s="189"/>
      <c r="S161" s="189"/>
      <c r="T161" s="189"/>
      <c r="U161" s="189"/>
      <c r="V161" s="189"/>
      <c r="W161" s="189"/>
      <c r="X161" s="189"/>
      <c r="Y161" s="189"/>
      <c r="Z161" s="189"/>
      <c r="AA161" s="189"/>
      <c r="AB161" s="189"/>
      <c r="AC161" s="189"/>
      <c r="AD161" s="189"/>
      <c r="AE161" s="189"/>
      <c r="AF161" s="189"/>
      <c r="AG161" s="189"/>
      <c r="AH161" s="189"/>
      <c r="AI161" s="189"/>
      <c r="AJ161" s="189"/>
      <c r="AK161" s="189"/>
      <c r="AL161" s="189"/>
      <c r="AM161" s="189"/>
      <c r="AN161" s="189"/>
      <c r="AO161" s="189"/>
      <c r="AP161" s="189"/>
      <c r="AQ161" s="189"/>
      <c r="AR161" s="189"/>
      <c r="AS161" s="189"/>
      <c r="AT161" s="189"/>
      <c r="AU161" s="189"/>
      <c r="AV161" s="189"/>
      <c r="AW161" s="189"/>
      <c r="AX161" s="189"/>
      <c r="AY161" s="189"/>
      <c r="AZ161" s="189"/>
      <c r="BA161" s="189"/>
      <c r="BB161" s="189"/>
      <c r="BC161" s="189"/>
      <c r="BD161" s="189"/>
      <c r="BE161" s="189"/>
      <c r="BF161" s="189"/>
      <c r="BG161" s="189"/>
      <c r="BH161" s="189"/>
      <c r="BI161" s="189"/>
      <c r="BJ161" s="189"/>
      <c r="BK161" s="189"/>
      <c r="BL161" s="189"/>
      <c r="BM161" s="189"/>
      <c r="BN161" s="1521"/>
    </row>
    <row r="162" spans="1:66" x14ac:dyDescent="0.15">
      <c r="A162" s="1123"/>
      <c r="B162" s="274" t="s">
        <v>888</v>
      </c>
      <c r="C162" s="1654">
        <f>C72</f>
        <v>14868</v>
      </c>
      <c r="E162" s="1675">
        <f t="shared" ref="E162:E164" si="15">(NPV($C$117, G162:BN162) + F162)</f>
        <v>209291.17697192219</v>
      </c>
      <c r="F162" s="1604">
        <f t="shared" ref="F162:U165" si="16">IF(F$140&lt;&gt;0,$C162,)*F$144</f>
        <v>0</v>
      </c>
      <c r="G162" s="189">
        <f t="shared" si="16"/>
        <v>14868</v>
      </c>
      <c r="H162" s="189">
        <f t="shared" si="16"/>
        <v>14868</v>
      </c>
      <c r="I162" s="189">
        <f t="shared" si="16"/>
        <v>14868</v>
      </c>
      <c r="J162" s="189">
        <f t="shared" si="16"/>
        <v>14868</v>
      </c>
      <c r="K162" s="189">
        <f t="shared" si="16"/>
        <v>14868</v>
      </c>
      <c r="L162" s="189">
        <f t="shared" si="16"/>
        <v>14868</v>
      </c>
      <c r="M162" s="189">
        <f t="shared" si="16"/>
        <v>14868</v>
      </c>
      <c r="N162" s="189">
        <f t="shared" si="16"/>
        <v>14868</v>
      </c>
      <c r="O162" s="189">
        <f t="shared" si="16"/>
        <v>14868</v>
      </c>
      <c r="P162" s="189">
        <f t="shared" si="16"/>
        <v>14868</v>
      </c>
      <c r="Q162" s="189">
        <f t="shared" si="16"/>
        <v>14868</v>
      </c>
      <c r="R162" s="189">
        <f t="shared" si="16"/>
        <v>14868</v>
      </c>
      <c r="S162" s="189">
        <f t="shared" si="16"/>
        <v>14868</v>
      </c>
      <c r="T162" s="189">
        <f t="shared" si="16"/>
        <v>14868</v>
      </c>
      <c r="U162" s="189">
        <f t="shared" si="16"/>
        <v>14868</v>
      </c>
      <c r="V162" s="189">
        <f t="shared" ref="V162:AK165" si="17">IF(V$140&lt;&gt;0,$C162,)*V$144</f>
        <v>14868</v>
      </c>
      <c r="W162" s="189">
        <f t="shared" si="17"/>
        <v>14868</v>
      </c>
      <c r="X162" s="189">
        <f t="shared" si="17"/>
        <v>14868</v>
      </c>
      <c r="Y162" s="189">
        <f t="shared" si="17"/>
        <v>14868</v>
      </c>
      <c r="Z162" s="189">
        <f t="shared" si="17"/>
        <v>14868</v>
      </c>
      <c r="AA162" s="189">
        <f t="shared" si="17"/>
        <v>14868</v>
      </c>
      <c r="AB162" s="189">
        <f t="shared" si="17"/>
        <v>14868</v>
      </c>
      <c r="AC162" s="189">
        <f t="shared" si="17"/>
        <v>14868</v>
      </c>
      <c r="AD162" s="189">
        <f t="shared" si="17"/>
        <v>14868</v>
      </c>
      <c r="AE162" s="189">
        <f t="shared" si="17"/>
        <v>14868</v>
      </c>
      <c r="AF162" s="189">
        <f t="shared" si="17"/>
        <v>14868</v>
      </c>
      <c r="AG162" s="189">
        <f t="shared" si="17"/>
        <v>14868</v>
      </c>
      <c r="AH162" s="189">
        <f t="shared" si="17"/>
        <v>14868</v>
      </c>
      <c r="AI162" s="189">
        <f t="shared" si="17"/>
        <v>14868</v>
      </c>
      <c r="AJ162" s="189">
        <f t="shared" si="17"/>
        <v>14868</v>
      </c>
      <c r="AK162" s="189">
        <f t="shared" si="17"/>
        <v>14868</v>
      </c>
      <c r="AL162" s="189">
        <f t="shared" ref="AL162:BN165" si="18">IF(AL$140&lt;&gt;0,$C162,)*AL$144</f>
        <v>14868</v>
      </c>
      <c r="AM162" s="189">
        <f t="shared" si="18"/>
        <v>14868</v>
      </c>
      <c r="AN162" s="189">
        <f t="shared" si="18"/>
        <v>14868</v>
      </c>
      <c r="AO162" s="189">
        <f t="shared" si="18"/>
        <v>14868</v>
      </c>
      <c r="AP162" s="189">
        <f t="shared" si="18"/>
        <v>14868</v>
      </c>
      <c r="AQ162" s="189">
        <f t="shared" si="18"/>
        <v>14868</v>
      </c>
      <c r="AR162" s="189">
        <f t="shared" si="18"/>
        <v>14868</v>
      </c>
      <c r="AS162" s="189">
        <f t="shared" si="18"/>
        <v>14868</v>
      </c>
      <c r="AT162" s="189">
        <f t="shared" si="18"/>
        <v>14868</v>
      </c>
      <c r="AU162" s="189">
        <f t="shared" si="18"/>
        <v>14868</v>
      </c>
      <c r="AV162" s="189">
        <f t="shared" si="18"/>
        <v>14868</v>
      </c>
      <c r="AW162" s="189">
        <f t="shared" si="18"/>
        <v>14868</v>
      </c>
      <c r="AX162" s="189">
        <f t="shared" si="18"/>
        <v>14868</v>
      </c>
      <c r="AY162" s="189">
        <f t="shared" si="18"/>
        <v>14868</v>
      </c>
      <c r="AZ162" s="189">
        <f t="shared" si="18"/>
        <v>14868</v>
      </c>
      <c r="BA162" s="189">
        <f t="shared" si="18"/>
        <v>14868</v>
      </c>
      <c r="BB162" s="189">
        <f t="shared" si="18"/>
        <v>14868</v>
      </c>
      <c r="BC162" s="189">
        <f t="shared" si="18"/>
        <v>14868</v>
      </c>
      <c r="BD162" s="189">
        <f t="shared" si="18"/>
        <v>14868</v>
      </c>
      <c r="BE162" s="189">
        <f t="shared" si="18"/>
        <v>14868</v>
      </c>
      <c r="BF162" s="189">
        <f t="shared" si="18"/>
        <v>14868</v>
      </c>
      <c r="BG162" s="189">
        <f t="shared" si="18"/>
        <v>14868</v>
      </c>
      <c r="BH162" s="189">
        <f t="shared" si="18"/>
        <v>14868</v>
      </c>
      <c r="BI162" s="189">
        <f t="shared" si="18"/>
        <v>14868</v>
      </c>
      <c r="BJ162" s="189">
        <f t="shared" si="18"/>
        <v>14868</v>
      </c>
      <c r="BK162" s="189">
        <f t="shared" si="18"/>
        <v>14868</v>
      </c>
      <c r="BL162" s="189">
        <f t="shared" si="18"/>
        <v>14868</v>
      </c>
      <c r="BM162" s="189">
        <f t="shared" si="18"/>
        <v>14868</v>
      </c>
      <c r="BN162" s="1521">
        <f t="shared" si="18"/>
        <v>14868</v>
      </c>
    </row>
    <row r="163" spans="1:66" x14ac:dyDescent="0.15">
      <c r="A163" s="1123"/>
      <c r="B163" s="274" t="s">
        <v>889</v>
      </c>
      <c r="C163" s="1654">
        <f>C75</f>
        <v>764640</v>
      </c>
      <c r="E163" s="1675">
        <f t="shared" si="15"/>
        <v>10763546.244270289</v>
      </c>
      <c r="F163" s="1604">
        <f t="shared" si="16"/>
        <v>0</v>
      </c>
      <c r="G163" s="189">
        <f t="shared" si="16"/>
        <v>764640</v>
      </c>
      <c r="H163" s="189">
        <f t="shared" si="16"/>
        <v>764640</v>
      </c>
      <c r="I163" s="189">
        <f t="shared" si="16"/>
        <v>764640</v>
      </c>
      <c r="J163" s="189">
        <f t="shared" si="16"/>
        <v>764640</v>
      </c>
      <c r="K163" s="189">
        <f t="shared" si="16"/>
        <v>764640</v>
      </c>
      <c r="L163" s="189">
        <f t="shared" si="16"/>
        <v>764640</v>
      </c>
      <c r="M163" s="189">
        <f t="shared" si="16"/>
        <v>764640</v>
      </c>
      <c r="N163" s="189">
        <f t="shared" si="16"/>
        <v>764640</v>
      </c>
      <c r="O163" s="189">
        <f t="shared" si="16"/>
        <v>764640</v>
      </c>
      <c r="P163" s="189">
        <f t="shared" si="16"/>
        <v>764640</v>
      </c>
      <c r="Q163" s="189">
        <f t="shared" si="16"/>
        <v>764640</v>
      </c>
      <c r="R163" s="189">
        <f t="shared" si="16"/>
        <v>764640</v>
      </c>
      <c r="S163" s="189">
        <f t="shared" si="16"/>
        <v>764640</v>
      </c>
      <c r="T163" s="189">
        <f t="shared" si="16"/>
        <v>764640</v>
      </c>
      <c r="U163" s="189">
        <f t="shared" si="16"/>
        <v>764640</v>
      </c>
      <c r="V163" s="189">
        <f t="shared" si="17"/>
        <v>764640</v>
      </c>
      <c r="W163" s="189">
        <f t="shared" si="17"/>
        <v>764640</v>
      </c>
      <c r="X163" s="189">
        <f t="shared" si="17"/>
        <v>764640</v>
      </c>
      <c r="Y163" s="189">
        <f t="shared" si="17"/>
        <v>764640</v>
      </c>
      <c r="Z163" s="189">
        <f t="shared" si="17"/>
        <v>764640</v>
      </c>
      <c r="AA163" s="189">
        <f t="shared" si="17"/>
        <v>764640</v>
      </c>
      <c r="AB163" s="189">
        <f t="shared" si="17"/>
        <v>764640</v>
      </c>
      <c r="AC163" s="189">
        <f t="shared" si="17"/>
        <v>764640</v>
      </c>
      <c r="AD163" s="189">
        <f t="shared" si="17"/>
        <v>764640</v>
      </c>
      <c r="AE163" s="189">
        <f t="shared" si="17"/>
        <v>764640</v>
      </c>
      <c r="AF163" s="189">
        <f t="shared" si="17"/>
        <v>764640</v>
      </c>
      <c r="AG163" s="189">
        <f t="shared" si="17"/>
        <v>764640</v>
      </c>
      <c r="AH163" s="189">
        <f t="shared" si="17"/>
        <v>764640</v>
      </c>
      <c r="AI163" s="189">
        <f t="shared" si="17"/>
        <v>764640</v>
      </c>
      <c r="AJ163" s="189">
        <f t="shared" si="17"/>
        <v>764640</v>
      </c>
      <c r="AK163" s="189">
        <f t="shared" si="17"/>
        <v>764640</v>
      </c>
      <c r="AL163" s="189">
        <f t="shared" si="18"/>
        <v>764640</v>
      </c>
      <c r="AM163" s="189">
        <f t="shared" si="18"/>
        <v>764640</v>
      </c>
      <c r="AN163" s="189">
        <f t="shared" si="18"/>
        <v>764640</v>
      </c>
      <c r="AO163" s="189">
        <f t="shared" si="18"/>
        <v>764640</v>
      </c>
      <c r="AP163" s="189">
        <f t="shared" si="18"/>
        <v>764640</v>
      </c>
      <c r="AQ163" s="189">
        <f t="shared" si="18"/>
        <v>764640</v>
      </c>
      <c r="AR163" s="189">
        <f t="shared" si="18"/>
        <v>764640</v>
      </c>
      <c r="AS163" s="189">
        <f t="shared" si="18"/>
        <v>764640</v>
      </c>
      <c r="AT163" s="189">
        <f t="shared" si="18"/>
        <v>764640</v>
      </c>
      <c r="AU163" s="189">
        <f t="shared" si="18"/>
        <v>764640</v>
      </c>
      <c r="AV163" s="189">
        <f t="shared" si="18"/>
        <v>764640</v>
      </c>
      <c r="AW163" s="189">
        <f t="shared" si="18"/>
        <v>764640</v>
      </c>
      <c r="AX163" s="189">
        <f t="shared" si="18"/>
        <v>764640</v>
      </c>
      <c r="AY163" s="189">
        <f t="shared" si="18"/>
        <v>764640</v>
      </c>
      <c r="AZ163" s="189">
        <f t="shared" si="18"/>
        <v>764640</v>
      </c>
      <c r="BA163" s="189">
        <f t="shared" si="18"/>
        <v>764640</v>
      </c>
      <c r="BB163" s="189">
        <f t="shared" si="18"/>
        <v>764640</v>
      </c>
      <c r="BC163" s="189">
        <f t="shared" si="18"/>
        <v>764640</v>
      </c>
      <c r="BD163" s="189">
        <f t="shared" si="18"/>
        <v>764640</v>
      </c>
      <c r="BE163" s="189">
        <f t="shared" si="18"/>
        <v>764640</v>
      </c>
      <c r="BF163" s="189">
        <f t="shared" si="18"/>
        <v>764640</v>
      </c>
      <c r="BG163" s="189">
        <f t="shared" si="18"/>
        <v>764640</v>
      </c>
      <c r="BH163" s="189">
        <f t="shared" si="18"/>
        <v>764640</v>
      </c>
      <c r="BI163" s="189">
        <f t="shared" si="18"/>
        <v>764640</v>
      </c>
      <c r="BJ163" s="189">
        <f t="shared" si="18"/>
        <v>764640</v>
      </c>
      <c r="BK163" s="189">
        <f t="shared" si="18"/>
        <v>764640</v>
      </c>
      <c r="BL163" s="189">
        <f t="shared" si="18"/>
        <v>764640</v>
      </c>
      <c r="BM163" s="189">
        <f t="shared" si="18"/>
        <v>764640</v>
      </c>
      <c r="BN163" s="1521">
        <f t="shared" si="18"/>
        <v>764640</v>
      </c>
    </row>
    <row r="164" spans="1:66" x14ac:dyDescent="0.15">
      <c r="A164" s="1123"/>
      <c r="B164" s="274" t="s">
        <v>890</v>
      </c>
      <c r="C164" s="1654">
        <f>C61</f>
        <v>1913172.9020852458</v>
      </c>
      <c r="E164" s="1675">
        <f t="shared" si="15"/>
        <v>26931006.754654899</v>
      </c>
      <c r="F164" s="1604">
        <f t="shared" si="16"/>
        <v>0</v>
      </c>
      <c r="G164" s="189">
        <f t="shared" si="16"/>
        <v>1913172.9020852458</v>
      </c>
      <c r="H164" s="189">
        <f t="shared" si="16"/>
        <v>1913172.9020852458</v>
      </c>
      <c r="I164" s="189">
        <f t="shared" si="16"/>
        <v>1913172.9020852458</v>
      </c>
      <c r="J164" s="189">
        <f t="shared" si="16"/>
        <v>1913172.9020852458</v>
      </c>
      <c r="K164" s="189">
        <f t="shared" si="16"/>
        <v>1913172.9020852458</v>
      </c>
      <c r="L164" s="189">
        <f t="shared" si="16"/>
        <v>1913172.9020852458</v>
      </c>
      <c r="M164" s="189">
        <f t="shared" si="16"/>
        <v>1913172.9020852458</v>
      </c>
      <c r="N164" s="189">
        <f t="shared" si="16"/>
        <v>1913172.9020852458</v>
      </c>
      <c r="O164" s="189">
        <f t="shared" si="16"/>
        <v>1913172.9020852458</v>
      </c>
      <c r="P164" s="189">
        <f t="shared" si="16"/>
        <v>1913172.9020852458</v>
      </c>
      <c r="Q164" s="189">
        <f t="shared" si="16"/>
        <v>1913172.9020852458</v>
      </c>
      <c r="R164" s="189">
        <f t="shared" si="16"/>
        <v>1913172.9020852458</v>
      </c>
      <c r="S164" s="189">
        <f t="shared" si="16"/>
        <v>1913172.9020852458</v>
      </c>
      <c r="T164" s="189">
        <f t="shared" si="16"/>
        <v>1913172.9020852458</v>
      </c>
      <c r="U164" s="189">
        <f t="shared" si="16"/>
        <v>1913172.9020852458</v>
      </c>
      <c r="V164" s="189">
        <f t="shared" si="17"/>
        <v>1913172.9020852458</v>
      </c>
      <c r="W164" s="189">
        <f t="shared" si="17"/>
        <v>1913172.9020852458</v>
      </c>
      <c r="X164" s="189">
        <f t="shared" si="17"/>
        <v>1913172.9020852458</v>
      </c>
      <c r="Y164" s="189">
        <f t="shared" si="17"/>
        <v>1913172.9020852458</v>
      </c>
      <c r="Z164" s="189">
        <f t="shared" si="17"/>
        <v>1913172.9020852458</v>
      </c>
      <c r="AA164" s="189">
        <f t="shared" si="17"/>
        <v>1913172.9020852458</v>
      </c>
      <c r="AB164" s="189">
        <f t="shared" si="17"/>
        <v>1913172.9020852458</v>
      </c>
      <c r="AC164" s="189">
        <f t="shared" si="17"/>
        <v>1913172.9020852458</v>
      </c>
      <c r="AD164" s="189">
        <f t="shared" si="17"/>
        <v>1913172.9020852458</v>
      </c>
      <c r="AE164" s="189">
        <f t="shared" si="17"/>
        <v>1913172.9020852458</v>
      </c>
      <c r="AF164" s="189">
        <f t="shared" si="17"/>
        <v>1913172.9020852458</v>
      </c>
      <c r="AG164" s="189">
        <f t="shared" si="17"/>
        <v>1913172.9020852458</v>
      </c>
      <c r="AH164" s="189">
        <f t="shared" si="17"/>
        <v>1913172.9020852458</v>
      </c>
      <c r="AI164" s="189">
        <f t="shared" si="17"/>
        <v>1913172.9020852458</v>
      </c>
      <c r="AJ164" s="189">
        <f t="shared" si="17"/>
        <v>1913172.9020852458</v>
      </c>
      <c r="AK164" s="189">
        <f t="shared" si="17"/>
        <v>1913172.9020852458</v>
      </c>
      <c r="AL164" s="189">
        <f t="shared" si="18"/>
        <v>1913172.9020852458</v>
      </c>
      <c r="AM164" s="189">
        <f t="shared" si="18"/>
        <v>1913172.9020852458</v>
      </c>
      <c r="AN164" s="189">
        <f t="shared" si="18"/>
        <v>1913172.9020852458</v>
      </c>
      <c r="AO164" s="189">
        <f t="shared" si="18"/>
        <v>1913172.9020852458</v>
      </c>
      <c r="AP164" s="189">
        <f t="shared" si="18"/>
        <v>1913172.9020852458</v>
      </c>
      <c r="AQ164" s="189">
        <f t="shared" si="18"/>
        <v>1913172.9020852458</v>
      </c>
      <c r="AR164" s="189">
        <f t="shared" si="18"/>
        <v>1913172.9020852458</v>
      </c>
      <c r="AS164" s="189">
        <f t="shared" si="18"/>
        <v>1913172.9020852458</v>
      </c>
      <c r="AT164" s="189">
        <f t="shared" si="18"/>
        <v>1913172.9020852458</v>
      </c>
      <c r="AU164" s="189">
        <f t="shared" si="18"/>
        <v>1913172.9020852458</v>
      </c>
      <c r="AV164" s="189">
        <f t="shared" si="18"/>
        <v>1913172.9020852458</v>
      </c>
      <c r="AW164" s="189">
        <f t="shared" si="18"/>
        <v>1913172.9020852458</v>
      </c>
      <c r="AX164" s="189">
        <f t="shared" si="18"/>
        <v>1913172.9020852458</v>
      </c>
      <c r="AY164" s="189">
        <f t="shared" si="18"/>
        <v>1913172.9020852458</v>
      </c>
      <c r="AZ164" s="189">
        <f t="shared" si="18"/>
        <v>1913172.9020852458</v>
      </c>
      <c r="BA164" s="189">
        <f t="shared" si="18"/>
        <v>1913172.9020852458</v>
      </c>
      <c r="BB164" s="189">
        <f t="shared" si="18"/>
        <v>1913172.9020852458</v>
      </c>
      <c r="BC164" s="189">
        <f t="shared" si="18"/>
        <v>1913172.9020852458</v>
      </c>
      <c r="BD164" s="189">
        <f t="shared" si="18"/>
        <v>1913172.9020852458</v>
      </c>
      <c r="BE164" s="189">
        <f t="shared" si="18"/>
        <v>1913172.9020852458</v>
      </c>
      <c r="BF164" s="189">
        <f t="shared" si="18"/>
        <v>1913172.9020852458</v>
      </c>
      <c r="BG164" s="189">
        <f t="shared" si="18"/>
        <v>1913172.9020852458</v>
      </c>
      <c r="BH164" s="189">
        <f t="shared" si="18"/>
        <v>1913172.9020852458</v>
      </c>
      <c r="BI164" s="189">
        <f t="shared" si="18"/>
        <v>1913172.9020852458</v>
      </c>
      <c r="BJ164" s="189">
        <f t="shared" si="18"/>
        <v>1913172.9020852458</v>
      </c>
      <c r="BK164" s="189">
        <f t="shared" si="18"/>
        <v>1913172.9020852458</v>
      </c>
      <c r="BL164" s="189">
        <f t="shared" si="18"/>
        <v>1913172.9020852458</v>
      </c>
      <c r="BM164" s="189">
        <f t="shared" si="18"/>
        <v>1913172.9020852458</v>
      </c>
      <c r="BN164" s="1521">
        <f t="shared" si="18"/>
        <v>1913172.9020852458</v>
      </c>
    </row>
    <row r="165" spans="1:66" ht="14.25" customHeight="1" x14ac:dyDescent="0.15">
      <c r="A165" s="1123"/>
      <c r="B165" s="274" t="s">
        <v>891</v>
      </c>
      <c r="C165" s="1654">
        <f>C64</f>
        <v>11479037.412511475</v>
      </c>
      <c r="E165" s="1675">
        <f>(NPV($C$117, G165:BN165) + F165)</f>
        <v>161586040.5279294</v>
      </c>
      <c r="F165" s="1604">
        <f>IF(F$140&lt;&gt;0,$C165,)*F$144</f>
        <v>0</v>
      </c>
      <c r="G165" s="189">
        <f>IF(G$140&lt;&gt;0,$C165,)*G$144</f>
        <v>11479037.412511475</v>
      </c>
      <c r="H165" s="189">
        <f t="shared" si="16"/>
        <v>11479037.412511475</v>
      </c>
      <c r="I165" s="189">
        <f t="shared" si="16"/>
        <v>11479037.412511475</v>
      </c>
      <c r="J165" s="189">
        <f t="shared" si="16"/>
        <v>11479037.412511475</v>
      </c>
      <c r="K165" s="189">
        <f t="shared" si="16"/>
        <v>11479037.412511475</v>
      </c>
      <c r="L165" s="189">
        <f t="shared" si="16"/>
        <v>11479037.412511475</v>
      </c>
      <c r="M165" s="189">
        <f t="shared" si="16"/>
        <v>11479037.412511475</v>
      </c>
      <c r="N165" s="189">
        <f t="shared" si="16"/>
        <v>11479037.412511475</v>
      </c>
      <c r="O165" s="189">
        <f t="shared" si="16"/>
        <v>11479037.412511475</v>
      </c>
      <c r="P165" s="189">
        <f t="shared" si="16"/>
        <v>11479037.412511475</v>
      </c>
      <c r="Q165" s="189">
        <f t="shared" si="16"/>
        <v>11479037.412511475</v>
      </c>
      <c r="R165" s="189">
        <f t="shared" si="16"/>
        <v>11479037.412511475</v>
      </c>
      <c r="S165" s="189">
        <f t="shared" si="16"/>
        <v>11479037.412511475</v>
      </c>
      <c r="T165" s="189">
        <f t="shared" si="16"/>
        <v>11479037.412511475</v>
      </c>
      <c r="U165" s="189">
        <f t="shared" si="16"/>
        <v>11479037.412511475</v>
      </c>
      <c r="V165" s="189">
        <f t="shared" si="17"/>
        <v>11479037.412511475</v>
      </c>
      <c r="W165" s="189">
        <f t="shared" si="17"/>
        <v>11479037.412511475</v>
      </c>
      <c r="X165" s="189">
        <f t="shared" si="17"/>
        <v>11479037.412511475</v>
      </c>
      <c r="Y165" s="189">
        <f t="shared" si="17"/>
        <v>11479037.412511475</v>
      </c>
      <c r="Z165" s="189">
        <f t="shared" si="17"/>
        <v>11479037.412511475</v>
      </c>
      <c r="AA165" s="189">
        <f t="shared" si="17"/>
        <v>11479037.412511475</v>
      </c>
      <c r="AB165" s="189">
        <f t="shared" si="17"/>
        <v>11479037.412511475</v>
      </c>
      <c r="AC165" s="189">
        <f t="shared" si="17"/>
        <v>11479037.412511475</v>
      </c>
      <c r="AD165" s="189">
        <f t="shared" si="17"/>
        <v>11479037.412511475</v>
      </c>
      <c r="AE165" s="189">
        <f t="shared" si="17"/>
        <v>11479037.412511475</v>
      </c>
      <c r="AF165" s="189">
        <f t="shared" si="17"/>
        <v>11479037.412511475</v>
      </c>
      <c r="AG165" s="189">
        <f t="shared" si="17"/>
        <v>11479037.412511475</v>
      </c>
      <c r="AH165" s="189">
        <f t="shared" si="17"/>
        <v>11479037.412511475</v>
      </c>
      <c r="AI165" s="189">
        <f t="shared" si="17"/>
        <v>11479037.412511475</v>
      </c>
      <c r="AJ165" s="189">
        <f t="shared" si="17"/>
        <v>11479037.412511475</v>
      </c>
      <c r="AK165" s="189">
        <f t="shared" si="17"/>
        <v>11479037.412511475</v>
      </c>
      <c r="AL165" s="189">
        <f t="shared" si="18"/>
        <v>11479037.412511475</v>
      </c>
      <c r="AM165" s="189">
        <f t="shared" si="18"/>
        <v>11479037.412511475</v>
      </c>
      <c r="AN165" s="189">
        <f t="shared" si="18"/>
        <v>11479037.412511475</v>
      </c>
      <c r="AO165" s="189">
        <f t="shared" si="18"/>
        <v>11479037.412511475</v>
      </c>
      <c r="AP165" s="189">
        <f t="shared" si="18"/>
        <v>11479037.412511475</v>
      </c>
      <c r="AQ165" s="189">
        <f t="shared" si="18"/>
        <v>11479037.412511475</v>
      </c>
      <c r="AR165" s="189">
        <f t="shared" si="18"/>
        <v>11479037.412511475</v>
      </c>
      <c r="AS165" s="189">
        <f t="shared" si="18"/>
        <v>11479037.412511475</v>
      </c>
      <c r="AT165" s="189">
        <f t="shared" si="18"/>
        <v>11479037.412511475</v>
      </c>
      <c r="AU165" s="189">
        <f t="shared" si="18"/>
        <v>11479037.412511475</v>
      </c>
      <c r="AV165" s="189">
        <f t="shared" si="18"/>
        <v>11479037.412511475</v>
      </c>
      <c r="AW165" s="189">
        <f t="shared" si="18"/>
        <v>11479037.412511475</v>
      </c>
      <c r="AX165" s="189">
        <f t="shared" si="18"/>
        <v>11479037.412511475</v>
      </c>
      <c r="AY165" s="189">
        <f t="shared" si="18"/>
        <v>11479037.412511475</v>
      </c>
      <c r="AZ165" s="189">
        <f t="shared" si="18"/>
        <v>11479037.412511475</v>
      </c>
      <c r="BA165" s="189">
        <f t="shared" si="18"/>
        <v>11479037.412511475</v>
      </c>
      <c r="BB165" s="189">
        <f t="shared" si="18"/>
        <v>11479037.412511475</v>
      </c>
      <c r="BC165" s="189">
        <f t="shared" si="18"/>
        <v>11479037.412511475</v>
      </c>
      <c r="BD165" s="189">
        <f t="shared" si="18"/>
        <v>11479037.412511475</v>
      </c>
      <c r="BE165" s="189">
        <f t="shared" si="18"/>
        <v>11479037.412511475</v>
      </c>
      <c r="BF165" s="189">
        <f t="shared" si="18"/>
        <v>11479037.412511475</v>
      </c>
      <c r="BG165" s="189">
        <f t="shared" si="18"/>
        <v>11479037.412511475</v>
      </c>
      <c r="BH165" s="189">
        <f t="shared" si="18"/>
        <v>11479037.412511475</v>
      </c>
      <c r="BI165" s="189">
        <f t="shared" si="18"/>
        <v>11479037.412511475</v>
      </c>
      <c r="BJ165" s="189">
        <f t="shared" si="18"/>
        <v>11479037.412511475</v>
      </c>
      <c r="BK165" s="189">
        <f t="shared" si="18"/>
        <v>11479037.412511475</v>
      </c>
      <c r="BL165" s="189">
        <f t="shared" si="18"/>
        <v>11479037.412511475</v>
      </c>
      <c r="BM165" s="189">
        <f t="shared" si="18"/>
        <v>11479037.412511475</v>
      </c>
      <c r="BN165" s="1521">
        <f t="shared" si="18"/>
        <v>11479037.412511475</v>
      </c>
    </row>
    <row r="166" spans="1:66" ht="6.75" customHeight="1" x14ac:dyDescent="0.15">
      <c r="A166" s="1123"/>
      <c r="B166" s="274"/>
      <c r="C166" s="1654"/>
      <c r="E166" s="1675"/>
      <c r="F166" s="1604"/>
      <c r="G166" s="189"/>
      <c r="H166" s="189"/>
      <c r="I166" s="189"/>
      <c r="J166" s="189"/>
      <c r="K166" s="189"/>
      <c r="L166" s="189"/>
      <c r="M166" s="189"/>
      <c r="N166" s="189"/>
      <c r="O166" s="189"/>
      <c r="P166" s="189"/>
      <c r="Q166" s="189"/>
      <c r="R166" s="189"/>
      <c r="S166" s="189"/>
      <c r="T166" s="189"/>
      <c r="U166" s="189"/>
      <c r="V166" s="189"/>
      <c r="W166" s="189"/>
      <c r="X166" s="189"/>
      <c r="Y166" s="189"/>
      <c r="Z166" s="189"/>
      <c r="AA166" s="189"/>
      <c r="AB166" s="189"/>
      <c r="AC166" s="189"/>
      <c r="AD166" s="189"/>
      <c r="AE166" s="189"/>
      <c r="AF166" s="189"/>
      <c r="AG166" s="189"/>
      <c r="AH166" s="189"/>
      <c r="AI166" s="189"/>
      <c r="AJ166" s="189"/>
      <c r="AK166" s="189"/>
      <c r="AL166" s="189"/>
      <c r="AM166" s="189"/>
      <c r="AN166" s="189"/>
      <c r="AO166" s="189"/>
      <c r="AP166" s="189"/>
      <c r="AQ166" s="189"/>
      <c r="AR166" s="189"/>
      <c r="AS166" s="189"/>
      <c r="AT166" s="189"/>
      <c r="AU166" s="189"/>
      <c r="AV166" s="189"/>
      <c r="AW166" s="189"/>
      <c r="AX166" s="189"/>
      <c r="AY166" s="189"/>
      <c r="AZ166" s="189"/>
      <c r="BA166" s="189"/>
      <c r="BB166" s="189"/>
      <c r="BC166" s="189"/>
      <c r="BD166" s="189"/>
      <c r="BE166" s="189"/>
      <c r="BF166" s="189"/>
      <c r="BG166" s="189"/>
      <c r="BH166" s="189"/>
      <c r="BI166" s="189"/>
      <c r="BJ166" s="189"/>
      <c r="BK166" s="189"/>
      <c r="BL166" s="189"/>
      <c r="BM166" s="189"/>
      <c r="BN166" s="1521"/>
    </row>
    <row r="167" spans="1:66" ht="18.75" customHeight="1" x14ac:dyDescent="0.15">
      <c r="A167" s="1123"/>
      <c r="B167" s="274" t="s">
        <v>892</v>
      </c>
      <c r="C167" s="1654">
        <f>C95</f>
        <v>17841600.000000004</v>
      </c>
      <c r="E167" s="1675">
        <f t="shared" ref="E167" si="19">(NPV($C$117, G167:BN167) + F167)</f>
        <v>251149412.36630672</v>
      </c>
      <c r="F167" s="1604">
        <f>IF(F$140&lt;&gt;0,$C167,)*F$144</f>
        <v>0</v>
      </c>
      <c r="G167" s="189">
        <f>IF(G$140&lt;&gt;0,$C167,)*G$144</f>
        <v>17841600.000000004</v>
      </c>
      <c r="H167" s="189">
        <f t="shared" ref="H167:BN168" si="20">IF(H$140&lt;&gt;0,$C167,)*H$144</f>
        <v>17841600.000000004</v>
      </c>
      <c r="I167" s="189">
        <f t="shared" si="20"/>
        <v>17841600.000000004</v>
      </c>
      <c r="J167" s="189">
        <f t="shared" si="20"/>
        <v>17841600.000000004</v>
      </c>
      <c r="K167" s="189">
        <f t="shared" si="20"/>
        <v>17841600.000000004</v>
      </c>
      <c r="L167" s="189">
        <f t="shared" si="20"/>
        <v>17841600.000000004</v>
      </c>
      <c r="M167" s="189">
        <f t="shared" si="20"/>
        <v>17841600.000000004</v>
      </c>
      <c r="N167" s="189">
        <f t="shared" si="20"/>
        <v>17841600.000000004</v>
      </c>
      <c r="O167" s="189">
        <f t="shared" si="20"/>
        <v>17841600.000000004</v>
      </c>
      <c r="P167" s="189">
        <f t="shared" si="20"/>
        <v>17841600.000000004</v>
      </c>
      <c r="Q167" s="189">
        <f t="shared" si="20"/>
        <v>17841600.000000004</v>
      </c>
      <c r="R167" s="189">
        <f t="shared" si="20"/>
        <v>17841600.000000004</v>
      </c>
      <c r="S167" s="189">
        <f t="shared" si="20"/>
        <v>17841600.000000004</v>
      </c>
      <c r="T167" s="189">
        <f t="shared" si="20"/>
        <v>17841600.000000004</v>
      </c>
      <c r="U167" s="189">
        <f t="shared" si="20"/>
        <v>17841600.000000004</v>
      </c>
      <c r="V167" s="189">
        <f t="shared" si="20"/>
        <v>17841600.000000004</v>
      </c>
      <c r="W167" s="189">
        <f t="shared" si="20"/>
        <v>17841600.000000004</v>
      </c>
      <c r="X167" s="189">
        <f t="shared" si="20"/>
        <v>17841600.000000004</v>
      </c>
      <c r="Y167" s="189">
        <f t="shared" si="20"/>
        <v>17841600.000000004</v>
      </c>
      <c r="Z167" s="189">
        <f t="shared" si="20"/>
        <v>17841600.000000004</v>
      </c>
      <c r="AA167" s="189">
        <f t="shared" si="20"/>
        <v>17841600.000000004</v>
      </c>
      <c r="AB167" s="189">
        <f t="shared" si="20"/>
        <v>17841600.000000004</v>
      </c>
      <c r="AC167" s="189">
        <f t="shared" si="20"/>
        <v>17841600.000000004</v>
      </c>
      <c r="AD167" s="189">
        <f t="shared" si="20"/>
        <v>17841600.000000004</v>
      </c>
      <c r="AE167" s="189">
        <f t="shared" si="20"/>
        <v>17841600.000000004</v>
      </c>
      <c r="AF167" s="189">
        <f t="shared" si="20"/>
        <v>17841600.000000004</v>
      </c>
      <c r="AG167" s="189">
        <f t="shared" si="20"/>
        <v>17841600.000000004</v>
      </c>
      <c r="AH167" s="189">
        <f t="shared" si="20"/>
        <v>17841600.000000004</v>
      </c>
      <c r="AI167" s="189">
        <f t="shared" si="20"/>
        <v>17841600.000000004</v>
      </c>
      <c r="AJ167" s="189">
        <f t="shared" si="20"/>
        <v>17841600.000000004</v>
      </c>
      <c r="AK167" s="189">
        <f t="shared" si="20"/>
        <v>17841600.000000004</v>
      </c>
      <c r="AL167" s="189">
        <f t="shared" si="20"/>
        <v>17841600.000000004</v>
      </c>
      <c r="AM167" s="189">
        <f t="shared" si="20"/>
        <v>17841600.000000004</v>
      </c>
      <c r="AN167" s="189">
        <f t="shared" si="20"/>
        <v>17841600.000000004</v>
      </c>
      <c r="AO167" s="189">
        <f t="shared" si="20"/>
        <v>17841600.000000004</v>
      </c>
      <c r="AP167" s="189">
        <f t="shared" si="20"/>
        <v>17841600.000000004</v>
      </c>
      <c r="AQ167" s="189">
        <f t="shared" si="20"/>
        <v>17841600.000000004</v>
      </c>
      <c r="AR167" s="189">
        <f t="shared" si="20"/>
        <v>17841600.000000004</v>
      </c>
      <c r="AS167" s="189">
        <f t="shared" si="20"/>
        <v>17841600.000000004</v>
      </c>
      <c r="AT167" s="189">
        <f t="shared" si="20"/>
        <v>17841600.000000004</v>
      </c>
      <c r="AU167" s="189">
        <f t="shared" si="20"/>
        <v>17841600.000000004</v>
      </c>
      <c r="AV167" s="189">
        <f t="shared" si="20"/>
        <v>17841600.000000004</v>
      </c>
      <c r="AW167" s="189">
        <f t="shared" si="20"/>
        <v>17841600.000000004</v>
      </c>
      <c r="AX167" s="189">
        <f t="shared" si="20"/>
        <v>17841600.000000004</v>
      </c>
      <c r="AY167" s="189">
        <f t="shared" si="20"/>
        <v>17841600.000000004</v>
      </c>
      <c r="AZ167" s="189">
        <f t="shared" si="20"/>
        <v>17841600.000000004</v>
      </c>
      <c r="BA167" s="189">
        <f t="shared" si="20"/>
        <v>17841600.000000004</v>
      </c>
      <c r="BB167" s="189">
        <f t="shared" si="20"/>
        <v>17841600.000000004</v>
      </c>
      <c r="BC167" s="189">
        <f t="shared" si="20"/>
        <v>17841600.000000004</v>
      </c>
      <c r="BD167" s="189">
        <f t="shared" si="20"/>
        <v>17841600.000000004</v>
      </c>
      <c r="BE167" s="189">
        <f t="shared" si="20"/>
        <v>17841600.000000004</v>
      </c>
      <c r="BF167" s="189">
        <f t="shared" si="20"/>
        <v>17841600.000000004</v>
      </c>
      <c r="BG167" s="189">
        <f t="shared" si="20"/>
        <v>17841600.000000004</v>
      </c>
      <c r="BH167" s="189">
        <f t="shared" si="20"/>
        <v>17841600.000000004</v>
      </c>
      <c r="BI167" s="189">
        <f t="shared" si="20"/>
        <v>17841600.000000004</v>
      </c>
      <c r="BJ167" s="189">
        <f t="shared" si="20"/>
        <v>17841600.000000004</v>
      </c>
      <c r="BK167" s="189">
        <f t="shared" si="20"/>
        <v>17841600.000000004</v>
      </c>
      <c r="BL167" s="189">
        <f t="shared" si="20"/>
        <v>17841600.000000004</v>
      </c>
      <c r="BM167" s="189">
        <f t="shared" si="20"/>
        <v>17841600.000000004</v>
      </c>
      <c r="BN167" s="1521">
        <f t="shared" si="20"/>
        <v>17841600.000000004</v>
      </c>
    </row>
    <row r="168" spans="1:66" ht="16.5" customHeight="1" x14ac:dyDescent="0.15">
      <c r="A168" s="1123"/>
      <c r="B168" s="274" t="s">
        <v>893</v>
      </c>
      <c r="C168" s="1654">
        <f>C98</f>
        <v>101952000</v>
      </c>
      <c r="D168" s="274"/>
      <c r="E168" s="1675">
        <f>(NPV($C$117, G168:AE168) + F168)</f>
        <v>1190249796.9370704</v>
      </c>
      <c r="F168" s="1604">
        <f>IF(F$140&lt;&gt;0,$C168,)*F$144</f>
        <v>0</v>
      </c>
      <c r="G168" s="189">
        <f>IF(G$140&lt;&gt;0,$C168,)*G$144</f>
        <v>101952000</v>
      </c>
      <c r="H168" s="189">
        <f t="shared" si="20"/>
        <v>101952000</v>
      </c>
      <c r="I168" s="189">
        <f t="shared" si="20"/>
        <v>101952000</v>
      </c>
      <c r="J168" s="189">
        <f t="shared" si="20"/>
        <v>101952000</v>
      </c>
      <c r="K168" s="189">
        <f t="shared" si="20"/>
        <v>101952000</v>
      </c>
      <c r="L168" s="189">
        <f t="shared" si="20"/>
        <v>101952000</v>
      </c>
      <c r="M168" s="189">
        <f t="shared" si="20"/>
        <v>101952000</v>
      </c>
      <c r="N168" s="189">
        <f t="shared" si="20"/>
        <v>101952000</v>
      </c>
      <c r="O168" s="189">
        <f t="shared" si="20"/>
        <v>101952000</v>
      </c>
      <c r="P168" s="189">
        <f t="shared" si="20"/>
        <v>101952000</v>
      </c>
      <c r="Q168" s="189">
        <f t="shared" si="20"/>
        <v>101952000</v>
      </c>
      <c r="R168" s="189">
        <f t="shared" si="20"/>
        <v>101952000</v>
      </c>
      <c r="S168" s="189">
        <f t="shared" si="20"/>
        <v>101952000</v>
      </c>
      <c r="T168" s="189">
        <f t="shared" si="20"/>
        <v>101952000</v>
      </c>
      <c r="U168" s="189">
        <f t="shared" si="20"/>
        <v>101952000</v>
      </c>
      <c r="V168" s="189">
        <f t="shared" si="20"/>
        <v>101952000</v>
      </c>
      <c r="W168" s="189">
        <f t="shared" si="20"/>
        <v>101952000</v>
      </c>
      <c r="X168" s="189">
        <f t="shared" si="20"/>
        <v>101952000</v>
      </c>
      <c r="Y168" s="189">
        <f t="shared" si="20"/>
        <v>101952000</v>
      </c>
      <c r="Z168" s="189">
        <f t="shared" si="20"/>
        <v>101952000</v>
      </c>
      <c r="AA168" s="189">
        <f t="shared" si="20"/>
        <v>101952000</v>
      </c>
      <c r="AB168" s="189">
        <f t="shared" si="20"/>
        <v>101952000</v>
      </c>
      <c r="AC168" s="189">
        <f t="shared" si="20"/>
        <v>101952000</v>
      </c>
      <c r="AD168" s="189">
        <f t="shared" si="20"/>
        <v>101952000</v>
      </c>
      <c r="AE168" s="189">
        <f t="shared" si="20"/>
        <v>101952000</v>
      </c>
      <c r="AF168" s="189">
        <f t="shared" si="20"/>
        <v>101952000</v>
      </c>
      <c r="AG168" s="189">
        <f t="shared" si="20"/>
        <v>101952000</v>
      </c>
      <c r="AH168" s="189">
        <f t="shared" si="20"/>
        <v>101952000</v>
      </c>
      <c r="AI168" s="189">
        <f t="shared" si="20"/>
        <v>101952000</v>
      </c>
      <c r="AJ168" s="189">
        <f t="shared" si="20"/>
        <v>101952000</v>
      </c>
      <c r="AK168" s="189">
        <f t="shared" si="20"/>
        <v>101952000</v>
      </c>
      <c r="AL168" s="189">
        <f t="shared" si="20"/>
        <v>101952000</v>
      </c>
      <c r="AM168" s="189">
        <f t="shared" si="20"/>
        <v>101952000</v>
      </c>
      <c r="AN168" s="189">
        <f t="shared" si="20"/>
        <v>101952000</v>
      </c>
      <c r="AO168" s="189">
        <f t="shared" si="20"/>
        <v>101952000</v>
      </c>
      <c r="AP168" s="189">
        <f t="shared" si="20"/>
        <v>101952000</v>
      </c>
      <c r="AQ168" s="189">
        <f t="shared" si="20"/>
        <v>101952000</v>
      </c>
      <c r="AR168" s="189">
        <f t="shared" si="20"/>
        <v>101952000</v>
      </c>
      <c r="AS168" s="189">
        <f t="shared" si="20"/>
        <v>101952000</v>
      </c>
      <c r="AT168" s="189">
        <f t="shared" si="20"/>
        <v>101952000</v>
      </c>
      <c r="AU168" s="189">
        <f t="shared" si="20"/>
        <v>101952000</v>
      </c>
      <c r="AV168" s="189">
        <f t="shared" si="20"/>
        <v>101952000</v>
      </c>
      <c r="AW168" s="189">
        <f t="shared" si="20"/>
        <v>101952000</v>
      </c>
      <c r="AX168" s="189">
        <f t="shared" si="20"/>
        <v>101952000</v>
      </c>
      <c r="AY168" s="189">
        <f t="shared" si="20"/>
        <v>101952000</v>
      </c>
      <c r="AZ168" s="189">
        <f t="shared" si="20"/>
        <v>101952000</v>
      </c>
      <c r="BA168" s="189">
        <f t="shared" si="20"/>
        <v>101952000</v>
      </c>
      <c r="BB168" s="189">
        <f t="shared" si="20"/>
        <v>101952000</v>
      </c>
      <c r="BC168" s="189">
        <f t="shared" si="20"/>
        <v>101952000</v>
      </c>
      <c r="BD168" s="189">
        <f t="shared" si="20"/>
        <v>101952000</v>
      </c>
      <c r="BE168" s="189">
        <f t="shared" si="20"/>
        <v>101952000</v>
      </c>
      <c r="BF168" s="189">
        <f t="shared" si="20"/>
        <v>101952000</v>
      </c>
      <c r="BG168" s="189">
        <f t="shared" si="20"/>
        <v>101952000</v>
      </c>
      <c r="BH168" s="189">
        <f t="shared" si="20"/>
        <v>101952000</v>
      </c>
      <c r="BI168" s="189">
        <f t="shared" si="20"/>
        <v>101952000</v>
      </c>
      <c r="BJ168" s="189">
        <f t="shared" si="20"/>
        <v>101952000</v>
      </c>
      <c r="BK168" s="189">
        <f t="shared" si="20"/>
        <v>101952000</v>
      </c>
      <c r="BL168" s="189">
        <f t="shared" si="20"/>
        <v>101952000</v>
      </c>
      <c r="BM168" s="189">
        <f t="shared" si="20"/>
        <v>101952000</v>
      </c>
      <c r="BN168" s="1521">
        <f t="shared" si="20"/>
        <v>101952000</v>
      </c>
    </row>
    <row r="169" spans="1:66" ht="9" customHeight="1" x14ac:dyDescent="0.15">
      <c r="A169" s="1123"/>
      <c r="B169" s="274"/>
      <c r="C169" s="1654"/>
      <c r="D169" s="274"/>
      <c r="E169" s="1675"/>
      <c r="F169" s="1604"/>
      <c r="G169" s="189"/>
      <c r="H169" s="189"/>
      <c r="I169" s="189"/>
      <c r="J169" s="189"/>
      <c r="K169" s="189"/>
      <c r="L169" s="189"/>
      <c r="M169" s="189"/>
      <c r="N169" s="189"/>
      <c r="O169" s="189"/>
      <c r="P169" s="189"/>
      <c r="Q169" s="189"/>
      <c r="R169" s="189"/>
      <c r="S169" s="189"/>
      <c r="T169" s="189"/>
      <c r="U169" s="189"/>
      <c r="V169" s="189"/>
      <c r="W169" s="189"/>
      <c r="X169" s="189"/>
      <c r="Y169" s="189"/>
      <c r="Z169" s="189"/>
      <c r="AA169" s="189"/>
      <c r="AB169" s="189"/>
      <c r="AC169" s="189"/>
      <c r="AD169" s="189"/>
      <c r="AE169" s="189"/>
      <c r="AF169" s="189"/>
      <c r="AG169" s="189"/>
      <c r="AH169" s="189"/>
      <c r="AI169" s="189"/>
      <c r="AJ169" s="189"/>
      <c r="AK169" s="189"/>
      <c r="AL169" s="189"/>
      <c r="AM169" s="189"/>
      <c r="AN169" s="189"/>
      <c r="AO169" s="189"/>
      <c r="AP169" s="189"/>
      <c r="AQ169" s="189"/>
      <c r="AR169" s="189"/>
      <c r="AS169" s="189"/>
      <c r="AT169" s="189"/>
      <c r="AU169" s="189"/>
      <c r="AV169" s="189"/>
      <c r="AW169" s="189"/>
      <c r="AX169" s="189"/>
      <c r="AY169" s="189"/>
      <c r="AZ169" s="189"/>
      <c r="BA169" s="189"/>
      <c r="BB169" s="189"/>
      <c r="BC169" s="189"/>
      <c r="BD169" s="189"/>
      <c r="BE169" s="189"/>
      <c r="BF169" s="189"/>
      <c r="BG169" s="189"/>
      <c r="BH169" s="189"/>
      <c r="BI169" s="189"/>
      <c r="BJ169" s="189"/>
      <c r="BK169" s="189"/>
      <c r="BL169" s="189"/>
      <c r="BM169" s="189"/>
      <c r="BN169" s="1521"/>
    </row>
    <row r="170" spans="1:66" x14ac:dyDescent="0.15">
      <c r="A170" s="1123"/>
      <c r="B170" s="274" t="s">
        <v>838</v>
      </c>
      <c r="C170" s="1529">
        <f>C106</f>
        <v>5634899.7839999991</v>
      </c>
      <c r="D170" s="274"/>
      <c r="E170" s="1675">
        <f>(NPV($C$117, G170:BN170) + F170)</f>
        <v>79320339.515213221</v>
      </c>
      <c r="F170" s="1604">
        <f t="shared" ref="F170:U171" si="21">IF(F$140&lt;&gt;0,$C170,)*F$144</f>
        <v>0</v>
      </c>
      <c r="G170" s="189">
        <f t="shared" si="21"/>
        <v>5634899.7839999991</v>
      </c>
      <c r="H170" s="189">
        <f t="shared" si="21"/>
        <v>5634899.7839999991</v>
      </c>
      <c r="I170" s="189">
        <f t="shared" si="21"/>
        <v>5634899.7839999991</v>
      </c>
      <c r="J170" s="189">
        <f t="shared" si="21"/>
        <v>5634899.7839999991</v>
      </c>
      <c r="K170" s="189">
        <f t="shared" si="21"/>
        <v>5634899.7839999991</v>
      </c>
      <c r="L170" s="189">
        <f t="shared" si="21"/>
        <v>5634899.7839999991</v>
      </c>
      <c r="M170" s="189">
        <f t="shared" si="21"/>
        <v>5634899.7839999991</v>
      </c>
      <c r="N170" s="189">
        <f t="shared" si="21"/>
        <v>5634899.7839999991</v>
      </c>
      <c r="O170" s="189">
        <f t="shared" si="21"/>
        <v>5634899.7839999991</v>
      </c>
      <c r="P170" s="189">
        <f t="shared" si="21"/>
        <v>5634899.7839999991</v>
      </c>
      <c r="Q170" s="189">
        <f t="shared" si="21"/>
        <v>5634899.7839999991</v>
      </c>
      <c r="R170" s="189">
        <f t="shared" si="21"/>
        <v>5634899.7839999991</v>
      </c>
      <c r="S170" s="189">
        <f t="shared" si="21"/>
        <v>5634899.7839999991</v>
      </c>
      <c r="T170" s="189">
        <f t="shared" si="21"/>
        <v>5634899.7839999991</v>
      </c>
      <c r="U170" s="189">
        <f t="shared" si="21"/>
        <v>5634899.7839999991</v>
      </c>
      <c r="V170" s="189">
        <f t="shared" ref="V170:AK171" si="22">IF(V$140&lt;&gt;0,$C170,)*V$144</f>
        <v>5634899.7839999991</v>
      </c>
      <c r="W170" s="189">
        <f t="shared" si="22"/>
        <v>5634899.7839999991</v>
      </c>
      <c r="X170" s="189">
        <f t="shared" si="22"/>
        <v>5634899.7839999991</v>
      </c>
      <c r="Y170" s="189">
        <f t="shared" si="22"/>
        <v>5634899.7839999991</v>
      </c>
      <c r="Z170" s="189">
        <f t="shared" si="22"/>
        <v>5634899.7839999991</v>
      </c>
      <c r="AA170" s="189">
        <f t="shared" si="22"/>
        <v>5634899.7839999991</v>
      </c>
      <c r="AB170" s="189">
        <f t="shared" si="22"/>
        <v>5634899.7839999991</v>
      </c>
      <c r="AC170" s="189">
        <f t="shared" si="22"/>
        <v>5634899.7839999991</v>
      </c>
      <c r="AD170" s="189">
        <f t="shared" si="22"/>
        <v>5634899.7839999991</v>
      </c>
      <c r="AE170" s="189">
        <f t="shared" si="22"/>
        <v>5634899.7839999991</v>
      </c>
      <c r="AF170" s="189">
        <f t="shared" si="22"/>
        <v>5634899.7839999991</v>
      </c>
      <c r="AG170" s="189">
        <f t="shared" si="22"/>
        <v>5634899.7839999991</v>
      </c>
      <c r="AH170" s="189">
        <f t="shared" si="22"/>
        <v>5634899.7839999991</v>
      </c>
      <c r="AI170" s="189">
        <f t="shared" si="22"/>
        <v>5634899.7839999991</v>
      </c>
      <c r="AJ170" s="189">
        <f t="shared" si="22"/>
        <v>5634899.7839999991</v>
      </c>
      <c r="AK170" s="189">
        <f t="shared" si="22"/>
        <v>5634899.7839999991</v>
      </c>
      <c r="AL170" s="189">
        <f t="shared" ref="AL170:BA171" si="23">IF(AL$140&lt;&gt;0,$C170,)*AL$144</f>
        <v>5634899.7839999991</v>
      </c>
      <c r="AM170" s="189">
        <f t="shared" si="23"/>
        <v>5634899.7839999991</v>
      </c>
      <c r="AN170" s="189">
        <f t="shared" si="23"/>
        <v>5634899.7839999991</v>
      </c>
      <c r="AO170" s="189">
        <f t="shared" si="23"/>
        <v>5634899.7839999991</v>
      </c>
      <c r="AP170" s="189">
        <f t="shared" si="23"/>
        <v>5634899.7839999991</v>
      </c>
      <c r="AQ170" s="189">
        <f t="shared" si="23"/>
        <v>5634899.7839999991</v>
      </c>
      <c r="AR170" s="189">
        <f t="shared" si="23"/>
        <v>5634899.7839999991</v>
      </c>
      <c r="AS170" s="189">
        <f t="shared" si="23"/>
        <v>5634899.7839999991</v>
      </c>
      <c r="AT170" s="189">
        <f t="shared" si="23"/>
        <v>5634899.7839999991</v>
      </c>
      <c r="AU170" s="189">
        <f t="shared" si="23"/>
        <v>5634899.7839999991</v>
      </c>
      <c r="AV170" s="189">
        <f t="shared" si="23"/>
        <v>5634899.7839999991</v>
      </c>
      <c r="AW170" s="189">
        <f t="shared" si="23"/>
        <v>5634899.7839999991</v>
      </c>
      <c r="AX170" s="189">
        <f t="shared" si="23"/>
        <v>5634899.7839999991</v>
      </c>
      <c r="AY170" s="189">
        <f t="shared" si="23"/>
        <v>5634899.7839999991</v>
      </c>
      <c r="AZ170" s="189">
        <f t="shared" si="23"/>
        <v>5634899.7839999991</v>
      </c>
      <c r="BA170" s="189">
        <f t="shared" si="23"/>
        <v>5634899.7839999991</v>
      </c>
      <c r="BB170" s="189">
        <f t="shared" ref="BB170:BN171" si="24">IF(BB$140&lt;&gt;0,$C170,)*BB$144</f>
        <v>5634899.7839999991</v>
      </c>
      <c r="BC170" s="189">
        <f t="shared" si="24"/>
        <v>5634899.7839999991</v>
      </c>
      <c r="BD170" s="189">
        <f t="shared" si="24"/>
        <v>5634899.7839999991</v>
      </c>
      <c r="BE170" s="189">
        <f t="shared" si="24"/>
        <v>5634899.7839999991</v>
      </c>
      <c r="BF170" s="189">
        <f t="shared" si="24"/>
        <v>5634899.7839999991</v>
      </c>
      <c r="BG170" s="189">
        <f t="shared" si="24"/>
        <v>5634899.7839999991</v>
      </c>
      <c r="BH170" s="189">
        <f t="shared" si="24"/>
        <v>5634899.7839999991</v>
      </c>
      <c r="BI170" s="189">
        <f t="shared" si="24"/>
        <v>5634899.7839999991</v>
      </c>
      <c r="BJ170" s="189">
        <f t="shared" si="24"/>
        <v>5634899.7839999991</v>
      </c>
      <c r="BK170" s="189">
        <f t="shared" si="24"/>
        <v>5634899.7839999991</v>
      </c>
      <c r="BL170" s="189">
        <f t="shared" si="24"/>
        <v>5634899.7839999991</v>
      </c>
      <c r="BM170" s="189">
        <f t="shared" si="24"/>
        <v>5634899.7839999991</v>
      </c>
      <c r="BN170" s="1521">
        <f t="shared" si="24"/>
        <v>5634899.7839999991</v>
      </c>
    </row>
    <row r="171" spans="1:66" x14ac:dyDescent="0.15">
      <c r="A171" s="1123"/>
      <c r="B171" s="274" t="s">
        <v>894</v>
      </c>
      <c r="C171" s="1529">
        <f>C113</f>
        <v>688742244.75068843</v>
      </c>
      <c r="D171" s="274"/>
      <c r="E171" s="1675">
        <f>(NPV($C$117, G171:AE171) + F171)</f>
        <v>8040796815.7219963</v>
      </c>
      <c r="F171" s="1604">
        <f t="shared" si="21"/>
        <v>0</v>
      </c>
      <c r="G171" s="189">
        <f t="shared" si="21"/>
        <v>688742244.75068843</v>
      </c>
      <c r="H171" s="189">
        <f t="shared" si="21"/>
        <v>688742244.75068843</v>
      </c>
      <c r="I171" s="189">
        <f t="shared" si="21"/>
        <v>688742244.75068843</v>
      </c>
      <c r="J171" s="189">
        <f t="shared" si="21"/>
        <v>688742244.75068843</v>
      </c>
      <c r="K171" s="189">
        <f t="shared" si="21"/>
        <v>688742244.75068843</v>
      </c>
      <c r="L171" s="189">
        <f t="shared" si="21"/>
        <v>688742244.75068843</v>
      </c>
      <c r="M171" s="189">
        <f t="shared" si="21"/>
        <v>688742244.75068843</v>
      </c>
      <c r="N171" s="189">
        <f t="shared" si="21"/>
        <v>688742244.75068843</v>
      </c>
      <c r="O171" s="189">
        <f t="shared" si="21"/>
        <v>688742244.75068843</v>
      </c>
      <c r="P171" s="189">
        <f t="shared" si="21"/>
        <v>688742244.75068843</v>
      </c>
      <c r="Q171" s="189">
        <f t="shared" si="21"/>
        <v>688742244.75068843</v>
      </c>
      <c r="R171" s="189">
        <f t="shared" si="21"/>
        <v>688742244.75068843</v>
      </c>
      <c r="S171" s="189">
        <f t="shared" si="21"/>
        <v>688742244.75068843</v>
      </c>
      <c r="T171" s="189">
        <f t="shared" si="21"/>
        <v>688742244.75068843</v>
      </c>
      <c r="U171" s="189">
        <f t="shared" si="21"/>
        <v>688742244.75068843</v>
      </c>
      <c r="V171" s="189">
        <f t="shared" si="22"/>
        <v>688742244.75068843</v>
      </c>
      <c r="W171" s="189">
        <f t="shared" si="22"/>
        <v>688742244.75068843</v>
      </c>
      <c r="X171" s="189">
        <f t="shared" si="22"/>
        <v>688742244.75068843</v>
      </c>
      <c r="Y171" s="189">
        <f t="shared" si="22"/>
        <v>688742244.75068843</v>
      </c>
      <c r="Z171" s="189">
        <f t="shared" si="22"/>
        <v>688742244.75068843</v>
      </c>
      <c r="AA171" s="189">
        <f t="shared" si="22"/>
        <v>688742244.75068843</v>
      </c>
      <c r="AB171" s="189">
        <f t="shared" si="22"/>
        <v>688742244.75068843</v>
      </c>
      <c r="AC171" s="189">
        <f t="shared" si="22"/>
        <v>688742244.75068843</v>
      </c>
      <c r="AD171" s="189">
        <f t="shared" si="22"/>
        <v>688742244.75068843</v>
      </c>
      <c r="AE171" s="189">
        <f t="shared" si="22"/>
        <v>688742244.75068843</v>
      </c>
      <c r="AF171" s="189">
        <f t="shared" si="22"/>
        <v>688742244.75068843</v>
      </c>
      <c r="AG171" s="189">
        <f t="shared" si="22"/>
        <v>688742244.75068843</v>
      </c>
      <c r="AH171" s="189">
        <f t="shared" si="22"/>
        <v>688742244.75068843</v>
      </c>
      <c r="AI171" s="189">
        <f t="shared" si="22"/>
        <v>688742244.75068843</v>
      </c>
      <c r="AJ171" s="189">
        <f t="shared" si="22"/>
        <v>688742244.75068843</v>
      </c>
      <c r="AK171" s="189">
        <f t="shared" si="22"/>
        <v>688742244.75068843</v>
      </c>
      <c r="AL171" s="189">
        <f t="shared" si="23"/>
        <v>688742244.75068843</v>
      </c>
      <c r="AM171" s="189">
        <f t="shared" si="23"/>
        <v>688742244.75068843</v>
      </c>
      <c r="AN171" s="189">
        <f t="shared" si="23"/>
        <v>688742244.75068843</v>
      </c>
      <c r="AO171" s="189">
        <f t="shared" si="23"/>
        <v>688742244.75068843</v>
      </c>
      <c r="AP171" s="189">
        <f t="shared" si="23"/>
        <v>688742244.75068843</v>
      </c>
      <c r="AQ171" s="189">
        <f t="shared" si="23"/>
        <v>688742244.75068843</v>
      </c>
      <c r="AR171" s="189">
        <f t="shared" si="23"/>
        <v>688742244.75068843</v>
      </c>
      <c r="AS171" s="189">
        <f t="shared" si="23"/>
        <v>688742244.75068843</v>
      </c>
      <c r="AT171" s="189">
        <f t="shared" si="23"/>
        <v>688742244.75068843</v>
      </c>
      <c r="AU171" s="189">
        <f t="shared" si="23"/>
        <v>688742244.75068843</v>
      </c>
      <c r="AV171" s="189">
        <f t="shared" si="23"/>
        <v>688742244.75068843</v>
      </c>
      <c r="AW171" s="189">
        <f t="shared" si="23"/>
        <v>688742244.75068843</v>
      </c>
      <c r="AX171" s="189">
        <f t="shared" si="23"/>
        <v>688742244.75068843</v>
      </c>
      <c r="AY171" s="189">
        <f t="shared" si="23"/>
        <v>688742244.75068843</v>
      </c>
      <c r="AZ171" s="189">
        <f t="shared" si="23"/>
        <v>688742244.75068843</v>
      </c>
      <c r="BA171" s="189">
        <f t="shared" si="23"/>
        <v>688742244.75068843</v>
      </c>
      <c r="BB171" s="189">
        <f t="shared" si="24"/>
        <v>688742244.75068843</v>
      </c>
      <c r="BC171" s="189">
        <f t="shared" si="24"/>
        <v>688742244.75068843</v>
      </c>
      <c r="BD171" s="189">
        <f t="shared" si="24"/>
        <v>688742244.75068843</v>
      </c>
      <c r="BE171" s="189">
        <f t="shared" si="24"/>
        <v>688742244.75068843</v>
      </c>
      <c r="BF171" s="189">
        <f t="shared" si="24"/>
        <v>688742244.75068843</v>
      </c>
      <c r="BG171" s="189">
        <f t="shared" si="24"/>
        <v>688742244.75068843</v>
      </c>
      <c r="BH171" s="189">
        <f t="shared" si="24"/>
        <v>688742244.75068843</v>
      </c>
      <c r="BI171" s="189">
        <f t="shared" si="24"/>
        <v>688742244.75068843</v>
      </c>
      <c r="BJ171" s="189">
        <f t="shared" si="24"/>
        <v>688742244.75068843</v>
      </c>
      <c r="BK171" s="189">
        <f t="shared" si="24"/>
        <v>688742244.75068843</v>
      </c>
      <c r="BL171" s="189">
        <f t="shared" si="24"/>
        <v>688742244.75068843</v>
      </c>
      <c r="BM171" s="189">
        <f t="shared" si="24"/>
        <v>688742244.75068843</v>
      </c>
      <c r="BN171" s="1521">
        <f t="shared" si="24"/>
        <v>688742244.75068843</v>
      </c>
    </row>
    <row r="172" spans="1:66" x14ac:dyDescent="0.15">
      <c r="A172" s="1123"/>
      <c r="B172" s="1400"/>
      <c r="C172" s="1808"/>
      <c r="D172" s="1400"/>
      <c r="E172" s="1680"/>
      <c r="F172" s="1604"/>
      <c r="G172" s="189"/>
      <c r="H172" s="189"/>
      <c r="I172" s="189"/>
      <c r="J172" s="189"/>
      <c r="K172" s="189"/>
      <c r="L172" s="189"/>
      <c r="M172" s="189"/>
      <c r="N172" s="189"/>
      <c r="O172" s="189"/>
      <c r="P172" s="189"/>
      <c r="Q172" s="189"/>
      <c r="R172" s="189"/>
      <c r="S172" s="189"/>
      <c r="T172" s="189"/>
      <c r="U172" s="189"/>
      <c r="V172" s="189"/>
      <c r="W172" s="189"/>
      <c r="X172" s="189"/>
      <c r="Y172" s="189"/>
      <c r="Z172" s="189"/>
      <c r="AA172" s="189"/>
      <c r="AB172" s="189"/>
      <c r="AC172" s="189"/>
      <c r="AD172" s="189"/>
      <c r="AE172" s="189"/>
      <c r="AF172" s="189"/>
      <c r="AG172" s="189"/>
      <c r="AH172" s="189"/>
      <c r="AI172" s="189"/>
      <c r="AJ172" s="189"/>
      <c r="AK172" s="189"/>
      <c r="AL172" s="189"/>
      <c r="AM172" s="189"/>
      <c r="AN172" s="189"/>
      <c r="AO172" s="189"/>
      <c r="AP172" s="189"/>
      <c r="AQ172" s="189"/>
      <c r="AR172" s="189"/>
      <c r="AS172" s="189"/>
      <c r="AT172" s="189"/>
      <c r="AU172" s="189"/>
      <c r="AV172" s="189"/>
      <c r="AW172" s="189"/>
      <c r="AX172" s="189"/>
      <c r="AY172" s="189"/>
      <c r="AZ172" s="189"/>
      <c r="BA172" s="189"/>
      <c r="BB172" s="189"/>
      <c r="BC172" s="189"/>
      <c r="BD172" s="189"/>
      <c r="BE172" s="189"/>
      <c r="BF172" s="189"/>
      <c r="BG172" s="189"/>
      <c r="BH172" s="189"/>
      <c r="BI172" s="189"/>
      <c r="BJ172" s="189"/>
      <c r="BK172" s="189"/>
      <c r="BL172" s="189"/>
      <c r="BM172" s="189"/>
      <c r="BN172" s="1521"/>
    </row>
    <row r="173" spans="1:66" x14ac:dyDescent="0.15">
      <c r="A173" s="2624"/>
      <c r="B173" s="1145" t="s">
        <v>895</v>
      </c>
      <c r="C173" s="1531">
        <f>C162+C167+C170+C171</f>
        <v>712233612.53468847</v>
      </c>
      <c r="D173" s="274"/>
      <c r="E173" s="1676">
        <f>(NPV($C$117, G173:BN173) + F173)</f>
        <v>10025841474.734257</v>
      </c>
      <c r="F173" s="1604">
        <f>IF(F$140&lt;&gt;0,$C173,)*F$144</f>
        <v>0</v>
      </c>
      <c r="G173" s="189">
        <f>IF(G$140&lt;&gt;0,$C173,)*G$144</f>
        <v>712233612.53468847</v>
      </c>
      <c r="H173" s="189">
        <f t="shared" ref="H173:BN176" si="25">IF(H$140&lt;&gt;0,$C173,)*H$144</f>
        <v>712233612.53468847</v>
      </c>
      <c r="I173" s="189">
        <f t="shared" si="25"/>
        <v>712233612.53468847</v>
      </c>
      <c r="J173" s="189">
        <f t="shared" si="25"/>
        <v>712233612.53468847</v>
      </c>
      <c r="K173" s="189">
        <f t="shared" si="25"/>
        <v>712233612.53468847</v>
      </c>
      <c r="L173" s="189">
        <f t="shared" si="25"/>
        <v>712233612.53468847</v>
      </c>
      <c r="M173" s="189">
        <f t="shared" si="25"/>
        <v>712233612.53468847</v>
      </c>
      <c r="N173" s="189">
        <f t="shared" si="25"/>
        <v>712233612.53468847</v>
      </c>
      <c r="O173" s="189">
        <f>IF(O$140&lt;&gt;0,$C173,)*O$144</f>
        <v>712233612.53468847</v>
      </c>
      <c r="P173" s="189">
        <f t="shared" si="25"/>
        <v>712233612.53468847</v>
      </c>
      <c r="Q173" s="189">
        <f t="shared" si="25"/>
        <v>712233612.53468847</v>
      </c>
      <c r="R173" s="189">
        <f t="shared" si="25"/>
        <v>712233612.53468847</v>
      </c>
      <c r="S173" s="189">
        <f t="shared" si="25"/>
        <v>712233612.53468847</v>
      </c>
      <c r="T173" s="189">
        <f t="shared" si="25"/>
        <v>712233612.53468847</v>
      </c>
      <c r="U173" s="189">
        <f t="shared" si="25"/>
        <v>712233612.53468847</v>
      </c>
      <c r="V173" s="189">
        <f t="shared" si="25"/>
        <v>712233612.53468847</v>
      </c>
      <c r="W173" s="189">
        <f t="shared" si="25"/>
        <v>712233612.53468847</v>
      </c>
      <c r="X173" s="189">
        <f t="shared" si="25"/>
        <v>712233612.53468847</v>
      </c>
      <c r="Y173" s="189">
        <f t="shared" si="25"/>
        <v>712233612.53468847</v>
      </c>
      <c r="Z173" s="189">
        <f t="shared" si="25"/>
        <v>712233612.53468847</v>
      </c>
      <c r="AA173" s="189">
        <f t="shared" si="25"/>
        <v>712233612.53468847</v>
      </c>
      <c r="AB173" s="189">
        <f t="shared" si="25"/>
        <v>712233612.53468847</v>
      </c>
      <c r="AC173" s="189">
        <f t="shared" si="25"/>
        <v>712233612.53468847</v>
      </c>
      <c r="AD173" s="189">
        <f t="shared" si="25"/>
        <v>712233612.53468847</v>
      </c>
      <c r="AE173" s="189">
        <f t="shared" si="25"/>
        <v>712233612.53468847</v>
      </c>
      <c r="AF173" s="189">
        <f t="shared" si="25"/>
        <v>712233612.53468847</v>
      </c>
      <c r="AG173" s="189">
        <f t="shared" si="25"/>
        <v>712233612.53468847</v>
      </c>
      <c r="AH173" s="189">
        <f t="shared" si="25"/>
        <v>712233612.53468847</v>
      </c>
      <c r="AI173" s="189">
        <f t="shared" si="25"/>
        <v>712233612.53468847</v>
      </c>
      <c r="AJ173" s="189">
        <f t="shared" si="25"/>
        <v>712233612.53468847</v>
      </c>
      <c r="AK173" s="189">
        <f t="shared" si="25"/>
        <v>712233612.53468847</v>
      </c>
      <c r="AL173" s="189">
        <f t="shared" si="25"/>
        <v>712233612.53468847</v>
      </c>
      <c r="AM173" s="189">
        <f t="shared" si="25"/>
        <v>712233612.53468847</v>
      </c>
      <c r="AN173" s="189">
        <f t="shared" si="25"/>
        <v>712233612.53468847</v>
      </c>
      <c r="AO173" s="189">
        <f t="shared" si="25"/>
        <v>712233612.53468847</v>
      </c>
      <c r="AP173" s="189">
        <f t="shared" si="25"/>
        <v>712233612.53468847</v>
      </c>
      <c r="AQ173" s="189">
        <f t="shared" si="25"/>
        <v>712233612.53468847</v>
      </c>
      <c r="AR173" s="189">
        <f t="shared" si="25"/>
        <v>712233612.53468847</v>
      </c>
      <c r="AS173" s="189">
        <f t="shared" si="25"/>
        <v>712233612.53468847</v>
      </c>
      <c r="AT173" s="189">
        <f t="shared" si="25"/>
        <v>712233612.53468847</v>
      </c>
      <c r="AU173" s="189">
        <f t="shared" si="25"/>
        <v>712233612.53468847</v>
      </c>
      <c r="AV173" s="189">
        <f t="shared" si="25"/>
        <v>712233612.53468847</v>
      </c>
      <c r="AW173" s="189">
        <f t="shared" si="25"/>
        <v>712233612.53468847</v>
      </c>
      <c r="AX173" s="189">
        <f t="shared" si="25"/>
        <v>712233612.53468847</v>
      </c>
      <c r="AY173" s="189">
        <f t="shared" si="25"/>
        <v>712233612.53468847</v>
      </c>
      <c r="AZ173" s="189">
        <f t="shared" si="25"/>
        <v>712233612.53468847</v>
      </c>
      <c r="BA173" s="189">
        <f t="shared" si="25"/>
        <v>712233612.53468847</v>
      </c>
      <c r="BB173" s="189">
        <f t="shared" si="25"/>
        <v>712233612.53468847</v>
      </c>
      <c r="BC173" s="189">
        <f t="shared" si="25"/>
        <v>712233612.53468847</v>
      </c>
      <c r="BD173" s="189">
        <f t="shared" si="25"/>
        <v>712233612.53468847</v>
      </c>
      <c r="BE173" s="189">
        <f t="shared" si="25"/>
        <v>712233612.53468847</v>
      </c>
      <c r="BF173" s="189">
        <f t="shared" si="25"/>
        <v>712233612.53468847</v>
      </c>
      <c r="BG173" s="189">
        <f t="shared" si="25"/>
        <v>712233612.53468847</v>
      </c>
      <c r="BH173" s="189">
        <f t="shared" si="25"/>
        <v>712233612.53468847</v>
      </c>
      <c r="BI173" s="189">
        <f t="shared" si="25"/>
        <v>712233612.53468847</v>
      </c>
      <c r="BJ173" s="189">
        <f t="shared" si="25"/>
        <v>712233612.53468847</v>
      </c>
      <c r="BK173" s="189">
        <f t="shared" si="25"/>
        <v>712233612.53468847</v>
      </c>
      <c r="BL173" s="189">
        <f t="shared" si="25"/>
        <v>712233612.53468847</v>
      </c>
      <c r="BM173" s="189">
        <f t="shared" si="25"/>
        <v>712233612.53468847</v>
      </c>
      <c r="BN173" s="1521">
        <f t="shared" si="25"/>
        <v>712233612.53468847</v>
      </c>
    </row>
    <row r="174" spans="1:66" x14ac:dyDescent="0.15">
      <c r="A174" s="2624"/>
      <c r="B174" s="1145" t="s">
        <v>896</v>
      </c>
      <c r="C174" s="1531">
        <f>C163+C168+C170+C171</f>
        <v>797093784.53468847</v>
      </c>
      <c r="D174" s="274"/>
      <c r="E174" s="1676">
        <f t="shared" ref="E174:E176" si="26">(NPV($C$117, G174:BN174) + F174)</f>
        <v>11220385816.671282</v>
      </c>
      <c r="F174" s="1604">
        <f t="shared" ref="F174:U176" si="27">IF(F$140&lt;&gt;0,$C174,)*F$144</f>
        <v>0</v>
      </c>
      <c r="G174" s="189">
        <f t="shared" si="27"/>
        <v>797093784.53468847</v>
      </c>
      <c r="H174" s="189">
        <f t="shared" si="27"/>
        <v>797093784.53468847</v>
      </c>
      <c r="I174" s="189">
        <f t="shared" si="27"/>
        <v>797093784.53468847</v>
      </c>
      <c r="J174" s="189">
        <f t="shared" si="27"/>
        <v>797093784.53468847</v>
      </c>
      <c r="K174" s="189">
        <f t="shared" si="27"/>
        <v>797093784.53468847</v>
      </c>
      <c r="L174" s="189">
        <f t="shared" si="27"/>
        <v>797093784.53468847</v>
      </c>
      <c r="M174" s="189">
        <f t="shared" si="27"/>
        <v>797093784.53468847</v>
      </c>
      <c r="N174" s="189">
        <f t="shared" si="27"/>
        <v>797093784.53468847</v>
      </c>
      <c r="O174" s="189">
        <f t="shared" si="27"/>
        <v>797093784.53468847</v>
      </c>
      <c r="P174" s="189">
        <f t="shared" si="27"/>
        <v>797093784.53468847</v>
      </c>
      <c r="Q174" s="189">
        <f t="shared" si="27"/>
        <v>797093784.53468847</v>
      </c>
      <c r="R174" s="189">
        <f t="shared" si="27"/>
        <v>797093784.53468847</v>
      </c>
      <c r="S174" s="189">
        <f t="shared" si="27"/>
        <v>797093784.53468847</v>
      </c>
      <c r="T174" s="189">
        <f t="shared" si="27"/>
        <v>797093784.53468847</v>
      </c>
      <c r="U174" s="189">
        <f t="shared" si="27"/>
        <v>797093784.53468847</v>
      </c>
      <c r="V174" s="189">
        <f t="shared" si="25"/>
        <v>797093784.53468847</v>
      </c>
      <c r="W174" s="189">
        <f t="shared" si="25"/>
        <v>797093784.53468847</v>
      </c>
      <c r="X174" s="189">
        <f t="shared" si="25"/>
        <v>797093784.53468847</v>
      </c>
      <c r="Y174" s="189">
        <f t="shared" si="25"/>
        <v>797093784.53468847</v>
      </c>
      <c r="Z174" s="189">
        <f t="shared" si="25"/>
        <v>797093784.53468847</v>
      </c>
      <c r="AA174" s="189">
        <f t="shared" si="25"/>
        <v>797093784.53468847</v>
      </c>
      <c r="AB174" s="189">
        <f t="shared" si="25"/>
        <v>797093784.53468847</v>
      </c>
      <c r="AC174" s="189">
        <f t="shared" si="25"/>
        <v>797093784.53468847</v>
      </c>
      <c r="AD174" s="189">
        <f t="shared" si="25"/>
        <v>797093784.53468847</v>
      </c>
      <c r="AE174" s="189">
        <f t="shared" si="25"/>
        <v>797093784.53468847</v>
      </c>
      <c r="AF174" s="189">
        <f t="shared" si="25"/>
        <v>797093784.53468847</v>
      </c>
      <c r="AG174" s="189">
        <f t="shared" si="25"/>
        <v>797093784.53468847</v>
      </c>
      <c r="AH174" s="189">
        <f t="shared" si="25"/>
        <v>797093784.53468847</v>
      </c>
      <c r="AI174" s="189">
        <f t="shared" si="25"/>
        <v>797093784.53468847</v>
      </c>
      <c r="AJ174" s="189">
        <f t="shared" si="25"/>
        <v>797093784.53468847</v>
      </c>
      <c r="AK174" s="189">
        <f t="shared" si="25"/>
        <v>797093784.53468847</v>
      </c>
      <c r="AL174" s="189">
        <f t="shared" si="25"/>
        <v>797093784.53468847</v>
      </c>
      <c r="AM174" s="189">
        <f t="shared" si="25"/>
        <v>797093784.53468847</v>
      </c>
      <c r="AN174" s="189">
        <f t="shared" si="25"/>
        <v>797093784.53468847</v>
      </c>
      <c r="AO174" s="189">
        <f t="shared" si="25"/>
        <v>797093784.53468847</v>
      </c>
      <c r="AP174" s="189">
        <f t="shared" si="25"/>
        <v>797093784.53468847</v>
      </c>
      <c r="AQ174" s="189">
        <f t="shared" si="25"/>
        <v>797093784.53468847</v>
      </c>
      <c r="AR174" s="189">
        <f t="shared" si="25"/>
        <v>797093784.53468847</v>
      </c>
      <c r="AS174" s="189">
        <f t="shared" si="25"/>
        <v>797093784.53468847</v>
      </c>
      <c r="AT174" s="189">
        <f t="shared" si="25"/>
        <v>797093784.53468847</v>
      </c>
      <c r="AU174" s="189">
        <f t="shared" si="25"/>
        <v>797093784.53468847</v>
      </c>
      <c r="AV174" s="189">
        <f t="shared" si="25"/>
        <v>797093784.53468847</v>
      </c>
      <c r="AW174" s="189">
        <f t="shared" si="25"/>
        <v>797093784.53468847</v>
      </c>
      <c r="AX174" s="189">
        <f t="shared" si="25"/>
        <v>797093784.53468847</v>
      </c>
      <c r="AY174" s="189">
        <f t="shared" si="25"/>
        <v>797093784.53468847</v>
      </c>
      <c r="AZ174" s="189">
        <f t="shared" si="25"/>
        <v>797093784.53468847</v>
      </c>
      <c r="BA174" s="189">
        <f t="shared" si="25"/>
        <v>797093784.53468847</v>
      </c>
      <c r="BB174" s="189">
        <f t="shared" si="25"/>
        <v>797093784.53468847</v>
      </c>
      <c r="BC174" s="189">
        <f t="shared" si="25"/>
        <v>797093784.53468847</v>
      </c>
      <c r="BD174" s="189">
        <f t="shared" si="25"/>
        <v>797093784.53468847</v>
      </c>
      <c r="BE174" s="189">
        <f t="shared" si="25"/>
        <v>797093784.53468847</v>
      </c>
      <c r="BF174" s="189">
        <f t="shared" si="25"/>
        <v>797093784.53468847</v>
      </c>
      <c r="BG174" s="189">
        <f t="shared" si="25"/>
        <v>797093784.53468847</v>
      </c>
      <c r="BH174" s="189">
        <f t="shared" si="25"/>
        <v>797093784.53468847</v>
      </c>
      <c r="BI174" s="189">
        <f t="shared" si="25"/>
        <v>797093784.53468847</v>
      </c>
      <c r="BJ174" s="189">
        <f t="shared" si="25"/>
        <v>797093784.53468847</v>
      </c>
      <c r="BK174" s="189">
        <f t="shared" si="25"/>
        <v>797093784.53468847</v>
      </c>
      <c r="BL174" s="189">
        <f t="shared" si="25"/>
        <v>797093784.53468847</v>
      </c>
      <c r="BM174" s="189">
        <f t="shared" si="25"/>
        <v>797093784.53468847</v>
      </c>
      <c r="BN174" s="1521">
        <f t="shared" si="25"/>
        <v>797093784.53468847</v>
      </c>
    </row>
    <row r="175" spans="1:66" x14ac:dyDescent="0.15">
      <c r="A175" s="1123"/>
      <c r="B175" s="1146" t="s">
        <v>895</v>
      </c>
      <c r="C175" s="1532">
        <f>C164+C167+C170+C171</f>
        <v>714131917.43677366</v>
      </c>
      <c r="D175" s="274"/>
      <c r="E175" s="1678">
        <f t="shared" si="26"/>
        <v>10052563190.311935</v>
      </c>
      <c r="F175" s="1604">
        <f t="shared" si="27"/>
        <v>0</v>
      </c>
      <c r="G175" s="189">
        <f t="shared" si="27"/>
        <v>714131917.43677366</v>
      </c>
      <c r="H175" s="189">
        <f t="shared" si="25"/>
        <v>714131917.43677366</v>
      </c>
      <c r="I175" s="189">
        <f t="shared" si="25"/>
        <v>714131917.43677366</v>
      </c>
      <c r="J175" s="189">
        <f t="shared" si="25"/>
        <v>714131917.43677366</v>
      </c>
      <c r="K175" s="189">
        <f t="shared" si="25"/>
        <v>714131917.43677366</v>
      </c>
      <c r="L175" s="189">
        <f t="shared" si="25"/>
        <v>714131917.43677366</v>
      </c>
      <c r="M175" s="189">
        <f t="shared" si="25"/>
        <v>714131917.43677366</v>
      </c>
      <c r="N175" s="189">
        <f t="shared" si="25"/>
        <v>714131917.43677366</v>
      </c>
      <c r="O175" s="189">
        <f t="shared" si="25"/>
        <v>714131917.43677366</v>
      </c>
      <c r="P175" s="189">
        <f t="shared" si="25"/>
        <v>714131917.43677366</v>
      </c>
      <c r="Q175" s="189">
        <f t="shared" si="25"/>
        <v>714131917.43677366</v>
      </c>
      <c r="R175" s="189">
        <f t="shared" si="25"/>
        <v>714131917.43677366</v>
      </c>
      <c r="S175" s="189">
        <f t="shared" si="25"/>
        <v>714131917.43677366</v>
      </c>
      <c r="T175" s="189">
        <f t="shared" si="25"/>
        <v>714131917.43677366</v>
      </c>
      <c r="U175" s="189">
        <f t="shared" si="25"/>
        <v>714131917.43677366</v>
      </c>
      <c r="V175" s="189">
        <f t="shared" si="25"/>
        <v>714131917.43677366</v>
      </c>
      <c r="W175" s="189">
        <f t="shared" si="25"/>
        <v>714131917.43677366</v>
      </c>
      <c r="X175" s="189">
        <f t="shared" si="25"/>
        <v>714131917.43677366</v>
      </c>
      <c r="Y175" s="189">
        <f t="shared" si="25"/>
        <v>714131917.43677366</v>
      </c>
      <c r="Z175" s="189">
        <f t="shared" si="25"/>
        <v>714131917.43677366</v>
      </c>
      <c r="AA175" s="189">
        <f t="shared" si="25"/>
        <v>714131917.43677366</v>
      </c>
      <c r="AB175" s="189">
        <f t="shared" si="25"/>
        <v>714131917.43677366</v>
      </c>
      <c r="AC175" s="189">
        <f t="shared" si="25"/>
        <v>714131917.43677366</v>
      </c>
      <c r="AD175" s="189">
        <f t="shared" si="25"/>
        <v>714131917.43677366</v>
      </c>
      <c r="AE175" s="189">
        <f t="shared" si="25"/>
        <v>714131917.43677366</v>
      </c>
      <c r="AF175" s="189">
        <f t="shared" si="25"/>
        <v>714131917.43677366</v>
      </c>
      <c r="AG175" s="189">
        <f t="shared" si="25"/>
        <v>714131917.43677366</v>
      </c>
      <c r="AH175" s="189">
        <f t="shared" si="25"/>
        <v>714131917.43677366</v>
      </c>
      <c r="AI175" s="189">
        <f t="shared" si="25"/>
        <v>714131917.43677366</v>
      </c>
      <c r="AJ175" s="189">
        <f t="shared" si="25"/>
        <v>714131917.43677366</v>
      </c>
      <c r="AK175" s="189">
        <f t="shared" si="25"/>
        <v>714131917.43677366</v>
      </c>
      <c r="AL175" s="189">
        <f t="shared" si="25"/>
        <v>714131917.43677366</v>
      </c>
      <c r="AM175" s="189">
        <f t="shared" si="25"/>
        <v>714131917.43677366</v>
      </c>
      <c r="AN175" s="189">
        <f t="shared" si="25"/>
        <v>714131917.43677366</v>
      </c>
      <c r="AO175" s="189">
        <f t="shared" si="25"/>
        <v>714131917.43677366</v>
      </c>
      <c r="AP175" s="189">
        <f t="shared" si="25"/>
        <v>714131917.43677366</v>
      </c>
      <c r="AQ175" s="189">
        <f t="shared" si="25"/>
        <v>714131917.43677366</v>
      </c>
      <c r="AR175" s="189">
        <f t="shared" si="25"/>
        <v>714131917.43677366</v>
      </c>
      <c r="AS175" s="189">
        <f t="shared" si="25"/>
        <v>714131917.43677366</v>
      </c>
      <c r="AT175" s="189">
        <f t="shared" si="25"/>
        <v>714131917.43677366</v>
      </c>
      <c r="AU175" s="189">
        <f t="shared" si="25"/>
        <v>714131917.43677366</v>
      </c>
      <c r="AV175" s="189">
        <f t="shared" si="25"/>
        <v>714131917.43677366</v>
      </c>
      <c r="AW175" s="189">
        <f t="shared" si="25"/>
        <v>714131917.43677366</v>
      </c>
      <c r="AX175" s="189">
        <f t="shared" si="25"/>
        <v>714131917.43677366</v>
      </c>
      <c r="AY175" s="189">
        <f t="shared" si="25"/>
        <v>714131917.43677366</v>
      </c>
      <c r="AZ175" s="189">
        <f t="shared" si="25"/>
        <v>714131917.43677366</v>
      </c>
      <c r="BA175" s="189">
        <f t="shared" si="25"/>
        <v>714131917.43677366</v>
      </c>
      <c r="BB175" s="189">
        <f t="shared" si="25"/>
        <v>714131917.43677366</v>
      </c>
      <c r="BC175" s="189">
        <f t="shared" si="25"/>
        <v>714131917.43677366</v>
      </c>
      <c r="BD175" s="189">
        <f t="shared" si="25"/>
        <v>714131917.43677366</v>
      </c>
      <c r="BE175" s="189">
        <f t="shared" si="25"/>
        <v>714131917.43677366</v>
      </c>
      <c r="BF175" s="189">
        <f t="shared" si="25"/>
        <v>714131917.43677366</v>
      </c>
      <c r="BG175" s="189">
        <f t="shared" si="25"/>
        <v>714131917.43677366</v>
      </c>
      <c r="BH175" s="189">
        <f t="shared" si="25"/>
        <v>714131917.43677366</v>
      </c>
      <c r="BI175" s="189">
        <f t="shared" si="25"/>
        <v>714131917.43677366</v>
      </c>
      <c r="BJ175" s="189">
        <f t="shared" si="25"/>
        <v>714131917.43677366</v>
      </c>
      <c r="BK175" s="189">
        <f t="shared" si="25"/>
        <v>714131917.43677366</v>
      </c>
      <c r="BL175" s="189">
        <f t="shared" si="25"/>
        <v>714131917.43677366</v>
      </c>
      <c r="BM175" s="189">
        <f t="shared" si="25"/>
        <v>714131917.43677366</v>
      </c>
      <c r="BN175" s="1521">
        <f t="shared" si="25"/>
        <v>714131917.43677366</v>
      </c>
    </row>
    <row r="176" spans="1:66" x14ac:dyDescent="0.15">
      <c r="A176" s="1123"/>
      <c r="B176" s="1523" t="s">
        <v>896</v>
      </c>
      <c r="C176" s="1655">
        <f>C165+C168+C170+C171</f>
        <v>807808181.94719994</v>
      </c>
      <c r="D176" s="1399"/>
      <c r="E176" s="1677">
        <f t="shared" si="26"/>
        <v>11371208310.954948</v>
      </c>
      <c r="F176" s="1605">
        <f t="shared" si="27"/>
        <v>0</v>
      </c>
      <c r="G176" s="748">
        <f t="shared" si="27"/>
        <v>807808181.94719994</v>
      </c>
      <c r="H176" s="748">
        <f t="shared" si="25"/>
        <v>807808181.94719994</v>
      </c>
      <c r="I176" s="748">
        <f t="shared" si="25"/>
        <v>807808181.94719994</v>
      </c>
      <c r="J176" s="748">
        <f t="shared" si="25"/>
        <v>807808181.94719994</v>
      </c>
      <c r="K176" s="748">
        <f t="shared" si="25"/>
        <v>807808181.94719994</v>
      </c>
      <c r="L176" s="748">
        <f t="shared" si="25"/>
        <v>807808181.94719994</v>
      </c>
      <c r="M176" s="748">
        <f t="shared" si="25"/>
        <v>807808181.94719994</v>
      </c>
      <c r="N176" s="748">
        <f t="shared" si="25"/>
        <v>807808181.94719994</v>
      </c>
      <c r="O176" s="748">
        <f t="shared" si="25"/>
        <v>807808181.94719994</v>
      </c>
      <c r="P176" s="748">
        <f t="shared" si="25"/>
        <v>807808181.94719994</v>
      </c>
      <c r="Q176" s="748">
        <f t="shared" si="25"/>
        <v>807808181.94719994</v>
      </c>
      <c r="R176" s="748">
        <f t="shared" si="25"/>
        <v>807808181.94719994</v>
      </c>
      <c r="S176" s="748">
        <f t="shared" si="25"/>
        <v>807808181.94719994</v>
      </c>
      <c r="T176" s="748">
        <f t="shared" si="25"/>
        <v>807808181.94719994</v>
      </c>
      <c r="U176" s="748">
        <f t="shared" si="25"/>
        <v>807808181.94719994</v>
      </c>
      <c r="V176" s="748">
        <f t="shared" si="25"/>
        <v>807808181.94719994</v>
      </c>
      <c r="W176" s="748">
        <f t="shared" si="25"/>
        <v>807808181.94719994</v>
      </c>
      <c r="X176" s="748">
        <f t="shared" si="25"/>
        <v>807808181.94719994</v>
      </c>
      <c r="Y176" s="748">
        <f t="shared" si="25"/>
        <v>807808181.94719994</v>
      </c>
      <c r="Z176" s="748">
        <f t="shared" si="25"/>
        <v>807808181.94719994</v>
      </c>
      <c r="AA176" s="748">
        <f t="shared" si="25"/>
        <v>807808181.94719994</v>
      </c>
      <c r="AB176" s="748">
        <f t="shared" si="25"/>
        <v>807808181.94719994</v>
      </c>
      <c r="AC176" s="748">
        <f t="shared" si="25"/>
        <v>807808181.94719994</v>
      </c>
      <c r="AD176" s="748">
        <f t="shared" si="25"/>
        <v>807808181.94719994</v>
      </c>
      <c r="AE176" s="748">
        <f t="shared" si="25"/>
        <v>807808181.94719994</v>
      </c>
      <c r="AF176" s="748">
        <f t="shared" si="25"/>
        <v>807808181.94719994</v>
      </c>
      <c r="AG176" s="748">
        <f t="shared" si="25"/>
        <v>807808181.94719994</v>
      </c>
      <c r="AH176" s="748">
        <f t="shared" si="25"/>
        <v>807808181.94719994</v>
      </c>
      <c r="AI176" s="748">
        <f t="shared" si="25"/>
        <v>807808181.94719994</v>
      </c>
      <c r="AJ176" s="748">
        <f t="shared" si="25"/>
        <v>807808181.94719994</v>
      </c>
      <c r="AK176" s="748">
        <f t="shared" si="25"/>
        <v>807808181.94719994</v>
      </c>
      <c r="AL176" s="748">
        <f t="shared" si="25"/>
        <v>807808181.94719994</v>
      </c>
      <c r="AM176" s="748">
        <f t="shared" si="25"/>
        <v>807808181.94719994</v>
      </c>
      <c r="AN176" s="748">
        <f t="shared" si="25"/>
        <v>807808181.94719994</v>
      </c>
      <c r="AO176" s="748">
        <f t="shared" si="25"/>
        <v>807808181.94719994</v>
      </c>
      <c r="AP176" s="748">
        <f t="shared" si="25"/>
        <v>807808181.94719994</v>
      </c>
      <c r="AQ176" s="748">
        <f t="shared" si="25"/>
        <v>807808181.94719994</v>
      </c>
      <c r="AR176" s="748">
        <f t="shared" si="25"/>
        <v>807808181.94719994</v>
      </c>
      <c r="AS176" s="748">
        <f t="shared" si="25"/>
        <v>807808181.94719994</v>
      </c>
      <c r="AT176" s="748">
        <f t="shared" si="25"/>
        <v>807808181.94719994</v>
      </c>
      <c r="AU176" s="748">
        <f t="shared" si="25"/>
        <v>807808181.94719994</v>
      </c>
      <c r="AV176" s="748">
        <f t="shared" si="25"/>
        <v>807808181.94719994</v>
      </c>
      <c r="AW176" s="748">
        <f t="shared" si="25"/>
        <v>807808181.94719994</v>
      </c>
      <c r="AX176" s="748">
        <f t="shared" si="25"/>
        <v>807808181.94719994</v>
      </c>
      <c r="AY176" s="748">
        <f t="shared" si="25"/>
        <v>807808181.94719994</v>
      </c>
      <c r="AZ176" s="748">
        <f t="shared" si="25"/>
        <v>807808181.94719994</v>
      </c>
      <c r="BA176" s="748">
        <f t="shared" si="25"/>
        <v>807808181.94719994</v>
      </c>
      <c r="BB176" s="748">
        <f t="shared" si="25"/>
        <v>807808181.94719994</v>
      </c>
      <c r="BC176" s="748">
        <f t="shared" si="25"/>
        <v>807808181.94719994</v>
      </c>
      <c r="BD176" s="748">
        <f t="shared" si="25"/>
        <v>807808181.94719994</v>
      </c>
      <c r="BE176" s="748">
        <f t="shared" si="25"/>
        <v>807808181.94719994</v>
      </c>
      <c r="BF176" s="748">
        <f t="shared" si="25"/>
        <v>807808181.94719994</v>
      </c>
      <c r="BG176" s="748">
        <f t="shared" si="25"/>
        <v>807808181.94719994</v>
      </c>
      <c r="BH176" s="748">
        <f t="shared" si="25"/>
        <v>807808181.94719994</v>
      </c>
      <c r="BI176" s="748">
        <f t="shared" si="25"/>
        <v>807808181.94719994</v>
      </c>
      <c r="BJ176" s="748">
        <f t="shared" si="25"/>
        <v>807808181.94719994</v>
      </c>
      <c r="BK176" s="748">
        <f t="shared" si="25"/>
        <v>807808181.94719994</v>
      </c>
      <c r="BL176" s="748">
        <f t="shared" si="25"/>
        <v>807808181.94719994</v>
      </c>
      <c r="BM176" s="748">
        <f t="shared" si="25"/>
        <v>807808181.94719994</v>
      </c>
      <c r="BN176" s="1525">
        <f t="shared" si="25"/>
        <v>807808181.94719994</v>
      </c>
    </row>
    <row r="177" spans="1:66" hidden="1" x14ac:dyDescent="0.15">
      <c r="A177" s="1123"/>
      <c r="B177" s="1144"/>
      <c r="C177" s="1529"/>
      <c r="D177" s="274"/>
      <c r="E177" s="1675"/>
      <c r="F177" s="1604"/>
      <c r="G177" s="189"/>
      <c r="H177" s="189"/>
      <c r="I177" s="189"/>
      <c r="J177" s="189"/>
      <c r="K177" s="189"/>
      <c r="L177" s="189"/>
      <c r="M177" s="189"/>
      <c r="N177" s="189"/>
      <c r="O177" s="189"/>
      <c r="P177" s="189"/>
      <c r="Q177" s="189"/>
      <c r="R177" s="189"/>
      <c r="S177" s="189"/>
      <c r="T177" s="189"/>
      <c r="U177" s="189"/>
      <c r="V177" s="189"/>
      <c r="W177" s="189"/>
      <c r="X177" s="189"/>
      <c r="Y177" s="189"/>
      <c r="Z177" s="189"/>
      <c r="AA177" s="189"/>
      <c r="AB177" s="189"/>
      <c r="AC177" s="189"/>
      <c r="AD177" s="189"/>
      <c r="AE177" s="189"/>
      <c r="AF177" s="189"/>
      <c r="AG177" s="189"/>
      <c r="AH177" s="189"/>
      <c r="AI177" s="189"/>
      <c r="AJ177" s="189"/>
      <c r="AK177" s="189"/>
      <c r="AL177" s="189"/>
      <c r="AM177" s="189"/>
      <c r="AN177" s="189"/>
      <c r="AO177" s="189"/>
      <c r="AP177" s="189"/>
      <c r="AQ177" s="189"/>
      <c r="AR177" s="189"/>
      <c r="AS177" s="189"/>
      <c r="AT177" s="189"/>
      <c r="AU177" s="189"/>
      <c r="AV177" s="189"/>
      <c r="AW177" s="189"/>
      <c r="AX177" s="189"/>
      <c r="AY177" s="189"/>
      <c r="AZ177" s="189"/>
      <c r="BA177" s="189"/>
      <c r="BB177" s="189"/>
      <c r="BC177" s="189"/>
      <c r="BD177" s="189"/>
      <c r="BE177" s="189"/>
      <c r="BF177" s="189"/>
      <c r="BG177" s="189"/>
      <c r="BH177" s="189"/>
      <c r="BI177" s="189"/>
      <c r="BJ177" s="189"/>
      <c r="BK177" s="189"/>
      <c r="BL177" s="189"/>
      <c r="BM177" s="189"/>
      <c r="BN177" s="1530"/>
    </row>
    <row r="178" spans="1:66" hidden="1" x14ac:dyDescent="0.15">
      <c r="A178" s="1123"/>
      <c r="B178" s="1145" t="s">
        <v>897</v>
      </c>
      <c r="C178" s="1531"/>
      <c r="D178" s="274"/>
      <c r="E178" s="1675"/>
      <c r="F178" s="1604"/>
      <c r="G178" s="189">
        <f t="shared" ref="G178:AL178" si="28">($G$142*G146)</f>
        <v>597260304</v>
      </c>
      <c r="H178" s="189">
        <f t="shared" si="28"/>
        <v>477808243.20000005</v>
      </c>
      <c r="I178" s="189">
        <f t="shared" si="28"/>
        <v>419338670.96104848</v>
      </c>
      <c r="J178" s="189">
        <f t="shared" si="28"/>
        <v>382246594.56000006</v>
      </c>
      <c r="K178" s="189">
        <f t="shared" si="28"/>
        <v>355750540.91992176</v>
      </c>
      <c r="L178" s="189">
        <f t="shared" si="28"/>
        <v>335470936.76883882</v>
      </c>
      <c r="M178" s="189">
        <f t="shared" si="28"/>
        <v>319229375.98093188</v>
      </c>
      <c r="N178" s="189">
        <f t="shared" si="28"/>
        <v>305797275.64800006</v>
      </c>
      <c r="O178" s="189">
        <f t="shared" si="28"/>
        <v>294419233.59999239</v>
      </c>
      <c r="P178" s="189">
        <f t="shared" si="28"/>
        <v>284600432.73593742</v>
      </c>
      <c r="Q178" s="189">
        <f t="shared" si="28"/>
        <v>276000639.17131639</v>
      </c>
      <c r="R178" s="189">
        <f t="shared" si="28"/>
        <v>268376749.41507104</v>
      </c>
      <c r="S178" s="189">
        <f t="shared" si="28"/>
        <v>261549557.59304419</v>
      </c>
      <c r="T178" s="189">
        <f t="shared" si="28"/>
        <v>255383500.78474557</v>
      </c>
      <c r="U178" s="189">
        <f t="shared" si="28"/>
        <v>249773772.04535279</v>
      </c>
      <c r="V178" s="189">
        <f t="shared" si="28"/>
        <v>244637820.5184001</v>
      </c>
      <c r="W178" s="189">
        <f t="shared" si="28"/>
        <v>239909570.84711677</v>
      </c>
      <c r="X178" s="189">
        <f t="shared" si="28"/>
        <v>235535386.87999395</v>
      </c>
      <c r="Y178" s="189">
        <f t="shared" si="28"/>
        <v>231471187.88227984</v>
      </c>
      <c r="Z178" s="189">
        <f t="shared" si="28"/>
        <v>227680346.18874994</v>
      </c>
      <c r="AA178" s="189">
        <f t="shared" si="28"/>
        <v>224132126.91190147</v>
      </c>
      <c r="AB178" s="189">
        <f t="shared" si="28"/>
        <v>220800511.33705309</v>
      </c>
      <c r="AC178" s="189">
        <f t="shared" si="28"/>
        <v>217663296.86257532</v>
      </c>
      <c r="AD178" s="189">
        <f t="shared" si="28"/>
        <v>214701399.53205681</v>
      </c>
      <c r="AE178" s="189">
        <f t="shared" si="28"/>
        <v>211898307.18235207</v>
      </c>
      <c r="AF178" s="189">
        <f t="shared" si="28"/>
        <v>209239646.07443529</v>
      </c>
      <c r="AG178" s="189">
        <f t="shared" si="28"/>
        <v>206712834.07978055</v>
      </c>
      <c r="AH178" s="189">
        <f t="shared" si="28"/>
        <v>204306800.62779641</v>
      </c>
      <c r="AI178" s="189">
        <f t="shared" si="28"/>
        <v>202011758.68002734</v>
      </c>
      <c r="AJ178" s="189">
        <f t="shared" si="28"/>
        <v>199819017.63628224</v>
      </c>
      <c r="AK178" s="189">
        <f t="shared" si="28"/>
        <v>197720828.7288487</v>
      </c>
      <c r="AL178" s="189">
        <f t="shared" si="28"/>
        <v>195710256.41472009</v>
      </c>
      <c r="AM178" s="189">
        <f t="shared" ref="AM178:BN178" si="29">($G$142*AM146)</f>
        <v>193781070.73143053</v>
      </c>
      <c r="AN178" s="189">
        <f t="shared" si="29"/>
        <v>191927656.67769343</v>
      </c>
      <c r="AO178" s="189">
        <f t="shared" si="29"/>
        <v>190144937.51244786</v>
      </c>
      <c r="AP178" s="189">
        <f t="shared" si="29"/>
        <v>188428309.50399521</v>
      </c>
      <c r="AQ178" s="189">
        <f t="shared" si="29"/>
        <v>186773586.15406826</v>
      </c>
      <c r="AR178" s="189">
        <f t="shared" si="29"/>
        <v>185176950.30582386</v>
      </c>
      <c r="AS178" s="189">
        <f t="shared" si="29"/>
        <v>183634912.84617054</v>
      </c>
      <c r="AT178" s="189">
        <f t="shared" si="29"/>
        <v>182144276.95099998</v>
      </c>
      <c r="AU178" s="189">
        <f t="shared" si="29"/>
        <v>180702107.01128009</v>
      </c>
      <c r="AV178" s="189">
        <f t="shared" si="29"/>
        <v>179305701.52952114</v>
      </c>
      <c r="AW178" s="189">
        <f t="shared" si="29"/>
        <v>177952569.39809901</v>
      </c>
      <c r="AX178" s="189">
        <f t="shared" si="29"/>
        <v>176640409.06964248</v>
      </c>
      <c r="AY178" s="189">
        <f t="shared" si="29"/>
        <v>175367090.21001023</v>
      </c>
      <c r="AZ178" s="189">
        <f t="shared" si="29"/>
        <v>174130637.49006027</v>
      </c>
      <c r="BA178" s="189">
        <f t="shared" si="29"/>
        <v>172929216.22637564</v>
      </c>
      <c r="BB178" s="189">
        <f t="shared" si="29"/>
        <v>171761119.62564546</v>
      </c>
      <c r="BC178" s="189">
        <f t="shared" si="29"/>
        <v>170624757.42431927</v>
      </c>
      <c r="BD178" s="189">
        <f t="shared" si="29"/>
        <v>169518645.74588165</v>
      </c>
      <c r="BE178" s="189">
        <f t="shared" si="29"/>
        <v>168441398.02377599</v>
      </c>
      <c r="BF178" s="189">
        <f t="shared" si="29"/>
        <v>167391716.85954824</v>
      </c>
      <c r="BG178" s="189">
        <f t="shared" si="29"/>
        <v>166368386.70391983</v>
      </c>
      <c r="BH178" s="189">
        <f t="shared" si="29"/>
        <v>165370267.26382446</v>
      </c>
      <c r="BI178" s="189">
        <f t="shared" si="29"/>
        <v>164396287.5514324</v>
      </c>
      <c r="BJ178" s="189">
        <f t="shared" si="29"/>
        <v>163445440.50223711</v>
      </c>
      <c r="BK178" s="189">
        <f t="shared" si="29"/>
        <v>162516778.09870043</v>
      </c>
      <c r="BL178" s="189">
        <f t="shared" si="29"/>
        <v>161609406.94402188</v>
      </c>
      <c r="BM178" s="189">
        <f t="shared" si="29"/>
        <v>160722484.23751435</v>
      </c>
      <c r="BN178" s="1521">
        <f t="shared" si="29"/>
        <v>159855214.10902578</v>
      </c>
    </row>
    <row r="179" spans="1:66" hidden="1" x14ac:dyDescent="0.15">
      <c r="A179" s="1123"/>
      <c r="C179" s="1529"/>
      <c r="D179" s="274"/>
      <c r="E179" s="1675"/>
      <c r="F179" s="1604"/>
      <c r="G179" s="189">
        <f t="shared" ref="G179:AL179" si="30">($G$142*G147)</f>
        <v>597260304</v>
      </c>
      <c r="H179" s="189">
        <f t="shared" si="30"/>
        <v>507671258.39999992</v>
      </c>
      <c r="I179" s="189">
        <f t="shared" si="30"/>
        <v>461631350.33255774</v>
      </c>
      <c r="J179" s="189">
        <f t="shared" si="30"/>
        <v>431520569.63999993</v>
      </c>
      <c r="K179" s="189">
        <f t="shared" si="30"/>
        <v>409524106.67188901</v>
      </c>
      <c r="L179" s="189">
        <f t="shared" si="30"/>
        <v>392386647.78267407</v>
      </c>
      <c r="M179" s="189">
        <f t="shared" si="30"/>
        <v>378457855.96770722</v>
      </c>
      <c r="N179" s="189">
        <f t="shared" si="30"/>
        <v>366792484.19399995</v>
      </c>
      <c r="O179" s="189">
        <f t="shared" si="30"/>
        <v>356801719.75712061</v>
      </c>
      <c r="P179" s="189">
        <f t="shared" si="30"/>
        <v>348095490.67110562</v>
      </c>
      <c r="Q179" s="189">
        <f t="shared" si="30"/>
        <v>340402899.68696231</v>
      </c>
      <c r="R179" s="189">
        <f t="shared" si="30"/>
        <v>333528650.61527288</v>
      </c>
      <c r="S179" s="189">
        <f t="shared" si="30"/>
        <v>327327610.65209502</v>
      </c>
      <c r="T179" s="189">
        <f t="shared" si="30"/>
        <v>321689177.57255113</v>
      </c>
      <c r="U179" s="189">
        <f t="shared" si="30"/>
        <v>316527258.03233457</v>
      </c>
      <c r="V179" s="189">
        <f t="shared" si="30"/>
        <v>311773611.56489986</v>
      </c>
      <c r="W179" s="189">
        <f t="shared" si="30"/>
        <v>307373294.87439638</v>
      </c>
      <c r="X179" s="189">
        <f t="shared" si="30"/>
        <v>303281461.79355252</v>
      </c>
      <c r="Y179" s="189">
        <f t="shared" si="30"/>
        <v>299461064.18851876</v>
      </c>
      <c r="Z179" s="189">
        <f t="shared" si="30"/>
        <v>295881167.07043982</v>
      </c>
      <c r="AA179" s="189">
        <f t="shared" si="30"/>
        <v>292515691.94248223</v>
      </c>
      <c r="AB179" s="189">
        <f t="shared" si="30"/>
        <v>289342464.73391801</v>
      </c>
      <c r="AC179" s="189">
        <f t="shared" si="30"/>
        <v>286342484.27271718</v>
      </c>
      <c r="AD179" s="189">
        <f t="shared" si="30"/>
        <v>283499353.02298194</v>
      </c>
      <c r="AE179" s="189">
        <f t="shared" si="30"/>
        <v>280798828.95650929</v>
      </c>
      <c r="AF179" s="189">
        <f t="shared" si="30"/>
        <v>278228469.05428076</v>
      </c>
      <c r="AG179" s="189">
        <f t="shared" si="30"/>
        <v>275777342.95975983</v>
      </c>
      <c r="AH179" s="189">
        <f t="shared" si="30"/>
        <v>273435800.93666852</v>
      </c>
      <c r="AI179" s="189">
        <f t="shared" si="30"/>
        <v>271195284.29310286</v>
      </c>
      <c r="AJ179" s="189">
        <f t="shared" si="30"/>
        <v>269048169.32748431</v>
      </c>
      <c r="AK179" s="189">
        <f t="shared" si="30"/>
        <v>266987637.96666408</v>
      </c>
      <c r="AL179" s="189">
        <f t="shared" si="30"/>
        <v>265007569.83016491</v>
      </c>
      <c r="AM179" s="189">
        <f t="shared" ref="AM179:BN179" si="31">($G$142*AM147)</f>
        <v>263102451.62318814</v>
      </c>
      <c r="AN179" s="189">
        <f t="shared" si="31"/>
        <v>261267300.64323694</v>
      </c>
      <c r="AO179" s="189">
        <f t="shared" si="31"/>
        <v>259497599.85745472</v>
      </c>
      <c r="AP179" s="189">
        <f t="shared" si="31"/>
        <v>257789242.52451962</v>
      </c>
      <c r="AQ179" s="189">
        <f t="shared" si="31"/>
        <v>256138484.73542458</v>
      </c>
      <c r="AR179" s="189">
        <f t="shared" si="31"/>
        <v>254541904.56024092</v>
      </c>
      <c r="AS179" s="189">
        <f t="shared" si="31"/>
        <v>252996366.73402011</v>
      </c>
      <c r="AT179" s="189">
        <f t="shared" si="31"/>
        <v>251498992.00987384</v>
      </c>
      <c r="AU179" s="189">
        <f t="shared" si="31"/>
        <v>250047130.46263447</v>
      </c>
      <c r="AV179" s="189">
        <f t="shared" si="31"/>
        <v>248638338.1511099</v>
      </c>
      <c r="AW179" s="189">
        <f t="shared" si="31"/>
        <v>247270356.64746821</v>
      </c>
      <c r="AX179" s="189">
        <f t="shared" si="31"/>
        <v>245941095.02383024</v>
      </c>
      <c r="AY179" s="189">
        <f t="shared" si="31"/>
        <v>244648613.95263347</v>
      </c>
      <c r="AZ179" s="189">
        <f t="shared" si="31"/>
        <v>243391111.63180959</v>
      </c>
      <c r="BA179" s="189">
        <f t="shared" si="31"/>
        <v>242166911.29067606</v>
      </c>
      <c r="BB179" s="189">
        <f t="shared" si="31"/>
        <v>240974450.06953466</v>
      </c>
      <c r="BC179" s="189">
        <f t="shared" si="31"/>
        <v>239812269.096782</v>
      </c>
      <c r="BD179" s="189">
        <f t="shared" si="31"/>
        <v>238679004.61303294</v>
      </c>
      <c r="BE179" s="189">
        <f t="shared" si="31"/>
        <v>237573380.01327321</v>
      </c>
      <c r="BF179" s="189">
        <f t="shared" si="31"/>
        <v>236494198.69613865</v>
      </c>
      <c r="BG179" s="189">
        <f t="shared" si="31"/>
        <v>235440337.6246691</v>
      </c>
      <c r="BH179" s="189">
        <f t="shared" si="31"/>
        <v>234410741.51579589</v>
      </c>
      <c r="BI179" s="189">
        <f t="shared" si="31"/>
        <v>233404417.58678126</v>
      </c>
      <c r="BJ179" s="189">
        <f t="shared" si="31"/>
        <v>232420430.79616815</v>
      </c>
      <c r="BK179" s="189">
        <f t="shared" si="31"/>
        <v>231457899.52477846</v>
      </c>
      <c r="BL179" s="189">
        <f t="shared" si="31"/>
        <v>230515991.64913744</v>
      </c>
      <c r="BM179" s="189">
        <f t="shared" si="31"/>
        <v>229593920.96557993</v>
      </c>
      <c r="BN179" s="1521">
        <f t="shared" si="31"/>
        <v>228690943.92836165</v>
      </c>
    </row>
    <row r="180" spans="1:66" hidden="1" x14ac:dyDescent="0.15">
      <c r="A180" s="1123"/>
      <c r="C180" s="1529"/>
      <c r="D180" s="274"/>
      <c r="E180" s="1675"/>
      <c r="F180" s="1604"/>
      <c r="G180" s="189">
        <f t="shared" ref="G180:AL180" si="32">($G$142*G148)</f>
        <v>597260304</v>
      </c>
      <c r="H180" s="189">
        <f t="shared" si="32"/>
        <v>537534273.5999999</v>
      </c>
      <c r="I180" s="189">
        <f t="shared" si="32"/>
        <v>505405244.63152903</v>
      </c>
      <c r="J180" s="189">
        <f t="shared" si="32"/>
        <v>483780846.24000001</v>
      </c>
      <c r="K180" s="189">
        <f t="shared" si="32"/>
        <v>467646887.41878974</v>
      </c>
      <c r="L180" s="189">
        <f t="shared" si="32"/>
        <v>454864720.16837615</v>
      </c>
      <c r="M180" s="189">
        <f t="shared" si="32"/>
        <v>444330509.48437542</v>
      </c>
      <c r="N180" s="189">
        <f t="shared" si="32"/>
        <v>435402761.61600006</v>
      </c>
      <c r="O180" s="189">
        <f t="shared" si="32"/>
        <v>427676943.52085346</v>
      </c>
      <c r="P180" s="189">
        <f t="shared" si="32"/>
        <v>420882198.67691076</v>
      </c>
      <c r="Q180" s="189">
        <f t="shared" si="32"/>
        <v>414828648.27435774</v>
      </c>
      <c r="R180" s="189">
        <f t="shared" si="32"/>
        <v>409378248.15153855</v>
      </c>
      <c r="S180" s="189">
        <f t="shared" si="32"/>
        <v>404427627.3086971</v>
      </c>
      <c r="T180" s="189">
        <f t="shared" si="32"/>
        <v>399897458.53593791</v>
      </c>
      <c r="U180" s="189">
        <f t="shared" si="32"/>
        <v>395725595.61411363</v>
      </c>
      <c r="V180" s="189">
        <f t="shared" si="32"/>
        <v>391862485.45440006</v>
      </c>
      <c r="W180" s="189">
        <f t="shared" si="32"/>
        <v>388268008.90813899</v>
      </c>
      <c r="X180" s="189">
        <f t="shared" si="32"/>
        <v>384909249.16876817</v>
      </c>
      <c r="Y180" s="189">
        <f t="shared" si="32"/>
        <v>381758880.01741451</v>
      </c>
      <c r="Z180" s="189">
        <f t="shared" si="32"/>
        <v>378793978.80921966</v>
      </c>
      <c r="AA180" s="189">
        <f t="shared" si="32"/>
        <v>375995137.02689123</v>
      </c>
      <c r="AB180" s="189">
        <f t="shared" si="32"/>
        <v>373345783.44692194</v>
      </c>
      <c r="AC180" s="189">
        <f t="shared" si="32"/>
        <v>370831661.91390526</v>
      </c>
      <c r="AD180" s="189">
        <f t="shared" si="32"/>
        <v>368440423.33638471</v>
      </c>
      <c r="AE180" s="189">
        <f t="shared" si="32"/>
        <v>366161303.28407395</v>
      </c>
      <c r="AF180" s="189">
        <f t="shared" si="32"/>
        <v>363984864.57782739</v>
      </c>
      <c r="AG180" s="189">
        <f t="shared" si="32"/>
        <v>361902789.81511152</v>
      </c>
      <c r="AH180" s="189">
        <f t="shared" si="32"/>
        <v>359907712.68234414</v>
      </c>
      <c r="AI180" s="189">
        <f t="shared" si="32"/>
        <v>357993079.69801813</v>
      </c>
      <c r="AJ180" s="189">
        <f t="shared" si="32"/>
        <v>356153036.05270231</v>
      </c>
      <c r="AK180" s="189">
        <f t="shared" si="32"/>
        <v>354382330.69460732</v>
      </c>
      <c r="AL180" s="189">
        <f t="shared" si="32"/>
        <v>352676236.9089601</v>
      </c>
      <c r="AM180" s="189">
        <f t="shared" ref="AM180:BN180" si="33">($G$142*AM148)</f>
        <v>351030485.4636184</v>
      </c>
      <c r="AN180" s="189">
        <f t="shared" si="33"/>
        <v>349441208.01732516</v>
      </c>
      <c r="AO180" s="189">
        <f t="shared" si="33"/>
        <v>347904888.96374601</v>
      </c>
      <c r="AP180" s="189">
        <f t="shared" si="33"/>
        <v>346418324.25189137</v>
      </c>
      <c r="AQ180" s="189">
        <f t="shared" si="33"/>
        <v>344978586.0090214</v>
      </c>
      <c r="AR180" s="189">
        <f t="shared" si="33"/>
        <v>343582992.0156731</v>
      </c>
      <c r="AS180" s="189">
        <f t="shared" si="33"/>
        <v>342229079.25871623</v>
      </c>
      <c r="AT180" s="189">
        <f t="shared" si="33"/>
        <v>340914580.9282977</v>
      </c>
      <c r="AU180" s="189">
        <f t="shared" si="33"/>
        <v>339637406.33634675</v>
      </c>
      <c r="AV180" s="189">
        <f t="shared" si="33"/>
        <v>338395623.32420206</v>
      </c>
      <c r="AW180" s="189">
        <f t="shared" si="33"/>
        <v>337187442.79958737</v>
      </c>
      <c r="AX180" s="189">
        <f t="shared" si="33"/>
        <v>336011205.10222977</v>
      </c>
      <c r="AY180" s="189">
        <f t="shared" si="33"/>
        <v>334865367.94568002</v>
      </c>
      <c r="AZ180" s="189">
        <f t="shared" si="33"/>
        <v>333748495.72251475</v>
      </c>
      <c r="BA180" s="189">
        <f t="shared" si="33"/>
        <v>332659249.99279654</v>
      </c>
      <c r="BB180" s="189">
        <f t="shared" si="33"/>
        <v>331596381.00274622</v>
      </c>
      <c r="BC180" s="189">
        <f t="shared" si="33"/>
        <v>330558720.10312712</v>
      </c>
      <c r="BD180" s="189">
        <f t="shared" si="33"/>
        <v>329545172.9556666</v>
      </c>
      <c r="BE180" s="189">
        <f t="shared" si="33"/>
        <v>328554713.43164092</v>
      </c>
      <c r="BF180" s="189">
        <f t="shared" si="33"/>
        <v>327586378.12004465</v>
      </c>
      <c r="BG180" s="189">
        <f t="shared" si="33"/>
        <v>326639261.37400132</v>
      </c>
      <c r="BH180" s="189">
        <f t="shared" si="33"/>
        <v>325712510.83360034</v>
      </c>
      <c r="BI180" s="189">
        <f t="shared" si="33"/>
        <v>324805323.37144458</v>
      </c>
      <c r="BJ180" s="189">
        <f t="shared" si="33"/>
        <v>323916941.41410965</v>
      </c>
      <c r="BK180" s="189">
        <f t="shared" si="33"/>
        <v>323046649.59863114</v>
      </c>
      <c r="BL180" s="189">
        <f t="shared" si="33"/>
        <v>322193771.72821635</v>
      </c>
      <c r="BM180" s="189">
        <f t="shared" si="33"/>
        <v>321357667.99574929</v>
      </c>
      <c r="BN180" s="1521">
        <f t="shared" si="33"/>
        <v>320537732.44743204</v>
      </c>
    </row>
    <row r="181" spans="1:66" hidden="1" x14ac:dyDescent="0.15">
      <c r="A181" s="1123"/>
      <c r="C181" s="1529"/>
      <c r="D181" s="274"/>
      <c r="E181" s="1675"/>
      <c r="F181" s="1604"/>
      <c r="G181" s="189"/>
      <c r="H181" s="189"/>
      <c r="I181" s="189"/>
      <c r="J181" s="189"/>
      <c r="K181" s="189"/>
      <c r="L181" s="189"/>
      <c r="M181" s="189"/>
      <c r="N181" s="189"/>
      <c r="O181" s="189"/>
      <c r="P181" s="189"/>
      <c r="Q181" s="189"/>
      <c r="R181" s="189"/>
      <c r="S181" s="189"/>
      <c r="T181" s="189"/>
      <c r="U181" s="189"/>
      <c r="V181" s="189"/>
      <c r="W181" s="189"/>
      <c r="X181" s="189"/>
      <c r="Y181" s="189"/>
      <c r="Z181" s="189"/>
      <c r="AA181" s="189"/>
      <c r="AB181" s="189"/>
      <c r="AC181" s="189"/>
      <c r="AD181" s="189"/>
      <c r="AE181" s="189"/>
      <c r="AF181" s="189"/>
      <c r="AG181" s="189"/>
      <c r="AH181" s="189"/>
      <c r="AI181" s="189"/>
      <c r="AJ181" s="189"/>
      <c r="AK181" s="189"/>
      <c r="AL181" s="189"/>
      <c r="AM181" s="189"/>
      <c r="AN181" s="189"/>
      <c r="AO181" s="189"/>
      <c r="AP181" s="189"/>
      <c r="AQ181" s="189"/>
      <c r="AR181" s="189"/>
      <c r="AS181" s="189"/>
      <c r="AT181" s="189"/>
      <c r="AU181" s="189"/>
      <c r="AV181" s="189"/>
      <c r="AW181" s="189"/>
      <c r="AX181" s="189"/>
      <c r="AY181" s="189"/>
      <c r="AZ181" s="189"/>
      <c r="BA181" s="189"/>
      <c r="BB181" s="189"/>
      <c r="BC181" s="189"/>
      <c r="BD181" s="189"/>
      <c r="BE181" s="189"/>
      <c r="BF181" s="189"/>
      <c r="BG181" s="189"/>
      <c r="BH181" s="189"/>
      <c r="BI181" s="189"/>
      <c r="BJ181" s="189"/>
      <c r="BK181" s="189"/>
      <c r="BL181" s="189"/>
      <c r="BM181" s="189"/>
      <c r="BN181" s="1521"/>
    </row>
    <row r="182" spans="1:66" ht="18.75" hidden="1" customHeight="1" x14ac:dyDescent="0.15">
      <c r="A182" s="1123"/>
      <c r="B182" s="1146" t="s">
        <v>898</v>
      </c>
      <c r="C182" s="1532"/>
      <c r="D182" s="274"/>
      <c r="E182" s="1675"/>
      <c r="F182" s="1604"/>
      <c r="G182" s="189">
        <f t="shared" ref="G182:AL182" si="34">($G$142*G150)</f>
        <v>1867806008.6399999</v>
      </c>
      <c r="H182" s="189">
        <f t="shared" si="34"/>
        <v>1494244806.9119999</v>
      </c>
      <c r="I182" s="189">
        <f t="shared" si="34"/>
        <v>1311393514.7381873</v>
      </c>
      <c r="J182" s="189">
        <f t="shared" si="34"/>
        <v>1195395845.5296001</v>
      </c>
      <c r="K182" s="189">
        <f t="shared" si="34"/>
        <v>1112535009.3703198</v>
      </c>
      <c r="L182" s="189">
        <f t="shared" si="34"/>
        <v>1049114811.7905499</v>
      </c>
      <c r="M182" s="189">
        <f t="shared" si="34"/>
        <v>998322745.70784509</v>
      </c>
      <c r="N182" s="189">
        <f t="shared" si="34"/>
        <v>956316676.42368019</v>
      </c>
      <c r="O182" s="189">
        <f t="shared" si="34"/>
        <v>920734242.49747169</v>
      </c>
      <c r="P182" s="189">
        <f t="shared" si="34"/>
        <v>890028007.49625587</v>
      </c>
      <c r="Q182" s="189">
        <f t="shared" si="34"/>
        <v>863133961.49070907</v>
      </c>
      <c r="R182" s="189">
        <f t="shared" si="34"/>
        <v>839291849.4324398</v>
      </c>
      <c r="S182" s="189">
        <f t="shared" si="34"/>
        <v>817941242.63349938</v>
      </c>
      <c r="T182" s="189">
        <f t="shared" si="34"/>
        <v>798658196.56627619</v>
      </c>
      <c r="U182" s="189">
        <f t="shared" si="34"/>
        <v>781114949.54968166</v>
      </c>
      <c r="V182" s="189">
        <f t="shared" si="34"/>
        <v>765053341.13894427</v>
      </c>
      <c r="W182" s="189">
        <f t="shared" si="34"/>
        <v>750266734.55011415</v>
      </c>
      <c r="X182" s="189">
        <f t="shared" si="34"/>
        <v>736587393.99797738</v>
      </c>
      <c r="Y182" s="189">
        <f t="shared" si="34"/>
        <v>723877466.25391102</v>
      </c>
      <c r="Z182" s="189">
        <f t="shared" si="34"/>
        <v>712022405.99700475</v>
      </c>
      <c r="AA182" s="189">
        <f t="shared" si="34"/>
        <v>700926096.32953703</v>
      </c>
      <c r="AB182" s="189">
        <f t="shared" si="34"/>
        <v>690507169.19256735</v>
      </c>
      <c r="AC182" s="189">
        <f t="shared" si="34"/>
        <v>680696190.61827064</v>
      </c>
      <c r="AD182" s="189">
        <f t="shared" si="34"/>
        <v>671433479.54595172</v>
      </c>
      <c r="AE182" s="189">
        <f t="shared" si="34"/>
        <v>662667397.65755737</v>
      </c>
      <c r="AF182" s="189">
        <f t="shared" si="34"/>
        <v>654352994.10679936</v>
      </c>
      <c r="AG182" s="189">
        <f t="shared" si="34"/>
        <v>646450920.93248749</v>
      </c>
      <c r="AH182" s="189">
        <f t="shared" si="34"/>
        <v>638926557.25302088</v>
      </c>
      <c r="AI182" s="189">
        <f t="shared" si="34"/>
        <v>631749296.16365182</v>
      </c>
      <c r="AJ182" s="189">
        <f t="shared" si="34"/>
        <v>624891959.63974535</v>
      </c>
      <c r="AK182" s="189">
        <f t="shared" si="34"/>
        <v>618330315.03969491</v>
      </c>
      <c r="AL182" s="189">
        <f t="shared" si="34"/>
        <v>612042672.91115546</v>
      </c>
      <c r="AM182" s="189">
        <f t="shared" ref="AM182:BN182" si="35">($G$142*AM150)</f>
        <v>606009550.35655403</v>
      </c>
      <c r="AN182" s="189">
        <f t="shared" si="35"/>
        <v>600213387.6400913</v>
      </c>
      <c r="AO182" s="189">
        <f t="shared" si="35"/>
        <v>594638308.32163823</v>
      </c>
      <c r="AP182" s="189">
        <f t="shared" si="35"/>
        <v>589269915.19838202</v>
      </c>
      <c r="AQ182" s="189">
        <f t="shared" si="35"/>
        <v>584095115.87733018</v>
      </c>
      <c r="AR182" s="189">
        <f t="shared" si="35"/>
        <v>579101973.00312877</v>
      </c>
      <c r="AS182" s="189">
        <f t="shared" si="35"/>
        <v>574279575.10827661</v>
      </c>
      <c r="AT182" s="189">
        <f t="shared" si="35"/>
        <v>569617924.79760385</v>
      </c>
      <c r="AU182" s="189">
        <f t="shared" si="35"/>
        <v>565107841.57116389</v>
      </c>
      <c r="AV182" s="189">
        <f t="shared" si="35"/>
        <v>560740877.06362951</v>
      </c>
      <c r="AW182" s="189">
        <f t="shared" si="35"/>
        <v>556509240.85973728</v>
      </c>
      <c r="AX182" s="189">
        <f t="shared" si="35"/>
        <v>552405735.35405385</v>
      </c>
      <c r="AY182" s="189">
        <f t="shared" si="35"/>
        <v>548423698.37451982</v>
      </c>
      <c r="AZ182" s="189">
        <f t="shared" si="35"/>
        <v>544556952.49461639</v>
      </c>
      <c r="BA182" s="189">
        <f t="shared" si="35"/>
        <v>540799760.12775528</v>
      </c>
      <c r="BB182" s="189">
        <f t="shared" si="35"/>
        <v>537146783.63676143</v>
      </c>
      <c r="BC182" s="189">
        <f t="shared" si="35"/>
        <v>533593049.80678231</v>
      </c>
      <c r="BD182" s="189">
        <f t="shared" si="35"/>
        <v>530133918.12604594</v>
      </c>
      <c r="BE182" s="189">
        <f t="shared" si="35"/>
        <v>526765052.39921421</v>
      </c>
      <c r="BF182" s="189">
        <f t="shared" si="35"/>
        <v>523482395.28543961</v>
      </c>
      <c r="BG182" s="189">
        <f t="shared" si="35"/>
        <v>520282145.40995944</v>
      </c>
      <c r="BH182" s="189">
        <f t="shared" si="35"/>
        <v>517160736.74599004</v>
      </c>
      <c r="BI182" s="189">
        <f t="shared" si="35"/>
        <v>514114820.00430202</v>
      </c>
      <c r="BJ182" s="189">
        <f t="shared" si="35"/>
        <v>511141245.80241668</v>
      </c>
      <c r="BK182" s="189">
        <f t="shared" si="35"/>
        <v>508237049.41483301</v>
      </c>
      <c r="BL182" s="189">
        <f t="shared" si="35"/>
        <v>505399436.93092149</v>
      </c>
      <c r="BM182" s="189">
        <f t="shared" si="35"/>
        <v>502625772.6687575</v>
      </c>
      <c r="BN182" s="1521">
        <f t="shared" si="35"/>
        <v>499913567.71179628</v>
      </c>
    </row>
    <row r="183" spans="1:66" hidden="1" x14ac:dyDescent="0.15">
      <c r="A183" s="1123"/>
      <c r="C183" s="1529"/>
      <c r="D183" s="274"/>
      <c r="E183" s="1675"/>
      <c r="F183" s="1604"/>
      <c r="G183" s="189">
        <f t="shared" ref="G183:AL183" si="36">($G$142*G151)</f>
        <v>1867806008.6399999</v>
      </c>
      <c r="H183" s="189">
        <f t="shared" si="36"/>
        <v>1587635107.3439996</v>
      </c>
      <c r="I183" s="189">
        <f t="shared" si="36"/>
        <v>1443654976.1521537</v>
      </c>
      <c r="J183" s="189">
        <f t="shared" si="36"/>
        <v>1349489841.2423997</v>
      </c>
      <c r="K183" s="189">
        <f t="shared" si="36"/>
        <v>1280700528.7340887</v>
      </c>
      <c r="L183" s="189">
        <f t="shared" si="36"/>
        <v>1227106729.7293308</v>
      </c>
      <c r="M183" s="189">
        <f t="shared" si="36"/>
        <v>1183547362.2795718</v>
      </c>
      <c r="N183" s="189">
        <f t="shared" si="36"/>
        <v>1147066365.0560396</v>
      </c>
      <c r="O183" s="189">
        <f t="shared" si="36"/>
        <v>1115822350.1413803</v>
      </c>
      <c r="P183" s="189">
        <f t="shared" si="36"/>
        <v>1088595449.4239755</v>
      </c>
      <c r="Q183" s="189">
        <f t="shared" si="36"/>
        <v>1064538488.721975</v>
      </c>
      <c r="R183" s="189">
        <f t="shared" si="36"/>
        <v>1043040720.269931</v>
      </c>
      <c r="S183" s="189">
        <f t="shared" si="36"/>
        <v>1023648271.7420939</v>
      </c>
      <c r="T183" s="189">
        <f t="shared" si="36"/>
        <v>1006015257.937636</v>
      </c>
      <c r="U183" s="189">
        <f t="shared" si="36"/>
        <v>989872440.02597916</v>
      </c>
      <c r="V183" s="189">
        <f t="shared" si="36"/>
        <v>975006410.29763365</v>
      </c>
      <c r="W183" s="189">
        <f t="shared" si="36"/>
        <v>961245345.14832258</v>
      </c>
      <c r="X183" s="189">
        <f t="shared" si="36"/>
        <v>948448997.62017322</v>
      </c>
      <c r="Y183" s="189">
        <f t="shared" si="36"/>
        <v>936501507.46506667</v>
      </c>
      <c r="Z183" s="189">
        <f t="shared" si="36"/>
        <v>925306132.01037908</v>
      </c>
      <c r="AA183" s="189">
        <f t="shared" si="36"/>
        <v>914781316.24106002</v>
      </c>
      <c r="AB183" s="189">
        <f t="shared" si="36"/>
        <v>904857715.41367877</v>
      </c>
      <c r="AC183" s="189">
        <f t="shared" si="36"/>
        <v>895475907.35828614</v>
      </c>
      <c r="AD183" s="189">
        <f t="shared" si="36"/>
        <v>886584612.22944117</v>
      </c>
      <c r="AE183" s="189">
        <f t="shared" si="36"/>
        <v>878139291.07875836</v>
      </c>
      <c r="AF183" s="189">
        <f t="shared" si="36"/>
        <v>870101030.98077965</v>
      </c>
      <c r="AG183" s="189">
        <f t="shared" si="36"/>
        <v>862435649.54387701</v>
      </c>
      <c r="AH183" s="189">
        <f t="shared" si="36"/>
        <v>855112969.24699068</v>
      </c>
      <c r="AI183" s="189">
        <f t="shared" si="36"/>
        <v>848106224.58091664</v>
      </c>
      <c r="AJ183" s="189">
        <f t="shared" si="36"/>
        <v>841391574.02208233</v>
      </c>
      <c r="AK183" s="189">
        <f t="shared" si="36"/>
        <v>834947695.48042166</v>
      </c>
      <c r="AL183" s="189">
        <f t="shared" si="36"/>
        <v>828755448.75298858</v>
      </c>
      <c r="AM183" s="189">
        <f t="shared" ref="AM183:BN183" si="37">($G$142*AM151)</f>
        <v>822797592.16963744</v>
      </c>
      <c r="AN183" s="189">
        <f t="shared" si="37"/>
        <v>817058543.37607419</v>
      </c>
      <c r="AO183" s="189">
        <f t="shared" si="37"/>
        <v>811524176.30188298</v>
      </c>
      <c r="AP183" s="189">
        <f t="shared" si="37"/>
        <v>806181647.97714722</v>
      </c>
      <c r="AQ183" s="189">
        <f t="shared" si="37"/>
        <v>801019250.11371756</v>
      </c>
      <c r="AR183" s="189">
        <f t="shared" si="37"/>
        <v>796026281.34530675</v>
      </c>
      <c r="AS183" s="189">
        <f t="shared" si="37"/>
        <v>791192936.79007304</v>
      </c>
      <c r="AT183" s="189">
        <f t="shared" si="37"/>
        <v>786510212.20882225</v>
      </c>
      <c r="AU183" s="189">
        <f t="shared" si="37"/>
        <v>781969820.51782012</v>
      </c>
      <c r="AV183" s="189">
        <f t="shared" si="37"/>
        <v>777564118.80490088</v>
      </c>
      <c r="AW183" s="189">
        <f t="shared" si="37"/>
        <v>773286044.3119235</v>
      </c>
      <c r="AX183" s="189">
        <f t="shared" si="37"/>
        <v>769129058.10162687</v>
      </c>
      <c r="AY183" s="189">
        <f t="shared" si="37"/>
        <v>765087095.33486176</v>
      </c>
      <c r="AZ183" s="189">
        <f t="shared" si="37"/>
        <v>761154521.25454319</v>
      </c>
      <c r="BA183" s="189">
        <f t="shared" si="37"/>
        <v>757326092.11295342</v>
      </c>
      <c r="BB183" s="189">
        <f t="shared" si="37"/>
        <v>753596920.39502513</v>
      </c>
      <c r="BC183" s="189">
        <f t="shared" si="37"/>
        <v>749962443.78659058</v>
      </c>
      <c r="BD183" s="189">
        <f t="shared" si="37"/>
        <v>746418397.41694462</v>
      </c>
      <c r="BE183" s="189">
        <f t="shared" si="37"/>
        <v>742960788.97235024</v>
      </c>
      <c r="BF183" s="189">
        <f t="shared" si="37"/>
        <v>739585876.33366263</v>
      </c>
      <c r="BG183" s="189">
        <f t="shared" si="37"/>
        <v>736290147.43894184</v>
      </c>
      <c r="BH183" s="189">
        <f t="shared" si="37"/>
        <v>733070302.11229539</v>
      </c>
      <c r="BI183" s="189">
        <f t="shared" si="37"/>
        <v>729923235.63447416</v>
      </c>
      <c r="BJ183" s="189">
        <f t="shared" si="37"/>
        <v>726846023.85994196</v>
      </c>
      <c r="BK183" s="189">
        <f t="shared" si="37"/>
        <v>723835909.71010625</v>
      </c>
      <c r="BL183" s="189">
        <f t="shared" si="37"/>
        <v>720890290.89377916</v>
      </c>
      <c r="BM183" s="189">
        <f t="shared" si="37"/>
        <v>718006708.72432101</v>
      </c>
      <c r="BN183" s="1521">
        <f t="shared" si="37"/>
        <v>715182837.91876984</v>
      </c>
    </row>
    <row r="184" spans="1:66" hidden="1" x14ac:dyDescent="0.15">
      <c r="A184" s="1123"/>
      <c r="B184" s="747"/>
      <c r="C184" s="1533"/>
      <c r="D184" s="1399"/>
      <c r="E184" s="1679"/>
      <c r="F184" s="1605"/>
      <c r="G184" s="748">
        <f t="shared" ref="G184:AL184" si="38">($G$142*G152)</f>
        <v>1867806008.6399999</v>
      </c>
      <c r="H184" s="748">
        <f t="shared" si="38"/>
        <v>1681025407.7759998</v>
      </c>
      <c r="I184" s="748">
        <f t="shared" si="38"/>
        <v>1580548625.7813294</v>
      </c>
      <c r="J184" s="748">
        <f t="shared" si="38"/>
        <v>1512922866.9984</v>
      </c>
      <c r="K184" s="748">
        <f t="shared" si="38"/>
        <v>1462467303.4399571</v>
      </c>
      <c r="L184" s="748">
        <f t="shared" si="38"/>
        <v>1422493763.2031965</v>
      </c>
      <c r="M184" s="748">
        <f t="shared" si="38"/>
        <v>1389550234.4267447</v>
      </c>
      <c r="N184" s="748">
        <f t="shared" si="38"/>
        <v>1361630580.2985599</v>
      </c>
      <c r="O184" s="748">
        <f t="shared" si="38"/>
        <v>1337469708.7939062</v>
      </c>
      <c r="P184" s="748">
        <f t="shared" si="38"/>
        <v>1316220573.0959616</v>
      </c>
      <c r="Q184" s="748">
        <f t="shared" si="38"/>
        <v>1297289367.1548183</v>
      </c>
      <c r="R184" s="748">
        <f t="shared" si="38"/>
        <v>1280244386.8828769</v>
      </c>
      <c r="S184" s="748">
        <f t="shared" si="38"/>
        <v>1264762361.2152917</v>
      </c>
      <c r="T184" s="748">
        <f t="shared" si="38"/>
        <v>1250595210.9840703</v>
      </c>
      <c r="U184" s="748">
        <f t="shared" si="38"/>
        <v>1237548586.95696</v>
      </c>
      <c r="V184" s="748">
        <f t="shared" si="38"/>
        <v>1225467522.2687042</v>
      </c>
      <c r="W184" s="748">
        <f t="shared" si="38"/>
        <v>1214226552.7181444</v>
      </c>
      <c r="X184" s="748">
        <f t="shared" si="38"/>
        <v>1203722737.9145157</v>
      </c>
      <c r="Y184" s="748">
        <f t="shared" si="38"/>
        <v>1193870620.8544602</v>
      </c>
      <c r="Z184" s="748">
        <f t="shared" si="38"/>
        <v>1184598515.7863653</v>
      </c>
      <c r="AA184" s="748">
        <f t="shared" si="38"/>
        <v>1175845726.6536293</v>
      </c>
      <c r="AB184" s="748">
        <f t="shared" si="38"/>
        <v>1167560430.4393365</v>
      </c>
      <c r="AC184" s="748">
        <f t="shared" si="38"/>
        <v>1159698044.0152428</v>
      </c>
      <c r="AD184" s="748">
        <f t="shared" si="38"/>
        <v>1152219948.1945891</v>
      </c>
      <c r="AE184" s="748">
        <f t="shared" si="38"/>
        <v>1145092479.485204</v>
      </c>
      <c r="AF184" s="748">
        <f t="shared" si="38"/>
        <v>1138286125.0937626</v>
      </c>
      <c r="AG184" s="748">
        <f t="shared" si="38"/>
        <v>1131774874.092828</v>
      </c>
      <c r="AH184" s="748">
        <f t="shared" si="38"/>
        <v>1125535689.8856635</v>
      </c>
      <c r="AI184" s="748">
        <f t="shared" si="38"/>
        <v>1119548077.8369236</v>
      </c>
      <c r="AJ184" s="748">
        <f t="shared" si="38"/>
        <v>1113793728.2612638</v>
      </c>
      <c r="AK184" s="748">
        <f t="shared" si="38"/>
        <v>1108256219.5984066</v>
      </c>
      <c r="AL184" s="748">
        <f t="shared" si="38"/>
        <v>1102920770.0418339</v>
      </c>
      <c r="AM184" s="748">
        <f t="shared" ref="AM184:BN184" si="39">($G$142*AM152)</f>
        <v>1097774028.4657569</v>
      </c>
      <c r="AN184" s="748">
        <f t="shared" si="39"/>
        <v>1092803897.4463301</v>
      </c>
      <c r="AO184" s="748">
        <f t="shared" si="39"/>
        <v>1087999382.6640065</v>
      </c>
      <c r="AP184" s="748">
        <f t="shared" si="39"/>
        <v>1083350464.1230643</v>
      </c>
      <c r="AQ184" s="748">
        <f t="shared" si="39"/>
        <v>1078847985.5171843</v>
      </c>
      <c r="AR184" s="748">
        <f t="shared" si="39"/>
        <v>1074483558.7690144</v>
      </c>
      <c r="AS184" s="748">
        <f t="shared" si="39"/>
        <v>1070249481.3229123</v>
      </c>
      <c r="AT184" s="748">
        <f t="shared" si="39"/>
        <v>1066138664.2077287</v>
      </c>
      <c r="AU184" s="748">
        <f t="shared" si="39"/>
        <v>1062144569.2361528</v>
      </c>
      <c r="AV184" s="748">
        <f t="shared" si="39"/>
        <v>1058261153.9882663</v>
      </c>
      <c r="AW184" s="748">
        <f t="shared" si="39"/>
        <v>1054482823.4541862</v>
      </c>
      <c r="AX184" s="748">
        <f t="shared" si="39"/>
        <v>1050804387.3954029</v>
      </c>
      <c r="AY184" s="748">
        <f t="shared" si="39"/>
        <v>1047221022.6353592</v>
      </c>
      <c r="AZ184" s="748">
        <f t="shared" si="39"/>
        <v>1043728239.6137184</v>
      </c>
      <c r="BA184" s="748">
        <f t="shared" si="39"/>
        <v>1040321852.6410241</v>
      </c>
      <c r="BB184" s="748">
        <f t="shared" si="39"/>
        <v>1036997953.3751304</v>
      </c>
      <c r="BC184" s="748">
        <f t="shared" si="39"/>
        <v>1033752887.1112934</v>
      </c>
      <c r="BD184" s="748">
        <f t="shared" si="39"/>
        <v>1030583231.5366837</v>
      </c>
      <c r="BE184" s="748">
        <f t="shared" si="39"/>
        <v>1027485777.6494924</v>
      </c>
      <c r="BF184" s="748">
        <f t="shared" si="39"/>
        <v>1024457512.5843863</v>
      </c>
      <c r="BG184" s="748">
        <f t="shared" si="39"/>
        <v>1021495604.1211991</v>
      </c>
      <c r="BH184" s="748">
        <f t="shared" si="39"/>
        <v>1018597386.6835452</v>
      </c>
      <c r="BI184" s="748">
        <f t="shared" si="39"/>
        <v>1015760348.6593719</v>
      </c>
      <c r="BJ184" s="748">
        <f t="shared" si="39"/>
        <v>1012982120.897097</v>
      </c>
      <c r="BK184" s="748">
        <f t="shared" si="39"/>
        <v>1010260466.2494762</v>
      </c>
      <c r="BL184" s="748">
        <f t="shared" si="39"/>
        <v>1007593270.0532315</v>
      </c>
      <c r="BM184" s="748">
        <f t="shared" si="39"/>
        <v>1004978531.446146</v>
      </c>
      <c r="BN184" s="1525">
        <f t="shared" si="39"/>
        <v>1002414355.4351374</v>
      </c>
    </row>
    <row r="185" spans="1:66" hidden="1" x14ac:dyDescent="0.15">
      <c r="A185" s="1123"/>
      <c r="C185" s="1529"/>
      <c r="D185" s="274"/>
      <c r="E185" s="1675"/>
      <c r="F185" s="1604"/>
      <c r="G185" s="189"/>
      <c r="H185" s="189"/>
      <c r="I185" s="189"/>
      <c r="J185" s="189"/>
      <c r="K185" s="189"/>
      <c r="L185" s="189"/>
      <c r="M185" s="189"/>
      <c r="N185" s="189"/>
      <c r="O185" s="189"/>
      <c r="P185" s="189"/>
      <c r="Q185" s="189"/>
      <c r="R185" s="189"/>
      <c r="S185" s="189"/>
      <c r="T185" s="189"/>
      <c r="U185" s="189"/>
      <c r="V185" s="189"/>
      <c r="W185" s="189"/>
      <c r="X185" s="189"/>
      <c r="Y185" s="189"/>
      <c r="Z185" s="189"/>
      <c r="AA185" s="189"/>
      <c r="AB185" s="189"/>
      <c r="AC185" s="189"/>
      <c r="AD185" s="189"/>
      <c r="AE185" s="189"/>
      <c r="AF185" s="189"/>
      <c r="AG185" s="189"/>
      <c r="AH185" s="189"/>
      <c r="AI185" s="189"/>
      <c r="AJ185" s="189"/>
      <c r="AK185" s="189"/>
      <c r="AL185" s="189"/>
      <c r="AM185" s="189"/>
      <c r="AN185" s="189"/>
      <c r="AO185" s="189"/>
      <c r="AP185" s="189"/>
      <c r="AQ185" s="189"/>
      <c r="AR185" s="189"/>
      <c r="AS185" s="189"/>
      <c r="AT185" s="189"/>
      <c r="AU185" s="189"/>
      <c r="AV185" s="189"/>
      <c r="AW185" s="189"/>
      <c r="AX185" s="189"/>
      <c r="AY185" s="189"/>
      <c r="AZ185" s="189"/>
      <c r="BA185" s="189"/>
      <c r="BB185" s="189"/>
      <c r="BC185" s="189"/>
      <c r="BD185" s="189"/>
      <c r="BE185" s="189"/>
      <c r="BF185" s="189"/>
      <c r="BG185" s="189"/>
      <c r="BH185" s="189"/>
      <c r="BI185" s="189"/>
      <c r="BJ185" s="189"/>
      <c r="BK185" s="189"/>
      <c r="BL185" s="189"/>
      <c r="BM185" s="189"/>
      <c r="BN185" s="1521"/>
    </row>
    <row r="186" spans="1:66" ht="15" hidden="1" x14ac:dyDescent="0.15">
      <c r="A186" s="1123"/>
      <c r="B186" s="1534" t="s">
        <v>899</v>
      </c>
      <c r="C186" s="1529"/>
      <c r="D186" s="274"/>
      <c r="E186" s="1675"/>
      <c r="F186" s="1604"/>
      <c r="G186" s="1535">
        <f>G178-$G$173</f>
        <v>-114973308.53468847</v>
      </c>
      <c r="H186" s="1535">
        <f t="shared" ref="H186:BN188" si="40">H178-$G$173</f>
        <v>-234425369.33468843</v>
      </c>
      <c r="I186" s="1535">
        <f t="shared" si="40"/>
        <v>-292894941.57363999</v>
      </c>
      <c r="J186" s="1535">
        <f t="shared" si="40"/>
        <v>-329987017.97468841</v>
      </c>
      <c r="K186" s="1535">
        <f t="shared" si="40"/>
        <v>-356483071.61476672</v>
      </c>
      <c r="L186" s="1535">
        <f t="shared" si="40"/>
        <v>-376762675.76584965</v>
      </c>
      <c r="M186" s="1535">
        <f t="shared" si="40"/>
        <v>-393004236.55375659</v>
      </c>
      <c r="N186" s="1535">
        <f t="shared" si="40"/>
        <v>-406436336.88668841</v>
      </c>
      <c r="O186" s="1535">
        <f t="shared" si="40"/>
        <v>-417814378.93469608</v>
      </c>
      <c r="P186" s="1535">
        <f t="shared" si="40"/>
        <v>-427633179.79875106</v>
      </c>
      <c r="Q186" s="1535">
        <f t="shared" si="40"/>
        <v>-436232973.36337209</v>
      </c>
      <c r="R186" s="1535">
        <f t="shared" si="40"/>
        <v>-443856863.11961746</v>
      </c>
      <c r="S186" s="1535">
        <f t="shared" si="40"/>
        <v>-450684054.94164431</v>
      </c>
      <c r="T186" s="1535">
        <f t="shared" si="40"/>
        <v>-456850111.7499429</v>
      </c>
      <c r="U186" s="1535">
        <f t="shared" si="40"/>
        <v>-462459840.48933566</v>
      </c>
      <c r="V186" s="1535">
        <f t="shared" si="40"/>
        <v>-467595792.0162884</v>
      </c>
      <c r="W186" s="1535">
        <f t="shared" si="40"/>
        <v>-472324041.6875717</v>
      </c>
      <c r="X186" s="1535">
        <f t="shared" si="40"/>
        <v>-476698225.65469456</v>
      </c>
      <c r="Y186" s="1535">
        <f t="shared" si="40"/>
        <v>-480762424.6524086</v>
      </c>
      <c r="Z186" s="1535">
        <f t="shared" si="40"/>
        <v>-484553266.34593856</v>
      </c>
      <c r="AA186" s="1535">
        <f t="shared" si="40"/>
        <v>-488101485.622787</v>
      </c>
      <c r="AB186" s="1535">
        <f t="shared" si="40"/>
        <v>-491433101.19763541</v>
      </c>
      <c r="AC186" s="1535">
        <f t="shared" si="40"/>
        <v>-494570315.67211318</v>
      </c>
      <c r="AD186" s="1535">
        <f t="shared" si="40"/>
        <v>-497532213.00263166</v>
      </c>
      <c r="AE186" s="1535">
        <f t="shared" si="40"/>
        <v>-500335305.35233641</v>
      </c>
      <c r="AF186" s="1535">
        <f t="shared" si="40"/>
        <v>-502993966.46025318</v>
      </c>
      <c r="AG186" s="1535">
        <f t="shared" si="40"/>
        <v>-505520778.45490789</v>
      </c>
      <c r="AH186" s="1535">
        <f t="shared" si="40"/>
        <v>-507926811.90689206</v>
      </c>
      <c r="AI186" s="1535">
        <f t="shared" si="40"/>
        <v>-510221853.85466111</v>
      </c>
      <c r="AJ186" s="1535">
        <f t="shared" si="40"/>
        <v>-512414594.89840627</v>
      </c>
      <c r="AK186" s="1535">
        <f t="shared" si="40"/>
        <v>-514512783.80583978</v>
      </c>
      <c r="AL186" s="1535">
        <f t="shared" si="40"/>
        <v>-516523356.11996841</v>
      </c>
      <c r="AM186" s="1535">
        <f t="shared" si="40"/>
        <v>-518452541.80325794</v>
      </c>
      <c r="AN186" s="1535">
        <f t="shared" si="40"/>
        <v>-520305955.85699505</v>
      </c>
      <c r="AO186" s="1535">
        <f t="shared" si="40"/>
        <v>-522088675.02224064</v>
      </c>
      <c r="AP186" s="1535">
        <f t="shared" si="40"/>
        <v>-523805303.03069329</v>
      </c>
      <c r="AQ186" s="1535">
        <f t="shared" si="40"/>
        <v>-525460026.38062024</v>
      </c>
      <c r="AR186" s="1535">
        <f t="shared" si="40"/>
        <v>-527056662.22886461</v>
      </c>
      <c r="AS186" s="1535">
        <f t="shared" si="40"/>
        <v>-528598699.68851793</v>
      </c>
      <c r="AT186" s="1535">
        <f t="shared" si="40"/>
        <v>-530089335.5836885</v>
      </c>
      <c r="AU186" s="1535">
        <f t="shared" si="40"/>
        <v>-531531505.52340841</v>
      </c>
      <c r="AV186" s="1535">
        <f t="shared" si="40"/>
        <v>-532927911.00516737</v>
      </c>
      <c r="AW186" s="1535">
        <f t="shared" si="40"/>
        <v>-534281043.13658947</v>
      </c>
      <c r="AX186" s="1535">
        <f t="shared" si="40"/>
        <v>-535593203.46504599</v>
      </c>
      <c r="AY186" s="1535">
        <f t="shared" si="40"/>
        <v>-536866522.32467824</v>
      </c>
      <c r="AZ186" s="1535">
        <f t="shared" si="40"/>
        <v>-538102975.04462814</v>
      </c>
      <c r="BA186" s="1535">
        <f t="shared" si="40"/>
        <v>-539304396.30831289</v>
      </c>
      <c r="BB186" s="1535">
        <f t="shared" si="40"/>
        <v>-540472492.90904307</v>
      </c>
      <c r="BC186" s="1535">
        <f t="shared" si="40"/>
        <v>-541608855.11036921</v>
      </c>
      <c r="BD186" s="1535">
        <f t="shared" si="40"/>
        <v>-542714966.7888068</v>
      </c>
      <c r="BE186" s="1535">
        <f t="shared" si="40"/>
        <v>-543792214.51091242</v>
      </c>
      <c r="BF186" s="1535">
        <f t="shared" si="40"/>
        <v>-544841895.67514026</v>
      </c>
      <c r="BG186" s="1535">
        <f t="shared" si="40"/>
        <v>-545865225.83076859</v>
      </c>
      <c r="BH186" s="1535">
        <f t="shared" si="40"/>
        <v>-546863345.27086401</v>
      </c>
      <c r="BI186" s="1535">
        <f t="shared" si="40"/>
        <v>-547837324.9832561</v>
      </c>
      <c r="BJ186" s="1535">
        <f t="shared" si="40"/>
        <v>-548788172.03245139</v>
      </c>
      <c r="BK186" s="1535">
        <f t="shared" si="40"/>
        <v>-549716834.43598807</v>
      </c>
      <c r="BL186" s="1535">
        <f t="shared" si="40"/>
        <v>-550624205.59066653</v>
      </c>
      <c r="BM186" s="1535">
        <f t="shared" si="40"/>
        <v>-551511128.2971741</v>
      </c>
      <c r="BN186" s="1536">
        <f t="shared" si="40"/>
        <v>-552378398.42566276</v>
      </c>
    </row>
    <row r="187" spans="1:66" hidden="1" x14ac:dyDescent="0.15">
      <c r="A187" s="1123"/>
      <c r="C187" s="1529"/>
      <c r="D187" s="274"/>
      <c r="E187" s="1675"/>
      <c r="F187" s="1604"/>
      <c r="G187" s="1535">
        <f t="shared" ref="G187:V188" si="41">G179-$G$173</f>
        <v>-114973308.53468847</v>
      </c>
      <c r="H187" s="1535">
        <f t="shared" si="41"/>
        <v>-204562354.13468856</v>
      </c>
      <c r="I187" s="1535">
        <f t="shared" si="41"/>
        <v>-250602262.20213073</v>
      </c>
      <c r="J187" s="1535">
        <f t="shared" si="41"/>
        <v>-280713042.89468855</v>
      </c>
      <c r="K187" s="1535">
        <f t="shared" si="41"/>
        <v>-302709505.86279947</v>
      </c>
      <c r="L187" s="1535">
        <f t="shared" si="41"/>
        <v>-319846964.7520144</v>
      </c>
      <c r="M187" s="1535">
        <f t="shared" si="41"/>
        <v>-333775756.56698126</v>
      </c>
      <c r="N187" s="1535">
        <f t="shared" si="41"/>
        <v>-345441128.34068853</v>
      </c>
      <c r="O187" s="1535">
        <f t="shared" si="41"/>
        <v>-355431892.77756786</v>
      </c>
      <c r="P187" s="1535">
        <f t="shared" si="41"/>
        <v>-364138121.86358285</v>
      </c>
      <c r="Q187" s="1535">
        <f t="shared" si="41"/>
        <v>-371830712.84772617</v>
      </c>
      <c r="R187" s="1535">
        <f t="shared" si="41"/>
        <v>-378704961.91941559</v>
      </c>
      <c r="S187" s="1535">
        <f t="shared" si="41"/>
        <v>-384906001.88259345</v>
      </c>
      <c r="T187" s="1535">
        <f t="shared" si="41"/>
        <v>-390544434.96213734</v>
      </c>
      <c r="U187" s="1535">
        <f t="shared" si="41"/>
        <v>-395706354.50235391</v>
      </c>
      <c r="V187" s="1535">
        <f t="shared" si="41"/>
        <v>-400460000.96978861</v>
      </c>
      <c r="W187" s="1535">
        <f t="shared" si="40"/>
        <v>-404860317.66029209</v>
      </c>
      <c r="X187" s="1535">
        <f t="shared" si="40"/>
        <v>-408952150.74113595</v>
      </c>
      <c r="Y187" s="1535">
        <f t="shared" si="40"/>
        <v>-412772548.34616971</v>
      </c>
      <c r="Z187" s="1535">
        <f t="shared" si="40"/>
        <v>-416352445.46424866</v>
      </c>
      <c r="AA187" s="1535">
        <f t="shared" si="40"/>
        <v>-419717920.59220624</v>
      </c>
      <c r="AB187" s="1535">
        <f t="shared" si="40"/>
        <v>-422891147.80077046</v>
      </c>
      <c r="AC187" s="1535">
        <f t="shared" si="40"/>
        <v>-425891128.26197129</v>
      </c>
      <c r="AD187" s="1535">
        <f t="shared" si="40"/>
        <v>-428734259.51170653</v>
      </c>
      <c r="AE187" s="1535">
        <f t="shared" si="40"/>
        <v>-431434783.57817918</v>
      </c>
      <c r="AF187" s="1535">
        <f t="shared" si="40"/>
        <v>-434005143.48040771</v>
      </c>
      <c r="AG187" s="1535">
        <f t="shared" si="40"/>
        <v>-436456269.57492864</v>
      </c>
      <c r="AH187" s="1535">
        <f t="shared" si="40"/>
        <v>-438797811.59801996</v>
      </c>
      <c r="AI187" s="1535">
        <f t="shared" si="40"/>
        <v>-441038328.24158561</v>
      </c>
      <c r="AJ187" s="1535">
        <f t="shared" si="40"/>
        <v>-443185443.20720416</v>
      </c>
      <c r="AK187" s="1535">
        <f t="shared" si="40"/>
        <v>-445245974.5680244</v>
      </c>
      <c r="AL187" s="1535">
        <f t="shared" si="40"/>
        <v>-447226042.70452356</v>
      </c>
      <c r="AM187" s="1535">
        <f t="shared" si="40"/>
        <v>-449131160.91150033</v>
      </c>
      <c r="AN187" s="1535">
        <f t="shared" si="40"/>
        <v>-450966311.89145154</v>
      </c>
      <c r="AO187" s="1535">
        <f t="shared" si="40"/>
        <v>-452736012.67723376</v>
      </c>
      <c r="AP187" s="1535">
        <f t="shared" si="40"/>
        <v>-454444370.01016885</v>
      </c>
      <c r="AQ187" s="1535">
        <f t="shared" si="40"/>
        <v>-456095127.79926389</v>
      </c>
      <c r="AR187" s="1535">
        <f t="shared" si="40"/>
        <v>-457691707.97444755</v>
      </c>
      <c r="AS187" s="1535">
        <f t="shared" si="40"/>
        <v>-459237245.80066836</v>
      </c>
      <c r="AT187" s="1535">
        <f t="shared" si="40"/>
        <v>-460734620.52481461</v>
      </c>
      <c r="AU187" s="1535">
        <f t="shared" si="40"/>
        <v>-462186482.07205403</v>
      </c>
      <c r="AV187" s="1535">
        <f t="shared" si="40"/>
        <v>-463595274.38357854</v>
      </c>
      <c r="AW187" s="1535">
        <f t="shared" si="40"/>
        <v>-464963255.88722026</v>
      </c>
      <c r="AX187" s="1535">
        <f t="shared" si="40"/>
        <v>-466292517.51085824</v>
      </c>
      <c r="AY187" s="1535">
        <f t="shared" si="40"/>
        <v>-467584998.58205497</v>
      </c>
      <c r="AZ187" s="1535">
        <f t="shared" si="40"/>
        <v>-468842500.90287888</v>
      </c>
      <c r="BA187" s="1535">
        <f t="shared" si="40"/>
        <v>-470066701.24401242</v>
      </c>
      <c r="BB187" s="1535">
        <f t="shared" si="40"/>
        <v>-471259162.46515381</v>
      </c>
      <c r="BC187" s="1535">
        <f t="shared" si="40"/>
        <v>-472421343.4379065</v>
      </c>
      <c r="BD187" s="1535">
        <f t="shared" si="40"/>
        <v>-473554607.92165554</v>
      </c>
      <c r="BE187" s="1535">
        <f t="shared" si="40"/>
        <v>-474660232.52141523</v>
      </c>
      <c r="BF187" s="1535">
        <f t="shared" si="40"/>
        <v>-475739413.83854985</v>
      </c>
      <c r="BG187" s="1535">
        <f t="shared" si="40"/>
        <v>-476793274.9100194</v>
      </c>
      <c r="BH187" s="1535">
        <f t="shared" si="40"/>
        <v>-477822871.01889259</v>
      </c>
      <c r="BI187" s="1535">
        <f t="shared" si="40"/>
        <v>-478829194.94790721</v>
      </c>
      <c r="BJ187" s="1535">
        <f t="shared" si="40"/>
        <v>-479813181.73852032</v>
      </c>
      <c r="BK187" s="1535">
        <f t="shared" si="40"/>
        <v>-480775713.00990999</v>
      </c>
      <c r="BL187" s="1535">
        <f t="shared" si="40"/>
        <v>-481717620.88555104</v>
      </c>
      <c r="BM187" s="1535">
        <f t="shared" si="40"/>
        <v>-482639691.56910855</v>
      </c>
      <c r="BN187" s="1536">
        <f t="shared" si="40"/>
        <v>-483542668.60632682</v>
      </c>
    </row>
    <row r="188" spans="1:66" hidden="1" x14ac:dyDescent="0.15">
      <c r="A188" s="1123"/>
      <c r="C188" s="1529"/>
      <c r="D188" s="274"/>
      <c r="E188" s="1675"/>
      <c r="F188" s="1604"/>
      <c r="G188" s="1535">
        <f t="shared" si="41"/>
        <v>-114973308.53468847</v>
      </c>
      <c r="H188" s="1535">
        <f t="shared" si="40"/>
        <v>-174699338.93468857</v>
      </c>
      <c r="I188" s="1535">
        <f t="shared" si="40"/>
        <v>-206828367.90315944</v>
      </c>
      <c r="J188" s="1535">
        <f t="shared" si="40"/>
        <v>-228452766.29468846</v>
      </c>
      <c r="K188" s="1535">
        <f t="shared" si="40"/>
        <v>-244586725.11589873</v>
      </c>
      <c r="L188" s="1535">
        <f t="shared" si="40"/>
        <v>-257368892.36631233</v>
      </c>
      <c r="M188" s="1535">
        <f t="shared" si="40"/>
        <v>-267903103.05031306</v>
      </c>
      <c r="N188" s="1535">
        <f t="shared" si="40"/>
        <v>-276830850.91868842</v>
      </c>
      <c r="O188" s="1535">
        <f t="shared" si="40"/>
        <v>-284556669.01383501</v>
      </c>
      <c r="P188" s="1535">
        <f t="shared" si="40"/>
        <v>-291351413.85777771</v>
      </c>
      <c r="Q188" s="1535">
        <f t="shared" si="40"/>
        <v>-297404964.26033074</v>
      </c>
      <c r="R188" s="1535">
        <f t="shared" si="40"/>
        <v>-302855364.38314992</v>
      </c>
      <c r="S188" s="1535">
        <f t="shared" si="40"/>
        <v>-307805985.22599137</v>
      </c>
      <c r="T188" s="1535">
        <f t="shared" si="40"/>
        <v>-312336153.99875057</v>
      </c>
      <c r="U188" s="1535">
        <f t="shared" si="40"/>
        <v>-316508016.92057484</v>
      </c>
      <c r="V188" s="1535">
        <f t="shared" si="40"/>
        <v>-320371127.08028841</v>
      </c>
      <c r="W188" s="1535">
        <f t="shared" si="40"/>
        <v>-323965603.62654948</v>
      </c>
      <c r="X188" s="1535">
        <f t="shared" si="40"/>
        <v>-327324363.36592031</v>
      </c>
      <c r="Y188" s="1535">
        <f t="shared" si="40"/>
        <v>-330474732.51727396</v>
      </c>
      <c r="Z188" s="1535">
        <f t="shared" si="40"/>
        <v>-333439633.72546881</v>
      </c>
      <c r="AA188" s="1535">
        <f t="shared" si="40"/>
        <v>-336238475.50779724</v>
      </c>
      <c r="AB188" s="1535">
        <f t="shared" si="40"/>
        <v>-338887829.08776653</v>
      </c>
      <c r="AC188" s="1535">
        <f t="shared" si="40"/>
        <v>-341401950.62078321</v>
      </c>
      <c r="AD188" s="1535">
        <f t="shared" si="40"/>
        <v>-343793189.19830376</v>
      </c>
      <c r="AE188" s="1535">
        <f t="shared" si="40"/>
        <v>-346072309.25061452</v>
      </c>
      <c r="AF188" s="1535">
        <f t="shared" si="40"/>
        <v>-348248747.95686108</v>
      </c>
      <c r="AG188" s="1535">
        <f t="shared" si="40"/>
        <v>-350330822.71957695</v>
      </c>
      <c r="AH188" s="1535">
        <f t="shared" si="40"/>
        <v>-352325899.85234433</v>
      </c>
      <c r="AI188" s="1535">
        <f t="shared" si="40"/>
        <v>-354240532.83667034</v>
      </c>
      <c r="AJ188" s="1535">
        <f t="shared" si="40"/>
        <v>-356080576.48198617</v>
      </c>
      <c r="AK188" s="1535">
        <f t="shared" si="40"/>
        <v>-357851281.84008116</v>
      </c>
      <c r="AL188" s="1535">
        <f t="shared" si="40"/>
        <v>-359557375.62572837</v>
      </c>
      <c r="AM188" s="1535">
        <f t="shared" si="40"/>
        <v>-361203127.07107008</v>
      </c>
      <c r="AN188" s="1535">
        <f t="shared" si="40"/>
        <v>-362792404.51736331</v>
      </c>
      <c r="AO188" s="1535">
        <f t="shared" si="40"/>
        <v>-364328723.57094246</v>
      </c>
      <c r="AP188" s="1535">
        <f t="shared" si="40"/>
        <v>-365815288.2827971</v>
      </c>
      <c r="AQ188" s="1535">
        <f t="shared" si="40"/>
        <v>-367255026.52566707</v>
      </c>
      <c r="AR188" s="1535">
        <f t="shared" si="40"/>
        <v>-368650620.51901537</v>
      </c>
      <c r="AS188" s="1535">
        <f t="shared" si="40"/>
        <v>-370004533.27597225</v>
      </c>
      <c r="AT188" s="1535">
        <f t="shared" si="40"/>
        <v>-371319031.60639077</v>
      </c>
      <c r="AU188" s="1535">
        <f t="shared" si="40"/>
        <v>-372596206.19834173</v>
      </c>
      <c r="AV188" s="1535">
        <f t="shared" si="40"/>
        <v>-373837989.21048641</v>
      </c>
      <c r="AW188" s="1535">
        <f t="shared" si="40"/>
        <v>-375046169.7351011</v>
      </c>
      <c r="AX188" s="1535">
        <f t="shared" si="40"/>
        <v>-376222407.4324587</v>
      </c>
      <c r="AY188" s="1535">
        <f t="shared" si="40"/>
        <v>-377368244.58900845</v>
      </c>
      <c r="AZ188" s="1535">
        <f t="shared" si="40"/>
        <v>-378485116.81217372</v>
      </c>
      <c r="BA188" s="1535">
        <f t="shared" si="40"/>
        <v>-379574362.54189193</v>
      </c>
      <c r="BB188" s="1535">
        <f t="shared" si="40"/>
        <v>-380637231.53194225</v>
      </c>
      <c r="BC188" s="1535">
        <f t="shared" si="40"/>
        <v>-381674892.43156135</v>
      </c>
      <c r="BD188" s="1535">
        <f t="shared" si="40"/>
        <v>-382688439.57902187</v>
      </c>
      <c r="BE188" s="1535">
        <f t="shared" si="40"/>
        <v>-383678899.10304755</v>
      </c>
      <c r="BF188" s="1535">
        <f t="shared" si="40"/>
        <v>-384647234.41464382</v>
      </c>
      <c r="BG188" s="1535">
        <f t="shared" si="40"/>
        <v>-385594351.16068715</v>
      </c>
      <c r="BH188" s="1535">
        <f t="shared" si="40"/>
        <v>-386521101.70108813</v>
      </c>
      <c r="BI188" s="1535">
        <f t="shared" si="40"/>
        <v>-387428289.16324389</v>
      </c>
      <c r="BJ188" s="1535">
        <f t="shared" si="40"/>
        <v>-388316671.12057883</v>
      </c>
      <c r="BK188" s="1535">
        <f t="shared" si="40"/>
        <v>-389186962.93605733</v>
      </c>
      <c r="BL188" s="1535">
        <f t="shared" si="40"/>
        <v>-390039840.80647212</v>
      </c>
      <c r="BM188" s="1535">
        <f t="shared" si="40"/>
        <v>-390875944.53893918</v>
      </c>
      <c r="BN188" s="1536">
        <f t="shared" si="40"/>
        <v>-391695880.08725643</v>
      </c>
    </row>
    <row r="189" spans="1:66" ht="4.5" hidden="1" customHeight="1" x14ac:dyDescent="0.15">
      <c r="A189" s="1123"/>
      <c r="C189" s="1529"/>
      <c r="D189" s="274"/>
      <c r="E189" s="1675"/>
      <c r="F189" s="1604"/>
      <c r="G189" s="1535"/>
      <c r="H189" s="189"/>
      <c r="I189" s="189"/>
      <c r="J189" s="189"/>
      <c r="K189" s="189"/>
      <c r="L189" s="189"/>
      <c r="M189" s="189"/>
      <c r="N189" s="189"/>
      <c r="O189" s="189"/>
      <c r="P189" s="189"/>
      <c r="Q189" s="189"/>
      <c r="R189" s="189"/>
      <c r="S189" s="189"/>
      <c r="T189" s="189"/>
      <c r="U189" s="189"/>
      <c r="V189" s="189"/>
      <c r="W189" s="189"/>
      <c r="X189" s="189"/>
      <c r="Y189" s="189"/>
      <c r="Z189" s="189"/>
      <c r="AA189" s="189"/>
      <c r="AB189" s="189"/>
      <c r="AC189" s="189"/>
      <c r="AD189" s="189"/>
      <c r="AE189" s="189"/>
      <c r="AF189" s="189"/>
      <c r="AG189" s="189"/>
      <c r="AH189" s="189"/>
      <c r="AI189" s="189"/>
      <c r="AJ189" s="189"/>
      <c r="AK189" s="189"/>
      <c r="AL189" s="189"/>
      <c r="AM189" s="189"/>
      <c r="AN189" s="189"/>
      <c r="AO189" s="189"/>
      <c r="AP189" s="189"/>
      <c r="AQ189" s="189"/>
      <c r="AR189" s="189"/>
      <c r="AS189" s="189"/>
      <c r="AT189" s="189"/>
      <c r="AU189" s="189"/>
      <c r="AV189" s="189"/>
      <c r="AW189" s="189"/>
      <c r="AX189" s="189"/>
      <c r="AY189" s="189"/>
      <c r="AZ189" s="189"/>
      <c r="BA189" s="189"/>
      <c r="BB189" s="189"/>
      <c r="BC189" s="189"/>
      <c r="BD189" s="189"/>
      <c r="BE189" s="189"/>
      <c r="BF189" s="189"/>
      <c r="BG189" s="189"/>
      <c r="BH189" s="189"/>
      <c r="BI189" s="189"/>
      <c r="BJ189" s="189"/>
      <c r="BK189" s="189"/>
      <c r="BL189" s="189"/>
      <c r="BM189" s="189"/>
      <c r="BN189" s="1521"/>
    </row>
    <row r="190" spans="1:66" hidden="1" x14ac:dyDescent="0.15">
      <c r="A190" s="1123"/>
      <c r="C190" s="1529"/>
      <c r="D190" s="274"/>
      <c r="E190" s="1675"/>
      <c r="F190" s="1604"/>
      <c r="G190" s="1535">
        <f t="shared" ref="G190:BN192" si="42">G182-$G$173</f>
        <v>1155572396.1053114</v>
      </c>
      <c r="H190" s="1535">
        <f t="shared" si="42"/>
        <v>782011194.37731147</v>
      </c>
      <c r="I190" s="1535">
        <f t="shared" si="42"/>
        <v>599159902.20349884</v>
      </c>
      <c r="J190" s="1535">
        <f t="shared" si="42"/>
        <v>483162232.99491167</v>
      </c>
      <c r="K190" s="1535">
        <f t="shared" si="42"/>
        <v>400301396.83563137</v>
      </c>
      <c r="L190" s="1535">
        <f t="shared" si="42"/>
        <v>336881199.2558614</v>
      </c>
      <c r="M190" s="1535">
        <f t="shared" si="42"/>
        <v>286089133.17315662</v>
      </c>
      <c r="N190" s="1535">
        <f t="shared" si="42"/>
        <v>244083063.88899171</v>
      </c>
      <c r="O190" s="1535">
        <f t="shared" si="42"/>
        <v>208500629.96278322</v>
      </c>
      <c r="P190" s="1535">
        <f t="shared" si="42"/>
        <v>177794394.9615674</v>
      </c>
      <c r="Q190" s="1535">
        <f t="shared" si="42"/>
        <v>150900348.95602059</v>
      </c>
      <c r="R190" s="1535">
        <f t="shared" si="42"/>
        <v>127058236.89775133</v>
      </c>
      <c r="S190" s="1535">
        <f t="shared" si="42"/>
        <v>105707630.09881091</v>
      </c>
      <c r="T190" s="1535">
        <f t="shared" si="42"/>
        <v>86424584.03158772</v>
      </c>
      <c r="U190" s="1535">
        <f t="shared" si="42"/>
        <v>68881337.014993191</v>
      </c>
      <c r="V190" s="1535">
        <f t="shared" si="42"/>
        <v>52819728.604255795</v>
      </c>
      <c r="W190" s="1535">
        <f t="shared" si="42"/>
        <v>38033122.015425682</v>
      </c>
      <c r="X190" s="1535">
        <f t="shared" si="42"/>
        <v>24353781.463288903</v>
      </c>
      <c r="Y190" s="1535">
        <f t="shared" si="42"/>
        <v>11643853.719222546</v>
      </c>
      <c r="Z190" s="1535">
        <f t="shared" si="42"/>
        <v>-211206.53768372536</v>
      </c>
      <c r="AA190" s="1535">
        <f t="shared" si="42"/>
        <v>-11307516.205151439</v>
      </c>
      <c r="AB190" s="1535">
        <f t="shared" si="42"/>
        <v>-21726443.342121124</v>
      </c>
      <c r="AC190" s="1535">
        <f t="shared" si="42"/>
        <v>-31537421.916417837</v>
      </c>
      <c r="AD190" s="1535">
        <f t="shared" si="42"/>
        <v>-40800132.988736749</v>
      </c>
      <c r="AE190" s="1535">
        <f t="shared" si="42"/>
        <v>-49566214.877131104</v>
      </c>
      <c r="AF190" s="1535">
        <f t="shared" si="42"/>
        <v>-57880618.427889109</v>
      </c>
      <c r="AG190" s="1535">
        <f t="shared" si="42"/>
        <v>-65782691.602200985</v>
      </c>
      <c r="AH190" s="1535">
        <f t="shared" si="42"/>
        <v>-73307055.28166759</v>
      </c>
      <c r="AI190" s="1535">
        <f t="shared" si="42"/>
        <v>-80484316.371036649</v>
      </c>
      <c r="AJ190" s="1535">
        <f t="shared" si="42"/>
        <v>-87341652.894943118</v>
      </c>
      <c r="AK190" s="1535">
        <f t="shared" si="42"/>
        <v>-93903297.494993567</v>
      </c>
      <c r="AL190" s="1535">
        <f t="shared" si="42"/>
        <v>-100190939.62353301</v>
      </c>
      <c r="AM190" s="1535">
        <f t="shared" si="42"/>
        <v>-106224062.17813444</v>
      </c>
      <c r="AN190" s="1535">
        <f t="shared" si="42"/>
        <v>-112020224.89459717</v>
      </c>
      <c r="AO190" s="1535">
        <f t="shared" si="42"/>
        <v>-117595304.21305025</v>
      </c>
      <c r="AP190" s="1535">
        <f t="shared" si="42"/>
        <v>-122963697.33630645</v>
      </c>
      <c r="AQ190" s="1535">
        <f t="shared" si="42"/>
        <v>-128138496.65735829</v>
      </c>
      <c r="AR190" s="1535">
        <f t="shared" si="42"/>
        <v>-133131639.53155971</v>
      </c>
      <c r="AS190" s="1535">
        <f t="shared" si="42"/>
        <v>-137954037.42641187</v>
      </c>
      <c r="AT190" s="1535">
        <f t="shared" si="42"/>
        <v>-142615687.73708463</v>
      </c>
      <c r="AU190" s="1535">
        <f t="shared" si="42"/>
        <v>-147125770.96352458</v>
      </c>
      <c r="AV190" s="1535">
        <f t="shared" si="42"/>
        <v>-151492735.47105896</v>
      </c>
      <c r="AW190" s="1535">
        <f t="shared" si="42"/>
        <v>-155724371.6749512</v>
      </c>
      <c r="AX190" s="1535">
        <f t="shared" si="42"/>
        <v>-159827877.18063462</v>
      </c>
      <c r="AY190" s="1535">
        <f t="shared" si="42"/>
        <v>-163809914.16016865</v>
      </c>
      <c r="AZ190" s="1535">
        <f t="shared" si="42"/>
        <v>-167676660.04007208</v>
      </c>
      <c r="BA190" s="1535">
        <f t="shared" si="42"/>
        <v>-171433852.40693319</v>
      </c>
      <c r="BB190" s="1535">
        <f t="shared" si="42"/>
        <v>-175086828.89792705</v>
      </c>
      <c r="BC190" s="1535">
        <f t="shared" si="42"/>
        <v>-178640562.72790617</v>
      </c>
      <c r="BD190" s="1535">
        <f t="shared" si="42"/>
        <v>-182099694.40864253</v>
      </c>
      <c r="BE190" s="1535">
        <f t="shared" si="42"/>
        <v>-185468560.13547426</v>
      </c>
      <c r="BF190" s="1535">
        <f t="shared" si="42"/>
        <v>-188751217.24924886</v>
      </c>
      <c r="BG190" s="1535">
        <f t="shared" si="42"/>
        <v>-191951467.12472904</v>
      </c>
      <c r="BH190" s="1535">
        <f t="shared" si="42"/>
        <v>-195072875.78869843</v>
      </c>
      <c r="BI190" s="1535">
        <f t="shared" si="42"/>
        <v>-198118792.53038645</v>
      </c>
      <c r="BJ190" s="1535">
        <f t="shared" si="42"/>
        <v>-201092366.73227179</v>
      </c>
      <c r="BK190" s="1535">
        <f t="shared" si="42"/>
        <v>-203996563.11985546</v>
      </c>
      <c r="BL190" s="1535">
        <f t="shared" si="42"/>
        <v>-206834175.60376698</v>
      </c>
      <c r="BM190" s="1535">
        <f t="shared" si="42"/>
        <v>-209607839.86593097</v>
      </c>
      <c r="BN190" s="1536">
        <f t="shared" si="42"/>
        <v>-212320044.82289219</v>
      </c>
    </row>
    <row r="191" spans="1:66" hidden="1" x14ac:dyDescent="0.15">
      <c r="A191" s="1123"/>
      <c r="C191" s="1529"/>
      <c r="D191" s="274"/>
      <c r="E191" s="1675"/>
      <c r="F191" s="1604"/>
      <c r="G191" s="1535">
        <f t="shared" si="42"/>
        <v>1155572396.1053114</v>
      </c>
      <c r="H191" s="1535">
        <f t="shared" si="42"/>
        <v>875401494.80931115</v>
      </c>
      <c r="I191" s="1535">
        <f t="shared" si="42"/>
        <v>731421363.61746526</v>
      </c>
      <c r="J191" s="1535">
        <f t="shared" si="42"/>
        <v>637256228.70771122</v>
      </c>
      <c r="K191" s="1535">
        <f t="shared" si="42"/>
        <v>568466916.19940019</v>
      </c>
      <c r="L191" s="1535">
        <f t="shared" si="42"/>
        <v>514873117.19464231</v>
      </c>
      <c r="M191" s="1535">
        <f t="shared" si="42"/>
        <v>471313749.7448833</v>
      </c>
      <c r="N191" s="1535">
        <f t="shared" si="42"/>
        <v>434832752.5213511</v>
      </c>
      <c r="O191" s="1535">
        <f t="shared" si="42"/>
        <v>403588737.60669184</v>
      </c>
      <c r="P191" s="1535">
        <f t="shared" si="42"/>
        <v>376361836.88928699</v>
      </c>
      <c r="Q191" s="1535">
        <f t="shared" si="42"/>
        <v>352304876.1872865</v>
      </c>
      <c r="R191" s="1535">
        <f t="shared" si="42"/>
        <v>330807107.73524249</v>
      </c>
      <c r="S191" s="1535">
        <f t="shared" si="42"/>
        <v>311414659.20740545</v>
      </c>
      <c r="T191" s="1535">
        <f t="shared" si="42"/>
        <v>293781645.40294755</v>
      </c>
      <c r="U191" s="1535">
        <f t="shared" si="42"/>
        <v>277638827.49129069</v>
      </c>
      <c r="V191" s="1535">
        <f t="shared" si="42"/>
        <v>262772797.76294518</v>
      </c>
      <c r="W191" s="1535">
        <f t="shared" si="42"/>
        <v>249011732.61363411</v>
      </c>
      <c r="X191" s="1535">
        <f t="shared" si="42"/>
        <v>236215385.08548474</v>
      </c>
      <c r="Y191" s="1535">
        <f t="shared" si="42"/>
        <v>224267894.9303782</v>
      </c>
      <c r="Z191" s="1535">
        <f t="shared" si="42"/>
        <v>213072519.4756906</v>
      </c>
      <c r="AA191" s="1535">
        <f t="shared" si="42"/>
        <v>202547703.70637155</v>
      </c>
      <c r="AB191" s="1535">
        <f t="shared" si="42"/>
        <v>192624102.87899029</v>
      </c>
      <c r="AC191" s="1535">
        <f t="shared" si="42"/>
        <v>183242294.82359767</v>
      </c>
      <c r="AD191" s="1535">
        <f t="shared" si="42"/>
        <v>174350999.69475269</v>
      </c>
      <c r="AE191" s="1535">
        <f t="shared" si="42"/>
        <v>165905678.54406989</v>
      </c>
      <c r="AF191" s="1535">
        <f t="shared" si="42"/>
        <v>157867418.44609118</v>
      </c>
      <c r="AG191" s="1535">
        <f t="shared" si="42"/>
        <v>150202037.00918853</v>
      </c>
      <c r="AH191" s="1535">
        <f t="shared" si="42"/>
        <v>142879356.71230221</v>
      </c>
      <c r="AI191" s="1535">
        <f t="shared" si="42"/>
        <v>135872612.04622817</v>
      </c>
      <c r="AJ191" s="1535">
        <f t="shared" si="42"/>
        <v>129157961.48739386</v>
      </c>
      <c r="AK191" s="1535">
        <f t="shared" si="42"/>
        <v>122714082.94573319</v>
      </c>
      <c r="AL191" s="1535">
        <f t="shared" si="42"/>
        <v>116521836.2183001</v>
      </c>
      <c r="AM191" s="1535">
        <f t="shared" si="42"/>
        <v>110563979.63494897</v>
      </c>
      <c r="AN191" s="1535">
        <f t="shared" si="42"/>
        <v>104824930.84138572</v>
      </c>
      <c r="AO191" s="1535">
        <f t="shared" si="42"/>
        <v>99290563.76719451</v>
      </c>
      <c r="AP191" s="1535">
        <f t="shared" si="42"/>
        <v>93948035.442458749</v>
      </c>
      <c r="AQ191" s="1535">
        <f t="shared" si="42"/>
        <v>88785637.579029083</v>
      </c>
      <c r="AR191" s="1535">
        <f t="shared" si="42"/>
        <v>83792668.810618281</v>
      </c>
      <c r="AS191" s="1535">
        <f t="shared" si="42"/>
        <v>78959324.255384564</v>
      </c>
      <c r="AT191" s="1535">
        <f t="shared" si="42"/>
        <v>74276599.674133778</v>
      </c>
      <c r="AU191" s="1535">
        <f t="shared" si="42"/>
        <v>69736207.983131647</v>
      </c>
      <c r="AV191" s="1535">
        <f t="shared" si="42"/>
        <v>65330506.270212412</v>
      </c>
      <c r="AW191" s="1535">
        <f t="shared" si="42"/>
        <v>61052431.777235031</v>
      </c>
      <c r="AX191" s="1535">
        <f t="shared" si="42"/>
        <v>56895445.5669384</v>
      </c>
      <c r="AY191" s="1535">
        <f t="shared" si="42"/>
        <v>52853482.800173283</v>
      </c>
      <c r="AZ191" s="1535">
        <f t="shared" si="42"/>
        <v>48920908.719854712</v>
      </c>
      <c r="BA191" s="1535">
        <f t="shared" si="42"/>
        <v>45092479.578264952</v>
      </c>
      <c r="BB191" s="1535">
        <f t="shared" si="42"/>
        <v>41363307.860336661</v>
      </c>
      <c r="BC191" s="1535">
        <f t="shared" si="42"/>
        <v>37728831.251902103</v>
      </c>
      <c r="BD191" s="1535">
        <f t="shared" si="42"/>
        <v>34184784.88225615</v>
      </c>
      <c r="BE191" s="1535">
        <f t="shared" si="42"/>
        <v>30727176.437661767</v>
      </c>
      <c r="BF191" s="1535">
        <f t="shared" si="42"/>
        <v>27352263.798974156</v>
      </c>
      <c r="BG191" s="1535">
        <f t="shared" si="42"/>
        <v>24056534.904253364</v>
      </c>
      <c r="BH191" s="1535">
        <f t="shared" si="42"/>
        <v>20836689.577606916</v>
      </c>
      <c r="BI191" s="1535">
        <f t="shared" si="42"/>
        <v>17689623.099785686</v>
      </c>
      <c r="BJ191" s="1535">
        <f t="shared" si="42"/>
        <v>14612411.325253487</v>
      </c>
      <c r="BK191" s="1535">
        <f t="shared" si="42"/>
        <v>11602297.175417781</v>
      </c>
      <c r="BL191" s="1535">
        <f t="shared" si="42"/>
        <v>8656678.3590906858</v>
      </c>
      <c r="BM191" s="1535">
        <f t="shared" si="42"/>
        <v>5773096.189632535</v>
      </c>
      <c r="BN191" s="1536">
        <f t="shared" si="42"/>
        <v>2949225.3840813637</v>
      </c>
    </row>
    <row r="192" spans="1:66" hidden="1" x14ac:dyDescent="0.15">
      <c r="A192" s="1123"/>
      <c r="C192" s="1529"/>
      <c r="D192" s="274"/>
      <c r="E192" s="1675"/>
      <c r="F192" s="1604"/>
      <c r="G192" s="1535">
        <f t="shared" si="42"/>
        <v>1155572396.1053114</v>
      </c>
      <c r="H192" s="1535">
        <f t="shared" si="42"/>
        <v>968791795.24131131</v>
      </c>
      <c r="I192" s="1535">
        <f t="shared" si="42"/>
        <v>868315013.24664092</v>
      </c>
      <c r="J192" s="1535">
        <f t="shared" si="42"/>
        <v>800689254.4637115</v>
      </c>
      <c r="K192" s="1535">
        <f t="shared" si="42"/>
        <v>750233690.90526867</v>
      </c>
      <c r="L192" s="1535">
        <f t="shared" si="42"/>
        <v>710260150.66850805</v>
      </c>
      <c r="M192" s="1535">
        <f t="shared" si="42"/>
        <v>677316621.89205623</v>
      </c>
      <c r="N192" s="1535">
        <f t="shared" si="42"/>
        <v>649396967.76387143</v>
      </c>
      <c r="O192" s="1535">
        <f t="shared" si="42"/>
        <v>625236096.25921774</v>
      </c>
      <c r="P192" s="1535">
        <f t="shared" si="42"/>
        <v>603986960.5612731</v>
      </c>
      <c r="Q192" s="1535">
        <f t="shared" si="42"/>
        <v>585055754.62012982</v>
      </c>
      <c r="R192" s="1535">
        <f t="shared" si="42"/>
        <v>568010774.3481884</v>
      </c>
      <c r="S192" s="1535">
        <f t="shared" si="42"/>
        <v>552528748.68060327</v>
      </c>
      <c r="T192" s="1535">
        <f t="shared" si="42"/>
        <v>538361598.44938183</v>
      </c>
      <c r="U192" s="1535">
        <f t="shared" si="42"/>
        <v>525314974.42227149</v>
      </c>
      <c r="V192" s="1535">
        <f t="shared" si="42"/>
        <v>513233909.7340157</v>
      </c>
      <c r="W192" s="1535">
        <f t="shared" si="42"/>
        <v>501992940.18345594</v>
      </c>
      <c r="X192" s="1535">
        <f t="shared" si="42"/>
        <v>491489125.37982726</v>
      </c>
      <c r="Y192" s="1535">
        <f t="shared" si="42"/>
        <v>481637008.31977177</v>
      </c>
      <c r="Z192" s="1535">
        <f t="shared" si="42"/>
        <v>472364903.2516768</v>
      </c>
      <c r="AA192" s="1535">
        <f t="shared" si="42"/>
        <v>463612114.11894083</v>
      </c>
      <c r="AB192" s="1535">
        <f t="shared" si="42"/>
        <v>455326817.90464807</v>
      </c>
      <c r="AC192" s="1535">
        <f t="shared" si="42"/>
        <v>447464431.48055434</v>
      </c>
      <c r="AD192" s="1535">
        <f t="shared" si="42"/>
        <v>439986335.65990067</v>
      </c>
      <c r="AE192" s="1535">
        <f t="shared" si="42"/>
        <v>432858866.95051551</v>
      </c>
      <c r="AF192" s="1535">
        <f t="shared" si="42"/>
        <v>426052512.55907416</v>
      </c>
      <c r="AG192" s="1535">
        <f t="shared" si="42"/>
        <v>419541261.55813956</v>
      </c>
      <c r="AH192" s="1535">
        <f t="shared" si="42"/>
        <v>413302077.35097504</v>
      </c>
      <c r="AI192" s="1535">
        <f t="shared" si="42"/>
        <v>407314465.30223513</v>
      </c>
      <c r="AJ192" s="1535">
        <f t="shared" si="42"/>
        <v>401560115.72657537</v>
      </c>
      <c r="AK192" s="1535">
        <f t="shared" si="42"/>
        <v>396022607.06371808</v>
      </c>
      <c r="AL192" s="1535">
        <f t="shared" si="42"/>
        <v>390687157.5071454</v>
      </c>
      <c r="AM192" s="1535">
        <f t="shared" si="42"/>
        <v>385540415.93106842</v>
      </c>
      <c r="AN192" s="1535">
        <f t="shared" si="42"/>
        <v>380570284.9116416</v>
      </c>
      <c r="AO192" s="1535">
        <f t="shared" si="42"/>
        <v>375765770.129318</v>
      </c>
      <c r="AP192" s="1535">
        <f t="shared" si="42"/>
        <v>371116851.58837581</v>
      </c>
      <c r="AQ192" s="1535">
        <f t="shared" si="42"/>
        <v>366614372.98249578</v>
      </c>
      <c r="AR192" s="1535">
        <f t="shared" si="42"/>
        <v>362249946.23432589</v>
      </c>
      <c r="AS192" s="1535">
        <f t="shared" si="42"/>
        <v>358015868.78822386</v>
      </c>
      <c r="AT192" s="1535">
        <f t="shared" si="42"/>
        <v>353905051.67304027</v>
      </c>
      <c r="AU192" s="1535">
        <f t="shared" si="42"/>
        <v>349910956.7014643</v>
      </c>
      <c r="AV192" s="1535">
        <f t="shared" si="42"/>
        <v>346027541.45357788</v>
      </c>
      <c r="AW192" s="1535">
        <f t="shared" si="42"/>
        <v>342249210.91949773</v>
      </c>
      <c r="AX192" s="1535">
        <f t="shared" si="42"/>
        <v>338570774.86071444</v>
      </c>
      <c r="AY192" s="1535">
        <f t="shared" si="42"/>
        <v>334987410.1006707</v>
      </c>
      <c r="AZ192" s="1535">
        <f t="shared" si="42"/>
        <v>331494627.07902992</v>
      </c>
      <c r="BA192" s="1535">
        <f t="shared" si="42"/>
        <v>328088240.10633564</v>
      </c>
      <c r="BB192" s="1535">
        <f t="shared" si="42"/>
        <v>324764340.84044194</v>
      </c>
      <c r="BC192" s="1535">
        <f t="shared" si="42"/>
        <v>321519274.57660496</v>
      </c>
      <c r="BD192" s="1535">
        <f t="shared" si="42"/>
        <v>318349619.00199521</v>
      </c>
      <c r="BE192" s="1535">
        <f t="shared" si="42"/>
        <v>315252165.11480391</v>
      </c>
      <c r="BF192" s="1535">
        <f t="shared" si="42"/>
        <v>312223900.04969788</v>
      </c>
      <c r="BG192" s="1535">
        <f t="shared" si="42"/>
        <v>309261991.58651066</v>
      </c>
      <c r="BH192" s="1535">
        <f t="shared" si="42"/>
        <v>306363774.14885676</v>
      </c>
      <c r="BI192" s="1535">
        <f t="shared" si="42"/>
        <v>303526736.12468338</v>
      </c>
      <c r="BJ192" s="1535">
        <f t="shared" si="42"/>
        <v>300748508.36240852</v>
      </c>
      <c r="BK192" s="1535">
        <f t="shared" si="42"/>
        <v>298026853.71478772</v>
      </c>
      <c r="BL192" s="1535">
        <f t="shared" si="42"/>
        <v>295359657.518543</v>
      </c>
      <c r="BM192" s="1535">
        <f t="shared" si="42"/>
        <v>292744918.91145754</v>
      </c>
      <c r="BN192" s="1536">
        <f t="shared" si="42"/>
        <v>290180742.90044892</v>
      </c>
    </row>
    <row r="193" spans="1:66" hidden="1" x14ac:dyDescent="0.15">
      <c r="A193" s="1123"/>
      <c r="C193" s="1529"/>
      <c r="D193" s="274"/>
      <c r="E193" s="1675"/>
      <c r="F193" s="1604"/>
      <c r="G193" s="189"/>
      <c r="H193" s="189"/>
      <c r="I193" s="189"/>
      <c r="J193" s="189"/>
      <c r="K193" s="189"/>
      <c r="L193" s="189"/>
      <c r="M193" s="189"/>
      <c r="N193" s="189"/>
      <c r="O193" s="189"/>
      <c r="P193" s="189"/>
      <c r="Q193" s="189"/>
      <c r="R193" s="189"/>
      <c r="S193" s="189"/>
      <c r="T193" s="189"/>
      <c r="U193" s="189"/>
      <c r="V193" s="189"/>
      <c r="W193" s="189"/>
      <c r="X193" s="189"/>
      <c r="Y193" s="189"/>
      <c r="Z193" s="189"/>
      <c r="AA193" s="189"/>
      <c r="AB193" s="189"/>
      <c r="AC193" s="189"/>
      <c r="AD193" s="189"/>
      <c r="AE193" s="189"/>
      <c r="AF193" s="189"/>
      <c r="AG193" s="189"/>
      <c r="AH193" s="189"/>
      <c r="AI193" s="189"/>
      <c r="AJ193" s="189"/>
      <c r="AK193" s="189"/>
      <c r="AL193" s="189"/>
      <c r="AM193" s="189"/>
      <c r="AN193" s="189"/>
      <c r="AO193" s="189"/>
      <c r="AP193" s="189"/>
      <c r="AQ193" s="189"/>
      <c r="AR193" s="189"/>
      <c r="AS193" s="189"/>
      <c r="AT193" s="189"/>
      <c r="AU193" s="189"/>
      <c r="AV193" s="189"/>
      <c r="AW193" s="189"/>
      <c r="AX193" s="189"/>
      <c r="AY193" s="189"/>
      <c r="AZ193" s="189"/>
      <c r="BA193" s="189"/>
      <c r="BB193" s="189"/>
      <c r="BC193" s="189"/>
      <c r="BD193" s="189"/>
      <c r="BE193" s="189"/>
      <c r="BF193" s="189"/>
      <c r="BG193" s="189"/>
      <c r="BH193" s="189"/>
      <c r="BI193" s="189"/>
      <c r="BJ193" s="189"/>
      <c r="BK193" s="189"/>
      <c r="BL193" s="189"/>
      <c r="BM193" s="189"/>
      <c r="BN193" s="1521"/>
    </row>
    <row r="194" spans="1:66" hidden="1" x14ac:dyDescent="0.15">
      <c r="A194" s="1123"/>
      <c r="C194" s="1529"/>
      <c r="D194" s="274"/>
      <c r="E194" s="1675"/>
      <c r="F194" s="1604"/>
      <c r="G194" s="189">
        <f>G178-$G$174</f>
        <v>-199833480.53468847</v>
      </c>
      <c r="H194" s="189">
        <f t="shared" ref="H194:BN199" si="43">H178-$G$174</f>
        <v>-319285541.33468843</v>
      </c>
      <c r="I194" s="189">
        <f t="shared" si="43"/>
        <v>-377755113.57363999</v>
      </c>
      <c r="J194" s="189">
        <f t="shared" si="43"/>
        <v>-414847189.97468841</v>
      </c>
      <c r="K194" s="189">
        <f t="shared" si="43"/>
        <v>-441343243.61476672</v>
      </c>
      <c r="L194" s="189">
        <f t="shared" si="43"/>
        <v>-461622847.76584965</v>
      </c>
      <c r="M194" s="189">
        <f t="shared" si="43"/>
        <v>-477864408.55375659</v>
      </c>
      <c r="N194" s="189">
        <f t="shared" si="43"/>
        <v>-491296508.88668841</v>
      </c>
      <c r="O194" s="189">
        <f t="shared" si="43"/>
        <v>-502674550.93469608</v>
      </c>
      <c r="P194" s="189">
        <f t="shared" si="43"/>
        <v>-512493351.79875106</v>
      </c>
      <c r="Q194" s="189">
        <f t="shared" si="43"/>
        <v>-521093145.36337209</v>
      </c>
      <c r="R194" s="189">
        <f t="shared" si="43"/>
        <v>-528717035.11961746</v>
      </c>
      <c r="S194" s="189">
        <f t="shared" si="43"/>
        <v>-535544226.94164431</v>
      </c>
      <c r="T194" s="189">
        <f t="shared" si="43"/>
        <v>-541710283.7499429</v>
      </c>
      <c r="U194" s="189">
        <f t="shared" si="43"/>
        <v>-547320012.48933566</v>
      </c>
      <c r="V194" s="189">
        <f t="shared" si="43"/>
        <v>-552455964.0162884</v>
      </c>
      <c r="W194" s="189">
        <f t="shared" si="43"/>
        <v>-557184213.68757176</v>
      </c>
      <c r="X194" s="189">
        <f t="shared" si="43"/>
        <v>-561558397.65469456</v>
      </c>
      <c r="Y194" s="189">
        <f t="shared" si="43"/>
        <v>-565622596.6524086</v>
      </c>
      <c r="Z194" s="189">
        <f t="shared" si="43"/>
        <v>-569413438.34593856</v>
      </c>
      <c r="AA194" s="189">
        <f t="shared" si="43"/>
        <v>-572961657.622787</v>
      </c>
      <c r="AB194" s="189">
        <f t="shared" si="43"/>
        <v>-576293273.19763541</v>
      </c>
      <c r="AC194" s="189">
        <f t="shared" si="43"/>
        <v>-579430487.67211318</v>
      </c>
      <c r="AD194" s="189">
        <f t="shared" si="43"/>
        <v>-582392385.00263166</v>
      </c>
      <c r="AE194" s="189">
        <f t="shared" si="43"/>
        <v>-585195477.35233641</v>
      </c>
      <c r="AF194" s="189">
        <f t="shared" si="43"/>
        <v>-587854138.46025324</v>
      </c>
      <c r="AG194" s="189">
        <f t="shared" si="43"/>
        <v>-590380950.45490789</v>
      </c>
      <c r="AH194" s="189">
        <f t="shared" si="43"/>
        <v>-592786983.90689206</v>
      </c>
      <c r="AI194" s="189">
        <f t="shared" si="43"/>
        <v>-595082025.85466111</v>
      </c>
      <c r="AJ194" s="189">
        <f t="shared" si="43"/>
        <v>-597274766.89840627</v>
      </c>
      <c r="AK194" s="189">
        <f t="shared" si="43"/>
        <v>-599372955.80583978</v>
      </c>
      <c r="AL194" s="189">
        <f t="shared" si="43"/>
        <v>-601383528.11996841</v>
      </c>
      <c r="AM194" s="189">
        <f t="shared" si="43"/>
        <v>-603312713.80325794</v>
      </c>
      <c r="AN194" s="189">
        <f t="shared" si="43"/>
        <v>-605166127.85699511</v>
      </c>
      <c r="AO194" s="189">
        <f t="shared" si="43"/>
        <v>-606948847.02224064</v>
      </c>
      <c r="AP194" s="189">
        <f t="shared" si="43"/>
        <v>-608665475.03069329</v>
      </c>
      <c r="AQ194" s="189">
        <f t="shared" si="43"/>
        <v>-610320198.38062024</v>
      </c>
      <c r="AR194" s="189">
        <f t="shared" si="43"/>
        <v>-611916834.22886467</v>
      </c>
      <c r="AS194" s="189">
        <f t="shared" si="43"/>
        <v>-613458871.68851793</v>
      </c>
      <c r="AT194" s="189">
        <f t="shared" si="43"/>
        <v>-614949507.5836885</v>
      </c>
      <c r="AU194" s="189">
        <f t="shared" si="43"/>
        <v>-616391677.52340841</v>
      </c>
      <c r="AV194" s="189">
        <f t="shared" si="43"/>
        <v>-617788083.00516737</v>
      </c>
      <c r="AW194" s="189">
        <f t="shared" si="43"/>
        <v>-619141215.13658953</v>
      </c>
      <c r="AX194" s="189">
        <f t="shared" si="43"/>
        <v>-620453375.46504593</v>
      </c>
      <c r="AY194" s="189">
        <f t="shared" si="43"/>
        <v>-621726694.32467818</v>
      </c>
      <c r="AZ194" s="189">
        <f t="shared" si="43"/>
        <v>-622963147.04462814</v>
      </c>
      <c r="BA194" s="189">
        <f t="shared" si="43"/>
        <v>-624164568.30831289</v>
      </c>
      <c r="BB194" s="189">
        <f t="shared" si="43"/>
        <v>-625332664.90904307</v>
      </c>
      <c r="BC194" s="189">
        <f t="shared" si="43"/>
        <v>-626469027.11036921</v>
      </c>
      <c r="BD194" s="189">
        <f t="shared" si="43"/>
        <v>-627575138.7888068</v>
      </c>
      <c r="BE194" s="189">
        <f t="shared" si="43"/>
        <v>-628652386.51091242</v>
      </c>
      <c r="BF194" s="189">
        <f t="shared" si="43"/>
        <v>-629702067.67514026</v>
      </c>
      <c r="BG194" s="189">
        <f t="shared" si="43"/>
        <v>-630725397.83076859</v>
      </c>
      <c r="BH194" s="189">
        <f t="shared" si="43"/>
        <v>-631723517.27086401</v>
      </c>
      <c r="BI194" s="189">
        <f t="shared" si="43"/>
        <v>-632697496.9832561</v>
      </c>
      <c r="BJ194" s="189">
        <f t="shared" si="43"/>
        <v>-633648344.03245139</v>
      </c>
      <c r="BK194" s="189">
        <f t="shared" si="43"/>
        <v>-634577006.43598807</v>
      </c>
      <c r="BL194" s="189">
        <f t="shared" si="43"/>
        <v>-635484377.59066653</v>
      </c>
      <c r="BM194" s="189">
        <f t="shared" si="43"/>
        <v>-636371300.2971741</v>
      </c>
      <c r="BN194" s="1521">
        <f t="shared" si="43"/>
        <v>-637238570.42566276</v>
      </c>
    </row>
    <row r="195" spans="1:66" hidden="1" x14ac:dyDescent="0.15">
      <c r="A195" s="1123"/>
      <c r="C195" s="1529"/>
      <c r="D195" s="274"/>
      <c r="E195" s="1675"/>
      <c r="F195" s="1604"/>
      <c r="G195" s="189">
        <f>G179-$G$174</f>
        <v>-199833480.53468847</v>
      </c>
      <c r="H195" s="189">
        <f t="shared" si="43"/>
        <v>-289422526.13468856</v>
      </c>
      <c r="I195" s="189">
        <f t="shared" si="43"/>
        <v>-335462434.20213073</v>
      </c>
      <c r="J195" s="189">
        <f t="shared" si="43"/>
        <v>-365573214.89468855</v>
      </c>
      <c r="K195" s="189">
        <f t="shared" si="43"/>
        <v>-387569677.86279947</v>
      </c>
      <c r="L195" s="189">
        <f t="shared" si="43"/>
        <v>-404707136.7520144</v>
      </c>
      <c r="M195" s="189">
        <f t="shared" si="43"/>
        <v>-418635928.56698126</v>
      </c>
      <c r="N195" s="189">
        <f t="shared" si="43"/>
        <v>-430301300.34068853</v>
      </c>
      <c r="O195" s="189">
        <f t="shared" si="43"/>
        <v>-440292064.77756786</v>
      </c>
      <c r="P195" s="189">
        <f t="shared" si="43"/>
        <v>-448998293.86358285</v>
      </c>
      <c r="Q195" s="189">
        <f t="shared" si="43"/>
        <v>-456690884.84772617</v>
      </c>
      <c r="R195" s="189">
        <f t="shared" si="43"/>
        <v>-463565133.91941559</v>
      </c>
      <c r="S195" s="189">
        <f t="shared" si="43"/>
        <v>-469766173.88259345</v>
      </c>
      <c r="T195" s="189">
        <f t="shared" si="43"/>
        <v>-475404606.96213734</v>
      </c>
      <c r="U195" s="189">
        <f t="shared" si="43"/>
        <v>-480566526.50235391</v>
      </c>
      <c r="V195" s="189">
        <f t="shared" si="43"/>
        <v>-485320172.96978861</v>
      </c>
      <c r="W195" s="189">
        <f t="shared" si="43"/>
        <v>-489720489.66029209</v>
      </c>
      <c r="X195" s="189">
        <f t="shared" si="43"/>
        <v>-493812322.74113595</v>
      </c>
      <c r="Y195" s="189">
        <f t="shared" si="43"/>
        <v>-497632720.34616971</v>
      </c>
      <c r="Z195" s="189">
        <f t="shared" si="43"/>
        <v>-501212617.46424866</v>
      </c>
      <c r="AA195" s="189">
        <f t="shared" si="43"/>
        <v>-504578092.59220624</v>
      </c>
      <c r="AB195" s="189">
        <f t="shared" si="43"/>
        <v>-507751319.80077046</v>
      </c>
      <c r="AC195" s="189">
        <f t="shared" si="43"/>
        <v>-510751300.26197129</v>
      </c>
      <c r="AD195" s="189">
        <f t="shared" si="43"/>
        <v>-513594431.51170653</v>
      </c>
      <c r="AE195" s="189">
        <f t="shared" si="43"/>
        <v>-516294955.57817918</v>
      </c>
      <c r="AF195" s="189">
        <f t="shared" si="43"/>
        <v>-518865315.48040771</v>
      </c>
      <c r="AG195" s="189">
        <f t="shared" si="43"/>
        <v>-521316441.57492864</v>
      </c>
      <c r="AH195" s="189">
        <f t="shared" si="43"/>
        <v>-523657983.59801996</v>
      </c>
      <c r="AI195" s="189">
        <f t="shared" si="43"/>
        <v>-525898500.24158561</v>
      </c>
      <c r="AJ195" s="189">
        <f t="shared" si="43"/>
        <v>-528045615.20720416</v>
      </c>
      <c r="AK195" s="189">
        <f t="shared" si="43"/>
        <v>-530106146.5680244</v>
      </c>
      <c r="AL195" s="189">
        <f t="shared" si="43"/>
        <v>-532086214.70452356</v>
      </c>
      <c r="AM195" s="189">
        <f t="shared" si="43"/>
        <v>-533991332.91150033</v>
      </c>
      <c r="AN195" s="189">
        <f t="shared" si="43"/>
        <v>-535826483.89145154</v>
      </c>
      <c r="AO195" s="189">
        <f t="shared" si="43"/>
        <v>-537596184.6772337</v>
      </c>
      <c r="AP195" s="189">
        <f t="shared" si="43"/>
        <v>-539304542.01016879</v>
      </c>
      <c r="AQ195" s="189">
        <f t="shared" si="43"/>
        <v>-540955299.79926395</v>
      </c>
      <c r="AR195" s="189">
        <f t="shared" si="43"/>
        <v>-542551879.97444749</v>
      </c>
      <c r="AS195" s="189">
        <f t="shared" si="43"/>
        <v>-544097417.80066836</v>
      </c>
      <c r="AT195" s="189">
        <f t="shared" si="43"/>
        <v>-545594792.52481461</v>
      </c>
      <c r="AU195" s="189">
        <f t="shared" si="43"/>
        <v>-547046654.07205403</v>
      </c>
      <c r="AV195" s="189">
        <f t="shared" si="43"/>
        <v>-548455446.38357854</v>
      </c>
      <c r="AW195" s="189">
        <f t="shared" si="43"/>
        <v>-549823427.88722026</v>
      </c>
      <c r="AX195" s="189">
        <f t="shared" si="43"/>
        <v>-551152689.5108583</v>
      </c>
      <c r="AY195" s="189">
        <f t="shared" si="43"/>
        <v>-552445170.58205497</v>
      </c>
      <c r="AZ195" s="189">
        <f t="shared" si="43"/>
        <v>-553702672.90287888</v>
      </c>
      <c r="BA195" s="189">
        <f t="shared" si="43"/>
        <v>-554926873.24401236</v>
      </c>
      <c r="BB195" s="189">
        <f t="shared" si="43"/>
        <v>-556119334.46515381</v>
      </c>
      <c r="BC195" s="189">
        <f t="shared" si="43"/>
        <v>-557281515.4379065</v>
      </c>
      <c r="BD195" s="189">
        <f t="shared" si="43"/>
        <v>-558414779.92165554</v>
      </c>
      <c r="BE195" s="189">
        <f t="shared" si="43"/>
        <v>-559520404.52141523</v>
      </c>
      <c r="BF195" s="189">
        <f t="shared" si="43"/>
        <v>-560599585.83854985</v>
      </c>
      <c r="BG195" s="189">
        <f t="shared" si="43"/>
        <v>-561653446.9100194</v>
      </c>
      <c r="BH195" s="189">
        <f t="shared" si="43"/>
        <v>-562683043.01889253</v>
      </c>
      <c r="BI195" s="189">
        <f t="shared" si="43"/>
        <v>-563689366.94790721</v>
      </c>
      <c r="BJ195" s="189">
        <f t="shared" si="43"/>
        <v>-564673353.73852038</v>
      </c>
      <c r="BK195" s="189">
        <f t="shared" si="43"/>
        <v>-565635885.00990999</v>
      </c>
      <c r="BL195" s="189">
        <f t="shared" si="43"/>
        <v>-566577792.88555098</v>
      </c>
      <c r="BM195" s="189">
        <f t="shared" si="43"/>
        <v>-567499863.56910849</v>
      </c>
      <c r="BN195" s="1521">
        <f t="shared" si="43"/>
        <v>-568402840.60632682</v>
      </c>
    </row>
    <row r="196" spans="1:66" hidden="1" x14ac:dyDescent="0.15">
      <c r="A196" s="1123"/>
      <c r="C196" s="1529"/>
      <c r="D196" s="274"/>
      <c r="E196" s="1675"/>
      <c r="F196" s="1604"/>
      <c r="G196" s="189">
        <f>G180-$G$174</f>
        <v>-199833480.53468847</v>
      </c>
      <c r="H196" s="189">
        <f t="shared" si="43"/>
        <v>-259559510.93468857</v>
      </c>
      <c r="I196" s="189">
        <f t="shared" si="43"/>
        <v>-291688539.90315944</v>
      </c>
      <c r="J196" s="189">
        <f t="shared" si="43"/>
        <v>-313312938.29468846</v>
      </c>
      <c r="K196" s="189">
        <f t="shared" si="43"/>
        <v>-329446897.11589873</v>
      </c>
      <c r="L196" s="189">
        <f t="shared" si="43"/>
        <v>-342229064.36631233</v>
      </c>
      <c r="M196" s="189">
        <f t="shared" si="43"/>
        <v>-352763275.05031306</v>
      </c>
      <c r="N196" s="189">
        <f t="shared" si="43"/>
        <v>-361691022.91868842</v>
      </c>
      <c r="O196" s="189">
        <f t="shared" si="43"/>
        <v>-369416841.01383501</v>
      </c>
      <c r="P196" s="189">
        <f t="shared" si="43"/>
        <v>-376211585.85777771</v>
      </c>
      <c r="Q196" s="189">
        <f t="shared" si="43"/>
        <v>-382265136.26033074</v>
      </c>
      <c r="R196" s="189">
        <f t="shared" si="43"/>
        <v>-387715536.38314992</v>
      </c>
      <c r="S196" s="189">
        <f t="shared" si="43"/>
        <v>-392666157.22599137</v>
      </c>
      <c r="T196" s="189">
        <f t="shared" si="43"/>
        <v>-397196325.99875057</v>
      </c>
      <c r="U196" s="189">
        <f t="shared" si="43"/>
        <v>-401368188.92057484</v>
      </c>
      <c r="V196" s="189">
        <f t="shared" si="43"/>
        <v>-405231299.08028841</v>
      </c>
      <c r="W196" s="189">
        <f t="shared" si="43"/>
        <v>-408825775.62654948</v>
      </c>
      <c r="X196" s="189">
        <f t="shared" si="43"/>
        <v>-412184535.36592031</v>
      </c>
      <c r="Y196" s="189">
        <f t="shared" si="43"/>
        <v>-415334904.51727396</v>
      </c>
      <c r="Z196" s="189">
        <f t="shared" si="43"/>
        <v>-418299805.72546881</v>
      </c>
      <c r="AA196" s="189">
        <f t="shared" si="43"/>
        <v>-421098647.50779724</v>
      </c>
      <c r="AB196" s="189">
        <f t="shared" si="43"/>
        <v>-423748001.08776653</v>
      </c>
      <c r="AC196" s="189">
        <f t="shared" si="43"/>
        <v>-426262122.62078321</v>
      </c>
      <c r="AD196" s="189">
        <f t="shared" si="43"/>
        <v>-428653361.19830376</v>
      </c>
      <c r="AE196" s="189">
        <f t="shared" si="43"/>
        <v>-430932481.25061452</v>
      </c>
      <c r="AF196" s="189">
        <f t="shared" si="43"/>
        <v>-433108919.95686108</v>
      </c>
      <c r="AG196" s="189">
        <f t="shared" si="43"/>
        <v>-435190994.71957695</v>
      </c>
      <c r="AH196" s="189">
        <f t="shared" si="43"/>
        <v>-437186071.85234433</v>
      </c>
      <c r="AI196" s="189">
        <f t="shared" si="43"/>
        <v>-439100704.83667034</v>
      </c>
      <c r="AJ196" s="189">
        <f t="shared" si="43"/>
        <v>-440940748.48198617</v>
      </c>
      <c r="AK196" s="189">
        <f t="shared" si="43"/>
        <v>-442711453.84008116</v>
      </c>
      <c r="AL196" s="189">
        <f t="shared" si="43"/>
        <v>-444417547.62572837</v>
      </c>
      <c r="AM196" s="189">
        <f t="shared" si="43"/>
        <v>-446063299.07107008</v>
      </c>
      <c r="AN196" s="189">
        <f t="shared" si="43"/>
        <v>-447652576.51736331</v>
      </c>
      <c r="AO196" s="189">
        <f t="shared" si="43"/>
        <v>-449188895.57094246</v>
      </c>
      <c r="AP196" s="189">
        <f t="shared" si="43"/>
        <v>-450675460.2827971</v>
      </c>
      <c r="AQ196" s="189">
        <f t="shared" si="43"/>
        <v>-452115198.52566707</v>
      </c>
      <c r="AR196" s="189">
        <f t="shared" si="43"/>
        <v>-453510792.51901537</v>
      </c>
      <c r="AS196" s="189">
        <f t="shared" si="43"/>
        <v>-454864705.27597225</v>
      </c>
      <c r="AT196" s="189">
        <f t="shared" si="43"/>
        <v>-456179203.60639077</v>
      </c>
      <c r="AU196" s="189">
        <f t="shared" si="43"/>
        <v>-457456378.19834173</v>
      </c>
      <c r="AV196" s="189">
        <f t="shared" si="43"/>
        <v>-458698161.21048641</v>
      </c>
      <c r="AW196" s="189">
        <f t="shared" si="43"/>
        <v>-459906341.7351011</v>
      </c>
      <c r="AX196" s="189">
        <f t="shared" si="43"/>
        <v>-461082579.4324587</v>
      </c>
      <c r="AY196" s="189">
        <f t="shared" si="43"/>
        <v>-462228416.58900845</v>
      </c>
      <c r="AZ196" s="189">
        <f t="shared" si="43"/>
        <v>-463345288.81217372</v>
      </c>
      <c r="BA196" s="189">
        <f t="shared" si="43"/>
        <v>-464434534.54189193</v>
      </c>
      <c r="BB196" s="189">
        <f t="shared" si="43"/>
        <v>-465497403.53194225</v>
      </c>
      <c r="BC196" s="189">
        <f t="shared" si="43"/>
        <v>-466535064.43156135</v>
      </c>
      <c r="BD196" s="189">
        <f t="shared" si="43"/>
        <v>-467548611.57902187</v>
      </c>
      <c r="BE196" s="189">
        <f t="shared" si="43"/>
        <v>-468539071.10304755</v>
      </c>
      <c r="BF196" s="189">
        <f t="shared" si="43"/>
        <v>-469507406.41464382</v>
      </c>
      <c r="BG196" s="189">
        <f t="shared" si="43"/>
        <v>-470454523.16068715</v>
      </c>
      <c r="BH196" s="189">
        <f t="shared" si="43"/>
        <v>-471381273.70108813</v>
      </c>
      <c r="BI196" s="189">
        <f t="shared" si="43"/>
        <v>-472288461.16324389</v>
      </c>
      <c r="BJ196" s="189">
        <f t="shared" si="43"/>
        <v>-473176843.12057883</v>
      </c>
      <c r="BK196" s="189">
        <f t="shared" si="43"/>
        <v>-474047134.93605733</v>
      </c>
      <c r="BL196" s="189">
        <f t="shared" si="43"/>
        <v>-474900012.80647212</v>
      </c>
      <c r="BM196" s="189">
        <f t="shared" si="43"/>
        <v>-475736116.53893918</v>
      </c>
      <c r="BN196" s="1521">
        <f t="shared" si="43"/>
        <v>-476556052.08725643</v>
      </c>
    </row>
    <row r="197" spans="1:66" ht="5.25" hidden="1" customHeight="1" x14ac:dyDescent="0.15">
      <c r="A197" s="1123"/>
      <c r="C197" s="1529"/>
      <c r="D197" s="274"/>
      <c r="E197" s="1675"/>
      <c r="F197" s="1604"/>
      <c r="G197" s="189"/>
      <c r="H197" s="189"/>
      <c r="I197" s="189"/>
      <c r="J197" s="189"/>
      <c r="K197" s="189"/>
      <c r="L197" s="189"/>
      <c r="M197" s="189"/>
      <c r="N197" s="189"/>
      <c r="O197" s="189"/>
      <c r="P197" s="189"/>
      <c r="Q197" s="189"/>
      <c r="R197" s="189"/>
      <c r="S197" s="189"/>
      <c r="T197" s="189"/>
      <c r="U197" s="189"/>
      <c r="V197" s="189"/>
      <c r="W197" s="189"/>
      <c r="X197" s="189"/>
      <c r="Y197" s="189"/>
      <c r="Z197" s="189"/>
      <c r="AA197" s="189"/>
      <c r="AB197" s="189"/>
      <c r="AC197" s="189"/>
      <c r="AD197" s="189"/>
      <c r="AE197" s="189"/>
      <c r="AF197" s="189"/>
      <c r="AG197" s="189"/>
      <c r="AH197" s="189"/>
      <c r="AI197" s="189"/>
      <c r="AJ197" s="189"/>
      <c r="AK197" s="189"/>
      <c r="AL197" s="189"/>
      <c r="AM197" s="189"/>
      <c r="AN197" s="189"/>
      <c r="AO197" s="189"/>
      <c r="AP197" s="189"/>
      <c r="AQ197" s="189"/>
      <c r="AR197" s="189"/>
      <c r="AS197" s="189"/>
      <c r="AT197" s="189"/>
      <c r="AU197" s="189"/>
      <c r="AV197" s="189"/>
      <c r="AW197" s="189"/>
      <c r="AX197" s="189"/>
      <c r="AY197" s="189"/>
      <c r="AZ197" s="189"/>
      <c r="BA197" s="189"/>
      <c r="BB197" s="189"/>
      <c r="BC197" s="189"/>
      <c r="BD197" s="189"/>
      <c r="BE197" s="189"/>
      <c r="BF197" s="189"/>
      <c r="BG197" s="189"/>
      <c r="BH197" s="189"/>
      <c r="BI197" s="189"/>
      <c r="BJ197" s="189"/>
      <c r="BK197" s="189"/>
      <c r="BL197" s="189"/>
      <c r="BM197" s="189"/>
      <c r="BN197" s="1521"/>
    </row>
    <row r="198" spans="1:66" hidden="1" x14ac:dyDescent="0.15">
      <c r="A198" s="1123"/>
      <c r="C198" s="1529"/>
      <c r="D198" s="274"/>
      <c r="E198" s="1675"/>
      <c r="F198" s="1604"/>
      <c r="G198" s="189">
        <f>G182-$G$174</f>
        <v>1070712224.1053114</v>
      </c>
      <c r="H198" s="189">
        <f t="shared" si="43"/>
        <v>697151022.37731147</v>
      </c>
      <c r="I198" s="189">
        <f t="shared" si="43"/>
        <v>514299730.20349884</v>
      </c>
      <c r="J198" s="189">
        <f t="shared" si="43"/>
        <v>398302060.99491167</v>
      </c>
      <c r="K198" s="189">
        <f t="shared" si="43"/>
        <v>315441224.83563137</v>
      </c>
      <c r="L198" s="189">
        <f t="shared" si="43"/>
        <v>252021027.2558614</v>
      </c>
      <c r="M198" s="189">
        <f t="shared" si="43"/>
        <v>201228961.17315662</v>
      </c>
      <c r="N198" s="189">
        <f t="shared" si="43"/>
        <v>159222891.88899171</v>
      </c>
      <c r="O198" s="189">
        <f t="shared" si="43"/>
        <v>123640457.96278322</v>
      </c>
      <c r="P198" s="189">
        <f t="shared" si="43"/>
        <v>92934222.961567402</v>
      </c>
      <c r="Q198" s="189">
        <f t="shared" si="43"/>
        <v>66040176.956020594</v>
      </c>
      <c r="R198" s="189">
        <f t="shared" si="43"/>
        <v>42198064.897751331</v>
      </c>
      <c r="S198" s="189">
        <f t="shared" si="43"/>
        <v>20847458.098810911</v>
      </c>
      <c r="T198" s="189">
        <f t="shared" si="43"/>
        <v>1564412.0315877199</v>
      </c>
      <c r="U198" s="189">
        <f t="shared" si="43"/>
        <v>-15978834.985006809</v>
      </c>
      <c r="V198" s="189">
        <f t="shared" si="43"/>
        <v>-32040443.395744205</v>
      </c>
      <c r="W198" s="189">
        <f t="shared" si="43"/>
        <v>-46827049.984574318</v>
      </c>
      <c r="X198" s="189">
        <f t="shared" si="43"/>
        <v>-60506390.536711097</v>
      </c>
      <c r="Y198" s="189">
        <f t="shared" si="43"/>
        <v>-73216318.280777454</v>
      </c>
      <c r="Z198" s="189">
        <f t="shared" si="43"/>
        <v>-85071378.537683725</v>
      </c>
      <c r="AA198" s="189">
        <f t="shared" si="43"/>
        <v>-96167688.205151439</v>
      </c>
      <c r="AB198" s="189">
        <f t="shared" si="43"/>
        <v>-106586615.34212112</v>
      </c>
      <c r="AC198" s="189">
        <f t="shared" si="43"/>
        <v>-116397593.91641784</v>
      </c>
      <c r="AD198" s="189">
        <f t="shared" si="43"/>
        <v>-125660304.98873675</v>
      </c>
      <c r="AE198" s="189">
        <f t="shared" si="43"/>
        <v>-134426386.8771311</v>
      </c>
      <c r="AF198" s="189">
        <f t="shared" si="43"/>
        <v>-142740790.42788911</v>
      </c>
      <c r="AG198" s="189">
        <f t="shared" si="43"/>
        <v>-150642863.60220098</v>
      </c>
      <c r="AH198" s="189">
        <f t="shared" si="43"/>
        <v>-158167227.28166759</v>
      </c>
      <c r="AI198" s="189">
        <f t="shared" si="43"/>
        <v>-165344488.37103665</v>
      </c>
      <c r="AJ198" s="189">
        <f t="shared" si="43"/>
        <v>-172201824.89494312</v>
      </c>
      <c r="AK198" s="189">
        <f t="shared" si="43"/>
        <v>-178763469.49499357</v>
      </c>
      <c r="AL198" s="189">
        <f t="shared" si="43"/>
        <v>-185051111.62353301</v>
      </c>
      <c r="AM198" s="189">
        <f t="shared" si="43"/>
        <v>-191084234.17813444</v>
      </c>
      <c r="AN198" s="189">
        <f t="shared" si="43"/>
        <v>-196880396.89459717</v>
      </c>
      <c r="AO198" s="189">
        <f t="shared" si="43"/>
        <v>-202455476.21305025</v>
      </c>
      <c r="AP198" s="189">
        <f t="shared" si="43"/>
        <v>-207823869.33630645</v>
      </c>
      <c r="AQ198" s="189">
        <f t="shared" si="43"/>
        <v>-212998668.65735829</v>
      </c>
      <c r="AR198" s="189">
        <f t="shared" si="43"/>
        <v>-217991811.53155971</v>
      </c>
      <c r="AS198" s="189">
        <f t="shared" si="43"/>
        <v>-222814209.42641187</v>
      </c>
      <c r="AT198" s="189">
        <f t="shared" si="43"/>
        <v>-227475859.73708463</v>
      </c>
      <c r="AU198" s="189">
        <f t="shared" si="43"/>
        <v>-231985942.96352458</v>
      </c>
      <c r="AV198" s="189">
        <f t="shared" si="43"/>
        <v>-236352907.47105896</v>
      </c>
      <c r="AW198" s="189">
        <f t="shared" si="43"/>
        <v>-240584543.6749512</v>
      </c>
      <c r="AX198" s="189">
        <f t="shared" si="43"/>
        <v>-244688049.18063462</v>
      </c>
      <c r="AY198" s="189">
        <f t="shared" si="43"/>
        <v>-248670086.16016865</v>
      </c>
      <c r="AZ198" s="189">
        <f t="shared" si="43"/>
        <v>-252536832.04007208</v>
      </c>
      <c r="BA198" s="189">
        <f t="shared" si="43"/>
        <v>-256294024.40693319</v>
      </c>
      <c r="BB198" s="189">
        <f t="shared" si="43"/>
        <v>-259947000.89792705</v>
      </c>
      <c r="BC198" s="189">
        <f t="shared" si="43"/>
        <v>-263500734.72790617</v>
      </c>
      <c r="BD198" s="189">
        <f t="shared" si="43"/>
        <v>-266959866.40864253</v>
      </c>
      <c r="BE198" s="189">
        <f t="shared" si="43"/>
        <v>-270328732.13547426</v>
      </c>
      <c r="BF198" s="189">
        <f t="shared" si="43"/>
        <v>-273611389.24924886</v>
      </c>
      <c r="BG198" s="189">
        <f t="shared" si="43"/>
        <v>-276811639.12472904</v>
      </c>
      <c r="BH198" s="189">
        <f t="shared" si="43"/>
        <v>-279933047.78869843</v>
      </c>
      <c r="BI198" s="189">
        <f t="shared" si="43"/>
        <v>-282978964.53038645</v>
      </c>
      <c r="BJ198" s="189">
        <f t="shared" si="43"/>
        <v>-285952538.73227179</v>
      </c>
      <c r="BK198" s="189">
        <f t="shared" si="43"/>
        <v>-288856735.11985546</v>
      </c>
      <c r="BL198" s="189">
        <f t="shared" si="43"/>
        <v>-291694347.60376698</v>
      </c>
      <c r="BM198" s="189">
        <f t="shared" si="43"/>
        <v>-294468011.86593097</v>
      </c>
      <c r="BN198" s="1521">
        <f t="shared" si="43"/>
        <v>-297180216.82289219</v>
      </c>
    </row>
    <row r="199" spans="1:66" hidden="1" x14ac:dyDescent="0.15">
      <c r="A199" s="1123"/>
      <c r="C199" s="1529"/>
      <c r="D199" s="274"/>
      <c r="E199" s="1675"/>
      <c r="F199" s="1604"/>
      <c r="G199" s="189">
        <f>G183-$G$174</f>
        <v>1070712224.1053114</v>
      </c>
      <c r="H199" s="189">
        <f t="shared" si="43"/>
        <v>790541322.80931115</v>
      </c>
      <c r="I199" s="189">
        <f t="shared" si="43"/>
        <v>646561191.61746526</v>
      </c>
      <c r="J199" s="189">
        <f t="shared" si="43"/>
        <v>552396056.70771122</v>
      </c>
      <c r="K199" s="189">
        <f t="shared" si="43"/>
        <v>483606744.19940019</v>
      </c>
      <c r="L199" s="189">
        <f t="shared" si="43"/>
        <v>430012945.19464231</v>
      </c>
      <c r="M199" s="189">
        <f t="shared" si="43"/>
        <v>386453577.7448833</v>
      </c>
      <c r="N199" s="189">
        <f t="shared" si="43"/>
        <v>349972580.5213511</v>
      </c>
      <c r="O199" s="189">
        <f t="shared" si="43"/>
        <v>318728565.60669184</v>
      </c>
      <c r="P199" s="189">
        <f t="shared" si="43"/>
        <v>291501664.88928699</v>
      </c>
      <c r="Q199" s="189">
        <f t="shared" si="43"/>
        <v>267444704.1872865</v>
      </c>
      <c r="R199" s="189">
        <f t="shared" si="43"/>
        <v>245946935.73524249</v>
      </c>
      <c r="S199" s="189">
        <f t="shared" si="43"/>
        <v>226554487.20740545</v>
      </c>
      <c r="T199" s="189">
        <f t="shared" si="43"/>
        <v>208921473.40294755</v>
      </c>
      <c r="U199" s="189">
        <f t="shared" si="43"/>
        <v>192778655.49129069</v>
      </c>
      <c r="V199" s="189">
        <f t="shared" si="43"/>
        <v>177912625.76294518</v>
      </c>
      <c r="W199" s="189">
        <f t="shared" si="43"/>
        <v>164151560.61363411</v>
      </c>
      <c r="X199" s="189">
        <f t="shared" si="43"/>
        <v>151355213.08548474</v>
      </c>
      <c r="Y199" s="189">
        <f t="shared" si="43"/>
        <v>139407722.9303782</v>
      </c>
      <c r="Z199" s="189">
        <f t="shared" si="43"/>
        <v>128212347.4756906</v>
      </c>
      <c r="AA199" s="189">
        <f t="shared" ref="AA199:BN199" si="44">AA183-$G$174</f>
        <v>117687531.70637155</v>
      </c>
      <c r="AB199" s="189">
        <f t="shared" si="44"/>
        <v>107763930.87899029</v>
      </c>
      <c r="AC199" s="189">
        <f t="shared" si="44"/>
        <v>98382122.82359767</v>
      </c>
      <c r="AD199" s="189">
        <f t="shared" si="44"/>
        <v>89490827.694752693</v>
      </c>
      <c r="AE199" s="189">
        <f t="shared" si="44"/>
        <v>81045506.544069886</v>
      </c>
      <c r="AF199" s="189">
        <f t="shared" si="44"/>
        <v>73007246.446091175</v>
      </c>
      <c r="AG199" s="189">
        <f t="shared" si="44"/>
        <v>65341865.009188533</v>
      </c>
      <c r="AH199" s="189">
        <f t="shared" si="44"/>
        <v>58019184.712302208</v>
      </c>
      <c r="AI199" s="189">
        <f t="shared" si="44"/>
        <v>51012440.04622817</v>
      </c>
      <c r="AJ199" s="189">
        <f t="shared" si="44"/>
        <v>44297789.487393856</v>
      </c>
      <c r="AK199" s="189">
        <f t="shared" si="44"/>
        <v>37853910.94573319</v>
      </c>
      <c r="AL199" s="189">
        <f t="shared" si="44"/>
        <v>31661664.218300104</v>
      </c>
      <c r="AM199" s="189">
        <f t="shared" si="44"/>
        <v>25703807.634948969</v>
      </c>
      <c r="AN199" s="189">
        <f t="shared" si="44"/>
        <v>19964758.841385722</v>
      </c>
      <c r="AO199" s="189">
        <f t="shared" si="44"/>
        <v>14430391.76719451</v>
      </c>
      <c r="AP199" s="189">
        <f t="shared" si="44"/>
        <v>9087863.4424587488</v>
      </c>
      <c r="AQ199" s="189">
        <f t="shared" si="44"/>
        <v>3925465.5790290833</v>
      </c>
      <c r="AR199" s="189">
        <f t="shared" si="44"/>
        <v>-1067503.1893817186</v>
      </c>
      <c r="AS199" s="189">
        <f t="shared" si="44"/>
        <v>-5900847.7446154356</v>
      </c>
      <c r="AT199" s="189">
        <f t="shared" si="44"/>
        <v>-10583572.325866222</v>
      </c>
      <c r="AU199" s="189">
        <f t="shared" si="44"/>
        <v>-15123964.016868353</v>
      </c>
      <c r="AV199" s="189">
        <f t="shared" si="44"/>
        <v>-19529665.729787588</v>
      </c>
      <c r="AW199" s="189">
        <f t="shared" si="44"/>
        <v>-23807740.222764969</v>
      </c>
      <c r="AX199" s="189">
        <f t="shared" si="44"/>
        <v>-27964726.4330616</v>
      </c>
      <c r="AY199" s="189">
        <f t="shared" si="44"/>
        <v>-32006689.199826717</v>
      </c>
      <c r="AZ199" s="189">
        <f t="shared" si="44"/>
        <v>-35939263.280145288</v>
      </c>
      <c r="BA199" s="189">
        <f t="shared" si="44"/>
        <v>-39767692.421735048</v>
      </c>
      <c r="BB199" s="189">
        <f t="shared" si="44"/>
        <v>-43496864.139663339</v>
      </c>
      <c r="BC199" s="189">
        <f t="shared" si="44"/>
        <v>-47131340.748097897</v>
      </c>
      <c r="BD199" s="189">
        <f t="shared" si="44"/>
        <v>-50675387.11774385</v>
      </c>
      <c r="BE199" s="189">
        <f t="shared" si="44"/>
        <v>-54132995.562338233</v>
      </c>
      <c r="BF199" s="189">
        <f t="shared" si="44"/>
        <v>-57507908.201025844</v>
      </c>
      <c r="BG199" s="189">
        <f t="shared" si="44"/>
        <v>-60803637.095746636</v>
      </c>
      <c r="BH199" s="189">
        <f t="shared" si="44"/>
        <v>-64023482.422393084</v>
      </c>
      <c r="BI199" s="189">
        <f t="shared" si="44"/>
        <v>-67170548.900214314</v>
      </c>
      <c r="BJ199" s="189">
        <f t="shared" si="44"/>
        <v>-70247760.674746513</v>
      </c>
      <c r="BK199" s="189">
        <f t="shared" si="44"/>
        <v>-73257874.824582219</v>
      </c>
      <c r="BL199" s="189">
        <f t="shared" si="44"/>
        <v>-76203493.640909314</v>
      </c>
      <c r="BM199" s="189">
        <f t="shared" si="44"/>
        <v>-79087075.810367465</v>
      </c>
      <c r="BN199" s="1521">
        <f t="shared" si="44"/>
        <v>-81910946.615918636</v>
      </c>
    </row>
    <row r="200" spans="1:66" hidden="1" x14ac:dyDescent="0.15">
      <c r="A200" s="1123"/>
      <c r="C200" s="1529"/>
      <c r="D200" s="274"/>
      <c r="E200" s="1675"/>
      <c r="F200" s="1604"/>
      <c r="G200" s="189">
        <f>G184-$G$174</f>
        <v>1070712224.1053114</v>
      </c>
      <c r="H200" s="189">
        <f t="shared" ref="H200:BN200" si="45">H184-$G$174</f>
        <v>883931623.24131131</v>
      </c>
      <c r="I200" s="189">
        <f t="shared" si="45"/>
        <v>783454841.24664092</v>
      </c>
      <c r="J200" s="189">
        <f t="shared" si="45"/>
        <v>715829082.4637115</v>
      </c>
      <c r="K200" s="189">
        <f t="shared" si="45"/>
        <v>665373518.90526867</v>
      </c>
      <c r="L200" s="189">
        <f t="shared" si="45"/>
        <v>625399978.66850805</v>
      </c>
      <c r="M200" s="189">
        <f t="shared" si="45"/>
        <v>592456449.89205623</v>
      </c>
      <c r="N200" s="189">
        <f t="shared" si="45"/>
        <v>564536795.76387143</v>
      </c>
      <c r="O200" s="189">
        <f t="shared" si="45"/>
        <v>540375924.25921774</v>
      </c>
      <c r="P200" s="189">
        <f t="shared" si="45"/>
        <v>519126788.5612731</v>
      </c>
      <c r="Q200" s="189">
        <f t="shared" si="45"/>
        <v>500195582.62012982</v>
      </c>
      <c r="R200" s="189">
        <f t="shared" si="45"/>
        <v>483150602.3481884</v>
      </c>
      <c r="S200" s="189">
        <f t="shared" si="45"/>
        <v>467668576.68060327</v>
      </c>
      <c r="T200" s="189">
        <f t="shared" si="45"/>
        <v>453501426.44938183</v>
      </c>
      <c r="U200" s="189">
        <f t="shared" si="45"/>
        <v>440454802.42227149</v>
      </c>
      <c r="V200" s="189">
        <f t="shared" si="45"/>
        <v>428373737.7340157</v>
      </c>
      <c r="W200" s="189">
        <f t="shared" si="45"/>
        <v>417132768.18345594</v>
      </c>
      <c r="X200" s="189">
        <f t="shared" si="45"/>
        <v>406628953.37982726</v>
      </c>
      <c r="Y200" s="189">
        <f t="shared" si="45"/>
        <v>396776836.31977177</v>
      </c>
      <c r="Z200" s="189">
        <f t="shared" si="45"/>
        <v>387504731.2516768</v>
      </c>
      <c r="AA200" s="189">
        <f t="shared" si="45"/>
        <v>378751942.11894083</v>
      </c>
      <c r="AB200" s="189">
        <f t="shared" si="45"/>
        <v>370466645.90464807</v>
      </c>
      <c r="AC200" s="189">
        <f t="shared" si="45"/>
        <v>362604259.48055434</v>
      </c>
      <c r="AD200" s="189">
        <f t="shared" si="45"/>
        <v>355126163.65990067</v>
      </c>
      <c r="AE200" s="189">
        <f t="shared" si="45"/>
        <v>347998694.95051551</v>
      </c>
      <c r="AF200" s="189">
        <f t="shared" si="45"/>
        <v>341192340.55907416</v>
      </c>
      <c r="AG200" s="189">
        <f t="shared" si="45"/>
        <v>334681089.55813956</v>
      </c>
      <c r="AH200" s="189">
        <f t="shared" si="45"/>
        <v>328441905.35097504</v>
      </c>
      <c r="AI200" s="189">
        <f t="shared" si="45"/>
        <v>322454293.30223513</v>
      </c>
      <c r="AJ200" s="189">
        <f t="shared" si="45"/>
        <v>316699943.72657537</v>
      </c>
      <c r="AK200" s="189">
        <f t="shared" si="45"/>
        <v>311162435.06371808</v>
      </c>
      <c r="AL200" s="189">
        <f t="shared" si="45"/>
        <v>305826985.5071454</v>
      </c>
      <c r="AM200" s="189">
        <f t="shared" si="45"/>
        <v>300680243.93106842</v>
      </c>
      <c r="AN200" s="189">
        <f t="shared" si="45"/>
        <v>295710112.9116416</v>
      </c>
      <c r="AO200" s="189">
        <f t="shared" si="45"/>
        <v>290905598.129318</v>
      </c>
      <c r="AP200" s="189">
        <f t="shared" si="45"/>
        <v>286256679.58837581</v>
      </c>
      <c r="AQ200" s="189">
        <f t="shared" si="45"/>
        <v>281754200.98249578</v>
      </c>
      <c r="AR200" s="189">
        <f t="shared" si="45"/>
        <v>277389774.23432589</v>
      </c>
      <c r="AS200" s="189">
        <f t="shared" si="45"/>
        <v>273155696.78822386</v>
      </c>
      <c r="AT200" s="189">
        <f t="shared" si="45"/>
        <v>269044879.67304027</v>
      </c>
      <c r="AU200" s="189">
        <f t="shared" si="45"/>
        <v>265050784.7014643</v>
      </c>
      <c r="AV200" s="189">
        <f t="shared" si="45"/>
        <v>261167369.45357788</v>
      </c>
      <c r="AW200" s="189">
        <f t="shared" si="45"/>
        <v>257389038.91949773</v>
      </c>
      <c r="AX200" s="189">
        <f t="shared" si="45"/>
        <v>253710602.86071444</v>
      </c>
      <c r="AY200" s="189">
        <f t="shared" si="45"/>
        <v>250127238.1006707</v>
      </c>
      <c r="AZ200" s="189">
        <f t="shared" si="45"/>
        <v>246634455.07902992</v>
      </c>
      <c r="BA200" s="189">
        <f t="shared" si="45"/>
        <v>243228068.10633564</v>
      </c>
      <c r="BB200" s="189">
        <f t="shared" si="45"/>
        <v>239904168.84044194</v>
      </c>
      <c r="BC200" s="189">
        <f t="shared" si="45"/>
        <v>236659102.57660496</v>
      </c>
      <c r="BD200" s="189">
        <f t="shared" si="45"/>
        <v>233489447.00199521</v>
      </c>
      <c r="BE200" s="189">
        <f t="shared" si="45"/>
        <v>230391993.11480391</v>
      </c>
      <c r="BF200" s="189">
        <f t="shared" si="45"/>
        <v>227363728.04969788</v>
      </c>
      <c r="BG200" s="189">
        <f t="shared" si="45"/>
        <v>224401819.58651066</v>
      </c>
      <c r="BH200" s="189">
        <f t="shared" si="45"/>
        <v>221503602.14885676</v>
      </c>
      <c r="BI200" s="189">
        <f t="shared" si="45"/>
        <v>218666564.12468338</v>
      </c>
      <c r="BJ200" s="189">
        <f t="shared" si="45"/>
        <v>215888336.36240852</v>
      </c>
      <c r="BK200" s="189">
        <f t="shared" si="45"/>
        <v>213166681.71478772</v>
      </c>
      <c r="BL200" s="189">
        <f t="shared" si="45"/>
        <v>210499485.518543</v>
      </c>
      <c r="BM200" s="189">
        <f t="shared" si="45"/>
        <v>207884746.91145754</v>
      </c>
      <c r="BN200" s="1521">
        <f t="shared" si="45"/>
        <v>205320570.90044892</v>
      </c>
    </row>
    <row r="201" spans="1:66" hidden="1" x14ac:dyDescent="0.15">
      <c r="A201" s="1123"/>
      <c r="C201" s="1529"/>
      <c r="D201" s="274"/>
      <c r="E201" s="1675"/>
      <c r="F201" s="1604"/>
      <c r="G201" s="189"/>
      <c r="H201" s="189"/>
      <c r="I201" s="189"/>
      <c r="J201" s="189"/>
      <c r="K201" s="189"/>
      <c r="L201" s="189"/>
      <c r="M201" s="189"/>
      <c r="N201" s="189"/>
      <c r="O201" s="189"/>
      <c r="P201" s="189"/>
      <c r="Q201" s="189"/>
      <c r="R201" s="189"/>
      <c r="S201" s="189"/>
      <c r="T201" s="189"/>
      <c r="U201" s="189"/>
      <c r="V201" s="189"/>
      <c r="W201" s="189"/>
      <c r="X201" s="189"/>
      <c r="Y201" s="189"/>
      <c r="Z201" s="189"/>
      <c r="AA201" s="189"/>
      <c r="AB201" s="189"/>
      <c r="AC201" s="189"/>
      <c r="AD201" s="189"/>
      <c r="AE201" s="189"/>
      <c r="AF201" s="189"/>
      <c r="AG201" s="189"/>
      <c r="AH201" s="189"/>
      <c r="AI201" s="189"/>
      <c r="AJ201" s="189"/>
      <c r="AK201" s="189"/>
      <c r="AL201" s="189"/>
      <c r="AM201" s="189"/>
      <c r="AN201" s="189"/>
      <c r="AO201" s="189"/>
      <c r="AP201" s="189"/>
      <c r="AQ201" s="189"/>
      <c r="AR201" s="189"/>
      <c r="AS201" s="189"/>
      <c r="AT201" s="189"/>
      <c r="AU201" s="189"/>
      <c r="AV201" s="189"/>
      <c r="AW201" s="189"/>
      <c r="AX201" s="189"/>
      <c r="AY201" s="189"/>
      <c r="AZ201" s="189"/>
      <c r="BA201" s="189"/>
      <c r="BB201" s="189"/>
      <c r="BC201" s="189"/>
      <c r="BD201" s="189"/>
      <c r="BE201" s="189"/>
      <c r="BF201" s="189"/>
      <c r="BG201" s="189"/>
      <c r="BH201" s="189"/>
      <c r="BI201" s="189"/>
      <c r="BJ201" s="189"/>
      <c r="BK201" s="189"/>
      <c r="BL201" s="189"/>
      <c r="BM201" s="189"/>
      <c r="BN201" s="1521"/>
    </row>
    <row r="202" spans="1:66" hidden="1" x14ac:dyDescent="0.15">
      <c r="A202" s="1123"/>
      <c r="C202" s="1529"/>
      <c r="D202" s="274"/>
      <c r="E202" s="1675"/>
      <c r="F202" s="1604"/>
      <c r="G202" s="189">
        <f>G178-$G$175</f>
        <v>-116871613.43677366</v>
      </c>
      <c r="H202" s="189">
        <f t="shared" ref="H202:BN207" si="46">H178-$G$175</f>
        <v>-236323674.23677361</v>
      </c>
      <c r="I202" s="189">
        <f t="shared" si="46"/>
        <v>-294793246.47572517</v>
      </c>
      <c r="J202" s="189">
        <f t="shared" si="46"/>
        <v>-331885322.8767736</v>
      </c>
      <c r="K202" s="189">
        <f t="shared" si="46"/>
        <v>-358381376.5168519</v>
      </c>
      <c r="L202" s="189">
        <f t="shared" si="46"/>
        <v>-378660980.66793483</v>
      </c>
      <c r="M202" s="189">
        <f t="shared" si="46"/>
        <v>-394902541.45584178</v>
      </c>
      <c r="N202" s="189">
        <f t="shared" si="46"/>
        <v>-408334641.7887736</v>
      </c>
      <c r="O202" s="189">
        <f t="shared" si="46"/>
        <v>-419712683.83678126</v>
      </c>
      <c r="P202" s="189">
        <f t="shared" si="46"/>
        <v>-429531484.70083624</v>
      </c>
      <c r="Q202" s="189">
        <f t="shared" si="46"/>
        <v>-438131278.26545727</v>
      </c>
      <c r="R202" s="189">
        <f t="shared" si="46"/>
        <v>-445755168.02170265</v>
      </c>
      <c r="S202" s="189">
        <f t="shared" si="46"/>
        <v>-452582359.8437295</v>
      </c>
      <c r="T202" s="189">
        <f t="shared" si="46"/>
        <v>-458748416.65202808</v>
      </c>
      <c r="U202" s="189">
        <f t="shared" si="46"/>
        <v>-464358145.39142084</v>
      </c>
      <c r="V202" s="189">
        <f t="shared" si="46"/>
        <v>-469494096.91837358</v>
      </c>
      <c r="W202" s="189">
        <f t="shared" si="46"/>
        <v>-474222346.58965689</v>
      </c>
      <c r="X202" s="189">
        <f t="shared" si="46"/>
        <v>-478596530.55677974</v>
      </c>
      <c r="Y202" s="189">
        <f t="shared" si="46"/>
        <v>-482660729.55449378</v>
      </c>
      <c r="Z202" s="189">
        <f t="shared" si="46"/>
        <v>-486451571.24802375</v>
      </c>
      <c r="AA202" s="189">
        <f t="shared" si="46"/>
        <v>-489999790.52487218</v>
      </c>
      <c r="AB202" s="189">
        <f t="shared" si="46"/>
        <v>-493331406.0997206</v>
      </c>
      <c r="AC202" s="189">
        <f t="shared" si="46"/>
        <v>-496468620.57419837</v>
      </c>
      <c r="AD202" s="189">
        <f t="shared" si="46"/>
        <v>-499430517.90471685</v>
      </c>
      <c r="AE202" s="189">
        <f t="shared" si="46"/>
        <v>-502233610.25442159</v>
      </c>
      <c r="AF202" s="189">
        <f t="shared" si="46"/>
        <v>-504892271.36233836</v>
      </c>
      <c r="AG202" s="189">
        <f t="shared" si="46"/>
        <v>-507419083.35699308</v>
      </c>
      <c r="AH202" s="189">
        <f t="shared" si="46"/>
        <v>-509825116.80897725</v>
      </c>
      <c r="AI202" s="189">
        <f t="shared" si="46"/>
        <v>-512120158.75674629</v>
      </c>
      <c r="AJ202" s="189">
        <f t="shared" si="46"/>
        <v>-514312899.80049145</v>
      </c>
      <c r="AK202" s="189">
        <f t="shared" si="46"/>
        <v>-516411088.70792496</v>
      </c>
      <c r="AL202" s="189">
        <f t="shared" si="46"/>
        <v>-518421661.0220536</v>
      </c>
      <c r="AM202" s="189">
        <f t="shared" si="46"/>
        <v>-520350846.70534313</v>
      </c>
      <c r="AN202" s="189">
        <f t="shared" si="46"/>
        <v>-522204260.75908023</v>
      </c>
      <c r="AO202" s="189">
        <f t="shared" si="46"/>
        <v>-523986979.92432582</v>
      </c>
      <c r="AP202" s="189">
        <f t="shared" si="46"/>
        <v>-525703607.93277848</v>
      </c>
      <c r="AQ202" s="189">
        <f t="shared" si="46"/>
        <v>-527358331.28270543</v>
      </c>
      <c r="AR202" s="189">
        <f t="shared" si="46"/>
        <v>-528954967.1309498</v>
      </c>
      <c r="AS202" s="189">
        <f t="shared" si="46"/>
        <v>-530497004.59060311</v>
      </c>
      <c r="AT202" s="189">
        <f t="shared" si="46"/>
        <v>-531987640.48577368</v>
      </c>
      <c r="AU202" s="189">
        <f t="shared" si="46"/>
        <v>-533429810.4254936</v>
      </c>
      <c r="AV202" s="189">
        <f t="shared" si="46"/>
        <v>-534826215.90725255</v>
      </c>
      <c r="AW202" s="189">
        <f t="shared" si="46"/>
        <v>-536179348.03867465</v>
      </c>
      <c r="AX202" s="189">
        <f t="shared" si="46"/>
        <v>-537491508.36713123</v>
      </c>
      <c r="AY202" s="189">
        <f t="shared" si="46"/>
        <v>-538764827.22676349</v>
      </c>
      <c r="AZ202" s="189">
        <f t="shared" si="46"/>
        <v>-540001279.94671345</v>
      </c>
      <c r="BA202" s="189">
        <f t="shared" si="46"/>
        <v>-541202701.21039796</v>
      </c>
      <c r="BB202" s="189">
        <f t="shared" si="46"/>
        <v>-542370797.81112814</v>
      </c>
      <c r="BC202" s="189">
        <f t="shared" si="46"/>
        <v>-543507160.01245439</v>
      </c>
      <c r="BD202" s="189">
        <f t="shared" si="46"/>
        <v>-544613271.69089198</v>
      </c>
      <c r="BE202" s="189">
        <f t="shared" si="46"/>
        <v>-545690519.41299772</v>
      </c>
      <c r="BF202" s="189">
        <f t="shared" si="46"/>
        <v>-546740200.57722545</v>
      </c>
      <c r="BG202" s="189">
        <f t="shared" si="46"/>
        <v>-547763530.73285389</v>
      </c>
      <c r="BH202" s="189">
        <f t="shared" si="46"/>
        <v>-548761650.17294919</v>
      </c>
      <c r="BI202" s="189">
        <f t="shared" si="46"/>
        <v>-549735629.88534129</v>
      </c>
      <c r="BJ202" s="189">
        <f t="shared" si="46"/>
        <v>-550686476.93453658</v>
      </c>
      <c r="BK202" s="189">
        <f t="shared" si="46"/>
        <v>-551615139.33807325</v>
      </c>
      <c r="BL202" s="189">
        <f t="shared" si="46"/>
        <v>-552522510.49275184</v>
      </c>
      <c r="BM202" s="189">
        <f t="shared" si="46"/>
        <v>-553409433.19925928</v>
      </c>
      <c r="BN202" s="1521">
        <f t="shared" si="46"/>
        <v>-554276703.32774782</v>
      </c>
    </row>
    <row r="203" spans="1:66" hidden="1" x14ac:dyDescent="0.15">
      <c r="A203" s="1123"/>
      <c r="C203" s="1529"/>
      <c r="D203" s="274"/>
      <c r="E203" s="1675"/>
      <c r="F203" s="1604"/>
      <c r="G203" s="189">
        <f>G179-$G$175</f>
        <v>-116871613.43677366</v>
      </c>
      <c r="H203" s="189">
        <f t="shared" si="46"/>
        <v>-206460659.03677374</v>
      </c>
      <c r="I203" s="189">
        <f t="shared" si="46"/>
        <v>-252500567.10421592</v>
      </c>
      <c r="J203" s="189">
        <f t="shared" si="46"/>
        <v>-282611347.79677373</v>
      </c>
      <c r="K203" s="189">
        <f t="shared" si="46"/>
        <v>-304607810.76488465</v>
      </c>
      <c r="L203" s="189">
        <f t="shared" si="46"/>
        <v>-321745269.65409958</v>
      </c>
      <c r="M203" s="189">
        <f t="shared" si="46"/>
        <v>-335674061.46906644</v>
      </c>
      <c r="N203" s="189">
        <f t="shared" si="46"/>
        <v>-347339433.24277371</v>
      </c>
      <c r="O203" s="189">
        <f t="shared" si="46"/>
        <v>-357330197.67965305</v>
      </c>
      <c r="P203" s="189">
        <f t="shared" si="46"/>
        <v>-366036426.76566803</v>
      </c>
      <c r="Q203" s="189">
        <f t="shared" si="46"/>
        <v>-373729017.74981135</v>
      </c>
      <c r="R203" s="189">
        <f t="shared" si="46"/>
        <v>-380603266.82150078</v>
      </c>
      <c r="S203" s="189">
        <f t="shared" si="46"/>
        <v>-386804306.78467864</v>
      </c>
      <c r="T203" s="189">
        <f t="shared" si="46"/>
        <v>-392442739.86422253</v>
      </c>
      <c r="U203" s="189">
        <f t="shared" si="46"/>
        <v>-397604659.40443909</v>
      </c>
      <c r="V203" s="189">
        <f t="shared" si="46"/>
        <v>-402358305.8718738</v>
      </c>
      <c r="W203" s="189">
        <f t="shared" si="46"/>
        <v>-406758622.56237727</v>
      </c>
      <c r="X203" s="189">
        <f t="shared" si="46"/>
        <v>-410850455.64322114</v>
      </c>
      <c r="Y203" s="189">
        <f t="shared" si="46"/>
        <v>-414670853.2482549</v>
      </c>
      <c r="Z203" s="189">
        <f t="shared" si="46"/>
        <v>-418250750.36633384</v>
      </c>
      <c r="AA203" s="189">
        <f t="shared" si="46"/>
        <v>-421616225.49429142</v>
      </c>
      <c r="AB203" s="189">
        <f t="shared" si="46"/>
        <v>-424789452.70285565</v>
      </c>
      <c r="AC203" s="189">
        <f t="shared" si="46"/>
        <v>-427789433.16405648</v>
      </c>
      <c r="AD203" s="189">
        <f t="shared" si="46"/>
        <v>-430632564.41379172</v>
      </c>
      <c r="AE203" s="189">
        <f t="shared" si="46"/>
        <v>-433333088.48026437</v>
      </c>
      <c r="AF203" s="189">
        <f t="shared" si="46"/>
        <v>-435903448.3824929</v>
      </c>
      <c r="AG203" s="189">
        <f t="shared" si="46"/>
        <v>-438354574.47701383</v>
      </c>
      <c r="AH203" s="189">
        <f t="shared" si="46"/>
        <v>-440696116.50010514</v>
      </c>
      <c r="AI203" s="189">
        <f t="shared" si="46"/>
        <v>-442936633.1436708</v>
      </c>
      <c r="AJ203" s="189">
        <f t="shared" si="46"/>
        <v>-445083748.10928935</v>
      </c>
      <c r="AK203" s="189">
        <f t="shared" si="46"/>
        <v>-447144279.47010958</v>
      </c>
      <c r="AL203" s="189">
        <f t="shared" si="46"/>
        <v>-449124347.60660875</v>
      </c>
      <c r="AM203" s="189">
        <f t="shared" si="46"/>
        <v>-451029465.81358552</v>
      </c>
      <c r="AN203" s="189">
        <f t="shared" si="46"/>
        <v>-452864616.79353672</v>
      </c>
      <c r="AO203" s="189">
        <f t="shared" si="46"/>
        <v>-454634317.57931894</v>
      </c>
      <c r="AP203" s="189">
        <f t="shared" si="46"/>
        <v>-456342674.91225404</v>
      </c>
      <c r="AQ203" s="189">
        <f t="shared" si="46"/>
        <v>-457993432.70134908</v>
      </c>
      <c r="AR203" s="189">
        <f t="shared" si="46"/>
        <v>-459590012.87653273</v>
      </c>
      <c r="AS203" s="189">
        <f t="shared" si="46"/>
        <v>-461135550.70275354</v>
      </c>
      <c r="AT203" s="189">
        <f t="shared" si="46"/>
        <v>-462632925.42689979</v>
      </c>
      <c r="AU203" s="189">
        <f t="shared" si="46"/>
        <v>-464084786.97413921</v>
      </c>
      <c r="AV203" s="189">
        <f t="shared" si="46"/>
        <v>-465493579.28566372</v>
      </c>
      <c r="AW203" s="189">
        <f t="shared" si="46"/>
        <v>-466861560.78930545</v>
      </c>
      <c r="AX203" s="189">
        <f t="shared" si="46"/>
        <v>-468190822.41294342</v>
      </c>
      <c r="AY203" s="189">
        <f t="shared" si="46"/>
        <v>-469483303.48414016</v>
      </c>
      <c r="AZ203" s="189">
        <f t="shared" si="46"/>
        <v>-470740805.80496407</v>
      </c>
      <c r="BA203" s="189">
        <f t="shared" si="46"/>
        <v>-471965006.1460976</v>
      </c>
      <c r="BB203" s="189">
        <f t="shared" si="46"/>
        <v>-473157467.367239</v>
      </c>
      <c r="BC203" s="189">
        <f t="shared" si="46"/>
        <v>-474319648.33999169</v>
      </c>
      <c r="BD203" s="189">
        <f t="shared" si="46"/>
        <v>-475452912.82374072</v>
      </c>
      <c r="BE203" s="189">
        <f t="shared" si="46"/>
        <v>-476558537.42350042</v>
      </c>
      <c r="BF203" s="189">
        <f t="shared" si="46"/>
        <v>-477637718.74063504</v>
      </c>
      <c r="BG203" s="189">
        <f t="shared" si="46"/>
        <v>-478691579.81210458</v>
      </c>
      <c r="BH203" s="189">
        <f t="shared" si="46"/>
        <v>-479721175.92097777</v>
      </c>
      <c r="BI203" s="189">
        <f t="shared" si="46"/>
        <v>-480727499.84999239</v>
      </c>
      <c r="BJ203" s="189">
        <f t="shared" si="46"/>
        <v>-481711486.64060551</v>
      </c>
      <c r="BK203" s="189">
        <f t="shared" si="46"/>
        <v>-482674017.91199517</v>
      </c>
      <c r="BL203" s="189">
        <f t="shared" si="46"/>
        <v>-483615925.78763622</v>
      </c>
      <c r="BM203" s="189">
        <f t="shared" si="46"/>
        <v>-484537996.47119373</v>
      </c>
      <c r="BN203" s="1521">
        <f t="shared" si="46"/>
        <v>-485440973.508412</v>
      </c>
    </row>
    <row r="204" spans="1:66" hidden="1" x14ac:dyDescent="0.15">
      <c r="A204" s="1123"/>
      <c r="C204" s="1529"/>
      <c r="D204" s="274"/>
      <c r="E204" s="1675"/>
      <c r="F204" s="1604"/>
      <c r="G204" s="189">
        <f>G180-$G$175</f>
        <v>-116871613.43677366</v>
      </c>
      <c r="H204" s="189">
        <f t="shared" si="46"/>
        <v>-176597643.83677375</v>
      </c>
      <c r="I204" s="189">
        <f t="shared" si="46"/>
        <v>-208726672.80524462</v>
      </c>
      <c r="J204" s="189">
        <f t="shared" si="46"/>
        <v>-230351071.19677365</v>
      </c>
      <c r="K204" s="189">
        <f t="shared" si="46"/>
        <v>-246485030.01798391</v>
      </c>
      <c r="L204" s="189">
        <f t="shared" si="46"/>
        <v>-259267197.26839751</v>
      </c>
      <c r="M204" s="189">
        <f t="shared" si="46"/>
        <v>-269801407.95239824</v>
      </c>
      <c r="N204" s="189">
        <f t="shared" si="46"/>
        <v>-278729155.8207736</v>
      </c>
      <c r="O204" s="189">
        <f t="shared" si="46"/>
        <v>-286454973.9159202</v>
      </c>
      <c r="P204" s="189">
        <f t="shared" si="46"/>
        <v>-293249718.7598629</v>
      </c>
      <c r="Q204" s="189">
        <f t="shared" si="46"/>
        <v>-299303269.16241592</v>
      </c>
      <c r="R204" s="189">
        <f t="shared" si="46"/>
        <v>-304753669.28523511</v>
      </c>
      <c r="S204" s="189">
        <f t="shared" si="46"/>
        <v>-309704290.12807655</v>
      </c>
      <c r="T204" s="189">
        <f t="shared" si="46"/>
        <v>-314234458.90083575</v>
      </c>
      <c r="U204" s="189">
        <f t="shared" si="46"/>
        <v>-318406321.82266003</v>
      </c>
      <c r="V204" s="189">
        <f t="shared" si="46"/>
        <v>-322269431.9823736</v>
      </c>
      <c r="W204" s="189">
        <f t="shared" si="46"/>
        <v>-325863908.52863467</v>
      </c>
      <c r="X204" s="189">
        <f t="shared" si="46"/>
        <v>-329222668.26800549</v>
      </c>
      <c r="Y204" s="189">
        <f t="shared" si="46"/>
        <v>-332373037.41935915</v>
      </c>
      <c r="Z204" s="189">
        <f t="shared" si="46"/>
        <v>-335337938.627554</v>
      </c>
      <c r="AA204" s="189">
        <f t="shared" si="46"/>
        <v>-338136780.40988243</v>
      </c>
      <c r="AB204" s="189">
        <f t="shared" si="46"/>
        <v>-340786133.98985171</v>
      </c>
      <c r="AC204" s="189">
        <f t="shared" si="46"/>
        <v>-343300255.52286839</v>
      </c>
      <c r="AD204" s="189">
        <f t="shared" si="46"/>
        <v>-345691494.10038894</v>
      </c>
      <c r="AE204" s="189">
        <f t="shared" si="46"/>
        <v>-347970614.15269971</v>
      </c>
      <c r="AF204" s="189">
        <f t="shared" si="46"/>
        <v>-350147052.85894626</v>
      </c>
      <c r="AG204" s="189">
        <f t="shared" si="46"/>
        <v>-352229127.62166214</v>
      </c>
      <c r="AH204" s="189">
        <f t="shared" si="46"/>
        <v>-354224204.75442952</v>
      </c>
      <c r="AI204" s="189">
        <f t="shared" si="46"/>
        <v>-356138837.73875552</v>
      </c>
      <c r="AJ204" s="189">
        <f t="shared" si="46"/>
        <v>-357978881.38407135</v>
      </c>
      <c r="AK204" s="189">
        <f t="shared" si="46"/>
        <v>-359749586.74216634</v>
      </c>
      <c r="AL204" s="189">
        <f t="shared" si="46"/>
        <v>-361455680.52781355</v>
      </c>
      <c r="AM204" s="189">
        <f t="shared" si="46"/>
        <v>-363101431.97315526</v>
      </c>
      <c r="AN204" s="189">
        <f t="shared" si="46"/>
        <v>-364690709.41944849</v>
      </c>
      <c r="AO204" s="189">
        <f t="shared" si="46"/>
        <v>-366227028.47302765</v>
      </c>
      <c r="AP204" s="189">
        <f t="shared" si="46"/>
        <v>-367713593.18488228</v>
      </c>
      <c r="AQ204" s="189">
        <f t="shared" si="46"/>
        <v>-369153331.42775226</v>
      </c>
      <c r="AR204" s="189">
        <f t="shared" si="46"/>
        <v>-370548925.42110056</v>
      </c>
      <c r="AS204" s="189">
        <f t="shared" si="46"/>
        <v>-371902838.17805743</v>
      </c>
      <c r="AT204" s="189">
        <f t="shared" si="46"/>
        <v>-373217336.50847596</v>
      </c>
      <c r="AU204" s="189">
        <f t="shared" si="46"/>
        <v>-374494511.10042691</v>
      </c>
      <c r="AV204" s="189">
        <f t="shared" si="46"/>
        <v>-375736294.1125716</v>
      </c>
      <c r="AW204" s="189">
        <f t="shared" si="46"/>
        <v>-376944474.63718629</v>
      </c>
      <c r="AX204" s="189">
        <f t="shared" si="46"/>
        <v>-378120712.33454388</v>
      </c>
      <c r="AY204" s="189">
        <f t="shared" si="46"/>
        <v>-379266549.49109364</v>
      </c>
      <c r="AZ204" s="189">
        <f t="shared" si="46"/>
        <v>-380383421.71425891</v>
      </c>
      <c r="BA204" s="189">
        <f t="shared" si="46"/>
        <v>-381472667.44397712</v>
      </c>
      <c r="BB204" s="189">
        <f t="shared" si="46"/>
        <v>-382535536.43402743</v>
      </c>
      <c r="BC204" s="189">
        <f t="shared" si="46"/>
        <v>-383573197.33364654</v>
      </c>
      <c r="BD204" s="189">
        <f t="shared" si="46"/>
        <v>-384586744.48110706</v>
      </c>
      <c r="BE204" s="189">
        <f t="shared" si="46"/>
        <v>-385577204.00513273</v>
      </c>
      <c r="BF204" s="189">
        <f t="shared" si="46"/>
        <v>-386545539.31672901</v>
      </c>
      <c r="BG204" s="189">
        <f t="shared" si="46"/>
        <v>-387492656.06277233</v>
      </c>
      <c r="BH204" s="189">
        <f t="shared" si="46"/>
        <v>-388419406.60317332</v>
      </c>
      <c r="BI204" s="189">
        <f t="shared" si="46"/>
        <v>-389326594.06532907</v>
      </c>
      <c r="BJ204" s="189">
        <f t="shared" si="46"/>
        <v>-390214976.02266401</v>
      </c>
      <c r="BK204" s="189">
        <f t="shared" si="46"/>
        <v>-391085267.83814251</v>
      </c>
      <c r="BL204" s="189">
        <f t="shared" si="46"/>
        <v>-391938145.70855731</v>
      </c>
      <c r="BM204" s="189">
        <f t="shared" si="46"/>
        <v>-392774249.44102436</v>
      </c>
      <c r="BN204" s="1521">
        <f t="shared" si="46"/>
        <v>-393594184.98934162</v>
      </c>
    </row>
    <row r="205" spans="1:66" ht="8.25" hidden="1" customHeight="1" x14ac:dyDescent="0.15">
      <c r="A205" s="1123"/>
      <c r="C205" s="1529"/>
      <c r="D205" s="274"/>
      <c r="E205" s="1675"/>
      <c r="F205" s="1604"/>
      <c r="G205" s="189"/>
      <c r="H205" s="189"/>
      <c r="I205" s="189"/>
      <c r="J205" s="189"/>
      <c r="K205" s="189"/>
      <c r="L205" s="189"/>
      <c r="M205" s="189"/>
      <c r="N205" s="189"/>
      <c r="O205" s="189"/>
      <c r="P205" s="189"/>
      <c r="Q205" s="189"/>
      <c r="R205" s="189"/>
      <c r="S205" s="189"/>
      <c r="T205" s="189"/>
      <c r="U205" s="189"/>
      <c r="V205" s="189"/>
      <c r="W205" s="189"/>
      <c r="X205" s="189"/>
      <c r="Y205" s="189"/>
      <c r="Z205" s="189"/>
      <c r="AA205" s="189"/>
      <c r="AB205" s="189"/>
      <c r="AC205" s="189"/>
      <c r="AD205" s="189"/>
      <c r="AE205" s="189"/>
      <c r="AF205" s="189"/>
      <c r="AG205" s="189"/>
      <c r="AH205" s="189"/>
      <c r="AI205" s="189"/>
      <c r="AJ205" s="189"/>
      <c r="AK205" s="189"/>
      <c r="AL205" s="189"/>
      <c r="AM205" s="189"/>
      <c r="AN205" s="189"/>
      <c r="AO205" s="189"/>
      <c r="AP205" s="189"/>
      <c r="AQ205" s="189"/>
      <c r="AR205" s="189"/>
      <c r="AS205" s="189"/>
      <c r="AT205" s="189"/>
      <c r="AU205" s="189"/>
      <c r="AV205" s="189"/>
      <c r="AW205" s="189"/>
      <c r="AX205" s="189"/>
      <c r="AY205" s="189"/>
      <c r="AZ205" s="189"/>
      <c r="BA205" s="189"/>
      <c r="BB205" s="189"/>
      <c r="BC205" s="189"/>
      <c r="BD205" s="189"/>
      <c r="BE205" s="189"/>
      <c r="BF205" s="189"/>
      <c r="BG205" s="189"/>
      <c r="BH205" s="189"/>
      <c r="BI205" s="189"/>
      <c r="BJ205" s="189"/>
      <c r="BK205" s="189"/>
      <c r="BL205" s="189"/>
      <c r="BM205" s="189"/>
      <c r="BN205" s="1521"/>
    </row>
    <row r="206" spans="1:66" ht="12.75" hidden="1" customHeight="1" x14ac:dyDescent="0.15">
      <c r="A206" s="1123"/>
      <c r="C206" s="1529"/>
      <c r="D206" s="274"/>
      <c r="E206" s="1675"/>
      <c r="F206" s="1604"/>
      <c r="G206" s="189">
        <f>G182-$G$175</f>
        <v>1153674091.2032261</v>
      </c>
      <c r="H206" s="189">
        <f t="shared" si="46"/>
        <v>780112889.47522628</v>
      </c>
      <c r="I206" s="189">
        <f t="shared" si="46"/>
        <v>597261597.30141366</v>
      </c>
      <c r="J206" s="189">
        <f t="shared" si="46"/>
        <v>481263928.09282649</v>
      </c>
      <c r="K206" s="189">
        <f t="shared" si="46"/>
        <v>398403091.93354619</v>
      </c>
      <c r="L206" s="189">
        <f t="shared" si="46"/>
        <v>334982894.35377622</v>
      </c>
      <c r="M206" s="189">
        <f t="shared" si="46"/>
        <v>284190828.27107143</v>
      </c>
      <c r="N206" s="189">
        <f t="shared" si="46"/>
        <v>242184758.98690653</v>
      </c>
      <c r="O206" s="189">
        <f t="shared" si="46"/>
        <v>206602325.06069803</v>
      </c>
      <c r="P206" s="189">
        <f t="shared" si="46"/>
        <v>175896090.05948222</v>
      </c>
      <c r="Q206" s="189">
        <f t="shared" si="46"/>
        <v>149002044.05393541</v>
      </c>
      <c r="R206" s="189">
        <f t="shared" si="46"/>
        <v>125159931.99566615</v>
      </c>
      <c r="S206" s="189">
        <f t="shared" si="46"/>
        <v>103809325.19672573</v>
      </c>
      <c r="T206" s="189">
        <f t="shared" si="46"/>
        <v>84526279.129502535</v>
      </c>
      <c r="U206" s="189">
        <f t="shared" si="46"/>
        <v>66983032.112908006</v>
      </c>
      <c r="V206" s="189">
        <f t="shared" si="46"/>
        <v>50921423.70217061</v>
      </c>
      <c r="W206" s="189">
        <f t="shared" si="46"/>
        <v>36134817.113340497</v>
      </c>
      <c r="X206" s="189">
        <f t="shared" si="46"/>
        <v>22455476.561203718</v>
      </c>
      <c r="Y206" s="189">
        <f t="shared" si="46"/>
        <v>9745548.8171373606</v>
      </c>
      <c r="Z206" s="189">
        <f t="shared" si="46"/>
        <v>-2109511.4397689104</v>
      </c>
      <c r="AA206" s="189">
        <f t="shared" si="46"/>
        <v>-13205821.107236624</v>
      </c>
      <c r="AB206" s="189">
        <f t="shared" si="46"/>
        <v>-23624748.244206309</v>
      </c>
      <c r="AC206" s="189">
        <f t="shared" si="46"/>
        <v>-33435726.818503022</v>
      </c>
      <c r="AD206" s="189">
        <f t="shared" si="46"/>
        <v>-42698437.890821934</v>
      </c>
      <c r="AE206" s="189">
        <f t="shared" si="46"/>
        <v>-51464519.77921629</v>
      </c>
      <c r="AF206" s="189">
        <f t="shared" si="46"/>
        <v>-59778923.329974294</v>
      </c>
      <c r="AG206" s="189">
        <f t="shared" si="46"/>
        <v>-67680996.50428617</v>
      </c>
      <c r="AH206" s="189">
        <f t="shared" si="46"/>
        <v>-75205360.183752775</v>
      </c>
      <c r="AI206" s="189">
        <f t="shared" si="46"/>
        <v>-82382621.273121834</v>
      </c>
      <c r="AJ206" s="189">
        <f t="shared" si="46"/>
        <v>-89239957.797028303</v>
      </c>
      <c r="AK206" s="189">
        <f t="shared" si="46"/>
        <v>-95801602.397078753</v>
      </c>
      <c r="AL206" s="189">
        <f t="shared" si="46"/>
        <v>-102089244.5256182</v>
      </c>
      <c r="AM206" s="189">
        <f t="shared" si="46"/>
        <v>-108122367.08021963</v>
      </c>
      <c r="AN206" s="189">
        <f t="shared" si="46"/>
        <v>-113918529.79668236</v>
      </c>
      <c r="AO206" s="189">
        <f t="shared" si="46"/>
        <v>-119493609.11513543</v>
      </c>
      <c r="AP206" s="189">
        <f t="shared" si="46"/>
        <v>-124862002.23839164</v>
      </c>
      <c r="AQ206" s="189">
        <f t="shared" si="46"/>
        <v>-130036801.55944347</v>
      </c>
      <c r="AR206" s="189">
        <f t="shared" si="46"/>
        <v>-135029944.43364489</v>
      </c>
      <c r="AS206" s="189">
        <f t="shared" si="46"/>
        <v>-139852342.32849705</v>
      </c>
      <c r="AT206" s="189">
        <f t="shared" si="46"/>
        <v>-144513992.63916981</v>
      </c>
      <c r="AU206" s="189">
        <f t="shared" si="46"/>
        <v>-149024075.86560977</v>
      </c>
      <c r="AV206" s="189">
        <f t="shared" si="46"/>
        <v>-153391040.37314415</v>
      </c>
      <c r="AW206" s="189">
        <f t="shared" si="46"/>
        <v>-157622676.57703638</v>
      </c>
      <c r="AX206" s="189">
        <f t="shared" si="46"/>
        <v>-161726182.0827198</v>
      </c>
      <c r="AY206" s="189">
        <f t="shared" si="46"/>
        <v>-165708219.06225383</v>
      </c>
      <c r="AZ206" s="189">
        <f t="shared" si="46"/>
        <v>-169574964.94215727</v>
      </c>
      <c r="BA206" s="189">
        <f t="shared" si="46"/>
        <v>-173332157.30901837</v>
      </c>
      <c r="BB206" s="189">
        <f t="shared" si="46"/>
        <v>-176985133.80001223</v>
      </c>
      <c r="BC206" s="189">
        <f t="shared" si="46"/>
        <v>-180538867.62999135</v>
      </c>
      <c r="BD206" s="189">
        <f t="shared" si="46"/>
        <v>-183997999.31072772</v>
      </c>
      <c r="BE206" s="189">
        <f t="shared" si="46"/>
        <v>-187366865.03755945</v>
      </c>
      <c r="BF206" s="189">
        <f t="shared" si="46"/>
        <v>-190649522.15133405</v>
      </c>
      <c r="BG206" s="189">
        <f t="shared" si="46"/>
        <v>-193849772.02681422</v>
      </c>
      <c r="BH206" s="189">
        <f t="shared" si="46"/>
        <v>-196971180.69078362</v>
      </c>
      <c r="BI206" s="189">
        <f t="shared" si="46"/>
        <v>-200017097.43247163</v>
      </c>
      <c r="BJ206" s="189">
        <f t="shared" si="46"/>
        <v>-202990671.63435698</v>
      </c>
      <c r="BK206" s="189">
        <f t="shared" si="46"/>
        <v>-205894868.02194065</v>
      </c>
      <c r="BL206" s="189">
        <f t="shared" si="46"/>
        <v>-208732480.50585216</v>
      </c>
      <c r="BM206" s="189">
        <f t="shared" si="46"/>
        <v>-211506144.76801616</v>
      </c>
      <c r="BN206" s="1521">
        <f t="shared" si="46"/>
        <v>-214218349.72497737</v>
      </c>
    </row>
    <row r="207" spans="1:66" hidden="1" x14ac:dyDescent="0.15">
      <c r="A207" s="1123"/>
      <c r="C207" s="1529"/>
      <c r="D207" s="274"/>
      <c r="E207" s="1675"/>
      <c r="F207" s="1604"/>
      <c r="G207" s="189">
        <f>G183-$G$175</f>
        <v>1153674091.2032261</v>
      </c>
      <c r="H207" s="189">
        <f t="shared" si="46"/>
        <v>873503189.90722597</v>
      </c>
      <c r="I207" s="189">
        <f t="shared" si="46"/>
        <v>729523058.71538007</v>
      </c>
      <c r="J207" s="189">
        <f t="shared" si="46"/>
        <v>635357923.80562603</v>
      </c>
      <c r="K207" s="189">
        <f t="shared" si="46"/>
        <v>566568611.297315</v>
      </c>
      <c r="L207" s="189">
        <f t="shared" si="46"/>
        <v>512974812.29255712</v>
      </c>
      <c r="M207" s="189">
        <f t="shared" si="46"/>
        <v>469415444.84279811</v>
      </c>
      <c r="N207" s="189">
        <f t="shared" si="46"/>
        <v>432934447.61926591</v>
      </c>
      <c r="O207" s="189">
        <f t="shared" si="46"/>
        <v>401690432.70460665</v>
      </c>
      <c r="P207" s="189">
        <f t="shared" si="46"/>
        <v>374463531.98720181</v>
      </c>
      <c r="Q207" s="189">
        <f t="shared" si="46"/>
        <v>350406571.28520131</v>
      </c>
      <c r="R207" s="189">
        <f t="shared" si="46"/>
        <v>328908802.8331573</v>
      </c>
      <c r="S207" s="189">
        <f t="shared" si="46"/>
        <v>309516354.30532026</v>
      </c>
      <c r="T207" s="189">
        <f t="shared" si="46"/>
        <v>291883340.50086236</v>
      </c>
      <c r="U207" s="189">
        <f t="shared" si="46"/>
        <v>275740522.5892055</v>
      </c>
      <c r="V207" s="189">
        <f t="shared" si="46"/>
        <v>260874492.86085999</v>
      </c>
      <c r="W207" s="189">
        <f t="shared" si="46"/>
        <v>247113427.71154892</v>
      </c>
      <c r="X207" s="189">
        <f t="shared" si="46"/>
        <v>234317080.18339956</v>
      </c>
      <c r="Y207" s="189">
        <f t="shared" si="46"/>
        <v>222369590.02829301</v>
      </c>
      <c r="Z207" s="189">
        <f t="shared" si="46"/>
        <v>211174214.57360542</v>
      </c>
      <c r="AA207" s="189">
        <f t="shared" ref="AA207:BN207" si="47">AA183-$G$175</f>
        <v>200649398.80428636</v>
      </c>
      <c r="AB207" s="189">
        <f t="shared" si="47"/>
        <v>190725797.97690511</v>
      </c>
      <c r="AC207" s="189">
        <f t="shared" si="47"/>
        <v>181343989.92151248</v>
      </c>
      <c r="AD207" s="189">
        <f t="shared" si="47"/>
        <v>172452694.79266751</v>
      </c>
      <c r="AE207" s="189">
        <f t="shared" si="47"/>
        <v>164007373.6419847</v>
      </c>
      <c r="AF207" s="189">
        <f t="shared" si="47"/>
        <v>155969113.54400599</v>
      </c>
      <c r="AG207" s="189">
        <f t="shared" si="47"/>
        <v>148303732.10710335</v>
      </c>
      <c r="AH207" s="189">
        <f t="shared" si="47"/>
        <v>140981051.81021702</v>
      </c>
      <c r="AI207" s="189">
        <f t="shared" si="47"/>
        <v>133974307.14414299</v>
      </c>
      <c r="AJ207" s="189">
        <f t="shared" si="47"/>
        <v>127259656.58530867</v>
      </c>
      <c r="AK207" s="189">
        <f t="shared" si="47"/>
        <v>120815778.043648</v>
      </c>
      <c r="AL207" s="189">
        <f t="shared" si="47"/>
        <v>114623531.31621492</v>
      </c>
      <c r="AM207" s="189">
        <f t="shared" si="47"/>
        <v>108665674.73286378</v>
      </c>
      <c r="AN207" s="189">
        <f t="shared" si="47"/>
        <v>102926625.93930054</v>
      </c>
      <c r="AO207" s="189">
        <f t="shared" si="47"/>
        <v>97392258.865109324</v>
      </c>
      <c r="AP207" s="189">
        <f t="shared" si="47"/>
        <v>92049730.540373564</v>
      </c>
      <c r="AQ207" s="189">
        <f t="shared" si="47"/>
        <v>86887332.676943898</v>
      </c>
      <c r="AR207" s="189">
        <f t="shared" si="47"/>
        <v>81894363.908533096</v>
      </c>
      <c r="AS207" s="189">
        <f t="shared" si="47"/>
        <v>77061019.353299379</v>
      </c>
      <c r="AT207" s="189">
        <f t="shared" si="47"/>
        <v>72378294.772048593</v>
      </c>
      <c r="AU207" s="189">
        <f t="shared" si="47"/>
        <v>67837903.081046462</v>
      </c>
      <c r="AV207" s="189">
        <f t="shared" si="47"/>
        <v>63432201.368127227</v>
      </c>
      <c r="AW207" s="189">
        <f t="shared" si="47"/>
        <v>59154126.875149846</v>
      </c>
      <c r="AX207" s="189">
        <f t="shared" si="47"/>
        <v>54997140.664853215</v>
      </c>
      <c r="AY207" s="189">
        <f t="shared" si="47"/>
        <v>50955177.898088098</v>
      </c>
      <c r="AZ207" s="189">
        <f t="shared" si="47"/>
        <v>47022603.817769527</v>
      </c>
      <c r="BA207" s="189">
        <f t="shared" si="47"/>
        <v>43194174.676179767</v>
      </c>
      <c r="BB207" s="189">
        <f t="shared" si="47"/>
        <v>39465002.958251476</v>
      </c>
      <c r="BC207" s="189">
        <f t="shared" si="47"/>
        <v>35830526.349816918</v>
      </c>
      <c r="BD207" s="189">
        <f t="shared" si="47"/>
        <v>32286479.980170965</v>
      </c>
      <c r="BE207" s="189">
        <f t="shared" si="47"/>
        <v>28828871.535576582</v>
      </c>
      <c r="BF207" s="189">
        <f t="shared" si="47"/>
        <v>25453958.896888971</v>
      </c>
      <c r="BG207" s="189">
        <f t="shared" si="47"/>
        <v>22158230.002168179</v>
      </c>
      <c r="BH207" s="189">
        <f t="shared" si="47"/>
        <v>18938384.675521731</v>
      </c>
      <c r="BI207" s="189">
        <f t="shared" si="47"/>
        <v>15791318.1977005</v>
      </c>
      <c r="BJ207" s="189">
        <f t="shared" si="47"/>
        <v>12714106.423168302</v>
      </c>
      <c r="BK207" s="189">
        <f t="shared" si="47"/>
        <v>9703992.2733325958</v>
      </c>
      <c r="BL207" s="189">
        <f t="shared" si="47"/>
        <v>6758373.4570055008</v>
      </c>
      <c r="BM207" s="189">
        <f t="shared" si="47"/>
        <v>3874791.2875473499</v>
      </c>
      <c r="BN207" s="1521">
        <f t="shared" si="47"/>
        <v>1050920.4819961786</v>
      </c>
    </row>
    <row r="208" spans="1:66" hidden="1" x14ac:dyDescent="0.15">
      <c r="A208" s="1123"/>
      <c r="C208" s="1529"/>
      <c r="D208" s="274"/>
      <c r="E208" s="1675"/>
      <c r="F208" s="1604"/>
      <c r="G208" s="189">
        <f>G184-$G$175</f>
        <v>1153674091.2032261</v>
      </c>
      <c r="H208" s="189">
        <f t="shared" ref="H208:BN208" si="48">H184-$G$175</f>
        <v>966893490.33922613</v>
      </c>
      <c r="I208" s="189">
        <f t="shared" si="48"/>
        <v>866416708.34455574</v>
      </c>
      <c r="J208" s="189">
        <f t="shared" si="48"/>
        <v>798790949.56162632</v>
      </c>
      <c r="K208" s="189">
        <f t="shared" si="48"/>
        <v>748335386.00318348</v>
      </c>
      <c r="L208" s="189">
        <f t="shared" si="48"/>
        <v>708361845.76642287</v>
      </c>
      <c r="M208" s="189">
        <f t="shared" si="48"/>
        <v>675418316.98997104</v>
      </c>
      <c r="N208" s="189">
        <f t="shared" si="48"/>
        <v>647498662.86178625</v>
      </c>
      <c r="O208" s="189">
        <f t="shared" si="48"/>
        <v>623337791.35713255</v>
      </c>
      <c r="P208" s="189">
        <f t="shared" si="48"/>
        <v>602088655.65918791</v>
      </c>
      <c r="Q208" s="189">
        <f t="shared" si="48"/>
        <v>583157449.71804464</v>
      </c>
      <c r="R208" s="189">
        <f t="shared" si="48"/>
        <v>566112469.44610322</v>
      </c>
      <c r="S208" s="189">
        <f t="shared" si="48"/>
        <v>550630443.77851808</v>
      </c>
      <c r="T208" s="189">
        <f t="shared" si="48"/>
        <v>536463293.54729664</v>
      </c>
      <c r="U208" s="189">
        <f t="shared" si="48"/>
        <v>523416669.52018631</v>
      </c>
      <c r="V208" s="189">
        <f t="shared" si="48"/>
        <v>511335604.83193052</v>
      </c>
      <c r="W208" s="189">
        <f t="shared" si="48"/>
        <v>500094635.28137076</v>
      </c>
      <c r="X208" s="189">
        <f t="shared" si="48"/>
        <v>489590820.47774208</v>
      </c>
      <c r="Y208" s="189">
        <f t="shared" si="48"/>
        <v>479738703.41768658</v>
      </c>
      <c r="Z208" s="189">
        <f t="shared" si="48"/>
        <v>470466598.34959161</v>
      </c>
      <c r="AA208" s="189">
        <f t="shared" si="48"/>
        <v>461713809.21685565</v>
      </c>
      <c r="AB208" s="189">
        <f t="shared" si="48"/>
        <v>453428513.00256288</v>
      </c>
      <c r="AC208" s="189">
        <f t="shared" si="48"/>
        <v>445566126.57846916</v>
      </c>
      <c r="AD208" s="189">
        <f t="shared" si="48"/>
        <v>438088030.75781548</v>
      </c>
      <c r="AE208" s="189">
        <f t="shared" si="48"/>
        <v>430960562.04843032</v>
      </c>
      <c r="AF208" s="189">
        <f t="shared" si="48"/>
        <v>424154207.65698898</v>
      </c>
      <c r="AG208" s="189">
        <f t="shared" si="48"/>
        <v>417642956.65605438</v>
      </c>
      <c r="AH208" s="189">
        <f t="shared" si="48"/>
        <v>411403772.44888985</v>
      </c>
      <c r="AI208" s="189">
        <f t="shared" si="48"/>
        <v>405416160.40014994</v>
      </c>
      <c r="AJ208" s="189">
        <f t="shared" si="48"/>
        <v>399661810.82449019</v>
      </c>
      <c r="AK208" s="189">
        <f t="shared" si="48"/>
        <v>394124302.1616329</v>
      </c>
      <c r="AL208" s="189">
        <f t="shared" si="48"/>
        <v>388788852.60506022</v>
      </c>
      <c r="AM208" s="189">
        <f t="shared" si="48"/>
        <v>383642111.02898324</v>
      </c>
      <c r="AN208" s="189">
        <f t="shared" si="48"/>
        <v>378671980.00955641</v>
      </c>
      <c r="AO208" s="189">
        <f t="shared" si="48"/>
        <v>373867465.22723281</v>
      </c>
      <c r="AP208" s="189">
        <f t="shared" si="48"/>
        <v>369218546.68629062</v>
      </c>
      <c r="AQ208" s="189">
        <f t="shared" si="48"/>
        <v>364716068.0804106</v>
      </c>
      <c r="AR208" s="189">
        <f t="shared" si="48"/>
        <v>360351641.3322407</v>
      </c>
      <c r="AS208" s="189">
        <f t="shared" si="48"/>
        <v>356117563.88613868</v>
      </c>
      <c r="AT208" s="189">
        <f t="shared" si="48"/>
        <v>352006746.77095509</v>
      </c>
      <c r="AU208" s="189">
        <f t="shared" si="48"/>
        <v>348012651.79937911</v>
      </c>
      <c r="AV208" s="189">
        <f t="shared" si="48"/>
        <v>344129236.55149269</v>
      </c>
      <c r="AW208" s="189">
        <f t="shared" si="48"/>
        <v>340350906.01741254</v>
      </c>
      <c r="AX208" s="189">
        <f t="shared" si="48"/>
        <v>336672469.95862925</v>
      </c>
      <c r="AY208" s="189">
        <f t="shared" si="48"/>
        <v>333089105.19858551</v>
      </c>
      <c r="AZ208" s="189">
        <f t="shared" si="48"/>
        <v>329596322.17694473</v>
      </c>
      <c r="BA208" s="189">
        <f t="shared" si="48"/>
        <v>326189935.20425045</v>
      </c>
      <c r="BB208" s="189">
        <f t="shared" si="48"/>
        <v>322866035.93835676</v>
      </c>
      <c r="BC208" s="189">
        <f t="shared" si="48"/>
        <v>319620969.67451978</v>
      </c>
      <c r="BD208" s="189">
        <f t="shared" si="48"/>
        <v>316451314.09991002</v>
      </c>
      <c r="BE208" s="189">
        <f t="shared" si="48"/>
        <v>313353860.21271873</v>
      </c>
      <c r="BF208" s="189">
        <f t="shared" si="48"/>
        <v>310325595.14761269</v>
      </c>
      <c r="BG208" s="189">
        <f t="shared" si="48"/>
        <v>307363686.68442547</v>
      </c>
      <c r="BH208" s="189">
        <f t="shared" si="48"/>
        <v>304465469.24677157</v>
      </c>
      <c r="BI208" s="189">
        <f t="shared" si="48"/>
        <v>301628431.2225982</v>
      </c>
      <c r="BJ208" s="189">
        <f t="shared" si="48"/>
        <v>298850203.46032333</v>
      </c>
      <c r="BK208" s="189">
        <f t="shared" si="48"/>
        <v>296128548.81270254</v>
      </c>
      <c r="BL208" s="189">
        <f t="shared" si="48"/>
        <v>293461352.61645782</v>
      </c>
      <c r="BM208" s="189">
        <f t="shared" si="48"/>
        <v>290846614.00937235</v>
      </c>
      <c r="BN208" s="1521">
        <f t="shared" si="48"/>
        <v>288282437.99836373</v>
      </c>
    </row>
    <row r="209" spans="1:66" hidden="1" x14ac:dyDescent="0.15">
      <c r="A209" s="1123"/>
      <c r="C209" s="1529"/>
      <c r="D209" s="274"/>
      <c r="E209" s="1675"/>
      <c r="F209" s="1604"/>
      <c r="G209" s="189"/>
      <c r="H209" s="189"/>
      <c r="I209" s="189"/>
      <c r="J209" s="189"/>
      <c r="K209" s="189"/>
      <c r="L209" s="189"/>
      <c r="M209" s="189"/>
      <c r="N209" s="189"/>
      <c r="O209" s="189"/>
      <c r="P209" s="189"/>
      <c r="Q209" s="189"/>
      <c r="R209" s="189"/>
      <c r="S209" s="189"/>
      <c r="T209" s="189"/>
      <c r="U209" s="189"/>
      <c r="V209" s="189"/>
      <c r="W209" s="189"/>
      <c r="X209" s="189"/>
      <c r="Y209" s="189"/>
      <c r="Z209" s="189"/>
      <c r="AA209" s="189"/>
      <c r="AB209" s="189"/>
      <c r="AC209" s="189"/>
      <c r="AD209" s="189"/>
      <c r="AE209" s="189"/>
      <c r="AF209" s="189"/>
      <c r="AG209" s="189"/>
      <c r="AH209" s="189"/>
      <c r="AI209" s="189"/>
      <c r="AJ209" s="189"/>
      <c r="AK209" s="189"/>
      <c r="AL209" s="189"/>
      <c r="AM209" s="189"/>
      <c r="AN209" s="189"/>
      <c r="AO209" s="189"/>
      <c r="AP209" s="189"/>
      <c r="AQ209" s="189"/>
      <c r="AR209" s="189"/>
      <c r="AS209" s="189"/>
      <c r="AT209" s="189"/>
      <c r="AU209" s="189"/>
      <c r="AV209" s="189"/>
      <c r="AW209" s="189"/>
      <c r="AX209" s="189"/>
      <c r="AY209" s="189"/>
      <c r="AZ209" s="189"/>
      <c r="BA209" s="189"/>
      <c r="BB209" s="189"/>
      <c r="BC209" s="189"/>
      <c r="BD209" s="189"/>
      <c r="BE209" s="189"/>
      <c r="BF209" s="189"/>
      <c r="BG209" s="189"/>
      <c r="BH209" s="189"/>
      <c r="BI209" s="189"/>
      <c r="BJ209" s="189"/>
      <c r="BK209" s="189"/>
      <c r="BL209" s="189"/>
      <c r="BM209" s="189"/>
      <c r="BN209" s="1521"/>
    </row>
    <row r="210" spans="1:66" hidden="1" x14ac:dyDescent="0.15">
      <c r="A210" s="1123"/>
      <c r="C210" s="1529"/>
      <c r="D210" s="274"/>
      <c r="E210" s="1675"/>
      <c r="F210" s="1604"/>
      <c r="G210" s="189">
        <f>G178-$G$176</f>
        <v>-210547877.94719994</v>
      </c>
      <c r="H210" s="189">
        <f t="shared" ref="H210:BN215" si="49">H178-$G$176</f>
        <v>-329999938.74719989</v>
      </c>
      <c r="I210" s="189">
        <f t="shared" si="49"/>
        <v>-388469510.98615146</v>
      </c>
      <c r="J210" s="189">
        <f t="shared" si="49"/>
        <v>-425561587.38719988</v>
      </c>
      <c r="K210" s="189">
        <f t="shared" si="49"/>
        <v>-452057641.02727818</v>
      </c>
      <c r="L210" s="189">
        <f t="shared" si="49"/>
        <v>-472337245.17836112</v>
      </c>
      <c r="M210" s="189">
        <f t="shared" si="49"/>
        <v>-488578805.96626806</v>
      </c>
      <c r="N210" s="189">
        <f t="shared" si="49"/>
        <v>-502010906.29919988</v>
      </c>
      <c r="O210" s="189">
        <f t="shared" si="49"/>
        <v>-513388948.34720755</v>
      </c>
      <c r="P210" s="189">
        <f t="shared" si="49"/>
        <v>-523207749.21126252</v>
      </c>
      <c r="Q210" s="189">
        <f t="shared" si="49"/>
        <v>-531807542.77588356</v>
      </c>
      <c r="R210" s="189">
        <f t="shared" si="49"/>
        <v>-539431432.53212893</v>
      </c>
      <c r="S210" s="189">
        <f t="shared" si="49"/>
        <v>-546258624.35415578</v>
      </c>
      <c r="T210" s="189">
        <f t="shared" si="49"/>
        <v>-552424681.16245437</v>
      </c>
      <c r="U210" s="189">
        <f t="shared" si="49"/>
        <v>-558034409.90184712</v>
      </c>
      <c r="V210" s="189">
        <f t="shared" si="49"/>
        <v>-563170361.42879987</v>
      </c>
      <c r="W210" s="189">
        <f t="shared" si="49"/>
        <v>-567898611.10008311</v>
      </c>
      <c r="X210" s="189">
        <f t="shared" si="49"/>
        <v>-572272795.06720603</v>
      </c>
      <c r="Y210" s="189">
        <f t="shared" si="49"/>
        <v>-576336994.06492007</v>
      </c>
      <c r="Z210" s="189">
        <f t="shared" si="49"/>
        <v>-580127835.75845003</v>
      </c>
      <c r="AA210" s="189">
        <f t="shared" si="49"/>
        <v>-583676055.03529847</v>
      </c>
      <c r="AB210" s="189">
        <f t="shared" si="49"/>
        <v>-587007670.61014688</v>
      </c>
      <c r="AC210" s="189">
        <f t="shared" si="49"/>
        <v>-590144885.08462465</v>
      </c>
      <c r="AD210" s="189">
        <f t="shared" si="49"/>
        <v>-593106782.41514313</v>
      </c>
      <c r="AE210" s="189">
        <f t="shared" si="49"/>
        <v>-595909874.76484787</v>
      </c>
      <c r="AF210" s="189">
        <f t="shared" si="49"/>
        <v>-598568535.87276459</v>
      </c>
      <c r="AG210" s="189">
        <f t="shared" si="49"/>
        <v>-601095347.86741936</v>
      </c>
      <c r="AH210" s="189">
        <f t="shared" si="49"/>
        <v>-603501381.31940353</v>
      </c>
      <c r="AI210" s="189">
        <f t="shared" si="49"/>
        <v>-605796423.26717257</v>
      </c>
      <c r="AJ210" s="189">
        <f t="shared" si="49"/>
        <v>-607989164.31091774</v>
      </c>
      <c r="AK210" s="189">
        <f t="shared" si="49"/>
        <v>-610087353.21835124</v>
      </c>
      <c r="AL210" s="189">
        <f t="shared" si="49"/>
        <v>-612097925.53247988</v>
      </c>
      <c r="AM210" s="189">
        <f t="shared" si="49"/>
        <v>-614027111.21576941</v>
      </c>
      <c r="AN210" s="189">
        <f t="shared" si="49"/>
        <v>-615880525.26950645</v>
      </c>
      <c r="AO210" s="189">
        <f t="shared" si="49"/>
        <v>-617663244.43475211</v>
      </c>
      <c r="AP210" s="189">
        <f t="shared" si="49"/>
        <v>-619379872.44320476</v>
      </c>
      <c r="AQ210" s="189">
        <f t="shared" si="49"/>
        <v>-621034595.79313171</v>
      </c>
      <c r="AR210" s="189">
        <f t="shared" si="49"/>
        <v>-622631231.64137602</v>
      </c>
      <c r="AS210" s="189">
        <f t="shared" si="49"/>
        <v>-624173269.1010294</v>
      </c>
      <c r="AT210" s="189">
        <f t="shared" si="49"/>
        <v>-625663904.99619997</v>
      </c>
      <c r="AU210" s="189">
        <f t="shared" si="49"/>
        <v>-627106074.93591988</v>
      </c>
      <c r="AV210" s="189">
        <f t="shared" si="49"/>
        <v>-628502480.41767883</v>
      </c>
      <c r="AW210" s="189">
        <f t="shared" si="49"/>
        <v>-629855612.54910088</v>
      </c>
      <c r="AX210" s="189">
        <f t="shared" si="49"/>
        <v>-631167772.87755752</v>
      </c>
      <c r="AY210" s="189">
        <f t="shared" si="49"/>
        <v>-632441091.73718977</v>
      </c>
      <c r="AZ210" s="189">
        <f t="shared" si="49"/>
        <v>-633677544.45713973</v>
      </c>
      <c r="BA210" s="189">
        <f t="shared" si="49"/>
        <v>-634878965.72082424</v>
      </c>
      <c r="BB210" s="189">
        <f t="shared" si="49"/>
        <v>-636047062.32155442</v>
      </c>
      <c r="BC210" s="189">
        <f t="shared" si="49"/>
        <v>-637183424.52288067</v>
      </c>
      <c r="BD210" s="189">
        <f t="shared" si="49"/>
        <v>-638289536.20131826</v>
      </c>
      <c r="BE210" s="189">
        <f t="shared" si="49"/>
        <v>-639366783.92342401</v>
      </c>
      <c r="BF210" s="189">
        <f t="shared" si="49"/>
        <v>-640416465.08765173</v>
      </c>
      <c r="BG210" s="189">
        <f t="shared" si="49"/>
        <v>-641439795.24328017</v>
      </c>
      <c r="BH210" s="189">
        <f t="shared" si="49"/>
        <v>-642437914.68337548</v>
      </c>
      <c r="BI210" s="189">
        <f t="shared" si="49"/>
        <v>-643411894.39576757</v>
      </c>
      <c r="BJ210" s="189">
        <f t="shared" si="49"/>
        <v>-644362741.44496286</v>
      </c>
      <c r="BK210" s="189">
        <f t="shared" si="49"/>
        <v>-645291403.84849954</v>
      </c>
      <c r="BL210" s="189">
        <f t="shared" si="49"/>
        <v>-646198775.00317812</v>
      </c>
      <c r="BM210" s="189">
        <f t="shared" si="49"/>
        <v>-647085697.70968556</v>
      </c>
      <c r="BN210" s="1521">
        <f t="shared" si="49"/>
        <v>-647952967.8381741</v>
      </c>
    </row>
    <row r="211" spans="1:66" hidden="1" x14ac:dyDescent="0.15">
      <c r="A211" s="1123"/>
      <c r="C211" s="1529"/>
      <c r="D211" s="274"/>
      <c r="E211" s="1675"/>
      <c r="F211" s="1604"/>
      <c r="G211" s="189">
        <f>G179-$G$176</f>
        <v>-210547877.94719994</v>
      </c>
      <c r="H211" s="189">
        <f t="shared" si="49"/>
        <v>-300136923.54720002</v>
      </c>
      <c r="I211" s="189">
        <f t="shared" si="49"/>
        <v>-346176831.6146422</v>
      </c>
      <c r="J211" s="189">
        <f t="shared" si="49"/>
        <v>-376287612.30720001</v>
      </c>
      <c r="K211" s="189">
        <f t="shared" si="49"/>
        <v>-398284075.27531093</v>
      </c>
      <c r="L211" s="189">
        <f t="shared" si="49"/>
        <v>-415421534.16452587</v>
      </c>
      <c r="M211" s="189">
        <f t="shared" si="49"/>
        <v>-429350325.97949272</v>
      </c>
      <c r="N211" s="189">
        <f t="shared" si="49"/>
        <v>-441015697.75319999</v>
      </c>
      <c r="O211" s="189">
        <f t="shared" si="49"/>
        <v>-451006462.19007933</v>
      </c>
      <c r="P211" s="189">
        <f t="shared" si="49"/>
        <v>-459712691.27609432</v>
      </c>
      <c r="Q211" s="189">
        <f t="shared" si="49"/>
        <v>-467405282.26023763</v>
      </c>
      <c r="R211" s="189">
        <f t="shared" si="49"/>
        <v>-474279531.33192706</v>
      </c>
      <c r="S211" s="189">
        <f t="shared" si="49"/>
        <v>-480480571.29510492</v>
      </c>
      <c r="T211" s="189">
        <f t="shared" si="49"/>
        <v>-486119004.37464881</v>
      </c>
      <c r="U211" s="189">
        <f t="shared" si="49"/>
        <v>-491280923.91486537</v>
      </c>
      <c r="V211" s="189">
        <f t="shared" si="49"/>
        <v>-496034570.38230008</v>
      </c>
      <c r="W211" s="189">
        <f t="shared" si="49"/>
        <v>-500434887.07280356</v>
      </c>
      <c r="X211" s="189">
        <f t="shared" si="49"/>
        <v>-504526720.15364742</v>
      </c>
      <c r="Y211" s="189">
        <f t="shared" si="49"/>
        <v>-508347117.75868118</v>
      </c>
      <c r="Z211" s="189">
        <f t="shared" si="49"/>
        <v>-511927014.87676013</v>
      </c>
      <c r="AA211" s="189">
        <f t="shared" si="49"/>
        <v>-515292490.00471771</v>
      </c>
      <c r="AB211" s="189">
        <f t="shared" si="49"/>
        <v>-518465717.21328193</v>
      </c>
      <c r="AC211" s="189">
        <f t="shared" si="49"/>
        <v>-521465697.67448276</v>
      </c>
      <c r="AD211" s="189">
        <f t="shared" si="49"/>
        <v>-524308828.924218</v>
      </c>
      <c r="AE211" s="189">
        <f t="shared" si="49"/>
        <v>-527009352.99069065</v>
      </c>
      <c r="AF211" s="189">
        <f t="shared" si="49"/>
        <v>-529579712.89291918</v>
      </c>
      <c r="AG211" s="189">
        <f t="shared" si="49"/>
        <v>-532030838.98744011</v>
      </c>
      <c r="AH211" s="189">
        <f t="shared" si="49"/>
        <v>-534372381.01053143</v>
      </c>
      <c r="AI211" s="189">
        <f t="shared" si="49"/>
        <v>-536612897.65409708</v>
      </c>
      <c r="AJ211" s="189">
        <f t="shared" si="49"/>
        <v>-538760012.61971569</v>
      </c>
      <c r="AK211" s="189">
        <f t="shared" si="49"/>
        <v>-540820543.98053586</v>
      </c>
      <c r="AL211" s="189">
        <f t="shared" si="49"/>
        <v>-542800612.11703503</v>
      </c>
      <c r="AM211" s="189">
        <f t="shared" si="49"/>
        <v>-544705730.3240118</v>
      </c>
      <c r="AN211" s="189">
        <f t="shared" si="49"/>
        <v>-546540881.30396295</v>
      </c>
      <c r="AO211" s="189">
        <f t="shared" si="49"/>
        <v>-548310582.08974528</v>
      </c>
      <c r="AP211" s="189">
        <f t="shared" si="49"/>
        <v>-550018939.42268038</v>
      </c>
      <c r="AQ211" s="189">
        <f t="shared" si="49"/>
        <v>-551669697.2117753</v>
      </c>
      <c r="AR211" s="189">
        <f t="shared" si="49"/>
        <v>-553266277.38695908</v>
      </c>
      <c r="AS211" s="189">
        <f t="shared" si="49"/>
        <v>-554811815.21317983</v>
      </c>
      <c r="AT211" s="189">
        <f t="shared" si="49"/>
        <v>-556309189.93732607</v>
      </c>
      <c r="AU211" s="189">
        <f t="shared" si="49"/>
        <v>-557761051.4845655</v>
      </c>
      <c r="AV211" s="189">
        <f t="shared" si="49"/>
        <v>-559169843.79609001</v>
      </c>
      <c r="AW211" s="189">
        <f t="shared" si="49"/>
        <v>-560537825.29973173</v>
      </c>
      <c r="AX211" s="189">
        <f t="shared" si="49"/>
        <v>-561867086.92336965</v>
      </c>
      <c r="AY211" s="189">
        <f t="shared" si="49"/>
        <v>-563159567.99456644</v>
      </c>
      <c r="AZ211" s="189">
        <f t="shared" si="49"/>
        <v>-564417070.31539035</v>
      </c>
      <c r="BA211" s="189">
        <f t="shared" si="49"/>
        <v>-565641270.65652394</v>
      </c>
      <c r="BB211" s="189">
        <f t="shared" si="49"/>
        <v>-566833731.87766528</v>
      </c>
      <c r="BC211" s="189">
        <f t="shared" si="49"/>
        <v>-567995912.85041797</v>
      </c>
      <c r="BD211" s="189">
        <f t="shared" si="49"/>
        <v>-569129177.334167</v>
      </c>
      <c r="BE211" s="189">
        <f t="shared" si="49"/>
        <v>-570234801.9339267</v>
      </c>
      <c r="BF211" s="189">
        <f t="shared" si="49"/>
        <v>-571313983.25106132</v>
      </c>
      <c r="BG211" s="189">
        <f t="shared" si="49"/>
        <v>-572367844.32253087</v>
      </c>
      <c r="BH211" s="189">
        <f t="shared" si="49"/>
        <v>-573397440.43140411</v>
      </c>
      <c r="BI211" s="189">
        <f t="shared" si="49"/>
        <v>-574403764.36041868</v>
      </c>
      <c r="BJ211" s="189">
        <f t="shared" si="49"/>
        <v>-575387751.15103173</v>
      </c>
      <c r="BK211" s="189">
        <f t="shared" si="49"/>
        <v>-576350282.42242146</v>
      </c>
      <c r="BL211" s="189">
        <f t="shared" si="49"/>
        <v>-577292190.29806256</v>
      </c>
      <c r="BM211" s="189">
        <f t="shared" si="49"/>
        <v>-578214260.98162007</v>
      </c>
      <c r="BN211" s="1521">
        <f t="shared" si="49"/>
        <v>-579117238.01883829</v>
      </c>
    </row>
    <row r="212" spans="1:66" hidden="1" x14ac:dyDescent="0.15">
      <c r="A212" s="1123"/>
      <c r="C212" s="1529"/>
      <c r="D212" s="274"/>
      <c r="E212" s="1675"/>
      <c r="F212" s="1604"/>
      <c r="G212" s="189">
        <f>G180-$G$176</f>
        <v>-210547877.94719994</v>
      </c>
      <c r="H212" s="189">
        <f t="shared" si="49"/>
        <v>-270273908.34720004</v>
      </c>
      <c r="I212" s="189">
        <f t="shared" si="49"/>
        <v>-302402937.31567091</v>
      </c>
      <c r="J212" s="189">
        <f t="shared" si="49"/>
        <v>-324027335.70719993</v>
      </c>
      <c r="K212" s="189">
        <f t="shared" si="49"/>
        <v>-340161294.5284102</v>
      </c>
      <c r="L212" s="189">
        <f t="shared" si="49"/>
        <v>-352943461.77882379</v>
      </c>
      <c r="M212" s="189">
        <f t="shared" si="49"/>
        <v>-363477672.46282452</v>
      </c>
      <c r="N212" s="189">
        <f t="shared" si="49"/>
        <v>-372405420.33119988</v>
      </c>
      <c r="O212" s="189">
        <f t="shared" si="49"/>
        <v>-380131238.42634648</v>
      </c>
      <c r="P212" s="189">
        <f t="shared" si="49"/>
        <v>-386925983.27028918</v>
      </c>
      <c r="Q212" s="189">
        <f t="shared" si="49"/>
        <v>-392979533.6728422</v>
      </c>
      <c r="R212" s="189">
        <f t="shared" si="49"/>
        <v>-398429933.79566139</v>
      </c>
      <c r="S212" s="189">
        <f t="shared" si="49"/>
        <v>-403380554.63850284</v>
      </c>
      <c r="T212" s="189">
        <f t="shared" si="49"/>
        <v>-407910723.41126204</v>
      </c>
      <c r="U212" s="189">
        <f t="shared" si="49"/>
        <v>-412082586.33308631</v>
      </c>
      <c r="V212" s="189">
        <f t="shared" si="49"/>
        <v>-415945696.49279988</v>
      </c>
      <c r="W212" s="189">
        <f t="shared" si="49"/>
        <v>-419540173.03906095</v>
      </c>
      <c r="X212" s="189">
        <f t="shared" si="49"/>
        <v>-422898932.77843177</v>
      </c>
      <c r="Y212" s="189">
        <f t="shared" si="49"/>
        <v>-426049301.92978543</v>
      </c>
      <c r="Z212" s="189">
        <f t="shared" si="49"/>
        <v>-429014203.13798028</v>
      </c>
      <c r="AA212" s="189">
        <f t="shared" si="49"/>
        <v>-431813044.92030871</v>
      </c>
      <c r="AB212" s="189">
        <f t="shared" si="49"/>
        <v>-434462398.500278</v>
      </c>
      <c r="AC212" s="189">
        <f t="shared" si="49"/>
        <v>-436976520.03329468</v>
      </c>
      <c r="AD212" s="189">
        <f t="shared" si="49"/>
        <v>-439367758.61081523</v>
      </c>
      <c r="AE212" s="189">
        <f t="shared" si="49"/>
        <v>-441646878.66312599</v>
      </c>
      <c r="AF212" s="189">
        <f t="shared" si="49"/>
        <v>-443823317.36937255</v>
      </c>
      <c r="AG212" s="189">
        <f t="shared" si="49"/>
        <v>-445905392.13208842</v>
      </c>
      <c r="AH212" s="189">
        <f t="shared" si="49"/>
        <v>-447900469.2648558</v>
      </c>
      <c r="AI212" s="189">
        <f t="shared" si="49"/>
        <v>-449815102.24918181</v>
      </c>
      <c r="AJ212" s="189">
        <f t="shared" si="49"/>
        <v>-451655145.89449763</v>
      </c>
      <c r="AK212" s="189">
        <f t="shared" si="49"/>
        <v>-453425851.25259262</v>
      </c>
      <c r="AL212" s="189">
        <f t="shared" si="49"/>
        <v>-455131945.03823984</v>
      </c>
      <c r="AM212" s="189">
        <f t="shared" si="49"/>
        <v>-456777696.48358154</v>
      </c>
      <c r="AN212" s="189">
        <f t="shared" si="49"/>
        <v>-458366973.92987478</v>
      </c>
      <c r="AO212" s="189">
        <f t="shared" si="49"/>
        <v>-459903292.98345393</v>
      </c>
      <c r="AP212" s="189">
        <f t="shared" si="49"/>
        <v>-461389857.69530857</v>
      </c>
      <c r="AQ212" s="189">
        <f t="shared" si="49"/>
        <v>-462829595.93817854</v>
      </c>
      <c r="AR212" s="189">
        <f t="shared" si="49"/>
        <v>-464225189.93152684</v>
      </c>
      <c r="AS212" s="189">
        <f t="shared" si="49"/>
        <v>-465579102.68848372</v>
      </c>
      <c r="AT212" s="189">
        <f t="shared" si="49"/>
        <v>-466893601.01890224</v>
      </c>
      <c r="AU212" s="189">
        <f t="shared" si="49"/>
        <v>-468170775.6108532</v>
      </c>
      <c r="AV212" s="189">
        <f t="shared" si="49"/>
        <v>-469412558.62299788</v>
      </c>
      <c r="AW212" s="189">
        <f t="shared" si="49"/>
        <v>-470620739.14761257</v>
      </c>
      <c r="AX212" s="189">
        <f t="shared" si="49"/>
        <v>-471796976.84497017</v>
      </c>
      <c r="AY212" s="189">
        <f t="shared" si="49"/>
        <v>-472942814.00151992</v>
      </c>
      <c r="AZ212" s="189">
        <f t="shared" si="49"/>
        <v>-474059686.22468519</v>
      </c>
      <c r="BA212" s="189">
        <f t="shared" si="49"/>
        <v>-475148931.9544034</v>
      </c>
      <c r="BB212" s="189">
        <f t="shared" si="49"/>
        <v>-476211800.94445372</v>
      </c>
      <c r="BC212" s="189">
        <f t="shared" si="49"/>
        <v>-477249461.84407282</v>
      </c>
      <c r="BD212" s="189">
        <f t="shared" si="49"/>
        <v>-478263008.99153334</v>
      </c>
      <c r="BE212" s="189">
        <f t="shared" si="49"/>
        <v>-479253468.51555902</v>
      </c>
      <c r="BF212" s="189">
        <f t="shared" si="49"/>
        <v>-480221803.82715529</v>
      </c>
      <c r="BG212" s="189">
        <f t="shared" si="49"/>
        <v>-481168920.57319862</v>
      </c>
      <c r="BH212" s="189">
        <f t="shared" si="49"/>
        <v>-482095671.1135996</v>
      </c>
      <c r="BI212" s="189">
        <f t="shared" si="49"/>
        <v>-483002858.57575536</v>
      </c>
      <c r="BJ212" s="189">
        <f t="shared" si="49"/>
        <v>-483891240.53309029</v>
      </c>
      <c r="BK212" s="189">
        <f t="shared" si="49"/>
        <v>-484761532.3485688</v>
      </c>
      <c r="BL212" s="189">
        <f t="shared" si="49"/>
        <v>-485614410.21898359</v>
      </c>
      <c r="BM212" s="189">
        <f t="shared" si="49"/>
        <v>-486450513.95145065</v>
      </c>
      <c r="BN212" s="1521">
        <f t="shared" si="49"/>
        <v>-487270449.4997679</v>
      </c>
    </row>
    <row r="213" spans="1:66" ht="3.75" hidden="1" customHeight="1" x14ac:dyDescent="0.15">
      <c r="A213" s="1123"/>
      <c r="C213" s="1529"/>
      <c r="D213" s="274"/>
      <c r="E213" s="1675"/>
      <c r="F213" s="1604"/>
      <c r="G213" s="189"/>
      <c r="H213" s="189"/>
      <c r="I213" s="189"/>
      <c r="J213" s="189"/>
      <c r="K213" s="189"/>
      <c r="L213" s="189"/>
      <c r="M213" s="189"/>
      <c r="N213" s="189"/>
      <c r="O213" s="189"/>
      <c r="P213" s="189"/>
      <c r="Q213" s="189"/>
      <c r="R213" s="189"/>
      <c r="S213" s="189"/>
      <c r="T213" s="189"/>
      <c r="U213" s="189"/>
      <c r="V213" s="189"/>
      <c r="W213" s="189"/>
      <c r="X213" s="189"/>
      <c r="Y213" s="189"/>
      <c r="Z213" s="189"/>
      <c r="AA213" s="189"/>
      <c r="AB213" s="189"/>
      <c r="AC213" s="189"/>
      <c r="AD213" s="189"/>
      <c r="AE213" s="189"/>
      <c r="AF213" s="189"/>
      <c r="AG213" s="189"/>
      <c r="AH213" s="189"/>
      <c r="AI213" s="189"/>
      <c r="AJ213" s="189"/>
      <c r="AK213" s="189"/>
      <c r="AL213" s="189"/>
      <c r="AM213" s="189"/>
      <c r="AN213" s="189"/>
      <c r="AO213" s="189"/>
      <c r="AP213" s="189"/>
      <c r="AQ213" s="189"/>
      <c r="AR213" s="189"/>
      <c r="AS213" s="189"/>
      <c r="AT213" s="189"/>
      <c r="AU213" s="189"/>
      <c r="AV213" s="189"/>
      <c r="AW213" s="189"/>
      <c r="AX213" s="189"/>
      <c r="AY213" s="189"/>
      <c r="AZ213" s="189"/>
      <c r="BA213" s="189"/>
      <c r="BB213" s="189"/>
      <c r="BC213" s="189"/>
      <c r="BD213" s="189"/>
      <c r="BE213" s="189"/>
      <c r="BF213" s="189"/>
      <c r="BG213" s="189"/>
      <c r="BH213" s="189"/>
      <c r="BI213" s="189"/>
      <c r="BJ213" s="189"/>
      <c r="BK213" s="189"/>
      <c r="BL213" s="189"/>
      <c r="BM213" s="189"/>
      <c r="BN213" s="1521"/>
    </row>
    <row r="214" spans="1:66" hidden="1" x14ac:dyDescent="0.15">
      <c r="A214" s="1123"/>
      <c r="C214" s="1529"/>
      <c r="D214" s="274"/>
      <c r="E214" s="1675"/>
      <c r="F214" s="1604"/>
      <c r="G214" s="189">
        <f>G182-$G$176</f>
        <v>1059997826.6927999</v>
      </c>
      <c r="H214" s="189">
        <f t="shared" si="49"/>
        <v>686436624.9648</v>
      </c>
      <c r="I214" s="189">
        <f t="shared" si="49"/>
        <v>503585332.79098737</v>
      </c>
      <c r="J214" s="189">
        <f t="shared" si="49"/>
        <v>387587663.5824002</v>
      </c>
      <c r="K214" s="189">
        <f t="shared" si="49"/>
        <v>304726827.4231199</v>
      </c>
      <c r="L214" s="189">
        <f t="shared" si="49"/>
        <v>241306629.84334993</v>
      </c>
      <c r="M214" s="189">
        <f t="shared" si="49"/>
        <v>190514563.76064515</v>
      </c>
      <c r="N214" s="189">
        <f t="shared" si="49"/>
        <v>148508494.47648025</v>
      </c>
      <c r="O214" s="189">
        <f t="shared" si="49"/>
        <v>112926060.55027175</v>
      </c>
      <c r="P214" s="189">
        <f t="shared" si="49"/>
        <v>82219825.549055934</v>
      </c>
      <c r="Q214" s="189">
        <f t="shared" si="49"/>
        <v>55325779.543509126</v>
      </c>
      <c r="R214" s="189">
        <f t="shared" si="49"/>
        <v>31483667.485239863</v>
      </c>
      <c r="S214" s="189">
        <f t="shared" si="49"/>
        <v>10133060.686299443</v>
      </c>
      <c r="T214" s="189">
        <f t="shared" si="49"/>
        <v>-9149985.380923748</v>
      </c>
      <c r="U214" s="189">
        <f t="shared" si="49"/>
        <v>-26693232.397518277</v>
      </c>
      <c r="V214" s="189">
        <f t="shared" si="49"/>
        <v>-42754840.808255672</v>
      </c>
      <c r="W214" s="189">
        <f t="shared" si="49"/>
        <v>-57541447.397085786</v>
      </c>
      <c r="X214" s="189">
        <f t="shared" si="49"/>
        <v>-71220787.949222565</v>
      </c>
      <c r="Y214" s="189">
        <f t="shared" si="49"/>
        <v>-83930715.693288922</v>
      </c>
      <c r="Z214" s="189">
        <f t="shared" si="49"/>
        <v>-95785775.950195193</v>
      </c>
      <c r="AA214" s="189">
        <f t="shared" si="49"/>
        <v>-106882085.61766291</v>
      </c>
      <c r="AB214" s="189">
        <f t="shared" si="49"/>
        <v>-117301012.75463259</v>
      </c>
      <c r="AC214" s="189">
        <f t="shared" si="49"/>
        <v>-127111991.32892931</v>
      </c>
      <c r="AD214" s="189">
        <f t="shared" si="49"/>
        <v>-136374702.40124822</v>
      </c>
      <c r="AE214" s="189">
        <f t="shared" si="49"/>
        <v>-145140784.28964257</v>
      </c>
      <c r="AF214" s="189">
        <f t="shared" si="49"/>
        <v>-153455187.84040058</v>
      </c>
      <c r="AG214" s="189">
        <f t="shared" si="49"/>
        <v>-161357261.01471245</v>
      </c>
      <c r="AH214" s="189">
        <f t="shared" si="49"/>
        <v>-168881624.69417906</v>
      </c>
      <c r="AI214" s="189">
        <f t="shared" si="49"/>
        <v>-176058885.78354812</v>
      </c>
      <c r="AJ214" s="189">
        <f t="shared" si="49"/>
        <v>-182916222.30745459</v>
      </c>
      <c r="AK214" s="189">
        <f t="shared" si="49"/>
        <v>-189477866.90750504</v>
      </c>
      <c r="AL214" s="189">
        <f t="shared" si="49"/>
        <v>-195765509.03604448</v>
      </c>
      <c r="AM214" s="189">
        <f t="shared" si="49"/>
        <v>-201798631.59064591</v>
      </c>
      <c r="AN214" s="189">
        <f t="shared" si="49"/>
        <v>-207594794.30710864</v>
      </c>
      <c r="AO214" s="189">
        <f t="shared" si="49"/>
        <v>-213169873.62556171</v>
      </c>
      <c r="AP214" s="189">
        <f t="shared" si="49"/>
        <v>-218538266.74881792</v>
      </c>
      <c r="AQ214" s="189">
        <f t="shared" si="49"/>
        <v>-223713066.06986976</v>
      </c>
      <c r="AR214" s="189">
        <f t="shared" si="49"/>
        <v>-228706208.94407117</v>
      </c>
      <c r="AS214" s="189">
        <f t="shared" si="49"/>
        <v>-233528606.83892334</v>
      </c>
      <c r="AT214" s="189">
        <f t="shared" si="49"/>
        <v>-238190257.1495961</v>
      </c>
      <c r="AU214" s="189">
        <f t="shared" si="49"/>
        <v>-242700340.37603605</v>
      </c>
      <c r="AV214" s="189">
        <f t="shared" si="49"/>
        <v>-247067304.88357043</v>
      </c>
      <c r="AW214" s="189">
        <f t="shared" si="49"/>
        <v>-251298941.08746266</v>
      </c>
      <c r="AX214" s="189">
        <f t="shared" si="49"/>
        <v>-255402446.59314609</v>
      </c>
      <c r="AY214" s="189">
        <f t="shared" si="49"/>
        <v>-259384483.57268012</v>
      </c>
      <c r="AZ214" s="189">
        <f t="shared" si="49"/>
        <v>-263251229.45258355</v>
      </c>
      <c r="BA214" s="189">
        <f t="shared" si="49"/>
        <v>-267008421.81944466</v>
      </c>
      <c r="BB214" s="189">
        <f t="shared" si="49"/>
        <v>-270661398.31043851</v>
      </c>
      <c r="BC214" s="189">
        <f t="shared" si="49"/>
        <v>-274215132.14041764</v>
      </c>
      <c r="BD214" s="189">
        <f t="shared" si="49"/>
        <v>-277674263.821154</v>
      </c>
      <c r="BE214" s="189">
        <f t="shared" si="49"/>
        <v>-281043129.54798573</v>
      </c>
      <c r="BF214" s="189">
        <f t="shared" si="49"/>
        <v>-284325786.66176033</v>
      </c>
      <c r="BG214" s="189">
        <f t="shared" si="49"/>
        <v>-287526036.53724051</v>
      </c>
      <c r="BH214" s="189">
        <f t="shared" si="49"/>
        <v>-290647445.2012099</v>
      </c>
      <c r="BI214" s="189">
        <f t="shared" si="49"/>
        <v>-293693361.94289792</v>
      </c>
      <c r="BJ214" s="189">
        <f t="shared" si="49"/>
        <v>-296666936.14478326</v>
      </c>
      <c r="BK214" s="189">
        <f t="shared" si="49"/>
        <v>-299571132.53236693</v>
      </c>
      <c r="BL214" s="189">
        <f t="shared" si="49"/>
        <v>-302408745.01627845</v>
      </c>
      <c r="BM214" s="189">
        <f t="shared" si="49"/>
        <v>-305182409.27844244</v>
      </c>
      <c r="BN214" s="1521">
        <f t="shared" si="49"/>
        <v>-307894614.23540366</v>
      </c>
    </row>
    <row r="215" spans="1:66" hidden="1" x14ac:dyDescent="0.15">
      <c r="A215" s="1123"/>
      <c r="C215" s="1529"/>
      <c r="D215" s="274"/>
      <c r="E215" s="1675"/>
      <c r="F215" s="1604"/>
      <c r="G215" s="189">
        <f>G183-$G$176</f>
        <v>1059997826.6927999</v>
      </c>
      <c r="H215" s="189">
        <f t="shared" si="49"/>
        <v>779826925.39679968</v>
      </c>
      <c r="I215" s="189">
        <f t="shared" si="49"/>
        <v>635846794.20495379</v>
      </c>
      <c r="J215" s="189">
        <f t="shared" si="49"/>
        <v>541681659.29519975</v>
      </c>
      <c r="K215" s="189">
        <f t="shared" si="49"/>
        <v>472892346.78688872</v>
      </c>
      <c r="L215" s="189">
        <f t="shared" si="49"/>
        <v>419298547.78213084</v>
      </c>
      <c r="M215" s="189">
        <f t="shared" si="49"/>
        <v>375739180.33237183</v>
      </c>
      <c r="N215" s="189">
        <f t="shared" si="49"/>
        <v>339258183.10883963</v>
      </c>
      <c r="O215" s="189">
        <f t="shared" si="49"/>
        <v>308014168.19418037</v>
      </c>
      <c r="P215" s="189">
        <f t="shared" si="49"/>
        <v>280787267.47677553</v>
      </c>
      <c r="Q215" s="189">
        <f t="shared" si="49"/>
        <v>256730306.77477503</v>
      </c>
      <c r="R215" s="189">
        <f t="shared" si="49"/>
        <v>235232538.32273102</v>
      </c>
      <c r="S215" s="189">
        <f t="shared" si="49"/>
        <v>215840089.79489398</v>
      </c>
      <c r="T215" s="189">
        <f t="shared" si="49"/>
        <v>198207075.99043608</v>
      </c>
      <c r="U215" s="189">
        <f t="shared" si="49"/>
        <v>182064258.07877922</v>
      </c>
      <c r="V215" s="189">
        <f t="shared" si="49"/>
        <v>167198228.35043371</v>
      </c>
      <c r="W215" s="189">
        <f t="shared" si="49"/>
        <v>153437163.20112264</v>
      </c>
      <c r="X215" s="189">
        <f t="shared" si="49"/>
        <v>140640815.67297328</v>
      </c>
      <c r="Y215" s="189">
        <f t="shared" si="49"/>
        <v>128693325.51786673</v>
      </c>
      <c r="Z215" s="189">
        <f t="shared" si="49"/>
        <v>117497950.06317914</v>
      </c>
      <c r="AA215" s="189">
        <f t="shared" ref="AA215:BN215" si="50">AA183-$G$176</f>
        <v>106973134.29386008</v>
      </c>
      <c r="AB215" s="189">
        <f t="shared" si="50"/>
        <v>97049533.466478825</v>
      </c>
      <c r="AC215" s="189">
        <f t="shared" si="50"/>
        <v>87667725.411086202</v>
      </c>
      <c r="AD215" s="189">
        <f t="shared" si="50"/>
        <v>78776430.282241225</v>
      </c>
      <c r="AE215" s="189">
        <f t="shared" si="50"/>
        <v>70331109.131558418</v>
      </c>
      <c r="AF215" s="189">
        <f t="shared" si="50"/>
        <v>62292849.033579707</v>
      </c>
      <c r="AG215" s="189">
        <f t="shared" si="50"/>
        <v>54627467.596677065</v>
      </c>
      <c r="AH215" s="189">
        <f t="shared" si="50"/>
        <v>47304787.29979074</v>
      </c>
      <c r="AI215" s="189">
        <f t="shared" si="50"/>
        <v>40298042.633716702</v>
      </c>
      <c r="AJ215" s="189">
        <f t="shared" si="50"/>
        <v>33583392.074882388</v>
      </c>
      <c r="AK215" s="189">
        <f t="shared" si="50"/>
        <v>27139513.533221722</v>
      </c>
      <c r="AL215" s="189">
        <f t="shared" si="50"/>
        <v>20947266.805788636</v>
      </c>
      <c r="AM215" s="189">
        <f t="shared" si="50"/>
        <v>14989410.222437501</v>
      </c>
      <c r="AN215" s="189">
        <f t="shared" si="50"/>
        <v>9250361.4288742542</v>
      </c>
      <c r="AO215" s="189">
        <f t="shared" si="50"/>
        <v>3715994.3546830416</v>
      </c>
      <c r="AP215" s="189">
        <f t="shared" si="50"/>
        <v>-1626533.9700527191</v>
      </c>
      <c r="AQ215" s="189">
        <f t="shared" si="50"/>
        <v>-6788931.8334823847</v>
      </c>
      <c r="AR215" s="189">
        <f t="shared" si="50"/>
        <v>-11781900.601893187</v>
      </c>
      <c r="AS215" s="189">
        <f t="shared" si="50"/>
        <v>-16615245.157126904</v>
      </c>
      <c r="AT215" s="189">
        <f t="shared" si="50"/>
        <v>-21297969.73837769</v>
      </c>
      <c r="AU215" s="189">
        <f t="shared" si="50"/>
        <v>-25838361.429379821</v>
      </c>
      <c r="AV215" s="189">
        <f t="shared" si="50"/>
        <v>-30244063.142299056</v>
      </c>
      <c r="AW215" s="189">
        <f t="shared" si="50"/>
        <v>-34522137.635276437</v>
      </c>
      <c r="AX215" s="189">
        <f t="shared" si="50"/>
        <v>-38679123.845573068</v>
      </c>
      <c r="AY215" s="189">
        <f t="shared" si="50"/>
        <v>-42721086.612338185</v>
      </c>
      <c r="AZ215" s="189">
        <f t="shared" si="50"/>
        <v>-46653660.692656755</v>
      </c>
      <c r="BA215" s="189">
        <f t="shared" si="50"/>
        <v>-50482089.834246516</v>
      </c>
      <c r="BB215" s="189">
        <f t="shared" si="50"/>
        <v>-54211261.552174807</v>
      </c>
      <c r="BC215" s="189">
        <f t="shared" si="50"/>
        <v>-57845738.160609365</v>
      </c>
      <c r="BD215" s="189">
        <f t="shared" si="50"/>
        <v>-61389784.530255318</v>
      </c>
      <c r="BE215" s="189">
        <f t="shared" si="50"/>
        <v>-64847392.974849701</v>
      </c>
      <c r="BF215" s="189">
        <f t="shared" si="50"/>
        <v>-68222305.613537312</v>
      </c>
      <c r="BG215" s="189">
        <f t="shared" si="50"/>
        <v>-71518034.508258104</v>
      </c>
      <c r="BH215" s="189">
        <f t="shared" si="50"/>
        <v>-74737879.834904552</v>
      </c>
      <c r="BI215" s="189">
        <f t="shared" si="50"/>
        <v>-77884946.312725782</v>
      </c>
      <c r="BJ215" s="189">
        <f t="shared" si="50"/>
        <v>-80962158.087257981</v>
      </c>
      <c r="BK215" s="189">
        <f t="shared" si="50"/>
        <v>-83972272.237093687</v>
      </c>
      <c r="BL215" s="189">
        <f t="shared" si="50"/>
        <v>-86917891.053420782</v>
      </c>
      <c r="BM215" s="189">
        <f t="shared" si="50"/>
        <v>-89801473.222878933</v>
      </c>
      <c r="BN215" s="1521">
        <f t="shared" si="50"/>
        <v>-92625344.028430104</v>
      </c>
    </row>
    <row r="216" spans="1:66" hidden="1" x14ac:dyDescent="0.15">
      <c r="A216" s="1123"/>
      <c r="B216" s="747"/>
      <c r="C216" s="1533"/>
      <c r="D216" s="1399"/>
      <c r="E216" s="1679"/>
      <c r="F216" s="1605"/>
      <c r="G216" s="748">
        <f>G184-$G$176</f>
        <v>1059997826.6927999</v>
      </c>
      <c r="H216" s="748">
        <f t="shared" ref="H216:BN216" si="51">H184-$G$176</f>
        <v>873217225.82879984</v>
      </c>
      <c r="I216" s="748">
        <f t="shared" si="51"/>
        <v>772740443.83412945</v>
      </c>
      <c r="J216" s="748">
        <f t="shared" si="51"/>
        <v>705114685.05120003</v>
      </c>
      <c r="K216" s="748">
        <f t="shared" si="51"/>
        <v>654659121.4927572</v>
      </c>
      <c r="L216" s="748">
        <f t="shared" si="51"/>
        <v>614685581.25599658</v>
      </c>
      <c r="M216" s="748">
        <f t="shared" si="51"/>
        <v>581742052.47954476</v>
      </c>
      <c r="N216" s="748">
        <f t="shared" si="51"/>
        <v>553822398.35135996</v>
      </c>
      <c r="O216" s="748">
        <f t="shared" si="51"/>
        <v>529661526.84670627</v>
      </c>
      <c r="P216" s="748">
        <f t="shared" si="51"/>
        <v>508412391.14876163</v>
      </c>
      <c r="Q216" s="748">
        <f t="shared" si="51"/>
        <v>489481185.20761836</v>
      </c>
      <c r="R216" s="748">
        <f t="shared" si="51"/>
        <v>472436204.93567693</v>
      </c>
      <c r="S216" s="748">
        <f t="shared" si="51"/>
        <v>456954179.2680918</v>
      </c>
      <c r="T216" s="748">
        <f t="shared" si="51"/>
        <v>442787029.03687036</v>
      </c>
      <c r="U216" s="748">
        <f t="shared" si="51"/>
        <v>429740405.00976002</v>
      </c>
      <c r="V216" s="748">
        <f t="shared" si="51"/>
        <v>417659340.32150424</v>
      </c>
      <c r="W216" s="748">
        <f t="shared" si="51"/>
        <v>406418370.77094448</v>
      </c>
      <c r="X216" s="748">
        <f t="shared" si="51"/>
        <v>395914555.96731579</v>
      </c>
      <c r="Y216" s="748">
        <f t="shared" si="51"/>
        <v>386062438.9072603</v>
      </c>
      <c r="Z216" s="748">
        <f t="shared" si="51"/>
        <v>376790333.83916533</v>
      </c>
      <c r="AA216" s="748">
        <f t="shared" si="51"/>
        <v>368037544.70642936</v>
      </c>
      <c r="AB216" s="748">
        <f t="shared" si="51"/>
        <v>359752248.4921366</v>
      </c>
      <c r="AC216" s="748">
        <f t="shared" si="51"/>
        <v>351889862.06804287</v>
      </c>
      <c r="AD216" s="748">
        <f t="shared" si="51"/>
        <v>344411766.2473892</v>
      </c>
      <c r="AE216" s="748">
        <f t="shared" si="51"/>
        <v>337284297.53800404</v>
      </c>
      <c r="AF216" s="748">
        <f t="shared" si="51"/>
        <v>330477943.1465627</v>
      </c>
      <c r="AG216" s="748">
        <f t="shared" si="51"/>
        <v>323966692.14562809</v>
      </c>
      <c r="AH216" s="748">
        <f t="shared" si="51"/>
        <v>317727507.93846357</v>
      </c>
      <c r="AI216" s="748">
        <f t="shared" si="51"/>
        <v>311739895.88972366</v>
      </c>
      <c r="AJ216" s="748">
        <f t="shared" si="51"/>
        <v>305985546.31406391</v>
      </c>
      <c r="AK216" s="748">
        <f t="shared" si="51"/>
        <v>300448037.65120661</v>
      </c>
      <c r="AL216" s="748">
        <f t="shared" si="51"/>
        <v>295112588.09463394</v>
      </c>
      <c r="AM216" s="748">
        <f t="shared" si="51"/>
        <v>289965846.51855695</v>
      </c>
      <c r="AN216" s="748">
        <f t="shared" si="51"/>
        <v>284995715.49913013</v>
      </c>
      <c r="AO216" s="748">
        <f t="shared" si="51"/>
        <v>280191200.71680653</v>
      </c>
      <c r="AP216" s="748">
        <f t="shared" si="51"/>
        <v>275542282.17586434</v>
      </c>
      <c r="AQ216" s="748">
        <f t="shared" si="51"/>
        <v>271039803.56998432</v>
      </c>
      <c r="AR216" s="748">
        <f t="shared" si="51"/>
        <v>266675376.82181442</v>
      </c>
      <c r="AS216" s="748">
        <f t="shared" si="51"/>
        <v>262441299.37571239</v>
      </c>
      <c r="AT216" s="748">
        <f t="shared" si="51"/>
        <v>258330482.2605288</v>
      </c>
      <c r="AU216" s="748">
        <f t="shared" si="51"/>
        <v>254336387.28895283</v>
      </c>
      <c r="AV216" s="748">
        <f t="shared" si="51"/>
        <v>250452972.04106641</v>
      </c>
      <c r="AW216" s="748">
        <f t="shared" si="51"/>
        <v>246674641.50698626</v>
      </c>
      <c r="AX216" s="748">
        <f t="shared" si="51"/>
        <v>242996205.44820297</v>
      </c>
      <c r="AY216" s="748">
        <f t="shared" si="51"/>
        <v>239412840.68815923</v>
      </c>
      <c r="AZ216" s="748">
        <f t="shared" si="51"/>
        <v>235920057.66651845</v>
      </c>
      <c r="BA216" s="748">
        <f t="shared" si="51"/>
        <v>232513670.69382417</v>
      </c>
      <c r="BB216" s="748">
        <f t="shared" si="51"/>
        <v>229189771.42793047</v>
      </c>
      <c r="BC216" s="748">
        <f t="shared" si="51"/>
        <v>225944705.16409349</v>
      </c>
      <c r="BD216" s="748">
        <f t="shared" si="51"/>
        <v>222775049.58948374</v>
      </c>
      <c r="BE216" s="748">
        <f t="shared" si="51"/>
        <v>219677595.70229244</v>
      </c>
      <c r="BF216" s="748">
        <f t="shared" si="51"/>
        <v>216649330.63718641</v>
      </c>
      <c r="BG216" s="748">
        <f t="shared" si="51"/>
        <v>213687422.17399919</v>
      </c>
      <c r="BH216" s="748">
        <f t="shared" si="51"/>
        <v>210789204.73634529</v>
      </c>
      <c r="BI216" s="748">
        <f t="shared" si="51"/>
        <v>207952166.71217191</v>
      </c>
      <c r="BJ216" s="748">
        <f t="shared" si="51"/>
        <v>205173938.94989705</v>
      </c>
      <c r="BK216" s="748">
        <f t="shared" si="51"/>
        <v>202452284.30227625</v>
      </c>
      <c r="BL216" s="748">
        <f t="shared" si="51"/>
        <v>199785088.10603154</v>
      </c>
      <c r="BM216" s="748">
        <f t="shared" si="51"/>
        <v>197170349.49894607</v>
      </c>
      <c r="BN216" s="1525">
        <f t="shared" si="51"/>
        <v>194606173.48793745</v>
      </c>
    </row>
    <row r="217" spans="1:66" hidden="1" x14ac:dyDescent="0.15">
      <c r="A217" s="1123"/>
      <c r="C217" s="1529"/>
      <c r="D217" s="274"/>
      <c r="E217" s="1675"/>
      <c r="F217" s="1604"/>
      <c r="G217" s="189"/>
      <c r="H217" s="189"/>
      <c r="I217" s="189"/>
      <c r="J217" s="189"/>
      <c r="K217" s="189"/>
      <c r="L217" s="189"/>
      <c r="M217" s="189"/>
      <c r="N217" s="189"/>
      <c r="O217" s="189"/>
      <c r="P217" s="189"/>
      <c r="Q217" s="189"/>
      <c r="R217" s="189"/>
      <c r="S217" s="189"/>
      <c r="T217" s="189"/>
      <c r="U217" s="189"/>
      <c r="V217" s="189"/>
      <c r="W217" s="189"/>
      <c r="X217" s="189"/>
      <c r="Y217" s="189"/>
      <c r="Z217" s="189"/>
      <c r="AA217" s="189"/>
      <c r="AB217" s="189"/>
      <c r="AC217" s="189"/>
      <c r="AD217" s="189"/>
      <c r="AE217" s="189"/>
      <c r="AF217" s="189"/>
      <c r="AG217" s="189"/>
      <c r="AH217" s="189"/>
      <c r="AI217" s="189"/>
      <c r="AJ217" s="189"/>
      <c r="AK217" s="189"/>
      <c r="AL217" s="189"/>
      <c r="AM217" s="189"/>
      <c r="AN217" s="189"/>
      <c r="AO217" s="189"/>
      <c r="AP217" s="189"/>
      <c r="AQ217" s="189"/>
      <c r="AR217" s="189"/>
      <c r="AS217" s="189"/>
      <c r="AT217" s="189"/>
      <c r="AU217" s="189"/>
      <c r="AV217" s="189"/>
      <c r="AW217" s="189"/>
      <c r="AX217" s="189"/>
      <c r="AY217" s="189"/>
      <c r="AZ217" s="189"/>
      <c r="BA217" s="189"/>
      <c r="BB217" s="189"/>
      <c r="BC217" s="189"/>
      <c r="BD217" s="189"/>
      <c r="BE217" s="189"/>
      <c r="BF217" s="189"/>
      <c r="BG217" s="189"/>
      <c r="BH217" s="189"/>
      <c r="BI217" s="189"/>
      <c r="BJ217" s="189"/>
      <c r="BK217" s="189"/>
      <c r="BL217" s="189"/>
      <c r="BM217" s="189"/>
      <c r="BN217" s="1521"/>
    </row>
    <row r="218" spans="1:66" hidden="1" x14ac:dyDescent="0.15">
      <c r="A218" s="1123"/>
      <c r="B218" s="274" t="s">
        <v>900</v>
      </c>
      <c r="C218" s="1529" t="s">
        <v>901</v>
      </c>
      <c r="D218" s="274"/>
      <c r="E218" s="1675"/>
      <c r="F218" s="1604"/>
      <c r="G218" s="189">
        <f>G186/$C$135</f>
        <v>-76648872.356458977</v>
      </c>
      <c r="H218" s="189">
        <f t="shared" ref="H218:BN223" si="52">H186/$C$135</f>
        <v>-156283579.55645895</v>
      </c>
      <c r="I218" s="189">
        <f t="shared" si="52"/>
        <v>-195263294.38242665</v>
      </c>
      <c r="J218" s="189">
        <f t="shared" si="52"/>
        <v>-219991345.31645894</v>
      </c>
      <c r="K218" s="189">
        <f t="shared" si="52"/>
        <v>-237655381.07651114</v>
      </c>
      <c r="L218" s="189">
        <f t="shared" si="52"/>
        <v>-251175117.1772331</v>
      </c>
      <c r="M218" s="189">
        <f t="shared" si="52"/>
        <v>-262002824.36917105</v>
      </c>
      <c r="N218" s="189">
        <f t="shared" si="52"/>
        <v>-270957557.92445892</v>
      </c>
      <c r="O218" s="189">
        <f t="shared" si="52"/>
        <v>-278542919.28979737</v>
      </c>
      <c r="P218" s="189">
        <f t="shared" si="52"/>
        <v>-285088786.53250068</v>
      </c>
      <c r="Q218" s="189">
        <f t="shared" si="52"/>
        <v>-290821982.24224806</v>
      </c>
      <c r="R218" s="189">
        <f t="shared" si="52"/>
        <v>-295904575.41307831</v>
      </c>
      <c r="S218" s="189">
        <f t="shared" si="52"/>
        <v>-300456036.62776285</v>
      </c>
      <c r="T218" s="189">
        <f t="shared" si="52"/>
        <v>-304566741.1666286</v>
      </c>
      <c r="U218" s="189">
        <f t="shared" si="52"/>
        <v>-308306560.32622379</v>
      </c>
      <c r="V218" s="189">
        <f t="shared" si="52"/>
        <v>-311730528.01085895</v>
      </c>
      <c r="W218" s="189">
        <f t="shared" si="52"/>
        <v>-314882694.45838112</v>
      </c>
      <c r="X218" s="189">
        <f t="shared" si="52"/>
        <v>-317798817.10312968</v>
      </c>
      <c r="Y218" s="189">
        <f t="shared" si="52"/>
        <v>-320508283.10160571</v>
      </c>
      <c r="Z218" s="189">
        <f t="shared" si="52"/>
        <v>-323035510.89729238</v>
      </c>
      <c r="AA218" s="189">
        <f t="shared" si="52"/>
        <v>-325400990.41519135</v>
      </c>
      <c r="AB218" s="189">
        <f t="shared" si="52"/>
        <v>-327622067.46509027</v>
      </c>
      <c r="AC218" s="189">
        <f t="shared" si="52"/>
        <v>-329713543.78140879</v>
      </c>
      <c r="AD218" s="189">
        <f t="shared" si="52"/>
        <v>-331688142.00175446</v>
      </c>
      <c r="AE218" s="189">
        <f t="shared" si="52"/>
        <v>-333556870.23489094</v>
      </c>
      <c r="AF218" s="189">
        <f t="shared" si="52"/>
        <v>-335329310.9735021</v>
      </c>
      <c r="AG218" s="189">
        <f t="shared" si="52"/>
        <v>-337013852.30327195</v>
      </c>
      <c r="AH218" s="189">
        <f t="shared" si="52"/>
        <v>-338617874.60459471</v>
      </c>
      <c r="AI218" s="189">
        <f t="shared" si="52"/>
        <v>-340147902.56977409</v>
      </c>
      <c r="AJ218" s="189">
        <f t="shared" si="52"/>
        <v>-341609729.93227082</v>
      </c>
      <c r="AK218" s="189">
        <f t="shared" si="52"/>
        <v>-343008522.5372265</v>
      </c>
      <c r="AL218" s="189">
        <f t="shared" si="52"/>
        <v>-344348904.07997894</v>
      </c>
      <c r="AM218" s="189">
        <f t="shared" si="52"/>
        <v>-345635027.86883861</v>
      </c>
      <c r="AN218" s="189">
        <f t="shared" si="52"/>
        <v>-346870637.2379967</v>
      </c>
      <c r="AO218" s="189">
        <f t="shared" si="52"/>
        <v>-348059116.68149376</v>
      </c>
      <c r="AP218" s="189">
        <f t="shared" si="52"/>
        <v>-349203535.35379553</v>
      </c>
      <c r="AQ218" s="189">
        <f t="shared" si="52"/>
        <v>-350306684.25374681</v>
      </c>
      <c r="AR218" s="189">
        <f t="shared" si="52"/>
        <v>-351371108.15257639</v>
      </c>
      <c r="AS218" s="189">
        <f t="shared" si="52"/>
        <v>-352399133.1256786</v>
      </c>
      <c r="AT218" s="189">
        <f t="shared" si="52"/>
        <v>-353392890.38912565</v>
      </c>
      <c r="AU218" s="189">
        <f t="shared" si="52"/>
        <v>-354354337.01560563</v>
      </c>
      <c r="AV218" s="189">
        <f t="shared" si="52"/>
        <v>-355285274.00344491</v>
      </c>
      <c r="AW218" s="189">
        <f t="shared" si="52"/>
        <v>-356187362.09105963</v>
      </c>
      <c r="AX218" s="189">
        <f t="shared" si="52"/>
        <v>-357062135.64336401</v>
      </c>
      <c r="AY218" s="189">
        <f t="shared" si="52"/>
        <v>-357911014.88311881</v>
      </c>
      <c r="AZ218" s="189">
        <f t="shared" si="52"/>
        <v>-358735316.69641876</v>
      </c>
      <c r="BA218" s="189">
        <f t="shared" si="52"/>
        <v>-359536264.20554191</v>
      </c>
      <c r="BB218" s="189">
        <f t="shared" si="52"/>
        <v>-360314995.27269536</v>
      </c>
      <c r="BC218" s="189">
        <f t="shared" si="52"/>
        <v>-361072570.07357949</v>
      </c>
      <c r="BD218" s="189">
        <f t="shared" si="52"/>
        <v>-361809977.85920453</v>
      </c>
      <c r="BE218" s="189">
        <f t="shared" si="52"/>
        <v>-362528143.00727493</v>
      </c>
      <c r="BF218" s="189">
        <f t="shared" si="52"/>
        <v>-363227930.45009351</v>
      </c>
      <c r="BG218" s="189">
        <f t="shared" si="52"/>
        <v>-363910150.5538457</v>
      </c>
      <c r="BH218" s="189">
        <f t="shared" si="52"/>
        <v>-364575563.51390934</v>
      </c>
      <c r="BI218" s="189">
        <f t="shared" si="52"/>
        <v>-365224883.32217073</v>
      </c>
      <c r="BJ218" s="189">
        <f t="shared" si="52"/>
        <v>-365858781.35496759</v>
      </c>
      <c r="BK218" s="189">
        <f t="shared" si="52"/>
        <v>-366477889.62399203</v>
      </c>
      <c r="BL218" s="189">
        <f t="shared" si="52"/>
        <v>-367082803.72711104</v>
      </c>
      <c r="BM218" s="189">
        <f t="shared" si="52"/>
        <v>-367674085.53144938</v>
      </c>
      <c r="BN218" s="1521">
        <f t="shared" si="52"/>
        <v>-368252265.61710852</v>
      </c>
    </row>
    <row r="219" spans="1:66" hidden="1" x14ac:dyDescent="0.15">
      <c r="A219" s="1123"/>
      <c r="C219" s="1529"/>
      <c r="D219" s="274"/>
      <c r="E219" s="1675"/>
      <c r="F219" s="1604"/>
      <c r="G219" s="189">
        <f t="shared" ref="G219:V234" si="53">G187/$C$135</f>
        <v>-76648872.356458977</v>
      </c>
      <c r="H219" s="189">
        <f t="shared" si="53"/>
        <v>-136374902.75645903</v>
      </c>
      <c r="I219" s="189">
        <f t="shared" si="53"/>
        <v>-167068174.80142048</v>
      </c>
      <c r="J219" s="189">
        <f t="shared" si="53"/>
        <v>-187142028.59645903</v>
      </c>
      <c r="K219" s="189">
        <f t="shared" si="53"/>
        <v>-201806337.24186632</v>
      </c>
      <c r="L219" s="189">
        <f t="shared" si="53"/>
        <v>-213231309.83467627</v>
      </c>
      <c r="M219" s="189">
        <f t="shared" si="53"/>
        <v>-222517171.04465416</v>
      </c>
      <c r="N219" s="189">
        <f t="shared" si="53"/>
        <v>-230294085.56045902</v>
      </c>
      <c r="O219" s="189">
        <f t="shared" si="53"/>
        <v>-236954595.18504524</v>
      </c>
      <c r="P219" s="189">
        <f t="shared" si="53"/>
        <v>-242758747.90905523</v>
      </c>
      <c r="Q219" s="189">
        <f t="shared" si="53"/>
        <v>-247887141.89848411</v>
      </c>
      <c r="R219" s="189">
        <f t="shared" si="53"/>
        <v>-252469974.61294374</v>
      </c>
      <c r="S219" s="189">
        <f t="shared" si="53"/>
        <v>-256604001.25506231</v>
      </c>
      <c r="T219" s="189">
        <f t="shared" si="53"/>
        <v>-260362956.64142489</v>
      </c>
      <c r="U219" s="189">
        <f t="shared" si="53"/>
        <v>-263804236.33490261</v>
      </c>
      <c r="V219" s="189">
        <f t="shared" si="53"/>
        <v>-266973333.97985908</v>
      </c>
      <c r="W219" s="189">
        <f t="shared" si="52"/>
        <v>-269906878.44019473</v>
      </c>
      <c r="X219" s="189">
        <f t="shared" si="52"/>
        <v>-272634767.1607573</v>
      </c>
      <c r="Y219" s="189">
        <f t="shared" si="52"/>
        <v>-275181698.89744645</v>
      </c>
      <c r="Z219" s="189">
        <f t="shared" si="52"/>
        <v>-277568296.97616577</v>
      </c>
      <c r="AA219" s="189">
        <f t="shared" si="52"/>
        <v>-279811947.06147081</v>
      </c>
      <c r="AB219" s="189">
        <f t="shared" si="52"/>
        <v>-281927431.86718029</v>
      </c>
      <c r="AC219" s="189">
        <f t="shared" si="52"/>
        <v>-283927418.8413142</v>
      </c>
      <c r="AD219" s="189">
        <f t="shared" si="52"/>
        <v>-285822839.67447102</v>
      </c>
      <c r="AE219" s="189">
        <f t="shared" si="52"/>
        <v>-287623189.05211943</v>
      </c>
      <c r="AF219" s="189">
        <f t="shared" si="52"/>
        <v>-289336762.32027179</v>
      </c>
      <c r="AG219" s="189">
        <f t="shared" si="52"/>
        <v>-290970846.38328576</v>
      </c>
      <c r="AH219" s="189">
        <f t="shared" si="52"/>
        <v>-292531874.39867997</v>
      </c>
      <c r="AI219" s="189">
        <f t="shared" si="52"/>
        <v>-294025552.16105705</v>
      </c>
      <c r="AJ219" s="189">
        <f t="shared" si="52"/>
        <v>-295456962.13813609</v>
      </c>
      <c r="AK219" s="189">
        <f t="shared" si="52"/>
        <v>-296830649.71201628</v>
      </c>
      <c r="AL219" s="189">
        <f t="shared" si="52"/>
        <v>-298150695.13634902</v>
      </c>
      <c r="AM219" s="189">
        <f t="shared" si="52"/>
        <v>-299420773.94100022</v>
      </c>
      <c r="AN219" s="189">
        <f t="shared" si="52"/>
        <v>-300644207.92763436</v>
      </c>
      <c r="AO219" s="189">
        <f t="shared" si="52"/>
        <v>-301824008.45148915</v>
      </c>
      <c r="AP219" s="189">
        <f t="shared" si="52"/>
        <v>-302962913.34011257</v>
      </c>
      <c r="AQ219" s="189">
        <f t="shared" si="52"/>
        <v>-304063418.53284258</v>
      </c>
      <c r="AR219" s="189">
        <f t="shared" si="52"/>
        <v>-305127805.31629837</v>
      </c>
      <c r="AS219" s="189">
        <f t="shared" si="52"/>
        <v>-306158163.86711222</v>
      </c>
      <c r="AT219" s="189">
        <f t="shared" si="52"/>
        <v>-307156413.68320972</v>
      </c>
      <c r="AU219" s="189">
        <f t="shared" si="52"/>
        <v>-308124321.38136935</v>
      </c>
      <c r="AV219" s="189">
        <f t="shared" si="52"/>
        <v>-309063516.25571901</v>
      </c>
      <c r="AW219" s="189">
        <f t="shared" si="52"/>
        <v>-309975503.92481351</v>
      </c>
      <c r="AX219" s="189">
        <f t="shared" si="52"/>
        <v>-310861678.34057218</v>
      </c>
      <c r="AY219" s="189">
        <f t="shared" si="52"/>
        <v>-311723332.38803667</v>
      </c>
      <c r="AZ219" s="189">
        <f t="shared" si="52"/>
        <v>-312561667.26858592</v>
      </c>
      <c r="BA219" s="189">
        <f t="shared" si="52"/>
        <v>-313377800.82934159</v>
      </c>
      <c r="BB219" s="189">
        <f t="shared" si="52"/>
        <v>-314172774.97676921</v>
      </c>
      <c r="BC219" s="189">
        <f t="shared" si="52"/>
        <v>-314947562.29193765</v>
      </c>
      <c r="BD219" s="189">
        <f t="shared" si="52"/>
        <v>-315703071.94777036</v>
      </c>
      <c r="BE219" s="189">
        <f t="shared" si="52"/>
        <v>-316440155.0142768</v>
      </c>
      <c r="BF219" s="189">
        <f t="shared" si="52"/>
        <v>-317159609.2256999</v>
      </c>
      <c r="BG219" s="189">
        <f t="shared" si="52"/>
        <v>-317862183.27334625</v>
      </c>
      <c r="BH219" s="189">
        <f t="shared" si="52"/>
        <v>-318548580.67926174</v>
      </c>
      <c r="BI219" s="189">
        <f t="shared" si="52"/>
        <v>-319219463.29860479</v>
      </c>
      <c r="BJ219" s="189">
        <f t="shared" si="52"/>
        <v>-319875454.49234688</v>
      </c>
      <c r="BK219" s="189">
        <f t="shared" si="52"/>
        <v>-320517142.00660664</v>
      </c>
      <c r="BL219" s="189">
        <f t="shared" si="52"/>
        <v>-321145080.59036738</v>
      </c>
      <c r="BM219" s="189">
        <f t="shared" si="52"/>
        <v>-321759794.37940568</v>
      </c>
      <c r="BN219" s="1521">
        <f t="shared" si="52"/>
        <v>-322361779.07088453</v>
      </c>
    </row>
    <row r="220" spans="1:66" hidden="1" x14ac:dyDescent="0.15">
      <c r="A220" s="1123"/>
      <c r="C220" s="1529"/>
      <c r="D220" s="274"/>
      <c r="E220" s="1675"/>
      <c r="F220" s="1604"/>
      <c r="G220" s="189">
        <f t="shared" si="53"/>
        <v>-76648872.356458977</v>
      </c>
      <c r="H220" s="189">
        <f t="shared" si="52"/>
        <v>-116466225.95645905</v>
      </c>
      <c r="I220" s="189">
        <f t="shared" si="52"/>
        <v>-137885578.6021063</v>
      </c>
      <c r="J220" s="189">
        <f t="shared" si="52"/>
        <v>-152301844.19645897</v>
      </c>
      <c r="K220" s="189">
        <f t="shared" si="52"/>
        <v>-163057816.74393249</v>
      </c>
      <c r="L220" s="189">
        <f t="shared" si="52"/>
        <v>-171579261.57754156</v>
      </c>
      <c r="M220" s="189">
        <f t="shared" si="52"/>
        <v>-178602068.70020869</v>
      </c>
      <c r="N220" s="189">
        <f t="shared" si="52"/>
        <v>-184553900.61245894</v>
      </c>
      <c r="O220" s="189">
        <f t="shared" si="52"/>
        <v>-189704446.00922334</v>
      </c>
      <c r="P220" s="189">
        <f t="shared" si="52"/>
        <v>-194234275.90518513</v>
      </c>
      <c r="Q220" s="189">
        <f t="shared" si="52"/>
        <v>-198269976.17355382</v>
      </c>
      <c r="R220" s="189">
        <f t="shared" si="52"/>
        <v>-201903576.25543329</v>
      </c>
      <c r="S220" s="189">
        <f t="shared" si="52"/>
        <v>-205203990.1506609</v>
      </c>
      <c r="T220" s="189">
        <f t="shared" si="52"/>
        <v>-208224102.66583371</v>
      </c>
      <c r="U220" s="189">
        <f t="shared" si="52"/>
        <v>-211005344.61371657</v>
      </c>
      <c r="V220" s="189">
        <f t="shared" si="52"/>
        <v>-213580751.38685894</v>
      </c>
      <c r="W220" s="189">
        <f t="shared" si="52"/>
        <v>-215977069.08436632</v>
      </c>
      <c r="X220" s="189">
        <f t="shared" si="52"/>
        <v>-218216242.24394688</v>
      </c>
      <c r="Y220" s="189">
        <f t="shared" si="52"/>
        <v>-220316488.34484932</v>
      </c>
      <c r="Z220" s="189">
        <f t="shared" si="52"/>
        <v>-222293089.15031254</v>
      </c>
      <c r="AA220" s="189">
        <f t="shared" si="52"/>
        <v>-224158983.67186484</v>
      </c>
      <c r="AB220" s="189">
        <f t="shared" si="52"/>
        <v>-225925219.39184436</v>
      </c>
      <c r="AC220" s="189">
        <f t="shared" si="52"/>
        <v>-227601300.41385546</v>
      </c>
      <c r="AD220" s="189">
        <f t="shared" si="52"/>
        <v>-229195459.46553585</v>
      </c>
      <c r="AE220" s="189">
        <f t="shared" si="52"/>
        <v>-230714872.83374301</v>
      </c>
      <c r="AF220" s="189">
        <f t="shared" si="52"/>
        <v>-232165831.97124073</v>
      </c>
      <c r="AG220" s="189">
        <f t="shared" si="52"/>
        <v>-233553881.81305131</v>
      </c>
      <c r="AH220" s="189">
        <f t="shared" si="52"/>
        <v>-234883933.23489621</v>
      </c>
      <c r="AI220" s="189">
        <f t="shared" si="52"/>
        <v>-236160355.22444689</v>
      </c>
      <c r="AJ220" s="189">
        <f t="shared" si="52"/>
        <v>-237387050.98799077</v>
      </c>
      <c r="AK220" s="189">
        <f t="shared" si="52"/>
        <v>-238567521.22672078</v>
      </c>
      <c r="AL220" s="189">
        <f t="shared" si="52"/>
        <v>-239704917.08381891</v>
      </c>
      <c r="AM220" s="189">
        <f t="shared" si="52"/>
        <v>-240802084.71404672</v>
      </c>
      <c r="AN220" s="189">
        <f t="shared" si="52"/>
        <v>-241861603.01157555</v>
      </c>
      <c r="AO220" s="189">
        <f t="shared" si="52"/>
        <v>-242885815.71396163</v>
      </c>
      <c r="AP220" s="189">
        <f t="shared" si="52"/>
        <v>-243876858.85519806</v>
      </c>
      <c r="AQ220" s="189">
        <f t="shared" si="52"/>
        <v>-244836684.3504447</v>
      </c>
      <c r="AR220" s="189">
        <f t="shared" si="52"/>
        <v>-245767080.34601024</v>
      </c>
      <c r="AS220" s="189">
        <f t="shared" si="52"/>
        <v>-246669688.85064816</v>
      </c>
      <c r="AT220" s="189">
        <f t="shared" si="52"/>
        <v>-247546021.07092717</v>
      </c>
      <c r="AU220" s="189">
        <f t="shared" si="52"/>
        <v>-248397470.79889449</v>
      </c>
      <c r="AV220" s="189">
        <f t="shared" si="52"/>
        <v>-249225326.14032426</v>
      </c>
      <c r="AW220" s="189">
        <f t="shared" si="52"/>
        <v>-250030779.82340074</v>
      </c>
      <c r="AX220" s="189">
        <f t="shared" si="52"/>
        <v>-250814938.28830579</v>
      </c>
      <c r="AY220" s="189">
        <f t="shared" si="52"/>
        <v>-251578829.72600564</v>
      </c>
      <c r="AZ220" s="189">
        <f t="shared" si="52"/>
        <v>-252323411.20811582</v>
      </c>
      <c r="BA220" s="189">
        <f t="shared" si="52"/>
        <v>-253049575.02792796</v>
      </c>
      <c r="BB220" s="189">
        <f t="shared" si="52"/>
        <v>-253758154.35462818</v>
      </c>
      <c r="BC220" s="189">
        <f t="shared" si="52"/>
        <v>-254449928.28770757</v>
      </c>
      <c r="BD220" s="189">
        <f t="shared" si="52"/>
        <v>-255125626.38601458</v>
      </c>
      <c r="BE220" s="189">
        <f t="shared" si="52"/>
        <v>-255785932.73536503</v>
      </c>
      <c r="BF220" s="189">
        <f t="shared" si="52"/>
        <v>-256431489.60976255</v>
      </c>
      <c r="BG220" s="189">
        <f t="shared" si="52"/>
        <v>-257062900.77379143</v>
      </c>
      <c r="BH220" s="189">
        <f t="shared" si="52"/>
        <v>-257680734.46739209</v>
      </c>
      <c r="BI220" s="189">
        <f t="shared" si="52"/>
        <v>-258285526.10882926</v>
      </c>
      <c r="BJ220" s="189">
        <f t="shared" si="52"/>
        <v>-258877780.74705255</v>
      </c>
      <c r="BK220" s="189">
        <f t="shared" si="52"/>
        <v>-259457975.29070488</v>
      </c>
      <c r="BL220" s="189">
        <f t="shared" si="52"/>
        <v>-260026560.53764808</v>
      </c>
      <c r="BM220" s="189">
        <f t="shared" si="52"/>
        <v>-260583963.02595946</v>
      </c>
      <c r="BN220" s="1521">
        <f t="shared" si="52"/>
        <v>-261130586.72483763</v>
      </c>
    </row>
    <row r="221" spans="1:66" ht="7.5" hidden="1" customHeight="1" x14ac:dyDescent="0.15">
      <c r="A221" s="1123"/>
      <c r="C221" s="1529"/>
      <c r="D221" s="274"/>
      <c r="E221" s="1675"/>
      <c r="F221" s="1604"/>
      <c r="G221" s="189"/>
      <c r="H221" s="189"/>
      <c r="I221" s="189"/>
      <c r="J221" s="189"/>
      <c r="K221" s="189"/>
      <c r="L221" s="189"/>
      <c r="M221" s="189"/>
      <c r="N221" s="189"/>
      <c r="O221" s="189"/>
      <c r="P221" s="189"/>
      <c r="Q221" s="189"/>
      <c r="R221" s="189"/>
      <c r="S221" s="189"/>
      <c r="T221" s="189"/>
      <c r="U221" s="189"/>
      <c r="V221" s="189"/>
      <c r="W221" s="189"/>
      <c r="X221" s="189"/>
      <c r="Y221" s="189"/>
      <c r="Z221" s="189"/>
      <c r="AA221" s="189"/>
      <c r="AB221" s="189"/>
      <c r="AC221" s="189"/>
      <c r="AD221" s="189"/>
      <c r="AE221" s="189"/>
      <c r="AF221" s="189"/>
      <c r="AG221" s="189"/>
      <c r="AH221" s="189"/>
      <c r="AI221" s="189"/>
      <c r="AJ221" s="189"/>
      <c r="AK221" s="189"/>
      <c r="AL221" s="189"/>
      <c r="AM221" s="189"/>
      <c r="AN221" s="189"/>
      <c r="AO221" s="189"/>
      <c r="AP221" s="189"/>
      <c r="AQ221" s="189"/>
      <c r="AR221" s="189"/>
      <c r="AS221" s="189"/>
      <c r="AT221" s="189"/>
      <c r="AU221" s="189"/>
      <c r="AV221" s="189"/>
      <c r="AW221" s="189"/>
      <c r="AX221" s="189"/>
      <c r="AY221" s="189"/>
      <c r="AZ221" s="189"/>
      <c r="BA221" s="189"/>
      <c r="BB221" s="189"/>
      <c r="BC221" s="189"/>
      <c r="BD221" s="189"/>
      <c r="BE221" s="189"/>
      <c r="BF221" s="189"/>
      <c r="BG221" s="189"/>
      <c r="BH221" s="189"/>
      <c r="BI221" s="189"/>
      <c r="BJ221" s="189"/>
      <c r="BK221" s="189"/>
      <c r="BL221" s="189"/>
      <c r="BM221" s="189"/>
      <c r="BN221" s="1521"/>
    </row>
    <row r="222" spans="1:66" hidden="1" x14ac:dyDescent="0.15">
      <c r="A222" s="1123"/>
      <c r="C222" s="1529"/>
      <c r="D222" s="274"/>
      <c r="E222" s="1675"/>
      <c r="F222" s="1604"/>
      <c r="G222" s="189">
        <f>G190/$C$135</f>
        <v>770381597.40354097</v>
      </c>
      <c r="H222" s="189">
        <f t="shared" si="52"/>
        <v>521340796.25154096</v>
      </c>
      <c r="I222" s="189">
        <f t="shared" si="52"/>
        <v>399439934.80233258</v>
      </c>
      <c r="J222" s="189">
        <f t="shared" si="52"/>
        <v>322108155.32994109</v>
      </c>
      <c r="K222" s="189">
        <f t="shared" si="52"/>
        <v>266867597.89042091</v>
      </c>
      <c r="L222" s="189">
        <f t="shared" si="52"/>
        <v>224587466.17057428</v>
      </c>
      <c r="M222" s="189">
        <f t="shared" si="52"/>
        <v>190726088.7821044</v>
      </c>
      <c r="N222" s="189">
        <f t="shared" si="52"/>
        <v>162722042.59266114</v>
      </c>
      <c r="O222" s="189">
        <f t="shared" si="52"/>
        <v>139000419.97518882</v>
      </c>
      <c r="P222" s="189">
        <f t="shared" si="52"/>
        <v>118529596.64104493</v>
      </c>
      <c r="Q222" s="189">
        <f t="shared" si="52"/>
        <v>100600232.63734706</v>
      </c>
      <c r="R222" s="189">
        <f t="shared" si="52"/>
        <v>84705491.265167549</v>
      </c>
      <c r="S222" s="189">
        <f t="shared" si="52"/>
        <v>70471753.399207279</v>
      </c>
      <c r="T222" s="189">
        <f t="shared" si="52"/>
        <v>57616389.354391813</v>
      </c>
      <c r="U222" s="189">
        <f t="shared" si="52"/>
        <v>45920891.343328796</v>
      </c>
      <c r="V222" s="189">
        <f t="shared" si="52"/>
        <v>35213152.402837195</v>
      </c>
      <c r="W222" s="189">
        <f t="shared" si="52"/>
        <v>25355414.676950455</v>
      </c>
      <c r="X222" s="189">
        <f t="shared" si="52"/>
        <v>16235854.308859268</v>
      </c>
      <c r="Y222" s="189">
        <f t="shared" si="52"/>
        <v>7762569.1461483641</v>
      </c>
      <c r="Z222" s="189">
        <f t="shared" si="52"/>
        <v>-140804.3584558169</v>
      </c>
      <c r="AA222" s="189">
        <f t="shared" si="52"/>
        <v>-7538344.1367676258</v>
      </c>
      <c r="AB222" s="189">
        <f t="shared" si="52"/>
        <v>-14484295.561414083</v>
      </c>
      <c r="AC222" s="189">
        <f t="shared" si="52"/>
        <v>-21024947.944278557</v>
      </c>
      <c r="AD222" s="189">
        <f t="shared" si="52"/>
        <v>-27200088.659157831</v>
      </c>
      <c r="AE222" s="189">
        <f t="shared" si="52"/>
        <v>-33044143.251420736</v>
      </c>
      <c r="AF222" s="189">
        <f t="shared" si="52"/>
        <v>-38587078.951926075</v>
      </c>
      <c r="AG222" s="189">
        <f t="shared" si="52"/>
        <v>-43855127.734800659</v>
      </c>
      <c r="AH222" s="189">
        <f t="shared" si="52"/>
        <v>-48871370.187778391</v>
      </c>
      <c r="AI222" s="189">
        <f t="shared" si="52"/>
        <v>-53656210.914024435</v>
      </c>
      <c r="AJ222" s="189">
        <f t="shared" si="52"/>
        <v>-58227768.596628748</v>
      </c>
      <c r="AK222" s="189">
        <f t="shared" si="52"/>
        <v>-62602198.329995714</v>
      </c>
      <c r="AL222" s="189">
        <f t="shared" si="52"/>
        <v>-66793959.749022007</v>
      </c>
      <c r="AM222" s="189">
        <f t="shared" si="52"/>
        <v>-70816041.452089623</v>
      </c>
      <c r="AN222" s="189">
        <f t="shared" si="52"/>
        <v>-74680149.929731444</v>
      </c>
      <c r="AO222" s="189">
        <f t="shared" si="52"/>
        <v>-78396869.475366831</v>
      </c>
      <c r="AP222" s="189">
        <f t="shared" si="52"/>
        <v>-81975798.224204302</v>
      </c>
      <c r="AQ222" s="189">
        <f t="shared" si="52"/>
        <v>-85425664.438238859</v>
      </c>
      <c r="AR222" s="189">
        <f t="shared" si="52"/>
        <v>-88754426.354373142</v>
      </c>
      <c r="AS222" s="189">
        <f t="shared" si="52"/>
        <v>-91969358.284274578</v>
      </c>
      <c r="AT222" s="189">
        <f t="shared" si="52"/>
        <v>-95077125.158056423</v>
      </c>
      <c r="AU222" s="189">
        <f t="shared" si="52"/>
        <v>-98083847.309016392</v>
      </c>
      <c r="AV222" s="189">
        <f t="shared" si="52"/>
        <v>-100995156.98070598</v>
      </c>
      <c r="AW222" s="189">
        <f t="shared" si="52"/>
        <v>-103816247.7833008</v>
      </c>
      <c r="AX222" s="189">
        <f t="shared" si="52"/>
        <v>-106551918.12042308</v>
      </c>
      <c r="AY222" s="189">
        <f t="shared" si="52"/>
        <v>-109206609.44011243</v>
      </c>
      <c r="AZ222" s="189">
        <f t="shared" si="52"/>
        <v>-111784440.02671473</v>
      </c>
      <c r="BA222" s="189">
        <f t="shared" si="52"/>
        <v>-114289234.93795545</v>
      </c>
      <c r="BB222" s="189">
        <f t="shared" si="52"/>
        <v>-116724552.59861803</v>
      </c>
      <c r="BC222" s="189">
        <f t="shared" si="52"/>
        <v>-119093708.48527078</v>
      </c>
      <c r="BD222" s="189">
        <f t="shared" si="52"/>
        <v>-121399796.27242835</v>
      </c>
      <c r="BE222" s="189">
        <f t="shared" si="52"/>
        <v>-123645706.75698285</v>
      </c>
      <c r="BF222" s="189">
        <f t="shared" si="52"/>
        <v>-125834144.83283257</v>
      </c>
      <c r="BG222" s="189">
        <f t="shared" si="52"/>
        <v>-127967644.74981935</v>
      </c>
      <c r="BH222" s="189">
        <f t="shared" si="52"/>
        <v>-130048583.85913229</v>
      </c>
      <c r="BI222" s="189">
        <f t="shared" si="52"/>
        <v>-132079195.02025764</v>
      </c>
      <c r="BJ222" s="189">
        <f t="shared" si="52"/>
        <v>-134061577.82151453</v>
      </c>
      <c r="BK222" s="189">
        <f t="shared" si="52"/>
        <v>-135997708.74657032</v>
      </c>
      <c r="BL222" s="189">
        <f t="shared" si="52"/>
        <v>-137889450.40251133</v>
      </c>
      <c r="BM222" s="189">
        <f t="shared" si="52"/>
        <v>-139738559.91062066</v>
      </c>
      <c r="BN222" s="1521">
        <f t="shared" si="52"/>
        <v>-141546696.5485948</v>
      </c>
    </row>
    <row r="223" spans="1:66" hidden="1" x14ac:dyDescent="0.15">
      <c r="A223" s="1123"/>
      <c r="C223" s="1529"/>
      <c r="D223" s="274"/>
      <c r="E223" s="1675"/>
      <c r="F223" s="1604"/>
      <c r="G223" s="189">
        <f t="shared" si="53"/>
        <v>770381597.40354097</v>
      </c>
      <c r="H223" s="189">
        <f t="shared" si="52"/>
        <v>583600996.53954077</v>
      </c>
      <c r="I223" s="189">
        <f t="shared" si="52"/>
        <v>487614242.41164351</v>
      </c>
      <c r="J223" s="189">
        <f t="shared" si="52"/>
        <v>424837485.80514079</v>
      </c>
      <c r="K223" s="189">
        <f t="shared" si="52"/>
        <v>378977944.13293344</v>
      </c>
      <c r="L223" s="189">
        <f t="shared" si="52"/>
        <v>343248744.7964282</v>
      </c>
      <c r="M223" s="189">
        <f t="shared" si="52"/>
        <v>314209166.49658889</v>
      </c>
      <c r="N223" s="189">
        <f t="shared" si="52"/>
        <v>289888501.68090075</v>
      </c>
      <c r="O223" s="189">
        <f t="shared" si="52"/>
        <v>269059158.40446121</v>
      </c>
      <c r="P223" s="189">
        <f t="shared" si="52"/>
        <v>250907891.25952467</v>
      </c>
      <c r="Q223" s="189">
        <f t="shared" si="52"/>
        <v>234869917.45819101</v>
      </c>
      <c r="R223" s="189">
        <f t="shared" si="52"/>
        <v>220538071.823495</v>
      </c>
      <c r="S223" s="189">
        <f t="shared" si="52"/>
        <v>207609772.80493698</v>
      </c>
      <c r="T223" s="189">
        <f t="shared" si="52"/>
        <v>195854430.2686317</v>
      </c>
      <c r="U223" s="189">
        <f t="shared" si="52"/>
        <v>185092551.66086045</v>
      </c>
      <c r="V223" s="189">
        <f t="shared" si="52"/>
        <v>175181865.17529678</v>
      </c>
      <c r="W223" s="189">
        <f t="shared" si="52"/>
        <v>166007821.74242273</v>
      </c>
      <c r="X223" s="189">
        <f t="shared" si="52"/>
        <v>157476923.39032316</v>
      </c>
      <c r="Y223" s="189">
        <f t="shared" si="52"/>
        <v>149511929.95358548</v>
      </c>
      <c r="Z223" s="189">
        <f t="shared" si="52"/>
        <v>142048346.31712708</v>
      </c>
      <c r="AA223" s="189">
        <f t="shared" si="52"/>
        <v>135031802.47091436</v>
      </c>
      <c r="AB223" s="189">
        <f t="shared" si="52"/>
        <v>128416068.58599353</v>
      </c>
      <c r="AC223" s="189">
        <f t="shared" si="52"/>
        <v>122161529.88239844</v>
      </c>
      <c r="AD223" s="189">
        <f t="shared" si="52"/>
        <v>116233999.7965018</v>
      </c>
      <c r="AE223" s="189">
        <f t="shared" si="52"/>
        <v>110603785.69604659</v>
      </c>
      <c r="AF223" s="189">
        <f t="shared" si="52"/>
        <v>105244945.63072746</v>
      </c>
      <c r="AG223" s="189">
        <f t="shared" si="52"/>
        <v>100134691.33945902</v>
      </c>
      <c r="AH223" s="189">
        <f t="shared" si="52"/>
        <v>95252904.474868134</v>
      </c>
      <c r="AI223" s="189">
        <f t="shared" si="52"/>
        <v>90581741.364152119</v>
      </c>
      <c r="AJ223" s="189">
        <f t="shared" si="52"/>
        <v>86105307.658262566</v>
      </c>
      <c r="AK223" s="189">
        <f t="shared" si="52"/>
        <v>81809388.630488798</v>
      </c>
      <c r="AL223" s="189">
        <f t="shared" si="52"/>
        <v>77681224.145533398</v>
      </c>
      <c r="AM223" s="189">
        <f t="shared" si="52"/>
        <v>73709319.756632641</v>
      </c>
      <c r="AN223" s="189">
        <f t="shared" si="52"/>
        <v>69883287.227590486</v>
      </c>
      <c r="AO223" s="189">
        <f t="shared" si="52"/>
        <v>66193709.178129673</v>
      </c>
      <c r="AP223" s="189">
        <f t="shared" ref="AP223:BN223" si="54">AP191/$C$135</f>
        <v>62632023.62830583</v>
      </c>
      <c r="AQ223" s="189">
        <f t="shared" si="54"/>
        <v>59190425.052686058</v>
      </c>
      <c r="AR223" s="189">
        <f t="shared" si="54"/>
        <v>55861779.207078852</v>
      </c>
      <c r="AS223" s="189">
        <f t="shared" si="54"/>
        <v>52639549.503589712</v>
      </c>
      <c r="AT223" s="189">
        <f t="shared" si="54"/>
        <v>49517733.116089188</v>
      </c>
      <c r="AU223" s="189">
        <f t="shared" si="54"/>
        <v>46490805.322087765</v>
      </c>
      <c r="AV223" s="189">
        <f t="shared" si="54"/>
        <v>43553670.846808277</v>
      </c>
      <c r="AW223" s="189">
        <f t="shared" si="54"/>
        <v>40701621.184823357</v>
      </c>
      <c r="AX223" s="189">
        <f t="shared" si="54"/>
        <v>37930297.044625603</v>
      </c>
      <c r="AY223" s="189">
        <f t="shared" si="54"/>
        <v>35235655.200115524</v>
      </c>
      <c r="AZ223" s="189">
        <f t="shared" si="54"/>
        <v>32613939.146569807</v>
      </c>
      <c r="BA223" s="189">
        <f t="shared" si="54"/>
        <v>30061653.052176636</v>
      </c>
      <c r="BB223" s="189">
        <f t="shared" si="54"/>
        <v>27575538.573557775</v>
      </c>
      <c r="BC223" s="189">
        <f t="shared" si="54"/>
        <v>25152554.167934734</v>
      </c>
      <c r="BD223" s="189">
        <f t="shared" si="54"/>
        <v>22789856.588170767</v>
      </c>
      <c r="BE223" s="189">
        <f t="shared" si="54"/>
        <v>20484784.291774511</v>
      </c>
      <c r="BF223" s="189">
        <f t="shared" si="54"/>
        <v>18234842.532649439</v>
      </c>
      <c r="BG223" s="189">
        <f t="shared" si="54"/>
        <v>16037689.936168909</v>
      </c>
      <c r="BH223" s="189">
        <f t="shared" si="54"/>
        <v>13891126.385071278</v>
      </c>
      <c r="BI223" s="189">
        <f t="shared" si="54"/>
        <v>11793082.06652379</v>
      </c>
      <c r="BJ223" s="189">
        <f t="shared" si="54"/>
        <v>9741607.5501689911</v>
      </c>
      <c r="BK223" s="189">
        <f t="shared" si="54"/>
        <v>7734864.7836118536</v>
      </c>
      <c r="BL223" s="189">
        <f t="shared" si="54"/>
        <v>5771118.9060604572</v>
      </c>
      <c r="BM223" s="189">
        <f t="shared" si="54"/>
        <v>3848730.7930883565</v>
      </c>
      <c r="BN223" s="1521">
        <f t="shared" si="54"/>
        <v>1966150.2560542424</v>
      </c>
    </row>
    <row r="224" spans="1:66" hidden="1" x14ac:dyDescent="0.15">
      <c r="A224" s="1123"/>
      <c r="C224" s="1529"/>
      <c r="D224" s="274"/>
      <c r="E224" s="1675"/>
      <c r="F224" s="1604"/>
      <c r="G224" s="189">
        <f t="shared" si="53"/>
        <v>770381597.40354097</v>
      </c>
      <c r="H224" s="189">
        <f t="shared" si="53"/>
        <v>645861196.82754087</v>
      </c>
      <c r="I224" s="189">
        <f t="shared" si="53"/>
        <v>578876675.49776065</v>
      </c>
      <c r="J224" s="189">
        <f t="shared" si="53"/>
        <v>533792836.30914098</v>
      </c>
      <c r="K224" s="189">
        <f t="shared" si="53"/>
        <v>500155793.93684578</v>
      </c>
      <c r="L224" s="189">
        <f t="shared" si="53"/>
        <v>473506767.11233872</v>
      </c>
      <c r="M224" s="189">
        <f t="shared" si="53"/>
        <v>451544414.59470415</v>
      </c>
      <c r="N224" s="189">
        <f t="shared" si="53"/>
        <v>432931311.84258097</v>
      </c>
      <c r="O224" s="189">
        <f t="shared" si="53"/>
        <v>416824064.17281181</v>
      </c>
      <c r="P224" s="189">
        <f t="shared" si="53"/>
        <v>402657973.70751542</v>
      </c>
      <c r="Q224" s="189">
        <f t="shared" si="53"/>
        <v>390037169.74675322</v>
      </c>
      <c r="R224" s="189">
        <f t="shared" si="53"/>
        <v>378673849.56545895</v>
      </c>
      <c r="S224" s="189">
        <f t="shared" si="53"/>
        <v>368352499.12040216</v>
      </c>
      <c r="T224" s="189">
        <f t="shared" si="53"/>
        <v>358907732.29958791</v>
      </c>
      <c r="U224" s="189">
        <f t="shared" si="53"/>
        <v>350209982.94818097</v>
      </c>
      <c r="V224" s="189">
        <f t="shared" si="53"/>
        <v>342155939.82267714</v>
      </c>
      <c r="W224" s="189">
        <f t="shared" ref="W224:BN224" si="55">W192/$C$135</f>
        <v>334661960.12230396</v>
      </c>
      <c r="X224" s="189">
        <f t="shared" si="55"/>
        <v>327659416.91988486</v>
      </c>
      <c r="Y224" s="189">
        <f t="shared" si="55"/>
        <v>321091338.87984782</v>
      </c>
      <c r="Z224" s="189">
        <f t="shared" si="55"/>
        <v>314909935.50111789</v>
      </c>
      <c r="AA224" s="189">
        <f t="shared" si="55"/>
        <v>309074742.74596053</v>
      </c>
      <c r="AB224" s="189">
        <f t="shared" si="55"/>
        <v>303551211.93643206</v>
      </c>
      <c r="AC224" s="189">
        <f t="shared" si="55"/>
        <v>298309620.98703623</v>
      </c>
      <c r="AD224" s="189">
        <f t="shared" si="55"/>
        <v>293324223.77326709</v>
      </c>
      <c r="AE224" s="189">
        <f t="shared" si="55"/>
        <v>288572577.96701032</v>
      </c>
      <c r="AF224" s="189">
        <f t="shared" si="55"/>
        <v>284035008.37271613</v>
      </c>
      <c r="AG224" s="189">
        <f t="shared" si="55"/>
        <v>279694174.37209302</v>
      </c>
      <c r="AH224" s="189">
        <f t="shared" si="55"/>
        <v>275534718.23398334</v>
      </c>
      <c r="AI224" s="189">
        <f t="shared" si="55"/>
        <v>271542976.86815673</v>
      </c>
      <c r="AJ224" s="189">
        <f t="shared" si="55"/>
        <v>267706743.81771693</v>
      </c>
      <c r="AK224" s="189">
        <f t="shared" si="55"/>
        <v>264015071.37581205</v>
      </c>
      <c r="AL224" s="189">
        <f t="shared" si="55"/>
        <v>260458105.0047636</v>
      </c>
      <c r="AM224" s="189">
        <f t="shared" si="55"/>
        <v>257026943.95404562</v>
      </c>
      <c r="AN224" s="189">
        <f t="shared" si="55"/>
        <v>253713523.27442774</v>
      </c>
      <c r="AO224" s="189">
        <f t="shared" si="55"/>
        <v>250510513.41954532</v>
      </c>
      <c r="AP224" s="189">
        <f t="shared" si="55"/>
        <v>247411234.39225054</v>
      </c>
      <c r="AQ224" s="189">
        <f t="shared" si="55"/>
        <v>244409581.98833051</v>
      </c>
      <c r="AR224" s="189">
        <f t="shared" si="55"/>
        <v>241499964.15621725</v>
      </c>
      <c r="AS224" s="189">
        <f t="shared" si="55"/>
        <v>238677245.85881591</v>
      </c>
      <c r="AT224" s="189">
        <f t="shared" si="55"/>
        <v>235936701.11536017</v>
      </c>
      <c r="AU224" s="189">
        <f t="shared" si="55"/>
        <v>233273971.13430953</v>
      </c>
      <c r="AV224" s="189">
        <f t="shared" si="55"/>
        <v>230685027.63571858</v>
      </c>
      <c r="AW224" s="189">
        <f t="shared" si="55"/>
        <v>228166140.61299849</v>
      </c>
      <c r="AX224" s="189">
        <f t="shared" si="55"/>
        <v>225713849.90714297</v>
      </c>
      <c r="AY224" s="189">
        <f t="shared" si="55"/>
        <v>223324940.06711379</v>
      </c>
      <c r="AZ224" s="189">
        <f t="shared" si="55"/>
        <v>220996418.0526866</v>
      </c>
      <c r="BA224" s="189">
        <f t="shared" si="55"/>
        <v>218725493.40422377</v>
      </c>
      <c r="BB224" s="189">
        <f t="shared" si="55"/>
        <v>216509560.56029463</v>
      </c>
      <c r="BC224" s="189">
        <f t="shared" si="55"/>
        <v>214346183.05106997</v>
      </c>
      <c r="BD224" s="189">
        <f t="shared" si="55"/>
        <v>212233079.33466348</v>
      </c>
      <c r="BE224" s="189">
        <f t="shared" si="55"/>
        <v>210168110.07653594</v>
      </c>
      <c r="BF224" s="189">
        <f t="shared" si="55"/>
        <v>208149266.69979858</v>
      </c>
      <c r="BG224" s="189">
        <f t="shared" si="55"/>
        <v>206174661.05767378</v>
      </c>
      <c r="BH224" s="189">
        <f t="shared" si="55"/>
        <v>204242516.09923783</v>
      </c>
      <c r="BI224" s="189">
        <f t="shared" si="55"/>
        <v>202351157.4164556</v>
      </c>
      <c r="BJ224" s="189">
        <f t="shared" si="55"/>
        <v>200499005.57493901</v>
      </c>
      <c r="BK224" s="189">
        <f t="shared" si="55"/>
        <v>198684569.14319181</v>
      </c>
      <c r="BL224" s="189">
        <f t="shared" si="55"/>
        <v>196906438.34569535</v>
      </c>
      <c r="BM224" s="189">
        <f t="shared" si="55"/>
        <v>195163279.27430502</v>
      </c>
      <c r="BN224" s="1521">
        <f t="shared" si="55"/>
        <v>193453828.60029927</v>
      </c>
    </row>
    <row r="225" spans="1:66" ht="12" hidden="1" customHeight="1" x14ac:dyDescent="0.15">
      <c r="A225" s="1123"/>
      <c r="C225" s="1529"/>
      <c r="D225" s="274"/>
      <c r="E225" s="1675"/>
      <c r="F225" s="1604"/>
      <c r="G225" s="189"/>
      <c r="H225" s="189"/>
      <c r="I225" s="189"/>
      <c r="J225" s="189"/>
      <c r="K225" s="189"/>
      <c r="L225" s="189"/>
      <c r="M225" s="189"/>
      <c r="N225" s="189"/>
      <c r="O225" s="189"/>
      <c r="P225" s="189"/>
      <c r="Q225" s="189"/>
      <c r="R225" s="189"/>
      <c r="S225" s="189"/>
      <c r="T225" s="189"/>
      <c r="U225" s="189"/>
      <c r="V225" s="189"/>
      <c r="W225" s="189"/>
      <c r="X225" s="189"/>
      <c r="Y225" s="189"/>
      <c r="Z225" s="189"/>
      <c r="AA225" s="189"/>
      <c r="AB225" s="189"/>
      <c r="AC225" s="189"/>
      <c r="AD225" s="189"/>
      <c r="AE225" s="189"/>
      <c r="AF225" s="189"/>
      <c r="AG225" s="189"/>
      <c r="AH225" s="189"/>
      <c r="AI225" s="189"/>
      <c r="AJ225" s="189"/>
      <c r="AK225" s="189"/>
      <c r="AL225" s="189"/>
      <c r="AM225" s="189"/>
      <c r="AN225" s="189"/>
      <c r="AO225" s="189"/>
      <c r="AP225" s="189"/>
      <c r="AQ225" s="189"/>
      <c r="AR225" s="189"/>
      <c r="AS225" s="189"/>
      <c r="AT225" s="189"/>
      <c r="AU225" s="189"/>
      <c r="AV225" s="189"/>
      <c r="AW225" s="189"/>
      <c r="AX225" s="189"/>
      <c r="AY225" s="189"/>
      <c r="AZ225" s="189"/>
      <c r="BA225" s="189"/>
      <c r="BB225" s="189"/>
      <c r="BC225" s="189"/>
      <c r="BD225" s="189"/>
      <c r="BE225" s="189"/>
      <c r="BF225" s="189"/>
      <c r="BG225" s="189"/>
      <c r="BH225" s="189"/>
      <c r="BI225" s="189"/>
      <c r="BJ225" s="189"/>
      <c r="BK225" s="189"/>
      <c r="BL225" s="189"/>
      <c r="BM225" s="189"/>
      <c r="BN225" s="1521"/>
    </row>
    <row r="226" spans="1:66" hidden="1" x14ac:dyDescent="0.15">
      <c r="A226" s="1123"/>
      <c r="C226" s="1529"/>
      <c r="D226" s="274"/>
      <c r="E226" s="1675"/>
      <c r="F226" s="1604"/>
      <c r="G226" s="189">
        <f t="shared" si="53"/>
        <v>-133222320.35645898</v>
      </c>
      <c r="H226" s="189">
        <f t="shared" si="53"/>
        <v>-212857027.55645895</v>
      </c>
      <c r="I226" s="189">
        <f t="shared" si="53"/>
        <v>-251836742.38242665</v>
      </c>
      <c r="J226" s="189">
        <f t="shared" si="53"/>
        <v>-276564793.31645894</v>
      </c>
      <c r="K226" s="189">
        <f t="shared" si="53"/>
        <v>-294228829.07651114</v>
      </c>
      <c r="L226" s="189">
        <f t="shared" si="53"/>
        <v>-307748565.1772331</v>
      </c>
      <c r="M226" s="189">
        <f t="shared" si="53"/>
        <v>-318576272.36917108</v>
      </c>
      <c r="N226" s="189">
        <f t="shared" si="53"/>
        <v>-327531005.92445892</v>
      </c>
      <c r="O226" s="189">
        <f t="shared" si="53"/>
        <v>-335116367.28979737</v>
      </c>
      <c r="P226" s="189">
        <f t="shared" si="53"/>
        <v>-341662234.53250068</v>
      </c>
      <c r="Q226" s="189">
        <f t="shared" si="53"/>
        <v>-347395430.24224806</v>
      </c>
      <c r="R226" s="189">
        <f t="shared" si="53"/>
        <v>-352478023.41307831</v>
      </c>
      <c r="S226" s="189">
        <f t="shared" si="53"/>
        <v>-357029484.62776285</v>
      </c>
      <c r="T226" s="189">
        <f t="shared" si="53"/>
        <v>-361140189.1666286</v>
      </c>
      <c r="U226" s="189">
        <f t="shared" si="53"/>
        <v>-364880008.32622379</v>
      </c>
      <c r="V226" s="189">
        <f t="shared" si="53"/>
        <v>-368303976.01085895</v>
      </c>
      <c r="W226" s="189">
        <f t="shared" ref="W226:BN228" si="56">W194/$C$135</f>
        <v>-371456142.45838118</v>
      </c>
      <c r="X226" s="189">
        <f t="shared" si="56"/>
        <v>-374372265.10312968</v>
      </c>
      <c r="Y226" s="189">
        <f t="shared" si="56"/>
        <v>-377081731.10160571</v>
      </c>
      <c r="Z226" s="189">
        <f t="shared" si="56"/>
        <v>-379608958.89729238</v>
      </c>
      <c r="AA226" s="189">
        <f t="shared" si="56"/>
        <v>-381974438.41519135</v>
      </c>
      <c r="AB226" s="189">
        <f t="shared" si="56"/>
        <v>-384195515.46509027</v>
      </c>
      <c r="AC226" s="189">
        <f t="shared" si="56"/>
        <v>-386286991.78140879</v>
      </c>
      <c r="AD226" s="189">
        <f t="shared" si="56"/>
        <v>-388261590.00175446</v>
      </c>
      <c r="AE226" s="189">
        <f t="shared" si="56"/>
        <v>-390130318.23489094</v>
      </c>
      <c r="AF226" s="189">
        <f t="shared" si="56"/>
        <v>-391902758.97350216</v>
      </c>
      <c r="AG226" s="189">
        <f t="shared" si="56"/>
        <v>-393587300.30327195</v>
      </c>
      <c r="AH226" s="189">
        <f t="shared" si="56"/>
        <v>-395191322.60459471</v>
      </c>
      <c r="AI226" s="189">
        <f t="shared" si="56"/>
        <v>-396721350.56977409</v>
      </c>
      <c r="AJ226" s="189">
        <f t="shared" si="56"/>
        <v>-398183177.93227082</v>
      </c>
      <c r="AK226" s="189">
        <f t="shared" si="56"/>
        <v>-399581970.5372265</v>
      </c>
      <c r="AL226" s="189">
        <f t="shared" si="56"/>
        <v>-400922352.07997894</v>
      </c>
      <c r="AM226" s="189">
        <f t="shared" si="56"/>
        <v>-402208475.86883861</v>
      </c>
      <c r="AN226" s="189">
        <f t="shared" si="56"/>
        <v>-403444085.23799676</v>
      </c>
      <c r="AO226" s="189">
        <f t="shared" si="56"/>
        <v>-404632564.68149376</v>
      </c>
      <c r="AP226" s="189">
        <f t="shared" si="56"/>
        <v>-405776983.35379553</v>
      </c>
      <c r="AQ226" s="189">
        <f t="shared" si="56"/>
        <v>-406880132.25374681</v>
      </c>
      <c r="AR226" s="189">
        <f t="shared" si="56"/>
        <v>-407944556.15257645</v>
      </c>
      <c r="AS226" s="189">
        <f t="shared" si="56"/>
        <v>-408972581.1256786</v>
      </c>
      <c r="AT226" s="189">
        <f t="shared" si="56"/>
        <v>-409966338.38912565</v>
      </c>
      <c r="AU226" s="189">
        <f t="shared" si="56"/>
        <v>-410927785.01560563</v>
      </c>
      <c r="AV226" s="189">
        <f t="shared" si="56"/>
        <v>-411858722.00344491</v>
      </c>
      <c r="AW226" s="189">
        <f t="shared" si="56"/>
        <v>-412760810.09105968</v>
      </c>
      <c r="AX226" s="189">
        <f t="shared" si="56"/>
        <v>-413635583.64336395</v>
      </c>
      <c r="AY226" s="189">
        <f t="shared" si="56"/>
        <v>-414484462.88311881</v>
      </c>
      <c r="AZ226" s="189">
        <f t="shared" si="56"/>
        <v>-415308764.69641876</v>
      </c>
      <c r="BA226" s="189">
        <f t="shared" si="56"/>
        <v>-416109712.20554191</v>
      </c>
      <c r="BB226" s="189">
        <f t="shared" si="56"/>
        <v>-416888443.27269536</v>
      </c>
      <c r="BC226" s="189">
        <f t="shared" si="56"/>
        <v>-417646018.07357949</v>
      </c>
      <c r="BD226" s="189">
        <f t="shared" si="56"/>
        <v>-418383425.85920453</v>
      </c>
      <c r="BE226" s="189">
        <f t="shared" si="56"/>
        <v>-419101591.00727493</v>
      </c>
      <c r="BF226" s="189">
        <f t="shared" si="56"/>
        <v>-419801378.45009351</v>
      </c>
      <c r="BG226" s="189">
        <f t="shared" si="56"/>
        <v>-420483598.5538457</v>
      </c>
      <c r="BH226" s="189">
        <f t="shared" si="56"/>
        <v>-421149011.51390934</v>
      </c>
      <c r="BI226" s="189">
        <f t="shared" si="56"/>
        <v>-421798331.32217073</v>
      </c>
      <c r="BJ226" s="189">
        <f t="shared" si="56"/>
        <v>-422432229.35496759</v>
      </c>
      <c r="BK226" s="189">
        <f t="shared" si="56"/>
        <v>-423051337.62399203</v>
      </c>
      <c r="BL226" s="189">
        <f t="shared" si="56"/>
        <v>-423656251.72711104</v>
      </c>
      <c r="BM226" s="189">
        <f t="shared" si="56"/>
        <v>-424247533.53144938</v>
      </c>
      <c r="BN226" s="1521">
        <f t="shared" si="56"/>
        <v>-424825713.61710852</v>
      </c>
    </row>
    <row r="227" spans="1:66" hidden="1" x14ac:dyDescent="0.15">
      <c r="A227" s="1123"/>
      <c r="C227" s="1529"/>
      <c r="D227" s="274"/>
      <c r="E227" s="1675"/>
      <c r="F227" s="1604"/>
      <c r="G227" s="189">
        <f t="shared" si="53"/>
        <v>-133222320.35645898</v>
      </c>
      <c r="H227" s="189">
        <f t="shared" si="53"/>
        <v>-192948350.75645903</v>
      </c>
      <c r="I227" s="189">
        <f t="shared" si="53"/>
        <v>-223641622.80142048</v>
      </c>
      <c r="J227" s="189">
        <f t="shared" si="53"/>
        <v>-243715476.59645903</v>
      </c>
      <c r="K227" s="189">
        <f t="shared" si="53"/>
        <v>-258379785.24186632</v>
      </c>
      <c r="L227" s="189">
        <f t="shared" si="53"/>
        <v>-269804757.83467627</v>
      </c>
      <c r="M227" s="189">
        <f t="shared" si="53"/>
        <v>-279090619.04465419</v>
      </c>
      <c r="N227" s="189">
        <f t="shared" si="53"/>
        <v>-286867533.56045902</v>
      </c>
      <c r="O227" s="189">
        <f t="shared" si="53"/>
        <v>-293528043.18504524</v>
      </c>
      <c r="P227" s="189">
        <f t="shared" si="53"/>
        <v>-299332195.90905523</v>
      </c>
      <c r="Q227" s="189">
        <f t="shared" si="53"/>
        <v>-304460589.89848411</v>
      </c>
      <c r="R227" s="189">
        <f t="shared" si="53"/>
        <v>-309043422.61294371</v>
      </c>
      <c r="S227" s="189">
        <f t="shared" si="53"/>
        <v>-313177449.25506228</v>
      </c>
      <c r="T227" s="189">
        <f t="shared" si="53"/>
        <v>-316936404.64142489</v>
      </c>
      <c r="U227" s="189">
        <f t="shared" si="53"/>
        <v>-320377684.33490258</v>
      </c>
      <c r="V227" s="189">
        <f t="shared" si="53"/>
        <v>-323546781.97985905</v>
      </c>
      <c r="W227" s="189">
        <f t="shared" si="56"/>
        <v>-326480326.44019473</v>
      </c>
      <c r="X227" s="189">
        <f t="shared" si="56"/>
        <v>-329208215.1607573</v>
      </c>
      <c r="Y227" s="189">
        <f t="shared" si="56"/>
        <v>-331755146.89744645</v>
      </c>
      <c r="Z227" s="189">
        <f t="shared" si="56"/>
        <v>-334141744.97616577</v>
      </c>
      <c r="AA227" s="189">
        <f t="shared" si="56"/>
        <v>-336385395.06147081</v>
      </c>
      <c r="AB227" s="189">
        <f t="shared" si="56"/>
        <v>-338500879.86718029</v>
      </c>
      <c r="AC227" s="189">
        <f t="shared" si="56"/>
        <v>-340500866.8413142</v>
      </c>
      <c r="AD227" s="189">
        <f t="shared" si="56"/>
        <v>-342396287.67447102</v>
      </c>
      <c r="AE227" s="189">
        <f t="shared" si="56"/>
        <v>-344196637.05211943</v>
      </c>
      <c r="AF227" s="189">
        <f t="shared" si="56"/>
        <v>-345910210.32027179</v>
      </c>
      <c r="AG227" s="189">
        <f t="shared" si="56"/>
        <v>-347544294.38328576</v>
      </c>
      <c r="AH227" s="189">
        <f t="shared" si="56"/>
        <v>-349105322.39867997</v>
      </c>
      <c r="AI227" s="189">
        <f t="shared" si="56"/>
        <v>-350599000.16105705</v>
      </c>
      <c r="AJ227" s="189">
        <f t="shared" si="56"/>
        <v>-352030410.13813609</v>
      </c>
      <c r="AK227" s="189">
        <f t="shared" si="56"/>
        <v>-353404097.71201628</v>
      </c>
      <c r="AL227" s="189">
        <f t="shared" si="56"/>
        <v>-354724143.13634902</v>
      </c>
      <c r="AM227" s="189">
        <f t="shared" si="56"/>
        <v>-355994221.94100022</v>
      </c>
      <c r="AN227" s="189">
        <f t="shared" si="56"/>
        <v>-357217655.92763436</v>
      </c>
      <c r="AO227" s="189">
        <f t="shared" si="56"/>
        <v>-358397456.45148915</v>
      </c>
      <c r="AP227" s="189">
        <f t="shared" si="56"/>
        <v>-359536361.34011251</v>
      </c>
      <c r="AQ227" s="189">
        <f t="shared" si="56"/>
        <v>-360636866.53284264</v>
      </c>
      <c r="AR227" s="189">
        <f t="shared" si="56"/>
        <v>-361701253.31629831</v>
      </c>
      <c r="AS227" s="189">
        <f t="shared" si="56"/>
        <v>-362731611.86711222</v>
      </c>
      <c r="AT227" s="189">
        <f t="shared" si="56"/>
        <v>-363729861.68320972</v>
      </c>
      <c r="AU227" s="189">
        <f t="shared" si="56"/>
        <v>-364697769.38136935</v>
      </c>
      <c r="AV227" s="189">
        <f t="shared" si="56"/>
        <v>-365636964.25571901</v>
      </c>
      <c r="AW227" s="189">
        <f t="shared" si="56"/>
        <v>-366548951.92481351</v>
      </c>
      <c r="AX227" s="189">
        <f t="shared" si="56"/>
        <v>-367435126.34057218</v>
      </c>
      <c r="AY227" s="189">
        <f t="shared" si="56"/>
        <v>-368296780.38803667</v>
      </c>
      <c r="AZ227" s="189">
        <f t="shared" si="56"/>
        <v>-369135115.26858592</v>
      </c>
      <c r="BA227" s="189">
        <f t="shared" si="56"/>
        <v>-369951248.82934159</v>
      </c>
      <c r="BB227" s="189">
        <f t="shared" si="56"/>
        <v>-370746222.97676921</v>
      </c>
      <c r="BC227" s="189">
        <f t="shared" si="56"/>
        <v>-371521010.29193765</v>
      </c>
      <c r="BD227" s="189">
        <f t="shared" si="56"/>
        <v>-372276519.94777036</v>
      </c>
      <c r="BE227" s="189">
        <f t="shared" si="56"/>
        <v>-373013603.0142768</v>
      </c>
      <c r="BF227" s="189">
        <f t="shared" si="56"/>
        <v>-373733057.2256999</v>
      </c>
      <c r="BG227" s="189">
        <f t="shared" si="56"/>
        <v>-374435631.27334625</v>
      </c>
      <c r="BH227" s="189">
        <f t="shared" si="56"/>
        <v>-375122028.67926168</v>
      </c>
      <c r="BI227" s="189">
        <f t="shared" si="56"/>
        <v>-375792911.29860479</v>
      </c>
      <c r="BJ227" s="189">
        <f t="shared" si="56"/>
        <v>-376448902.49234694</v>
      </c>
      <c r="BK227" s="189">
        <f t="shared" si="56"/>
        <v>-377090590.00660664</v>
      </c>
      <c r="BL227" s="189">
        <f t="shared" si="56"/>
        <v>-377718528.59036732</v>
      </c>
      <c r="BM227" s="189">
        <f t="shared" si="56"/>
        <v>-378333242.37940568</v>
      </c>
      <c r="BN227" s="1521">
        <f t="shared" si="56"/>
        <v>-378935227.07088453</v>
      </c>
    </row>
    <row r="228" spans="1:66" hidden="1" x14ac:dyDescent="0.15">
      <c r="A228" s="1123"/>
      <c r="C228" s="1529"/>
      <c r="D228" s="274"/>
      <c r="E228" s="1675"/>
      <c r="F228" s="1604"/>
      <c r="G228" s="189">
        <f t="shared" si="53"/>
        <v>-133222320.35645898</v>
      </c>
      <c r="H228" s="189">
        <f t="shared" si="53"/>
        <v>-173039673.95645905</v>
      </c>
      <c r="I228" s="189">
        <f t="shared" si="53"/>
        <v>-194459026.6021063</v>
      </c>
      <c r="J228" s="189">
        <f t="shared" si="53"/>
        <v>-208875292.19645897</v>
      </c>
      <c r="K228" s="189">
        <f t="shared" si="53"/>
        <v>-219631264.74393249</v>
      </c>
      <c r="L228" s="189">
        <f t="shared" si="53"/>
        <v>-228152709.57754156</v>
      </c>
      <c r="M228" s="189">
        <f t="shared" si="53"/>
        <v>-235175516.70020869</v>
      </c>
      <c r="N228" s="189">
        <f t="shared" si="53"/>
        <v>-241127348.61245894</v>
      </c>
      <c r="O228" s="189">
        <f t="shared" si="53"/>
        <v>-246277894.00922334</v>
      </c>
      <c r="P228" s="189">
        <f t="shared" si="53"/>
        <v>-250807723.90518513</v>
      </c>
      <c r="Q228" s="189">
        <f t="shared" si="53"/>
        <v>-254843424.17355382</v>
      </c>
      <c r="R228" s="189">
        <f t="shared" si="53"/>
        <v>-258477024.25543329</v>
      </c>
      <c r="S228" s="189">
        <f t="shared" si="53"/>
        <v>-261777438.1506609</v>
      </c>
      <c r="T228" s="189">
        <f t="shared" si="53"/>
        <v>-264797550.66583371</v>
      </c>
      <c r="U228" s="189">
        <f t="shared" si="53"/>
        <v>-267578792.61371657</v>
      </c>
      <c r="V228" s="189">
        <f t="shared" si="53"/>
        <v>-270154199.38685894</v>
      </c>
      <c r="W228" s="189">
        <f t="shared" si="56"/>
        <v>-272550517.08436632</v>
      </c>
      <c r="X228" s="189">
        <f t="shared" si="56"/>
        <v>-274789690.24394685</v>
      </c>
      <c r="Y228" s="189">
        <f t="shared" si="56"/>
        <v>-276889936.34484929</v>
      </c>
      <c r="Z228" s="189">
        <f t="shared" si="56"/>
        <v>-278866537.15031254</v>
      </c>
      <c r="AA228" s="189">
        <f t="shared" si="56"/>
        <v>-280732431.67186481</v>
      </c>
      <c r="AB228" s="189">
        <f t="shared" si="56"/>
        <v>-282498667.39184433</v>
      </c>
      <c r="AC228" s="189">
        <f t="shared" si="56"/>
        <v>-284174748.41385549</v>
      </c>
      <c r="AD228" s="189">
        <f t="shared" si="56"/>
        <v>-285768907.46553582</v>
      </c>
      <c r="AE228" s="189">
        <f t="shared" si="56"/>
        <v>-287288320.83374304</v>
      </c>
      <c r="AF228" s="189">
        <f t="shared" si="56"/>
        <v>-288739279.9712407</v>
      </c>
      <c r="AG228" s="189">
        <f t="shared" si="56"/>
        <v>-290127329.81305128</v>
      </c>
      <c r="AH228" s="189">
        <f t="shared" si="56"/>
        <v>-291457381.23489624</v>
      </c>
      <c r="AI228" s="189">
        <f t="shared" si="56"/>
        <v>-292733803.22444689</v>
      </c>
      <c r="AJ228" s="189">
        <f t="shared" si="56"/>
        <v>-293960498.9879908</v>
      </c>
      <c r="AK228" s="189">
        <f t="shared" si="56"/>
        <v>-295140969.22672075</v>
      </c>
      <c r="AL228" s="189">
        <f t="shared" si="56"/>
        <v>-296278365.08381891</v>
      </c>
      <c r="AM228" s="189">
        <f t="shared" si="56"/>
        <v>-297375532.71404672</v>
      </c>
      <c r="AN228" s="189">
        <f t="shared" si="56"/>
        <v>-298435051.01157552</v>
      </c>
      <c r="AO228" s="189">
        <f t="shared" si="56"/>
        <v>-299459263.71396166</v>
      </c>
      <c r="AP228" s="189">
        <f t="shared" si="56"/>
        <v>-300450306.85519809</v>
      </c>
      <c r="AQ228" s="189">
        <f t="shared" si="56"/>
        <v>-301410132.35044473</v>
      </c>
      <c r="AR228" s="189">
        <f t="shared" si="56"/>
        <v>-302340528.34601027</v>
      </c>
      <c r="AS228" s="189">
        <f t="shared" si="56"/>
        <v>-303243136.85064816</v>
      </c>
      <c r="AT228" s="189">
        <f t="shared" si="56"/>
        <v>-304119469.0709272</v>
      </c>
      <c r="AU228" s="189">
        <f t="shared" si="56"/>
        <v>-304970918.79889446</v>
      </c>
      <c r="AV228" s="189">
        <f t="shared" si="56"/>
        <v>-305798774.14032429</v>
      </c>
      <c r="AW228" s="189">
        <f t="shared" si="56"/>
        <v>-306604227.82340074</v>
      </c>
      <c r="AX228" s="189">
        <f t="shared" si="56"/>
        <v>-307388386.28830582</v>
      </c>
      <c r="AY228" s="189">
        <f t="shared" si="56"/>
        <v>-308152277.72600561</v>
      </c>
      <c r="AZ228" s="189">
        <f t="shared" si="56"/>
        <v>-308896859.20811582</v>
      </c>
      <c r="BA228" s="189">
        <f t="shared" si="56"/>
        <v>-309623023.02792794</v>
      </c>
      <c r="BB228" s="189">
        <f t="shared" si="56"/>
        <v>-310331602.35462815</v>
      </c>
      <c r="BC228" s="189">
        <f t="shared" si="56"/>
        <v>-311023376.28770757</v>
      </c>
      <c r="BD228" s="189">
        <f t="shared" si="56"/>
        <v>-311699074.38601458</v>
      </c>
      <c r="BE228" s="189">
        <f t="shared" si="56"/>
        <v>-312359380.73536503</v>
      </c>
      <c r="BF228" s="189">
        <f t="shared" si="56"/>
        <v>-313004937.60976255</v>
      </c>
      <c r="BG228" s="189">
        <f t="shared" si="56"/>
        <v>-313636348.77379143</v>
      </c>
      <c r="BH228" s="189">
        <f t="shared" si="56"/>
        <v>-314254182.46739209</v>
      </c>
      <c r="BI228" s="189">
        <f t="shared" si="56"/>
        <v>-314858974.10882926</v>
      </c>
      <c r="BJ228" s="189">
        <f t="shared" si="56"/>
        <v>-315451228.74705255</v>
      </c>
      <c r="BK228" s="189">
        <f t="shared" si="56"/>
        <v>-316031423.29070491</v>
      </c>
      <c r="BL228" s="189">
        <f t="shared" si="56"/>
        <v>-316600008.53764808</v>
      </c>
      <c r="BM228" s="189">
        <f t="shared" si="56"/>
        <v>-317157411.02595943</v>
      </c>
      <c r="BN228" s="1521">
        <f t="shared" si="56"/>
        <v>-317704034.7248376</v>
      </c>
    </row>
    <row r="229" spans="1:66" ht="6" hidden="1" customHeight="1" x14ac:dyDescent="0.15">
      <c r="A229" s="1123"/>
      <c r="C229" s="1529"/>
      <c r="D229" s="274"/>
      <c r="E229" s="1675"/>
      <c r="F229" s="1604"/>
      <c r="G229" s="189"/>
      <c r="H229" s="189"/>
      <c r="I229" s="189"/>
      <c r="J229" s="189"/>
      <c r="K229" s="189"/>
      <c r="L229" s="189"/>
      <c r="M229" s="189"/>
      <c r="N229" s="189"/>
      <c r="O229" s="189"/>
      <c r="P229" s="189"/>
      <c r="Q229" s="189"/>
      <c r="R229" s="189"/>
      <c r="S229" s="189"/>
      <c r="T229" s="189"/>
      <c r="U229" s="189"/>
      <c r="V229" s="189"/>
      <c r="W229" s="189"/>
      <c r="X229" s="189"/>
      <c r="Y229" s="189"/>
      <c r="Z229" s="189"/>
      <c r="AA229" s="189"/>
      <c r="AB229" s="189"/>
      <c r="AC229" s="189"/>
      <c r="AD229" s="189"/>
      <c r="AE229" s="189"/>
      <c r="AF229" s="189"/>
      <c r="AG229" s="189"/>
      <c r="AH229" s="189"/>
      <c r="AI229" s="189"/>
      <c r="AJ229" s="189"/>
      <c r="AK229" s="189"/>
      <c r="AL229" s="189"/>
      <c r="AM229" s="189"/>
      <c r="AN229" s="189"/>
      <c r="AO229" s="189"/>
      <c r="AP229" s="189"/>
      <c r="AQ229" s="189"/>
      <c r="AR229" s="189"/>
      <c r="AS229" s="189"/>
      <c r="AT229" s="189"/>
      <c r="AU229" s="189"/>
      <c r="AV229" s="189"/>
      <c r="AW229" s="189"/>
      <c r="AX229" s="189"/>
      <c r="AY229" s="189"/>
      <c r="AZ229" s="189"/>
      <c r="BA229" s="189"/>
      <c r="BB229" s="189"/>
      <c r="BC229" s="189"/>
      <c r="BD229" s="189"/>
      <c r="BE229" s="189"/>
      <c r="BF229" s="189"/>
      <c r="BG229" s="189"/>
      <c r="BH229" s="189"/>
      <c r="BI229" s="189"/>
      <c r="BJ229" s="189"/>
      <c r="BK229" s="189"/>
      <c r="BL229" s="189"/>
      <c r="BM229" s="189"/>
      <c r="BN229" s="1521"/>
    </row>
    <row r="230" spans="1:66" hidden="1" x14ac:dyDescent="0.15">
      <c r="A230" s="1123"/>
      <c r="C230" s="1529"/>
      <c r="D230" s="274"/>
      <c r="E230" s="1675"/>
      <c r="F230" s="1604"/>
      <c r="G230" s="189">
        <f t="shared" si="53"/>
        <v>713808149.40354097</v>
      </c>
      <c r="H230" s="189">
        <f t="shared" si="53"/>
        <v>464767348.25154096</v>
      </c>
      <c r="I230" s="189">
        <f t="shared" si="53"/>
        <v>342866486.80233258</v>
      </c>
      <c r="J230" s="189">
        <f t="shared" si="53"/>
        <v>265534707.32994112</v>
      </c>
      <c r="K230" s="189">
        <f t="shared" si="53"/>
        <v>210294149.89042091</v>
      </c>
      <c r="L230" s="189">
        <f t="shared" si="53"/>
        <v>168014018.17057428</v>
      </c>
      <c r="M230" s="189">
        <f t="shared" si="53"/>
        <v>134152640.78210442</v>
      </c>
      <c r="N230" s="189">
        <f t="shared" si="53"/>
        <v>106148594.59266114</v>
      </c>
      <c r="O230" s="189">
        <f t="shared" si="53"/>
        <v>82426971.975188807</v>
      </c>
      <c r="P230" s="189">
        <f t="shared" si="53"/>
        <v>61956148.641044937</v>
      </c>
      <c r="Q230" s="189">
        <f t="shared" si="53"/>
        <v>44026784.637347065</v>
      </c>
      <c r="R230" s="189">
        <f t="shared" si="53"/>
        <v>28132043.265167553</v>
      </c>
      <c r="S230" s="189">
        <f t="shared" si="53"/>
        <v>13898305.399207273</v>
      </c>
      <c r="T230" s="189">
        <f t="shared" si="53"/>
        <v>1042941.3543918133</v>
      </c>
      <c r="U230" s="189">
        <f t="shared" si="53"/>
        <v>-10652556.656671206</v>
      </c>
      <c r="V230" s="189">
        <f t="shared" si="53"/>
        <v>-21360295.597162802</v>
      </c>
      <c r="W230" s="189">
        <f t="shared" ref="W230:BN232" si="57">W198/$C$135</f>
        <v>-31218033.323049545</v>
      </c>
      <c r="X230" s="189">
        <f t="shared" si="57"/>
        <v>-40337593.691140734</v>
      </c>
      <c r="Y230" s="189">
        <f t="shared" si="57"/>
        <v>-48810878.853851639</v>
      </c>
      <c r="Z230" s="189">
        <f t="shared" si="57"/>
        <v>-56714252.358455814</v>
      </c>
      <c r="AA230" s="189">
        <f t="shared" si="57"/>
        <v>-64111792.136767626</v>
      </c>
      <c r="AB230" s="189">
        <f t="shared" si="57"/>
        <v>-71057743.561414078</v>
      </c>
      <c r="AC230" s="189">
        <f t="shared" si="57"/>
        <v>-77598395.944278553</v>
      </c>
      <c r="AD230" s="189">
        <f t="shared" si="57"/>
        <v>-83773536.659157827</v>
      </c>
      <c r="AE230" s="189">
        <f t="shared" si="57"/>
        <v>-89617591.251420736</v>
      </c>
      <c r="AF230" s="189">
        <f t="shared" si="57"/>
        <v>-95160526.951926067</v>
      </c>
      <c r="AG230" s="189">
        <f t="shared" si="57"/>
        <v>-100428575.73480065</v>
      </c>
      <c r="AH230" s="189">
        <f t="shared" si="57"/>
        <v>-105444818.1877784</v>
      </c>
      <c r="AI230" s="189">
        <f t="shared" si="57"/>
        <v>-110229658.91402443</v>
      </c>
      <c r="AJ230" s="189">
        <f t="shared" si="57"/>
        <v>-114801216.59662874</v>
      </c>
      <c r="AK230" s="189">
        <f t="shared" si="57"/>
        <v>-119175646.32999571</v>
      </c>
      <c r="AL230" s="189">
        <f t="shared" si="57"/>
        <v>-123367407.74902201</v>
      </c>
      <c r="AM230" s="189">
        <f t="shared" si="57"/>
        <v>-127389489.45208962</v>
      </c>
      <c r="AN230" s="189">
        <f t="shared" si="57"/>
        <v>-131253597.92973144</v>
      </c>
      <c r="AO230" s="189">
        <f t="shared" si="57"/>
        <v>-134970317.47536683</v>
      </c>
      <c r="AP230" s="189">
        <f t="shared" si="57"/>
        <v>-138549246.2242043</v>
      </c>
      <c r="AQ230" s="189">
        <f t="shared" si="57"/>
        <v>-141999112.43823886</v>
      </c>
      <c r="AR230" s="189">
        <f t="shared" si="57"/>
        <v>-145327874.35437313</v>
      </c>
      <c r="AS230" s="189">
        <f t="shared" si="57"/>
        <v>-148542806.28427458</v>
      </c>
      <c r="AT230" s="189">
        <f t="shared" si="57"/>
        <v>-151650573.15805641</v>
      </c>
      <c r="AU230" s="189">
        <f t="shared" si="57"/>
        <v>-154657295.30901638</v>
      </c>
      <c r="AV230" s="189">
        <f t="shared" si="57"/>
        <v>-157568604.98070598</v>
      </c>
      <c r="AW230" s="189">
        <f t="shared" si="57"/>
        <v>-160389695.78330079</v>
      </c>
      <c r="AX230" s="189">
        <f t="shared" si="57"/>
        <v>-163125366.12042308</v>
      </c>
      <c r="AY230" s="189">
        <f t="shared" si="57"/>
        <v>-165780057.44011244</v>
      </c>
      <c r="AZ230" s="189">
        <f t="shared" si="57"/>
        <v>-168357888.02671471</v>
      </c>
      <c r="BA230" s="189">
        <f t="shared" si="57"/>
        <v>-170862682.93795547</v>
      </c>
      <c r="BB230" s="189">
        <f t="shared" si="57"/>
        <v>-173298000.59861803</v>
      </c>
      <c r="BC230" s="189">
        <f t="shared" si="57"/>
        <v>-175667156.48527077</v>
      </c>
      <c r="BD230" s="189">
        <f t="shared" si="57"/>
        <v>-177973244.27242836</v>
      </c>
      <c r="BE230" s="189">
        <f t="shared" si="57"/>
        <v>-180219154.75698283</v>
      </c>
      <c r="BF230" s="189">
        <f t="shared" si="57"/>
        <v>-182407592.83283257</v>
      </c>
      <c r="BG230" s="189">
        <f t="shared" si="57"/>
        <v>-184541092.74981937</v>
      </c>
      <c r="BH230" s="189">
        <f t="shared" si="57"/>
        <v>-186622031.85913229</v>
      </c>
      <c r="BI230" s="189">
        <f t="shared" si="57"/>
        <v>-188652643.02025762</v>
      </c>
      <c r="BJ230" s="189">
        <f t="shared" si="57"/>
        <v>-190635025.82151452</v>
      </c>
      <c r="BK230" s="189">
        <f t="shared" si="57"/>
        <v>-192571156.74657032</v>
      </c>
      <c r="BL230" s="189">
        <f t="shared" si="57"/>
        <v>-194462898.40251133</v>
      </c>
      <c r="BM230" s="189">
        <f t="shared" si="57"/>
        <v>-196312007.91062066</v>
      </c>
      <c r="BN230" s="1521">
        <f t="shared" si="57"/>
        <v>-198120144.5485948</v>
      </c>
    </row>
    <row r="231" spans="1:66" hidden="1" x14ac:dyDescent="0.15">
      <c r="A231" s="1123"/>
      <c r="C231" s="1529"/>
      <c r="D231" s="274"/>
      <c r="E231" s="1675"/>
      <c r="F231" s="1604"/>
      <c r="G231" s="189">
        <f t="shared" si="53"/>
        <v>713808149.40354097</v>
      </c>
      <c r="H231" s="189">
        <f t="shared" si="53"/>
        <v>527027548.53954077</v>
      </c>
      <c r="I231" s="189">
        <f t="shared" si="53"/>
        <v>431040794.41164351</v>
      </c>
      <c r="J231" s="189">
        <f t="shared" si="53"/>
        <v>368264037.80514079</v>
      </c>
      <c r="K231" s="189">
        <f t="shared" si="53"/>
        <v>322404496.13293344</v>
      </c>
      <c r="L231" s="189">
        <f t="shared" si="53"/>
        <v>286675296.7964282</v>
      </c>
      <c r="M231" s="189">
        <f t="shared" si="53"/>
        <v>257635718.49658886</v>
      </c>
      <c r="N231" s="189">
        <f t="shared" si="53"/>
        <v>233315053.68090072</v>
      </c>
      <c r="O231" s="189">
        <f t="shared" si="53"/>
        <v>212485710.40446123</v>
      </c>
      <c r="P231" s="189">
        <f t="shared" si="53"/>
        <v>194334443.25952467</v>
      </c>
      <c r="Q231" s="189">
        <f t="shared" si="53"/>
        <v>178296469.45819101</v>
      </c>
      <c r="R231" s="189">
        <f t="shared" si="53"/>
        <v>163964623.823495</v>
      </c>
      <c r="S231" s="189">
        <f t="shared" si="53"/>
        <v>151036324.80493698</v>
      </c>
      <c r="T231" s="189">
        <f t="shared" si="53"/>
        <v>139280982.2686317</v>
      </c>
      <c r="U231" s="189">
        <f t="shared" si="53"/>
        <v>128519103.66086046</v>
      </c>
      <c r="V231" s="189">
        <f t="shared" si="53"/>
        <v>118608417.17529678</v>
      </c>
      <c r="W231" s="189">
        <f t="shared" si="57"/>
        <v>109434373.74242274</v>
      </c>
      <c r="X231" s="189">
        <f t="shared" si="57"/>
        <v>100903475.39032316</v>
      </c>
      <c r="Y231" s="189">
        <f t="shared" si="57"/>
        <v>92938481.953585461</v>
      </c>
      <c r="Z231" s="189">
        <f t="shared" si="57"/>
        <v>85474898.317127064</v>
      </c>
      <c r="AA231" s="189">
        <f t="shared" si="57"/>
        <v>78458354.470914364</v>
      </c>
      <c r="AB231" s="189">
        <f t="shared" si="57"/>
        <v>71842620.585993528</v>
      </c>
      <c r="AC231" s="189">
        <f t="shared" si="57"/>
        <v>65588081.882398449</v>
      </c>
      <c r="AD231" s="189">
        <f t="shared" si="57"/>
        <v>59660551.796501793</v>
      </c>
      <c r="AE231" s="189">
        <f t="shared" si="57"/>
        <v>54030337.696046591</v>
      </c>
      <c r="AF231" s="189">
        <f t="shared" si="57"/>
        <v>48671497.630727448</v>
      </c>
      <c r="AG231" s="189">
        <f t="shared" si="57"/>
        <v>43561243.339459024</v>
      </c>
      <c r="AH231" s="189">
        <f t="shared" si="57"/>
        <v>38679456.474868141</v>
      </c>
      <c r="AI231" s="189">
        <f t="shared" si="57"/>
        <v>34008293.364152111</v>
      </c>
      <c r="AJ231" s="189">
        <f t="shared" si="57"/>
        <v>29531859.658262569</v>
      </c>
      <c r="AK231" s="189">
        <f t="shared" si="57"/>
        <v>25235940.630488794</v>
      </c>
      <c r="AL231" s="189">
        <f t="shared" si="57"/>
        <v>21107776.145533402</v>
      </c>
      <c r="AM231" s="189">
        <f t="shared" si="57"/>
        <v>17135871.756632645</v>
      </c>
      <c r="AN231" s="189">
        <f t="shared" si="57"/>
        <v>13309839.227590481</v>
      </c>
      <c r="AO231" s="189">
        <f t="shared" si="57"/>
        <v>9620261.178129673</v>
      </c>
      <c r="AP231" s="189">
        <f t="shared" si="57"/>
        <v>6058575.6283058329</v>
      </c>
      <c r="AQ231" s="189">
        <f t="shared" si="57"/>
        <v>2616977.0526860557</v>
      </c>
      <c r="AR231" s="189">
        <f t="shared" si="57"/>
        <v>-711668.7929211458</v>
      </c>
      <c r="AS231" s="189">
        <f t="shared" si="57"/>
        <v>-3933898.4964102902</v>
      </c>
      <c r="AT231" s="189">
        <f t="shared" si="57"/>
        <v>-7055714.8839108152</v>
      </c>
      <c r="AU231" s="189">
        <f t="shared" si="57"/>
        <v>-10082642.677912235</v>
      </c>
      <c r="AV231" s="189">
        <f t="shared" si="57"/>
        <v>-13019777.153191725</v>
      </c>
      <c r="AW231" s="189">
        <f t="shared" si="57"/>
        <v>-15871826.815176645</v>
      </c>
      <c r="AX231" s="189">
        <f t="shared" si="57"/>
        <v>-18643150.955374401</v>
      </c>
      <c r="AY231" s="189">
        <f t="shared" si="57"/>
        <v>-21337792.799884479</v>
      </c>
      <c r="AZ231" s="189">
        <f t="shared" si="57"/>
        <v>-23959508.853430193</v>
      </c>
      <c r="BA231" s="189">
        <f t="shared" si="57"/>
        <v>-26511794.947823364</v>
      </c>
      <c r="BB231" s="189">
        <f t="shared" si="57"/>
        <v>-28997909.426442225</v>
      </c>
      <c r="BC231" s="189">
        <f t="shared" si="57"/>
        <v>-31420893.832065266</v>
      </c>
      <c r="BD231" s="189">
        <f t="shared" si="57"/>
        <v>-33783591.411829233</v>
      </c>
      <c r="BE231" s="189">
        <f t="shared" si="57"/>
        <v>-36088663.708225489</v>
      </c>
      <c r="BF231" s="189">
        <f t="shared" si="57"/>
        <v>-38338605.467350565</v>
      </c>
      <c r="BG231" s="189">
        <f t="shared" si="57"/>
        <v>-40535758.063831091</v>
      </c>
      <c r="BH231" s="189">
        <f t="shared" si="57"/>
        <v>-42682321.614928722</v>
      </c>
      <c r="BI231" s="189">
        <f t="shared" si="57"/>
        <v>-44780365.93347621</v>
      </c>
      <c r="BJ231" s="189">
        <f t="shared" si="57"/>
        <v>-46831840.449831009</v>
      </c>
      <c r="BK231" s="189">
        <f t="shared" si="57"/>
        <v>-48838583.216388144</v>
      </c>
      <c r="BL231" s="189">
        <f t="shared" si="57"/>
        <v>-50802329.093939543</v>
      </c>
      <c r="BM231" s="189">
        <f t="shared" si="57"/>
        <v>-52724717.206911646</v>
      </c>
      <c r="BN231" s="1521">
        <f t="shared" si="57"/>
        <v>-54607297.743945755</v>
      </c>
    </row>
    <row r="232" spans="1:66" hidden="1" x14ac:dyDescent="0.15">
      <c r="A232" s="1123"/>
      <c r="C232" s="1529"/>
      <c r="D232" s="274"/>
      <c r="E232" s="1675"/>
      <c r="F232" s="1604"/>
      <c r="G232" s="189">
        <f t="shared" si="53"/>
        <v>713808149.40354097</v>
      </c>
      <c r="H232" s="189">
        <f t="shared" si="53"/>
        <v>589287748.82754087</v>
      </c>
      <c r="I232" s="189">
        <f t="shared" si="53"/>
        <v>522303227.49776059</v>
      </c>
      <c r="J232" s="189">
        <f t="shared" si="53"/>
        <v>477219388.30914098</v>
      </c>
      <c r="K232" s="189">
        <f t="shared" si="53"/>
        <v>443582345.93684578</v>
      </c>
      <c r="L232" s="189">
        <f t="shared" si="53"/>
        <v>416933319.11233872</v>
      </c>
      <c r="M232" s="189">
        <f t="shared" si="53"/>
        <v>394970966.59470415</v>
      </c>
      <c r="N232" s="189">
        <f t="shared" si="53"/>
        <v>376357863.84258097</v>
      </c>
      <c r="O232" s="189">
        <f t="shared" si="53"/>
        <v>360250616.17281181</v>
      </c>
      <c r="P232" s="189">
        <f t="shared" si="53"/>
        <v>346084525.70751542</v>
      </c>
      <c r="Q232" s="189">
        <f t="shared" si="53"/>
        <v>333463721.74675322</v>
      </c>
      <c r="R232" s="189">
        <f t="shared" si="53"/>
        <v>322100401.56545895</v>
      </c>
      <c r="S232" s="189">
        <f t="shared" si="53"/>
        <v>311779051.12040216</v>
      </c>
      <c r="T232" s="189">
        <f t="shared" si="53"/>
        <v>302334284.29958791</v>
      </c>
      <c r="U232" s="189">
        <f t="shared" si="53"/>
        <v>293636534.94818097</v>
      </c>
      <c r="V232" s="189">
        <f t="shared" si="53"/>
        <v>285582491.82267714</v>
      </c>
      <c r="W232" s="189">
        <f t="shared" si="57"/>
        <v>278088512.12230396</v>
      </c>
      <c r="X232" s="189">
        <f t="shared" si="57"/>
        <v>271085968.91988486</v>
      </c>
      <c r="Y232" s="189">
        <f t="shared" si="57"/>
        <v>264517890.87984785</v>
      </c>
      <c r="Z232" s="189">
        <f t="shared" si="57"/>
        <v>258336487.50111786</v>
      </c>
      <c r="AA232" s="189">
        <f t="shared" si="57"/>
        <v>252501294.74596056</v>
      </c>
      <c r="AB232" s="189">
        <f t="shared" si="57"/>
        <v>246977763.93643203</v>
      </c>
      <c r="AC232" s="189">
        <f t="shared" si="57"/>
        <v>241736172.98703623</v>
      </c>
      <c r="AD232" s="189">
        <f t="shared" si="57"/>
        <v>236750775.77326712</v>
      </c>
      <c r="AE232" s="189">
        <f t="shared" si="57"/>
        <v>231999129.96701035</v>
      </c>
      <c r="AF232" s="189">
        <f t="shared" si="57"/>
        <v>227461560.3727161</v>
      </c>
      <c r="AG232" s="189">
        <f t="shared" si="57"/>
        <v>223120726.37209305</v>
      </c>
      <c r="AH232" s="189">
        <f t="shared" si="57"/>
        <v>218961270.23398337</v>
      </c>
      <c r="AI232" s="189">
        <f t="shared" si="57"/>
        <v>214969528.86815676</v>
      </c>
      <c r="AJ232" s="189">
        <f t="shared" si="57"/>
        <v>211133295.81771693</v>
      </c>
      <c r="AK232" s="189">
        <f t="shared" si="57"/>
        <v>207441623.37581205</v>
      </c>
      <c r="AL232" s="189">
        <f t="shared" si="57"/>
        <v>203884657.0047636</v>
      </c>
      <c r="AM232" s="189">
        <f t="shared" si="57"/>
        <v>200453495.95404562</v>
      </c>
      <c r="AN232" s="189">
        <f t="shared" si="57"/>
        <v>197140075.27442774</v>
      </c>
      <c r="AO232" s="189">
        <f t="shared" si="57"/>
        <v>193937065.41954532</v>
      </c>
      <c r="AP232" s="189">
        <f t="shared" si="57"/>
        <v>190837786.39225054</v>
      </c>
      <c r="AQ232" s="189">
        <f t="shared" si="57"/>
        <v>187836133.98833051</v>
      </c>
      <c r="AR232" s="189">
        <f t="shared" si="57"/>
        <v>184926516.15621725</v>
      </c>
      <c r="AS232" s="189">
        <f t="shared" si="57"/>
        <v>182103797.85881591</v>
      </c>
      <c r="AT232" s="189">
        <f t="shared" si="57"/>
        <v>179363253.11536017</v>
      </c>
      <c r="AU232" s="189">
        <f t="shared" si="57"/>
        <v>176700523.13430953</v>
      </c>
      <c r="AV232" s="189">
        <f t="shared" si="57"/>
        <v>174111579.63571858</v>
      </c>
      <c r="AW232" s="189">
        <f t="shared" si="57"/>
        <v>171592692.61299849</v>
      </c>
      <c r="AX232" s="189">
        <f t="shared" si="57"/>
        <v>169140401.90714297</v>
      </c>
      <c r="AY232" s="189">
        <f t="shared" si="57"/>
        <v>166751492.06711379</v>
      </c>
      <c r="AZ232" s="189">
        <f t="shared" si="57"/>
        <v>164422970.0526866</v>
      </c>
      <c r="BA232" s="189">
        <f t="shared" si="57"/>
        <v>162152045.40422377</v>
      </c>
      <c r="BB232" s="189">
        <f t="shared" si="57"/>
        <v>159936112.56029463</v>
      </c>
      <c r="BC232" s="189">
        <f t="shared" si="57"/>
        <v>157772735.05106997</v>
      </c>
      <c r="BD232" s="189">
        <f t="shared" si="57"/>
        <v>155659631.33466348</v>
      </c>
      <c r="BE232" s="189">
        <f t="shared" si="57"/>
        <v>153594662.07653594</v>
      </c>
      <c r="BF232" s="189">
        <f t="shared" si="57"/>
        <v>151575818.69979858</v>
      </c>
      <c r="BG232" s="189">
        <f t="shared" si="57"/>
        <v>149601213.05767378</v>
      </c>
      <c r="BH232" s="189">
        <f t="shared" si="57"/>
        <v>147669068.09923783</v>
      </c>
      <c r="BI232" s="189">
        <f t="shared" si="57"/>
        <v>145777709.4164556</v>
      </c>
      <c r="BJ232" s="189">
        <f t="shared" si="57"/>
        <v>143925557.57493901</v>
      </c>
      <c r="BK232" s="189">
        <f t="shared" si="57"/>
        <v>142111121.14319181</v>
      </c>
      <c r="BL232" s="189">
        <f t="shared" si="57"/>
        <v>140332990.34569535</v>
      </c>
      <c r="BM232" s="189">
        <f t="shared" si="57"/>
        <v>138589831.27430502</v>
      </c>
      <c r="BN232" s="1521">
        <f t="shared" si="57"/>
        <v>136880380.60029927</v>
      </c>
    </row>
    <row r="233" spans="1:66" ht="9" hidden="1" customHeight="1" x14ac:dyDescent="0.15">
      <c r="A233" s="1123"/>
      <c r="C233" s="1529"/>
      <c r="D233" s="274"/>
      <c r="E233" s="1675"/>
      <c r="F233" s="1604"/>
      <c r="G233" s="189"/>
      <c r="H233" s="189"/>
      <c r="I233" s="189"/>
      <c r="J233" s="189"/>
      <c r="K233" s="189"/>
      <c r="L233" s="189"/>
      <c r="M233" s="189"/>
      <c r="N233" s="189"/>
      <c r="O233" s="189"/>
      <c r="P233" s="189"/>
      <c r="Q233" s="189"/>
      <c r="R233" s="189"/>
      <c r="S233" s="189"/>
      <c r="T233" s="189"/>
      <c r="U233" s="189"/>
      <c r="V233" s="189"/>
      <c r="W233" s="189"/>
      <c r="X233" s="189"/>
      <c r="Y233" s="189"/>
      <c r="Z233" s="189"/>
      <c r="AA233" s="189"/>
      <c r="AB233" s="189"/>
      <c r="AC233" s="189"/>
      <c r="AD233" s="189"/>
      <c r="AE233" s="189"/>
      <c r="AF233" s="189"/>
      <c r="AG233" s="189"/>
      <c r="AH233" s="189"/>
      <c r="AI233" s="189"/>
      <c r="AJ233" s="189"/>
      <c r="AK233" s="189"/>
      <c r="AL233" s="189"/>
      <c r="AM233" s="189"/>
      <c r="AN233" s="189"/>
      <c r="AO233" s="189"/>
      <c r="AP233" s="189"/>
      <c r="AQ233" s="189"/>
      <c r="AR233" s="189"/>
      <c r="AS233" s="189"/>
      <c r="AT233" s="189"/>
      <c r="AU233" s="189"/>
      <c r="AV233" s="189"/>
      <c r="AW233" s="189"/>
      <c r="AX233" s="189"/>
      <c r="AY233" s="189"/>
      <c r="AZ233" s="189"/>
      <c r="BA233" s="189"/>
      <c r="BB233" s="189"/>
      <c r="BC233" s="189"/>
      <c r="BD233" s="189"/>
      <c r="BE233" s="189"/>
      <c r="BF233" s="189"/>
      <c r="BG233" s="189"/>
      <c r="BH233" s="189"/>
      <c r="BI233" s="189"/>
      <c r="BJ233" s="189"/>
      <c r="BK233" s="189"/>
      <c r="BL233" s="189"/>
      <c r="BM233" s="189"/>
      <c r="BN233" s="1521"/>
    </row>
    <row r="234" spans="1:66" hidden="1" x14ac:dyDescent="0.15">
      <c r="A234" s="1123"/>
      <c r="C234" s="1529"/>
      <c r="D234" s="274"/>
      <c r="E234" s="1675"/>
      <c r="F234" s="1604"/>
      <c r="G234" s="189">
        <f t="shared" si="53"/>
        <v>-77914408.9578491</v>
      </c>
      <c r="H234" s="189">
        <f t="shared" si="53"/>
        <v>-157549116.15784907</v>
      </c>
      <c r="I234" s="189">
        <f t="shared" si="53"/>
        <v>-196528830.98381677</v>
      </c>
      <c r="J234" s="189">
        <f t="shared" si="53"/>
        <v>-221256881.91784906</v>
      </c>
      <c r="K234" s="189">
        <f t="shared" si="53"/>
        <v>-238920917.67790127</v>
      </c>
      <c r="L234" s="189">
        <f t="shared" si="53"/>
        <v>-252440653.77862322</v>
      </c>
      <c r="M234" s="189">
        <f t="shared" si="53"/>
        <v>-263268360.97056118</v>
      </c>
      <c r="N234" s="189">
        <f t="shared" si="53"/>
        <v>-272223094.52584904</v>
      </c>
      <c r="O234" s="189">
        <f t="shared" si="53"/>
        <v>-279808455.89118749</v>
      </c>
      <c r="P234" s="189">
        <f t="shared" si="53"/>
        <v>-286354323.13389081</v>
      </c>
      <c r="Q234" s="189">
        <f t="shared" si="53"/>
        <v>-292087518.84363818</v>
      </c>
      <c r="R234" s="189">
        <f t="shared" si="53"/>
        <v>-297170112.01446843</v>
      </c>
      <c r="S234" s="189">
        <f t="shared" si="53"/>
        <v>-301721573.22915298</v>
      </c>
      <c r="T234" s="189">
        <f t="shared" si="53"/>
        <v>-305832277.76801872</v>
      </c>
      <c r="U234" s="189">
        <f t="shared" si="53"/>
        <v>-309572096.92761391</v>
      </c>
      <c r="V234" s="189">
        <f t="shared" si="53"/>
        <v>-312996064.61224908</v>
      </c>
      <c r="W234" s="189">
        <f t="shared" ref="W234:BN234" si="58">W202/$C$135</f>
        <v>-316148231.05977124</v>
      </c>
      <c r="X234" s="189">
        <f t="shared" si="58"/>
        <v>-319064353.70451981</v>
      </c>
      <c r="Y234" s="189">
        <f t="shared" si="58"/>
        <v>-321773819.70299584</v>
      </c>
      <c r="Z234" s="189">
        <f t="shared" si="58"/>
        <v>-324301047.4986825</v>
      </c>
      <c r="AA234" s="189">
        <f t="shared" si="58"/>
        <v>-326666527.01658148</v>
      </c>
      <c r="AB234" s="189">
        <f t="shared" si="58"/>
        <v>-328887604.0664804</v>
      </c>
      <c r="AC234" s="189">
        <f t="shared" si="58"/>
        <v>-330979080.38279891</v>
      </c>
      <c r="AD234" s="189">
        <f t="shared" si="58"/>
        <v>-332953678.60314459</v>
      </c>
      <c r="AE234" s="189">
        <f t="shared" si="58"/>
        <v>-334822406.83628106</v>
      </c>
      <c r="AF234" s="189">
        <f t="shared" si="58"/>
        <v>-336594847.57489222</v>
      </c>
      <c r="AG234" s="189">
        <f t="shared" si="58"/>
        <v>-338279388.90466207</v>
      </c>
      <c r="AH234" s="189">
        <f t="shared" si="58"/>
        <v>-339883411.20598483</v>
      </c>
      <c r="AI234" s="189">
        <f t="shared" si="58"/>
        <v>-341413439.17116421</v>
      </c>
      <c r="AJ234" s="189">
        <f t="shared" si="58"/>
        <v>-342875266.53366095</v>
      </c>
      <c r="AK234" s="189">
        <f t="shared" si="58"/>
        <v>-344274059.13861662</v>
      </c>
      <c r="AL234" s="189">
        <f t="shared" si="58"/>
        <v>-345614440.68136907</v>
      </c>
      <c r="AM234" s="189">
        <f t="shared" si="58"/>
        <v>-346900564.47022873</v>
      </c>
      <c r="AN234" s="189">
        <f t="shared" si="58"/>
        <v>-348136173.83938682</v>
      </c>
      <c r="AO234" s="189">
        <f t="shared" si="58"/>
        <v>-349324653.28288388</v>
      </c>
      <c r="AP234" s="189">
        <f t="shared" si="58"/>
        <v>-350469071.95518565</v>
      </c>
      <c r="AQ234" s="189">
        <f t="shared" si="58"/>
        <v>-351572220.85513693</v>
      </c>
      <c r="AR234" s="189">
        <f t="shared" si="58"/>
        <v>-352636644.75396651</v>
      </c>
      <c r="AS234" s="189">
        <f t="shared" si="58"/>
        <v>-353664669.72706872</v>
      </c>
      <c r="AT234" s="189">
        <f t="shared" si="58"/>
        <v>-354658426.99051577</v>
      </c>
      <c r="AU234" s="189">
        <f t="shared" si="58"/>
        <v>-355619873.61699575</v>
      </c>
      <c r="AV234" s="189">
        <f t="shared" si="58"/>
        <v>-356550810.60483503</v>
      </c>
      <c r="AW234" s="189">
        <f t="shared" si="58"/>
        <v>-357452898.69244975</v>
      </c>
      <c r="AX234" s="189">
        <f t="shared" si="58"/>
        <v>-358327672.24475414</v>
      </c>
      <c r="AY234" s="189">
        <f t="shared" si="58"/>
        <v>-359176551.48450899</v>
      </c>
      <c r="AZ234" s="189">
        <f t="shared" si="58"/>
        <v>-360000853.29780895</v>
      </c>
      <c r="BA234" s="189">
        <f t="shared" si="58"/>
        <v>-360801800.80693197</v>
      </c>
      <c r="BB234" s="189">
        <f t="shared" si="58"/>
        <v>-361580531.87408543</v>
      </c>
      <c r="BC234" s="189">
        <f t="shared" si="58"/>
        <v>-362338106.67496961</v>
      </c>
      <c r="BD234" s="189">
        <f t="shared" si="58"/>
        <v>-363075514.46059465</v>
      </c>
      <c r="BE234" s="189">
        <f t="shared" si="58"/>
        <v>-363793679.60866517</v>
      </c>
      <c r="BF234" s="189">
        <f t="shared" si="58"/>
        <v>-364493467.05148363</v>
      </c>
      <c r="BG234" s="189">
        <f t="shared" si="58"/>
        <v>-365175687.15523595</v>
      </c>
      <c r="BH234" s="189">
        <f t="shared" si="58"/>
        <v>-365841100.11529946</v>
      </c>
      <c r="BI234" s="189">
        <f t="shared" si="58"/>
        <v>-366490419.92356086</v>
      </c>
      <c r="BJ234" s="189">
        <f t="shared" si="58"/>
        <v>-367124317.95635772</v>
      </c>
      <c r="BK234" s="189">
        <f t="shared" si="58"/>
        <v>-367743426.22538215</v>
      </c>
      <c r="BL234" s="189">
        <f t="shared" si="58"/>
        <v>-368348340.32850122</v>
      </c>
      <c r="BM234" s="189">
        <f t="shared" si="58"/>
        <v>-368939622.1328395</v>
      </c>
      <c r="BN234" s="1521">
        <f t="shared" si="58"/>
        <v>-369517802.21849853</v>
      </c>
    </row>
    <row r="235" spans="1:66" hidden="1" x14ac:dyDescent="0.15">
      <c r="A235" s="1123"/>
      <c r="C235" s="1529"/>
      <c r="D235" s="274"/>
      <c r="E235" s="1675"/>
      <c r="F235" s="1604"/>
      <c r="G235" s="189">
        <f t="shared" ref="G235:BN240" si="59">G203/$C$135</f>
        <v>-77914408.9578491</v>
      </c>
      <c r="H235" s="189">
        <f t="shared" si="59"/>
        <v>-137640439.35784915</v>
      </c>
      <c r="I235" s="189">
        <f t="shared" si="59"/>
        <v>-168333711.4028106</v>
      </c>
      <c r="J235" s="189">
        <f t="shared" si="59"/>
        <v>-188407565.19784915</v>
      </c>
      <c r="K235" s="189">
        <f t="shared" si="59"/>
        <v>-203071873.84325644</v>
      </c>
      <c r="L235" s="189">
        <f t="shared" si="59"/>
        <v>-214496846.43606639</v>
      </c>
      <c r="M235" s="189">
        <f t="shared" si="59"/>
        <v>-223782707.64604428</v>
      </c>
      <c r="N235" s="189">
        <f t="shared" si="59"/>
        <v>-231559622.16184914</v>
      </c>
      <c r="O235" s="189">
        <f t="shared" si="59"/>
        <v>-238220131.78643537</v>
      </c>
      <c r="P235" s="189">
        <f t="shared" si="59"/>
        <v>-244024284.51044536</v>
      </c>
      <c r="Q235" s="189">
        <f t="shared" si="59"/>
        <v>-249152678.49987423</v>
      </c>
      <c r="R235" s="189">
        <f t="shared" si="59"/>
        <v>-253735511.21433386</v>
      </c>
      <c r="S235" s="189">
        <f t="shared" si="59"/>
        <v>-257869537.85645244</v>
      </c>
      <c r="T235" s="189">
        <f t="shared" si="59"/>
        <v>-261628493.24281502</v>
      </c>
      <c r="U235" s="189">
        <f t="shared" si="59"/>
        <v>-265069772.93629274</v>
      </c>
      <c r="V235" s="189">
        <f t="shared" si="59"/>
        <v>-268238870.58124921</v>
      </c>
      <c r="W235" s="189">
        <f t="shared" si="59"/>
        <v>-271172415.04158485</v>
      </c>
      <c r="X235" s="189">
        <f t="shared" si="59"/>
        <v>-273900303.76214743</v>
      </c>
      <c r="Y235" s="189">
        <f t="shared" si="59"/>
        <v>-276447235.49883658</v>
      </c>
      <c r="Z235" s="189">
        <f t="shared" si="59"/>
        <v>-278833833.57755589</v>
      </c>
      <c r="AA235" s="189">
        <f t="shared" si="59"/>
        <v>-281077483.66286093</v>
      </c>
      <c r="AB235" s="189">
        <f t="shared" si="59"/>
        <v>-283192968.46857041</v>
      </c>
      <c r="AC235" s="189">
        <f t="shared" si="59"/>
        <v>-285192955.44270432</v>
      </c>
      <c r="AD235" s="189">
        <f t="shared" si="59"/>
        <v>-287088376.27586114</v>
      </c>
      <c r="AE235" s="189">
        <f t="shared" si="59"/>
        <v>-288888725.65350956</v>
      </c>
      <c r="AF235" s="189">
        <f t="shared" si="59"/>
        <v>-290602298.92166191</v>
      </c>
      <c r="AG235" s="189">
        <f t="shared" si="59"/>
        <v>-292236382.98467588</v>
      </c>
      <c r="AH235" s="189">
        <f t="shared" si="59"/>
        <v>-293797411.0000701</v>
      </c>
      <c r="AI235" s="189">
        <f t="shared" si="59"/>
        <v>-295291088.76244718</v>
      </c>
      <c r="AJ235" s="189">
        <f t="shared" si="59"/>
        <v>-296722498.73952621</v>
      </c>
      <c r="AK235" s="189">
        <f t="shared" si="59"/>
        <v>-298096186.31340641</v>
      </c>
      <c r="AL235" s="189">
        <f t="shared" si="59"/>
        <v>-299416231.73773915</v>
      </c>
      <c r="AM235" s="189">
        <f t="shared" si="59"/>
        <v>-300686310.54239035</v>
      </c>
      <c r="AN235" s="189">
        <f t="shared" si="59"/>
        <v>-301909744.52902448</v>
      </c>
      <c r="AO235" s="189">
        <f t="shared" si="59"/>
        <v>-303089545.05287927</v>
      </c>
      <c r="AP235" s="189">
        <f t="shared" si="59"/>
        <v>-304228449.94150269</v>
      </c>
      <c r="AQ235" s="189">
        <f t="shared" si="59"/>
        <v>-305328955.1342327</v>
      </c>
      <c r="AR235" s="189">
        <f t="shared" si="59"/>
        <v>-306393341.91768849</v>
      </c>
      <c r="AS235" s="189">
        <f t="shared" si="59"/>
        <v>-307423700.46850234</v>
      </c>
      <c r="AT235" s="189">
        <f t="shared" si="59"/>
        <v>-308421950.28459984</v>
      </c>
      <c r="AU235" s="189">
        <f t="shared" si="59"/>
        <v>-309389857.98275948</v>
      </c>
      <c r="AV235" s="189">
        <f t="shared" si="59"/>
        <v>-310329052.85710913</v>
      </c>
      <c r="AW235" s="189">
        <f t="shared" si="59"/>
        <v>-311241040.52620363</v>
      </c>
      <c r="AX235" s="189">
        <f t="shared" si="59"/>
        <v>-312127214.9419623</v>
      </c>
      <c r="AY235" s="189">
        <f t="shared" si="59"/>
        <v>-312988868.98942679</v>
      </c>
      <c r="AZ235" s="189">
        <f t="shared" si="59"/>
        <v>-313827203.86997604</v>
      </c>
      <c r="BA235" s="189">
        <f t="shared" si="59"/>
        <v>-314643337.43073171</v>
      </c>
      <c r="BB235" s="189">
        <f t="shared" si="59"/>
        <v>-315438311.57815933</v>
      </c>
      <c r="BC235" s="189">
        <f t="shared" si="59"/>
        <v>-316213098.89332777</v>
      </c>
      <c r="BD235" s="189">
        <f t="shared" si="59"/>
        <v>-316968608.54916048</v>
      </c>
      <c r="BE235" s="189">
        <f t="shared" si="59"/>
        <v>-317705691.61566693</v>
      </c>
      <c r="BF235" s="189">
        <f t="shared" si="59"/>
        <v>-318425145.82709002</v>
      </c>
      <c r="BG235" s="189">
        <f t="shared" si="59"/>
        <v>-319127719.87473637</v>
      </c>
      <c r="BH235" s="189">
        <f t="shared" si="59"/>
        <v>-319814117.28065187</v>
      </c>
      <c r="BI235" s="189">
        <f t="shared" si="59"/>
        <v>-320484999.89999491</v>
      </c>
      <c r="BJ235" s="189">
        <f t="shared" si="59"/>
        <v>-321140991.09373701</v>
      </c>
      <c r="BK235" s="189">
        <f t="shared" si="59"/>
        <v>-321782678.60799676</v>
      </c>
      <c r="BL235" s="189">
        <f t="shared" si="59"/>
        <v>-322410617.1917575</v>
      </c>
      <c r="BM235" s="189">
        <f t="shared" si="59"/>
        <v>-323025330.9807958</v>
      </c>
      <c r="BN235" s="1521">
        <f t="shared" si="59"/>
        <v>-323627315.67227465</v>
      </c>
    </row>
    <row r="236" spans="1:66" hidden="1" x14ac:dyDescent="0.15">
      <c r="A236" s="1123"/>
      <c r="C236" s="1529"/>
      <c r="D236" s="274"/>
      <c r="E236" s="1675"/>
      <c r="F236" s="1604"/>
      <c r="G236" s="189">
        <f t="shared" si="59"/>
        <v>-77914408.9578491</v>
      </c>
      <c r="H236" s="189">
        <f t="shared" si="59"/>
        <v>-117731762.55784917</v>
      </c>
      <c r="I236" s="189">
        <f t="shared" si="59"/>
        <v>-139151115.20349643</v>
      </c>
      <c r="J236" s="189">
        <f t="shared" si="59"/>
        <v>-153567380.79784909</v>
      </c>
      <c r="K236" s="189">
        <f t="shared" si="59"/>
        <v>-164323353.34532261</v>
      </c>
      <c r="L236" s="189">
        <f t="shared" si="59"/>
        <v>-172844798.17893168</v>
      </c>
      <c r="M236" s="189">
        <f t="shared" si="59"/>
        <v>-179867605.30159882</v>
      </c>
      <c r="N236" s="189">
        <f t="shared" si="59"/>
        <v>-185819437.21384907</v>
      </c>
      <c r="O236" s="189">
        <f t="shared" si="59"/>
        <v>-190969982.61061347</v>
      </c>
      <c r="P236" s="189">
        <f t="shared" si="59"/>
        <v>-195499812.50657526</v>
      </c>
      <c r="Q236" s="189">
        <f t="shared" si="59"/>
        <v>-199535512.77494395</v>
      </c>
      <c r="R236" s="189">
        <f t="shared" si="59"/>
        <v>-203169112.85682341</v>
      </c>
      <c r="S236" s="189">
        <f t="shared" si="59"/>
        <v>-206469526.75205103</v>
      </c>
      <c r="T236" s="189">
        <f t="shared" si="59"/>
        <v>-209489639.26722383</v>
      </c>
      <c r="U236" s="189">
        <f t="shared" si="59"/>
        <v>-212270881.2151067</v>
      </c>
      <c r="V236" s="189">
        <f t="shared" si="59"/>
        <v>-214846287.98824906</v>
      </c>
      <c r="W236" s="189">
        <f t="shared" si="59"/>
        <v>-217242605.68575644</v>
      </c>
      <c r="X236" s="189">
        <f t="shared" si="59"/>
        <v>-219481778.845337</v>
      </c>
      <c r="Y236" s="189">
        <f t="shared" si="59"/>
        <v>-221582024.94623944</v>
      </c>
      <c r="Z236" s="189">
        <f t="shared" si="59"/>
        <v>-223558625.75170267</v>
      </c>
      <c r="AA236" s="189">
        <f t="shared" si="59"/>
        <v>-225424520.27325496</v>
      </c>
      <c r="AB236" s="189">
        <f t="shared" si="59"/>
        <v>-227190755.99323449</v>
      </c>
      <c r="AC236" s="189">
        <f t="shared" si="59"/>
        <v>-228866837.01524559</v>
      </c>
      <c r="AD236" s="189">
        <f t="shared" si="59"/>
        <v>-230460996.06692597</v>
      </c>
      <c r="AE236" s="189">
        <f t="shared" si="59"/>
        <v>-231980409.43513313</v>
      </c>
      <c r="AF236" s="189">
        <f t="shared" si="59"/>
        <v>-233431368.57263085</v>
      </c>
      <c r="AG236" s="189">
        <f t="shared" si="59"/>
        <v>-234819418.41444144</v>
      </c>
      <c r="AH236" s="189">
        <f t="shared" si="59"/>
        <v>-236149469.83628634</v>
      </c>
      <c r="AI236" s="189">
        <f t="shared" si="59"/>
        <v>-237425891.82583702</v>
      </c>
      <c r="AJ236" s="189">
        <f t="shared" si="59"/>
        <v>-238652587.58938089</v>
      </c>
      <c r="AK236" s="189">
        <f t="shared" si="59"/>
        <v>-239833057.8281109</v>
      </c>
      <c r="AL236" s="189">
        <f t="shared" si="59"/>
        <v>-240970453.68520904</v>
      </c>
      <c r="AM236" s="189">
        <f t="shared" si="59"/>
        <v>-242067621.31543684</v>
      </c>
      <c r="AN236" s="189">
        <f t="shared" si="59"/>
        <v>-243127139.61296567</v>
      </c>
      <c r="AO236" s="189">
        <f t="shared" si="59"/>
        <v>-244151352.31535175</v>
      </c>
      <c r="AP236" s="189">
        <f t="shared" si="59"/>
        <v>-245142395.45658818</v>
      </c>
      <c r="AQ236" s="189">
        <f t="shared" si="59"/>
        <v>-246102220.95183483</v>
      </c>
      <c r="AR236" s="189">
        <f t="shared" si="59"/>
        <v>-247032616.94740036</v>
      </c>
      <c r="AS236" s="189">
        <f t="shared" si="59"/>
        <v>-247935225.45203829</v>
      </c>
      <c r="AT236" s="189">
        <f t="shared" si="59"/>
        <v>-248811557.6723173</v>
      </c>
      <c r="AU236" s="189">
        <f t="shared" si="59"/>
        <v>-249663007.40028462</v>
      </c>
      <c r="AV236" s="189">
        <f t="shared" si="59"/>
        <v>-250490862.74171439</v>
      </c>
      <c r="AW236" s="189">
        <f t="shared" si="59"/>
        <v>-251296316.42479086</v>
      </c>
      <c r="AX236" s="189">
        <f t="shared" si="59"/>
        <v>-252080474.88969591</v>
      </c>
      <c r="AY236" s="189">
        <f t="shared" si="59"/>
        <v>-252844366.32739577</v>
      </c>
      <c r="AZ236" s="189">
        <f t="shared" si="59"/>
        <v>-253588947.80950594</v>
      </c>
      <c r="BA236" s="189">
        <f t="shared" si="59"/>
        <v>-254315111.62931809</v>
      </c>
      <c r="BB236" s="189">
        <f t="shared" si="59"/>
        <v>-255023690.9560183</v>
      </c>
      <c r="BC236" s="189">
        <f t="shared" si="59"/>
        <v>-255715464.88909769</v>
      </c>
      <c r="BD236" s="189">
        <f t="shared" si="59"/>
        <v>-256391162.9874047</v>
      </c>
      <c r="BE236" s="189">
        <f t="shared" si="59"/>
        <v>-257051469.33675516</v>
      </c>
      <c r="BF236" s="189">
        <f t="shared" si="59"/>
        <v>-257697026.21115267</v>
      </c>
      <c r="BG236" s="189">
        <f t="shared" si="59"/>
        <v>-258328437.37518156</v>
      </c>
      <c r="BH236" s="189">
        <f t="shared" si="59"/>
        <v>-258946271.06878221</v>
      </c>
      <c r="BI236" s="189">
        <f t="shared" si="59"/>
        <v>-259551062.71021938</v>
      </c>
      <c r="BJ236" s="189">
        <f t="shared" si="59"/>
        <v>-260143317.34844267</v>
      </c>
      <c r="BK236" s="189">
        <f t="shared" si="59"/>
        <v>-260723511.892095</v>
      </c>
      <c r="BL236" s="189">
        <f t="shared" si="59"/>
        <v>-261292097.13903821</v>
      </c>
      <c r="BM236" s="189">
        <f t="shared" si="59"/>
        <v>-261849499.62734959</v>
      </c>
      <c r="BN236" s="1521">
        <f t="shared" si="59"/>
        <v>-262396123.32622775</v>
      </c>
    </row>
    <row r="237" spans="1:66" ht="4.5" hidden="1" customHeight="1" x14ac:dyDescent="0.15">
      <c r="A237" s="1123"/>
      <c r="C237" s="1529"/>
      <c r="D237" s="274"/>
      <c r="E237" s="1675"/>
      <c r="F237" s="1604"/>
      <c r="G237" s="189"/>
      <c r="H237" s="189"/>
      <c r="I237" s="189"/>
      <c r="J237" s="189"/>
      <c r="K237" s="189"/>
      <c r="L237" s="189"/>
      <c r="M237" s="189"/>
      <c r="N237" s="189"/>
      <c r="O237" s="189"/>
      <c r="P237" s="189"/>
      <c r="Q237" s="189"/>
      <c r="R237" s="189"/>
      <c r="S237" s="189"/>
      <c r="T237" s="189"/>
      <c r="U237" s="189"/>
      <c r="V237" s="189"/>
      <c r="W237" s="189"/>
      <c r="X237" s="189"/>
      <c r="Y237" s="189"/>
      <c r="Z237" s="189"/>
      <c r="AA237" s="189"/>
      <c r="AB237" s="189"/>
      <c r="AC237" s="189"/>
      <c r="AD237" s="189"/>
      <c r="AE237" s="189"/>
      <c r="AF237" s="189"/>
      <c r="AG237" s="189"/>
      <c r="AH237" s="189"/>
      <c r="AI237" s="189"/>
      <c r="AJ237" s="189"/>
      <c r="AK237" s="189"/>
      <c r="AL237" s="189"/>
      <c r="AM237" s="189"/>
      <c r="AN237" s="189"/>
      <c r="AO237" s="189"/>
      <c r="AP237" s="189"/>
      <c r="AQ237" s="189"/>
      <c r="AR237" s="189"/>
      <c r="AS237" s="189"/>
      <c r="AT237" s="189"/>
      <c r="AU237" s="189"/>
      <c r="AV237" s="189"/>
      <c r="AW237" s="189"/>
      <c r="AX237" s="189"/>
      <c r="AY237" s="189"/>
      <c r="AZ237" s="189"/>
      <c r="BA237" s="189"/>
      <c r="BB237" s="189"/>
      <c r="BC237" s="189"/>
      <c r="BD237" s="189"/>
      <c r="BE237" s="189"/>
      <c r="BF237" s="189"/>
      <c r="BG237" s="189"/>
      <c r="BH237" s="189"/>
      <c r="BI237" s="189"/>
      <c r="BJ237" s="189"/>
      <c r="BK237" s="189"/>
      <c r="BL237" s="189"/>
      <c r="BM237" s="189"/>
      <c r="BN237" s="1521"/>
    </row>
    <row r="238" spans="1:66" hidden="1" x14ac:dyDescent="0.15">
      <c r="A238" s="1123"/>
      <c r="C238" s="1529"/>
      <c r="D238" s="274"/>
      <c r="E238" s="1675"/>
      <c r="F238" s="1604"/>
      <c r="G238" s="189">
        <f t="shared" si="59"/>
        <v>769116060.80215073</v>
      </c>
      <c r="H238" s="189">
        <f t="shared" si="59"/>
        <v>520075259.65015084</v>
      </c>
      <c r="I238" s="189">
        <f t="shared" si="59"/>
        <v>398174398.20094246</v>
      </c>
      <c r="J238" s="189">
        <f t="shared" si="59"/>
        <v>320842618.72855097</v>
      </c>
      <c r="K238" s="189">
        <f t="shared" si="59"/>
        <v>265602061.28903079</v>
      </c>
      <c r="L238" s="189">
        <f t="shared" si="59"/>
        <v>223321929.56918415</v>
      </c>
      <c r="M238" s="189">
        <f t="shared" si="59"/>
        <v>189460552.18071428</v>
      </c>
      <c r="N238" s="189">
        <f t="shared" si="59"/>
        <v>161456505.99127102</v>
      </c>
      <c r="O238" s="189">
        <f t="shared" si="59"/>
        <v>137734883.3737987</v>
      </c>
      <c r="P238" s="189">
        <f t="shared" si="59"/>
        <v>117264060.03965481</v>
      </c>
      <c r="Q238" s="189">
        <f t="shared" si="59"/>
        <v>99334696.035956934</v>
      </c>
      <c r="R238" s="189">
        <f t="shared" si="59"/>
        <v>83439954.663777426</v>
      </c>
      <c r="S238" s="189">
        <f t="shared" si="59"/>
        <v>69206216.797817156</v>
      </c>
      <c r="T238" s="189">
        <f t="shared" si="59"/>
        <v>56350852.75300169</v>
      </c>
      <c r="U238" s="189">
        <f t="shared" si="59"/>
        <v>44655354.741938673</v>
      </c>
      <c r="V238" s="189">
        <f t="shared" si="59"/>
        <v>33947615.801447071</v>
      </c>
      <c r="W238" s="189">
        <f t="shared" si="59"/>
        <v>24089878.075560331</v>
      </c>
      <c r="X238" s="189">
        <f t="shared" si="59"/>
        <v>14970317.707469145</v>
      </c>
      <c r="Y238" s="189">
        <f t="shared" si="59"/>
        <v>6497032.5447582407</v>
      </c>
      <c r="Z238" s="189">
        <f t="shared" si="59"/>
        <v>-1406340.9598459403</v>
      </c>
      <c r="AA238" s="189">
        <f t="shared" si="59"/>
        <v>-8803880.7381577492</v>
      </c>
      <c r="AB238" s="189">
        <f t="shared" si="59"/>
        <v>-15749832.162804207</v>
      </c>
      <c r="AC238" s="189">
        <f t="shared" si="59"/>
        <v>-22290484.54566868</v>
      </c>
      <c r="AD238" s="189">
        <f t="shared" si="59"/>
        <v>-28465625.260547955</v>
      </c>
      <c r="AE238" s="189">
        <f t="shared" si="59"/>
        <v>-34309679.85281086</v>
      </c>
      <c r="AF238" s="189">
        <f t="shared" si="59"/>
        <v>-39852615.553316198</v>
      </c>
      <c r="AG238" s="189">
        <f t="shared" si="59"/>
        <v>-45120664.336190782</v>
      </c>
      <c r="AH238" s="189">
        <f t="shared" si="59"/>
        <v>-50136906.789168514</v>
      </c>
      <c r="AI238" s="189">
        <f t="shared" si="59"/>
        <v>-54921747.515414558</v>
      </c>
      <c r="AJ238" s="189">
        <f t="shared" si="59"/>
        <v>-59493305.198018871</v>
      </c>
      <c r="AK238" s="189">
        <f t="shared" si="59"/>
        <v>-63867734.931385837</v>
      </c>
      <c r="AL238" s="189">
        <f t="shared" si="59"/>
        <v>-68059496.35041213</v>
      </c>
      <c r="AM238" s="189">
        <f t="shared" si="59"/>
        <v>-72081578.053479746</v>
      </c>
      <c r="AN238" s="189">
        <f t="shared" si="59"/>
        <v>-75945686.531121567</v>
      </c>
      <c r="AO238" s="189">
        <f t="shared" si="59"/>
        <v>-79662406.076756954</v>
      </c>
      <c r="AP238" s="189">
        <f t="shared" si="59"/>
        <v>-83241334.825594425</v>
      </c>
      <c r="AQ238" s="189">
        <f t="shared" si="59"/>
        <v>-86691201.039628983</v>
      </c>
      <c r="AR238" s="189">
        <f t="shared" si="59"/>
        <v>-90019962.955763265</v>
      </c>
      <c r="AS238" s="189">
        <f t="shared" si="59"/>
        <v>-93234894.885664701</v>
      </c>
      <c r="AT238" s="189">
        <f t="shared" si="59"/>
        <v>-96342661.759446546</v>
      </c>
      <c r="AU238" s="189">
        <f t="shared" si="59"/>
        <v>-99349383.910406515</v>
      </c>
      <c r="AV238" s="189">
        <f t="shared" si="59"/>
        <v>-102260693.5820961</v>
      </c>
      <c r="AW238" s="189">
        <f t="shared" si="59"/>
        <v>-105081784.38469093</v>
      </c>
      <c r="AX238" s="189">
        <f t="shared" si="59"/>
        <v>-107817454.7218132</v>
      </c>
      <c r="AY238" s="189">
        <f t="shared" si="59"/>
        <v>-110472146.04150255</v>
      </c>
      <c r="AZ238" s="189">
        <f t="shared" si="59"/>
        <v>-113049976.62810485</v>
      </c>
      <c r="BA238" s="189">
        <f t="shared" si="59"/>
        <v>-115554771.53934558</v>
      </c>
      <c r="BB238" s="189">
        <f t="shared" si="59"/>
        <v>-117990089.20000815</v>
      </c>
      <c r="BC238" s="189">
        <f t="shared" si="59"/>
        <v>-120359245.08666091</v>
      </c>
      <c r="BD238" s="189">
        <f t="shared" si="59"/>
        <v>-122665332.87381847</v>
      </c>
      <c r="BE238" s="189">
        <f t="shared" si="59"/>
        <v>-124911243.35837297</v>
      </c>
      <c r="BF238" s="189">
        <f t="shared" si="59"/>
        <v>-127099681.4342227</v>
      </c>
      <c r="BG238" s="189">
        <f t="shared" si="59"/>
        <v>-129233181.35120948</v>
      </c>
      <c r="BH238" s="189">
        <f t="shared" si="59"/>
        <v>-131314120.46052241</v>
      </c>
      <c r="BI238" s="189">
        <f t="shared" si="59"/>
        <v>-133344731.62164776</v>
      </c>
      <c r="BJ238" s="189">
        <f t="shared" si="59"/>
        <v>-135327114.42290464</v>
      </c>
      <c r="BK238" s="189">
        <f t="shared" si="59"/>
        <v>-137263245.34796044</v>
      </c>
      <c r="BL238" s="189">
        <f t="shared" si="59"/>
        <v>-139154987.00390145</v>
      </c>
      <c r="BM238" s="189">
        <f t="shared" si="59"/>
        <v>-141004096.51201078</v>
      </c>
      <c r="BN238" s="1521">
        <f t="shared" si="59"/>
        <v>-142812233.14998493</v>
      </c>
    </row>
    <row r="239" spans="1:66" hidden="1" x14ac:dyDescent="0.15">
      <c r="A239" s="1123"/>
      <c r="C239" s="1529"/>
      <c r="D239" s="274"/>
      <c r="E239" s="1675"/>
      <c r="F239" s="1604"/>
      <c r="G239" s="189">
        <f t="shared" si="59"/>
        <v>769116060.80215073</v>
      </c>
      <c r="H239" s="189">
        <f t="shared" si="59"/>
        <v>582335459.93815064</v>
      </c>
      <c r="I239" s="189">
        <f t="shared" si="59"/>
        <v>486348705.81025338</v>
      </c>
      <c r="J239" s="189">
        <f t="shared" si="59"/>
        <v>423571949.20375067</v>
      </c>
      <c r="K239" s="189">
        <f t="shared" si="59"/>
        <v>377712407.53154331</v>
      </c>
      <c r="L239" s="189">
        <f t="shared" si="59"/>
        <v>341983208.19503808</v>
      </c>
      <c r="M239" s="189">
        <f t="shared" si="59"/>
        <v>312943629.89519876</v>
      </c>
      <c r="N239" s="189">
        <f t="shared" si="59"/>
        <v>288622965.07951063</v>
      </c>
      <c r="O239" s="189">
        <f t="shared" si="59"/>
        <v>267793621.80307111</v>
      </c>
      <c r="P239" s="189">
        <f t="shared" si="59"/>
        <v>249642354.65813455</v>
      </c>
      <c r="Q239" s="189">
        <f t="shared" si="59"/>
        <v>233604380.85680088</v>
      </c>
      <c r="R239" s="189">
        <f t="shared" si="59"/>
        <v>219272535.22210488</v>
      </c>
      <c r="S239" s="189">
        <f t="shared" si="59"/>
        <v>206344236.20354685</v>
      </c>
      <c r="T239" s="189">
        <f t="shared" si="59"/>
        <v>194588893.66724157</v>
      </c>
      <c r="U239" s="189">
        <f t="shared" si="59"/>
        <v>183827015.05947033</v>
      </c>
      <c r="V239" s="189">
        <f t="shared" si="59"/>
        <v>173916328.57390666</v>
      </c>
      <c r="W239" s="189">
        <f t="shared" si="59"/>
        <v>164742285.14103261</v>
      </c>
      <c r="X239" s="189">
        <f t="shared" si="59"/>
        <v>156211386.78893304</v>
      </c>
      <c r="Y239" s="189">
        <f t="shared" si="59"/>
        <v>148246393.35219535</v>
      </c>
      <c r="Z239" s="189">
        <f t="shared" si="59"/>
        <v>140782809.71573696</v>
      </c>
      <c r="AA239" s="189">
        <f t="shared" si="59"/>
        <v>133766265.86952424</v>
      </c>
      <c r="AB239" s="189">
        <f t="shared" si="59"/>
        <v>127150531.9846034</v>
      </c>
      <c r="AC239" s="189">
        <f t="shared" si="59"/>
        <v>120895993.28100832</v>
      </c>
      <c r="AD239" s="189">
        <f t="shared" si="59"/>
        <v>114968463.19511168</v>
      </c>
      <c r="AE239" s="189">
        <f t="shared" si="59"/>
        <v>109338249.09465647</v>
      </c>
      <c r="AF239" s="189">
        <f t="shared" si="59"/>
        <v>103979409.02933733</v>
      </c>
      <c r="AG239" s="189">
        <f t="shared" si="59"/>
        <v>98869154.738068894</v>
      </c>
      <c r="AH239" s="189">
        <f t="shared" si="59"/>
        <v>93987367.87347801</v>
      </c>
      <c r="AI239" s="189">
        <f t="shared" si="59"/>
        <v>89316204.762761995</v>
      </c>
      <c r="AJ239" s="189">
        <f t="shared" si="59"/>
        <v>84839771.056872442</v>
      </c>
      <c r="AK239" s="189">
        <f t="shared" si="59"/>
        <v>80543852.029098675</v>
      </c>
      <c r="AL239" s="189">
        <f t="shared" si="59"/>
        <v>76415687.544143274</v>
      </c>
      <c r="AM239" s="189">
        <f t="shared" si="59"/>
        <v>72443783.155242518</v>
      </c>
      <c r="AN239" s="189">
        <f t="shared" si="59"/>
        <v>68617750.626200363</v>
      </c>
      <c r="AO239" s="189">
        <f t="shared" si="59"/>
        <v>64928172.57673955</v>
      </c>
      <c r="AP239" s="189">
        <f t="shared" si="59"/>
        <v>61366487.026915707</v>
      </c>
      <c r="AQ239" s="189">
        <f t="shared" si="59"/>
        <v>57924888.451295935</v>
      </c>
      <c r="AR239" s="189">
        <f t="shared" si="59"/>
        <v>54596242.605688728</v>
      </c>
      <c r="AS239" s="189">
        <f t="shared" si="59"/>
        <v>51374012.902199589</v>
      </c>
      <c r="AT239" s="189">
        <f t="shared" si="59"/>
        <v>48252196.514699064</v>
      </c>
      <c r="AU239" s="189">
        <f t="shared" si="59"/>
        <v>45225268.720697641</v>
      </c>
      <c r="AV239" s="189">
        <f t="shared" si="59"/>
        <v>42288134.245418154</v>
      </c>
      <c r="AW239" s="189">
        <f t="shared" si="59"/>
        <v>39436084.583433233</v>
      </c>
      <c r="AX239" s="189">
        <f t="shared" si="59"/>
        <v>36664760.443235479</v>
      </c>
      <c r="AY239" s="189">
        <f t="shared" si="59"/>
        <v>33970118.598725401</v>
      </c>
      <c r="AZ239" s="189">
        <f t="shared" si="59"/>
        <v>31348402.545179684</v>
      </c>
      <c r="BA239" s="189">
        <f t="shared" si="59"/>
        <v>28796116.450786512</v>
      </c>
      <c r="BB239" s="189">
        <f t="shared" si="59"/>
        <v>26310001.972167652</v>
      </c>
      <c r="BC239" s="189">
        <f t="shared" si="59"/>
        <v>23887017.566544611</v>
      </c>
      <c r="BD239" s="189">
        <f t="shared" si="59"/>
        <v>21524319.986780643</v>
      </c>
      <c r="BE239" s="189">
        <f t="shared" si="59"/>
        <v>19219247.690384388</v>
      </c>
      <c r="BF239" s="189">
        <f t="shared" si="59"/>
        <v>16969305.931259315</v>
      </c>
      <c r="BG239" s="189">
        <f t="shared" si="59"/>
        <v>14772153.334778786</v>
      </c>
      <c r="BH239" s="189">
        <f t="shared" si="59"/>
        <v>12625589.783681154</v>
      </c>
      <c r="BI239" s="189">
        <f t="shared" si="59"/>
        <v>10527545.465133667</v>
      </c>
      <c r="BJ239" s="189">
        <f t="shared" si="59"/>
        <v>8476070.9487788677</v>
      </c>
      <c r="BK239" s="189">
        <f t="shared" si="59"/>
        <v>6469328.1822217302</v>
      </c>
      <c r="BL239" s="189">
        <f t="shared" si="59"/>
        <v>4505582.3046703339</v>
      </c>
      <c r="BM239" s="189">
        <f t="shared" si="59"/>
        <v>2583194.1916982331</v>
      </c>
      <c r="BN239" s="1521">
        <f t="shared" si="59"/>
        <v>700613.65466411912</v>
      </c>
    </row>
    <row r="240" spans="1:66" hidden="1" x14ac:dyDescent="0.15">
      <c r="A240" s="1123"/>
      <c r="C240" s="1529"/>
      <c r="D240" s="274"/>
      <c r="E240" s="1675"/>
      <c r="F240" s="1604"/>
      <c r="G240" s="189">
        <f t="shared" si="59"/>
        <v>769116060.80215073</v>
      </c>
      <c r="H240" s="189">
        <f t="shared" si="59"/>
        <v>644595660.22615075</v>
      </c>
      <c r="I240" s="189">
        <f t="shared" si="59"/>
        <v>577611138.89637053</v>
      </c>
      <c r="J240" s="189">
        <f t="shared" si="59"/>
        <v>532527299.70775086</v>
      </c>
      <c r="K240" s="189">
        <f t="shared" si="59"/>
        <v>498890257.33545566</v>
      </c>
      <c r="L240" s="189">
        <f t="shared" si="59"/>
        <v>472241230.5109486</v>
      </c>
      <c r="M240" s="189">
        <f t="shared" si="59"/>
        <v>450278877.99331403</v>
      </c>
      <c r="N240" s="189">
        <f t="shared" si="59"/>
        <v>431665775.24119085</v>
      </c>
      <c r="O240" s="189">
        <f t="shared" si="59"/>
        <v>415558527.57142168</v>
      </c>
      <c r="P240" s="189">
        <f t="shared" si="59"/>
        <v>401392437.1061253</v>
      </c>
      <c r="Q240" s="189">
        <f t="shared" si="59"/>
        <v>388771633.14536309</v>
      </c>
      <c r="R240" s="189">
        <f t="shared" si="59"/>
        <v>377408312.96406883</v>
      </c>
      <c r="S240" s="189">
        <f t="shared" si="59"/>
        <v>367086962.51901203</v>
      </c>
      <c r="T240" s="189">
        <f t="shared" si="59"/>
        <v>357642195.69819778</v>
      </c>
      <c r="U240" s="189">
        <f t="shared" si="59"/>
        <v>348944446.34679085</v>
      </c>
      <c r="V240" s="189">
        <f t="shared" ref="V240:BN240" si="60">V208/$C$135</f>
        <v>340890403.22128701</v>
      </c>
      <c r="W240" s="189">
        <f t="shared" si="60"/>
        <v>333396423.52091384</v>
      </c>
      <c r="X240" s="189">
        <f t="shared" si="60"/>
        <v>326393880.31849474</v>
      </c>
      <c r="Y240" s="189">
        <f t="shared" si="60"/>
        <v>319825802.2784577</v>
      </c>
      <c r="Z240" s="189">
        <f t="shared" si="60"/>
        <v>313644398.89972776</v>
      </c>
      <c r="AA240" s="189">
        <f t="shared" si="60"/>
        <v>307809206.14457041</v>
      </c>
      <c r="AB240" s="189">
        <f t="shared" si="60"/>
        <v>302285675.33504194</v>
      </c>
      <c r="AC240" s="189">
        <f t="shared" si="60"/>
        <v>297044084.3856461</v>
      </c>
      <c r="AD240" s="189">
        <f t="shared" si="60"/>
        <v>292058687.17187697</v>
      </c>
      <c r="AE240" s="189">
        <f t="shared" si="60"/>
        <v>287307041.3656202</v>
      </c>
      <c r="AF240" s="189">
        <f t="shared" si="60"/>
        <v>282769471.77132601</v>
      </c>
      <c r="AG240" s="189">
        <f t="shared" si="60"/>
        <v>278428637.7707029</v>
      </c>
      <c r="AH240" s="189">
        <f t="shared" si="60"/>
        <v>274269181.63259321</v>
      </c>
      <c r="AI240" s="189">
        <f t="shared" si="60"/>
        <v>270277440.26676661</v>
      </c>
      <c r="AJ240" s="189">
        <f t="shared" si="60"/>
        <v>266441207.2163268</v>
      </c>
      <c r="AK240" s="189">
        <f t="shared" si="60"/>
        <v>262749534.77442193</v>
      </c>
      <c r="AL240" s="189">
        <f t="shared" si="60"/>
        <v>259192568.40337348</v>
      </c>
      <c r="AM240" s="189">
        <f t="shared" si="60"/>
        <v>255761407.3526555</v>
      </c>
      <c r="AN240" s="189">
        <f t="shared" si="60"/>
        <v>252447986.67303762</v>
      </c>
      <c r="AO240" s="189">
        <f t="shared" si="60"/>
        <v>249244976.8181552</v>
      </c>
      <c r="AP240" s="189">
        <f t="shared" si="60"/>
        <v>246145697.79086041</v>
      </c>
      <c r="AQ240" s="189">
        <f t="shared" si="60"/>
        <v>243144045.38694039</v>
      </c>
      <c r="AR240" s="189">
        <f t="shared" si="60"/>
        <v>240234427.55482712</v>
      </c>
      <c r="AS240" s="189">
        <f t="shared" si="60"/>
        <v>237411709.25742579</v>
      </c>
      <c r="AT240" s="189">
        <f t="shared" si="60"/>
        <v>234671164.51397005</v>
      </c>
      <c r="AU240" s="189">
        <f t="shared" si="60"/>
        <v>232008434.53291941</v>
      </c>
      <c r="AV240" s="189">
        <f t="shared" si="60"/>
        <v>229419491.03432846</v>
      </c>
      <c r="AW240" s="189">
        <f t="shared" si="60"/>
        <v>226900604.01160836</v>
      </c>
      <c r="AX240" s="189">
        <f t="shared" si="60"/>
        <v>224448313.30575284</v>
      </c>
      <c r="AY240" s="189">
        <f t="shared" si="60"/>
        <v>222059403.46572366</v>
      </c>
      <c r="AZ240" s="189">
        <f t="shared" si="60"/>
        <v>219730881.45129648</v>
      </c>
      <c r="BA240" s="189">
        <f t="shared" si="60"/>
        <v>217459956.80283365</v>
      </c>
      <c r="BB240" s="189">
        <f t="shared" si="60"/>
        <v>215244023.9589045</v>
      </c>
      <c r="BC240" s="189">
        <f t="shared" si="60"/>
        <v>213080646.44967985</v>
      </c>
      <c r="BD240" s="189">
        <f t="shared" si="60"/>
        <v>210967542.73327336</v>
      </c>
      <c r="BE240" s="189">
        <f t="shared" si="60"/>
        <v>208902573.47514582</v>
      </c>
      <c r="BF240" s="189">
        <f t="shared" si="60"/>
        <v>206883730.09840846</v>
      </c>
      <c r="BG240" s="189">
        <f t="shared" si="60"/>
        <v>204909124.45628366</v>
      </c>
      <c r="BH240" s="189">
        <f t="shared" si="60"/>
        <v>202976979.49784771</v>
      </c>
      <c r="BI240" s="189">
        <f t="shared" si="60"/>
        <v>201085620.81506547</v>
      </c>
      <c r="BJ240" s="189">
        <f t="shared" si="60"/>
        <v>199233468.97354889</v>
      </c>
      <c r="BK240" s="189">
        <f t="shared" si="60"/>
        <v>197419032.54180169</v>
      </c>
      <c r="BL240" s="189">
        <f t="shared" si="60"/>
        <v>195640901.74430522</v>
      </c>
      <c r="BM240" s="189">
        <f t="shared" si="60"/>
        <v>193897742.67291489</v>
      </c>
      <c r="BN240" s="1521">
        <f t="shared" si="60"/>
        <v>192188291.99890915</v>
      </c>
    </row>
    <row r="241" spans="1:66" ht="9.75" hidden="1" customHeight="1" x14ac:dyDescent="0.15">
      <c r="A241" s="1123"/>
      <c r="C241" s="1529"/>
      <c r="D241" s="274"/>
      <c r="E241" s="1675"/>
      <c r="F241" s="1604"/>
      <c r="G241" s="189"/>
      <c r="H241" s="189"/>
      <c r="I241" s="189"/>
      <c r="J241" s="189"/>
      <c r="K241" s="189"/>
      <c r="L241" s="189"/>
      <c r="M241" s="189"/>
      <c r="N241" s="189"/>
      <c r="O241" s="189"/>
      <c r="P241" s="189"/>
      <c r="Q241" s="189"/>
      <c r="R241" s="189"/>
      <c r="S241" s="189"/>
      <c r="T241" s="189"/>
      <c r="U241" s="189"/>
      <c r="V241" s="189"/>
      <c r="W241" s="189"/>
      <c r="X241" s="189"/>
      <c r="Y241" s="189"/>
      <c r="Z241" s="189"/>
      <c r="AA241" s="189"/>
      <c r="AB241" s="189"/>
      <c r="AC241" s="189"/>
      <c r="AD241" s="189"/>
      <c r="AE241" s="189"/>
      <c r="AF241" s="189"/>
      <c r="AG241" s="189"/>
      <c r="AH241" s="189"/>
      <c r="AI241" s="189"/>
      <c r="AJ241" s="189"/>
      <c r="AK241" s="189"/>
      <c r="AL241" s="189"/>
      <c r="AM241" s="189"/>
      <c r="AN241" s="189"/>
      <c r="AO241" s="189"/>
      <c r="AP241" s="189"/>
      <c r="AQ241" s="189"/>
      <c r="AR241" s="189"/>
      <c r="AS241" s="189"/>
      <c r="AT241" s="189"/>
      <c r="AU241" s="189"/>
      <c r="AV241" s="189"/>
      <c r="AW241" s="189"/>
      <c r="AX241" s="189"/>
      <c r="AY241" s="189"/>
      <c r="AZ241" s="189"/>
      <c r="BA241" s="189"/>
      <c r="BB241" s="189"/>
      <c r="BC241" s="189"/>
      <c r="BD241" s="189"/>
      <c r="BE241" s="189"/>
      <c r="BF241" s="189"/>
      <c r="BG241" s="189"/>
      <c r="BH241" s="189"/>
      <c r="BI241" s="189"/>
      <c r="BJ241" s="189"/>
      <c r="BK241" s="189"/>
      <c r="BL241" s="189"/>
      <c r="BM241" s="189"/>
      <c r="BN241" s="1521"/>
    </row>
    <row r="242" spans="1:66" hidden="1" x14ac:dyDescent="0.15">
      <c r="A242" s="1123"/>
      <c r="C242" s="1529"/>
      <c r="D242" s="274"/>
      <c r="E242" s="1675"/>
      <c r="F242" s="1604"/>
      <c r="G242" s="189">
        <f t="shared" ref="G242:BN247" si="61">G210/$C$135</f>
        <v>-140365251.96479997</v>
      </c>
      <c r="H242" s="189">
        <f t="shared" si="61"/>
        <v>-219999959.16479993</v>
      </c>
      <c r="I242" s="189">
        <f t="shared" si="61"/>
        <v>-258979673.99076763</v>
      </c>
      <c r="J242" s="189">
        <f t="shared" si="61"/>
        <v>-283707724.92479992</v>
      </c>
      <c r="K242" s="189">
        <f t="shared" si="61"/>
        <v>-301371760.68485212</v>
      </c>
      <c r="L242" s="189">
        <f t="shared" si="61"/>
        <v>-314891496.78557408</v>
      </c>
      <c r="M242" s="189">
        <f t="shared" si="61"/>
        <v>-325719203.97751206</v>
      </c>
      <c r="N242" s="189">
        <f t="shared" si="61"/>
        <v>-334673937.5327999</v>
      </c>
      <c r="O242" s="189">
        <f t="shared" si="61"/>
        <v>-342259298.89813834</v>
      </c>
      <c r="P242" s="189">
        <f t="shared" si="61"/>
        <v>-348805166.14084166</v>
      </c>
      <c r="Q242" s="189">
        <f t="shared" si="61"/>
        <v>-354538361.85058904</v>
      </c>
      <c r="R242" s="189">
        <f t="shared" si="61"/>
        <v>-359620955.02141929</v>
      </c>
      <c r="S242" s="189">
        <f t="shared" si="61"/>
        <v>-364172416.23610383</v>
      </c>
      <c r="T242" s="189">
        <f t="shared" si="61"/>
        <v>-368283120.77496958</v>
      </c>
      <c r="U242" s="189">
        <f t="shared" si="61"/>
        <v>-372022939.93456477</v>
      </c>
      <c r="V242" s="189">
        <f t="shared" si="61"/>
        <v>-375446907.61919993</v>
      </c>
      <c r="W242" s="189">
        <f t="shared" si="61"/>
        <v>-378599074.0667221</v>
      </c>
      <c r="X242" s="189">
        <f t="shared" si="61"/>
        <v>-381515196.71147066</v>
      </c>
      <c r="Y242" s="189">
        <f t="shared" si="61"/>
        <v>-384224662.70994669</v>
      </c>
      <c r="Z242" s="189">
        <f t="shared" si="61"/>
        <v>-386751890.50563335</v>
      </c>
      <c r="AA242" s="189">
        <f t="shared" si="61"/>
        <v>-389117370.02353233</v>
      </c>
      <c r="AB242" s="189">
        <f t="shared" si="61"/>
        <v>-391338447.07343125</v>
      </c>
      <c r="AC242" s="189">
        <f t="shared" si="61"/>
        <v>-393429923.38974977</v>
      </c>
      <c r="AD242" s="189">
        <f t="shared" si="61"/>
        <v>-395404521.61009544</v>
      </c>
      <c r="AE242" s="189">
        <f t="shared" si="61"/>
        <v>-397273249.84323192</v>
      </c>
      <c r="AF242" s="189">
        <f t="shared" si="61"/>
        <v>-399045690.58184308</v>
      </c>
      <c r="AG242" s="189">
        <f t="shared" si="61"/>
        <v>-400730231.91161293</v>
      </c>
      <c r="AH242" s="189">
        <f t="shared" si="61"/>
        <v>-402334254.21293569</v>
      </c>
      <c r="AI242" s="189">
        <f t="shared" si="61"/>
        <v>-403864282.17811507</v>
      </c>
      <c r="AJ242" s="189">
        <f t="shared" si="61"/>
        <v>-405326109.5406118</v>
      </c>
      <c r="AK242" s="189">
        <f t="shared" si="61"/>
        <v>-406724902.14556748</v>
      </c>
      <c r="AL242" s="189">
        <f t="shared" si="61"/>
        <v>-408065283.68831992</v>
      </c>
      <c r="AM242" s="189">
        <f t="shared" si="61"/>
        <v>-409351407.47717959</v>
      </c>
      <c r="AN242" s="189">
        <f t="shared" si="61"/>
        <v>-410587016.84633762</v>
      </c>
      <c r="AO242" s="189">
        <f t="shared" si="61"/>
        <v>-411775496.28983474</v>
      </c>
      <c r="AP242" s="189">
        <f t="shared" si="61"/>
        <v>-412919914.96213651</v>
      </c>
      <c r="AQ242" s="189">
        <f t="shared" si="61"/>
        <v>-414023063.86208779</v>
      </c>
      <c r="AR242" s="189">
        <f t="shared" si="61"/>
        <v>-415087487.76091737</v>
      </c>
      <c r="AS242" s="189">
        <f t="shared" si="61"/>
        <v>-416115512.73401958</v>
      </c>
      <c r="AT242" s="189">
        <f t="shared" si="61"/>
        <v>-417109269.99746662</v>
      </c>
      <c r="AU242" s="189">
        <f t="shared" si="61"/>
        <v>-418070716.62394661</v>
      </c>
      <c r="AV242" s="189">
        <f t="shared" si="61"/>
        <v>-419001653.61178589</v>
      </c>
      <c r="AW242" s="189">
        <f t="shared" si="61"/>
        <v>-419903741.6994006</v>
      </c>
      <c r="AX242" s="189">
        <f t="shared" si="61"/>
        <v>-420778515.25170499</v>
      </c>
      <c r="AY242" s="189">
        <f t="shared" si="61"/>
        <v>-421627394.49145985</v>
      </c>
      <c r="AZ242" s="189">
        <f t="shared" si="61"/>
        <v>-422451696.3047598</v>
      </c>
      <c r="BA242" s="189">
        <f t="shared" si="61"/>
        <v>-423252643.81388283</v>
      </c>
      <c r="BB242" s="189">
        <f t="shared" si="61"/>
        <v>-424031374.88103628</v>
      </c>
      <c r="BC242" s="189">
        <f t="shared" si="61"/>
        <v>-424788949.68192047</v>
      </c>
      <c r="BD242" s="189">
        <f t="shared" si="61"/>
        <v>-425526357.46754551</v>
      </c>
      <c r="BE242" s="189">
        <f t="shared" si="61"/>
        <v>-426244522.61561602</v>
      </c>
      <c r="BF242" s="189">
        <f t="shared" si="61"/>
        <v>-426944310.05843449</v>
      </c>
      <c r="BG242" s="189">
        <f t="shared" si="61"/>
        <v>-427626530.1621868</v>
      </c>
      <c r="BH242" s="189">
        <f t="shared" si="61"/>
        <v>-428291943.12225032</v>
      </c>
      <c r="BI242" s="189">
        <f t="shared" si="61"/>
        <v>-428941262.93051171</v>
      </c>
      <c r="BJ242" s="189">
        <f t="shared" si="61"/>
        <v>-429575160.96330857</v>
      </c>
      <c r="BK242" s="189">
        <f t="shared" si="61"/>
        <v>-430194269.232333</v>
      </c>
      <c r="BL242" s="189">
        <f t="shared" si="61"/>
        <v>-430799183.33545208</v>
      </c>
      <c r="BM242" s="189">
        <f t="shared" si="61"/>
        <v>-431390465.13979036</v>
      </c>
      <c r="BN242" s="1521">
        <f t="shared" si="61"/>
        <v>-431968645.22544938</v>
      </c>
    </row>
    <row r="243" spans="1:66" hidden="1" x14ac:dyDescent="0.15">
      <c r="A243" s="1123"/>
      <c r="C243" s="1529"/>
      <c r="D243" s="274"/>
      <c r="E243" s="1675"/>
      <c r="F243" s="1604"/>
      <c r="G243" s="189">
        <f t="shared" si="61"/>
        <v>-140365251.96479997</v>
      </c>
      <c r="H243" s="189">
        <f t="shared" si="61"/>
        <v>-200091282.36480001</v>
      </c>
      <c r="I243" s="189">
        <f t="shared" si="61"/>
        <v>-230784554.40976146</v>
      </c>
      <c r="J243" s="189">
        <f t="shared" si="61"/>
        <v>-250858408.20480001</v>
      </c>
      <c r="K243" s="189">
        <f t="shared" si="61"/>
        <v>-265522716.8502073</v>
      </c>
      <c r="L243" s="189">
        <f t="shared" si="61"/>
        <v>-276947689.44301724</v>
      </c>
      <c r="M243" s="189">
        <f t="shared" si="61"/>
        <v>-286233550.65299517</v>
      </c>
      <c r="N243" s="189">
        <f t="shared" si="61"/>
        <v>-294010465.1688</v>
      </c>
      <c r="O243" s="189">
        <f t="shared" si="61"/>
        <v>-300670974.79338622</v>
      </c>
      <c r="P243" s="189">
        <f t="shared" si="61"/>
        <v>-306475127.51739621</v>
      </c>
      <c r="Q243" s="189">
        <f t="shared" si="61"/>
        <v>-311603521.50682509</v>
      </c>
      <c r="R243" s="189">
        <f t="shared" si="61"/>
        <v>-316186354.22128469</v>
      </c>
      <c r="S243" s="189">
        <f t="shared" si="61"/>
        <v>-320320380.86340326</v>
      </c>
      <c r="T243" s="189">
        <f t="shared" si="61"/>
        <v>-324079336.24976587</v>
      </c>
      <c r="U243" s="189">
        <f t="shared" si="61"/>
        <v>-327520615.94324356</v>
      </c>
      <c r="V243" s="189">
        <f t="shared" si="61"/>
        <v>-330689713.58820003</v>
      </c>
      <c r="W243" s="189">
        <f t="shared" si="61"/>
        <v>-333623258.0485357</v>
      </c>
      <c r="X243" s="189">
        <f t="shared" si="61"/>
        <v>-336351146.76909828</v>
      </c>
      <c r="Y243" s="189">
        <f t="shared" si="61"/>
        <v>-338898078.50578743</v>
      </c>
      <c r="Z243" s="189">
        <f t="shared" si="61"/>
        <v>-341284676.58450675</v>
      </c>
      <c r="AA243" s="189">
        <f t="shared" si="61"/>
        <v>-343528326.66981179</v>
      </c>
      <c r="AB243" s="189">
        <f t="shared" si="61"/>
        <v>-345643811.47552127</v>
      </c>
      <c r="AC243" s="189">
        <f t="shared" si="61"/>
        <v>-347643798.44965518</v>
      </c>
      <c r="AD243" s="189">
        <f t="shared" si="61"/>
        <v>-349539219.282812</v>
      </c>
      <c r="AE243" s="189">
        <f t="shared" si="61"/>
        <v>-351339568.66046041</v>
      </c>
      <c r="AF243" s="189">
        <f t="shared" si="61"/>
        <v>-353053141.92861277</v>
      </c>
      <c r="AG243" s="189">
        <f t="shared" si="61"/>
        <v>-354687225.99162674</v>
      </c>
      <c r="AH243" s="189">
        <f t="shared" si="61"/>
        <v>-356248254.00702095</v>
      </c>
      <c r="AI243" s="189">
        <f t="shared" si="61"/>
        <v>-357741931.76939803</v>
      </c>
      <c r="AJ243" s="189">
        <f t="shared" si="61"/>
        <v>-359173341.74647713</v>
      </c>
      <c r="AK243" s="189">
        <f t="shared" si="61"/>
        <v>-360547029.32035726</v>
      </c>
      <c r="AL243" s="189">
        <f t="shared" si="61"/>
        <v>-361867074.74469</v>
      </c>
      <c r="AM243" s="189">
        <f t="shared" si="61"/>
        <v>-363137153.5493412</v>
      </c>
      <c r="AN243" s="189">
        <f t="shared" si="61"/>
        <v>-364360587.53597528</v>
      </c>
      <c r="AO243" s="189">
        <f t="shared" si="61"/>
        <v>-365540388.05983019</v>
      </c>
      <c r="AP243" s="189">
        <f t="shared" si="61"/>
        <v>-366679292.94845361</v>
      </c>
      <c r="AQ243" s="189">
        <f t="shared" si="61"/>
        <v>-367779798.14118356</v>
      </c>
      <c r="AR243" s="189">
        <f t="shared" si="61"/>
        <v>-368844184.9246394</v>
      </c>
      <c r="AS243" s="189">
        <f t="shared" si="61"/>
        <v>-369874543.4754532</v>
      </c>
      <c r="AT243" s="189">
        <f t="shared" si="61"/>
        <v>-370872793.2915507</v>
      </c>
      <c r="AU243" s="189">
        <f t="shared" si="61"/>
        <v>-371840700.98971033</v>
      </c>
      <c r="AV243" s="189">
        <f t="shared" si="61"/>
        <v>-372779895.86405998</v>
      </c>
      <c r="AW243" s="189">
        <f t="shared" si="61"/>
        <v>-373691883.53315449</v>
      </c>
      <c r="AX243" s="189">
        <f t="shared" si="61"/>
        <v>-374578057.9489131</v>
      </c>
      <c r="AY243" s="189">
        <f t="shared" si="61"/>
        <v>-375439711.99637765</v>
      </c>
      <c r="AZ243" s="189">
        <f t="shared" si="61"/>
        <v>-376278046.8769269</v>
      </c>
      <c r="BA243" s="189">
        <f t="shared" si="61"/>
        <v>-377094180.43768263</v>
      </c>
      <c r="BB243" s="189">
        <f t="shared" si="61"/>
        <v>-377889154.58511019</v>
      </c>
      <c r="BC243" s="189">
        <f t="shared" si="61"/>
        <v>-378663941.90027863</v>
      </c>
      <c r="BD243" s="189">
        <f t="shared" si="61"/>
        <v>-379419451.55611134</v>
      </c>
      <c r="BE243" s="189">
        <f t="shared" si="61"/>
        <v>-380156534.62261778</v>
      </c>
      <c r="BF243" s="189">
        <f t="shared" si="61"/>
        <v>-380875988.83404088</v>
      </c>
      <c r="BG243" s="189">
        <f t="shared" si="61"/>
        <v>-381578562.88168722</v>
      </c>
      <c r="BH243" s="189">
        <f t="shared" si="61"/>
        <v>-382264960.28760272</v>
      </c>
      <c r="BI243" s="189">
        <f t="shared" si="61"/>
        <v>-382935842.90694577</v>
      </c>
      <c r="BJ243" s="189">
        <f t="shared" si="61"/>
        <v>-383591834.1006878</v>
      </c>
      <c r="BK243" s="189">
        <f t="shared" si="61"/>
        <v>-384233521.61494762</v>
      </c>
      <c r="BL243" s="189">
        <f t="shared" si="61"/>
        <v>-384861460.19870836</v>
      </c>
      <c r="BM243" s="189">
        <f t="shared" si="61"/>
        <v>-385476173.98774672</v>
      </c>
      <c r="BN243" s="1521">
        <f t="shared" si="61"/>
        <v>-386078158.6792255</v>
      </c>
    </row>
    <row r="244" spans="1:66" hidden="1" x14ac:dyDescent="0.15">
      <c r="A244" s="1123"/>
      <c r="C244" s="1529"/>
      <c r="D244" s="274"/>
      <c r="E244" s="1675"/>
      <c r="F244" s="1604"/>
      <c r="G244" s="189">
        <f t="shared" si="61"/>
        <v>-140365251.96479997</v>
      </c>
      <c r="H244" s="189">
        <f t="shared" si="61"/>
        <v>-180182605.56480002</v>
      </c>
      <c r="I244" s="189">
        <f t="shared" si="61"/>
        <v>-201601958.21044728</v>
      </c>
      <c r="J244" s="189">
        <f t="shared" si="61"/>
        <v>-216018223.80479994</v>
      </c>
      <c r="K244" s="189">
        <f t="shared" si="61"/>
        <v>-226774196.35227346</v>
      </c>
      <c r="L244" s="189">
        <f t="shared" si="61"/>
        <v>-235295641.18588254</v>
      </c>
      <c r="M244" s="189">
        <f t="shared" si="61"/>
        <v>-242318448.30854967</v>
      </c>
      <c r="N244" s="189">
        <f t="shared" si="61"/>
        <v>-248270280.22079992</v>
      </c>
      <c r="O244" s="189">
        <f t="shared" si="61"/>
        <v>-253420825.61756432</v>
      </c>
      <c r="P244" s="189">
        <f t="shared" si="61"/>
        <v>-257950655.51352611</v>
      </c>
      <c r="Q244" s="189">
        <f t="shared" si="61"/>
        <v>-261986355.7818948</v>
      </c>
      <c r="R244" s="189">
        <f t="shared" si="61"/>
        <v>-265619955.86377427</v>
      </c>
      <c r="S244" s="189">
        <f t="shared" si="61"/>
        <v>-268920369.75900191</v>
      </c>
      <c r="T244" s="189">
        <f t="shared" si="61"/>
        <v>-271940482.27417469</v>
      </c>
      <c r="U244" s="189">
        <f t="shared" si="61"/>
        <v>-274721724.22205752</v>
      </c>
      <c r="V244" s="189">
        <f t="shared" si="61"/>
        <v>-277297130.99519992</v>
      </c>
      <c r="W244" s="189">
        <f t="shared" si="61"/>
        <v>-279693448.6927073</v>
      </c>
      <c r="X244" s="189">
        <f t="shared" si="61"/>
        <v>-281932621.85228783</v>
      </c>
      <c r="Y244" s="189">
        <f t="shared" si="61"/>
        <v>-284032867.95319027</v>
      </c>
      <c r="Z244" s="189">
        <f t="shared" si="61"/>
        <v>-286009468.75865352</v>
      </c>
      <c r="AA244" s="189">
        <f t="shared" si="61"/>
        <v>-287875363.28020579</v>
      </c>
      <c r="AB244" s="189">
        <f t="shared" si="61"/>
        <v>-289641599.00018531</v>
      </c>
      <c r="AC244" s="189">
        <f t="shared" si="61"/>
        <v>-291317680.02219647</v>
      </c>
      <c r="AD244" s="189">
        <f t="shared" si="61"/>
        <v>-292911839.0738768</v>
      </c>
      <c r="AE244" s="189">
        <f t="shared" si="61"/>
        <v>-294431252.44208401</v>
      </c>
      <c r="AF244" s="189">
        <f t="shared" si="61"/>
        <v>-295882211.57958168</v>
      </c>
      <c r="AG244" s="189">
        <f t="shared" si="61"/>
        <v>-297270261.42139226</v>
      </c>
      <c r="AH244" s="189">
        <f t="shared" si="61"/>
        <v>-298600312.84323722</v>
      </c>
      <c r="AI244" s="189">
        <f t="shared" si="61"/>
        <v>-299876734.83278787</v>
      </c>
      <c r="AJ244" s="189">
        <f t="shared" si="61"/>
        <v>-301103430.59633178</v>
      </c>
      <c r="AK244" s="189">
        <f t="shared" si="61"/>
        <v>-302283900.83506173</v>
      </c>
      <c r="AL244" s="189">
        <f t="shared" si="61"/>
        <v>-303421296.69215989</v>
      </c>
      <c r="AM244" s="189">
        <f t="shared" si="61"/>
        <v>-304518464.3223877</v>
      </c>
      <c r="AN244" s="189">
        <f t="shared" si="61"/>
        <v>-305577982.6199165</v>
      </c>
      <c r="AO244" s="189">
        <f t="shared" si="61"/>
        <v>-306602195.32230264</v>
      </c>
      <c r="AP244" s="189">
        <f t="shared" si="61"/>
        <v>-307593238.46353906</v>
      </c>
      <c r="AQ244" s="189">
        <f t="shared" si="61"/>
        <v>-308553063.95878571</v>
      </c>
      <c r="AR244" s="189">
        <f t="shared" si="61"/>
        <v>-309483459.95435125</v>
      </c>
      <c r="AS244" s="189">
        <f t="shared" si="61"/>
        <v>-310386068.45898914</v>
      </c>
      <c r="AT244" s="189">
        <f t="shared" si="61"/>
        <v>-311262400.67926818</v>
      </c>
      <c r="AU244" s="189">
        <f t="shared" si="61"/>
        <v>-312113850.40723544</v>
      </c>
      <c r="AV244" s="189">
        <f t="shared" si="61"/>
        <v>-312941705.74866527</v>
      </c>
      <c r="AW244" s="189">
        <f t="shared" si="61"/>
        <v>-313747159.43174171</v>
      </c>
      <c r="AX244" s="189">
        <f t="shared" si="61"/>
        <v>-314531317.8966468</v>
      </c>
      <c r="AY244" s="189">
        <f t="shared" si="61"/>
        <v>-315295209.33434659</v>
      </c>
      <c r="AZ244" s="189">
        <f t="shared" si="61"/>
        <v>-316039790.81645679</v>
      </c>
      <c r="BA244" s="189">
        <f t="shared" si="61"/>
        <v>-316765954.63626891</v>
      </c>
      <c r="BB244" s="189">
        <f t="shared" si="61"/>
        <v>-317474533.96296912</v>
      </c>
      <c r="BC244" s="189">
        <f t="shared" si="61"/>
        <v>-318166307.89604855</v>
      </c>
      <c r="BD244" s="189">
        <f t="shared" si="61"/>
        <v>-318842005.99435556</v>
      </c>
      <c r="BE244" s="189">
        <f t="shared" si="61"/>
        <v>-319502312.34370601</v>
      </c>
      <c r="BF244" s="189">
        <f t="shared" si="61"/>
        <v>-320147869.21810353</v>
      </c>
      <c r="BG244" s="189">
        <f t="shared" si="61"/>
        <v>-320779280.38213241</v>
      </c>
      <c r="BH244" s="189">
        <f t="shared" si="61"/>
        <v>-321397114.07573307</v>
      </c>
      <c r="BI244" s="189">
        <f t="shared" si="61"/>
        <v>-322001905.71717024</v>
      </c>
      <c r="BJ244" s="189">
        <f t="shared" si="61"/>
        <v>-322594160.35539353</v>
      </c>
      <c r="BK244" s="189">
        <f t="shared" si="61"/>
        <v>-323174354.89904588</v>
      </c>
      <c r="BL244" s="189">
        <f t="shared" si="61"/>
        <v>-323742940.14598906</v>
      </c>
      <c r="BM244" s="189">
        <f t="shared" si="61"/>
        <v>-324300342.63430041</v>
      </c>
      <c r="BN244" s="1521">
        <f t="shared" si="61"/>
        <v>-324846966.33317858</v>
      </c>
    </row>
    <row r="245" spans="1:66" ht="4.5" hidden="1" customHeight="1" x14ac:dyDescent="0.15">
      <c r="A245" s="1123"/>
      <c r="C245" s="1529"/>
      <c r="D245" s="274"/>
      <c r="E245" s="1675"/>
      <c r="F245" s="1604"/>
      <c r="G245" s="189"/>
      <c r="H245" s="189"/>
      <c r="I245" s="189"/>
      <c r="J245" s="189"/>
      <c r="K245" s="189"/>
      <c r="L245" s="189"/>
      <c r="M245" s="189"/>
      <c r="N245" s="189"/>
      <c r="O245" s="189"/>
      <c r="P245" s="189"/>
      <c r="Q245" s="189"/>
      <c r="R245" s="189"/>
      <c r="S245" s="189"/>
      <c r="T245" s="189"/>
      <c r="U245" s="189"/>
      <c r="V245" s="189"/>
      <c r="W245" s="189"/>
      <c r="X245" s="189"/>
      <c r="Y245" s="189"/>
      <c r="Z245" s="189"/>
      <c r="AA245" s="189"/>
      <c r="AB245" s="189"/>
      <c r="AC245" s="189"/>
      <c r="AD245" s="189"/>
      <c r="AE245" s="189"/>
      <c r="AF245" s="189"/>
      <c r="AG245" s="189"/>
      <c r="AH245" s="189"/>
      <c r="AI245" s="189"/>
      <c r="AJ245" s="189"/>
      <c r="AK245" s="189"/>
      <c r="AL245" s="189"/>
      <c r="AM245" s="189"/>
      <c r="AN245" s="189"/>
      <c r="AO245" s="189"/>
      <c r="AP245" s="189"/>
      <c r="AQ245" s="189"/>
      <c r="AR245" s="189"/>
      <c r="AS245" s="189"/>
      <c r="AT245" s="189"/>
      <c r="AU245" s="189"/>
      <c r="AV245" s="189"/>
      <c r="AW245" s="189"/>
      <c r="AX245" s="189"/>
      <c r="AY245" s="189"/>
      <c r="AZ245" s="189"/>
      <c r="BA245" s="189"/>
      <c r="BB245" s="189"/>
      <c r="BC245" s="189"/>
      <c r="BD245" s="189"/>
      <c r="BE245" s="189"/>
      <c r="BF245" s="189"/>
      <c r="BG245" s="189"/>
      <c r="BH245" s="189"/>
      <c r="BI245" s="189"/>
      <c r="BJ245" s="189"/>
      <c r="BK245" s="189"/>
      <c r="BL245" s="189"/>
      <c r="BM245" s="189"/>
      <c r="BN245" s="1521"/>
    </row>
    <row r="246" spans="1:66" hidden="1" x14ac:dyDescent="0.15">
      <c r="A246" s="1123"/>
      <c r="C246" s="1529"/>
      <c r="D246" s="274"/>
      <c r="E246" s="1675"/>
      <c r="F246" s="1604"/>
      <c r="G246" s="189">
        <f t="shared" si="61"/>
        <v>706665217.79519999</v>
      </c>
      <c r="H246" s="189">
        <f t="shared" si="61"/>
        <v>457624416.64319998</v>
      </c>
      <c r="I246" s="189">
        <f t="shared" si="61"/>
        <v>335723555.1939916</v>
      </c>
      <c r="J246" s="189">
        <f t="shared" si="61"/>
        <v>258391775.72160015</v>
      </c>
      <c r="K246" s="189">
        <f t="shared" si="61"/>
        <v>203151218.28207994</v>
      </c>
      <c r="L246" s="189">
        <f t="shared" si="61"/>
        <v>160871086.5622333</v>
      </c>
      <c r="M246" s="189">
        <f t="shared" si="61"/>
        <v>127009709.17376344</v>
      </c>
      <c r="N246" s="189">
        <f t="shared" si="61"/>
        <v>99005662.984320164</v>
      </c>
      <c r="O246" s="189">
        <f t="shared" si="61"/>
        <v>75284040.366847828</v>
      </c>
      <c r="P246" s="189">
        <f t="shared" si="61"/>
        <v>54813217.032703958</v>
      </c>
      <c r="Q246" s="189">
        <f t="shared" si="61"/>
        <v>36883853.029006086</v>
      </c>
      <c r="R246" s="189">
        <f t="shared" si="61"/>
        <v>20989111.656826574</v>
      </c>
      <c r="S246" s="189">
        <f t="shared" si="61"/>
        <v>6755373.7908662958</v>
      </c>
      <c r="T246" s="189">
        <f t="shared" si="61"/>
        <v>-6099990.2539491653</v>
      </c>
      <c r="U246" s="189">
        <f t="shared" si="61"/>
        <v>-17795488.265012186</v>
      </c>
      <c r="V246" s="189">
        <f t="shared" si="61"/>
        <v>-28503227.20550378</v>
      </c>
      <c r="W246" s="189">
        <f t="shared" si="61"/>
        <v>-38360964.931390524</v>
      </c>
      <c r="X246" s="189">
        <f t="shared" si="61"/>
        <v>-47480525.299481712</v>
      </c>
      <c r="Y246" s="189">
        <f t="shared" si="61"/>
        <v>-55953810.462192617</v>
      </c>
      <c r="Z246" s="189">
        <f t="shared" si="61"/>
        <v>-63857183.966796793</v>
      </c>
      <c r="AA246" s="189">
        <f t="shared" si="61"/>
        <v>-71254723.745108604</v>
      </c>
      <c r="AB246" s="189">
        <f t="shared" si="61"/>
        <v>-78200675.169755057</v>
      </c>
      <c r="AC246" s="189">
        <f t="shared" si="61"/>
        <v>-84741327.552619532</v>
      </c>
      <c r="AD246" s="189">
        <f t="shared" si="61"/>
        <v>-90916468.267498806</v>
      </c>
      <c r="AE246" s="189">
        <f t="shared" si="61"/>
        <v>-96760522.859761715</v>
      </c>
      <c r="AF246" s="189">
        <f t="shared" si="61"/>
        <v>-102303458.56026705</v>
      </c>
      <c r="AG246" s="189">
        <f t="shared" si="61"/>
        <v>-107571507.34314163</v>
      </c>
      <c r="AH246" s="189">
        <f t="shared" si="61"/>
        <v>-112587749.79611938</v>
      </c>
      <c r="AI246" s="189">
        <f t="shared" si="61"/>
        <v>-117372590.52236541</v>
      </c>
      <c r="AJ246" s="189">
        <f t="shared" si="61"/>
        <v>-121944148.20496972</v>
      </c>
      <c r="AK246" s="189">
        <f t="shared" si="61"/>
        <v>-126318577.93833669</v>
      </c>
      <c r="AL246" s="189">
        <f t="shared" si="61"/>
        <v>-130510339.35736299</v>
      </c>
      <c r="AM246" s="189">
        <f t="shared" si="61"/>
        <v>-134532421.06043062</v>
      </c>
      <c r="AN246" s="189">
        <f t="shared" si="61"/>
        <v>-138396529.53807244</v>
      </c>
      <c r="AO246" s="189">
        <f t="shared" si="61"/>
        <v>-142113249.08370781</v>
      </c>
      <c r="AP246" s="189">
        <f t="shared" si="61"/>
        <v>-145692177.83254528</v>
      </c>
      <c r="AQ246" s="189">
        <f t="shared" si="61"/>
        <v>-149142044.04657984</v>
      </c>
      <c r="AR246" s="189">
        <f t="shared" si="61"/>
        <v>-152470805.96271411</v>
      </c>
      <c r="AS246" s="189">
        <f t="shared" si="61"/>
        <v>-155685737.89261556</v>
      </c>
      <c r="AT246" s="189">
        <f t="shared" si="61"/>
        <v>-158793504.76639739</v>
      </c>
      <c r="AU246" s="189">
        <f t="shared" si="61"/>
        <v>-161800226.91735736</v>
      </c>
      <c r="AV246" s="189">
        <f t="shared" si="61"/>
        <v>-164711536.58904696</v>
      </c>
      <c r="AW246" s="189">
        <f t="shared" si="61"/>
        <v>-167532627.39164177</v>
      </c>
      <c r="AX246" s="189">
        <f t="shared" si="61"/>
        <v>-170268297.72876406</v>
      </c>
      <c r="AY246" s="189">
        <f t="shared" si="61"/>
        <v>-172922989.04845342</v>
      </c>
      <c r="AZ246" s="189">
        <f t="shared" si="61"/>
        <v>-175500819.63505569</v>
      </c>
      <c r="BA246" s="189">
        <f t="shared" si="61"/>
        <v>-178005614.54629645</v>
      </c>
      <c r="BB246" s="189">
        <f t="shared" si="61"/>
        <v>-180440932.20695901</v>
      </c>
      <c r="BC246" s="189">
        <f t="shared" si="61"/>
        <v>-182810088.09361175</v>
      </c>
      <c r="BD246" s="189">
        <f t="shared" si="61"/>
        <v>-185116175.88076934</v>
      </c>
      <c r="BE246" s="189">
        <f t="shared" si="61"/>
        <v>-187362086.36532381</v>
      </c>
      <c r="BF246" s="189">
        <f t="shared" si="61"/>
        <v>-189550524.44117355</v>
      </c>
      <c r="BG246" s="189">
        <f t="shared" si="61"/>
        <v>-191684024.35816035</v>
      </c>
      <c r="BH246" s="189">
        <f t="shared" si="61"/>
        <v>-193764963.46747327</v>
      </c>
      <c r="BI246" s="189">
        <f t="shared" si="61"/>
        <v>-195795574.6285986</v>
      </c>
      <c r="BJ246" s="189">
        <f t="shared" si="61"/>
        <v>-197777957.4298555</v>
      </c>
      <c r="BK246" s="189">
        <f t="shared" si="61"/>
        <v>-199714088.3549113</v>
      </c>
      <c r="BL246" s="189">
        <f t="shared" si="61"/>
        <v>-201605830.01085231</v>
      </c>
      <c r="BM246" s="189">
        <f t="shared" si="61"/>
        <v>-203454939.51896164</v>
      </c>
      <c r="BN246" s="1521">
        <f t="shared" si="61"/>
        <v>-205263076.15693578</v>
      </c>
    </row>
    <row r="247" spans="1:66" hidden="1" x14ac:dyDescent="0.15">
      <c r="A247" s="1123"/>
      <c r="C247" s="1529"/>
      <c r="D247" s="274"/>
      <c r="E247" s="1675"/>
      <c r="F247" s="1604"/>
      <c r="G247" s="189">
        <f t="shared" si="61"/>
        <v>706665217.79519999</v>
      </c>
      <c r="H247" s="189">
        <f t="shared" si="61"/>
        <v>519884616.93119979</v>
      </c>
      <c r="I247" s="189">
        <f t="shared" si="61"/>
        <v>423897862.80330253</v>
      </c>
      <c r="J247" s="189">
        <f t="shared" si="61"/>
        <v>361121106.19679981</v>
      </c>
      <c r="K247" s="189">
        <f t="shared" si="61"/>
        <v>315261564.52459246</v>
      </c>
      <c r="L247" s="189">
        <f t="shared" si="61"/>
        <v>279532365.18808722</v>
      </c>
      <c r="M247" s="189">
        <f t="shared" si="61"/>
        <v>250492786.88824788</v>
      </c>
      <c r="N247" s="189">
        <f t="shared" si="61"/>
        <v>226172122.07255974</v>
      </c>
      <c r="O247" s="189">
        <f t="shared" si="61"/>
        <v>205342778.79612026</v>
      </c>
      <c r="P247" s="189">
        <f t="shared" si="61"/>
        <v>187191511.65118369</v>
      </c>
      <c r="Q247" s="189">
        <f t="shared" si="61"/>
        <v>171153537.84985003</v>
      </c>
      <c r="R247" s="189">
        <f t="shared" si="61"/>
        <v>156821692.21515402</v>
      </c>
      <c r="S247" s="189">
        <f t="shared" si="61"/>
        <v>143893393.196596</v>
      </c>
      <c r="T247" s="189">
        <f t="shared" si="61"/>
        <v>132138050.66029072</v>
      </c>
      <c r="U247" s="189">
        <f t="shared" si="61"/>
        <v>121376172.05251949</v>
      </c>
      <c r="V247" s="189">
        <f t="shared" ref="V247:BN247" si="62">V215/$C$135</f>
        <v>111465485.5669558</v>
      </c>
      <c r="W247" s="189">
        <f t="shared" si="62"/>
        <v>102291442.13408177</v>
      </c>
      <c r="X247" s="189">
        <f t="shared" si="62"/>
        <v>93760543.781982183</v>
      </c>
      <c r="Y247" s="189">
        <f t="shared" si="62"/>
        <v>85795550.345244482</v>
      </c>
      <c r="Z247" s="189">
        <f t="shared" si="62"/>
        <v>78331966.708786085</v>
      </c>
      <c r="AA247" s="189">
        <f t="shared" si="62"/>
        <v>71315422.862573385</v>
      </c>
      <c r="AB247" s="189">
        <f t="shared" si="62"/>
        <v>64699688.97765255</v>
      </c>
      <c r="AC247" s="189">
        <f t="shared" si="62"/>
        <v>58445150.27405747</v>
      </c>
      <c r="AD247" s="189">
        <f t="shared" si="62"/>
        <v>52517620.188160814</v>
      </c>
      <c r="AE247" s="189">
        <f t="shared" si="62"/>
        <v>46887406.087705612</v>
      </c>
      <c r="AF247" s="189">
        <f t="shared" si="62"/>
        <v>41528566.022386469</v>
      </c>
      <c r="AG247" s="189">
        <f t="shared" si="62"/>
        <v>36418311.731118046</v>
      </c>
      <c r="AH247" s="189">
        <f t="shared" si="62"/>
        <v>31536524.866527159</v>
      </c>
      <c r="AI247" s="189">
        <f t="shared" si="62"/>
        <v>26865361.755811136</v>
      </c>
      <c r="AJ247" s="189">
        <f t="shared" si="62"/>
        <v>22388928.049921591</v>
      </c>
      <c r="AK247" s="189">
        <f t="shared" si="62"/>
        <v>18093009.022147816</v>
      </c>
      <c r="AL247" s="189">
        <f t="shared" si="62"/>
        <v>13964844.537192425</v>
      </c>
      <c r="AM247" s="189">
        <f t="shared" si="62"/>
        <v>9992940.1482916679</v>
      </c>
      <c r="AN247" s="189">
        <f t="shared" si="62"/>
        <v>6166907.6192495031</v>
      </c>
      <c r="AO247" s="189">
        <f t="shared" si="62"/>
        <v>2477329.5697886944</v>
      </c>
      <c r="AP247" s="189">
        <f t="shared" si="62"/>
        <v>-1084355.980035146</v>
      </c>
      <c r="AQ247" s="189">
        <f t="shared" si="62"/>
        <v>-4525954.5556549234</v>
      </c>
      <c r="AR247" s="189">
        <f t="shared" si="62"/>
        <v>-7854600.4012621241</v>
      </c>
      <c r="AS247" s="189">
        <f t="shared" si="62"/>
        <v>-11076830.104751268</v>
      </c>
      <c r="AT247" s="189">
        <f t="shared" si="62"/>
        <v>-14198646.492251793</v>
      </c>
      <c r="AU247" s="189">
        <f t="shared" si="62"/>
        <v>-17225574.286253214</v>
      </c>
      <c r="AV247" s="189">
        <f t="shared" si="62"/>
        <v>-20162708.761532705</v>
      </c>
      <c r="AW247" s="189">
        <f t="shared" si="62"/>
        <v>-23014758.423517626</v>
      </c>
      <c r="AX247" s="189">
        <f t="shared" si="62"/>
        <v>-25786082.56371538</v>
      </c>
      <c r="AY247" s="189">
        <f t="shared" si="62"/>
        <v>-28480724.408225458</v>
      </c>
      <c r="AZ247" s="189">
        <f t="shared" si="62"/>
        <v>-31102440.461771172</v>
      </c>
      <c r="BA247" s="189">
        <f t="shared" si="62"/>
        <v>-33654726.556164347</v>
      </c>
      <c r="BB247" s="189">
        <f t="shared" si="62"/>
        <v>-36140841.034783207</v>
      </c>
      <c r="BC247" s="189">
        <f t="shared" si="62"/>
        <v>-38563825.440406241</v>
      </c>
      <c r="BD247" s="189">
        <f t="shared" si="62"/>
        <v>-40926523.020170212</v>
      </c>
      <c r="BE247" s="189">
        <f t="shared" si="62"/>
        <v>-43231595.316566467</v>
      </c>
      <c r="BF247" s="189">
        <f t="shared" si="62"/>
        <v>-45481537.075691544</v>
      </c>
      <c r="BG247" s="189">
        <f t="shared" si="62"/>
        <v>-47678689.67217207</v>
      </c>
      <c r="BH247" s="189">
        <f t="shared" si="62"/>
        <v>-49825253.223269701</v>
      </c>
      <c r="BI247" s="189">
        <f t="shared" si="62"/>
        <v>-51923297.541817188</v>
      </c>
      <c r="BJ247" s="189">
        <f t="shared" si="62"/>
        <v>-53974772.058171988</v>
      </c>
      <c r="BK247" s="189">
        <f t="shared" si="62"/>
        <v>-55981514.824729122</v>
      </c>
      <c r="BL247" s="189">
        <f t="shared" si="62"/>
        <v>-57945260.702280521</v>
      </c>
      <c r="BM247" s="189">
        <f t="shared" si="62"/>
        <v>-59867648.815252624</v>
      </c>
      <c r="BN247" s="1521">
        <f t="shared" si="62"/>
        <v>-61750229.352286734</v>
      </c>
    </row>
    <row r="248" spans="1:66" hidden="1" x14ac:dyDescent="0.15">
      <c r="A248" s="2625"/>
      <c r="B248" s="747"/>
      <c r="C248" s="1533"/>
      <c r="D248" s="1399"/>
      <c r="E248" s="1679"/>
      <c r="F248" s="1605"/>
      <c r="G248" s="748">
        <f t="shared" ref="G248:BN248" si="63">G216/$C$135</f>
        <v>706665217.79519999</v>
      </c>
      <c r="H248" s="748">
        <f t="shared" si="63"/>
        <v>582144817.2191999</v>
      </c>
      <c r="I248" s="748">
        <f t="shared" si="63"/>
        <v>515160295.88941962</v>
      </c>
      <c r="J248" s="748">
        <f t="shared" si="63"/>
        <v>470076456.7008</v>
      </c>
      <c r="K248" s="748">
        <f t="shared" si="63"/>
        <v>436439414.3285048</v>
      </c>
      <c r="L248" s="748">
        <f t="shared" si="63"/>
        <v>409790387.50399774</v>
      </c>
      <c r="M248" s="748">
        <f t="shared" si="63"/>
        <v>387828034.98636317</v>
      </c>
      <c r="N248" s="748">
        <f t="shared" si="63"/>
        <v>369214932.23424</v>
      </c>
      <c r="O248" s="748">
        <f t="shared" si="63"/>
        <v>353107684.56447083</v>
      </c>
      <c r="P248" s="748">
        <f t="shared" si="63"/>
        <v>338941594.09917444</v>
      </c>
      <c r="Q248" s="748">
        <f t="shared" si="63"/>
        <v>326320790.13841224</v>
      </c>
      <c r="R248" s="748">
        <f t="shared" si="63"/>
        <v>314957469.95711797</v>
      </c>
      <c r="S248" s="748">
        <f t="shared" si="63"/>
        <v>304636119.51206118</v>
      </c>
      <c r="T248" s="748">
        <f t="shared" si="63"/>
        <v>295191352.69124693</v>
      </c>
      <c r="U248" s="748">
        <f t="shared" si="63"/>
        <v>286493603.33983999</v>
      </c>
      <c r="V248" s="748">
        <f t="shared" si="63"/>
        <v>278439560.21433616</v>
      </c>
      <c r="W248" s="748">
        <f t="shared" si="63"/>
        <v>270945580.51396298</v>
      </c>
      <c r="X248" s="748">
        <f t="shared" si="63"/>
        <v>263943037.31154385</v>
      </c>
      <c r="Y248" s="748">
        <f t="shared" si="63"/>
        <v>257374959.27150688</v>
      </c>
      <c r="Z248" s="748">
        <f t="shared" si="63"/>
        <v>251193555.89277688</v>
      </c>
      <c r="AA248" s="748">
        <f t="shared" si="63"/>
        <v>245358363.13761958</v>
      </c>
      <c r="AB248" s="748">
        <f t="shared" si="63"/>
        <v>239834832.32809106</v>
      </c>
      <c r="AC248" s="748">
        <f t="shared" si="63"/>
        <v>234593241.37869525</v>
      </c>
      <c r="AD248" s="748">
        <f t="shared" si="63"/>
        <v>229607844.16492614</v>
      </c>
      <c r="AE248" s="748">
        <f t="shared" si="63"/>
        <v>224856198.35866937</v>
      </c>
      <c r="AF248" s="748">
        <f t="shared" si="63"/>
        <v>220318628.76437512</v>
      </c>
      <c r="AG248" s="748">
        <f t="shared" si="63"/>
        <v>215977794.76375207</v>
      </c>
      <c r="AH248" s="748">
        <f t="shared" si="63"/>
        <v>211818338.62564239</v>
      </c>
      <c r="AI248" s="748">
        <f t="shared" si="63"/>
        <v>207826597.25981578</v>
      </c>
      <c r="AJ248" s="748">
        <f t="shared" si="63"/>
        <v>203990364.20937595</v>
      </c>
      <c r="AK248" s="748">
        <f t="shared" si="63"/>
        <v>200298691.76747108</v>
      </c>
      <c r="AL248" s="748">
        <f t="shared" si="63"/>
        <v>196741725.39642262</v>
      </c>
      <c r="AM248" s="748">
        <f t="shared" si="63"/>
        <v>193310564.34570464</v>
      </c>
      <c r="AN248" s="748">
        <f t="shared" si="63"/>
        <v>189997143.66608676</v>
      </c>
      <c r="AO248" s="748">
        <f t="shared" si="63"/>
        <v>186794133.81120434</v>
      </c>
      <c r="AP248" s="748">
        <f t="shared" si="63"/>
        <v>183694854.78390956</v>
      </c>
      <c r="AQ248" s="748">
        <f t="shared" si="63"/>
        <v>180693202.37998953</v>
      </c>
      <c r="AR248" s="748">
        <f t="shared" si="63"/>
        <v>177783584.54787627</v>
      </c>
      <c r="AS248" s="748">
        <f t="shared" si="63"/>
        <v>174960866.25047493</v>
      </c>
      <c r="AT248" s="748">
        <f t="shared" si="63"/>
        <v>172220321.50701919</v>
      </c>
      <c r="AU248" s="748">
        <f t="shared" si="63"/>
        <v>169557591.52596855</v>
      </c>
      <c r="AV248" s="748">
        <f t="shared" si="63"/>
        <v>166968648.02737761</v>
      </c>
      <c r="AW248" s="748">
        <f t="shared" si="63"/>
        <v>164449761.00465751</v>
      </c>
      <c r="AX248" s="748">
        <f t="shared" si="63"/>
        <v>161997470.29880199</v>
      </c>
      <c r="AY248" s="748">
        <f t="shared" si="63"/>
        <v>159608560.45877281</v>
      </c>
      <c r="AZ248" s="748">
        <f t="shared" si="63"/>
        <v>157280038.44434562</v>
      </c>
      <c r="BA248" s="748">
        <f t="shared" si="63"/>
        <v>155009113.79588279</v>
      </c>
      <c r="BB248" s="748">
        <f t="shared" si="63"/>
        <v>152793180.95195365</v>
      </c>
      <c r="BC248" s="748">
        <f t="shared" si="63"/>
        <v>150629803.442729</v>
      </c>
      <c r="BD248" s="748">
        <f t="shared" si="63"/>
        <v>148516699.7263225</v>
      </c>
      <c r="BE248" s="748">
        <f t="shared" si="63"/>
        <v>146451730.46819496</v>
      </c>
      <c r="BF248" s="748">
        <f t="shared" si="63"/>
        <v>144432887.09145761</v>
      </c>
      <c r="BG248" s="748">
        <f t="shared" si="63"/>
        <v>142458281.4493328</v>
      </c>
      <c r="BH248" s="748">
        <f t="shared" si="63"/>
        <v>140526136.49089685</v>
      </c>
      <c r="BI248" s="748">
        <f t="shared" si="63"/>
        <v>138634777.80811462</v>
      </c>
      <c r="BJ248" s="748">
        <f t="shared" si="63"/>
        <v>136782625.96659803</v>
      </c>
      <c r="BK248" s="748">
        <f t="shared" si="63"/>
        <v>134968189.53485084</v>
      </c>
      <c r="BL248" s="748">
        <f t="shared" si="63"/>
        <v>133190058.73735435</v>
      </c>
      <c r="BM248" s="748">
        <f t="shared" si="63"/>
        <v>131446899.66596405</v>
      </c>
      <c r="BN248" s="1525">
        <f t="shared" si="63"/>
        <v>129737448.99195831</v>
      </c>
    </row>
    <row r="249" spans="1:66" hidden="1" x14ac:dyDescent="0.15">
      <c r="A249" s="1123"/>
      <c r="C249" s="1529"/>
      <c r="D249" s="274"/>
      <c r="E249" s="1675"/>
      <c r="F249" s="1604"/>
      <c r="G249" s="189"/>
      <c r="H249" s="189"/>
      <c r="I249" s="189"/>
      <c r="J249" s="189"/>
      <c r="K249" s="189"/>
      <c r="L249" s="189"/>
      <c r="M249" s="189"/>
      <c r="N249" s="189"/>
      <c r="O249" s="189"/>
      <c r="P249" s="189"/>
      <c r="Q249" s="189"/>
      <c r="R249" s="189"/>
      <c r="S249" s="189"/>
      <c r="T249" s="189"/>
      <c r="U249" s="189"/>
      <c r="V249" s="189"/>
      <c r="W249" s="189"/>
      <c r="X249" s="189"/>
      <c r="Y249" s="189"/>
      <c r="Z249" s="189"/>
      <c r="AA249" s="189"/>
      <c r="AB249" s="189"/>
      <c r="AC249" s="189"/>
      <c r="AD249" s="189"/>
      <c r="AE249" s="189"/>
      <c r="AF249" s="189"/>
      <c r="AG249" s="189"/>
      <c r="AH249" s="189"/>
      <c r="AI249" s="189"/>
      <c r="AJ249" s="189"/>
      <c r="AK249" s="189"/>
      <c r="AL249" s="189"/>
      <c r="AM249" s="189"/>
      <c r="AN249" s="189"/>
      <c r="AO249" s="189"/>
      <c r="AP249" s="189"/>
      <c r="AQ249" s="189"/>
      <c r="AR249" s="189"/>
      <c r="AS249" s="189"/>
      <c r="AT249" s="189"/>
      <c r="AU249" s="189"/>
      <c r="AV249" s="189"/>
      <c r="AW249" s="189"/>
      <c r="AX249" s="189"/>
      <c r="AY249" s="189"/>
      <c r="AZ249" s="189"/>
      <c r="BA249" s="189"/>
      <c r="BB249" s="189"/>
      <c r="BC249" s="189"/>
      <c r="BD249" s="189"/>
      <c r="BE249" s="189"/>
      <c r="BF249" s="189"/>
      <c r="BG249" s="189"/>
      <c r="BH249" s="189"/>
      <c r="BI249" s="189"/>
      <c r="BJ249" s="189"/>
      <c r="BK249" s="189"/>
      <c r="BL249" s="189"/>
      <c r="BM249" s="189"/>
      <c r="BN249" s="1521"/>
    </row>
    <row r="250" spans="1:66" hidden="1" x14ac:dyDescent="0.15">
      <c r="A250" s="1123"/>
      <c r="B250" s="161" t="s">
        <v>902</v>
      </c>
      <c r="C250" s="1529"/>
      <c r="D250" s="274"/>
      <c r="E250" s="1675"/>
      <c r="F250" s="1604"/>
      <c r="G250" s="189">
        <f t="shared" ref="G250:BN252" si="64">F350</f>
        <v>-6790692034.5386906</v>
      </c>
      <c r="H250" s="189">
        <f t="shared" si="64"/>
        <v>-6605899263.5654097</v>
      </c>
      <c r="I250" s="189">
        <f t="shared" si="64"/>
        <v>-6507855721.4746008</v>
      </c>
      <c r="J250" s="189">
        <f t="shared" si="64"/>
        <v>-6452566570.5802555</v>
      </c>
      <c r="K250" s="189">
        <f t="shared" si="64"/>
        <v>-6424134102.9293747</v>
      </c>
      <c r="L250" s="189">
        <f t="shared" si="64"/>
        <v>-6414460321.0431051</v>
      </c>
      <c r="M250" s="189">
        <f t="shared" si="64"/>
        <v>-6418678715.8601789</v>
      </c>
      <c r="N250" s="189">
        <f t="shared" si="64"/>
        <v>-6433562409.6687336</v>
      </c>
      <c r="O250" s="189">
        <f t="shared" si="64"/>
        <v>-6456827814.8209467</v>
      </c>
      <c r="P250" s="189">
        <f t="shared" si="64"/>
        <v>-6486782863.2401381</v>
      </c>
      <c r="Q250" s="189">
        <f t="shared" si="64"/>
        <v>-6522130509.5378933</v>
      </c>
      <c r="R250" s="189">
        <f t="shared" si="64"/>
        <v>-6561850467.1629324</v>
      </c>
      <c r="S250" s="189">
        <f t="shared" si="64"/>
        <v>-6605123799.5902376</v>
      </c>
      <c r="T250" s="189">
        <f t="shared" si="64"/>
        <v>-6651282569.9337759</v>
      </c>
      <c r="U250" s="189">
        <f t="shared" si="64"/>
        <v>-6699774932.1579542</v>
      </c>
      <c r="V250" s="189">
        <f t="shared" si="64"/>
        <v>-6750140157.596097</v>
      </c>
      <c r="W250" s="189">
        <f t="shared" si="64"/>
        <v>-6801990289.539506</v>
      </c>
      <c r="X250" s="189">
        <f t="shared" si="64"/>
        <v>-6854996357.8506165</v>
      </c>
      <c r="Y250" s="189">
        <f t="shared" si="64"/>
        <v>-6908877815.1764975</v>
      </c>
      <c r="Z250" s="189">
        <f t="shared" si="64"/>
        <v>-6963394302.3938084</v>
      </c>
      <c r="AA250" s="189">
        <f t="shared" si="64"/>
        <v>-7018339132.6489391</v>
      </c>
      <c r="AB250" s="189">
        <f t="shared" si="64"/>
        <v>-7073534066.4571466</v>
      </c>
      <c r="AC250" s="189">
        <f t="shared" si="64"/>
        <v>-7128825072.363637</v>
      </c>
      <c r="AD250" s="189">
        <f t="shared" si="64"/>
        <v>-7184078850.859046</v>
      </c>
      <c r="AE250" s="189">
        <f t="shared" si="64"/>
        <v>-7239179957.1027269</v>
      </c>
      <c r="AF250" s="189">
        <f t="shared" si="64"/>
        <v>-7294028398.9891624</v>
      </c>
      <c r="AG250" s="189">
        <f t="shared" si="64"/>
        <v>-7348537616.6015816</v>
      </c>
      <c r="AH250" s="189">
        <f t="shared" si="64"/>
        <v>-7402632770.6656923</v>
      </c>
      <c r="AI250" s="189">
        <f t="shared" si="64"/>
        <v>-7456249283.599658</v>
      </c>
      <c r="AJ250" s="189">
        <f t="shared" si="64"/>
        <v>-7509331588.750845</v>
      </c>
      <c r="AK250" s="189">
        <f t="shared" si="64"/>
        <v>-7561832052.5162086</v>
      </c>
      <c r="AL250" s="189">
        <f t="shared" si="64"/>
        <v>-7613710041.0315609</v>
      </c>
      <c r="AM250" s="189">
        <f t="shared" si="64"/>
        <v>-7664931108.5318251</v>
      </c>
      <c r="AN250" s="189">
        <f t="shared" si="64"/>
        <v>-7715466288.722188</v>
      </c>
      <c r="AO250" s="189">
        <f t="shared" si="64"/>
        <v>-7765291473.8443804</v>
      </c>
      <c r="AP250" s="189">
        <f t="shared" si="64"/>
        <v>-7814386868.7828655</v>
      </c>
      <c r="AQ250" s="189">
        <f t="shared" si="64"/>
        <v>-7862736509.6885204</v>
      </c>
      <c r="AR250" s="189">
        <f t="shared" si="64"/>
        <v>-7910327838.3192596</v>
      </c>
      <c r="AS250" s="189">
        <f t="shared" si="64"/>
        <v>-7957151324.6965446</v>
      </c>
      <c r="AT250" s="189">
        <f t="shared" si="64"/>
        <v>-8003200131.8214064</v>
      </c>
      <c r="AU250" s="189">
        <f t="shared" si="64"/>
        <v>-8048469817.1354074</v>
      </c>
      <c r="AV250" s="189">
        <f t="shared" si="64"/>
        <v>-8092958066.1912994</v>
      </c>
      <c r="AW250" s="189">
        <f t="shared" si="64"/>
        <v>-8136664454.6463795</v>
      </c>
      <c r="AX250" s="189">
        <f t="shared" si="64"/>
        <v>-8179590235.2335539</v>
      </c>
      <c r="AY250" s="189">
        <f t="shared" si="64"/>
        <v>-8221738146.820426</v>
      </c>
      <c r="AZ250" s="189">
        <f t="shared" si="64"/>
        <v>-8263112243.0509586</v>
      </c>
      <c r="BA250" s="189">
        <f t="shared" si="64"/>
        <v>-8303717738.3899155</v>
      </c>
      <c r="BB250" s="189">
        <f t="shared" si="64"/>
        <v>-8343560869.6674461</v>
      </c>
      <c r="BC250" s="189">
        <f t="shared" si="64"/>
        <v>-8382648771.4579449</v>
      </c>
      <c r="BD250" s="189">
        <f t="shared" si="64"/>
        <v>-8420989363.8303938</v>
      </c>
      <c r="BE250" s="189">
        <f t="shared" si="64"/>
        <v>-8458591251.182128</v>
      </c>
      <c r="BF250" s="189">
        <f t="shared" si="64"/>
        <v>-8495463631.0188913</v>
      </c>
      <c r="BG250" s="189">
        <f t="shared" si="64"/>
        <v>-8531616211.674758</v>
      </c>
      <c r="BH250" s="189">
        <f t="shared" si="64"/>
        <v>-8567059138.0791254</v>
      </c>
      <c r="BI250" s="189">
        <f t="shared" si="64"/>
        <v>-8601802924.776989</v>
      </c>
      <c r="BJ250" s="189">
        <f t="shared" si="64"/>
        <v>-8635858395.495245</v>
      </c>
      <c r="BK250" s="189">
        <f t="shared" si="64"/>
        <v>-8669236628.6236458</v>
      </c>
      <c r="BL250" s="189">
        <f t="shared" si="64"/>
        <v>-8701948908.0456276</v>
      </c>
      <c r="BM250" s="189">
        <f t="shared" si="64"/>
        <v>-8734006678.8129826</v>
      </c>
      <c r="BN250" s="1521">
        <f t="shared" si="64"/>
        <v>-8765421507.2101326</v>
      </c>
    </row>
    <row r="251" spans="1:66" hidden="1" x14ac:dyDescent="0.15">
      <c r="A251" s="1123"/>
      <c r="C251" s="1529"/>
      <c r="D251" s="274"/>
      <c r="E251" s="1675"/>
      <c r="F251" s="1604"/>
      <c r="G251" s="189">
        <f t="shared" si="64"/>
        <v>-5853397777.8043776</v>
      </c>
      <c r="H251" s="189">
        <f t="shared" si="64"/>
        <v>-5704690835.7153683</v>
      </c>
      <c r="I251" s="189">
        <f t="shared" si="64"/>
        <v>-5621435141.2967854</v>
      </c>
      <c r="J251" s="189">
        <f t="shared" si="64"/>
        <v>-5572078063.1582794</v>
      </c>
      <c r="K251" s="189">
        <f t="shared" si="64"/>
        <v>-5544695086.3231449</v>
      </c>
      <c r="L251" s="189">
        <f t="shared" si="64"/>
        <v>-5533030662.7415705</v>
      </c>
      <c r="M251" s="189">
        <f t="shared" si="64"/>
        <v>-5533240292.0606966</v>
      </c>
      <c r="N251" s="189">
        <f t="shared" si="64"/>
        <v>-5542727711.8610144</v>
      </c>
      <c r="O251" s="189">
        <f t="shared" si="64"/>
        <v>-5559626780.5148239</v>
      </c>
      <c r="P251" s="189">
        <f t="shared" si="64"/>
        <v>-5582535744.6500483</v>
      </c>
      <c r="Q251" s="189">
        <f t="shared" si="64"/>
        <v>-5610366866.3900766</v>
      </c>
      <c r="R251" s="189">
        <f t="shared" si="64"/>
        <v>-5642254883.9325428</v>
      </c>
      <c r="S251" s="189">
        <f t="shared" si="64"/>
        <v>-5677498045.5140839</v>
      </c>
      <c r="T251" s="189">
        <f t="shared" si="64"/>
        <v>-5715518372.0168543</v>
      </c>
      <c r="U251" s="189">
        <f t="shared" si="64"/>
        <v>-5755833871.3356304</v>
      </c>
      <c r="V251" s="189">
        <f t="shared" si="64"/>
        <v>-5798038503.6241112</v>
      </c>
      <c r="W251" s="189">
        <f t="shared" si="64"/>
        <v>-5841787355.2144423</v>
      </c>
      <c r="X251" s="189">
        <f t="shared" si="64"/>
        <v>-5886785420.4788809</v>
      </c>
      <c r="Y251" s="189">
        <f t="shared" si="64"/>
        <v>-5932778948.9512014</v>
      </c>
      <c r="Z251" s="189">
        <f t="shared" si="64"/>
        <v>-5979548658.3140268</v>
      </c>
      <c r="AA251" s="189">
        <f t="shared" si="64"/>
        <v>-6026904331.9451027</v>
      </c>
      <c r="AB251" s="189">
        <f t="shared" si="64"/>
        <v>-6074680462.2266874</v>
      </c>
      <c r="AC251" s="189">
        <f t="shared" si="64"/>
        <v>-6122732696.2981405</v>
      </c>
      <c r="AD251" s="189">
        <f t="shared" si="64"/>
        <v>-6170934906.3319759</v>
      </c>
      <c r="AE251" s="189">
        <f t="shared" si="64"/>
        <v>-6219176752.1126661</v>
      </c>
      <c r="AF251" s="189">
        <f t="shared" si="64"/>
        <v>-6267361636.2084484</v>
      </c>
      <c r="AG251" s="189">
        <f t="shared" si="64"/>
        <v>-6315404975.5346947</v>
      </c>
      <c r="AH251" s="189">
        <f t="shared" si="64"/>
        <v>-6363232730.3598948</v>
      </c>
      <c r="AI251" s="189">
        <f t="shared" si="64"/>
        <v>-6410780144.639719</v>
      </c>
      <c r="AJ251" s="189">
        <f t="shared" si="64"/>
        <v>-6457990661.2321472</v>
      </c>
      <c r="AK251" s="189">
        <f t="shared" si="64"/>
        <v>-6504814982.9128456</v>
      </c>
      <c r="AL251" s="189">
        <f t="shared" si="64"/>
        <v>-6551210255.7827177</v>
      </c>
      <c r="AM251" s="189">
        <f t="shared" si="64"/>
        <v>-6597139356.0714321</v>
      </c>
      <c r="AN251" s="189">
        <f t="shared" si="64"/>
        <v>-6642570264.8036823</v>
      </c>
      <c r="AO251" s="189">
        <f t="shared" si="64"/>
        <v>-6687475517.536375</v>
      </c>
      <c r="AP251" s="189">
        <f t="shared" si="64"/>
        <v>-6731831718.5627136</v>
      </c>
      <c r="AQ251" s="189">
        <f t="shared" si="64"/>
        <v>-6775619110.738162</v>
      </c>
      <c r="AR251" s="189">
        <f t="shared" si="64"/>
        <v>-6818821193.5075855</v>
      </c>
      <c r="AS251" s="189">
        <f t="shared" si="64"/>
        <v>-6861424382.8738422</v>
      </c>
      <c r="AT251" s="189">
        <f t="shared" si="64"/>
        <v>-6903417708.0003119</v>
      </c>
      <c r="AU251" s="189">
        <f t="shared" si="64"/>
        <v>-6944792539.9255095</v>
      </c>
      <c r="AV251" s="189">
        <f t="shared" si="64"/>
        <v>-6985542348.5197468</v>
      </c>
      <c r="AW251" s="189">
        <f t="shared" si="64"/>
        <v>-7025662484.3574553</v>
      </c>
      <c r="AX251" s="189">
        <f t="shared" si="64"/>
        <v>-7065149982.6345072</v>
      </c>
      <c r="AY251" s="189">
        <f t="shared" si="64"/>
        <v>-7104003386.643651</v>
      </c>
      <c r="AZ251" s="189">
        <f t="shared" si="64"/>
        <v>-7142222588.6459074</v>
      </c>
      <c r="BA251" s="189">
        <f t="shared" si="64"/>
        <v>-7179808686.251626</v>
      </c>
      <c r="BB251" s="189">
        <f t="shared" si="64"/>
        <v>-7216763852.6602802</v>
      </c>
      <c r="BC251" s="189">
        <f t="shared" si="64"/>
        <v>-7253091219.3096285</v>
      </c>
      <c r="BD251" s="189">
        <f t="shared" si="64"/>
        <v>-7288794769.6581459</v>
      </c>
      <c r="BE251" s="189">
        <f t="shared" si="64"/>
        <v>-7323879242.9740772</v>
      </c>
      <c r="BF251" s="189">
        <f t="shared" si="64"/>
        <v>-7358350047.133852</v>
      </c>
      <c r="BG251" s="189">
        <f t="shared" si="64"/>
        <v>-7392213179.544899</v>
      </c>
      <c r="BH251" s="189">
        <f t="shared" si="64"/>
        <v>-7425475155.4057665</v>
      </c>
      <c r="BI251" s="189">
        <f t="shared" si="64"/>
        <v>-7458142942.6019058</v>
      </c>
      <c r="BJ251" s="189">
        <f t="shared" si="64"/>
        <v>-7490223902.6103373</v>
      </c>
      <c r="BK251" s="189">
        <f t="shared" si="64"/>
        <v>-7521725736.8521862</v>
      </c>
      <c r="BL251" s="189">
        <f t="shared" si="64"/>
        <v>-7552656437.9899836</v>
      </c>
      <c r="BM251" s="189">
        <f t="shared" si="64"/>
        <v>-7583024245.7177362</v>
      </c>
      <c r="BN251" s="1521">
        <f t="shared" si="64"/>
        <v>-7612837606.6370087</v>
      </c>
    </row>
    <row r="252" spans="1:66" hidden="1" x14ac:dyDescent="0.15">
      <c r="A252" s="1123"/>
      <c r="C252" s="1529"/>
      <c r="D252" s="274"/>
      <c r="E252" s="1675"/>
      <c r="F252" s="1604"/>
      <c r="G252" s="189">
        <f t="shared" si="64"/>
        <v>-4727167934.106185</v>
      </c>
      <c r="H252" s="189">
        <f t="shared" si="64"/>
        <v>-4621820840.9995556</v>
      </c>
      <c r="I252" s="189">
        <f t="shared" si="64"/>
        <v>-4560346964.5775318</v>
      </c>
      <c r="J252" s="189">
        <f t="shared" si="64"/>
        <v>-4522659185.0434036</v>
      </c>
      <c r="K252" s="189">
        <f t="shared" si="64"/>
        <v>-4500838650.6156912</v>
      </c>
      <c r="L252" s="189">
        <f t="shared" si="64"/>
        <v>-4490614179.3109198</v>
      </c>
      <c r="M252" s="189">
        <f t="shared" si="64"/>
        <v>-4489304794.9849911</v>
      </c>
      <c r="N252" s="189">
        <f t="shared" si="64"/>
        <v>-4495068629.0782776</v>
      </c>
      <c r="O252" s="189">
        <f t="shared" si="64"/>
        <v>-4506562387.4712229</v>
      </c>
      <c r="P252" s="189">
        <f t="shared" si="64"/>
        <v>-4522764181.5628042</v>
      </c>
      <c r="Q252" s="189">
        <f t="shared" si="64"/>
        <v>-4542872036.4778214</v>
      </c>
      <c r="R252" s="189">
        <f t="shared" si="64"/>
        <v>-4566241439.2469788</v>
      </c>
      <c r="S252" s="189">
        <f t="shared" si="64"/>
        <v>-4592344720.091403</v>
      </c>
      <c r="T252" s="189">
        <f t="shared" si="64"/>
        <v>-4620743438.5185452</v>
      </c>
      <c r="U252" s="189">
        <f t="shared" si="64"/>
        <v>-4651068918.8014145</v>
      </c>
      <c r="V252" s="189">
        <f t="shared" si="64"/>
        <v>-4683008110.0412769</v>
      </c>
      <c r="W252" s="189">
        <f t="shared" si="64"/>
        <v>-4716293049.1915464</v>
      </c>
      <c r="X252" s="189">
        <f t="shared" si="64"/>
        <v>-4750692835.8820381</v>
      </c>
      <c r="Y252" s="189">
        <f t="shared" si="64"/>
        <v>-4786007403.9445267</v>
      </c>
      <c r="Z252" s="189">
        <f t="shared" si="64"/>
        <v>-4822062607.2375116</v>
      </c>
      <c r="AA252" s="189">
        <f t="shared" si="64"/>
        <v>-4858706286.0091801</v>
      </c>
      <c r="AB252" s="189">
        <f t="shared" si="64"/>
        <v>-4895805077.6696911</v>
      </c>
      <c r="AC252" s="189">
        <f t="shared" si="64"/>
        <v>-4933241801.5712528</v>
      </c>
      <c r="AD252" s="189">
        <f t="shared" si="64"/>
        <v>-4970913292.6246147</v>
      </c>
      <c r="AE252" s="189">
        <f t="shared" si="64"/>
        <v>-5008728590.3241034</v>
      </c>
      <c r="AF252" s="189">
        <f t="shared" si="64"/>
        <v>-5046607412.4303684</v>
      </c>
      <c r="AG252" s="189">
        <f t="shared" si="64"/>
        <v>-5084478859.0230398</v>
      </c>
      <c r="AH252" s="189">
        <f t="shared" si="64"/>
        <v>-5122280304.7637043</v>
      </c>
      <c r="AI252" s="189">
        <f t="shared" si="64"/>
        <v>-5159956446.2651978</v>
      </c>
      <c r="AJ252" s="189">
        <f t="shared" si="64"/>
        <v>-5197458478.3084345</v>
      </c>
      <c r="AK252" s="189">
        <f t="shared" si="64"/>
        <v>-5234743377.8815508</v>
      </c>
      <c r="AL252" s="189">
        <f t="shared" si="64"/>
        <v>-5271773279.0598316</v>
      </c>
      <c r="AM252" s="189">
        <f t="shared" si="64"/>
        <v>-5308514924.899847</v>
      </c>
      <c r="AN252" s="189">
        <f t="shared" si="64"/>
        <v>-5344939185.00525</v>
      </c>
      <c r="AO252" s="189">
        <f t="shared" si="64"/>
        <v>-5381020629.3941231</v>
      </c>
      <c r="AP252" s="189">
        <f t="shared" si="64"/>
        <v>-5416737150.8764114</v>
      </c>
      <c r="AQ252" s="189">
        <f t="shared" si="64"/>
        <v>-5452069629.4228678</v>
      </c>
      <c r="AR252" s="189">
        <f t="shared" si="64"/>
        <v>-5487001633.0405321</v>
      </c>
      <c r="AS252" s="189">
        <f t="shared" si="64"/>
        <v>-5521519150.5144815</v>
      </c>
      <c r="AT252" s="189">
        <f t="shared" si="64"/>
        <v>-5555610352.070322</v>
      </c>
      <c r="AU252" s="189">
        <f t="shared" si="64"/>
        <v>-5589265374.5865421</v>
      </c>
      <c r="AV252" s="189">
        <f t="shared" si="64"/>
        <v>-5622476128.4638548</v>
      </c>
      <c r="AW252" s="189">
        <f t="shared" si="64"/>
        <v>-5655236123.6583204</v>
      </c>
      <c r="AX252" s="189">
        <f t="shared" si="64"/>
        <v>-5687540312.7208757</v>
      </c>
      <c r="AY252" s="189">
        <f t="shared" si="64"/>
        <v>-5719384948.9694281</v>
      </c>
      <c r="AZ252" s="189">
        <f t="shared" si="64"/>
        <v>-5750767458.1601105</v>
      </c>
      <c r="BA252" s="189">
        <f t="shared" si="64"/>
        <v>-5781686322.2290621</v>
      </c>
      <c r="BB252" s="189">
        <f t="shared" si="64"/>
        <v>-5812140973.8511715</v>
      </c>
      <c r="BC252" s="189">
        <f t="shared" si="64"/>
        <v>-5842131700.7125292</v>
      </c>
      <c r="BD252" s="189">
        <f t="shared" si="64"/>
        <v>-5871659558.5228043</v>
      </c>
      <c r="BE252" s="189">
        <f t="shared" si="64"/>
        <v>-5900726291.9056911</v>
      </c>
      <c r="BF252" s="189">
        <f t="shared" si="64"/>
        <v>-5929334262.4026871</v>
      </c>
      <c r="BG252" s="189">
        <f t="shared" si="64"/>
        <v>-5957486382.9099464</v>
      </c>
      <c r="BH252" s="189">
        <f t="shared" si="64"/>
        <v>-5985186057.9417048</v>
      </c>
      <c r="BI252" s="189">
        <f t="shared" si="64"/>
        <v>-6012437129.1783409</v>
      </c>
      <c r="BJ252" s="189">
        <f t="shared" si="64"/>
        <v>-6039243825.8138037</v>
      </c>
      <c r="BK252" s="189">
        <f t="shared" si="64"/>
        <v>-6065610719.267025</v>
      </c>
      <c r="BL252" s="189">
        <f t="shared" si="64"/>
        <v>-6091542681.8659496</v>
      </c>
      <c r="BM252" s="189">
        <f t="shared" si="64"/>
        <v>-6117044849.1517582</v>
      </c>
      <c r="BN252" s="1521">
        <f t="shared" si="64"/>
        <v>-6142122585.4853754</v>
      </c>
    </row>
    <row r="253" spans="1:66" ht="6" hidden="1" customHeight="1" x14ac:dyDescent="0.15">
      <c r="A253" s="1123"/>
      <c r="C253" s="1529"/>
      <c r="D253" s="274"/>
      <c r="E253" s="1675"/>
      <c r="F253" s="1604"/>
      <c r="G253" s="189"/>
      <c r="H253" s="189"/>
      <c r="I253" s="189"/>
      <c r="J253" s="189"/>
      <c r="K253" s="189"/>
      <c r="L253" s="189"/>
      <c r="M253" s="189"/>
      <c r="N253" s="189"/>
      <c r="O253" s="189"/>
      <c r="P253" s="189"/>
      <c r="Q253" s="189"/>
      <c r="R253" s="189"/>
      <c r="S253" s="189"/>
      <c r="T253" s="189"/>
      <c r="U253" s="189"/>
      <c r="V253" s="189"/>
      <c r="W253" s="189"/>
      <c r="X253" s="189"/>
      <c r="Y253" s="189"/>
      <c r="Z253" s="189"/>
      <c r="AA253" s="189"/>
      <c r="AB253" s="189"/>
      <c r="AC253" s="189"/>
      <c r="AD253" s="189"/>
      <c r="AE253" s="189"/>
      <c r="AF253" s="189"/>
      <c r="AG253" s="189"/>
      <c r="AH253" s="189"/>
      <c r="AI253" s="189"/>
      <c r="AJ253" s="189"/>
      <c r="AK253" s="189"/>
      <c r="AL253" s="189"/>
      <c r="AM253" s="189"/>
      <c r="AN253" s="189"/>
      <c r="AO253" s="189"/>
      <c r="AP253" s="189"/>
      <c r="AQ253" s="189"/>
      <c r="AR253" s="189"/>
      <c r="AS253" s="189"/>
      <c r="AT253" s="189"/>
      <c r="AU253" s="189"/>
      <c r="AV253" s="189"/>
      <c r="AW253" s="189"/>
      <c r="AX253" s="189"/>
      <c r="AY253" s="189"/>
      <c r="AZ253" s="189"/>
      <c r="BA253" s="189"/>
      <c r="BB253" s="189"/>
      <c r="BC253" s="189"/>
      <c r="BD253" s="189"/>
      <c r="BE253" s="189"/>
      <c r="BF253" s="189"/>
      <c r="BG253" s="189"/>
      <c r="BH253" s="189"/>
      <c r="BI253" s="189"/>
      <c r="BJ253" s="189"/>
      <c r="BK253" s="189"/>
      <c r="BL253" s="189"/>
      <c r="BM253" s="189"/>
      <c r="BN253" s="1521"/>
    </row>
    <row r="254" spans="1:66" hidden="1" x14ac:dyDescent="0.15">
      <c r="A254" s="1123"/>
      <c r="C254" s="1529"/>
      <c r="D254" s="274"/>
      <c r="E254" s="1675"/>
      <c r="F254" s="1604"/>
      <c r="G254" s="189">
        <f t="shared" ref="G254:BN256" si="65">F354</f>
        <v>2279895434.0534291</v>
      </c>
      <c r="H254" s="189">
        <f t="shared" si="65"/>
        <v>2962501057.245913</v>
      </c>
      <c r="I254" s="189">
        <f t="shared" si="65"/>
        <v>3369785562.7934866</v>
      </c>
      <c r="J254" s="189">
        <f t="shared" si="65"/>
        <v>3639488753.4282699</v>
      </c>
      <c r="K254" s="189">
        <f t="shared" si="65"/>
        <v>3821476591.7512226</v>
      </c>
      <c r="L254" s="189">
        <f t="shared" si="65"/>
        <v>3941217340.8592215</v>
      </c>
      <c r="M254" s="189">
        <f t="shared" si="65"/>
        <v>4014067939.4067159</v>
      </c>
      <c r="N254" s="189">
        <f t="shared" si="65"/>
        <v>4050252412.5216618</v>
      </c>
      <c r="O254" s="189">
        <f t="shared" si="65"/>
        <v>4057039737.2322388</v>
      </c>
      <c r="P254" s="189">
        <f t="shared" si="65"/>
        <v>4039844127.3239865</v>
      </c>
      <c r="Q254" s="189">
        <f t="shared" si="65"/>
        <v>4002839725.0630579</v>
      </c>
      <c r="R254" s="189">
        <f t="shared" si="65"/>
        <v>3949330628.2854772</v>
      </c>
      <c r="S254" s="189">
        <f t="shared" si="65"/>
        <v>3881986890.3616538</v>
      </c>
      <c r="T254" s="189">
        <f t="shared" si="65"/>
        <v>3803002148.4819374</v>
      </c>
      <c r="U254" s="189">
        <f t="shared" si="65"/>
        <v>3714202955.1197748</v>
      </c>
      <c r="V254" s="189">
        <f t="shared" si="65"/>
        <v>3617127032.6909924</v>
      </c>
      <c r="W254" s="189">
        <f t="shared" si="65"/>
        <v>3513080794.3352265</v>
      </c>
      <c r="X254" s="189">
        <f t="shared" si="65"/>
        <v>3403182598.4302707</v>
      </c>
      <c r="Y254" s="189">
        <f t="shared" si="65"/>
        <v>3288395922.6995645</v>
      </c>
      <c r="Z254" s="189">
        <f t="shared" si="65"/>
        <v>3169555248.8217797</v>
      </c>
      <c r="AA254" s="189">
        <f t="shared" si="65"/>
        <v>3047386567.3836856</v>
      </c>
      <c r="AB254" s="189">
        <f t="shared" si="65"/>
        <v>2922523840.4026461</v>
      </c>
      <c r="AC254" s="189">
        <f t="shared" si="65"/>
        <v>2795522376.9857302</v>
      </c>
      <c r="AD254" s="189">
        <f t="shared" si="65"/>
        <v>2666869817.5275011</v>
      </c>
      <c r="AE254" s="189">
        <f t="shared" si="65"/>
        <v>2536995240.8935347</v>
      </c>
      <c r="AF254" s="189">
        <f t="shared" si="65"/>
        <v>2406276780.867713</v>
      </c>
      <c r="AG254" s="189">
        <f t="shared" si="65"/>
        <v>2275048045.8523798</v>
      </c>
      <c r="AH254" s="189">
        <f t="shared" si="65"/>
        <v>2143603568.3522625</v>
      </c>
      <c r="AI254" s="189">
        <f t="shared" si="65"/>
        <v>2012203460.782922</v>
      </c>
      <c r="AJ254" s="189">
        <f t="shared" si="65"/>
        <v>1881077416.6287551</v>
      </c>
      <c r="AK254" s="189">
        <f t="shared" si="65"/>
        <v>1750428167.4919193</v>
      </c>
      <c r="AL254" s="189">
        <f t="shared" si="65"/>
        <v>1620434484.7134848</v>
      </c>
      <c r="AM254" s="189">
        <f t="shared" si="65"/>
        <v>1491253797.3029935</v>
      </c>
      <c r="AN254" s="189">
        <f t="shared" si="65"/>
        <v>1363024484.6547387</v>
      </c>
      <c r="AO254" s="189">
        <f t="shared" si="65"/>
        <v>1235867892.0657997</v>
      </c>
      <c r="AP254" s="189">
        <f t="shared" si="65"/>
        <v>1109890108.7458997</v>
      </c>
      <c r="AQ254" s="189">
        <f t="shared" si="65"/>
        <v>985183541.33497822</v>
      </c>
      <c r="AR254" s="189">
        <f t="shared" si="65"/>
        <v>861828310.55534267</v>
      </c>
      <c r="AS254" s="189">
        <f t="shared" si="65"/>
        <v>739893494.24458885</v>
      </c>
      <c r="AT254" s="189">
        <f t="shared" si="65"/>
        <v>619438236.43189764</v>
      </c>
      <c r="AU254" s="189">
        <f t="shared" si="65"/>
        <v>500512739.17121315</v>
      </c>
      <c r="AV254" s="189">
        <f t="shared" si="65"/>
        <v>383159151.40410507</v>
      </c>
      <c r="AW254" s="189">
        <f t="shared" si="65"/>
        <v>267412367.09434104</v>
      </c>
      <c r="AX254" s="189">
        <f t="shared" si="65"/>
        <v>153300743.17790812</v>
      </c>
      <c r="AY254" s="189">
        <f t="shared" si="65"/>
        <v>40846746.445135579</v>
      </c>
      <c r="AZ254" s="189">
        <f t="shared" si="65"/>
        <v>-69932462.73311457</v>
      </c>
      <c r="BA254" s="189">
        <f t="shared" si="65"/>
        <v>-179024502.9446044</v>
      </c>
      <c r="BB254" s="189">
        <f t="shared" si="65"/>
        <v>-286421294.51919258</v>
      </c>
      <c r="BC254" s="189">
        <f t="shared" si="65"/>
        <v>-392118627.27882171</v>
      </c>
      <c r="BD254" s="189">
        <f t="shared" si="65"/>
        <v>-496115768.61385787</v>
      </c>
      <c r="BE254" s="189">
        <f t="shared" si="65"/>
        <v>-598415107.7946527</v>
      </c>
      <c r="BF254" s="189">
        <f t="shared" si="65"/>
        <v>-699021832.90154147</v>
      </c>
      <c r="BG254" s="189">
        <f t="shared" si="65"/>
        <v>-797943637.16766477</v>
      </c>
      <c r="BH254" s="189">
        <f t="shared" si="65"/>
        <v>-895190451.88652897</v>
      </c>
      <c r="BI254" s="189">
        <f t="shared" si="65"/>
        <v>-990774203.34802985</v>
      </c>
      <c r="BJ254" s="189">
        <f t="shared" si="65"/>
        <v>-1084708591.5393884</v>
      </c>
      <c r="BK254" s="189">
        <f t="shared" si="65"/>
        <v>-1177008888.5866365</v>
      </c>
      <c r="BL254" s="189">
        <f t="shared" si="65"/>
        <v>-1267691755.1226213</v>
      </c>
      <c r="BM254" s="189">
        <f t="shared" si="65"/>
        <v>-1356775072.9529116</v>
      </c>
      <c r="BN254" s="1521">
        <f t="shared" si="65"/>
        <v>-1444277792.5548451</v>
      </c>
    </row>
    <row r="255" spans="1:66" hidden="1" x14ac:dyDescent="0.15">
      <c r="A255" s="1123"/>
      <c r="C255" s="1529"/>
      <c r="D255" s="274"/>
      <c r="E255" s="1675"/>
      <c r="F255" s="1604"/>
      <c r="G255" s="189">
        <f t="shared" si="65"/>
        <v>5211086127.4032993</v>
      </c>
      <c r="H255" s="189">
        <f t="shared" si="65"/>
        <v>5780840908.9018135</v>
      </c>
      <c r="I255" s="189">
        <f t="shared" si="65"/>
        <v>6141879530.4486341</v>
      </c>
      <c r="J255" s="189">
        <f t="shared" si="65"/>
        <v>6393031410.9380054</v>
      </c>
      <c r="K255" s="189">
        <f t="shared" si="65"/>
        <v>6571737187.4220333</v>
      </c>
      <c r="L255" s="189">
        <f t="shared" si="65"/>
        <v>6697703249.8392181</v>
      </c>
      <c r="M255" s="189">
        <f t="shared" si="65"/>
        <v>6783090419.5168362</v>
      </c>
      <c r="N255" s="189">
        <f t="shared" si="65"/>
        <v>6836150604.8620272</v>
      </c>
      <c r="O255" s="189">
        <f t="shared" si="65"/>
        <v>6862847308.2557402</v>
      </c>
      <c r="P255" s="189">
        <f t="shared" si="65"/>
        <v>6867686845.2923555</v>
      </c>
      <c r="Q255" s="189">
        <f t="shared" si="65"/>
        <v>6854188793.0081244</v>
      </c>
      <c r="R255" s="189">
        <f t="shared" si="65"/>
        <v>6825172441.935503</v>
      </c>
      <c r="S255" s="189">
        <f t="shared" si="65"/>
        <v>6782941374.7444811</v>
      </c>
      <c r="T255" s="189">
        <f t="shared" si="65"/>
        <v>6729407904.6217556</v>
      </c>
      <c r="U255" s="189">
        <f t="shared" si="65"/>
        <v>6666180130.5624495</v>
      </c>
      <c r="V255" s="189">
        <f t="shared" si="65"/>
        <v>6594624747.1966553</v>
      </c>
      <c r="W255" s="189">
        <f t="shared" si="65"/>
        <v>6515913559.6048813</v>
      </c>
      <c r="X255" s="189">
        <f t="shared" si="65"/>
        <v>6431058709.302516</v>
      </c>
      <c r="Y255" s="189">
        <f t="shared" si="65"/>
        <v>6340939872.3846922</v>
      </c>
      <c r="Z255" s="189">
        <f t="shared" si="65"/>
        <v>6246325617.2514668</v>
      </c>
      <c r="AA255" s="189">
        <f t="shared" si="65"/>
        <v>6147890427.3044128</v>
      </c>
      <c r="AB255" s="189">
        <f t="shared" si="65"/>
        <v>6046228448.3241072</v>
      </c>
      <c r="AC255" s="189">
        <f t="shared" si="65"/>
        <v>5941864721.6496229</v>
      </c>
      <c r="AD255" s="189">
        <f t="shared" si="65"/>
        <v>5835264459.7485113</v>
      </c>
      <c r="AE255" s="189">
        <f t="shared" si="65"/>
        <v>5726840777.8446951</v>
      </c>
      <c r="AF255" s="189">
        <f t="shared" si="65"/>
        <v>5616961193.5937214</v>
      </c>
      <c r="AG255" s="189">
        <f t="shared" si="65"/>
        <v>5505953133.2710905</v>
      </c>
      <c r="AH255" s="189">
        <f t="shared" si="65"/>
        <v>5394108628.9796124</v>
      </c>
      <c r="AI255" s="189">
        <f t="shared" si="65"/>
        <v>5281688351.2387657</v>
      </c>
      <c r="AJ255" s="189">
        <f t="shared" si="65"/>
        <v>5168925091.080225</v>
      </c>
      <c r="AK255" s="189">
        <f t="shared" si="65"/>
        <v>5056026782.7318993</v>
      </c>
      <c r="AL255" s="189">
        <f t="shared" si="65"/>
        <v>4943179140.22721</v>
      </c>
      <c r="AM255" s="189">
        <f t="shared" si="65"/>
        <v>4830547967.4739962</v>
      </c>
      <c r="AN255" s="189">
        <f t="shared" si="65"/>
        <v>4718281190.4828796</v>
      </c>
      <c r="AO255" s="189">
        <f t="shared" si="65"/>
        <v>4606510651.8768797</v>
      </c>
      <c r="AP255" s="189">
        <f t="shared" si="65"/>
        <v>4495353700.9577494</v>
      </c>
      <c r="AQ255" s="189">
        <f t="shared" si="65"/>
        <v>4384914607.0991821</v>
      </c>
      <c r="AR255" s="189">
        <f t="shared" si="65"/>
        <v>4275285819.7785497</v>
      </c>
      <c r="AS255" s="189">
        <f t="shared" si="65"/>
        <v>4166549094.9241543</v>
      </c>
      <c r="AT255" s="189">
        <f t="shared" si="65"/>
        <v>4058776504.2731643</v>
      </c>
      <c r="AU255" s="189">
        <f t="shared" si="65"/>
        <v>3952031341.9747367</v>
      </c>
      <c r="AV255" s="189">
        <f t="shared" si="65"/>
        <v>3846368940.6307969</v>
      </c>
      <c r="AW255" s="189">
        <f t="shared" si="65"/>
        <v>3741837407.2633195</v>
      </c>
      <c r="AX255" s="189">
        <f t="shared" si="65"/>
        <v>3638478288.2685051</v>
      </c>
      <c r="AY255" s="189">
        <f t="shared" si="65"/>
        <v>3536327171.2147932</v>
      </c>
      <c r="AZ255" s="189">
        <f t="shared" si="65"/>
        <v>3435414230.3231392</v>
      </c>
      <c r="BA255" s="189">
        <f t="shared" si="65"/>
        <v>3335764721.6022682</v>
      </c>
      <c r="BB255" s="189">
        <f t="shared" si="65"/>
        <v>3237399432.8727574</v>
      </c>
      <c r="BC255" s="189">
        <f t="shared" si="65"/>
        <v>3140335093.280714</v>
      </c>
      <c r="BD255" s="189">
        <f t="shared" si="65"/>
        <v>3044584746.3573413</v>
      </c>
      <c r="BE255" s="189">
        <f t="shared" si="65"/>
        <v>2950158090.2107544</v>
      </c>
      <c r="BF255" s="189">
        <f t="shared" si="65"/>
        <v>2857061788.0294147</v>
      </c>
      <c r="BG255" s="189">
        <f t="shared" si="65"/>
        <v>2765299751.7229319</v>
      </c>
      <c r="BH255" s="189">
        <f t="shared" si="65"/>
        <v>2674873401.2177677</v>
      </c>
      <c r="BI255" s="189">
        <f t="shared" si="65"/>
        <v>2585781901.6559548</v>
      </c>
      <c r="BJ255" s="189">
        <f t="shared" si="65"/>
        <v>2498022380.5087242</v>
      </c>
      <c r="BK255" s="189">
        <f t="shared" si="65"/>
        <v>2411590126.4093075</v>
      </c>
      <c r="BL255" s="189">
        <f t="shared" si="65"/>
        <v>2326478771.3261609</v>
      </c>
      <c r="BM255" s="189">
        <f t="shared" si="65"/>
        <v>2242680457.5361643</v>
      </c>
      <c r="BN255" s="1521">
        <f t="shared" si="65"/>
        <v>2160185990.7141104</v>
      </c>
    </row>
    <row r="256" spans="1:66" hidden="1" x14ac:dyDescent="0.15">
      <c r="A256" s="1123"/>
      <c r="C256" s="1529"/>
      <c r="D256" s="274"/>
      <c r="E256" s="1675"/>
      <c r="F256" s="1604"/>
      <c r="G256" s="189">
        <f t="shared" si="65"/>
        <v>8733133139.5368385</v>
      </c>
      <c r="H256" s="189">
        <f t="shared" si="65"/>
        <v>9167289111.0682106</v>
      </c>
      <c r="I256" s="189">
        <f t="shared" si="65"/>
        <v>9460209677.1196251</v>
      </c>
      <c r="J256" s="189">
        <f t="shared" si="65"/>
        <v>9674868280.0482807</v>
      </c>
      <c r="K256" s="189">
        <f t="shared" si="65"/>
        <v>9836178687.5755634</v>
      </c>
      <c r="L256" s="189">
        <f t="shared" si="65"/>
        <v>9957641602.0407505</v>
      </c>
      <c r="M256" s="189">
        <f t="shared" si="65"/>
        <v>10047779167.47452</v>
      </c>
      <c r="N256" s="189">
        <f t="shared" si="65"/>
        <v>10112484084.121454</v>
      </c>
      <c r="O256" s="189">
        <f t="shared" si="65"/>
        <v>10156084758.725359</v>
      </c>
      <c r="P256" s="189">
        <f t="shared" si="65"/>
        <v>10181899559.687244</v>
      </c>
      <c r="Q256" s="189">
        <f t="shared" si="65"/>
        <v>10192554400.346802</v>
      </c>
      <c r="R256" s="189">
        <f t="shared" si="65"/>
        <v>10190178225.680202</v>
      </c>
      <c r="S256" s="189">
        <f t="shared" si="65"/>
        <v>10176530213.556974</v>
      </c>
      <c r="T256" s="189">
        <f t="shared" si="65"/>
        <v>10153086299.455433</v>
      </c>
      <c r="U256" s="189">
        <f t="shared" si="65"/>
        <v>10121100209.225986</v>
      </c>
      <c r="V256" s="189">
        <f t="shared" si="65"/>
        <v>10081647834.118967</v>
      </c>
      <c r="W256" s="189">
        <f t="shared" si="65"/>
        <v>10035660332.328064</v>
      </c>
      <c r="X256" s="189">
        <f t="shared" si="65"/>
        <v>9983949369.6557369</v>
      </c>
      <c r="Y256" s="189">
        <f t="shared" si="65"/>
        <v>9927226735.8438759</v>
      </c>
      <c r="Z256" s="189">
        <f t="shared" si="65"/>
        <v>9866119845.393734</v>
      </c>
      <c r="AA256" s="189">
        <f t="shared" si="65"/>
        <v>9801184166.8471928</v>
      </c>
      <c r="AB256" s="189">
        <f t="shared" si="65"/>
        <v>9732913319.1695366</v>
      </c>
      <c r="AC256" s="189">
        <f t="shared" si="65"/>
        <v>9661747368.3179417</v>
      </c>
      <c r="AD256" s="189">
        <f t="shared" si="65"/>
        <v>9588079715.6247368</v>
      </c>
      <c r="AE256" s="189">
        <f t="shared" si="65"/>
        <v>9512262870.3464508</v>
      </c>
      <c r="AF256" s="189">
        <f t="shared" si="65"/>
        <v>9434613327.8051224</v>
      </c>
      <c r="AG256" s="189">
        <f t="shared" si="65"/>
        <v>9355415723.0573406</v>
      </c>
      <c r="AH256" s="189">
        <f t="shared" si="65"/>
        <v>9274926392.0917263</v>
      </c>
      <c r="AI256" s="189">
        <f t="shared" si="65"/>
        <v>9193376444.2301788</v>
      </c>
      <c r="AJ256" s="189">
        <f t="shared" si="65"/>
        <v>9110974427.9954739</v>
      </c>
      <c r="AK256" s="189">
        <f t="shared" si="65"/>
        <v>9027908656.3353653</v>
      </c>
      <c r="AL256" s="189">
        <f t="shared" si="65"/>
        <v>8944349244.4422665</v>
      </c>
      <c r="AM256" s="189">
        <f t="shared" si="65"/>
        <v>8860449903.5360031</v>
      </c>
      <c r="AN256" s="189">
        <f t="shared" si="65"/>
        <v>8776349526.2039127</v>
      </c>
      <c r="AO256" s="189">
        <f t="shared" si="65"/>
        <v>8692173592.7194901</v>
      </c>
      <c r="AP256" s="189">
        <f t="shared" si="65"/>
        <v>8608035422.8193359</v>
      </c>
      <c r="AQ256" s="189">
        <f t="shared" si="65"/>
        <v>8524037293.4330425</v>
      </c>
      <c r="AR256" s="189">
        <f t="shared" si="65"/>
        <v>8440271439.6242008</v>
      </c>
      <c r="AS256" s="189">
        <f t="shared" si="65"/>
        <v>8356820953.3548861</v>
      </c>
      <c r="AT256" s="189">
        <f t="shared" si="65"/>
        <v>8273760592.5095387</v>
      </c>
      <c r="AU256" s="189">
        <f t="shared" si="65"/>
        <v>8191157510.813282</v>
      </c>
      <c r="AV256" s="189">
        <f t="shared" si="65"/>
        <v>8109071917.7812805</v>
      </c>
      <c r="AW256" s="189">
        <f t="shared" si="65"/>
        <v>8027557676.5824194</v>
      </c>
      <c r="AX256" s="189">
        <f t="shared" si="65"/>
        <v>7946662846.6469946</v>
      </c>
      <c r="AY256" s="189">
        <f t="shared" si="65"/>
        <v>7866430176.9582281</v>
      </c>
      <c r="AZ256" s="189">
        <f t="shared" si="65"/>
        <v>7786897555.21245</v>
      </c>
      <c r="BA256" s="189">
        <f t="shared" si="65"/>
        <v>7708098417.3894577</v>
      </c>
      <c r="BB256" s="189">
        <f t="shared" si="65"/>
        <v>7630062121.7241869</v>
      </c>
      <c r="BC256" s="189">
        <f t="shared" si="65"/>
        <v>7552814290.5981007</v>
      </c>
      <c r="BD256" s="189">
        <f t="shared" si="65"/>
        <v>7476377123.4611435</v>
      </c>
      <c r="BE256" s="189">
        <f t="shared" si="65"/>
        <v>7400769683.5425529</v>
      </c>
      <c r="BF256" s="189">
        <f t="shared" si="65"/>
        <v>7326008160.802701</v>
      </c>
      <c r="BG256" s="189">
        <f t="shared" si="65"/>
        <v>7252106113.3115959</v>
      </c>
      <c r="BH256" s="189">
        <f t="shared" si="65"/>
        <v>7179074689.006773</v>
      </c>
      <c r="BI256" s="189">
        <f t="shared" si="65"/>
        <v>7106922829.5792503</v>
      </c>
      <c r="BJ256" s="189">
        <f t="shared" si="65"/>
        <v>7035657458.0569048</v>
      </c>
      <c r="BK256" s="189">
        <f t="shared" si="65"/>
        <v>6965283651.4966526</v>
      </c>
      <c r="BL256" s="189">
        <f t="shared" si="65"/>
        <v>6895804800.0572233</v>
      </c>
      <c r="BM256" s="189">
        <f t="shared" si="65"/>
        <v>6827222753.6007156</v>
      </c>
      <c r="BN256" s="1521">
        <f t="shared" si="65"/>
        <v>6759537956.861393</v>
      </c>
    </row>
    <row r="257" spans="1:66" hidden="1" x14ac:dyDescent="0.15">
      <c r="A257" s="1123"/>
      <c r="C257" s="1529"/>
      <c r="D257" s="274"/>
      <c r="E257" s="1675"/>
      <c r="F257" s="1604"/>
      <c r="G257" s="189"/>
      <c r="H257" s="189"/>
      <c r="I257" s="189"/>
      <c r="J257" s="189"/>
      <c r="K257" s="189"/>
      <c r="L257" s="189"/>
      <c r="M257" s="189"/>
      <c r="N257" s="189"/>
      <c r="O257" s="189"/>
      <c r="P257" s="189"/>
      <c r="Q257" s="189"/>
      <c r="R257" s="189"/>
      <c r="S257" s="189"/>
      <c r="T257" s="189"/>
      <c r="U257" s="189"/>
      <c r="V257" s="189"/>
      <c r="W257" s="189"/>
      <c r="X257" s="189"/>
      <c r="Y257" s="189"/>
      <c r="Z257" s="189"/>
      <c r="AA257" s="189"/>
      <c r="AB257" s="189"/>
      <c r="AC257" s="189"/>
      <c r="AD257" s="189"/>
      <c r="AE257" s="189"/>
      <c r="AF257" s="189"/>
      <c r="AG257" s="189"/>
      <c r="AH257" s="189"/>
      <c r="AI257" s="189"/>
      <c r="AJ257" s="189"/>
      <c r="AK257" s="189"/>
      <c r="AL257" s="189"/>
      <c r="AM257" s="189"/>
      <c r="AN257" s="189"/>
      <c r="AO257" s="189"/>
      <c r="AP257" s="189"/>
      <c r="AQ257" s="189"/>
      <c r="AR257" s="189"/>
      <c r="AS257" s="189"/>
      <c r="AT257" s="189"/>
      <c r="AU257" s="189"/>
      <c r="AV257" s="189"/>
      <c r="AW257" s="189"/>
      <c r="AX257" s="189"/>
      <c r="AY257" s="189"/>
      <c r="AZ257" s="189"/>
      <c r="BA257" s="189"/>
      <c r="BB257" s="189"/>
      <c r="BC257" s="189"/>
      <c r="BD257" s="189"/>
      <c r="BE257" s="189"/>
      <c r="BF257" s="189"/>
      <c r="BG257" s="189"/>
      <c r="BH257" s="189"/>
      <c r="BI257" s="189"/>
      <c r="BJ257" s="189"/>
      <c r="BK257" s="189"/>
      <c r="BL257" s="189"/>
      <c r="BM257" s="189"/>
      <c r="BN257" s="1521"/>
    </row>
    <row r="258" spans="1:66" hidden="1" x14ac:dyDescent="0.15">
      <c r="A258" s="1123"/>
      <c r="C258" s="1529"/>
      <c r="D258" s="274"/>
      <c r="E258" s="1675"/>
      <c r="F258" s="1604"/>
      <c r="G258" s="189">
        <f t="shared" ref="G258:BN260" si="66">F358</f>
        <v>-8107810511.1836557</v>
      </c>
      <c r="H258" s="189">
        <f t="shared" si="66"/>
        <v>-7928882126.8595438</v>
      </c>
      <c r="I258" s="189">
        <f t="shared" si="66"/>
        <v>-7836477192.5319099</v>
      </c>
      <c r="J258" s="189">
        <f t="shared" si="66"/>
        <v>-7786609563.0018578</v>
      </c>
      <c r="K258" s="189">
        <f t="shared" si="66"/>
        <v>-7763389888.142745</v>
      </c>
      <c r="L258" s="189">
        <f t="shared" si="66"/>
        <v>-7758728206.5257607</v>
      </c>
      <c r="M258" s="189">
        <f t="shared" si="66"/>
        <v>-7767765735.7517519</v>
      </c>
      <c r="N258" s="189">
        <f t="shared" si="66"/>
        <v>-7787283027.2944803</v>
      </c>
      <c r="O258" s="189">
        <f t="shared" si="66"/>
        <v>-7815003636.6681013</v>
      </c>
      <c r="P258" s="189">
        <f t="shared" si="66"/>
        <v>-7849242363.9461765</v>
      </c>
      <c r="Q258" s="189">
        <f t="shared" si="66"/>
        <v>-7888708767.4667492</v>
      </c>
      <c r="R258" s="189">
        <f t="shared" si="66"/>
        <v>-7932388910.1615276</v>
      </c>
      <c r="S258" s="189">
        <f t="shared" si="66"/>
        <v>-7979469960.5333872</v>
      </c>
      <c r="T258" s="189">
        <f t="shared" si="66"/>
        <v>-8029289851.6806145</v>
      </c>
      <c r="U258" s="189">
        <f t="shared" si="66"/>
        <v>-8081302381.557539</v>
      </c>
      <c r="V258" s="189">
        <f t="shared" si="66"/>
        <v>-8135052248.1937971</v>
      </c>
      <c r="W258" s="189">
        <f t="shared" si="66"/>
        <v>-8190156712.6491947</v>
      </c>
      <c r="X258" s="189">
        <f t="shared" si="66"/>
        <v>-8246291821.6705818</v>
      </c>
      <c r="Y258" s="189">
        <f t="shared" si="66"/>
        <v>-8303181851.6393938</v>
      </c>
      <c r="Z258" s="189">
        <f t="shared" si="66"/>
        <v>-8360591081.4528828</v>
      </c>
      <c r="AA258" s="189">
        <f t="shared" si="66"/>
        <v>-8418317283.7142391</v>
      </c>
      <c r="AB258" s="189">
        <f t="shared" si="66"/>
        <v>-8476186506.7064323</v>
      </c>
      <c r="AC258" s="189">
        <f t="shared" si="66"/>
        <v>-8534048841.6633253</v>
      </c>
      <c r="AD258" s="189">
        <f t="shared" si="66"/>
        <v>-8591774953.0406952</v>
      </c>
      <c r="AE258" s="189">
        <f t="shared" si="66"/>
        <v>-8649253207.3503838</v>
      </c>
      <c r="AF258" s="189">
        <f t="shared" si="66"/>
        <v>-8706387277.1022854</v>
      </c>
      <c r="AG258" s="189">
        <f t="shared" si="66"/>
        <v>-8763094125.9073486</v>
      </c>
      <c r="AH258" s="189">
        <f t="shared" si="66"/>
        <v>-8819302302.3631878</v>
      </c>
      <c r="AI258" s="189">
        <f t="shared" si="66"/>
        <v>-8874950486.3267994</v>
      </c>
      <c r="AJ258" s="189">
        <f t="shared" si="66"/>
        <v>-8929986243.1729908</v>
      </c>
      <c r="AK258" s="189">
        <f t="shared" si="66"/>
        <v>-8984364950.7431011</v>
      </c>
      <c r="AL258" s="189">
        <f t="shared" si="66"/>
        <v>-9038048870.6767178</v>
      </c>
      <c r="AM258" s="189">
        <f t="shared" si="66"/>
        <v>-9091006341.2356434</v>
      </c>
      <c r="AN258" s="189">
        <f t="shared" si="66"/>
        <v>-9143211072.9669094</v>
      </c>
      <c r="AO258" s="189">
        <f t="shared" si="66"/>
        <v>-9194641531.8956795</v>
      </c>
      <c r="AP258" s="189">
        <f t="shared" si="66"/>
        <v>-9245280397.5991898</v>
      </c>
      <c r="AQ258" s="189">
        <f t="shared" si="66"/>
        <v>-9295114085.6454163</v>
      </c>
      <c r="AR258" s="189">
        <f t="shared" si="66"/>
        <v>-9344132325.6018143</v>
      </c>
      <c r="AS258" s="189">
        <f t="shared" si="66"/>
        <v>-9392327787.2187214</v>
      </c>
      <c r="AT258" s="189">
        <f t="shared" si="66"/>
        <v>-9439695748.5364799</v>
      </c>
      <c r="AU258" s="189">
        <f t="shared" si="66"/>
        <v>-9486233800.6069508</v>
      </c>
      <c r="AV258" s="189">
        <f t="shared" si="66"/>
        <v>-9531941584.2991886</v>
      </c>
      <c r="AW258" s="189">
        <f t="shared" si="66"/>
        <v>-9576820555.3071156</v>
      </c>
      <c r="AX258" s="189">
        <f t="shared" si="66"/>
        <v>-9620873774.0188522</v>
      </c>
      <c r="AY258" s="189">
        <f t="shared" si="66"/>
        <v>-9664105717.3624897</v>
      </c>
      <c r="AZ258" s="189">
        <f t="shared" si="66"/>
        <v>-9706522110.1271534</v>
      </c>
      <c r="BA258" s="189">
        <f t="shared" si="66"/>
        <v>-9748129773.5836773</v>
      </c>
      <c r="BB258" s="189">
        <f t="shared" si="66"/>
        <v>-9788936489.5062485</v>
      </c>
      <c r="BC258" s="189">
        <f t="shared" si="66"/>
        <v>-9828950877.9329529</v>
      </c>
      <c r="BD258" s="189">
        <f t="shared" si="66"/>
        <v>-9868182287.2061138</v>
      </c>
      <c r="BE258" s="189">
        <f t="shared" si="66"/>
        <v>-9906640695.0078831</v>
      </c>
      <c r="BF258" s="189">
        <f t="shared" si="66"/>
        <v>-9944336619.2573547</v>
      </c>
      <c r="BG258" s="189">
        <f t="shared" si="66"/>
        <v>-9981281037.8660393</v>
      </c>
      <c r="BH258" s="189">
        <f t="shared" si="66"/>
        <v>-10017485316.462042</v>
      </c>
      <c r="BI258" s="189">
        <f t="shared" si="66"/>
        <v>-10052961143.292162</v>
      </c>
      <c r="BJ258" s="189">
        <f t="shared" si="66"/>
        <v>-10087720470.597584</v>
      </c>
      <c r="BK258" s="189">
        <f t="shared" si="66"/>
        <v>-10121775461.834545</v>
      </c>
      <c r="BL258" s="189">
        <f t="shared" si="66"/>
        <v>-10155138444.177908</v>
      </c>
      <c r="BM258" s="189">
        <f t="shared" si="66"/>
        <v>-10187821865.804169</v>
      </c>
      <c r="BN258" s="1521">
        <f t="shared" si="66"/>
        <v>-10219838257.502157</v>
      </c>
    </row>
    <row r="259" spans="1:66" hidden="1" x14ac:dyDescent="0.15">
      <c r="A259" s="1123"/>
      <c r="C259" s="1529"/>
      <c r="D259" s="274"/>
      <c r="E259" s="1675"/>
      <c r="F259" s="1604"/>
      <c r="G259" s="189">
        <f t="shared" si="66"/>
        <v>-7170516254.449338</v>
      </c>
      <c r="H259" s="189">
        <f t="shared" si="66"/>
        <v>-7027673699.0094976</v>
      </c>
      <c r="I259" s="189">
        <f t="shared" si="66"/>
        <v>-6950056612.3540907</v>
      </c>
      <c r="J259" s="189">
        <f t="shared" si="66"/>
        <v>-6906121055.5798788</v>
      </c>
      <c r="K259" s="189">
        <f t="shared" si="66"/>
        <v>-6883950871.5365124</v>
      </c>
      <c r="L259" s="189">
        <f t="shared" si="66"/>
        <v>-6877298548.2242231</v>
      </c>
      <c r="M259" s="189">
        <f t="shared" si="66"/>
        <v>-6882327311.9522667</v>
      </c>
      <c r="N259" s="189">
        <f t="shared" si="66"/>
        <v>-6896448329.4867582</v>
      </c>
      <c r="O259" s="189">
        <f t="shared" si="66"/>
        <v>-6917802602.3619766</v>
      </c>
      <c r="P259" s="189">
        <f t="shared" si="66"/>
        <v>-6944995245.3560858</v>
      </c>
      <c r="Q259" s="189">
        <f t="shared" si="66"/>
        <v>-6976945124.3189316</v>
      </c>
      <c r="R259" s="189">
        <f t="shared" si="66"/>
        <v>-7012793326.9311371</v>
      </c>
      <c r="S259" s="189">
        <f t="shared" si="66"/>
        <v>-7051844206.4572315</v>
      </c>
      <c r="T259" s="189">
        <f t="shared" si="66"/>
        <v>-7093525653.76369</v>
      </c>
      <c r="U259" s="189">
        <f t="shared" si="66"/>
        <v>-7137361320.7352123</v>
      </c>
      <c r="V259" s="189">
        <f t="shared" si="66"/>
        <v>-7182950594.2218094</v>
      </c>
      <c r="W259" s="189">
        <f t="shared" si="66"/>
        <v>-7229953778.3241291</v>
      </c>
      <c r="X259" s="189">
        <f t="shared" si="66"/>
        <v>-7278080884.2988453</v>
      </c>
      <c r="Y259" s="189">
        <f t="shared" si="66"/>
        <v>-7327082985.4140968</v>
      </c>
      <c r="Z259" s="189">
        <f t="shared" si="66"/>
        <v>-7376745437.3731003</v>
      </c>
      <c r="AA259" s="189">
        <f t="shared" si="66"/>
        <v>-7426882483.0104017</v>
      </c>
      <c r="AB259" s="189">
        <f t="shared" si="66"/>
        <v>-7477332902.4759722</v>
      </c>
      <c r="AC259" s="189">
        <f t="shared" si="66"/>
        <v>-7527956465.5978279</v>
      </c>
      <c r="AD259" s="189">
        <f t="shared" si="66"/>
        <v>-7578631008.5136261</v>
      </c>
      <c r="AE259" s="189">
        <f t="shared" si="66"/>
        <v>-7629250002.360323</v>
      </c>
      <c r="AF259" s="189">
        <f t="shared" si="66"/>
        <v>-7679720514.3215704</v>
      </c>
      <c r="AG259" s="189">
        <f t="shared" si="66"/>
        <v>-7729961484.8404617</v>
      </c>
      <c r="AH259" s="189">
        <f t="shared" si="66"/>
        <v>-7779902262.0573902</v>
      </c>
      <c r="AI259" s="189">
        <f t="shared" si="66"/>
        <v>-7829481347.3668604</v>
      </c>
      <c r="AJ259" s="189">
        <f t="shared" si="66"/>
        <v>-7878645315.6542931</v>
      </c>
      <c r="AK259" s="189">
        <f t="shared" si="66"/>
        <v>-7927347881.139739</v>
      </c>
      <c r="AL259" s="189">
        <f t="shared" si="66"/>
        <v>-7975549085.4278755</v>
      </c>
      <c r="AM259" s="189">
        <f t="shared" si="66"/>
        <v>-8023214588.7752514</v>
      </c>
      <c r="AN259" s="189">
        <f t="shared" si="66"/>
        <v>-8070315049.0484047</v>
      </c>
      <c r="AO259" s="189">
        <f t="shared" si="66"/>
        <v>-8116825575.5876751</v>
      </c>
      <c r="AP259" s="189">
        <f t="shared" si="66"/>
        <v>-8162725247.3790388</v>
      </c>
      <c r="AQ259" s="189">
        <f t="shared" si="66"/>
        <v>-8207996686.6950588</v>
      </c>
      <c r="AR259" s="189">
        <f t="shared" si="66"/>
        <v>-8252625680.7901421</v>
      </c>
      <c r="AS259" s="189">
        <f t="shared" si="66"/>
        <v>-8296600845.3960199</v>
      </c>
      <c r="AT259" s="189">
        <f t="shared" si="66"/>
        <v>-8339913324.7153854</v>
      </c>
      <c r="AU259" s="189">
        <f t="shared" si="66"/>
        <v>-8382556523.3970528</v>
      </c>
      <c r="AV259" s="189">
        <f t="shared" si="66"/>
        <v>-8424525866.627636</v>
      </c>
      <c r="AW259" s="189">
        <f t="shared" si="66"/>
        <v>-8465818585.0181913</v>
      </c>
      <c r="AX259" s="189">
        <f t="shared" si="66"/>
        <v>-8506433521.4198046</v>
      </c>
      <c r="AY259" s="189">
        <f t="shared" si="66"/>
        <v>-8546370957.1857147</v>
      </c>
      <c r="AZ259" s="189">
        <f t="shared" si="66"/>
        <v>-8585632455.7221012</v>
      </c>
      <c r="BA259" s="189">
        <f t="shared" si="66"/>
        <v>-8624220721.4453869</v>
      </c>
      <c r="BB259" s="189">
        <f t="shared" si="66"/>
        <v>-8662139472.4990807</v>
      </c>
      <c r="BC259" s="189">
        <f t="shared" si="66"/>
        <v>-8699393325.7846355</v>
      </c>
      <c r="BD259" s="189">
        <f t="shared" si="66"/>
        <v>-8735987693.033865</v>
      </c>
      <c r="BE259" s="189">
        <f t="shared" si="66"/>
        <v>-8771928686.7998314</v>
      </c>
      <c r="BF259" s="189">
        <f t="shared" si="66"/>
        <v>-8807223035.3723145</v>
      </c>
      <c r="BG259" s="189">
        <f t="shared" si="66"/>
        <v>-8841878005.7361794</v>
      </c>
      <c r="BH259" s="189">
        <f t="shared" si="66"/>
        <v>-8875901333.7886829</v>
      </c>
      <c r="BI259" s="189">
        <f t="shared" si="66"/>
        <v>-8909301161.1170807</v>
      </c>
      <c r="BJ259" s="189">
        <f t="shared" si="66"/>
        <v>-8942085977.712677</v>
      </c>
      <c r="BK259" s="189">
        <f t="shared" si="66"/>
        <v>-8974264570.0630856</v>
      </c>
      <c r="BL259" s="189">
        <f t="shared" si="66"/>
        <v>-9005845974.122263</v>
      </c>
      <c r="BM259" s="189">
        <f t="shared" si="66"/>
        <v>-9036839432.7089233</v>
      </c>
      <c r="BN259" s="1521">
        <f t="shared" si="66"/>
        <v>-9067254356.9290352</v>
      </c>
    </row>
    <row r="260" spans="1:66" hidden="1" x14ac:dyDescent="0.15">
      <c r="A260" s="1123"/>
      <c r="C260" s="1529"/>
      <c r="D260" s="274"/>
      <c r="E260" s="1675"/>
      <c r="F260" s="1604"/>
      <c r="G260" s="189">
        <f t="shared" si="66"/>
        <v>-6044286410.7511511</v>
      </c>
      <c r="H260" s="189">
        <f t="shared" si="66"/>
        <v>-5944803704.2936907</v>
      </c>
      <c r="I260" s="189">
        <f t="shared" si="66"/>
        <v>-5888968435.6348429</v>
      </c>
      <c r="J260" s="189">
        <f t="shared" si="66"/>
        <v>-5856702177.4650078</v>
      </c>
      <c r="K260" s="189">
        <f t="shared" si="66"/>
        <v>-5840094435.8290644</v>
      </c>
      <c r="L260" s="189">
        <f t="shared" si="66"/>
        <v>-5834882064.7935781</v>
      </c>
      <c r="M260" s="189">
        <f t="shared" si="66"/>
        <v>-5838391814.8765669</v>
      </c>
      <c r="N260" s="189">
        <f t="shared" si="66"/>
        <v>-5848789246.7040281</v>
      </c>
      <c r="O260" s="189">
        <f t="shared" si="66"/>
        <v>-5864738209.3183823</v>
      </c>
      <c r="P260" s="189">
        <f t="shared" si="66"/>
        <v>-5885223682.2688475</v>
      </c>
      <c r="Q260" s="189">
        <f t="shared" si="66"/>
        <v>-5909450294.406682</v>
      </c>
      <c r="R260" s="189">
        <f t="shared" si="66"/>
        <v>-5936779882.2455788</v>
      </c>
      <c r="S260" s="189">
        <f t="shared" si="66"/>
        <v>-5966690881.0345573</v>
      </c>
      <c r="T260" s="189">
        <f t="shared" si="66"/>
        <v>-5998750720.2653875</v>
      </c>
      <c r="U260" s="189">
        <f t="shared" si="66"/>
        <v>-6032596368.201004</v>
      </c>
      <c r="V260" s="189">
        <f t="shared" si="66"/>
        <v>-6067920200.6389818</v>
      </c>
      <c r="W260" s="189">
        <f t="shared" si="66"/>
        <v>-6104459472.30124</v>
      </c>
      <c r="X260" s="189">
        <f t="shared" si="66"/>
        <v>-6141988299.7020082</v>
      </c>
      <c r="Y260" s="189">
        <f t="shared" si="66"/>
        <v>-6180311440.4074278</v>
      </c>
      <c r="Z260" s="189">
        <f t="shared" si="66"/>
        <v>-6219259386.2965908</v>
      </c>
      <c r="AA260" s="189">
        <f t="shared" si="66"/>
        <v>-6258684437.0744848</v>
      </c>
      <c r="AB260" s="189">
        <f t="shared" si="66"/>
        <v>-6298457517.9189816</v>
      </c>
      <c r="AC260" s="189">
        <f t="shared" si="66"/>
        <v>-6338465570.870945</v>
      </c>
      <c r="AD260" s="189">
        <f t="shared" si="66"/>
        <v>-6378609394.8062687</v>
      </c>
      <c r="AE260" s="189">
        <f t="shared" si="66"/>
        <v>-6418801840.571763</v>
      </c>
      <c r="AF260" s="189">
        <f t="shared" si="66"/>
        <v>-6458966290.5434933</v>
      </c>
      <c r="AG260" s="189">
        <f t="shared" si="66"/>
        <v>-6499035368.3288097</v>
      </c>
      <c r="AH260" s="189">
        <f t="shared" si="66"/>
        <v>-6538949836.4612017</v>
      </c>
      <c r="AI260" s="189">
        <f t="shared" si="66"/>
        <v>-6578657648.992342</v>
      </c>
      <c r="AJ260" s="189">
        <f t="shared" si="66"/>
        <v>-6618113132.7305841</v>
      </c>
      <c r="AK260" s="189">
        <f t="shared" si="66"/>
        <v>-6657276276.1084471</v>
      </c>
      <c r="AL260" s="189">
        <f t="shared" si="66"/>
        <v>-6696112108.7049923</v>
      </c>
      <c r="AM260" s="189">
        <f t="shared" si="66"/>
        <v>-6734590157.6036692</v>
      </c>
      <c r="AN260" s="189">
        <f t="shared" si="66"/>
        <v>-6772683969.2499743</v>
      </c>
      <c r="AO260" s="189">
        <f t="shared" si="66"/>
        <v>-6810370687.445426</v>
      </c>
      <c r="AP260" s="189">
        <f t="shared" si="66"/>
        <v>-6847630679.6927385</v>
      </c>
      <c r="AQ260" s="189">
        <f t="shared" si="66"/>
        <v>-6884447205.3797665</v>
      </c>
      <c r="AR260" s="189">
        <f t="shared" si="66"/>
        <v>-6920806120.3230906</v>
      </c>
      <c r="AS260" s="189">
        <f t="shared" si="66"/>
        <v>-6956695613.0366621</v>
      </c>
      <c r="AT260" s="189">
        <f t="shared" si="66"/>
        <v>-6992105968.7853985</v>
      </c>
      <c r="AU260" s="189">
        <f t="shared" si="66"/>
        <v>-7027029358.0580883</v>
      </c>
      <c r="AV260" s="189">
        <f t="shared" si="66"/>
        <v>-7061459646.5717468</v>
      </c>
      <c r="AW260" s="189">
        <f t="shared" si="66"/>
        <v>-7095392224.3190594</v>
      </c>
      <c r="AX260" s="189">
        <f t="shared" si="66"/>
        <v>-7128823851.506176</v>
      </c>
      <c r="AY260" s="189">
        <f t="shared" si="66"/>
        <v>-7161752519.5114937</v>
      </c>
      <c r="AZ260" s="189">
        <f t="shared" si="66"/>
        <v>-7194177325.2363071</v>
      </c>
      <c r="BA260" s="189">
        <f t="shared" si="66"/>
        <v>-7226098357.4228249</v>
      </c>
      <c r="BB260" s="189">
        <f t="shared" si="66"/>
        <v>-7257516593.6899738</v>
      </c>
      <c r="BC260" s="189">
        <f t="shared" si="66"/>
        <v>-7288433807.1875381</v>
      </c>
      <c r="BD260" s="189">
        <f t="shared" si="66"/>
        <v>-7318852481.8985252</v>
      </c>
      <c r="BE260" s="189">
        <f t="shared" si="66"/>
        <v>-7348775735.7314463</v>
      </c>
      <c r="BF260" s="189">
        <f t="shared" si="66"/>
        <v>-7378207250.6411505</v>
      </c>
      <c r="BG260" s="189">
        <f t="shared" si="66"/>
        <v>-7407151209.1012287</v>
      </c>
      <c r="BH260" s="189">
        <f t="shared" si="66"/>
        <v>-7435612236.3246231</v>
      </c>
      <c r="BI260" s="189">
        <f t="shared" si="66"/>
        <v>-7463595347.6935177</v>
      </c>
      <c r="BJ260" s="189">
        <f t="shared" si="66"/>
        <v>-7491105900.9161463</v>
      </c>
      <c r="BK260" s="189">
        <f t="shared" si="66"/>
        <v>-7518149552.4779272</v>
      </c>
      <c r="BL260" s="189">
        <f t="shared" si="66"/>
        <v>-7544732217.9982319</v>
      </c>
      <c r="BM260" s="189">
        <f t="shared" si="66"/>
        <v>-7570860036.1429482</v>
      </c>
      <c r="BN260" s="1521">
        <f t="shared" si="66"/>
        <v>-7596539335.7774038</v>
      </c>
    </row>
    <row r="261" spans="1:66" ht="3.75" hidden="1" customHeight="1" x14ac:dyDescent="0.15">
      <c r="A261" s="1123"/>
      <c r="C261" s="1529"/>
      <c r="D261" s="274"/>
      <c r="E261" s="1675"/>
      <c r="F261" s="1604"/>
      <c r="G261" s="189"/>
      <c r="H261" s="189"/>
      <c r="I261" s="189"/>
      <c r="J261" s="189"/>
      <c r="K261" s="189"/>
      <c r="L261" s="189"/>
      <c r="M261" s="189"/>
      <c r="N261" s="189"/>
      <c r="O261" s="189"/>
      <c r="P261" s="189"/>
      <c r="Q261" s="189"/>
      <c r="R261" s="189"/>
      <c r="S261" s="189"/>
      <c r="T261" s="189"/>
      <c r="U261" s="189"/>
      <c r="V261" s="189"/>
      <c r="W261" s="189"/>
      <c r="X261" s="189"/>
      <c r="Y261" s="189"/>
      <c r="Z261" s="189"/>
      <c r="AA261" s="189"/>
      <c r="AB261" s="189"/>
      <c r="AC261" s="189"/>
      <c r="AD261" s="189"/>
      <c r="AE261" s="189"/>
      <c r="AF261" s="189"/>
      <c r="AG261" s="189"/>
      <c r="AH261" s="189"/>
      <c r="AI261" s="189"/>
      <c r="AJ261" s="189"/>
      <c r="AK261" s="189"/>
      <c r="AL261" s="189"/>
      <c r="AM261" s="189"/>
      <c r="AN261" s="189"/>
      <c r="AO261" s="189"/>
      <c r="AP261" s="189"/>
      <c r="AQ261" s="189"/>
      <c r="AR261" s="189"/>
      <c r="AS261" s="189"/>
      <c r="AT261" s="189"/>
      <c r="AU261" s="189"/>
      <c r="AV261" s="189"/>
      <c r="AW261" s="189"/>
      <c r="AX261" s="189"/>
      <c r="AY261" s="189"/>
      <c r="AZ261" s="189"/>
      <c r="BA261" s="189"/>
      <c r="BB261" s="189"/>
      <c r="BC261" s="189"/>
      <c r="BD261" s="189"/>
      <c r="BE261" s="189"/>
      <c r="BF261" s="189"/>
      <c r="BG261" s="189"/>
      <c r="BH261" s="189"/>
      <c r="BI261" s="189"/>
      <c r="BJ261" s="189"/>
      <c r="BK261" s="189"/>
      <c r="BL261" s="189"/>
      <c r="BM261" s="189"/>
      <c r="BN261" s="1521"/>
    </row>
    <row r="262" spans="1:66" hidden="1" x14ac:dyDescent="0.15">
      <c r="A262" s="1123"/>
      <c r="C262" s="1529"/>
      <c r="D262" s="274"/>
      <c r="E262" s="1675"/>
      <c r="F262" s="1604"/>
      <c r="G262" s="189">
        <f t="shared" ref="G262:BN264" si="67">F362</f>
        <v>962776957.40846562</v>
      </c>
      <c r="H262" s="189">
        <f t="shared" si="67"/>
        <v>1639518193.9517808</v>
      </c>
      <c r="I262" s="189">
        <f t="shared" si="67"/>
        <v>2041164091.7361782</v>
      </c>
      <c r="J262" s="189">
        <f t="shared" si="67"/>
        <v>2305445761.0066681</v>
      </c>
      <c r="K262" s="189">
        <f t="shared" si="67"/>
        <v>2482220806.5378523</v>
      </c>
      <c r="L262" s="189">
        <f t="shared" si="67"/>
        <v>2596949455.3765659</v>
      </c>
      <c r="M262" s="189">
        <f t="shared" si="67"/>
        <v>2664980919.5151424</v>
      </c>
      <c r="N262" s="189">
        <f t="shared" si="67"/>
        <v>2696531794.8959141</v>
      </c>
      <c r="O262" s="189">
        <f t="shared" si="67"/>
        <v>2698863915.3850827</v>
      </c>
      <c r="P262" s="189">
        <f t="shared" si="67"/>
        <v>2677384626.6179457</v>
      </c>
      <c r="Q262" s="189">
        <f t="shared" si="67"/>
        <v>2636261467.1341996</v>
      </c>
      <c r="R262" s="189">
        <f t="shared" si="67"/>
        <v>2578792185.28688</v>
      </c>
      <c r="S262" s="189">
        <f t="shared" si="67"/>
        <v>2507640729.4185028</v>
      </c>
      <c r="T262" s="189">
        <f t="shared" si="67"/>
        <v>2424994866.7350979</v>
      </c>
      <c r="U262" s="189">
        <f t="shared" si="67"/>
        <v>2332675505.7201886</v>
      </c>
      <c r="V262" s="189">
        <f t="shared" si="67"/>
        <v>2232214942.0932903</v>
      </c>
      <c r="W262" s="189">
        <f t="shared" si="67"/>
        <v>2124914371.2255359</v>
      </c>
      <c r="X262" s="189">
        <f t="shared" si="67"/>
        <v>2011887134.6103032</v>
      </c>
      <c r="Y262" s="189">
        <f t="shared" si="67"/>
        <v>1894091886.2366657</v>
      </c>
      <c r="Z262" s="189">
        <f t="shared" si="67"/>
        <v>1772358469.7627025</v>
      </c>
      <c r="AA262" s="189">
        <f t="shared" si="67"/>
        <v>1647408416.3183827</v>
      </c>
      <c r="AB262" s="189">
        <f t="shared" si="67"/>
        <v>1519871400.1533575</v>
      </c>
      <c r="AC262" s="189">
        <f t="shared" si="67"/>
        <v>1390298607.6860392</v>
      </c>
      <c r="AD262" s="189">
        <f t="shared" si="67"/>
        <v>1259173715.3458481</v>
      </c>
      <c r="AE262" s="189">
        <f t="shared" si="67"/>
        <v>1126921990.645875</v>
      </c>
      <c r="AF262" s="189">
        <f t="shared" si="67"/>
        <v>993917902.75458801</v>
      </c>
      <c r="AG262" s="189">
        <f t="shared" si="67"/>
        <v>860491536.54661036</v>
      </c>
      <c r="AH262" s="189">
        <f t="shared" si="67"/>
        <v>726934036.65476525</v>
      </c>
      <c r="AI262" s="189">
        <f t="shared" si="67"/>
        <v>593502258.05577838</v>
      </c>
      <c r="AJ262" s="189">
        <f t="shared" si="67"/>
        <v>460422762.20660651</v>
      </c>
      <c r="AK262" s="189">
        <f t="shared" si="67"/>
        <v>327895269.26502341</v>
      </c>
      <c r="AL262" s="189">
        <f t="shared" si="67"/>
        <v>196095655.0683243</v>
      </c>
      <c r="AM262" s="189">
        <f t="shared" si="67"/>
        <v>65178564.599171802</v>
      </c>
      <c r="AN262" s="189">
        <f t="shared" si="67"/>
        <v>-64720299.589985937</v>
      </c>
      <c r="AO262" s="189">
        <f t="shared" si="67"/>
        <v>-193482165.98550293</v>
      </c>
      <c r="AP262" s="189">
        <f t="shared" si="67"/>
        <v>-321003420.07042789</v>
      </c>
      <c r="AQ262" s="189">
        <f t="shared" si="67"/>
        <v>-447194034.6219207</v>
      </c>
      <c r="AR262" s="189">
        <f t="shared" si="67"/>
        <v>-571976176.72721565</v>
      </c>
      <c r="AS262" s="189">
        <f t="shared" si="67"/>
        <v>-695282968.27759099</v>
      </c>
      <c r="AT262" s="189">
        <f t="shared" si="67"/>
        <v>-817057380.28317833</v>
      </c>
      <c r="AU262" s="189">
        <f t="shared" si="67"/>
        <v>-937251244.30033231</v>
      </c>
      <c r="AV262" s="189">
        <f t="shared" si="67"/>
        <v>-1055824366.7037859</v>
      </c>
      <c r="AW262" s="189">
        <f t="shared" si="67"/>
        <v>-1172743733.5663962</v>
      </c>
      <c r="AX262" s="189">
        <f t="shared" si="67"/>
        <v>-1287982795.6073909</v>
      </c>
      <c r="AY262" s="189">
        <f t="shared" si="67"/>
        <v>-1401520824.0969293</v>
      </c>
      <c r="AZ262" s="189">
        <f t="shared" si="67"/>
        <v>-1513342329.80931</v>
      </c>
      <c r="BA262" s="189">
        <f t="shared" si="67"/>
        <v>-1623436538.1383662</v>
      </c>
      <c r="BB262" s="189">
        <f t="shared" si="67"/>
        <v>-1731796914.3579946</v>
      </c>
      <c r="BC262" s="189">
        <f t="shared" si="67"/>
        <v>-1838420733.7538297</v>
      </c>
      <c r="BD262" s="189">
        <f t="shared" si="67"/>
        <v>-1943308691.989578</v>
      </c>
      <c r="BE262" s="189">
        <f t="shared" si="67"/>
        <v>-2046464551.6204076</v>
      </c>
      <c r="BF262" s="189">
        <f t="shared" si="67"/>
        <v>-2147894821.1400046</v>
      </c>
      <c r="BG262" s="189">
        <f t="shared" si="67"/>
        <v>-2247608463.3589468</v>
      </c>
      <c r="BH262" s="189">
        <f t="shared" si="67"/>
        <v>-2345616630.2694468</v>
      </c>
      <c r="BI262" s="189">
        <f t="shared" si="67"/>
        <v>-2441932421.8632054</v>
      </c>
      <c r="BJ262" s="189">
        <f t="shared" si="67"/>
        <v>-2536570666.6417298</v>
      </c>
      <c r="BK262" s="189">
        <f t="shared" si="67"/>
        <v>-2629547721.7975378</v>
      </c>
      <c r="BL262" s="189">
        <f t="shared" si="67"/>
        <v>-2720881291.2549028</v>
      </c>
      <c r="BM262" s="189">
        <f t="shared" si="67"/>
        <v>-2810590259.9441004</v>
      </c>
      <c r="BN262" s="1521">
        <f t="shared" si="67"/>
        <v>-2898694542.8468733</v>
      </c>
    </row>
    <row r="263" spans="1:66" hidden="1" x14ac:dyDescent="0.15">
      <c r="A263" s="1123"/>
      <c r="C263" s="1529"/>
      <c r="D263" s="274"/>
      <c r="E263" s="1675"/>
      <c r="F263" s="1604"/>
      <c r="G263" s="189">
        <f t="shared" si="67"/>
        <v>3893967650.7583385</v>
      </c>
      <c r="H263" s="189">
        <f t="shared" si="67"/>
        <v>4457858045.6076832</v>
      </c>
      <c r="I263" s="189">
        <f t="shared" si="67"/>
        <v>4813258059.3913279</v>
      </c>
      <c r="J263" s="189">
        <f t="shared" si="67"/>
        <v>5058988418.5164051</v>
      </c>
      <c r="K263" s="189">
        <f t="shared" si="67"/>
        <v>5232481402.2086639</v>
      </c>
      <c r="L263" s="189">
        <f t="shared" si="67"/>
        <v>5353435364.3565636</v>
      </c>
      <c r="M263" s="189">
        <f t="shared" si="67"/>
        <v>5434003399.6252642</v>
      </c>
      <c r="N263" s="189">
        <f t="shared" si="67"/>
        <v>5482429987.2362804</v>
      </c>
      <c r="O263" s="189">
        <f t="shared" si="67"/>
        <v>5504671486.4085846</v>
      </c>
      <c r="P263" s="189">
        <f t="shared" si="67"/>
        <v>5505227344.5863152</v>
      </c>
      <c r="Q263" s="189">
        <f t="shared" si="67"/>
        <v>5487610535.0792665</v>
      </c>
      <c r="R263" s="189">
        <f t="shared" si="67"/>
        <v>5454633998.9369059</v>
      </c>
      <c r="S263" s="189">
        <f t="shared" si="67"/>
        <v>5408595213.8013296</v>
      </c>
      <c r="T263" s="189">
        <f t="shared" si="67"/>
        <v>5351400622.8749151</v>
      </c>
      <c r="U263" s="189">
        <f t="shared" si="67"/>
        <v>5284652681.1628628</v>
      </c>
      <c r="V263" s="189">
        <f t="shared" si="67"/>
        <v>5209712656.5989532</v>
      </c>
      <c r="W263" s="189">
        <f t="shared" si="67"/>
        <v>5127747136.4951906</v>
      </c>
      <c r="X263" s="189">
        <f t="shared" si="67"/>
        <v>5039763245.4825487</v>
      </c>
      <c r="Y263" s="189">
        <f t="shared" si="67"/>
        <v>4946635835.9217939</v>
      </c>
      <c r="Z263" s="189">
        <f t="shared" si="67"/>
        <v>4849128838.1923904</v>
      </c>
      <c r="AA263" s="189">
        <f t="shared" si="67"/>
        <v>4747912276.2391109</v>
      </c>
      <c r="AB263" s="189">
        <f t="shared" si="67"/>
        <v>4643576008.0748196</v>
      </c>
      <c r="AC263" s="189">
        <f t="shared" si="67"/>
        <v>4536640952.3499327</v>
      </c>
      <c r="AD263" s="189">
        <f t="shared" si="67"/>
        <v>4427568357.5668583</v>
      </c>
      <c r="AE263" s="189">
        <f t="shared" si="67"/>
        <v>4316767527.5970364</v>
      </c>
      <c r="AF263" s="189">
        <f t="shared" si="67"/>
        <v>4204602315.480597</v>
      </c>
      <c r="AG263" s="189">
        <f t="shared" si="67"/>
        <v>4091396623.9653215</v>
      </c>
      <c r="AH263" s="189">
        <f t="shared" si="67"/>
        <v>3977439097.2821159</v>
      </c>
      <c r="AI263" s="189">
        <f t="shared" si="67"/>
        <v>3862987148.5116224</v>
      </c>
      <c r="AJ263" s="189">
        <f t="shared" si="67"/>
        <v>3748270436.6580772</v>
      </c>
      <c r="AK263" s="189">
        <f t="shared" si="67"/>
        <v>3633493884.5050039</v>
      </c>
      <c r="AL263" s="189">
        <f t="shared" si="67"/>
        <v>3518840310.5820498</v>
      </c>
      <c r="AM263" s="189">
        <f t="shared" si="67"/>
        <v>3404472734.7701745</v>
      </c>
      <c r="AN263" s="189">
        <f t="shared" si="67"/>
        <v>3290536406.2381554</v>
      </c>
      <c r="AO263" s="189">
        <f t="shared" si="67"/>
        <v>3177160593.8255768</v>
      </c>
      <c r="AP263" s="189">
        <f t="shared" si="67"/>
        <v>3064460172.1414218</v>
      </c>
      <c r="AQ263" s="189">
        <f t="shared" si="67"/>
        <v>2952537031.142283</v>
      </c>
      <c r="AR263" s="189">
        <f t="shared" si="67"/>
        <v>2841481332.4959912</v>
      </c>
      <c r="AS263" s="189">
        <f t="shared" si="67"/>
        <v>2731372632.4019742</v>
      </c>
      <c r="AT263" s="189">
        <f t="shared" si="67"/>
        <v>2622280887.5580878</v>
      </c>
      <c r="AU263" s="189">
        <f t="shared" si="67"/>
        <v>2514267358.5031905</v>
      </c>
      <c r="AV263" s="189">
        <f t="shared" si="67"/>
        <v>2407385422.5229053</v>
      </c>
      <c r="AW263" s="189">
        <f t="shared" si="67"/>
        <v>2301681306.602582</v>
      </c>
      <c r="AX263" s="189">
        <f t="shared" si="67"/>
        <v>2197194749.4832058</v>
      </c>
      <c r="AY263" s="189">
        <f t="shared" si="67"/>
        <v>2093959600.6727281</v>
      </c>
      <c r="AZ263" s="189">
        <f t="shared" si="67"/>
        <v>1992004363.2469435</v>
      </c>
      <c r="BA263" s="189">
        <f t="shared" si="67"/>
        <v>1891352686.4085059</v>
      </c>
      <c r="BB263" s="189">
        <f t="shared" si="67"/>
        <v>1792023813.0339551</v>
      </c>
      <c r="BC263" s="189">
        <f t="shared" si="67"/>
        <v>1694032986.8057055</v>
      </c>
      <c r="BD263" s="189">
        <f t="shared" si="67"/>
        <v>1597391822.9816206</v>
      </c>
      <c r="BE263" s="189">
        <f t="shared" si="67"/>
        <v>1502108646.3849988</v>
      </c>
      <c r="BF263" s="189">
        <f t="shared" si="67"/>
        <v>1408188799.7909508</v>
      </c>
      <c r="BG263" s="189">
        <f t="shared" si="67"/>
        <v>1315634925.5316486</v>
      </c>
      <c r="BH263" s="189">
        <f t="shared" si="67"/>
        <v>1224447222.8348491</v>
      </c>
      <c r="BI263" s="189">
        <f t="shared" si="67"/>
        <v>1134623683.1407788</v>
      </c>
      <c r="BJ263" s="189">
        <f t="shared" si="67"/>
        <v>1046160305.4063826</v>
      </c>
      <c r="BK263" s="189">
        <f t="shared" si="67"/>
        <v>959051293.19840586</v>
      </c>
      <c r="BL263" s="189">
        <f t="shared" si="67"/>
        <v>873289235.19387913</v>
      </c>
      <c r="BM263" s="189">
        <f t="shared" si="67"/>
        <v>788865270.54497528</v>
      </c>
      <c r="BN263" s="1521">
        <f t="shared" si="67"/>
        <v>705769240.42208207</v>
      </c>
    </row>
    <row r="264" spans="1:66" hidden="1" x14ac:dyDescent="0.15">
      <c r="A264" s="1123"/>
      <c r="C264" s="1529"/>
      <c r="D264" s="274"/>
      <c r="E264" s="1675"/>
      <c r="F264" s="1604"/>
      <c r="G264" s="189">
        <f t="shared" si="67"/>
        <v>7416014662.8918781</v>
      </c>
      <c r="H264" s="189">
        <f t="shared" si="67"/>
        <v>7844306247.7740822</v>
      </c>
      <c r="I264" s="189">
        <f t="shared" si="67"/>
        <v>8131588206.0623207</v>
      </c>
      <c r="J264" s="189">
        <f t="shared" si="67"/>
        <v>8340825287.6266823</v>
      </c>
      <c r="K264" s="189">
        <f t="shared" si="67"/>
        <v>8496922902.362196</v>
      </c>
      <c r="L264" s="189">
        <f t="shared" si="67"/>
        <v>8613373716.5580978</v>
      </c>
      <c r="M264" s="189">
        <f t="shared" si="67"/>
        <v>8698692147.5829506</v>
      </c>
      <c r="N264" s="189">
        <f t="shared" si="67"/>
        <v>8758763466.4957104</v>
      </c>
      <c r="O264" s="189">
        <f t="shared" si="67"/>
        <v>8797908936.8782063</v>
      </c>
      <c r="P264" s="189">
        <f t="shared" si="67"/>
        <v>8819440058.9812069</v>
      </c>
      <c r="Q264" s="189">
        <f t="shared" si="67"/>
        <v>8825976142.4179459</v>
      </c>
      <c r="R264" s="189">
        <f t="shared" si="67"/>
        <v>8819639782.6816082</v>
      </c>
      <c r="S264" s="189">
        <f t="shared" si="67"/>
        <v>8802184052.6138248</v>
      </c>
      <c r="T264" s="189">
        <f t="shared" si="67"/>
        <v>8775079017.7085953</v>
      </c>
      <c r="U264" s="189">
        <f t="shared" si="67"/>
        <v>8739572759.8264027</v>
      </c>
      <c r="V264" s="189">
        <f t="shared" si="67"/>
        <v>8696735743.5212669</v>
      </c>
      <c r="W264" s="189">
        <f t="shared" si="67"/>
        <v>8647493909.2183762</v>
      </c>
      <c r="X264" s="189">
        <f t="shared" si="67"/>
        <v>8592653905.8357735</v>
      </c>
      <c r="Y264" s="189">
        <f t="shared" si="67"/>
        <v>8532922699.3809814</v>
      </c>
      <c r="Z264" s="189">
        <f t="shared" si="67"/>
        <v>8468923066.3346615</v>
      </c>
      <c r="AA264" s="189">
        <f t="shared" si="67"/>
        <v>8401206015.7818947</v>
      </c>
      <c r="AB264" s="189">
        <f t="shared" si="67"/>
        <v>8330260878.9202518</v>
      </c>
      <c r="AC264" s="189">
        <f t="shared" si="67"/>
        <v>8256523599.0182543</v>
      </c>
      <c r="AD264" s="189">
        <f t="shared" si="67"/>
        <v>8180383613.4430876</v>
      </c>
      <c r="AE264" s="189">
        <f t="shared" si="67"/>
        <v>8102189620.0987959</v>
      </c>
      <c r="AF264" s="189">
        <f t="shared" si="67"/>
        <v>8022254449.6920023</v>
      </c>
      <c r="AG264" s="189">
        <f t="shared" si="67"/>
        <v>7940859213.7515764</v>
      </c>
      <c r="AH264" s="189">
        <f t="shared" si="67"/>
        <v>7858256860.3942337</v>
      </c>
      <c r="AI264" s="189">
        <f t="shared" si="67"/>
        <v>7774675241.5030394</v>
      </c>
      <c r="AJ264" s="189">
        <f t="shared" si="67"/>
        <v>7690319773.573329</v>
      </c>
      <c r="AK264" s="189">
        <f t="shared" si="67"/>
        <v>7605375758.1084728</v>
      </c>
      <c r="AL264" s="189">
        <f t="shared" si="67"/>
        <v>7520010414.7971087</v>
      </c>
      <c r="AM264" s="189">
        <f t="shared" si="67"/>
        <v>7434374670.8321838</v>
      </c>
      <c r="AN264" s="189">
        <f t="shared" si="67"/>
        <v>7348604741.9591904</v>
      </c>
      <c r="AO264" s="189">
        <f t="shared" si="67"/>
        <v>7262823534.668189</v>
      </c>
      <c r="AP264" s="189">
        <f t="shared" si="67"/>
        <v>7177141894.0030088</v>
      </c>
      <c r="AQ264" s="189">
        <f t="shared" si="67"/>
        <v>7091659717.4761438</v>
      </c>
      <c r="AR264" s="189">
        <f t="shared" si="67"/>
        <v>7006466952.3416424</v>
      </c>
      <c r="AS264" s="189">
        <f t="shared" si="67"/>
        <v>6921644490.8327065</v>
      </c>
      <c r="AT264" s="189">
        <f t="shared" si="67"/>
        <v>6837264975.7944632</v>
      </c>
      <c r="AU264" s="189">
        <f t="shared" si="67"/>
        <v>6753393527.3417368</v>
      </c>
      <c r="AV264" s="189">
        <f t="shared" si="67"/>
        <v>6670088399.6733894</v>
      </c>
      <c r="AW264" s="189">
        <f t="shared" si="67"/>
        <v>6587401575.9216824</v>
      </c>
      <c r="AX264" s="189">
        <f t="shared" si="67"/>
        <v>6505379307.8616962</v>
      </c>
      <c r="AY264" s="189">
        <f t="shared" si="67"/>
        <v>6424062606.4161644</v>
      </c>
      <c r="AZ264" s="189">
        <f t="shared" si="67"/>
        <v>6343487688.1362562</v>
      </c>
      <c r="BA264" s="189">
        <f t="shared" si="67"/>
        <v>6263686382.1956968</v>
      </c>
      <c r="BB264" s="189">
        <f t="shared" si="67"/>
        <v>6184686501.8853865</v>
      </c>
      <c r="BC264" s="189">
        <f t="shared" si="67"/>
        <v>6106512184.1230936</v>
      </c>
      <c r="BD264" s="189">
        <f t="shared" si="67"/>
        <v>6029184200.0854244</v>
      </c>
      <c r="BE264" s="189">
        <f t="shared" si="67"/>
        <v>5952720239.7167988</v>
      </c>
      <c r="BF264" s="189">
        <f t="shared" si="67"/>
        <v>5877135172.5642376</v>
      </c>
      <c r="BG264" s="189">
        <f t="shared" si="67"/>
        <v>5802441287.1203127</v>
      </c>
      <c r="BH264" s="189">
        <f t="shared" si="67"/>
        <v>5728648510.6238546</v>
      </c>
      <c r="BI264" s="189">
        <f t="shared" si="67"/>
        <v>5655764611.0640745</v>
      </c>
      <c r="BJ264" s="189">
        <f t="shared" si="67"/>
        <v>5583795382.9545631</v>
      </c>
      <c r="BK264" s="189">
        <f t="shared" si="67"/>
        <v>5512744818.2857513</v>
      </c>
      <c r="BL264" s="189">
        <f t="shared" si="67"/>
        <v>5442615263.924942</v>
      </c>
      <c r="BM264" s="189">
        <f t="shared" si="67"/>
        <v>5373407566.6095276</v>
      </c>
      <c r="BN264" s="1521">
        <f t="shared" si="67"/>
        <v>5305121206.5693655</v>
      </c>
    </row>
    <row r="265" spans="1:66" hidden="1" x14ac:dyDescent="0.15">
      <c r="A265" s="1123"/>
      <c r="C265" s="1529"/>
      <c r="D265" s="274"/>
      <c r="E265" s="1675"/>
      <c r="F265" s="1604"/>
      <c r="G265" s="189"/>
      <c r="H265" s="189"/>
      <c r="I265" s="189"/>
      <c r="J265" s="189"/>
      <c r="K265" s="189"/>
      <c r="L265" s="189"/>
      <c r="M265" s="189"/>
      <c r="N265" s="189"/>
      <c r="O265" s="189"/>
      <c r="P265" s="189"/>
      <c r="Q265" s="189"/>
      <c r="R265" s="189"/>
      <c r="S265" s="189"/>
      <c r="T265" s="189"/>
      <c r="U265" s="189"/>
      <c r="V265" s="189"/>
      <c r="W265" s="189"/>
      <c r="X265" s="189"/>
      <c r="Y265" s="189"/>
      <c r="Z265" s="189"/>
      <c r="AA265" s="189"/>
      <c r="AB265" s="189"/>
      <c r="AC265" s="189"/>
      <c r="AD265" s="189"/>
      <c r="AE265" s="189"/>
      <c r="AF265" s="189"/>
      <c r="AG265" s="189"/>
      <c r="AH265" s="189"/>
      <c r="AI265" s="189"/>
      <c r="AJ265" s="189"/>
      <c r="AK265" s="189"/>
      <c r="AL265" s="189"/>
      <c r="AM265" s="189"/>
      <c r="AN265" s="189"/>
      <c r="AO265" s="189"/>
      <c r="AP265" s="189"/>
      <c r="AQ265" s="189"/>
      <c r="AR265" s="189"/>
      <c r="AS265" s="189"/>
      <c r="AT265" s="189"/>
      <c r="AU265" s="189"/>
      <c r="AV265" s="189"/>
      <c r="AW265" s="189"/>
      <c r="AX265" s="189"/>
      <c r="AY265" s="189"/>
      <c r="AZ265" s="189"/>
      <c r="BA265" s="189"/>
      <c r="BB265" s="189"/>
      <c r="BC265" s="189"/>
      <c r="BD265" s="189"/>
      <c r="BE265" s="189"/>
      <c r="BF265" s="189"/>
      <c r="BG265" s="189"/>
      <c r="BH265" s="189"/>
      <c r="BI265" s="189"/>
      <c r="BJ265" s="189"/>
      <c r="BK265" s="189"/>
      <c r="BL265" s="189"/>
      <c r="BM265" s="189"/>
      <c r="BN265" s="1521"/>
    </row>
    <row r="266" spans="1:66" hidden="1" x14ac:dyDescent="0.15">
      <c r="A266" s="1123"/>
      <c r="C266" s="1529"/>
      <c r="D266" s="274"/>
      <c r="E266" s="1675"/>
      <c r="F266" s="1604"/>
      <c r="G266" s="189">
        <f t="shared" ref="G266:BN268" si="68">F366</f>
        <v>-6820155708.7443266</v>
      </c>
      <c r="H266" s="189">
        <f t="shared" si="68"/>
        <v>-6635494122.9155188</v>
      </c>
      <c r="I266" s="189">
        <f t="shared" si="68"/>
        <v>-6537576715.3411207</v>
      </c>
      <c r="J266" s="189">
        <f t="shared" si="68"/>
        <v>-6482408842.7843046</v>
      </c>
      <c r="K266" s="189">
        <f t="shared" si="68"/>
        <v>-6454092984.2549582</v>
      </c>
      <c r="L266" s="189">
        <f t="shared" si="68"/>
        <v>-6444531322.0390434</v>
      </c>
      <c r="M266" s="189">
        <f t="shared" si="68"/>
        <v>-6448857519.9191637</v>
      </c>
      <c r="N266" s="189">
        <f t="shared" si="68"/>
        <v>-6463844866.3728371</v>
      </c>
      <c r="O266" s="189">
        <f t="shared" si="68"/>
        <v>-6487209933.5433321</v>
      </c>
      <c r="P266" s="189">
        <f t="shared" si="68"/>
        <v>-6517260806.9931011</v>
      </c>
      <c r="Q266" s="189">
        <f t="shared" si="68"/>
        <v>-6552700589.0577574</v>
      </c>
      <c r="R266" s="189">
        <f t="shared" si="68"/>
        <v>-6592509135.2226715</v>
      </c>
      <c r="S266" s="189">
        <f t="shared" si="68"/>
        <v>-6635867645.5310669</v>
      </c>
      <c r="T266" s="189">
        <f t="shared" si="68"/>
        <v>-6682108314.4072742</v>
      </c>
      <c r="U266" s="189">
        <f t="shared" si="68"/>
        <v>-6730679422.0706129</v>
      </c>
      <c r="V266" s="189">
        <f t="shared" si="68"/>
        <v>-6781120361.2485085</v>
      </c>
      <c r="W266" s="189">
        <f t="shared" si="68"/>
        <v>-6833043291.9526901</v>
      </c>
      <c r="X266" s="189">
        <f t="shared" si="68"/>
        <v>-6886119356.2722826</v>
      </c>
      <c r="Y266" s="189">
        <f t="shared" si="68"/>
        <v>-6940068114.7603197</v>
      </c>
      <c r="Z266" s="189">
        <f t="shared" si="68"/>
        <v>-6994649312.045043</v>
      </c>
      <c r="AA266" s="189">
        <f t="shared" si="68"/>
        <v>-7049656361.0299911</v>
      </c>
      <c r="AB266" s="189">
        <f t="shared" si="68"/>
        <v>-7104911118.1469183</v>
      </c>
      <c r="AC266" s="189">
        <f t="shared" si="68"/>
        <v>-7160259644.1647425</v>
      </c>
      <c r="AD266" s="189">
        <f t="shared" si="68"/>
        <v>-7215568728.2471991</v>
      </c>
      <c r="AE266" s="189">
        <f t="shared" si="68"/>
        <v>-7270723010.8128262</v>
      </c>
      <c r="AF266" s="189">
        <f t="shared" si="68"/>
        <v>-7325622581.7328138</v>
      </c>
      <c r="AG266" s="189">
        <f t="shared" si="68"/>
        <v>-7380180959.9109926</v>
      </c>
      <c r="AH266" s="189">
        <f t="shared" si="68"/>
        <v>-7434323381.8590813</v>
      </c>
      <c r="AI266" s="189">
        <f t="shared" si="68"/>
        <v>-7487985342.8634911</v>
      </c>
      <c r="AJ266" s="189">
        <f t="shared" si="68"/>
        <v>-7541111346.3344107</v>
      </c>
      <c r="AK266" s="189">
        <f t="shared" si="68"/>
        <v>-7593653826.0341969</v>
      </c>
      <c r="AL266" s="189">
        <f t="shared" si="68"/>
        <v>-7645572212.8704967</v>
      </c>
      <c r="AM266" s="189">
        <f t="shared" si="68"/>
        <v>-7696832123.3563519</v>
      </c>
      <c r="AN266" s="189">
        <f t="shared" si="68"/>
        <v>-7747404651.0773611</v>
      </c>
      <c r="AO266" s="189">
        <f t="shared" si="68"/>
        <v>-7797265745.8502693</v>
      </c>
      <c r="AP266" s="189">
        <f t="shared" si="68"/>
        <v>-7846395667.9179182</v>
      </c>
      <c r="AQ266" s="189">
        <f t="shared" si="68"/>
        <v>-7894778506.6582642</v>
      </c>
      <c r="AR266" s="189">
        <f t="shared" si="68"/>
        <v>-7942401755.0070581</v>
      </c>
      <c r="AS266" s="189">
        <f t="shared" si="68"/>
        <v>-7989255932.1932526</v>
      </c>
      <c r="AT266" s="189">
        <f t="shared" si="68"/>
        <v>-8035334248.5308809</v>
      </c>
      <c r="AU266" s="189">
        <f t="shared" si="68"/>
        <v>-8080632306.9529581</v>
      </c>
      <c r="AV266" s="189">
        <f t="shared" si="68"/>
        <v>-8125147836.752265</v>
      </c>
      <c r="AW266" s="189">
        <f t="shared" si="68"/>
        <v>-8168880455.6421375</v>
      </c>
      <c r="AX266" s="189">
        <f t="shared" si="68"/>
        <v>-8211831456.7923651</v>
      </c>
      <c r="AY266" s="189">
        <f t="shared" si="68"/>
        <v>-8254003617.950613</v>
      </c>
      <c r="AZ266" s="189">
        <f t="shared" si="68"/>
        <v>-8295401030.1440239</v>
      </c>
      <c r="BA266" s="189">
        <f t="shared" si="68"/>
        <v>-8336028943.7812881</v>
      </c>
      <c r="BB266" s="189">
        <f t="shared" si="68"/>
        <v>-8375893630.2526407</v>
      </c>
      <c r="BC266" s="189">
        <f t="shared" si="68"/>
        <v>-8415002257.3619995</v>
      </c>
      <c r="BD266" s="189">
        <f t="shared" si="68"/>
        <v>-8453362777.1285324</v>
      </c>
      <c r="BE266" s="189">
        <f t="shared" si="68"/>
        <v>-8490983824.6696787</v>
      </c>
      <c r="BF266" s="189">
        <f t="shared" si="68"/>
        <v>-8527874627.0285616</v>
      </c>
      <c r="BG266" s="189">
        <f t="shared" si="68"/>
        <v>-8564044920.9394455</v>
      </c>
      <c r="BH266" s="189">
        <f t="shared" si="68"/>
        <v>-8599504878.6385136</v>
      </c>
      <c r="BI266" s="189">
        <f t="shared" si="68"/>
        <v>-8634265040.9262295</v>
      </c>
      <c r="BJ266" s="189">
        <f t="shared" si="68"/>
        <v>-8668336256.7741299</v>
      </c>
      <c r="BK266" s="189">
        <f t="shared" si="68"/>
        <v>-8701729628.8446827</v>
      </c>
      <c r="BL266" s="189">
        <f t="shared" si="68"/>
        <v>-8734456464.3595448</v>
      </c>
      <c r="BM266" s="189">
        <f t="shared" si="68"/>
        <v>-8766528230.8102036</v>
      </c>
      <c r="BN266" s="1521">
        <f t="shared" si="68"/>
        <v>-8797956516.0568504</v>
      </c>
    </row>
    <row r="267" spans="1:66" hidden="1" x14ac:dyDescent="0.15">
      <c r="A267" s="1123"/>
      <c r="C267" s="1529"/>
      <c r="D267" s="274"/>
      <c r="E267" s="1675"/>
      <c r="F267" s="1604"/>
      <c r="G267" s="189">
        <f t="shared" si="68"/>
        <v>-5882861452.0100098</v>
      </c>
      <c r="H267" s="189">
        <f t="shared" si="68"/>
        <v>-5734285695.0654736</v>
      </c>
      <c r="I267" s="189">
        <f t="shared" si="68"/>
        <v>-5651156135.1633024</v>
      </c>
      <c r="J267" s="189">
        <f t="shared" si="68"/>
        <v>-5601920335.3623257</v>
      </c>
      <c r="K267" s="189">
        <f t="shared" si="68"/>
        <v>-5574653967.6487255</v>
      </c>
      <c r="L267" s="189">
        <f t="shared" si="68"/>
        <v>-5563101663.7375059</v>
      </c>
      <c r="M267" s="189">
        <f t="shared" si="68"/>
        <v>-5563419096.1196785</v>
      </c>
      <c r="N267" s="189">
        <f t="shared" si="68"/>
        <v>-5573010168.565115</v>
      </c>
      <c r="O267" s="189">
        <f t="shared" si="68"/>
        <v>-5590008899.2372074</v>
      </c>
      <c r="P267" s="189">
        <f t="shared" si="68"/>
        <v>-5613013688.4030104</v>
      </c>
      <c r="Q267" s="189">
        <f t="shared" si="68"/>
        <v>-5640936945.9099398</v>
      </c>
      <c r="R267" s="189">
        <f t="shared" si="68"/>
        <v>-5672913551.992281</v>
      </c>
      <c r="S267" s="189">
        <f t="shared" si="68"/>
        <v>-5708241891.4549122</v>
      </c>
      <c r="T267" s="189">
        <f t="shared" si="68"/>
        <v>-5746344116.4903507</v>
      </c>
      <c r="U267" s="189">
        <f t="shared" si="68"/>
        <v>-5786738361.2482872</v>
      </c>
      <c r="V267" s="189">
        <f t="shared" si="68"/>
        <v>-5829018707.2765207</v>
      </c>
      <c r="W267" s="189">
        <f t="shared" si="68"/>
        <v>-5872840357.6276236</v>
      </c>
      <c r="X267" s="189">
        <f t="shared" si="68"/>
        <v>-5917908418.9005451</v>
      </c>
      <c r="Y267" s="189">
        <f t="shared" si="68"/>
        <v>-5963969248.5350218</v>
      </c>
      <c r="Z267" s="189">
        <f t="shared" si="68"/>
        <v>-6010803667.9652596</v>
      </c>
      <c r="AA267" s="189">
        <f t="shared" si="68"/>
        <v>-6058221560.3261528</v>
      </c>
      <c r="AB267" s="189">
        <f t="shared" si="68"/>
        <v>-6106057513.9164572</v>
      </c>
      <c r="AC267" s="189">
        <f t="shared" si="68"/>
        <v>-6154167268.0992441</v>
      </c>
      <c r="AD267" s="189">
        <f t="shared" si="68"/>
        <v>-6202424783.7201271</v>
      </c>
      <c r="AE267" s="189">
        <f t="shared" si="68"/>
        <v>-6250719805.8227634</v>
      </c>
      <c r="AF267" s="189">
        <f t="shared" si="68"/>
        <v>-6298955818.9520969</v>
      </c>
      <c r="AG267" s="189">
        <f t="shared" si="68"/>
        <v>-6347048318.8441029</v>
      </c>
      <c r="AH267" s="189">
        <f t="shared" si="68"/>
        <v>-6394923341.5532808</v>
      </c>
      <c r="AI267" s="189">
        <f t="shared" si="68"/>
        <v>-6442516203.9035492</v>
      </c>
      <c r="AJ267" s="189">
        <f t="shared" si="68"/>
        <v>-6489770418.8157101</v>
      </c>
      <c r="AK267" s="189">
        <f t="shared" si="68"/>
        <v>-6536636756.4308319</v>
      </c>
      <c r="AL267" s="189">
        <f t="shared" si="68"/>
        <v>-6583072427.6216516</v>
      </c>
      <c r="AM267" s="189">
        <f t="shared" si="68"/>
        <v>-6629040370.895957</v>
      </c>
      <c r="AN267" s="189">
        <f t="shared" si="68"/>
        <v>-6674508627.1588526</v>
      </c>
      <c r="AO267" s="189">
        <f t="shared" si="68"/>
        <v>-6719449789.5422611</v>
      </c>
      <c r="AP267" s="189">
        <f t="shared" si="68"/>
        <v>-6763840517.6977634</v>
      </c>
      <c r="AQ267" s="189">
        <f t="shared" si="68"/>
        <v>-6807661107.707902</v>
      </c>
      <c r="AR267" s="189">
        <f t="shared" si="68"/>
        <v>-6850895110.1953802</v>
      </c>
      <c r="AS267" s="189">
        <f t="shared" si="68"/>
        <v>-6893528990.3705463</v>
      </c>
      <c r="AT267" s="189">
        <f t="shared" si="68"/>
        <v>-6935551824.7097826</v>
      </c>
      <c r="AU267" s="189">
        <f t="shared" si="68"/>
        <v>-6976955029.7430553</v>
      </c>
      <c r="AV267" s="189">
        <f t="shared" si="68"/>
        <v>-7017732119.0807076</v>
      </c>
      <c r="AW267" s="189">
        <f t="shared" si="68"/>
        <v>-7057878485.3532095</v>
      </c>
      <c r="AX267" s="189">
        <f t="shared" si="68"/>
        <v>-7097391204.1933146</v>
      </c>
      <c r="AY267" s="189">
        <f t="shared" si="68"/>
        <v>-7136268857.7738342</v>
      </c>
      <c r="AZ267" s="189">
        <f t="shared" si="68"/>
        <v>-7174511375.7389688</v>
      </c>
      <c r="BA267" s="189">
        <f t="shared" si="68"/>
        <v>-7212119891.6429949</v>
      </c>
      <c r="BB267" s="189">
        <f t="shared" si="68"/>
        <v>-7249096613.245471</v>
      </c>
      <c r="BC267" s="189">
        <f t="shared" si="68"/>
        <v>-7285444705.2136793</v>
      </c>
      <c r="BD267" s="189">
        <f t="shared" si="68"/>
        <v>-7321168182.9562807</v>
      </c>
      <c r="BE267" s="189">
        <f t="shared" si="68"/>
        <v>-7356271816.4616241</v>
      </c>
      <c r="BF267" s="189">
        <f t="shared" si="68"/>
        <v>-7390761043.1435184</v>
      </c>
      <c r="BG267" s="189">
        <f t="shared" si="68"/>
        <v>-7424641888.8095827</v>
      </c>
      <c r="BH267" s="189">
        <f t="shared" si="68"/>
        <v>-7457920895.9651499</v>
      </c>
      <c r="BI267" s="189">
        <f t="shared" si="68"/>
        <v>-7490605058.7511435</v>
      </c>
      <c r="BJ267" s="189">
        <f t="shared" si="68"/>
        <v>-7522701763.8892193</v>
      </c>
      <c r="BK267" s="189">
        <f t="shared" si="68"/>
        <v>-7554218737.0732212</v>
      </c>
      <c r="BL267" s="189">
        <f t="shared" si="68"/>
        <v>-7585163994.3038988</v>
      </c>
      <c r="BM267" s="189">
        <f t="shared" si="68"/>
        <v>-7615545797.7149563</v>
      </c>
      <c r="BN267" s="1521">
        <f t="shared" si="68"/>
        <v>-7645372615.4837265</v>
      </c>
    </row>
    <row r="268" spans="1:66" hidden="1" x14ac:dyDescent="0.15">
      <c r="A268" s="1123"/>
      <c r="C268" s="1529"/>
      <c r="D268" s="274"/>
      <c r="E268" s="1675"/>
      <c r="F268" s="1604"/>
      <c r="G268" s="189">
        <f t="shared" si="68"/>
        <v>-4756631608.3118238</v>
      </c>
      <c r="H268" s="189">
        <f t="shared" si="68"/>
        <v>-4651415700.3496675</v>
      </c>
      <c r="I268" s="189">
        <f t="shared" si="68"/>
        <v>-4590067958.4440546</v>
      </c>
      <c r="J268" s="189">
        <f t="shared" si="68"/>
        <v>-4552501457.2474546</v>
      </c>
      <c r="K268" s="189">
        <f t="shared" si="68"/>
        <v>-4530797531.9412766</v>
      </c>
      <c r="L268" s="189">
        <f t="shared" si="68"/>
        <v>-4520685180.30686</v>
      </c>
      <c r="M268" s="189">
        <f t="shared" si="68"/>
        <v>-4519483599.0439777</v>
      </c>
      <c r="N268" s="189">
        <f t="shared" si="68"/>
        <v>-4525351085.782383</v>
      </c>
      <c r="O268" s="189">
        <f t="shared" si="68"/>
        <v>-4536944506.1936102</v>
      </c>
      <c r="P268" s="189">
        <f t="shared" si="68"/>
        <v>-4553242125.3157692</v>
      </c>
      <c r="Q268" s="189">
        <f t="shared" si="68"/>
        <v>-4573442115.9976873</v>
      </c>
      <c r="R268" s="189">
        <f t="shared" si="68"/>
        <v>-4596900107.3067207</v>
      </c>
      <c r="S268" s="189">
        <f t="shared" si="68"/>
        <v>-4623088566.0322351</v>
      </c>
      <c r="T268" s="189">
        <f t="shared" si="68"/>
        <v>-4651569182.9920454</v>
      </c>
      <c r="U268" s="189">
        <f t="shared" si="68"/>
        <v>-4681973408.7140751</v>
      </c>
      <c r="V268" s="189">
        <f t="shared" si="68"/>
        <v>-4713988313.6936903</v>
      </c>
      <c r="W268" s="189">
        <f t="shared" si="68"/>
        <v>-4747346051.6047325</v>
      </c>
      <c r="X268" s="189">
        <f t="shared" si="68"/>
        <v>-4781815834.3037071</v>
      </c>
      <c r="Y268" s="189">
        <f t="shared" si="68"/>
        <v>-4817197703.5283518</v>
      </c>
      <c r="Z268" s="189">
        <f t="shared" si="68"/>
        <v>-4853317616.8887501</v>
      </c>
      <c r="AA268" s="189">
        <f t="shared" si="68"/>
        <v>-4890023514.3902359</v>
      </c>
      <c r="AB268" s="189">
        <f t="shared" si="68"/>
        <v>-4927182129.3594666</v>
      </c>
      <c r="AC268" s="189">
        <f t="shared" si="68"/>
        <v>-4964676373.3723612</v>
      </c>
      <c r="AD268" s="189">
        <f t="shared" si="68"/>
        <v>-5002403170.0127707</v>
      </c>
      <c r="AE268" s="189">
        <f t="shared" si="68"/>
        <v>-5040271644.0342045</v>
      </c>
      <c r="AF268" s="189">
        <f t="shared" si="68"/>
        <v>-5078201595.1740208</v>
      </c>
      <c r="AG268" s="189">
        <f t="shared" si="68"/>
        <v>-5116122202.3324518</v>
      </c>
      <c r="AH268" s="189">
        <f t="shared" si="68"/>
        <v>-5153970915.9570942</v>
      </c>
      <c r="AI268" s="189">
        <f t="shared" si="68"/>
        <v>-5191692505.5290327</v>
      </c>
      <c r="AJ268" s="189">
        <f t="shared" si="68"/>
        <v>-5229238235.8920021</v>
      </c>
      <c r="AK268" s="189">
        <f t="shared" si="68"/>
        <v>-5266565151.3995409</v>
      </c>
      <c r="AL268" s="189">
        <f t="shared" si="68"/>
        <v>-5303635450.8987694</v>
      </c>
      <c r="AM268" s="189">
        <f t="shared" si="68"/>
        <v>-5340415939.7243757</v>
      </c>
      <c r="AN268" s="189">
        <f t="shared" si="68"/>
        <v>-5376877547.360424</v>
      </c>
      <c r="AO268" s="189">
        <f t="shared" si="68"/>
        <v>-5412994901.400013</v>
      </c>
      <c r="AP268" s="189">
        <f t="shared" si="68"/>
        <v>-5448745950.0114641</v>
      </c>
      <c r="AQ268" s="189">
        <f t="shared" si="68"/>
        <v>-5484111626.3926105</v>
      </c>
      <c r="AR268" s="189">
        <f t="shared" si="68"/>
        <v>-5519075549.7283297</v>
      </c>
      <c r="AS268" s="189">
        <f t="shared" si="68"/>
        <v>-5553623758.0111895</v>
      </c>
      <c r="AT268" s="189">
        <f t="shared" si="68"/>
        <v>-5587744468.7797966</v>
      </c>
      <c r="AU268" s="189">
        <f t="shared" si="68"/>
        <v>-5621427864.4040918</v>
      </c>
      <c r="AV268" s="189">
        <f t="shared" si="68"/>
        <v>-5654665899.0248194</v>
      </c>
      <c r="AW268" s="189">
        <f t="shared" si="68"/>
        <v>-5687452124.6540785</v>
      </c>
      <c r="AX268" s="189">
        <f t="shared" si="68"/>
        <v>-5719781534.2796869</v>
      </c>
      <c r="AY268" s="189">
        <f t="shared" si="68"/>
        <v>-5751650420.0996151</v>
      </c>
      <c r="AZ268" s="189">
        <f t="shared" si="68"/>
        <v>-5783056245.2531757</v>
      </c>
      <c r="BA268" s="189">
        <f t="shared" si="68"/>
        <v>-5813997527.6204348</v>
      </c>
      <c r="BB268" s="189">
        <f t="shared" si="68"/>
        <v>-5844473734.4363661</v>
      </c>
      <c r="BC268" s="189">
        <f t="shared" si="68"/>
        <v>-5874485186.6165848</v>
      </c>
      <c r="BD268" s="189">
        <f t="shared" si="68"/>
        <v>-5904032971.8209438</v>
      </c>
      <c r="BE268" s="189">
        <f t="shared" si="68"/>
        <v>-5933118865.3932419</v>
      </c>
      <c r="BF268" s="189">
        <f t="shared" si="68"/>
        <v>-5961745258.4123573</v>
      </c>
      <c r="BG268" s="189">
        <f t="shared" si="68"/>
        <v>-5989915092.174634</v>
      </c>
      <c r="BH268" s="189">
        <f t="shared" si="68"/>
        <v>-6017631798.501092</v>
      </c>
      <c r="BI268" s="189">
        <f t="shared" si="68"/>
        <v>-6044899245.3275824</v>
      </c>
      <c r="BJ268" s="189">
        <f t="shared" si="68"/>
        <v>-6071721687.0926895</v>
      </c>
      <c r="BK268" s="189">
        <f t="shared" si="68"/>
        <v>-6098103719.4880638</v>
      </c>
      <c r="BL268" s="189">
        <f t="shared" si="68"/>
        <v>-6124050238.1798687</v>
      </c>
      <c r="BM268" s="189">
        <f t="shared" si="68"/>
        <v>-6149566401.148982</v>
      </c>
      <c r="BN268" s="1521">
        <f t="shared" si="68"/>
        <v>-6174657594.3320961</v>
      </c>
    </row>
    <row r="269" spans="1:66" ht="6" hidden="1" customHeight="1" x14ac:dyDescent="0.15">
      <c r="A269" s="1123"/>
      <c r="C269" s="1529"/>
      <c r="D269" s="274"/>
      <c r="E269" s="1675"/>
      <c r="F269" s="1604"/>
      <c r="G269" s="189"/>
      <c r="H269" s="189"/>
      <c r="I269" s="189"/>
      <c r="J269" s="189"/>
      <c r="K269" s="189"/>
      <c r="L269" s="189"/>
      <c r="M269" s="189"/>
      <c r="N269" s="189"/>
      <c r="O269" s="189"/>
      <c r="P269" s="189"/>
      <c r="Q269" s="189"/>
      <c r="R269" s="189"/>
      <c r="S269" s="189"/>
      <c r="T269" s="189"/>
      <c r="U269" s="189"/>
      <c r="V269" s="189"/>
      <c r="W269" s="189"/>
      <c r="X269" s="189"/>
      <c r="Y269" s="189"/>
      <c r="Z269" s="189"/>
      <c r="AA269" s="189"/>
      <c r="AB269" s="189"/>
      <c r="AC269" s="189"/>
      <c r="AD269" s="189"/>
      <c r="AE269" s="189"/>
      <c r="AF269" s="189"/>
      <c r="AG269" s="189"/>
      <c r="AH269" s="189"/>
      <c r="AI269" s="189"/>
      <c r="AJ269" s="189"/>
      <c r="AK269" s="189"/>
      <c r="AL269" s="189"/>
      <c r="AM269" s="189"/>
      <c r="AN269" s="189"/>
      <c r="AO269" s="189"/>
      <c r="AP269" s="189"/>
      <c r="AQ269" s="189"/>
      <c r="AR269" s="189"/>
      <c r="AS269" s="189"/>
      <c r="AT269" s="189"/>
      <c r="AU269" s="189"/>
      <c r="AV269" s="189"/>
      <c r="AW269" s="189"/>
      <c r="AX269" s="189"/>
      <c r="AY269" s="189"/>
      <c r="AZ269" s="189"/>
      <c r="BA269" s="189"/>
      <c r="BB269" s="189"/>
      <c r="BC269" s="189"/>
      <c r="BD269" s="189"/>
      <c r="BE269" s="189"/>
      <c r="BF269" s="189"/>
      <c r="BG269" s="189"/>
      <c r="BH269" s="189"/>
      <c r="BI269" s="189"/>
      <c r="BJ269" s="189"/>
      <c r="BK269" s="189"/>
      <c r="BL269" s="189"/>
      <c r="BM269" s="189"/>
      <c r="BN269" s="1521"/>
    </row>
    <row r="270" spans="1:66" hidden="1" x14ac:dyDescent="0.15">
      <c r="A270" s="1123"/>
      <c r="C270" s="1529"/>
      <c r="D270" s="274"/>
      <c r="E270" s="1675"/>
      <c r="F270" s="1604"/>
      <c r="G270" s="189">
        <f t="shared" ref="G270:BN272" si="69">F370</f>
        <v>2250431759.8477964</v>
      </c>
      <c r="H270" s="189">
        <f t="shared" si="69"/>
        <v>2932906197.8958073</v>
      </c>
      <c r="I270" s="189">
        <f t="shared" si="69"/>
        <v>3340064568.9269695</v>
      </c>
      <c r="J270" s="189">
        <f t="shared" si="69"/>
        <v>3609646481.2242236</v>
      </c>
      <c r="K270" s="189">
        <f t="shared" si="69"/>
        <v>3791517710.425642</v>
      </c>
      <c r="L270" s="189">
        <f t="shared" si="69"/>
        <v>3911146339.8632855</v>
      </c>
      <c r="M270" s="189">
        <f t="shared" si="69"/>
        <v>3983889135.347733</v>
      </c>
      <c r="N270" s="189">
        <f t="shared" si="69"/>
        <v>4019969955.8175597</v>
      </c>
      <c r="O270" s="189">
        <f t="shared" si="69"/>
        <v>4026657618.5098548</v>
      </c>
      <c r="P270" s="189">
        <f t="shared" si="69"/>
        <v>4009366183.5710239</v>
      </c>
      <c r="Q270" s="189">
        <f t="shared" si="69"/>
        <v>3972269645.5431943</v>
      </c>
      <c r="R270" s="189">
        <f t="shared" si="69"/>
        <v>3918671960.225738</v>
      </c>
      <c r="S270" s="189">
        <f t="shared" si="69"/>
        <v>3851243044.4208245</v>
      </c>
      <c r="T270" s="189">
        <f t="shared" si="69"/>
        <v>3772176404.00844</v>
      </c>
      <c r="U270" s="189">
        <f t="shared" si="69"/>
        <v>3683298465.2071166</v>
      </c>
      <c r="V270" s="189">
        <f t="shared" si="69"/>
        <v>3586146829.0385814</v>
      </c>
      <c r="W270" s="189">
        <f t="shared" si="69"/>
        <v>3482027791.9220428</v>
      </c>
      <c r="X270" s="189">
        <f t="shared" si="69"/>
        <v>3372059600.0086045</v>
      </c>
      <c r="Y270" s="189">
        <f t="shared" si="69"/>
        <v>3257205623.1157422</v>
      </c>
      <c r="Z270" s="189">
        <f t="shared" si="69"/>
        <v>3138300239.1705446</v>
      </c>
      <c r="AA270" s="189">
        <f t="shared" si="69"/>
        <v>3016069339.0026326</v>
      </c>
      <c r="AB270" s="189">
        <f t="shared" si="69"/>
        <v>2891146788.7128735</v>
      </c>
      <c r="AC270" s="189">
        <f t="shared" si="69"/>
        <v>2764087805.1846237</v>
      </c>
      <c r="AD270" s="189">
        <f t="shared" si="69"/>
        <v>2635379940.1393471</v>
      </c>
      <c r="AE270" s="189">
        <f t="shared" si="69"/>
        <v>2505452187.1834345</v>
      </c>
      <c r="AF270" s="189">
        <f t="shared" si="69"/>
        <v>2374682598.1240616</v>
      </c>
      <c r="AG270" s="189">
        <f t="shared" si="69"/>
        <v>2243404702.5429692</v>
      </c>
      <c r="AH270" s="189">
        <f t="shared" si="69"/>
        <v>2111912957.158874</v>
      </c>
      <c r="AI270" s="189">
        <f t="shared" si="69"/>
        <v>1980467401.5190887</v>
      </c>
      <c r="AJ270" s="189">
        <f t="shared" si="69"/>
        <v>1849297659.0451894</v>
      </c>
      <c r="AK270" s="189">
        <f t="shared" si="69"/>
        <v>1718606393.9739308</v>
      </c>
      <c r="AL270" s="189">
        <f t="shared" si="69"/>
        <v>1588572312.8745487</v>
      </c>
      <c r="AM270" s="189">
        <f t="shared" si="69"/>
        <v>1459352782.4784665</v>
      </c>
      <c r="AN270" s="189">
        <f t="shared" si="69"/>
        <v>1331086122.2995658</v>
      </c>
      <c r="AO270" s="189">
        <f t="shared" si="69"/>
        <v>1203893620.059911</v>
      </c>
      <c r="AP270" s="189">
        <f t="shared" si="69"/>
        <v>1077881309.6108475</v>
      </c>
      <c r="AQ270" s="189">
        <f t="shared" si="69"/>
        <v>953141544.36523545</v>
      </c>
      <c r="AR270" s="189">
        <f t="shared" si="69"/>
        <v>829754393.86754489</v>
      </c>
      <c r="AS270" s="189">
        <f t="shared" si="69"/>
        <v>707788886.74788117</v>
      </c>
      <c r="AT270" s="189">
        <f t="shared" si="69"/>
        <v>587304119.72242308</v>
      </c>
      <c r="AU270" s="189">
        <f t="shared" si="69"/>
        <v>468350249.35366321</v>
      </c>
      <c r="AV270" s="189">
        <f t="shared" si="69"/>
        <v>350969380.84314066</v>
      </c>
      <c r="AW270" s="189">
        <f t="shared" si="69"/>
        <v>235196366.09858364</v>
      </c>
      <c r="AX270" s="189">
        <f t="shared" si="69"/>
        <v>121059521.61909725</v>
      </c>
      <c r="AY270" s="189">
        <f t="shared" si="69"/>
        <v>8581275.3149487972</v>
      </c>
      <c r="AZ270" s="189">
        <f t="shared" si="69"/>
        <v>-102221249.82617928</v>
      </c>
      <c r="BA270" s="189">
        <f t="shared" si="69"/>
        <v>-211335708.33597624</v>
      </c>
      <c r="BB270" s="189">
        <f t="shared" si="69"/>
        <v>-318754055.10438675</v>
      </c>
      <c r="BC270" s="189">
        <f t="shared" si="69"/>
        <v>-424472113.18287599</v>
      </c>
      <c r="BD270" s="189">
        <f t="shared" si="69"/>
        <v>-528489181.91199619</v>
      </c>
      <c r="BE270" s="189">
        <f t="shared" si="69"/>
        <v>-630807681.28220284</v>
      </c>
      <c r="BF270" s="189">
        <f t="shared" si="69"/>
        <v>-731432828.91121101</v>
      </c>
      <c r="BG270" s="189">
        <f t="shared" si="69"/>
        <v>-830372346.43235207</v>
      </c>
      <c r="BH270" s="189">
        <f t="shared" si="69"/>
        <v>-927636192.44591594</v>
      </c>
      <c r="BI270" s="189">
        <f t="shared" si="69"/>
        <v>-1023236319.4972706</v>
      </c>
      <c r="BJ270" s="189">
        <f t="shared" si="69"/>
        <v>-1117186452.8182735</v>
      </c>
      <c r="BK270" s="189">
        <f t="shared" si="69"/>
        <v>-1209501888.8076746</v>
      </c>
      <c r="BL270" s="189">
        <f t="shared" si="69"/>
        <v>-1300199311.4365396</v>
      </c>
      <c r="BM270" s="189">
        <f t="shared" si="69"/>
        <v>-1389296624.9501343</v>
      </c>
      <c r="BN270" s="1521">
        <f t="shared" si="69"/>
        <v>-1476812801.4015648</v>
      </c>
    </row>
    <row r="271" spans="1:66" hidden="1" x14ac:dyDescent="0.15">
      <c r="A271" s="1123"/>
      <c r="C271" s="1529"/>
      <c r="D271" s="274"/>
      <c r="E271" s="1675"/>
      <c r="F271" s="1604"/>
      <c r="G271" s="189">
        <f t="shared" si="69"/>
        <v>5181622453.1976681</v>
      </c>
      <c r="H271" s="189">
        <f t="shared" si="69"/>
        <v>5751246049.5517082</v>
      </c>
      <c r="I271" s="189">
        <f t="shared" si="69"/>
        <v>6112158536.582118</v>
      </c>
      <c r="J271" s="189">
        <f t="shared" si="69"/>
        <v>6363189138.7339602</v>
      </c>
      <c r="K271" s="189">
        <f t="shared" si="69"/>
        <v>6541778306.0964537</v>
      </c>
      <c r="L271" s="189">
        <f t="shared" si="69"/>
        <v>6667632248.8432837</v>
      </c>
      <c r="M271" s="189">
        <f t="shared" si="69"/>
        <v>6752911615.4578552</v>
      </c>
      <c r="N271" s="189">
        <f t="shared" si="69"/>
        <v>6805868148.1579266</v>
      </c>
      <c r="O271" s="189">
        <f t="shared" si="69"/>
        <v>6832465189.5333567</v>
      </c>
      <c r="P271" s="189">
        <f t="shared" si="69"/>
        <v>6837208901.5393934</v>
      </c>
      <c r="Q271" s="189">
        <f t="shared" si="69"/>
        <v>6823618713.4882612</v>
      </c>
      <c r="R271" s="189">
        <f t="shared" si="69"/>
        <v>6794513773.8757639</v>
      </c>
      <c r="S271" s="189">
        <f t="shared" si="69"/>
        <v>6752197528.8036518</v>
      </c>
      <c r="T271" s="189">
        <f t="shared" si="69"/>
        <v>6698582160.1482582</v>
      </c>
      <c r="U271" s="189">
        <f t="shared" si="69"/>
        <v>6635275640.6497917</v>
      </c>
      <c r="V271" s="189">
        <f t="shared" si="69"/>
        <v>6563644543.5442448</v>
      </c>
      <c r="W271" s="189">
        <f t="shared" si="69"/>
        <v>6484860557.1916981</v>
      </c>
      <c r="X271" s="189">
        <f t="shared" si="69"/>
        <v>6399935710.8808498</v>
      </c>
      <c r="Y271" s="189">
        <f t="shared" si="69"/>
        <v>6309749572.8008699</v>
      </c>
      <c r="Z271" s="189">
        <f t="shared" si="69"/>
        <v>6215070607.6002321</v>
      </c>
      <c r="AA271" s="189">
        <f t="shared" si="69"/>
        <v>6116573198.9233599</v>
      </c>
      <c r="AB271" s="189">
        <f t="shared" si="69"/>
        <v>6014851396.6343346</v>
      </c>
      <c r="AC271" s="189">
        <f t="shared" si="69"/>
        <v>5910430149.8485165</v>
      </c>
      <c r="AD271" s="189">
        <f t="shared" si="69"/>
        <v>5803774582.3603573</v>
      </c>
      <c r="AE271" s="189">
        <f t="shared" si="69"/>
        <v>5695297724.1345949</v>
      </c>
      <c r="AF271" s="189">
        <f t="shared" si="69"/>
        <v>5585367010.850069</v>
      </c>
      <c r="AG271" s="189">
        <f t="shared" si="69"/>
        <v>5474309789.9616785</v>
      </c>
      <c r="AH271" s="189">
        <f t="shared" si="69"/>
        <v>5362418017.7862225</v>
      </c>
      <c r="AI271" s="189">
        <f t="shared" si="69"/>
        <v>5249952291.9749308</v>
      </c>
      <c r="AJ271" s="189">
        <f t="shared" si="69"/>
        <v>5137145333.4966583</v>
      </c>
      <c r="AK271" s="189">
        <f t="shared" si="69"/>
        <v>5024205009.2139091</v>
      </c>
      <c r="AL271" s="189">
        <f t="shared" si="69"/>
        <v>4911316968.3882723</v>
      </c>
      <c r="AM271" s="189">
        <f t="shared" si="69"/>
        <v>4798646952.6494675</v>
      </c>
      <c r="AN271" s="189">
        <f t="shared" si="69"/>
        <v>4686342828.1277056</v>
      </c>
      <c r="AO271" s="189">
        <f t="shared" si="69"/>
        <v>4574536379.8709888</v>
      </c>
      <c r="AP271" s="189">
        <f t="shared" si="69"/>
        <v>4463344901.8226957</v>
      </c>
      <c r="AQ271" s="189">
        <f t="shared" si="69"/>
        <v>4352872610.1294374</v>
      </c>
      <c r="AR271" s="189">
        <f t="shared" si="69"/>
        <v>4243211903.0907502</v>
      </c>
      <c r="AS271" s="189">
        <f t="shared" si="69"/>
        <v>4134444487.4274449</v>
      </c>
      <c r="AT271" s="189">
        <f t="shared" si="69"/>
        <v>4026642387.5636878</v>
      </c>
      <c r="AU271" s="189">
        <f t="shared" si="69"/>
        <v>3919868852.1571851</v>
      </c>
      <c r="AV271" s="189">
        <f t="shared" si="69"/>
        <v>3814179170.0698309</v>
      </c>
      <c r="AW271" s="189">
        <f t="shared" si="69"/>
        <v>3709621406.2675605</v>
      </c>
      <c r="AX271" s="189">
        <f t="shared" si="69"/>
        <v>3606237066.7096925</v>
      </c>
      <c r="AY271" s="189">
        <f t="shared" si="69"/>
        <v>3504061700.0846047</v>
      </c>
      <c r="AZ271" s="189">
        <f t="shared" si="69"/>
        <v>3403125443.230073</v>
      </c>
      <c r="BA271" s="189">
        <f t="shared" si="69"/>
        <v>3303453516.2108951</v>
      </c>
      <c r="BB271" s="189">
        <f t="shared" si="69"/>
        <v>3205066672.2875619</v>
      </c>
      <c r="BC271" s="189">
        <f t="shared" si="69"/>
        <v>3107981607.3766584</v>
      </c>
      <c r="BD271" s="189">
        <f t="shared" si="69"/>
        <v>3012211333.0592017</v>
      </c>
      <c r="BE271" s="189">
        <f t="shared" si="69"/>
        <v>2917765516.7232032</v>
      </c>
      <c r="BF271" s="189">
        <f t="shared" si="69"/>
        <v>2824650792.0197444</v>
      </c>
      <c r="BG271" s="189">
        <f t="shared" si="69"/>
        <v>2732871042.4582434</v>
      </c>
      <c r="BH271" s="189">
        <f t="shared" si="69"/>
        <v>2642427660.6583796</v>
      </c>
      <c r="BI271" s="189">
        <f t="shared" si="69"/>
        <v>2553319785.5067129</v>
      </c>
      <c r="BJ271" s="189">
        <f t="shared" si="69"/>
        <v>2465544519.2298384</v>
      </c>
      <c r="BK271" s="189">
        <f t="shared" si="69"/>
        <v>2379097126.1882687</v>
      </c>
      <c r="BL271" s="189">
        <f t="shared" si="69"/>
        <v>2293971215.0122418</v>
      </c>
      <c r="BM271" s="189">
        <f t="shared" si="69"/>
        <v>2210158905.5389409</v>
      </c>
      <c r="BN271" s="1521">
        <f t="shared" si="69"/>
        <v>2127650981.8673899</v>
      </c>
    </row>
    <row r="272" spans="1:66" hidden="1" x14ac:dyDescent="0.15">
      <c r="A272" s="1123"/>
      <c r="C272" s="1529"/>
      <c r="D272" s="274"/>
      <c r="E272" s="1675"/>
      <c r="F272" s="1604"/>
      <c r="G272" s="189">
        <f t="shared" si="69"/>
        <v>8703669465.3312073</v>
      </c>
      <c r="H272" s="189">
        <f t="shared" si="69"/>
        <v>9137694251.7181072</v>
      </c>
      <c r="I272" s="189">
        <f t="shared" si="69"/>
        <v>9430488683.2531109</v>
      </c>
      <c r="J272" s="189">
        <f t="shared" si="69"/>
        <v>9645026007.8442364</v>
      </c>
      <c r="K272" s="189">
        <f t="shared" si="69"/>
        <v>9806219806.2499847</v>
      </c>
      <c r="L272" s="189">
        <f t="shared" si="69"/>
        <v>9927570601.0448151</v>
      </c>
      <c r="M272" s="189">
        <f t="shared" si="69"/>
        <v>10017600363.415539</v>
      </c>
      <c r="N272" s="189">
        <f t="shared" si="69"/>
        <v>10082201627.417355</v>
      </c>
      <c r="O272" s="189">
        <f t="shared" si="69"/>
        <v>10125702640.002977</v>
      </c>
      <c r="P272" s="189">
        <f t="shared" si="69"/>
        <v>10151421615.934284</v>
      </c>
      <c r="Q272" s="189">
        <f t="shared" si="69"/>
        <v>10161984320.826939</v>
      </c>
      <c r="R272" s="189">
        <f t="shared" si="69"/>
        <v>10159519557.620464</v>
      </c>
      <c r="S272" s="189">
        <f t="shared" si="69"/>
        <v>10145786367.616146</v>
      </c>
      <c r="T272" s="189">
        <f t="shared" si="69"/>
        <v>10122260554.981937</v>
      </c>
      <c r="U272" s="189">
        <f t="shared" si="69"/>
        <v>10090195719.31333</v>
      </c>
      <c r="V272" s="189">
        <f t="shared" si="69"/>
        <v>10050667630.466557</v>
      </c>
      <c r="W272" s="189">
        <f t="shared" si="69"/>
        <v>10004607329.914881</v>
      </c>
      <c r="X272" s="189">
        <f t="shared" si="69"/>
        <v>9952826371.2340717</v>
      </c>
      <c r="Y272" s="189">
        <f t="shared" si="69"/>
        <v>9896036436.2600555</v>
      </c>
      <c r="Z272" s="189">
        <f t="shared" si="69"/>
        <v>9834864835.7425003</v>
      </c>
      <c r="AA272" s="189">
        <f t="shared" si="69"/>
        <v>9769866938.4661427</v>
      </c>
      <c r="AB272" s="189">
        <f t="shared" si="69"/>
        <v>9701536267.4797668</v>
      </c>
      <c r="AC272" s="189">
        <f t="shared" si="69"/>
        <v>9630312796.5168381</v>
      </c>
      <c r="AD272" s="189">
        <f t="shared" si="69"/>
        <v>9556589838.2365856</v>
      </c>
      <c r="AE272" s="189">
        <f t="shared" si="69"/>
        <v>9480719816.6363544</v>
      </c>
      <c r="AF272" s="189">
        <f t="shared" si="69"/>
        <v>9403019145.0614758</v>
      </c>
      <c r="AG272" s="189">
        <f t="shared" si="69"/>
        <v>9323772379.7479343</v>
      </c>
      <c r="AH272" s="189">
        <f t="shared" si="69"/>
        <v>9243235780.8983421</v>
      </c>
      <c r="AI272" s="189">
        <f t="shared" si="69"/>
        <v>9161640384.9663486</v>
      </c>
      <c r="AJ272" s="189">
        <f t="shared" si="69"/>
        <v>9079194670.411911</v>
      </c>
      <c r="AK272" s="189">
        <f t="shared" si="69"/>
        <v>8996086882.817379</v>
      </c>
      <c r="AL272" s="189">
        <f t="shared" si="69"/>
        <v>8912487072.6033325</v>
      </c>
      <c r="AM272" s="189">
        <f t="shared" si="69"/>
        <v>8828548888.7114773</v>
      </c>
      <c r="AN272" s="189">
        <f t="shared" si="69"/>
        <v>8744411163.8487415</v>
      </c>
      <c r="AO272" s="189">
        <f t="shared" si="69"/>
        <v>8660199320.7136021</v>
      </c>
      <c r="AP272" s="189">
        <f t="shared" si="69"/>
        <v>8576026623.6842833</v>
      </c>
      <c r="AQ272" s="189">
        <f t="shared" si="69"/>
        <v>8491995296.4632988</v>
      </c>
      <c r="AR272" s="189">
        <f t="shared" si="69"/>
        <v>8408197522.9364023</v>
      </c>
      <c r="AS272" s="189">
        <f t="shared" si="69"/>
        <v>8324716345.8581781</v>
      </c>
      <c r="AT272" s="189">
        <f t="shared" si="69"/>
        <v>8241626475.8000641</v>
      </c>
      <c r="AU272" s="189">
        <f t="shared" si="69"/>
        <v>8158995020.9957314</v>
      </c>
      <c r="AV272" s="189">
        <f t="shared" si="69"/>
        <v>8076882147.220315</v>
      </c>
      <c r="AW272" s="189">
        <f t="shared" si="69"/>
        <v>7995341675.5866613</v>
      </c>
      <c r="AX272" s="189">
        <f t="shared" si="69"/>
        <v>7914421625.0881834</v>
      </c>
      <c r="AY272" s="189">
        <f t="shared" si="69"/>
        <v>7834164705.8280411</v>
      </c>
      <c r="AZ272" s="189">
        <f t="shared" si="69"/>
        <v>7754608768.1193848</v>
      </c>
      <c r="BA272" s="189">
        <f t="shared" si="69"/>
        <v>7675787211.998085</v>
      </c>
      <c r="BB272" s="189">
        <f t="shared" si="69"/>
        <v>7597729361.1389923</v>
      </c>
      <c r="BC272" s="189">
        <f t="shared" si="69"/>
        <v>7520460804.694046</v>
      </c>
      <c r="BD272" s="189">
        <f t="shared" si="69"/>
        <v>7444003710.1630049</v>
      </c>
      <c r="BE272" s="189">
        <f t="shared" si="69"/>
        <v>7368377110.0550022</v>
      </c>
      <c r="BF272" s="189">
        <f t="shared" si="69"/>
        <v>7293597164.7930307</v>
      </c>
      <c r="BG272" s="189">
        <f t="shared" si="69"/>
        <v>7219677404.0469074</v>
      </c>
      <c r="BH272" s="189">
        <f t="shared" si="69"/>
        <v>7146628948.4473848</v>
      </c>
      <c r="BI272" s="189">
        <f t="shared" si="69"/>
        <v>7074460713.4300079</v>
      </c>
      <c r="BJ272" s="189">
        <f t="shared" si="69"/>
        <v>7003179596.778018</v>
      </c>
      <c r="BK272" s="189">
        <f t="shared" si="69"/>
        <v>6932790651.2756128</v>
      </c>
      <c r="BL272" s="189">
        <f t="shared" si="69"/>
        <v>6863297243.7433033</v>
      </c>
      <c r="BM272" s="189">
        <f t="shared" si="69"/>
        <v>6794701201.6034918</v>
      </c>
      <c r="BN272" s="1521">
        <f t="shared" si="69"/>
        <v>6727002948.0146723</v>
      </c>
    </row>
    <row r="273" spans="1:66" hidden="1" x14ac:dyDescent="0.15">
      <c r="A273" s="1123"/>
      <c r="C273" s="1529"/>
      <c r="D273" s="274"/>
      <c r="E273" s="1675"/>
      <c r="F273" s="1604"/>
      <c r="G273" s="189"/>
      <c r="H273" s="189"/>
      <c r="I273" s="189"/>
      <c r="J273" s="189"/>
      <c r="K273" s="189"/>
      <c r="L273" s="189"/>
      <c r="M273" s="189"/>
      <c r="N273" s="189"/>
      <c r="O273" s="189"/>
      <c r="P273" s="189"/>
      <c r="Q273" s="189"/>
      <c r="R273" s="189"/>
      <c r="S273" s="189"/>
      <c r="T273" s="189"/>
      <c r="U273" s="189"/>
      <c r="V273" s="189"/>
      <c r="W273" s="189"/>
      <c r="X273" s="189"/>
      <c r="Y273" s="189"/>
      <c r="Z273" s="189"/>
      <c r="AA273" s="189"/>
      <c r="AB273" s="189"/>
      <c r="AC273" s="189"/>
      <c r="AD273" s="189"/>
      <c r="AE273" s="189"/>
      <c r="AF273" s="189"/>
      <c r="AG273" s="189"/>
      <c r="AH273" s="189"/>
      <c r="AI273" s="189"/>
      <c r="AJ273" s="189"/>
      <c r="AK273" s="189"/>
      <c r="AL273" s="189"/>
      <c r="AM273" s="189"/>
      <c r="AN273" s="189"/>
      <c r="AO273" s="189"/>
      <c r="AP273" s="189"/>
      <c r="AQ273" s="189"/>
      <c r="AR273" s="189"/>
      <c r="AS273" s="189"/>
      <c r="AT273" s="189"/>
      <c r="AU273" s="189"/>
      <c r="AV273" s="189"/>
      <c r="AW273" s="189"/>
      <c r="AX273" s="189"/>
      <c r="AY273" s="189"/>
      <c r="AZ273" s="189"/>
      <c r="BA273" s="189"/>
      <c r="BB273" s="189"/>
      <c r="BC273" s="189"/>
      <c r="BD273" s="189"/>
      <c r="BE273" s="189"/>
      <c r="BF273" s="189"/>
      <c r="BG273" s="189"/>
      <c r="BH273" s="189"/>
      <c r="BI273" s="189"/>
      <c r="BJ273" s="189"/>
      <c r="BK273" s="189"/>
      <c r="BL273" s="189"/>
      <c r="BM273" s="189"/>
      <c r="BN273" s="1521"/>
    </row>
    <row r="274" spans="1:66" hidden="1" x14ac:dyDescent="0.15">
      <c r="A274" s="1123"/>
      <c r="C274" s="1529"/>
      <c r="D274" s="274"/>
      <c r="E274" s="1675"/>
      <c r="F274" s="1604"/>
      <c r="G274" s="189">
        <f t="shared" ref="G274:BN276" si="70">F374</f>
        <v>-8274109146.521512</v>
      </c>
      <c r="H274" s="189">
        <f t="shared" si="70"/>
        <v>-8095921196.3452339</v>
      </c>
      <c r="I274" s="189">
        <f t="shared" si="70"/>
        <v>-8004228189.4507427</v>
      </c>
      <c r="J274" s="189">
        <f t="shared" si="70"/>
        <v>-7955045078.1476564</v>
      </c>
      <c r="K274" s="189">
        <f t="shared" si="70"/>
        <v>-7932483567.5637712</v>
      </c>
      <c r="L274" s="189">
        <f t="shared" si="70"/>
        <v>-7928454710.897418</v>
      </c>
      <c r="M274" s="189">
        <f t="shared" si="70"/>
        <v>-7938100701.3134413</v>
      </c>
      <c r="N274" s="189">
        <f t="shared" si="70"/>
        <v>-7958203028.2903862</v>
      </c>
      <c r="O274" s="189">
        <f t="shared" si="70"/>
        <v>-7986486149.2340059</v>
      </c>
      <c r="P274" s="189">
        <f t="shared" si="70"/>
        <v>-8021265731.3866348</v>
      </c>
      <c r="Q274" s="189">
        <f t="shared" si="70"/>
        <v>-8061252166.869091</v>
      </c>
      <c r="R274" s="189">
        <f t="shared" si="70"/>
        <v>-8105432320.2952204</v>
      </c>
      <c r="S274" s="189">
        <f t="shared" si="70"/>
        <v>-8152994130.9852734</v>
      </c>
      <c r="T274" s="189">
        <f t="shared" si="70"/>
        <v>-8203276273.1784439</v>
      </c>
      <c r="U274" s="189">
        <f t="shared" si="70"/>
        <v>-8255733257.4360437</v>
      </c>
      <c r="V274" s="189">
        <f t="shared" si="70"/>
        <v>-8309910466.959321</v>
      </c>
      <c r="W274" s="189">
        <f t="shared" si="70"/>
        <v>-8365425821.6005869</v>
      </c>
      <c r="X274" s="189">
        <f t="shared" si="70"/>
        <v>-8421956001.5356865</v>
      </c>
      <c r="Y274" s="189">
        <f t="shared" si="70"/>
        <v>-8479225892.1880331</v>
      </c>
      <c r="Z274" s="189">
        <f t="shared" si="70"/>
        <v>-8537000358.0487404</v>
      </c>
      <c r="AA274" s="189">
        <f t="shared" si="70"/>
        <v>-8595077734.7694969</v>
      </c>
      <c r="AB274" s="189">
        <f t="shared" si="70"/>
        <v>-8653284612.0044041</v>
      </c>
      <c r="AC274" s="189">
        <f t="shared" si="70"/>
        <v>-8711471601.5156651</v>
      </c>
      <c r="AD274" s="189">
        <f t="shared" si="70"/>
        <v>-8769509868.2470627</v>
      </c>
      <c r="AE274" s="189">
        <f t="shared" si="70"/>
        <v>-8827288259.9296455</v>
      </c>
      <c r="AF274" s="189">
        <f t="shared" si="70"/>
        <v>-8884710911.7655869</v>
      </c>
      <c r="AG274" s="189">
        <f t="shared" si="70"/>
        <v>-8941695232.2444553</v>
      </c>
      <c r="AH274" s="189">
        <f t="shared" si="70"/>
        <v>-8998170197.7146568</v>
      </c>
      <c r="AI274" s="189">
        <f t="shared" si="70"/>
        <v>-9054074899.3155785</v>
      </c>
      <c r="AJ274" s="189">
        <f t="shared" si="70"/>
        <v>-9109357297.8700447</v>
      </c>
      <c r="AK274" s="189">
        <f t="shared" si="70"/>
        <v>-9163973151.4426594</v>
      </c>
      <c r="AL274" s="189">
        <f t="shared" si="70"/>
        <v>-9217885087.2576847</v>
      </c>
      <c r="AM274" s="189">
        <f t="shared" si="70"/>
        <v>-9271061795.0865841</v>
      </c>
      <c r="AN274" s="189">
        <f t="shared" si="70"/>
        <v>-9323477323.4529305</v>
      </c>
      <c r="AO274" s="189">
        <f t="shared" si="70"/>
        <v>-9375110463.3463306</v>
      </c>
      <c r="AP274" s="189">
        <f t="shared" si="70"/>
        <v>-9425944206.7973309</v>
      </c>
      <c r="AQ274" s="189">
        <f t="shared" si="70"/>
        <v>-9475965269.7977695</v>
      </c>
      <c r="AR274" s="189">
        <f t="shared" si="70"/>
        <v>-9525163670.772644</v>
      </c>
      <c r="AS274" s="189">
        <f t="shared" si="70"/>
        <v>-9573532357.2088146</v>
      </c>
      <c r="AT274" s="189">
        <f t="shared" si="70"/>
        <v>-9621066874.1902943</v>
      </c>
      <c r="AU274" s="189">
        <f t="shared" si="70"/>
        <v>-9667765069.531435</v>
      </c>
      <c r="AV274" s="189">
        <f t="shared" si="70"/>
        <v>-9713626830.9784222</v>
      </c>
      <c r="AW274" s="189">
        <f t="shared" si="70"/>
        <v>-9758653851.597538</v>
      </c>
      <c r="AX274" s="189">
        <f t="shared" si="70"/>
        <v>-9802849420.0104332</v>
      </c>
      <c r="AY274" s="189">
        <f t="shared" si="70"/>
        <v>-9846218232.5917358</v>
      </c>
      <c r="AZ274" s="189">
        <f t="shared" si="70"/>
        <v>-9888766225.1284142</v>
      </c>
      <c r="BA274" s="189">
        <f t="shared" si="70"/>
        <v>-9930500421.7657299</v>
      </c>
      <c r="BB274" s="189">
        <f t="shared" si="70"/>
        <v>-9971428799.3416328</v>
      </c>
      <c r="BC274" s="189">
        <f t="shared" si="70"/>
        <v>-10011560165.448017</v>
      </c>
      <c r="BD274" s="189">
        <f t="shared" si="70"/>
        <v>-10050904048.760189</v>
      </c>
      <c r="BE274" s="189">
        <f t="shared" si="70"/>
        <v>-10089470600.350468</v>
      </c>
      <c r="BF274" s="189">
        <f t="shared" si="70"/>
        <v>-10127270504.852591</v>
      </c>
      <c r="BG274" s="189">
        <f t="shared" si="70"/>
        <v>-10164314900.474201</v>
      </c>
      <c r="BH274" s="189">
        <f t="shared" si="70"/>
        <v>-10200615306.968132</v>
      </c>
      <c r="BI274" s="189">
        <f t="shared" si="70"/>
        <v>-10236183560.77211</v>
      </c>
      <c r="BJ274" s="189">
        <f t="shared" si="70"/>
        <v>-10271031756.612896</v>
      </c>
      <c r="BK274" s="189">
        <f t="shared" si="70"/>
        <v>-10305172194.946608</v>
      </c>
      <c r="BL274" s="189">
        <f t="shared" si="70"/>
        <v>-10338617334.673496</v>
      </c>
      <c r="BM274" s="189">
        <f t="shared" si="70"/>
        <v>-10371379750.62402</v>
      </c>
      <c r="BN274" s="1521">
        <f t="shared" si="70"/>
        <v>-10403472095.364786</v>
      </c>
    </row>
    <row r="275" spans="1:66" hidden="1" x14ac:dyDescent="0.15">
      <c r="A275" s="1123"/>
      <c r="C275" s="1529"/>
      <c r="D275" s="274"/>
      <c r="E275" s="1675"/>
      <c r="F275" s="1604"/>
      <c r="G275" s="189">
        <f t="shared" si="70"/>
        <v>-7336814889.7872</v>
      </c>
      <c r="H275" s="189">
        <f t="shared" si="70"/>
        <v>-7194712768.4951925</v>
      </c>
      <c r="I275" s="189">
        <f t="shared" si="70"/>
        <v>-7117807609.2729273</v>
      </c>
      <c r="J275" s="189">
        <f t="shared" si="70"/>
        <v>-7074556570.7256813</v>
      </c>
      <c r="K275" s="189">
        <f t="shared" si="70"/>
        <v>-7053044550.9575424</v>
      </c>
      <c r="L275" s="189">
        <f t="shared" si="70"/>
        <v>-7047025052.5958843</v>
      </c>
      <c r="M275" s="189">
        <f t="shared" si="70"/>
        <v>-7052662277.5139599</v>
      </c>
      <c r="N275" s="189">
        <f t="shared" si="70"/>
        <v>-7067368330.4826679</v>
      </c>
      <c r="O275" s="189">
        <f t="shared" si="70"/>
        <v>-7089285114.9278851</v>
      </c>
      <c r="P275" s="189">
        <f t="shared" si="70"/>
        <v>-7117018612.7965479</v>
      </c>
      <c r="Q275" s="189">
        <f t="shared" si="70"/>
        <v>-7149488523.7212772</v>
      </c>
      <c r="R275" s="189">
        <f t="shared" si="70"/>
        <v>-7185836737.0648327</v>
      </c>
      <c r="S275" s="189">
        <f t="shared" si="70"/>
        <v>-7225368376.9091215</v>
      </c>
      <c r="T275" s="189">
        <f t="shared" si="70"/>
        <v>-7267512075.2615232</v>
      </c>
      <c r="U275" s="189">
        <f t="shared" si="70"/>
        <v>-7311792196.6137209</v>
      </c>
      <c r="V275" s="189">
        <f t="shared" si="70"/>
        <v>-7357808812.9873362</v>
      </c>
      <c r="W275" s="189">
        <f t="shared" si="70"/>
        <v>-7405222887.2755241</v>
      </c>
      <c r="X275" s="189">
        <f t="shared" si="70"/>
        <v>-7453745064.1639519</v>
      </c>
      <c r="Y275" s="189">
        <f t="shared" si="70"/>
        <v>-7503127025.962738</v>
      </c>
      <c r="Z275" s="189">
        <f t="shared" si="70"/>
        <v>-7553154713.9689598</v>
      </c>
      <c r="AA275" s="189">
        <f t="shared" si="70"/>
        <v>-7603642934.0656614</v>
      </c>
      <c r="AB275" s="189">
        <f t="shared" si="70"/>
        <v>-7654431007.7739449</v>
      </c>
      <c r="AC275" s="189">
        <f t="shared" si="70"/>
        <v>-7705379225.4501696</v>
      </c>
      <c r="AD275" s="189">
        <f t="shared" si="70"/>
        <v>-7756365923.7199936</v>
      </c>
      <c r="AE275" s="189">
        <f t="shared" si="70"/>
        <v>-7807285054.9395857</v>
      </c>
      <c r="AF275" s="189">
        <f t="shared" si="70"/>
        <v>-7858044148.9848719</v>
      </c>
      <c r="AG275" s="189">
        <f t="shared" si="70"/>
        <v>-7908562591.1775675</v>
      </c>
      <c r="AH275" s="189">
        <f t="shared" si="70"/>
        <v>-7958770157.4088583</v>
      </c>
      <c r="AI275" s="189">
        <f t="shared" si="70"/>
        <v>-8008605760.3556385</v>
      </c>
      <c r="AJ275" s="189">
        <f t="shared" si="70"/>
        <v>-8058016370.3513441</v>
      </c>
      <c r="AK275" s="189">
        <f t="shared" si="70"/>
        <v>-8106956081.8392944</v>
      </c>
      <c r="AL275" s="189">
        <f t="shared" si="70"/>
        <v>-8155385302.0088387</v>
      </c>
      <c r="AM275" s="189">
        <f t="shared" si="70"/>
        <v>-8203270042.6261883</v>
      </c>
      <c r="AN275" s="189">
        <f t="shared" si="70"/>
        <v>-8250581299.534421</v>
      </c>
      <c r="AO275" s="189">
        <f t="shared" si="70"/>
        <v>-8297294507.0383205</v>
      </c>
      <c r="AP275" s="189">
        <f t="shared" si="70"/>
        <v>-8343389056.5771751</v>
      </c>
      <c r="AQ275" s="189">
        <f t="shared" si="70"/>
        <v>-8388847870.8474073</v>
      </c>
      <c r="AR275" s="189">
        <f t="shared" si="70"/>
        <v>-8433657025.9609661</v>
      </c>
      <c r="AS275" s="189">
        <f t="shared" si="70"/>
        <v>-8477805415.3861084</v>
      </c>
      <c r="AT275" s="189">
        <f t="shared" si="70"/>
        <v>-8521284450.3691959</v>
      </c>
      <c r="AU275" s="189">
        <f t="shared" si="70"/>
        <v>-8564087792.3215322</v>
      </c>
      <c r="AV275" s="189">
        <f t="shared" si="70"/>
        <v>-8606211113.3068638</v>
      </c>
      <c r="AW275" s="189">
        <f t="shared" si="70"/>
        <v>-8647651881.308609</v>
      </c>
      <c r="AX275" s="189">
        <f t="shared" si="70"/>
        <v>-8688409167.4113827</v>
      </c>
      <c r="AY275" s="189">
        <f t="shared" si="70"/>
        <v>-8728483472.414957</v>
      </c>
      <c r="AZ275" s="189">
        <f t="shared" si="70"/>
        <v>-8767876570.7233582</v>
      </c>
      <c r="BA275" s="189">
        <f t="shared" si="70"/>
        <v>-8806591369.6274357</v>
      </c>
      <c r="BB275" s="189">
        <f t="shared" si="70"/>
        <v>-8844631782.3344612</v>
      </c>
      <c r="BC275" s="189">
        <f t="shared" si="70"/>
        <v>-8882002613.2996941</v>
      </c>
      <c r="BD275" s="189">
        <f t="shared" si="70"/>
        <v>-8918709454.5879345</v>
      </c>
      <c r="BE275" s="189">
        <f t="shared" si="70"/>
        <v>-8954758592.1424103</v>
      </c>
      <c r="BF275" s="189">
        <f t="shared" si="70"/>
        <v>-8990156920.9675446</v>
      </c>
      <c r="BG275" s="189">
        <f t="shared" si="70"/>
        <v>-9024911868.3443356</v>
      </c>
      <c r="BH275" s="189">
        <f t="shared" si="70"/>
        <v>-9059031324.2947655</v>
      </c>
      <c r="BI275" s="189">
        <f t="shared" si="70"/>
        <v>-9092523578.5970192</v>
      </c>
      <c r="BJ275" s="189">
        <f t="shared" si="70"/>
        <v>-9125397263.7279797</v>
      </c>
      <c r="BK275" s="189">
        <f t="shared" si="70"/>
        <v>-9157661303.1751404</v>
      </c>
      <c r="BL275" s="189">
        <f t="shared" si="70"/>
        <v>-9189324864.6178455</v>
      </c>
      <c r="BM275" s="189">
        <f t="shared" si="70"/>
        <v>-9220397317.5287666</v>
      </c>
      <c r="BN275" s="1521">
        <f t="shared" si="70"/>
        <v>-9250888194.7916565</v>
      </c>
    </row>
    <row r="276" spans="1:66" hidden="1" x14ac:dyDescent="0.15">
      <c r="A276" s="1123"/>
      <c r="C276" s="1529"/>
      <c r="D276" s="274"/>
      <c r="E276" s="1675"/>
      <c r="F276" s="1604"/>
      <c r="G276" s="189">
        <f t="shared" si="70"/>
        <v>-6210585046.0890093</v>
      </c>
      <c r="H276" s="189">
        <f t="shared" si="70"/>
        <v>-6111842773.7793827</v>
      </c>
      <c r="I276" s="189">
        <f t="shared" si="70"/>
        <v>-6056719432.5536766</v>
      </c>
      <c r="J276" s="189">
        <f t="shared" si="70"/>
        <v>-6025137692.6108074</v>
      </c>
      <c r="K276" s="189">
        <f t="shared" si="70"/>
        <v>-6009188115.2500916</v>
      </c>
      <c r="L276" s="189">
        <f t="shared" si="70"/>
        <v>-6004608569.1652365</v>
      </c>
      <c r="M276" s="189">
        <f t="shared" si="70"/>
        <v>-6008726780.4382572</v>
      </c>
      <c r="N276" s="189">
        <f t="shared" si="70"/>
        <v>-6019709247.699934</v>
      </c>
      <c r="O276" s="189">
        <f t="shared" si="70"/>
        <v>-6036220721.8842869</v>
      </c>
      <c r="P276" s="189">
        <f t="shared" si="70"/>
        <v>-6057247049.7093058</v>
      </c>
      <c r="Q276" s="189">
        <f t="shared" si="70"/>
        <v>-6081993693.8090239</v>
      </c>
      <c r="R276" s="189">
        <f t="shared" si="70"/>
        <v>-6109823292.3792715</v>
      </c>
      <c r="S276" s="189">
        <f t="shared" si="70"/>
        <v>-6140215051.4864435</v>
      </c>
      <c r="T276" s="189">
        <f t="shared" si="70"/>
        <v>-6172737141.763217</v>
      </c>
      <c r="U276" s="189">
        <f t="shared" si="70"/>
        <v>-6207027244.0795078</v>
      </c>
      <c r="V276" s="189">
        <f t="shared" si="70"/>
        <v>-6242778419.4045048</v>
      </c>
      <c r="W276" s="189">
        <f t="shared" si="70"/>
        <v>-6279728581.2526312</v>
      </c>
      <c r="X276" s="189">
        <f t="shared" si="70"/>
        <v>-6317652479.567112</v>
      </c>
      <c r="Y276" s="189">
        <f t="shared" si="70"/>
        <v>-6356355480.9560661</v>
      </c>
      <c r="Z276" s="189">
        <f t="shared" si="70"/>
        <v>-6395668662.8924475</v>
      </c>
      <c r="AA276" s="189">
        <f t="shared" si="70"/>
        <v>-6435444888.1297417</v>
      </c>
      <c r="AB276" s="189">
        <f t="shared" si="70"/>
        <v>-6475555623.2169523</v>
      </c>
      <c r="AC276" s="189">
        <f t="shared" si="70"/>
        <v>-6515888330.7232847</v>
      </c>
      <c r="AD276" s="189">
        <f t="shared" si="70"/>
        <v>-6556344310.0126343</v>
      </c>
      <c r="AE276" s="189">
        <f t="shared" si="70"/>
        <v>-6596836893.1510248</v>
      </c>
      <c r="AF276" s="189">
        <f t="shared" si="70"/>
        <v>-6637289925.2067947</v>
      </c>
      <c r="AG276" s="189">
        <f t="shared" si="70"/>
        <v>-6677636474.6659145</v>
      </c>
      <c r="AH276" s="189">
        <f t="shared" si="70"/>
        <v>-6717817731.8126688</v>
      </c>
      <c r="AI276" s="189">
        <f t="shared" si="70"/>
        <v>-6757782061.9811182</v>
      </c>
      <c r="AJ276" s="189">
        <f t="shared" si="70"/>
        <v>-6797484187.4276333</v>
      </c>
      <c r="AK276" s="189">
        <f t="shared" si="70"/>
        <v>-6836884476.8080015</v>
      </c>
      <c r="AL276" s="189">
        <f t="shared" si="70"/>
        <v>-6875948325.2859554</v>
      </c>
      <c r="AM276" s="189">
        <f t="shared" si="70"/>
        <v>-6914645611.4546061</v>
      </c>
      <c r="AN276" s="189">
        <f t="shared" si="70"/>
        <v>-6952950219.7359915</v>
      </c>
      <c r="AO276" s="189">
        <f t="shared" si="70"/>
        <v>-6990839618.8960724</v>
      </c>
      <c r="AP276" s="189">
        <f t="shared" si="70"/>
        <v>-7028294488.8908758</v>
      </c>
      <c r="AQ276" s="189">
        <f t="shared" si="70"/>
        <v>-7065298389.5321159</v>
      </c>
      <c r="AR276" s="189">
        <f t="shared" si="70"/>
        <v>-7101837465.4939156</v>
      </c>
      <c r="AS276" s="189">
        <f t="shared" si="70"/>
        <v>-7137900183.0267506</v>
      </c>
      <c r="AT276" s="189">
        <f t="shared" si="70"/>
        <v>-7173477094.4392099</v>
      </c>
      <c r="AU276" s="189">
        <f t="shared" si="70"/>
        <v>-7208560626.9825687</v>
      </c>
      <c r="AV276" s="189">
        <f t="shared" si="70"/>
        <v>-7243144893.2509756</v>
      </c>
      <c r="AW276" s="189">
        <f t="shared" si="70"/>
        <v>-7277225520.609478</v>
      </c>
      <c r="AX276" s="189">
        <f t="shared" si="70"/>
        <v>-7310799497.4977551</v>
      </c>
      <c r="AY276" s="189">
        <f t="shared" si="70"/>
        <v>-7343865034.7407379</v>
      </c>
      <c r="AZ276" s="189">
        <f t="shared" si="70"/>
        <v>-7376421440.237566</v>
      </c>
      <c r="BA276" s="189">
        <f t="shared" si="70"/>
        <v>-7408469005.6048765</v>
      </c>
      <c r="BB276" s="189">
        <f t="shared" si="70"/>
        <v>-7440008903.5253572</v>
      </c>
      <c r="BC276" s="189">
        <f t="shared" si="70"/>
        <v>-7471043094.7026005</v>
      </c>
      <c r="BD276" s="189">
        <f t="shared" si="70"/>
        <v>-7501574243.4525986</v>
      </c>
      <c r="BE276" s="189">
        <f t="shared" si="70"/>
        <v>-7531605641.074029</v>
      </c>
      <c r="BF276" s="189">
        <f t="shared" si="70"/>
        <v>-7561141136.2363853</v>
      </c>
      <c r="BG276" s="189">
        <f t="shared" si="70"/>
        <v>-7590185071.7093878</v>
      </c>
      <c r="BH276" s="189">
        <f t="shared" si="70"/>
        <v>-7618742226.8307085</v>
      </c>
      <c r="BI276" s="189">
        <f t="shared" si="70"/>
        <v>-7646817765.1734591</v>
      </c>
      <c r="BJ276" s="189">
        <f t="shared" si="70"/>
        <v>-7674417186.9314508</v>
      </c>
      <c r="BK276" s="189">
        <f t="shared" si="70"/>
        <v>-7701546285.5899839</v>
      </c>
      <c r="BL276" s="189">
        <f t="shared" si="70"/>
        <v>-7728211108.4938154</v>
      </c>
      <c r="BM276" s="189">
        <f t="shared" si="70"/>
        <v>-7754417920.9627924</v>
      </c>
      <c r="BN276" s="1521">
        <f t="shared" si="70"/>
        <v>-7780173173.6400251</v>
      </c>
    </row>
    <row r="277" spans="1:66" ht="5.25" hidden="1" customHeight="1" x14ac:dyDescent="0.15">
      <c r="A277" s="1123"/>
      <c r="C277" s="1529"/>
      <c r="D277" s="274"/>
      <c r="E277" s="1675"/>
      <c r="F277" s="1604"/>
      <c r="G277" s="189"/>
      <c r="H277" s="189"/>
      <c r="I277" s="189"/>
      <c r="J277" s="189"/>
      <c r="K277" s="189"/>
      <c r="L277" s="189"/>
      <c r="M277" s="189"/>
      <c r="N277" s="189"/>
      <c r="O277" s="189"/>
      <c r="P277" s="189"/>
      <c r="Q277" s="189"/>
      <c r="R277" s="189"/>
      <c r="S277" s="189"/>
      <c r="T277" s="189"/>
      <c r="U277" s="189"/>
      <c r="V277" s="189"/>
      <c r="W277" s="189"/>
      <c r="X277" s="189"/>
      <c r="Y277" s="189"/>
      <c r="Z277" s="189"/>
      <c r="AA277" s="189"/>
      <c r="AB277" s="189"/>
      <c r="AC277" s="189"/>
      <c r="AD277" s="189"/>
      <c r="AE277" s="189"/>
      <c r="AF277" s="189"/>
      <c r="AG277" s="189"/>
      <c r="AH277" s="189"/>
      <c r="AI277" s="189"/>
      <c r="AJ277" s="189"/>
      <c r="AK277" s="189"/>
      <c r="AL277" s="189"/>
      <c r="AM277" s="189"/>
      <c r="AN277" s="189"/>
      <c r="AO277" s="189"/>
      <c r="AP277" s="189"/>
      <c r="AQ277" s="189"/>
      <c r="AR277" s="189"/>
      <c r="AS277" s="189"/>
      <c r="AT277" s="189"/>
      <c r="AU277" s="189"/>
      <c r="AV277" s="189"/>
      <c r="AW277" s="189"/>
      <c r="AX277" s="189"/>
      <c r="AY277" s="189"/>
      <c r="AZ277" s="189"/>
      <c r="BA277" s="189"/>
      <c r="BB277" s="189"/>
      <c r="BC277" s="189"/>
      <c r="BD277" s="189"/>
      <c r="BE277" s="189"/>
      <c r="BF277" s="189"/>
      <c r="BG277" s="189"/>
      <c r="BH277" s="189"/>
      <c r="BI277" s="189"/>
      <c r="BJ277" s="189"/>
      <c r="BK277" s="189"/>
      <c r="BL277" s="189"/>
      <c r="BM277" s="189"/>
      <c r="BN277" s="1521"/>
    </row>
    <row r="278" spans="1:66" hidden="1" x14ac:dyDescent="0.15">
      <c r="A278" s="1123"/>
      <c r="C278" s="1529"/>
      <c r="D278" s="274"/>
      <c r="E278" s="1675"/>
      <c r="F278" s="1604"/>
      <c r="G278" s="189">
        <f t="shared" ref="G278:BN280" si="71">F378</f>
        <v>796478322.07060909</v>
      </c>
      <c r="H278" s="189">
        <f t="shared" si="71"/>
        <v>1472479124.4660907</v>
      </c>
      <c r="I278" s="189">
        <f t="shared" si="71"/>
        <v>1873413094.8173461</v>
      </c>
      <c r="J278" s="189">
        <f t="shared" si="71"/>
        <v>2137010245.8608699</v>
      </c>
      <c r="K278" s="189">
        <f t="shared" si="71"/>
        <v>2313127127.1168265</v>
      </c>
      <c r="L278" s="189">
        <f t="shared" si="71"/>
        <v>2427222951.0049086</v>
      </c>
      <c r="M278" s="189">
        <f t="shared" si="71"/>
        <v>2494645953.9534531</v>
      </c>
      <c r="N278" s="189">
        <f t="shared" si="71"/>
        <v>2525611793.9000087</v>
      </c>
      <c r="O278" s="189">
        <f t="shared" si="71"/>
        <v>2527381402.8191786</v>
      </c>
      <c r="P278" s="189">
        <f t="shared" si="71"/>
        <v>2505361259.1774879</v>
      </c>
      <c r="Q278" s="189">
        <f t="shared" si="71"/>
        <v>2463718067.7318587</v>
      </c>
      <c r="R278" s="189">
        <f t="shared" si="71"/>
        <v>2405748775.1531882</v>
      </c>
      <c r="S278" s="189">
        <f t="shared" si="71"/>
        <v>2334116558.9666171</v>
      </c>
      <c r="T278" s="189">
        <f t="shared" si="71"/>
        <v>2251008445.2372684</v>
      </c>
      <c r="U278" s="189">
        <f t="shared" si="71"/>
        <v>2158244629.8416843</v>
      </c>
      <c r="V278" s="189">
        <f t="shared" si="71"/>
        <v>2057356723.3277674</v>
      </c>
      <c r="W278" s="189">
        <f t="shared" si="71"/>
        <v>1949645262.2741446</v>
      </c>
      <c r="X278" s="189">
        <f t="shared" si="71"/>
        <v>1836222954.7451997</v>
      </c>
      <c r="Y278" s="189">
        <f t="shared" si="71"/>
        <v>1718047845.6880279</v>
      </c>
      <c r="Z278" s="189">
        <f t="shared" si="71"/>
        <v>1595949193.1668463</v>
      </c>
      <c r="AA278" s="189">
        <f t="shared" si="71"/>
        <v>1470647965.2631259</v>
      </c>
      <c r="AB278" s="189">
        <f t="shared" si="71"/>
        <v>1342773294.855387</v>
      </c>
      <c r="AC278" s="189">
        <f t="shared" si="71"/>
        <v>1212875847.8336995</v>
      </c>
      <c r="AD278" s="189">
        <f t="shared" si="71"/>
        <v>1081438800.1394825</v>
      </c>
      <c r="AE278" s="189">
        <f t="shared" si="71"/>
        <v>948886938.06661367</v>
      </c>
      <c r="AF278" s="189">
        <f t="shared" si="71"/>
        <v>815594268.09128737</v>
      </c>
      <c r="AG278" s="189">
        <f t="shared" si="71"/>
        <v>681890430.2095058</v>
      </c>
      <c r="AH278" s="189">
        <f t="shared" si="71"/>
        <v>548066141.30329823</v>
      </c>
      <c r="AI278" s="189">
        <f t="shared" si="71"/>
        <v>414377845.06700188</v>
      </c>
      <c r="AJ278" s="189">
        <f t="shared" si="71"/>
        <v>281051707.50955689</v>
      </c>
      <c r="AK278" s="189">
        <f t="shared" si="71"/>
        <v>148287068.56546924</v>
      </c>
      <c r="AL278" s="189">
        <f t="shared" si="71"/>
        <v>16259438.487361982</v>
      </c>
      <c r="AM278" s="189">
        <f t="shared" si="71"/>
        <v>-114876889.25176445</v>
      </c>
      <c r="AN278" s="189">
        <f t="shared" si="71"/>
        <v>-244986550.07600212</v>
      </c>
      <c r="AO278" s="189">
        <f t="shared" si="71"/>
        <v>-373951097.43614846</v>
      </c>
      <c r="AP278" s="189">
        <f t="shared" si="71"/>
        <v>-501667229.26856458</v>
      </c>
      <c r="AQ278" s="189">
        <f t="shared" si="71"/>
        <v>-628045218.77427006</v>
      </c>
      <c r="AR278" s="189">
        <f t="shared" si="71"/>
        <v>-753007521.89804053</v>
      </c>
      <c r="AS278" s="189">
        <f t="shared" si="71"/>
        <v>-876487538.26768005</v>
      </c>
      <c r="AT278" s="189">
        <f t="shared" si="71"/>
        <v>-998428505.9369899</v>
      </c>
      <c r="AU278" s="189">
        <f t="shared" si="71"/>
        <v>-1118782513.2248132</v>
      </c>
      <c r="AV278" s="189">
        <f t="shared" si="71"/>
        <v>-1237509613.3830152</v>
      </c>
      <c r="AW278" s="189">
        <f t="shared" si="71"/>
        <v>-1354577029.8568161</v>
      </c>
      <c r="AX278" s="189">
        <f t="shared" si="71"/>
        <v>-1469958441.5989704</v>
      </c>
      <c r="AY278" s="189">
        <f t="shared" si="71"/>
        <v>-1583633339.326174</v>
      </c>
      <c r="AZ278" s="189">
        <f t="shared" si="71"/>
        <v>-1695586444.8105698</v>
      </c>
      <c r="BA278" s="189">
        <f t="shared" si="71"/>
        <v>-1805807186.3204186</v>
      </c>
      <c r="BB278" s="189">
        <f t="shared" si="71"/>
        <v>-1914289224.1933789</v>
      </c>
      <c r="BC278" s="189">
        <f t="shared" si="71"/>
        <v>-2021030021.2688928</v>
      </c>
      <c r="BD278" s="189">
        <f t="shared" si="71"/>
        <v>-2126030453.5436521</v>
      </c>
      <c r="BE278" s="189">
        <f t="shared" si="71"/>
        <v>-2229294456.9629908</v>
      </c>
      <c r="BF278" s="189">
        <f t="shared" si="71"/>
        <v>-2330828706.7352395</v>
      </c>
      <c r="BG278" s="189">
        <f t="shared" si="71"/>
        <v>-2430642325.9671063</v>
      </c>
      <c r="BH278" s="189">
        <f t="shared" si="71"/>
        <v>-2528746620.7755332</v>
      </c>
      <c r="BI278" s="189">
        <f t="shared" si="71"/>
        <v>-2625154839.3431482</v>
      </c>
      <c r="BJ278" s="189">
        <f t="shared" si="71"/>
        <v>-2719881952.6570358</v>
      </c>
      <c r="BK278" s="189">
        <f t="shared" si="71"/>
        <v>-2812944454.9095955</v>
      </c>
      <c r="BL278" s="189">
        <f t="shared" si="71"/>
        <v>-2904360181.7504873</v>
      </c>
      <c r="BM278" s="189">
        <f t="shared" si="71"/>
        <v>-2994148144.7639461</v>
      </c>
      <c r="BN278" s="1521">
        <f t="shared" si="71"/>
        <v>-3082328380.7094955</v>
      </c>
    </row>
    <row r="279" spans="1:66" hidden="1" x14ac:dyDescent="0.15">
      <c r="A279" s="1123"/>
      <c r="C279" s="1529"/>
      <c r="D279" s="274"/>
      <c r="E279" s="1675"/>
      <c r="F279" s="1604"/>
      <c r="G279" s="189">
        <f t="shared" si="71"/>
        <v>3727669015.4204807</v>
      </c>
      <c r="H279" s="189">
        <f t="shared" si="71"/>
        <v>4290818976.1219921</v>
      </c>
      <c r="I279" s="189">
        <f t="shared" si="71"/>
        <v>4645507062.4724951</v>
      </c>
      <c r="J279" s="189">
        <f t="shared" si="71"/>
        <v>4890552903.3706064</v>
      </c>
      <c r="K279" s="189">
        <f t="shared" si="71"/>
        <v>5063387722.7876377</v>
      </c>
      <c r="L279" s="189">
        <f t="shared" si="71"/>
        <v>5183708859.9849062</v>
      </c>
      <c r="M279" s="189">
        <f t="shared" si="71"/>
        <v>5263668434.0635748</v>
      </c>
      <c r="N279" s="189">
        <f t="shared" si="71"/>
        <v>5311509986.2403755</v>
      </c>
      <c r="O279" s="189">
        <f t="shared" si="71"/>
        <v>5333188973.8426809</v>
      </c>
      <c r="P279" s="189">
        <f t="shared" si="71"/>
        <v>5333203977.1458578</v>
      </c>
      <c r="Q279" s="189">
        <f t="shared" si="71"/>
        <v>5315067135.6769257</v>
      </c>
      <c r="R279" s="189">
        <f t="shared" si="71"/>
        <v>5281590588.8032141</v>
      </c>
      <c r="S279" s="189">
        <f t="shared" si="71"/>
        <v>5235071043.3494444</v>
      </c>
      <c r="T279" s="189">
        <f t="shared" si="71"/>
        <v>5177414201.3770866</v>
      </c>
      <c r="U279" s="189">
        <f t="shared" si="71"/>
        <v>5110221805.2843599</v>
      </c>
      <c r="V279" s="189">
        <f t="shared" si="71"/>
        <v>5034854437.8334312</v>
      </c>
      <c r="W279" s="189">
        <f t="shared" si="71"/>
        <v>4952478027.5438004</v>
      </c>
      <c r="X279" s="189">
        <f t="shared" si="71"/>
        <v>4864099065.6174459</v>
      </c>
      <c r="Y279" s="189">
        <f t="shared" si="71"/>
        <v>4770591795.3731565</v>
      </c>
      <c r="Z279" s="189">
        <f t="shared" si="71"/>
        <v>4672719561.5965347</v>
      </c>
      <c r="AA279" s="189">
        <f t="shared" si="71"/>
        <v>4571151825.1838541</v>
      </c>
      <c r="AB279" s="189">
        <f t="shared" si="71"/>
        <v>4466477902.7768488</v>
      </c>
      <c r="AC279" s="189">
        <f t="shared" si="71"/>
        <v>4359218192.4975929</v>
      </c>
      <c r="AD279" s="189">
        <f t="shared" si="71"/>
        <v>4249833442.3604932</v>
      </c>
      <c r="AE279" s="189">
        <f t="shared" si="71"/>
        <v>4138732475.0177751</v>
      </c>
      <c r="AF279" s="189">
        <f t="shared" si="71"/>
        <v>4026278680.8172965</v>
      </c>
      <c r="AG279" s="189">
        <f t="shared" si="71"/>
        <v>3912795517.6282172</v>
      </c>
      <c r="AH279" s="189">
        <f t="shared" si="71"/>
        <v>3798571201.9306488</v>
      </c>
      <c r="AI279" s="189">
        <f t="shared" si="71"/>
        <v>3683862735.5228457</v>
      </c>
      <c r="AJ279" s="189">
        <f t="shared" si="71"/>
        <v>3568899381.9610271</v>
      </c>
      <c r="AK279" s="189">
        <f t="shared" si="71"/>
        <v>3453885683.805449</v>
      </c>
      <c r="AL279" s="189">
        <f t="shared" si="71"/>
        <v>3339004094.0010872</v>
      </c>
      <c r="AM279" s="189">
        <f t="shared" si="71"/>
        <v>3224417280.9192376</v>
      </c>
      <c r="AN279" s="189">
        <f t="shared" si="71"/>
        <v>3110270155.7521386</v>
      </c>
      <c r="AO279" s="189">
        <f t="shared" si="71"/>
        <v>2996691662.3749309</v>
      </c>
      <c r="AP279" s="189">
        <f t="shared" si="71"/>
        <v>2883796362.9432845</v>
      </c>
      <c r="AQ279" s="189">
        <f t="shared" si="71"/>
        <v>2771685846.989933</v>
      </c>
      <c r="AR279" s="189">
        <f t="shared" si="71"/>
        <v>2660449987.3251657</v>
      </c>
      <c r="AS279" s="189">
        <f t="shared" si="71"/>
        <v>2550168062.4118848</v>
      </c>
      <c r="AT279" s="189">
        <f t="shared" si="71"/>
        <v>2440909761.9042759</v>
      </c>
      <c r="AU279" s="189">
        <f t="shared" si="71"/>
        <v>2332736089.5787096</v>
      </c>
      <c r="AV279" s="189">
        <f t="shared" si="71"/>
        <v>2225700175.8436761</v>
      </c>
      <c r="AW279" s="189">
        <f t="shared" si="71"/>
        <v>2119848010.3121619</v>
      </c>
      <c r="AX279" s="189">
        <f t="shared" si="71"/>
        <v>2015219103.491626</v>
      </c>
      <c r="AY279" s="189">
        <f t="shared" si="71"/>
        <v>1911847085.4434831</v>
      </c>
      <c r="AZ279" s="189">
        <f t="shared" si="71"/>
        <v>1809760248.2456837</v>
      </c>
      <c r="BA279" s="189">
        <f t="shared" si="71"/>
        <v>1708982038.2264538</v>
      </c>
      <c r="BB279" s="189">
        <f t="shared" si="71"/>
        <v>1609531503.198571</v>
      </c>
      <c r="BC279" s="189">
        <f t="shared" si="71"/>
        <v>1511423699.2906427</v>
      </c>
      <c r="BD279" s="189">
        <f t="shared" si="71"/>
        <v>1414670061.4275467</v>
      </c>
      <c r="BE279" s="189">
        <f t="shared" si="71"/>
        <v>1319278741.0424161</v>
      </c>
      <c r="BF279" s="189">
        <f t="shared" si="71"/>
        <v>1225254914.1957166</v>
      </c>
      <c r="BG279" s="189">
        <f t="shared" si="71"/>
        <v>1132601062.92349</v>
      </c>
      <c r="BH279" s="189">
        <f t="shared" si="71"/>
        <v>1041317232.3287636</v>
      </c>
      <c r="BI279" s="189">
        <f t="shared" si="71"/>
        <v>951401265.66083646</v>
      </c>
      <c r="BJ279" s="189">
        <f t="shared" si="71"/>
        <v>862849019.39107704</v>
      </c>
      <c r="BK279" s="189">
        <f t="shared" si="71"/>
        <v>775654560.08634853</v>
      </c>
      <c r="BL279" s="189">
        <f t="shared" si="71"/>
        <v>689810344.698295</v>
      </c>
      <c r="BM279" s="189">
        <f t="shared" si="71"/>
        <v>605307385.72513008</v>
      </c>
      <c r="BN279" s="189">
        <f t="shared" si="71"/>
        <v>522135402.55945992</v>
      </c>
    </row>
    <row r="280" spans="1:66" hidden="1" x14ac:dyDescent="0.15">
      <c r="A280" s="1123"/>
      <c r="C280" s="1529"/>
      <c r="D280" s="274"/>
      <c r="E280" s="1675"/>
      <c r="F280" s="1604"/>
      <c r="G280" s="189">
        <f>F380</f>
        <v>7249716027.5540209</v>
      </c>
      <c r="H280" s="189">
        <f t="shared" si="71"/>
        <v>7677267178.2883911</v>
      </c>
      <c r="I280" s="189">
        <f t="shared" si="71"/>
        <v>7963837209.1434879</v>
      </c>
      <c r="J280" s="189">
        <f t="shared" si="71"/>
        <v>8172389772.4808836</v>
      </c>
      <c r="K280" s="189">
        <f t="shared" si="71"/>
        <v>8327829222.9411697</v>
      </c>
      <c r="L280" s="189">
        <f t="shared" si="71"/>
        <v>8443647212.1864395</v>
      </c>
      <c r="M280" s="189">
        <f t="shared" si="71"/>
        <v>8528357182.0212593</v>
      </c>
      <c r="N280" s="189">
        <f t="shared" si="71"/>
        <v>8587843465.4998035</v>
      </c>
      <c r="O280" s="189">
        <f t="shared" si="71"/>
        <v>8626426424.3123016</v>
      </c>
      <c r="P280" s="189">
        <f t="shared" si="71"/>
        <v>8647416691.5407486</v>
      </c>
      <c r="Q280" s="189">
        <f t="shared" si="71"/>
        <v>8653432743.015604</v>
      </c>
      <c r="R280" s="189">
        <f t="shared" si="71"/>
        <v>8646596372.5479164</v>
      </c>
      <c r="S280" s="189">
        <f t="shared" si="71"/>
        <v>8628659882.1619396</v>
      </c>
      <c r="T280" s="189">
        <f t="shared" si="71"/>
        <v>8601092596.2107658</v>
      </c>
      <c r="U280" s="189">
        <f t="shared" si="71"/>
        <v>8565141883.9478979</v>
      </c>
      <c r="V280" s="189">
        <f t="shared" si="71"/>
        <v>8521877524.755744</v>
      </c>
      <c r="W280" s="189">
        <f t="shared" si="71"/>
        <v>8472224800.266984</v>
      </c>
      <c r="X280" s="189">
        <f t="shared" si="71"/>
        <v>8416989725.9706678</v>
      </c>
      <c r="Y280" s="189">
        <f t="shared" si="71"/>
        <v>8356878658.8323412</v>
      </c>
      <c r="Z280" s="189">
        <f t="shared" si="71"/>
        <v>8292513789.7388029</v>
      </c>
      <c r="AA280" s="189">
        <f t="shared" si="71"/>
        <v>8224445564.7266359</v>
      </c>
      <c r="AB280" s="189">
        <f t="shared" si="71"/>
        <v>8153162773.6222801</v>
      </c>
      <c r="AC280" s="189">
        <f t="shared" si="71"/>
        <v>8079100839.1659136</v>
      </c>
      <c r="AD280" s="189">
        <f t="shared" si="71"/>
        <v>8002648698.236721</v>
      </c>
      <c r="AE280" s="189">
        <f t="shared" si="71"/>
        <v>7924154567.5195332</v>
      </c>
      <c r="AF280" s="189">
        <f t="shared" si="71"/>
        <v>7843930815.0287008</v>
      </c>
      <c r="AG280" s="189">
        <f t="shared" si="71"/>
        <v>7762258107.4144707</v>
      </c>
      <c r="AH280" s="189">
        <f t="shared" si="71"/>
        <v>7679388965.0427656</v>
      </c>
      <c r="AI280" s="189">
        <f t="shared" si="71"/>
        <v>7595550828.5142612</v>
      </c>
      <c r="AJ280" s="189">
        <f t="shared" si="71"/>
        <v>7510948718.8762779</v>
      </c>
      <c r="AK280" s="189">
        <f t="shared" si="71"/>
        <v>7425767557.4089174</v>
      </c>
      <c r="AL280" s="189">
        <f t="shared" si="71"/>
        <v>7340174198.2161455</v>
      </c>
      <c r="AM280" s="189">
        <f t="shared" si="71"/>
        <v>7254319216.9812469</v>
      </c>
      <c r="AN280" s="189">
        <f t="shared" si="71"/>
        <v>7168338491.4731731</v>
      </c>
      <c r="AO280" s="189">
        <f t="shared" si="71"/>
        <v>7082354603.2175426</v>
      </c>
      <c r="AP280" s="189">
        <f t="shared" si="71"/>
        <v>6996478084.8048716</v>
      </c>
      <c r="AQ280" s="189">
        <f t="shared" si="71"/>
        <v>6910808533.3237934</v>
      </c>
      <c r="AR280" s="189">
        <f t="shared" si="71"/>
        <v>6825435607.1708164</v>
      </c>
      <c r="AS280" s="189">
        <f t="shared" si="71"/>
        <v>6740439920.8426161</v>
      </c>
      <c r="AT280" s="189">
        <f t="shared" si="71"/>
        <v>6655893850.1406507</v>
      </c>
      <c r="AU280" s="189">
        <f t="shared" si="71"/>
        <v>6571862258.4172544</v>
      </c>
      <c r="AV280" s="189">
        <f t="shared" si="71"/>
        <v>6488403152.9941587</v>
      </c>
      <c r="AW280" s="189">
        <f t="shared" si="71"/>
        <v>6405568279.6312609</v>
      </c>
      <c r="AX280" s="189">
        <f t="shared" si="71"/>
        <v>6323403661.8701153</v>
      </c>
      <c r="AY280" s="189">
        <f t="shared" si="71"/>
        <v>6241950091.1869183</v>
      </c>
      <c r="AZ280" s="189">
        <f t="shared" si="71"/>
        <v>6161243573.1349945</v>
      </c>
      <c r="BA280" s="189">
        <f t="shared" si="71"/>
        <v>6081315734.0136433</v>
      </c>
      <c r="BB280" s="189">
        <f t="shared" si="71"/>
        <v>6002194192.0500011</v>
      </c>
      <c r="BC280" s="189">
        <f t="shared" si="71"/>
        <v>5923902896.6080294</v>
      </c>
      <c r="BD280" s="189">
        <f t="shared" si="71"/>
        <v>5846462438.5313492</v>
      </c>
      <c r="BE280" s="189">
        <f t="shared" si="71"/>
        <v>5769890334.3742151</v>
      </c>
      <c r="BF280" s="189">
        <f t="shared" si="71"/>
        <v>5694201286.9690027</v>
      </c>
      <c r="BG280" s="189">
        <f t="shared" si="71"/>
        <v>5619407424.5121536</v>
      </c>
      <c r="BH280" s="189">
        <f t="shared" si="71"/>
        <v>5545518520.1177683</v>
      </c>
      <c r="BI280" s="189">
        <f t="shared" si="71"/>
        <v>5472542193.5841312</v>
      </c>
      <c r="BJ280" s="189">
        <f t="shared" si="71"/>
        <v>5400484096.9392567</v>
      </c>
      <c r="BK280" s="189">
        <f t="shared" si="71"/>
        <v>5329348085.1736937</v>
      </c>
      <c r="BL280" s="189">
        <f t="shared" si="71"/>
        <v>5259136373.4293575</v>
      </c>
      <c r="BM280" s="189">
        <f t="shared" si="71"/>
        <v>5189849681.7896814</v>
      </c>
      <c r="BN280" s="189">
        <f t="shared" si="71"/>
        <v>5121487368.7067423</v>
      </c>
    </row>
    <row r="281" spans="1:66" ht="9.75" hidden="1" customHeight="1" x14ac:dyDescent="0.15">
      <c r="A281" s="2625"/>
      <c r="B281" s="747"/>
      <c r="C281" s="1533"/>
      <c r="D281" s="1399"/>
      <c r="E281" s="1679"/>
      <c r="F281" s="1605"/>
      <c r="G281" s="748"/>
      <c r="H281" s="748"/>
      <c r="I281" s="748"/>
      <c r="J281" s="748"/>
      <c r="K281" s="748"/>
      <c r="L281" s="748"/>
      <c r="M281" s="748"/>
      <c r="N281" s="748"/>
      <c r="O281" s="748"/>
      <c r="P281" s="748"/>
      <c r="Q281" s="748"/>
      <c r="R281" s="748"/>
      <c r="S281" s="748"/>
      <c r="T281" s="748"/>
      <c r="U281" s="748"/>
      <c r="V281" s="748"/>
      <c r="W281" s="748"/>
      <c r="X281" s="748"/>
      <c r="Y281" s="748"/>
      <c r="Z281" s="748"/>
      <c r="AA281" s="748"/>
      <c r="AB281" s="748"/>
      <c r="AC281" s="748"/>
      <c r="AD281" s="748"/>
      <c r="AE281" s="748"/>
      <c r="AF281" s="748"/>
      <c r="AG281" s="748"/>
      <c r="AH281" s="748"/>
      <c r="AI281" s="748"/>
      <c r="AJ281" s="748"/>
      <c r="AK281" s="748"/>
      <c r="AL281" s="748"/>
      <c r="AM281" s="748"/>
      <c r="AN281" s="748"/>
      <c r="AO281" s="748"/>
      <c r="AP281" s="748"/>
      <c r="AQ281" s="748"/>
      <c r="AR281" s="748"/>
      <c r="AS281" s="748"/>
      <c r="AT281" s="748"/>
      <c r="AU281" s="748"/>
      <c r="AV281" s="748"/>
      <c r="AW281" s="748"/>
      <c r="AX281" s="748"/>
      <c r="AY281" s="748"/>
      <c r="AZ281" s="748"/>
      <c r="BA281" s="748"/>
      <c r="BB281" s="748"/>
      <c r="BC281" s="748"/>
      <c r="BD281" s="748"/>
      <c r="BE281" s="748"/>
      <c r="BF281" s="748"/>
      <c r="BG281" s="748"/>
      <c r="BH281" s="748"/>
      <c r="BI281" s="748"/>
      <c r="BJ281" s="748"/>
      <c r="BK281" s="748"/>
      <c r="BL281" s="748"/>
      <c r="BM281" s="748"/>
      <c r="BN281" s="1525"/>
    </row>
    <row r="282" spans="1:66" hidden="1" x14ac:dyDescent="0.15">
      <c r="A282" s="1123"/>
      <c r="C282" s="1529"/>
      <c r="D282" s="274"/>
      <c r="E282" s="1675"/>
      <c r="F282" s="1604"/>
      <c r="G282" s="189"/>
      <c r="H282" s="189"/>
      <c r="I282" s="189"/>
      <c r="J282" s="189"/>
      <c r="K282" s="189"/>
      <c r="L282" s="189"/>
      <c r="M282" s="189"/>
      <c r="N282" s="189"/>
      <c r="O282" s="189"/>
      <c r="P282" s="189"/>
      <c r="Q282" s="189"/>
      <c r="R282" s="189"/>
      <c r="S282" s="189"/>
      <c r="T282" s="189"/>
      <c r="U282" s="189"/>
      <c r="V282" s="189"/>
      <c r="W282" s="189"/>
      <c r="X282" s="189"/>
      <c r="Y282" s="189"/>
      <c r="Z282" s="189"/>
      <c r="AA282" s="189"/>
      <c r="AB282" s="189"/>
      <c r="AC282" s="189"/>
      <c r="AD282" s="189"/>
      <c r="AE282" s="189"/>
      <c r="AF282" s="189"/>
      <c r="AG282" s="189"/>
      <c r="AH282" s="189"/>
      <c r="AI282" s="189"/>
      <c r="AJ282" s="189"/>
      <c r="AK282" s="189"/>
      <c r="AL282" s="189"/>
      <c r="AM282" s="189"/>
      <c r="AN282" s="189"/>
      <c r="AO282" s="189"/>
      <c r="AP282" s="189"/>
      <c r="AQ282" s="189"/>
      <c r="AR282" s="189"/>
      <c r="AS282" s="189"/>
      <c r="AT282" s="189"/>
      <c r="AU282" s="189"/>
      <c r="AV282" s="189"/>
      <c r="AW282" s="189"/>
      <c r="AX282" s="189"/>
      <c r="AY282" s="189"/>
      <c r="AZ282" s="189"/>
      <c r="BA282" s="189"/>
      <c r="BB282" s="189"/>
      <c r="BC282" s="189"/>
      <c r="BD282" s="189"/>
      <c r="BE282" s="189"/>
      <c r="BF282" s="189"/>
      <c r="BG282" s="189"/>
      <c r="BH282" s="189"/>
      <c r="BI282" s="189"/>
      <c r="BJ282" s="189"/>
      <c r="BK282" s="189"/>
      <c r="BL282" s="189"/>
      <c r="BM282" s="189"/>
      <c r="BN282" s="1521"/>
    </row>
    <row r="283" spans="1:66" hidden="1" x14ac:dyDescent="0.15">
      <c r="A283" s="1123"/>
      <c r="B283" s="161" t="s">
        <v>903</v>
      </c>
      <c r="C283" s="1529"/>
      <c r="D283" s="274"/>
      <c r="E283" s="1675"/>
      <c r="F283" s="1604"/>
      <c r="G283" s="189">
        <f t="shared" ref="G283:BN285" si="72">G250*$C$136</f>
        <v>-261441643.32973957</v>
      </c>
      <c r="H283" s="189">
        <f t="shared" si="72"/>
        <v>-254327121.64726827</v>
      </c>
      <c r="I283" s="189">
        <f t="shared" si="72"/>
        <v>-250552445.27677214</v>
      </c>
      <c r="J283" s="189">
        <f t="shared" si="72"/>
        <v>-248423812.96733984</v>
      </c>
      <c r="K283" s="189">
        <f t="shared" si="72"/>
        <v>-247329162.96278092</v>
      </c>
      <c r="L283" s="189">
        <f t="shared" si="72"/>
        <v>-246956722.36015955</v>
      </c>
      <c r="M283" s="189">
        <f t="shared" si="72"/>
        <v>-247119130.56061688</v>
      </c>
      <c r="N283" s="189">
        <f t="shared" si="72"/>
        <v>-247692152.77224624</v>
      </c>
      <c r="O283" s="189">
        <f t="shared" si="72"/>
        <v>-248587870.87060645</v>
      </c>
      <c r="P283" s="189">
        <f t="shared" si="72"/>
        <v>-249741140.23474532</v>
      </c>
      <c r="Q283" s="189">
        <f t="shared" si="72"/>
        <v>-251102024.6172089</v>
      </c>
      <c r="R283" s="189">
        <f t="shared" si="72"/>
        <v>-252631242.98577291</v>
      </c>
      <c r="S283" s="189">
        <f t="shared" si="72"/>
        <v>-254297266.28422415</v>
      </c>
      <c r="T283" s="189">
        <f t="shared" si="72"/>
        <v>-256074378.94245037</v>
      </c>
      <c r="U283" s="189">
        <f t="shared" si="72"/>
        <v>-257941334.88808122</v>
      </c>
      <c r="V283" s="189">
        <f t="shared" si="72"/>
        <v>-259880396.06744972</v>
      </c>
      <c r="W283" s="189">
        <f t="shared" si="72"/>
        <v>-261876626.14727098</v>
      </c>
      <c r="X283" s="189">
        <f t="shared" si="72"/>
        <v>-263917359.77724874</v>
      </c>
      <c r="Y283" s="189">
        <f t="shared" si="72"/>
        <v>-265991795.88429514</v>
      </c>
      <c r="Z283" s="189">
        <f t="shared" si="72"/>
        <v>-268090680.64216161</v>
      </c>
      <c r="AA283" s="189">
        <f t="shared" si="72"/>
        <v>-270206056.60698414</v>
      </c>
      <c r="AB283" s="189">
        <f t="shared" si="72"/>
        <v>-272331061.55860013</v>
      </c>
      <c r="AC283" s="189">
        <f t="shared" si="72"/>
        <v>-274459765.28600001</v>
      </c>
      <c r="AD283" s="189">
        <f t="shared" si="72"/>
        <v>-276587035.75807327</v>
      </c>
      <c r="AE283" s="189">
        <f t="shared" si="72"/>
        <v>-278708428.34845501</v>
      </c>
      <c r="AF283" s="189">
        <f t="shared" si="72"/>
        <v>-280820093.36108273</v>
      </c>
      <c r="AG283" s="189">
        <f t="shared" si="72"/>
        <v>-282918698.2391609</v>
      </c>
      <c r="AH283" s="189">
        <f t="shared" si="72"/>
        <v>-285001361.67062914</v>
      </c>
      <c r="AI283" s="189">
        <f t="shared" si="72"/>
        <v>-287065597.41858685</v>
      </c>
      <c r="AJ283" s="189">
        <f t="shared" si="72"/>
        <v>-289109266.16690755</v>
      </c>
      <c r="AK283" s="189">
        <f t="shared" si="72"/>
        <v>-291130534.02187401</v>
      </c>
      <c r="AL283" s="189">
        <f t="shared" si="72"/>
        <v>-293127836.57971507</v>
      </c>
      <c r="AM283" s="189">
        <f t="shared" si="72"/>
        <v>-295099847.67847526</v>
      </c>
      <c r="AN283" s="189">
        <f t="shared" si="72"/>
        <v>-297045452.11580426</v>
      </c>
      <c r="AO283" s="189">
        <f t="shared" si="72"/>
        <v>-298963721.74300861</v>
      </c>
      <c r="AP283" s="189">
        <f t="shared" si="72"/>
        <v>-300853894.44814032</v>
      </c>
      <c r="AQ283" s="189">
        <f t="shared" si="72"/>
        <v>-302715355.62300801</v>
      </c>
      <c r="AR283" s="189">
        <f t="shared" si="72"/>
        <v>-304547621.7752915</v>
      </c>
      <c r="AS283" s="189">
        <f t="shared" si="72"/>
        <v>-306350326.00081694</v>
      </c>
      <c r="AT283" s="189">
        <f t="shared" si="72"/>
        <v>-308123205.07512414</v>
      </c>
      <c r="AU283" s="189">
        <f t="shared" si="72"/>
        <v>-309866087.95971316</v>
      </c>
      <c r="AV283" s="189">
        <f t="shared" si="72"/>
        <v>-311578885.548365</v>
      </c>
      <c r="AW283" s="189">
        <f t="shared" si="72"/>
        <v>-313261581.50388563</v>
      </c>
      <c r="AX283" s="189">
        <f t="shared" si="72"/>
        <v>-314914224.05649179</v>
      </c>
      <c r="AY283" s="189">
        <f t="shared" si="72"/>
        <v>-316536918.6525864</v>
      </c>
      <c r="AZ283" s="189">
        <f t="shared" si="72"/>
        <v>-318129821.35746193</v>
      </c>
      <c r="BA283" s="189">
        <f t="shared" si="72"/>
        <v>-319693132.92801172</v>
      </c>
      <c r="BB283" s="189">
        <f t="shared" si="72"/>
        <v>-321227093.48219669</v>
      </c>
      <c r="BC283" s="189">
        <f t="shared" si="72"/>
        <v>-322731977.70113087</v>
      </c>
      <c r="BD283" s="189">
        <f t="shared" si="72"/>
        <v>-324208090.50747013</v>
      </c>
      <c r="BE283" s="189">
        <f t="shared" si="72"/>
        <v>-325655763.1705119</v>
      </c>
      <c r="BF283" s="189">
        <f t="shared" si="72"/>
        <v>-327075349.7942273</v>
      </c>
      <c r="BG283" s="189">
        <f t="shared" si="72"/>
        <v>-328467224.1494782</v>
      </c>
      <c r="BH283" s="189">
        <f t="shared" si="72"/>
        <v>-329831776.8160463</v>
      </c>
      <c r="BI283" s="189">
        <f t="shared" si="72"/>
        <v>-331169412.60391408</v>
      </c>
      <c r="BJ283" s="189">
        <f t="shared" si="72"/>
        <v>-332480548.22656691</v>
      </c>
      <c r="BK283" s="189">
        <f t="shared" si="72"/>
        <v>-333765610.20201033</v>
      </c>
      <c r="BL283" s="189">
        <f t="shared" si="72"/>
        <v>-335025032.95975667</v>
      </c>
      <c r="BM283" s="189">
        <f t="shared" si="72"/>
        <v>-336259257.13429981</v>
      </c>
      <c r="BN283" s="1521">
        <f t="shared" si="72"/>
        <v>-337468728.0275901</v>
      </c>
    </row>
    <row r="284" spans="1:66" hidden="1" x14ac:dyDescent="0.15">
      <c r="A284" s="1123"/>
      <c r="C284" s="1529"/>
      <c r="D284" s="274"/>
      <c r="E284" s="1675"/>
      <c r="F284" s="1604"/>
      <c r="G284" s="189">
        <f t="shared" si="72"/>
        <v>-225355814.44546854</v>
      </c>
      <c r="H284" s="189">
        <f t="shared" si="72"/>
        <v>-219630597.17504168</v>
      </c>
      <c r="I284" s="189">
        <f t="shared" si="72"/>
        <v>-216425252.93992624</v>
      </c>
      <c r="J284" s="189">
        <f t="shared" si="72"/>
        <v>-214525005.43159375</v>
      </c>
      <c r="K284" s="189">
        <f t="shared" si="72"/>
        <v>-213470760.82344109</v>
      </c>
      <c r="L284" s="189">
        <f t="shared" si="72"/>
        <v>-213021680.51555046</v>
      </c>
      <c r="M284" s="189">
        <f t="shared" si="72"/>
        <v>-213029751.24433681</v>
      </c>
      <c r="N284" s="189">
        <f t="shared" si="72"/>
        <v>-213395016.90664905</v>
      </c>
      <c r="O284" s="189">
        <f t="shared" si="72"/>
        <v>-214045631.04982072</v>
      </c>
      <c r="P284" s="189">
        <f t="shared" si="72"/>
        <v>-214927626.16902685</v>
      </c>
      <c r="Q284" s="189">
        <f t="shared" si="72"/>
        <v>-215999124.35601795</v>
      </c>
      <c r="R284" s="189">
        <f t="shared" si="72"/>
        <v>-217226813.03140289</v>
      </c>
      <c r="S284" s="189">
        <f t="shared" si="72"/>
        <v>-218583674.75229222</v>
      </c>
      <c r="T284" s="189">
        <f t="shared" si="72"/>
        <v>-220047457.32264888</v>
      </c>
      <c r="U284" s="189">
        <f t="shared" si="72"/>
        <v>-221599604.04642177</v>
      </c>
      <c r="V284" s="189">
        <f t="shared" si="72"/>
        <v>-223224482.38952827</v>
      </c>
      <c r="W284" s="189">
        <f t="shared" si="72"/>
        <v>-224908813.17575604</v>
      </c>
      <c r="X284" s="189">
        <f t="shared" si="72"/>
        <v>-226641238.68843693</v>
      </c>
      <c r="Y284" s="189">
        <f t="shared" si="72"/>
        <v>-228411989.53462124</v>
      </c>
      <c r="Z284" s="189">
        <f t="shared" si="72"/>
        <v>-230212623.34509003</v>
      </c>
      <c r="AA284" s="189">
        <f t="shared" si="72"/>
        <v>-232035816.77988645</v>
      </c>
      <c r="AB284" s="189">
        <f t="shared" si="72"/>
        <v>-233875197.79572746</v>
      </c>
      <c r="AC284" s="189">
        <f t="shared" si="72"/>
        <v>-235725208.8074784</v>
      </c>
      <c r="AD284" s="189">
        <f t="shared" si="72"/>
        <v>-237580993.89378107</v>
      </c>
      <c r="AE284" s="189">
        <f t="shared" si="72"/>
        <v>-239438304.95633763</v>
      </c>
      <c r="AF284" s="189">
        <f t="shared" si="72"/>
        <v>-241293422.99402526</v>
      </c>
      <c r="AG284" s="189">
        <f t="shared" si="72"/>
        <v>-243143091.55808574</v>
      </c>
      <c r="AH284" s="189">
        <f t="shared" si="72"/>
        <v>-244984460.11885595</v>
      </c>
      <c r="AI284" s="189">
        <f t="shared" si="72"/>
        <v>-246815035.56862918</v>
      </c>
      <c r="AJ284" s="189">
        <f t="shared" si="72"/>
        <v>-248632640.45743766</v>
      </c>
      <c r="AK284" s="189">
        <f t="shared" si="72"/>
        <v>-250435376.84214455</v>
      </c>
      <c r="AL284" s="189">
        <f t="shared" si="72"/>
        <v>-252221594.84763461</v>
      </c>
      <c r="AM284" s="189">
        <f t="shared" si="72"/>
        <v>-253989865.20875013</v>
      </c>
      <c r="AN284" s="189">
        <f t="shared" si="72"/>
        <v>-255738955.19494176</v>
      </c>
      <c r="AO284" s="189">
        <f t="shared" si="72"/>
        <v>-257467807.42515042</v>
      </c>
      <c r="AP284" s="189">
        <f t="shared" si="72"/>
        <v>-259175521.16466448</v>
      </c>
      <c r="AQ284" s="189">
        <f t="shared" si="72"/>
        <v>-260861335.76341924</v>
      </c>
      <c r="AR284" s="189">
        <f t="shared" si="72"/>
        <v>-262524615.95004204</v>
      </c>
      <c r="AS284" s="189">
        <f t="shared" si="72"/>
        <v>-264164838.74064294</v>
      </c>
      <c r="AT284" s="189">
        <f t="shared" si="72"/>
        <v>-265781581.758012</v>
      </c>
      <c r="AU284" s="189">
        <f t="shared" si="72"/>
        <v>-267374512.78713211</v>
      </c>
      <c r="AV284" s="189">
        <f t="shared" si="72"/>
        <v>-268943380.41801023</v>
      </c>
      <c r="AW284" s="189">
        <f t="shared" si="72"/>
        <v>-270488005.647762</v>
      </c>
      <c r="AX284" s="189">
        <f t="shared" si="72"/>
        <v>-272008274.33142853</v>
      </c>
      <c r="AY284" s="189">
        <f t="shared" si="72"/>
        <v>-273504130.38578057</v>
      </c>
      <c r="AZ284" s="189">
        <f t="shared" si="72"/>
        <v>-274975569.66286743</v>
      </c>
      <c r="BA284" s="189">
        <f t="shared" si="72"/>
        <v>-276422634.42068762</v>
      </c>
      <c r="BB284" s="189">
        <f t="shared" si="72"/>
        <v>-277845408.32742077</v>
      </c>
      <c r="BC284" s="189">
        <f t="shared" si="72"/>
        <v>-279244011.94342071</v>
      </c>
      <c r="BD284" s="189">
        <f t="shared" si="72"/>
        <v>-280618598.63183862</v>
      </c>
      <c r="BE284" s="189">
        <f t="shared" si="72"/>
        <v>-281969350.85450196</v>
      </c>
      <c r="BF284" s="189">
        <f t="shared" si="72"/>
        <v>-283296476.81465328</v>
      </c>
      <c r="BG284" s="189">
        <f t="shared" si="72"/>
        <v>-284600207.41247863</v>
      </c>
      <c r="BH284" s="189">
        <f t="shared" si="72"/>
        <v>-285880793.48312199</v>
      </c>
      <c r="BI284" s="189">
        <f t="shared" si="72"/>
        <v>-287138503.29017335</v>
      </c>
      <c r="BJ284" s="189">
        <f t="shared" si="72"/>
        <v>-288373620.250498</v>
      </c>
      <c r="BK284" s="189">
        <f t="shared" si="72"/>
        <v>-289586440.86880916</v>
      </c>
      <c r="BL284" s="189">
        <f t="shared" si="72"/>
        <v>-290777272.86261433</v>
      </c>
      <c r="BM284" s="189">
        <f t="shared" si="72"/>
        <v>-291946433.46013284</v>
      </c>
      <c r="BN284" s="1521">
        <f t="shared" si="72"/>
        <v>-293094247.85552484</v>
      </c>
    </row>
    <row r="285" spans="1:66" hidden="1" x14ac:dyDescent="0.15">
      <c r="A285" s="1123"/>
      <c r="C285" s="1529"/>
      <c r="D285" s="274"/>
      <c r="E285" s="1675"/>
      <c r="F285" s="1604"/>
      <c r="G285" s="189">
        <f t="shared" si="72"/>
        <v>-181995965.46308812</v>
      </c>
      <c r="H285" s="189">
        <f t="shared" si="72"/>
        <v>-177940102.37848288</v>
      </c>
      <c r="I285" s="189">
        <f t="shared" si="72"/>
        <v>-175573358.13623497</v>
      </c>
      <c r="J285" s="189">
        <f t="shared" si="72"/>
        <v>-174122378.62417105</v>
      </c>
      <c r="K285" s="189">
        <f t="shared" si="72"/>
        <v>-173282288.04870412</v>
      </c>
      <c r="L285" s="189">
        <f t="shared" si="72"/>
        <v>-172888645.9034704</v>
      </c>
      <c r="M285" s="189">
        <f t="shared" si="72"/>
        <v>-172838234.60692215</v>
      </c>
      <c r="N285" s="189">
        <f t="shared" si="72"/>
        <v>-173060142.21951368</v>
      </c>
      <c r="O285" s="189">
        <f t="shared" si="72"/>
        <v>-173502651.91764209</v>
      </c>
      <c r="P285" s="189">
        <f t="shared" si="72"/>
        <v>-174126420.99016795</v>
      </c>
      <c r="Q285" s="189">
        <f t="shared" si="72"/>
        <v>-174900573.40439612</v>
      </c>
      <c r="R285" s="189">
        <f t="shared" si="72"/>
        <v>-175800295.41100869</v>
      </c>
      <c r="S285" s="189">
        <f t="shared" si="72"/>
        <v>-176805271.72351903</v>
      </c>
      <c r="T285" s="189">
        <f t="shared" si="72"/>
        <v>-177898622.38296399</v>
      </c>
      <c r="U285" s="189">
        <f t="shared" si="72"/>
        <v>-179066153.37385446</v>
      </c>
      <c r="V285" s="189">
        <f t="shared" si="72"/>
        <v>-180295812.23658916</v>
      </c>
      <c r="W285" s="189">
        <f t="shared" si="72"/>
        <v>-181577282.39387453</v>
      </c>
      <c r="X285" s="189">
        <f t="shared" si="72"/>
        <v>-182901674.18145847</v>
      </c>
      <c r="Y285" s="189">
        <f t="shared" si="72"/>
        <v>-184261285.05186427</v>
      </c>
      <c r="Z285" s="189">
        <f t="shared" si="72"/>
        <v>-185649410.3786442</v>
      </c>
      <c r="AA285" s="189">
        <f t="shared" si="72"/>
        <v>-187060192.01135343</v>
      </c>
      <c r="AB285" s="189">
        <f t="shared" si="72"/>
        <v>-188488495.4902831</v>
      </c>
      <c r="AC285" s="189">
        <f t="shared" si="72"/>
        <v>-189929809.36049324</v>
      </c>
      <c r="AD285" s="189">
        <f t="shared" si="72"/>
        <v>-191380161.76604766</v>
      </c>
      <c r="AE285" s="189">
        <f t="shared" si="72"/>
        <v>-192836050.72747797</v>
      </c>
      <c r="AF285" s="189">
        <f t="shared" si="72"/>
        <v>-194294385.37856919</v>
      </c>
      <c r="AG285" s="189">
        <f t="shared" si="72"/>
        <v>-195752436.07238704</v>
      </c>
      <c r="AH285" s="189">
        <f t="shared" si="72"/>
        <v>-197207791.73340261</v>
      </c>
      <c r="AI285" s="189">
        <f t="shared" si="72"/>
        <v>-198658323.1812101</v>
      </c>
      <c r="AJ285" s="189">
        <f t="shared" si="72"/>
        <v>-200102151.41487473</v>
      </c>
      <c r="AK285" s="189">
        <f t="shared" si="72"/>
        <v>-201537620.04843971</v>
      </c>
      <c r="AL285" s="189">
        <f t="shared" si="72"/>
        <v>-202963271.2438035</v>
      </c>
      <c r="AM285" s="189">
        <f t="shared" si="72"/>
        <v>-204377824.6086441</v>
      </c>
      <c r="AN285" s="189">
        <f t="shared" si="72"/>
        <v>-205780158.62270212</v>
      </c>
      <c r="AO285" s="189">
        <f t="shared" si="72"/>
        <v>-207169294.23167375</v>
      </c>
      <c r="AP285" s="189">
        <f t="shared" si="72"/>
        <v>-208544380.30874184</v>
      </c>
      <c r="AQ285" s="189">
        <f t="shared" si="72"/>
        <v>-209904680.7327804</v>
      </c>
      <c r="AR285" s="189">
        <f t="shared" si="72"/>
        <v>-211249562.87206048</v>
      </c>
      <c r="AS285" s="189">
        <f t="shared" si="72"/>
        <v>-212578487.29480752</v>
      </c>
      <c r="AT285" s="189">
        <f t="shared" si="72"/>
        <v>-213890998.55470741</v>
      </c>
      <c r="AU285" s="189">
        <f t="shared" si="72"/>
        <v>-215186716.92158186</v>
      </c>
      <c r="AV285" s="189">
        <f t="shared" si="72"/>
        <v>-216465330.94585842</v>
      </c>
      <c r="AW285" s="189">
        <f t="shared" si="72"/>
        <v>-217726590.76084533</v>
      </c>
      <c r="AX285" s="189">
        <f t="shared" si="72"/>
        <v>-218970302.03975371</v>
      </c>
      <c r="AY285" s="189">
        <f t="shared" si="72"/>
        <v>-220196320.53532296</v>
      </c>
      <c r="AZ285" s="189">
        <f t="shared" si="72"/>
        <v>-221404547.13916424</v>
      </c>
      <c r="BA285" s="189">
        <f t="shared" si="72"/>
        <v>-222594923.40581888</v>
      </c>
      <c r="BB285" s="189">
        <f t="shared" si="72"/>
        <v>-223767427.4932701</v>
      </c>
      <c r="BC285" s="189">
        <f t="shared" si="72"/>
        <v>-224922070.47743237</v>
      </c>
      <c r="BD285" s="189">
        <f t="shared" si="72"/>
        <v>-226058893.00312796</v>
      </c>
      <c r="BE285" s="189">
        <f t="shared" si="72"/>
        <v>-227177962.23836911</v>
      </c>
      <c r="BF285" s="189">
        <f t="shared" si="72"/>
        <v>-228279369.10250345</v>
      </c>
      <c r="BG285" s="189">
        <f t="shared" si="72"/>
        <v>-229363225.74203295</v>
      </c>
      <c r="BH285" s="189">
        <f t="shared" si="72"/>
        <v>-230429663.23075563</v>
      </c>
      <c r="BI285" s="189">
        <f t="shared" si="72"/>
        <v>-231478829.47336611</v>
      </c>
      <c r="BJ285" s="189">
        <f t="shared" si="72"/>
        <v>-232510887.29383144</v>
      </c>
      <c r="BK285" s="189">
        <f t="shared" si="72"/>
        <v>-233526012.69178045</v>
      </c>
      <c r="BL285" s="189">
        <f t="shared" si="72"/>
        <v>-234524393.25183907</v>
      </c>
      <c r="BM285" s="189">
        <f t="shared" si="72"/>
        <v>-235506226.6923427</v>
      </c>
      <c r="BN285" s="1521">
        <f t="shared" si="72"/>
        <v>-236471719.54118696</v>
      </c>
    </row>
    <row r="286" spans="1:66" hidden="1" x14ac:dyDescent="0.15">
      <c r="A286" s="1123"/>
      <c r="C286" s="1529"/>
      <c r="D286" s="274"/>
      <c r="E286" s="1675"/>
      <c r="F286" s="1604"/>
      <c r="G286" s="189"/>
      <c r="H286" s="189"/>
      <c r="I286" s="189"/>
      <c r="J286" s="189"/>
      <c r="K286" s="189"/>
      <c r="L286" s="189"/>
      <c r="M286" s="189"/>
      <c r="N286" s="189"/>
      <c r="O286" s="189"/>
      <c r="P286" s="189"/>
      <c r="Q286" s="189"/>
      <c r="R286" s="189"/>
      <c r="S286" s="189"/>
      <c r="T286" s="189"/>
      <c r="U286" s="189"/>
      <c r="V286" s="189"/>
      <c r="W286" s="189"/>
      <c r="X286" s="189"/>
      <c r="Y286" s="189"/>
      <c r="Z286" s="189"/>
      <c r="AA286" s="189"/>
      <c r="AB286" s="189"/>
      <c r="AC286" s="189"/>
      <c r="AD286" s="189"/>
      <c r="AE286" s="189"/>
      <c r="AF286" s="189"/>
      <c r="AG286" s="189"/>
      <c r="AH286" s="189"/>
      <c r="AI286" s="189"/>
      <c r="AJ286" s="189"/>
      <c r="AK286" s="189"/>
      <c r="AL286" s="189"/>
      <c r="AM286" s="189"/>
      <c r="AN286" s="189"/>
      <c r="AO286" s="189"/>
      <c r="AP286" s="189"/>
      <c r="AQ286" s="189"/>
      <c r="AR286" s="189"/>
      <c r="AS286" s="189"/>
      <c r="AT286" s="189"/>
      <c r="AU286" s="189"/>
      <c r="AV286" s="189"/>
      <c r="AW286" s="189"/>
      <c r="AX286" s="189"/>
      <c r="AY286" s="189"/>
      <c r="AZ286" s="189"/>
      <c r="BA286" s="189"/>
      <c r="BB286" s="189"/>
      <c r="BC286" s="189"/>
      <c r="BD286" s="189"/>
      <c r="BE286" s="189"/>
      <c r="BF286" s="189"/>
      <c r="BG286" s="189"/>
      <c r="BH286" s="189"/>
      <c r="BI286" s="189"/>
      <c r="BJ286" s="189"/>
      <c r="BK286" s="189"/>
      <c r="BL286" s="189"/>
      <c r="BM286" s="189"/>
      <c r="BN286" s="1521"/>
    </row>
    <row r="287" spans="1:66" hidden="1" x14ac:dyDescent="0.15">
      <c r="A287" s="1123"/>
      <c r="C287" s="1529"/>
      <c r="D287" s="274"/>
      <c r="E287" s="1675"/>
      <c r="F287" s="1604"/>
      <c r="G287" s="189">
        <f t="shared" ref="G287:BN289" si="73">G254*$C$136</f>
        <v>87775974.211057022</v>
      </c>
      <c r="H287" s="189">
        <f t="shared" si="73"/>
        <v>114056290.70396765</v>
      </c>
      <c r="I287" s="189">
        <f t="shared" si="73"/>
        <v>129736744.16754924</v>
      </c>
      <c r="J287" s="189">
        <f t="shared" si="73"/>
        <v>140120317.00698838</v>
      </c>
      <c r="K287" s="189">
        <f t="shared" si="73"/>
        <v>147126848.78242207</v>
      </c>
      <c r="L287" s="189">
        <f t="shared" si="73"/>
        <v>151736867.62308002</v>
      </c>
      <c r="M287" s="189">
        <f t="shared" si="73"/>
        <v>154541615.66715857</v>
      </c>
      <c r="N287" s="189">
        <f t="shared" si="73"/>
        <v>155934717.88208398</v>
      </c>
      <c r="O287" s="189">
        <f t="shared" si="73"/>
        <v>156196029.88344118</v>
      </c>
      <c r="P287" s="189">
        <f t="shared" si="73"/>
        <v>155533998.90197349</v>
      </c>
      <c r="Q287" s="189">
        <f t="shared" si="73"/>
        <v>154109329.41492772</v>
      </c>
      <c r="R287" s="189">
        <f t="shared" si="73"/>
        <v>152049229.18899086</v>
      </c>
      <c r="S287" s="189">
        <f t="shared" si="73"/>
        <v>149456495.27892366</v>
      </c>
      <c r="T287" s="189">
        <f t="shared" si="73"/>
        <v>146415582.71655458</v>
      </c>
      <c r="U287" s="189">
        <f t="shared" si="73"/>
        <v>142996813.77211133</v>
      </c>
      <c r="V287" s="189">
        <f t="shared" si="73"/>
        <v>139259390.75860322</v>
      </c>
      <c r="W287" s="189">
        <f t="shared" si="73"/>
        <v>135253610.58190623</v>
      </c>
      <c r="X287" s="189">
        <f t="shared" si="73"/>
        <v>131022530.03956541</v>
      </c>
      <c r="Y287" s="189">
        <f t="shared" si="73"/>
        <v>126603243.02393323</v>
      </c>
      <c r="Z287" s="189">
        <f t="shared" si="73"/>
        <v>122027877.07963851</v>
      </c>
      <c r="AA287" s="189">
        <f t="shared" si="73"/>
        <v>117324382.8442719</v>
      </c>
      <c r="AB287" s="189">
        <f t="shared" si="73"/>
        <v>112517167.85550188</v>
      </c>
      <c r="AC287" s="189">
        <f t="shared" si="73"/>
        <v>107627611.51395062</v>
      </c>
      <c r="AD287" s="189">
        <f t="shared" si="73"/>
        <v>102674487.9748088</v>
      </c>
      <c r="AE287" s="189">
        <f t="shared" si="73"/>
        <v>97674316.774401084</v>
      </c>
      <c r="AF287" s="189">
        <f t="shared" si="73"/>
        <v>92641656.063406944</v>
      </c>
      <c r="AG287" s="189">
        <f t="shared" si="73"/>
        <v>87589349.76531662</v>
      </c>
      <c r="AH287" s="189">
        <f t="shared" si="73"/>
        <v>82528737.381562099</v>
      </c>
      <c r="AI287" s="189">
        <f t="shared" si="73"/>
        <v>77469833.240142494</v>
      </c>
      <c r="AJ287" s="189">
        <f t="shared" si="73"/>
        <v>72421480.540207073</v>
      </c>
      <c r="AK287" s="189">
        <f t="shared" si="73"/>
        <v>67391484.448438898</v>
      </c>
      <c r="AL287" s="189">
        <f t="shared" si="73"/>
        <v>62386727.661469162</v>
      </c>
      <c r="AM287" s="189">
        <f t="shared" si="73"/>
        <v>57413271.196165249</v>
      </c>
      <c r="AN287" s="189">
        <f t="shared" si="73"/>
        <v>52476442.659207441</v>
      </c>
      <c r="AO287" s="189">
        <f t="shared" si="73"/>
        <v>47580913.844533287</v>
      </c>
      <c r="AP287" s="189">
        <f t="shared" si="73"/>
        <v>42730769.186717138</v>
      </c>
      <c r="AQ287" s="189">
        <f t="shared" si="73"/>
        <v>37929566.34139666</v>
      </c>
      <c r="AR287" s="189">
        <f t="shared" si="73"/>
        <v>33180389.956380691</v>
      </c>
      <c r="AS287" s="189">
        <f t="shared" si="73"/>
        <v>28485899.528416671</v>
      </c>
      <c r="AT287" s="189">
        <f t="shared" si="73"/>
        <v>23848372.10262806</v>
      </c>
      <c r="AU287" s="189">
        <f t="shared" si="73"/>
        <v>19269740.458091706</v>
      </c>
      <c r="AV287" s="189">
        <f t="shared" si="73"/>
        <v>14751627.329058046</v>
      </c>
      <c r="AW287" s="189">
        <f t="shared" si="73"/>
        <v>10295376.13313213</v>
      </c>
      <c r="AX287" s="189">
        <f t="shared" si="73"/>
        <v>5902078.6123494627</v>
      </c>
      <c r="AY287" s="189">
        <f t="shared" si="73"/>
        <v>1572599.7381377197</v>
      </c>
      <c r="AZ287" s="189">
        <f t="shared" si="73"/>
        <v>-2692399.8152249111</v>
      </c>
      <c r="BA287" s="189">
        <f t="shared" si="73"/>
        <v>-6892443.3633672688</v>
      </c>
      <c r="BB287" s="189">
        <f t="shared" si="73"/>
        <v>-11027219.838988913</v>
      </c>
      <c r="BC287" s="189">
        <f t="shared" si="73"/>
        <v>-15096567.150234636</v>
      </c>
      <c r="BD287" s="189">
        <f t="shared" si="73"/>
        <v>-19100457.091633528</v>
      </c>
      <c r="BE287" s="189">
        <f t="shared" si="73"/>
        <v>-23038981.650094129</v>
      </c>
      <c r="BF287" s="189">
        <f t="shared" si="73"/>
        <v>-26912340.566709347</v>
      </c>
      <c r="BG287" s="189">
        <f t="shared" si="73"/>
        <v>-30720830.030955095</v>
      </c>
      <c r="BH287" s="189">
        <f t="shared" si="73"/>
        <v>-34464832.397631362</v>
      </c>
      <c r="BI287" s="189">
        <f t="shared" si="73"/>
        <v>-38144806.828899145</v>
      </c>
      <c r="BJ287" s="189">
        <f t="shared" si="73"/>
        <v>-41761280.774266452</v>
      </c>
      <c r="BK287" s="189">
        <f t="shared" si="73"/>
        <v>-45314842.210585505</v>
      </c>
      <c r="BL287" s="189">
        <f t="shared" si="73"/>
        <v>-48806132.572220922</v>
      </c>
      <c r="BM287" s="189">
        <f t="shared" si="73"/>
        <v>-52235840.308687098</v>
      </c>
      <c r="BN287" s="1521">
        <f t="shared" si="73"/>
        <v>-55604695.013361536</v>
      </c>
    </row>
    <row r="288" spans="1:66" hidden="1" x14ac:dyDescent="0.15">
      <c r="A288" s="1123"/>
      <c r="C288" s="1529"/>
      <c r="D288" s="274"/>
      <c r="E288" s="1675"/>
      <c r="F288" s="1604"/>
      <c r="G288" s="189">
        <f t="shared" si="73"/>
        <v>200626815.90502703</v>
      </c>
      <c r="H288" s="189">
        <f t="shared" si="73"/>
        <v>222562374.99271983</v>
      </c>
      <c r="I288" s="189">
        <f t="shared" si="73"/>
        <v>236462361.92227241</v>
      </c>
      <c r="J288" s="189">
        <f t="shared" si="73"/>
        <v>246131709.3211132</v>
      </c>
      <c r="K288" s="189">
        <f t="shared" si="73"/>
        <v>253011881.71574828</v>
      </c>
      <c r="L288" s="189">
        <f t="shared" si="73"/>
        <v>257861575.11880991</v>
      </c>
      <c r="M288" s="189">
        <f t="shared" si="73"/>
        <v>261148981.15139818</v>
      </c>
      <c r="N288" s="189">
        <f t="shared" si="73"/>
        <v>263191798.28718805</v>
      </c>
      <c r="O288" s="189">
        <f t="shared" si="73"/>
        <v>264219621.36784598</v>
      </c>
      <c r="P288" s="189">
        <f t="shared" si="73"/>
        <v>264405943.54375568</v>
      </c>
      <c r="Q288" s="189">
        <f t="shared" si="73"/>
        <v>263886268.53081277</v>
      </c>
      <c r="R288" s="189">
        <f t="shared" si="73"/>
        <v>262769139.01451686</v>
      </c>
      <c r="S288" s="189">
        <f t="shared" si="73"/>
        <v>261143242.92766252</v>
      </c>
      <c r="T288" s="189">
        <f t="shared" si="73"/>
        <v>259082204.32793757</v>
      </c>
      <c r="U288" s="189">
        <f t="shared" si="73"/>
        <v>256647935.0266543</v>
      </c>
      <c r="V288" s="189">
        <f t="shared" si="73"/>
        <v>253893052.76707122</v>
      </c>
      <c r="W288" s="189">
        <f t="shared" si="73"/>
        <v>250862672.04478791</v>
      </c>
      <c r="X288" s="189">
        <f t="shared" si="73"/>
        <v>247595760.30814686</v>
      </c>
      <c r="Y288" s="189">
        <f t="shared" si="73"/>
        <v>244126185.08681065</v>
      </c>
      <c r="Z288" s="189">
        <f t="shared" si="73"/>
        <v>240483536.26418146</v>
      </c>
      <c r="AA288" s="189">
        <f t="shared" si="73"/>
        <v>236693781.45121989</v>
      </c>
      <c r="AB288" s="189">
        <f t="shared" si="73"/>
        <v>232779795.26047811</v>
      </c>
      <c r="AC288" s="189">
        <f t="shared" si="73"/>
        <v>228761791.78351048</v>
      </c>
      <c r="AD288" s="189">
        <f t="shared" si="73"/>
        <v>224657681.70031768</v>
      </c>
      <c r="AE288" s="189">
        <f t="shared" si="73"/>
        <v>220483369.94702077</v>
      </c>
      <c r="AF288" s="189">
        <f t="shared" si="73"/>
        <v>216253005.95335826</v>
      </c>
      <c r="AG288" s="189">
        <f t="shared" si="73"/>
        <v>211979195.63093698</v>
      </c>
      <c r="AH288" s="189">
        <f t="shared" si="73"/>
        <v>207673182.21571508</v>
      </c>
      <c r="AI288" s="189">
        <f t="shared" si="73"/>
        <v>203345001.52269247</v>
      </c>
      <c r="AJ288" s="189">
        <f t="shared" si="73"/>
        <v>199003616.00658867</v>
      </c>
      <c r="AK288" s="189">
        <f t="shared" si="73"/>
        <v>194657031.13517812</v>
      </c>
      <c r="AL288" s="189">
        <f t="shared" si="73"/>
        <v>190312396.89874759</v>
      </c>
      <c r="AM288" s="189">
        <f t="shared" si="73"/>
        <v>185976096.74774885</v>
      </c>
      <c r="AN288" s="189">
        <f t="shared" si="73"/>
        <v>181653825.83359087</v>
      </c>
      <c r="AO288" s="189">
        <f t="shared" si="73"/>
        <v>177350660.09725988</v>
      </c>
      <c r="AP288" s="189">
        <f t="shared" si="73"/>
        <v>173071117.48687336</v>
      </c>
      <c r="AQ288" s="189">
        <f t="shared" si="73"/>
        <v>168819212.37331852</v>
      </c>
      <c r="AR288" s="189">
        <f t="shared" si="73"/>
        <v>164598504.06147417</v>
      </c>
      <c r="AS288" s="189">
        <f t="shared" si="73"/>
        <v>160412140.15457994</v>
      </c>
      <c r="AT288" s="189">
        <f t="shared" si="73"/>
        <v>156262895.41451684</v>
      </c>
      <c r="AU288" s="189">
        <f t="shared" si="73"/>
        <v>152153206.66602737</v>
      </c>
      <c r="AV288" s="189">
        <f t="shared" si="73"/>
        <v>148085204.21428567</v>
      </c>
      <c r="AW288" s="189">
        <f t="shared" si="73"/>
        <v>144060740.17963779</v>
      </c>
      <c r="AX288" s="189">
        <f t="shared" si="73"/>
        <v>140081414.09833744</v>
      </c>
      <c r="AY288" s="189">
        <f t="shared" si="73"/>
        <v>136148596.09176955</v>
      </c>
      <c r="AZ288" s="189">
        <f t="shared" si="73"/>
        <v>132263447.86744086</v>
      </c>
      <c r="BA288" s="189">
        <f t="shared" si="73"/>
        <v>128426941.78168732</v>
      </c>
      <c r="BB288" s="189">
        <f t="shared" si="73"/>
        <v>124639878.16560116</v>
      </c>
      <c r="BC288" s="189">
        <f t="shared" si="73"/>
        <v>120902901.09130749</v>
      </c>
      <c r="BD288" s="189">
        <f t="shared" si="73"/>
        <v>117216512.73475763</v>
      </c>
      <c r="BE288" s="189">
        <f t="shared" si="73"/>
        <v>113581086.47311404</v>
      </c>
      <c r="BF288" s="189">
        <f t="shared" si="73"/>
        <v>109996878.83913246</v>
      </c>
      <c r="BG288" s="189">
        <f t="shared" si="73"/>
        <v>106464040.44133288</v>
      </c>
      <c r="BH288" s="189">
        <f t="shared" si="73"/>
        <v>102982625.94688405</v>
      </c>
      <c r="BI288" s="189">
        <f t="shared" si="73"/>
        <v>99552603.213754267</v>
      </c>
      <c r="BJ288" s="189">
        <f t="shared" si="73"/>
        <v>96173861.649585888</v>
      </c>
      <c r="BK288" s="189">
        <f t="shared" si="73"/>
        <v>92846219.866758332</v>
      </c>
      <c r="BL288" s="189">
        <f t="shared" si="73"/>
        <v>89569432.6960572</v>
      </c>
      <c r="BM288" s="189">
        <f t="shared" si="73"/>
        <v>86343197.615142331</v>
      </c>
      <c r="BN288" s="1521">
        <f t="shared" si="73"/>
        <v>83167160.642493248</v>
      </c>
    </row>
    <row r="289" spans="1:66" hidden="1" x14ac:dyDescent="0.15">
      <c r="A289" s="1123"/>
      <c r="C289" s="1529"/>
      <c r="D289" s="274"/>
      <c r="E289" s="1675"/>
      <c r="F289" s="1604"/>
      <c r="G289" s="189">
        <f t="shared" si="73"/>
        <v>336225625.8721683</v>
      </c>
      <c r="H289" s="189">
        <f t="shared" si="73"/>
        <v>352940630.77612609</v>
      </c>
      <c r="I289" s="189">
        <f t="shared" si="73"/>
        <v>364218072.56910557</v>
      </c>
      <c r="J289" s="189">
        <f t="shared" si="73"/>
        <v>372482428.7818588</v>
      </c>
      <c r="K289" s="189">
        <f t="shared" si="73"/>
        <v>378692879.47165918</v>
      </c>
      <c r="L289" s="189">
        <f t="shared" si="73"/>
        <v>383369201.6785689</v>
      </c>
      <c r="M289" s="189">
        <f t="shared" si="73"/>
        <v>386839497.94776899</v>
      </c>
      <c r="N289" s="189">
        <f t="shared" si="73"/>
        <v>389330637.23867601</v>
      </c>
      <c r="O289" s="189">
        <f t="shared" si="73"/>
        <v>391009263.21092629</v>
      </c>
      <c r="P289" s="189">
        <f t="shared" si="73"/>
        <v>392003133.04795891</v>
      </c>
      <c r="Q289" s="189">
        <f t="shared" si="73"/>
        <v>392413344.41335183</v>
      </c>
      <c r="R289" s="189">
        <f t="shared" si="73"/>
        <v>392321861.6886878</v>
      </c>
      <c r="S289" s="189">
        <f t="shared" si="73"/>
        <v>391796413.2219435</v>
      </c>
      <c r="T289" s="189">
        <f t="shared" si="73"/>
        <v>390893822.52903414</v>
      </c>
      <c r="U289" s="189">
        <f t="shared" si="73"/>
        <v>389662358.05520046</v>
      </c>
      <c r="V289" s="189">
        <f t="shared" si="73"/>
        <v>388143441.61358023</v>
      </c>
      <c r="W289" s="189">
        <f t="shared" si="73"/>
        <v>386372922.79463047</v>
      </c>
      <c r="X289" s="189">
        <f t="shared" si="73"/>
        <v>384382050.73174584</v>
      </c>
      <c r="Y289" s="189">
        <f t="shared" si="73"/>
        <v>382198229.32998919</v>
      </c>
      <c r="Z289" s="189">
        <f t="shared" si="73"/>
        <v>379845614.04765874</v>
      </c>
      <c r="AA289" s="189">
        <f t="shared" si="73"/>
        <v>377345590.42361695</v>
      </c>
      <c r="AB289" s="189">
        <f t="shared" si="73"/>
        <v>374717162.78802717</v>
      </c>
      <c r="AC289" s="189">
        <f t="shared" si="73"/>
        <v>371977273.68024075</v>
      </c>
      <c r="AD289" s="189">
        <f t="shared" si="73"/>
        <v>369141069.05155236</v>
      </c>
      <c r="AE289" s="189">
        <f t="shared" si="73"/>
        <v>366222120.50833833</v>
      </c>
      <c r="AF289" s="189">
        <f t="shared" si="73"/>
        <v>363232613.12049723</v>
      </c>
      <c r="AG289" s="189">
        <f t="shared" si="73"/>
        <v>360183505.33770764</v>
      </c>
      <c r="AH289" s="189">
        <f t="shared" si="73"/>
        <v>357084666.09553146</v>
      </c>
      <c r="AI289" s="189">
        <f t="shared" si="73"/>
        <v>353944993.10286188</v>
      </c>
      <c r="AJ289" s="189">
        <f t="shared" si="73"/>
        <v>350772515.47782576</v>
      </c>
      <c r="AK289" s="189">
        <f t="shared" si="73"/>
        <v>347574483.26891154</v>
      </c>
      <c r="AL289" s="189">
        <f t="shared" si="73"/>
        <v>344357445.91102725</v>
      </c>
      <c r="AM289" s="189">
        <f t="shared" si="73"/>
        <v>341127321.28613609</v>
      </c>
      <c r="AN289" s="189">
        <f t="shared" si="73"/>
        <v>337889456.75885063</v>
      </c>
      <c r="AO289" s="189">
        <f t="shared" si="73"/>
        <v>334648683.31970036</v>
      </c>
      <c r="AP289" s="189">
        <f t="shared" si="73"/>
        <v>331409363.77854443</v>
      </c>
      <c r="AQ289" s="189">
        <f t="shared" si="73"/>
        <v>328175435.79717213</v>
      </c>
      <c r="AR289" s="189">
        <f t="shared" si="73"/>
        <v>324950450.42553174</v>
      </c>
      <c r="AS289" s="189">
        <f t="shared" si="73"/>
        <v>321737606.70416313</v>
      </c>
      <c r="AT289" s="189">
        <f t="shared" si="73"/>
        <v>318539782.81161726</v>
      </c>
      <c r="AU289" s="189">
        <f t="shared" si="73"/>
        <v>315359564.16631132</v>
      </c>
      <c r="AV289" s="189">
        <f t="shared" si="73"/>
        <v>312199268.83457929</v>
      </c>
      <c r="AW289" s="189">
        <f t="shared" si="73"/>
        <v>309060970.54842317</v>
      </c>
      <c r="AX289" s="189">
        <f t="shared" si="73"/>
        <v>305946519.5959093</v>
      </c>
      <c r="AY289" s="189">
        <f t="shared" si="73"/>
        <v>302857561.81289178</v>
      </c>
      <c r="AZ289" s="189">
        <f t="shared" si="73"/>
        <v>299795555.87567931</v>
      </c>
      <c r="BA289" s="189">
        <f t="shared" si="73"/>
        <v>296761789.06949413</v>
      </c>
      <c r="BB289" s="189">
        <f t="shared" si="73"/>
        <v>293757391.68638122</v>
      </c>
      <c r="BC289" s="189">
        <f t="shared" si="73"/>
        <v>290783350.18802685</v>
      </c>
      <c r="BD289" s="189">
        <f t="shared" si="73"/>
        <v>287840519.253254</v>
      </c>
      <c r="BE289" s="189">
        <f t="shared" si="73"/>
        <v>284929632.81638831</v>
      </c>
      <c r="BF289" s="189">
        <f t="shared" si="73"/>
        <v>282051314.19090396</v>
      </c>
      <c r="BG289" s="189">
        <f t="shared" si="73"/>
        <v>279206085.36249644</v>
      </c>
      <c r="BH289" s="189">
        <f t="shared" si="73"/>
        <v>276394375.52676076</v>
      </c>
      <c r="BI289" s="189">
        <f t="shared" si="73"/>
        <v>273616528.93880111</v>
      </c>
      <c r="BJ289" s="189">
        <f t="shared" si="73"/>
        <v>270872812.13519084</v>
      </c>
      <c r="BK289" s="189">
        <f t="shared" si="73"/>
        <v>268163420.58262113</v>
      </c>
      <c r="BL289" s="189">
        <f t="shared" si="73"/>
        <v>265488484.80220309</v>
      </c>
      <c r="BM289" s="189">
        <f t="shared" si="73"/>
        <v>262848076.01362756</v>
      </c>
      <c r="BN289" s="1521">
        <f t="shared" si="73"/>
        <v>260242211.33916363</v>
      </c>
    </row>
    <row r="290" spans="1:66" hidden="1" x14ac:dyDescent="0.15">
      <c r="A290" s="1123"/>
      <c r="C290" s="1529"/>
      <c r="D290" s="274"/>
      <c r="E290" s="1675"/>
      <c r="F290" s="1604"/>
      <c r="G290" s="189"/>
      <c r="H290" s="189"/>
      <c r="I290" s="189"/>
      <c r="J290" s="189"/>
      <c r="K290" s="189"/>
      <c r="L290" s="189"/>
      <c r="M290" s="189"/>
      <c r="N290" s="189"/>
      <c r="O290" s="189"/>
      <c r="P290" s="189"/>
      <c r="Q290" s="189"/>
      <c r="R290" s="189"/>
      <c r="S290" s="189"/>
      <c r="T290" s="189"/>
      <c r="U290" s="189"/>
      <c r="V290" s="189"/>
      <c r="W290" s="189"/>
      <c r="X290" s="189"/>
      <c r="Y290" s="189"/>
      <c r="Z290" s="189"/>
      <c r="AA290" s="189"/>
      <c r="AB290" s="189"/>
      <c r="AC290" s="189"/>
      <c r="AD290" s="189"/>
      <c r="AE290" s="189"/>
      <c r="AF290" s="189"/>
      <c r="AG290" s="189"/>
      <c r="AH290" s="189"/>
      <c r="AI290" s="189"/>
      <c r="AJ290" s="189"/>
      <c r="AK290" s="189"/>
      <c r="AL290" s="189"/>
      <c r="AM290" s="189"/>
      <c r="AN290" s="189"/>
      <c r="AO290" s="189"/>
      <c r="AP290" s="189"/>
      <c r="AQ290" s="189"/>
      <c r="AR290" s="189"/>
      <c r="AS290" s="189"/>
      <c r="AT290" s="189"/>
      <c r="AU290" s="189"/>
      <c r="AV290" s="189"/>
      <c r="AW290" s="189"/>
      <c r="AX290" s="189"/>
      <c r="AY290" s="189"/>
      <c r="AZ290" s="189"/>
      <c r="BA290" s="189"/>
      <c r="BB290" s="189"/>
      <c r="BC290" s="189"/>
      <c r="BD290" s="189"/>
      <c r="BE290" s="189"/>
      <c r="BF290" s="189"/>
      <c r="BG290" s="189"/>
      <c r="BH290" s="189"/>
      <c r="BI290" s="189"/>
      <c r="BJ290" s="189"/>
      <c r="BK290" s="189"/>
      <c r="BL290" s="189"/>
      <c r="BM290" s="189"/>
      <c r="BN290" s="1521"/>
    </row>
    <row r="291" spans="1:66" hidden="1" x14ac:dyDescent="0.15">
      <c r="A291" s="1123"/>
      <c r="C291" s="1529"/>
      <c r="D291" s="274"/>
      <c r="E291" s="1675"/>
      <c r="F291" s="1604"/>
      <c r="G291" s="189">
        <f t="shared" ref="G291:BN293" si="74">G258*$C$136</f>
        <v>-312150704.68057072</v>
      </c>
      <c r="H291" s="189">
        <f t="shared" si="74"/>
        <v>-305261961.88409245</v>
      </c>
      <c r="I291" s="189">
        <f t="shared" si="74"/>
        <v>-301704371.91247851</v>
      </c>
      <c r="J291" s="189">
        <f t="shared" si="74"/>
        <v>-299784468.1755715</v>
      </c>
      <c r="K291" s="189">
        <f t="shared" si="74"/>
        <v>-298890510.69349569</v>
      </c>
      <c r="L291" s="189">
        <f t="shared" si="74"/>
        <v>-298711035.95124179</v>
      </c>
      <c r="M291" s="189">
        <f t="shared" si="74"/>
        <v>-299058980.82644242</v>
      </c>
      <c r="N291" s="189">
        <f t="shared" si="74"/>
        <v>-299810396.55083752</v>
      </c>
      <c r="O291" s="189">
        <f t="shared" si="74"/>
        <v>-300877640.01172191</v>
      </c>
      <c r="P291" s="189">
        <f t="shared" si="74"/>
        <v>-302195831.01192778</v>
      </c>
      <c r="Q291" s="189">
        <f t="shared" si="74"/>
        <v>-303715287.54746985</v>
      </c>
      <c r="R291" s="189">
        <f t="shared" si="74"/>
        <v>-305396973.04121882</v>
      </c>
      <c r="S291" s="189">
        <f t="shared" si="74"/>
        <v>-307209593.48053539</v>
      </c>
      <c r="T291" s="189">
        <f t="shared" si="74"/>
        <v>-309127659.28970367</v>
      </c>
      <c r="U291" s="189">
        <f t="shared" si="74"/>
        <v>-311130141.68996525</v>
      </c>
      <c r="V291" s="189">
        <f t="shared" si="74"/>
        <v>-313199511.55546117</v>
      </c>
      <c r="W291" s="189">
        <f t="shared" si="74"/>
        <v>-315321033.43699402</v>
      </c>
      <c r="X291" s="189">
        <f t="shared" si="74"/>
        <v>-317482235.1343174</v>
      </c>
      <c r="Y291" s="189">
        <f t="shared" si="74"/>
        <v>-319672501.28811663</v>
      </c>
      <c r="Z291" s="189">
        <f t="shared" si="74"/>
        <v>-321882756.63593596</v>
      </c>
      <c r="AA291" s="189">
        <f t="shared" si="74"/>
        <v>-324105215.42299819</v>
      </c>
      <c r="AB291" s="189">
        <f t="shared" si="74"/>
        <v>-326333180.50819767</v>
      </c>
      <c r="AC291" s="189">
        <f t="shared" si="74"/>
        <v>-328560880.40403801</v>
      </c>
      <c r="AD291" s="189">
        <f t="shared" si="74"/>
        <v>-330783335.69206679</v>
      </c>
      <c r="AE291" s="189">
        <f t="shared" si="74"/>
        <v>-332996248.48298979</v>
      </c>
      <c r="AF291" s="189">
        <f t="shared" si="74"/>
        <v>-335195910.16843796</v>
      </c>
      <c r="AG291" s="189">
        <f t="shared" si="74"/>
        <v>-337379123.84743291</v>
      </c>
      <c r="AH291" s="189">
        <f t="shared" si="74"/>
        <v>-339543138.64098275</v>
      </c>
      <c r="AI291" s="189">
        <f t="shared" si="74"/>
        <v>-341685593.72358179</v>
      </c>
      <c r="AJ291" s="189">
        <f t="shared" si="74"/>
        <v>-343804470.36216015</v>
      </c>
      <c r="AK291" s="189">
        <f t="shared" si="74"/>
        <v>-345898050.60360938</v>
      </c>
      <c r="AL291" s="189">
        <f t="shared" si="74"/>
        <v>-347964881.52105361</v>
      </c>
      <c r="AM291" s="189">
        <f t="shared" si="74"/>
        <v>-350003744.13757229</v>
      </c>
      <c r="AN291" s="189">
        <f t="shared" si="74"/>
        <v>-352013626.30922604</v>
      </c>
      <c r="AO291" s="189">
        <f t="shared" si="74"/>
        <v>-353993698.97798365</v>
      </c>
      <c r="AP291" s="189">
        <f t="shared" si="74"/>
        <v>-355943295.30756879</v>
      </c>
      <c r="AQ291" s="189">
        <f t="shared" si="74"/>
        <v>-357861892.2973485</v>
      </c>
      <c r="AR291" s="189">
        <f t="shared" si="74"/>
        <v>-359749094.53566986</v>
      </c>
      <c r="AS291" s="189">
        <f t="shared" si="74"/>
        <v>-361604619.80792075</v>
      </c>
      <c r="AT291" s="189">
        <f t="shared" si="74"/>
        <v>-363428286.31865448</v>
      </c>
      <c r="AU291" s="189">
        <f t="shared" si="74"/>
        <v>-365220001.3233676</v>
      </c>
      <c r="AV291" s="189">
        <f t="shared" si="74"/>
        <v>-366979750.99551874</v>
      </c>
      <c r="AW291" s="189">
        <f t="shared" si="74"/>
        <v>-368707591.37932396</v>
      </c>
      <c r="AX291" s="189">
        <f t="shared" si="74"/>
        <v>-370403640.29972583</v>
      </c>
      <c r="AY291" s="189">
        <f t="shared" si="74"/>
        <v>-372068070.11845583</v>
      </c>
      <c r="AZ291" s="189">
        <f t="shared" si="74"/>
        <v>-373701101.2398954</v>
      </c>
      <c r="BA291" s="189">
        <f t="shared" si="74"/>
        <v>-375302996.28297156</v>
      </c>
      <c r="BB291" s="189">
        <f t="shared" si="74"/>
        <v>-376874054.84599054</v>
      </c>
      <c r="BC291" s="189">
        <f t="shared" si="74"/>
        <v>-378414608.80041867</v>
      </c>
      <c r="BD291" s="189">
        <f t="shared" si="74"/>
        <v>-379925018.05743539</v>
      </c>
      <c r="BE291" s="189">
        <f t="shared" si="74"/>
        <v>-381405666.7578035</v>
      </c>
      <c r="BF291" s="189">
        <f t="shared" si="74"/>
        <v>-382856959.84140813</v>
      </c>
      <c r="BG291" s="189">
        <f t="shared" si="74"/>
        <v>-384279319.95784253</v>
      </c>
      <c r="BH291" s="189">
        <f t="shared" si="74"/>
        <v>-385673184.6837886</v>
      </c>
      <c r="BI291" s="189">
        <f t="shared" si="74"/>
        <v>-387039004.01674825</v>
      </c>
      <c r="BJ291" s="189">
        <f t="shared" si="74"/>
        <v>-388377238.11800694</v>
      </c>
      <c r="BK291" s="189">
        <f t="shared" si="74"/>
        <v>-389688355.28062999</v>
      </c>
      <c r="BL291" s="189">
        <f t="shared" si="74"/>
        <v>-390972830.10084945</v>
      </c>
      <c r="BM291" s="189">
        <f t="shared" si="74"/>
        <v>-392231141.83346051</v>
      </c>
      <c r="BN291" s="1521">
        <f t="shared" si="74"/>
        <v>-393463772.91383302</v>
      </c>
    </row>
    <row r="292" spans="1:66" hidden="1" x14ac:dyDescent="0.15">
      <c r="A292" s="1123"/>
      <c r="C292" s="1529"/>
      <c r="D292" s="274"/>
      <c r="E292" s="1675"/>
      <c r="F292" s="1604"/>
      <c r="G292" s="189">
        <f t="shared" si="74"/>
        <v>-276064875.79629952</v>
      </c>
      <c r="H292" s="189">
        <f t="shared" si="74"/>
        <v>-270565437.41186565</v>
      </c>
      <c r="I292" s="189">
        <f t="shared" si="74"/>
        <v>-267577179.57563248</v>
      </c>
      <c r="J292" s="189">
        <f t="shared" si="74"/>
        <v>-265885660.63982534</v>
      </c>
      <c r="K292" s="189">
        <f t="shared" si="74"/>
        <v>-265032108.55415574</v>
      </c>
      <c r="L292" s="189">
        <f t="shared" si="74"/>
        <v>-264775994.10663259</v>
      </c>
      <c r="M292" s="189">
        <f t="shared" si="74"/>
        <v>-264969601.51016226</v>
      </c>
      <c r="N292" s="189">
        <f t="shared" si="74"/>
        <v>-265513260.68524018</v>
      </c>
      <c r="O292" s="189">
        <f t="shared" si="74"/>
        <v>-266335400.19093609</v>
      </c>
      <c r="P292" s="189">
        <f t="shared" si="74"/>
        <v>-267382316.94620931</v>
      </c>
      <c r="Q292" s="189">
        <f t="shared" si="74"/>
        <v>-268612387.28627884</v>
      </c>
      <c r="R292" s="189">
        <f t="shared" si="74"/>
        <v>-269992543.0868488</v>
      </c>
      <c r="S292" s="189">
        <f t="shared" si="74"/>
        <v>-271496001.94860339</v>
      </c>
      <c r="T292" s="189">
        <f t="shared" si="74"/>
        <v>-273100737.66990209</v>
      </c>
      <c r="U292" s="189">
        <f t="shared" si="74"/>
        <v>-274788410.84830564</v>
      </c>
      <c r="V292" s="189">
        <f t="shared" si="74"/>
        <v>-276543597.87753963</v>
      </c>
      <c r="W292" s="189">
        <f t="shared" si="74"/>
        <v>-278353220.46547896</v>
      </c>
      <c r="X292" s="189">
        <f t="shared" si="74"/>
        <v>-280206114.04550552</v>
      </c>
      <c r="Y292" s="189">
        <f t="shared" si="74"/>
        <v>-282092694.93844271</v>
      </c>
      <c r="Z292" s="189">
        <f t="shared" si="74"/>
        <v>-284004699.33886439</v>
      </c>
      <c r="AA292" s="189">
        <f t="shared" si="74"/>
        <v>-285934975.59590048</v>
      </c>
      <c r="AB292" s="189">
        <f t="shared" si="74"/>
        <v>-287877316.74532491</v>
      </c>
      <c r="AC292" s="189">
        <f t="shared" si="74"/>
        <v>-289826323.92551637</v>
      </c>
      <c r="AD292" s="189">
        <f t="shared" si="74"/>
        <v>-291777293.82777458</v>
      </c>
      <c r="AE292" s="189">
        <f t="shared" si="74"/>
        <v>-293726125.09087241</v>
      </c>
      <c r="AF292" s="189">
        <f t="shared" si="74"/>
        <v>-295669239.80138046</v>
      </c>
      <c r="AG292" s="189">
        <f t="shared" si="74"/>
        <v>-297603517.16635776</v>
      </c>
      <c r="AH292" s="189">
        <f t="shared" si="74"/>
        <v>-299526237.0892095</v>
      </c>
      <c r="AI292" s="189">
        <f t="shared" si="74"/>
        <v>-301435031.87362415</v>
      </c>
      <c r="AJ292" s="189">
        <f t="shared" si="74"/>
        <v>-303327844.65269029</v>
      </c>
      <c r="AK292" s="189">
        <f t="shared" si="74"/>
        <v>-305202893.42387992</v>
      </c>
      <c r="AL292" s="189">
        <f t="shared" si="74"/>
        <v>-307058639.78897321</v>
      </c>
      <c r="AM292" s="189">
        <f t="shared" si="74"/>
        <v>-308893761.66784716</v>
      </c>
      <c r="AN292" s="189">
        <f t="shared" si="74"/>
        <v>-310707129.3883636</v>
      </c>
      <c r="AO292" s="189">
        <f t="shared" si="74"/>
        <v>-312497784.66012549</v>
      </c>
      <c r="AP292" s="189">
        <f t="shared" si="74"/>
        <v>-314264922.02409297</v>
      </c>
      <c r="AQ292" s="189">
        <f t="shared" si="74"/>
        <v>-316007872.43775976</v>
      </c>
      <c r="AR292" s="189">
        <f t="shared" si="74"/>
        <v>-317726088.71042049</v>
      </c>
      <c r="AS292" s="189">
        <f t="shared" si="74"/>
        <v>-319419132.54774678</v>
      </c>
      <c r="AT292" s="189">
        <f t="shared" si="74"/>
        <v>-321086663.00154233</v>
      </c>
      <c r="AU292" s="189">
        <f t="shared" si="74"/>
        <v>-322728426.15078652</v>
      </c>
      <c r="AV292" s="189">
        <f t="shared" si="74"/>
        <v>-324344245.86516398</v>
      </c>
      <c r="AW292" s="189">
        <f t="shared" si="74"/>
        <v>-325934015.52320033</v>
      </c>
      <c r="AX292" s="189">
        <f t="shared" si="74"/>
        <v>-327497690.57466245</v>
      </c>
      <c r="AY292" s="189">
        <f t="shared" si="74"/>
        <v>-329035281.85165</v>
      </c>
      <c r="AZ292" s="189">
        <f t="shared" si="74"/>
        <v>-330546849.5453009</v>
      </c>
      <c r="BA292" s="189">
        <f t="shared" si="74"/>
        <v>-332032497.7756474</v>
      </c>
      <c r="BB292" s="189">
        <f t="shared" si="74"/>
        <v>-333492369.69121462</v>
      </c>
      <c r="BC292" s="189">
        <f t="shared" si="74"/>
        <v>-334926643.04270846</v>
      </c>
      <c r="BD292" s="189">
        <f t="shared" si="74"/>
        <v>-336335526.18180382</v>
      </c>
      <c r="BE292" s="189">
        <f t="shared" si="74"/>
        <v>-337719254.4417935</v>
      </c>
      <c r="BF292" s="189">
        <f t="shared" si="74"/>
        <v>-339078086.86183411</v>
      </c>
      <c r="BG292" s="189">
        <f t="shared" si="74"/>
        <v>-340412303.2208429</v>
      </c>
      <c r="BH292" s="189">
        <f t="shared" si="74"/>
        <v>-341722201.35086429</v>
      </c>
      <c r="BI292" s="189">
        <f t="shared" si="74"/>
        <v>-343008094.70300758</v>
      </c>
      <c r="BJ292" s="189">
        <f t="shared" si="74"/>
        <v>-344270310.14193803</v>
      </c>
      <c r="BK292" s="189">
        <f t="shared" si="74"/>
        <v>-345509185.94742876</v>
      </c>
      <c r="BL292" s="189">
        <f t="shared" si="74"/>
        <v>-346725070.00370711</v>
      </c>
      <c r="BM292" s="189">
        <f t="shared" si="74"/>
        <v>-347918318.15929353</v>
      </c>
      <c r="BN292" s="1521">
        <f t="shared" si="74"/>
        <v>-349089292.74176782</v>
      </c>
    </row>
    <row r="293" spans="1:66" hidden="1" x14ac:dyDescent="0.15">
      <c r="A293" s="1123"/>
      <c r="C293" s="1529"/>
      <c r="D293" s="274"/>
      <c r="E293" s="1675"/>
      <c r="F293" s="1604"/>
      <c r="G293" s="189">
        <f t="shared" si="74"/>
        <v>-232705026.81391931</v>
      </c>
      <c r="H293" s="189">
        <f t="shared" si="74"/>
        <v>-228874942.61530709</v>
      </c>
      <c r="I293" s="189">
        <f t="shared" si="74"/>
        <v>-226725284.77194145</v>
      </c>
      <c r="J293" s="189">
        <f t="shared" si="74"/>
        <v>-225483033.8324028</v>
      </c>
      <c r="K293" s="189">
        <f t="shared" si="74"/>
        <v>-224843635.77941898</v>
      </c>
      <c r="L293" s="189">
        <f t="shared" si="74"/>
        <v>-224642959.49455276</v>
      </c>
      <c r="M293" s="189">
        <f t="shared" si="74"/>
        <v>-224778084.87274781</v>
      </c>
      <c r="N293" s="189">
        <f t="shared" si="74"/>
        <v>-225178385.99810508</v>
      </c>
      <c r="O293" s="189">
        <f t="shared" si="74"/>
        <v>-225792421.05875772</v>
      </c>
      <c r="P293" s="189">
        <f t="shared" si="74"/>
        <v>-226581111.76735061</v>
      </c>
      <c r="Q293" s="189">
        <f t="shared" si="74"/>
        <v>-227513836.33465725</v>
      </c>
      <c r="R293" s="189">
        <f t="shared" si="74"/>
        <v>-228566025.46645477</v>
      </c>
      <c r="S293" s="189">
        <f t="shared" si="74"/>
        <v>-229717598.91983044</v>
      </c>
      <c r="T293" s="189">
        <f t="shared" si="74"/>
        <v>-230951902.73021743</v>
      </c>
      <c r="U293" s="189">
        <f t="shared" si="74"/>
        <v>-232254960.17573866</v>
      </c>
      <c r="V293" s="189">
        <f t="shared" si="74"/>
        <v>-233614927.72460079</v>
      </c>
      <c r="W293" s="189">
        <f t="shared" si="74"/>
        <v>-235021689.68359774</v>
      </c>
      <c r="X293" s="189">
        <f t="shared" si="74"/>
        <v>-236466549.53852731</v>
      </c>
      <c r="Y293" s="189">
        <f t="shared" si="74"/>
        <v>-237941990.45568597</v>
      </c>
      <c r="Z293" s="189">
        <f t="shared" si="74"/>
        <v>-239441486.37241873</v>
      </c>
      <c r="AA293" s="189">
        <f t="shared" si="74"/>
        <v>-240959350.82736766</v>
      </c>
      <c r="AB293" s="189">
        <f t="shared" si="74"/>
        <v>-242490614.43988079</v>
      </c>
      <c r="AC293" s="189">
        <f t="shared" si="74"/>
        <v>-244030924.47853139</v>
      </c>
      <c r="AD293" s="189">
        <f t="shared" si="74"/>
        <v>-245576461.70004135</v>
      </c>
      <c r="AE293" s="189">
        <f t="shared" si="74"/>
        <v>-247123870.86201286</v>
      </c>
      <c r="AF293" s="189">
        <f t="shared" si="74"/>
        <v>-248670202.1859245</v>
      </c>
      <c r="AG293" s="189">
        <f t="shared" si="74"/>
        <v>-250212861.68065917</v>
      </c>
      <c r="AH293" s="189">
        <f t="shared" si="74"/>
        <v>-251749568.70375627</v>
      </c>
      <c r="AI293" s="189">
        <f t="shared" si="74"/>
        <v>-253278319.48620516</v>
      </c>
      <c r="AJ293" s="189">
        <f t="shared" si="74"/>
        <v>-254797355.61012748</v>
      </c>
      <c r="AK293" s="189">
        <f t="shared" si="74"/>
        <v>-256305136.6301752</v>
      </c>
      <c r="AL293" s="189">
        <f t="shared" si="74"/>
        <v>-257800316.18514219</v>
      </c>
      <c r="AM293" s="189">
        <f t="shared" si="74"/>
        <v>-259281721.06774125</v>
      </c>
      <c r="AN293" s="189">
        <f t="shared" si="74"/>
        <v>-260748332.81612399</v>
      </c>
      <c r="AO293" s="189">
        <f t="shared" si="74"/>
        <v>-262199271.46664891</v>
      </c>
      <c r="AP293" s="189">
        <f t="shared" si="74"/>
        <v>-263633781.16817042</v>
      </c>
      <c r="AQ293" s="189">
        <f t="shared" si="74"/>
        <v>-265051217.407121</v>
      </c>
      <c r="AR293" s="189">
        <f t="shared" si="74"/>
        <v>-266451035.63243899</v>
      </c>
      <c r="AS293" s="189">
        <f t="shared" si="74"/>
        <v>-267832781.10191149</v>
      </c>
      <c r="AT293" s="189">
        <f t="shared" si="74"/>
        <v>-269196079.79823786</v>
      </c>
      <c r="AU293" s="189">
        <f t="shared" si="74"/>
        <v>-270540630.28523642</v>
      </c>
      <c r="AV293" s="189">
        <f t="shared" si="74"/>
        <v>-271866196.39301223</v>
      </c>
      <c r="AW293" s="189">
        <f t="shared" si="74"/>
        <v>-273172600.63628376</v>
      </c>
      <c r="AX293" s="189">
        <f t="shared" si="74"/>
        <v>-274459718.28298777</v>
      </c>
      <c r="AY293" s="189">
        <f t="shared" si="74"/>
        <v>-275727472.00119251</v>
      </c>
      <c r="AZ293" s="189">
        <f t="shared" si="74"/>
        <v>-276975827.0215978</v>
      </c>
      <c r="BA293" s="189">
        <f t="shared" si="74"/>
        <v>-278204786.76077873</v>
      </c>
      <c r="BB293" s="189">
        <f t="shared" si="74"/>
        <v>-279414388.85706401</v>
      </c>
      <c r="BC293" s="189">
        <f t="shared" si="74"/>
        <v>-280604701.57672024</v>
      </c>
      <c r="BD293" s="189">
        <f t="shared" si="74"/>
        <v>-281775820.55309319</v>
      </c>
      <c r="BE293" s="189">
        <f t="shared" si="74"/>
        <v>-282927865.82566071</v>
      </c>
      <c r="BF293" s="189">
        <f t="shared" si="74"/>
        <v>-284060979.14968431</v>
      </c>
      <c r="BG293" s="189">
        <f t="shared" si="74"/>
        <v>-285175321.55039728</v>
      </c>
      <c r="BH293" s="189">
        <f t="shared" si="74"/>
        <v>-286271071.09849799</v>
      </c>
      <c r="BI293" s="189">
        <f t="shared" si="74"/>
        <v>-287348420.88620043</v>
      </c>
      <c r="BJ293" s="189">
        <f t="shared" si="74"/>
        <v>-288407577.18527162</v>
      </c>
      <c r="BK293" s="189">
        <f t="shared" si="74"/>
        <v>-289448757.77040017</v>
      </c>
      <c r="BL293" s="189">
        <f t="shared" si="74"/>
        <v>-290472190.39293194</v>
      </c>
      <c r="BM293" s="189">
        <f t="shared" si="74"/>
        <v>-291478111.39150351</v>
      </c>
      <c r="BN293" s="1521">
        <f t="shared" si="74"/>
        <v>-292466764.42743003</v>
      </c>
    </row>
    <row r="294" spans="1:66" hidden="1" x14ac:dyDescent="0.15">
      <c r="A294" s="1123"/>
      <c r="C294" s="1529"/>
      <c r="D294" s="274"/>
      <c r="E294" s="1675"/>
      <c r="F294" s="1604"/>
      <c r="G294" s="189"/>
      <c r="H294" s="189"/>
      <c r="I294" s="189"/>
      <c r="J294" s="189"/>
      <c r="K294" s="189"/>
      <c r="L294" s="189"/>
      <c r="M294" s="189"/>
      <c r="N294" s="189"/>
      <c r="O294" s="189"/>
      <c r="P294" s="189"/>
      <c r="Q294" s="189"/>
      <c r="R294" s="189"/>
      <c r="S294" s="189"/>
      <c r="T294" s="189"/>
      <c r="U294" s="189"/>
      <c r="V294" s="189"/>
      <c r="W294" s="189"/>
      <c r="X294" s="189"/>
      <c r="Y294" s="189"/>
      <c r="Z294" s="189"/>
      <c r="AA294" s="189"/>
      <c r="AB294" s="189"/>
      <c r="AC294" s="189"/>
      <c r="AD294" s="189"/>
      <c r="AE294" s="189"/>
      <c r="AF294" s="189"/>
      <c r="AG294" s="189"/>
      <c r="AH294" s="189"/>
      <c r="AI294" s="189"/>
      <c r="AJ294" s="189"/>
      <c r="AK294" s="189"/>
      <c r="AL294" s="189"/>
      <c r="AM294" s="189"/>
      <c r="AN294" s="189"/>
      <c r="AO294" s="189"/>
      <c r="AP294" s="189"/>
      <c r="AQ294" s="189"/>
      <c r="AR294" s="189"/>
      <c r="AS294" s="189"/>
      <c r="AT294" s="189"/>
      <c r="AU294" s="189"/>
      <c r="AV294" s="189"/>
      <c r="AW294" s="189"/>
      <c r="AX294" s="189"/>
      <c r="AY294" s="189"/>
      <c r="AZ294" s="189"/>
      <c r="BA294" s="189"/>
      <c r="BB294" s="189"/>
      <c r="BC294" s="189"/>
      <c r="BD294" s="189"/>
      <c r="BE294" s="189"/>
      <c r="BF294" s="189"/>
      <c r="BG294" s="189"/>
      <c r="BH294" s="189"/>
      <c r="BI294" s="189"/>
      <c r="BJ294" s="189"/>
      <c r="BK294" s="189"/>
      <c r="BL294" s="189"/>
      <c r="BM294" s="189"/>
      <c r="BN294" s="1521"/>
    </row>
    <row r="295" spans="1:66" hidden="1" x14ac:dyDescent="0.15">
      <c r="A295" s="1123"/>
      <c r="C295" s="1529"/>
      <c r="D295" s="274"/>
      <c r="E295" s="1675"/>
      <c r="F295" s="1604"/>
      <c r="G295" s="189">
        <f t="shared" ref="G295:BN297" si="75">G262*$C$136</f>
        <v>37066912.860225923</v>
      </c>
      <c r="H295" s="189">
        <f t="shared" si="75"/>
        <v>63121450.467143558</v>
      </c>
      <c r="I295" s="189">
        <f t="shared" si="75"/>
        <v>78584817.531842858</v>
      </c>
      <c r="J295" s="189">
        <f t="shared" si="75"/>
        <v>88759661.798756719</v>
      </c>
      <c r="K295" s="189">
        <f t="shared" si="75"/>
        <v>95565501.051707312</v>
      </c>
      <c r="L295" s="189">
        <f t="shared" si="75"/>
        <v>99982554.031997785</v>
      </c>
      <c r="M295" s="189">
        <f t="shared" si="75"/>
        <v>102601765.40133299</v>
      </c>
      <c r="N295" s="189">
        <f t="shared" si="75"/>
        <v>103816474.10349269</v>
      </c>
      <c r="O295" s="189">
        <f t="shared" si="75"/>
        <v>103906260.74232568</v>
      </c>
      <c r="P295" s="189">
        <f t="shared" si="75"/>
        <v>103079308.12479091</v>
      </c>
      <c r="Q295" s="189">
        <f t="shared" si="75"/>
        <v>101496066.48466669</v>
      </c>
      <c r="R295" s="189">
        <f t="shared" si="75"/>
        <v>99283499.133544877</v>
      </c>
      <c r="S295" s="189">
        <f t="shared" si="75"/>
        <v>96544168.082612351</v>
      </c>
      <c r="T295" s="189">
        <f t="shared" si="75"/>
        <v>93362302.369301274</v>
      </c>
      <c r="U295" s="189">
        <f t="shared" si="75"/>
        <v>89808006.970227256</v>
      </c>
      <c r="V295" s="189">
        <f t="shared" si="75"/>
        <v>85940275.270591676</v>
      </c>
      <c r="W295" s="189">
        <f t="shared" si="75"/>
        <v>81809203.292183131</v>
      </c>
      <c r="X295" s="189">
        <f t="shared" si="75"/>
        <v>77457654.682496667</v>
      </c>
      <c r="Y295" s="189">
        <f t="shared" si="75"/>
        <v>72922537.620111629</v>
      </c>
      <c r="Z295" s="189">
        <f t="shared" si="75"/>
        <v>68235801.085864037</v>
      </c>
      <c r="AA295" s="189">
        <f t="shared" si="75"/>
        <v>63425224.028257735</v>
      </c>
      <c r="AB295" s="189">
        <f t="shared" si="75"/>
        <v>58515048.905904263</v>
      </c>
      <c r="AC295" s="189">
        <f t="shared" si="75"/>
        <v>53526496.395912506</v>
      </c>
      <c r="AD295" s="189">
        <f t="shared" si="75"/>
        <v>48478188.040815152</v>
      </c>
      <c r="AE295" s="189">
        <f t="shared" si="75"/>
        <v>43386496.639866188</v>
      </c>
      <c r="AF295" s="189">
        <f t="shared" si="75"/>
        <v>38265839.256051637</v>
      </c>
      <c r="AG295" s="189">
        <f t="shared" si="75"/>
        <v>33128924.1570445</v>
      </c>
      <c r="AH295" s="189">
        <f t="shared" si="75"/>
        <v>27986960.411208462</v>
      </c>
      <c r="AI295" s="189">
        <f t="shared" si="75"/>
        <v>22849836.935147468</v>
      </c>
      <c r="AJ295" s="189">
        <f t="shared" si="75"/>
        <v>17726276.344954349</v>
      </c>
      <c r="AK295" s="189">
        <f t="shared" si="75"/>
        <v>12623967.8667034</v>
      </c>
      <c r="AL295" s="189">
        <f t="shared" si="75"/>
        <v>7549682.7201304855</v>
      </c>
      <c r="AM295" s="189">
        <f t="shared" si="75"/>
        <v>2509374.7370681143</v>
      </c>
      <c r="AN295" s="189">
        <f t="shared" si="75"/>
        <v>-2491731.5342144584</v>
      </c>
      <c r="AO295" s="189">
        <f t="shared" si="75"/>
        <v>-7449063.3904418629</v>
      </c>
      <c r="AP295" s="189">
        <f t="shared" si="75"/>
        <v>-12358631.672711473</v>
      </c>
      <c r="AQ295" s="189">
        <f t="shared" si="75"/>
        <v>-17216970.332943946</v>
      </c>
      <c r="AR295" s="189">
        <f t="shared" si="75"/>
        <v>-22021082.803997803</v>
      </c>
      <c r="AS295" s="189">
        <f t="shared" si="75"/>
        <v>-26768394.278687254</v>
      </c>
      <c r="AT295" s="189">
        <f t="shared" si="75"/>
        <v>-31456709.140902366</v>
      </c>
      <c r="AU295" s="189">
        <f t="shared" si="75"/>
        <v>-36084172.905562796</v>
      </c>
      <c r="AV295" s="189">
        <f t="shared" si="75"/>
        <v>-40649238.118095756</v>
      </c>
      <c r="AW295" s="189">
        <f t="shared" si="75"/>
        <v>-45150633.742306255</v>
      </c>
      <c r="AX295" s="189">
        <f t="shared" si="75"/>
        <v>-49587337.630884551</v>
      </c>
      <c r="AY295" s="189">
        <f t="shared" si="75"/>
        <v>-53958551.727731779</v>
      </c>
      <c r="AZ295" s="189">
        <f t="shared" si="75"/>
        <v>-58263679.697658435</v>
      </c>
      <c r="BA295" s="189">
        <f t="shared" si="75"/>
        <v>-62502306.718327098</v>
      </c>
      <c r="BB295" s="189">
        <f t="shared" si="75"/>
        <v>-66674181.202782787</v>
      </c>
      <c r="BC295" s="189">
        <f t="shared" si="75"/>
        <v>-70779198.249522448</v>
      </c>
      <c r="BD295" s="189">
        <f t="shared" si="75"/>
        <v>-74817384.641598746</v>
      </c>
      <c r="BE295" s="189">
        <f t="shared" si="75"/>
        <v>-78788885.23738569</v>
      </c>
      <c r="BF295" s="189">
        <f t="shared" si="75"/>
        <v>-82693950.613890171</v>
      </c>
      <c r="BG295" s="189">
        <f t="shared" si="75"/>
        <v>-86532925.839319453</v>
      </c>
      <c r="BH295" s="189">
        <f t="shared" si="75"/>
        <v>-90306240.265373707</v>
      </c>
      <c r="BI295" s="189">
        <f t="shared" si="75"/>
        <v>-94014398.241733402</v>
      </c>
      <c r="BJ295" s="189">
        <f t="shared" si="75"/>
        <v>-97657970.66570659</v>
      </c>
      <c r="BK295" s="189">
        <f t="shared" si="75"/>
        <v>-101237587.28920521</v>
      </c>
      <c r="BL295" s="189">
        <f t="shared" si="75"/>
        <v>-104753929.71331376</v>
      </c>
      <c r="BM295" s="189">
        <f t="shared" si="75"/>
        <v>-108207725.00784786</v>
      </c>
      <c r="BN295" s="1521">
        <f t="shared" si="75"/>
        <v>-111599739.89960462</v>
      </c>
    </row>
    <row r="296" spans="1:66" hidden="1" x14ac:dyDescent="0.15">
      <c r="A296" s="1123"/>
      <c r="C296" s="1529"/>
      <c r="D296" s="274"/>
      <c r="E296" s="1675"/>
      <c r="F296" s="1604"/>
      <c r="G296" s="189">
        <f t="shared" si="75"/>
        <v>149917754.55419603</v>
      </c>
      <c r="H296" s="189">
        <f t="shared" si="75"/>
        <v>171627534.75589579</v>
      </c>
      <c r="I296" s="189">
        <f t="shared" si="75"/>
        <v>185310435.28656611</v>
      </c>
      <c r="J296" s="189">
        <f t="shared" si="75"/>
        <v>194771054.1128816</v>
      </c>
      <c r="K296" s="189">
        <f t="shared" si="75"/>
        <v>201450533.98503357</v>
      </c>
      <c r="L296" s="189">
        <f t="shared" si="75"/>
        <v>206107261.52772769</v>
      </c>
      <c r="M296" s="189">
        <f t="shared" si="75"/>
        <v>209209130.88557267</v>
      </c>
      <c r="N296" s="189">
        <f t="shared" si="75"/>
        <v>211073554.50859681</v>
      </c>
      <c r="O296" s="189">
        <f t="shared" si="75"/>
        <v>211929852.2267305</v>
      </c>
      <c r="P296" s="189">
        <f t="shared" si="75"/>
        <v>211951252.76657313</v>
      </c>
      <c r="Q296" s="189">
        <f t="shared" si="75"/>
        <v>211273005.60055175</v>
      </c>
      <c r="R296" s="189">
        <f t="shared" si="75"/>
        <v>210003408.95907086</v>
      </c>
      <c r="S296" s="189">
        <f t="shared" si="75"/>
        <v>208230915.7313512</v>
      </c>
      <c r="T296" s="189">
        <f t="shared" si="75"/>
        <v>206028923.98068422</v>
      </c>
      <c r="U296" s="189">
        <f t="shared" si="75"/>
        <v>203459128.22477022</v>
      </c>
      <c r="V296" s="189">
        <f t="shared" si="75"/>
        <v>200573937.27905971</v>
      </c>
      <c r="W296" s="189">
        <f t="shared" si="75"/>
        <v>197418264.75506485</v>
      </c>
      <c r="X296" s="189">
        <f t="shared" si="75"/>
        <v>194030884.95107812</v>
      </c>
      <c r="Y296" s="189">
        <f t="shared" si="75"/>
        <v>190445479.68298906</v>
      </c>
      <c r="Z296" s="189">
        <f t="shared" si="75"/>
        <v>186691460.27040702</v>
      </c>
      <c r="AA296" s="189">
        <f t="shared" si="75"/>
        <v>182794622.63520578</v>
      </c>
      <c r="AB296" s="189">
        <f t="shared" si="75"/>
        <v>178777676.31088054</v>
      </c>
      <c r="AC296" s="189">
        <f t="shared" si="75"/>
        <v>174660676.66547242</v>
      </c>
      <c r="AD296" s="189">
        <f t="shared" si="75"/>
        <v>170461381.76632404</v>
      </c>
      <c r="AE296" s="189">
        <f t="shared" si="75"/>
        <v>166195549.8124859</v>
      </c>
      <c r="AF296" s="189">
        <f t="shared" si="75"/>
        <v>161877189.14600298</v>
      </c>
      <c r="AG296" s="189">
        <f t="shared" si="75"/>
        <v>157518770.02266487</v>
      </c>
      <c r="AH296" s="189">
        <f t="shared" si="75"/>
        <v>153131405.24536145</v>
      </c>
      <c r="AI296" s="189">
        <f t="shared" si="75"/>
        <v>148725005.21769747</v>
      </c>
      <c r="AJ296" s="189">
        <f t="shared" si="75"/>
        <v>144308411.81133598</v>
      </c>
      <c r="AK296" s="189">
        <f t="shared" si="75"/>
        <v>139889514.55344266</v>
      </c>
      <c r="AL296" s="189">
        <f t="shared" si="75"/>
        <v>135475351.95740891</v>
      </c>
      <c r="AM296" s="189">
        <f t="shared" si="75"/>
        <v>131072200.28865172</v>
      </c>
      <c r="AN296" s="189">
        <f t="shared" si="75"/>
        <v>126685651.64016898</v>
      </c>
      <c r="AO296" s="189">
        <f t="shared" si="75"/>
        <v>122320682.86228471</v>
      </c>
      <c r="AP296" s="189">
        <f t="shared" si="75"/>
        <v>117981716.62744474</v>
      </c>
      <c r="AQ296" s="189">
        <f t="shared" si="75"/>
        <v>113672675.69897789</v>
      </c>
      <c r="AR296" s="189">
        <f t="shared" si="75"/>
        <v>109397031.30109566</v>
      </c>
      <c r="AS296" s="189">
        <f t="shared" si="75"/>
        <v>105157846.34747601</v>
      </c>
      <c r="AT296" s="189">
        <f t="shared" si="75"/>
        <v>100957814.17098638</v>
      </c>
      <c r="AU296" s="189">
        <f t="shared" si="75"/>
        <v>96799293.302372828</v>
      </c>
      <c r="AV296" s="189">
        <f t="shared" si="75"/>
        <v>92684338.76713185</v>
      </c>
      <c r="AW296" s="189">
        <f t="shared" si="75"/>
        <v>88614730.304199398</v>
      </c>
      <c r="AX296" s="189">
        <f t="shared" si="75"/>
        <v>84591997.855103418</v>
      </c>
      <c r="AY296" s="189">
        <f t="shared" si="75"/>
        <v>80617444.62590003</v>
      </c>
      <c r="AZ296" s="189">
        <f t="shared" si="75"/>
        <v>76692167.985007316</v>
      </c>
      <c r="BA296" s="189">
        <f t="shared" si="75"/>
        <v>72817078.426727474</v>
      </c>
      <c r="BB296" s="189">
        <f t="shared" si="75"/>
        <v>68992916.801807269</v>
      </c>
      <c r="BC296" s="189">
        <f t="shared" si="75"/>
        <v>65220269.992019661</v>
      </c>
      <c r="BD296" s="189">
        <f t="shared" si="75"/>
        <v>61499585.184792392</v>
      </c>
      <c r="BE296" s="189">
        <f t="shared" si="75"/>
        <v>57831182.885822453</v>
      </c>
      <c r="BF296" s="189">
        <f t="shared" si="75"/>
        <v>54215268.791951604</v>
      </c>
      <c r="BG296" s="189">
        <f t="shared" si="75"/>
        <v>50651944.63296847</v>
      </c>
      <c r="BH296" s="189">
        <f t="shared" si="75"/>
        <v>47141218.079141691</v>
      </c>
      <c r="BI296" s="189">
        <f t="shared" si="75"/>
        <v>43683011.80091998</v>
      </c>
      <c r="BJ296" s="189">
        <f t="shared" si="75"/>
        <v>40277171.758145727</v>
      </c>
      <c r="BK296" s="189">
        <f t="shared" si="75"/>
        <v>36923474.788138628</v>
      </c>
      <c r="BL296" s="189">
        <f t="shared" si="75"/>
        <v>33621635.554964349</v>
      </c>
      <c r="BM296" s="189">
        <f t="shared" si="75"/>
        <v>30371312.91598155</v>
      </c>
      <c r="BN296" s="1521">
        <f t="shared" si="75"/>
        <v>27172115.756250158</v>
      </c>
    </row>
    <row r="297" spans="1:66" hidden="1" x14ac:dyDescent="0.15">
      <c r="A297" s="1123"/>
      <c r="C297" s="1529"/>
      <c r="D297" s="274"/>
      <c r="E297" s="1675"/>
      <c r="F297" s="1604"/>
      <c r="G297" s="189">
        <f t="shared" si="75"/>
        <v>285516564.52133733</v>
      </c>
      <c r="H297" s="189">
        <f t="shared" si="75"/>
        <v>302005790.53930217</v>
      </c>
      <c r="I297" s="189">
        <f t="shared" si="75"/>
        <v>313066145.93339932</v>
      </c>
      <c r="J297" s="189">
        <f t="shared" si="75"/>
        <v>321121773.57362729</v>
      </c>
      <c r="K297" s="189">
        <f t="shared" si="75"/>
        <v>327131531.74094456</v>
      </c>
      <c r="L297" s="189">
        <f t="shared" si="75"/>
        <v>331614888.08748674</v>
      </c>
      <c r="M297" s="189">
        <f t="shared" si="75"/>
        <v>334899647.6819436</v>
      </c>
      <c r="N297" s="189">
        <f t="shared" si="75"/>
        <v>337212393.46008486</v>
      </c>
      <c r="O297" s="189">
        <f t="shared" si="75"/>
        <v>338719494.06981093</v>
      </c>
      <c r="P297" s="189">
        <f t="shared" si="75"/>
        <v>339548442.27077645</v>
      </c>
      <c r="Q297" s="189">
        <f t="shared" si="75"/>
        <v>339800081.48309094</v>
      </c>
      <c r="R297" s="189">
        <f t="shared" si="75"/>
        <v>339556131.63324189</v>
      </c>
      <c r="S297" s="189">
        <f t="shared" si="75"/>
        <v>338884086.02563226</v>
      </c>
      <c r="T297" s="189">
        <f t="shared" si="75"/>
        <v>337840542.18178093</v>
      </c>
      <c r="U297" s="189">
        <f t="shared" si="75"/>
        <v>336473551.25331652</v>
      </c>
      <c r="V297" s="189">
        <f t="shared" si="75"/>
        <v>334824326.12556875</v>
      </c>
      <c r="W297" s="189">
        <f t="shared" si="75"/>
        <v>332928515.50490749</v>
      </c>
      <c r="X297" s="189">
        <f t="shared" si="75"/>
        <v>330817175.3746773</v>
      </c>
      <c r="Y297" s="189">
        <f t="shared" si="75"/>
        <v>328517523.92616779</v>
      </c>
      <c r="Z297" s="189">
        <f t="shared" si="75"/>
        <v>326053538.05388445</v>
      </c>
      <c r="AA297" s="189">
        <f t="shared" si="75"/>
        <v>323446431.60760295</v>
      </c>
      <c r="AB297" s="189">
        <f t="shared" si="75"/>
        <v>320715043.83842969</v>
      </c>
      <c r="AC297" s="189">
        <f t="shared" si="75"/>
        <v>317876158.56220281</v>
      </c>
      <c r="AD297" s="189">
        <f t="shared" si="75"/>
        <v>314944769.1175589</v>
      </c>
      <c r="AE297" s="189">
        <f t="shared" si="75"/>
        <v>311934300.37380362</v>
      </c>
      <c r="AF297" s="189">
        <f t="shared" si="75"/>
        <v>308856796.31314206</v>
      </c>
      <c r="AG297" s="189">
        <f t="shared" si="75"/>
        <v>305723079.72943568</v>
      </c>
      <c r="AH297" s="189">
        <f t="shared" si="75"/>
        <v>302542889.12517798</v>
      </c>
      <c r="AI297" s="189">
        <f t="shared" si="75"/>
        <v>299324996.797867</v>
      </c>
      <c r="AJ297" s="189">
        <f t="shared" si="75"/>
        <v>296077311.28257316</v>
      </c>
      <c r="AK297" s="189">
        <f t="shared" si="75"/>
        <v>292806966.68717623</v>
      </c>
      <c r="AL297" s="189">
        <f t="shared" si="75"/>
        <v>289520400.96968865</v>
      </c>
      <c r="AM297" s="189">
        <f t="shared" si="75"/>
        <v>286223424.82703906</v>
      </c>
      <c r="AN297" s="189">
        <f t="shared" si="75"/>
        <v>282921282.56542885</v>
      </c>
      <c r="AO297" s="189">
        <f t="shared" si="75"/>
        <v>279618706.08472526</v>
      </c>
      <c r="AP297" s="189">
        <f t="shared" si="75"/>
        <v>276319962.91911584</v>
      </c>
      <c r="AQ297" s="189">
        <f t="shared" si="75"/>
        <v>273028899.12283152</v>
      </c>
      <c r="AR297" s="189">
        <f t="shared" si="75"/>
        <v>269748977.66515321</v>
      </c>
      <c r="AS297" s="189">
        <f t="shared" si="75"/>
        <v>266483312.8970592</v>
      </c>
      <c r="AT297" s="189">
        <f t="shared" si="75"/>
        <v>263234701.56808683</v>
      </c>
      <c r="AU297" s="189">
        <f t="shared" si="75"/>
        <v>260005650.80265686</v>
      </c>
      <c r="AV297" s="189">
        <f t="shared" si="75"/>
        <v>256798403.38742548</v>
      </c>
      <c r="AW297" s="189">
        <f t="shared" si="75"/>
        <v>253614960.67298478</v>
      </c>
      <c r="AX297" s="189">
        <f t="shared" si="75"/>
        <v>250457103.35267529</v>
      </c>
      <c r="AY297" s="189">
        <f t="shared" si="75"/>
        <v>247326410.34702232</v>
      </c>
      <c r="AZ297" s="189">
        <f t="shared" si="75"/>
        <v>244224275.99324587</v>
      </c>
      <c r="BA297" s="189">
        <f t="shared" si="75"/>
        <v>241151925.71453431</v>
      </c>
      <c r="BB297" s="189">
        <f t="shared" si="75"/>
        <v>238110430.32258737</v>
      </c>
      <c r="BC297" s="189">
        <f t="shared" si="75"/>
        <v>235100719.0887391</v>
      </c>
      <c r="BD297" s="189">
        <f t="shared" si="75"/>
        <v>232123591.70328882</v>
      </c>
      <c r="BE297" s="189">
        <f t="shared" si="75"/>
        <v>229179729.22909674</v>
      </c>
      <c r="BF297" s="189">
        <f t="shared" si="75"/>
        <v>226269704.14372313</v>
      </c>
      <c r="BG297" s="189">
        <f t="shared" si="75"/>
        <v>223393989.55413204</v>
      </c>
      <c r="BH297" s="189">
        <f t="shared" si="75"/>
        <v>220552967.6590184</v>
      </c>
      <c r="BI297" s="189">
        <f t="shared" si="75"/>
        <v>217746937.52596685</v>
      </c>
      <c r="BJ297" s="189">
        <f t="shared" si="75"/>
        <v>214976122.24375069</v>
      </c>
      <c r="BK297" s="189">
        <f t="shared" si="75"/>
        <v>212240675.50400144</v>
      </c>
      <c r="BL297" s="189">
        <f t="shared" si="75"/>
        <v>209540687.66111025</v>
      </c>
      <c r="BM297" s="189">
        <f t="shared" si="75"/>
        <v>206876191.3144668</v>
      </c>
      <c r="BN297" s="1521">
        <f t="shared" si="75"/>
        <v>204247166.45292056</v>
      </c>
    </row>
    <row r="298" spans="1:66" hidden="1" x14ac:dyDescent="0.15">
      <c r="A298" s="1123"/>
      <c r="C298" s="1529"/>
      <c r="D298" s="274"/>
      <c r="E298" s="1675"/>
      <c r="F298" s="1604"/>
      <c r="G298" s="189"/>
      <c r="H298" s="189"/>
      <c r="I298" s="189"/>
      <c r="J298" s="189"/>
      <c r="K298" s="189"/>
      <c r="L298" s="189"/>
      <c r="M298" s="189"/>
      <c r="N298" s="189"/>
      <c r="O298" s="189"/>
      <c r="P298" s="189"/>
      <c r="Q298" s="189"/>
      <c r="R298" s="189"/>
      <c r="S298" s="189"/>
      <c r="T298" s="189"/>
      <c r="U298" s="189"/>
      <c r="V298" s="189"/>
      <c r="W298" s="189"/>
      <c r="X298" s="189"/>
      <c r="Y298" s="189"/>
      <c r="Z298" s="189"/>
      <c r="AA298" s="189"/>
      <c r="AB298" s="189"/>
      <c r="AC298" s="189"/>
      <c r="AD298" s="189"/>
      <c r="AE298" s="189"/>
      <c r="AF298" s="189"/>
      <c r="AG298" s="189"/>
      <c r="AH298" s="189"/>
      <c r="AI298" s="189"/>
      <c r="AJ298" s="189"/>
      <c r="AK298" s="189"/>
      <c r="AL298" s="189"/>
      <c r="AM298" s="189"/>
      <c r="AN298" s="189"/>
      <c r="AO298" s="189"/>
      <c r="AP298" s="189"/>
      <c r="AQ298" s="189"/>
      <c r="AR298" s="189"/>
      <c r="AS298" s="189"/>
      <c r="AT298" s="189"/>
      <c r="AU298" s="189"/>
      <c r="AV298" s="189"/>
      <c r="AW298" s="189"/>
      <c r="AX298" s="189"/>
      <c r="AY298" s="189"/>
      <c r="AZ298" s="189"/>
      <c r="BA298" s="189"/>
      <c r="BB298" s="189"/>
      <c r="BC298" s="189"/>
      <c r="BD298" s="189"/>
      <c r="BE298" s="189"/>
      <c r="BF298" s="189"/>
      <c r="BG298" s="189"/>
      <c r="BH298" s="189"/>
      <c r="BI298" s="189"/>
      <c r="BJ298" s="189"/>
      <c r="BK298" s="189"/>
      <c r="BL298" s="189"/>
      <c r="BM298" s="189"/>
      <c r="BN298" s="1521"/>
    </row>
    <row r="299" spans="1:66" hidden="1" x14ac:dyDescent="0.15">
      <c r="A299" s="1123"/>
      <c r="C299" s="1529"/>
      <c r="D299" s="274"/>
      <c r="E299" s="1675"/>
      <c r="F299" s="1604"/>
      <c r="G299" s="189">
        <f t="shared" ref="G299:BN301" si="76">G266*$C$136</f>
        <v>-262575994.78665656</v>
      </c>
      <c r="H299" s="189">
        <f t="shared" si="76"/>
        <v>-255466523.73224747</v>
      </c>
      <c r="I299" s="189">
        <f t="shared" si="76"/>
        <v>-251696703.54063314</v>
      </c>
      <c r="J299" s="189">
        <f t="shared" si="76"/>
        <v>-249572740.44719574</v>
      </c>
      <c r="K299" s="189">
        <f t="shared" si="76"/>
        <v>-248482579.89381588</v>
      </c>
      <c r="L299" s="189">
        <f t="shared" si="76"/>
        <v>-248114455.89850315</v>
      </c>
      <c r="M299" s="189">
        <f t="shared" si="76"/>
        <v>-248281014.51688781</v>
      </c>
      <c r="N299" s="189">
        <f t="shared" si="76"/>
        <v>-248858027.35535422</v>
      </c>
      <c r="O299" s="189">
        <f t="shared" si="76"/>
        <v>-249757582.44141829</v>
      </c>
      <c r="P299" s="189">
        <f t="shared" si="76"/>
        <v>-250914541.0692344</v>
      </c>
      <c r="Q299" s="189">
        <f t="shared" si="76"/>
        <v>-252278972.67872366</v>
      </c>
      <c r="R299" s="189">
        <f t="shared" si="76"/>
        <v>-253811601.70607284</v>
      </c>
      <c r="S299" s="189">
        <f t="shared" si="76"/>
        <v>-255480904.35294607</v>
      </c>
      <c r="T299" s="189">
        <f t="shared" si="76"/>
        <v>-257261170.10468006</v>
      </c>
      <c r="U299" s="189">
        <f t="shared" si="76"/>
        <v>-259131157.74971861</v>
      </c>
      <c r="V299" s="189">
        <f t="shared" si="76"/>
        <v>-261073133.90806758</v>
      </c>
      <c r="W299" s="189">
        <f t="shared" si="76"/>
        <v>-263072166.74017856</v>
      </c>
      <c r="X299" s="189">
        <f t="shared" si="76"/>
        <v>-265115595.21648288</v>
      </c>
      <c r="Y299" s="189">
        <f t="shared" si="76"/>
        <v>-267192622.41827232</v>
      </c>
      <c r="Z299" s="189">
        <f t="shared" si="76"/>
        <v>-269293998.51373416</v>
      </c>
      <c r="AA299" s="189">
        <f t="shared" si="76"/>
        <v>-271411769.89965463</v>
      </c>
      <c r="AB299" s="189">
        <f t="shared" si="76"/>
        <v>-273539078.04865634</v>
      </c>
      <c r="AC299" s="189">
        <f t="shared" si="76"/>
        <v>-275669996.30034256</v>
      </c>
      <c r="AD299" s="189">
        <f t="shared" si="76"/>
        <v>-277799396.03751713</v>
      </c>
      <c r="AE299" s="189">
        <f t="shared" si="76"/>
        <v>-279922835.9162938</v>
      </c>
      <c r="AF299" s="189">
        <f t="shared" si="76"/>
        <v>-282036469.39671332</v>
      </c>
      <c r="AG299" s="189">
        <f t="shared" si="76"/>
        <v>-284136966.95657319</v>
      </c>
      <c r="AH299" s="189">
        <f t="shared" si="76"/>
        <v>-286221450.20157462</v>
      </c>
      <c r="AI299" s="189">
        <f t="shared" si="76"/>
        <v>-288287435.70024443</v>
      </c>
      <c r="AJ299" s="189">
        <f t="shared" si="76"/>
        <v>-290332786.83387482</v>
      </c>
      <c r="AK299" s="189">
        <f t="shared" si="76"/>
        <v>-292355672.30231655</v>
      </c>
      <c r="AL299" s="189">
        <f t="shared" si="76"/>
        <v>-294354530.19551414</v>
      </c>
      <c r="AM299" s="189">
        <f t="shared" si="76"/>
        <v>-296328036.74921954</v>
      </c>
      <c r="AN299" s="189">
        <f t="shared" si="76"/>
        <v>-298275079.06647837</v>
      </c>
      <c r="AO299" s="189">
        <f t="shared" si="76"/>
        <v>-300194731.21523535</v>
      </c>
      <c r="AP299" s="189">
        <f t="shared" si="76"/>
        <v>-302086233.21483988</v>
      </c>
      <c r="AQ299" s="189">
        <f t="shared" si="76"/>
        <v>-303948972.50634319</v>
      </c>
      <c r="AR299" s="189">
        <f t="shared" si="76"/>
        <v>-305782467.56777173</v>
      </c>
      <c r="AS299" s="189">
        <f t="shared" si="76"/>
        <v>-307586353.38944024</v>
      </c>
      <c r="AT299" s="189">
        <f t="shared" si="76"/>
        <v>-309360368.56843889</v>
      </c>
      <c r="AU299" s="189">
        <f t="shared" si="76"/>
        <v>-311104343.81768888</v>
      </c>
      <c r="AV299" s="189">
        <f t="shared" si="76"/>
        <v>-312818191.71496218</v>
      </c>
      <c r="AW299" s="189">
        <f t="shared" si="76"/>
        <v>-314501897.54222226</v>
      </c>
      <c r="AX299" s="189">
        <f t="shared" si="76"/>
        <v>-316155511.08650607</v>
      </c>
      <c r="AY299" s="189">
        <f t="shared" si="76"/>
        <v>-317779139.29109859</v>
      </c>
      <c r="AZ299" s="189">
        <f t="shared" si="76"/>
        <v>-319372939.66054493</v>
      </c>
      <c r="BA299" s="189">
        <f t="shared" si="76"/>
        <v>-320937114.33557957</v>
      </c>
      <c r="BB299" s="189">
        <f t="shared" si="76"/>
        <v>-322471904.76472664</v>
      </c>
      <c r="BC299" s="189">
        <f t="shared" si="76"/>
        <v>-323977586.90843695</v>
      </c>
      <c r="BD299" s="189">
        <f t="shared" si="76"/>
        <v>-325454466.91944849</v>
      </c>
      <c r="BE299" s="189">
        <f t="shared" si="76"/>
        <v>-326902877.24978262</v>
      </c>
      <c r="BF299" s="189">
        <f t="shared" si="76"/>
        <v>-328323173.14059961</v>
      </c>
      <c r="BG299" s="189">
        <f t="shared" si="76"/>
        <v>-329715729.45616865</v>
      </c>
      <c r="BH299" s="189">
        <f t="shared" si="76"/>
        <v>-331080937.82758278</v>
      </c>
      <c r="BI299" s="189">
        <f t="shared" si="76"/>
        <v>-332419204.07565981</v>
      </c>
      <c r="BJ299" s="189">
        <f t="shared" si="76"/>
        <v>-333730945.885804</v>
      </c>
      <c r="BK299" s="189">
        <f t="shared" si="76"/>
        <v>-335016590.71052027</v>
      </c>
      <c r="BL299" s="189">
        <f t="shared" si="76"/>
        <v>-336276573.87784249</v>
      </c>
      <c r="BM299" s="189">
        <f t="shared" si="76"/>
        <v>-337511336.88619286</v>
      </c>
      <c r="BN299" s="1521">
        <f t="shared" si="76"/>
        <v>-338721325.86818874</v>
      </c>
    </row>
    <row r="300" spans="1:66" hidden="1" x14ac:dyDescent="0.15">
      <c r="A300" s="1123"/>
      <c r="C300" s="1529"/>
      <c r="D300" s="274"/>
      <c r="E300" s="1675"/>
      <c r="F300" s="1604"/>
      <c r="G300" s="189">
        <f t="shared" si="76"/>
        <v>-226490165.90238538</v>
      </c>
      <c r="H300" s="189">
        <f t="shared" si="76"/>
        <v>-220769999.26002073</v>
      </c>
      <c r="I300" s="189">
        <f t="shared" si="76"/>
        <v>-217569511.20378715</v>
      </c>
      <c r="J300" s="189">
        <f t="shared" si="76"/>
        <v>-215673932.91144952</v>
      </c>
      <c r="K300" s="189">
        <f t="shared" si="76"/>
        <v>-214624177.75447592</v>
      </c>
      <c r="L300" s="189">
        <f t="shared" si="76"/>
        <v>-214179414.05389398</v>
      </c>
      <c r="M300" s="189">
        <f t="shared" si="76"/>
        <v>-214191635.20060763</v>
      </c>
      <c r="N300" s="189">
        <f t="shared" si="76"/>
        <v>-214560891.48975691</v>
      </c>
      <c r="O300" s="189">
        <f t="shared" si="76"/>
        <v>-215215342.62063247</v>
      </c>
      <c r="P300" s="189">
        <f t="shared" si="76"/>
        <v>-216101027.0035159</v>
      </c>
      <c r="Q300" s="189">
        <f t="shared" si="76"/>
        <v>-217176072.41753268</v>
      </c>
      <c r="R300" s="189">
        <f t="shared" si="76"/>
        <v>-218407171.75170282</v>
      </c>
      <c r="S300" s="189">
        <f t="shared" si="76"/>
        <v>-219767312.82101411</v>
      </c>
      <c r="T300" s="189">
        <f t="shared" si="76"/>
        <v>-221234248.48487851</v>
      </c>
      <c r="U300" s="189">
        <f t="shared" si="76"/>
        <v>-222789426.90805906</v>
      </c>
      <c r="V300" s="189">
        <f t="shared" si="76"/>
        <v>-224417220.23014605</v>
      </c>
      <c r="W300" s="189">
        <f t="shared" si="76"/>
        <v>-226104353.7686635</v>
      </c>
      <c r="X300" s="189">
        <f t="shared" si="76"/>
        <v>-227839474.12767097</v>
      </c>
      <c r="Y300" s="189">
        <f t="shared" si="76"/>
        <v>-229612816.06859833</v>
      </c>
      <c r="Z300" s="189">
        <f t="shared" si="76"/>
        <v>-231415941.2166625</v>
      </c>
      <c r="AA300" s="189">
        <f t="shared" si="76"/>
        <v>-233241530.07255688</v>
      </c>
      <c r="AB300" s="189">
        <f t="shared" si="76"/>
        <v>-235083214.28578359</v>
      </c>
      <c r="AC300" s="189">
        <f t="shared" si="76"/>
        <v>-236935439.82182088</v>
      </c>
      <c r="AD300" s="189">
        <f t="shared" si="76"/>
        <v>-238793354.1732249</v>
      </c>
      <c r="AE300" s="189">
        <f t="shared" si="76"/>
        <v>-240652712.52417639</v>
      </c>
      <c r="AF300" s="189">
        <f t="shared" si="76"/>
        <v>-242509799.02965572</v>
      </c>
      <c r="AG300" s="189">
        <f t="shared" si="76"/>
        <v>-244361360.27549794</v>
      </c>
      <c r="AH300" s="189">
        <f t="shared" si="76"/>
        <v>-246204548.64980131</v>
      </c>
      <c r="AI300" s="189">
        <f t="shared" si="76"/>
        <v>-248036873.85028663</v>
      </c>
      <c r="AJ300" s="189">
        <f t="shared" si="76"/>
        <v>-249856161.12440485</v>
      </c>
      <c r="AK300" s="189">
        <f t="shared" si="76"/>
        <v>-251660515.12258703</v>
      </c>
      <c r="AL300" s="189">
        <f t="shared" si="76"/>
        <v>-253448288.46343359</v>
      </c>
      <c r="AM300" s="189">
        <f t="shared" si="76"/>
        <v>-255218054.27949435</v>
      </c>
      <c r="AN300" s="189">
        <f t="shared" si="76"/>
        <v>-256968582.14561582</v>
      </c>
      <c r="AO300" s="189">
        <f t="shared" si="76"/>
        <v>-258698816.89737704</v>
      </c>
      <c r="AP300" s="189">
        <f t="shared" si="76"/>
        <v>-260407859.93136388</v>
      </c>
      <c r="AQ300" s="189">
        <f t="shared" si="76"/>
        <v>-262094952.64675424</v>
      </c>
      <c r="AR300" s="189">
        <f t="shared" si="76"/>
        <v>-263759461.74252212</v>
      </c>
      <c r="AS300" s="189">
        <f t="shared" si="76"/>
        <v>-265400866.12926602</v>
      </c>
      <c r="AT300" s="189">
        <f t="shared" si="76"/>
        <v>-267018745.25132662</v>
      </c>
      <c r="AU300" s="189">
        <f t="shared" si="76"/>
        <v>-268612768.64510763</v>
      </c>
      <c r="AV300" s="189">
        <f t="shared" si="76"/>
        <v>-270182686.58460724</v>
      </c>
      <c r="AW300" s="189">
        <f t="shared" si="76"/>
        <v>-271728321.68609858</v>
      </c>
      <c r="AX300" s="189">
        <f t="shared" si="76"/>
        <v>-273249561.36144263</v>
      </c>
      <c r="AY300" s="189">
        <f t="shared" si="76"/>
        <v>-274746351.02429259</v>
      </c>
      <c r="AZ300" s="189">
        <f t="shared" si="76"/>
        <v>-276218687.96595031</v>
      </c>
      <c r="BA300" s="189">
        <f t="shared" si="76"/>
        <v>-277666615.8282553</v>
      </c>
      <c r="BB300" s="189">
        <f t="shared" si="76"/>
        <v>-279090219.6099506</v>
      </c>
      <c r="BC300" s="189">
        <f t="shared" si="76"/>
        <v>-280489621.15072668</v>
      </c>
      <c r="BD300" s="189">
        <f t="shared" si="76"/>
        <v>-281864975.0438168</v>
      </c>
      <c r="BE300" s="189">
        <f t="shared" si="76"/>
        <v>-283216464.9337725</v>
      </c>
      <c r="BF300" s="189">
        <f t="shared" si="76"/>
        <v>-284544300.16102546</v>
      </c>
      <c r="BG300" s="189">
        <f t="shared" si="76"/>
        <v>-285848712.7191689</v>
      </c>
      <c r="BH300" s="189">
        <f t="shared" si="76"/>
        <v>-287129954.49465829</v>
      </c>
      <c r="BI300" s="189">
        <f t="shared" si="76"/>
        <v>-288388294.76191902</v>
      </c>
      <c r="BJ300" s="189">
        <f t="shared" si="76"/>
        <v>-289624017.90973496</v>
      </c>
      <c r="BK300" s="189">
        <f t="shared" si="76"/>
        <v>-290837421.37731904</v>
      </c>
      <c r="BL300" s="189">
        <f t="shared" si="76"/>
        <v>-292028813.78070009</v>
      </c>
      <c r="BM300" s="189">
        <f t="shared" si="76"/>
        <v>-293198513.21202582</v>
      </c>
      <c r="BN300" s="1521">
        <f t="shared" si="76"/>
        <v>-294346845.69612348</v>
      </c>
    </row>
    <row r="301" spans="1:66" hidden="1" x14ac:dyDescent="0.15">
      <c r="A301" s="1123"/>
      <c r="C301" s="1529"/>
      <c r="D301" s="274"/>
      <c r="E301" s="1675"/>
      <c r="F301" s="1604"/>
      <c r="G301" s="189">
        <f t="shared" si="76"/>
        <v>-183130316.9200052</v>
      </c>
      <c r="H301" s="189">
        <f t="shared" si="76"/>
        <v>-179079504.4634622</v>
      </c>
      <c r="I301" s="189">
        <f t="shared" si="76"/>
        <v>-176717616.40009609</v>
      </c>
      <c r="J301" s="189">
        <f t="shared" si="76"/>
        <v>-175271306.104027</v>
      </c>
      <c r="K301" s="189">
        <f t="shared" si="76"/>
        <v>-174435704.97973916</v>
      </c>
      <c r="L301" s="189">
        <f t="shared" si="76"/>
        <v>-174046379.44181409</v>
      </c>
      <c r="M301" s="189">
        <f t="shared" si="76"/>
        <v>-174000118.56319314</v>
      </c>
      <c r="N301" s="189">
        <f t="shared" si="76"/>
        <v>-174226016.80262175</v>
      </c>
      <c r="O301" s="189">
        <f t="shared" si="76"/>
        <v>-174672363.48845398</v>
      </c>
      <c r="P301" s="189">
        <f t="shared" si="76"/>
        <v>-175299821.82465711</v>
      </c>
      <c r="Q301" s="189">
        <f t="shared" si="76"/>
        <v>-176077521.46591097</v>
      </c>
      <c r="R301" s="189">
        <f t="shared" si="76"/>
        <v>-176980654.13130873</v>
      </c>
      <c r="S301" s="189">
        <f t="shared" si="76"/>
        <v>-177988909.79224104</v>
      </c>
      <c r="T301" s="189">
        <f t="shared" si="76"/>
        <v>-179085413.54519373</v>
      </c>
      <c r="U301" s="189">
        <f t="shared" si="76"/>
        <v>-180255976.2354919</v>
      </c>
      <c r="V301" s="189">
        <f t="shared" si="76"/>
        <v>-181488550.07720709</v>
      </c>
      <c r="W301" s="189">
        <f t="shared" si="76"/>
        <v>-182772822.98678219</v>
      </c>
      <c r="X301" s="189">
        <f t="shared" si="76"/>
        <v>-184099909.62069273</v>
      </c>
      <c r="Y301" s="189">
        <f t="shared" si="76"/>
        <v>-185462111.58584154</v>
      </c>
      <c r="Z301" s="189">
        <f t="shared" si="76"/>
        <v>-186852728.25021687</v>
      </c>
      <c r="AA301" s="189">
        <f t="shared" si="76"/>
        <v>-188265905.30402407</v>
      </c>
      <c r="AB301" s="189">
        <f t="shared" si="76"/>
        <v>-189696511.98033947</v>
      </c>
      <c r="AC301" s="189">
        <f t="shared" si="76"/>
        <v>-191140040.37483591</v>
      </c>
      <c r="AD301" s="189">
        <f t="shared" si="76"/>
        <v>-192592522.04549167</v>
      </c>
      <c r="AE301" s="189">
        <f t="shared" si="76"/>
        <v>-194050458.29531687</v>
      </c>
      <c r="AF301" s="189">
        <f t="shared" si="76"/>
        <v>-195510761.4141998</v>
      </c>
      <c r="AG301" s="189">
        <f t="shared" si="76"/>
        <v>-196970704.78979939</v>
      </c>
      <c r="AH301" s="189">
        <f t="shared" si="76"/>
        <v>-198427880.26434812</v>
      </c>
      <c r="AI301" s="189">
        <f t="shared" si="76"/>
        <v>-199880161.46286777</v>
      </c>
      <c r="AJ301" s="189">
        <f t="shared" si="76"/>
        <v>-201325672.08184206</v>
      </c>
      <c r="AK301" s="189">
        <f t="shared" si="76"/>
        <v>-202762758.32888234</v>
      </c>
      <c r="AL301" s="189">
        <f t="shared" si="76"/>
        <v>-204189964.85960263</v>
      </c>
      <c r="AM301" s="189">
        <f t="shared" si="76"/>
        <v>-205606013.67938846</v>
      </c>
      <c r="AN301" s="189">
        <f t="shared" si="76"/>
        <v>-207009785.57337633</v>
      </c>
      <c r="AO301" s="189">
        <f t="shared" si="76"/>
        <v>-208400303.70390049</v>
      </c>
      <c r="AP301" s="189">
        <f t="shared" si="76"/>
        <v>-209776719.07544136</v>
      </c>
      <c r="AQ301" s="189">
        <f t="shared" si="76"/>
        <v>-211138297.61611551</v>
      </c>
      <c r="AR301" s="189">
        <f t="shared" si="76"/>
        <v>-212484408.66454068</v>
      </c>
      <c r="AS301" s="189">
        <f t="shared" si="76"/>
        <v>-213814514.68343079</v>
      </c>
      <c r="AT301" s="189">
        <f t="shared" si="76"/>
        <v>-215128162.04802218</v>
      </c>
      <c r="AU301" s="189">
        <f t="shared" si="76"/>
        <v>-216424972.77955753</v>
      </c>
      <c r="AV301" s="189">
        <f t="shared" si="76"/>
        <v>-217704637.11245555</v>
      </c>
      <c r="AW301" s="189">
        <f t="shared" si="76"/>
        <v>-218966906.79918203</v>
      </c>
      <c r="AX301" s="189">
        <f t="shared" si="76"/>
        <v>-220211589.06976795</v>
      </c>
      <c r="AY301" s="189">
        <f t="shared" si="76"/>
        <v>-221438541.17383519</v>
      </c>
      <c r="AZ301" s="189">
        <f t="shared" si="76"/>
        <v>-222647665.44224727</v>
      </c>
      <c r="BA301" s="189">
        <f t="shared" si="76"/>
        <v>-223838904.81338674</v>
      </c>
      <c r="BB301" s="189">
        <f t="shared" si="76"/>
        <v>-225012238.77580008</v>
      </c>
      <c r="BC301" s="189">
        <f t="shared" si="76"/>
        <v>-226167679.68473852</v>
      </c>
      <c r="BD301" s="189">
        <f t="shared" si="76"/>
        <v>-227305269.41510633</v>
      </c>
      <c r="BE301" s="189">
        <f t="shared" si="76"/>
        <v>-228425076.3176398</v>
      </c>
      <c r="BF301" s="189">
        <f t="shared" si="76"/>
        <v>-229527192.44887576</v>
      </c>
      <c r="BG301" s="189">
        <f t="shared" si="76"/>
        <v>-230611731.0487234</v>
      </c>
      <c r="BH301" s="189">
        <f t="shared" si="76"/>
        <v>-231678824.24229205</v>
      </c>
      <c r="BI301" s="189">
        <f t="shared" si="76"/>
        <v>-232728620.94511193</v>
      </c>
      <c r="BJ301" s="189">
        <f t="shared" si="76"/>
        <v>-233761284.95306855</v>
      </c>
      <c r="BK301" s="189">
        <f t="shared" si="76"/>
        <v>-234776993.20029044</v>
      </c>
      <c r="BL301" s="189">
        <f t="shared" si="76"/>
        <v>-235775934.16992494</v>
      </c>
      <c r="BM301" s="189">
        <f t="shared" si="76"/>
        <v>-236758306.4442358</v>
      </c>
      <c r="BN301" s="1521">
        <f t="shared" si="76"/>
        <v>-237724317.38178569</v>
      </c>
    </row>
    <row r="302" spans="1:66" hidden="1" x14ac:dyDescent="0.15">
      <c r="A302" s="1123"/>
      <c r="C302" s="1529"/>
      <c r="D302" s="274"/>
      <c r="E302" s="1675"/>
      <c r="F302" s="1604"/>
      <c r="G302" s="189"/>
      <c r="H302" s="189"/>
      <c r="I302" s="189"/>
      <c r="J302" s="189"/>
      <c r="K302" s="189"/>
      <c r="L302" s="189"/>
      <c r="M302" s="189"/>
      <c r="N302" s="189"/>
      <c r="O302" s="189"/>
      <c r="P302" s="189"/>
      <c r="Q302" s="189"/>
      <c r="R302" s="189"/>
      <c r="S302" s="189"/>
      <c r="T302" s="189"/>
      <c r="U302" s="189"/>
      <c r="V302" s="189"/>
      <c r="W302" s="189"/>
      <c r="X302" s="189"/>
      <c r="Y302" s="189"/>
      <c r="Z302" s="189"/>
      <c r="AA302" s="189"/>
      <c r="AB302" s="189"/>
      <c r="AC302" s="189"/>
      <c r="AD302" s="189"/>
      <c r="AE302" s="189"/>
      <c r="AF302" s="189"/>
      <c r="AG302" s="189"/>
      <c r="AH302" s="189"/>
      <c r="AI302" s="189"/>
      <c r="AJ302" s="189"/>
      <c r="AK302" s="189"/>
      <c r="AL302" s="189"/>
      <c r="AM302" s="189"/>
      <c r="AN302" s="189"/>
      <c r="AO302" s="189"/>
      <c r="AP302" s="189"/>
      <c r="AQ302" s="189"/>
      <c r="AR302" s="189"/>
      <c r="AS302" s="189"/>
      <c r="AT302" s="189"/>
      <c r="AU302" s="189"/>
      <c r="AV302" s="189"/>
      <c r="AW302" s="189"/>
      <c r="AX302" s="189"/>
      <c r="AY302" s="189"/>
      <c r="AZ302" s="189"/>
      <c r="BA302" s="189"/>
      <c r="BB302" s="189"/>
      <c r="BC302" s="189"/>
      <c r="BD302" s="189"/>
      <c r="BE302" s="189"/>
      <c r="BF302" s="189"/>
      <c r="BG302" s="189"/>
      <c r="BH302" s="189"/>
      <c r="BI302" s="189"/>
      <c r="BJ302" s="189"/>
      <c r="BK302" s="189"/>
      <c r="BL302" s="189"/>
      <c r="BM302" s="189"/>
      <c r="BN302" s="1521"/>
    </row>
    <row r="303" spans="1:66" hidden="1" x14ac:dyDescent="0.15">
      <c r="A303" s="1123"/>
      <c r="C303" s="1529"/>
      <c r="D303" s="274"/>
      <c r="E303" s="1675"/>
      <c r="F303" s="1604"/>
      <c r="G303" s="189">
        <f t="shared" ref="G303:BN305" si="77">G270*$C$136</f>
        <v>86641622.754140168</v>
      </c>
      <c r="H303" s="189">
        <f t="shared" si="77"/>
        <v>112916888.61898857</v>
      </c>
      <c r="I303" s="189">
        <f t="shared" si="77"/>
        <v>128592485.90368833</v>
      </c>
      <c r="J303" s="189">
        <f t="shared" si="77"/>
        <v>138971389.5271326</v>
      </c>
      <c r="K303" s="189">
        <f t="shared" si="77"/>
        <v>145973431.8513872</v>
      </c>
      <c r="L303" s="189">
        <f t="shared" si="77"/>
        <v>150579134.0847365</v>
      </c>
      <c r="M303" s="189">
        <f t="shared" si="77"/>
        <v>153379731.71088773</v>
      </c>
      <c r="N303" s="189">
        <f t="shared" si="77"/>
        <v>154768843.29897603</v>
      </c>
      <c r="O303" s="189">
        <f t="shared" si="77"/>
        <v>155026318.3126294</v>
      </c>
      <c r="P303" s="189">
        <f t="shared" si="77"/>
        <v>154360598.06748441</v>
      </c>
      <c r="Q303" s="189">
        <f t="shared" si="77"/>
        <v>152932381.35341299</v>
      </c>
      <c r="R303" s="189">
        <f t="shared" si="77"/>
        <v>150868870.4686909</v>
      </c>
      <c r="S303" s="189">
        <f t="shared" si="77"/>
        <v>148272857.21020174</v>
      </c>
      <c r="T303" s="189">
        <f t="shared" si="77"/>
        <v>145228791.55432492</v>
      </c>
      <c r="U303" s="189">
        <f t="shared" si="77"/>
        <v>141806990.91047397</v>
      </c>
      <c r="V303" s="189">
        <f t="shared" si="77"/>
        <v>138066652.91798538</v>
      </c>
      <c r="W303" s="189">
        <f t="shared" si="77"/>
        <v>134058069.98899865</v>
      </c>
      <c r="X303" s="189">
        <f t="shared" si="77"/>
        <v>129824294.60033128</v>
      </c>
      <c r="Y303" s="189">
        <f t="shared" si="77"/>
        <v>125402416.48995607</v>
      </c>
      <c r="Z303" s="189">
        <f t="shared" si="77"/>
        <v>120824559.20806597</v>
      </c>
      <c r="AA303" s="189">
        <f t="shared" si="77"/>
        <v>116118669.55160135</v>
      </c>
      <c r="AB303" s="189">
        <f t="shared" si="77"/>
        <v>111309151.36544563</v>
      </c>
      <c r="AC303" s="189">
        <f t="shared" si="77"/>
        <v>106417380.49960801</v>
      </c>
      <c r="AD303" s="189">
        <f t="shared" si="77"/>
        <v>101462127.69536486</v>
      </c>
      <c r="AE303" s="189">
        <f t="shared" si="77"/>
        <v>96459909.206562221</v>
      </c>
      <c r="AF303" s="189">
        <f t="shared" si="77"/>
        <v>91425280.027776375</v>
      </c>
      <c r="AG303" s="189">
        <f t="shared" si="77"/>
        <v>86371081.047904313</v>
      </c>
      <c r="AH303" s="189">
        <f t="shared" si="77"/>
        <v>81308648.850616649</v>
      </c>
      <c r="AI303" s="189">
        <f t="shared" si="77"/>
        <v>76247994.958484918</v>
      </c>
      <c r="AJ303" s="189">
        <f t="shared" si="77"/>
        <v>71197959.873239785</v>
      </c>
      <c r="AK303" s="189">
        <f t="shared" si="77"/>
        <v>66166346.167996339</v>
      </c>
      <c r="AL303" s="189">
        <f t="shared" si="77"/>
        <v>61160034.045670122</v>
      </c>
      <c r="AM303" s="189">
        <f t="shared" si="77"/>
        <v>56185082.125420958</v>
      </c>
      <c r="AN303" s="189">
        <f t="shared" si="77"/>
        <v>51246815.70853328</v>
      </c>
      <c r="AO303" s="189">
        <f t="shared" si="77"/>
        <v>46349904.37230657</v>
      </c>
      <c r="AP303" s="189">
        <f t="shared" si="77"/>
        <v>41498430.42001763</v>
      </c>
      <c r="AQ303" s="189">
        <f t="shared" si="77"/>
        <v>36695949.458061561</v>
      </c>
      <c r="AR303" s="189">
        <f t="shared" si="77"/>
        <v>31945544.16390048</v>
      </c>
      <c r="AS303" s="189">
        <f t="shared" si="77"/>
        <v>27249872.139793426</v>
      </c>
      <c r="AT303" s="189">
        <f t="shared" si="77"/>
        <v>22611208.609313287</v>
      </c>
      <c r="AU303" s="189">
        <f t="shared" si="77"/>
        <v>18031484.600116033</v>
      </c>
      <c r="AV303" s="189">
        <f t="shared" si="77"/>
        <v>13512321.162460916</v>
      </c>
      <c r="AW303" s="189">
        <f t="shared" si="77"/>
        <v>9055060.0947954692</v>
      </c>
      <c r="AX303" s="189">
        <f t="shared" si="77"/>
        <v>4660791.5823352439</v>
      </c>
      <c r="AY303" s="189">
        <f t="shared" si="77"/>
        <v>330379.09962552867</v>
      </c>
      <c r="AZ303" s="189">
        <f t="shared" si="77"/>
        <v>-3935518.1183079025</v>
      </c>
      <c r="BA303" s="189">
        <f t="shared" si="77"/>
        <v>-8136424.7709350856</v>
      </c>
      <c r="BB303" s="189">
        <f t="shared" si="77"/>
        <v>-12272031.121518889</v>
      </c>
      <c r="BC303" s="189">
        <f t="shared" si="77"/>
        <v>-16342176.357540725</v>
      </c>
      <c r="BD303" s="189">
        <f t="shared" si="77"/>
        <v>-20346833.503611851</v>
      </c>
      <c r="BE303" s="189">
        <f t="shared" si="77"/>
        <v>-24286095.729364809</v>
      </c>
      <c r="BF303" s="189">
        <f t="shared" si="77"/>
        <v>-28160163.913081624</v>
      </c>
      <c r="BG303" s="189">
        <f t="shared" si="77"/>
        <v>-31969335.337645553</v>
      </c>
      <c r="BH303" s="189">
        <f t="shared" si="77"/>
        <v>-35713993.409167767</v>
      </c>
      <c r="BI303" s="189">
        <f t="shared" si="77"/>
        <v>-39394598.300644919</v>
      </c>
      <c r="BJ303" s="189">
        <f t="shared" si="77"/>
        <v>-43011678.433503531</v>
      </c>
      <c r="BK303" s="189">
        <f t="shared" si="77"/>
        <v>-46565822.719095476</v>
      </c>
      <c r="BL303" s="189">
        <f t="shared" si="77"/>
        <v>-50057673.490306772</v>
      </c>
      <c r="BM303" s="189">
        <f t="shared" si="77"/>
        <v>-53487920.060580172</v>
      </c>
      <c r="BN303" s="1521">
        <f t="shared" si="77"/>
        <v>-56857292.853960246</v>
      </c>
    </row>
    <row r="304" spans="1:66" hidden="1" x14ac:dyDescent="0.15">
      <c r="A304" s="1123"/>
      <c r="C304" s="1529"/>
      <c r="D304" s="274"/>
      <c r="E304" s="1675"/>
      <c r="F304" s="1604"/>
      <c r="G304" s="189">
        <f t="shared" si="77"/>
        <v>199492464.44811022</v>
      </c>
      <c r="H304" s="189">
        <f t="shared" si="77"/>
        <v>221422972.90774077</v>
      </c>
      <c r="I304" s="189">
        <f t="shared" si="77"/>
        <v>235318103.65841153</v>
      </c>
      <c r="J304" s="189">
        <f t="shared" si="77"/>
        <v>244982781.84125745</v>
      </c>
      <c r="K304" s="189">
        <f t="shared" si="77"/>
        <v>251858464.78471348</v>
      </c>
      <c r="L304" s="189">
        <f t="shared" si="77"/>
        <v>256703841.58046642</v>
      </c>
      <c r="M304" s="189">
        <f t="shared" si="77"/>
        <v>259987097.19512743</v>
      </c>
      <c r="N304" s="189">
        <f t="shared" si="77"/>
        <v>262025923.70408016</v>
      </c>
      <c r="O304" s="189">
        <f t="shared" si="77"/>
        <v>263049909.79703423</v>
      </c>
      <c r="P304" s="189">
        <f t="shared" si="77"/>
        <v>263232542.70926663</v>
      </c>
      <c r="Q304" s="189">
        <f t="shared" si="77"/>
        <v>262709320.46929806</v>
      </c>
      <c r="R304" s="189">
        <f t="shared" si="77"/>
        <v>261588780.2942169</v>
      </c>
      <c r="S304" s="189">
        <f t="shared" si="77"/>
        <v>259959604.8589406</v>
      </c>
      <c r="T304" s="189">
        <f t="shared" si="77"/>
        <v>257895413.16570795</v>
      </c>
      <c r="U304" s="189">
        <f t="shared" si="77"/>
        <v>255458112.16501698</v>
      </c>
      <c r="V304" s="189">
        <f t="shared" si="77"/>
        <v>252700314.92645341</v>
      </c>
      <c r="W304" s="189">
        <f t="shared" si="77"/>
        <v>249667131.45188037</v>
      </c>
      <c r="X304" s="189">
        <f t="shared" si="77"/>
        <v>246397524.86891273</v>
      </c>
      <c r="Y304" s="189">
        <f t="shared" si="77"/>
        <v>242925358.5528335</v>
      </c>
      <c r="Z304" s="189">
        <f t="shared" si="77"/>
        <v>239280218.39260894</v>
      </c>
      <c r="AA304" s="189">
        <f t="shared" si="77"/>
        <v>235488068.15854934</v>
      </c>
      <c r="AB304" s="189">
        <f t="shared" si="77"/>
        <v>231571778.77042189</v>
      </c>
      <c r="AC304" s="189">
        <f t="shared" si="77"/>
        <v>227551560.76916787</v>
      </c>
      <c r="AD304" s="189">
        <f t="shared" si="77"/>
        <v>223445321.42087376</v>
      </c>
      <c r="AE304" s="189">
        <f t="shared" si="77"/>
        <v>219268962.37918189</v>
      </c>
      <c r="AF304" s="189">
        <f t="shared" si="77"/>
        <v>215036629.91772765</v>
      </c>
      <c r="AG304" s="189">
        <f t="shared" si="77"/>
        <v>210760926.91352463</v>
      </c>
      <c r="AH304" s="189">
        <f t="shared" si="77"/>
        <v>206453093.68476957</v>
      </c>
      <c r="AI304" s="189">
        <f t="shared" si="77"/>
        <v>202123163.24103484</v>
      </c>
      <c r="AJ304" s="189">
        <f t="shared" si="77"/>
        <v>197780095.33962134</v>
      </c>
      <c r="AK304" s="189">
        <f t="shared" si="77"/>
        <v>193431892.85473549</v>
      </c>
      <c r="AL304" s="189">
        <f t="shared" si="77"/>
        <v>189085703.28294849</v>
      </c>
      <c r="AM304" s="189">
        <f t="shared" si="77"/>
        <v>184747907.67700449</v>
      </c>
      <c r="AN304" s="189">
        <f t="shared" si="77"/>
        <v>180424198.88291666</v>
      </c>
      <c r="AO304" s="189">
        <f t="shared" si="77"/>
        <v>176119650.62503308</v>
      </c>
      <c r="AP304" s="189">
        <f t="shared" si="77"/>
        <v>171838778.72017378</v>
      </c>
      <c r="AQ304" s="189">
        <f t="shared" si="77"/>
        <v>167585595.48998335</v>
      </c>
      <c r="AR304" s="189">
        <f t="shared" si="77"/>
        <v>163363658.26899388</v>
      </c>
      <c r="AS304" s="189">
        <f t="shared" si="77"/>
        <v>159176112.76595664</v>
      </c>
      <c r="AT304" s="189">
        <f t="shared" si="77"/>
        <v>155025731.92120197</v>
      </c>
      <c r="AU304" s="189">
        <f t="shared" si="77"/>
        <v>150914950.80805162</v>
      </c>
      <c r="AV304" s="189">
        <f t="shared" si="77"/>
        <v>146845898.04768848</v>
      </c>
      <c r="AW304" s="189">
        <f t="shared" si="77"/>
        <v>142820424.14130107</v>
      </c>
      <c r="AX304" s="189">
        <f t="shared" si="77"/>
        <v>138840127.06832317</v>
      </c>
      <c r="AY304" s="189">
        <f t="shared" si="77"/>
        <v>134906375.45325729</v>
      </c>
      <c r="AZ304" s="189">
        <f t="shared" si="77"/>
        <v>131020329.5643578</v>
      </c>
      <c r="BA304" s="189">
        <f t="shared" si="77"/>
        <v>127182960.37411946</v>
      </c>
      <c r="BB304" s="189">
        <f t="shared" si="77"/>
        <v>123395066.88307112</v>
      </c>
      <c r="BC304" s="189">
        <f t="shared" si="77"/>
        <v>119657291.88400134</v>
      </c>
      <c r="BD304" s="189">
        <f t="shared" si="77"/>
        <v>115970136.32277927</v>
      </c>
      <c r="BE304" s="189">
        <f t="shared" si="77"/>
        <v>112333972.39384332</v>
      </c>
      <c r="BF304" s="189">
        <f t="shared" si="77"/>
        <v>108749055.49276015</v>
      </c>
      <c r="BG304" s="189">
        <f t="shared" si="77"/>
        <v>105215535.13464236</v>
      </c>
      <c r="BH304" s="189">
        <f t="shared" si="77"/>
        <v>101733464.93534762</v>
      </c>
      <c r="BI304" s="189">
        <f t="shared" si="77"/>
        <v>98302811.742008448</v>
      </c>
      <c r="BJ304" s="189">
        <f t="shared" si="77"/>
        <v>94923463.990348771</v>
      </c>
      <c r="BK304" s="189">
        <f t="shared" si="77"/>
        <v>91595239.358248338</v>
      </c>
      <c r="BL304" s="189">
        <f t="shared" si="77"/>
        <v>88317891.777971312</v>
      </c>
      <c r="BM304" s="189">
        <f t="shared" si="77"/>
        <v>85091117.863249227</v>
      </c>
      <c r="BN304" s="1521">
        <f t="shared" si="77"/>
        <v>81914562.801894516</v>
      </c>
    </row>
    <row r="305" spans="1:66" hidden="1" x14ac:dyDescent="0.15">
      <c r="A305" s="1123"/>
      <c r="C305" s="1529"/>
      <c r="D305" s="274"/>
      <c r="E305" s="1675"/>
      <c r="F305" s="1604"/>
      <c r="G305" s="189">
        <f t="shared" si="77"/>
        <v>335091274.41525149</v>
      </c>
      <c r="H305" s="189">
        <f t="shared" si="77"/>
        <v>351801228.69114715</v>
      </c>
      <c r="I305" s="189">
        <f t="shared" si="77"/>
        <v>363073814.30524474</v>
      </c>
      <c r="J305" s="189">
        <f t="shared" si="77"/>
        <v>371333501.30200309</v>
      </c>
      <c r="K305" s="189">
        <f t="shared" si="77"/>
        <v>377539462.54062438</v>
      </c>
      <c r="L305" s="189">
        <f t="shared" si="77"/>
        <v>382211468.14022535</v>
      </c>
      <c r="M305" s="189">
        <f t="shared" si="77"/>
        <v>385677613.99149823</v>
      </c>
      <c r="N305" s="189">
        <f t="shared" si="77"/>
        <v>388164762.65556812</v>
      </c>
      <c r="O305" s="189">
        <f t="shared" si="77"/>
        <v>389839551.64011461</v>
      </c>
      <c r="P305" s="189">
        <f t="shared" si="77"/>
        <v>390829732.21346992</v>
      </c>
      <c r="Q305" s="189">
        <f t="shared" si="77"/>
        <v>391236396.35183716</v>
      </c>
      <c r="R305" s="189">
        <f t="shared" si="77"/>
        <v>391141502.96838784</v>
      </c>
      <c r="S305" s="189">
        <f t="shared" si="77"/>
        <v>390612775.15322161</v>
      </c>
      <c r="T305" s="189">
        <f t="shared" si="77"/>
        <v>389707031.3668046</v>
      </c>
      <c r="U305" s="189">
        <f t="shared" si="77"/>
        <v>388472535.19356316</v>
      </c>
      <c r="V305" s="189">
        <f t="shared" si="77"/>
        <v>386950703.77296245</v>
      </c>
      <c r="W305" s="189">
        <f t="shared" si="77"/>
        <v>385177382.20172292</v>
      </c>
      <c r="X305" s="189">
        <f t="shared" si="77"/>
        <v>383183815.29251176</v>
      </c>
      <c r="Y305" s="189">
        <f t="shared" si="77"/>
        <v>380997402.79601216</v>
      </c>
      <c r="Z305" s="189">
        <f t="shared" si="77"/>
        <v>378642296.17608625</v>
      </c>
      <c r="AA305" s="189">
        <f t="shared" si="77"/>
        <v>376139877.13094652</v>
      </c>
      <c r="AB305" s="189">
        <f t="shared" si="77"/>
        <v>373509146.29797101</v>
      </c>
      <c r="AC305" s="189">
        <f t="shared" si="77"/>
        <v>370767042.66589826</v>
      </c>
      <c r="AD305" s="189">
        <f t="shared" si="77"/>
        <v>367928708.77210855</v>
      </c>
      <c r="AE305" s="189">
        <f t="shared" si="77"/>
        <v>365007712.94049966</v>
      </c>
      <c r="AF305" s="189">
        <f t="shared" si="77"/>
        <v>362016237.08486682</v>
      </c>
      <c r="AG305" s="189">
        <f t="shared" si="77"/>
        <v>358965236.62029546</v>
      </c>
      <c r="AH305" s="189">
        <f t="shared" si="77"/>
        <v>355864577.56458616</v>
      </c>
      <c r="AI305" s="189">
        <f t="shared" si="77"/>
        <v>352723154.82120442</v>
      </c>
      <c r="AJ305" s="189">
        <f t="shared" si="77"/>
        <v>349548994.81085855</v>
      </c>
      <c r="AK305" s="189">
        <f t="shared" si="77"/>
        <v>346349344.98846906</v>
      </c>
      <c r="AL305" s="189">
        <f t="shared" si="77"/>
        <v>343130752.2952283</v>
      </c>
      <c r="AM305" s="189">
        <f t="shared" si="77"/>
        <v>339899132.21539187</v>
      </c>
      <c r="AN305" s="189">
        <f t="shared" si="77"/>
        <v>336659829.80817652</v>
      </c>
      <c r="AO305" s="189">
        <f t="shared" si="77"/>
        <v>333417673.84747368</v>
      </c>
      <c r="AP305" s="189">
        <f t="shared" si="77"/>
        <v>330177025.01184487</v>
      </c>
      <c r="AQ305" s="189">
        <f t="shared" si="77"/>
        <v>326941818.91383702</v>
      </c>
      <c r="AR305" s="189">
        <f t="shared" si="77"/>
        <v>323715604.63305151</v>
      </c>
      <c r="AS305" s="189">
        <f t="shared" si="77"/>
        <v>320501579.31553984</v>
      </c>
      <c r="AT305" s="189">
        <f t="shared" si="77"/>
        <v>317302619.31830245</v>
      </c>
      <c r="AU305" s="189">
        <f t="shared" si="77"/>
        <v>314121308.30833566</v>
      </c>
      <c r="AV305" s="189">
        <f t="shared" si="77"/>
        <v>310959962.6679821</v>
      </c>
      <c r="AW305" s="189">
        <f t="shared" si="77"/>
        <v>307820654.51008648</v>
      </c>
      <c r="AX305" s="189">
        <f t="shared" si="77"/>
        <v>304705232.56589508</v>
      </c>
      <c r="AY305" s="189">
        <f t="shared" si="77"/>
        <v>301615341.17437959</v>
      </c>
      <c r="AZ305" s="189">
        <f t="shared" si="77"/>
        <v>298552437.57259631</v>
      </c>
      <c r="BA305" s="189">
        <f t="shared" si="77"/>
        <v>295517807.66192627</v>
      </c>
      <c r="BB305" s="189">
        <f t="shared" si="77"/>
        <v>292512580.40385121</v>
      </c>
      <c r="BC305" s="189">
        <f t="shared" si="77"/>
        <v>289537740.98072076</v>
      </c>
      <c r="BD305" s="189">
        <f t="shared" si="77"/>
        <v>286594142.84127569</v>
      </c>
      <c r="BE305" s="189">
        <f t="shared" si="77"/>
        <v>283682518.73711759</v>
      </c>
      <c r="BF305" s="189">
        <f t="shared" si="77"/>
        <v>280803490.84453166</v>
      </c>
      <c r="BG305" s="189">
        <f t="shared" si="77"/>
        <v>277957580.05580592</v>
      </c>
      <c r="BH305" s="189">
        <f t="shared" si="77"/>
        <v>275145214.51522434</v>
      </c>
      <c r="BI305" s="189">
        <f t="shared" si="77"/>
        <v>272366737.46705532</v>
      </c>
      <c r="BJ305" s="189">
        <f t="shared" si="77"/>
        <v>269622414.4759537</v>
      </c>
      <c r="BK305" s="189">
        <f t="shared" si="77"/>
        <v>266912440.0741111</v>
      </c>
      <c r="BL305" s="189">
        <f t="shared" si="77"/>
        <v>264236943.88411719</v>
      </c>
      <c r="BM305" s="189">
        <f t="shared" si="77"/>
        <v>261595996.26173443</v>
      </c>
      <c r="BN305" s="1521">
        <f t="shared" si="77"/>
        <v>258989613.49856487</v>
      </c>
    </row>
    <row r="306" spans="1:66" hidden="1" x14ac:dyDescent="0.15">
      <c r="A306" s="1123"/>
      <c r="C306" s="1529"/>
      <c r="D306" s="274"/>
      <c r="E306" s="1675"/>
      <c r="F306" s="1604"/>
      <c r="G306" s="189"/>
      <c r="H306" s="189"/>
      <c r="I306" s="189"/>
      <c r="J306" s="189"/>
      <c r="K306" s="189"/>
      <c r="L306" s="189"/>
      <c r="M306" s="189"/>
      <c r="N306" s="189"/>
      <c r="O306" s="189"/>
      <c r="P306" s="189"/>
      <c r="Q306" s="189"/>
      <c r="R306" s="189"/>
      <c r="S306" s="189"/>
      <c r="T306" s="189"/>
      <c r="U306" s="189"/>
      <c r="V306" s="189"/>
      <c r="W306" s="189"/>
      <c r="X306" s="189"/>
      <c r="Y306" s="189"/>
      <c r="Z306" s="189"/>
      <c r="AA306" s="189"/>
      <c r="AB306" s="189"/>
      <c r="AC306" s="189"/>
      <c r="AD306" s="189"/>
      <c r="AE306" s="189"/>
      <c r="AF306" s="189"/>
      <c r="AG306" s="189"/>
      <c r="AH306" s="189"/>
      <c r="AI306" s="189"/>
      <c r="AJ306" s="189"/>
      <c r="AK306" s="189"/>
      <c r="AL306" s="189"/>
      <c r="AM306" s="189"/>
      <c r="AN306" s="189"/>
      <c r="AO306" s="189"/>
      <c r="AP306" s="189"/>
      <c r="AQ306" s="189"/>
      <c r="AR306" s="189"/>
      <c r="AS306" s="189"/>
      <c r="AT306" s="189"/>
      <c r="AU306" s="189"/>
      <c r="AV306" s="189"/>
      <c r="AW306" s="189"/>
      <c r="AX306" s="189"/>
      <c r="AY306" s="189"/>
      <c r="AZ306" s="189"/>
      <c r="BA306" s="189"/>
      <c r="BB306" s="189"/>
      <c r="BC306" s="189"/>
      <c r="BD306" s="189"/>
      <c r="BE306" s="189"/>
      <c r="BF306" s="189"/>
      <c r="BG306" s="189"/>
      <c r="BH306" s="189"/>
      <c r="BI306" s="189"/>
      <c r="BJ306" s="189"/>
      <c r="BK306" s="189"/>
      <c r="BL306" s="189"/>
      <c r="BM306" s="189"/>
      <c r="BN306" s="1521"/>
    </row>
    <row r="307" spans="1:66" hidden="1" x14ac:dyDescent="0.15">
      <c r="A307" s="1123"/>
      <c r="C307" s="1529"/>
      <c r="D307" s="274"/>
      <c r="E307" s="1675"/>
      <c r="F307" s="1604"/>
      <c r="G307" s="189">
        <f t="shared" ref="G307:BN309" si="78">G274*$C$136</f>
        <v>-318553202.14107823</v>
      </c>
      <c r="H307" s="189">
        <f t="shared" si="78"/>
        <v>-311692966.05929148</v>
      </c>
      <c r="I307" s="189">
        <f t="shared" si="78"/>
        <v>-308162785.29385358</v>
      </c>
      <c r="J307" s="189">
        <f t="shared" si="78"/>
        <v>-306269235.50868475</v>
      </c>
      <c r="K307" s="189">
        <f t="shared" si="78"/>
        <v>-305400617.35120517</v>
      </c>
      <c r="L307" s="189">
        <f t="shared" si="78"/>
        <v>-305245506.36955059</v>
      </c>
      <c r="M307" s="189">
        <f t="shared" si="78"/>
        <v>-305616877.0005675</v>
      </c>
      <c r="N307" s="189">
        <f t="shared" si="78"/>
        <v>-306390816.58917987</v>
      </c>
      <c r="O307" s="189">
        <f t="shared" si="78"/>
        <v>-307479716.74550921</v>
      </c>
      <c r="P307" s="189">
        <f t="shared" si="78"/>
        <v>-308818730.65838546</v>
      </c>
      <c r="Q307" s="189">
        <f t="shared" si="78"/>
        <v>-310358208.42445999</v>
      </c>
      <c r="R307" s="189">
        <f t="shared" si="78"/>
        <v>-312059144.331366</v>
      </c>
      <c r="S307" s="189">
        <f t="shared" si="78"/>
        <v>-313890274.04293305</v>
      </c>
      <c r="T307" s="189">
        <f t="shared" si="78"/>
        <v>-315826136.5173701</v>
      </c>
      <c r="U307" s="189">
        <f t="shared" si="78"/>
        <v>-317845730.41128767</v>
      </c>
      <c r="V307" s="189">
        <f t="shared" si="78"/>
        <v>-319931552.97793388</v>
      </c>
      <c r="W307" s="189">
        <f t="shared" si="78"/>
        <v>-322068894.13162261</v>
      </c>
      <c r="X307" s="189">
        <f t="shared" si="78"/>
        <v>-324245306.05912393</v>
      </c>
      <c r="Y307" s="189">
        <f t="shared" si="78"/>
        <v>-326450196.84923929</v>
      </c>
      <c r="Z307" s="189">
        <f t="shared" si="78"/>
        <v>-328674513.78487653</v>
      </c>
      <c r="AA307" s="189">
        <f t="shared" si="78"/>
        <v>-330910492.7886256</v>
      </c>
      <c r="AB307" s="189">
        <f t="shared" si="78"/>
        <v>-333151457.56216955</v>
      </c>
      <c r="AC307" s="189">
        <f t="shared" si="78"/>
        <v>-335391656.65835309</v>
      </c>
      <c r="AD307" s="189">
        <f t="shared" si="78"/>
        <v>-337626129.92751193</v>
      </c>
      <c r="AE307" s="189">
        <f t="shared" si="78"/>
        <v>-339850598.00729138</v>
      </c>
      <c r="AF307" s="189">
        <f t="shared" si="78"/>
        <v>-342061370.10297507</v>
      </c>
      <c r="AG307" s="189">
        <f t="shared" si="78"/>
        <v>-344255266.44141155</v>
      </c>
      <c r="AH307" s="189">
        <f t="shared" si="78"/>
        <v>-346429552.61201429</v>
      </c>
      <c r="AI307" s="189">
        <f t="shared" si="78"/>
        <v>-348581883.62364978</v>
      </c>
      <c r="AJ307" s="189">
        <f t="shared" si="78"/>
        <v>-350710255.96799672</v>
      </c>
      <c r="AK307" s="189">
        <f t="shared" si="78"/>
        <v>-352812966.33054239</v>
      </c>
      <c r="AL307" s="189">
        <f t="shared" si="78"/>
        <v>-354888575.85942084</v>
      </c>
      <c r="AM307" s="189">
        <f t="shared" si="78"/>
        <v>-356935879.11083347</v>
      </c>
      <c r="AN307" s="189">
        <f t="shared" si="78"/>
        <v>-358953876.95293784</v>
      </c>
      <c r="AO307" s="189">
        <f t="shared" si="78"/>
        <v>-360941752.83883375</v>
      </c>
      <c r="AP307" s="189">
        <f t="shared" si="78"/>
        <v>-362898851.96169722</v>
      </c>
      <c r="AQ307" s="189">
        <f t="shared" si="78"/>
        <v>-364824662.88721412</v>
      </c>
      <c r="AR307" s="189">
        <f t="shared" si="78"/>
        <v>-366718801.32474679</v>
      </c>
      <c r="AS307" s="189">
        <f t="shared" si="78"/>
        <v>-368580995.75253934</v>
      </c>
      <c r="AT307" s="189">
        <f t="shared" si="78"/>
        <v>-370411074.65632635</v>
      </c>
      <c r="AU307" s="189">
        <f t="shared" si="78"/>
        <v>-372208955.17696023</v>
      </c>
      <c r="AV307" s="189">
        <f t="shared" si="78"/>
        <v>-373974632.99266922</v>
      </c>
      <c r="AW307" s="189">
        <f t="shared" si="78"/>
        <v>-375708173.28650522</v>
      </c>
      <c r="AX307" s="189">
        <f t="shared" si="78"/>
        <v>-377409702.67040169</v>
      </c>
      <c r="AY307" s="189">
        <f t="shared" si="78"/>
        <v>-379079401.95478183</v>
      </c>
      <c r="AZ307" s="189">
        <f t="shared" si="78"/>
        <v>-380717499.66744393</v>
      </c>
      <c r="BA307" s="189">
        <f t="shared" si="78"/>
        <v>-382324266.2379806</v>
      </c>
      <c r="BB307" s="189">
        <f t="shared" si="78"/>
        <v>-383900008.77465284</v>
      </c>
      <c r="BC307" s="189">
        <f t="shared" si="78"/>
        <v>-385445066.36974865</v>
      </c>
      <c r="BD307" s="189">
        <f t="shared" si="78"/>
        <v>-386959805.8772673</v>
      </c>
      <c r="BE307" s="189">
        <f t="shared" si="78"/>
        <v>-388444618.11349303</v>
      </c>
      <c r="BF307" s="189">
        <f t="shared" si="78"/>
        <v>-389899914.43682474</v>
      </c>
      <c r="BG307" s="189">
        <f t="shared" si="78"/>
        <v>-391326123.66825676</v>
      </c>
      <c r="BH307" s="189">
        <f t="shared" si="78"/>
        <v>-392723689.31827307</v>
      </c>
      <c r="BI307" s="189">
        <f t="shared" si="78"/>
        <v>-394093067.08972621</v>
      </c>
      <c r="BJ307" s="189">
        <f t="shared" si="78"/>
        <v>-395434722.62959647</v>
      </c>
      <c r="BK307" s="189">
        <f t="shared" si="78"/>
        <v>-396749129.50544441</v>
      </c>
      <c r="BL307" s="189">
        <f t="shared" si="78"/>
        <v>-398036767.3849296</v>
      </c>
      <c r="BM307" s="189">
        <f t="shared" si="78"/>
        <v>-399298120.39902472</v>
      </c>
      <c r="BN307" s="1521">
        <f t="shared" si="78"/>
        <v>-400533675.67154425</v>
      </c>
    </row>
    <row r="308" spans="1:66" hidden="1" x14ac:dyDescent="0.15">
      <c r="A308" s="1123"/>
      <c r="C308" s="1529"/>
      <c r="D308" s="274"/>
      <c r="E308" s="1675"/>
      <c r="F308" s="1604"/>
      <c r="G308" s="189">
        <f t="shared" si="78"/>
        <v>-282467373.25680721</v>
      </c>
      <c r="H308" s="189">
        <f t="shared" si="78"/>
        <v>-276996441.58706492</v>
      </c>
      <c r="I308" s="189">
        <f t="shared" si="78"/>
        <v>-274035592.95700771</v>
      </c>
      <c r="J308" s="189">
        <f t="shared" si="78"/>
        <v>-272370427.97293872</v>
      </c>
      <c r="K308" s="189">
        <f t="shared" si="78"/>
        <v>-271542215.21186537</v>
      </c>
      <c r="L308" s="189">
        <f t="shared" si="78"/>
        <v>-271310464.52494156</v>
      </c>
      <c r="M308" s="189">
        <f t="shared" si="78"/>
        <v>-271527497.68428743</v>
      </c>
      <c r="N308" s="189">
        <f t="shared" si="78"/>
        <v>-272093680.72358268</v>
      </c>
      <c r="O308" s="189">
        <f t="shared" si="78"/>
        <v>-272937476.92472357</v>
      </c>
      <c r="P308" s="189">
        <f t="shared" si="78"/>
        <v>-274005216.5926671</v>
      </c>
      <c r="Q308" s="189">
        <f t="shared" si="78"/>
        <v>-275255308.16326916</v>
      </c>
      <c r="R308" s="189">
        <f t="shared" si="78"/>
        <v>-276654714.37699604</v>
      </c>
      <c r="S308" s="189">
        <f t="shared" si="78"/>
        <v>-278176682.51100117</v>
      </c>
      <c r="T308" s="189">
        <f t="shared" si="78"/>
        <v>-279799214.89756864</v>
      </c>
      <c r="U308" s="189">
        <f t="shared" si="78"/>
        <v>-281503999.56962824</v>
      </c>
      <c r="V308" s="189">
        <f t="shared" si="78"/>
        <v>-283275639.30001241</v>
      </c>
      <c r="W308" s="189">
        <f t="shared" si="78"/>
        <v>-285101081.16010767</v>
      </c>
      <c r="X308" s="189">
        <f t="shared" si="78"/>
        <v>-286969184.97031212</v>
      </c>
      <c r="Y308" s="189">
        <f t="shared" si="78"/>
        <v>-288870390.49956542</v>
      </c>
      <c r="Z308" s="189">
        <f t="shared" si="78"/>
        <v>-290796456.48780495</v>
      </c>
      <c r="AA308" s="189">
        <f t="shared" si="78"/>
        <v>-292740252.96152794</v>
      </c>
      <c r="AB308" s="189">
        <f t="shared" si="78"/>
        <v>-294695593.79929686</v>
      </c>
      <c r="AC308" s="189">
        <f t="shared" si="78"/>
        <v>-296657100.1798315</v>
      </c>
      <c r="AD308" s="189">
        <f t="shared" si="78"/>
        <v>-298620088.06321973</v>
      </c>
      <c r="AE308" s="189">
        <f t="shared" si="78"/>
        <v>-300580474.61517406</v>
      </c>
      <c r="AF308" s="189">
        <f t="shared" si="78"/>
        <v>-302534699.73591757</v>
      </c>
      <c r="AG308" s="189">
        <f t="shared" si="78"/>
        <v>-304479659.76033634</v>
      </c>
      <c r="AH308" s="189">
        <f t="shared" si="78"/>
        <v>-306412651.06024104</v>
      </c>
      <c r="AI308" s="189">
        <f t="shared" si="78"/>
        <v>-308331321.77369207</v>
      </c>
      <c r="AJ308" s="189">
        <f t="shared" si="78"/>
        <v>-310233630.25852674</v>
      </c>
      <c r="AK308" s="189">
        <f t="shared" si="78"/>
        <v>-312117809.1508128</v>
      </c>
      <c r="AL308" s="189">
        <f t="shared" si="78"/>
        <v>-313982334.12734026</v>
      </c>
      <c r="AM308" s="189">
        <f t="shared" si="78"/>
        <v>-315825896.64110821</v>
      </c>
      <c r="AN308" s="189">
        <f t="shared" si="78"/>
        <v>-317647380.03207523</v>
      </c>
      <c r="AO308" s="189">
        <f t="shared" si="78"/>
        <v>-319445838.52097535</v>
      </c>
      <c r="AP308" s="189">
        <f t="shared" si="78"/>
        <v>-321220478.67822123</v>
      </c>
      <c r="AQ308" s="189">
        <f t="shared" si="78"/>
        <v>-322970643.0276252</v>
      </c>
      <c r="AR308" s="189">
        <f t="shared" si="78"/>
        <v>-324695795.49949718</v>
      </c>
      <c r="AS308" s="189">
        <f t="shared" si="78"/>
        <v>-326395508.49236518</v>
      </c>
      <c r="AT308" s="189">
        <f t="shared" si="78"/>
        <v>-328069451.33921403</v>
      </c>
      <c r="AU308" s="189">
        <f t="shared" si="78"/>
        <v>-329717380.00437897</v>
      </c>
      <c r="AV308" s="189">
        <f t="shared" si="78"/>
        <v>-331339127.86231422</v>
      </c>
      <c r="AW308" s="189">
        <f t="shared" si="78"/>
        <v>-332934597.43038142</v>
      </c>
      <c r="AX308" s="189">
        <f t="shared" si="78"/>
        <v>-334503752.94533825</v>
      </c>
      <c r="AY308" s="189">
        <f t="shared" si="78"/>
        <v>-336046613.68797582</v>
      </c>
      <c r="AZ308" s="189">
        <f t="shared" si="78"/>
        <v>-337563247.97284931</v>
      </c>
      <c r="BA308" s="189">
        <f t="shared" si="78"/>
        <v>-339053767.73065627</v>
      </c>
      <c r="BB308" s="189">
        <f t="shared" si="78"/>
        <v>-340518323.61987674</v>
      </c>
      <c r="BC308" s="189">
        <f t="shared" si="78"/>
        <v>-341957100.6120382</v>
      </c>
      <c r="BD308" s="189">
        <f t="shared" si="78"/>
        <v>-343370314.00163549</v>
      </c>
      <c r="BE308" s="189">
        <f t="shared" si="78"/>
        <v>-344758205.79748279</v>
      </c>
      <c r="BF308" s="189">
        <f t="shared" si="78"/>
        <v>-346121041.45725048</v>
      </c>
      <c r="BG308" s="189">
        <f t="shared" si="78"/>
        <v>-347459106.93125689</v>
      </c>
      <c r="BH308" s="189">
        <f t="shared" si="78"/>
        <v>-348772705.98534846</v>
      </c>
      <c r="BI308" s="189">
        <f t="shared" si="78"/>
        <v>-350062157.77598524</v>
      </c>
      <c r="BJ308" s="189">
        <f t="shared" si="78"/>
        <v>-351327794.6535272</v>
      </c>
      <c r="BK308" s="189">
        <f t="shared" si="78"/>
        <v>-352569960.17224288</v>
      </c>
      <c r="BL308" s="189">
        <f t="shared" si="78"/>
        <v>-353789007.28778702</v>
      </c>
      <c r="BM308" s="189">
        <f t="shared" si="78"/>
        <v>-354985296.72485751</v>
      </c>
      <c r="BN308" s="1521">
        <f t="shared" si="78"/>
        <v>-356159195.49947876</v>
      </c>
    </row>
    <row r="309" spans="1:66" hidden="1" x14ac:dyDescent="0.15">
      <c r="A309" s="1123"/>
      <c r="C309" s="1529"/>
      <c r="D309" s="274"/>
      <c r="E309" s="1675"/>
      <c r="F309" s="1604"/>
      <c r="G309" s="189">
        <f t="shared" si="78"/>
        <v>-239107524.27442685</v>
      </c>
      <c r="H309" s="189">
        <f t="shared" si="78"/>
        <v>-235305946.79050624</v>
      </c>
      <c r="I309" s="189">
        <f t="shared" si="78"/>
        <v>-233183698.15331656</v>
      </c>
      <c r="J309" s="189">
        <f t="shared" si="78"/>
        <v>-231967801.16551608</v>
      </c>
      <c r="K309" s="189">
        <f t="shared" si="78"/>
        <v>-231353742.43712851</v>
      </c>
      <c r="L309" s="189">
        <f t="shared" si="78"/>
        <v>-231177429.91286162</v>
      </c>
      <c r="M309" s="189">
        <f t="shared" si="78"/>
        <v>-231335981.04687291</v>
      </c>
      <c r="N309" s="189">
        <f t="shared" si="78"/>
        <v>-231758806.03644747</v>
      </c>
      <c r="O309" s="189">
        <f t="shared" si="78"/>
        <v>-232394497.79254505</v>
      </c>
      <c r="P309" s="189">
        <f t="shared" si="78"/>
        <v>-233204011.41380826</v>
      </c>
      <c r="Q309" s="189">
        <f t="shared" si="78"/>
        <v>-234156757.21164742</v>
      </c>
      <c r="R309" s="189">
        <f t="shared" si="78"/>
        <v>-235228196.75660196</v>
      </c>
      <c r="S309" s="189">
        <f t="shared" si="78"/>
        <v>-236398279.48222807</v>
      </c>
      <c r="T309" s="189">
        <f t="shared" si="78"/>
        <v>-237650379.95788386</v>
      </c>
      <c r="U309" s="189">
        <f t="shared" si="78"/>
        <v>-238970548.89706105</v>
      </c>
      <c r="V309" s="189">
        <f t="shared" si="78"/>
        <v>-240346969.14707342</v>
      </c>
      <c r="W309" s="189">
        <f t="shared" si="78"/>
        <v>-241769550.37822631</v>
      </c>
      <c r="X309" s="189">
        <f t="shared" si="78"/>
        <v>-243229620.46333382</v>
      </c>
      <c r="Y309" s="189">
        <f t="shared" si="78"/>
        <v>-244719686.01680854</v>
      </c>
      <c r="Z309" s="189">
        <f t="shared" si="78"/>
        <v>-246233243.52135924</v>
      </c>
      <c r="AA309" s="189">
        <f t="shared" si="78"/>
        <v>-247764628.19299504</v>
      </c>
      <c r="AB309" s="189">
        <f t="shared" si="78"/>
        <v>-249308891.49385267</v>
      </c>
      <c r="AC309" s="189">
        <f t="shared" si="78"/>
        <v>-250861700.73284647</v>
      </c>
      <c r="AD309" s="189">
        <f t="shared" si="78"/>
        <v>-252419255.93548641</v>
      </c>
      <c r="AE309" s="189">
        <f t="shared" si="78"/>
        <v>-253978220.38631445</v>
      </c>
      <c r="AF309" s="189">
        <f t="shared" si="78"/>
        <v>-255535662.12046158</v>
      </c>
      <c r="AG309" s="189">
        <f t="shared" si="78"/>
        <v>-257089004.2746377</v>
      </c>
      <c r="AH309" s="189">
        <f t="shared" si="78"/>
        <v>-258635982.67478776</v>
      </c>
      <c r="AI309" s="189">
        <f t="shared" si="78"/>
        <v>-260174609.38627306</v>
      </c>
      <c r="AJ309" s="189">
        <f t="shared" si="78"/>
        <v>-261703141.21596387</v>
      </c>
      <c r="AK309" s="189">
        <f t="shared" si="78"/>
        <v>-263220052.35710806</v>
      </c>
      <c r="AL309" s="189">
        <f t="shared" si="78"/>
        <v>-264724010.52350929</v>
      </c>
      <c r="AM309" s="189">
        <f t="shared" si="78"/>
        <v>-266213856.04100233</v>
      </c>
      <c r="AN309" s="189">
        <f t="shared" si="78"/>
        <v>-267688583.45983568</v>
      </c>
      <c r="AO309" s="189">
        <f t="shared" si="78"/>
        <v>-269147325.32749879</v>
      </c>
      <c r="AP309" s="189">
        <f t="shared" si="78"/>
        <v>-270589337.82229871</v>
      </c>
      <c r="AQ309" s="189">
        <f t="shared" si="78"/>
        <v>-272013987.99698645</v>
      </c>
      <c r="AR309" s="189">
        <f t="shared" si="78"/>
        <v>-273420742.42151576</v>
      </c>
      <c r="AS309" s="189">
        <f t="shared" si="78"/>
        <v>-274809157.04652989</v>
      </c>
      <c r="AT309" s="189">
        <f t="shared" si="78"/>
        <v>-276178868.13590956</v>
      </c>
      <c r="AU309" s="189">
        <f t="shared" si="78"/>
        <v>-277529584.13882887</v>
      </c>
      <c r="AV309" s="189">
        <f t="shared" si="78"/>
        <v>-278861078.39016253</v>
      </c>
      <c r="AW309" s="189">
        <f t="shared" si="78"/>
        <v>-280173182.5434649</v>
      </c>
      <c r="AX309" s="189">
        <f t="shared" si="78"/>
        <v>-281465780.65366358</v>
      </c>
      <c r="AY309" s="189">
        <f t="shared" si="78"/>
        <v>-282738803.83751839</v>
      </c>
      <c r="AZ309" s="189">
        <f t="shared" si="78"/>
        <v>-283992225.44914627</v>
      </c>
      <c r="BA309" s="189">
        <f t="shared" si="78"/>
        <v>-285226056.71578777</v>
      </c>
      <c r="BB309" s="189">
        <f t="shared" si="78"/>
        <v>-286440342.78572625</v>
      </c>
      <c r="BC309" s="189">
        <f t="shared" si="78"/>
        <v>-287635159.1460501</v>
      </c>
      <c r="BD309" s="189">
        <f t="shared" si="78"/>
        <v>-288810608.37292504</v>
      </c>
      <c r="BE309" s="189">
        <f t="shared" si="78"/>
        <v>-289966817.18135011</v>
      </c>
      <c r="BF309" s="189">
        <f t="shared" si="78"/>
        <v>-291103933.74510086</v>
      </c>
      <c r="BG309" s="189">
        <f t="shared" si="78"/>
        <v>-292222125.26081145</v>
      </c>
      <c r="BH309" s="189">
        <f t="shared" si="78"/>
        <v>-293321575.73298228</v>
      </c>
      <c r="BI309" s="189">
        <f t="shared" si="78"/>
        <v>-294402483.95917815</v>
      </c>
      <c r="BJ309" s="189">
        <f t="shared" si="78"/>
        <v>-295465061.69686085</v>
      </c>
      <c r="BK309" s="189">
        <f t="shared" si="78"/>
        <v>-296509531.9952144</v>
      </c>
      <c r="BL309" s="189">
        <f t="shared" si="78"/>
        <v>-297536127.67701191</v>
      </c>
      <c r="BM309" s="189">
        <f t="shared" si="78"/>
        <v>-298545089.95706749</v>
      </c>
      <c r="BN309" s="1521">
        <f t="shared" si="78"/>
        <v>-299536667.18514097</v>
      </c>
    </row>
    <row r="310" spans="1:66" hidden="1" x14ac:dyDescent="0.15">
      <c r="A310" s="1123"/>
      <c r="C310" s="1529"/>
      <c r="D310" s="274"/>
      <c r="E310" s="1675"/>
      <c r="F310" s="1604"/>
      <c r="G310" s="189"/>
      <c r="H310" s="189"/>
      <c r="I310" s="189"/>
      <c r="J310" s="189"/>
      <c r="K310" s="189"/>
      <c r="L310" s="189"/>
      <c r="M310" s="189"/>
      <c r="N310" s="189"/>
      <c r="O310" s="189"/>
      <c r="P310" s="189"/>
      <c r="Q310" s="189"/>
      <c r="R310" s="189"/>
      <c r="S310" s="189"/>
      <c r="T310" s="189"/>
      <c r="U310" s="189"/>
      <c r="V310" s="189"/>
      <c r="W310" s="189"/>
      <c r="X310" s="189"/>
      <c r="Y310" s="189"/>
      <c r="Z310" s="189"/>
      <c r="AA310" s="189"/>
      <c r="AB310" s="189"/>
      <c r="AC310" s="189"/>
      <c r="AD310" s="189"/>
      <c r="AE310" s="189"/>
      <c r="AF310" s="189"/>
      <c r="AG310" s="189"/>
      <c r="AH310" s="189"/>
      <c r="AI310" s="189"/>
      <c r="AJ310" s="189"/>
      <c r="AK310" s="189"/>
      <c r="AL310" s="189"/>
      <c r="AM310" s="189"/>
      <c r="AN310" s="189"/>
      <c r="AO310" s="189"/>
      <c r="AP310" s="189"/>
      <c r="AQ310" s="189"/>
      <c r="AR310" s="189"/>
      <c r="AS310" s="189"/>
      <c r="AT310" s="189"/>
      <c r="AU310" s="189"/>
      <c r="AV310" s="189"/>
      <c r="AW310" s="189"/>
      <c r="AX310" s="189"/>
      <c r="AY310" s="189"/>
      <c r="AZ310" s="189"/>
      <c r="BA310" s="189"/>
      <c r="BB310" s="189"/>
      <c r="BC310" s="189"/>
      <c r="BD310" s="189"/>
      <c r="BE310" s="189"/>
      <c r="BF310" s="189"/>
      <c r="BG310" s="189"/>
      <c r="BH310" s="189"/>
      <c r="BI310" s="189"/>
      <c r="BJ310" s="189"/>
      <c r="BK310" s="189"/>
      <c r="BL310" s="189"/>
      <c r="BM310" s="189"/>
      <c r="BN310" s="1521"/>
    </row>
    <row r="311" spans="1:66" hidden="1" x14ac:dyDescent="0.15">
      <c r="A311" s="1123"/>
      <c r="C311" s="1529"/>
      <c r="D311" s="274"/>
      <c r="E311" s="1675"/>
      <c r="F311" s="1604"/>
      <c r="G311" s="189">
        <f t="shared" ref="G311:BN313" si="79">G278*$C$136</f>
        <v>30664415.399718449</v>
      </c>
      <c r="H311" s="189">
        <f t="shared" si="79"/>
        <v>56690446.291944489</v>
      </c>
      <c r="I311" s="189">
        <f t="shared" si="79"/>
        <v>72126404.150467828</v>
      </c>
      <c r="J311" s="189">
        <f t="shared" si="79"/>
        <v>82274894.465643495</v>
      </c>
      <c r="K311" s="189">
        <f t="shared" si="79"/>
        <v>89055394.393997818</v>
      </c>
      <c r="L311" s="189">
        <f t="shared" si="79"/>
        <v>93448083.613688976</v>
      </c>
      <c r="M311" s="189">
        <f t="shared" si="79"/>
        <v>96043869.227207944</v>
      </c>
      <c r="N311" s="189">
        <f t="shared" si="79"/>
        <v>97236054.065150335</v>
      </c>
      <c r="O311" s="189">
        <f t="shared" si="79"/>
        <v>97304184.00853838</v>
      </c>
      <c r="P311" s="189">
        <f t="shared" si="79"/>
        <v>96456408.478333279</v>
      </c>
      <c r="Q311" s="189">
        <f t="shared" si="79"/>
        <v>94853145.607676566</v>
      </c>
      <c r="R311" s="189">
        <f t="shared" si="79"/>
        <v>92621327.843397751</v>
      </c>
      <c r="S311" s="189">
        <f t="shared" si="79"/>
        <v>89863487.520214751</v>
      </c>
      <c r="T311" s="189">
        <f t="shared" si="79"/>
        <v>86663825.141634837</v>
      </c>
      <c r="U311" s="189">
        <f t="shared" si="79"/>
        <v>83092418.248904839</v>
      </c>
      <c r="V311" s="189">
        <f t="shared" si="79"/>
        <v>79208233.848119035</v>
      </c>
      <c r="W311" s="189">
        <f t="shared" si="79"/>
        <v>75061342.597554564</v>
      </c>
      <c r="X311" s="189">
        <f t="shared" si="79"/>
        <v>70694583.757690191</v>
      </c>
      <c r="Y311" s="189">
        <f t="shared" si="79"/>
        <v>66144842.05898907</v>
      </c>
      <c r="Z311" s="189">
        <f t="shared" si="79"/>
        <v>61444043.936923578</v>
      </c>
      <c r="AA311" s="189">
        <f t="shared" si="79"/>
        <v>56619946.662630349</v>
      </c>
      <c r="AB311" s="189">
        <f t="shared" si="79"/>
        <v>51696771.851932399</v>
      </c>
      <c r="AC311" s="189">
        <f t="shared" si="79"/>
        <v>46695720.141597427</v>
      </c>
      <c r="AD311" s="189">
        <f t="shared" si="79"/>
        <v>41635393.805370077</v>
      </c>
      <c r="AE311" s="189">
        <f t="shared" si="79"/>
        <v>36532147.115564629</v>
      </c>
      <c r="AF311" s="189">
        <f t="shared" si="79"/>
        <v>31400379.321514562</v>
      </c>
      <c r="AG311" s="189">
        <f t="shared" si="79"/>
        <v>26252781.563065972</v>
      </c>
      <c r="AH311" s="189">
        <f t="shared" si="79"/>
        <v>21100546.440176982</v>
      </c>
      <c r="AI311" s="189">
        <f t="shared" si="79"/>
        <v>15953547.035079572</v>
      </c>
      <c r="AJ311" s="189">
        <f t="shared" si="79"/>
        <v>10820490.739117941</v>
      </c>
      <c r="AK311" s="189">
        <f t="shared" si="79"/>
        <v>5709052.1397705656</v>
      </c>
      <c r="AL311" s="189">
        <f t="shared" si="79"/>
        <v>625988.38176343637</v>
      </c>
      <c r="AM311" s="189">
        <f t="shared" si="79"/>
        <v>-4422760.2361929314</v>
      </c>
      <c r="AN311" s="189">
        <f t="shared" si="79"/>
        <v>-9431982.1779260822</v>
      </c>
      <c r="AO311" s="189">
        <f t="shared" si="79"/>
        <v>-14397117.251291716</v>
      </c>
      <c r="AP311" s="189">
        <f t="shared" si="79"/>
        <v>-19314188.326839738</v>
      </c>
      <c r="AQ311" s="189">
        <f t="shared" si="79"/>
        <v>-24179740.922809396</v>
      </c>
      <c r="AR311" s="189">
        <f t="shared" si="79"/>
        <v>-28990789.59307456</v>
      </c>
      <c r="AS311" s="189">
        <f t="shared" si="79"/>
        <v>-33744770.22330568</v>
      </c>
      <c r="AT311" s="189">
        <f t="shared" si="79"/>
        <v>-38439497.478574112</v>
      </c>
      <c r="AU311" s="189">
        <f t="shared" si="79"/>
        <v>-43073126.759155311</v>
      </c>
      <c r="AV311" s="189">
        <f t="shared" si="79"/>
        <v>-47644120.11524608</v>
      </c>
      <c r="AW311" s="189">
        <f t="shared" si="79"/>
        <v>-52151215.649487421</v>
      </c>
      <c r="AX311" s="189">
        <f t="shared" si="79"/>
        <v>-56593400.00156036</v>
      </c>
      <c r="AY311" s="189">
        <f t="shared" si="79"/>
        <v>-60969883.5640577</v>
      </c>
      <c r="AZ311" s="189">
        <f t="shared" si="79"/>
        <v>-65280078.125206932</v>
      </c>
      <c r="BA311" s="189">
        <f t="shared" si="79"/>
        <v>-69523576.673336118</v>
      </c>
      <c r="BB311" s="189">
        <f t="shared" si="79"/>
        <v>-73700135.131445095</v>
      </c>
      <c r="BC311" s="189">
        <f t="shared" si="79"/>
        <v>-77809655.818852365</v>
      </c>
      <c r="BD311" s="189">
        <f t="shared" si="79"/>
        <v>-81852172.461430609</v>
      </c>
      <c r="BE311" s="189">
        <f t="shared" si="79"/>
        <v>-85827836.593075141</v>
      </c>
      <c r="BF311" s="189">
        <f t="shared" si="79"/>
        <v>-89736905.209306717</v>
      </c>
      <c r="BG311" s="189">
        <f t="shared" si="79"/>
        <v>-93579729.549733594</v>
      </c>
      <c r="BH311" s="189">
        <f t="shared" si="79"/>
        <v>-97356744.899858028</v>
      </c>
      <c r="BI311" s="189">
        <f t="shared" si="79"/>
        <v>-101068461.3147112</v>
      </c>
      <c r="BJ311" s="189">
        <f t="shared" si="79"/>
        <v>-104715455.17729588</v>
      </c>
      <c r="BK311" s="189">
        <f t="shared" si="79"/>
        <v>-108298361.51401943</v>
      </c>
      <c r="BL311" s="189">
        <f t="shared" si="79"/>
        <v>-111817866.99739376</v>
      </c>
      <c r="BM311" s="189">
        <f t="shared" si="79"/>
        <v>-115274703.57341193</v>
      </c>
      <c r="BN311" s="1521">
        <f t="shared" si="79"/>
        <v>-118669642.65731558</v>
      </c>
    </row>
    <row r="312" spans="1:66" hidden="1" x14ac:dyDescent="0.15">
      <c r="A312" s="1123"/>
      <c r="C312" s="1529"/>
      <c r="D312" s="274"/>
      <c r="E312" s="1675"/>
      <c r="F312" s="1604"/>
      <c r="G312" s="189">
        <f t="shared" si="79"/>
        <v>143515257.09368852</v>
      </c>
      <c r="H312" s="189">
        <f t="shared" si="79"/>
        <v>165196530.5806967</v>
      </c>
      <c r="I312" s="189">
        <f t="shared" si="79"/>
        <v>178852021.90519106</v>
      </c>
      <c r="J312" s="189">
        <f t="shared" si="79"/>
        <v>188286286.77976835</v>
      </c>
      <c r="K312" s="189">
        <f t="shared" si="79"/>
        <v>194940427.32732406</v>
      </c>
      <c r="L312" s="189">
        <f t="shared" si="79"/>
        <v>199572791.1094189</v>
      </c>
      <c r="M312" s="189">
        <f t="shared" si="79"/>
        <v>202651234.71144763</v>
      </c>
      <c r="N312" s="189">
        <f t="shared" si="79"/>
        <v>204493134.47025445</v>
      </c>
      <c r="O312" s="189">
        <f t="shared" si="79"/>
        <v>205327775.49294323</v>
      </c>
      <c r="P312" s="189">
        <f t="shared" si="79"/>
        <v>205328353.12011552</v>
      </c>
      <c r="Q312" s="189">
        <f t="shared" si="79"/>
        <v>204630084.72356164</v>
      </c>
      <c r="R312" s="189">
        <f t="shared" si="79"/>
        <v>203341237.66892374</v>
      </c>
      <c r="S312" s="189">
        <f t="shared" si="79"/>
        <v>201550235.1689536</v>
      </c>
      <c r="T312" s="189">
        <f t="shared" si="79"/>
        <v>199330446.75301784</v>
      </c>
      <c r="U312" s="189">
        <f t="shared" si="79"/>
        <v>196743539.50344786</v>
      </c>
      <c r="V312" s="189">
        <f t="shared" si="79"/>
        <v>193841895.85658711</v>
      </c>
      <c r="W312" s="189">
        <f t="shared" si="79"/>
        <v>190670404.06043631</v>
      </c>
      <c r="X312" s="189">
        <f t="shared" si="79"/>
        <v>187267814.02627167</v>
      </c>
      <c r="Y312" s="189">
        <f t="shared" si="79"/>
        <v>183667784.12186652</v>
      </c>
      <c r="Z312" s="189">
        <f t="shared" si="79"/>
        <v>179899703.12146658</v>
      </c>
      <c r="AA312" s="189">
        <f t="shared" si="79"/>
        <v>175989345.26957837</v>
      </c>
      <c r="AB312" s="189">
        <f t="shared" si="79"/>
        <v>171959399.25690868</v>
      </c>
      <c r="AC312" s="189">
        <f t="shared" si="79"/>
        <v>167829900.41115734</v>
      </c>
      <c r="AD312" s="189">
        <f t="shared" si="79"/>
        <v>163618587.53087899</v>
      </c>
      <c r="AE312" s="189">
        <f t="shared" si="79"/>
        <v>159341200.28818434</v>
      </c>
      <c r="AF312" s="189">
        <f t="shared" si="79"/>
        <v>155011729.21146592</v>
      </c>
      <c r="AG312" s="189">
        <f t="shared" si="79"/>
        <v>150642627.42868635</v>
      </c>
      <c r="AH312" s="189">
        <f t="shared" si="79"/>
        <v>146244991.27432999</v>
      </c>
      <c r="AI312" s="189">
        <f t="shared" si="79"/>
        <v>141828715.31762955</v>
      </c>
      <c r="AJ312" s="189">
        <f t="shared" si="79"/>
        <v>137402626.20549953</v>
      </c>
      <c r="AK312" s="189">
        <f t="shared" si="79"/>
        <v>132974598.82650979</v>
      </c>
      <c r="AL312" s="189">
        <f t="shared" si="79"/>
        <v>128551657.61904186</v>
      </c>
      <c r="AM312" s="189">
        <f t="shared" si="79"/>
        <v>124140065.31539065</v>
      </c>
      <c r="AN312" s="189">
        <f t="shared" si="79"/>
        <v>119745400.99645734</v>
      </c>
      <c r="AO312" s="189">
        <f t="shared" si="79"/>
        <v>115372629.00143483</v>
      </c>
      <c r="AP312" s="189">
        <f t="shared" si="79"/>
        <v>111026159.97331645</v>
      </c>
      <c r="AQ312" s="189">
        <f t="shared" si="79"/>
        <v>106709905.10911243</v>
      </c>
      <c r="AR312" s="189">
        <f t="shared" si="79"/>
        <v>102427324.51201887</v>
      </c>
      <c r="AS312" s="189">
        <f t="shared" si="79"/>
        <v>98181470.402857557</v>
      </c>
      <c r="AT312" s="189">
        <f t="shared" si="79"/>
        <v>93975025.833314627</v>
      </c>
      <c r="AU312" s="189">
        <f t="shared" si="79"/>
        <v>89810339.448780313</v>
      </c>
      <c r="AV312" s="189">
        <f t="shared" si="79"/>
        <v>85689456.769981533</v>
      </c>
      <c r="AW312" s="189">
        <f t="shared" si="79"/>
        <v>81614148.397018239</v>
      </c>
      <c r="AX312" s="189">
        <f t="shared" si="79"/>
        <v>77585935.484427601</v>
      </c>
      <c r="AY312" s="189">
        <f t="shared" si="79"/>
        <v>73606112.789574102</v>
      </c>
      <c r="AZ312" s="189">
        <f t="shared" si="79"/>
        <v>69675769.557458818</v>
      </c>
      <c r="BA312" s="189">
        <f t="shared" si="79"/>
        <v>65795808.471718468</v>
      </c>
      <c r="BB312" s="189">
        <f t="shared" si="79"/>
        <v>61966962.873144984</v>
      </c>
      <c r="BC312" s="189">
        <f t="shared" si="79"/>
        <v>58189812.422689743</v>
      </c>
      <c r="BD312" s="189">
        <f t="shared" si="79"/>
        <v>54464797.364960551</v>
      </c>
      <c r="BE312" s="189">
        <f t="shared" si="79"/>
        <v>50792231.530133016</v>
      </c>
      <c r="BF312" s="189">
        <f t="shared" si="79"/>
        <v>47172314.196535088</v>
      </c>
      <c r="BG312" s="189">
        <f t="shared" si="79"/>
        <v>43605140.922554366</v>
      </c>
      <c r="BH312" s="189">
        <f t="shared" si="79"/>
        <v>40090713.4446574</v>
      </c>
      <c r="BI312" s="189">
        <f t="shared" si="79"/>
        <v>36628948.727942206</v>
      </c>
      <c r="BJ312" s="189">
        <f t="shared" si="79"/>
        <v>33219687.246556465</v>
      </c>
      <c r="BK312" s="189">
        <f t="shared" si="79"/>
        <v>29862700.563324418</v>
      </c>
      <c r="BL312" s="189">
        <f t="shared" si="79"/>
        <v>26557698.270884357</v>
      </c>
      <c r="BM312" s="189">
        <f t="shared" si="79"/>
        <v>23304334.35041751</v>
      </c>
      <c r="BN312" s="1521">
        <f t="shared" si="79"/>
        <v>20102212.998539206</v>
      </c>
    </row>
    <row r="313" spans="1:66" hidden="1" x14ac:dyDescent="0.15">
      <c r="A313" s="1123"/>
      <c r="C313" s="1529"/>
      <c r="D313" s="274"/>
      <c r="E313" s="1675"/>
      <c r="F313" s="1604"/>
      <c r="G313" s="189">
        <f t="shared" si="79"/>
        <v>279114067.06082982</v>
      </c>
      <c r="H313" s="189">
        <f t="shared" si="79"/>
        <v>295574786.36410308</v>
      </c>
      <c r="I313" s="189">
        <f t="shared" si="79"/>
        <v>306607732.5520243</v>
      </c>
      <c r="J313" s="189">
        <f t="shared" si="79"/>
        <v>314637006.24051404</v>
      </c>
      <c r="K313" s="189">
        <f t="shared" si="79"/>
        <v>320621425.08323503</v>
      </c>
      <c r="L313" s="189">
        <f t="shared" si="79"/>
        <v>325080417.66917789</v>
      </c>
      <c r="M313" s="189">
        <f t="shared" si="79"/>
        <v>328341751.50781846</v>
      </c>
      <c r="N313" s="189">
        <f t="shared" si="79"/>
        <v>330631973.42174244</v>
      </c>
      <c r="O313" s="189">
        <f t="shared" si="79"/>
        <v>332117417.33602363</v>
      </c>
      <c r="P313" s="189">
        <f t="shared" si="79"/>
        <v>332925542.62431884</v>
      </c>
      <c r="Q313" s="189">
        <f t="shared" si="79"/>
        <v>333157160.60610074</v>
      </c>
      <c r="R313" s="189">
        <f t="shared" si="79"/>
        <v>332893960.34309477</v>
      </c>
      <c r="S313" s="189">
        <f t="shared" si="79"/>
        <v>332203405.46323466</v>
      </c>
      <c r="T313" s="189">
        <f t="shared" si="79"/>
        <v>331142064.9541145</v>
      </c>
      <c r="U313" s="189">
        <f t="shared" si="79"/>
        <v>329757962.53199404</v>
      </c>
      <c r="V313" s="189">
        <f t="shared" si="79"/>
        <v>328092284.70309615</v>
      </c>
      <c r="W313" s="189">
        <f t="shared" si="79"/>
        <v>326180654.81027889</v>
      </c>
      <c r="X313" s="189">
        <f t="shared" si="79"/>
        <v>324054104.44987071</v>
      </c>
      <c r="Y313" s="189">
        <f t="shared" si="79"/>
        <v>321739828.36504513</v>
      </c>
      <c r="Z313" s="189">
        <f t="shared" si="79"/>
        <v>319261780.90494388</v>
      </c>
      <c r="AA313" s="189">
        <f t="shared" si="79"/>
        <v>316641154.24197549</v>
      </c>
      <c r="AB313" s="189">
        <f t="shared" si="79"/>
        <v>313896766.7844578</v>
      </c>
      <c r="AC313" s="189">
        <f t="shared" si="79"/>
        <v>311045382.30788767</v>
      </c>
      <c r="AD313" s="189">
        <f t="shared" si="79"/>
        <v>308101974.88211375</v>
      </c>
      <c r="AE313" s="189">
        <f t="shared" si="79"/>
        <v>305079950.84950203</v>
      </c>
      <c r="AF313" s="189">
        <f t="shared" si="79"/>
        <v>301991336.37860495</v>
      </c>
      <c r="AG313" s="189">
        <f t="shared" si="79"/>
        <v>298846937.1354571</v>
      </c>
      <c r="AH313" s="189">
        <f t="shared" si="79"/>
        <v>295656475.15414649</v>
      </c>
      <c r="AI313" s="189">
        <f t="shared" si="79"/>
        <v>292428706.89779907</v>
      </c>
      <c r="AJ313" s="189">
        <f t="shared" si="79"/>
        <v>289171525.67673671</v>
      </c>
      <c r="AK313" s="189">
        <f t="shared" si="79"/>
        <v>285892050.96024334</v>
      </c>
      <c r="AL313" s="189">
        <f t="shared" si="79"/>
        <v>282596706.63132161</v>
      </c>
      <c r="AM313" s="189">
        <f t="shared" si="79"/>
        <v>279291289.853778</v>
      </c>
      <c r="AN313" s="189">
        <f t="shared" si="79"/>
        <v>275981031.92171717</v>
      </c>
      <c r="AO313" s="189">
        <f t="shared" si="79"/>
        <v>272670652.2238754</v>
      </c>
      <c r="AP313" s="189">
        <f t="shared" si="79"/>
        <v>269364406.26498753</v>
      </c>
      <c r="AQ313" s="189">
        <f t="shared" si="79"/>
        <v>266066128.53296605</v>
      </c>
      <c r="AR313" s="189">
        <f t="shared" si="79"/>
        <v>262779270.87607643</v>
      </c>
      <c r="AS313" s="189">
        <f t="shared" si="79"/>
        <v>259506936.95244071</v>
      </c>
      <c r="AT313" s="189">
        <f t="shared" si="79"/>
        <v>256251913.23041505</v>
      </c>
      <c r="AU313" s="189">
        <f t="shared" si="79"/>
        <v>253016696.94906428</v>
      </c>
      <c r="AV313" s="189">
        <f t="shared" si="79"/>
        <v>249803521.39027512</v>
      </c>
      <c r="AW313" s="189">
        <f t="shared" si="79"/>
        <v>246614378.76580355</v>
      </c>
      <c r="AX313" s="189">
        <f t="shared" si="79"/>
        <v>243451040.98199943</v>
      </c>
      <c r="AY313" s="189">
        <f t="shared" si="79"/>
        <v>240315078.51069635</v>
      </c>
      <c r="AZ313" s="189">
        <f t="shared" si="79"/>
        <v>237207877.56569728</v>
      </c>
      <c r="BA313" s="189">
        <f t="shared" si="79"/>
        <v>234130655.75952527</v>
      </c>
      <c r="BB313" s="189">
        <f t="shared" si="79"/>
        <v>231084476.39392504</v>
      </c>
      <c r="BC313" s="189">
        <f t="shared" si="79"/>
        <v>228070261.51940912</v>
      </c>
      <c r="BD313" s="189">
        <f t="shared" si="79"/>
        <v>225088803.88345695</v>
      </c>
      <c r="BE313" s="189">
        <f t="shared" si="79"/>
        <v>222140777.87340727</v>
      </c>
      <c r="BF313" s="189">
        <f t="shared" si="79"/>
        <v>219226749.54830661</v>
      </c>
      <c r="BG313" s="189">
        <f t="shared" si="79"/>
        <v>216347185.8437179</v>
      </c>
      <c r="BH313" s="189">
        <f t="shared" si="79"/>
        <v>213502463.02453408</v>
      </c>
      <c r="BI313" s="189">
        <f t="shared" si="79"/>
        <v>210692874.45298904</v>
      </c>
      <c r="BJ313" s="189">
        <f t="shared" si="79"/>
        <v>207918637.73216137</v>
      </c>
      <c r="BK313" s="189">
        <f t="shared" si="79"/>
        <v>205179901.2791872</v>
      </c>
      <c r="BL313" s="189">
        <f t="shared" si="79"/>
        <v>202476750.37703025</v>
      </c>
      <c r="BM313" s="189">
        <f t="shared" si="79"/>
        <v>199809212.74890274</v>
      </c>
      <c r="BN313" s="1521">
        <f t="shared" si="79"/>
        <v>197177263.69520956</v>
      </c>
    </row>
    <row r="314" spans="1:66" hidden="1" x14ac:dyDescent="0.15">
      <c r="A314" s="2625"/>
      <c r="B314" s="747"/>
      <c r="C314" s="1533"/>
      <c r="D314" s="1399"/>
      <c r="E314" s="1679"/>
      <c r="F314" s="1605"/>
      <c r="G314" s="748"/>
      <c r="H314" s="748"/>
      <c r="I314" s="748"/>
      <c r="J314" s="748"/>
      <c r="K314" s="748"/>
      <c r="L314" s="748"/>
      <c r="M314" s="748"/>
      <c r="N314" s="748"/>
      <c r="O314" s="748"/>
      <c r="P314" s="748"/>
      <c r="Q314" s="748"/>
      <c r="R314" s="748"/>
      <c r="S314" s="748"/>
      <c r="T314" s="748"/>
      <c r="U314" s="748"/>
      <c r="V314" s="748"/>
      <c r="W314" s="748"/>
      <c r="X314" s="748"/>
      <c r="Y314" s="748"/>
      <c r="Z314" s="748"/>
      <c r="AA314" s="748"/>
      <c r="AB314" s="748"/>
      <c r="AC314" s="748"/>
      <c r="AD314" s="748"/>
      <c r="AE314" s="748"/>
      <c r="AF314" s="748"/>
      <c r="AG314" s="748"/>
      <c r="AH314" s="748"/>
      <c r="AI314" s="748"/>
      <c r="AJ314" s="748"/>
      <c r="AK314" s="748"/>
      <c r="AL314" s="748"/>
      <c r="AM314" s="748"/>
      <c r="AN314" s="748"/>
      <c r="AO314" s="748"/>
      <c r="AP314" s="748"/>
      <c r="AQ314" s="748"/>
      <c r="AR314" s="748"/>
      <c r="AS314" s="748"/>
      <c r="AT314" s="748"/>
      <c r="AU314" s="748"/>
      <c r="AV314" s="748"/>
      <c r="AW314" s="748"/>
      <c r="AX314" s="748"/>
      <c r="AY314" s="748"/>
      <c r="AZ314" s="748"/>
      <c r="BA314" s="748"/>
      <c r="BB314" s="748"/>
      <c r="BC314" s="748"/>
      <c r="BD314" s="748"/>
      <c r="BE314" s="748"/>
      <c r="BF314" s="748"/>
      <c r="BG314" s="748"/>
      <c r="BH314" s="748"/>
      <c r="BI314" s="748"/>
      <c r="BJ314" s="748"/>
      <c r="BK314" s="748"/>
      <c r="BL314" s="748"/>
      <c r="BM314" s="748"/>
      <c r="BN314" s="1525"/>
    </row>
    <row r="315" spans="1:66" hidden="1" x14ac:dyDescent="0.15">
      <c r="A315" s="1123"/>
      <c r="C315" s="1529"/>
      <c r="D315" s="274"/>
      <c r="E315" s="1675"/>
      <c r="F315" s="1604"/>
      <c r="G315" s="189"/>
      <c r="H315" s="189"/>
      <c r="I315" s="189"/>
      <c r="J315" s="189"/>
      <c r="K315" s="189"/>
      <c r="L315" s="189"/>
      <c r="M315" s="189"/>
      <c r="N315" s="189"/>
      <c r="O315" s="189"/>
      <c r="P315" s="189"/>
      <c r="Q315" s="189"/>
      <c r="R315" s="189"/>
      <c r="S315" s="189"/>
      <c r="T315" s="189"/>
      <c r="U315" s="189"/>
      <c r="V315" s="189"/>
      <c r="W315" s="189"/>
      <c r="X315" s="189"/>
      <c r="Y315" s="189"/>
      <c r="Z315" s="189"/>
      <c r="AA315" s="189"/>
      <c r="AB315" s="189"/>
      <c r="AC315" s="189"/>
      <c r="AD315" s="189"/>
      <c r="AE315" s="189"/>
      <c r="AF315" s="189"/>
      <c r="AG315" s="189"/>
      <c r="AH315" s="189"/>
      <c r="AI315" s="189"/>
      <c r="AJ315" s="189"/>
      <c r="AK315" s="189"/>
      <c r="AL315" s="189"/>
      <c r="AM315" s="189"/>
      <c r="AN315" s="189"/>
      <c r="AO315" s="189"/>
      <c r="AP315" s="189"/>
      <c r="AQ315" s="189"/>
      <c r="AR315" s="189"/>
      <c r="AS315" s="189"/>
      <c r="AT315" s="189"/>
      <c r="AU315" s="189"/>
      <c r="AV315" s="189"/>
      <c r="AW315" s="189"/>
      <c r="AX315" s="189"/>
      <c r="AY315" s="189"/>
      <c r="AZ315" s="189"/>
      <c r="BA315" s="189"/>
      <c r="BB315" s="189"/>
      <c r="BC315" s="189"/>
      <c r="BD315" s="189"/>
      <c r="BE315" s="189"/>
      <c r="BF315" s="189"/>
      <c r="BG315" s="189"/>
      <c r="BH315" s="189"/>
      <c r="BI315" s="189"/>
      <c r="BJ315" s="189"/>
      <c r="BK315" s="189"/>
      <c r="BL315" s="189"/>
      <c r="BM315" s="189"/>
      <c r="BN315" s="1521"/>
    </row>
    <row r="316" spans="1:66" hidden="1" x14ac:dyDescent="0.15">
      <c r="A316" s="1123"/>
      <c r="B316" s="161" t="s">
        <v>904</v>
      </c>
      <c r="C316" s="1529"/>
      <c r="D316" s="274"/>
      <c r="E316" s="1675"/>
      <c r="F316" s="1604"/>
      <c r="G316" s="189">
        <f>G218-G283</f>
        <v>184792770.97328061</v>
      </c>
      <c r="H316" s="189">
        <f t="shared" ref="H316:BN316" si="80">H218-H283</f>
        <v>98043542.090809315</v>
      </c>
      <c r="I316" s="189">
        <f t="shared" si="80"/>
        <v>55289150.894345492</v>
      </c>
      <c r="J316" s="189">
        <f t="shared" si="80"/>
        <v>28432467.650880903</v>
      </c>
      <c r="K316" s="189">
        <f t="shared" si="80"/>
        <v>9673781.886269778</v>
      </c>
      <c r="L316" s="189">
        <f t="shared" si="80"/>
        <v>-4218394.8170735538</v>
      </c>
      <c r="M316" s="189">
        <f t="shared" si="80"/>
        <v>-14883693.808554173</v>
      </c>
      <c r="N316" s="189">
        <f t="shared" si="80"/>
        <v>-23265405.152212679</v>
      </c>
      <c r="O316" s="189">
        <f t="shared" si="80"/>
        <v>-29955048.419190913</v>
      </c>
      <c r="P316" s="189">
        <f t="shared" si="80"/>
        <v>-35347646.297755361</v>
      </c>
      <c r="Q316" s="189">
        <f t="shared" si="80"/>
        <v>-39719957.62503916</v>
      </c>
      <c r="R316" s="189">
        <f t="shared" si="80"/>
        <v>-43273332.4273054</v>
      </c>
      <c r="S316" s="189">
        <f t="shared" si="80"/>
        <v>-46158770.343538702</v>
      </c>
      <c r="T316" s="189">
        <f t="shared" si="80"/>
        <v>-48492362.224178225</v>
      </c>
      <c r="U316" s="189">
        <f t="shared" si="80"/>
        <v>-50365225.438142568</v>
      </c>
      <c r="V316" s="189">
        <f t="shared" si="80"/>
        <v>-51850131.943409234</v>
      </c>
      <c r="W316" s="189">
        <f t="shared" si="80"/>
        <v>-53006068.311110139</v>
      </c>
      <c r="X316" s="189">
        <f t="shared" si="80"/>
        <v>-53881457.325880945</v>
      </c>
      <c r="Y316" s="189">
        <f t="shared" si="80"/>
        <v>-54516487.217310578</v>
      </c>
      <c r="Z316" s="189">
        <f t="shared" si="80"/>
        <v>-54944830.255130768</v>
      </c>
      <c r="AA316" s="189">
        <f t="shared" si="80"/>
        <v>-55194933.808207214</v>
      </c>
      <c r="AB316" s="189">
        <f t="shared" si="80"/>
        <v>-55291005.906490147</v>
      </c>
      <c r="AC316" s="189">
        <f t="shared" si="80"/>
        <v>-55253778.495408773</v>
      </c>
      <c r="AD316" s="189">
        <f t="shared" si="80"/>
        <v>-55101106.243681192</v>
      </c>
      <c r="AE316" s="189">
        <f t="shared" si="80"/>
        <v>-54848441.886435926</v>
      </c>
      <c r="AF316" s="189">
        <f t="shared" si="80"/>
        <v>-54509217.612419367</v>
      </c>
      <c r="AG316" s="189">
        <f t="shared" si="80"/>
        <v>-54095154.064111054</v>
      </c>
      <c r="AH316" s="189">
        <f t="shared" si="80"/>
        <v>-53616512.933965564</v>
      </c>
      <c r="AI316" s="189">
        <f t="shared" si="80"/>
        <v>-53082305.151187241</v>
      </c>
      <c r="AJ316" s="189">
        <f t="shared" si="80"/>
        <v>-52500463.765363276</v>
      </c>
      <c r="AK316" s="189">
        <f t="shared" si="80"/>
        <v>-51877988.515352488</v>
      </c>
      <c r="AL316" s="189">
        <f t="shared" si="80"/>
        <v>-51221067.50026387</v>
      </c>
      <c r="AM316" s="189">
        <f t="shared" si="80"/>
        <v>-50535180.190363348</v>
      </c>
      <c r="AN316" s="189">
        <f t="shared" si="80"/>
        <v>-49825185.122192442</v>
      </c>
      <c r="AO316" s="189">
        <f t="shared" si="80"/>
        <v>-49095394.938485146</v>
      </c>
      <c r="AP316" s="189">
        <f t="shared" si="80"/>
        <v>-48349640.905655205</v>
      </c>
      <c r="AQ316" s="189">
        <f t="shared" si="80"/>
        <v>-47591328.630738795</v>
      </c>
      <c r="AR316" s="189">
        <f t="shared" si="80"/>
        <v>-46823486.377284884</v>
      </c>
      <c r="AS316" s="189">
        <f t="shared" si="80"/>
        <v>-46048807.124861658</v>
      </c>
      <c r="AT316" s="189">
        <f t="shared" si="80"/>
        <v>-45269685.314001501</v>
      </c>
      <c r="AU316" s="189">
        <f t="shared" si="80"/>
        <v>-44488249.055892467</v>
      </c>
      <c r="AV316" s="189">
        <f t="shared" si="80"/>
        <v>-43706388.455079913</v>
      </c>
      <c r="AW316" s="189">
        <f t="shared" si="80"/>
        <v>-42925780.587173998</v>
      </c>
      <c r="AX316" s="189">
        <f t="shared" si="80"/>
        <v>-42147911.58687222</v>
      </c>
      <c r="AY316" s="189">
        <f t="shared" si="80"/>
        <v>-41374096.230532408</v>
      </c>
      <c r="AZ316" s="189">
        <f t="shared" si="80"/>
        <v>-40605495.338956833</v>
      </c>
      <c r="BA316" s="189">
        <f t="shared" si="80"/>
        <v>-39843131.277530193</v>
      </c>
      <c r="BB316" s="189">
        <f t="shared" si="80"/>
        <v>-39087901.790498674</v>
      </c>
      <c r="BC316" s="189">
        <f t="shared" si="80"/>
        <v>-38340592.372448623</v>
      </c>
      <c r="BD316" s="189">
        <f t="shared" si="80"/>
        <v>-37601887.3517344</v>
      </c>
      <c r="BE316" s="189">
        <f t="shared" si="80"/>
        <v>-36872379.836763024</v>
      </c>
      <c r="BF316" s="189">
        <f t="shared" si="80"/>
        <v>-36152580.655866206</v>
      </c>
      <c r="BG316" s="189">
        <f t="shared" si="80"/>
        <v>-35442926.404367507</v>
      </c>
      <c r="BH316" s="189">
        <f t="shared" si="80"/>
        <v>-34743786.697863042</v>
      </c>
      <c r="BI316" s="189">
        <f t="shared" si="80"/>
        <v>-34055470.718256652</v>
      </c>
      <c r="BJ316" s="189">
        <f t="shared" si="80"/>
        <v>-33378233.128400683</v>
      </c>
      <c r="BK316" s="189">
        <f t="shared" si="80"/>
        <v>-32712279.421981692</v>
      </c>
      <c r="BL316" s="189">
        <f t="shared" si="80"/>
        <v>-32057770.767354369</v>
      </c>
      <c r="BM316" s="189">
        <f t="shared" si="80"/>
        <v>-31414828.397149563</v>
      </c>
      <c r="BN316" s="1521">
        <f t="shared" si="80"/>
        <v>-30783537.589518428</v>
      </c>
    </row>
    <row r="317" spans="1:66" hidden="1" x14ac:dyDescent="0.15">
      <c r="A317" s="1123"/>
      <c r="C317" s="1529"/>
      <c r="D317" s="274"/>
      <c r="E317" s="1675"/>
      <c r="F317" s="1604"/>
      <c r="G317" s="189">
        <f t="shared" ref="G317:BN318" si="81">G219-G284</f>
        <v>148706942.08900958</v>
      </c>
      <c r="H317" s="189">
        <f t="shared" si="81"/>
        <v>83255694.418582648</v>
      </c>
      <c r="I317" s="189">
        <f t="shared" si="81"/>
        <v>49357078.138505757</v>
      </c>
      <c r="J317" s="189">
        <f t="shared" si="81"/>
        <v>27382976.835134715</v>
      </c>
      <c r="K317" s="189">
        <f t="shared" si="81"/>
        <v>11664423.581574768</v>
      </c>
      <c r="L317" s="189">
        <f t="shared" si="81"/>
        <v>-209629.31912580132</v>
      </c>
      <c r="M317" s="189">
        <f t="shared" si="81"/>
        <v>-9487419.800317347</v>
      </c>
      <c r="N317" s="189">
        <f t="shared" si="81"/>
        <v>-16899068.653809965</v>
      </c>
      <c r="O317" s="189">
        <f t="shared" si="81"/>
        <v>-22908964.135224521</v>
      </c>
      <c r="P317" s="189">
        <f t="shared" si="81"/>
        <v>-27831121.740028381</v>
      </c>
      <c r="Q317" s="189">
        <f t="shared" si="81"/>
        <v>-31888017.542466164</v>
      </c>
      <c r="R317" s="189">
        <f t="shared" si="81"/>
        <v>-35243161.581540853</v>
      </c>
      <c r="S317" s="189">
        <f t="shared" si="81"/>
        <v>-38020326.502770096</v>
      </c>
      <c r="T317" s="189">
        <f t="shared" si="81"/>
        <v>-40315499.318776011</v>
      </c>
      <c r="U317" s="189">
        <f t="shared" si="81"/>
        <v>-42204632.288480848</v>
      </c>
      <c r="V317" s="189">
        <f t="shared" si="81"/>
        <v>-43748851.590330809</v>
      </c>
      <c r="W317" s="189">
        <f t="shared" si="81"/>
        <v>-44998065.264438689</v>
      </c>
      <c r="X317" s="189">
        <f t="shared" si="81"/>
        <v>-45993528.472320378</v>
      </c>
      <c r="Y317" s="189">
        <f t="shared" si="81"/>
        <v>-46769709.362825215</v>
      </c>
      <c r="Z317" s="189">
        <f t="shared" si="81"/>
        <v>-47355673.63107574</v>
      </c>
      <c r="AA317" s="189">
        <f t="shared" si="81"/>
        <v>-47776130.281584352</v>
      </c>
      <c r="AB317" s="189">
        <f t="shared" si="81"/>
        <v>-48052234.071452826</v>
      </c>
      <c r="AC317" s="189">
        <f t="shared" si="81"/>
        <v>-48202210.033835799</v>
      </c>
      <c r="AD317" s="189">
        <f t="shared" si="81"/>
        <v>-48241845.780689955</v>
      </c>
      <c r="AE317" s="189">
        <f t="shared" si="81"/>
        <v>-48184884.095781803</v>
      </c>
      <c r="AF317" s="189">
        <f t="shared" si="81"/>
        <v>-48043339.32624653</v>
      </c>
      <c r="AG317" s="189">
        <f t="shared" si="81"/>
        <v>-47827754.825200021</v>
      </c>
      <c r="AH317" s="189">
        <f t="shared" si="81"/>
        <v>-47547414.279824018</v>
      </c>
      <c r="AI317" s="189">
        <f t="shared" si="81"/>
        <v>-47210516.59242788</v>
      </c>
      <c r="AJ317" s="189">
        <f t="shared" si="81"/>
        <v>-46824321.680698425</v>
      </c>
      <c r="AK317" s="189">
        <f t="shared" si="81"/>
        <v>-46395272.869871736</v>
      </c>
      <c r="AL317" s="189">
        <f t="shared" si="81"/>
        <v>-45929100.288714409</v>
      </c>
      <c r="AM317" s="189">
        <f t="shared" si="81"/>
        <v>-45430908.732250094</v>
      </c>
      <c r="AN317" s="189">
        <f t="shared" si="81"/>
        <v>-44905252.732692599</v>
      </c>
      <c r="AO317" s="189">
        <f t="shared" si="81"/>
        <v>-44356201.026338726</v>
      </c>
      <c r="AP317" s="189">
        <f t="shared" si="81"/>
        <v>-43787392.17544809</v>
      </c>
      <c r="AQ317" s="189">
        <f t="shared" si="81"/>
        <v>-43202082.769423336</v>
      </c>
      <c r="AR317" s="189">
        <f t="shared" si="81"/>
        <v>-42603189.366256326</v>
      </c>
      <c r="AS317" s="189">
        <f t="shared" si="81"/>
        <v>-41993325.126469284</v>
      </c>
      <c r="AT317" s="189">
        <f t="shared" si="81"/>
        <v>-41374831.925197721</v>
      </c>
      <c r="AU317" s="189">
        <f t="shared" si="81"/>
        <v>-40749808.594237238</v>
      </c>
      <c r="AV317" s="189">
        <f t="shared" si="81"/>
        <v>-40120135.837708771</v>
      </c>
      <c r="AW317" s="189">
        <f t="shared" si="81"/>
        <v>-39487498.277051508</v>
      </c>
      <c r="AX317" s="189">
        <f t="shared" si="81"/>
        <v>-38853404.009143651</v>
      </c>
      <c r="AY317" s="189">
        <f t="shared" si="81"/>
        <v>-38219202.002256095</v>
      </c>
      <c r="AZ317" s="189">
        <f t="shared" si="81"/>
        <v>-37586097.605718493</v>
      </c>
      <c r="BA317" s="189">
        <f t="shared" si="81"/>
        <v>-36955166.408653975</v>
      </c>
      <c r="BB317" s="189">
        <f t="shared" si="81"/>
        <v>-36327366.649348438</v>
      </c>
      <c r="BC317" s="189">
        <f t="shared" si="81"/>
        <v>-35703550.348516941</v>
      </c>
      <c r="BD317" s="189">
        <f t="shared" si="81"/>
        <v>-35084473.315931737</v>
      </c>
      <c r="BE317" s="189">
        <f t="shared" si="81"/>
        <v>-34470804.15977484</v>
      </c>
      <c r="BF317" s="189">
        <f t="shared" si="81"/>
        <v>-33863132.411046624</v>
      </c>
      <c r="BG317" s="189">
        <f t="shared" si="81"/>
        <v>-33261975.86086762</v>
      </c>
      <c r="BH317" s="189">
        <f t="shared" si="81"/>
        <v>-32667787.196139753</v>
      </c>
      <c r="BI317" s="189">
        <f t="shared" si="81"/>
        <v>-32080960.008431435</v>
      </c>
      <c r="BJ317" s="189">
        <f t="shared" si="81"/>
        <v>-31501834.241848886</v>
      </c>
      <c r="BK317" s="189">
        <f t="shared" si="81"/>
        <v>-30930701.137797475</v>
      </c>
      <c r="BL317" s="189">
        <f t="shared" si="81"/>
        <v>-30367807.727753043</v>
      </c>
      <c r="BM317" s="189">
        <f t="shared" si="81"/>
        <v>-29813360.91927284</v>
      </c>
      <c r="BN317" s="1521">
        <f t="shared" si="81"/>
        <v>-29267531.215359688</v>
      </c>
    </row>
    <row r="318" spans="1:66" hidden="1" x14ac:dyDescent="0.15">
      <c r="A318" s="1123"/>
      <c r="C318" s="1529"/>
      <c r="D318" s="274"/>
      <c r="E318" s="1675"/>
      <c r="F318" s="1604"/>
      <c r="G318" s="189">
        <f t="shared" si="81"/>
        <v>105347093.10662915</v>
      </c>
      <c r="H318" s="189">
        <f t="shared" si="81"/>
        <v>61473876.422023833</v>
      </c>
      <c r="I318" s="189">
        <f t="shared" si="81"/>
        <v>37687779.534128666</v>
      </c>
      <c r="J318" s="189">
        <f t="shared" si="81"/>
        <v>21820534.427712083</v>
      </c>
      <c r="K318" s="189">
        <f t="shared" si="81"/>
        <v>10224471.304771632</v>
      </c>
      <c r="L318" s="189">
        <f t="shared" si="81"/>
        <v>1309384.3259288371</v>
      </c>
      <c r="M318" s="189">
        <f t="shared" si="81"/>
        <v>-5763834.0932865441</v>
      </c>
      <c r="N318" s="189">
        <f t="shared" si="81"/>
        <v>-11493758.39294526</v>
      </c>
      <c r="O318" s="189">
        <f t="shared" si="81"/>
        <v>-16201794.091581255</v>
      </c>
      <c r="P318" s="189">
        <f t="shared" si="81"/>
        <v>-20107854.915017188</v>
      </c>
      <c r="Q318" s="189">
        <f t="shared" si="81"/>
        <v>-23369402.769157708</v>
      </c>
      <c r="R318" s="189">
        <f t="shared" si="81"/>
        <v>-26103280.844424605</v>
      </c>
      <c r="S318" s="189">
        <f t="shared" si="81"/>
        <v>-28398718.427141875</v>
      </c>
      <c r="T318" s="189">
        <f t="shared" si="81"/>
        <v>-30325480.282869726</v>
      </c>
      <c r="U318" s="189">
        <f t="shared" si="81"/>
        <v>-31939191.239862114</v>
      </c>
      <c r="V318" s="189">
        <f t="shared" si="81"/>
        <v>-33284939.150269777</v>
      </c>
      <c r="W318" s="189">
        <f t="shared" si="81"/>
        <v>-34399786.690491796</v>
      </c>
      <c r="X318" s="189">
        <f t="shared" si="81"/>
        <v>-35314568.062488407</v>
      </c>
      <c r="Y318" s="189">
        <f t="shared" si="81"/>
        <v>-36055203.292985052</v>
      </c>
      <c r="Z318" s="189">
        <f t="shared" si="81"/>
        <v>-36643678.771668345</v>
      </c>
      <c r="AA318" s="189">
        <f t="shared" si="81"/>
        <v>-37098791.660511404</v>
      </c>
      <c r="AB318" s="189">
        <f t="shared" si="81"/>
        <v>-37436723.90156126</v>
      </c>
      <c r="AC318" s="189">
        <f t="shared" si="81"/>
        <v>-37671491.053362221</v>
      </c>
      <c r="AD318" s="189">
        <f t="shared" si="81"/>
        <v>-37815297.699488193</v>
      </c>
      <c r="AE318" s="189">
        <f t="shared" si="81"/>
        <v>-37878822.106265038</v>
      </c>
      <c r="AF318" s="189">
        <f t="shared" si="81"/>
        <v>-37871446.592671543</v>
      </c>
      <c r="AG318" s="189">
        <f t="shared" si="81"/>
        <v>-37801445.740664274</v>
      </c>
      <c r="AH318" s="189">
        <f t="shared" si="81"/>
        <v>-37676141.501493603</v>
      </c>
      <c r="AI318" s="189">
        <f t="shared" si="81"/>
        <v>-37502032.043236792</v>
      </c>
      <c r="AJ318" s="189">
        <f t="shared" si="81"/>
        <v>-37284899.573116034</v>
      </c>
      <c r="AK318" s="189">
        <f t="shared" si="81"/>
        <v>-37029901.178281069</v>
      </c>
      <c r="AL318" s="189">
        <f t="shared" si="81"/>
        <v>-36741645.840015411</v>
      </c>
      <c r="AM318" s="189">
        <f t="shared" si="81"/>
        <v>-36424260.105402619</v>
      </c>
      <c r="AN318" s="189">
        <f t="shared" si="81"/>
        <v>-36081444.388873428</v>
      </c>
      <c r="AO318" s="189">
        <f t="shared" si="81"/>
        <v>-35716521.482287884</v>
      </c>
      <c r="AP318" s="189">
        <f t="shared" si="81"/>
        <v>-35332478.546456218</v>
      </c>
      <c r="AQ318" s="189">
        <f t="shared" si="81"/>
        <v>-34932003.617664307</v>
      </c>
      <c r="AR318" s="189">
        <f t="shared" si="81"/>
        <v>-34517517.47394976</v>
      </c>
      <c r="AS318" s="189">
        <f t="shared" si="81"/>
        <v>-34091201.555840641</v>
      </c>
      <c r="AT318" s="189">
        <f t="shared" si="81"/>
        <v>-33655022.516219765</v>
      </c>
      <c r="AU318" s="189">
        <f t="shared" si="81"/>
        <v>-33210753.87731263</v>
      </c>
      <c r="AV318" s="189">
        <f t="shared" si="81"/>
        <v>-32759995.194465846</v>
      </c>
      <c r="AW318" s="189">
        <f t="shared" si="81"/>
        <v>-32304189.062555403</v>
      </c>
      <c r="AX318" s="189">
        <f t="shared" si="81"/>
        <v>-31844636.248552084</v>
      </c>
      <c r="AY318" s="189">
        <f t="shared" si="81"/>
        <v>-31382509.190682679</v>
      </c>
      <c r="AZ318" s="189">
        <f t="shared" si="81"/>
        <v>-30918864.068951577</v>
      </c>
      <c r="BA318" s="189">
        <f t="shared" si="81"/>
        <v>-30454651.622109085</v>
      </c>
      <c r="BB318" s="189">
        <f t="shared" si="81"/>
        <v>-29990726.861358076</v>
      </c>
      <c r="BC318" s="189">
        <f t="shared" si="81"/>
        <v>-29527857.810275197</v>
      </c>
      <c r="BD318" s="189">
        <f t="shared" si="81"/>
        <v>-29066733.382886618</v>
      </c>
      <c r="BE318" s="189">
        <f t="shared" si="81"/>
        <v>-28607970.496995926</v>
      </c>
      <c r="BF318" s="189">
        <f t="shared" si="81"/>
        <v>-28152120.507259101</v>
      </c>
      <c r="BG318" s="189">
        <f t="shared" si="81"/>
        <v>-27699675.031758487</v>
      </c>
      <c r="BH318" s="189">
        <f t="shared" si="81"/>
        <v>-27251071.23663646</v>
      </c>
      <c r="BI318" s="189">
        <f t="shared" si="81"/>
        <v>-26806696.635463148</v>
      </c>
      <c r="BJ318" s="189">
        <f t="shared" si="81"/>
        <v>-26366893.453221112</v>
      </c>
      <c r="BK318" s="189">
        <f t="shared" si="81"/>
        <v>-25931962.598924428</v>
      </c>
      <c r="BL318" s="189">
        <f t="shared" si="81"/>
        <v>-25502167.28580901</v>
      </c>
      <c r="BM318" s="189">
        <f t="shared" si="81"/>
        <v>-25077736.333616763</v>
      </c>
      <c r="BN318" s="1521">
        <f t="shared" si="81"/>
        <v>-24658867.183650672</v>
      </c>
    </row>
    <row r="319" spans="1:66" hidden="1" x14ac:dyDescent="0.15">
      <c r="A319" s="1123"/>
      <c r="C319" s="1529"/>
      <c r="D319" s="274"/>
      <c r="E319" s="1675"/>
      <c r="F319" s="1604"/>
      <c r="G319" s="189"/>
      <c r="H319" s="189"/>
      <c r="I319" s="189"/>
      <c r="J319" s="189"/>
      <c r="K319" s="189"/>
      <c r="L319" s="189"/>
      <c r="M319" s="189"/>
      <c r="N319" s="189"/>
      <c r="O319" s="189"/>
      <c r="P319" s="189"/>
      <c r="Q319" s="189"/>
      <c r="R319" s="189"/>
      <c r="S319" s="189"/>
      <c r="T319" s="189"/>
      <c r="U319" s="189"/>
      <c r="V319" s="189"/>
      <c r="W319" s="189"/>
      <c r="X319" s="189"/>
      <c r="Y319" s="189"/>
      <c r="Z319" s="189"/>
      <c r="AA319" s="189"/>
      <c r="AB319" s="189"/>
      <c r="AC319" s="189"/>
      <c r="AD319" s="189"/>
      <c r="AE319" s="189"/>
      <c r="AF319" s="189"/>
      <c r="AG319" s="189"/>
      <c r="AH319" s="189"/>
      <c r="AI319" s="189"/>
      <c r="AJ319" s="189"/>
      <c r="AK319" s="189"/>
      <c r="AL319" s="189"/>
      <c r="AM319" s="189"/>
      <c r="AN319" s="189"/>
      <c r="AO319" s="189"/>
      <c r="AP319" s="189"/>
      <c r="AQ319" s="189"/>
      <c r="AR319" s="189"/>
      <c r="AS319" s="189"/>
      <c r="AT319" s="189"/>
      <c r="AU319" s="189"/>
      <c r="AV319" s="189"/>
      <c r="AW319" s="189"/>
      <c r="AX319" s="189"/>
      <c r="AY319" s="189"/>
      <c r="AZ319" s="189"/>
      <c r="BA319" s="189"/>
      <c r="BB319" s="189"/>
      <c r="BC319" s="189"/>
      <c r="BD319" s="189"/>
      <c r="BE319" s="189"/>
      <c r="BF319" s="189"/>
      <c r="BG319" s="189"/>
      <c r="BH319" s="189"/>
      <c r="BI319" s="189"/>
      <c r="BJ319" s="189"/>
      <c r="BK319" s="189"/>
      <c r="BL319" s="189"/>
      <c r="BM319" s="189"/>
      <c r="BN319" s="1521"/>
    </row>
    <row r="320" spans="1:66" hidden="1" x14ac:dyDescent="0.15">
      <c r="A320" s="1123"/>
      <c r="C320" s="1529"/>
      <c r="D320" s="274"/>
      <c r="E320" s="1675"/>
      <c r="F320" s="1604"/>
      <c r="G320" s="189">
        <f t="shared" ref="G320:BN322" si="82">G222-G287</f>
        <v>682605623.1924839</v>
      </c>
      <c r="H320" s="189">
        <f t="shared" si="82"/>
        <v>407284505.54757333</v>
      </c>
      <c r="I320" s="189">
        <f t="shared" si="82"/>
        <v>269703190.63478333</v>
      </c>
      <c r="J320" s="189">
        <f t="shared" si="82"/>
        <v>181987838.32295272</v>
      </c>
      <c r="K320" s="189">
        <f t="shared" si="82"/>
        <v>119740749.10799885</v>
      </c>
      <c r="L320" s="189">
        <f t="shared" si="82"/>
        <v>72850598.547494262</v>
      </c>
      <c r="M320" s="189">
        <f t="shared" si="82"/>
        <v>36184473.114945829</v>
      </c>
      <c r="N320" s="189">
        <f t="shared" si="82"/>
        <v>6787324.7105771601</v>
      </c>
      <c r="O320" s="189">
        <f t="shared" si="82"/>
        <v>-17195609.908252358</v>
      </c>
      <c r="P320" s="189">
        <f t="shared" si="82"/>
        <v>-37004402.260928556</v>
      </c>
      <c r="Q320" s="189">
        <f t="shared" si="82"/>
        <v>-53509096.777580664</v>
      </c>
      <c r="R320" s="189">
        <f t="shared" si="82"/>
        <v>-67343737.923823312</v>
      </c>
      <c r="S320" s="189">
        <f t="shared" si="82"/>
        <v>-78984741.879716381</v>
      </c>
      <c r="T320" s="189">
        <f t="shared" si="82"/>
        <v>-88799193.362162769</v>
      </c>
      <c r="U320" s="189">
        <f t="shared" si="82"/>
        <v>-97075922.428782523</v>
      </c>
      <c r="V320" s="189">
        <f t="shared" si="82"/>
        <v>-104046238.35576603</v>
      </c>
      <c r="W320" s="189">
        <f t="shared" si="82"/>
        <v>-109898195.90495577</v>
      </c>
      <c r="X320" s="189">
        <f t="shared" si="82"/>
        <v>-114786675.73070614</v>
      </c>
      <c r="Y320" s="189">
        <f t="shared" si="82"/>
        <v>-118840673.87778486</v>
      </c>
      <c r="Z320" s="189">
        <f t="shared" si="82"/>
        <v>-122168681.43809433</v>
      </c>
      <c r="AA320" s="189">
        <f t="shared" si="82"/>
        <v>-124862726.98103952</v>
      </c>
      <c r="AB320" s="189">
        <f t="shared" si="82"/>
        <v>-127001463.41691595</v>
      </c>
      <c r="AC320" s="189">
        <f t="shared" si="82"/>
        <v>-128652559.45822917</v>
      </c>
      <c r="AD320" s="189">
        <f t="shared" si="82"/>
        <v>-129874576.63396662</v>
      </c>
      <c r="AE320" s="189">
        <f t="shared" si="82"/>
        <v>-130718460.02582182</v>
      </c>
      <c r="AF320" s="189">
        <f t="shared" si="82"/>
        <v>-131228735.01533303</v>
      </c>
      <c r="AG320" s="189">
        <f t="shared" si="82"/>
        <v>-131444477.50011727</v>
      </c>
      <c r="AH320" s="189">
        <f t="shared" si="82"/>
        <v>-131400107.5693405</v>
      </c>
      <c r="AI320" s="189">
        <f t="shared" si="82"/>
        <v>-131126044.15416694</v>
      </c>
      <c r="AJ320" s="189">
        <f t="shared" si="82"/>
        <v>-130649249.13683581</v>
      </c>
      <c r="AK320" s="189">
        <f t="shared" si="82"/>
        <v>-129993682.7784346</v>
      </c>
      <c r="AL320" s="189">
        <f t="shared" si="82"/>
        <v>-129180687.41049117</v>
      </c>
      <c r="AM320" s="189">
        <f t="shared" si="82"/>
        <v>-128229312.64825487</v>
      </c>
      <c r="AN320" s="189">
        <f t="shared" si="82"/>
        <v>-127156592.58893889</v>
      </c>
      <c r="AO320" s="189">
        <f t="shared" si="82"/>
        <v>-125977783.31990013</v>
      </c>
      <c r="AP320" s="189">
        <f t="shared" si="82"/>
        <v>-124706567.41092144</v>
      </c>
      <c r="AQ320" s="189">
        <f t="shared" si="82"/>
        <v>-123355230.77963552</v>
      </c>
      <c r="AR320" s="189">
        <f t="shared" si="82"/>
        <v>-121934816.31075384</v>
      </c>
      <c r="AS320" s="189">
        <f t="shared" si="82"/>
        <v>-120455257.81269124</v>
      </c>
      <c r="AT320" s="189">
        <f t="shared" si="82"/>
        <v>-118925497.26068449</v>
      </c>
      <c r="AU320" s="189">
        <f t="shared" si="82"/>
        <v>-117353587.7671081</v>
      </c>
      <c r="AV320" s="189">
        <f t="shared" si="82"/>
        <v>-115746784.30976403</v>
      </c>
      <c r="AW320" s="189">
        <f t="shared" si="82"/>
        <v>-114111623.91643293</v>
      </c>
      <c r="AX320" s="189">
        <f t="shared" si="82"/>
        <v>-112453996.73277254</v>
      </c>
      <c r="AY320" s="189">
        <f t="shared" si="82"/>
        <v>-110779209.17825015</v>
      </c>
      <c r="AZ320" s="189">
        <f t="shared" si="82"/>
        <v>-109092040.21148981</v>
      </c>
      <c r="BA320" s="189">
        <f t="shared" si="82"/>
        <v>-107396791.57458818</v>
      </c>
      <c r="BB320" s="189">
        <f t="shared" si="82"/>
        <v>-105697332.75962912</v>
      </c>
      <c r="BC320" s="189">
        <f t="shared" si="82"/>
        <v>-103997141.33503614</v>
      </c>
      <c r="BD320" s="189">
        <f t="shared" si="82"/>
        <v>-102299339.18079482</v>
      </c>
      <c r="BE320" s="189">
        <f t="shared" si="82"/>
        <v>-100606725.10688871</v>
      </c>
      <c r="BF320" s="189">
        <f t="shared" si="82"/>
        <v>-98921804.266123235</v>
      </c>
      <c r="BG320" s="189">
        <f t="shared" si="82"/>
        <v>-97246814.718864262</v>
      </c>
      <c r="BH320" s="189">
        <f t="shared" si="82"/>
        <v>-95583751.461500928</v>
      </c>
      <c r="BI320" s="189">
        <f t="shared" si="82"/>
        <v>-93934388.191358492</v>
      </c>
      <c r="BJ320" s="189">
        <f t="shared" si="82"/>
        <v>-92300297.04724808</v>
      </c>
      <c r="BK320" s="189">
        <f t="shared" si="82"/>
        <v>-90682866.535984814</v>
      </c>
      <c r="BL320" s="189">
        <f t="shared" si="82"/>
        <v>-89083317.830290407</v>
      </c>
      <c r="BM320" s="189">
        <f t="shared" si="82"/>
        <v>-87502719.601933569</v>
      </c>
      <c r="BN320" s="1521">
        <f t="shared" si="82"/>
        <v>-85942001.535233259</v>
      </c>
    </row>
    <row r="321" spans="1:66" hidden="1" x14ac:dyDescent="0.15">
      <c r="A321" s="1123"/>
      <c r="C321" s="1529"/>
      <c r="D321" s="274"/>
      <c r="E321" s="1675"/>
      <c r="F321" s="1604"/>
      <c r="G321" s="189">
        <f t="shared" si="82"/>
        <v>569754781.49851394</v>
      </c>
      <c r="H321" s="189">
        <f t="shared" si="82"/>
        <v>361038621.54682094</v>
      </c>
      <c r="I321" s="189">
        <f t="shared" si="82"/>
        <v>251151880.48937109</v>
      </c>
      <c r="J321" s="189">
        <f t="shared" si="82"/>
        <v>178705776.48402759</v>
      </c>
      <c r="K321" s="189">
        <f t="shared" si="82"/>
        <v>125966062.41718516</v>
      </c>
      <c r="L321" s="189">
        <f t="shared" si="82"/>
        <v>85387169.677618295</v>
      </c>
      <c r="M321" s="189">
        <f t="shared" si="82"/>
        <v>53060185.345190704</v>
      </c>
      <c r="N321" s="189">
        <f t="shared" si="82"/>
        <v>26696703.393712699</v>
      </c>
      <c r="O321" s="189">
        <f t="shared" si="82"/>
        <v>4839537.0366152227</v>
      </c>
      <c r="P321" s="189">
        <f t="shared" si="82"/>
        <v>-13498052.284231007</v>
      </c>
      <c r="Q321" s="189">
        <f t="shared" si="82"/>
        <v>-29016351.072621763</v>
      </c>
      <c r="R321" s="189">
        <f t="shared" si="82"/>
        <v>-42231067.19102186</v>
      </c>
      <c r="S321" s="189">
        <f t="shared" si="82"/>
        <v>-53533470.122725546</v>
      </c>
      <c r="T321" s="189">
        <f t="shared" si="82"/>
        <v>-63227774.059305876</v>
      </c>
      <c r="U321" s="189">
        <f t="shared" si="82"/>
        <v>-71555383.365793854</v>
      </c>
      <c r="V321" s="189">
        <f t="shared" si="82"/>
        <v>-78711187.591774434</v>
      </c>
      <c r="W321" s="189">
        <f t="shared" si="82"/>
        <v>-84854850.302365184</v>
      </c>
      <c r="X321" s="189">
        <f t="shared" si="82"/>
        <v>-90118836.917823702</v>
      </c>
      <c r="Y321" s="189">
        <f t="shared" si="82"/>
        <v>-94614255.133225173</v>
      </c>
      <c r="Z321" s="189">
        <f t="shared" si="82"/>
        <v>-98435189.947054386</v>
      </c>
      <c r="AA321" s="189">
        <f t="shared" si="82"/>
        <v>-101661978.98030552</v>
      </c>
      <c r="AB321" s="189">
        <f t="shared" si="82"/>
        <v>-104363726.67448458</v>
      </c>
      <c r="AC321" s="189">
        <f t="shared" si="82"/>
        <v>-106600261.90111203</v>
      </c>
      <c r="AD321" s="189">
        <f t="shared" si="82"/>
        <v>-108423681.90381588</v>
      </c>
      <c r="AE321" s="189">
        <f t="shared" si="82"/>
        <v>-109879584.25097418</v>
      </c>
      <c r="AF321" s="189">
        <f t="shared" si="82"/>
        <v>-111008060.32263081</v>
      </c>
      <c r="AG321" s="189">
        <f t="shared" si="82"/>
        <v>-111844504.29147796</v>
      </c>
      <c r="AH321" s="189">
        <f t="shared" si="82"/>
        <v>-112420277.74084695</v>
      </c>
      <c r="AI321" s="189">
        <f t="shared" si="82"/>
        <v>-112763260.15854035</v>
      </c>
      <c r="AJ321" s="189">
        <f t="shared" si="82"/>
        <v>-112898308.3483261</v>
      </c>
      <c r="AK321" s="189">
        <f t="shared" si="82"/>
        <v>-112847642.50468932</v>
      </c>
      <c r="AL321" s="189">
        <f t="shared" si="82"/>
        <v>-112631172.7532142</v>
      </c>
      <c r="AM321" s="189">
        <f t="shared" si="82"/>
        <v>-112266776.99111621</v>
      </c>
      <c r="AN321" s="189">
        <f t="shared" si="82"/>
        <v>-111770538.60600038</v>
      </c>
      <c r="AO321" s="189">
        <f t="shared" si="82"/>
        <v>-111156950.91913021</v>
      </c>
      <c r="AP321" s="189">
        <f t="shared" si="82"/>
        <v>-110439093.85856754</v>
      </c>
      <c r="AQ321" s="189">
        <f t="shared" si="82"/>
        <v>-109628787.32063246</v>
      </c>
      <c r="AR321" s="189">
        <f t="shared" si="82"/>
        <v>-108736724.85439533</v>
      </c>
      <c r="AS321" s="189">
        <f t="shared" si="82"/>
        <v>-107772590.65099022</v>
      </c>
      <c r="AT321" s="189">
        <f t="shared" si="82"/>
        <v>-106745162.29842764</v>
      </c>
      <c r="AU321" s="189">
        <f t="shared" si="82"/>
        <v>-105662401.3439396</v>
      </c>
      <c r="AV321" s="189">
        <f t="shared" si="82"/>
        <v>-104531533.36747739</v>
      </c>
      <c r="AW321" s="189">
        <f t="shared" si="82"/>
        <v>-103359118.99481443</v>
      </c>
      <c r="AX321" s="189">
        <f t="shared" si="82"/>
        <v>-102151117.05371183</v>
      </c>
      <c r="AY321" s="189">
        <f t="shared" si="82"/>
        <v>-100912940.89165401</v>
      </c>
      <c r="AZ321" s="189">
        <f t="shared" si="82"/>
        <v>-99649508.720871061</v>
      </c>
      <c r="BA321" s="189">
        <f t="shared" si="82"/>
        <v>-98365288.72951068</v>
      </c>
      <c r="BB321" s="189">
        <f t="shared" si="82"/>
        <v>-97064339.592043385</v>
      </c>
      <c r="BC321" s="189">
        <f t="shared" si="82"/>
        <v>-95750346.92337276</v>
      </c>
      <c r="BD321" s="189">
        <f t="shared" si="82"/>
        <v>-94426656.146586865</v>
      </c>
      <c r="BE321" s="189">
        <f t="shared" si="82"/>
        <v>-93096302.181339532</v>
      </c>
      <c r="BF321" s="189">
        <f t="shared" si="82"/>
        <v>-91762036.306483015</v>
      </c>
      <c r="BG321" s="189">
        <f t="shared" si="82"/>
        <v>-90426350.505163968</v>
      </c>
      <c r="BH321" s="189">
        <f t="shared" si="82"/>
        <v>-89091499.561812773</v>
      </c>
      <c r="BI321" s="189">
        <f t="shared" si="82"/>
        <v>-87759521.147230476</v>
      </c>
      <c r="BJ321" s="189">
        <f t="shared" si="82"/>
        <v>-86432254.099416897</v>
      </c>
      <c r="BK321" s="189">
        <f t="shared" si="82"/>
        <v>-85111355.083146483</v>
      </c>
      <c r="BL321" s="189">
        <f t="shared" si="82"/>
        <v>-83798313.789996743</v>
      </c>
      <c r="BM321" s="189">
        <f t="shared" si="82"/>
        <v>-82494466.822053969</v>
      </c>
      <c r="BN321" s="1521">
        <f t="shared" si="82"/>
        <v>-81201010.386439011</v>
      </c>
    </row>
    <row r="322" spans="1:66" hidden="1" x14ac:dyDescent="0.15">
      <c r="A322" s="1123"/>
      <c r="C322" s="1529"/>
      <c r="D322" s="274"/>
      <c r="E322" s="1675"/>
      <c r="F322" s="1604"/>
      <c r="G322" s="189">
        <f t="shared" si="82"/>
        <v>434155971.53137267</v>
      </c>
      <c r="H322" s="189">
        <f t="shared" si="82"/>
        <v>292920566.05141479</v>
      </c>
      <c r="I322" s="189">
        <f t="shared" si="82"/>
        <v>214658602.92865509</v>
      </c>
      <c r="J322" s="189">
        <f t="shared" si="82"/>
        <v>161310407.52728218</v>
      </c>
      <c r="K322" s="189">
        <f t="shared" si="82"/>
        <v>121462914.4651866</v>
      </c>
      <c r="L322" s="189">
        <f t="shared" si="82"/>
        <v>90137565.433769822</v>
      </c>
      <c r="M322" s="189">
        <f t="shared" si="82"/>
        <v>64704916.646935165</v>
      </c>
      <c r="N322" s="189">
        <f t="shared" si="82"/>
        <v>43600674.603904963</v>
      </c>
      <c r="O322" s="189">
        <f t="shared" si="82"/>
        <v>25814800.961885512</v>
      </c>
      <c r="P322" s="189">
        <f t="shared" si="82"/>
        <v>10654840.659556508</v>
      </c>
      <c r="Q322" s="189">
        <f t="shared" si="82"/>
        <v>-2376174.666598618</v>
      </c>
      <c r="R322" s="189">
        <f t="shared" si="82"/>
        <v>-13648012.123228848</v>
      </c>
      <c r="S322" s="189">
        <f t="shared" si="82"/>
        <v>-23443914.10154134</v>
      </c>
      <c r="T322" s="189">
        <f t="shared" si="82"/>
        <v>-31986090.229446232</v>
      </c>
      <c r="U322" s="189">
        <f t="shared" si="82"/>
        <v>-39452375.107019484</v>
      </c>
      <c r="V322" s="189">
        <f t="shared" si="82"/>
        <v>-45987501.790903091</v>
      </c>
      <c r="W322" s="189">
        <f t="shared" si="82"/>
        <v>-51710962.672326505</v>
      </c>
      <c r="X322" s="189">
        <f t="shared" si="82"/>
        <v>-56722633.811860979</v>
      </c>
      <c r="Y322" s="189">
        <f t="shared" si="82"/>
        <v>-61106890.45014137</v>
      </c>
      <c r="Z322" s="189">
        <f t="shared" si="82"/>
        <v>-64935678.546540856</v>
      </c>
      <c r="AA322" s="189">
        <f t="shared" si="82"/>
        <v>-68270847.677656412</v>
      </c>
      <c r="AB322" s="189">
        <f t="shared" si="82"/>
        <v>-71165950.851595104</v>
      </c>
      <c r="AC322" s="189">
        <f t="shared" si="82"/>
        <v>-73667652.693204522</v>
      </c>
      <c r="AD322" s="189">
        <f t="shared" si="82"/>
        <v>-75816845.278285265</v>
      </c>
      <c r="AE322" s="189">
        <f t="shared" si="82"/>
        <v>-77649542.541328013</v>
      </c>
      <c r="AF322" s="189">
        <f t="shared" si="82"/>
        <v>-79197604.747781098</v>
      </c>
      <c r="AG322" s="189">
        <f t="shared" si="82"/>
        <v>-80489330.965614617</v>
      </c>
      <c r="AH322" s="189">
        <f t="shared" si="82"/>
        <v>-81549947.861548126</v>
      </c>
      <c r="AI322" s="189">
        <f t="shared" si="82"/>
        <v>-82402016.23470515</v>
      </c>
      <c r="AJ322" s="189">
        <f t="shared" si="82"/>
        <v>-83065771.660108835</v>
      </c>
      <c r="AK322" s="189">
        <f t="shared" si="82"/>
        <v>-83559411.893099487</v>
      </c>
      <c r="AL322" s="189">
        <f t="shared" si="82"/>
        <v>-83899340.906263649</v>
      </c>
      <c r="AM322" s="189">
        <f t="shared" si="82"/>
        <v>-84100377.332090467</v>
      </c>
      <c r="AN322" s="189">
        <f t="shared" si="82"/>
        <v>-84175933.484422892</v>
      </c>
      <c r="AO322" s="189">
        <f t="shared" si="82"/>
        <v>-84138169.900155038</v>
      </c>
      <c r="AP322" s="189">
        <f t="shared" si="82"/>
        <v>-83998129.386293888</v>
      </c>
      <c r="AQ322" s="189">
        <f t="shared" si="82"/>
        <v>-83765853.808841616</v>
      </c>
      <c r="AR322" s="189">
        <f t="shared" si="82"/>
        <v>-83450486.269314498</v>
      </c>
      <c r="AS322" s="189">
        <f t="shared" si="82"/>
        <v>-83060360.845347226</v>
      </c>
      <c r="AT322" s="189">
        <f t="shared" si="82"/>
        <v>-82603081.696257085</v>
      </c>
      <c r="AU322" s="189">
        <f t="shared" si="82"/>
        <v>-82085593.032001793</v>
      </c>
      <c r="AV322" s="189">
        <f t="shared" si="82"/>
        <v>-81514241.198860705</v>
      </c>
      <c r="AW322" s="189">
        <f t="shared" si="82"/>
        <v>-80894829.935424685</v>
      </c>
      <c r="AX322" s="189">
        <f t="shared" si="82"/>
        <v>-80232669.68876633</v>
      </c>
      <c r="AY322" s="189">
        <f t="shared" si="82"/>
        <v>-79532621.745777994</v>
      </c>
      <c r="AZ322" s="189">
        <f t="shared" si="82"/>
        <v>-78799137.822992712</v>
      </c>
      <c r="BA322" s="189">
        <f t="shared" si="82"/>
        <v>-78036295.665270358</v>
      </c>
      <c r="BB322" s="189">
        <f t="shared" si="82"/>
        <v>-77247831.126086593</v>
      </c>
      <c r="BC322" s="189">
        <f t="shared" si="82"/>
        <v>-76437167.136956871</v>
      </c>
      <c r="BD322" s="189">
        <f t="shared" si="82"/>
        <v>-75607439.918590516</v>
      </c>
      <c r="BE322" s="189">
        <f t="shared" si="82"/>
        <v>-74761522.739852369</v>
      </c>
      <c r="BF322" s="189">
        <f t="shared" si="82"/>
        <v>-73902047.491105378</v>
      </c>
      <c r="BG322" s="189">
        <f t="shared" si="82"/>
        <v>-73031424.304822654</v>
      </c>
      <c r="BH322" s="189">
        <f t="shared" si="82"/>
        <v>-72151859.427522928</v>
      </c>
      <c r="BI322" s="189">
        <f t="shared" si="82"/>
        <v>-71265371.522345513</v>
      </c>
      <c r="BJ322" s="189">
        <f t="shared" si="82"/>
        <v>-70373806.560251832</v>
      </c>
      <c r="BK322" s="189">
        <f t="shared" si="82"/>
        <v>-69478851.439429313</v>
      </c>
      <c r="BL322" s="189">
        <f t="shared" si="82"/>
        <v>-68582046.456507742</v>
      </c>
      <c r="BM322" s="189">
        <f t="shared" si="82"/>
        <v>-67684796.739322543</v>
      </c>
      <c r="BN322" s="1521">
        <f t="shared" si="82"/>
        <v>-66788382.738864362</v>
      </c>
    </row>
    <row r="323" spans="1:66" hidden="1" x14ac:dyDescent="0.15">
      <c r="A323" s="1123"/>
      <c r="C323" s="1529"/>
      <c r="D323" s="274"/>
      <c r="E323" s="1675"/>
      <c r="F323" s="1604"/>
      <c r="G323" s="189"/>
      <c r="H323" s="189"/>
      <c r="I323" s="189"/>
      <c r="J323" s="189"/>
      <c r="K323" s="189"/>
      <c r="L323" s="189"/>
      <c r="M323" s="189"/>
      <c r="N323" s="189"/>
      <c r="O323" s="189"/>
      <c r="P323" s="189"/>
      <c r="Q323" s="189"/>
      <c r="R323" s="189"/>
      <c r="S323" s="189"/>
      <c r="T323" s="189"/>
      <c r="U323" s="189"/>
      <c r="V323" s="189"/>
      <c r="W323" s="189"/>
      <c r="X323" s="189"/>
      <c r="Y323" s="189"/>
      <c r="Z323" s="189"/>
      <c r="AA323" s="189"/>
      <c r="AB323" s="189"/>
      <c r="AC323" s="189"/>
      <c r="AD323" s="189"/>
      <c r="AE323" s="189"/>
      <c r="AF323" s="189"/>
      <c r="AG323" s="189"/>
      <c r="AH323" s="189"/>
      <c r="AI323" s="189"/>
      <c r="AJ323" s="189"/>
      <c r="AK323" s="189"/>
      <c r="AL323" s="189"/>
      <c r="AM323" s="189"/>
      <c r="AN323" s="189"/>
      <c r="AO323" s="189"/>
      <c r="AP323" s="189"/>
      <c r="AQ323" s="189"/>
      <c r="AR323" s="189"/>
      <c r="AS323" s="189"/>
      <c r="AT323" s="189"/>
      <c r="AU323" s="189"/>
      <c r="AV323" s="189"/>
      <c r="AW323" s="189"/>
      <c r="AX323" s="189"/>
      <c r="AY323" s="189"/>
      <c r="AZ323" s="189"/>
      <c r="BA323" s="189"/>
      <c r="BB323" s="189"/>
      <c r="BC323" s="189"/>
      <c r="BD323" s="189"/>
      <c r="BE323" s="189"/>
      <c r="BF323" s="189"/>
      <c r="BG323" s="189"/>
      <c r="BH323" s="189"/>
      <c r="BI323" s="189"/>
      <c r="BJ323" s="189"/>
      <c r="BK323" s="189"/>
      <c r="BL323" s="189"/>
      <c r="BM323" s="189"/>
      <c r="BN323" s="1521"/>
    </row>
    <row r="324" spans="1:66" hidden="1" x14ac:dyDescent="0.15">
      <c r="A324" s="1123"/>
      <c r="C324" s="1529"/>
      <c r="D324" s="274"/>
      <c r="E324" s="1675"/>
      <c r="F324" s="1604"/>
      <c r="G324" s="189">
        <f t="shared" ref="G324:BN326" si="83">G226-G291</f>
        <v>178928384.32411176</v>
      </c>
      <c r="H324" s="189">
        <f t="shared" si="83"/>
        <v>92404934.3276335</v>
      </c>
      <c r="I324" s="189">
        <f t="shared" si="83"/>
        <v>49867629.530051857</v>
      </c>
      <c r="J324" s="189">
        <f t="shared" si="83"/>
        <v>23219674.859112561</v>
      </c>
      <c r="K324" s="189">
        <f t="shared" si="83"/>
        <v>4661681.6169845462</v>
      </c>
      <c r="L324" s="189">
        <f t="shared" si="83"/>
        <v>-9037529.2259913087</v>
      </c>
      <c r="M324" s="189">
        <f t="shared" si="83"/>
        <v>-19517291.542728662</v>
      </c>
      <c r="N324" s="189">
        <f t="shared" si="83"/>
        <v>-27720609.373621404</v>
      </c>
      <c r="O324" s="189">
        <f t="shared" si="83"/>
        <v>-34238727.278075457</v>
      </c>
      <c r="P324" s="189">
        <f t="shared" si="83"/>
        <v>-39466403.520572901</v>
      </c>
      <c r="Q324" s="189">
        <f t="shared" si="83"/>
        <v>-43680142.694778204</v>
      </c>
      <c r="R324" s="189">
        <f t="shared" si="83"/>
        <v>-47081050.371859491</v>
      </c>
      <c r="S324" s="189">
        <f t="shared" si="83"/>
        <v>-49819891.147227466</v>
      </c>
      <c r="T324" s="189">
        <f t="shared" si="83"/>
        <v>-52012529.876924932</v>
      </c>
      <c r="U324" s="189">
        <f t="shared" si="83"/>
        <v>-53749866.636258543</v>
      </c>
      <c r="V324" s="189">
        <f t="shared" si="83"/>
        <v>-55104464.455397785</v>
      </c>
      <c r="W324" s="189">
        <f t="shared" si="83"/>
        <v>-56135109.02138716</v>
      </c>
      <c r="X324" s="189">
        <f t="shared" si="83"/>
        <v>-56890029.968812287</v>
      </c>
      <c r="Y324" s="189">
        <f t="shared" si="83"/>
        <v>-57409229.813489079</v>
      </c>
      <c r="Z324" s="189">
        <f t="shared" si="83"/>
        <v>-57726202.261356413</v>
      </c>
      <c r="AA324" s="189">
        <f t="shared" si="83"/>
        <v>-57869222.992193162</v>
      </c>
      <c r="AB324" s="189">
        <f t="shared" si="83"/>
        <v>-57862334.95689261</v>
      </c>
      <c r="AC324" s="189">
        <f t="shared" si="83"/>
        <v>-57726111.377370775</v>
      </c>
      <c r="AD324" s="189">
        <f t="shared" si="83"/>
        <v>-57478254.309687674</v>
      </c>
      <c r="AE324" s="189">
        <f t="shared" si="83"/>
        <v>-57134069.75190115</v>
      </c>
      <c r="AF324" s="189">
        <f t="shared" si="83"/>
        <v>-56706848.805064201</v>
      </c>
      <c r="AG324" s="189">
        <f t="shared" si="83"/>
        <v>-56208176.455839038</v>
      </c>
      <c r="AH324" s="189">
        <f t="shared" si="83"/>
        <v>-55648183.96361196</v>
      </c>
      <c r="AI324" s="189">
        <f t="shared" si="83"/>
        <v>-55035756.8461923</v>
      </c>
      <c r="AJ324" s="189">
        <f t="shared" si="83"/>
        <v>-54378707.570110679</v>
      </c>
      <c r="AK324" s="189">
        <f t="shared" si="83"/>
        <v>-53683919.933617115</v>
      </c>
      <c r="AL324" s="189">
        <f t="shared" si="83"/>
        <v>-52957470.558925331</v>
      </c>
      <c r="AM324" s="189">
        <f t="shared" si="83"/>
        <v>-52204731.73126632</v>
      </c>
      <c r="AN324" s="189">
        <f t="shared" si="83"/>
        <v>-51430458.928770721</v>
      </c>
      <c r="AO324" s="189">
        <f t="shared" si="83"/>
        <v>-50638865.703510106</v>
      </c>
      <c r="AP324" s="189">
        <f t="shared" si="83"/>
        <v>-49833688.04622674</v>
      </c>
      <c r="AQ324" s="189">
        <f t="shared" si="83"/>
        <v>-49018239.956398308</v>
      </c>
      <c r="AR324" s="189">
        <f t="shared" si="83"/>
        <v>-48195461.616906583</v>
      </c>
      <c r="AS324" s="189">
        <f t="shared" si="83"/>
        <v>-47367961.317757845</v>
      </c>
      <c r="AT324" s="189">
        <f t="shared" si="83"/>
        <v>-46538052.070471168</v>
      </c>
      <c r="AU324" s="189">
        <f t="shared" si="83"/>
        <v>-45707783.692238033</v>
      </c>
      <c r="AV324" s="189">
        <f t="shared" si="83"/>
        <v>-44878971.007926166</v>
      </c>
      <c r="AW324" s="189">
        <f t="shared" si="83"/>
        <v>-44053218.711735725</v>
      </c>
      <c r="AX324" s="189">
        <f t="shared" si="83"/>
        <v>-43231943.343638122</v>
      </c>
      <c r="AY324" s="189">
        <f t="shared" si="83"/>
        <v>-42416392.764662981</v>
      </c>
      <c r="AZ324" s="189">
        <f t="shared" si="83"/>
        <v>-41607663.456523359</v>
      </c>
      <c r="BA324" s="189">
        <f t="shared" si="83"/>
        <v>-40806715.922570348</v>
      </c>
      <c r="BB324" s="189">
        <f t="shared" si="83"/>
        <v>-40014388.426704824</v>
      </c>
      <c r="BC324" s="189">
        <f t="shared" si="83"/>
        <v>-39231409.273160815</v>
      </c>
      <c r="BD324" s="189">
        <f t="shared" si="83"/>
        <v>-38458407.801769137</v>
      </c>
      <c r="BE324" s="189">
        <f t="shared" si="83"/>
        <v>-37695924.249471426</v>
      </c>
      <c r="BF324" s="189">
        <f t="shared" si="83"/>
        <v>-36944418.608685374</v>
      </c>
      <c r="BG324" s="189">
        <f t="shared" si="83"/>
        <v>-36204278.596003175</v>
      </c>
      <c r="BH324" s="189">
        <f t="shared" si="83"/>
        <v>-35475826.830120742</v>
      </c>
      <c r="BI324" s="189">
        <f t="shared" si="83"/>
        <v>-34759327.305422485</v>
      </c>
      <c r="BJ324" s="189">
        <f t="shared" si="83"/>
        <v>-34054991.236960649</v>
      </c>
      <c r="BK324" s="189">
        <f t="shared" si="83"/>
        <v>-33362982.343362033</v>
      </c>
      <c r="BL324" s="189">
        <f t="shared" si="83"/>
        <v>-32683421.626261592</v>
      </c>
      <c r="BM324" s="189">
        <f t="shared" si="83"/>
        <v>-32016391.697988868</v>
      </c>
      <c r="BN324" s="1521">
        <f t="shared" si="83"/>
        <v>-31361940.703275502</v>
      </c>
    </row>
    <row r="325" spans="1:66" hidden="1" x14ac:dyDescent="0.15">
      <c r="A325" s="1123"/>
      <c r="C325" s="1529"/>
      <c r="D325" s="274"/>
      <c r="E325" s="1675"/>
      <c r="F325" s="1604"/>
      <c r="G325" s="189">
        <f t="shared" si="83"/>
        <v>142842555.43984056</v>
      </c>
      <c r="H325" s="189">
        <f t="shared" si="83"/>
        <v>77617086.655406624</v>
      </c>
      <c r="I325" s="189">
        <f t="shared" si="83"/>
        <v>43935556.774212003</v>
      </c>
      <c r="J325" s="189">
        <f t="shared" si="83"/>
        <v>22170184.043366313</v>
      </c>
      <c r="K325" s="189">
        <f t="shared" si="83"/>
        <v>6652323.3122894168</v>
      </c>
      <c r="L325" s="189">
        <f t="shared" si="83"/>
        <v>-5028763.7280436754</v>
      </c>
      <c r="M325" s="189">
        <f t="shared" si="83"/>
        <v>-14121017.534491926</v>
      </c>
      <c r="N325" s="189">
        <f t="shared" si="83"/>
        <v>-21354272.875218838</v>
      </c>
      <c r="O325" s="189">
        <f t="shared" si="83"/>
        <v>-27192642.994109154</v>
      </c>
      <c r="P325" s="189">
        <f t="shared" si="83"/>
        <v>-31949878.962845922</v>
      </c>
      <c r="Q325" s="189">
        <f t="shared" si="83"/>
        <v>-35848202.612205267</v>
      </c>
      <c r="R325" s="189">
        <f t="shared" si="83"/>
        <v>-39050879.526094913</v>
      </c>
      <c r="S325" s="189">
        <f t="shared" si="83"/>
        <v>-41681447.30645889</v>
      </c>
      <c r="T325" s="189">
        <f t="shared" si="83"/>
        <v>-43835666.971522808</v>
      </c>
      <c r="U325" s="189">
        <f t="shared" si="83"/>
        <v>-45589273.486596942</v>
      </c>
      <c r="V325" s="189">
        <f t="shared" si="83"/>
        <v>-47003184.102319419</v>
      </c>
      <c r="W325" s="189">
        <f t="shared" si="83"/>
        <v>-48127105.974715769</v>
      </c>
      <c r="X325" s="189">
        <f t="shared" si="83"/>
        <v>-49002101.11525178</v>
      </c>
      <c r="Y325" s="189">
        <f t="shared" si="83"/>
        <v>-49662451.959003747</v>
      </c>
      <c r="Z325" s="189">
        <f t="shared" si="83"/>
        <v>-50137045.637301385</v>
      </c>
      <c r="AA325" s="189">
        <f t="shared" si="83"/>
        <v>-50450419.465570331</v>
      </c>
      <c r="AB325" s="189">
        <f t="shared" si="83"/>
        <v>-50623563.121855378</v>
      </c>
      <c r="AC325" s="189">
        <f t="shared" si="83"/>
        <v>-50674542.91579783</v>
      </c>
      <c r="AD325" s="189">
        <f t="shared" si="83"/>
        <v>-50618993.846696436</v>
      </c>
      <c r="AE325" s="189">
        <f t="shared" si="83"/>
        <v>-50470511.961247027</v>
      </c>
      <c r="AF325" s="189">
        <f t="shared" si="83"/>
        <v>-50240970.518891335</v>
      </c>
      <c r="AG325" s="189">
        <f t="shared" si="83"/>
        <v>-49940777.216928005</v>
      </c>
      <c r="AH325" s="189">
        <f t="shared" si="83"/>
        <v>-49579085.309470475</v>
      </c>
      <c r="AI325" s="189">
        <f t="shared" si="83"/>
        <v>-49163968.287432909</v>
      </c>
      <c r="AJ325" s="189">
        <f t="shared" si="83"/>
        <v>-48702565.485445797</v>
      </c>
      <c r="AK325" s="189">
        <f t="shared" si="83"/>
        <v>-48201204.288136363</v>
      </c>
      <c r="AL325" s="189">
        <f t="shared" si="83"/>
        <v>-47665503.34737581</v>
      </c>
      <c r="AM325" s="189">
        <f t="shared" si="83"/>
        <v>-47100460.273153067</v>
      </c>
      <c r="AN325" s="189">
        <f t="shared" si="83"/>
        <v>-46510526.539270759</v>
      </c>
      <c r="AO325" s="189">
        <f t="shared" si="83"/>
        <v>-45899671.791363657</v>
      </c>
      <c r="AP325" s="189">
        <f t="shared" si="83"/>
        <v>-45271439.316019535</v>
      </c>
      <c r="AQ325" s="189">
        <f t="shared" si="83"/>
        <v>-44628994.095082879</v>
      </c>
      <c r="AR325" s="189">
        <f t="shared" si="83"/>
        <v>-43975164.605877817</v>
      </c>
      <c r="AS325" s="189">
        <f t="shared" si="83"/>
        <v>-43312479.319365442</v>
      </c>
      <c r="AT325" s="189">
        <f t="shared" si="83"/>
        <v>-42643198.681667387</v>
      </c>
      <c r="AU325" s="189">
        <f t="shared" si="83"/>
        <v>-41969343.230582833</v>
      </c>
      <c r="AV325" s="189">
        <f t="shared" si="83"/>
        <v>-41292718.390555024</v>
      </c>
      <c r="AW325" s="189">
        <f t="shared" si="83"/>
        <v>-40614936.401613176</v>
      </c>
      <c r="AX325" s="189">
        <f t="shared" si="83"/>
        <v>-39937435.765909731</v>
      </c>
      <c r="AY325" s="189">
        <f t="shared" si="83"/>
        <v>-39261498.536386669</v>
      </c>
      <c r="AZ325" s="189">
        <f t="shared" si="83"/>
        <v>-38588265.723285019</v>
      </c>
      <c r="BA325" s="189">
        <f t="shared" si="83"/>
        <v>-37918751.053694189</v>
      </c>
      <c r="BB325" s="189">
        <f t="shared" si="83"/>
        <v>-37253853.285554588</v>
      </c>
      <c r="BC325" s="189">
        <f t="shared" si="83"/>
        <v>-36594367.249229193</v>
      </c>
      <c r="BD325" s="189">
        <f t="shared" si="83"/>
        <v>-35940993.765966535</v>
      </c>
      <c r="BE325" s="189">
        <f t="shared" si="83"/>
        <v>-35294348.572483301</v>
      </c>
      <c r="BF325" s="189">
        <f t="shared" si="83"/>
        <v>-34654970.363865793</v>
      </c>
      <c r="BG325" s="189">
        <f t="shared" si="83"/>
        <v>-34023328.052503347</v>
      </c>
      <c r="BH325" s="189">
        <f t="shared" si="83"/>
        <v>-33399827.328397393</v>
      </c>
      <c r="BI325" s="189">
        <f t="shared" si="83"/>
        <v>-32784816.595597208</v>
      </c>
      <c r="BJ325" s="189">
        <f t="shared" si="83"/>
        <v>-32178592.350408912</v>
      </c>
      <c r="BK325" s="189">
        <f t="shared" si="83"/>
        <v>-31581404.059177876</v>
      </c>
      <c r="BL325" s="189">
        <f t="shared" si="83"/>
        <v>-30993458.586660206</v>
      </c>
      <c r="BM325" s="189">
        <f t="shared" si="83"/>
        <v>-30414924.220112145</v>
      </c>
      <c r="BN325" s="1521">
        <f t="shared" si="83"/>
        <v>-29845934.329116702</v>
      </c>
    </row>
    <row r="326" spans="1:66" hidden="1" x14ac:dyDescent="0.15">
      <c r="A326" s="1123"/>
      <c r="C326" s="1529"/>
      <c r="D326" s="274"/>
      <c r="E326" s="1675"/>
      <c r="F326" s="1604"/>
      <c r="G326" s="189">
        <f t="shared" si="83"/>
        <v>99482706.457460329</v>
      </c>
      <c r="H326" s="189">
        <f t="shared" si="83"/>
        <v>55835268.658848047</v>
      </c>
      <c r="I326" s="189">
        <f t="shared" si="83"/>
        <v>32266258.16983515</v>
      </c>
      <c r="J326" s="189">
        <f t="shared" si="83"/>
        <v>16607741.63594383</v>
      </c>
      <c r="K326" s="189">
        <f t="shared" si="83"/>
        <v>5212371.0354864895</v>
      </c>
      <c r="L326" s="189">
        <f t="shared" si="83"/>
        <v>-3509750.0829887986</v>
      </c>
      <c r="M326" s="189">
        <f t="shared" si="83"/>
        <v>-10397431.827460885</v>
      </c>
      <c r="N326" s="189">
        <f t="shared" si="83"/>
        <v>-15948962.614353865</v>
      </c>
      <c r="O326" s="189">
        <f t="shared" si="83"/>
        <v>-20485472.95046562</v>
      </c>
      <c r="P326" s="189">
        <f t="shared" si="83"/>
        <v>-24226612.137834519</v>
      </c>
      <c r="Q326" s="189">
        <f t="shared" si="83"/>
        <v>-27329587.838896573</v>
      </c>
      <c r="R326" s="189">
        <f t="shared" si="83"/>
        <v>-29910998.788978517</v>
      </c>
      <c r="S326" s="189">
        <f t="shared" si="83"/>
        <v>-32059839.230830461</v>
      </c>
      <c r="T326" s="189">
        <f t="shared" si="83"/>
        <v>-33845647.935616285</v>
      </c>
      <c r="U326" s="189">
        <f t="shared" si="83"/>
        <v>-35323832.43797791</v>
      </c>
      <c r="V326" s="189">
        <f t="shared" si="83"/>
        <v>-36539271.662258148</v>
      </c>
      <c r="W326" s="189">
        <f t="shared" si="83"/>
        <v>-37528827.400768578</v>
      </c>
      <c r="X326" s="189">
        <f t="shared" si="83"/>
        <v>-38323140.70541954</v>
      </c>
      <c r="Y326" s="189">
        <f t="shared" si="83"/>
        <v>-38947945.889163315</v>
      </c>
      <c r="Z326" s="189">
        <f t="shared" si="83"/>
        <v>-39425050.777893811</v>
      </c>
      <c r="AA326" s="189">
        <f t="shared" si="83"/>
        <v>-39773080.844497144</v>
      </c>
      <c r="AB326" s="189">
        <f t="shared" si="83"/>
        <v>-40008052.951963544</v>
      </c>
      <c r="AC326" s="189">
        <f t="shared" si="83"/>
        <v>-40143823.935324103</v>
      </c>
      <c r="AD326" s="189">
        <f t="shared" si="83"/>
        <v>-40192445.765494466</v>
      </c>
      <c r="AE326" s="189">
        <f t="shared" si="83"/>
        <v>-40164449.971730173</v>
      </c>
      <c r="AF326" s="189">
        <f t="shared" si="83"/>
        <v>-40069077.785316199</v>
      </c>
      <c r="AG326" s="189">
        <f t="shared" si="83"/>
        <v>-39914468.132392108</v>
      </c>
      <c r="AH326" s="189">
        <f t="shared" si="83"/>
        <v>-39707812.53113997</v>
      </c>
      <c r="AI326" s="189">
        <f t="shared" si="83"/>
        <v>-39455483.738241732</v>
      </c>
      <c r="AJ326" s="189">
        <f t="shared" si="83"/>
        <v>-39163143.377863318</v>
      </c>
      <c r="AK326" s="189">
        <f t="shared" si="83"/>
        <v>-38835832.596545547</v>
      </c>
      <c r="AL326" s="189">
        <f t="shared" si="83"/>
        <v>-38478048.898676723</v>
      </c>
      <c r="AM326" s="189">
        <f t="shared" si="83"/>
        <v>-38093811.646305472</v>
      </c>
      <c r="AN326" s="189">
        <f t="shared" si="83"/>
        <v>-37686718.195451528</v>
      </c>
      <c r="AO326" s="189">
        <f t="shared" si="83"/>
        <v>-37259992.247312754</v>
      </c>
      <c r="AP326" s="189">
        <f t="shared" si="83"/>
        <v>-36816525.687027663</v>
      </c>
      <c r="AQ326" s="189">
        <f t="shared" si="83"/>
        <v>-36358914.943323731</v>
      </c>
      <c r="AR326" s="189">
        <f t="shared" si="83"/>
        <v>-35889492.71357128</v>
      </c>
      <c r="AS326" s="189">
        <f t="shared" si="83"/>
        <v>-35410355.74873668</v>
      </c>
      <c r="AT326" s="189">
        <f t="shared" si="83"/>
        <v>-34923389.272689342</v>
      </c>
      <c r="AU326" s="189">
        <f t="shared" si="83"/>
        <v>-34430288.513658047</v>
      </c>
      <c r="AV326" s="189">
        <f t="shared" si="83"/>
        <v>-33932577.747312069</v>
      </c>
      <c r="AW326" s="189">
        <f t="shared" si="83"/>
        <v>-33431627.187116981</v>
      </c>
      <c r="AX326" s="189">
        <f t="shared" si="83"/>
        <v>-32928668.005318046</v>
      </c>
      <c r="AY326" s="189">
        <f t="shared" si="83"/>
        <v>-32424805.724813104</v>
      </c>
      <c r="AZ326" s="189">
        <f t="shared" si="83"/>
        <v>-31921032.186518013</v>
      </c>
      <c r="BA326" s="189">
        <f t="shared" si="83"/>
        <v>-31418236.26714921</v>
      </c>
      <c r="BB326" s="189">
        <f t="shared" si="83"/>
        <v>-30917213.497564137</v>
      </c>
      <c r="BC326" s="189">
        <f t="shared" si="83"/>
        <v>-30418674.710987329</v>
      </c>
      <c r="BD326" s="189">
        <f t="shared" si="83"/>
        <v>-29923253.832921386</v>
      </c>
      <c r="BE326" s="189">
        <f t="shared" si="83"/>
        <v>-29431514.909704328</v>
      </c>
      <c r="BF326" s="189">
        <f t="shared" si="83"/>
        <v>-28943958.460078239</v>
      </c>
      <c r="BG326" s="189">
        <f t="shared" si="83"/>
        <v>-28461027.223394156</v>
      </c>
      <c r="BH326" s="189">
        <f t="shared" si="83"/>
        <v>-27983111.3688941</v>
      </c>
      <c r="BI326" s="189">
        <f t="shared" si="83"/>
        <v>-27510553.222628832</v>
      </c>
      <c r="BJ326" s="189">
        <f t="shared" si="83"/>
        <v>-27043651.56178093</v>
      </c>
      <c r="BK326" s="189">
        <f t="shared" si="83"/>
        <v>-26582665.520304739</v>
      </c>
      <c r="BL326" s="189">
        <f t="shared" si="83"/>
        <v>-26127818.144716144</v>
      </c>
      <c r="BM326" s="189">
        <f t="shared" si="83"/>
        <v>-25679299.634455919</v>
      </c>
      <c r="BN326" s="1521">
        <f t="shared" si="83"/>
        <v>-25237270.297407568</v>
      </c>
    </row>
    <row r="327" spans="1:66" hidden="1" x14ac:dyDescent="0.15">
      <c r="A327" s="1123"/>
      <c r="C327" s="1529"/>
      <c r="D327" s="274"/>
      <c r="E327" s="1675"/>
      <c r="F327" s="1604"/>
      <c r="G327" s="189"/>
      <c r="H327" s="189"/>
      <c r="I327" s="189"/>
      <c r="J327" s="189"/>
      <c r="K327" s="189"/>
      <c r="L327" s="189"/>
      <c r="M327" s="189"/>
      <c r="N327" s="189"/>
      <c r="O327" s="189"/>
      <c r="P327" s="189"/>
      <c r="Q327" s="189"/>
      <c r="R327" s="189"/>
      <c r="S327" s="189"/>
      <c r="T327" s="189"/>
      <c r="U327" s="189"/>
      <c r="V327" s="189"/>
      <c r="W327" s="189"/>
      <c r="X327" s="189"/>
      <c r="Y327" s="189"/>
      <c r="Z327" s="189"/>
      <c r="AA327" s="189"/>
      <c r="AB327" s="189"/>
      <c r="AC327" s="189"/>
      <c r="AD327" s="189"/>
      <c r="AE327" s="189"/>
      <c r="AF327" s="189"/>
      <c r="AG327" s="189"/>
      <c r="AH327" s="189"/>
      <c r="AI327" s="189"/>
      <c r="AJ327" s="189"/>
      <c r="AK327" s="189"/>
      <c r="AL327" s="189"/>
      <c r="AM327" s="189"/>
      <c r="AN327" s="189"/>
      <c r="AO327" s="189"/>
      <c r="AP327" s="189"/>
      <c r="AQ327" s="189"/>
      <c r="AR327" s="189"/>
      <c r="AS327" s="189"/>
      <c r="AT327" s="189"/>
      <c r="AU327" s="189"/>
      <c r="AV327" s="189"/>
      <c r="AW327" s="189"/>
      <c r="AX327" s="189"/>
      <c r="AY327" s="189"/>
      <c r="AZ327" s="189"/>
      <c r="BA327" s="189"/>
      <c r="BB327" s="189"/>
      <c r="BC327" s="189"/>
      <c r="BD327" s="189"/>
      <c r="BE327" s="189"/>
      <c r="BF327" s="189"/>
      <c r="BG327" s="189"/>
      <c r="BH327" s="189"/>
      <c r="BI327" s="189"/>
      <c r="BJ327" s="189"/>
      <c r="BK327" s="189"/>
      <c r="BL327" s="189"/>
      <c r="BM327" s="189"/>
      <c r="BN327" s="1521"/>
    </row>
    <row r="328" spans="1:66" hidden="1" x14ac:dyDescent="0.15">
      <c r="A328" s="1123"/>
      <c r="C328" s="1529"/>
      <c r="D328" s="274"/>
      <c r="E328" s="1675"/>
      <c r="F328" s="1604"/>
      <c r="G328" s="189">
        <f t="shared" ref="G328:BN330" si="84">G230-G295</f>
        <v>676741236.54331505</v>
      </c>
      <c r="H328" s="189">
        <f t="shared" si="84"/>
        <v>401645897.78439742</v>
      </c>
      <c r="I328" s="189">
        <f t="shared" si="84"/>
        <v>264281669.27048972</v>
      </c>
      <c r="J328" s="189">
        <f t="shared" si="84"/>
        <v>176775045.53118441</v>
      </c>
      <c r="K328" s="189">
        <f t="shared" si="84"/>
        <v>114728648.8387136</v>
      </c>
      <c r="L328" s="189">
        <f t="shared" si="84"/>
        <v>68031464.138576493</v>
      </c>
      <c r="M328" s="189">
        <f t="shared" si="84"/>
        <v>31550875.380771428</v>
      </c>
      <c r="N328" s="189">
        <f t="shared" si="84"/>
        <v>2332120.4891684502</v>
      </c>
      <c r="O328" s="189">
        <f t="shared" si="84"/>
        <v>-21479288.767136872</v>
      </c>
      <c r="P328" s="189">
        <f t="shared" si="84"/>
        <v>-41123159.48374597</v>
      </c>
      <c r="Q328" s="189">
        <f t="shared" si="84"/>
        <v>-57469281.847319625</v>
      </c>
      <c r="R328" s="189">
        <f t="shared" si="84"/>
        <v>-71151455.868377328</v>
      </c>
      <c r="S328" s="189">
        <f t="shared" si="84"/>
        <v>-82645862.683405071</v>
      </c>
      <c r="T328" s="189">
        <f t="shared" si="84"/>
        <v>-92319361.014909461</v>
      </c>
      <c r="U328" s="189">
        <f t="shared" si="84"/>
        <v>-100460563.62689847</v>
      </c>
      <c r="V328" s="189">
        <f t="shared" si="84"/>
        <v>-107300570.86775447</v>
      </c>
      <c r="W328" s="189">
        <f t="shared" si="84"/>
        <v>-113027236.61523268</v>
      </c>
      <c r="X328" s="189">
        <f t="shared" si="84"/>
        <v>-117795248.37363741</v>
      </c>
      <c r="Y328" s="189">
        <f t="shared" si="84"/>
        <v>-121733416.47396326</v>
      </c>
      <c r="Z328" s="189">
        <f t="shared" si="84"/>
        <v>-124950053.44431984</v>
      </c>
      <c r="AA328" s="189">
        <f t="shared" si="84"/>
        <v>-127537016.16502535</v>
      </c>
      <c r="AB328" s="189">
        <f t="shared" si="84"/>
        <v>-129572792.46731834</v>
      </c>
      <c r="AC328" s="189">
        <f t="shared" si="84"/>
        <v>-131124892.34019107</v>
      </c>
      <c r="AD328" s="189">
        <f t="shared" si="84"/>
        <v>-132251724.69997299</v>
      </c>
      <c r="AE328" s="189">
        <f t="shared" si="84"/>
        <v>-133004087.89128692</v>
      </c>
      <c r="AF328" s="189">
        <f t="shared" si="84"/>
        <v>-133426366.20797771</v>
      </c>
      <c r="AG328" s="189">
        <f t="shared" si="84"/>
        <v>-133557499.89184515</v>
      </c>
      <c r="AH328" s="189">
        <f t="shared" si="84"/>
        <v>-133431778.59898686</v>
      </c>
      <c r="AI328" s="189">
        <f t="shared" si="84"/>
        <v>-133079495.84917189</v>
      </c>
      <c r="AJ328" s="189">
        <f t="shared" si="84"/>
        <v>-132527492.9415831</v>
      </c>
      <c r="AK328" s="189">
        <f t="shared" si="84"/>
        <v>-131799614.19669911</v>
      </c>
      <c r="AL328" s="189">
        <f t="shared" si="84"/>
        <v>-130917090.4691525</v>
      </c>
      <c r="AM328" s="189">
        <f t="shared" si="84"/>
        <v>-129898864.18915774</v>
      </c>
      <c r="AN328" s="189">
        <f t="shared" si="84"/>
        <v>-128761866.39551699</v>
      </c>
      <c r="AO328" s="189">
        <f t="shared" si="84"/>
        <v>-127521254.08492497</v>
      </c>
      <c r="AP328" s="189">
        <f t="shared" si="84"/>
        <v>-126190614.55149283</v>
      </c>
      <c r="AQ328" s="189">
        <f t="shared" si="84"/>
        <v>-124782142.10529491</v>
      </c>
      <c r="AR328" s="189">
        <f t="shared" si="84"/>
        <v>-123306791.55037533</v>
      </c>
      <c r="AS328" s="189">
        <f t="shared" si="84"/>
        <v>-121774412.00558732</v>
      </c>
      <c r="AT328" s="189">
        <f t="shared" si="84"/>
        <v>-120193864.01715404</v>
      </c>
      <c r="AU328" s="189">
        <f t="shared" si="84"/>
        <v>-118573122.40345359</v>
      </c>
      <c r="AV328" s="189">
        <f t="shared" si="84"/>
        <v>-116919366.86261022</v>
      </c>
      <c r="AW328" s="189">
        <f t="shared" si="84"/>
        <v>-115239062.04099452</v>
      </c>
      <c r="AX328" s="189">
        <f t="shared" si="84"/>
        <v>-113538028.48953852</v>
      </c>
      <c r="AY328" s="189">
        <f t="shared" si="84"/>
        <v>-111821505.71238066</v>
      </c>
      <c r="AZ328" s="189">
        <f t="shared" si="84"/>
        <v>-110094208.32905628</v>
      </c>
      <c r="BA328" s="189">
        <f t="shared" si="84"/>
        <v>-108360376.21962836</v>
      </c>
      <c r="BB328" s="189">
        <f t="shared" si="84"/>
        <v>-106623819.39583525</v>
      </c>
      <c r="BC328" s="189">
        <f t="shared" si="84"/>
        <v>-104887958.23574832</v>
      </c>
      <c r="BD328" s="189">
        <f t="shared" si="84"/>
        <v>-103155859.63082962</v>
      </c>
      <c r="BE328" s="189">
        <f t="shared" si="84"/>
        <v>-101430269.51959714</v>
      </c>
      <c r="BF328" s="189">
        <f t="shared" si="84"/>
        <v>-99713642.218942404</v>
      </c>
      <c r="BG328" s="189">
        <f t="shared" si="84"/>
        <v>-98008166.910499915</v>
      </c>
      <c r="BH328" s="189">
        <f t="shared" si="84"/>
        <v>-96315791.593758583</v>
      </c>
      <c r="BI328" s="189">
        <f t="shared" si="84"/>
        <v>-94638244.77852422</v>
      </c>
      <c r="BJ328" s="189">
        <f t="shared" si="84"/>
        <v>-92977055.155807927</v>
      </c>
      <c r="BK328" s="189">
        <f t="shared" si="84"/>
        <v>-91333569.457365111</v>
      </c>
      <c r="BL328" s="189">
        <f t="shared" si="84"/>
        <v>-89708968.68919757</v>
      </c>
      <c r="BM328" s="189">
        <f t="shared" si="84"/>
        <v>-88104282.902772799</v>
      </c>
      <c r="BN328" s="1521">
        <f t="shared" si="84"/>
        <v>-86520404.648990184</v>
      </c>
    </row>
    <row r="329" spans="1:66" hidden="1" x14ac:dyDescent="0.15">
      <c r="A329" s="1123"/>
      <c r="C329" s="1529"/>
      <c r="D329" s="274"/>
      <c r="E329" s="1675"/>
      <c r="F329" s="1604"/>
      <c r="G329" s="189">
        <f t="shared" si="84"/>
        <v>563890394.84934497</v>
      </c>
      <c r="H329" s="189">
        <f t="shared" si="84"/>
        <v>355400013.78364497</v>
      </c>
      <c r="I329" s="189">
        <f t="shared" si="84"/>
        <v>245730359.1250774</v>
      </c>
      <c r="J329" s="189">
        <f t="shared" si="84"/>
        <v>173492983.69225919</v>
      </c>
      <c r="K329" s="189">
        <f t="shared" si="84"/>
        <v>120953962.14789987</v>
      </c>
      <c r="L329" s="189">
        <f t="shared" si="84"/>
        <v>80568035.26870051</v>
      </c>
      <c r="M329" s="189">
        <f t="shared" si="84"/>
        <v>48426587.611016184</v>
      </c>
      <c r="N329" s="189">
        <f t="shared" si="84"/>
        <v>22241499.172303915</v>
      </c>
      <c r="O329" s="189">
        <f t="shared" si="84"/>
        <v>555858.17773073912</v>
      </c>
      <c r="P329" s="189">
        <f t="shared" si="84"/>
        <v>-17616809.507048458</v>
      </c>
      <c r="Q329" s="189">
        <f t="shared" si="84"/>
        <v>-32976536.142360747</v>
      </c>
      <c r="R329" s="189">
        <f t="shared" si="84"/>
        <v>-46038785.135575861</v>
      </c>
      <c r="S329" s="189">
        <f t="shared" si="84"/>
        <v>-57194590.926414222</v>
      </c>
      <c r="T329" s="189">
        <f t="shared" si="84"/>
        <v>-66747941.712052524</v>
      </c>
      <c r="U329" s="189">
        <f t="shared" si="84"/>
        <v>-74940024.563909754</v>
      </c>
      <c r="V329" s="189">
        <f t="shared" si="84"/>
        <v>-81965520.103762925</v>
      </c>
      <c r="W329" s="189">
        <f t="shared" si="84"/>
        <v>-87983891.0126421</v>
      </c>
      <c r="X329" s="189">
        <f t="shared" si="84"/>
        <v>-93127409.560754955</v>
      </c>
      <c r="Y329" s="189">
        <f t="shared" si="84"/>
        <v>-97506997.7294036</v>
      </c>
      <c r="Z329" s="189">
        <f t="shared" si="84"/>
        <v>-101216561.95327996</v>
      </c>
      <c r="AA329" s="189">
        <f t="shared" si="84"/>
        <v>-104336268.16429141</v>
      </c>
      <c r="AB329" s="189">
        <f t="shared" si="84"/>
        <v>-106935055.72488701</v>
      </c>
      <c r="AC329" s="189">
        <f t="shared" si="84"/>
        <v>-109072594.78307396</v>
      </c>
      <c r="AD329" s="189">
        <f t="shared" si="84"/>
        <v>-110800829.96982226</v>
      </c>
      <c r="AE329" s="189">
        <f t="shared" si="84"/>
        <v>-112165212.11643931</v>
      </c>
      <c r="AF329" s="189">
        <f t="shared" si="84"/>
        <v>-113205691.51527554</v>
      </c>
      <c r="AG329" s="189">
        <f t="shared" si="84"/>
        <v>-113957526.68320584</v>
      </c>
      <c r="AH329" s="189">
        <f t="shared" si="84"/>
        <v>-114451948.7704933</v>
      </c>
      <c r="AI329" s="189">
        <f t="shared" si="84"/>
        <v>-114716711.85354537</v>
      </c>
      <c r="AJ329" s="189">
        <f t="shared" si="84"/>
        <v>-114776552.15307342</v>
      </c>
      <c r="AK329" s="189">
        <f t="shared" si="84"/>
        <v>-114653573.92295386</v>
      </c>
      <c r="AL329" s="189">
        <f t="shared" si="84"/>
        <v>-114367575.81187551</v>
      </c>
      <c r="AM329" s="189">
        <f t="shared" si="84"/>
        <v>-113936328.53201908</v>
      </c>
      <c r="AN329" s="189">
        <f t="shared" si="84"/>
        <v>-113375812.41257849</v>
      </c>
      <c r="AO329" s="189">
        <f t="shared" si="84"/>
        <v>-112700421.68415503</v>
      </c>
      <c r="AP329" s="189">
        <f t="shared" si="84"/>
        <v>-111923140.99913891</v>
      </c>
      <c r="AQ329" s="189">
        <f t="shared" si="84"/>
        <v>-111055698.64629184</v>
      </c>
      <c r="AR329" s="189">
        <f t="shared" si="84"/>
        <v>-110108700.09401681</v>
      </c>
      <c r="AS329" s="189">
        <f t="shared" si="84"/>
        <v>-109091744.8438863</v>
      </c>
      <c r="AT329" s="189">
        <f t="shared" si="84"/>
        <v>-108013529.0548972</v>
      </c>
      <c r="AU329" s="189">
        <f t="shared" si="84"/>
        <v>-106881935.98028506</v>
      </c>
      <c r="AV329" s="189">
        <f t="shared" si="84"/>
        <v>-105704115.92032358</v>
      </c>
      <c r="AW329" s="189">
        <f t="shared" si="84"/>
        <v>-104486557.11937605</v>
      </c>
      <c r="AX329" s="189">
        <f t="shared" si="84"/>
        <v>-103235148.81047782</v>
      </c>
      <c r="AY329" s="189">
        <f t="shared" si="84"/>
        <v>-101955237.42578451</v>
      </c>
      <c r="AZ329" s="189">
        <f t="shared" si="84"/>
        <v>-100651676.83843751</v>
      </c>
      <c r="BA329" s="189">
        <f t="shared" si="84"/>
        <v>-99328873.374550834</v>
      </c>
      <c r="BB329" s="189">
        <f t="shared" si="84"/>
        <v>-97990826.22824949</v>
      </c>
      <c r="BC329" s="189">
        <f t="shared" si="84"/>
        <v>-96641163.824084923</v>
      </c>
      <c r="BD329" s="189">
        <f t="shared" si="84"/>
        <v>-95283176.596621633</v>
      </c>
      <c r="BE329" s="189">
        <f t="shared" si="84"/>
        <v>-93919846.594047934</v>
      </c>
      <c r="BF329" s="189">
        <f t="shared" si="84"/>
        <v>-92553874.259302169</v>
      </c>
      <c r="BG329" s="189">
        <f t="shared" si="84"/>
        <v>-91187702.696799561</v>
      </c>
      <c r="BH329" s="189">
        <f t="shared" si="84"/>
        <v>-89823539.694070414</v>
      </c>
      <c r="BI329" s="189">
        <f t="shared" si="84"/>
        <v>-88463377.734396189</v>
      </c>
      <c r="BJ329" s="189">
        <f t="shared" si="84"/>
        <v>-87109012.207976729</v>
      </c>
      <c r="BK329" s="189">
        <f t="shared" si="84"/>
        <v>-85762058.004526764</v>
      </c>
      <c r="BL329" s="189">
        <f t="shared" si="84"/>
        <v>-84423964.648903891</v>
      </c>
      <c r="BM329" s="189">
        <f t="shared" si="84"/>
        <v>-83096030.122893199</v>
      </c>
      <c r="BN329" s="1521">
        <f t="shared" si="84"/>
        <v>-81779413.50019592</v>
      </c>
    </row>
    <row r="330" spans="1:66" hidden="1" x14ac:dyDescent="0.15">
      <c r="A330" s="1123"/>
      <c r="C330" s="1529"/>
      <c r="D330" s="274"/>
      <c r="E330" s="1675"/>
      <c r="F330" s="1604"/>
      <c r="G330" s="189">
        <f t="shared" si="84"/>
        <v>428291584.88220364</v>
      </c>
      <c r="H330" s="189">
        <f t="shared" si="84"/>
        <v>287281958.2882387</v>
      </c>
      <c r="I330" s="189">
        <f t="shared" si="84"/>
        <v>209237081.56436127</v>
      </c>
      <c r="J330" s="189">
        <f t="shared" si="84"/>
        <v>156097614.73551369</v>
      </c>
      <c r="K330" s="189">
        <f t="shared" si="84"/>
        <v>116450814.19590122</v>
      </c>
      <c r="L330" s="189">
        <f t="shared" si="84"/>
        <v>85318431.024851978</v>
      </c>
      <c r="M330" s="189">
        <f t="shared" si="84"/>
        <v>60071318.912760556</v>
      </c>
      <c r="N330" s="189">
        <f t="shared" si="84"/>
        <v>39145470.382496119</v>
      </c>
      <c r="O330" s="189">
        <f t="shared" si="84"/>
        <v>21531122.103000879</v>
      </c>
      <c r="P330" s="189">
        <f t="shared" si="84"/>
        <v>6536083.4367389679</v>
      </c>
      <c r="Q330" s="189">
        <f t="shared" si="84"/>
        <v>-6336359.7363377213</v>
      </c>
      <c r="R330" s="189">
        <f t="shared" si="84"/>
        <v>-17455730.067782938</v>
      </c>
      <c r="S330" s="189">
        <f t="shared" si="84"/>
        <v>-27105034.905230105</v>
      </c>
      <c r="T330" s="189">
        <f t="shared" si="84"/>
        <v>-35506257.882193029</v>
      </c>
      <c r="U330" s="189">
        <f t="shared" si="84"/>
        <v>-42837016.305135548</v>
      </c>
      <c r="V330" s="189">
        <f t="shared" si="84"/>
        <v>-49241834.302891612</v>
      </c>
      <c r="W330" s="189">
        <f t="shared" si="84"/>
        <v>-54840003.382603526</v>
      </c>
      <c r="X330" s="189">
        <f t="shared" si="84"/>
        <v>-59731206.45479244</v>
      </c>
      <c r="Y330" s="189">
        <f t="shared" si="84"/>
        <v>-63999633.046319932</v>
      </c>
      <c r="Z330" s="189">
        <f t="shared" si="84"/>
        <v>-67717050.552766591</v>
      </c>
      <c r="AA330" s="189">
        <f t="shared" si="84"/>
        <v>-70945136.86164239</v>
      </c>
      <c r="AB330" s="189">
        <f t="shared" si="84"/>
        <v>-73737279.901997656</v>
      </c>
      <c r="AC330" s="189">
        <f t="shared" si="84"/>
        <v>-76139985.575166583</v>
      </c>
      <c r="AD330" s="189">
        <f t="shared" si="84"/>
        <v>-78193993.344291776</v>
      </c>
      <c r="AE330" s="189">
        <f t="shared" si="84"/>
        <v>-79935170.406793267</v>
      </c>
      <c r="AF330" s="189">
        <f t="shared" si="84"/>
        <v>-81395235.940425962</v>
      </c>
      <c r="AG330" s="189">
        <f t="shared" si="84"/>
        <v>-82602353.357342631</v>
      </c>
      <c r="AH330" s="189">
        <f t="shared" si="84"/>
        <v>-83581618.891194612</v>
      </c>
      <c r="AI330" s="189">
        <f t="shared" si="84"/>
        <v>-84355467.929710239</v>
      </c>
      <c r="AJ330" s="189">
        <f t="shared" si="84"/>
        <v>-84944015.464856237</v>
      </c>
      <c r="AK330" s="189">
        <f t="shared" si="84"/>
        <v>-85365343.311364174</v>
      </c>
      <c r="AL330" s="189">
        <f t="shared" si="84"/>
        <v>-85635743.964925051</v>
      </c>
      <c r="AM330" s="189">
        <f t="shared" si="84"/>
        <v>-85769928.872993439</v>
      </c>
      <c r="AN330" s="189">
        <f t="shared" si="84"/>
        <v>-85781207.291001111</v>
      </c>
      <c r="AO330" s="189">
        <f t="shared" si="84"/>
        <v>-85681640.665179938</v>
      </c>
      <c r="AP330" s="189">
        <f t="shared" si="84"/>
        <v>-85482176.526865304</v>
      </c>
      <c r="AQ330" s="189">
        <f t="shared" si="84"/>
        <v>-85192765.13450101</v>
      </c>
      <c r="AR330" s="189">
        <f t="shared" si="84"/>
        <v>-84822461.508935958</v>
      </c>
      <c r="AS330" s="189">
        <f t="shared" si="84"/>
        <v>-84379515.038243294</v>
      </c>
      <c r="AT330" s="189">
        <f t="shared" si="84"/>
        <v>-83871448.452726662</v>
      </c>
      <c r="AU330" s="189">
        <f t="shared" si="84"/>
        <v>-83305127.668347329</v>
      </c>
      <c r="AV330" s="189">
        <f t="shared" si="84"/>
        <v>-82686823.751706898</v>
      </c>
      <c r="AW330" s="189">
        <f t="shared" si="84"/>
        <v>-82022268.059986293</v>
      </c>
      <c r="AX330" s="189">
        <f t="shared" si="84"/>
        <v>-81316701.445532322</v>
      </c>
      <c r="AY330" s="189">
        <f t="shared" si="84"/>
        <v>-80574918.279908538</v>
      </c>
      <c r="AZ330" s="189">
        <f t="shared" si="84"/>
        <v>-79801305.940559268</v>
      </c>
      <c r="BA330" s="189">
        <f t="shared" si="84"/>
        <v>-78999880.310310543</v>
      </c>
      <c r="BB330" s="189">
        <f t="shared" si="84"/>
        <v>-78174317.762292743</v>
      </c>
      <c r="BC330" s="189">
        <f t="shared" si="84"/>
        <v>-77327984.037669122</v>
      </c>
      <c r="BD330" s="189">
        <f t="shared" si="84"/>
        <v>-76463960.368625343</v>
      </c>
      <c r="BE330" s="189">
        <f t="shared" si="84"/>
        <v>-75585067.1525608</v>
      </c>
      <c r="BF330" s="189">
        <f t="shared" si="84"/>
        <v>-74693885.443924546</v>
      </c>
      <c r="BG330" s="189">
        <f t="shared" si="84"/>
        <v>-73792776.496458262</v>
      </c>
      <c r="BH330" s="189">
        <f t="shared" si="84"/>
        <v>-72883899.559780568</v>
      </c>
      <c r="BI330" s="189">
        <f t="shared" si="84"/>
        <v>-71969228.109511256</v>
      </c>
      <c r="BJ330" s="189">
        <f t="shared" si="84"/>
        <v>-71050564.668811679</v>
      </c>
      <c r="BK330" s="189">
        <f t="shared" si="84"/>
        <v>-70129554.360809624</v>
      </c>
      <c r="BL330" s="189">
        <f t="shared" si="84"/>
        <v>-69207697.315414906</v>
      </c>
      <c r="BM330" s="189">
        <f t="shared" si="84"/>
        <v>-68286360.040161788</v>
      </c>
      <c r="BN330" s="1521">
        <f t="shared" si="84"/>
        <v>-67366785.852621287</v>
      </c>
    </row>
    <row r="331" spans="1:66" hidden="1" x14ac:dyDescent="0.15">
      <c r="A331" s="1123"/>
      <c r="C331" s="1529"/>
      <c r="D331" s="274"/>
      <c r="E331" s="1675"/>
      <c r="F331" s="1604"/>
      <c r="G331" s="189"/>
      <c r="H331" s="189"/>
      <c r="I331" s="189"/>
      <c r="J331" s="189"/>
      <c r="K331" s="189"/>
      <c r="L331" s="189"/>
      <c r="M331" s="189"/>
      <c r="N331" s="189"/>
      <c r="O331" s="189"/>
      <c r="P331" s="189"/>
      <c r="Q331" s="189"/>
      <c r="R331" s="189"/>
      <c r="S331" s="189"/>
      <c r="T331" s="189"/>
      <c r="U331" s="189"/>
      <c r="V331" s="189"/>
      <c r="W331" s="189"/>
      <c r="X331" s="189"/>
      <c r="Y331" s="189"/>
      <c r="Z331" s="189"/>
      <c r="AA331" s="189"/>
      <c r="AB331" s="189"/>
      <c r="AC331" s="189"/>
      <c r="AD331" s="189"/>
      <c r="AE331" s="189"/>
      <c r="AF331" s="189"/>
      <c r="AG331" s="189"/>
      <c r="AH331" s="189"/>
      <c r="AI331" s="189"/>
      <c r="AJ331" s="189"/>
      <c r="AK331" s="189"/>
      <c r="AL331" s="189"/>
      <c r="AM331" s="189"/>
      <c r="AN331" s="189"/>
      <c r="AO331" s="189"/>
      <c r="AP331" s="189"/>
      <c r="AQ331" s="189"/>
      <c r="AR331" s="189"/>
      <c r="AS331" s="189"/>
      <c r="AT331" s="189"/>
      <c r="AU331" s="189"/>
      <c r="AV331" s="189"/>
      <c r="AW331" s="189"/>
      <c r="AX331" s="189"/>
      <c r="AY331" s="189"/>
      <c r="AZ331" s="189"/>
      <c r="BA331" s="189"/>
      <c r="BB331" s="189"/>
      <c r="BC331" s="189"/>
      <c r="BD331" s="189"/>
      <c r="BE331" s="189"/>
      <c r="BF331" s="189"/>
      <c r="BG331" s="189"/>
      <c r="BH331" s="189"/>
      <c r="BI331" s="189"/>
      <c r="BJ331" s="189"/>
      <c r="BK331" s="189"/>
      <c r="BL331" s="189"/>
      <c r="BM331" s="189"/>
      <c r="BN331" s="1521"/>
    </row>
    <row r="332" spans="1:66" hidden="1" x14ac:dyDescent="0.15">
      <c r="A332" s="1123"/>
      <c r="C332" s="1529"/>
      <c r="D332" s="274"/>
      <c r="E332" s="1675"/>
      <c r="F332" s="1604"/>
      <c r="G332" s="189">
        <f t="shared" ref="G332:BN334" si="85">G234-G299</f>
        <v>184661585.82880747</v>
      </c>
      <c r="H332" s="189">
        <f t="shared" si="85"/>
        <v>97917407.574398398</v>
      </c>
      <c r="I332" s="189">
        <f t="shared" si="85"/>
        <v>55167872.556816369</v>
      </c>
      <c r="J332" s="189">
        <f t="shared" si="85"/>
        <v>28315858.529346675</v>
      </c>
      <c r="K332" s="189">
        <f t="shared" si="85"/>
        <v>9561662.215914607</v>
      </c>
      <c r="L332" s="189">
        <f t="shared" si="85"/>
        <v>-4326197.8801200688</v>
      </c>
      <c r="M332" s="189">
        <f t="shared" si="85"/>
        <v>-14987346.453673363</v>
      </c>
      <c r="N332" s="189">
        <f t="shared" si="85"/>
        <v>-23365067.170494825</v>
      </c>
      <c r="O332" s="189">
        <f t="shared" si="85"/>
        <v>-30050873.449769199</v>
      </c>
      <c r="P332" s="189">
        <f t="shared" si="85"/>
        <v>-35439782.064656407</v>
      </c>
      <c r="Q332" s="189">
        <f t="shared" si="85"/>
        <v>-39808546.164914519</v>
      </c>
      <c r="R332" s="189">
        <f t="shared" si="85"/>
        <v>-43358510.308395594</v>
      </c>
      <c r="S332" s="189">
        <f t="shared" si="85"/>
        <v>-46240668.876206905</v>
      </c>
      <c r="T332" s="189">
        <f t="shared" si="85"/>
        <v>-48571107.663338661</v>
      </c>
      <c r="U332" s="189">
        <f t="shared" si="85"/>
        <v>-50440939.177895308</v>
      </c>
      <c r="V332" s="189">
        <f t="shared" si="85"/>
        <v>-51922930.704181492</v>
      </c>
      <c r="W332" s="189">
        <f t="shared" si="85"/>
        <v>-53076064.319592685</v>
      </c>
      <c r="X332" s="189">
        <f t="shared" si="85"/>
        <v>-53948758.488036931</v>
      </c>
      <c r="Y332" s="189">
        <f t="shared" si="85"/>
        <v>-54581197.28472352</v>
      </c>
      <c r="Z332" s="189">
        <f t="shared" si="85"/>
        <v>-55007048.984948337</v>
      </c>
      <c r="AA332" s="189">
        <f t="shared" si="85"/>
        <v>-55254757.116926849</v>
      </c>
      <c r="AB332" s="189">
        <f t="shared" si="85"/>
        <v>-55348526.017824054</v>
      </c>
      <c r="AC332" s="189">
        <f t="shared" si="85"/>
        <v>-55309084.08245635</v>
      </c>
      <c r="AD332" s="189">
        <f t="shared" si="85"/>
        <v>-55154282.565627456</v>
      </c>
      <c r="AE332" s="189">
        <f t="shared" si="85"/>
        <v>-54899570.919987261</v>
      </c>
      <c r="AF332" s="189">
        <f t="shared" si="85"/>
        <v>-54558378.178178906</v>
      </c>
      <c r="AG332" s="189">
        <f t="shared" si="85"/>
        <v>-54142421.948088884</v>
      </c>
      <c r="AH332" s="189">
        <f t="shared" si="85"/>
        <v>-53661961.004410207</v>
      </c>
      <c r="AI332" s="189">
        <f t="shared" si="85"/>
        <v>-53126003.470919788</v>
      </c>
      <c r="AJ332" s="189">
        <f t="shared" si="85"/>
        <v>-52542479.699786127</v>
      </c>
      <c r="AK332" s="189">
        <f t="shared" si="85"/>
        <v>-51918386.836300075</v>
      </c>
      <c r="AL332" s="189">
        <f t="shared" si="85"/>
        <v>-51259910.485854924</v>
      </c>
      <c r="AM332" s="189">
        <f t="shared" si="85"/>
        <v>-50572527.721009195</v>
      </c>
      <c r="AN332" s="189">
        <f t="shared" si="85"/>
        <v>-49861094.772908449</v>
      </c>
      <c r="AO332" s="189">
        <f t="shared" si="85"/>
        <v>-49129922.06764853</v>
      </c>
      <c r="AP332" s="189">
        <f t="shared" si="85"/>
        <v>-48382838.740345776</v>
      </c>
      <c r="AQ332" s="189">
        <f t="shared" si="85"/>
        <v>-47623248.348793745</v>
      </c>
      <c r="AR332" s="189">
        <f t="shared" si="85"/>
        <v>-46854177.186194777</v>
      </c>
      <c r="AS332" s="189">
        <f t="shared" si="85"/>
        <v>-46078316.337628484</v>
      </c>
      <c r="AT332" s="189">
        <f t="shared" si="85"/>
        <v>-45298058.422076881</v>
      </c>
      <c r="AU332" s="189">
        <f t="shared" si="85"/>
        <v>-44515529.79930687</v>
      </c>
      <c r="AV332" s="189">
        <f t="shared" si="85"/>
        <v>-43732618.889872849</v>
      </c>
      <c r="AW332" s="189">
        <f t="shared" si="85"/>
        <v>-42951001.150227487</v>
      </c>
      <c r="AX332" s="189">
        <f t="shared" si="85"/>
        <v>-42172161.158248067</v>
      </c>
      <c r="AY332" s="189">
        <f t="shared" si="85"/>
        <v>-41397412.193410397</v>
      </c>
      <c r="AZ332" s="189">
        <f t="shared" si="85"/>
        <v>-40627913.637264013</v>
      </c>
      <c r="BA332" s="189">
        <f t="shared" si="85"/>
        <v>-39864686.471352398</v>
      </c>
      <c r="BB332" s="189">
        <f t="shared" si="85"/>
        <v>-39108627.109358788</v>
      </c>
      <c r="BC332" s="189">
        <f t="shared" si="85"/>
        <v>-38360519.76653266</v>
      </c>
      <c r="BD332" s="189">
        <f t="shared" si="85"/>
        <v>-37621047.541146159</v>
      </c>
      <c r="BE332" s="189">
        <f t="shared" si="85"/>
        <v>-36890802.358882546</v>
      </c>
      <c r="BF332" s="189">
        <f t="shared" si="85"/>
        <v>-36170293.910884023</v>
      </c>
      <c r="BG332" s="189">
        <f t="shared" si="85"/>
        <v>-35459957.699067295</v>
      </c>
      <c r="BH332" s="189">
        <f t="shared" si="85"/>
        <v>-34760162.287716687</v>
      </c>
      <c r="BI332" s="189">
        <f t="shared" si="85"/>
        <v>-34071215.847901046</v>
      </c>
      <c r="BJ332" s="189">
        <f t="shared" si="85"/>
        <v>-33393372.07055372</v>
      </c>
      <c r="BK332" s="189">
        <f t="shared" si="85"/>
        <v>-32726835.514861882</v>
      </c>
      <c r="BL332" s="189">
        <f t="shared" si="85"/>
        <v>-32071766.450658739</v>
      </c>
      <c r="BM332" s="189">
        <f t="shared" si="85"/>
        <v>-31428285.246646643</v>
      </c>
      <c r="BN332" s="1521">
        <f t="shared" si="85"/>
        <v>-30796476.350309789</v>
      </c>
    </row>
    <row r="333" spans="1:66" hidden="1" x14ac:dyDescent="0.15">
      <c r="A333" s="1123"/>
      <c r="C333" s="1529"/>
      <c r="D333" s="274"/>
      <c r="E333" s="1675"/>
      <c r="F333" s="1604"/>
      <c r="G333" s="189">
        <f t="shared" si="85"/>
        <v>148575756.94453627</v>
      </c>
      <c r="H333" s="189">
        <f t="shared" si="85"/>
        <v>83129559.902171582</v>
      </c>
      <c r="I333" s="189">
        <f t="shared" si="85"/>
        <v>49235799.800976545</v>
      </c>
      <c r="J333" s="189">
        <f t="shared" si="85"/>
        <v>27266367.713600367</v>
      </c>
      <c r="K333" s="189">
        <f t="shared" si="85"/>
        <v>11552303.911219478</v>
      </c>
      <c r="L333" s="189">
        <f t="shared" si="85"/>
        <v>-317432.38217240572</v>
      </c>
      <c r="M333" s="189">
        <f t="shared" si="85"/>
        <v>-9591072.4454366565</v>
      </c>
      <c r="N333" s="189">
        <f t="shared" si="85"/>
        <v>-16998730.672092229</v>
      </c>
      <c r="O333" s="189">
        <f t="shared" si="85"/>
        <v>-23004789.165802896</v>
      </c>
      <c r="P333" s="189">
        <f t="shared" si="85"/>
        <v>-27923257.506929457</v>
      </c>
      <c r="Q333" s="189">
        <f t="shared" si="85"/>
        <v>-31976606.082341552</v>
      </c>
      <c r="R333" s="189">
        <f t="shared" si="85"/>
        <v>-35328339.462631047</v>
      </c>
      <c r="S333" s="189">
        <f t="shared" si="85"/>
        <v>-38102225.035438329</v>
      </c>
      <c r="T333" s="189">
        <f t="shared" si="85"/>
        <v>-40394244.757936507</v>
      </c>
      <c r="U333" s="189">
        <f t="shared" si="85"/>
        <v>-42280346.028233677</v>
      </c>
      <c r="V333" s="189">
        <f t="shared" si="85"/>
        <v>-43821650.351103157</v>
      </c>
      <c r="W333" s="189">
        <f t="shared" si="85"/>
        <v>-45068061.272921354</v>
      </c>
      <c r="X333" s="189">
        <f t="shared" si="85"/>
        <v>-46060829.634476453</v>
      </c>
      <c r="Y333" s="189">
        <f t="shared" si="85"/>
        <v>-46834419.430238247</v>
      </c>
      <c r="Z333" s="189">
        <f t="shared" si="85"/>
        <v>-47417892.360893399</v>
      </c>
      <c r="AA333" s="189">
        <f t="shared" si="85"/>
        <v>-47835953.590304047</v>
      </c>
      <c r="AB333" s="189">
        <f t="shared" si="85"/>
        <v>-48109754.182786822</v>
      </c>
      <c r="AC333" s="189">
        <f t="shared" si="85"/>
        <v>-48257515.620883435</v>
      </c>
      <c r="AD333" s="189">
        <f t="shared" si="85"/>
        <v>-48295022.102636248</v>
      </c>
      <c r="AE333" s="189">
        <f t="shared" si="85"/>
        <v>-48236013.129333168</v>
      </c>
      <c r="AF333" s="189">
        <f t="shared" si="85"/>
        <v>-48092499.892006189</v>
      </c>
      <c r="AG333" s="189">
        <f t="shared" si="85"/>
        <v>-47875022.709177941</v>
      </c>
      <c r="AH333" s="189">
        <f t="shared" si="85"/>
        <v>-47592862.350268781</v>
      </c>
      <c r="AI333" s="189">
        <f t="shared" si="85"/>
        <v>-47254214.912160546</v>
      </c>
      <c r="AJ333" s="189">
        <f t="shared" si="85"/>
        <v>-46866337.615121365</v>
      </c>
      <c r="AK333" s="189">
        <f t="shared" si="85"/>
        <v>-46435671.190819383</v>
      </c>
      <c r="AL333" s="189">
        <f t="shared" si="85"/>
        <v>-45967943.274305552</v>
      </c>
      <c r="AM333" s="189">
        <f t="shared" si="85"/>
        <v>-45468256.262896001</v>
      </c>
      <c r="AN333" s="189">
        <f t="shared" si="85"/>
        <v>-44941162.383408666</v>
      </c>
      <c r="AO333" s="189">
        <f t="shared" si="85"/>
        <v>-44390728.15550223</v>
      </c>
      <c r="AP333" s="189">
        <f t="shared" si="85"/>
        <v>-43820590.01013881</v>
      </c>
      <c r="AQ333" s="189">
        <f t="shared" si="85"/>
        <v>-43234002.487478465</v>
      </c>
      <c r="AR333" s="189">
        <f t="shared" si="85"/>
        <v>-42633880.175166368</v>
      </c>
      <c r="AS333" s="189">
        <f t="shared" si="85"/>
        <v>-42022834.339236319</v>
      </c>
      <c r="AT333" s="189">
        <f t="shared" si="85"/>
        <v>-41403205.03327322</v>
      </c>
      <c r="AU333" s="189">
        <f t="shared" si="85"/>
        <v>-40777089.337651849</v>
      </c>
      <c r="AV333" s="189">
        <f t="shared" si="85"/>
        <v>-40146366.272501886</v>
      </c>
      <c r="AW333" s="189">
        <f t="shared" si="85"/>
        <v>-39512718.840105057</v>
      </c>
      <c r="AX333" s="189">
        <f t="shared" si="85"/>
        <v>-38877653.580519676</v>
      </c>
      <c r="AY333" s="189">
        <f t="shared" si="85"/>
        <v>-38242517.965134203</v>
      </c>
      <c r="AZ333" s="189">
        <f t="shared" si="85"/>
        <v>-37608515.904025733</v>
      </c>
      <c r="BA333" s="189">
        <f t="shared" si="85"/>
        <v>-36976721.602476418</v>
      </c>
      <c r="BB333" s="189">
        <f t="shared" si="85"/>
        <v>-36348091.96820873</v>
      </c>
      <c r="BC333" s="189">
        <f t="shared" si="85"/>
        <v>-35723477.742601097</v>
      </c>
      <c r="BD333" s="189">
        <f t="shared" si="85"/>
        <v>-35103633.505343676</v>
      </c>
      <c r="BE333" s="189">
        <f t="shared" si="85"/>
        <v>-34489226.681894422</v>
      </c>
      <c r="BF333" s="189">
        <f t="shared" si="85"/>
        <v>-33880845.66606456</v>
      </c>
      <c r="BG333" s="189">
        <f t="shared" si="85"/>
        <v>-33279007.155567467</v>
      </c>
      <c r="BH333" s="189">
        <f t="shared" si="85"/>
        <v>-32684162.785993576</v>
      </c>
      <c r="BI333" s="189">
        <f t="shared" si="85"/>
        <v>-32096705.138075888</v>
      </c>
      <c r="BJ333" s="189">
        <f t="shared" si="85"/>
        <v>-31516973.184002042</v>
      </c>
      <c r="BK333" s="189">
        <f t="shared" si="85"/>
        <v>-30945257.230677724</v>
      </c>
      <c r="BL333" s="189">
        <f t="shared" si="85"/>
        <v>-30381803.411057413</v>
      </c>
      <c r="BM333" s="189">
        <f t="shared" si="85"/>
        <v>-29826817.768769979</v>
      </c>
      <c r="BN333" s="1521">
        <f t="shared" si="85"/>
        <v>-29280469.976151168</v>
      </c>
    </row>
    <row r="334" spans="1:66" hidden="1" x14ac:dyDescent="0.15">
      <c r="A334" s="1123"/>
      <c r="C334" s="1529"/>
      <c r="D334" s="274"/>
      <c r="E334" s="1675"/>
      <c r="F334" s="1604"/>
      <c r="G334" s="189">
        <f t="shared" si="85"/>
        <v>105215907.9621561</v>
      </c>
      <c r="H334" s="189">
        <f t="shared" si="85"/>
        <v>61347741.905613035</v>
      </c>
      <c r="I334" s="189">
        <f t="shared" si="85"/>
        <v>37566501.196599662</v>
      </c>
      <c r="J334" s="189">
        <f t="shared" si="85"/>
        <v>21703925.306177914</v>
      </c>
      <c r="K334" s="189">
        <f t="shared" si="85"/>
        <v>10112351.63441655</v>
      </c>
      <c r="L334" s="189">
        <f t="shared" si="85"/>
        <v>1201581.2628824115</v>
      </c>
      <c r="M334" s="189">
        <f t="shared" si="85"/>
        <v>-5867486.7384056747</v>
      </c>
      <c r="N334" s="189">
        <f t="shared" si="85"/>
        <v>-11593420.411227316</v>
      </c>
      <c r="O334" s="189">
        <f t="shared" si="85"/>
        <v>-16297619.122159481</v>
      </c>
      <c r="P334" s="189">
        <f t="shared" si="85"/>
        <v>-20199990.681918144</v>
      </c>
      <c r="Q334" s="189">
        <f t="shared" si="85"/>
        <v>-23457991.309032977</v>
      </c>
      <c r="R334" s="189">
        <f t="shared" si="85"/>
        <v>-26188458.72551468</v>
      </c>
      <c r="S334" s="189">
        <f t="shared" si="85"/>
        <v>-28480616.959809989</v>
      </c>
      <c r="T334" s="189">
        <f t="shared" si="85"/>
        <v>-30404225.722030103</v>
      </c>
      <c r="U334" s="189">
        <f t="shared" si="85"/>
        <v>-32014904.979614794</v>
      </c>
      <c r="V334" s="189">
        <f t="shared" si="85"/>
        <v>-33357737.911041975</v>
      </c>
      <c r="W334" s="189">
        <f t="shared" si="85"/>
        <v>-34469782.698974252</v>
      </c>
      <c r="X334" s="189">
        <f t="shared" si="85"/>
        <v>-35381869.224644274</v>
      </c>
      <c r="Y334" s="189">
        <f t="shared" si="85"/>
        <v>-36119913.360397905</v>
      </c>
      <c r="Z334" s="189">
        <f t="shared" si="85"/>
        <v>-36705897.501485795</v>
      </c>
      <c r="AA334" s="189">
        <f t="shared" si="85"/>
        <v>-37158614.96923089</v>
      </c>
      <c r="AB334" s="189">
        <f t="shared" si="85"/>
        <v>-37494244.012895018</v>
      </c>
      <c r="AC334" s="189">
        <f t="shared" si="85"/>
        <v>-37726796.640409678</v>
      </c>
      <c r="AD334" s="189">
        <f t="shared" si="85"/>
        <v>-37868474.021434307</v>
      </c>
      <c r="AE334" s="189">
        <f t="shared" si="85"/>
        <v>-37929951.139816254</v>
      </c>
      <c r="AF334" s="189">
        <f t="shared" si="85"/>
        <v>-37920607.158431053</v>
      </c>
      <c r="AG334" s="189">
        <f t="shared" si="85"/>
        <v>-37848713.624642044</v>
      </c>
      <c r="AH334" s="189">
        <f t="shared" si="85"/>
        <v>-37721589.571938217</v>
      </c>
      <c r="AI334" s="189">
        <f t="shared" si="85"/>
        <v>-37545730.362969249</v>
      </c>
      <c r="AJ334" s="189">
        <f t="shared" si="85"/>
        <v>-37326915.507538825</v>
      </c>
      <c r="AK334" s="189">
        <f t="shared" si="85"/>
        <v>-37070299.499228567</v>
      </c>
      <c r="AL334" s="189">
        <f t="shared" si="85"/>
        <v>-36780488.825606406</v>
      </c>
      <c r="AM334" s="189">
        <f t="shared" si="85"/>
        <v>-36461607.636048377</v>
      </c>
      <c r="AN334" s="189">
        <f t="shared" si="85"/>
        <v>-36117354.039589345</v>
      </c>
      <c r="AO334" s="189">
        <f t="shared" si="85"/>
        <v>-35751048.611451268</v>
      </c>
      <c r="AP334" s="189">
        <f t="shared" si="85"/>
        <v>-35365676.381146818</v>
      </c>
      <c r="AQ334" s="189">
        <f t="shared" si="85"/>
        <v>-34963923.335719317</v>
      </c>
      <c r="AR334" s="189">
        <f t="shared" si="85"/>
        <v>-34548208.282859683</v>
      </c>
      <c r="AS334" s="189">
        <f t="shared" si="85"/>
        <v>-34120710.768607497</v>
      </c>
      <c r="AT334" s="189">
        <f t="shared" si="85"/>
        <v>-33683395.624295115</v>
      </c>
      <c r="AU334" s="189">
        <f t="shared" si="85"/>
        <v>-33238034.620727092</v>
      </c>
      <c r="AV334" s="189">
        <f t="shared" si="85"/>
        <v>-32786225.629258841</v>
      </c>
      <c r="AW334" s="189">
        <f t="shared" si="85"/>
        <v>-32329409.625608832</v>
      </c>
      <c r="AX334" s="189">
        <f t="shared" si="85"/>
        <v>-31868885.819927961</v>
      </c>
      <c r="AY334" s="189">
        <f t="shared" si="85"/>
        <v>-31405825.153560579</v>
      </c>
      <c r="AZ334" s="189">
        <f t="shared" si="85"/>
        <v>-30941282.367258668</v>
      </c>
      <c r="BA334" s="189">
        <f t="shared" si="85"/>
        <v>-30476206.81593135</v>
      </c>
      <c r="BB334" s="189">
        <f t="shared" si="85"/>
        <v>-30011452.18021822</v>
      </c>
      <c r="BC334" s="189">
        <f t="shared" si="85"/>
        <v>-29547785.204359174</v>
      </c>
      <c r="BD334" s="189">
        <f t="shared" si="85"/>
        <v>-29085893.572298378</v>
      </c>
      <c r="BE334" s="189">
        <f t="shared" si="85"/>
        <v>-28626393.019115359</v>
      </c>
      <c r="BF334" s="189">
        <f t="shared" si="85"/>
        <v>-28169833.762276918</v>
      </c>
      <c r="BG334" s="189">
        <f t="shared" si="85"/>
        <v>-27716706.326458156</v>
      </c>
      <c r="BH334" s="189">
        <f t="shared" si="85"/>
        <v>-27267446.826490164</v>
      </c>
      <c r="BI334" s="189">
        <f t="shared" si="85"/>
        <v>-26822441.765107453</v>
      </c>
      <c r="BJ334" s="189">
        <f t="shared" si="85"/>
        <v>-26382032.395374119</v>
      </c>
      <c r="BK334" s="189">
        <f t="shared" si="85"/>
        <v>-25946518.691804558</v>
      </c>
      <c r="BL334" s="189">
        <f t="shared" si="85"/>
        <v>-25516162.969113261</v>
      </c>
      <c r="BM334" s="189">
        <f t="shared" si="85"/>
        <v>-25091193.183113784</v>
      </c>
      <c r="BN334" s="1521">
        <f t="shared" si="85"/>
        <v>-24671805.944442064</v>
      </c>
    </row>
    <row r="335" spans="1:66" hidden="1" x14ac:dyDescent="0.15">
      <c r="A335" s="1123"/>
      <c r="C335" s="1529"/>
      <c r="D335" s="274"/>
      <c r="E335" s="1675"/>
      <c r="F335" s="1604"/>
      <c r="G335" s="189"/>
      <c r="H335" s="189"/>
      <c r="I335" s="189"/>
      <c r="J335" s="189"/>
      <c r="K335" s="189"/>
      <c r="L335" s="189"/>
      <c r="M335" s="189"/>
      <c r="N335" s="189"/>
      <c r="O335" s="189"/>
      <c r="P335" s="189"/>
      <c r="Q335" s="189"/>
      <c r="R335" s="189"/>
      <c r="S335" s="189"/>
      <c r="T335" s="189"/>
      <c r="U335" s="189"/>
      <c r="V335" s="189"/>
      <c r="W335" s="189"/>
      <c r="X335" s="189"/>
      <c r="Y335" s="189"/>
      <c r="Z335" s="189"/>
      <c r="AA335" s="189"/>
      <c r="AB335" s="189"/>
      <c r="AC335" s="189"/>
      <c r="AD335" s="189"/>
      <c r="AE335" s="189"/>
      <c r="AF335" s="189"/>
      <c r="AG335" s="189"/>
      <c r="AH335" s="189"/>
      <c r="AI335" s="189"/>
      <c r="AJ335" s="189"/>
      <c r="AK335" s="189"/>
      <c r="AL335" s="189"/>
      <c r="AM335" s="189"/>
      <c r="AN335" s="189"/>
      <c r="AO335" s="189"/>
      <c r="AP335" s="189"/>
      <c r="AQ335" s="189"/>
      <c r="AR335" s="189"/>
      <c r="AS335" s="189"/>
      <c r="AT335" s="189"/>
      <c r="AU335" s="189"/>
      <c r="AV335" s="189"/>
      <c r="AW335" s="189"/>
      <c r="AX335" s="189"/>
      <c r="AY335" s="189"/>
      <c r="AZ335" s="189"/>
      <c r="BA335" s="189"/>
      <c r="BB335" s="189"/>
      <c r="BC335" s="189"/>
      <c r="BD335" s="189"/>
      <c r="BE335" s="189"/>
      <c r="BF335" s="189"/>
      <c r="BG335" s="189"/>
      <c r="BH335" s="189"/>
      <c r="BI335" s="189"/>
      <c r="BJ335" s="189"/>
      <c r="BK335" s="189"/>
      <c r="BL335" s="189"/>
      <c r="BM335" s="189"/>
      <c r="BN335" s="1521"/>
    </row>
    <row r="336" spans="1:66" hidden="1" x14ac:dyDescent="0.15">
      <c r="A336" s="1123"/>
      <c r="C336" s="1529"/>
      <c r="D336" s="274"/>
      <c r="E336" s="1675"/>
      <c r="F336" s="1604"/>
      <c r="G336" s="189">
        <f t="shared" ref="G336:BN338" si="86">G238-G303</f>
        <v>682474438.04801059</v>
      </c>
      <c r="H336" s="189">
        <f t="shared" si="86"/>
        <v>407158371.03116226</v>
      </c>
      <c r="I336" s="189">
        <f t="shared" si="86"/>
        <v>269581912.29725415</v>
      </c>
      <c r="J336" s="189">
        <f t="shared" si="86"/>
        <v>181871229.20141837</v>
      </c>
      <c r="K336" s="189">
        <f t="shared" si="86"/>
        <v>119628629.43764359</v>
      </c>
      <c r="L336" s="189">
        <f t="shared" si="86"/>
        <v>72742795.484447658</v>
      </c>
      <c r="M336" s="189">
        <f t="shared" si="86"/>
        <v>36080820.469826549</v>
      </c>
      <c r="N336" s="189">
        <f t="shared" si="86"/>
        <v>6687662.6922949851</v>
      </c>
      <c r="O336" s="189">
        <f t="shared" si="86"/>
        <v>-17291434.938830703</v>
      </c>
      <c r="P336" s="189">
        <f t="shared" si="86"/>
        <v>-37096538.027829602</v>
      </c>
      <c r="Q336" s="189">
        <f t="shared" si="86"/>
        <v>-53597685.317456052</v>
      </c>
      <c r="R336" s="189">
        <f t="shared" si="86"/>
        <v>-67428915.804913476</v>
      </c>
      <c r="S336" s="189">
        <f t="shared" si="86"/>
        <v>-79066640.412384585</v>
      </c>
      <c r="T336" s="189">
        <f t="shared" si="86"/>
        <v>-88877938.801323235</v>
      </c>
      <c r="U336" s="189">
        <f t="shared" si="86"/>
        <v>-97151636.168535292</v>
      </c>
      <c r="V336" s="189">
        <f t="shared" si="86"/>
        <v>-104119037.11653832</v>
      </c>
      <c r="W336" s="189">
        <f t="shared" si="86"/>
        <v>-109968191.91343832</v>
      </c>
      <c r="X336" s="189">
        <f t="shared" si="86"/>
        <v>-114853976.89286213</v>
      </c>
      <c r="Y336" s="189">
        <f t="shared" si="86"/>
        <v>-118905383.94519782</v>
      </c>
      <c r="Z336" s="189">
        <f t="shared" si="86"/>
        <v>-122230900.16791192</v>
      </c>
      <c r="AA336" s="189">
        <f t="shared" si="86"/>
        <v>-124922550.2897591</v>
      </c>
      <c r="AB336" s="189">
        <f t="shared" si="86"/>
        <v>-127058983.52824983</v>
      </c>
      <c r="AC336" s="189">
        <f t="shared" si="86"/>
        <v>-128707865.04527669</v>
      </c>
      <c r="AD336" s="189">
        <f t="shared" si="86"/>
        <v>-129927752.95591281</v>
      </c>
      <c r="AE336" s="189">
        <f t="shared" si="86"/>
        <v>-130769589.05937308</v>
      </c>
      <c r="AF336" s="189">
        <f t="shared" si="86"/>
        <v>-131277895.58109257</v>
      </c>
      <c r="AG336" s="189">
        <f t="shared" si="86"/>
        <v>-131491745.3840951</v>
      </c>
      <c r="AH336" s="189">
        <f t="shared" si="86"/>
        <v>-131445555.63978517</v>
      </c>
      <c r="AI336" s="189">
        <f t="shared" si="86"/>
        <v>-131169742.47389948</v>
      </c>
      <c r="AJ336" s="189">
        <f t="shared" si="86"/>
        <v>-130691265.07125866</v>
      </c>
      <c r="AK336" s="189">
        <f t="shared" si="86"/>
        <v>-130034081.09938218</v>
      </c>
      <c r="AL336" s="189">
        <f t="shared" si="86"/>
        <v>-129219530.39608225</v>
      </c>
      <c r="AM336" s="189">
        <f t="shared" si="86"/>
        <v>-128266660.1789007</v>
      </c>
      <c r="AN336" s="189">
        <f t="shared" si="86"/>
        <v>-127192502.23965484</v>
      </c>
      <c r="AO336" s="189">
        <f t="shared" si="86"/>
        <v>-126012310.44906352</v>
      </c>
      <c r="AP336" s="189">
        <f t="shared" si="86"/>
        <v>-124739765.24561206</v>
      </c>
      <c r="AQ336" s="189">
        <f t="shared" si="86"/>
        <v>-123387150.49769054</v>
      </c>
      <c r="AR336" s="189">
        <f t="shared" si="86"/>
        <v>-121965507.11966375</v>
      </c>
      <c r="AS336" s="189">
        <f t="shared" si="86"/>
        <v>-120484767.02545813</v>
      </c>
      <c r="AT336" s="189">
        <f t="shared" si="86"/>
        <v>-118953870.36875984</v>
      </c>
      <c r="AU336" s="189">
        <f t="shared" si="86"/>
        <v>-117380868.51052254</v>
      </c>
      <c r="AV336" s="189">
        <f t="shared" si="86"/>
        <v>-115773014.74455702</v>
      </c>
      <c r="AW336" s="189">
        <f t="shared" si="86"/>
        <v>-114136844.47948639</v>
      </c>
      <c r="AX336" s="189">
        <f t="shared" si="86"/>
        <v>-112478246.30414845</v>
      </c>
      <c r="AY336" s="189">
        <f t="shared" si="86"/>
        <v>-110802525.14112808</v>
      </c>
      <c r="AZ336" s="189">
        <f t="shared" si="86"/>
        <v>-109114458.50979695</v>
      </c>
      <c r="BA336" s="189">
        <f t="shared" si="86"/>
        <v>-107418346.76841049</v>
      </c>
      <c r="BB336" s="189">
        <f t="shared" si="86"/>
        <v>-105718058.07848926</v>
      </c>
      <c r="BC336" s="189">
        <f t="shared" si="86"/>
        <v>-104017068.72912018</v>
      </c>
      <c r="BD336" s="189">
        <f t="shared" si="86"/>
        <v>-102318499.37020662</v>
      </c>
      <c r="BE336" s="189">
        <f t="shared" si="86"/>
        <v>-100625147.62900816</v>
      </c>
      <c r="BF336" s="189">
        <f t="shared" si="86"/>
        <v>-98939517.521141082</v>
      </c>
      <c r="BG336" s="189">
        <f t="shared" si="86"/>
        <v>-97263846.013563931</v>
      </c>
      <c r="BH336" s="189">
        <f t="shared" si="86"/>
        <v>-95600127.051354647</v>
      </c>
      <c r="BI336" s="189">
        <f t="shared" si="86"/>
        <v>-93950133.321002841</v>
      </c>
      <c r="BJ336" s="189">
        <f t="shared" si="86"/>
        <v>-92315435.989401102</v>
      </c>
      <c r="BK336" s="189">
        <f t="shared" si="86"/>
        <v>-90697422.628864974</v>
      </c>
      <c r="BL336" s="189">
        <f t="shared" si="86"/>
        <v>-89097313.513594687</v>
      </c>
      <c r="BM336" s="189">
        <f t="shared" si="86"/>
        <v>-87516176.451430619</v>
      </c>
      <c r="BN336" s="1521">
        <f t="shared" si="86"/>
        <v>-85954940.29602468</v>
      </c>
    </row>
    <row r="337" spans="1:66" hidden="1" x14ac:dyDescent="0.15">
      <c r="A337" s="1123"/>
      <c r="C337" s="1529"/>
      <c r="D337" s="274"/>
      <c r="E337" s="1675"/>
      <c r="F337" s="1604"/>
      <c r="G337" s="189">
        <f t="shared" si="86"/>
        <v>569623596.3540405</v>
      </c>
      <c r="H337" s="189">
        <f t="shared" si="86"/>
        <v>360912487.03040987</v>
      </c>
      <c r="I337" s="189">
        <f t="shared" si="86"/>
        <v>251030602.15184185</v>
      </c>
      <c r="J337" s="189">
        <f t="shared" si="86"/>
        <v>178589167.36249322</v>
      </c>
      <c r="K337" s="189">
        <f t="shared" si="86"/>
        <v>125853942.74682984</v>
      </c>
      <c r="L337" s="189">
        <f t="shared" si="86"/>
        <v>85279366.614571661</v>
      </c>
      <c r="M337" s="189">
        <f t="shared" si="86"/>
        <v>52956532.700071335</v>
      </c>
      <c r="N337" s="189">
        <f t="shared" si="86"/>
        <v>26597041.375430465</v>
      </c>
      <c r="O337" s="189">
        <f t="shared" si="86"/>
        <v>4743712.0060368776</v>
      </c>
      <c r="P337" s="189">
        <f t="shared" si="86"/>
        <v>-13590188.051132083</v>
      </c>
      <c r="Q337" s="189">
        <f t="shared" si="86"/>
        <v>-29104939.612497181</v>
      </c>
      <c r="R337" s="189">
        <f t="shared" si="86"/>
        <v>-42316245.072112024</v>
      </c>
      <c r="S337" s="189">
        <f t="shared" si="86"/>
        <v>-53615368.655393749</v>
      </c>
      <c r="T337" s="189">
        <f t="shared" si="86"/>
        <v>-63306519.498466372</v>
      </c>
      <c r="U337" s="189">
        <f t="shared" si="86"/>
        <v>-71631097.105546653</v>
      </c>
      <c r="V337" s="189">
        <f t="shared" si="86"/>
        <v>-78783986.352546751</v>
      </c>
      <c r="W337" s="189">
        <f t="shared" si="86"/>
        <v>-84924846.310847759</v>
      </c>
      <c r="X337" s="189">
        <f t="shared" si="86"/>
        <v>-90186138.079979688</v>
      </c>
      <c r="Y337" s="189">
        <f t="shared" si="86"/>
        <v>-94678965.200638145</v>
      </c>
      <c r="Z337" s="189">
        <f t="shared" si="86"/>
        <v>-98497408.676871985</v>
      </c>
      <c r="AA337" s="189">
        <f t="shared" si="86"/>
        <v>-101721802.2890251</v>
      </c>
      <c r="AB337" s="189">
        <f t="shared" si="86"/>
        <v>-104421246.78581849</v>
      </c>
      <c r="AC337" s="189">
        <f t="shared" si="86"/>
        <v>-106655567.48815955</v>
      </c>
      <c r="AD337" s="189">
        <f t="shared" si="86"/>
        <v>-108476858.22576208</v>
      </c>
      <c r="AE337" s="189">
        <f t="shared" si="86"/>
        <v>-109930713.28452542</v>
      </c>
      <c r="AF337" s="189">
        <f t="shared" si="86"/>
        <v>-111057220.88839032</v>
      </c>
      <c r="AG337" s="189">
        <f t="shared" si="86"/>
        <v>-111891772.17545573</v>
      </c>
      <c r="AH337" s="189">
        <f t="shared" si="86"/>
        <v>-112465725.81129156</v>
      </c>
      <c r="AI337" s="189">
        <f t="shared" si="86"/>
        <v>-112806958.47827284</v>
      </c>
      <c r="AJ337" s="189">
        <f t="shared" si="86"/>
        <v>-112940324.28274889</v>
      </c>
      <c r="AK337" s="189">
        <f t="shared" si="86"/>
        <v>-112888040.82563682</v>
      </c>
      <c r="AL337" s="189">
        <f t="shared" si="86"/>
        <v>-112670015.73880522</v>
      </c>
      <c r="AM337" s="189">
        <f t="shared" si="86"/>
        <v>-112304124.52176197</v>
      </c>
      <c r="AN337" s="189">
        <f t="shared" si="86"/>
        <v>-111806448.2567163</v>
      </c>
      <c r="AO337" s="189">
        <f t="shared" si="86"/>
        <v>-111191478.04829353</v>
      </c>
      <c r="AP337" s="189">
        <f t="shared" si="86"/>
        <v>-110472291.69325808</v>
      </c>
      <c r="AQ337" s="189">
        <f t="shared" si="86"/>
        <v>-109660707.03868741</v>
      </c>
      <c r="AR337" s="189">
        <f t="shared" si="86"/>
        <v>-108767415.66330516</v>
      </c>
      <c r="AS337" s="189">
        <f t="shared" si="86"/>
        <v>-107802099.86375704</v>
      </c>
      <c r="AT337" s="189">
        <f t="shared" si="86"/>
        <v>-106773535.4065029</v>
      </c>
      <c r="AU337" s="189">
        <f t="shared" si="86"/>
        <v>-105689682.08735397</v>
      </c>
      <c r="AV337" s="189">
        <f t="shared" si="86"/>
        <v>-104557763.80227032</v>
      </c>
      <c r="AW337" s="189">
        <f t="shared" si="86"/>
        <v>-103384339.55786783</v>
      </c>
      <c r="AX337" s="189">
        <f t="shared" si="86"/>
        <v>-102175366.62508768</v>
      </c>
      <c r="AY337" s="189">
        <f t="shared" si="86"/>
        <v>-100936256.85453188</v>
      </c>
      <c r="AZ337" s="189">
        <f t="shared" si="86"/>
        <v>-99671927.019178122</v>
      </c>
      <c r="BA337" s="189">
        <f t="shared" si="86"/>
        <v>-98386843.923332945</v>
      </c>
      <c r="BB337" s="189">
        <f t="shared" si="86"/>
        <v>-97085064.910903469</v>
      </c>
      <c r="BC337" s="189">
        <f t="shared" si="86"/>
        <v>-95770274.317456737</v>
      </c>
      <c r="BD337" s="189">
        <f t="shared" si="86"/>
        <v>-94445816.335998625</v>
      </c>
      <c r="BE337" s="189">
        <f t="shared" si="86"/>
        <v>-93114724.703458935</v>
      </c>
      <c r="BF337" s="189">
        <f t="shared" si="86"/>
        <v>-91779749.561500832</v>
      </c>
      <c r="BG337" s="189">
        <f t="shared" si="86"/>
        <v>-90443381.799863577</v>
      </c>
      <c r="BH337" s="189">
        <f t="shared" si="86"/>
        <v>-89107875.151666462</v>
      </c>
      <c r="BI337" s="189">
        <f t="shared" si="86"/>
        <v>-87775266.276874781</v>
      </c>
      <c r="BJ337" s="189">
        <f t="shared" si="86"/>
        <v>-86447393.041569903</v>
      </c>
      <c r="BK337" s="189">
        <f t="shared" si="86"/>
        <v>-85125911.176026613</v>
      </c>
      <c r="BL337" s="189">
        <f t="shared" si="86"/>
        <v>-83812309.473300979</v>
      </c>
      <c r="BM337" s="189">
        <f t="shared" si="86"/>
        <v>-82507923.671550989</v>
      </c>
      <c r="BN337" s="1521">
        <f t="shared" si="86"/>
        <v>-81213949.147230402</v>
      </c>
    </row>
    <row r="338" spans="1:66" hidden="1" x14ac:dyDescent="0.15">
      <c r="A338" s="1123"/>
      <c r="C338" s="1529"/>
      <c r="D338" s="274"/>
      <c r="E338" s="1675"/>
      <c r="F338" s="1604"/>
      <c r="G338" s="189">
        <f t="shared" si="86"/>
        <v>434024786.38689923</v>
      </c>
      <c r="H338" s="189">
        <f t="shared" si="86"/>
        <v>292794431.5350036</v>
      </c>
      <c r="I338" s="189">
        <f t="shared" si="86"/>
        <v>214537324.59112579</v>
      </c>
      <c r="J338" s="189">
        <f t="shared" si="86"/>
        <v>161193798.40574777</v>
      </c>
      <c r="K338" s="189">
        <f t="shared" si="86"/>
        <v>121350794.79483128</v>
      </c>
      <c r="L338" s="189">
        <f t="shared" si="86"/>
        <v>90029762.370723248</v>
      </c>
      <c r="M338" s="189">
        <f t="shared" si="86"/>
        <v>64601264.001815796</v>
      </c>
      <c r="N338" s="189">
        <f t="shared" si="86"/>
        <v>43501012.585622728</v>
      </c>
      <c r="O338" s="189">
        <f t="shared" si="86"/>
        <v>25718975.931307077</v>
      </c>
      <c r="P338" s="189">
        <f t="shared" si="86"/>
        <v>10562704.892655373</v>
      </c>
      <c r="Q338" s="189">
        <f t="shared" si="86"/>
        <v>-2464763.2064740658</v>
      </c>
      <c r="R338" s="189">
        <f t="shared" si="86"/>
        <v>-13733190.004319012</v>
      </c>
      <c r="S338" s="189">
        <f t="shared" si="86"/>
        <v>-23525812.634209573</v>
      </c>
      <c r="T338" s="189">
        <f t="shared" si="86"/>
        <v>-32064835.668606818</v>
      </c>
      <c r="U338" s="189">
        <f t="shared" si="86"/>
        <v>-39528088.846772313</v>
      </c>
      <c r="V338" s="189">
        <f t="shared" si="86"/>
        <v>-46060300.551675439</v>
      </c>
      <c r="W338" s="189">
        <f t="shared" si="86"/>
        <v>-51780958.680809081</v>
      </c>
      <c r="X338" s="189">
        <f t="shared" si="86"/>
        <v>-56789934.974017024</v>
      </c>
      <c r="Y338" s="189">
        <f t="shared" si="86"/>
        <v>-61171600.517554462</v>
      </c>
      <c r="Z338" s="189">
        <f t="shared" si="86"/>
        <v>-64997897.276358485</v>
      </c>
      <c r="AA338" s="189">
        <f t="shared" si="86"/>
        <v>-68330670.986376107</v>
      </c>
      <c r="AB338" s="189">
        <f t="shared" si="86"/>
        <v>-71223470.96292907</v>
      </c>
      <c r="AC338" s="189">
        <f t="shared" si="86"/>
        <v>-73722958.280252159</v>
      </c>
      <c r="AD338" s="189">
        <f t="shared" si="86"/>
        <v>-75870021.600231588</v>
      </c>
      <c r="AE338" s="189">
        <f t="shared" si="86"/>
        <v>-77700671.574879467</v>
      </c>
      <c r="AF338" s="189">
        <f t="shared" si="86"/>
        <v>-79246765.313540816</v>
      </c>
      <c r="AG338" s="189">
        <f t="shared" si="86"/>
        <v>-80536598.849592566</v>
      </c>
      <c r="AH338" s="189">
        <f t="shared" si="86"/>
        <v>-81595395.931992948</v>
      </c>
      <c r="AI338" s="189">
        <f t="shared" si="86"/>
        <v>-82445714.554437816</v>
      </c>
      <c r="AJ338" s="189">
        <f t="shared" si="86"/>
        <v>-83107787.594531745</v>
      </c>
      <c r="AK338" s="189">
        <f t="shared" si="86"/>
        <v>-83599810.214047134</v>
      </c>
      <c r="AL338" s="189">
        <f t="shared" si="86"/>
        <v>-83938183.891854823</v>
      </c>
      <c r="AM338" s="189">
        <f t="shared" si="86"/>
        <v>-84137724.862736374</v>
      </c>
      <c r="AN338" s="189">
        <f t="shared" si="86"/>
        <v>-84211843.135138899</v>
      </c>
      <c r="AO338" s="189">
        <f t="shared" si="86"/>
        <v>-84172697.029318482</v>
      </c>
      <c r="AP338" s="189">
        <f t="shared" si="86"/>
        <v>-84031327.220984459</v>
      </c>
      <c r="AQ338" s="189">
        <f t="shared" si="86"/>
        <v>-83797773.526896626</v>
      </c>
      <c r="AR338" s="189">
        <f t="shared" si="86"/>
        <v>-83481177.078224391</v>
      </c>
      <c r="AS338" s="189">
        <f t="shared" si="86"/>
        <v>-83089870.058114052</v>
      </c>
      <c r="AT338" s="189">
        <f t="shared" si="86"/>
        <v>-82631454.804332405</v>
      </c>
      <c r="AU338" s="189">
        <f t="shared" si="86"/>
        <v>-82112873.775416255</v>
      </c>
      <c r="AV338" s="189">
        <f t="shared" si="86"/>
        <v>-81540471.633653641</v>
      </c>
      <c r="AW338" s="189">
        <f t="shared" si="86"/>
        <v>-80920050.498478115</v>
      </c>
      <c r="AX338" s="189">
        <f t="shared" si="86"/>
        <v>-80256919.260142237</v>
      </c>
      <c r="AY338" s="189">
        <f t="shared" si="86"/>
        <v>-79555937.708655924</v>
      </c>
      <c r="AZ338" s="189">
        <f t="shared" si="86"/>
        <v>-78821556.121299833</v>
      </c>
      <c r="BA338" s="189">
        <f t="shared" si="86"/>
        <v>-78057850.859092623</v>
      </c>
      <c r="BB338" s="189">
        <f t="shared" si="86"/>
        <v>-77268556.444946706</v>
      </c>
      <c r="BC338" s="189">
        <f t="shared" si="86"/>
        <v>-76457094.531040907</v>
      </c>
      <c r="BD338" s="189">
        <f t="shared" si="86"/>
        <v>-75626600.108002335</v>
      </c>
      <c r="BE338" s="189">
        <f t="shared" si="86"/>
        <v>-74779945.261971772</v>
      </c>
      <c r="BF338" s="189">
        <f t="shared" si="86"/>
        <v>-73919760.746123195</v>
      </c>
      <c r="BG338" s="189">
        <f t="shared" si="86"/>
        <v>-73048455.599522263</v>
      </c>
      <c r="BH338" s="189">
        <f t="shared" si="86"/>
        <v>-72168235.017376631</v>
      </c>
      <c r="BI338" s="189">
        <f t="shared" si="86"/>
        <v>-71281116.651989847</v>
      </c>
      <c r="BJ338" s="189">
        <f t="shared" si="86"/>
        <v>-70388945.502404809</v>
      </c>
      <c r="BK338" s="189">
        <f t="shared" si="86"/>
        <v>-69493407.532309413</v>
      </c>
      <c r="BL338" s="189">
        <f t="shared" si="86"/>
        <v>-68596042.139811963</v>
      </c>
      <c r="BM338" s="189">
        <f t="shared" si="86"/>
        <v>-67698253.588819534</v>
      </c>
      <c r="BN338" s="1521">
        <f t="shared" si="86"/>
        <v>-66801321.499655724</v>
      </c>
    </row>
    <row r="339" spans="1:66" hidden="1" x14ac:dyDescent="0.15">
      <c r="A339" s="1123"/>
      <c r="C339" s="1529"/>
      <c r="D339" s="274"/>
      <c r="E339" s="1675"/>
      <c r="F339" s="1604"/>
      <c r="G339" s="189"/>
      <c r="H339" s="189"/>
      <c r="I339" s="189"/>
      <c r="J339" s="189"/>
      <c r="K339" s="189"/>
      <c r="L339" s="189"/>
      <c r="M339" s="189"/>
      <c r="N339" s="189"/>
      <c r="O339" s="189"/>
      <c r="P339" s="189"/>
      <c r="Q339" s="189"/>
      <c r="R339" s="189"/>
      <c r="S339" s="189"/>
      <c r="T339" s="189"/>
      <c r="U339" s="189"/>
      <c r="V339" s="189"/>
      <c r="W339" s="189"/>
      <c r="X339" s="189"/>
      <c r="Y339" s="189"/>
      <c r="Z339" s="189"/>
      <c r="AA339" s="189"/>
      <c r="AB339" s="189"/>
      <c r="AC339" s="189"/>
      <c r="AD339" s="189"/>
      <c r="AE339" s="189"/>
      <c r="AF339" s="189"/>
      <c r="AG339" s="189"/>
      <c r="AH339" s="189"/>
      <c r="AI339" s="189"/>
      <c r="AJ339" s="189"/>
      <c r="AK339" s="189"/>
      <c r="AL339" s="189"/>
      <c r="AM339" s="189"/>
      <c r="AN339" s="189"/>
      <c r="AO339" s="189"/>
      <c r="AP339" s="189"/>
      <c r="AQ339" s="189"/>
      <c r="AR339" s="189"/>
      <c r="AS339" s="189"/>
      <c r="AT339" s="189"/>
      <c r="AU339" s="189"/>
      <c r="AV339" s="189"/>
      <c r="AW339" s="189"/>
      <c r="AX339" s="189"/>
      <c r="AY339" s="189"/>
      <c r="AZ339" s="189"/>
      <c r="BA339" s="189"/>
      <c r="BB339" s="189"/>
      <c r="BC339" s="189"/>
      <c r="BD339" s="189"/>
      <c r="BE339" s="189"/>
      <c r="BF339" s="189"/>
      <c r="BG339" s="189"/>
      <c r="BH339" s="189"/>
      <c r="BI339" s="189"/>
      <c r="BJ339" s="189"/>
      <c r="BK339" s="189"/>
      <c r="BL339" s="189"/>
      <c r="BM339" s="189"/>
      <c r="BN339" s="1521"/>
    </row>
    <row r="340" spans="1:66" hidden="1" x14ac:dyDescent="0.15">
      <c r="A340" s="1123"/>
      <c r="C340" s="1529"/>
      <c r="D340" s="274"/>
      <c r="E340" s="1675"/>
      <c r="F340" s="1604"/>
      <c r="G340" s="189">
        <f t="shared" ref="G340:BN342" si="87">G242-G307</f>
        <v>178187950.17627826</v>
      </c>
      <c r="H340" s="189">
        <f t="shared" si="87"/>
        <v>91693006.894491553</v>
      </c>
      <c r="I340" s="189">
        <f t="shared" si="87"/>
        <v>49183111.303085953</v>
      </c>
      <c r="J340" s="189">
        <f t="shared" si="87"/>
        <v>22561510.583884835</v>
      </c>
      <c r="K340" s="189">
        <f t="shared" si="87"/>
        <v>4028856.6663530469</v>
      </c>
      <c r="L340" s="189">
        <f t="shared" si="87"/>
        <v>-9645990.4160234928</v>
      </c>
      <c r="M340" s="189">
        <f t="shared" si="87"/>
        <v>-20102326.976944566</v>
      </c>
      <c r="N340" s="189">
        <f t="shared" si="87"/>
        <v>-28283120.943620026</v>
      </c>
      <c r="O340" s="189">
        <f t="shared" si="87"/>
        <v>-34779582.152629137</v>
      </c>
      <c r="P340" s="189">
        <f t="shared" si="87"/>
        <v>-39986435.482456207</v>
      </c>
      <c r="Q340" s="189">
        <f t="shared" si="87"/>
        <v>-44180153.426129043</v>
      </c>
      <c r="R340" s="189">
        <f t="shared" si="87"/>
        <v>-47561810.690053284</v>
      </c>
      <c r="S340" s="189">
        <f t="shared" si="87"/>
        <v>-50282142.193170786</v>
      </c>
      <c r="T340" s="189">
        <f t="shared" si="87"/>
        <v>-52456984.257599473</v>
      </c>
      <c r="U340" s="189">
        <f t="shared" si="87"/>
        <v>-54177209.523277104</v>
      </c>
      <c r="V340" s="189">
        <f t="shared" si="87"/>
        <v>-55515354.641266048</v>
      </c>
      <c r="W340" s="189">
        <f t="shared" si="87"/>
        <v>-56530179.935099483</v>
      </c>
      <c r="X340" s="189">
        <f t="shared" si="87"/>
        <v>-57269890.65234673</v>
      </c>
      <c r="Y340" s="189">
        <f t="shared" si="87"/>
        <v>-57774465.860707402</v>
      </c>
      <c r="Z340" s="189">
        <f t="shared" si="87"/>
        <v>-58077376.720756829</v>
      </c>
      <c r="AA340" s="189">
        <f t="shared" si="87"/>
        <v>-58206877.234906733</v>
      </c>
      <c r="AB340" s="189">
        <f t="shared" si="87"/>
        <v>-58186989.511261702</v>
      </c>
      <c r="AC340" s="189">
        <f t="shared" si="87"/>
        <v>-58038266.731396675</v>
      </c>
      <c r="AD340" s="189">
        <f t="shared" si="87"/>
        <v>-57778391.682583511</v>
      </c>
      <c r="AE340" s="189">
        <f t="shared" si="87"/>
        <v>-57422651.83594054</v>
      </c>
      <c r="AF340" s="189">
        <f t="shared" si="87"/>
        <v>-56984320.478868008</v>
      </c>
      <c r="AG340" s="189">
        <f t="shared" si="87"/>
        <v>-56474965.470201373</v>
      </c>
      <c r="AH340" s="189">
        <f t="shared" si="87"/>
        <v>-55904701.600921392</v>
      </c>
      <c r="AI340" s="189">
        <f t="shared" si="87"/>
        <v>-55282398.554465294</v>
      </c>
      <c r="AJ340" s="189">
        <f t="shared" si="87"/>
        <v>-54615853.572615087</v>
      </c>
      <c r="AK340" s="189">
        <f t="shared" si="87"/>
        <v>-53911935.815025091</v>
      </c>
      <c r="AL340" s="189">
        <f t="shared" si="87"/>
        <v>-53176707.828899086</v>
      </c>
      <c r="AM340" s="189">
        <f t="shared" si="87"/>
        <v>-52415528.366346121</v>
      </c>
      <c r="AN340" s="189">
        <f t="shared" si="87"/>
        <v>-51633139.893399775</v>
      </c>
      <c r="AO340" s="189">
        <f t="shared" si="87"/>
        <v>-50833743.451000988</v>
      </c>
      <c r="AP340" s="189">
        <f t="shared" si="87"/>
        <v>-50021063.000439286</v>
      </c>
      <c r="AQ340" s="189">
        <f t="shared" si="87"/>
        <v>-49198400.974873662</v>
      </c>
      <c r="AR340" s="189">
        <f t="shared" si="87"/>
        <v>-48368686.436170578</v>
      </c>
      <c r="AS340" s="189">
        <f t="shared" si="87"/>
        <v>-47534516.981480241</v>
      </c>
      <c r="AT340" s="189">
        <f t="shared" si="87"/>
        <v>-46698195.34114027</v>
      </c>
      <c r="AU340" s="189">
        <f t="shared" si="87"/>
        <v>-45861761.446986377</v>
      </c>
      <c r="AV340" s="189">
        <f t="shared" si="87"/>
        <v>-45027020.619116664</v>
      </c>
      <c r="AW340" s="189">
        <f t="shared" si="87"/>
        <v>-44195568.412895381</v>
      </c>
      <c r="AX340" s="189">
        <f t="shared" si="87"/>
        <v>-43368812.581303298</v>
      </c>
      <c r="AY340" s="189">
        <f t="shared" si="87"/>
        <v>-42547992.536678016</v>
      </c>
      <c r="AZ340" s="189">
        <f t="shared" si="87"/>
        <v>-41734196.637315869</v>
      </c>
      <c r="BA340" s="189">
        <f t="shared" si="87"/>
        <v>-40928377.575902224</v>
      </c>
      <c r="BB340" s="189">
        <f t="shared" si="87"/>
        <v>-40131366.106383443</v>
      </c>
      <c r="BC340" s="189">
        <f t="shared" si="87"/>
        <v>-39343883.312171817</v>
      </c>
      <c r="BD340" s="189">
        <f t="shared" si="87"/>
        <v>-38566551.590278208</v>
      </c>
      <c r="BE340" s="189">
        <f t="shared" si="87"/>
        <v>-37799904.502122998</v>
      </c>
      <c r="BF340" s="189">
        <f t="shared" si="87"/>
        <v>-37044395.621609747</v>
      </c>
      <c r="BG340" s="189">
        <f t="shared" si="87"/>
        <v>-36300406.493930042</v>
      </c>
      <c r="BH340" s="189">
        <f t="shared" si="87"/>
        <v>-35568253.803977251</v>
      </c>
      <c r="BI340" s="189">
        <f t="shared" si="87"/>
        <v>-34848195.840785503</v>
      </c>
      <c r="BJ340" s="189">
        <f t="shared" si="87"/>
        <v>-34140438.333712101</v>
      </c>
      <c r="BK340" s="189">
        <f t="shared" si="87"/>
        <v>-33445139.726888597</v>
      </c>
      <c r="BL340" s="189">
        <f t="shared" si="87"/>
        <v>-32762415.950522482</v>
      </c>
      <c r="BM340" s="189">
        <f t="shared" si="87"/>
        <v>-32092344.740765631</v>
      </c>
      <c r="BN340" s="1521">
        <f t="shared" si="87"/>
        <v>-31434969.553905129</v>
      </c>
    </row>
    <row r="341" spans="1:66" hidden="1" x14ac:dyDescent="0.15">
      <c r="A341" s="1123"/>
      <c r="C341" s="1529"/>
      <c r="D341" s="274"/>
      <c r="E341" s="1675"/>
      <c r="F341" s="1604"/>
      <c r="G341" s="189">
        <f t="shared" si="87"/>
        <v>142102121.29200724</v>
      </c>
      <c r="H341" s="189">
        <f t="shared" si="87"/>
        <v>76905159.222264916</v>
      </c>
      <c r="I341" s="189">
        <f t="shared" si="87"/>
        <v>43251038.547246248</v>
      </c>
      <c r="J341" s="189">
        <f t="shared" si="87"/>
        <v>21512019.768138707</v>
      </c>
      <c r="K341" s="189">
        <f t="shared" si="87"/>
        <v>6019498.3616580665</v>
      </c>
      <c r="L341" s="189">
        <f t="shared" si="87"/>
        <v>-5637224.9180756807</v>
      </c>
      <c r="M341" s="189">
        <f t="shared" si="87"/>
        <v>-14706052.96870774</v>
      </c>
      <c r="N341" s="189">
        <f t="shared" si="87"/>
        <v>-21916784.445217311</v>
      </c>
      <c r="O341" s="189">
        <f t="shared" si="87"/>
        <v>-27733497.868662655</v>
      </c>
      <c r="P341" s="189">
        <f t="shared" si="87"/>
        <v>-32469910.924729109</v>
      </c>
      <c r="Q341" s="189">
        <f t="shared" si="87"/>
        <v>-36348213.343555927</v>
      </c>
      <c r="R341" s="189">
        <f t="shared" si="87"/>
        <v>-39531639.844288647</v>
      </c>
      <c r="S341" s="189">
        <f t="shared" si="87"/>
        <v>-42143698.352402091</v>
      </c>
      <c r="T341" s="189">
        <f t="shared" si="87"/>
        <v>-44280121.35219723</v>
      </c>
      <c r="U341" s="189">
        <f t="shared" si="87"/>
        <v>-46016616.373615324</v>
      </c>
      <c r="V341" s="189">
        <f t="shared" si="87"/>
        <v>-47414074.288187623</v>
      </c>
      <c r="W341" s="189">
        <f t="shared" si="87"/>
        <v>-48522176.888428032</v>
      </c>
      <c r="X341" s="189">
        <f t="shared" si="87"/>
        <v>-49381961.798786163</v>
      </c>
      <c r="Y341" s="189">
        <f t="shared" si="87"/>
        <v>-50027688.00622201</v>
      </c>
      <c r="Z341" s="189">
        <f t="shared" si="87"/>
        <v>-50488220.096701801</v>
      </c>
      <c r="AA341" s="189">
        <f t="shared" si="87"/>
        <v>-50788073.708283842</v>
      </c>
      <c r="AB341" s="189">
        <f t="shared" si="87"/>
        <v>-50948217.676224411</v>
      </c>
      <c r="AC341" s="189">
        <f t="shared" si="87"/>
        <v>-50986698.26982367</v>
      </c>
      <c r="AD341" s="189">
        <f t="shared" si="87"/>
        <v>-50919131.219592273</v>
      </c>
      <c r="AE341" s="189">
        <f t="shared" si="87"/>
        <v>-50759094.045286357</v>
      </c>
      <c r="AF341" s="189">
        <f t="shared" si="87"/>
        <v>-50518442.1926952</v>
      </c>
      <c r="AG341" s="189">
        <f t="shared" si="87"/>
        <v>-50207566.2312904</v>
      </c>
      <c r="AH341" s="189">
        <f t="shared" si="87"/>
        <v>-49835602.946779907</v>
      </c>
      <c r="AI341" s="189">
        <f t="shared" si="87"/>
        <v>-49410609.995705962</v>
      </c>
      <c r="AJ341" s="189">
        <f t="shared" si="87"/>
        <v>-48939711.487950385</v>
      </c>
      <c r="AK341" s="189">
        <f t="shared" si="87"/>
        <v>-48429220.169544458</v>
      </c>
      <c r="AL341" s="189">
        <f t="shared" si="87"/>
        <v>-47884740.617349744</v>
      </c>
      <c r="AM341" s="189">
        <f t="shared" si="87"/>
        <v>-47311256.908232987</v>
      </c>
      <c r="AN341" s="189">
        <f t="shared" si="87"/>
        <v>-46713207.503900051</v>
      </c>
      <c r="AO341" s="189">
        <f t="shared" si="87"/>
        <v>-46094549.538854837</v>
      </c>
      <c r="AP341" s="189">
        <f t="shared" si="87"/>
        <v>-45458814.270232379</v>
      </c>
      <c r="AQ341" s="189">
        <f t="shared" si="87"/>
        <v>-44809155.113558352</v>
      </c>
      <c r="AR341" s="189">
        <f t="shared" si="87"/>
        <v>-44148389.425142229</v>
      </c>
      <c r="AS341" s="189">
        <f t="shared" si="87"/>
        <v>-43479034.983088017</v>
      </c>
      <c r="AT341" s="189">
        <f t="shared" si="87"/>
        <v>-42803341.952336669</v>
      </c>
      <c r="AU341" s="189">
        <f t="shared" si="87"/>
        <v>-42123320.985331357</v>
      </c>
      <c r="AV341" s="189">
        <f t="shared" si="87"/>
        <v>-41440768.00174576</v>
      </c>
      <c r="AW341" s="189">
        <f t="shared" si="87"/>
        <v>-40757286.10277307</v>
      </c>
      <c r="AX341" s="189">
        <f t="shared" si="87"/>
        <v>-40074305.003574848</v>
      </c>
      <c r="AY341" s="189">
        <f t="shared" si="87"/>
        <v>-39393098.308401823</v>
      </c>
      <c r="AZ341" s="189">
        <f t="shared" si="87"/>
        <v>-38714798.90407759</v>
      </c>
      <c r="BA341" s="189">
        <f t="shared" si="87"/>
        <v>-38040412.707026362</v>
      </c>
      <c r="BB341" s="189">
        <f t="shared" si="87"/>
        <v>-37370830.965233445</v>
      </c>
      <c r="BC341" s="189">
        <f t="shared" si="87"/>
        <v>-36706841.288240433</v>
      </c>
      <c r="BD341" s="189">
        <f t="shared" si="87"/>
        <v>-36049137.554475844</v>
      </c>
      <c r="BE341" s="189">
        <f t="shared" si="87"/>
        <v>-35398328.825134993</v>
      </c>
      <c r="BF341" s="189">
        <f t="shared" si="87"/>
        <v>-34754947.376790404</v>
      </c>
      <c r="BG341" s="189">
        <f t="shared" si="87"/>
        <v>-34119455.950430334</v>
      </c>
      <c r="BH341" s="189">
        <f t="shared" si="87"/>
        <v>-33492254.30225426</v>
      </c>
      <c r="BI341" s="189">
        <f t="shared" si="87"/>
        <v>-32873685.130960524</v>
      </c>
      <c r="BJ341" s="189">
        <f t="shared" si="87"/>
        <v>-32264039.447160602</v>
      </c>
      <c r="BK341" s="189">
        <f t="shared" si="87"/>
        <v>-31663561.442704737</v>
      </c>
      <c r="BL341" s="189">
        <f t="shared" si="87"/>
        <v>-31072452.910921335</v>
      </c>
      <c r="BM341" s="189">
        <f t="shared" si="87"/>
        <v>-30490877.262889206</v>
      </c>
      <c r="BN341" s="1521">
        <f t="shared" si="87"/>
        <v>-29918963.179746747</v>
      </c>
    </row>
    <row r="342" spans="1:66" hidden="1" x14ac:dyDescent="0.15">
      <c r="A342" s="1123"/>
      <c r="C342" s="1529"/>
      <c r="D342" s="274"/>
      <c r="E342" s="1675"/>
      <c r="F342" s="1604"/>
      <c r="G342" s="189">
        <f t="shared" si="87"/>
        <v>98742272.309626877</v>
      </c>
      <c r="H342" s="189">
        <f t="shared" si="87"/>
        <v>55123341.22570622</v>
      </c>
      <c r="I342" s="189">
        <f t="shared" si="87"/>
        <v>31581739.942869276</v>
      </c>
      <c r="J342" s="189">
        <f t="shared" si="87"/>
        <v>15949577.360716134</v>
      </c>
      <c r="K342" s="189">
        <f t="shared" si="87"/>
        <v>4579546.0848550498</v>
      </c>
      <c r="L342" s="189">
        <f t="shared" si="87"/>
        <v>-4118211.2730209231</v>
      </c>
      <c r="M342" s="189">
        <f t="shared" si="87"/>
        <v>-10982467.261676759</v>
      </c>
      <c r="N342" s="189">
        <f t="shared" si="87"/>
        <v>-16511474.184352458</v>
      </c>
      <c r="O342" s="189">
        <f t="shared" si="87"/>
        <v>-21026327.82501927</v>
      </c>
      <c r="P342" s="189">
        <f t="shared" si="87"/>
        <v>-24746644.099717855</v>
      </c>
      <c r="Q342" s="189">
        <f t="shared" si="87"/>
        <v>-27829598.570247382</v>
      </c>
      <c r="R342" s="189">
        <f t="shared" si="87"/>
        <v>-30391759.10717231</v>
      </c>
      <c r="S342" s="189">
        <f t="shared" si="87"/>
        <v>-32522090.27677384</v>
      </c>
      <c r="T342" s="189">
        <f t="shared" si="87"/>
        <v>-34290102.316290826</v>
      </c>
      <c r="U342" s="189">
        <f t="shared" si="87"/>
        <v>-35751175.324996471</v>
      </c>
      <c r="V342" s="189">
        <f t="shared" si="87"/>
        <v>-36950161.848126501</v>
      </c>
      <c r="W342" s="189">
        <f t="shared" si="87"/>
        <v>-37923898.31448099</v>
      </c>
      <c r="X342" s="189">
        <f t="shared" si="87"/>
        <v>-38703001.388954014</v>
      </c>
      <c r="Y342" s="189">
        <f t="shared" si="87"/>
        <v>-39313181.936381727</v>
      </c>
      <c r="Z342" s="189">
        <f t="shared" si="87"/>
        <v>-39776225.237294286</v>
      </c>
      <c r="AA342" s="189">
        <f t="shared" si="87"/>
        <v>-40110735.087210745</v>
      </c>
      <c r="AB342" s="189">
        <f t="shared" si="87"/>
        <v>-40332707.506332636</v>
      </c>
      <c r="AC342" s="189">
        <f t="shared" si="87"/>
        <v>-40455979.289350003</v>
      </c>
      <c r="AD342" s="189">
        <f t="shared" si="87"/>
        <v>-40492583.138390392</v>
      </c>
      <c r="AE342" s="189">
        <f t="shared" si="87"/>
        <v>-40453032.055769563</v>
      </c>
      <c r="AF342" s="189">
        <f t="shared" si="87"/>
        <v>-40346549.459120095</v>
      </c>
      <c r="AG342" s="189">
        <f t="shared" si="87"/>
        <v>-40181257.146754563</v>
      </c>
      <c r="AH342" s="189">
        <f t="shared" si="87"/>
        <v>-39964330.168449461</v>
      </c>
      <c r="AI342" s="189">
        <f t="shared" si="87"/>
        <v>-39702125.446514815</v>
      </c>
      <c r="AJ342" s="189">
        <f t="shared" si="87"/>
        <v>-39400289.380367905</v>
      </c>
      <c r="AK342" s="189">
        <f t="shared" si="87"/>
        <v>-39063848.477953672</v>
      </c>
      <c r="AL342" s="189">
        <f t="shared" si="87"/>
        <v>-38697286.168650597</v>
      </c>
      <c r="AM342" s="189">
        <f t="shared" si="87"/>
        <v>-38304608.281385362</v>
      </c>
      <c r="AN342" s="189">
        <f t="shared" si="87"/>
        <v>-37889399.16008082</v>
      </c>
      <c r="AO342" s="189">
        <f t="shared" si="87"/>
        <v>-37454869.994803846</v>
      </c>
      <c r="AP342" s="189">
        <f t="shared" si="87"/>
        <v>-37003900.641240358</v>
      </c>
      <c r="AQ342" s="189">
        <f t="shared" si="87"/>
        <v>-36539075.961799264</v>
      </c>
      <c r="AR342" s="189">
        <f t="shared" si="87"/>
        <v>-36062717.532835484</v>
      </c>
      <c r="AS342" s="189">
        <f t="shared" si="87"/>
        <v>-35576911.412459254</v>
      </c>
      <c r="AT342" s="189">
        <f t="shared" si="87"/>
        <v>-35083532.543358624</v>
      </c>
      <c r="AU342" s="189">
        <f t="shared" si="87"/>
        <v>-34584266.26840657</v>
      </c>
      <c r="AV342" s="189">
        <f t="shared" si="87"/>
        <v>-34080627.358502746</v>
      </c>
      <c r="AW342" s="189">
        <f t="shared" si="87"/>
        <v>-33573976.888276815</v>
      </c>
      <c r="AX342" s="189">
        <f t="shared" si="87"/>
        <v>-33065537.242983222</v>
      </c>
      <c r="AY342" s="189">
        <f t="shared" si="87"/>
        <v>-32556405.496828198</v>
      </c>
      <c r="AZ342" s="189">
        <f t="shared" si="87"/>
        <v>-32047565.367310524</v>
      </c>
      <c r="BA342" s="189">
        <f t="shared" si="87"/>
        <v>-31539897.920481145</v>
      </c>
      <c r="BB342" s="189">
        <f t="shared" si="87"/>
        <v>-31034191.177242875</v>
      </c>
      <c r="BC342" s="189">
        <f t="shared" si="87"/>
        <v>-30531148.74999845</v>
      </c>
      <c r="BD342" s="189">
        <f t="shared" si="87"/>
        <v>-30031397.621430516</v>
      </c>
      <c r="BE342" s="189">
        <f t="shared" si="87"/>
        <v>-29535495.1623559</v>
      </c>
      <c r="BF342" s="189">
        <f t="shared" si="87"/>
        <v>-29043935.473002672</v>
      </c>
      <c r="BG342" s="189">
        <f t="shared" si="87"/>
        <v>-28557155.121320963</v>
      </c>
      <c r="BH342" s="189">
        <f t="shared" si="87"/>
        <v>-28075538.342750788</v>
      </c>
      <c r="BI342" s="189">
        <f t="shared" si="87"/>
        <v>-27599421.757992089</v>
      </c>
      <c r="BJ342" s="189">
        <f t="shared" si="87"/>
        <v>-27129098.658532679</v>
      </c>
      <c r="BK342" s="189">
        <f t="shared" si="87"/>
        <v>-26664822.903831482</v>
      </c>
      <c r="BL342" s="189">
        <f t="shared" si="87"/>
        <v>-26206812.468977153</v>
      </c>
      <c r="BM342" s="189">
        <f t="shared" si="87"/>
        <v>-25755252.677232921</v>
      </c>
      <c r="BN342" s="1521">
        <f t="shared" si="87"/>
        <v>-25310299.148037612</v>
      </c>
    </row>
    <row r="343" spans="1:66" hidden="1" x14ac:dyDescent="0.15">
      <c r="A343" s="1123"/>
      <c r="C343" s="1529"/>
      <c r="D343" s="274"/>
      <c r="E343" s="1675"/>
      <c r="F343" s="1604"/>
      <c r="G343" s="189"/>
      <c r="H343" s="189"/>
      <c r="I343" s="189"/>
      <c r="J343" s="189"/>
      <c r="K343" s="189"/>
      <c r="L343" s="189"/>
      <c r="M343" s="189"/>
      <c r="N343" s="189"/>
      <c r="O343" s="189"/>
      <c r="P343" s="189"/>
      <c r="Q343" s="189"/>
      <c r="R343" s="189"/>
      <c r="S343" s="189"/>
      <c r="T343" s="189"/>
      <c r="U343" s="189"/>
      <c r="V343" s="189"/>
      <c r="W343" s="189"/>
      <c r="X343" s="189"/>
      <c r="Y343" s="189"/>
      <c r="Z343" s="189"/>
      <c r="AA343" s="189"/>
      <c r="AB343" s="189"/>
      <c r="AC343" s="189"/>
      <c r="AD343" s="189"/>
      <c r="AE343" s="189"/>
      <c r="AF343" s="189"/>
      <c r="AG343" s="189"/>
      <c r="AH343" s="189"/>
      <c r="AI343" s="189"/>
      <c r="AJ343" s="189"/>
      <c r="AK343" s="189"/>
      <c r="AL343" s="189"/>
      <c r="AM343" s="189"/>
      <c r="AN343" s="189"/>
      <c r="AO343" s="189"/>
      <c r="AP343" s="189"/>
      <c r="AQ343" s="189"/>
      <c r="AR343" s="189"/>
      <c r="AS343" s="189"/>
      <c r="AT343" s="189"/>
      <c r="AU343" s="189"/>
      <c r="AV343" s="189"/>
      <c r="AW343" s="189"/>
      <c r="AX343" s="189"/>
      <c r="AY343" s="189"/>
      <c r="AZ343" s="189"/>
      <c r="BA343" s="189"/>
      <c r="BB343" s="189"/>
      <c r="BC343" s="189"/>
      <c r="BD343" s="189"/>
      <c r="BE343" s="189"/>
      <c r="BF343" s="189"/>
      <c r="BG343" s="189"/>
      <c r="BH343" s="189"/>
      <c r="BI343" s="189"/>
      <c r="BJ343" s="189"/>
      <c r="BK343" s="189"/>
      <c r="BL343" s="189"/>
      <c r="BM343" s="189"/>
      <c r="BN343" s="1521"/>
    </row>
    <row r="344" spans="1:66" hidden="1" x14ac:dyDescent="0.15">
      <c r="A344" s="1123"/>
      <c r="C344" s="1529"/>
      <c r="D344" s="274"/>
      <c r="E344" s="1675"/>
      <c r="F344" s="1604"/>
      <c r="G344" s="189">
        <f t="shared" ref="G344:BN346" si="88">G246-G311</f>
        <v>676000802.39548159</v>
      </c>
      <c r="H344" s="189">
        <f t="shared" si="88"/>
        <v>400933970.35125548</v>
      </c>
      <c r="I344" s="189">
        <f t="shared" si="88"/>
        <v>263597151.04352379</v>
      </c>
      <c r="J344" s="189">
        <f t="shared" si="88"/>
        <v>176116881.25595665</v>
      </c>
      <c r="K344" s="189">
        <f t="shared" si="88"/>
        <v>114095823.88808212</v>
      </c>
      <c r="L344" s="189">
        <f t="shared" si="88"/>
        <v>67423002.948544323</v>
      </c>
      <c r="M344" s="189">
        <f t="shared" si="88"/>
        <v>30965839.946555495</v>
      </c>
      <c r="N344" s="189">
        <f t="shared" si="88"/>
        <v>1769608.9191698283</v>
      </c>
      <c r="O344" s="189">
        <f t="shared" si="88"/>
        <v>-22020143.641690552</v>
      </c>
      <c r="P344" s="189">
        <f t="shared" si="88"/>
        <v>-41643191.445629321</v>
      </c>
      <c r="Q344" s="189">
        <f t="shared" si="88"/>
        <v>-57969292.578670479</v>
      </c>
      <c r="R344" s="189">
        <f t="shared" si="88"/>
        <v>-71632216.186571181</v>
      </c>
      <c r="S344" s="189">
        <f t="shared" si="88"/>
        <v>-83108113.729348451</v>
      </c>
      <c r="T344" s="189">
        <f t="shared" si="88"/>
        <v>-92763815.395584002</v>
      </c>
      <c r="U344" s="189">
        <f t="shared" si="88"/>
        <v>-100887906.51391703</v>
      </c>
      <c r="V344" s="189">
        <f t="shared" si="88"/>
        <v>-107711461.05362281</v>
      </c>
      <c r="W344" s="189">
        <f t="shared" si="88"/>
        <v>-113422307.52894509</v>
      </c>
      <c r="X344" s="189">
        <f t="shared" si="88"/>
        <v>-118175109.05717191</v>
      </c>
      <c r="Y344" s="189">
        <f t="shared" si="88"/>
        <v>-122098652.52118169</v>
      </c>
      <c r="Z344" s="189">
        <f t="shared" si="88"/>
        <v>-125301227.90372038</v>
      </c>
      <c r="AA344" s="189">
        <f t="shared" si="88"/>
        <v>-127874670.40773895</v>
      </c>
      <c r="AB344" s="189">
        <f t="shared" si="88"/>
        <v>-129897447.02168745</v>
      </c>
      <c r="AC344" s="189">
        <f t="shared" si="88"/>
        <v>-131437047.69421697</v>
      </c>
      <c r="AD344" s="189">
        <f t="shared" si="88"/>
        <v>-132551862.07286888</v>
      </c>
      <c r="AE344" s="189">
        <f t="shared" si="88"/>
        <v>-133292669.97532634</v>
      </c>
      <c r="AF344" s="189">
        <f t="shared" si="88"/>
        <v>-133703837.88178161</v>
      </c>
      <c r="AG344" s="189">
        <f t="shared" si="88"/>
        <v>-133824288.90620761</v>
      </c>
      <c r="AH344" s="189">
        <f t="shared" si="88"/>
        <v>-133688296.23629636</v>
      </c>
      <c r="AI344" s="189">
        <f t="shared" si="88"/>
        <v>-133326137.55744497</v>
      </c>
      <c r="AJ344" s="189">
        <f t="shared" si="88"/>
        <v>-132764638.94408765</v>
      </c>
      <c r="AK344" s="189">
        <f t="shared" si="88"/>
        <v>-132027630.07810725</v>
      </c>
      <c r="AL344" s="189">
        <f t="shared" si="88"/>
        <v>-131136327.73912643</v>
      </c>
      <c r="AM344" s="189">
        <f t="shared" si="88"/>
        <v>-130109660.82423769</v>
      </c>
      <c r="AN344" s="189">
        <f t="shared" si="88"/>
        <v>-128964547.36014636</v>
      </c>
      <c r="AO344" s="189">
        <f t="shared" si="88"/>
        <v>-127716131.83241609</v>
      </c>
      <c r="AP344" s="189">
        <f t="shared" si="88"/>
        <v>-126377989.50570554</v>
      </c>
      <c r="AQ344" s="189">
        <f t="shared" si="88"/>
        <v>-124962303.12377045</v>
      </c>
      <c r="AR344" s="189">
        <f t="shared" si="88"/>
        <v>-123480016.36963955</v>
      </c>
      <c r="AS344" s="189">
        <f t="shared" si="88"/>
        <v>-121940967.66930988</v>
      </c>
      <c r="AT344" s="189">
        <f t="shared" si="88"/>
        <v>-120354007.28782327</v>
      </c>
      <c r="AU344" s="189">
        <f t="shared" si="88"/>
        <v>-118727100.15820205</v>
      </c>
      <c r="AV344" s="189">
        <f t="shared" si="88"/>
        <v>-117067416.47380087</v>
      </c>
      <c r="AW344" s="189">
        <f t="shared" si="88"/>
        <v>-115381411.74215434</v>
      </c>
      <c r="AX344" s="189">
        <f t="shared" si="88"/>
        <v>-113674897.7272037</v>
      </c>
      <c r="AY344" s="189">
        <f t="shared" si="88"/>
        <v>-111953105.48439571</v>
      </c>
      <c r="AZ344" s="189">
        <f t="shared" si="88"/>
        <v>-110220741.50984876</v>
      </c>
      <c r="BA344" s="189">
        <f t="shared" si="88"/>
        <v>-108482037.87296033</v>
      </c>
      <c r="BB344" s="189">
        <f t="shared" si="88"/>
        <v>-106740797.07551391</v>
      </c>
      <c r="BC344" s="189">
        <f t="shared" si="88"/>
        <v>-105000432.27475938</v>
      </c>
      <c r="BD344" s="189">
        <f t="shared" si="88"/>
        <v>-103264003.41933873</v>
      </c>
      <c r="BE344" s="189">
        <f t="shared" si="88"/>
        <v>-101534249.77224867</v>
      </c>
      <c r="BF344" s="189">
        <f t="shared" si="88"/>
        <v>-99813619.231866837</v>
      </c>
      <c r="BG344" s="189">
        <f t="shared" si="88"/>
        <v>-98104294.808426753</v>
      </c>
      <c r="BH344" s="189">
        <f t="shared" si="88"/>
        <v>-96408218.567615241</v>
      </c>
      <c r="BI344" s="189">
        <f t="shared" si="88"/>
        <v>-94727113.313887402</v>
      </c>
      <c r="BJ344" s="189">
        <f t="shared" si="88"/>
        <v>-93062502.252559617</v>
      </c>
      <c r="BK344" s="189">
        <f t="shared" si="88"/>
        <v>-91415726.840891868</v>
      </c>
      <c r="BL344" s="189">
        <f t="shared" si="88"/>
        <v>-89787963.01345855</v>
      </c>
      <c r="BM344" s="189">
        <f t="shared" si="88"/>
        <v>-88180235.945549712</v>
      </c>
      <c r="BN344" s="1521">
        <f t="shared" si="88"/>
        <v>-86593433.499620199</v>
      </c>
    </row>
    <row r="345" spans="1:66" hidden="1" x14ac:dyDescent="0.15">
      <c r="A345" s="1123"/>
      <c r="C345" s="1529"/>
      <c r="D345" s="274"/>
      <c r="E345" s="1675"/>
      <c r="F345" s="1604"/>
      <c r="G345" s="189">
        <f t="shared" si="88"/>
        <v>563149960.7015115</v>
      </c>
      <c r="H345" s="189">
        <f t="shared" si="88"/>
        <v>354688086.35050309</v>
      </c>
      <c r="I345" s="189">
        <f t="shared" si="88"/>
        <v>245045840.89811146</v>
      </c>
      <c r="J345" s="189">
        <f t="shared" si="88"/>
        <v>172834819.41703147</v>
      </c>
      <c r="K345" s="189">
        <f t="shared" si="88"/>
        <v>120321137.1972684</v>
      </c>
      <c r="L345" s="189">
        <f t="shared" si="88"/>
        <v>79959574.078668326</v>
      </c>
      <c r="M345" s="189">
        <f t="shared" si="88"/>
        <v>47841552.176800251</v>
      </c>
      <c r="N345" s="189">
        <f t="shared" si="88"/>
        <v>21678987.602305293</v>
      </c>
      <c r="O345" s="189">
        <f t="shared" si="88"/>
        <v>15003.303177028894</v>
      </c>
      <c r="P345" s="189">
        <f t="shared" si="88"/>
        <v>-18136841.468931824</v>
      </c>
      <c r="Q345" s="189">
        <f t="shared" si="88"/>
        <v>-33476546.873711616</v>
      </c>
      <c r="R345" s="189">
        <f t="shared" si="88"/>
        <v>-46519545.453769714</v>
      </c>
      <c r="S345" s="189">
        <f t="shared" si="88"/>
        <v>-57656841.972357601</v>
      </c>
      <c r="T345" s="189">
        <f t="shared" si="88"/>
        <v>-67192396.092727125</v>
      </c>
      <c r="U345" s="189">
        <f t="shared" si="88"/>
        <v>-75367367.450928375</v>
      </c>
      <c r="V345" s="189">
        <f t="shared" si="88"/>
        <v>-82376410.289631307</v>
      </c>
      <c r="W345" s="189">
        <f t="shared" si="88"/>
        <v>-88378961.926354542</v>
      </c>
      <c r="X345" s="189">
        <f t="shared" si="88"/>
        <v>-93507270.244289488</v>
      </c>
      <c r="Y345" s="189">
        <f t="shared" si="88"/>
        <v>-97872233.776622042</v>
      </c>
      <c r="Z345" s="189">
        <f t="shared" si="88"/>
        <v>-101567736.41268049</v>
      </c>
      <c r="AA345" s="189">
        <f t="shared" si="88"/>
        <v>-104673922.40700498</v>
      </c>
      <c r="AB345" s="189">
        <f t="shared" si="88"/>
        <v>-107259710.27925614</v>
      </c>
      <c r="AC345" s="189">
        <f t="shared" si="88"/>
        <v>-109384750.13709986</v>
      </c>
      <c r="AD345" s="189">
        <f t="shared" si="88"/>
        <v>-111100967.34271818</v>
      </c>
      <c r="AE345" s="189">
        <f t="shared" si="88"/>
        <v>-112453794.20047873</v>
      </c>
      <c r="AF345" s="189">
        <f t="shared" si="88"/>
        <v>-113483163.18907946</v>
      </c>
      <c r="AG345" s="189">
        <f t="shared" si="88"/>
        <v>-114224315.6975683</v>
      </c>
      <c r="AH345" s="189">
        <f t="shared" si="88"/>
        <v>-114708466.40780284</v>
      </c>
      <c r="AI345" s="189">
        <f t="shared" si="88"/>
        <v>-114963353.56181841</v>
      </c>
      <c r="AJ345" s="189">
        <f t="shared" si="88"/>
        <v>-115013698.15557794</v>
      </c>
      <c r="AK345" s="189">
        <f t="shared" si="88"/>
        <v>-114881589.80436197</v>
      </c>
      <c r="AL345" s="189">
        <f t="shared" si="88"/>
        <v>-114586813.08184944</v>
      </c>
      <c r="AM345" s="189">
        <f t="shared" si="88"/>
        <v>-114147125.16709898</v>
      </c>
      <c r="AN345" s="189">
        <f t="shared" si="88"/>
        <v>-113578493.37720783</v>
      </c>
      <c r="AO345" s="189">
        <f t="shared" si="88"/>
        <v>-112895299.43164614</v>
      </c>
      <c r="AP345" s="189">
        <f t="shared" si="88"/>
        <v>-112110515.95335159</v>
      </c>
      <c r="AQ345" s="189">
        <f t="shared" si="88"/>
        <v>-111235859.66476735</v>
      </c>
      <c r="AR345" s="189">
        <f t="shared" si="88"/>
        <v>-110281924.91328099</v>
      </c>
      <c r="AS345" s="189">
        <f t="shared" si="88"/>
        <v>-109258300.50760883</v>
      </c>
      <c r="AT345" s="189">
        <f t="shared" si="88"/>
        <v>-108173672.32556643</v>
      </c>
      <c r="AU345" s="189">
        <f t="shared" si="88"/>
        <v>-107035913.73503353</v>
      </c>
      <c r="AV345" s="189">
        <f t="shared" si="88"/>
        <v>-105852165.53151424</v>
      </c>
      <c r="AW345" s="189">
        <f t="shared" si="88"/>
        <v>-104628906.82053587</v>
      </c>
      <c r="AX345" s="189">
        <f t="shared" si="88"/>
        <v>-103372018.04814298</v>
      </c>
      <c r="AY345" s="189">
        <f t="shared" si="88"/>
        <v>-102086837.19779956</v>
      </c>
      <c r="AZ345" s="189">
        <f t="shared" si="88"/>
        <v>-100778210.01922999</v>
      </c>
      <c r="BA345" s="189">
        <f t="shared" si="88"/>
        <v>-99450535.027882814</v>
      </c>
      <c r="BB345" s="189">
        <f t="shared" si="88"/>
        <v>-98107803.907928199</v>
      </c>
      <c r="BC345" s="189">
        <f t="shared" si="88"/>
        <v>-96753637.863095984</v>
      </c>
      <c r="BD345" s="189">
        <f t="shared" si="88"/>
        <v>-95391320.385130763</v>
      </c>
      <c r="BE345" s="189">
        <f t="shared" si="88"/>
        <v>-94023826.846699476</v>
      </c>
      <c r="BF345" s="189">
        <f t="shared" si="88"/>
        <v>-92653851.272226632</v>
      </c>
      <c r="BG345" s="189">
        <f t="shared" si="88"/>
        <v>-91283830.594726443</v>
      </c>
      <c r="BH345" s="189">
        <f t="shared" si="88"/>
        <v>-89915966.667927101</v>
      </c>
      <c r="BI345" s="189">
        <f t="shared" si="88"/>
        <v>-88552246.269759387</v>
      </c>
      <c r="BJ345" s="189">
        <f t="shared" si="88"/>
        <v>-87194459.304728448</v>
      </c>
      <c r="BK345" s="189">
        <f t="shared" si="88"/>
        <v>-85844215.388053536</v>
      </c>
      <c r="BL345" s="189">
        <f t="shared" si="88"/>
        <v>-84502958.973164886</v>
      </c>
      <c r="BM345" s="189">
        <f t="shared" si="88"/>
        <v>-83171983.165670127</v>
      </c>
      <c r="BN345" s="1521">
        <f t="shared" si="88"/>
        <v>-81852442.350825936</v>
      </c>
    </row>
    <row r="346" spans="1:66" hidden="1" x14ac:dyDescent="0.15">
      <c r="A346" s="1123"/>
      <c r="C346" s="1529"/>
      <c r="D346" s="274"/>
      <c r="E346" s="1675"/>
      <c r="F346" s="1604"/>
      <c r="G346" s="189">
        <f t="shared" si="88"/>
        <v>427551150.73437017</v>
      </c>
      <c r="H346" s="189">
        <f t="shared" si="88"/>
        <v>286570030.85509682</v>
      </c>
      <c r="I346" s="189">
        <f t="shared" si="88"/>
        <v>208552563.33739531</v>
      </c>
      <c r="J346" s="189">
        <f t="shared" si="88"/>
        <v>155439450.46028596</v>
      </c>
      <c r="K346" s="189">
        <f t="shared" si="88"/>
        <v>115817989.24526978</v>
      </c>
      <c r="L346" s="189">
        <f t="shared" si="88"/>
        <v>84709969.834819853</v>
      </c>
      <c r="M346" s="189">
        <f t="shared" si="88"/>
        <v>59486283.478544712</v>
      </c>
      <c r="N346" s="189">
        <f t="shared" si="88"/>
        <v>38582958.812497556</v>
      </c>
      <c r="O346" s="189">
        <f t="shared" si="88"/>
        <v>20990267.228447199</v>
      </c>
      <c r="P346" s="189">
        <f t="shared" si="88"/>
        <v>6016051.4748556018</v>
      </c>
      <c r="Q346" s="189">
        <f t="shared" si="88"/>
        <v>-6836370.4676885009</v>
      </c>
      <c r="R346" s="189">
        <f t="shared" si="88"/>
        <v>-17936490.385976791</v>
      </c>
      <c r="S346" s="189">
        <f t="shared" si="88"/>
        <v>-27567285.951173484</v>
      </c>
      <c r="T346" s="189">
        <f t="shared" si="88"/>
        <v>-35950712.26286757</v>
      </c>
      <c r="U346" s="189">
        <f t="shared" si="88"/>
        <v>-43264359.19215405</v>
      </c>
      <c r="V346" s="189">
        <f t="shared" si="88"/>
        <v>-49652724.488759995</v>
      </c>
      <c r="W346" s="189">
        <f t="shared" si="88"/>
        <v>-55235074.296315908</v>
      </c>
      <c r="X346" s="189">
        <f t="shared" si="88"/>
        <v>-60111067.138326854</v>
      </c>
      <c r="Y346" s="189">
        <f t="shared" si="88"/>
        <v>-64364869.093538254</v>
      </c>
      <c r="Z346" s="189">
        <f t="shared" si="88"/>
        <v>-68068225.012167007</v>
      </c>
      <c r="AA346" s="189">
        <f t="shared" si="88"/>
        <v>-71282791.104355901</v>
      </c>
      <c r="AB346" s="189">
        <f t="shared" si="88"/>
        <v>-74061934.456366748</v>
      </c>
      <c r="AC346" s="189">
        <f t="shared" si="88"/>
        <v>-76452140.929192424</v>
      </c>
      <c r="AD346" s="189">
        <f t="shared" si="88"/>
        <v>-78494130.717187613</v>
      </c>
      <c r="AE346" s="189">
        <f t="shared" si="88"/>
        <v>-80223752.490832657</v>
      </c>
      <c r="AF346" s="189">
        <f t="shared" si="88"/>
        <v>-81672707.614229828</v>
      </c>
      <c r="AG346" s="189">
        <f t="shared" si="88"/>
        <v>-82869142.371705025</v>
      </c>
      <c r="AH346" s="189">
        <f t="shared" si="88"/>
        <v>-83838136.528504103</v>
      </c>
      <c r="AI346" s="189">
        <f t="shared" si="88"/>
        <v>-84602109.637983292</v>
      </c>
      <c r="AJ346" s="189">
        <f t="shared" si="88"/>
        <v>-85181161.467360765</v>
      </c>
      <c r="AK346" s="189">
        <f t="shared" si="88"/>
        <v>-85593359.192772269</v>
      </c>
      <c r="AL346" s="189">
        <f t="shared" si="88"/>
        <v>-85854981.234898984</v>
      </c>
      <c r="AM346" s="189">
        <f t="shared" si="88"/>
        <v>-85980725.50807336</v>
      </c>
      <c r="AN346" s="189">
        <f t="shared" si="88"/>
        <v>-85983888.255630404</v>
      </c>
      <c r="AO346" s="189">
        <f t="shared" si="88"/>
        <v>-85876518.412671059</v>
      </c>
      <c r="AP346" s="189">
        <f t="shared" si="88"/>
        <v>-85669551.481077969</v>
      </c>
      <c r="AQ346" s="189">
        <f t="shared" si="88"/>
        <v>-85372926.152976513</v>
      </c>
      <c r="AR346" s="189">
        <f t="shared" si="88"/>
        <v>-84995686.328200161</v>
      </c>
      <c r="AS346" s="189">
        <f t="shared" si="88"/>
        <v>-84546070.701965779</v>
      </c>
      <c r="AT346" s="189">
        <f t="shared" si="88"/>
        <v>-84031591.723395854</v>
      </c>
      <c r="AU346" s="189">
        <f t="shared" si="88"/>
        <v>-83459105.423095733</v>
      </c>
      <c r="AV346" s="189">
        <f t="shared" si="88"/>
        <v>-82834873.362897515</v>
      </c>
      <c r="AW346" s="189">
        <f t="shared" si="88"/>
        <v>-82164617.761146039</v>
      </c>
      <c r="AX346" s="189">
        <f t="shared" si="88"/>
        <v>-81453570.683197439</v>
      </c>
      <c r="AY346" s="189">
        <f t="shared" si="88"/>
        <v>-80706518.051923543</v>
      </c>
      <c r="AZ346" s="189">
        <f t="shared" si="88"/>
        <v>-79927839.121351659</v>
      </c>
      <c r="BA346" s="189">
        <f t="shared" si="88"/>
        <v>-79121541.963642478</v>
      </c>
      <c r="BB346" s="189">
        <f t="shared" si="88"/>
        <v>-78291295.441971391</v>
      </c>
      <c r="BC346" s="189">
        <f t="shared" si="88"/>
        <v>-77440458.076680124</v>
      </c>
      <c r="BD346" s="189">
        <f t="shared" si="88"/>
        <v>-76572104.157134444</v>
      </c>
      <c r="BE346" s="189">
        <f t="shared" si="88"/>
        <v>-75689047.405212313</v>
      </c>
      <c r="BF346" s="189">
        <f t="shared" si="88"/>
        <v>-74793862.456849009</v>
      </c>
      <c r="BG346" s="189">
        <f t="shared" si="88"/>
        <v>-73888904.394385099</v>
      </c>
      <c r="BH346" s="189">
        <f t="shared" si="88"/>
        <v>-72976326.533637226</v>
      </c>
      <c r="BI346" s="189">
        <f t="shared" si="88"/>
        <v>-72058096.644874424</v>
      </c>
      <c r="BJ346" s="189">
        <f t="shared" si="88"/>
        <v>-71136011.765563339</v>
      </c>
      <c r="BK346" s="189">
        <f t="shared" si="88"/>
        <v>-70211711.744336367</v>
      </c>
      <c r="BL346" s="189">
        <f t="shared" si="88"/>
        <v>-69286691.6396759</v>
      </c>
      <c r="BM346" s="189">
        <f t="shared" si="88"/>
        <v>-68362313.082938686</v>
      </c>
      <c r="BN346" s="1521">
        <f t="shared" si="88"/>
        <v>-67439814.703251258</v>
      </c>
    </row>
    <row r="347" spans="1:66" hidden="1" x14ac:dyDescent="0.15">
      <c r="A347" s="1123"/>
      <c r="C347" s="1529"/>
      <c r="D347" s="274"/>
      <c r="E347" s="1675"/>
      <c r="F347" s="1604"/>
      <c r="G347" s="189"/>
      <c r="H347" s="189"/>
      <c r="I347" s="189"/>
      <c r="J347" s="189"/>
      <c r="K347" s="189"/>
      <c r="L347" s="189"/>
      <c r="M347" s="189"/>
      <c r="N347" s="189"/>
      <c r="O347" s="189"/>
      <c r="P347" s="189"/>
      <c r="Q347" s="189"/>
      <c r="R347" s="189"/>
      <c r="S347" s="189"/>
      <c r="T347" s="189"/>
      <c r="U347" s="189"/>
      <c r="V347" s="189"/>
      <c r="W347" s="189"/>
      <c r="X347" s="189"/>
      <c r="Y347" s="189"/>
      <c r="Z347" s="189"/>
      <c r="AA347" s="189"/>
      <c r="AB347" s="189"/>
      <c r="AC347" s="189"/>
      <c r="AD347" s="189"/>
      <c r="AE347" s="189"/>
      <c r="AF347" s="189"/>
      <c r="AG347" s="189"/>
      <c r="AH347" s="189"/>
      <c r="AI347" s="189"/>
      <c r="AJ347" s="189"/>
      <c r="AK347" s="189"/>
      <c r="AL347" s="189"/>
      <c r="AM347" s="189"/>
      <c r="AN347" s="189"/>
      <c r="AO347" s="189"/>
      <c r="AP347" s="189"/>
      <c r="AQ347" s="189"/>
      <c r="AR347" s="189"/>
      <c r="AS347" s="189"/>
      <c r="AT347" s="189"/>
      <c r="AU347" s="189"/>
      <c r="AV347" s="189"/>
      <c r="AW347" s="189"/>
      <c r="AX347" s="189"/>
      <c r="AY347" s="189"/>
      <c r="AZ347" s="189"/>
      <c r="BA347" s="189"/>
      <c r="BB347" s="189"/>
      <c r="BC347" s="189"/>
      <c r="BD347" s="189"/>
      <c r="BE347" s="189"/>
      <c r="BF347" s="189"/>
      <c r="BG347" s="189"/>
      <c r="BH347" s="189"/>
      <c r="BI347" s="189"/>
      <c r="BJ347" s="189"/>
      <c r="BK347" s="189"/>
      <c r="BL347" s="189"/>
      <c r="BM347" s="189"/>
      <c r="BN347" s="1521"/>
    </row>
    <row r="348" spans="1:66" hidden="1" x14ac:dyDescent="0.15">
      <c r="A348" s="2625"/>
      <c r="B348" s="747"/>
      <c r="C348" s="1533"/>
      <c r="D348" s="1399"/>
      <c r="E348" s="1679"/>
      <c r="F348" s="1605"/>
      <c r="G348" s="748"/>
      <c r="H348" s="748"/>
      <c r="I348" s="748"/>
      <c r="J348" s="748"/>
      <c r="K348" s="748"/>
      <c r="L348" s="748"/>
      <c r="M348" s="748"/>
      <c r="N348" s="748"/>
      <c r="O348" s="748"/>
      <c r="P348" s="748"/>
      <c r="Q348" s="748"/>
      <c r="R348" s="748"/>
      <c r="S348" s="748"/>
      <c r="T348" s="748"/>
      <c r="U348" s="748"/>
      <c r="V348" s="748"/>
      <c r="W348" s="748"/>
      <c r="X348" s="748"/>
      <c r="Y348" s="748"/>
      <c r="Z348" s="748"/>
      <c r="AA348" s="748"/>
      <c r="AB348" s="748"/>
      <c r="AC348" s="748"/>
      <c r="AD348" s="748"/>
      <c r="AE348" s="748"/>
      <c r="AF348" s="748"/>
      <c r="AG348" s="748"/>
      <c r="AH348" s="748"/>
      <c r="AI348" s="748"/>
      <c r="AJ348" s="748"/>
      <c r="AK348" s="748"/>
      <c r="AL348" s="748"/>
      <c r="AM348" s="748"/>
      <c r="AN348" s="748"/>
      <c r="AO348" s="748"/>
      <c r="AP348" s="748"/>
      <c r="AQ348" s="748"/>
      <c r="AR348" s="748"/>
      <c r="AS348" s="748"/>
      <c r="AT348" s="748"/>
      <c r="AU348" s="748"/>
      <c r="AV348" s="748"/>
      <c r="AW348" s="748"/>
      <c r="AX348" s="748"/>
      <c r="AY348" s="748"/>
      <c r="AZ348" s="748"/>
      <c r="BA348" s="748"/>
      <c r="BB348" s="748"/>
      <c r="BC348" s="748"/>
      <c r="BD348" s="748"/>
      <c r="BE348" s="748"/>
      <c r="BF348" s="748"/>
      <c r="BG348" s="748"/>
      <c r="BH348" s="748"/>
      <c r="BI348" s="748"/>
      <c r="BJ348" s="748"/>
      <c r="BK348" s="748"/>
      <c r="BL348" s="748"/>
      <c r="BM348" s="748"/>
      <c r="BN348" s="1525"/>
    </row>
    <row r="349" spans="1:66" hidden="1" x14ac:dyDescent="0.15">
      <c r="A349" s="1123"/>
      <c r="C349" s="1529"/>
      <c r="D349" s="274"/>
      <c r="E349" s="1675"/>
      <c r="F349" s="1604"/>
      <c r="G349" s="189"/>
      <c r="H349" s="189"/>
      <c r="I349" s="189"/>
      <c r="J349" s="189"/>
      <c r="K349" s="189"/>
      <c r="L349" s="189"/>
      <c r="M349" s="189"/>
      <c r="N349" s="189"/>
      <c r="O349" s="189"/>
      <c r="P349" s="189"/>
      <c r="Q349" s="189"/>
      <c r="R349" s="189"/>
      <c r="S349" s="189"/>
      <c r="T349" s="189"/>
      <c r="U349" s="189"/>
      <c r="V349" s="189"/>
      <c r="W349" s="189"/>
      <c r="X349" s="189"/>
      <c r="Y349" s="189"/>
      <c r="Z349" s="189"/>
      <c r="AA349" s="189"/>
      <c r="AB349" s="189"/>
      <c r="AC349" s="189"/>
      <c r="AD349" s="189"/>
      <c r="AE349" s="189"/>
      <c r="AF349" s="189"/>
      <c r="AG349" s="189"/>
      <c r="AH349" s="189"/>
      <c r="AI349" s="189"/>
      <c r="AJ349" s="189"/>
      <c r="AK349" s="189"/>
      <c r="AL349" s="189"/>
      <c r="AM349" s="189"/>
      <c r="AN349" s="189"/>
      <c r="AO349" s="189"/>
      <c r="AP349" s="189"/>
      <c r="AQ349" s="189"/>
      <c r="AR349" s="189"/>
      <c r="AS349" s="189"/>
      <c r="AT349" s="189"/>
      <c r="AU349" s="189"/>
      <c r="AV349" s="189"/>
      <c r="AW349" s="189"/>
      <c r="AX349" s="189"/>
      <c r="AY349" s="189"/>
      <c r="AZ349" s="189"/>
      <c r="BA349" s="189"/>
      <c r="BB349" s="189"/>
      <c r="BC349" s="189"/>
      <c r="BD349" s="189"/>
      <c r="BE349" s="189"/>
      <c r="BF349" s="189"/>
      <c r="BG349" s="189"/>
      <c r="BH349" s="189"/>
      <c r="BI349" s="189"/>
      <c r="BJ349" s="189"/>
      <c r="BK349" s="189"/>
      <c r="BL349" s="189"/>
      <c r="BM349" s="189"/>
      <c r="BN349" s="1521"/>
    </row>
    <row r="350" spans="1:66" ht="19.5" hidden="1" customHeight="1" x14ac:dyDescent="0.15">
      <c r="A350" s="1123"/>
      <c r="B350" s="274" t="s">
        <v>905</v>
      </c>
      <c r="C350" s="1529"/>
      <c r="D350" s="274"/>
      <c r="E350" s="1675"/>
      <c r="F350" s="1604">
        <f>NPV($C$136,G218:BN218)</f>
        <v>-6790692034.5386906</v>
      </c>
      <c r="G350" s="189">
        <f t="shared" ref="G350:BN352" si="89">G250+G316</f>
        <v>-6605899263.5654097</v>
      </c>
      <c r="H350" s="189">
        <f t="shared" si="89"/>
        <v>-6507855721.4746008</v>
      </c>
      <c r="I350" s="189">
        <f t="shared" si="89"/>
        <v>-6452566570.5802555</v>
      </c>
      <c r="J350" s="189">
        <f t="shared" si="89"/>
        <v>-6424134102.9293747</v>
      </c>
      <c r="K350" s="189">
        <f t="shared" si="89"/>
        <v>-6414460321.0431051</v>
      </c>
      <c r="L350" s="189">
        <f t="shared" si="89"/>
        <v>-6418678715.8601789</v>
      </c>
      <c r="M350" s="189">
        <f t="shared" si="89"/>
        <v>-6433562409.6687336</v>
      </c>
      <c r="N350" s="189">
        <f t="shared" si="89"/>
        <v>-6456827814.8209467</v>
      </c>
      <c r="O350" s="189">
        <f t="shared" si="89"/>
        <v>-6486782863.2401381</v>
      </c>
      <c r="P350" s="189">
        <f t="shared" si="89"/>
        <v>-6522130509.5378933</v>
      </c>
      <c r="Q350" s="189">
        <f t="shared" si="89"/>
        <v>-6561850467.1629324</v>
      </c>
      <c r="R350" s="189">
        <f t="shared" si="89"/>
        <v>-6605123799.5902376</v>
      </c>
      <c r="S350" s="189">
        <f t="shared" si="89"/>
        <v>-6651282569.9337759</v>
      </c>
      <c r="T350" s="189">
        <f t="shared" si="89"/>
        <v>-6699774932.1579542</v>
      </c>
      <c r="U350" s="189">
        <f t="shared" si="89"/>
        <v>-6750140157.596097</v>
      </c>
      <c r="V350" s="189">
        <f t="shared" si="89"/>
        <v>-6801990289.539506</v>
      </c>
      <c r="W350" s="189">
        <f t="shared" si="89"/>
        <v>-6854996357.8506165</v>
      </c>
      <c r="X350" s="189">
        <f t="shared" si="89"/>
        <v>-6908877815.1764975</v>
      </c>
      <c r="Y350" s="189">
        <f t="shared" si="89"/>
        <v>-6963394302.3938084</v>
      </c>
      <c r="Z350" s="189">
        <f t="shared" si="89"/>
        <v>-7018339132.6489391</v>
      </c>
      <c r="AA350" s="189">
        <f t="shared" si="89"/>
        <v>-7073534066.4571466</v>
      </c>
      <c r="AB350" s="189">
        <f t="shared" si="89"/>
        <v>-7128825072.363637</v>
      </c>
      <c r="AC350" s="189">
        <f t="shared" si="89"/>
        <v>-7184078850.859046</v>
      </c>
      <c r="AD350" s="189">
        <f t="shared" si="89"/>
        <v>-7239179957.1027269</v>
      </c>
      <c r="AE350" s="189">
        <f t="shared" si="89"/>
        <v>-7294028398.9891624</v>
      </c>
      <c r="AF350" s="189">
        <f t="shared" si="89"/>
        <v>-7348537616.6015816</v>
      </c>
      <c r="AG350" s="189">
        <f t="shared" si="89"/>
        <v>-7402632770.6656923</v>
      </c>
      <c r="AH350" s="189">
        <f t="shared" si="89"/>
        <v>-7456249283.599658</v>
      </c>
      <c r="AI350" s="189">
        <f t="shared" si="89"/>
        <v>-7509331588.750845</v>
      </c>
      <c r="AJ350" s="189">
        <f t="shared" si="89"/>
        <v>-7561832052.5162086</v>
      </c>
      <c r="AK350" s="189">
        <f t="shared" si="89"/>
        <v>-7613710041.0315609</v>
      </c>
      <c r="AL350" s="189">
        <f t="shared" si="89"/>
        <v>-7664931108.5318251</v>
      </c>
      <c r="AM350" s="189">
        <f t="shared" si="89"/>
        <v>-7715466288.722188</v>
      </c>
      <c r="AN350" s="189">
        <f t="shared" si="89"/>
        <v>-7765291473.8443804</v>
      </c>
      <c r="AO350" s="189">
        <f t="shared" si="89"/>
        <v>-7814386868.7828655</v>
      </c>
      <c r="AP350" s="189">
        <f t="shared" si="89"/>
        <v>-7862736509.6885204</v>
      </c>
      <c r="AQ350" s="189">
        <f t="shared" si="89"/>
        <v>-7910327838.3192596</v>
      </c>
      <c r="AR350" s="189">
        <f t="shared" si="89"/>
        <v>-7957151324.6965446</v>
      </c>
      <c r="AS350" s="189">
        <f t="shared" si="89"/>
        <v>-8003200131.8214064</v>
      </c>
      <c r="AT350" s="189">
        <f t="shared" si="89"/>
        <v>-8048469817.1354074</v>
      </c>
      <c r="AU350" s="189">
        <f t="shared" si="89"/>
        <v>-8092958066.1912994</v>
      </c>
      <c r="AV350" s="189">
        <f t="shared" si="89"/>
        <v>-8136664454.6463795</v>
      </c>
      <c r="AW350" s="189">
        <f t="shared" si="89"/>
        <v>-8179590235.2335539</v>
      </c>
      <c r="AX350" s="189">
        <f t="shared" si="89"/>
        <v>-8221738146.820426</v>
      </c>
      <c r="AY350" s="189">
        <f t="shared" si="89"/>
        <v>-8263112243.0509586</v>
      </c>
      <c r="AZ350" s="189">
        <f t="shared" si="89"/>
        <v>-8303717738.3899155</v>
      </c>
      <c r="BA350" s="189">
        <f t="shared" si="89"/>
        <v>-8343560869.6674461</v>
      </c>
      <c r="BB350" s="189">
        <f t="shared" si="89"/>
        <v>-8382648771.4579449</v>
      </c>
      <c r="BC350" s="189">
        <f t="shared" si="89"/>
        <v>-8420989363.8303938</v>
      </c>
      <c r="BD350" s="189">
        <f t="shared" si="89"/>
        <v>-8458591251.182128</v>
      </c>
      <c r="BE350" s="189">
        <f t="shared" si="89"/>
        <v>-8495463631.0188913</v>
      </c>
      <c r="BF350" s="189">
        <f t="shared" si="89"/>
        <v>-8531616211.674758</v>
      </c>
      <c r="BG350" s="189">
        <f t="shared" si="89"/>
        <v>-8567059138.0791254</v>
      </c>
      <c r="BH350" s="189">
        <f t="shared" si="89"/>
        <v>-8601802924.776989</v>
      </c>
      <c r="BI350" s="189">
        <f t="shared" si="89"/>
        <v>-8635858395.495245</v>
      </c>
      <c r="BJ350" s="189">
        <f t="shared" si="89"/>
        <v>-8669236628.6236458</v>
      </c>
      <c r="BK350" s="189">
        <f t="shared" si="89"/>
        <v>-8701948908.0456276</v>
      </c>
      <c r="BL350" s="189">
        <f t="shared" si="89"/>
        <v>-8734006678.8129826</v>
      </c>
      <c r="BM350" s="189">
        <f t="shared" si="89"/>
        <v>-8765421507.2101326</v>
      </c>
      <c r="BN350" s="1521">
        <f t="shared" si="89"/>
        <v>-8796205044.7996502</v>
      </c>
    </row>
    <row r="351" spans="1:66" hidden="1" x14ac:dyDescent="0.15">
      <c r="A351" s="1123"/>
      <c r="C351" s="1529"/>
      <c r="D351" s="274"/>
      <c r="E351" s="1675"/>
      <c r="F351" s="1604">
        <f>NPV($C$136,G219:BN219)</f>
        <v>-5853397777.8043776</v>
      </c>
      <c r="G351" s="189">
        <f t="shared" si="89"/>
        <v>-5704690835.7153683</v>
      </c>
      <c r="H351" s="189">
        <f t="shared" si="89"/>
        <v>-5621435141.2967854</v>
      </c>
      <c r="I351" s="189">
        <f t="shared" si="89"/>
        <v>-5572078063.1582794</v>
      </c>
      <c r="J351" s="189">
        <f t="shared" si="89"/>
        <v>-5544695086.3231449</v>
      </c>
      <c r="K351" s="189">
        <f t="shared" si="89"/>
        <v>-5533030662.7415705</v>
      </c>
      <c r="L351" s="189">
        <f t="shared" si="89"/>
        <v>-5533240292.0606966</v>
      </c>
      <c r="M351" s="189">
        <f t="shared" si="89"/>
        <v>-5542727711.8610144</v>
      </c>
      <c r="N351" s="189">
        <f t="shared" si="89"/>
        <v>-5559626780.5148239</v>
      </c>
      <c r="O351" s="189">
        <f t="shared" si="89"/>
        <v>-5582535744.6500483</v>
      </c>
      <c r="P351" s="189">
        <f t="shared" si="89"/>
        <v>-5610366866.3900766</v>
      </c>
      <c r="Q351" s="189">
        <f t="shared" si="89"/>
        <v>-5642254883.9325428</v>
      </c>
      <c r="R351" s="189">
        <f t="shared" si="89"/>
        <v>-5677498045.5140839</v>
      </c>
      <c r="S351" s="189">
        <f t="shared" si="89"/>
        <v>-5715518372.0168543</v>
      </c>
      <c r="T351" s="189">
        <f t="shared" si="89"/>
        <v>-5755833871.3356304</v>
      </c>
      <c r="U351" s="189">
        <f t="shared" si="89"/>
        <v>-5798038503.6241112</v>
      </c>
      <c r="V351" s="189">
        <f t="shared" si="89"/>
        <v>-5841787355.2144423</v>
      </c>
      <c r="W351" s="189">
        <f t="shared" si="89"/>
        <v>-5886785420.4788809</v>
      </c>
      <c r="X351" s="189">
        <f t="shared" si="89"/>
        <v>-5932778948.9512014</v>
      </c>
      <c r="Y351" s="189">
        <f t="shared" si="89"/>
        <v>-5979548658.3140268</v>
      </c>
      <c r="Z351" s="189">
        <f t="shared" si="89"/>
        <v>-6026904331.9451027</v>
      </c>
      <c r="AA351" s="189">
        <f t="shared" si="89"/>
        <v>-6074680462.2266874</v>
      </c>
      <c r="AB351" s="189">
        <f t="shared" si="89"/>
        <v>-6122732696.2981405</v>
      </c>
      <c r="AC351" s="189">
        <f t="shared" si="89"/>
        <v>-6170934906.3319759</v>
      </c>
      <c r="AD351" s="189">
        <f t="shared" si="89"/>
        <v>-6219176752.1126661</v>
      </c>
      <c r="AE351" s="189">
        <f t="shared" si="89"/>
        <v>-6267361636.2084484</v>
      </c>
      <c r="AF351" s="189">
        <f t="shared" si="89"/>
        <v>-6315404975.5346947</v>
      </c>
      <c r="AG351" s="189">
        <f t="shared" si="89"/>
        <v>-6363232730.3598948</v>
      </c>
      <c r="AH351" s="189">
        <f t="shared" si="89"/>
        <v>-6410780144.639719</v>
      </c>
      <c r="AI351" s="189">
        <f t="shared" si="89"/>
        <v>-6457990661.2321472</v>
      </c>
      <c r="AJ351" s="189">
        <f t="shared" si="89"/>
        <v>-6504814982.9128456</v>
      </c>
      <c r="AK351" s="189">
        <f t="shared" si="89"/>
        <v>-6551210255.7827177</v>
      </c>
      <c r="AL351" s="189">
        <f t="shared" si="89"/>
        <v>-6597139356.0714321</v>
      </c>
      <c r="AM351" s="189">
        <f t="shared" si="89"/>
        <v>-6642570264.8036823</v>
      </c>
      <c r="AN351" s="189">
        <f t="shared" si="89"/>
        <v>-6687475517.536375</v>
      </c>
      <c r="AO351" s="189">
        <f t="shared" si="89"/>
        <v>-6731831718.5627136</v>
      </c>
      <c r="AP351" s="189">
        <f t="shared" si="89"/>
        <v>-6775619110.738162</v>
      </c>
      <c r="AQ351" s="189">
        <f t="shared" si="89"/>
        <v>-6818821193.5075855</v>
      </c>
      <c r="AR351" s="189">
        <f t="shared" si="89"/>
        <v>-6861424382.8738422</v>
      </c>
      <c r="AS351" s="189">
        <f t="shared" si="89"/>
        <v>-6903417708.0003119</v>
      </c>
      <c r="AT351" s="189">
        <f t="shared" si="89"/>
        <v>-6944792539.9255095</v>
      </c>
      <c r="AU351" s="189">
        <f t="shared" si="89"/>
        <v>-6985542348.5197468</v>
      </c>
      <c r="AV351" s="189">
        <f t="shared" si="89"/>
        <v>-7025662484.3574553</v>
      </c>
      <c r="AW351" s="189">
        <f t="shared" si="89"/>
        <v>-7065149982.6345072</v>
      </c>
      <c r="AX351" s="189">
        <f t="shared" si="89"/>
        <v>-7104003386.643651</v>
      </c>
      <c r="AY351" s="189">
        <f t="shared" si="89"/>
        <v>-7142222588.6459074</v>
      </c>
      <c r="AZ351" s="189">
        <f t="shared" si="89"/>
        <v>-7179808686.251626</v>
      </c>
      <c r="BA351" s="189">
        <f t="shared" si="89"/>
        <v>-7216763852.6602802</v>
      </c>
      <c r="BB351" s="189">
        <f t="shared" si="89"/>
        <v>-7253091219.3096285</v>
      </c>
      <c r="BC351" s="189">
        <f t="shared" si="89"/>
        <v>-7288794769.6581459</v>
      </c>
      <c r="BD351" s="189">
        <f t="shared" si="89"/>
        <v>-7323879242.9740772</v>
      </c>
      <c r="BE351" s="189">
        <f t="shared" si="89"/>
        <v>-7358350047.133852</v>
      </c>
      <c r="BF351" s="189">
        <f t="shared" si="89"/>
        <v>-7392213179.544899</v>
      </c>
      <c r="BG351" s="189">
        <f t="shared" si="89"/>
        <v>-7425475155.4057665</v>
      </c>
      <c r="BH351" s="189">
        <f t="shared" si="89"/>
        <v>-7458142942.6019058</v>
      </c>
      <c r="BI351" s="189">
        <f t="shared" si="89"/>
        <v>-7490223902.6103373</v>
      </c>
      <c r="BJ351" s="189">
        <f t="shared" si="89"/>
        <v>-7521725736.8521862</v>
      </c>
      <c r="BK351" s="189">
        <f t="shared" si="89"/>
        <v>-7552656437.9899836</v>
      </c>
      <c r="BL351" s="189">
        <f t="shared" si="89"/>
        <v>-7583024245.7177362</v>
      </c>
      <c r="BM351" s="189">
        <f t="shared" si="89"/>
        <v>-7612837606.6370087</v>
      </c>
      <c r="BN351" s="1521">
        <f t="shared" si="89"/>
        <v>-7642105137.8523684</v>
      </c>
    </row>
    <row r="352" spans="1:66" hidden="1" x14ac:dyDescent="0.15">
      <c r="A352" s="1123"/>
      <c r="C352" s="1529"/>
      <c r="D352" s="274"/>
      <c r="E352" s="1675"/>
      <c r="F352" s="1604">
        <f>NPV($C$136,G220:BN220)</f>
        <v>-4727167934.106185</v>
      </c>
      <c r="G352" s="189">
        <f t="shared" si="89"/>
        <v>-4621820840.9995556</v>
      </c>
      <c r="H352" s="189">
        <f t="shared" si="89"/>
        <v>-4560346964.5775318</v>
      </c>
      <c r="I352" s="189">
        <f t="shared" si="89"/>
        <v>-4522659185.0434036</v>
      </c>
      <c r="J352" s="189">
        <f t="shared" si="89"/>
        <v>-4500838650.6156912</v>
      </c>
      <c r="K352" s="189">
        <f t="shared" si="89"/>
        <v>-4490614179.3109198</v>
      </c>
      <c r="L352" s="189">
        <f t="shared" si="89"/>
        <v>-4489304794.9849911</v>
      </c>
      <c r="M352" s="189">
        <f t="shared" si="89"/>
        <v>-4495068629.0782776</v>
      </c>
      <c r="N352" s="189">
        <f t="shared" si="89"/>
        <v>-4506562387.4712229</v>
      </c>
      <c r="O352" s="189">
        <f t="shared" si="89"/>
        <v>-4522764181.5628042</v>
      </c>
      <c r="P352" s="189">
        <f t="shared" si="89"/>
        <v>-4542872036.4778214</v>
      </c>
      <c r="Q352" s="189">
        <f t="shared" si="89"/>
        <v>-4566241439.2469788</v>
      </c>
      <c r="R352" s="189">
        <f t="shared" si="89"/>
        <v>-4592344720.091403</v>
      </c>
      <c r="S352" s="189">
        <f t="shared" si="89"/>
        <v>-4620743438.5185452</v>
      </c>
      <c r="T352" s="189">
        <f t="shared" si="89"/>
        <v>-4651068918.8014145</v>
      </c>
      <c r="U352" s="189">
        <f t="shared" si="89"/>
        <v>-4683008110.0412769</v>
      </c>
      <c r="V352" s="189">
        <f t="shared" si="89"/>
        <v>-4716293049.1915464</v>
      </c>
      <c r="W352" s="189">
        <f t="shared" si="89"/>
        <v>-4750692835.8820381</v>
      </c>
      <c r="X352" s="189">
        <f t="shared" si="89"/>
        <v>-4786007403.9445267</v>
      </c>
      <c r="Y352" s="189">
        <f t="shared" si="89"/>
        <v>-4822062607.2375116</v>
      </c>
      <c r="Z352" s="189">
        <f t="shared" si="89"/>
        <v>-4858706286.0091801</v>
      </c>
      <c r="AA352" s="189">
        <f t="shared" si="89"/>
        <v>-4895805077.6696911</v>
      </c>
      <c r="AB352" s="189">
        <f t="shared" si="89"/>
        <v>-4933241801.5712528</v>
      </c>
      <c r="AC352" s="189">
        <f t="shared" si="89"/>
        <v>-4970913292.6246147</v>
      </c>
      <c r="AD352" s="189">
        <f t="shared" si="89"/>
        <v>-5008728590.3241034</v>
      </c>
      <c r="AE352" s="189">
        <f t="shared" si="89"/>
        <v>-5046607412.4303684</v>
      </c>
      <c r="AF352" s="189">
        <f t="shared" si="89"/>
        <v>-5084478859.0230398</v>
      </c>
      <c r="AG352" s="189">
        <f t="shared" si="89"/>
        <v>-5122280304.7637043</v>
      </c>
      <c r="AH352" s="189">
        <f t="shared" si="89"/>
        <v>-5159956446.2651978</v>
      </c>
      <c r="AI352" s="189">
        <f t="shared" si="89"/>
        <v>-5197458478.3084345</v>
      </c>
      <c r="AJ352" s="189">
        <f t="shared" si="89"/>
        <v>-5234743377.8815508</v>
      </c>
      <c r="AK352" s="189">
        <f t="shared" si="89"/>
        <v>-5271773279.0598316</v>
      </c>
      <c r="AL352" s="189">
        <f t="shared" si="89"/>
        <v>-5308514924.899847</v>
      </c>
      <c r="AM352" s="189">
        <f t="shared" si="89"/>
        <v>-5344939185.00525</v>
      </c>
      <c r="AN352" s="189">
        <f t="shared" si="89"/>
        <v>-5381020629.3941231</v>
      </c>
      <c r="AO352" s="189">
        <f t="shared" si="89"/>
        <v>-5416737150.8764114</v>
      </c>
      <c r="AP352" s="189">
        <f t="shared" si="89"/>
        <v>-5452069629.4228678</v>
      </c>
      <c r="AQ352" s="189">
        <f t="shared" si="89"/>
        <v>-5487001633.0405321</v>
      </c>
      <c r="AR352" s="189">
        <f t="shared" si="89"/>
        <v>-5521519150.5144815</v>
      </c>
      <c r="AS352" s="189">
        <f t="shared" si="89"/>
        <v>-5555610352.070322</v>
      </c>
      <c r="AT352" s="189">
        <f t="shared" si="89"/>
        <v>-5589265374.5865421</v>
      </c>
      <c r="AU352" s="189">
        <f t="shared" si="89"/>
        <v>-5622476128.4638548</v>
      </c>
      <c r="AV352" s="189">
        <f t="shared" si="89"/>
        <v>-5655236123.6583204</v>
      </c>
      <c r="AW352" s="189">
        <f t="shared" si="89"/>
        <v>-5687540312.7208757</v>
      </c>
      <c r="AX352" s="189">
        <f t="shared" si="89"/>
        <v>-5719384948.9694281</v>
      </c>
      <c r="AY352" s="189">
        <f t="shared" si="89"/>
        <v>-5750767458.1601105</v>
      </c>
      <c r="AZ352" s="189">
        <f t="shared" si="89"/>
        <v>-5781686322.2290621</v>
      </c>
      <c r="BA352" s="189">
        <f t="shared" si="89"/>
        <v>-5812140973.8511715</v>
      </c>
      <c r="BB352" s="189">
        <f t="shared" si="89"/>
        <v>-5842131700.7125292</v>
      </c>
      <c r="BC352" s="189">
        <f t="shared" si="89"/>
        <v>-5871659558.5228043</v>
      </c>
      <c r="BD352" s="189">
        <f t="shared" si="89"/>
        <v>-5900726291.9056911</v>
      </c>
      <c r="BE352" s="189">
        <f t="shared" si="89"/>
        <v>-5929334262.4026871</v>
      </c>
      <c r="BF352" s="189">
        <f t="shared" si="89"/>
        <v>-5957486382.9099464</v>
      </c>
      <c r="BG352" s="189">
        <f t="shared" si="89"/>
        <v>-5985186057.9417048</v>
      </c>
      <c r="BH352" s="189">
        <f t="shared" si="89"/>
        <v>-6012437129.1783409</v>
      </c>
      <c r="BI352" s="189">
        <f t="shared" si="89"/>
        <v>-6039243825.8138037</v>
      </c>
      <c r="BJ352" s="189">
        <f t="shared" si="89"/>
        <v>-6065610719.267025</v>
      </c>
      <c r="BK352" s="189">
        <f t="shared" si="89"/>
        <v>-6091542681.8659496</v>
      </c>
      <c r="BL352" s="189">
        <f t="shared" si="89"/>
        <v>-6117044849.1517582</v>
      </c>
      <c r="BM352" s="189">
        <f t="shared" si="89"/>
        <v>-6142122585.4853754</v>
      </c>
      <c r="BN352" s="1521">
        <f t="shared" si="89"/>
        <v>-6166781452.6690264</v>
      </c>
    </row>
    <row r="353" spans="1:66" hidden="1" x14ac:dyDescent="0.15">
      <c r="A353" s="1123"/>
      <c r="C353" s="1529"/>
      <c r="D353" s="274"/>
      <c r="E353" s="1675"/>
      <c r="F353" s="1604"/>
      <c r="G353" s="189"/>
      <c r="H353" s="189"/>
      <c r="I353" s="189"/>
      <c r="J353" s="189"/>
      <c r="K353" s="189"/>
      <c r="L353" s="189"/>
      <c r="M353" s="189"/>
      <c r="N353" s="189"/>
      <c r="O353" s="189"/>
      <c r="P353" s="189"/>
      <c r="Q353" s="189"/>
      <c r="R353" s="189"/>
      <c r="S353" s="189"/>
      <c r="T353" s="189"/>
      <c r="U353" s="189"/>
      <c r="V353" s="189"/>
      <c r="W353" s="189"/>
      <c r="X353" s="189"/>
      <c r="Y353" s="189"/>
      <c r="Z353" s="189"/>
      <c r="AA353" s="189"/>
      <c r="AB353" s="189"/>
      <c r="AC353" s="189"/>
      <c r="AD353" s="189"/>
      <c r="AE353" s="189"/>
      <c r="AF353" s="189"/>
      <c r="AG353" s="189"/>
      <c r="AH353" s="189"/>
      <c r="AI353" s="189"/>
      <c r="AJ353" s="189"/>
      <c r="AK353" s="189"/>
      <c r="AL353" s="189"/>
      <c r="AM353" s="189"/>
      <c r="AN353" s="189"/>
      <c r="AO353" s="189"/>
      <c r="AP353" s="189"/>
      <c r="AQ353" s="189"/>
      <c r="AR353" s="189"/>
      <c r="AS353" s="189"/>
      <c r="AT353" s="189"/>
      <c r="AU353" s="189"/>
      <c r="AV353" s="189"/>
      <c r="AW353" s="189"/>
      <c r="AX353" s="189"/>
      <c r="AY353" s="189"/>
      <c r="AZ353" s="189"/>
      <c r="BA353" s="189"/>
      <c r="BB353" s="189"/>
      <c r="BC353" s="189"/>
      <c r="BD353" s="189"/>
      <c r="BE353" s="189"/>
      <c r="BF353" s="189"/>
      <c r="BG353" s="189"/>
      <c r="BH353" s="189"/>
      <c r="BI353" s="189"/>
      <c r="BJ353" s="189"/>
      <c r="BK353" s="189"/>
      <c r="BL353" s="189"/>
      <c r="BM353" s="189"/>
      <c r="BN353" s="1521"/>
    </row>
    <row r="354" spans="1:66" hidden="1" x14ac:dyDescent="0.15">
      <c r="A354" s="1123"/>
      <c r="C354" s="1529"/>
      <c r="D354" s="274"/>
      <c r="E354" s="1675"/>
      <c r="F354" s="1604">
        <f>NPV($C$136,G222:BN222)</f>
        <v>2279895434.0534291</v>
      </c>
      <c r="G354" s="189">
        <f t="shared" ref="G354:BN356" si="90">G254+G320</f>
        <v>2962501057.245913</v>
      </c>
      <c r="H354" s="189">
        <f t="shared" si="90"/>
        <v>3369785562.7934866</v>
      </c>
      <c r="I354" s="189">
        <f t="shared" si="90"/>
        <v>3639488753.4282699</v>
      </c>
      <c r="J354" s="189">
        <f t="shared" si="90"/>
        <v>3821476591.7512226</v>
      </c>
      <c r="K354" s="189">
        <f t="shared" si="90"/>
        <v>3941217340.8592215</v>
      </c>
      <c r="L354" s="189">
        <f t="shared" si="90"/>
        <v>4014067939.4067159</v>
      </c>
      <c r="M354" s="189">
        <f t="shared" si="90"/>
        <v>4050252412.5216618</v>
      </c>
      <c r="N354" s="189">
        <f t="shared" si="90"/>
        <v>4057039737.2322388</v>
      </c>
      <c r="O354" s="189">
        <f t="shared" si="90"/>
        <v>4039844127.3239865</v>
      </c>
      <c r="P354" s="189">
        <f t="shared" si="90"/>
        <v>4002839725.0630579</v>
      </c>
      <c r="Q354" s="189">
        <f t="shared" si="90"/>
        <v>3949330628.2854772</v>
      </c>
      <c r="R354" s="189">
        <f t="shared" si="90"/>
        <v>3881986890.3616538</v>
      </c>
      <c r="S354" s="189">
        <f t="shared" si="90"/>
        <v>3803002148.4819374</v>
      </c>
      <c r="T354" s="189">
        <f t="shared" si="90"/>
        <v>3714202955.1197748</v>
      </c>
      <c r="U354" s="189">
        <f t="shared" si="90"/>
        <v>3617127032.6909924</v>
      </c>
      <c r="V354" s="189">
        <f t="shared" si="90"/>
        <v>3513080794.3352265</v>
      </c>
      <c r="W354" s="189">
        <f t="shared" si="90"/>
        <v>3403182598.4302707</v>
      </c>
      <c r="X354" s="189">
        <f t="shared" si="90"/>
        <v>3288395922.6995645</v>
      </c>
      <c r="Y354" s="189">
        <f t="shared" si="90"/>
        <v>3169555248.8217797</v>
      </c>
      <c r="Z354" s="189">
        <f t="shared" si="90"/>
        <v>3047386567.3836856</v>
      </c>
      <c r="AA354" s="189">
        <f t="shared" si="90"/>
        <v>2922523840.4026461</v>
      </c>
      <c r="AB354" s="189">
        <f t="shared" si="90"/>
        <v>2795522376.9857302</v>
      </c>
      <c r="AC354" s="189">
        <f t="shared" si="90"/>
        <v>2666869817.5275011</v>
      </c>
      <c r="AD354" s="189">
        <f t="shared" si="90"/>
        <v>2536995240.8935347</v>
      </c>
      <c r="AE354" s="189">
        <f t="shared" si="90"/>
        <v>2406276780.867713</v>
      </c>
      <c r="AF354" s="189">
        <f t="shared" si="90"/>
        <v>2275048045.8523798</v>
      </c>
      <c r="AG354" s="189">
        <f t="shared" si="90"/>
        <v>2143603568.3522625</v>
      </c>
      <c r="AH354" s="189">
        <f t="shared" si="90"/>
        <v>2012203460.782922</v>
      </c>
      <c r="AI354" s="189">
        <f t="shared" si="90"/>
        <v>1881077416.6287551</v>
      </c>
      <c r="AJ354" s="189">
        <f t="shared" si="90"/>
        <v>1750428167.4919193</v>
      </c>
      <c r="AK354" s="189">
        <f t="shared" si="90"/>
        <v>1620434484.7134848</v>
      </c>
      <c r="AL354" s="189">
        <f t="shared" si="90"/>
        <v>1491253797.3029935</v>
      </c>
      <c r="AM354" s="189">
        <f t="shared" si="90"/>
        <v>1363024484.6547387</v>
      </c>
      <c r="AN354" s="189">
        <f t="shared" si="90"/>
        <v>1235867892.0657997</v>
      </c>
      <c r="AO354" s="189">
        <f t="shared" si="90"/>
        <v>1109890108.7458997</v>
      </c>
      <c r="AP354" s="189">
        <f t="shared" si="90"/>
        <v>985183541.33497822</v>
      </c>
      <c r="AQ354" s="189">
        <f t="shared" si="90"/>
        <v>861828310.55534267</v>
      </c>
      <c r="AR354" s="189">
        <f t="shared" si="90"/>
        <v>739893494.24458885</v>
      </c>
      <c r="AS354" s="189">
        <f t="shared" si="90"/>
        <v>619438236.43189764</v>
      </c>
      <c r="AT354" s="189">
        <f t="shared" si="90"/>
        <v>500512739.17121315</v>
      </c>
      <c r="AU354" s="189">
        <f t="shared" si="90"/>
        <v>383159151.40410507</v>
      </c>
      <c r="AV354" s="189">
        <f t="shared" si="90"/>
        <v>267412367.09434104</v>
      </c>
      <c r="AW354" s="189">
        <f t="shared" si="90"/>
        <v>153300743.17790812</v>
      </c>
      <c r="AX354" s="189">
        <f t="shared" si="90"/>
        <v>40846746.445135579</v>
      </c>
      <c r="AY354" s="189">
        <f t="shared" si="90"/>
        <v>-69932462.73311457</v>
      </c>
      <c r="AZ354" s="189">
        <f t="shared" si="90"/>
        <v>-179024502.9446044</v>
      </c>
      <c r="BA354" s="189">
        <f t="shared" si="90"/>
        <v>-286421294.51919258</v>
      </c>
      <c r="BB354" s="189">
        <f t="shared" si="90"/>
        <v>-392118627.27882171</v>
      </c>
      <c r="BC354" s="189">
        <f t="shared" si="90"/>
        <v>-496115768.61385787</v>
      </c>
      <c r="BD354" s="189">
        <f t="shared" si="90"/>
        <v>-598415107.7946527</v>
      </c>
      <c r="BE354" s="189">
        <f t="shared" si="90"/>
        <v>-699021832.90154147</v>
      </c>
      <c r="BF354" s="189">
        <f t="shared" si="90"/>
        <v>-797943637.16766477</v>
      </c>
      <c r="BG354" s="189">
        <f t="shared" si="90"/>
        <v>-895190451.88652897</v>
      </c>
      <c r="BH354" s="189">
        <f t="shared" si="90"/>
        <v>-990774203.34802985</v>
      </c>
      <c r="BI354" s="189">
        <f t="shared" si="90"/>
        <v>-1084708591.5393884</v>
      </c>
      <c r="BJ354" s="189">
        <f t="shared" si="90"/>
        <v>-1177008888.5866365</v>
      </c>
      <c r="BK354" s="189">
        <f t="shared" si="90"/>
        <v>-1267691755.1226213</v>
      </c>
      <c r="BL354" s="189">
        <f t="shared" si="90"/>
        <v>-1356775072.9529116</v>
      </c>
      <c r="BM354" s="189">
        <f t="shared" si="90"/>
        <v>-1444277792.5548451</v>
      </c>
      <c r="BN354" s="1521">
        <f t="shared" si="90"/>
        <v>-1530219794.0900784</v>
      </c>
    </row>
    <row r="355" spans="1:66" hidden="1" x14ac:dyDescent="0.15">
      <c r="A355" s="1123"/>
      <c r="C355" s="1529"/>
      <c r="D355" s="274"/>
      <c r="E355" s="1675"/>
      <c r="F355" s="1604">
        <f>NPV($C$136,G223:BN223)</f>
        <v>5211086127.4032993</v>
      </c>
      <c r="G355" s="189">
        <f t="shared" si="90"/>
        <v>5780840908.9018135</v>
      </c>
      <c r="H355" s="189">
        <f t="shared" si="90"/>
        <v>6141879530.4486341</v>
      </c>
      <c r="I355" s="189">
        <f t="shared" si="90"/>
        <v>6393031410.9380054</v>
      </c>
      <c r="J355" s="189">
        <f t="shared" si="90"/>
        <v>6571737187.4220333</v>
      </c>
      <c r="K355" s="189">
        <f t="shared" si="90"/>
        <v>6697703249.8392181</v>
      </c>
      <c r="L355" s="189">
        <f t="shared" si="90"/>
        <v>6783090419.5168362</v>
      </c>
      <c r="M355" s="189">
        <f t="shared" si="90"/>
        <v>6836150604.8620272</v>
      </c>
      <c r="N355" s="189">
        <f t="shared" si="90"/>
        <v>6862847308.2557402</v>
      </c>
      <c r="O355" s="189">
        <f t="shared" si="90"/>
        <v>6867686845.2923555</v>
      </c>
      <c r="P355" s="189">
        <f t="shared" si="90"/>
        <v>6854188793.0081244</v>
      </c>
      <c r="Q355" s="189">
        <f t="shared" si="90"/>
        <v>6825172441.935503</v>
      </c>
      <c r="R355" s="189">
        <f t="shared" si="90"/>
        <v>6782941374.7444811</v>
      </c>
      <c r="S355" s="189">
        <f t="shared" si="90"/>
        <v>6729407904.6217556</v>
      </c>
      <c r="T355" s="189">
        <f t="shared" si="90"/>
        <v>6666180130.5624495</v>
      </c>
      <c r="U355" s="189">
        <f t="shared" si="90"/>
        <v>6594624747.1966553</v>
      </c>
      <c r="V355" s="189">
        <f t="shared" si="90"/>
        <v>6515913559.6048813</v>
      </c>
      <c r="W355" s="189">
        <f t="shared" si="90"/>
        <v>6431058709.302516</v>
      </c>
      <c r="X355" s="189">
        <f t="shared" si="90"/>
        <v>6340939872.3846922</v>
      </c>
      <c r="Y355" s="189">
        <f t="shared" si="90"/>
        <v>6246325617.2514668</v>
      </c>
      <c r="Z355" s="189">
        <f t="shared" si="90"/>
        <v>6147890427.3044128</v>
      </c>
      <c r="AA355" s="189">
        <f t="shared" si="90"/>
        <v>6046228448.3241072</v>
      </c>
      <c r="AB355" s="189">
        <f t="shared" si="90"/>
        <v>5941864721.6496229</v>
      </c>
      <c r="AC355" s="189">
        <f t="shared" si="90"/>
        <v>5835264459.7485113</v>
      </c>
      <c r="AD355" s="189">
        <f t="shared" si="90"/>
        <v>5726840777.8446951</v>
      </c>
      <c r="AE355" s="189">
        <f t="shared" si="90"/>
        <v>5616961193.5937214</v>
      </c>
      <c r="AF355" s="189">
        <f t="shared" si="90"/>
        <v>5505953133.2710905</v>
      </c>
      <c r="AG355" s="189">
        <f t="shared" si="90"/>
        <v>5394108628.9796124</v>
      </c>
      <c r="AH355" s="189">
        <f t="shared" si="90"/>
        <v>5281688351.2387657</v>
      </c>
      <c r="AI355" s="189">
        <f t="shared" si="90"/>
        <v>5168925091.080225</v>
      </c>
      <c r="AJ355" s="189">
        <f t="shared" si="90"/>
        <v>5056026782.7318993</v>
      </c>
      <c r="AK355" s="189">
        <f t="shared" si="90"/>
        <v>4943179140.22721</v>
      </c>
      <c r="AL355" s="189">
        <f t="shared" si="90"/>
        <v>4830547967.4739962</v>
      </c>
      <c r="AM355" s="189">
        <f t="shared" si="90"/>
        <v>4718281190.4828796</v>
      </c>
      <c r="AN355" s="189">
        <f t="shared" si="90"/>
        <v>4606510651.8768797</v>
      </c>
      <c r="AO355" s="189">
        <f t="shared" si="90"/>
        <v>4495353700.9577494</v>
      </c>
      <c r="AP355" s="189">
        <f t="shared" si="90"/>
        <v>4384914607.0991821</v>
      </c>
      <c r="AQ355" s="189">
        <f t="shared" si="90"/>
        <v>4275285819.7785497</v>
      </c>
      <c r="AR355" s="189">
        <f t="shared" si="90"/>
        <v>4166549094.9241543</v>
      </c>
      <c r="AS355" s="189">
        <f t="shared" si="90"/>
        <v>4058776504.2731643</v>
      </c>
      <c r="AT355" s="189">
        <f t="shared" si="90"/>
        <v>3952031341.9747367</v>
      </c>
      <c r="AU355" s="189">
        <f t="shared" si="90"/>
        <v>3846368940.6307969</v>
      </c>
      <c r="AV355" s="189">
        <f t="shared" si="90"/>
        <v>3741837407.2633195</v>
      </c>
      <c r="AW355" s="189">
        <f t="shared" si="90"/>
        <v>3638478288.2685051</v>
      </c>
      <c r="AX355" s="189">
        <f t="shared" si="90"/>
        <v>3536327171.2147932</v>
      </c>
      <c r="AY355" s="189">
        <f t="shared" si="90"/>
        <v>3435414230.3231392</v>
      </c>
      <c r="AZ355" s="189">
        <f t="shared" si="90"/>
        <v>3335764721.6022682</v>
      </c>
      <c r="BA355" s="189">
        <f t="shared" si="90"/>
        <v>3237399432.8727574</v>
      </c>
      <c r="BB355" s="189">
        <f t="shared" si="90"/>
        <v>3140335093.280714</v>
      </c>
      <c r="BC355" s="189">
        <f t="shared" si="90"/>
        <v>3044584746.3573413</v>
      </c>
      <c r="BD355" s="189">
        <f t="shared" si="90"/>
        <v>2950158090.2107544</v>
      </c>
      <c r="BE355" s="189">
        <f t="shared" si="90"/>
        <v>2857061788.0294147</v>
      </c>
      <c r="BF355" s="189">
        <f t="shared" si="90"/>
        <v>2765299751.7229319</v>
      </c>
      <c r="BG355" s="189">
        <f t="shared" si="90"/>
        <v>2674873401.2177677</v>
      </c>
      <c r="BH355" s="189">
        <f t="shared" si="90"/>
        <v>2585781901.6559548</v>
      </c>
      <c r="BI355" s="189">
        <f t="shared" si="90"/>
        <v>2498022380.5087242</v>
      </c>
      <c r="BJ355" s="189">
        <f t="shared" si="90"/>
        <v>2411590126.4093075</v>
      </c>
      <c r="BK355" s="189">
        <f t="shared" si="90"/>
        <v>2326478771.3261609</v>
      </c>
      <c r="BL355" s="189">
        <f t="shared" si="90"/>
        <v>2242680457.5361643</v>
      </c>
      <c r="BM355" s="189">
        <f t="shared" si="90"/>
        <v>2160185990.7141104</v>
      </c>
      <c r="BN355" s="1521">
        <f t="shared" si="90"/>
        <v>2078984980.3276713</v>
      </c>
    </row>
    <row r="356" spans="1:66" hidden="1" x14ac:dyDescent="0.15">
      <c r="A356" s="1123"/>
      <c r="C356" s="1529"/>
      <c r="D356" s="274"/>
      <c r="E356" s="1675"/>
      <c r="F356" s="1604">
        <f>NPV($C$136,G224:BN224)</f>
        <v>8733133139.5368385</v>
      </c>
      <c r="G356" s="189">
        <f t="shared" si="90"/>
        <v>9167289111.0682106</v>
      </c>
      <c r="H356" s="189">
        <f t="shared" si="90"/>
        <v>9460209677.1196251</v>
      </c>
      <c r="I356" s="189">
        <f t="shared" si="90"/>
        <v>9674868280.0482807</v>
      </c>
      <c r="J356" s="189">
        <f t="shared" si="90"/>
        <v>9836178687.5755634</v>
      </c>
      <c r="K356" s="189">
        <f t="shared" si="90"/>
        <v>9957641602.0407505</v>
      </c>
      <c r="L356" s="189">
        <f t="shared" si="90"/>
        <v>10047779167.47452</v>
      </c>
      <c r="M356" s="189">
        <f t="shared" si="90"/>
        <v>10112484084.121454</v>
      </c>
      <c r="N356" s="189">
        <f t="shared" si="90"/>
        <v>10156084758.725359</v>
      </c>
      <c r="O356" s="189">
        <f t="shared" si="90"/>
        <v>10181899559.687244</v>
      </c>
      <c r="P356" s="189">
        <f t="shared" si="90"/>
        <v>10192554400.346802</v>
      </c>
      <c r="Q356" s="189">
        <f t="shared" si="90"/>
        <v>10190178225.680202</v>
      </c>
      <c r="R356" s="189">
        <f t="shared" si="90"/>
        <v>10176530213.556974</v>
      </c>
      <c r="S356" s="189">
        <f t="shared" si="90"/>
        <v>10153086299.455433</v>
      </c>
      <c r="T356" s="189">
        <f t="shared" si="90"/>
        <v>10121100209.225986</v>
      </c>
      <c r="U356" s="189">
        <f t="shared" si="90"/>
        <v>10081647834.118967</v>
      </c>
      <c r="V356" s="189">
        <f t="shared" si="90"/>
        <v>10035660332.328064</v>
      </c>
      <c r="W356" s="189">
        <f t="shared" si="90"/>
        <v>9983949369.6557369</v>
      </c>
      <c r="X356" s="189">
        <f t="shared" si="90"/>
        <v>9927226735.8438759</v>
      </c>
      <c r="Y356" s="189">
        <f t="shared" si="90"/>
        <v>9866119845.393734</v>
      </c>
      <c r="Z356" s="189">
        <f t="shared" si="90"/>
        <v>9801184166.8471928</v>
      </c>
      <c r="AA356" s="189">
        <f t="shared" si="90"/>
        <v>9732913319.1695366</v>
      </c>
      <c r="AB356" s="189">
        <f t="shared" si="90"/>
        <v>9661747368.3179417</v>
      </c>
      <c r="AC356" s="189">
        <f t="shared" si="90"/>
        <v>9588079715.6247368</v>
      </c>
      <c r="AD356" s="189">
        <f t="shared" si="90"/>
        <v>9512262870.3464508</v>
      </c>
      <c r="AE356" s="189">
        <f t="shared" si="90"/>
        <v>9434613327.8051224</v>
      </c>
      <c r="AF356" s="189">
        <f t="shared" si="90"/>
        <v>9355415723.0573406</v>
      </c>
      <c r="AG356" s="189">
        <f t="shared" si="90"/>
        <v>9274926392.0917263</v>
      </c>
      <c r="AH356" s="189">
        <f t="shared" si="90"/>
        <v>9193376444.2301788</v>
      </c>
      <c r="AI356" s="189">
        <f t="shared" si="90"/>
        <v>9110974427.9954739</v>
      </c>
      <c r="AJ356" s="189">
        <f t="shared" si="90"/>
        <v>9027908656.3353653</v>
      </c>
      <c r="AK356" s="189">
        <f t="shared" si="90"/>
        <v>8944349244.4422665</v>
      </c>
      <c r="AL356" s="189">
        <f t="shared" si="90"/>
        <v>8860449903.5360031</v>
      </c>
      <c r="AM356" s="189">
        <f t="shared" si="90"/>
        <v>8776349526.2039127</v>
      </c>
      <c r="AN356" s="189">
        <f t="shared" si="90"/>
        <v>8692173592.7194901</v>
      </c>
      <c r="AO356" s="189">
        <f t="shared" si="90"/>
        <v>8608035422.8193359</v>
      </c>
      <c r="AP356" s="189">
        <f t="shared" si="90"/>
        <v>8524037293.4330425</v>
      </c>
      <c r="AQ356" s="189">
        <f t="shared" si="90"/>
        <v>8440271439.6242008</v>
      </c>
      <c r="AR356" s="189">
        <f t="shared" si="90"/>
        <v>8356820953.3548861</v>
      </c>
      <c r="AS356" s="189">
        <f t="shared" si="90"/>
        <v>8273760592.5095387</v>
      </c>
      <c r="AT356" s="189">
        <f t="shared" si="90"/>
        <v>8191157510.813282</v>
      </c>
      <c r="AU356" s="189">
        <f t="shared" si="90"/>
        <v>8109071917.7812805</v>
      </c>
      <c r="AV356" s="189">
        <f t="shared" si="90"/>
        <v>8027557676.5824194</v>
      </c>
      <c r="AW356" s="189">
        <f t="shared" si="90"/>
        <v>7946662846.6469946</v>
      </c>
      <c r="AX356" s="189">
        <f t="shared" si="90"/>
        <v>7866430176.9582281</v>
      </c>
      <c r="AY356" s="189">
        <f t="shared" si="90"/>
        <v>7786897555.21245</v>
      </c>
      <c r="AZ356" s="189">
        <f t="shared" si="90"/>
        <v>7708098417.3894577</v>
      </c>
      <c r="BA356" s="189">
        <f t="shared" si="90"/>
        <v>7630062121.7241869</v>
      </c>
      <c r="BB356" s="189">
        <f t="shared" si="90"/>
        <v>7552814290.5981007</v>
      </c>
      <c r="BC356" s="189">
        <f t="shared" si="90"/>
        <v>7476377123.4611435</v>
      </c>
      <c r="BD356" s="189">
        <f t="shared" si="90"/>
        <v>7400769683.5425529</v>
      </c>
      <c r="BE356" s="189">
        <f t="shared" si="90"/>
        <v>7326008160.802701</v>
      </c>
      <c r="BF356" s="189">
        <f t="shared" si="90"/>
        <v>7252106113.3115959</v>
      </c>
      <c r="BG356" s="189">
        <f t="shared" si="90"/>
        <v>7179074689.006773</v>
      </c>
      <c r="BH356" s="189">
        <f t="shared" si="90"/>
        <v>7106922829.5792503</v>
      </c>
      <c r="BI356" s="189">
        <f t="shared" si="90"/>
        <v>7035657458.0569048</v>
      </c>
      <c r="BJ356" s="189">
        <f t="shared" si="90"/>
        <v>6965283651.4966526</v>
      </c>
      <c r="BK356" s="189">
        <f t="shared" si="90"/>
        <v>6895804800.0572233</v>
      </c>
      <c r="BL356" s="189">
        <f t="shared" si="90"/>
        <v>6827222753.6007156</v>
      </c>
      <c r="BM356" s="189">
        <f t="shared" si="90"/>
        <v>6759537956.861393</v>
      </c>
      <c r="BN356" s="1521">
        <f t="shared" si="90"/>
        <v>6692749574.122529</v>
      </c>
    </row>
    <row r="357" spans="1:66" hidden="1" x14ac:dyDescent="0.15">
      <c r="A357" s="1123"/>
      <c r="C357" s="1529"/>
      <c r="D357" s="274"/>
      <c r="E357" s="1675"/>
      <c r="F357" s="1604"/>
      <c r="G357" s="189"/>
      <c r="H357" s="189"/>
      <c r="I357" s="189"/>
      <c r="J357" s="189"/>
      <c r="K357" s="189"/>
      <c r="L357" s="189"/>
      <c r="M357" s="189"/>
      <c r="N357" s="189"/>
      <c r="O357" s="189"/>
      <c r="P357" s="189"/>
      <c r="Q357" s="189"/>
      <c r="R357" s="189"/>
      <c r="S357" s="189"/>
      <c r="T357" s="189"/>
      <c r="U357" s="189"/>
      <c r="V357" s="189"/>
      <c r="W357" s="189"/>
      <c r="X357" s="189"/>
      <c r="Y357" s="189"/>
      <c r="Z357" s="189"/>
      <c r="AA357" s="189"/>
      <c r="AB357" s="189"/>
      <c r="AC357" s="189"/>
      <c r="AD357" s="189"/>
      <c r="AE357" s="189"/>
      <c r="AF357" s="189"/>
      <c r="AG357" s="189"/>
      <c r="AH357" s="189"/>
      <c r="AI357" s="189"/>
      <c r="AJ357" s="189"/>
      <c r="AK357" s="189"/>
      <c r="AL357" s="189"/>
      <c r="AM357" s="189"/>
      <c r="AN357" s="189"/>
      <c r="AO357" s="189"/>
      <c r="AP357" s="189"/>
      <c r="AQ357" s="189"/>
      <c r="AR357" s="189"/>
      <c r="AS357" s="189"/>
      <c r="AT357" s="189"/>
      <c r="AU357" s="189"/>
      <c r="AV357" s="189"/>
      <c r="AW357" s="189"/>
      <c r="AX357" s="189"/>
      <c r="AY357" s="189"/>
      <c r="AZ357" s="189"/>
      <c r="BA357" s="189"/>
      <c r="BB357" s="189"/>
      <c r="BC357" s="189"/>
      <c r="BD357" s="189"/>
      <c r="BE357" s="189"/>
      <c r="BF357" s="189"/>
      <c r="BG357" s="189"/>
      <c r="BH357" s="189"/>
      <c r="BI357" s="189"/>
      <c r="BJ357" s="189"/>
      <c r="BK357" s="189"/>
      <c r="BL357" s="189"/>
      <c r="BM357" s="189"/>
      <c r="BN357" s="1521"/>
    </row>
    <row r="358" spans="1:66" hidden="1" x14ac:dyDescent="0.15">
      <c r="A358" s="1123"/>
      <c r="C358" s="1529"/>
      <c r="D358" s="274"/>
      <c r="E358" s="1675"/>
      <c r="F358" s="1604">
        <f>NPV($C$136,G226:BN226)</f>
        <v>-8107810511.1836557</v>
      </c>
      <c r="G358" s="189">
        <f t="shared" ref="G358:BN360" si="91">G258+G324</f>
        <v>-7928882126.8595438</v>
      </c>
      <c r="H358" s="189">
        <f t="shared" si="91"/>
        <v>-7836477192.5319099</v>
      </c>
      <c r="I358" s="189">
        <f t="shared" si="91"/>
        <v>-7786609563.0018578</v>
      </c>
      <c r="J358" s="189">
        <f t="shared" si="91"/>
        <v>-7763389888.142745</v>
      </c>
      <c r="K358" s="189">
        <f t="shared" si="91"/>
        <v>-7758728206.5257607</v>
      </c>
      <c r="L358" s="189">
        <f t="shared" si="91"/>
        <v>-7767765735.7517519</v>
      </c>
      <c r="M358" s="189">
        <f t="shared" si="91"/>
        <v>-7787283027.2944803</v>
      </c>
      <c r="N358" s="189">
        <f t="shared" si="91"/>
        <v>-7815003636.6681013</v>
      </c>
      <c r="O358" s="189">
        <f t="shared" si="91"/>
        <v>-7849242363.9461765</v>
      </c>
      <c r="P358" s="189">
        <f t="shared" si="91"/>
        <v>-7888708767.4667492</v>
      </c>
      <c r="Q358" s="189">
        <f t="shared" si="91"/>
        <v>-7932388910.1615276</v>
      </c>
      <c r="R358" s="189">
        <f t="shared" si="91"/>
        <v>-7979469960.5333872</v>
      </c>
      <c r="S358" s="189">
        <f t="shared" si="91"/>
        <v>-8029289851.6806145</v>
      </c>
      <c r="T358" s="189">
        <f t="shared" si="91"/>
        <v>-8081302381.557539</v>
      </c>
      <c r="U358" s="189">
        <f t="shared" si="91"/>
        <v>-8135052248.1937971</v>
      </c>
      <c r="V358" s="189">
        <f t="shared" si="91"/>
        <v>-8190156712.6491947</v>
      </c>
      <c r="W358" s="189">
        <f t="shared" si="91"/>
        <v>-8246291821.6705818</v>
      </c>
      <c r="X358" s="189">
        <f t="shared" si="91"/>
        <v>-8303181851.6393938</v>
      </c>
      <c r="Y358" s="189">
        <f t="shared" si="91"/>
        <v>-8360591081.4528828</v>
      </c>
      <c r="Z358" s="189">
        <f t="shared" si="91"/>
        <v>-8418317283.7142391</v>
      </c>
      <c r="AA358" s="189">
        <f t="shared" si="91"/>
        <v>-8476186506.7064323</v>
      </c>
      <c r="AB358" s="189">
        <f t="shared" si="91"/>
        <v>-8534048841.6633253</v>
      </c>
      <c r="AC358" s="189">
        <f t="shared" si="91"/>
        <v>-8591774953.0406952</v>
      </c>
      <c r="AD358" s="189">
        <f t="shared" si="91"/>
        <v>-8649253207.3503838</v>
      </c>
      <c r="AE358" s="189">
        <f t="shared" si="91"/>
        <v>-8706387277.1022854</v>
      </c>
      <c r="AF358" s="189">
        <f t="shared" si="91"/>
        <v>-8763094125.9073486</v>
      </c>
      <c r="AG358" s="189">
        <f t="shared" si="91"/>
        <v>-8819302302.3631878</v>
      </c>
      <c r="AH358" s="189">
        <f t="shared" si="91"/>
        <v>-8874950486.3267994</v>
      </c>
      <c r="AI358" s="189">
        <f t="shared" si="91"/>
        <v>-8929986243.1729908</v>
      </c>
      <c r="AJ358" s="189">
        <f t="shared" si="91"/>
        <v>-8984364950.7431011</v>
      </c>
      <c r="AK358" s="189">
        <f t="shared" si="91"/>
        <v>-9038048870.6767178</v>
      </c>
      <c r="AL358" s="189">
        <f t="shared" si="91"/>
        <v>-9091006341.2356434</v>
      </c>
      <c r="AM358" s="189">
        <f t="shared" si="91"/>
        <v>-9143211072.9669094</v>
      </c>
      <c r="AN358" s="189">
        <f t="shared" si="91"/>
        <v>-9194641531.8956795</v>
      </c>
      <c r="AO358" s="189">
        <f t="shared" si="91"/>
        <v>-9245280397.5991898</v>
      </c>
      <c r="AP358" s="189">
        <f t="shared" si="91"/>
        <v>-9295114085.6454163</v>
      </c>
      <c r="AQ358" s="189">
        <f t="shared" si="91"/>
        <v>-9344132325.6018143</v>
      </c>
      <c r="AR358" s="189">
        <f t="shared" si="91"/>
        <v>-9392327787.2187214</v>
      </c>
      <c r="AS358" s="189">
        <f t="shared" si="91"/>
        <v>-9439695748.5364799</v>
      </c>
      <c r="AT358" s="189">
        <f t="shared" si="91"/>
        <v>-9486233800.6069508</v>
      </c>
      <c r="AU358" s="189">
        <f t="shared" si="91"/>
        <v>-9531941584.2991886</v>
      </c>
      <c r="AV358" s="189">
        <f t="shared" si="91"/>
        <v>-9576820555.3071156</v>
      </c>
      <c r="AW358" s="189">
        <f t="shared" si="91"/>
        <v>-9620873774.0188522</v>
      </c>
      <c r="AX358" s="189">
        <f t="shared" si="91"/>
        <v>-9664105717.3624897</v>
      </c>
      <c r="AY358" s="189">
        <f t="shared" si="91"/>
        <v>-9706522110.1271534</v>
      </c>
      <c r="AZ358" s="189">
        <f t="shared" si="91"/>
        <v>-9748129773.5836773</v>
      </c>
      <c r="BA358" s="189">
        <f t="shared" si="91"/>
        <v>-9788936489.5062485</v>
      </c>
      <c r="BB358" s="189">
        <f t="shared" si="91"/>
        <v>-9828950877.9329529</v>
      </c>
      <c r="BC358" s="189">
        <f t="shared" si="91"/>
        <v>-9868182287.2061138</v>
      </c>
      <c r="BD358" s="189">
        <f t="shared" si="91"/>
        <v>-9906640695.0078831</v>
      </c>
      <c r="BE358" s="189">
        <f t="shared" si="91"/>
        <v>-9944336619.2573547</v>
      </c>
      <c r="BF358" s="189">
        <f t="shared" si="91"/>
        <v>-9981281037.8660393</v>
      </c>
      <c r="BG358" s="189">
        <f t="shared" si="91"/>
        <v>-10017485316.462042</v>
      </c>
      <c r="BH358" s="189">
        <f t="shared" si="91"/>
        <v>-10052961143.292162</v>
      </c>
      <c r="BI358" s="189">
        <f t="shared" si="91"/>
        <v>-10087720470.597584</v>
      </c>
      <c r="BJ358" s="189">
        <f t="shared" si="91"/>
        <v>-10121775461.834545</v>
      </c>
      <c r="BK358" s="189">
        <f t="shared" si="91"/>
        <v>-10155138444.177908</v>
      </c>
      <c r="BL358" s="189">
        <f t="shared" si="91"/>
        <v>-10187821865.804169</v>
      </c>
      <c r="BM358" s="189">
        <f t="shared" si="91"/>
        <v>-10219838257.502157</v>
      </c>
      <c r="BN358" s="1521">
        <f t="shared" si="91"/>
        <v>-10251200198.205433</v>
      </c>
    </row>
    <row r="359" spans="1:66" hidden="1" x14ac:dyDescent="0.15">
      <c r="A359" s="1123"/>
      <c r="C359" s="1529"/>
      <c r="D359" s="274"/>
      <c r="E359" s="1675"/>
      <c r="F359" s="1604">
        <f>NPV($C$136,G227:BN227)</f>
        <v>-7170516254.449338</v>
      </c>
      <c r="G359" s="189">
        <f t="shared" si="91"/>
        <v>-7027673699.0094976</v>
      </c>
      <c r="H359" s="189">
        <f t="shared" si="91"/>
        <v>-6950056612.3540907</v>
      </c>
      <c r="I359" s="189">
        <f t="shared" si="91"/>
        <v>-6906121055.5798788</v>
      </c>
      <c r="J359" s="189">
        <f t="shared" si="91"/>
        <v>-6883950871.5365124</v>
      </c>
      <c r="K359" s="189">
        <f t="shared" si="91"/>
        <v>-6877298548.2242231</v>
      </c>
      <c r="L359" s="189">
        <f t="shared" si="91"/>
        <v>-6882327311.9522667</v>
      </c>
      <c r="M359" s="189">
        <f t="shared" si="91"/>
        <v>-6896448329.4867582</v>
      </c>
      <c r="N359" s="189">
        <f t="shared" si="91"/>
        <v>-6917802602.3619766</v>
      </c>
      <c r="O359" s="189">
        <f t="shared" si="91"/>
        <v>-6944995245.3560858</v>
      </c>
      <c r="P359" s="189">
        <f t="shared" si="91"/>
        <v>-6976945124.3189316</v>
      </c>
      <c r="Q359" s="189">
        <f t="shared" si="91"/>
        <v>-7012793326.9311371</v>
      </c>
      <c r="R359" s="189">
        <f t="shared" si="91"/>
        <v>-7051844206.4572315</v>
      </c>
      <c r="S359" s="189">
        <f t="shared" si="91"/>
        <v>-7093525653.76369</v>
      </c>
      <c r="T359" s="189">
        <f t="shared" si="91"/>
        <v>-7137361320.7352123</v>
      </c>
      <c r="U359" s="189">
        <f t="shared" si="91"/>
        <v>-7182950594.2218094</v>
      </c>
      <c r="V359" s="189">
        <f t="shared" si="91"/>
        <v>-7229953778.3241291</v>
      </c>
      <c r="W359" s="189">
        <f t="shared" si="91"/>
        <v>-7278080884.2988453</v>
      </c>
      <c r="X359" s="189">
        <f t="shared" si="91"/>
        <v>-7327082985.4140968</v>
      </c>
      <c r="Y359" s="189">
        <f t="shared" si="91"/>
        <v>-7376745437.3731003</v>
      </c>
      <c r="Z359" s="189">
        <f t="shared" si="91"/>
        <v>-7426882483.0104017</v>
      </c>
      <c r="AA359" s="189">
        <f t="shared" si="91"/>
        <v>-7477332902.4759722</v>
      </c>
      <c r="AB359" s="189">
        <f t="shared" si="91"/>
        <v>-7527956465.5978279</v>
      </c>
      <c r="AC359" s="189">
        <f t="shared" si="91"/>
        <v>-7578631008.5136261</v>
      </c>
      <c r="AD359" s="189">
        <f t="shared" si="91"/>
        <v>-7629250002.360323</v>
      </c>
      <c r="AE359" s="189">
        <f t="shared" si="91"/>
        <v>-7679720514.3215704</v>
      </c>
      <c r="AF359" s="189">
        <f t="shared" si="91"/>
        <v>-7729961484.8404617</v>
      </c>
      <c r="AG359" s="189">
        <f t="shared" si="91"/>
        <v>-7779902262.0573902</v>
      </c>
      <c r="AH359" s="189">
        <f t="shared" si="91"/>
        <v>-7829481347.3668604</v>
      </c>
      <c r="AI359" s="189">
        <f t="shared" si="91"/>
        <v>-7878645315.6542931</v>
      </c>
      <c r="AJ359" s="189">
        <f t="shared" si="91"/>
        <v>-7927347881.139739</v>
      </c>
      <c r="AK359" s="189">
        <f t="shared" si="91"/>
        <v>-7975549085.4278755</v>
      </c>
      <c r="AL359" s="189">
        <f t="shared" si="91"/>
        <v>-8023214588.7752514</v>
      </c>
      <c r="AM359" s="189">
        <f t="shared" si="91"/>
        <v>-8070315049.0484047</v>
      </c>
      <c r="AN359" s="189">
        <f t="shared" si="91"/>
        <v>-8116825575.5876751</v>
      </c>
      <c r="AO359" s="189">
        <f t="shared" si="91"/>
        <v>-8162725247.3790388</v>
      </c>
      <c r="AP359" s="189">
        <f t="shared" si="91"/>
        <v>-8207996686.6950588</v>
      </c>
      <c r="AQ359" s="189">
        <f t="shared" si="91"/>
        <v>-8252625680.7901421</v>
      </c>
      <c r="AR359" s="189">
        <f t="shared" si="91"/>
        <v>-8296600845.3960199</v>
      </c>
      <c r="AS359" s="189">
        <f t="shared" si="91"/>
        <v>-8339913324.7153854</v>
      </c>
      <c r="AT359" s="189">
        <f t="shared" si="91"/>
        <v>-8382556523.3970528</v>
      </c>
      <c r="AU359" s="189">
        <f t="shared" si="91"/>
        <v>-8424525866.627636</v>
      </c>
      <c r="AV359" s="189">
        <f t="shared" si="91"/>
        <v>-8465818585.0181913</v>
      </c>
      <c r="AW359" s="189">
        <f t="shared" si="91"/>
        <v>-8506433521.4198046</v>
      </c>
      <c r="AX359" s="189">
        <f t="shared" si="91"/>
        <v>-8546370957.1857147</v>
      </c>
      <c r="AY359" s="189">
        <f t="shared" si="91"/>
        <v>-8585632455.7221012</v>
      </c>
      <c r="AZ359" s="189">
        <f t="shared" si="91"/>
        <v>-8624220721.4453869</v>
      </c>
      <c r="BA359" s="189">
        <f t="shared" si="91"/>
        <v>-8662139472.4990807</v>
      </c>
      <c r="BB359" s="189">
        <f t="shared" si="91"/>
        <v>-8699393325.7846355</v>
      </c>
      <c r="BC359" s="189">
        <f t="shared" si="91"/>
        <v>-8735987693.033865</v>
      </c>
      <c r="BD359" s="189">
        <f t="shared" si="91"/>
        <v>-8771928686.7998314</v>
      </c>
      <c r="BE359" s="189">
        <f t="shared" si="91"/>
        <v>-8807223035.3723145</v>
      </c>
      <c r="BF359" s="189">
        <f t="shared" si="91"/>
        <v>-8841878005.7361794</v>
      </c>
      <c r="BG359" s="189">
        <f t="shared" si="91"/>
        <v>-8875901333.7886829</v>
      </c>
      <c r="BH359" s="189">
        <f t="shared" si="91"/>
        <v>-8909301161.1170807</v>
      </c>
      <c r="BI359" s="189">
        <f t="shared" si="91"/>
        <v>-8942085977.712677</v>
      </c>
      <c r="BJ359" s="189">
        <f t="shared" si="91"/>
        <v>-8974264570.0630856</v>
      </c>
      <c r="BK359" s="189">
        <f t="shared" si="91"/>
        <v>-9005845974.122263</v>
      </c>
      <c r="BL359" s="189">
        <f t="shared" si="91"/>
        <v>-9036839432.7089233</v>
      </c>
      <c r="BM359" s="189">
        <f t="shared" si="91"/>
        <v>-9067254356.9290352</v>
      </c>
      <c r="BN359" s="1521">
        <f t="shared" si="91"/>
        <v>-9097100291.258152</v>
      </c>
    </row>
    <row r="360" spans="1:66" hidden="1" x14ac:dyDescent="0.15">
      <c r="A360" s="1123"/>
      <c r="C360" s="1529"/>
      <c r="D360" s="274"/>
      <c r="E360" s="1675"/>
      <c r="F360" s="1604">
        <f>NPV($C$136,G228:BN228)</f>
        <v>-6044286410.7511511</v>
      </c>
      <c r="G360" s="189">
        <f t="shared" si="91"/>
        <v>-5944803704.2936907</v>
      </c>
      <c r="H360" s="189">
        <f t="shared" si="91"/>
        <v>-5888968435.6348429</v>
      </c>
      <c r="I360" s="189">
        <f t="shared" si="91"/>
        <v>-5856702177.4650078</v>
      </c>
      <c r="J360" s="189">
        <f t="shared" si="91"/>
        <v>-5840094435.8290644</v>
      </c>
      <c r="K360" s="189">
        <f t="shared" si="91"/>
        <v>-5834882064.7935781</v>
      </c>
      <c r="L360" s="189">
        <f t="shared" si="91"/>
        <v>-5838391814.8765669</v>
      </c>
      <c r="M360" s="189">
        <f t="shared" si="91"/>
        <v>-5848789246.7040281</v>
      </c>
      <c r="N360" s="189">
        <f t="shared" si="91"/>
        <v>-5864738209.3183823</v>
      </c>
      <c r="O360" s="189">
        <f t="shared" si="91"/>
        <v>-5885223682.2688475</v>
      </c>
      <c r="P360" s="189">
        <f t="shared" si="91"/>
        <v>-5909450294.406682</v>
      </c>
      <c r="Q360" s="189">
        <f t="shared" si="91"/>
        <v>-5936779882.2455788</v>
      </c>
      <c r="R360" s="189">
        <f t="shared" si="91"/>
        <v>-5966690881.0345573</v>
      </c>
      <c r="S360" s="189">
        <f t="shared" si="91"/>
        <v>-5998750720.2653875</v>
      </c>
      <c r="T360" s="189">
        <f t="shared" si="91"/>
        <v>-6032596368.201004</v>
      </c>
      <c r="U360" s="189">
        <f t="shared" si="91"/>
        <v>-6067920200.6389818</v>
      </c>
      <c r="V360" s="189">
        <f t="shared" si="91"/>
        <v>-6104459472.30124</v>
      </c>
      <c r="W360" s="189">
        <f t="shared" si="91"/>
        <v>-6141988299.7020082</v>
      </c>
      <c r="X360" s="189">
        <f t="shared" si="91"/>
        <v>-6180311440.4074278</v>
      </c>
      <c r="Y360" s="189">
        <f t="shared" si="91"/>
        <v>-6219259386.2965908</v>
      </c>
      <c r="Z360" s="189">
        <f t="shared" si="91"/>
        <v>-6258684437.0744848</v>
      </c>
      <c r="AA360" s="189">
        <f t="shared" si="91"/>
        <v>-6298457517.9189816</v>
      </c>
      <c r="AB360" s="189">
        <f t="shared" si="91"/>
        <v>-6338465570.870945</v>
      </c>
      <c r="AC360" s="189">
        <f t="shared" si="91"/>
        <v>-6378609394.8062687</v>
      </c>
      <c r="AD360" s="189">
        <f t="shared" si="91"/>
        <v>-6418801840.571763</v>
      </c>
      <c r="AE360" s="189">
        <f t="shared" si="91"/>
        <v>-6458966290.5434933</v>
      </c>
      <c r="AF360" s="189">
        <f t="shared" si="91"/>
        <v>-6499035368.3288097</v>
      </c>
      <c r="AG360" s="189">
        <f t="shared" si="91"/>
        <v>-6538949836.4612017</v>
      </c>
      <c r="AH360" s="189">
        <f t="shared" si="91"/>
        <v>-6578657648.992342</v>
      </c>
      <c r="AI360" s="189">
        <f t="shared" si="91"/>
        <v>-6618113132.7305841</v>
      </c>
      <c r="AJ360" s="189">
        <f t="shared" si="91"/>
        <v>-6657276276.1084471</v>
      </c>
      <c r="AK360" s="189">
        <f t="shared" si="91"/>
        <v>-6696112108.7049923</v>
      </c>
      <c r="AL360" s="189">
        <f t="shared" si="91"/>
        <v>-6734590157.6036692</v>
      </c>
      <c r="AM360" s="189">
        <f t="shared" si="91"/>
        <v>-6772683969.2499743</v>
      </c>
      <c r="AN360" s="189">
        <f t="shared" si="91"/>
        <v>-6810370687.445426</v>
      </c>
      <c r="AO360" s="189">
        <f t="shared" si="91"/>
        <v>-6847630679.6927385</v>
      </c>
      <c r="AP360" s="189">
        <f t="shared" si="91"/>
        <v>-6884447205.3797665</v>
      </c>
      <c r="AQ360" s="189">
        <f t="shared" si="91"/>
        <v>-6920806120.3230906</v>
      </c>
      <c r="AR360" s="189">
        <f t="shared" si="91"/>
        <v>-6956695613.0366621</v>
      </c>
      <c r="AS360" s="189">
        <f t="shared" si="91"/>
        <v>-6992105968.7853985</v>
      </c>
      <c r="AT360" s="189">
        <f t="shared" si="91"/>
        <v>-7027029358.0580883</v>
      </c>
      <c r="AU360" s="189">
        <f t="shared" si="91"/>
        <v>-7061459646.5717468</v>
      </c>
      <c r="AV360" s="189">
        <f t="shared" si="91"/>
        <v>-7095392224.3190594</v>
      </c>
      <c r="AW360" s="189">
        <f t="shared" si="91"/>
        <v>-7128823851.506176</v>
      </c>
      <c r="AX360" s="189">
        <f t="shared" si="91"/>
        <v>-7161752519.5114937</v>
      </c>
      <c r="AY360" s="189">
        <f t="shared" si="91"/>
        <v>-7194177325.2363071</v>
      </c>
      <c r="AZ360" s="189">
        <f t="shared" si="91"/>
        <v>-7226098357.4228249</v>
      </c>
      <c r="BA360" s="189">
        <f t="shared" si="91"/>
        <v>-7257516593.6899738</v>
      </c>
      <c r="BB360" s="189">
        <f t="shared" si="91"/>
        <v>-7288433807.1875381</v>
      </c>
      <c r="BC360" s="189">
        <f t="shared" si="91"/>
        <v>-7318852481.8985252</v>
      </c>
      <c r="BD360" s="189">
        <f t="shared" si="91"/>
        <v>-7348775735.7314463</v>
      </c>
      <c r="BE360" s="189">
        <f t="shared" si="91"/>
        <v>-7378207250.6411505</v>
      </c>
      <c r="BF360" s="189">
        <f t="shared" si="91"/>
        <v>-7407151209.1012287</v>
      </c>
      <c r="BG360" s="189">
        <f t="shared" si="91"/>
        <v>-7435612236.3246231</v>
      </c>
      <c r="BH360" s="189">
        <f t="shared" si="91"/>
        <v>-7463595347.6935177</v>
      </c>
      <c r="BI360" s="189">
        <f t="shared" si="91"/>
        <v>-7491105900.9161463</v>
      </c>
      <c r="BJ360" s="189">
        <f t="shared" si="91"/>
        <v>-7518149552.4779272</v>
      </c>
      <c r="BK360" s="189">
        <f t="shared" si="91"/>
        <v>-7544732217.9982319</v>
      </c>
      <c r="BL360" s="189">
        <f t="shared" si="91"/>
        <v>-7570860036.1429482</v>
      </c>
      <c r="BM360" s="189">
        <f t="shared" si="91"/>
        <v>-7596539335.7774038</v>
      </c>
      <c r="BN360" s="1521">
        <f t="shared" si="91"/>
        <v>-7621776606.074811</v>
      </c>
    </row>
    <row r="361" spans="1:66" hidden="1" x14ac:dyDescent="0.15">
      <c r="A361" s="1123"/>
      <c r="C361" s="1529"/>
      <c r="D361" s="274"/>
      <c r="E361" s="1675"/>
      <c r="F361" s="1604"/>
      <c r="G361" s="189"/>
      <c r="H361" s="189"/>
      <c r="I361" s="189"/>
      <c r="J361" s="189"/>
      <c r="K361" s="189"/>
      <c r="L361" s="189"/>
      <c r="M361" s="189"/>
      <c r="N361" s="189"/>
      <c r="O361" s="189"/>
      <c r="P361" s="189"/>
      <c r="Q361" s="189"/>
      <c r="R361" s="189"/>
      <c r="S361" s="189"/>
      <c r="T361" s="189"/>
      <c r="U361" s="189"/>
      <c r="V361" s="189"/>
      <c r="W361" s="189"/>
      <c r="X361" s="189"/>
      <c r="Y361" s="189"/>
      <c r="Z361" s="189"/>
      <c r="AA361" s="189"/>
      <c r="AB361" s="189"/>
      <c r="AC361" s="189"/>
      <c r="AD361" s="189"/>
      <c r="AE361" s="189"/>
      <c r="AF361" s="189"/>
      <c r="AG361" s="189"/>
      <c r="AH361" s="189"/>
      <c r="AI361" s="189"/>
      <c r="AJ361" s="189"/>
      <c r="AK361" s="189"/>
      <c r="AL361" s="189"/>
      <c r="AM361" s="189"/>
      <c r="AN361" s="189"/>
      <c r="AO361" s="189"/>
      <c r="AP361" s="189"/>
      <c r="AQ361" s="189"/>
      <c r="AR361" s="189"/>
      <c r="AS361" s="189"/>
      <c r="AT361" s="189"/>
      <c r="AU361" s="189"/>
      <c r="AV361" s="189"/>
      <c r="AW361" s="189"/>
      <c r="AX361" s="189"/>
      <c r="AY361" s="189"/>
      <c r="AZ361" s="189"/>
      <c r="BA361" s="189"/>
      <c r="BB361" s="189"/>
      <c r="BC361" s="189"/>
      <c r="BD361" s="189"/>
      <c r="BE361" s="189"/>
      <c r="BF361" s="189"/>
      <c r="BG361" s="189"/>
      <c r="BH361" s="189"/>
      <c r="BI361" s="189"/>
      <c r="BJ361" s="189"/>
      <c r="BK361" s="189"/>
      <c r="BL361" s="189"/>
      <c r="BM361" s="189"/>
      <c r="BN361" s="1521"/>
    </row>
    <row r="362" spans="1:66" hidden="1" x14ac:dyDescent="0.15">
      <c r="A362" s="1123"/>
      <c r="C362" s="1529"/>
      <c r="D362" s="274"/>
      <c r="E362" s="1675"/>
      <c r="F362" s="1604">
        <f>NPV($C$136,G230:BN230)</f>
        <v>962776957.40846562</v>
      </c>
      <c r="G362" s="189">
        <f t="shared" ref="G362:BN364" si="92">G262+G328</f>
        <v>1639518193.9517808</v>
      </c>
      <c r="H362" s="189">
        <f t="shared" si="92"/>
        <v>2041164091.7361782</v>
      </c>
      <c r="I362" s="189">
        <f t="shared" si="92"/>
        <v>2305445761.0066681</v>
      </c>
      <c r="J362" s="189">
        <f t="shared" si="92"/>
        <v>2482220806.5378523</v>
      </c>
      <c r="K362" s="189">
        <f t="shared" si="92"/>
        <v>2596949455.3765659</v>
      </c>
      <c r="L362" s="189">
        <f t="shared" si="92"/>
        <v>2664980919.5151424</v>
      </c>
      <c r="M362" s="189">
        <f t="shared" si="92"/>
        <v>2696531794.8959141</v>
      </c>
      <c r="N362" s="189">
        <f t="shared" si="92"/>
        <v>2698863915.3850827</v>
      </c>
      <c r="O362" s="189">
        <f t="shared" si="92"/>
        <v>2677384626.6179457</v>
      </c>
      <c r="P362" s="189">
        <f t="shared" si="92"/>
        <v>2636261467.1341996</v>
      </c>
      <c r="Q362" s="189">
        <f t="shared" si="92"/>
        <v>2578792185.28688</v>
      </c>
      <c r="R362" s="189">
        <f t="shared" si="92"/>
        <v>2507640729.4185028</v>
      </c>
      <c r="S362" s="189">
        <f t="shared" si="92"/>
        <v>2424994866.7350979</v>
      </c>
      <c r="T362" s="189">
        <f t="shared" si="92"/>
        <v>2332675505.7201886</v>
      </c>
      <c r="U362" s="189">
        <f t="shared" si="92"/>
        <v>2232214942.0932903</v>
      </c>
      <c r="V362" s="189">
        <f t="shared" si="92"/>
        <v>2124914371.2255359</v>
      </c>
      <c r="W362" s="189">
        <f t="shared" si="92"/>
        <v>2011887134.6103032</v>
      </c>
      <c r="X362" s="189">
        <f t="shared" si="92"/>
        <v>1894091886.2366657</v>
      </c>
      <c r="Y362" s="189">
        <f t="shared" si="92"/>
        <v>1772358469.7627025</v>
      </c>
      <c r="Z362" s="189">
        <f t="shared" si="92"/>
        <v>1647408416.3183827</v>
      </c>
      <c r="AA362" s="189">
        <f t="shared" si="92"/>
        <v>1519871400.1533575</v>
      </c>
      <c r="AB362" s="189">
        <f t="shared" si="92"/>
        <v>1390298607.6860392</v>
      </c>
      <c r="AC362" s="189">
        <f t="shared" si="92"/>
        <v>1259173715.3458481</v>
      </c>
      <c r="AD362" s="189">
        <f t="shared" si="92"/>
        <v>1126921990.645875</v>
      </c>
      <c r="AE362" s="189">
        <f t="shared" si="92"/>
        <v>993917902.75458801</v>
      </c>
      <c r="AF362" s="189">
        <f t="shared" si="92"/>
        <v>860491536.54661036</v>
      </c>
      <c r="AG362" s="189">
        <f t="shared" si="92"/>
        <v>726934036.65476525</v>
      </c>
      <c r="AH362" s="189">
        <f t="shared" si="92"/>
        <v>593502258.05577838</v>
      </c>
      <c r="AI362" s="189">
        <f t="shared" si="92"/>
        <v>460422762.20660651</v>
      </c>
      <c r="AJ362" s="189">
        <f t="shared" si="92"/>
        <v>327895269.26502341</v>
      </c>
      <c r="AK362" s="189">
        <f t="shared" si="92"/>
        <v>196095655.0683243</v>
      </c>
      <c r="AL362" s="189">
        <f t="shared" si="92"/>
        <v>65178564.599171802</v>
      </c>
      <c r="AM362" s="189">
        <f t="shared" si="92"/>
        <v>-64720299.589985937</v>
      </c>
      <c r="AN362" s="189">
        <f t="shared" si="92"/>
        <v>-193482165.98550293</v>
      </c>
      <c r="AO362" s="189">
        <f t="shared" si="92"/>
        <v>-321003420.07042789</v>
      </c>
      <c r="AP362" s="189">
        <f t="shared" si="92"/>
        <v>-447194034.6219207</v>
      </c>
      <c r="AQ362" s="189">
        <f t="shared" si="92"/>
        <v>-571976176.72721565</v>
      </c>
      <c r="AR362" s="189">
        <f t="shared" si="92"/>
        <v>-695282968.27759099</v>
      </c>
      <c r="AS362" s="189">
        <f t="shared" si="92"/>
        <v>-817057380.28317833</v>
      </c>
      <c r="AT362" s="189">
        <f t="shared" si="92"/>
        <v>-937251244.30033231</v>
      </c>
      <c r="AU362" s="189">
        <f t="shared" si="92"/>
        <v>-1055824366.7037859</v>
      </c>
      <c r="AV362" s="189">
        <f t="shared" si="92"/>
        <v>-1172743733.5663962</v>
      </c>
      <c r="AW362" s="189">
        <f t="shared" si="92"/>
        <v>-1287982795.6073909</v>
      </c>
      <c r="AX362" s="189">
        <f t="shared" si="92"/>
        <v>-1401520824.0969293</v>
      </c>
      <c r="AY362" s="189">
        <f t="shared" si="92"/>
        <v>-1513342329.80931</v>
      </c>
      <c r="AZ362" s="189">
        <f t="shared" si="92"/>
        <v>-1623436538.1383662</v>
      </c>
      <c r="BA362" s="189">
        <f t="shared" si="92"/>
        <v>-1731796914.3579946</v>
      </c>
      <c r="BB362" s="189">
        <f t="shared" si="92"/>
        <v>-1838420733.7538297</v>
      </c>
      <c r="BC362" s="189">
        <f t="shared" si="92"/>
        <v>-1943308691.989578</v>
      </c>
      <c r="BD362" s="189">
        <f t="shared" si="92"/>
        <v>-2046464551.6204076</v>
      </c>
      <c r="BE362" s="189">
        <f t="shared" si="92"/>
        <v>-2147894821.1400046</v>
      </c>
      <c r="BF362" s="189">
        <f t="shared" si="92"/>
        <v>-2247608463.3589468</v>
      </c>
      <c r="BG362" s="189">
        <f t="shared" si="92"/>
        <v>-2345616630.2694468</v>
      </c>
      <c r="BH362" s="189">
        <f t="shared" si="92"/>
        <v>-2441932421.8632054</v>
      </c>
      <c r="BI362" s="189">
        <f t="shared" si="92"/>
        <v>-2536570666.6417298</v>
      </c>
      <c r="BJ362" s="189">
        <f t="shared" si="92"/>
        <v>-2629547721.7975378</v>
      </c>
      <c r="BK362" s="189">
        <f t="shared" si="92"/>
        <v>-2720881291.2549028</v>
      </c>
      <c r="BL362" s="189">
        <f t="shared" si="92"/>
        <v>-2810590259.9441004</v>
      </c>
      <c r="BM362" s="189">
        <f t="shared" si="92"/>
        <v>-2898694542.8468733</v>
      </c>
      <c r="BN362" s="1521">
        <f t="shared" si="92"/>
        <v>-2985214947.4958634</v>
      </c>
    </row>
    <row r="363" spans="1:66" hidden="1" x14ac:dyDescent="0.15">
      <c r="A363" s="1123"/>
      <c r="C363" s="1529"/>
      <c r="D363" s="274"/>
      <c r="E363" s="1675"/>
      <c r="F363" s="1604">
        <f>NPV($C$136,G231:BN231)</f>
        <v>3893967650.7583385</v>
      </c>
      <c r="G363" s="189">
        <f t="shared" si="92"/>
        <v>4457858045.6076832</v>
      </c>
      <c r="H363" s="189">
        <f t="shared" si="92"/>
        <v>4813258059.3913279</v>
      </c>
      <c r="I363" s="189">
        <f t="shared" si="92"/>
        <v>5058988418.5164051</v>
      </c>
      <c r="J363" s="189">
        <f t="shared" si="92"/>
        <v>5232481402.2086639</v>
      </c>
      <c r="K363" s="189">
        <f t="shared" si="92"/>
        <v>5353435364.3565636</v>
      </c>
      <c r="L363" s="189">
        <f t="shared" si="92"/>
        <v>5434003399.6252642</v>
      </c>
      <c r="M363" s="189">
        <f t="shared" si="92"/>
        <v>5482429987.2362804</v>
      </c>
      <c r="N363" s="189">
        <f t="shared" si="92"/>
        <v>5504671486.4085846</v>
      </c>
      <c r="O363" s="189">
        <f t="shared" si="92"/>
        <v>5505227344.5863152</v>
      </c>
      <c r="P363" s="189">
        <f t="shared" si="92"/>
        <v>5487610535.0792665</v>
      </c>
      <c r="Q363" s="189">
        <f t="shared" si="92"/>
        <v>5454633998.9369059</v>
      </c>
      <c r="R363" s="189">
        <f t="shared" si="92"/>
        <v>5408595213.8013296</v>
      </c>
      <c r="S363" s="189">
        <f t="shared" si="92"/>
        <v>5351400622.8749151</v>
      </c>
      <c r="T363" s="189">
        <f t="shared" si="92"/>
        <v>5284652681.1628628</v>
      </c>
      <c r="U363" s="189">
        <f t="shared" si="92"/>
        <v>5209712656.5989532</v>
      </c>
      <c r="V363" s="189">
        <f t="shared" si="92"/>
        <v>5127747136.4951906</v>
      </c>
      <c r="W363" s="189">
        <f t="shared" si="92"/>
        <v>5039763245.4825487</v>
      </c>
      <c r="X363" s="189">
        <f t="shared" si="92"/>
        <v>4946635835.9217939</v>
      </c>
      <c r="Y363" s="189">
        <f t="shared" si="92"/>
        <v>4849128838.1923904</v>
      </c>
      <c r="Z363" s="189">
        <f t="shared" si="92"/>
        <v>4747912276.2391109</v>
      </c>
      <c r="AA363" s="189">
        <f t="shared" si="92"/>
        <v>4643576008.0748196</v>
      </c>
      <c r="AB363" s="189">
        <f t="shared" si="92"/>
        <v>4536640952.3499327</v>
      </c>
      <c r="AC363" s="189">
        <f t="shared" si="92"/>
        <v>4427568357.5668583</v>
      </c>
      <c r="AD363" s="189">
        <f t="shared" si="92"/>
        <v>4316767527.5970364</v>
      </c>
      <c r="AE363" s="189">
        <f t="shared" si="92"/>
        <v>4204602315.480597</v>
      </c>
      <c r="AF363" s="189">
        <f t="shared" si="92"/>
        <v>4091396623.9653215</v>
      </c>
      <c r="AG363" s="189">
        <f t="shared" si="92"/>
        <v>3977439097.2821159</v>
      </c>
      <c r="AH363" s="189">
        <f t="shared" si="92"/>
        <v>3862987148.5116224</v>
      </c>
      <c r="AI363" s="189">
        <f t="shared" si="92"/>
        <v>3748270436.6580772</v>
      </c>
      <c r="AJ363" s="189">
        <f t="shared" si="92"/>
        <v>3633493884.5050039</v>
      </c>
      <c r="AK363" s="189">
        <f t="shared" si="92"/>
        <v>3518840310.5820498</v>
      </c>
      <c r="AL363" s="189">
        <f t="shared" si="92"/>
        <v>3404472734.7701745</v>
      </c>
      <c r="AM363" s="189">
        <f t="shared" si="92"/>
        <v>3290536406.2381554</v>
      </c>
      <c r="AN363" s="189">
        <f t="shared" si="92"/>
        <v>3177160593.8255768</v>
      </c>
      <c r="AO363" s="189">
        <f t="shared" si="92"/>
        <v>3064460172.1414218</v>
      </c>
      <c r="AP363" s="189">
        <f t="shared" si="92"/>
        <v>2952537031.142283</v>
      </c>
      <c r="AQ363" s="189">
        <f t="shared" si="92"/>
        <v>2841481332.4959912</v>
      </c>
      <c r="AR363" s="189">
        <f t="shared" si="92"/>
        <v>2731372632.4019742</v>
      </c>
      <c r="AS363" s="189">
        <f t="shared" si="92"/>
        <v>2622280887.5580878</v>
      </c>
      <c r="AT363" s="189">
        <f t="shared" si="92"/>
        <v>2514267358.5031905</v>
      </c>
      <c r="AU363" s="189">
        <f t="shared" si="92"/>
        <v>2407385422.5229053</v>
      </c>
      <c r="AV363" s="189">
        <f t="shared" si="92"/>
        <v>2301681306.602582</v>
      </c>
      <c r="AW363" s="189">
        <f t="shared" si="92"/>
        <v>2197194749.4832058</v>
      </c>
      <c r="AX363" s="189">
        <f t="shared" si="92"/>
        <v>2093959600.6727281</v>
      </c>
      <c r="AY363" s="189">
        <f t="shared" si="92"/>
        <v>1992004363.2469435</v>
      </c>
      <c r="AZ363" s="189">
        <f t="shared" si="92"/>
        <v>1891352686.4085059</v>
      </c>
      <c r="BA363" s="189">
        <f t="shared" si="92"/>
        <v>1792023813.0339551</v>
      </c>
      <c r="BB363" s="189">
        <f t="shared" si="92"/>
        <v>1694032986.8057055</v>
      </c>
      <c r="BC363" s="189">
        <f t="shared" si="92"/>
        <v>1597391822.9816206</v>
      </c>
      <c r="BD363" s="189">
        <f t="shared" si="92"/>
        <v>1502108646.3849988</v>
      </c>
      <c r="BE363" s="189">
        <f t="shared" si="92"/>
        <v>1408188799.7909508</v>
      </c>
      <c r="BF363" s="189">
        <f t="shared" si="92"/>
        <v>1315634925.5316486</v>
      </c>
      <c r="BG363" s="189">
        <f t="shared" si="92"/>
        <v>1224447222.8348491</v>
      </c>
      <c r="BH363" s="189">
        <f t="shared" si="92"/>
        <v>1134623683.1407788</v>
      </c>
      <c r="BI363" s="189">
        <f t="shared" si="92"/>
        <v>1046160305.4063826</v>
      </c>
      <c r="BJ363" s="189">
        <f t="shared" si="92"/>
        <v>959051293.19840586</v>
      </c>
      <c r="BK363" s="189">
        <f t="shared" si="92"/>
        <v>873289235.19387913</v>
      </c>
      <c r="BL363" s="189">
        <f t="shared" si="92"/>
        <v>788865270.54497528</v>
      </c>
      <c r="BM363" s="189">
        <f t="shared" si="92"/>
        <v>705769240.42208207</v>
      </c>
      <c r="BN363" s="1521">
        <f t="shared" si="92"/>
        <v>623989826.92188621</v>
      </c>
    </row>
    <row r="364" spans="1:66" hidden="1" x14ac:dyDescent="0.15">
      <c r="A364" s="1123"/>
      <c r="C364" s="1529"/>
      <c r="D364" s="274"/>
      <c r="E364" s="1675"/>
      <c r="F364" s="1604">
        <f>NPV($C$136,G232:BN232)</f>
        <v>7416014662.8918781</v>
      </c>
      <c r="G364" s="189">
        <f t="shared" si="92"/>
        <v>7844306247.7740822</v>
      </c>
      <c r="H364" s="189">
        <f t="shared" si="92"/>
        <v>8131588206.0623207</v>
      </c>
      <c r="I364" s="189">
        <f t="shared" si="92"/>
        <v>8340825287.6266823</v>
      </c>
      <c r="J364" s="189">
        <f t="shared" si="92"/>
        <v>8496922902.362196</v>
      </c>
      <c r="K364" s="189">
        <f t="shared" si="92"/>
        <v>8613373716.5580978</v>
      </c>
      <c r="L364" s="189">
        <f t="shared" si="92"/>
        <v>8698692147.5829506</v>
      </c>
      <c r="M364" s="189">
        <f t="shared" si="92"/>
        <v>8758763466.4957104</v>
      </c>
      <c r="N364" s="189">
        <f t="shared" si="92"/>
        <v>8797908936.8782063</v>
      </c>
      <c r="O364" s="189">
        <f t="shared" si="92"/>
        <v>8819440058.9812069</v>
      </c>
      <c r="P364" s="189">
        <f t="shared" si="92"/>
        <v>8825976142.4179459</v>
      </c>
      <c r="Q364" s="189">
        <f t="shared" si="92"/>
        <v>8819639782.6816082</v>
      </c>
      <c r="R364" s="189">
        <f t="shared" si="92"/>
        <v>8802184052.6138248</v>
      </c>
      <c r="S364" s="189">
        <f t="shared" si="92"/>
        <v>8775079017.7085953</v>
      </c>
      <c r="T364" s="189">
        <f t="shared" si="92"/>
        <v>8739572759.8264027</v>
      </c>
      <c r="U364" s="189">
        <f t="shared" si="92"/>
        <v>8696735743.5212669</v>
      </c>
      <c r="V364" s="189">
        <f t="shared" si="92"/>
        <v>8647493909.2183762</v>
      </c>
      <c r="W364" s="189">
        <f t="shared" si="92"/>
        <v>8592653905.8357735</v>
      </c>
      <c r="X364" s="189">
        <f t="shared" si="92"/>
        <v>8532922699.3809814</v>
      </c>
      <c r="Y364" s="189">
        <f t="shared" si="92"/>
        <v>8468923066.3346615</v>
      </c>
      <c r="Z364" s="189">
        <f t="shared" si="92"/>
        <v>8401206015.7818947</v>
      </c>
      <c r="AA364" s="189">
        <f t="shared" si="92"/>
        <v>8330260878.9202518</v>
      </c>
      <c r="AB364" s="189">
        <f t="shared" si="92"/>
        <v>8256523599.0182543</v>
      </c>
      <c r="AC364" s="189">
        <f t="shared" si="92"/>
        <v>8180383613.4430876</v>
      </c>
      <c r="AD364" s="189">
        <f t="shared" si="92"/>
        <v>8102189620.0987959</v>
      </c>
      <c r="AE364" s="189">
        <f t="shared" si="92"/>
        <v>8022254449.6920023</v>
      </c>
      <c r="AF364" s="189">
        <f t="shared" si="92"/>
        <v>7940859213.7515764</v>
      </c>
      <c r="AG364" s="189">
        <f t="shared" si="92"/>
        <v>7858256860.3942337</v>
      </c>
      <c r="AH364" s="189">
        <f t="shared" si="92"/>
        <v>7774675241.5030394</v>
      </c>
      <c r="AI364" s="189">
        <f t="shared" si="92"/>
        <v>7690319773.573329</v>
      </c>
      <c r="AJ364" s="189">
        <f t="shared" si="92"/>
        <v>7605375758.1084728</v>
      </c>
      <c r="AK364" s="189">
        <f t="shared" si="92"/>
        <v>7520010414.7971087</v>
      </c>
      <c r="AL364" s="189">
        <f t="shared" si="92"/>
        <v>7434374670.8321838</v>
      </c>
      <c r="AM364" s="189">
        <f t="shared" si="92"/>
        <v>7348604741.9591904</v>
      </c>
      <c r="AN364" s="189">
        <f t="shared" si="92"/>
        <v>7262823534.668189</v>
      </c>
      <c r="AO364" s="189">
        <f t="shared" si="92"/>
        <v>7177141894.0030088</v>
      </c>
      <c r="AP364" s="189">
        <f t="shared" si="92"/>
        <v>7091659717.4761438</v>
      </c>
      <c r="AQ364" s="189">
        <f t="shared" si="92"/>
        <v>7006466952.3416424</v>
      </c>
      <c r="AR364" s="189">
        <f t="shared" si="92"/>
        <v>6921644490.8327065</v>
      </c>
      <c r="AS364" s="189">
        <f t="shared" si="92"/>
        <v>6837264975.7944632</v>
      </c>
      <c r="AT364" s="189">
        <f t="shared" si="92"/>
        <v>6753393527.3417368</v>
      </c>
      <c r="AU364" s="189">
        <f t="shared" si="92"/>
        <v>6670088399.6733894</v>
      </c>
      <c r="AV364" s="189">
        <f t="shared" si="92"/>
        <v>6587401575.9216824</v>
      </c>
      <c r="AW364" s="189">
        <f t="shared" si="92"/>
        <v>6505379307.8616962</v>
      </c>
      <c r="AX364" s="189">
        <f t="shared" si="92"/>
        <v>6424062606.4161644</v>
      </c>
      <c r="AY364" s="189">
        <f t="shared" si="92"/>
        <v>6343487688.1362562</v>
      </c>
      <c r="AZ364" s="189">
        <f t="shared" si="92"/>
        <v>6263686382.1956968</v>
      </c>
      <c r="BA364" s="189">
        <f t="shared" si="92"/>
        <v>6184686501.8853865</v>
      </c>
      <c r="BB364" s="189">
        <f t="shared" si="92"/>
        <v>6106512184.1230936</v>
      </c>
      <c r="BC364" s="189">
        <f t="shared" si="92"/>
        <v>6029184200.0854244</v>
      </c>
      <c r="BD364" s="189">
        <f t="shared" si="92"/>
        <v>5952720239.7167988</v>
      </c>
      <c r="BE364" s="189">
        <f t="shared" si="92"/>
        <v>5877135172.5642376</v>
      </c>
      <c r="BF364" s="189">
        <f t="shared" si="92"/>
        <v>5802441287.1203127</v>
      </c>
      <c r="BG364" s="189">
        <f t="shared" si="92"/>
        <v>5728648510.6238546</v>
      </c>
      <c r="BH364" s="189">
        <f t="shared" si="92"/>
        <v>5655764611.0640745</v>
      </c>
      <c r="BI364" s="189">
        <f t="shared" si="92"/>
        <v>5583795382.9545631</v>
      </c>
      <c r="BJ364" s="189">
        <f t="shared" si="92"/>
        <v>5512744818.2857513</v>
      </c>
      <c r="BK364" s="189">
        <f t="shared" si="92"/>
        <v>5442615263.924942</v>
      </c>
      <c r="BL364" s="189">
        <f t="shared" si="92"/>
        <v>5373407566.6095276</v>
      </c>
      <c r="BM364" s="189">
        <f t="shared" si="92"/>
        <v>5305121206.5693655</v>
      </c>
      <c r="BN364" s="1521">
        <f t="shared" si="92"/>
        <v>5237754420.7167444</v>
      </c>
    </row>
    <row r="365" spans="1:66" hidden="1" x14ac:dyDescent="0.15">
      <c r="A365" s="1123"/>
      <c r="C365" s="1529"/>
      <c r="D365" s="274"/>
      <c r="E365" s="1675"/>
      <c r="F365" s="1604"/>
      <c r="G365" s="189"/>
      <c r="H365" s="189"/>
      <c r="I365" s="189"/>
      <c r="J365" s="189"/>
      <c r="K365" s="189"/>
      <c r="L365" s="189"/>
      <c r="M365" s="189"/>
      <c r="N365" s="189"/>
      <c r="O365" s="189"/>
      <c r="P365" s="189"/>
      <c r="Q365" s="189"/>
      <c r="R365" s="189"/>
      <c r="S365" s="189"/>
      <c r="T365" s="189"/>
      <c r="U365" s="189"/>
      <c r="V365" s="189"/>
      <c r="W365" s="189"/>
      <c r="X365" s="189"/>
      <c r="Y365" s="189"/>
      <c r="Z365" s="189"/>
      <c r="AA365" s="189"/>
      <c r="AB365" s="189"/>
      <c r="AC365" s="189"/>
      <c r="AD365" s="189"/>
      <c r="AE365" s="189"/>
      <c r="AF365" s="189"/>
      <c r="AG365" s="189"/>
      <c r="AH365" s="189"/>
      <c r="AI365" s="189"/>
      <c r="AJ365" s="189"/>
      <c r="AK365" s="189"/>
      <c r="AL365" s="189"/>
      <c r="AM365" s="189"/>
      <c r="AN365" s="189"/>
      <c r="AO365" s="189"/>
      <c r="AP365" s="189"/>
      <c r="AQ365" s="189"/>
      <c r="AR365" s="189"/>
      <c r="AS365" s="189"/>
      <c r="AT365" s="189"/>
      <c r="AU365" s="189"/>
      <c r="AV365" s="189"/>
      <c r="AW365" s="189"/>
      <c r="AX365" s="189"/>
      <c r="AY365" s="189"/>
      <c r="AZ365" s="189"/>
      <c r="BA365" s="189"/>
      <c r="BB365" s="189"/>
      <c r="BC365" s="189"/>
      <c r="BD365" s="189"/>
      <c r="BE365" s="189"/>
      <c r="BF365" s="189"/>
      <c r="BG365" s="189"/>
      <c r="BH365" s="189"/>
      <c r="BI365" s="189"/>
      <c r="BJ365" s="189"/>
      <c r="BK365" s="189"/>
      <c r="BL365" s="189"/>
      <c r="BM365" s="189"/>
      <c r="BN365" s="1521"/>
    </row>
    <row r="366" spans="1:66" hidden="1" x14ac:dyDescent="0.15">
      <c r="A366" s="1123"/>
      <c r="C366" s="1529"/>
      <c r="D366" s="274"/>
      <c r="E366" s="1675"/>
      <c r="F366" s="1604">
        <f>NPV($C$136,G234:BN234)</f>
        <v>-6820155708.7443266</v>
      </c>
      <c r="G366" s="189">
        <f t="shared" ref="G366:BN368" si="93">G266+G332</f>
        <v>-6635494122.9155188</v>
      </c>
      <c r="H366" s="189">
        <f t="shared" si="93"/>
        <v>-6537576715.3411207</v>
      </c>
      <c r="I366" s="189">
        <f t="shared" si="93"/>
        <v>-6482408842.7843046</v>
      </c>
      <c r="J366" s="189">
        <f t="shared" si="93"/>
        <v>-6454092984.2549582</v>
      </c>
      <c r="K366" s="189">
        <f t="shared" si="93"/>
        <v>-6444531322.0390434</v>
      </c>
      <c r="L366" s="189">
        <f t="shared" si="93"/>
        <v>-6448857519.9191637</v>
      </c>
      <c r="M366" s="189">
        <f t="shared" si="93"/>
        <v>-6463844866.3728371</v>
      </c>
      <c r="N366" s="189">
        <f t="shared" si="93"/>
        <v>-6487209933.5433321</v>
      </c>
      <c r="O366" s="189">
        <f t="shared" si="93"/>
        <v>-6517260806.9931011</v>
      </c>
      <c r="P366" s="189">
        <f t="shared" si="93"/>
        <v>-6552700589.0577574</v>
      </c>
      <c r="Q366" s="189">
        <f t="shared" si="93"/>
        <v>-6592509135.2226715</v>
      </c>
      <c r="R366" s="189">
        <f t="shared" si="93"/>
        <v>-6635867645.5310669</v>
      </c>
      <c r="S366" s="189">
        <f t="shared" si="93"/>
        <v>-6682108314.4072742</v>
      </c>
      <c r="T366" s="189">
        <f t="shared" si="93"/>
        <v>-6730679422.0706129</v>
      </c>
      <c r="U366" s="189">
        <f t="shared" si="93"/>
        <v>-6781120361.2485085</v>
      </c>
      <c r="V366" s="189">
        <f t="shared" si="93"/>
        <v>-6833043291.9526901</v>
      </c>
      <c r="W366" s="189">
        <f t="shared" si="93"/>
        <v>-6886119356.2722826</v>
      </c>
      <c r="X366" s="189">
        <f t="shared" si="93"/>
        <v>-6940068114.7603197</v>
      </c>
      <c r="Y366" s="189">
        <f t="shared" si="93"/>
        <v>-6994649312.045043</v>
      </c>
      <c r="Z366" s="189">
        <f t="shared" si="93"/>
        <v>-7049656361.0299911</v>
      </c>
      <c r="AA366" s="189">
        <f t="shared" si="93"/>
        <v>-7104911118.1469183</v>
      </c>
      <c r="AB366" s="189">
        <f t="shared" si="93"/>
        <v>-7160259644.1647425</v>
      </c>
      <c r="AC366" s="189">
        <f t="shared" si="93"/>
        <v>-7215568728.2471991</v>
      </c>
      <c r="AD366" s="189">
        <f t="shared" si="93"/>
        <v>-7270723010.8128262</v>
      </c>
      <c r="AE366" s="189">
        <f t="shared" si="93"/>
        <v>-7325622581.7328138</v>
      </c>
      <c r="AF366" s="189">
        <f t="shared" si="93"/>
        <v>-7380180959.9109926</v>
      </c>
      <c r="AG366" s="189">
        <f t="shared" si="93"/>
        <v>-7434323381.8590813</v>
      </c>
      <c r="AH366" s="189">
        <f t="shared" si="93"/>
        <v>-7487985342.8634911</v>
      </c>
      <c r="AI366" s="189">
        <f t="shared" si="93"/>
        <v>-7541111346.3344107</v>
      </c>
      <c r="AJ366" s="189">
        <f t="shared" si="93"/>
        <v>-7593653826.0341969</v>
      </c>
      <c r="AK366" s="189">
        <f t="shared" si="93"/>
        <v>-7645572212.8704967</v>
      </c>
      <c r="AL366" s="189">
        <f t="shared" si="93"/>
        <v>-7696832123.3563519</v>
      </c>
      <c r="AM366" s="189">
        <f t="shared" si="93"/>
        <v>-7747404651.0773611</v>
      </c>
      <c r="AN366" s="189">
        <f t="shared" si="93"/>
        <v>-7797265745.8502693</v>
      </c>
      <c r="AO366" s="189">
        <f t="shared" si="93"/>
        <v>-7846395667.9179182</v>
      </c>
      <c r="AP366" s="189">
        <f t="shared" si="93"/>
        <v>-7894778506.6582642</v>
      </c>
      <c r="AQ366" s="189">
        <f t="shared" si="93"/>
        <v>-7942401755.0070581</v>
      </c>
      <c r="AR366" s="189">
        <f t="shared" si="93"/>
        <v>-7989255932.1932526</v>
      </c>
      <c r="AS366" s="189">
        <f t="shared" si="93"/>
        <v>-8035334248.5308809</v>
      </c>
      <c r="AT366" s="189">
        <f t="shared" si="93"/>
        <v>-8080632306.9529581</v>
      </c>
      <c r="AU366" s="189">
        <f t="shared" si="93"/>
        <v>-8125147836.752265</v>
      </c>
      <c r="AV366" s="189">
        <f t="shared" si="93"/>
        <v>-8168880455.6421375</v>
      </c>
      <c r="AW366" s="189">
        <f t="shared" si="93"/>
        <v>-8211831456.7923651</v>
      </c>
      <c r="AX366" s="189">
        <f t="shared" si="93"/>
        <v>-8254003617.950613</v>
      </c>
      <c r="AY366" s="189">
        <f t="shared" si="93"/>
        <v>-8295401030.1440239</v>
      </c>
      <c r="AZ366" s="189">
        <f t="shared" si="93"/>
        <v>-8336028943.7812881</v>
      </c>
      <c r="BA366" s="189">
        <f t="shared" si="93"/>
        <v>-8375893630.2526407</v>
      </c>
      <c r="BB366" s="189">
        <f t="shared" si="93"/>
        <v>-8415002257.3619995</v>
      </c>
      <c r="BC366" s="189">
        <f t="shared" si="93"/>
        <v>-8453362777.1285324</v>
      </c>
      <c r="BD366" s="189">
        <f t="shared" si="93"/>
        <v>-8490983824.6696787</v>
      </c>
      <c r="BE366" s="189">
        <f t="shared" si="93"/>
        <v>-8527874627.0285616</v>
      </c>
      <c r="BF366" s="189">
        <f t="shared" si="93"/>
        <v>-8564044920.9394455</v>
      </c>
      <c r="BG366" s="189">
        <f t="shared" si="93"/>
        <v>-8599504878.6385136</v>
      </c>
      <c r="BH366" s="189">
        <f t="shared" si="93"/>
        <v>-8634265040.9262295</v>
      </c>
      <c r="BI366" s="189">
        <f t="shared" si="93"/>
        <v>-8668336256.7741299</v>
      </c>
      <c r="BJ366" s="189">
        <f t="shared" si="93"/>
        <v>-8701729628.8446827</v>
      </c>
      <c r="BK366" s="189">
        <f t="shared" si="93"/>
        <v>-8734456464.3595448</v>
      </c>
      <c r="BL366" s="189">
        <f t="shared" si="93"/>
        <v>-8766528230.8102036</v>
      </c>
      <c r="BM366" s="189">
        <f t="shared" si="93"/>
        <v>-8797956516.0568504</v>
      </c>
      <c r="BN366" s="1521">
        <f t="shared" si="93"/>
        <v>-8828752992.4071598</v>
      </c>
    </row>
    <row r="367" spans="1:66" hidden="1" x14ac:dyDescent="0.15">
      <c r="A367" s="1123"/>
      <c r="C367" s="1529"/>
      <c r="D367" s="274"/>
      <c r="E367" s="1675"/>
      <c r="F367" s="1604">
        <f>NPV($C$136,G235:BN235)</f>
        <v>-5882861452.0100098</v>
      </c>
      <c r="G367" s="189">
        <f t="shared" si="93"/>
        <v>-5734285695.0654736</v>
      </c>
      <c r="H367" s="189">
        <f t="shared" si="93"/>
        <v>-5651156135.1633024</v>
      </c>
      <c r="I367" s="189">
        <f t="shared" si="93"/>
        <v>-5601920335.3623257</v>
      </c>
      <c r="J367" s="189">
        <f t="shared" si="93"/>
        <v>-5574653967.6487255</v>
      </c>
      <c r="K367" s="189">
        <f t="shared" si="93"/>
        <v>-5563101663.7375059</v>
      </c>
      <c r="L367" s="189">
        <f t="shared" si="93"/>
        <v>-5563419096.1196785</v>
      </c>
      <c r="M367" s="189">
        <f t="shared" si="93"/>
        <v>-5573010168.565115</v>
      </c>
      <c r="N367" s="189">
        <f t="shared" si="93"/>
        <v>-5590008899.2372074</v>
      </c>
      <c r="O367" s="189">
        <f t="shared" si="93"/>
        <v>-5613013688.4030104</v>
      </c>
      <c r="P367" s="189">
        <f t="shared" si="93"/>
        <v>-5640936945.9099398</v>
      </c>
      <c r="Q367" s="189">
        <f t="shared" si="93"/>
        <v>-5672913551.992281</v>
      </c>
      <c r="R367" s="189">
        <f t="shared" si="93"/>
        <v>-5708241891.4549122</v>
      </c>
      <c r="S367" s="189">
        <f t="shared" si="93"/>
        <v>-5746344116.4903507</v>
      </c>
      <c r="T367" s="189">
        <f t="shared" si="93"/>
        <v>-5786738361.2482872</v>
      </c>
      <c r="U367" s="189">
        <f t="shared" si="93"/>
        <v>-5829018707.2765207</v>
      </c>
      <c r="V367" s="189">
        <f t="shared" si="93"/>
        <v>-5872840357.6276236</v>
      </c>
      <c r="W367" s="189">
        <f t="shared" si="93"/>
        <v>-5917908418.9005451</v>
      </c>
      <c r="X367" s="189">
        <f t="shared" si="93"/>
        <v>-5963969248.5350218</v>
      </c>
      <c r="Y367" s="189">
        <f t="shared" si="93"/>
        <v>-6010803667.9652596</v>
      </c>
      <c r="Z367" s="189">
        <f t="shared" si="93"/>
        <v>-6058221560.3261528</v>
      </c>
      <c r="AA367" s="189">
        <f t="shared" si="93"/>
        <v>-6106057513.9164572</v>
      </c>
      <c r="AB367" s="189">
        <f t="shared" si="93"/>
        <v>-6154167268.0992441</v>
      </c>
      <c r="AC367" s="189">
        <f t="shared" si="93"/>
        <v>-6202424783.7201271</v>
      </c>
      <c r="AD367" s="189">
        <f t="shared" si="93"/>
        <v>-6250719805.8227634</v>
      </c>
      <c r="AE367" s="189">
        <f t="shared" si="93"/>
        <v>-6298955818.9520969</v>
      </c>
      <c r="AF367" s="189">
        <f t="shared" si="93"/>
        <v>-6347048318.8441029</v>
      </c>
      <c r="AG367" s="189">
        <f t="shared" si="93"/>
        <v>-6394923341.5532808</v>
      </c>
      <c r="AH367" s="189">
        <f t="shared" si="93"/>
        <v>-6442516203.9035492</v>
      </c>
      <c r="AI367" s="189">
        <f t="shared" si="93"/>
        <v>-6489770418.8157101</v>
      </c>
      <c r="AJ367" s="189">
        <f t="shared" si="93"/>
        <v>-6536636756.4308319</v>
      </c>
      <c r="AK367" s="189">
        <f t="shared" si="93"/>
        <v>-6583072427.6216516</v>
      </c>
      <c r="AL367" s="189">
        <f t="shared" si="93"/>
        <v>-6629040370.895957</v>
      </c>
      <c r="AM367" s="189">
        <f t="shared" si="93"/>
        <v>-6674508627.1588526</v>
      </c>
      <c r="AN367" s="189">
        <f t="shared" si="93"/>
        <v>-6719449789.5422611</v>
      </c>
      <c r="AO367" s="189">
        <f t="shared" si="93"/>
        <v>-6763840517.6977634</v>
      </c>
      <c r="AP367" s="189">
        <f t="shared" si="93"/>
        <v>-6807661107.707902</v>
      </c>
      <c r="AQ367" s="189">
        <f t="shared" si="93"/>
        <v>-6850895110.1953802</v>
      </c>
      <c r="AR367" s="189">
        <f t="shared" si="93"/>
        <v>-6893528990.3705463</v>
      </c>
      <c r="AS367" s="189">
        <f t="shared" si="93"/>
        <v>-6935551824.7097826</v>
      </c>
      <c r="AT367" s="189">
        <f t="shared" si="93"/>
        <v>-6976955029.7430553</v>
      </c>
      <c r="AU367" s="189">
        <f t="shared" si="93"/>
        <v>-7017732119.0807076</v>
      </c>
      <c r="AV367" s="189">
        <f t="shared" si="93"/>
        <v>-7057878485.3532095</v>
      </c>
      <c r="AW367" s="189">
        <f t="shared" si="93"/>
        <v>-7097391204.1933146</v>
      </c>
      <c r="AX367" s="189">
        <f t="shared" si="93"/>
        <v>-7136268857.7738342</v>
      </c>
      <c r="AY367" s="189">
        <f t="shared" si="93"/>
        <v>-7174511375.7389688</v>
      </c>
      <c r="AZ367" s="189">
        <f t="shared" si="93"/>
        <v>-7212119891.6429949</v>
      </c>
      <c r="BA367" s="189">
        <f t="shared" si="93"/>
        <v>-7249096613.245471</v>
      </c>
      <c r="BB367" s="189">
        <f t="shared" si="93"/>
        <v>-7285444705.2136793</v>
      </c>
      <c r="BC367" s="189">
        <f t="shared" si="93"/>
        <v>-7321168182.9562807</v>
      </c>
      <c r="BD367" s="189">
        <f t="shared" si="93"/>
        <v>-7356271816.4616241</v>
      </c>
      <c r="BE367" s="189">
        <f t="shared" si="93"/>
        <v>-7390761043.1435184</v>
      </c>
      <c r="BF367" s="189">
        <f t="shared" si="93"/>
        <v>-7424641888.8095827</v>
      </c>
      <c r="BG367" s="189">
        <f t="shared" si="93"/>
        <v>-7457920895.9651499</v>
      </c>
      <c r="BH367" s="189">
        <f t="shared" si="93"/>
        <v>-7490605058.7511435</v>
      </c>
      <c r="BI367" s="189">
        <f t="shared" si="93"/>
        <v>-7522701763.8892193</v>
      </c>
      <c r="BJ367" s="189">
        <f t="shared" si="93"/>
        <v>-7554218737.0732212</v>
      </c>
      <c r="BK367" s="189">
        <f t="shared" si="93"/>
        <v>-7585163994.3038988</v>
      </c>
      <c r="BL367" s="189">
        <f t="shared" si="93"/>
        <v>-7615545797.7149563</v>
      </c>
      <c r="BM367" s="189">
        <f t="shared" si="93"/>
        <v>-7645372615.4837265</v>
      </c>
      <c r="BN367" s="1521">
        <f t="shared" si="93"/>
        <v>-7674653085.459878</v>
      </c>
    </row>
    <row r="368" spans="1:66" hidden="1" x14ac:dyDescent="0.15">
      <c r="A368" s="1123"/>
      <c r="C368" s="1529"/>
      <c r="D368" s="274"/>
      <c r="E368" s="1675"/>
      <c r="F368" s="1604">
        <f>NPV($C$136,G236:BN236)</f>
        <v>-4756631608.3118238</v>
      </c>
      <c r="G368" s="189">
        <f t="shared" si="93"/>
        <v>-4651415700.3496675</v>
      </c>
      <c r="H368" s="189">
        <f t="shared" si="93"/>
        <v>-4590067958.4440546</v>
      </c>
      <c r="I368" s="189">
        <f t="shared" si="93"/>
        <v>-4552501457.2474546</v>
      </c>
      <c r="J368" s="189">
        <f t="shared" si="93"/>
        <v>-4530797531.9412766</v>
      </c>
      <c r="K368" s="189">
        <f t="shared" si="93"/>
        <v>-4520685180.30686</v>
      </c>
      <c r="L368" s="189">
        <f t="shared" si="93"/>
        <v>-4519483599.0439777</v>
      </c>
      <c r="M368" s="189">
        <f t="shared" si="93"/>
        <v>-4525351085.782383</v>
      </c>
      <c r="N368" s="189">
        <f t="shared" si="93"/>
        <v>-4536944506.1936102</v>
      </c>
      <c r="O368" s="189">
        <f t="shared" si="93"/>
        <v>-4553242125.3157692</v>
      </c>
      <c r="P368" s="189">
        <f t="shared" si="93"/>
        <v>-4573442115.9976873</v>
      </c>
      <c r="Q368" s="189">
        <f t="shared" si="93"/>
        <v>-4596900107.3067207</v>
      </c>
      <c r="R368" s="189">
        <f t="shared" si="93"/>
        <v>-4623088566.0322351</v>
      </c>
      <c r="S368" s="189">
        <f t="shared" si="93"/>
        <v>-4651569182.9920454</v>
      </c>
      <c r="T368" s="189">
        <f t="shared" si="93"/>
        <v>-4681973408.7140751</v>
      </c>
      <c r="U368" s="189">
        <f t="shared" si="93"/>
        <v>-4713988313.6936903</v>
      </c>
      <c r="V368" s="189">
        <f t="shared" si="93"/>
        <v>-4747346051.6047325</v>
      </c>
      <c r="W368" s="189">
        <f t="shared" si="93"/>
        <v>-4781815834.3037071</v>
      </c>
      <c r="X368" s="189">
        <f t="shared" si="93"/>
        <v>-4817197703.5283518</v>
      </c>
      <c r="Y368" s="189">
        <f t="shared" si="93"/>
        <v>-4853317616.8887501</v>
      </c>
      <c r="Z368" s="189">
        <f t="shared" si="93"/>
        <v>-4890023514.3902359</v>
      </c>
      <c r="AA368" s="189">
        <f t="shared" si="93"/>
        <v>-4927182129.3594666</v>
      </c>
      <c r="AB368" s="189">
        <f t="shared" si="93"/>
        <v>-4964676373.3723612</v>
      </c>
      <c r="AC368" s="189">
        <f t="shared" si="93"/>
        <v>-5002403170.0127707</v>
      </c>
      <c r="AD368" s="189">
        <f t="shared" si="93"/>
        <v>-5040271644.0342045</v>
      </c>
      <c r="AE368" s="189">
        <f t="shared" si="93"/>
        <v>-5078201595.1740208</v>
      </c>
      <c r="AF368" s="189">
        <f t="shared" si="93"/>
        <v>-5116122202.3324518</v>
      </c>
      <c r="AG368" s="189">
        <f t="shared" si="93"/>
        <v>-5153970915.9570942</v>
      </c>
      <c r="AH368" s="189">
        <f t="shared" si="93"/>
        <v>-5191692505.5290327</v>
      </c>
      <c r="AI368" s="189">
        <f t="shared" si="93"/>
        <v>-5229238235.8920021</v>
      </c>
      <c r="AJ368" s="189">
        <f t="shared" si="93"/>
        <v>-5266565151.3995409</v>
      </c>
      <c r="AK368" s="189">
        <f t="shared" si="93"/>
        <v>-5303635450.8987694</v>
      </c>
      <c r="AL368" s="189">
        <f t="shared" si="93"/>
        <v>-5340415939.7243757</v>
      </c>
      <c r="AM368" s="189">
        <f t="shared" si="93"/>
        <v>-5376877547.360424</v>
      </c>
      <c r="AN368" s="189">
        <f t="shared" si="93"/>
        <v>-5412994901.400013</v>
      </c>
      <c r="AO368" s="189">
        <f t="shared" si="93"/>
        <v>-5448745950.0114641</v>
      </c>
      <c r="AP368" s="189">
        <f t="shared" si="93"/>
        <v>-5484111626.3926105</v>
      </c>
      <c r="AQ368" s="189">
        <f t="shared" si="93"/>
        <v>-5519075549.7283297</v>
      </c>
      <c r="AR368" s="189">
        <f t="shared" si="93"/>
        <v>-5553623758.0111895</v>
      </c>
      <c r="AS368" s="189">
        <f t="shared" si="93"/>
        <v>-5587744468.7797966</v>
      </c>
      <c r="AT368" s="189">
        <f t="shared" si="93"/>
        <v>-5621427864.4040918</v>
      </c>
      <c r="AU368" s="189">
        <f t="shared" si="93"/>
        <v>-5654665899.0248194</v>
      </c>
      <c r="AV368" s="189">
        <f t="shared" si="93"/>
        <v>-5687452124.6540785</v>
      </c>
      <c r="AW368" s="189">
        <f t="shared" si="93"/>
        <v>-5719781534.2796869</v>
      </c>
      <c r="AX368" s="189">
        <f t="shared" si="93"/>
        <v>-5751650420.0996151</v>
      </c>
      <c r="AY368" s="189">
        <f t="shared" si="93"/>
        <v>-5783056245.2531757</v>
      </c>
      <c r="AZ368" s="189">
        <f t="shared" si="93"/>
        <v>-5813997527.6204348</v>
      </c>
      <c r="BA368" s="189">
        <f t="shared" si="93"/>
        <v>-5844473734.4363661</v>
      </c>
      <c r="BB368" s="189">
        <f t="shared" si="93"/>
        <v>-5874485186.6165848</v>
      </c>
      <c r="BC368" s="189">
        <f t="shared" si="93"/>
        <v>-5904032971.8209438</v>
      </c>
      <c r="BD368" s="189">
        <f t="shared" si="93"/>
        <v>-5933118865.3932419</v>
      </c>
      <c r="BE368" s="189">
        <f t="shared" si="93"/>
        <v>-5961745258.4123573</v>
      </c>
      <c r="BF368" s="189">
        <f t="shared" si="93"/>
        <v>-5989915092.174634</v>
      </c>
      <c r="BG368" s="189">
        <f t="shared" si="93"/>
        <v>-6017631798.501092</v>
      </c>
      <c r="BH368" s="189">
        <f t="shared" si="93"/>
        <v>-6044899245.3275824</v>
      </c>
      <c r="BI368" s="189">
        <f t="shared" si="93"/>
        <v>-6071721687.0926895</v>
      </c>
      <c r="BJ368" s="189">
        <f t="shared" si="93"/>
        <v>-6098103719.4880638</v>
      </c>
      <c r="BK368" s="189">
        <f t="shared" si="93"/>
        <v>-6124050238.1798687</v>
      </c>
      <c r="BL368" s="189">
        <f t="shared" si="93"/>
        <v>-6149566401.148982</v>
      </c>
      <c r="BM368" s="189">
        <f t="shared" si="93"/>
        <v>-6174657594.3320961</v>
      </c>
      <c r="BN368" s="1521">
        <f t="shared" si="93"/>
        <v>-6199329400.2765379</v>
      </c>
    </row>
    <row r="369" spans="1:66" hidden="1" x14ac:dyDescent="0.15">
      <c r="A369" s="1123"/>
      <c r="C369" s="1529"/>
      <c r="D369" s="274"/>
      <c r="E369" s="1675"/>
      <c r="F369" s="1604"/>
      <c r="G369" s="189"/>
      <c r="H369" s="189"/>
      <c r="I369" s="189"/>
      <c r="J369" s="189"/>
      <c r="K369" s="189"/>
      <c r="L369" s="189"/>
      <c r="M369" s="189"/>
      <c r="N369" s="189"/>
      <c r="O369" s="189"/>
      <c r="P369" s="189"/>
      <c r="Q369" s="189"/>
      <c r="R369" s="189"/>
      <c r="S369" s="189"/>
      <c r="T369" s="189"/>
      <c r="U369" s="189"/>
      <c r="V369" s="189"/>
      <c r="W369" s="189"/>
      <c r="X369" s="189"/>
      <c r="Y369" s="189"/>
      <c r="Z369" s="189"/>
      <c r="AA369" s="189"/>
      <c r="AB369" s="189"/>
      <c r="AC369" s="189"/>
      <c r="AD369" s="189"/>
      <c r="AE369" s="189"/>
      <c r="AF369" s="189"/>
      <c r="AG369" s="189"/>
      <c r="AH369" s="189"/>
      <c r="AI369" s="189"/>
      <c r="AJ369" s="189"/>
      <c r="AK369" s="189"/>
      <c r="AL369" s="189"/>
      <c r="AM369" s="189"/>
      <c r="AN369" s="189"/>
      <c r="AO369" s="189"/>
      <c r="AP369" s="189"/>
      <c r="AQ369" s="189"/>
      <c r="AR369" s="189"/>
      <c r="AS369" s="189"/>
      <c r="AT369" s="189"/>
      <c r="AU369" s="189"/>
      <c r="AV369" s="189"/>
      <c r="AW369" s="189"/>
      <c r="AX369" s="189"/>
      <c r="AY369" s="189"/>
      <c r="AZ369" s="189"/>
      <c r="BA369" s="189"/>
      <c r="BB369" s="189"/>
      <c r="BC369" s="189"/>
      <c r="BD369" s="189"/>
      <c r="BE369" s="189"/>
      <c r="BF369" s="189"/>
      <c r="BG369" s="189"/>
      <c r="BH369" s="189"/>
      <c r="BI369" s="189"/>
      <c r="BJ369" s="189"/>
      <c r="BK369" s="189"/>
      <c r="BL369" s="189"/>
      <c r="BM369" s="189"/>
      <c r="BN369" s="1521"/>
    </row>
    <row r="370" spans="1:66" hidden="1" x14ac:dyDescent="0.15">
      <c r="A370" s="1123"/>
      <c r="C370" s="1529"/>
      <c r="D370" s="274"/>
      <c r="E370" s="1675"/>
      <c r="F370" s="1604">
        <f>NPV($C$136,G238:BN238)</f>
        <v>2250431759.8477964</v>
      </c>
      <c r="G370" s="189">
        <f t="shared" ref="G370:BN372" si="94">G270+G336</f>
        <v>2932906197.8958073</v>
      </c>
      <c r="H370" s="189">
        <f t="shared" si="94"/>
        <v>3340064568.9269695</v>
      </c>
      <c r="I370" s="189">
        <f t="shared" si="94"/>
        <v>3609646481.2242236</v>
      </c>
      <c r="J370" s="189">
        <f t="shared" si="94"/>
        <v>3791517710.425642</v>
      </c>
      <c r="K370" s="189">
        <f t="shared" si="94"/>
        <v>3911146339.8632855</v>
      </c>
      <c r="L370" s="189">
        <f t="shared" si="94"/>
        <v>3983889135.347733</v>
      </c>
      <c r="M370" s="189">
        <f t="shared" si="94"/>
        <v>4019969955.8175597</v>
      </c>
      <c r="N370" s="189">
        <f t="shared" si="94"/>
        <v>4026657618.5098548</v>
      </c>
      <c r="O370" s="189">
        <f t="shared" si="94"/>
        <v>4009366183.5710239</v>
      </c>
      <c r="P370" s="189">
        <f t="shared" si="94"/>
        <v>3972269645.5431943</v>
      </c>
      <c r="Q370" s="189">
        <f t="shared" si="94"/>
        <v>3918671960.225738</v>
      </c>
      <c r="R370" s="189">
        <f t="shared" si="94"/>
        <v>3851243044.4208245</v>
      </c>
      <c r="S370" s="189">
        <f t="shared" si="94"/>
        <v>3772176404.00844</v>
      </c>
      <c r="T370" s="189">
        <f t="shared" si="94"/>
        <v>3683298465.2071166</v>
      </c>
      <c r="U370" s="189">
        <f t="shared" si="94"/>
        <v>3586146829.0385814</v>
      </c>
      <c r="V370" s="189">
        <f t="shared" si="94"/>
        <v>3482027791.9220428</v>
      </c>
      <c r="W370" s="189">
        <f t="shared" si="94"/>
        <v>3372059600.0086045</v>
      </c>
      <c r="X370" s="189">
        <f t="shared" si="94"/>
        <v>3257205623.1157422</v>
      </c>
      <c r="Y370" s="189">
        <f t="shared" si="94"/>
        <v>3138300239.1705446</v>
      </c>
      <c r="Z370" s="189">
        <f t="shared" si="94"/>
        <v>3016069339.0026326</v>
      </c>
      <c r="AA370" s="189">
        <f t="shared" si="94"/>
        <v>2891146788.7128735</v>
      </c>
      <c r="AB370" s="189">
        <f t="shared" si="94"/>
        <v>2764087805.1846237</v>
      </c>
      <c r="AC370" s="189">
        <f t="shared" si="94"/>
        <v>2635379940.1393471</v>
      </c>
      <c r="AD370" s="189">
        <f t="shared" si="94"/>
        <v>2505452187.1834345</v>
      </c>
      <c r="AE370" s="189">
        <f t="shared" si="94"/>
        <v>2374682598.1240616</v>
      </c>
      <c r="AF370" s="189">
        <f t="shared" si="94"/>
        <v>2243404702.5429692</v>
      </c>
      <c r="AG370" s="189">
        <f t="shared" si="94"/>
        <v>2111912957.158874</v>
      </c>
      <c r="AH370" s="189">
        <f t="shared" si="94"/>
        <v>1980467401.5190887</v>
      </c>
      <c r="AI370" s="189">
        <f t="shared" si="94"/>
        <v>1849297659.0451894</v>
      </c>
      <c r="AJ370" s="189">
        <f t="shared" si="94"/>
        <v>1718606393.9739308</v>
      </c>
      <c r="AK370" s="189">
        <f t="shared" si="94"/>
        <v>1588572312.8745487</v>
      </c>
      <c r="AL370" s="189">
        <f t="shared" si="94"/>
        <v>1459352782.4784665</v>
      </c>
      <c r="AM370" s="189">
        <f t="shared" si="94"/>
        <v>1331086122.2995658</v>
      </c>
      <c r="AN370" s="189">
        <f t="shared" si="94"/>
        <v>1203893620.059911</v>
      </c>
      <c r="AO370" s="189">
        <f t="shared" si="94"/>
        <v>1077881309.6108475</v>
      </c>
      <c r="AP370" s="189">
        <f t="shared" si="94"/>
        <v>953141544.36523545</v>
      </c>
      <c r="AQ370" s="189">
        <f t="shared" si="94"/>
        <v>829754393.86754489</v>
      </c>
      <c r="AR370" s="189">
        <f t="shared" si="94"/>
        <v>707788886.74788117</v>
      </c>
      <c r="AS370" s="189">
        <f t="shared" si="94"/>
        <v>587304119.72242308</v>
      </c>
      <c r="AT370" s="189">
        <f t="shared" si="94"/>
        <v>468350249.35366321</v>
      </c>
      <c r="AU370" s="189">
        <f t="shared" si="94"/>
        <v>350969380.84314066</v>
      </c>
      <c r="AV370" s="189">
        <f t="shared" si="94"/>
        <v>235196366.09858364</v>
      </c>
      <c r="AW370" s="189">
        <f t="shared" si="94"/>
        <v>121059521.61909725</v>
      </c>
      <c r="AX370" s="189">
        <f t="shared" si="94"/>
        <v>8581275.3149487972</v>
      </c>
      <c r="AY370" s="189">
        <f t="shared" si="94"/>
        <v>-102221249.82617928</v>
      </c>
      <c r="AZ370" s="189">
        <f t="shared" si="94"/>
        <v>-211335708.33597624</v>
      </c>
      <c r="BA370" s="189">
        <f t="shared" si="94"/>
        <v>-318754055.10438675</v>
      </c>
      <c r="BB370" s="189">
        <f t="shared" si="94"/>
        <v>-424472113.18287599</v>
      </c>
      <c r="BC370" s="189">
        <f t="shared" si="94"/>
        <v>-528489181.91199619</v>
      </c>
      <c r="BD370" s="189">
        <f t="shared" si="94"/>
        <v>-630807681.28220284</v>
      </c>
      <c r="BE370" s="189">
        <f t="shared" si="94"/>
        <v>-731432828.91121101</v>
      </c>
      <c r="BF370" s="189">
        <f t="shared" si="94"/>
        <v>-830372346.43235207</v>
      </c>
      <c r="BG370" s="189">
        <f t="shared" si="94"/>
        <v>-927636192.44591594</v>
      </c>
      <c r="BH370" s="189">
        <f t="shared" si="94"/>
        <v>-1023236319.4972706</v>
      </c>
      <c r="BI370" s="189">
        <f t="shared" si="94"/>
        <v>-1117186452.8182735</v>
      </c>
      <c r="BJ370" s="189">
        <f t="shared" si="94"/>
        <v>-1209501888.8076746</v>
      </c>
      <c r="BK370" s="189">
        <f t="shared" si="94"/>
        <v>-1300199311.4365396</v>
      </c>
      <c r="BL370" s="189">
        <f t="shared" si="94"/>
        <v>-1389296624.9501343</v>
      </c>
      <c r="BM370" s="189">
        <f t="shared" si="94"/>
        <v>-1476812801.4015648</v>
      </c>
      <c r="BN370" s="1521">
        <f t="shared" si="94"/>
        <v>-1562767741.6975894</v>
      </c>
    </row>
    <row r="371" spans="1:66" hidden="1" x14ac:dyDescent="0.15">
      <c r="A371" s="1123"/>
      <c r="C371" s="1529"/>
      <c r="D371" s="274"/>
      <c r="E371" s="1675"/>
      <c r="F371" s="1604">
        <f>NPV($C$136,G239:BN239)</f>
        <v>5181622453.1976681</v>
      </c>
      <c r="G371" s="189">
        <f t="shared" si="94"/>
        <v>5751246049.5517082</v>
      </c>
      <c r="H371" s="189">
        <f t="shared" si="94"/>
        <v>6112158536.582118</v>
      </c>
      <c r="I371" s="189">
        <f t="shared" si="94"/>
        <v>6363189138.7339602</v>
      </c>
      <c r="J371" s="189">
        <f t="shared" si="94"/>
        <v>6541778306.0964537</v>
      </c>
      <c r="K371" s="189">
        <f t="shared" si="94"/>
        <v>6667632248.8432837</v>
      </c>
      <c r="L371" s="189">
        <f t="shared" si="94"/>
        <v>6752911615.4578552</v>
      </c>
      <c r="M371" s="189">
        <f t="shared" si="94"/>
        <v>6805868148.1579266</v>
      </c>
      <c r="N371" s="189">
        <f t="shared" si="94"/>
        <v>6832465189.5333567</v>
      </c>
      <c r="O371" s="189">
        <f t="shared" si="94"/>
        <v>6837208901.5393934</v>
      </c>
      <c r="P371" s="189">
        <f t="shared" si="94"/>
        <v>6823618713.4882612</v>
      </c>
      <c r="Q371" s="189">
        <f t="shared" si="94"/>
        <v>6794513773.8757639</v>
      </c>
      <c r="R371" s="189">
        <f t="shared" si="94"/>
        <v>6752197528.8036518</v>
      </c>
      <c r="S371" s="189">
        <f t="shared" si="94"/>
        <v>6698582160.1482582</v>
      </c>
      <c r="T371" s="189">
        <f t="shared" si="94"/>
        <v>6635275640.6497917</v>
      </c>
      <c r="U371" s="189">
        <f t="shared" si="94"/>
        <v>6563644543.5442448</v>
      </c>
      <c r="V371" s="189">
        <f t="shared" si="94"/>
        <v>6484860557.1916981</v>
      </c>
      <c r="W371" s="189">
        <f t="shared" si="94"/>
        <v>6399935710.8808498</v>
      </c>
      <c r="X371" s="189">
        <f t="shared" si="94"/>
        <v>6309749572.8008699</v>
      </c>
      <c r="Y371" s="189">
        <f t="shared" si="94"/>
        <v>6215070607.6002321</v>
      </c>
      <c r="Z371" s="189">
        <f t="shared" si="94"/>
        <v>6116573198.9233599</v>
      </c>
      <c r="AA371" s="189">
        <f t="shared" si="94"/>
        <v>6014851396.6343346</v>
      </c>
      <c r="AB371" s="189">
        <f t="shared" si="94"/>
        <v>5910430149.8485165</v>
      </c>
      <c r="AC371" s="189">
        <f t="shared" si="94"/>
        <v>5803774582.3603573</v>
      </c>
      <c r="AD371" s="189">
        <f t="shared" si="94"/>
        <v>5695297724.1345949</v>
      </c>
      <c r="AE371" s="189">
        <f t="shared" si="94"/>
        <v>5585367010.850069</v>
      </c>
      <c r="AF371" s="189">
        <f t="shared" si="94"/>
        <v>5474309789.9616785</v>
      </c>
      <c r="AG371" s="189">
        <f t="shared" si="94"/>
        <v>5362418017.7862225</v>
      </c>
      <c r="AH371" s="189">
        <f t="shared" si="94"/>
        <v>5249952291.9749308</v>
      </c>
      <c r="AI371" s="189">
        <f t="shared" si="94"/>
        <v>5137145333.4966583</v>
      </c>
      <c r="AJ371" s="189">
        <f t="shared" si="94"/>
        <v>5024205009.2139091</v>
      </c>
      <c r="AK371" s="189">
        <f t="shared" si="94"/>
        <v>4911316968.3882723</v>
      </c>
      <c r="AL371" s="189">
        <f t="shared" si="94"/>
        <v>4798646952.6494675</v>
      </c>
      <c r="AM371" s="189">
        <f t="shared" si="94"/>
        <v>4686342828.1277056</v>
      </c>
      <c r="AN371" s="189">
        <f t="shared" si="94"/>
        <v>4574536379.8709888</v>
      </c>
      <c r="AO371" s="189">
        <f t="shared" si="94"/>
        <v>4463344901.8226957</v>
      </c>
      <c r="AP371" s="189">
        <f t="shared" si="94"/>
        <v>4352872610.1294374</v>
      </c>
      <c r="AQ371" s="189">
        <f t="shared" si="94"/>
        <v>4243211903.0907502</v>
      </c>
      <c r="AR371" s="189">
        <f t="shared" si="94"/>
        <v>4134444487.4274449</v>
      </c>
      <c r="AS371" s="189">
        <f t="shared" si="94"/>
        <v>4026642387.5636878</v>
      </c>
      <c r="AT371" s="189">
        <f t="shared" si="94"/>
        <v>3919868852.1571851</v>
      </c>
      <c r="AU371" s="189">
        <f t="shared" si="94"/>
        <v>3814179170.0698309</v>
      </c>
      <c r="AV371" s="189">
        <f t="shared" si="94"/>
        <v>3709621406.2675605</v>
      </c>
      <c r="AW371" s="189">
        <f t="shared" si="94"/>
        <v>3606237066.7096925</v>
      </c>
      <c r="AX371" s="189">
        <f t="shared" si="94"/>
        <v>3504061700.0846047</v>
      </c>
      <c r="AY371" s="189">
        <f t="shared" si="94"/>
        <v>3403125443.230073</v>
      </c>
      <c r="AZ371" s="189">
        <f t="shared" si="94"/>
        <v>3303453516.2108951</v>
      </c>
      <c r="BA371" s="189">
        <f t="shared" si="94"/>
        <v>3205066672.2875619</v>
      </c>
      <c r="BB371" s="189">
        <f t="shared" si="94"/>
        <v>3107981607.3766584</v>
      </c>
      <c r="BC371" s="189">
        <f t="shared" si="94"/>
        <v>3012211333.0592017</v>
      </c>
      <c r="BD371" s="189">
        <f t="shared" si="94"/>
        <v>2917765516.7232032</v>
      </c>
      <c r="BE371" s="189">
        <f t="shared" si="94"/>
        <v>2824650792.0197444</v>
      </c>
      <c r="BF371" s="189">
        <f t="shared" si="94"/>
        <v>2732871042.4582434</v>
      </c>
      <c r="BG371" s="189">
        <f t="shared" si="94"/>
        <v>2642427660.6583796</v>
      </c>
      <c r="BH371" s="189">
        <f t="shared" si="94"/>
        <v>2553319785.5067129</v>
      </c>
      <c r="BI371" s="189">
        <f t="shared" si="94"/>
        <v>2465544519.2298384</v>
      </c>
      <c r="BJ371" s="189">
        <f t="shared" si="94"/>
        <v>2379097126.1882687</v>
      </c>
      <c r="BK371" s="189">
        <f t="shared" si="94"/>
        <v>2293971215.0122418</v>
      </c>
      <c r="BL371" s="189">
        <f t="shared" si="94"/>
        <v>2210158905.5389409</v>
      </c>
      <c r="BM371" s="189">
        <f t="shared" si="94"/>
        <v>2127650981.8673899</v>
      </c>
      <c r="BN371" s="1521">
        <f t="shared" si="94"/>
        <v>2046437032.7201595</v>
      </c>
    </row>
    <row r="372" spans="1:66" hidden="1" x14ac:dyDescent="0.15">
      <c r="A372" s="1123"/>
      <c r="C372" s="1529"/>
      <c r="D372" s="274"/>
      <c r="E372" s="1675"/>
      <c r="F372" s="1604">
        <f>NPV($C$136,G240:BN240)</f>
        <v>8703669465.3312073</v>
      </c>
      <c r="G372" s="189">
        <f t="shared" si="94"/>
        <v>9137694251.7181072</v>
      </c>
      <c r="H372" s="189">
        <f t="shared" si="94"/>
        <v>9430488683.2531109</v>
      </c>
      <c r="I372" s="189">
        <f t="shared" si="94"/>
        <v>9645026007.8442364</v>
      </c>
      <c r="J372" s="189">
        <f t="shared" si="94"/>
        <v>9806219806.2499847</v>
      </c>
      <c r="K372" s="189">
        <f t="shared" si="94"/>
        <v>9927570601.0448151</v>
      </c>
      <c r="L372" s="189">
        <f t="shared" si="94"/>
        <v>10017600363.415539</v>
      </c>
      <c r="M372" s="189">
        <f t="shared" si="94"/>
        <v>10082201627.417355</v>
      </c>
      <c r="N372" s="189">
        <f t="shared" si="94"/>
        <v>10125702640.002977</v>
      </c>
      <c r="O372" s="189">
        <f t="shared" si="94"/>
        <v>10151421615.934284</v>
      </c>
      <c r="P372" s="189">
        <f t="shared" si="94"/>
        <v>10161984320.826939</v>
      </c>
      <c r="Q372" s="189">
        <f t="shared" si="94"/>
        <v>10159519557.620464</v>
      </c>
      <c r="R372" s="189">
        <f t="shared" si="94"/>
        <v>10145786367.616146</v>
      </c>
      <c r="S372" s="189">
        <f t="shared" si="94"/>
        <v>10122260554.981937</v>
      </c>
      <c r="T372" s="189">
        <f t="shared" si="94"/>
        <v>10090195719.31333</v>
      </c>
      <c r="U372" s="189">
        <f t="shared" si="94"/>
        <v>10050667630.466557</v>
      </c>
      <c r="V372" s="189">
        <f t="shared" si="94"/>
        <v>10004607329.914881</v>
      </c>
      <c r="W372" s="189">
        <f t="shared" si="94"/>
        <v>9952826371.2340717</v>
      </c>
      <c r="X372" s="189">
        <f t="shared" si="94"/>
        <v>9896036436.2600555</v>
      </c>
      <c r="Y372" s="189">
        <f t="shared" si="94"/>
        <v>9834864835.7425003</v>
      </c>
      <c r="Z372" s="189">
        <f t="shared" si="94"/>
        <v>9769866938.4661427</v>
      </c>
      <c r="AA372" s="189">
        <f t="shared" si="94"/>
        <v>9701536267.4797668</v>
      </c>
      <c r="AB372" s="189">
        <f t="shared" si="94"/>
        <v>9630312796.5168381</v>
      </c>
      <c r="AC372" s="189">
        <f t="shared" si="94"/>
        <v>9556589838.2365856</v>
      </c>
      <c r="AD372" s="189">
        <f t="shared" si="94"/>
        <v>9480719816.6363544</v>
      </c>
      <c r="AE372" s="189">
        <f t="shared" si="94"/>
        <v>9403019145.0614758</v>
      </c>
      <c r="AF372" s="189">
        <f t="shared" si="94"/>
        <v>9323772379.7479343</v>
      </c>
      <c r="AG372" s="189">
        <f t="shared" si="94"/>
        <v>9243235780.8983421</v>
      </c>
      <c r="AH372" s="189">
        <f t="shared" si="94"/>
        <v>9161640384.9663486</v>
      </c>
      <c r="AI372" s="189">
        <f t="shared" si="94"/>
        <v>9079194670.411911</v>
      </c>
      <c r="AJ372" s="189">
        <f t="shared" si="94"/>
        <v>8996086882.817379</v>
      </c>
      <c r="AK372" s="189">
        <f t="shared" si="94"/>
        <v>8912487072.6033325</v>
      </c>
      <c r="AL372" s="189">
        <f t="shared" si="94"/>
        <v>8828548888.7114773</v>
      </c>
      <c r="AM372" s="189">
        <f t="shared" si="94"/>
        <v>8744411163.8487415</v>
      </c>
      <c r="AN372" s="189">
        <f t="shared" si="94"/>
        <v>8660199320.7136021</v>
      </c>
      <c r="AO372" s="189">
        <f t="shared" si="94"/>
        <v>8576026623.6842833</v>
      </c>
      <c r="AP372" s="189">
        <f t="shared" si="94"/>
        <v>8491995296.4632988</v>
      </c>
      <c r="AQ372" s="189">
        <f t="shared" si="94"/>
        <v>8408197522.9364023</v>
      </c>
      <c r="AR372" s="189">
        <f t="shared" si="94"/>
        <v>8324716345.8581781</v>
      </c>
      <c r="AS372" s="189">
        <f t="shared" si="94"/>
        <v>8241626475.8000641</v>
      </c>
      <c r="AT372" s="189">
        <f t="shared" si="94"/>
        <v>8158995020.9957314</v>
      </c>
      <c r="AU372" s="189">
        <f t="shared" si="94"/>
        <v>8076882147.220315</v>
      </c>
      <c r="AV372" s="189">
        <f t="shared" si="94"/>
        <v>7995341675.5866613</v>
      </c>
      <c r="AW372" s="189">
        <f t="shared" si="94"/>
        <v>7914421625.0881834</v>
      </c>
      <c r="AX372" s="189">
        <f t="shared" si="94"/>
        <v>7834164705.8280411</v>
      </c>
      <c r="AY372" s="189">
        <f t="shared" si="94"/>
        <v>7754608768.1193848</v>
      </c>
      <c r="AZ372" s="189">
        <f t="shared" si="94"/>
        <v>7675787211.998085</v>
      </c>
      <c r="BA372" s="189">
        <f t="shared" si="94"/>
        <v>7597729361.1389923</v>
      </c>
      <c r="BB372" s="189">
        <f t="shared" si="94"/>
        <v>7520460804.694046</v>
      </c>
      <c r="BC372" s="189">
        <f t="shared" si="94"/>
        <v>7444003710.1630049</v>
      </c>
      <c r="BD372" s="189">
        <f t="shared" si="94"/>
        <v>7368377110.0550022</v>
      </c>
      <c r="BE372" s="189">
        <f t="shared" si="94"/>
        <v>7293597164.7930307</v>
      </c>
      <c r="BF372" s="189">
        <f t="shared" si="94"/>
        <v>7219677404.0469074</v>
      </c>
      <c r="BG372" s="189">
        <f t="shared" si="94"/>
        <v>7146628948.4473848</v>
      </c>
      <c r="BH372" s="189">
        <f t="shared" si="94"/>
        <v>7074460713.4300079</v>
      </c>
      <c r="BI372" s="189">
        <f t="shared" si="94"/>
        <v>7003179596.778018</v>
      </c>
      <c r="BJ372" s="189">
        <f t="shared" si="94"/>
        <v>6932790651.2756128</v>
      </c>
      <c r="BK372" s="189">
        <f t="shared" si="94"/>
        <v>6863297243.7433033</v>
      </c>
      <c r="BL372" s="189">
        <f t="shared" si="94"/>
        <v>6794701201.6034918</v>
      </c>
      <c r="BM372" s="189">
        <f t="shared" si="94"/>
        <v>6727002948.0146723</v>
      </c>
      <c r="BN372" s="1521">
        <f t="shared" si="94"/>
        <v>6660201626.5150166</v>
      </c>
    </row>
    <row r="373" spans="1:66" hidden="1" x14ac:dyDescent="0.15">
      <c r="A373" s="1123"/>
      <c r="C373" s="1529"/>
      <c r="D373" s="274"/>
      <c r="E373" s="1675"/>
      <c r="F373" s="1604"/>
      <c r="G373" s="189"/>
      <c r="H373" s="189"/>
      <c r="I373" s="189"/>
      <c r="J373" s="189"/>
      <c r="K373" s="189"/>
      <c r="L373" s="189"/>
      <c r="M373" s="189"/>
      <c r="N373" s="189"/>
      <c r="O373" s="189"/>
      <c r="P373" s="189"/>
      <c r="Q373" s="189"/>
      <c r="R373" s="189"/>
      <c r="S373" s="189"/>
      <c r="T373" s="189"/>
      <c r="U373" s="189"/>
      <c r="V373" s="189"/>
      <c r="W373" s="189"/>
      <c r="X373" s="189"/>
      <c r="Y373" s="189"/>
      <c r="Z373" s="189"/>
      <c r="AA373" s="189"/>
      <c r="AB373" s="189"/>
      <c r="AC373" s="189"/>
      <c r="AD373" s="189"/>
      <c r="AE373" s="189"/>
      <c r="AF373" s="189"/>
      <c r="AG373" s="189"/>
      <c r="AH373" s="189"/>
      <c r="AI373" s="189"/>
      <c r="AJ373" s="189"/>
      <c r="AK373" s="189"/>
      <c r="AL373" s="189"/>
      <c r="AM373" s="189"/>
      <c r="AN373" s="189"/>
      <c r="AO373" s="189"/>
      <c r="AP373" s="189"/>
      <c r="AQ373" s="189"/>
      <c r="AR373" s="189"/>
      <c r="AS373" s="189"/>
      <c r="AT373" s="189"/>
      <c r="AU373" s="189"/>
      <c r="AV373" s="189"/>
      <c r="AW373" s="189"/>
      <c r="AX373" s="189"/>
      <c r="AY373" s="189"/>
      <c r="AZ373" s="189"/>
      <c r="BA373" s="189"/>
      <c r="BB373" s="189"/>
      <c r="BC373" s="189"/>
      <c r="BD373" s="189"/>
      <c r="BE373" s="189"/>
      <c r="BF373" s="189"/>
      <c r="BG373" s="189"/>
      <c r="BH373" s="189"/>
      <c r="BI373" s="189"/>
      <c r="BJ373" s="189"/>
      <c r="BK373" s="189"/>
      <c r="BL373" s="189"/>
      <c r="BM373" s="189"/>
      <c r="BN373" s="1521"/>
    </row>
    <row r="374" spans="1:66" hidden="1" x14ac:dyDescent="0.15">
      <c r="A374" s="1123"/>
      <c r="C374" s="1529"/>
      <c r="D374" s="274"/>
      <c r="E374" s="1675"/>
      <c r="F374" s="1604">
        <f>NPV($C$136,G242:BN242)</f>
        <v>-8274109146.521512</v>
      </c>
      <c r="G374" s="189">
        <f t="shared" ref="G374:BN376" si="95">G274+G340</f>
        <v>-8095921196.3452339</v>
      </c>
      <c r="H374" s="189">
        <f t="shared" si="95"/>
        <v>-8004228189.4507427</v>
      </c>
      <c r="I374" s="189">
        <f t="shared" si="95"/>
        <v>-7955045078.1476564</v>
      </c>
      <c r="J374" s="189">
        <f t="shared" si="95"/>
        <v>-7932483567.5637712</v>
      </c>
      <c r="K374" s="189">
        <f t="shared" si="95"/>
        <v>-7928454710.897418</v>
      </c>
      <c r="L374" s="189">
        <f t="shared" si="95"/>
        <v>-7938100701.3134413</v>
      </c>
      <c r="M374" s="189">
        <f t="shared" si="95"/>
        <v>-7958203028.2903862</v>
      </c>
      <c r="N374" s="189">
        <f t="shared" si="95"/>
        <v>-7986486149.2340059</v>
      </c>
      <c r="O374" s="189">
        <f t="shared" si="95"/>
        <v>-8021265731.3866348</v>
      </c>
      <c r="P374" s="189">
        <f t="shared" si="95"/>
        <v>-8061252166.869091</v>
      </c>
      <c r="Q374" s="189">
        <f t="shared" si="95"/>
        <v>-8105432320.2952204</v>
      </c>
      <c r="R374" s="189">
        <f t="shared" si="95"/>
        <v>-8152994130.9852734</v>
      </c>
      <c r="S374" s="189">
        <f t="shared" si="95"/>
        <v>-8203276273.1784439</v>
      </c>
      <c r="T374" s="189">
        <f t="shared" si="95"/>
        <v>-8255733257.4360437</v>
      </c>
      <c r="U374" s="189">
        <f t="shared" si="95"/>
        <v>-8309910466.959321</v>
      </c>
      <c r="V374" s="189">
        <f t="shared" si="95"/>
        <v>-8365425821.6005869</v>
      </c>
      <c r="W374" s="189">
        <f t="shared" si="95"/>
        <v>-8421956001.5356865</v>
      </c>
      <c r="X374" s="189">
        <f t="shared" si="95"/>
        <v>-8479225892.1880331</v>
      </c>
      <c r="Y374" s="189">
        <f t="shared" si="95"/>
        <v>-8537000358.0487404</v>
      </c>
      <c r="Z374" s="189">
        <f t="shared" si="95"/>
        <v>-8595077734.7694969</v>
      </c>
      <c r="AA374" s="189">
        <f t="shared" si="95"/>
        <v>-8653284612.0044041</v>
      </c>
      <c r="AB374" s="189">
        <f t="shared" si="95"/>
        <v>-8711471601.5156651</v>
      </c>
      <c r="AC374" s="189">
        <f t="shared" si="95"/>
        <v>-8769509868.2470627</v>
      </c>
      <c r="AD374" s="189">
        <f t="shared" si="95"/>
        <v>-8827288259.9296455</v>
      </c>
      <c r="AE374" s="189">
        <f t="shared" si="95"/>
        <v>-8884710911.7655869</v>
      </c>
      <c r="AF374" s="189">
        <f t="shared" si="95"/>
        <v>-8941695232.2444553</v>
      </c>
      <c r="AG374" s="189">
        <f t="shared" si="95"/>
        <v>-8998170197.7146568</v>
      </c>
      <c r="AH374" s="189">
        <f t="shared" si="95"/>
        <v>-9054074899.3155785</v>
      </c>
      <c r="AI374" s="189">
        <f t="shared" si="95"/>
        <v>-9109357297.8700447</v>
      </c>
      <c r="AJ374" s="189">
        <f t="shared" si="95"/>
        <v>-9163973151.4426594</v>
      </c>
      <c r="AK374" s="189">
        <f t="shared" si="95"/>
        <v>-9217885087.2576847</v>
      </c>
      <c r="AL374" s="189">
        <f t="shared" si="95"/>
        <v>-9271061795.0865841</v>
      </c>
      <c r="AM374" s="189">
        <f t="shared" si="95"/>
        <v>-9323477323.4529305</v>
      </c>
      <c r="AN374" s="189">
        <f t="shared" si="95"/>
        <v>-9375110463.3463306</v>
      </c>
      <c r="AO374" s="189">
        <f t="shared" si="95"/>
        <v>-9425944206.7973309</v>
      </c>
      <c r="AP374" s="189">
        <f t="shared" si="95"/>
        <v>-9475965269.7977695</v>
      </c>
      <c r="AQ374" s="189">
        <f t="shared" si="95"/>
        <v>-9525163670.772644</v>
      </c>
      <c r="AR374" s="189">
        <f t="shared" si="95"/>
        <v>-9573532357.2088146</v>
      </c>
      <c r="AS374" s="189">
        <f t="shared" si="95"/>
        <v>-9621066874.1902943</v>
      </c>
      <c r="AT374" s="189">
        <f t="shared" si="95"/>
        <v>-9667765069.531435</v>
      </c>
      <c r="AU374" s="189">
        <f t="shared" si="95"/>
        <v>-9713626830.9784222</v>
      </c>
      <c r="AV374" s="189">
        <f t="shared" si="95"/>
        <v>-9758653851.597538</v>
      </c>
      <c r="AW374" s="189">
        <f t="shared" si="95"/>
        <v>-9802849420.0104332</v>
      </c>
      <c r="AX374" s="189">
        <f t="shared" si="95"/>
        <v>-9846218232.5917358</v>
      </c>
      <c r="AY374" s="189">
        <f t="shared" si="95"/>
        <v>-9888766225.1284142</v>
      </c>
      <c r="AZ374" s="189">
        <f t="shared" si="95"/>
        <v>-9930500421.7657299</v>
      </c>
      <c r="BA374" s="189">
        <f t="shared" si="95"/>
        <v>-9971428799.3416328</v>
      </c>
      <c r="BB374" s="189">
        <f t="shared" si="95"/>
        <v>-10011560165.448017</v>
      </c>
      <c r="BC374" s="189">
        <f t="shared" si="95"/>
        <v>-10050904048.760189</v>
      </c>
      <c r="BD374" s="189">
        <f t="shared" si="95"/>
        <v>-10089470600.350468</v>
      </c>
      <c r="BE374" s="189">
        <f t="shared" si="95"/>
        <v>-10127270504.852591</v>
      </c>
      <c r="BF374" s="189">
        <f t="shared" si="95"/>
        <v>-10164314900.474201</v>
      </c>
      <c r="BG374" s="189">
        <f t="shared" si="95"/>
        <v>-10200615306.968132</v>
      </c>
      <c r="BH374" s="189">
        <f t="shared" si="95"/>
        <v>-10236183560.77211</v>
      </c>
      <c r="BI374" s="189">
        <f t="shared" si="95"/>
        <v>-10271031756.612896</v>
      </c>
      <c r="BJ374" s="189">
        <f t="shared" si="95"/>
        <v>-10305172194.946608</v>
      </c>
      <c r="BK374" s="189">
        <f t="shared" si="95"/>
        <v>-10338617334.673496</v>
      </c>
      <c r="BL374" s="189">
        <f t="shared" si="95"/>
        <v>-10371379750.62402</v>
      </c>
      <c r="BM374" s="189">
        <f t="shared" si="95"/>
        <v>-10403472095.364786</v>
      </c>
      <c r="BN374" s="1521">
        <f t="shared" si="95"/>
        <v>-10434907064.918692</v>
      </c>
    </row>
    <row r="375" spans="1:66" hidden="1" x14ac:dyDescent="0.15">
      <c r="A375" s="1123"/>
      <c r="C375" s="1529"/>
      <c r="D375" s="274"/>
      <c r="E375" s="1675"/>
      <c r="F375" s="1604">
        <f>NPV($C$136,G243:BN243)</f>
        <v>-7336814889.7872</v>
      </c>
      <c r="G375" s="189">
        <f t="shared" si="95"/>
        <v>-7194712768.4951925</v>
      </c>
      <c r="H375" s="189">
        <f t="shared" si="95"/>
        <v>-7117807609.2729273</v>
      </c>
      <c r="I375" s="189">
        <f t="shared" si="95"/>
        <v>-7074556570.7256813</v>
      </c>
      <c r="J375" s="189">
        <f t="shared" si="95"/>
        <v>-7053044550.9575424</v>
      </c>
      <c r="K375" s="189">
        <f t="shared" si="95"/>
        <v>-7047025052.5958843</v>
      </c>
      <c r="L375" s="189">
        <f t="shared" si="95"/>
        <v>-7052662277.5139599</v>
      </c>
      <c r="M375" s="189">
        <f t="shared" si="95"/>
        <v>-7067368330.4826679</v>
      </c>
      <c r="N375" s="189">
        <f t="shared" si="95"/>
        <v>-7089285114.9278851</v>
      </c>
      <c r="O375" s="189">
        <f t="shared" si="95"/>
        <v>-7117018612.7965479</v>
      </c>
      <c r="P375" s="189">
        <f t="shared" si="95"/>
        <v>-7149488523.7212772</v>
      </c>
      <c r="Q375" s="189">
        <f t="shared" si="95"/>
        <v>-7185836737.0648327</v>
      </c>
      <c r="R375" s="189">
        <f t="shared" si="95"/>
        <v>-7225368376.9091215</v>
      </c>
      <c r="S375" s="189">
        <f t="shared" si="95"/>
        <v>-7267512075.2615232</v>
      </c>
      <c r="T375" s="189">
        <f t="shared" si="95"/>
        <v>-7311792196.6137209</v>
      </c>
      <c r="U375" s="189">
        <f t="shared" si="95"/>
        <v>-7357808812.9873362</v>
      </c>
      <c r="V375" s="189">
        <f t="shared" si="95"/>
        <v>-7405222887.2755241</v>
      </c>
      <c r="W375" s="189">
        <f t="shared" si="95"/>
        <v>-7453745064.1639519</v>
      </c>
      <c r="X375" s="189">
        <f t="shared" si="95"/>
        <v>-7503127025.962738</v>
      </c>
      <c r="Y375" s="189">
        <f t="shared" si="95"/>
        <v>-7553154713.9689598</v>
      </c>
      <c r="Z375" s="189">
        <f t="shared" si="95"/>
        <v>-7603642934.0656614</v>
      </c>
      <c r="AA375" s="189">
        <f t="shared" si="95"/>
        <v>-7654431007.7739449</v>
      </c>
      <c r="AB375" s="189">
        <f t="shared" si="95"/>
        <v>-7705379225.4501696</v>
      </c>
      <c r="AC375" s="189">
        <f t="shared" si="95"/>
        <v>-7756365923.7199936</v>
      </c>
      <c r="AD375" s="189">
        <f t="shared" si="95"/>
        <v>-7807285054.9395857</v>
      </c>
      <c r="AE375" s="189">
        <f t="shared" si="95"/>
        <v>-7858044148.9848719</v>
      </c>
      <c r="AF375" s="189">
        <f t="shared" si="95"/>
        <v>-7908562591.1775675</v>
      </c>
      <c r="AG375" s="189">
        <f t="shared" si="95"/>
        <v>-7958770157.4088583</v>
      </c>
      <c r="AH375" s="189">
        <f t="shared" si="95"/>
        <v>-8008605760.3556385</v>
      </c>
      <c r="AI375" s="189">
        <f t="shared" si="95"/>
        <v>-8058016370.3513441</v>
      </c>
      <c r="AJ375" s="189">
        <f t="shared" si="95"/>
        <v>-8106956081.8392944</v>
      </c>
      <c r="AK375" s="189">
        <f t="shared" si="95"/>
        <v>-8155385302.0088387</v>
      </c>
      <c r="AL375" s="189">
        <f t="shared" si="95"/>
        <v>-8203270042.6261883</v>
      </c>
      <c r="AM375" s="189">
        <f t="shared" si="95"/>
        <v>-8250581299.534421</v>
      </c>
      <c r="AN375" s="189">
        <f t="shared" si="95"/>
        <v>-8297294507.0383205</v>
      </c>
      <c r="AO375" s="189">
        <f t="shared" si="95"/>
        <v>-8343389056.5771751</v>
      </c>
      <c r="AP375" s="189">
        <f t="shared" si="95"/>
        <v>-8388847870.8474073</v>
      </c>
      <c r="AQ375" s="189">
        <f t="shared" si="95"/>
        <v>-8433657025.9609661</v>
      </c>
      <c r="AR375" s="189">
        <f t="shared" si="95"/>
        <v>-8477805415.3861084</v>
      </c>
      <c r="AS375" s="189">
        <f t="shared" si="95"/>
        <v>-8521284450.3691959</v>
      </c>
      <c r="AT375" s="189">
        <f t="shared" si="95"/>
        <v>-8564087792.3215322</v>
      </c>
      <c r="AU375" s="189">
        <f t="shared" si="95"/>
        <v>-8606211113.3068638</v>
      </c>
      <c r="AV375" s="189">
        <f t="shared" si="95"/>
        <v>-8647651881.308609</v>
      </c>
      <c r="AW375" s="189">
        <f t="shared" si="95"/>
        <v>-8688409167.4113827</v>
      </c>
      <c r="AX375" s="189">
        <f t="shared" si="95"/>
        <v>-8728483472.414957</v>
      </c>
      <c r="AY375" s="189">
        <f t="shared" si="95"/>
        <v>-8767876570.7233582</v>
      </c>
      <c r="AZ375" s="189">
        <f t="shared" si="95"/>
        <v>-8806591369.6274357</v>
      </c>
      <c r="BA375" s="189">
        <f t="shared" si="95"/>
        <v>-8844631782.3344612</v>
      </c>
      <c r="BB375" s="189">
        <f t="shared" si="95"/>
        <v>-8882002613.2996941</v>
      </c>
      <c r="BC375" s="189">
        <f t="shared" si="95"/>
        <v>-8918709454.5879345</v>
      </c>
      <c r="BD375" s="189">
        <f t="shared" si="95"/>
        <v>-8954758592.1424103</v>
      </c>
      <c r="BE375" s="189">
        <f t="shared" si="95"/>
        <v>-8990156920.9675446</v>
      </c>
      <c r="BF375" s="189">
        <f t="shared" si="95"/>
        <v>-9024911868.3443356</v>
      </c>
      <c r="BG375" s="189">
        <f t="shared" si="95"/>
        <v>-9059031324.2947655</v>
      </c>
      <c r="BH375" s="189">
        <f t="shared" si="95"/>
        <v>-9092523578.5970192</v>
      </c>
      <c r="BI375" s="189">
        <f t="shared" si="95"/>
        <v>-9125397263.7279797</v>
      </c>
      <c r="BJ375" s="189">
        <f t="shared" si="95"/>
        <v>-9157661303.1751404</v>
      </c>
      <c r="BK375" s="189">
        <f t="shared" si="95"/>
        <v>-9189324864.6178455</v>
      </c>
      <c r="BL375" s="189">
        <f t="shared" si="95"/>
        <v>-9220397317.5287666</v>
      </c>
      <c r="BM375" s="189">
        <f t="shared" si="95"/>
        <v>-9250888194.7916565</v>
      </c>
      <c r="BN375" s="1521">
        <f t="shared" si="95"/>
        <v>-9280807157.9714031</v>
      </c>
    </row>
    <row r="376" spans="1:66" hidden="1" x14ac:dyDescent="0.15">
      <c r="A376" s="1123"/>
      <c r="C376" s="1529"/>
      <c r="D376" s="274"/>
      <c r="E376" s="1675"/>
      <c r="F376" s="1604">
        <f>NPV($C$136,G244:BN244)</f>
        <v>-6210585046.0890093</v>
      </c>
      <c r="G376" s="189">
        <f t="shared" si="95"/>
        <v>-6111842773.7793827</v>
      </c>
      <c r="H376" s="189">
        <f t="shared" si="95"/>
        <v>-6056719432.5536766</v>
      </c>
      <c r="I376" s="189">
        <f t="shared" si="95"/>
        <v>-6025137692.6108074</v>
      </c>
      <c r="J376" s="189">
        <f t="shared" si="95"/>
        <v>-6009188115.2500916</v>
      </c>
      <c r="K376" s="189">
        <f t="shared" si="95"/>
        <v>-6004608569.1652365</v>
      </c>
      <c r="L376" s="189">
        <f t="shared" si="95"/>
        <v>-6008726780.4382572</v>
      </c>
      <c r="M376" s="189">
        <f t="shared" si="95"/>
        <v>-6019709247.699934</v>
      </c>
      <c r="N376" s="189">
        <f t="shared" si="95"/>
        <v>-6036220721.8842869</v>
      </c>
      <c r="O376" s="189">
        <f t="shared" si="95"/>
        <v>-6057247049.7093058</v>
      </c>
      <c r="P376" s="189">
        <f t="shared" si="95"/>
        <v>-6081993693.8090239</v>
      </c>
      <c r="Q376" s="189">
        <f t="shared" si="95"/>
        <v>-6109823292.3792715</v>
      </c>
      <c r="R376" s="189">
        <f t="shared" si="95"/>
        <v>-6140215051.4864435</v>
      </c>
      <c r="S376" s="189">
        <f t="shared" si="95"/>
        <v>-6172737141.763217</v>
      </c>
      <c r="T376" s="189">
        <f t="shared" si="95"/>
        <v>-6207027244.0795078</v>
      </c>
      <c r="U376" s="189">
        <f t="shared" si="95"/>
        <v>-6242778419.4045048</v>
      </c>
      <c r="V376" s="189">
        <f t="shared" si="95"/>
        <v>-6279728581.2526312</v>
      </c>
      <c r="W376" s="189">
        <f t="shared" si="95"/>
        <v>-6317652479.567112</v>
      </c>
      <c r="X376" s="189">
        <f t="shared" si="95"/>
        <v>-6356355480.9560661</v>
      </c>
      <c r="Y376" s="189">
        <f t="shared" si="95"/>
        <v>-6395668662.8924475</v>
      </c>
      <c r="Z376" s="189">
        <f t="shared" si="95"/>
        <v>-6435444888.1297417</v>
      </c>
      <c r="AA376" s="189">
        <f t="shared" si="95"/>
        <v>-6475555623.2169523</v>
      </c>
      <c r="AB376" s="189">
        <f t="shared" si="95"/>
        <v>-6515888330.7232847</v>
      </c>
      <c r="AC376" s="189">
        <f t="shared" si="95"/>
        <v>-6556344310.0126343</v>
      </c>
      <c r="AD376" s="189">
        <f t="shared" si="95"/>
        <v>-6596836893.1510248</v>
      </c>
      <c r="AE376" s="189">
        <f t="shared" si="95"/>
        <v>-6637289925.2067947</v>
      </c>
      <c r="AF376" s="189">
        <f t="shared" si="95"/>
        <v>-6677636474.6659145</v>
      </c>
      <c r="AG376" s="189">
        <f t="shared" si="95"/>
        <v>-6717817731.8126688</v>
      </c>
      <c r="AH376" s="189">
        <f t="shared" si="95"/>
        <v>-6757782061.9811182</v>
      </c>
      <c r="AI376" s="189">
        <f t="shared" si="95"/>
        <v>-6797484187.4276333</v>
      </c>
      <c r="AJ376" s="189">
        <f t="shared" si="95"/>
        <v>-6836884476.8080015</v>
      </c>
      <c r="AK376" s="189">
        <f t="shared" si="95"/>
        <v>-6875948325.2859554</v>
      </c>
      <c r="AL376" s="189">
        <f t="shared" si="95"/>
        <v>-6914645611.4546061</v>
      </c>
      <c r="AM376" s="189">
        <f t="shared" si="95"/>
        <v>-6952950219.7359915</v>
      </c>
      <c r="AN376" s="189">
        <f t="shared" si="95"/>
        <v>-6990839618.8960724</v>
      </c>
      <c r="AO376" s="189">
        <f t="shared" si="95"/>
        <v>-7028294488.8908758</v>
      </c>
      <c r="AP376" s="189">
        <f t="shared" si="95"/>
        <v>-7065298389.5321159</v>
      </c>
      <c r="AQ376" s="189">
        <f t="shared" si="95"/>
        <v>-7101837465.4939156</v>
      </c>
      <c r="AR376" s="189">
        <f t="shared" si="95"/>
        <v>-7137900183.0267506</v>
      </c>
      <c r="AS376" s="189">
        <f t="shared" si="95"/>
        <v>-7173477094.4392099</v>
      </c>
      <c r="AT376" s="189">
        <f t="shared" si="95"/>
        <v>-7208560626.9825687</v>
      </c>
      <c r="AU376" s="189">
        <f t="shared" si="95"/>
        <v>-7243144893.2509756</v>
      </c>
      <c r="AV376" s="189">
        <f t="shared" si="95"/>
        <v>-7277225520.609478</v>
      </c>
      <c r="AW376" s="189">
        <f t="shared" si="95"/>
        <v>-7310799497.4977551</v>
      </c>
      <c r="AX376" s="189">
        <f t="shared" si="95"/>
        <v>-7343865034.7407379</v>
      </c>
      <c r="AY376" s="189">
        <f t="shared" si="95"/>
        <v>-7376421440.237566</v>
      </c>
      <c r="AZ376" s="189">
        <f t="shared" si="95"/>
        <v>-7408469005.6048765</v>
      </c>
      <c r="BA376" s="189">
        <f t="shared" si="95"/>
        <v>-7440008903.5253572</v>
      </c>
      <c r="BB376" s="189">
        <f t="shared" si="95"/>
        <v>-7471043094.7026005</v>
      </c>
      <c r="BC376" s="189">
        <f t="shared" si="95"/>
        <v>-7501574243.4525986</v>
      </c>
      <c r="BD376" s="189">
        <f t="shared" si="95"/>
        <v>-7531605641.074029</v>
      </c>
      <c r="BE376" s="189">
        <f t="shared" si="95"/>
        <v>-7561141136.2363853</v>
      </c>
      <c r="BF376" s="189">
        <f t="shared" si="95"/>
        <v>-7590185071.7093878</v>
      </c>
      <c r="BG376" s="189">
        <f t="shared" si="95"/>
        <v>-7618742226.8307085</v>
      </c>
      <c r="BH376" s="189">
        <f t="shared" si="95"/>
        <v>-7646817765.1734591</v>
      </c>
      <c r="BI376" s="189">
        <f t="shared" si="95"/>
        <v>-7674417186.9314508</v>
      </c>
      <c r="BJ376" s="189">
        <f t="shared" si="95"/>
        <v>-7701546285.5899839</v>
      </c>
      <c r="BK376" s="189">
        <f t="shared" si="95"/>
        <v>-7728211108.4938154</v>
      </c>
      <c r="BL376" s="189">
        <f t="shared" si="95"/>
        <v>-7754417920.9627924</v>
      </c>
      <c r="BM376" s="189">
        <f t="shared" si="95"/>
        <v>-7780173173.6400251</v>
      </c>
      <c r="BN376" s="1521">
        <f t="shared" si="95"/>
        <v>-7805483472.788063</v>
      </c>
    </row>
    <row r="377" spans="1:66" ht="9" hidden="1" customHeight="1" x14ac:dyDescent="0.15">
      <c r="A377" s="1123"/>
      <c r="C377" s="1529"/>
      <c r="D377" s="274"/>
      <c r="E377" s="1675"/>
      <c r="F377" s="1604"/>
      <c r="G377" s="189"/>
      <c r="H377" s="189"/>
      <c r="I377" s="189"/>
      <c r="J377" s="189"/>
      <c r="K377" s="189"/>
      <c r="L377" s="189"/>
      <c r="M377" s="189"/>
      <c r="N377" s="189"/>
      <c r="O377" s="189"/>
      <c r="P377" s="189"/>
      <c r="Q377" s="189"/>
      <c r="R377" s="189"/>
      <c r="S377" s="189"/>
      <c r="T377" s="189"/>
      <c r="U377" s="189"/>
      <c r="V377" s="189"/>
      <c r="W377" s="189"/>
      <c r="X377" s="189"/>
      <c r="Y377" s="189"/>
      <c r="Z377" s="189"/>
      <c r="AA377" s="189"/>
      <c r="AB377" s="189"/>
      <c r="AC377" s="189"/>
      <c r="AD377" s="189"/>
      <c r="AE377" s="189"/>
      <c r="AF377" s="189"/>
      <c r="AG377" s="189"/>
      <c r="AH377" s="189"/>
      <c r="AI377" s="189"/>
      <c r="AJ377" s="189"/>
      <c r="AK377" s="189"/>
      <c r="AL377" s="189"/>
      <c r="AM377" s="189"/>
      <c r="AN377" s="189"/>
      <c r="AO377" s="189"/>
      <c r="AP377" s="189"/>
      <c r="AQ377" s="189"/>
      <c r="AR377" s="189"/>
      <c r="AS377" s="189"/>
      <c r="AT377" s="189"/>
      <c r="AU377" s="189"/>
      <c r="AV377" s="189"/>
      <c r="AW377" s="189"/>
      <c r="AX377" s="189"/>
      <c r="AY377" s="189"/>
      <c r="AZ377" s="189"/>
      <c r="BA377" s="189"/>
      <c r="BB377" s="189"/>
      <c r="BC377" s="189"/>
      <c r="BD377" s="189"/>
      <c r="BE377" s="189"/>
      <c r="BF377" s="189"/>
      <c r="BG377" s="189"/>
      <c r="BH377" s="189"/>
      <c r="BI377" s="189"/>
      <c r="BJ377" s="189"/>
      <c r="BK377" s="189"/>
      <c r="BL377" s="189"/>
      <c r="BM377" s="189"/>
      <c r="BN377" s="1521"/>
    </row>
    <row r="378" spans="1:66" hidden="1" x14ac:dyDescent="0.15">
      <c r="A378" s="1123"/>
      <c r="C378" s="1529"/>
      <c r="D378" s="274"/>
      <c r="E378" s="1675"/>
      <c r="F378" s="1604">
        <f>NPV($C$136,G246:BN246)</f>
        <v>796478322.07060909</v>
      </c>
      <c r="G378" s="189">
        <f t="shared" ref="G378:BN380" si="96">G278+G344</f>
        <v>1472479124.4660907</v>
      </c>
      <c r="H378" s="189">
        <f t="shared" si="96"/>
        <v>1873413094.8173461</v>
      </c>
      <c r="I378" s="189">
        <f t="shared" si="96"/>
        <v>2137010245.8608699</v>
      </c>
      <c r="J378" s="189">
        <f t="shared" si="96"/>
        <v>2313127127.1168265</v>
      </c>
      <c r="K378" s="189">
        <f t="shared" si="96"/>
        <v>2427222951.0049086</v>
      </c>
      <c r="L378" s="189">
        <f t="shared" si="96"/>
        <v>2494645953.9534531</v>
      </c>
      <c r="M378" s="189">
        <f t="shared" si="96"/>
        <v>2525611793.9000087</v>
      </c>
      <c r="N378" s="189">
        <f t="shared" si="96"/>
        <v>2527381402.8191786</v>
      </c>
      <c r="O378" s="189">
        <f t="shared" si="96"/>
        <v>2505361259.1774879</v>
      </c>
      <c r="P378" s="189">
        <f t="shared" si="96"/>
        <v>2463718067.7318587</v>
      </c>
      <c r="Q378" s="189">
        <f t="shared" si="96"/>
        <v>2405748775.1531882</v>
      </c>
      <c r="R378" s="189">
        <f t="shared" si="96"/>
        <v>2334116558.9666171</v>
      </c>
      <c r="S378" s="189">
        <f t="shared" si="96"/>
        <v>2251008445.2372684</v>
      </c>
      <c r="T378" s="189">
        <f t="shared" si="96"/>
        <v>2158244629.8416843</v>
      </c>
      <c r="U378" s="189">
        <f t="shared" si="96"/>
        <v>2057356723.3277674</v>
      </c>
      <c r="V378" s="189">
        <f t="shared" si="96"/>
        <v>1949645262.2741446</v>
      </c>
      <c r="W378" s="189">
        <f t="shared" si="96"/>
        <v>1836222954.7451997</v>
      </c>
      <c r="X378" s="189">
        <f t="shared" si="96"/>
        <v>1718047845.6880279</v>
      </c>
      <c r="Y378" s="189">
        <f t="shared" si="96"/>
        <v>1595949193.1668463</v>
      </c>
      <c r="Z378" s="189">
        <f t="shared" si="96"/>
        <v>1470647965.2631259</v>
      </c>
      <c r="AA378" s="189">
        <f t="shared" si="96"/>
        <v>1342773294.855387</v>
      </c>
      <c r="AB378" s="189">
        <f t="shared" si="96"/>
        <v>1212875847.8336995</v>
      </c>
      <c r="AC378" s="189">
        <f t="shared" si="96"/>
        <v>1081438800.1394825</v>
      </c>
      <c r="AD378" s="189">
        <f t="shared" si="96"/>
        <v>948886938.06661367</v>
      </c>
      <c r="AE378" s="189">
        <f t="shared" si="96"/>
        <v>815594268.09128737</v>
      </c>
      <c r="AF378" s="189">
        <f t="shared" si="96"/>
        <v>681890430.2095058</v>
      </c>
      <c r="AG378" s="189">
        <f t="shared" si="96"/>
        <v>548066141.30329823</v>
      </c>
      <c r="AH378" s="189">
        <f t="shared" si="96"/>
        <v>414377845.06700188</v>
      </c>
      <c r="AI378" s="189">
        <f t="shared" si="96"/>
        <v>281051707.50955689</v>
      </c>
      <c r="AJ378" s="189">
        <f t="shared" si="96"/>
        <v>148287068.56546924</v>
      </c>
      <c r="AK378" s="189">
        <f t="shared" si="96"/>
        <v>16259438.487361982</v>
      </c>
      <c r="AL378" s="189">
        <f t="shared" si="96"/>
        <v>-114876889.25176445</v>
      </c>
      <c r="AM378" s="189">
        <f t="shared" si="96"/>
        <v>-244986550.07600212</v>
      </c>
      <c r="AN378" s="189">
        <f t="shared" si="96"/>
        <v>-373951097.43614846</v>
      </c>
      <c r="AO378" s="189">
        <f t="shared" si="96"/>
        <v>-501667229.26856458</v>
      </c>
      <c r="AP378" s="189">
        <f t="shared" si="96"/>
        <v>-628045218.77427006</v>
      </c>
      <c r="AQ378" s="189">
        <f t="shared" si="96"/>
        <v>-753007521.89804053</v>
      </c>
      <c r="AR378" s="189">
        <f t="shared" si="96"/>
        <v>-876487538.26768005</v>
      </c>
      <c r="AS378" s="189">
        <f t="shared" si="96"/>
        <v>-998428505.9369899</v>
      </c>
      <c r="AT378" s="189">
        <f t="shared" si="96"/>
        <v>-1118782513.2248132</v>
      </c>
      <c r="AU378" s="189">
        <f t="shared" si="96"/>
        <v>-1237509613.3830152</v>
      </c>
      <c r="AV378" s="189">
        <f t="shared" si="96"/>
        <v>-1354577029.8568161</v>
      </c>
      <c r="AW378" s="189">
        <f t="shared" si="96"/>
        <v>-1469958441.5989704</v>
      </c>
      <c r="AX378" s="189">
        <f t="shared" si="96"/>
        <v>-1583633339.326174</v>
      </c>
      <c r="AY378" s="189">
        <f t="shared" si="96"/>
        <v>-1695586444.8105698</v>
      </c>
      <c r="AZ378" s="189">
        <f t="shared" si="96"/>
        <v>-1805807186.3204186</v>
      </c>
      <c r="BA378" s="189">
        <f t="shared" si="96"/>
        <v>-1914289224.1933789</v>
      </c>
      <c r="BB378" s="189">
        <f t="shared" si="96"/>
        <v>-2021030021.2688928</v>
      </c>
      <c r="BC378" s="189">
        <f t="shared" si="96"/>
        <v>-2126030453.5436521</v>
      </c>
      <c r="BD378" s="189">
        <f t="shared" si="96"/>
        <v>-2229294456.9629908</v>
      </c>
      <c r="BE378" s="189">
        <f t="shared" si="96"/>
        <v>-2330828706.7352395</v>
      </c>
      <c r="BF378" s="189">
        <f t="shared" si="96"/>
        <v>-2430642325.9671063</v>
      </c>
      <c r="BG378" s="189">
        <f t="shared" si="96"/>
        <v>-2528746620.7755332</v>
      </c>
      <c r="BH378" s="189">
        <f t="shared" si="96"/>
        <v>-2625154839.3431482</v>
      </c>
      <c r="BI378" s="189">
        <f t="shared" si="96"/>
        <v>-2719881952.6570358</v>
      </c>
      <c r="BJ378" s="189">
        <f t="shared" si="96"/>
        <v>-2812944454.9095955</v>
      </c>
      <c r="BK378" s="189">
        <f t="shared" si="96"/>
        <v>-2904360181.7504873</v>
      </c>
      <c r="BL378" s="189">
        <f t="shared" si="96"/>
        <v>-2994148144.7639461</v>
      </c>
      <c r="BM378" s="189">
        <f t="shared" si="96"/>
        <v>-3082328380.7094955</v>
      </c>
      <c r="BN378" s="1521">
        <f t="shared" si="96"/>
        <v>-3168921814.209116</v>
      </c>
    </row>
    <row r="379" spans="1:66" hidden="1" x14ac:dyDescent="0.15">
      <c r="A379" s="1123"/>
      <c r="C379" s="1529"/>
      <c r="D379" s="274"/>
      <c r="E379" s="1675"/>
      <c r="F379" s="1604">
        <f>NPV($C$136,G247:BN247)</f>
        <v>3727669015.4204807</v>
      </c>
      <c r="G379" s="189">
        <f t="shared" si="96"/>
        <v>4290818976.1219921</v>
      </c>
      <c r="H379" s="189">
        <f t="shared" si="96"/>
        <v>4645507062.4724951</v>
      </c>
      <c r="I379" s="189">
        <f t="shared" si="96"/>
        <v>4890552903.3706064</v>
      </c>
      <c r="J379" s="189">
        <f t="shared" si="96"/>
        <v>5063387722.7876377</v>
      </c>
      <c r="K379" s="189">
        <f t="shared" si="96"/>
        <v>5183708859.9849062</v>
      </c>
      <c r="L379" s="189">
        <f t="shared" si="96"/>
        <v>5263668434.0635748</v>
      </c>
      <c r="M379" s="189">
        <f t="shared" si="96"/>
        <v>5311509986.2403755</v>
      </c>
      <c r="N379" s="189">
        <f t="shared" si="96"/>
        <v>5333188973.8426809</v>
      </c>
      <c r="O379" s="189">
        <f t="shared" si="96"/>
        <v>5333203977.1458578</v>
      </c>
      <c r="P379" s="189">
        <f t="shared" si="96"/>
        <v>5315067135.6769257</v>
      </c>
      <c r="Q379" s="189">
        <f t="shared" si="96"/>
        <v>5281590588.8032141</v>
      </c>
      <c r="R379" s="189">
        <f t="shared" si="96"/>
        <v>5235071043.3494444</v>
      </c>
      <c r="S379" s="189">
        <f t="shared" si="96"/>
        <v>5177414201.3770866</v>
      </c>
      <c r="T379" s="189">
        <f t="shared" si="96"/>
        <v>5110221805.2843599</v>
      </c>
      <c r="U379" s="189">
        <f t="shared" si="96"/>
        <v>5034854437.8334312</v>
      </c>
      <c r="V379" s="189">
        <f t="shared" si="96"/>
        <v>4952478027.5438004</v>
      </c>
      <c r="W379" s="189">
        <f t="shared" si="96"/>
        <v>4864099065.6174459</v>
      </c>
      <c r="X379" s="189">
        <f t="shared" si="96"/>
        <v>4770591795.3731565</v>
      </c>
      <c r="Y379" s="189">
        <f t="shared" si="96"/>
        <v>4672719561.5965347</v>
      </c>
      <c r="Z379" s="189">
        <f t="shared" si="96"/>
        <v>4571151825.1838541</v>
      </c>
      <c r="AA379" s="189">
        <f t="shared" si="96"/>
        <v>4466477902.7768488</v>
      </c>
      <c r="AB379" s="189">
        <f t="shared" si="96"/>
        <v>4359218192.4975929</v>
      </c>
      <c r="AC379" s="189">
        <f t="shared" si="96"/>
        <v>4249833442.3604932</v>
      </c>
      <c r="AD379" s="189">
        <f t="shared" si="96"/>
        <v>4138732475.0177751</v>
      </c>
      <c r="AE379" s="189">
        <f t="shared" si="96"/>
        <v>4026278680.8172965</v>
      </c>
      <c r="AF379" s="189">
        <f t="shared" si="96"/>
        <v>3912795517.6282172</v>
      </c>
      <c r="AG379" s="189">
        <f t="shared" si="96"/>
        <v>3798571201.9306488</v>
      </c>
      <c r="AH379" s="189">
        <f t="shared" si="96"/>
        <v>3683862735.5228457</v>
      </c>
      <c r="AI379" s="189">
        <f t="shared" si="96"/>
        <v>3568899381.9610271</v>
      </c>
      <c r="AJ379" s="189">
        <f t="shared" si="96"/>
        <v>3453885683.805449</v>
      </c>
      <c r="AK379" s="189">
        <f t="shared" si="96"/>
        <v>3339004094.0010872</v>
      </c>
      <c r="AL379" s="189">
        <f t="shared" si="96"/>
        <v>3224417280.9192376</v>
      </c>
      <c r="AM379" s="189">
        <f t="shared" si="96"/>
        <v>3110270155.7521386</v>
      </c>
      <c r="AN379" s="189">
        <f t="shared" si="96"/>
        <v>2996691662.3749309</v>
      </c>
      <c r="AO379" s="189">
        <f t="shared" si="96"/>
        <v>2883796362.9432845</v>
      </c>
      <c r="AP379" s="189">
        <f t="shared" si="96"/>
        <v>2771685846.989933</v>
      </c>
      <c r="AQ379" s="189">
        <f t="shared" si="96"/>
        <v>2660449987.3251657</v>
      </c>
      <c r="AR379" s="189">
        <f t="shared" si="96"/>
        <v>2550168062.4118848</v>
      </c>
      <c r="AS379" s="189">
        <f t="shared" si="96"/>
        <v>2440909761.9042759</v>
      </c>
      <c r="AT379" s="189">
        <f t="shared" si="96"/>
        <v>2332736089.5787096</v>
      </c>
      <c r="AU379" s="189">
        <f t="shared" si="96"/>
        <v>2225700175.8436761</v>
      </c>
      <c r="AV379" s="189">
        <f t="shared" si="96"/>
        <v>2119848010.3121619</v>
      </c>
      <c r="AW379" s="189">
        <f t="shared" si="96"/>
        <v>2015219103.491626</v>
      </c>
      <c r="AX379" s="189">
        <f t="shared" si="96"/>
        <v>1911847085.4434831</v>
      </c>
      <c r="AY379" s="189">
        <f t="shared" si="96"/>
        <v>1809760248.2456837</v>
      </c>
      <c r="AZ379" s="189">
        <f t="shared" si="96"/>
        <v>1708982038.2264538</v>
      </c>
      <c r="BA379" s="189">
        <f t="shared" si="96"/>
        <v>1609531503.198571</v>
      </c>
      <c r="BB379" s="189">
        <f t="shared" si="96"/>
        <v>1511423699.2906427</v>
      </c>
      <c r="BC379" s="189">
        <f t="shared" si="96"/>
        <v>1414670061.4275467</v>
      </c>
      <c r="BD379" s="189">
        <f t="shared" si="96"/>
        <v>1319278741.0424161</v>
      </c>
      <c r="BE379" s="189">
        <f t="shared" si="96"/>
        <v>1225254914.1957166</v>
      </c>
      <c r="BF379" s="189">
        <f t="shared" si="96"/>
        <v>1132601062.92349</v>
      </c>
      <c r="BG379" s="189">
        <f t="shared" si="96"/>
        <v>1041317232.3287636</v>
      </c>
      <c r="BH379" s="189">
        <f t="shared" si="96"/>
        <v>951401265.66083646</v>
      </c>
      <c r="BI379" s="189">
        <f t="shared" si="96"/>
        <v>862849019.39107704</v>
      </c>
      <c r="BJ379" s="189">
        <f t="shared" si="96"/>
        <v>775654560.08634853</v>
      </c>
      <c r="BK379" s="189">
        <f t="shared" si="96"/>
        <v>689810344.698295</v>
      </c>
      <c r="BL379" s="189">
        <f t="shared" si="96"/>
        <v>605307385.72513008</v>
      </c>
      <c r="BM379" s="189">
        <f t="shared" si="96"/>
        <v>522135402.55945992</v>
      </c>
      <c r="BN379" s="1521">
        <f t="shared" si="96"/>
        <v>440282960.20863402</v>
      </c>
    </row>
    <row r="380" spans="1:66" hidden="1" x14ac:dyDescent="0.15">
      <c r="A380" s="1123"/>
      <c r="B380" s="747"/>
      <c r="C380" s="1533"/>
      <c r="D380" s="1399"/>
      <c r="E380" s="1679"/>
      <c r="F380" s="1605">
        <f>NPV($C$136,G248:BN248)</f>
        <v>7249716027.5540209</v>
      </c>
      <c r="G380" s="748">
        <f t="shared" si="96"/>
        <v>7677267178.2883911</v>
      </c>
      <c r="H380" s="748">
        <f t="shared" si="96"/>
        <v>7963837209.1434879</v>
      </c>
      <c r="I380" s="748">
        <f t="shared" si="96"/>
        <v>8172389772.4808836</v>
      </c>
      <c r="J380" s="748">
        <f t="shared" si="96"/>
        <v>8327829222.9411697</v>
      </c>
      <c r="K380" s="748">
        <f t="shared" si="96"/>
        <v>8443647212.1864395</v>
      </c>
      <c r="L380" s="748">
        <f t="shared" si="96"/>
        <v>8528357182.0212593</v>
      </c>
      <c r="M380" s="748">
        <f t="shared" si="96"/>
        <v>8587843465.4998035</v>
      </c>
      <c r="N380" s="748">
        <f t="shared" si="96"/>
        <v>8626426424.3123016</v>
      </c>
      <c r="O380" s="748">
        <f t="shared" si="96"/>
        <v>8647416691.5407486</v>
      </c>
      <c r="P380" s="748">
        <f t="shared" si="96"/>
        <v>8653432743.015604</v>
      </c>
      <c r="Q380" s="748">
        <f t="shared" si="96"/>
        <v>8646596372.5479164</v>
      </c>
      <c r="R380" s="748">
        <f t="shared" si="96"/>
        <v>8628659882.1619396</v>
      </c>
      <c r="S380" s="748">
        <f t="shared" si="96"/>
        <v>8601092596.2107658</v>
      </c>
      <c r="T380" s="748">
        <f t="shared" si="96"/>
        <v>8565141883.9478979</v>
      </c>
      <c r="U380" s="748">
        <f t="shared" si="96"/>
        <v>8521877524.755744</v>
      </c>
      <c r="V380" s="748">
        <f t="shared" si="96"/>
        <v>8472224800.266984</v>
      </c>
      <c r="W380" s="748">
        <f t="shared" si="96"/>
        <v>8416989725.9706678</v>
      </c>
      <c r="X380" s="748">
        <f t="shared" si="96"/>
        <v>8356878658.8323412</v>
      </c>
      <c r="Y380" s="748">
        <f t="shared" si="96"/>
        <v>8292513789.7388029</v>
      </c>
      <c r="Z380" s="748">
        <f t="shared" si="96"/>
        <v>8224445564.7266359</v>
      </c>
      <c r="AA380" s="748">
        <f t="shared" si="96"/>
        <v>8153162773.6222801</v>
      </c>
      <c r="AB380" s="748">
        <f t="shared" si="96"/>
        <v>8079100839.1659136</v>
      </c>
      <c r="AC380" s="748">
        <f t="shared" si="96"/>
        <v>8002648698.236721</v>
      </c>
      <c r="AD380" s="748">
        <f t="shared" si="96"/>
        <v>7924154567.5195332</v>
      </c>
      <c r="AE380" s="748">
        <f t="shared" si="96"/>
        <v>7843930815.0287008</v>
      </c>
      <c r="AF380" s="748">
        <f t="shared" si="96"/>
        <v>7762258107.4144707</v>
      </c>
      <c r="AG380" s="748">
        <f t="shared" si="96"/>
        <v>7679388965.0427656</v>
      </c>
      <c r="AH380" s="748">
        <f t="shared" si="96"/>
        <v>7595550828.5142612</v>
      </c>
      <c r="AI380" s="748">
        <f t="shared" si="96"/>
        <v>7510948718.8762779</v>
      </c>
      <c r="AJ380" s="748">
        <f t="shared" si="96"/>
        <v>7425767557.4089174</v>
      </c>
      <c r="AK380" s="748">
        <f t="shared" si="96"/>
        <v>7340174198.2161455</v>
      </c>
      <c r="AL380" s="748">
        <f t="shared" si="96"/>
        <v>7254319216.9812469</v>
      </c>
      <c r="AM380" s="748">
        <f t="shared" si="96"/>
        <v>7168338491.4731731</v>
      </c>
      <c r="AN380" s="748">
        <f t="shared" si="96"/>
        <v>7082354603.2175426</v>
      </c>
      <c r="AO380" s="748">
        <f t="shared" si="96"/>
        <v>6996478084.8048716</v>
      </c>
      <c r="AP380" s="748">
        <f t="shared" si="96"/>
        <v>6910808533.3237934</v>
      </c>
      <c r="AQ380" s="748">
        <f t="shared" si="96"/>
        <v>6825435607.1708164</v>
      </c>
      <c r="AR380" s="748">
        <f t="shared" si="96"/>
        <v>6740439920.8426161</v>
      </c>
      <c r="AS380" s="748">
        <f t="shared" si="96"/>
        <v>6655893850.1406507</v>
      </c>
      <c r="AT380" s="748">
        <f t="shared" si="96"/>
        <v>6571862258.4172544</v>
      </c>
      <c r="AU380" s="748">
        <f t="shared" si="96"/>
        <v>6488403152.9941587</v>
      </c>
      <c r="AV380" s="748">
        <f t="shared" si="96"/>
        <v>6405568279.6312609</v>
      </c>
      <c r="AW380" s="748">
        <f t="shared" si="96"/>
        <v>6323403661.8701153</v>
      </c>
      <c r="AX380" s="748">
        <f t="shared" si="96"/>
        <v>6241950091.1869183</v>
      </c>
      <c r="AY380" s="748">
        <f t="shared" si="96"/>
        <v>6161243573.1349945</v>
      </c>
      <c r="AZ380" s="748">
        <f t="shared" si="96"/>
        <v>6081315734.0136433</v>
      </c>
      <c r="BA380" s="748">
        <f t="shared" si="96"/>
        <v>6002194192.0500011</v>
      </c>
      <c r="BB380" s="748">
        <f t="shared" si="96"/>
        <v>5923902896.6080294</v>
      </c>
      <c r="BC380" s="748">
        <f t="shared" si="96"/>
        <v>5846462438.5313492</v>
      </c>
      <c r="BD380" s="748">
        <f t="shared" si="96"/>
        <v>5769890334.3742151</v>
      </c>
      <c r="BE380" s="748">
        <f t="shared" si="96"/>
        <v>5694201286.9690027</v>
      </c>
      <c r="BF380" s="748">
        <f t="shared" si="96"/>
        <v>5619407424.5121536</v>
      </c>
      <c r="BG380" s="748">
        <f t="shared" si="96"/>
        <v>5545518520.1177683</v>
      </c>
      <c r="BH380" s="748">
        <f t="shared" si="96"/>
        <v>5472542193.5841312</v>
      </c>
      <c r="BI380" s="748">
        <f t="shared" si="96"/>
        <v>5400484096.9392567</v>
      </c>
      <c r="BJ380" s="748">
        <f t="shared" si="96"/>
        <v>5329348085.1736937</v>
      </c>
      <c r="BK380" s="748">
        <f t="shared" si="96"/>
        <v>5259136373.4293575</v>
      </c>
      <c r="BL380" s="748">
        <f t="shared" si="96"/>
        <v>5189849681.7896814</v>
      </c>
      <c r="BM380" s="748">
        <f t="shared" si="96"/>
        <v>5121487368.7067423</v>
      </c>
      <c r="BN380" s="1525">
        <f t="shared" si="96"/>
        <v>5054047554.0034914</v>
      </c>
    </row>
    <row r="381" spans="1:66" hidden="1" x14ac:dyDescent="0.15">
      <c r="A381" s="1123"/>
      <c r="C381" s="1529"/>
      <c r="D381" s="274"/>
      <c r="E381" s="1675"/>
      <c r="F381" s="1604"/>
      <c r="G381" s="189"/>
      <c r="H381" s="189"/>
      <c r="I381" s="189"/>
      <c r="J381" s="189"/>
      <c r="K381" s="189"/>
      <c r="L381" s="189"/>
      <c r="M381" s="189"/>
      <c r="N381" s="189"/>
      <c r="O381" s="189"/>
      <c r="P381" s="189"/>
      <c r="Q381" s="189"/>
      <c r="R381" s="189"/>
      <c r="S381" s="189"/>
      <c r="T381" s="189"/>
      <c r="U381" s="189"/>
      <c r="V381" s="189"/>
      <c r="W381" s="189"/>
      <c r="X381" s="189"/>
      <c r="Y381" s="189"/>
      <c r="Z381" s="189"/>
      <c r="AA381" s="189"/>
      <c r="AB381" s="189"/>
      <c r="AC381" s="189"/>
      <c r="AD381" s="189"/>
      <c r="AE381" s="189"/>
      <c r="AF381" s="189"/>
      <c r="AG381" s="189"/>
      <c r="AH381" s="189"/>
      <c r="AI381" s="189"/>
      <c r="AJ381" s="189"/>
      <c r="AK381" s="189"/>
      <c r="AL381" s="189"/>
      <c r="AM381" s="189"/>
      <c r="AN381" s="189"/>
      <c r="AO381" s="189"/>
      <c r="AP381" s="189"/>
      <c r="AQ381" s="189"/>
      <c r="AR381" s="189"/>
      <c r="AS381" s="189"/>
      <c r="AT381" s="189"/>
      <c r="AU381" s="189"/>
      <c r="AV381" s="189"/>
      <c r="AW381" s="189"/>
      <c r="AX381" s="189"/>
      <c r="AY381" s="189"/>
      <c r="AZ381" s="189"/>
      <c r="BA381" s="189"/>
      <c r="BB381" s="189"/>
      <c r="BC381" s="189"/>
      <c r="BD381" s="189"/>
      <c r="BE381" s="189"/>
      <c r="BF381" s="189"/>
      <c r="BG381" s="189"/>
      <c r="BH381" s="189"/>
      <c r="BI381" s="189"/>
      <c r="BJ381" s="189"/>
      <c r="BK381" s="189"/>
      <c r="BL381" s="189"/>
      <c r="BM381" s="189"/>
      <c r="BN381" s="1530"/>
    </row>
    <row r="382" spans="1:66" hidden="1" x14ac:dyDescent="0.15">
      <c r="A382" s="1123"/>
      <c r="B382" s="165" t="s">
        <v>906</v>
      </c>
      <c r="C382" s="1529"/>
      <c r="D382" s="274"/>
      <c r="E382" s="1675"/>
      <c r="F382" s="1604"/>
      <c r="G382" s="189">
        <f>G283+G316</f>
        <v>-76648872.356458962</v>
      </c>
      <c r="H382" s="189">
        <f t="shared" ref="H382:BN382" si="97">H283+H316</f>
        <v>-156283579.55645895</v>
      </c>
      <c r="I382" s="189">
        <f t="shared" si="97"/>
        <v>-195263294.38242665</v>
      </c>
      <c r="J382" s="189">
        <f t="shared" si="97"/>
        <v>-219991345.31645894</v>
      </c>
      <c r="K382" s="189">
        <f t="shared" si="97"/>
        <v>-237655381.07651114</v>
      </c>
      <c r="L382" s="189">
        <f t="shared" si="97"/>
        <v>-251175117.1772331</v>
      </c>
      <c r="M382" s="189">
        <f t="shared" si="97"/>
        <v>-262002824.36917105</v>
      </c>
      <c r="N382" s="189">
        <f t="shared" si="97"/>
        <v>-270957557.92445892</v>
      </c>
      <c r="O382" s="189">
        <f t="shared" si="97"/>
        <v>-278542919.28979737</v>
      </c>
      <c r="P382" s="189">
        <f t="shared" si="97"/>
        <v>-285088786.53250068</v>
      </c>
      <c r="Q382" s="189">
        <f t="shared" si="97"/>
        <v>-290821982.24224806</v>
      </c>
      <c r="R382" s="189">
        <f t="shared" si="97"/>
        <v>-295904575.41307831</v>
      </c>
      <c r="S382" s="189">
        <f t="shared" si="97"/>
        <v>-300456036.62776285</v>
      </c>
      <c r="T382" s="189">
        <f t="shared" si="97"/>
        <v>-304566741.1666286</v>
      </c>
      <c r="U382" s="189">
        <f t="shared" si="97"/>
        <v>-308306560.32622379</v>
      </c>
      <c r="V382" s="189">
        <f t="shared" si="97"/>
        <v>-311730528.01085895</v>
      </c>
      <c r="W382" s="189">
        <f t="shared" si="97"/>
        <v>-314882694.45838112</v>
      </c>
      <c r="X382" s="189">
        <f t="shared" si="97"/>
        <v>-317798817.10312968</v>
      </c>
      <c r="Y382" s="189">
        <f t="shared" si="97"/>
        <v>-320508283.10160571</v>
      </c>
      <c r="Z382" s="189">
        <f t="shared" si="97"/>
        <v>-323035510.89729238</v>
      </c>
      <c r="AA382" s="189">
        <f t="shared" si="97"/>
        <v>-325400990.41519135</v>
      </c>
      <c r="AB382" s="189">
        <f t="shared" si="97"/>
        <v>-327622067.46509027</v>
      </c>
      <c r="AC382" s="189">
        <f t="shared" si="97"/>
        <v>-329713543.78140879</v>
      </c>
      <c r="AD382" s="189">
        <f t="shared" si="97"/>
        <v>-331688142.00175446</v>
      </c>
      <c r="AE382" s="189">
        <f t="shared" si="97"/>
        <v>-333556870.23489094</v>
      </c>
      <c r="AF382" s="189">
        <f t="shared" si="97"/>
        <v>-335329310.9735021</v>
      </c>
      <c r="AG382" s="189">
        <f t="shared" si="97"/>
        <v>-337013852.30327195</v>
      </c>
      <c r="AH382" s="189">
        <f t="shared" si="97"/>
        <v>-338617874.60459471</v>
      </c>
      <c r="AI382" s="189">
        <f t="shared" si="97"/>
        <v>-340147902.56977409</v>
      </c>
      <c r="AJ382" s="189">
        <f t="shared" si="97"/>
        <v>-341609729.93227082</v>
      </c>
      <c r="AK382" s="189">
        <f t="shared" si="97"/>
        <v>-343008522.5372265</v>
      </c>
      <c r="AL382" s="189">
        <f t="shared" si="97"/>
        <v>-344348904.07997894</v>
      </c>
      <c r="AM382" s="189">
        <f t="shared" si="97"/>
        <v>-345635027.86883861</v>
      </c>
      <c r="AN382" s="189">
        <f t="shared" si="97"/>
        <v>-346870637.2379967</v>
      </c>
      <c r="AO382" s="189">
        <f t="shared" si="97"/>
        <v>-348059116.68149376</v>
      </c>
      <c r="AP382" s="189">
        <f t="shared" si="97"/>
        <v>-349203535.35379553</v>
      </c>
      <c r="AQ382" s="189">
        <f t="shared" si="97"/>
        <v>-350306684.25374681</v>
      </c>
      <c r="AR382" s="189">
        <f t="shared" si="97"/>
        <v>-351371108.15257639</v>
      </c>
      <c r="AS382" s="189">
        <f t="shared" si="97"/>
        <v>-352399133.1256786</v>
      </c>
      <c r="AT382" s="189">
        <f t="shared" si="97"/>
        <v>-353392890.38912565</v>
      </c>
      <c r="AU382" s="189">
        <f t="shared" si="97"/>
        <v>-354354337.01560563</v>
      </c>
      <c r="AV382" s="189">
        <f t="shared" si="97"/>
        <v>-355285274.00344491</v>
      </c>
      <c r="AW382" s="189">
        <f t="shared" si="97"/>
        <v>-356187362.09105963</v>
      </c>
      <c r="AX382" s="189">
        <f t="shared" si="97"/>
        <v>-357062135.64336401</v>
      </c>
      <c r="AY382" s="189">
        <f t="shared" si="97"/>
        <v>-357911014.88311881</v>
      </c>
      <c r="AZ382" s="189">
        <f t="shared" si="97"/>
        <v>-358735316.69641876</v>
      </c>
      <c r="BA382" s="189">
        <f t="shared" si="97"/>
        <v>-359536264.20554191</v>
      </c>
      <c r="BB382" s="189">
        <f t="shared" si="97"/>
        <v>-360314995.27269536</v>
      </c>
      <c r="BC382" s="189">
        <f t="shared" si="97"/>
        <v>-361072570.07357949</v>
      </c>
      <c r="BD382" s="189">
        <f t="shared" si="97"/>
        <v>-361809977.85920453</v>
      </c>
      <c r="BE382" s="189">
        <f t="shared" si="97"/>
        <v>-362528143.00727493</v>
      </c>
      <c r="BF382" s="189">
        <f t="shared" si="97"/>
        <v>-363227930.45009351</v>
      </c>
      <c r="BG382" s="189">
        <f t="shared" si="97"/>
        <v>-363910150.5538457</v>
      </c>
      <c r="BH382" s="189">
        <f t="shared" si="97"/>
        <v>-364575563.51390934</v>
      </c>
      <c r="BI382" s="189">
        <f t="shared" si="97"/>
        <v>-365224883.32217073</v>
      </c>
      <c r="BJ382" s="189">
        <f t="shared" si="97"/>
        <v>-365858781.35496759</v>
      </c>
      <c r="BK382" s="189">
        <f t="shared" si="97"/>
        <v>-366477889.62399203</v>
      </c>
      <c r="BL382" s="189">
        <f t="shared" si="97"/>
        <v>-367082803.72711104</v>
      </c>
      <c r="BM382" s="189">
        <f t="shared" si="97"/>
        <v>-367674085.53144938</v>
      </c>
      <c r="BN382" s="1521">
        <f t="shared" si="97"/>
        <v>-368252265.61710852</v>
      </c>
    </row>
    <row r="383" spans="1:66" hidden="1" x14ac:dyDescent="0.15">
      <c r="A383" s="1123"/>
      <c r="C383" s="1529"/>
      <c r="D383" s="274"/>
      <c r="E383" s="1675"/>
      <c r="F383" s="1604"/>
      <c r="G383" s="189">
        <f t="shared" ref="G383:BN384" si="98">G284+G317</f>
        <v>-76648872.356458962</v>
      </c>
      <c r="H383" s="189">
        <f t="shared" si="98"/>
        <v>-136374902.75645903</v>
      </c>
      <c r="I383" s="189">
        <f t="shared" si="98"/>
        <v>-167068174.80142048</v>
      </c>
      <c r="J383" s="189">
        <f t="shared" si="98"/>
        <v>-187142028.59645903</v>
      </c>
      <c r="K383" s="189">
        <f t="shared" si="98"/>
        <v>-201806337.24186632</v>
      </c>
      <c r="L383" s="189">
        <f t="shared" si="98"/>
        <v>-213231309.83467627</v>
      </c>
      <c r="M383" s="189">
        <f t="shared" si="98"/>
        <v>-222517171.04465416</v>
      </c>
      <c r="N383" s="189">
        <f t="shared" si="98"/>
        <v>-230294085.56045902</v>
      </c>
      <c r="O383" s="189">
        <f t="shared" si="98"/>
        <v>-236954595.18504524</v>
      </c>
      <c r="P383" s="189">
        <f t="shared" si="98"/>
        <v>-242758747.90905523</v>
      </c>
      <c r="Q383" s="189">
        <f t="shared" si="98"/>
        <v>-247887141.89848411</v>
      </c>
      <c r="R383" s="189">
        <f t="shared" si="98"/>
        <v>-252469974.61294374</v>
      </c>
      <c r="S383" s="189">
        <f t="shared" si="98"/>
        <v>-256604001.25506231</v>
      </c>
      <c r="T383" s="189">
        <f t="shared" si="98"/>
        <v>-260362956.64142489</v>
      </c>
      <c r="U383" s="189">
        <f t="shared" si="98"/>
        <v>-263804236.33490261</v>
      </c>
      <c r="V383" s="189">
        <f t="shared" si="98"/>
        <v>-266973333.97985908</v>
      </c>
      <c r="W383" s="189">
        <f t="shared" si="98"/>
        <v>-269906878.44019473</v>
      </c>
      <c r="X383" s="189">
        <f t="shared" si="98"/>
        <v>-272634767.1607573</v>
      </c>
      <c r="Y383" s="189">
        <f t="shared" si="98"/>
        <v>-275181698.89744645</v>
      </c>
      <c r="Z383" s="189">
        <f t="shared" si="98"/>
        <v>-277568296.97616577</v>
      </c>
      <c r="AA383" s="189">
        <f t="shared" si="98"/>
        <v>-279811947.06147081</v>
      </c>
      <c r="AB383" s="189">
        <f t="shared" si="98"/>
        <v>-281927431.86718029</v>
      </c>
      <c r="AC383" s="189">
        <f t="shared" si="98"/>
        <v>-283927418.8413142</v>
      </c>
      <c r="AD383" s="189">
        <f t="shared" si="98"/>
        <v>-285822839.67447102</v>
      </c>
      <c r="AE383" s="189">
        <f t="shared" si="98"/>
        <v>-287623189.05211943</v>
      </c>
      <c r="AF383" s="189">
        <f t="shared" si="98"/>
        <v>-289336762.32027179</v>
      </c>
      <c r="AG383" s="189">
        <f t="shared" si="98"/>
        <v>-290970846.38328576</v>
      </c>
      <c r="AH383" s="189">
        <f t="shared" si="98"/>
        <v>-292531874.39867997</v>
      </c>
      <c r="AI383" s="189">
        <f t="shared" si="98"/>
        <v>-294025552.16105705</v>
      </c>
      <c r="AJ383" s="189">
        <f t="shared" si="98"/>
        <v>-295456962.13813609</v>
      </c>
      <c r="AK383" s="189">
        <f t="shared" si="98"/>
        <v>-296830649.71201628</v>
      </c>
      <c r="AL383" s="189">
        <f t="shared" si="98"/>
        <v>-298150695.13634902</v>
      </c>
      <c r="AM383" s="189">
        <f t="shared" si="98"/>
        <v>-299420773.94100022</v>
      </c>
      <c r="AN383" s="189">
        <f t="shared" si="98"/>
        <v>-300644207.92763436</v>
      </c>
      <c r="AO383" s="189">
        <f t="shared" si="98"/>
        <v>-301824008.45148915</v>
      </c>
      <c r="AP383" s="189">
        <f t="shared" si="98"/>
        <v>-302962913.34011257</v>
      </c>
      <c r="AQ383" s="189">
        <f t="shared" si="98"/>
        <v>-304063418.53284258</v>
      </c>
      <c r="AR383" s="189">
        <f t="shared" si="98"/>
        <v>-305127805.31629837</v>
      </c>
      <c r="AS383" s="189">
        <f t="shared" si="98"/>
        <v>-306158163.86711222</v>
      </c>
      <c r="AT383" s="189">
        <f t="shared" si="98"/>
        <v>-307156413.68320972</v>
      </c>
      <c r="AU383" s="189">
        <f t="shared" si="98"/>
        <v>-308124321.38136935</v>
      </c>
      <c r="AV383" s="189">
        <f t="shared" si="98"/>
        <v>-309063516.25571901</v>
      </c>
      <c r="AW383" s="189">
        <f t="shared" si="98"/>
        <v>-309975503.92481351</v>
      </c>
      <c r="AX383" s="189">
        <f t="shared" si="98"/>
        <v>-310861678.34057218</v>
      </c>
      <c r="AY383" s="189">
        <f t="shared" si="98"/>
        <v>-311723332.38803667</v>
      </c>
      <c r="AZ383" s="189">
        <f t="shared" si="98"/>
        <v>-312561667.26858592</v>
      </c>
      <c r="BA383" s="189">
        <f t="shared" si="98"/>
        <v>-313377800.82934159</v>
      </c>
      <c r="BB383" s="189">
        <f t="shared" si="98"/>
        <v>-314172774.97676921</v>
      </c>
      <c r="BC383" s="189">
        <f t="shared" si="98"/>
        <v>-314947562.29193765</v>
      </c>
      <c r="BD383" s="189">
        <f t="shared" si="98"/>
        <v>-315703071.94777036</v>
      </c>
      <c r="BE383" s="189">
        <f t="shared" si="98"/>
        <v>-316440155.0142768</v>
      </c>
      <c r="BF383" s="189">
        <f t="shared" si="98"/>
        <v>-317159609.2256999</v>
      </c>
      <c r="BG383" s="189">
        <f t="shared" si="98"/>
        <v>-317862183.27334625</v>
      </c>
      <c r="BH383" s="189">
        <f t="shared" si="98"/>
        <v>-318548580.67926174</v>
      </c>
      <c r="BI383" s="189">
        <f t="shared" si="98"/>
        <v>-319219463.29860479</v>
      </c>
      <c r="BJ383" s="189">
        <f t="shared" si="98"/>
        <v>-319875454.49234688</v>
      </c>
      <c r="BK383" s="189">
        <f t="shared" si="98"/>
        <v>-320517142.00660664</v>
      </c>
      <c r="BL383" s="189">
        <f t="shared" si="98"/>
        <v>-321145080.59036738</v>
      </c>
      <c r="BM383" s="189">
        <f t="shared" si="98"/>
        <v>-321759794.37940568</v>
      </c>
      <c r="BN383" s="1521">
        <f t="shared" si="98"/>
        <v>-322361779.07088453</v>
      </c>
    </row>
    <row r="384" spans="1:66" hidden="1" x14ac:dyDescent="0.15">
      <c r="A384" s="1123"/>
      <c r="C384" s="1529"/>
      <c r="D384" s="274"/>
      <c r="E384" s="1675"/>
      <c r="F384" s="1604"/>
      <c r="G384" s="189">
        <f t="shared" si="98"/>
        <v>-76648872.356458977</v>
      </c>
      <c r="H384" s="189">
        <f t="shared" si="98"/>
        <v>-116466225.95645905</v>
      </c>
      <c r="I384" s="189">
        <f t="shared" si="98"/>
        <v>-137885578.6021063</v>
      </c>
      <c r="J384" s="189">
        <f t="shared" si="98"/>
        <v>-152301844.19645897</v>
      </c>
      <c r="K384" s="189">
        <f t="shared" si="98"/>
        <v>-163057816.74393249</v>
      </c>
      <c r="L384" s="189">
        <f t="shared" si="98"/>
        <v>-171579261.57754156</v>
      </c>
      <c r="M384" s="189">
        <f t="shared" si="98"/>
        <v>-178602068.70020869</v>
      </c>
      <c r="N384" s="189">
        <f t="shared" si="98"/>
        <v>-184553900.61245894</v>
      </c>
      <c r="O384" s="189">
        <f t="shared" si="98"/>
        <v>-189704446.00922334</v>
      </c>
      <c r="P384" s="189">
        <f t="shared" si="98"/>
        <v>-194234275.90518513</v>
      </c>
      <c r="Q384" s="189">
        <f t="shared" si="98"/>
        <v>-198269976.17355382</v>
      </c>
      <c r="R384" s="189">
        <f t="shared" si="98"/>
        <v>-201903576.25543329</v>
      </c>
      <c r="S384" s="189">
        <f t="shared" si="98"/>
        <v>-205203990.1506609</v>
      </c>
      <c r="T384" s="189">
        <f t="shared" si="98"/>
        <v>-208224102.66583371</v>
      </c>
      <c r="U384" s="189">
        <f t="shared" si="98"/>
        <v>-211005344.61371657</v>
      </c>
      <c r="V384" s="189">
        <f t="shared" si="98"/>
        <v>-213580751.38685894</v>
      </c>
      <c r="W384" s="189">
        <f t="shared" si="98"/>
        <v>-215977069.08436632</v>
      </c>
      <c r="X384" s="189">
        <f t="shared" si="98"/>
        <v>-218216242.24394688</v>
      </c>
      <c r="Y384" s="189">
        <f t="shared" si="98"/>
        <v>-220316488.34484932</v>
      </c>
      <c r="Z384" s="189">
        <f t="shared" si="98"/>
        <v>-222293089.15031254</v>
      </c>
      <c r="AA384" s="189">
        <f t="shared" si="98"/>
        <v>-224158983.67186484</v>
      </c>
      <c r="AB384" s="189">
        <f t="shared" si="98"/>
        <v>-225925219.39184436</v>
      </c>
      <c r="AC384" s="189">
        <f t="shared" si="98"/>
        <v>-227601300.41385546</v>
      </c>
      <c r="AD384" s="189">
        <f t="shared" si="98"/>
        <v>-229195459.46553585</v>
      </c>
      <c r="AE384" s="189">
        <f t="shared" si="98"/>
        <v>-230714872.83374301</v>
      </c>
      <c r="AF384" s="189">
        <f t="shared" si="98"/>
        <v>-232165831.97124073</v>
      </c>
      <c r="AG384" s="189">
        <f t="shared" si="98"/>
        <v>-233553881.81305131</v>
      </c>
      <c r="AH384" s="189">
        <f t="shared" si="98"/>
        <v>-234883933.23489621</v>
      </c>
      <c r="AI384" s="189">
        <f t="shared" si="98"/>
        <v>-236160355.22444689</v>
      </c>
      <c r="AJ384" s="189">
        <f t="shared" si="98"/>
        <v>-237387050.98799077</v>
      </c>
      <c r="AK384" s="189">
        <f t="shared" si="98"/>
        <v>-238567521.22672078</v>
      </c>
      <c r="AL384" s="189">
        <f t="shared" si="98"/>
        <v>-239704917.08381891</v>
      </c>
      <c r="AM384" s="189">
        <f t="shared" si="98"/>
        <v>-240802084.71404672</v>
      </c>
      <c r="AN384" s="189">
        <f t="shared" si="98"/>
        <v>-241861603.01157555</v>
      </c>
      <c r="AO384" s="189">
        <f t="shared" si="98"/>
        <v>-242885815.71396163</v>
      </c>
      <c r="AP384" s="189">
        <f t="shared" si="98"/>
        <v>-243876858.85519806</v>
      </c>
      <c r="AQ384" s="189">
        <f t="shared" si="98"/>
        <v>-244836684.3504447</v>
      </c>
      <c r="AR384" s="189">
        <f t="shared" si="98"/>
        <v>-245767080.34601024</v>
      </c>
      <c r="AS384" s="189">
        <f t="shared" si="98"/>
        <v>-246669688.85064816</v>
      </c>
      <c r="AT384" s="189">
        <f t="shared" si="98"/>
        <v>-247546021.07092717</v>
      </c>
      <c r="AU384" s="189">
        <f t="shared" si="98"/>
        <v>-248397470.79889449</v>
      </c>
      <c r="AV384" s="189">
        <f t="shared" si="98"/>
        <v>-249225326.14032426</v>
      </c>
      <c r="AW384" s="189">
        <f t="shared" si="98"/>
        <v>-250030779.82340074</v>
      </c>
      <c r="AX384" s="189">
        <f t="shared" si="98"/>
        <v>-250814938.28830579</v>
      </c>
      <c r="AY384" s="189">
        <f t="shared" si="98"/>
        <v>-251578829.72600564</v>
      </c>
      <c r="AZ384" s="189">
        <f t="shared" si="98"/>
        <v>-252323411.20811582</v>
      </c>
      <c r="BA384" s="189">
        <f t="shared" si="98"/>
        <v>-253049575.02792796</v>
      </c>
      <c r="BB384" s="189">
        <f t="shared" si="98"/>
        <v>-253758154.35462818</v>
      </c>
      <c r="BC384" s="189">
        <f t="shared" si="98"/>
        <v>-254449928.28770757</v>
      </c>
      <c r="BD384" s="189">
        <f t="shared" si="98"/>
        <v>-255125626.38601458</v>
      </c>
      <c r="BE384" s="189">
        <f t="shared" si="98"/>
        <v>-255785932.73536503</v>
      </c>
      <c r="BF384" s="189">
        <f t="shared" si="98"/>
        <v>-256431489.60976255</v>
      </c>
      <c r="BG384" s="189">
        <f t="shared" si="98"/>
        <v>-257062900.77379143</v>
      </c>
      <c r="BH384" s="189">
        <f t="shared" si="98"/>
        <v>-257680734.46739209</v>
      </c>
      <c r="BI384" s="189">
        <f t="shared" si="98"/>
        <v>-258285526.10882926</v>
      </c>
      <c r="BJ384" s="189">
        <f t="shared" si="98"/>
        <v>-258877780.74705255</v>
      </c>
      <c r="BK384" s="189">
        <f t="shared" si="98"/>
        <v>-259457975.29070488</v>
      </c>
      <c r="BL384" s="189">
        <f t="shared" si="98"/>
        <v>-260026560.53764808</v>
      </c>
      <c r="BM384" s="189">
        <f t="shared" si="98"/>
        <v>-260583963.02595946</v>
      </c>
      <c r="BN384" s="1521">
        <f t="shared" si="98"/>
        <v>-261130586.72483763</v>
      </c>
    </row>
    <row r="385" spans="1:66" hidden="1" x14ac:dyDescent="0.15">
      <c r="A385" s="1123"/>
      <c r="C385" s="1529"/>
      <c r="D385" s="274"/>
      <c r="E385" s="1675"/>
      <c r="F385" s="1604"/>
      <c r="G385" s="189"/>
      <c r="H385" s="189"/>
      <c r="I385" s="189"/>
      <c r="J385" s="189"/>
      <c r="K385" s="189"/>
      <c r="L385" s="189"/>
      <c r="M385" s="189"/>
      <c r="N385" s="189"/>
      <c r="O385" s="189"/>
      <c r="P385" s="189"/>
      <c r="Q385" s="189"/>
      <c r="R385" s="189"/>
      <c r="S385" s="189"/>
      <c r="T385" s="189"/>
      <c r="U385" s="189"/>
      <c r="V385" s="189"/>
      <c r="W385" s="189"/>
      <c r="X385" s="189"/>
      <c r="Y385" s="189"/>
      <c r="Z385" s="189"/>
      <c r="AA385" s="189"/>
      <c r="AB385" s="189"/>
      <c r="AC385" s="189"/>
      <c r="AD385" s="189"/>
      <c r="AE385" s="189"/>
      <c r="AF385" s="189"/>
      <c r="AG385" s="189"/>
      <c r="AH385" s="189"/>
      <c r="AI385" s="189"/>
      <c r="AJ385" s="189"/>
      <c r="AK385" s="189"/>
      <c r="AL385" s="189"/>
      <c r="AM385" s="189"/>
      <c r="AN385" s="189"/>
      <c r="AO385" s="189"/>
      <c r="AP385" s="189"/>
      <c r="AQ385" s="189"/>
      <c r="AR385" s="189"/>
      <c r="AS385" s="189"/>
      <c r="AT385" s="189"/>
      <c r="AU385" s="189"/>
      <c r="AV385" s="189"/>
      <c r="AW385" s="189"/>
      <c r="AX385" s="189"/>
      <c r="AY385" s="189"/>
      <c r="AZ385" s="189"/>
      <c r="BA385" s="189"/>
      <c r="BB385" s="189"/>
      <c r="BC385" s="189"/>
      <c r="BD385" s="189"/>
      <c r="BE385" s="189"/>
      <c r="BF385" s="189"/>
      <c r="BG385" s="189"/>
      <c r="BH385" s="189"/>
      <c r="BI385" s="189"/>
      <c r="BJ385" s="189"/>
      <c r="BK385" s="189"/>
      <c r="BL385" s="189"/>
      <c r="BM385" s="189"/>
      <c r="BN385" s="1521"/>
    </row>
    <row r="386" spans="1:66" hidden="1" x14ac:dyDescent="0.15">
      <c r="A386" s="1123"/>
      <c r="C386" s="1529"/>
      <c r="D386" s="274"/>
      <c r="E386" s="1675"/>
      <c r="F386" s="1604"/>
      <c r="G386" s="189">
        <f t="shared" ref="G386:BN388" si="99">G287+G320</f>
        <v>770381597.40354097</v>
      </c>
      <c r="H386" s="189">
        <f t="shared" si="99"/>
        <v>521340796.25154096</v>
      </c>
      <c r="I386" s="189">
        <f t="shared" si="99"/>
        <v>399439934.80233258</v>
      </c>
      <c r="J386" s="189">
        <f t="shared" si="99"/>
        <v>322108155.32994109</v>
      </c>
      <c r="K386" s="189">
        <f t="shared" si="99"/>
        <v>266867597.89042091</v>
      </c>
      <c r="L386" s="189">
        <f t="shared" si="99"/>
        <v>224587466.17057428</v>
      </c>
      <c r="M386" s="189">
        <f t="shared" si="99"/>
        <v>190726088.7821044</v>
      </c>
      <c r="N386" s="189">
        <f t="shared" si="99"/>
        <v>162722042.59266114</v>
      </c>
      <c r="O386" s="189">
        <f t="shared" si="99"/>
        <v>139000419.97518882</v>
      </c>
      <c r="P386" s="189">
        <f t="shared" si="99"/>
        <v>118529596.64104493</v>
      </c>
      <c r="Q386" s="189">
        <f t="shared" si="99"/>
        <v>100600232.63734706</v>
      </c>
      <c r="R386" s="189">
        <f t="shared" si="99"/>
        <v>84705491.265167549</v>
      </c>
      <c r="S386" s="189">
        <f t="shared" si="99"/>
        <v>70471753.399207279</v>
      </c>
      <c r="T386" s="189">
        <f t="shared" si="99"/>
        <v>57616389.354391813</v>
      </c>
      <c r="U386" s="189">
        <f t="shared" si="99"/>
        <v>45920891.343328804</v>
      </c>
      <c r="V386" s="189">
        <f t="shared" si="99"/>
        <v>35213152.402837187</v>
      </c>
      <c r="W386" s="189">
        <f t="shared" si="99"/>
        <v>25355414.676950455</v>
      </c>
      <c r="X386" s="189">
        <f t="shared" si="99"/>
        <v>16235854.308859274</v>
      </c>
      <c r="Y386" s="189">
        <f t="shared" si="99"/>
        <v>7762569.1461483687</v>
      </c>
      <c r="Z386" s="189">
        <f t="shared" si="99"/>
        <v>-140804.35845582187</v>
      </c>
      <c r="AA386" s="189">
        <f t="shared" si="99"/>
        <v>-7538344.1367676258</v>
      </c>
      <c r="AB386" s="189">
        <f t="shared" si="99"/>
        <v>-14484295.561414078</v>
      </c>
      <c r="AC386" s="189">
        <f t="shared" si="99"/>
        <v>-21024947.944278553</v>
      </c>
      <c r="AD386" s="189">
        <f t="shared" si="99"/>
        <v>-27200088.659157827</v>
      </c>
      <c r="AE386" s="189">
        <f t="shared" si="99"/>
        <v>-33044143.251420736</v>
      </c>
      <c r="AF386" s="189">
        <f t="shared" si="99"/>
        <v>-38587078.951926082</v>
      </c>
      <c r="AG386" s="189">
        <f t="shared" si="99"/>
        <v>-43855127.734800652</v>
      </c>
      <c r="AH386" s="189">
        <f t="shared" si="99"/>
        <v>-48871370.187778398</v>
      </c>
      <c r="AI386" s="189">
        <f t="shared" si="99"/>
        <v>-53656210.914024442</v>
      </c>
      <c r="AJ386" s="189">
        <f t="shared" si="99"/>
        <v>-58227768.59662874</v>
      </c>
      <c r="AK386" s="189">
        <f t="shared" si="99"/>
        <v>-62602198.329995707</v>
      </c>
      <c r="AL386" s="189">
        <f t="shared" si="99"/>
        <v>-66793959.749022007</v>
      </c>
      <c r="AM386" s="189">
        <f t="shared" si="99"/>
        <v>-70816041.452089623</v>
      </c>
      <c r="AN386" s="189">
        <f t="shared" si="99"/>
        <v>-74680149.929731458</v>
      </c>
      <c r="AO386" s="189">
        <f t="shared" si="99"/>
        <v>-78396869.475366831</v>
      </c>
      <c r="AP386" s="189">
        <f t="shared" si="99"/>
        <v>-81975798.224204302</v>
      </c>
      <c r="AQ386" s="189">
        <f t="shared" si="99"/>
        <v>-85425664.438238859</v>
      </c>
      <c r="AR386" s="189">
        <f t="shared" si="99"/>
        <v>-88754426.354373142</v>
      </c>
      <c r="AS386" s="189">
        <f t="shared" si="99"/>
        <v>-91969358.284274578</v>
      </c>
      <c r="AT386" s="189">
        <f t="shared" si="99"/>
        <v>-95077125.158056438</v>
      </c>
      <c r="AU386" s="189">
        <f t="shared" si="99"/>
        <v>-98083847.309016392</v>
      </c>
      <c r="AV386" s="189">
        <f t="shared" si="99"/>
        <v>-100995156.98070598</v>
      </c>
      <c r="AW386" s="189">
        <f t="shared" si="99"/>
        <v>-103816247.7833008</v>
      </c>
      <c r="AX386" s="189">
        <f t="shared" si="99"/>
        <v>-106551918.12042308</v>
      </c>
      <c r="AY386" s="189">
        <f t="shared" si="99"/>
        <v>-109206609.44011243</v>
      </c>
      <c r="AZ386" s="189">
        <f t="shared" si="99"/>
        <v>-111784440.02671473</v>
      </c>
      <c r="BA386" s="189">
        <f t="shared" si="99"/>
        <v>-114289234.93795545</v>
      </c>
      <c r="BB386" s="189">
        <f t="shared" si="99"/>
        <v>-116724552.59861803</v>
      </c>
      <c r="BC386" s="189">
        <f t="shared" si="99"/>
        <v>-119093708.48527078</v>
      </c>
      <c r="BD386" s="189">
        <f t="shared" si="99"/>
        <v>-121399796.27242835</v>
      </c>
      <c r="BE386" s="189">
        <f t="shared" si="99"/>
        <v>-123645706.75698283</v>
      </c>
      <c r="BF386" s="189">
        <f t="shared" si="99"/>
        <v>-125834144.83283257</v>
      </c>
      <c r="BG386" s="189">
        <f t="shared" si="99"/>
        <v>-127967644.74981935</v>
      </c>
      <c r="BH386" s="189">
        <f t="shared" si="99"/>
        <v>-130048583.85913229</v>
      </c>
      <c r="BI386" s="189">
        <f t="shared" si="99"/>
        <v>-132079195.02025764</v>
      </c>
      <c r="BJ386" s="189">
        <f t="shared" si="99"/>
        <v>-134061577.82151453</v>
      </c>
      <c r="BK386" s="189">
        <f t="shared" si="99"/>
        <v>-135997708.74657032</v>
      </c>
      <c r="BL386" s="189">
        <f t="shared" si="99"/>
        <v>-137889450.40251133</v>
      </c>
      <c r="BM386" s="189">
        <f t="shared" si="99"/>
        <v>-139738559.91062066</v>
      </c>
      <c r="BN386" s="1521">
        <f t="shared" si="99"/>
        <v>-141546696.5485948</v>
      </c>
    </row>
    <row r="387" spans="1:66" hidden="1" x14ac:dyDescent="0.15">
      <c r="A387" s="1123"/>
      <c r="C387" s="1529"/>
      <c r="D387" s="274"/>
      <c r="E387" s="1675"/>
      <c r="F387" s="1604"/>
      <c r="G387" s="189">
        <f t="shared" si="99"/>
        <v>770381597.40354097</v>
      </c>
      <c r="H387" s="189">
        <f t="shared" si="99"/>
        <v>583600996.53954077</v>
      </c>
      <c r="I387" s="189">
        <f t="shared" si="99"/>
        <v>487614242.41164351</v>
      </c>
      <c r="J387" s="189">
        <f t="shared" si="99"/>
        <v>424837485.80514079</v>
      </c>
      <c r="K387" s="189">
        <f t="shared" si="99"/>
        <v>378977944.13293344</v>
      </c>
      <c r="L387" s="189">
        <f t="shared" si="99"/>
        <v>343248744.7964282</v>
      </c>
      <c r="M387" s="189">
        <f t="shared" si="99"/>
        <v>314209166.49658889</v>
      </c>
      <c r="N387" s="189">
        <f t="shared" si="99"/>
        <v>289888501.68090075</v>
      </c>
      <c r="O387" s="189">
        <f t="shared" si="99"/>
        <v>269059158.40446121</v>
      </c>
      <c r="P387" s="189">
        <f t="shared" si="99"/>
        <v>250907891.25952467</v>
      </c>
      <c r="Q387" s="189">
        <f t="shared" si="99"/>
        <v>234869917.45819101</v>
      </c>
      <c r="R387" s="189">
        <f t="shared" si="99"/>
        <v>220538071.823495</v>
      </c>
      <c r="S387" s="189">
        <f t="shared" si="99"/>
        <v>207609772.80493698</v>
      </c>
      <c r="T387" s="189">
        <f t="shared" si="99"/>
        <v>195854430.2686317</v>
      </c>
      <c r="U387" s="189">
        <f t="shared" si="99"/>
        <v>185092551.66086045</v>
      </c>
      <c r="V387" s="189">
        <f t="shared" si="99"/>
        <v>175181865.17529678</v>
      </c>
      <c r="W387" s="189">
        <f t="shared" si="99"/>
        <v>166007821.74242273</v>
      </c>
      <c r="X387" s="189">
        <f t="shared" si="99"/>
        <v>157476923.39032316</v>
      </c>
      <c r="Y387" s="189">
        <f t="shared" si="99"/>
        <v>149511929.95358548</v>
      </c>
      <c r="Z387" s="189">
        <f t="shared" si="99"/>
        <v>142048346.31712708</v>
      </c>
      <c r="AA387" s="189">
        <f t="shared" si="99"/>
        <v>135031802.47091436</v>
      </c>
      <c r="AB387" s="189">
        <f t="shared" si="99"/>
        <v>128416068.58599353</v>
      </c>
      <c r="AC387" s="189">
        <f t="shared" si="99"/>
        <v>122161529.88239844</v>
      </c>
      <c r="AD387" s="189">
        <f t="shared" si="99"/>
        <v>116233999.7965018</v>
      </c>
      <c r="AE387" s="189">
        <f t="shared" si="99"/>
        <v>110603785.69604659</v>
      </c>
      <c r="AF387" s="189">
        <f t="shared" si="99"/>
        <v>105244945.63072746</v>
      </c>
      <c r="AG387" s="189">
        <f t="shared" si="99"/>
        <v>100134691.33945902</v>
      </c>
      <c r="AH387" s="189">
        <f t="shared" si="99"/>
        <v>95252904.474868134</v>
      </c>
      <c r="AI387" s="189">
        <f t="shared" si="99"/>
        <v>90581741.364152119</v>
      </c>
      <c r="AJ387" s="189">
        <f t="shared" si="99"/>
        <v>86105307.658262566</v>
      </c>
      <c r="AK387" s="189">
        <f t="shared" si="99"/>
        <v>81809388.630488798</v>
      </c>
      <c r="AL387" s="189">
        <f t="shared" si="99"/>
        <v>77681224.145533398</v>
      </c>
      <c r="AM387" s="189">
        <f t="shared" si="99"/>
        <v>73709319.756632641</v>
      </c>
      <c r="AN387" s="189">
        <f t="shared" si="99"/>
        <v>69883287.227590486</v>
      </c>
      <c r="AO387" s="189">
        <f t="shared" si="99"/>
        <v>66193709.178129673</v>
      </c>
      <c r="AP387" s="189">
        <f t="shared" si="99"/>
        <v>62632023.628305823</v>
      </c>
      <c r="AQ387" s="189">
        <f t="shared" si="99"/>
        <v>59190425.052686065</v>
      </c>
      <c r="AR387" s="189">
        <f t="shared" si="99"/>
        <v>55861779.207078844</v>
      </c>
      <c r="AS387" s="189">
        <f t="shared" si="99"/>
        <v>52639549.50358972</v>
      </c>
      <c r="AT387" s="189">
        <f t="shared" si="99"/>
        <v>49517733.116089195</v>
      </c>
      <c r="AU387" s="189">
        <f t="shared" si="99"/>
        <v>46490805.322087765</v>
      </c>
      <c r="AV387" s="189">
        <f t="shared" si="99"/>
        <v>43553670.846808285</v>
      </c>
      <c r="AW387" s="189">
        <f t="shared" si="99"/>
        <v>40701621.184823364</v>
      </c>
      <c r="AX387" s="189">
        <f t="shared" si="99"/>
        <v>37930297.04462561</v>
      </c>
      <c r="AY387" s="189">
        <f t="shared" si="99"/>
        <v>35235655.200115532</v>
      </c>
      <c r="AZ387" s="189">
        <f t="shared" si="99"/>
        <v>32613939.146569803</v>
      </c>
      <c r="BA387" s="189">
        <f t="shared" si="99"/>
        <v>30061653.052176639</v>
      </c>
      <c r="BB387" s="189">
        <f t="shared" si="99"/>
        <v>27575538.573557779</v>
      </c>
      <c r="BC387" s="189">
        <f t="shared" si="99"/>
        <v>25152554.167934731</v>
      </c>
      <c r="BD387" s="189">
        <f t="shared" si="99"/>
        <v>22789856.588170767</v>
      </c>
      <c r="BE387" s="189">
        <f t="shared" si="99"/>
        <v>20484784.291774511</v>
      </c>
      <c r="BF387" s="189">
        <f t="shared" si="99"/>
        <v>18234842.532649443</v>
      </c>
      <c r="BG387" s="189">
        <f t="shared" si="99"/>
        <v>16037689.936168909</v>
      </c>
      <c r="BH387" s="189">
        <f t="shared" si="99"/>
        <v>13891126.385071278</v>
      </c>
      <c r="BI387" s="189">
        <f t="shared" si="99"/>
        <v>11793082.06652379</v>
      </c>
      <c r="BJ387" s="189">
        <f t="shared" si="99"/>
        <v>9741607.5501689911</v>
      </c>
      <c r="BK387" s="189">
        <f t="shared" si="99"/>
        <v>7734864.783611849</v>
      </c>
      <c r="BL387" s="189">
        <f t="shared" si="99"/>
        <v>5771118.9060604572</v>
      </c>
      <c r="BM387" s="189">
        <f t="shared" si="99"/>
        <v>3848730.7930883616</v>
      </c>
      <c r="BN387" s="1521">
        <f t="shared" si="99"/>
        <v>1966150.2560542375</v>
      </c>
    </row>
    <row r="388" spans="1:66" hidden="1" x14ac:dyDescent="0.15">
      <c r="A388" s="1123"/>
      <c r="C388" s="1529"/>
      <c r="D388" s="274"/>
      <c r="E388" s="1675"/>
      <c r="F388" s="1604"/>
      <c r="G388" s="189">
        <f t="shared" si="99"/>
        <v>770381597.40354097</v>
      </c>
      <c r="H388" s="189">
        <f t="shared" si="99"/>
        <v>645861196.82754087</v>
      </c>
      <c r="I388" s="189">
        <f t="shared" si="99"/>
        <v>578876675.49776065</v>
      </c>
      <c r="J388" s="189">
        <f t="shared" si="99"/>
        <v>533792836.30914098</v>
      </c>
      <c r="K388" s="189">
        <f t="shared" si="99"/>
        <v>500155793.93684578</v>
      </c>
      <c r="L388" s="189">
        <f t="shared" si="99"/>
        <v>473506767.11233872</v>
      </c>
      <c r="M388" s="189">
        <f t="shared" si="99"/>
        <v>451544414.59470415</v>
      </c>
      <c r="N388" s="189">
        <f t="shared" si="99"/>
        <v>432931311.84258097</v>
      </c>
      <c r="O388" s="189">
        <f t="shared" si="99"/>
        <v>416824064.17281181</v>
      </c>
      <c r="P388" s="189">
        <f t="shared" si="99"/>
        <v>402657973.70751542</v>
      </c>
      <c r="Q388" s="189">
        <f t="shared" si="99"/>
        <v>390037169.74675322</v>
      </c>
      <c r="R388" s="189">
        <f t="shared" si="99"/>
        <v>378673849.56545895</v>
      </c>
      <c r="S388" s="189">
        <f t="shared" si="99"/>
        <v>368352499.12040216</v>
      </c>
      <c r="T388" s="189">
        <f t="shared" si="99"/>
        <v>358907732.29958791</v>
      </c>
      <c r="U388" s="189">
        <f t="shared" si="99"/>
        <v>350209982.94818097</v>
      </c>
      <c r="V388" s="189">
        <f t="shared" si="99"/>
        <v>342155939.82267714</v>
      </c>
      <c r="W388" s="189">
        <f t="shared" si="99"/>
        <v>334661960.12230396</v>
      </c>
      <c r="X388" s="189">
        <f t="shared" si="99"/>
        <v>327659416.91988486</v>
      </c>
      <c r="Y388" s="189">
        <f t="shared" si="99"/>
        <v>321091338.87984782</v>
      </c>
      <c r="Z388" s="189">
        <f t="shared" si="99"/>
        <v>314909935.50111789</v>
      </c>
      <c r="AA388" s="189">
        <f t="shared" si="99"/>
        <v>309074742.74596053</v>
      </c>
      <c r="AB388" s="189">
        <f t="shared" si="99"/>
        <v>303551211.93643206</v>
      </c>
      <c r="AC388" s="189">
        <f t="shared" si="99"/>
        <v>298309620.98703623</v>
      </c>
      <c r="AD388" s="189">
        <f t="shared" si="99"/>
        <v>293324223.77326709</v>
      </c>
      <c r="AE388" s="189">
        <f t="shared" si="99"/>
        <v>288572577.96701032</v>
      </c>
      <c r="AF388" s="189">
        <f t="shared" si="99"/>
        <v>284035008.37271613</v>
      </c>
      <c r="AG388" s="189">
        <f t="shared" si="99"/>
        <v>279694174.37209302</v>
      </c>
      <c r="AH388" s="189">
        <f t="shared" si="99"/>
        <v>275534718.23398334</v>
      </c>
      <c r="AI388" s="189">
        <f t="shared" si="99"/>
        <v>271542976.86815673</v>
      </c>
      <c r="AJ388" s="189">
        <f t="shared" si="99"/>
        <v>267706743.81771693</v>
      </c>
      <c r="AK388" s="189">
        <f t="shared" si="99"/>
        <v>264015071.37581205</v>
      </c>
      <c r="AL388" s="189">
        <f t="shared" si="99"/>
        <v>260458105.0047636</v>
      </c>
      <c r="AM388" s="189">
        <f t="shared" si="99"/>
        <v>257026943.95404562</v>
      </c>
      <c r="AN388" s="189">
        <f t="shared" si="99"/>
        <v>253713523.27442774</v>
      </c>
      <c r="AO388" s="189">
        <f t="shared" si="99"/>
        <v>250510513.41954532</v>
      </c>
      <c r="AP388" s="189">
        <f t="shared" si="99"/>
        <v>247411234.39225054</v>
      </c>
      <c r="AQ388" s="189">
        <f t="shared" si="99"/>
        <v>244409581.98833051</v>
      </c>
      <c r="AR388" s="189">
        <f t="shared" si="99"/>
        <v>241499964.15621725</v>
      </c>
      <c r="AS388" s="189">
        <f t="shared" si="99"/>
        <v>238677245.85881591</v>
      </c>
      <c r="AT388" s="189">
        <f t="shared" si="99"/>
        <v>235936701.11536017</v>
      </c>
      <c r="AU388" s="189">
        <f t="shared" si="99"/>
        <v>233273971.13430953</v>
      </c>
      <c r="AV388" s="189">
        <f t="shared" si="99"/>
        <v>230685027.63571858</v>
      </c>
      <c r="AW388" s="189">
        <f t="shared" si="99"/>
        <v>228166140.61299849</v>
      </c>
      <c r="AX388" s="189">
        <f t="shared" si="99"/>
        <v>225713849.90714297</v>
      </c>
      <c r="AY388" s="189">
        <f t="shared" si="99"/>
        <v>223324940.06711379</v>
      </c>
      <c r="AZ388" s="189">
        <f t="shared" si="99"/>
        <v>220996418.0526866</v>
      </c>
      <c r="BA388" s="189">
        <f t="shared" si="99"/>
        <v>218725493.40422377</v>
      </c>
      <c r="BB388" s="189">
        <f t="shared" si="99"/>
        <v>216509560.56029463</v>
      </c>
      <c r="BC388" s="189">
        <f t="shared" si="99"/>
        <v>214346183.05106997</v>
      </c>
      <c r="BD388" s="189">
        <f t="shared" si="99"/>
        <v>212233079.33466348</v>
      </c>
      <c r="BE388" s="189">
        <f t="shared" si="99"/>
        <v>210168110.07653594</v>
      </c>
      <c r="BF388" s="189">
        <f t="shared" si="99"/>
        <v>208149266.69979858</v>
      </c>
      <c r="BG388" s="189">
        <f t="shared" si="99"/>
        <v>206174661.05767378</v>
      </c>
      <c r="BH388" s="189">
        <f t="shared" si="99"/>
        <v>204242516.09923783</v>
      </c>
      <c r="BI388" s="189">
        <f t="shared" si="99"/>
        <v>202351157.4164556</v>
      </c>
      <c r="BJ388" s="189">
        <f t="shared" si="99"/>
        <v>200499005.57493901</v>
      </c>
      <c r="BK388" s="189">
        <f t="shared" si="99"/>
        <v>198684569.14319181</v>
      </c>
      <c r="BL388" s="189">
        <f t="shared" si="99"/>
        <v>196906438.34569535</v>
      </c>
      <c r="BM388" s="189">
        <f t="shared" si="99"/>
        <v>195163279.27430502</v>
      </c>
      <c r="BN388" s="1521">
        <f t="shared" si="99"/>
        <v>193453828.60029927</v>
      </c>
    </row>
    <row r="389" spans="1:66" hidden="1" x14ac:dyDescent="0.15">
      <c r="A389" s="1123"/>
      <c r="C389" s="1529"/>
      <c r="D389" s="274"/>
      <c r="E389" s="1675"/>
      <c r="F389" s="1604"/>
      <c r="G389" s="189"/>
      <c r="H389" s="189"/>
      <c r="I389" s="189"/>
      <c r="J389" s="189"/>
      <c r="K389" s="189"/>
      <c r="L389" s="189"/>
      <c r="M389" s="189"/>
      <c r="N389" s="189"/>
      <c r="O389" s="189"/>
      <c r="P389" s="189"/>
      <c r="Q389" s="189"/>
      <c r="R389" s="189"/>
      <c r="S389" s="189"/>
      <c r="T389" s="189"/>
      <c r="U389" s="189"/>
      <c r="V389" s="189"/>
      <c r="W389" s="189"/>
      <c r="X389" s="189"/>
      <c r="Y389" s="189"/>
      <c r="Z389" s="189"/>
      <c r="AA389" s="189"/>
      <c r="AB389" s="189"/>
      <c r="AC389" s="189"/>
      <c r="AD389" s="189"/>
      <c r="AE389" s="189"/>
      <c r="AF389" s="189"/>
      <c r="AG389" s="189"/>
      <c r="AH389" s="189"/>
      <c r="AI389" s="189"/>
      <c r="AJ389" s="189"/>
      <c r="AK389" s="189"/>
      <c r="AL389" s="189"/>
      <c r="AM389" s="189"/>
      <c r="AN389" s="189"/>
      <c r="AO389" s="189"/>
      <c r="AP389" s="189"/>
      <c r="AQ389" s="189"/>
      <c r="AR389" s="189"/>
      <c r="AS389" s="189"/>
      <c r="AT389" s="189"/>
      <c r="AU389" s="189"/>
      <c r="AV389" s="189"/>
      <c r="AW389" s="189"/>
      <c r="AX389" s="189"/>
      <c r="AY389" s="189"/>
      <c r="AZ389" s="189"/>
      <c r="BA389" s="189"/>
      <c r="BB389" s="189"/>
      <c r="BC389" s="189"/>
      <c r="BD389" s="189"/>
      <c r="BE389" s="189"/>
      <c r="BF389" s="189"/>
      <c r="BG389" s="189"/>
      <c r="BH389" s="189"/>
      <c r="BI389" s="189"/>
      <c r="BJ389" s="189"/>
      <c r="BK389" s="189"/>
      <c r="BL389" s="189"/>
      <c r="BM389" s="189"/>
      <c r="BN389" s="1521"/>
    </row>
    <row r="390" spans="1:66" hidden="1" x14ac:dyDescent="0.15">
      <c r="A390" s="1123"/>
      <c r="C390" s="1529"/>
      <c r="D390" s="274"/>
      <c r="E390" s="1675"/>
      <c r="F390" s="1604"/>
      <c r="G390" s="189">
        <f t="shared" ref="G390:BN392" si="100">G291+G324</f>
        <v>-133222320.35645896</v>
      </c>
      <c r="H390" s="189">
        <f t="shared" si="100"/>
        <v>-212857027.55645895</v>
      </c>
      <c r="I390" s="189">
        <f t="shared" si="100"/>
        <v>-251836742.38242665</v>
      </c>
      <c r="J390" s="189">
        <f t="shared" si="100"/>
        <v>-276564793.31645894</v>
      </c>
      <c r="K390" s="189">
        <f t="shared" si="100"/>
        <v>-294228829.07651114</v>
      </c>
      <c r="L390" s="189">
        <f t="shared" si="100"/>
        <v>-307748565.1772331</v>
      </c>
      <c r="M390" s="189">
        <f t="shared" si="100"/>
        <v>-318576272.36917108</v>
      </c>
      <c r="N390" s="189">
        <f t="shared" si="100"/>
        <v>-327531005.92445892</v>
      </c>
      <c r="O390" s="189">
        <f t="shared" si="100"/>
        <v>-335116367.28979737</v>
      </c>
      <c r="P390" s="189">
        <f t="shared" si="100"/>
        <v>-341662234.53250068</v>
      </c>
      <c r="Q390" s="189">
        <f t="shared" si="100"/>
        <v>-347395430.24224806</v>
      </c>
      <c r="R390" s="189">
        <f t="shared" si="100"/>
        <v>-352478023.41307831</v>
      </c>
      <c r="S390" s="189">
        <f t="shared" si="100"/>
        <v>-357029484.62776285</v>
      </c>
      <c r="T390" s="189">
        <f t="shared" si="100"/>
        <v>-361140189.1666286</v>
      </c>
      <c r="U390" s="189">
        <f t="shared" si="100"/>
        <v>-364880008.32622379</v>
      </c>
      <c r="V390" s="189">
        <f t="shared" si="100"/>
        <v>-368303976.01085895</v>
      </c>
      <c r="W390" s="189">
        <f t="shared" si="100"/>
        <v>-371456142.45838118</v>
      </c>
      <c r="X390" s="189">
        <f t="shared" si="100"/>
        <v>-374372265.10312968</v>
      </c>
      <c r="Y390" s="189">
        <f t="shared" si="100"/>
        <v>-377081731.10160571</v>
      </c>
      <c r="Z390" s="189">
        <f t="shared" si="100"/>
        <v>-379608958.89729238</v>
      </c>
      <c r="AA390" s="189">
        <f t="shared" si="100"/>
        <v>-381974438.41519135</v>
      </c>
      <c r="AB390" s="189">
        <f t="shared" si="100"/>
        <v>-384195515.46509027</v>
      </c>
      <c r="AC390" s="189">
        <f t="shared" si="100"/>
        <v>-386286991.78140879</v>
      </c>
      <c r="AD390" s="189">
        <f t="shared" si="100"/>
        <v>-388261590.00175446</v>
      </c>
      <c r="AE390" s="189">
        <f t="shared" si="100"/>
        <v>-390130318.23489094</v>
      </c>
      <c r="AF390" s="189">
        <f t="shared" si="100"/>
        <v>-391902758.97350216</v>
      </c>
      <c r="AG390" s="189">
        <f t="shared" si="100"/>
        <v>-393587300.30327195</v>
      </c>
      <c r="AH390" s="189">
        <f t="shared" si="100"/>
        <v>-395191322.60459471</v>
      </c>
      <c r="AI390" s="189">
        <f t="shared" si="100"/>
        <v>-396721350.56977409</v>
      </c>
      <c r="AJ390" s="189">
        <f t="shared" si="100"/>
        <v>-398183177.93227082</v>
      </c>
      <c r="AK390" s="189">
        <f t="shared" si="100"/>
        <v>-399581970.5372265</v>
      </c>
      <c r="AL390" s="189">
        <f t="shared" si="100"/>
        <v>-400922352.07997894</v>
      </c>
      <c r="AM390" s="189">
        <f t="shared" si="100"/>
        <v>-402208475.86883861</v>
      </c>
      <c r="AN390" s="189">
        <f t="shared" si="100"/>
        <v>-403444085.23799676</v>
      </c>
      <c r="AO390" s="189">
        <f t="shared" si="100"/>
        <v>-404632564.68149376</v>
      </c>
      <c r="AP390" s="189">
        <f t="shared" si="100"/>
        <v>-405776983.35379553</v>
      </c>
      <c r="AQ390" s="189">
        <f t="shared" si="100"/>
        <v>-406880132.25374681</v>
      </c>
      <c r="AR390" s="189">
        <f t="shared" si="100"/>
        <v>-407944556.15257645</v>
      </c>
      <c r="AS390" s="189">
        <f t="shared" si="100"/>
        <v>-408972581.1256786</v>
      </c>
      <c r="AT390" s="189">
        <f t="shared" si="100"/>
        <v>-409966338.38912565</v>
      </c>
      <c r="AU390" s="189">
        <f t="shared" si="100"/>
        <v>-410927785.01560563</v>
      </c>
      <c r="AV390" s="189">
        <f t="shared" si="100"/>
        <v>-411858722.00344491</v>
      </c>
      <c r="AW390" s="189">
        <f t="shared" si="100"/>
        <v>-412760810.09105968</v>
      </c>
      <c r="AX390" s="189">
        <f t="shared" si="100"/>
        <v>-413635583.64336395</v>
      </c>
      <c r="AY390" s="189">
        <f t="shared" si="100"/>
        <v>-414484462.88311881</v>
      </c>
      <c r="AZ390" s="189">
        <f t="shared" si="100"/>
        <v>-415308764.69641876</v>
      </c>
      <c r="BA390" s="189">
        <f t="shared" si="100"/>
        <v>-416109712.20554191</v>
      </c>
      <c r="BB390" s="189">
        <f t="shared" si="100"/>
        <v>-416888443.27269536</v>
      </c>
      <c r="BC390" s="189">
        <f t="shared" si="100"/>
        <v>-417646018.07357949</v>
      </c>
      <c r="BD390" s="189">
        <f t="shared" si="100"/>
        <v>-418383425.85920453</v>
      </c>
      <c r="BE390" s="189">
        <f t="shared" si="100"/>
        <v>-419101591.00727493</v>
      </c>
      <c r="BF390" s="189">
        <f t="shared" si="100"/>
        <v>-419801378.45009351</v>
      </c>
      <c r="BG390" s="189">
        <f t="shared" si="100"/>
        <v>-420483598.5538457</v>
      </c>
      <c r="BH390" s="189">
        <f t="shared" si="100"/>
        <v>-421149011.51390934</v>
      </c>
      <c r="BI390" s="189">
        <f t="shared" si="100"/>
        <v>-421798331.32217073</v>
      </c>
      <c r="BJ390" s="189">
        <f t="shared" si="100"/>
        <v>-422432229.35496759</v>
      </c>
      <c r="BK390" s="189">
        <f t="shared" si="100"/>
        <v>-423051337.62399203</v>
      </c>
      <c r="BL390" s="189">
        <f t="shared" si="100"/>
        <v>-423656251.72711104</v>
      </c>
      <c r="BM390" s="189">
        <f t="shared" si="100"/>
        <v>-424247533.53144938</v>
      </c>
      <c r="BN390" s="1521">
        <f t="shared" si="100"/>
        <v>-424825713.61710852</v>
      </c>
    </row>
    <row r="391" spans="1:66" hidden="1" x14ac:dyDescent="0.15">
      <c r="A391" s="1123"/>
      <c r="C391" s="1529"/>
      <c r="D391" s="274"/>
      <c r="E391" s="1675"/>
      <c r="F391" s="1604"/>
      <c r="G391" s="189">
        <f t="shared" si="100"/>
        <v>-133222320.35645896</v>
      </c>
      <c r="H391" s="189">
        <f t="shared" si="100"/>
        <v>-192948350.75645903</v>
      </c>
      <c r="I391" s="189">
        <f t="shared" si="100"/>
        <v>-223641622.80142048</v>
      </c>
      <c r="J391" s="189">
        <f t="shared" si="100"/>
        <v>-243715476.59645903</v>
      </c>
      <c r="K391" s="189">
        <f t="shared" si="100"/>
        <v>-258379785.24186632</v>
      </c>
      <c r="L391" s="189">
        <f t="shared" si="100"/>
        <v>-269804757.83467627</v>
      </c>
      <c r="M391" s="189">
        <f t="shared" si="100"/>
        <v>-279090619.04465419</v>
      </c>
      <c r="N391" s="189">
        <f t="shared" si="100"/>
        <v>-286867533.56045902</v>
      </c>
      <c r="O391" s="189">
        <f t="shared" si="100"/>
        <v>-293528043.18504524</v>
      </c>
      <c r="P391" s="189">
        <f t="shared" si="100"/>
        <v>-299332195.90905523</v>
      </c>
      <c r="Q391" s="189">
        <f t="shared" si="100"/>
        <v>-304460589.89848411</v>
      </c>
      <c r="R391" s="189">
        <f t="shared" si="100"/>
        <v>-309043422.61294371</v>
      </c>
      <c r="S391" s="189">
        <f t="shared" si="100"/>
        <v>-313177449.25506228</v>
      </c>
      <c r="T391" s="189">
        <f t="shared" si="100"/>
        <v>-316936404.64142489</v>
      </c>
      <c r="U391" s="189">
        <f t="shared" si="100"/>
        <v>-320377684.33490258</v>
      </c>
      <c r="V391" s="189">
        <f t="shared" si="100"/>
        <v>-323546781.97985905</v>
      </c>
      <c r="W391" s="189">
        <f t="shared" si="100"/>
        <v>-326480326.44019473</v>
      </c>
      <c r="X391" s="189">
        <f t="shared" si="100"/>
        <v>-329208215.1607573</v>
      </c>
      <c r="Y391" s="189">
        <f t="shared" si="100"/>
        <v>-331755146.89744645</v>
      </c>
      <c r="Z391" s="189">
        <f t="shared" si="100"/>
        <v>-334141744.97616577</v>
      </c>
      <c r="AA391" s="189">
        <f t="shared" si="100"/>
        <v>-336385395.06147081</v>
      </c>
      <c r="AB391" s="189">
        <f t="shared" si="100"/>
        <v>-338500879.86718029</v>
      </c>
      <c r="AC391" s="189">
        <f t="shared" si="100"/>
        <v>-340500866.8413142</v>
      </c>
      <c r="AD391" s="189">
        <f t="shared" si="100"/>
        <v>-342396287.67447102</v>
      </c>
      <c r="AE391" s="189">
        <f t="shared" si="100"/>
        <v>-344196637.05211943</v>
      </c>
      <c r="AF391" s="189">
        <f t="shared" si="100"/>
        <v>-345910210.32027179</v>
      </c>
      <c r="AG391" s="189">
        <f t="shared" si="100"/>
        <v>-347544294.38328576</v>
      </c>
      <c r="AH391" s="189">
        <f t="shared" si="100"/>
        <v>-349105322.39867997</v>
      </c>
      <c r="AI391" s="189">
        <f t="shared" si="100"/>
        <v>-350599000.16105705</v>
      </c>
      <c r="AJ391" s="189">
        <f t="shared" si="100"/>
        <v>-352030410.13813609</v>
      </c>
      <c r="AK391" s="189">
        <f t="shared" si="100"/>
        <v>-353404097.71201628</v>
      </c>
      <c r="AL391" s="189">
        <f t="shared" si="100"/>
        <v>-354724143.13634902</v>
      </c>
      <c r="AM391" s="189">
        <f t="shared" si="100"/>
        <v>-355994221.94100022</v>
      </c>
      <c r="AN391" s="189">
        <f t="shared" si="100"/>
        <v>-357217655.92763436</v>
      </c>
      <c r="AO391" s="189">
        <f t="shared" si="100"/>
        <v>-358397456.45148915</v>
      </c>
      <c r="AP391" s="189">
        <f t="shared" si="100"/>
        <v>-359536361.34011251</v>
      </c>
      <c r="AQ391" s="189">
        <f t="shared" si="100"/>
        <v>-360636866.53284264</v>
      </c>
      <c r="AR391" s="189">
        <f t="shared" si="100"/>
        <v>-361701253.31629831</v>
      </c>
      <c r="AS391" s="189">
        <f t="shared" si="100"/>
        <v>-362731611.86711222</v>
      </c>
      <c r="AT391" s="189">
        <f t="shared" si="100"/>
        <v>-363729861.68320972</v>
      </c>
      <c r="AU391" s="189">
        <f t="shared" si="100"/>
        <v>-364697769.38136935</v>
      </c>
      <c r="AV391" s="189">
        <f t="shared" si="100"/>
        <v>-365636964.25571901</v>
      </c>
      <c r="AW391" s="189">
        <f t="shared" si="100"/>
        <v>-366548951.92481351</v>
      </c>
      <c r="AX391" s="189">
        <f t="shared" si="100"/>
        <v>-367435126.34057218</v>
      </c>
      <c r="AY391" s="189">
        <f t="shared" si="100"/>
        <v>-368296780.38803667</v>
      </c>
      <c r="AZ391" s="189">
        <f t="shared" si="100"/>
        <v>-369135115.26858592</v>
      </c>
      <c r="BA391" s="189">
        <f t="shared" si="100"/>
        <v>-369951248.82934159</v>
      </c>
      <c r="BB391" s="189">
        <f t="shared" si="100"/>
        <v>-370746222.97676921</v>
      </c>
      <c r="BC391" s="189">
        <f t="shared" si="100"/>
        <v>-371521010.29193765</v>
      </c>
      <c r="BD391" s="189">
        <f t="shared" si="100"/>
        <v>-372276519.94777036</v>
      </c>
      <c r="BE391" s="189">
        <f t="shared" si="100"/>
        <v>-373013603.0142768</v>
      </c>
      <c r="BF391" s="189">
        <f t="shared" si="100"/>
        <v>-373733057.2256999</v>
      </c>
      <c r="BG391" s="189">
        <f t="shared" si="100"/>
        <v>-374435631.27334625</v>
      </c>
      <c r="BH391" s="189">
        <f t="shared" si="100"/>
        <v>-375122028.67926168</v>
      </c>
      <c r="BI391" s="189">
        <f t="shared" si="100"/>
        <v>-375792911.29860479</v>
      </c>
      <c r="BJ391" s="189">
        <f t="shared" si="100"/>
        <v>-376448902.49234694</v>
      </c>
      <c r="BK391" s="189">
        <f t="shared" si="100"/>
        <v>-377090590.00660664</v>
      </c>
      <c r="BL391" s="189">
        <f t="shared" si="100"/>
        <v>-377718528.59036732</v>
      </c>
      <c r="BM391" s="189">
        <f t="shared" si="100"/>
        <v>-378333242.37940568</v>
      </c>
      <c r="BN391" s="1521">
        <f t="shared" si="100"/>
        <v>-378935227.07088453</v>
      </c>
    </row>
    <row r="392" spans="1:66" hidden="1" x14ac:dyDescent="0.15">
      <c r="A392" s="1123"/>
      <c r="C392" s="1529"/>
      <c r="D392" s="274"/>
      <c r="E392" s="1675"/>
      <c r="F392" s="1604"/>
      <c r="G392" s="189">
        <f t="shared" si="100"/>
        <v>-133222320.35645898</v>
      </c>
      <c r="H392" s="189">
        <f t="shared" si="100"/>
        <v>-173039673.95645905</v>
      </c>
      <c r="I392" s="189">
        <f t="shared" si="100"/>
        <v>-194459026.6021063</v>
      </c>
      <c r="J392" s="189">
        <f t="shared" si="100"/>
        <v>-208875292.19645897</v>
      </c>
      <c r="K392" s="189">
        <f t="shared" si="100"/>
        <v>-219631264.74393249</v>
      </c>
      <c r="L392" s="189">
        <f t="shared" si="100"/>
        <v>-228152709.57754156</v>
      </c>
      <c r="M392" s="189">
        <f t="shared" si="100"/>
        <v>-235175516.70020869</v>
      </c>
      <c r="N392" s="189">
        <f t="shared" si="100"/>
        <v>-241127348.61245894</v>
      </c>
      <c r="O392" s="189">
        <f t="shared" si="100"/>
        <v>-246277894.00922334</v>
      </c>
      <c r="P392" s="189">
        <f t="shared" si="100"/>
        <v>-250807723.90518513</v>
      </c>
      <c r="Q392" s="189">
        <f t="shared" si="100"/>
        <v>-254843424.17355382</v>
      </c>
      <c r="R392" s="189">
        <f t="shared" si="100"/>
        <v>-258477024.25543329</v>
      </c>
      <c r="S392" s="189">
        <f t="shared" si="100"/>
        <v>-261777438.1506609</v>
      </c>
      <c r="T392" s="189">
        <f t="shared" si="100"/>
        <v>-264797550.66583371</v>
      </c>
      <c r="U392" s="189">
        <f t="shared" si="100"/>
        <v>-267578792.61371657</v>
      </c>
      <c r="V392" s="189">
        <f t="shared" si="100"/>
        <v>-270154199.38685894</v>
      </c>
      <c r="W392" s="189">
        <f t="shared" si="100"/>
        <v>-272550517.08436632</v>
      </c>
      <c r="X392" s="189">
        <f t="shared" si="100"/>
        <v>-274789690.24394685</v>
      </c>
      <c r="Y392" s="189">
        <f t="shared" si="100"/>
        <v>-276889936.34484929</v>
      </c>
      <c r="Z392" s="189">
        <f t="shared" si="100"/>
        <v>-278866537.15031254</v>
      </c>
      <c r="AA392" s="189">
        <f t="shared" si="100"/>
        <v>-280732431.67186481</v>
      </c>
      <c r="AB392" s="189">
        <f t="shared" si="100"/>
        <v>-282498667.39184433</v>
      </c>
      <c r="AC392" s="189">
        <f t="shared" si="100"/>
        <v>-284174748.41385549</v>
      </c>
      <c r="AD392" s="189">
        <f t="shared" si="100"/>
        <v>-285768907.46553582</v>
      </c>
      <c r="AE392" s="189">
        <f t="shared" si="100"/>
        <v>-287288320.83374304</v>
      </c>
      <c r="AF392" s="189">
        <f t="shared" si="100"/>
        <v>-288739279.9712407</v>
      </c>
      <c r="AG392" s="189">
        <f t="shared" si="100"/>
        <v>-290127329.81305128</v>
      </c>
      <c r="AH392" s="189">
        <f t="shared" si="100"/>
        <v>-291457381.23489624</v>
      </c>
      <c r="AI392" s="189">
        <f t="shared" si="100"/>
        <v>-292733803.22444689</v>
      </c>
      <c r="AJ392" s="189">
        <f t="shared" si="100"/>
        <v>-293960498.9879908</v>
      </c>
      <c r="AK392" s="189">
        <f t="shared" si="100"/>
        <v>-295140969.22672075</v>
      </c>
      <c r="AL392" s="189">
        <f t="shared" si="100"/>
        <v>-296278365.08381891</v>
      </c>
      <c r="AM392" s="189">
        <f t="shared" si="100"/>
        <v>-297375532.71404672</v>
      </c>
      <c r="AN392" s="189">
        <f t="shared" si="100"/>
        <v>-298435051.01157552</v>
      </c>
      <c r="AO392" s="189">
        <f t="shared" si="100"/>
        <v>-299459263.71396166</v>
      </c>
      <c r="AP392" s="189">
        <f t="shared" si="100"/>
        <v>-300450306.85519809</v>
      </c>
      <c r="AQ392" s="189">
        <f t="shared" si="100"/>
        <v>-301410132.35044473</v>
      </c>
      <c r="AR392" s="189">
        <f t="shared" si="100"/>
        <v>-302340528.34601027</v>
      </c>
      <c r="AS392" s="189">
        <f t="shared" si="100"/>
        <v>-303243136.85064816</v>
      </c>
      <c r="AT392" s="189">
        <f t="shared" si="100"/>
        <v>-304119469.0709272</v>
      </c>
      <c r="AU392" s="189">
        <f t="shared" si="100"/>
        <v>-304970918.79889446</v>
      </c>
      <c r="AV392" s="189">
        <f t="shared" si="100"/>
        <v>-305798774.14032429</v>
      </c>
      <c r="AW392" s="189">
        <f t="shared" si="100"/>
        <v>-306604227.82340074</v>
      </c>
      <c r="AX392" s="189">
        <f t="shared" si="100"/>
        <v>-307388386.28830582</v>
      </c>
      <c r="AY392" s="189">
        <f t="shared" si="100"/>
        <v>-308152277.72600561</v>
      </c>
      <c r="AZ392" s="189">
        <f t="shared" si="100"/>
        <v>-308896859.20811582</v>
      </c>
      <c r="BA392" s="189">
        <f t="shared" si="100"/>
        <v>-309623023.02792794</v>
      </c>
      <c r="BB392" s="189">
        <f t="shared" si="100"/>
        <v>-310331602.35462815</v>
      </c>
      <c r="BC392" s="189">
        <f t="shared" si="100"/>
        <v>-311023376.28770757</v>
      </c>
      <c r="BD392" s="189">
        <f t="shared" si="100"/>
        <v>-311699074.38601458</v>
      </c>
      <c r="BE392" s="189">
        <f t="shared" si="100"/>
        <v>-312359380.73536503</v>
      </c>
      <c r="BF392" s="189">
        <f t="shared" si="100"/>
        <v>-313004937.60976255</v>
      </c>
      <c r="BG392" s="189">
        <f t="shared" si="100"/>
        <v>-313636348.77379143</v>
      </c>
      <c r="BH392" s="189">
        <f t="shared" si="100"/>
        <v>-314254182.46739209</v>
      </c>
      <c r="BI392" s="189">
        <f t="shared" si="100"/>
        <v>-314858974.10882926</v>
      </c>
      <c r="BJ392" s="189">
        <f t="shared" si="100"/>
        <v>-315451228.74705255</v>
      </c>
      <c r="BK392" s="189">
        <f t="shared" si="100"/>
        <v>-316031423.29070491</v>
      </c>
      <c r="BL392" s="189">
        <f t="shared" si="100"/>
        <v>-316600008.53764808</v>
      </c>
      <c r="BM392" s="189">
        <f t="shared" si="100"/>
        <v>-317157411.02595943</v>
      </c>
      <c r="BN392" s="1521">
        <f t="shared" si="100"/>
        <v>-317704034.7248376</v>
      </c>
    </row>
    <row r="393" spans="1:66" hidden="1" x14ac:dyDescent="0.15">
      <c r="A393" s="1123"/>
      <c r="C393" s="1529"/>
      <c r="D393" s="274"/>
      <c r="E393" s="1675"/>
      <c r="F393" s="1604"/>
      <c r="G393" s="189"/>
      <c r="H393" s="189"/>
      <c r="I393" s="189"/>
      <c r="J393" s="189"/>
      <c r="K393" s="189"/>
      <c r="L393" s="189"/>
      <c r="M393" s="189"/>
      <c r="N393" s="189"/>
      <c r="O393" s="189"/>
      <c r="P393" s="189"/>
      <c r="Q393" s="189"/>
      <c r="R393" s="189"/>
      <c r="S393" s="189"/>
      <c r="T393" s="189"/>
      <c r="U393" s="189"/>
      <c r="V393" s="189"/>
      <c r="W393" s="189"/>
      <c r="X393" s="189"/>
      <c r="Y393" s="189"/>
      <c r="Z393" s="189"/>
      <c r="AA393" s="189"/>
      <c r="AB393" s="189"/>
      <c r="AC393" s="189"/>
      <c r="AD393" s="189"/>
      <c r="AE393" s="189"/>
      <c r="AF393" s="189"/>
      <c r="AG393" s="189"/>
      <c r="AH393" s="189"/>
      <c r="AI393" s="189"/>
      <c r="AJ393" s="189"/>
      <c r="AK393" s="189"/>
      <c r="AL393" s="189"/>
      <c r="AM393" s="189"/>
      <c r="AN393" s="189"/>
      <c r="AO393" s="189"/>
      <c r="AP393" s="189"/>
      <c r="AQ393" s="189"/>
      <c r="AR393" s="189"/>
      <c r="AS393" s="189"/>
      <c r="AT393" s="189"/>
      <c r="AU393" s="189"/>
      <c r="AV393" s="189"/>
      <c r="AW393" s="189"/>
      <c r="AX393" s="189"/>
      <c r="AY393" s="189"/>
      <c r="AZ393" s="189"/>
      <c r="BA393" s="189"/>
      <c r="BB393" s="189"/>
      <c r="BC393" s="189"/>
      <c r="BD393" s="189"/>
      <c r="BE393" s="189"/>
      <c r="BF393" s="189"/>
      <c r="BG393" s="189"/>
      <c r="BH393" s="189"/>
      <c r="BI393" s="189"/>
      <c r="BJ393" s="189"/>
      <c r="BK393" s="189"/>
      <c r="BL393" s="189"/>
      <c r="BM393" s="189"/>
      <c r="BN393" s="1521"/>
    </row>
    <row r="394" spans="1:66" hidden="1" x14ac:dyDescent="0.15">
      <c r="A394" s="1123"/>
      <c r="C394" s="1529"/>
      <c r="D394" s="274"/>
      <c r="E394" s="1675"/>
      <c r="F394" s="1604"/>
      <c r="G394" s="189">
        <f t="shared" ref="G394:BN396" si="101">G295+G328</f>
        <v>713808149.40354097</v>
      </c>
      <c r="H394" s="189">
        <f t="shared" si="101"/>
        <v>464767348.25154096</v>
      </c>
      <c r="I394" s="189">
        <f t="shared" si="101"/>
        <v>342866486.80233258</v>
      </c>
      <c r="J394" s="189">
        <f t="shared" si="101"/>
        <v>265534707.32994112</v>
      </c>
      <c r="K394" s="189">
        <f t="shared" si="101"/>
        <v>210294149.89042091</v>
      </c>
      <c r="L394" s="189">
        <f t="shared" si="101"/>
        <v>168014018.17057428</v>
      </c>
      <c r="M394" s="189">
        <f t="shared" si="101"/>
        <v>134152640.78210442</v>
      </c>
      <c r="N394" s="189">
        <f t="shared" si="101"/>
        <v>106148594.59266114</v>
      </c>
      <c r="O394" s="189">
        <f t="shared" si="101"/>
        <v>82426971.975188807</v>
      </c>
      <c r="P394" s="189">
        <f t="shared" si="101"/>
        <v>61956148.641044937</v>
      </c>
      <c r="Q394" s="189">
        <f t="shared" si="101"/>
        <v>44026784.637347065</v>
      </c>
      <c r="R394" s="189">
        <f t="shared" si="101"/>
        <v>28132043.265167549</v>
      </c>
      <c r="S394" s="189">
        <f t="shared" si="101"/>
        <v>13898305.399207279</v>
      </c>
      <c r="T394" s="189">
        <f t="shared" si="101"/>
        <v>1042941.3543918133</v>
      </c>
      <c r="U394" s="189">
        <f t="shared" si="101"/>
        <v>-10652556.656671211</v>
      </c>
      <c r="V394" s="189">
        <f t="shared" si="101"/>
        <v>-21360295.597162798</v>
      </c>
      <c r="W394" s="189">
        <f t="shared" si="101"/>
        <v>-31218033.323049545</v>
      </c>
      <c r="X394" s="189">
        <f t="shared" si="101"/>
        <v>-40337593.691140741</v>
      </c>
      <c r="Y394" s="189">
        <f t="shared" si="101"/>
        <v>-48810878.853851631</v>
      </c>
      <c r="Z394" s="189">
        <f t="shared" si="101"/>
        <v>-56714252.358455807</v>
      </c>
      <c r="AA394" s="189">
        <f t="shared" si="101"/>
        <v>-64111792.136767618</v>
      </c>
      <c r="AB394" s="189">
        <f t="shared" si="101"/>
        <v>-71057743.561414078</v>
      </c>
      <c r="AC394" s="189">
        <f t="shared" si="101"/>
        <v>-77598395.944278568</v>
      </c>
      <c r="AD394" s="189">
        <f t="shared" si="101"/>
        <v>-83773536.659157842</v>
      </c>
      <c r="AE394" s="189">
        <f t="shared" si="101"/>
        <v>-89617591.251420736</v>
      </c>
      <c r="AF394" s="189">
        <f t="shared" si="101"/>
        <v>-95160526.951926082</v>
      </c>
      <c r="AG394" s="189">
        <f t="shared" si="101"/>
        <v>-100428575.73480065</v>
      </c>
      <c r="AH394" s="189">
        <f t="shared" si="101"/>
        <v>-105444818.1877784</v>
      </c>
      <c r="AI394" s="189">
        <f t="shared" si="101"/>
        <v>-110229658.91402443</v>
      </c>
      <c r="AJ394" s="189">
        <f t="shared" si="101"/>
        <v>-114801216.59662876</v>
      </c>
      <c r="AK394" s="189">
        <f t="shared" si="101"/>
        <v>-119175646.32999571</v>
      </c>
      <c r="AL394" s="189">
        <f t="shared" si="101"/>
        <v>-123367407.74902201</v>
      </c>
      <c r="AM394" s="189">
        <f t="shared" si="101"/>
        <v>-127389489.45208962</v>
      </c>
      <c r="AN394" s="189">
        <f t="shared" si="101"/>
        <v>-131253597.92973144</v>
      </c>
      <c r="AO394" s="189">
        <f t="shared" si="101"/>
        <v>-134970317.47536683</v>
      </c>
      <c r="AP394" s="189">
        <f t="shared" si="101"/>
        <v>-138549246.2242043</v>
      </c>
      <c r="AQ394" s="189">
        <f t="shared" si="101"/>
        <v>-141999112.43823886</v>
      </c>
      <c r="AR394" s="189">
        <f t="shared" si="101"/>
        <v>-145327874.35437313</v>
      </c>
      <c r="AS394" s="189">
        <f t="shared" si="101"/>
        <v>-148542806.28427458</v>
      </c>
      <c r="AT394" s="189">
        <f t="shared" si="101"/>
        <v>-151650573.15805641</v>
      </c>
      <c r="AU394" s="189">
        <f t="shared" si="101"/>
        <v>-154657295.30901638</v>
      </c>
      <c r="AV394" s="189">
        <f t="shared" si="101"/>
        <v>-157568604.98070598</v>
      </c>
      <c r="AW394" s="189">
        <f t="shared" si="101"/>
        <v>-160389695.78330079</v>
      </c>
      <c r="AX394" s="189">
        <f t="shared" si="101"/>
        <v>-163125366.12042308</v>
      </c>
      <c r="AY394" s="189">
        <f t="shared" si="101"/>
        <v>-165780057.44011244</v>
      </c>
      <c r="AZ394" s="189">
        <f t="shared" si="101"/>
        <v>-168357888.02671471</v>
      </c>
      <c r="BA394" s="189">
        <f t="shared" si="101"/>
        <v>-170862682.93795547</v>
      </c>
      <c r="BB394" s="189">
        <f t="shared" si="101"/>
        <v>-173298000.59861803</v>
      </c>
      <c r="BC394" s="189">
        <f t="shared" si="101"/>
        <v>-175667156.48527077</v>
      </c>
      <c r="BD394" s="189">
        <f t="shared" si="101"/>
        <v>-177973244.27242836</v>
      </c>
      <c r="BE394" s="189">
        <f t="shared" si="101"/>
        <v>-180219154.75698283</v>
      </c>
      <c r="BF394" s="189">
        <f t="shared" si="101"/>
        <v>-182407592.83283257</v>
      </c>
      <c r="BG394" s="189">
        <f t="shared" si="101"/>
        <v>-184541092.74981937</v>
      </c>
      <c r="BH394" s="189">
        <f t="shared" si="101"/>
        <v>-186622031.85913229</v>
      </c>
      <c r="BI394" s="189">
        <f t="shared" si="101"/>
        <v>-188652643.02025762</v>
      </c>
      <c r="BJ394" s="189">
        <f t="shared" si="101"/>
        <v>-190635025.82151452</v>
      </c>
      <c r="BK394" s="189">
        <f t="shared" si="101"/>
        <v>-192571156.74657032</v>
      </c>
      <c r="BL394" s="189">
        <f t="shared" si="101"/>
        <v>-194462898.40251133</v>
      </c>
      <c r="BM394" s="189">
        <f t="shared" si="101"/>
        <v>-196312007.91062066</v>
      </c>
      <c r="BN394" s="1521">
        <f t="shared" si="101"/>
        <v>-198120144.5485948</v>
      </c>
    </row>
    <row r="395" spans="1:66" hidden="1" x14ac:dyDescent="0.15">
      <c r="A395" s="1123"/>
      <c r="C395" s="1529"/>
      <c r="D395" s="274"/>
      <c r="E395" s="1675"/>
      <c r="F395" s="1604"/>
      <c r="G395" s="189">
        <f t="shared" si="101"/>
        <v>713808149.40354097</v>
      </c>
      <c r="H395" s="189">
        <f t="shared" si="101"/>
        <v>527027548.53954077</v>
      </c>
      <c r="I395" s="189">
        <f t="shared" si="101"/>
        <v>431040794.41164351</v>
      </c>
      <c r="J395" s="189">
        <f t="shared" si="101"/>
        <v>368264037.80514079</v>
      </c>
      <c r="K395" s="189">
        <f t="shared" si="101"/>
        <v>322404496.13293344</v>
      </c>
      <c r="L395" s="189">
        <f t="shared" si="101"/>
        <v>286675296.7964282</v>
      </c>
      <c r="M395" s="189">
        <f t="shared" si="101"/>
        <v>257635718.49658886</v>
      </c>
      <c r="N395" s="189">
        <f t="shared" si="101"/>
        <v>233315053.68090072</v>
      </c>
      <c r="O395" s="189">
        <f t="shared" si="101"/>
        <v>212485710.40446123</v>
      </c>
      <c r="P395" s="189">
        <f t="shared" si="101"/>
        <v>194334443.25952467</v>
      </c>
      <c r="Q395" s="189">
        <f t="shared" si="101"/>
        <v>178296469.45819101</v>
      </c>
      <c r="R395" s="189">
        <f t="shared" si="101"/>
        <v>163964623.823495</v>
      </c>
      <c r="S395" s="189">
        <f t="shared" si="101"/>
        <v>151036324.80493698</v>
      </c>
      <c r="T395" s="189">
        <f t="shared" si="101"/>
        <v>139280982.2686317</v>
      </c>
      <c r="U395" s="189">
        <f t="shared" si="101"/>
        <v>128519103.66086046</v>
      </c>
      <c r="V395" s="189">
        <f t="shared" si="101"/>
        <v>118608417.17529678</v>
      </c>
      <c r="W395" s="189">
        <f t="shared" si="101"/>
        <v>109434373.74242274</v>
      </c>
      <c r="X395" s="189">
        <f t="shared" si="101"/>
        <v>100903475.39032316</v>
      </c>
      <c r="Y395" s="189">
        <f t="shared" si="101"/>
        <v>92938481.953585461</v>
      </c>
      <c r="Z395" s="189">
        <f t="shared" si="101"/>
        <v>85474898.317127064</v>
      </c>
      <c r="AA395" s="189">
        <f t="shared" si="101"/>
        <v>78458354.470914364</v>
      </c>
      <c r="AB395" s="189">
        <f t="shared" si="101"/>
        <v>71842620.585993528</v>
      </c>
      <c r="AC395" s="189">
        <f t="shared" si="101"/>
        <v>65588081.882398456</v>
      </c>
      <c r="AD395" s="189">
        <f t="shared" si="101"/>
        <v>59660551.796501786</v>
      </c>
      <c r="AE395" s="189">
        <f t="shared" si="101"/>
        <v>54030337.696046591</v>
      </c>
      <c r="AF395" s="189">
        <f t="shared" si="101"/>
        <v>48671497.63072744</v>
      </c>
      <c r="AG395" s="189">
        <f t="shared" si="101"/>
        <v>43561243.339459032</v>
      </c>
      <c r="AH395" s="189">
        <f t="shared" si="101"/>
        <v>38679456.474868149</v>
      </c>
      <c r="AI395" s="189">
        <f t="shared" si="101"/>
        <v>34008293.364152104</v>
      </c>
      <c r="AJ395" s="189">
        <f t="shared" si="101"/>
        <v>29531859.658262566</v>
      </c>
      <c r="AK395" s="189">
        <f t="shared" si="101"/>
        <v>25235940.630488798</v>
      </c>
      <c r="AL395" s="189">
        <f t="shared" si="101"/>
        <v>21107776.145533398</v>
      </c>
      <c r="AM395" s="189">
        <f t="shared" si="101"/>
        <v>17135871.756632641</v>
      </c>
      <c r="AN395" s="189">
        <f t="shared" si="101"/>
        <v>13309839.227590486</v>
      </c>
      <c r="AO395" s="189">
        <f t="shared" si="101"/>
        <v>9620261.178129673</v>
      </c>
      <c r="AP395" s="189">
        <f t="shared" si="101"/>
        <v>6058575.6283058375</v>
      </c>
      <c r="AQ395" s="189">
        <f t="shared" si="101"/>
        <v>2616977.0526860505</v>
      </c>
      <c r="AR395" s="189">
        <f t="shared" si="101"/>
        <v>-711668.79292114079</v>
      </c>
      <c r="AS395" s="189">
        <f t="shared" si="101"/>
        <v>-3933898.4964102954</v>
      </c>
      <c r="AT395" s="189">
        <f t="shared" si="101"/>
        <v>-7055714.8839108199</v>
      </c>
      <c r="AU395" s="189">
        <f t="shared" si="101"/>
        <v>-10082642.677912235</v>
      </c>
      <c r="AV395" s="189">
        <f t="shared" si="101"/>
        <v>-13019777.15319173</v>
      </c>
      <c r="AW395" s="189">
        <f t="shared" si="101"/>
        <v>-15871826.815176651</v>
      </c>
      <c r="AX395" s="189">
        <f t="shared" si="101"/>
        <v>-18643150.955374405</v>
      </c>
      <c r="AY395" s="189">
        <f t="shared" si="101"/>
        <v>-21337792.799884483</v>
      </c>
      <c r="AZ395" s="189">
        <f t="shared" si="101"/>
        <v>-23959508.853430197</v>
      </c>
      <c r="BA395" s="189">
        <f t="shared" si="101"/>
        <v>-26511794.947823361</v>
      </c>
      <c r="BB395" s="189">
        <f t="shared" si="101"/>
        <v>-28997909.426442221</v>
      </c>
      <c r="BC395" s="189">
        <f t="shared" si="101"/>
        <v>-31420893.832065262</v>
      </c>
      <c r="BD395" s="189">
        <f t="shared" si="101"/>
        <v>-33783591.411829241</v>
      </c>
      <c r="BE395" s="189">
        <f t="shared" si="101"/>
        <v>-36088663.708225481</v>
      </c>
      <c r="BF395" s="189">
        <f t="shared" si="101"/>
        <v>-38338605.467350565</v>
      </c>
      <c r="BG395" s="189">
        <f t="shared" si="101"/>
        <v>-40535758.063831091</v>
      </c>
      <c r="BH395" s="189">
        <f t="shared" si="101"/>
        <v>-42682321.614928722</v>
      </c>
      <c r="BI395" s="189">
        <f t="shared" si="101"/>
        <v>-44780365.93347621</v>
      </c>
      <c r="BJ395" s="189">
        <f t="shared" si="101"/>
        <v>-46831840.449831001</v>
      </c>
      <c r="BK395" s="189">
        <f t="shared" si="101"/>
        <v>-48838583.216388136</v>
      </c>
      <c r="BL395" s="189">
        <f t="shared" si="101"/>
        <v>-50802329.093939543</v>
      </c>
      <c r="BM395" s="189">
        <f t="shared" si="101"/>
        <v>-52724717.206911653</v>
      </c>
      <c r="BN395" s="1521">
        <f t="shared" si="101"/>
        <v>-54607297.743945763</v>
      </c>
    </row>
    <row r="396" spans="1:66" hidden="1" x14ac:dyDescent="0.15">
      <c r="A396" s="1123"/>
      <c r="C396" s="1529"/>
      <c r="D396" s="274"/>
      <c r="E396" s="1675"/>
      <c r="F396" s="1604"/>
      <c r="G396" s="189">
        <f t="shared" si="101"/>
        <v>713808149.40354097</v>
      </c>
      <c r="H396" s="189">
        <f t="shared" si="101"/>
        <v>589287748.82754087</v>
      </c>
      <c r="I396" s="189">
        <f t="shared" si="101"/>
        <v>522303227.49776059</v>
      </c>
      <c r="J396" s="189">
        <f t="shared" si="101"/>
        <v>477219388.30914098</v>
      </c>
      <c r="K396" s="189">
        <f t="shared" si="101"/>
        <v>443582345.93684578</v>
      </c>
      <c r="L396" s="189">
        <f t="shared" si="101"/>
        <v>416933319.11233872</v>
      </c>
      <c r="M396" s="189">
        <f t="shared" si="101"/>
        <v>394970966.59470415</v>
      </c>
      <c r="N396" s="189">
        <f t="shared" si="101"/>
        <v>376357863.84258097</v>
      </c>
      <c r="O396" s="189">
        <f t="shared" si="101"/>
        <v>360250616.17281181</v>
      </c>
      <c r="P396" s="189">
        <f t="shared" si="101"/>
        <v>346084525.70751542</v>
      </c>
      <c r="Q396" s="189">
        <f t="shared" si="101"/>
        <v>333463721.74675322</v>
      </c>
      <c r="R396" s="189">
        <f t="shared" si="101"/>
        <v>322100401.56545895</v>
      </c>
      <c r="S396" s="189">
        <f t="shared" si="101"/>
        <v>311779051.12040216</v>
      </c>
      <c r="T396" s="189">
        <f t="shared" si="101"/>
        <v>302334284.29958791</v>
      </c>
      <c r="U396" s="189">
        <f t="shared" si="101"/>
        <v>293636534.94818097</v>
      </c>
      <c r="V396" s="189">
        <f t="shared" si="101"/>
        <v>285582491.82267714</v>
      </c>
      <c r="W396" s="189">
        <f t="shared" si="101"/>
        <v>278088512.12230396</v>
      </c>
      <c r="X396" s="189">
        <f t="shared" si="101"/>
        <v>271085968.91988486</v>
      </c>
      <c r="Y396" s="189">
        <f t="shared" si="101"/>
        <v>264517890.87984785</v>
      </c>
      <c r="Z396" s="189">
        <f t="shared" si="101"/>
        <v>258336487.50111786</v>
      </c>
      <c r="AA396" s="189">
        <f t="shared" si="101"/>
        <v>252501294.74596056</v>
      </c>
      <c r="AB396" s="189">
        <f t="shared" si="101"/>
        <v>246977763.93643203</v>
      </c>
      <c r="AC396" s="189">
        <f t="shared" si="101"/>
        <v>241736172.98703623</v>
      </c>
      <c r="AD396" s="189">
        <f t="shared" si="101"/>
        <v>236750775.77326712</v>
      </c>
      <c r="AE396" s="189">
        <f t="shared" si="101"/>
        <v>231999129.96701035</v>
      </c>
      <c r="AF396" s="189">
        <f t="shared" si="101"/>
        <v>227461560.3727161</v>
      </c>
      <c r="AG396" s="189">
        <f t="shared" si="101"/>
        <v>223120726.37209305</v>
      </c>
      <c r="AH396" s="189">
        <f t="shared" si="101"/>
        <v>218961270.23398337</v>
      </c>
      <c r="AI396" s="189">
        <f t="shared" si="101"/>
        <v>214969528.86815676</v>
      </c>
      <c r="AJ396" s="189">
        <f t="shared" si="101"/>
        <v>211133295.81771693</v>
      </c>
      <c r="AK396" s="189">
        <f t="shared" si="101"/>
        <v>207441623.37581205</v>
      </c>
      <c r="AL396" s="189">
        <f t="shared" si="101"/>
        <v>203884657.0047636</v>
      </c>
      <c r="AM396" s="189">
        <f t="shared" si="101"/>
        <v>200453495.95404562</v>
      </c>
      <c r="AN396" s="189">
        <f t="shared" si="101"/>
        <v>197140075.27442774</v>
      </c>
      <c r="AO396" s="189">
        <f t="shared" si="101"/>
        <v>193937065.41954532</v>
      </c>
      <c r="AP396" s="189">
        <f t="shared" si="101"/>
        <v>190837786.39225054</v>
      </c>
      <c r="AQ396" s="189">
        <f t="shared" si="101"/>
        <v>187836133.98833051</v>
      </c>
      <c r="AR396" s="189">
        <f t="shared" si="101"/>
        <v>184926516.15621725</v>
      </c>
      <c r="AS396" s="189">
        <f t="shared" si="101"/>
        <v>182103797.85881591</v>
      </c>
      <c r="AT396" s="189">
        <f t="shared" si="101"/>
        <v>179363253.11536017</v>
      </c>
      <c r="AU396" s="189">
        <f t="shared" si="101"/>
        <v>176700523.13430953</v>
      </c>
      <c r="AV396" s="189">
        <f t="shared" si="101"/>
        <v>174111579.63571858</v>
      </c>
      <c r="AW396" s="189">
        <f t="shared" si="101"/>
        <v>171592692.61299849</v>
      </c>
      <c r="AX396" s="189">
        <f t="shared" si="101"/>
        <v>169140401.90714297</v>
      </c>
      <c r="AY396" s="189">
        <f t="shared" si="101"/>
        <v>166751492.06711379</v>
      </c>
      <c r="AZ396" s="189">
        <f t="shared" si="101"/>
        <v>164422970.0526866</v>
      </c>
      <c r="BA396" s="189">
        <f t="shared" si="101"/>
        <v>162152045.40422377</v>
      </c>
      <c r="BB396" s="189">
        <f t="shared" si="101"/>
        <v>159936112.56029463</v>
      </c>
      <c r="BC396" s="189">
        <f t="shared" si="101"/>
        <v>157772735.05106997</v>
      </c>
      <c r="BD396" s="189">
        <f t="shared" si="101"/>
        <v>155659631.33466348</v>
      </c>
      <c r="BE396" s="189">
        <f t="shared" si="101"/>
        <v>153594662.07653594</v>
      </c>
      <c r="BF396" s="189">
        <f t="shared" si="101"/>
        <v>151575818.69979858</v>
      </c>
      <c r="BG396" s="189">
        <f t="shared" si="101"/>
        <v>149601213.05767378</v>
      </c>
      <c r="BH396" s="189">
        <f t="shared" si="101"/>
        <v>147669068.09923783</v>
      </c>
      <c r="BI396" s="189">
        <f t="shared" si="101"/>
        <v>145777709.4164556</v>
      </c>
      <c r="BJ396" s="189">
        <f t="shared" si="101"/>
        <v>143925557.57493901</v>
      </c>
      <c r="BK396" s="189">
        <f t="shared" si="101"/>
        <v>142111121.14319181</v>
      </c>
      <c r="BL396" s="189">
        <f t="shared" si="101"/>
        <v>140332990.34569535</v>
      </c>
      <c r="BM396" s="189">
        <f t="shared" si="101"/>
        <v>138589831.27430502</v>
      </c>
      <c r="BN396" s="1521">
        <f t="shared" si="101"/>
        <v>136880380.60029927</v>
      </c>
    </row>
    <row r="397" spans="1:66" hidden="1" x14ac:dyDescent="0.15">
      <c r="A397" s="1123"/>
      <c r="C397" s="1529"/>
      <c r="D397" s="274"/>
      <c r="E397" s="1675"/>
      <c r="F397" s="1604"/>
      <c r="G397" s="189"/>
      <c r="H397" s="189"/>
      <c r="I397" s="189"/>
      <c r="J397" s="189"/>
      <c r="K397" s="189"/>
      <c r="L397" s="189"/>
      <c r="M397" s="189"/>
      <c r="N397" s="189"/>
      <c r="O397" s="189"/>
      <c r="P397" s="189"/>
      <c r="Q397" s="189"/>
      <c r="R397" s="189"/>
      <c r="S397" s="189"/>
      <c r="T397" s="189"/>
      <c r="U397" s="189"/>
      <c r="V397" s="189"/>
      <c r="W397" s="189"/>
      <c r="X397" s="189"/>
      <c r="Y397" s="189"/>
      <c r="Z397" s="189"/>
      <c r="AA397" s="189"/>
      <c r="AB397" s="189"/>
      <c r="AC397" s="189"/>
      <c r="AD397" s="189"/>
      <c r="AE397" s="189"/>
      <c r="AF397" s="189"/>
      <c r="AG397" s="189"/>
      <c r="AH397" s="189"/>
      <c r="AI397" s="189"/>
      <c r="AJ397" s="189"/>
      <c r="AK397" s="189"/>
      <c r="AL397" s="189"/>
      <c r="AM397" s="189"/>
      <c r="AN397" s="189"/>
      <c r="AO397" s="189"/>
      <c r="AP397" s="189"/>
      <c r="AQ397" s="189"/>
      <c r="AR397" s="189"/>
      <c r="AS397" s="189"/>
      <c r="AT397" s="189"/>
      <c r="AU397" s="189"/>
      <c r="AV397" s="189"/>
      <c r="AW397" s="189"/>
      <c r="AX397" s="189"/>
      <c r="AY397" s="189"/>
      <c r="AZ397" s="189"/>
      <c r="BA397" s="189"/>
      <c r="BB397" s="189"/>
      <c r="BC397" s="189"/>
      <c r="BD397" s="189"/>
      <c r="BE397" s="189"/>
      <c r="BF397" s="189"/>
      <c r="BG397" s="189"/>
      <c r="BH397" s="189"/>
      <c r="BI397" s="189"/>
      <c r="BJ397" s="189"/>
      <c r="BK397" s="189"/>
      <c r="BL397" s="189"/>
      <c r="BM397" s="189"/>
      <c r="BN397" s="1521"/>
    </row>
    <row r="398" spans="1:66" hidden="1" x14ac:dyDescent="0.15">
      <c r="A398" s="1123"/>
      <c r="C398" s="1529"/>
      <c r="D398" s="274"/>
      <c r="E398" s="1675"/>
      <c r="F398" s="1604"/>
      <c r="G398" s="189">
        <f t="shared" ref="G398:BN400" si="102">G299+G332</f>
        <v>-77914408.957849085</v>
      </c>
      <c r="H398" s="189">
        <f t="shared" si="102"/>
        <v>-157549116.15784907</v>
      </c>
      <c r="I398" s="189">
        <f t="shared" si="102"/>
        <v>-196528830.98381677</v>
      </c>
      <c r="J398" s="189">
        <f t="shared" si="102"/>
        <v>-221256881.91784906</v>
      </c>
      <c r="K398" s="189">
        <f t="shared" si="102"/>
        <v>-238920917.67790127</v>
      </c>
      <c r="L398" s="189">
        <f t="shared" si="102"/>
        <v>-252440653.77862322</v>
      </c>
      <c r="M398" s="189">
        <f t="shared" si="102"/>
        <v>-263268360.97056118</v>
      </c>
      <c r="N398" s="189">
        <f t="shared" si="102"/>
        <v>-272223094.52584904</v>
      </c>
      <c r="O398" s="189">
        <f t="shared" si="102"/>
        <v>-279808455.89118749</v>
      </c>
      <c r="P398" s="189">
        <f t="shared" si="102"/>
        <v>-286354323.13389081</v>
      </c>
      <c r="Q398" s="189">
        <f t="shared" si="102"/>
        <v>-292087518.84363818</v>
      </c>
      <c r="R398" s="189">
        <f t="shared" si="102"/>
        <v>-297170112.01446843</v>
      </c>
      <c r="S398" s="189">
        <f t="shared" si="102"/>
        <v>-301721573.22915298</v>
      </c>
      <c r="T398" s="189">
        <f t="shared" si="102"/>
        <v>-305832277.76801872</v>
      </c>
      <c r="U398" s="189">
        <f t="shared" si="102"/>
        <v>-309572096.92761391</v>
      </c>
      <c r="V398" s="189">
        <f t="shared" si="102"/>
        <v>-312996064.61224908</v>
      </c>
      <c r="W398" s="189">
        <f t="shared" si="102"/>
        <v>-316148231.05977124</v>
      </c>
      <c r="X398" s="189">
        <f t="shared" si="102"/>
        <v>-319064353.70451981</v>
      </c>
      <c r="Y398" s="189">
        <f t="shared" si="102"/>
        <v>-321773819.70299584</v>
      </c>
      <c r="Z398" s="189">
        <f t="shared" si="102"/>
        <v>-324301047.4986825</v>
      </c>
      <c r="AA398" s="189">
        <f t="shared" si="102"/>
        <v>-326666527.01658148</v>
      </c>
      <c r="AB398" s="189">
        <f t="shared" si="102"/>
        <v>-328887604.0664804</v>
      </c>
      <c r="AC398" s="189">
        <f t="shared" si="102"/>
        <v>-330979080.38279891</v>
      </c>
      <c r="AD398" s="189">
        <f t="shared" si="102"/>
        <v>-332953678.60314459</v>
      </c>
      <c r="AE398" s="189">
        <f t="shared" si="102"/>
        <v>-334822406.83628106</v>
      </c>
      <c r="AF398" s="189">
        <f t="shared" si="102"/>
        <v>-336594847.57489222</v>
      </c>
      <c r="AG398" s="189">
        <f t="shared" si="102"/>
        <v>-338279388.90466207</v>
      </c>
      <c r="AH398" s="189">
        <f t="shared" si="102"/>
        <v>-339883411.20598483</v>
      </c>
      <c r="AI398" s="189">
        <f t="shared" si="102"/>
        <v>-341413439.17116421</v>
      </c>
      <c r="AJ398" s="189">
        <f t="shared" si="102"/>
        <v>-342875266.53366095</v>
      </c>
      <c r="AK398" s="189">
        <f t="shared" si="102"/>
        <v>-344274059.13861662</v>
      </c>
      <c r="AL398" s="189">
        <f t="shared" si="102"/>
        <v>-345614440.68136907</v>
      </c>
      <c r="AM398" s="189">
        <f t="shared" si="102"/>
        <v>-346900564.47022873</v>
      </c>
      <c r="AN398" s="189">
        <f t="shared" si="102"/>
        <v>-348136173.83938682</v>
      </c>
      <c r="AO398" s="189">
        <f t="shared" si="102"/>
        <v>-349324653.28288388</v>
      </c>
      <c r="AP398" s="189">
        <f t="shared" si="102"/>
        <v>-350469071.95518565</v>
      </c>
      <c r="AQ398" s="189">
        <f t="shared" si="102"/>
        <v>-351572220.85513693</v>
      </c>
      <c r="AR398" s="189">
        <f t="shared" si="102"/>
        <v>-352636644.75396651</v>
      </c>
      <c r="AS398" s="189">
        <f t="shared" si="102"/>
        <v>-353664669.72706872</v>
      </c>
      <c r="AT398" s="189">
        <f t="shared" si="102"/>
        <v>-354658426.99051577</v>
      </c>
      <c r="AU398" s="189">
        <f t="shared" si="102"/>
        <v>-355619873.61699575</v>
      </c>
      <c r="AV398" s="189">
        <f t="shared" si="102"/>
        <v>-356550810.60483503</v>
      </c>
      <c r="AW398" s="189">
        <f t="shared" si="102"/>
        <v>-357452898.69244975</v>
      </c>
      <c r="AX398" s="189">
        <f t="shared" si="102"/>
        <v>-358327672.24475414</v>
      </c>
      <c r="AY398" s="189">
        <f t="shared" si="102"/>
        <v>-359176551.48450899</v>
      </c>
      <c r="AZ398" s="189">
        <f t="shared" si="102"/>
        <v>-360000853.29780895</v>
      </c>
      <c r="BA398" s="189">
        <f t="shared" si="102"/>
        <v>-360801800.80693197</v>
      </c>
      <c r="BB398" s="189">
        <f t="shared" si="102"/>
        <v>-361580531.87408543</v>
      </c>
      <c r="BC398" s="189">
        <f t="shared" si="102"/>
        <v>-362338106.67496961</v>
      </c>
      <c r="BD398" s="189">
        <f t="shared" si="102"/>
        <v>-363075514.46059465</v>
      </c>
      <c r="BE398" s="189">
        <f t="shared" si="102"/>
        <v>-363793679.60866517</v>
      </c>
      <c r="BF398" s="189">
        <f t="shared" si="102"/>
        <v>-364493467.05148363</v>
      </c>
      <c r="BG398" s="189">
        <f t="shared" si="102"/>
        <v>-365175687.15523595</v>
      </c>
      <c r="BH398" s="189">
        <f t="shared" si="102"/>
        <v>-365841100.11529946</v>
      </c>
      <c r="BI398" s="189">
        <f t="shared" si="102"/>
        <v>-366490419.92356086</v>
      </c>
      <c r="BJ398" s="189">
        <f t="shared" si="102"/>
        <v>-367124317.95635772</v>
      </c>
      <c r="BK398" s="189">
        <f t="shared" si="102"/>
        <v>-367743426.22538215</v>
      </c>
      <c r="BL398" s="189">
        <f t="shared" si="102"/>
        <v>-368348340.32850122</v>
      </c>
      <c r="BM398" s="189">
        <f t="shared" si="102"/>
        <v>-368939622.1328395</v>
      </c>
      <c r="BN398" s="1521">
        <f t="shared" si="102"/>
        <v>-369517802.21849853</v>
      </c>
    </row>
    <row r="399" spans="1:66" hidden="1" x14ac:dyDescent="0.15">
      <c r="A399" s="1123"/>
      <c r="C399" s="1529"/>
      <c r="D399" s="274"/>
      <c r="E399" s="1675"/>
      <c r="F399" s="1604"/>
      <c r="G399" s="189">
        <f t="shared" si="102"/>
        <v>-77914408.957849115</v>
      </c>
      <c r="H399" s="189">
        <f t="shared" si="102"/>
        <v>-137640439.35784915</v>
      </c>
      <c r="I399" s="189">
        <f t="shared" si="102"/>
        <v>-168333711.4028106</v>
      </c>
      <c r="J399" s="189">
        <f t="shared" si="102"/>
        <v>-188407565.19784915</v>
      </c>
      <c r="K399" s="189">
        <f t="shared" si="102"/>
        <v>-203071873.84325644</v>
      </c>
      <c r="L399" s="189">
        <f t="shared" si="102"/>
        <v>-214496846.43606639</v>
      </c>
      <c r="M399" s="189">
        <f t="shared" si="102"/>
        <v>-223782707.64604428</v>
      </c>
      <c r="N399" s="189">
        <f t="shared" si="102"/>
        <v>-231559622.16184914</v>
      </c>
      <c r="O399" s="189">
        <f t="shared" si="102"/>
        <v>-238220131.78643537</v>
      </c>
      <c r="P399" s="189">
        <f t="shared" si="102"/>
        <v>-244024284.51044536</v>
      </c>
      <c r="Q399" s="189">
        <f t="shared" si="102"/>
        <v>-249152678.49987423</v>
      </c>
      <c r="R399" s="189">
        <f t="shared" si="102"/>
        <v>-253735511.21433386</v>
      </c>
      <c r="S399" s="189">
        <f t="shared" si="102"/>
        <v>-257869537.85645244</v>
      </c>
      <c r="T399" s="189">
        <f t="shared" si="102"/>
        <v>-261628493.24281502</v>
      </c>
      <c r="U399" s="189">
        <f t="shared" si="102"/>
        <v>-265069772.93629274</v>
      </c>
      <c r="V399" s="189">
        <f t="shared" si="102"/>
        <v>-268238870.58124921</v>
      </c>
      <c r="W399" s="189">
        <f t="shared" si="102"/>
        <v>-271172415.04158485</v>
      </c>
      <c r="X399" s="189">
        <f t="shared" si="102"/>
        <v>-273900303.76214743</v>
      </c>
      <c r="Y399" s="189">
        <f t="shared" si="102"/>
        <v>-276447235.49883658</v>
      </c>
      <c r="Z399" s="189">
        <f t="shared" si="102"/>
        <v>-278833833.57755589</v>
      </c>
      <c r="AA399" s="189">
        <f t="shared" si="102"/>
        <v>-281077483.66286093</v>
      </c>
      <c r="AB399" s="189">
        <f t="shared" si="102"/>
        <v>-283192968.46857041</v>
      </c>
      <c r="AC399" s="189">
        <f t="shared" si="102"/>
        <v>-285192955.44270432</v>
      </c>
      <c r="AD399" s="189">
        <f t="shared" si="102"/>
        <v>-287088376.27586114</v>
      </c>
      <c r="AE399" s="189">
        <f t="shared" si="102"/>
        <v>-288888725.65350956</v>
      </c>
      <c r="AF399" s="189">
        <f t="shared" si="102"/>
        <v>-290602298.92166191</v>
      </c>
      <c r="AG399" s="189">
        <f t="shared" si="102"/>
        <v>-292236382.98467588</v>
      </c>
      <c r="AH399" s="189">
        <f t="shared" si="102"/>
        <v>-293797411.0000701</v>
      </c>
      <c r="AI399" s="189">
        <f t="shared" si="102"/>
        <v>-295291088.76244718</v>
      </c>
      <c r="AJ399" s="189">
        <f t="shared" si="102"/>
        <v>-296722498.73952621</v>
      </c>
      <c r="AK399" s="189">
        <f t="shared" si="102"/>
        <v>-298096186.31340641</v>
      </c>
      <c r="AL399" s="189">
        <f t="shared" si="102"/>
        <v>-299416231.73773915</v>
      </c>
      <c r="AM399" s="189">
        <f t="shared" si="102"/>
        <v>-300686310.54239035</v>
      </c>
      <c r="AN399" s="189">
        <f t="shared" si="102"/>
        <v>-301909744.52902448</v>
      </c>
      <c r="AO399" s="189">
        <f t="shared" si="102"/>
        <v>-303089545.05287927</v>
      </c>
      <c r="AP399" s="189">
        <f t="shared" si="102"/>
        <v>-304228449.94150269</v>
      </c>
      <c r="AQ399" s="189">
        <f t="shared" si="102"/>
        <v>-305328955.1342327</v>
      </c>
      <c r="AR399" s="189">
        <f t="shared" si="102"/>
        <v>-306393341.91768849</v>
      </c>
      <c r="AS399" s="189">
        <f t="shared" si="102"/>
        <v>-307423700.46850234</v>
      </c>
      <c r="AT399" s="189">
        <f t="shared" si="102"/>
        <v>-308421950.28459984</v>
      </c>
      <c r="AU399" s="189">
        <f t="shared" si="102"/>
        <v>-309389857.98275948</v>
      </c>
      <c r="AV399" s="189">
        <f t="shared" si="102"/>
        <v>-310329052.85710913</v>
      </c>
      <c r="AW399" s="189">
        <f t="shared" si="102"/>
        <v>-311241040.52620363</v>
      </c>
      <c r="AX399" s="189">
        <f t="shared" si="102"/>
        <v>-312127214.9419623</v>
      </c>
      <c r="AY399" s="189">
        <f t="shared" si="102"/>
        <v>-312988868.98942679</v>
      </c>
      <c r="AZ399" s="189">
        <f t="shared" si="102"/>
        <v>-313827203.86997604</v>
      </c>
      <c r="BA399" s="189">
        <f t="shared" si="102"/>
        <v>-314643337.43073171</v>
      </c>
      <c r="BB399" s="189">
        <f t="shared" si="102"/>
        <v>-315438311.57815933</v>
      </c>
      <c r="BC399" s="189">
        <f t="shared" si="102"/>
        <v>-316213098.89332777</v>
      </c>
      <c r="BD399" s="189">
        <f t="shared" si="102"/>
        <v>-316968608.54916048</v>
      </c>
      <c r="BE399" s="189">
        <f t="shared" si="102"/>
        <v>-317705691.61566693</v>
      </c>
      <c r="BF399" s="189">
        <f t="shared" si="102"/>
        <v>-318425145.82709002</v>
      </c>
      <c r="BG399" s="189">
        <f t="shared" si="102"/>
        <v>-319127719.87473637</v>
      </c>
      <c r="BH399" s="189">
        <f t="shared" si="102"/>
        <v>-319814117.28065187</v>
      </c>
      <c r="BI399" s="189">
        <f t="shared" si="102"/>
        <v>-320484999.89999491</v>
      </c>
      <c r="BJ399" s="189">
        <f t="shared" si="102"/>
        <v>-321140991.09373701</v>
      </c>
      <c r="BK399" s="189">
        <f t="shared" si="102"/>
        <v>-321782678.60799676</v>
      </c>
      <c r="BL399" s="189">
        <f t="shared" si="102"/>
        <v>-322410617.1917575</v>
      </c>
      <c r="BM399" s="189">
        <f t="shared" si="102"/>
        <v>-323025330.9807958</v>
      </c>
      <c r="BN399" s="1521">
        <f t="shared" si="102"/>
        <v>-323627315.67227465</v>
      </c>
    </row>
    <row r="400" spans="1:66" hidden="1" x14ac:dyDescent="0.15">
      <c r="A400" s="1123"/>
      <c r="C400" s="1529"/>
      <c r="D400" s="274"/>
      <c r="E400" s="1675"/>
      <c r="F400" s="1604"/>
      <c r="G400" s="189">
        <f t="shared" si="102"/>
        <v>-77914408.9578491</v>
      </c>
      <c r="H400" s="189">
        <f t="shared" si="102"/>
        <v>-117731762.55784917</v>
      </c>
      <c r="I400" s="189">
        <f t="shared" si="102"/>
        <v>-139151115.20349643</v>
      </c>
      <c r="J400" s="189">
        <f t="shared" si="102"/>
        <v>-153567380.79784909</v>
      </c>
      <c r="K400" s="189">
        <f t="shared" si="102"/>
        <v>-164323353.34532261</v>
      </c>
      <c r="L400" s="189">
        <f t="shared" si="102"/>
        <v>-172844798.17893168</v>
      </c>
      <c r="M400" s="189">
        <f t="shared" si="102"/>
        <v>-179867605.30159882</v>
      </c>
      <c r="N400" s="189">
        <f t="shared" si="102"/>
        <v>-185819437.21384907</v>
      </c>
      <c r="O400" s="189">
        <f t="shared" si="102"/>
        <v>-190969982.61061347</v>
      </c>
      <c r="P400" s="189">
        <f t="shared" si="102"/>
        <v>-195499812.50657526</v>
      </c>
      <c r="Q400" s="189">
        <f t="shared" si="102"/>
        <v>-199535512.77494395</v>
      </c>
      <c r="R400" s="189">
        <f t="shared" si="102"/>
        <v>-203169112.85682341</v>
      </c>
      <c r="S400" s="189">
        <f t="shared" si="102"/>
        <v>-206469526.75205103</v>
      </c>
      <c r="T400" s="189">
        <f t="shared" si="102"/>
        <v>-209489639.26722383</v>
      </c>
      <c r="U400" s="189">
        <f t="shared" si="102"/>
        <v>-212270881.2151067</v>
      </c>
      <c r="V400" s="189">
        <f t="shared" si="102"/>
        <v>-214846287.98824906</v>
      </c>
      <c r="W400" s="189">
        <f t="shared" si="102"/>
        <v>-217242605.68575644</v>
      </c>
      <c r="X400" s="189">
        <f t="shared" si="102"/>
        <v>-219481778.845337</v>
      </c>
      <c r="Y400" s="189">
        <f t="shared" si="102"/>
        <v>-221582024.94623944</v>
      </c>
      <c r="Z400" s="189">
        <f t="shared" si="102"/>
        <v>-223558625.75170267</v>
      </c>
      <c r="AA400" s="189">
        <f t="shared" si="102"/>
        <v>-225424520.27325496</v>
      </c>
      <c r="AB400" s="189">
        <f t="shared" si="102"/>
        <v>-227190755.99323449</v>
      </c>
      <c r="AC400" s="189">
        <f t="shared" si="102"/>
        <v>-228866837.01524559</v>
      </c>
      <c r="AD400" s="189">
        <f t="shared" si="102"/>
        <v>-230460996.06692597</v>
      </c>
      <c r="AE400" s="189">
        <f t="shared" si="102"/>
        <v>-231980409.43513313</v>
      </c>
      <c r="AF400" s="189">
        <f t="shared" si="102"/>
        <v>-233431368.57263085</v>
      </c>
      <c r="AG400" s="189">
        <f t="shared" si="102"/>
        <v>-234819418.41444144</v>
      </c>
      <c r="AH400" s="189">
        <f t="shared" si="102"/>
        <v>-236149469.83628634</v>
      </c>
      <c r="AI400" s="189">
        <f t="shared" si="102"/>
        <v>-237425891.82583702</v>
      </c>
      <c r="AJ400" s="189">
        <f t="shared" si="102"/>
        <v>-238652587.58938089</v>
      </c>
      <c r="AK400" s="189">
        <f t="shared" si="102"/>
        <v>-239833057.8281109</v>
      </c>
      <c r="AL400" s="189">
        <f t="shared" si="102"/>
        <v>-240970453.68520904</v>
      </c>
      <c r="AM400" s="189">
        <f t="shared" si="102"/>
        <v>-242067621.31543684</v>
      </c>
      <c r="AN400" s="189">
        <f t="shared" si="102"/>
        <v>-243127139.61296567</v>
      </c>
      <c r="AO400" s="189">
        <f t="shared" si="102"/>
        <v>-244151352.31535175</v>
      </c>
      <c r="AP400" s="189">
        <f t="shared" si="102"/>
        <v>-245142395.45658818</v>
      </c>
      <c r="AQ400" s="189">
        <f t="shared" si="102"/>
        <v>-246102220.95183483</v>
      </c>
      <c r="AR400" s="189">
        <f t="shared" si="102"/>
        <v>-247032616.94740036</v>
      </c>
      <c r="AS400" s="189">
        <f t="shared" si="102"/>
        <v>-247935225.45203829</v>
      </c>
      <c r="AT400" s="189">
        <f t="shared" si="102"/>
        <v>-248811557.6723173</v>
      </c>
      <c r="AU400" s="189">
        <f t="shared" si="102"/>
        <v>-249663007.40028462</v>
      </c>
      <c r="AV400" s="189">
        <f t="shared" si="102"/>
        <v>-250490862.74171439</v>
      </c>
      <c r="AW400" s="189">
        <f t="shared" si="102"/>
        <v>-251296316.42479086</v>
      </c>
      <c r="AX400" s="189">
        <f t="shared" si="102"/>
        <v>-252080474.88969591</v>
      </c>
      <c r="AY400" s="189">
        <f t="shared" si="102"/>
        <v>-252844366.32739577</v>
      </c>
      <c r="AZ400" s="189">
        <f t="shared" si="102"/>
        <v>-253588947.80950594</v>
      </c>
      <c r="BA400" s="189">
        <f t="shared" si="102"/>
        <v>-254315111.62931809</v>
      </c>
      <c r="BB400" s="189">
        <f t="shared" si="102"/>
        <v>-255023690.9560183</v>
      </c>
      <c r="BC400" s="189">
        <f t="shared" si="102"/>
        <v>-255715464.88909769</v>
      </c>
      <c r="BD400" s="189">
        <f t="shared" si="102"/>
        <v>-256391162.9874047</v>
      </c>
      <c r="BE400" s="189">
        <f t="shared" si="102"/>
        <v>-257051469.33675516</v>
      </c>
      <c r="BF400" s="189">
        <f t="shared" si="102"/>
        <v>-257697026.21115267</v>
      </c>
      <c r="BG400" s="189">
        <f t="shared" si="102"/>
        <v>-258328437.37518156</v>
      </c>
      <c r="BH400" s="189">
        <f t="shared" si="102"/>
        <v>-258946271.06878221</v>
      </c>
      <c r="BI400" s="189">
        <f t="shared" si="102"/>
        <v>-259551062.71021938</v>
      </c>
      <c r="BJ400" s="189">
        <f t="shared" si="102"/>
        <v>-260143317.34844267</v>
      </c>
      <c r="BK400" s="189">
        <f t="shared" si="102"/>
        <v>-260723511.892095</v>
      </c>
      <c r="BL400" s="189">
        <f t="shared" si="102"/>
        <v>-261292097.13903821</v>
      </c>
      <c r="BM400" s="189">
        <f t="shared" si="102"/>
        <v>-261849499.62734959</v>
      </c>
      <c r="BN400" s="1521">
        <f t="shared" si="102"/>
        <v>-262396123.32622775</v>
      </c>
    </row>
    <row r="401" spans="1:66" hidden="1" x14ac:dyDescent="0.15">
      <c r="A401" s="1123"/>
      <c r="C401" s="1529"/>
      <c r="D401" s="274"/>
      <c r="E401" s="1675"/>
      <c r="F401" s="1604"/>
      <c r="G401" s="189"/>
      <c r="H401" s="189"/>
      <c r="I401" s="189"/>
      <c r="J401" s="189"/>
      <c r="K401" s="189"/>
      <c r="L401" s="189"/>
      <c r="M401" s="189"/>
      <c r="N401" s="189"/>
      <c r="O401" s="189"/>
      <c r="P401" s="189"/>
      <c r="Q401" s="189"/>
      <c r="R401" s="189"/>
      <c r="S401" s="189"/>
      <c r="T401" s="189"/>
      <c r="U401" s="189"/>
      <c r="V401" s="189"/>
      <c r="W401" s="189"/>
      <c r="X401" s="189"/>
      <c r="Y401" s="189"/>
      <c r="Z401" s="189"/>
      <c r="AA401" s="189"/>
      <c r="AB401" s="189"/>
      <c r="AC401" s="189"/>
      <c r="AD401" s="189"/>
      <c r="AE401" s="189"/>
      <c r="AF401" s="189"/>
      <c r="AG401" s="189"/>
      <c r="AH401" s="189"/>
      <c r="AI401" s="189"/>
      <c r="AJ401" s="189"/>
      <c r="AK401" s="189"/>
      <c r="AL401" s="189"/>
      <c r="AM401" s="189"/>
      <c r="AN401" s="189"/>
      <c r="AO401" s="189"/>
      <c r="AP401" s="189"/>
      <c r="AQ401" s="189"/>
      <c r="AR401" s="189"/>
      <c r="AS401" s="189"/>
      <c r="AT401" s="189"/>
      <c r="AU401" s="189"/>
      <c r="AV401" s="189"/>
      <c r="AW401" s="189"/>
      <c r="AX401" s="189"/>
      <c r="AY401" s="189"/>
      <c r="AZ401" s="189"/>
      <c r="BA401" s="189"/>
      <c r="BB401" s="189"/>
      <c r="BC401" s="189"/>
      <c r="BD401" s="189"/>
      <c r="BE401" s="189"/>
      <c r="BF401" s="189"/>
      <c r="BG401" s="189"/>
      <c r="BH401" s="189"/>
      <c r="BI401" s="189"/>
      <c r="BJ401" s="189"/>
      <c r="BK401" s="189"/>
      <c r="BL401" s="189"/>
      <c r="BM401" s="189"/>
      <c r="BN401" s="1521"/>
    </row>
    <row r="402" spans="1:66" hidden="1" x14ac:dyDescent="0.15">
      <c r="A402" s="1123"/>
      <c r="C402" s="1529"/>
      <c r="D402" s="274"/>
      <c r="E402" s="1675"/>
      <c r="F402" s="1604"/>
      <c r="G402" s="189">
        <f t="shared" ref="G402:BN404" si="103">G303+G336</f>
        <v>769116060.80215073</v>
      </c>
      <c r="H402" s="189">
        <f t="shared" si="103"/>
        <v>520075259.65015084</v>
      </c>
      <c r="I402" s="189">
        <f t="shared" si="103"/>
        <v>398174398.20094246</v>
      </c>
      <c r="J402" s="189">
        <f t="shared" si="103"/>
        <v>320842618.72855097</v>
      </c>
      <c r="K402" s="189">
        <f t="shared" si="103"/>
        <v>265602061.28903079</v>
      </c>
      <c r="L402" s="189">
        <f t="shared" si="103"/>
        <v>223321929.56918415</v>
      </c>
      <c r="M402" s="189">
        <f t="shared" si="103"/>
        <v>189460552.18071428</v>
      </c>
      <c r="N402" s="189">
        <f t="shared" si="103"/>
        <v>161456505.99127102</v>
      </c>
      <c r="O402" s="189">
        <f t="shared" si="103"/>
        <v>137734883.3737987</v>
      </c>
      <c r="P402" s="189">
        <f t="shared" si="103"/>
        <v>117264060.03965481</v>
      </c>
      <c r="Q402" s="189">
        <f t="shared" si="103"/>
        <v>99334696.035956934</v>
      </c>
      <c r="R402" s="189">
        <f t="shared" si="103"/>
        <v>83439954.663777426</v>
      </c>
      <c r="S402" s="189">
        <f t="shared" si="103"/>
        <v>69206216.797817156</v>
      </c>
      <c r="T402" s="189">
        <f t="shared" si="103"/>
        <v>56350852.75300169</v>
      </c>
      <c r="U402" s="189">
        <f t="shared" si="103"/>
        <v>44655354.74193868</v>
      </c>
      <c r="V402" s="189">
        <f t="shared" si="103"/>
        <v>33947615.801447064</v>
      </c>
      <c r="W402" s="189">
        <f t="shared" si="103"/>
        <v>24089878.075560331</v>
      </c>
      <c r="X402" s="189">
        <f t="shared" si="103"/>
        <v>14970317.70746915</v>
      </c>
      <c r="Y402" s="189">
        <f t="shared" si="103"/>
        <v>6497032.5447582453</v>
      </c>
      <c r="Z402" s="189">
        <f t="shared" si="103"/>
        <v>-1406340.9598459452</v>
      </c>
      <c r="AA402" s="189">
        <f t="shared" si="103"/>
        <v>-8803880.7381577492</v>
      </c>
      <c r="AB402" s="189">
        <f t="shared" si="103"/>
        <v>-15749832.162804201</v>
      </c>
      <c r="AC402" s="189">
        <f t="shared" si="103"/>
        <v>-22290484.545668676</v>
      </c>
      <c r="AD402" s="189">
        <f t="shared" si="103"/>
        <v>-28465625.260547951</v>
      </c>
      <c r="AE402" s="189">
        <f t="shared" si="103"/>
        <v>-34309679.85281086</v>
      </c>
      <c r="AF402" s="189">
        <f t="shared" si="103"/>
        <v>-39852615.553316191</v>
      </c>
      <c r="AG402" s="189">
        <f t="shared" si="103"/>
        <v>-45120664.33619079</v>
      </c>
      <c r="AH402" s="189">
        <f t="shared" si="103"/>
        <v>-50136906.789168522</v>
      </c>
      <c r="AI402" s="189">
        <f t="shared" si="103"/>
        <v>-54921747.515414566</v>
      </c>
      <c r="AJ402" s="189">
        <f t="shared" si="103"/>
        <v>-59493305.198018879</v>
      </c>
      <c r="AK402" s="189">
        <f t="shared" si="103"/>
        <v>-63867734.931385837</v>
      </c>
      <c r="AL402" s="189">
        <f t="shared" si="103"/>
        <v>-68059496.35041213</v>
      </c>
      <c r="AM402" s="189">
        <f t="shared" si="103"/>
        <v>-72081578.053479746</v>
      </c>
      <c r="AN402" s="189">
        <f t="shared" si="103"/>
        <v>-75945686.531121552</v>
      </c>
      <c r="AO402" s="189">
        <f t="shared" si="103"/>
        <v>-79662406.076756954</v>
      </c>
      <c r="AP402" s="189">
        <f t="shared" si="103"/>
        <v>-83241334.825594425</v>
      </c>
      <c r="AQ402" s="189">
        <f t="shared" si="103"/>
        <v>-86691201.039628983</v>
      </c>
      <c r="AR402" s="189">
        <f t="shared" si="103"/>
        <v>-90019962.955763265</v>
      </c>
      <c r="AS402" s="189">
        <f t="shared" si="103"/>
        <v>-93234894.885664701</v>
      </c>
      <c r="AT402" s="189">
        <f t="shared" si="103"/>
        <v>-96342661.759446561</v>
      </c>
      <c r="AU402" s="189">
        <f t="shared" si="103"/>
        <v>-99349383.910406515</v>
      </c>
      <c r="AV402" s="189">
        <f t="shared" si="103"/>
        <v>-102260693.5820961</v>
      </c>
      <c r="AW402" s="189">
        <f t="shared" si="103"/>
        <v>-105081784.38469093</v>
      </c>
      <c r="AX402" s="189">
        <f t="shared" si="103"/>
        <v>-107817454.7218132</v>
      </c>
      <c r="AY402" s="189">
        <f t="shared" si="103"/>
        <v>-110472146.04150255</v>
      </c>
      <c r="AZ402" s="189">
        <f t="shared" si="103"/>
        <v>-113049976.62810485</v>
      </c>
      <c r="BA402" s="189">
        <f t="shared" si="103"/>
        <v>-115554771.53934558</v>
      </c>
      <c r="BB402" s="189">
        <f t="shared" si="103"/>
        <v>-117990089.20000815</v>
      </c>
      <c r="BC402" s="189">
        <f t="shared" si="103"/>
        <v>-120359245.08666091</v>
      </c>
      <c r="BD402" s="189">
        <f t="shared" si="103"/>
        <v>-122665332.87381847</v>
      </c>
      <c r="BE402" s="189">
        <f t="shared" si="103"/>
        <v>-124911243.35837297</v>
      </c>
      <c r="BF402" s="189">
        <f t="shared" si="103"/>
        <v>-127099681.4342227</v>
      </c>
      <c r="BG402" s="189">
        <f t="shared" si="103"/>
        <v>-129233181.35120949</v>
      </c>
      <c r="BH402" s="189">
        <f t="shared" si="103"/>
        <v>-131314120.46052241</v>
      </c>
      <c r="BI402" s="189">
        <f t="shared" si="103"/>
        <v>-133344731.62164776</v>
      </c>
      <c r="BJ402" s="189">
        <f t="shared" si="103"/>
        <v>-135327114.42290464</v>
      </c>
      <c r="BK402" s="189">
        <f t="shared" si="103"/>
        <v>-137263245.34796044</v>
      </c>
      <c r="BL402" s="189">
        <f t="shared" si="103"/>
        <v>-139154987.00390145</v>
      </c>
      <c r="BM402" s="189">
        <f t="shared" si="103"/>
        <v>-141004096.51201078</v>
      </c>
      <c r="BN402" s="1521">
        <f t="shared" si="103"/>
        <v>-142812233.14998493</v>
      </c>
    </row>
    <row r="403" spans="1:66" hidden="1" x14ac:dyDescent="0.15">
      <c r="A403" s="1123"/>
      <c r="C403" s="1529"/>
      <c r="D403" s="274"/>
      <c r="E403" s="1675"/>
      <c r="F403" s="1604"/>
      <c r="G403" s="189">
        <f t="shared" si="103"/>
        <v>769116060.80215073</v>
      </c>
      <c r="H403" s="189">
        <f t="shared" si="103"/>
        <v>582335459.93815064</v>
      </c>
      <c r="I403" s="189">
        <f t="shared" si="103"/>
        <v>486348705.81025338</v>
      </c>
      <c r="J403" s="189">
        <f t="shared" si="103"/>
        <v>423571949.20375067</v>
      </c>
      <c r="K403" s="189">
        <f t="shared" si="103"/>
        <v>377712407.53154331</v>
      </c>
      <c r="L403" s="189">
        <f t="shared" si="103"/>
        <v>341983208.19503808</v>
      </c>
      <c r="M403" s="189">
        <f t="shared" si="103"/>
        <v>312943629.89519876</v>
      </c>
      <c r="N403" s="189">
        <f t="shared" si="103"/>
        <v>288622965.07951063</v>
      </c>
      <c r="O403" s="189">
        <f t="shared" si="103"/>
        <v>267793621.80307111</v>
      </c>
      <c r="P403" s="189">
        <f t="shared" si="103"/>
        <v>249642354.65813455</v>
      </c>
      <c r="Q403" s="189">
        <f t="shared" si="103"/>
        <v>233604380.85680088</v>
      </c>
      <c r="R403" s="189">
        <f t="shared" si="103"/>
        <v>219272535.22210488</v>
      </c>
      <c r="S403" s="189">
        <f t="shared" si="103"/>
        <v>206344236.20354685</v>
      </c>
      <c r="T403" s="189">
        <f t="shared" si="103"/>
        <v>194588893.66724157</v>
      </c>
      <c r="U403" s="189">
        <f t="shared" si="103"/>
        <v>183827015.05947033</v>
      </c>
      <c r="V403" s="189">
        <f t="shared" si="103"/>
        <v>173916328.57390666</v>
      </c>
      <c r="W403" s="189">
        <f t="shared" si="103"/>
        <v>164742285.14103261</v>
      </c>
      <c r="X403" s="189">
        <f t="shared" si="103"/>
        <v>156211386.78893304</v>
      </c>
      <c r="Y403" s="189">
        <f t="shared" si="103"/>
        <v>148246393.35219535</v>
      </c>
      <c r="Z403" s="189">
        <f t="shared" si="103"/>
        <v>140782809.71573696</v>
      </c>
      <c r="AA403" s="189">
        <f t="shared" si="103"/>
        <v>133766265.86952424</v>
      </c>
      <c r="AB403" s="189">
        <f t="shared" si="103"/>
        <v>127150531.9846034</v>
      </c>
      <c r="AC403" s="189">
        <f t="shared" si="103"/>
        <v>120895993.28100832</v>
      </c>
      <c r="AD403" s="189">
        <f t="shared" si="103"/>
        <v>114968463.19511168</v>
      </c>
      <c r="AE403" s="189">
        <f t="shared" si="103"/>
        <v>109338249.09465647</v>
      </c>
      <c r="AF403" s="189">
        <f t="shared" si="103"/>
        <v>103979409.02933733</v>
      </c>
      <c r="AG403" s="189">
        <f t="shared" si="103"/>
        <v>98869154.738068894</v>
      </c>
      <c r="AH403" s="189">
        <f t="shared" si="103"/>
        <v>93987367.87347801</v>
      </c>
      <c r="AI403" s="189">
        <f t="shared" si="103"/>
        <v>89316204.762761995</v>
      </c>
      <c r="AJ403" s="189">
        <f t="shared" si="103"/>
        <v>84839771.056872442</v>
      </c>
      <c r="AK403" s="189">
        <f t="shared" si="103"/>
        <v>80543852.029098675</v>
      </c>
      <c r="AL403" s="189">
        <f t="shared" si="103"/>
        <v>76415687.544143274</v>
      </c>
      <c r="AM403" s="189">
        <f t="shared" si="103"/>
        <v>72443783.155242518</v>
      </c>
      <c r="AN403" s="189">
        <f t="shared" si="103"/>
        <v>68617750.626200363</v>
      </c>
      <c r="AO403" s="189">
        <f t="shared" si="103"/>
        <v>64928172.57673955</v>
      </c>
      <c r="AP403" s="189">
        <f t="shared" si="103"/>
        <v>61366487.026915699</v>
      </c>
      <c r="AQ403" s="189">
        <f t="shared" si="103"/>
        <v>57924888.451295942</v>
      </c>
      <c r="AR403" s="189">
        <f t="shared" si="103"/>
        <v>54596242.605688721</v>
      </c>
      <c r="AS403" s="189">
        <f t="shared" si="103"/>
        <v>51374012.902199596</v>
      </c>
      <c r="AT403" s="189">
        <f t="shared" si="103"/>
        <v>48252196.514699072</v>
      </c>
      <c r="AU403" s="189">
        <f t="shared" si="103"/>
        <v>45225268.720697641</v>
      </c>
      <c r="AV403" s="189">
        <f t="shared" si="103"/>
        <v>42288134.245418161</v>
      </c>
      <c r="AW403" s="189">
        <f t="shared" si="103"/>
        <v>39436084.583433241</v>
      </c>
      <c r="AX403" s="189">
        <f t="shared" si="103"/>
        <v>36664760.443235487</v>
      </c>
      <c r="AY403" s="189">
        <f t="shared" si="103"/>
        <v>33970118.598725408</v>
      </c>
      <c r="AZ403" s="189">
        <f t="shared" si="103"/>
        <v>31348402.54517968</v>
      </c>
      <c r="BA403" s="189">
        <f t="shared" si="103"/>
        <v>28796116.450786516</v>
      </c>
      <c r="BB403" s="189">
        <f t="shared" si="103"/>
        <v>26310001.972167656</v>
      </c>
      <c r="BC403" s="189">
        <f t="shared" si="103"/>
        <v>23887017.566544607</v>
      </c>
      <c r="BD403" s="189">
        <f t="shared" si="103"/>
        <v>21524319.986780643</v>
      </c>
      <c r="BE403" s="189">
        <f t="shared" si="103"/>
        <v>19219247.690384388</v>
      </c>
      <c r="BF403" s="189">
        <f t="shared" si="103"/>
        <v>16969305.931259319</v>
      </c>
      <c r="BG403" s="189">
        <f t="shared" si="103"/>
        <v>14772153.334778786</v>
      </c>
      <c r="BH403" s="189">
        <f t="shared" si="103"/>
        <v>12625589.783681154</v>
      </c>
      <c r="BI403" s="189">
        <f t="shared" si="103"/>
        <v>10527545.465133667</v>
      </c>
      <c r="BJ403" s="189">
        <f t="shared" si="103"/>
        <v>8476070.9487788677</v>
      </c>
      <c r="BK403" s="189">
        <f t="shared" si="103"/>
        <v>6469328.1822217256</v>
      </c>
      <c r="BL403" s="189">
        <f t="shared" si="103"/>
        <v>4505582.3046703339</v>
      </c>
      <c r="BM403" s="189">
        <f t="shared" si="103"/>
        <v>2583194.1916982383</v>
      </c>
      <c r="BN403" s="1521">
        <f t="shared" si="103"/>
        <v>700613.65466411412</v>
      </c>
    </row>
    <row r="404" spans="1:66" hidden="1" x14ac:dyDescent="0.15">
      <c r="A404" s="1123"/>
      <c r="C404" s="1529"/>
      <c r="D404" s="274"/>
      <c r="E404" s="1675"/>
      <c r="F404" s="1604"/>
      <c r="G404" s="189">
        <f t="shared" si="103"/>
        <v>769116060.80215073</v>
      </c>
      <c r="H404" s="189">
        <f t="shared" si="103"/>
        <v>644595660.22615075</v>
      </c>
      <c r="I404" s="189">
        <f t="shared" si="103"/>
        <v>577611138.89637053</v>
      </c>
      <c r="J404" s="189">
        <f t="shared" si="103"/>
        <v>532527299.70775086</v>
      </c>
      <c r="K404" s="189">
        <f t="shared" si="103"/>
        <v>498890257.33545566</v>
      </c>
      <c r="L404" s="189">
        <f t="shared" si="103"/>
        <v>472241230.5109486</v>
      </c>
      <c r="M404" s="189">
        <f t="shared" si="103"/>
        <v>450278877.99331403</v>
      </c>
      <c r="N404" s="189">
        <f t="shared" si="103"/>
        <v>431665775.24119085</v>
      </c>
      <c r="O404" s="189">
        <f t="shared" si="103"/>
        <v>415558527.57142168</v>
      </c>
      <c r="P404" s="189">
        <f t="shared" si="103"/>
        <v>401392437.1061253</v>
      </c>
      <c r="Q404" s="189">
        <f t="shared" si="103"/>
        <v>388771633.14536309</v>
      </c>
      <c r="R404" s="189">
        <f t="shared" si="103"/>
        <v>377408312.96406883</v>
      </c>
      <c r="S404" s="189">
        <f t="shared" si="103"/>
        <v>367086962.51901203</v>
      </c>
      <c r="T404" s="189">
        <f t="shared" si="103"/>
        <v>357642195.69819778</v>
      </c>
      <c r="U404" s="189">
        <f t="shared" si="103"/>
        <v>348944446.34679085</v>
      </c>
      <c r="V404" s="189">
        <f t="shared" si="103"/>
        <v>340890403.22128701</v>
      </c>
      <c r="W404" s="189">
        <f t="shared" si="103"/>
        <v>333396423.52091384</v>
      </c>
      <c r="X404" s="189">
        <f t="shared" si="103"/>
        <v>326393880.31849474</v>
      </c>
      <c r="Y404" s="189">
        <f t="shared" si="103"/>
        <v>319825802.2784577</v>
      </c>
      <c r="Z404" s="189">
        <f t="shared" si="103"/>
        <v>313644398.89972776</v>
      </c>
      <c r="AA404" s="189">
        <f t="shared" si="103"/>
        <v>307809206.14457041</v>
      </c>
      <c r="AB404" s="189">
        <f t="shared" si="103"/>
        <v>302285675.33504194</v>
      </c>
      <c r="AC404" s="189">
        <f t="shared" si="103"/>
        <v>297044084.3856461</v>
      </c>
      <c r="AD404" s="189">
        <f t="shared" si="103"/>
        <v>292058687.17187697</v>
      </c>
      <c r="AE404" s="189">
        <f t="shared" si="103"/>
        <v>287307041.3656202</v>
      </c>
      <c r="AF404" s="189">
        <f t="shared" si="103"/>
        <v>282769471.77132601</v>
      </c>
      <c r="AG404" s="189">
        <f t="shared" si="103"/>
        <v>278428637.7707029</v>
      </c>
      <c r="AH404" s="189">
        <f t="shared" si="103"/>
        <v>274269181.63259321</v>
      </c>
      <c r="AI404" s="189">
        <f t="shared" si="103"/>
        <v>270277440.26676661</v>
      </c>
      <c r="AJ404" s="189">
        <f t="shared" si="103"/>
        <v>266441207.2163268</v>
      </c>
      <c r="AK404" s="189">
        <f t="shared" si="103"/>
        <v>262749534.77442193</v>
      </c>
      <c r="AL404" s="189">
        <f t="shared" si="103"/>
        <v>259192568.40337348</v>
      </c>
      <c r="AM404" s="189">
        <f t="shared" si="103"/>
        <v>255761407.3526555</v>
      </c>
      <c r="AN404" s="189">
        <f t="shared" si="103"/>
        <v>252447986.67303762</v>
      </c>
      <c r="AO404" s="189">
        <f t="shared" si="103"/>
        <v>249244976.8181552</v>
      </c>
      <c r="AP404" s="189">
        <f t="shared" si="103"/>
        <v>246145697.79086041</v>
      </c>
      <c r="AQ404" s="189">
        <f t="shared" si="103"/>
        <v>243144045.38694039</v>
      </c>
      <c r="AR404" s="189">
        <f t="shared" si="103"/>
        <v>240234427.55482712</v>
      </c>
      <c r="AS404" s="189">
        <f t="shared" si="103"/>
        <v>237411709.25742579</v>
      </c>
      <c r="AT404" s="189">
        <f t="shared" si="103"/>
        <v>234671164.51397005</v>
      </c>
      <c r="AU404" s="189">
        <f t="shared" si="103"/>
        <v>232008434.53291941</v>
      </c>
      <c r="AV404" s="189">
        <f t="shared" si="103"/>
        <v>229419491.03432846</v>
      </c>
      <c r="AW404" s="189">
        <f t="shared" si="103"/>
        <v>226900604.01160836</v>
      </c>
      <c r="AX404" s="189">
        <f t="shared" si="103"/>
        <v>224448313.30575284</v>
      </c>
      <c r="AY404" s="189">
        <f t="shared" si="103"/>
        <v>222059403.46572366</v>
      </c>
      <c r="AZ404" s="189">
        <f t="shared" si="103"/>
        <v>219730881.45129648</v>
      </c>
      <c r="BA404" s="189">
        <f t="shared" si="103"/>
        <v>217459956.80283365</v>
      </c>
      <c r="BB404" s="189">
        <f t="shared" si="103"/>
        <v>215244023.9589045</v>
      </c>
      <c r="BC404" s="189">
        <f t="shared" si="103"/>
        <v>213080646.44967985</v>
      </c>
      <c r="BD404" s="189">
        <f t="shared" si="103"/>
        <v>210967542.73327336</v>
      </c>
      <c r="BE404" s="189">
        <f t="shared" si="103"/>
        <v>208902573.47514582</v>
      </c>
      <c r="BF404" s="189">
        <f t="shared" si="103"/>
        <v>206883730.09840846</v>
      </c>
      <c r="BG404" s="189">
        <f t="shared" si="103"/>
        <v>204909124.45628366</v>
      </c>
      <c r="BH404" s="189">
        <f t="shared" si="103"/>
        <v>202976979.49784771</v>
      </c>
      <c r="BI404" s="189">
        <f t="shared" si="103"/>
        <v>201085620.81506547</v>
      </c>
      <c r="BJ404" s="189">
        <f t="shared" si="103"/>
        <v>199233468.97354889</v>
      </c>
      <c r="BK404" s="189">
        <f t="shared" si="103"/>
        <v>197419032.54180169</v>
      </c>
      <c r="BL404" s="189">
        <f t="shared" si="103"/>
        <v>195640901.74430522</v>
      </c>
      <c r="BM404" s="189">
        <f t="shared" si="103"/>
        <v>193897742.67291489</v>
      </c>
      <c r="BN404" s="1521">
        <f t="shared" si="103"/>
        <v>192188291.99890915</v>
      </c>
    </row>
    <row r="405" spans="1:66" hidden="1" x14ac:dyDescent="0.15">
      <c r="A405" s="1123"/>
      <c r="C405" s="1529"/>
      <c r="D405" s="274"/>
      <c r="E405" s="1675"/>
      <c r="F405" s="1604"/>
      <c r="G405" s="189"/>
      <c r="H405" s="189"/>
      <c r="I405" s="189"/>
      <c r="J405" s="189"/>
      <c r="K405" s="189"/>
      <c r="L405" s="189"/>
      <c r="M405" s="189"/>
      <c r="N405" s="189"/>
      <c r="O405" s="189"/>
      <c r="P405" s="189"/>
      <c r="Q405" s="189"/>
      <c r="R405" s="189"/>
      <c r="S405" s="189"/>
      <c r="T405" s="189"/>
      <c r="U405" s="189"/>
      <c r="V405" s="189"/>
      <c r="W405" s="189"/>
      <c r="X405" s="189"/>
      <c r="Y405" s="189"/>
      <c r="Z405" s="189"/>
      <c r="AA405" s="189"/>
      <c r="AB405" s="189"/>
      <c r="AC405" s="189"/>
      <c r="AD405" s="189"/>
      <c r="AE405" s="189"/>
      <c r="AF405" s="189"/>
      <c r="AG405" s="189"/>
      <c r="AH405" s="189"/>
      <c r="AI405" s="189"/>
      <c r="AJ405" s="189"/>
      <c r="AK405" s="189"/>
      <c r="AL405" s="189"/>
      <c r="AM405" s="189"/>
      <c r="AN405" s="189"/>
      <c r="AO405" s="189"/>
      <c r="AP405" s="189"/>
      <c r="AQ405" s="189"/>
      <c r="AR405" s="189"/>
      <c r="AS405" s="189"/>
      <c r="AT405" s="189"/>
      <c r="AU405" s="189"/>
      <c r="AV405" s="189"/>
      <c r="AW405" s="189"/>
      <c r="AX405" s="189"/>
      <c r="AY405" s="189"/>
      <c r="AZ405" s="189"/>
      <c r="BA405" s="189"/>
      <c r="BB405" s="189"/>
      <c r="BC405" s="189"/>
      <c r="BD405" s="189"/>
      <c r="BE405" s="189"/>
      <c r="BF405" s="189"/>
      <c r="BG405" s="189"/>
      <c r="BH405" s="189"/>
      <c r="BI405" s="189"/>
      <c r="BJ405" s="189"/>
      <c r="BK405" s="189"/>
      <c r="BL405" s="189"/>
      <c r="BM405" s="189"/>
      <c r="BN405" s="1521"/>
    </row>
    <row r="406" spans="1:66" hidden="1" x14ac:dyDescent="0.15">
      <c r="A406" s="1123"/>
      <c r="C406" s="1529"/>
      <c r="D406" s="274"/>
      <c r="E406" s="1675"/>
      <c r="F406" s="1604"/>
      <c r="G406" s="189">
        <f t="shared" ref="G406:BN408" si="104">G307+G340</f>
        <v>-140365251.96479997</v>
      </c>
      <c r="H406" s="189">
        <f t="shared" si="104"/>
        <v>-219999959.16479993</v>
      </c>
      <c r="I406" s="189">
        <f t="shared" si="104"/>
        <v>-258979673.99076763</v>
      </c>
      <c r="J406" s="189">
        <f t="shared" si="104"/>
        <v>-283707724.92479992</v>
      </c>
      <c r="K406" s="189">
        <f t="shared" si="104"/>
        <v>-301371760.68485212</v>
      </c>
      <c r="L406" s="189">
        <f t="shared" si="104"/>
        <v>-314891496.78557408</v>
      </c>
      <c r="M406" s="189">
        <f t="shared" si="104"/>
        <v>-325719203.97751206</v>
      </c>
      <c r="N406" s="189">
        <f t="shared" si="104"/>
        <v>-334673937.5327999</v>
      </c>
      <c r="O406" s="189">
        <f t="shared" si="104"/>
        <v>-342259298.89813834</v>
      </c>
      <c r="P406" s="189">
        <f t="shared" si="104"/>
        <v>-348805166.14084166</v>
      </c>
      <c r="Q406" s="189">
        <f t="shared" si="104"/>
        <v>-354538361.85058904</v>
      </c>
      <c r="R406" s="189">
        <f t="shared" si="104"/>
        <v>-359620955.02141929</v>
      </c>
      <c r="S406" s="189">
        <f t="shared" si="104"/>
        <v>-364172416.23610383</v>
      </c>
      <c r="T406" s="189">
        <f t="shared" si="104"/>
        <v>-368283120.77496958</v>
      </c>
      <c r="U406" s="189">
        <f t="shared" si="104"/>
        <v>-372022939.93456477</v>
      </c>
      <c r="V406" s="189">
        <f t="shared" si="104"/>
        <v>-375446907.61919993</v>
      </c>
      <c r="W406" s="189">
        <f t="shared" si="104"/>
        <v>-378599074.0667221</v>
      </c>
      <c r="X406" s="189">
        <f t="shared" si="104"/>
        <v>-381515196.71147066</v>
      </c>
      <c r="Y406" s="189">
        <f t="shared" si="104"/>
        <v>-384224662.70994669</v>
      </c>
      <c r="Z406" s="189">
        <f t="shared" si="104"/>
        <v>-386751890.50563335</v>
      </c>
      <c r="AA406" s="189">
        <f t="shared" si="104"/>
        <v>-389117370.02353233</v>
      </c>
      <c r="AB406" s="189">
        <f t="shared" si="104"/>
        <v>-391338447.07343125</v>
      </c>
      <c r="AC406" s="189">
        <f t="shared" si="104"/>
        <v>-393429923.38974977</v>
      </c>
      <c r="AD406" s="189">
        <f t="shared" si="104"/>
        <v>-395404521.61009544</v>
      </c>
      <c r="AE406" s="189">
        <f t="shared" si="104"/>
        <v>-397273249.84323192</v>
      </c>
      <c r="AF406" s="189">
        <f t="shared" si="104"/>
        <v>-399045690.58184308</v>
      </c>
      <c r="AG406" s="189">
        <f t="shared" si="104"/>
        <v>-400730231.91161293</v>
      </c>
      <c r="AH406" s="189">
        <f t="shared" si="104"/>
        <v>-402334254.21293569</v>
      </c>
      <c r="AI406" s="189">
        <f t="shared" si="104"/>
        <v>-403864282.17811507</v>
      </c>
      <c r="AJ406" s="189">
        <f t="shared" si="104"/>
        <v>-405326109.5406118</v>
      </c>
      <c r="AK406" s="189">
        <f t="shared" si="104"/>
        <v>-406724902.14556748</v>
      </c>
      <c r="AL406" s="189">
        <f t="shared" si="104"/>
        <v>-408065283.68831992</v>
      </c>
      <c r="AM406" s="189">
        <f t="shared" si="104"/>
        <v>-409351407.47717959</v>
      </c>
      <c r="AN406" s="189">
        <f t="shared" si="104"/>
        <v>-410587016.84633762</v>
      </c>
      <c r="AO406" s="189">
        <f t="shared" si="104"/>
        <v>-411775496.28983474</v>
      </c>
      <c r="AP406" s="189">
        <f t="shared" si="104"/>
        <v>-412919914.96213651</v>
      </c>
      <c r="AQ406" s="189">
        <f t="shared" si="104"/>
        <v>-414023063.86208779</v>
      </c>
      <c r="AR406" s="189">
        <f t="shared" si="104"/>
        <v>-415087487.76091737</v>
      </c>
      <c r="AS406" s="189">
        <f t="shared" si="104"/>
        <v>-416115512.73401958</v>
      </c>
      <c r="AT406" s="189">
        <f t="shared" si="104"/>
        <v>-417109269.99746662</v>
      </c>
      <c r="AU406" s="189">
        <f t="shared" si="104"/>
        <v>-418070716.62394661</v>
      </c>
      <c r="AV406" s="189">
        <f t="shared" si="104"/>
        <v>-419001653.61178589</v>
      </c>
      <c r="AW406" s="189">
        <f t="shared" si="104"/>
        <v>-419903741.6994006</v>
      </c>
      <c r="AX406" s="189">
        <f t="shared" si="104"/>
        <v>-420778515.25170499</v>
      </c>
      <c r="AY406" s="189">
        <f t="shared" si="104"/>
        <v>-421627394.49145985</v>
      </c>
      <c r="AZ406" s="189">
        <f t="shared" si="104"/>
        <v>-422451696.3047598</v>
      </c>
      <c r="BA406" s="189">
        <f t="shared" si="104"/>
        <v>-423252643.81388283</v>
      </c>
      <c r="BB406" s="189">
        <f t="shared" si="104"/>
        <v>-424031374.88103628</v>
      </c>
      <c r="BC406" s="189">
        <f t="shared" si="104"/>
        <v>-424788949.68192047</v>
      </c>
      <c r="BD406" s="189">
        <f t="shared" si="104"/>
        <v>-425526357.46754551</v>
      </c>
      <c r="BE406" s="189">
        <f t="shared" si="104"/>
        <v>-426244522.61561602</v>
      </c>
      <c r="BF406" s="189">
        <f t="shared" si="104"/>
        <v>-426944310.05843449</v>
      </c>
      <c r="BG406" s="189">
        <f t="shared" si="104"/>
        <v>-427626530.1621868</v>
      </c>
      <c r="BH406" s="189">
        <f t="shared" si="104"/>
        <v>-428291943.12225032</v>
      </c>
      <c r="BI406" s="189">
        <f t="shared" si="104"/>
        <v>-428941262.93051171</v>
      </c>
      <c r="BJ406" s="189">
        <f t="shared" si="104"/>
        <v>-429575160.96330857</v>
      </c>
      <c r="BK406" s="189">
        <f t="shared" si="104"/>
        <v>-430194269.232333</v>
      </c>
      <c r="BL406" s="189">
        <f t="shared" si="104"/>
        <v>-430799183.33545208</v>
      </c>
      <c r="BM406" s="189">
        <f t="shared" si="104"/>
        <v>-431390465.13979036</v>
      </c>
      <c r="BN406" s="1521">
        <f t="shared" si="104"/>
        <v>-431968645.22544938</v>
      </c>
    </row>
    <row r="407" spans="1:66" hidden="1" x14ac:dyDescent="0.15">
      <c r="A407" s="1123"/>
      <c r="C407" s="1529"/>
      <c r="D407" s="274"/>
      <c r="E407" s="1675"/>
      <c r="F407" s="1604"/>
      <c r="G407" s="189">
        <f t="shared" si="104"/>
        <v>-140365251.96479997</v>
      </c>
      <c r="H407" s="189">
        <f t="shared" si="104"/>
        <v>-200091282.36480001</v>
      </c>
      <c r="I407" s="189">
        <f t="shared" si="104"/>
        <v>-230784554.40976146</v>
      </c>
      <c r="J407" s="189">
        <f t="shared" si="104"/>
        <v>-250858408.20480001</v>
      </c>
      <c r="K407" s="189">
        <f t="shared" si="104"/>
        <v>-265522716.8502073</v>
      </c>
      <c r="L407" s="189">
        <f t="shared" si="104"/>
        <v>-276947689.44301724</v>
      </c>
      <c r="M407" s="189">
        <f t="shared" si="104"/>
        <v>-286233550.65299517</v>
      </c>
      <c r="N407" s="189">
        <f t="shared" si="104"/>
        <v>-294010465.1688</v>
      </c>
      <c r="O407" s="189">
        <f t="shared" si="104"/>
        <v>-300670974.79338622</v>
      </c>
      <c r="P407" s="189">
        <f t="shared" si="104"/>
        <v>-306475127.51739621</v>
      </c>
      <c r="Q407" s="189">
        <f t="shared" si="104"/>
        <v>-311603521.50682509</v>
      </c>
      <c r="R407" s="189">
        <f t="shared" si="104"/>
        <v>-316186354.22128469</v>
      </c>
      <c r="S407" s="189">
        <f t="shared" si="104"/>
        <v>-320320380.86340326</v>
      </c>
      <c r="T407" s="189">
        <f t="shared" si="104"/>
        <v>-324079336.24976587</v>
      </c>
      <c r="U407" s="189">
        <f t="shared" si="104"/>
        <v>-327520615.94324356</v>
      </c>
      <c r="V407" s="189">
        <f t="shared" si="104"/>
        <v>-330689713.58820003</v>
      </c>
      <c r="W407" s="189">
        <f t="shared" si="104"/>
        <v>-333623258.0485357</v>
      </c>
      <c r="X407" s="189">
        <f t="shared" si="104"/>
        <v>-336351146.76909828</v>
      </c>
      <c r="Y407" s="189">
        <f t="shared" si="104"/>
        <v>-338898078.50578743</v>
      </c>
      <c r="Z407" s="189">
        <f t="shared" si="104"/>
        <v>-341284676.58450675</v>
      </c>
      <c r="AA407" s="189">
        <f t="shared" si="104"/>
        <v>-343528326.66981179</v>
      </c>
      <c r="AB407" s="189">
        <f t="shared" si="104"/>
        <v>-345643811.47552127</v>
      </c>
      <c r="AC407" s="189">
        <f t="shared" si="104"/>
        <v>-347643798.44965518</v>
      </c>
      <c r="AD407" s="189">
        <f t="shared" si="104"/>
        <v>-349539219.282812</v>
      </c>
      <c r="AE407" s="189">
        <f t="shared" si="104"/>
        <v>-351339568.66046041</v>
      </c>
      <c r="AF407" s="189">
        <f t="shared" si="104"/>
        <v>-353053141.92861277</v>
      </c>
      <c r="AG407" s="189">
        <f t="shared" si="104"/>
        <v>-354687225.99162674</v>
      </c>
      <c r="AH407" s="189">
        <f t="shared" si="104"/>
        <v>-356248254.00702095</v>
      </c>
      <c r="AI407" s="189">
        <f t="shared" si="104"/>
        <v>-357741931.76939803</v>
      </c>
      <c r="AJ407" s="189">
        <f t="shared" si="104"/>
        <v>-359173341.74647713</v>
      </c>
      <c r="AK407" s="189">
        <f t="shared" si="104"/>
        <v>-360547029.32035726</v>
      </c>
      <c r="AL407" s="189">
        <f t="shared" si="104"/>
        <v>-361867074.74469</v>
      </c>
      <c r="AM407" s="189">
        <f t="shared" si="104"/>
        <v>-363137153.5493412</v>
      </c>
      <c r="AN407" s="189">
        <f t="shared" si="104"/>
        <v>-364360587.53597528</v>
      </c>
      <c r="AO407" s="189">
        <f t="shared" si="104"/>
        <v>-365540388.05983019</v>
      </c>
      <c r="AP407" s="189">
        <f t="shared" si="104"/>
        <v>-366679292.94845361</v>
      </c>
      <c r="AQ407" s="189">
        <f t="shared" si="104"/>
        <v>-367779798.14118356</v>
      </c>
      <c r="AR407" s="189">
        <f t="shared" si="104"/>
        <v>-368844184.9246394</v>
      </c>
      <c r="AS407" s="189">
        <f t="shared" si="104"/>
        <v>-369874543.4754532</v>
      </c>
      <c r="AT407" s="189">
        <f t="shared" si="104"/>
        <v>-370872793.2915507</v>
      </c>
      <c r="AU407" s="189">
        <f t="shared" si="104"/>
        <v>-371840700.98971033</v>
      </c>
      <c r="AV407" s="189">
        <f t="shared" si="104"/>
        <v>-372779895.86405998</v>
      </c>
      <c r="AW407" s="189">
        <f t="shared" si="104"/>
        <v>-373691883.53315449</v>
      </c>
      <c r="AX407" s="189">
        <f t="shared" si="104"/>
        <v>-374578057.9489131</v>
      </c>
      <c r="AY407" s="189">
        <f t="shared" si="104"/>
        <v>-375439711.99637765</v>
      </c>
      <c r="AZ407" s="189">
        <f t="shared" si="104"/>
        <v>-376278046.8769269</v>
      </c>
      <c r="BA407" s="189">
        <f t="shared" si="104"/>
        <v>-377094180.43768263</v>
      </c>
      <c r="BB407" s="189">
        <f t="shared" si="104"/>
        <v>-377889154.58511019</v>
      </c>
      <c r="BC407" s="189">
        <f t="shared" si="104"/>
        <v>-378663941.90027863</v>
      </c>
      <c r="BD407" s="189">
        <f t="shared" si="104"/>
        <v>-379419451.55611134</v>
      </c>
      <c r="BE407" s="189">
        <f t="shared" si="104"/>
        <v>-380156534.62261778</v>
      </c>
      <c r="BF407" s="189">
        <f t="shared" si="104"/>
        <v>-380875988.83404088</v>
      </c>
      <c r="BG407" s="189">
        <f t="shared" si="104"/>
        <v>-381578562.88168722</v>
      </c>
      <c r="BH407" s="189">
        <f t="shared" si="104"/>
        <v>-382264960.28760272</v>
      </c>
      <c r="BI407" s="189">
        <f t="shared" si="104"/>
        <v>-382935842.90694577</v>
      </c>
      <c r="BJ407" s="189">
        <f t="shared" si="104"/>
        <v>-383591834.1006878</v>
      </c>
      <c r="BK407" s="189">
        <f t="shared" si="104"/>
        <v>-384233521.61494762</v>
      </c>
      <c r="BL407" s="189">
        <f t="shared" si="104"/>
        <v>-384861460.19870836</v>
      </c>
      <c r="BM407" s="189">
        <f t="shared" si="104"/>
        <v>-385476173.98774672</v>
      </c>
      <c r="BN407" s="1521">
        <f t="shared" si="104"/>
        <v>-386078158.6792255</v>
      </c>
    </row>
    <row r="408" spans="1:66" hidden="1" x14ac:dyDescent="0.15">
      <c r="A408" s="1123"/>
      <c r="C408" s="1529"/>
      <c r="D408" s="274"/>
      <c r="E408" s="1675"/>
      <c r="F408" s="1604"/>
      <c r="G408" s="189">
        <f t="shared" si="104"/>
        <v>-140365251.96479997</v>
      </c>
      <c r="H408" s="189">
        <f t="shared" si="104"/>
        <v>-180182605.56480002</v>
      </c>
      <c r="I408" s="189">
        <f t="shared" si="104"/>
        <v>-201601958.21044728</v>
      </c>
      <c r="J408" s="189">
        <f t="shared" si="104"/>
        <v>-216018223.80479994</v>
      </c>
      <c r="K408" s="189">
        <f t="shared" si="104"/>
        <v>-226774196.35227346</v>
      </c>
      <c r="L408" s="189">
        <f t="shared" si="104"/>
        <v>-235295641.18588254</v>
      </c>
      <c r="M408" s="189">
        <f t="shared" si="104"/>
        <v>-242318448.30854967</v>
      </c>
      <c r="N408" s="189">
        <f t="shared" si="104"/>
        <v>-248270280.22079992</v>
      </c>
      <c r="O408" s="189">
        <f t="shared" si="104"/>
        <v>-253420825.61756432</v>
      </c>
      <c r="P408" s="189">
        <f t="shared" si="104"/>
        <v>-257950655.51352611</v>
      </c>
      <c r="Q408" s="189">
        <f t="shared" si="104"/>
        <v>-261986355.7818948</v>
      </c>
      <c r="R408" s="189">
        <f t="shared" si="104"/>
        <v>-265619955.86377427</v>
      </c>
      <c r="S408" s="189">
        <f t="shared" si="104"/>
        <v>-268920369.75900191</v>
      </c>
      <c r="T408" s="189">
        <f t="shared" si="104"/>
        <v>-271940482.27417469</v>
      </c>
      <c r="U408" s="189">
        <f t="shared" si="104"/>
        <v>-274721724.22205752</v>
      </c>
      <c r="V408" s="189">
        <f t="shared" si="104"/>
        <v>-277297130.99519992</v>
      </c>
      <c r="W408" s="189">
        <f t="shared" si="104"/>
        <v>-279693448.6927073</v>
      </c>
      <c r="X408" s="189">
        <f t="shared" si="104"/>
        <v>-281932621.85228783</v>
      </c>
      <c r="Y408" s="189">
        <f t="shared" si="104"/>
        <v>-284032867.95319027</v>
      </c>
      <c r="Z408" s="189">
        <f t="shared" si="104"/>
        <v>-286009468.75865352</v>
      </c>
      <c r="AA408" s="189">
        <f t="shared" si="104"/>
        <v>-287875363.28020579</v>
      </c>
      <c r="AB408" s="189">
        <f t="shared" si="104"/>
        <v>-289641599.00018531</v>
      </c>
      <c r="AC408" s="189">
        <f t="shared" si="104"/>
        <v>-291317680.02219647</v>
      </c>
      <c r="AD408" s="189">
        <f t="shared" si="104"/>
        <v>-292911839.0738768</v>
      </c>
      <c r="AE408" s="189">
        <f t="shared" si="104"/>
        <v>-294431252.44208401</v>
      </c>
      <c r="AF408" s="189">
        <f t="shared" si="104"/>
        <v>-295882211.57958168</v>
      </c>
      <c r="AG408" s="189">
        <f t="shared" si="104"/>
        <v>-297270261.42139226</v>
      </c>
      <c r="AH408" s="189">
        <f t="shared" si="104"/>
        <v>-298600312.84323722</v>
      </c>
      <c r="AI408" s="189">
        <f t="shared" si="104"/>
        <v>-299876734.83278787</v>
      </c>
      <c r="AJ408" s="189">
        <f t="shared" si="104"/>
        <v>-301103430.59633178</v>
      </c>
      <c r="AK408" s="189">
        <f t="shared" si="104"/>
        <v>-302283900.83506173</v>
      </c>
      <c r="AL408" s="189">
        <f t="shared" si="104"/>
        <v>-303421296.69215989</v>
      </c>
      <c r="AM408" s="189">
        <f t="shared" si="104"/>
        <v>-304518464.3223877</v>
      </c>
      <c r="AN408" s="189">
        <f t="shared" si="104"/>
        <v>-305577982.6199165</v>
      </c>
      <c r="AO408" s="189">
        <f t="shared" si="104"/>
        <v>-306602195.32230264</v>
      </c>
      <c r="AP408" s="189">
        <f t="shared" si="104"/>
        <v>-307593238.46353906</v>
      </c>
      <c r="AQ408" s="189">
        <f t="shared" si="104"/>
        <v>-308553063.95878571</v>
      </c>
      <c r="AR408" s="189">
        <f t="shared" si="104"/>
        <v>-309483459.95435125</v>
      </c>
      <c r="AS408" s="189">
        <f t="shared" si="104"/>
        <v>-310386068.45898914</v>
      </c>
      <c r="AT408" s="189">
        <f t="shared" si="104"/>
        <v>-311262400.67926818</v>
      </c>
      <c r="AU408" s="189">
        <f t="shared" si="104"/>
        <v>-312113850.40723544</v>
      </c>
      <c r="AV408" s="189">
        <f t="shared" si="104"/>
        <v>-312941705.74866527</v>
      </c>
      <c r="AW408" s="189">
        <f t="shared" si="104"/>
        <v>-313747159.43174171</v>
      </c>
      <c r="AX408" s="189">
        <f t="shared" si="104"/>
        <v>-314531317.8966468</v>
      </c>
      <c r="AY408" s="189">
        <f t="shared" si="104"/>
        <v>-315295209.33434659</v>
      </c>
      <c r="AZ408" s="189">
        <f t="shared" si="104"/>
        <v>-316039790.81645679</v>
      </c>
      <c r="BA408" s="189">
        <f t="shared" si="104"/>
        <v>-316765954.63626891</v>
      </c>
      <c r="BB408" s="189">
        <f t="shared" si="104"/>
        <v>-317474533.96296912</v>
      </c>
      <c r="BC408" s="189">
        <f t="shared" si="104"/>
        <v>-318166307.89604855</v>
      </c>
      <c r="BD408" s="189">
        <f t="shared" si="104"/>
        <v>-318842005.99435556</v>
      </c>
      <c r="BE408" s="189">
        <f t="shared" si="104"/>
        <v>-319502312.34370601</v>
      </c>
      <c r="BF408" s="189">
        <f t="shared" si="104"/>
        <v>-320147869.21810353</v>
      </c>
      <c r="BG408" s="189">
        <f t="shared" si="104"/>
        <v>-320779280.38213241</v>
      </c>
      <c r="BH408" s="189">
        <f t="shared" si="104"/>
        <v>-321397114.07573307</v>
      </c>
      <c r="BI408" s="189">
        <f t="shared" si="104"/>
        <v>-322001905.71717024</v>
      </c>
      <c r="BJ408" s="189">
        <f t="shared" si="104"/>
        <v>-322594160.35539353</v>
      </c>
      <c r="BK408" s="189">
        <f t="shared" si="104"/>
        <v>-323174354.89904588</v>
      </c>
      <c r="BL408" s="189">
        <f t="shared" si="104"/>
        <v>-323742940.14598906</v>
      </c>
      <c r="BM408" s="189">
        <f t="shared" si="104"/>
        <v>-324300342.63430041</v>
      </c>
      <c r="BN408" s="1521">
        <f t="shared" si="104"/>
        <v>-324846966.33317858</v>
      </c>
    </row>
    <row r="409" spans="1:66" hidden="1" x14ac:dyDescent="0.15">
      <c r="A409" s="1123"/>
      <c r="C409" s="1529"/>
      <c r="D409" s="274"/>
      <c r="E409" s="1675"/>
      <c r="F409" s="1604"/>
      <c r="G409" s="189"/>
      <c r="H409" s="189"/>
      <c r="I409" s="189"/>
      <c r="J409" s="189"/>
      <c r="K409" s="189"/>
      <c r="L409" s="189"/>
      <c r="M409" s="189"/>
      <c r="N409" s="189"/>
      <c r="O409" s="189"/>
      <c r="P409" s="189"/>
      <c r="Q409" s="189"/>
      <c r="R409" s="189"/>
      <c r="S409" s="189"/>
      <c r="T409" s="189"/>
      <c r="U409" s="189"/>
      <c r="V409" s="189"/>
      <c r="W409" s="189"/>
      <c r="X409" s="189"/>
      <c r="Y409" s="189"/>
      <c r="Z409" s="189"/>
      <c r="AA409" s="189"/>
      <c r="AB409" s="189"/>
      <c r="AC409" s="189"/>
      <c r="AD409" s="189"/>
      <c r="AE409" s="189"/>
      <c r="AF409" s="189"/>
      <c r="AG409" s="189"/>
      <c r="AH409" s="189"/>
      <c r="AI409" s="189"/>
      <c r="AJ409" s="189"/>
      <c r="AK409" s="189"/>
      <c r="AL409" s="189"/>
      <c r="AM409" s="189"/>
      <c r="AN409" s="189"/>
      <c r="AO409" s="189"/>
      <c r="AP409" s="189"/>
      <c r="AQ409" s="189"/>
      <c r="AR409" s="189"/>
      <c r="AS409" s="189"/>
      <c r="AT409" s="189"/>
      <c r="AU409" s="189"/>
      <c r="AV409" s="189"/>
      <c r="AW409" s="189"/>
      <c r="AX409" s="189"/>
      <c r="AY409" s="189"/>
      <c r="AZ409" s="189"/>
      <c r="BA409" s="189"/>
      <c r="BB409" s="189"/>
      <c r="BC409" s="189"/>
      <c r="BD409" s="189"/>
      <c r="BE409" s="189"/>
      <c r="BF409" s="189"/>
      <c r="BG409" s="189"/>
      <c r="BH409" s="189"/>
      <c r="BI409" s="189"/>
      <c r="BJ409" s="189"/>
      <c r="BK409" s="189"/>
      <c r="BL409" s="189"/>
      <c r="BM409" s="189"/>
      <c r="BN409" s="1521"/>
    </row>
    <row r="410" spans="1:66" hidden="1" x14ac:dyDescent="0.15">
      <c r="A410" s="1123"/>
      <c r="C410" s="1529"/>
      <c r="D410" s="274"/>
      <c r="E410" s="1675"/>
      <c r="F410" s="1604"/>
      <c r="G410" s="189">
        <f t="shared" ref="G410:BN412" si="105">G311+G344</f>
        <v>706665217.79519999</v>
      </c>
      <c r="H410" s="189">
        <f t="shared" si="105"/>
        <v>457624416.64319998</v>
      </c>
      <c r="I410" s="189">
        <f t="shared" si="105"/>
        <v>335723555.1939916</v>
      </c>
      <c r="J410" s="189">
        <f t="shared" si="105"/>
        <v>258391775.72160015</v>
      </c>
      <c r="K410" s="189">
        <f t="shared" si="105"/>
        <v>203151218.28207994</v>
      </c>
      <c r="L410" s="189">
        <f t="shared" si="105"/>
        <v>160871086.5622333</v>
      </c>
      <c r="M410" s="189">
        <f t="shared" si="105"/>
        <v>127009709.17376344</v>
      </c>
      <c r="N410" s="189">
        <f t="shared" si="105"/>
        <v>99005662.984320164</v>
      </c>
      <c r="O410" s="189">
        <f t="shared" si="105"/>
        <v>75284040.366847828</v>
      </c>
      <c r="P410" s="189">
        <f t="shared" si="105"/>
        <v>54813217.032703958</v>
      </c>
      <c r="Q410" s="189">
        <f t="shared" si="105"/>
        <v>36883853.029006086</v>
      </c>
      <c r="R410" s="189">
        <f t="shared" si="105"/>
        <v>20989111.656826571</v>
      </c>
      <c r="S410" s="189">
        <f t="shared" si="105"/>
        <v>6755373.7908663005</v>
      </c>
      <c r="T410" s="189">
        <f t="shared" si="105"/>
        <v>-6099990.2539491653</v>
      </c>
      <c r="U410" s="189">
        <f t="shared" si="105"/>
        <v>-17795488.26501219</v>
      </c>
      <c r="V410" s="189">
        <f t="shared" si="105"/>
        <v>-28503227.205503777</v>
      </c>
      <c r="W410" s="189">
        <f t="shared" si="105"/>
        <v>-38360964.931390524</v>
      </c>
      <c r="X410" s="189">
        <f t="shared" si="105"/>
        <v>-47480525.29948172</v>
      </c>
      <c r="Y410" s="189">
        <f t="shared" si="105"/>
        <v>-55953810.462192617</v>
      </c>
      <c r="Z410" s="189">
        <f t="shared" si="105"/>
        <v>-63857183.9667968</v>
      </c>
      <c r="AA410" s="189">
        <f t="shared" si="105"/>
        <v>-71254723.745108604</v>
      </c>
      <c r="AB410" s="189">
        <f t="shared" si="105"/>
        <v>-78200675.169755042</v>
      </c>
      <c r="AC410" s="189">
        <f t="shared" si="105"/>
        <v>-84741327.552619547</v>
      </c>
      <c r="AD410" s="189">
        <f t="shared" si="105"/>
        <v>-90916468.267498806</v>
      </c>
      <c r="AE410" s="189">
        <f t="shared" si="105"/>
        <v>-96760522.859761715</v>
      </c>
      <c r="AF410" s="189">
        <f t="shared" si="105"/>
        <v>-102303458.56026705</v>
      </c>
      <c r="AG410" s="189">
        <f t="shared" si="105"/>
        <v>-107571507.34314163</v>
      </c>
      <c r="AH410" s="189">
        <f t="shared" si="105"/>
        <v>-112587749.79611938</v>
      </c>
      <c r="AI410" s="189">
        <f t="shared" si="105"/>
        <v>-117372590.52236541</v>
      </c>
      <c r="AJ410" s="189">
        <f t="shared" si="105"/>
        <v>-121944148.20496972</v>
      </c>
      <c r="AK410" s="189">
        <f t="shared" si="105"/>
        <v>-126318577.93833669</v>
      </c>
      <c r="AL410" s="189">
        <f t="shared" si="105"/>
        <v>-130510339.35736299</v>
      </c>
      <c r="AM410" s="189">
        <f t="shared" si="105"/>
        <v>-134532421.06043062</v>
      </c>
      <c r="AN410" s="189">
        <f t="shared" si="105"/>
        <v>-138396529.53807244</v>
      </c>
      <c r="AO410" s="189">
        <f t="shared" si="105"/>
        <v>-142113249.08370781</v>
      </c>
      <c r="AP410" s="189">
        <f t="shared" si="105"/>
        <v>-145692177.83254528</v>
      </c>
      <c r="AQ410" s="189">
        <f t="shared" si="105"/>
        <v>-149142044.04657984</v>
      </c>
      <c r="AR410" s="189">
        <f t="shared" si="105"/>
        <v>-152470805.96271411</v>
      </c>
      <c r="AS410" s="189">
        <f t="shared" si="105"/>
        <v>-155685737.89261556</v>
      </c>
      <c r="AT410" s="189">
        <f t="shared" si="105"/>
        <v>-158793504.76639739</v>
      </c>
      <c r="AU410" s="189">
        <f t="shared" si="105"/>
        <v>-161800226.91735736</v>
      </c>
      <c r="AV410" s="189">
        <f t="shared" si="105"/>
        <v>-164711536.58904696</v>
      </c>
      <c r="AW410" s="189">
        <f t="shared" si="105"/>
        <v>-167532627.39164177</v>
      </c>
      <c r="AX410" s="189">
        <f t="shared" si="105"/>
        <v>-170268297.72876406</v>
      </c>
      <c r="AY410" s="189">
        <f t="shared" si="105"/>
        <v>-172922989.04845342</v>
      </c>
      <c r="AZ410" s="189">
        <f t="shared" si="105"/>
        <v>-175500819.63505569</v>
      </c>
      <c r="BA410" s="189">
        <f t="shared" si="105"/>
        <v>-178005614.54629645</v>
      </c>
      <c r="BB410" s="189">
        <f t="shared" si="105"/>
        <v>-180440932.20695901</v>
      </c>
      <c r="BC410" s="189">
        <f t="shared" si="105"/>
        <v>-182810088.09361175</v>
      </c>
      <c r="BD410" s="189">
        <f t="shared" si="105"/>
        <v>-185116175.88076934</v>
      </c>
      <c r="BE410" s="189">
        <f t="shared" si="105"/>
        <v>-187362086.36532381</v>
      </c>
      <c r="BF410" s="189">
        <f t="shared" si="105"/>
        <v>-189550524.44117355</v>
      </c>
      <c r="BG410" s="189">
        <f t="shared" si="105"/>
        <v>-191684024.35816035</v>
      </c>
      <c r="BH410" s="189">
        <f t="shared" si="105"/>
        <v>-193764963.46747327</v>
      </c>
      <c r="BI410" s="189">
        <f t="shared" si="105"/>
        <v>-195795574.6285986</v>
      </c>
      <c r="BJ410" s="189">
        <f t="shared" si="105"/>
        <v>-197777957.4298555</v>
      </c>
      <c r="BK410" s="189">
        <f t="shared" si="105"/>
        <v>-199714088.3549113</v>
      </c>
      <c r="BL410" s="189">
        <f t="shared" si="105"/>
        <v>-201605830.01085231</v>
      </c>
      <c r="BM410" s="189">
        <f t="shared" si="105"/>
        <v>-203454939.51896164</v>
      </c>
      <c r="BN410" s="1521">
        <f t="shared" si="105"/>
        <v>-205263076.15693578</v>
      </c>
    </row>
    <row r="411" spans="1:66" hidden="1" x14ac:dyDescent="0.15">
      <c r="A411" s="1123"/>
      <c r="C411" s="1529"/>
      <c r="D411" s="274"/>
      <c r="E411" s="1675"/>
      <c r="F411" s="1604"/>
      <c r="G411" s="189">
        <f t="shared" si="105"/>
        <v>706665217.79519999</v>
      </c>
      <c r="H411" s="189">
        <f t="shared" si="105"/>
        <v>519884616.93119979</v>
      </c>
      <c r="I411" s="189">
        <f t="shared" si="105"/>
        <v>423897862.80330253</v>
      </c>
      <c r="J411" s="189">
        <f t="shared" si="105"/>
        <v>361121106.19679981</v>
      </c>
      <c r="K411" s="189">
        <f t="shared" si="105"/>
        <v>315261564.52459246</v>
      </c>
      <c r="L411" s="189">
        <f t="shared" si="105"/>
        <v>279532365.18808722</v>
      </c>
      <c r="M411" s="189">
        <f t="shared" si="105"/>
        <v>250492786.88824788</v>
      </c>
      <c r="N411" s="189">
        <f t="shared" si="105"/>
        <v>226172122.07255974</v>
      </c>
      <c r="O411" s="189">
        <f t="shared" si="105"/>
        <v>205342778.79612026</v>
      </c>
      <c r="P411" s="189">
        <f t="shared" si="105"/>
        <v>187191511.65118369</v>
      </c>
      <c r="Q411" s="189">
        <f t="shared" si="105"/>
        <v>171153537.84985003</v>
      </c>
      <c r="R411" s="189">
        <f t="shared" si="105"/>
        <v>156821692.21515402</v>
      </c>
      <c r="S411" s="189">
        <f t="shared" si="105"/>
        <v>143893393.196596</v>
      </c>
      <c r="T411" s="189">
        <f t="shared" si="105"/>
        <v>132138050.66029072</v>
      </c>
      <c r="U411" s="189">
        <f t="shared" si="105"/>
        <v>121376172.05251949</v>
      </c>
      <c r="V411" s="189">
        <f t="shared" si="105"/>
        <v>111465485.5669558</v>
      </c>
      <c r="W411" s="189">
        <f t="shared" si="105"/>
        <v>102291442.13408177</v>
      </c>
      <c r="X411" s="189">
        <f t="shared" si="105"/>
        <v>93760543.781982183</v>
      </c>
      <c r="Y411" s="189">
        <f t="shared" si="105"/>
        <v>85795550.345244482</v>
      </c>
      <c r="Z411" s="189">
        <f t="shared" si="105"/>
        <v>78331966.708786085</v>
      </c>
      <c r="AA411" s="189">
        <f t="shared" si="105"/>
        <v>71315422.862573385</v>
      </c>
      <c r="AB411" s="189">
        <f t="shared" si="105"/>
        <v>64699688.97765255</v>
      </c>
      <c r="AC411" s="189">
        <f t="shared" si="105"/>
        <v>58445150.274057478</v>
      </c>
      <c r="AD411" s="189">
        <f t="shared" si="105"/>
        <v>52517620.188160807</v>
      </c>
      <c r="AE411" s="189">
        <f t="shared" si="105"/>
        <v>46887406.087705612</v>
      </c>
      <c r="AF411" s="189">
        <f t="shared" si="105"/>
        <v>41528566.022386461</v>
      </c>
      <c r="AG411" s="189">
        <f t="shared" si="105"/>
        <v>36418311.731118053</v>
      </c>
      <c r="AH411" s="189">
        <f t="shared" si="105"/>
        <v>31536524.866527155</v>
      </c>
      <c r="AI411" s="189">
        <f t="shared" si="105"/>
        <v>26865361.75581114</v>
      </c>
      <c r="AJ411" s="189">
        <f t="shared" si="105"/>
        <v>22388928.049921587</v>
      </c>
      <c r="AK411" s="189">
        <f t="shared" si="105"/>
        <v>18093009.022147819</v>
      </c>
      <c r="AL411" s="189">
        <f t="shared" si="105"/>
        <v>13964844.537192419</v>
      </c>
      <c r="AM411" s="189">
        <f t="shared" si="105"/>
        <v>9992940.1482916623</v>
      </c>
      <c r="AN411" s="189">
        <f t="shared" si="105"/>
        <v>6166907.6192495078</v>
      </c>
      <c r="AO411" s="189">
        <f t="shared" si="105"/>
        <v>2477329.5697886944</v>
      </c>
      <c r="AP411" s="189">
        <f t="shared" si="105"/>
        <v>-1084355.9800351411</v>
      </c>
      <c r="AQ411" s="189">
        <f t="shared" si="105"/>
        <v>-4525954.5556549281</v>
      </c>
      <c r="AR411" s="189">
        <f t="shared" si="105"/>
        <v>-7854600.4012621194</v>
      </c>
      <c r="AS411" s="189">
        <f t="shared" si="105"/>
        <v>-11076830.104751274</v>
      </c>
      <c r="AT411" s="189">
        <f t="shared" si="105"/>
        <v>-14198646.492251799</v>
      </c>
      <c r="AU411" s="189">
        <f t="shared" si="105"/>
        <v>-17225574.286253214</v>
      </c>
      <c r="AV411" s="189">
        <f t="shared" si="105"/>
        <v>-20162708.761532709</v>
      </c>
      <c r="AW411" s="189">
        <f t="shared" si="105"/>
        <v>-23014758.42351763</v>
      </c>
      <c r="AX411" s="189">
        <f t="shared" si="105"/>
        <v>-25786082.563715383</v>
      </c>
      <c r="AY411" s="189">
        <f t="shared" si="105"/>
        <v>-28480724.408225462</v>
      </c>
      <c r="AZ411" s="189">
        <f t="shared" si="105"/>
        <v>-31102440.461771175</v>
      </c>
      <c r="BA411" s="189">
        <f t="shared" si="105"/>
        <v>-33654726.556164347</v>
      </c>
      <c r="BB411" s="189">
        <f t="shared" si="105"/>
        <v>-36140841.034783214</v>
      </c>
      <c r="BC411" s="189">
        <f t="shared" si="105"/>
        <v>-38563825.440406241</v>
      </c>
      <c r="BD411" s="189">
        <f t="shared" si="105"/>
        <v>-40926523.020170212</v>
      </c>
      <c r="BE411" s="189">
        <f t="shared" si="105"/>
        <v>-43231595.31656646</v>
      </c>
      <c r="BF411" s="189">
        <f t="shared" si="105"/>
        <v>-45481537.075691544</v>
      </c>
      <c r="BG411" s="189">
        <f t="shared" si="105"/>
        <v>-47678689.672172077</v>
      </c>
      <c r="BH411" s="189">
        <f t="shared" si="105"/>
        <v>-49825253.223269701</v>
      </c>
      <c r="BI411" s="189">
        <f t="shared" si="105"/>
        <v>-51923297.541817181</v>
      </c>
      <c r="BJ411" s="189">
        <f t="shared" si="105"/>
        <v>-53974772.058171988</v>
      </c>
      <c r="BK411" s="189">
        <f t="shared" si="105"/>
        <v>-55981514.824729115</v>
      </c>
      <c r="BL411" s="189">
        <f t="shared" si="105"/>
        <v>-57945260.702280529</v>
      </c>
      <c r="BM411" s="189">
        <f t="shared" si="105"/>
        <v>-59867648.815252617</v>
      </c>
      <c r="BN411" s="1521">
        <f t="shared" si="105"/>
        <v>-61750229.352286726</v>
      </c>
    </row>
    <row r="412" spans="1:66" hidden="1" x14ac:dyDescent="0.15">
      <c r="A412" s="1123"/>
      <c r="B412" s="747"/>
      <c r="C412" s="1533"/>
      <c r="D412" s="1399"/>
      <c r="E412" s="1679"/>
      <c r="F412" s="1605"/>
      <c r="G412" s="748">
        <f t="shared" si="105"/>
        <v>706665217.79519999</v>
      </c>
      <c r="H412" s="748">
        <f t="shared" si="105"/>
        <v>582144817.2191999</v>
      </c>
      <c r="I412" s="748">
        <f t="shared" si="105"/>
        <v>515160295.88941962</v>
      </c>
      <c r="J412" s="748">
        <f t="shared" si="105"/>
        <v>470076456.7008</v>
      </c>
      <c r="K412" s="748">
        <f t="shared" si="105"/>
        <v>436439414.3285048</v>
      </c>
      <c r="L412" s="748">
        <f t="shared" si="105"/>
        <v>409790387.50399774</v>
      </c>
      <c r="M412" s="748">
        <f t="shared" si="105"/>
        <v>387828034.98636317</v>
      </c>
      <c r="N412" s="748">
        <f t="shared" si="105"/>
        <v>369214932.23424</v>
      </c>
      <c r="O412" s="748">
        <f t="shared" si="105"/>
        <v>353107684.56447083</v>
      </c>
      <c r="P412" s="748">
        <f t="shared" si="105"/>
        <v>338941594.09917444</v>
      </c>
      <c r="Q412" s="748">
        <f t="shared" si="105"/>
        <v>326320790.13841224</v>
      </c>
      <c r="R412" s="748">
        <f t="shared" si="105"/>
        <v>314957469.95711797</v>
      </c>
      <c r="S412" s="748">
        <f t="shared" si="105"/>
        <v>304636119.51206118</v>
      </c>
      <c r="T412" s="748">
        <f t="shared" si="105"/>
        <v>295191352.69124693</v>
      </c>
      <c r="U412" s="748">
        <f t="shared" si="105"/>
        <v>286493603.33983999</v>
      </c>
      <c r="V412" s="748">
        <f t="shared" si="105"/>
        <v>278439560.21433616</v>
      </c>
      <c r="W412" s="748">
        <f t="shared" si="105"/>
        <v>270945580.51396298</v>
      </c>
      <c r="X412" s="748">
        <f t="shared" si="105"/>
        <v>263943037.31154385</v>
      </c>
      <c r="Y412" s="748">
        <f t="shared" si="105"/>
        <v>257374959.27150688</v>
      </c>
      <c r="Z412" s="748">
        <f t="shared" si="105"/>
        <v>251193555.89277688</v>
      </c>
      <c r="AA412" s="748">
        <f t="shared" si="105"/>
        <v>245358363.13761958</v>
      </c>
      <c r="AB412" s="748">
        <f t="shared" si="105"/>
        <v>239834832.32809106</v>
      </c>
      <c r="AC412" s="748">
        <f t="shared" si="105"/>
        <v>234593241.37869525</v>
      </c>
      <c r="AD412" s="748">
        <f t="shared" si="105"/>
        <v>229607844.16492614</v>
      </c>
      <c r="AE412" s="748">
        <f t="shared" si="105"/>
        <v>224856198.35866937</v>
      </c>
      <c r="AF412" s="748">
        <f t="shared" si="105"/>
        <v>220318628.76437512</v>
      </c>
      <c r="AG412" s="748">
        <f t="shared" si="105"/>
        <v>215977794.76375207</v>
      </c>
      <c r="AH412" s="748">
        <f t="shared" si="105"/>
        <v>211818338.62564239</v>
      </c>
      <c r="AI412" s="748">
        <f t="shared" si="105"/>
        <v>207826597.25981578</v>
      </c>
      <c r="AJ412" s="748">
        <f t="shared" si="105"/>
        <v>203990364.20937595</v>
      </c>
      <c r="AK412" s="748">
        <f t="shared" si="105"/>
        <v>200298691.76747108</v>
      </c>
      <c r="AL412" s="748">
        <f t="shared" si="105"/>
        <v>196741725.39642262</v>
      </c>
      <c r="AM412" s="748">
        <f t="shared" si="105"/>
        <v>193310564.34570464</v>
      </c>
      <c r="AN412" s="748">
        <f t="shared" si="105"/>
        <v>189997143.66608676</v>
      </c>
      <c r="AO412" s="748">
        <f t="shared" si="105"/>
        <v>186794133.81120434</v>
      </c>
      <c r="AP412" s="748">
        <f t="shared" si="105"/>
        <v>183694854.78390956</v>
      </c>
      <c r="AQ412" s="748">
        <f t="shared" si="105"/>
        <v>180693202.37998953</v>
      </c>
      <c r="AR412" s="748">
        <f t="shared" si="105"/>
        <v>177783584.54787627</v>
      </c>
      <c r="AS412" s="748">
        <f t="shared" si="105"/>
        <v>174960866.25047493</v>
      </c>
      <c r="AT412" s="748">
        <f t="shared" si="105"/>
        <v>172220321.50701919</v>
      </c>
      <c r="AU412" s="748">
        <f t="shared" si="105"/>
        <v>169557591.52596855</v>
      </c>
      <c r="AV412" s="748">
        <f t="shared" si="105"/>
        <v>166968648.02737761</v>
      </c>
      <c r="AW412" s="748">
        <f t="shared" si="105"/>
        <v>164449761.00465751</v>
      </c>
      <c r="AX412" s="748">
        <f t="shared" si="105"/>
        <v>161997470.29880199</v>
      </c>
      <c r="AY412" s="748">
        <f t="shared" si="105"/>
        <v>159608560.45877281</v>
      </c>
      <c r="AZ412" s="748">
        <f t="shared" si="105"/>
        <v>157280038.44434562</v>
      </c>
      <c r="BA412" s="748">
        <f t="shared" si="105"/>
        <v>155009113.79588279</v>
      </c>
      <c r="BB412" s="748">
        <f t="shared" si="105"/>
        <v>152793180.95195365</v>
      </c>
      <c r="BC412" s="748">
        <f t="shared" si="105"/>
        <v>150629803.442729</v>
      </c>
      <c r="BD412" s="748">
        <f t="shared" si="105"/>
        <v>148516699.7263225</v>
      </c>
      <c r="BE412" s="748">
        <f t="shared" si="105"/>
        <v>146451730.46819496</v>
      </c>
      <c r="BF412" s="748">
        <f t="shared" si="105"/>
        <v>144432887.09145761</v>
      </c>
      <c r="BG412" s="748">
        <f t="shared" si="105"/>
        <v>142458281.4493328</v>
      </c>
      <c r="BH412" s="748">
        <f t="shared" si="105"/>
        <v>140526136.49089685</v>
      </c>
      <c r="BI412" s="748">
        <f t="shared" si="105"/>
        <v>138634777.80811462</v>
      </c>
      <c r="BJ412" s="748">
        <f t="shared" si="105"/>
        <v>136782625.96659803</v>
      </c>
      <c r="BK412" s="748">
        <f t="shared" si="105"/>
        <v>134968189.53485084</v>
      </c>
      <c r="BL412" s="748">
        <f t="shared" si="105"/>
        <v>133190058.73735435</v>
      </c>
      <c r="BM412" s="748">
        <f t="shared" si="105"/>
        <v>131446899.66596405</v>
      </c>
      <c r="BN412" s="1525">
        <f t="shared" si="105"/>
        <v>129737448.99195831</v>
      </c>
    </row>
    <row r="413" spans="1:66" hidden="1" x14ac:dyDescent="0.15">
      <c r="A413" s="1123"/>
      <c r="C413" s="1529"/>
      <c r="D413" s="274"/>
      <c r="E413" s="1675"/>
      <c r="F413" s="1604"/>
      <c r="G413" s="189"/>
      <c r="H413" s="189"/>
      <c r="I413" s="189"/>
      <c r="J413" s="189"/>
      <c r="K413" s="189"/>
      <c r="L413" s="189"/>
      <c r="M413" s="189"/>
      <c r="N413" s="189"/>
      <c r="O413" s="189"/>
      <c r="P413" s="189"/>
      <c r="Q413" s="189"/>
      <c r="R413" s="189"/>
      <c r="S413" s="189"/>
      <c r="T413" s="189"/>
      <c r="U413" s="189"/>
      <c r="V413" s="189"/>
      <c r="W413" s="189"/>
      <c r="X413" s="189"/>
      <c r="Y413" s="189"/>
      <c r="Z413" s="189"/>
      <c r="AA413" s="189"/>
      <c r="AB413" s="189"/>
      <c r="AC413" s="189"/>
      <c r="AD413" s="189"/>
      <c r="AE413" s="189"/>
      <c r="AF413" s="189"/>
      <c r="AG413" s="189"/>
      <c r="AH413" s="189"/>
      <c r="AI413" s="189"/>
      <c r="AJ413" s="189"/>
      <c r="AK413" s="189"/>
      <c r="AL413" s="189"/>
      <c r="AM413" s="189"/>
      <c r="AN413" s="189"/>
      <c r="AO413" s="189"/>
      <c r="AP413" s="189"/>
      <c r="AQ413" s="189"/>
      <c r="AR413" s="189"/>
      <c r="AS413" s="189"/>
      <c r="AT413" s="189"/>
      <c r="AU413" s="189"/>
      <c r="AV413" s="189"/>
      <c r="AW413" s="189"/>
      <c r="AX413" s="189"/>
      <c r="AY413" s="189"/>
      <c r="AZ413" s="189"/>
      <c r="BA413" s="189"/>
      <c r="BB413" s="189"/>
      <c r="BC413" s="189"/>
      <c r="BD413" s="189"/>
      <c r="BE413" s="189"/>
      <c r="BF413" s="189"/>
      <c r="BG413" s="189"/>
      <c r="BH413" s="189"/>
      <c r="BI413" s="189"/>
      <c r="BJ413" s="189"/>
      <c r="BK413" s="189"/>
      <c r="BL413" s="189"/>
      <c r="BM413" s="189"/>
      <c r="BN413" s="1521"/>
    </row>
    <row r="414" spans="1:66" hidden="1" x14ac:dyDescent="0.15">
      <c r="A414" s="1123"/>
      <c r="B414" s="165" t="s">
        <v>907</v>
      </c>
      <c r="C414" s="1529"/>
      <c r="D414" s="274"/>
      <c r="E414" s="1675"/>
      <c r="F414" s="1604"/>
      <c r="G414" s="1537">
        <f>G218/G382</f>
        <v>1.0000000000000002</v>
      </c>
      <c r="H414" s="1537">
        <f t="shared" ref="H414:BN414" si="106">H218/H382</f>
        <v>1</v>
      </c>
      <c r="I414" s="1537">
        <f t="shared" si="106"/>
        <v>1</v>
      </c>
      <c r="J414" s="1537">
        <f t="shared" si="106"/>
        <v>1</v>
      </c>
      <c r="K414" s="1537">
        <f t="shared" si="106"/>
        <v>1</v>
      </c>
      <c r="L414" s="1537">
        <f t="shared" si="106"/>
        <v>1</v>
      </c>
      <c r="M414" s="1537">
        <f t="shared" si="106"/>
        <v>1</v>
      </c>
      <c r="N414" s="1537">
        <f t="shared" si="106"/>
        <v>1</v>
      </c>
      <c r="O414" s="1537">
        <f t="shared" si="106"/>
        <v>1</v>
      </c>
      <c r="P414" s="1537">
        <f t="shared" si="106"/>
        <v>1</v>
      </c>
      <c r="Q414" s="1537">
        <f t="shared" si="106"/>
        <v>1</v>
      </c>
      <c r="R414" s="1537">
        <f t="shared" si="106"/>
        <v>1</v>
      </c>
      <c r="S414" s="1537">
        <f t="shared" si="106"/>
        <v>1</v>
      </c>
      <c r="T414" s="1537">
        <f t="shared" si="106"/>
        <v>1</v>
      </c>
      <c r="U414" s="1537">
        <f t="shared" si="106"/>
        <v>1</v>
      </c>
      <c r="V414" s="1537">
        <f t="shared" si="106"/>
        <v>1</v>
      </c>
      <c r="W414" s="1537">
        <f t="shared" si="106"/>
        <v>1</v>
      </c>
      <c r="X414" s="1537">
        <f t="shared" si="106"/>
        <v>1</v>
      </c>
      <c r="Y414" s="1537">
        <f t="shared" si="106"/>
        <v>1</v>
      </c>
      <c r="Z414" s="1537">
        <f t="shared" si="106"/>
        <v>1</v>
      </c>
      <c r="AA414" s="1537">
        <f t="shared" si="106"/>
        <v>1</v>
      </c>
      <c r="AB414" s="1537">
        <f t="shared" si="106"/>
        <v>1</v>
      </c>
      <c r="AC414" s="1537">
        <f t="shared" si="106"/>
        <v>1</v>
      </c>
      <c r="AD414" s="1537">
        <f t="shared" si="106"/>
        <v>1</v>
      </c>
      <c r="AE414" s="1537">
        <f t="shared" si="106"/>
        <v>1</v>
      </c>
      <c r="AF414" s="1537">
        <f t="shared" si="106"/>
        <v>1</v>
      </c>
      <c r="AG414" s="1537">
        <f t="shared" si="106"/>
        <v>1</v>
      </c>
      <c r="AH414" s="1537">
        <f t="shared" si="106"/>
        <v>1</v>
      </c>
      <c r="AI414" s="1537">
        <f t="shared" si="106"/>
        <v>1</v>
      </c>
      <c r="AJ414" s="1537">
        <f t="shared" si="106"/>
        <v>1</v>
      </c>
      <c r="AK414" s="1537">
        <f t="shared" si="106"/>
        <v>1</v>
      </c>
      <c r="AL414" s="1537">
        <f t="shared" si="106"/>
        <v>1</v>
      </c>
      <c r="AM414" s="1537">
        <f t="shared" si="106"/>
        <v>1</v>
      </c>
      <c r="AN414" s="1537">
        <f t="shared" si="106"/>
        <v>1</v>
      </c>
      <c r="AO414" s="1537">
        <f t="shared" si="106"/>
        <v>1</v>
      </c>
      <c r="AP414" s="1537">
        <f t="shared" si="106"/>
        <v>1</v>
      </c>
      <c r="AQ414" s="1537">
        <f t="shared" si="106"/>
        <v>1</v>
      </c>
      <c r="AR414" s="1537">
        <f t="shared" si="106"/>
        <v>1</v>
      </c>
      <c r="AS414" s="1537">
        <f t="shared" si="106"/>
        <v>1</v>
      </c>
      <c r="AT414" s="1537">
        <f t="shared" si="106"/>
        <v>1</v>
      </c>
      <c r="AU414" s="1537">
        <f t="shared" si="106"/>
        <v>1</v>
      </c>
      <c r="AV414" s="1537">
        <f t="shared" si="106"/>
        <v>1</v>
      </c>
      <c r="AW414" s="1537">
        <f t="shared" si="106"/>
        <v>1</v>
      </c>
      <c r="AX414" s="1537">
        <f t="shared" si="106"/>
        <v>1</v>
      </c>
      <c r="AY414" s="1537">
        <f t="shared" si="106"/>
        <v>1</v>
      </c>
      <c r="AZ414" s="1537">
        <f t="shared" si="106"/>
        <v>1</v>
      </c>
      <c r="BA414" s="1537">
        <f t="shared" si="106"/>
        <v>1</v>
      </c>
      <c r="BB414" s="1537">
        <f t="shared" si="106"/>
        <v>1</v>
      </c>
      <c r="BC414" s="1537">
        <f t="shared" si="106"/>
        <v>1</v>
      </c>
      <c r="BD414" s="1537">
        <f t="shared" si="106"/>
        <v>1</v>
      </c>
      <c r="BE414" s="1537">
        <f t="shared" si="106"/>
        <v>1</v>
      </c>
      <c r="BF414" s="1537">
        <f t="shared" si="106"/>
        <v>1</v>
      </c>
      <c r="BG414" s="1537">
        <f t="shared" si="106"/>
        <v>1</v>
      </c>
      <c r="BH414" s="1537">
        <f t="shared" si="106"/>
        <v>1</v>
      </c>
      <c r="BI414" s="1537">
        <f t="shared" si="106"/>
        <v>1</v>
      </c>
      <c r="BJ414" s="1537">
        <f t="shared" si="106"/>
        <v>1</v>
      </c>
      <c r="BK414" s="1537">
        <f t="shared" si="106"/>
        <v>1</v>
      </c>
      <c r="BL414" s="1537">
        <f t="shared" si="106"/>
        <v>1</v>
      </c>
      <c r="BM414" s="1537">
        <f t="shared" si="106"/>
        <v>1</v>
      </c>
      <c r="BN414" s="1538">
        <f t="shared" si="106"/>
        <v>1</v>
      </c>
    </row>
    <row r="415" spans="1:66" hidden="1" x14ac:dyDescent="0.15">
      <c r="A415" s="1123"/>
      <c r="C415" s="1529"/>
      <c r="D415" s="274"/>
      <c r="E415" s="1675"/>
      <c r="F415" s="1604"/>
      <c r="G415" s="1537">
        <f t="shared" ref="G415:BN416" si="107">G219/G383</f>
        <v>1.0000000000000002</v>
      </c>
      <c r="H415" s="1537">
        <f t="shared" si="107"/>
        <v>1</v>
      </c>
      <c r="I415" s="1537">
        <f t="shared" si="107"/>
        <v>1</v>
      </c>
      <c r="J415" s="1537">
        <f t="shared" si="107"/>
        <v>1</v>
      </c>
      <c r="K415" s="1537">
        <f t="shared" si="107"/>
        <v>1</v>
      </c>
      <c r="L415" s="1537">
        <f t="shared" si="107"/>
        <v>1</v>
      </c>
      <c r="M415" s="1537">
        <f t="shared" si="107"/>
        <v>1</v>
      </c>
      <c r="N415" s="1537">
        <f t="shared" si="107"/>
        <v>1</v>
      </c>
      <c r="O415" s="1537">
        <f t="shared" si="107"/>
        <v>1</v>
      </c>
      <c r="P415" s="1537">
        <f t="shared" si="107"/>
        <v>1</v>
      </c>
      <c r="Q415" s="1537">
        <f t="shared" si="107"/>
        <v>1</v>
      </c>
      <c r="R415" s="1537">
        <f t="shared" si="107"/>
        <v>1</v>
      </c>
      <c r="S415" s="1537">
        <f t="shared" si="107"/>
        <v>1</v>
      </c>
      <c r="T415" s="1537">
        <f t="shared" si="107"/>
        <v>1</v>
      </c>
      <c r="U415" s="1537">
        <f t="shared" si="107"/>
        <v>1</v>
      </c>
      <c r="V415" s="1537">
        <f t="shared" si="107"/>
        <v>1</v>
      </c>
      <c r="W415" s="1537">
        <f t="shared" si="107"/>
        <v>1</v>
      </c>
      <c r="X415" s="1537">
        <f t="shared" si="107"/>
        <v>1</v>
      </c>
      <c r="Y415" s="1537">
        <f t="shared" si="107"/>
        <v>1</v>
      </c>
      <c r="Z415" s="1537">
        <f t="shared" si="107"/>
        <v>1</v>
      </c>
      <c r="AA415" s="1537">
        <f t="shared" si="107"/>
        <v>1</v>
      </c>
      <c r="AB415" s="1537">
        <f t="shared" si="107"/>
        <v>1</v>
      </c>
      <c r="AC415" s="1537">
        <f t="shared" si="107"/>
        <v>1</v>
      </c>
      <c r="AD415" s="1537">
        <f t="shared" si="107"/>
        <v>1</v>
      </c>
      <c r="AE415" s="1537">
        <f t="shared" si="107"/>
        <v>1</v>
      </c>
      <c r="AF415" s="1537">
        <f t="shared" si="107"/>
        <v>1</v>
      </c>
      <c r="AG415" s="1537">
        <f t="shared" si="107"/>
        <v>1</v>
      </c>
      <c r="AH415" s="1537">
        <f t="shared" si="107"/>
        <v>1</v>
      </c>
      <c r="AI415" s="1537">
        <f t="shared" si="107"/>
        <v>1</v>
      </c>
      <c r="AJ415" s="1537">
        <f t="shared" si="107"/>
        <v>1</v>
      </c>
      <c r="AK415" s="1537">
        <f t="shared" si="107"/>
        <v>1</v>
      </c>
      <c r="AL415" s="1537">
        <f t="shared" si="107"/>
        <v>1</v>
      </c>
      <c r="AM415" s="1537">
        <f t="shared" si="107"/>
        <v>1</v>
      </c>
      <c r="AN415" s="1537">
        <f t="shared" si="107"/>
        <v>1</v>
      </c>
      <c r="AO415" s="1537">
        <f t="shared" si="107"/>
        <v>1</v>
      </c>
      <c r="AP415" s="1537">
        <f t="shared" si="107"/>
        <v>1</v>
      </c>
      <c r="AQ415" s="1537">
        <f t="shared" si="107"/>
        <v>1</v>
      </c>
      <c r="AR415" s="1537">
        <f t="shared" si="107"/>
        <v>1</v>
      </c>
      <c r="AS415" s="1537">
        <f t="shared" si="107"/>
        <v>1</v>
      </c>
      <c r="AT415" s="1537">
        <f t="shared" si="107"/>
        <v>1</v>
      </c>
      <c r="AU415" s="1537">
        <f t="shared" si="107"/>
        <v>1</v>
      </c>
      <c r="AV415" s="1537">
        <f t="shared" si="107"/>
        <v>1</v>
      </c>
      <c r="AW415" s="1537">
        <f t="shared" si="107"/>
        <v>1</v>
      </c>
      <c r="AX415" s="1537">
        <f t="shared" si="107"/>
        <v>1</v>
      </c>
      <c r="AY415" s="1537">
        <f t="shared" si="107"/>
        <v>1</v>
      </c>
      <c r="AZ415" s="1537">
        <f t="shared" si="107"/>
        <v>1</v>
      </c>
      <c r="BA415" s="1537">
        <f t="shared" si="107"/>
        <v>1</v>
      </c>
      <c r="BB415" s="1537">
        <f t="shared" si="107"/>
        <v>1</v>
      </c>
      <c r="BC415" s="1537">
        <f t="shared" si="107"/>
        <v>1</v>
      </c>
      <c r="BD415" s="1537">
        <f t="shared" si="107"/>
        <v>1</v>
      </c>
      <c r="BE415" s="1537">
        <f t="shared" si="107"/>
        <v>1</v>
      </c>
      <c r="BF415" s="1537">
        <f t="shared" si="107"/>
        <v>1</v>
      </c>
      <c r="BG415" s="1537">
        <f t="shared" si="107"/>
        <v>1</v>
      </c>
      <c r="BH415" s="1537">
        <f t="shared" si="107"/>
        <v>1</v>
      </c>
      <c r="BI415" s="1537">
        <f t="shared" si="107"/>
        <v>1</v>
      </c>
      <c r="BJ415" s="1537">
        <f t="shared" si="107"/>
        <v>1</v>
      </c>
      <c r="BK415" s="1537">
        <f t="shared" si="107"/>
        <v>1</v>
      </c>
      <c r="BL415" s="1537">
        <f t="shared" si="107"/>
        <v>1</v>
      </c>
      <c r="BM415" s="1537">
        <f t="shared" si="107"/>
        <v>1</v>
      </c>
      <c r="BN415" s="1538">
        <f t="shared" si="107"/>
        <v>1</v>
      </c>
    </row>
    <row r="416" spans="1:66" hidden="1" x14ac:dyDescent="0.15">
      <c r="A416" s="1123"/>
      <c r="C416" s="1529"/>
      <c r="D416" s="274"/>
      <c r="E416" s="1675"/>
      <c r="F416" s="1604"/>
      <c r="G416" s="1537">
        <f t="shared" si="107"/>
        <v>1</v>
      </c>
      <c r="H416" s="1537">
        <f t="shared" si="107"/>
        <v>1</v>
      </c>
      <c r="I416" s="1537">
        <f t="shared" si="107"/>
        <v>1</v>
      </c>
      <c r="J416" s="1537">
        <f t="shared" si="107"/>
        <v>1</v>
      </c>
      <c r="K416" s="1537">
        <f t="shared" si="107"/>
        <v>1</v>
      </c>
      <c r="L416" s="1537">
        <f t="shared" si="107"/>
        <v>1</v>
      </c>
      <c r="M416" s="1537">
        <f t="shared" si="107"/>
        <v>1</v>
      </c>
      <c r="N416" s="1537">
        <f t="shared" si="107"/>
        <v>1</v>
      </c>
      <c r="O416" s="1537">
        <f t="shared" si="107"/>
        <v>1</v>
      </c>
      <c r="P416" s="1537">
        <f t="shared" si="107"/>
        <v>1</v>
      </c>
      <c r="Q416" s="1537">
        <f t="shared" si="107"/>
        <v>1</v>
      </c>
      <c r="R416" s="1537">
        <f t="shared" si="107"/>
        <v>1</v>
      </c>
      <c r="S416" s="1537">
        <f t="shared" si="107"/>
        <v>1</v>
      </c>
      <c r="T416" s="1537">
        <f t="shared" si="107"/>
        <v>1</v>
      </c>
      <c r="U416" s="1537">
        <f t="shared" si="107"/>
        <v>1</v>
      </c>
      <c r="V416" s="1537">
        <f t="shared" si="107"/>
        <v>1</v>
      </c>
      <c r="W416" s="1537">
        <f t="shared" si="107"/>
        <v>1</v>
      </c>
      <c r="X416" s="1537">
        <f t="shared" si="107"/>
        <v>1</v>
      </c>
      <c r="Y416" s="1537">
        <f t="shared" si="107"/>
        <v>1</v>
      </c>
      <c r="Z416" s="1537">
        <f t="shared" si="107"/>
        <v>1</v>
      </c>
      <c r="AA416" s="1537">
        <f t="shared" si="107"/>
        <v>1</v>
      </c>
      <c r="AB416" s="1537">
        <f t="shared" si="107"/>
        <v>1</v>
      </c>
      <c r="AC416" s="1537">
        <f t="shared" si="107"/>
        <v>1</v>
      </c>
      <c r="AD416" s="1537">
        <f t="shared" si="107"/>
        <v>1</v>
      </c>
      <c r="AE416" s="1537">
        <f t="shared" si="107"/>
        <v>1</v>
      </c>
      <c r="AF416" s="1537">
        <f t="shared" si="107"/>
        <v>1</v>
      </c>
      <c r="AG416" s="1537">
        <f t="shared" si="107"/>
        <v>1</v>
      </c>
      <c r="AH416" s="1537">
        <f t="shared" si="107"/>
        <v>1</v>
      </c>
      <c r="AI416" s="1537">
        <f t="shared" si="107"/>
        <v>1</v>
      </c>
      <c r="AJ416" s="1537">
        <f t="shared" si="107"/>
        <v>1</v>
      </c>
      <c r="AK416" s="1537">
        <f t="shared" si="107"/>
        <v>1</v>
      </c>
      <c r="AL416" s="1537">
        <f t="shared" si="107"/>
        <v>1</v>
      </c>
      <c r="AM416" s="1537">
        <f t="shared" si="107"/>
        <v>1</v>
      </c>
      <c r="AN416" s="1537">
        <f t="shared" si="107"/>
        <v>1</v>
      </c>
      <c r="AO416" s="1537">
        <f t="shared" si="107"/>
        <v>1</v>
      </c>
      <c r="AP416" s="1537">
        <f t="shared" si="107"/>
        <v>1</v>
      </c>
      <c r="AQ416" s="1537">
        <f t="shared" si="107"/>
        <v>1</v>
      </c>
      <c r="AR416" s="1537">
        <f t="shared" si="107"/>
        <v>1</v>
      </c>
      <c r="AS416" s="1537">
        <f t="shared" si="107"/>
        <v>1</v>
      </c>
      <c r="AT416" s="1537">
        <f t="shared" si="107"/>
        <v>1</v>
      </c>
      <c r="AU416" s="1537">
        <f t="shared" si="107"/>
        <v>1</v>
      </c>
      <c r="AV416" s="1537">
        <f t="shared" si="107"/>
        <v>1</v>
      </c>
      <c r="AW416" s="1537">
        <f t="shared" si="107"/>
        <v>1</v>
      </c>
      <c r="AX416" s="1537">
        <f t="shared" si="107"/>
        <v>1</v>
      </c>
      <c r="AY416" s="1537">
        <f t="shared" si="107"/>
        <v>1</v>
      </c>
      <c r="AZ416" s="1537">
        <f t="shared" si="107"/>
        <v>1</v>
      </c>
      <c r="BA416" s="1537">
        <f t="shared" si="107"/>
        <v>1</v>
      </c>
      <c r="BB416" s="1537">
        <f t="shared" si="107"/>
        <v>1</v>
      </c>
      <c r="BC416" s="1537">
        <f t="shared" si="107"/>
        <v>1</v>
      </c>
      <c r="BD416" s="1537">
        <f t="shared" si="107"/>
        <v>1</v>
      </c>
      <c r="BE416" s="1537">
        <f t="shared" si="107"/>
        <v>1</v>
      </c>
      <c r="BF416" s="1537">
        <f t="shared" si="107"/>
        <v>1</v>
      </c>
      <c r="BG416" s="1537">
        <f t="shared" si="107"/>
        <v>1</v>
      </c>
      <c r="BH416" s="1537">
        <f t="shared" si="107"/>
        <v>1</v>
      </c>
      <c r="BI416" s="1537">
        <f t="shared" si="107"/>
        <v>1</v>
      </c>
      <c r="BJ416" s="1537">
        <f t="shared" si="107"/>
        <v>1</v>
      </c>
      <c r="BK416" s="1537">
        <f t="shared" si="107"/>
        <v>1</v>
      </c>
      <c r="BL416" s="1537">
        <f t="shared" si="107"/>
        <v>1</v>
      </c>
      <c r="BM416" s="1537">
        <f t="shared" si="107"/>
        <v>1</v>
      </c>
      <c r="BN416" s="1538">
        <f t="shared" si="107"/>
        <v>1</v>
      </c>
    </row>
    <row r="417" spans="1:66" hidden="1" x14ac:dyDescent="0.15">
      <c r="A417" s="1123"/>
      <c r="C417" s="1529"/>
      <c r="D417" s="274"/>
      <c r="E417" s="1675"/>
      <c r="F417" s="1604"/>
      <c r="G417" s="1537"/>
      <c r="H417" s="1537"/>
      <c r="I417" s="1537"/>
      <c r="J417" s="1537"/>
      <c r="K417" s="1537"/>
      <c r="L417" s="1537"/>
      <c r="M417" s="1537"/>
      <c r="N417" s="1537"/>
      <c r="O417" s="1537"/>
      <c r="P417" s="1537"/>
      <c r="Q417" s="1537"/>
      <c r="R417" s="1537"/>
      <c r="S417" s="1537"/>
      <c r="T417" s="1537"/>
      <c r="U417" s="1537"/>
      <c r="V417" s="1537"/>
      <c r="W417" s="1537"/>
      <c r="X417" s="1537"/>
      <c r="Y417" s="1537"/>
      <c r="Z417" s="1537"/>
      <c r="AA417" s="1537"/>
      <c r="AB417" s="1537"/>
      <c r="AC417" s="1537"/>
      <c r="AD417" s="1537"/>
      <c r="AE417" s="1537"/>
      <c r="AF417" s="1537"/>
      <c r="AG417" s="1537"/>
      <c r="AH417" s="1537"/>
      <c r="AI417" s="1537"/>
      <c r="AJ417" s="1537"/>
      <c r="AK417" s="1537"/>
      <c r="AL417" s="1537"/>
      <c r="AM417" s="1537"/>
      <c r="AN417" s="1537"/>
      <c r="AO417" s="1537"/>
      <c r="AP417" s="1537"/>
      <c r="AQ417" s="1537"/>
      <c r="AR417" s="1537"/>
      <c r="AS417" s="1537"/>
      <c r="AT417" s="1537"/>
      <c r="AU417" s="1537"/>
      <c r="AV417" s="1537"/>
      <c r="AW417" s="1537"/>
      <c r="AX417" s="1537"/>
      <c r="AY417" s="1537"/>
      <c r="AZ417" s="1537"/>
      <c r="BA417" s="1537"/>
      <c r="BB417" s="1537"/>
      <c r="BC417" s="1537"/>
      <c r="BD417" s="1537"/>
      <c r="BE417" s="1537"/>
      <c r="BF417" s="1537"/>
      <c r="BG417" s="1537"/>
      <c r="BH417" s="1537"/>
      <c r="BI417" s="1537"/>
      <c r="BJ417" s="1537"/>
      <c r="BK417" s="1537"/>
      <c r="BL417" s="1537"/>
      <c r="BM417" s="1537"/>
      <c r="BN417" s="1538"/>
    </row>
    <row r="418" spans="1:66" hidden="1" x14ac:dyDescent="0.15">
      <c r="A418" s="1123"/>
      <c r="C418" s="1529"/>
      <c r="D418" s="274"/>
      <c r="E418" s="1675"/>
      <c r="F418" s="1604"/>
      <c r="G418" s="1537">
        <f t="shared" ref="G418:BN420" si="108">G222/G386</f>
        <v>1</v>
      </c>
      <c r="H418" s="1537">
        <f t="shared" si="108"/>
        <v>1</v>
      </c>
      <c r="I418" s="1537">
        <f t="shared" si="108"/>
        <v>1</v>
      </c>
      <c r="J418" s="1537">
        <f t="shared" si="108"/>
        <v>1</v>
      </c>
      <c r="K418" s="1537">
        <f t="shared" si="108"/>
        <v>1</v>
      </c>
      <c r="L418" s="1537">
        <f t="shared" si="108"/>
        <v>1</v>
      </c>
      <c r="M418" s="1537">
        <f t="shared" si="108"/>
        <v>1</v>
      </c>
      <c r="N418" s="1537">
        <f t="shared" si="108"/>
        <v>1</v>
      </c>
      <c r="O418" s="1537">
        <f t="shared" si="108"/>
        <v>1</v>
      </c>
      <c r="P418" s="1537">
        <f t="shared" si="108"/>
        <v>1</v>
      </c>
      <c r="Q418" s="1537">
        <f t="shared" si="108"/>
        <v>1</v>
      </c>
      <c r="R418" s="1537">
        <f t="shared" si="108"/>
        <v>1</v>
      </c>
      <c r="S418" s="1537">
        <f t="shared" si="108"/>
        <v>1</v>
      </c>
      <c r="T418" s="1537">
        <f t="shared" si="108"/>
        <v>1</v>
      </c>
      <c r="U418" s="1537">
        <f t="shared" si="108"/>
        <v>0.99999999999999989</v>
      </c>
      <c r="V418" s="1537">
        <f t="shared" si="108"/>
        <v>1.0000000000000002</v>
      </c>
      <c r="W418" s="1537">
        <f t="shared" si="108"/>
        <v>1</v>
      </c>
      <c r="X418" s="1537">
        <f t="shared" si="108"/>
        <v>0.99999999999999967</v>
      </c>
      <c r="Y418" s="1537">
        <f t="shared" si="108"/>
        <v>0.99999999999999944</v>
      </c>
      <c r="Z418" s="1537">
        <f t="shared" si="108"/>
        <v>0.99999999999996469</v>
      </c>
      <c r="AA418" s="1537">
        <f t="shared" si="108"/>
        <v>1</v>
      </c>
      <c r="AB418" s="1537">
        <f t="shared" si="108"/>
        <v>1.0000000000000004</v>
      </c>
      <c r="AC418" s="1537">
        <f t="shared" si="108"/>
        <v>1.0000000000000002</v>
      </c>
      <c r="AD418" s="1537">
        <f t="shared" si="108"/>
        <v>1.0000000000000002</v>
      </c>
      <c r="AE418" s="1537">
        <f t="shared" si="108"/>
        <v>1</v>
      </c>
      <c r="AF418" s="1537">
        <f t="shared" si="108"/>
        <v>0.99999999999999978</v>
      </c>
      <c r="AG418" s="1537">
        <f t="shared" si="108"/>
        <v>1.0000000000000002</v>
      </c>
      <c r="AH418" s="1537">
        <f t="shared" si="108"/>
        <v>0.99999999999999989</v>
      </c>
      <c r="AI418" s="1537">
        <f t="shared" si="108"/>
        <v>0.99999999999999989</v>
      </c>
      <c r="AJ418" s="1537">
        <f t="shared" si="108"/>
        <v>1.0000000000000002</v>
      </c>
      <c r="AK418" s="1537">
        <f t="shared" si="108"/>
        <v>1.0000000000000002</v>
      </c>
      <c r="AL418" s="1537">
        <f t="shared" si="108"/>
        <v>1</v>
      </c>
      <c r="AM418" s="1537">
        <f t="shared" si="108"/>
        <v>1</v>
      </c>
      <c r="AN418" s="1537">
        <f t="shared" si="108"/>
        <v>0.99999999999999978</v>
      </c>
      <c r="AO418" s="1537">
        <f t="shared" si="108"/>
        <v>1</v>
      </c>
      <c r="AP418" s="1537">
        <f t="shared" si="108"/>
        <v>1</v>
      </c>
      <c r="AQ418" s="1537">
        <f t="shared" si="108"/>
        <v>1</v>
      </c>
      <c r="AR418" s="1537">
        <f t="shared" si="108"/>
        <v>1</v>
      </c>
      <c r="AS418" s="1537">
        <f t="shared" si="108"/>
        <v>1</v>
      </c>
      <c r="AT418" s="1537">
        <f t="shared" si="108"/>
        <v>0.99999999999999989</v>
      </c>
      <c r="AU418" s="1537">
        <f t="shared" si="108"/>
        <v>1</v>
      </c>
      <c r="AV418" s="1537">
        <f t="shared" si="108"/>
        <v>1</v>
      </c>
      <c r="AW418" s="1537">
        <f t="shared" si="108"/>
        <v>1</v>
      </c>
      <c r="AX418" s="1537">
        <f t="shared" si="108"/>
        <v>1</v>
      </c>
      <c r="AY418" s="1537">
        <f t="shared" si="108"/>
        <v>1</v>
      </c>
      <c r="AZ418" s="1537">
        <f t="shared" si="108"/>
        <v>1</v>
      </c>
      <c r="BA418" s="1537">
        <f t="shared" si="108"/>
        <v>1</v>
      </c>
      <c r="BB418" s="1537">
        <f t="shared" si="108"/>
        <v>1</v>
      </c>
      <c r="BC418" s="1537">
        <f t="shared" si="108"/>
        <v>1</v>
      </c>
      <c r="BD418" s="1537">
        <f t="shared" si="108"/>
        <v>1</v>
      </c>
      <c r="BE418" s="1537">
        <f t="shared" si="108"/>
        <v>1.0000000000000002</v>
      </c>
      <c r="BF418" s="1537">
        <f t="shared" si="108"/>
        <v>1</v>
      </c>
      <c r="BG418" s="1537">
        <f t="shared" si="108"/>
        <v>1</v>
      </c>
      <c r="BH418" s="1537">
        <f t="shared" si="108"/>
        <v>1</v>
      </c>
      <c r="BI418" s="1537">
        <f t="shared" si="108"/>
        <v>1</v>
      </c>
      <c r="BJ418" s="1537">
        <f t="shared" si="108"/>
        <v>1</v>
      </c>
      <c r="BK418" s="1537">
        <f t="shared" si="108"/>
        <v>1</v>
      </c>
      <c r="BL418" s="1537">
        <f t="shared" si="108"/>
        <v>1</v>
      </c>
      <c r="BM418" s="1537">
        <f t="shared" si="108"/>
        <v>1</v>
      </c>
      <c r="BN418" s="1538">
        <f t="shared" si="108"/>
        <v>1</v>
      </c>
    </row>
    <row r="419" spans="1:66" hidden="1" x14ac:dyDescent="0.15">
      <c r="A419" s="1123"/>
      <c r="C419" s="1529"/>
      <c r="D419" s="274"/>
      <c r="E419" s="1675"/>
      <c r="F419" s="1604"/>
      <c r="G419" s="1537">
        <f t="shared" si="108"/>
        <v>1</v>
      </c>
      <c r="H419" s="1537">
        <f t="shared" si="108"/>
        <v>1</v>
      </c>
      <c r="I419" s="1537">
        <f t="shared" si="108"/>
        <v>1</v>
      </c>
      <c r="J419" s="1537">
        <f t="shared" si="108"/>
        <v>1</v>
      </c>
      <c r="K419" s="1537">
        <f t="shared" si="108"/>
        <v>1</v>
      </c>
      <c r="L419" s="1537">
        <f t="shared" si="108"/>
        <v>1</v>
      </c>
      <c r="M419" s="1537">
        <f t="shared" si="108"/>
        <v>1</v>
      </c>
      <c r="N419" s="1537">
        <f t="shared" si="108"/>
        <v>1</v>
      </c>
      <c r="O419" s="1537">
        <f t="shared" si="108"/>
        <v>1</v>
      </c>
      <c r="P419" s="1537">
        <f t="shared" si="108"/>
        <v>1</v>
      </c>
      <c r="Q419" s="1537">
        <f t="shared" si="108"/>
        <v>1</v>
      </c>
      <c r="R419" s="1537">
        <f t="shared" si="108"/>
        <v>1</v>
      </c>
      <c r="S419" s="1537">
        <f t="shared" si="108"/>
        <v>1</v>
      </c>
      <c r="T419" s="1537">
        <f t="shared" si="108"/>
        <v>1</v>
      </c>
      <c r="U419" s="1537">
        <f t="shared" si="108"/>
        <v>1</v>
      </c>
      <c r="V419" s="1537">
        <f t="shared" si="108"/>
        <v>1</v>
      </c>
      <c r="W419" s="1537">
        <f t="shared" si="108"/>
        <v>1</v>
      </c>
      <c r="X419" s="1537">
        <f t="shared" si="108"/>
        <v>1</v>
      </c>
      <c r="Y419" s="1537">
        <f t="shared" si="108"/>
        <v>1</v>
      </c>
      <c r="Z419" s="1537">
        <f t="shared" si="108"/>
        <v>1</v>
      </c>
      <c r="AA419" s="1537">
        <f t="shared" si="108"/>
        <v>1</v>
      </c>
      <c r="AB419" s="1537">
        <f t="shared" si="108"/>
        <v>1</v>
      </c>
      <c r="AC419" s="1537">
        <f t="shared" si="108"/>
        <v>1</v>
      </c>
      <c r="AD419" s="1537">
        <f t="shared" si="108"/>
        <v>1</v>
      </c>
      <c r="AE419" s="1537">
        <f t="shared" si="108"/>
        <v>1</v>
      </c>
      <c r="AF419" s="1537">
        <f t="shared" si="108"/>
        <v>1</v>
      </c>
      <c r="AG419" s="1537">
        <f t="shared" si="108"/>
        <v>1</v>
      </c>
      <c r="AH419" s="1537">
        <f t="shared" si="108"/>
        <v>1</v>
      </c>
      <c r="AI419" s="1537">
        <f t="shared" si="108"/>
        <v>1</v>
      </c>
      <c r="AJ419" s="1537">
        <f t="shared" si="108"/>
        <v>1</v>
      </c>
      <c r="AK419" s="1537">
        <f t="shared" si="108"/>
        <v>1</v>
      </c>
      <c r="AL419" s="1537">
        <f t="shared" si="108"/>
        <v>1</v>
      </c>
      <c r="AM419" s="1537">
        <f t="shared" si="108"/>
        <v>1</v>
      </c>
      <c r="AN419" s="1537">
        <f t="shared" si="108"/>
        <v>1</v>
      </c>
      <c r="AO419" s="1537">
        <f t="shared" si="108"/>
        <v>1</v>
      </c>
      <c r="AP419" s="1537">
        <f t="shared" si="108"/>
        <v>1.0000000000000002</v>
      </c>
      <c r="AQ419" s="1537">
        <f t="shared" si="108"/>
        <v>0.99999999999999989</v>
      </c>
      <c r="AR419" s="1537">
        <f t="shared" si="108"/>
        <v>1.0000000000000002</v>
      </c>
      <c r="AS419" s="1537">
        <f t="shared" si="108"/>
        <v>0.99999999999999989</v>
      </c>
      <c r="AT419" s="1537">
        <f t="shared" si="108"/>
        <v>0.99999999999999989</v>
      </c>
      <c r="AU419" s="1537">
        <f t="shared" si="108"/>
        <v>1</v>
      </c>
      <c r="AV419" s="1537">
        <f t="shared" si="108"/>
        <v>0.99999999999999978</v>
      </c>
      <c r="AW419" s="1537">
        <f t="shared" si="108"/>
        <v>0.99999999999999978</v>
      </c>
      <c r="AX419" s="1537">
        <f t="shared" si="108"/>
        <v>0.99999999999999978</v>
      </c>
      <c r="AY419" s="1537">
        <f t="shared" si="108"/>
        <v>0.99999999999999978</v>
      </c>
      <c r="AZ419" s="1537">
        <f t="shared" si="108"/>
        <v>1.0000000000000002</v>
      </c>
      <c r="BA419" s="1537">
        <f t="shared" si="108"/>
        <v>0.99999999999999989</v>
      </c>
      <c r="BB419" s="1537">
        <f t="shared" si="108"/>
        <v>0.99999999999999989</v>
      </c>
      <c r="BC419" s="1537">
        <f t="shared" si="108"/>
        <v>1.0000000000000002</v>
      </c>
      <c r="BD419" s="1537">
        <f t="shared" si="108"/>
        <v>1</v>
      </c>
      <c r="BE419" s="1537">
        <f t="shared" si="108"/>
        <v>1</v>
      </c>
      <c r="BF419" s="1537">
        <f t="shared" si="108"/>
        <v>0.99999999999999978</v>
      </c>
      <c r="BG419" s="1537">
        <f t="shared" si="108"/>
        <v>1</v>
      </c>
      <c r="BH419" s="1537">
        <f t="shared" si="108"/>
        <v>1</v>
      </c>
      <c r="BI419" s="1537">
        <f t="shared" si="108"/>
        <v>1</v>
      </c>
      <c r="BJ419" s="1537">
        <f t="shared" si="108"/>
        <v>1</v>
      </c>
      <c r="BK419" s="1537">
        <f t="shared" si="108"/>
        <v>1.0000000000000007</v>
      </c>
      <c r="BL419" s="1537">
        <f t="shared" si="108"/>
        <v>1</v>
      </c>
      <c r="BM419" s="1537">
        <f t="shared" si="108"/>
        <v>0.99999999999999867</v>
      </c>
      <c r="BN419" s="1538">
        <f t="shared" si="108"/>
        <v>1.0000000000000024</v>
      </c>
    </row>
    <row r="420" spans="1:66" hidden="1" x14ac:dyDescent="0.15">
      <c r="A420" s="1123"/>
      <c r="C420" s="1529"/>
      <c r="D420" s="274"/>
      <c r="E420" s="1675"/>
      <c r="F420" s="1604"/>
      <c r="G420" s="1537">
        <f t="shared" si="108"/>
        <v>1</v>
      </c>
      <c r="H420" s="1537">
        <f t="shared" si="108"/>
        <v>1</v>
      </c>
      <c r="I420" s="1537">
        <f t="shared" si="108"/>
        <v>1</v>
      </c>
      <c r="J420" s="1537">
        <f t="shared" si="108"/>
        <v>1</v>
      </c>
      <c r="K420" s="1537">
        <f t="shared" si="108"/>
        <v>1</v>
      </c>
      <c r="L420" s="1537">
        <f t="shared" si="108"/>
        <v>1</v>
      </c>
      <c r="M420" s="1537">
        <f t="shared" si="108"/>
        <v>1</v>
      </c>
      <c r="N420" s="1537">
        <f t="shared" si="108"/>
        <v>1</v>
      </c>
      <c r="O420" s="1537">
        <f t="shared" si="108"/>
        <v>1</v>
      </c>
      <c r="P420" s="1537">
        <f t="shared" si="108"/>
        <v>1</v>
      </c>
      <c r="Q420" s="1537">
        <f t="shared" si="108"/>
        <v>1</v>
      </c>
      <c r="R420" s="1537">
        <f t="shared" si="108"/>
        <v>1</v>
      </c>
      <c r="S420" s="1537">
        <f t="shared" si="108"/>
        <v>1</v>
      </c>
      <c r="T420" s="1537">
        <f t="shared" si="108"/>
        <v>1</v>
      </c>
      <c r="U420" s="1537">
        <f t="shared" si="108"/>
        <v>1</v>
      </c>
      <c r="V420" s="1537">
        <f t="shared" si="108"/>
        <v>1</v>
      </c>
      <c r="W420" s="1537">
        <f t="shared" si="108"/>
        <v>1</v>
      </c>
      <c r="X420" s="1537">
        <f t="shared" si="108"/>
        <v>1</v>
      </c>
      <c r="Y420" s="1537">
        <f t="shared" si="108"/>
        <v>1</v>
      </c>
      <c r="Z420" s="1537">
        <f t="shared" si="108"/>
        <v>1</v>
      </c>
      <c r="AA420" s="1537">
        <f t="shared" si="108"/>
        <v>1</v>
      </c>
      <c r="AB420" s="1537">
        <f t="shared" si="108"/>
        <v>1</v>
      </c>
      <c r="AC420" s="1537">
        <f t="shared" si="108"/>
        <v>1</v>
      </c>
      <c r="AD420" s="1537">
        <f t="shared" si="108"/>
        <v>1</v>
      </c>
      <c r="AE420" s="1537">
        <f t="shared" si="108"/>
        <v>1</v>
      </c>
      <c r="AF420" s="1537">
        <f t="shared" si="108"/>
        <v>1</v>
      </c>
      <c r="AG420" s="1537">
        <f t="shared" si="108"/>
        <v>1</v>
      </c>
      <c r="AH420" s="1537">
        <f t="shared" si="108"/>
        <v>1</v>
      </c>
      <c r="AI420" s="1537">
        <f t="shared" si="108"/>
        <v>1</v>
      </c>
      <c r="AJ420" s="1537">
        <f t="shared" si="108"/>
        <v>1</v>
      </c>
      <c r="AK420" s="1537">
        <f t="shared" si="108"/>
        <v>1</v>
      </c>
      <c r="AL420" s="1537">
        <f t="shared" si="108"/>
        <v>1</v>
      </c>
      <c r="AM420" s="1537">
        <f t="shared" si="108"/>
        <v>1</v>
      </c>
      <c r="AN420" s="1537">
        <f t="shared" si="108"/>
        <v>1</v>
      </c>
      <c r="AO420" s="1537">
        <f t="shared" si="108"/>
        <v>1</v>
      </c>
      <c r="AP420" s="1537">
        <f t="shared" si="108"/>
        <v>1</v>
      </c>
      <c r="AQ420" s="1537">
        <f t="shared" si="108"/>
        <v>1</v>
      </c>
      <c r="AR420" s="1537">
        <f t="shared" si="108"/>
        <v>1</v>
      </c>
      <c r="AS420" s="1537">
        <f t="shared" si="108"/>
        <v>1</v>
      </c>
      <c r="AT420" s="1537">
        <f t="shared" si="108"/>
        <v>1</v>
      </c>
      <c r="AU420" s="1537">
        <f t="shared" si="108"/>
        <v>1</v>
      </c>
      <c r="AV420" s="1537">
        <f t="shared" si="108"/>
        <v>1</v>
      </c>
      <c r="AW420" s="1537">
        <f t="shared" si="108"/>
        <v>1</v>
      </c>
      <c r="AX420" s="1537">
        <f t="shared" si="108"/>
        <v>1</v>
      </c>
      <c r="AY420" s="1537">
        <f t="shared" si="108"/>
        <v>1</v>
      </c>
      <c r="AZ420" s="1537">
        <f t="shared" si="108"/>
        <v>1</v>
      </c>
      <c r="BA420" s="1537">
        <f t="shared" si="108"/>
        <v>1</v>
      </c>
      <c r="BB420" s="1537">
        <f t="shared" si="108"/>
        <v>1</v>
      </c>
      <c r="BC420" s="1537">
        <f t="shared" si="108"/>
        <v>1</v>
      </c>
      <c r="BD420" s="1537">
        <f t="shared" si="108"/>
        <v>1</v>
      </c>
      <c r="BE420" s="1537">
        <f t="shared" si="108"/>
        <v>1</v>
      </c>
      <c r="BF420" s="1537">
        <f t="shared" si="108"/>
        <v>1</v>
      </c>
      <c r="BG420" s="1537">
        <f t="shared" si="108"/>
        <v>1</v>
      </c>
      <c r="BH420" s="1537">
        <f t="shared" si="108"/>
        <v>1</v>
      </c>
      <c r="BI420" s="1537">
        <f t="shared" si="108"/>
        <v>1</v>
      </c>
      <c r="BJ420" s="1537">
        <f t="shared" si="108"/>
        <v>1</v>
      </c>
      <c r="BK420" s="1537">
        <f t="shared" si="108"/>
        <v>1</v>
      </c>
      <c r="BL420" s="1537">
        <f t="shared" si="108"/>
        <v>1</v>
      </c>
      <c r="BM420" s="1537">
        <f t="shared" si="108"/>
        <v>1</v>
      </c>
      <c r="BN420" s="1538">
        <f t="shared" si="108"/>
        <v>1</v>
      </c>
    </row>
    <row r="421" spans="1:66" hidden="1" x14ac:dyDescent="0.15">
      <c r="A421" s="1123"/>
      <c r="C421" s="1529"/>
      <c r="D421" s="274"/>
      <c r="E421" s="1675"/>
      <c r="F421" s="1604"/>
      <c r="G421" s="1537"/>
      <c r="H421" s="1537"/>
      <c r="I421" s="1537"/>
      <c r="J421" s="1537"/>
      <c r="K421" s="1537"/>
      <c r="L421" s="1537"/>
      <c r="M421" s="1537"/>
      <c r="N421" s="1537"/>
      <c r="O421" s="1537"/>
      <c r="P421" s="1537"/>
      <c r="Q421" s="1537"/>
      <c r="R421" s="1537"/>
      <c r="S421" s="1537"/>
      <c r="T421" s="1537"/>
      <c r="U421" s="1537"/>
      <c r="V421" s="1537"/>
      <c r="W421" s="1537"/>
      <c r="X421" s="1537"/>
      <c r="Y421" s="1537"/>
      <c r="Z421" s="1537"/>
      <c r="AA421" s="1537"/>
      <c r="AB421" s="1537"/>
      <c r="AC421" s="1537"/>
      <c r="AD421" s="1537"/>
      <c r="AE421" s="1537"/>
      <c r="AF421" s="1537"/>
      <c r="AG421" s="1537"/>
      <c r="AH421" s="1537"/>
      <c r="AI421" s="1537"/>
      <c r="AJ421" s="1537"/>
      <c r="AK421" s="1537"/>
      <c r="AL421" s="1537"/>
      <c r="AM421" s="1537"/>
      <c r="AN421" s="1537"/>
      <c r="AO421" s="1537"/>
      <c r="AP421" s="1537"/>
      <c r="AQ421" s="1537"/>
      <c r="AR421" s="1537"/>
      <c r="AS421" s="1537"/>
      <c r="AT421" s="1537"/>
      <c r="AU421" s="1537"/>
      <c r="AV421" s="1537"/>
      <c r="AW421" s="1537"/>
      <c r="AX421" s="1537"/>
      <c r="AY421" s="1537"/>
      <c r="AZ421" s="1537"/>
      <c r="BA421" s="1537"/>
      <c r="BB421" s="1537"/>
      <c r="BC421" s="1537"/>
      <c r="BD421" s="1537"/>
      <c r="BE421" s="1537"/>
      <c r="BF421" s="1537"/>
      <c r="BG421" s="1537"/>
      <c r="BH421" s="1537"/>
      <c r="BI421" s="1537"/>
      <c r="BJ421" s="1537"/>
      <c r="BK421" s="1537"/>
      <c r="BL421" s="1537"/>
      <c r="BM421" s="1537"/>
      <c r="BN421" s="1538"/>
    </row>
    <row r="422" spans="1:66" hidden="1" x14ac:dyDescent="0.15">
      <c r="A422" s="1123"/>
      <c r="C422" s="1529"/>
      <c r="D422" s="274"/>
      <c r="E422" s="1675"/>
      <c r="F422" s="1604"/>
      <c r="G422" s="1537">
        <f t="shared" ref="G422:BN424" si="109">G226/G390</f>
        <v>1.0000000000000002</v>
      </c>
      <c r="H422" s="1537">
        <f t="shared" si="109"/>
        <v>1</v>
      </c>
      <c r="I422" s="1537">
        <f t="shared" si="109"/>
        <v>1</v>
      </c>
      <c r="J422" s="1537">
        <f t="shared" si="109"/>
        <v>1</v>
      </c>
      <c r="K422" s="1537">
        <f t="shared" si="109"/>
        <v>1</v>
      </c>
      <c r="L422" s="1537">
        <f t="shared" si="109"/>
        <v>1</v>
      </c>
      <c r="M422" s="1537">
        <f t="shared" si="109"/>
        <v>1</v>
      </c>
      <c r="N422" s="1537">
        <f t="shared" si="109"/>
        <v>1</v>
      </c>
      <c r="O422" s="1537">
        <f t="shared" si="109"/>
        <v>1</v>
      </c>
      <c r="P422" s="1537">
        <f t="shared" si="109"/>
        <v>1</v>
      </c>
      <c r="Q422" s="1537">
        <f t="shared" si="109"/>
        <v>1</v>
      </c>
      <c r="R422" s="1537">
        <f t="shared" si="109"/>
        <v>1</v>
      </c>
      <c r="S422" s="1537">
        <f t="shared" si="109"/>
        <v>1</v>
      </c>
      <c r="T422" s="1537">
        <f t="shared" si="109"/>
        <v>1</v>
      </c>
      <c r="U422" s="1537">
        <f t="shared" si="109"/>
        <v>1</v>
      </c>
      <c r="V422" s="1537">
        <f t="shared" si="109"/>
        <v>1</v>
      </c>
      <c r="W422" s="1537">
        <f t="shared" si="109"/>
        <v>1</v>
      </c>
      <c r="X422" s="1537">
        <f t="shared" si="109"/>
        <v>1</v>
      </c>
      <c r="Y422" s="1537">
        <f t="shared" si="109"/>
        <v>1</v>
      </c>
      <c r="Z422" s="1537">
        <f t="shared" si="109"/>
        <v>1</v>
      </c>
      <c r="AA422" s="1537">
        <f t="shared" si="109"/>
        <v>1</v>
      </c>
      <c r="AB422" s="1537">
        <f t="shared" si="109"/>
        <v>1</v>
      </c>
      <c r="AC422" s="1537">
        <f t="shared" si="109"/>
        <v>1</v>
      </c>
      <c r="AD422" s="1537">
        <f t="shared" si="109"/>
        <v>1</v>
      </c>
      <c r="AE422" s="1537">
        <f t="shared" si="109"/>
        <v>1</v>
      </c>
      <c r="AF422" s="1537">
        <f t="shared" si="109"/>
        <v>1</v>
      </c>
      <c r="AG422" s="1537">
        <f t="shared" si="109"/>
        <v>1</v>
      </c>
      <c r="AH422" s="1537">
        <f t="shared" si="109"/>
        <v>1</v>
      </c>
      <c r="AI422" s="1537">
        <f t="shared" si="109"/>
        <v>1</v>
      </c>
      <c r="AJ422" s="1537">
        <f t="shared" si="109"/>
        <v>1</v>
      </c>
      <c r="AK422" s="1537">
        <f t="shared" si="109"/>
        <v>1</v>
      </c>
      <c r="AL422" s="1537">
        <f t="shared" si="109"/>
        <v>1</v>
      </c>
      <c r="AM422" s="1537">
        <f t="shared" si="109"/>
        <v>1</v>
      </c>
      <c r="AN422" s="1537">
        <f t="shared" si="109"/>
        <v>1</v>
      </c>
      <c r="AO422" s="1537">
        <f t="shared" si="109"/>
        <v>1</v>
      </c>
      <c r="AP422" s="1537">
        <f t="shared" si="109"/>
        <v>1</v>
      </c>
      <c r="AQ422" s="1537">
        <f t="shared" si="109"/>
        <v>1</v>
      </c>
      <c r="AR422" s="1537">
        <f t="shared" si="109"/>
        <v>1</v>
      </c>
      <c r="AS422" s="1537">
        <f t="shared" si="109"/>
        <v>1</v>
      </c>
      <c r="AT422" s="1537">
        <f t="shared" si="109"/>
        <v>1</v>
      </c>
      <c r="AU422" s="1537">
        <f t="shared" si="109"/>
        <v>1</v>
      </c>
      <c r="AV422" s="1537">
        <f t="shared" si="109"/>
        <v>1</v>
      </c>
      <c r="AW422" s="1537">
        <f t="shared" si="109"/>
        <v>1</v>
      </c>
      <c r="AX422" s="1537">
        <f t="shared" si="109"/>
        <v>1</v>
      </c>
      <c r="AY422" s="1537">
        <f t="shared" si="109"/>
        <v>1</v>
      </c>
      <c r="AZ422" s="1537">
        <f t="shared" si="109"/>
        <v>1</v>
      </c>
      <c r="BA422" s="1537">
        <f t="shared" si="109"/>
        <v>1</v>
      </c>
      <c r="BB422" s="1537">
        <f t="shared" si="109"/>
        <v>1</v>
      </c>
      <c r="BC422" s="1537">
        <f t="shared" si="109"/>
        <v>1</v>
      </c>
      <c r="BD422" s="1537">
        <f t="shared" si="109"/>
        <v>1</v>
      </c>
      <c r="BE422" s="1537">
        <f t="shared" si="109"/>
        <v>1</v>
      </c>
      <c r="BF422" s="1537">
        <f t="shared" si="109"/>
        <v>1</v>
      </c>
      <c r="BG422" s="1537">
        <f t="shared" si="109"/>
        <v>1</v>
      </c>
      <c r="BH422" s="1537">
        <f t="shared" si="109"/>
        <v>1</v>
      </c>
      <c r="BI422" s="1537">
        <f t="shared" si="109"/>
        <v>1</v>
      </c>
      <c r="BJ422" s="1537">
        <f t="shared" si="109"/>
        <v>1</v>
      </c>
      <c r="BK422" s="1537">
        <f t="shared" si="109"/>
        <v>1</v>
      </c>
      <c r="BL422" s="1537">
        <f t="shared" si="109"/>
        <v>1</v>
      </c>
      <c r="BM422" s="1537">
        <f t="shared" si="109"/>
        <v>1</v>
      </c>
      <c r="BN422" s="1538">
        <f t="shared" si="109"/>
        <v>1</v>
      </c>
    </row>
    <row r="423" spans="1:66" hidden="1" x14ac:dyDescent="0.15">
      <c r="A423" s="1123"/>
      <c r="C423" s="1529"/>
      <c r="D423" s="274"/>
      <c r="E423" s="1675"/>
      <c r="F423" s="1604"/>
      <c r="G423" s="1537">
        <f t="shared" si="109"/>
        <v>1.0000000000000002</v>
      </c>
      <c r="H423" s="1537">
        <f t="shared" si="109"/>
        <v>1</v>
      </c>
      <c r="I423" s="1537">
        <f t="shared" si="109"/>
        <v>1</v>
      </c>
      <c r="J423" s="1537">
        <f t="shared" si="109"/>
        <v>1</v>
      </c>
      <c r="K423" s="1537">
        <f t="shared" si="109"/>
        <v>1</v>
      </c>
      <c r="L423" s="1537">
        <f t="shared" si="109"/>
        <v>1</v>
      </c>
      <c r="M423" s="1537">
        <f t="shared" si="109"/>
        <v>1</v>
      </c>
      <c r="N423" s="1537">
        <f t="shared" si="109"/>
        <v>1</v>
      </c>
      <c r="O423" s="1537">
        <f t="shared" si="109"/>
        <v>1</v>
      </c>
      <c r="P423" s="1537">
        <f t="shared" si="109"/>
        <v>1</v>
      </c>
      <c r="Q423" s="1537">
        <f t="shared" si="109"/>
        <v>1</v>
      </c>
      <c r="R423" s="1537">
        <f t="shared" si="109"/>
        <v>1</v>
      </c>
      <c r="S423" s="1537">
        <f t="shared" si="109"/>
        <v>1</v>
      </c>
      <c r="T423" s="1537">
        <f t="shared" si="109"/>
        <v>1</v>
      </c>
      <c r="U423" s="1537">
        <f t="shared" si="109"/>
        <v>1</v>
      </c>
      <c r="V423" s="1537">
        <f t="shared" si="109"/>
        <v>1</v>
      </c>
      <c r="W423" s="1537">
        <f t="shared" si="109"/>
        <v>1</v>
      </c>
      <c r="X423" s="1537">
        <f t="shared" si="109"/>
        <v>1</v>
      </c>
      <c r="Y423" s="1537">
        <f t="shared" si="109"/>
        <v>1</v>
      </c>
      <c r="Z423" s="1537">
        <f t="shared" si="109"/>
        <v>1</v>
      </c>
      <c r="AA423" s="1537">
        <f t="shared" si="109"/>
        <v>1</v>
      </c>
      <c r="AB423" s="1537">
        <f t="shared" si="109"/>
        <v>1</v>
      </c>
      <c r="AC423" s="1537">
        <f t="shared" si="109"/>
        <v>1</v>
      </c>
      <c r="AD423" s="1537">
        <f t="shared" si="109"/>
        <v>1</v>
      </c>
      <c r="AE423" s="1537">
        <f t="shared" si="109"/>
        <v>1</v>
      </c>
      <c r="AF423" s="1537">
        <f t="shared" si="109"/>
        <v>1</v>
      </c>
      <c r="AG423" s="1537">
        <f t="shared" si="109"/>
        <v>1</v>
      </c>
      <c r="AH423" s="1537">
        <f t="shared" si="109"/>
        <v>1</v>
      </c>
      <c r="AI423" s="1537">
        <f t="shared" si="109"/>
        <v>1</v>
      </c>
      <c r="AJ423" s="1537">
        <f t="shared" si="109"/>
        <v>1</v>
      </c>
      <c r="AK423" s="1537">
        <f t="shared" si="109"/>
        <v>1</v>
      </c>
      <c r="AL423" s="1537">
        <f t="shared" si="109"/>
        <v>1</v>
      </c>
      <c r="AM423" s="1537">
        <f t="shared" si="109"/>
        <v>1</v>
      </c>
      <c r="AN423" s="1537">
        <f t="shared" si="109"/>
        <v>1</v>
      </c>
      <c r="AO423" s="1537">
        <f t="shared" si="109"/>
        <v>1</v>
      </c>
      <c r="AP423" s="1537">
        <f t="shared" si="109"/>
        <v>1</v>
      </c>
      <c r="AQ423" s="1537">
        <f t="shared" si="109"/>
        <v>1</v>
      </c>
      <c r="AR423" s="1537">
        <f t="shared" si="109"/>
        <v>1</v>
      </c>
      <c r="AS423" s="1537">
        <f t="shared" si="109"/>
        <v>1</v>
      </c>
      <c r="AT423" s="1537">
        <f t="shared" si="109"/>
        <v>1</v>
      </c>
      <c r="AU423" s="1537">
        <f t="shared" si="109"/>
        <v>1</v>
      </c>
      <c r="AV423" s="1537">
        <f t="shared" si="109"/>
        <v>1</v>
      </c>
      <c r="AW423" s="1537">
        <f t="shared" si="109"/>
        <v>1</v>
      </c>
      <c r="AX423" s="1537">
        <f t="shared" si="109"/>
        <v>1</v>
      </c>
      <c r="AY423" s="1537">
        <f t="shared" si="109"/>
        <v>1</v>
      </c>
      <c r="AZ423" s="1537">
        <f t="shared" si="109"/>
        <v>1</v>
      </c>
      <c r="BA423" s="1537">
        <f t="shared" si="109"/>
        <v>1</v>
      </c>
      <c r="BB423" s="1537">
        <f t="shared" si="109"/>
        <v>1</v>
      </c>
      <c r="BC423" s="1537">
        <f t="shared" si="109"/>
        <v>1</v>
      </c>
      <c r="BD423" s="1537">
        <f t="shared" si="109"/>
        <v>1</v>
      </c>
      <c r="BE423" s="1537">
        <f t="shared" si="109"/>
        <v>1</v>
      </c>
      <c r="BF423" s="1537">
        <f t="shared" si="109"/>
        <v>1</v>
      </c>
      <c r="BG423" s="1537">
        <f t="shared" si="109"/>
        <v>1</v>
      </c>
      <c r="BH423" s="1537">
        <f t="shared" si="109"/>
        <v>1</v>
      </c>
      <c r="BI423" s="1537">
        <f t="shared" si="109"/>
        <v>1</v>
      </c>
      <c r="BJ423" s="1537">
        <f t="shared" si="109"/>
        <v>1</v>
      </c>
      <c r="BK423" s="1537">
        <f t="shared" si="109"/>
        <v>1</v>
      </c>
      <c r="BL423" s="1537">
        <f t="shared" si="109"/>
        <v>1</v>
      </c>
      <c r="BM423" s="1537">
        <f t="shared" si="109"/>
        <v>1</v>
      </c>
      <c r="BN423" s="1538">
        <f t="shared" si="109"/>
        <v>1</v>
      </c>
    </row>
    <row r="424" spans="1:66" hidden="1" x14ac:dyDescent="0.15">
      <c r="A424" s="1123"/>
      <c r="C424" s="1529"/>
      <c r="D424" s="274"/>
      <c r="E424" s="1675"/>
      <c r="F424" s="1604"/>
      <c r="G424" s="1537">
        <f t="shared" si="109"/>
        <v>1</v>
      </c>
      <c r="H424" s="1537">
        <f t="shared" si="109"/>
        <v>1</v>
      </c>
      <c r="I424" s="1537">
        <f t="shared" si="109"/>
        <v>1</v>
      </c>
      <c r="J424" s="1537">
        <f t="shared" si="109"/>
        <v>1</v>
      </c>
      <c r="K424" s="1537">
        <f t="shared" si="109"/>
        <v>1</v>
      </c>
      <c r="L424" s="1537">
        <f t="shared" si="109"/>
        <v>1</v>
      </c>
      <c r="M424" s="1537">
        <f t="shared" si="109"/>
        <v>1</v>
      </c>
      <c r="N424" s="1537">
        <f t="shared" si="109"/>
        <v>1</v>
      </c>
      <c r="O424" s="1537">
        <f t="shared" si="109"/>
        <v>1</v>
      </c>
      <c r="P424" s="1537">
        <f t="shared" si="109"/>
        <v>1</v>
      </c>
      <c r="Q424" s="1537">
        <f t="shared" si="109"/>
        <v>1</v>
      </c>
      <c r="R424" s="1537">
        <f t="shared" si="109"/>
        <v>1</v>
      </c>
      <c r="S424" s="1537">
        <f t="shared" si="109"/>
        <v>1</v>
      </c>
      <c r="T424" s="1537">
        <f t="shared" si="109"/>
        <v>1</v>
      </c>
      <c r="U424" s="1537">
        <f t="shared" si="109"/>
        <v>1</v>
      </c>
      <c r="V424" s="1537">
        <f t="shared" si="109"/>
        <v>1</v>
      </c>
      <c r="W424" s="1537">
        <f t="shared" si="109"/>
        <v>1</v>
      </c>
      <c r="X424" s="1537">
        <f t="shared" si="109"/>
        <v>1</v>
      </c>
      <c r="Y424" s="1537">
        <f t="shared" si="109"/>
        <v>1</v>
      </c>
      <c r="Z424" s="1537">
        <f t="shared" si="109"/>
        <v>1</v>
      </c>
      <c r="AA424" s="1537">
        <f t="shared" si="109"/>
        <v>1</v>
      </c>
      <c r="AB424" s="1537">
        <f t="shared" si="109"/>
        <v>1</v>
      </c>
      <c r="AC424" s="1537">
        <f t="shared" si="109"/>
        <v>1</v>
      </c>
      <c r="AD424" s="1537">
        <f t="shared" si="109"/>
        <v>1</v>
      </c>
      <c r="AE424" s="1537">
        <f t="shared" si="109"/>
        <v>1</v>
      </c>
      <c r="AF424" s="1537">
        <f t="shared" si="109"/>
        <v>1</v>
      </c>
      <c r="AG424" s="1537">
        <f t="shared" si="109"/>
        <v>1</v>
      </c>
      <c r="AH424" s="1537">
        <f t="shared" si="109"/>
        <v>1</v>
      </c>
      <c r="AI424" s="1537">
        <f t="shared" si="109"/>
        <v>1</v>
      </c>
      <c r="AJ424" s="1537">
        <f t="shared" si="109"/>
        <v>1</v>
      </c>
      <c r="AK424" s="1537">
        <f t="shared" si="109"/>
        <v>1</v>
      </c>
      <c r="AL424" s="1537">
        <f t="shared" si="109"/>
        <v>1</v>
      </c>
      <c r="AM424" s="1537">
        <f t="shared" si="109"/>
        <v>1</v>
      </c>
      <c r="AN424" s="1537">
        <f t="shared" si="109"/>
        <v>1</v>
      </c>
      <c r="AO424" s="1537">
        <f t="shared" si="109"/>
        <v>1</v>
      </c>
      <c r="AP424" s="1537">
        <f t="shared" si="109"/>
        <v>1</v>
      </c>
      <c r="AQ424" s="1537">
        <f t="shared" si="109"/>
        <v>1</v>
      </c>
      <c r="AR424" s="1537">
        <f t="shared" si="109"/>
        <v>1</v>
      </c>
      <c r="AS424" s="1537">
        <f t="shared" si="109"/>
        <v>1</v>
      </c>
      <c r="AT424" s="1537">
        <f t="shared" si="109"/>
        <v>1</v>
      </c>
      <c r="AU424" s="1537">
        <f t="shared" si="109"/>
        <v>1</v>
      </c>
      <c r="AV424" s="1537">
        <f t="shared" si="109"/>
        <v>1</v>
      </c>
      <c r="AW424" s="1537">
        <f t="shared" si="109"/>
        <v>1</v>
      </c>
      <c r="AX424" s="1537">
        <f t="shared" si="109"/>
        <v>1</v>
      </c>
      <c r="AY424" s="1537">
        <f t="shared" si="109"/>
        <v>1</v>
      </c>
      <c r="AZ424" s="1537">
        <f t="shared" si="109"/>
        <v>1</v>
      </c>
      <c r="BA424" s="1537">
        <f t="shared" si="109"/>
        <v>1</v>
      </c>
      <c r="BB424" s="1537">
        <f t="shared" si="109"/>
        <v>1</v>
      </c>
      <c r="BC424" s="1537">
        <f t="shared" si="109"/>
        <v>1</v>
      </c>
      <c r="BD424" s="1537">
        <f t="shared" si="109"/>
        <v>1</v>
      </c>
      <c r="BE424" s="1537">
        <f t="shared" si="109"/>
        <v>1</v>
      </c>
      <c r="BF424" s="1537">
        <f t="shared" si="109"/>
        <v>1</v>
      </c>
      <c r="BG424" s="1537">
        <f t="shared" si="109"/>
        <v>1</v>
      </c>
      <c r="BH424" s="1537">
        <f t="shared" si="109"/>
        <v>1</v>
      </c>
      <c r="BI424" s="1537">
        <f t="shared" si="109"/>
        <v>1</v>
      </c>
      <c r="BJ424" s="1537">
        <f t="shared" si="109"/>
        <v>1</v>
      </c>
      <c r="BK424" s="1537">
        <f t="shared" si="109"/>
        <v>1</v>
      </c>
      <c r="BL424" s="1537">
        <f t="shared" si="109"/>
        <v>1</v>
      </c>
      <c r="BM424" s="1537">
        <f t="shared" si="109"/>
        <v>1</v>
      </c>
      <c r="BN424" s="1538">
        <f t="shared" si="109"/>
        <v>1</v>
      </c>
    </row>
    <row r="425" spans="1:66" hidden="1" x14ac:dyDescent="0.15">
      <c r="A425" s="1123"/>
      <c r="C425" s="1529"/>
      <c r="D425" s="274"/>
      <c r="E425" s="1675"/>
      <c r="F425" s="1604"/>
      <c r="G425" s="1537"/>
      <c r="H425" s="1537"/>
      <c r="I425" s="1537"/>
      <c r="J425" s="1537"/>
      <c r="K425" s="1537"/>
      <c r="L425" s="1537"/>
      <c r="M425" s="1537"/>
      <c r="N425" s="1537"/>
      <c r="O425" s="1537"/>
      <c r="P425" s="1537"/>
      <c r="Q425" s="1537"/>
      <c r="R425" s="1537"/>
      <c r="S425" s="1537"/>
      <c r="T425" s="1537"/>
      <c r="U425" s="1537"/>
      <c r="V425" s="1537"/>
      <c r="W425" s="1537"/>
      <c r="X425" s="1537"/>
      <c r="Y425" s="1537"/>
      <c r="Z425" s="1537"/>
      <c r="AA425" s="1537"/>
      <c r="AB425" s="1537"/>
      <c r="AC425" s="1537"/>
      <c r="AD425" s="1537"/>
      <c r="AE425" s="1537"/>
      <c r="AF425" s="1537"/>
      <c r="AG425" s="1537"/>
      <c r="AH425" s="1537"/>
      <c r="AI425" s="1537"/>
      <c r="AJ425" s="1537"/>
      <c r="AK425" s="1537"/>
      <c r="AL425" s="1537"/>
      <c r="AM425" s="1537"/>
      <c r="AN425" s="1537"/>
      <c r="AO425" s="1537"/>
      <c r="AP425" s="1537"/>
      <c r="AQ425" s="1537"/>
      <c r="AR425" s="1537"/>
      <c r="AS425" s="1537"/>
      <c r="AT425" s="1537"/>
      <c r="AU425" s="1537"/>
      <c r="AV425" s="1537"/>
      <c r="AW425" s="1537"/>
      <c r="AX425" s="1537"/>
      <c r="AY425" s="1537"/>
      <c r="AZ425" s="1537"/>
      <c r="BA425" s="1537"/>
      <c r="BB425" s="1537"/>
      <c r="BC425" s="1537"/>
      <c r="BD425" s="1537"/>
      <c r="BE425" s="1537"/>
      <c r="BF425" s="1537"/>
      <c r="BG425" s="1537"/>
      <c r="BH425" s="1537"/>
      <c r="BI425" s="1537"/>
      <c r="BJ425" s="1537"/>
      <c r="BK425" s="1537"/>
      <c r="BL425" s="1537"/>
      <c r="BM425" s="1537"/>
      <c r="BN425" s="1538"/>
    </row>
    <row r="426" spans="1:66" hidden="1" x14ac:dyDescent="0.15">
      <c r="A426" s="1123"/>
      <c r="C426" s="1529"/>
      <c r="D426" s="274"/>
      <c r="E426" s="1675"/>
      <c r="F426" s="1604"/>
      <c r="G426" s="1537">
        <f t="shared" ref="G426:BN428" si="110">G230/G394</f>
        <v>1</v>
      </c>
      <c r="H426" s="1537">
        <f t="shared" si="110"/>
        <v>1</v>
      </c>
      <c r="I426" s="1537">
        <f t="shared" si="110"/>
        <v>1</v>
      </c>
      <c r="J426" s="1537">
        <f t="shared" si="110"/>
        <v>1</v>
      </c>
      <c r="K426" s="1537">
        <f t="shared" si="110"/>
        <v>1</v>
      </c>
      <c r="L426" s="1537">
        <f t="shared" si="110"/>
        <v>1</v>
      </c>
      <c r="M426" s="1537">
        <f t="shared" si="110"/>
        <v>1</v>
      </c>
      <c r="N426" s="1537">
        <f t="shared" si="110"/>
        <v>1</v>
      </c>
      <c r="O426" s="1537">
        <f t="shared" si="110"/>
        <v>1</v>
      </c>
      <c r="P426" s="1537">
        <f t="shared" si="110"/>
        <v>1</v>
      </c>
      <c r="Q426" s="1537">
        <f t="shared" si="110"/>
        <v>1</v>
      </c>
      <c r="R426" s="1537">
        <f t="shared" si="110"/>
        <v>1.0000000000000002</v>
      </c>
      <c r="S426" s="1537">
        <f t="shared" si="110"/>
        <v>0.99999999999999956</v>
      </c>
      <c r="T426" s="1537">
        <f t="shared" si="110"/>
        <v>1</v>
      </c>
      <c r="U426" s="1537">
        <f t="shared" si="110"/>
        <v>0.99999999999999944</v>
      </c>
      <c r="V426" s="1537">
        <f t="shared" si="110"/>
        <v>1.0000000000000002</v>
      </c>
      <c r="W426" s="1537">
        <f t="shared" si="110"/>
        <v>1</v>
      </c>
      <c r="X426" s="1537">
        <f t="shared" si="110"/>
        <v>0.99999999999999978</v>
      </c>
      <c r="Y426" s="1537">
        <f t="shared" si="110"/>
        <v>1.0000000000000002</v>
      </c>
      <c r="Z426" s="1537">
        <f t="shared" si="110"/>
        <v>1.0000000000000002</v>
      </c>
      <c r="AA426" s="1537">
        <f t="shared" si="110"/>
        <v>1.0000000000000002</v>
      </c>
      <c r="AB426" s="1537">
        <f t="shared" si="110"/>
        <v>1</v>
      </c>
      <c r="AC426" s="1537">
        <f t="shared" si="110"/>
        <v>0.99999999999999978</v>
      </c>
      <c r="AD426" s="1537">
        <f t="shared" si="110"/>
        <v>0.99999999999999978</v>
      </c>
      <c r="AE426" s="1537">
        <f t="shared" si="110"/>
        <v>1</v>
      </c>
      <c r="AF426" s="1537">
        <f t="shared" si="110"/>
        <v>0.99999999999999989</v>
      </c>
      <c r="AG426" s="1537">
        <f t="shared" si="110"/>
        <v>1</v>
      </c>
      <c r="AH426" s="1537">
        <f t="shared" si="110"/>
        <v>1</v>
      </c>
      <c r="AI426" s="1537">
        <f t="shared" si="110"/>
        <v>1</v>
      </c>
      <c r="AJ426" s="1537">
        <f t="shared" si="110"/>
        <v>0.99999999999999989</v>
      </c>
      <c r="AK426" s="1537">
        <f t="shared" si="110"/>
        <v>1</v>
      </c>
      <c r="AL426" s="1537">
        <f t="shared" si="110"/>
        <v>1</v>
      </c>
      <c r="AM426" s="1537">
        <f t="shared" si="110"/>
        <v>1</v>
      </c>
      <c r="AN426" s="1537">
        <f t="shared" si="110"/>
        <v>1</v>
      </c>
      <c r="AO426" s="1537">
        <f t="shared" si="110"/>
        <v>1</v>
      </c>
      <c r="AP426" s="1537">
        <f t="shared" si="110"/>
        <v>1</v>
      </c>
      <c r="AQ426" s="1537">
        <f t="shared" si="110"/>
        <v>1</v>
      </c>
      <c r="AR426" s="1537">
        <f t="shared" si="110"/>
        <v>1</v>
      </c>
      <c r="AS426" s="1537">
        <f t="shared" si="110"/>
        <v>1</v>
      </c>
      <c r="AT426" s="1537">
        <f t="shared" si="110"/>
        <v>1</v>
      </c>
      <c r="AU426" s="1537">
        <f t="shared" si="110"/>
        <v>1</v>
      </c>
      <c r="AV426" s="1537">
        <f t="shared" si="110"/>
        <v>1</v>
      </c>
      <c r="AW426" s="1537">
        <f t="shared" si="110"/>
        <v>1</v>
      </c>
      <c r="AX426" s="1537">
        <f t="shared" si="110"/>
        <v>1</v>
      </c>
      <c r="AY426" s="1537">
        <f t="shared" si="110"/>
        <v>1</v>
      </c>
      <c r="AZ426" s="1537">
        <f t="shared" si="110"/>
        <v>1</v>
      </c>
      <c r="BA426" s="1537">
        <f t="shared" si="110"/>
        <v>1</v>
      </c>
      <c r="BB426" s="1537">
        <f t="shared" si="110"/>
        <v>1</v>
      </c>
      <c r="BC426" s="1537">
        <f t="shared" si="110"/>
        <v>1</v>
      </c>
      <c r="BD426" s="1537">
        <f t="shared" si="110"/>
        <v>1</v>
      </c>
      <c r="BE426" s="1537">
        <f t="shared" si="110"/>
        <v>1</v>
      </c>
      <c r="BF426" s="1537">
        <f t="shared" si="110"/>
        <v>1</v>
      </c>
      <c r="BG426" s="1537">
        <f t="shared" si="110"/>
        <v>1</v>
      </c>
      <c r="BH426" s="1537">
        <f t="shared" si="110"/>
        <v>1</v>
      </c>
      <c r="BI426" s="1537">
        <f t="shared" si="110"/>
        <v>1</v>
      </c>
      <c r="BJ426" s="1537">
        <f t="shared" si="110"/>
        <v>1</v>
      </c>
      <c r="BK426" s="1537">
        <f t="shared" si="110"/>
        <v>1</v>
      </c>
      <c r="BL426" s="1537">
        <f t="shared" si="110"/>
        <v>1</v>
      </c>
      <c r="BM426" s="1537">
        <f t="shared" si="110"/>
        <v>1</v>
      </c>
      <c r="BN426" s="1538">
        <f t="shared" si="110"/>
        <v>1</v>
      </c>
    </row>
    <row r="427" spans="1:66" hidden="1" x14ac:dyDescent="0.15">
      <c r="A427" s="1123"/>
      <c r="C427" s="1529"/>
      <c r="D427" s="274"/>
      <c r="E427" s="1675"/>
      <c r="F427" s="1604"/>
      <c r="G427" s="1537">
        <f t="shared" si="110"/>
        <v>1</v>
      </c>
      <c r="H427" s="1537">
        <f t="shared" si="110"/>
        <v>1</v>
      </c>
      <c r="I427" s="1537">
        <f t="shared" si="110"/>
        <v>1</v>
      </c>
      <c r="J427" s="1537">
        <f t="shared" si="110"/>
        <v>1</v>
      </c>
      <c r="K427" s="1537">
        <f t="shared" si="110"/>
        <v>1</v>
      </c>
      <c r="L427" s="1537">
        <f t="shared" si="110"/>
        <v>1</v>
      </c>
      <c r="M427" s="1537">
        <f t="shared" si="110"/>
        <v>1</v>
      </c>
      <c r="N427" s="1537">
        <f t="shared" si="110"/>
        <v>1</v>
      </c>
      <c r="O427" s="1537">
        <f t="shared" si="110"/>
        <v>1</v>
      </c>
      <c r="P427" s="1537">
        <f t="shared" si="110"/>
        <v>1</v>
      </c>
      <c r="Q427" s="1537">
        <f t="shared" si="110"/>
        <v>1</v>
      </c>
      <c r="R427" s="1537">
        <f t="shared" si="110"/>
        <v>1</v>
      </c>
      <c r="S427" s="1537">
        <f t="shared" si="110"/>
        <v>1</v>
      </c>
      <c r="T427" s="1537">
        <f t="shared" si="110"/>
        <v>1</v>
      </c>
      <c r="U427" s="1537">
        <f t="shared" si="110"/>
        <v>1</v>
      </c>
      <c r="V427" s="1537">
        <f t="shared" si="110"/>
        <v>1</v>
      </c>
      <c r="W427" s="1537">
        <f t="shared" si="110"/>
        <v>1</v>
      </c>
      <c r="X427" s="1537">
        <f t="shared" si="110"/>
        <v>1</v>
      </c>
      <c r="Y427" s="1537">
        <f t="shared" si="110"/>
        <v>1</v>
      </c>
      <c r="Z427" s="1537">
        <f t="shared" si="110"/>
        <v>1</v>
      </c>
      <c r="AA427" s="1537">
        <f t="shared" si="110"/>
        <v>1</v>
      </c>
      <c r="AB427" s="1537">
        <f t="shared" si="110"/>
        <v>1</v>
      </c>
      <c r="AC427" s="1537">
        <f t="shared" si="110"/>
        <v>0.99999999999999989</v>
      </c>
      <c r="AD427" s="1537">
        <f t="shared" si="110"/>
        <v>1.0000000000000002</v>
      </c>
      <c r="AE427" s="1537">
        <f t="shared" si="110"/>
        <v>1</v>
      </c>
      <c r="AF427" s="1537">
        <f t="shared" si="110"/>
        <v>1.0000000000000002</v>
      </c>
      <c r="AG427" s="1537">
        <f t="shared" si="110"/>
        <v>0.99999999999999978</v>
      </c>
      <c r="AH427" s="1537">
        <f t="shared" si="110"/>
        <v>0.99999999999999978</v>
      </c>
      <c r="AI427" s="1537">
        <f t="shared" si="110"/>
        <v>1.0000000000000002</v>
      </c>
      <c r="AJ427" s="1537">
        <f t="shared" si="110"/>
        <v>1.0000000000000002</v>
      </c>
      <c r="AK427" s="1537">
        <f t="shared" si="110"/>
        <v>0.99999999999999989</v>
      </c>
      <c r="AL427" s="1537">
        <f t="shared" si="110"/>
        <v>1.0000000000000002</v>
      </c>
      <c r="AM427" s="1537">
        <f t="shared" si="110"/>
        <v>1.0000000000000002</v>
      </c>
      <c r="AN427" s="1537">
        <f t="shared" si="110"/>
        <v>0.99999999999999956</v>
      </c>
      <c r="AO427" s="1537">
        <f t="shared" si="110"/>
        <v>1</v>
      </c>
      <c r="AP427" s="1537">
        <f t="shared" si="110"/>
        <v>0.99999999999999922</v>
      </c>
      <c r="AQ427" s="1537">
        <f t="shared" si="110"/>
        <v>1.000000000000002</v>
      </c>
      <c r="AR427" s="1537">
        <f t="shared" si="110"/>
        <v>1.0000000000000071</v>
      </c>
      <c r="AS427" s="1537">
        <f t="shared" si="110"/>
        <v>0.99999999999999867</v>
      </c>
      <c r="AT427" s="1537">
        <f t="shared" si="110"/>
        <v>0.99999999999999933</v>
      </c>
      <c r="AU427" s="1537">
        <f t="shared" si="110"/>
        <v>1</v>
      </c>
      <c r="AV427" s="1537">
        <f t="shared" si="110"/>
        <v>0.99999999999999956</v>
      </c>
      <c r="AW427" s="1537">
        <f t="shared" si="110"/>
        <v>0.99999999999999967</v>
      </c>
      <c r="AX427" s="1537">
        <f t="shared" si="110"/>
        <v>0.99999999999999978</v>
      </c>
      <c r="AY427" s="1537">
        <f t="shared" si="110"/>
        <v>0.99999999999999978</v>
      </c>
      <c r="AZ427" s="1537">
        <f t="shared" si="110"/>
        <v>0.99999999999999989</v>
      </c>
      <c r="BA427" s="1537">
        <f t="shared" si="110"/>
        <v>1.0000000000000002</v>
      </c>
      <c r="BB427" s="1537">
        <f t="shared" si="110"/>
        <v>1.0000000000000002</v>
      </c>
      <c r="BC427" s="1537">
        <f t="shared" si="110"/>
        <v>1.0000000000000002</v>
      </c>
      <c r="BD427" s="1537">
        <f t="shared" si="110"/>
        <v>0.99999999999999978</v>
      </c>
      <c r="BE427" s="1537">
        <f t="shared" si="110"/>
        <v>1.0000000000000002</v>
      </c>
      <c r="BF427" s="1537">
        <f t="shared" si="110"/>
        <v>1</v>
      </c>
      <c r="BG427" s="1537">
        <f t="shared" si="110"/>
        <v>1</v>
      </c>
      <c r="BH427" s="1537">
        <f t="shared" si="110"/>
        <v>1</v>
      </c>
      <c r="BI427" s="1537">
        <f t="shared" si="110"/>
        <v>1</v>
      </c>
      <c r="BJ427" s="1537">
        <f t="shared" si="110"/>
        <v>1.0000000000000002</v>
      </c>
      <c r="BK427" s="1537">
        <f t="shared" si="110"/>
        <v>1.0000000000000002</v>
      </c>
      <c r="BL427" s="1537">
        <f t="shared" si="110"/>
        <v>1</v>
      </c>
      <c r="BM427" s="1537">
        <f t="shared" si="110"/>
        <v>0.99999999999999989</v>
      </c>
      <c r="BN427" s="1538">
        <f t="shared" si="110"/>
        <v>0.99999999999999989</v>
      </c>
    </row>
    <row r="428" spans="1:66" hidden="1" x14ac:dyDescent="0.15">
      <c r="A428" s="1123"/>
      <c r="C428" s="1529"/>
      <c r="D428" s="274"/>
      <c r="E428" s="1675"/>
      <c r="F428" s="1604"/>
      <c r="G428" s="1537">
        <f t="shared" si="110"/>
        <v>1</v>
      </c>
      <c r="H428" s="1537">
        <f t="shared" si="110"/>
        <v>1</v>
      </c>
      <c r="I428" s="1537">
        <f t="shared" si="110"/>
        <v>1</v>
      </c>
      <c r="J428" s="1537">
        <f t="shared" si="110"/>
        <v>1</v>
      </c>
      <c r="K428" s="1537">
        <f t="shared" si="110"/>
        <v>1</v>
      </c>
      <c r="L428" s="1537">
        <f t="shared" si="110"/>
        <v>1</v>
      </c>
      <c r="M428" s="1537">
        <f t="shared" si="110"/>
        <v>1</v>
      </c>
      <c r="N428" s="1537">
        <f t="shared" si="110"/>
        <v>1</v>
      </c>
      <c r="O428" s="1537">
        <f t="shared" si="110"/>
        <v>1</v>
      </c>
      <c r="P428" s="1537">
        <f t="shared" si="110"/>
        <v>1</v>
      </c>
      <c r="Q428" s="1537">
        <f t="shared" si="110"/>
        <v>1</v>
      </c>
      <c r="R428" s="1537">
        <f t="shared" si="110"/>
        <v>1</v>
      </c>
      <c r="S428" s="1537">
        <f t="shared" si="110"/>
        <v>1</v>
      </c>
      <c r="T428" s="1537">
        <f t="shared" si="110"/>
        <v>1</v>
      </c>
      <c r="U428" s="1537">
        <f t="shared" si="110"/>
        <v>1</v>
      </c>
      <c r="V428" s="1537">
        <f t="shared" si="110"/>
        <v>1</v>
      </c>
      <c r="W428" s="1537">
        <f t="shared" si="110"/>
        <v>1</v>
      </c>
      <c r="X428" s="1537">
        <f t="shared" si="110"/>
        <v>1</v>
      </c>
      <c r="Y428" s="1537">
        <f t="shared" si="110"/>
        <v>1</v>
      </c>
      <c r="Z428" s="1537">
        <f t="shared" si="110"/>
        <v>1</v>
      </c>
      <c r="AA428" s="1537">
        <f t="shared" si="110"/>
        <v>1</v>
      </c>
      <c r="AB428" s="1537">
        <f t="shared" si="110"/>
        <v>1</v>
      </c>
      <c r="AC428" s="1537">
        <f t="shared" si="110"/>
        <v>1</v>
      </c>
      <c r="AD428" s="1537">
        <f t="shared" si="110"/>
        <v>1</v>
      </c>
      <c r="AE428" s="1537">
        <f t="shared" si="110"/>
        <v>1</v>
      </c>
      <c r="AF428" s="1537">
        <f t="shared" si="110"/>
        <v>1</v>
      </c>
      <c r="AG428" s="1537">
        <f t="shared" si="110"/>
        <v>1</v>
      </c>
      <c r="AH428" s="1537">
        <f t="shared" si="110"/>
        <v>1</v>
      </c>
      <c r="AI428" s="1537">
        <f t="shared" si="110"/>
        <v>1</v>
      </c>
      <c r="AJ428" s="1537">
        <f t="shared" si="110"/>
        <v>1</v>
      </c>
      <c r="AK428" s="1537">
        <f t="shared" si="110"/>
        <v>1</v>
      </c>
      <c r="AL428" s="1537">
        <f t="shared" si="110"/>
        <v>1</v>
      </c>
      <c r="AM428" s="1537">
        <f t="shared" si="110"/>
        <v>1</v>
      </c>
      <c r="AN428" s="1537">
        <f t="shared" si="110"/>
        <v>1</v>
      </c>
      <c r="AO428" s="1537">
        <f t="shared" si="110"/>
        <v>1</v>
      </c>
      <c r="AP428" s="1537">
        <f t="shared" si="110"/>
        <v>1</v>
      </c>
      <c r="AQ428" s="1537">
        <f t="shared" si="110"/>
        <v>1</v>
      </c>
      <c r="AR428" s="1537">
        <f t="shared" si="110"/>
        <v>1</v>
      </c>
      <c r="AS428" s="1537">
        <f t="shared" si="110"/>
        <v>1</v>
      </c>
      <c r="AT428" s="1537">
        <f t="shared" si="110"/>
        <v>1</v>
      </c>
      <c r="AU428" s="1537">
        <f t="shared" si="110"/>
        <v>1</v>
      </c>
      <c r="AV428" s="1537">
        <f t="shared" si="110"/>
        <v>1</v>
      </c>
      <c r="AW428" s="1537">
        <f t="shared" si="110"/>
        <v>1</v>
      </c>
      <c r="AX428" s="1537">
        <f t="shared" si="110"/>
        <v>1</v>
      </c>
      <c r="AY428" s="1537">
        <f t="shared" si="110"/>
        <v>1</v>
      </c>
      <c r="AZ428" s="1537">
        <f t="shared" si="110"/>
        <v>1</v>
      </c>
      <c r="BA428" s="1537">
        <f t="shared" si="110"/>
        <v>1</v>
      </c>
      <c r="BB428" s="1537">
        <f t="shared" si="110"/>
        <v>1</v>
      </c>
      <c r="BC428" s="1537">
        <f t="shared" si="110"/>
        <v>1</v>
      </c>
      <c r="BD428" s="1537">
        <f t="shared" si="110"/>
        <v>1</v>
      </c>
      <c r="BE428" s="1537">
        <f t="shared" si="110"/>
        <v>1</v>
      </c>
      <c r="BF428" s="1537">
        <f t="shared" si="110"/>
        <v>1</v>
      </c>
      <c r="BG428" s="1537">
        <f t="shared" si="110"/>
        <v>1</v>
      </c>
      <c r="BH428" s="1537">
        <f t="shared" si="110"/>
        <v>1</v>
      </c>
      <c r="BI428" s="1537">
        <f t="shared" si="110"/>
        <v>1</v>
      </c>
      <c r="BJ428" s="1537">
        <f t="shared" si="110"/>
        <v>1</v>
      </c>
      <c r="BK428" s="1537">
        <f t="shared" si="110"/>
        <v>1</v>
      </c>
      <c r="BL428" s="1537">
        <f t="shared" si="110"/>
        <v>1</v>
      </c>
      <c r="BM428" s="1537">
        <f t="shared" si="110"/>
        <v>1</v>
      </c>
      <c r="BN428" s="1538">
        <f t="shared" si="110"/>
        <v>1</v>
      </c>
    </row>
    <row r="429" spans="1:66" hidden="1" x14ac:dyDescent="0.15">
      <c r="A429" s="1123"/>
      <c r="C429" s="1529"/>
      <c r="D429" s="274"/>
      <c r="E429" s="1675"/>
      <c r="F429" s="1604"/>
      <c r="G429" s="1537"/>
      <c r="H429" s="1537"/>
      <c r="I429" s="1537"/>
      <c r="J429" s="1537"/>
      <c r="K429" s="1537"/>
      <c r="L429" s="1537"/>
      <c r="M429" s="1537"/>
      <c r="N429" s="1537"/>
      <c r="O429" s="1537"/>
      <c r="P429" s="1537"/>
      <c r="Q429" s="1537"/>
      <c r="R429" s="1537"/>
      <c r="S429" s="1537"/>
      <c r="T429" s="1537"/>
      <c r="U429" s="1537"/>
      <c r="V429" s="1537"/>
      <c r="W429" s="1537"/>
      <c r="X429" s="1537"/>
      <c r="Y429" s="1537"/>
      <c r="Z429" s="1537"/>
      <c r="AA429" s="1537"/>
      <c r="AB429" s="1537"/>
      <c r="AC429" s="1537"/>
      <c r="AD429" s="1537"/>
      <c r="AE429" s="1537"/>
      <c r="AF429" s="1537"/>
      <c r="AG429" s="1537"/>
      <c r="AH429" s="1537"/>
      <c r="AI429" s="1537"/>
      <c r="AJ429" s="1537"/>
      <c r="AK429" s="1537"/>
      <c r="AL429" s="1537"/>
      <c r="AM429" s="1537"/>
      <c r="AN429" s="1537"/>
      <c r="AO429" s="1537"/>
      <c r="AP429" s="1537"/>
      <c r="AQ429" s="1537"/>
      <c r="AR429" s="1537"/>
      <c r="AS429" s="1537"/>
      <c r="AT429" s="1537"/>
      <c r="AU429" s="1537"/>
      <c r="AV429" s="1537"/>
      <c r="AW429" s="1537"/>
      <c r="AX429" s="1537"/>
      <c r="AY429" s="1537"/>
      <c r="AZ429" s="1537"/>
      <c r="BA429" s="1537"/>
      <c r="BB429" s="1537"/>
      <c r="BC429" s="1537"/>
      <c r="BD429" s="1537"/>
      <c r="BE429" s="1537"/>
      <c r="BF429" s="1537"/>
      <c r="BG429" s="1537"/>
      <c r="BH429" s="1537"/>
      <c r="BI429" s="1537"/>
      <c r="BJ429" s="1537"/>
      <c r="BK429" s="1537"/>
      <c r="BL429" s="1537"/>
      <c r="BM429" s="1537"/>
      <c r="BN429" s="1538"/>
    </row>
    <row r="430" spans="1:66" hidden="1" x14ac:dyDescent="0.15">
      <c r="A430" s="1123"/>
      <c r="C430" s="1529"/>
      <c r="D430" s="274"/>
      <c r="E430" s="1675"/>
      <c r="F430" s="1604"/>
      <c r="G430" s="1537">
        <f t="shared" ref="G430:BN432" si="111">G234/G398</f>
        <v>1.0000000000000002</v>
      </c>
      <c r="H430" s="1537">
        <f t="shared" si="111"/>
        <v>1</v>
      </c>
      <c r="I430" s="1537">
        <f t="shared" si="111"/>
        <v>1</v>
      </c>
      <c r="J430" s="1537">
        <f t="shared" si="111"/>
        <v>1</v>
      </c>
      <c r="K430" s="1537">
        <f t="shared" si="111"/>
        <v>1</v>
      </c>
      <c r="L430" s="1537">
        <f t="shared" si="111"/>
        <v>1</v>
      </c>
      <c r="M430" s="1537">
        <f t="shared" si="111"/>
        <v>1</v>
      </c>
      <c r="N430" s="1537">
        <f t="shared" si="111"/>
        <v>1</v>
      </c>
      <c r="O430" s="1537">
        <f t="shared" si="111"/>
        <v>1</v>
      </c>
      <c r="P430" s="1537">
        <f t="shared" si="111"/>
        <v>1</v>
      </c>
      <c r="Q430" s="1537">
        <f t="shared" si="111"/>
        <v>1</v>
      </c>
      <c r="R430" s="1537">
        <f t="shared" si="111"/>
        <v>1</v>
      </c>
      <c r="S430" s="1537">
        <f t="shared" si="111"/>
        <v>1</v>
      </c>
      <c r="T430" s="1537">
        <f t="shared" si="111"/>
        <v>1</v>
      </c>
      <c r="U430" s="1537">
        <f t="shared" si="111"/>
        <v>1</v>
      </c>
      <c r="V430" s="1537">
        <f t="shared" si="111"/>
        <v>1</v>
      </c>
      <c r="W430" s="1537">
        <f t="shared" si="111"/>
        <v>1</v>
      </c>
      <c r="X430" s="1537">
        <f t="shared" si="111"/>
        <v>1</v>
      </c>
      <c r="Y430" s="1537">
        <f t="shared" si="111"/>
        <v>1</v>
      </c>
      <c r="Z430" s="1537">
        <f t="shared" si="111"/>
        <v>1</v>
      </c>
      <c r="AA430" s="1537">
        <f t="shared" si="111"/>
        <v>1</v>
      </c>
      <c r="AB430" s="1537">
        <f t="shared" si="111"/>
        <v>1</v>
      </c>
      <c r="AC430" s="1537">
        <f t="shared" si="111"/>
        <v>1</v>
      </c>
      <c r="AD430" s="1537">
        <f t="shared" si="111"/>
        <v>1</v>
      </c>
      <c r="AE430" s="1537">
        <f t="shared" si="111"/>
        <v>1</v>
      </c>
      <c r="AF430" s="1537">
        <f t="shared" si="111"/>
        <v>1</v>
      </c>
      <c r="AG430" s="1537">
        <f t="shared" si="111"/>
        <v>1</v>
      </c>
      <c r="AH430" s="1537">
        <f t="shared" si="111"/>
        <v>1</v>
      </c>
      <c r="AI430" s="1537">
        <f t="shared" si="111"/>
        <v>1</v>
      </c>
      <c r="AJ430" s="1537">
        <f t="shared" si="111"/>
        <v>1</v>
      </c>
      <c r="AK430" s="1537">
        <f t="shared" si="111"/>
        <v>1</v>
      </c>
      <c r="AL430" s="1537">
        <f t="shared" si="111"/>
        <v>1</v>
      </c>
      <c r="AM430" s="1537">
        <f t="shared" si="111"/>
        <v>1</v>
      </c>
      <c r="AN430" s="1537">
        <f t="shared" si="111"/>
        <v>1</v>
      </c>
      <c r="AO430" s="1537">
        <f t="shared" si="111"/>
        <v>1</v>
      </c>
      <c r="AP430" s="1537">
        <f t="shared" si="111"/>
        <v>1</v>
      </c>
      <c r="AQ430" s="1537">
        <f t="shared" si="111"/>
        <v>1</v>
      </c>
      <c r="AR430" s="1537">
        <f t="shared" si="111"/>
        <v>1</v>
      </c>
      <c r="AS430" s="1537">
        <f t="shared" si="111"/>
        <v>1</v>
      </c>
      <c r="AT430" s="1537">
        <f t="shared" si="111"/>
        <v>1</v>
      </c>
      <c r="AU430" s="1537">
        <f t="shared" si="111"/>
        <v>1</v>
      </c>
      <c r="AV430" s="1537">
        <f t="shared" si="111"/>
        <v>1</v>
      </c>
      <c r="AW430" s="1537">
        <f t="shared" si="111"/>
        <v>1</v>
      </c>
      <c r="AX430" s="1537">
        <f t="shared" si="111"/>
        <v>1</v>
      </c>
      <c r="AY430" s="1537">
        <f t="shared" si="111"/>
        <v>1</v>
      </c>
      <c r="AZ430" s="1537">
        <f t="shared" si="111"/>
        <v>1</v>
      </c>
      <c r="BA430" s="1537">
        <f t="shared" si="111"/>
        <v>1</v>
      </c>
      <c r="BB430" s="1537">
        <f t="shared" si="111"/>
        <v>1</v>
      </c>
      <c r="BC430" s="1537">
        <f t="shared" si="111"/>
        <v>1</v>
      </c>
      <c r="BD430" s="1537">
        <f t="shared" si="111"/>
        <v>1</v>
      </c>
      <c r="BE430" s="1537">
        <f t="shared" si="111"/>
        <v>1</v>
      </c>
      <c r="BF430" s="1537">
        <f t="shared" si="111"/>
        <v>1</v>
      </c>
      <c r="BG430" s="1537">
        <f t="shared" si="111"/>
        <v>1</v>
      </c>
      <c r="BH430" s="1537">
        <f t="shared" si="111"/>
        <v>1</v>
      </c>
      <c r="BI430" s="1537">
        <f t="shared" si="111"/>
        <v>1</v>
      </c>
      <c r="BJ430" s="1537">
        <f t="shared" si="111"/>
        <v>1</v>
      </c>
      <c r="BK430" s="1537">
        <f t="shared" si="111"/>
        <v>1</v>
      </c>
      <c r="BL430" s="1537">
        <f t="shared" si="111"/>
        <v>1</v>
      </c>
      <c r="BM430" s="1537">
        <f t="shared" si="111"/>
        <v>1</v>
      </c>
      <c r="BN430" s="1538">
        <f t="shared" si="111"/>
        <v>1</v>
      </c>
    </row>
    <row r="431" spans="1:66" hidden="1" x14ac:dyDescent="0.15">
      <c r="A431" s="1123"/>
      <c r="C431" s="1529"/>
      <c r="D431" s="274"/>
      <c r="E431" s="1675"/>
      <c r="F431" s="1604"/>
      <c r="G431" s="1537">
        <f t="shared" si="111"/>
        <v>0.99999999999999978</v>
      </c>
      <c r="H431" s="1537">
        <f t="shared" si="111"/>
        <v>1</v>
      </c>
      <c r="I431" s="1537">
        <f t="shared" si="111"/>
        <v>1</v>
      </c>
      <c r="J431" s="1537">
        <f t="shared" si="111"/>
        <v>1</v>
      </c>
      <c r="K431" s="1537">
        <f t="shared" si="111"/>
        <v>1</v>
      </c>
      <c r="L431" s="1537">
        <f t="shared" si="111"/>
        <v>1</v>
      </c>
      <c r="M431" s="1537">
        <f t="shared" si="111"/>
        <v>1</v>
      </c>
      <c r="N431" s="1537">
        <f t="shared" si="111"/>
        <v>1</v>
      </c>
      <c r="O431" s="1537">
        <f t="shared" si="111"/>
        <v>1</v>
      </c>
      <c r="P431" s="1537">
        <f t="shared" si="111"/>
        <v>1</v>
      </c>
      <c r="Q431" s="1537">
        <f t="shared" si="111"/>
        <v>1</v>
      </c>
      <c r="R431" s="1537">
        <f t="shared" si="111"/>
        <v>1</v>
      </c>
      <c r="S431" s="1537">
        <f t="shared" si="111"/>
        <v>1</v>
      </c>
      <c r="T431" s="1537">
        <f t="shared" si="111"/>
        <v>1</v>
      </c>
      <c r="U431" s="1537">
        <f t="shared" si="111"/>
        <v>1</v>
      </c>
      <c r="V431" s="1537">
        <f t="shared" si="111"/>
        <v>1</v>
      </c>
      <c r="W431" s="1537">
        <f t="shared" si="111"/>
        <v>1</v>
      </c>
      <c r="X431" s="1537">
        <f t="shared" si="111"/>
        <v>1</v>
      </c>
      <c r="Y431" s="1537">
        <f t="shared" si="111"/>
        <v>1</v>
      </c>
      <c r="Z431" s="1537">
        <f t="shared" si="111"/>
        <v>1</v>
      </c>
      <c r="AA431" s="1537">
        <f t="shared" si="111"/>
        <v>1</v>
      </c>
      <c r="AB431" s="1537">
        <f t="shared" si="111"/>
        <v>1</v>
      </c>
      <c r="AC431" s="1537">
        <f t="shared" si="111"/>
        <v>1</v>
      </c>
      <c r="AD431" s="1537">
        <f t="shared" si="111"/>
        <v>1</v>
      </c>
      <c r="AE431" s="1537">
        <f t="shared" si="111"/>
        <v>1</v>
      </c>
      <c r="AF431" s="1537">
        <f t="shared" si="111"/>
        <v>1</v>
      </c>
      <c r="AG431" s="1537">
        <f t="shared" si="111"/>
        <v>1</v>
      </c>
      <c r="AH431" s="1537">
        <f t="shared" si="111"/>
        <v>1</v>
      </c>
      <c r="AI431" s="1537">
        <f t="shared" si="111"/>
        <v>1</v>
      </c>
      <c r="AJ431" s="1537">
        <f t="shared" si="111"/>
        <v>1</v>
      </c>
      <c r="AK431" s="1537">
        <f t="shared" si="111"/>
        <v>1</v>
      </c>
      <c r="AL431" s="1537">
        <f t="shared" si="111"/>
        <v>1</v>
      </c>
      <c r="AM431" s="1537">
        <f t="shared" si="111"/>
        <v>1</v>
      </c>
      <c r="AN431" s="1537">
        <f t="shared" si="111"/>
        <v>1</v>
      </c>
      <c r="AO431" s="1537">
        <f t="shared" si="111"/>
        <v>1</v>
      </c>
      <c r="AP431" s="1537">
        <f t="shared" si="111"/>
        <v>1</v>
      </c>
      <c r="AQ431" s="1537">
        <f t="shared" si="111"/>
        <v>1</v>
      </c>
      <c r="AR431" s="1537">
        <f t="shared" si="111"/>
        <v>1</v>
      </c>
      <c r="AS431" s="1537">
        <f t="shared" si="111"/>
        <v>1</v>
      </c>
      <c r="AT431" s="1537">
        <f t="shared" si="111"/>
        <v>1</v>
      </c>
      <c r="AU431" s="1537">
        <f t="shared" si="111"/>
        <v>1</v>
      </c>
      <c r="AV431" s="1537">
        <f t="shared" si="111"/>
        <v>1</v>
      </c>
      <c r="AW431" s="1537">
        <f t="shared" si="111"/>
        <v>1</v>
      </c>
      <c r="AX431" s="1537">
        <f t="shared" si="111"/>
        <v>1</v>
      </c>
      <c r="AY431" s="1537">
        <f t="shared" si="111"/>
        <v>1</v>
      </c>
      <c r="AZ431" s="1537">
        <f t="shared" si="111"/>
        <v>1</v>
      </c>
      <c r="BA431" s="1537">
        <f t="shared" si="111"/>
        <v>1</v>
      </c>
      <c r="BB431" s="1537">
        <f t="shared" si="111"/>
        <v>1</v>
      </c>
      <c r="BC431" s="1537">
        <f t="shared" si="111"/>
        <v>1</v>
      </c>
      <c r="BD431" s="1537">
        <f t="shared" si="111"/>
        <v>1</v>
      </c>
      <c r="BE431" s="1537">
        <f t="shared" si="111"/>
        <v>1</v>
      </c>
      <c r="BF431" s="1537">
        <f t="shared" si="111"/>
        <v>1</v>
      </c>
      <c r="BG431" s="1537">
        <f t="shared" si="111"/>
        <v>1</v>
      </c>
      <c r="BH431" s="1537">
        <f t="shared" si="111"/>
        <v>1</v>
      </c>
      <c r="BI431" s="1537">
        <f t="shared" si="111"/>
        <v>1</v>
      </c>
      <c r="BJ431" s="1537">
        <f t="shared" si="111"/>
        <v>1</v>
      </c>
      <c r="BK431" s="1537">
        <f t="shared" si="111"/>
        <v>1</v>
      </c>
      <c r="BL431" s="1537">
        <f t="shared" si="111"/>
        <v>1</v>
      </c>
      <c r="BM431" s="1537">
        <f t="shared" si="111"/>
        <v>1</v>
      </c>
      <c r="BN431" s="1538">
        <f t="shared" si="111"/>
        <v>1</v>
      </c>
    </row>
    <row r="432" spans="1:66" hidden="1" x14ac:dyDescent="0.15">
      <c r="A432" s="1123"/>
      <c r="C432" s="1529"/>
      <c r="D432" s="274"/>
      <c r="E432" s="1675"/>
      <c r="F432" s="1604"/>
      <c r="G432" s="1537">
        <f t="shared" si="111"/>
        <v>1</v>
      </c>
      <c r="H432" s="1537">
        <f t="shared" si="111"/>
        <v>1</v>
      </c>
      <c r="I432" s="1537">
        <f t="shared" si="111"/>
        <v>1</v>
      </c>
      <c r="J432" s="1537">
        <f t="shared" si="111"/>
        <v>1</v>
      </c>
      <c r="K432" s="1537">
        <f t="shared" si="111"/>
        <v>1</v>
      </c>
      <c r="L432" s="1537">
        <f t="shared" si="111"/>
        <v>1</v>
      </c>
      <c r="M432" s="1537">
        <f t="shared" si="111"/>
        <v>1</v>
      </c>
      <c r="N432" s="1537">
        <f t="shared" si="111"/>
        <v>1</v>
      </c>
      <c r="O432" s="1537">
        <f t="shared" si="111"/>
        <v>1</v>
      </c>
      <c r="P432" s="1537">
        <f t="shared" si="111"/>
        <v>1</v>
      </c>
      <c r="Q432" s="1537">
        <f t="shared" si="111"/>
        <v>1</v>
      </c>
      <c r="R432" s="1537">
        <f t="shared" si="111"/>
        <v>1</v>
      </c>
      <c r="S432" s="1537">
        <f t="shared" si="111"/>
        <v>1</v>
      </c>
      <c r="T432" s="1537">
        <f t="shared" si="111"/>
        <v>1</v>
      </c>
      <c r="U432" s="1537">
        <f t="shared" si="111"/>
        <v>1</v>
      </c>
      <c r="V432" s="1537">
        <f t="shared" si="111"/>
        <v>1</v>
      </c>
      <c r="W432" s="1537">
        <f t="shared" si="111"/>
        <v>1</v>
      </c>
      <c r="X432" s="1537">
        <f t="shared" si="111"/>
        <v>1</v>
      </c>
      <c r="Y432" s="1537">
        <f t="shared" si="111"/>
        <v>1</v>
      </c>
      <c r="Z432" s="1537">
        <f t="shared" si="111"/>
        <v>1</v>
      </c>
      <c r="AA432" s="1537">
        <f t="shared" si="111"/>
        <v>1</v>
      </c>
      <c r="AB432" s="1537">
        <f t="shared" si="111"/>
        <v>1</v>
      </c>
      <c r="AC432" s="1537">
        <f t="shared" si="111"/>
        <v>1</v>
      </c>
      <c r="AD432" s="1537">
        <f t="shared" si="111"/>
        <v>1</v>
      </c>
      <c r="AE432" s="1537">
        <f t="shared" si="111"/>
        <v>1</v>
      </c>
      <c r="AF432" s="1537">
        <f t="shared" si="111"/>
        <v>1</v>
      </c>
      <c r="AG432" s="1537">
        <f t="shared" si="111"/>
        <v>1</v>
      </c>
      <c r="AH432" s="1537">
        <f t="shared" si="111"/>
        <v>1</v>
      </c>
      <c r="AI432" s="1537">
        <f t="shared" si="111"/>
        <v>1</v>
      </c>
      <c r="AJ432" s="1537">
        <f t="shared" si="111"/>
        <v>1</v>
      </c>
      <c r="AK432" s="1537">
        <f t="shared" si="111"/>
        <v>1</v>
      </c>
      <c r="AL432" s="1537">
        <f t="shared" si="111"/>
        <v>1</v>
      </c>
      <c r="AM432" s="1537">
        <f t="shared" si="111"/>
        <v>1</v>
      </c>
      <c r="AN432" s="1537">
        <f t="shared" si="111"/>
        <v>1</v>
      </c>
      <c r="AO432" s="1537">
        <f t="shared" si="111"/>
        <v>1</v>
      </c>
      <c r="AP432" s="1537">
        <f t="shared" si="111"/>
        <v>1</v>
      </c>
      <c r="AQ432" s="1537">
        <f t="shared" si="111"/>
        <v>1</v>
      </c>
      <c r="AR432" s="1537">
        <f t="shared" si="111"/>
        <v>1</v>
      </c>
      <c r="AS432" s="1537">
        <f t="shared" si="111"/>
        <v>1</v>
      </c>
      <c r="AT432" s="1537">
        <f t="shared" si="111"/>
        <v>1</v>
      </c>
      <c r="AU432" s="1537">
        <f t="shared" si="111"/>
        <v>1</v>
      </c>
      <c r="AV432" s="1537">
        <f t="shared" si="111"/>
        <v>1</v>
      </c>
      <c r="AW432" s="1537">
        <f t="shared" si="111"/>
        <v>1</v>
      </c>
      <c r="AX432" s="1537">
        <f t="shared" si="111"/>
        <v>1</v>
      </c>
      <c r="AY432" s="1537">
        <f t="shared" si="111"/>
        <v>1</v>
      </c>
      <c r="AZ432" s="1537">
        <f t="shared" si="111"/>
        <v>1</v>
      </c>
      <c r="BA432" s="1537">
        <f t="shared" si="111"/>
        <v>1</v>
      </c>
      <c r="BB432" s="1537">
        <f t="shared" si="111"/>
        <v>1</v>
      </c>
      <c r="BC432" s="1537">
        <f t="shared" si="111"/>
        <v>1</v>
      </c>
      <c r="BD432" s="1537">
        <f t="shared" si="111"/>
        <v>1</v>
      </c>
      <c r="BE432" s="1537">
        <f t="shared" si="111"/>
        <v>1</v>
      </c>
      <c r="BF432" s="1537">
        <f t="shared" si="111"/>
        <v>1</v>
      </c>
      <c r="BG432" s="1537">
        <f t="shared" si="111"/>
        <v>1</v>
      </c>
      <c r="BH432" s="1537">
        <f t="shared" si="111"/>
        <v>1</v>
      </c>
      <c r="BI432" s="1537">
        <f t="shared" si="111"/>
        <v>1</v>
      </c>
      <c r="BJ432" s="1537">
        <f t="shared" si="111"/>
        <v>1</v>
      </c>
      <c r="BK432" s="1537">
        <f t="shared" si="111"/>
        <v>1</v>
      </c>
      <c r="BL432" s="1537">
        <f t="shared" si="111"/>
        <v>1</v>
      </c>
      <c r="BM432" s="1537">
        <f t="shared" si="111"/>
        <v>1</v>
      </c>
      <c r="BN432" s="1538">
        <f t="shared" si="111"/>
        <v>1</v>
      </c>
    </row>
    <row r="433" spans="1:66" hidden="1" x14ac:dyDescent="0.15">
      <c r="A433" s="1123"/>
      <c r="C433" s="1529"/>
      <c r="D433" s="274"/>
      <c r="E433" s="1675"/>
      <c r="F433" s="1604"/>
      <c r="G433" s="1537"/>
      <c r="H433" s="1537"/>
      <c r="I433" s="1537"/>
      <c r="J433" s="1537"/>
      <c r="K433" s="1537"/>
      <c r="L433" s="1537"/>
      <c r="M433" s="1537"/>
      <c r="N433" s="1537"/>
      <c r="O433" s="1537"/>
      <c r="P433" s="1537"/>
      <c r="Q433" s="1537"/>
      <c r="R433" s="1537"/>
      <c r="S433" s="1537"/>
      <c r="T433" s="1537"/>
      <c r="U433" s="1537"/>
      <c r="V433" s="1537"/>
      <c r="W433" s="1537"/>
      <c r="X433" s="1537"/>
      <c r="Y433" s="1537"/>
      <c r="Z433" s="1537"/>
      <c r="AA433" s="1537"/>
      <c r="AB433" s="1537"/>
      <c r="AC433" s="1537"/>
      <c r="AD433" s="1537"/>
      <c r="AE433" s="1537"/>
      <c r="AF433" s="1537"/>
      <c r="AG433" s="1537"/>
      <c r="AH433" s="1537"/>
      <c r="AI433" s="1537"/>
      <c r="AJ433" s="1537"/>
      <c r="AK433" s="1537"/>
      <c r="AL433" s="1537"/>
      <c r="AM433" s="1537"/>
      <c r="AN433" s="1537"/>
      <c r="AO433" s="1537"/>
      <c r="AP433" s="1537"/>
      <c r="AQ433" s="1537"/>
      <c r="AR433" s="1537"/>
      <c r="AS433" s="1537"/>
      <c r="AT433" s="1537"/>
      <c r="AU433" s="1537"/>
      <c r="AV433" s="1537"/>
      <c r="AW433" s="1537"/>
      <c r="AX433" s="1537"/>
      <c r="AY433" s="1537"/>
      <c r="AZ433" s="1537"/>
      <c r="BA433" s="1537"/>
      <c r="BB433" s="1537"/>
      <c r="BC433" s="1537"/>
      <c r="BD433" s="1537"/>
      <c r="BE433" s="1537"/>
      <c r="BF433" s="1537"/>
      <c r="BG433" s="1537"/>
      <c r="BH433" s="1537"/>
      <c r="BI433" s="1537"/>
      <c r="BJ433" s="1537"/>
      <c r="BK433" s="1537"/>
      <c r="BL433" s="1537"/>
      <c r="BM433" s="1537"/>
      <c r="BN433" s="1538"/>
    </row>
    <row r="434" spans="1:66" hidden="1" x14ac:dyDescent="0.15">
      <c r="A434" s="1123"/>
      <c r="C434" s="1529"/>
      <c r="D434" s="274"/>
      <c r="E434" s="1675"/>
      <c r="F434" s="1604"/>
      <c r="G434" s="1537">
        <f t="shared" ref="G434:BN436" si="112">G238/G402</f>
        <v>1</v>
      </c>
      <c r="H434" s="1537">
        <f t="shared" si="112"/>
        <v>1</v>
      </c>
      <c r="I434" s="1537">
        <f t="shared" si="112"/>
        <v>1</v>
      </c>
      <c r="J434" s="1537">
        <f t="shared" si="112"/>
        <v>1</v>
      </c>
      <c r="K434" s="1537">
        <f t="shared" si="112"/>
        <v>1</v>
      </c>
      <c r="L434" s="1537">
        <f t="shared" si="112"/>
        <v>1</v>
      </c>
      <c r="M434" s="1537">
        <f t="shared" si="112"/>
        <v>1</v>
      </c>
      <c r="N434" s="1537">
        <f t="shared" si="112"/>
        <v>1</v>
      </c>
      <c r="O434" s="1537">
        <f t="shared" si="112"/>
        <v>1</v>
      </c>
      <c r="P434" s="1537">
        <f t="shared" si="112"/>
        <v>1</v>
      </c>
      <c r="Q434" s="1537">
        <f t="shared" si="112"/>
        <v>1</v>
      </c>
      <c r="R434" s="1537">
        <f t="shared" si="112"/>
        <v>1</v>
      </c>
      <c r="S434" s="1537">
        <f t="shared" si="112"/>
        <v>1</v>
      </c>
      <c r="T434" s="1537">
        <f t="shared" si="112"/>
        <v>1</v>
      </c>
      <c r="U434" s="1537">
        <f t="shared" si="112"/>
        <v>0.99999999999999978</v>
      </c>
      <c r="V434" s="1537">
        <f t="shared" si="112"/>
        <v>1.0000000000000002</v>
      </c>
      <c r="W434" s="1537">
        <f t="shared" si="112"/>
        <v>1</v>
      </c>
      <c r="X434" s="1537">
        <f t="shared" si="112"/>
        <v>0.99999999999999967</v>
      </c>
      <c r="Y434" s="1537">
        <f t="shared" si="112"/>
        <v>0.99999999999999933</v>
      </c>
      <c r="Z434" s="1537">
        <f t="shared" si="112"/>
        <v>0.99999999999999656</v>
      </c>
      <c r="AA434" s="1537">
        <f t="shared" si="112"/>
        <v>1</v>
      </c>
      <c r="AB434" s="1537">
        <f t="shared" si="112"/>
        <v>1.0000000000000004</v>
      </c>
      <c r="AC434" s="1537">
        <f t="shared" si="112"/>
        <v>1.0000000000000002</v>
      </c>
      <c r="AD434" s="1537">
        <f t="shared" si="112"/>
        <v>1.0000000000000002</v>
      </c>
      <c r="AE434" s="1537">
        <f t="shared" si="112"/>
        <v>1</v>
      </c>
      <c r="AF434" s="1537">
        <f t="shared" si="112"/>
        <v>1.0000000000000002</v>
      </c>
      <c r="AG434" s="1537">
        <f t="shared" si="112"/>
        <v>0.99999999999999989</v>
      </c>
      <c r="AH434" s="1537">
        <f t="shared" si="112"/>
        <v>0.99999999999999989</v>
      </c>
      <c r="AI434" s="1537">
        <f t="shared" si="112"/>
        <v>0.99999999999999989</v>
      </c>
      <c r="AJ434" s="1537">
        <f t="shared" si="112"/>
        <v>0.99999999999999989</v>
      </c>
      <c r="AK434" s="1537">
        <f t="shared" si="112"/>
        <v>1</v>
      </c>
      <c r="AL434" s="1537">
        <f t="shared" si="112"/>
        <v>1</v>
      </c>
      <c r="AM434" s="1537">
        <f t="shared" si="112"/>
        <v>1</v>
      </c>
      <c r="AN434" s="1537">
        <f t="shared" si="112"/>
        <v>1.0000000000000002</v>
      </c>
      <c r="AO434" s="1537">
        <f t="shared" si="112"/>
        <v>1</v>
      </c>
      <c r="AP434" s="1537">
        <f t="shared" si="112"/>
        <v>1</v>
      </c>
      <c r="AQ434" s="1537">
        <f t="shared" si="112"/>
        <v>1</v>
      </c>
      <c r="AR434" s="1537">
        <f t="shared" si="112"/>
        <v>1</v>
      </c>
      <c r="AS434" s="1537">
        <f t="shared" si="112"/>
        <v>1</v>
      </c>
      <c r="AT434" s="1537">
        <f t="shared" si="112"/>
        <v>0.99999999999999989</v>
      </c>
      <c r="AU434" s="1537">
        <f t="shared" si="112"/>
        <v>1</v>
      </c>
      <c r="AV434" s="1537">
        <f t="shared" si="112"/>
        <v>1</v>
      </c>
      <c r="AW434" s="1537">
        <f t="shared" si="112"/>
        <v>1</v>
      </c>
      <c r="AX434" s="1537">
        <f t="shared" si="112"/>
        <v>1</v>
      </c>
      <c r="AY434" s="1537">
        <f t="shared" si="112"/>
        <v>1</v>
      </c>
      <c r="AZ434" s="1537">
        <f t="shared" si="112"/>
        <v>1</v>
      </c>
      <c r="BA434" s="1537">
        <f t="shared" si="112"/>
        <v>1</v>
      </c>
      <c r="BB434" s="1537">
        <f t="shared" si="112"/>
        <v>1</v>
      </c>
      <c r="BC434" s="1537">
        <f t="shared" si="112"/>
        <v>1</v>
      </c>
      <c r="BD434" s="1537">
        <f t="shared" si="112"/>
        <v>1</v>
      </c>
      <c r="BE434" s="1537">
        <f t="shared" si="112"/>
        <v>1</v>
      </c>
      <c r="BF434" s="1537">
        <f t="shared" si="112"/>
        <v>1</v>
      </c>
      <c r="BG434" s="1537">
        <f t="shared" si="112"/>
        <v>0.99999999999999989</v>
      </c>
      <c r="BH434" s="1537">
        <f t="shared" si="112"/>
        <v>1</v>
      </c>
      <c r="BI434" s="1537">
        <f t="shared" si="112"/>
        <v>1</v>
      </c>
      <c r="BJ434" s="1537">
        <f t="shared" si="112"/>
        <v>1</v>
      </c>
      <c r="BK434" s="1537">
        <f t="shared" si="112"/>
        <v>1</v>
      </c>
      <c r="BL434" s="1537">
        <f t="shared" si="112"/>
        <v>1</v>
      </c>
      <c r="BM434" s="1537">
        <f t="shared" si="112"/>
        <v>1</v>
      </c>
      <c r="BN434" s="1538">
        <f t="shared" si="112"/>
        <v>1</v>
      </c>
    </row>
    <row r="435" spans="1:66" hidden="1" x14ac:dyDescent="0.15">
      <c r="A435" s="1123"/>
      <c r="C435" s="1529"/>
      <c r="D435" s="274"/>
      <c r="E435" s="1675"/>
      <c r="F435" s="1604"/>
      <c r="G435" s="1537">
        <f t="shared" si="112"/>
        <v>1</v>
      </c>
      <c r="H435" s="1537">
        <f t="shared" si="112"/>
        <v>1</v>
      </c>
      <c r="I435" s="1537">
        <f t="shared" si="112"/>
        <v>1</v>
      </c>
      <c r="J435" s="1537">
        <f t="shared" si="112"/>
        <v>1</v>
      </c>
      <c r="K435" s="1537">
        <f t="shared" si="112"/>
        <v>1</v>
      </c>
      <c r="L435" s="1537">
        <f t="shared" si="112"/>
        <v>1</v>
      </c>
      <c r="M435" s="1537">
        <f t="shared" si="112"/>
        <v>1</v>
      </c>
      <c r="N435" s="1537">
        <f t="shared" si="112"/>
        <v>1</v>
      </c>
      <c r="O435" s="1537">
        <f t="shared" si="112"/>
        <v>1</v>
      </c>
      <c r="P435" s="1537">
        <f t="shared" si="112"/>
        <v>1</v>
      </c>
      <c r="Q435" s="1537">
        <f t="shared" si="112"/>
        <v>1</v>
      </c>
      <c r="R435" s="1537">
        <f t="shared" si="112"/>
        <v>1</v>
      </c>
      <c r="S435" s="1537">
        <f t="shared" si="112"/>
        <v>1</v>
      </c>
      <c r="T435" s="1537">
        <f t="shared" si="112"/>
        <v>1</v>
      </c>
      <c r="U435" s="1537">
        <f t="shared" si="112"/>
        <v>1</v>
      </c>
      <c r="V435" s="1537">
        <f t="shared" si="112"/>
        <v>1</v>
      </c>
      <c r="W435" s="1537">
        <f t="shared" si="112"/>
        <v>1</v>
      </c>
      <c r="X435" s="1537">
        <f t="shared" si="112"/>
        <v>1</v>
      </c>
      <c r="Y435" s="1537">
        <f t="shared" si="112"/>
        <v>1</v>
      </c>
      <c r="Z435" s="1537">
        <f t="shared" si="112"/>
        <v>1</v>
      </c>
      <c r="AA435" s="1537">
        <f t="shared" si="112"/>
        <v>1</v>
      </c>
      <c r="AB435" s="1537">
        <f t="shared" si="112"/>
        <v>1</v>
      </c>
      <c r="AC435" s="1537">
        <f t="shared" si="112"/>
        <v>1</v>
      </c>
      <c r="AD435" s="1537">
        <f t="shared" si="112"/>
        <v>1</v>
      </c>
      <c r="AE435" s="1537">
        <f t="shared" si="112"/>
        <v>1</v>
      </c>
      <c r="AF435" s="1537">
        <f t="shared" si="112"/>
        <v>1</v>
      </c>
      <c r="AG435" s="1537">
        <f t="shared" si="112"/>
        <v>1</v>
      </c>
      <c r="AH435" s="1537">
        <f t="shared" si="112"/>
        <v>1</v>
      </c>
      <c r="AI435" s="1537">
        <f t="shared" si="112"/>
        <v>1</v>
      </c>
      <c r="AJ435" s="1537">
        <f t="shared" si="112"/>
        <v>1</v>
      </c>
      <c r="AK435" s="1537">
        <f t="shared" si="112"/>
        <v>1</v>
      </c>
      <c r="AL435" s="1537">
        <f t="shared" si="112"/>
        <v>1</v>
      </c>
      <c r="AM435" s="1537">
        <f t="shared" si="112"/>
        <v>1</v>
      </c>
      <c r="AN435" s="1537">
        <f t="shared" si="112"/>
        <v>1</v>
      </c>
      <c r="AO435" s="1537">
        <f t="shared" si="112"/>
        <v>1</v>
      </c>
      <c r="AP435" s="1537">
        <f t="shared" si="112"/>
        <v>1.0000000000000002</v>
      </c>
      <c r="AQ435" s="1537">
        <f t="shared" si="112"/>
        <v>0.99999999999999989</v>
      </c>
      <c r="AR435" s="1537">
        <f t="shared" si="112"/>
        <v>1.0000000000000002</v>
      </c>
      <c r="AS435" s="1537">
        <f t="shared" si="112"/>
        <v>0.99999999999999989</v>
      </c>
      <c r="AT435" s="1537">
        <f t="shared" si="112"/>
        <v>0.99999999999999989</v>
      </c>
      <c r="AU435" s="1537">
        <f t="shared" si="112"/>
        <v>1</v>
      </c>
      <c r="AV435" s="1537">
        <f t="shared" si="112"/>
        <v>0.99999999999999978</v>
      </c>
      <c r="AW435" s="1537">
        <f t="shared" si="112"/>
        <v>0.99999999999999978</v>
      </c>
      <c r="AX435" s="1537">
        <f t="shared" si="112"/>
        <v>0.99999999999999978</v>
      </c>
      <c r="AY435" s="1537">
        <f t="shared" si="112"/>
        <v>0.99999999999999978</v>
      </c>
      <c r="AZ435" s="1537">
        <f t="shared" si="112"/>
        <v>1.0000000000000002</v>
      </c>
      <c r="BA435" s="1537">
        <f t="shared" si="112"/>
        <v>0.99999999999999989</v>
      </c>
      <c r="BB435" s="1537">
        <f t="shared" si="112"/>
        <v>0.99999999999999989</v>
      </c>
      <c r="BC435" s="1537">
        <f t="shared" si="112"/>
        <v>1.0000000000000002</v>
      </c>
      <c r="BD435" s="1537">
        <f t="shared" si="112"/>
        <v>1</v>
      </c>
      <c r="BE435" s="1537">
        <f t="shared" si="112"/>
        <v>1</v>
      </c>
      <c r="BF435" s="1537">
        <f t="shared" si="112"/>
        <v>0.99999999999999978</v>
      </c>
      <c r="BG435" s="1537">
        <f t="shared" si="112"/>
        <v>1</v>
      </c>
      <c r="BH435" s="1537">
        <f t="shared" si="112"/>
        <v>1</v>
      </c>
      <c r="BI435" s="1537">
        <f t="shared" si="112"/>
        <v>1</v>
      </c>
      <c r="BJ435" s="1537">
        <f t="shared" si="112"/>
        <v>1</v>
      </c>
      <c r="BK435" s="1537">
        <f t="shared" si="112"/>
        <v>1.0000000000000007</v>
      </c>
      <c r="BL435" s="1537">
        <f t="shared" si="112"/>
        <v>1</v>
      </c>
      <c r="BM435" s="1537">
        <f t="shared" si="112"/>
        <v>0.999999999999998</v>
      </c>
      <c r="BN435" s="1538">
        <f t="shared" si="112"/>
        <v>1.0000000000000071</v>
      </c>
    </row>
    <row r="436" spans="1:66" hidden="1" x14ac:dyDescent="0.15">
      <c r="A436" s="1123"/>
      <c r="C436" s="1529"/>
      <c r="D436" s="274"/>
      <c r="E436" s="1675"/>
      <c r="F436" s="1604"/>
      <c r="G436" s="1537">
        <f t="shared" si="112"/>
        <v>1</v>
      </c>
      <c r="H436" s="1537">
        <f t="shared" si="112"/>
        <v>1</v>
      </c>
      <c r="I436" s="1537">
        <f t="shared" si="112"/>
        <v>1</v>
      </c>
      <c r="J436" s="1537">
        <f t="shared" si="112"/>
        <v>1</v>
      </c>
      <c r="K436" s="1537">
        <f t="shared" si="112"/>
        <v>1</v>
      </c>
      <c r="L436" s="1537">
        <f t="shared" si="112"/>
        <v>1</v>
      </c>
      <c r="M436" s="1537">
        <f t="shared" si="112"/>
        <v>1</v>
      </c>
      <c r="N436" s="1537">
        <f t="shared" si="112"/>
        <v>1</v>
      </c>
      <c r="O436" s="1537">
        <f t="shared" si="112"/>
        <v>1</v>
      </c>
      <c r="P436" s="1537">
        <f t="shared" si="112"/>
        <v>1</v>
      </c>
      <c r="Q436" s="1537">
        <f t="shared" si="112"/>
        <v>1</v>
      </c>
      <c r="R436" s="1537">
        <f t="shared" si="112"/>
        <v>1</v>
      </c>
      <c r="S436" s="1537">
        <f t="shared" si="112"/>
        <v>1</v>
      </c>
      <c r="T436" s="1537">
        <f t="shared" si="112"/>
        <v>1</v>
      </c>
      <c r="U436" s="1537">
        <f t="shared" si="112"/>
        <v>1</v>
      </c>
      <c r="V436" s="1537">
        <f t="shared" si="112"/>
        <v>1</v>
      </c>
      <c r="W436" s="1537">
        <f t="shared" si="112"/>
        <v>1</v>
      </c>
      <c r="X436" s="1537">
        <f t="shared" si="112"/>
        <v>1</v>
      </c>
      <c r="Y436" s="1537">
        <f t="shared" si="112"/>
        <v>1</v>
      </c>
      <c r="Z436" s="1537">
        <f t="shared" si="112"/>
        <v>1</v>
      </c>
      <c r="AA436" s="1537">
        <f t="shared" si="112"/>
        <v>1</v>
      </c>
      <c r="AB436" s="1537">
        <f t="shared" si="112"/>
        <v>1</v>
      </c>
      <c r="AC436" s="1537">
        <f t="shared" si="112"/>
        <v>1</v>
      </c>
      <c r="AD436" s="1537">
        <f t="shared" si="112"/>
        <v>1</v>
      </c>
      <c r="AE436" s="1537">
        <f t="shared" si="112"/>
        <v>1</v>
      </c>
      <c r="AF436" s="1537">
        <f t="shared" si="112"/>
        <v>1</v>
      </c>
      <c r="AG436" s="1537">
        <f t="shared" si="112"/>
        <v>1</v>
      </c>
      <c r="AH436" s="1537">
        <f t="shared" si="112"/>
        <v>1</v>
      </c>
      <c r="AI436" s="1537">
        <f t="shared" si="112"/>
        <v>1</v>
      </c>
      <c r="AJ436" s="1537">
        <f t="shared" si="112"/>
        <v>1</v>
      </c>
      <c r="AK436" s="1537">
        <f t="shared" si="112"/>
        <v>1</v>
      </c>
      <c r="AL436" s="1537">
        <f t="shared" si="112"/>
        <v>1</v>
      </c>
      <c r="AM436" s="1537">
        <f t="shared" si="112"/>
        <v>1</v>
      </c>
      <c r="AN436" s="1537">
        <f t="shared" si="112"/>
        <v>1</v>
      </c>
      <c r="AO436" s="1537">
        <f t="shared" si="112"/>
        <v>1</v>
      </c>
      <c r="AP436" s="1537">
        <f t="shared" si="112"/>
        <v>1</v>
      </c>
      <c r="AQ436" s="1537">
        <f t="shared" si="112"/>
        <v>1</v>
      </c>
      <c r="AR436" s="1537">
        <f t="shared" si="112"/>
        <v>1</v>
      </c>
      <c r="AS436" s="1537">
        <f t="shared" si="112"/>
        <v>1</v>
      </c>
      <c r="AT436" s="1537">
        <f t="shared" si="112"/>
        <v>1</v>
      </c>
      <c r="AU436" s="1537">
        <f t="shared" si="112"/>
        <v>1</v>
      </c>
      <c r="AV436" s="1537">
        <f t="shared" si="112"/>
        <v>1</v>
      </c>
      <c r="AW436" s="1537">
        <f t="shared" si="112"/>
        <v>1</v>
      </c>
      <c r="AX436" s="1537">
        <f t="shared" si="112"/>
        <v>1</v>
      </c>
      <c r="AY436" s="1537">
        <f t="shared" si="112"/>
        <v>1</v>
      </c>
      <c r="AZ436" s="1537">
        <f t="shared" si="112"/>
        <v>1</v>
      </c>
      <c r="BA436" s="1537">
        <f t="shared" si="112"/>
        <v>1</v>
      </c>
      <c r="BB436" s="1537">
        <f t="shared" si="112"/>
        <v>1</v>
      </c>
      <c r="BC436" s="1537">
        <f t="shared" si="112"/>
        <v>1</v>
      </c>
      <c r="BD436" s="1537">
        <f t="shared" si="112"/>
        <v>1</v>
      </c>
      <c r="BE436" s="1537">
        <f t="shared" si="112"/>
        <v>1</v>
      </c>
      <c r="BF436" s="1537">
        <f t="shared" si="112"/>
        <v>1</v>
      </c>
      <c r="BG436" s="1537">
        <f t="shared" si="112"/>
        <v>1</v>
      </c>
      <c r="BH436" s="1537">
        <f t="shared" si="112"/>
        <v>1</v>
      </c>
      <c r="BI436" s="1537">
        <f t="shared" si="112"/>
        <v>1</v>
      </c>
      <c r="BJ436" s="1537">
        <f t="shared" si="112"/>
        <v>1</v>
      </c>
      <c r="BK436" s="1537">
        <f t="shared" si="112"/>
        <v>1</v>
      </c>
      <c r="BL436" s="1537">
        <f t="shared" si="112"/>
        <v>1</v>
      </c>
      <c r="BM436" s="1537">
        <f t="shared" si="112"/>
        <v>1</v>
      </c>
      <c r="BN436" s="1538">
        <f t="shared" si="112"/>
        <v>1</v>
      </c>
    </row>
    <row r="437" spans="1:66" hidden="1" x14ac:dyDescent="0.15">
      <c r="A437" s="1123"/>
      <c r="C437" s="1529"/>
      <c r="D437" s="274"/>
      <c r="E437" s="1675"/>
      <c r="F437" s="1604"/>
      <c r="G437" s="1537"/>
      <c r="H437" s="1537"/>
      <c r="I437" s="1537"/>
      <c r="J437" s="1537"/>
      <c r="K437" s="1537"/>
      <c r="L437" s="1537"/>
      <c r="M437" s="1537"/>
      <c r="N437" s="1537"/>
      <c r="O437" s="1537"/>
      <c r="P437" s="1537"/>
      <c r="Q437" s="1537"/>
      <c r="R437" s="1537"/>
      <c r="S437" s="1537"/>
      <c r="T437" s="1537"/>
      <c r="U437" s="1537"/>
      <c r="V437" s="1537"/>
      <c r="W437" s="1537"/>
      <c r="X437" s="1537"/>
      <c r="Y437" s="1537"/>
      <c r="Z437" s="1537"/>
      <c r="AA437" s="1537"/>
      <c r="AB437" s="1537"/>
      <c r="AC437" s="1537"/>
      <c r="AD437" s="1537"/>
      <c r="AE437" s="1537"/>
      <c r="AF437" s="1537"/>
      <c r="AG437" s="1537"/>
      <c r="AH437" s="1537"/>
      <c r="AI437" s="1537"/>
      <c r="AJ437" s="1537"/>
      <c r="AK437" s="1537"/>
      <c r="AL437" s="1537"/>
      <c r="AM437" s="1537"/>
      <c r="AN437" s="1537"/>
      <c r="AO437" s="1537"/>
      <c r="AP437" s="1537"/>
      <c r="AQ437" s="1537"/>
      <c r="AR437" s="1537"/>
      <c r="AS437" s="1537"/>
      <c r="AT437" s="1537"/>
      <c r="AU437" s="1537"/>
      <c r="AV437" s="1537"/>
      <c r="AW437" s="1537"/>
      <c r="AX437" s="1537"/>
      <c r="AY437" s="1537"/>
      <c r="AZ437" s="1537"/>
      <c r="BA437" s="1537"/>
      <c r="BB437" s="1537"/>
      <c r="BC437" s="1537"/>
      <c r="BD437" s="1537"/>
      <c r="BE437" s="1537"/>
      <c r="BF437" s="1537"/>
      <c r="BG437" s="1537"/>
      <c r="BH437" s="1537"/>
      <c r="BI437" s="1537"/>
      <c r="BJ437" s="1537"/>
      <c r="BK437" s="1537"/>
      <c r="BL437" s="1537"/>
      <c r="BM437" s="1537"/>
      <c r="BN437" s="1538"/>
    </row>
    <row r="438" spans="1:66" hidden="1" x14ac:dyDescent="0.15">
      <c r="A438" s="1123"/>
      <c r="C438" s="1529"/>
      <c r="D438" s="274"/>
      <c r="E438" s="1675"/>
      <c r="F438" s="1604"/>
      <c r="G438" s="1537">
        <f t="shared" ref="G438:BN440" si="113">G242/G406</f>
        <v>1</v>
      </c>
      <c r="H438" s="1537">
        <f t="shared" si="113"/>
        <v>1</v>
      </c>
      <c r="I438" s="1537">
        <f t="shared" si="113"/>
        <v>1</v>
      </c>
      <c r="J438" s="1537">
        <f t="shared" si="113"/>
        <v>1</v>
      </c>
      <c r="K438" s="1537">
        <f t="shared" si="113"/>
        <v>1</v>
      </c>
      <c r="L438" s="1537">
        <f t="shared" si="113"/>
        <v>1</v>
      </c>
      <c r="M438" s="1537">
        <f t="shared" si="113"/>
        <v>1</v>
      </c>
      <c r="N438" s="1537">
        <f t="shared" si="113"/>
        <v>1</v>
      </c>
      <c r="O438" s="1537">
        <f t="shared" si="113"/>
        <v>1</v>
      </c>
      <c r="P438" s="1537">
        <f t="shared" si="113"/>
        <v>1</v>
      </c>
      <c r="Q438" s="1537">
        <f t="shared" si="113"/>
        <v>1</v>
      </c>
      <c r="R438" s="1537">
        <f t="shared" si="113"/>
        <v>1</v>
      </c>
      <c r="S438" s="1537">
        <f t="shared" si="113"/>
        <v>1</v>
      </c>
      <c r="T438" s="1537">
        <f t="shared" si="113"/>
        <v>1</v>
      </c>
      <c r="U438" s="1537">
        <f t="shared" si="113"/>
        <v>1</v>
      </c>
      <c r="V438" s="1537">
        <f t="shared" si="113"/>
        <v>1</v>
      </c>
      <c r="W438" s="1537">
        <f t="shared" si="113"/>
        <v>1</v>
      </c>
      <c r="X438" s="1537">
        <f t="shared" si="113"/>
        <v>1</v>
      </c>
      <c r="Y438" s="1537">
        <f t="shared" si="113"/>
        <v>1</v>
      </c>
      <c r="Z438" s="1537">
        <f t="shared" si="113"/>
        <v>1</v>
      </c>
      <c r="AA438" s="1537">
        <f t="shared" si="113"/>
        <v>1</v>
      </c>
      <c r="AB438" s="1537">
        <f t="shared" si="113"/>
        <v>1</v>
      </c>
      <c r="AC438" s="1537">
        <f t="shared" si="113"/>
        <v>1</v>
      </c>
      <c r="AD438" s="1537">
        <f t="shared" si="113"/>
        <v>1</v>
      </c>
      <c r="AE438" s="1537">
        <f t="shared" si="113"/>
        <v>1</v>
      </c>
      <c r="AF438" s="1537">
        <f t="shared" si="113"/>
        <v>1</v>
      </c>
      <c r="AG438" s="1537">
        <f t="shared" si="113"/>
        <v>1</v>
      </c>
      <c r="AH438" s="1537">
        <f t="shared" si="113"/>
        <v>1</v>
      </c>
      <c r="AI438" s="1537">
        <f t="shared" si="113"/>
        <v>1</v>
      </c>
      <c r="AJ438" s="1537">
        <f t="shared" si="113"/>
        <v>1</v>
      </c>
      <c r="AK438" s="1537">
        <f t="shared" si="113"/>
        <v>1</v>
      </c>
      <c r="AL438" s="1537">
        <f t="shared" si="113"/>
        <v>1</v>
      </c>
      <c r="AM438" s="1537">
        <f t="shared" si="113"/>
        <v>1</v>
      </c>
      <c r="AN438" s="1537">
        <f t="shared" si="113"/>
        <v>1</v>
      </c>
      <c r="AO438" s="1537">
        <f t="shared" si="113"/>
        <v>1</v>
      </c>
      <c r="AP438" s="1537">
        <f t="shared" si="113"/>
        <v>1</v>
      </c>
      <c r="AQ438" s="1537">
        <f t="shared" si="113"/>
        <v>1</v>
      </c>
      <c r="AR438" s="1537">
        <f t="shared" si="113"/>
        <v>1</v>
      </c>
      <c r="AS438" s="1537">
        <f t="shared" si="113"/>
        <v>1</v>
      </c>
      <c r="AT438" s="1537">
        <f t="shared" si="113"/>
        <v>1</v>
      </c>
      <c r="AU438" s="1537">
        <f t="shared" si="113"/>
        <v>1</v>
      </c>
      <c r="AV438" s="1537">
        <f t="shared" si="113"/>
        <v>1</v>
      </c>
      <c r="AW438" s="1537">
        <f t="shared" si="113"/>
        <v>1</v>
      </c>
      <c r="AX438" s="1537">
        <f t="shared" si="113"/>
        <v>1</v>
      </c>
      <c r="AY438" s="1537">
        <f t="shared" si="113"/>
        <v>1</v>
      </c>
      <c r="AZ438" s="1537">
        <f t="shared" si="113"/>
        <v>1</v>
      </c>
      <c r="BA438" s="1537">
        <f t="shared" si="113"/>
        <v>1</v>
      </c>
      <c r="BB438" s="1537">
        <f t="shared" si="113"/>
        <v>1</v>
      </c>
      <c r="BC438" s="1537">
        <f t="shared" si="113"/>
        <v>1</v>
      </c>
      <c r="BD438" s="1537">
        <f t="shared" si="113"/>
        <v>1</v>
      </c>
      <c r="BE438" s="1537">
        <f t="shared" si="113"/>
        <v>1</v>
      </c>
      <c r="BF438" s="1537">
        <f t="shared" si="113"/>
        <v>1</v>
      </c>
      <c r="BG438" s="1537">
        <f t="shared" si="113"/>
        <v>1</v>
      </c>
      <c r="BH438" s="1537">
        <f t="shared" si="113"/>
        <v>1</v>
      </c>
      <c r="BI438" s="1537">
        <f t="shared" si="113"/>
        <v>1</v>
      </c>
      <c r="BJ438" s="1537">
        <f t="shared" si="113"/>
        <v>1</v>
      </c>
      <c r="BK438" s="1537">
        <f t="shared" si="113"/>
        <v>1</v>
      </c>
      <c r="BL438" s="1537">
        <f t="shared" si="113"/>
        <v>1</v>
      </c>
      <c r="BM438" s="1537">
        <f t="shared" si="113"/>
        <v>1</v>
      </c>
      <c r="BN438" s="1538">
        <f t="shared" si="113"/>
        <v>1</v>
      </c>
    </row>
    <row r="439" spans="1:66" hidden="1" x14ac:dyDescent="0.15">
      <c r="A439" s="1123"/>
      <c r="C439" s="1529"/>
      <c r="D439" s="274"/>
      <c r="E439" s="1675"/>
      <c r="F439" s="1604"/>
      <c r="G439" s="1537">
        <f t="shared" si="113"/>
        <v>1</v>
      </c>
      <c r="H439" s="1537">
        <f t="shared" si="113"/>
        <v>1</v>
      </c>
      <c r="I439" s="1537">
        <f t="shared" si="113"/>
        <v>1</v>
      </c>
      <c r="J439" s="1537">
        <f t="shared" si="113"/>
        <v>1</v>
      </c>
      <c r="K439" s="1537">
        <f t="shared" si="113"/>
        <v>1</v>
      </c>
      <c r="L439" s="1537">
        <f t="shared" si="113"/>
        <v>1</v>
      </c>
      <c r="M439" s="1537">
        <f t="shared" si="113"/>
        <v>1</v>
      </c>
      <c r="N439" s="1537">
        <f t="shared" si="113"/>
        <v>1</v>
      </c>
      <c r="O439" s="1537">
        <f t="shared" si="113"/>
        <v>1</v>
      </c>
      <c r="P439" s="1537">
        <f t="shared" si="113"/>
        <v>1</v>
      </c>
      <c r="Q439" s="1537">
        <f t="shared" si="113"/>
        <v>1</v>
      </c>
      <c r="R439" s="1537">
        <f t="shared" si="113"/>
        <v>1</v>
      </c>
      <c r="S439" s="1537">
        <f t="shared" si="113"/>
        <v>1</v>
      </c>
      <c r="T439" s="1537">
        <f t="shared" si="113"/>
        <v>1</v>
      </c>
      <c r="U439" s="1537">
        <f t="shared" si="113"/>
        <v>1</v>
      </c>
      <c r="V439" s="1537">
        <f t="shared" si="113"/>
        <v>1</v>
      </c>
      <c r="W439" s="1537">
        <f t="shared" si="113"/>
        <v>1</v>
      </c>
      <c r="X439" s="1537">
        <f t="shared" si="113"/>
        <v>1</v>
      </c>
      <c r="Y439" s="1537">
        <f t="shared" si="113"/>
        <v>1</v>
      </c>
      <c r="Z439" s="1537">
        <f t="shared" si="113"/>
        <v>1</v>
      </c>
      <c r="AA439" s="1537">
        <f t="shared" si="113"/>
        <v>1</v>
      </c>
      <c r="AB439" s="1537">
        <f t="shared" si="113"/>
        <v>1</v>
      </c>
      <c r="AC439" s="1537">
        <f t="shared" si="113"/>
        <v>1</v>
      </c>
      <c r="AD439" s="1537">
        <f t="shared" si="113"/>
        <v>1</v>
      </c>
      <c r="AE439" s="1537">
        <f t="shared" si="113"/>
        <v>1</v>
      </c>
      <c r="AF439" s="1537">
        <f t="shared" si="113"/>
        <v>1</v>
      </c>
      <c r="AG439" s="1537">
        <f t="shared" si="113"/>
        <v>1</v>
      </c>
      <c r="AH439" s="1537">
        <f t="shared" si="113"/>
        <v>1</v>
      </c>
      <c r="AI439" s="1537">
        <f t="shared" si="113"/>
        <v>1</v>
      </c>
      <c r="AJ439" s="1537">
        <f t="shared" si="113"/>
        <v>1</v>
      </c>
      <c r="AK439" s="1537">
        <f t="shared" si="113"/>
        <v>1</v>
      </c>
      <c r="AL439" s="1537">
        <f t="shared" si="113"/>
        <v>1</v>
      </c>
      <c r="AM439" s="1537">
        <f t="shared" si="113"/>
        <v>1</v>
      </c>
      <c r="AN439" s="1537">
        <f t="shared" si="113"/>
        <v>1</v>
      </c>
      <c r="AO439" s="1537">
        <f t="shared" si="113"/>
        <v>1</v>
      </c>
      <c r="AP439" s="1537">
        <f t="shared" si="113"/>
        <v>1</v>
      </c>
      <c r="AQ439" s="1537">
        <f t="shared" si="113"/>
        <v>1</v>
      </c>
      <c r="AR439" s="1537">
        <f t="shared" si="113"/>
        <v>1</v>
      </c>
      <c r="AS439" s="1537">
        <f t="shared" si="113"/>
        <v>1</v>
      </c>
      <c r="AT439" s="1537">
        <f t="shared" si="113"/>
        <v>1</v>
      </c>
      <c r="AU439" s="1537">
        <f t="shared" si="113"/>
        <v>1</v>
      </c>
      <c r="AV439" s="1537">
        <f t="shared" si="113"/>
        <v>1</v>
      </c>
      <c r="AW439" s="1537">
        <f t="shared" si="113"/>
        <v>1</v>
      </c>
      <c r="AX439" s="1537">
        <f t="shared" si="113"/>
        <v>1</v>
      </c>
      <c r="AY439" s="1537">
        <f t="shared" si="113"/>
        <v>1</v>
      </c>
      <c r="AZ439" s="1537">
        <f t="shared" si="113"/>
        <v>1</v>
      </c>
      <c r="BA439" s="1537">
        <f t="shared" si="113"/>
        <v>1</v>
      </c>
      <c r="BB439" s="1537">
        <f t="shared" si="113"/>
        <v>1</v>
      </c>
      <c r="BC439" s="1537">
        <f t="shared" si="113"/>
        <v>1</v>
      </c>
      <c r="BD439" s="1537">
        <f t="shared" si="113"/>
        <v>1</v>
      </c>
      <c r="BE439" s="1537">
        <f t="shared" si="113"/>
        <v>1</v>
      </c>
      <c r="BF439" s="1537">
        <f t="shared" si="113"/>
        <v>1</v>
      </c>
      <c r="BG439" s="1537">
        <f t="shared" si="113"/>
        <v>1</v>
      </c>
      <c r="BH439" s="1537">
        <f t="shared" si="113"/>
        <v>1</v>
      </c>
      <c r="BI439" s="1537">
        <f t="shared" si="113"/>
        <v>1</v>
      </c>
      <c r="BJ439" s="1537">
        <f t="shared" si="113"/>
        <v>1</v>
      </c>
      <c r="BK439" s="1537">
        <f t="shared" si="113"/>
        <v>1</v>
      </c>
      <c r="BL439" s="1537">
        <f t="shared" si="113"/>
        <v>1</v>
      </c>
      <c r="BM439" s="1537">
        <f t="shared" si="113"/>
        <v>1</v>
      </c>
      <c r="BN439" s="1538">
        <f t="shared" si="113"/>
        <v>1</v>
      </c>
    </row>
    <row r="440" spans="1:66" hidden="1" x14ac:dyDescent="0.15">
      <c r="A440" s="1123"/>
      <c r="C440" s="1529"/>
      <c r="D440" s="274"/>
      <c r="E440" s="1675"/>
      <c r="F440" s="1604"/>
      <c r="G440" s="1537">
        <f t="shared" si="113"/>
        <v>1</v>
      </c>
      <c r="H440" s="1537">
        <f t="shared" si="113"/>
        <v>1</v>
      </c>
      <c r="I440" s="1537">
        <f t="shared" si="113"/>
        <v>1</v>
      </c>
      <c r="J440" s="1537">
        <f t="shared" si="113"/>
        <v>1</v>
      </c>
      <c r="K440" s="1537">
        <f t="shared" si="113"/>
        <v>1</v>
      </c>
      <c r="L440" s="1537">
        <f t="shared" si="113"/>
        <v>1</v>
      </c>
      <c r="M440" s="1537">
        <f t="shared" si="113"/>
        <v>1</v>
      </c>
      <c r="N440" s="1537">
        <f t="shared" si="113"/>
        <v>1</v>
      </c>
      <c r="O440" s="1537">
        <f t="shared" si="113"/>
        <v>1</v>
      </c>
      <c r="P440" s="1537">
        <f t="shared" si="113"/>
        <v>1</v>
      </c>
      <c r="Q440" s="1537">
        <f t="shared" si="113"/>
        <v>1</v>
      </c>
      <c r="R440" s="1537">
        <f t="shared" si="113"/>
        <v>1</v>
      </c>
      <c r="S440" s="1537">
        <f t="shared" si="113"/>
        <v>1</v>
      </c>
      <c r="T440" s="1537">
        <f t="shared" si="113"/>
        <v>1</v>
      </c>
      <c r="U440" s="1537">
        <f t="shared" si="113"/>
        <v>1</v>
      </c>
      <c r="V440" s="1537">
        <f t="shared" si="113"/>
        <v>1</v>
      </c>
      <c r="W440" s="1537">
        <f t="shared" si="113"/>
        <v>1</v>
      </c>
      <c r="X440" s="1537">
        <f t="shared" si="113"/>
        <v>1</v>
      </c>
      <c r="Y440" s="1537">
        <f t="shared" si="113"/>
        <v>1</v>
      </c>
      <c r="Z440" s="1537">
        <f t="shared" si="113"/>
        <v>1</v>
      </c>
      <c r="AA440" s="1537">
        <f t="shared" si="113"/>
        <v>1</v>
      </c>
      <c r="AB440" s="1537">
        <f t="shared" si="113"/>
        <v>1</v>
      </c>
      <c r="AC440" s="1537">
        <f t="shared" si="113"/>
        <v>1</v>
      </c>
      <c r="AD440" s="1537">
        <f t="shared" si="113"/>
        <v>1</v>
      </c>
      <c r="AE440" s="1537">
        <f t="shared" si="113"/>
        <v>1</v>
      </c>
      <c r="AF440" s="1537">
        <f t="shared" si="113"/>
        <v>1</v>
      </c>
      <c r="AG440" s="1537">
        <f t="shared" si="113"/>
        <v>1</v>
      </c>
      <c r="AH440" s="1537">
        <f t="shared" si="113"/>
        <v>1</v>
      </c>
      <c r="AI440" s="1537">
        <f t="shared" si="113"/>
        <v>1</v>
      </c>
      <c r="AJ440" s="1537">
        <f t="shared" si="113"/>
        <v>1</v>
      </c>
      <c r="AK440" s="1537">
        <f t="shared" si="113"/>
        <v>1</v>
      </c>
      <c r="AL440" s="1537">
        <f t="shared" si="113"/>
        <v>1</v>
      </c>
      <c r="AM440" s="1537">
        <f t="shared" si="113"/>
        <v>1</v>
      </c>
      <c r="AN440" s="1537">
        <f t="shared" si="113"/>
        <v>1</v>
      </c>
      <c r="AO440" s="1537">
        <f t="shared" si="113"/>
        <v>1</v>
      </c>
      <c r="AP440" s="1537">
        <f t="shared" si="113"/>
        <v>1</v>
      </c>
      <c r="AQ440" s="1537">
        <f t="shared" si="113"/>
        <v>1</v>
      </c>
      <c r="AR440" s="1537">
        <f t="shared" si="113"/>
        <v>1</v>
      </c>
      <c r="AS440" s="1537">
        <f t="shared" si="113"/>
        <v>1</v>
      </c>
      <c r="AT440" s="1537">
        <f t="shared" si="113"/>
        <v>1</v>
      </c>
      <c r="AU440" s="1537">
        <f t="shared" si="113"/>
        <v>1</v>
      </c>
      <c r="AV440" s="1537">
        <f t="shared" si="113"/>
        <v>1</v>
      </c>
      <c r="AW440" s="1537">
        <f t="shared" si="113"/>
        <v>1</v>
      </c>
      <c r="AX440" s="1537">
        <f t="shared" si="113"/>
        <v>1</v>
      </c>
      <c r="AY440" s="1537">
        <f t="shared" si="113"/>
        <v>1</v>
      </c>
      <c r="AZ440" s="1537">
        <f t="shared" si="113"/>
        <v>1</v>
      </c>
      <c r="BA440" s="1537">
        <f t="shared" si="113"/>
        <v>1</v>
      </c>
      <c r="BB440" s="1537">
        <f t="shared" si="113"/>
        <v>1</v>
      </c>
      <c r="BC440" s="1537">
        <f t="shared" si="113"/>
        <v>1</v>
      </c>
      <c r="BD440" s="1537">
        <f t="shared" si="113"/>
        <v>1</v>
      </c>
      <c r="BE440" s="1537">
        <f t="shared" si="113"/>
        <v>1</v>
      </c>
      <c r="BF440" s="1537">
        <f t="shared" si="113"/>
        <v>1</v>
      </c>
      <c r="BG440" s="1537">
        <f t="shared" si="113"/>
        <v>1</v>
      </c>
      <c r="BH440" s="1537">
        <f t="shared" si="113"/>
        <v>1</v>
      </c>
      <c r="BI440" s="1537">
        <f t="shared" si="113"/>
        <v>1</v>
      </c>
      <c r="BJ440" s="1537">
        <f t="shared" si="113"/>
        <v>1</v>
      </c>
      <c r="BK440" s="1537">
        <f t="shared" si="113"/>
        <v>1</v>
      </c>
      <c r="BL440" s="1537">
        <f t="shared" si="113"/>
        <v>1</v>
      </c>
      <c r="BM440" s="1537">
        <f t="shared" si="113"/>
        <v>1</v>
      </c>
      <c r="BN440" s="1538">
        <f t="shared" si="113"/>
        <v>1</v>
      </c>
    </row>
    <row r="441" spans="1:66" hidden="1" x14ac:dyDescent="0.15">
      <c r="A441" s="1123"/>
      <c r="C441" s="1529"/>
      <c r="D441" s="274"/>
      <c r="E441" s="1675"/>
      <c r="F441" s="1604"/>
      <c r="G441" s="1537"/>
      <c r="H441" s="1537"/>
      <c r="I441" s="1537"/>
      <c r="J441" s="1537"/>
      <c r="K441" s="1537"/>
      <c r="L441" s="1537"/>
      <c r="M441" s="1537"/>
      <c r="N441" s="1537"/>
      <c r="O441" s="1537"/>
      <c r="P441" s="1537"/>
      <c r="Q441" s="1537"/>
      <c r="R441" s="1537"/>
      <c r="S441" s="1537"/>
      <c r="T441" s="1537"/>
      <c r="U441" s="1537"/>
      <c r="V441" s="1537"/>
      <c r="W441" s="1537"/>
      <c r="X441" s="1537"/>
      <c r="Y441" s="1537"/>
      <c r="Z441" s="1537"/>
      <c r="AA441" s="1537"/>
      <c r="AB441" s="1537"/>
      <c r="AC441" s="1537"/>
      <c r="AD441" s="1537"/>
      <c r="AE441" s="1537"/>
      <c r="AF441" s="1537"/>
      <c r="AG441" s="1537"/>
      <c r="AH441" s="1537"/>
      <c r="AI441" s="1537"/>
      <c r="AJ441" s="1537"/>
      <c r="AK441" s="1537"/>
      <c r="AL441" s="1537"/>
      <c r="AM441" s="1537"/>
      <c r="AN441" s="1537"/>
      <c r="AO441" s="1537"/>
      <c r="AP441" s="1537"/>
      <c r="AQ441" s="1537"/>
      <c r="AR441" s="1537"/>
      <c r="AS441" s="1537"/>
      <c r="AT441" s="1537"/>
      <c r="AU441" s="1537"/>
      <c r="AV441" s="1537"/>
      <c r="AW441" s="1537"/>
      <c r="AX441" s="1537"/>
      <c r="AY441" s="1537"/>
      <c r="AZ441" s="1537"/>
      <c r="BA441" s="1537"/>
      <c r="BB441" s="1537"/>
      <c r="BC441" s="1537"/>
      <c r="BD441" s="1537"/>
      <c r="BE441" s="1537"/>
      <c r="BF441" s="1537"/>
      <c r="BG441" s="1537"/>
      <c r="BH441" s="1537"/>
      <c r="BI441" s="1537"/>
      <c r="BJ441" s="1537"/>
      <c r="BK441" s="1537"/>
      <c r="BL441" s="1537"/>
      <c r="BM441" s="1537"/>
      <c r="BN441" s="1538"/>
    </row>
    <row r="442" spans="1:66" hidden="1" x14ac:dyDescent="0.15">
      <c r="A442" s="1123"/>
      <c r="C442" s="1529"/>
      <c r="D442" s="274"/>
      <c r="E442" s="1675"/>
      <c r="F442" s="1604"/>
      <c r="G442" s="1537">
        <f t="shared" ref="G442:BN444" si="114">G246/G410</f>
        <v>1</v>
      </c>
      <c r="H442" s="1537">
        <f t="shared" si="114"/>
        <v>1</v>
      </c>
      <c r="I442" s="1537">
        <f t="shared" si="114"/>
        <v>1</v>
      </c>
      <c r="J442" s="1537">
        <f t="shared" si="114"/>
        <v>1</v>
      </c>
      <c r="K442" s="1537">
        <f t="shared" si="114"/>
        <v>1</v>
      </c>
      <c r="L442" s="1537">
        <f t="shared" si="114"/>
        <v>1</v>
      </c>
      <c r="M442" s="1537">
        <f t="shared" si="114"/>
        <v>1</v>
      </c>
      <c r="N442" s="1537">
        <f t="shared" si="114"/>
        <v>1</v>
      </c>
      <c r="O442" s="1537">
        <f t="shared" si="114"/>
        <v>1</v>
      </c>
      <c r="P442" s="1537">
        <f t="shared" si="114"/>
        <v>1</v>
      </c>
      <c r="Q442" s="1537">
        <f t="shared" si="114"/>
        <v>1</v>
      </c>
      <c r="R442" s="1537">
        <f t="shared" si="114"/>
        <v>1.0000000000000002</v>
      </c>
      <c r="S442" s="1537">
        <f t="shared" si="114"/>
        <v>0.99999999999999933</v>
      </c>
      <c r="T442" s="1537">
        <f t="shared" si="114"/>
        <v>1</v>
      </c>
      <c r="U442" s="1537">
        <f t="shared" si="114"/>
        <v>0.99999999999999978</v>
      </c>
      <c r="V442" s="1537">
        <f t="shared" si="114"/>
        <v>1.0000000000000002</v>
      </c>
      <c r="W442" s="1537">
        <f t="shared" si="114"/>
        <v>1</v>
      </c>
      <c r="X442" s="1537">
        <f t="shared" si="114"/>
        <v>0.99999999999999989</v>
      </c>
      <c r="Y442" s="1537">
        <f t="shared" si="114"/>
        <v>1</v>
      </c>
      <c r="Z442" s="1537">
        <f t="shared" si="114"/>
        <v>0.99999999999999989</v>
      </c>
      <c r="AA442" s="1537">
        <f t="shared" si="114"/>
        <v>1</v>
      </c>
      <c r="AB442" s="1537">
        <f t="shared" si="114"/>
        <v>1.0000000000000002</v>
      </c>
      <c r="AC442" s="1537">
        <f t="shared" si="114"/>
        <v>0.99999999999999978</v>
      </c>
      <c r="AD442" s="1537">
        <f t="shared" si="114"/>
        <v>1</v>
      </c>
      <c r="AE442" s="1537">
        <f t="shared" si="114"/>
        <v>1</v>
      </c>
      <c r="AF442" s="1537">
        <f t="shared" si="114"/>
        <v>1</v>
      </c>
      <c r="AG442" s="1537">
        <f t="shared" si="114"/>
        <v>1</v>
      </c>
      <c r="AH442" s="1537">
        <f t="shared" si="114"/>
        <v>1</v>
      </c>
      <c r="AI442" s="1537">
        <f t="shared" si="114"/>
        <v>1</v>
      </c>
      <c r="AJ442" s="1537">
        <f t="shared" si="114"/>
        <v>1</v>
      </c>
      <c r="AK442" s="1537">
        <f t="shared" si="114"/>
        <v>1</v>
      </c>
      <c r="AL442" s="1537">
        <f t="shared" si="114"/>
        <v>1</v>
      </c>
      <c r="AM442" s="1537">
        <f t="shared" si="114"/>
        <v>1</v>
      </c>
      <c r="AN442" s="1537">
        <f t="shared" si="114"/>
        <v>1</v>
      </c>
      <c r="AO442" s="1537">
        <f t="shared" si="114"/>
        <v>1</v>
      </c>
      <c r="AP442" s="1537">
        <f t="shared" si="114"/>
        <v>1</v>
      </c>
      <c r="AQ442" s="1537">
        <f t="shared" si="114"/>
        <v>1</v>
      </c>
      <c r="AR442" s="1537">
        <f t="shared" si="114"/>
        <v>1</v>
      </c>
      <c r="AS442" s="1537">
        <f t="shared" si="114"/>
        <v>1</v>
      </c>
      <c r="AT442" s="1537">
        <f t="shared" si="114"/>
        <v>1</v>
      </c>
      <c r="AU442" s="1537">
        <f t="shared" si="114"/>
        <v>1</v>
      </c>
      <c r="AV442" s="1537">
        <f t="shared" si="114"/>
        <v>1</v>
      </c>
      <c r="AW442" s="1537">
        <f t="shared" si="114"/>
        <v>1</v>
      </c>
      <c r="AX442" s="1537">
        <f t="shared" si="114"/>
        <v>1</v>
      </c>
      <c r="AY442" s="1537">
        <f t="shared" si="114"/>
        <v>1</v>
      </c>
      <c r="AZ442" s="1537">
        <f t="shared" si="114"/>
        <v>1</v>
      </c>
      <c r="BA442" s="1537">
        <f t="shared" si="114"/>
        <v>1</v>
      </c>
      <c r="BB442" s="1537">
        <f t="shared" si="114"/>
        <v>1</v>
      </c>
      <c r="BC442" s="1537">
        <f t="shared" si="114"/>
        <v>1</v>
      </c>
      <c r="BD442" s="1537">
        <f t="shared" si="114"/>
        <v>1</v>
      </c>
      <c r="BE442" s="1537">
        <f t="shared" si="114"/>
        <v>1</v>
      </c>
      <c r="BF442" s="1537">
        <f t="shared" si="114"/>
        <v>1</v>
      </c>
      <c r="BG442" s="1537">
        <f t="shared" si="114"/>
        <v>1</v>
      </c>
      <c r="BH442" s="1537">
        <f t="shared" si="114"/>
        <v>1</v>
      </c>
      <c r="BI442" s="1537">
        <f t="shared" si="114"/>
        <v>1</v>
      </c>
      <c r="BJ442" s="1537">
        <f t="shared" si="114"/>
        <v>1</v>
      </c>
      <c r="BK442" s="1537">
        <f t="shared" si="114"/>
        <v>1</v>
      </c>
      <c r="BL442" s="1537">
        <f t="shared" si="114"/>
        <v>1</v>
      </c>
      <c r="BM442" s="1537">
        <f t="shared" si="114"/>
        <v>1</v>
      </c>
      <c r="BN442" s="1538">
        <f t="shared" si="114"/>
        <v>1</v>
      </c>
    </row>
    <row r="443" spans="1:66" hidden="1" x14ac:dyDescent="0.15">
      <c r="A443" s="1123"/>
      <c r="C443" s="1529"/>
      <c r="D443" s="274"/>
      <c r="E443" s="1675"/>
      <c r="F443" s="1604"/>
      <c r="G443" s="1537">
        <f t="shared" si="114"/>
        <v>1</v>
      </c>
      <c r="H443" s="1537">
        <f t="shared" si="114"/>
        <v>1</v>
      </c>
      <c r="I443" s="1537">
        <f t="shared" si="114"/>
        <v>1</v>
      </c>
      <c r="J443" s="1537">
        <f t="shared" si="114"/>
        <v>1</v>
      </c>
      <c r="K443" s="1537">
        <f t="shared" si="114"/>
        <v>1</v>
      </c>
      <c r="L443" s="1537">
        <f t="shared" si="114"/>
        <v>1</v>
      </c>
      <c r="M443" s="1537">
        <f t="shared" si="114"/>
        <v>1</v>
      </c>
      <c r="N443" s="1537">
        <f t="shared" si="114"/>
        <v>1</v>
      </c>
      <c r="O443" s="1537">
        <f t="shared" si="114"/>
        <v>1</v>
      </c>
      <c r="P443" s="1537">
        <f t="shared" si="114"/>
        <v>1</v>
      </c>
      <c r="Q443" s="1537">
        <f t="shared" si="114"/>
        <v>1</v>
      </c>
      <c r="R443" s="1537">
        <f t="shared" si="114"/>
        <v>1</v>
      </c>
      <c r="S443" s="1537">
        <f t="shared" si="114"/>
        <v>1</v>
      </c>
      <c r="T443" s="1537">
        <f t="shared" si="114"/>
        <v>1</v>
      </c>
      <c r="U443" s="1537">
        <f t="shared" si="114"/>
        <v>1</v>
      </c>
      <c r="V443" s="1537">
        <f t="shared" si="114"/>
        <v>1</v>
      </c>
      <c r="W443" s="1537">
        <f t="shared" si="114"/>
        <v>1</v>
      </c>
      <c r="X443" s="1537">
        <f t="shared" si="114"/>
        <v>1</v>
      </c>
      <c r="Y443" s="1537">
        <f t="shared" si="114"/>
        <v>1</v>
      </c>
      <c r="Z443" s="1537">
        <f t="shared" si="114"/>
        <v>1</v>
      </c>
      <c r="AA443" s="1537">
        <f t="shared" si="114"/>
        <v>1</v>
      </c>
      <c r="AB443" s="1537">
        <f t="shared" si="114"/>
        <v>1</v>
      </c>
      <c r="AC443" s="1537">
        <f t="shared" si="114"/>
        <v>0.99999999999999989</v>
      </c>
      <c r="AD443" s="1537">
        <f t="shared" si="114"/>
        <v>1.0000000000000002</v>
      </c>
      <c r="AE443" s="1537">
        <f t="shared" si="114"/>
        <v>1</v>
      </c>
      <c r="AF443" s="1537">
        <f t="shared" si="114"/>
        <v>1.0000000000000002</v>
      </c>
      <c r="AG443" s="1537">
        <f t="shared" si="114"/>
        <v>0.99999999999999978</v>
      </c>
      <c r="AH443" s="1537">
        <f t="shared" si="114"/>
        <v>1.0000000000000002</v>
      </c>
      <c r="AI443" s="1537">
        <f t="shared" si="114"/>
        <v>0.99999999999999989</v>
      </c>
      <c r="AJ443" s="1537">
        <f t="shared" si="114"/>
        <v>1.0000000000000002</v>
      </c>
      <c r="AK443" s="1537">
        <f t="shared" si="114"/>
        <v>0.99999999999999978</v>
      </c>
      <c r="AL443" s="1537">
        <f t="shared" si="114"/>
        <v>1.0000000000000004</v>
      </c>
      <c r="AM443" s="1537">
        <f t="shared" si="114"/>
        <v>1.0000000000000007</v>
      </c>
      <c r="AN443" s="1537">
        <f t="shared" si="114"/>
        <v>0.99999999999999922</v>
      </c>
      <c r="AO443" s="1537">
        <f t="shared" si="114"/>
        <v>1</v>
      </c>
      <c r="AP443" s="1537">
        <f t="shared" si="114"/>
        <v>1.0000000000000044</v>
      </c>
      <c r="AQ443" s="1537">
        <f t="shared" si="114"/>
        <v>0.999999999999999</v>
      </c>
      <c r="AR443" s="1537">
        <f t="shared" si="114"/>
        <v>1.0000000000000007</v>
      </c>
      <c r="AS443" s="1537">
        <f t="shared" si="114"/>
        <v>0.99999999999999944</v>
      </c>
      <c r="AT443" s="1537">
        <f t="shared" si="114"/>
        <v>0.99999999999999956</v>
      </c>
      <c r="AU443" s="1537">
        <f t="shared" si="114"/>
        <v>1</v>
      </c>
      <c r="AV443" s="1537">
        <f t="shared" si="114"/>
        <v>0.99999999999999978</v>
      </c>
      <c r="AW443" s="1537">
        <f t="shared" si="114"/>
        <v>0.99999999999999989</v>
      </c>
      <c r="AX443" s="1537">
        <f t="shared" si="114"/>
        <v>0.99999999999999989</v>
      </c>
      <c r="AY443" s="1537">
        <f t="shared" si="114"/>
        <v>0.99999999999999989</v>
      </c>
      <c r="AZ443" s="1537">
        <f t="shared" si="114"/>
        <v>0.99999999999999989</v>
      </c>
      <c r="BA443" s="1537">
        <f t="shared" si="114"/>
        <v>1</v>
      </c>
      <c r="BB443" s="1537">
        <f t="shared" si="114"/>
        <v>0.99999999999999978</v>
      </c>
      <c r="BC443" s="1537">
        <f t="shared" si="114"/>
        <v>1</v>
      </c>
      <c r="BD443" s="1537">
        <f t="shared" si="114"/>
        <v>1</v>
      </c>
      <c r="BE443" s="1537">
        <f t="shared" si="114"/>
        <v>1.0000000000000002</v>
      </c>
      <c r="BF443" s="1537">
        <f t="shared" si="114"/>
        <v>1</v>
      </c>
      <c r="BG443" s="1537">
        <f t="shared" si="114"/>
        <v>0.99999999999999989</v>
      </c>
      <c r="BH443" s="1537">
        <f t="shared" si="114"/>
        <v>1</v>
      </c>
      <c r="BI443" s="1537">
        <f t="shared" si="114"/>
        <v>1.0000000000000002</v>
      </c>
      <c r="BJ443" s="1537">
        <f t="shared" si="114"/>
        <v>1</v>
      </c>
      <c r="BK443" s="1537">
        <f t="shared" si="114"/>
        <v>1.0000000000000002</v>
      </c>
      <c r="BL443" s="1537">
        <f t="shared" si="114"/>
        <v>0.99999999999999989</v>
      </c>
      <c r="BM443" s="1537">
        <f t="shared" si="114"/>
        <v>1.0000000000000002</v>
      </c>
      <c r="BN443" s="1538">
        <f t="shared" si="114"/>
        <v>1.0000000000000002</v>
      </c>
    </row>
    <row r="444" spans="1:66" hidden="1" x14ac:dyDescent="0.15">
      <c r="A444" s="1123"/>
      <c r="B444" s="747"/>
      <c r="C444" s="1533"/>
      <c r="D444" s="1399"/>
      <c r="E444" s="1679"/>
      <c r="F444" s="1605"/>
      <c r="G444" s="1539">
        <f t="shared" si="114"/>
        <v>1</v>
      </c>
      <c r="H444" s="1539">
        <f t="shared" si="114"/>
        <v>1</v>
      </c>
      <c r="I444" s="1539">
        <f t="shared" si="114"/>
        <v>1</v>
      </c>
      <c r="J444" s="1539">
        <f t="shared" si="114"/>
        <v>1</v>
      </c>
      <c r="K444" s="1539">
        <f t="shared" si="114"/>
        <v>1</v>
      </c>
      <c r="L444" s="1539">
        <f t="shared" si="114"/>
        <v>1</v>
      </c>
      <c r="M444" s="1539">
        <f t="shared" si="114"/>
        <v>1</v>
      </c>
      <c r="N444" s="1539">
        <f t="shared" si="114"/>
        <v>1</v>
      </c>
      <c r="O444" s="1539">
        <f t="shared" si="114"/>
        <v>1</v>
      </c>
      <c r="P444" s="1539">
        <f t="shared" si="114"/>
        <v>1</v>
      </c>
      <c r="Q444" s="1539">
        <f t="shared" si="114"/>
        <v>1</v>
      </c>
      <c r="R444" s="1539">
        <f t="shared" si="114"/>
        <v>1</v>
      </c>
      <c r="S444" s="1539">
        <f t="shared" si="114"/>
        <v>1</v>
      </c>
      <c r="T444" s="1539">
        <f t="shared" si="114"/>
        <v>1</v>
      </c>
      <c r="U444" s="1539">
        <f t="shared" si="114"/>
        <v>1</v>
      </c>
      <c r="V444" s="1539">
        <f t="shared" si="114"/>
        <v>1</v>
      </c>
      <c r="W444" s="1539">
        <f t="shared" si="114"/>
        <v>1</v>
      </c>
      <c r="X444" s="1539">
        <f t="shared" si="114"/>
        <v>1</v>
      </c>
      <c r="Y444" s="1539">
        <f t="shared" si="114"/>
        <v>1</v>
      </c>
      <c r="Z444" s="1539">
        <f t="shared" si="114"/>
        <v>1</v>
      </c>
      <c r="AA444" s="1539">
        <f t="shared" si="114"/>
        <v>1</v>
      </c>
      <c r="AB444" s="1539">
        <f t="shared" si="114"/>
        <v>1</v>
      </c>
      <c r="AC444" s="1539">
        <f t="shared" si="114"/>
        <v>1</v>
      </c>
      <c r="AD444" s="1539">
        <f t="shared" si="114"/>
        <v>1</v>
      </c>
      <c r="AE444" s="1539">
        <f t="shared" si="114"/>
        <v>1</v>
      </c>
      <c r="AF444" s="1539">
        <f t="shared" si="114"/>
        <v>1</v>
      </c>
      <c r="AG444" s="1539">
        <f t="shared" si="114"/>
        <v>1</v>
      </c>
      <c r="AH444" s="1539">
        <f t="shared" si="114"/>
        <v>1</v>
      </c>
      <c r="AI444" s="1539">
        <f t="shared" si="114"/>
        <v>1</v>
      </c>
      <c r="AJ444" s="1539">
        <f t="shared" si="114"/>
        <v>1</v>
      </c>
      <c r="AK444" s="1539">
        <f t="shared" si="114"/>
        <v>1</v>
      </c>
      <c r="AL444" s="1539">
        <f t="shared" si="114"/>
        <v>1</v>
      </c>
      <c r="AM444" s="1539">
        <f t="shared" si="114"/>
        <v>1</v>
      </c>
      <c r="AN444" s="1539">
        <f t="shared" si="114"/>
        <v>1</v>
      </c>
      <c r="AO444" s="1539">
        <f t="shared" si="114"/>
        <v>1</v>
      </c>
      <c r="AP444" s="1539">
        <f t="shared" si="114"/>
        <v>1</v>
      </c>
      <c r="AQ444" s="1539">
        <f t="shared" si="114"/>
        <v>1</v>
      </c>
      <c r="AR444" s="1539">
        <f t="shared" si="114"/>
        <v>1</v>
      </c>
      <c r="AS444" s="1539">
        <f t="shared" si="114"/>
        <v>1</v>
      </c>
      <c r="AT444" s="1539">
        <f t="shared" si="114"/>
        <v>1</v>
      </c>
      <c r="AU444" s="1539">
        <f t="shared" si="114"/>
        <v>1</v>
      </c>
      <c r="AV444" s="1539">
        <f t="shared" si="114"/>
        <v>1</v>
      </c>
      <c r="AW444" s="1539">
        <f t="shared" si="114"/>
        <v>1</v>
      </c>
      <c r="AX444" s="1539">
        <f t="shared" si="114"/>
        <v>1</v>
      </c>
      <c r="AY444" s="1539">
        <f t="shared" si="114"/>
        <v>1</v>
      </c>
      <c r="AZ444" s="1539">
        <f t="shared" si="114"/>
        <v>1</v>
      </c>
      <c r="BA444" s="1539">
        <f t="shared" si="114"/>
        <v>1</v>
      </c>
      <c r="BB444" s="1539">
        <f t="shared" si="114"/>
        <v>1</v>
      </c>
      <c r="BC444" s="1539">
        <f t="shared" si="114"/>
        <v>1</v>
      </c>
      <c r="BD444" s="1539">
        <f t="shared" si="114"/>
        <v>1</v>
      </c>
      <c r="BE444" s="1539">
        <f t="shared" si="114"/>
        <v>1</v>
      </c>
      <c r="BF444" s="1539">
        <f t="shared" si="114"/>
        <v>1</v>
      </c>
      <c r="BG444" s="1539">
        <f t="shared" si="114"/>
        <v>1</v>
      </c>
      <c r="BH444" s="1539">
        <f t="shared" si="114"/>
        <v>1</v>
      </c>
      <c r="BI444" s="1539">
        <f t="shared" si="114"/>
        <v>1</v>
      </c>
      <c r="BJ444" s="1539">
        <f t="shared" si="114"/>
        <v>1</v>
      </c>
      <c r="BK444" s="1539">
        <f t="shared" si="114"/>
        <v>1</v>
      </c>
      <c r="BL444" s="1539">
        <f t="shared" si="114"/>
        <v>1</v>
      </c>
      <c r="BM444" s="1539">
        <f t="shared" si="114"/>
        <v>1</v>
      </c>
      <c r="BN444" s="1540">
        <f t="shared" si="114"/>
        <v>1</v>
      </c>
    </row>
    <row r="445" spans="1:66" hidden="1" x14ac:dyDescent="0.15">
      <c r="A445" s="1123"/>
      <c r="C445" s="1529"/>
      <c r="D445" s="274"/>
      <c r="E445" s="1675"/>
      <c r="F445" s="1604"/>
      <c r="G445" s="189"/>
      <c r="H445" s="189"/>
      <c r="I445" s="189"/>
      <c r="J445" s="189"/>
      <c r="K445" s="189"/>
      <c r="L445" s="189"/>
      <c r="M445" s="189"/>
      <c r="N445" s="189"/>
      <c r="O445" s="189"/>
      <c r="P445" s="189"/>
      <c r="Q445" s="189"/>
      <c r="R445" s="189"/>
      <c r="S445" s="189"/>
      <c r="T445" s="189"/>
      <c r="U445" s="189"/>
      <c r="V445" s="189"/>
      <c r="W445" s="189"/>
      <c r="X445" s="189"/>
      <c r="Y445" s="189"/>
      <c r="Z445" s="189"/>
      <c r="AA445" s="189"/>
      <c r="AB445" s="189"/>
      <c r="AC445" s="189"/>
      <c r="AD445" s="189"/>
      <c r="AE445" s="189"/>
      <c r="AF445" s="189"/>
      <c r="AG445" s="189"/>
      <c r="AH445" s="189"/>
      <c r="AI445" s="189"/>
      <c r="AJ445" s="189"/>
      <c r="AK445" s="189"/>
      <c r="AL445" s="189"/>
      <c r="AM445" s="189"/>
      <c r="AN445" s="189"/>
      <c r="AO445" s="189"/>
      <c r="AP445" s="189"/>
      <c r="AQ445" s="189"/>
      <c r="AR445" s="189"/>
      <c r="AS445" s="189"/>
      <c r="AT445" s="189"/>
      <c r="AU445" s="189"/>
      <c r="AV445" s="189"/>
      <c r="AW445" s="189"/>
      <c r="AX445" s="189"/>
      <c r="AY445" s="189"/>
      <c r="AZ445" s="189"/>
      <c r="BA445" s="189"/>
      <c r="BB445" s="189"/>
      <c r="BC445" s="189"/>
      <c r="BD445" s="189"/>
      <c r="BE445" s="189"/>
      <c r="BF445" s="189"/>
      <c r="BG445" s="189"/>
      <c r="BH445" s="189"/>
      <c r="BI445" s="189"/>
      <c r="BJ445" s="189"/>
      <c r="BK445" s="189"/>
      <c r="BL445" s="189"/>
      <c r="BM445" s="189"/>
      <c r="BN445" s="1521"/>
    </row>
    <row r="446" spans="1:66" hidden="1" x14ac:dyDescent="0.15">
      <c r="A446" s="1123"/>
      <c r="B446" s="165" t="s">
        <v>908</v>
      </c>
      <c r="C446" s="1529"/>
      <c r="D446" s="274"/>
      <c r="E446" s="1675"/>
      <c r="F446" s="1604">
        <f>-($C$159-F350)</f>
        <v>-7684258834.5386906</v>
      </c>
      <c r="G446" s="189">
        <f>G186-G382</f>
        <v>-38324436.178229511</v>
      </c>
      <c r="H446" s="189">
        <f t="shared" ref="H446:BN451" si="115">H186-H382</f>
        <v>-78141789.778229475</v>
      </c>
      <c r="I446" s="189">
        <f>I186-I382</f>
        <v>-97631647.19121334</v>
      </c>
      <c r="J446" s="189">
        <f t="shared" si="115"/>
        <v>-109995672.65822947</v>
      </c>
      <c r="K446" s="189">
        <f t="shared" si="115"/>
        <v>-118827690.53825557</v>
      </c>
      <c r="L446" s="189">
        <f t="shared" si="115"/>
        <v>-125587558.58861655</v>
      </c>
      <c r="M446" s="189">
        <f t="shared" si="115"/>
        <v>-131001412.18458554</v>
      </c>
      <c r="N446" s="189">
        <f t="shared" si="115"/>
        <v>-135478778.96222949</v>
      </c>
      <c r="O446" s="189">
        <f t="shared" si="115"/>
        <v>-139271459.64489871</v>
      </c>
      <c r="P446" s="189">
        <f t="shared" si="115"/>
        <v>-142544393.26625037</v>
      </c>
      <c r="Q446" s="189">
        <f t="shared" si="115"/>
        <v>-145410991.12112403</v>
      </c>
      <c r="R446" s="189">
        <f t="shared" si="115"/>
        <v>-147952287.70653915</v>
      </c>
      <c r="S446" s="189">
        <f t="shared" si="115"/>
        <v>-150228018.31388146</v>
      </c>
      <c r="T446" s="189">
        <f t="shared" si="115"/>
        <v>-152283370.5833143</v>
      </c>
      <c r="U446" s="189">
        <f t="shared" si="115"/>
        <v>-154153280.16311187</v>
      </c>
      <c r="V446" s="189">
        <f t="shared" si="115"/>
        <v>-155865264.00542945</v>
      </c>
      <c r="W446" s="189">
        <f t="shared" si="115"/>
        <v>-157441347.22919059</v>
      </c>
      <c r="X446" s="189">
        <f t="shared" si="115"/>
        <v>-158899408.55156487</v>
      </c>
      <c r="Y446" s="189">
        <f t="shared" si="115"/>
        <v>-160254141.55080289</v>
      </c>
      <c r="Z446" s="189">
        <f t="shared" si="115"/>
        <v>-161517755.44864619</v>
      </c>
      <c r="AA446" s="189">
        <f t="shared" si="115"/>
        <v>-162700495.20759565</v>
      </c>
      <c r="AB446" s="189">
        <f t="shared" si="115"/>
        <v>-163811033.73254514</v>
      </c>
      <c r="AC446" s="189">
        <f t="shared" si="115"/>
        <v>-164856771.89070439</v>
      </c>
      <c r="AD446" s="189">
        <f t="shared" si="115"/>
        <v>-165844071.0008772</v>
      </c>
      <c r="AE446" s="189">
        <f t="shared" si="115"/>
        <v>-166778435.11744547</v>
      </c>
      <c r="AF446" s="189">
        <f t="shared" si="115"/>
        <v>-167664655.48675108</v>
      </c>
      <c r="AG446" s="189">
        <f t="shared" si="115"/>
        <v>-168506926.15163594</v>
      </c>
      <c r="AH446" s="189">
        <f t="shared" si="115"/>
        <v>-169308937.30229735</v>
      </c>
      <c r="AI446" s="189">
        <f t="shared" si="115"/>
        <v>-170073951.28488702</v>
      </c>
      <c r="AJ446" s="189">
        <f t="shared" si="115"/>
        <v>-170804864.96613544</v>
      </c>
      <c r="AK446" s="189">
        <f t="shared" si="115"/>
        <v>-171504261.26861328</v>
      </c>
      <c r="AL446" s="189">
        <f t="shared" si="115"/>
        <v>-172174452.03998947</v>
      </c>
      <c r="AM446" s="189">
        <f t="shared" si="115"/>
        <v>-172817513.93441933</v>
      </c>
      <c r="AN446" s="189">
        <f t="shared" si="115"/>
        <v>-173435318.61899835</v>
      </c>
      <c r="AO446" s="189">
        <f t="shared" si="115"/>
        <v>-174029558.34074688</v>
      </c>
      <c r="AP446" s="189">
        <f t="shared" si="115"/>
        <v>-174601767.67689776</v>
      </c>
      <c r="AQ446" s="189">
        <f t="shared" si="115"/>
        <v>-175153342.12687343</v>
      </c>
      <c r="AR446" s="189">
        <f t="shared" si="115"/>
        <v>-175685554.07628822</v>
      </c>
      <c r="AS446" s="189">
        <f t="shared" si="115"/>
        <v>-176199566.56283933</v>
      </c>
      <c r="AT446" s="189">
        <f t="shared" si="115"/>
        <v>-176696445.19456285</v>
      </c>
      <c r="AU446" s="189">
        <f t="shared" si="115"/>
        <v>-177177168.50780278</v>
      </c>
      <c r="AV446" s="189">
        <f t="shared" si="115"/>
        <v>-177642637.00172246</v>
      </c>
      <c r="AW446" s="189">
        <f t="shared" si="115"/>
        <v>-178093681.04552984</v>
      </c>
      <c r="AX446" s="189">
        <f t="shared" si="115"/>
        <v>-178531067.82168198</v>
      </c>
      <c r="AY446" s="189">
        <f t="shared" si="115"/>
        <v>-178955507.44155943</v>
      </c>
      <c r="AZ446" s="189">
        <f t="shared" si="115"/>
        <v>-179367658.34820938</v>
      </c>
      <c r="BA446" s="189">
        <f t="shared" si="115"/>
        <v>-179768132.10277098</v>
      </c>
      <c r="BB446" s="189">
        <f t="shared" si="115"/>
        <v>-180157497.63634771</v>
      </c>
      <c r="BC446" s="189">
        <f t="shared" si="115"/>
        <v>-180536285.03678972</v>
      </c>
      <c r="BD446" s="189">
        <f t="shared" si="115"/>
        <v>-180904988.92960227</v>
      </c>
      <c r="BE446" s="189">
        <f t="shared" si="115"/>
        <v>-181264071.50363749</v>
      </c>
      <c r="BF446" s="189">
        <f t="shared" si="115"/>
        <v>-181613965.22504675</v>
      </c>
      <c r="BG446" s="189">
        <f t="shared" si="115"/>
        <v>-181955075.27692288</v>
      </c>
      <c r="BH446" s="189">
        <f t="shared" si="115"/>
        <v>-182287781.75695467</v>
      </c>
      <c r="BI446" s="189">
        <f t="shared" si="115"/>
        <v>-182612441.66108537</v>
      </c>
      <c r="BJ446" s="189">
        <f t="shared" si="115"/>
        <v>-182929390.6774838</v>
      </c>
      <c r="BK446" s="189">
        <f t="shared" si="115"/>
        <v>-183238944.81199604</v>
      </c>
      <c r="BL446" s="189">
        <f t="shared" si="115"/>
        <v>-183541401.86355549</v>
      </c>
      <c r="BM446" s="189">
        <f t="shared" si="115"/>
        <v>-183837042.76572472</v>
      </c>
      <c r="BN446" s="1521">
        <f t="shared" si="115"/>
        <v>-184126132.80855423</v>
      </c>
    </row>
    <row r="447" spans="1:66" hidden="1" x14ac:dyDescent="0.15">
      <c r="A447" s="1123"/>
      <c r="C447" s="1529"/>
      <c r="D447" s="274"/>
      <c r="E447" s="1675"/>
      <c r="F447" s="1604">
        <f t="shared" ref="F447:F476" si="116">-($C$159-F351)</f>
        <v>-6746964577.8043776</v>
      </c>
      <c r="G447" s="189">
        <f t="shared" ref="G447:V462" si="117">G187-G383</f>
        <v>-38324436.178229511</v>
      </c>
      <c r="H447" s="189">
        <f t="shared" si="117"/>
        <v>-68187451.378229529</v>
      </c>
      <c r="I447" s="189">
        <f t="shared" si="117"/>
        <v>-83534087.400710255</v>
      </c>
      <c r="J447" s="189">
        <f t="shared" si="117"/>
        <v>-93571014.298229516</v>
      </c>
      <c r="K447" s="189">
        <f t="shared" si="117"/>
        <v>-100903168.62093315</v>
      </c>
      <c r="L447" s="189">
        <f t="shared" si="117"/>
        <v>-106615654.91733813</v>
      </c>
      <c r="M447" s="189">
        <f t="shared" si="117"/>
        <v>-111258585.5223271</v>
      </c>
      <c r="N447" s="189">
        <f t="shared" si="117"/>
        <v>-115147042.78022951</v>
      </c>
      <c r="O447" s="189">
        <f t="shared" si="117"/>
        <v>-118477297.59252262</v>
      </c>
      <c r="P447" s="189">
        <f t="shared" si="117"/>
        <v>-121379373.95452762</v>
      </c>
      <c r="Q447" s="189">
        <f t="shared" si="117"/>
        <v>-123943570.94924206</v>
      </c>
      <c r="R447" s="189">
        <f t="shared" si="117"/>
        <v>-126234987.30647185</v>
      </c>
      <c r="S447" s="189">
        <f t="shared" si="117"/>
        <v>-128302000.62753114</v>
      </c>
      <c r="T447" s="189">
        <f t="shared" si="117"/>
        <v>-130181478.32071245</v>
      </c>
      <c r="U447" s="189">
        <f t="shared" si="117"/>
        <v>-131902118.16745129</v>
      </c>
      <c r="V447" s="189">
        <f t="shared" si="117"/>
        <v>-133486666.98992953</v>
      </c>
      <c r="W447" s="189">
        <f t="shared" si="115"/>
        <v>-134953439.22009736</v>
      </c>
      <c r="X447" s="189">
        <f t="shared" si="115"/>
        <v>-136317383.58037865</v>
      </c>
      <c r="Y447" s="189">
        <f t="shared" si="115"/>
        <v>-137590849.44872326</v>
      </c>
      <c r="Z447" s="189">
        <f t="shared" si="115"/>
        <v>-138784148.48808289</v>
      </c>
      <c r="AA447" s="189">
        <f t="shared" si="115"/>
        <v>-139905973.53073543</v>
      </c>
      <c r="AB447" s="189">
        <f t="shared" si="115"/>
        <v>-140963715.93359017</v>
      </c>
      <c r="AC447" s="189">
        <f t="shared" si="115"/>
        <v>-141963709.4206571</v>
      </c>
      <c r="AD447" s="189">
        <f t="shared" si="115"/>
        <v>-142911419.83723551</v>
      </c>
      <c r="AE447" s="189">
        <f t="shared" si="115"/>
        <v>-143811594.52605975</v>
      </c>
      <c r="AF447" s="189">
        <f t="shared" si="115"/>
        <v>-144668381.16013592</v>
      </c>
      <c r="AG447" s="189">
        <f t="shared" si="115"/>
        <v>-145485423.19164288</v>
      </c>
      <c r="AH447" s="189">
        <f t="shared" si="115"/>
        <v>-146265937.19933999</v>
      </c>
      <c r="AI447" s="189">
        <f t="shared" si="115"/>
        <v>-147012776.08052856</v>
      </c>
      <c r="AJ447" s="189">
        <f t="shared" si="115"/>
        <v>-147728481.06906807</v>
      </c>
      <c r="AK447" s="189">
        <f t="shared" si="115"/>
        <v>-148415324.85600811</v>
      </c>
      <c r="AL447" s="189">
        <f t="shared" si="115"/>
        <v>-149075347.56817454</v>
      </c>
      <c r="AM447" s="189">
        <f t="shared" si="115"/>
        <v>-149710386.97050011</v>
      </c>
      <c r="AN447" s="189">
        <f t="shared" si="115"/>
        <v>-150322103.96381718</v>
      </c>
      <c r="AO447" s="189">
        <f t="shared" si="115"/>
        <v>-150912004.22574461</v>
      </c>
      <c r="AP447" s="189">
        <f t="shared" si="115"/>
        <v>-151481456.67005628</v>
      </c>
      <c r="AQ447" s="189">
        <f t="shared" si="115"/>
        <v>-152031709.26642132</v>
      </c>
      <c r="AR447" s="189">
        <f t="shared" si="115"/>
        <v>-152563902.65814918</v>
      </c>
      <c r="AS447" s="189">
        <f t="shared" si="115"/>
        <v>-153079081.93355614</v>
      </c>
      <c r="AT447" s="189">
        <f t="shared" si="115"/>
        <v>-153578206.84160489</v>
      </c>
      <c r="AU447" s="189">
        <f t="shared" si="115"/>
        <v>-154062160.69068468</v>
      </c>
      <c r="AV447" s="189">
        <f t="shared" si="115"/>
        <v>-154531758.12785953</v>
      </c>
      <c r="AW447" s="189">
        <f t="shared" si="115"/>
        <v>-154987751.96240675</v>
      </c>
      <c r="AX447" s="189">
        <f t="shared" si="115"/>
        <v>-155430839.17028606</v>
      </c>
      <c r="AY447" s="189">
        <f t="shared" si="115"/>
        <v>-155861666.1940183</v>
      </c>
      <c r="AZ447" s="189">
        <f t="shared" si="115"/>
        <v>-156280833.63429296</v>
      </c>
      <c r="BA447" s="189">
        <f t="shared" si="115"/>
        <v>-156688900.41467083</v>
      </c>
      <c r="BB447" s="189">
        <f t="shared" si="115"/>
        <v>-157086387.4883846</v>
      </c>
      <c r="BC447" s="189">
        <f t="shared" si="115"/>
        <v>-157473781.14596885</v>
      </c>
      <c r="BD447" s="189">
        <f t="shared" si="115"/>
        <v>-157851535.97388518</v>
      </c>
      <c r="BE447" s="189">
        <f t="shared" si="115"/>
        <v>-158220077.50713843</v>
      </c>
      <c r="BF447" s="189">
        <f t="shared" si="115"/>
        <v>-158579804.61284995</v>
      </c>
      <c r="BG447" s="189">
        <f t="shared" si="115"/>
        <v>-158931091.63667315</v>
      </c>
      <c r="BH447" s="189">
        <f t="shared" si="115"/>
        <v>-159274290.33963084</v>
      </c>
      <c r="BI447" s="189">
        <f t="shared" si="115"/>
        <v>-159609731.64930242</v>
      </c>
      <c r="BJ447" s="189">
        <f t="shared" si="115"/>
        <v>-159937727.24617344</v>
      </c>
      <c r="BK447" s="189">
        <f t="shared" si="115"/>
        <v>-160258571.00330335</v>
      </c>
      <c r="BL447" s="189">
        <f t="shared" si="115"/>
        <v>-160572540.29518366</v>
      </c>
      <c r="BM447" s="189">
        <f t="shared" si="115"/>
        <v>-160879897.18970287</v>
      </c>
      <c r="BN447" s="1521">
        <f t="shared" si="115"/>
        <v>-161180889.53544229</v>
      </c>
    </row>
    <row r="448" spans="1:66" hidden="1" x14ac:dyDescent="0.15">
      <c r="A448" s="1123"/>
      <c r="C448" s="1529"/>
      <c r="D448" s="274"/>
      <c r="E448" s="1675"/>
      <c r="F448" s="1604">
        <f t="shared" si="116"/>
        <v>-5620734734.106185</v>
      </c>
      <c r="G448" s="189">
        <f t="shared" si="117"/>
        <v>-38324436.178229496</v>
      </c>
      <c r="H448" s="189">
        <f t="shared" si="115"/>
        <v>-58233112.978229523</v>
      </c>
      <c r="I448" s="189">
        <f t="shared" si="115"/>
        <v>-68942789.301053137</v>
      </c>
      <c r="J448" s="189">
        <f t="shared" si="115"/>
        <v>-76150922.098229498</v>
      </c>
      <c r="K448" s="189">
        <f t="shared" si="115"/>
        <v>-81528908.371966243</v>
      </c>
      <c r="L448" s="189">
        <f t="shared" si="115"/>
        <v>-85789630.788770765</v>
      </c>
      <c r="M448" s="189">
        <f t="shared" si="115"/>
        <v>-89301034.350104362</v>
      </c>
      <c r="N448" s="189">
        <f t="shared" si="115"/>
        <v>-92276950.306229472</v>
      </c>
      <c r="O448" s="189">
        <f t="shared" si="115"/>
        <v>-94852223.004611671</v>
      </c>
      <c r="P448" s="189">
        <f t="shared" si="115"/>
        <v>-97117137.952592582</v>
      </c>
      <c r="Q448" s="189">
        <f t="shared" si="115"/>
        <v>-99134988.086776912</v>
      </c>
      <c r="R448" s="189">
        <f t="shared" si="115"/>
        <v>-100951788.12771663</v>
      </c>
      <c r="S448" s="189">
        <f t="shared" si="115"/>
        <v>-102601995.07533047</v>
      </c>
      <c r="T448" s="189">
        <f t="shared" si="115"/>
        <v>-104112051.33291686</v>
      </c>
      <c r="U448" s="189">
        <f t="shared" si="115"/>
        <v>-105502672.30685827</v>
      </c>
      <c r="V448" s="189">
        <f t="shared" si="115"/>
        <v>-106790375.69342947</v>
      </c>
      <c r="W448" s="189">
        <f t="shared" si="115"/>
        <v>-107988534.54218316</v>
      </c>
      <c r="X448" s="189">
        <f t="shared" si="115"/>
        <v>-109108121.12197343</v>
      </c>
      <c r="Y448" s="189">
        <f t="shared" si="115"/>
        <v>-110158244.17242464</v>
      </c>
      <c r="Z448" s="189">
        <f t="shared" si="115"/>
        <v>-111146544.57515627</v>
      </c>
      <c r="AA448" s="189">
        <f t="shared" si="115"/>
        <v>-112079491.8359324</v>
      </c>
      <c r="AB448" s="189">
        <f t="shared" si="115"/>
        <v>-112962609.69592217</v>
      </c>
      <c r="AC448" s="189">
        <f t="shared" si="115"/>
        <v>-113800650.20692775</v>
      </c>
      <c r="AD448" s="189">
        <f t="shared" si="115"/>
        <v>-114597729.73276791</v>
      </c>
      <c r="AE448" s="189">
        <f t="shared" si="115"/>
        <v>-115357436.41687152</v>
      </c>
      <c r="AF448" s="189">
        <f t="shared" si="115"/>
        <v>-116082915.98562035</v>
      </c>
      <c r="AG448" s="189">
        <f t="shared" si="115"/>
        <v>-116776940.90652564</v>
      </c>
      <c r="AH448" s="189">
        <f t="shared" si="115"/>
        <v>-117441966.61744812</v>
      </c>
      <c r="AI448" s="189">
        <f t="shared" si="115"/>
        <v>-118080177.61222345</v>
      </c>
      <c r="AJ448" s="189">
        <f t="shared" si="115"/>
        <v>-118693525.4939954</v>
      </c>
      <c r="AK448" s="189">
        <f t="shared" si="115"/>
        <v>-119283760.61336038</v>
      </c>
      <c r="AL448" s="189">
        <f t="shared" si="115"/>
        <v>-119852458.54190946</v>
      </c>
      <c r="AM448" s="189">
        <f t="shared" si="115"/>
        <v>-120401042.35702336</v>
      </c>
      <c r="AN448" s="189">
        <f t="shared" si="115"/>
        <v>-120930801.50578776</v>
      </c>
      <c r="AO448" s="189">
        <f t="shared" si="115"/>
        <v>-121442907.85698083</v>
      </c>
      <c r="AP448" s="189">
        <f t="shared" si="115"/>
        <v>-121938429.42759904</v>
      </c>
      <c r="AQ448" s="189">
        <f t="shared" si="115"/>
        <v>-122418342.17522237</v>
      </c>
      <c r="AR448" s="189">
        <f t="shared" si="115"/>
        <v>-122883540.17300513</v>
      </c>
      <c r="AS448" s="189">
        <f t="shared" si="115"/>
        <v>-123334844.42532408</v>
      </c>
      <c r="AT448" s="189">
        <f t="shared" si="115"/>
        <v>-123773010.5354636</v>
      </c>
      <c r="AU448" s="189">
        <f t="shared" si="115"/>
        <v>-124198735.39944723</v>
      </c>
      <c r="AV448" s="189">
        <f t="shared" si="115"/>
        <v>-124612663.07016215</v>
      </c>
      <c r="AW448" s="189">
        <f t="shared" si="115"/>
        <v>-125015389.91170037</v>
      </c>
      <c r="AX448" s="189">
        <f t="shared" si="115"/>
        <v>-125407469.14415291</v>
      </c>
      <c r="AY448" s="189">
        <f t="shared" si="115"/>
        <v>-125789414.86300281</v>
      </c>
      <c r="AZ448" s="189">
        <f t="shared" si="115"/>
        <v>-126161705.60405791</v>
      </c>
      <c r="BA448" s="189">
        <f t="shared" si="115"/>
        <v>-126524787.51396397</v>
      </c>
      <c r="BB448" s="189">
        <f t="shared" si="115"/>
        <v>-126879077.17731407</v>
      </c>
      <c r="BC448" s="189">
        <f t="shared" si="115"/>
        <v>-127224964.14385378</v>
      </c>
      <c r="BD448" s="189">
        <f t="shared" si="115"/>
        <v>-127562813.19300729</v>
      </c>
      <c r="BE448" s="189">
        <f t="shared" si="115"/>
        <v>-127892966.36768252</v>
      </c>
      <c r="BF448" s="189">
        <f t="shared" si="115"/>
        <v>-128215744.80488127</v>
      </c>
      <c r="BG448" s="189">
        <f t="shared" si="115"/>
        <v>-128531450.38689572</v>
      </c>
      <c r="BH448" s="189">
        <f t="shared" si="115"/>
        <v>-128840367.23369604</v>
      </c>
      <c r="BI448" s="189">
        <f t="shared" si="115"/>
        <v>-129142763.05441463</v>
      </c>
      <c r="BJ448" s="189">
        <f t="shared" si="115"/>
        <v>-129438890.37352628</v>
      </c>
      <c r="BK448" s="189">
        <f t="shared" si="115"/>
        <v>-129728987.64535245</v>
      </c>
      <c r="BL448" s="189">
        <f t="shared" si="115"/>
        <v>-130013280.26882404</v>
      </c>
      <c r="BM448" s="189">
        <f t="shared" si="115"/>
        <v>-130291981.51297972</v>
      </c>
      <c r="BN448" s="1521">
        <f t="shared" si="115"/>
        <v>-130565293.3624188</v>
      </c>
    </row>
    <row r="449" spans="1:66" hidden="1" x14ac:dyDescent="0.15">
      <c r="A449" s="1123"/>
      <c r="C449" s="1529"/>
      <c r="D449" s="274"/>
      <c r="E449" s="1675"/>
      <c r="F449" s="1604"/>
      <c r="G449" s="189"/>
      <c r="H449" s="189"/>
      <c r="I449" s="189"/>
      <c r="J449" s="189"/>
      <c r="K449" s="189"/>
      <c r="L449" s="189"/>
      <c r="M449" s="189"/>
      <c r="N449" s="189"/>
      <c r="O449" s="189"/>
      <c r="P449" s="189"/>
      <c r="Q449" s="189"/>
      <c r="R449" s="189"/>
      <c r="S449" s="189"/>
      <c r="T449" s="189"/>
      <c r="U449" s="189"/>
      <c r="V449" s="189"/>
      <c r="W449" s="189"/>
      <c r="X449" s="189"/>
      <c r="Y449" s="189"/>
      <c r="Z449" s="189"/>
      <c r="AA449" s="189"/>
      <c r="AB449" s="189"/>
      <c r="AC449" s="189"/>
      <c r="AD449" s="189"/>
      <c r="AE449" s="189"/>
      <c r="AF449" s="189"/>
      <c r="AG449" s="189"/>
      <c r="AH449" s="189"/>
      <c r="AI449" s="189"/>
      <c r="AJ449" s="189"/>
      <c r="AK449" s="189"/>
      <c r="AL449" s="189"/>
      <c r="AM449" s="189"/>
      <c r="AN449" s="189"/>
      <c r="AO449" s="189"/>
      <c r="AP449" s="189"/>
      <c r="AQ449" s="189"/>
      <c r="AR449" s="189"/>
      <c r="AS449" s="189"/>
      <c r="AT449" s="189"/>
      <c r="AU449" s="189"/>
      <c r="AV449" s="189"/>
      <c r="AW449" s="189"/>
      <c r="AX449" s="189"/>
      <c r="AY449" s="189"/>
      <c r="AZ449" s="189"/>
      <c r="BA449" s="189"/>
      <c r="BB449" s="189"/>
      <c r="BC449" s="189"/>
      <c r="BD449" s="189"/>
      <c r="BE449" s="189"/>
      <c r="BF449" s="189"/>
      <c r="BG449" s="189"/>
      <c r="BH449" s="189"/>
      <c r="BI449" s="189"/>
      <c r="BJ449" s="189"/>
      <c r="BK449" s="189"/>
      <c r="BL449" s="189"/>
      <c r="BM449" s="189"/>
      <c r="BN449" s="1521"/>
    </row>
    <row r="450" spans="1:66" hidden="1" x14ac:dyDescent="0.15">
      <c r="A450" s="1123"/>
      <c r="C450" s="1529"/>
      <c r="D450" s="274"/>
      <c r="E450" s="1675"/>
      <c r="F450" s="1604">
        <f>-($C$159-F354)</f>
        <v>1386328634.0534291</v>
      </c>
      <c r="G450" s="189">
        <f t="shared" si="117"/>
        <v>385190798.70177042</v>
      </c>
      <c r="H450" s="189">
        <f t="shared" si="115"/>
        <v>260670398.12577051</v>
      </c>
      <c r="I450" s="189">
        <f t="shared" si="115"/>
        <v>199719967.40116626</v>
      </c>
      <c r="J450" s="189">
        <f t="shared" si="115"/>
        <v>161054077.66497058</v>
      </c>
      <c r="K450" s="189">
        <f t="shared" si="115"/>
        <v>133433798.94521046</v>
      </c>
      <c r="L450" s="189">
        <f t="shared" si="115"/>
        <v>112293733.08528712</v>
      </c>
      <c r="M450" s="189">
        <f t="shared" si="115"/>
        <v>95363044.391052216</v>
      </c>
      <c r="N450" s="189">
        <f t="shared" si="115"/>
        <v>81361021.296330571</v>
      </c>
      <c r="O450" s="189">
        <f t="shared" si="115"/>
        <v>69500209.987594396</v>
      </c>
      <c r="P450" s="189">
        <f t="shared" si="115"/>
        <v>59264798.320522472</v>
      </c>
      <c r="Q450" s="189">
        <f t="shared" si="115"/>
        <v>50300116.318673536</v>
      </c>
      <c r="R450" s="189">
        <f t="shared" si="115"/>
        <v>42352745.632583782</v>
      </c>
      <c r="S450" s="189">
        <f t="shared" si="115"/>
        <v>35235876.699603632</v>
      </c>
      <c r="T450" s="189">
        <f t="shared" si="115"/>
        <v>28808194.677195907</v>
      </c>
      <c r="U450" s="189">
        <f t="shared" si="115"/>
        <v>22960445.671664387</v>
      </c>
      <c r="V450" s="189">
        <f t="shared" si="115"/>
        <v>17606576.201418608</v>
      </c>
      <c r="W450" s="189">
        <f t="shared" si="115"/>
        <v>12677707.338475227</v>
      </c>
      <c r="X450" s="189">
        <f t="shared" si="115"/>
        <v>8117927.1544296294</v>
      </c>
      <c r="Y450" s="189">
        <f t="shared" si="115"/>
        <v>3881284.5730741769</v>
      </c>
      <c r="Z450" s="189">
        <f t="shared" si="115"/>
        <v>-70402.179227903485</v>
      </c>
      <c r="AA450" s="189">
        <f t="shared" si="115"/>
        <v>-3769172.0683838129</v>
      </c>
      <c r="AB450" s="189">
        <f t="shared" si="115"/>
        <v>-7242147.7807070464</v>
      </c>
      <c r="AC450" s="189">
        <f t="shared" si="115"/>
        <v>-10512473.972139284</v>
      </c>
      <c r="AD450" s="189">
        <f t="shared" si="115"/>
        <v>-13600044.329578921</v>
      </c>
      <c r="AE450" s="189">
        <f t="shared" si="115"/>
        <v>-16522071.625710368</v>
      </c>
      <c r="AF450" s="189">
        <f t="shared" si="115"/>
        <v>-19293539.475963026</v>
      </c>
      <c r="AG450" s="189">
        <f t="shared" si="115"/>
        <v>-21927563.867400333</v>
      </c>
      <c r="AH450" s="189">
        <f t="shared" si="115"/>
        <v>-24435685.093889192</v>
      </c>
      <c r="AI450" s="189">
        <f t="shared" si="115"/>
        <v>-26828105.457012206</v>
      </c>
      <c r="AJ450" s="189">
        <f t="shared" si="115"/>
        <v>-29113884.298314378</v>
      </c>
      <c r="AK450" s="189">
        <f t="shared" si="115"/>
        <v>-31301099.164997861</v>
      </c>
      <c r="AL450" s="189">
        <f t="shared" si="115"/>
        <v>-33396979.874511003</v>
      </c>
      <c r="AM450" s="189">
        <f t="shared" si="115"/>
        <v>-35408020.726044819</v>
      </c>
      <c r="AN450" s="189">
        <f t="shared" si="115"/>
        <v>-37340074.964865714</v>
      </c>
      <c r="AO450" s="189">
        <f t="shared" si="115"/>
        <v>-39198434.737683415</v>
      </c>
      <c r="AP450" s="189">
        <f t="shared" si="115"/>
        <v>-40987899.112102151</v>
      </c>
      <c r="AQ450" s="189">
        <f t="shared" si="115"/>
        <v>-42712832.21911943</v>
      </c>
      <c r="AR450" s="189">
        <f t="shared" si="115"/>
        <v>-44377213.177186564</v>
      </c>
      <c r="AS450" s="189">
        <f t="shared" si="115"/>
        <v>-45984679.142137289</v>
      </c>
      <c r="AT450" s="189">
        <f t="shared" si="115"/>
        <v>-47538562.579028189</v>
      </c>
      <c r="AU450" s="189">
        <f t="shared" si="115"/>
        <v>-49041923.654508188</v>
      </c>
      <c r="AV450" s="189">
        <f t="shared" si="115"/>
        <v>-50497578.490352988</v>
      </c>
      <c r="AW450" s="189">
        <f t="shared" si="115"/>
        <v>-51908123.891650394</v>
      </c>
      <c r="AX450" s="189">
        <f t="shared" si="115"/>
        <v>-53275959.060211539</v>
      </c>
      <c r="AY450" s="189">
        <f t="shared" si="115"/>
        <v>-54603304.720056221</v>
      </c>
      <c r="AZ450" s="189">
        <f t="shared" si="115"/>
        <v>-55892220.013357356</v>
      </c>
      <c r="BA450" s="189">
        <f t="shared" si="115"/>
        <v>-57144617.468977734</v>
      </c>
      <c r="BB450" s="189">
        <f t="shared" si="115"/>
        <v>-58362276.299309015</v>
      </c>
      <c r="BC450" s="189">
        <f t="shared" si="115"/>
        <v>-59546854.242635384</v>
      </c>
      <c r="BD450" s="189">
        <f t="shared" si="115"/>
        <v>-60699898.136214182</v>
      </c>
      <c r="BE450" s="189">
        <f t="shared" si="115"/>
        <v>-61822853.378491431</v>
      </c>
      <c r="BF450" s="189">
        <f t="shared" si="115"/>
        <v>-62917072.416416287</v>
      </c>
      <c r="BG450" s="189">
        <f t="shared" si="115"/>
        <v>-63983822.374909684</v>
      </c>
      <c r="BH450" s="189">
        <f t="shared" si="115"/>
        <v>-65024291.929566145</v>
      </c>
      <c r="BI450" s="189">
        <f t="shared" si="115"/>
        <v>-66039597.510128811</v>
      </c>
      <c r="BJ450" s="189">
        <f t="shared" si="115"/>
        <v>-67030788.910757259</v>
      </c>
      <c r="BK450" s="189">
        <f t="shared" si="115"/>
        <v>-67998854.373285145</v>
      </c>
      <c r="BL450" s="189">
        <f t="shared" si="115"/>
        <v>-68944725.201255649</v>
      </c>
      <c r="BM450" s="189">
        <f t="shared" si="115"/>
        <v>-69869279.955310315</v>
      </c>
      <c r="BN450" s="1521">
        <f t="shared" si="115"/>
        <v>-70773348.274297386</v>
      </c>
    </row>
    <row r="451" spans="1:66" hidden="1" x14ac:dyDescent="0.15">
      <c r="A451" s="1123"/>
      <c r="C451" s="1529"/>
      <c r="D451" s="274"/>
      <c r="E451" s="1675"/>
      <c r="F451" s="1604">
        <f t="shared" si="116"/>
        <v>4317519327.4032993</v>
      </c>
      <c r="G451" s="189">
        <f t="shared" si="117"/>
        <v>385190798.70177042</v>
      </c>
      <c r="H451" s="189">
        <f t="shared" si="115"/>
        <v>291800498.26977038</v>
      </c>
      <c r="I451" s="189">
        <f t="shared" si="115"/>
        <v>243807121.20582175</v>
      </c>
      <c r="J451" s="189">
        <f t="shared" si="115"/>
        <v>212418742.90257043</v>
      </c>
      <c r="K451" s="189">
        <f t="shared" si="115"/>
        <v>189488972.06646675</v>
      </c>
      <c r="L451" s="189">
        <f t="shared" si="115"/>
        <v>171624372.3982141</v>
      </c>
      <c r="M451" s="189">
        <f t="shared" si="115"/>
        <v>157104583.24829441</v>
      </c>
      <c r="N451" s="189">
        <f t="shared" si="115"/>
        <v>144944250.84045035</v>
      </c>
      <c r="O451" s="189">
        <f t="shared" si="115"/>
        <v>134529579.20223063</v>
      </c>
      <c r="P451" s="189">
        <f t="shared" si="115"/>
        <v>125453945.62976232</v>
      </c>
      <c r="Q451" s="189">
        <f t="shared" si="115"/>
        <v>117434958.72909549</v>
      </c>
      <c r="R451" s="189">
        <f t="shared" si="115"/>
        <v>110269035.91174749</v>
      </c>
      <c r="S451" s="189">
        <f t="shared" si="115"/>
        <v>103804886.40246847</v>
      </c>
      <c r="T451" s="189">
        <f t="shared" si="115"/>
        <v>97927215.134315848</v>
      </c>
      <c r="U451" s="189">
        <f t="shared" si="115"/>
        <v>92546275.830430239</v>
      </c>
      <c r="V451" s="189">
        <f t="shared" si="115"/>
        <v>87590932.587648392</v>
      </c>
      <c r="W451" s="189">
        <f t="shared" si="115"/>
        <v>83003910.87121138</v>
      </c>
      <c r="X451" s="189">
        <f t="shared" si="115"/>
        <v>78738461.695161581</v>
      </c>
      <c r="Y451" s="189">
        <f t="shared" si="115"/>
        <v>74755964.976792723</v>
      </c>
      <c r="Z451" s="189">
        <f t="shared" si="115"/>
        <v>71024173.158563524</v>
      </c>
      <c r="AA451" s="189">
        <f t="shared" si="115"/>
        <v>67515901.235457182</v>
      </c>
      <c r="AB451" s="189">
        <f t="shared" si="115"/>
        <v>64208034.292996764</v>
      </c>
      <c r="AC451" s="189">
        <f t="shared" si="115"/>
        <v>61080764.941199228</v>
      </c>
      <c r="AD451" s="189">
        <f t="shared" si="115"/>
        <v>58116999.898250893</v>
      </c>
      <c r="AE451" s="189">
        <f t="shared" si="115"/>
        <v>55301892.848023295</v>
      </c>
      <c r="AF451" s="189">
        <f t="shared" si="115"/>
        <v>52622472.81536372</v>
      </c>
      <c r="AG451" s="189">
        <f t="shared" si="115"/>
        <v>50067345.669729516</v>
      </c>
      <c r="AH451" s="189">
        <f t="shared" si="115"/>
        <v>47626452.237434074</v>
      </c>
      <c r="AI451" s="189">
        <f t="shared" si="115"/>
        <v>45290870.682076052</v>
      </c>
      <c r="AJ451" s="189">
        <f t="shared" si="115"/>
        <v>43052653.82913129</v>
      </c>
      <c r="AK451" s="189">
        <f t="shared" si="115"/>
        <v>40904694.315244392</v>
      </c>
      <c r="AL451" s="189">
        <f t="shared" si="115"/>
        <v>38840612.072766706</v>
      </c>
      <c r="AM451" s="189">
        <f t="shared" si="115"/>
        <v>36854659.878316328</v>
      </c>
      <c r="AN451" s="189">
        <f t="shared" si="115"/>
        <v>34941643.613795236</v>
      </c>
      <c r="AO451" s="189">
        <f t="shared" si="115"/>
        <v>33096854.589064837</v>
      </c>
      <c r="AP451" s="189">
        <f t="shared" si="115"/>
        <v>31316011.814152926</v>
      </c>
      <c r="AQ451" s="189">
        <f t="shared" ref="AQ451:BN451" si="118">AQ191-AQ387</f>
        <v>29595212.526343018</v>
      </c>
      <c r="AR451" s="189">
        <f t="shared" si="118"/>
        <v>27930889.603539437</v>
      </c>
      <c r="AS451" s="189">
        <f t="shared" si="118"/>
        <v>26319774.751794845</v>
      </c>
      <c r="AT451" s="189">
        <f t="shared" si="118"/>
        <v>24758866.558044583</v>
      </c>
      <c r="AU451" s="189">
        <f t="shared" si="118"/>
        <v>23245402.661043882</v>
      </c>
      <c r="AV451" s="189">
        <f t="shared" si="118"/>
        <v>21776835.423404127</v>
      </c>
      <c r="AW451" s="189">
        <f t="shared" si="118"/>
        <v>20350810.592411667</v>
      </c>
      <c r="AX451" s="189">
        <f t="shared" si="118"/>
        <v>18965148.52231279</v>
      </c>
      <c r="AY451" s="189">
        <f t="shared" si="118"/>
        <v>17617827.600057751</v>
      </c>
      <c r="AZ451" s="189">
        <f t="shared" si="118"/>
        <v>16306969.573284909</v>
      </c>
      <c r="BA451" s="189">
        <f t="shared" si="118"/>
        <v>15030826.526088312</v>
      </c>
      <c r="BB451" s="189">
        <f t="shared" si="118"/>
        <v>13787769.286778882</v>
      </c>
      <c r="BC451" s="189">
        <f t="shared" si="118"/>
        <v>12576277.083967373</v>
      </c>
      <c r="BD451" s="189">
        <f t="shared" si="118"/>
        <v>11394928.294085383</v>
      </c>
      <c r="BE451" s="189">
        <f t="shared" si="118"/>
        <v>10242392.145887256</v>
      </c>
      <c r="BF451" s="189">
        <f t="shared" si="118"/>
        <v>9117421.2663247138</v>
      </c>
      <c r="BG451" s="189">
        <f t="shared" si="118"/>
        <v>8018844.9680844545</v>
      </c>
      <c r="BH451" s="189">
        <f t="shared" si="118"/>
        <v>6945563.1925356388</v>
      </c>
      <c r="BI451" s="189">
        <f t="shared" si="118"/>
        <v>5896541.0332618952</v>
      </c>
      <c r="BJ451" s="189">
        <f t="shared" si="118"/>
        <v>4870803.7750844955</v>
      </c>
      <c r="BK451" s="189">
        <f t="shared" si="118"/>
        <v>3867432.3918059319</v>
      </c>
      <c r="BL451" s="189">
        <f t="shared" si="118"/>
        <v>2885559.4530302286</v>
      </c>
      <c r="BM451" s="189">
        <f t="shared" si="118"/>
        <v>1924365.3965441734</v>
      </c>
      <c r="BN451" s="1521">
        <f t="shared" si="118"/>
        <v>983075.12802712619</v>
      </c>
    </row>
    <row r="452" spans="1:66" hidden="1" x14ac:dyDescent="0.15">
      <c r="A452" s="1123"/>
      <c r="C452" s="1529"/>
      <c r="D452" s="274"/>
      <c r="E452" s="1675"/>
      <c r="F452" s="1604">
        <f t="shared" si="116"/>
        <v>7839566339.5368385</v>
      </c>
      <c r="G452" s="189">
        <f t="shared" si="117"/>
        <v>385190798.70177042</v>
      </c>
      <c r="H452" s="189">
        <f t="shared" si="117"/>
        <v>322930598.41377044</v>
      </c>
      <c r="I452" s="189">
        <f t="shared" si="117"/>
        <v>289438337.74888027</v>
      </c>
      <c r="J452" s="189">
        <f t="shared" si="117"/>
        <v>266896418.15457052</v>
      </c>
      <c r="K452" s="189">
        <f t="shared" si="117"/>
        <v>250077896.96842289</v>
      </c>
      <c r="L452" s="189">
        <f t="shared" si="117"/>
        <v>236753383.55616933</v>
      </c>
      <c r="M452" s="189">
        <f t="shared" si="117"/>
        <v>225772207.29735208</v>
      </c>
      <c r="N452" s="189">
        <f t="shared" si="117"/>
        <v>216465655.92129046</v>
      </c>
      <c r="O452" s="189">
        <f t="shared" si="117"/>
        <v>208412032.08640593</v>
      </c>
      <c r="P452" s="189">
        <f t="shared" si="117"/>
        <v>201328986.85375768</v>
      </c>
      <c r="Q452" s="189">
        <f t="shared" si="117"/>
        <v>195018584.87337661</v>
      </c>
      <c r="R452" s="189">
        <f t="shared" si="117"/>
        <v>189336924.78272945</v>
      </c>
      <c r="S452" s="189">
        <f t="shared" si="117"/>
        <v>184176249.56020111</v>
      </c>
      <c r="T452" s="189">
        <f t="shared" si="117"/>
        <v>179453866.14979392</v>
      </c>
      <c r="U452" s="189">
        <f t="shared" si="117"/>
        <v>175104991.47409052</v>
      </c>
      <c r="V452" s="189">
        <f t="shared" si="117"/>
        <v>171077969.91133857</v>
      </c>
      <c r="W452" s="189">
        <f t="shared" ref="W452:BN452" si="119">W192-W388</f>
        <v>167330980.06115198</v>
      </c>
      <c r="X452" s="189">
        <f t="shared" si="119"/>
        <v>163829708.4599424</v>
      </c>
      <c r="Y452" s="189">
        <f t="shared" si="119"/>
        <v>160545669.43992394</v>
      </c>
      <c r="Z452" s="189">
        <f t="shared" si="119"/>
        <v>157454967.75055891</v>
      </c>
      <c r="AA452" s="189">
        <f t="shared" si="119"/>
        <v>154537371.3729803</v>
      </c>
      <c r="AB452" s="189">
        <f t="shared" si="119"/>
        <v>151775605.968216</v>
      </c>
      <c r="AC452" s="189">
        <f t="shared" si="119"/>
        <v>149154810.49351811</v>
      </c>
      <c r="AD452" s="189">
        <f t="shared" si="119"/>
        <v>146662111.88663357</v>
      </c>
      <c r="AE452" s="189">
        <f t="shared" si="119"/>
        <v>144286288.98350519</v>
      </c>
      <c r="AF452" s="189">
        <f t="shared" si="119"/>
        <v>142017504.18635803</v>
      </c>
      <c r="AG452" s="189">
        <f t="shared" si="119"/>
        <v>139847087.18604654</v>
      </c>
      <c r="AH452" s="189">
        <f t="shared" si="119"/>
        <v>137767359.1169917</v>
      </c>
      <c r="AI452" s="189">
        <f t="shared" si="119"/>
        <v>135771488.4340784</v>
      </c>
      <c r="AJ452" s="189">
        <f t="shared" si="119"/>
        <v>133853371.90885845</v>
      </c>
      <c r="AK452" s="189">
        <f t="shared" si="119"/>
        <v>132007535.68790603</v>
      </c>
      <c r="AL452" s="189">
        <f t="shared" si="119"/>
        <v>130229052.5023818</v>
      </c>
      <c r="AM452" s="189">
        <f t="shared" si="119"/>
        <v>128513471.9770228</v>
      </c>
      <c r="AN452" s="189">
        <f t="shared" si="119"/>
        <v>126856761.63721386</v>
      </c>
      <c r="AO452" s="189">
        <f t="shared" si="119"/>
        <v>125255256.70977268</v>
      </c>
      <c r="AP452" s="189">
        <f t="shared" si="119"/>
        <v>123705617.19612527</v>
      </c>
      <c r="AQ452" s="189">
        <f t="shared" si="119"/>
        <v>122204790.99416527</v>
      </c>
      <c r="AR452" s="189">
        <f t="shared" si="119"/>
        <v>120749982.07810864</v>
      </c>
      <c r="AS452" s="189">
        <f t="shared" si="119"/>
        <v>119338622.92940795</v>
      </c>
      <c r="AT452" s="189">
        <f t="shared" si="119"/>
        <v>117968350.5576801</v>
      </c>
      <c r="AU452" s="189">
        <f t="shared" si="119"/>
        <v>116636985.56715477</v>
      </c>
      <c r="AV452" s="189">
        <f t="shared" si="119"/>
        <v>115342513.81785929</v>
      </c>
      <c r="AW452" s="189">
        <f t="shared" si="119"/>
        <v>114083070.30649924</v>
      </c>
      <c r="AX452" s="189">
        <f t="shared" si="119"/>
        <v>112856924.95357147</v>
      </c>
      <c r="AY452" s="189">
        <f t="shared" si="119"/>
        <v>111662470.03355691</v>
      </c>
      <c r="AZ452" s="189">
        <f t="shared" si="119"/>
        <v>110498209.02634332</v>
      </c>
      <c r="BA452" s="189">
        <f t="shared" si="119"/>
        <v>109362746.70211187</v>
      </c>
      <c r="BB452" s="189">
        <f t="shared" si="119"/>
        <v>108254780.28014731</v>
      </c>
      <c r="BC452" s="189">
        <f t="shared" si="119"/>
        <v>107173091.52553499</v>
      </c>
      <c r="BD452" s="189">
        <f t="shared" si="119"/>
        <v>106116539.66733173</v>
      </c>
      <c r="BE452" s="189">
        <f t="shared" si="119"/>
        <v>105084055.03826797</v>
      </c>
      <c r="BF452" s="189">
        <f t="shared" si="119"/>
        <v>104074633.34989929</v>
      </c>
      <c r="BG452" s="189">
        <f t="shared" si="119"/>
        <v>103087330.52883688</v>
      </c>
      <c r="BH452" s="189">
        <f t="shared" si="119"/>
        <v>102121258.04961893</v>
      </c>
      <c r="BI452" s="189">
        <f t="shared" si="119"/>
        <v>101175578.70822778</v>
      </c>
      <c r="BJ452" s="189">
        <f t="shared" si="119"/>
        <v>100249502.78746951</v>
      </c>
      <c r="BK452" s="189">
        <f t="shared" si="119"/>
        <v>99342284.571595907</v>
      </c>
      <c r="BL452" s="189">
        <f t="shared" si="119"/>
        <v>98453219.172847658</v>
      </c>
      <c r="BM452" s="189">
        <f t="shared" si="119"/>
        <v>97581639.637152523</v>
      </c>
      <c r="BN452" s="1521">
        <f t="shared" si="119"/>
        <v>96726914.300149649</v>
      </c>
    </row>
    <row r="453" spans="1:66" hidden="1" x14ac:dyDescent="0.15">
      <c r="A453" s="1123"/>
      <c r="C453" s="1529"/>
      <c r="D453" s="274"/>
      <c r="E453" s="1675"/>
      <c r="F453" s="1604"/>
      <c r="G453" s="189"/>
      <c r="H453" s="189"/>
      <c r="I453" s="189"/>
      <c r="J453" s="189"/>
      <c r="K453" s="189"/>
      <c r="L453" s="189"/>
      <c r="M453" s="189"/>
      <c r="N453" s="189"/>
      <c r="O453" s="189"/>
      <c r="P453" s="189"/>
      <c r="Q453" s="189"/>
      <c r="R453" s="189"/>
      <c r="S453" s="189"/>
      <c r="T453" s="189"/>
      <c r="U453" s="189"/>
      <c r="V453" s="189"/>
      <c r="W453" s="189"/>
      <c r="X453" s="189"/>
      <c r="Y453" s="189"/>
      <c r="Z453" s="189"/>
      <c r="AA453" s="189"/>
      <c r="AB453" s="189"/>
      <c r="AC453" s="189"/>
      <c r="AD453" s="189"/>
      <c r="AE453" s="189"/>
      <c r="AF453" s="189"/>
      <c r="AG453" s="189"/>
      <c r="AH453" s="189"/>
      <c r="AI453" s="189"/>
      <c r="AJ453" s="189"/>
      <c r="AK453" s="189"/>
      <c r="AL453" s="189"/>
      <c r="AM453" s="189"/>
      <c r="AN453" s="189"/>
      <c r="AO453" s="189"/>
      <c r="AP453" s="189"/>
      <c r="AQ453" s="189"/>
      <c r="AR453" s="189"/>
      <c r="AS453" s="189"/>
      <c r="AT453" s="189"/>
      <c r="AU453" s="189"/>
      <c r="AV453" s="189"/>
      <c r="AW453" s="189"/>
      <c r="AX453" s="189"/>
      <c r="AY453" s="189"/>
      <c r="AZ453" s="189"/>
      <c r="BA453" s="189"/>
      <c r="BB453" s="189"/>
      <c r="BC453" s="189"/>
      <c r="BD453" s="189"/>
      <c r="BE453" s="189"/>
      <c r="BF453" s="189"/>
      <c r="BG453" s="189"/>
      <c r="BH453" s="189"/>
      <c r="BI453" s="189"/>
      <c r="BJ453" s="189"/>
      <c r="BK453" s="189"/>
      <c r="BL453" s="189"/>
      <c r="BM453" s="189"/>
      <c r="BN453" s="1521"/>
    </row>
    <row r="454" spans="1:66" hidden="1" x14ac:dyDescent="0.15">
      <c r="A454" s="1123"/>
      <c r="C454" s="1529"/>
      <c r="D454" s="274"/>
      <c r="E454" s="1675"/>
      <c r="F454" s="1604">
        <f t="shared" si="116"/>
        <v>-9001377311.1836567</v>
      </c>
      <c r="G454" s="189">
        <f t="shared" si="117"/>
        <v>-66611160.178229511</v>
      </c>
      <c r="H454" s="189">
        <f t="shared" si="117"/>
        <v>-106428513.77822948</v>
      </c>
      <c r="I454" s="189">
        <f t="shared" si="117"/>
        <v>-125918371.19121334</v>
      </c>
      <c r="J454" s="189">
        <f t="shared" si="117"/>
        <v>-138282396.65822947</v>
      </c>
      <c r="K454" s="189">
        <f t="shared" si="117"/>
        <v>-147114414.53825557</v>
      </c>
      <c r="L454" s="189">
        <f t="shared" si="117"/>
        <v>-153874282.58861655</v>
      </c>
      <c r="M454" s="189">
        <f t="shared" si="117"/>
        <v>-159288136.18458551</v>
      </c>
      <c r="N454" s="189">
        <f t="shared" si="117"/>
        <v>-163765502.96222949</v>
      </c>
      <c r="O454" s="189">
        <f t="shared" si="117"/>
        <v>-167558183.64489871</v>
      </c>
      <c r="P454" s="189">
        <f t="shared" si="117"/>
        <v>-170831117.26625037</v>
      </c>
      <c r="Q454" s="189">
        <f t="shared" si="117"/>
        <v>-173697715.12112403</v>
      </c>
      <c r="R454" s="189">
        <f t="shared" si="117"/>
        <v>-176239011.70653915</v>
      </c>
      <c r="S454" s="189">
        <f t="shared" si="117"/>
        <v>-178514742.31388146</v>
      </c>
      <c r="T454" s="189">
        <f t="shared" si="117"/>
        <v>-180570094.5833143</v>
      </c>
      <c r="U454" s="189">
        <f t="shared" si="117"/>
        <v>-182440004.16311187</v>
      </c>
      <c r="V454" s="189">
        <f t="shared" si="117"/>
        <v>-184151988.00542945</v>
      </c>
      <c r="W454" s="189">
        <f t="shared" ref="W454:BN456" si="120">W194-W390</f>
        <v>-185728071.22919059</v>
      </c>
      <c r="X454" s="189">
        <f t="shared" si="120"/>
        <v>-187186132.55156487</v>
      </c>
      <c r="Y454" s="189">
        <f t="shared" si="120"/>
        <v>-188540865.55080289</v>
      </c>
      <c r="Z454" s="189">
        <f t="shared" si="120"/>
        <v>-189804479.44864619</v>
      </c>
      <c r="AA454" s="189">
        <f t="shared" si="120"/>
        <v>-190987219.20759565</v>
      </c>
      <c r="AB454" s="189">
        <f t="shared" si="120"/>
        <v>-192097757.73254514</v>
      </c>
      <c r="AC454" s="189">
        <f t="shared" si="120"/>
        <v>-193143495.89070439</v>
      </c>
      <c r="AD454" s="189">
        <f t="shared" si="120"/>
        <v>-194130795.0008772</v>
      </c>
      <c r="AE454" s="189">
        <f t="shared" si="120"/>
        <v>-195065159.11744547</v>
      </c>
      <c r="AF454" s="189">
        <f t="shared" si="120"/>
        <v>-195951379.48675108</v>
      </c>
      <c r="AG454" s="189">
        <f t="shared" si="120"/>
        <v>-196793650.15163594</v>
      </c>
      <c r="AH454" s="189">
        <f t="shared" si="120"/>
        <v>-197595661.30229735</v>
      </c>
      <c r="AI454" s="189">
        <f t="shared" si="120"/>
        <v>-198360675.28488702</v>
      </c>
      <c r="AJ454" s="189">
        <f t="shared" si="120"/>
        <v>-199091588.96613544</v>
      </c>
      <c r="AK454" s="189">
        <f t="shared" si="120"/>
        <v>-199790985.26861328</v>
      </c>
      <c r="AL454" s="189">
        <f t="shared" si="120"/>
        <v>-200461176.03998947</v>
      </c>
      <c r="AM454" s="189">
        <f t="shared" si="120"/>
        <v>-201104237.93441933</v>
      </c>
      <c r="AN454" s="189">
        <f t="shared" si="120"/>
        <v>-201722042.61899835</v>
      </c>
      <c r="AO454" s="189">
        <f t="shared" si="120"/>
        <v>-202316282.34074688</v>
      </c>
      <c r="AP454" s="189">
        <f t="shared" si="120"/>
        <v>-202888491.67689776</v>
      </c>
      <c r="AQ454" s="189">
        <f t="shared" si="120"/>
        <v>-203440066.12687343</v>
      </c>
      <c r="AR454" s="189">
        <f t="shared" si="120"/>
        <v>-203972278.07628822</v>
      </c>
      <c r="AS454" s="189">
        <f t="shared" si="120"/>
        <v>-204486290.56283933</v>
      </c>
      <c r="AT454" s="189">
        <f t="shared" si="120"/>
        <v>-204983169.19456285</v>
      </c>
      <c r="AU454" s="189">
        <f t="shared" si="120"/>
        <v>-205463892.50780278</v>
      </c>
      <c r="AV454" s="189">
        <f t="shared" si="120"/>
        <v>-205929361.00172246</v>
      </c>
      <c r="AW454" s="189">
        <f t="shared" si="120"/>
        <v>-206380405.04552984</v>
      </c>
      <c r="AX454" s="189">
        <f t="shared" si="120"/>
        <v>-206817791.82168198</v>
      </c>
      <c r="AY454" s="189">
        <f t="shared" si="120"/>
        <v>-207242231.44155937</v>
      </c>
      <c r="AZ454" s="189">
        <f t="shared" si="120"/>
        <v>-207654382.34820938</v>
      </c>
      <c r="BA454" s="189">
        <f t="shared" si="120"/>
        <v>-208054856.10277098</v>
      </c>
      <c r="BB454" s="189">
        <f t="shared" si="120"/>
        <v>-208444221.63634771</v>
      </c>
      <c r="BC454" s="189">
        <f t="shared" si="120"/>
        <v>-208823009.03678972</v>
      </c>
      <c r="BD454" s="189">
        <f t="shared" si="120"/>
        <v>-209191712.92960227</v>
      </c>
      <c r="BE454" s="189">
        <f t="shared" si="120"/>
        <v>-209550795.50363749</v>
      </c>
      <c r="BF454" s="189">
        <f t="shared" si="120"/>
        <v>-209900689.22504675</v>
      </c>
      <c r="BG454" s="189">
        <f t="shared" si="120"/>
        <v>-210241799.27692288</v>
      </c>
      <c r="BH454" s="189">
        <f t="shared" si="120"/>
        <v>-210574505.75695467</v>
      </c>
      <c r="BI454" s="189">
        <f t="shared" si="120"/>
        <v>-210899165.66108537</v>
      </c>
      <c r="BJ454" s="189">
        <f t="shared" si="120"/>
        <v>-211216114.6774838</v>
      </c>
      <c r="BK454" s="189">
        <f t="shared" si="120"/>
        <v>-211525668.81199604</v>
      </c>
      <c r="BL454" s="189">
        <f t="shared" si="120"/>
        <v>-211828125.86355549</v>
      </c>
      <c r="BM454" s="189">
        <f t="shared" si="120"/>
        <v>-212123766.76572472</v>
      </c>
      <c r="BN454" s="1521">
        <f t="shared" si="120"/>
        <v>-212412856.80855423</v>
      </c>
    </row>
    <row r="455" spans="1:66" hidden="1" x14ac:dyDescent="0.15">
      <c r="A455" s="1123"/>
      <c r="C455" s="1529"/>
      <c r="D455" s="274"/>
      <c r="E455" s="1675"/>
      <c r="F455" s="1604">
        <f t="shared" si="116"/>
        <v>-8064083054.449338</v>
      </c>
      <c r="G455" s="189">
        <f t="shared" si="117"/>
        <v>-66611160.178229511</v>
      </c>
      <c r="H455" s="189">
        <f t="shared" si="117"/>
        <v>-96474175.378229529</v>
      </c>
      <c r="I455" s="189">
        <f t="shared" si="117"/>
        <v>-111820811.40071025</v>
      </c>
      <c r="J455" s="189">
        <f t="shared" si="117"/>
        <v>-121857738.29822952</v>
      </c>
      <c r="K455" s="189">
        <f t="shared" si="117"/>
        <v>-129189892.62093315</v>
      </c>
      <c r="L455" s="189">
        <f t="shared" si="117"/>
        <v>-134902378.91733813</v>
      </c>
      <c r="M455" s="189">
        <f t="shared" si="117"/>
        <v>-139545309.52232707</v>
      </c>
      <c r="N455" s="189">
        <f t="shared" si="117"/>
        <v>-143433766.78022951</v>
      </c>
      <c r="O455" s="189">
        <f t="shared" si="117"/>
        <v>-146764021.59252262</v>
      </c>
      <c r="P455" s="189">
        <f t="shared" si="117"/>
        <v>-149666097.95452762</v>
      </c>
      <c r="Q455" s="189">
        <f t="shared" si="117"/>
        <v>-152230294.94924206</v>
      </c>
      <c r="R455" s="189">
        <f t="shared" si="117"/>
        <v>-154521711.30647188</v>
      </c>
      <c r="S455" s="189">
        <f t="shared" si="117"/>
        <v>-156588724.62753117</v>
      </c>
      <c r="T455" s="189">
        <f t="shared" si="117"/>
        <v>-158468202.32071245</v>
      </c>
      <c r="U455" s="189">
        <f t="shared" si="117"/>
        <v>-160188842.16745132</v>
      </c>
      <c r="V455" s="189">
        <f t="shared" si="117"/>
        <v>-161773390.98992956</v>
      </c>
      <c r="W455" s="189">
        <f t="shared" si="120"/>
        <v>-163240163.22009736</v>
      </c>
      <c r="X455" s="189">
        <f t="shared" si="120"/>
        <v>-164604107.58037865</v>
      </c>
      <c r="Y455" s="189">
        <f t="shared" si="120"/>
        <v>-165877573.44872326</v>
      </c>
      <c r="Z455" s="189">
        <f t="shared" si="120"/>
        <v>-167070872.48808289</v>
      </c>
      <c r="AA455" s="189">
        <f t="shared" si="120"/>
        <v>-168192697.53073543</v>
      </c>
      <c r="AB455" s="189">
        <f t="shared" si="120"/>
        <v>-169250439.93359017</v>
      </c>
      <c r="AC455" s="189">
        <f t="shared" si="120"/>
        <v>-170250433.4206571</v>
      </c>
      <c r="AD455" s="189">
        <f t="shared" si="120"/>
        <v>-171198143.83723551</v>
      </c>
      <c r="AE455" s="189">
        <f t="shared" si="120"/>
        <v>-172098318.52605975</v>
      </c>
      <c r="AF455" s="189">
        <f t="shared" si="120"/>
        <v>-172955105.16013592</v>
      </c>
      <c r="AG455" s="189">
        <f t="shared" si="120"/>
        <v>-173772147.19164288</v>
      </c>
      <c r="AH455" s="189">
        <f t="shared" si="120"/>
        <v>-174552661.19933999</v>
      </c>
      <c r="AI455" s="189">
        <f t="shared" si="120"/>
        <v>-175299500.08052856</v>
      </c>
      <c r="AJ455" s="189">
        <f t="shared" si="120"/>
        <v>-176015205.06906807</v>
      </c>
      <c r="AK455" s="189">
        <f t="shared" si="120"/>
        <v>-176702048.85600811</v>
      </c>
      <c r="AL455" s="189">
        <f t="shared" si="120"/>
        <v>-177362071.56817454</v>
      </c>
      <c r="AM455" s="189">
        <f t="shared" si="120"/>
        <v>-177997110.97050011</v>
      </c>
      <c r="AN455" s="189">
        <f t="shared" si="120"/>
        <v>-178608827.96381718</v>
      </c>
      <c r="AO455" s="189">
        <f t="shared" si="120"/>
        <v>-179198728.22574455</v>
      </c>
      <c r="AP455" s="189">
        <f t="shared" si="120"/>
        <v>-179768180.67005628</v>
      </c>
      <c r="AQ455" s="189">
        <f t="shared" si="120"/>
        <v>-180318433.26642132</v>
      </c>
      <c r="AR455" s="189">
        <f t="shared" si="120"/>
        <v>-180850626.65814918</v>
      </c>
      <c r="AS455" s="189">
        <f t="shared" si="120"/>
        <v>-181365805.93355614</v>
      </c>
      <c r="AT455" s="189">
        <f t="shared" si="120"/>
        <v>-181864930.84160489</v>
      </c>
      <c r="AU455" s="189">
        <f t="shared" si="120"/>
        <v>-182348884.69068468</v>
      </c>
      <c r="AV455" s="189">
        <f t="shared" si="120"/>
        <v>-182818482.12785953</v>
      </c>
      <c r="AW455" s="189">
        <f t="shared" si="120"/>
        <v>-183274475.96240675</v>
      </c>
      <c r="AX455" s="189">
        <f t="shared" si="120"/>
        <v>-183717563.17028612</v>
      </c>
      <c r="AY455" s="189">
        <f t="shared" si="120"/>
        <v>-184148390.1940183</v>
      </c>
      <c r="AZ455" s="189">
        <f t="shared" si="120"/>
        <v>-184567557.63429296</v>
      </c>
      <c r="BA455" s="189">
        <f t="shared" si="120"/>
        <v>-184975624.41467077</v>
      </c>
      <c r="BB455" s="189">
        <f t="shared" si="120"/>
        <v>-185373111.4883846</v>
      </c>
      <c r="BC455" s="189">
        <f t="shared" si="120"/>
        <v>-185760505.14596885</v>
      </c>
      <c r="BD455" s="189">
        <f t="shared" si="120"/>
        <v>-186138259.97388518</v>
      </c>
      <c r="BE455" s="189">
        <f t="shared" si="120"/>
        <v>-186506801.50713843</v>
      </c>
      <c r="BF455" s="189">
        <f t="shared" si="120"/>
        <v>-186866528.61284995</v>
      </c>
      <c r="BG455" s="189">
        <f t="shared" si="120"/>
        <v>-187217815.63667315</v>
      </c>
      <c r="BH455" s="189">
        <f t="shared" si="120"/>
        <v>-187561014.33963084</v>
      </c>
      <c r="BI455" s="189">
        <f t="shared" si="120"/>
        <v>-187896455.64930242</v>
      </c>
      <c r="BJ455" s="189">
        <f t="shared" si="120"/>
        <v>-188224451.24617344</v>
      </c>
      <c r="BK455" s="189">
        <f t="shared" si="120"/>
        <v>-188545295.00330335</v>
      </c>
      <c r="BL455" s="189">
        <f t="shared" si="120"/>
        <v>-188859264.29518366</v>
      </c>
      <c r="BM455" s="189">
        <f t="shared" si="120"/>
        <v>-189166621.18970281</v>
      </c>
      <c r="BN455" s="1521">
        <f t="shared" si="120"/>
        <v>-189467613.53544229</v>
      </c>
    </row>
    <row r="456" spans="1:66" hidden="1" x14ac:dyDescent="0.15">
      <c r="A456" s="1123"/>
      <c r="C456" s="1529"/>
      <c r="D456" s="274"/>
      <c r="E456" s="1675"/>
      <c r="F456" s="1604">
        <f t="shared" si="116"/>
        <v>-6937853210.7511511</v>
      </c>
      <c r="G456" s="189">
        <f t="shared" si="117"/>
        <v>-66611160.178229496</v>
      </c>
      <c r="H456" s="189">
        <f t="shared" si="117"/>
        <v>-86519836.978229523</v>
      </c>
      <c r="I456" s="189">
        <f t="shared" si="117"/>
        <v>-97229513.301053137</v>
      </c>
      <c r="J456" s="189">
        <f t="shared" si="117"/>
        <v>-104437646.0982295</v>
      </c>
      <c r="K456" s="189">
        <f t="shared" si="117"/>
        <v>-109815632.37196624</v>
      </c>
      <c r="L456" s="189">
        <f t="shared" si="117"/>
        <v>-114076354.78877077</v>
      </c>
      <c r="M456" s="189">
        <f t="shared" si="117"/>
        <v>-117587758.35010436</v>
      </c>
      <c r="N456" s="189">
        <f t="shared" si="117"/>
        <v>-120563674.30622947</v>
      </c>
      <c r="O456" s="189">
        <f t="shared" si="117"/>
        <v>-123138947.00461167</v>
      </c>
      <c r="P456" s="189">
        <f t="shared" si="117"/>
        <v>-125403861.95259258</v>
      </c>
      <c r="Q456" s="189">
        <f t="shared" si="117"/>
        <v>-127421712.08677691</v>
      </c>
      <c r="R456" s="189">
        <f t="shared" si="117"/>
        <v>-129238512.12771663</v>
      </c>
      <c r="S456" s="189">
        <f t="shared" si="117"/>
        <v>-130888719.07533047</v>
      </c>
      <c r="T456" s="189">
        <f t="shared" si="117"/>
        <v>-132398775.33291686</v>
      </c>
      <c r="U456" s="189">
        <f t="shared" si="117"/>
        <v>-133789396.30685827</v>
      </c>
      <c r="V456" s="189">
        <f t="shared" si="117"/>
        <v>-135077099.69342947</v>
      </c>
      <c r="W456" s="189">
        <f t="shared" si="120"/>
        <v>-136275258.54218316</v>
      </c>
      <c r="X456" s="189">
        <f t="shared" si="120"/>
        <v>-137394845.12197345</v>
      </c>
      <c r="Y456" s="189">
        <f t="shared" si="120"/>
        <v>-138444968.17242467</v>
      </c>
      <c r="Z456" s="189">
        <f t="shared" si="120"/>
        <v>-139433268.57515627</v>
      </c>
      <c r="AA456" s="189">
        <f t="shared" si="120"/>
        <v>-140366215.83593243</v>
      </c>
      <c r="AB456" s="189">
        <f t="shared" si="120"/>
        <v>-141249333.6959222</v>
      </c>
      <c r="AC456" s="189">
        <f t="shared" si="120"/>
        <v>-142087374.20692772</v>
      </c>
      <c r="AD456" s="189">
        <f t="shared" si="120"/>
        <v>-142884453.73276794</v>
      </c>
      <c r="AE456" s="189">
        <f t="shared" si="120"/>
        <v>-143644160.41687149</v>
      </c>
      <c r="AF456" s="189">
        <f t="shared" si="120"/>
        <v>-144369639.98562038</v>
      </c>
      <c r="AG456" s="189">
        <f t="shared" si="120"/>
        <v>-145063664.90652567</v>
      </c>
      <c r="AH456" s="189">
        <f t="shared" si="120"/>
        <v>-145728690.61744809</v>
      </c>
      <c r="AI456" s="189">
        <f t="shared" si="120"/>
        <v>-146366901.61222345</v>
      </c>
      <c r="AJ456" s="189">
        <f t="shared" si="120"/>
        <v>-146980249.49399537</v>
      </c>
      <c r="AK456" s="189">
        <f t="shared" si="120"/>
        <v>-147570484.6133604</v>
      </c>
      <c r="AL456" s="189">
        <f t="shared" si="120"/>
        <v>-148139182.54190946</v>
      </c>
      <c r="AM456" s="189">
        <f t="shared" si="120"/>
        <v>-148687766.35702336</v>
      </c>
      <c r="AN456" s="189">
        <f t="shared" si="120"/>
        <v>-149217525.50578779</v>
      </c>
      <c r="AO456" s="189">
        <f t="shared" si="120"/>
        <v>-149729631.8569808</v>
      </c>
      <c r="AP456" s="189">
        <f t="shared" si="120"/>
        <v>-150225153.42759901</v>
      </c>
      <c r="AQ456" s="189">
        <f t="shared" si="120"/>
        <v>-150705066.17522234</v>
      </c>
      <c r="AR456" s="189">
        <f t="shared" si="120"/>
        <v>-151170264.1730051</v>
      </c>
      <c r="AS456" s="189">
        <f t="shared" si="120"/>
        <v>-151621568.42532408</v>
      </c>
      <c r="AT456" s="189">
        <f t="shared" si="120"/>
        <v>-152059734.53546357</v>
      </c>
      <c r="AU456" s="189">
        <f t="shared" si="120"/>
        <v>-152485459.39944726</v>
      </c>
      <c r="AV456" s="189">
        <f t="shared" si="120"/>
        <v>-152899387.07016212</v>
      </c>
      <c r="AW456" s="189">
        <f t="shared" si="120"/>
        <v>-153302113.91170037</v>
      </c>
      <c r="AX456" s="189">
        <f t="shared" si="120"/>
        <v>-153694193.14415288</v>
      </c>
      <c r="AY456" s="189">
        <f t="shared" si="120"/>
        <v>-154076138.86300284</v>
      </c>
      <c r="AZ456" s="189">
        <f t="shared" si="120"/>
        <v>-154448429.60405791</v>
      </c>
      <c r="BA456" s="189">
        <f t="shared" si="120"/>
        <v>-154811511.513964</v>
      </c>
      <c r="BB456" s="189">
        <f t="shared" si="120"/>
        <v>-155165801.1773141</v>
      </c>
      <c r="BC456" s="189">
        <f t="shared" si="120"/>
        <v>-155511688.14385378</v>
      </c>
      <c r="BD456" s="189">
        <f t="shared" si="120"/>
        <v>-155849537.19300729</v>
      </c>
      <c r="BE456" s="189">
        <f t="shared" si="120"/>
        <v>-156179690.36768252</v>
      </c>
      <c r="BF456" s="189">
        <f t="shared" si="120"/>
        <v>-156502468.80488127</v>
      </c>
      <c r="BG456" s="189">
        <f t="shared" si="120"/>
        <v>-156818174.38689572</v>
      </c>
      <c r="BH456" s="189">
        <f t="shared" si="120"/>
        <v>-157127091.23369604</v>
      </c>
      <c r="BI456" s="189">
        <f t="shared" si="120"/>
        <v>-157429487.05441463</v>
      </c>
      <c r="BJ456" s="189">
        <f t="shared" si="120"/>
        <v>-157725614.37352628</v>
      </c>
      <c r="BK456" s="189">
        <f t="shared" si="120"/>
        <v>-158015711.64535242</v>
      </c>
      <c r="BL456" s="189">
        <f t="shared" si="120"/>
        <v>-158300004.26882404</v>
      </c>
      <c r="BM456" s="189">
        <f t="shared" si="120"/>
        <v>-158578705.51297975</v>
      </c>
      <c r="BN456" s="1521">
        <f t="shared" si="120"/>
        <v>-158852017.36241883</v>
      </c>
    </row>
    <row r="457" spans="1:66" hidden="1" x14ac:dyDescent="0.15">
      <c r="A457" s="1123"/>
      <c r="C457" s="1529"/>
      <c r="D457" s="274"/>
      <c r="E457" s="1675"/>
      <c r="F457" s="1604"/>
      <c r="G457" s="189"/>
      <c r="H457" s="189"/>
      <c r="I457" s="189"/>
      <c r="J457" s="189"/>
      <c r="K457" s="189"/>
      <c r="L457" s="189"/>
      <c r="M457" s="189"/>
      <c r="N457" s="189"/>
      <c r="O457" s="189"/>
      <c r="P457" s="189"/>
      <c r="Q457" s="189"/>
      <c r="R457" s="189"/>
      <c r="S457" s="189"/>
      <c r="T457" s="189"/>
      <c r="U457" s="189"/>
      <c r="V457" s="189"/>
      <c r="W457" s="189"/>
      <c r="X457" s="189"/>
      <c r="Y457" s="189"/>
      <c r="Z457" s="189"/>
      <c r="AA457" s="189"/>
      <c r="AB457" s="189"/>
      <c r="AC457" s="189"/>
      <c r="AD457" s="189"/>
      <c r="AE457" s="189"/>
      <c r="AF457" s="189"/>
      <c r="AG457" s="189"/>
      <c r="AH457" s="189"/>
      <c r="AI457" s="189"/>
      <c r="AJ457" s="189"/>
      <c r="AK457" s="189"/>
      <c r="AL457" s="189"/>
      <c r="AM457" s="189"/>
      <c r="AN457" s="189"/>
      <c r="AO457" s="189"/>
      <c r="AP457" s="189"/>
      <c r="AQ457" s="189"/>
      <c r="AR457" s="189"/>
      <c r="AS457" s="189"/>
      <c r="AT457" s="189"/>
      <c r="AU457" s="189"/>
      <c r="AV457" s="189"/>
      <c r="AW457" s="189"/>
      <c r="AX457" s="189"/>
      <c r="AY457" s="189"/>
      <c r="AZ457" s="189"/>
      <c r="BA457" s="189"/>
      <c r="BB457" s="189"/>
      <c r="BC457" s="189"/>
      <c r="BD457" s="189"/>
      <c r="BE457" s="189"/>
      <c r="BF457" s="189"/>
      <c r="BG457" s="189"/>
      <c r="BH457" s="189"/>
      <c r="BI457" s="189"/>
      <c r="BJ457" s="189"/>
      <c r="BK457" s="189"/>
      <c r="BL457" s="189"/>
      <c r="BM457" s="189"/>
      <c r="BN457" s="1521"/>
    </row>
    <row r="458" spans="1:66" hidden="1" x14ac:dyDescent="0.15">
      <c r="A458" s="1123"/>
      <c r="C458" s="1529"/>
      <c r="D458" s="274"/>
      <c r="E458" s="1675"/>
      <c r="F458" s="1604">
        <f t="shared" si="116"/>
        <v>69210157.408465505</v>
      </c>
      <c r="G458" s="189">
        <f t="shared" si="117"/>
        <v>356904074.70177042</v>
      </c>
      <c r="H458" s="189">
        <f t="shared" si="117"/>
        <v>232383674.12577051</v>
      </c>
      <c r="I458" s="189">
        <f t="shared" si="117"/>
        <v>171433243.40116626</v>
      </c>
      <c r="J458" s="189">
        <f t="shared" si="117"/>
        <v>132767353.66497055</v>
      </c>
      <c r="K458" s="189">
        <f t="shared" si="117"/>
        <v>105147074.94521046</v>
      </c>
      <c r="L458" s="189">
        <f t="shared" si="117"/>
        <v>84007009.085287124</v>
      </c>
      <c r="M458" s="189">
        <f t="shared" si="117"/>
        <v>67076320.391052201</v>
      </c>
      <c r="N458" s="189">
        <f t="shared" si="117"/>
        <v>53074297.296330571</v>
      </c>
      <c r="O458" s="189">
        <f t="shared" si="117"/>
        <v>41213485.987594411</v>
      </c>
      <c r="P458" s="189">
        <f t="shared" si="117"/>
        <v>30978074.320522465</v>
      </c>
      <c r="Q458" s="189">
        <f t="shared" si="117"/>
        <v>22013392.318673529</v>
      </c>
      <c r="R458" s="189">
        <f t="shared" si="117"/>
        <v>14066021.632583782</v>
      </c>
      <c r="S458" s="189">
        <f t="shared" si="117"/>
        <v>6949152.6996036321</v>
      </c>
      <c r="T458" s="189">
        <f t="shared" si="117"/>
        <v>521470.67719590664</v>
      </c>
      <c r="U458" s="189">
        <f t="shared" si="117"/>
        <v>-5326278.3283355981</v>
      </c>
      <c r="V458" s="189">
        <f t="shared" si="117"/>
        <v>-10680147.798581406</v>
      </c>
      <c r="W458" s="189">
        <f t="shared" ref="W458:BN460" si="121">W198-W394</f>
        <v>-15609016.661524773</v>
      </c>
      <c r="X458" s="189">
        <f t="shared" si="121"/>
        <v>-20168796.845570356</v>
      </c>
      <c r="Y458" s="189">
        <f t="shared" si="121"/>
        <v>-24405439.426925823</v>
      </c>
      <c r="Z458" s="189">
        <f t="shared" si="121"/>
        <v>-28357126.179227918</v>
      </c>
      <c r="AA458" s="189">
        <f t="shared" si="121"/>
        <v>-32055896.06838382</v>
      </c>
      <c r="AB458" s="189">
        <f t="shared" si="121"/>
        <v>-35528871.780707046</v>
      </c>
      <c r="AC458" s="189">
        <f t="shared" si="121"/>
        <v>-38799197.972139269</v>
      </c>
      <c r="AD458" s="189">
        <f t="shared" si="121"/>
        <v>-41886768.329578906</v>
      </c>
      <c r="AE458" s="189">
        <f t="shared" si="121"/>
        <v>-44808795.625710368</v>
      </c>
      <c r="AF458" s="189">
        <f t="shared" si="121"/>
        <v>-47580263.475963026</v>
      </c>
      <c r="AG458" s="189">
        <f t="shared" si="121"/>
        <v>-50214287.867400333</v>
      </c>
      <c r="AH458" s="189">
        <f t="shared" si="121"/>
        <v>-52722409.093889192</v>
      </c>
      <c r="AI458" s="189">
        <f t="shared" si="121"/>
        <v>-55114829.457012221</v>
      </c>
      <c r="AJ458" s="189">
        <f t="shared" si="121"/>
        <v>-57400608.298314363</v>
      </c>
      <c r="AK458" s="189">
        <f t="shared" si="121"/>
        <v>-59587823.164997861</v>
      </c>
      <c r="AL458" s="189">
        <f t="shared" si="121"/>
        <v>-61683703.874511003</v>
      </c>
      <c r="AM458" s="189">
        <f t="shared" si="121"/>
        <v>-63694744.726044819</v>
      </c>
      <c r="AN458" s="189">
        <f t="shared" si="121"/>
        <v>-65626798.964865729</v>
      </c>
      <c r="AO458" s="189">
        <f t="shared" si="121"/>
        <v>-67485158.737683415</v>
      </c>
      <c r="AP458" s="189">
        <f t="shared" si="121"/>
        <v>-69274623.112102151</v>
      </c>
      <c r="AQ458" s="189">
        <f t="shared" si="121"/>
        <v>-70999556.21911943</v>
      </c>
      <c r="AR458" s="189">
        <f t="shared" si="121"/>
        <v>-72663937.177186579</v>
      </c>
      <c r="AS458" s="189">
        <f t="shared" si="121"/>
        <v>-74271403.142137289</v>
      </c>
      <c r="AT458" s="189">
        <f t="shared" si="121"/>
        <v>-75825286.579028219</v>
      </c>
      <c r="AU458" s="189">
        <f t="shared" si="121"/>
        <v>-77328647.654508203</v>
      </c>
      <c r="AV458" s="189">
        <f t="shared" si="121"/>
        <v>-78784302.490352988</v>
      </c>
      <c r="AW458" s="189">
        <f t="shared" si="121"/>
        <v>-80194847.891650409</v>
      </c>
      <c r="AX458" s="189">
        <f t="shared" si="121"/>
        <v>-81562683.060211539</v>
      </c>
      <c r="AY458" s="189">
        <f t="shared" si="121"/>
        <v>-82890028.720056206</v>
      </c>
      <c r="AZ458" s="189">
        <f t="shared" si="121"/>
        <v>-84178944.013357371</v>
      </c>
      <c r="BA458" s="189">
        <f t="shared" si="121"/>
        <v>-85431341.46897772</v>
      </c>
      <c r="BB458" s="189">
        <f t="shared" si="121"/>
        <v>-86649000.299309015</v>
      </c>
      <c r="BC458" s="189">
        <f t="shared" si="121"/>
        <v>-87833578.242635399</v>
      </c>
      <c r="BD458" s="189">
        <f t="shared" si="121"/>
        <v>-88986622.136214167</v>
      </c>
      <c r="BE458" s="189">
        <f t="shared" si="121"/>
        <v>-90109577.378491431</v>
      </c>
      <c r="BF458" s="189">
        <f t="shared" si="121"/>
        <v>-91203796.416416287</v>
      </c>
      <c r="BG458" s="189">
        <f t="shared" si="121"/>
        <v>-92270546.374909669</v>
      </c>
      <c r="BH458" s="189">
        <f t="shared" si="121"/>
        <v>-93311015.929566145</v>
      </c>
      <c r="BI458" s="189">
        <f t="shared" si="121"/>
        <v>-94326321.510128826</v>
      </c>
      <c r="BJ458" s="189">
        <f t="shared" si="121"/>
        <v>-95317512.910757273</v>
      </c>
      <c r="BK458" s="189">
        <f t="shared" si="121"/>
        <v>-96285578.373285145</v>
      </c>
      <c r="BL458" s="189">
        <f t="shared" si="121"/>
        <v>-97231449.201255649</v>
      </c>
      <c r="BM458" s="189">
        <f t="shared" si="121"/>
        <v>-98156003.955310315</v>
      </c>
      <c r="BN458" s="1521">
        <f t="shared" si="121"/>
        <v>-99060072.274297386</v>
      </c>
    </row>
    <row r="459" spans="1:66" hidden="1" x14ac:dyDescent="0.15">
      <c r="A459" s="1123"/>
      <c r="C459" s="1529"/>
      <c r="D459" s="274"/>
      <c r="E459" s="1675"/>
      <c r="F459" s="1604">
        <f t="shared" si="116"/>
        <v>3000400850.7583385</v>
      </c>
      <c r="G459" s="189">
        <f t="shared" si="117"/>
        <v>356904074.70177042</v>
      </c>
      <c r="H459" s="189">
        <f t="shared" si="117"/>
        <v>263513774.26977038</v>
      </c>
      <c r="I459" s="189">
        <f t="shared" si="117"/>
        <v>215520397.20582175</v>
      </c>
      <c r="J459" s="189">
        <f t="shared" si="117"/>
        <v>184132018.90257043</v>
      </c>
      <c r="K459" s="189">
        <f t="shared" si="117"/>
        <v>161202248.06646675</v>
      </c>
      <c r="L459" s="189">
        <f t="shared" si="117"/>
        <v>143337648.3982141</v>
      </c>
      <c r="M459" s="189">
        <f t="shared" si="117"/>
        <v>128817859.24829444</v>
      </c>
      <c r="N459" s="189">
        <f t="shared" si="117"/>
        <v>116657526.84045038</v>
      </c>
      <c r="O459" s="189">
        <f t="shared" si="117"/>
        <v>106242855.2022306</v>
      </c>
      <c r="P459" s="189">
        <f t="shared" si="117"/>
        <v>97167221.629762322</v>
      </c>
      <c r="Q459" s="189">
        <f t="shared" si="117"/>
        <v>89148234.729095489</v>
      </c>
      <c r="R459" s="189">
        <f t="shared" si="117"/>
        <v>81982311.911747485</v>
      </c>
      <c r="S459" s="189">
        <f t="shared" si="117"/>
        <v>75518162.402468473</v>
      </c>
      <c r="T459" s="189">
        <f t="shared" si="117"/>
        <v>69640491.134315848</v>
      </c>
      <c r="U459" s="189">
        <f t="shared" si="117"/>
        <v>64259551.830430225</v>
      </c>
      <c r="V459" s="189">
        <f t="shared" si="117"/>
        <v>59304208.587648392</v>
      </c>
      <c r="W459" s="189">
        <f t="shared" si="121"/>
        <v>54717186.871211365</v>
      </c>
      <c r="X459" s="189">
        <f t="shared" si="121"/>
        <v>50451737.695161581</v>
      </c>
      <c r="Y459" s="189">
        <f t="shared" si="121"/>
        <v>46469240.976792738</v>
      </c>
      <c r="Z459" s="189">
        <f t="shared" si="121"/>
        <v>42737449.158563539</v>
      </c>
      <c r="AA459" s="189">
        <f t="shared" si="121"/>
        <v>39229177.235457182</v>
      </c>
      <c r="AB459" s="189">
        <f t="shared" si="121"/>
        <v>35921310.292996764</v>
      </c>
      <c r="AC459" s="189">
        <f t="shared" si="121"/>
        <v>32794040.941199213</v>
      </c>
      <c r="AD459" s="189">
        <f t="shared" si="121"/>
        <v>29830275.898250908</v>
      </c>
      <c r="AE459" s="189">
        <f t="shared" si="121"/>
        <v>27015168.848023295</v>
      </c>
      <c r="AF459" s="189">
        <f t="shared" si="121"/>
        <v>24335748.815363735</v>
      </c>
      <c r="AG459" s="189">
        <f t="shared" si="121"/>
        <v>21780621.669729501</v>
      </c>
      <c r="AH459" s="189">
        <f t="shared" si="121"/>
        <v>19339728.237434059</v>
      </c>
      <c r="AI459" s="189">
        <f t="shared" si="121"/>
        <v>17004146.682076067</v>
      </c>
      <c r="AJ459" s="189">
        <f t="shared" si="121"/>
        <v>14765929.82913129</v>
      </c>
      <c r="AK459" s="189">
        <f t="shared" si="121"/>
        <v>12617970.315244392</v>
      </c>
      <c r="AL459" s="189">
        <f t="shared" si="121"/>
        <v>10553888.072766706</v>
      </c>
      <c r="AM459" s="189">
        <f t="shared" si="121"/>
        <v>8567935.8783163279</v>
      </c>
      <c r="AN459" s="189">
        <f t="shared" si="121"/>
        <v>6654919.6137952358</v>
      </c>
      <c r="AO459" s="189">
        <f t="shared" si="121"/>
        <v>4810130.5890648365</v>
      </c>
      <c r="AP459" s="189">
        <f t="shared" si="121"/>
        <v>3029287.8141529113</v>
      </c>
      <c r="AQ459" s="189">
        <f t="shared" si="121"/>
        <v>1308488.5263430327</v>
      </c>
      <c r="AR459" s="189">
        <f t="shared" si="121"/>
        <v>-355834.39646057785</v>
      </c>
      <c r="AS459" s="189">
        <f t="shared" si="121"/>
        <v>-1966949.2482051402</v>
      </c>
      <c r="AT459" s="189">
        <f t="shared" si="121"/>
        <v>-3527857.4419554025</v>
      </c>
      <c r="AU459" s="189">
        <f t="shared" si="121"/>
        <v>-5041321.3389561176</v>
      </c>
      <c r="AV459" s="189">
        <f t="shared" si="121"/>
        <v>-6509888.5765958577</v>
      </c>
      <c r="AW459" s="189">
        <f t="shared" si="121"/>
        <v>-7935913.407588318</v>
      </c>
      <c r="AX459" s="189">
        <f t="shared" si="121"/>
        <v>-9321575.4776871949</v>
      </c>
      <c r="AY459" s="189">
        <f t="shared" si="121"/>
        <v>-10668896.399942234</v>
      </c>
      <c r="AZ459" s="189">
        <f t="shared" si="121"/>
        <v>-11979754.426715091</v>
      </c>
      <c r="BA459" s="189">
        <f t="shared" si="121"/>
        <v>-13255897.473911688</v>
      </c>
      <c r="BB459" s="189">
        <f t="shared" si="121"/>
        <v>-14498954.713221118</v>
      </c>
      <c r="BC459" s="189">
        <f t="shared" si="121"/>
        <v>-15710446.916032635</v>
      </c>
      <c r="BD459" s="189">
        <f t="shared" si="121"/>
        <v>-16891795.705914609</v>
      </c>
      <c r="BE459" s="189">
        <f t="shared" si="121"/>
        <v>-18044331.854112752</v>
      </c>
      <c r="BF459" s="189">
        <f t="shared" si="121"/>
        <v>-19169302.733675279</v>
      </c>
      <c r="BG459" s="189">
        <f t="shared" si="121"/>
        <v>-20267879.031915545</v>
      </c>
      <c r="BH459" s="189">
        <f t="shared" si="121"/>
        <v>-21341160.807464361</v>
      </c>
      <c r="BI459" s="189">
        <f t="shared" si="121"/>
        <v>-22390182.966738105</v>
      </c>
      <c r="BJ459" s="189">
        <f t="shared" si="121"/>
        <v>-23415920.224915512</v>
      </c>
      <c r="BK459" s="189">
        <f t="shared" si="121"/>
        <v>-24419291.608194083</v>
      </c>
      <c r="BL459" s="189">
        <f t="shared" si="121"/>
        <v>-25401164.546969771</v>
      </c>
      <c r="BM459" s="189">
        <f t="shared" si="121"/>
        <v>-26362358.603455812</v>
      </c>
      <c r="BN459" s="1521">
        <f t="shared" si="121"/>
        <v>-27303648.871972874</v>
      </c>
    </row>
    <row r="460" spans="1:66" hidden="1" x14ac:dyDescent="0.15">
      <c r="A460" s="1123"/>
      <c r="C460" s="1529"/>
      <c r="D460" s="274"/>
      <c r="E460" s="1675"/>
      <c r="F460" s="1604">
        <f t="shared" si="116"/>
        <v>6522447862.8918781</v>
      </c>
      <c r="G460" s="189">
        <f t="shared" si="117"/>
        <v>356904074.70177042</v>
      </c>
      <c r="H460" s="189">
        <f t="shared" si="117"/>
        <v>294643874.41377044</v>
      </c>
      <c r="I460" s="189">
        <f t="shared" si="117"/>
        <v>261151613.74888033</v>
      </c>
      <c r="J460" s="189">
        <f t="shared" si="117"/>
        <v>238609694.15457052</v>
      </c>
      <c r="K460" s="189">
        <f t="shared" si="117"/>
        <v>221791172.96842289</v>
      </c>
      <c r="L460" s="189">
        <f t="shared" si="117"/>
        <v>208466659.55616933</v>
      </c>
      <c r="M460" s="189">
        <f t="shared" si="117"/>
        <v>197485483.29735208</v>
      </c>
      <c r="N460" s="189">
        <f t="shared" si="117"/>
        <v>188178931.92129046</v>
      </c>
      <c r="O460" s="189">
        <f t="shared" si="117"/>
        <v>180125308.08640593</v>
      </c>
      <c r="P460" s="189">
        <f t="shared" si="117"/>
        <v>173042262.85375768</v>
      </c>
      <c r="Q460" s="189">
        <f t="shared" si="117"/>
        <v>166731860.87337661</v>
      </c>
      <c r="R460" s="189">
        <f t="shared" si="117"/>
        <v>161050200.78272945</v>
      </c>
      <c r="S460" s="189">
        <f t="shared" si="117"/>
        <v>155889525.56020111</v>
      </c>
      <c r="T460" s="189">
        <f t="shared" si="117"/>
        <v>151167142.14979392</v>
      </c>
      <c r="U460" s="189">
        <f t="shared" si="117"/>
        <v>146818267.47409052</v>
      </c>
      <c r="V460" s="189">
        <f t="shared" si="117"/>
        <v>142791245.91133857</v>
      </c>
      <c r="W460" s="189">
        <f t="shared" si="121"/>
        <v>139044256.06115198</v>
      </c>
      <c r="X460" s="189">
        <f t="shared" si="121"/>
        <v>135542984.4599424</v>
      </c>
      <c r="Y460" s="189">
        <f t="shared" si="121"/>
        <v>132258945.43992391</v>
      </c>
      <c r="Z460" s="189">
        <f t="shared" si="121"/>
        <v>129168243.75055894</v>
      </c>
      <c r="AA460" s="189">
        <f t="shared" si="121"/>
        <v>126250647.37298027</v>
      </c>
      <c r="AB460" s="189">
        <f t="shared" si="121"/>
        <v>123488881.96821603</v>
      </c>
      <c r="AC460" s="189">
        <f t="shared" si="121"/>
        <v>120868086.49351811</v>
      </c>
      <c r="AD460" s="189">
        <f t="shared" si="121"/>
        <v>118375387.88663355</v>
      </c>
      <c r="AE460" s="189">
        <f t="shared" si="121"/>
        <v>115999564.98350516</v>
      </c>
      <c r="AF460" s="189">
        <f t="shared" si="121"/>
        <v>113730780.18635806</v>
      </c>
      <c r="AG460" s="189">
        <f t="shared" si="121"/>
        <v>111560363.18604651</v>
      </c>
      <c r="AH460" s="189">
        <f t="shared" si="121"/>
        <v>109480635.11699167</v>
      </c>
      <c r="AI460" s="189">
        <f t="shared" si="121"/>
        <v>107484764.43407837</v>
      </c>
      <c r="AJ460" s="189">
        <f t="shared" si="121"/>
        <v>105566647.90885845</v>
      </c>
      <c r="AK460" s="189">
        <f t="shared" si="121"/>
        <v>103720811.68790603</v>
      </c>
      <c r="AL460" s="189">
        <f t="shared" si="121"/>
        <v>101942328.5023818</v>
      </c>
      <c r="AM460" s="189">
        <f t="shared" si="121"/>
        <v>100226747.9770228</v>
      </c>
      <c r="AN460" s="189">
        <f t="shared" si="121"/>
        <v>98570037.637213856</v>
      </c>
      <c r="AO460" s="189">
        <f t="shared" si="121"/>
        <v>96968532.709772676</v>
      </c>
      <c r="AP460" s="189">
        <f t="shared" si="121"/>
        <v>95418893.196125269</v>
      </c>
      <c r="AQ460" s="189">
        <f t="shared" si="121"/>
        <v>93918066.994165272</v>
      </c>
      <c r="AR460" s="189">
        <f t="shared" si="121"/>
        <v>92463258.078108639</v>
      </c>
      <c r="AS460" s="189">
        <f t="shared" si="121"/>
        <v>91051898.929407954</v>
      </c>
      <c r="AT460" s="189">
        <f t="shared" si="121"/>
        <v>89681626.5576801</v>
      </c>
      <c r="AU460" s="189">
        <f t="shared" si="121"/>
        <v>88350261.567154765</v>
      </c>
      <c r="AV460" s="189">
        <f t="shared" si="121"/>
        <v>87055789.817859292</v>
      </c>
      <c r="AW460" s="189">
        <f t="shared" si="121"/>
        <v>85796346.306499243</v>
      </c>
      <c r="AX460" s="189">
        <f t="shared" si="121"/>
        <v>84570200.953571469</v>
      </c>
      <c r="AY460" s="189">
        <f t="shared" si="121"/>
        <v>83375746.033556908</v>
      </c>
      <c r="AZ460" s="189">
        <f t="shared" si="121"/>
        <v>82211485.026343316</v>
      </c>
      <c r="BA460" s="189">
        <f t="shared" si="121"/>
        <v>81076022.70211187</v>
      </c>
      <c r="BB460" s="189">
        <f t="shared" si="121"/>
        <v>79968056.280147314</v>
      </c>
      <c r="BC460" s="189">
        <f t="shared" si="121"/>
        <v>78886367.525534987</v>
      </c>
      <c r="BD460" s="189">
        <f t="shared" si="121"/>
        <v>77829815.667331725</v>
      </c>
      <c r="BE460" s="189">
        <f t="shared" si="121"/>
        <v>76797331.03826797</v>
      </c>
      <c r="BF460" s="189">
        <f t="shared" si="121"/>
        <v>75787909.349899292</v>
      </c>
      <c r="BG460" s="189">
        <f t="shared" si="121"/>
        <v>74800606.528836876</v>
      </c>
      <c r="BH460" s="189">
        <f t="shared" si="121"/>
        <v>73834534.04961893</v>
      </c>
      <c r="BI460" s="189">
        <f t="shared" si="121"/>
        <v>72888854.708227783</v>
      </c>
      <c r="BJ460" s="189">
        <f t="shared" si="121"/>
        <v>71962778.787469506</v>
      </c>
      <c r="BK460" s="189">
        <f t="shared" si="121"/>
        <v>71055560.571595907</v>
      </c>
      <c r="BL460" s="189">
        <f t="shared" si="121"/>
        <v>70166495.172847658</v>
      </c>
      <c r="BM460" s="189">
        <f t="shared" si="121"/>
        <v>69294915.637152523</v>
      </c>
      <c r="BN460" s="1521">
        <f t="shared" si="121"/>
        <v>68440190.300149649</v>
      </c>
    </row>
    <row r="461" spans="1:66" hidden="1" x14ac:dyDescent="0.15">
      <c r="A461" s="1123"/>
      <c r="C461" s="1529"/>
      <c r="D461" s="274"/>
      <c r="E461" s="1675"/>
      <c r="F461" s="1604"/>
      <c r="G461" s="189"/>
      <c r="H461" s="189"/>
      <c r="I461" s="189"/>
      <c r="J461" s="189"/>
      <c r="K461" s="189"/>
      <c r="L461" s="189"/>
      <c r="M461" s="189"/>
      <c r="N461" s="189"/>
      <c r="O461" s="189"/>
      <c r="P461" s="189"/>
      <c r="Q461" s="189"/>
      <c r="R461" s="189"/>
      <c r="S461" s="189"/>
      <c r="T461" s="189"/>
      <c r="U461" s="189"/>
      <c r="V461" s="189"/>
      <c r="W461" s="189"/>
      <c r="X461" s="189"/>
      <c r="Y461" s="189"/>
      <c r="Z461" s="189"/>
      <c r="AA461" s="189"/>
      <c r="AB461" s="189"/>
      <c r="AC461" s="189"/>
      <c r="AD461" s="189"/>
      <c r="AE461" s="189"/>
      <c r="AF461" s="189"/>
      <c r="AG461" s="189"/>
      <c r="AH461" s="189"/>
      <c r="AI461" s="189"/>
      <c r="AJ461" s="189"/>
      <c r="AK461" s="189"/>
      <c r="AL461" s="189"/>
      <c r="AM461" s="189"/>
      <c r="AN461" s="189"/>
      <c r="AO461" s="189"/>
      <c r="AP461" s="189"/>
      <c r="AQ461" s="189"/>
      <c r="AR461" s="189"/>
      <c r="AS461" s="189"/>
      <c r="AT461" s="189"/>
      <c r="AU461" s="189"/>
      <c r="AV461" s="189"/>
      <c r="AW461" s="189"/>
      <c r="AX461" s="189"/>
      <c r="AY461" s="189"/>
      <c r="AZ461" s="189"/>
      <c r="BA461" s="189"/>
      <c r="BB461" s="189"/>
      <c r="BC461" s="189"/>
      <c r="BD461" s="189"/>
      <c r="BE461" s="189"/>
      <c r="BF461" s="189"/>
      <c r="BG461" s="189"/>
      <c r="BH461" s="189"/>
      <c r="BI461" s="189"/>
      <c r="BJ461" s="189"/>
      <c r="BK461" s="189"/>
      <c r="BL461" s="189"/>
      <c r="BM461" s="189"/>
      <c r="BN461" s="1521"/>
    </row>
    <row r="462" spans="1:66" hidden="1" x14ac:dyDescent="0.15">
      <c r="A462" s="1123"/>
      <c r="C462" s="1529"/>
      <c r="D462" s="274"/>
      <c r="E462" s="1675"/>
      <c r="F462" s="1604">
        <f t="shared" si="116"/>
        <v>-7713722508.7443266</v>
      </c>
      <c r="G462" s="189">
        <f t="shared" si="117"/>
        <v>-38957204.478924572</v>
      </c>
      <c r="H462" s="189">
        <f t="shared" si="117"/>
        <v>-78774558.078924537</v>
      </c>
      <c r="I462" s="189">
        <f t="shared" si="117"/>
        <v>-98264415.491908401</v>
      </c>
      <c r="J462" s="189">
        <f t="shared" si="117"/>
        <v>-110628440.95892453</v>
      </c>
      <c r="K462" s="189">
        <f t="shared" si="117"/>
        <v>-119460458.83895063</v>
      </c>
      <c r="L462" s="189">
        <f t="shared" si="117"/>
        <v>-126220326.88931161</v>
      </c>
      <c r="M462" s="189">
        <f t="shared" si="117"/>
        <v>-131634180.4852806</v>
      </c>
      <c r="N462" s="189">
        <f t="shared" si="117"/>
        <v>-136111547.26292455</v>
      </c>
      <c r="O462" s="189">
        <f t="shared" si="117"/>
        <v>-139904227.94559377</v>
      </c>
      <c r="P462" s="189">
        <f t="shared" si="117"/>
        <v>-143177161.56694543</v>
      </c>
      <c r="Q462" s="189">
        <f t="shared" si="117"/>
        <v>-146043759.42181909</v>
      </c>
      <c r="R462" s="189">
        <f t="shared" si="117"/>
        <v>-148585056.00723422</v>
      </c>
      <c r="S462" s="189">
        <f t="shared" si="117"/>
        <v>-150860786.61457652</v>
      </c>
      <c r="T462" s="189">
        <f t="shared" si="117"/>
        <v>-152916138.88400936</v>
      </c>
      <c r="U462" s="189">
        <f t="shared" si="117"/>
        <v>-154786048.46380693</v>
      </c>
      <c r="V462" s="189">
        <f t="shared" si="117"/>
        <v>-156498032.30612451</v>
      </c>
      <c r="W462" s="189">
        <f t="shared" ref="W462:BN464" si="122">W202-W398</f>
        <v>-158074115.52988565</v>
      </c>
      <c r="X462" s="189">
        <f t="shared" si="122"/>
        <v>-159532176.85225993</v>
      </c>
      <c r="Y462" s="189">
        <f t="shared" si="122"/>
        <v>-160886909.85149795</v>
      </c>
      <c r="Z462" s="189">
        <f t="shared" si="122"/>
        <v>-162150523.74934125</v>
      </c>
      <c r="AA462" s="189">
        <f t="shared" si="122"/>
        <v>-163333263.50829071</v>
      </c>
      <c r="AB462" s="189">
        <f t="shared" si="122"/>
        <v>-164443802.0332402</v>
      </c>
      <c r="AC462" s="189">
        <f t="shared" si="122"/>
        <v>-165489540.19139946</v>
      </c>
      <c r="AD462" s="189">
        <f t="shared" si="122"/>
        <v>-166476839.30157226</v>
      </c>
      <c r="AE462" s="189">
        <f t="shared" si="122"/>
        <v>-167411203.41814053</v>
      </c>
      <c r="AF462" s="189">
        <f t="shared" si="122"/>
        <v>-168297423.78744614</v>
      </c>
      <c r="AG462" s="189">
        <f t="shared" si="122"/>
        <v>-169139694.45233101</v>
      </c>
      <c r="AH462" s="189">
        <f t="shared" si="122"/>
        <v>-169941705.60299242</v>
      </c>
      <c r="AI462" s="189">
        <f t="shared" si="122"/>
        <v>-170706719.58558208</v>
      </c>
      <c r="AJ462" s="189">
        <f t="shared" si="122"/>
        <v>-171437633.2668305</v>
      </c>
      <c r="AK462" s="189">
        <f t="shared" si="122"/>
        <v>-172137029.56930834</v>
      </c>
      <c r="AL462" s="189">
        <f t="shared" si="122"/>
        <v>-172807220.34068453</v>
      </c>
      <c r="AM462" s="189">
        <f t="shared" si="122"/>
        <v>-173450282.2351144</v>
      </c>
      <c r="AN462" s="189">
        <f t="shared" si="122"/>
        <v>-174068086.91969341</v>
      </c>
      <c r="AO462" s="189">
        <f t="shared" si="122"/>
        <v>-174662326.64144194</v>
      </c>
      <c r="AP462" s="189">
        <f t="shared" si="122"/>
        <v>-175234535.97759283</v>
      </c>
      <c r="AQ462" s="189">
        <f t="shared" si="122"/>
        <v>-175786110.4275685</v>
      </c>
      <c r="AR462" s="189">
        <f t="shared" si="122"/>
        <v>-176318322.37698328</v>
      </c>
      <c r="AS462" s="189">
        <f t="shared" si="122"/>
        <v>-176832334.86353439</v>
      </c>
      <c r="AT462" s="189">
        <f t="shared" si="122"/>
        <v>-177329213.49525791</v>
      </c>
      <c r="AU462" s="189">
        <f t="shared" si="122"/>
        <v>-177809936.80849785</v>
      </c>
      <c r="AV462" s="189">
        <f t="shared" si="122"/>
        <v>-178275405.30241752</v>
      </c>
      <c r="AW462" s="189">
        <f t="shared" si="122"/>
        <v>-178726449.3462249</v>
      </c>
      <c r="AX462" s="189">
        <f t="shared" si="122"/>
        <v>-179163836.1223771</v>
      </c>
      <c r="AY462" s="189">
        <f t="shared" si="122"/>
        <v>-179588275.7422545</v>
      </c>
      <c r="AZ462" s="189">
        <f t="shared" si="122"/>
        <v>-180000426.6489045</v>
      </c>
      <c r="BA462" s="189">
        <f t="shared" si="122"/>
        <v>-180400900.40346599</v>
      </c>
      <c r="BB462" s="189">
        <f t="shared" si="122"/>
        <v>-180790265.93704271</v>
      </c>
      <c r="BC462" s="189">
        <f t="shared" si="122"/>
        <v>-181169053.33748478</v>
      </c>
      <c r="BD462" s="189">
        <f t="shared" si="122"/>
        <v>-181537757.23029733</v>
      </c>
      <c r="BE462" s="189">
        <f t="shared" si="122"/>
        <v>-181896839.80433255</v>
      </c>
      <c r="BF462" s="189">
        <f t="shared" si="122"/>
        <v>-182246733.52574182</v>
      </c>
      <c r="BG462" s="189">
        <f t="shared" si="122"/>
        <v>-182587843.57761794</v>
      </c>
      <c r="BH462" s="189">
        <f t="shared" si="122"/>
        <v>-182920550.05764973</v>
      </c>
      <c r="BI462" s="189">
        <f t="shared" si="122"/>
        <v>-183245209.96178043</v>
      </c>
      <c r="BJ462" s="189">
        <f t="shared" si="122"/>
        <v>-183562158.97817886</v>
      </c>
      <c r="BK462" s="189">
        <f t="shared" si="122"/>
        <v>-183871713.1126911</v>
      </c>
      <c r="BL462" s="189">
        <f t="shared" si="122"/>
        <v>-184174170.16425061</v>
      </c>
      <c r="BM462" s="189">
        <f t="shared" si="122"/>
        <v>-184469811.06641978</v>
      </c>
      <c r="BN462" s="1521">
        <f t="shared" si="122"/>
        <v>-184758901.10924929</v>
      </c>
    </row>
    <row r="463" spans="1:66" hidden="1" x14ac:dyDescent="0.15">
      <c r="A463" s="1123"/>
      <c r="C463" s="1529"/>
      <c r="D463" s="274"/>
      <c r="E463" s="1675"/>
      <c r="F463" s="1604">
        <f t="shared" si="116"/>
        <v>-6776428252.0100098</v>
      </c>
      <c r="G463" s="189">
        <f t="shared" ref="G463:AM472" si="123">G203-G399</f>
        <v>-38957204.478924543</v>
      </c>
      <c r="H463" s="189">
        <f t="shared" si="123"/>
        <v>-68820219.67892459</v>
      </c>
      <c r="I463" s="189">
        <f t="shared" si="123"/>
        <v>-84166855.701405317</v>
      </c>
      <c r="J463" s="189">
        <f t="shared" si="123"/>
        <v>-94203782.598924577</v>
      </c>
      <c r="K463" s="189">
        <f t="shared" si="123"/>
        <v>-101535936.92162821</v>
      </c>
      <c r="L463" s="189">
        <f t="shared" si="123"/>
        <v>-107248423.21803319</v>
      </c>
      <c r="M463" s="189">
        <f t="shared" si="123"/>
        <v>-111891353.82302216</v>
      </c>
      <c r="N463" s="189">
        <f t="shared" si="123"/>
        <v>-115779811.08092457</v>
      </c>
      <c r="O463" s="189">
        <f t="shared" si="123"/>
        <v>-119110065.89321768</v>
      </c>
      <c r="P463" s="189">
        <f t="shared" si="123"/>
        <v>-122012142.25522268</v>
      </c>
      <c r="Q463" s="189">
        <f t="shared" si="123"/>
        <v>-124576339.24993712</v>
      </c>
      <c r="R463" s="189">
        <f t="shared" si="123"/>
        <v>-126867755.60716692</v>
      </c>
      <c r="S463" s="189">
        <f t="shared" si="123"/>
        <v>-128934768.9282262</v>
      </c>
      <c r="T463" s="189">
        <f t="shared" si="123"/>
        <v>-130814246.62140751</v>
      </c>
      <c r="U463" s="189">
        <f t="shared" si="123"/>
        <v>-132534886.46814635</v>
      </c>
      <c r="V463" s="189">
        <f t="shared" si="123"/>
        <v>-134119435.29062459</v>
      </c>
      <c r="W463" s="189">
        <f t="shared" si="123"/>
        <v>-135586207.52079242</v>
      </c>
      <c r="X463" s="189">
        <f t="shared" si="123"/>
        <v>-136950151.88107371</v>
      </c>
      <c r="Y463" s="189">
        <f t="shared" si="123"/>
        <v>-138223617.74941832</v>
      </c>
      <c r="Z463" s="189">
        <f t="shared" si="123"/>
        <v>-139416916.78877795</v>
      </c>
      <c r="AA463" s="189">
        <f t="shared" si="123"/>
        <v>-140538741.83143049</v>
      </c>
      <c r="AB463" s="189">
        <f t="shared" si="123"/>
        <v>-141596484.23428524</v>
      </c>
      <c r="AC463" s="189">
        <f t="shared" si="123"/>
        <v>-142596477.72135216</v>
      </c>
      <c r="AD463" s="189">
        <f t="shared" si="123"/>
        <v>-143544188.13793057</v>
      </c>
      <c r="AE463" s="189">
        <f t="shared" si="123"/>
        <v>-144444362.82675481</v>
      </c>
      <c r="AF463" s="189">
        <f t="shared" si="123"/>
        <v>-145301149.46083099</v>
      </c>
      <c r="AG463" s="189">
        <f t="shared" si="123"/>
        <v>-146118191.49233794</v>
      </c>
      <c r="AH463" s="189">
        <f t="shared" si="123"/>
        <v>-146898705.50003505</v>
      </c>
      <c r="AI463" s="189">
        <f t="shared" si="123"/>
        <v>-147645544.38122362</v>
      </c>
      <c r="AJ463" s="189">
        <f t="shared" si="123"/>
        <v>-148361249.36976314</v>
      </c>
      <c r="AK463" s="189">
        <f t="shared" si="123"/>
        <v>-149048093.15670317</v>
      </c>
      <c r="AL463" s="189">
        <f t="shared" si="123"/>
        <v>-149708115.8688696</v>
      </c>
      <c r="AM463" s="189">
        <f t="shared" si="123"/>
        <v>-150343155.27119517</v>
      </c>
      <c r="AN463" s="189">
        <f t="shared" si="122"/>
        <v>-150954872.26451224</v>
      </c>
      <c r="AO463" s="189">
        <f t="shared" si="122"/>
        <v>-151544772.52643967</v>
      </c>
      <c r="AP463" s="189">
        <f t="shared" si="122"/>
        <v>-152114224.97075135</v>
      </c>
      <c r="AQ463" s="189">
        <f t="shared" si="122"/>
        <v>-152664477.56711638</v>
      </c>
      <c r="AR463" s="189">
        <f t="shared" si="122"/>
        <v>-153196670.95884424</v>
      </c>
      <c r="AS463" s="189">
        <f t="shared" si="122"/>
        <v>-153711850.2342512</v>
      </c>
      <c r="AT463" s="189">
        <f t="shared" si="122"/>
        <v>-154210975.14229995</v>
      </c>
      <c r="AU463" s="189">
        <f t="shared" si="122"/>
        <v>-154694928.99137974</v>
      </c>
      <c r="AV463" s="189">
        <f t="shared" si="122"/>
        <v>-155164526.42855459</v>
      </c>
      <c r="AW463" s="189">
        <f t="shared" si="122"/>
        <v>-155620520.26310182</v>
      </c>
      <c r="AX463" s="189">
        <f t="shared" si="122"/>
        <v>-156063607.47098112</v>
      </c>
      <c r="AY463" s="189">
        <f t="shared" si="122"/>
        <v>-156494434.49471337</v>
      </c>
      <c r="AZ463" s="189">
        <f t="shared" si="122"/>
        <v>-156913601.93498802</v>
      </c>
      <c r="BA463" s="189">
        <f t="shared" si="122"/>
        <v>-157321668.71536589</v>
      </c>
      <c r="BB463" s="189">
        <f t="shared" si="122"/>
        <v>-157719155.78907967</v>
      </c>
      <c r="BC463" s="189">
        <f t="shared" si="122"/>
        <v>-158106549.44666392</v>
      </c>
      <c r="BD463" s="189">
        <f t="shared" si="122"/>
        <v>-158484304.27458024</v>
      </c>
      <c r="BE463" s="189">
        <f t="shared" si="122"/>
        <v>-158852845.80783349</v>
      </c>
      <c r="BF463" s="189">
        <f t="shared" si="122"/>
        <v>-159212572.91354501</v>
      </c>
      <c r="BG463" s="189">
        <f t="shared" si="122"/>
        <v>-159563859.93736821</v>
      </c>
      <c r="BH463" s="189">
        <f t="shared" si="122"/>
        <v>-159907058.6403259</v>
      </c>
      <c r="BI463" s="189">
        <f t="shared" si="122"/>
        <v>-160242499.94999748</v>
      </c>
      <c r="BJ463" s="189">
        <f t="shared" si="122"/>
        <v>-160570495.5468685</v>
      </c>
      <c r="BK463" s="189">
        <f t="shared" si="122"/>
        <v>-160891339.30399841</v>
      </c>
      <c r="BL463" s="189">
        <f t="shared" si="122"/>
        <v>-161205308.59587872</v>
      </c>
      <c r="BM463" s="189">
        <f t="shared" si="122"/>
        <v>-161512665.49039793</v>
      </c>
      <c r="BN463" s="1521">
        <f t="shared" si="122"/>
        <v>-161813657.83613735</v>
      </c>
    </row>
    <row r="464" spans="1:66" hidden="1" x14ac:dyDescent="0.15">
      <c r="A464" s="1123"/>
      <c r="C464" s="1529"/>
      <c r="D464" s="274"/>
      <c r="E464" s="1675"/>
      <c r="F464" s="1604">
        <f t="shared" si="116"/>
        <v>-5650198408.3118238</v>
      </c>
      <c r="G464" s="189">
        <f t="shared" si="123"/>
        <v>-38957204.478924558</v>
      </c>
      <c r="H464" s="189">
        <f t="shared" si="123"/>
        <v>-58865881.278924584</v>
      </c>
      <c r="I464" s="189">
        <f t="shared" si="123"/>
        <v>-69575557.601748198</v>
      </c>
      <c r="J464" s="189">
        <f t="shared" si="123"/>
        <v>-76783690.398924559</v>
      </c>
      <c r="K464" s="189">
        <f t="shared" si="123"/>
        <v>-82161676.672661304</v>
      </c>
      <c r="L464" s="189">
        <f t="shared" si="123"/>
        <v>-86422399.089465827</v>
      </c>
      <c r="M464" s="189">
        <f t="shared" si="123"/>
        <v>-89933802.650799423</v>
      </c>
      <c r="N464" s="189">
        <f t="shared" si="123"/>
        <v>-92909718.606924534</v>
      </c>
      <c r="O464" s="189">
        <f t="shared" si="123"/>
        <v>-95484991.305306733</v>
      </c>
      <c r="P464" s="189">
        <f t="shared" si="123"/>
        <v>-97749906.253287643</v>
      </c>
      <c r="Q464" s="189">
        <f t="shared" si="123"/>
        <v>-99767756.387471974</v>
      </c>
      <c r="R464" s="189">
        <f t="shared" si="123"/>
        <v>-101584556.42841169</v>
      </c>
      <c r="S464" s="189">
        <f t="shared" si="123"/>
        <v>-103234763.37602553</v>
      </c>
      <c r="T464" s="189">
        <f t="shared" si="123"/>
        <v>-104744819.63361192</v>
      </c>
      <c r="U464" s="189">
        <f t="shared" si="123"/>
        <v>-106135440.60755333</v>
      </c>
      <c r="V464" s="189">
        <f t="shared" si="123"/>
        <v>-107423143.99412453</v>
      </c>
      <c r="W464" s="189">
        <f t="shared" si="123"/>
        <v>-108621302.84287822</v>
      </c>
      <c r="X464" s="189">
        <f t="shared" si="123"/>
        <v>-109740889.42266849</v>
      </c>
      <c r="Y464" s="189">
        <f t="shared" si="123"/>
        <v>-110791012.47311971</v>
      </c>
      <c r="Z464" s="189">
        <f t="shared" si="123"/>
        <v>-111779312.87585133</v>
      </c>
      <c r="AA464" s="189">
        <f t="shared" si="123"/>
        <v>-112712260.13662747</v>
      </c>
      <c r="AB464" s="189">
        <f t="shared" si="123"/>
        <v>-113595377.99661723</v>
      </c>
      <c r="AC464" s="189">
        <f t="shared" si="123"/>
        <v>-114433418.50762281</v>
      </c>
      <c r="AD464" s="189">
        <f t="shared" si="123"/>
        <v>-115230498.03346297</v>
      </c>
      <c r="AE464" s="189">
        <f t="shared" si="123"/>
        <v>-115990204.71756658</v>
      </c>
      <c r="AF464" s="189">
        <f t="shared" si="123"/>
        <v>-116715684.28631541</v>
      </c>
      <c r="AG464" s="189">
        <f t="shared" si="123"/>
        <v>-117409709.2072207</v>
      </c>
      <c r="AH464" s="189">
        <f t="shared" si="123"/>
        <v>-118074734.91814318</v>
      </c>
      <c r="AI464" s="189">
        <f t="shared" si="123"/>
        <v>-118712945.91291851</v>
      </c>
      <c r="AJ464" s="189">
        <f t="shared" si="123"/>
        <v>-119326293.79469046</v>
      </c>
      <c r="AK464" s="189">
        <f t="shared" si="123"/>
        <v>-119916528.91405544</v>
      </c>
      <c r="AL464" s="189">
        <f t="shared" si="123"/>
        <v>-120485226.84260452</v>
      </c>
      <c r="AM464" s="189">
        <f t="shared" si="123"/>
        <v>-121033810.65771842</v>
      </c>
      <c r="AN464" s="189">
        <f t="shared" si="122"/>
        <v>-121563569.80648282</v>
      </c>
      <c r="AO464" s="189">
        <f t="shared" si="122"/>
        <v>-122075676.15767589</v>
      </c>
      <c r="AP464" s="189">
        <f t="shared" si="122"/>
        <v>-122571197.7282941</v>
      </c>
      <c r="AQ464" s="189">
        <f t="shared" si="122"/>
        <v>-123051110.47591743</v>
      </c>
      <c r="AR464" s="189">
        <f t="shared" si="122"/>
        <v>-123516308.4737002</v>
      </c>
      <c r="AS464" s="189">
        <f t="shared" si="122"/>
        <v>-123967612.72601914</v>
      </c>
      <c r="AT464" s="189">
        <f t="shared" si="122"/>
        <v>-124405778.83615866</v>
      </c>
      <c r="AU464" s="189">
        <f t="shared" si="122"/>
        <v>-124831503.70014229</v>
      </c>
      <c r="AV464" s="189">
        <f t="shared" si="122"/>
        <v>-125245431.37085721</v>
      </c>
      <c r="AW464" s="189">
        <f t="shared" si="122"/>
        <v>-125648158.21239543</v>
      </c>
      <c r="AX464" s="189">
        <f t="shared" si="122"/>
        <v>-126040237.44484797</v>
      </c>
      <c r="AY464" s="189">
        <f t="shared" si="122"/>
        <v>-126422183.16369787</v>
      </c>
      <c r="AZ464" s="189">
        <f t="shared" si="122"/>
        <v>-126794473.90475297</v>
      </c>
      <c r="BA464" s="189">
        <f t="shared" si="122"/>
        <v>-127157555.81465903</v>
      </c>
      <c r="BB464" s="189">
        <f t="shared" si="122"/>
        <v>-127511845.47800913</v>
      </c>
      <c r="BC464" s="189">
        <f t="shared" si="122"/>
        <v>-127857732.44454885</v>
      </c>
      <c r="BD464" s="189">
        <f t="shared" si="122"/>
        <v>-128195581.49370235</v>
      </c>
      <c r="BE464" s="189">
        <f t="shared" si="122"/>
        <v>-128525734.66837758</v>
      </c>
      <c r="BF464" s="189">
        <f t="shared" si="122"/>
        <v>-128848513.10557634</v>
      </c>
      <c r="BG464" s="189">
        <f t="shared" si="122"/>
        <v>-129164218.68759078</v>
      </c>
      <c r="BH464" s="189">
        <f t="shared" si="122"/>
        <v>-129473135.53439111</v>
      </c>
      <c r="BI464" s="189">
        <f t="shared" si="122"/>
        <v>-129775531.35510969</v>
      </c>
      <c r="BJ464" s="189">
        <f t="shared" si="122"/>
        <v>-130071658.67422134</v>
      </c>
      <c r="BK464" s="189">
        <f t="shared" si="122"/>
        <v>-130361755.94604751</v>
      </c>
      <c r="BL464" s="189">
        <f t="shared" si="122"/>
        <v>-130646048.5695191</v>
      </c>
      <c r="BM464" s="189">
        <f t="shared" si="122"/>
        <v>-130924749.81367478</v>
      </c>
      <c r="BN464" s="1521">
        <f t="shared" si="122"/>
        <v>-131198061.66311386</v>
      </c>
    </row>
    <row r="465" spans="1:66" hidden="1" x14ac:dyDescent="0.15">
      <c r="A465" s="1123"/>
      <c r="C465" s="1529"/>
      <c r="D465" s="274"/>
      <c r="E465" s="1675"/>
      <c r="F465" s="1604"/>
      <c r="G465" s="189"/>
      <c r="H465" s="189"/>
      <c r="I465" s="189"/>
      <c r="J465" s="189"/>
      <c r="K465" s="189"/>
      <c r="L465" s="189"/>
      <c r="M465" s="189"/>
      <c r="N465" s="189"/>
      <c r="O465" s="189"/>
      <c r="P465" s="189"/>
      <c r="Q465" s="189"/>
      <c r="R465" s="189"/>
      <c r="S465" s="189"/>
      <c r="T465" s="189"/>
      <c r="U465" s="189"/>
      <c r="V465" s="189"/>
      <c r="W465" s="189"/>
      <c r="X465" s="189"/>
      <c r="Y465" s="189"/>
      <c r="Z465" s="189"/>
      <c r="AA465" s="189"/>
      <c r="AB465" s="189"/>
      <c r="AC465" s="189"/>
      <c r="AD465" s="189"/>
      <c r="AE465" s="189"/>
      <c r="AF465" s="189"/>
      <c r="AG465" s="189"/>
      <c r="AH465" s="189"/>
      <c r="AI465" s="189"/>
      <c r="AJ465" s="189"/>
      <c r="AK465" s="189"/>
      <c r="AL465" s="189"/>
      <c r="AM465" s="189"/>
      <c r="AN465" s="189"/>
      <c r="AO465" s="189"/>
      <c r="AP465" s="189"/>
      <c r="AQ465" s="189"/>
      <c r="AR465" s="189"/>
      <c r="AS465" s="189"/>
      <c r="AT465" s="189"/>
      <c r="AU465" s="189"/>
      <c r="AV465" s="189"/>
      <c r="AW465" s="189"/>
      <c r="AX465" s="189"/>
      <c r="AY465" s="189"/>
      <c r="AZ465" s="189"/>
      <c r="BA465" s="189"/>
      <c r="BB465" s="189"/>
      <c r="BC465" s="189"/>
      <c r="BD465" s="189"/>
      <c r="BE465" s="189"/>
      <c r="BF465" s="189"/>
      <c r="BG465" s="189"/>
      <c r="BH465" s="189"/>
      <c r="BI465" s="189"/>
      <c r="BJ465" s="189"/>
      <c r="BK465" s="189"/>
      <c r="BL465" s="189"/>
      <c r="BM465" s="189"/>
      <c r="BN465" s="1521"/>
    </row>
    <row r="466" spans="1:66" hidden="1" x14ac:dyDescent="0.15">
      <c r="A466" s="1123"/>
      <c r="C466" s="1529"/>
      <c r="D466" s="274"/>
      <c r="E466" s="1675"/>
      <c r="F466" s="1604">
        <f>-($C$159-F370)</f>
        <v>1356864959.8477964</v>
      </c>
      <c r="G466" s="189">
        <f t="shared" si="123"/>
        <v>384558030.40107536</v>
      </c>
      <c r="H466" s="189">
        <f t="shared" si="123"/>
        <v>260037629.82507545</v>
      </c>
      <c r="I466" s="189">
        <f t="shared" si="123"/>
        <v>199087199.1004712</v>
      </c>
      <c r="J466" s="189">
        <f t="shared" si="123"/>
        <v>160421309.36427552</v>
      </c>
      <c r="K466" s="189">
        <f t="shared" si="123"/>
        <v>132801030.6445154</v>
      </c>
      <c r="L466" s="189">
        <f t="shared" si="123"/>
        <v>111660964.78459206</v>
      </c>
      <c r="M466" s="189">
        <f t="shared" si="123"/>
        <v>94730276.090357155</v>
      </c>
      <c r="N466" s="189">
        <f t="shared" si="123"/>
        <v>80728252.995635509</v>
      </c>
      <c r="O466" s="189">
        <f t="shared" si="123"/>
        <v>68867441.686899334</v>
      </c>
      <c r="P466" s="189">
        <f t="shared" si="123"/>
        <v>58632030.019827411</v>
      </c>
      <c r="Q466" s="189">
        <f t="shared" si="123"/>
        <v>49667348.017978474</v>
      </c>
      <c r="R466" s="189">
        <f t="shared" si="123"/>
        <v>41719977.33188872</v>
      </c>
      <c r="S466" s="189">
        <f t="shared" si="123"/>
        <v>34603108.39890857</v>
      </c>
      <c r="T466" s="189">
        <f t="shared" si="123"/>
        <v>28175426.376500845</v>
      </c>
      <c r="U466" s="189">
        <f t="shared" si="123"/>
        <v>22327677.370969325</v>
      </c>
      <c r="V466" s="189">
        <f t="shared" si="123"/>
        <v>16973807.900723547</v>
      </c>
      <c r="W466" s="189">
        <f t="shared" si="123"/>
        <v>12044939.037780166</v>
      </c>
      <c r="X466" s="189">
        <f t="shared" si="123"/>
        <v>7485158.8537345678</v>
      </c>
      <c r="Y466" s="189">
        <f t="shared" si="123"/>
        <v>3248516.2723791152</v>
      </c>
      <c r="Z466" s="189">
        <f t="shared" si="123"/>
        <v>-703170.47992296517</v>
      </c>
      <c r="AA466" s="189">
        <f t="shared" si="123"/>
        <v>-4401940.3690788746</v>
      </c>
      <c r="AB466" s="189">
        <f t="shared" si="123"/>
        <v>-7874916.0814021081</v>
      </c>
      <c r="AC466" s="189">
        <f t="shared" si="123"/>
        <v>-11145242.272834346</v>
      </c>
      <c r="AD466" s="189">
        <f t="shared" si="123"/>
        <v>-14232812.630273983</v>
      </c>
      <c r="AE466" s="189">
        <f t="shared" si="123"/>
        <v>-17154839.92640543</v>
      </c>
      <c r="AF466" s="189">
        <f t="shared" si="123"/>
        <v>-19926307.776658103</v>
      </c>
      <c r="AG466" s="189">
        <f t="shared" si="123"/>
        <v>-22560332.16809538</v>
      </c>
      <c r="AH466" s="189">
        <f t="shared" si="123"/>
        <v>-25068453.394584253</v>
      </c>
      <c r="AI466" s="189">
        <f t="shared" si="123"/>
        <v>-27460873.757707268</v>
      </c>
      <c r="AJ466" s="189">
        <f t="shared" si="123"/>
        <v>-29746652.599009424</v>
      </c>
      <c r="AK466" s="189">
        <f t="shared" si="123"/>
        <v>-31933867.465692915</v>
      </c>
      <c r="AL466" s="189">
        <f t="shared" si="123"/>
        <v>-34029748.175206065</v>
      </c>
      <c r="AM466" s="189">
        <f t="shared" si="123"/>
        <v>-36040789.02673988</v>
      </c>
      <c r="AN466" s="189">
        <f t="shared" ref="AN466:BN468" si="124">AN206-AN402</f>
        <v>-37972843.265560806</v>
      </c>
      <c r="AO466" s="189">
        <f t="shared" si="124"/>
        <v>-39831203.038378477</v>
      </c>
      <c r="AP466" s="189">
        <f t="shared" si="124"/>
        <v>-41620667.412797213</v>
      </c>
      <c r="AQ466" s="189">
        <f t="shared" si="124"/>
        <v>-43345600.519814491</v>
      </c>
      <c r="AR466" s="189">
        <f t="shared" si="124"/>
        <v>-45009981.477881625</v>
      </c>
      <c r="AS466" s="189">
        <f t="shared" si="124"/>
        <v>-46617447.442832351</v>
      </c>
      <c r="AT466" s="189">
        <f t="shared" si="124"/>
        <v>-48171330.879723251</v>
      </c>
      <c r="AU466" s="189">
        <f t="shared" si="124"/>
        <v>-49674691.95520325</v>
      </c>
      <c r="AV466" s="189">
        <f t="shared" si="124"/>
        <v>-51130346.79104805</v>
      </c>
      <c r="AW466" s="189">
        <f t="shared" si="124"/>
        <v>-52540892.192345455</v>
      </c>
      <c r="AX466" s="189">
        <f t="shared" si="124"/>
        <v>-53908727.360906601</v>
      </c>
      <c r="AY466" s="189">
        <f t="shared" si="124"/>
        <v>-55236073.020751283</v>
      </c>
      <c r="AZ466" s="189">
        <f t="shared" si="124"/>
        <v>-56524988.314052418</v>
      </c>
      <c r="BA466" s="189">
        <f t="shared" si="124"/>
        <v>-57777385.769672796</v>
      </c>
      <c r="BB466" s="189">
        <f t="shared" si="124"/>
        <v>-58995044.600004077</v>
      </c>
      <c r="BC466" s="189">
        <f t="shared" si="124"/>
        <v>-60179622.543330446</v>
      </c>
      <c r="BD466" s="189">
        <f t="shared" si="124"/>
        <v>-61332666.436909243</v>
      </c>
      <c r="BE466" s="189">
        <f t="shared" si="124"/>
        <v>-62455621.679186478</v>
      </c>
      <c r="BF466" s="189">
        <f t="shared" si="124"/>
        <v>-63549840.717111349</v>
      </c>
      <c r="BG466" s="189">
        <f t="shared" si="124"/>
        <v>-64616590.675604731</v>
      </c>
      <c r="BH466" s="189">
        <f t="shared" si="124"/>
        <v>-65657060.230261207</v>
      </c>
      <c r="BI466" s="189">
        <f t="shared" si="124"/>
        <v>-66672365.810823873</v>
      </c>
      <c r="BJ466" s="189">
        <f t="shared" si="124"/>
        <v>-67663557.211452335</v>
      </c>
      <c r="BK466" s="189">
        <f t="shared" si="124"/>
        <v>-68631622.673980206</v>
      </c>
      <c r="BL466" s="189">
        <f t="shared" si="124"/>
        <v>-69577493.501950711</v>
      </c>
      <c r="BM466" s="189">
        <f t="shared" si="124"/>
        <v>-70502048.256005377</v>
      </c>
      <c r="BN466" s="1521">
        <f t="shared" si="124"/>
        <v>-71406116.574992448</v>
      </c>
    </row>
    <row r="467" spans="1:66" hidden="1" x14ac:dyDescent="0.15">
      <c r="A467" s="1123"/>
      <c r="C467" s="1529"/>
      <c r="D467" s="274"/>
      <c r="E467" s="1675"/>
      <c r="F467" s="1604">
        <f t="shared" si="116"/>
        <v>4288055653.1976681</v>
      </c>
      <c r="G467" s="189">
        <f t="shared" si="123"/>
        <v>384558030.40107536</v>
      </c>
      <c r="H467" s="189">
        <f t="shared" si="123"/>
        <v>291167729.96907532</v>
      </c>
      <c r="I467" s="189">
        <f t="shared" si="123"/>
        <v>243174352.90512669</v>
      </c>
      <c r="J467" s="189">
        <f t="shared" si="123"/>
        <v>211785974.60187536</v>
      </c>
      <c r="K467" s="189">
        <f t="shared" si="123"/>
        <v>188856203.76577169</v>
      </c>
      <c r="L467" s="189">
        <f t="shared" si="123"/>
        <v>170991604.09751904</v>
      </c>
      <c r="M467" s="189">
        <f t="shared" si="123"/>
        <v>156471814.94759935</v>
      </c>
      <c r="N467" s="189">
        <f t="shared" si="123"/>
        <v>144311482.53975528</v>
      </c>
      <c r="O467" s="189">
        <f t="shared" si="123"/>
        <v>133896810.90153554</v>
      </c>
      <c r="P467" s="189">
        <f t="shared" si="123"/>
        <v>124821177.32906726</v>
      </c>
      <c r="Q467" s="189">
        <f t="shared" si="123"/>
        <v>116802190.42840043</v>
      </c>
      <c r="R467" s="189">
        <f t="shared" si="123"/>
        <v>109636267.61105242</v>
      </c>
      <c r="S467" s="189">
        <f t="shared" si="123"/>
        <v>103172118.10177341</v>
      </c>
      <c r="T467" s="189">
        <f t="shared" si="123"/>
        <v>97294446.833620787</v>
      </c>
      <c r="U467" s="189">
        <f t="shared" si="123"/>
        <v>91913507.529735178</v>
      </c>
      <c r="V467" s="189">
        <f t="shared" si="123"/>
        <v>86958164.28695333</v>
      </c>
      <c r="W467" s="189">
        <f t="shared" si="123"/>
        <v>82371142.570516318</v>
      </c>
      <c r="X467" s="189">
        <f t="shared" si="123"/>
        <v>78105693.394466519</v>
      </c>
      <c r="Y467" s="189">
        <f t="shared" si="123"/>
        <v>74123196.676097661</v>
      </c>
      <c r="Z467" s="189">
        <f t="shared" si="123"/>
        <v>70391404.857868463</v>
      </c>
      <c r="AA467" s="189">
        <f t="shared" si="123"/>
        <v>66883132.93476212</v>
      </c>
      <c r="AB467" s="189">
        <f t="shared" si="123"/>
        <v>63575265.992301702</v>
      </c>
      <c r="AC467" s="189">
        <f t="shared" si="123"/>
        <v>60447996.640504166</v>
      </c>
      <c r="AD467" s="189">
        <f t="shared" si="123"/>
        <v>57484231.597555831</v>
      </c>
      <c r="AE467" s="189">
        <f t="shared" si="123"/>
        <v>54669124.547328234</v>
      </c>
      <c r="AF467" s="189">
        <f t="shared" si="123"/>
        <v>51989704.514668658</v>
      </c>
      <c r="AG467" s="189">
        <f t="shared" si="123"/>
        <v>49434577.369034454</v>
      </c>
      <c r="AH467" s="189">
        <f t="shared" si="123"/>
        <v>46993683.936739013</v>
      </c>
      <c r="AI467" s="189">
        <f t="shared" si="123"/>
        <v>44658102.38138099</v>
      </c>
      <c r="AJ467" s="189">
        <f t="shared" si="123"/>
        <v>42419885.528436229</v>
      </c>
      <c r="AK467" s="189">
        <f t="shared" si="123"/>
        <v>40271926.01454933</v>
      </c>
      <c r="AL467" s="189">
        <f t="shared" si="123"/>
        <v>38207843.772071645</v>
      </c>
      <c r="AM467" s="189">
        <f t="shared" si="123"/>
        <v>36221891.577621266</v>
      </c>
      <c r="AN467" s="189">
        <f t="shared" si="124"/>
        <v>34308875.313100174</v>
      </c>
      <c r="AO467" s="189">
        <f t="shared" si="124"/>
        <v>32464086.288369775</v>
      </c>
      <c r="AP467" s="189">
        <f t="shared" si="124"/>
        <v>30683243.513457865</v>
      </c>
      <c r="AQ467" s="189">
        <f t="shared" si="124"/>
        <v>28962444.225647956</v>
      </c>
      <c r="AR467" s="189">
        <f t="shared" si="124"/>
        <v>27298121.302844375</v>
      </c>
      <c r="AS467" s="189">
        <f t="shared" si="124"/>
        <v>25687006.451099783</v>
      </c>
      <c r="AT467" s="189">
        <f t="shared" si="124"/>
        <v>24126098.257349521</v>
      </c>
      <c r="AU467" s="189">
        <f t="shared" si="124"/>
        <v>22612634.360348821</v>
      </c>
      <c r="AV467" s="189">
        <f t="shared" si="124"/>
        <v>21144067.122709066</v>
      </c>
      <c r="AW467" s="189">
        <f t="shared" si="124"/>
        <v>19718042.291716605</v>
      </c>
      <c r="AX467" s="189">
        <f t="shared" si="124"/>
        <v>18332380.221617728</v>
      </c>
      <c r="AY467" s="189">
        <f t="shared" si="124"/>
        <v>16985059.299362689</v>
      </c>
      <c r="AZ467" s="189">
        <f t="shared" si="124"/>
        <v>15674201.272589847</v>
      </c>
      <c r="BA467" s="189">
        <f t="shared" si="124"/>
        <v>14398058.225393251</v>
      </c>
      <c r="BB467" s="189">
        <f t="shared" si="124"/>
        <v>13155000.98608382</v>
      </c>
      <c r="BC467" s="189">
        <f t="shared" si="124"/>
        <v>11943508.783272311</v>
      </c>
      <c r="BD467" s="189">
        <f t="shared" si="124"/>
        <v>10762159.993390322</v>
      </c>
      <c r="BE467" s="189">
        <f t="shared" si="124"/>
        <v>9609623.845192194</v>
      </c>
      <c r="BF467" s="189">
        <f t="shared" si="124"/>
        <v>8484652.9656296521</v>
      </c>
      <c r="BG467" s="189">
        <f t="shared" si="124"/>
        <v>7386076.6673893929</v>
      </c>
      <c r="BH467" s="189">
        <f t="shared" si="124"/>
        <v>6312794.8918405771</v>
      </c>
      <c r="BI467" s="189">
        <f t="shared" si="124"/>
        <v>5263772.7325668335</v>
      </c>
      <c r="BJ467" s="189">
        <f t="shared" si="124"/>
        <v>4238035.4743894339</v>
      </c>
      <c r="BK467" s="189">
        <f t="shared" si="124"/>
        <v>3234664.0911108702</v>
      </c>
      <c r="BL467" s="189">
        <f t="shared" si="124"/>
        <v>2252791.1523351669</v>
      </c>
      <c r="BM467" s="189">
        <f t="shared" si="124"/>
        <v>1291597.0958491117</v>
      </c>
      <c r="BN467" s="1521">
        <f t="shared" si="124"/>
        <v>350306.82733206451</v>
      </c>
    </row>
    <row r="468" spans="1:66" hidden="1" x14ac:dyDescent="0.15">
      <c r="A468" s="1123"/>
      <c r="C468" s="1529"/>
      <c r="D468" s="274"/>
      <c r="E468" s="1675"/>
      <c r="F468" s="1604">
        <f t="shared" si="116"/>
        <v>7810102665.3312073</v>
      </c>
      <c r="G468" s="189">
        <f t="shared" si="123"/>
        <v>384558030.40107536</v>
      </c>
      <c r="H468" s="189">
        <f t="shared" si="123"/>
        <v>322297830.11307538</v>
      </c>
      <c r="I468" s="189">
        <f t="shared" si="123"/>
        <v>288805569.44818521</v>
      </c>
      <c r="J468" s="189">
        <f t="shared" si="123"/>
        <v>266263649.85387546</v>
      </c>
      <c r="K468" s="189">
        <f t="shared" si="123"/>
        <v>249445128.66772783</v>
      </c>
      <c r="L468" s="189">
        <f t="shared" si="123"/>
        <v>236120615.25547427</v>
      </c>
      <c r="M468" s="189">
        <f t="shared" si="123"/>
        <v>225139438.99665701</v>
      </c>
      <c r="N468" s="189">
        <f t="shared" si="123"/>
        <v>215832887.6205954</v>
      </c>
      <c r="O468" s="189">
        <f t="shared" si="123"/>
        <v>207779263.78571087</v>
      </c>
      <c r="P468" s="189">
        <f t="shared" si="123"/>
        <v>200696218.55306262</v>
      </c>
      <c r="Q468" s="189">
        <f t="shared" si="123"/>
        <v>194385816.57268155</v>
      </c>
      <c r="R468" s="189">
        <f t="shared" si="123"/>
        <v>188704156.48203439</v>
      </c>
      <c r="S468" s="189">
        <f t="shared" si="123"/>
        <v>183543481.25950605</v>
      </c>
      <c r="T468" s="189">
        <f t="shared" si="123"/>
        <v>178821097.84909886</v>
      </c>
      <c r="U468" s="189">
        <f t="shared" si="123"/>
        <v>174472223.17339545</v>
      </c>
      <c r="V468" s="189">
        <f t="shared" si="123"/>
        <v>170445201.61064351</v>
      </c>
      <c r="W468" s="189">
        <f t="shared" si="123"/>
        <v>166698211.76045692</v>
      </c>
      <c r="X468" s="189">
        <f t="shared" si="123"/>
        <v>163196940.15924734</v>
      </c>
      <c r="Y468" s="189">
        <f t="shared" si="123"/>
        <v>159912901.13922888</v>
      </c>
      <c r="Z468" s="189">
        <f t="shared" si="123"/>
        <v>156822199.44986385</v>
      </c>
      <c r="AA468" s="189">
        <f t="shared" si="123"/>
        <v>153904603.07228523</v>
      </c>
      <c r="AB468" s="189">
        <f t="shared" si="123"/>
        <v>151142837.66752094</v>
      </c>
      <c r="AC468" s="189">
        <f t="shared" si="123"/>
        <v>148522042.19282305</v>
      </c>
      <c r="AD468" s="189">
        <f t="shared" si="123"/>
        <v>146029343.58593851</v>
      </c>
      <c r="AE468" s="189">
        <f t="shared" si="123"/>
        <v>143653520.68281013</v>
      </c>
      <c r="AF468" s="189">
        <f t="shared" si="123"/>
        <v>141384735.88566297</v>
      </c>
      <c r="AG468" s="189">
        <f t="shared" si="123"/>
        <v>139214318.88535148</v>
      </c>
      <c r="AH468" s="189">
        <f t="shared" si="123"/>
        <v>137134590.81629664</v>
      </c>
      <c r="AI468" s="189">
        <f t="shared" si="123"/>
        <v>135138720.13338333</v>
      </c>
      <c r="AJ468" s="189">
        <f t="shared" si="123"/>
        <v>133220603.60816339</v>
      </c>
      <c r="AK468" s="189">
        <f t="shared" si="123"/>
        <v>131374767.38721097</v>
      </c>
      <c r="AL468" s="189">
        <f t="shared" si="123"/>
        <v>129596284.20168674</v>
      </c>
      <c r="AM468" s="189">
        <f t="shared" si="123"/>
        <v>127880703.67632774</v>
      </c>
      <c r="AN468" s="189">
        <f t="shared" si="124"/>
        <v>126223993.33651879</v>
      </c>
      <c r="AO468" s="189">
        <f t="shared" si="124"/>
        <v>124622488.40907761</v>
      </c>
      <c r="AP468" s="189">
        <f t="shared" si="124"/>
        <v>123072848.89543021</v>
      </c>
      <c r="AQ468" s="189">
        <f t="shared" si="124"/>
        <v>121572022.69347021</v>
      </c>
      <c r="AR468" s="189">
        <f t="shared" si="124"/>
        <v>120117213.77741358</v>
      </c>
      <c r="AS468" s="189">
        <f t="shared" si="124"/>
        <v>118705854.62871289</v>
      </c>
      <c r="AT468" s="189">
        <f t="shared" si="124"/>
        <v>117335582.25698504</v>
      </c>
      <c r="AU468" s="189">
        <f t="shared" si="124"/>
        <v>116004217.2664597</v>
      </c>
      <c r="AV468" s="189">
        <f t="shared" si="124"/>
        <v>114709745.51716423</v>
      </c>
      <c r="AW468" s="189">
        <f t="shared" si="124"/>
        <v>113450302.00580418</v>
      </c>
      <c r="AX468" s="189">
        <f t="shared" si="124"/>
        <v>112224156.65287641</v>
      </c>
      <c r="AY468" s="189">
        <f t="shared" si="124"/>
        <v>111029701.73286185</v>
      </c>
      <c r="AZ468" s="189">
        <f t="shared" si="124"/>
        <v>109865440.72564825</v>
      </c>
      <c r="BA468" s="189">
        <f t="shared" si="124"/>
        <v>108729978.40141681</v>
      </c>
      <c r="BB468" s="189">
        <f t="shared" si="124"/>
        <v>107622011.97945225</v>
      </c>
      <c r="BC468" s="189">
        <f t="shared" si="124"/>
        <v>106540323.22483993</v>
      </c>
      <c r="BD468" s="189">
        <f t="shared" si="124"/>
        <v>105483771.36663666</v>
      </c>
      <c r="BE468" s="189">
        <f t="shared" si="124"/>
        <v>104451286.73757291</v>
      </c>
      <c r="BF468" s="189">
        <f t="shared" si="124"/>
        <v>103441865.04920423</v>
      </c>
      <c r="BG468" s="189">
        <f t="shared" si="124"/>
        <v>102454562.22814181</v>
      </c>
      <c r="BH468" s="189">
        <f t="shared" si="124"/>
        <v>101488489.74892387</v>
      </c>
      <c r="BI468" s="189">
        <f t="shared" si="124"/>
        <v>100542810.40753272</v>
      </c>
      <c r="BJ468" s="189">
        <f t="shared" si="124"/>
        <v>99616734.486774445</v>
      </c>
      <c r="BK468" s="189">
        <f t="shared" si="124"/>
        <v>98709516.270900846</v>
      </c>
      <c r="BL468" s="189">
        <f t="shared" si="124"/>
        <v>97820450.872152597</v>
      </c>
      <c r="BM468" s="189">
        <f t="shared" si="124"/>
        <v>96948871.336457461</v>
      </c>
      <c r="BN468" s="1521">
        <f t="shared" si="124"/>
        <v>96094145.999454588</v>
      </c>
    </row>
    <row r="469" spans="1:66" hidden="1" x14ac:dyDescent="0.15">
      <c r="A469" s="1123"/>
      <c r="C469" s="1529"/>
      <c r="D469" s="274"/>
      <c r="E469" s="1675"/>
      <c r="F469" s="1604"/>
      <c r="G469" s="189"/>
      <c r="H469" s="189"/>
      <c r="I469" s="189"/>
      <c r="J469" s="189"/>
      <c r="K469" s="189"/>
      <c r="L469" s="189"/>
      <c r="M469" s="189"/>
      <c r="N469" s="189"/>
      <c r="O469" s="189"/>
      <c r="P469" s="189"/>
      <c r="Q469" s="189"/>
      <c r="R469" s="189"/>
      <c r="S469" s="189"/>
      <c r="T469" s="189"/>
      <c r="U469" s="189"/>
      <c r="V469" s="189"/>
      <c r="W469" s="189"/>
      <c r="X469" s="189"/>
      <c r="Y469" s="189"/>
      <c r="Z469" s="189"/>
      <c r="AA469" s="189"/>
      <c r="AB469" s="189"/>
      <c r="AC469" s="189"/>
      <c r="AD469" s="189"/>
      <c r="AE469" s="189"/>
      <c r="AF469" s="189"/>
      <c r="AG469" s="189"/>
      <c r="AH469" s="189"/>
      <c r="AI469" s="189"/>
      <c r="AJ469" s="189"/>
      <c r="AK469" s="189"/>
      <c r="AL469" s="189"/>
      <c r="AM469" s="189"/>
      <c r="AN469" s="189"/>
      <c r="AO469" s="189"/>
      <c r="AP469" s="189"/>
      <c r="AQ469" s="189"/>
      <c r="AR469" s="189"/>
      <c r="AS469" s="189"/>
      <c r="AT469" s="189"/>
      <c r="AU469" s="189"/>
      <c r="AV469" s="189"/>
      <c r="AW469" s="189"/>
      <c r="AX469" s="189"/>
      <c r="AY469" s="189"/>
      <c r="AZ469" s="189"/>
      <c r="BA469" s="189"/>
      <c r="BB469" s="189"/>
      <c r="BC469" s="189"/>
      <c r="BD469" s="189"/>
      <c r="BE469" s="189"/>
      <c r="BF469" s="189"/>
      <c r="BG469" s="189"/>
      <c r="BH469" s="189"/>
      <c r="BI469" s="189"/>
      <c r="BJ469" s="189"/>
      <c r="BK469" s="189"/>
      <c r="BL469" s="189"/>
      <c r="BM469" s="189"/>
      <c r="BN469" s="1521"/>
    </row>
    <row r="470" spans="1:66" hidden="1" x14ac:dyDescent="0.15">
      <c r="A470" s="1123"/>
      <c r="C470" s="1529"/>
      <c r="D470" s="274"/>
      <c r="E470" s="1675"/>
      <c r="F470" s="1604">
        <f t="shared" si="116"/>
        <v>-9167675946.521513</v>
      </c>
      <c r="G470" s="189">
        <f t="shared" si="123"/>
        <v>-70182625.98239997</v>
      </c>
      <c r="H470" s="189">
        <f t="shared" si="123"/>
        <v>-109999979.58239996</v>
      </c>
      <c r="I470" s="189">
        <f t="shared" si="123"/>
        <v>-129489836.99538383</v>
      </c>
      <c r="J470" s="189">
        <f t="shared" si="123"/>
        <v>-141853862.46239996</v>
      </c>
      <c r="K470" s="189">
        <f t="shared" si="123"/>
        <v>-150685880.34242606</v>
      </c>
      <c r="L470" s="189">
        <f t="shared" si="123"/>
        <v>-157445748.39278704</v>
      </c>
      <c r="M470" s="189">
        <f t="shared" si="123"/>
        <v>-162859601.988756</v>
      </c>
      <c r="N470" s="189">
        <f t="shared" si="123"/>
        <v>-167336968.76639998</v>
      </c>
      <c r="O470" s="189">
        <f t="shared" si="123"/>
        <v>-171129649.4490692</v>
      </c>
      <c r="P470" s="189">
        <f t="shared" si="123"/>
        <v>-174402583.07042086</v>
      </c>
      <c r="Q470" s="189">
        <f t="shared" si="123"/>
        <v>-177269180.92529452</v>
      </c>
      <c r="R470" s="189">
        <f t="shared" si="123"/>
        <v>-179810477.51070964</v>
      </c>
      <c r="S470" s="189">
        <f t="shared" si="123"/>
        <v>-182086208.11805195</v>
      </c>
      <c r="T470" s="189">
        <f t="shared" si="123"/>
        <v>-184141560.38748479</v>
      </c>
      <c r="U470" s="189">
        <f t="shared" si="123"/>
        <v>-186011469.96728235</v>
      </c>
      <c r="V470" s="189">
        <f t="shared" si="123"/>
        <v>-187723453.80959994</v>
      </c>
      <c r="W470" s="189">
        <f t="shared" si="123"/>
        <v>-189299537.03336102</v>
      </c>
      <c r="X470" s="189">
        <f t="shared" si="123"/>
        <v>-190757598.35573536</v>
      </c>
      <c r="Y470" s="189">
        <f t="shared" si="123"/>
        <v>-192112331.35497338</v>
      </c>
      <c r="Z470" s="189">
        <f t="shared" si="123"/>
        <v>-193375945.25281668</v>
      </c>
      <c r="AA470" s="189">
        <f t="shared" si="123"/>
        <v>-194558685.01176614</v>
      </c>
      <c r="AB470" s="189">
        <f t="shared" si="123"/>
        <v>-195669223.53671563</v>
      </c>
      <c r="AC470" s="189">
        <f t="shared" si="123"/>
        <v>-196714961.69487488</v>
      </c>
      <c r="AD470" s="189">
        <f t="shared" si="123"/>
        <v>-197702260.80504769</v>
      </c>
      <c r="AE470" s="189">
        <f t="shared" si="123"/>
        <v>-198636624.92161596</v>
      </c>
      <c r="AF470" s="189">
        <f t="shared" si="123"/>
        <v>-199522845.29092151</v>
      </c>
      <c r="AG470" s="189">
        <f t="shared" si="123"/>
        <v>-200365115.95580643</v>
      </c>
      <c r="AH470" s="189">
        <f t="shared" si="123"/>
        <v>-201167127.10646784</v>
      </c>
      <c r="AI470" s="189">
        <f t="shared" si="123"/>
        <v>-201932141.08905751</v>
      </c>
      <c r="AJ470" s="189">
        <f t="shared" si="123"/>
        <v>-202663054.77030593</v>
      </c>
      <c r="AK470" s="189">
        <f t="shared" si="123"/>
        <v>-203362451.07278377</v>
      </c>
      <c r="AL470" s="189">
        <f t="shared" si="123"/>
        <v>-204032641.84415996</v>
      </c>
      <c r="AM470" s="189">
        <f t="shared" si="123"/>
        <v>-204675703.73858982</v>
      </c>
      <c r="AN470" s="189">
        <f t="shared" ref="AN470:BN471" si="125">AN210-AN406</f>
        <v>-205293508.42316884</v>
      </c>
      <c r="AO470" s="189">
        <f t="shared" si="125"/>
        <v>-205887748.14491737</v>
      </c>
      <c r="AP470" s="189">
        <f t="shared" si="125"/>
        <v>-206459957.48106825</v>
      </c>
      <c r="AQ470" s="189">
        <f t="shared" si="125"/>
        <v>-207011531.93104392</v>
      </c>
      <c r="AR470" s="189">
        <f t="shared" si="125"/>
        <v>-207543743.88045865</v>
      </c>
      <c r="AS470" s="189">
        <f t="shared" si="125"/>
        <v>-208057756.36700982</v>
      </c>
      <c r="AT470" s="189">
        <f t="shared" si="125"/>
        <v>-208554634.99873334</v>
      </c>
      <c r="AU470" s="189">
        <f t="shared" si="125"/>
        <v>-209035358.31197327</v>
      </c>
      <c r="AV470" s="189">
        <f t="shared" si="125"/>
        <v>-209500826.80589294</v>
      </c>
      <c r="AW470" s="189">
        <f t="shared" si="125"/>
        <v>-209951870.84970027</v>
      </c>
      <c r="AX470" s="189">
        <f t="shared" si="125"/>
        <v>-210389257.62585253</v>
      </c>
      <c r="AY470" s="189">
        <f t="shared" si="125"/>
        <v>-210813697.24572992</v>
      </c>
      <c r="AZ470" s="189">
        <f t="shared" si="125"/>
        <v>-211225848.15237993</v>
      </c>
      <c r="BA470" s="189">
        <f t="shared" si="125"/>
        <v>-211626321.90694141</v>
      </c>
      <c r="BB470" s="189">
        <f t="shared" si="125"/>
        <v>-212015687.44051814</v>
      </c>
      <c r="BC470" s="189">
        <f t="shared" si="125"/>
        <v>-212394474.8409602</v>
      </c>
      <c r="BD470" s="189">
        <f t="shared" si="125"/>
        <v>-212763178.73377275</v>
      </c>
      <c r="BE470" s="189">
        <f t="shared" si="125"/>
        <v>-213122261.30780798</v>
      </c>
      <c r="BF470" s="189">
        <f t="shared" si="125"/>
        <v>-213472155.02921724</v>
      </c>
      <c r="BG470" s="189">
        <f t="shared" si="125"/>
        <v>-213813265.08109337</v>
      </c>
      <c r="BH470" s="189">
        <f t="shared" si="125"/>
        <v>-214145971.56112516</v>
      </c>
      <c r="BI470" s="189">
        <f t="shared" si="125"/>
        <v>-214470631.46525586</v>
      </c>
      <c r="BJ470" s="189">
        <f t="shared" si="125"/>
        <v>-214787580.48165429</v>
      </c>
      <c r="BK470" s="189">
        <f t="shared" si="125"/>
        <v>-215097134.61616653</v>
      </c>
      <c r="BL470" s="189">
        <f t="shared" si="125"/>
        <v>-215399591.66772604</v>
      </c>
      <c r="BM470" s="189">
        <f t="shared" si="125"/>
        <v>-215695232.56989521</v>
      </c>
      <c r="BN470" s="1521">
        <f t="shared" si="125"/>
        <v>-215984322.61272472</v>
      </c>
    </row>
    <row r="471" spans="1:66" hidden="1" x14ac:dyDescent="0.15">
      <c r="A471" s="1123"/>
      <c r="C471" s="1529"/>
      <c r="D471" s="274"/>
      <c r="E471" s="1675"/>
      <c r="F471" s="1604">
        <f t="shared" si="116"/>
        <v>-8230381689.7872</v>
      </c>
      <c r="G471" s="189">
        <f t="shared" si="123"/>
        <v>-70182625.98239997</v>
      </c>
      <c r="H471" s="189">
        <f t="shared" si="123"/>
        <v>-100045641.18240002</v>
      </c>
      <c r="I471" s="189">
        <f t="shared" si="123"/>
        <v>-115392277.20488074</v>
      </c>
      <c r="J471" s="189">
        <f t="shared" si="123"/>
        <v>-125429204.1024</v>
      </c>
      <c r="K471" s="189">
        <f t="shared" si="123"/>
        <v>-132761358.42510363</v>
      </c>
      <c r="L471" s="189">
        <f t="shared" si="123"/>
        <v>-138473844.72150862</v>
      </c>
      <c r="M471" s="189">
        <f t="shared" si="123"/>
        <v>-143116775.32649755</v>
      </c>
      <c r="N471" s="189">
        <f t="shared" si="123"/>
        <v>-147005232.5844</v>
      </c>
      <c r="O471" s="189">
        <f t="shared" si="123"/>
        <v>-150335487.39669311</v>
      </c>
      <c r="P471" s="189">
        <f t="shared" si="123"/>
        <v>-153237563.75869811</v>
      </c>
      <c r="Q471" s="189">
        <f t="shared" si="123"/>
        <v>-155801760.75341254</v>
      </c>
      <c r="R471" s="189">
        <f t="shared" si="123"/>
        <v>-158093177.11064237</v>
      </c>
      <c r="S471" s="189">
        <f t="shared" si="123"/>
        <v>-160160190.43170166</v>
      </c>
      <c r="T471" s="189">
        <f t="shared" si="123"/>
        <v>-162039668.12488294</v>
      </c>
      <c r="U471" s="189">
        <f t="shared" si="123"/>
        <v>-163760307.97162181</v>
      </c>
      <c r="V471" s="189">
        <f t="shared" si="123"/>
        <v>-165344856.79410005</v>
      </c>
      <c r="W471" s="189">
        <f t="shared" si="123"/>
        <v>-166811629.02426785</v>
      </c>
      <c r="X471" s="189">
        <f t="shared" si="123"/>
        <v>-168175573.38454914</v>
      </c>
      <c r="Y471" s="189">
        <f t="shared" si="123"/>
        <v>-169449039.25289375</v>
      </c>
      <c r="Z471" s="189">
        <f t="shared" si="123"/>
        <v>-170642338.29225338</v>
      </c>
      <c r="AA471" s="189">
        <f t="shared" si="123"/>
        <v>-171764163.33490592</v>
      </c>
      <c r="AB471" s="189">
        <f t="shared" si="123"/>
        <v>-172821905.73776066</v>
      </c>
      <c r="AC471" s="189">
        <f t="shared" si="123"/>
        <v>-173821899.22482759</v>
      </c>
      <c r="AD471" s="189">
        <f t="shared" si="123"/>
        <v>-174769609.641406</v>
      </c>
      <c r="AE471" s="189">
        <f t="shared" si="123"/>
        <v>-175669784.33023024</v>
      </c>
      <c r="AF471" s="189">
        <f t="shared" si="123"/>
        <v>-176526570.96430641</v>
      </c>
      <c r="AG471" s="189">
        <f t="shared" si="123"/>
        <v>-177343612.99581337</v>
      </c>
      <c r="AH471" s="189">
        <f t="shared" si="123"/>
        <v>-178124127.00351048</v>
      </c>
      <c r="AI471" s="189">
        <f t="shared" si="123"/>
        <v>-178870965.88469905</v>
      </c>
      <c r="AJ471" s="189">
        <f t="shared" si="123"/>
        <v>-179586670.87323856</v>
      </c>
      <c r="AK471" s="189">
        <f t="shared" si="123"/>
        <v>-180273514.6601786</v>
      </c>
      <c r="AL471" s="189">
        <f t="shared" si="123"/>
        <v>-180933537.37234503</v>
      </c>
      <c r="AM471" s="189">
        <f t="shared" si="123"/>
        <v>-181568576.7746706</v>
      </c>
      <c r="AN471" s="189">
        <f t="shared" si="125"/>
        <v>-182180293.76798767</v>
      </c>
      <c r="AO471" s="189">
        <f t="shared" si="125"/>
        <v>-182770194.02991509</v>
      </c>
      <c r="AP471" s="189">
        <f t="shared" si="125"/>
        <v>-183339646.47422677</v>
      </c>
      <c r="AQ471" s="189">
        <f t="shared" si="125"/>
        <v>-183889899.07059175</v>
      </c>
      <c r="AR471" s="189">
        <f t="shared" si="125"/>
        <v>-184422092.46231967</v>
      </c>
      <c r="AS471" s="189">
        <f t="shared" si="125"/>
        <v>-184937271.73772663</v>
      </c>
      <c r="AT471" s="189">
        <f t="shared" si="125"/>
        <v>-185436396.64577538</v>
      </c>
      <c r="AU471" s="189">
        <f t="shared" si="125"/>
        <v>-185920350.49485517</v>
      </c>
      <c r="AV471" s="189">
        <f t="shared" si="125"/>
        <v>-186389947.93203002</v>
      </c>
      <c r="AW471" s="189">
        <f t="shared" si="125"/>
        <v>-186845941.76657724</v>
      </c>
      <c r="AX471" s="189">
        <f t="shared" si="125"/>
        <v>-187289028.97445655</v>
      </c>
      <c r="AY471" s="189">
        <f t="shared" si="125"/>
        <v>-187719855.99818879</v>
      </c>
      <c r="AZ471" s="189">
        <f t="shared" si="125"/>
        <v>-188139023.43846345</v>
      </c>
      <c r="BA471" s="189">
        <f t="shared" si="125"/>
        <v>-188547090.21884131</v>
      </c>
      <c r="BB471" s="189">
        <f t="shared" si="125"/>
        <v>-188944577.29255509</v>
      </c>
      <c r="BC471" s="189">
        <f t="shared" si="125"/>
        <v>-189331970.95013934</v>
      </c>
      <c r="BD471" s="189">
        <f t="shared" si="125"/>
        <v>-189709725.77805567</v>
      </c>
      <c r="BE471" s="189">
        <f t="shared" si="125"/>
        <v>-190078267.31130892</v>
      </c>
      <c r="BF471" s="189">
        <f t="shared" si="125"/>
        <v>-190437994.41702044</v>
      </c>
      <c r="BG471" s="189">
        <f t="shared" si="125"/>
        <v>-190789281.44084364</v>
      </c>
      <c r="BH471" s="189">
        <f t="shared" si="125"/>
        <v>-191132480.14380139</v>
      </c>
      <c r="BI471" s="189">
        <f t="shared" si="125"/>
        <v>-191467921.45347291</v>
      </c>
      <c r="BJ471" s="189">
        <f t="shared" si="125"/>
        <v>-191795917.05034393</v>
      </c>
      <c r="BK471" s="189">
        <f t="shared" si="125"/>
        <v>-192116760.80747384</v>
      </c>
      <c r="BL471" s="189">
        <f t="shared" si="125"/>
        <v>-192430730.09935421</v>
      </c>
      <c r="BM471" s="189">
        <f t="shared" si="125"/>
        <v>-192738086.99387336</v>
      </c>
      <c r="BN471" s="1521">
        <f t="shared" si="125"/>
        <v>-193039079.33961278</v>
      </c>
    </row>
    <row r="472" spans="1:66" hidden="1" x14ac:dyDescent="0.15">
      <c r="A472" s="1123"/>
      <c r="C472" s="1529"/>
      <c r="D472" s="274"/>
      <c r="E472" s="1675"/>
      <c r="F472" s="1604">
        <f t="shared" si="116"/>
        <v>-7104151846.0890093</v>
      </c>
      <c r="G472" s="189">
        <f t="shared" si="123"/>
        <v>-70182625.98239997</v>
      </c>
      <c r="H472" s="189">
        <f t="shared" si="123"/>
        <v>-90091302.782400012</v>
      </c>
      <c r="I472" s="189">
        <f t="shared" si="123"/>
        <v>-100800979.10522363</v>
      </c>
      <c r="J472" s="189">
        <f t="shared" si="123"/>
        <v>-108009111.90239999</v>
      </c>
      <c r="K472" s="189">
        <f t="shared" si="123"/>
        <v>-113387098.17613673</v>
      </c>
      <c r="L472" s="189">
        <f t="shared" si="123"/>
        <v>-117647820.59294125</v>
      </c>
      <c r="M472" s="189">
        <f t="shared" si="123"/>
        <v>-121159224.15427485</v>
      </c>
      <c r="N472" s="189">
        <f t="shared" si="123"/>
        <v>-124135140.11039996</v>
      </c>
      <c r="O472" s="189">
        <f t="shared" si="123"/>
        <v>-126710412.80878216</v>
      </c>
      <c r="P472" s="189">
        <f t="shared" si="123"/>
        <v>-128975327.75676307</v>
      </c>
      <c r="Q472" s="189">
        <f t="shared" si="123"/>
        <v>-130993177.8909474</v>
      </c>
      <c r="R472" s="189">
        <f t="shared" si="123"/>
        <v>-132809977.93188712</v>
      </c>
      <c r="S472" s="189">
        <f t="shared" si="123"/>
        <v>-134460184.87950093</v>
      </c>
      <c r="T472" s="189">
        <f t="shared" si="123"/>
        <v>-135970241.13708735</v>
      </c>
      <c r="U472" s="189">
        <f t="shared" si="123"/>
        <v>-137360862.11102879</v>
      </c>
      <c r="V472" s="189">
        <f t="shared" si="123"/>
        <v>-138648565.49759996</v>
      </c>
      <c r="W472" s="189">
        <f t="shared" si="123"/>
        <v>-139846724.34635365</v>
      </c>
      <c r="X472" s="189">
        <f t="shared" si="123"/>
        <v>-140966310.92614394</v>
      </c>
      <c r="Y472" s="189">
        <f t="shared" si="123"/>
        <v>-142016433.97659516</v>
      </c>
      <c r="Z472" s="189">
        <f t="shared" si="123"/>
        <v>-143004734.37932676</v>
      </c>
      <c r="AA472" s="189">
        <f t="shared" si="123"/>
        <v>-143937681.64010292</v>
      </c>
      <c r="AB472" s="189">
        <f t="shared" si="123"/>
        <v>-144820799.50009269</v>
      </c>
      <c r="AC472" s="189">
        <f t="shared" si="123"/>
        <v>-145658840.01109821</v>
      </c>
      <c r="AD472" s="189">
        <f t="shared" si="123"/>
        <v>-146455919.53693843</v>
      </c>
      <c r="AE472" s="189">
        <f t="shared" ref="AE472:BN472" si="126">AE212-AE408</f>
        <v>-147215626.22104198</v>
      </c>
      <c r="AF472" s="189">
        <f t="shared" si="126"/>
        <v>-147941105.78979087</v>
      </c>
      <c r="AG472" s="189">
        <f t="shared" si="126"/>
        <v>-148635130.71069616</v>
      </c>
      <c r="AH472" s="189">
        <f t="shared" si="126"/>
        <v>-149300156.42161858</v>
      </c>
      <c r="AI472" s="189">
        <f t="shared" si="126"/>
        <v>-149938367.41639394</v>
      </c>
      <c r="AJ472" s="189">
        <f t="shared" si="126"/>
        <v>-150551715.29816586</v>
      </c>
      <c r="AK472" s="189">
        <f t="shared" si="126"/>
        <v>-151141950.41753089</v>
      </c>
      <c r="AL472" s="189">
        <f t="shared" si="126"/>
        <v>-151710648.34607995</v>
      </c>
      <c r="AM472" s="189">
        <f t="shared" si="126"/>
        <v>-152259232.16119385</v>
      </c>
      <c r="AN472" s="189">
        <f t="shared" si="126"/>
        <v>-152788991.30995828</v>
      </c>
      <c r="AO472" s="189">
        <f t="shared" si="126"/>
        <v>-153301097.66115129</v>
      </c>
      <c r="AP472" s="189">
        <f t="shared" si="126"/>
        <v>-153796619.2317695</v>
      </c>
      <c r="AQ472" s="189">
        <f t="shared" si="126"/>
        <v>-154276531.97939283</v>
      </c>
      <c r="AR472" s="189">
        <f t="shared" si="126"/>
        <v>-154741729.97717559</v>
      </c>
      <c r="AS472" s="189">
        <f t="shared" si="126"/>
        <v>-155193034.22949457</v>
      </c>
      <c r="AT472" s="189">
        <f t="shared" si="126"/>
        <v>-155631200.33963406</v>
      </c>
      <c r="AU472" s="189">
        <f t="shared" si="126"/>
        <v>-156056925.20361775</v>
      </c>
      <c r="AV472" s="189">
        <f t="shared" si="126"/>
        <v>-156470852.87433261</v>
      </c>
      <c r="AW472" s="189">
        <f t="shared" si="126"/>
        <v>-156873579.71587086</v>
      </c>
      <c r="AX472" s="189">
        <f t="shared" si="126"/>
        <v>-157265658.94832337</v>
      </c>
      <c r="AY472" s="189">
        <f t="shared" si="126"/>
        <v>-157647604.66717333</v>
      </c>
      <c r="AZ472" s="189">
        <f t="shared" si="126"/>
        <v>-158019895.4082284</v>
      </c>
      <c r="BA472" s="189">
        <f t="shared" si="126"/>
        <v>-158382977.31813449</v>
      </c>
      <c r="BB472" s="189">
        <f t="shared" si="126"/>
        <v>-158737266.98148459</v>
      </c>
      <c r="BC472" s="189">
        <f t="shared" si="126"/>
        <v>-159083153.94802427</v>
      </c>
      <c r="BD472" s="189">
        <f t="shared" si="126"/>
        <v>-159421002.99717778</v>
      </c>
      <c r="BE472" s="189">
        <f t="shared" si="126"/>
        <v>-159751156.17185301</v>
      </c>
      <c r="BF472" s="189">
        <f t="shared" si="126"/>
        <v>-160073934.60905176</v>
      </c>
      <c r="BG472" s="189">
        <f t="shared" si="126"/>
        <v>-160389640.19106621</v>
      </c>
      <c r="BH472" s="189">
        <f t="shared" si="126"/>
        <v>-160698557.03786653</v>
      </c>
      <c r="BI472" s="189">
        <f t="shared" si="126"/>
        <v>-161000952.85858512</v>
      </c>
      <c r="BJ472" s="189">
        <f t="shared" si="126"/>
        <v>-161297080.17769676</v>
      </c>
      <c r="BK472" s="189">
        <f t="shared" si="126"/>
        <v>-161587177.44952291</v>
      </c>
      <c r="BL472" s="189">
        <f t="shared" si="126"/>
        <v>-161871470.07299453</v>
      </c>
      <c r="BM472" s="189">
        <f t="shared" si="126"/>
        <v>-162150171.31715024</v>
      </c>
      <c r="BN472" s="1521">
        <f t="shared" si="126"/>
        <v>-162423483.16658932</v>
      </c>
    </row>
    <row r="473" spans="1:66" hidden="1" x14ac:dyDescent="0.15">
      <c r="A473" s="1123"/>
      <c r="C473" s="1529"/>
      <c r="D473" s="274"/>
      <c r="E473" s="1675"/>
      <c r="F473" s="1604"/>
      <c r="G473" s="189"/>
      <c r="H473" s="189"/>
      <c r="I473" s="189"/>
      <c r="J473" s="189"/>
      <c r="K473" s="189"/>
      <c r="L473" s="189"/>
      <c r="M473" s="189"/>
      <c r="N473" s="189"/>
      <c r="O473" s="189"/>
      <c r="P473" s="189"/>
      <c r="Q473" s="189"/>
      <c r="R473" s="189"/>
      <c r="S473" s="189"/>
      <c r="T473" s="189"/>
      <c r="U473" s="189"/>
      <c r="V473" s="189"/>
      <c r="W473" s="189"/>
      <c r="X473" s="189"/>
      <c r="Y473" s="189"/>
      <c r="Z473" s="189"/>
      <c r="AA473" s="189"/>
      <c r="AB473" s="189"/>
      <c r="AC473" s="189"/>
      <c r="AD473" s="189"/>
      <c r="AE473" s="189"/>
      <c r="AF473" s="189"/>
      <c r="AG473" s="189"/>
      <c r="AH473" s="189"/>
      <c r="AI473" s="189"/>
      <c r="AJ473" s="189"/>
      <c r="AK473" s="189"/>
      <c r="AL473" s="189"/>
      <c r="AM473" s="189"/>
      <c r="AN473" s="189"/>
      <c r="AO473" s="189"/>
      <c r="AP473" s="189"/>
      <c r="AQ473" s="189"/>
      <c r="AR473" s="189"/>
      <c r="AS473" s="189"/>
      <c r="AT473" s="189"/>
      <c r="AU473" s="189"/>
      <c r="AV473" s="189"/>
      <c r="AW473" s="189"/>
      <c r="AX473" s="189"/>
      <c r="AY473" s="189"/>
      <c r="AZ473" s="189"/>
      <c r="BA473" s="189"/>
      <c r="BB473" s="189"/>
      <c r="BC473" s="189"/>
      <c r="BD473" s="189"/>
      <c r="BE473" s="189"/>
      <c r="BF473" s="189"/>
      <c r="BG473" s="189"/>
      <c r="BH473" s="189"/>
      <c r="BI473" s="189"/>
      <c r="BJ473" s="189"/>
      <c r="BK473" s="189"/>
      <c r="BL473" s="189"/>
      <c r="BM473" s="189"/>
      <c r="BN473" s="1521"/>
    </row>
    <row r="474" spans="1:66" hidden="1" x14ac:dyDescent="0.15">
      <c r="A474" s="1123"/>
      <c r="C474" s="1529"/>
      <c r="D474" s="274"/>
      <c r="E474" s="1675"/>
      <c r="F474" s="1604">
        <f t="shared" si="116"/>
        <v>-97088477.929391026</v>
      </c>
      <c r="G474" s="189">
        <f t="shared" ref="G474:BN476" si="127">G214-G410</f>
        <v>353332608.89759994</v>
      </c>
      <c r="H474" s="189">
        <f t="shared" si="127"/>
        <v>228812208.32160002</v>
      </c>
      <c r="I474" s="189">
        <f t="shared" si="127"/>
        <v>167861777.59699577</v>
      </c>
      <c r="J474" s="189">
        <f t="shared" si="127"/>
        <v>129195887.86080006</v>
      </c>
      <c r="K474" s="189">
        <f t="shared" si="127"/>
        <v>101575609.14103997</v>
      </c>
      <c r="L474" s="189">
        <f t="shared" si="127"/>
        <v>80435543.281116635</v>
      </c>
      <c r="M474" s="189">
        <f t="shared" si="127"/>
        <v>63504854.586881712</v>
      </c>
      <c r="N474" s="189">
        <f t="shared" si="127"/>
        <v>49502831.492160082</v>
      </c>
      <c r="O474" s="189">
        <f t="shared" si="127"/>
        <v>37642020.183423921</v>
      </c>
      <c r="P474" s="189">
        <f t="shared" si="127"/>
        <v>27406608.516351976</v>
      </c>
      <c r="Q474" s="189">
        <f t="shared" si="127"/>
        <v>18441926.514503039</v>
      </c>
      <c r="R474" s="189">
        <f t="shared" si="127"/>
        <v>10494555.828413293</v>
      </c>
      <c r="S474" s="189">
        <f t="shared" si="127"/>
        <v>3377686.8954331428</v>
      </c>
      <c r="T474" s="189">
        <f t="shared" si="127"/>
        <v>-3049995.1269745827</v>
      </c>
      <c r="U474" s="189">
        <f t="shared" si="127"/>
        <v>-8897744.1325060874</v>
      </c>
      <c r="V474" s="189">
        <f t="shared" si="127"/>
        <v>-14251613.602751896</v>
      </c>
      <c r="W474" s="189">
        <f t="shared" si="127"/>
        <v>-19180482.465695262</v>
      </c>
      <c r="X474" s="189">
        <f t="shared" si="127"/>
        <v>-23740262.649740845</v>
      </c>
      <c r="Y474" s="189">
        <f t="shared" si="127"/>
        <v>-27976905.231096305</v>
      </c>
      <c r="Z474" s="189">
        <f t="shared" si="127"/>
        <v>-31928591.983398393</v>
      </c>
      <c r="AA474" s="189">
        <f t="shared" si="127"/>
        <v>-35627361.872554302</v>
      </c>
      <c r="AB474" s="189">
        <f t="shared" si="127"/>
        <v>-39100337.584877551</v>
      </c>
      <c r="AC474" s="189">
        <f t="shared" si="127"/>
        <v>-42370663.776309758</v>
      </c>
      <c r="AD474" s="189">
        <f t="shared" si="127"/>
        <v>-45458234.133749411</v>
      </c>
      <c r="AE474" s="189">
        <f t="shared" si="127"/>
        <v>-48380261.429880857</v>
      </c>
      <c r="AF474" s="189">
        <f t="shared" si="127"/>
        <v>-51151729.28013353</v>
      </c>
      <c r="AG474" s="189">
        <f t="shared" si="127"/>
        <v>-53785753.671570823</v>
      </c>
      <c r="AH474" s="189">
        <f t="shared" si="127"/>
        <v>-56293874.898059681</v>
      </c>
      <c r="AI474" s="189">
        <f t="shared" si="127"/>
        <v>-58686295.261182711</v>
      </c>
      <c r="AJ474" s="189">
        <f t="shared" si="127"/>
        <v>-60972074.102484867</v>
      </c>
      <c r="AK474" s="189">
        <f t="shared" si="127"/>
        <v>-63159288.96916835</v>
      </c>
      <c r="AL474" s="189">
        <f t="shared" si="127"/>
        <v>-65255169.678681493</v>
      </c>
      <c r="AM474" s="189">
        <f t="shared" si="127"/>
        <v>-67266210.530215293</v>
      </c>
      <c r="AN474" s="189">
        <f t="shared" si="127"/>
        <v>-69198264.769036204</v>
      </c>
      <c r="AO474" s="189">
        <f t="shared" si="127"/>
        <v>-71056624.541853905</v>
      </c>
      <c r="AP474" s="189">
        <f t="shared" si="127"/>
        <v>-72846088.91627264</v>
      </c>
      <c r="AQ474" s="189">
        <f t="shared" si="127"/>
        <v>-74571022.023289919</v>
      </c>
      <c r="AR474" s="189">
        <f t="shared" si="127"/>
        <v>-76235402.981357068</v>
      </c>
      <c r="AS474" s="189">
        <f t="shared" si="127"/>
        <v>-77842868.946307778</v>
      </c>
      <c r="AT474" s="189">
        <f t="shared" si="127"/>
        <v>-79396752.383198708</v>
      </c>
      <c r="AU474" s="189">
        <f t="shared" si="127"/>
        <v>-80900113.458678693</v>
      </c>
      <c r="AV474" s="189">
        <f t="shared" si="127"/>
        <v>-82355768.294523478</v>
      </c>
      <c r="AW474" s="189">
        <f t="shared" si="127"/>
        <v>-83766313.695820898</v>
      </c>
      <c r="AX474" s="189">
        <f t="shared" si="127"/>
        <v>-85134148.864382029</v>
      </c>
      <c r="AY474" s="189">
        <f t="shared" si="127"/>
        <v>-86461494.524226695</v>
      </c>
      <c r="AZ474" s="189">
        <f t="shared" si="127"/>
        <v>-87750409.81752786</v>
      </c>
      <c r="BA474" s="189">
        <f t="shared" si="127"/>
        <v>-89002807.273148209</v>
      </c>
      <c r="BB474" s="189">
        <f t="shared" si="127"/>
        <v>-90220466.103479505</v>
      </c>
      <c r="BC474" s="189">
        <f t="shared" si="127"/>
        <v>-91405044.046805888</v>
      </c>
      <c r="BD474" s="189">
        <f t="shared" si="127"/>
        <v>-92558087.940384656</v>
      </c>
      <c r="BE474" s="189">
        <f t="shared" si="127"/>
        <v>-93681043.182661921</v>
      </c>
      <c r="BF474" s="189">
        <f t="shared" si="127"/>
        <v>-94775262.220586777</v>
      </c>
      <c r="BG474" s="189">
        <f t="shared" si="127"/>
        <v>-95842012.179080158</v>
      </c>
      <c r="BH474" s="189">
        <f t="shared" si="127"/>
        <v>-96882481.733736634</v>
      </c>
      <c r="BI474" s="189">
        <f t="shared" si="127"/>
        <v>-97897787.314299315</v>
      </c>
      <c r="BJ474" s="189">
        <f t="shared" si="127"/>
        <v>-98888978.714927763</v>
      </c>
      <c r="BK474" s="189">
        <f t="shared" si="127"/>
        <v>-99857044.177455634</v>
      </c>
      <c r="BL474" s="189">
        <f t="shared" si="127"/>
        <v>-100802915.00542614</v>
      </c>
      <c r="BM474" s="189">
        <f t="shared" si="127"/>
        <v>-101727469.7594808</v>
      </c>
      <c r="BN474" s="1521">
        <f t="shared" si="127"/>
        <v>-102631538.07846788</v>
      </c>
    </row>
    <row r="475" spans="1:66" hidden="1" x14ac:dyDescent="0.15">
      <c r="A475" s="1123"/>
      <c r="C475" s="1529"/>
      <c r="D475" s="274"/>
      <c r="E475" s="1675"/>
      <c r="F475" s="1604">
        <f t="shared" si="116"/>
        <v>2834102215.4204807</v>
      </c>
      <c r="G475" s="189">
        <f t="shared" si="127"/>
        <v>353332608.89759994</v>
      </c>
      <c r="H475" s="189">
        <f t="shared" si="127"/>
        <v>259942308.46559989</v>
      </c>
      <c r="I475" s="189">
        <f t="shared" si="127"/>
        <v>211948931.40165126</v>
      </c>
      <c r="J475" s="189">
        <f t="shared" si="127"/>
        <v>180560553.09839994</v>
      </c>
      <c r="K475" s="189">
        <f t="shared" si="127"/>
        <v>157630782.26229626</v>
      </c>
      <c r="L475" s="189">
        <f t="shared" si="127"/>
        <v>139766182.59404361</v>
      </c>
      <c r="M475" s="189">
        <f t="shared" si="127"/>
        <v>125246393.44412395</v>
      </c>
      <c r="N475" s="189">
        <f t="shared" si="127"/>
        <v>113086061.03627989</v>
      </c>
      <c r="O475" s="189">
        <f t="shared" si="127"/>
        <v>102671389.39806011</v>
      </c>
      <c r="P475" s="189">
        <f t="shared" si="127"/>
        <v>93595755.825591832</v>
      </c>
      <c r="Q475" s="189">
        <f t="shared" si="127"/>
        <v>85576768.924924999</v>
      </c>
      <c r="R475" s="189">
        <f t="shared" si="127"/>
        <v>78410846.107576996</v>
      </c>
      <c r="S475" s="189">
        <f t="shared" si="127"/>
        <v>71946696.598297983</v>
      </c>
      <c r="T475" s="189">
        <f t="shared" si="127"/>
        <v>66069025.330145359</v>
      </c>
      <c r="U475" s="189">
        <f t="shared" si="127"/>
        <v>60688086.026259735</v>
      </c>
      <c r="V475" s="189">
        <f t="shared" si="127"/>
        <v>55732742.783477902</v>
      </c>
      <c r="W475" s="189">
        <f t="shared" si="127"/>
        <v>51145721.067040876</v>
      </c>
      <c r="X475" s="189">
        <f t="shared" si="127"/>
        <v>46880271.890991092</v>
      </c>
      <c r="Y475" s="189">
        <f t="shared" si="127"/>
        <v>42897775.172622249</v>
      </c>
      <c r="Z475" s="189">
        <f t="shared" si="127"/>
        <v>39165983.35439305</v>
      </c>
      <c r="AA475" s="189">
        <f t="shared" si="127"/>
        <v>35657711.431286693</v>
      </c>
      <c r="AB475" s="189">
        <f t="shared" si="127"/>
        <v>32349844.488826275</v>
      </c>
      <c r="AC475" s="189">
        <f t="shared" si="127"/>
        <v>29222575.137028724</v>
      </c>
      <c r="AD475" s="189">
        <f t="shared" si="127"/>
        <v>26258810.094080418</v>
      </c>
      <c r="AE475" s="189">
        <f t="shared" si="127"/>
        <v>23443703.043852806</v>
      </c>
      <c r="AF475" s="189">
        <f t="shared" si="127"/>
        <v>20764283.011193246</v>
      </c>
      <c r="AG475" s="189">
        <f t="shared" si="127"/>
        <v>18209155.865559012</v>
      </c>
      <c r="AH475" s="189">
        <f t="shared" si="127"/>
        <v>15768262.433263585</v>
      </c>
      <c r="AI475" s="189">
        <f t="shared" si="127"/>
        <v>13432680.877905563</v>
      </c>
      <c r="AJ475" s="189">
        <f t="shared" si="127"/>
        <v>11194464.024960801</v>
      </c>
      <c r="AK475" s="189">
        <f t="shared" si="127"/>
        <v>9046504.5110739022</v>
      </c>
      <c r="AL475" s="189">
        <f t="shared" si="127"/>
        <v>6982422.268596217</v>
      </c>
      <c r="AM475" s="189">
        <f t="shared" si="127"/>
        <v>4996470.0741458386</v>
      </c>
      <c r="AN475" s="189">
        <f t="shared" si="127"/>
        <v>3083453.8096247464</v>
      </c>
      <c r="AO475" s="189">
        <f t="shared" si="127"/>
        <v>1238664.7848943472</v>
      </c>
      <c r="AP475" s="189">
        <f t="shared" si="127"/>
        <v>-542177.99001757801</v>
      </c>
      <c r="AQ475" s="189">
        <f t="shared" si="127"/>
        <v>-2262977.2778274566</v>
      </c>
      <c r="AR475" s="189">
        <f t="shared" si="127"/>
        <v>-3927300.2006310672</v>
      </c>
      <c r="AS475" s="189">
        <f t="shared" si="127"/>
        <v>-5538415.0523756295</v>
      </c>
      <c r="AT475" s="189">
        <f t="shared" si="127"/>
        <v>-7099323.2461258918</v>
      </c>
      <c r="AU475" s="189">
        <f t="shared" si="127"/>
        <v>-8612787.1431266069</v>
      </c>
      <c r="AV475" s="189">
        <f t="shared" si="127"/>
        <v>-10081354.380766347</v>
      </c>
      <c r="AW475" s="189">
        <f t="shared" si="127"/>
        <v>-11507379.211758807</v>
      </c>
      <c r="AX475" s="189">
        <f t="shared" si="127"/>
        <v>-12893041.281857684</v>
      </c>
      <c r="AY475" s="189">
        <f t="shared" si="127"/>
        <v>-14240362.204112723</v>
      </c>
      <c r="AZ475" s="189">
        <f t="shared" si="127"/>
        <v>-15551220.23088558</v>
      </c>
      <c r="BA475" s="189">
        <f t="shared" si="127"/>
        <v>-16827363.27808217</v>
      </c>
      <c r="BB475" s="189">
        <f t="shared" si="127"/>
        <v>-18070420.517391592</v>
      </c>
      <c r="BC475" s="189">
        <f t="shared" si="127"/>
        <v>-19281912.720203124</v>
      </c>
      <c r="BD475" s="189">
        <f t="shared" si="127"/>
        <v>-20463261.510085106</v>
      </c>
      <c r="BE475" s="189">
        <f t="shared" si="127"/>
        <v>-21615797.658283241</v>
      </c>
      <c r="BF475" s="189">
        <f t="shared" si="127"/>
        <v>-22740768.537845768</v>
      </c>
      <c r="BG475" s="189">
        <f t="shared" si="127"/>
        <v>-23839344.836086027</v>
      </c>
      <c r="BH475" s="189">
        <f t="shared" si="127"/>
        <v>-24912626.611634851</v>
      </c>
      <c r="BI475" s="189">
        <f t="shared" si="127"/>
        <v>-25961648.770908602</v>
      </c>
      <c r="BJ475" s="189">
        <f t="shared" si="127"/>
        <v>-26987386.029085994</v>
      </c>
      <c r="BK475" s="189">
        <f t="shared" si="127"/>
        <v>-27990757.412364572</v>
      </c>
      <c r="BL475" s="189">
        <f t="shared" si="127"/>
        <v>-28972630.351140253</v>
      </c>
      <c r="BM475" s="189">
        <f t="shared" si="127"/>
        <v>-29933824.407626316</v>
      </c>
      <c r="BN475" s="1521">
        <f t="shared" si="127"/>
        <v>-30875114.676143378</v>
      </c>
    </row>
    <row r="476" spans="1:66" hidden="1" x14ac:dyDescent="0.15">
      <c r="A476" s="1123"/>
      <c r="B476" s="747"/>
      <c r="C476" s="1533"/>
      <c r="D476" s="1399"/>
      <c r="E476" s="1679"/>
      <c r="F476" s="1605">
        <f t="shared" si="116"/>
        <v>6356149227.5540209</v>
      </c>
      <c r="G476" s="748">
        <f t="shared" si="127"/>
        <v>353332608.89759994</v>
      </c>
      <c r="H476" s="748">
        <f t="shared" si="127"/>
        <v>291072408.60959995</v>
      </c>
      <c r="I476" s="748">
        <f t="shared" si="127"/>
        <v>257580147.94470984</v>
      </c>
      <c r="J476" s="748">
        <f t="shared" si="127"/>
        <v>235038228.35040003</v>
      </c>
      <c r="K476" s="748">
        <f t="shared" si="127"/>
        <v>218219707.1642524</v>
      </c>
      <c r="L476" s="748">
        <f t="shared" si="127"/>
        <v>204895193.75199884</v>
      </c>
      <c r="M476" s="748">
        <f t="shared" si="127"/>
        <v>193914017.49318159</v>
      </c>
      <c r="N476" s="748">
        <f t="shared" si="127"/>
        <v>184607466.11711997</v>
      </c>
      <c r="O476" s="748">
        <f t="shared" si="127"/>
        <v>176553842.28223544</v>
      </c>
      <c r="P476" s="748">
        <f t="shared" si="127"/>
        <v>169470797.04958719</v>
      </c>
      <c r="Q476" s="748">
        <f t="shared" si="127"/>
        <v>163160395.06920612</v>
      </c>
      <c r="R476" s="748">
        <f t="shared" si="127"/>
        <v>157478734.97855896</v>
      </c>
      <c r="S476" s="748">
        <f t="shared" si="127"/>
        <v>152318059.75603062</v>
      </c>
      <c r="T476" s="748">
        <f t="shared" si="127"/>
        <v>147595676.34562343</v>
      </c>
      <c r="U476" s="748">
        <f t="shared" si="127"/>
        <v>143246801.66992003</v>
      </c>
      <c r="V476" s="748">
        <f t="shared" si="127"/>
        <v>139219780.10716808</v>
      </c>
      <c r="W476" s="748">
        <f t="shared" si="127"/>
        <v>135472790.25698149</v>
      </c>
      <c r="X476" s="748">
        <f t="shared" si="127"/>
        <v>131971518.65577194</v>
      </c>
      <c r="Y476" s="748">
        <f t="shared" si="127"/>
        <v>128687479.63575342</v>
      </c>
      <c r="Z476" s="748">
        <f t="shared" si="127"/>
        <v>125596777.94638845</v>
      </c>
      <c r="AA476" s="748">
        <f t="shared" si="127"/>
        <v>122679181.56880978</v>
      </c>
      <c r="AB476" s="748">
        <f t="shared" si="127"/>
        <v>119917416.16404554</v>
      </c>
      <c r="AC476" s="748">
        <f t="shared" si="127"/>
        <v>117296620.68934762</v>
      </c>
      <c r="AD476" s="748">
        <f t="shared" si="127"/>
        <v>114803922.08246306</v>
      </c>
      <c r="AE476" s="748">
        <f t="shared" si="127"/>
        <v>112428099.17933467</v>
      </c>
      <c r="AF476" s="748">
        <f t="shared" si="127"/>
        <v>110159314.38218758</v>
      </c>
      <c r="AG476" s="748">
        <f t="shared" si="127"/>
        <v>107988897.38187602</v>
      </c>
      <c r="AH476" s="748">
        <f t="shared" si="127"/>
        <v>105909169.31282118</v>
      </c>
      <c r="AI476" s="748">
        <f t="shared" si="127"/>
        <v>103913298.62990788</v>
      </c>
      <c r="AJ476" s="748">
        <f t="shared" si="127"/>
        <v>101995182.10468796</v>
      </c>
      <c r="AK476" s="748">
        <f t="shared" si="127"/>
        <v>100149345.88373554</v>
      </c>
      <c r="AL476" s="748">
        <f t="shared" si="127"/>
        <v>98370862.698211312</v>
      </c>
      <c r="AM476" s="748">
        <f t="shared" si="127"/>
        <v>96655282.172852308</v>
      </c>
      <c r="AN476" s="748">
        <f t="shared" si="127"/>
        <v>94998571.833043367</v>
      </c>
      <c r="AO476" s="748">
        <f t="shared" si="127"/>
        <v>93397066.905602187</v>
      </c>
      <c r="AP476" s="748">
        <f t="shared" si="127"/>
        <v>91847427.39195478</v>
      </c>
      <c r="AQ476" s="748">
        <f t="shared" si="127"/>
        <v>90346601.189994782</v>
      </c>
      <c r="AR476" s="748">
        <f t="shared" si="127"/>
        <v>88891792.273938149</v>
      </c>
      <c r="AS476" s="748">
        <f t="shared" si="127"/>
        <v>87480433.125237465</v>
      </c>
      <c r="AT476" s="748">
        <f t="shared" si="127"/>
        <v>86110160.753509611</v>
      </c>
      <c r="AU476" s="748">
        <f t="shared" si="127"/>
        <v>84778795.762984276</v>
      </c>
      <c r="AV476" s="748">
        <f t="shared" si="127"/>
        <v>83484324.013688803</v>
      </c>
      <c r="AW476" s="748">
        <f t="shared" si="127"/>
        <v>82224880.502328753</v>
      </c>
      <c r="AX476" s="748">
        <f t="shared" si="127"/>
        <v>80998735.149400979</v>
      </c>
      <c r="AY476" s="748">
        <f t="shared" si="127"/>
        <v>79804280.229386419</v>
      </c>
      <c r="AZ476" s="748">
        <f t="shared" si="127"/>
        <v>78640019.222172827</v>
      </c>
      <c r="BA476" s="748">
        <f t="shared" si="127"/>
        <v>77504556.897941381</v>
      </c>
      <c r="BB476" s="748">
        <f t="shared" si="127"/>
        <v>76396590.475976825</v>
      </c>
      <c r="BC476" s="748">
        <f t="shared" si="127"/>
        <v>75314901.721364498</v>
      </c>
      <c r="BD476" s="748">
        <f t="shared" si="127"/>
        <v>74258349.863161236</v>
      </c>
      <c r="BE476" s="748">
        <f t="shared" si="127"/>
        <v>73225865.234097481</v>
      </c>
      <c r="BF476" s="748">
        <f t="shared" si="127"/>
        <v>72216443.545728803</v>
      </c>
      <c r="BG476" s="748">
        <f t="shared" si="127"/>
        <v>71229140.724666387</v>
      </c>
      <c r="BH476" s="748">
        <f t="shared" si="127"/>
        <v>70263068.24544844</v>
      </c>
      <c r="BI476" s="748">
        <f t="shared" si="127"/>
        <v>69317388.904057294</v>
      </c>
      <c r="BJ476" s="748">
        <f t="shared" si="127"/>
        <v>68391312.983299017</v>
      </c>
      <c r="BK476" s="748">
        <f t="shared" si="127"/>
        <v>67484094.767425418</v>
      </c>
      <c r="BL476" s="748">
        <f t="shared" si="127"/>
        <v>66595029.368677184</v>
      </c>
      <c r="BM476" s="748">
        <f t="shared" si="127"/>
        <v>65723449.832982019</v>
      </c>
      <c r="BN476" s="1525">
        <f t="shared" si="127"/>
        <v>64868724.495979145</v>
      </c>
    </row>
    <row r="477" spans="1:66" hidden="1" x14ac:dyDescent="0.15">
      <c r="A477" s="1123"/>
      <c r="B477" s="165" t="s">
        <v>909</v>
      </c>
      <c r="C477" s="1529"/>
      <c r="D477" s="274"/>
      <c r="E477" s="1675"/>
      <c r="F477" s="1604">
        <f>-$C$160-F350</f>
        <v>4222776034.5386906</v>
      </c>
      <c r="G477" s="189">
        <f>G186-G382</f>
        <v>-38324436.178229511</v>
      </c>
      <c r="H477" s="189">
        <f t="shared" ref="H477:BN482" si="128">H186-H382</f>
        <v>-78141789.778229475</v>
      </c>
      <c r="I477" s="189">
        <f t="shared" si="128"/>
        <v>-97631647.19121334</v>
      </c>
      <c r="J477" s="189">
        <f t="shared" si="128"/>
        <v>-109995672.65822947</v>
      </c>
      <c r="K477" s="189">
        <f t="shared" si="128"/>
        <v>-118827690.53825557</v>
      </c>
      <c r="L477" s="189">
        <f t="shared" si="128"/>
        <v>-125587558.58861655</v>
      </c>
      <c r="M477" s="189">
        <f t="shared" si="128"/>
        <v>-131001412.18458554</v>
      </c>
      <c r="N477" s="189">
        <f t="shared" si="128"/>
        <v>-135478778.96222949</v>
      </c>
      <c r="O477" s="189">
        <f t="shared" si="128"/>
        <v>-139271459.64489871</v>
      </c>
      <c r="P477" s="189">
        <f t="shared" si="128"/>
        <v>-142544393.26625037</v>
      </c>
      <c r="Q477" s="189">
        <f t="shared" si="128"/>
        <v>-145410991.12112403</v>
      </c>
      <c r="R477" s="189">
        <f t="shared" si="128"/>
        <v>-147952287.70653915</v>
      </c>
      <c r="S477" s="189">
        <f t="shared" si="128"/>
        <v>-150228018.31388146</v>
      </c>
      <c r="T477" s="189">
        <f t="shared" si="128"/>
        <v>-152283370.5833143</v>
      </c>
      <c r="U477" s="189">
        <f t="shared" si="128"/>
        <v>-154153280.16311187</v>
      </c>
      <c r="V477" s="189">
        <f t="shared" si="128"/>
        <v>-155865264.00542945</v>
      </c>
      <c r="W477" s="189">
        <f t="shared" si="128"/>
        <v>-157441347.22919059</v>
      </c>
      <c r="X477" s="189">
        <f t="shared" si="128"/>
        <v>-158899408.55156487</v>
      </c>
      <c r="Y477" s="189">
        <f t="shared" si="128"/>
        <v>-160254141.55080289</v>
      </c>
      <c r="Z477" s="189">
        <f t="shared" si="128"/>
        <v>-161517755.44864619</v>
      </c>
      <c r="AA477" s="189">
        <f t="shared" si="128"/>
        <v>-162700495.20759565</v>
      </c>
      <c r="AB477" s="189">
        <f t="shared" si="128"/>
        <v>-163811033.73254514</v>
      </c>
      <c r="AC477" s="189">
        <f t="shared" si="128"/>
        <v>-164856771.89070439</v>
      </c>
      <c r="AD477" s="189">
        <f t="shared" si="128"/>
        <v>-165844071.0008772</v>
      </c>
      <c r="AE477" s="189">
        <f t="shared" si="128"/>
        <v>-166778435.11744547</v>
      </c>
      <c r="AF477" s="189">
        <f t="shared" si="128"/>
        <v>-167664655.48675108</v>
      </c>
      <c r="AG477" s="189">
        <f t="shared" si="128"/>
        <v>-168506926.15163594</v>
      </c>
      <c r="AH477" s="189">
        <f t="shared" si="128"/>
        <v>-169308937.30229735</v>
      </c>
      <c r="AI477" s="189">
        <f t="shared" si="128"/>
        <v>-170073951.28488702</v>
      </c>
      <c r="AJ477" s="189">
        <f t="shared" si="128"/>
        <v>-170804864.96613544</v>
      </c>
      <c r="AK477" s="189">
        <f t="shared" si="128"/>
        <v>-171504261.26861328</v>
      </c>
      <c r="AL477" s="189">
        <f t="shared" si="128"/>
        <v>-172174452.03998947</v>
      </c>
      <c r="AM477" s="189">
        <f t="shared" si="128"/>
        <v>-172817513.93441933</v>
      </c>
      <c r="AN477" s="189">
        <f t="shared" si="128"/>
        <v>-173435318.61899835</v>
      </c>
      <c r="AO477" s="189">
        <f t="shared" si="128"/>
        <v>-174029558.34074688</v>
      </c>
      <c r="AP477" s="189">
        <f t="shared" si="128"/>
        <v>-174601767.67689776</v>
      </c>
      <c r="AQ477" s="189">
        <f t="shared" si="128"/>
        <v>-175153342.12687343</v>
      </c>
      <c r="AR477" s="189">
        <f t="shared" si="128"/>
        <v>-175685554.07628822</v>
      </c>
      <c r="AS477" s="189">
        <f t="shared" si="128"/>
        <v>-176199566.56283933</v>
      </c>
      <c r="AT477" s="189">
        <f t="shared" si="128"/>
        <v>-176696445.19456285</v>
      </c>
      <c r="AU477" s="189">
        <f t="shared" si="128"/>
        <v>-177177168.50780278</v>
      </c>
      <c r="AV477" s="189">
        <f t="shared" si="128"/>
        <v>-177642637.00172246</v>
      </c>
      <c r="AW477" s="189">
        <f t="shared" si="128"/>
        <v>-178093681.04552984</v>
      </c>
      <c r="AX477" s="189">
        <f t="shared" si="128"/>
        <v>-178531067.82168198</v>
      </c>
      <c r="AY477" s="189">
        <f t="shared" si="128"/>
        <v>-178955507.44155943</v>
      </c>
      <c r="AZ477" s="189">
        <f t="shared" si="128"/>
        <v>-179367658.34820938</v>
      </c>
      <c r="BA477" s="189">
        <f t="shared" si="128"/>
        <v>-179768132.10277098</v>
      </c>
      <c r="BB477" s="189">
        <f t="shared" si="128"/>
        <v>-180157497.63634771</v>
      </c>
      <c r="BC477" s="189">
        <f t="shared" si="128"/>
        <v>-180536285.03678972</v>
      </c>
      <c r="BD477" s="189">
        <f t="shared" si="128"/>
        <v>-180904988.92960227</v>
      </c>
      <c r="BE477" s="189">
        <f t="shared" si="128"/>
        <v>-181264071.50363749</v>
      </c>
      <c r="BF477" s="189">
        <f t="shared" si="128"/>
        <v>-181613965.22504675</v>
      </c>
      <c r="BG477" s="189">
        <f t="shared" si="128"/>
        <v>-181955075.27692288</v>
      </c>
      <c r="BH477" s="189">
        <f t="shared" si="128"/>
        <v>-182287781.75695467</v>
      </c>
      <c r="BI477" s="189">
        <f t="shared" si="128"/>
        <v>-182612441.66108537</v>
      </c>
      <c r="BJ477" s="189">
        <f t="shared" si="128"/>
        <v>-182929390.6774838</v>
      </c>
      <c r="BK477" s="189">
        <f t="shared" si="128"/>
        <v>-183238944.81199604</v>
      </c>
      <c r="BL477" s="189">
        <f t="shared" si="128"/>
        <v>-183541401.86355549</v>
      </c>
      <c r="BM477" s="189">
        <f t="shared" si="128"/>
        <v>-183837042.76572472</v>
      </c>
      <c r="BN477" s="1530">
        <f t="shared" si="128"/>
        <v>-184126132.80855423</v>
      </c>
    </row>
    <row r="478" spans="1:66" hidden="1" x14ac:dyDescent="0.15">
      <c r="A478" s="1123"/>
      <c r="C478" s="1529"/>
      <c r="D478" s="274"/>
      <c r="E478" s="1675"/>
      <c r="F478" s="1604">
        <f t="shared" ref="F478:F506" si="129">-$C$160-F351</f>
        <v>3285481777.8043776</v>
      </c>
      <c r="G478" s="189">
        <f t="shared" ref="G478:V493" si="130">G187-G383</f>
        <v>-38324436.178229511</v>
      </c>
      <c r="H478" s="189">
        <f t="shared" si="130"/>
        <v>-68187451.378229529</v>
      </c>
      <c r="I478" s="189">
        <f t="shared" si="130"/>
        <v>-83534087.400710255</v>
      </c>
      <c r="J478" s="189">
        <f t="shared" si="130"/>
        <v>-93571014.298229516</v>
      </c>
      <c r="K478" s="189">
        <f t="shared" si="130"/>
        <v>-100903168.62093315</v>
      </c>
      <c r="L478" s="189">
        <f t="shared" si="130"/>
        <v>-106615654.91733813</v>
      </c>
      <c r="M478" s="189">
        <f t="shared" si="130"/>
        <v>-111258585.5223271</v>
      </c>
      <c r="N478" s="189">
        <f t="shared" si="130"/>
        <v>-115147042.78022951</v>
      </c>
      <c r="O478" s="189">
        <f t="shared" si="130"/>
        <v>-118477297.59252262</v>
      </c>
      <c r="P478" s="189">
        <f t="shared" si="130"/>
        <v>-121379373.95452762</v>
      </c>
      <c r="Q478" s="189">
        <f t="shared" si="130"/>
        <v>-123943570.94924206</v>
      </c>
      <c r="R478" s="189">
        <f t="shared" si="130"/>
        <v>-126234987.30647185</v>
      </c>
      <c r="S478" s="189">
        <f t="shared" si="130"/>
        <v>-128302000.62753114</v>
      </c>
      <c r="T478" s="189">
        <f t="shared" si="130"/>
        <v>-130181478.32071245</v>
      </c>
      <c r="U478" s="189">
        <f t="shared" si="130"/>
        <v>-131902118.16745129</v>
      </c>
      <c r="V478" s="189">
        <f t="shared" si="130"/>
        <v>-133486666.98992953</v>
      </c>
      <c r="W478" s="189">
        <f t="shared" si="128"/>
        <v>-134953439.22009736</v>
      </c>
      <c r="X478" s="189">
        <f t="shared" si="128"/>
        <v>-136317383.58037865</v>
      </c>
      <c r="Y478" s="189">
        <f t="shared" si="128"/>
        <v>-137590849.44872326</v>
      </c>
      <c r="Z478" s="189">
        <f t="shared" si="128"/>
        <v>-138784148.48808289</v>
      </c>
      <c r="AA478" s="189">
        <f t="shared" si="128"/>
        <v>-139905973.53073543</v>
      </c>
      <c r="AB478" s="189">
        <f t="shared" si="128"/>
        <v>-140963715.93359017</v>
      </c>
      <c r="AC478" s="189">
        <f t="shared" si="128"/>
        <v>-141963709.4206571</v>
      </c>
      <c r="AD478" s="189">
        <f t="shared" si="128"/>
        <v>-142911419.83723551</v>
      </c>
      <c r="AE478" s="189">
        <f t="shared" si="128"/>
        <v>-143811594.52605975</v>
      </c>
      <c r="AF478" s="189">
        <f t="shared" si="128"/>
        <v>-144668381.16013592</v>
      </c>
      <c r="AG478" s="189">
        <f t="shared" si="128"/>
        <v>-145485423.19164288</v>
      </c>
      <c r="AH478" s="189">
        <f t="shared" si="128"/>
        <v>-146265937.19933999</v>
      </c>
      <c r="AI478" s="189">
        <f t="shared" si="128"/>
        <v>-147012776.08052856</v>
      </c>
      <c r="AJ478" s="189">
        <f t="shared" si="128"/>
        <v>-147728481.06906807</v>
      </c>
      <c r="AK478" s="189">
        <f t="shared" si="128"/>
        <v>-148415324.85600811</v>
      </c>
      <c r="AL478" s="189">
        <f t="shared" si="128"/>
        <v>-149075347.56817454</v>
      </c>
      <c r="AM478" s="189">
        <f t="shared" si="128"/>
        <v>-149710386.97050011</v>
      </c>
      <c r="AN478" s="189">
        <f t="shared" si="128"/>
        <v>-150322103.96381718</v>
      </c>
      <c r="AO478" s="189">
        <f t="shared" si="128"/>
        <v>-150912004.22574461</v>
      </c>
      <c r="AP478" s="189">
        <f t="shared" si="128"/>
        <v>-151481456.67005628</v>
      </c>
      <c r="AQ478" s="189">
        <f t="shared" si="128"/>
        <v>-152031709.26642132</v>
      </c>
      <c r="AR478" s="189">
        <f t="shared" si="128"/>
        <v>-152563902.65814918</v>
      </c>
      <c r="AS478" s="189">
        <f t="shared" si="128"/>
        <v>-153079081.93355614</v>
      </c>
      <c r="AT478" s="189">
        <f t="shared" si="128"/>
        <v>-153578206.84160489</v>
      </c>
      <c r="AU478" s="189">
        <f t="shared" si="128"/>
        <v>-154062160.69068468</v>
      </c>
      <c r="AV478" s="189">
        <f t="shared" si="128"/>
        <v>-154531758.12785953</v>
      </c>
      <c r="AW478" s="189">
        <f t="shared" si="128"/>
        <v>-154987751.96240675</v>
      </c>
      <c r="AX478" s="189">
        <f t="shared" si="128"/>
        <v>-155430839.17028606</v>
      </c>
      <c r="AY478" s="189">
        <f t="shared" si="128"/>
        <v>-155861666.1940183</v>
      </c>
      <c r="AZ478" s="189">
        <f t="shared" si="128"/>
        <v>-156280833.63429296</v>
      </c>
      <c r="BA478" s="189">
        <f t="shared" si="128"/>
        <v>-156688900.41467083</v>
      </c>
      <c r="BB478" s="189">
        <f t="shared" si="128"/>
        <v>-157086387.4883846</v>
      </c>
      <c r="BC478" s="189">
        <f t="shared" si="128"/>
        <v>-157473781.14596885</v>
      </c>
      <c r="BD478" s="189">
        <f t="shared" si="128"/>
        <v>-157851535.97388518</v>
      </c>
      <c r="BE478" s="189">
        <f t="shared" si="128"/>
        <v>-158220077.50713843</v>
      </c>
      <c r="BF478" s="189">
        <f t="shared" si="128"/>
        <v>-158579804.61284995</v>
      </c>
      <c r="BG478" s="189">
        <f t="shared" si="128"/>
        <v>-158931091.63667315</v>
      </c>
      <c r="BH478" s="189">
        <f t="shared" si="128"/>
        <v>-159274290.33963084</v>
      </c>
      <c r="BI478" s="189">
        <f t="shared" si="128"/>
        <v>-159609731.64930242</v>
      </c>
      <c r="BJ478" s="189">
        <f t="shared" si="128"/>
        <v>-159937727.24617344</v>
      </c>
      <c r="BK478" s="189">
        <f t="shared" si="128"/>
        <v>-160258571.00330335</v>
      </c>
      <c r="BL478" s="189">
        <f t="shared" si="128"/>
        <v>-160572540.29518366</v>
      </c>
      <c r="BM478" s="189">
        <f t="shared" si="128"/>
        <v>-160879897.18970287</v>
      </c>
      <c r="BN478" s="1521">
        <f t="shared" si="128"/>
        <v>-161180889.53544229</v>
      </c>
    </row>
    <row r="479" spans="1:66" hidden="1" x14ac:dyDescent="0.15">
      <c r="A479" s="1123"/>
      <c r="C479" s="1529"/>
      <c r="D479" s="274"/>
      <c r="E479" s="1675"/>
      <c r="F479" s="1604">
        <f t="shared" si="129"/>
        <v>2159251934.106185</v>
      </c>
      <c r="G479" s="189">
        <f t="shared" si="130"/>
        <v>-38324436.178229496</v>
      </c>
      <c r="H479" s="189">
        <f t="shared" si="128"/>
        <v>-58233112.978229523</v>
      </c>
      <c r="I479" s="189">
        <f t="shared" si="128"/>
        <v>-68942789.301053137</v>
      </c>
      <c r="J479" s="189">
        <f t="shared" si="128"/>
        <v>-76150922.098229498</v>
      </c>
      <c r="K479" s="189">
        <f t="shared" si="128"/>
        <v>-81528908.371966243</v>
      </c>
      <c r="L479" s="189">
        <f t="shared" si="128"/>
        <v>-85789630.788770765</v>
      </c>
      <c r="M479" s="189">
        <f t="shared" si="128"/>
        <v>-89301034.350104362</v>
      </c>
      <c r="N479" s="189">
        <f t="shared" si="128"/>
        <v>-92276950.306229472</v>
      </c>
      <c r="O479" s="189">
        <f t="shared" si="128"/>
        <v>-94852223.004611671</v>
      </c>
      <c r="P479" s="189">
        <f t="shared" si="128"/>
        <v>-97117137.952592582</v>
      </c>
      <c r="Q479" s="189">
        <f t="shared" si="128"/>
        <v>-99134988.086776912</v>
      </c>
      <c r="R479" s="189">
        <f t="shared" si="128"/>
        <v>-100951788.12771663</v>
      </c>
      <c r="S479" s="189">
        <f t="shared" si="128"/>
        <v>-102601995.07533047</v>
      </c>
      <c r="T479" s="189">
        <f t="shared" si="128"/>
        <v>-104112051.33291686</v>
      </c>
      <c r="U479" s="189">
        <f t="shared" si="128"/>
        <v>-105502672.30685827</v>
      </c>
      <c r="V479" s="189">
        <f t="shared" si="128"/>
        <v>-106790375.69342947</v>
      </c>
      <c r="W479" s="189">
        <f t="shared" si="128"/>
        <v>-107988534.54218316</v>
      </c>
      <c r="X479" s="189">
        <f t="shared" si="128"/>
        <v>-109108121.12197343</v>
      </c>
      <c r="Y479" s="189">
        <f t="shared" si="128"/>
        <v>-110158244.17242464</v>
      </c>
      <c r="Z479" s="189">
        <f t="shared" si="128"/>
        <v>-111146544.57515627</v>
      </c>
      <c r="AA479" s="189">
        <f t="shared" si="128"/>
        <v>-112079491.8359324</v>
      </c>
      <c r="AB479" s="189">
        <f t="shared" si="128"/>
        <v>-112962609.69592217</v>
      </c>
      <c r="AC479" s="189">
        <f t="shared" si="128"/>
        <v>-113800650.20692775</v>
      </c>
      <c r="AD479" s="189">
        <f t="shared" si="128"/>
        <v>-114597729.73276791</v>
      </c>
      <c r="AE479" s="189">
        <f t="shared" si="128"/>
        <v>-115357436.41687152</v>
      </c>
      <c r="AF479" s="189">
        <f t="shared" si="128"/>
        <v>-116082915.98562035</v>
      </c>
      <c r="AG479" s="189">
        <f t="shared" si="128"/>
        <v>-116776940.90652564</v>
      </c>
      <c r="AH479" s="189">
        <f t="shared" si="128"/>
        <v>-117441966.61744812</v>
      </c>
      <c r="AI479" s="189">
        <f t="shared" si="128"/>
        <v>-118080177.61222345</v>
      </c>
      <c r="AJ479" s="189">
        <f t="shared" si="128"/>
        <v>-118693525.4939954</v>
      </c>
      <c r="AK479" s="189">
        <f t="shared" si="128"/>
        <v>-119283760.61336038</v>
      </c>
      <c r="AL479" s="189">
        <f t="shared" si="128"/>
        <v>-119852458.54190946</v>
      </c>
      <c r="AM479" s="189">
        <f t="shared" si="128"/>
        <v>-120401042.35702336</v>
      </c>
      <c r="AN479" s="189">
        <f t="shared" si="128"/>
        <v>-120930801.50578776</v>
      </c>
      <c r="AO479" s="189">
        <f t="shared" si="128"/>
        <v>-121442907.85698083</v>
      </c>
      <c r="AP479" s="189">
        <f t="shared" si="128"/>
        <v>-121938429.42759904</v>
      </c>
      <c r="AQ479" s="189">
        <f t="shared" si="128"/>
        <v>-122418342.17522237</v>
      </c>
      <c r="AR479" s="189">
        <f t="shared" si="128"/>
        <v>-122883540.17300513</v>
      </c>
      <c r="AS479" s="189">
        <f t="shared" si="128"/>
        <v>-123334844.42532408</v>
      </c>
      <c r="AT479" s="189">
        <f t="shared" si="128"/>
        <v>-123773010.5354636</v>
      </c>
      <c r="AU479" s="189">
        <f t="shared" si="128"/>
        <v>-124198735.39944723</v>
      </c>
      <c r="AV479" s="189">
        <f t="shared" si="128"/>
        <v>-124612663.07016215</v>
      </c>
      <c r="AW479" s="189">
        <f t="shared" si="128"/>
        <v>-125015389.91170037</v>
      </c>
      <c r="AX479" s="189">
        <f t="shared" si="128"/>
        <v>-125407469.14415291</v>
      </c>
      <c r="AY479" s="189">
        <f t="shared" si="128"/>
        <v>-125789414.86300281</v>
      </c>
      <c r="AZ479" s="189">
        <f t="shared" si="128"/>
        <v>-126161705.60405791</v>
      </c>
      <c r="BA479" s="189">
        <f t="shared" si="128"/>
        <v>-126524787.51396397</v>
      </c>
      <c r="BB479" s="189">
        <f t="shared" si="128"/>
        <v>-126879077.17731407</v>
      </c>
      <c r="BC479" s="189">
        <f t="shared" si="128"/>
        <v>-127224964.14385378</v>
      </c>
      <c r="BD479" s="189">
        <f t="shared" si="128"/>
        <v>-127562813.19300729</v>
      </c>
      <c r="BE479" s="189">
        <f t="shared" si="128"/>
        <v>-127892966.36768252</v>
      </c>
      <c r="BF479" s="189">
        <f t="shared" si="128"/>
        <v>-128215744.80488127</v>
      </c>
      <c r="BG479" s="189">
        <f t="shared" si="128"/>
        <v>-128531450.38689572</v>
      </c>
      <c r="BH479" s="189">
        <f t="shared" si="128"/>
        <v>-128840367.23369604</v>
      </c>
      <c r="BI479" s="189">
        <f t="shared" si="128"/>
        <v>-129142763.05441463</v>
      </c>
      <c r="BJ479" s="189">
        <f t="shared" si="128"/>
        <v>-129438890.37352628</v>
      </c>
      <c r="BK479" s="189">
        <f t="shared" si="128"/>
        <v>-129728987.64535245</v>
      </c>
      <c r="BL479" s="189">
        <f t="shared" si="128"/>
        <v>-130013280.26882404</v>
      </c>
      <c r="BM479" s="189">
        <f t="shared" si="128"/>
        <v>-130291981.51297972</v>
      </c>
      <c r="BN479" s="1521">
        <f t="shared" si="128"/>
        <v>-130565293.3624188</v>
      </c>
    </row>
    <row r="480" spans="1:66" hidden="1" x14ac:dyDescent="0.15">
      <c r="A480" s="1123"/>
      <c r="C480" s="1529"/>
      <c r="D480" s="274"/>
      <c r="E480" s="1675"/>
      <c r="F480" s="1604"/>
      <c r="G480" s="189"/>
      <c r="H480" s="189"/>
      <c r="I480" s="189"/>
      <c r="J480" s="189"/>
      <c r="K480" s="189"/>
      <c r="L480" s="189"/>
      <c r="M480" s="189"/>
      <c r="N480" s="189"/>
      <c r="O480" s="189"/>
      <c r="P480" s="189"/>
      <c r="Q480" s="189"/>
      <c r="R480" s="189"/>
      <c r="S480" s="189"/>
      <c r="T480" s="189"/>
      <c r="U480" s="189"/>
      <c r="V480" s="189"/>
      <c r="W480" s="189"/>
      <c r="X480" s="189"/>
      <c r="Y480" s="189"/>
      <c r="Z480" s="189"/>
      <c r="AA480" s="189"/>
      <c r="AB480" s="189"/>
      <c r="AC480" s="189"/>
      <c r="AD480" s="189"/>
      <c r="AE480" s="189"/>
      <c r="AF480" s="189"/>
      <c r="AG480" s="189"/>
      <c r="AH480" s="189"/>
      <c r="AI480" s="189"/>
      <c r="AJ480" s="189"/>
      <c r="AK480" s="189"/>
      <c r="AL480" s="189"/>
      <c r="AM480" s="189"/>
      <c r="AN480" s="189"/>
      <c r="AO480" s="189"/>
      <c r="AP480" s="189"/>
      <c r="AQ480" s="189"/>
      <c r="AR480" s="189"/>
      <c r="AS480" s="189"/>
      <c r="AT480" s="189"/>
      <c r="AU480" s="189"/>
      <c r="AV480" s="189"/>
      <c r="AW480" s="189"/>
      <c r="AX480" s="189"/>
      <c r="AY480" s="189"/>
      <c r="AZ480" s="189"/>
      <c r="BA480" s="189"/>
      <c r="BB480" s="189"/>
      <c r="BC480" s="189"/>
      <c r="BD480" s="189"/>
      <c r="BE480" s="189"/>
      <c r="BF480" s="189"/>
      <c r="BG480" s="189"/>
      <c r="BH480" s="189"/>
      <c r="BI480" s="189"/>
      <c r="BJ480" s="189"/>
      <c r="BK480" s="189"/>
      <c r="BL480" s="189"/>
      <c r="BM480" s="189"/>
      <c r="BN480" s="1521"/>
    </row>
    <row r="481" spans="1:66" hidden="1" x14ac:dyDescent="0.15">
      <c r="A481" s="1123"/>
      <c r="C481" s="1529"/>
      <c r="D481" s="274"/>
      <c r="E481" s="1675"/>
      <c r="F481" s="1604">
        <f t="shared" si="129"/>
        <v>-4847811434.0534286</v>
      </c>
      <c r="G481" s="189">
        <f t="shared" si="130"/>
        <v>385190798.70177042</v>
      </c>
      <c r="H481" s="189">
        <f t="shared" si="128"/>
        <v>260670398.12577051</v>
      </c>
      <c r="I481" s="189">
        <f t="shared" si="128"/>
        <v>199719967.40116626</v>
      </c>
      <c r="J481" s="189">
        <f t="shared" si="128"/>
        <v>161054077.66497058</v>
      </c>
      <c r="K481" s="189">
        <f t="shared" si="128"/>
        <v>133433798.94521046</v>
      </c>
      <c r="L481" s="189">
        <f t="shared" si="128"/>
        <v>112293733.08528712</v>
      </c>
      <c r="M481" s="189">
        <f t="shared" si="128"/>
        <v>95363044.391052216</v>
      </c>
      <c r="N481" s="189">
        <f t="shared" si="128"/>
        <v>81361021.296330571</v>
      </c>
      <c r="O481" s="189">
        <f t="shared" si="128"/>
        <v>69500209.987594396</v>
      </c>
      <c r="P481" s="189">
        <f t="shared" si="128"/>
        <v>59264798.320522472</v>
      </c>
      <c r="Q481" s="189">
        <f t="shared" si="128"/>
        <v>50300116.318673536</v>
      </c>
      <c r="R481" s="189">
        <f t="shared" si="128"/>
        <v>42352745.632583782</v>
      </c>
      <c r="S481" s="189">
        <f t="shared" si="128"/>
        <v>35235876.699603632</v>
      </c>
      <c r="T481" s="189">
        <f t="shared" si="128"/>
        <v>28808194.677195907</v>
      </c>
      <c r="U481" s="189">
        <f t="shared" si="128"/>
        <v>22960445.671664387</v>
      </c>
      <c r="V481" s="189">
        <f t="shared" si="128"/>
        <v>17606576.201418608</v>
      </c>
      <c r="W481" s="189">
        <f t="shared" si="128"/>
        <v>12677707.338475227</v>
      </c>
      <c r="X481" s="189">
        <f t="shared" si="128"/>
        <v>8117927.1544296294</v>
      </c>
      <c r="Y481" s="189">
        <f t="shared" si="128"/>
        <v>3881284.5730741769</v>
      </c>
      <c r="Z481" s="189">
        <f t="shared" si="128"/>
        <v>-70402.179227903485</v>
      </c>
      <c r="AA481" s="189">
        <f t="shared" si="128"/>
        <v>-3769172.0683838129</v>
      </c>
      <c r="AB481" s="189">
        <f t="shared" si="128"/>
        <v>-7242147.7807070464</v>
      </c>
      <c r="AC481" s="189">
        <f t="shared" si="128"/>
        <v>-10512473.972139284</v>
      </c>
      <c r="AD481" s="189">
        <f t="shared" si="128"/>
        <v>-13600044.329578921</v>
      </c>
      <c r="AE481" s="189">
        <f t="shared" si="128"/>
        <v>-16522071.625710368</v>
      </c>
      <c r="AF481" s="189">
        <f t="shared" si="128"/>
        <v>-19293539.475963026</v>
      </c>
      <c r="AG481" s="189">
        <f t="shared" si="128"/>
        <v>-21927563.867400333</v>
      </c>
      <c r="AH481" s="189">
        <f t="shared" si="128"/>
        <v>-24435685.093889192</v>
      </c>
      <c r="AI481" s="189">
        <f t="shared" si="128"/>
        <v>-26828105.457012206</v>
      </c>
      <c r="AJ481" s="189">
        <f t="shared" si="128"/>
        <v>-29113884.298314378</v>
      </c>
      <c r="AK481" s="189">
        <f t="shared" si="128"/>
        <v>-31301099.164997861</v>
      </c>
      <c r="AL481" s="189">
        <f t="shared" si="128"/>
        <v>-33396979.874511003</v>
      </c>
      <c r="AM481" s="189">
        <f t="shared" si="128"/>
        <v>-35408020.726044819</v>
      </c>
      <c r="AN481" s="189">
        <f t="shared" si="128"/>
        <v>-37340074.964865714</v>
      </c>
      <c r="AO481" s="189">
        <f t="shared" si="128"/>
        <v>-39198434.737683415</v>
      </c>
      <c r="AP481" s="189">
        <f t="shared" si="128"/>
        <v>-40987899.112102151</v>
      </c>
      <c r="AQ481" s="189">
        <f t="shared" si="128"/>
        <v>-42712832.21911943</v>
      </c>
      <c r="AR481" s="189">
        <f t="shared" si="128"/>
        <v>-44377213.177186564</v>
      </c>
      <c r="AS481" s="189">
        <f t="shared" si="128"/>
        <v>-45984679.142137289</v>
      </c>
      <c r="AT481" s="189">
        <f t="shared" si="128"/>
        <v>-47538562.579028189</v>
      </c>
      <c r="AU481" s="189">
        <f t="shared" si="128"/>
        <v>-49041923.654508188</v>
      </c>
      <c r="AV481" s="189">
        <f t="shared" si="128"/>
        <v>-50497578.490352988</v>
      </c>
      <c r="AW481" s="189">
        <f t="shared" si="128"/>
        <v>-51908123.891650394</v>
      </c>
      <c r="AX481" s="189">
        <f t="shared" si="128"/>
        <v>-53275959.060211539</v>
      </c>
      <c r="AY481" s="189">
        <f t="shared" si="128"/>
        <v>-54603304.720056221</v>
      </c>
      <c r="AZ481" s="189">
        <f t="shared" si="128"/>
        <v>-55892220.013357356</v>
      </c>
      <c r="BA481" s="189">
        <f t="shared" si="128"/>
        <v>-57144617.468977734</v>
      </c>
      <c r="BB481" s="189">
        <f t="shared" si="128"/>
        <v>-58362276.299309015</v>
      </c>
      <c r="BC481" s="189">
        <f t="shared" si="128"/>
        <v>-59546854.242635384</v>
      </c>
      <c r="BD481" s="189">
        <f t="shared" si="128"/>
        <v>-60699898.136214182</v>
      </c>
      <c r="BE481" s="189">
        <f t="shared" si="128"/>
        <v>-61822853.378491431</v>
      </c>
      <c r="BF481" s="189">
        <f t="shared" si="128"/>
        <v>-62917072.416416287</v>
      </c>
      <c r="BG481" s="189">
        <f t="shared" si="128"/>
        <v>-63983822.374909684</v>
      </c>
      <c r="BH481" s="189">
        <f t="shared" si="128"/>
        <v>-65024291.929566145</v>
      </c>
      <c r="BI481" s="189">
        <f t="shared" si="128"/>
        <v>-66039597.510128811</v>
      </c>
      <c r="BJ481" s="189">
        <f t="shared" si="128"/>
        <v>-67030788.910757259</v>
      </c>
      <c r="BK481" s="189">
        <f t="shared" si="128"/>
        <v>-67998854.373285145</v>
      </c>
      <c r="BL481" s="189">
        <f t="shared" si="128"/>
        <v>-68944725.201255649</v>
      </c>
      <c r="BM481" s="189">
        <f t="shared" si="128"/>
        <v>-69869279.955310315</v>
      </c>
      <c r="BN481" s="1521">
        <f t="shared" si="128"/>
        <v>-70773348.274297386</v>
      </c>
    </row>
    <row r="482" spans="1:66" hidden="1" x14ac:dyDescent="0.15">
      <c r="A482" s="1123"/>
      <c r="C482" s="1529"/>
      <c r="D482" s="274"/>
      <c r="E482" s="1675"/>
      <c r="F482" s="1604">
        <f t="shared" si="129"/>
        <v>-7779002127.4032993</v>
      </c>
      <c r="G482" s="189">
        <f t="shared" si="130"/>
        <v>385190798.70177042</v>
      </c>
      <c r="H482" s="189">
        <f t="shared" si="128"/>
        <v>291800498.26977038</v>
      </c>
      <c r="I482" s="189">
        <f t="shared" si="128"/>
        <v>243807121.20582175</v>
      </c>
      <c r="J482" s="189">
        <f t="shared" si="128"/>
        <v>212418742.90257043</v>
      </c>
      <c r="K482" s="189">
        <f t="shared" si="128"/>
        <v>189488972.06646675</v>
      </c>
      <c r="L482" s="189">
        <f t="shared" si="128"/>
        <v>171624372.3982141</v>
      </c>
      <c r="M482" s="189">
        <f t="shared" si="128"/>
        <v>157104583.24829441</v>
      </c>
      <c r="N482" s="189">
        <f t="shared" si="128"/>
        <v>144944250.84045035</v>
      </c>
      <c r="O482" s="189">
        <f t="shared" si="128"/>
        <v>134529579.20223063</v>
      </c>
      <c r="P482" s="189">
        <f t="shared" si="128"/>
        <v>125453945.62976232</v>
      </c>
      <c r="Q482" s="189">
        <f t="shared" si="128"/>
        <v>117434958.72909549</v>
      </c>
      <c r="R482" s="189">
        <f t="shared" si="128"/>
        <v>110269035.91174749</v>
      </c>
      <c r="S482" s="189">
        <f t="shared" si="128"/>
        <v>103804886.40246847</v>
      </c>
      <c r="T482" s="189">
        <f t="shared" si="128"/>
        <v>97927215.134315848</v>
      </c>
      <c r="U482" s="189">
        <f t="shared" si="128"/>
        <v>92546275.830430239</v>
      </c>
      <c r="V482" s="189">
        <f t="shared" si="128"/>
        <v>87590932.587648392</v>
      </c>
      <c r="W482" s="189">
        <f t="shared" si="128"/>
        <v>83003910.87121138</v>
      </c>
      <c r="X482" s="189">
        <f t="shared" si="128"/>
        <v>78738461.695161581</v>
      </c>
      <c r="Y482" s="189">
        <f t="shared" si="128"/>
        <v>74755964.976792723</v>
      </c>
      <c r="Z482" s="189">
        <f t="shared" si="128"/>
        <v>71024173.158563524</v>
      </c>
      <c r="AA482" s="189">
        <f t="shared" si="128"/>
        <v>67515901.235457182</v>
      </c>
      <c r="AB482" s="189">
        <f t="shared" si="128"/>
        <v>64208034.292996764</v>
      </c>
      <c r="AC482" s="189">
        <f t="shared" si="128"/>
        <v>61080764.941199228</v>
      </c>
      <c r="AD482" s="189">
        <f t="shared" si="128"/>
        <v>58116999.898250893</v>
      </c>
      <c r="AE482" s="189">
        <f t="shared" si="128"/>
        <v>55301892.848023295</v>
      </c>
      <c r="AF482" s="189">
        <f t="shared" si="128"/>
        <v>52622472.81536372</v>
      </c>
      <c r="AG482" s="189">
        <f t="shared" si="128"/>
        <v>50067345.669729516</v>
      </c>
      <c r="AH482" s="189">
        <f t="shared" si="128"/>
        <v>47626452.237434074</v>
      </c>
      <c r="AI482" s="189">
        <f t="shared" si="128"/>
        <v>45290870.682076052</v>
      </c>
      <c r="AJ482" s="189">
        <f t="shared" si="128"/>
        <v>43052653.82913129</v>
      </c>
      <c r="AK482" s="189">
        <f t="shared" si="128"/>
        <v>40904694.315244392</v>
      </c>
      <c r="AL482" s="189">
        <f t="shared" si="128"/>
        <v>38840612.072766706</v>
      </c>
      <c r="AM482" s="189">
        <f t="shared" si="128"/>
        <v>36854659.878316328</v>
      </c>
      <c r="AN482" s="189">
        <f t="shared" si="128"/>
        <v>34941643.613795236</v>
      </c>
      <c r="AO482" s="189">
        <f t="shared" si="128"/>
        <v>33096854.589064837</v>
      </c>
      <c r="AP482" s="189">
        <f t="shared" ref="AP482:BN482" si="131">AP191-AP387</f>
        <v>31316011.814152926</v>
      </c>
      <c r="AQ482" s="189">
        <f t="shared" si="131"/>
        <v>29595212.526343018</v>
      </c>
      <c r="AR482" s="189">
        <f t="shared" si="131"/>
        <v>27930889.603539437</v>
      </c>
      <c r="AS482" s="189">
        <f t="shared" si="131"/>
        <v>26319774.751794845</v>
      </c>
      <c r="AT482" s="189">
        <f t="shared" si="131"/>
        <v>24758866.558044583</v>
      </c>
      <c r="AU482" s="189">
        <f t="shared" si="131"/>
        <v>23245402.661043882</v>
      </c>
      <c r="AV482" s="189">
        <f t="shared" si="131"/>
        <v>21776835.423404127</v>
      </c>
      <c r="AW482" s="189">
        <f t="shared" si="131"/>
        <v>20350810.592411667</v>
      </c>
      <c r="AX482" s="189">
        <f t="shared" si="131"/>
        <v>18965148.52231279</v>
      </c>
      <c r="AY482" s="189">
        <f t="shared" si="131"/>
        <v>17617827.600057751</v>
      </c>
      <c r="AZ482" s="189">
        <f t="shared" si="131"/>
        <v>16306969.573284909</v>
      </c>
      <c r="BA482" s="189">
        <f t="shared" si="131"/>
        <v>15030826.526088312</v>
      </c>
      <c r="BB482" s="189">
        <f t="shared" si="131"/>
        <v>13787769.286778882</v>
      </c>
      <c r="BC482" s="189">
        <f t="shared" si="131"/>
        <v>12576277.083967373</v>
      </c>
      <c r="BD482" s="189">
        <f t="shared" si="131"/>
        <v>11394928.294085383</v>
      </c>
      <c r="BE482" s="189">
        <f t="shared" si="131"/>
        <v>10242392.145887256</v>
      </c>
      <c r="BF482" s="189">
        <f t="shared" si="131"/>
        <v>9117421.2663247138</v>
      </c>
      <c r="BG482" s="189">
        <f t="shared" si="131"/>
        <v>8018844.9680844545</v>
      </c>
      <c r="BH482" s="189">
        <f t="shared" si="131"/>
        <v>6945563.1925356388</v>
      </c>
      <c r="BI482" s="189">
        <f t="shared" si="131"/>
        <v>5896541.0332618952</v>
      </c>
      <c r="BJ482" s="189">
        <f t="shared" si="131"/>
        <v>4870803.7750844955</v>
      </c>
      <c r="BK482" s="189">
        <f t="shared" si="131"/>
        <v>3867432.3918059319</v>
      </c>
      <c r="BL482" s="189">
        <f t="shared" si="131"/>
        <v>2885559.4530302286</v>
      </c>
      <c r="BM482" s="189">
        <f t="shared" si="131"/>
        <v>1924365.3965441734</v>
      </c>
      <c r="BN482" s="1521">
        <f t="shared" si="131"/>
        <v>983075.12802712619</v>
      </c>
    </row>
    <row r="483" spans="1:66" hidden="1" x14ac:dyDescent="0.15">
      <c r="A483" s="1123"/>
      <c r="C483" s="1529"/>
      <c r="D483" s="274"/>
      <c r="E483" s="1675"/>
      <c r="F483" s="1604">
        <f t="shared" si="129"/>
        <v>-11301049139.536839</v>
      </c>
      <c r="G483" s="189">
        <f t="shared" si="130"/>
        <v>385190798.70177042</v>
      </c>
      <c r="H483" s="189">
        <f t="shared" si="130"/>
        <v>322930598.41377044</v>
      </c>
      <c r="I483" s="189">
        <f t="shared" si="130"/>
        <v>289438337.74888027</v>
      </c>
      <c r="J483" s="189">
        <f t="shared" si="130"/>
        <v>266896418.15457052</v>
      </c>
      <c r="K483" s="189">
        <f t="shared" si="130"/>
        <v>250077896.96842289</v>
      </c>
      <c r="L483" s="189">
        <f t="shared" si="130"/>
        <v>236753383.55616933</v>
      </c>
      <c r="M483" s="189">
        <f t="shared" si="130"/>
        <v>225772207.29735208</v>
      </c>
      <c r="N483" s="189">
        <f t="shared" si="130"/>
        <v>216465655.92129046</v>
      </c>
      <c r="O483" s="189">
        <f t="shared" si="130"/>
        <v>208412032.08640593</v>
      </c>
      <c r="P483" s="189">
        <f t="shared" si="130"/>
        <v>201328986.85375768</v>
      </c>
      <c r="Q483" s="189">
        <f t="shared" si="130"/>
        <v>195018584.87337661</v>
      </c>
      <c r="R483" s="189">
        <f t="shared" si="130"/>
        <v>189336924.78272945</v>
      </c>
      <c r="S483" s="189">
        <f t="shared" si="130"/>
        <v>184176249.56020111</v>
      </c>
      <c r="T483" s="189">
        <f t="shared" si="130"/>
        <v>179453866.14979392</v>
      </c>
      <c r="U483" s="189">
        <f t="shared" si="130"/>
        <v>175104991.47409052</v>
      </c>
      <c r="V483" s="189">
        <f t="shared" si="130"/>
        <v>171077969.91133857</v>
      </c>
      <c r="W483" s="189">
        <f t="shared" ref="W483:BN483" si="132">W192-W388</f>
        <v>167330980.06115198</v>
      </c>
      <c r="X483" s="189">
        <f t="shared" si="132"/>
        <v>163829708.4599424</v>
      </c>
      <c r="Y483" s="189">
        <f t="shared" si="132"/>
        <v>160545669.43992394</v>
      </c>
      <c r="Z483" s="189">
        <f t="shared" si="132"/>
        <v>157454967.75055891</v>
      </c>
      <c r="AA483" s="189">
        <f t="shared" si="132"/>
        <v>154537371.3729803</v>
      </c>
      <c r="AB483" s="189">
        <f t="shared" si="132"/>
        <v>151775605.968216</v>
      </c>
      <c r="AC483" s="189">
        <f t="shared" si="132"/>
        <v>149154810.49351811</v>
      </c>
      <c r="AD483" s="189">
        <f t="shared" si="132"/>
        <v>146662111.88663357</v>
      </c>
      <c r="AE483" s="189">
        <f t="shared" si="132"/>
        <v>144286288.98350519</v>
      </c>
      <c r="AF483" s="189">
        <f t="shared" si="132"/>
        <v>142017504.18635803</v>
      </c>
      <c r="AG483" s="189">
        <f t="shared" si="132"/>
        <v>139847087.18604654</v>
      </c>
      <c r="AH483" s="189">
        <f t="shared" si="132"/>
        <v>137767359.1169917</v>
      </c>
      <c r="AI483" s="189">
        <f t="shared" si="132"/>
        <v>135771488.4340784</v>
      </c>
      <c r="AJ483" s="189">
        <f t="shared" si="132"/>
        <v>133853371.90885845</v>
      </c>
      <c r="AK483" s="189">
        <f t="shared" si="132"/>
        <v>132007535.68790603</v>
      </c>
      <c r="AL483" s="189">
        <f t="shared" si="132"/>
        <v>130229052.5023818</v>
      </c>
      <c r="AM483" s="189">
        <f t="shared" si="132"/>
        <v>128513471.9770228</v>
      </c>
      <c r="AN483" s="189">
        <f t="shared" si="132"/>
        <v>126856761.63721386</v>
      </c>
      <c r="AO483" s="189">
        <f t="shared" si="132"/>
        <v>125255256.70977268</v>
      </c>
      <c r="AP483" s="189">
        <f t="shared" si="132"/>
        <v>123705617.19612527</v>
      </c>
      <c r="AQ483" s="189">
        <f t="shared" si="132"/>
        <v>122204790.99416527</v>
      </c>
      <c r="AR483" s="189">
        <f t="shared" si="132"/>
        <v>120749982.07810864</v>
      </c>
      <c r="AS483" s="189">
        <f t="shared" si="132"/>
        <v>119338622.92940795</v>
      </c>
      <c r="AT483" s="189">
        <f t="shared" si="132"/>
        <v>117968350.5576801</v>
      </c>
      <c r="AU483" s="189">
        <f t="shared" si="132"/>
        <v>116636985.56715477</v>
      </c>
      <c r="AV483" s="189">
        <f t="shared" si="132"/>
        <v>115342513.81785929</v>
      </c>
      <c r="AW483" s="189">
        <f t="shared" si="132"/>
        <v>114083070.30649924</v>
      </c>
      <c r="AX483" s="189">
        <f t="shared" si="132"/>
        <v>112856924.95357147</v>
      </c>
      <c r="AY483" s="189">
        <f t="shared" si="132"/>
        <v>111662470.03355691</v>
      </c>
      <c r="AZ483" s="189">
        <f t="shared" si="132"/>
        <v>110498209.02634332</v>
      </c>
      <c r="BA483" s="189">
        <f t="shared" si="132"/>
        <v>109362746.70211187</v>
      </c>
      <c r="BB483" s="189">
        <f t="shared" si="132"/>
        <v>108254780.28014731</v>
      </c>
      <c r="BC483" s="189">
        <f t="shared" si="132"/>
        <v>107173091.52553499</v>
      </c>
      <c r="BD483" s="189">
        <f t="shared" si="132"/>
        <v>106116539.66733173</v>
      </c>
      <c r="BE483" s="189">
        <f t="shared" si="132"/>
        <v>105084055.03826797</v>
      </c>
      <c r="BF483" s="189">
        <f t="shared" si="132"/>
        <v>104074633.34989929</v>
      </c>
      <c r="BG483" s="189">
        <f t="shared" si="132"/>
        <v>103087330.52883688</v>
      </c>
      <c r="BH483" s="189">
        <f t="shared" si="132"/>
        <v>102121258.04961893</v>
      </c>
      <c r="BI483" s="189">
        <f t="shared" si="132"/>
        <v>101175578.70822778</v>
      </c>
      <c r="BJ483" s="189">
        <f t="shared" si="132"/>
        <v>100249502.78746951</v>
      </c>
      <c r="BK483" s="189">
        <f t="shared" si="132"/>
        <v>99342284.571595907</v>
      </c>
      <c r="BL483" s="189">
        <f t="shared" si="132"/>
        <v>98453219.172847658</v>
      </c>
      <c r="BM483" s="189">
        <f t="shared" si="132"/>
        <v>97581639.637152523</v>
      </c>
      <c r="BN483" s="1521">
        <f t="shared" si="132"/>
        <v>96726914.300149649</v>
      </c>
    </row>
    <row r="484" spans="1:66" hidden="1" x14ac:dyDescent="0.15">
      <c r="A484" s="1123"/>
      <c r="C484" s="1529"/>
      <c r="D484" s="274"/>
      <c r="E484" s="1675"/>
      <c r="F484" s="1604"/>
      <c r="G484" s="189"/>
      <c r="H484" s="189"/>
      <c r="I484" s="189"/>
      <c r="J484" s="189"/>
      <c r="K484" s="189"/>
      <c r="L484" s="189"/>
      <c r="M484" s="189"/>
      <c r="N484" s="189"/>
      <c r="O484" s="189"/>
      <c r="P484" s="189"/>
      <c r="Q484" s="189"/>
      <c r="R484" s="189"/>
      <c r="S484" s="189"/>
      <c r="T484" s="189"/>
      <c r="U484" s="189"/>
      <c r="V484" s="189"/>
      <c r="W484" s="189"/>
      <c r="X484" s="189"/>
      <c r="Y484" s="189"/>
      <c r="Z484" s="189"/>
      <c r="AA484" s="189"/>
      <c r="AB484" s="189"/>
      <c r="AC484" s="189"/>
      <c r="AD484" s="189"/>
      <c r="AE484" s="189"/>
      <c r="AF484" s="189"/>
      <c r="AG484" s="189"/>
      <c r="AH484" s="189"/>
      <c r="AI484" s="189"/>
      <c r="AJ484" s="189"/>
      <c r="AK484" s="189"/>
      <c r="AL484" s="189"/>
      <c r="AM484" s="189"/>
      <c r="AN484" s="189"/>
      <c r="AO484" s="189"/>
      <c r="AP484" s="189"/>
      <c r="AQ484" s="189"/>
      <c r="AR484" s="189"/>
      <c r="AS484" s="189"/>
      <c r="AT484" s="189"/>
      <c r="AU484" s="189"/>
      <c r="AV484" s="189"/>
      <c r="AW484" s="189"/>
      <c r="AX484" s="189"/>
      <c r="AY484" s="189"/>
      <c r="AZ484" s="189"/>
      <c r="BA484" s="189"/>
      <c r="BB484" s="189"/>
      <c r="BC484" s="189"/>
      <c r="BD484" s="189"/>
      <c r="BE484" s="189"/>
      <c r="BF484" s="189"/>
      <c r="BG484" s="189"/>
      <c r="BH484" s="189"/>
      <c r="BI484" s="189"/>
      <c r="BJ484" s="189"/>
      <c r="BK484" s="189"/>
      <c r="BL484" s="189"/>
      <c r="BM484" s="189"/>
      <c r="BN484" s="1521"/>
    </row>
    <row r="485" spans="1:66" hidden="1" x14ac:dyDescent="0.15">
      <c r="A485" s="1123"/>
      <c r="C485" s="1529"/>
      <c r="D485" s="274"/>
      <c r="E485" s="1675"/>
      <c r="F485" s="1604">
        <f t="shared" si="129"/>
        <v>5539894511.1836557</v>
      </c>
      <c r="G485" s="189">
        <f t="shared" si="130"/>
        <v>-66611160.178229511</v>
      </c>
      <c r="H485" s="189">
        <f t="shared" si="130"/>
        <v>-106428513.77822948</v>
      </c>
      <c r="I485" s="189">
        <f t="shared" si="130"/>
        <v>-125918371.19121334</v>
      </c>
      <c r="J485" s="189">
        <f t="shared" si="130"/>
        <v>-138282396.65822947</v>
      </c>
      <c r="K485" s="189">
        <f t="shared" si="130"/>
        <v>-147114414.53825557</v>
      </c>
      <c r="L485" s="189">
        <f t="shared" si="130"/>
        <v>-153874282.58861655</v>
      </c>
      <c r="M485" s="189">
        <f t="shared" si="130"/>
        <v>-159288136.18458551</v>
      </c>
      <c r="N485" s="189">
        <f t="shared" si="130"/>
        <v>-163765502.96222949</v>
      </c>
      <c r="O485" s="189">
        <f t="shared" si="130"/>
        <v>-167558183.64489871</v>
      </c>
      <c r="P485" s="189">
        <f t="shared" si="130"/>
        <v>-170831117.26625037</v>
      </c>
      <c r="Q485" s="189">
        <f t="shared" si="130"/>
        <v>-173697715.12112403</v>
      </c>
      <c r="R485" s="189">
        <f t="shared" si="130"/>
        <v>-176239011.70653915</v>
      </c>
      <c r="S485" s="189">
        <f t="shared" si="130"/>
        <v>-178514742.31388146</v>
      </c>
      <c r="T485" s="189">
        <f t="shared" si="130"/>
        <v>-180570094.5833143</v>
      </c>
      <c r="U485" s="189">
        <f t="shared" si="130"/>
        <v>-182440004.16311187</v>
      </c>
      <c r="V485" s="189">
        <f t="shared" si="130"/>
        <v>-184151988.00542945</v>
      </c>
      <c r="W485" s="189">
        <f t="shared" ref="W485:BN487" si="133">W194-W390</f>
        <v>-185728071.22919059</v>
      </c>
      <c r="X485" s="189">
        <f t="shared" si="133"/>
        <v>-187186132.55156487</v>
      </c>
      <c r="Y485" s="189">
        <f t="shared" si="133"/>
        <v>-188540865.55080289</v>
      </c>
      <c r="Z485" s="189">
        <f t="shared" si="133"/>
        <v>-189804479.44864619</v>
      </c>
      <c r="AA485" s="189">
        <f t="shared" si="133"/>
        <v>-190987219.20759565</v>
      </c>
      <c r="AB485" s="189">
        <f t="shared" si="133"/>
        <v>-192097757.73254514</v>
      </c>
      <c r="AC485" s="189">
        <f t="shared" si="133"/>
        <v>-193143495.89070439</v>
      </c>
      <c r="AD485" s="189">
        <f t="shared" si="133"/>
        <v>-194130795.0008772</v>
      </c>
      <c r="AE485" s="189">
        <f t="shared" si="133"/>
        <v>-195065159.11744547</v>
      </c>
      <c r="AF485" s="189">
        <f t="shared" si="133"/>
        <v>-195951379.48675108</v>
      </c>
      <c r="AG485" s="189">
        <f t="shared" si="133"/>
        <v>-196793650.15163594</v>
      </c>
      <c r="AH485" s="189">
        <f t="shared" si="133"/>
        <v>-197595661.30229735</v>
      </c>
      <c r="AI485" s="189">
        <f t="shared" si="133"/>
        <v>-198360675.28488702</v>
      </c>
      <c r="AJ485" s="189">
        <f t="shared" si="133"/>
        <v>-199091588.96613544</v>
      </c>
      <c r="AK485" s="189">
        <f t="shared" si="133"/>
        <v>-199790985.26861328</v>
      </c>
      <c r="AL485" s="189">
        <f t="shared" si="133"/>
        <v>-200461176.03998947</v>
      </c>
      <c r="AM485" s="189">
        <f t="shared" si="133"/>
        <v>-201104237.93441933</v>
      </c>
      <c r="AN485" s="189">
        <f t="shared" si="133"/>
        <v>-201722042.61899835</v>
      </c>
      <c r="AO485" s="189">
        <f t="shared" si="133"/>
        <v>-202316282.34074688</v>
      </c>
      <c r="AP485" s="189">
        <f t="shared" si="133"/>
        <v>-202888491.67689776</v>
      </c>
      <c r="AQ485" s="189">
        <f t="shared" si="133"/>
        <v>-203440066.12687343</v>
      </c>
      <c r="AR485" s="189">
        <f t="shared" si="133"/>
        <v>-203972278.07628822</v>
      </c>
      <c r="AS485" s="189">
        <f t="shared" si="133"/>
        <v>-204486290.56283933</v>
      </c>
      <c r="AT485" s="189">
        <f t="shared" si="133"/>
        <v>-204983169.19456285</v>
      </c>
      <c r="AU485" s="189">
        <f t="shared" si="133"/>
        <v>-205463892.50780278</v>
      </c>
      <c r="AV485" s="189">
        <f t="shared" si="133"/>
        <v>-205929361.00172246</v>
      </c>
      <c r="AW485" s="189">
        <f t="shared" si="133"/>
        <v>-206380405.04552984</v>
      </c>
      <c r="AX485" s="189">
        <f t="shared" si="133"/>
        <v>-206817791.82168198</v>
      </c>
      <c r="AY485" s="189">
        <f t="shared" si="133"/>
        <v>-207242231.44155937</v>
      </c>
      <c r="AZ485" s="189">
        <f t="shared" si="133"/>
        <v>-207654382.34820938</v>
      </c>
      <c r="BA485" s="189">
        <f t="shared" si="133"/>
        <v>-208054856.10277098</v>
      </c>
      <c r="BB485" s="189">
        <f t="shared" si="133"/>
        <v>-208444221.63634771</v>
      </c>
      <c r="BC485" s="189">
        <f t="shared" si="133"/>
        <v>-208823009.03678972</v>
      </c>
      <c r="BD485" s="189">
        <f t="shared" si="133"/>
        <v>-209191712.92960227</v>
      </c>
      <c r="BE485" s="189">
        <f t="shared" si="133"/>
        <v>-209550795.50363749</v>
      </c>
      <c r="BF485" s="189">
        <f t="shared" si="133"/>
        <v>-209900689.22504675</v>
      </c>
      <c r="BG485" s="189">
        <f t="shared" si="133"/>
        <v>-210241799.27692288</v>
      </c>
      <c r="BH485" s="189">
        <f t="shared" si="133"/>
        <v>-210574505.75695467</v>
      </c>
      <c r="BI485" s="189">
        <f t="shared" si="133"/>
        <v>-210899165.66108537</v>
      </c>
      <c r="BJ485" s="189">
        <f t="shared" si="133"/>
        <v>-211216114.6774838</v>
      </c>
      <c r="BK485" s="189">
        <f t="shared" si="133"/>
        <v>-211525668.81199604</v>
      </c>
      <c r="BL485" s="189">
        <f t="shared" si="133"/>
        <v>-211828125.86355549</v>
      </c>
      <c r="BM485" s="189">
        <f t="shared" si="133"/>
        <v>-212123766.76572472</v>
      </c>
      <c r="BN485" s="1521">
        <f t="shared" si="133"/>
        <v>-212412856.80855423</v>
      </c>
    </row>
    <row r="486" spans="1:66" hidden="1" x14ac:dyDescent="0.15">
      <c r="A486" s="1123"/>
      <c r="C486" s="1529"/>
      <c r="D486" s="274"/>
      <c r="E486" s="1675"/>
      <c r="F486" s="1604">
        <f t="shared" si="129"/>
        <v>4602600254.449338</v>
      </c>
      <c r="G486" s="189">
        <f t="shared" si="130"/>
        <v>-66611160.178229511</v>
      </c>
      <c r="H486" s="189">
        <f t="shared" si="130"/>
        <v>-96474175.378229529</v>
      </c>
      <c r="I486" s="189">
        <f t="shared" si="130"/>
        <v>-111820811.40071025</v>
      </c>
      <c r="J486" s="189">
        <f t="shared" si="130"/>
        <v>-121857738.29822952</v>
      </c>
      <c r="K486" s="189">
        <f t="shared" si="130"/>
        <v>-129189892.62093315</v>
      </c>
      <c r="L486" s="189">
        <f t="shared" si="130"/>
        <v>-134902378.91733813</v>
      </c>
      <c r="M486" s="189">
        <f t="shared" si="130"/>
        <v>-139545309.52232707</v>
      </c>
      <c r="N486" s="189">
        <f t="shared" si="130"/>
        <v>-143433766.78022951</v>
      </c>
      <c r="O486" s="189">
        <f t="shared" si="130"/>
        <v>-146764021.59252262</v>
      </c>
      <c r="P486" s="189">
        <f t="shared" si="130"/>
        <v>-149666097.95452762</v>
      </c>
      <c r="Q486" s="189">
        <f t="shared" si="130"/>
        <v>-152230294.94924206</v>
      </c>
      <c r="R486" s="189">
        <f t="shared" si="130"/>
        <v>-154521711.30647188</v>
      </c>
      <c r="S486" s="189">
        <f t="shared" si="130"/>
        <v>-156588724.62753117</v>
      </c>
      <c r="T486" s="189">
        <f t="shared" si="130"/>
        <v>-158468202.32071245</v>
      </c>
      <c r="U486" s="189">
        <f t="shared" si="130"/>
        <v>-160188842.16745132</v>
      </c>
      <c r="V486" s="189">
        <f t="shared" si="130"/>
        <v>-161773390.98992956</v>
      </c>
      <c r="W486" s="189">
        <f t="shared" si="133"/>
        <v>-163240163.22009736</v>
      </c>
      <c r="X486" s="189">
        <f t="shared" si="133"/>
        <v>-164604107.58037865</v>
      </c>
      <c r="Y486" s="189">
        <f t="shared" si="133"/>
        <v>-165877573.44872326</v>
      </c>
      <c r="Z486" s="189">
        <f t="shared" si="133"/>
        <v>-167070872.48808289</v>
      </c>
      <c r="AA486" s="189">
        <f t="shared" si="133"/>
        <v>-168192697.53073543</v>
      </c>
      <c r="AB486" s="189">
        <f t="shared" si="133"/>
        <v>-169250439.93359017</v>
      </c>
      <c r="AC486" s="189">
        <f t="shared" si="133"/>
        <v>-170250433.4206571</v>
      </c>
      <c r="AD486" s="189">
        <f t="shared" si="133"/>
        <v>-171198143.83723551</v>
      </c>
      <c r="AE486" s="189">
        <f t="shared" si="133"/>
        <v>-172098318.52605975</v>
      </c>
      <c r="AF486" s="189">
        <f t="shared" si="133"/>
        <v>-172955105.16013592</v>
      </c>
      <c r="AG486" s="189">
        <f t="shared" si="133"/>
        <v>-173772147.19164288</v>
      </c>
      <c r="AH486" s="189">
        <f t="shared" si="133"/>
        <v>-174552661.19933999</v>
      </c>
      <c r="AI486" s="189">
        <f t="shared" si="133"/>
        <v>-175299500.08052856</v>
      </c>
      <c r="AJ486" s="189">
        <f t="shared" si="133"/>
        <v>-176015205.06906807</v>
      </c>
      <c r="AK486" s="189">
        <f t="shared" si="133"/>
        <v>-176702048.85600811</v>
      </c>
      <c r="AL486" s="189">
        <f t="shared" si="133"/>
        <v>-177362071.56817454</v>
      </c>
      <c r="AM486" s="189">
        <f t="shared" si="133"/>
        <v>-177997110.97050011</v>
      </c>
      <c r="AN486" s="189">
        <f t="shared" si="133"/>
        <v>-178608827.96381718</v>
      </c>
      <c r="AO486" s="189">
        <f t="shared" si="133"/>
        <v>-179198728.22574455</v>
      </c>
      <c r="AP486" s="189">
        <f t="shared" si="133"/>
        <v>-179768180.67005628</v>
      </c>
      <c r="AQ486" s="189">
        <f t="shared" si="133"/>
        <v>-180318433.26642132</v>
      </c>
      <c r="AR486" s="189">
        <f t="shared" si="133"/>
        <v>-180850626.65814918</v>
      </c>
      <c r="AS486" s="189">
        <f t="shared" si="133"/>
        <v>-181365805.93355614</v>
      </c>
      <c r="AT486" s="189">
        <f t="shared" si="133"/>
        <v>-181864930.84160489</v>
      </c>
      <c r="AU486" s="189">
        <f t="shared" si="133"/>
        <v>-182348884.69068468</v>
      </c>
      <c r="AV486" s="189">
        <f t="shared" si="133"/>
        <v>-182818482.12785953</v>
      </c>
      <c r="AW486" s="189">
        <f t="shared" si="133"/>
        <v>-183274475.96240675</v>
      </c>
      <c r="AX486" s="189">
        <f t="shared" si="133"/>
        <v>-183717563.17028612</v>
      </c>
      <c r="AY486" s="189">
        <f t="shared" si="133"/>
        <v>-184148390.1940183</v>
      </c>
      <c r="AZ486" s="189">
        <f t="shared" si="133"/>
        <v>-184567557.63429296</v>
      </c>
      <c r="BA486" s="189">
        <f t="shared" si="133"/>
        <v>-184975624.41467077</v>
      </c>
      <c r="BB486" s="189">
        <f t="shared" si="133"/>
        <v>-185373111.4883846</v>
      </c>
      <c r="BC486" s="189">
        <f t="shared" si="133"/>
        <v>-185760505.14596885</v>
      </c>
      <c r="BD486" s="189">
        <f t="shared" si="133"/>
        <v>-186138259.97388518</v>
      </c>
      <c r="BE486" s="189">
        <f t="shared" si="133"/>
        <v>-186506801.50713843</v>
      </c>
      <c r="BF486" s="189">
        <f t="shared" si="133"/>
        <v>-186866528.61284995</v>
      </c>
      <c r="BG486" s="189">
        <f t="shared" si="133"/>
        <v>-187217815.63667315</v>
      </c>
      <c r="BH486" s="189">
        <f t="shared" si="133"/>
        <v>-187561014.33963084</v>
      </c>
      <c r="BI486" s="189">
        <f t="shared" si="133"/>
        <v>-187896455.64930242</v>
      </c>
      <c r="BJ486" s="189">
        <f t="shared" si="133"/>
        <v>-188224451.24617344</v>
      </c>
      <c r="BK486" s="189">
        <f t="shared" si="133"/>
        <v>-188545295.00330335</v>
      </c>
      <c r="BL486" s="189">
        <f t="shared" si="133"/>
        <v>-188859264.29518366</v>
      </c>
      <c r="BM486" s="189">
        <f t="shared" si="133"/>
        <v>-189166621.18970281</v>
      </c>
      <c r="BN486" s="1521">
        <f t="shared" si="133"/>
        <v>-189467613.53544229</v>
      </c>
    </row>
    <row r="487" spans="1:66" hidden="1" x14ac:dyDescent="0.15">
      <c r="A487" s="1123"/>
      <c r="C487" s="1529"/>
      <c r="D487" s="274"/>
      <c r="E487" s="1675"/>
      <c r="F487" s="1604">
        <f t="shared" si="129"/>
        <v>3476370410.7511511</v>
      </c>
      <c r="G487" s="189">
        <f t="shared" si="130"/>
        <v>-66611160.178229496</v>
      </c>
      <c r="H487" s="189">
        <f t="shared" si="130"/>
        <v>-86519836.978229523</v>
      </c>
      <c r="I487" s="189">
        <f t="shared" si="130"/>
        <v>-97229513.301053137</v>
      </c>
      <c r="J487" s="189">
        <f t="shared" si="130"/>
        <v>-104437646.0982295</v>
      </c>
      <c r="K487" s="189">
        <f t="shared" si="130"/>
        <v>-109815632.37196624</v>
      </c>
      <c r="L487" s="189">
        <f t="shared" si="130"/>
        <v>-114076354.78877077</v>
      </c>
      <c r="M487" s="189">
        <f t="shared" si="130"/>
        <v>-117587758.35010436</v>
      </c>
      <c r="N487" s="189">
        <f t="shared" si="130"/>
        <v>-120563674.30622947</v>
      </c>
      <c r="O487" s="189">
        <f t="shared" si="130"/>
        <v>-123138947.00461167</v>
      </c>
      <c r="P487" s="189">
        <f t="shared" si="130"/>
        <v>-125403861.95259258</v>
      </c>
      <c r="Q487" s="189">
        <f t="shared" si="130"/>
        <v>-127421712.08677691</v>
      </c>
      <c r="R487" s="189">
        <f t="shared" si="130"/>
        <v>-129238512.12771663</v>
      </c>
      <c r="S487" s="189">
        <f t="shared" si="130"/>
        <v>-130888719.07533047</v>
      </c>
      <c r="T487" s="189">
        <f t="shared" si="130"/>
        <v>-132398775.33291686</v>
      </c>
      <c r="U487" s="189">
        <f t="shared" si="130"/>
        <v>-133789396.30685827</v>
      </c>
      <c r="V487" s="189">
        <f t="shared" si="130"/>
        <v>-135077099.69342947</v>
      </c>
      <c r="W487" s="189">
        <f t="shared" si="133"/>
        <v>-136275258.54218316</v>
      </c>
      <c r="X487" s="189">
        <f t="shared" si="133"/>
        <v>-137394845.12197345</v>
      </c>
      <c r="Y487" s="189">
        <f t="shared" si="133"/>
        <v>-138444968.17242467</v>
      </c>
      <c r="Z487" s="189">
        <f t="shared" si="133"/>
        <v>-139433268.57515627</v>
      </c>
      <c r="AA487" s="189">
        <f t="shared" si="133"/>
        <v>-140366215.83593243</v>
      </c>
      <c r="AB487" s="189">
        <f t="shared" si="133"/>
        <v>-141249333.6959222</v>
      </c>
      <c r="AC487" s="189">
        <f t="shared" si="133"/>
        <v>-142087374.20692772</v>
      </c>
      <c r="AD487" s="189">
        <f t="shared" si="133"/>
        <v>-142884453.73276794</v>
      </c>
      <c r="AE487" s="189">
        <f t="shared" si="133"/>
        <v>-143644160.41687149</v>
      </c>
      <c r="AF487" s="189">
        <f t="shared" si="133"/>
        <v>-144369639.98562038</v>
      </c>
      <c r="AG487" s="189">
        <f t="shared" si="133"/>
        <v>-145063664.90652567</v>
      </c>
      <c r="AH487" s="189">
        <f t="shared" si="133"/>
        <v>-145728690.61744809</v>
      </c>
      <c r="AI487" s="189">
        <f t="shared" si="133"/>
        <v>-146366901.61222345</v>
      </c>
      <c r="AJ487" s="189">
        <f t="shared" si="133"/>
        <v>-146980249.49399537</v>
      </c>
      <c r="AK487" s="189">
        <f t="shared" si="133"/>
        <v>-147570484.6133604</v>
      </c>
      <c r="AL487" s="189">
        <f t="shared" si="133"/>
        <v>-148139182.54190946</v>
      </c>
      <c r="AM487" s="189">
        <f t="shared" si="133"/>
        <v>-148687766.35702336</v>
      </c>
      <c r="AN487" s="189">
        <f t="shared" si="133"/>
        <v>-149217525.50578779</v>
      </c>
      <c r="AO487" s="189">
        <f t="shared" si="133"/>
        <v>-149729631.8569808</v>
      </c>
      <c r="AP487" s="189">
        <f t="shared" si="133"/>
        <v>-150225153.42759901</v>
      </c>
      <c r="AQ487" s="189">
        <f t="shared" si="133"/>
        <v>-150705066.17522234</v>
      </c>
      <c r="AR487" s="189">
        <f t="shared" si="133"/>
        <v>-151170264.1730051</v>
      </c>
      <c r="AS487" s="189">
        <f t="shared" si="133"/>
        <v>-151621568.42532408</v>
      </c>
      <c r="AT487" s="189">
        <f t="shared" si="133"/>
        <v>-152059734.53546357</v>
      </c>
      <c r="AU487" s="189">
        <f t="shared" si="133"/>
        <v>-152485459.39944726</v>
      </c>
      <c r="AV487" s="189">
        <f t="shared" si="133"/>
        <v>-152899387.07016212</v>
      </c>
      <c r="AW487" s="189">
        <f t="shared" si="133"/>
        <v>-153302113.91170037</v>
      </c>
      <c r="AX487" s="189">
        <f t="shared" si="133"/>
        <v>-153694193.14415288</v>
      </c>
      <c r="AY487" s="189">
        <f t="shared" si="133"/>
        <v>-154076138.86300284</v>
      </c>
      <c r="AZ487" s="189">
        <f t="shared" si="133"/>
        <v>-154448429.60405791</v>
      </c>
      <c r="BA487" s="189">
        <f t="shared" si="133"/>
        <v>-154811511.513964</v>
      </c>
      <c r="BB487" s="189">
        <f t="shared" si="133"/>
        <v>-155165801.1773141</v>
      </c>
      <c r="BC487" s="189">
        <f t="shared" si="133"/>
        <v>-155511688.14385378</v>
      </c>
      <c r="BD487" s="189">
        <f t="shared" si="133"/>
        <v>-155849537.19300729</v>
      </c>
      <c r="BE487" s="189">
        <f t="shared" si="133"/>
        <v>-156179690.36768252</v>
      </c>
      <c r="BF487" s="189">
        <f t="shared" si="133"/>
        <v>-156502468.80488127</v>
      </c>
      <c r="BG487" s="189">
        <f t="shared" si="133"/>
        <v>-156818174.38689572</v>
      </c>
      <c r="BH487" s="189">
        <f t="shared" si="133"/>
        <v>-157127091.23369604</v>
      </c>
      <c r="BI487" s="189">
        <f t="shared" si="133"/>
        <v>-157429487.05441463</v>
      </c>
      <c r="BJ487" s="189">
        <f t="shared" si="133"/>
        <v>-157725614.37352628</v>
      </c>
      <c r="BK487" s="189">
        <f t="shared" si="133"/>
        <v>-158015711.64535242</v>
      </c>
      <c r="BL487" s="189">
        <f t="shared" si="133"/>
        <v>-158300004.26882404</v>
      </c>
      <c r="BM487" s="189">
        <f t="shared" si="133"/>
        <v>-158578705.51297975</v>
      </c>
      <c r="BN487" s="1521">
        <f t="shared" si="133"/>
        <v>-158852017.36241883</v>
      </c>
    </row>
    <row r="488" spans="1:66" hidden="1" x14ac:dyDescent="0.15">
      <c r="A488" s="1123"/>
      <c r="C488" s="1529"/>
      <c r="D488" s="274"/>
      <c r="E488" s="1675"/>
      <c r="F488" s="1604"/>
      <c r="G488" s="189"/>
      <c r="H488" s="189"/>
      <c r="I488" s="189"/>
      <c r="J488" s="189"/>
      <c r="K488" s="189"/>
      <c r="L488" s="189"/>
      <c r="M488" s="189"/>
      <c r="N488" s="189"/>
      <c r="O488" s="189"/>
      <c r="P488" s="189"/>
      <c r="Q488" s="189"/>
      <c r="R488" s="189"/>
      <c r="S488" s="189"/>
      <c r="T488" s="189"/>
      <c r="U488" s="189"/>
      <c r="V488" s="189"/>
      <c r="W488" s="189"/>
      <c r="X488" s="189"/>
      <c r="Y488" s="189"/>
      <c r="Z488" s="189"/>
      <c r="AA488" s="189"/>
      <c r="AB488" s="189"/>
      <c r="AC488" s="189"/>
      <c r="AD488" s="189"/>
      <c r="AE488" s="189"/>
      <c r="AF488" s="189"/>
      <c r="AG488" s="189"/>
      <c r="AH488" s="189"/>
      <c r="AI488" s="189"/>
      <c r="AJ488" s="189"/>
      <c r="AK488" s="189"/>
      <c r="AL488" s="189"/>
      <c r="AM488" s="189"/>
      <c r="AN488" s="189"/>
      <c r="AO488" s="189"/>
      <c r="AP488" s="189"/>
      <c r="AQ488" s="189"/>
      <c r="AR488" s="189"/>
      <c r="AS488" s="189"/>
      <c r="AT488" s="189"/>
      <c r="AU488" s="189"/>
      <c r="AV488" s="189"/>
      <c r="AW488" s="189"/>
      <c r="AX488" s="189"/>
      <c r="AY488" s="189"/>
      <c r="AZ488" s="189"/>
      <c r="BA488" s="189"/>
      <c r="BB488" s="189"/>
      <c r="BC488" s="189"/>
      <c r="BD488" s="189"/>
      <c r="BE488" s="189"/>
      <c r="BF488" s="189"/>
      <c r="BG488" s="189"/>
      <c r="BH488" s="189"/>
      <c r="BI488" s="189"/>
      <c r="BJ488" s="189"/>
      <c r="BK488" s="189"/>
      <c r="BL488" s="189"/>
      <c r="BM488" s="189"/>
      <c r="BN488" s="1521"/>
    </row>
    <row r="489" spans="1:66" hidden="1" x14ac:dyDescent="0.15">
      <c r="A489" s="1123"/>
      <c r="C489" s="1529"/>
      <c r="D489" s="274"/>
      <c r="E489" s="1675"/>
      <c r="F489" s="1604">
        <f t="shared" si="129"/>
        <v>-3530692957.4084654</v>
      </c>
      <c r="G489" s="189">
        <f t="shared" si="130"/>
        <v>356904074.70177042</v>
      </c>
      <c r="H489" s="189">
        <f t="shared" si="130"/>
        <v>232383674.12577051</v>
      </c>
      <c r="I489" s="189">
        <f t="shared" si="130"/>
        <v>171433243.40116626</v>
      </c>
      <c r="J489" s="189">
        <f t="shared" si="130"/>
        <v>132767353.66497055</v>
      </c>
      <c r="K489" s="189">
        <f t="shared" si="130"/>
        <v>105147074.94521046</v>
      </c>
      <c r="L489" s="189">
        <f t="shared" si="130"/>
        <v>84007009.085287124</v>
      </c>
      <c r="M489" s="189">
        <f t="shared" si="130"/>
        <v>67076320.391052201</v>
      </c>
      <c r="N489" s="189">
        <f t="shared" si="130"/>
        <v>53074297.296330571</v>
      </c>
      <c r="O489" s="189">
        <f t="shared" si="130"/>
        <v>41213485.987594411</v>
      </c>
      <c r="P489" s="189">
        <f t="shared" si="130"/>
        <v>30978074.320522465</v>
      </c>
      <c r="Q489" s="189">
        <f t="shared" si="130"/>
        <v>22013392.318673529</v>
      </c>
      <c r="R489" s="189">
        <f t="shared" si="130"/>
        <v>14066021.632583782</v>
      </c>
      <c r="S489" s="189">
        <f t="shared" si="130"/>
        <v>6949152.6996036321</v>
      </c>
      <c r="T489" s="189">
        <f t="shared" si="130"/>
        <v>521470.67719590664</v>
      </c>
      <c r="U489" s="189">
        <f t="shared" si="130"/>
        <v>-5326278.3283355981</v>
      </c>
      <c r="V489" s="189">
        <f t="shared" si="130"/>
        <v>-10680147.798581406</v>
      </c>
      <c r="W489" s="189">
        <f t="shared" ref="W489:BN491" si="134">W198-W394</f>
        <v>-15609016.661524773</v>
      </c>
      <c r="X489" s="189">
        <f t="shared" si="134"/>
        <v>-20168796.845570356</v>
      </c>
      <c r="Y489" s="189">
        <f t="shared" si="134"/>
        <v>-24405439.426925823</v>
      </c>
      <c r="Z489" s="189">
        <f t="shared" si="134"/>
        <v>-28357126.179227918</v>
      </c>
      <c r="AA489" s="189">
        <f t="shared" si="134"/>
        <v>-32055896.06838382</v>
      </c>
      <c r="AB489" s="189">
        <f t="shared" si="134"/>
        <v>-35528871.780707046</v>
      </c>
      <c r="AC489" s="189">
        <f t="shared" si="134"/>
        <v>-38799197.972139269</v>
      </c>
      <c r="AD489" s="189">
        <f t="shared" si="134"/>
        <v>-41886768.329578906</v>
      </c>
      <c r="AE489" s="189">
        <f t="shared" si="134"/>
        <v>-44808795.625710368</v>
      </c>
      <c r="AF489" s="189">
        <f t="shared" si="134"/>
        <v>-47580263.475963026</v>
      </c>
      <c r="AG489" s="189">
        <f t="shared" si="134"/>
        <v>-50214287.867400333</v>
      </c>
      <c r="AH489" s="189">
        <f t="shared" si="134"/>
        <v>-52722409.093889192</v>
      </c>
      <c r="AI489" s="189">
        <f t="shared" si="134"/>
        <v>-55114829.457012221</v>
      </c>
      <c r="AJ489" s="189">
        <f t="shared" si="134"/>
        <v>-57400608.298314363</v>
      </c>
      <c r="AK489" s="189">
        <f t="shared" si="134"/>
        <v>-59587823.164997861</v>
      </c>
      <c r="AL489" s="189">
        <f t="shared" si="134"/>
        <v>-61683703.874511003</v>
      </c>
      <c r="AM489" s="189">
        <f t="shared" si="134"/>
        <v>-63694744.726044819</v>
      </c>
      <c r="AN489" s="189">
        <f t="shared" si="134"/>
        <v>-65626798.964865729</v>
      </c>
      <c r="AO489" s="189">
        <f t="shared" si="134"/>
        <v>-67485158.737683415</v>
      </c>
      <c r="AP489" s="189">
        <f t="shared" si="134"/>
        <v>-69274623.112102151</v>
      </c>
      <c r="AQ489" s="189">
        <f t="shared" si="134"/>
        <v>-70999556.21911943</v>
      </c>
      <c r="AR489" s="189">
        <f t="shared" si="134"/>
        <v>-72663937.177186579</v>
      </c>
      <c r="AS489" s="189">
        <f t="shared" si="134"/>
        <v>-74271403.142137289</v>
      </c>
      <c r="AT489" s="189">
        <f t="shared" si="134"/>
        <v>-75825286.579028219</v>
      </c>
      <c r="AU489" s="189">
        <f t="shared" si="134"/>
        <v>-77328647.654508203</v>
      </c>
      <c r="AV489" s="189">
        <f t="shared" si="134"/>
        <v>-78784302.490352988</v>
      </c>
      <c r="AW489" s="189">
        <f t="shared" si="134"/>
        <v>-80194847.891650409</v>
      </c>
      <c r="AX489" s="189">
        <f t="shared" si="134"/>
        <v>-81562683.060211539</v>
      </c>
      <c r="AY489" s="189">
        <f t="shared" si="134"/>
        <v>-82890028.720056206</v>
      </c>
      <c r="AZ489" s="189">
        <f t="shared" si="134"/>
        <v>-84178944.013357371</v>
      </c>
      <c r="BA489" s="189">
        <f t="shared" si="134"/>
        <v>-85431341.46897772</v>
      </c>
      <c r="BB489" s="189">
        <f t="shared" si="134"/>
        <v>-86649000.299309015</v>
      </c>
      <c r="BC489" s="189">
        <f t="shared" si="134"/>
        <v>-87833578.242635399</v>
      </c>
      <c r="BD489" s="189">
        <f t="shared" si="134"/>
        <v>-88986622.136214167</v>
      </c>
      <c r="BE489" s="189">
        <f t="shared" si="134"/>
        <v>-90109577.378491431</v>
      </c>
      <c r="BF489" s="189">
        <f t="shared" si="134"/>
        <v>-91203796.416416287</v>
      </c>
      <c r="BG489" s="189">
        <f t="shared" si="134"/>
        <v>-92270546.374909669</v>
      </c>
      <c r="BH489" s="189">
        <f t="shared" si="134"/>
        <v>-93311015.929566145</v>
      </c>
      <c r="BI489" s="189">
        <f t="shared" si="134"/>
        <v>-94326321.510128826</v>
      </c>
      <c r="BJ489" s="189">
        <f t="shared" si="134"/>
        <v>-95317512.910757273</v>
      </c>
      <c r="BK489" s="189">
        <f t="shared" si="134"/>
        <v>-96285578.373285145</v>
      </c>
      <c r="BL489" s="189">
        <f t="shared" si="134"/>
        <v>-97231449.201255649</v>
      </c>
      <c r="BM489" s="189">
        <f t="shared" si="134"/>
        <v>-98156003.955310315</v>
      </c>
      <c r="BN489" s="1521">
        <f t="shared" si="134"/>
        <v>-99060072.274297386</v>
      </c>
    </row>
    <row r="490" spans="1:66" hidden="1" x14ac:dyDescent="0.15">
      <c r="A490" s="1123"/>
      <c r="C490" s="1529"/>
      <c r="D490" s="274"/>
      <c r="E490" s="1675"/>
      <c r="F490" s="1604">
        <f t="shared" si="129"/>
        <v>-6461883650.7583389</v>
      </c>
      <c r="G490" s="189">
        <f t="shared" si="130"/>
        <v>356904074.70177042</v>
      </c>
      <c r="H490" s="189">
        <f t="shared" si="130"/>
        <v>263513774.26977038</v>
      </c>
      <c r="I490" s="189">
        <f t="shared" si="130"/>
        <v>215520397.20582175</v>
      </c>
      <c r="J490" s="189">
        <f t="shared" si="130"/>
        <v>184132018.90257043</v>
      </c>
      <c r="K490" s="189">
        <f t="shared" si="130"/>
        <v>161202248.06646675</v>
      </c>
      <c r="L490" s="189">
        <f t="shared" si="130"/>
        <v>143337648.3982141</v>
      </c>
      <c r="M490" s="189">
        <f t="shared" si="130"/>
        <v>128817859.24829444</v>
      </c>
      <c r="N490" s="189">
        <f t="shared" si="130"/>
        <v>116657526.84045038</v>
      </c>
      <c r="O490" s="189">
        <f t="shared" si="130"/>
        <v>106242855.2022306</v>
      </c>
      <c r="P490" s="189">
        <f t="shared" si="130"/>
        <v>97167221.629762322</v>
      </c>
      <c r="Q490" s="189">
        <f t="shared" si="130"/>
        <v>89148234.729095489</v>
      </c>
      <c r="R490" s="189">
        <f t="shared" si="130"/>
        <v>81982311.911747485</v>
      </c>
      <c r="S490" s="189">
        <f t="shared" si="130"/>
        <v>75518162.402468473</v>
      </c>
      <c r="T490" s="189">
        <f t="shared" si="130"/>
        <v>69640491.134315848</v>
      </c>
      <c r="U490" s="189">
        <f t="shared" si="130"/>
        <v>64259551.830430225</v>
      </c>
      <c r="V490" s="189">
        <f t="shared" si="130"/>
        <v>59304208.587648392</v>
      </c>
      <c r="W490" s="189">
        <f t="shared" si="134"/>
        <v>54717186.871211365</v>
      </c>
      <c r="X490" s="189">
        <f t="shared" si="134"/>
        <v>50451737.695161581</v>
      </c>
      <c r="Y490" s="189">
        <f t="shared" si="134"/>
        <v>46469240.976792738</v>
      </c>
      <c r="Z490" s="189">
        <f t="shared" si="134"/>
        <v>42737449.158563539</v>
      </c>
      <c r="AA490" s="189">
        <f t="shared" si="134"/>
        <v>39229177.235457182</v>
      </c>
      <c r="AB490" s="189">
        <f t="shared" si="134"/>
        <v>35921310.292996764</v>
      </c>
      <c r="AC490" s="189">
        <f t="shared" si="134"/>
        <v>32794040.941199213</v>
      </c>
      <c r="AD490" s="189">
        <f t="shared" si="134"/>
        <v>29830275.898250908</v>
      </c>
      <c r="AE490" s="189">
        <f t="shared" si="134"/>
        <v>27015168.848023295</v>
      </c>
      <c r="AF490" s="189">
        <f t="shared" si="134"/>
        <v>24335748.815363735</v>
      </c>
      <c r="AG490" s="189">
        <f t="shared" si="134"/>
        <v>21780621.669729501</v>
      </c>
      <c r="AH490" s="189">
        <f t="shared" si="134"/>
        <v>19339728.237434059</v>
      </c>
      <c r="AI490" s="189">
        <f t="shared" si="134"/>
        <v>17004146.682076067</v>
      </c>
      <c r="AJ490" s="189">
        <f t="shared" si="134"/>
        <v>14765929.82913129</v>
      </c>
      <c r="AK490" s="189">
        <f t="shared" si="134"/>
        <v>12617970.315244392</v>
      </c>
      <c r="AL490" s="189">
        <f t="shared" si="134"/>
        <v>10553888.072766706</v>
      </c>
      <c r="AM490" s="189">
        <f t="shared" si="134"/>
        <v>8567935.8783163279</v>
      </c>
      <c r="AN490" s="189">
        <f t="shared" si="134"/>
        <v>6654919.6137952358</v>
      </c>
      <c r="AO490" s="189">
        <f t="shared" si="134"/>
        <v>4810130.5890648365</v>
      </c>
      <c r="AP490" s="189">
        <f t="shared" si="134"/>
        <v>3029287.8141529113</v>
      </c>
      <c r="AQ490" s="189">
        <f t="shared" si="134"/>
        <v>1308488.5263430327</v>
      </c>
      <c r="AR490" s="189">
        <f t="shared" si="134"/>
        <v>-355834.39646057785</v>
      </c>
      <c r="AS490" s="189">
        <f t="shared" si="134"/>
        <v>-1966949.2482051402</v>
      </c>
      <c r="AT490" s="189">
        <f t="shared" si="134"/>
        <v>-3527857.4419554025</v>
      </c>
      <c r="AU490" s="189">
        <f t="shared" si="134"/>
        <v>-5041321.3389561176</v>
      </c>
      <c r="AV490" s="189">
        <f t="shared" si="134"/>
        <v>-6509888.5765958577</v>
      </c>
      <c r="AW490" s="189">
        <f t="shared" si="134"/>
        <v>-7935913.407588318</v>
      </c>
      <c r="AX490" s="189">
        <f t="shared" si="134"/>
        <v>-9321575.4776871949</v>
      </c>
      <c r="AY490" s="189">
        <f t="shared" si="134"/>
        <v>-10668896.399942234</v>
      </c>
      <c r="AZ490" s="189">
        <f t="shared" si="134"/>
        <v>-11979754.426715091</v>
      </c>
      <c r="BA490" s="189">
        <f t="shared" si="134"/>
        <v>-13255897.473911688</v>
      </c>
      <c r="BB490" s="189">
        <f t="shared" si="134"/>
        <v>-14498954.713221118</v>
      </c>
      <c r="BC490" s="189">
        <f t="shared" si="134"/>
        <v>-15710446.916032635</v>
      </c>
      <c r="BD490" s="189">
        <f t="shared" si="134"/>
        <v>-16891795.705914609</v>
      </c>
      <c r="BE490" s="189">
        <f t="shared" si="134"/>
        <v>-18044331.854112752</v>
      </c>
      <c r="BF490" s="189">
        <f t="shared" si="134"/>
        <v>-19169302.733675279</v>
      </c>
      <c r="BG490" s="189">
        <f t="shared" si="134"/>
        <v>-20267879.031915545</v>
      </c>
      <c r="BH490" s="189">
        <f t="shared" si="134"/>
        <v>-21341160.807464361</v>
      </c>
      <c r="BI490" s="189">
        <f t="shared" si="134"/>
        <v>-22390182.966738105</v>
      </c>
      <c r="BJ490" s="189">
        <f t="shared" si="134"/>
        <v>-23415920.224915512</v>
      </c>
      <c r="BK490" s="189">
        <f t="shared" si="134"/>
        <v>-24419291.608194083</v>
      </c>
      <c r="BL490" s="189">
        <f t="shared" si="134"/>
        <v>-25401164.546969771</v>
      </c>
      <c r="BM490" s="189">
        <f t="shared" si="134"/>
        <v>-26362358.603455812</v>
      </c>
      <c r="BN490" s="1521">
        <f t="shared" si="134"/>
        <v>-27303648.871972874</v>
      </c>
    </row>
    <row r="491" spans="1:66" hidden="1" x14ac:dyDescent="0.15">
      <c r="A491" s="1123"/>
      <c r="C491" s="1529"/>
      <c r="D491" s="274"/>
      <c r="E491" s="1675"/>
      <c r="F491" s="1604">
        <f t="shared" si="129"/>
        <v>-9983930662.8918781</v>
      </c>
      <c r="G491" s="189">
        <f t="shared" si="130"/>
        <v>356904074.70177042</v>
      </c>
      <c r="H491" s="189">
        <f t="shared" si="130"/>
        <v>294643874.41377044</v>
      </c>
      <c r="I491" s="189">
        <f t="shared" si="130"/>
        <v>261151613.74888033</v>
      </c>
      <c r="J491" s="189">
        <f t="shared" si="130"/>
        <v>238609694.15457052</v>
      </c>
      <c r="K491" s="189">
        <f t="shared" si="130"/>
        <v>221791172.96842289</v>
      </c>
      <c r="L491" s="189">
        <f t="shared" si="130"/>
        <v>208466659.55616933</v>
      </c>
      <c r="M491" s="189">
        <f t="shared" si="130"/>
        <v>197485483.29735208</v>
      </c>
      <c r="N491" s="189">
        <f t="shared" si="130"/>
        <v>188178931.92129046</v>
      </c>
      <c r="O491" s="189">
        <f t="shared" si="130"/>
        <v>180125308.08640593</v>
      </c>
      <c r="P491" s="189">
        <f t="shared" si="130"/>
        <v>173042262.85375768</v>
      </c>
      <c r="Q491" s="189">
        <f t="shared" si="130"/>
        <v>166731860.87337661</v>
      </c>
      <c r="R491" s="189">
        <f t="shared" si="130"/>
        <v>161050200.78272945</v>
      </c>
      <c r="S491" s="189">
        <f t="shared" si="130"/>
        <v>155889525.56020111</v>
      </c>
      <c r="T491" s="189">
        <f t="shared" si="130"/>
        <v>151167142.14979392</v>
      </c>
      <c r="U491" s="189">
        <f t="shared" si="130"/>
        <v>146818267.47409052</v>
      </c>
      <c r="V491" s="189">
        <f t="shared" si="130"/>
        <v>142791245.91133857</v>
      </c>
      <c r="W491" s="189">
        <f t="shared" si="134"/>
        <v>139044256.06115198</v>
      </c>
      <c r="X491" s="189">
        <f t="shared" si="134"/>
        <v>135542984.4599424</v>
      </c>
      <c r="Y491" s="189">
        <f t="shared" si="134"/>
        <v>132258945.43992391</v>
      </c>
      <c r="Z491" s="189">
        <f t="shared" si="134"/>
        <v>129168243.75055894</v>
      </c>
      <c r="AA491" s="189">
        <f t="shared" si="134"/>
        <v>126250647.37298027</v>
      </c>
      <c r="AB491" s="189">
        <f t="shared" si="134"/>
        <v>123488881.96821603</v>
      </c>
      <c r="AC491" s="189">
        <f t="shared" si="134"/>
        <v>120868086.49351811</v>
      </c>
      <c r="AD491" s="189">
        <f t="shared" si="134"/>
        <v>118375387.88663355</v>
      </c>
      <c r="AE491" s="189">
        <f t="shared" si="134"/>
        <v>115999564.98350516</v>
      </c>
      <c r="AF491" s="189">
        <f t="shared" si="134"/>
        <v>113730780.18635806</v>
      </c>
      <c r="AG491" s="189">
        <f t="shared" si="134"/>
        <v>111560363.18604651</v>
      </c>
      <c r="AH491" s="189">
        <f t="shared" si="134"/>
        <v>109480635.11699167</v>
      </c>
      <c r="AI491" s="189">
        <f t="shared" si="134"/>
        <v>107484764.43407837</v>
      </c>
      <c r="AJ491" s="189">
        <f t="shared" si="134"/>
        <v>105566647.90885845</v>
      </c>
      <c r="AK491" s="189">
        <f t="shared" si="134"/>
        <v>103720811.68790603</v>
      </c>
      <c r="AL491" s="189">
        <f t="shared" si="134"/>
        <v>101942328.5023818</v>
      </c>
      <c r="AM491" s="189">
        <f t="shared" si="134"/>
        <v>100226747.9770228</v>
      </c>
      <c r="AN491" s="189">
        <f t="shared" si="134"/>
        <v>98570037.637213856</v>
      </c>
      <c r="AO491" s="189">
        <f t="shared" si="134"/>
        <v>96968532.709772676</v>
      </c>
      <c r="AP491" s="189">
        <f t="shared" si="134"/>
        <v>95418893.196125269</v>
      </c>
      <c r="AQ491" s="189">
        <f t="shared" si="134"/>
        <v>93918066.994165272</v>
      </c>
      <c r="AR491" s="189">
        <f t="shared" si="134"/>
        <v>92463258.078108639</v>
      </c>
      <c r="AS491" s="189">
        <f t="shared" si="134"/>
        <v>91051898.929407954</v>
      </c>
      <c r="AT491" s="189">
        <f t="shared" si="134"/>
        <v>89681626.5576801</v>
      </c>
      <c r="AU491" s="189">
        <f t="shared" si="134"/>
        <v>88350261.567154765</v>
      </c>
      <c r="AV491" s="189">
        <f t="shared" si="134"/>
        <v>87055789.817859292</v>
      </c>
      <c r="AW491" s="189">
        <f t="shared" si="134"/>
        <v>85796346.306499243</v>
      </c>
      <c r="AX491" s="189">
        <f t="shared" si="134"/>
        <v>84570200.953571469</v>
      </c>
      <c r="AY491" s="189">
        <f t="shared" si="134"/>
        <v>83375746.033556908</v>
      </c>
      <c r="AZ491" s="189">
        <f t="shared" si="134"/>
        <v>82211485.026343316</v>
      </c>
      <c r="BA491" s="189">
        <f t="shared" si="134"/>
        <v>81076022.70211187</v>
      </c>
      <c r="BB491" s="189">
        <f t="shared" si="134"/>
        <v>79968056.280147314</v>
      </c>
      <c r="BC491" s="189">
        <f t="shared" si="134"/>
        <v>78886367.525534987</v>
      </c>
      <c r="BD491" s="189">
        <f t="shared" si="134"/>
        <v>77829815.667331725</v>
      </c>
      <c r="BE491" s="189">
        <f t="shared" si="134"/>
        <v>76797331.03826797</v>
      </c>
      <c r="BF491" s="189">
        <f t="shared" si="134"/>
        <v>75787909.349899292</v>
      </c>
      <c r="BG491" s="189">
        <f t="shared" si="134"/>
        <v>74800606.528836876</v>
      </c>
      <c r="BH491" s="189">
        <f t="shared" si="134"/>
        <v>73834534.04961893</v>
      </c>
      <c r="BI491" s="189">
        <f t="shared" si="134"/>
        <v>72888854.708227783</v>
      </c>
      <c r="BJ491" s="189">
        <f t="shared" si="134"/>
        <v>71962778.787469506</v>
      </c>
      <c r="BK491" s="189">
        <f t="shared" si="134"/>
        <v>71055560.571595907</v>
      </c>
      <c r="BL491" s="189">
        <f t="shared" si="134"/>
        <v>70166495.172847658</v>
      </c>
      <c r="BM491" s="189">
        <f t="shared" si="134"/>
        <v>69294915.637152523</v>
      </c>
      <c r="BN491" s="1521">
        <f t="shared" si="134"/>
        <v>68440190.300149649</v>
      </c>
    </row>
    <row r="492" spans="1:66" hidden="1" x14ac:dyDescent="0.15">
      <c r="A492" s="1123"/>
      <c r="C492" s="1529"/>
      <c r="D492" s="274"/>
      <c r="E492" s="1675"/>
      <c r="F492" s="1604"/>
      <c r="G492" s="189"/>
      <c r="H492" s="189"/>
      <c r="I492" s="189"/>
      <c r="J492" s="189"/>
      <c r="K492" s="189"/>
      <c r="L492" s="189"/>
      <c r="M492" s="189"/>
      <c r="N492" s="189"/>
      <c r="O492" s="189"/>
      <c r="P492" s="189"/>
      <c r="Q492" s="189"/>
      <c r="R492" s="189"/>
      <c r="S492" s="189"/>
      <c r="T492" s="189"/>
      <c r="U492" s="189"/>
      <c r="V492" s="189"/>
      <c r="W492" s="189"/>
      <c r="X492" s="189"/>
      <c r="Y492" s="189"/>
      <c r="Z492" s="189"/>
      <c r="AA492" s="189"/>
      <c r="AB492" s="189"/>
      <c r="AC492" s="189"/>
      <c r="AD492" s="189"/>
      <c r="AE492" s="189"/>
      <c r="AF492" s="189"/>
      <c r="AG492" s="189"/>
      <c r="AH492" s="189"/>
      <c r="AI492" s="189"/>
      <c r="AJ492" s="189"/>
      <c r="AK492" s="189"/>
      <c r="AL492" s="189"/>
      <c r="AM492" s="189"/>
      <c r="AN492" s="189"/>
      <c r="AO492" s="189"/>
      <c r="AP492" s="189"/>
      <c r="AQ492" s="189"/>
      <c r="AR492" s="189"/>
      <c r="AS492" s="189"/>
      <c r="AT492" s="189"/>
      <c r="AU492" s="189"/>
      <c r="AV492" s="189"/>
      <c r="AW492" s="189"/>
      <c r="AX492" s="189"/>
      <c r="AY492" s="189"/>
      <c r="AZ492" s="189"/>
      <c r="BA492" s="189"/>
      <c r="BB492" s="189"/>
      <c r="BC492" s="189"/>
      <c r="BD492" s="189"/>
      <c r="BE492" s="189"/>
      <c r="BF492" s="189"/>
      <c r="BG492" s="189"/>
      <c r="BH492" s="189"/>
      <c r="BI492" s="189"/>
      <c r="BJ492" s="189"/>
      <c r="BK492" s="189"/>
      <c r="BL492" s="189"/>
      <c r="BM492" s="189"/>
      <c r="BN492" s="1521"/>
    </row>
    <row r="493" spans="1:66" hidden="1" x14ac:dyDescent="0.15">
      <c r="A493" s="1123"/>
      <c r="C493" s="1529"/>
      <c r="D493" s="274"/>
      <c r="E493" s="1675"/>
      <c r="F493" s="1604">
        <f t="shared" si="129"/>
        <v>4252239708.7443266</v>
      </c>
      <c r="G493" s="189">
        <f t="shared" si="130"/>
        <v>-38957204.478924572</v>
      </c>
      <c r="H493" s="189">
        <f t="shared" si="130"/>
        <v>-78774558.078924537</v>
      </c>
      <c r="I493" s="189">
        <f t="shared" si="130"/>
        <v>-98264415.491908401</v>
      </c>
      <c r="J493" s="189">
        <f t="shared" si="130"/>
        <v>-110628440.95892453</v>
      </c>
      <c r="K493" s="189">
        <f t="shared" si="130"/>
        <v>-119460458.83895063</v>
      </c>
      <c r="L493" s="189">
        <f t="shared" si="130"/>
        <v>-126220326.88931161</v>
      </c>
      <c r="M493" s="189">
        <f t="shared" si="130"/>
        <v>-131634180.4852806</v>
      </c>
      <c r="N493" s="189">
        <f t="shared" si="130"/>
        <v>-136111547.26292455</v>
      </c>
      <c r="O493" s="189">
        <f t="shared" si="130"/>
        <v>-139904227.94559377</v>
      </c>
      <c r="P493" s="189">
        <f t="shared" si="130"/>
        <v>-143177161.56694543</v>
      </c>
      <c r="Q493" s="189">
        <f t="shared" si="130"/>
        <v>-146043759.42181909</v>
      </c>
      <c r="R493" s="189">
        <f t="shared" si="130"/>
        <v>-148585056.00723422</v>
      </c>
      <c r="S493" s="189">
        <f t="shared" si="130"/>
        <v>-150860786.61457652</v>
      </c>
      <c r="T493" s="189">
        <f t="shared" si="130"/>
        <v>-152916138.88400936</v>
      </c>
      <c r="U493" s="189">
        <f t="shared" si="130"/>
        <v>-154786048.46380693</v>
      </c>
      <c r="V493" s="189">
        <f t="shared" si="130"/>
        <v>-156498032.30612451</v>
      </c>
      <c r="W493" s="189">
        <f t="shared" ref="W493:BN495" si="135">W202-W398</f>
        <v>-158074115.52988565</v>
      </c>
      <c r="X493" s="189">
        <f t="shared" si="135"/>
        <v>-159532176.85225993</v>
      </c>
      <c r="Y493" s="189">
        <f t="shared" si="135"/>
        <v>-160886909.85149795</v>
      </c>
      <c r="Z493" s="189">
        <f t="shared" si="135"/>
        <v>-162150523.74934125</v>
      </c>
      <c r="AA493" s="189">
        <f t="shared" si="135"/>
        <v>-163333263.50829071</v>
      </c>
      <c r="AB493" s="189">
        <f t="shared" si="135"/>
        <v>-164443802.0332402</v>
      </c>
      <c r="AC493" s="189">
        <f t="shared" si="135"/>
        <v>-165489540.19139946</v>
      </c>
      <c r="AD493" s="189">
        <f t="shared" si="135"/>
        <v>-166476839.30157226</v>
      </c>
      <c r="AE493" s="189">
        <f t="shared" si="135"/>
        <v>-167411203.41814053</v>
      </c>
      <c r="AF493" s="189">
        <f t="shared" si="135"/>
        <v>-168297423.78744614</v>
      </c>
      <c r="AG493" s="189">
        <f t="shared" si="135"/>
        <v>-169139694.45233101</v>
      </c>
      <c r="AH493" s="189">
        <f t="shared" si="135"/>
        <v>-169941705.60299242</v>
      </c>
      <c r="AI493" s="189">
        <f t="shared" si="135"/>
        <v>-170706719.58558208</v>
      </c>
      <c r="AJ493" s="189">
        <f t="shared" si="135"/>
        <v>-171437633.2668305</v>
      </c>
      <c r="AK493" s="189">
        <f t="shared" si="135"/>
        <v>-172137029.56930834</v>
      </c>
      <c r="AL493" s="189">
        <f t="shared" si="135"/>
        <v>-172807220.34068453</v>
      </c>
      <c r="AM493" s="189">
        <f t="shared" si="135"/>
        <v>-173450282.2351144</v>
      </c>
      <c r="AN493" s="189">
        <f t="shared" si="135"/>
        <v>-174068086.91969341</v>
      </c>
      <c r="AO493" s="189">
        <f t="shared" si="135"/>
        <v>-174662326.64144194</v>
      </c>
      <c r="AP493" s="189">
        <f t="shared" si="135"/>
        <v>-175234535.97759283</v>
      </c>
      <c r="AQ493" s="189">
        <f t="shared" si="135"/>
        <v>-175786110.4275685</v>
      </c>
      <c r="AR493" s="189">
        <f t="shared" si="135"/>
        <v>-176318322.37698328</v>
      </c>
      <c r="AS493" s="189">
        <f t="shared" si="135"/>
        <v>-176832334.86353439</v>
      </c>
      <c r="AT493" s="189">
        <f t="shared" si="135"/>
        <v>-177329213.49525791</v>
      </c>
      <c r="AU493" s="189">
        <f t="shared" si="135"/>
        <v>-177809936.80849785</v>
      </c>
      <c r="AV493" s="189">
        <f t="shared" si="135"/>
        <v>-178275405.30241752</v>
      </c>
      <c r="AW493" s="189">
        <f t="shared" si="135"/>
        <v>-178726449.3462249</v>
      </c>
      <c r="AX493" s="189">
        <f t="shared" si="135"/>
        <v>-179163836.1223771</v>
      </c>
      <c r="AY493" s="189">
        <f t="shared" si="135"/>
        <v>-179588275.7422545</v>
      </c>
      <c r="AZ493" s="189">
        <f t="shared" si="135"/>
        <v>-180000426.6489045</v>
      </c>
      <c r="BA493" s="189">
        <f t="shared" si="135"/>
        <v>-180400900.40346599</v>
      </c>
      <c r="BB493" s="189">
        <f t="shared" si="135"/>
        <v>-180790265.93704271</v>
      </c>
      <c r="BC493" s="189">
        <f t="shared" si="135"/>
        <v>-181169053.33748478</v>
      </c>
      <c r="BD493" s="189">
        <f t="shared" si="135"/>
        <v>-181537757.23029733</v>
      </c>
      <c r="BE493" s="189">
        <f t="shared" si="135"/>
        <v>-181896839.80433255</v>
      </c>
      <c r="BF493" s="189">
        <f t="shared" si="135"/>
        <v>-182246733.52574182</v>
      </c>
      <c r="BG493" s="189">
        <f t="shared" si="135"/>
        <v>-182587843.57761794</v>
      </c>
      <c r="BH493" s="189">
        <f t="shared" si="135"/>
        <v>-182920550.05764973</v>
      </c>
      <c r="BI493" s="189">
        <f t="shared" si="135"/>
        <v>-183245209.96178043</v>
      </c>
      <c r="BJ493" s="189">
        <f t="shared" si="135"/>
        <v>-183562158.97817886</v>
      </c>
      <c r="BK493" s="189">
        <f t="shared" si="135"/>
        <v>-183871713.1126911</v>
      </c>
      <c r="BL493" s="189">
        <f t="shared" si="135"/>
        <v>-184174170.16425061</v>
      </c>
      <c r="BM493" s="189">
        <f t="shared" si="135"/>
        <v>-184469811.06641978</v>
      </c>
      <c r="BN493" s="1521">
        <f t="shared" si="135"/>
        <v>-184758901.10924929</v>
      </c>
    </row>
    <row r="494" spans="1:66" hidden="1" x14ac:dyDescent="0.15">
      <c r="A494" s="1123"/>
      <c r="C494" s="1529"/>
      <c r="D494" s="274"/>
      <c r="E494" s="1675"/>
      <c r="F494" s="1604">
        <f t="shared" si="129"/>
        <v>3314945452.0100098</v>
      </c>
      <c r="G494" s="189">
        <f t="shared" ref="G494:AM503" si="136">G203-G399</f>
        <v>-38957204.478924543</v>
      </c>
      <c r="H494" s="189">
        <f t="shared" si="136"/>
        <v>-68820219.67892459</v>
      </c>
      <c r="I494" s="189">
        <f t="shared" si="136"/>
        <v>-84166855.701405317</v>
      </c>
      <c r="J494" s="189">
        <f t="shared" si="136"/>
        <v>-94203782.598924577</v>
      </c>
      <c r="K494" s="189">
        <f t="shared" si="136"/>
        <v>-101535936.92162821</v>
      </c>
      <c r="L494" s="189">
        <f t="shared" si="136"/>
        <v>-107248423.21803319</v>
      </c>
      <c r="M494" s="189">
        <f t="shared" si="136"/>
        <v>-111891353.82302216</v>
      </c>
      <c r="N494" s="189">
        <f t="shared" si="136"/>
        <v>-115779811.08092457</v>
      </c>
      <c r="O494" s="189">
        <f t="shared" si="136"/>
        <v>-119110065.89321768</v>
      </c>
      <c r="P494" s="189">
        <f t="shared" si="136"/>
        <v>-122012142.25522268</v>
      </c>
      <c r="Q494" s="189">
        <f t="shared" si="136"/>
        <v>-124576339.24993712</v>
      </c>
      <c r="R494" s="189">
        <f t="shared" si="136"/>
        <v>-126867755.60716692</v>
      </c>
      <c r="S494" s="189">
        <f t="shared" si="136"/>
        <v>-128934768.9282262</v>
      </c>
      <c r="T494" s="189">
        <f t="shared" si="136"/>
        <v>-130814246.62140751</v>
      </c>
      <c r="U494" s="189">
        <f t="shared" si="136"/>
        <v>-132534886.46814635</v>
      </c>
      <c r="V494" s="189">
        <f t="shared" si="136"/>
        <v>-134119435.29062459</v>
      </c>
      <c r="W494" s="189">
        <f t="shared" si="136"/>
        <v>-135586207.52079242</v>
      </c>
      <c r="X494" s="189">
        <f t="shared" si="136"/>
        <v>-136950151.88107371</v>
      </c>
      <c r="Y494" s="189">
        <f t="shared" si="136"/>
        <v>-138223617.74941832</v>
      </c>
      <c r="Z494" s="189">
        <f t="shared" si="136"/>
        <v>-139416916.78877795</v>
      </c>
      <c r="AA494" s="189">
        <f t="shared" si="136"/>
        <v>-140538741.83143049</v>
      </c>
      <c r="AB494" s="189">
        <f t="shared" si="136"/>
        <v>-141596484.23428524</v>
      </c>
      <c r="AC494" s="189">
        <f t="shared" si="136"/>
        <v>-142596477.72135216</v>
      </c>
      <c r="AD494" s="189">
        <f t="shared" si="136"/>
        <v>-143544188.13793057</v>
      </c>
      <c r="AE494" s="189">
        <f t="shared" si="136"/>
        <v>-144444362.82675481</v>
      </c>
      <c r="AF494" s="189">
        <f t="shared" si="136"/>
        <v>-145301149.46083099</v>
      </c>
      <c r="AG494" s="189">
        <f t="shared" si="136"/>
        <v>-146118191.49233794</v>
      </c>
      <c r="AH494" s="189">
        <f t="shared" si="136"/>
        <v>-146898705.50003505</v>
      </c>
      <c r="AI494" s="189">
        <f t="shared" si="136"/>
        <v>-147645544.38122362</v>
      </c>
      <c r="AJ494" s="189">
        <f t="shared" si="136"/>
        <v>-148361249.36976314</v>
      </c>
      <c r="AK494" s="189">
        <f t="shared" si="136"/>
        <v>-149048093.15670317</v>
      </c>
      <c r="AL494" s="189">
        <f t="shared" si="136"/>
        <v>-149708115.8688696</v>
      </c>
      <c r="AM494" s="189">
        <f t="shared" si="136"/>
        <v>-150343155.27119517</v>
      </c>
      <c r="AN494" s="189">
        <f t="shared" si="135"/>
        <v>-150954872.26451224</v>
      </c>
      <c r="AO494" s="189">
        <f t="shared" si="135"/>
        <v>-151544772.52643967</v>
      </c>
      <c r="AP494" s="189">
        <f t="shared" si="135"/>
        <v>-152114224.97075135</v>
      </c>
      <c r="AQ494" s="189">
        <f t="shared" si="135"/>
        <v>-152664477.56711638</v>
      </c>
      <c r="AR494" s="189">
        <f t="shared" si="135"/>
        <v>-153196670.95884424</v>
      </c>
      <c r="AS494" s="189">
        <f t="shared" si="135"/>
        <v>-153711850.2342512</v>
      </c>
      <c r="AT494" s="189">
        <f t="shared" si="135"/>
        <v>-154210975.14229995</v>
      </c>
      <c r="AU494" s="189">
        <f t="shared" si="135"/>
        <v>-154694928.99137974</v>
      </c>
      <c r="AV494" s="189">
        <f t="shared" si="135"/>
        <v>-155164526.42855459</v>
      </c>
      <c r="AW494" s="189">
        <f t="shared" si="135"/>
        <v>-155620520.26310182</v>
      </c>
      <c r="AX494" s="189">
        <f t="shared" si="135"/>
        <v>-156063607.47098112</v>
      </c>
      <c r="AY494" s="189">
        <f t="shared" si="135"/>
        <v>-156494434.49471337</v>
      </c>
      <c r="AZ494" s="189">
        <f t="shared" si="135"/>
        <v>-156913601.93498802</v>
      </c>
      <c r="BA494" s="189">
        <f t="shared" si="135"/>
        <v>-157321668.71536589</v>
      </c>
      <c r="BB494" s="189">
        <f t="shared" si="135"/>
        <v>-157719155.78907967</v>
      </c>
      <c r="BC494" s="189">
        <f t="shared" si="135"/>
        <v>-158106549.44666392</v>
      </c>
      <c r="BD494" s="189">
        <f t="shared" si="135"/>
        <v>-158484304.27458024</v>
      </c>
      <c r="BE494" s="189">
        <f t="shared" si="135"/>
        <v>-158852845.80783349</v>
      </c>
      <c r="BF494" s="189">
        <f t="shared" si="135"/>
        <v>-159212572.91354501</v>
      </c>
      <c r="BG494" s="189">
        <f t="shared" si="135"/>
        <v>-159563859.93736821</v>
      </c>
      <c r="BH494" s="189">
        <f t="shared" si="135"/>
        <v>-159907058.6403259</v>
      </c>
      <c r="BI494" s="189">
        <f t="shared" si="135"/>
        <v>-160242499.94999748</v>
      </c>
      <c r="BJ494" s="189">
        <f t="shared" si="135"/>
        <v>-160570495.5468685</v>
      </c>
      <c r="BK494" s="189">
        <f t="shared" si="135"/>
        <v>-160891339.30399841</v>
      </c>
      <c r="BL494" s="189">
        <f t="shared" si="135"/>
        <v>-161205308.59587872</v>
      </c>
      <c r="BM494" s="189">
        <f t="shared" si="135"/>
        <v>-161512665.49039793</v>
      </c>
      <c r="BN494" s="1521">
        <f t="shared" si="135"/>
        <v>-161813657.83613735</v>
      </c>
    </row>
    <row r="495" spans="1:66" hidden="1" x14ac:dyDescent="0.15">
      <c r="A495" s="1123"/>
      <c r="C495" s="1529"/>
      <c r="D495" s="274"/>
      <c r="E495" s="1675"/>
      <c r="F495" s="1604">
        <f t="shared" si="129"/>
        <v>2188715608.3118238</v>
      </c>
      <c r="G495" s="189">
        <f t="shared" si="136"/>
        <v>-38957204.478924558</v>
      </c>
      <c r="H495" s="189">
        <f t="shared" si="136"/>
        <v>-58865881.278924584</v>
      </c>
      <c r="I495" s="189">
        <f t="shared" si="136"/>
        <v>-69575557.601748198</v>
      </c>
      <c r="J495" s="189">
        <f t="shared" si="136"/>
        <v>-76783690.398924559</v>
      </c>
      <c r="K495" s="189">
        <f t="shared" si="136"/>
        <v>-82161676.672661304</v>
      </c>
      <c r="L495" s="189">
        <f t="shared" si="136"/>
        <v>-86422399.089465827</v>
      </c>
      <c r="M495" s="189">
        <f t="shared" si="136"/>
        <v>-89933802.650799423</v>
      </c>
      <c r="N495" s="189">
        <f t="shared" si="136"/>
        <v>-92909718.606924534</v>
      </c>
      <c r="O495" s="189">
        <f t="shared" si="136"/>
        <v>-95484991.305306733</v>
      </c>
      <c r="P495" s="189">
        <f t="shared" si="136"/>
        <v>-97749906.253287643</v>
      </c>
      <c r="Q495" s="189">
        <f t="shared" si="136"/>
        <v>-99767756.387471974</v>
      </c>
      <c r="R495" s="189">
        <f t="shared" si="136"/>
        <v>-101584556.42841169</v>
      </c>
      <c r="S495" s="189">
        <f t="shared" si="136"/>
        <v>-103234763.37602553</v>
      </c>
      <c r="T495" s="189">
        <f t="shared" si="136"/>
        <v>-104744819.63361192</v>
      </c>
      <c r="U495" s="189">
        <f t="shared" si="136"/>
        <v>-106135440.60755333</v>
      </c>
      <c r="V495" s="189">
        <f t="shared" si="136"/>
        <v>-107423143.99412453</v>
      </c>
      <c r="W495" s="189">
        <f t="shared" si="136"/>
        <v>-108621302.84287822</v>
      </c>
      <c r="X495" s="189">
        <f t="shared" si="136"/>
        <v>-109740889.42266849</v>
      </c>
      <c r="Y495" s="189">
        <f t="shared" si="136"/>
        <v>-110791012.47311971</v>
      </c>
      <c r="Z495" s="189">
        <f t="shared" si="136"/>
        <v>-111779312.87585133</v>
      </c>
      <c r="AA495" s="189">
        <f t="shared" si="136"/>
        <v>-112712260.13662747</v>
      </c>
      <c r="AB495" s="189">
        <f t="shared" si="136"/>
        <v>-113595377.99661723</v>
      </c>
      <c r="AC495" s="189">
        <f t="shared" si="136"/>
        <v>-114433418.50762281</v>
      </c>
      <c r="AD495" s="189">
        <f t="shared" si="136"/>
        <v>-115230498.03346297</v>
      </c>
      <c r="AE495" s="189">
        <f t="shared" si="136"/>
        <v>-115990204.71756658</v>
      </c>
      <c r="AF495" s="189">
        <f t="shared" si="136"/>
        <v>-116715684.28631541</v>
      </c>
      <c r="AG495" s="189">
        <f t="shared" si="136"/>
        <v>-117409709.2072207</v>
      </c>
      <c r="AH495" s="189">
        <f t="shared" si="136"/>
        <v>-118074734.91814318</v>
      </c>
      <c r="AI495" s="189">
        <f t="shared" si="136"/>
        <v>-118712945.91291851</v>
      </c>
      <c r="AJ495" s="189">
        <f t="shared" si="136"/>
        <v>-119326293.79469046</v>
      </c>
      <c r="AK495" s="189">
        <f t="shared" si="136"/>
        <v>-119916528.91405544</v>
      </c>
      <c r="AL495" s="189">
        <f t="shared" si="136"/>
        <v>-120485226.84260452</v>
      </c>
      <c r="AM495" s="189">
        <f t="shared" si="136"/>
        <v>-121033810.65771842</v>
      </c>
      <c r="AN495" s="189">
        <f t="shared" si="135"/>
        <v>-121563569.80648282</v>
      </c>
      <c r="AO495" s="189">
        <f t="shared" si="135"/>
        <v>-122075676.15767589</v>
      </c>
      <c r="AP495" s="189">
        <f t="shared" si="135"/>
        <v>-122571197.7282941</v>
      </c>
      <c r="AQ495" s="189">
        <f t="shared" si="135"/>
        <v>-123051110.47591743</v>
      </c>
      <c r="AR495" s="189">
        <f t="shared" si="135"/>
        <v>-123516308.4737002</v>
      </c>
      <c r="AS495" s="189">
        <f t="shared" si="135"/>
        <v>-123967612.72601914</v>
      </c>
      <c r="AT495" s="189">
        <f t="shared" si="135"/>
        <v>-124405778.83615866</v>
      </c>
      <c r="AU495" s="189">
        <f t="shared" si="135"/>
        <v>-124831503.70014229</v>
      </c>
      <c r="AV495" s="189">
        <f t="shared" si="135"/>
        <v>-125245431.37085721</v>
      </c>
      <c r="AW495" s="189">
        <f t="shared" si="135"/>
        <v>-125648158.21239543</v>
      </c>
      <c r="AX495" s="189">
        <f t="shared" si="135"/>
        <v>-126040237.44484797</v>
      </c>
      <c r="AY495" s="189">
        <f t="shared" si="135"/>
        <v>-126422183.16369787</v>
      </c>
      <c r="AZ495" s="189">
        <f t="shared" si="135"/>
        <v>-126794473.90475297</v>
      </c>
      <c r="BA495" s="189">
        <f t="shared" si="135"/>
        <v>-127157555.81465903</v>
      </c>
      <c r="BB495" s="189">
        <f t="shared" si="135"/>
        <v>-127511845.47800913</v>
      </c>
      <c r="BC495" s="189">
        <f t="shared" si="135"/>
        <v>-127857732.44454885</v>
      </c>
      <c r="BD495" s="189">
        <f t="shared" si="135"/>
        <v>-128195581.49370235</v>
      </c>
      <c r="BE495" s="189">
        <f t="shared" si="135"/>
        <v>-128525734.66837758</v>
      </c>
      <c r="BF495" s="189">
        <f t="shared" si="135"/>
        <v>-128848513.10557634</v>
      </c>
      <c r="BG495" s="189">
        <f t="shared" si="135"/>
        <v>-129164218.68759078</v>
      </c>
      <c r="BH495" s="189">
        <f t="shared" si="135"/>
        <v>-129473135.53439111</v>
      </c>
      <c r="BI495" s="189">
        <f t="shared" si="135"/>
        <v>-129775531.35510969</v>
      </c>
      <c r="BJ495" s="189">
        <f t="shared" si="135"/>
        <v>-130071658.67422134</v>
      </c>
      <c r="BK495" s="189">
        <f t="shared" si="135"/>
        <v>-130361755.94604751</v>
      </c>
      <c r="BL495" s="189">
        <f t="shared" si="135"/>
        <v>-130646048.5695191</v>
      </c>
      <c r="BM495" s="189">
        <f t="shared" si="135"/>
        <v>-130924749.81367478</v>
      </c>
      <c r="BN495" s="1521">
        <f t="shared" si="135"/>
        <v>-131198061.66311386</v>
      </c>
    </row>
    <row r="496" spans="1:66" hidden="1" x14ac:dyDescent="0.15">
      <c r="A496" s="1123"/>
      <c r="C496" s="1529"/>
      <c r="D496" s="274"/>
      <c r="E496" s="1675"/>
      <c r="F496" s="1604"/>
      <c r="G496" s="189"/>
      <c r="H496" s="189"/>
      <c r="I496" s="189"/>
      <c r="J496" s="189"/>
      <c r="K496" s="189"/>
      <c r="L496" s="189"/>
      <c r="M496" s="189"/>
      <c r="N496" s="189"/>
      <c r="O496" s="189"/>
      <c r="P496" s="189"/>
      <c r="Q496" s="189"/>
      <c r="R496" s="189"/>
      <c r="S496" s="189"/>
      <c r="T496" s="189"/>
      <c r="U496" s="189"/>
      <c r="V496" s="189"/>
      <c r="W496" s="189"/>
      <c r="X496" s="189"/>
      <c r="Y496" s="189"/>
      <c r="Z496" s="189"/>
      <c r="AA496" s="189"/>
      <c r="AB496" s="189"/>
      <c r="AC496" s="189"/>
      <c r="AD496" s="189"/>
      <c r="AE496" s="189"/>
      <c r="AF496" s="189"/>
      <c r="AG496" s="189"/>
      <c r="AH496" s="189"/>
      <c r="AI496" s="189"/>
      <c r="AJ496" s="189"/>
      <c r="AK496" s="189"/>
      <c r="AL496" s="189"/>
      <c r="AM496" s="189"/>
      <c r="AN496" s="189"/>
      <c r="AO496" s="189"/>
      <c r="AP496" s="189"/>
      <c r="AQ496" s="189"/>
      <c r="AR496" s="189"/>
      <c r="AS496" s="189"/>
      <c r="AT496" s="189"/>
      <c r="AU496" s="189"/>
      <c r="AV496" s="189"/>
      <c r="AW496" s="189"/>
      <c r="AX496" s="189"/>
      <c r="AY496" s="189"/>
      <c r="AZ496" s="189"/>
      <c r="BA496" s="189"/>
      <c r="BB496" s="189"/>
      <c r="BC496" s="189"/>
      <c r="BD496" s="189"/>
      <c r="BE496" s="189"/>
      <c r="BF496" s="189"/>
      <c r="BG496" s="189"/>
      <c r="BH496" s="189"/>
      <c r="BI496" s="189"/>
      <c r="BJ496" s="189"/>
      <c r="BK496" s="189"/>
      <c r="BL496" s="189"/>
      <c r="BM496" s="189"/>
      <c r="BN496" s="1521"/>
    </row>
    <row r="497" spans="1:66" hidden="1" x14ac:dyDescent="0.15">
      <c r="A497" s="1123"/>
      <c r="C497" s="1529"/>
      <c r="D497" s="274"/>
      <c r="E497" s="1675"/>
      <c r="F497" s="1604">
        <f t="shared" si="129"/>
        <v>-4818347759.8477964</v>
      </c>
      <c r="G497" s="189">
        <f t="shared" si="136"/>
        <v>384558030.40107536</v>
      </c>
      <c r="H497" s="189">
        <f t="shared" si="136"/>
        <v>260037629.82507545</v>
      </c>
      <c r="I497" s="189">
        <f t="shared" si="136"/>
        <v>199087199.1004712</v>
      </c>
      <c r="J497" s="189">
        <f t="shared" si="136"/>
        <v>160421309.36427552</v>
      </c>
      <c r="K497" s="189">
        <f t="shared" si="136"/>
        <v>132801030.6445154</v>
      </c>
      <c r="L497" s="189">
        <f t="shared" si="136"/>
        <v>111660964.78459206</v>
      </c>
      <c r="M497" s="189">
        <f t="shared" si="136"/>
        <v>94730276.090357155</v>
      </c>
      <c r="N497" s="189">
        <f t="shared" si="136"/>
        <v>80728252.995635509</v>
      </c>
      <c r="O497" s="189">
        <f t="shared" si="136"/>
        <v>68867441.686899334</v>
      </c>
      <c r="P497" s="189">
        <f t="shared" si="136"/>
        <v>58632030.019827411</v>
      </c>
      <c r="Q497" s="189">
        <f t="shared" si="136"/>
        <v>49667348.017978474</v>
      </c>
      <c r="R497" s="189">
        <f t="shared" si="136"/>
        <v>41719977.33188872</v>
      </c>
      <c r="S497" s="189">
        <f t="shared" si="136"/>
        <v>34603108.39890857</v>
      </c>
      <c r="T497" s="189">
        <f t="shared" si="136"/>
        <v>28175426.376500845</v>
      </c>
      <c r="U497" s="189">
        <f t="shared" si="136"/>
        <v>22327677.370969325</v>
      </c>
      <c r="V497" s="189">
        <f t="shared" si="136"/>
        <v>16973807.900723547</v>
      </c>
      <c r="W497" s="189">
        <f t="shared" si="136"/>
        <v>12044939.037780166</v>
      </c>
      <c r="X497" s="189">
        <f t="shared" si="136"/>
        <v>7485158.8537345678</v>
      </c>
      <c r="Y497" s="189">
        <f t="shared" si="136"/>
        <v>3248516.2723791152</v>
      </c>
      <c r="Z497" s="189">
        <f t="shared" si="136"/>
        <v>-703170.47992296517</v>
      </c>
      <c r="AA497" s="189">
        <f t="shared" si="136"/>
        <v>-4401940.3690788746</v>
      </c>
      <c r="AB497" s="189">
        <f t="shared" si="136"/>
        <v>-7874916.0814021081</v>
      </c>
      <c r="AC497" s="189">
        <f t="shared" si="136"/>
        <v>-11145242.272834346</v>
      </c>
      <c r="AD497" s="189">
        <f t="shared" si="136"/>
        <v>-14232812.630273983</v>
      </c>
      <c r="AE497" s="189">
        <f t="shared" si="136"/>
        <v>-17154839.92640543</v>
      </c>
      <c r="AF497" s="189">
        <f t="shared" si="136"/>
        <v>-19926307.776658103</v>
      </c>
      <c r="AG497" s="189">
        <f t="shared" si="136"/>
        <v>-22560332.16809538</v>
      </c>
      <c r="AH497" s="189">
        <f t="shared" si="136"/>
        <v>-25068453.394584253</v>
      </c>
      <c r="AI497" s="189">
        <f t="shared" si="136"/>
        <v>-27460873.757707268</v>
      </c>
      <c r="AJ497" s="189">
        <f t="shared" si="136"/>
        <v>-29746652.599009424</v>
      </c>
      <c r="AK497" s="189">
        <f t="shared" si="136"/>
        <v>-31933867.465692915</v>
      </c>
      <c r="AL497" s="189">
        <f t="shared" si="136"/>
        <v>-34029748.175206065</v>
      </c>
      <c r="AM497" s="189">
        <f t="shared" si="136"/>
        <v>-36040789.02673988</v>
      </c>
      <c r="AN497" s="189">
        <f t="shared" ref="AN497:BN499" si="137">AN206-AN402</f>
        <v>-37972843.265560806</v>
      </c>
      <c r="AO497" s="189">
        <f t="shared" si="137"/>
        <v>-39831203.038378477</v>
      </c>
      <c r="AP497" s="189">
        <f t="shared" si="137"/>
        <v>-41620667.412797213</v>
      </c>
      <c r="AQ497" s="189">
        <f t="shared" si="137"/>
        <v>-43345600.519814491</v>
      </c>
      <c r="AR497" s="189">
        <f t="shared" si="137"/>
        <v>-45009981.477881625</v>
      </c>
      <c r="AS497" s="189">
        <f t="shared" si="137"/>
        <v>-46617447.442832351</v>
      </c>
      <c r="AT497" s="189">
        <f t="shared" si="137"/>
        <v>-48171330.879723251</v>
      </c>
      <c r="AU497" s="189">
        <f t="shared" si="137"/>
        <v>-49674691.95520325</v>
      </c>
      <c r="AV497" s="189">
        <f t="shared" si="137"/>
        <v>-51130346.79104805</v>
      </c>
      <c r="AW497" s="189">
        <f t="shared" si="137"/>
        <v>-52540892.192345455</v>
      </c>
      <c r="AX497" s="189">
        <f t="shared" si="137"/>
        <v>-53908727.360906601</v>
      </c>
      <c r="AY497" s="189">
        <f t="shared" si="137"/>
        <v>-55236073.020751283</v>
      </c>
      <c r="AZ497" s="189">
        <f t="shared" si="137"/>
        <v>-56524988.314052418</v>
      </c>
      <c r="BA497" s="189">
        <f t="shared" si="137"/>
        <v>-57777385.769672796</v>
      </c>
      <c r="BB497" s="189">
        <f t="shared" si="137"/>
        <v>-58995044.600004077</v>
      </c>
      <c r="BC497" s="189">
        <f t="shared" si="137"/>
        <v>-60179622.543330446</v>
      </c>
      <c r="BD497" s="189">
        <f t="shared" si="137"/>
        <v>-61332666.436909243</v>
      </c>
      <c r="BE497" s="189">
        <f t="shared" si="137"/>
        <v>-62455621.679186478</v>
      </c>
      <c r="BF497" s="189">
        <f t="shared" si="137"/>
        <v>-63549840.717111349</v>
      </c>
      <c r="BG497" s="189">
        <f t="shared" si="137"/>
        <v>-64616590.675604731</v>
      </c>
      <c r="BH497" s="189">
        <f t="shared" si="137"/>
        <v>-65657060.230261207</v>
      </c>
      <c r="BI497" s="189">
        <f t="shared" si="137"/>
        <v>-66672365.810823873</v>
      </c>
      <c r="BJ497" s="189">
        <f t="shared" si="137"/>
        <v>-67663557.211452335</v>
      </c>
      <c r="BK497" s="189">
        <f t="shared" si="137"/>
        <v>-68631622.673980206</v>
      </c>
      <c r="BL497" s="189">
        <f t="shared" si="137"/>
        <v>-69577493.501950711</v>
      </c>
      <c r="BM497" s="189">
        <f t="shared" si="137"/>
        <v>-70502048.256005377</v>
      </c>
      <c r="BN497" s="1521">
        <f t="shared" si="137"/>
        <v>-71406116.574992448</v>
      </c>
    </row>
    <row r="498" spans="1:66" hidden="1" x14ac:dyDescent="0.15">
      <c r="A498" s="1123"/>
      <c r="C498" s="1529"/>
      <c r="D498" s="274"/>
      <c r="E498" s="1675"/>
      <c r="F498" s="1604">
        <f t="shared" si="129"/>
        <v>-7749538453.1976681</v>
      </c>
      <c r="G498" s="189">
        <f t="shared" si="136"/>
        <v>384558030.40107536</v>
      </c>
      <c r="H498" s="189">
        <f t="shared" si="136"/>
        <v>291167729.96907532</v>
      </c>
      <c r="I498" s="189">
        <f t="shared" si="136"/>
        <v>243174352.90512669</v>
      </c>
      <c r="J498" s="189">
        <f t="shared" si="136"/>
        <v>211785974.60187536</v>
      </c>
      <c r="K498" s="189">
        <f t="shared" si="136"/>
        <v>188856203.76577169</v>
      </c>
      <c r="L498" s="189">
        <f t="shared" si="136"/>
        <v>170991604.09751904</v>
      </c>
      <c r="M498" s="189">
        <f t="shared" si="136"/>
        <v>156471814.94759935</v>
      </c>
      <c r="N498" s="189">
        <f t="shared" si="136"/>
        <v>144311482.53975528</v>
      </c>
      <c r="O498" s="189">
        <f t="shared" si="136"/>
        <v>133896810.90153554</v>
      </c>
      <c r="P498" s="189">
        <f t="shared" si="136"/>
        <v>124821177.32906726</v>
      </c>
      <c r="Q498" s="189">
        <f t="shared" si="136"/>
        <v>116802190.42840043</v>
      </c>
      <c r="R498" s="189">
        <f t="shared" si="136"/>
        <v>109636267.61105242</v>
      </c>
      <c r="S498" s="189">
        <f t="shared" si="136"/>
        <v>103172118.10177341</v>
      </c>
      <c r="T498" s="189">
        <f t="shared" si="136"/>
        <v>97294446.833620787</v>
      </c>
      <c r="U498" s="189">
        <f t="shared" si="136"/>
        <v>91913507.529735178</v>
      </c>
      <c r="V498" s="189">
        <f t="shared" si="136"/>
        <v>86958164.28695333</v>
      </c>
      <c r="W498" s="189">
        <f t="shared" si="136"/>
        <v>82371142.570516318</v>
      </c>
      <c r="X498" s="189">
        <f t="shared" si="136"/>
        <v>78105693.394466519</v>
      </c>
      <c r="Y498" s="189">
        <f t="shared" si="136"/>
        <v>74123196.676097661</v>
      </c>
      <c r="Z498" s="189">
        <f t="shared" si="136"/>
        <v>70391404.857868463</v>
      </c>
      <c r="AA498" s="189">
        <f t="shared" si="136"/>
        <v>66883132.93476212</v>
      </c>
      <c r="AB498" s="189">
        <f t="shared" si="136"/>
        <v>63575265.992301702</v>
      </c>
      <c r="AC498" s="189">
        <f t="shared" si="136"/>
        <v>60447996.640504166</v>
      </c>
      <c r="AD498" s="189">
        <f t="shared" si="136"/>
        <v>57484231.597555831</v>
      </c>
      <c r="AE498" s="189">
        <f t="shared" si="136"/>
        <v>54669124.547328234</v>
      </c>
      <c r="AF498" s="189">
        <f t="shared" si="136"/>
        <v>51989704.514668658</v>
      </c>
      <c r="AG498" s="189">
        <f t="shared" si="136"/>
        <v>49434577.369034454</v>
      </c>
      <c r="AH498" s="189">
        <f t="shared" si="136"/>
        <v>46993683.936739013</v>
      </c>
      <c r="AI498" s="189">
        <f t="shared" si="136"/>
        <v>44658102.38138099</v>
      </c>
      <c r="AJ498" s="189">
        <f t="shared" si="136"/>
        <v>42419885.528436229</v>
      </c>
      <c r="AK498" s="189">
        <f t="shared" si="136"/>
        <v>40271926.01454933</v>
      </c>
      <c r="AL498" s="189">
        <f t="shared" si="136"/>
        <v>38207843.772071645</v>
      </c>
      <c r="AM498" s="189">
        <f t="shared" si="136"/>
        <v>36221891.577621266</v>
      </c>
      <c r="AN498" s="189">
        <f t="shared" si="137"/>
        <v>34308875.313100174</v>
      </c>
      <c r="AO498" s="189">
        <f t="shared" si="137"/>
        <v>32464086.288369775</v>
      </c>
      <c r="AP498" s="189">
        <f t="shared" si="137"/>
        <v>30683243.513457865</v>
      </c>
      <c r="AQ498" s="189">
        <f t="shared" si="137"/>
        <v>28962444.225647956</v>
      </c>
      <c r="AR498" s="189">
        <f t="shared" si="137"/>
        <v>27298121.302844375</v>
      </c>
      <c r="AS498" s="189">
        <f t="shared" si="137"/>
        <v>25687006.451099783</v>
      </c>
      <c r="AT498" s="189">
        <f t="shared" si="137"/>
        <v>24126098.257349521</v>
      </c>
      <c r="AU498" s="189">
        <f t="shared" si="137"/>
        <v>22612634.360348821</v>
      </c>
      <c r="AV498" s="189">
        <f t="shared" si="137"/>
        <v>21144067.122709066</v>
      </c>
      <c r="AW498" s="189">
        <f t="shared" si="137"/>
        <v>19718042.291716605</v>
      </c>
      <c r="AX498" s="189">
        <f t="shared" si="137"/>
        <v>18332380.221617728</v>
      </c>
      <c r="AY498" s="189">
        <f t="shared" si="137"/>
        <v>16985059.299362689</v>
      </c>
      <c r="AZ498" s="189">
        <f t="shared" si="137"/>
        <v>15674201.272589847</v>
      </c>
      <c r="BA498" s="189">
        <f t="shared" si="137"/>
        <v>14398058.225393251</v>
      </c>
      <c r="BB498" s="189">
        <f t="shared" si="137"/>
        <v>13155000.98608382</v>
      </c>
      <c r="BC498" s="189">
        <f t="shared" si="137"/>
        <v>11943508.783272311</v>
      </c>
      <c r="BD498" s="189">
        <f t="shared" si="137"/>
        <v>10762159.993390322</v>
      </c>
      <c r="BE498" s="189">
        <f t="shared" si="137"/>
        <v>9609623.845192194</v>
      </c>
      <c r="BF498" s="189">
        <f t="shared" si="137"/>
        <v>8484652.9656296521</v>
      </c>
      <c r="BG498" s="189">
        <f t="shared" si="137"/>
        <v>7386076.6673893929</v>
      </c>
      <c r="BH498" s="189">
        <f t="shared" si="137"/>
        <v>6312794.8918405771</v>
      </c>
      <c r="BI498" s="189">
        <f t="shared" si="137"/>
        <v>5263772.7325668335</v>
      </c>
      <c r="BJ498" s="189">
        <f t="shared" si="137"/>
        <v>4238035.4743894339</v>
      </c>
      <c r="BK498" s="189">
        <f t="shared" si="137"/>
        <v>3234664.0911108702</v>
      </c>
      <c r="BL498" s="189">
        <f t="shared" si="137"/>
        <v>2252791.1523351669</v>
      </c>
      <c r="BM498" s="189">
        <f t="shared" si="137"/>
        <v>1291597.0958491117</v>
      </c>
      <c r="BN498" s="1521">
        <f t="shared" si="137"/>
        <v>350306.82733206451</v>
      </c>
    </row>
    <row r="499" spans="1:66" hidden="1" x14ac:dyDescent="0.15">
      <c r="A499" s="1123"/>
      <c r="C499" s="1529"/>
      <c r="D499" s="274"/>
      <c r="E499" s="1675"/>
      <c r="F499" s="1604">
        <f t="shared" si="129"/>
        <v>-11271585465.331207</v>
      </c>
      <c r="G499" s="189">
        <f t="shared" si="136"/>
        <v>384558030.40107536</v>
      </c>
      <c r="H499" s="189">
        <f t="shared" si="136"/>
        <v>322297830.11307538</v>
      </c>
      <c r="I499" s="189">
        <f t="shared" si="136"/>
        <v>288805569.44818521</v>
      </c>
      <c r="J499" s="189">
        <f t="shared" si="136"/>
        <v>266263649.85387546</v>
      </c>
      <c r="K499" s="189">
        <f t="shared" si="136"/>
        <v>249445128.66772783</v>
      </c>
      <c r="L499" s="189">
        <f t="shared" si="136"/>
        <v>236120615.25547427</v>
      </c>
      <c r="M499" s="189">
        <f t="shared" si="136"/>
        <v>225139438.99665701</v>
      </c>
      <c r="N499" s="189">
        <f t="shared" si="136"/>
        <v>215832887.6205954</v>
      </c>
      <c r="O499" s="189">
        <f t="shared" si="136"/>
        <v>207779263.78571087</v>
      </c>
      <c r="P499" s="189">
        <f t="shared" si="136"/>
        <v>200696218.55306262</v>
      </c>
      <c r="Q499" s="189">
        <f t="shared" si="136"/>
        <v>194385816.57268155</v>
      </c>
      <c r="R499" s="189">
        <f t="shared" si="136"/>
        <v>188704156.48203439</v>
      </c>
      <c r="S499" s="189">
        <f t="shared" si="136"/>
        <v>183543481.25950605</v>
      </c>
      <c r="T499" s="189">
        <f t="shared" si="136"/>
        <v>178821097.84909886</v>
      </c>
      <c r="U499" s="189">
        <f t="shared" si="136"/>
        <v>174472223.17339545</v>
      </c>
      <c r="V499" s="189">
        <f t="shared" si="136"/>
        <v>170445201.61064351</v>
      </c>
      <c r="W499" s="189">
        <f t="shared" si="136"/>
        <v>166698211.76045692</v>
      </c>
      <c r="X499" s="189">
        <f t="shared" si="136"/>
        <v>163196940.15924734</v>
      </c>
      <c r="Y499" s="189">
        <f t="shared" si="136"/>
        <v>159912901.13922888</v>
      </c>
      <c r="Z499" s="189">
        <f t="shared" si="136"/>
        <v>156822199.44986385</v>
      </c>
      <c r="AA499" s="189">
        <f t="shared" si="136"/>
        <v>153904603.07228523</v>
      </c>
      <c r="AB499" s="189">
        <f t="shared" si="136"/>
        <v>151142837.66752094</v>
      </c>
      <c r="AC499" s="189">
        <f t="shared" si="136"/>
        <v>148522042.19282305</v>
      </c>
      <c r="AD499" s="189">
        <f t="shared" si="136"/>
        <v>146029343.58593851</v>
      </c>
      <c r="AE499" s="189">
        <f t="shared" si="136"/>
        <v>143653520.68281013</v>
      </c>
      <c r="AF499" s="189">
        <f t="shared" si="136"/>
        <v>141384735.88566297</v>
      </c>
      <c r="AG499" s="189">
        <f t="shared" si="136"/>
        <v>139214318.88535148</v>
      </c>
      <c r="AH499" s="189">
        <f t="shared" si="136"/>
        <v>137134590.81629664</v>
      </c>
      <c r="AI499" s="189">
        <f t="shared" si="136"/>
        <v>135138720.13338333</v>
      </c>
      <c r="AJ499" s="189">
        <f t="shared" si="136"/>
        <v>133220603.60816339</v>
      </c>
      <c r="AK499" s="189">
        <f t="shared" si="136"/>
        <v>131374767.38721097</v>
      </c>
      <c r="AL499" s="189">
        <f t="shared" si="136"/>
        <v>129596284.20168674</v>
      </c>
      <c r="AM499" s="189">
        <f t="shared" si="136"/>
        <v>127880703.67632774</v>
      </c>
      <c r="AN499" s="189">
        <f t="shared" si="137"/>
        <v>126223993.33651879</v>
      </c>
      <c r="AO499" s="189">
        <f t="shared" si="137"/>
        <v>124622488.40907761</v>
      </c>
      <c r="AP499" s="189">
        <f t="shared" si="137"/>
        <v>123072848.89543021</v>
      </c>
      <c r="AQ499" s="189">
        <f t="shared" si="137"/>
        <v>121572022.69347021</v>
      </c>
      <c r="AR499" s="189">
        <f t="shared" si="137"/>
        <v>120117213.77741358</v>
      </c>
      <c r="AS499" s="189">
        <f t="shared" si="137"/>
        <v>118705854.62871289</v>
      </c>
      <c r="AT499" s="189">
        <f t="shared" si="137"/>
        <v>117335582.25698504</v>
      </c>
      <c r="AU499" s="189">
        <f t="shared" si="137"/>
        <v>116004217.2664597</v>
      </c>
      <c r="AV499" s="189">
        <f t="shared" si="137"/>
        <v>114709745.51716423</v>
      </c>
      <c r="AW499" s="189">
        <f t="shared" si="137"/>
        <v>113450302.00580418</v>
      </c>
      <c r="AX499" s="189">
        <f t="shared" si="137"/>
        <v>112224156.65287641</v>
      </c>
      <c r="AY499" s="189">
        <f t="shared" si="137"/>
        <v>111029701.73286185</v>
      </c>
      <c r="AZ499" s="189">
        <f t="shared" si="137"/>
        <v>109865440.72564825</v>
      </c>
      <c r="BA499" s="189">
        <f t="shared" si="137"/>
        <v>108729978.40141681</v>
      </c>
      <c r="BB499" s="189">
        <f t="shared" si="137"/>
        <v>107622011.97945225</v>
      </c>
      <c r="BC499" s="189">
        <f t="shared" si="137"/>
        <v>106540323.22483993</v>
      </c>
      <c r="BD499" s="189">
        <f t="shared" si="137"/>
        <v>105483771.36663666</v>
      </c>
      <c r="BE499" s="189">
        <f t="shared" si="137"/>
        <v>104451286.73757291</v>
      </c>
      <c r="BF499" s="189">
        <f t="shared" si="137"/>
        <v>103441865.04920423</v>
      </c>
      <c r="BG499" s="189">
        <f t="shared" si="137"/>
        <v>102454562.22814181</v>
      </c>
      <c r="BH499" s="189">
        <f t="shared" si="137"/>
        <v>101488489.74892387</v>
      </c>
      <c r="BI499" s="189">
        <f t="shared" si="137"/>
        <v>100542810.40753272</v>
      </c>
      <c r="BJ499" s="189">
        <f t="shared" si="137"/>
        <v>99616734.486774445</v>
      </c>
      <c r="BK499" s="189">
        <f t="shared" si="137"/>
        <v>98709516.270900846</v>
      </c>
      <c r="BL499" s="189">
        <f t="shared" si="137"/>
        <v>97820450.872152597</v>
      </c>
      <c r="BM499" s="189">
        <f t="shared" si="137"/>
        <v>96948871.336457461</v>
      </c>
      <c r="BN499" s="1521">
        <f t="shared" si="137"/>
        <v>96094145.999454588</v>
      </c>
    </row>
    <row r="500" spans="1:66" hidden="1" x14ac:dyDescent="0.15">
      <c r="A500" s="1123"/>
      <c r="C500" s="1529"/>
      <c r="D500" s="274"/>
      <c r="E500" s="1675"/>
      <c r="F500" s="1604"/>
      <c r="G500" s="189"/>
      <c r="H500" s="189"/>
      <c r="I500" s="189"/>
      <c r="J500" s="189"/>
      <c r="K500" s="189"/>
      <c r="L500" s="189"/>
      <c r="M500" s="189"/>
      <c r="N500" s="189"/>
      <c r="O500" s="189"/>
      <c r="P500" s="189"/>
      <c r="Q500" s="189"/>
      <c r="R500" s="189"/>
      <c r="S500" s="189"/>
      <c r="T500" s="189"/>
      <c r="U500" s="189"/>
      <c r="V500" s="189"/>
      <c r="W500" s="189"/>
      <c r="X500" s="189"/>
      <c r="Y500" s="189"/>
      <c r="Z500" s="189"/>
      <c r="AA500" s="189"/>
      <c r="AB500" s="189"/>
      <c r="AC500" s="189"/>
      <c r="AD500" s="189"/>
      <c r="AE500" s="189"/>
      <c r="AF500" s="189"/>
      <c r="AG500" s="189"/>
      <c r="AH500" s="189"/>
      <c r="AI500" s="189"/>
      <c r="AJ500" s="189"/>
      <c r="AK500" s="189"/>
      <c r="AL500" s="189"/>
      <c r="AM500" s="189"/>
      <c r="AN500" s="189"/>
      <c r="AO500" s="189"/>
      <c r="AP500" s="189"/>
      <c r="AQ500" s="189"/>
      <c r="AR500" s="189"/>
      <c r="AS500" s="189"/>
      <c r="AT500" s="189"/>
      <c r="AU500" s="189"/>
      <c r="AV500" s="189"/>
      <c r="AW500" s="189"/>
      <c r="AX500" s="189"/>
      <c r="AY500" s="189"/>
      <c r="AZ500" s="189"/>
      <c r="BA500" s="189"/>
      <c r="BB500" s="189"/>
      <c r="BC500" s="189"/>
      <c r="BD500" s="189"/>
      <c r="BE500" s="189"/>
      <c r="BF500" s="189"/>
      <c r="BG500" s="189"/>
      <c r="BH500" s="189"/>
      <c r="BI500" s="189"/>
      <c r="BJ500" s="189"/>
      <c r="BK500" s="189"/>
      <c r="BL500" s="189"/>
      <c r="BM500" s="189"/>
      <c r="BN500" s="1521"/>
    </row>
    <row r="501" spans="1:66" hidden="1" x14ac:dyDescent="0.15">
      <c r="A501" s="1123"/>
      <c r="C501" s="1529"/>
      <c r="D501" s="274"/>
      <c r="E501" s="1675"/>
      <c r="F501" s="1604">
        <f t="shared" si="129"/>
        <v>5706193146.521512</v>
      </c>
      <c r="G501" s="189">
        <f t="shared" si="136"/>
        <v>-70182625.98239997</v>
      </c>
      <c r="H501" s="189">
        <f t="shared" si="136"/>
        <v>-109999979.58239996</v>
      </c>
      <c r="I501" s="189">
        <f t="shared" si="136"/>
        <v>-129489836.99538383</v>
      </c>
      <c r="J501" s="189">
        <f t="shared" si="136"/>
        <v>-141853862.46239996</v>
      </c>
      <c r="K501" s="189">
        <f t="shared" si="136"/>
        <v>-150685880.34242606</v>
      </c>
      <c r="L501" s="189">
        <f t="shared" si="136"/>
        <v>-157445748.39278704</v>
      </c>
      <c r="M501" s="189">
        <f t="shared" si="136"/>
        <v>-162859601.988756</v>
      </c>
      <c r="N501" s="189">
        <f t="shared" si="136"/>
        <v>-167336968.76639998</v>
      </c>
      <c r="O501" s="189">
        <f t="shared" si="136"/>
        <v>-171129649.4490692</v>
      </c>
      <c r="P501" s="189">
        <f t="shared" si="136"/>
        <v>-174402583.07042086</v>
      </c>
      <c r="Q501" s="189">
        <f t="shared" si="136"/>
        <v>-177269180.92529452</v>
      </c>
      <c r="R501" s="189">
        <f t="shared" si="136"/>
        <v>-179810477.51070964</v>
      </c>
      <c r="S501" s="189">
        <f t="shared" si="136"/>
        <v>-182086208.11805195</v>
      </c>
      <c r="T501" s="189">
        <f t="shared" si="136"/>
        <v>-184141560.38748479</v>
      </c>
      <c r="U501" s="189">
        <f t="shared" si="136"/>
        <v>-186011469.96728235</v>
      </c>
      <c r="V501" s="189">
        <f t="shared" si="136"/>
        <v>-187723453.80959994</v>
      </c>
      <c r="W501" s="189">
        <f t="shared" si="136"/>
        <v>-189299537.03336102</v>
      </c>
      <c r="X501" s="189">
        <f t="shared" si="136"/>
        <v>-190757598.35573536</v>
      </c>
      <c r="Y501" s="189">
        <f t="shared" si="136"/>
        <v>-192112331.35497338</v>
      </c>
      <c r="Z501" s="189">
        <f t="shared" si="136"/>
        <v>-193375945.25281668</v>
      </c>
      <c r="AA501" s="189">
        <f t="shared" si="136"/>
        <v>-194558685.01176614</v>
      </c>
      <c r="AB501" s="189">
        <f t="shared" si="136"/>
        <v>-195669223.53671563</v>
      </c>
      <c r="AC501" s="189">
        <f t="shared" si="136"/>
        <v>-196714961.69487488</v>
      </c>
      <c r="AD501" s="189">
        <f t="shared" si="136"/>
        <v>-197702260.80504769</v>
      </c>
      <c r="AE501" s="189">
        <f t="shared" si="136"/>
        <v>-198636624.92161596</v>
      </c>
      <c r="AF501" s="189">
        <f t="shared" si="136"/>
        <v>-199522845.29092151</v>
      </c>
      <c r="AG501" s="189">
        <f t="shared" si="136"/>
        <v>-200365115.95580643</v>
      </c>
      <c r="AH501" s="189">
        <f t="shared" si="136"/>
        <v>-201167127.10646784</v>
      </c>
      <c r="AI501" s="189">
        <f t="shared" si="136"/>
        <v>-201932141.08905751</v>
      </c>
      <c r="AJ501" s="189">
        <f t="shared" si="136"/>
        <v>-202663054.77030593</v>
      </c>
      <c r="AK501" s="189">
        <f t="shared" si="136"/>
        <v>-203362451.07278377</v>
      </c>
      <c r="AL501" s="189">
        <f t="shared" si="136"/>
        <v>-204032641.84415996</v>
      </c>
      <c r="AM501" s="189">
        <f t="shared" si="136"/>
        <v>-204675703.73858982</v>
      </c>
      <c r="AN501" s="189">
        <f t="shared" ref="AN501:BN502" si="138">AN210-AN406</f>
        <v>-205293508.42316884</v>
      </c>
      <c r="AO501" s="189">
        <f t="shared" si="138"/>
        <v>-205887748.14491737</v>
      </c>
      <c r="AP501" s="189">
        <f t="shared" si="138"/>
        <v>-206459957.48106825</v>
      </c>
      <c r="AQ501" s="189">
        <f t="shared" si="138"/>
        <v>-207011531.93104392</v>
      </c>
      <c r="AR501" s="189">
        <f t="shared" si="138"/>
        <v>-207543743.88045865</v>
      </c>
      <c r="AS501" s="189">
        <f t="shared" si="138"/>
        <v>-208057756.36700982</v>
      </c>
      <c r="AT501" s="189">
        <f t="shared" si="138"/>
        <v>-208554634.99873334</v>
      </c>
      <c r="AU501" s="189">
        <f t="shared" si="138"/>
        <v>-209035358.31197327</v>
      </c>
      <c r="AV501" s="189">
        <f t="shared" si="138"/>
        <v>-209500826.80589294</v>
      </c>
      <c r="AW501" s="189">
        <f t="shared" si="138"/>
        <v>-209951870.84970027</v>
      </c>
      <c r="AX501" s="189">
        <f t="shared" si="138"/>
        <v>-210389257.62585253</v>
      </c>
      <c r="AY501" s="189">
        <f t="shared" si="138"/>
        <v>-210813697.24572992</v>
      </c>
      <c r="AZ501" s="189">
        <f t="shared" si="138"/>
        <v>-211225848.15237993</v>
      </c>
      <c r="BA501" s="189">
        <f t="shared" si="138"/>
        <v>-211626321.90694141</v>
      </c>
      <c r="BB501" s="189">
        <f t="shared" si="138"/>
        <v>-212015687.44051814</v>
      </c>
      <c r="BC501" s="189">
        <f t="shared" si="138"/>
        <v>-212394474.8409602</v>
      </c>
      <c r="BD501" s="189">
        <f t="shared" si="138"/>
        <v>-212763178.73377275</v>
      </c>
      <c r="BE501" s="189">
        <f t="shared" si="138"/>
        <v>-213122261.30780798</v>
      </c>
      <c r="BF501" s="189">
        <f t="shared" si="138"/>
        <v>-213472155.02921724</v>
      </c>
      <c r="BG501" s="189">
        <f t="shared" si="138"/>
        <v>-213813265.08109337</v>
      </c>
      <c r="BH501" s="189">
        <f t="shared" si="138"/>
        <v>-214145971.56112516</v>
      </c>
      <c r="BI501" s="189">
        <f t="shared" si="138"/>
        <v>-214470631.46525586</v>
      </c>
      <c r="BJ501" s="189">
        <f t="shared" si="138"/>
        <v>-214787580.48165429</v>
      </c>
      <c r="BK501" s="189">
        <f t="shared" si="138"/>
        <v>-215097134.61616653</v>
      </c>
      <c r="BL501" s="189">
        <f t="shared" si="138"/>
        <v>-215399591.66772604</v>
      </c>
      <c r="BM501" s="189">
        <f t="shared" si="138"/>
        <v>-215695232.56989521</v>
      </c>
      <c r="BN501" s="1521">
        <f t="shared" si="138"/>
        <v>-215984322.61272472</v>
      </c>
    </row>
    <row r="502" spans="1:66" hidden="1" x14ac:dyDescent="0.15">
      <c r="A502" s="1123"/>
      <c r="C502" s="1529"/>
      <c r="D502" s="274"/>
      <c r="E502" s="1675"/>
      <c r="F502" s="1604">
        <f>-$C$160-F375</f>
        <v>4768898889.7872</v>
      </c>
      <c r="G502" s="189">
        <f t="shared" si="136"/>
        <v>-70182625.98239997</v>
      </c>
      <c r="H502" s="189">
        <f t="shared" si="136"/>
        <v>-100045641.18240002</v>
      </c>
      <c r="I502" s="189">
        <f t="shared" si="136"/>
        <v>-115392277.20488074</v>
      </c>
      <c r="J502" s="189">
        <f t="shared" si="136"/>
        <v>-125429204.1024</v>
      </c>
      <c r="K502" s="189">
        <f t="shared" si="136"/>
        <v>-132761358.42510363</v>
      </c>
      <c r="L502" s="189">
        <f t="shared" si="136"/>
        <v>-138473844.72150862</v>
      </c>
      <c r="M502" s="189">
        <f t="shared" si="136"/>
        <v>-143116775.32649755</v>
      </c>
      <c r="N502" s="189">
        <f t="shared" si="136"/>
        <v>-147005232.5844</v>
      </c>
      <c r="O502" s="189">
        <f t="shared" si="136"/>
        <v>-150335487.39669311</v>
      </c>
      <c r="P502" s="189">
        <f t="shared" si="136"/>
        <v>-153237563.75869811</v>
      </c>
      <c r="Q502" s="189">
        <f t="shared" si="136"/>
        <v>-155801760.75341254</v>
      </c>
      <c r="R502" s="189">
        <f t="shared" si="136"/>
        <v>-158093177.11064237</v>
      </c>
      <c r="S502" s="189">
        <f t="shared" si="136"/>
        <v>-160160190.43170166</v>
      </c>
      <c r="T502" s="189">
        <f t="shared" si="136"/>
        <v>-162039668.12488294</v>
      </c>
      <c r="U502" s="189">
        <f t="shared" si="136"/>
        <v>-163760307.97162181</v>
      </c>
      <c r="V502" s="189">
        <f t="shared" si="136"/>
        <v>-165344856.79410005</v>
      </c>
      <c r="W502" s="189">
        <f t="shared" si="136"/>
        <v>-166811629.02426785</v>
      </c>
      <c r="X502" s="189">
        <f t="shared" si="136"/>
        <v>-168175573.38454914</v>
      </c>
      <c r="Y502" s="189">
        <f t="shared" si="136"/>
        <v>-169449039.25289375</v>
      </c>
      <c r="Z502" s="189">
        <f t="shared" si="136"/>
        <v>-170642338.29225338</v>
      </c>
      <c r="AA502" s="189">
        <f t="shared" si="136"/>
        <v>-171764163.33490592</v>
      </c>
      <c r="AB502" s="189">
        <f t="shared" si="136"/>
        <v>-172821905.73776066</v>
      </c>
      <c r="AC502" s="189">
        <f t="shared" si="136"/>
        <v>-173821899.22482759</v>
      </c>
      <c r="AD502" s="189">
        <f t="shared" si="136"/>
        <v>-174769609.641406</v>
      </c>
      <c r="AE502" s="189">
        <f t="shared" si="136"/>
        <v>-175669784.33023024</v>
      </c>
      <c r="AF502" s="189">
        <f t="shared" si="136"/>
        <v>-176526570.96430641</v>
      </c>
      <c r="AG502" s="189">
        <f t="shared" si="136"/>
        <v>-177343612.99581337</v>
      </c>
      <c r="AH502" s="189">
        <f t="shared" si="136"/>
        <v>-178124127.00351048</v>
      </c>
      <c r="AI502" s="189">
        <f t="shared" si="136"/>
        <v>-178870965.88469905</v>
      </c>
      <c r="AJ502" s="189">
        <f t="shared" si="136"/>
        <v>-179586670.87323856</v>
      </c>
      <c r="AK502" s="189">
        <f t="shared" si="136"/>
        <v>-180273514.6601786</v>
      </c>
      <c r="AL502" s="189">
        <f t="shared" si="136"/>
        <v>-180933537.37234503</v>
      </c>
      <c r="AM502" s="189">
        <f t="shared" si="136"/>
        <v>-181568576.7746706</v>
      </c>
      <c r="AN502" s="189">
        <f t="shared" si="138"/>
        <v>-182180293.76798767</v>
      </c>
      <c r="AO502" s="189">
        <f t="shared" si="138"/>
        <v>-182770194.02991509</v>
      </c>
      <c r="AP502" s="189">
        <f t="shared" si="138"/>
        <v>-183339646.47422677</v>
      </c>
      <c r="AQ502" s="189">
        <f t="shared" si="138"/>
        <v>-183889899.07059175</v>
      </c>
      <c r="AR502" s="189">
        <f t="shared" si="138"/>
        <v>-184422092.46231967</v>
      </c>
      <c r="AS502" s="189">
        <f t="shared" si="138"/>
        <v>-184937271.73772663</v>
      </c>
      <c r="AT502" s="189">
        <f t="shared" si="138"/>
        <v>-185436396.64577538</v>
      </c>
      <c r="AU502" s="189">
        <f t="shared" si="138"/>
        <v>-185920350.49485517</v>
      </c>
      <c r="AV502" s="189">
        <f t="shared" si="138"/>
        <v>-186389947.93203002</v>
      </c>
      <c r="AW502" s="189">
        <f t="shared" si="138"/>
        <v>-186845941.76657724</v>
      </c>
      <c r="AX502" s="189">
        <f t="shared" si="138"/>
        <v>-187289028.97445655</v>
      </c>
      <c r="AY502" s="189">
        <f t="shared" si="138"/>
        <v>-187719855.99818879</v>
      </c>
      <c r="AZ502" s="189">
        <f t="shared" si="138"/>
        <v>-188139023.43846345</v>
      </c>
      <c r="BA502" s="189">
        <f t="shared" si="138"/>
        <v>-188547090.21884131</v>
      </c>
      <c r="BB502" s="189">
        <f t="shared" si="138"/>
        <v>-188944577.29255509</v>
      </c>
      <c r="BC502" s="189">
        <f t="shared" si="138"/>
        <v>-189331970.95013934</v>
      </c>
      <c r="BD502" s="189">
        <f t="shared" si="138"/>
        <v>-189709725.77805567</v>
      </c>
      <c r="BE502" s="189">
        <f t="shared" si="138"/>
        <v>-190078267.31130892</v>
      </c>
      <c r="BF502" s="189">
        <f t="shared" si="138"/>
        <v>-190437994.41702044</v>
      </c>
      <c r="BG502" s="189">
        <f t="shared" si="138"/>
        <v>-190789281.44084364</v>
      </c>
      <c r="BH502" s="189">
        <f t="shared" si="138"/>
        <v>-191132480.14380139</v>
      </c>
      <c r="BI502" s="189">
        <f t="shared" si="138"/>
        <v>-191467921.45347291</v>
      </c>
      <c r="BJ502" s="189">
        <f t="shared" si="138"/>
        <v>-191795917.05034393</v>
      </c>
      <c r="BK502" s="189">
        <f t="shared" si="138"/>
        <v>-192116760.80747384</v>
      </c>
      <c r="BL502" s="189">
        <f t="shared" si="138"/>
        <v>-192430730.09935421</v>
      </c>
      <c r="BM502" s="189">
        <f t="shared" si="138"/>
        <v>-192738086.99387336</v>
      </c>
      <c r="BN502" s="1521">
        <f t="shared" si="138"/>
        <v>-193039079.33961278</v>
      </c>
    </row>
    <row r="503" spans="1:66" hidden="1" x14ac:dyDescent="0.15">
      <c r="A503" s="1123"/>
      <c r="C503" s="1529"/>
      <c r="D503" s="274"/>
      <c r="E503" s="1675"/>
      <c r="F503" s="1604">
        <f t="shared" si="129"/>
        <v>3642669046.0890093</v>
      </c>
      <c r="G503" s="189">
        <f t="shared" si="136"/>
        <v>-70182625.98239997</v>
      </c>
      <c r="H503" s="189">
        <f t="shared" si="136"/>
        <v>-90091302.782400012</v>
      </c>
      <c r="I503" s="189">
        <f t="shared" si="136"/>
        <v>-100800979.10522363</v>
      </c>
      <c r="J503" s="189">
        <f t="shared" si="136"/>
        <v>-108009111.90239999</v>
      </c>
      <c r="K503" s="189">
        <f t="shared" si="136"/>
        <v>-113387098.17613673</v>
      </c>
      <c r="L503" s="189">
        <f t="shared" si="136"/>
        <v>-117647820.59294125</v>
      </c>
      <c r="M503" s="189">
        <f t="shared" si="136"/>
        <v>-121159224.15427485</v>
      </c>
      <c r="N503" s="189">
        <f t="shared" si="136"/>
        <v>-124135140.11039996</v>
      </c>
      <c r="O503" s="189">
        <f t="shared" si="136"/>
        <v>-126710412.80878216</v>
      </c>
      <c r="P503" s="189">
        <f t="shared" si="136"/>
        <v>-128975327.75676307</v>
      </c>
      <c r="Q503" s="189">
        <f t="shared" si="136"/>
        <v>-130993177.8909474</v>
      </c>
      <c r="R503" s="189">
        <f t="shared" si="136"/>
        <v>-132809977.93188712</v>
      </c>
      <c r="S503" s="189">
        <f t="shared" si="136"/>
        <v>-134460184.87950093</v>
      </c>
      <c r="T503" s="189">
        <f t="shared" si="136"/>
        <v>-135970241.13708735</v>
      </c>
      <c r="U503" s="189">
        <f t="shared" si="136"/>
        <v>-137360862.11102879</v>
      </c>
      <c r="V503" s="189">
        <f t="shared" si="136"/>
        <v>-138648565.49759996</v>
      </c>
      <c r="W503" s="189">
        <f t="shared" si="136"/>
        <v>-139846724.34635365</v>
      </c>
      <c r="X503" s="189">
        <f t="shared" si="136"/>
        <v>-140966310.92614394</v>
      </c>
      <c r="Y503" s="189">
        <f t="shared" si="136"/>
        <v>-142016433.97659516</v>
      </c>
      <c r="Z503" s="189">
        <f t="shared" si="136"/>
        <v>-143004734.37932676</v>
      </c>
      <c r="AA503" s="189">
        <f t="shared" si="136"/>
        <v>-143937681.64010292</v>
      </c>
      <c r="AB503" s="189">
        <f t="shared" si="136"/>
        <v>-144820799.50009269</v>
      </c>
      <c r="AC503" s="189">
        <f t="shared" si="136"/>
        <v>-145658840.01109821</v>
      </c>
      <c r="AD503" s="189">
        <f t="shared" si="136"/>
        <v>-146455919.53693843</v>
      </c>
      <c r="AE503" s="189">
        <f t="shared" ref="AE503:BN503" si="139">AE212-AE408</f>
        <v>-147215626.22104198</v>
      </c>
      <c r="AF503" s="189">
        <f t="shared" si="139"/>
        <v>-147941105.78979087</v>
      </c>
      <c r="AG503" s="189">
        <f t="shared" si="139"/>
        <v>-148635130.71069616</v>
      </c>
      <c r="AH503" s="189">
        <f t="shared" si="139"/>
        <v>-149300156.42161858</v>
      </c>
      <c r="AI503" s="189">
        <f t="shared" si="139"/>
        <v>-149938367.41639394</v>
      </c>
      <c r="AJ503" s="189">
        <f t="shared" si="139"/>
        <v>-150551715.29816586</v>
      </c>
      <c r="AK503" s="189">
        <f t="shared" si="139"/>
        <v>-151141950.41753089</v>
      </c>
      <c r="AL503" s="189">
        <f t="shared" si="139"/>
        <v>-151710648.34607995</v>
      </c>
      <c r="AM503" s="189">
        <f t="shared" si="139"/>
        <v>-152259232.16119385</v>
      </c>
      <c r="AN503" s="189">
        <f t="shared" si="139"/>
        <v>-152788991.30995828</v>
      </c>
      <c r="AO503" s="189">
        <f t="shared" si="139"/>
        <v>-153301097.66115129</v>
      </c>
      <c r="AP503" s="189">
        <f t="shared" si="139"/>
        <v>-153796619.2317695</v>
      </c>
      <c r="AQ503" s="189">
        <f t="shared" si="139"/>
        <v>-154276531.97939283</v>
      </c>
      <c r="AR503" s="189">
        <f t="shared" si="139"/>
        <v>-154741729.97717559</v>
      </c>
      <c r="AS503" s="189">
        <f t="shared" si="139"/>
        <v>-155193034.22949457</v>
      </c>
      <c r="AT503" s="189">
        <f t="shared" si="139"/>
        <v>-155631200.33963406</v>
      </c>
      <c r="AU503" s="189">
        <f t="shared" si="139"/>
        <v>-156056925.20361775</v>
      </c>
      <c r="AV503" s="189">
        <f t="shared" si="139"/>
        <v>-156470852.87433261</v>
      </c>
      <c r="AW503" s="189">
        <f t="shared" si="139"/>
        <v>-156873579.71587086</v>
      </c>
      <c r="AX503" s="189">
        <f t="shared" si="139"/>
        <v>-157265658.94832337</v>
      </c>
      <c r="AY503" s="189">
        <f t="shared" si="139"/>
        <v>-157647604.66717333</v>
      </c>
      <c r="AZ503" s="189">
        <f t="shared" si="139"/>
        <v>-158019895.4082284</v>
      </c>
      <c r="BA503" s="189">
        <f t="shared" si="139"/>
        <v>-158382977.31813449</v>
      </c>
      <c r="BB503" s="189">
        <f t="shared" si="139"/>
        <v>-158737266.98148459</v>
      </c>
      <c r="BC503" s="189">
        <f t="shared" si="139"/>
        <v>-159083153.94802427</v>
      </c>
      <c r="BD503" s="189">
        <f t="shared" si="139"/>
        <v>-159421002.99717778</v>
      </c>
      <c r="BE503" s="189">
        <f t="shared" si="139"/>
        <v>-159751156.17185301</v>
      </c>
      <c r="BF503" s="189">
        <f t="shared" si="139"/>
        <v>-160073934.60905176</v>
      </c>
      <c r="BG503" s="189">
        <f t="shared" si="139"/>
        <v>-160389640.19106621</v>
      </c>
      <c r="BH503" s="189">
        <f t="shared" si="139"/>
        <v>-160698557.03786653</v>
      </c>
      <c r="BI503" s="189">
        <f t="shared" si="139"/>
        <v>-161000952.85858512</v>
      </c>
      <c r="BJ503" s="189">
        <f t="shared" si="139"/>
        <v>-161297080.17769676</v>
      </c>
      <c r="BK503" s="189">
        <f t="shared" si="139"/>
        <v>-161587177.44952291</v>
      </c>
      <c r="BL503" s="189">
        <f t="shared" si="139"/>
        <v>-161871470.07299453</v>
      </c>
      <c r="BM503" s="189">
        <f t="shared" si="139"/>
        <v>-162150171.31715024</v>
      </c>
      <c r="BN503" s="1521">
        <f t="shared" si="139"/>
        <v>-162423483.16658932</v>
      </c>
    </row>
    <row r="504" spans="1:66" hidden="1" x14ac:dyDescent="0.15">
      <c r="A504" s="1123"/>
      <c r="C504" s="1529"/>
      <c r="D504" s="274"/>
      <c r="E504" s="1675"/>
      <c r="F504" s="1604"/>
      <c r="G504" s="189"/>
      <c r="H504" s="189"/>
      <c r="I504" s="189"/>
      <c r="J504" s="189"/>
      <c r="K504" s="189"/>
      <c r="L504" s="189"/>
      <c r="M504" s="189"/>
      <c r="N504" s="189"/>
      <c r="O504" s="189"/>
      <c r="P504" s="189"/>
      <c r="Q504" s="189"/>
      <c r="R504" s="189"/>
      <c r="S504" s="189"/>
      <c r="T504" s="189"/>
      <c r="U504" s="189"/>
      <c r="V504" s="189"/>
      <c r="W504" s="189"/>
      <c r="X504" s="189"/>
      <c r="Y504" s="189"/>
      <c r="Z504" s="189"/>
      <c r="AA504" s="189"/>
      <c r="AB504" s="189"/>
      <c r="AC504" s="189"/>
      <c r="AD504" s="189"/>
      <c r="AE504" s="189"/>
      <c r="AF504" s="189"/>
      <c r="AG504" s="189"/>
      <c r="AH504" s="189"/>
      <c r="AI504" s="189"/>
      <c r="AJ504" s="189"/>
      <c r="AK504" s="189"/>
      <c r="AL504" s="189"/>
      <c r="AM504" s="189"/>
      <c r="AN504" s="189"/>
      <c r="AO504" s="189"/>
      <c r="AP504" s="189"/>
      <c r="AQ504" s="189"/>
      <c r="AR504" s="189"/>
      <c r="AS504" s="189"/>
      <c r="AT504" s="189"/>
      <c r="AU504" s="189"/>
      <c r="AV504" s="189"/>
      <c r="AW504" s="189"/>
      <c r="AX504" s="189"/>
      <c r="AY504" s="189"/>
      <c r="AZ504" s="189"/>
      <c r="BA504" s="189"/>
      <c r="BB504" s="189"/>
      <c r="BC504" s="189"/>
      <c r="BD504" s="189"/>
      <c r="BE504" s="189"/>
      <c r="BF504" s="189"/>
      <c r="BG504" s="189"/>
      <c r="BH504" s="189"/>
      <c r="BI504" s="189"/>
      <c r="BJ504" s="189"/>
      <c r="BK504" s="189"/>
      <c r="BL504" s="189"/>
      <c r="BM504" s="189"/>
      <c r="BN504" s="1521"/>
    </row>
    <row r="505" spans="1:66" hidden="1" x14ac:dyDescent="0.15">
      <c r="A505" s="1123"/>
      <c r="C505" s="1529"/>
      <c r="D505" s="274"/>
      <c r="E505" s="1675"/>
      <c r="F505" s="1604">
        <f t="shared" si="129"/>
        <v>-3364394322.0706091</v>
      </c>
      <c r="G505" s="189">
        <f t="shared" ref="G505:BN507" si="140">G214-G410</f>
        <v>353332608.89759994</v>
      </c>
      <c r="H505" s="189">
        <f t="shared" si="140"/>
        <v>228812208.32160002</v>
      </c>
      <c r="I505" s="189">
        <f t="shared" si="140"/>
        <v>167861777.59699577</v>
      </c>
      <c r="J505" s="189">
        <f t="shared" si="140"/>
        <v>129195887.86080006</v>
      </c>
      <c r="K505" s="189">
        <f t="shared" si="140"/>
        <v>101575609.14103997</v>
      </c>
      <c r="L505" s="189">
        <f t="shared" si="140"/>
        <v>80435543.281116635</v>
      </c>
      <c r="M505" s="189">
        <f t="shared" si="140"/>
        <v>63504854.586881712</v>
      </c>
      <c r="N505" s="189">
        <f t="shared" si="140"/>
        <v>49502831.492160082</v>
      </c>
      <c r="O505" s="189">
        <f t="shared" si="140"/>
        <v>37642020.183423921</v>
      </c>
      <c r="P505" s="189">
        <f t="shared" si="140"/>
        <v>27406608.516351976</v>
      </c>
      <c r="Q505" s="189">
        <f t="shared" si="140"/>
        <v>18441926.514503039</v>
      </c>
      <c r="R505" s="189">
        <f t="shared" si="140"/>
        <v>10494555.828413293</v>
      </c>
      <c r="S505" s="189">
        <f t="shared" si="140"/>
        <v>3377686.8954331428</v>
      </c>
      <c r="T505" s="189">
        <f t="shared" si="140"/>
        <v>-3049995.1269745827</v>
      </c>
      <c r="U505" s="189">
        <f t="shared" si="140"/>
        <v>-8897744.1325060874</v>
      </c>
      <c r="V505" s="189">
        <f t="shared" si="140"/>
        <v>-14251613.602751896</v>
      </c>
      <c r="W505" s="189">
        <f t="shared" si="140"/>
        <v>-19180482.465695262</v>
      </c>
      <c r="X505" s="189">
        <f t="shared" si="140"/>
        <v>-23740262.649740845</v>
      </c>
      <c r="Y505" s="189">
        <f t="shared" si="140"/>
        <v>-27976905.231096305</v>
      </c>
      <c r="Z505" s="189">
        <f t="shared" si="140"/>
        <v>-31928591.983398393</v>
      </c>
      <c r="AA505" s="189">
        <f t="shared" si="140"/>
        <v>-35627361.872554302</v>
      </c>
      <c r="AB505" s="189">
        <f t="shared" si="140"/>
        <v>-39100337.584877551</v>
      </c>
      <c r="AC505" s="189">
        <f t="shared" si="140"/>
        <v>-42370663.776309758</v>
      </c>
      <c r="AD505" s="189">
        <f t="shared" si="140"/>
        <v>-45458234.133749411</v>
      </c>
      <c r="AE505" s="189">
        <f t="shared" si="140"/>
        <v>-48380261.429880857</v>
      </c>
      <c r="AF505" s="189">
        <f t="shared" si="140"/>
        <v>-51151729.28013353</v>
      </c>
      <c r="AG505" s="189">
        <f t="shared" si="140"/>
        <v>-53785753.671570823</v>
      </c>
      <c r="AH505" s="189">
        <f t="shared" si="140"/>
        <v>-56293874.898059681</v>
      </c>
      <c r="AI505" s="189">
        <f t="shared" si="140"/>
        <v>-58686295.261182711</v>
      </c>
      <c r="AJ505" s="189">
        <f t="shared" si="140"/>
        <v>-60972074.102484867</v>
      </c>
      <c r="AK505" s="189">
        <f t="shared" si="140"/>
        <v>-63159288.96916835</v>
      </c>
      <c r="AL505" s="189">
        <f t="shared" si="140"/>
        <v>-65255169.678681493</v>
      </c>
      <c r="AM505" s="189">
        <f t="shared" si="140"/>
        <v>-67266210.530215293</v>
      </c>
      <c r="AN505" s="189">
        <f t="shared" si="140"/>
        <v>-69198264.769036204</v>
      </c>
      <c r="AO505" s="189">
        <f t="shared" si="140"/>
        <v>-71056624.541853905</v>
      </c>
      <c r="AP505" s="189">
        <f t="shared" si="140"/>
        <v>-72846088.91627264</v>
      </c>
      <c r="AQ505" s="189">
        <f t="shared" si="140"/>
        <v>-74571022.023289919</v>
      </c>
      <c r="AR505" s="189">
        <f t="shared" si="140"/>
        <v>-76235402.981357068</v>
      </c>
      <c r="AS505" s="189">
        <f t="shared" si="140"/>
        <v>-77842868.946307778</v>
      </c>
      <c r="AT505" s="189">
        <f t="shared" si="140"/>
        <v>-79396752.383198708</v>
      </c>
      <c r="AU505" s="189">
        <f t="shared" si="140"/>
        <v>-80900113.458678693</v>
      </c>
      <c r="AV505" s="189">
        <f t="shared" si="140"/>
        <v>-82355768.294523478</v>
      </c>
      <c r="AW505" s="189">
        <f t="shared" si="140"/>
        <v>-83766313.695820898</v>
      </c>
      <c r="AX505" s="189">
        <f t="shared" si="140"/>
        <v>-85134148.864382029</v>
      </c>
      <c r="AY505" s="189">
        <f t="shared" si="140"/>
        <v>-86461494.524226695</v>
      </c>
      <c r="AZ505" s="189">
        <f t="shared" si="140"/>
        <v>-87750409.81752786</v>
      </c>
      <c r="BA505" s="189">
        <f t="shared" si="140"/>
        <v>-89002807.273148209</v>
      </c>
      <c r="BB505" s="189">
        <f t="shared" si="140"/>
        <v>-90220466.103479505</v>
      </c>
      <c r="BC505" s="189">
        <f t="shared" si="140"/>
        <v>-91405044.046805888</v>
      </c>
      <c r="BD505" s="189">
        <f t="shared" si="140"/>
        <v>-92558087.940384656</v>
      </c>
      <c r="BE505" s="189">
        <f t="shared" si="140"/>
        <v>-93681043.182661921</v>
      </c>
      <c r="BF505" s="189">
        <f t="shared" si="140"/>
        <v>-94775262.220586777</v>
      </c>
      <c r="BG505" s="189">
        <f t="shared" si="140"/>
        <v>-95842012.179080158</v>
      </c>
      <c r="BH505" s="189">
        <f t="shared" si="140"/>
        <v>-96882481.733736634</v>
      </c>
      <c r="BI505" s="189">
        <f t="shared" si="140"/>
        <v>-97897787.314299315</v>
      </c>
      <c r="BJ505" s="189">
        <f t="shared" si="140"/>
        <v>-98888978.714927763</v>
      </c>
      <c r="BK505" s="189">
        <f t="shared" si="140"/>
        <v>-99857044.177455634</v>
      </c>
      <c r="BL505" s="189">
        <f t="shared" si="140"/>
        <v>-100802915.00542614</v>
      </c>
      <c r="BM505" s="189">
        <f t="shared" si="140"/>
        <v>-101727469.7594808</v>
      </c>
      <c r="BN505" s="1521">
        <f t="shared" si="140"/>
        <v>-102631538.07846788</v>
      </c>
    </row>
    <row r="506" spans="1:66" hidden="1" x14ac:dyDescent="0.15">
      <c r="A506" s="1123"/>
      <c r="C506" s="1529"/>
      <c r="D506" s="274"/>
      <c r="E506" s="1675"/>
      <c r="F506" s="1604">
        <f t="shared" si="129"/>
        <v>-6295585015.4204807</v>
      </c>
      <c r="G506" s="189">
        <f t="shared" si="140"/>
        <v>353332608.89759994</v>
      </c>
      <c r="H506" s="189">
        <f t="shared" si="140"/>
        <v>259942308.46559989</v>
      </c>
      <c r="I506" s="189">
        <f t="shared" si="140"/>
        <v>211948931.40165126</v>
      </c>
      <c r="J506" s="189">
        <f t="shared" si="140"/>
        <v>180560553.09839994</v>
      </c>
      <c r="K506" s="189">
        <f t="shared" si="140"/>
        <v>157630782.26229626</v>
      </c>
      <c r="L506" s="189">
        <f t="shared" si="140"/>
        <v>139766182.59404361</v>
      </c>
      <c r="M506" s="189">
        <f t="shared" si="140"/>
        <v>125246393.44412395</v>
      </c>
      <c r="N506" s="189">
        <f t="shared" si="140"/>
        <v>113086061.03627989</v>
      </c>
      <c r="O506" s="189">
        <f t="shared" si="140"/>
        <v>102671389.39806011</v>
      </c>
      <c r="P506" s="189">
        <f t="shared" si="140"/>
        <v>93595755.825591832</v>
      </c>
      <c r="Q506" s="189">
        <f t="shared" si="140"/>
        <v>85576768.924924999</v>
      </c>
      <c r="R506" s="189">
        <f t="shared" si="140"/>
        <v>78410846.107576996</v>
      </c>
      <c r="S506" s="189">
        <f t="shared" si="140"/>
        <v>71946696.598297983</v>
      </c>
      <c r="T506" s="189">
        <f t="shared" si="140"/>
        <v>66069025.330145359</v>
      </c>
      <c r="U506" s="189">
        <f t="shared" si="140"/>
        <v>60688086.026259735</v>
      </c>
      <c r="V506" s="189">
        <f t="shared" si="140"/>
        <v>55732742.783477902</v>
      </c>
      <c r="W506" s="189">
        <f t="shared" si="140"/>
        <v>51145721.067040876</v>
      </c>
      <c r="X506" s="189">
        <f t="shared" si="140"/>
        <v>46880271.890991092</v>
      </c>
      <c r="Y506" s="189">
        <f t="shared" si="140"/>
        <v>42897775.172622249</v>
      </c>
      <c r="Z506" s="189">
        <f t="shared" si="140"/>
        <v>39165983.35439305</v>
      </c>
      <c r="AA506" s="189">
        <f t="shared" si="140"/>
        <v>35657711.431286693</v>
      </c>
      <c r="AB506" s="189">
        <f t="shared" si="140"/>
        <v>32349844.488826275</v>
      </c>
      <c r="AC506" s="189">
        <f t="shared" si="140"/>
        <v>29222575.137028724</v>
      </c>
      <c r="AD506" s="189">
        <f t="shared" si="140"/>
        <v>26258810.094080418</v>
      </c>
      <c r="AE506" s="189">
        <f t="shared" si="140"/>
        <v>23443703.043852806</v>
      </c>
      <c r="AF506" s="189">
        <f t="shared" si="140"/>
        <v>20764283.011193246</v>
      </c>
      <c r="AG506" s="189">
        <f t="shared" si="140"/>
        <v>18209155.865559012</v>
      </c>
      <c r="AH506" s="189">
        <f t="shared" si="140"/>
        <v>15768262.433263585</v>
      </c>
      <c r="AI506" s="189">
        <f t="shared" si="140"/>
        <v>13432680.877905563</v>
      </c>
      <c r="AJ506" s="189">
        <f t="shared" si="140"/>
        <v>11194464.024960801</v>
      </c>
      <c r="AK506" s="189">
        <f t="shared" si="140"/>
        <v>9046504.5110739022</v>
      </c>
      <c r="AL506" s="189">
        <f t="shared" si="140"/>
        <v>6982422.268596217</v>
      </c>
      <c r="AM506" s="189">
        <f t="shared" si="140"/>
        <v>4996470.0741458386</v>
      </c>
      <c r="AN506" s="189">
        <f t="shared" si="140"/>
        <v>3083453.8096247464</v>
      </c>
      <c r="AO506" s="189">
        <f t="shared" si="140"/>
        <v>1238664.7848943472</v>
      </c>
      <c r="AP506" s="189">
        <f t="shared" si="140"/>
        <v>-542177.99001757801</v>
      </c>
      <c r="AQ506" s="189">
        <f t="shared" si="140"/>
        <v>-2262977.2778274566</v>
      </c>
      <c r="AR506" s="189">
        <f t="shared" si="140"/>
        <v>-3927300.2006310672</v>
      </c>
      <c r="AS506" s="189">
        <f t="shared" si="140"/>
        <v>-5538415.0523756295</v>
      </c>
      <c r="AT506" s="189">
        <f t="shared" si="140"/>
        <v>-7099323.2461258918</v>
      </c>
      <c r="AU506" s="189">
        <f t="shared" si="140"/>
        <v>-8612787.1431266069</v>
      </c>
      <c r="AV506" s="189">
        <f t="shared" si="140"/>
        <v>-10081354.380766347</v>
      </c>
      <c r="AW506" s="189">
        <f t="shared" si="140"/>
        <v>-11507379.211758807</v>
      </c>
      <c r="AX506" s="189">
        <f t="shared" si="140"/>
        <v>-12893041.281857684</v>
      </c>
      <c r="AY506" s="189">
        <f t="shared" si="140"/>
        <v>-14240362.204112723</v>
      </c>
      <c r="AZ506" s="189">
        <f t="shared" si="140"/>
        <v>-15551220.23088558</v>
      </c>
      <c r="BA506" s="189">
        <f t="shared" si="140"/>
        <v>-16827363.27808217</v>
      </c>
      <c r="BB506" s="189">
        <f t="shared" si="140"/>
        <v>-18070420.517391592</v>
      </c>
      <c r="BC506" s="189">
        <f t="shared" si="140"/>
        <v>-19281912.720203124</v>
      </c>
      <c r="BD506" s="189">
        <f t="shared" si="140"/>
        <v>-20463261.510085106</v>
      </c>
      <c r="BE506" s="189">
        <f t="shared" si="140"/>
        <v>-21615797.658283241</v>
      </c>
      <c r="BF506" s="189">
        <f t="shared" si="140"/>
        <v>-22740768.537845768</v>
      </c>
      <c r="BG506" s="189">
        <f t="shared" si="140"/>
        <v>-23839344.836086027</v>
      </c>
      <c r="BH506" s="189">
        <f t="shared" si="140"/>
        <v>-24912626.611634851</v>
      </c>
      <c r="BI506" s="189">
        <f t="shared" si="140"/>
        <v>-25961648.770908602</v>
      </c>
      <c r="BJ506" s="189">
        <f t="shared" si="140"/>
        <v>-26987386.029085994</v>
      </c>
      <c r="BK506" s="189">
        <f t="shared" si="140"/>
        <v>-27990757.412364572</v>
      </c>
      <c r="BL506" s="189">
        <f t="shared" si="140"/>
        <v>-28972630.351140253</v>
      </c>
      <c r="BM506" s="189">
        <f t="shared" si="140"/>
        <v>-29933824.407626316</v>
      </c>
      <c r="BN506" s="1521">
        <f t="shared" si="140"/>
        <v>-30875114.676143378</v>
      </c>
    </row>
    <row r="507" spans="1:66" hidden="1" x14ac:dyDescent="0.15">
      <c r="A507" s="1123"/>
      <c r="B507" s="747"/>
      <c r="C507" s="1533"/>
      <c r="D507" s="1399"/>
      <c r="E507" s="1679"/>
      <c r="F507" s="1605">
        <f>-$C$160-F380</f>
        <v>-9817632027.5540199</v>
      </c>
      <c r="G507" s="748">
        <f t="shared" si="140"/>
        <v>353332608.89759994</v>
      </c>
      <c r="H507" s="748">
        <f t="shared" si="140"/>
        <v>291072408.60959995</v>
      </c>
      <c r="I507" s="748">
        <f t="shared" si="140"/>
        <v>257580147.94470984</v>
      </c>
      <c r="J507" s="748">
        <f t="shared" si="140"/>
        <v>235038228.35040003</v>
      </c>
      <c r="K507" s="748">
        <f t="shared" si="140"/>
        <v>218219707.1642524</v>
      </c>
      <c r="L507" s="748">
        <f t="shared" si="140"/>
        <v>204895193.75199884</v>
      </c>
      <c r="M507" s="748">
        <f t="shared" si="140"/>
        <v>193914017.49318159</v>
      </c>
      <c r="N507" s="748">
        <f t="shared" si="140"/>
        <v>184607466.11711997</v>
      </c>
      <c r="O507" s="748">
        <f t="shared" si="140"/>
        <v>176553842.28223544</v>
      </c>
      <c r="P507" s="748">
        <f t="shared" si="140"/>
        <v>169470797.04958719</v>
      </c>
      <c r="Q507" s="748">
        <f t="shared" si="140"/>
        <v>163160395.06920612</v>
      </c>
      <c r="R507" s="748">
        <f t="shared" si="140"/>
        <v>157478734.97855896</v>
      </c>
      <c r="S507" s="748">
        <f t="shared" si="140"/>
        <v>152318059.75603062</v>
      </c>
      <c r="T507" s="748">
        <f t="shared" si="140"/>
        <v>147595676.34562343</v>
      </c>
      <c r="U507" s="748">
        <f t="shared" si="140"/>
        <v>143246801.66992003</v>
      </c>
      <c r="V507" s="748">
        <f t="shared" si="140"/>
        <v>139219780.10716808</v>
      </c>
      <c r="W507" s="748">
        <f t="shared" si="140"/>
        <v>135472790.25698149</v>
      </c>
      <c r="X507" s="748">
        <f t="shared" si="140"/>
        <v>131971518.65577194</v>
      </c>
      <c r="Y507" s="748">
        <f t="shared" si="140"/>
        <v>128687479.63575342</v>
      </c>
      <c r="Z507" s="748">
        <f t="shared" si="140"/>
        <v>125596777.94638845</v>
      </c>
      <c r="AA507" s="748">
        <f t="shared" si="140"/>
        <v>122679181.56880978</v>
      </c>
      <c r="AB507" s="748">
        <f t="shared" si="140"/>
        <v>119917416.16404554</v>
      </c>
      <c r="AC507" s="748">
        <f t="shared" si="140"/>
        <v>117296620.68934762</v>
      </c>
      <c r="AD507" s="748">
        <f t="shared" si="140"/>
        <v>114803922.08246306</v>
      </c>
      <c r="AE507" s="748">
        <f t="shared" si="140"/>
        <v>112428099.17933467</v>
      </c>
      <c r="AF507" s="748">
        <f t="shared" si="140"/>
        <v>110159314.38218758</v>
      </c>
      <c r="AG507" s="748">
        <f t="shared" si="140"/>
        <v>107988897.38187602</v>
      </c>
      <c r="AH507" s="748">
        <f t="shared" si="140"/>
        <v>105909169.31282118</v>
      </c>
      <c r="AI507" s="748">
        <f t="shared" si="140"/>
        <v>103913298.62990788</v>
      </c>
      <c r="AJ507" s="748">
        <f t="shared" si="140"/>
        <v>101995182.10468796</v>
      </c>
      <c r="AK507" s="748">
        <f t="shared" si="140"/>
        <v>100149345.88373554</v>
      </c>
      <c r="AL507" s="748">
        <f t="shared" si="140"/>
        <v>98370862.698211312</v>
      </c>
      <c r="AM507" s="748">
        <f t="shared" si="140"/>
        <v>96655282.172852308</v>
      </c>
      <c r="AN507" s="748">
        <f t="shared" si="140"/>
        <v>94998571.833043367</v>
      </c>
      <c r="AO507" s="748">
        <f t="shared" si="140"/>
        <v>93397066.905602187</v>
      </c>
      <c r="AP507" s="748">
        <f t="shared" si="140"/>
        <v>91847427.39195478</v>
      </c>
      <c r="AQ507" s="748">
        <f t="shared" si="140"/>
        <v>90346601.189994782</v>
      </c>
      <c r="AR507" s="748">
        <f t="shared" si="140"/>
        <v>88891792.273938149</v>
      </c>
      <c r="AS507" s="748">
        <f t="shared" si="140"/>
        <v>87480433.125237465</v>
      </c>
      <c r="AT507" s="748">
        <f t="shared" si="140"/>
        <v>86110160.753509611</v>
      </c>
      <c r="AU507" s="748">
        <f t="shared" si="140"/>
        <v>84778795.762984276</v>
      </c>
      <c r="AV507" s="748">
        <f t="shared" si="140"/>
        <v>83484324.013688803</v>
      </c>
      <c r="AW507" s="748">
        <f t="shared" si="140"/>
        <v>82224880.502328753</v>
      </c>
      <c r="AX507" s="748">
        <f t="shared" si="140"/>
        <v>80998735.149400979</v>
      </c>
      <c r="AY507" s="748">
        <f t="shared" si="140"/>
        <v>79804280.229386419</v>
      </c>
      <c r="AZ507" s="748">
        <f t="shared" si="140"/>
        <v>78640019.222172827</v>
      </c>
      <c r="BA507" s="748">
        <f t="shared" si="140"/>
        <v>77504556.897941381</v>
      </c>
      <c r="BB507" s="748">
        <f t="shared" si="140"/>
        <v>76396590.475976825</v>
      </c>
      <c r="BC507" s="748">
        <f t="shared" si="140"/>
        <v>75314901.721364498</v>
      </c>
      <c r="BD507" s="748">
        <f t="shared" si="140"/>
        <v>74258349.863161236</v>
      </c>
      <c r="BE507" s="748">
        <f t="shared" si="140"/>
        <v>73225865.234097481</v>
      </c>
      <c r="BF507" s="748">
        <f t="shared" si="140"/>
        <v>72216443.545728803</v>
      </c>
      <c r="BG507" s="748">
        <f t="shared" si="140"/>
        <v>71229140.724666387</v>
      </c>
      <c r="BH507" s="748">
        <f t="shared" si="140"/>
        <v>70263068.24544844</v>
      </c>
      <c r="BI507" s="748">
        <f t="shared" si="140"/>
        <v>69317388.904057294</v>
      </c>
      <c r="BJ507" s="748">
        <f t="shared" si="140"/>
        <v>68391312.983299017</v>
      </c>
      <c r="BK507" s="748">
        <f t="shared" si="140"/>
        <v>67484094.767425418</v>
      </c>
      <c r="BL507" s="748">
        <f t="shared" si="140"/>
        <v>66595029.368677184</v>
      </c>
      <c r="BM507" s="748">
        <f t="shared" si="140"/>
        <v>65723449.832982019</v>
      </c>
      <c r="BN507" s="1525">
        <f t="shared" si="140"/>
        <v>64868724.495979145</v>
      </c>
    </row>
    <row r="508" spans="1:66" hidden="1" x14ac:dyDescent="0.15">
      <c r="A508" s="1123"/>
      <c r="C508" s="1529"/>
      <c r="D508" s="274"/>
      <c r="E508" s="1675"/>
      <c r="F508" s="1604"/>
      <c r="G508" s="189"/>
      <c r="H508" s="189"/>
      <c r="I508" s="189"/>
      <c r="J508" s="189"/>
      <c r="K508" s="189"/>
      <c r="L508" s="189"/>
      <c r="M508" s="189"/>
      <c r="N508" s="189"/>
      <c r="O508" s="189"/>
      <c r="P508" s="189"/>
      <c r="Q508" s="189"/>
      <c r="R508" s="189"/>
      <c r="S508" s="189"/>
      <c r="T508" s="189"/>
      <c r="U508" s="189"/>
      <c r="V508" s="189"/>
      <c r="W508" s="189"/>
      <c r="X508" s="189"/>
      <c r="Y508" s="189"/>
      <c r="Z508" s="189"/>
      <c r="AA508" s="189"/>
      <c r="AB508" s="189"/>
      <c r="AC508" s="189"/>
      <c r="AD508" s="189"/>
      <c r="AE508" s="189"/>
      <c r="AF508" s="189"/>
      <c r="AG508" s="189"/>
      <c r="AH508" s="189"/>
      <c r="AI508" s="189"/>
      <c r="AJ508" s="189"/>
      <c r="AK508" s="189"/>
      <c r="AL508" s="189"/>
      <c r="AM508" s="189"/>
      <c r="AN508" s="189"/>
      <c r="AO508" s="189"/>
      <c r="AP508" s="189"/>
      <c r="AQ508" s="189"/>
      <c r="AR508" s="189"/>
      <c r="AS508" s="189"/>
      <c r="AT508" s="189"/>
      <c r="AU508" s="189"/>
      <c r="AV508" s="189"/>
      <c r="AW508" s="189"/>
      <c r="AX508" s="189"/>
      <c r="AY508" s="189"/>
      <c r="AZ508" s="189"/>
      <c r="BA508" s="189"/>
      <c r="BB508" s="189"/>
      <c r="BC508" s="189"/>
      <c r="BD508" s="189"/>
      <c r="BE508" s="189"/>
      <c r="BF508" s="189"/>
      <c r="BG508" s="189"/>
      <c r="BH508" s="189"/>
      <c r="BI508" s="189"/>
      <c r="BJ508" s="189"/>
      <c r="BK508" s="189"/>
      <c r="BL508" s="189"/>
      <c r="BM508" s="189"/>
      <c r="BN508" s="1521"/>
    </row>
    <row r="509" spans="1:66" hidden="1" x14ac:dyDescent="0.15">
      <c r="A509" s="1123"/>
      <c r="B509" s="165" t="s">
        <v>910</v>
      </c>
      <c r="C509" s="1529"/>
      <c r="D509" s="274"/>
      <c r="E509" s="1675"/>
      <c r="F509" s="1604">
        <f>SUM($F446:F446)</f>
        <v>-7684258834.5386906</v>
      </c>
      <c r="G509" s="189">
        <f>SUM($F446:G446)</f>
        <v>-7722583270.7169199</v>
      </c>
      <c r="H509" s="189">
        <f>SUM($F446:H446)</f>
        <v>-7800725060.4951496</v>
      </c>
      <c r="I509" s="189">
        <f>SUM($F446:I446)</f>
        <v>-7898356707.6863632</v>
      </c>
      <c r="J509" s="189">
        <f>SUM($F446:J446)</f>
        <v>-8008352380.344593</v>
      </c>
      <c r="K509" s="189">
        <f>SUM($F446:K446)</f>
        <v>-8127180070.8828487</v>
      </c>
      <c r="L509" s="189">
        <f>SUM($F446:L446)</f>
        <v>-8252767629.4714651</v>
      </c>
      <c r="M509" s="189">
        <f>SUM($F446:M446)</f>
        <v>-8383769041.6560507</v>
      </c>
      <c r="N509" s="189">
        <f>SUM($F446:N446)</f>
        <v>-8519247820.6182804</v>
      </c>
      <c r="O509" s="189">
        <f>SUM($F446:O446)</f>
        <v>-8658519280.2631798</v>
      </c>
      <c r="P509" s="189">
        <f>SUM($F446:P446)</f>
        <v>-8801063673.5294304</v>
      </c>
      <c r="Q509" s="189">
        <f>SUM($F446:Q446)</f>
        <v>-8946474664.6505547</v>
      </c>
      <c r="R509" s="189">
        <f>SUM($F446:R446)</f>
        <v>-9094426952.3570938</v>
      </c>
      <c r="S509" s="189">
        <f>SUM($F446:S446)</f>
        <v>-9244654970.6709747</v>
      </c>
      <c r="T509" s="189">
        <f>SUM($F446:T446)</f>
        <v>-9396938341.2542896</v>
      </c>
      <c r="U509" s="189">
        <f>SUM($F446:U446)</f>
        <v>-9551091621.4174023</v>
      </c>
      <c r="V509" s="189">
        <f>SUM($F446:V446)</f>
        <v>-9706956885.4228325</v>
      </c>
      <c r="W509" s="189">
        <f>SUM($F446:W446)</f>
        <v>-9864398232.6520233</v>
      </c>
      <c r="X509" s="189">
        <f>SUM($F446:X446)</f>
        <v>-10023297641.203588</v>
      </c>
      <c r="Y509" s="189">
        <f>SUM($F446:Y446)</f>
        <v>-10183551782.754391</v>
      </c>
      <c r="Z509" s="189">
        <f>SUM($F446:Z446)</f>
        <v>-10345069538.203037</v>
      </c>
      <c r="AA509" s="189">
        <f>SUM($F446:AA446)</f>
        <v>-10507770033.410633</v>
      </c>
      <c r="AB509" s="189">
        <f>SUM($F446:AB446)</f>
        <v>-10671581067.143179</v>
      </c>
      <c r="AC509" s="189">
        <f>SUM($F446:AC446)</f>
        <v>-10836437839.033884</v>
      </c>
      <c r="AD509" s="189">
        <f>SUM($F446:AD446)</f>
        <v>-11002281910.034761</v>
      </c>
      <c r="AE509" s="189">
        <f>SUM($F446:AE446)</f>
        <v>-11169060345.152206</v>
      </c>
      <c r="AF509" s="189">
        <f>SUM($F446:AF446)</f>
        <v>-11336725000.638958</v>
      </c>
      <c r="AG509" s="189">
        <f>SUM($F446:AG446)</f>
        <v>-11505231926.790594</v>
      </c>
      <c r="AH509" s="189">
        <f>SUM($F446:AH446)</f>
        <v>-11674540864.092892</v>
      </c>
      <c r="AI509" s="189">
        <f>SUM($F446:AI446)</f>
        <v>-11844614815.377779</v>
      </c>
      <c r="AJ509" s="189">
        <f>SUM($F446:AJ446)</f>
        <v>-12015419680.343914</v>
      </c>
      <c r="AK509" s="189">
        <f>SUM($F446:AK446)</f>
        <v>-12186923941.612528</v>
      </c>
      <c r="AL509" s="189">
        <f>SUM($F446:AL446)</f>
        <v>-12359098393.652517</v>
      </c>
      <c r="AM509" s="189">
        <f>SUM($F446:AM446)</f>
        <v>-12531915907.586937</v>
      </c>
      <c r="AN509" s="189">
        <f>SUM($F446:AN446)</f>
        <v>-12705351226.205935</v>
      </c>
      <c r="AO509" s="189">
        <f>SUM($F446:AO446)</f>
        <v>-12879380784.54668</v>
      </c>
      <c r="AP509" s="189">
        <f>SUM($F446:AP446)</f>
        <v>-13053982552.223577</v>
      </c>
      <c r="AQ509" s="189">
        <f>SUM($F446:AQ446)</f>
        <v>-13229135894.350451</v>
      </c>
      <c r="AR509" s="189">
        <f>SUM($F446:AR446)</f>
        <v>-13404821448.426739</v>
      </c>
      <c r="AS509" s="189">
        <f>SUM($F446:AS446)</f>
        <v>-13581021014.989578</v>
      </c>
      <c r="AT509" s="189">
        <f>SUM($F446:AT446)</f>
        <v>-13757717460.184141</v>
      </c>
      <c r="AU509" s="189">
        <f>SUM($F446:AU446)</f>
        <v>-13934894628.691944</v>
      </c>
      <c r="AV509" s="189">
        <f>SUM($F446:AV446)</f>
        <v>-14112537265.693666</v>
      </c>
      <c r="AW509" s="189">
        <f>SUM($F446:AW446)</f>
        <v>-14290630946.739197</v>
      </c>
      <c r="AX509" s="189">
        <f>SUM($F446:AX446)</f>
        <v>-14469162014.560879</v>
      </c>
      <c r="AY509" s="189">
        <f>SUM($F446:AY446)</f>
        <v>-14648117522.002438</v>
      </c>
      <c r="AZ509" s="189">
        <f>SUM($F446:AZ446)</f>
        <v>-14827485180.350647</v>
      </c>
      <c r="BA509" s="189">
        <f>SUM($F446:BA446)</f>
        <v>-15007253312.453419</v>
      </c>
      <c r="BB509" s="189">
        <f>SUM($F446:BB446)</f>
        <v>-15187410810.089766</v>
      </c>
      <c r="BC509" s="189">
        <f>SUM($F446:BC446)</f>
        <v>-15367947095.126554</v>
      </c>
      <c r="BD509" s="189">
        <f>SUM($F446:BD446)</f>
        <v>-15548852084.056156</v>
      </c>
      <c r="BE509" s="189">
        <f>SUM($F446:BE446)</f>
        <v>-15730116155.559793</v>
      </c>
      <c r="BF509" s="189">
        <f>SUM($F446:BF446)</f>
        <v>-15911730120.78484</v>
      </c>
      <c r="BG509" s="189">
        <f>SUM($F446:BG446)</f>
        <v>-16093685196.061762</v>
      </c>
      <c r="BH509" s="189">
        <f>SUM($F446:BH446)</f>
        <v>-16275972977.818716</v>
      </c>
      <c r="BI509" s="189">
        <f>SUM($F446:BI446)</f>
        <v>-16458585419.479801</v>
      </c>
      <c r="BJ509" s="189">
        <f>SUM($F446:BJ446)</f>
        <v>-16641514810.157286</v>
      </c>
      <c r="BK509" s="189">
        <f>SUM($F446:BK446)</f>
        <v>-16824753754.969282</v>
      </c>
      <c r="BL509" s="189">
        <f>SUM($F446:BL446)</f>
        <v>-17008295156.832838</v>
      </c>
      <c r="BM509" s="189">
        <f>SUM($F446:BM446)</f>
        <v>-17192132199.598564</v>
      </c>
      <c r="BN509" s="1521">
        <f>SUM($F446:BN446)</f>
        <v>-17376258332.40712</v>
      </c>
    </row>
    <row r="510" spans="1:66" hidden="1" x14ac:dyDescent="0.15">
      <c r="A510" s="1123"/>
      <c r="C510" s="1529"/>
      <c r="D510" s="274"/>
      <c r="E510" s="1675"/>
      <c r="F510" s="1604">
        <f>SUM($F447:F447)</f>
        <v>-6746964577.8043776</v>
      </c>
      <c r="G510" s="189">
        <f>SUM($F447:G447)</f>
        <v>-6785289013.9826069</v>
      </c>
      <c r="H510" s="189">
        <f>SUM($F447:H447)</f>
        <v>-6853476465.360836</v>
      </c>
      <c r="I510" s="189">
        <f>SUM($F447:I447)</f>
        <v>-6937010552.7615461</v>
      </c>
      <c r="J510" s="189">
        <f>SUM($F447:J447)</f>
        <v>-7030581567.0597754</v>
      </c>
      <c r="K510" s="189">
        <f>SUM($F447:K447)</f>
        <v>-7131484735.6807089</v>
      </c>
      <c r="L510" s="189">
        <f>SUM($F447:L447)</f>
        <v>-7238100390.5980473</v>
      </c>
      <c r="M510" s="189">
        <f>SUM($F447:M447)</f>
        <v>-7349358976.1203747</v>
      </c>
      <c r="N510" s="189">
        <f>SUM($F447:N447)</f>
        <v>-7464506018.9006042</v>
      </c>
      <c r="O510" s="189">
        <f>SUM($F447:O447)</f>
        <v>-7582983316.4931269</v>
      </c>
      <c r="P510" s="189">
        <f>SUM($F447:P447)</f>
        <v>-7704362690.4476547</v>
      </c>
      <c r="Q510" s="189">
        <f>SUM($F447:Q447)</f>
        <v>-7828306261.3968964</v>
      </c>
      <c r="R510" s="189">
        <f>SUM($F447:R447)</f>
        <v>-7954541248.7033682</v>
      </c>
      <c r="S510" s="189">
        <f>SUM($F447:S447)</f>
        <v>-8082843249.3308992</v>
      </c>
      <c r="T510" s="189">
        <f>SUM($F447:T447)</f>
        <v>-8213024727.6516113</v>
      </c>
      <c r="U510" s="189">
        <f>SUM($F447:U447)</f>
        <v>-8344926845.8190622</v>
      </c>
      <c r="V510" s="189">
        <f>SUM($F447:V447)</f>
        <v>-8478413512.8089914</v>
      </c>
      <c r="W510" s="189">
        <f>SUM($F447:W447)</f>
        <v>-8613366952.029089</v>
      </c>
      <c r="X510" s="189">
        <f>SUM($F447:X447)</f>
        <v>-8749684335.6094685</v>
      </c>
      <c r="Y510" s="189">
        <f>SUM($F447:Y447)</f>
        <v>-8887275185.0581913</v>
      </c>
      <c r="Z510" s="189">
        <f>SUM($F447:Z447)</f>
        <v>-9026059333.5462742</v>
      </c>
      <c r="AA510" s="189">
        <f>SUM($F447:AA447)</f>
        <v>-9165965307.0770092</v>
      </c>
      <c r="AB510" s="189">
        <f>SUM($F447:AB447)</f>
        <v>-9306929023.0105991</v>
      </c>
      <c r="AC510" s="189">
        <f>SUM($F447:AC447)</f>
        <v>-9448892732.4312553</v>
      </c>
      <c r="AD510" s="189">
        <f>SUM($F447:AD447)</f>
        <v>-9591804152.2684917</v>
      </c>
      <c r="AE510" s="189">
        <f>SUM($F447:AE447)</f>
        <v>-9735615746.7945518</v>
      </c>
      <c r="AF510" s="189">
        <f>SUM($F447:AF447)</f>
        <v>-9880284127.9546871</v>
      </c>
      <c r="AG510" s="189">
        <f>SUM($F447:AG447)</f>
        <v>-10025769551.14633</v>
      </c>
      <c r="AH510" s="189">
        <f>SUM($F447:AH447)</f>
        <v>-10172035488.345671</v>
      </c>
      <c r="AI510" s="189">
        <f>SUM($F447:AI447)</f>
        <v>-10319048264.426199</v>
      </c>
      <c r="AJ510" s="189">
        <f>SUM($F447:AJ447)</f>
        <v>-10466776745.495268</v>
      </c>
      <c r="AK510" s="189">
        <f>SUM($F447:AK447)</f>
        <v>-10615192070.351276</v>
      </c>
      <c r="AL510" s="189">
        <f>SUM($F447:AL447)</f>
        <v>-10764267417.919451</v>
      </c>
      <c r="AM510" s="189">
        <f>SUM($F447:AM447)</f>
        <v>-10913977804.889952</v>
      </c>
      <c r="AN510" s="189">
        <f>SUM($F447:AN447)</f>
        <v>-11064299908.853769</v>
      </c>
      <c r="AO510" s="189">
        <f>SUM($F447:AO447)</f>
        <v>-11215211913.079514</v>
      </c>
      <c r="AP510" s="189">
        <f>SUM($F447:AP447)</f>
        <v>-11366693369.749569</v>
      </c>
      <c r="AQ510" s="189">
        <f>SUM($F447:AQ447)</f>
        <v>-11518725079.015991</v>
      </c>
      <c r="AR510" s="189">
        <f>SUM($F447:AR447)</f>
        <v>-11671288981.674141</v>
      </c>
      <c r="AS510" s="189">
        <f>SUM($F447:AS447)</f>
        <v>-11824368063.607697</v>
      </c>
      <c r="AT510" s="189">
        <f>SUM($F447:AT447)</f>
        <v>-11977946270.449301</v>
      </c>
      <c r="AU510" s="189">
        <f>SUM($F447:AU447)</f>
        <v>-12132008431.139986</v>
      </c>
      <c r="AV510" s="189">
        <f>SUM($F447:AV447)</f>
        <v>-12286540189.267845</v>
      </c>
      <c r="AW510" s="189">
        <f>SUM($F447:AW447)</f>
        <v>-12441527941.230251</v>
      </c>
      <c r="AX510" s="189">
        <f>SUM($F447:AX447)</f>
        <v>-12596958780.400537</v>
      </c>
      <c r="AY510" s="189">
        <f>SUM($F447:AY447)</f>
        <v>-12752820446.594555</v>
      </c>
      <c r="AZ510" s="189">
        <f>SUM($F447:AZ447)</f>
        <v>-12909101280.228848</v>
      </c>
      <c r="BA510" s="189">
        <f>SUM($F447:BA447)</f>
        <v>-13065790180.643518</v>
      </c>
      <c r="BB510" s="189">
        <f>SUM($F447:BB447)</f>
        <v>-13222876568.131903</v>
      </c>
      <c r="BC510" s="189">
        <f>SUM($F447:BC447)</f>
        <v>-13380350349.277872</v>
      </c>
      <c r="BD510" s="189">
        <f>SUM($F447:BD447)</f>
        <v>-13538201885.251757</v>
      </c>
      <c r="BE510" s="189">
        <f>SUM($F447:BE447)</f>
        <v>-13696421962.758896</v>
      </c>
      <c r="BF510" s="189">
        <f>SUM($F447:BF447)</f>
        <v>-13855001767.371746</v>
      </c>
      <c r="BG510" s="189">
        <f>SUM($F447:BG447)</f>
        <v>-14013932859.008419</v>
      </c>
      <c r="BH510" s="189">
        <f>SUM($F447:BH447)</f>
        <v>-14173207149.348049</v>
      </c>
      <c r="BI510" s="189">
        <f>SUM($F447:BI447)</f>
        <v>-14332816880.997351</v>
      </c>
      <c r="BJ510" s="189">
        <f>SUM($F447:BJ447)</f>
        <v>-14492754608.243525</v>
      </c>
      <c r="BK510" s="189">
        <f>SUM($F447:BK447)</f>
        <v>-14653013179.246828</v>
      </c>
      <c r="BL510" s="189">
        <f>SUM($F447:BL447)</f>
        <v>-14813585719.542011</v>
      </c>
      <c r="BM510" s="189">
        <f>SUM($F447:BM447)</f>
        <v>-14974465616.731714</v>
      </c>
      <c r="BN510" s="1521">
        <f>SUM($F447:BN447)</f>
        <v>-15135646506.267157</v>
      </c>
    </row>
    <row r="511" spans="1:66" hidden="1" x14ac:dyDescent="0.15">
      <c r="A511" s="1123"/>
      <c r="C511" s="1529"/>
      <c r="D511" s="274"/>
      <c r="E511" s="1675"/>
      <c r="F511" s="1604">
        <f>SUM($F448:F448)</f>
        <v>-5620734734.106185</v>
      </c>
      <c r="G511" s="189">
        <f>SUM($F448:G448)</f>
        <v>-5659059170.2844143</v>
      </c>
      <c r="H511" s="189">
        <f>SUM($F448:H448)</f>
        <v>-5717292283.2626438</v>
      </c>
      <c r="I511" s="189">
        <f>SUM($F448:I448)</f>
        <v>-5786235072.5636969</v>
      </c>
      <c r="J511" s="189">
        <f>SUM($F448:J448)</f>
        <v>-5862385994.6619263</v>
      </c>
      <c r="K511" s="189">
        <f>SUM($F448:K448)</f>
        <v>-5943914903.0338926</v>
      </c>
      <c r="L511" s="189">
        <f>SUM($F448:L448)</f>
        <v>-6029704533.8226633</v>
      </c>
      <c r="M511" s="189">
        <f>SUM($F448:M448)</f>
        <v>-6119005568.1727676</v>
      </c>
      <c r="N511" s="189">
        <f>SUM($F448:N448)</f>
        <v>-6211282518.4789972</v>
      </c>
      <c r="O511" s="189">
        <f>SUM($F448:O448)</f>
        <v>-6306134741.4836092</v>
      </c>
      <c r="P511" s="189">
        <f>SUM($F448:P448)</f>
        <v>-6403251879.436202</v>
      </c>
      <c r="Q511" s="189">
        <f>SUM($F448:Q448)</f>
        <v>-6502386867.5229788</v>
      </c>
      <c r="R511" s="189">
        <f>SUM($F448:R448)</f>
        <v>-6603338655.6506958</v>
      </c>
      <c r="S511" s="189">
        <f>SUM($F448:S448)</f>
        <v>-6705940650.7260265</v>
      </c>
      <c r="T511" s="189">
        <f>SUM($F448:T448)</f>
        <v>-6810052702.0589437</v>
      </c>
      <c r="U511" s="189">
        <f>SUM($F448:U448)</f>
        <v>-6915555374.3658018</v>
      </c>
      <c r="V511" s="189">
        <f>SUM($F448:V448)</f>
        <v>-7022345750.0592308</v>
      </c>
      <c r="W511" s="189">
        <f>SUM($F448:W448)</f>
        <v>-7130334284.6014137</v>
      </c>
      <c r="X511" s="189">
        <f>SUM($F448:X448)</f>
        <v>-7239442405.7233868</v>
      </c>
      <c r="Y511" s="189">
        <f>SUM($F448:Y448)</f>
        <v>-7349600649.8958111</v>
      </c>
      <c r="Z511" s="189">
        <f>SUM($F448:Z448)</f>
        <v>-7460747194.4709673</v>
      </c>
      <c r="AA511" s="189">
        <f>SUM($F448:AA448)</f>
        <v>-7572826686.3069</v>
      </c>
      <c r="AB511" s="189">
        <f>SUM($F448:AB448)</f>
        <v>-7685789296.0028219</v>
      </c>
      <c r="AC511" s="189">
        <f>SUM($F448:AC448)</f>
        <v>-7799589946.2097492</v>
      </c>
      <c r="AD511" s="189">
        <f>SUM($F448:AD448)</f>
        <v>-7914187675.9425173</v>
      </c>
      <c r="AE511" s="189">
        <f>SUM($F448:AE448)</f>
        <v>-8029545112.3593884</v>
      </c>
      <c r="AF511" s="189">
        <f>SUM($F448:AF448)</f>
        <v>-8145628028.3450089</v>
      </c>
      <c r="AG511" s="189">
        <f>SUM($F448:AG448)</f>
        <v>-8262404969.2515345</v>
      </c>
      <c r="AH511" s="189">
        <f>SUM($F448:AH448)</f>
        <v>-8379846935.8689823</v>
      </c>
      <c r="AI511" s="189">
        <f>SUM($F448:AI448)</f>
        <v>-8497927113.4812059</v>
      </c>
      <c r="AJ511" s="189">
        <f>SUM($F448:AJ448)</f>
        <v>-8616620638.9752007</v>
      </c>
      <c r="AK511" s="189">
        <f>SUM($F448:AK448)</f>
        <v>-8735904399.5885601</v>
      </c>
      <c r="AL511" s="189">
        <f>SUM($F448:AL448)</f>
        <v>-8855756858.1304703</v>
      </c>
      <c r="AM511" s="189">
        <f>SUM($F448:AM448)</f>
        <v>-8976157900.4874935</v>
      </c>
      <c r="AN511" s="189">
        <f>SUM($F448:AN448)</f>
        <v>-9097088701.9932804</v>
      </c>
      <c r="AO511" s="189">
        <f>SUM($F448:AO448)</f>
        <v>-9218531609.8502617</v>
      </c>
      <c r="AP511" s="189">
        <f>SUM($F448:AP448)</f>
        <v>-9340470039.2778606</v>
      </c>
      <c r="AQ511" s="189">
        <f>SUM($F448:AQ448)</f>
        <v>-9462888381.453083</v>
      </c>
      <c r="AR511" s="189">
        <f>SUM($F448:AR448)</f>
        <v>-9585771921.6260891</v>
      </c>
      <c r="AS511" s="189">
        <f>SUM($F448:AS448)</f>
        <v>-9709106766.0514126</v>
      </c>
      <c r="AT511" s="189">
        <f>SUM($F448:AT448)</f>
        <v>-9832879776.5868759</v>
      </c>
      <c r="AU511" s="189">
        <f>SUM($F448:AU448)</f>
        <v>-9957078511.9863224</v>
      </c>
      <c r="AV511" s="189">
        <f>SUM($F448:AV448)</f>
        <v>-10081691175.056484</v>
      </c>
      <c r="AW511" s="189">
        <f>SUM($F448:AW448)</f>
        <v>-10206706564.968185</v>
      </c>
      <c r="AX511" s="189">
        <f>SUM($F448:AX448)</f>
        <v>-10332114034.112339</v>
      </c>
      <c r="AY511" s="189">
        <f>SUM($F448:AY448)</f>
        <v>-10457903448.975342</v>
      </c>
      <c r="AZ511" s="189">
        <f>SUM($F448:AZ448)</f>
        <v>-10584065154.579399</v>
      </c>
      <c r="BA511" s="189">
        <f>SUM($F448:BA448)</f>
        <v>-10710589942.093363</v>
      </c>
      <c r="BB511" s="189">
        <f>SUM($F448:BB448)</f>
        <v>-10837469019.270678</v>
      </c>
      <c r="BC511" s="189">
        <f>SUM($F448:BC448)</f>
        <v>-10964693983.414532</v>
      </c>
      <c r="BD511" s="189">
        <f>SUM($F448:BD448)</f>
        <v>-11092256796.607538</v>
      </c>
      <c r="BE511" s="189">
        <f>SUM($F448:BE448)</f>
        <v>-11220149762.975222</v>
      </c>
      <c r="BF511" s="189">
        <f>SUM($F448:BF448)</f>
        <v>-11348365507.780104</v>
      </c>
      <c r="BG511" s="189">
        <f>SUM($F448:BG448)</f>
        <v>-11476896958.167</v>
      </c>
      <c r="BH511" s="189">
        <f>SUM($F448:BH448)</f>
        <v>-11605737325.400696</v>
      </c>
      <c r="BI511" s="189">
        <f>SUM($F448:BI448)</f>
        <v>-11734880088.455111</v>
      </c>
      <c r="BJ511" s="189">
        <f>SUM($F448:BJ448)</f>
        <v>-11864318978.828636</v>
      </c>
      <c r="BK511" s="189">
        <f>SUM($F448:BK448)</f>
        <v>-11994047966.473989</v>
      </c>
      <c r="BL511" s="189">
        <f>SUM($F448:BL448)</f>
        <v>-12124061246.742813</v>
      </c>
      <c r="BM511" s="189">
        <f>SUM($F448:BM448)</f>
        <v>-12254353228.255793</v>
      </c>
      <c r="BN511" s="1521">
        <f>SUM($F448:BN448)</f>
        <v>-12384918521.618212</v>
      </c>
    </row>
    <row r="512" spans="1:66" hidden="1" x14ac:dyDescent="0.15">
      <c r="A512" s="1123"/>
      <c r="C512" s="1529"/>
      <c r="D512" s="274"/>
      <c r="E512" s="1675"/>
      <c r="F512" s="1604"/>
      <c r="G512" s="189"/>
      <c r="H512" s="189"/>
      <c r="I512" s="189"/>
      <c r="J512" s="189"/>
      <c r="K512" s="189"/>
      <c r="L512" s="189"/>
      <c r="M512" s="189"/>
      <c r="N512" s="189"/>
      <c r="O512" s="189"/>
      <c r="P512" s="189"/>
      <c r="Q512" s="189"/>
      <c r="R512" s="189"/>
      <c r="S512" s="189"/>
      <c r="T512" s="189"/>
      <c r="U512" s="189"/>
      <c r="V512" s="189"/>
      <c r="W512" s="189"/>
      <c r="X512" s="189"/>
      <c r="Y512" s="189"/>
      <c r="Z512" s="189"/>
      <c r="AA512" s="189"/>
      <c r="AB512" s="189"/>
      <c r="AC512" s="189"/>
      <c r="AD512" s="189"/>
      <c r="AE512" s="189"/>
      <c r="AF512" s="189"/>
      <c r="AG512" s="189"/>
      <c r="AH512" s="189"/>
      <c r="AI512" s="189"/>
      <c r="AJ512" s="189"/>
      <c r="AK512" s="189"/>
      <c r="AL512" s="189"/>
      <c r="AM512" s="189"/>
      <c r="AN512" s="189"/>
      <c r="AO512" s="189"/>
      <c r="AP512" s="189"/>
      <c r="AQ512" s="189"/>
      <c r="AR512" s="189"/>
      <c r="AS512" s="189"/>
      <c r="AT512" s="189"/>
      <c r="AU512" s="189"/>
      <c r="AV512" s="189"/>
      <c r="AW512" s="189"/>
      <c r="AX512" s="189"/>
      <c r="AY512" s="189"/>
      <c r="AZ512" s="189"/>
      <c r="BA512" s="189"/>
      <c r="BB512" s="189"/>
      <c r="BC512" s="189"/>
      <c r="BD512" s="189"/>
      <c r="BE512" s="189"/>
      <c r="BF512" s="189"/>
      <c r="BG512" s="189"/>
      <c r="BH512" s="189"/>
      <c r="BI512" s="189"/>
      <c r="BJ512" s="189"/>
      <c r="BK512" s="189"/>
      <c r="BL512" s="189"/>
      <c r="BM512" s="189"/>
      <c r="BN512" s="1521"/>
    </row>
    <row r="513" spans="1:66" hidden="1" x14ac:dyDescent="0.15">
      <c r="A513" s="1123"/>
      <c r="C513" s="1529"/>
      <c r="D513" s="274"/>
      <c r="E513" s="1675"/>
      <c r="F513" s="1604">
        <f>SUM($F450:F450)</f>
        <v>1386328634.0534291</v>
      </c>
      <c r="G513" s="189">
        <f>SUM($F450:G450)</f>
        <v>1771519432.7551994</v>
      </c>
      <c r="H513" s="189">
        <f>SUM($F450:H450)</f>
        <v>2032189830.88097</v>
      </c>
      <c r="I513" s="189">
        <f>SUM($F450:I450)</f>
        <v>2231909798.2821364</v>
      </c>
      <c r="J513" s="189">
        <f>SUM($F450:J450)</f>
        <v>2392963875.9471068</v>
      </c>
      <c r="K513" s="189">
        <f>SUM($F450:K450)</f>
        <v>2526397674.8923173</v>
      </c>
      <c r="L513" s="189">
        <f>SUM($F450:L450)</f>
        <v>2638691407.9776044</v>
      </c>
      <c r="M513" s="189">
        <f>SUM($F450:M450)</f>
        <v>2734054452.3686566</v>
      </c>
      <c r="N513" s="189">
        <f>SUM($F450:N450)</f>
        <v>2815415473.6649871</v>
      </c>
      <c r="O513" s="189">
        <f>SUM($F450:O450)</f>
        <v>2884915683.6525817</v>
      </c>
      <c r="P513" s="189">
        <f>SUM($F450:P450)</f>
        <v>2944180481.973104</v>
      </c>
      <c r="Q513" s="189">
        <f>SUM($F450:Q450)</f>
        <v>2994480598.2917776</v>
      </c>
      <c r="R513" s="189">
        <f>SUM($F450:R450)</f>
        <v>3036833343.9243612</v>
      </c>
      <c r="S513" s="189">
        <f>SUM($F450:S450)</f>
        <v>3072069220.6239648</v>
      </c>
      <c r="T513" s="189">
        <f>SUM($F450:T450)</f>
        <v>3100877415.3011608</v>
      </c>
      <c r="U513" s="189">
        <f>SUM($F450:U450)</f>
        <v>3123837860.9728251</v>
      </c>
      <c r="V513" s="189">
        <f>SUM($F450:V450)</f>
        <v>3141444437.1742435</v>
      </c>
      <c r="W513" s="189">
        <f>SUM($F450:W450)</f>
        <v>3154122144.5127187</v>
      </c>
      <c r="X513" s="189">
        <f>SUM($F450:X450)</f>
        <v>3162240071.6671481</v>
      </c>
      <c r="Y513" s="189">
        <f>SUM($F450:Y450)</f>
        <v>3166121356.2402225</v>
      </c>
      <c r="Z513" s="189">
        <f>SUM($F450:Z450)</f>
        <v>3166050954.0609946</v>
      </c>
      <c r="AA513" s="189">
        <f>SUM($F450:AA450)</f>
        <v>3162281781.9926109</v>
      </c>
      <c r="AB513" s="189">
        <f>SUM($F450:AB450)</f>
        <v>3155039634.211904</v>
      </c>
      <c r="AC513" s="189">
        <f>SUM($F450:AC450)</f>
        <v>3144527160.2397647</v>
      </c>
      <c r="AD513" s="189">
        <f>SUM($F450:AD450)</f>
        <v>3130927115.9101858</v>
      </c>
      <c r="AE513" s="189">
        <f>SUM($F450:AE450)</f>
        <v>3114405044.2844753</v>
      </c>
      <c r="AF513" s="189">
        <f>SUM($F450:AF450)</f>
        <v>3095111504.8085122</v>
      </c>
      <c r="AG513" s="189">
        <f>SUM($F450:AG450)</f>
        <v>3073183940.941112</v>
      </c>
      <c r="AH513" s="189">
        <f>SUM($F450:AH450)</f>
        <v>3048748255.8472228</v>
      </c>
      <c r="AI513" s="189">
        <f>SUM($F450:AI450)</f>
        <v>3021920150.3902106</v>
      </c>
      <c r="AJ513" s="189">
        <f>SUM($F450:AJ450)</f>
        <v>2992806266.0918961</v>
      </c>
      <c r="AK513" s="189">
        <f>SUM($F450:AK450)</f>
        <v>2961505166.926898</v>
      </c>
      <c r="AL513" s="189">
        <f>SUM($F450:AL450)</f>
        <v>2928108187.0523872</v>
      </c>
      <c r="AM513" s="189">
        <f>SUM($F450:AM450)</f>
        <v>2892700166.3263426</v>
      </c>
      <c r="AN513" s="189">
        <f>SUM($F450:AN450)</f>
        <v>2855360091.3614769</v>
      </c>
      <c r="AO513" s="189">
        <f>SUM($F450:AO450)</f>
        <v>2816161656.6237936</v>
      </c>
      <c r="AP513" s="189">
        <f>SUM($F450:AP450)</f>
        <v>2775173757.5116916</v>
      </c>
      <c r="AQ513" s="189">
        <f>SUM($F450:AQ450)</f>
        <v>2732460925.292572</v>
      </c>
      <c r="AR513" s="189">
        <f>SUM($F450:AR450)</f>
        <v>2688083712.1153855</v>
      </c>
      <c r="AS513" s="189">
        <f>SUM($F450:AS450)</f>
        <v>2642099032.9732485</v>
      </c>
      <c r="AT513" s="189">
        <f>SUM($F450:AT450)</f>
        <v>2594560470.3942204</v>
      </c>
      <c r="AU513" s="189">
        <f>SUM($F450:AU450)</f>
        <v>2545518546.7397122</v>
      </c>
      <c r="AV513" s="189">
        <f>SUM($F450:AV450)</f>
        <v>2495020968.2493591</v>
      </c>
      <c r="AW513" s="189">
        <f>SUM($F450:AW450)</f>
        <v>2443112844.3577089</v>
      </c>
      <c r="AX513" s="189">
        <f>SUM($F450:AX450)</f>
        <v>2389836885.2974973</v>
      </c>
      <c r="AY513" s="189">
        <f>SUM($F450:AY450)</f>
        <v>2335233580.5774412</v>
      </c>
      <c r="AZ513" s="189">
        <f>SUM($F450:AZ450)</f>
        <v>2279341360.5640841</v>
      </c>
      <c r="BA513" s="189">
        <f>SUM($F450:BA450)</f>
        <v>2222196743.0951061</v>
      </c>
      <c r="BB513" s="189">
        <f>SUM($F450:BB450)</f>
        <v>2163834466.7957973</v>
      </c>
      <c r="BC513" s="189">
        <f>SUM($F450:BC450)</f>
        <v>2104287612.5531619</v>
      </c>
      <c r="BD513" s="189">
        <f>SUM($F450:BD450)</f>
        <v>2043587714.4169476</v>
      </c>
      <c r="BE513" s="189">
        <f>SUM($F450:BE450)</f>
        <v>1981764861.0384562</v>
      </c>
      <c r="BF513" s="189">
        <f>SUM($F450:BF450)</f>
        <v>1918847788.6220398</v>
      </c>
      <c r="BG513" s="189">
        <f>SUM($F450:BG450)</f>
        <v>1854863966.2471302</v>
      </c>
      <c r="BH513" s="189">
        <f>SUM($F450:BH450)</f>
        <v>1789839674.317564</v>
      </c>
      <c r="BI513" s="189">
        <f>SUM($F450:BI450)</f>
        <v>1723800076.8074353</v>
      </c>
      <c r="BJ513" s="189">
        <f>SUM($F450:BJ450)</f>
        <v>1656769287.896678</v>
      </c>
      <c r="BK513" s="189">
        <f>SUM($F450:BK450)</f>
        <v>1588770433.5233929</v>
      </c>
      <c r="BL513" s="189">
        <f>SUM($F450:BL450)</f>
        <v>1519825708.3221374</v>
      </c>
      <c r="BM513" s="189">
        <f>SUM($F450:BM450)</f>
        <v>1449956428.366827</v>
      </c>
      <c r="BN513" s="1521">
        <f>SUM($F450:BN450)</f>
        <v>1379183080.0925295</v>
      </c>
    </row>
    <row r="514" spans="1:66" hidden="1" x14ac:dyDescent="0.15">
      <c r="A514" s="1123"/>
      <c r="C514" s="1529"/>
      <c r="D514" s="274"/>
      <c r="E514" s="1675"/>
      <c r="F514" s="1604">
        <f>SUM($F451:F451)</f>
        <v>4317519327.4032993</v>
      </c>
      <c r="G514" s="189">
        <f>SUM($F451:G451)</f>
        <v>4702710126.1050701</v>
      </c>
      <c r="H514" s="189">
        <f>SUM($F451:H451)</f>
        <v>4994510624.3748407</v>
      </c>
      <c r="I514" s="189">
        <f>SUM($F451:I451)</f>
        <v>5238317745.5806627</v>
      </c>
      <c r="J514" s="189">
        <f>SUM($F451:J451)</f>
        <v>5450736488.4832335</v>
      </c>
      <c r="K514" s="189">
        <f>SUM($F451:K451)</f>
        <v>5640225460.5496998</v>
      </c>
      <c r="L514" s="189">
        <f>SUM($F451:L451)</f>
        <v>5811849832.9479141</v>
      </c>
      <c r="M514" s="189">
        <f>SUM($F451:M451)</f>
        <v>5968954416.196209</v>
      </c>
      <c r="N514" s="189">
        <f>SUM($F451:N451)</f>
        <v>6113898667.0366592</v>
      </c>
      <c r="O514" s="189">
        <f>SUM($F451:O451)</f>
        <v>6248428246.2388897</v>
      </c>
      <c r="P514" s="189">
        <f>SUM($F451:P451)</f>
        <v>6373882191.8686523</v>
      </c>
      <c r="Q514" s="189">
        <f>SUM($F451:Q451)</f>
        <v>6491317150.5977478</v>
      </c>
      <c r="R514" s="189">
        <f>SUM($F451:R451)</f>
        <v>6601586186.5094957</v>
      </c>
      <c r="S514" s="189">
        <f>SUM($F451:S451)</f>
        <v>6705391072.9119644</v>
      </c>
      <c r="T514" s="189">
        <f>SUM($F451:T451)</f>
        <v>6803318288.0462799</v>
      </c>
      <c r="U514" s="189">
        <f>SUM($F451:U451)</f>
        <v>6895864563.8767099</v>
      </c>
      <c r="V514" s="189">
        <f>SUM($F451:V451)</f>
        <v>6983455496.4643583</v>
      </c>
      <c r="W514" s="189">
        <f>SUM($F451:W451)</f>
        <v>7066459407.3355694</v>
      </c>
      <c r="X514" s="189">
        <f>SUM($F451:X451)</f>
        <v>7145197869.0307312</v>
      </c>
      <c r="Y514" s="189">
        <f>SUM($F451:Y451)</f>
        <v>7219953834.0075235</v>
      </c>
      <c r="Z514" s="189">
        <f>SUM($F451:Z451)</f>
        <v>7290978007.1660872</v>
      </c>
      <c r="AA514" s="189">
        <f>SUM($F451:AA451)</f>
        <v>7358493908.4015446</v>
      </c>
      <c r="AB514" s="189">
        <f>SUM($F451:AB451)</f>
        <v>7422701942.694541</v>
      </c>
      <c r="AC514" s="189">
        <f>SUM($F451:AC451)</f>
        <v>7483782707.6357403</v>
      </c>
      <c r="AD514" s="189">
        <f>SUM($F451:AD451)</f>
        <v>7541899707.5339909</v>
      </c>
      <c r="AE514" s="189">
        <f>SUM($F451:AE451)</f>
        <v>7597201600.3820143</v>
      </c>
      <c r="AF514" s="189">
        <f>SUM($F451:AF451)</f>
        <v>7649824073.1973782</v>
      </c>
      <c r="AG514" s="189">
        <f>SUM($F451:AG451)</f>
        <v>7699891418.8671074</v>
      </c>
      <c r="AH514" s="189">
        <f>SUM($F451:AH451)</f>
        <v>7747517871.1045418</v>
      </c>
      <c r="AI514" s="189">
        <f>SUM($F451:AI451)</f>
        <v>7792808741.7866182</v>
      </c>
      <c r="AJ514" s="189">
        <f>SUM($F451:AJ451)</f>
        <v>7835861395.6157494</v>
      </c>
      <c r="AK514" s="189">
        <f>SUM($F451:AK451)</f>
        <v>7876766089.930994</v>
      </c>
      <c r="AL514" s="189">
        <f>SUM($F451:AL451)</f>
        <v>7915606702.0037603</v>
      </c>
      <c r="AM514" s="189">
        <f>SUM($F451:AM451)</f>
        <v>7952461361.8820763</v>
      </c>
      <c r="AN514" s="189">
        <f>SUM($F451:AN451)</f>
        <v>7987403005.4958715</v>
      </c>
      <c r="AO514" s="189">
        <f>SUM($F451:AO451)</f>
        <v>8020499860.0849361</v>
      </c>
      <c r="AP514" s="189">
        <f>SUM($F451:AP451)</f>
        <v>8051815871.8990889</v>
      </c>
      <c r="AQ514" s="189">
        <f>SUM($F451:AQ451)</f>
        <v>8081411084.4254322</v>
      </c>
      <c r="AR514" s="189">
        <f>SUM($F451:AR451)</f>
        <v>8109341974.0289717</v>
      </c>
      <c r="AS514" s="189">
        <f>SUM($F451:AS451)</f>
        <v>8135661748.7807665</v>
      </c>
      <c r="AT514" s="189">
        <f>SUM($F451:AT451)</f>
        <v>8160420615.3388109</v>
      </c>
      <c r="AU514" s="189">
        <f>SUM($F451:AU451)</f>
        <v>8183666017.999855</v>
      </c>
      <c r="AV514" s="189">
        <f>SUM($F451:AV451)</f>
        <v>8205442853.4232588</v>
      </c>
      <c r="AW514" s="189">
        <f>SUM($F451:AW451)</f>
        <v>8225793664.0156708</v>
      </c>
      <c r="AX514" s="189">
        <f>SUM($F451:AX451)</f>
        <v>8244758812.5379839</v>
      </c>
      <c r="AY514" s="189">
        <f>SUM($F451:AY451)</f>
        <v>8262376640.1380415</v>
      </c>
      <c r="AZ514" s="189">
        <f>SUM($F451:AZ451)</f>
        <v>8278683609.7113266</v>
      </c>
      <c r="BA514" s="189">
        <f>SUM($F451:BA451)</f>
        <v>8293714436.2374153</v>
      </c>
      <c r="BB514" s="189">
        <f>SUM($F451:BB451)</f>
        <v>8307502205.5241938</v>
      </c>
      <c r="BC514" s="189">
        <f>SUM($F451:BC451)</f>
        <v>8320078482.608161</v>
      </c>
      <c r="BD514" s="189">
        <f>SUM($F451:BD451)</f>
        <v>8331473410.9022465</v>
      </c>
      <c r="BE514" s="189">
        <f>SUM($F451:BE451)</f>
        <v>8341715803.0481339</v>
      </c>
      <c r="BF514" s="189">
        <f>SUM($F451:BF451)</f>
        <v>8350833224.3144588</v>
      </c>
      <c r="BG514" s="189">
        <f>SUM($F451:BG451)</f>
        <v>8358852069.2825432</v>
      </c>
      <c r="BH514" s="189">
        <f>SUM($F451:BH451)</f>
        <v>8365797632.4750786</v>
      </c>
      <c r="BI514" s="189">
        <f>SUM($F451:BI451)</f>
        <v>8371694173.5083408</v>
      </c>
      <c r="BJ514" s="189">
        <f>SUM($F451:BJ451)</f>
        <v>8376564977.2834253</v>
      </c>
      <c r="BK514" s="189">
        <f>SUM($F451:BK451)</f>
        <v>8380432409.675231</v>
      </c>
      <c r="BL514" s="189">
        <f>SUM($F451:BL451)</f>
        <v>8383317969.1282616</v>
      </c>
      <c r="BM514" s="189">
        <f>SUM($F451:BM451)</f>
        <v>8385242334.524806</v>
      </c>
      <c r="BN514" s="1521">
        <f>SUM($F451:BN451)</f>
        <v>8386225409.652833</v>
      </c>
    </row>
    <row r="515" spans="1:66" hidden="1" x14ac:dyDescent="0.15">
      <c r="A515" s="1123"/>
      <c r="C515" s="1529"/>
      <c r="D515" s="274"/>
      <c r="E515" s="1675"/>
      <c r="F515" s="1604">
        <f>SUM($F452:F452)</f>
        <v>7839566339.5368385</v>
      </c>
      <c r="G515" s="189">
        <f>SUM($F452:G452)</f>
        <v>8224757138.2386093</v>
      </c>
      <c r="H515" s="189">
        <f>SUM($F452:H452)</f>
        <v>8547687736.65238</v>
      </c>
      <c r="I515" s="189">
        <f>SUM($F452:I452)</f>
        <v>8837126074.4012604</v>
      </c>
      <c r="J515" s="189">
        <f>SUM($F452:J452)</f>
        <v>9104022492.55583</v>
      </c>
      <c r="K515" s="189">
        <f>SUM($F452:K452)</f>
        <v>9354100389.5242538</v>
      </c>
      <c r="L515" s="189">
        <f>SUM($F452:L452)</f>
        <v>9590853773.0804234</v>
      </c>
      <c r="M515" s="189">
        <f>SUM($F452:M452)</f>
        <v>9816625980.3777752</v>
      </c>
      <c r="N515" s="189">
        <f>SUM($F452:N452)</f>
        <v>10033091636.299067</v>
      </c>
      <c r="O515" s="189">
        <f>SUM($F452:O452)</f>
        <v>10241503668.385473</v>
      </c>
      <c r="P515" s="189">
        <f>SUM($F452:P452)</f>
        <v>10442832655.239231</v>
      </c>
      <c r="Q515" s="189">
        <f>SUM($F452:Q452)</f>
        <v>10637851240.112608</v>
      </c>
      <c r="R515" s="189">
        <f>SUM($F452:R452)</f>
        <v>10827188164.895338</v>
      </c>
      <c r="S515" s="189">
        <f>SUM($F452:S452)</f>
        <v>11011364414.45554</v>
      </c>
      <c r="T515" s="189">
        <f>SUM($F452:T452)</f>
        <v>11190818280.605333</v>
      </c>
      <c r="U515" s="189">
        <f>SUM($F452:U452)</f>
        <v>11365923272.079424</v>
      </c>
      <c r="V515" s="189">
        <f>SUM($F452:V452)</f>
        <v>11537001241.990763</v>
      </c>
      <c r="W515" s="189">
        <f>SUM($F452:W452)</f>
        <v>11704332222.051914</v>
      </c>
      <c r="X515" s="189">
        <f>SUM($F452:X452)</f>
        <v>11868161930.511856</v>
      </c>
      <c r="Y515" s="189">
        <f>SUM($F452:Y452)</f>
        <v>12028707599.95178</v>
      </c>
      <c r="Z515" s="189">
        <f>SUM($F452:Z452)</f>
        <v>12186162567.702339</v>
      </c>
      <c r="AA515" s="189">
        <f>SUM($F452:AA452)</f>
        <v>12340699939.075319</v>
      </c>
      <c r="AB515" s="189">
        <f>SUM($F452:AB452)</f>
        <v>12492475545.043535</v>
      </c>
      <c r="AC515" s="189">
        <f>SUM($F452:AC452)</f>
        <v>12641630355.537054</v>
      </c>
      <c r="AD515" s="189">
        <f>SUM($F452:AD452)</f>
        <v>12788292467.423687</v>
      </c>
      <c r="AE515" s="189">
        <f>SUM($F452:AE452)</f>
        <v>12932578756.407192</v>
      </c>
      <c r="AF515" s="189">
        <f>SUM($F452:AF452)</f>
        <v>13074596260.59355</v>
      </c>
      <c r="AG515" s="189">
        <f>SUM($F452:AG452)</f>
        <v>13214443347.779596</v>
      </c>
      <c r="AH515" s="189">
        <f>SUM($F452:AH452)</f>
        <v>13352210706.896587</v>
      </c>
      <c r="AI515" s="189">
        <f>SUM($F452:AI452)</f>
        <v>13487982195.330666</v>
      </c>
      <c r="AJ515" s="189">
        <f>SUM($F452:AJ452)</f>
        <v>13621835567.239525</v>
      </c>
      <c r="AK515" s="189">
        <f>SUM($F452:AK452)</f>
        <v>13753843102.927431</v>
      </c>
      <c r="AL515" s="189">
        <f>SUM($F452:AL452)</f>
        <v>13884072155.429813</v>
      </c>
      <c r="AM515" s="189">
        <f>SUM($F452:AM452)</f>
        <v>14012585627.406836</v>
      </c>
      <c r="AN515" s="189">
        <f>SUM($F452:AN452)</f>
        <v>14139442389.04405</v>
      </c>
      <c r="AO515" s="189">
        <f>SUM($F452:AO452)</f>
        <v>14264697645.753822</v>
      </c>
      <c r="AP515" s="189">
        <f>SUM($F452:AP452)</f>
        <v>14388403262.949947</v>
      </c>
      <c r="AQ515" s="189">
        <f>SUM($F452:AQ452)</f>
        <v>14510608053.944113</v>
      </c>
      <c r="AR515" s="189">
        <f>SUM($F452:AR452)</f>
        <v>14631358036.022221</v>
      </c>
      <c r="AS515" s="189">
        <f>SUM($F452:AS452)</f>
        <v>14750696658.951628</v>
      </c>
      <c r="AT515" s="189">
        <f>SUM($F452:AT452)</f>
        <v>14868665009.509308</v>
      </c>
      <c r="AU515" s="189">
        <f>SUM($F452:AU452)</f>
        <v>14985301995.076462</v>
      </c>
      <c r="AV515" s="189">
        <f>SUM($F452:AV452)</f>
        <v>15100644508.894321</v>
      </c>
      <c r="AW515" s="189">
        <f>SUM($F452:AW452)</f>
        <v>15214727579.200821</v>
      </c>
      <c r="AX515" s="189">
        <f>SUM($F452:AX452)</f>
        <v>15327584504.154392</v>
      </c>
      <c r="AY515" s="189">
        <f>SUM($F452:AY452)</f>
        <v>15439246974.187948</v>
      </c>
      <c r="AZ515" s="189">
        <f>SUM($F452:AZ452)</f>
        <v>15549745183.214291</v>
      </c>
      <c r="BA515" s="189">
        <f>SUM($F452:BA452)</f>
        <v>15659107929.916403</v>
      </c>
      <c r="BB515" s="189">
        <f>SUM($F452:BB452)</f>
        <v>15767362710.19655</v>
      </c>
      <c r="BC515" s="189">
        <f>SUM($F452:BC452)</f>
        <v>15874535801.722086</v>
      </c>
      <c r="BD515" s="189">
        <f>SUM($F452:BD452)</f>
        <v>15980652341.389418</v>
      </c>
      <c r="BE515" s="189">
        <f>SUM($F452:BE452)</f>
        <v>16085736396.427685</v>
      </c>
      <c r="BF515" s="189">
        <f>SUM($F452:BF452)</f>
        <v>16189811029.777584</v>
      </c>
      <c r="BG515" s="189">
        <f>SUM($F452:BG452)</f>
        <v>16292898360.306421</v>
      </c>
      <c r="BH515" s="189">
        <f>SUM($F452:BH452)</f>
        <v>16395019618.356041</v>
      </c>
      <c r="BI515" s="189">
        <f>SUM($F452:BI452)</f>
        <v>16496195197.064268</v>
      </c>
      <c r="BJ515" s="189">
        <f>SUM($F452:BJ452)</f>
        <v>16596444699.851738</v>
      </c>
      <c r="BK515" s="189">
        <f>SUM($F452:BK452)</f>
        <v>16695786984.423334</v>
      </c>
      <c r="BL515" s="189">
        <f>SUM($F452:BL452)</f>
        <v>16794240203.596182</v>
      </c>
      <c r="BM515" s="189">
        <f>SUM($F452:BM452)</f>
        <v>16891821843.233334</v>
      </c>
      <c r="BN515" s="1521">
        <f>SUM($F452:BN452)</f>
        <v>16988548757.533484</v>
      </c>
    </row>
    <row r="516" spans="1:66" hidden="1" x14ac:dyDescent="0.15">
      <c r="A516" s="1123"/>
      <c r="C516" s="1529"/>
      <c r="D516" s="274"/>
      <c r="E516" s="1675"/>
      <c r="F516" s="1604"/>
      <c r="G516" s="189"/>
      <c r="H516" s="189"/>
      <c r="I516" s="189"/>
      <c r="J516" s="189"/>
      <c r="K516" s="189"/>
      <c r="L516" s="189"/>
      <c r="M516" s="189"/>
      <c r="N516" s="189"/>
      <c r="O516" s="189"/>
      <c r="P516" s="189"/>
      <c r="Q516" s="189"/>
      <c r="R516" s="189"/>
      <c r="S516" s="189"/>
      <c r="T516" s="189"/>
      <c r="U516" s="189"/>
      <c r="V516" s="189"/>
      <c r="W516" s="189"/>
      <c r="X516" s="189"/>
      <c r="Y516" s="189"/>
      <c r="Z516" s="189"/>
      <c r="AA516" s="189"/>
      <c r="AB516" s="189"/>
      <c r="AC516" s="189"/>
      <c r="AD516" s="189"/>
      <c r="AE516" s="189"/>
      <c r="AF516" s="189"/>
      <c r="AG516" s="189"/>
      <c r="AH516" s="189"/>
      <c r="AI516" s="189"/>
      <c r="AJ516" s="189"/>
      <c r="AK516" s="189"/>
      <c r="AL516" s="189"/>
      <c r="AM516" s="189"/>
      <c r="AN516" s="189"/>
      <c r="AO516" s="189"/>
      <c r="AP516" s="189"/>
      <c r="AQ516" s="189"/>
      <c r="AR516" s="189"/>
      <c r="AS516" s="189"/>
      <c r="AT516" s="189"/>
      <c r="AU516" s="189"/>
      <c r="AV516" s="189"/>
      <c r="AW516" s="189"/>
      <c r="AX516" s="189"/>
      <c r="AY516" s="189"/>
      <c r="AZ516" s="189"/>
      <c r="BA516" s="189"/>
      <c r="BB516" s="189"/>
      <c r="BC516" s="189"/>
      <c r="BD516" s="189"/>
      <c r="BE516" s="189"/>
      <c r="BF516" s="189"/>
      <c r="BG516" s="189"/>
      <c r="BH516" s="189"/>
      <c r="BI516" s="189"/>
      <c r="BJ516" s="189"/>
      <c r="BK516" s="189"/>
      <c r="BL516" s="189"/>
      <c r="BM516" s="189"/>
      <c r="BN516" s="1521"/>
    </row>
    <row r="517" spans="1:66" hidden="1" x14ac:dyDescent="0.15">
      <c r="A517" s="1123"/>
      <c r="C517" s="1529"/>
      <c r="D517" s="274"/>
      <c r="E517" s="1675"/>
      <c r="F517" s="1604">
        <f>SUM($F454:F454)</f>
        <v>-9001377311.1836567</v>
      </c>
      <c r="G517" s="189">
        <f>SUM($F454:G454)</f>
        <v>-9067988471.361887</v>
      </c>
      <c r="H517" s="189">
        <f>SUM($F454:H454)</f>
        <v>-9174416985.1401157</v>
      </c>
      <c r="I517" s="189">
        <f>SUM($F454:I454)</f>
        <v>-9300335356.3313293</v>
      </c>
      <c r="J517" s="189">
        <f>SUM($F454:J454)</f>
        <v>-9438617752.9895592</v>
      </c>
      <c r="K517" s="189">
        <f>SUM($F454:K454)</f>
        <v>-9585732167.5278149</v>
      </c>
      <c r="L517" s="189">
        <f>SUM($F454:L454)</f>
        <v>-9739606450.1164322</v>
      </c>
      <c r="M517" s="189">
        <f>SUM($F454:M454)</f>
        <v>-9898894586.3010178</v>
      </c>
      <c r="N517" s="189">
        <f>SUM($F454:N454)</f>
        <v>-10062660089.263247</v>
      </c>
      <c r="O517" s="189">
        <f>SUM($F454:O454)</f>
        <v>-10230218272.908146</v>
      </c>
      <c r="P517" s="189">
        <f>SUM($F454:P454)</f>
        <v>-10401049390.174397</v>
      </c>
      <c r="Q517" s="189">
        <f>SUM($F454:Q454)</f>
        <v>-10574747105.295521</v>
      </c>
      <c r="R517" s="189">
        <f>SUM($F454:R454)</f>
        <v>-10750986117.00206</v>
      </c>
      <c r="S517" s="189">
        <f>SUM($F454:S454)</f>
        <v>-10929500859.315941</v>
      </c>
      <c r="T517" s="189">
        <f>SUM($F454:T454)</f>
        <v>-11110070953.899256</v>
      </c>
      <c r="U517" s="189">
        <f>SUM($F454:U454)</f>
        <v>-11292510958.062368</v>
      </c>
      <c r="V517" s="189">
        <f>SUM($F454:V454)</f>
        <v>-11476662946.067799</v>
      </c>
      <c r="W517" s="189">
        <f>SUM($F454:W454)</f>
        <v>-11662391017.296989</v>
      </c>
      <c r="X517" s="189">
        <f>SUM($F454:X454)</f>
        <v>-11849577149.848555</v>
      </c>
      <c r="Y517" s="189">
        <f>SUM($F454:Y454)</f>
        <v>-12038118015.399357</v>
      </c>
      <c r="Z517" s="189">
        <f>SUM($F454:Z454)</f>
        <v>-12227922494.848003</v>
      </c>
      <c r="AA517" s="189">
        <f>SUM($F454:AA454)</f>
        <v>-12418909714.055599</v>
      </c>
      <c r="AB517" s="189">
        <f>SUM($F454:AB454)</f>
        <v>-12611007471.788145</v>
      </c>
      <c r="AC517" s="189">
        <f>SUM($F454:AC454)</f>
        <v>-12804150967.67885</v>
      </c>
      <c r="AD517" s="189">
        <f>SUM($F454:AD454)</f>
        <v>-12998281762.679728</v>
      </c>
      <c r="AE517" s="189">
        <f>SUM($F454:AE454)</f>
        <v>-13193346921.797173</v>
      </c>
      <c r="AF517" s="189">
        <f>SUM($F454:AF454)</f>
        <v>-13389298301.283924</v>
      </c>
      <c r="AG517" s="189">
        <f>SUM($F454:AG454)</f>
        <v>-13586091951.43556</v>
      </c>
      <c r="AH517" s="189">
        <f>SUM($F454:AH454)</f>
        <v>-13783687612.737858</v>
      </c>
      <c r="AI517" s="189">
        <f>SUM($F454:AI454)</f>
        <v>-13982048288.022745</v>
      </c>
      <c r="AJ517" s="189">
        <f>SUM($F454:AJ454)</f>
        <v>-14181139876.98888</v>
      </c>
      <c r="AK517" s="189">
        <f>SUM($F454:AK454)</f>
        <v>-14380930862.257494</v>
      </c>
      <c r="AL517" s="189">
        <f>SUM($F454:AL454)</f>
        <v>-14581392038.297483</v>
      </c>
      <c r="AM517" s="189">
        <f>SUM($F454:AM454)</f>
        <v>-14782496276.231903</v>
      </c>
      <c r="AN517" s="189">
        <f>SUM($F454:AN454)</f>
        <v>-14984218318.850901</v>
      </c>
      <c r="AO517" s="189">
        <f>SUM($F454:AO454)</f>
        <v>-15186534601.191647</v>
      </c>
      <c r="AP517" s="189">
        <f>SUM($F454:AP454)</f>
        <v>-15389423092.868544</v>
      </c>
      <c r="AQ517" s="189">
        <f>SUM($F454:AQ454)</f>
        <v>-15592863158.995417</v>
      </c>
      <c r="AR517" s="189">
        <f>SUM($F454:AR454)</f>
        <v>-15796835437.071705</v>
      </c>
      <c r="AS517" s="189">
        <f>SUM($F454:AS454)</f>
        <v>-16001321727.634544</v>
      </c>
      <c r="AT517" s="189">
        <f>SUM($F454:AT454)</f>
        <v>-16206304896.829107</v>
      </c>
      <c r="AU517" s="189">
        <f>SUM($F454:AU454)</f>
        <v>-16411768789.33691</v>
      </c>
      <c r="AV517" s="189">
        <f>SUM($F454:AV454)</f>
        <v>-16617698150.338633</v>
      </c>
      <c r="AW517" s="189">
        <f>SUM($F454:AW454)</f>
        <v>-16824078555.384163</v>
      </c>
      <c r="AX517" s="189">
        <f>SUM($F454:AX454)</f>
        <v>-17030896347.205845</v>
      </c>
      <c r="AY517" s="189">
        <f>SUM($F454:AY454)</f>
        <v>-17238138578.647404</v>
      </c>
      <c r="AZ517" s="189">
        <f>SUM($F454:AZ454)</f>
        <v>-17445792960.995613</v>
      </c>
      <c r="BA517" s="189">
        <f>SUM($F454:BA454)</f>
        <v>-17653847817.098385</v>
      </c>
      <c r="BB517" s="189">
        <f>SUM($F454:BB454)</f>
        <v>-17862292038.734734</v>
      </c>
      <c r="BC517" s="189">
        <f>SUM($F454:BC454)</f>
        <v>-18071115047.771523</v>
      </c>
      <c r="BD517" s="189">
        <f>SUM($F454:BD454)</f>
        <v>-18280306760.701126</v>
      </c>
      <c r="BE517" s="189">
        <f>SUM($F454:BE454)</f>
        <v>-18489857556.204765</v>
      </c>
      <c r="BF517" s="189">
        <f>SUM($F454:BF454)</f>
        <v>-18699758245.429813</v>
      </c>
      <c r="BG517" s="189">
        <f>SUM($F454:BG454)</f>
        <v>-18910000044.706738</v>
      </c>
      <c r="BH517" s="189">
        <f>SUM($F454:BH454)</f>
        <v>-19120574550.463692</v>
      </c>
      <c r="BI517" s="189">
        <f>SUM($F454:BI454)</f>
        <v>-19331473716.124779</v>
      </c>
      <c r="BJ517" s="189">
        <f>SUM($F454:BJ454)</f>
        <v>-19542689830.802261</v>
      </c>
      <c r="BK517" s="189">
        <f>SUM($F454:BK454)</f>
        <v>-19754215499.614258</v>
      </c>
      <c r="BL517" s="189">
        <f>SUM($F454:BL454)</f>
        <v>-19966043625.477814</v>
      </c>
      <c r="BM517" s="189">
        <f>SUM($F454:BM454)</f>
        <v>-20178167392.243538</v>
      </c>
      <c r="BN517" s="1521">
        <f>SUM($F454:BN454)</f>
        <v>-20390580249.052094</v>
      </c>
    </row>
    <row r="518" spans="1:66" hidden="1" x14ac:dyDescent="0.15">
      <c r="A518" s="1123"/>
      <c r="C518" s="1529"/>
      <c r="D518" s="274"/>
      <c r="E518" s="1675"/>
      <c r="F518" s="1604">
        <f>SUM($F455:F455)</f>
        <v>-8064083054.449338</v>
      </c>
      <c r="G518" s="189">
        <f>SUM($F455:G455)</f>
        <v>-8130694214.6275673</v>
      </c>
      <c r="H518" s="189">
        <f>SUM($F455:H455)</f>
        <v>-8227168390.0057964</v>
      </c>
      <c r="I518" s="189">
        <f>SUM($F455:I455)</f>
        <v>-8338989201.4065065</v>
      </c>
      <c r="J518" s="189">
        <f>SUM($F455:J455)</f>
        <v>-8460846939.7047358</v>
      </c>
      <c r="K518" s="189">
        <f>SUM($F455:K455)</f>
        <v>-8590036832.3256683</v>
      </c>
      <c r="L518" s="189">
        <f>SUM($F455:L455)</f>
        <v>-8724939211.2430058</v>
      </c>
      <c r="M518" s="189">
        <f>SUM($F455:M455)</f>
        <v>-8864484520.7653332</v>
      </c>
      <c r="N518" s="189">
        <f>SUM($F455:N455)</f>
        <v>-9007918287.5455627</v>
      </c>
      <c r="O518" s="189">
        <f>SUM($F455:O455)</f>
        <v>-9154682309.1380844</v>
      </c>
      <c r="P518" s="189">
        <f>SUM($F455:P455)</f>
        <v>-9304348407.0926113</v>
      </c>
      <c r="Q518" s="189">
        <f>SUM($F455:Q455)</f>
        <v>-9456578702.041853</v>
      </c>
      <c r="R518" s="189">
        <f>SUM($F455:R455)</f>
        <v>-9611100413.3483257</v>
      </c>
      <c r="S518" s="189">
        <f>SUM($F455:S455)</f>
        <v>-9767689137.9758568</v>
      </c>
      <c r="T518" s="189">
        <f>SUM($F455:T455)</f>
        <v>-9926157340.2965698</v>
      </c>
      <c r="U518" s="189">
        <f>SUM($F455:U455)</f>
        <v>-10086346182.464022</v>
      </c>
      <c r="V518" s="189">
        <f>SUM($F455:V455)</f>
        <v>-10248119573.453951</v>
      </c>
      <c r="W518" s="189">
        <f>SUM($F455:W455)</f>
        <v>-10411359736.674047</v>
      </c>
      <c r="X518" s="189">
        <f>SUM($F455:X455)</f>
        <v>-10575963844.254427</v>
      </c>
      <c r="Y518" s="189">
        <f>SUM($F455:Y455)</f>
        <v>-10741841417.70315</v>
      </c>
      <c r="Z518" s="189">
        <f>SUM($F455:Z455)</f>
        <v>-10908912290.191233</v>
      </c>
      <c r="AA518" s="189">
        <f>SUM($F455:AA455)</f>
        <v>-11077104987.721968</v>
      </c>
      <c r="AB518" s="189">
        <f>SUM($F455:AB455)</f>
        <v>-11246355427.655558</v>
      </c>
      <c r="AC518" s="189">
        <f>SUM($F455:AC455)</f>
        <v>-11416605861.076214</v>
      </c>
      <c r="AD518" s="189">
        <f>SUM($F455:AD455)</f>
        <v>-11587804004.91345</v>
      </c>
      <c r="AE518" s="189">
        <f>SUM($F455:AE455)</f>
        <v>-11759902323.43951</v>
      </c>
      <c r="AF518" s="189">
        <f>SUM($F455:AF455)</f>
        <v>-11932857428.599646</v>
      </c>
      <c r="AG518" s="189">
        <f>SUM($F455:AG455)</f>
        <v>-12106629575.791288</v>
      </c>
      <c r="AH518" s="189">
        <f>SUM($F455:AH455)</f>
        <v>-12281182236.990629</v>
      </c>
      <c r="AI518" s="189">
        <f>SUM($F455:AI455)</f>
        <v>-12456481737.071157</v>
      </c>
      <c r="AJ518" s="189">
        <f>SUM($F455:AJ455)</f>
        <v>-12632496942.140226</v>
      </c>
      <c r="AK518" s="189">
        <f>SUM($F455:AK455)</f>
        <v>-12809198990.996235</v>
      </c>
      <c r="AL518" s="189">
        <f>SUM($F455:AL455)</f>
        <v>-12986561062.564409</v>
      </c>
      <c r="AM518" s="189">
        <f>SUM($F455:AM455)</f>
        <v>-13164558173.53491</v>
      </c>
      <c r="AN518" s="189">
        <f>SUM($F455:AN455)</f>
        <v>-13343167001.498728</v>
      </c>
      <c r="AO518" s="189">
        <f>SUM($F455:AO455)</f>
        <v>-13522365729.724472</v>
      </c>
      <c r="AP518" s="189">
        <f>SUM($F455:AP455)</f>
        <v>-13702133910.394527</v>
      </c>
      <c r="AQ518" s="189">
        <f>SUM($F455:AQ455)</f>
        <v>-13882452343.66095</v>
      </c>
      <c r="AR518" s="189">
        <f>SUM($F455:AR455)</f>
        <v>-14063302970.319099</v>
      </c>
      <c r="AS518" s="189">
        <f>SUM($F455:AS455)</f>
        <v>-14244668776.252655</v>
      </c>
      <c r="AT518" s="189">
        <f>SUM($F455:AT455)</f>
        <v>-14426533707.094259</v>
      </c>
      <c r="AU518" s="189">
        <f>SUM($F455:AU455)</f>
        <v>-14608882591.784945</v>
      </c>
      <c r="AV518" s="189">
        <f>SUM($F455:AV455)</f>
        <v>-14791701073.912804</v>
      </c>
      <c r="AW518" s="189">
        <f>SUM($F455:AW455)</f>
        <v>-14974975549.87521</v>
      </c>
      <c r="AX518" s="189">
        <f>SUM($F455:AX455)</f>
        <v>-15158693113.045496</v>
      </c>
      <c r="AY518" s="189">
        <f>SUM($F455:AY455)</f>
        <v>-15342841503.239513</v>
      </c>
      <c r="AZ518" s="189">
        <f>SUM($F455:AZ455)</f>
        <v>-15527409060.873806</v>
      </c>
      <c r="BA518" s="189">
        <f>SUM($F455:BA455)</f>
        <v>-15712384685.288477</v>
      </c>
      <c r="BB518" s="189">
        <f>SUM($F455:BB455)</f>
        <v>-15897757796.776861</v>
      </c>
      <c r="BC518" s="189">
        <f>SUM($F455:BC455)</f>
        <v>-16083518301.922831</v>
      </c>
      <c r="BD518" s="189">
        <f>SUM($F455:BD455)</f>
        <v>-16269656561.896715</v>
      </c>
      <c r="BE518" s="189">
        <f>SUM($F455:BE455)</f>
        <v>-16456163363.403854</v>
      </c>
      <c r="BF518" s="189">
        <f>SUM($F455:BF455)</f>
        <v>-16643029892.016705</v>
      </c>
      <c r="BG518" s="189">
        <f>SUM($F455:BG455)</f>
        <v>-16830247707.653378</v>
      </c>
      <c r="BH518" s="189">
        <f>SUM($F455:BH455)</f>
        <v>-17017808721.993008</v>
      </c>
      <c r="BI518" s="189">
        <f>SUM($F455:BI455)</f>
        <v>-17205705177.642311</v>
      </c>
      <c r="BJ518" s="189">
        <f>SUM($F455:BJ455)</f>
        <v>-17393929628.888485</v>
      </c>
      <c r="BK518" s="189">
        <f>SUM($F455:BK455)</f>
        <v>-17582474923.891788</v>
      </c>
      <c r="BL518" s="189">
        <f>SUM($F455:BL455)</f>
        <v>-17771334188.186974</v>
      </c>
      <c r="BM518" s="189">
        <f>SUM($F455:BM455)</f>
        <v>-17960500809.376675</v>
      </c>
      <c r="BN518" s="1521">
        <f>SUM($F455:BN455)</f>
        <v>-18149968422.912117</v>
      </c>
    </row>
    <row r="519" spans="1:66" hidden="1" x14ac:dyDescent="0.15">
      <c r="A519" s="1123"/>
      <c r="C519" s="1529"/>
      <c r="D519" s="274"/>
      <c r="E519" s="1675"/>
      <c r="F519" s="1604">
        <f>SUM($F456:F456)</f>
        <v>-6937853210.7511511</v>
      </c>
      <c r="G519" s="189">
        <f>SUM($F456:G456)</f>
        <v>-7004464370.9293804</v>
      </c>
      <c r="H519" s="189">
        <f>SUM($F456:H456)</f>
        <v>-7090984207.9076099</v>
      </c>
      <c r="I519" s="189">
        <f>SUM($F456:I456)</f>
        <v>-7188213721.208663</v>
      </c>
      <c r="J519" s="189">
        <f>SUM($F456:J456)</f>
        <v>-7292651367.3068924</v>
      </c>
      <c r="K519" s="189">
        <f>SUM($F456:K456)</f>
        <v>-7402466999.6788588</v>
      </c>
      <c r="L519" s="189">
        <f>SUM($F456:L456)</f>
        <v>-7516543354.4676294</v>
      </c>
      <c r="M519" s="189">
        <f>SUM($F456:M456)</f>
        <v>-7634131112.8177338</v>
      </c>
      <c r="N519" s="189">
        <f>SUM($F456:N456)</f>
        <v>-7754694787.1239634</v>
      </c>
      <c r="O519" s="189">
        <f>SUM($F456:O456)</f>
        <v>-7877833734.1285753</v>
      </c>
      <c r="P519" s="189">
        <f>SUM($F456:P456)</f>
        <v>-8003237596.0811682</v>
      </c>
      <c r="Q519" s="189">
        <f>SUM($F456:Q456)</f>
        <v>-8130659308.1679449</v>
      </c>
      <c r="R519" s="189">
        <f>SUM($F456:R456)</f>
        <v>-8259897820.2956619</v>
      </c>
      <c r="S519" s="189">
        <f>SUM($F456:S456)</f>
        <v>-8390786539.3709927</v>
      </c>
      <c r="T519" s="189">
        <f>SUM($F456:T456)</f>
        <v>-8523185314.7039099</v>
      </c>
      <c r="U519" s="189">
        <f>SUM($F456:U456)</f>
        <v>-8656974711.0107689</v>
      </c>
      <c r="V519" s="189">
        <f>SUM($F456:V456)</f>
        <v>-8792051810.7041988</v>
      </c>
      <c r="W519" s="189">
        <f>SUM($F456:W456)</f>
        <v>-8928327069.2463818</v>
      </c>
      <c r="X519" s="189">
        <f>SUM($F456:X456)</f>
        <v>-9065721914.3683548</v>
      </c>
      <c r="Y519" s="189">
        <f>SUM($F456:Y456)</f>
        <v>-9204166882.5407791</v>
      </c>
      <c r="Z519" s="189">
        <f>SUM($F456:Z456)</f>
        <v>-9343600151.1159363</v>
      </c>
      <c r="AA519" s="189">
        <f>SUM($F456:AA456)</f>
        <v>-9483966366.9518681</v>
      </c>
      <c r="AB519" s="189">
        <f>SUM($F456:AB456)</f>
        <v>-9625215700.6477909</v>
      </c>
      <c r="AC519" s="189">
        <f>SUM($F456:AC456)</f>
        <v>-9767303074.8547192</v>
      </c>
      <c r="AD519" s="189">
        <f>SUM($F456:AD456)</f>
        <v>-9910187528.5874863</v>
      </c>
      <c r="AE519" s="189">
        <f>SUM($F456:AE456)</f>
        <v>-10053831689.004358</v>
      </c>
      <c r="AF519" s="189">
        <f>SUM($F456:AF456)</f>
        <v>-10198201328.989979</v>
      </c>
      <c r="AG519" s="189">
        <f>SUM($F456:AG456)</f>
        <v>-10343264993.896505</v>
      </c>
      <c r="AH519" s="189">
        <f>SUM($F456:AH456)</f>
        <v>-10488993684.513954</v>
      </c>
      <c r="AI519" s="189">
        <f>SUM($F456:AI456)</f>
        <v>-10635360586.126177</v>
      </c>
      <c r="AJ519" s="189">
        <f>SUM($F456:AJ456)</f>
        <v>-10782340835.620173</v>
      </c>
      <c r="AK519" s="189">
        <f>SUM($F456:AK456)</f>
        <v>-10929911320.233532</v>
      </c>
      <c r="AL519" s="189">
        <f>SUM($F456:AL456)</f>
        <v>-11078050502.775442</v>
      </c>
      <c r="AM519" s="189">
        <f>SUM($F456:AM456)</f>
        <v>-11226738269.132465</v>
      </c>
      <c r="AN519" s="189">
        <f>SUM($F456:AN456)</f>
        <v>-11375955794.638252</v>
      </c>
      <c r="AO519" s="189">
        <f>SUM($F456:AO456)</f>
        <v>-11525685426.495234</v>
      </c>
      <c r="AP519" s="189">
        <f>SUM($F456:AP456)</f>
        <v>-11675910579.922832</v>
      </c>
      <c r="AQ519" s="189">
        <f>SUM($F456:AQ456)</f>
        <v>-11826615646.098055</v>
      </c>
      <c r="AR519" s="189">
        <f>SUM($F456:AR456)</f>
        <v>-11977785910.271061</v>
      </c>
      <c r="AS519" s="189">
        <f>SUM($F456:AS456)</f>
        <v>-12129407478.696384</v>
      </c>
      <c r="AT519" s="189">
        <f>SUM($F456:AT456)</f>
        <v>-12281467213.231848</v>
      </c>
      <c r="AU519" s="189">
        <f>SUM($F456:AU456)</f>
        <v>-12433952672.631294</v>
      </c>
      <c r="AV519" s="189">
        <f>SUM($F456:AV456)</f>
        <v>-12586852059.701456</v>
      </c>
      <c r="AW519" s="189">
        <f>SUM($F456:AW456)</f>
        <v>-12740154173.613157</v>
      </c>
      <c r="AX519" s="189">
        <f>SUM($F456:AX456)</f>
        <v>-12893848366.757311</v>
      </c>
      <c r="AY519" s="189">
        <f>SUM($F456:AY456)</f>
        <v>-13047924505.620314</v>
      </c>
      <c r="AZ519" s="189">
        <f>SUM($F456:AZ456)</f>
        <v>-13202372935.224371</v>
      </c>
      <c r="BA519" s="189">
        <f>SUM($F456:BA456)</f>
        <v>-13357184446.738335</v>
      </c>
      <c r="BB519" s="189">
        <f>SUM($F456:BB456)</f>
        <v>-13512350247.915649</v>
      </c>
      <c r="BC519" s="189">
        <f>SUM($F456:BC456)</f>
        <v>-13667861936.059504</v>
      </c>
      <c r="BD519" s="189">
        <f>SUM($F456:BD456)</f>
        <v>-13823711473.25251</v>
      </c>
      <c r="BE519" s="189">
        <f>SUM($F456:BE456)</f>
        <v>-13979891163.620193</v>
      </c>
      <c r="BF519" s="189">
        <f>SUM($F456:BF456)</f>
        <v>-14136393632.425076</v>
      </c>
      <c r="BG519" s="189">
        <f>SUM($F456:BG456)</f>
        <v>-14293211806.811972</v>
      </c>
      <c r="BH519" s="189">
        <f>SUM($F456:BH456)</f>
        <v>-14450338898.045668</v>
      </c>
      <c r="BI519" s="189">
        <f>SUM($F456:BI456)</f>
        <v>-14607768385.100082</v>
      </c>
      <c r="BJ519" s="189">
        <f>SUM($F456:BJ456)</f>
        <v>-14765493999.473608</v>
      </c>
      <c r="BK519" s="189">
        <f>SUM($F456:BK456)</f>
        <v>-14923509711.118961</v>
      </c>
      <c r="BL519" s="189">
        <f>SUM($F456:BL456)</f>
        <v>-15081809715.387785</v>
      </c>
      <c r="BM519" s="189">
        <f>SUM($F456:BM456)</f>
        <v>-15240388420.900764</v>
      </c>
      <c r="BN519" s="1521">
        <f>SUM($F456:BN456)</f>
        <v>-15399240438.263184</v>
      </c>
    </row>
    <row r="520" spans="1:66" hidden="1" x14ac:dyDescent="0.15">
      <c r="A520" s="1123"/>
      <c r="C520" s="1529"/>
      <c r="D520" s="274"/>
      <c r="E520" s="1675"/>
      <c r="F520" s="1604"/>
      <c r="G520" s="189"/>
      <c r="H520" s="189"/>
      <c r="I520" s="189"/>
      <c r="J520" s="189"/>
      <c r="K520" s="189"/>
      <c r="L520" s="189"/>
      <c r="M520" s="189"/>
      <c r="N520" s="189"/>
      <c r="O520" s="189"/>
      <c r="P520" s="189"/>
      <c r="Q520" s="189"/>
      <c r="R520" s="189"/>
      <c r="S520" s="189"/>
      <c r="T520" s="189"/>
      <c r="U520" s="189"/>
      <c r="V520" s="189"/>
      <c r="W520" s="189"/>
      <c r="X520" s="189"/>
      <c r="Y520" s="189"/>
      <c r="Z520" s="189"/>
      <c r="AA520" s="189"/>
      <c r="AB520" s="189"/>
      <c r="AC520" s="189"/>
      <c r="AD520" s="189"/>
      <c r="AE520" s="189"/>
      <c r="AF520" s="189"/>
      <c r="AG520" s="189"/>
      <c r="AH520" s="189"/>
      <c r="AI520" s="189"/>
      <c r="AJ520" s="189"/>
      <c r="AK520" s="189"/>
      <c r="AL520" s="189"/>
      <c r="AM520" s="189"/>
      <c r="AN520" s="189"/>
      <c r="AO520" s="189"/>
      <c r="AP520" s="189"/>
      <c r="AQ520" s="189"/>
      <c r="AR520" s="189"/>
      <c r="AS520" s="189"/>
      <c r="AT520" s="189"/>
      <c r="AU520" s="189"/>
      <c r="AV520" s="189"/>
      <c r="AW520" s="189"/>
      <c r="AX520" s="189"/>
      <c r="AY520" s="189"/>
      <c r="AZ520" s="189"/>
      <c r="BA520" s="189"/>
      <c r="BB520" s="189"/>
      <c r="BC520" s="189"/>
      <c r="BD520" s="189"/>
      <c r="BE520" s="189"/>
      <c r="BF520" s="189"/>
      <c r="BG520" s="189"/>
      <c r="BH520" s="189"/>
      <c r="BI520" s="189"/>
      <c r="BJ520" s="189"/>
      <c r="BK520" s="189"/>
      <c r="BL520" s="189"/>
      <c r="BM520" s="189"/>
      <c r="BN520" s="1521"/>
    </row>
    <row r="521" spans="1:66" hidden="1" x14ac:dyDescent="0.15">
      <c r="A521" s="1123"/>
      <c r="C521" s="1529"/>
      <c r="D521" s="274"/>
      <c r="E521" s="1675"/>
      <c r="F521" s="1604">
        <f>SUM($F458:F458)</f>
        <v>69210157.408465505</v>
      </c>
      <c r="G521" s="189">
        <f>SUM($F458:G458)</f>
        <v>426114232.11023593</v>
      </c>
      <c r="H521" s="189">
        <f>SUM($F458:H458)</f>
        <v>658497906.2360065</v>
      </c>
      <c r="I521" s="189">
        <f>SUM($F458:I458)</f>
        <v>829931149.6371727</v>
      </c>
      <c r="J521" s="189">
        <f>SUM($F458:J458)</f>
        <v>962698503.30214322</v>
      </c>
      <c r="K521" s="189">
        <f>SUM($F458:K458)</f>
        <v>1067845578.2473537</v>
      </c>
      <c r="L521" s="189">
        <f>SUM($F458:L458)</f>
        <v>1151852587.3326409</v>
      </c>
      <c r="M521" s="189">
        <f>SUM($F458:M458)</f>
        <v>1218928907.7236931</v>
      </c>
      <c r="N521" s="189">
        <f>SUM($F458:N458)</f>
        <v>1272003205.0200238</v>
      </c>
      <c r="O521" s="189">
        <f>SUM($F458:O458)</f>
        <v>1313216691.0076182</v>
      </c>
      <c r="P521" s="189">
        <f>SUM($F458:P458)</f>
        <v>1344194765.3281407</v>
      </c>
      <c r="Q521" s="189">
        <f>SUM($F458:Q458)</f>
        <v>1366208157.6468143</v>
      </c>
      <c r="R521" s="189">
        <f>SUM($F458:R458)</f>
        <v>1380274179.2793982</v>
      </c>
      <c r="S521" s="189">
        <f>SUM($F458:S458)</f>
        <v>1387223331.9790018</v>
      </c>
      <c r="T521" s="189">
        <f>SUM($F458:T458)</f>
        <v>1387744802.6561975</v>
      </c>
      <c r="U521" s="189">
        <f>SUM($F458:U458)</f>
        <v>1382418524.327862</v>
      </c>
      <c r="V521" s="189">
        <f>SUM($F458:V458)</f>
        <v>1371738376.5292807</v>
      </c>
      <c r="W521" s="189">
        <f>SUM($F458:W458)</f>
        <v>1356129359.8677559</v>
      </c>
      <c r="X521" s="189">
        <f>SUM($F458:X458)</f>
        <v>1335960563.0221856</v>
      </c>
      <c r="Y521" s="189">
        <f>SUM($F458:Y458)</f>
        <v>1311555123.5952597</v>
      </c>
      <c r="Z521" s="189">
        <f>SUM($F458:Z458)</f>
        <v>1283197997.4160318</v>
      </c>
      <c r="AA521" s="189">
        <f>SUM($F458:AA458)</f>
        <v>1251142101.3476479</v>
      </c>
      <c r="AB521" s="189">
        <f>SUM($F458:AB458)</f>
        <v>1215613229.5669408</v>
      </c>
      <c r="AC521" s="189">
        <f>SUM($F458:AC458)</f>
        <v>1176814031.5948014</v>
      </c>
      <c r="AD521" s="189">
        <f>SUM($F458:AD458)</f>
        <v>1134927263.2652225</v>
      </c>
      <c r="AE521" s="189">
        <f>SUM($F458:AE458)</f>
        <v>1090118467.6395121</v>
      </c>
      <c r="AF521" s="189">
        <f>SUM($F458:AF458)</f>
        <v>1042538204.1635491</v>
      </c>
      <c r="AG521" s="189">
        <f>SUM($F458:AG458)</f>
        <v>992323916.29614878</v>
      </c>
      <c r="AH521" s="189">
        <f>SUM($F458:AH458)</f>
        <v>939601507.20225954</v>
      </c>
      <c r="AI521" s="189">
        <f>SUM($F458:AI458)</f>
        <v>884486677.74524736</v>
      </c>
      <c r="AJ521" s="189">
        <f>SUM($F458:AJ458)</f>
        <v>827086069.44693303</v>
      </c>
      <c r="AK521" s="189">
        <f>SUM($F458:AK458)</f>
        <v>767498246.28193521</v>
      </c>
      <c r="AL521" s="189">
        <f>SUM($F458:AL458)</f>
        <v>705814542.40742421</v>
      </c>
      <c r="AM521" s="189">
        <f>SUM($F458:AM458)</f>
        <v>642119797.68137944</v>
      </c>
      <c r="AN521" s="189">
        <f>SUM($F458:AN458)</f>
        <v>576492998.71651375</v>
      </c>
      <c r="AO521" s="189">
        <f>SUM($F458:AO458)</f>
        <v>509007839.97883034</v>
      </c>
      <c r="AP521" s="189">
        <f>SUM($F458:AP458)</f>
        <v>439733216.86672819</v>
      </c>
      <c r="AQ521" s="189">
        <f>SUM($F458:AQ458)</f>
        <v>368733660.64760876</v>
      </c>
      <c r="AR521" s="189">
        <f>SUM($F458:AR458)</f>
        <v>296069723.47042215</v>
      </c>
      <c r="AS521" s="189">
        <f>SUM($F458:AS458)</f>
        <v>221798320.32828486</v>
      </c>
      <c r="AT521" s="189">
        <f>SUM($F458:AT458)</f>
        <v>145973033.74925664</v>
      </c>
      <c r="AU521" s="189">
        <f>SUM($F458:AU458)</f>
        <v>68644386.094748437</v>
      </c>
      <c r="AV521" s="189">
        <f>SUM($F458:AV458)</f>
        <v>-10139916.395604551</v>
      </c>
      <c r="AW521" s="189">
        <f>SUM($F458:AW458)</f>
        <v>-90334764.287254959</v>
      </c>
      <c r="AX521" s="189">
        <f>SUM($F458:AX458)</f>
        <v>-171897447.3474665</v>
      </c>
      <c r="AY521" s="189">
        <f>SUM($F458:AY458)</f>
        <v>-254787476.0675227</v>
      </c>
      <c r="AZ521" s="189">
        <f>SUM($F458:AZ458)</f>
        <v>-338966420.08088005</v>
      </c>
      <c r="BA521" s="189">
        <f>SUM($F458:BA458)</f>
        <v>-424397761.54985774</v>
      </c>
      <c r="BB521" s="189">
        <f>SUM($F458:BB458)</f>
        <v>-511046761.84916675</v>
      </c>
      <c r="BC521" s="189">
        <f>SUM($F458:BC458)</f>
        <v>-598880340.09180212</v>
      </c>
      <c r="BD521" s="189">
        <f>SUM($F458:BD458)</f>
        <v>-687866962.22801626</v>
      </c>
      <c r="BE521" s="189">
        <f>SUM($F458:BE458)</f>
        <v>-777976539.60650766</v>
      </c>
      <c r="BF521" s="189">
        <f>SUM($F458:BF458)</f>
        <v>-869180336.02292395</v>
      </c>
      <c r="BG521" s="189">
        <f>SUM($F458:BG458)</f>
        <v>-961450882.39783359</v>
      </c>
      <c r="BH521" s="189">
        <f>SUM($F458:BH458)</f>
        <v>-1054761898.3273997</v>
      </c>
      <c r="BI521" s="189">
        <f>SUM($F458:BI458)</f>
        <v>-1149088219.8375285</v>
      </c>
      <c r="BJ521" s="189">
        <f>SUM($F458:BJ458)</f>
        <v>-1244405732.7482858</v>
      </c>
      <c r="BK521" s="189">
        <f>SUM($F458:BK458)</f>
        <v>-1340691311.1215708</v>
      </c>
      <c r="BL521" s="189">
        <f>SUM($F458:BL458)</f>
        <v>-1437922760.3228264</v>
      </c>
      <c r="BM521" s="189">
        <f>SUM($F458:BM458)</f>
        <v>-1536078764.2781367</v>
      </c>
      <c r="BN521" s="1521">
        <f>SUM($F458:BN458)</f>
        <v>-1635138836.5524342</v>
      </c>
    </row>
    <row r="522" spans="1:66" hidden="1" x14ac:dyDescent="0.15">
      <c r="A522" s="1123"/>
      <c r="C522" s="1529"/>
      <c r="D522" s="274"/>
      <c r="E522" s="1675"/>
      <c r="F522" s="1604">
        <f>SUM($F459:F459)</f>
        <v>3000400850.7583385</v>
      </c>
      <c r="G522" s="189">
        <f>SUM($F459:G459)</f>
        <v>3357304925.4601088</v>
      </c>
      <c r="H522" s="189">
        <f>SUM($F459:H459)</f>
        <v>3620818699.7298794</v>
      </c>
      <c r="I522" s="189">
        <f>SUM($F459:I459)</f>
        <v>3836339096.9357014</v>
      </c>
      <c r="J522" s="189">
        <f>SUM($F459:J459)</f>
        <v>4020471115.8382716</v>
      </c>
      <c r="K522" s="189">
        <f>SUM($F459:K459)</f>
        <v>4181673363.9047384</v>
      </c>
      <c r="L522" s="189">
        <f>SUM($F459:L459)</f>
        <v>4325011012.3029528</v>
      </c>
      <c r="M522" s="189">
        <f>SUM($F459:M459)</f>
        <v>4453828871.5512476</v>
      </c>
      <c r="N522" s="189">
        <f>SUM($F459:N459)</f>
        <v>4570486398.3916979</v>
      </c>
      <c r="O522" s="189">
        <f>SUM($F459:O459)</f>
        <v>4676729253.5939283</v>
      </c>
      <c r="P522" s="189">
        <f>SUM($F459:P459)</f>
        <v>4773896475.223691</v>
      </c>
      <c r="Q522" s="189">
        <f>SUM($F459:Q459)</f>
        <v>4863044709.9527864</v>
      </c>
      <c r="R522" s="189">
        <f>SUM($F459:R459)</f>
        <v>4945027021.8645344</v>
      </c>
      <c r="S522" s="189">
        <f>SUM($F459:S459)</f>
        <v>5020545184.2670031</v>
      </c>
      <c r="T522" s="189">
        <f>SUM($F459:T459)</f>
        <v>5090185675.4013186</v>
      </c>
      <c r="U522" s="189">
        <f>SUM($F459:U459)</f>
        <v>5154445227.2317486</v>
      </c>
      <c r="V522" s="189">
        <f>SUM($F459:V459)</f>
        <v>5213749435.819397</v>
      </c>
      <c r="W522" s="189">
        <f>SUM($F459:W459)</f>
        <v>5268466622.690608</v>
      </c>
      <c r="X522" s="189">
        <f>SUM($F459:X459)</f>
        <v>5318918360.3857698</v>
      </c>
      <c r="Y522" s="189">
        <f>SUM($F459:Y459)</f>
        <v>5365387601.3625622</v>
      </c>
      <c r="Z522" s="189">
        <f>SUM($F459:Z459)</f>
        <v>5408125050.5211258</v>
      </c>
      <c r="AA522" s="189">
        <f>SUM($F459:AA459)</f>
        <v>5447354227.7565832</v>
      </c>
      <c r="AB522" s="189">
        <f>SUM($F459:AB459)</f>
        <v>5483275538.0495796</v>
      </c>
      <c r="AC522" s="189">
        <f>SUM($F459:AC459)</f>
        <v>5516069578.9907789</v>
      </c>
      <c r="AD522" s="189">
        <f>SUM($F459:AD459)</f>
        <v>5545899854.8890295</v>
      </c>
      <c r="AE522" s="189">
        <f>SUM($F459:AE459)</f>
        <v>5572915023.7370529</v>
      </c>
      <c r="AF522" s="189">
        <f>SUM($F459:AF459)</f>
        <v>5597250772.5524168</v>
      </c>
      <c r="AG522" s="189">
        <f>SUM($F459:AG459)</f>
        <v>5619031394.222146</v>
      </c>
      <c r="AH522" s="189">
        <f>SUM($F459:AH459)</f>
        <v>5638371122.4595804</v>
      </c>
      <c r="AI522" s="189">
        <f>SUM($F459:AI459)</f>
        <v>5655375269.1416569</v>
      </c>
      <c r="AJ522" s="189">
        <f>SUM($F459:AJ459)</f>
        <v>5670141198.970788</v>
      </c>
      <c r="AK522" s="189">
        <f>SUM($F459:AK459)</f>
        <v>5682759169.2860327</v>
      </c>
      <c r="AL522" s="189">
        <f>SUM($F459:AL459)</f>
        <v>5693313057.358799</v>
      </c>
      <c r="AM522" s="189">
        <f>SUM($F459:AM459)</f>
        <v>5701880993.2371149</v>
      </c>
      <c r="AN522" s="189">
        <f>SUM($F459:AN459)</f>
        <v>5708535912.8509102</v>
      </c>
      <c r="AO522" s="189">
        <f>SUM($F459:AO459)</f>
        <v>5713346043.4399748</v>
      </c>
      <c r="AP522" s="189">
        <f>SUM($F459:AP459)</f>
        <v>5716375331.2541275</v>
      </c>
      <c r="AQ522" s="189">
        <f>SUM($F459:AQ459)</f>
        <v>5717683819.7804708</v>
      </c>
      <c r="AR522" s="189">
        <f>SUM($F459:AR459)</f>
        <v>5717327985.3840103</v>
      </c>
      <c r="AS522" s="189">
        <f>SUM($F459:AS459)</f>
        <v>5715361036.1358051</v>
      </c>
      <c r="AT522" s="189">
        <f>SUM($F459:AT459)</f>
        <v>5711833178.6938496</v>
      </c>
      <c r="AU522" s="189">
        <f>SUM($F459:AU459)</f>
        <v>5706791857.3548937</v>
      </c>
      <c r="AV522" s="189">
        <f>SUM($F459:AV459)</f>
        <v>5700281968.7782974</v>
      </c>
      <c r="AW522" s="189">
        <f>SUM($F459:AW459)</f>
        <v>5692346055.3707094</v>
      </c>
      <c r="AX522" s="189">
        <f>SUM($F459:AX459)</f>
        <v>5683024479.8930225</v>
      </c>
      <c r="AY522" s="189">
        <f>SUM($F459:AY459)</f>
        <v>5672355583.4930801</v>
      </c>
      <c r="AZ522" s="189">
        <f>SUM($F459:AZ459)</f>
        <v>5660375829.0663652</v>
      </c>
      <c r="BA522" s="189">
        <f>SUM($F459:BA459)</f>
        <v>5647119931.592454</v>
      </c>
      <c r="BB522" s="189">
        <f>SUM($F459:BB459)</f>
        <v>5632620976.8792324</v>
      </c>
      <c r="BC522" s="189">
        <f>SUM($F459:BC459)</f>
        <v>5616910529.9631996</v>
      </c>
      <c r="BD522" s="189">
        <f>SUM($F459:BD459)</f>
        <v>5600018734.2572851</v>
      </c>
      <c r="BE522" s="189">
        <f>SUM($F459:BE459)</f>
        <v>5581974402.4031725</v>
      </c>
      <c r="BF522" s="189">
        <f>SUM($F459:BF459)</f>
        <v>5562805099.6694975</v>
      </c>
      <c r="BG522" s="189">
        <f>SUM($F459:BG459)</f>
        <v>5542537220.6375818</v>
      </c>
      <c r="BH522" s="189">
        <f>SUM($F459:BH459)</f>
        <v>5521196059.8301172</v>
      </c>
      <c r="BI522" s="189">
        <f>SUM($F459:BI459)</f>
        <v>5498805876.8633795</v>
      </c>
      <c r="BJ522" s="189">
        <f>SUM($F459:BJ459)</f>
        <v>5475389956.638464</v>
      </c>
      <c r="BK522" s="189">
        <f>SUM($F459:BK459)</f>
        <v>5450970665.0302696</v>
      </c>
      <c r="BL522" s="189">
        <f>SUM($F459:BL459)</f>
        <v>5425569500.4833002</v>
      </c>
      <c r="BM522" s="189">
        <f>SUM($F459:BM459)</f>
        <v>5399207141.8798447</v>
      </c>
      <c r="BN522" s="1521">
        <f>SUM($F459:BN459)</f>
        <v>5371903493.0078716</v>
      </c>
    </row>
    <row r="523" spans="1:66" hidden="1" x14ac:dyDescent="0.15">
      <c r="A523" s="1123"/>
      <c r="C523" s="1529"/>
      <c r="D523" s="274"/>
      <c r="E523" s="1675"/>
      <c r="F523" s="1604">
        <f>SUM($F460:F460)</f>
        <v>6522447862.8918781</v>
      </c>
      <c r="G523" s="189">
        <f>SUM($F460:G460)</f>
        <v>6879351937.5936489</v>
      </c>
      <c r="H523" s="189">
        <f>SUM($F460:H460)</f>
        <v>7173995812.0074196</v>
      </c>
      <c r="I523" s="189">
        <f>SUM($F460:I460)</f>
        <v>7435147425.7563</v>
      </c>
      <c r="J523" s="189">
        <f>SUM($F460:J460)</f>
        <v>7673757119.9108706</v>
      </c>
      <c r="K523" s="189">
        <f>SUM($F460:K460)</f>
        <v>7895548292.8792934</v>
      </c>
      <c r="L523" s="189">
        <f>SUM($F460:L460)</f>
        <v>8104014952.435463</v>
      </c>
      <c r="M523" s="189">
        <f>SUM($F460:M460)</f>
        <v>8301500435.7328148</v>
      </c>
      <c r="N523" s="189">
        <f>SUM($F460:N460)</f>
        <v>8489679367.6541052</v>
      </c>
      <c r="O523" s="189">
        <f>SUM($F460:O460)</f>
        <v>8669804675.7405109</v>
      </c>
      <c r="P523" s="189">
        <f>SUM($F460:P460)</f>
        <v>8842846938.5942688</v>
      </c>
      <c r="Q523" s="189">
        <f>SUM($F460:Q460)</f>
        <v>9009578799.4676456</v>
      </c>
      <c r="R523" s="189">
        <f>SUM($F460:R460)</f>
        <v>9170629000.2503757</v>
      </c>
      <c r="S523" s="189">
        <f>SUM($F460:S460)</f>
        <v>9326518525.8105774</v>
      </c>
      <c r="T523" s="189">
        <f>SUM($F460:T460)</f>
        <v>9477685667.960371</v>
      </c>
      <c r="U523" s="189">
        <f>SUM($F460:U460)</f>
        <v>9624503935.4344616</v>
      </c>
      <c r="V523" s="189">
        <f>SUM($F460:V460)</f>
        <v>9767295181.3458004</v>
      </c>
      <c r="W523" s="189">
        <f>SUM($F460:W460)</f>
        <v>9906339437.4069519</v>
      </c>
      <c r="X523" s="189">
        <f>SUM($F460:X460)</f>
        <v>10041882421.866894</v>
      </c>
      <c r="Y523" s="189">
        <f>SUM($F460:Y460)</f>
        <v>10174141367.306818</v>
      </c>
      <c r="Z523" s="189">
        <f>SUM($F460:Z460)</f>
        <v>10303309611.057377</v>
      </c>
      <c r="AA523" s="189">
        <f>SUM($F460:AA460)</f>
        <v>10429560258.430357</v>
      </c>
      <c r="AB523" s="189">
        <f>SUM($F460:AB460)</f>
        <v>10553049140.398573</v>
      </c>
      <c r="AC523" s="189">
        <f>SUM($F460:AC460)</f>
        <v>10673917226.892092</v>
      </c>
      <c r="AD523" s="189">
        <f>SUM($F460:AD460)</f>
        <v>10792292614.778725</v>
      </c>
      <c r="AE523" s="189">
        <f>SUM($F460:AE460)</f>
        <v>10908292179.76223</v>
      </c>
      <c r="AF523" s="189">
        <f>SUM($F460:AF460)</f>
        <v>11022022959.948587</v>
      </c>
      <c r="AG523" s="189">
        <f>SUM($F460:AG460)</f>
        <v>11133583323.134634</v>
      </c>
      <c r="AH523" s="189">
        <f>SUM($F460:AH460)</f>
        <v>11243063958.251625</v>
      </c>
      <c r="AI523" s="189">
        <f>SUM($F460:AI460)</f>
        <v>11350548722.685703</v>
      </c>
      <c r="AJ523" s="189">
        <f>SUM($F460:AJ460)</f>
        <v>11456115370.594563</v>
      </c>
      <c r="AK523" s="189">
        <f>SUM($F460:AK460)</f>
        <v>11559836182.282469</v>
      </c>
      <c r="AL523" s="189">
        <f>SUM($F460:AL460)</f>
        <v>11661778510.784851</v>
      </c>
      <c r="AM523" s="189">
        <f>SUM($F460:AM460)</f>
        <v>11762005258.761873</v>
      </c>
      <c r="AN523" s="189">
        <f>SUM($F460:AN460)</f>
        <v>11860575296.399088</v>
      </c>
      <c r="AO523" s="189">
        <f>SUM($F460:AO460)</f>
        <v>11957543829.10886</v>
      </c>
      <c r="AP523" s="189">
        <f>SUM($F460:AP460)</f>
        <v>12052962722.304985</v>
      </c>
      <c r="AQ523" s="189">
        <f>SUM($F460:AQ460)</f>
        <v>12146880789.29915</v>
      </c>
      <c r="AR523" s="189">
        <f>SUM($F460:AR460)</f>
        <v>12239344047.377258</v>
      </c>
      <c r="AS523" s="189">
        <f>SUM($F460:AS460)</f>
        <v>12330395946.306665</v>
      </c>
      <c r="AT523" s="189">
        <f>SUM($F460:AT460)</f>
        <v>12420077572.864346</v>
      </c>
      <c r="AU523" s="189">
        <f>SUM($F460:AU460)</f>
        <v>12508427834.431499</v>
      </c>
      <c r="AV523" s="189">
        <f>SUM($F460:AV460)</f>
        <v>12595483624.249359</v>
      </c>
      <c r="AW523" s="189">
        <f>SUM($F460:AW460)</f>
        <v>12681279970.555859</v>
      </c>
      <c r="AX523" s="189">
        <f>SUM($F460:AX460)</f>
        <v>12765850171.50943</v>
      </c>
      <c r="AY523" s="189">
        <f>SUM($F460:AY460)</f>
        <v>12849225917.542986</v>
      </c>
      <c r="AZ523" s="189">
        <f>SUM($F460:AZ460)</f>
        <v>12931437402.569328</v>
      </c>
      <c r="BA523" s="189">
        <f>SUM($F460:BA460)</f>
        <v>13012513425.271441</v>
      </c>
      <c r="BB523" s="189">
        <f>SUM($F460:BB460)</f>
        <v>13092481481.551588</v>
      </c>
      <c r="BC523" s="189">
        <f>SUM($F460:BC460)</f>
        <v>13171367849.077124</v>
      </c>
      <c r="BD523" s="189">
        <f>SUM($F460:BD460)</f>
        <v>13249197664.744455</v>
      </c>
      <c r="BE523" s="189">
        <f>SUM($F460:BE460)</f>
        <v>13325994995.782722</v>
      </c>
      <c r="BF523" s="189">
        <f>SUM($F460:BF460)</f>
        <v>13401782905.132622</v>
      </c>
      <c r="BG523" s="189">
        <f>SUM($F460:BG460)</f>
        <v>13476583511.661459</v>
      </c>
      <c r="BH523" s="189">
        <f>SUM($F460:BH460)</f>
        <v>13550418045.711079</v>
      </c>
      <c r="BI523" s="189">
        <f>SUM($F460:BI460)</f>
        <v>13623306900.419306</v>
      </c>
      <c r="BJ523" s="189">
        <f>SUM($F460:BJ460)</f>
        <v>13695269679.206776</v>
      </c>
      <c r="BK523" s="189">
        <f>SUM($F460:BK460)</f>
        <v>13766325239.778372</v>
      </c>
      <c r="BL523" s="189">
        <f>SUM($F460:BL460)</f>
        <v>13836491734.95122</v>
      </c>
      <c r="BM523" s="189">
        <f>SUM($F460:BM460)</f>
        <v>13905786650.588371</v>
      </c>
      <c r="BN523" s="1521">
        <f>SUM($F460:BN460)</f>
        <v>13974226840.888521</v>
      </c>
    </row>
    <row r="524" spans="1:66" hidden="1" x14ac:dyDescent="0.15">
      <c r="A524" s="1123"/>
      <c r="C524" s="1529"/>
      <c r="D524" s="274"/>
      <c r="E524" s="1675"/>
      <c r="F524" s="1604"/>
      <c r="G524" s="189"/>
      <c r="H524" s="189"/>
      <c r="I524" s="189"/>
      <c r="J524" s="189"/>
      <c r="K524" s="189"/>
      <c r="L524" s="189"/>
      <c r="M524" s="189"/>
      <c r="N524" s="189"/>
      <c r="O524" s="189"/>
      <c r="P524" s="189"/>
      <c r="Q524" s="189"/>
      <c r="R524" s="189"/>
      <c r="S524" s="189"/>
      <c r="T524" s="189"/>
      <c r="U524" s="189"/>
      <c r="V524" s="189"/>
      <c r="W524" s="189"/>
      <c r="X524" s="189"/>
      <c r="Y524" s="189"/>
      <c r="Z524" s="189"/>
      <c r="AA524" s="189"/>
      <c r="AB524" s="189"/>
      <c r="AC524" s="189"/>
      <c r="AD524" s="189"/>
      <c r="AE524" s="189"/>
      <c r="AF524" s="189"/>
      <c r="AG524" s="189"/>
      <c r="AH524" s="189"/>
      <c r="AI524" s="189"/>
      <c r="AJ524" s="189"/>
      <c r="AK524" s="189"/>
      <c r="AL524" s="189"/>
      <c r="AM524" s="189"/>
      <c r="AN524" s="189"/>
      <c r="AO524" s="189"/>
      <c r="AP524" s="189"/>
      <c r="AQ524" s="189"/>
      <c r="AR524" s="189"/>
      <c r="AS524" s="189"/>
      <c r="AT524" s="189"/>
      <c r="AU524" s="189"/>
      <c r="AV524" s="189"/>
      <c r="AW524" s="189"/>
      <c r="AX524" s="189"/>
      <c r="AY524" s="189"/>
      <c r="AZ524" s="189"/>
      <c r="BA524" s="189"/>
      <c r="BB524" s="189"/>
      <c r="BC524" s="189"/>
      <c r="BD524" s="189"/>
      <c r="BE524" s="189"/>
      <c r="BF524" s="189"/>
      <c r="BG524" s="189"/>
      <c r="BH524" s="189"/>
      <c r="BI524" s="189"/>
      <c r="BJ524" s="189"/>
      <c r="BK524" s="189"/>
      <c r="BL524" s="189"/>
      <c r="BM524" s="189"/>
      <c r="BN524" s="1521"/>
    </row>
    <row r="525" spans="1:66" hidden="1" x14ac:dyDescent="0.15">
      <c r="A525" s="1123"/>
      <c r="C525" s="1529"/>
      <c r="D525" s="274"/>
      <c r="E525" s="1675"/>
      <c r="F525" s="1604">
        <f>SUM($F462:F462)</f>
        <v>-7713722508.7443266</v>
      </c>
      <c r="G525" s="189">
        <f>SUM($F462:G462)</f>
        <v>-7752679713.2232513</v>
      </c>
      <c r="H525" s="189">
        <f>SUM($F462:H462)</f>
        <v>-7831454271.3021755</v>
      </c>
      <c r="I525" s="189">
        <f>SUM($F462:I462)</f>
        <v>-7929718686.7940836</v>
      </c>
      <c r="J525" s="189">
        <f>SUM($F462:J462)</f>
        <v>-8040347127.7530079</v>
      </c>
      <c r="K525" s="189">
        <f>SUM($F462:K462)</f>
        <v>-8159807586.591959</v>
      </c>
      <c r="L525" s="189">
        <f>SUM($F462:L462)</f>
        <v>-8286027913.4812708</v>
      </c>
      <c r="M525" s="189">
        <f>SUM($F462:M462)</f>
        <v>-8417662093.9665518</v>
      </c>
      <c r="N525" s="189">
        <f>SUM($F462:N462)</f>
        <v>-8553773641.229476</v>
      </c>
      <c r="O525" s="189">
        <f>SUM($F462:O462)</f>
        <v>-8693677869.1750698</v>
      </c>
      <c r="P525" s="189">
        <f>SUM($F462:P462)</f>
        <v>-8836855030.7420158</v>
      </c>
      <c r="Q525" s="189">
        <f>SUM($F462:Q462)</f>
        <v>-8982898790.1638355</v>
      </c>
      <c r="R525" s="189">
        <f>SUM($F462:R462)</f>
        <v>-9131483846.1710701</v>
      </c>
      <c r="S525" s="189">
        <f>SUM($F462:S462)</f>
        <v>-9282344632.7856464</v>
      </c>
      <c r="T525" s="189">
        <f>SUM($F462:T462)</f>
        <v>-9435260771.6696548</v>
      </c>
      <c r="U525" s="189">
        <f>SUM($F462:U462)</f>
        <v>-9590046820.133461</v>
      </c>
      <c r="V525" s="189">
        <f>SUM($F462:V462)</f>
        <v>-9746544852.4395847</v>
      </c>
      <c r="W525" s="189">
        <f>SUM($F462:W462)</f>
        <v>-9904618967.969471</v>
      </c>
      <c r="X525" s="189">
        <f>SUM($F462:X462)</f>
        <v>-10064151144.821732</v>
      </c>
      <c r="Y525" s="189">
        <f>SUM($F462:Y462)</f>
        <v>-10225038054.673229</v>
      </c>
      <c r="Z525" s="189">
        <f>SUM($F462:Z462)</f>
        <v>-10387188578.422571</v>
      </c>
      <c r="AA525" s="189">
        <f>SUM($F462:AA462)</f>
        <v>-10550521841.930862</v>
      </c>
      <c r="AB525" s="189">
        <f>SUM($F462:AB462)</f>
        <v>-10714965643.964102</v>
      </c>
      <c r="AC525" s="189">
        <f>SUM($F462:AC462)</f>
        <v>-10880455184.1555</v>
      </c>
      <c r="AD525" s="189">
        <f>SUM($F462:AD462)</f>
        <v>-11046932023.457073</v>
      </c>
      <c r="AE525" s="189">
        <f>SUM($F462:AE462)</f>
        <v>-11214343226.875214</v>
      </c>
      <c r="AF525" s="189">
        <f>SUM($F462:AF462)</f>
        <v>-11382640650.662661</v>
      </c>
      <c r="AG525" s="189">
        <f>SUM($F462:AG462)</f>
        <v>-11551780345.114992</v>
      </c>
      <c r="AH525" s="189">
        <f>SUM($F462:AH462)</f>
        <v>-11721722050.717985</v>
      </c>
      <c r="AI525" s="189">
        <f>SUM($F462:AI462)</f>
        <v>-11892428770.303568</v>
      </c>
      <c r="AJ525" s="189">
        <f>SUM($F462:AJ462)</f>
        <v>-12063866403.570398</v>
      </c>
      <c r="AK525" s="189">
        <f>SUM($F462:AK462)</f>
        <v>-12236003433.139708</v>
      </c>
      <c r="AL525" s="189">
        <f>SUM($F462:AL462)</f>
        <v>-12408810653.480392</v>
      </c>
      <c r="AM525" s="189">
        <f>SUM($F462:AM462)</f>
        <v>-12582260935.715508</v>
      </c>
      <c r="AN525" s="189">
        <f>SUM($F462:AN462)</f>
        <v>-12756329022.635201</v>
      </c>
      <c r="AO525" s="189">
        <f>SUM($F462:AO462)</f>
        <v>-12930991349.276642</v>
      </c>
      <c r="AP525" s="189">
        <f>SUM($F462:AP462)</f>
        <v>-13106225885.254234</v>
      </c>
      <c r="AQ525" s="189">
        <f>SUM($F462:AQ462)</f>
        <v>-13282011995.681803</v>
      </c>
      <c r="AR525" s="189">
        <f>SUM($F462:AR462)</f>
        <v>-13458330318.058786</v>
      </c>
      <c r="AS525" s="189">
        <f>SUM($F462:AS462)</f>
        <v>-13635162652.922321</v>
      </c>
      <c r="AT525" s="189">
        <f>SUM($F462:AT462)</f>
        <v>-13812491866.41758</v>
      </c>
      <c r="AU525" s="189">
        <f>SUM($F462:AU462)</f>
        <v>-13990301803.226078</v>
      </c>
      <c r="AV525" s="189">
        <f>SUM($F462:AV462)</f>
        <v>-14168577208.528496</v>
      </c>
      <c r="AW525" s="189">
        <f>SUM($F462:AW462)</f>
        <v>-14347303657.874722</v>
      </c>
      <c r="AX525" s="189">
        <f>SUM($F462:AX462)</f>
        <v>-14526467493.997099</v>
      </c>
      <c r="AY525" s="189">
        <f>SUM($F462:AY462)</f>
        <v>-14706055769.739353</v>
      </c>
      <c r="AZ525" s="189">
        <f>SUM($F462:AZ462)</f>
        <v>-14886056196.388258</v>
      </c>
      <c r="BA525" s="189">
        <f>SUM($F462:BA462)</f>
        <v>-15066457096.791723</v>
      </c>
      <c r="BB525" s="189">
        <f>SUM($F462:BB462)</f>
        <v>-15247247362.728765</v>
      </c>
      <c r="BC525" s="189">
        <f>SUM($F462:BC462)</f>
        <v>-15428416416.06625</v>
      </c>
      <c r="BD525" s="189">
        <f>SUM($F462:BD462)</f>
        <v>-15609954173.296547</v>
      </c>
      <c r="BE525" s="189">
        <f>SUM($F462:BE462)</f>
        <v>-15791851013.10088</v>
      </c>
      <c r="BF525" s="189">
        <f>SUM($F462:BF462)</f>
        <v>-15974097746.626621</v>
      </c>
      <c r="BG525" s="189">
        <f>SUM($F462:BG462)</f>
        <v>-16156685590.204239</v>
      </c>
      <c r="BH525" s="189">
        <f>SUM($F462:BH462)</f>
        <v>-16339606140.261889</v>
      </c>
      <c r="BI525" s="189">
        <f>SUM($F462:BI462)</f>
        <v>-16522851350.223669</v>
      </c>
      <c r="BJ525" s="189">
        <f>SUM($F462:BJ462)</f>
        <v>-16706413509.201847</v>
      </c>
      <c r="BK525" s="189">
        <f>SUM($F462:BK462)</f>
        <v>-16890285222.314539</v>
      </c>
      <c r="BL525" s="189">
        <f>SUM($F462:BL462)</f>
        <v>-17074459392.47879</v>
      </c>
      <c r="BM525" s="189">
        <f>SUM($F462:BM462)</f>
        <v>-17258929203.545212</v>
      </c>
      <c r="BN525" s="1521">
        <f>SUM($F462:BN462)</f>
        <v>-17443688104.654461</v>
      </c>
    </row>
    <row r="526" spans="1:66" hidden="1" x14ac:dyDescent="0.15">
      <c r="A526" s="1123"/>
      <c r="C526" s="1529"/>
      <c r="D526" s="274"/>
      <c r="E526" s="1675"/>
      <c r="F526" s="1604">
        <f>SUM($F463:F463)</f>
        <v>-6776428252.0100098</v>
      </c>
      <c r="G526" s="189">
        <f>SUM($F463:G463)</f>
        <v>-6815385456.4889345</v>
      </c>
      <c r="H526" s="189">
        <f>SUM($F463:H463)</f>
        <v>-6884205676.1678591</v>
      </c>
      <c r="I526" s="189">
        <f>SUM($F463:I463)</f>
        <v>-6968372531.8692646</v>
      </c>
      <c r="J526" s="189">
        <f>SUM($F463:J463)</f>
        <v>-7062576314.4681892</v>
      </c>
      <c r="K526" s="189">
        <f>SUM($F463:K463)</f>
        <v>-7164112251.3898172</v>
      </c>
      <c r="L526" s="189">
        <f>SUM($F463:L463)</f>
        <v>-7271360674.6078501</v>
      </c>
      <c r="M526" s="189">
        <f>SUM($F463:M463)</f>
        <v>-7383252028.430872</v>
      </c>
      <c r="N526" s="189">
        <f>SUM($F463:N463)</f>
        <v>-7499031839.511797</v>
      </c>
      <c r="O526" s="189">
        <f>SUM($F463:O463)</f>
        <v>-7618141905.405015</v>
      </c>
      <c r="P526" s="189">
        <f>SUM($F463:P463)</f>
        <v>-7740154047.6602373</v>
      </c>
      <c r="Q526" s="189">
        <f>SUM($F463:Q463)</f>
        <v>-7864730386.9101744</v>
      </c>
      <c r="R526" s="189">
        <f>SUM($F463:R463)</f>
        <v>-7991598142.5173416</v>
      </c>
      <c r="S526" s="189">
        <f>SUM($F463:S463)</f>
        <v>-8120532911.4455681</v>
      </c>
      <c r="T526" s="189">
        <f>SUM($F463:T463)</f>
        <v>-8251347158.0669756</v>
      </c>
      <c r="U526" s="189">
        <f>SUM($F463:U463)</f>
        <v>-8383882044.5351219</v>
      </c>
      <c r="V526" s="189">
        <f>SUM($F463:V463)</f>
        <v>-8518001479.8257465</v>
      </c>
      <c r="W526" s="189">
        <f>SUM($F463:W463)</f>
        <v>-8653587687.3465385</v>
      </c>
      <c r="X526" s="189">
        <f>SUM($F463:X463)</f>
        <v>-8790537839.2276115</v>
      </c>
      <c r="Y526" s="189">
        <f>SUM($F463:Y463)</f>
        <v>-8928761456.9770298</v>
      </c>
      <c r="Z526" s="189">
        <f>SUM($F463:Z463)</f>
        <v>-9068178373.7658081</v>
      </c>
      <c r="AA526" s="189">
        <f>SUM($F463:AA463)</f>
        <v>-9208717115.5972385</v>
      </c>
      <c r="AB526" s="189">
        <f>SUM($F463:AB463)</f>
        <v>-9350313599.8315239</v>
      </c>
      <c r="AC526" s="189">
        <f>SUM($F463:AC463)</f>
        <v>-9492910077.5528755</v>
      </c>
      <c r="AD526" s="189">
        <f>SUM($F463:AD463)</f>
        <v>-9636454265.6908054</v>
      </c>
      <c r="AE526" s="189">
        <f>SUM($F463:AE463)</f>
        <v>-9780898628.517561</v>
      </c>
      <c r="AF526" s="189">
        <f>SUM($F463:AF463)</f>
        <v>-9926199777.9783916</v>
      </c>
      <c r="AG526" s="189">
        <f>SUM($F463:AG463)</f>
        <v>-10072317969.47073</v>
      </c>
      <c r="AH526" s="189">
        <f>SUM($F463:AH463)</f>
        <v>-10219216674.970764</v>
      </c>
      <c r="AI526" s="189">
        <f>SUM($F463:AI463)</f>
        <v>-10366862219.351988</v>
      </c>
      <c r="AJ526" s="189">
        <f>SUM($F463:AJ463)</f>
        <v>-10515223468.72175</v>
      </c>
      <c r="AK526" s="189">
        <f>SUM($F463:AK463)</f>
        <v>-10664271561.878454</v>
      </c>
      <c r="AL526" s="189">
        <f>SUM($F463:AL463)</f>
        <v>-10813979677.747324</v>
      </c>
      <c r="AM526" s="189">
        <f>SUM($F463:AM463)</f>
        <v>-10964322833.018518</v>
      </c>
      <c r="AN526" s="189">
        <f>SUM($F463:AN463)</f>
        <v>-11115277705.283031</v>
      </c>
      <c r="AO526" s="189">
        <f>SUM($F463:AO463)</f>
        <v>-11266822477.809471</v>
      </c>
      <c r="AP526" s="189">
        <f>SUM($F463:AP463)</f>
        <v>-11418936702.780222</v>
      </c>
      <c r="AQ526" s="189">
        <f>SUM($F463:AQ463)</f>
        <v>-11571601180.347338</v>
      </c>
      <c r="AR526" s="189">
        <f>SUM($F463:AR463)</f>
        <v>-11724797851.306183</v>
      </c>
      <c r="AS526" s="189">
        <f>SUM($F463:AS463)</f>
        <v>-11878509701.540434</v>
      </c>
      <c r="AT526" s="189">
        <f>SUM($F463:AT463)</f>
        <v>-12032720676.682734</v>
      </c>
      <c r="AU526" s="189">
        <f>SUM($F463:AU463)</f>
        <v>-12187415605.674114</v>
      </c>
      <c r="AV526" s="189">
        <f>SUM($F463:AV463)</f>
        <v>-12342580132.102669</v>
      </c>
      <c r="AW526" s="189">
        <f>SUM($F463:AW463)</f>
        <v>-12498200652.36577</v>
      </c>
      <c r="AX526" s="189">
        <f>SUM($F463:AX463)</f>
        <v>-12654264259.836752</v>
      </c>
      <c r="AY526" s="189">
        <f>SUM($F463:AY463)</f>
        <v>-12810758694.331465</v>
      </c>
      <c r="AZ526" s="189">
        <f>SUM($F463:AZ463)</f>
        <v>-12967672296.266453</v>
      </c>
      <c r="BA526" s="189">
        <f>SUM($F463:BA463)</f>
        <v>-13124993964.981819</v>
      </c>
      <c r="BB526" s="189">
        <f>SUM($F463:BB463)</f>
        <v>-13282713120.770899</v>
      </c>
      <c r="BC526" s="189">
        <f>SUM($F463:BC463)</f>
        <v>-13440819670.217564</v>
      </c>
      <c r="BD526" s="189">
        <f>SUM($F463:BD463)</f>
        <v>-13599303974.492144</v>
      </c>
      <c r="BE526" s="189">
        <f>SUM($F463:BE463)</f>
        <v>-13758156820.299976</v>
      </c>
      <c r="BF526" s="189">
        <f>SUM($F463:BF463)</f>
        <v>-13917369393.213522</v>
      </c>
      <c r="BG526" s="189">
        <f>SUM($F463:BG463)</f>
        <v>-14076933253.15089</v>
      </c>
      <c r="BH526" s="189">
        <f>SUM($F463:BH463)</f>
        <v>-14236840311.791216</v>
      </c>
      <c r="BI526" s="189">
        <f>SUM($F463:BI463)</f>
        <v>-14397082811.741213</v>
      </c>
      <c r="BJ526" s="189">
        <f>SUM($F463:BJ463)</f>
        <v>-14557653307.288082</v>
      </c>
      <c r="BK526" s="189">
        <f>SUM($F463:BK463)</f>
        <v>-14718544646.592081</v>
      </c>
      <c r="BL526" s="189">
        <f>SUM($F463:BL463)</f>
        <v>-14879749955.18796</v>
      </c>
      <c r="BM526" s="189">
        <f>SUM($F463:BM463)</f>
        <v>-15041262620.678358</v>
      </c>
      <c r="BN526" s="1521">
        <f>SUM($F463:BN463)</f>
        <v>-15203076278.514496</v>
      </c>
    </row>
    <row r="527" spans="1:66" hidden="1" x14ac:dyDescent="0.15">
      <c r="A527" s="1123"/>
      <c r="C527" s="1529"/>
      <c r="D527" s="274"/>
      <c r="E527" s="1675"/>
      <c r="F527" s="1604">
        <f>SUM($F464:F464)</f>
        <v>-5650198408.3118238</v>
      </c>
      <c r="G527" s="189">
        <f>SUM($F464:G464)</f>
        <v>-5689155612.7907486</v>
      </c>
      <c r="H527" s="189">
        <f>SUM($F464:H464)</f>
        <v>-5748021494.0696735</v>
      </c>
      <c r="I527" s="189">
        <f>SUM($F464:I464)</f>
        <v>-5817597051.671422</v>
      </c>
      <c r="J527" s="189">
        <f>SUM($F464:J464)</f>
        <v>-5894380742.0703468</v>
      </c>
      <c r="K527" s="189">
        <f>SUM($F464:K464)</f>
        <v>-5976542418.7430077</v>
      </c>
      <c r="L527" s="189">
        <f>SUM($F464:L464)</f>
        <v>-6062964817.8324738</v>
      </c>
      <c r="M527" s="189">
        <f>SUM($F464:M464)</f>
        <v>-6152898620.4832735</v>
      </c>
      <c r="N527" s="189">
        <f>SUM($F464:N464)</f>
        <v>-6245808339.0901985</v>
      </c>
      <c r="O527" s="189">
        <f>SUM($F464:O464)</f>
        <v>-6341293330.395505</v>
      </c>
      <c r="P527" s="189">
        <f>SUM($F464:P464)</f>
        <v>-6439043236.6487923</v>
      </c>
      <c r="Q527" s="189">
        <f>SUM($F464:Q464)</f>
        <v>-6538810993.0362644</v>
      </c>
      <c r="R527" s="189">
        <f>SUM($F464:R464)</f>
        <v>-6640395549.4646759</v>
      </c>
      <c r="S527" s="189">
        <f>SUM($F464:S464)</f>
        <v>-6743630312.8407011</v>
      </c>
      <c r="T527" s="189">
        <f>SUM($F464:T464)</f>
        <v>-6848375132.4743128</v>
      </c>
      <c r="U527" s="189">
        <f>SUM($F464:U464)</f>
        <v>-6954510573.0818663</v>
      </c>
      <c r="V527" s="189">
        <f>SUM($F464:V464)</f>
        <v>-7061933717.0759907</v>
      </c>
      <c r="W527" s="189">
        <f>SUM($F464:W464)</f>
        <v>-7170555019.918869</v>
      </c>
      <c r="X527" s="189">
        <f>SUM($F464:X464)</f>
        <v>-7280295909.3415375</v>
      </c>
      <c r="Y527" s="189">
        <f>SUM($F464:Y464)</f>
        <v>-7391086921.8146572</v>
      </c>
      <c r="Z527" s="189">
        <f>SUM($F464:Z464)</f>
        <v>-7502866234.6905088</v>
      </c>
      <c r="AA527" s="189">
        <f>SUM($F464:AA464)</f>
        <v>-7615578494.827136</v>
      </c>
      <c r="AB527" s="189">
        <f>SUM($F464:AB464)</f>
        <v>-7729173872.8237534</v>
      </c>
      <c r="AC527" s="189">
        <f>SUM($F464:AC464)</f>
        <v>-7843607291.3313761</v>
      </c>
      <c r="AD527" s="189">
        <f>SUM($F464:AD464)</f>
        <v>-7958837789.3648386</v>
      </c>
      <c r="AE527" s="189">
        <f>SUM($F464:AE464)</f>
        <v>-8074827994.0824051</v>
      </c>
      <c r="AF527" s="189">
        <f>SUM($F464:AF464)</f>
        <v>-8191543678.3687201</v>
      </c>
      <c r="AG527" s="189">
        <f>SUM($F464:AG464)</f>
        <v>-8308953387.5759411</v>
      </c>
      <c r="AH527" s="189">
        <f>SUM($F464:AH464)</f>
        <v>-8427028122.4940844</v>
      </c>
      <c r="AI527" s="189">
        <f>SUM($F464:AI464)</f>
        <v>-8545741068.4070024</v>
      </c>
      <c r="AJ527" s="189">
        <f>SUM($F464:AJ464)</f>
        <v>-8665067362.2016926</v>
      </c>
      <c r="AK527" s="189">
        <f>SUM($F464:AK464)</f>
        <v>-8784983891.1157475</v>
      </c>
      <c r="AL527" s="189">
        <f>SUM($F464:AL464)</f>
        <v>-8905469117.9583511</v>
      </c>
      <c r="AM527" s="189">
        <f>SUM($F464:AM464)</f>
        <v>-9026502928.6160698</v>
      </c>
      <c r="AN527" s="189">
        <f>SUM($F464:AN464)</f>
        <v>-9148066498.4225521</v>
      </c>
      <c r="AO527" s="189">
        <f>SUM($F464:AO464)</f>
        <v>-9270142174.5802288</v>
      </c>
      <c r="AP527" s="189">
        <f>SUM($F464:AP464)</f>
        <v>-9392713372.3085232</v>
      </c>
      <c r="AQ527" s="189">
        <f>SUM($F464:AQ464)</f>
        <v>-9515764482.784441</v>
      </c>
      <c r="AR527" s="189">
        <f>SUM($F464:AR464)</f>
        <v>-9639280791.2581406</v>
      </c>
      <c r="AS527" s="189">
        <f>SUM($F464:AS464)</f>
        <v>-9763248403.9841595</v>
      </c>
      <c r="AT527" s="189">
        <f>SUM($F464:AT464)</f>
        <v>-9887654182.8203182</v>
      </c>
      <c r="AU527" s="189">
        <f>SUM($F464:AU464)</f>
        <v>-10012485686.52046</v>
      </c>
      <c r="AV527" s="189">
        <f>SUM($F464:AV464)</f>
        <v>-10137731117.891317</v>
      </c>
      <c r="AW527" s="189">
        <f>SUM($F464:AW464)</f>
        <v>-10263379276.103712</v>
      </c>
      <c r="AX527" s="189">
        <f>SUM($F464:AX464)</f>
        <v>-10389419513.548559</v>
      </c>
      <c r="AY527" s="189">
        <f>SUM($F464:AY464)</f>
        <v>-10515841696.712257</v>
      </c>
      <c r="AZ527" s="189">
        <f>SUM($F464:AZ464)</f>
        <v>-10642636170.61701</v>
      </c>
      <c r="BA527" s="189">
        <f>SUM($F464:BA464)</f>
        <v>-10769793726.431669</v>
      </c>
      <c r="BB527" s="189">
        <f>SUM($F464:BB464)</f>
        <v>-10897305571.909678</v>
      </c>
      <c r="BC527" s="189">
        <f>SUM($F464:BC464)</f>
        <v>-11025163304.354227</v>
      </c>
      <c r="BD527" s="189">
        <f>SUM($F464:BD464)</f>
        <v>-11153358885.847929</v>
      </c>
      <c r="BE527" s="189">
        <f>SUM($F464:BE464)</f>
        <v>-11281884620.516306</v>
      </c>
      <c r="BF527" s="189">
        <f>SUM($F464:BF464)</f>
        <v>-11410733133.621881</v>
      </c>
      <c r="BG527" s="189">
        <f>SUM($F464:BG464)</f>
        <v>-11539897352.309473</v>
      </c>
      <c r="BH527" s="189">
        <f>SUM($F464:BH464)</f>
        <v>-11669370487.843864</v>
      </c>
      <c r="BI527" s="189">
        <f>SUM($F464:BI464)</f>
        <v>-11799146019.198975</v>
      </c>
      <c r="BJ527" s="189">
        <f>SUM($F464:BJ464)</f>
        <v>-11929217677.873196</v>
      </c>
      <c r="BK527" s="189">
        <f>SUM($F464:BK464)</f>
        <v>-12059579433.819242</v>
      </c>
      <c r="BL527" s="189">
        <f>SUM($F464:BL464)</f>
        <v>-12190225482.388762</v>
      </c>
      <c r="BM527" s="189">
        <f>SUM($F464:BM464)</f>
        <v>-12321150232.202436</v>
      </c>
      <c r="BN527" s="1521">
        <f>SUM($F464:BN464)</f>
        <v>-12452348293.865551</v>
      </c>
    </row>
    <row r="528" spans="1:66" hidden="1" x14ac:dyDescent="0.15">
      <c r="A528" s="1123"/>
      <c r="C528" s="1529"/>
      <c r="D528" s="274"/>
      <c r="E528" s="1675"/>
      <c r="F528" s="1604"/>
      <c r="G528" s="189"/>
      <c r="H528" s="189"/>
      <c r="I528" s="189"/>
      <c r="J528" s="189"/>
      <c r="K528" s="189"/>
      <c r="L528" s="189"/>
      <c r="M528" s="189"/>
      <c r="N528" s="189"/>
      <c r="O528" s="189"/>
      <c r="P528" s="189"/>
      <c r="Q528" s="189"/>
      <c r="R528" s="189"/>
      <c r="S528" s="189"/>
      <c r="T528" s="189"/>
      <c r="U528" s="189"/>
      <c r="V528" s="189"/>
      <c r="W528" s="189"/>
      <c r="X528" s="189"/>
      <c r="Y528" s="189"/>
      <c r="Z528" s="189"/>
      <c r="AA528" s="189"/>
      <c r="AB528" s="189"/>
      <c r="AC528" s="189"/>
      <c r="AD528" s="189"/>
      <c r="AE528" s="189"/>
      <c r="AF528" s="189"/>
      <c r="AG528" s="189"/>
      <c r="AH528" s="189"/>
      <c r="AI528" s="189"/>
      <c r="AJ528" s="189"/>
      <c r="AK528" s="189"/>
      <c r="AL528" s="189"/>
      <c r="AM528" s="189"/>
      <c r="AN528" s="189"/>
      <c r="AO528" s="189"/>
      <c r="AP528" s="189"/>
      <c r="AQ528" s="189"/>
      <c r="AR528" s="189"/>
      <c r="AS528" s="189"/>
      <c r="AT528" s="189"/>
      <c r="AU528" s="189"/>
      <c r="AV528" s="189"/>
      <c r="AW528" s="189"/>
      <c r="AX528" s="189"/>
      <c r="AY528" s="189"/>
      <c r="AZ528" s="189"/>
      <c r="BA528" s="189"/>
      <c r="BB528" s="189"/>
      <c r="BC528" s="189"/>
      <c r="BD528" s="189"/>
      <c r="BE528" s="189"/>
      <c r="BF528" s="189"/>
      <c r="BG528" s="189"/>
      <c r="BH528" s="189"/>
      <c r="BI528" s="189"/>
      <c r="BJ528" s="189"/>
      <c r="BK528" s="189"/>
      <c r="BL528" s="189"/>
      <c r="BM528" s="189"/>
      <c r="BN528" s="1521"/>
    </row>
    <row r="529" spans="1:66" hidden="1" x14ac:dyDescent="0.15">
      <c r="A529" s="1123"/>
      <c r="C529" s="1529"/>
      <c r="D529" s="274"/>
      <c r="E529" s="1675"/>
      <c r="F529" s="1604">
        <f>SUM($F466:F466)</f>
        <v>1356864959.8477964</v>
      </c>
      <c r="G529" s="189">
        <f>SUM($F466:G466)</f>
        <v>1741422990.2488718</v>
      </c>
      <c r="H529" s="189">
        <f>SUM($F466:H466)</f>
        <v>2001460620.0739472</v>
      </c>
      <c r="I529" s="189">
        <f>SUM($F466:I466)</f>
        <v>2200547819.1744184</v>
      </c>
      <c r="J529" s="189">
        <f>SUM($F466:J466)</f>
        <v>2360969128.5386939</v>
      </c>
      <c r="K529" s="189">
        <f>SUM($F466:K466)</f>
        <v>2493770159.1832094</v>
      </c>
      <c r="L529" s="189">
        <f>SUM($F466:L466)</f>
        <v>2605431123.9678016</v>
      </c>
      <c r="M529" s="189">
        <f>SUM($F466:M466)</f>
        <v>2700161400.0581589</v>
      </c>
      <c r="N529" s="189">
        <f>SUM($F466:N466)</f>
        <v>2780889653.0537944</v>
      </c>
      <c r="O529" s="189">
        <f>SUM($F466:O466)</f>
        <v>2849757094.7406936</v>
      </c>
      <c r="P529" s="189">
        <f>SUM($F466:P466)</f>
        <v>2908389124.7605209</v>
      </c>
      <c r="Q529" s="189">
        <f>SUM($F466:Q466)</f>
        <v>2958056472.7784996</v>
      </c>
      <c r="R529" s="189">
        <f>SUM($F466:R466)</f>
        <v>2999776450.1103883</v>
      </c>
      <c r="S529" s="189">
        <f>SUM($F466:S466)</f>
        <v>3034379558.5092969</v>
      </c>
      <c r="T529" s="189">
        <f>SUM($F466:T466)</f>
        <v>3062554984.8857975</v>
      </c>
      <c r="U529" s="189">
        <f>SUM($F466:U466)</f>
        <v>3084882662.2567668</v>
      </c>
      <c r="V529" s="189">
        <f>SUM($F466:V466)</f>
        <v>3101856470.1574903</v>
      </c>
      <c r="W529" s="189">
        <f>SUM($F466:W466)</f>
        <v>3113901409.1952705</v>
      </c>
      <c r="X529" s="189">
        <f>SUM($F466:X466)</f>
        <v>3121386568.049005</v>
      </c>
      <c r="Y529" s="189">
        <f>SUM($F466:Y466)</f>
        <v>3124635084.321384</v>
      </c>
      <c r="Z529" s="189">
        <f>SUM($F466:Z466)</f>
        <v>3123931913.8414612</v>
      </c>
      <c r="AA529" s="189">
        <f>SUM($F466:AA466)</f>
        <v>3119529973.4723825</v>
      </c>
      <c r="AB529" s="189">
        <f>SUM($F466:AB466)</f>
        <v>3111655057.3909802</v>
      </c>
      <c r="AC529" s="189">
        <f>SUM($F466:AC466)</f>
        <v>3100509815.1181459</v>
      </c>
      <c r="AD529" s="189">
        <f>SUM($F466:AD466)</f>
        <v>3086277002.4878721</v>
      </c>
      <c r="AE529" s="189">
        <f>SUM($F466:AE466)</f>
        <v>3069122162.5614667</v>
      </c>
      <c r="AF529" s="189">
        <f>SUM($F466:AF466)</f>
        <v>3049195854.7848086</v>
      </c>
      <c r="AG529" s="189">
        <f>SUM($F466:AG466)</f>
        <v>3026635522.616713</v>
      </c>
      <c r="AH529" s="189">
        <f>SUM($F466:AH466)</f>
        <v>3001567069.2221289</v>
      </c>
      <c r="AI529" s="189">
        <f>SUM($F466:AI466)</f>
        <v>2974106195.4644217</v>
      </c>
      <c r="AJ529" s="189">
        <f>SUM($F466:AJ466)</f>
        <v>2944359542.8654122</v>
      </c>
      <c r="AK529" s="189">
        <f>SUM($F466:AK466)</f>
        <v>2912425675.3997192</v>
      </c>
      <c r="AL529" s="189">
        <f>SUM($F466:AL466)</f>
        <v>2878395927.2245131</v>
      </c>
      <c r="AM529" s="189">
        <f>SUM($F466:AM466)</f>
        <v>2842355138.197773</v>
      </c>
      <c r="AN529" s="189">
        <f>SUM($F466:AN466)</f>
        <v>2804382294.9322124</v>
      </c>
      <c r="AO529" s="189">
        <f>SUM($F466:AO466)</f>
        <v>2764551091.8938341</v>
      </c>
      <c r="AP529" s="189">
        <f>SUM($F466:AP466)</f>
        <v>2722930424.4810371</v>
      </c>
      <c r="AQ529" s="189">
        <f>SUM($F466:AQ466)</f>
        <v>2679584823.9612226</v>
      </c>
      <c r="AR529" s="189">
        <f>SUM($F466:AR466)</f>
        <v>2634574842.4833412</v>
      </c>
      <c r="AS529" s="189">
        <f>SUM($F466:AS466)</f>
        <v>2587957395.0405087</v>
      </c>
      <c r="AT529" s="189">
        <f>SUM($F466:AT466)</f>
        <v>2539786064.1607857</v>
      </c>
      <c r="AU529" s="189">
        <f>SUM($F466:AU466)</f>
        <v>2490111372.2055826</v>
      </c>
      <c r="AV529" s="189">
        <f>SUM($F466:AV466)</f>
        <v>2438981025.4145346</v>
      </c>
      <c r="AW529" s="189">
        <f>SUM($F466:AW466)</f>
        <v>2386440133.2221889</v>
      </c>
      <c r="AX529" s="189">
        <f>SUM($F466:AX466)</f>
        <v>2332531405.8612823</v>
      </c>
      <c r="AY529" s="189">
        <f>SUM($F466:AY466)</f>
        <v>2277295332.8405309</v>
      </c>
      <c r="AZ529" s="189">
        <f>SUM($F466:AZ466)</f>
        <v>2220770344.5264783</v>
      </c>
      <c r="BA529" s="189">
        <f>SUM($F466:BA466)</f>
        <v>2162992958.7568054</v>
      </c>
      <c r="BB529" s="189">
        <f>SUM($F466:BB466)</f>
        <v>2103997914.1568012</v>
      </c>
      <c r="BC529" s="189">
        <f>SUM($F466:BC466)</f>
        <v>2043818291.6134708</v>
      </c>
      <c r="BD529" s="189">
        <f>SUM($F466:BD466)</f>
        <v>1982485625.1765616</v>
      </c>
      <c r="BE529" s="189">
        <f>SUM($F466:BE466)</f>
        <v>1920030003.497375</v>
      </c>
      <c r="BF529" s="189">
        <f>SUM($F466:BF466)</f>
        <v>1856480162.7802637</v>
      </c>
      <c r="BG529" s="189">
        <f>SUM($F466:BG466)</f>
        <v>1791863572.1046588</v>
      </c>
      <c r="BH529" s="189">
        <f>SUM($F466:BH466)</f>
        <v>1726206511.8743978</v>
      </c>
      <c r="BI529" s="189">
        <f>SUM($F466:BI466)</f>
        <v>1659534146.0635738</v>
      </c>
      <c r="BJ529" s="189">
        <f>SUM($F466:BJ466)</f>
        <v>1591870588.8521216</v>
      </c>
      <c r="BK529" s="189">
        <f>SUM($F466:BK466)</f>
        <v>1523238966.1781414</v>
      </c>
      <c r="BL529" s="189">
        <f>SUM($F466:BL466)</f>
        <v>1453661472.6761906</v>
      </c>
      <c r="BM529" s="189">
        <f>SUM($F466:BM466)</f>
        <v>1383159424.4201853</v>
      </c>
      <c r="BN529" s="1521">
        <f>SUM($F466:BN466)</f>
        <v>1311753307.8451929</v>
      </c>
    </row>
    <row r="530" spans="1:66" hidden="1" x14ac:dyDescent="0.15">
      <c r="A530" s="1123"/>
      <c r="C530" s="1529"/>
      <c r="D530" s="274"/>
      <c r="E530" s="1675"/>
      <c r="F530" s="1604">
        <f>SUM($F467:F467)</f>
        <v>4288055653.1976681</v>
      </c>
      <c r="G530" s="189">
        <f>SUM($F467:G467)</f>
        <v>4672613683.5987434</v>
      </c>
      <c r="H530" s="189">
        <f>SUM($F467:H467)</f>
        <v>4963781413.5678186</v>
      </c>
      <c r="I530" s="189">
        <f>SUM($F467:I467)</f>
        <v>5206955766.4729452</v>
      </c>
      <c r="J530" s="189">
        <f>SUM($F467:J467)</f>
        <v>5418741741.0748205</v>
      </c>
      <c r="K530" s="189">
        <f>SUM($F467:K467)</f>
        <v>5607597944.8405924</v>
      </c>
      <c r="L530" s="189">
        <f>SUM($F467:L467)</f>
        <v>5778589548.9381113</v>
      </c>
      <c r="M530" s="189">
        <f>SUM($F467:M467)</f>
        <v>5935061363.8857107</v>
      </c>
      <c r="N530" s="189">
        <f>SUM($F467:N467)</f>
        <v>6079372846.4254656</v>
      </c>
      <c r="O530" s="189">
        <f>SUM($F467:O467)</f>
        <v>6213269657.3270016</v>
      </c>
      <c r="P530" s="189">
        <f>SUM($F467:P467)</f>
        <v>6338090834.6560688</v>
      </c>
      <c r="Q530" s="189">
        <f>SUM($F467:Q467)</f>
        <v>6454893025.0844688</v>
      </c>
      <c r="R530" s="189">
        <f>SUM($F467:R467)</f>
        <v>6564529292.6955214</v>
      </c>
      <c r="S530" s="189">
        <f>SUM($F467:S467)</f>
        <v>6667701410.7972946</v>
      </c>
      <c r="T530" s="189">
        <f>SUM($F467:T467)</f>
        <v>6764995857.6309156</v>
      </c>
      <c r="U530" s="189">
        <f>SUM($F467:U467)</f>
        <v>6856909365.1606512</v>
      </c>
      <c r="V530" s="189">
        <f>SUM($F467:V467)</f>
        <v>6943867529.4476042</v>
      </c>
      <c r="W530" s="189">
        <f>SUM($F467:W467)</f>
        <v>7026238672.0181208</v>
      </c>
      <c r="X530" s="189">
        <f>SUM($F467:X467)</f>
        <v>7104344365.4125872</v>
      </c>
      <c r="Y530" s="189">
        <f>SUM($F467:Y467)</f>
        <v>7178467562.088685</v>
      </c>
      <c r="Z530" s="189">
        <f>SUM($F467:Z467)</f>
        <v>7248858966.9465532</v>
      </c>
      <c r="AA530" s="189">
        <f>SUM($F467:AA467)</f>
        <v>7315742099.8813152</v>
      </c>
      <c r="AB530" s="189">
        <f>SUM($F467:AB467)</f>
        <v>7379317365.8736172</v>
      </c>
      <c r="AC530" s="189">
        <f>SUM($F467:AC467)</f>
        <v>7439765362.5141211</v>
      </c>
      <c r="AD530" s="189">
        <f>SUM($F467:AD467)</f>
        <v>7497249594.1116772</v>
      </c>
      <c r="AE530" s="189">
        <f>SUM($F467:AE467)</f>
        <v>7551918718.6590052</v>
      </c>
      <c r="AF530" s="189">
        <f>SUM($F467:AF467)</f>
        <v>7603908423.1736736</v>
      </c>
      <c r="AG530" s="189">
        <f>SUM($F467:AG467)</f>
        <v>7653343000.5427084</v>
      </c>
      <c r="AH530" s="189">
        <f>SUM($F467:AH467)</f>
        <v>7700336684.4794474</v>
      </c>
      <c r="AI530" s="189">
        <f>SUM($F467:AI467)</f>
        <v>7744994786.8608284</v>
      </c>
      <c r="AJ530" s="189">
        <f>SUM($F467:AJ467)</f>
        <v>7787414672.3892651</v>
      </c>
      <c r="AK530" s="189">
        <f>SUM($F467:AK467)</f>
        <v>7827686598.4038143</v>
      </c>
      <c r="AL530" s="189">
        <f>SUM($F467:AL467)</f>
        <v>7865894442.1758862</v>
      </c>
      <c r="AM530" s="189">
        <f>SUM($F467:AM467)</f>
        <v>7902116333.7535076</v>
      </c>
      <c r="AN530" s="189">
        <f>SUM($F467:AN467)</f>
        <v>7936425209.0666075</v>
      </c>
      <c r="AO530" s="189">
        <f>SUM($F467:AO467)</f>
        <v>7968889295.3549776</v>
      </c>
      <c r="AP530" s="189">
        <f>SUM($F467:AP467)</f>
        <v>7999572538.8684359</v>
      </c>
      <c r="AQ530" s="189">
        <f>SUM($F467:AQ467)</f>
        <v>8028534983.0940838</v>
      </c>
      <c r="AR530" s="189">
        <f>SUM($F467:AR467)</f>
        <v>8055833104.3969278</v>
      </c>
      <c r="AS530" s="189">
        <f>SUM($F467:AS467)</f>
        <v>8081520110.8480272</v>
      </c>
      <c r="AT530" s="189">
        <f>SUM($F467:AT467)</f>
        <v>8105646209.1053772</v>
      </c>
      <c r="AU530" s="189">
        <f>SUM($F467:AU467)</f>
        <v>8128258843.4657259</v>
      </c>
      <c r="AV530" s="189">
        <f>SUM($F467:AV467)</f>
        <v>8149402910.5884352</v>
      </c>
      <c r="AW530" s="189">
        <f>SUM($F467:AW467)</f>
        <v>8169120952.8801517</v>
      </c>
      <c r="AX530" s="189">
        <f>SUM($F467:AX467)</f>
        <v>8187453333.1017694</v>
      </c>
      <c r="AY530" s="189">
        <f>SUM($F467:AY467)</f>
        <v>8204438392.4011326</v>
      </c>
      <c r="AZ530" s="189">
        <f>SUM($F467:AZ467)</f>
        <v>8220112593.6737223</v>
      </c>
      <c r="BA530" s="189">
        <f>SUM($F467:BA467)</f>
        <v>8234510651.8991156</v>
      </c>
      <c r="BB530" s="189">
        <f>SUM($F467:BB467)</f>
        <v>8247665652.8851995</v>
      </c>
      <c r="BC530" s="189">
        <f>SUM($F467:BC467)</f>
        <v>8259609161.6684723</v>
      </c>
      <c r="BD530" s="189">
        <f>SUM($F467:BD467)</f>
        <v>8270371321.6618624</v>
      </c>
      <c r="BE530" s="189">
        <f>SUM($F467:BE467)</f>
        <v>8279980945.5070543</v>
      </c>
      <c r="BF530" s="189">
        <f>SUM($F467:BF467)</f>
        <v>8288465598.4726839</v>
      </c>
      <c r="BG530" s="189">
        <f>SUM($F467:BG467)</f>
        <v>8295851675.1400738</v>
      </c>
      <c r="BH530" s="189">
        <f>SUM($F467:BH467)</f>
        <v>8302164470.0319147</v>
      </c>
      <c r="BI530" s="189">
        <f>SUM($F467:BI467)</f>
        <v>8307428242.7644815</v>
      </c>
      <c r="BJ530" s="189">
        <f>SUM($F467:BJ467)</f>
        <v>8311666278.2388706</v>
      </c>
      <c r="BK530" s="189">
        <f>SUM($F467:BK467)</f>
        <v>8314900942.3299818</v>
      </c>
      <c r="BL530" s="189">
        <f>SUM($F467:BL467)</f>
        <v>8317153733.482317</v>
      </c>
      <c r="BM530" s="189">
        <f>SUM($F467:BM467)</f>
        <v>8318445330.578166</v>
      </c>
      <c r="BN530" s="1521">
        <f>SUM($F467:BN467)</f>
        <v>8318795637.4054985</v>
      </c>
    </row>
    <row r="531" spans="1:66" hidden="1" x14ac:dyDescent="0.15">
      <c r="A531" s="1123"/>
      <c r="C531" s="1529"/>
      <c r="D531" s="274"/>
      <c r="E531" s="1675"/>
      <c r="F531" s="1604">
        <f>SUM($F468:F468)</f>
        <v>7810102665.3312073</v>
      </c>
      <c r="G531" s="189">
        <f>SUM($F468:G468)</f>
        <v>8194660695.7322826</v>
      </c>
      <c r="H531" s="189">
        <f>SUM($F468:H468)</f>
        <v>8516958525.8453579</v>
      </c>
      <c r="I531" s="189">
        <f>SUM($F468:I468)</f>
        <v>8805764095.2935429</v>
      </c>
      <c r="J531" s="189">
        <f>SUM($F468:J468)</f>
        <v>9072027745.147419</v>
      </c>
      <c r="K531" s="189">
        <f>SUM($F468:K468)</f>
        <v>9321472873.8151474</v>
      </c>
      <c r="L531" s="189">
        <f>SUM($F468:L468)</f>
        <v>9557593489.0706215</v>
      </c>
      <c r="M531" s="189">
        <f>SUM($F468:M468)</f>
        <v>9782732928.0672779</v>
      </c>
      <c r="N531" s="189">
        <f>SUM($F468:N468)</f>
        <v>9998565815.6878738</v>
      </c>
      <c r="O531" s="189">
        <f>SUM($F468:O468)</f>
        <v>10206345079.473585</v>
      </c>
      <c r="P531" s="189">
        <f>SUM($F468:P468)</f>
        <v>10407041298.026648</v>
      </c>
      <c r="Q531" s="189">
        <f>SUM($F468:Q468)</f>
        <v>10601427114.599329</v>
      </c>
      <c r="R531" s="189">
        <f>SUM($F468:R468)</f>
        <v>10790131271.081364</v>
      </c>
      <c r="S531" s="189">
        <f>SUM($F468:S468)</f>
        <v>10973674752.34087</v>
      </c>
      <c r="T531" s="189">
        <f>SUM($F468:T468)</f>
        <v>11152495850.189968</v>
      </c>
      <c r="U531" s="189">
        <f>SUM($F468:U468)</f>
        <v>11326968073.363363</v>
      </c>
      <c r="V531" s="189">
        <f>SUM($F468:V468)</f>
        <v>11497413274.974007</v>
      </c>
      <c r="W531" s="189">
        <f>SUM($F468:W468)</f>
        <v>11664111486.734463</v>
      </c>
      <c r="X531" s="189">
        <f>SUM($F468:X468)</f>
        <v>11827308426.893709</v>
      </c>
      <c r="Y531" s="189">
        <f>SUM($F468:Y468)</f>
        <v>11987221328.032938</v>
      </c>
      <c r="Z531" s="189">
        <f>SUM($F468:Z468)</f>
        <v>12144043527.482801</v>
      </c>
      <c r="AA531" s="189">
        <f>SUM($F468:AA468)</f>
        <v>12297948130.555086</v>
      </c>
      <c r="AB531" s="189">
        <f>SUM($F468:AB468)</f>
        <v>12449090968.222607</v>
      </c>
      <c r="AC531" s="189">
        <f>SUM($F468:AC468)</f>
        <v>12597613010.41543</v>
      </c>
      <c r="AD531" s="189">
        <f>SUM($F468:AD468)</f>
        <v>12743642354.001369</v>
      </c>
      <c r="AE531" s="189">
        <f>SUM($F468:AE468)</f>
        <v>12887295874.684179</v>
      </c>
      <c r="AF531" s="189">
        <f>SUM($F468:AF468)</f>
        <v>13028680610.569841</v>
      </c>
      <c r="AG531" s="189">
        <f>SUM($F468:AG468)</f>
        <v>13167894929.455193</v>
      </c>
      <c r="AH531" s="189">
        <f>SUM($F468:AH468)</f>
        <v>13305029520.27149</v>
      </c>
      <c r="AI531" s="189">
        <f>SUM($F468:AI468)</f>
        <v>13440168240.404873</v>
      </c>
      <c r="AJ531" s="189">
        <f>SUM($F468:AJ468)</f>
        <v>13573388844.013037</v>
      </c>
      <c r="AK531" s="189">
        <f>SUM($F468:AK468)</f>
        <v>13704763611.400248</v>
      </c>
      <c r="AL531" s="189">
        <f>SUM($F468:AL468)</f>
        <v>13834359895.601934</v>
      </c>
      <c r="AM531" s="189">
        <f>SUM($F468:AM468)</f>
        <v>13962240599.278263</v>
      </c>
      <c r="AN531" s="189">
        <f>SUM($F468:AN468)</f>
        <v>14088464592.614782</v>
      </c>
      <c r="AO531" s="189">
        <f>SUM($F468:AO468)</f>
        <v>14213087081.023859</v>
      </c>
      <c r="AP531" s="189">
        <f>SUM($F468:AP468)</f>
        <v>14336159929.919289</v>
      </c>
      <c r="AQ531" s="189">
        <f>SUM($F468:AQ468)</f>
        <v>14457731952.612759</v>
      </c>
      <c r="AR531" s="189">
        <f>SUM($F468:AR468)</f>
        <v>14577849166.390173</v>
      </c>
      <c r="AS531" s="189">
        <f>SUM($F468:AS468)</f>
        <v>14696555021.018887</v>
      </c>
      <c r="AT531" s="189">
        <f>SUM($F468:AT468)</f>
        <v>14813890603.275871</v>
      </c>
      <c r="AU531" s="189">
        <f>SUM($F468:AU468)</f>
        <v>14929894820.542332</v>
      </c>
      <c r="AV531" s="189">
        <f>SUM($F468:AV468)</f>
        <v>15044604566.059496</v>
      </c>
      <c r="AW531" s="189">
        <f>SUM($F468:AW468)</f>
        <v>15158054868.0653</v>
      </c>
      <c r="AX531" s="189">
        <f>SUM($F468:AX468)</f>
        <v>15270279024.718176</v>
      </c>
      <c r="AY531" s="189">
        <f>SUM($F468:AY468)</f>
        <v>15381308726.451038</v>
      </c>
      <c r="AZ531" s="189">
        <f>SUM($F468:AZ468)</f>
        <v>15491174167.176687</v>
      </c>
      <c r="BA531" s="189">
        <f>SUM($F468:BA468)</f>
        <v>15599904145.578104</v>
      </c>
      <c r="BB531" s="189">
        <f>SUM($F468:BB468)</f>
        <v>15707526157.557556</v>
      </c>
      <c r="BC531" s="189">
        <f>SUM($F468:BC468)</f>
        <v>15814066480.782396</v>
      </c>
      <c r="BD531" s="189">
        <f>SUM($F468:BD468)</f>
        <v>15919550252.149033</v>
      </c>
      <c r="BE531" s="189">
        <f>SUM($F468:BE468)</f>
        <v>16024001538.886606</v>
      </c>
      <c r="BF531" s="189">
        <f>SUM($F468:BF468)</f>
        <v>16127443403.93581</v>
      </c>
      <c r="BG531" s="189">
        <f>SUM($F468:BG468)</f>
        <v>16229897966.163952</v>
      </c>
      <c r="BH531" s="189">
        <f>SUM($F468:BH468)</f>
        <v>16331386455.912876</v>
      </c>
      <c r="BI531" s="189">
        <f>SUM($F468:BI468)</f>
        <v>16431929266.32041</v>
      </c>
      <c r="BJ531" s="189">
        <f>SUM($F468:BJ468)</f>
        <v>16531546000.807184</v>
      </c>
      <c r="BK531" s="189">
        <f>SUM($F468:BK468)</f>
        <v>16630255517.078085</v>
      </c>
      <c r="BL531" s="189">
        <f>SUM($F468:BL468)</f>
        <v>16728075967.950237</v>
      </c>
      <c r="BM531" s="189">
        <f>SUM($F468:BM468)</f>
        <v>16825024839.286695</v>
      </c>
      <c r="BN531" s="1521">
        <f>SUM($F468:BN468)</f>
        <v>16921118985.28615</v>
      </c>
    </row>
    <row r="532" spans="1:66" hidden="1" x14ac:dyDescent="0.15">
      <c r="A532" s="1123"/>
      <c r="C532" s="1529"/>
      <c r="D532" s="274"/>
      <c r="E532" s="1675"/>
      <c r="F532" s="1604"/>
      <c r="G532" s="189"/>
      <c r="H532" s="189"/>
      <c r="I532" s="189"/>
      <c r="J532" s="189"/>
      <c r="K532" s="189"/>
      <c r="L532" s="189"/>
      <c r="M532" s="189"/>
      <c r="N532" s="189"/>
      <c r="O532" s="189"/>
      <c r="P532" s="189"/>
      <c r="Q532" s="189"/>
      <c r="R532" s="189"/>
      <c r="S532" s="189"/>
      <c r="T532" s="189"/>
      <c r="U532" s="189"/>
      <c r="V532" s="189"/>
      <c r="W532" s="189"/>
      <c r="X532" s="189"/>
      <c r="Y532" s="189"/>
      <c r="Z532" s="189"/>
      <c r="AA532" s="189"/>
      <c r="AB532" s="189"/>
      <c r="AC532" s="189"/>
      <c r="AD532" s="189"/>
      <c r="AE532" s="189"/>
      <c r="AF532" s="189"/>
      <c r="AG532" s="189"/>
      <c r="AH532" s="189"/>
      <c r="AI532" s="189"/>
      <c r="AJ532" s="189"/>
      <c r="AK532" s="189"/>
      <c r="AL532" s="189"/>
      <c r="AM532" s="189"/>
      <c r="AN532" s="189"/>
      <c r="AO532" s="189"/>
      <c r="AP532" s="189"/>
      <c r="AQ532" s="189"/>
      <c r="AR532" s="189"/>
      <c r="AS532" s="189"/>
      <c r="AT532" s="189"/>
      <c r="AU532" s="189"/>
      <c r="AV532" s="189"/>
      <c r="AW532" s="189"/>
      <c r="AX532" s="189"/>
      <c r="AY532" s="189"/>
      <c r="AZ532" s="189"/>
      <c r="BA532" s="189"/>
      <c r="BB532" s="189"/>
      <c r="BC532" s="189"/>
      <c r="BD532" s="189"/>
      <c r="BE532" s="189"/>
      <c r="BF532" s="189"/>
      <c r="BG532" s="189"/>
      <c r="BH532" s="189"/>
      <c r="BI532" s="189"/>
      <c r="BJ532" s="189"/>
      <c r="BK532" s="189"/>
      <c r="BL532" s="189"/>
      <c r="BM532" s="189"/>
      <c r="BN532" s="1521"/>
    </row>
    <row r="533" spans="1:66" hidden="1" x14ac:dyDescent="0.15">
      <c r="A533" s="1123"/>
      <c r="C533" s="1529"/>
      <c r="D533" s="274"/>
      <c r="E533" s="1675"/>
      <c r="F533" s="1604">
        <f>SUM($F470:F470)</f>
        <v>-9167675946.521513</v>
      </c>
      <c r="G533" s="189">
        <f>SUM($F470:G470)</f>
        <v>-9237858572.5039139</v>
      </c>
      <c r="H533" s="189">
        <f>SUM($F470:H470)</f>
        <v>-9347858552.0863132</v>
      </c>
      <c r="I533" s="189">
        <f>SUM($F470:I470)</f>
        <v>-9477348389.0816975</v>
      </c>
      <c r="J533" s="189">
        <f>SUM($F470:J470)</f>
        <v>-9619202251.5440979</v>
      </c>
      <c r="K533" s="189">
        <f>SUM($F470:K470)</f>
        <v>-9769888131.8865242</v>
      </c>
      <c r="L533" s="189">
        <f>SUM($F470:L470)</f>
        <v>-9927333880.2793121</v>
      </c>
      <c r="M533" s="189">
        <f>SUM($F470:M470)</f>
        <v>-10090193482.268068</v>
      </c>
      <c r="N533" s="189">
        <f>SUM($F470:N470)</f>
        <v>-10257530451.034468</v>
      </c>
      <c r="O533" s="189">
        <f>SUM($F470:O470)</f>
        <v>-10428660100.483538</v>
      </c>
      <c r="P533" s="189">
        <f>SUM($F470:P470)</f>
        <v>-10603062683.553959</v>
      </c>
      <c r="Q533" s="189">
        <f>SUM($F470:Q470)</f>
        <v>-10780331864.479254</v>
      </c>
      <c r="R533" s="189">
        <f>SUM($F470:R470)</f>
        <v>-10960142341.989964</v>
      </c>
      <c r="S533" s="189">
        <f>SUM($F470:S470)</f>
        <v>-11142228550.108015</v>
      </c>
      <c r="T533" s="189">
        <f>SUM($F470:T470)</f>
        <v>-11326370110.495501</v>
      </c>
      <c r="U533" s="189">
        <f>SUM($F470:U470)</f>
        <v>-11512381580.462784</v>
      </c>
      <c r="V533" s="189">
        <f>SUM($F470:V470)</f>
        <v>-11700105034.272385</v>
      </c>
      <c r="W533" s="189">
        <f>SUM($F470:W470)</f>
        <v>-11889404571.305746</v>
      </c>
      <c r="X533" s="189">
        <f>SUM($F470:X470)</f>
        <v>-12080162169.661482</v>
      </c>
      <c r="Y533" s="189">
        <f>SUM($F470:Y470)</f>
        <v>-12272274501.016455</v>
      </c>
      <c r="Z533" s="189">
        <f>SUM($F470:Z470)</f>
        <v>-12465650446.269272</v>
      </c>
      <c r="AA533" s="189">
        <f>SUM($F470:AA470)</f>
        <v>-12660209131.281038</v>
      </c>
      <c r="AB533" s="189">
        <f>SUM($F470:AB470)</f>
        <v>-12855878354.817755</v>
      </c>
      <c r="AC533" s="189">
        <f>SUM($F470:AC470)</f>
        <v>-13052593316.51263</v>
      </c>
      <c r="AD533" s="189">
        <f>SUM($F470:AD470)</f>
        <v>-13250295577.317678</v>
      </c>
      <c r="AE533" s="189">
        <f>SUM($F470:AE470)</f>
        <v>-13448932202.239294</v>
      </c>
      <c r="AF533" s="189">
        <f>SUM($F470:AF470)</f>
        <v>-13648455047.530216</v>
      </c>
      <c r="AG533" s="189">
        <f>SUM($F470:AG470)</f>
        <v>-13848820163.486023</v>
      </c>
      <c r="AH533" s="189">
        <f>SUM($F470:AH470)</f>
        <v>-14049987290.592491</v>
      </c>
      <c r="AI533" s="189">
        <f>SUM($F470:AI470)</f>
        <v>-14251919431.681549</v>
      </c>
      <c r="AJ533" s="189">
        <f>SUM($F470:AJ470)</f>
        <v>-14454582486.451855</v>
      </c>
      <c r="AK533" s="189">
        <f>SUM($F470:AK470)</f>
        <v>-14657944937.524639</v>
      </c>
      <c r="AL533" s="189">
        <f>SUM($F470:AL470)</f>
        <v>-14861977579.368799</v>
      </c>
      <c r="AM533" s="189">
        <f>SUM($F470:AM470)</f>
        <v>-15066653283.107389</v>
      </c>
      <c r="AN533" s="189">
        <f>SUM($F470:AN470)</f>
        <v>-15271946791.530558</v>
      </c>
      <c r="AO533" s="189">
        <f>SUM($F470:AO470)</f>
        <v>-15477834539.675474</v>
      </c>
      <c r="AP533" s="189">
        <f>SUM($F470:AP470)</f>
        <v>-15684294497.156542</v>
      </c>
      <c r="AQ533" s="189">
        <f>SUM($F470:AQ470)</f>
        <v>-15891306029.087585</v>
      </c>
      <c r="AR533" s="189">
        <f>SUM($F470:AR470)</f>
        <v>-16098849772.968044</v>
      </c>
      <c r="AS533" s="189">
        <f>SUM($F470:AS470)</f>
        <v>-16306907529.335054</v>
      </c>
      <c r="AT533" s="189">
        <f>SUM($F470:AT470)</f>
        <v>-16515462164.333788</v>
      </c>
      <c r="AU533" s="189">
        <f>SUM($F470:AU470)</f>
        <v>-16724497522.645761</v>
      </c>
      <c r="AV533" s="189">
        <f>SUM($F470:AV470)</f>
        <v>-16933998349.451654</v>
      </c>
      <c r="AW533" s="189">
        <f>SUM($F470:AW470)</f>
        <v>-17143950220.301355</v>
      </c>
      <c r="AX533" s="189">
        <f>SUM($F470:AX470)</f>
        <v>-17354339477.927208</v>
      </c>
      <c r="AY533" s="189">
        <f>SUM($F470:AY470)</f>
        <v>-17565153175.172939</v>
      </c>
      <c r="AZ533" s="189">
        <f>SUM($F470:AZ470)</f>
        <v>-17776379023.325317</v>
      </c>
      <c r="BA533" s="189">
        <f>SUM($F470:BA470)</f>
        <v>-17988005345.232258</v>
      </c>
      <c r="BB533" s="189">
        <f>SUM($F470:BB470)</f>
        <v>-18200021032.672775</v>
      </c>
      <c r="BC533" s="189">
        <f>SUM($F470:BC470)</f>
        <v>-18412415507.513737</v>
      </c>
      <c r="BD533" s="189">
        <f>SUM($F470:BD470)</f>
        <v>-18625178686.247509</v>
      </c>
      <c r="BE533" s="189">
        <f>SUM($F470:BE470)</f>
        <v>-18838300947.555317</v>
      </c>
      <c r="BF533" s="189">
        <f>SUM($F470:BF470)</f>
        <v>-19051773102.584534</v>
      </c>
      <c r="BG533" s="189">
        <f>SUM($F470:BG470)</f>
        <v>-19265586367.665627</v>
      </c>
      <c r="BH533" s="189">
        <f>SUM($F470:BH470)</f>
        <v>-19479732339.226753</v>
      </c>
      <c r="BI533" s="189">
        <f>SUM($F470:BI470)</f>
        <v>-19694202970.692009</v>
      </c>
      <c r="BJ533" s="189">
        <f>SUM($F470:BJ470)</f>
        <v>-19908990551.173664</v>
      </c>
      <c r="BK533" s="189">
        <f>SUM($F470:BK470)</f>
        <v>-20124087685.789829</v>
      </c>
      <c r="BL533" s="189">
        <f>SUM($F470:BL470)</f>
        <v>-20339487277.457554</v>
      </c>
      <c r="BM533" s="189">
        <f>SUM($F470:BM470)</f>
        <v>-20555182510.027451</v>
      </c>
      <c r="BN533" s="1521">
        <f>SUM($F470:BN470)</f>
        <v>-20771166832.640175</v>
      </c>
    </row>
    <row r="534" spans="1:66" hidden="1" x14ac:dyDescent="0.15">
      <c r="A534" s="1123"/>
      <c r="C534" s="1529"/>
      <c r="D534" s="274"/>
      <c r="E534" s="1675"/>
      <c r="F534" s="1604">
        <f>SUM($F471:F471)</f>
        <v>-8230381689.7872</v>
      </c>
      <c r="G534" s="189">
        <f>SUM($F471:G471)</f>
        <v>-8300564315.7695999</v>
      </c>
      <c r="H534" s="189">
        <f>SUM($F471:H471)</f>
        <v>-8400609956.9519997</v>
      </c>
      <c r="I534" s="189">
        <f>SUM($F471:I471)</f>
        <v>-8516002234.1568804</v>
      </c>
      <c r="J534" s="189">
        <f>SUM($F471:J471)</f>
        <v>-8641431438.2592812</v>
      </c>
      <c r="K534" s="189">
        <f>SUM($F471:K471)</f>
        <v>-8774192796.6843853</v>
      </c>
      <c r="L534" s="189">
        <f>SUM($F471:L471)</f>
        <v>-8912666641.4058933</v>
      </c>
      <c r="M534" s="189">
        <f>SUM($F471:M471)</f>
        <v>-9055783416.7323914</v>
      </c>
      <c r="N534" s="189">
        <f>SUM($F471:N471)</f>
        <v>-9202788649.3167915</v>
      </c>
      <c r="O534" s="189">
        <f>SUM($F471:O471)</f>
        <v>-9353124136.7134838</v>
      </c>
      <c r="P534" s="189">
        <f>SUM($F471:P471)</f>
        <v>-9506361700.4721813</v>
      </c>
      <c r="Q534" s="189">
        <f>SUM($F471:Q471)</f>
        <v>-9662163461.2255936</v>
      </c>
      <c r="R534" s="189">
        <f>SUM($F471:R471)</f>
        <v>-9820256638.336235</v>
      </c>
      <c r="S534" s="189">
        <f>SUM($F471:S471)</f>
        <v>-9980416828.7679367</v>
      </c>
      <c r="T534" s="189">
        <f>SUM($F471:T471)</f>
        <v>-10142456496.89282</v>
      </c>
      <c r="U534" s="189">
        <f>SUM($F471:U471)</f>
        <v>-10306216804.864443</v>
      </c>
      <c r="V534" s="189">
        <f>SUM($F471:V471)</f>
        <v>-10471561661.658543</v>
      </c>
      <c r="W534" s="189">
        <f>SUM($F471:W471)</f>
        <v>-10638373290.68281</v>
      </c>
      <c r="X534" s="189">
        <f>SUM($F471:X471)</f>
        <v>-10806548864.06736</v>
      </c>
      <c r="Y534" s="189">
        <f>SUM($F471:Y471)</f>
        <v>-10975997903.320253</v>
      </c>
      <c r="Z534" s="189">
        <f>SUM($F471:Z471)</f>
        <v>-11146640241.612507</v>
      </c>
      <c r="AA534" s="189">
        <f>SUM($F471:AA471)</f>
        <v>-11318404404.947412</v>
      </c>
      <c r="AB534" s="189">
        <f>SUM($F471:AB471)</f>
        <v>-11491226310.685173</v>
      </c>
      <c r="AC534" s="189">
        <f>SUM($F471:AC471)</f>
        <v>-11665048209.91</v>
      </c>
      <c r="AD534" s="189">
        <f>SUM($F471:AD471)</f>
        <v>-11839817819.551405</v>
      </c>
      <c r="AE534" s="189">
        <f>SUM($F471:AE471)</f>
        <v>-12015487603.881636</v>
      </c>
      <c r="AF534" s="189">
        <f>SUM($F471:AF471)</f>
        <v>-12192014174.845942</v>
      </c>
      <c r="AG534" s="189">
        <f>SUM($F471:AG471)</f>
        <v>-12369357787.841755</v>
      </c>
      <c r="AH534" s="189">
        <f>SUM($F471:AH471)</f>
        <v>-12547481914.845264</v>
      </c>
      <c r="AI534" s="189">
        <f>SUM($F471:AI471)</f>
        <v>-12726352880.729963</v>
      </c>
      <c r="AJ534" s="189">
        <f>SUM($F471:AJ471)</f>
        <v>-12905939551.603203</v>
      </c>
      <c r="AK534" s="189">
        <f>SUM($F471:AK471)</f>
        <v>-13086213066.263382</v>
      </c>
      <c r="AL534" s="189">
        <f>SUM($F471:AL471)</f>
        <v>-13267146603.635727</v>
      </c>
      <c r="AM534" s="189">
        <f>SUM($F471:AM471)</f>
        <v>-13448715180.410397</v>
      </c>
      <c r="AN534" s="189">
        <f>SUM($F471:AN471)</f>
        <v>-13630895474.178385</v>
      </c>
      <c r="AO534" s="189">
        <f>SUM($F471:AO471)</f>
        <v>-13813665668.2083</v>
      </c>
      <c r="AP534" s="189">
        <f>SUM($F471:AP471)</f>
        <v>-13997005314.682526</v>
      </c>
      <c r="AQ534" s="189">
        <f>SUM($F471:AQ471)</f>
        <v>-14180895213.753117</v>
      </c>
      <c r="AR534" s="189">
        <f>SUM($F471:AR471)</f>
        <v>-14365317306.215437</v>
      </c>
      <c r="AS534" s="189">
        <f>SUM($F471:AS471)</f>
        <v>-14550254577.953163</v>
      </c>
      <c r="AT534" s="189">
        <f>SUM($F471:AT471)</f>
        <v>-14735690974.598938</v>
      </c>
      <c r="AU534" s="189">
        <f>SUM($F471:AU471)</f>
        <v>-14921611325.093794</v>
      </c>
      <c r="AV534" s="189">
        <f>SUM($F471:AV471)</f>
        <v>-15108001273.025824</v>
      </c>
      <c r="AW534" s="189">
        <f>SUM($F471:AW471)</f>
        <v>-15294847214.7924</v>
      </c>
      <c r="AX534" s="189">
        <f>SUM($F471:AX471)</f>
        <v>-15482136243.766857</v>
      </c>
      <c r="AY534" s="189">
        <f>SUM($F471:AY471)</f>
        <v>-15669856099.765045</v>
      </c>
      <c r="AZ534" s="189">
        <f>SUM($F471:AZ471)</f>
        <v>-15857995123.203508</v>
      </c>
      <c r="BA534" s="189">
        <f>SUM($F471:BA471)</f>
        <v>-16046542213.42235</v>
      </c>
      <c r="BB534" s="189">
        <f>SUM($F471:BB471)</f>
        <v>-16235486790.714905</v>
      </c>
      <c r="BC534" s="189">
        <f>SUM($F471:BC471)</f>
        <v>-16424818761.665045</v>
      </c>
      <c r="BD534" s="189">
        <f>SUM($F471:BD471)</f>
        <v>-16614528487.4431</v>
      </c>
      <c r="BE534" s="189">
        <f>SUM($F471:BE471)</f>
        <v>-16804606754.75441</v>
      </c>
      <c r="BF534" s="189">
        <f>SUM($F471:BF471)</f>
        <v>-16995044749.171431</v>
      </c>
      <c r="BG534" s="189">
        <f>SUM($F471:BG471)</f>
        <v>-17185834030.612274</v>
      </c>
      <c r="BH534" s="189">
        <f>SUM($F471:BH471)</f>
        <v>-17376966510.756077</v>
      </c>
      <c r="BI534" s="189">
        <f>SUM($F471:BI471)</f>
        <v>-17568434432.209549</v>
      </c>
      <c r="BJ534" s="189">
        <f>SUM($F471:BJ471)</f>
        <v>-17760230349.259892</v>
      </c>
      <c r="BK534" s="189">
        <f>SUM($F471:BK471)</f>
        <v>-17952347110.067364</v>
      </c>
      <c r="BL534" s="189">
        <f>SUM($F471:BL471)</f>
        <v>-18144777840.166718</v>
      </c>
      <c r="BM534" s="189">
        <f>SUM($F471:BM471)</f>
        <v>-18337515927.160591</v>
      </c>
      <c r="BN534" s="1521">
        <f>SUM($F471:BN471)</f>
        <v>-18530555006.500202</v>
      </c>
    </row>
    <row r="535" spans="1:66" hidden="1" x14ac:dyDescent="0.15">
      <c r="A535" s="1123"/>
      <c r="C535" s="1529"/>
      <c r="D535" s="274"/>
      <c r="E535" s="1675"/>
      <c r="F535" s="1604">
        <f>SUM($F472:F472)</f>
        <v>-7104151846.0890093</v>
      </c>
      <c r="G535" s="189">
        <f>SUM($F472:G472)</f>
        <v>-7174334472.0714092</v>
      </c>
      <c r="H535" s="189">
        <f>SUM($F472:H472)</f>
        <v>-7264425774.8538094</v>
      </c>
      <c r="I535" s="189">
        <f>SUM($F472:I472)</f>
        <v>-7365226753.959033</v>
      </c>
      <c r="J535" s="189">
        <f>SUM($F472:J472)</f>
        <v>-7473235865.861433</v>
      </c>
      <c r="K535" s="189">
        <f>SUM($F472:K472)</f>
        <v>-7586622964.03757</v>
      </c>
      <c r="L535" s="189">
        <f>SUM($F472:L472)</f>
        <v>-7704270784.6305113</v>
      </c>
      <c r="M535" s="189">
        <f>SUM($F472:M472)</f>
        <v>-7825430008.7847862</v>
      </c>
      <c r="N535" s="189">
        <f>SUM($F472:N472)</f>
        <v>-7949565148.8951864</v>
      </c>
      <c r="O535" s="189">
        <f>SUM($F472:O472)</f>
        <v>-8076275561.703969</v>
      </c>
      <c r="P535" s="189">
        <f>SUM($F472:P472)</f>
        <v>-8205250889.4607325</v>
      </c>
      <c r="Q535" s="189">
        <f>SUM($F472:Q472)</f>
        <v>-8336244067.3516798</v>
      </c>
      <c r="R535" s="189">
        <f>SUM($F472:R472)</f>
        <v>-8469054045.2835665</v>
      </c>
      <c r="S535" s="189">
        <f>SUM($F472:S472)</f>
        <v>-8603514230.1630669</v>
      </c>
      <c r="T535" s="189">
        <f>SUM($F472:T472)</f>
        <v>-8739484471.3001537</v>
      </c>
      <c r="U535" s="189">
        <f>SUM($F472:U472)</f>
        <v>-8876845333.4111824</v>
      </c>
      <c r="V535" s="189">
        <f>SUM($F472:V472)</f>
        <v>-9015493898.908783</v>
      </c>
      <c r="W535" s="189">
        <f>SUM($F472:W472)</f>
        <v>-9155340623.2551365</v>
      </c>
      <c r="X535" s="189">
        <f>SUM($F472:X472)</f>
        <v>-9296306934.1812801</v>
      </c>
      <c r="Y535" s="189">
        <f>SUM($F472:Y472)</f>
        <v>-9438323368.1578751</v>
      </c>
      <c r="Z535" s="189">
        <f>SUM($F472:Z472)</f>
        <v>-9581328102.5372009</v>
      </c>
      <c r="AA535" s="189">
        <f>SUM($F472:AA472)</f>
        <v>-9725265784.1773033</v>
      </c>
      <c r="AB535" s="189">
        <f>SUM($F472:AB472)</f>
        <v>-9870086583.6773968</v>
      </c>
      <c r="AC535" s="189">
        <f>SUM($F472:AC472)</f>
        <v>-10015745423.688496</v>
      </c>
      <c r="AD535" s="189">
        <f>SUM($F472:AD472)</f>
        <v>-10162201343.225433</v>
      </c>
      <c r="AE535" s="189">
        <f>SUM($F472:AE472)</f>
        <v>-10309416969.446476</v>
      </c>
      <c r="AF535" s="189">
        <f>SUM($F472:AF472)</f>
        <v>-10457358075.236267</v>
      </c>
      <c r="AG535" s="189">
        <f>SUM($F472:AG472)</f>
        <v>-10605993205.946962</v>
      </c>
      <c r="AH535" s="189">
        <f>SUM($F472:AH472)</f>
        <v>-10755293362.368582</v>
      </c>
      <c r="AI535" s="189">
        <f>SUM($F472:AI472)</f>
        <v>-10905231729.784975</v>
      </c>
      <c r="AJ535" s="189">
        <f>SUM($F472:AJ472)</f>
        <v>-11055783445.083141</v>
      </c>
      <c r="AK535" s="189">
        <f>SUM($F472:AK472)</f>
        <v>-11206925395.500671</v>
      </c>
      <c r="AL535" s="189">
        <f>SUM($F472:AL472)</f>
        <v>-11358636043.846752</v>
      </c>
      <c r="AM535" s="189">
        <f>SUM($F472:AM472)</f>
        <v>-11510895276.007946</v>
      </c>
      <c r="AN535" s="189">
        <f>SUM($F472:AN472)</f>
        <v>-11663684267.317904</v>
      </c>
      <c r="AO535" s="189">
        <f>SUM($F472:AO472)</f>
        <v>-11816985364.979055</v>
      </c>
      <c r="AP535" s="189">
        <f>SUM($F472:AP472)</f>
        <v>-11970781984.210825</v>
      </c>
      <c r="AQ535" s="189">
        <f>SUM($F472:AQ472)</f>
        <v>-12125058516.190218</v>
      </c>
      <c r="AR535" s="189">
        <f>SUM($F472:AR472)</f>
        <v>-12279800246.167393</v>
      </c>
      <c r="AS535" s="189">
        <f>SUM($F472:AS472)</f>
        <v>-12434993280.396887</v>
      </c>
      <c r="AT535" s="189">
        <f>SUM($F472:AT472)</f>
        <v>-12590624480.736521</v>
      </c>
      <c r="AU535" s="189">
        <f>SUM($F472:AU472)</f>
        <v>-12746681405.940138</v>
      </c>
      <c r="AV535" s="189">
        <f>SUM($F472:AV472)</f>
        <v>-12903152258.81447</v>
      </c>
      <c r="AW535" s="189">
        <f>SUM($F472:AW472)</f>
        <v>-13060025838.530342</v>
      </c>
      <c r="AX535" s="189">
        <f>SUM($F472:AX472)</f>
        <v>-13217291497.478666</v>
      </c>
      <c r="AY535" s="189">
        <f>SUM($F472:AY472)</f>
        <v>-13374939102.14584</v>
      </c>
      <c r="AZ535" s="189">
        <f>SUM($F472:AZ472)</f>
        <v>-13532958997.554068</v>
      </c>
      <c r="BA535" s="189">
        <f>SUM($F472:BA472)</f>
        <v>-13691341974.872202</v>
      </c>
      <c r="BB535" s="189">
        <f>SUM($F472:BB472)</f>
        <v>-13850079241.853687</v>
      </c>
      <c r="BC535" s="189">
        <f>SUM($F472:BC472)</f>
        <v>-14009162395.801712</v>
      </c>
      <c r="BD535" s="189">
        <f>SUM($F472:BD472)</f>
        <v>-14168583398.798889</v>
      </c>
      <c r="BE535" s="189">
        <f>SUM($F472:BE472)</f>
        <v>-14328334554.970741</v>
      </c>
      <c r="BF535" s="189">
        <f>SUM($F472:BF472)</f>
        <v>-14488408489.579794</v>
      </c>
      <c r="BG535" s="189">
        <f>SUM($F472:BG472)</f>
        <v>-14648798129.770861</v>
      </c>
      <c r="BH535" s="189">
        <f>SUM($F472:BH472)</f>
        <v>-14809496686.808727</v>
      </c>
      <c r="BI535" s="189">
        <f>SUM($F472:BI472)</f>
        <v>-14970497639.667313</v>
      </c>
      <c r="BJ535" s="189">
        <f>SUM($F472:BJ472)</f>
        <v>-15131794719.845009</v>
      </c>
      <c r="BK535" s="189">
        <f>SUM($F472:BK472)</f>
        <v>-15293381897.294531</v>
      </c>
      <c r="BL535" s="189">
        <f>SUM($F472:BL472)</f>
        <v>-15455253367.367525</v>
      </c>
      <c r="BM535" s="189">
        <f>SUM($F472:BM472)</f>
        <v>-15617403538.684675</v>
      </c>
      <c r="BN535" s="1521">
        <f>SUM($F472:BN472)</f>
        <v>-15779827021.851265</v>
      </c>
    </row>
    <row r="536" spans="1:66" hidden="1" x14ac:dyDescent="0.15">
      <c r="A536" s="1123"/>
      <c r="C536" s="1529"/>
      <c r="D536" s="274"/>
      <c r="E536" s="1675"/>
      <c r="F536" s="1604"/>
      <c r="G536" s="189"/>
      <c r="H536" s="189"/>
      <c r="I536" s="189"/>
      <c r="J536" s="189"/>
      <c r="K536" s="189"/>
      <c r="L536" s="189"/>
      <c r="M536" s="189"/>
      <c r="N536" s="189"/>
      <c r="O536" s="189"/>
      <c r="P536" s="189"/>
      <c r="Q536" s="189"/>
      <c r="R536" s="189"/>
      <c r="S536" s="189"/>
      <c r="T536" s="189"/>
      <c r="U536" s="189"/>
      <c r="V536" s="189"/>
      <c r="W536" s="189"/>
      <c r="X536" s="189"/>
      <c r="Y536" s="189"/>
      <c r="Z536" s="189"/>
      <c r="AA536" s="189"/>
      <c r="AB536" s="189"/>
      <c r="AC536" s="189"/>
      <c r="AD536" s="189"/>
      <c r="AE536" s="189"/>
      <c r="AF536" s="189"/>
      <c r="AG536" s="189"/>
      <c r="AH536" s="189"/>
      <c r="AI536" s="189"/>
      <c r="AJ536" s="189"/>
      <c r="AK536" s="189"/>
      <c r="AL536" s="189"/>
      <c r="AM536" s="189"/>
      <c r="AN536" s="189"/>
      <c r="AO536" s="189"/>
      <c r="AP536" s="189"/>
      <c r="AQ536" s="189"/>
      <c r="AR536" s="189"/>
      <c r="AS536" s="189"/>
      <c r="AT536" s="189"/>
      <c r="AU536" s="189"/>
      <c r="AV536" s="189"/>
      <c r="AW536" s="189"/>
      <c r="AX536" s="189"/>
      <c r="AY536" s="189"/>
      <c r="AZ536" s="189"/>
      <c r="BA536" s="189"/>
      <c r="BB536" s="189"/>
      <c r="BC536" s="189"/>
      <c r="BD536" s="189"/>
      <c r="BE536" s="189"/>
      <c r="BF536" s="189"/>
      <c r="BG536" s="189"/>
      <c r="BH536" s="189"/>
      <c r="BI536" s="189"/>
      <c r="BJ536" s="189"/>
      <c r="BK536" s="189"/>
      <c r="BL536" s="189"/>
      <c r="BM536" s="189"/>
      <c r="BN536" s="1521"/>
    </row>
    <row r="537" spans="1:66" hidden="1" x14ac:dyDescent="0.15">
      <c r="A537" s="1123"/>
      <c r="C537" s="1529"/>
      <c r="D537" s="274"/>
      <c r="E537" s="1675"/>
      <c r="F537" s="1604">
        <f>SUM($F474:F474)</f>
        <v>-97088477.929391026</v>
      </c>
      <c r="G537" s="189">
        <f>SUM($F474:G474)</f>
        <v>256244130.96820891</v>
      </c>
      <c r="H537" s="189">
        <f>SUM($F474:H474)</f>
        <v>485056339.28980893</v>
      </c>
      <c r="I537" s="189">
        <f>SUM($F474:I474)</f>
        <v>652918116.8868047</v>
      </c>
      <c r="J537" s="189">
        <f>SUM($F474:J474)</f>
        <v>782114004.74760473</v>
      </c>
      <c r="K537" s="189">
        <f>SUM($F474:K474)</f>
        <v>883689613.8886447</v>
      </c>
      <c r="L537" s="189">
        <f>SUM($F474:L474)</f>
        <v>964125157.1697613</v>
      </c>
      <c r="M537" s="189">
        <f>SUM($F474:M474)</f>
        <v>1027630011.7566431</v>
      </c>
      <c r="N537" s="189">
        <f>SUM($F474:N474)</f>
        <v>1077132843.2488031</v>
      </c>
      <c r="O537" s="189">
        <f>SUM($F474:O474)</f>
        <v>1114774863.4322271</v>
      </c>
      <c r="P537" s="189">
        <f>SUM($F474:P474)</f>
        <v>1142181471.9485791</v>
      </c>
      <c r="Q537" s="189">
        <f>SUM($F474:Q474)</f>
        <v>1160623398.4630821</v>
      </c>
      <c r="R537" s="189">
        <f>SUM($F474:R474)</f>
        <v>1171117954.2914953</v>
      </c>
      <c r="S537" s="189">
        <f>SUM($F474:S474)</f>
        <v>1174495641.1869285</v>
      </c>
      <c r="T537" s="189">
        <f>SUM($F474:T474)</f>
        <v>1171445646.0599539</v>
      </c>
      <c r="U537" s="189">
        <f>SUM($F474:U474)</f>
        <v>1162547901.9274478</v>
      </c>
      <c r="V537" s="189">
        <f>SUM($F474:V474)</f>
        <v>1148296288.3246958</v>
      </c>
      <c r="W537" s="189">
        <f>SUM($F474:W474)</f>
        <v>1129115805.8590007</v>
      </c>
      <c r="X537" s="189">
        <f>SUM($F474:X474)</f>
        <v>1105375543.2092597</v>
      </c>
      <c r="Y537" s="189">
        <f>SUM($F474:Y474)</f>
        <v>1077398637.9781635</v>
      </c>
      <c r="Z537" s="189">
        <f>SUM($F474:Z474)</f>
        <v>1045470045.994765</v>
      </c>
      <c r="AA537" s="189">
        <f>SUM($F474:AA474)</f>
        <v>1009842684.1222107</v>
      </c>
      <c r="AB537" s="189">
        <f>SUM($F474:AB474)</f>
        <v>970742346.53733325</v>
      </c>
      <c r="AC537" s="189">
        <f>SUM($F474:AC474)</f>
        <v>928371682.76102352</v>
      </c>
      <c r="AD537" s="189">
        <f>SUM($F474:AD474)</f>
        <v>882913448.62727416</v>
      </c>
      <c r="AE537" s="189">
        <f>SUM($F474:AE474)</f>
        <v>834533187.1973933</v>
      </c>
      <c r="AF537" s="189">
        <f>SUM($F474:AF474)</f>
        <v>783381457.91725981</v>
      </c>
      <c r="AG537" s="189">
        <f>SUM($F474:AG474)</f>
        <v>729595704.24568903</v>
      </c>
      <c r="AH537" s="189">
        <f>SUM($F474:AH474)</f>
        <v>673301829.34762931</v>
      </c>
      <c r="AI537" s="189">
        <f>SUM($F474:AI474)</f>
        <v>614615534.08644664</v>
      </c>
      <c r="AJ537" s="189">
        <f>SUM($F474:AJ474)</f>
        <v>553643459.98396182</v>
      </c>
      <c r="AK537" s="189">
        <f>SUM($F474:AK474)</f>
        <v>490484171.01479346</v>
      </c>
      <c r="AL537" s="189">
        <f>SUM($F474:AL474)</f>
        <v>425229001.33611196</v>
      </c>
      <c r="AM537" s="189">
        <f>SUM($F474:AM474)</f>
        <v>357962790.80589664</v>
      </c>
      <c r="AN537" s="189">
        <f>SUM($F474:AN474)</f>
        <v>288764526.03686047</v>
      </c>
      <c r="AO537" s="189">
        <f>SUM($F474:AO474)</f>
        <v>217707901.49500656</v>
      </c>
      <c r="AP537" s="189">
        <f>SUM($F474:AP474)</f>
        <v>144861812.57873392</v>
      </c>
      <c r="AQ537" s="189">
        <f>SUM($F474:AQ474)</f>
        <v>70290790.555444002</v>
      </c>
      <c r="AR537" s="189">
        <f>SUM($F474:AR474)</f>
        <v>-5944612.4259130657</v>
      </c>
      <c r="AS537" s="189">
        <f>SUM($F474:AS474)</f>
        <v>-83787481.372220844</v>
      </c>
      <c r="AT537" s="189">
        <f>SUM($F474:AT474)</f>
        <v>-163184233.75541955</v>
      </c>
      <c r="AU537" s="189">
        <f>SUM($F474:AU474)</f>
        <v>-244084347.21409824</v>
      </c>
      <c r="AV537" s="189">
        <f>SUM($F474:AV474)</f>
        <v>-326440115.50862169</v>
      </c>
      <c r="AW537" s="189">
        <f>SUM($F474:AW474)</f>
        <v>-410206429.20444262</v>
      </c>
      <c r="AX537" s="189">
        <f>SUM($F474:AX474)</f>
        <v>-495340578.06882465</v>
      </c>
      <c r="AY537" s="189">
        <f>SUM($F474:AY474)</f>
        <v>-581802072.59305131</v>
      </c>
      <c r="AZ537" s="189">
        <f>SUM($F474:AZ474)</f>
        <v>-669552482.4105792</v>
      </c>
      <c r="BA537" s="189">
        <f>SUM($F474:BA474)</f>
        <v>-758555289.68372738</v>
      </c>
      <c r="BB537" s="189">
        <f>SUM($F474:BB474)</f>
        <v>-848775755.78720689</v>
      </c>
      <c r="BC537" s="189">
        <f>SUM($F474:BC474)</f>
        <v>-940180799.83401275</v>
      </c>
      <c r="BD537" s="189">
        <f>SUM($F474:BD474)</f>
        <v>-1032738887.7743974</v>
      </c>
      <c r="BE537" s="189">
        <f>SUM($F474:BE474)</f>
        <v>-1126419930.9570594</v>
      </c>
      <c r="BF537" s="189">
        <f>SUM($F474:BF474)</f>
        <v>-1221195193.1776462</v>
      </c>
      <c r="BG537" s="189">
        <f>SUM($F474:BG474)</f>
        <v>-1317037205.3567264</v>
      </c>
      <c r="BH537" s="189">
        <f>SUM($F474:BH474)</f>
        <v>-1413919687.0904632</v>
      </c>
      <c r="BI537" s="189">
        <f>SUM($F474:BI474)</f>
        <v>-1511817474.4047625</v>
      </c>
      <c r="BJ537" s="189">
        <f>SUM($F474:BJ474)</f>
        <v>-1610706453.1196902</v>
      </c>
      <c r="BK537" s="189">
        <f>SUM($F474:BK474)</f>
        <v>-1710563497.2971458</v>
      </c>
      <c r="BL537" s="189">
        <f>SUM($F474:BL474)</f>
        <v>-1811366412.302572</v>
      </c>
      <c r="BM537" s="189">
        <f>SUM($F474:BM474)</f>
        <v>-1913093882.0620527</v>
      </c>
      <c r="BN537" s="1521">
        <f>SUM($F474:BN474)</f>
        <v>-2015725420.1405206</v>
      </c>
    </row>
    <row r="538" spans="1:66" hidden="1" x14ac:dyDescent="0.15">
      <c r="A538" s="1123"/>
      <c r="C538" s="1529"/>
      <c r="D538" s="274"/>
      <c r="E538" s="1675"/>
      <c r="F538" s="1604">
        <f>SUM($F475:F475)</f>
        <v>2834102215.4204807</v>
      </c>
      <c r="G538" s="189">
        <f>SUM($F475:G475)</f>
        <v>3187434824.3180809</v>
      </c>
      <c r="H538" s="189">
        <f>SUM($F475:H475)</f>
        <v>3447377132.7836809</v>
      </c>
      <c r="I538" s="189">
        <f>SUM($F475:I475)</f>
        <v>3659326064.1853323</v>
      </c>
      <c r="J538" s="189">
        <f>SUM($F475:J475)</f>
        <v>3839886617.2837324</v>
      </c>
      <c r="K538" s="189">
        <f>SUM($F475:K475)</f>
        <v>3997517399.5460286</v>
      </c>
      <c r="L538" s="189">
        <f>SUM($F475:L475)</f>
        <v>4137283582.1400723</v>
      </c>
      <c r="M538" s="189">
        <f>SUM($F475:M475)</f>
        <v>4262529975.5841961</v>
      </c>
      <c r="N538" s="189">
        <f>SUM($F475:N475)</f>
        <v>4375616036.6204758</v>
      </c>
      <c r="O538" s="189">
        <f>SUM($F475:O475)</f>
        <v>4478287426.0185356</v>
      </c>
      <c r="P538" s="189">
        <f>SUM($F475:P475)</f>
        <v>4571883181.8441277</v>
      </c>
      <c r="Q538" s="189">
        <f>SUM($F475:Q475)</f>
        <v>4657459950.7690525</v>
      </c>
      <c r="R538" s="189">
        <f>SUM($F475:R475)</f>
        <v>4735870796.8766298</v>
      </c>
      <c r="S538" s="189">
        <f>SUM($F475:S475)</f>
        <v>4807817493.4749279</v>
      </c>
      <c r="T538" s="189">
        <f>SUM($F475:T475)</f>
        <v>4873886518.8050728</v>
      </c>
      <c r="U538" s="189">
        <f>SUM($F475:U475)</f>
        <v>4934574604.8313322</v>
      </c>
      <c r="V538" s="189">
        <f>SUM($F475:V475)</f>
        <v>4990307347.61481</v>
      </c>
      <c r="W538" s="189">
        <f>SUM($F475:W475)</f>
        <v>5041453068.6818504</v>
      </c>
      <c r="X538" s="189">
        <f>SUM($F475:X475)</f>
        <v>5088333340.5728416</v>
      </c>
      <c r="Y538" s="189">
        <f>SUM($F475:Y475)</f>
        <v>5131231115.7454643</v>
      </c>
      <c r="Z538" s="189">
        <f>SUM($F475:Z475)</f>
        <v>5170397099.0998573</v>
      </c>
      <c r="AA538" s="189">
        <f>SUM($F475:AA475)</f>
        <v>5206054810.5311441</v>
      </c>
      <c r="AB538" s="189">
        <f>SUM($F475:AB475)</f>
        <v>5238404655.0199699</v>
      </c>
      <c r="AC538" s="189">
        <f>SUM($F475:AC475)</f>
        <v>5267627230.1569986</v>
      </c>
      <c r="AD538" s="189">
        <f>SUM($F475:AD475)</f>
        <v>5293886040.2510786</v>
      </c>
      <c r="AE538" s="189">
        <f>SUM($F475:AE475)</f>
        <v>5317329743.2949314</v>
      </c>
      <c r="AF538" s="189">
        <f>SUM($F475:AF475)</f>
        <v>5338094026.3061247</v>
      </c>
      <c r="AG538" s="189">
        <f>SUM($F475:AG475)</f>
        <v>5356303182.1716833</v>
      </c>
      <c r="AH538" s="189">
        <f>SUM($F475:AH475)</f>
        <v>5372071444.6049471</v>
      </c>
      <c r="AI538" s="189">
        <f>SUM($F475:AI475)</f>
        <v>5385504125.4828529</v>
      </c>
      <c r="AJ538" s="189">
        <f>SUM($F475:AJ475)</f>
        <v>5396698589.5078135</v>
      </c>
      <c r="AK538" s="189">
        <f>SUM($F475:AK475)</f>
        <v>5405745094.0188875</v>
      </c>
      <c r="AL538" s="189">
        <f>SUM($F475:AL475)</f>
        <v>5412727516.2874842</v>
      </c>
      <c r="AM538" s="189">
        <f>SUM($F475:AM475)</f>
        <v>5417723986.3616304</v>
      </c>
      <c r="AN538" s="189">
        <f>SUM($F475:AN475)</f>
        <v>5420807440.1712551</v>
      </c>
      <c r="AO538" s="189">
        <f>SUM($F475:AO475)</f>
        <v>5422046104.9561491</v>
      </c>
      <c r="AP538" s="189">
        <f>SUM($F475:AP475)</f>
        <v>5421503926.9661312</v>
      </c>
      <c r="AQ538" s="189">
        <f>SUM($F475:AQ475)</f>
        <v>5419240949.6883039</v>
      </c>
      <c r="AR538" s="189">
        <f>SUM($F475:AR475)</f>
        <v>5415313649.4876728</v>
      </c>
      <c r="AS538" s="189">
        <f>SUM($F475:AS475)</f>
        <v>5409775234.435297</v>
      </c>
      <c r="AT538" s="189">
        <f>SUM($F475:AT475)</f>
        <v>5402675911.1891708</v>
      </c>
      <c r="AU538" s="189">
        <f>SUM($F475:AU475)</f>
        <v>5394063124.0460443</v>
      </c>
      <c r="AV538" s="189">
        <f>SUM($F475:AV475)</f>
        <v>5383981769.6652784</v>
      </c>
      <c r="AW538" s="189">
        <f>SUM($F475:AW475)</f>
        <v>5372474390.4535198</v>
      </c>
      <c r="AX538" s="189">
        <f>SUM($F475:AX475)</f>
        <v>5359581349.1716623</v>
      </c>
      <c r="AY538" s="189">
        <f>SUM($F475:AY475)</f>
        <v>5345340986.9675493</v>
      </c>
      <c r="AZ538" s="189">
        <f>SUM($F475:AZ475)</f>
        <v>5329789766.7366638</v>
      </c>
      <c r="BA538" s="189">
        <f>SUM($F475:BA475)</f>
        <v>5312962403.4585819</v>
      </c>
      <c r="BB538" s="189">
        <f>SUM($F475:BB475)</f>
        <v>5294891982.9411907</v>
      </c>
      <c r="BC538" s="189">
        <f>SUM($F475:BC475)</f>
        <v>5275610070.2209873</v>
      </c>
      <c r="BD538" s="189">
        <f>SUM($F475:BD475)</f>
        <v>5255146808.7109022</v>
      </c>
      <c r="BE538" s="189">
        <f>SUM($F475:BE475)</f>
        <v>5233531011.052619</v>
      </c>
      <c r="BF538" s="189">
        <f>SUM($F475:BF475)</f>
        <v>5210790242.5147734</v>
      </c>
      <c r="BG538" s="189">
        <f>SUM($F475:BG475)</f>
        <v>5186950897.6786871</v>
      </c>
      <c r="BH538" s="189">
        <f>SUM($F475:BH475)</f>
        <v>5162038271.0670519</v>
      </c>
      <c r="BI538" s="189">
        <f>SUM($F475:BI475)</f>
        <v>5136076622.2961435</v>
      </c>
      <c r="BJ538" s="189">
        <f>SUM($F475:BJ475)</f>
        <v>5109089236.2670574</v>
      </c>
      <c r="BK538" s="189">
        <f>SUM($F475:BK475)</f>
        <v>5081098478.8546925</v>
      </c>
      <c r="BL538" s="189">
        <f>SUM($F475:BL475)</f>
        <v>5052125848.5035524</v>
      </c>
      <c r="BM538" s="189">
        <f>SUM($F475:BM475)</f>
        <v>5022192024.0959263</v>
      </c>
      <c r="BN538" s="1521">
        <f>SUM($F475:BN475)</f>
        <v>4991316909.4197826</v>
      </c>
    </row>
    <row r="539" spans="1:66" hidden="1" x14ac:dyDescent="0.15">
      <c r="A539" s="1123"/>
      <c r="B539" s="747"/>
      <c r="C539" s="1533"/>
      <c r="D539" s="1399"/>
      <c r="E539" s="1679"/>
      <c r="F539" s="1605">
        <f>SUM($F476:F476)</f>
        <v>6356149227.5540209</v>
      </c>
      <c r="G539" s="748">
        <f>SUM($F476:G476)</f>
        <v>6709481836.4516211</v>
      </c>
      <c r="H539" s="748">
        <f>SUM($F476:H476)</f>
        <v>7000554245.0612211</v>
      </c>
      <c r="I539" s="748">
        <f>SUM($F476:I476)</f>
        <v>7258134393.0059309</v>
      </c>
      <c r="J539" s="748">
        <f>SUM($F476:J476)</f>
        <v>7493172621.3563309</v>
      </c>
      <c r="K539" s="748">
        <f>SUM($F476:K476)</f>
        <v>7711392328.5205832</v>
      </c>
      <c r="L539" s="748">
        <f>SUM($F476:L476)</f>
        <v>7916287522.2725821</v>
      </c>
      <c r="M539" s="748">
        <f>SUM($F476:M476)</f>
        <v>8110201539.7657633</v>
      </c>
      <c r="N539" s="748">
        <f>SUM($F476:N476)</f>
        <v>8294809005.8828831</v>
      </c>
      <c r="O539" s="748">
        <f>SUM($F476:O476)</f>
        <v>8471362848.1651182</v>
      </c>
      <c r="P539" s="748">
        <f>SUM($F476:P476)</f>
        <v>8640833645.2147045</v>
      </c>
      <c r="Q539" s="748">
        <f>SUM($F476:Q476)</f>
        <v>8803994040.2839108</v>
      </c>
      <c r="R539" s="748">
        <f>SUM($F476:R476)</f>
        <v>8961472775.2624702</v>
      </c>
      <c r="S539" s="748">
        <f>SUM($F476:S476)</f>
        <v>9113790835.0185013</v>
      </c>
      <c r="T539" s="748">
        <f>SUM($F476:T476)</f>
        <v>9261386511.3641243</v>
      </c>
      <c r="U539" s="748">
        <f>SUM($F476:U476)</f>
        <v>9404633313.0340443</v>
      </c>
      <c r="V539" s="748">
        <f>SUM($F476:V476)</f>
        <v>9543853093.1412125</v>
      </c>
      <c r="W539" s="748">
        <f>SUM($F476:W476)</f>
        <v>9679325883.3981934</v>
      </c>
      <c r="X539" s="748">
        <f>SUM($F476:X476)</f>
        <v>9811297402.0539646</v>
      </c>
      <c r="Y539" s="748">
        <f>SUM($F476:Y476)</f>
        <v>9939984881.6897182</v>
      </c>
      <c r="Z539" s="748">
        <f>SUM($F476:Z476)</f>
        <v>10065581659.636106</v>
      </c>
      <c r="AA539" s="748">
        <f>SUM($F476:AA476)</f>
        <v>10188260841.204916</v>
      </c>
      <c r="AB539" s="748">
        <f>SUM($F476:AB476)</f>
        <v>10308178257.368961</v>
      </c>
      <c r="AC539" s="748">
        <f>SUM($F476:AC476)</f>
        <v>10425474878.05831</v>
      </c>
      <c r="AD539" s="748">
        <f>SUM($F476:AD476)</f>
        <v>10540278800.140772</v>
      </c>
      <c r="AE539" s="748">
        <f>SUM($F476:AE476)</f>
        <v>10652706899.320107</v>
      </c>
      <c r="AF539" s="748">
        <f>SUM($F476:AF476)</f>
        <v>10762866213.702293</v>
      </c>
      <c r="AG539" s="748">
        <f>SUM($F476:AG476)</f>
        <v>10870855111.084169</v>
      </c>
      <c r="AH539" s="748">
        <f>SUM($F476:AH476)</f>
        <v>10976764280.39699</v>
      </c>
      <c r="AI539" s="748">
        <f>SUM($F476:AI476)</f>
        <v>11080677579.026897</v>
      </c>
      <c r="AJ539" s="748">
        <f>SUM($F476:AJ476)</f>
        <v>11182672761.131586</v>
      </c>
      <c r="AK539" s="748">
        <f>SUM($F476:AK476)</f>
        <v>11282822107.015322</v>
      </c>
      <c r="AL539" s="748">
        <f>SUM($F476:AL476)</f>
        <v>11381192969.713533</v>
      </c>
      <c r="AM539" s="748">
        <f>SUM($F476:AM476)</f>
        <v>11477848251.886385</v>
      </c>
      <c r="AN539" s="748">
        <f>SUM($F476:AN476)</f>
        <v>11572846823.719429</v>
      </c>
      <c r="AO539" s="748">
        <f>SUM($F476:AO476)</f>
        <v>11666243890.625031</v>
      </c>
      <c r="AP539" s="748">
        <f>SUM($F476:AP476)</f>
        <v>11758091318.016985</v>
      </c>
      <c r="AQ539" s="748">
        <f>SUM($F476:AQ476)</f>
        <v>11848437919.20698</v>
      </c>
      <c r="AR539" s="748">
        <f>SUM($F476:AR476)</f>
        <v>11937329711.480917</v>
      </c>
      <c r="AS539" s="748">
        <f>SUM($F476:AS476)</f>
        <v>12024810144.606155</v>
      </c>
      <c r="AT539" s="748">
        <f>SUM($F476:AT476)</f>
        <v>12110920305.359665</v>
      </c>
      <c r="AU539" s="748">
        <f>SUM($F476:AU476)</f>
        <v>12195699101.12265</v>
      </c>
      <c r="AV539" s="748">
        <f>SUM($F476:AV476)</f>
        <v>12279183425.136339</v>
      </c>
      <c r="AW539" s="748">
        <f>SUM($F476:AW476)</f>
        <v>12361408305.638668</v>
      </c>
      <c r="AX539" s="748">
        <f>SUM($F476:AX476)</f>
        <v>12442407040.788069</v>
      </c>
      <c r="AY539" s="748">
        <f>SUM($F476:AY476)</f>
        <v>12522211321.017456</v>
      </c>
      <c r="AZ539" s="748">
        <f>SUM($F476:AZ476)</f>
        <v>12600851340.23963</v>
      </c>
      <c r="BA539" s="748">
        <f>SUM($F476:BA476)</f>
        <v>12678355897.137571</v>
      </c>
      <c r="BB539" s="748">
        <f>SUM($F476:BB476)</f>
        <v>12754752487.613548</v>
      </c>
      <c r="BC539" s="748">
        <f>SUM($F476:BC476)</f>
        <v>12830067389.334913</v>
      </c>
      <c r="BD539" s="748">
        <f>SUM($F476:BD476)</f>
        <v>12904325739.198074</v>
      </c>
      <c r="BE539" s="748">
        <f>SUM($F476:BE476)</f>
        <v>12977551604.432171</v>
      </c>
      <c r="BF539" s="748">
        <f>SUM($F476:BF476)</f>
        <v>13049768047.9779</v>
      </c>
      <c r="BG539" s="748">
        <f>SUM($F476:BG476)</f>
        <v>13120997188.702566</v>
      </c>
      <c r="BH539" s="748">
        <f>SUM($F476:BH476)</f>
        <v>13191260256.948015</v>
      </c>
      <c r="BI539" s="748">
        <f>SUM($F476:BI476)</f>
        <v>13260577645.852072</v>
      </c>
      <c r="BJ539" s="748">
        <f>SUM($F476:BJ476)</f>
        <v>13328968958.835371</v>
      </c>
      <c r="BK539" s="748">
        <f>SUM($F476:BK476)</f>
        <v>13396453053.602797</v>
      </c>
      <c r="BL539" s="748">
        <f>SUM($F476:BL476)</f>
        <v>13463048082.971474</v>
      </c>
      <c r="BM539" s="748">
        <f>SUM($F476:BM476)</f>
        <v>13528771532.804455</v>
      </c>
      <c r="BN539" s="1525">
        <f>SUM($F476:BN476)</f>
        <v>13593640257.300434</v>
      </c>
    </row>
    <row r="540" spans="1:66" hidden="1" x14ac:dyDescent="0.15">
      <c r="A540" s="1123"/>
      <c r="B540" s="165" t="s">
        <v>911</v>
      </c>
      <c r="C540" s="1529"/>
      <c r="D540" s="274"/>
      <c r="E540" s="1675"/>
      <c r="F540" s="1604">
        <f>SUM($F477:F477)</f>
        <v>4222776034.5386906</v>
      </c>
      <c r="G540" s="189">
        <f>SUM($F477:G477)</f>
        <v>4184451598.3604612</v>
      </c>
      <c r="H540" s="189">
        <f>SUM($F477:H477)</f>
        <v>4106309808.5822315</v>
      </c>
      <c r="I540" s="189">
        <f>SUM($F477:I477)</f>
        <v>4008678161.3910184</v>
      </c>
      <c r="J540" s="189">
        <f>SUM($F477:J477)</f>
        <v>3898682488.732789</v>
      </c>
      <c r="K540" s="189">
        <f>SUM($F477:K477)</f>
        <v>3779854798.1945333</v>
      </c>
      <c r="L540" s="189">
        <f>SUM($F477:L477)</f>
        <v>3654267239.605917</v>
      </c>
      <c r="M540" s="189">
        <f>SUM($F477:M477)</f>
        <v>3523265827.4213314</v>
      </c>
      <c r="N540" s="189">
        <f>SUM($F477:N477)</f>
        <v>3387787048.4591017</v>
      </c>
      <c r="O540" s="189">
        <f>SUM($F477:O477)</f>
        <v>3248515588.8142028</v>
      </c>
      <c r="P540" s="189">
        <f>SUM($F477:P477)</f>
        <v>3105971195.5479527</v>
      </c>
      <c r="Q540" s="189">
        <f>SUM($F477:Q477)</f>
        <v>2960560204.4268284</v>
      </c>
      <c r="R540" s="189">
        <f>SUM($F477:R477)</f>
        <v>2812607916.7202892</v>
      </c>
      <c r="S540" s="189">
        <f>SUM($F477:S477)</f>
        <v>2662379898.4064078</v>
      </c>
      <c r="T540" s="189">
        <f>SUM($F477:T477)</f>
        <v>2510096527.8230934</v>
      </c>
      <c r="U540" s="189">
        <f>SUM($F477:U477)</f>
        <v>2355943247.6599817</v>
      </c>
      <c r="V540" s="189">
        <f>SUM($F477:V477)</f>
        <v>2200077983.6545525</v>
      </c>
      <c r="W540" s="189">
        <f>SUM($F477:W477)</f>
        <v>2042636636.4253619</v>
      </c>
      <c r="X540" s="189">
        <f>SUM($F477:X477)</f>
        <v>1883737227.8737969</v>
      </c>
      <c r="Y540" s="189">
        <f>SUM($F477:Y477)</f>
        <v>1723483086.322994</v>
      </c>
      <c r="Z540" s="189">
        <f>SUM($F477:Z477)</f>
        <v>1561965330.8743477</v>
      </c>
      <c r="AA540" s="189">
        <f>SUM($F477:AA477)</f>
        <v>1399264835.6667521</v>
      </c>
      <c r="AB540" s="189">
        <f>SUM($F477:AB477)</f>
        <v>1235453801.934207</v>
      </c>
      <c r="AC540" s="189">
        <f>SUM($F477:AC477)</f>
        <v>1070597030.0435026</v>
      </c>
      <c r="AD540" s="189">
        <f>SUM($F477:AD477)</f>
        <v>904752959.04262543</v>
      </c>
      <c r="AE540" s="189">
        <f>SUM($F477:AE477)</f>
        <v>737974523.92517996</v>
      </c>
      <c r="AF540" s="189">
        <f>SUM($F477:AF477)</f>
        <v>570309868.43842888</v>
      </c>
      <c r="AG540" s="189">
        <f>SUM($F477:AG477)</f>
        <v>401802942.28679293</v>
      </c>
      <c r="AH540" s="189">
        <f>SUM($F477:AH477)</f>
        <v>232494004.98449558</v>
      </c>
      <c r="AI540" s="189">
        <f>SUM($F477:AI477)</f>
        <v>62420053.699608564</v>
      </c>
      <c r="AJ540" s="189">
        <f>SUM($F477:AJ477)</f>
        <v>-108384811.26652688</v>
      </c>
      <c r="AK540" s="189">
        <f>SUM($F477:AK477)</f>
        <v>-279889072.53514016</v>
      </c>
      <c r="AL540" s="189">
        <f>SUM($F477:AL477)</f>
        <v>-452063524.57512963</v>
      </c>
      <c r="AM540" s="189">
        <f>SUM($F477:AM477)</f>
        <v>-624881038.5095489</v>
      </c>
      <c r="AN540" s="189">
        <f>SUM($F477:AN477)</f>
        <v>-798316357.12854719</v>
      </c>
      <c r="AO540" s="189">
        <f>SUM($F477:AO477)</f>
        <v>-972345915.46929407</v>
      </c>
      <c r="AP540" s="189">
        <f>SUM($F477:AP477)</f>
        <v>-1146947683.1461918</v>
      </c>
      <c r="AQ540" s="189">
        <f>SUM($F477:AQ477)</f>
        <v>-1322101025.2730653</v>
      </c>
      <c r="AR540" s="189">
        <f>SUM($F477:AR477)</f>
        <v>-1497786579.3493536</v>
      </c>
      <c r="AS540" s="189">
        <f>SUM($F477:AS477)</f>
        <v>-1673986145.9121928</v>
      </c>
      <c r="AT540" s="189">
        <f>SUM($F477:AT477)</f>
        <v>-1850682591.1067557</v>
      </c>
      <c r="AU540" s="189">
        <f>SUM($F477:AU477)</f>
        <v>-2027859759.6145585</v>
      </c>
      <c r="AV540" s="189">
        <f>SUM($F477:AV477)</f>
        <v>-2205502396.616281</v>
      </c>
      <c r="AW540" s="189">
        <f>SUM($F477:AW477)</f>
        <v>-2383596077.6618109</v>
      </c>
      <c r="AX540" s="189">
        <f>SUM($F477:AX477)</f>
        <v>-2562127145.4834929</v>
      </c>
      <c r="AY540" s="189">
        <f>SUM($F477:AY477)</f>
        <v>-2741082652.9250522</v>
      </c>
      <c r="AZ540" s="189">
        <f>SUM($F477:AZ477)</f>
        <v>-2920450311.2732615</v>
      </c>
      <c r="BA540" s="189">
        <f>SUM($F477:BA477)</f>
        <v>-3100218443.3760324</v>
      </c>
      <c r="BB540" s="189">
        <f>SUM($F477:BB477)</f>
        <v>-3280375941.0123801</v>
      </c>
      <c r="BC540" s="189">
        <f>SUM($F477:BC477)</f>
        <v>-3460912226.04917</v>
      </c>
      <c r="BD540" s="189">
        <f>SUM($F477:BD477)</f>
        <v>-3641817214.9787722</v>
      </c>
      <c r="BE540" s="189">
        <f>SUM($F477:BE477)</f>
        <v>-3823081286.4824095</v>
      </c>
      <c r="BF540" s="189">
        <f>SUM($F477:BF477)</f>
        <v>-4004695251.7074561</v>
      </c>
      <c r="BG540" s="189">
        <f>SUM($F477:BG477)</f>
        <v>-4186650326.9843788</v>
      </c>
      <c r="BH540" s="189">
        <f>SUM($F477:BH477)</f>
        <v>-4368938108.741333</v>
      </c>
      <c r="BI540" s="189">
        <f>SUM($F477:BI477)</f>
        <v>-4551550550.4024181</v>
      </c>
      <c r="BJ540" s="189">
        <f>SUM($F477:BJ477)</f>
        <v>-4734479941.0799017</v>
      </c>
      <c r="BK540" s="189">
        <f>SUM($F477:BK477)</f>
        <v>-4917718885.8918982</v>
      </c>
      <c r="BL540" s="189">
        <f>SUM($F477:BL477)</f>
        <v>-5101260287.7554541</v>
      </c>
      <c r="BM540" s="189">
        <f>SUM($F477:BM477)</f>
        <v>-5285097330.5211792</v>
      </c>
      <c r="BN540" s="1521">
        <f>SUM($F477:BN477)</f>
        <v>-5469223463.3297338</v>
      </c>
    </row>
    <row r="541" spans="1:66" hidden="1" x14ac:dyDescent="0.15">
      <c r="A541" s="1123"/>
      <c r="B541" s="161"/>
      <c r="C541" s="1529"/>
      <c r="D541" s="274"/>
      <c r="E541" s="1675"/>
      <c r="F541" s="1604">
        <f>SUM($F478:F478)</f>
        <v>3285481777.8043776</v>
      </c>
      <c r="G541" s="189">
        <f>SUM($F478:G478)</f>
        <v>3247157341.6261482</v>
      </c>
      <c r="H541" s="189">
        <f>SUM($F478:H478)</f>
        <v>3178969890.2479186</v>
      </c>
      <c r="I541" s="189">
        <f>SUM($F478:I478)</f>
        <v>3095435802.8472085</v>
      </c>
      <c r="J541" s="189">
        <f>SUM($F478:J478)</f>
        <v>3001864788.5489788</v>
      </c>
      <c r="K541" s="189">
        <f>SUM($F478:K478)</f>
        <v>2900961619.9280457</v>
      </c>
      <c r="L541" s="189">
        <f>SUM($F478:L478)</f>
        <v>2794345965.0107079</v>
      </c>
      <c r="M541" s="189">
        <f>SUM($F478:M478)</f>
        <v>2683087379.4883809</v>
      </c>
      <c r="N541" s="189">
        <f>SUM($F478:N478)</f>
        <v>2567940336.7081513</v>
      </c>
      <c r="O541" s="189">
        <f>SUM($F478:O478)</f>
        <v>2449463039.1156287</v>
      </c>
      <c r="P541" s="189">
        <f>SUM($F478:P478)</f>
        <v>2328083665.1611013</v>
      </c>
      <c r="Q541" s="189">
        <f>SUM($F478:Q478)</f>
        <v>2204140094.2118592</v>
      </c>
      <c r="R541" s="189">
        <f>SUM($F478:R478)</f>
        <v>2077905106.9053874</v>
      </c>
      <c r="S541" s="189">
        <f>SUM($F478:S478)</f>
        <v>1949603106.2778563</v>
      </c>
      <c r="T541" s="189">
        <f>SUM($F478:T478)</f>
        <v>1819421627.9571438</v>
      </c>
      <c r="U541" s="189">
        <f>SUM($F478:U478)</f>
        <v>1687519509.7896924</v>
      </c>
      <c r="V541" s="189">
        <f>SUM($F478:V478)</f>
        <v>1554032842.799763</v>
      </c>
      <c r="W541" s="189">
        <f>SUM($F478:W478)</f>
        <v>1419079403.5796657</v>
      </c>
      <c r="X541" s="189">
        <f>SUM($F478:X478)</f>
        <v>1282762019.9992871</v>
      </c>
      <c r="Y541" s="189">
        <f>SUM($F478:Y478)</f>
        <v>1145171170.5505638</v>
      </c>
      <c r="Z541" s="189">
        <f>SUM($F478:Z478)</f>
        <v>1006387022.0624809</v>
      </c>
      <c r="AA541" s="189">
        <f>SUM($F478:AA478)</f>
        <v>866481048.53174543</v>
      </c>
      <c r="AB541" s="189">
        <f>SUM($F478:AB478)</f>
        <v>725517332.59815526</v>
      </c>
      <c r="AC541" s="189">
        <f>SUM($F478:AC478)</f>
        <v>583553623.1774981</v>
      </c>
      <c r="AD541" s="189">
        <f>SUM($F478:AD478)</f>
        <v>440642203.34026259</v>
      </c>
      <c r="AE541" s="189">
        <f>SUM($F478:AE478)</f>
        <v>296830608.81420285</v>
      </c>
      <c r="AF541" s="189">
        <f>SUM($F478:AF478)</f>
        <v>152162227.65406692</v>
      </c>
      <c r="AG541" s="189">
        <f>SUM($F478:AG478)</f>
        <v>6676804.4624240398</v>
      </c>
      <c r="AH541" s="189">
        <f>SUM($F478:AH478)</f>
        <v>-139589132.73691595</v>
      </c>
      <c r="AI541" s="189">
        <f>SUM($F478:AI478)</f>
        <v>-286601908.8174445</v>
      </c>
      <c r="AJ541" s="189">
        <f>SUM($F478:AJ478)</f>
        <v>-434330389.88651258</v>
      </c>
      <c r="AK541" s="189">
        <f>SUM($F478:AK478)</f>
        <v>-582745714.74252069</v>
      </c>
      <c r="AL541" s="189">
        <f>SUM($F478:AL478)</f>
        <v>-731821062.31069517</v>
      </c>
      <c r="AM541" s="189">
        <f>SUM($F478:AM478)</f>
        <v>-881531449.28119528</v>
      </c>
      <c r="AN541" s="189">
        <f>SUM($F478:AN478)</f>
        <v>-1031853553.2450125</v>
      </c>
      <c r="AO541" s="189">
        <f>SUM($F478:AO478)</f>
        <v>-1182765557.470757</v>
      </c>
      <c r="AP541" s="189">
        <f>SUM($F478:AP478)</f>
        <v>-1334247014.1408134</v>
      </c>
      <c r="AQ541" s="189">
        <f>SUM($F478:AQ478)</f>
        <v>-1486278723.4072347</v>
      </c>
      <c r="AR541" s="189">
        <f>SUM($F478:AR478)</f>
        <v>-1638842626.0653839</v>
      </c>
      <c r="AS541" s="189">
        <f>SUM($F478:AS478)</f>
        <v>-1791921707.99894</v>
      </c>
      <c r="AT541" s="189">
        <f>SUM($F478:AT478)</f>
        <v>-1945499914.8405449</v>
      </c>
      <c r="AU541" s="189">
        <f>SUM($F478:AU478)</f>
        <v>-2099562075.5312295</v>
      </c>
      <c r="AV541" s="189">
        <f>SUM($F478:AV478)</f>
        <v>-2254093833.6590891</v>
      </c>
      <c r="AW541" s="189">
        <f>SUM($F478:AW478)</f>
        <v>-2409081585.6214957</v>
      </c>
      <c r="AX541" s="189">
        <f>SUM($F478:AX478)</f>
        <v>-2564512424.7917819</v>
      </c>
      <c r="AY541" s="189">
        <f>SUM($F478:AY478)</f>
        <v>-2720374090.9858003</v>
      </c>
      <c r="AZ541" s="189">
        <f>SUM($F478:AZ478)</f>
        <v>-2876654924.6200933</v>
      </c>
      <c r="BA541" s="189">
        <f>SUM($F478:BA478)</f>
        <v>-3033343825.0347643</v>
      </c>
      <c r="BB541" s="189">
        <f>SUM($F478:BB478)</f>
        <v>-3190430212.523149</v>
      </c>
      <c r="BC541" s="189">
        <f>SUM($F478:BC478)</f>
        <v>-3347903993.6691179</v>
      </c>
      <c r="BD541" s="189">
        <f>SUM($F478:BD478)</f>
        <v>-3505755529.643003</v>
      </c>
      <c r="BE541" s="189">
        <f>SUM($F478:BE478)</f>
        <v>-3663975607.1501412</v>
      </c>
      <c r="BF541" s="189">
        <f>SUM($F478:BF478)</f>
        <v>-3822555411.762991</v>
      </c>
      <c r="BG541" s="189">
        <f>SUM($F478:BG478)</f>
        <v>-3981486503.3996639</v>
      </c>
      <c r="BH541" s="189">
        <f>SUM($F478:BH478)</f>
        <v>-4140760793.739295</v>
      </c>
      <c r="BI541" s="189">
        <f>SUM($F478:BI478)</f>
        <v>-4300370525.3885975</v>
      </c>
      <c r="BJ541" s="189">
        <f>SUM($F478:BJ478)</f>
        <v>-4460308252.6347713</v>
      </c>
      <c r="BK541" s="189">
        <f>SUM($F478:BK478)</f>
        <v>-4620566823.6380749</v>
      </c>
      <c r="BL541" s="189">
        <f>SUM($F478:BL478)</f>
        <v>-4781139363.9332581</v>
      </c>
      <c r="BM541" s="189">
        <f>SUM($F478:BM478)</f>
        <v>-4942019261.122961</v>
      </c>
      <c r="BN541" s="1521">
        <f>SUM($F478:BN478)</f>
        <v>-5103200150.6584034</v>
      </c>
    </row>
    <row r="542" spans="1:66" hidden="1" x14ac:dyDescent="0.15">
      <c r="A542" s="1123"/>
      <c r="C542" s="1529"/>
      <c r="D542" s="274"/>
      <c r="E542" s="1675"/>
      <c r="F542" s="1604">
        <f>SUM($F479:F479)</f>
        <v>2159251934.106185</v>
      </c>
      <c r="G542" s="189">
        <f>SUM($F479:G479)</f>
        <v>2120927497.9279554</v>
      </c>
      <c r="H542" s="189">
        <f>SUM($F479:H479)</f>
        <v>2062694384.9497259</v>
      </c>
      <c r="I542" s="189">
        <f>SUM($F479:I479)</f>
        <v>1993751595.6486728</v>
      </c>
      <c r="J542" s="189">
        <f>SUM($F479:J479)</f>
        <v>1917600673.5504434</v>
      </c>
      <c r="K542" s="189">
        <f>SUM($F479:K479)</f>
        <v>1836071765.1784773</v>
      </c>
      <c r="L542" s="189">
        <f>SUM($F479:L479)</f>
        <v>1750282134.3897066</v>
      </c>
      <c r="M542" s="189">
        <f>SUM($F479:M479)</f>
        <v>1660981100.0396023</v>
      </c>
      <c r="N542" s="189">
        <f>SUM($F479:N479)</f>
        <v>1568704149.7333727</v>
      </c>
      <c r="O542" s="189">
        <f>SUM($F479:O479)</f>
        <v>1473851926.728761</v>
      </c>
      <c r="P542" s="189">
        <f>SUM($F479:P479)</f>
        <v>1376734788.7761683</v>
      </c>
      <c r="Q542" s="189">
        <f>SUM($F479:Q479)</f>
        <v>1277599800.6893914</v>
      </c>
      <c r="R542" s="189">
        <f>SUM($F479:R479)</f>
        <v>1176648012.5616748</v>
      </c>
      <c r="S542" s="189">
        <f>SUM($F479:S479)</f>
        <v>1074046017.4863443</v>
      </c>
      <c r="T542" s="189">
        <f>SUM($F479:T479)</f>
        <v>969933966.15342748</v>
      </c>
      <c r="U542" s="189">
        <f>SUM($F479:U479)</f>
        <v>864431293.84656918</v>
      </c>
      <c r="V542" s="189">
        <f>SUM($F479:V479)</f>
        <v>757640918.15313971</v>
      </c>
      <c r="W542" s="189">
        <f>SUM($F479:W479)</f>
        <v>649652383.61095655</v>
      </c>
      <c r="X542" s="189">
        <f>SUM($F479:X479)</f>
        <v>540544262.48898315</v>
      </c>
      <c r="Y542" s="189">
        <f>SUM($F479:Y479)</f>
        <v>430386018.31655848</v>
      </c>
      <c r="Z542" s="189">
        <f>SUM($F479:Z479)</f>
        <v>319239473.74140221</v>
      </c>
      <c r="AA542" s="189">
        <f>SUM($F479:AA479)</f>
        <v>207159981.90546981</v>
      </c>
      <c r="AB542" s="189">
        <f>SUM($F479:AB479)</f>
        <v>94197372.209547639</v>
      </c>
      <c r="AC542" s="189">
        <f>SUM($F479:AC479)</f>
        <v>-19603277.997380108</v>
      </c>
      <c r="AD542" s="189">
        <f>SUM($F479:AD479)</f>
        <v>-134201007.73014802</v>
      </c>
      <c r="AE542" s="189">
        <f>SUM($F479:AE479)</f>
        <v>-249558444.14701954</v>
      </c>
      <c r="AF542" s="189">
        <f>SUM($F479:AF479)</f>
        <v>-365641360.13263988</v>
      </c>
      <c r="AG542" s="189">
        <f>SUM($F479:AG479)</f>
        <v>-482418301.0391655</v>
      </c>
      <c r="AH542" s="189">
        <f>SUM($F479:AH479)</f>
        <v>-599860267.65661359</v>
      </c>
      <c r="AI542" s="189">
        <f>SUM($F479:AI479)</f>
        <v>-717940445.26883698</v>
      </c>
      <c r="AJ542" s="189">
        <f>SUM($F479:AJ479)</f>
        <v>-836633970.7628324</v>
      </c>
      <c r="AK542" s="189">
        <f>SUM($F479:AK479)</f>
        <v>-955917731.37619281</v>
      </c>
      <c r="AL542" s="189">
        <f>SUM($F479:AL479)</f>
        <v>-1075770189.9181023</v>
      </c>
      <c r="AM542" s="189">
        <f>SUM($F479:AM479)</f>
        <v>-1196171232.2751255</v>
      </c>
      <c r="AN542" s="189">
        <f>SUM($F479:AN479)</f>
        <v>-1317102033.7809134</v>
      </c>
      <c r="AO542" s="189">
        <f>SUM($F479:AO479)</f>
        <v>-1438544941.6378942</v>
      </c>
      <c r="AP542" s="189">
        <f>SUM($F479:AP479)</f>
        <v>-1560483371.0654931</v>
      </c>
      <c r="AQ542" s="189">
        <f>SUM($F479:AQ479)</f>
        <v>-1682901713.2407155</v>
      </c>
      <c r="AR542" s="189">
        <f>SUM($F479:AR479)</f>
        <v>-1805785253.4137206</v>
      </c>
      <c r="AS542" s="189">
        <f>SUM($F479:AS479)</f>
        <v>-1929120097.8390446</v>
      </c>
      <c r="AT542" s="189">
        <f>SUM($F479:AT479)</f>
        <v>-2052893108.3745081</v>
      </c>
      <c r="AU542" s="189">
        <f>SUM($F479:AU479)</f>
        <v>-2177091843.7739553</v>
      </c>
      <c r="AV542" s="189">
        <f>SUM($F479:AV479)</f>
        <v>-2301704506.8441176</v>
      </c>
      <c r="AW542" s="189">
        <f>SUM($F479:AW479)</f>
        <v>-2426719896.7558179</v>
      </c>
      <c r="AX542" s="189">
        <f>SUM($F479:AX479)</f>
        <v>-2552127365.899971</v>
      </c>
      <c r="AY542" s="189">
        <f>SUM($F479:AY479)</f>
        <v>-2677916780.7629738</v>
      </c>
      <c r="AZ542" s="189">
        <f>SUM($F479:AZ479)</f>
        <v>-2804078486.3670316</v>
      </c>
      <c r="BA542" s="189">
        <f>SUM($F479:BA479)</f>
        <v>-2930603273.8809958</v>
      </c>
      <c r="BB542" s="189">
        <f>SUM($F479:BB479)</f>
        <v>-3057482351.05831</v>
      </c>
      <c r="BC542" s="189">
        <f>SUM($F479:BC479)</f>
        <v>-3184707315.2021637</v>
      </c>
      <c r="BD542" s="189">
        <f>SUM($F479:BD479)</f>
        <v>-3312270128.3951712</v>
      </c>
      <c r="BE542" s="189">
        <f>SUM($F479:BE479)</f>
        <v>-3440163094.7628536</v>
      </c>
      <c r="BF542" s="189">
        <f>SUM($F479:BF479)</f>
        <v>-3568378839.5677347</v>
      </c>
      <c r="BG542" s="189">
        <f>SUM($F479:BG479)</f>
        <v>-3696910289.9546304</v>
      </c>
      <c r="BH542" s="189">
        <f>SUM($F479:BH479)</f>
        <v>-3825750657.1883264</v>
      </c>
      <c r="BI542" s="189">
        <f>SUM($F479:BI479)</f>
        <v>-3954893420.2427411</v>
      </c>
      <c r="BJ542" s="189">
        <f>SUM($F479:BJ479)</f>
        <v>-4084332310.6162672</v>
      </c>
      <c r="BK542" s="189">
        <f>SUM($F479:BK479)</f>
        <v>-4214061298.2616196</v>
      </c>
      <c r="BL542" s="189">
        <f>SUM($F479:BL479)</f>
        <v>-4344074578.5304432</v>
      </c>
      <c r="BM542" s="189">
        <f>SUM($F479:BM479)</f>
        <v>-4474366560.0434227</v>
      </c>
      <c r="BN542" s="1521">
        <f>SUM($F479:BN479)</f>
        <v>-4604931853.4058418</v>
      </c>
    </row>
    <row r="543" spans="1:66" hidden="1" x14ac:dyDescent="0.15">
      <c r="A543" s="1123"/>
      <c r="C543" s="1529"/>
      <c r="D543" s="274"/>
      <c r="E543" s="1675"/>
      <c r="F543" s="1604"/>
      <c r="G543" s="189"/>
      <c r="H543" s="189"/>
      <c r="I543" s="189"/>
      <c r="J543" s="189"/>
      <c r="K543" s="189"/>
      <c r="L543" s="189"/>
      <c r="M543" s="189"/>
      <c r="N543" s="189"/>
      <c r="O543" s="189"/>
      <c r="P543" s="189"/>
      <c r="Q543" s="189"/>
      <c r="R543" s="189"/>
      <c r="S543" s="189"/>
      <c r="T543" s="189"/>
      <c r="U543" s="189"/>
      <c r="V543" s="189"/>
      <c r="W543" s="189"/>
      <c r="X543" s="189"/>
      <c r="Y543" s="189"/>
      <c r="Z543" s="189"/>
      <c r="AA543" s="189"/>
      <c r="AB543" s="189"/>
      <c r="AC543" s="189"/>
      <c r="AD543" s="189"/>
      <c r="AE543" s="189"/>
      <c r="AF543" s="189"/>
      <c r="AG543" s="189"/>
      <c r="AH543" s="189"/>
      <c r="AI543" s="189"/>
      <c r="AJ543" s="189"/>
      <c r="AK543" s="189"/>
      <c r="AL543" s="189"/>
      <c r="AM543" s="189"/>
      <c r="AN543" s="189"/>
      <c r="AO543" s="189"/>
      <c r="AP543" s="189"/>
      <c r="AQ543" s="189"/>
      <c r="AR543" s="189"/>
      <c r="AS543" s="189"/>
      <c r="AT543" s="189"/>
      <c r="AU543" s="189"/>
      <c r="AV543" s="189"/>
      <c r="AW543" s="189"/>
      <c r="AX543" s="189"/>
      <c r="AY543" s="189"/>
      <c r="AZ543" s="189"/>
      <c r="BA543" s="189"/>
      <c r="BB543" s="189"/>
      <c r="BC543" s="189"/>
      <c r="BD543" s="189"/>
      <c r="BE543" s="189"/>
      <c r="BF543" s="189"/>
      <c r="BG543" s="189"/>
      <c r="BH543" s="189"/>
      <c r="BI543" s="189"/>
      <c r="BJ543" s="189"/>
      <c r="BK543" s="189"/>
      <c r="BL543" s="189"/>
      <c r="BM543" s="189"/>
      <c r="BN543" s="1521"/>
    </row>
    <row r="544" spans="1:66" hidden="1" x14ac:dyDescent="0.15">
      <c r="A544" s="1123"/>
      <c r="C544" s="1529"/>
      <c r="D544" s="274"/>
      <c r="E544" s="1675"/>
      <c r="F544" s="1604">
        <f>SUM($F481:F481)</f>
        <v>-4847811434.0534286</v>
      </c>
      <c r="G544" s="189">
        <f>SUM($F481:G481)</f>
        <v>-4462620635.3516579</v>
      </c>
      <c r="H544" s="189">
        <f>SUM($F481:H481)</f>
        <v>-4201950237.2258873</v>
      </c>
      <c r="I544" s="189">
        <f>SUM($F481:I481)</f>
        <v>-4002230269.8247209</v>
      </c>
      <c r="J544" s="189">
        <f>SUM($F481:J481)</f>
        <v>-3841176192.1597505</v>
      </c>
      <c r="K544" s="189">
        <f>SUM($F481:K481)</f>
        <v>-3707742393.21454</v>
      </c>
      <c r="L544" s="189">
        <f>SUM($F481:L481)</f>
        <v>-3595448660.1292529</v>
      </c>
      <c r="M544" s="189">
        <f>SUM($F481:M481)</f>
        <v>-3500085615.7382007</v>
      </c>
      <c r="N544" s="189">
        <f>SUM($F481:N481)</f>
        <v>-3418724594.4418702</v>
      </c>
      <c r="O544" s="189">
        <f>SUM($F481:O481)</f>
        <v>-3349224384.4542756</v>
      </c>
      <c r="P544" s="189">
        <f>SUM($F481:P481)</f>
        <v>-3289959586.1337533</v>
      </c>
      <c r="Q544" s="189">
        <f>SUM($F481:Q481)</f>
        <v>-3239659469.8150797</v>
      </c>
      <c r="R544" s="189">
        <f>SUM($F481:R481)</f>
        <v>-3197306724.1824961</v>
      </c>
      <c r="S544" s="189">
        <f>SUM($F481:S481)</f>
        <v>-3162070847.4828925</v>
      </c>
      <c r="T544" s="189">
        <f>SUM($F481:T481)</f>
        <v>-3133262652.8056965</v>
      </c>
      <c r="U544" s="189">
        <f>SUM($F481:U481)</f>
        <v>-3110302207.1340322</v>
      </c>
      <c r="V544" s="189">
        <f>SUM($F481:V481)</f>
        <v>-3092695630.9326138</v>
      </c>
      <c r="W544" s="189">
        <f>SUM($F481:W481)</f>
        <v>-3080017923.5941386</v>
      </c>
      <c r="X544" s="189">
        <f>SUM($F481:X481)</f>
        <v>-3071899996.4397092</v>
      </c>
      <c r="Y544" s="189">
        <f>SUM($F481:Y481)</f>
        <v>-3068018711.8666348</v>
      </c>
      <c r="Z544" s="189">
        <f>SUM($F481:Z481)</f>
        <v>-3068089114.0458627</v>
      </c>
      <c r="AA544" s="189">
        <f>SUM($F481:AA481)</f>
        <v>-3071858286.1142464</v>
      </c>
      <c r="AB544" s="189">
        <f>SUM($F481:AB481)</f>
        <v>-3079100433.8949533</v>
      </c>
      <c r="AC544" s="189">
        <f>SUM($F481:AC481)</f>
        <v>-3089612907.8670926</v>
      </c>
      <c r="AD544" s="189">
        <f>SUM($F481:AD481)</f>
        <v>-3103212952.1966715</v>
      </c>
      <c r="AE544" s="189">
        <f>SUM($F481:AE481)</f>
        <v>-3119735023.822382</v>
      </c>
      <c r="AF544" s="189">
        <f>SUM($F481:AF481)</f>
        <v>-3139028563.2983451</v>
      </c>
      <c r="AG544" s="189">
        <f>SUM($F481:AG481)</f>
        <v>-3160956127.1657453</v>
      </c>
      <c r="AH544" s="189">
        <f>SUM($F481:AH481)</f>
        <v>-3185391812.2596345</v>
      </c>
      <c r="AI544" s="189">
        <f>SUM($F481:AI481)</f>
        <v>-3212219917.7166467</v>
      </c>
      <c r="AJ544" s="189">
        <f>SUM($F481:AJ481)</f>
        <v>-3241333802.0149612</v>
      </c>
      <c r="AK544" s="189">
        <f>SUM($F481:AK481)</f>
        <v>-3272634901.1799593</v>
      </c>
      <c r="AL544" s="189">
        <f>SUM($F481:AL481)</f>
        <v>-3306031881.0544701</v>
      </c>
      <c r="AM544" s="189">
        <f>SUM($F481:AM481)</f>
        <v>-3341439901.7805147</v>
      </c>
      <c r="AN544" s="189">
        <f>SUM($F481:AN481)</f>
        <v>-3378779976.7453804</v>
      </c>
      <c r="AO544" s="189">
        <f>SUM($F481:AO481)</f>
        <v>-3417978411.4830637</v>
      </c>
      <c r="AP544" s="189">
        <f>SUM($F481:AP481)</f>
        <v>-3458966310.5951657</v>
      </c>
      <c r="AQ544" s="189">
        <f>SUM($F481:AQ481)</f>
        <v>-3501679142.8142853</v>
      </c>
      <c r="AR544" s="189">
        <f>SUM($F481:AR481)</f>
        <v>-3546056355.9914718</v>
      </c>
      <c r="AS544" s="189">
        <f>SUM($F481:AS481)</f>
        <v>-3592041035.1336088</v>
      </c>
      <c r="AT544" s="189">
        <f>SUM($F481:AT481)</f>
        <v>-3639579597.7126369</v>
      </c>
      <c r="AU544" s="189">
        <f>SUM($F481:AU481)</f>
        <v>-3688621521.3671451</v>
      </c>
      <c r="AV544" s="189">
        <f>SUM($F481:AV481)</f>
        <v>-3739119099.8574982</v>
      </c>
      <c r="AW544" s="189">
        <f>SUM($F481:AW481)</f>
        <v>-3791027223.7491484</v>
      </c>
      <c r="AX544" s="189">
        <f>SUM($F481:AX481)</f>
        <v>-3844303182.80936</v>
      </c>
      <c r="AY544" s="189">
        <f>SUM($F481:AY481)</f>
        <v>-3898906487.5294161</v>
      </c>
      <c r="AZ544" s="189">
        <f>SUM($F481:AZ481)</f>
        <v>-3954798707.5427732</v>
      </c>
      <c r="BA544" s="189">
        <f>SUM($F481:BA481)</f>
        <v>-4011943325.0117512</v>
      </c>
      <c r="BB544" s="189">
        <f>SUM($F481:BB481)</f>
        <v>-4070305601.31106</v>
      </c>
      <c r="BC544" s="189">
        <f>SUM($F481:BC481)</f>
        <v>-4129852455.5536952</v>
      </c>
      <c r="BD544" s="189">
        <f>SUM($F481:BD481)</f>
        <v>-4190552353.6899095</v>
      </c>
      <c r="BE544" s="189">
        <f>SUM($F481:BE481)</f>
        <v>-4252375207.0684009</v>
      </c>
      <c r="BF544" s="189">
        <f>SUM($F481:BF481)</f>
        <v>-4315292279.4848175</v>
      </c>
      <c r="BG544" s="189">
        <f>SUM($F481:BG481)</f>
        <v>-4379276101.8597269</v>
      </c>
      <c r="BH544" s="189">
        <f>SUM($F481:BH481)</f>
        <v>-4444300393.7892933</v>
      </c>
      <c r="BI544" s="189">
        <f>SUM($F481:BI481)</f>
        <v>-4510339991.2994223</v>
      </c>
      <c r="BJ544" s="189">
        <f>SUM($F481:BJ481)</f>
        <v>-4577370780.2101793</v>
      </c>
      <c r="BK544" s="189">
        <f>SUM($F481:BK481)</f>
        <v>-4645369634.5834646</v>
      </c>
      <c r="BL544" s="189">
        <f>SUM($F481:BL481)</f>
        <v>-4714314359.7847204</v>
      </c>
      <c r="BM544" s="189">
        <f>SUM($F481:BM481)</f>
        <v>-4784183639.7400303</v>
      </c>
      <c r="BN544" s="1521">
        <f>SUM($F481:BN481)</f>
        <v>-4854956988.014328</v>
      </c>
    </row>
    <row r="545" spans="1:66" hidden="1" x14ac:dyDescent="0.15">
      <c r="A545" s="1123"/>
      <c r="C545" s="1529"/>
      <c r="D545" s="274"/>
      <c r="E545" s="1675"/>
      <c r="F545" s="1604">
        <f>SUM($F482:F482)</f>
        <v>-7779002127.4032993</v>
      </c>
      <c r="G545" s="189">
        <f>SUM($F482:G482)</f>
        <v>-7393811328.7015285</v>
      </c>
      <c r="H545" s="189">
        <f>SUM($F482:H482)</f>
        <v>-7102010830.4317579</v>
      </c>
      <c r="I545" s="189">
        <f>SUM($F482:I482)</f>
        <v>-6858203709.2259359</v>
      </c>
      <c r="J545" s="189">
        <f>SUM($F482:J482)</f>
        <v>-6645784966.3233652</v>
      </c>
      <c r="K545" s="189">
        <f>SUM($F482:K482)</f>
        <v>-6456295994.2568989</v>
      </c>
      <c r="L545" s="189">
        <f>SUM($F482:L482)</f>
        <v>-6284671621.8586845</v>
      </c>
      <c r="M545" s="189">
        <f>SUM($F482:M482)</f>
        <v>-6127567038.6103897</v>
      </c>
      <c r="N545" s="189">
        <f>SUM($F482:N482)</f>
        <v>-5982622787.7699394</v>
      </c>
      <c r="O545" s="189">
        <f>SUM($F482:O482)</f>
        <v>-5848093208.567709</v>
      </c>
      <c r="P545" s="189">
        <f>SUM($F482:P482)</f>
        <v>-5722639262.9379463</v>
      </c>
      <c r="Q545" s="189">
        <f>SUM($F482:Q482)</f>
        <v>-5605204304.2088509</v>
      </c>
      <c r="R545" s="189">
        <f>SUM($F482:R482)</f>
        <v>-5494935268.2971029</v>
      </c>
      <c r="S545" s="189">
        <f>SUM($F482:S482)</f>
        <v>-5391130381.8946342</v>
      </c>
      <c r="T545" s="189">
        <f>SUM($F482:T482)</f>
        <v>-5293203166.7603188</v>
      </c>
      <c r="U545" s="189">
        <f>SUM($F482:U482)</f>
        <v>-5200656890.9298887</v>
      </c>
      <c r="V545" s="189">
        <f>SUM($F482:V482)</f>
        <v>-5113065958.3422403</v>
      </c>
      <c r="W545" s="189">
        <f>SUM($F482:W482)</f>
        <v>-5030062047.4710293</v>
      </c>
      <c r="X545" s="189">
        <f>SUM($F482:X482)</f>
        <v>-4951323585.7758675</v>
      </c>
      <c r="Y545" s="189">
        <f>SUM($F482:Y482)</f>
        <v>-4876567620.7990751</v>
      </c>
      <c r="Z545" s="189">
        <f>SUM($F482:Z482)</f>
        <v>-4805543447.6405115</v>
      </c>
      <c r="AA545" s="189">
        <f>SUM($F482:AA482)</f>
        <v>-4738027546.4050541</v>
      </c>
      <c r="AB545" s="189">
        <f>SUM($F482:AB482)</f>
        <v>-4673819512.1120577</v>
      </c>
      <c r="AC545" s="189">
        <f>SUM($F482:AC482)</f>
        <v>-4612738747.1708584</v>
      </c>
      <c r="AD545" s="189">
        <f>SUM($F482:AD482)</f>
        <v>-4554621747.2726078</v>
      </c>
      <c r="AE545" s="189">
        <f>SUM($F482:AE482)</f>
        <v>-4499319854.4245844</v>
      </c>
      <c r="AF545" s="189">
        <f>SUM($F482:AF482)</f>
        <v>-4446697381.6092205</v>
      </c>
      <c r="AG545" s="189">
        <f>SUM($F482:AG482)</f>
        <v>-4396630035.9394913</v>
      </c>
      <c r="AH545" s="189">
        <f>SUM($F482:AH482)</f>
        <v>-4349003583.7020569</v>
      </c>
      <c r="AI545" s="189">
        <f>SUM($F482:AI482)</f>
        <v>-4303712713.0199804</v>
      </c>
      <c r="AJ545" s="189">
        <f>SUM($F482:AJ482)</f>
        <v>-4260660059.1908493</v>
      </c>
      <c r="AK545" s="189">
        <f>SUM($F482:AK482)</f>
        <v>-4219755364.8756051</v>
      </c>
      <c r="AL545" s="189">
        <f>SUM($F482:AL482)</f>
        <v>-4180914752.8028383</v>
      </c>
      <c r="AM545" s="189">
        <f>SUM($F482:AM482)</f>
        <v>-4144060092.9245219</v>
      </c>
      <c r="AN545" s="189">
        <f>SUM($F482:AN482)</f>
        <v>-4109118449.3107266</v>
      </c>
      <c r="AO545" s="189">
        <f>SUM($F482:AO482)</f>
        <v>-4076021594.7216616</v>
      </c>
      <c r="AP545" s="189">
        <f>SUM($F482:AP482)</f>
        <v>-4044705582.9075089</v>
      </c>
      <c r="AQ545" s="189">
        <f>SUM($F482:AQ482)</f>
        <v>-4015110370.381166</v>
      </c>
      <c r="AR545" s="189">
        <f>SUM($F482:AR482)</f>
        <v>-3987179480.7776265</v>
      </c>
      <c r="AS545" s="189">
        <f>SUM($F482:AS482)</f>
        <v>-3960859706.0258317</v>
      </c>
      <c r="AT545" s="189">
        <f>SUM($F482:AT482)</f>
        <v>-3936100839.4677873</v>
      </c>
      <c r="AU545" s="189">
        <f>SUM($F482:AU482)</f>
        <v>-3912855436.8067436</v>
      </c>
      <c r="AV545" s="189">
        <f>SUM($F482:AV482)</f>
        <v>-3891078601.3833394</v>
      </c>
      <c r="AW545" s="189">
        <f>SUM($F482:AW482)</f>
        <v>-3870727790.7909279</v>
      </c>
      <c r="AX545" s="189">
        <f>SUM($F482:AX482)</f>
        <v>-3851762642.2686152</v>
      </c>
      <c r="AY545" s="189">
        <f>SUM($F482:AY482)</f>
        <v>-3834144814.6685576</v>
      </c>
      <c r="AZ545" s="189">
        <f>SUM($F482:AZ482)</f>
        <v>-3817837845.0952725</v>
      </c>
      <c r="BA545" s="189">
        <f>SUM($F482:BA482)</f>
        <v>-3802807018.5691843</v>
      </c>
      <c r="BB545" s="189">
        <f>SUM($F482:BB482)</f>
        <v>-3789019249.2824054</v>
      </c>
      <c r="BC545" s="189">
        <f>SUM($F482:BC482)</f>
        <v>-3776442972.1984382</v>
      </c>
      <c r="BD545" s="189">
        <f>SUM($F482:BD482)</f>
        <v>-3765048043.9043527</v>
      </c>
      <c r="BE545" s="189">
        <f>SUM($F482:BE482)</f>
        <v>-3754805651.7584653</v>
      </c>
      <c r="BF545" s="189">
        <f>SUM($F482:BF482)</f>
        <v>-3745688230.4921408</v>
      </c>
      <c r="BG545" s="189">
        <f>SUM($F482:BG482)</f>
        <v>-3737669385.5240564</v>
      </c>
      <c r="BH545" s="189">
        <f>SUM($F482:BH482)</f>
        <v>-3730723822.331521</v>
      </c>
      <c r="BI545" s="189">
        <f>SUM($F482:BI482)</f>
        <v>-3724827281.2982593</v>
      </c>
      <c r="BJ545" s="189">
        <f>SUM($F482:BJ482)</f>
        <v>-3719956477.5231748</v>
      </c>
      <c r="BK545" s="189">
        <f>SUM($F482:BK482)</f>
        <v>-3716089045.1313686</v>
      </c>
      <c r="BL545" s="189">
        <f>SUM($F482:BL482)</f>
        <v>-3713203485.6783385</v>
      </c>
      <c r="BM545" s="189">
        <f>SUM($F482:BM482)</f>
        <v>-3711279120.2817945</v>
      </c>
      <c r="BN545" s="1521">
        <f>SUM($F482:BN482)</f>
        <v>-3710296045.1537676</v>
      </c>
    </row>
    <row r="546" spans="1:66" hidden="1" x14ac:dyDescent="0.15">
      <c r="A546" s="1123"/>
      <c r="C546" s="1529"/>
      <c r="D546" s="274"/>
      <c r="E546" s="1675"/>
      <c r="F546" s="1604">
        <f>SUM($F483:F483)</f>
        <v>-11301049139.536839</v>
      </c>
      <c r="G546" s="189">
        <f>SUM($F483:G483)</f>
        <v>-10915858340.835068</v>
      </c>
      <c r="H546" s="189">
        <f>SUM($F483:H483)</f>
        <v>-10592927742.421297</v>
      </c>
      <c r="I546" s="189">
        <f>SUM($F483:I483)</f>
        <v>-10303489404.672417</v>
      </c>
      <c r="J546" s="189">
        <f>SUM($F483:J483)</f>
        <v>-10036592986.517847</v>
      </c>
      <c r="K546" s="189">
        <f>SUM($F483:K483)</f>
        <v>-9786515089.5494232</v>
      </c>
      <c r="L546" s="189">
        <f>SUM($F483:L483)</f>
        <v>-9549761705.9932537</v>
      </c>
      <c r="M546" s="189">
        <f>SUM($F483:M483)</f>
        <v>-9323989498.6959019</v>
      </c>
      <c r="N546" s="189">
        <f>SUM($F483:N483)</f>
        <v>-9107523842.7746105</v>
      </c>
      <c r="O546" s="189">
        <f>SUM($F483:O483)</f>
        <v>-8899111810.6882038</v>
      </c>
      <c r="P546" s="189">
        <f>SUM($F483:P483)</f>
        <v>-8697782823.834446</v>
      </c>
      <c r="Q546" s="189">
        <f>SUM($F483:Q483)</f>
        <v>-8502764238.9610691</v>
      </c>
      <c r="R546" s="189">
        <f>SUM($F483:R483)</f>
        <v>-8313427314.17834</v>
      </c>
      <c r="S546" s="189">
        <f>SUM($F483:S483)</f>
        <v>-8129251064.6181393</v>
      </c>
      <c r="T546" s="189">
        <f>SUM($F483:T483)</f>
        <v>-7949797198.4683456</v>
      </c>
      <c r="U546" s="189">
        <f>SUM($F483:U483)</f>
        <v>-7774692206.9942551</v>
      </c>
      <c r="V546" s="189">
        <f>SUM($F483:V483)</f>
        <v>-7603614237.0829163</v>
      </c>
      <c r="W546" s="189">
        <f>SUM($F483:W483)</f>
        <v>-7436283257.0217648</v>
      </c>
      <c r="X546" s="189">
        <f>SUM($F483:X483)</f>
        <v>-7272453548.5618219</v>
      </c>
      <c r="Y546" s="189">
        <f>SUM($F483:Y483)</f>
        <v>-7111907879.1218977</v>
      </c>
      <c r="Z546" s="189">
        <f>SUM($F483:Z483)</f>
        <v>-6954452911.3713388</v>
      </c>
      <c r="AA546" s="189">
        <f>SUM($F483:AA483)</f>
        <v>-6799915539.9983587</v>
      </c>
      <c r="AB546" s="189">
        <f>SUM($F483:AB483)</f>
        <v>-6648139934.0301428</v>
      </c>
      <c r="AC546" s="189">
        <f>SUM($F483:AC483)</f>
        <v>-6498985123.5366249</v>
      </c>
      <c r="AD546" s="189">
        <f>SUM($F483:AD483)</f>
        <v>-6352323011.649991</v>
      </c>
      <c r="AE546" s="189">
        <f>SUM($F483:AE483)</f>
        <v>-6208036722.6664858</v>
      </c>
      <c r="AF546" s="189">
        <f>SUM($F483:AF483)</f>
        <v>-6066019218.4801273</v>
      </c>
      <c r="AG546" s="189">
        <f>SUM($F483:AG483)</f>
        <v>-5926172131.2940807</v>
      </c>
      <c r="AH546" s="189">
        <f>SUM($F483:AH483)</f>
        <v>-5788404772.1770887</v>
      </c>
      <c r="AI546" s="189">
        <f>SUM($F483:AI483)</f>
        <v>-5652633283.7430105</v>
      </c>
      <c r="AJ546" s="189">
        <f>SUM($F483:AJ483)</f>
        <v>-5518779911.8341522</v>
      </c>
      <c r="AK546" s="189">
        <f>SUM($F483:AK483)</f>
        <v>-5386772376.146246</v>
      </c>
      <c r="AL546" s="189">
        <f>SUM($F483:AL483)</f>
        <v>-5256543323.6438637</v>
      </c>
      <c r="AM546" s="189">
        <f>SUM($F483:AM483)</f>
        <v>-5128029851.6668406</v>
      </c>
      <c r="AN546" s="189">
        <f>SUM($F483:AN483)</f>
        <v>-5001173090.0296268</v>
      </c>
      <c r="AO546" s="189">
        <f>SUM($F483:AO483)</f>
        <v>-4875917833.3198538</v>
      </c>
      <c r="AP546" s="189">
        <f>SUM($F483:AP483)</f>
        <v>-4752212216.1237288</v>
      </c>
      <c r="AQ546" s="189">
        <f>SUM($F483:AQ483)</f>
        <v>-4630007425.1295633</v>
      </c>
      <c r="AR546" s="189">
        <f>SUM($F483:AR483)</f>
        <v>-4509257443.0514545</v>
      </c>
      <c r="AS546" s="189">
        <f>SUM($F483:AS483)</f>
        <v>-4389918820.1220465</v>
      </c>
      <c r="AT546" s="189">
        <f>SUM($F483:AT483)</f>
        <v>-4271950469.5643663</v>
      </c>
      <c r="AU546" s="189">
        <f>SUM($F483:AU483)</f>
        <v>-4155313483.9972115</v>
      </c>
      <c r="AV546" s="189">
        <f>SUM($F483:AV483)</f>
        <v>-4039970970.1793523</v>
      </c>
      <c r="AW546" s="189">
        <f>SUM($F483:AW483)</f>
        <v>-3925887899.8728533</v>
      </c>
      <c r="AX546" s="189">
        <f>SUM($F483:AX483)</f>
        <v>-3813030974.919282</v>
      </c>
      <c r="AY546" s="189">
        <f>SUM($F483:AY483)</f>
        <v>-3701368504.885725</v>
      </c>
      <c r="AZ546" s="189">
        <f>SUM($F483:AZ483)</f>
        <v>-3590870295.8593817</v>
      </c>
      <c r="BA546" s="189">
        <f>SUM($F483:BA483)</f>
        <v>-3481507549.15727</v>
      </c>
      <c r="BB546" s="189">
        <f>SUM($F483:BB483)</f>
        <v>-3373252768.8771229</v>
      </c>
      <c r="BC546" s="189">
        <f>SUM($F483:BC483)</f>
        <v>-3266079677.3515878</v>
      </c>
      <c r="BD546" s="189">
        <f>SUM($F483:BD483)</f>
        <v>-3159963137.6842561</v>
      </c>
      <c r="BE546" s="189">
        <f>SUM($F483:BE483)</f>
        <v>-3054879082.645988</v>
      </c>
      <c r="BF546" s="189">
        <f>SUM($F483:BF483)</f>
        <v>-2950804449.2960887</v>
      </c>
      <c r="BG546" s="189">
        <f>SUM($F483:BG483)</f>
        <v>-2847717118.767252</v>
      </c>
      <c r="BH546" s="189">
        <f>SUM($F483:BH483)</f>
        <v>-2745595860.7176332</v>
      </c>
      <c r="BI546" s="189">
        <f>SUM($F483:BI483)</f>
        <v>-2644420282.0094056</v>
      </c>
      <c r="BJ546" s="189">
        <f>SUM($F483:BJ483)</f>
        <v>-2544170779.2219362</v>
      </c>
      <c r="BK546" s="189">
        <f>SUM($F483:BK483)</f>
        <v>-2444828494.6503401</v>
      </c>
      <c r="BL546" s="189">
        <f>SUM($F483:BL483)</f>
        <v>-2346375275.4774923</v>
      </c>
      <c r="BM546" s="189">
        <f>SUM($F483:BM483)</f>
        <v>-2248793635.8403397</v>
      </c>
      <c r="BN546" s="1521">
        <f>SUM($F483:BN483)</f>
        <v>-2152066721.5401902</v>
      </c>
    </row>
    <row r="547" spans="1:66" hidden="1" x14ac:dyDescent="0.15">
      <c r="A547" s="1123"/>
      <c r="C547" s="1529"/>
      <c r="D547" s="274"/>
      <c r="E547" s="1675"/>
      <c r="F547" s="1604"/>
      <c r="G547" s="189"/>
      <c r="H547" s="189"/>
      <c r="I547" s="189"/>
      <c r="J547" s="189"/>
      <c r="K547" s="189"/>
      <c r="L547" s="189"/>
      <c r="M547" s="189"/>
      <c r="N547" s="189"/>
      <c r="O547" s="189"/>
      <c r="P547" s="189"/>
      <c r="Q547" s="189"/>
      <c r="R547" s="189"/>
      <c r="S547" s="189"/>
      <c r="T547" s="189"/>
      <c r="U547" s="189"/>
      <c r="V547" s="189"/>
      <c r="W547" s="189"/>
      <c r="X547" s="189"/>
      <c r="Y547" s="189"/>
      <c r="Z547" s="189"/>
      <c r="AA547" s="189"/>
      <c r="AB547" s="189"/>
      <c r="AC547" s="189"/>
      <c r="AD547" s="189"/>
      <c r="AE547" s="189"/>
      <c r="AF547" s="189"/>
      <c r="AG547" s="189"/>
      <c r="AH547" s="189"/>
      <c r="AI547" s="189"/>
      <c r="AJ547" s="189"/>
      <c r="AK547" s="189"/>
      <c r="AL547" s="189"/>
      <c r="AM547" s="189"/>
      <c r="AN547" s="189"/>
      <c r="AO547" s="189"/>
      <c r="AP547" s="189"/>
      <c r="AQ547" s="189"/>
      <c r="AR547" s="189"/>
      <c r="AS547" s="189"/>
      <c r="AT547" s="189"/>
      <c r="AU547" s="189"/>
      <c r="AV547" s="189"/>
      <c r="AW547" s="189"/>
      <c r="AX547" s="189"/>
      <c r="AY547" s="189"/>
      <c r="AZ547" s="189"/>
      <c r="BA547" s="189"/>
      <c r="BB547" s="189"/>
      <c r="BC547" s="189"/>
      <c r="BD547" s="189"/>
      <c r="BE547" s="189"/>
      <c r="BF547" s="189"/>
      <c r="BG547" s="189"/>
      <c r="BH547" s="189"/>
      <c r="BI547" s="189"/>
      <c r="BJ547" s="189"/>
      <c r="BK547" s="189"/>
      <c r="BL547" s="189"/>
      <c r="BM547" s="189"/>
      <c r="BN547" s="1521"/>
    </row>
    <row r="548" spans="1:66" hidden="1" x14ac:dyDescent="0.15">
      <c r="A548" s="1123"/>
      <c r="C548" s="1529"/>
      <c r="D548" s="274"/>
      <c r="E548" s="1675"/>
      <c r="F548" s="1604">
        <f>SUM($F485:F485)</f>
        <v>5539894511.1836557</v>
      </c>
      <c r="G548" s="189">
        <f>SUM($F485:G485)</f>
        <v>5473283351.0054264</v>
      </c>
      <c r="H548" s="189">
        <f>SUM($F485:H485)</f>
        <v>5366854837.2271967</v>
      </c>
      <c r="I548" s="189">
        <f>SUM($F485:I485)</f>
        <v>5240936466.0359831</v>
      </c>
      <c r="J548" s="189">
        <f>SUM($F485:J485)</f>
        <v>5102654069.3777533</v>
      </c>
      <c r="K548" s="189">
        <f>SUM($F485:K485)</f>
        <v>4955539654.8394976</v>
      </c>
      <c r="L548" s="189">
        <f>SUM($F485:L485)</f>
        <v>4801665372.2508812</v>
      </c>
      <c r="M548" s="189">
        <f>SUM($F485:M485)</f>
        <v>4642377236.0662956</v>
      </c>
      <c r="N548" s="189">
        <f>SUM($F485:N485)</f>
        <v>4478611733.1040659</v>
      </c>
      <c r="O548" s="189">
        <f>SUM($F485:O485)</f>
        <v>4311053549.4591675</v>
      </c>
      <c r="P548" s="189">
        <f>SUM($F485:P485)</f>
        <v>4140222432.1929169</v>
      </c>
      <c r="Q548" s="189">
        <f>SUM($F485:Q485)</f>
        <v>3966524717.0717926</v>
      </c>
      <c r="R548" s="189">
        <f>SUM($F485:R485)</f>
        <v>3790285705.3652534</v>
      </c>
      <c r="S548" s="189">
        <f>SUM($F485:S485)</f>
        <v>3611770963.0513721</v>
      </c>
      <c r="T548" s="189">
        <f>SUM($F485:T485)</f>
        <v>3431200868.4680576</v>
      </c>
      <c r="U548" s="189">
        <f>SUM($F485:U485)</f>
        <v>3248760864.3049459</v>
      </c>
      <c r="V548" s="189">
        <f>SUM($F485:V485)</f>
        <v>3064608876.2995167</v>
      </c>
      <c r="W548" s="189">
        <f>SUM($F485:W485)</f>
        <v>2878880805.0703259</v>
      </c>
      <c r="X548" s="189">
        <f>SUM($F485:X485)</f>
        <v>2691694672.5187612</v>
      </c>
      <c r="Y548" s="189">
        <f>SUM($F485:Y485)</f>
        <v>2503153806.9679585</v>
      </c>
      <c r="Z548" s="189">
        <f>SUM($F485:Z485)</f>
        <v>2313349327.5193124</v>
      </c>
      <c r="AA548" s="189">
        <f>SUM($F485:AA485)</f>
        <v>2122362108.3117168</v>
      </c>
      <c r="AB548" s="189">
        <f>SUM($F485:AB485)</f>
        <v>1930264350.5791717</v>
      </c>
      <c r="AC548" s="189">
        <f>SUM($F485:AC485)</f>
        <v>1737120854.6884673</v>
      </c>
      <c r="AD548" s="189">
        <f>SUM($F485:AD485)</f>
        <v>1542990059.6875901</v>
      </c>
      <c r="AE548" s="189">
        <f>SUM($F485:AE485)</f>
        <v>1347924900.5701447</v>
      </c>
      <c r="AF548" s="189">
        <f>SUM($F485:AF485)</f>
        <v>1151973521.0833936</v>
      </c>
      <c r="AG548" s="189">
        <f>SUM($F485:AG485)</f>
        <v>955179870.93175769</v>
      </c>
      <c r="AH548" s="189">
        <f>SUM($F485:AH485)</f>
        <v>757584209.62946033</v>
      </c>
      <c r="AI548" s="189">
        <f>SUM($F485:AI485)</f>
        <v>559223534.34457326</v>
      </c>
      <c r="AJ548" s="189">
        <f>SUM($F485:AJ485)</f>
        <v>360131945.37843782</v>
      </c>
      <c r="AK548" s="189">
        <f>SUM($F485:AK485)</f>
        <v>160340960.10982454</v>
      </c>
      <c r="AL548" s="189">
        <f>SUM($F485:AL485)</f>
        <v>-40120215.930164933</v>
      </c>
      <c r="AM548" s="189">
        <f>SUM($F485:AM485)</f>
        <v>-241224453.86458427</v>
      </c>
      <c r="AN548" s="189">
        <f>SUM($F485:AN485)</f>
        <v>-442946496.48358262</v>
      </c>
      <c r="AO548" s="189">
        <f>SUM($F485:AO485)</f>
        <v>-645262778.8243295</v>
      </c>
      <c r="AP548" s="189">
        <f>SUM($F485:AP485)</f>
        <v>-848151270.50122726</v>
      </c>
      <c r="AQ548" s="189">
        <f>SUM($F485:AQ485)</f>
        <v>-1051591336.6281006</v>
      </c>
      <c r="AR548" s="189">
        <f>SUM($F485:AR485)</f>
        <v>-1255563614.7043889</v>
      </c>
      <c r="AS548" s="189">
        <f>SUM($F485:AS485)</f>
        <v>-1460049905.2672281</v>
      </c>
      <c r="AT548" s="189">
        <f>SUM($F485:AT485)</f>
        <v>-1665033074.461791</v>
      </c>
      <c r="AU548" s="189">
        <f>SUM($F485:AU485)</f>
        <v>-1870496966.9695938</v>
      </c>
      <c r="AV548" s="189">
        <f>SUM($F485:AV485)</f>
        <v>-2076426327.9713163</v>
      </c>
      <c r="AW548" s="189">
        <f>SUM($F485:AW485)</f>
        <v>-2282806733.0168462</v>
      </c>
      <c r="AX548" s="189">
        <f>SUM($F485:AX485)</f>
        <v>-2489624524.8385282</v>
      </c>
      <c r="AY548" s="189">
        <f>SUM($F485:AY485)</f>
        <v>-2696866756.2800875</v>
      </c>
      <c r="AZ548" s="189">
        <f>SUM($F485:AZ485)</f>
        <v>-2904521138.6282969</v>
      </c>
      <c r="BA548" s="189">
        <f>SUM($F485:BA485)</f>
        <v>-3112575994.7310677</v>
      </c>
      <c r="BB548" s="189">
        <f>SUM($F485:BB485)</f>
        <v>-3321020216.3674154</v>
      </c>
      <c r="BC548" s="189">
        <f>SUM($F485:BC485)</f>
        <v>-3529843225.4042053</v>
      </c>
      <c r="BD548" s="189">
        <f>SUM($F485:BD485)</f>
        <v>-3739034938.3338075</v>
      </c>
      <c r="BE548" s="189">
        <f>SUM($F485:BE485)</f>
        <v>-3948585733.8374448</v>
      </c>
      <c r="BF548" s="189">
        <f>SUM($F485:BF485)</f>
        <v>-4158486423.0624914</v>
      </c>
      <c r="BG548" s="189">
        <f>SUM($F485:BG485)</f>
        <v>-4368728222.3394146</v>
      </c>
      <c r="BH548" s="189">
        <f>SUM($F485:BH485)</f>
        <v>-4579302728.0963688</v>
      </c>
      <c r="BI548" s="189">
        <f>SUM($F485:BI485)</f>
        <v>-4790201893.7574539</v>
      </c>
      <c r="BJ548" s="189">
        <f>SUM($F485:BJ485)</f>
        <v>-5001418008.4349375</v>
      </c>
      <c r="BK548" s="189">
        <f>SUM($F485:BK485)</f>
        <v>-5212943677.2469339</v>
      </c>
      <c r="BL548" s="189">
        <f>SUM($F485:BL485)</f>
        <v>-5424771803.1104898</v>
      </c>
      <c r="BM548" s="189">
        <f>SUM($F485:BM485)</f>
        <v>-5636895569.876215</v>
      </c>
      <c r="BN548" s="1521">
        <f>SUM($F485:BN485)</f>
        <v>-5849308426.6847696</v>
      </c>
    </row>
    <row r="549" spans="1:66" hidden="1" x14ac:dyDescent="0.15">
      <c r="A549" s="1123"/>
      <c r="C549" s="1529"/>
      <c r="D549" s="274"/>
      <c r="E549" s="1675"/>
      <c r="F549" s="1604">
        <f>SUM($F486:F486)</f>
        <v>4602600254.449338</v>
      </c>
      <c r="G549" s="189">
        <f>SUM($F486:G486)</f>
        <v>4535989094.2711086</v>
      </c>
      <c r="H549" s="189">
        <f>SUM($F486:H486)</f>
        <v>4439514918.8928795</v>
      </c>
      <c r="I549" s="189">
        <f>SUM($F486:I486)</f>
        <v>4327694107.4921694</v>
      </c>
      <c r="J549" s="189">
        <f>SUM($F486:J486)</f>
        <v>4205836369.1939397</v>
      </c>
      <c r="K549" s="189">
        <f>SUM($F486:K486)</f>
        <v>4076646476.5730066</v>
      </c>
      <c r="L549" s="189">
        <f>SUM($F486:L486)</f>
        <v>3941744097.6556683</v>
      </c>
      <c r="M549" s="189">
        <f>SUM($F486:M486)</f>
        <v>3802198788.1333413</v>
      </c>
      <c r="N549" s="189">
        <f>SUM($F486:N486)</f>
        <v>3658765021.3531117</v>
      </c>
      <c r="O549" s="189">
        <f>SUM($F486:O486)</f>
        <v>3512000999.7605891</v>
      </c>
      <c r="P549" s="189">
        <f>SUM($F486:P486)</f>
        <v>3362334901.8060617</v>
      </c>
      <c r="Q549" s="189">
        <f>SUM($F486:Q486)</f>
        <v>3210104606.8568196</v>
      </c>
      <c r="R549" s="189">
        <f>SUM($F486:R486)</f>
        <v>3055582895.5503478</v>
      </c>
      <c r="S549" s="189">
        <f>SUM($F486:S486)</f>
        <v>2898994170.9228168</v>
      </c>
      <c r="T549" s="189">
        <f>SUM($F486:T486)</f>
        <v>2740525968.6021042</v>
      </c>
      <c r="U549" s="189">
        <f>SUM($F486:U486)</f>
        <v>2580337126.4346528</v>
      </c>
      <c r="V549" s="189">
        <f>SUM($F486:V486)</f>
        <v>2418563735.4447231</v>
      </c>
      <c r="W549" s="189">
        <f>SUM($F486:W486)</f>
        <v>2255323572.2246256</v>
      </c>
      <c r="X549" s="189">
        <f>SUM($F486:X486)</f>
        <v>2090719464.6442471</v>
      </c>
      <c r="Y549" s="189">
        <f>SUM($F486:Y486)</f>
        <v>1924841891.1955237</v>
      </c>
      <c r="Z549" s="189">
        <f>SUM($F486:Z486)</f>
        <v>1757771018.7074409</v>
      </c>
      <c r="AA549" s="189">
        <f>SUM($F486:AA486)</f>
        <v>1589578321.1767054</v>
      </c>
      <c r="AB549" s="189">
        <f>SUM($F486:AB486)</f>
        <v>1420327881.2431152</v>
      </c>
      <c r="AC549" s="189">
        <f>SUM($F486:AC486)</f>
        <v>1250077447.822458</v>
      </c>
      <c r="AD549" s="189">
        <f>SUM($F486:AD486)</f>
        <v>1078879303.9852226</v>
      </c>
      <c r="AE549" s="189">
        <f>SUM($F486:AE486)</f>
        <v>906780985.45916283</v>
      </c>
      <c r="AF549" s="189">
        <f>SUM($F486:AF486)</f>
        <v>733825880.29902697</v>
      </c>
      <c r="AG549" s="189">
        <f>SUM($F486:AG486)</f>
        <v>560053733.10738409</v>
      </c>
      <c r="AH549" s="189">
        <f>SUM($F486:AH486)</f>
        <v>385501071.9080441</v>
      </c>
      <c r="AI549" s="189">
        <f>SUM($F486:AI486)</f>
        <v>210201571.82751554</v>
      </c>
      <c r="AJ549" s="189">
        <f>SUM($F486:AJ486)</f>
        <v>34186366.758447468</v>
      </c>
      <c r="AK549" s="189">
        <f>SUM($F486:AK486)</f>
        <v>-142515682.09756064</v>
      </c>
      <c r="AL549" s="189">
        <f>SUM($F486:AL486)</f>
        <v>-319877753.66573519</v>
      </c>
      <c r="AM549" s="189">
        <f>SUM($F486:AM486)</f>
        <v>-497874864.6362353</v>
      </c>
      <c r="AN549" s="189">
        <f>SUM($F486:AN486)</f>
        <v>-676483692.60005248</v>
      </c>
      <c r="AO549" s="189">
        <f>SUM($F486:AO486)</f>
        <v>-855682420.82579708</v>
      </c>
      <c r="AP549" s="189">
        <f>SUM($F486:AP486)</f>
        <v>-1035450601.4958534</v>
      </c>
      <c r="AQ549" s="189">
        <f>SUM($F486:AQ486)</f>
        <v>-1215769034.7622747</v>
      </c>
      <c r="AR549" s="189">
        <f>SUM($F486:AR486)</f>
        <v>-1396619661.420424</v>
      </c>
      <c r="AS549" s="189">
        <f>SUM($F486:AS486)</f>
        <v>-1577985467.3539801</v>
      </c>
      <c r="AT549" s="189">
        <f>SUM($F486:AT486)</f>
        <v>-1759850398.195585</v>
      </c>
      <c r="AU549" s="189">
        <f>SUM($F486:AU486)</f>
        <v>-1942199282.8862696</v>
      </c>
      <c r="AV549" s="189">
        <f>SUM($F486:AV486)</f>
        <v>-2125017765.0141292</v>
      </c>
      <c r="AW549" s="189">
        <f>SUM($F486:AW486)</f>
        <v>-2308292240.9765358</v>
      </c>
      <c r="AX549" s="189">
        <f>SUM($F486:AX486)</f>
        <v>-2492009804.146822</v>
      </c>
      <c r="AY549" s="189">
        <f>SUM($F486:AY486)</f>
        <v>-2676158194.3408403</v>
      </c>
      <c r="AZ549" s="189">
        <f>SUM($F486:AZ486)</f>
        <v>-2860725751.9751334</v>
      </c>
      <c r="BA549" s="189">
        <f>SUM($F486:BA486)</f>
        <v>-3045701376.3898044</v>
      </c>
      <c r="BB549" s="189">
        <f>SUM($F486:BB486)</f>
        <v>-3231074487.8781891</v>
      </c>
      <c r="BC549" s="189">
        <f>SUM($F486:BC486)</f>
        <v>-3416834993.024158</v>
      </c>
      <c r="BD549" s="189">
        <f>SUM($F486:BD486)</f>
        <v>-3602973252.9980431</v>
      </c>
      <c r="BE549" s="189">
        <f>SUM($F486:BE486)</f>
        <v>-3789480054.5051813</v>
      </c>
      <c r="BF549" s="189">
        <f>SUM($F486:BF486)</f>
        <v>-3976346583.1180315</v>
      </c>
      <c r="BG549" s="189">
        <f>SUM($F486:BG486)</f>
        <v>-4163564398.7547045</v>
      </c>
      <c r="BH549" s="189">
        <f>SUM($F486:BH486)</f>
        <v>-4351125413.0943356</v>
      </c>
      <c r="BI549" s="189">
        <f>SUM($F486:BI486)</f>
        <v>-4539021868.743638</v>
      </c>
      <c r="BJ549" s="189">
        <f>SUM($F486:BJ486)</f>
        <v>-4727246319.9898119</v>
      </c>
      <c r="BK549" s="189">
        <f>SUM($F486:BK486)</f>
        <v>-4915791614.9931154</v>
      </c>
      <c r="BL549" s="189">
        <f>SUM($F486:BL486)</f>
        <v>-5104650879.2882996</v>
      </c>
      <c r="BM549" s="189">
        <f>SUM($F486:BM486)</f>
        <v>-5293817500.4780025</v>
      </c>
      <c r="BN549" s="1521">
        <f>SUM($F486:BN486)</f>
        <v>-5483285114.0134449</v>
      </c>
    </row>
    <row r="550" spans="1:66" hidden="1" x14ac:dyDescent="0.15">
      <c r="A550" s="1123"/>
      <c r="C550" s="1529"/>
      <c r="D550" s="274"/>
      <c r="E550" s="1675"/>
      <c r="F550" s="1604">
        <f>SUM($F487:F487)</f>
        <v>3476370410.7511511</v>
      </c>
      <c r="G550" s="189">
        <f>SUM($F487:G487)</f>
        <v>3409759250.5729218</v>
      </c>
      <c r="H550" s="189">
        <f>SUM($F487:H487)</f>
        <v>3323239413.5946922</v>
      </c>
      <c r="I550" s="189">
        <f>SUM($F487:I487)</f>
        <v>3226009900.2936392</v>
      </c>
      <c r="J550" s="189">
        <f>SUM($F487:J487)</f>
        <v>3121572254.1954098</v>
      </c>
      <c r="K550" s="189">
        <f>SUM($F487:K487)</f>
        <v>3011756621.8234434</v>
      </c>
      <c r="L550" s="189">
        <f>SUM($F487:L487)</f>
        <v>2897680267.0346727</v>
      </c>
      <c r="M550" s="189">
        <f>SUM($F487:M487)</f>
        <v>2780092508.6845684</v>
      </c>
      <c r="N550" s="189">
        <f>SUM($F487:N487)</f>
        <v>2659528834.3783388</v>
      </c>
      <c r="O550" s="189">
        <f>SUM($F487:O487)</f>
        <v>2536389887.3737273</v>
      </c>
      <c r="P550" s="189">
        <f>SUM($F487:P487)</f>
        <v>2410986025.4211349</v>
      </c>
      <c r="Q550" s="189">
        <f>SUM($F487:Q487)</f>
        <v>2283564313.3343582</v>
      </c>
      <c r="R550" s="189">
        <f>SUM($F487:R487)</f>
        <v>2154325801.2066417</v>
      </c>
      <c r="S550" s="189">
        <f>SUM($F487:S487)</f>
        <v>2023437082.1313112</v>
      </c>
      <c r="T550" s="189">
        <f>SUM($F487:T487)</f>
        <v>1891038306.7983942</v>
      </c>
      <c r="U550" s="189">
        <f>SUM($F487:U487)</f>
        <v>1757248910.4915359</v>
      </c>
      <c r="V550" s="189">
        <f>SUM($F487:V487)</f>
        <v>1622171810.7981064</v>
      </c>
      <c r="W550" s="189">
        <f>SUM($F487:W487)</f>
        <v>1485896552.2559233</v>
      </c>
      <c r="X550" s="189">
        <f>SUM($F487:X487)</f>
        <v>1348501707.1339498</v>
      </c>
      <c r="Y550" s="189">
        <f>SUM($F487:Y487)</f>
        <v>1210056738.961525</v>
      </c>
      <c r="Z550" s="189">
        <f>SUM($F487:Z487)</f>
        <v>1070623470.3863688</v>
      </c>
      <c r="AA550" s="189">
        <f>SUM($F487:AA487)</f>
        <v>930257254.55043626</v>
      </c>
      <c r="AB550" s="189">
        <f>SUM($F487:AB487)</f>
        <v>789007920.85451412</v>
      </c>
      <c r="AC550" s="189">
        <f>SUM($F487:AC487)</f>
        <v>646920546.64758635</v>
      </c>
      <c r="AD550" s="189">
        <f>SUM($F487:AD487)</f>
        <v>504036092.91481841</v>
      </c>
      <c r="AE550" s="189">
        <f>SUM($F487:AE487)</f>
        <v>360391932.49794692</v>
      </c>
      <c r="AF550" s="189">
        <f>SUM($F487:AF487)</f>
        <v>216022292.51232654</v>
      </c>
      <c r="AG550" s="189">
        <f>SUM($F487:AG487)</f>
        <v>70958627.605800867</v>
      </c>
      <c r="AH550" s="189">
        <f>SUM($F487:AH487)</f>
        <v>-74770063.011647224</v>
      </c>
      <c r="AI550" s="189">
        <f>SUM($F487:AI487)</f>
        <v>-221136964.62387067</v>
      </c>
      <c r="AJ550" s="189">
        <f>SUM($F487:AJ487)</f>
        <v>-368117214.11786604</v>
      </c>
      <c r="AK550" s="189">
        <f>SUM($F487:AK487)</f>
        <v>-515687698.73122644</v>
      </c>
      <c r="AL550" s="189">
        <f>SUM($F487:AL487)</f>
        <v>-663826881.2731359</v>
      </c>
      <c r="AM550" s="189">
        <f>SUM($F487:AM487)</f>
        <v>-812514647.63015926</v>
      </c>
      <c r="AN550" s="189">
        <f>SUM($F487:AN487)</f>
        <v>-961732173.13594699</v>
      </c>
      <c r="AO550" s="189">
        <f>SUM($F487:AO487)</f>
        <v>-1111461804.9929278</v>
      </c>
      <c r="AP550" s="189">
        <f>SUM($F487:AP487)</f>
        <v>-1261686958.4205267</v>
      </c>
      <c r="AQ550" s="189">
        <f>SUM($F487:AQ487)</f>
        <v>-1412392024.5957491</v>
      </c>
      <c r="AR550" s="189">
        <f>SUM($F487:AR487)</f>
        <v>-1563562288.7687542</v>
      </c>
      <c r="AS550" s="189">
        <f>SUM($F487:AS487)</f>
        <v>-1715183857.1940784</v>
      </c>
      <c r="AT550" s="189">
        <f>SUM($F487:AT487)</f>
        <v>-1867243591.729542</v>
      </c>
      <c r="AU550" s="189">
        <f>SUM($F487:AU487)</f>
        <v>-2019729051.1289892</v>
      </c>
      <c r="AV550" s="189">
        <f>SUM($F487:AV487)</f>
        <v>-2172628438.1991515</v>
      </c>
      <c r="AW550" s="189">
        <f>SUM($F487:AW487)</f>
        <v>-2325930552.1108518</v>
      </c>
      <c r="AX550" s="189">
        <f>SUM($F487:AX487)</f>
        <v>-2479624745.2550049</v>
      </c>
      <c r="AY550" s="189">
        <f>SUM($F487:AY487)</f>
        <v>-2633700884.1180077</v>
      </c>
      <c r="AZ550" s="189">
        <f>SUM($F487:AZ487)</f>
        <v>-2788149313.7220654</v>
      </c>
      <c r="BA550" s="189">
        <f>SUM($F487:BA487)</f>
        <v>-2942960825.2360296</v>
      </c>
      <c r="BB550" s="189">
        <f>SUM($F487:BB487)</f>
        <v>-3098126626.4133439</v>
      </c>
      <c r="BC550" s="189">
        <f>SUM($F487:BC487)</f>
        <v>-3253638314.5571976</v>
      </c>
      <c r="BD550" s="189">
        <f>SUM($F487:BD487)</f>
        <v>-3409487851.750205</v>
      </c>
      <c r="BE550" s="189">
        <f>SUM($F487:BE487)</f>
        <v>-3565667542.1178875</v>
      </c>
      <c r="BF550" s="189">
        <f>SUM($F487:BF487)</f>
        <v>-3722170010.9227686</v>
      </c>
      <c r="BG550" s="189">
        <f>SUM($F487:BG487)</f>
        <v>-3878988185.3096642</v>
      </c>
      <c r="BH550" s="189">
        <f>SUM($F487:BH487)</f>
        <v>-4036115276.5433602</v>
      </c>
      <c r="BI550" s="189">
        <f>SUM($F487:BI487)</f>
        <v>-4193544763.597775</v>
      </c>
      <c r="BJ550" s="189">
        <f>SUM($F487:BJ487)</f>
        <v>-4351270377.9713011</v>
      </c>
      <c r="BK550" s="189">
        <f>SUM($F487:BK487)</f>
        <v>-4509286089.6166534</v>
      </c>
      <c r="BL550" s="189">
        <f>SUM($F487:BL487)</f>
        <v>-4667586093.8854771</v>
      </c>
      <c r="BM550" s="189">
        <f>SUM($F487:BM487)</f>
        <v>-4826164799.3984566</v>
      </c>
      <c r="BN550" s="1521">
        <f>SUM($F487:BN487)</f>
        <v>-4985016816.7608757</v>
      </c>
    </row>
    <row r="551" spans="1:66" hidden="1" x14ac:dyDescent="0.15">
      <c r="A551" s="1123"/>
      <c r="C551" s="1529"/>
      <c r="D551" s="274"/>
      <c r="E551" s="1675"/>
      <c r="F551" s="1604"/>
      <c r="G551" s="189"/>
      <c r="H551" s="189"/>
      <c r="I551" s="189"/>
      <c r="J551" s="189"/>
      <c r="K551" s="189"/>
      <c r="L551" s="189"/>
      <c r="M551" s="189"/>
      <c r="N551" s="189"/>
      <c r="O551" s="189"/>
      <c r="P551" s="189"/>
      <c r="Q551" s="189"/>
      <c r="R551" s="189"/>
      <c r="S551" s="189"/>
      <c r="T551" s="189"/>
      <c r="U551" s="189"/>
      <c r="V551" s="189"/>
      <c r="W551" s="189"/>
      <c r="X551" s="189"/>
      <c r="Y551" s="189"/>
      <c r="Z551" s="189"/>
      <c r="AA551" s="189"/>
      <c r="AB551" s="189"/>
      <c r="AC551" s="189"/>
      <c r="AD551" s="189"/>
      <c r="AE551" s="189"/>
      <c r="AF551" s="189"/>
      <c r="AG551" s="189"/>
      <c r="AH551" s="189"/>
      <c r="AI551" s="189"/>
      <c r="AJ551" s="189"/>
      <c r="AK551" s="189"/>
      <c r="AL551" s="189"/>
      <c r="AM551" s="189"/>
      <c r="AN551" s="189"/>
      <c r="AO551" s="189"/>
      <c r="AP551" s="189"/>
      <c r="AQ551" s="189"/>
      <c r="AR551" s="189"/>
      <c r="AS551" s="189"/>
      <c r="AT551" s="189"/>
      <c r="AU551" s="189"/>
      <c r="AV551" s="189"/>
      <c r="AW551" s="189"/>
      <c r="AX551" s="189"/>
      <c r="AY551" s="189"/>
      <c r="AZ551" s="189"/>
      <c r="BA551" s="189"/>
      <c r="BB551" s="189"/>
      <c r="BC551" s="189"/>
      <c r="BD551" s="189"/>
      <c r="BE551" s="189"/>
      <c r="BF551" s="189"/>
      <c r="BG551" s="189"/>
      <c r="BH551" s="189"/>
      <c r="BI551" s="189"/>
      <c r="BJ551" s="189"/>
      <c r="BK551" s="189"/>
      <c r="BL551" s="189"/>
      <c r="BM551" s="189"/>
      <c r="BN551" s="1521"/>
    </row>
    <row r="552" spans="1:66" hidden="1" x14ac:dyDescent="0.15">
      <c r="A552" s="1123"/>
      <c r="C552" s="1529"/>
      <c r="D552" s="274"/>
      <c r="E552" s="1675"/>
      <c r="F552" s="1604">
        <f>SUM($F489:F489)</f>
        <v>-3530692957.4084654</v>
      </c>
      <c r="G552" s="189">
        <f>SUM($F489:G489)</f>
        <v>-3173788882.7066951</v>
      </c>
      <c r="H552" s="189">
        <f>SUM($F489:H489)</f>
        <v>-2941405208.5809245</v>
      </c>
      <c r="I552" s="189">
        <f>SUM($F489:I489)</f>
        <v>-2769971965.1797581</v>
      </c>
      <c r="J552" s="189">
        <f>SUM($F489:J489)</f>
        <v>-2637204611.5147877</v>
      </c>
      <c r="K552" s="189">
        <f>SUM($F489:K489)</f>
        <v>-2532057536.5695772</v>
      </c>
      <c r="L552" s="189">
        <f>SUM($F489:L489)</f>
        <v>-2448050527.4842901</v>
      </c>
      <c r="M552" s="189">
        <f>SUM($F489:M489)</f>
        <v>-2380974207.0932379</v>
      </c>
      <c r="N552" s="189">
        <f>SUM($F489:N489)</f>
        <v>-2327899909.7969074</v>
      </c>
      <c r="O552" s="189">
        <f>SUM($F489:O489)</f>
        <v>-2286686423.8093128</v>
      </c>
      <c r="P552" s="189">
        <f>SUM($F489:P489)</f>
        <v>-2255708349.4887905</v>
      </c>
      <c r="Q552" s="189">
        <f>SUM($F489:Q489)</f>
        <v>-2233694957.1701169</v>
      </c>
      <c r="R552" s="189">
        <f>SUM($F489:R489)</f>
        <v>-2219628935.5375333</v>
      </c>
      <c r="S552" s="189">
        <f>SUM($F489:S489)</f>
        <v>-2212679782.8379297</v>
      </c>
      <c r="T552" s="189">
        <f>SUM($F489:T489)</f>
        <v>-2212158312.1607337</v>
      </c>
      <c r="U552" s="189">
        <f>SUM($F489:U489)</f>
        <v>-2217484590.4890695</v>
      </c>
      <c r="V552" s="189">
        <f>SUM($F489:V489)</f>
        <v>-2228164738.2876511</v>
      </c>
      <c r="W552" s="189">
        <f>SUM($F489:W489)</f>
        <v>-2243773754.9491758</v>
      </c>
      <c r="X552" s="189">
        <f>SUM($F489:X489)</f>
        <v>-2263942551.7947464</v>
      </c>
      <c r="Y552" s="189">
        <f>SUM($F489:Y489)</f>
        <v>-2288347991.2216721</v>
      </c>
      <c r="Z552" s="189">
        <f>SUM($F489:Z489)</f>
        <v>-2316705117.4008999</v>
      </c>
      <c r="AA552" s="189">
        <f>SUM($F489:AA489)</f>
        <v>-2348761013.4692836</v>
      </c>
      <c r="AB552" s="189">
        <f>SUM($F489:AB489)</f>
        <v>-2384289885.2499905</v>
      </c>
      <c r="AC552" s="189">
        <f>SUM($F489:AC489)</f>
        <v>-2423089083.2221298</v>
      </c>
      <c r="AD552" s="189">
        <f>SUM($F489:AD489)</f>
        <v>-2464975851.5517087</v>
      </c>
      <c r="AE552" s="189">
        <f>SUM($F489:AE489)</f>
        <v>-2509784647.1774192</v>
      </c>
      <c r="AF552" s="189">
        <f>SUM($F489:AF489)</f>
        <v>-2557364910.6533823</v>
      </c>
      <c r="AG552" s="189">
        <f>SUM($F489:AG489)</f>
        <v>-2607579198.5207825</v>
      </c>
      <c r="AH552" s="189">
        <f>SUM($F489:AH489)</f>
        <v>-2660301607.6146717</v>
      </c>
      <c r="AI552" s="189">
        <f>SUM($F489:AI489)</f>
        <v>-2715416437.0716839</v>
      </c>
      <c r="AJ552" s="189">
        <f>SUM($F489:AJ489)</f>
        <v>-2772817045.3699985</v>
      </c>
      <c r="AK552" s="189">
        <f>SUM($F489:AK489)</f>
        <v>-2832404868.5349965</v>
      </c>
      <c r="AL552" s="189">
        <f>SUM($F489:AL489)</f>
        <v>-2894088572.4095078</v>
      </c>
      <c r="AM552" s="189">
        <f>SUM($F489:AM489)</f>
        <v>-2957783317.1355524</v>
      </c>
      <c r="AN552" s="189">
        <f>SUM($F489:AN489)</f>
        <v>-3023410116.1004181</v>
      </c>
      <c r="AO552" s="189">
        <f>SUM($F489:AO489)</f>
        <v>-3090895274.8381014</v>
      </c>
      <c r="AP552" s="189">
        <f>SUM($F489:AP489)</f>
        <v>-3160169897.9502034</v>
      </c>
      <c r="AQ552" s="189">
        <f>SUM($F489:AQ489)</f>
        <v>-3231169454.169323</v>
      </c>
      <c r="AR552" s="189">
        <f>SUM($F489:AR489)</f>
        <v>-3303833391.3465095</v>
      </c>
      <c r="AS552" s="189">
        <f>SUM($F489:AS489)</f>
        <v>-3378104794.4886465</v>
      </c>
      <c r="AT552" s="189">
        <f>SUM($F489:AT489)</f>
        <v>-3453930081.0676746</v>
      </c>
      <c r="AU552" s="189">
        <f>SUM($F489:AU489)</f>
        <v>-3531258728.7221828</v>
      </c>
      <c r="AV552" s="189">
        <f>SUM($F489:AV489)</f>
        <v>-3610043031.2125359</v>
      </c>
      <c r="AW552" s="189">
        <f>SUM($F489:AW489)</f>
        <v>-3690237879.1041861</v>
      </c>
      <c r="AX552" s="189">
        <f>SUM($F489:AX489)</f>
        <v>-3771800562.1643977</v>
      </c>
      <c r="AY552" s="189">
        <f>SUM($F489:AY489)</f>
        <v>-3854690590.8844538</v>
      </c>
      <c r="AZ552" s="189">
        <f>SUM($F489:AZ489)</f>
        <v>-3938869534.8978109</v>
      </c>
      <c r="BA552" s="189">
        <f>SUM($F489:BA489)</f>
        <v>-4024300876.3667889</v>
      </c>
      <c r="BB552" s="189">
        <f>SUM($F489:BB489)</f>
        <v>-4110949876.6660976</v>
      </c>
      <c r="BC552" s="189">
        <f>SUM($F489:BC489)</f>
        <v>-4198783454.9087329</v>
      </c>
      <c r="BD552" s="189">
        <f>SUM($F489:BD489)</f>
        <v>-4287770077.0449471</v>
      </c>
      <c r="BE552" s="189">
        <f>SUM($F489:BE489)</f>
        <v>-4377879654.423439</v>
      </c>
      <c r="BF552" s="189">
        <f>SUM($F489:BF489)</f>
        <v>-4469083450.8398552</v>
      </c>
      <c r="BG552" s="189">
        <f>SUM($F489:BG489)</f>
        <v>-4561353997.2147646</v>
      </c>
      <c r="BH552" s="189">
        <f>SUM($F489:BH489)</f>
        <v>-4654665013.144331</v>
      </c>
      <c r="BI552" s="189">
        <f>SUM($F489:BI489)</f>
        <v>-4748991334.65446</v>
      </c>
      <c r="BJ552" s="189">
        <f>SUM($F489:BJ489)</f>
        <v>-4844308847.565217</v>
      </c>
      <c r="BK552" s="189">
        <f>SUM($F489:BK489)</f>
        <v>-4940594425.9385023</v>
      </c>
      <c r="BL552" s="189">
        <f>SUM($F489:BL489)</f>
        <v>-5037825875.1397581</v>
      </c>
      <c r="BM552" s="189">
        <f>SUM($F489:BM489)</f>
        <v>-5135981879.095068</v>
      </c>
      <c r="BN552" s="1521">
        <f>SUM($F489:BN489)</f>
        <v>-5235041951.3693657</v>
      </c>
    </row>
    <row r="553" spans="1:66" hidden="1" x14ac:dyDescent="0.15">
      <c r="A553" s="1123"/>
      <c r="C553" s="1529"/>
      <c r="D553" s="274"/>
      <c r="E553" s="1675"/>
      <c r="F553" s="1604">
        <f>SUM($F490:F490)</f>
        <v>-6461883650.7583389</v>
      </c>
      <c r="G553" s="189">
        <f>SUM($F490:G490)</f>
        <v>-6104979576.0565681</v>
      </c>
      <c r="H553" s="189">
        <f>SUM($F490:H490)</f>
        <v>-5841465801.7867975</v>
      </c>
      <c r="I553" s="189">
        <f>SUM($F490:I490)</f>
        <v>-5625945404.5809755</v>
      </c>
      <c r="J553" s="189">
        <f>SUM($F490:J490)</f>
        <v>-5441813385.6784048</v>
      </c>
      <c r="K553" s="189">
        <f>SUM($F490:K490)</f>
        <v>-5280611137.6119385</v>
      </c>
      <c r="L553" s="189">
        <f>SUM($F490:L490)</f>
        <v>-5137273489.2137241</v>
      </c>
      <c r="M553" s="189">
        <f>SUM($F490:M490)</f>
        <v>-5008455629.9654293</v>
      </c>
      <c r="N553" s="189">
        <f>SUM($F490:N490)</f>
        <v>-4891798103.124979</v>
      </c>
      <c r="O553" s="189">
        <f>SUM($F490:O490)</f>
        <v>-4785555247.9227486</v>
      </c>
      <c r="P553" s="189">
        <f>SUM($F490:P490)</f>
        <v>-4688388026.2929859</v>
      </c>
      <c r="Q553" s="189">
        <f>SUM($F490:Q490)</f>
        <v>-4599239791.5638905</v>
      </c>
      <c r="R553" s="189">
        <f>SUM($F490:R490)</f>
        <v>-4517257479.6521425</v>
      </c>
      <c r="S553" s="189">
        <f>SUM($F490:S490)</f>
        <v>-4441739317.2496738</v>
      </c>
      <c r="T553" s="189">
        <f>SUM($F490:T490)</f>
        <v>-4372098826.1153584</v>
      </c>
      <c r="U553" s="189">
        <f>SUM($F490:U490)</f>
        <v>-4307839274.2849283</v>
      </c>
      <c r="V553" s="189">
        <f>SUM($F490:V490)</f>
        <v>-4248535065.6972799</v>
      </c>
      <c r="W553" s="189">
        <f>SUM($F490:W490)</f>
        <v>-4193817878.8260684</v>
      </c>
      <c r="X553" s="189">
        <f>SUM($F490:X490)</f>
        <v>-4143366141.1309071</v>
      </c>
      <c r="Y553" s="189">
        <f>SUM($F490:Y490)</f>
        <v>-4096896900.1541142</v>
      </c>
      <c r="Z553" s="189">
        <f>SUM($F490:Z490)</f>
        <v>-4054159450.9955506</v>
      </c>
      <c r="AA553" s="189">
        <f>SUM($F490:AA490)</f>
        <v>-4014930273.7600937</v>
      </c>
      <c r="AB553" s="189">
        <f>SUM($F490:AB490)</f>
        <v>-3979008963.4670968</v>
      </c>
      <c r="AC553" s="189">
        <f>SUM($F490:AC490)</f>
        <v>-3946214922.5258975</v>
      </c>
      <c r="AD553" s="189">
        <f>SUM($F490:AD490)</f>
        <v>-3916384646.6276464</v>
      </c>
      <c r="AE553" s="189">
        <f>SUM($F490:AE490)</f>
        <v>-3889369477.779623</v>
      </c>
      <c r="AF553" s="189">
        <f>SUM($F490:AF490)</f>
        <v>-3865033728.9642591</v>
      </c>
      <c r="AG553" s="189">
        <f>SUM($F490:AG490)</f>
        <v>-3843253107.2945294</v>
      </c>
      <c r="AH553" s="189">
        <f>SUM($F490:AH490)</f>
        <v>-3823913379.0570955</v>
      </c>
      <c r="AI553" s="189">
        <f>SUM($F490:AI490)</f>
        <v>-3806909232.3750196</v>
      </c>
      <c r="AJ553" s="189">
        <f>SUM($F490:AJ490)</f>
        <v>-3792143302.5458884</v>
      </c>
      <c r="AK553" s="189">
        <f>SUM($F490:AK490)</f>
        <v>-3779525332.2306442</v>
      </c>
      <c r="AL553" s="189">
        <f>SUM($F490:AL490)</f>
        <v>-3768971444.1578774</v>
      </c>
      <c r="AM553" s="189">
        <f>SUM($F490:AM490)</f>
        <v>-3760403508.279561</v>
      </c>
      <c r="AN553" s="189">
        <f>SUM($F490:AN490)</f>
        <v>-3753748588.6657658</v>
      </c>
      <c r="AO553" s="189">
        <f>SUM($F490:AO490)</f>
        <v>-3748938458.0767012</v>
      </c>
      <c r="AP553" s="189">
        <f>SUM($F490:AP490)</f>
        <v>-3745909170.2625484</v>
      </c>
      <c r="AQ553" s="189">
        <f>SUM($F490:AQ490)</f>
        <v>-3744600681.7362056</v>
      </c>
      <c r="AR553" s="189">
        <f>SUM($F490:AR490)</f>
        <v>-3744956516.1326661</v>
      </c>
      <c r="AS553" s="189">
        <f>SUM($F490:AS490)</f>
        <v>-3746923465.3808713</v>
      </c>
      <c r="AT553" s="189">
        <f>SUM($F490:AT490)</f>
        <v>-3750451322.8228269</v>
      </c>
      <c r="AU553" s="189">
        <f>SUM($F490:AU490)</f>
        <v>-3755492644.1617832</v>
      </c>
      <c r="AV553" s="189">
        <f>SUM($F490:AV490)</f>
        <v>-3762002532.738379</v>
      </c>
      <c r="AW553" s="189">
        <f>SUM($F490:AW490)</f>
        <v>-3769938446.1459675</v>
      </c>
      <c r="AX553" s="189">
        <f>SUM($F490:AX490)</f>
        <v>-3779260021.6236548</v>
      </c>
      <c r="AY553" s="189">
        <f>SUM($F490:AY490)</f>
        <v>-3789928918.0235972</v>
      </c>
      <c r="AZ553" s="189">
        <f>SUM($F490:AZ490)</f>
        <v>-3801908672.4503121</v>
      </c>
      <c r="BA553" s="189">
        <f>SUM($F490:BA490)</f>
        <v>-3815164569.9242239</v>
      </c>
      <c r="BB553" s="189">
        <f>SUM($F490:BB490)</f>
        <v>-3829663524.637445</v>
      </c>
      <c r="BC553" s="189">
        <f>SUM($F490:BC490)</f>
        <v>-3845373971.5534778</v>
      </c>
      <c r="BD553" s="189">
        <f>SUM($F490:BD490)</f>
        <v>-3862265767.2593923</v>
      </c>
      <c r="BE553" s="189">
        <f>SUM($F490:BE490)</f>
        <v>-3880310099.1135049</v>
      </c>
      <c r="BF553" s="189">
        <f>SUM($F490:BF490)</f>
        <v>-3899479401.8471804</v>
      </c>
      <c r="BG553" s="189">
        <f>SUM($F490:BG490)</f>
        <v>-3919747280.879096</v>
      </c>
      <c r="BH553" s="189">
        <f>SUM($F490:BH490)</f>
        <v>-3941088441.6865606</v>
      </c>
      <c r="BI553" s="189">
        <f>SUM($F490:BI490)</f>
        <v>-3963478624.6532989</v>
      </c>
      <c r="BJ553" s="189">
        <f>SUM($F490:BJ490)</f>
        <v>-3986894544.8782144</v>
      </c>
      <c r="BK553" s="189">
        <f>SUM($F490:BK490)</f>
        <v>-4011313836.4864082</v>
      </c>
      <c r="BL553" s="189">
        <f>SUM($F490:BL490)</f>
        <v>-4036715001.0333781</v>
      </c>
      <c r="BM553" s="189">
        <f>SUM($F490:BM490)</f>
        <v>-4063077359.6368341</v>
      </c>
      <c r="BN553" s="1521">
        <f>SUM($F490:BN490)</f>
        <v>-4090381008.5088072</v>
      </c>
    </row>
    <row r="554" spans="1:66" hidden="1" x14ac:dyDescent="0.15">
      <c r="A554" s="1123"/>
      <c r="C554" s="1529"/>
      <c r="D554" s="274"/>
      <c r="E554" s="1675"/>
      <c r="F554" s="1604">
        <f>SUM($F491:F491)</f>
        <v>-9983930662.8918781</v>
      </c>
      <c r="G554" s="189">
        <f>SUM($F491:G491)</f>
        <v>-9627026588.1901073</v>
      </c>
      <c r="H554" s="189">
        <f>SUM($F491:H491)</f>
        <v>-9332382713.7763367</v>
      </c>
      <c r="I554" s="189">
        <f>SUM($F491:I491)</f>
        <v>-9071231100.0274563</v>
      </c>
      <c r="J554" s="189">
        <f>SUM($F491:J491)</f>
        <v>-8832621405.8728867</v>
      </c>
      <c r="K554" s="189">
        <f>SUM($F491:K491)</f>
        <v>-8610830232.9044647</v>
      </c>
      <c r="L554" s="189">
        <f>SUM($F491:L491)</f>
        <v>-8402363573.3482952</v>
      </c>
      <c r="M554" s="189">
        <f>SUM($F491:M491)</f>
        <v>-8204878090.0509434</v>
      </c>
      <c r="N554" s="189">
        <f>SUM($F491:N491)</f>
        <v>-8016699158.129653</v>
      </c>
      <c r="O554" s="189">
        <f>SUM($F491:O491)</f>
        <v>-7836573850.0432472</v>
      </c>
      <c r="P554" s="189">
        <f>SUM($F491:P491)</f>
        <v>-7663531587.1894894</v>
      </c>
      <c r="Q554" s="189">
        <f>SUM($F491:Q491)</f>
        <v>-7496799726.3161125</v>
      </c>
      <c r="R554" s="189">
        <f>SUM($F491:R491)</f>
        <v>-7335749525.5333834</v>
      </c>
      <c r="S554" s="189">
        <f>SUM($F491:S491)</f>
        <v>-7179859999.9731827</v>
      </c>
      <c r="T554" s="189">
        <f>SUM($F491:T491)</f>
        <v>-7028692857.8233891</v>
      </c>
      <c r="U554" s="189">
        <f>SUM($F491:U491)</f>
        <v>-6881874590.3492985</v>
      </c>
      <c r="V554" s="189">
        <f>SUM($F491:V491)</f>
        <v>-6739083344.4379597</v>
      </c>
      <c r="W554" s="189">
        <f>SUM($F491:W491)</f>
        <v>-6600039088.3768082</v>
      </c>
      <c r="X554" s="189">
        <f>SUM($F491:X491)</f>
        <v>-6464496103.9168653</v>
      </c>
      <c r="Y554" s="189">
        <f>SUM($F491:Y491)</f>
        <v>-6332237158.4769411</v>
      </c>
      <c r="Z554" s="189">
        <f>SUM($F491:Z491)</f>
        <v>-6203068914.7263823</v>
      </c>
      <c r="AA554" s="189">
        <f>SUM($F491:AA491)</f>
        <v>-6076818267.3534021</v>
      </c>
      <c r="AB554" s="189">
        <f>SUM($F491:AB491)</f>
        <v>-5953329385.3851862</v>
      </c>
      <c r="AC554" s="189">
        <f>SUM($F491:AC491)</f>
        <v>-5832461298.8916683</v>
      </c>
      <c r="AD554" s="189">
        <f>SUM($F491:AD491)</f>
        <v>-5714085911.0050344</v>
      </c>
      <c r="AE554" s="189">
        <f>SUM($F491:AE491)</f>
        <v>-5598086346.0215292</v>
      </c>
      <c r="AF554" s="189">
        <f>SUM($F491:AF491)</f>
        <v>-5484355565.8351707</v>
      </c>
      <c r="AG554" s="189">
        <f>SUM($F491:AG491)</f>
        <v>-5372795202.6491241</v>
      </c>
      <c r="AH554" s="189">
        <f>SUM($F491:AH491)</f>
        <v>-5263314567.5321321</v>
      </c>
      <c r="AI554" s="189">
        <f>SUM($F491:AI491)</f>
        <v>-5155829803.0980539</v>
      </c>
      <c r="AJ554" s="189">
        <f>SUM($F491:AJ491)</f>
        <v>-5050263155.1891956</v>
      </c>
      <c r="AK554" s="189">
        <f>SUM($F491:AK491)</f>
        <v>-4946542343.5012894</v>
      </c>
      <c r="AL554" s="189">
        <f>SUM($F491:AL491)</f>
        <v>-4844600014.9989071</v>
      </c>
      <c r="AM554" s="189">
        <f>SUM($F491:AM491)</f>
        <v>-4744373267.021884</v>
      </c>
      <c r="AN554" s="189">
        <f>SUM($F491:AN491)</f>
        <v>-4645803229.3846703</v>
      </c>
      <c r="AO554" s="189">
        <f>SUM($F491:AO491)</f>
        <v>-4548834696.6748972</v>
      </c>
      <c r="AP554" s="189">
        <f>SUM($F491:AP491)</f>
        <v>-4453415803.4787722</v>
      </c>
      <c r="AQ554" s="189">
        <f>SUM($F491:AQ491)</f>
        <v>-4359497736.4846067</v>
      </c>
      <c r="AR554" s="189">
        <f>SUM($F491:AR491)</f>
        <v>-4267034478.406498</v>
      </c>
      <c r="AS554" s="189">
        <f>SUM($F491:AS491)</f>
        <v>-4175982579.4770899</v>
      </c>
      <c r="AT554" s="189">
        <f>SUM($F491:AT491)</f>
        <v>-4086300952.9194098</v>
      </c>
      <c r="AU554" s="189">
        <f>SUM($F491:AU491)</f>
        <v>-3997950691.3522549</v>
      </c>
      <c r="AV554" s="189">
        <f>SUM($F491:AV491)</f>
        <v>-3910894901.5343957</v>
      </c>
      <c r="AW554" s="189">
        <f>SUM($F491:AW491)</f>
        <v>-3825098555.2278967</v>
      </c>
      <c r="AX554" s="189">
        <f>SUM($F491:AX491)</f>
        <v>-3740528354.2743254</v>
      </c>
      <c r="AY554" s="189">
        <f>SUM($F491:AY491)</f>
        <v>-3657152608.2407684</v>
      </c>
      <c r="AZ554" s="189">
        <f>SUM($F491:AZ491)</f>
        <v>-3574941123.2144251</v>
      </c>
      <c r="BA554" s="189">
        <f>SUM($F491:BA491)</f>
        <v>-3493865100.5123134</v>
      </c>
      <c r="BB554" s="189">
        <f>SUM($F491:BB491)</f>
        <v>-3413897044.2321663</v>
      </c>
      <c r="BC554" s="189">
        <f>SUM($F491:BC491)</f>
        <v>-3335010676.7066312</v>
      </c>
      <c r="BD554" s="189">
        <f>SUM($F491:BD491)</f>
        <v>-3257180861.0392995</v>
      </c>
      <c r="BE554" s="189">
        <f>SUM($F491:BE491)</f>
        <v>-3180383530.0010314</v>
      </c>
      <c r="BF554" s="189">
        <f>SUM($F491:BF491)</f>
        <v>-3104595620.6511321</v>
      </c>
      <c r="BG554" s="189">
        <f>SUM($F491:BG491)</f>
        <v>-3029795014.1222954</v>
      </c>
      <c r="BH554" s="189">
        <f>SUM($F491:BH491)</f>
        <v>-2955960480.0726767</v>
      </c>
      <c r="BI554" s="189">
        <f>SUM($F491:BI491)</f>
        <v>-2883071625.364449</v>
      </c>
      <c r="BJ554" s="189">
        <f>SUM($F491:BJ491)</f>
        <v>-2811108846.5769796</v>
      </c>
      <c r="BK554" s="189">
        <f>SUM($F491:BK491)</f>
        <v>-2740053286.0053835</v>
      </c>
      <c r="BL554" s="189">
        <f>SUM($F491:BL491)</f>
        <v>-2669886790.8325357</v>
      </c>
      <c r="BM554" s="189">
        <f>SUM($F491:BM491)</f>
        <v>-2600591875.1953831</v>
      </c>
      <c r="BN554" s="1521">
        <f>SUM($F491:BN491)</f>
        <v>-2532151684.8952336</v>
      </c>
    </row>
    <row r="555" spans="1:66" hidden="1" x14ac:dyDescent="0.15">
      <c r="A555" s="1123"/>
      <c r="C555" s="1529"/>
      <c r="D555" s="274"/>
      <c r="E555" s="1675"/>
      <c r="F555" s="1604"/>
      <c r="G555" s="189"/>
      <c r="H555" s="189"/>
      <c r="I555" s="189"/>
      <c r="J555" s="189"/>
      <c r="K555" s="189"/>
      <c r="L555" s="189"/>
      <c r="M555" s="189"/>
      <c r="N555" s="189"/>
      <c r="O555" s="189"/>
      <c r="P555" s="189"/>
      <c r="Q555" s="189"/>
      <c r="R555" s="189"/>
      <c r="S555" s="189"/>
      <c r="T555" s="189"/>
      <c r="U555" s="189"/>
      <c r="V555" s="189"/>
      <c r="W555" s="189"/>
      <c r="X555" s="189"/>
      <c r="Y555" s="189"/>
      <c r="Z555" s="189"/>
      <c r="AA555" s="189"/>
      <c r="AB555" s="189"/>
      <c r="AC555" s="189"/>
      <c r="AD555" s="189"/>
      <c r="AE555" s="189"/>
      <c r="AF555" s="189"/>
      <c r="AG555" s="189"/>
      <c r="AH555" s="189"/>
      <c r="AI555" s="189"/>
      <c r="AJ555" s="189"/>
      <c r="AK555" s="189"/>
      <c r="AL555" s="189"/>
      <c r="AM555" s="189"/>
      <c r="AN555" s="189"/>
      <c r="AO555" s="189"/>
      <c r="AP555" s="189"/>
      <c r="AQ555" s="189"/>
      <c r="AR555" s="189"/>
      <c r="AS555" s="189"/>
      <c r="AT555" s="189"/>
      <c r="AU555" s="189"/>
      <c r="AV555" s="189"/>
      <c r="AW555" s="189"/>
      <c r="AX555" s="189"/>
      <c r="AY555" s="189"/>
      <c r="AZ555" s="189"/>
      <c r="BA555" s="189"/>
      <c r="BB555" s="189"/>
      <c r="BC555" s="189"/>
      <c r="BD555" s="189"/>
      <c r="BE555" s="189"/>
      <c r="BF555" s="189"/>
      <c r="BG555" s="189"/>
      <c r="BH555" s="189"/>
      <c r="BI555" s="189"/>
      <c r="BJ555" s="189"/>
      <c r="BK555" s="189"/>
      <c r="BL555" s="189"/>
      <c r="BM555" s="189"/>
      <c r="BN555" s="1521"/>
    </row>
    <row r="556" spans="1:66" hidden="1" x14ac:dyDescent="0.15">
      <c r="A556" s="1123"/>
      <c r="C556" s="1529"/>
      <c r="D556" s="274"/>
      <c r="E556" s="1675"/>
      <c r="F556" s="1604">
        <f>SUM($F493:F493)</f>
        <v>4252239708.7443266</v>
      </c>
      <c r="G556" s="189">
        <f>SUM($F493:G493)</f>
        <v>4213282504.2654018</v>
      </c>
      <c r="H556" s="189">
        <f>SUM($F493:H493)</f>
        <v>4134507946.1864772</v>
      </c>
      <c r="I556" s="189">
        <f>SUM($F493:I493)</f>
        <v>4036243530.6945686</v>
      </c>
      <c r="J556" s="189">
        <f>SUM($F493:J493)</f>
        <v>3925615089.7356443</v>
      </c>
      <c r="K556" s="189">
        <f>SUM($F493:K493)</f>
        <v>3806154630.8966937</v>
      </c>
      <c r="L556" s="189">
        <f>SUM($F493:L493)</f>
        <v>3679934304.0073819</v>
      </c>
      <c r="M556" s="189">
        <f>SUM($F493:M493)</f>
        <v>3548300123.5221014</v>
      </c>
      <c r="N556" s="189">
        <f>SUM($F493:N493)</f>
        <v>3412188576.2591767</v>
      </c>
      <c r="O556" s="189">
        <f>SUM($F493:O493)</f>
        <v>3272284348.3135829</v>
      </c>
      <c r="P556" s="189">
        <f>SUM($F493:P493)</f>
        <v>3129107186.7466373</v>
      </c>
      <c r="Q556" s="189">
        <f>SUM($F493:Q493)</f>
        <v>2983063427.3248181</v>
      </c>
      <c r="R556" s="189">
        <f>SUM($F493:R493)</f>
        <v>2834478371.317584</v>
      </c>
      <c r="S556" s="189">
        <f>SUM($F493:S493)</f>
        <v>2683617584.7030077</v>
      </c>
      <c r="T556" s="189">
        <f>SUM($F493:T493)</f>
        <v>2530701445.8189983</v>
      </c>
      <c r="U556" s="189">
        <f>SUM($F493:U493)</f>
        <v>2375915397.3551912</v>
      </c>
      <c r="V556" s="189">
        <f>SUM($F493:V493)</f>
        <v>2219417365.0490665</v>
      </c>
      <c r="W556" s="189">
        <f>SUM($F493:W493)</f>
        <v>2061343249.5191808</v>
      </c>
      <c r="X556" s="189">
        <f>SUM($F493:X493)</f>
        <v>1901811072.6669209</v>
      </c>
      <c r="Y556" s="189">
        <f>SUM($F493:Y493)</f>
        <v>1740924162.815423</v>
      </c>
      <c r="Z556" s="189">
        <f>SUM($F493:Z493)</f>
        <v>1578773639.0660818</v>
      </c>
      <c r="AA556" s="189">
        <f>SUM($F493:AA493)</f>
        <v>1415440375.557791</v>
      </c>
      <c r="AB556" s="189">
        <f>SUM($F493:AB493)</f>
        <v>1250996573.5245509</v>
      </c>
      <c r="AC556" s="189">
        <f>SUM($F493:AC493)</f>
        <v>1085507033.3331513</v>
      </c>
      <c r="AD556" s="189">
        <f>SUM($F493:AD493)</f>
        <v>919030194.03157902</v>
      </c>
      <c r="AE556" s="189">
        <f>SUM($F493:AE493)</f>
        <v>751618990.61343849</v>
      </c>
      <c r="AF556" s="189">
        <f>SUM($F493:AF493)</f>
        <v>583321566.82599235</v>
      </c>
      <c r="AG556" s="189">
        <f>SUM($F493:AG493)</f>
        <v>414181872.37366134</v>
      </c>
      <c r="AH556" s="189">
        <f>SUM($F493:AH493)</f>
        <v>244240166.77066892</v>
      </c>
      <c r="AI556" s="189">
        <f>SUM($F493:AI493)</f>
        <v>73533447.185086846</v>
      </c>
      <c r="AJ556" s="189">
        <f>SUM($F493:AJ493)</f>
        <v>-97904186.081743658</v>
      </c>
      <c r="AK556" s="189">
        <f>SUM($F493:AK493)</f>
        <v>-270041215.651052</v>
      </c>
      <c r="AL556" s="189">
        <f>SUM($F493:AL493)</f>
        <v>-442848435.99173653</v>
      </c>
      <c r="AM556" s="189">
        <f>SUM($F493:AM493)</f>
        <v>-616298718.22685099</v>
      </c>
      <c r="AN556" s="189">
        <f>SUM($F493:AN493)</f>
        <v>-790366805.14654446</v>
      </c>
      <c r="AO556" s="189">
        <f>SUM($F493:AO493)</f>
        <v>-965029131.7879864</v>
      </c>
      <c r="AP556" s="189">
        <f>SUM($F493:AP493)</f>
        <v>-1140263667.7655792</v>
      </c>
      <c r="AQ556" s="189">
        <f>SUM($F493:AQ493)</f>
        <v>-1316049778.1931477</v>
      </c>
      <c r="AR556" s="189">
        <f>SUM($F493:AR493)</f>
        <v>-1492368100.5701308</v>
      </c>
      <c r="AS556" s="189">
        <f>SUM($F493:AS493)</f>
        <v>-1669200435.4336653</v>
      </c>
      <c r="AT556" s="189">
        <f>SUM($F493:AT493)</f>
        <v>-1846529648.9289231</v>
      </c>
      <c r="AU556" s="189">
        <f>SUM($F493:AU493)</f>
        <v>-2024339585.737421</v>
      </c>
      <c r="AV556" s="189">
        <f>SUM($F493:AV493)</f>
        <v>-2202614991.0398388</v>
      </c>
      <c r="AW556" s="189">
        <f>SUM($F493:AW493)</f>
        <v>-2381341440.3860636</v>
      </c>
      <c r="AX556" s="189">
        <f>SUM($F493:AX493)</f>
        <v>-2560505276.5084405</v>
      </c>
      <c r="AY556" s="189">
        <f>SUM($F493:AY493)</f>
        <v>-2740093552.2506952</v>
      </c>
      <c r="AZ556" s="189">
        <f>SUM($F493:AZ493)</f>
        <v>-2920093978.8995996</v>
      </c>
      <c r="BA556" s="189">
        <f>SUM($F493:BA493)</f>
        <v>-3100494879.3030653</v>
      </c>
      <c r="BB556" s="189">
        <f>SUM($F493:BB493)</f>
        <v>-3281285145.240108</v>
      </c>
      <c r="BC556" s="189">
        <f>SUM($F493:BC493)</f>
        <v>-3462454198.5775928</v>
      </c>
      <c r="BD556" s="189">
        <f>SUM($F493:BD493)</f>
        <v>-3643991955.8078899</v>
      </c>
      <c r="BE556" s="189">
        <f>SUM($F493:BE493)</f>
        <v>-3825888795.6122227</v>
      </c>
      <c r="BF556" s="189">
        <f>SUM($F493:BF493)</f>
        <v>-4008135529.1379642</v>
      </c>
      <c r="BG556" s="189">
        <f>SUM($F493:BG493)</f>
        <v>-4190723372.7155824</v>
      </c>
      <c r="BH556" s="189">
        <f>SUM($F493:BH493)</f>
        <v>-4373643922.7732325</v>
      </c>
      <c r="BI556" s="189">
        <f>SUM($F493:BI493)</f>
        <v>-4556889132.735013</v>
      </c>
      <c r="BJ556" s="189">
        <f>SUM($F493:BJ493)</f>
        <v>-4740451291.713192</v>
      </c>
      <c r="BK556" s="189">
        <f>SUM($F493:BK493)</f>
        <v>-4924323004.8258829</v>
      </c>
      <c r="BL556" s="189">
        <f>SUM($F493:BL493)</f>
        <v>-5108497174.9901333</v>
      </c>
      <c r="BM556" s="189">
        <f>SUM($F493:BM493)</f>
        <v>-5292966986.0565529</v>
      </c>
      <c r="BN556" s="1521">
        <f>SUM($F493:BN493)</f>
        <v>-5477725887.165802</v>
      </c>
    </row>
    <row r="557" spans="1:66" hidden="1" x14ac:dyDescent="0.15">
      <c r="A557" s="1123"/>
      <c r="C557" s="1529"/>
      <c r="D557" s="274"/>
      <c r="E557" s="1675"/>
      <c r="F557" s="1604">
        <f>SUM($F494:F494)</f>
        <v>3314945452.0100098</v>
      </c>
      <c r="G557" s="189">
        <f>SUM($F494:G494)</f>
        <v>3275988247.531085</v>
      </c>
      <c r="H557" s="189">
        <f>SUM($F494:H494)</f>
        <v>3207168027.8521605</v>
      </c>
      <c r="I557" s="189">
        <f>SUM($F494:I494)</f>
        <v>3123001172.1507549</v>
      </c>
      <c r="J557" s="189">
        <f>SUM($F494:J494)</f>
        <v>3028797389.5518303</v>
      </c>
      <c r="K557" s="189">
        <f>SUM($F494:K494)</f>
        <v>2927261452.6302023</v>
      </c>
      <c r="L557" s="189">
        <f>SUM($F494:L494)</f>
        <v>2820013029.412169</v>
      </c>
      <c r="M557" s="189">
        <f>SUM($F494:M494)</f>
        <v>2708121675.5891466</v>
      </c>
      <c r="N557" s="189">
        <f>SUM($F494:N494)</f>
        <v>2592341864.5082221</v>
      </c>
      <c r="O557" s="189">
        <f>SUM($F494:O494)</f>
        <v>2473231798.6150045</v>
      </c>
      <c r="P557" s="189">
        <f>SUM($F494:P494)</f>
        <v>2351219656.3597817</v>
      </c>
      <c r="Q557" s="189">
        <f>SUM($F494:Q494)</f>
        <v>2226643317.1098447</v>
      </c>
      <c r="R557" s="189">
        <f>SUM($F494:R494)</f>
        <v>2099775561.5026777</v>
      </c>
      <c r="S557" s="189">
        <f>SUM($F494:S494)</f>
        <v>1970840792.5744514</v>
      </c>
      <c r="T557" s="189">
        <f>SUM($F494:T494)</f>
        <v>1840026545.9530439</v>
      </c>
      <c r="U557" s="189">
        <f>SUM($F494:U494)</f>
        <v>1707491659.4848976</v>
      </c>
      <c r="V557" s="189">
        <f>SUM($F494:V494)</f>
        <v>1573372224.194273</v>
      </c>
      <c r="W557" s="189">
        <f>SUM($F494:W494)</f>
        <v>1437786016.6734805</v>
      </c>
      <c r="X557" s="189">
        <f>SUM($F494:X494)</f>
        <v>1300835864.7924068</v>
      </c>
      <c r="Y557" s="189">
        <f>SUM($F494:Y494)</f>
        <v>1162612247.0429885</v>
      </c>
      <c r="Z557" s="189">
        <f>SUM($F494:Z494)</f>
        <v>1023195330.2542106</v>
      </c>
      <c r="AA557" s="189">
        <f>SUM($F494:AA494)</f>
        <v>882656588.42278004</v>
      </c>
      <c r="AB557" s="189">
        <f>SUM($F494:AB494)</f>
        <v>741060104.1884948</v>
      </c>
      <c r="AC557" s="189">
        <f>SUM($F494:AC494)</f>
        <v>598463626.46714258</v>
      </c>
      <c r="AD557" s="189">
        <f>SUM($F494:AD494)</f>
        <v>454919438.32921201</v>
      </c>
      <c r="AE557" s="189">
        <f>SUM($F494:AE494)</f>
        <v>310475075.5024572</v>
      </c>
      <c r="AF557" s="189">
        <f>SUM($F494:AF494)</f>
        <v>165173926.04162621</v>
      </c>
      <c r="AG557" s="189">
        <f>SUM($F494:AG494)</f>
        <v>19055734.549288273</v>
      </c>
      <c r="AH557" s="189">
        <f>SUM($F494:AH494)</f>
        <v>-127842970.95074677</v>
      </c>
      <c r="AI557" s="189">
        <f>SUM($F494:AI494)</f>
        <v>-275488515.33197039</v>
      </c>
      <c r="AJ557" s="189">
        <f>SUM($F494:AJ494)</f>
        <v>-423849764.70173353</v>
      </c>
      <c r="AK557" s="189">
        <f>SUM($F494:AK494)</f>
        <v>-572897857.8584367</v>
      </c>
      <c r="AL557" s="189">
        <f>SUM($F494:AL494)</f>
        <v>-722605973.72730637</v>
      </c>
      <c r="AM557" s="189">
        <f>SUM($F494:AM494)</f>
        <v>-872949128.99850154</v>
      </c>
      <c r="AN557" s="189">
        <f>SUM($F494:AN494)</f>
        <v>-1023904001.2630138</v>
      </c>
      <c r="AO557" s="189">
        <f>SUM($F494:AO494)</f>
        <v>-1175448773.7894535</v>
      </c>
      <c r="AP557" s="189">
        <f>SUM($F494:AP494)</f>
        <v>-1327562998.7602048</v>
      </c>
      <c r="AQ557" s="189">
        <f>SUM($F494:AQ494)</f>
        <v>-1480227476.3273211</v>
      </c>
      <c r="AR557" s="189">
        <f>SUM($F494:AR494)</f>
        <v>-1633424147.2861652</v>
      </c>
      <c r="AS557" s="189">
        <f>SUM($F494:AS494)</f>
        <v>-1787135997.5204165</v>
      </c>
      <c r="AT557" s="189">
        <f>SUM($F494:AT494)</f>
        <v>-1941346972.6627164</v>
      </c>
      <c r="AU557" s="189">
        <f>SUM($F494:AU494)</f>
        <v>-2096041901.6540961</v>
      </c>
      <c r="AV557" s="189">
        <f>SUM($F494:AV494)</f>
        <v>-2251206428.0826507</v>
      </c>
      <c r="AW557" s="189">
        <f>SUM($F494:AW494)</f>
        <v>-2406826948.3457527</v>
      </c>
      <c r="AX557" s="189">
        <f>SUM($F494:AX494)</f>
        <v>-2562890555.8167338</v>
      </c>
      <c r="AY557" s="189">
        <f>SUM($F494:AY494)</f>
        <v>-2719384990.3114471</v>
      </c>
      <c r="AZ557" s="189">
        <f>SUM($F494:AZ494)</f>
        <v>-2876298592.2464352</v>
      </c>
      <c r="BA557" s="189">
        <f>SUM($F494:BA494)</f>
        <v>-3033620260.9618011</v>
      </c>
      <c r="BB557" s="189">
        <f>SUM($F494:BB494)</f>
        <v>-3191339416.7508807</v>
      </c>
      <c r="BC557" s="189">
        <f>SUM($F494:BC494)</f>
        <v>-3349445966.1975446</v>
      </c>
      <c r="BD557" s="189">
        <f>SUM($F494:BD494)</f>
        <v>-3507930270.4721251</v>
      </c>
      <c r="BE557" s="189">
        <f>SUM($F494:BE494)</f>
        <v>-3666783116.2799587</v>
      </c>
      <c r="BF557" s="189">
        <f>SUM($F494:BF494)</f>
        <v>-3825995689.1935039</v>
      </c>
      <c r="BG557" s="189">
        <f>SUM($F494:BG494)</f>
        <v>-3985559549.1308722</v>
      </c>
      <c r="BH557" s="189">
        <f>SUM($F494:BH494)</f>
        <v>-4145466607.7711983</v>
      </c>
      <c r="BI557" s="189">
        <f>SUM($F494:BI494)</f>
        <v>-4305709107.7211962</v>
      </c>
      <c r="BJ557" s="189">
        <f>SUM($F494:BJ494)</f>
        <v>-4466279603.2680645</v>
      </c>
      <c r="BK557" s="189">
        <f>SUM($F494:BK494)</f>
        <v>-4627170942.5720625</v>
      </c>
      <c r="BL557" s="189">
        <f>SUM($F494:BL494)</f>
        <v>-4788376251.1679411</v>
      </c>
      <c r="BM557" s="189">
        <f>SUM($F494:BM494)</f>
        <v>-4949888916.6583385</v>
      </c>
      <c r="BN557" s="1521">
        <f>SUM($F494:BN494)</f>
        <v>-5111702574.4944763</v>
      </c>
    </row>
    <row r="558" spans="1:66" hidden="1" x14ac:dyDescent="0.15">
      <c r="A558" s="1123"/>
      <c r="C558" s="1529"/>
      <c r="D558" s="274"/>
      <c r="E558" s="1675"/>
      <c r="F558" s="1604">
        <f>SUM($F495:F495)</f>
        <v>2188715608.3118238</v>
      </c>
      <c r="G558" s="189">
        <f>SUM($F495:G495)</f>
        <v>2149758403.8328991</v>
      </c>
      <c r="H558" s="189">
        <f>SUM($F495:H495)</f>
        <v>2090892522.5539746</v>
      </c>
      <c r="I558" s="189">
        <f>SUM($F495:I495)</f>
        <v>2021316964.9522264</v>
      </c>
      <c r="J558" s="189">
        <f>SUM($F495:J495)</f>
        <v>1944533274.5533018</v>
      </c>
      <c r="K558" s="189">
        <f>SUM($F495:K495)</f>
        <v>1862371597.8806405</v>
      </c>
      <c r="L558" s="189">
        <f>SUM($F495:L495)</f>
        <v>1775949198.7911747</v>
      </c>
      <c r="M558" s="189">
        <f>SUM($F495:M495)</f>
        <v>1686015396.1403751</v>
      </c>
      <c r="N558" s="189">
        <f>SUM($F495:N495)</f>
        <v>1593105677.5334506</v>
      </c>
      <c r="O558" s="189">
        <f>SUM($F495:O495)</f>
        <v>1497620686.2281439</v>
      </c>
      <c r="P558" s="189">
        <f>SUM($F495:P495)</f>
        <v>1399870779.9748564</v>
      </c>
      <c r="Q558" s="189">
        <f>SUM($F495:Q495)</f>
        <v>1300103023.5873845</v>
      </c>
      <c r="R558" s="189">
        <f>SUM($F495:R495)</f>
        <v>1198518467.1589727</v>
      </c>
      <c r="S558" s="189">
        <f>SUM($F495:S495)</f>
        <v>1095283703.7829473</v>
      </c>
      <c r="T558" s="189">
        <f>SUM($F495:T495)</f>
        <v>990538884.14933538</v>
      </c>
      <c r="U558" s="189">
        <f>SUM($F495:U495)</f>
        <v>884403443.54178202</v>
      </c>
      <c r="V558" s="189">
        <f>SUM($F495:V495)</f>
        <v>776980299.54765749</v>
      </c>
      <c r="W558" s="189">
        <f>SUM($F495:W495)</f>
        <v>668358996.70477927</v>
      </c>
      <c r="X558" s="189">
        <f>SUM($F495:X495)</f>
        <v>558618107.28211081</v>
      </c>
      <c r="Y558" s="189">
        <f>SUM($F495:Y495)</f>
        <v>447827094.80899107</v>
      </c>
      <c r="Z558" s="189">
        <f>SUM($F495:Z495)</f>
        <v>336047781.93313974</v>
      </c>
      <c r="AA558" s="189">
        <f>SUM($F495:AA495)</f>
        <v>223335521.79651228</v>
      </c>
      <c r="AB558" s="189">
        <f>SUM($F495:AB495)</f>
        <v>109740143.79989505</v>
      </c>
      <c r="AC558" s="189">
        <f>SUM($F495:AC495)</f>
        <v>-4693274.7077277601</v>
      </c>
      <c r="AD558" s="189">
        <f>SUM($F495:AD495)</f>
        <v>-119923772.74119073</v>
      </c>
      <c r="AE558" s="189">
        <f>SUM($F495:AE495)</f>
        <v>-235913977.45875731</v>
      </c>
      <c r="AF558" s="189">
        <f>SUM($F495:AF495)</f>
        <v>-352629661.74507272</v>
      </c>
      <c r="AG558" s="189">
        <f>SUM($F495:AG495)</f>
        <v>-470039370.9522934</v>
      </c>
      <c r="AH558" s="189">
        <f>SUM($F495:AH495)</f>
        <v>-588114105.87043655</v>
      </c>
      <c r="AI558" s="189">
        <f>SUM($F495:AI495)</f>
        <v>-706827051.783355</v>
      </c>
      <c r="AJ558" s="189">
        <f>SUM($F495:AJ495)</f>
        <v>-826153345.57804549</v>
      </c>
      <c r="AK558" s="189">
        <f>SUM($F495:AK495)</f>
        <v>-946069874.49210095</v>
      </c>
      <c r="AL558" s="189">
        <f>SUM($F495:AL495)</f>
        <v>-1066555101.3347055</v>
      </c>
      <c r="AM558" s="189">
        <f>SUM($F495:AM495)</f>
        <v>-1187588911.992424</v>
      </c>
      <c r="AN558" s="189">
        <f>SUM($F495:AN495)</f>
        <v>-1309152481.7989068</v>
      </c>
      <c r="AO558" s="189">
        <f>SUM($F495:AO495)</f>
        <v>-1431228157.9565828</v>
      </c>
      <c r="AP558" s="189">
        <f>SUM($F495:AP495)</f>
        <v>-1553799355.6848769</v>
      </c>
      <c r="AQ558" s="189">
        <f>SUM($F495:AQ495)</f>
        <v>-1676850466.1607943</v>
      </c>
      <c r="AR558" s="189">
        <f>SUM($F495:AR495)</f>
        <v>-1800366774.6344945</v>
      </c>
      <c r="AS558" s="189">
        <f>SUM($F495:AS495)</f>
        <v>-1924334387.3605137</v>
      </c>
      <c r="AT558" s="189">
        <f>SUM($F495:AT495)</f>
        <v>-2048740166.1966724</v>
      </c>
      <c r="AU558" s="189">
        <f>SUM($F495:AU495)</f>
        <v>-2173571669.8968148</v>
      </c>
      <c r="AV558" s="189">
        <f>SUM($F495:AV495)</f>
        <v>-2298817101.2676721</v>
      </c>
      <c r="AW558" s="189">
        <f>SUM($F495:AW495)</f>
        <v>-2424465259.4800673</v>
      </c>
      <c r="AX558" s="189">
        <f>SUM($F495:AX495)</f>
        <v>-2550505496.9249153</v>
      </c>
      <c r="AY558" s="189">
        <f>SUM($F495:AY495)</f>
        <v>-2676927680.088613</v>
      </c>
      <c r="AZ558" s="189">
        <f>SUM($F495:AZ495)</f>
        <v>-2803722153.9933662</v>
      </c>
      <c r="BA558" s="189">
        <f>SUM($F495:BA495)</f>
        <v>-2930879709.8080254</v>
      </c>
      <c r="BB558" s="189">
        <f>SUM($F495:BB495)</f>
        <v>-3058391555.2860346</v>
      </c>
      <c r="BC558" s="189">
        <f>SUM($F495:BC495)</f>
        <v>-3186249287.7305832</v>
      </c>
      <c r="BD558" s="189">
        <f>SUM($F495:BD495)</f>
        <v>-3314444869.2242856</v>
      </c>
      <c r="BE558" s="189">
        <f>SUM($F495:BE495)</f>
        <v>-3442970603.892663</v>
      </c>
      <c r="BF558" s="189">
        <f>SUM($F495:BF495)</f>
        <v>-3571819116.9982395</v>
      </c>
      <c r="BG558" s="189">
        <f>SUM($F495:BG495)</f>
        <v>-3700983335.6858301</v>
      </c>
      <c r="BH558" s="189">
        <f>SUM($F495:BH495)</f>
        <v>-3830456471.220221</v>
      </c>
      <c r="BI558" s="189">
        <f>SUM($F495:BI495)</f>
        <v>-3960232002.5753307</v>
      </c>
      <c r="BJ558" s="189">
        <f>SUM($F495:BJ495)</f>
        <v>-4090303661.2495522</v>
      </c>
      <c r="BK558" s="189">
        <f>SUM($F495:BK495)</f>
        <v>-4220665417.1955996</v>
      </c>
      <c r="BL558" s="189">
        <f>SUM($F495:BL495)</f>
        <v>-4351311465.7651186</v>
      </c>
      <c r="BM558" s="189">
        <f>SUM($F495:BM495)</f>
        <v>-4482236215.5787935</v>
      </c>
      <c r="BN558" s="1521">
        <f>SUM($F495:BN495)</f>
        <v>-4613434277.2419071</v>
      </c>
    </row>
    <row r="559" spans="1:66" hidden="1" x14ac:dyDescent="0.15">
      <c r="A559" s="1123"/>
      <c r="C559" s="1529"/>
      <c r="D559" s="274"/>
      <c r="E559" s="1675"/>
      <c r="F559" s="1604"/>
      <c r="G559" s="189"/>
      <c r="H559" s="189"/>
      <c r="I559" s="189"/>
      <c r="J559" s="189"/>
      <c r="K559" s="189"/>
      <c r="L559" s="189"/>
      <c r="M559" s="189"/>
      <c r="N559" s="189"/>
      <c r="O559" s="189"/>
      <c r="P559" s="189"/>
      <c r="Q559" s="189"/>
      <c r="R559" s="189"/>
      <c r="S559" s="189"/>
      <c r="T559" s="189"/>
      <c r="U559" s="189"/>
      <c r="V559" s="189"/>
      <c r="W559" s="189"/>
      <c r="X559" s="189"/>
      <c r="Y559" s="189"/>
      <c r="Z559" s="189"/>
      <c r="AA559" s="189"/>
      <c r="AB559" s="189"/>
      <c r="AC559" s="189"/>
      <c r="AD559" s="189"/>
      <c r="AE559" s="189"/>
      <c r="AF559" s="189"/>
      <c r="AG559" s="189"/>
      <c r="AH559" s="189"/>
      <c r="AI559" s="189"/>
      <c r="AJ559" s="189"/>
      <c r="AK559" s="189"/>
      <c r="AL559" s="189"/>
      <c r="AM559" s="189"/>
      <c r="AN559" s="189"/>
      <c r="AO559" s="189"/>
      <c r="AP559" s="189"/>
      <c r="AQ559" s="189"/>
      <c r="AR559" s="189"/>
      <c r="AS559" s="189"/>
      <c r="AT559" s="189"/>
      <c r="AU559" s="189"/>
      <c r="AV559" s="189"/>
      <c r="AW559" s="189"/>
      <c r="AX559" s="189"/>
      <c r="AY559" s="189"/>
      <c r="AZ559" s="189"/>
      <c r="BA559" s="189"/>
      <c r="BB559" s="189"/>
      <c r="BC559" s="189"/>
      <c r="BD559" s="189"/>
      <c r="BE559" s="189"/>
      <c r="BF559" s="189"/>
      <c r="BG559" s="189"/>
      <c r="BH559" s="189"/>
      <c r="BI559" s="189"/>
      <c r="BJ559" s="189"/>
      <c r="BK559" s="189"/>
      <c r="BL559" s="189"/>
      <c r="BM559" s="189"/>
      <c r="BN559" s="1521"/>
    </row>
    <row r="560" spans="1:66" hidden="1" x14ac:dyDescent="0.15">
      <c r="A560" s="1123"/>
      <c r="C560" s="1529"/>
      <c r="D560" s="274"/>
      <c r="E560" s="1675"/>
      <c r="F560" s="1604">
        <f>SUM($F497:F497)</f>
        <v>-4818347759.8477964</v>
      </c>
      <c r="G560" s="189">
        <f>SUM($F497:G497)</f>
        <v>-4433789729.4467211</v>
      </c>
      <c r="H560" s="189">
        <f>SUM($F497:H497)</f>
        <v>-4173752099.6216455</v>
      </c>
      <c r="I560" s="189">
        <f>SUM($F497:I497)</f>
        <v>-3974664900.5211744</v>
      </c>
      <c r="J560" s="189">
        <f>SUM($F497:J497)</f>
        <v>-3814243591.156899</v>
      </c>
      <c r="K560" s="189">
        <f>SUM($F497:K497)</f>
        <v>-3681442560.5123835</v>
      </c>
      <c r="L560" s="189">
        <f>SUM($F497:L497)</f>
        <v>-3569781595.7277913</v>
      </c>
      <c r="M560" s="189">
        <f>SUM($F497:M497)</f>
        <v>-3475051319.637434</v>
      </c>
      <c r="N560" s="189">
        <f>SUM($F497:N497)</f>
        <v>-3394323066.6417985</v>
      </c>
      <c r="O560" s="189">
        <f>SUM($F497:O497)</f>
        <v>-3325455624.9548993</v>
      </c>
      <c r="P560" s="189">
        <f>SUM($F497:P497)</f>
        <v>-3266823594.9350719</v>
      </c>
      <c r="Q560" s="189">
        <f>SUM($F497:Q497)</f>
        <v>-3217156246.9170933</v>
      </c>
      <c r="R560" s="189">
        <f>SUM($F497:R497)</f>
        <v>-3175436269.5852046</v>
      </c>
      <c r="S560" s="189">
        <f>SUM($F497:S497)</f>
        <v>-3140833161.186296</v>
      </c>
      <c r="T560" s="189">
        <f>SUM($F497:T497)</f>
        <v>-3112657734.8097954</v>
      </c>
      <c r="U560" s="189">
        <f>SUM($F497:U497)</f>
        <v>-3090330057.4388261</v>
      </c>
      <c r="V560" s="189">
        <f>SUM($F497:V497)</f>
        <v>-3073356249.5381026</v>
      </c>
      <c r="W560" s="189">
        <f>SUM($F497:W497)</f>
        <v>-3061311310.5003223</v>
      </c>
      <c r="X560" s="189">
        <f>SUM($F497:X497)</f>
        <v>-3053826151.6465878</v>
      </c>
      <c r="Y560" s="189">
        <f>SUM($F497:Y497)</f>
        <v>-3050577635.3742089</v>
      </c>
      <c r="Z560" s="189">
        <f>SUM($F497:Z497)</f>
        <v>-3051280805.8541317</v>
      </c>
      <c r="AA560" s="189">
        <f>SUM($F497:AA497)</f>
        <v>-3055682746.2232103</v>
      </c>
      <c r="AB560" s="189">
        <f>SUM($F497:AB497)</f>
        <v>-3063557662.3046126</v>
      </c>
      <c r="AC560" s="189">
        <f>SUM($F497:AC497)</f>
        <v>-3074702904.5774469</v>
      </c>
      <c r="AD560" s="189">
        <f>SUM($F497:AD497)</f>
        <v>-3088935717.2077208</v>
      </c>
      <c r="AE560" s="189">
        <f>SUM($F497:AE497)</f>
        <v>-3106090557.1341262</v>
      </c>
      <c r="AF560" s="189">
        <f>SUM($F497:AF497)</f>
        <v>-3126016864.9107842</v>
      </c>
      <c r="AG560" s="189">
        <f>SUM($F497:AG497)</f>
        <v>-3148577197.0788798</v>
      </c>
      <c r="AH560" s="189">
        <f>SUM($F497:AH497)</f>
        <v>-3173645650.473464</v>
      </c>
      <c r="AI560" s="189">
        <f>SUM($F497:AI497)</f>
        <v>-3201106524.2311711</v>
      </c>
      <c r="AJ560" s="189">
        <f>SUM($F497:AJ497)</f>
        <v>-3230853176.8301806</v>
      </c>
      <c r="AK560" s="189">
        <f>SUM($F497:AK497)</f>
        <v>-3262787044.2958736</v>
      </c>
      <c r="AL560" s="189">
        <f>SUM($F497:AL497)</f>
        <v>-3296816792.4710798</v>
      </c>
      <c r="AM560" s="189">
        <f>SUM($F497:AM497)</f>
        <v>-3332857581.4978199</v>
      </c>
      <c r="AN560" s="189">
        <f>SUM($F497:AN497)</f>
        <v>-3370830424.7633805</v>
      </c>
      <c r="AO560" s="189">
        <f>SUM($F497:AO497)</f>
        <v>-3410661627.8017588</v>
      </c>
      <c r="AP560" s="189">
        <f>SUM($F497:AP497)</f>
        <v>-3452282295.2145557</v>
      </c>
      <c r="AQ560" s="189">
        <f>SUM($F497:AQ497)</f>
        <v>-3495627895.7343702</v>
      </c>
      <c r="AR560" s="189">
        <f>SUM($F497:AR497)</f>
        <v>-3540637877.2122517</v>
      </c>
      <c r="AS560" s="189">
        <f>SUM($F497:AS497)</f>
        <v>-3587255324.6550841</v>
      </c>
      <c r="AT560" s="189">
        <f>SUM($F497:AT497)</f>
        <v>-3635426655.5348072</v>
      </c>
      <c r="AU560" s="189">
        <f>SUM($F497:AU497)</f>
        <v>-3685101347.4900103</v>
      </c>
      <c r="AV560" s="189">
        <f>SUM($F497:AV497)</f>
        <v>-3736231694.2810583</v>
      </c>
      <c r="AW560" s="189">
        <f>SUM($F497:AW497)</f>
        <v>-3788772586.4734039</v>
      </c>
      <c r="AX560" s="189">
        <f>SUM($F497:AX497)</f>
        <v>-3842681313.8343105</v>
      </c>
      <c r="AY560" s="189">
        <f>SUM($F497:AY497)</f>
        <v>-3897917386.855062</v>
      </c>
      <c r="AZ560" s="189">
        <f>SUM($F497:AZ497)</f>
        <v>-3954442375.1691146</v>
      </c>
      <c r="BA560" s="189">
        <f>SUM($F497:BA497)</f>
        <v>-4012219760.9387875</v>
      </c>
      <c r="BB560" s="189">
        <f>SUM($F497:BB497)</f>
        <v>-4071214805.5387917</v>
      </c>
      <c r="BC560" s="189">
        <f>SUM($F497:BC497)</f>
        <v>-4131394428.0821223</v>
      </c>
      <c r="BD560" s="189">
        <f>SUM($F497:BD497)</f>
        <v>-4192727094.5190315</v>
      </c>
      <c r="BE560" s="189">
        <f>SUM($F497:BE497)</f>
        <v>-4255182716.1982179</v>
      </c>
      <c r="BF560" s="189">
        <f>SUM($F497:BF497)</f>
        <v>-4318732556.915329</v>
      </c>
      <c r="BG560" s="189">
        <f>SUM($F497:BG497)</f>
        <v>-4383349147.5909338</v>
      </c>
      <c r="BH560" s="189">
        <f>SUM($F497:BH497)</f>
        <v>-4449006207.8211946</v>
      </c>
      <c r="BI560" s="189">
        <f>SUM($F497:BI497)</f>
        <v>-4515678573.6320181</v>
      </c>
      <c r="BJ560" s="189">
        <f>SUM($F497:BJ497)</f>
        <v>-4583342130.8434706</v>
      </c>
      <c r="BK560" s="189">
        <f>SUM($F497:BK497)</f>
        <v>-4651973753.5174503</v>
      </c>
      <c r="BL560" s="189">
        <f>SUM($F497:BL497)</f>
        <v>-4721551247.0194006</v>
      </c>
      <c r="BM560" s="189">
        <f>SUM($F497:BM497)</f>
        <v>-4792053295.2754059</v>
      </c>
      <c r="BN560" s="1521">
        <f>SUM($F497:BN497)</f>
        <v>-4863459411.8503981</v>
      </c>
    </row>
    <row r="561" spans="1:66" hidden="1" x14ac:dyDescent="0.15">
      <c r="A561" s="1123"/>
      <c r="C561" s="1529"/>
      <c r="D561" s="274"/>
      <c r="E561" s="1675"/>
      <c r="F561" s="1604">
        <f>SUM($F498:F498)</f>
        <v>-7749538453.1976681</v>
      </c>
      <c r="G561" s="189">
        <f>SUM($F498:G498)</f>
        <v>-7364980422.7965927</v>
      </c>
      <c r="H561" s="189">
        <f>SUM($F498:H498)</f>
        <v>-7073812692.8275175</v>
      </c>
      <c r="I561" s="189">
        <f>SUM($F498:I498)</f>
        <v>-6830638339.9223909</v>
      </c>
      <c r="J561" s="189">
        <f>SUM($F498:J498)</f>
        <v>-6618852365.3205156</v>
      </c>
      <c r="K561" s="189">
        <f>SUM($F498:K498)</f>
        <v>-6429996161.5547438</v>
      </c>
      <c r="L561" s="189">
        <f>SUM($F498:L498)</f>
        <v>-6259004557.4572248</v>
      </c>
      <c r="M561" s="189">
        <f>SUM($F498:M498)</f>
        <v>-6102532742.5096254</v>
      </c>
      <c r="N561" s="189">
        <f>SUM($F498:N498)</f>
        <v>-5958221259.9698706</v>
      </c>
      <c r="O561" s="189">
        <f>SUM($F498:O498)</f>
        <v>-5824324449.0683346</v>
      </c>
      <c r="P561" s="189">
        <f>SUM($F498:P498)</f>
        <v>-5699503271.7392673</v>
      </c>
      <c r="Q561" s="189">
        <f>SUM($F498:Q498)</f>
        <v>-5582701081.3108673</v>
      </c>
      <c r="R561" s="189">
        <f>SUM($F498:R498)</f>
        <v>-5473064813.6998148</v>
      </c>
      <c r="S561" s="189">
        <f>SUM($F498:S498)</f>
        <v>-5369892695.5980415</v>
      </c>
      <c r="T561" s="189">
        <f>SUM($F498:T498)</f>
        <v>-5272598248.7644205</v>
      </c>
      <c r="U561" s="189">
        <f>SUM($F498:U498)</f>
        <v>-5180684741.2346849</v>
      </c>
      <c r="V561" s="189">
        <f>SUM($F498:V498)</f>
        <v>-5093726576.947732</v>
      </c>
      <c r="W561" s="189">
        <f>SUM($F498:W498)</f>
        <v>-5011355434.3772154</v>
      </c>
      <c r="X561" s="189">
        <f>SUM($F498:X498)</f>
        <v>-4933249740.982749</v>
      </c>
      <c r="Y561" s="189">
        <f>SUM($F498:Y498)</f>
        <v>-4859126544.3066511</v>
      </c>
      <c r="Z561" s="189">
        <f>SUM($F498:Z498)</f>
        <v>-4788735139.4487829</v>
      </c>
      <c r="AA561" s="189">
        <f>SUM($F498:AA498)</f>
        <v>-4721852006.5140209</v>
      </c>
      <c r="AB561" s="189">
        <f>SUM($F498:AB498)</f>
        <v>-4658276740.521719</v>
      </c>
      <c r="AC561" s="189">
        <f>SUM($F498:AC498)</f>
        <v>-4597828743.8812151</v>
      </c>
      <c r="AD561" s="189">
        <f>SUM($F498:AD498)</f>
        <v>-4540344512.283659</v>
      </c>
      <c r="AE561" s="189">
        <f>SUM($F498:AE498)</f>
        <v>-4485675387.736331</v>
      </c>
      <c r="AF561" s="189">
        <f>SUM($F498:AF498)</f>
        <v>-4433685683.2216625</v>
      </c>
      <c r="AG561" s="189">
        <f>SUM($F498:AG498)</f>
        <v>-4384251105.8526278</v>
      </c>
      <c r="AH561" s="189">
        <f>SUM($F498:AH498)</f>
        <v>-4337257421.9158888</v>
      </c>
      <c r="AI561" s="189">
        <f>SUM($F498:AI498)</f>
        <v>-4292599319.5345078</v>
      </c>
      <c r="AJ561" s="189">
        <f>SUM($F498:AJ498)</f>
        <v>-4250179434.0060716</v>
      </c>
      <c r="AK561" s="189">
        <f>SUM($F498:AK498)</f>
        <v>-4209907507.9915223</v>
      </c>
      <c r="AL561" s="189">
        <f>SUM($F498:AL498)</f>
        <v>-4171699664.2194505</v>
      </c>
      <c r="AM561" s="189">
        <f>SUM($F498:AM498)</f>
        <v>-4135477772.641829</v>
      </c>
      <c r="AN561" s="189">
        <f>SUM($F498:AN498)</f>
        <v>-4101168897.3287287</v>
      </c>
      <c r="AO561" s="189">
        <f>SUM($F498:AO498)</f>
        <v>-4068704811.040359</v>
      </c>
      <c r="AP561" s="189">
        <f>SUM($F498:AP498)</f>
        <v>-4038021567.5269012</v>
      </c>
      <c r="AQ561" s="189">
        <f>SUM($F498:AQ498)</f>
        <v>-4009059123.3012533</v>
      </c>
      <c r="AR561" s="189">
        <f>SUM($F498:AR498)</f>
        <v>-3981761001.9984088</v>
      </c>
      <c r="AS561" s="189">
        <f>SUM($F498:AS498)</f>
        <v>-3956073995.5473089</v>
      </c>
      <c r="AT561" s="189">
        <f>SUM($F498:AT498)</f>
        <v>-3931947897.2899594</v>
      </c>
      <c r="AU561" s="189">
        <f>SUM($F498:AU498)</f>
        <v>-3909335262.9296107</v>
      </c>
      <c r="AV561" s="189">
        <f>SUM($F498:AV498)</f>
        <v>-3888191195.8069015</v>
      </c>
      <c r="AW561" s="189">
        <f>SUM($F498:AW498)</f>
        <v>-3868473153.5151849</v>
      </c>
      <c r="AX561" s="189">
        <f>SUM($F498:AX498)</f>
        <v>-3850140773.2935672</v>
      </c>
      <c r="AY561" s="189">
        <f>SUM($F498:AY498)</f>
        <v>-3833155713.9942045</v>
      </c>
      <c r="AZ561" s="189">
        <f>SUM($F498:AZ498)</f>
        <v>-3817481512.7216148</v>
      </c>
      <c r="BA561" s="189">
        <f>SUM($F498:BA498)</f>
        <v>-3803083454.4962215</v>
      </c>
      <c r="BB561" s="189">
        <f>SUM($F498:BB498)</f>
        <v>-3789928453.5101376</v>
      </c>
      <c r="BC561" s="189">
        <f>SUM($F498:BC498)</f>
        <v>-3777984944.7268653</v>
      </c>
      <c r="BD561" s="189">
        <f>SUM($F498:BD498)</f>
        <v>-3767222784.7334747</v>
      </c>
      <c r="BE561" s="189">
        <f>SUM($F498:BE498)</f>
        <v>-3757613160.8882828</v>
      </c>
      <c r="BF561" s="189">
        <f>SUM($F498:BF498)</f>
        <v>-3749128507.9226532</v>
      </c>
      <c r="BG561" s="189">
        <f>SUM($F498:BG498)</f>
        <v>-3741742431.2552638</v>
      </c>
      <c r="BH561" s="189">
        <f>SUM($F498:BH498)</f>
        <v>-3735429636.3634233</v>
      </c>
      <c r="BI561" s="189">
        <f>SUM($F498:BI498)</f>
        <v>-3730165863.6308565</v>
      </c>
      <c r="BJ561" s="189">
        <f>SUM($F498:BJ498)</f>
        <v>-3725927828.156467</v>
      </c>
      <c r="BK561" s="189">
        <f>SUM($F498:BK498)</f>
        <v>-3722693164.0653563</v>
      </c>
      <c r="BL561" s="189">
        <f>SUM($F498:BL498)</f>
        <v>-3720440372.9130211</v>
      </c>
      <c r="BM561" s="189">
        <f>SUM($F498:BM498)</f>
        <v>-3719148775.8171721</v>
      </c>
      <c r="BN561" s="1521">
        <f>SUM($F498:BN498)</f>
        <v>-3718798468.98984</v>
      </c>
    </row>
    <row r="562" spans="1:66" hidden="1" x14ac:dyDescent="0.15">
      <c r="A562" s="1123"/>
      <c r="C562" s="1529"/>
      <c r="D562" s="274"/>
      <c r="E562" s="1675"/>
      <c r="F562" s="1604">
        <f>SUM($F499:F499)</f>
        <v>-11271585465.331207</v>
      </c>
      <c r="G562" s="189">
        <f>SUM($F499:G499)</f>
        <v>-10887027434.930132</v>
      </c>
      <c r="H562" s="189">
        <f>SUM($F499:H499)</f>
        <v>-10564729604.817057</v>
      </c>
      <c r="I562" s="189">
        <f>SUM($F499:I499)</f>
        <v>-10275924035.368872</v>
      </c>
      <c r="J562" s="189">
        <f>SUM($F499:J499)</f>
        <v>-10009660385.514996</v>
      </c>
      <c r="K562" s="189">
        <f>SUM($F499:K499)</f>
        <v>-9760215256.8472672</v>
      </c>
      <c r="L562" s="189">
        <f>SUM($F499:L499)</f>
        <v>-9524094641.5917931</v>
      </c>
      <c r="M562" s="189">
        <f>SUM($F499:M499)</f>
        <v>-9298955202.5951366</v>
      </c>
      <c r="N562" s="189">
        <f>SUM($F499:N499)</f>
        <v>-9083122314.9745407</v>
      </c>
      <c r="O562" s="189">
        <f>SUM($F499:O499)</f>
        <v>-8875343051.1888294</v>
      </c>
      <c r="P562" s="189">
        <f>SUM($F499:P499)</f>
        <v>-8674646832.635767</v>
      </c>
      <c r="Q562" s="189">
        <f>SUM($F499:Q499)</f>
        <v>-8480261016.0630856</v>
      </c>
      <c r="R562" s="189">
        <f>SUM($F499:R499)</f>
        <v>-8291556859.5810509</v>
      </c>
      <c r="S562" s="189">
        <f>SUM($F499:S499)</f>
        <v>-8108013378.3215446</v>
      </c>
      <c r="T562" s="189">
        <f>SUM($F499:T499)</f>
        <v>-7929192280.4724455</v>
      </c>
      <c r="U562" s="189">
        <f>SUM($F499:U499)</f>
        <v>-7754720057.2990503</v>
      </c>
      <c r="V562" s="189">
        <f>SUM($F499:V499)</f>
        <v>-7584274855.6884069</v>
      </c>
      <c r="W562" s="189">
        <f>SUM($F499:W499)</f>
        <v>-7417576643.9279499</v>
      </c>
      <c r="X562" s="189">
        <f>SUM($F499:X499)</f>
        <v>-7254379703.7687025</v>
      </c>
      <c r="Y562" s="189">
        <f>SUM($F499:Y499)</f>
        <v>-7094466802.6294737</v>
      </c>
      <c r="Z562" s="189">
        <f>SUM($F499:Z499)</f>
        <v>-6937644603.1796103</v>
      </c>
      <c r="AA562" s="189">
        <f>SUM($F499:AA499)</f>
        <v>-6783740000.1073246</v>
      </c>
      <c r="AB562" s="189">
        <f>SUM($F499:AB499)</f>
        <v>-6632597162.4398041</v>
      </c>
      <c r="AC562" s="189">
        <f>SUM($F499:AC499)</f>
        <v>-6484075120.2469807</v>
      </c>
      <c r="AD562" s="189">
        <f>SUM($F499:AD499)</f>
        <v>-6338045776.6610422</v>
      </c>
      <c r="AE562" s="189">
        <f>SUM($F499:AE499)</f>
        <v>-6194392255.9782324</v>
      </c>
      <c r="AF562" s="189">
        <f>SUM($F499:AF499)</f>
        <v>-6053007520.0925694</v>
      </c>
      <c r="AG562" s="189">
        <f>SUM($F499:AG499)</f>
        <v>-5913793201.2072182</v>
      </c>
      <c r="AH562" s="189">
        <f>SUM($F499:AH499)</f>
        <v>-5776658610.3909216</v>
      </c>
      <c r="AI562" s="189">
        <f>SUM($F499:AI499)</f>
        <v>-5641519890.2575378</v>
      </c>
      <c r="AJ562" s="189">
        <f>SUM($F499:AJ499)</f>
        <v>-5508299286.649374</v>
      </c>
      <c r="AK562" s="189">
        <f>SUM($F499:AK499)</f>
        <v>-5376924519.2621632</v>
      </c>
      <c r="AL562" s="189">
        <f>SUM($F499:AL499)</f>
        <v>-5247328235.0604763</v>
      </c>
      <c r="AM562" s="189">
        <f>SUM($F499:AM499)</f>
        <v>-5119447531.3841486</v>
      </c>
      <c r="AN562" s="189">
        <f>SUM($F499:AN499)</f>
        <v>-4993223538.0476294</v>
      </c>
      <c r="AO562" s="189">
        <f>SUM($F499:AO499)</f>
        <v>-4868601049.6385517</v>
      </c>
      <c r="AP562" s="189">
        <f>SUM($F499:AP499)</f>
        <v>-4745528200.7431211</v>
      </c>
      <c r="AQ562" s="189">
        <f>SUM($F499:AQ499)</f>
        <v>-4623956178.0496511</v>
      </c>
      <c r="AR562" s="189">
        <f>SUM($F499:AR499)</f>
        <v>-4503838964.2722378</v>
      </c>
      <c r="AS562" s="189">
        <f>SUM($F499:AS499)</f>
        <v>-4385133109.6435251</v>
      </c>
      <c r="AT562" s="189">
        <f>SUM($F499:AT499)</f>
        <v>-4267797527.3865399</v>
      </c>
      <c r="AU562" s="189">
        <f>SUM($F499:AU499)</f>
        <v>-4151793310.12008</v>
      </c>
      <c r="AV562" s="189">
        <f>SUM($F499:AV499)</f>
        <v>-4037083564.6029158</v>
      </c>
      <c r="AW562" s="189">
        <f>SUM($F499:AW499)</f>
        <v>-3923633262.5971117</v>
      </c>
      <c r="AX562" s="189">
        <f>SUM($F499:AX499)</f>
        <v>-3811409105.9442353</v>
      </c>
      <c r="AY562" s="189">
        <f>SUM($F499:AY499)</f>
        <v>-3700379404.2113733</v>
      </c>
      <c r="AZ562" s="189">
        <f>SUM($F499:AZ499)</f>
        <v>-3590513963.4857249</v>
      </c>
      <c r="BA562" s="189">
        <f>SUM($F499:BA499)</f>
        <v>-3481783985.0843081</v>
      </c>
      <c r="BB562" s="189">
        <f>SUM($F499:BB499)</f>
        <v>-3374161973.104856</v>
      </c>
      <c r="BC562" s="189">
        <f>SUM($F499:BC499)</f>
        <v>-3267621649.8800163</v>
      </c>
      <c r="BD562" s="189">
        <f>SUM($F499:BD499)</f>
        <v>-3162137878.5133796</v>
      </c>
      <c r="BE562" s="189">
        <f>SUM($F499:BE499)</f>
        <v>-3057686591.7758064</v>
      </c>
      <c r="BF562" s="189">
        <f>SUM($F499:BF499)</f>
        <v>-2954244726.7266021</v>
      </c>
      <c r="BG562" s="189">
        <f>SUM($F499:BG499)</f>
        <v>-2851790164.4984603</v>
      </c>
      <c r="BH562" s="189">
        <f>SUM($F499:BH499)</f>
        <v>-2750301674.7495365</v>
      </c>
      <c r="BI562" s="189">
        <f>SUM($F499:BI499)</f>
        <v>-2649758864.3420038</v>
      </c>
      <c r="BJ562" s="189">
        <f>SUM($F499:BJ499)</f>
        <v>-2550142129.8552294</v>
      </c>
      <c r="BK562" s="189">
        <f>SUM($F499:BK499)</f>
        <v>-2451432613.5843287</v>
      </c>
      <c r="BL562" s="189">
        <f>SUM($F499:BL499)</f>
        <v>-2353612162.7121758</v>
      </c>
      <c r="BM562" s="189">
        <f>SUM($F499:BM499)</f>
        <v>-2256663291.3757186</v>
      </c>
      <c r="BN562" s="1521">
        <f>SUM($F499:BN499)</f>
        <v>-2160569145.3762641</v>
      </c>
    </row>
    <row r="563" spans="1:66" hidden="1" x14ac:dyDescent="0.15">
      <c r="A563" s="1123"/>
      <c r="C563" s="1529"/>
      <c r="D563" s="274"/>
      <c r="E563" s="1675"/>
      <c r="F563" s="1604"/>
      <c r="G563" s="189"/>
      <c r="H563" s="189"/>
      <c r="I563" s="189"/>
      <c r="J563" s="189"/>
      <c r="K563" s="189"/>
      <c r="L563" s="189"/>
      <c r="M563" s="189"/>
      <c r="N563" s="189"/>
      <c r="O563" s="189"/>
      <c r="P563" s="189"/>
      <c r="Q563" s="189"/>
      <c r="R563" s="189"/>
      <c r="S563" s="189"/>
      <c r="T563" s="189"/>
      <c r="U563" s="189"/>
      <c r="V563" s="189"/>
      <c r="W563" s="189"/>
      <c r="X563" s="189"/>
      <c r="Y563" s="189"/>
      <c r="Z563" s="189"/>
      <c r="AA563" s="189"/>
      <c r="AB563" s="189"/>
      <c r="AC563" s="189"/>
      <c r="AD563" s="189"/>
      <c r="AE563" s="189"/>
      <c r="AF563" s="189"/>
      <c r="AG563" s="189"/>
      <c r="AH563" s="189"/>
      <c r="AI563" s="189"/>
      <c r="AJ563" s="189"/>
      <c r="AK563" s="189"/>
      <c r="AL563" s="189"/>
      <c r="AM563" s="189"/>
      <c r="AN563" s="189"/>
      <c r="AO563" s="189"/>
      <c r="AP563" s="189"/>
      <c r="AQ563" s="189"/>
      <c r="AR563" s="189"/>
      <c r="AS563" s="189"/>
      <c r="AT563" s="189"/>
      <c r="AU563" s="189"/>
      <c r="AV563" s="189"/>
      <c r="AW563" s="189"/>
      <c r="AX563" s="189"/>
      <c r="AY563" s="189"/>
      <c r="AZ563" s="189"/>
      <c r="BA563" s="189"/>
      <c r="BB563" s="189"/>
      <c r="BC563" s="189"/>
      <c r="BD563" s="189"/>
      <c r="BE563" s="189"/>
      <c r="BF563" s="189"/>
      <c r="BG563" s="189"/>
      <c r="BH563" s="189"/>
      <c r="BI563" s="189"/>
      <c r="BJ563" s="189"/>
      <c r="BK563" s="189"/>
      <c r="BL563" s="189"/>
      <c r="BM563" s="189"/>
      <c r="BN563" s="1521"/>
    </row>
    <row r="564" spans="1:66" hidden="1" x14ac:dyDescent="0.15">
      <c r="A564" s="1123"/>
      <c r="C564" s="1529"/>
      <c r="D564" s="274"/>
      <c r="E564" s="1675"/>
      <c r="F564" s="1604">
        <f>SUM($F501:F501)</f>
        <v>5706193146.521512</v>
      </c>
      <c r="G564" s="189">
        <f>SUM($F501:G501)</f>
        <v>5636010520.5391121</v>
      </c>
      <c r="H564" s="189">
        <f>SUM($F501:H501)</f>
        <v>5526010540.9567118</v>
      </c>
      <c r="I564" s="189">
        <f>SUM($F501:I501)</f>
        <v>5396520703.9613276</v>
      </c>
      <c r="J564" s="189">
        <f>SUM($F501:J501)</f>
        <v>5254666841.4989281</v>
      </c>
      <c r="K564" s="189">
        <f>SUM($F501:K501)</f>
        <v>5103980961.1565018</v>
      </c>
      <c r="L564" s="189">
        <f>SUM($F501:L501)</f>
        <v>4946535212.7637148</v>
      </c>
      <c r="M564" s="189">
        <f>SUM($F501:M501)</f>
        <v>4783675610.7749586</v>
      </c>
      <c r="N564" s="189">
        <f>SUM($F501:N501)</f>
        <v>4616338642.0085583</v>
      </c>
      <c r="O564" s="189">
        <f>SUM($F501:O501)</f>
        <v>4445208992.5594893</v>
      </c>
      <c r="P564" s="189">
        <f>SUM($F501:P501)</f>
        <v>4270806409.4890685</v>
      </c>
      <c r="Q564" s="189">
        <f>SUM($F501:Q501)</f>
        <v>4093537228.5637741</v>
      </c>
      <c r="R564" s="189">
        <f>SUM($F501:R501)</f>
        <v>3913726751.0530643</v>
      </c>
      <c r="S564" s="189">
        <f>SUM($F501:S501)</f>
        <v>3731640542.9350123</v>
      </c>
      <c r="T564" s="189">
        <f>SUM($F501:T501)</f>
        <v>3547498982.5475273</v>
      </c>
      <c r="U564" s="189">
        <f>SUM($F501:U501)</f>
        <v>3361487512.580245</v>
      </c>
      <c r="V564" s="189">
        <f>SUM($F501:V501)</f>
        <v>3173764058.7706451</v>
      </c>
      <c r="W564" s="189">
        <f>SUM($F501:W501)</f>
        <v>2984464521.7372842</v>
      </c>
      <c r="X564" s="189">
        <f>SUM($F501:X501)</f>
        <v>2793706923.3815489</v>
      </c>
      <c r="Y564" s="189">
        <f>SUM($F501:Y501)</f>
        <v>2601594592.0265756</v>
      </c>
      <c r="Z564" s="189">
        <f>SUM($F501:Z501)</f>
        <v>2408218646.7737589</v>
      </c>
      <c r="AA564" s="189">
        <f>SUM($F501:AA501)</f>
        <v>2213659961.7619929</v>
      </c>
      <c r="AB564" s="189">
        <f>SUM($F501:AB501)</f>
        <v>2017990738.2252774</v>
      </c>
      <c r="AC564" s="189">
        <f>SUM($F501:AC501)</f>
        <v>1821275776.5304027</v>
      </c>
      <c r="AD564" s="189">
        <f>SUM($F501:AD501)</f>
        <v>1623573515.7253549</v>
      </c>
      <c r="AE564" s="189">
        <f>SUM($F501:AE501)</f>
        <v>1424936890.8037391</v>
      </c>
      <c r="AF564" s="189">
        <f>SUM($F501:AF501)</f>
        <v>1225414045.5128176</v>
      </c>
      <c r="AG564" s="189">
        <f>SUM($F501:AG501)</f>
        <v>1025048929.5570111</v>
      </c>
      <c r="AH564" s="189">
        <f>SUM($F501:AH501)</f>
        <v>823881802.45054328</v>
      </c>
      <c r="AI564" s="189">
        <f>SUM($F501:AI501)</f>
        <v>621949661.36148572</v>
      </c>
      <c r="AJ564" s="189">
        <f>SUM($F501:AJ501)</f>
        <v>419286606.59117979</v>
      </c>
      <c r="AK564" s="189">
        <f>SUM($F501:AK501)</f>
        <v>215924155.51839602</v>
      </c>
      <c r="AL564" s="189">
        <f>SUM($F501:AL501)</f>
        <v>11891513.674236059</v>
      </c>
      <c r="AM564" s="189">
        <f>SUM($F501:AM501)</f>
        <v>-192784190.06435376</v>
      </c>
      <c r="AN564" s="189">
        <f>SUM($F501:AN501)</f>
        <v>-398077698.4875226</v>
      </c>
      <c r="AO564" s="189">
        <f>SUM($F501:AO501)</f>
        <v>-603965446.63243997</v>
      </c>
      <c r="AP564" s="189">
        <f>SUM($F501:AP501)</f>
        <v>-810425404.11350822</v>
      </c>
      <c r="AQ564" s="189">
        <f>SUM($F501:AQ501)</f>
        <v>-1017436936.0445521</v>
      </c>
      <c r="AR564" s="189">
        <f>SUM($F501:AR501)</f>
        <v>-1224980679.9250107</v>
      </c>
      <c r="AS564" s="189">
        <f>SUM($F501:AS501)</f>
        <v>-1433038436.2920206</v>
      </c>
      <c r="AT564" s="189">
        <f>SUM($F501:AT501)</f>
        <v>-1641593071.2907538</v>
      </c>
      <c r="AU564" s="189">
        <f>SUM($F501:AU501)</f>
        <v>-1850628429.6027272</v>
      </c>
      <c r="AV564" s="189">
        <f>SUM($F501:AV501)</f>
        <v>-2060129256.4086201</v>
      </c>
      <c r="AW564" s="189">
        <f>SUM($F501:AW501)</f>
        <v>-2270081127.2583203</v>
      </c>
      <c r="AX564" s="189">
        <f>SUM($F501:AX501)</f>
        <v>-2480470384.8841729</v>
      </c>
      <c r="AY564" s="189">
        <f>SUM($F501:AY501)</f>
        <v>-2691284082.1299028</v>
      </c>
      <c r="AZ564" s="189">
        <f>SUM($F501:AZ501)</f>
        <v>-2902509930.2822828</v>
      </c>
      <c r="BA564" s="189">
        <f>SUM($F501:BA501)</f>
        <v>-3114136252.1892242</v>
      </c>
      <c r="BB564" s="189">
        <f>SUM($F501:BB501)</f>
        <v>-3326151939.6297426</v>
      </c>
      <c r="BC564" s="189">
        <f>SUM($F501:BC501)</f>
        <v>-3538546414.4707026</v>
      </c>
      <c r="BD564" s="189">
        <f>SUM($F501:BD501)</f>
        <v>-3751309593.2044754</v>
      </c>
      <c r="BE564" s="189">
        <f>SUM($F501:BE501)</f>
        <v>-3964431854.5122833</v>
      </c>
      <c r="BF564" s="189">
        <f>SUM($F501:BF501)</f>
        <v>-4177904009.5415006</v>
      </c>
      <c r="BG564" s="189">
        <f>SUM($F501:BG501)</f>
        <v>-4391717274.6225939</v>
      </c>
      <c r="BH564" s="189">
        <f>SUM($F501:BH501)</f>
        <v>-4605863246.1837187</v>
      </c>
      <c r="BI564" s="189">
        <f>SUM($F501:BI501)</f>
        <v>-4820333877.6489744</v>
      </c>
      <c r="BJ564" s="189">
        <f>SUM($F501:BJ501)</f>
        <v>-5035121458.1306286</v>
      </c>
      <c r="BK564" s="189">
        <f>SUM($F501:BK501)</f>
        <v>-5250218592.7467947</v>
      </c>
      <c r="BL564" s="189">
        <f>SUM($F501:BL501)</f>
        <v>-5465618184.4145203</v>
      </c>
      <c r="BM564" s="189">
        <f>SUM($F501:BM501)</f>
        <v>-5681313416.9844151</v>
      </c>
      <c r="BN564" s="1521">
        <f>SUM($F501:BN501)</f>
        <v>-5897297739.5971394</v>
      </c>
    </row>
    <row r="565" spans="1:66" hidden="1" x14ac:dyDescent="0.15">
      <c r="A565" s="1123"/>
      <c r="C565" s="1529"/>
      <c r="D565" s="274"/>
      <c r="E565" s="1675"/>
      <c r="F565" s="1604">
        <f>SUM($F502:F502)</f>
        <v>4768898889.7872</v>
      </c>
      <c r="G565" s="189">
        <f>SUM($F502:G502)</f>
        <v>4698716263.8048</v>
      </c>
      <c r="H565" s="189">
        <f>SUM($F502:H502)</f>
        <v>4598670622.6224003</v>
      </c>
      <c r="I565" s="189">
        <f>SUM($F502:I502)</f>
        <v>4483278345.4175196</v>
      </c>
      <c r="J565" s="189">
        <f>SUM($F502:J502)</f>
        <v>4357849141.3151197</v>
      </c>
      <c r="K565" s="189">
        <f>SUM($F502:K502)</f>
        <v>4225087782.8900161</v>
      </c>
      <c r="L565" s="189">
        <f>SUM($F502:L502)</f>
        <v>4086613938.1685076</v>
      </c>
      <c r="M565" s="189">
        <f>SUM($F502:M502)</f>
        <v>3943497162.84201</v>
      </c>
      <c r="N565" s="189">
        <f>SUM($F502:N502)</f>
        <v>3796491930.2576098</v>
      </c>
      <c r="O565" s="189">
        <f>SUM($F502:O502)</f>
        <v>3646156442.8609166</v>
      </c>
      <c r="P565" s="189">
        <f>SUM($F502:P502)</f>
        <v>3492918879.1022186</v>
      </c>
      <c r="Q565" s="189">
        <f>SUM($F502:Q502)</f>
        <v>3337117118.3488059</v>
      </c>
      <c r="R565" s="189">
        <f>SUM($F502:R502)</f>
        <v>3179023941.2381635</v>
      </c>
      <c r="S565" s="189">
        <f>SUM($F502:S502)</f>
        <v>3018863750.8064618</v>
      </c>
      <c r="T565" s="189">
        <f>SUM($F502:T502)</f>
        <v>2856824082.6815786</v>
      </c>
      <c r="U565" s="189">
        <f>SUM($F502:U502)</f>
        <v>2693063774.7099566</v>
      </c>
      <c r="V565" s="189">
        <f>SUM($F502:V502)</f>
        <v>2527718917.9158564</v>
      </c>
      <c r="W565" s="189">
        <f>SUM($F502:W502)</f>
        <v>2360907288.8915887</v>
      </c>
      <c r="X565" s="189">
        <f>SUM($F502:X502)</f>
        <v>2192731715.5070395</v>
      </c>
      <c r="Y565" s="189">
        <f>SUM($F502:Y502)</f>
        <v>2023282676.2541459</v>
      </c>
      <c r="Z565" s="189">
        <f>SUM($F502:Z502)</f>
        <v>1852640337.9618926</v>
      </c>
      <c r="AA565" s="189">
        <f>SUM($F502:AA502)</f>
        <v>1680876174.6269867</v>
      </c>
      <c r="AB565" s="189">
        <f>SUM($F502:AB502)</f>
        <v>1508054268.889226</v>
      </c>
      <c r="AC565" s="189">
        <f>SUM($F502:AC502)</f>
        <v>1334232369.6643984</v>
      </c>
      <c r="AD565" s="189">
        <f>SUM($F502:AD502)</f>
        <v>1159462760.0229924</v>
      </c>
      <c r="AE565" s="189">
        <f>SUM($F502:AE502)</f>
        <v>983792975.69276214</v>
      </c>
      <c r="AF565" s="189">
        <f>SUM($F502:AF502)</f>
        <v>807266404.72845578</v>
      </c>
      <c r="AG565" s="189">
        <f>SUM($F502:AG502)</f>
        <v>629922791.73264241</v>
      </c>
      <c r="AH565" s="189">
        <f>SUM($F502:AH502)</f>
        <v>451798664.72913194</v>
      </c>
      <c r="AI565" s="189">
        <f>SUM($F502:AI502)</f>
        <v>272927698.84443289</v>
      </c>
      <c r="AJ565" s="189">
        <f>SUM($F502:AJ502)</f>
        <v>93341027.971194327</v>
      </c>
      <c r="AK565" s="189">
        <f>SUM($F502:AK502)</f>
        <v>-86932486.688984275</v>
      </c>
      <c r="AL565" s="189">
        <f>SUM($F502:AL502)</f>
        <v>-267866024.06132931</v>
      </c>
      <c r="AM565" s="189">
        <f>SUM($F502:AM502)</f>
        <v>-449434600.83599991</v>
      </c>
      <c r="AN565" s="189">
        <f>SUM($F502:AN502)</f>
        <v>-631614894.60398757</v>
      </c>
      <c r="AO565" s="189">
        <f>SUM($F502:AO502)</f>
        <v>-814385088.63390267</v>
      </c>
      <c r="AP565" s="189">
        <f>SUM($F502:AP502)</f>
        <v>-997724735.1081295</v>
      </c>
      <c r="AQ565" s="189">
        <f>SUM($F502:AQ502)</f>
        <v>-1181614634.1787212</v>
      </c>
      <c r="AR565" s="189">
        <f>SUM($F502:AR502)</f>
        <v>-1366036726.6410408</v>
      </c>
      <c r="AS565" s="189">
        <f>SUM($F502:AS502)</f>
        <v>-1550973998.3787675</v>
      </c>
      <c r="AT565" s="189">
        <f>SUM($F502:AT502)</f>
        <v>-1736410395.0245428</v>
      </c>
      <c r="AU565" s="189">
        <f>SUM($F502:AU502)</f>
        <v>-1922330745.519398</v>
      </c>
      <c r="AV565" s="189">
        <f>SUM($F502:AV502)</f>
        <v>-2108720693.4514279</v>
      </c>
      <c r="AW565" s="189">
        <f>SUM($F502:AW502)</f>
        <v>-2295566635.2180052</v>
      </c>
      <c r="AX565" s="189">
        <f>SUM($F502:AX502)</f>
        <v>-2482855664.192462</v>
      </c>
      <c r="AY565" s="189">
        <f>SUM($F502:AY502)</f>
        <v>-2670575520.1906509</v>
      </c>
      <c r="AZ565" s="189">
        <f>SUM($F502:AZ502)</f>
        <v>-2858714543.6291142</v>
      </c>
      <c r="BA565" s="189">
        <f>SUM($F502:BA502)</f>
        <v>-3047261633.8479557</v>
      </c>
      <c r="BB565" s="189">
        <f>SUM($F502:BB502)</f>
        <v>-3236206211.1405106</v>
      </c>
      <c r="BC565" s="189">
        <f>SUM($F502:BC502)</f>
        <v>-3425538182.0906501</v>
      </c>
      <c r="BD565" s="189">
        <f>SUM($F502:BD502)</f>
        <v>-3615247907.8687057</v>
      </c>
      <c r="BE565" s="189">
        <f>SUM($F502:BE502)</f>
        <v>-3805326175.1800146</v>
      </c>
      <c r="BF565" s="189">
        <f>SUM($F502:BF502)</f>
        <v>-3995764169.5970349</v>
      </c>
      <c r="BG565" s="189">
        <f>SUM($F502:BG502)</f>
        <v>-4186553451.0378785</v>
      </c>
      <c r="BH565" s="189">
        <f>SUM($F502:BH502)</f>
        <v>-4377685931.1816797</v>
      </c>
      <c r="BI565" s="189">
        <f>SUM($F502:BI502)</f>
        <v>-4569153852.6351528</v>
      </c>
      <c r="BJ565" s="189">
        <f>SUM($F502:BJ502)</f>
        <v>-4760949769.6854963</v>
      </c>
      <c r="BK565" s="189">
        <f>SUM($F502:BK502)</f>
        <v>-4953066530.4929705</v>
      </c>
      <c r="BL565" s="189">
        <f>SUM($F502:BL502)</f>
        <v>-5145497260.5923243</v>
      </c>
      <c r="BM565" s="189">
        <f>SUM($F502:BM502)</f>
        <v>-5338235347.5861979</v>
      </c>
      <c r="BN565" s="1521">
        <f>SUM($F502:BN502)</f>
        <v>-5531274426.9258108</v>
      </c>
    </row>
    <row r="566" spans="1:66" hidden="1" x14ac:dyDescent="0.15">
      <c r="A566" s="1123"/>
      <c r="C566" s="1529"/>
      <c r="D566" s="274"/>
      <c r="E566" s="1675"/>
      <c r="F566" s="1604">
        <f>SUM($F503:F503)</f>
        <v>3642669046.0890093</v>
      </c>
      <c r="G566" s="189">
        <f>SUM($F503:G503)</f>
        <v>3572486420.1066093</v>
      </c>
      <c r="H566" s="189">
        <f>SUM($F503:H503)</f>
        <v>3482395117.3242092</v>
      </c>
      <c r="I566" s="189">
        <f>SUM($F503:I503)</f>
        <v>3381594138.2189856</v>
      </c>
      <c r="J566" s="189">
        <f>SUM($F503:J503)</f>
        <v>3273585026.3165855</v>
      </c>
      <c r="K566" s="189">
        <f>SUM($F503:K503)</f>
        <v>3160197928.1404486</v>
      </c>
      <c r="L566" s="189">
        <f>SUM($F503:L503)</f>
        <v>3042550107.5475073</v>
      </c>
      <c r="M566" s="189">
        <f>SUM($F503:M503)</f>
        <v>2921390883.3932323</v>
      </c>
      <c r="N566" s="189">
        <f>SUM($F503:N503)</f>
        <v>2797255743.2828321</v>
      </c>
      <c r="O566" s="189">
        <f>SUM($F503:O503)</f>
        <v>2670545330.47405</v>
      </c>
      <c r="P566" s="189">
        <f>SUM($F503:P503)</f>
        <v>2541570002.7172871</v>
      </c>
      <c r="Q566" s="189">
        <f>SUM($F503:Q503)</f>
        <v>2410576824.8263397</v>
      </c>
      <c r="R566" s="189">
        <f>SUM($F503:R503)</f>
        <v>2277766846.8944526</v>
      </c>
      <c r="S566" s="189">
        <f>SUM($F503:S503)</f>
        <v>2143306662.0149517</v>
      </c>
      <c r="T566" s="189">
        <f>SUM($F503:T503)</f>
        <v>2007336420.8778644</v>
      </c>
      <c r="U566" s="189">
        <f>SUM($F503:U503)</f>
        <v>1869975558.7668357</v>
      </c>
      <c r="V566" s="189">
        <f>SUM($F503:V503)</f>
        <v>1731326993.2692356</v>
      </c>
      <c r="W566" s="189">
        <f>SUM($F503:W503)</f>
        <v>1591480268.9228821</v>
      </c>
      <c r="X566" s="189">
        <f>SUM($F503:X503)</f>
        <v>1450513957.9967382</v>
      </c>
      <c r="Y566" s="189">
        <f>SUM($F503:Y503)</f>
        <v>1308497524.020143</v>
      </c>
      <c r="Z566" s="189">
        <f>SUM($F503:Z503)</f>
        <v>1165492789.6408162</v>
      </c>
      <c r="AA566" s="189">
        <f>SUM($F503:AA503)</f>
        <v>1021555108.0007133</v>
      </c>
      <c r="AB566" s="189">
        <f>SUM($F503:AB503)</f>
        <v>876734308.5006206</v>
      </c>
      <c r="AC566" s="189">
        <f>SUM($F503:AC503)</f>
        <v>731075468.48952246</v>
      </c>
      <c r="AD566" s="189">
        <f>SUM($F503:AD503)</f>
        <v>584619548.95258403</v>
      </c>
      <c r="AE566" s="189">
        <f>SUM($F503:AE503)</f>
        <v>437403922.73154205</v>
      </c>
      <c r="AF566" s="189">
        <f>SUM($F503:AF503)</f>
        <v>289462816.94175118</v>
      </c>
      <c r="AG566" s="189">
        <f>SUM($F503:AG503)</f>
        <v>140827686.23105502</v>
      </c>
      <c r="AH566" s="189">
        <f>SUM($F503:AH503)</f>
        <v>-8472470.1905635595</v>
      </c>
      <c r="AI566" s="189">
        <f>SUM($F503:AI503)</f>
        <v>-158410837.6069575</v>
      </c>
      <c r="AJ566" s="189">
        <f>SUM($F503:AJ503)</f>
        <v>-308962552.90512335</v>
      </c>
      <c r="AK566" s="189">
        <f>SUM($F503:AK503)</f>
        <v>-460104503.32265425</v>
      </c>
      <c r="AL566" s="189">
        <f>SUM($F503:AL503)</f>
        <v>-611815151.66873419</v>
      </c>
      <c r="AM566" s="189">
        <f>SUM($F503:AM503)</f>
        <v>-764074383.82992804</v>
      </c>
      <c r="AN566" s="189">
        <f>SUM($F503:AN503)</f>
        <v>-916863375.13988638</v>
      </c>
      <c r="AO566" s="189">
        <f>SUM($F503:AO503)</f>
        <v>-1070164472.8010377</v>
      </c>
      <c r="AP566" s="189">
        <f>SUM($F503:AP503)</f>
        <v>-1223961092.0328071</v>
      </c>
      <c r="AQ566" s="189">
        <f>SUM($F503:AQ503)</f>
        <v>-1378237624.0121999</v>
      </c>
      <c r="AR566" s="189">
        <f>SUM($F503:AR503)</f>
        <v>-1532979353.9893756</v>
      </c>
      <c r="AS566" s="189">
        <f>SUM($F503:AS503)</f>
        <v>-1688172388.2188702</v>
      </c>
      <c r="AT566" s="189">
        <f>SUM($F503:AT503)</f>
        <v>-1843803588.5585041</v>
      </c>
      <c r="AU566" s="189">
        <f>SUM($F503:AU503)</f>
        <v>-1999860513.7621219</v>
      </c>
      <c r="AV566" s="189">
        <f>SUM($F503:AV503)</f>
        <v>-2156331366.6364546</v>
      </c>
      <c r="AW566" s="189">
        <f>SUM($F503:AW503)</f>
        <v>-2313204946.3523254</v>
      </c>
      <c r="AX566" s="189">
        <f>SUM($F503:AX503)</f>
        <v>-2470470605.3006487</v>
      </c>
      <c r="AY566" s="189">
        <f>SUM($F503:AY503)</f>
        <v>-2628118209.9678221</v>
      </c>
      <c r="AZ566" s="189">
        <f>SUM($F503:AZ503)</f>
        <v>-2786138105.3760505</v>
      </c>
      <c r="BA566" s="189">
        <f>SUM($F503:BA503)</f>
        <v>-2944521082.6941848</v>
      </c>
      <c r="BB566" s="189">
        <f>SUM($F503:BB503)</f>
        <v>-3103258349.6756692</v>
      </c>
      <c r="BC566" s="189">
        <f>SUM($F503:BC503)</f>
        <v>-3262341503.6236935</v>
      </c>
      <c r="BD566" s="189">
        <f>SUM($F503:BD503)</f>
        <v>-3421762506.6208711</v>
      </c>
      <c r="BE566" s="189">
        <f>SUM($F503:BE503)</f>
        <v>-3581513662.7927241</v>
      </c>
      <c r="BF566" s="189">
        <f>SUM($F503:BF503)</f>
        <v>-3741587597.4017758</v>
      </c>
      <c r="BG566" s="189">
        <f>SUM($F503:BG503)</f>
        <v>-3901977237.5928421</v>
      </c>
      <c r="BH566" s="189">
        <f>SUM($F503:BH503)</f>
        <v>-4062675794.6307087</v>
      </c>
      <c r="BI566" s="189">
        <f>SUM($F503:BI503)</f>
        <v>-4223676747.4892941</v>
      </c>
      <c r="BJ566" s="189">
        <f>SUM($F503:BJ503)</f>
        <v>-4384973827.6669912</v>
      </c>
      <c r="BK566" s="189">
        <f>SUM($F503:BK503)</f>
        <v>-4546561005.1165142</v>
      </c>
      <c r="BL566" s="189">
        <f>SUM($F503:BL503)</f>
        <v>-4708432475.1895084</v>
      </c>
      <c r="BM566" s="189">
        <f>SUM($F503:BM503)</f>
        <v>-4870582646.5066586</v>
      </c>
      <c r="BN566" s="1521">
        <f>SUM($F503:BN503)</f>
        <v>-5033006129.6732483</v>
      </c>
    </row>
    <row r="567" spans="1:66" hidden="1" x14ac:dyDescent="0.15">
      <c r="A567" s="1123"/>
      <c r="C567" s="1529"/>
      <c r="D567" s="274"/>
      <c r="E567" s="1675"/>
      <c r="F567" s="1604"/>
      <c r="G567" s="189"/>
      <c r="H567" s="189"/>
      <c r="I567" s="189"/>
      <c r="J567" s="189"/>
      <c r="K567" s="189"/>
      <c r="L567" s="189"/>
      <c r="M567" s="189"/>
      <c r="N567" s="189"/>
      <c r="O567" s="189"/>
      <c r="P567" s="189"/>
      <c r="Q567" s="189"/>
      <c r="R567" s="189"/>
      <c r="S567" s="189"/>
      <c r="T567" s="189"/>
      <c r="U567" s="189"/>
      <c r="V567" s="189"/>
      <c r="W567" s="189"/>
      <c r="X567" s="189"/>
      <c r="Y567" s="189"/>
      <c r="Z567" s="189"/>
      <c r="AA567" s="189"/>
      <c r="AB567" s="189"/>
      <c r="AC567" s="189"/>
      <c r="AD567" s="189"/>
      <c r="AE567" s="189"/>
      <c r="AF567" s="189"/>
      <c r="AG567" s="189"/>
      <c r="AH567" s="189"/>
      <c r="AI567" s="189"/>
      <c r="AJ567" s="189"/>
      <c r="AK567" s="189"/>
      <c r="AL567" s="189"/>
      <c r="AM567" s="189"/>
      <c r="AN567" s="189"/>
      <c r="AO567" s="189"/>
      <c r="AP567" s="189"/>
      <c r="AQ567" s="189"/>
      <c r="AR567" s="189"/>
      <c r="AS567" s="189"/>
      <c r="AT567" s="189"/>
      <c r="AU567" s="189"/>
      <c r="AV567" s="189"/>
      <c r="AW567" s="189"/>
      <c r="AX567" s="189"/>
      <c r="AY567" s="189"/>
      <c r="AZ567" s="189"/>
      <c r="BA567" s="189"/>
      <c r="BB567" s="189"/>
      <c r="BC567" s="189"/>
      <c r="BD567" s="189"/>
      <c r="BE567" s="189"/>
      <c r="BF567" s="189"/>
      <c r="BG567" s="189"/>
      <c r="BH567" s="189"/>
      <c r="BI567" s="189"/>
      <c r="BJ567" s="189"/>
      <c r="BK567" s="189"/>
      <c r="BL567" s="189"/>
      <c r="BM567" s="189"/>
      <c r="BN567" s="1521"/>
    </row>
    <row r="568" spans="1:66" hidden="1" x14ac:dyDescent="0.15">
      <c r="A568" s="1123"/>
      <c r="C568" s="1529"/>
      <c r="D568" s="274"/>
      <c r="E568" s="1675"/>
      <c r="F568" s="1604">
        <f>SUM($F505:F505)</f>
        <v>-3364394322.0706091</v>
      </c>
      <c r="G568" s="189">
        <f>SUM($F505:G505)</f>
        <v>-3011061713.1730089</v>
      </c>
      <c r="H568" s="189">
        <f>SUM($F505:H505)</f>
        <v>-2782249504.851409</v>
      </c>
      <c r="I568" s="189">
        <f>SUM($F505:I505)</f>
        <v>-2614387727.2544131</v>
      </c>
      <c r="J568" s="189">
        <f>SUM($F505:J505)</f>
        <v>-2485191839.3936129</v>
      </c>
      <c r="K568" s="189">
        <f>SUM($F505:K505)</f>
        <v>-2383616230.252573</v>
      </c>
      <c r="L568" s="189">
        <f>SUM($F505:L505)</f>
        <v>-2303180686.9714565</v>
      </c>
      <c r="M568" s="189">
        <f>SUM($F505:M505)</f>
        <v>-2239675832.3845749</v>
      </c>
      <c r="N568" s="189">
        <f>SUM($F505:N505)</f>
        <v>-2190173000.892415</v>
      </c>
      <c r="O568" s="189">
        <f>SUM($F505:O505)</f>
        <v>-2152530980.7089911</v>
      </c>
      <c r="P568" s="189">
        <f>SUM($F505:P505)</f>
        <v>-2125124372.1926391</v>
      </c>
      <c r="Q568" s="189">
        <f>SUM($F505:Q505)</f>
        <v>-2106682445.6781361</v>
      </c>
      <c r="R568" s="189">
        <f>SUM($F505:R505)</f>
        <v>-2096187889.8497229</v>
      </c>
      <c r="S568" s="189">
        <f>SUM($F505:S505)</f>
        <v>-2092810202.9542897</v>
      </c>
      <c r="T568" s="189">
        <f>SUM($F505:T505)</f>
        <v>-2095860198.0812643</v>
      </c>
      <c r="U568" s="189">
        <f>SUM($F505:U505)</f>
        <v>-2104757942.2137704</v>
      </c>
      <c r="V568" s="189">
        <f>SUM($F505:V505)</f>
        <v>-2119009555.8165224</v>
      </c>
      <c r="W568" s="189">
        <f>SUM($F505:W505)</f>
        <v>-2138190038.2822175</v>
      </c>
      <c r="X568" s="189">
        <f>SUM($F505:X505)</f>
        <v>-2161930300.9319582</v>
      </c>
      <c r="Y568" s="189">
        <f>SUM($F505:Y505)</f>
        <v>-2189907206.1630545</v>
      </c>
      <c r="Z568" s="189">
        <f>SUM($F505:Z505)</f>
        <v>-2221835798.1464529</v>
      </c>
      <c r="AA568" s="189">
        <f>SUM($F505:AA505)</f>
        <v>-2257463160.0190072</v>
      </c>
      <c r="AB568" s="189">
        <f>SUM($F505:AB505)</f>
        <v>-2296563497.6038847</v>
      </c>
      <c r="AC568" s="189">
        <f>SUM($F505:AC505)</f>
        <v>-2338934161.3801947</v>
      </c>
      <c r="AD568" s="189">
        <f>SUM($F505:AD505)</f>
        <v>-2384392395.5139441</v>
      </c>
      <c r="AE568" s="189">
        <f>SUM($F505:AE505)</f>
        <v>-2432772656.9438248</v>
      </c>
      <c r="AF568" s="189">
        <f>SUM($F505:AF505)</f>
        <v>-2483924386.2239585</v>
      </c>
      <c r="AG568" s="189">
        <f>SUM($F505:AG505)</f>
        <v>-2537710139.8955293</v>
      </c>
      <c r="AH568" s="189">
        <f>SUM($F505:AH505)</f>
        <v>-2594004014.7935891</v>
      </c>
      <c r="AI568" s="189">
        <f>SUM($F505:AI505)</f>
        <v>-2652690310.0547719</v>
      </c>
      <c r="AJ568" s="189">
        <f>SUM($F505:AJ505)</f>
        <v>-2713662384.1572566</v>
      </c>
      <c r="AK568" s="189">
        <f>SUM($F505:AK505)</f>
        <v>-2776821673.1264248</v>
      </c>
      <c r="AL568" s="189">
        <f>SUM($F505:AL505)</f>
        <v>-2842076842.8051062</v>
      </c>
      <c r="AM568" s="189">
        <f>SUM($F505:AM505)</f>
        <v>-2909343053.3353214</v>
      </c>
      <c r="AN568" s="189">
        <f>SUM($F505:AN505)</f>
        <v>-2978541318.1043577</v>
      </c>
      <c r="AO568" s="189">
        <f>SUM($F505:AO505)</f>
        <v>-3049597942.6462116</v>
      </c>
      <c r="AP568" s="189">
        <f>SUM($F505:AP505)</f>
        <v>-3122444031.5624843</v>
      </c>
      <c r="AQ568" s="189">
        <f>SUM($F505:AQ505)</f>
        <v>-3197015053.5857744</v>
      </c>
      <c r="AR568" s="189">
        <f>SUM($F505:AR505)</f>
        <v>-3273250456.5671315</v>
      </c>
      <c r="AS568" s="189">
        <f>SUM($F505:AS505)</f>
        <v>-3351093325.5134392</v>
      </c>
      <c r="AT568" s="189">
        <f>SUM($F505:AT505)</f>
        <v>-3430490077.8966379</v>
      </c>
      <c r="AU568" s="189">
        <f>SUM($F505:AU505)</f>
        <v>-3511390191.3553166</v>
      </c>
      <c r="AV568" s="189">
        <f>SUM($F505:AV505)</f>
        <v>-3593745959.6498404</v>
      </c>
      <c r="AW568" s="189">
        <f>SUM($F505:AW505)</f>
        <v>-3677512273.3456612</v>
      </c>
      <c r="AX568" s="189">
        <f>SUM($F505:AX505)</f>
        <v>-3762646422.210043</v>
      </c>
      <c r="AY568" s="189">
        <f>SUM($F505:AY505)</f>
        <v>-3849107916.7342696</v>
      </c>
      <c r="AZ568" s="189">
        <f>SUM($F505:AZ505)</f>
        <v>-3936858326.5517974</v>
      </c>
      <c r="BA568" s="189">
        <f>SUM($F505:BA505)</f>
        <v>-4025861133.8249454</v>
      </c>
      <c r="BB568" s="189">
        <f>SUM($F505:BB505)</f>
        <v>-4116081599.9284248</v>
      </c>
      <c r="BC568" s="189">
        <f>SUM($F505:BC505)</f>
        <v>-4207486643.9752307</v>
      </c>
      <c r="BD568" s="189">
        <f>SUM($F505:BD505)</f>
        <v>-4300044731.9156151</v>
      </c>
      <c r="BE568" s="189">
        <f>SUM($F505:BE505)</f>
        <v>-4393725775.0982771</v>
      </c>
      <c r="BF568" s="189">
        <f>SUM($F505:BF505)</f>
        <v>-4488501037.3188639</v>
      </c>
      <c r="BG568" s="189">
        <f>SUM($F505:BG505)</f>
        <v>-4584343049.4979439</v>
      </c>
      <c r="BH568" s="189">
        <f>SUM($F505:BH505)</f>
        <v>-4681225531.2316809</v>
      </c>
      <c r="BI568" s="189">
        <f>SUM($F505:BI505)</f>
        <v>-4779123318.5459805</v>
      </c>
      <c r="BJ568" s="189">
        <f>SUM($F505:BJ505)</f>
        <v>-4878012297.2609081</v>
      </c>
      <c r="BK568" s="189">
        <f>SUM($F505:BK505)</f>
        <v>-4977869341.438364</v>
      </c>
      <c r="BL568" s="189">
        <f>SUM($F505:BL505)</f>
        <v>-5078672256.4437904</v>
      </c>
      <c r="BM568" s="189">
        <f>SUM($F505:BM505)</f>
        <v>-5180399726.2032709</v>
      </c>
      <c r="BN568" s="1521">
        <f>SUM($F505:BN505)</f>
        <v>-5283031264.2817392</v>
      </c>
    </row>
    <row r="569" spans="1:66" hidden="1" x14ac:dyDescent="0.15">
      <c r="A569" s="1123"/>
      <c r="C569" s="1529"/>
      <c r="D569" s="274"/>
      <c r="E569" s="1675"/>
      <c r="F569" s="1604">
        <f>SUM($F506:F506)</f>
        <v>-6295585015.4204807</v>
      </c>
      <c r="G569" s="189">
        <f>SUM($F506:G506)</f>
        <v>-5942252406.5228806</v>
      </c>
      <c r="H569" s="189">
        <f>SUM($F506:H506)</f>
        <v>-5682310098.0572805</v>
      </c>
      <c r="I569" s="189">
        <f>SUM($F506:I506)</f>
        <v>-5470361166.6556292</v>
      </c>
      <c r="J569" s="189">
        <f>SUM($F506:J506)</f>
        <v>-5289800613.557229</v>
      </c>
      <c r="K569" s="189">
        <f>SUM($F506:K506)</f>
        <v>-5132169831.2949324</v>
      </c>
      <c r="L569" s="189">
        <f>SUM($F506:L506)</f>
        <v>-4992403648.7008886</v>
      </c>
      <c r="M569" s="189">
        <f>SUM($F506:M506)</f>
        <v>-4867157255.2567644</v>
      </c>
      <c r="N569" s="189">
        <f>SUM($F506:N506)</f>
        <v>-4754071194.2204847</v>
      </c>
      <c r="O569" s="189">
        <f>SUM($F506:O506)</f>
        <v>-4651399804.8224249</v>
      </c>
      <c r="P569" s="189">
        <f>SUM($F506:P506)</f>
        <v>-4557804048.9968328</v>
      </c>
      <c r="Q569" s="189">
        <f>SUM($F506:Q506)</f>
        <v>-4472227280.071908</v>
      </c>
      <c r="R569" s="189">
        <f>SUM($F506:R506)</f>
        <v>-4393816433.9643307</v>
      </c>
      <c r="S569" s="189">
        <f>SUM($F506:S506)</f>
        <v>-4321869737.3660326</v>
      </c>
      <c r="T569" s="189">
        <f>SUM($F506:T506)</f>
        <v>-4255800712.0358872</v>
      </c>
      <c r="U569" s="189">
        <f>SUM($F506:U506)</f>
        <v>-4195112626.0096273</v>
      </c>
      <c r="V569" s="189">
        <f>SUM($F506:V506)</f>
        <v>-4139379883.2261496</v>
      </c>
      <c r="W569" s="189">
        <f>SUM($F506:W506)</f>
        <v>-4088234162.1591086</v>
      </c>
      <c r="X569" s="189">
        <f>SUM($F506:X506)</f>
        <v>-4041353890.2681174</v>
      </c>
      <c r="Y569" s="189">
        <f>SUM($F506:Y506)</f>
        <v>-3998456115.0954952</v>
      </c>
      <c r="Z569" s="189">
        <f>SUM($F506:Z506)</f>
        <v>-3959290131.7411022</v>
      </c>
      <c r="AA569" s="189">
        <f>SUM($F506:AA506)</f>
        <v>-3923632420.3098154</v>
      </c>
      <c r="AB569" s="189">
        <f>SUM($F506:AB506)</f>
        <v>-3891282575.8209891</v>
      </c>
      <c r="AC569" s="189">
        <f>SUM($F506:AC506)</f>
        <v>-3862060000.6839604</v>
      </c>
      <c r="AD569" s="189">
        <f>SUM($F506:AD506)</f>
        <v>-3835801190.58988</v>
      </c>
      <c r="AE569" s="189">
        <f>SUM($F506:AE506)</f>
        <v>-3812357487.5460272</v>
      </c>
      <c r="AF569" s="189">
        <f>SUM($F506:AF506)</f>
        <v>-3791593204.5348339</v>
      </c>
      <c r="AG569" s="189">
        <f>SUM($F506:AG506)</f>
        <v>-3773384048.6692748</v>
      </c>
      <c r="AH569" s="189">
        <f>SUM($F506:AH506)</f>
        <v>-3757615786.236011</v>
      </c>
      <c r="AI569" s="189">
        <f>SUM($F506:AI506)</f>
        <v>-3744183105.3581057</v>
      </c>
      <c r="AJ569" s="189">
        <f>SUM($F506:AJ506)</f>
        <v>-3732988641.3331447</v>
      </c>
      <c r="AK569" s="189">
        <f>SUM($F506:AK506)</f>
        <v>-3723942136.8220706</v>
      </c>
      <c r="AL569" s="189">
        <f>SUM($F506:AL506)</f>
        <v>-3716959714.5534744</v>
      </c>
      <c r="AM569" s="189">
        <f>SUM($F506:AM506)</f>
        <v>-3711963244.4793286</v>
      </c>
      <c r="AN569" s="189">
        <f>SUM($F506:AN506)</f>
        <v>-3708879790.669704</v>
      </c>
      <c r="AO569" s="189">
        <f>SUM($F506:AO506)</f>
        <v>-3707641125.8848095</v>
      </c>
      <c r="AP569" s="189">
        <f>SUM($F506:AP506)</f>
        <v>-3708183303.8748269</v>
      </c>
      <c r="AQ569" s="189">
        <f>SUM($F506:AQ506)</f>
        <v>-3710446281.1526542</v>
      </c>
      <c r="AR569" s="189">
        <f>SUM($F506:AR506)</f>
        <v>-3714373581.3532853</v>
      </c>
      <c r="AS569" s="189">
        <f>SUM($F506:AS506)</f>
        <v>-3719911996.4056611</v>
      </c>
      <c r="AT569" s="189">
        <f>SUM($F506:AT506)</f>
        <v>-3727011319.6517868</v>
      </c>
      <c r="AU569" s="189">
        <f>SUM($F506:AU506)</f>
        <v>-3735624106.7949133</v>
      </c>
      <c r="AV569" s="189">
        <f>SUM($F506:AV506)</f>
        <v>-3745705461.1756797</v>
      </c>
      <c r="AW569" s="189">
        <f>SUM($F506:AW506)</f>
        <v>-3757212840.3874383</v>
      </c>
      <c r="AX569" s="189">
        <f>SUM($F506:AX506)</f>
        <v>-3770105881.6692958</v>
      </c>
      <c r="AY569" s="189">
        <f>SUM($F506:AY506)</f>
        <v>-3784346243.8734083</v>
      </c>
      <c r="AZ569" s="189">
        <f>SUM($F506:AZ506)</f>
        <v>-3799897464.1042938</v>
      </c>
      <c r="BA569" s="189">
        <f>SUM($F506:BA506)</f>
        <v>-3816724827.3823762</v>
      </c>
      <c r="BB569" s="189">
        <f>SUM($F506:BB506)</f>
        <v>-3834795247.8997679</v>
      </c>
      <c r="BC569" s="189">
        <f>SUM($F506:BC506)</f>
        <v>-3854077160.6199708</v>
      </c>
      <c r="BD569" s="189">
        <f>SUM($F506:BD506)</f>
        <v>-3874540422.1300559</v>
      </c>
      <c r="BE569" s="189">
        <f>SUM($F506:BE506)</f>
        <v>-3896156219.7883391</v>
      </c>
      <c r="BF569" s="189">
        <f>SUM($F506:BF506)</f>
        <v>-3918896988.3261847</v>
      </c>
      <c r="BG569" s="189">
        <f>SUM($F506:BG506)</f>
        <v>-3942736333.1622705</v>
      </c>
      <c r="BH569" s="189">
        <f>SUM($F506:BH506)</f>
        <v>-3967648959.7739053</v>
      </c>
      <c r="BI569" s="189">
        <f>SUM($F506:BI506)</f>
        <v>-3993610608.5448141</v>
      </c>
      <c r="BJ569" s="189">
        <f>SUM($F506:BJ506)</f>
        <v>-4020597994.5739002</v>
      </c>
      <c r="BK569" s="189">
        <f>SUM($F506:BK506)</f>
        <v>-4048588751.9862647</v>
      </c>
      <c r="BL569" s="189">
        <f>SUM($F506:BL506)</f>
        <v>-4077561382.3374047</v>
      </c>
      <c r="BM569" s="189">
        <f>SUM($F506:BM506)</f>
        <v>-4107495206.7450309</v>
      </c>
      <c r="BN569" s="1521">
        <f>SUM($F506:BN506)</f>
        <v>-4138370321.421174</v>
      </c>
    </row>
    <row r="570" spans="1:66" hidden="1" x14ac:dyDescent="0.15">
      <c r="A570" s="2625"/>
      <c r="B570" s="747"/>
      <c r="C570" s="1533"/>
      <c r="D570" s="1399"/>
      <c r="E570" s="1679"/>
      <c r="F570" s="1605">
        <f>SUM($F507:F507)</f>
        <v>-9817632027.5540199</v>
      </c>
      <c r="G570" s="748">
        <f>SUM($F507:G507)</f>
        <v>-9464299418.6564198</v>
      </c>
      <c r="H570" s="748">
        <f>SUM($F507:H507)</f>
        <v>-9173227010.0468197</v>
      </c>
      <c r="I570" s="748">
        <f>SUM($F507:I507)</f>
        <v>-8915646862.1021099</v>
      </c>
      <c r="J570" s="748">
        <f>SUM($F507:J507)</f>
        <v>-8680608633.751709</v>
      </c>
      <c r="K570" s="748">
        <f>SUM($F507:K507)</f>
        <v>-8462388926.5874567</v>
      </c>
      <c r="L570" s="748">
        <f>SUM($F507:L507)</f>
        <v>-8257493732.8354578</v>
      </c>
      <c r="M570" s="748">
        <f>SUM($F507:M507)</f>
        <v>-8063579715.3422766</v>
      </c>
      <c r="N570" s="748">
        <f>SUM($F507:N507)</f>
        <v>-7878972249.2251568</v>
      </c>
      <c r="O570" s="748">
        <f>SUM($F507:O507)</f>
        <v>-7702418406.9429216</v>
      </c>
      <c r="P570" s="748">
        <f>SUM($F507:P507)</f>
        <v>-7532947609.8933344</v>
      </c>
      <c r="Q570" s="748">
        <f>SUM($F507:Q507)</f>
        <v>-7369787214.8241282</v>
      </c>
      <c r="R570" s="748">
        <f>SUM($F507:R507)</f>
        <v>-7212308479.8455696</v>
      </c>
      <c r="S570" s="748">
        <f>SUM($F507:S507)</f>
        <v>-7059990420.0895386</v>
      </c>
      <c r="T570" s="748">
        <f>SUM($F507:T507)</f>
        <v>-6912394743.7439156</v>
      </c>
      <c r="U570" s="748">
        <f>SUM($F507:U507)</f>
        <v>-6769147942.0739956</v>
      </c>
      <c r="V570" s="748">
        <f>SUM($F507:V507)</f>
        <v>-6629928161.9668274</v>
      </c>
      <c r="W570" s="748">
        <f>SUM($F507:W507)</f>
        <v>-6494455371.7098455</v>
      </c>
      <c r="X570" s="748">
        <f>SUM($F507:X507)</f>
        <v>-6362483853.0540733</v>
      </c>
      <c r="Y570" s="748">
        <f>SUM($F507:Y507)</f>
        <v>-6233796373.4183197</v>
      </c>
      <c r="Z570" s="748">
        <f>SUM($F507:Z507)</f>
        <v>-6108199595.4719315</v>
      </c>
      <c r="AA570" s="748">
        <f>SUM($F507:AA507)</f>
        <v>-5985520413.9031219</v>
      </c>
      <c r="AB570" s="748">
        <f>SUM($F507:AB507)</f>
        <v>-5865602997.7390766</v>
      </c>
      <c r="AC570" s="748">
        <f>SUM($F507:AC507)</f>
        <v>-5748306377.0497293</v>
      </c>
      <c r="AD570" s="748">
        <f>SUM($F507:AD507)</f>
        <v>-5633502454.9672661</v>
      </c>
      <c r="AE570" s="748">
        <f>SUM($F507:AE507)</f>
        <v>-5521074355.7879314</v>
      </c>
      <c r="AF570" s="748">
        <f>SUM($F507:AF507)</f>
        <v>-5410915041.4057436</v>
      </c>
      <c r="AG570" s="748">
        <f>SUM($F507:AG507)</f>
        <v>-5302926144.0238676</v>
      </c>
      <c r="AH570" s="748">
        <f>SUM($F507:AH507)</f>
        <v>-5197016974.7110462</v>
      </c>
      <c r="AI570" s="748">
        <f>SUM($F507:AI507)</f>
        <v>-5093103676.0811386</v>
      </c>
      <c r="AJ570" s="748">
        <f>SUM($F507:AJ507)</f>
        <v>-4991108493.9764509</v>
      </c>
      <c r="AK570" s="748">
        <f>SUM($F507:AK507)</f>
        <v>-4890959148.0927153</v>
      </c>
      <c r="AL570" s="748">
        <f>SUM($F507:AL507)</f>
        <v>-4792588285.3945036</v>
      </c>
      <c r="AM570" s="748">
        <f>SUM($F507:AM507)</f>
        <v>-4695933003.2216511</v>
      </c>
      <c r="AN570" s="748">
        <f>SUM($F507:AN507)</f>
        <v>-4600934431.388608</v>
      </c>
      <c r="AO570" s="748">
        <f>SUM($F507:AO507)</f>
        <v>-4507537364.4830055</v>
      </c>
      <c r="AP570" s="748">
        <f>SUM($F507:AP507)</f>
        <v>-4415689937.0910511</v>
      </c>
      <c r="AQ570" s="748">
        <f>SUM($F507:AQ507)</f>
        <v>-4325343335.9010563</v>
      </c>
      <c r="AR570" s="748">
        <f>SUM($F507:AR507)</f>
        <v>-4236451543.6271181</v>
      </c>
      <c r="AS570" s="748">
        <f>SUM($F507:AS507)</f>
        <v>-4148971110.5018806</v>
      </c>
      <c r="AT570" s="748">
        <f>SUM($F507:AT507)</f>
        <v>-4062860949.7483711</v>
      </c>
      <c r="AU570" s="748">
        <f>SUM($F507:AU507)</f>
        <v>-3978082153.9853868</v>
      </c>
      <c r="AV570" s="748">
        <f>SUM($F507:AV507)</f>
        <v>-3894597829.9716978</v>
      </c>
      <c r="AW570" s="748">
        <f>SUM($F507:AW507)</f>
        <v>-3812372949.4693689</v>
      </c>
      <c r="AX570" s="748">
        <f>SUM($F507:AX507)</f>
        <v>-3731374214.3199677</v>
      </c>
      <c r="AY570" s="748">
        <f>SUM($F507:AY507)</f>
        <v>-3651569934.0905814</v>
      </c>
      <c r="AZ570" s="748">
        <f>SUM($F507:AZ507)</f>
        <v>-3572929914.8684087</v>
      </c>
      <c r="BA570" s="748">
        <f>SUM($F507:BA507)</f>
        <v>-3495425357.9704671</v>
      </c>
      <c r="BB570" s="748">
        <f>SUM($F507:BB507)</f>
        <v>-3419028767.4944901</v>
      </c>
      <c r="BC570" s="748">
        <f>SUM($F507:BC507)</f>
        <v>-3343713865.7731256</v>
      </c>
      <c r="BD570" s="748">
        <f>SUM($F507:BD507)</f>
        <v>-3269455515.9099646</v>
      </c>
      <c r="BE570" s="748">
        <f>SUM($F507:BE507)</f>
        <v>-3196229650.6758671</v>
      </c>
      <c r="BF570" s="748">
        <f>SUM($F507:BF507)</f>
        <v>-3124013207.1301384</v>
      </c>
      <c r="BG570" s="748">
        <f>SUM($F507:BG507)</f>
        <v>-3052784066.4054718</v>
      </c>
      <c r="BH570" s="748">
        <f>SUM($F507:BH507)</f>
        <v>-2982520998.1600232</v>
      </c>
      <c r="BI570" s="748">
        <f>SUM($F507:BI507)</f>
        <v>-2913203609.2559657</v>
      </c>
      <c r="BJ570" s="748">
        <f>SUM($F507:BJ507)</f>
        <v>-2844812296.2726669</v>
      </c>
      <c r="BK570" s="748">
        <f>SUM($F507:BK507)</f>
        <v>-2777328201.5052414</v>
      </c>
      <c r="BL570" s="748">
        <f>SUM($F507:BL507)</f>
        <v>-2710733172.1365643</v>
      </c>
      <c r="BM570" s="748">
        <f>SUM($F507:BM507)</f>
        <v>-2645009722.3035822</v>
      </c>
      <c r="BN570" s="1525">
        <f>SUM($F507:BN507)</f>
        <v>-2580140997.8076029</v>
      </c>
    </row>
    <row r="571" spans="1:66" hidden="1" x14ac:dyDescent="0.15">
      <c r="A571" s="1123"/>
      <c r="C571" s="1529"/>
      <c r="D571" s="274"/>
      <c r="E571" s="1675"/>
      <c r="F571" s="1604"/>
      <c r="G571" s="189"/>
      <c r="H571" s="189"/>
      <c r="I571" s="189"/>
      <c r="J571" s="189"/>
      <c r="K571" s="189"/>
      <c r="L571" s="189"/>
      <c r="M571" s="189"/>
      <c r="N571" s="189"/>
      <c r="O571" s="189"/>
      <c r="P571" s="189"/>
      <c r="Q571" s="189"/>
      <c r="R571" s="189"/>
      <c r="S571" s="189"/>
      <c r="T571" s="189"/>
      <c r="U571" s="189"/>
      <c r="V571" s="189"/>
      <c r="W571" s="189"/>
      <c r="X571" s="189"/>
      <c r="Y571" s="189"/>
      <c r="Z571" s="189"/>
      <c r="AA571" s="189"/>
      <c r="AB571" s="189"/>
      <c r="AC571" s="189"/>
      <c r="AD571" s="189"/>
      <c r="AE571" s="189"/>
      <c r="AF571" s="189"/>
      <c r="AG571" s="189"/>
      <c r="AH571" s="189"/>
      <c r="AI571" s="189"/>
      <c r="AJ571" s="189"/>
      <c r="AK571" s="189"/>
      <c r="AL571" s="189"/>
      <c r="AM571" s="189"/>
      <c r="AN571" s="189"/>
      <c r="AO571" s="189"/>
      <c r="AP571" s="189"/>
      <c r="AQ571" s="189"/>
      <c r="AR571" s="189"/>
      <c r="AS571" s="189"/>
      <c r="AT571" s="189"/>
      <c r="AU571" s="189"/>
      <c r="AV571" s="189"/>
      <c r="AW571" s="189"/>
      <c r="AX571" s="189"/>
      <c r="AY571" s="189"/>
      <c r="AZ571" s="189"/>
      <c r="BA571" s="189"/>
      <c r="BB571" s="189"/>
      <c r="BC571" s="189"/>
      <c r="BD571" s="189"/>
      <c r="BE571" s="189"/>
      <c r="BF571" s="189"/>
      <c r="BG571" s="189"/>
      <c r="BH571" s="189"/>
      <c r="BI571" s="189"/>
      <c r="BJ571" s="189"/>
      <c r="BK571" s="189"/>
      <c r="BL571" s="189"/>
      <c r="BM571" s="189"/>
      <c r="BN571" s="1521"/>
    </row>
    <row r="572" spans="1:66" hidden="1" x14ac:dyDescent="0.15">
      <c r="A572" s="1123"/>
      <c r="B572" s="165" t="s">
        <v>912</v>
      </c>
      <c r="C572" s="1541" t="e">
        <f t="shared" ref="C572:C581" si="141">IRR(F446:BN446)</f>
        <v>#NUM!</v>
      </c>
      <c r="D572" s="274"/>
      <c r="E572" s="1675"/>
      <c r="F572" s="1604"/>
      <c r="G572" s="189"/>
      <c r="H572" s="189"/>
      <c r="I572" s="189"/>
      <c r="J572" s="189"/>
      <c r="K572" s="189"/>
      <c r="L572" s="189"/>
      <c r="M572" s="189"/>
      <c r="N572" s="189"/>
      <c r="O572" s="189"/>
      <c r="P572" s="189"/>
      <c r="Q572" s="189"/>
      <c r="R572" s="189"/>
      <c r="S572" s="189"/>
      <c r="T572" s="189"/>
      <c r="U572" s="189"/>
      <c r="V572" s="189"/>
      <c r="W572" s="189"/>
      <c r="X572" s="189"/>
      <c r="Y572" s="189"/>
      <c r="Z572" s="189"/>
      <c r="AA572" s="189"/>
      <c r="AB572" s="189"/>
      <c r="AC572" s="189"/>
      <c r="AD572" s="189"/>
      <c r="AE572" s="189"/>
      <c r="AF572" s="189"/>
      <c r="AG572" s="189"/>
      <c r="AH572" s="189"/>
      <c r="AI572" s="189"/>
      <c r="AJ572" s="189"/>
      <c r="AK572" s="189"/>
      <c r="AL572" s="189"/>
      <c r="AM572" s="189"/>
      <c r="AN572" s="189"/>
      <c r="AO572" s="189"/>
      <c r="AP572" s="189"/>
      <c r="AQ572" s="189"/>
      <c r="AR572" s="189"/>
      <c r="AS572" s="189"/>
      <c r="AT572" s="189"/>
      <c r="AU572" s="189"/>
      <c r="AV572" s="189"/>
      <c r="AW572" s="189"/>
      <c r="AX572" s="189"/>
      <c r="AY572" s="189"/>
      <c r="AZ572" s="189"/>
      <c r="BA572" s="189"/>
      <c r="BB572" s="189"/>
      <c r="BC572" s="189"/>
      <c r="BD572" s="189"/>
      <c r="BE572" s="189"/>
      <c r="BF572" s="189"/>
      <c r="BG572" s="189"/>
      <c r="BH572" s="189"/>
      <c r="BI572" s="189"/>
      <c r="BJ572" s="189"/>
      <c r="BK572" s="189"/>
      <c r="BL572" s="189"/>
      <c r="BM572" s="189"/>
      <c r="BN572" s="1521"/>
    </row>
    <row r="573" spans="1:66" hidden="1" x14ac:dyDescent="0.15">
      <c r="A573" s="1123"/>
      <c r="C573" s="1541" t="e">
        <f t="shared" si="141"/>
        <v>#NUM!</v>
      </c>
      <c r="D573" s="274"/>
      <c r="E573" s="1675"/>
      <c r="F573" s="1604"/>
      <c r="G573" s="189"/>
      <c r="H573" s="189"/>
      <c r="I573" s="189"/>
      <c r="J573" s="189"/>
      <c r="K573" s="189"/>
      <c r="L573" s="189"/>
      <c r="M573" s="189"/>
      <c r="N573" s="189"/>
      <c r="O573" s="189"/>
      <c r="P573" s="189"/>
      <c r="Q573" s="189"/>
      <c r="R573" s="189"/>
      <c r="S573" s="189"/>
      <c r="T573" s="189"/>
      <c r="U573" s="189"/>
      <c r="V573" s="189"/>
      <c r="W573" s="189"/>
      <c r="X573" s="189"/>
      <c r="Y573" s="189"/>
      <c r="Z573" s="189"/>
      <c r="AA573" s="189"/>
      <c r="AB573" s="189"/>
      <c r="AC573" s="189"/>
      <c r="AD573" s="189"/>
      <c r="AE573" s="189"/>
      <c r="AF573" s="189"/>
      <c r="AG573" s="189"/>
      <c r="AH573" s="189"/>
      <c r="AI573" s="189"/>
      <c r="AJ573" s="189"/>
      <c r="AK573" s="189"/>
      <c r="AL573" s="189"/>
      <c r="AM573" s="189"/>
      <c r="AN573" s="189"/>
      <c r="AO573" s="189"/>
      <c r="AP573" s="189"/>
      <c r="AQ573" s="189"/>
      <c r="AR573" s="189"/>
      <c r="AS573" s="189"/>
      <c r="AT573" s="189"/>
      <c r="AU573" s="189"/>
      <c r="AV573" s="189"/>
      <c r="AW573" s="189"/>
      <c r="AX573" s="189"/>
      <c r="AY573" s="189"/>
      <c r="AZ573" s="189"/>
      <c r="BA573" s="189"/>
      <c r="BB573" s="189"/>
      <c r="BC573" s="189"/>
      <c r="BD573" s="189"/>
      <c r="BE573" s="189"/>
      <c r="BF573" s="189"/>
      <c r="BG573" s="189"/>
      <c r="BH573" s="189"/>
      <c r="BI573" s="189"/>
      <c r="BJ573" s="189"/>
      <c r="BK573" s="189"/>
      <c r="BL573" s="189"/>
      <c r="BM573" s="189"/>
      <c r="BN573" s="1521"/>
    </row>
    <row r="574" spans="1:66" hidden="1" x14ac:dyDescent="0.15">
      <c r="A574" s="1123"/>
      <c r="C574" s="1541" t="e">
        <f t="shared" si="141"/>
        <v>#NUM!</v>
      </c>
      <c r="D574" s="274"/>
      <c r="E574" s="1675"/>
      <c r="F574" s="1604"/>
      <c r="G574" s="189"/>
      <c r="H574" s="189"/>
      <c r="I574" s="189"/>
      <c r="J574" s="189"/>
      <c r="K574" s="189"/>
      <c r="L574" s="189"/>
      <c r="M574" s="189"/>
      <c r="N574" s="189"/>
      <c r="O574" s="189"/>
      <c r="P574" s="189"/>
      <c r="Q574" s="189"/>
      <c r="R574" s="189"/>
      <c r="S574" s="189"/>
      <c r="T574" s="189"/>
      <c r="U574" s="189"/>
      <c r="V574" s="189"/>
      <c r="W574" s="189"/>
      <c r="X574" s="189"/>
      <c r="Y574" s="189"/>
      <c r="Z574" s="189"/>
      <c r="AA574" s="189"/>
      <c r="AB574" s="189"/>
      <c r="AC574" s="189"/>
      <c r="AD574" s="189"/>
      <c r="AE574" s="189"/>
      <c r="AF574" s="189"/>
      <c r="AG574" s="189"/>
      <c r="AH574" s="189"/>
      <c r="AI574" s="189"/>
      <c r="AJ574" s="189"/>
      <c r="AK574" s="189"/>
      <c r="AL574" s="189"/>
      <c r="AM574" s="189"/>
      <c r="AN574" s="189"/>
      <c r="AO574" s="189"/>
      <c r="AP574" s="189"/>
      <c r="AQ574" s="189"/>
      <c r="AR574" s="189"/>
      <c r="AS574" s="189"/>
      <c r="AT574" s="189"/>
      <c r="AU574" s="189"/>
      <c r="AV574" s="189"/>
      <c r="AW574" s="189"/>
      <c r="AX574" s="189"/>
      <c r="AY574" s="189"/>
      <c r="AZ574" s="189"/>
      <c r="BA574" s="189"/>
      <c r="BB574" s="189"/>
      <c r="BC574" s="189"/>
      <c r="BD574" s="189"/>
      <c r="BE574" s="189"/>
      <c r="BF574" s="189"/>
      <c r="BG574" s="189"/>
      <c r="BH574" s="189"/>
      <c r="BI574" s="189"/>
      <c r="BJ574" s="189"/>
      <c r="BK574" s="189"/>
      <c r="BL574" s="189"/>
      <c r="BM574" s="189"/>
      <c r="BN574" s="1521"/>
    </row>
    <row r="575" spans="1:66" hidden="1" x14ac:dyDescent="0.15">
      <c r="A575" s="1123"/>
      <c r="C575" s="1541" t="e">
        <f t="shared" si="141"/>
        <v>#NUM!</v>
      </c>
      <c r="D575" s="274"/>
      <c r="E575" s="1675"/>
      <c r="F575" s="1604"/>
      <c r="G575" s="189"/>
      <c r="H575" s="189"/>
      <c r="I575" s="189"/>
      <c r="J575" s="189"/>
      <c r="K575" s="189"/>
      <c r="L575" s="189"/>
      <c r="M575" s="189"/>
      <c r="N575" s="189"/>
      <c r="O575" s="189"/>
      <c r="P575" s="189"/>
      <c r="Q575" s="189"/>
      <c r="R575" s="189"/>
      <c r="S575" s="189"/>
      <c r="T575" s="189"/>
      <c r="U575" s="189"/>
      <c r="V575" s="189"/>
      <c r="W575" s="189"/>
      <c r="X575" s="189"/>
      <c r="Y575" s="189"/>
      <c r="Z575" s="189"/>
      <c r="AA575" s="189"/>
      <c r="AB575" s="189"/>
      <c r="AC575" s="189"/>
      <c r="AD575" s="189"/>
      <c r="AE575" s="189"/>
      <c r="AF575" s="189"/>
      <c r="AG575" s="189"/>
      <c r="AH575" s="189"/>
      <c r="AI575" s="189"/>
      <c r="AJ575" s="189"/>
      <c r="AK575" s="189"/>
      <c r="AL575" s="189"/>
      <c r="AM575" s="189"/>
      <c r="AN575" s="189"/>
      <c r="AO575" s="189"/>
      <c r="AP575" s="189"/>
      <c r="AQ575" s="189"/>
      <c r="AR575" s="189"/>
      <c r="AS575" s="189"/>
      <c r="AT575" s="189"/>
      <c r="AU575" s="189"/>
      <c r="AV575" s="189"/>
      <c r="AW575" s="189"/>
      <c r="AX575" s="189"/>
      <c r="AY575" s="189"/>
      <c r="AZ575" s="189"/>
      <c r="BA575" s="189"/>
      <c r="BB575" s="189"/>
      <c r="BC575" s="189"/>
      <c r="BD575" s="189"/>
      <c r="BE575" s="189"/>
      <c r="BF575" s="189"/>
      <c r="BG575" s="189"/>
      <c r="BH575" s="189"/>
      <c r="BI575" s="189"/>
      <c r="BJ575" s="189"/>
      <c r="BK575" s="189"/>
      <c r="BL575" s="189"/>
      <c r="BM575" s="189"/>
      <c r="BN575" s="1521"/>
    </row>
    <row r="576" spans="1:66" hidden="1" x14ac:dyDescent="0.15">
      <c r="A576" s="1123"/>
      <c r="C576" s="1541">
        <f t="shared" si="141"/>
        <v>-1.319352755876424E-2</v>
      </c>
      <c r="D576" s="274"/>
      <c r="E576" s="1675"/>
      <c r="F576" s="1604"/>
      <c r="G576" s="189"/>
      <c r="H576" s="189"/>
      <c r="I576" s="189"/>
      <c r="J576" s="189"/>
      <c r="K576" s="189"/>
      <c r="L576" s="189"/>
      <c r="M576" s="189"/>
      <c r="N576" s="189"/>
      <c r="O576" s="189"/>
      <c r="P576" s="189"/>
      <c r="Q576" s="189"/>
      <c r="R576" s="189"/>
      <c r="S576" s="189"/>
      <c r="T576" s="189"/>
      <c r="U576" s="189"/>
      <c r="V576" s="189"/>
      <c r="W576" s="189"/>
      <c r="X576" s="189"/>
      <c r="Y576" s="189"/>
      <c r="Z576" s="189"/>
      <c r="AA576" s="189"/>
      <c r="AB576" s="189"/>
      <c r="AC576" s="189"/>
      <c r="AD576" s="189"/>
      <c r="AE576" s="189"/>
      <c r="AF576" s="189"/>
      <c r="AG576" s="189"/>
      <c r="AH576" s="189"/>
      <c r="AI576" s="189"/>
      <c r="AJ576" s="189"/>
      <c r="AK576" s="189"/>
      <c r="AL576" s="189"/>
      <c r="AM576" s="189"/>
      <c r="AN576" s="189"/>
      <c r="AO576" s="189"/>
      <c r="AP576" s="189"/>
      <c r="AQ576" s="189"/>
      <c r="AR576" s="189"/>
      <c r="AS576" s="189"/>
      <c r="AT576" s="189"/>
      <c r="AU576" s="189"/>
      <c r="AV576" s="189"/>
      <c r="AW576" s="189"/>
      <c r="AX576" s="189"/>
      <c r="AY576" s="189"/>
      <c r="AZ576" s="189"/>
      <c r="BA576" s="189"/>
      <c r="BB576" s="189"/>
      <c r="BC576" s="189"/>
      <c r="BD576" s="189"/>
      <c r="BE576" s="189"/>
      <c r="BF576" s="189"/>
      <c r="BG576" s="189"/>
      <c r="BH576" s="189"/>
      <c r="BI576" s="189"/>
      <c r="BJ576" s="189"/>
      <c r="BK576" s="189"/>
      <c r="BL576" s="189"/>
      <c r="BM576" s="189"/>
      <c r="BN576" s="1521"/>
    </row>
    <row r="577" spans="1:66" hidden="1" x14ac:dyDescent="0.15">
      <c r="A577" s="1123"/>
      <c r="C577" s="1541" t="e">
        <f t="shared" si="141"/>
        <v>#NUM!</v>
      </c>
      <c r="D577" s="274"/>
      <c r="E577" s="1675"/>
      <c r="F577" s="1604"/>
      <c r="G577" s="189"/>
      <c r="H577" s="189"/>
      <c r="I577" s="189"/>
      <c r="J577" s="189"/>
      <c r="K577" s="189"/>
      <c r="L577" s="189"/>
      <c r="M577" s="189"/>
      <c r="N577" s="189"/>
      <c r="O577" s="189"/>
      <c r="P577" s="189"/>
      <c r="Q577" s="189"/>
      <c r="R577" s="189"/>
      <c r="S577" s="189"/>
      <c r="T577" s="189"/>
      <c r="U577" s="189"/>
      <c r="V577" s="189"/>
      <c r="W577" s="189"/>
      <c r="X577" s="189"/>
      <c r="Y577" s="189"/>
      <c r="Z577" s="189"/>
      <c r="AA577" s="189"/>
      <c r="AB577" s="189"/>
      <c r="AC577" s="189"/>
      <c r="AD577" s="189"/>
      <c r="AE577" s="189"/>
      <c r="AF577" s="189"/>
      <c r="AG577" s="189"/>
      <c r="AH577" s="189"/>
      <c r="AI577" s="189"/>
      <c r="AJ577" s="189"/>
      <c r="AK577" s="189"/>
      <c r="AL577" s="189"/>
      <c r="AM577" s="189"/>
      <c r="AN577" s="189"/>
      <c r="AO577" s="189"/>
      <c r="AP577" s="189"/>
      <c r="AQ577" s="189"/>
      <c r="AR577" s="189"/>
      <c r="AS577" s="189"/>
      <c r="AT577" s="189"/>
      <c r="AU577" s="189"/>
      <c r="AV577" s="189"/>
      <c r="AW577" s="189"/>
      <c r="AX577" s="189"/>
      <c r="AY577" s="189"/>
      <c r="AZ577" s="189"/>
      <c r="BA577" s="189"/>
      <c r="BB577" s="189"/>
      <c r="BC577" s="189"/>
      <c r="BD577" s="189"/>
      <c r="BE577" s="189"/>
      <c r="BF577" s="189"/>
      <c r="BG577" s="189"/>
      <c r="BH577" s="189"/>
      <c r="BI577" s="189"/>
      <c r="BJ577" s="189"/>
      <c r="BK577" s="189"/>
      <c r="BL577" s="189"/>
      <c r="BM577" s="189"/>
      <c r="BN577" s="1521"/>
    </row>
    <row r="578" spans="1:66" hidden="1" x14ac:dyDescent="0.15">
      <c r="A578" s="1123"/>
      <c r="C578" s="1541" t="e">
        <f t="shared" si="141"/>
        <v>#NUM!</v>
      </c>
      <c r="D578" s="274"/>
      <c r="E578" s="1675"/>
      <c r="F578" s="1604"/>
      <c r="G578" s="189"/>
      <c r="H578" s="189"/>
      <c r="I578" s="189"/>
      <c r="J578" s="189"/>
      <c r="K578" s="189"/>
      <c r="L578" s="189"/>
      <c r="M578" s="189"/>
      <c r="N578" s="189"/>
      <c r="O578" s="189"/>
      <c r="P578" s="189"/>
      <c r="Q578" s="189"/>
      <c r="R578" s="189"/>
      <c r="S578" s="189"/>
      <c r="T578" s="189"/>
      <c r="U578" s="189"/>
      <c r="V578" s="189"/>
      <c r="W578" s="189"/>
      <c r="X578" s="189"/>
      <c r="Y578" s="189"/>
      <c r="Z578" s="189"/>
      <c r="AA578" s="189"/>
      <c r="AB578" s="189"/>
      <c r="AC578" s="189"/>
      <c r="AD578" s="189"/>
      <c r="AE578" s="189"/>
      <c r="AF578" s="189"/>
      <c r="AG578" s="189"/>
      <c r="AH578" s="189"/>
      <c r="AI578" s="189"/>
      <c r="AJ578" s="189"/>
      <c r="AK578" s="189"/>
      <c r="AL578" s="189"/>
      <c r="AM578" s="189"/>
      <c r="AN578" s="189"/>
      <c r="AO578" s="189"/>
      <c r="AP578" s="189"/>
      <c r="AQ578" s="189"/>
      <c r="AR578" s="189"/>
      <c r="AS578" s="189"/>
      <c r="AT578" s="189"/>
      <c r="AU578" s="189"/>
      <c r="AV578" s="189"/>
      <c r="AW578" s="189"/>
      <c r="AX578" s="189"/>
      <c r="AY578" s="189"/>
      <c r="AZ578" s="189"/>
      <c r="BA578" s="189"/>
      <c r="BB578" s="189"/>
      <c r="BC578" s="189"/>
      <c r="BD578" s="189"/>
      <c r="BE578" s="189"/>
      <c r="BF578" s="189"/>
      <c r="BG578" s="189"/>
      <c r="BH578" s="189"/>
      <c r="BI578" s="189"/>
      <c r="BJ578" s="189"/>
      <c r="BK578" s="189"/>
      <c r="BL578" s="189"/>
      <c r="BM578" s="189"/>
      <c r="BN578" s="1521"/>
    </row>
    <row r="579" spans="1:66" hidden="1" x14ac:dyDescent="0.15">
      <c r="A579" s="1123"/>
      <c r="C579" s="1541" t="e">
        <f t="shared" si="141"/>
        <v>#NUM!</v>
      </c>
      <c r="D579" s="274"/>
      <c r="E579" s="1675"/>
      <c r="F579" s="1604"/>
      <c r="G579" s="189"/>
      <c r="H579" s="189"/>
      <c r="I579" s="189"/>
      <c r="J579" s="189"/>
      <c r="K579" s="189"/>
      <c r="L579" s="189"/>
      <c r="M579" s="189"/>
      <c r="N579" s="189"/>
      <c r="O579" s="189"/>
      <c r="P579" s="189"/>
      <c r="Q579" s="189"/>
      <c r="R579" s="189"/>
      <c r="S579" s="189"/>
      <c r="T579" s="189"/>
      <c r="U579" s="189"/>
      <c r="V579" s="189"/>
      <c r="W579" s="189"/>
      <c r="X579" s="189"/>
      <c r="Y579" s="189"/>
      <c r="Z579" s="189"/>
      <c r="AA579" s="189"/>
      <c r="AB579" s="189"/>
      <c r="AC579" s="189"/>
      <c r="AD579" s="189"/>
      <c r="AE579" s="189"/>
      <c r="AF579" s="189"/>
      <c r="AG579" s="189"/>
      <c r="AH579" s="189"/>
      <c r="AI579" s="189"/>
      <c r="AJ579" s="189"/>
      <c r="AK579" s="189"/>
      <c r="AL579" s="189"/>
      <c r="AM579" s="189"/>
      <c r="AN579" s="189"/>
      <c r="AO579" s="189"/>
      <c r="AP579" s="189"/>
      <c r="AQ579" s="189"/>
      <c r="AR579" s="189"/>
      <c r="AS579" s="189"/>
      <c r="AT579" s="189"/>
      <c r="AU579" s="189"/>
      <c r="AV579" s="189"/>
      <c r="AW579" s="189"/>
      <c r="AX579" s="189"/>
      <c r="AY579" s="189"/>
      <c r="AZ579" s="189"/>
      <c r="BA579" s="189"/>
      <c r="BB579" s="189"/>
      <c r="BC579" s="189"/>
      <c r="BD579" s="189"/>
      <c r="BE579" s="189"/>
      <c r="BF579" s="189"/>
      <c r="BG579" s="189"/>
      <c r="BH579" s="189"/>
      <c r="BI579" s="189"/>
      <c r="BJ579" s="189"/>
      <c r="BK579" s="189"/>
      <c r="BL579" s="189"/>
      <c r="BM579" s="189"/>
      <c r="BN579" s="1521"/>
    </row>
    <row r="580" spans="1:66" hidden="1" x14ac:dyDescent="0.15">
      <c r="A580" s="1123"/>
      <c r="C580" s="1541" t="e">
        <f t="shared" si="141"/>
        <v>#NUM!</v>
      </c>
      <c r="D580" s="274"/>
      <c r="E580" s="1675"/>
      <c r="F580" s="1604"/>
      <c r="G580" s="189"/>
      <c r="H580" s="189"/>
      <c r="I580" s="189"/>
      <c r="J580" s="189"/>
      <c r="K580" s="189"/>
      <c r="L580" s="189"/>
      <c r="M580" s="189"/>
      <c r="N580" s="189"/>
      <c r="O580" s="189"/>
      <c r="P580" s="189"/>
      <c r="Q580" s="189"/>
      <c r="R580" s="189"/>
      <c r="S580" s="189"/>
      <c r="T580" s="189"/>
      <c r="U580" s="189"/>
      <c r="V580" s="189"/>
      <c r="W580" s="189"/>
      <c r="X580" s="189"/>
      <c r="Y580" s="189"/>
      <c r="Z580" s="189"/>
      <c r="AA580" s="189"/>
      <c r="AB580" s="189"/>
      <c r="AC580" s="189"/>
      <c r="AD580" s="189"/>
      <c r="AE580" s="189"/>
      <c r="AF580" s="189"/>
      <c r="AG580" s="189"/>
      <c r="AH580" s="189"/>
      <c r="AI580" s="189"/>
      <c r="AJ580" s="189"/>
      <c r="AK580" s="189"/>
      <c r="AL580" s="189"/>
      <c r="AM580" s="189"/>
      <c r="AN580" s="189"/>
      <c r="AO580" s="189"/>
      <c r="AP580" s="189"/>
      <c r="AQ580" s="189"/>
      <c r="AR580" s="189"/>
      <c r="AS580" s="189"/>
      <c r="AT580" s="189"/>
      <c r="AU580" s="189"/>
      <c r="AV580" s="189"/>
      <c r="AW580" s="189"/>
      <c r="AX580" s="189"/>
      <c r="AY580" s="189"/>
      <c r="AZ580" s="189"/>
      <c r="BA580" s="189"/>
      <c r="BB580" s="189"/>
      <c r="BC580" s="189"/>
      <c r="BD580" s="189"/>
      <c r="BE580" s="189"/>
      <c r="BF580" s="189"/>
      <c r="BG580" s="189"/>
      <c r="BH580" s="189"/>
      <c r="BI580" s="189"/>
      <c r="BJ580" s="189"/>
      <c r="BK580" s="189"/>
      <c r="BL580" s="189"/>
      <c r="BM580" s="189"/>
      <c r="BN580" s="1521"/>
    </row>
    <row r="581" spans="1:66" hidden="1" x14ac:dyDescent="0.15">
      <c r="A581" s="1123"/>
      <c r="B581" s="1453"/>
      <c r="C581" s="1542" t="e">
        <f t="shared" si="141"/>
        <v>#NUM!</v>
      </c>
      <c r="D581" s="1400"/>
      <c r="E581" s="1680"/>
      <c r="F581" s="1606"/>
      <c r="G581" s="1332"/>
      <c r="H581" s="1332"/>
      <c r="I581" s="1332"/>
      <c r="J581" s="1332"/>
      <c r="K581" s="1332"/>
      <c r="L581" s="1332"/>
      <c r="M581" s="1332"/>
      <c r="N581" s="1332"/>
      <c r="O581" s="1332"/>
      <c r="P581" s="1332"/>
      <c r="Q581" s="1332"/>
      <c r="R581" s="1332"/>
      <c r="S581" s="1332"/>
      <c r="T581" s="1332"/>
      <c r="U581" s="1332"/>
      <c r="V581" s="1332"/>
      <c r="W581" s="1332"/>
      <c r="X581" s="1332"/>
      <c r="Y581" s="1332"/>
      <c r="Z581" s="1332"/>
      <c r="AA581" s="1332"/>
      <c r="AB581" s="1332"/>
      <c r="AC581" s="1332"/>
      <c r="AD581" s="1332"/>
      <c r="AE581" s="1332"/>
      <c r="AF581" s="1332"/>
      <c r="AG581" s="1332"/>
      <c r="AH581" s="1332"/>
      <c r="AI581" s="1332"/>
      <c r="AJ581" s="1332"/>
      <c r="AK581" s="1332"/>
      <c r="AL581" s="1332"/>
      <c r="AM581" s="1332"/>
      <c r="AN581" s="1332"/>
      <c r="AO581" s="1332"/>
      <c r="AP581" s="1332"/>
      <c r="AQ581" s="1332"/>
      <c r="AR581" s="1332"/>
      <c r="AS581" s="1332"/>
      <c r="AT581" s="1332"/>
      <c r="AU581" s="1332"/>
      <c r="AV581" s="1332"/>
      <c r="AW581" s="1332"/>
      <c r="AX581" s="1332"/>
      <c r="AY581" s="1332"/>
      <c r="AZ581" s="1332"/>
      <c r="BA581" s="1332"/>
      <c r="BB581" s="1332"/>
      <c r="BC581" s="1332"/>
      <c r="BD581" s="1332"/>
      <c r="BE581" s="1332"/>
      <c r="BF581" s="1332"/>
      <c r="BG581" s="1332"/>
      <c r="BH581" s="1332"/>
      <c r="BI581" s="1332"/>
      <c r="BJ581" s="1332"/>
      <c r="BK581" s="1332"/>
      <c r="BL581" s="1332"/>
      <c r="BM581" s="1332"/>
      <c r="BN581" s="1543"/>
    </row>
    <row r="582" spans="1:66" x14ac:dyDescent="0.15">
      <c r="A582" s="1123"/>
      <c r="C582" s="1529"/>
      <c r="D582" s="274"/>
      <c r="E582" s="1675"/>
      <c r="F582" s="1604"/>
      <c r="G582" s="189"/>
      <c r="H582" s="189"/>
      <c r="I582" s="189"/>
      <c r="J582" s="189"/>
      <c r="K582" s="189"/>
      <c r="L582" s="189"/>
      <c r="M582" s="189"/>
      <c r="N582" s="189"/>
      <c r="O582" s="189"/>
      <c r="P582" s="189"/>
      <c r="Q582" s="189"/>
      <c r="R582" s="189"/>
      <c r="S582" s="189"/>
      <c r="T582" s="189"/>
      <c r="U582" s="189"/>
      <c r="V582" s="189"/>
      <c r="W582" s="189"/>
      <c r="X582" s="189"/>
      <c r="Y582" s="189"/>
      <c r="Z582" s="189"/>
      <c r="AA582" s="189"/>
      <c r="AB582" s="189"/>
      <c r="AC582" s="189"/>
      <c r="AD582" s="189"/>
      <c r="AE582" s="189"/>
      <c r="AF582" s="189"/>
      <c r="AG582" s="189"/>
      <c r="AH582" s="189"/>
      <c r="AI582" s="189"/>
      <c r="AJ582" s="189"/>
      <c r="AK582" s="189"/>
      <c r="AL582" s="189"/>
      <c r="AM582" s="189"/>
      <c r="AN582" s="189"/>
      <c r="AO582" s="189"/>
      <c r="AP582" s="189"/>
      <c r="AQ582" s="189"/>
      <c r="AR582" s="189"/>
      <c r="AS582" s="189"/>
      <c r="AT582" s="189"/>
      <c r="AU582" s="189"/>
      <c r="AV582" s="189"/>
      <c r="AW582" s="189"/>
      <c r="AX582" s="189"/>
      <c r="AY582" s="189"/>
      <c r="AZ582" s="189"/>
      <c r="BA582" s="189"/>
      <c r="BB582" s="189"/>
      <c r="BC582" s="189"/>
      <c r="BD582" s="189"/>
      <c r="BE582" s="189"/>
      <c r="BF582" s="189"/>
      <c r="BG582" s="189"/>
      <c r="BH582" s="189"/>
      <c r="BI582" s="189"/>
      <c r="BJ582" s="189"/>
      <c r="BK582" s="189"/>
      <c r="BL582" s="189"/>
      <c r="BM582" s="189"/>
      <c r="BN582" s="2675"/>
    </row>
    <row r="583" spans="1:66" ht="24.75" customHeight="1" x14ac:dyDescent="0.15">
      <c r="A583" s="1123"/>
      <c r="B583" s="2613" t="s">
        <v>913</v>
      </c>
      <c r="C583" s="1545">
        <f>SUM(E159,E173)/E142</f>
        <v>6.9484968929249558</v>
      </c>
      <c r="D583" s="1546" t="s">
        <v>914</v>
      </c>
      <c r="F583" s="1607"/>
      <c r="G583" s="1547">
        <f>SUM($E$157,G168,G173)/$E$142</f>
        <v>2.1400147784305927</v>
      </c>
      <c r="H583" s="1547">
        <f>SUM($E$157,H168,H173)/$E$142</f>
        <v>2.1400147784305927</v>
      </c>
      <c r="I583" s="1547">
        <f t="shared" ref="I583:BN583" si="142">SUM($E$157,I168,I173)/$E$142</f>
        <v>2.1400147784305927</v>
      </c>
      <c r="J583" s="1547">
        <f t="shared" si="142"/>
        <v>2.1400147784305927</v>
      </c>
      <c r="K583" s="1547">
        <f t="shared" si="142"/>
        <v>2.1400147784305927</v>
      </c>
      <c r="L583" s="1547">
        <f t="shared" si="142"/>
        <v>2.1400147784305927</v>
      </c>
      <c r="M583" s="1547">
        <f t="shared" si="142"/>
        <v>2.1400147784305927</v>
      </c>
      <c r="N583" s="1547">
        <f t="shared" si="142"/>
        <v>2.1400147784305927</v>
      </c>
      <c r="O583" s="1547">
        <f t="shared" si="142"/>
        <v>2.1400147784305927</v>
      </c>
      <c r="P583" s="1547">
        <f t="shared" si="142"/>
        <v>2.1400147784305927</v>
      </c>
      <c r="Q583" s="1547">
        <f t="shared" si="142"/>
        <v>2.1400147784305927</v>
      </c>
      <c r="R583" s="1547">
        <f t="shared" si="142"/>
        <v>2.1400147784305927</v>
      </c>
      <c r="S583" s="1547">
        <f t="shared" si="142"/>
        <v>2.1400147784305927</v>
      </c>
      <c r="T583" s="1547">
        <f t="shared" si="142"/>
        <v>2.1400147784305927</v>
      </c>
      <c r="U583" s="1547">
        <f t="shared" si="142"/>
        <v>2.1400147784305927</v>
      </c>
      <c r="V583" s="1547">
        <f t="shared" si="142"/>
        <v>2.1400147784305927</v>
      </c>
      <c r="W583" s="1547">
        <f t="shared" si="142"/>
        <v>2.1400147784305927</v>
      </c>
      <c r="X583" s="1547">
        <f t="shared" si="142"/>
        <v>2.1400147784305927</v>
      </c>
      <c r="Y583" s="1547">
        <f t="shared" si="142"/>
        <v>2.1400147784305927</v>
      </c>
      <c r="Z583" s="1547">
        <f t="shared" si="142"/>
        <v>2.1400147784305927</v>
      </c>
      <c r="AA583" s="1547">
        <f t="shared" si="142"/>
        <v>2.1400147784305927</v>
      </c>
      <c r="AB583" s="1547">
        <f t="shared" si="142"/>
        <v>2.1400147784305927</v>
      </c>
      <c r="AC583" s="1547">
        <f t="shared" si="142"/>
        <v>2.1400147784305927</v>
      </c>
      <c r="AD583" s="1547">
        <f t="shared" si="142"/>
        <v>2.1400147784305927</v>
      </c>
      <c r="AE583" s="1547">
        <f t="shared" si="142"/>
        <v>2.1400147784305927</v>
      </c>
      <c r="AF583" s="1547">
        <f t="shared" si="142"/>
        <v>2.1400147784305927</v>
      </c>
      <c r="AG583" s="1547">
        <f t="shared" si="142"/>
        <v>2.1400147784305927</v>
      </c>
      <c r="AH583" s="1547">
        <f t="shared" si="142"/>
        <v>2.1400147784305927</v>
      </c>
      <c r="AI583" s="1547">
        <f t="shared" si="142"/>
        <v>2.1400147784305927</v>
      </c>
      <c r="AJ583" s="1547">
        <f t="shared" si="142"/>
        <v>2.1400147784305927</v>
      </c>
      <c r="AK583" s="1547">
        <f t="shared" si="142"/>
        <v>2.1400147784305927</v>
      </c>
      <c r="AL583" s="1547">
        <f t="shared" si="142"/>
        <v>2.1400147784305927</v>
      </c>
      <c r="AM583" s="1547">
        <f t="shared" si="142"/>
        <v>2.1400147784305927</v>
      </c>
      <c r="AN583" s="1547">
        <f t="shared" si="142"/>
        <v>2.1400147784305927</v>
      </c>
      <c r="AO583" s="1547">
        <f t="shared" si="142"/>
        <v>2.1400147784305927</v>
      </c>
      <c r="AP583" s="1547">
        <f t="shared" si="142"/>
        <v>2.1400147784305927</v>
      </c>
      <c r="AQ583" s="1547">
        <f t="shared" si="142"/>
        <v>2.1400147784305927</v>
      </c>
      <c r="AR583" s="1547">
        <f t="shared" si="142"/>
        <v>2.1400147784305927</v>
      </c>
      <c r="AS583" s="1547">
        <f t="shared" si="142"/>
        <v>2.1400147784305927</v>
      </c>
      <c r="AT583" s="1547">
        <f t="shared" si="142"/>
        <v>2.1400147784305927</v>
      </c>
      <c r="AU583" s="1547">
        <f t="shared" si="142"/>
        <v>2.1400147784305927</v>
      </c>
      <c r="AV583" s="1547">
        <f t="shared" si="142"/>
        <v>2.1400147784305927</v>
      </c>
      <c r="AW583" s="1547">
        <f t="shared" si="142"/>
        <v>2.1400147784305927</v>
      </c>
      <c r="AX583" s="1547">
        <f t="shared" si="142"/>
        <v>2.1400147784305927</v>
      </c>
      <c r="AY583" s="1547">
        <f t="shared" si="142"/>
        <v>2.1400147784305927</v>
      </c>
      <c r="AZ583" s="1547">
        <f t="shared" si="142"/>
        <v>2.1400147784305927</v>
      </c>
      <c r="BA583" s="1547">
        <f t="shared" si="142"/>
        <v>2.1400147784305927</v>
      </c>
      <c r="BB583" s="1547">
        <f t="shared" si="142"/>
        <v>2.1400147784305927</v>
      </c>
      <c r="BC583" s="1547">
        <f t="shared" si="142"/>
        <v>2.1400147784305927</v>
      </c>
      <c r="BD583" s="1547">
        <f t="shared" si="142"/>
        <v>2.1400147784305927</v>
      </c>
      <c r="BE583" s="1547">
        <f t="shared" si="142"/>
        <v>2.1400147784305927</v>
      </c>
      <c r="BF583" s="1547">
        <f t="shared" si="142"/>
        <v>2.1400147784305927</v>
      </c>
      <c r="BG583" s="1547">
        <f t="shared" si="142"/>
        <v>2.1400147784305927</v>
      </c>
      <c r="BH583" s="1547">
        <f t="shared" si="142"/>
        <v>2.1400147784305927</v>
      </c>
      <c r="BI583" s="1547">
        <f t="shared" si="142"/>
        <v>2.1400147784305927</v>
      </c>
      <c r="BJ583" s="1547">
        <f t="shared" si="142"/>
        <v>2.1400147784305927</v>
      </c>
      <c r="BK583" s="1547">
        <f t="shared" si="142"/>
        <v>2.1400147784305927</v>
      </c>
      <c r="BL583" s="1547">
        <f t="shared" si="142"/>
        <v>2.1400147784305927</v>
      </c>
      <c r="BM583" s="1547">
        <f t="shared" si="142"/>
        <v>2.1400147784305927</v>
      </c>
      <c r="BN583" s="1549">
        <f t="shared" si="142"/>
        <v>2.1400147784305927</v>
      </c>
    </row>
    <row r="584" spans="1:66" ht="21.75" hidden="1" customHeight="1" x14ac:dyDescent="0.15">
      <c r="A584" s="1123"/>
      <c r="B584" s="2613" t="s">
        <v>915</v>
      </c>
      <c r="C584" s="1545" t="e">
        <f>SUM(E157,E171,E174,151,E155)/E143</f>
        <v>#DIV/0!</v>
      </c>
      <c r="D584" s="1550" t="s">
        <v>916</v>
      </c>
      <c r="BN584" s="1123"/>
    </row>
    <row r="585" spans="1:66" ht="21.75" customHeight="1" x14ac:dyDescent="0.15">
      <c r="A585" s="1123"/>
      <c r="B585" s="2613" t="s">
        <v>917</v>
      </c>
      <c r="C585" s="1551">
        <f>SUM($E$159,E174)/$E$142</f>
        <v>7.7086376844013609</v>
      </c>
      <c r="D585" s="1552" t="s">
        <v>914</v>
      </c>
      <c r="BN585" s="1123"/>
    </row>
    <row r="586" spans="1:66" ht="21.75" customHeight="1" x14ac:dyDescent="0.15">
      <c r="A586" s="1123"/>
      <c r="B586" s="2613" t="s">
        <v>918</v>
      </c>
      <c r="C586" s="1553">
        <f>SUM($E$159,E175,)/$E$142</f>
        <v>6.9655010888478017</v>
      </c>
      <c r="D586" s="1552" t="s">
        <v>914</v>
      </c>
      <c r="BN586" s="1123"/>
    </row>
    <row r="587" spans="1:66" ht="21.75" customHeight="1" x14ac:dyDescent="0.15">
      <c r="A587" s="1123"/>
      <c r="B587" s="2613" t="s">
        <v>919</v>
      </c>
      <c r="C587" s="1554">
        <f>SUM($E$159,E176,)/$E$142</f>
        <v>7.804612631627954</v>
      </c>
      <c r="D587" s="1555" t="s">
        <v>914</v>
      </c>
      <c r="BN587" s="1123"/>
    </row>
    <row r="588" spans="1:66" ht="21.75" customHeight="1" x14ac:dyDescent="0.2">
      <c r="A588" s="1123"/>
      <c r="B588" s="2614" t="s">
        <v>920</v>
      </c>
      <c r="C588" s="1557">
        <f>SUM($E$160,E173,)/$E$142</f>
        <v>8.0139584931465588</v>
      </c>
      <c r="D588" s="1558" t="s">
        <v>914</v>
      </c>
      <c r="I588"/>
      <c r="BN588" s="1123"/>
    </row>
    <row r="589" spans="1:66" ht="21.75" customHeight="1" x14ac:dyDescent="0.15">
      <c r="A589" s="1123"/>
      <c r="B589" s="2615" t="s">
        <v>921</v>
      </c>
      <c r="C589" s="1560">
        <f>SUM($E$160,E174,)/$E$142</f>
        <v>8.7740992846229648</v>
      </c>
      <c r="D589" s="1561" t="s">
        <v>914</v>
      </c>
      <c r="BN589" s="1123"/>
    </row>
    <row r="590" spans="1:66" ht="21.75" customHeight="1" x14ac:dyDescent="0.15">
      <c r="A590" s="1123"/>
      <c r="B590" s="2616" t="s">
        <v>922</v>
      </c>
      <c r="C590" s="1557">
        <f>SUM($E$160,E175,)/$E$142</f>
        <v>8.0309626890694048</v>
      </c>
      <c r="D590" s="1558" t="s">
        <v>914</v>
      </c>
      <c r="BN590" s="1123"/>
    </row>
    <row r="591" spans="1:66" ht="21.75" customHeight="1" x14ac:dyDescent="0.15">
      <c r="A591" s="1123"/>
      <c r="B591" s="2617" t="s">
        <v>923</v>
      </c>
      <c r="C591" s="1564">
        <f>SUM($E$160,E176,)/$E$142</f>
        <v>8.8700742318495589</v>
      </c>
      <c r="D591" s="1561" t="s">
        <v>914</v>
      </c>
      <c r="BN591" s="1123"/>
    </row>
    <row r="592" spans="1:66" ht="21.75" customHeight="1" x14ac:dyDescent="0.15">
      <c r="A592" s="1123"/>
      <c r="B592" s="747"/>
      <c r="C592" s="1603"/>
      <c r="D592" s="231"/>
      <c r="E592" s="230"/>
      <c r="F592" s="1603"/>
      <c r="G592" s="231"/>
      <c r="H592" s="231"/>
      <c r="I592" s="231"/>
      <c r="J592" s="231"/>
      <c r="K592" s="231"/>
      <c r="L592" s="231"/>
      <c r="M592" s="231"/>
      <c r="N592" s="231"/>
      <c r="O592" s="231"/>
      <c r="P592" s="231"/>
      <c r="Q592" s="231"/>
      <c r="R592" s="231"/>
      <c r="S592" s="231"/>
      <c r="T592" s="231"/>
      <c r="U592" s="231"/>
      <c r="V592" s="231"/>
      <c r="W592" s="231"/>
      <c r="X592" s="231"/>
      <c r="Y592" s="231"/>
      <c r="Z592" s="231"/>
      <c r="AA592" s="231"/>
      <c r="AB592" s="231"/>
      <c r="AC592" s="231"/>
      <c r="AD592" s="231"/>
      <c r="AE592" s="231"/>
      <c r="AF592" s="231"/>
      <c r="AG592" s="231"/>
      <c r="AH592" s="231"/>
      <c r="AI592" s="231"/>
      <c r="AJ592" s="231"/>
      <c r="AK592" s="231"/>
      <c r="AL592" s="231"/>
      <c r="AM592" s="231"/>
      <c r="AN592" s="231"/>
      <c r="AO592" s="231"/>
      <c r="AP592" s="231"/>
      <c r="AQ592" s="231"/>
      <c r="AR592" s="231"/>
      <c r="AS592" s="231"/>
      <c r="AT592" s="231"/>
      <c r="AU592" s="231"/>
      <c r="AV592" s="231"/>
      <c r="AW592" s="231"/>
      <c r="AX592" s="231"/>
      <c r="AY592" s="231"/>
      <c r="AZ592" s="231"/>
      <c r="BA592" s="231"/>
      <c r="BB592" s="231"/>
      <c r="BC592" s="231"/>
      <c r="BD592" s="231"/>
      <c r="BE592" s="231"/>
      <c r="BF592" s="231"/>
      <c r="BG592" s="231"/>
      <c r="BH592" s="231"/>
      <c r="BI592" s="231"/>
      <c r="BJ592" s="231"/>
      <c r="BK592" s="231"/>
      <c r="BL592" s="231"/>
      <c r="BM592" s="231"/>
      <c r="BN592" s="1334"/>
    </row>
    <row r="593" spans="1:66" ht="15" customHeight="1" x14ac:dyDescent="0.15">
      <c r="A593" s="1123"/>
      <c r="B593" s="3700" t="s">
        <v>924</v>
      </c>
      <c r="C593" s="3670" t="s">
        <v>925</v>
      </c>
      <c r="D593" s="1703">
        <f>C129</f>
        <v>5.35</v>
      </c>
      <c r="E593" s="1694" t="s">
        <v>926</v>
      </c>
      <c r="F593" s="1696" t="s">
        <v>927</v>
      </c>
      <c r="G593" s="184">
        <f>G146*G$142</f>
        <v>597260304</v>
      </c>
      <c r="H593" s="184">
        <f t="shared" ref="H593:AL593" si="143">H146*H$142</f>
        <v>477808243.20000005</v>
      </c>
      <c r="I593" s="184">
        <f t="shared" si="143"/>
        <v>419338670.96104848</v>
      </c>
      <c r="J593" s="184">
        <f t="shared" si="143"/>
        <v>382246594.56000006</v>
      </c>
      <c r="K593" s="184">
        <f t="shared" si="143"/>
        <v>355750540.91992176</v>
      </c>
      <c r="L593" s="184">
        <f t="shared" si="143"/>
        <v>335470936.76883882</v>
      </c>
      <c r="M593" s="184">
        <f t="shared" si="143"/>
        <v>319229375.98093188</v>
      </c>
      <c r="N593" s="184">
        <f t="shared" si="143"/>
        <v>305797275.64800006</v>
      </c>
      <c r="O593" s="184">
        <f t="shared" si="143"/>
        <v>294419233.59999239</v>
      </c>
      <c r="P593" s="184">
        <f t="shared" si="143"/>
        <v>284600432.73593742</v>
      </c>
      <c r="Q593" s="184">
        <f t="shared" si="143"/>
        <v>276000639.17131639</v>
      </c>
      <c r="R593" s="184">
        <f t="shared" si="143"/>
        <v>268376749.41507104</v>
      </c>
      <c r="S593" s="184">
        <f t="shared" si="143"/>
        <v>261549557.59304419</v>
      </c>
      <c r="T593" s="184">
        <f t="shared" si="143"/>
        <v>255383500.78474557</v>
      </c>
      <c r="U593" s="184">
        <f t="shared" si="143"/>
        <v>249773772.04535279</v>
      </c>
      <c r="V593" s="184">
        <f t="shared" si="143"/>
        <v>244637820.5184001</v>
      </c>
      <c r="W593" s="184">
        <f t="shared" si="143"/>
        <v>239909570.84711677</v>
      </c>
      <c r="X593" s="184">
        <f t="shared" si="143"/>
        <v>235535386.87999395</v>
      </c>
      <c r="Y593" s="184">
        <f t="shared" si="143"/>
        <v>231471187.88227984</v>
      </c>
      <c r="Z593" s="184">
        <f t="shared" si="143"/>
        <v>227680346.18874994</v>
      </c>
      <c r="AA593" s="184">
        <f t="shared" si="143"/>
        <v>224132126.91190147</v>
      </c>
      <c r="AB593" s="184">
        <f t="shared" si="143"/>
        <v>220800511.33705309</v>
      </c>
      <c r="AC593" s="184">
        <f t="shared" si="143"/>
        <v>217663296.86257532</v>
      </c>
      <c r="AD593" s="184">
        <f t="shared" si="143"/>
        <v>214701399.53205681</v>
      </c>
      <c r="AE593" s="184">
        <f t="shared" si="143"/>
        <v>211898307.18235207</v>
      </c>
      <c r="AF593" s="184">
        <f t="shared" si="143"/>
        <v>209239646.07443529</v>
      </c>
      <c r="AG593" s="184">
        <f t="shared" si="143"/>
        <v>206712834.07978055</v>
      </c>
      <c r="AH593" s="184">
        <f t="shared" si="143"/>
        <v>204306800.62779641</v>
      </c>
      <c r="AI593" s="184">
        <f t="shared" si="143"/>
        <v>202011758.68002734</v>
      </c>
      <c r="AJ593" s="184">
        <f t="shared" si="143"/>
        <v>199819017.63628224</v>
      </c>
      <c r="AK593" s="184">
        <f t="shared" si="143"/>
        <v>197720828.7288487</v>
      </c>
      <c r="AL593" s="184">
        <f t="shared" si="143"/>
        <v>195710256.41472009</v>
      </c>
      <c r="AM593" s="184">
        <f t="shared" ref="AM593:BN593" si="144">AM146*AM$142</f>
        <v>193781070.73143053</v>
      </c>
      <c r="AN593" s="184">
        <f t="shared" si="144"/>
        <v>191927656.67769343</v>
      </c>
      <c r="AO593" s="184">
        <f t="shared" si="144"/>
        <v>190144937.51244786</v>
      </c>
      <c r="AP593" s="184">
        <f t="shared" si="144"/>
        <v>188428309.50399521</v>
      </c>
      <c r="AQ593" s="184">
        <f t="shared" si="144"/>
        <v>186773586.15406826</v>
      </c>
      <c r="AR593" s="184">
        <f t="shared" si="144"/>
        <v>185176950.30582386</v>
      </c>
      <c r="AS593" s="184">
        <f t="shared" si="144"/>
        <v>183634912.84617054</v>
      </c>
      <c r="AT593" s="184">
        <f t="shared" si="144"/>
        <v>182144276.95099998</v>
      </c>
      <c r="AU593" s="184">
        <f t="shared" si="144"/>
        <v>180702107.01128009</v>
      </c>
      <c r="AV593" s="184">
        <f t="shared" si="144"/>
        <v>179305701.52952114</v>
      </c>
      <c r="AW593" s="184">
        <f t="shared" si="144"/>
        <v>177952569.39809901</v>
      </c>
      <c r="AX593" s="184">
        <f t="shared" si="144"/>
        <v>176640409.06964248</v>
      </c>
      <c r="AY593" s="184">
        <f t="shared" si="144"/>
        <v>175367090.21001023</v>
      </c>
      <c r="AZ593" s="184">
        <f t="shared" si="144"/>
        <v>174130637.49006027</v>
      </c>
      <c r="BA593" s="184">
        <f t="shared" si="144"/>
        <v>172929216.22637564</v>
      </c>
      <c r="BB593" s="184">
        <f t="shared" si="144"/>
        <v>171761119.62564546</v>
      </c>
      <c r="BC593" s="184">
        <f t="shared" si="144"/>
        <v>170624757.42431927</v>
      </c>
      <c r="BD593" s="184">
        <f t="shared" si="144"/>
        <v>169518645.74588165</v>
      </c>
      <c r="BE593" s="184">
        <f t="shared" si="144"/>
        <v>168441398.02377599</v>
      </c>
      <c r="BF593" s="184">
        <f t="shared" si="144"/>
        <v>167391716.85954824</v>
      </c>
      <c r="BG593" s="184">
        <f t="shared" si="144"/>
        <v>166368386.70391983</v>
      </c>
      <c r="BH593" s="184">
        <f t="shared" si="144"/>
        <v>165370267.26382446</v>
      </c>
      <c r="BI593" s="184">
        <f t="shared" si="144"/>
        <v>164396287.5514324</v>
      </c>
      <c r="BJ593" s="184">
        <f t="shared" si="144"/>
        <v>163445440.50223711</v>
      </c>
      <c r="BK593" s="184">
        <f t="shared" si="144"/>
        <v>162516778.09870043</v>
      </c>
      <c r="BL593" s="184">
        <f t="shared" si="144"/>
        <v>161609406.94402188</v>
      </c>
      <c r="BM593" s="184">
        <f t="shared" si="144"/>
        <v>160722484.23751435</v>
      </c>
      <c r="BN593" s="1335">
        <f t="shared" si="144"/>
        <v>159855214.10902578</v>
      </c>
    </row>
    <row r="594" spans="1:66" ht="15" customHeight="1" x14ac:dyDescent="0.15">
      <c r="A594" s="1123"/>
      <c r="B594" s="3701"/>
      <c r="C594" s="3671"/>
      <c r="D594" s="1704">
        <f>D593</f>
        <v>5.35</v>
      </c>
      <c r="E594" s="1694" t="s">
        <v>926</v>
      </c>
      <c r="F594" s="1697" t="s">
        <v>928</v>
      </c>
      <c r="G594" s="184">
        <f t="shared" ref="G594:AL594" si="145">G147*G$142</f>
        <v>597260304</v>
      </c>
      <c r="H594" s="184">
        <f t="shared" si="145"/>
        <v>507671258.39999992</v>
      </c>
      <c r="I594" s="184">
        <f t="shared" si="145"/>
        <v>461631350.33255774</v>
      </c>
      <c r="J594" s="184">
        <f t="shared" si="145"/>
        <v>431520569.63999993</v>
      </c>
      <c r="K594" s="184">
        <f t="shared" si="145"/>
        <v>409524106.67188901</v>
      </c>
      <c r="L594" s="184">
        <f t="shared" si="145"/>
        <v>392386647.78267407</v>
      </c>
      <c r="M594" s="184">
        <f t="shared" si="145"/>
        <v>378457855.96770722</v>
      </c>
      <c r="N594" s="184">
        <f t="shared" si="145"/>
        <v>366792484.19399995</v>
      </c>
      <c r="O594" s="184">
        <f t="shared" si="145"/>
        <v>356801719.75712061</v>
      </c>
      <c r="P594" s="184">
        <f t="shared" si="145"/>
        <v>348095490.67110562</v>
      </c>
      <c r="Q594" s="184">
        <f t="shared" si="145"/>
        <v>340402899.68696231</v>
      </c>
      <c r="R594" s="184">
        <f t="shared" si="145"/>
        <v>333528650.61527288</v>
      </c>
      <c r="S594" s="184">
        <f t="shared" si="145"/>
        <v>327327610.65209502</v>
      </c>
      <c r="T594" s="184">
        <f t="shared" si="145"/>
        <v>321689177.57255113</v>
      </c>
      <c r="U594" s="184">
        <f t="shared" si="145"/>
        <v>316527258.03233457</v>
      </c>
      <c r="V594" s="184">
        <f t="shared" si="145"/>
        <v>311773611.56489986</v>
      </c>
      <c r="W594" s="184">
        <f t="shared" si="145"/>
        <v>307373294.87439638</v>
      </c>
      <c r="X594" s="184">
        <f t="shared" si="145"/>
        <v>303281461.79355252</v>
      </c>
      <c r="Y594" s="184">
        <f t="shared" si="145"/>
        <v>299461064.18851876</v>
      </c>
      <c r="Z594" s="184">
        <f t="shared" si="145"/>
        <v>295881167.07043982</v>
      </c>
      <c r="AA594" s="184">
        <f t="shared" si="145"/>
        <v>292515691.94248223</v>
      </c>
      <c r="AB594" s="184">
        <f t="shared" si="145"/>
        <v>289342464.73391801</v>
      </c>
      <c r="AC594" s="184">
        <f t="shared" si="145"/>
        <v>286342484.27271718</v>
      </c>
      <c r="AD594" s="184">
        <f t="shared" si="145"/>
        <v>283499353.02298194</v>
      </c>
      <c r="AE594" s="184">
        <f t="shared" si="145"/>
        <v>280798828.95650929</v>
      </c>
      <c r="AF594" s="184">
        <f t="shared" si="145"/>
        <v>278228469.05428076</v>
      </c>
      <c r="AG594" s="184">
        <f t="shared" si="145"/>
        <v>275777342.95975983</v>
      </c>
      <c r="AH594" s="184">
        <f t="shared" si="145"/>
        <v>273435800.93666852</v>
      </c>
      <c r="AI594" s="184">
        <f t="shared" si="145"/>
        <v>271195284.29310286</v>
      </c>
      <c r="AJ594" s="184">
        <f t="shared" si="145"/>
        <v>269048169.32748431</v>
      </c>
      <c r="AK594" s="184">
        <f t="shared" si="145"/>
        <v>266987637.96666408</v>
      </c>
      <c r="AL594" s="184">
        <f t="shared" si="145"/>
        <v>265007569.83016491</v>
      </c>
      <c r="AM594" s="184">
        <f t="shared" ref="AM594:BN594" si="146">AM147*AM$142</f>
        <v>263102451.62318814</v>
      </c>
      <c r="AN594" s="184">
        <f t="shared" si="146"/>
        <v>261267300.64323694</v>
      </c>
      <c r="AO594" s="184">
        <f t="shared" si="146"/>
        <v>259497599.85745472</v>
      </c>
      <c r="AP594" s="184">
        <f t="shared" si="146"/>
        <v>257789242.52451962</v>
      </c>
      <c r="AQ594" s="184">
        <f t="shared" si="146"/>
        <v>256138484.73542458</v>
      </c>
      <c r="AR594" s="184">
        <f t="shared" si="146"/>
        <v>254541904.56024092</v>
      </c>
      <c r="AS594" s="184">
        <f t="shared" si="146"/>
        <v>252996366.73402011</v>
      </c>
      <c r="AT594" s="184">
        <f t="shared" si="146"/>
        <v>251498992.00987384</v>
      </c>
      <c r="AU594" s="184">
        <f t="shared" si="146"/>
        <v>250047130.46263447</v>
      </c>
      <c r="AV594" s="184">
        <f t="shared" si="146"/>
        <v>248638338.1511099</v>
      </c>
      <c r="AW594" s="184">
        <f t="shared" si="146"/>
        <v>247270356.64746821</v>
      </c>
      <c r="AX594" s="184">
        <f t="shared" si="146"/>
        <v>245941095.02383024</v>
      </c>
      <c r="AY594" s="184">
        <f t="shared" si="146"/>
        <v>244648613.95263347</v>
      </c>
      <c r="AZ594" s="184">
        <f t="shared" si="146"/>
        <v>243391111.63180959</v>
      </c>
      <c r="BA594" s="184">
        <f t="shared" si="146"/>
        <v>242166911.29067606</v>
      </c>
      <c r="BB594" s="184">
        <f t="shared" si="146"/>
        <v>240974450.06953466</v>
      </c>
      <c r="BC594" s="184">
        <f t="shared" si="146"/>
        <v>239812269.096782</v>
      </c>
      <c r="BD594" s="184">
        <f t="shared" si="146"/>
        <v>238679004.61303294</v>
      </c>
      <c r="BE594" s="184">
        <f t="shared" si="146"/>
        <v>237573380.01327321</v>
      </c>
      <c r="BF594" s="184">
        <f t="shared" si="146"/>
        <v>236494198.69613865</v>
      </c>
      <c r="BG594" s="184">
        <f t="shared" si="146"/>
        <v>235440337.6246691</v>
      </c>
      <c r="BH594" s="184">
        <f t="shared" si="146"/>
        <v>234410741.51579589</v>
      </c>
      <c r="BI594" s="184">
        <f t="shared" si="146"/>
        <v>233404417.58678126</v>
      </c>
      <c r="BJ594" s="184">
        <f t="shared" si="146"/>
        <v>232420430.79616815</v>
      </c>
      <c r="BK594" s="184">
        <f t="shared" si="146"/>
        <v>231457899.52477846</v>
      </c>
      <c r="BL594" s="184">
        <f t="shared" si="146"/>
        <v>230515991.64913744</v>
      </c>
      <c r="BM594" s="184">
        <f t="shared" si="146"/>
        <v>229593920.96557993</v>
      </c>
      <c r="BN594" s="1335">
        <f t="shared" si="146"/>
        <v>228690943.92836165</v>
      </c>
    </row>
    <row r="595" spans="1:66" x14ac:dyDescent="0.15">
      <c r="A595" s="1123"/>
      <c r="B595" s="1566"/>
      <c r="C595" s="3672"/>
      <c r="D595" s="1705">
        <f>D594</f>
        <v>5.35</v>
      </c>
      <c r="E595" s="1695" t="s">
        <v>926</v>
      </c>
      <c r="F595" s="1699" t="s">
        <v>929</v>
      </c>
      <c r="G595" s="1358">
        <f t="shared" ref="G595:AL595" si="147">G148*G$142</f>
        <v>597260304</v>
      </c>
      <c r="H595" s="1358">
        <f t="shared" si="147"/>
        <v>537534273.5999999</v>
      </c>
      <c r="I595" s="1358">
        <f t="shared" si="147"/>
        <v>505405244.63152903</v>
      </c>
      <c r="J595" s="1358">
        <f t="shared" si="147"/>
        <v>483780846.24000001</v>
      </c>
      <c r="K595" s="1358">
        <f t="shared" si="147"/>
        <v>467646887.41878974</v>
      </c>
      <c r="L595" s="1358">
        <f t="shared" si="147"/>
        <v>454864720.16837615</v>
      </c>
      <c r="M595" s="1358">
        <f t="shared" si="147"/>
        <v>444330509.48437542</v>
      </c>
      <c r="N595" s="1358">
        <f t="shared" si="147"/>
        <v>435402761.61600006</v>
      </c>
      <c r="O595" s="1358">
        <f t="shared" si="147"/>
        <v>427676943.52085346</v>
      </c>
      <c r="P595" s="1358">
        <f t="shared" si="147"/>
        <v>420882198.67691076</v>
      </c>
      <c r="Q595" s="1358">
        <f t="shared" si="147"/>
        <v>414828648.27435774</v>
      </c>
      <c r="R595" s="1358">
        <f t="shared" si="147"/>
        <v>409378248.15153855</v>
      </c>
      <c r="S595" s="1358">
        <f t="shared" si="147"/>
        <v>404427627.3086971</v>
      </c>
      <c r="T595" s="1358">
        <f t="shared" si="147"/>
        <v>399897458.53593791</v>
      </c>
      <c r="U595" s="1358">
        <f t="shared" si="147"/>
        <v>395725595.61411363</v>
      </c>
      <c r="V595" s="1358">
        <f t="shared" si="147"/>
        <v>391862485.45440006</v>
      </c>
      <c r="W595" s="1358">
        <f t="shared" si="147"/>
        <v>388268008.90813899</v>
      </c>
      <c r="X595" s="1358">
        <f t="shared" si="147"/>
        <v>384909249.16876817</v>
      </c>
      <c r="Y595" s="1358">
        <f t="shared" si="147"/>
        <v>381758880.01741451</v>
      </c>
      <c r="Z595" s="1358">
        <f t="shared" si="147"/>
        <v>378793978.80921966</v>
      </c>
      <c r="AA595" s="1358">
        <f t="shared" si="147"/>
        <v>375995137.02689123</v>
      </c>
      <c r="AB595" s="1358">
        <f t="shared" si="147"/>
        <v>373345783.44692194</v>
      </c>
      <c r="AC595" s="1358">
        <f t="shared" si="147"/>
        <v>370831661.91390526</v>
      </c>
      <c r="AD595" s="1358">
        <f t="shared" si="147"/>
        <v>368440423.33638471</v>
      </c>
      <c r="AE595" s="1358">
        <f t="shared" si="147"/>
        <v>366161303.28407395</v>
      </c>
      <c r="AF595" s="1358">
        <f t="shared" si="147"/>
        <v>363984864.57782739</v>
      </c>
      <c r="AG595" s="1358">
        <f t="shared" si="147"/>
        <v>361902789.81511152</v>
      </c>
      <c r="AH595" s="1358">
        <f t="shared" si="147"/>
        <v>359907712.68234414</v>
      </c>
      <c r="AI595" s="1358">
        <f t="shared" si="147"/>
        <v>357993079.69801813</v>
      </c>
      <c r="AJ595" s="1358">
        <f t="shared" si="147"/>
        <v>356153036.05270231</v>
      </c>
      <c r="AK595" s="1358">
        <f t="shared" si="147"/>
        <v>354382330.69460732</v>
      </c>
      <c r="AL595" s="1358">
        <f t="shared" si="147"/>
        <v>352676236.9089601</v>
      </c>
      <c r="AM595" s="1358">
        <f t="shared" ref="AM595:BN595" si="148">AM148*AM$142</f>
        <v>351030485.4636184</v>
      </c>
      <c r="AN595" s="1358">
        <f t="shared" si="148"/>
        <v>349441208.01732516</v>
      </c>
      <c r="AO595" s="1358">
        <f t="shared" si="148"/>
        <v>347904888.96374601</v>
      </c>
      <c r="AP595" s="1358">
        <f t="shared" si="148"/>
        <v>346418324.25189137</v>
      </c>
      <c r="AQ595" s="1358">
        <f t="shared" si="148"/>
        <v>344978586.0090214</v>
      </c>
      <c r="AR595" s="1358">
        <f t="shared" si="148"/>
        <v>343582992.0156731</v>
      </c>
      <c r="AS595" s="1358">
        <f t="shared" si="148"/>
        <v>342229079.25871623</v>
      </c>
      <c r="AT595" s="1358">
        <f t="shared" si="148"/>
        <v>340914580.9282977</v>
      </c>
      <c r="AU595" s="1358">
        <f t="shared" si="148"/>
        <v>339637406.33634675</v>
      </c>
      <c r="AV595" s="1358">
        <f t="shared" si="148"/>
        <v>338395623.32420206</v>
      </c>
      <c r="AW595" s="1358">
        <f t="shared" si="148"/>
        <v>337187442.79958737</v>
      </c>
      <c r="AX595" s="1358">
        <f t="shared" si="148"/>
        <v>336011205.10222977</v>
      </c>
      <c r="AY595" s="1358">
        <f t="shared" si="148"/>
        <v>334865367.94568002</v>
      </c>
      <c r="AZ595" s="1358">
        <f t="shared" si="148"/>
        <v>333748495.72251475</v>
      </c>
      <c r="BA595" s="1358">
        <f t="shared" si="148"/>
        <v>332659249.99279654</v>
      </c>
      <c r="BB595" s="1358">
        <f t="shared" si="148"/>
        <v>331596381.00274622</v>
      </c>
      <c r="BC595" s="1358">
        <f t="shared" si="148"/>
        <v>330558720.10312712</v>
      </c>
      <c r="BD595" s="1358">
        <f t="shared" si="148"/>
        <v>329545172.9556666</v>
      </c>
      <c r="BE595" s="1358">
        <f t="shared" si="148"/>
        <v>328554713.43164092</v>
      </c>
      <c r="BF595" s="1358">
        <f t="shared" si="148"/>
        <v>327586378.12004465</v>
      </c>
      <c r="BG595" s="1358">
        <f t="shared" si="148"/>
        <v>326639261.37400132</v>
      </c>
      <c r="BH595" s="1358">
        <f t="shared" si="148"/>
        <v>325712510.83360034</v>
      </c>
      <c r="BI595" s="1358">
        <f t="shared" si="148"/>
        <v>324805323.37144458</v>
      </c>
      <c r="BJ595" s="1358">
        <f t="shared" si="148"/>
        <v>323916941.41410965</v>
      </c>
      <c r="BK595" s="1358">
        <f t="shared" si="148"/>
        <v>323046649.59863114</v>
      </c>
      <c r="BL595" s="1358">
        <f t="shared" si="148"/>
        <v>322193771.72821635</v>
      </c>
      <c r="BM595" s="1358">
        <f t="shared" si="148"/>
        <v>321357667.99574929</v>
      </c>
      <c r="BN595" s="1363">
        <f t="shared" si="148"/>
        <v>320537732.44743204</v>
      </c>
    </row>
    <row r="596" spans="1:66" ht="3" customHeight="1" x14ac:dyDescent="0.15">
      <c r="A596" s="1123"/>
      <c r="B596" s="1566"/>
      <c r="C596" s="1600"/>
      <c r="D596" s="1706"/>
      <c r="E596" s="1701" t="s">
        <v>926</v>
      </c>
      <c r="F596" s="1692"/>
      <c r="G596" s="184"/>
      <c r="H596" s="184"/>
      <c r="I596" s="184"/>
      <c r="J596" s="184"/>
      <c r="K596" s="184"/>
      <c r="L596" s="184"/>
      <c r="M596" s="184"/>
      <c r="N596" s="184"/>
      <c r="O596" s="184"/>
      <c r="P596" s="184"/>
      <c r="Q596" s="184"/>
      <c r="R596" s="184"/>
      <c r="S596" s="184"/>
      <c r="T596" s="184"/>
      <c r="U596" s="184"/>
      <c r="V596" s="184"/>
      <c r="W596" s="184"/>
      <c r="X596" s="184"/>
      <c r="Y596" s="184"/>
      <c r="Z596" s="184"/>
      <c r="AA596" s="184"/>
      <c r="AB596" s="184"/>
      <c r="AC596" s="184"/>
      <c r="AD596" s="184"/>
      <c r="AE596" s="184"/>
      <c r="AF596" s="184"/>
      <c r="AG596" s="184"/>
      <c r="AH596" s="184"/>
      <c r="AI596" s="184"/>
      <c r="AJ596" s="184"/>
      <c r="AK596" s="184"/>
      <c r="AL596" s="184"/>
      <c r="AM596" s="184"/>
      <c r="AN596" s="184"/>
      <c r="AO596" s="184"/>
      <c r="AP596" s="184"/>
      <c r="AQ596" s="184"/>
      <c r="AR596" s="184"/>
      <c r="AS596" s="184"/>
      <c r="AT596" s="184"/>
      <c r="AU596" s="184"/>
      <c r="AV596" s="184"/>
      <c r="AW596" s="184"/>
      <c r="AX596" s="184"/>
      <c r="AY596" s="184"/>
      <c r="AZ596" s="184"/>
      <c r="BA596" s="184"/>
      <c r="BB596" s="184"/>
      <c r="BC596" s="184"/>
      <c r="BD596" s="184"/>
      <c r="BE596" s="184"/>
      <c r="BF596" s="184"/>
      <c r="BG596" s="184"/>
      <c r="BH596" s="184"/>
      <c r="BI596" s="184"/>
      <c r="BJ596" s="184"/>
      <c r="BK596" s="184"/>
      <c r="BL596" s="184"/>
      <c r="BM596" s="184"/>
      <c r="BN596" s="1335"/>
    </row>
    <row r="597" spans="1:66" x14ac:dyDescent="0.15">
      <c r="A597" s="1123"/>
      <c r="B597" s="1566"/>
      <c r="C597" s="3669" t="s">
        <v>930</v>
      </c>
      <c r="D597" s="1707">
        <f>C130</f>
        <v>16.730999999999998</v>
      </c>
      <c r="E597" s="1702" t="s">
        <v>926</v>
      </c>
      <c r="F597" s="1700" t="s">
        <v>927</v>
      </c>
      <c r="G597" s="184">
        <f t="shared" ref="G597:AL597" si="149">G150*G$142</f>
        <v>1867806008.6399999</v>
      </c>
      <c r="H597" s="184">
        <f t="shared" si="149"/>
        <v>1494244806.9119999</v>
      </c>
      <c r="I597" s="184">
        <f t="shared" si="149"/>
        <v>1311393514.7381873</v>
      </c>
      <c r="J597" s="184">
        <f t="shared" si="149"/>
        <v>1195395845.5296001</v>
      </c>
      <c r="K597" s="184">
        <f t="shared" si="149"/>
        <v>1112535009.3703198</v>
      </c>
      <c r="L597" s="184">
        <f t="shared" si="149"/>
        <v>1049114811.7905499</v>
      </c>
      <c r="M597" s="184">
        <f t="shared" si="149"/>
        <v>998322745.70784509</v>
      </c>
      <c r="N597" s="184">
        <f t="shared" si="149"/>
        <v>956316676.42368019</v>
      </c>
      <c r="O597" s="184">
        <f t="shared" si="149"/>
        <v>920734242.49747169</v>
      </c>
      <c r="P597" s="184">
        <f t="shared" si="149"/>
        <v>890028007.49625587</v>
      </c>
      <c r="Q597" s="184">
        <f t="shared" si="149"/>
        <v>863133961.49070907</v>
      </c>
      <c r="R597" s="184">
        <f t="shared" si="149"/>
        <v>839291849.4324398</v>
      </c>
      <c r="S597" s="184">
        <f t="shared" si="149"/>
        <v>817941242.63349938</v>
      </c>
      <c r="T597" s="184">
        <f t="shared" si="149"/>
        <v>798658196.56627619</v>
      </c>
      <c r="U597" s="184">
        <f t="shared" si="149"/>
        <v>781114949.54968166</v>
      </c>
      <c r="V597" s="184">
        <f t="shared" si="149"/>
        <v>765053341.13894427</v>
      </c>
      <c r="W597" s="184">
        <f t="shared" si="149"/>
        <v>750266734.55011415</v>
      </c>
      <c r="X597" s="184">
        <f t="shared" si="149"/>
        <v>736587393.99797738</v>
      </c>
      <c r="Y597" s="184">
        <f t="shared" si="149"/>
        <v>723877466.25391102</v>
      </c>
      <c r="Z597" s="184">
        <f t="shared" si="149"/>
        <v>712022405.99700475</v>
      </c>
      <c r="AA597" s="184">
        <f t="shared" si="149"/>
        <v>700926096.32953703</v>
      </c>
      <c r="AB597" s="184">
        <f t="shared" si="149"/>
        <v>690507169.19256735</v>
      </c>
      <c r="AC597" s="184">
        <f t="shared" si="149"/>
        <v>680696190.61827064</v>
      </c>
      <c r="AD597" s="184">
        <f t="shared" si="149"/>
        <v>671433479.54595172</v>
      </c>
      <c r="AE597" s="184">
        <f t="shared" si="149"/>
        <v>662667397.65755737</v>
      </c>
      <c r="AF597" s="184">
        <f t="shared" si="149"/>
        <v>654352994.10679936</v>
      </c>
      <c r="AG597" s="184">
        <f t="shared" si="149"/>
        <v>646450920.93248749</v>
      </c>
      <c r="AH597" s="184">
        <f t="shared" si="149"/>
        <v>638926557.25302088</v>
      </c>
      <c r="AI597" s="184">
        <f t="shared" si="149"/>
        <v>631749296.16365182</v>
      </c>
      <c r="AJ597" s="184">
        <f t="shared" si="149"/>
        <v>624891959.63974535</v>
      </c>
      <c r="AK597" s="184">
        <f t="shared" si="149"/>
        <v>618330315.03969491</v>
      </c>
      <c r="AL597" s="184">
        <f t="shared" si="149"/>
        <v>612042672.91115546</v>
      </c>
      <c r="AM597" s="184">
        <f t="shared" ref="AM597:BN597" si="150">AM150*AM$142</f>
        <v>606009550.35655403</v>
      </c>
      <c r="AN597" s="184">
        <f t="shared" si="150"/>
        <v>600213387.6400913</v>
      </c>
      <c r="AO597" s="184">
        <f t="shared" si="150"/>
        <v>594638308.32163823</v>
      </c>
      <c r="AP597" s="184">
        <f t="shared" si="150"/>
        <v>589269915.19838202</v>
      </c>
      <c r="AQ597" s="184">
        <f t="shared" si="150"/>
        <v>584095115.87733018</v>
      </c>
      <c r="AR597" s="184">
        <f t="shared" si="150"/>
        <v>579101973.00312877</v>
      </c>
      <c r="AS597" s="184">
        <f t="shared" si="150"/>
        <v>574279575.10827661</v>
      </c>
      <c r="AT597" s="184">
        <f t="shared" si="150"/>
        <v>569617924.79760385</v>
      </c>
      <c r="AU597" s="184">
        <f t="shared" si="150"/>
        <v>565107841.57116389</v>
      </c>
      <c r="AV597" s="184">
        <f t="shared" si="150"/>
        <v>560740877.06362951</v>
      </c>
      <c r="AW597" s="184">
        <f t="shared" si="150"/>
        <v>556509240.85973728</v>
      </c>
      <c r="AX597" s="184">
        <f t="shared" si="150"/>
        <v>552405735.35405385</v>
      </c>
      <c r="AY597" s="184">
        <f t="shared" si="150"/>
        <v>548423698.37451982</v>
      </c>
      <c r="AZ597" s="184">
        <f t="shared" si="150"/>
        <v>544556952.49461639</v>
      </c>
      <c r="BA597" s="184">
        <f t="shared" si="150"/>
        <v>540799760.12775528</v>
      </c>
      <c r="BB597" s="184">
        <f t="shared" si="150"/>
        <v>537146783.63676143</v>
      </c>
      <c r="BC597" s="184">
        <f t="shared" si="150"/>
        <v>533593049.80678231</v>
      </c>
      <c r="BD597" s="184">
        <f t="shared" si="150"/>
        <v>530133918.12604594</v>
      </c>
      <c r="BE597" s="184">
        <f t="shared" si="150"/>
        <v>526765052.39921421</v>
      </c>
      <c r="BF597" s="184">
        <f t="shared" si="150"/>
        <v>523482395.28543961</v>
      </c>
      <c r="BG597" s="184">
        <f t="shared" si="150"/>
        <v>520282145.40995944</v>
      </c>
      <c r="BH597" s="184">
        <f t="shared" si="150"/>
        <v>517160736.74599004</v>
      </c>
      <c r="BI597" s="184">
        <f t="shared" si="150"/>
        <v>514114820.00430202</v>
      </c>
      <c r="BJ597" s="184">
        <f t="shared" si="150"/>
        <v>511141245.80241668</v>
      </c>
      <c r="BK597" s="184">
        <f t="shared" si="150"/>
        <v>508237049.41483301</v>
      </c>
      <c r="BL597" s="184">
        <f t="shared" si="150"/>
        <v>505399436.93092149</v>
      </c>
      <c r="BM597" s="184">
        <f t="shared" si="150"/>
        <v>502625772.6687575</v>
      </c>
      <c r="BN597" s="1335">
        <f t="shared" si="150"/>
        <v>499913567.71179628</v>
      </c>
    </row>
    <row r="598" spans="1:66" x14ac:dyDescent="0.15">
      <c r="A598" s="1123"/>
      <c r="B598" s="1566"/>
      <c r="C598" s="3669"/>
      <c r="D598" s="1707">
        <f>D597</f>
        <v>16.730999999999998</v>
      </c>
      <c r="E598" s="1693" t="s">
        <v>926</v>
      </c>
      <c r="F598" s="1698" t="s">
        <v>928</v>
      </c>
      <c r="G598" s="184">
        <f t="shared" ref="G598:AL598" si="151">G151*G$142</f>
        <v>1867806008.6399999</v>
      </c>
      <c r="H598" s="184">
        <f t="shared" si="151"/>
        <v>1587635107.3439996</v>
      </c>
      <c r="I598" s="184">
        <f t="shared" si="151"/>
        <v>1443654976.1521537</v>
      </c>
      <c r="J598" s="184">
        <f t="shared" si="151"/>
        <v>1349489841.2423997</v>
      </c>
      <c r="K598" s="184">
        <f t="shared" si="151"/>
        <v>1280700528.7340887</v>
      </c>
      <c r="L598" s="184">
        <f t="shared" si="151"/>
        <v>1227106729.7293308</v>
      </c>
      <c r="M598" s="184">
        <f t="shared" si="151"/>
        <v>1183547362.2795718</v>
      </c>
      <c r="N598" s="184">
        <f t="shared" si="151"/>
        <v>1147066365.0560396</v>
      </c>
      <c r="O598" s="184">
        <f t="shared" si="151"/>
        <v>1115822350.1413803</v>
      </c>
      <c r="P598" s="184">
        <f t="shared" si="151"/>
        <v>1088595449.4239755</v>
      </c>
      <c r="Q598" s="184">
        <f t="shared" si="151"/>
        <v>1064538488.721975</v>
      </c>
      <c r="R598" s="184">
        <f t="shared" si="151"/>
        <v>1043040720.269931</v>
      </c>
      <c r="S598" s="184">
        <f t="shared" si="151"/>
        <v>1023648271.7420939</v>
      </c>
      <c r="T598" s="184">
        <f t="shared" si="151"/>
        <v>1006015257.937636</v>
      </c>
      <c r="U598" s="184">
        <f t="shared" si="151"/>
        <v>989872440.02597916</v>
      </c>
      <c r="V598" s="184">
        <f t="shared" si="151"/>
        <v>975006410.29763365</v>
      </c>
      <c r="W598" s="184">
        <f t="shared" si="151"/>
        <v>961245345.14832258</v>
      </c>
      <c r="X598" s="184">
        <f t="shared" si="151"/>
        <v>948448997.62017322</v>
      </c>
      <c r="Y598" s="184">
        <f t="shared" si="151"/>
        <v>936501507.46506667</v>
      </c>
      <c r="Z598" s="184">
        <f t="shared" si="151"/>
        <v>925306132.01037908</v>
      </c>
      <c r="AA598" s="184">
        <f t="shared" si="151"/>
        <v>914781316.24106002</v>
      </c>
      <c r="AB598" s="184">
        <f t="shared" si="151"/>
        <v>904857715.41367877</v>
      </c>
      <c r="AC598" s="184">
        <f t="shared" si="151"/>
        <v>895475907.35828614</v>
      </c>
      <c r="AD598" s="184">
        <f t="shared" si="151"/>
        <v>886584612.22944117</v>
      </c>
      <c r="AE598" s="184">
        <f t="shared" si="151"/>
        <v>878139291.07875836</v>
      </c>
      <c r="AF598" s="184">
        <f t="shared" si="151"/>
        <v>870101030.98077965</v>
      </c>
      <c r="AG598" s="184">
        <f t="shared" si="151"/>
        <v>862435649.54387701</v>
      </c>
      <c r="AH598" s="184">
        <f t="shared" si="151"/>
        <v>855112969.24699068</v>
      </c>
      <c r="AI598" s="184">
        <f t="shared" si="151"/>
        <v>848106224.58091664</v>
      </c>
      <c r="AJ598" s="184">
        <f t="shared" si="151"/>
        <v>841391574.02208233</v>
      </c>
      <c r="AK598" s="184">
        <f t="shared" si="151"/>
        <v>834947695.48042166</v>
      </c>
      <c r="AL598" s="184">
        <f t="shared" si="151"/>
        <v>828755448.75298858</v>
      </c>
      <c r="AM598" s="184">
        <f t="shared" ref="AM598:BN598" si="152">AM151*AM$142</f>
        <v>822797592.16963744</v>
      </c>
      <c r="AN598" s="184">
        <f t="shared" si="152"/>
        <v>817058543.37607419</v>
      </c>
      <c r="AO598" s="184">
        <f t="shared" si="152"/>
        <v>811524176.30188298</v>
      </c>
      <c r="AP598" s="184">
        <f t="shared" si="152"/>
        <v>806181647.97714722</v>
      </c>
      <c r="AQ598" s="184">
        <f t="shared" si="152"/>
        <v>801019250.11371756</v>
      </c>
      <c r="AR598" s="184">
        <f t="shared" si="152"/>
        <v>796026281.34530675</v>
      </c>
      <c r="AS598" s="184">
        <f t="shared" si="152"/>
        <v>791192936.79007304</v>
      </c>
      <c r="AT598" s="184">
        <f t="shared" si="152"/>
        <v>786510212.20882225</v>
      </c>
      <c r="AU598" s="184">
        <f t="shared" si="152"/>
        <v>781969820.51782012</v>
      </c>
      <c r="AV598" s="184">
        <f t="shared" si="152"/>
        <v>777564118.80490088</v>
      </c>
      <c r="AW598" s="184">
        <f t="shared" si="152"/>
        <v>773286044.3119235</v>
      </c>
      <c r="AX598" s="184">
        <f t="shared" si="152"/>
        <v>769129058.10162687</v>
      </c>
      <c r="AY598" s="184">
        <f t="shared" si="152"/>
        <v>765087095.33486176</v>
      </c>
      <c r="AZ598" s="184">
        <f t="shared" si="152"/>
        <v>761154521.25454319</v>
      </c>
      <c r="BA598" s="184">
        <f t="shared" si="152"/>
        <v>757326092.11295342</v>
      </c>
      <c r="BB598" s="184">
        <f t="shared" si="152"/>
        <v>753596920.39502513</v>
      </c>
      <c r="BC598" s="184">
        <f t="shared" si="152"/>
        <v>749962443.78659058</v>
      </c>
      <c r="BD598" s="184">
        <f t="shared" si="152"/>
        <v>746418397.41694462</v>
      </c>
      <c r="BE598" s="184">
        <f t="shared" si="152"/>
        <v>742960788.97235024</v>
      </c>
      <c r="BF598" s="184">
        <f t="shared" si="152"/>
        <v>739585876.33366263</v>
      </c>
      <c r="BG598" s="184">
        <f t="shared" si="152"/>
        <v>736290147.43894184</v>
      </c>
      <c r="BH598" s="184">
        <f t="shared" si="152"/>
        <v>733070302.11229539</v>
      </c>
      <c r="BI598" s="184">
        <f t="shared" si="152"/>
        <v>729923235.63447416</v>
      </c>
      <c r="BJ598" s="184">
        <f t="shared" si="152"/>
        <v>726846023.85994196</v>
      </c>
      <c r="BK598" s="184">
        <f t="shared" si="152"/>
        <v>723835909.71010625</v>
      </c>
      <c r="BL598" s="184">
        <f t="shared" si="152"/>
        <v>720890290.89377916</v>
      </c>
      <c r="BM598" s="184">
        <f t="shared" si="152"/>
        <v>718006708.72432101</v>
      </c>
      <c r="BN598" s="1335">
        <f t="shared" si="152"/>
        <v>715182837.91876984</v>
      </c>
    </row>
    <row r="599" spans="1:66" x14ac:dyDescent="0.15">
      <c r="A599" s="1123"/>
      <c r="B599" s="1566"/>
      <c r="C599" s="3669"/>
      <c r="D599" s="1707">
        <f>D598</f>
        <v>16.730999999999998</v>
      </c>
      <c r="E599" s="1702" t="s">
        <v>926</v>
      </c>
      <c r="F599" s="1700" t="s">
        <v>929</v>
      </c>
      <c r="G599" s="184">
        <f t="shared" ref="G599:AL599" si="153">G152*G$142</f>
        <v>1867806008.6399999</v>
      </c>
      <c r="H599" s="184">
        <f t="shared" si="153"/>
        <v>1681025407.7759998</v>
      </c>
      <c r="I599" s="184">
        <f t="shared" si="153"/>
        <v>1580548625.7813294</v>
      </c>
      <c r="J599" s="184">
        <f t="shared" si="153"/>
        <v>1512922866.9984</v>
      </c>
      <c r="K599" s="184">
        <f t="shared" si="153"/>
        <v>1462467303.4399571</v>
      </c>
      <c r="L599" s="184">
        <f t="shared" si="153"/>
        <v>1422493763.2031965</v>
      </c>
      <c r="M599" s="184">
        <f t="shared" si="153"/>
        <v>1389550234.4267447</v>
      </c>
      <c r="N599" s="184">
        <f t="shared" si="153"/>
        <v>1361630580.2985599</v>
      </c>
      <c r="O599" s="184">
        <f t="shared" si="153"/>
        <v>1337469708.7939062</v>
      </c>
      <c r="P599" s="184">
        <f t="shared" si="153"/>
        <v>1316220573.0959616</v>
      </c>
      <c r="Q599" s="184">
        <f t="shared" si="153"/>
        <v>1297289367.1548183</v>
      </c>
      <c r="R599" s="184">
        <f t="shared" si="153"/>
        <v>1280244386.8828769</v>
      </c>
      <c r="S599" s="184">
        <f t="shared" si="153"/>
        <v>1264762361.2152917</v>
      </c>
      <c r="T599" s="184">
        <f t="shared" si="153"/>
        <v>1250595210.9840703</v>
      </c>
      <c r="U599" s="184">
        <f t="shared" si="153"/>
        <v>1237548586.95696</v>
      </c>
      <c r="V599" s="184">
        <f t="shared" si="153"/>
        <v>1225467522.2687042</v>
      </c>
      <c r="W599" s="184">
        <f t="shared" si="153"/>
        <v>1214226552.7181444</v>
      </c>
      <c r="X599" s="184">
        <f t="shared" si="153"/>
        <v>1203722737.9145157</v>
      </c>
      <c r="Y599" s="184">
        <f t="shared" si="153"/>
        <v>1193870620.8544602</v>
      </c>
      <c r="Z599" s="184">
        <f t="shared" si="153"/>
        <v>1184598515.7863653</v>
      </c>
      <c r="AA599" s="184">
        <f t="shared" si="153"/>
        <v>1175845726.6536293</v>
      </c>
      <c r="AB599" s="184">
        <f t="shared" si="153"/>
        <v>1167560430.4393365</v>
      </c>
      <c r="AC599" s="184">
        <f t="shared" si="153"/>
        <v>1159698044.0152428</v>
      </c>
      <c r="AD599" s="184">
        <f t="shared" si="153"/>
        <v>1152219948.1945891</v>
      </c>
      <c r="AE599" s="184">
        <f t="shared" si="153"/>
        <v>1145092479.485204</v>
      </c>
      <c r="AF599" s="184">
        <f t="shared" si="153"/>
        <v>1138286125.0937626</v>
      </c>
      <c r="AG599" s="184">
        <f t="shared" si="153"/>
        <v>1131774874.092828</v>
      </c>
      <c r="AH599" s="184">
        <f t="shared" si="153"/>
        <v>1125535689.8856635</v>
      </c>
      <c r="AI599" s="184">
        <f t="shared" si="153"/>
        <v>1119548077.8369236</v>
      </c>
      <c r="AJ599" s="184">
        <f t="shared" si="153"/>
        <v>1113793728.2612638</v>
      </c>
      <c r="AK599" s="184">
        <f t="shared" si="153"/>
        <v>1108256219.5984066</v>
      </c>
      <c r="AL599" s="184">
        <f t="shared" si="153"/>
        <v>1102920770.0418339</v>
      </c>
      <c r="AM599" s="184">
        <f t="shared" ref="AM599:BN599" si="154">AM152*AM$142</f>
        <v>1097774028.4657569</v>
      </c>
      <c r="AN599" s="184">
        <f t="shared" si="154"/>
        <v>1092803897.4463301</v>
      </c>
      <c r="AO599" s="184">
        <f t="shared" si="154"/>
        <v>1087999382.6640065</v>
      </c>
      <c r="AP599" s="184">
        <f t="shared" si="154"/>
        <v>1083350464.1230643</v>
      </c>
      <c r="AQ599" s="184">
        <f t="shared" si="154"/>
        <v>1078847985.5171843</v>
      </c>
      <c r="AR599" s="184">
        <f t="shared" si="154"/>
        <v>1074483558.7690144</v>
      </c>
      <c r="AS599" s="184">
        <f t="shared" si="154"/>
        <v>1070249481.3229123</v>
      </c>
      <c r="AT599" s="184">
        <f t="shared" si="154"/>
        <v>1066138664.2077287</v>
      </c>
      <c r="AU599" s="184">
        <f t="shared" si="154"/>
        <v>1062144569.2361528</v>
      </c>
      <c r="AV599" s="184">
        <f t="shared" si="154"/>
        <v>1058261153.9882663</v>
      </c>
      <c r="AW599" s="184">
        <f t="shared" si="154"/>
        <v>1054482823.4541862</v>
      </c>
      <c r="AX599" s="184">
        <f t="shared" si="154"/>
        <v>1050804387.3954029</v>
      </c>
      <c r="AY599" s="184">
        <f t="shared" si="154"/>
        <v>1047221022.6353592</v>
      </c>
      <c r="AZ599" s="184">
        <f t="shared" si="154"/>
        <v>1043728239.6137184</v>
      </c>
      <c r="BA599" s="184">
        <f t="shared" si="154"/>
        <v>1040321852.6410241</v>
      </c>
      <c r="BB599" s="184">
        <f t="shared" si="154"/>
        <v>1036997953.3751304</v>
      </c>
      <c r="BC599" s="184">
        <f t="shared" si="154"/>
        <v>1033752887.1112934</v>
      </c>
      <c r="BD599" s="184">
        <f t="shared" si="154"/>
        <v>1030583231.5366837</v>
      </c>
      <c r="BE599" s="184">
        <f t="shared" si="154"/>
        <v>1027485777.6494924</v>
      </c>
      <c r="BF599" s="184">
        <f t="shared" si="154"/>
        <v>1024457512.5843863</v>
      </c>
      <c r="BG599" s="184">
        <f t="shared" si="154"/>
        <v>1021495604.1211991</v>
      </c>
      <c r="BH599" s="184">
        <f t="shared" si="154"/>
        <v>1018597386.6835452</v>
      </c>
      <c r="BI599" s="184">
        <f t="shared" si="154"/>
        <v>1015760348.6593719</v>
      </c>
      <c r="BJ599" s="184">
        <f t="shared" si="154"/>
        <v>1012982120.897097</v>
      </c>
      <c r="BK599" s="184">
        <f t="shared" si="154"/>
        <v>1010260466.2494762</v>
      </c>
      <c r="BL599" s="184">
        <f t="shared" si="154"/>
        <v>1007593270.0532315</v>
      </c>
      <c r="BM599" s="184">
        <f t="shared" si="154"/>
        <v>1004978531.446146</v>
      </c>
      <c r="BN599" s="1335">
        <f t="shared" si="154"/>
        <v>1002414355.4351374</v>
      </c>
    </row>
    <row r="600" spans="1:66" ht="5.25" customHeight="1" x14ac:dyDescent="0.15">
      <c r="A600" s="1123"/>
      <c r="B600" s="1567"/>
      <c r="C600" s="1657"/>
      <c r="D600" s="1691"/>
      <c r="E600" s="1684"/>
      <c r="F600" s="1611"/>
      <c r="G600" s="231"/>
      <c r="H600" s="231"/>
      <c r="I600" s="231"/>
      <c r="J600" s="231"/>
      <c r="K600" s="231"/>
      <c r="L600" s="231"/>
      <c r="M600" s="231"/>
      <c r="N600" s="231"/>
      <c r="O600" s="231"/>
      <c r="P600" s="231"/>
      <c r="Q600" s="231"/>
      <c r="R600" s="231"/>
      <c r="S600" s="231"/>
      <c r="T600" s="231"/>
      <c r="U600" s="231"/>
      <c r="V600" s="231"/>
      <c r="W600" s="231"/>
      <c r="X600" s="231"/>
      <c r="Y600" s="231"/>
      <c r="Z600" s="231"/>
      <c r="AA600" s="231"/>
      <c r="AB600" s="231"/>
      <c r="AC600" s="231"/>
      <c r="AD600" s="231"/>
      <c r="AE600" s="231"/>
      <c r="AF600" s="231"/>
      <c r="AG600" s="231"/>
      <c r="AH600" s="231"/>
      <c r="AI600" s="231"/>
      <c r="AJ600" s="231"/>
      <c r="AK600" s="231"/>
      <c r="AL600" s="231"/>
      <c r="AM600" s="231"/>
      <c r="AN600" s="231"/>
      <c r="AO600" s="231"/>
      <c r="AP600" s="231"/>
      <c r="AQ600" s="231"/>
      <c r="AR600" s="231"/>
      <c r="AS600" s="231"/>
      <c r="AT600" s="231"/>
      <c r="AU600" s="231"/>
      <c r="AV600" s="231"/>
      <c r="AW600" s="231"/>
      <c r="AX600" s="231"/>
      <c r="AY600" s="231"/>
      <c r="AZ600" s="231"/>
      <c r="BA600" s="231"/>
      <c r="BB600" s="231"/>
      <c r="BC600" s="231"/>
      <c r="BD600" s="231"/>
      <c r="BE600" s="231"/>
      <c r="BF600" s="231"/>
      <c r="BG600" s="231"/>
      <c r="BH600" s="231"/>
      <c r="BI600" s="231"/>
      <c r="BJ600" s="231"/>
      <c r="BK600" s="231"/>
      <c r="BL600" s="231"/>
      <c r="BM600" s="231"/>
      <c r="BN600" s="1334"/>
    </row>
    <row r="601" spans="1:66" ht="15.75" customHeight="1" x14ac:dyDescent="0.15">
      <c r="A601" s="1123"/>
      <c r="B601" s="3693" t="s">
        <v>931</v>
      </c>
      <c r="C601" s="3670" t="s">
        <v>932</v>
      </c>
      <c r="D601" s="1686" t="s">
        <v>925</v>
      </c>
      <c r="E601" s="1681" t="s">
        <v>933</v>
      </c>
      <c r="F601" s="2823">
        <f>-E159</f>
        <v>-893566800.00000012</v>
      </c>
      <c r="G601" s="184">
        <f>G593-G$173</f>
        <v>-114973308.53468847</v>
      </c>
      <c r="H601" s="184">
        <f t="shared" ref="H601:BN603" si="155">H593-H$173</f>
        <v>-234425369.33468843</v>
      </c>
      <c r="I601" s="184">
        <f t="shared" si="155"/>
        <v>-292894941.57363999</v>
      </c>
      <c r="J601" s="184">
        <f t="shared" si="155"/>
        <v>-329987017.97468841</v>
      </c>
      <c r="K601" s="184">
        <f t="shared" si="155"/>
        <v>-356483071.61476672</v>
      </c>
      <c r="L601" s="184">
        <f t="shared" si="155"/>
        <v>-376762675.76584965</v>
      </c>
      <c r="M601" s="184">
        <f t="shared" si="155"/>
        <v>-393004236.55375659</v>
      </c>
      <c r="N601" s="184">
        <f t="shared" si="155"/>
        <v>-406436336.88668841</v>
      </c>
      <c r="O601" s="184">
        <f t="shared" si="155"/>
        <v>-417814378.93469608</v>
      </c>
      <c r="P601" s="184">
        <f t="shared" si="155"/>
        <v>-427633179.79875106</v>
      </c>
      <c r="Q601" s="184">
        <f t="shared" si="155"/>
        <v>-436232973.36337209</v>
      </c>
      <c r="R601" s="184">
        <f t="shared" si="155"/>
        <v>-443856863.11961746</v>
      </c>
      <c r="S601" s="184">
        <f t="shared" si="155"/>
        <v>-450684054.94164431</v>
      </c>
      <c r="T601" s="184">
        <f t="shared" si="155"/>
        <v>-456850111.7499429</v>
      </c>
      <c r="U601" s="184">
        <f t="shared" si="155"/>
        <v>-462459840.48933566</v>
      </c>
      <c r="V601" s="184">
        <f t="shared" si="155"/>
        <v>-467595792.0162884</v>
      </c>
      <c r="W601" s="184">
        <f t="shared" si="155"/>
        <v>-472324041.6875717</v>
      </c>
      <c r="X601" s="184">
        <f t="shared" si="155"/>
        <v>-476698225.65469456</v>
      </c>
      <c r="Y601" s="184">
        <f t="shared" si="155"/>
        <v>-480762424.6524086</v>
      </c>
      <c r="Z601" s="184">
        <f t="shared" si="155"/>
        <v>-484553266.34593856</v>
      </c>
      <c r="AA601" s="184">
        <f t="shared" si="155"/>
        <v>-488101485.622787</v>
      </c>
      <c r="AB601" s="184">
        <f t="shared" si="155"/>
        <v>-491433101.19763541</v>
      </c>
      <c r="AC601" s="184">
        <f t="shared" si="155"/>
        <v>-494570315.67211318</v>
      </c>
      <c r="AD601" s="184">
        <f t="shared" si="155"/>
        <v>-497532213.00263166</v>
      </c>
      <c r="AE601" s="184">
        <f t="shared" si="155"/>
        <v>-500335305.35233641</v>
      </c>
      <c r="AF601" s="184">
        <f t="shared" si="155"/>
        <v>-502993966.46025318</v>
      </c>
      <c r="AG601" s="184">
        <f t="shared" si="155"/>
        <v>-505520778.45490789</v>
      </c>
      <c r="AH601" s="184">
        <f t="shared" si="155"/>
        <v>-507926811.90689206</v>
      </c>
      <c r="AI601" s="184">
        <f t="shared" si="155"/>
        <v>-510221853.85466111</v>
      </c>
      <c r="AJ601" s="184">
        <f t="shared" si="155"/>
        <v>-512414594.89840627</v>
      </c>
      <c r="AK601" s="184">
        <f t="shared" si="155"/>
        <v>-514512783.80583978</v>
      </c>
      <c r="AL601" s="184">
        <f t="shared" si="155"/>
        <v>-516523356.11996841</v>
      </c>
      <c r="AM601" s="184">
        <f t="shared" si="155"/>
        <v>-518452541.80325794</v>
      </c>
      <c r="AN601" s="184">
        <f t="shared" si="155"/>
        <v>-520305955.85699505</v>
      </c>
      <c r="AO601" s="184">
        <f t="shared" si="155"/>
        <v>-522088675.02224064</v>
      </c>
      <c r="AP601" s="184">
        <f t="shared" si="155"/>
        <v>-523805303.03069329</v>
      </c>
      <c r="AQ601" s="184">
        <f t="shared" si="155"/>
        <v>-525460026.38062024</v>
      </c>
      <c r="AR601" s="184">
        <f t="shared" si="155"/>
        <v>-527056662.22886461</v>
      </c>
      <c r="AS601" s="184">
        <f t="shared" si="155"/>
        <v>-528598699.68851793</v>
      </c>
      <c r="AT601" s="184">
        <f t="shared" si="155"/>
        <v>-530089335.5836885</v>
      </c>
      <c r="AU601" s="184">
        <f t="shared" si="155"/>
        <v>-531531505.52340841</v>
      </c>
      <c r="AV601" s="184">
        <f t="shared" si="155"/>
        <v>-532927911.00516737</v>
      </c>
      <c r="AW601" s="184">
        <f t="shared" si="155"/>
        <v>-534281043.13658947</v>
      </c>
      <c r="AX601" s="184">
        <f t="shared" si="155"/>
        <v>-535593203.46504599</v>
      </c>
      <c r="AY601" s="184">
        <f t="shared" si="155"/>
        <v>-536866522.32467824</v>
      </c>
      <c r="AZ601" s="184">
        <f t="shared" si="155"/>
        <v>-538102975.04462814</v>
      </c>
      <c r="BA601" s="184">
        <f t="shared" si="155"/>
        <v>-539304396.30831289</v>
      </c>
      <c r="BB601" s="184">
        <f t="shared" si="155"/>
        <v>-540472492.90904307</v>
      </c>
      <c r="BC601" s="184">
        <f t="shared" si="155"/>
        <v>-541608855.11036921</v>
      </c>
      <c r="BD601" s="184">
        <f t="shared" si="155"/>
        <v>-542714966.7888068</v>
      </c>
      <c r="BE601" s="184">
        <f t="shared" si="155"/>
        <v>-543792214.51091242</v>
      </c>
      <c r="BF601" s="184">
        <f t="shared" si="155"/>
        <v>-544841895.67514026</v>
      </c>
      <c r="BG601" s="184">
        <f t="shared" si="155"/>
        <v>-545865225.83076859</v>
      </c>
      <c r="BH601" s="184">
        <f t="shared" si="155"/>
        <v>-546863345.27086401</v>
      </c>
      <c r="BI601" s="184">
        <f t="shared" si="155"/>
        <v>-547837324.9832561</v>
      </c>
      <c r="BJ601" s="184">
        <f t="shared" si="155"/>
        <v>-548788172.03245139</v>
      </c>
      <c r="BK601" s="184">
        <f t="shared" si="155"/>
        <v>-549716834.43598807</v>
      </c>
      <c r="BL601" s="184">
        <f t="shared" si="155"/>
        <v>-550624205.59066653</v>
      </c>
      <c r="BM601" s="184">
        <f t="shared" si="155"/>
        <v>-551511128.2971741</v>
      </c>
      <c r="BN601" s="1335">
        <f t="shared" si="155"/>
        <v>-552378398.42566276</v>
      </c>
    </row>
    <row r="602" spans="1:66" ht="15.75" customHeight="1" x14ac:dyDescent="0.15">
      <c r="A602" s="1123"/>
      <c r="B602" s="3694"/>
      <c r="C602" s="3671"/>
      <c r="D602" s="1687" t="s">
        <v>925</v>
      </c>
      <c r="E602" s="1682" t="s">
        <v>933</v>
      </c>
      <c r="F602" s="2823">
        <f>F601</f>
        <v>-893566800.00000012</v>
      </c>
      <c r="G602" s="184">
        <f>G594-G$173</f>
        <v>-114973308.53468847</v>
      </c>
      <c r="H602" s="184">
        <f t="shared" si="155"/>
        <v>-204562354.13468856</v>
      </c>
      <c r="I602" s="184">
        <f t="shared" si="155"/>
        <v>-250602262.20213073</v>
      </c>
      <c r="J602" s="184">
        <f t="shared" si="155"/>
        <v>-280713042.89468855</v>
      </c>
      <c r="K602" s="184">
        <f t="shared" si="155"/>
        <v>-302709505.86279947</v>
      </c>
      <c r="L602" s="184">
        <f t="shared" si="155"/>
        <v>-319846964.7520144</v>
      </c>
      <c r="M602" s="184">
        <f t="shared" si="155"/>
        <v>-333775756.56698126</v>
      </c>
      <c r="N602" s="184">
        <f t="shared" si="155"/>
        <v>-345441128.34068853</v>
      </c>
      <c r="O602" s="184">
        <f t="shared" si="155"/>
        <v>-355431892.77756786</v>
      </c>
      <c r="P602" s="184">
        <f t="shared" si="155"/>
        <v>-364138121.86358285</v>
      </c>
      <c r="Q602" s="184">
        <f t="shared" si="155"/>
        <v>-371830712.84772617</v>
      </c>
      <c r="R602" s="184">
        <f t="shared" si="155"/>
        <v>-378704961.91941559</v>
      </c>
      <c r="S602" s="184">
        <f t="shared" si="155"/>
        <v>-384906001.88259345</v>
      </c>
      <c r="T602" s="184">
        <f t="shared" si="155"/>
        <v>-390544434.96213734</v>
      </c>
      <c r="U602" s="184">
        <f t="shared" si="155"/>
        <v>-395706354.50235391</v>
      </c>
      <c r="V602" s="184">
        <f t="shared" si="155"/>
        <v>-400460000.96978861</v>
      </c>
      <c r="W602" s="184">
        <f t="shared" si="155"/>
        <v>-404860317.66029209</v>
      </c>
      <c r="X602" s="184">
        <f t="shared" si="155"/>
        <v>-408952150.74113595</v>
      </c>
      <c r="Y602" s="184">
        <f t="shared" si="155"/>
        <v>-412772548.34616971</v>
      </c>
      <c r="Z602" s="184">
        <f t="shared" si="155"/>
        <v>-416352445.46424866</v>
      </c>
      <c r="AA602" s="184">
        <f t="shared" si="155"/>
        <v>-419717920.59220624</v>
      </c>
      <c r="AB602" s="184">
        <f t="shared" si="155"/>
        <v>-422891147.80077046</v>
      </c>
      <c r="AC602" s="184">
        <f t="shared" si="155"/>
        <v>-425891128.26197129</v>
      </c>
      <c r="AD602" s="184">
        <f t="shared" si="155"/>
        <v>-428734259.51170653</v>
      </c>
      <c r="AE602" s="184">
        <f t="shared" si="155"/>
        <v>-431434783.57817918</v>
      </c>
      <c r="AF602" s="184">
        <f t="shared" si="155"/>
        <v>-434005143.48040771</v>
      </c>
      <c r="AG602" s="184">
        <f t="shared" si="155"/>
        <v>-436456269.57492864</v>
      </c>
      <c r="AH602" s="184">
        <f t="shared" si="155"/>
        <v>-438797811.59801996</v>
      </c>
      <c r="AI602" s="184">
        <f t="shared" si="155"/>
        <v>-441038328.24158561</v>
      </c>
      <c r="AJ602" s="184">
        <f t="shared" si="155"/>
        <v>-443185443.20720416</v>
      </c>
      <c r="AK602" s="184">
        <f t="shared" si="155"/>
        <v>-445245974.5680244</v>
      </c>
      <c r="AL602" s="184">
        <f t="shared" si="155"/>
        <v>-447226042.70452356</v>
      </c>
      <c r="AM602" s="184">
        <f t="shared" si="155"/>
        <v>-449131160.91150033</v>
      </c>
      <c r="AN602" s="184">
        <f t="shared" si="155"/>
        <v>-450966311.89145154</v>
      </c>
      <c r="AO602" s="184">
        <f t="shared" si="155"/>
        <v>-452736012.67723376</v>
      </c>
      <c r="AP602" s="184">
        <f t="shared" si="155"/>
        <v>-454444370.01016885</v>
      </c>
      <c r="AQ602" s="184">
        <f t="shared" si="155"/>
        <v>-456095127.79926389</v>
      </c>
      <c r="AR602" s="184">
        <f t="shared" si="155"/>
        <v>-457691707.97444755</v>
      </c>
      <c r="AS602" s="184">
        <f t="shared" si="155"/>
        <v>-459237245.80066836</v>
      </c>
      <c r="AT602" s="184">
        <f t="shared" si="155"/>
        <v>-460734620.52481461</v>
      </c>
      <c r="AU602" s="184">
        <f t="shared" si="155"/>
        <v>-462186482.07205403</v>
      </c>
      <c r="AV602" s="184">
        <f t="shared" si="155"/>
        <v>-463595274.38357854</v>
      </c>
      <c r="AW602" s="184">
        <f t="shared" si="155"/>
        <v>-464963255.88722026</v>
      </c>
      <c r="AX602" s="184">
        <f t="shared" si="155"/>
        <v>-466292517.51085824</v>
      </c>
      <c r="AY602" s="184">
        <f t="shared" si="155"/>
        <v>-467584998.58205497</v>
      </c>
      <c r="AZ602" s="184">
        <f t="shared" si="155"/>
        <v>-468842500.90287888</v>
      </c>
      <c r="BA602" s="184">
        <f t="shared" si="155"/>
        <v>-470066701.24401242</v>
      </c>
      <c r="BB602" s="184">
        <f t="shared" si="155"/>
        <v>-471259162.46515381</v>
      </c>
      <c r="BC602" s="184">
        <f t="shared" si="155"/>
        <v>-472421343.4379065</v>
      </c>
      <c r="BD602" s="184">
        <f t="shared" si="155"/>
        <v>-473554607.92165554</v>
      </c>
      <c r="BE602" s="184">
        <f t="shared" si="155"/>
        <v>-474660232.52141523</v>
      </c>
      <c r="BF602" s="184">
        <f t="shared" si="155"/>
        <v>-475739413.83854985</v>
      </c>
      <c r="BG602" s="184">
        <f t="shared" si="155"/>
        <v>-476793274.9100194</v>
      </c>
      <c r="BH602" s="184">
        <f t="shared" si="155"/>
        <v>-477822871.01889259</v>
      </c>
      <c r="BI602" s="184">
        <f t="shared" si="155"/>
        <v>-478829194.94790721</v>
      </c>
      <c r="BJ602" s="184">
        <f t="shared" si="155"/>
        <v>-479813181.73852032</v>
      </c>
      <c r="BK602" s="184">
        <f t="shared" si="155"/>
        <v>-480775713.00990999</v>
      </c>
      <c r="BL602" s="184">
        <f t="shared" si="155"/>
        <v>-481717620.88555104</v>
      </c>
      <c r="BM602" s="184">
        <f t="shared" si="155"/>
        <v>-482639691.56910855</v>
      </c>
      <c r="BN602" s="1124">
        <f t="shared" si="155"/>
        <v>-483542668.60632682</v>
      </c>
    </row>
    <row r="603" spans="1:66" x14ac:dyDescent="0.15">
      <c r="A603" s="1123"/>
      <c r="B603" s="1566"/>
      <c r="C603" s="3671"/>
      <c r="D603" s="1687" t="s">
        <v>925</v>
      </c>
      <c r="E603" s="1682" t="s">
        <v>933</v>
      </c>
      <c r="F603" s="2823">
        <f>$F$602</f>
        <v>-893566800.00000012</v>
      </c>
      <c r="G603" s="184">
        <f>G595-G$173</f>
        <v>-114973308.53468847</v>
      </c>
      <c r="H603" s="184">
        <f t="shared" si="155"/>
        <v>-174699338.93468857</v>
      </c>
      <c r="I603" s="184">
        <f t="shared" si="155"/>
        <v>-206828367.90315944</v>
      </c>
      <c r="J603" s="184">
        <f t="shared" si="155"/>
        <v>-228452766.29468846</v>
      </c>
      <c r="K603" s="184">
        <f t="shared" si="155"/>
        <v>-244586725.11589873</v>
      </c>
      <c r="L603" s="184">
        <f t="shared" si="155"/>
        <v>-257368892.36631233</v>
      </c>
      <c r="M603" s="184">
        <f t="shared" si="155"/>
        <v>-267903103.05031306</v>
      </c>
      <c r="N603" s="184">
        <f t="shared" si="155"/>
        <v>-276830850.91868842</v>
      </c>
      <c r="O603" s="184">
        <f t="shared" si="155"/>
        <v>-284556669.01383501</v>
      </c>
      <c r="P603" s="184">
        <f t="shared" si="155"/>
        <v>-291351413.85777771</v>
      </c>
      <c r="Q603" s="184">
        <f t="shared" si="155"/>
        <v>-297404964.26033074</v>
      </c>
      <c r="R603" s="184">
        <f t="shared" si="155"/>
        <v>-302855364.38314992</v>
      </c>
      <c r="S603" s="184">
        <f t="shared" si="155"/>
        <v>-307805985.22599137</v>
      </c>
      <c r="T603" s="184">
        <f t="shared" si="155"/>
        <v>-312336153.99875057</v>
      </c>
      <c r="U603" s="184">
        <f t="shared" si="155"/>
        <v>-316508016.92057484</v>
      </c>
      <c r="V603" s="184">
        <f t="shared" si="155"/>
        <v>-320371127.08028841</v>
      </c>
      <c r="W603" s="184">
        <f t="shared" si="155"/>
        <v>-323965603.62654948</v>
      </c>
      <c r="X603" s="184">
        <f t="shared" si="155"/>
        <v>-327324363.36592031</v>
      </c>
      <c r="Y603" s="184">
        <f t="shared" si="155"/>
        <v>-330474732.51727396</v>
      </c>
      <c r="Z603" s="184">
        <f t="shared" si="155"/>
        <v>-333439633.72546881</v>
      </c>
      <c r="AA603" s="184">
        <f t="shared" si="155"/>
        <v>-336238475.50779724</v>
      </c>
      <c r="AB603" s="184">
        <f t="shared" si="155"/>
        <v>-338887829.08776653</v>
      </c>
      <c r="AC603" s="184">
        <f t="shared" si="155"/>
        <v>-341401950.62078321</v>
      </c>
      <c r="AD603" s="184">
        <f t="shared" si="155"/>
        <v>-343793189.19830376</v>
      </c>
      <c r="AE603" s="184">
        <f t="shared" si="155"/>
        <v>-346072309.25061452</v>
      </c>
      <c r="AF603" s="184">
        <f t="shared" si="155"/>
        <v>-348248747.95686108</v>
      </c>
      <c r="AG603" s="184">
        <f t="shared" si="155"/>
        <v>-350330822.71957695</v>
      </c>
      <c r="AH603" s="184">
        <f t="shared" si="155"/>
        <v>-352325899.85234433</v>
      </c>
      <c r="AI603" s="184">
        <f t="shared" si="155"/>
        <v>-354240532.83667034</v>
      </c>
      <c r="AJ603" s="184">
        <f t="shared" si="155"/>
        <v>-356080576.48198617</v>
      </c>
      <c r="AK603" s="184">
        <f t="shared" si="155"/>
        <v>-357851281.84008116</v>
      </c>
      <c r="AL603" s="184">
        <f t="shared" si="155"/>
        <v>-359557375.62572837</v>
      </c>
      <c r="AM603" s="184">
        <f t="shared" si="155"/>
        <v>-361203127.07107008</v>
      </c>
      <c r="AN603" s="184">
        <f t="shared" si="155"/>
        <v>-362792404.51736331</v>
      </c>
      <c r="AO603" s="184">
        <f t="shared" si="155"/>
        <v>-364328723.57094246</v>
      </c>
      <c r="AP603" s="184">
        <f t="shared" si="155"/>
        <v>-365815288.2827971</v>
      </c>
      <c r="AQ603" s="184">
        <f t="shared" si="155"/>
        <v>-367255026.52566707</v>
      </c>
      <c r="AR603" s="184">
        <f t="shared" si="155"/>
        <v>-368650620.51901537</v>
      </c>
      <c r="AS603" s="184">
        <f t="shared" si="155"/>
        <v>-370004533.27597225</v>
      </c>
      <c r="AT603" s="184">
        <f t="shared" si="155"/>
        <v>-371319031.60639077</v>
      </c>
      <c r="AU603" s="184">
        <f t="shared" si="155"/>
        <v>-372596206.19834173</v>
      </c>
      <c r="AV603" s="184">
        <f t="shared" si="155"/>
        <v>-373837989.21048641</v>
      </c>
      <c r="AW603" s="184">
        <f t="shared" si="155"/>
        <v>-375046169.7351011</v>
      </c>
      <c r="AX603" s="184">
        <f t="shared" si="155"/>
        <v>-376222407.4324587</v>
      </c>
      <c r="AY603" s="184">
        <f t="shared" si="155"/>
        <v>-377368244.58900845</v>
      </c>
      <c r="AZ603" s="184">
        <f t="shared" si="155"/>
        <v>-378485116.81217372</v>
      </c>
      <c r="BA603" s="184">
        <f t="shared" si="155"/>
        <v>-379574362.54189193</v>
      </c>
      <c r="BB603" s="184">
        <f t="shared" si="155"/>
        <v>-380637231.53194225</v>
      </c>
      <c r="BC603" s="184">
        <f t="shared" si="155"/>
        <v>-381674892.43156135</v>
      </c>
      <c r="BD603" s="184">
        <f t="shared" si="155"/>
        <v>-382688439.57902187</v>
      </c>
      <c r="BE603" s="184">
        <f t="shared" si="155"/>
        <v>-383678899.10304755</v>
      </c>
      <c r="BF603" s="184">
        <f t="shared" si="155"/>
        <v>-384647234.41464382</v>
      </c>
      <c r="BG603" s="184">
        <f t="shared" si="155"/>
        <v>-385594351.16068715</v>
      </c>
      <c r="BH603" s="184">
        <f t="shared" si="155"/>
        <v>-386521101.70108813</v>
      </c>
      <c r="BI603" s="184">
        <f t="shared" si="155"/>
        <v>-387428289.16324389</v>
      </c>
      <c r="BJ603" s="184">
        <f t="shared" si="155"/>
        <v>-388316671.12057883</v>
      </c>
      <c r="BK603" s="184">
        <f t="shared" si="155"/>
        <v>-389186962.93605733</v>
      </c>
      <c r="BL603" s="184">
        <f t="shared" si="155"/>
        <v>-390039840.80647212</v>
      </c>
      <c r="BM603" s="184">
        <f t="shared" si="155"/>
        <v>-390875944.53893918</v>
      </c>
      <c r="BN603" s="1124">
        <f t="shared" si="155"/>
        <v>-391695880.08725643</v>
      </c>
    </row>
    <row r="604" spans="1:66" ht="3.75" customHeight="1" x14ac:dyDescent="0.15">
      <c r="A604" s="1123"/>
      <c r="B604" s="1566"/>
      <c r="C604" s="3671"/>
      <c r="D604" s="1688" t="s">
        <v>925</v>
      </c>
      <c r="E604" s="1683"/>
      <c r="F604" s="2824"/>
      <c r="G604" s="184"/>
      <c r="H604" s="184"/>
      <c r="I604" s="184"/>
      <c r="J604" s="184"/>
      <c r="K604" s="184"/>
      <c r="L604" s="184"/>
      <c r="M604" s="184"/>
      <c r="N604" s="184"/>
      <c r="O604" s="184"/>
      <c r="P604" s="184"/>
      <c r="Q604" s="184"/>
      <c r="R604" s="184"/>
      <c r="S604" s="184"/>
      <c r="T604" s="184"/>
      <c r="U604" s="184"/>
      <c r="V604" s="184"/>
      <c r="W604" s="184"/>
      <c r="X604" s="184"/>
      <c r="Y604" s="184"/>
      <c r="Z604" s="184"/>
      <c r="AA604" s="184"/>
      <c r="AB604" s="184"/>
      <c r="AC604" s="184"/>
      <c r="AD604" s="184"/>
      <c r="AE604" s="184"/>
      <c r="AF604" s="184"/>
      <c r="AG604" s="184"/>
      <c r="AH604" s="184"/>
      <c r="AI604" s="184"/>
      <c r="AJ604" s="184"/>
      <c r="AK604" s="184"/>
      <c r="AL604" s="184"/>
      <c r="AM604" s="184"/>
      <c r="AN604" s="184"/>
      <c r="AO604" s="184"/>
      <c r="AP604" s="184"/>
      <c r="AQ604" s="184"/>
      <c r="AR604" s="184"/>
      <c r="AS604" s="184"/>
      <c r="AT604" s="184"/>
      <c r="AU604" s="184"/>
      <c r="AV604" s="184"/>
      <c r="AW604" s="184"/>
      <c r="AX604" s="184"/>
      <c r="AY604" s="184"/>
      <c r="AZ604" s="184"/>
      <c r="BA604" s="184"/>
      <c r="BB604" s="184"/>
      <c r="BC604" s="184"/>
      <c r="BD604" s="184"/>
      <c r="BE604" s="184"/>
      <c r="BF604" s="184"/>
      <c r="BG604" s="184"/>
      <c r="BH604" s="184"/>
      <c r="BI604" s="184"/>
      <c r="BJ604" s="184"/>
      <c r="BK604" s="184"/>
      <c r="BL604" s="184"/>
      <c r="BM604" s="184"/>
      <c r="BN604" s="1355"/>
    </row>
    <row r="605" spans="1:66" x14ac:dyDescent="0.15">
      <c r="A605" s="1123"/>
      <c r="B605" s="1566"/>
      <c r="C605" s="3671"/>
      <c r="D605" s="1687" t="s">
        <v>930</v>
      </c>
      <c r="E605" s="1682" t="str">
        <f>E601</f>
        <v>Low Range CAPEX</v>
      </c>
      <c r="F605" s="2823">
        <f t="shared" ref="F605:F607" si="156">$F$602</f>
        <v>-893566800.00000012</v>
      </c>
      <c r="G605" s="184">
        <f>G597-G$173</f>
        <v>1155572396.1053114</v>
      </c>
      <c r="H605" s="184">
        <f t="shared" ref="H605:BN605" si="157">H597-H$173</f>
        <v>782011194.37731147</v>
      </c>
      <c r="I605" s="184">
        <f t="shared" si="157"/>
        <v>599159902.20349884</v>
      </c>
      <c r="J605" s="184">
        <f t="shared" si="157"/>
        <v>483162232.99491167</v>
      </c>
      <c r="K605" s="184">
        <f t="shared" si="157"/>
        <v>400301396.83563137</v>
      </c>
      <c r="L605" s="184">
        <f t="shared" si="157"/>
        <v>336881199.2558614</v>
      </c>
      <c r="M605" s="184">
        <f t="shared" si="157"/>
        <v>286089133.17315662</v>
      </c>
      <c r="N605" s="184">
        <f t="shared" si="157"/>
        <v>244083063.88899171</v>
      </c>
      <c r="O605" s="184">
        <f t="shared" si="157"/>
        <v>208500629.96278322</v>
      </c>
      <c r="P605" s="184">
        <f t="shared" si="157"/>
        <v>177794394.9615674</v>
      </c>
      <c r="Q605" s="184">
        <f t="shared" si="157"/>
        <v>150900348.95602059</v>
      </c>
      <c r="R605" s="184">
        <f t="shared" si="157"/>
        <v>127058236.89775133</v>
      </c>
      <c r="S605" s="184">
        <f t="shared" si="157"/>
        <v>105707630.09881091</v>
      </c>
      <c r="T605" s="184">
        <f t="shared" si="157"/>
        <v>86424584.03158772</v>
      </c>
      <c r="U605" s="184">
        <f t="shared" si="157"/>
        <v>68881337.014993191</v>
      </c>
      <c r="V605" s="184">
        <f t="shared" si="157"/>
        <v>52819728.604255795</v>
      </c>
      <c r="W605" s="184">
        <f t="shared" si="157"/>
        <v>38033122.015425682</v>
      </c>
      <c r="X605" s="184">
        <f t="shared" si="157"/>
        <v>24353781.463288903</v>
      </c>
      <c r="Y605" s="184">
        <f t="shared" si="157"/>
        <v>11643853.719222546</v>
      </c>
      <c r="Z605" s="184">
        <f t="shared" si="157"/>
        <v>-211206.53768372536</v>
      </c>
      <c r="AA605" s="184">
        <f t="shared" si="157"/>
        <v>-11307516.205151439</v>
      </c>
      <c r="AB605" s="184">
        <f t="shared" si="157"/>
        <v>-21726443.342121124</v>
      </c>
      <c r="AC605" s="184">
        <f t="shared" si="157"/>
        <v>-31537421.916417837</v>
      </c>
      <c r="AD605" s="184">
        <f t="shared" si="157"/>
        <v>-40800132.988736749</v>
      </c>
      <c r="AE605" s="184">
        <f t="shared" si="157"/>
        <v>-49566214.877131104</v>
      </c>
      <c r="AF605" s="184">
        <f t="shared" si="157"/>
        <v>-57880618.427889109</v>
      </c>
      <c r="AG605" s="184">
        <f t="shared" si="157"/>
        <v>-65782691.602200985</v>
      </c>
      <c r="AH605" s="184">
        <f t="shared" si="157"/>
        <v>-73307055.28166759</v>
      </c>
      <c r="AI605" s="184">
        <f t="shared" si="157"/>
        <v>-80484316.371036649</v>
      </c>
      <c r="AJ605" s="184">
        <f t="shared" si="157"/>
        <v>-87341652.894943118</v>
      </c>
      <c r="AK605" s="184">
        <f t="shared" si="157"/>
        <v>-93903297.494993567</v>
      </c>
      <c r="AL605" s="184">
        <f t="shared" si="157"/>
        <v>-100190939.62353301</v>
      </c>
      <c r="AM605" s="184">
        <f t="shared" si="157"/>
        <v>-106224062.17813444</v>
      </c>
      <c r="AN605" s="184">
        <f t="shared" si="157"/>
        <v>-112020224.89459717</v>
      </c>
      <c r="AO605" s="184">
        <f t="shared" si="157"/>
        <v>-117595304.21305025</v>
      </c>
      <c r="AP605" s="184">
        <f t="shared" si="157"/>
        <v>-122963697.33630645</v>
      </c>
      <c r="AQ605" s="184">
        <f t="shared" si="157"/>
        <v>-128138496.65735829</v>
      </c>
      <c r="AR605" s="184">
        <f t="shared" si="157"/>
        <v>-133131639.53155971</v>
      </c>
      <c r="AS605" s="184">
        <f t="shared" si="157"/>
        <v>-137954037.42641187</v>
      </c>
      <c r="AT605" s="184">
        <f t="shared" si="157"/>
        <v>-142615687.73708463</v>
      </c>
      <c r="AU605" s="184">
        <f t="shared" si="157"/>
        <v>-147125770.96352458</v>
      </c>
      <c r="AV605" s="184">
        <f t="shared" si="157"/>
        <v>-151492735.47105896</v>
      </c>
      <c r="AW605" s="184">
        <f t="shared" si="157"/>
        <v>-155724371.6749512</v>
      </c>
      <c r="AX605" s="184">
        <f t="shared" si="157"/>
        <v>-159827877.18063462</v>
      </c>
      <c r="AY605" s="184">
        <f t="shared" si="157"/>
        <v>-163809914.16016865</v>
      </c>
      <c r="AZ605" s="184">
        <f t="shared" si="157"/>
        <v>-167676660.04007208</v>
      </c>
      <c r="BA605" s="184">
        <f t="shared" si="157"/>
        <v>-171433852.40693319</v>
      </c>
      <c r="BB605" s="184">
        <f t="shared" si="157"/>
        <v>-175086828.89792705</v>
      </c>
      <c r="BC605" s="184">
        <f t="shared" si="157"/>
        <v>-178640562.72790617</v>
      </c>
      <c r="BD605" s="184">
        <f t="shared" si="157"/>
        <v>-182099694.40864253</v>
      </c>
      <c r="BE605" s="184">
        <f t="shared" si="157"/>
        <v>-185468560.13547426</v>
      </c>
      <c r="BF605" s="184">
        <f t="shared" si="157"/>
        <v>-188751217.24924886</v>
      </c>
      <c r="BG605" s="184">
        <f t="shared" si="157"/>
        <v>-191951467.12472904</v>
      </c>
      <c r="BH605" s="184">
        <f t="shared" si="157"/>
        <v>-195072875.78869843</v>
      </c>
      <c r="BI605" s="184">
        <f t="shared" si="157"/>
        <v>-198118792.53038645</v>
      </c>
      <c r="BJ605" s="184">
        <f t="shared" si="157"/>
        <v>-201092366.73227179</v>
      </c>
      <c r="BK605" s="184">
        <f t="shared" si="157"/>
        <v>-203996563.11985546</v>
      </c>
      <c r="BL605" s="184">
        <f t="shared" si="157"/>
        <v>-206834175.60376698</v>
      </c>
      <c r="BM605" s="184">
        <f t="shared" si="157"/>
        <v>-209607839.86593097</v>
      </c>
      <c r="BN605" s="1355">
        <f t="shared" si="157"/>
        <v>-212320044.82289219</v>
      </c>
    </row>
    <row r="606" spans="1:66" x14ac:dyDescent="0.15">
      <c r="A606" s="1123"/>
      <c r="B606" s="1566"/>
      <c r="C606" s="3671"/>
      <c r="D606" s="1687" t="s">
        <v>930</v>
      </c>
      <c r="E606" s="1682" t="str">
        <f t="shared" ref="E606:E607" si="158">E602</f>
        <v>Low Range CAPEX</v>
      </c>
      <c r="F606" s="2823">
        <f t="shared" si="156"/>
        <v>-893566800.00000012</v>
      </c>
      <c r="G606" s="184">
        <f t="shared" ref="G606:BN607" si="159">G598-G$173</f>
        <v>1155572396.1053114</v>
      </c>
      <c r="H606" s="184">
        <f t="shared" si="159"/>
        <v>875401494.80931115</v>
      </c>
      <c r="I606" s="184">
        <f t="shared" si="159"/>
        <v>731421363.61746526</v>
      </c>
      <c r="J606" s="184">
        <f t="shared" si="159"/>
        <v>637256228.70771122</v>
      </c>
      <c r="K606" s="184">
        <f t="shared" si="159"/>
        <v>568466916.19940019</v>
      </c>
      <c r="L606" s="184">
        <f t="shared" si="159"/>
        <v>514873117.19464231</v>
      </c>
      <c r="M606" s="184">
        <f t="shared" si="159"/>
        <v>471313749.7448833</v>
      </c>
      <c r="N606" s="184">
        <f t="shared" si="159"/>
        <v>434832752.5213511</v>
      </c>
      <c r="O606" s="184">
        <f t="shared" si="159"/>
        <v>403588737.60669184</v>
      </c>
      <c r="P606" s="184">
        <f t="shared" si="159"/>
        <v>376361836.88928699</v>
      </c>
      <c r="Q606" s="184">
        <f t="shared" si="159"/>
        <v>352304876.1872865</v>
      </c>
      <c r="R606" s="184">
        <f t="shared" si="159"/>
        <v>330807107.73524249</v>
      </c>
      <c r="S606" s="184">
        <f t="shared" si="159"/>
        <v>311414659.20740545</v>
      </c>
      <c r="T606" s="184">
        <f t="shared" si="159"/>
        <v>293781645.40294755</v>
      </c>
      <c r="U606" s="184">
        <f t="shared" si="159"/>
        <v>277638827.49129069</v>
      </c>
      <c r="V606" s="184">
        <f t="shared" si="159"/>
        <v>262772797.76294518</v>
      </c>
      <c r="W606" s="184">
        <f t="shared" si="159"/>
        <v>249011732.61363411</v>
      </c>
      <c r="X606" s="184">
        <f t="shared" si="159"/>
        <v>236215385.08548474</v>
      </c>
      <c r="Y606" s="184">
        <f t="shared" si="159"/>
        <v>224267894.9303782</v>
      </c>
      <c r="Z606" s="184">
        <f t="shared" si="159"/>
        <v>213072519.4756906</v>
      </c>
      <c r="AA606" s="184">
        <f t="shared" si="159"/>
        <v>202547703.70637155</v>
      </c>
      <c r="AB606" s="184">
        <f t="shared" si="159"/>
        <v>192624102.87899029</v>
      </c>
      <c r="AC606" s="184">
        <f t="shared" si="159"/>
        <v>183242294.82359767</v>
      </c>
      <c r="AD606" s="184">
        <f t="shared" si="159"/>
        <v>174350999.69475269</v>
      </c>
      <c r="AE606" s="184">
        <f t="shared" si="159"/>
        <v>165905678.54406989</v>
      </c>
      <c r="AF606" s="184">
        <f t="shared" si="159"/>
        <v>157867418.44609118</v>
      </c>
      <c r="AG606" s="184">
        <f t="shared" si="159"/>
        <v>150202037.00918853</v>
      </c>
      <c r="AH606" s="184">
        <f t="shared" si="159"/>
        <v>142879356.71230221</v>
      </c>
      <c r="AI606" s="184">
        <f t="shared" si="159"/>
        <v>135872612.04622817</v>
      </c>
      <c r="AJ606" s="184">
        <f t="shared" si="159"/>
        <v>129157961.48739386</v>
      </c>
      <c r="AK606" s="184">
        <f t="shared" si="159"/>
        <v>122714082.94573319</v>
      </c>
      <c r="AL606" s="184">
        <f t="shared" si="159"/>
        <v>116521836.2183001</v>
      </c>
      <c r="AM606" s="184">
        <f t="shared" si="159"/>
        <v>110563979.63494897</v>
      </c>
      <c r="AN606" s="184">
        <f t="shared" si="159"/>
        <v>104824930.84138572</v>
      </c>
      <c r="AO606" s="184">
        <f t="shared" si="159"/>
        <v>99290563.76719451</v>
      </c>
      <c r="AP606" s="184">
        <f t="shared" si="159"/>
        <v>93948035.442458749</v>
      </c>
      <c r="AQ606" s="184">
        <f t="shared" si="159"/>
        <v>88785637.579029083</v>
      </c>
      <c r="AR606" s="184">
        <f t="shared" si="159"/>
        <v>83792668.810618281</v>
      </c>
      <c r="AS606" s="184">
        <f t="shared" si="159"/>
        <v>78959324.255384564</v>
      </c>
      <c r="AT606" s="184">
        <f t="shared" si="159"/>
        <v>74276599.674133778</v>
      </c>
      <c r="AU606" s="184">
        <f t="shared" si="159"/>
        <v>69736207.983131647</v>
      </c>
      <c r="AV606" s="184">
        <f t="shared" si="159"/>
        <v>65330506.270212412</v>
      </c>
      <c r="AW606" s="184">
        <f t="shared" si="159"/>
        <v>61052431.777235031</v>
      </c>
      <c r="AX606" s="184">
        <f t="shared" si="159"/>
        <v>56895445.5669384</v>
      </c>
      <c r="AY606" s="184">
        <f t="shared" si="159"/>
        <v>52853482.800173283</v>
      </c>
      <c r="AZ606" s="184">
        <f t="shared" si="159"/>
        <v>48920908.719854712</v>
      </c>
      <c r="BA606" s="184">
        <f t="shared" si="159"/>
        <v>45092479.578264952</v>
      </c>
      <c r="BB606" s="184">
        <f t="shared" si="159"/>
        <v>41363307.860336661</v>
      </c>
      <c r="BC606" s="184">
        <f t="shared" si="159"/>
        <v>37728831.251902103</v>
      </c>
      <c r="BD606" s="184">
        <f t="shared" si="159"/>
        <v>34184784.88225615</v>
      </c>
      <c r="BE606" s="184">
        <f t="shared" si="159"/>
        <v>30727176.437661767</v>
      </c>
      <c r="BF606" s="184">
        <f t="shared" si="159"/>
        <v>27352263.798974156</v>
      </c>
      <c r="BG606" s="184">
        <f t="shared" si="159"/>
        <v>24056534.904253364</v>
      </c>
      <c r="BH606" s="184">
        <f t="shared" si="159"/>
        <v>20836689.577606916</v>
      </c>
      <c r="BI606" s="184">
        <f t="shared" si="159"/>
        <v>17689623.099785686</v>
      </c>
      <c r="BJ606" s="184">
        <f t="shared" si="159"/>
        <v>14612411.325253487</v>
      </c>
      <c r="BK606" s="184">
        <f t="shared" si="159"/>
        <v>11602297.175417781</v>
      </c>
      <c r="BL606" s="184">
        <f t="shared" si="159"/>
        <v>8656678.3590906858</v>
      </c>
      <c r="BM606" s="184">
        <f t="shared" si="159"/>
        <v>5773096.189632535</v>
      </c>
      <c r="BN606" s="1355">
        <f t="shared" si="159"/>
        <v>2949225.3840813637</v>
      </c>
    </row>
    <row r="607" spans="1:66" x14ac:dyDescent="0.15">
      <c r="A607" s="1123"/>
      <c r="B607" s="1566"/>
      <c r="C607" s="3671"/>
      <c r="D607" s="1687" t="s">
        <v>930</v>
      </c>
      <c r="E607" s="1682" t="str">
        <f t="shared" si="158"/>
        <v>Low Range CAPEX</v>
      </c>
      <c r="F607" s="2823">
        <f t="shared" si="156"/>
        <v>-893566800.00000012</v>
      </c>
      <c r="G607" s="184">
        <f t="shared" si="159"/>
        <v>1155572396.1053114</v>
      </c>
      <c r="H607" s="184">
        <f t="shared" si="159"/>
        <v>968791795.24131131</v>
      </c>
      <c r="I607" s="184">
        <f t="shared" si="159"/>
        <v>868315013.24664092</v>
      </c>
      <c r="J607" s="184">
        <f t="shared" si="159"/>
        <v>800689254.4637115</v>
      </c>
      <c r="K607" s="184">
        <f t="shared" si="159"/>
        <v>750233690.90526867</v>
      </c>
      <c r="L607" s="184">
        <f t="shared" si="159"/>
        <v>710260150.66850805</v>
      </c>
      <c r="M607" s="184">
        <f t="shared" si="159"/>
        <v>677316621.89205623</v>
      </c>
      <c r="N607" s="184">
        <f t="shared" si="159"/>
        <v>649396967.76387143</v>
      </c>
      <c r="O607" s="184">
        <f t="shared" si="159"/>
        <v>625236096.25921774</v>
      </c>
      <c r="P607" s="184">
        <f t="shared" si="159"/>
        <v>603986960.5612731</v>
      </c>
      <c r="Q607" s="184">
        <f t="shared" si="159"/>
        <v>585055754.62012982</v>
      </c>
      <c r="R607" s="184">
        <f t="shared" si="159"/>
        <v>568010774.3481884</v>
      </c>
      <c r="S607" s="184">
        <f t="shared" si="159"/>
        <v>552528748.68060327</v>
      </c>
      <c r="T607" s="184">
        <f t="shared" si="159"/>
        <v>538361598.44938183</v>
      </c>
      <c r="U607" s="184">
        <f t="shared" si="159"/>
        <v>525314974.42227149</v>
      </c>
      <c r="V607" s="184">
        <f t="shared" si="159"/>
        <v>513233909.7340157</v>
      </c>
      <c r="W607" s="184">
        <f t="shared" si="159"/>
        <v>501992940.18345594</v>
      </c>
      <c r="X607" s="184">
        <f t="shared" si="159"/>
        <v>491489125.37982726</v>
      </c>
      <c r="Y607" s="184">
        <f t="shared" si="159"/>
        <v>481637008.31977177</v>
      </c>
      <c r="Z607" s="184">
        <f t="shared" si="159"/>
        <v>472364903.2516768</v>
      </c>
      <c r="AA607" s="184">
        <f t="shared" si="159"/>
        <v>463612114.11894083</v>
      </c>
      <c r="AB607" s="184">
        <f t="shared" si="159"/>
        <v>455326817.90464807</v>
      </c>
      <c r="AC607" s="184">
        <f t="shared" si="159"/>
        <v>447464431.48055434</v>
      </c>
      <c r="AD607" s="184">
        <f t="shared" si="159"/>
        <v>439986335.65990067</v>
      </c>
      <c r="AE607" s="184">
        <f t="shared" si="159"/>
        <v>432858866.95051551</v>
      </c>
      <c r="AF607" s="184">
        <f t="shared" si="159"/>
        <v>426052512.55907416</v>
      </c>
      <c r="AG607" s="184">
        <f t="shared" si="159"/>
        <v>419541261.55813956</v>
      </c>
      <c r="AH607" s="184">
        <f t="shared" si="159"/>
        <v>413302077.35097504</v>
      </c>
      <c r="AI607" s="184">
        <f t="shared" si="159"/>
        <v>407314465.30223513</v>
      </c>
      <c r="AJ607" s="184">
        <f t="shared" si="159"/>
        <v>401560115.72657537</v>
      </c>
      <c r="AK607" s="184">
        <f t="shared" si="159"/>
        <v>396022607.06371808</v>
      </c>
      <c r="AL607" s="184">
        <f t="shared" si="159"/>
        <v>390687157.5071454</v>
      </c>
      <c r="AM607" s="184">
        <f t="shared" si="159"/>
        <v>385540415.93106842</v>
      </c>
      <c r="AN607" s="184">
        <f t="shared" si="159"/>
        <v>380570284.9116416</v>
      </c>
      <c r="AO607" s="184">
        <f t="shared" si="159"/>
        <v>375765770.129318</v>
      </c>
      <c r="AP607" s="184">
        <f t="shared" si="159"/>
        <v>371116851.58837581</v>
      </c>
      <c r="AQ607" s="184">
        <f t="shared" si="159"/>
        <v>366614372.98249578</v>
      </c>
      <c r="AR607" s="184">
        <f t="shared" si="159"/>
        <v>362249946.23432589</v>
      </c>
      <c r="AS607" s="184">
        <f t="shared" si="159"/>
        <v>358015868.78822386</v>
      </c>
      <c r="AT607" s="184">
        <f t="shared" si="159"/>
        <v>353905051.67304027</v>
      </c>
      <c r="AU607" s="184">
        <f t="shared" si="159"/>
        <v>349910956.7014643</v>
      </c>
      <c r="AV607" s="184">
        <f t="shared" si="159"/>
        <v>346027541.45357788</v>
      </c>
      <c r="AW607" s="184">
        <f t="shared" si="159"/>
        <v>342249210.91949773</v>
      </c>
      <c r="AX607" s="184">
        <f t="shared" si="159"/>
        <v>338570774.86071444</v>
      </c>
      <c r="AY607" s="184">
        <f t="shared" si="159"/>
        <v>334987410.1006707</v>
      </c>
      <c r="AZ607" s="184">
        <f t="shared" si="159"/>
        <v>331494627.07902992</v>
      </c>
      <c r="BA607" s="184">
        <f t="shared" si="159"/>
        <v>328088240.10633564</v>
      </c>
      <c r="BB607" s="184">
        <f t="shared" si="159"/>
        <v>324764340.84044194</v>
      </c>
      <c r="BC607" s="184">
        <f t="shared" si="159"/>
        <v>321519274.57660496</v>
      </c>
      <c r="BD607" s="184">
        <f t="shared" si="159"/>
        <v>318349619.00199521</v>
      </c>
      <c r="BE607" s="184">
        <f t="shared" si="159"/>
        <v>315252165.11480391</v>
      </c>
      <c r="BF607" s="184">
        <f t="shared" si="159"/>
        <v>312223900.04969788</v>
      </c>
      <c r="BG607" s="184">
        <f t="shared" si="159"/>
        <v>309261991.58651066</v>
      </c>
      <c r="BH607" s="184">
        <f t="shared" si="159"/>
        <v>306363774.14885676</v>
      </c>
      <c r="BI607" s="184">
        <f t="shared" si="159"/>
        <v>303526736.12468338</v>
      </c>
      <c r="BJ607" s="184">
        <f t="shared" si="159"/>
        <v>300748508.36240852</v>
      </c>
      <c r="BK607" s="184">
        <f t="shared" si="159"/>
        <v>298026853.71478772</v>
      </c>
      <c r="BL607" s="184">
        <f t="shared" si="159"/>
        <v>295359657.518543</v>
      </c>
      <c r="BM607" s="184">
        <f t="shared" si="159"/>
        <v>292744918.91145754</v>
      </c>
      <c r="BN607" s="1355">
        <f t="shared" si="159"/>
        <v>290180742.90044892</v>
      </c>
    </row>
    <row r="608" spans="1:66" ht="7.5" customHeight="1" x14ac:dyDescent="0.15">
      <c r="A608" s="1123"/>
      <c r="B608" s="1566"/>
      <c r="C608" s="3672"/>
      <c r="D608" s="1688"/>
      <c r="E608" s="1683"/>
      <c r="F608" s="2824"/>
      <c r="G608" s="1333"/>
      <c r="H608" s="1358"/>
      <c r="I608" s="1358"/>
      <c r="J608" s="1358"/>
      <c r="K608" s="1358"/>
      <c r="L608" s="1358"/>
      <c r="M608" s="1358"/>
      <c r="N608" s="1358"/>
      <c r="O608" s="1358"/>
      <c r="P608" s="1358"/>
      <c r="Q608" s="1358"/>
      <c r="R608" s="1358"/>
      <c r="S608" s="1358"/>
      <c r="T608" s="1358"/>
      <c r="U608" s="1358"/>
      <c r="V608" s="1358"/>
      <c r="W608" s="1358"/>
      <c r="X608" s="1358"/>
      <c r="Y608" s="1358"/>
      <c r="Z608" s="1358"/>
      <c r="AA608" s="1358"/>
      <c r="AB608" s="1358"/>
      <c r="AC608" s="1358"/>
      <c r="AD608" s="1358"/>
      <c r="AE608" s="1358"/>
      <c r="AF608" s="1358"/>
      <c r="AG608" s="1358"/>
      <c r="AH608" s="1358"/>
      <c r="AI608" s="1358"/>
      <c r="AJ608" s="1358"/>
      <c r="AK608" s="1358"/>
      <c r="AL608" s="1358"/>
      <c r="AM608" s="1358"/>
      <c r="AN608" s="1358"/>
      <c r="AO608" s="1358"/>
      <c r="AP608" s="1358"/>
      <c r="AQ608" s="1358"/>
      <c r="AR608" s="1358"/>
      <c r="AS608" s="1358"/>
      <c r="AT608" s="1358"/>
      <c r="AU608" s="1358"/>
      <c r="AV608" s="1358"/>
      <c r="AW608" s="1358"/>
      <c r="AX608" s="1358"/>
      <c r="AY608" s="1358"/>
      <c r="AZ608" s="1358"/>
      <c r="BA608" s="1358"/>
      <c r="BB608" s="1358"/>
      <c r="BC608" s="1358"/>
      <c r="BD608" s="1358"/>
      <c r="BE608" s="1358"/>
      <c r="BF608" s="1358"/>
      <c r="BG608" s="1358"/>
      <c r="BH608" s="1358"/>
      <c r="BI608" s="1358"/>
      <c r="BJ608" s="1358"/>
      <c r="BK608" s="1358"/>
      <c r="BL608" s="1358"/>
      <c r="BM608" s="1358"/>
      <c r="BN608" s="1359"/>
    </row>
    <row r="609" spans="1:66" x14ac:dyDescent="0.15">
      <c r="A609" s="1123"/>
      <c r="B609" s="1566"/>
      <c r="C609" s="3676" t="s">
        <v>934</v>
      </c>
      <c r="D609" s="1687" t="str">
        <f>D601</f>
        <v>Low Price Range</v>
      </c>
      <c r="E609" s="1682" t="str">
        <f>E605</f>
        <v>Low Range CAPEX</v>
      </c>
      <c r="F609" s="2823">
        <f>F605</f>
        <v>-893566800.00000012</v>
      </c>
      <c r="G609" s="184">
        <f>G593-G$174</f>
        <v>-199833480.53468847</v>
      </c>
      <c r="H609" s="184">
        <f>H593-H$174</f>
        <v>-319285541.33468843</v>
      </c>
      <c r="I609" s="184">
        <f>I593-I$174</f>
        <v>-377755113.57363999</v>
      </c>
      <c r="J609" s="184">
        <f t="shared" ref="J609:BN609" si="160">J593-J$174</f>
        <v>-414847189.97468841</v>
      </c>
      <c r="K609" s="184">
        <f t="shared" si="160"/>
        <v>-441343243.61476672</v>
      </c>
      <c r="L609" s="184">
        <f t="shared" si="160"/>
        <v>-461622847.76584965</v>
      </c>
      <c r="M609" s="184">
        <f t="shared" si="160"/>
        <v>-477864408.55375659</v>
      </c>
      <c r="N609" s="184">
        <f t="shared" si="160"/>
        <v>-491296508.88668841</v>
      </c>
      <c r="O609" s="184">
        <f t="shared" si="160"/>
        <v>-502674550.93469608</v>
      </c>
      <c r="P609" s="184">
        <f t="shared" si="160"/>
        <v>-512493351.79875106</v>
      </c>
      <c r="Q609" s="184">
        <f t="shared" si="160"/>
        <v>-521093145.36337209</v>
      </c>
      <c r="R609" s="184">
        <f t="shared" si="160"/>
        <v>-528717035.11961746</v>
      </c>
      <c r="S609" s="184">
        <f t="shared" si="160"/>
        <v>-535544226.94164431</v>
      </c>
      <c r="T609" s="184">
        <f t="shared" si="160"/>
        <v>-541710283.7499429</v>
      </c>
      <c r="U609" s="184">
        <f t="shared" si="160"/>
        <v>-547320012.48933566</v>
      </c>
      <c r="V609" s="184">
        <f t="shared" si="160"/>
        <v>-552455964.0162884</v>
      </c>
      <c r="W609" s="184">
        <f t="shared" si="160"/>
        <v>-557184213.68757176</v>
      </c>
      <c r="X609" s="184">
        <f t="shared" si="160"/>
        <v>-561558397.65469456</v>
      </c>
      <c r="Y609" s="184">
        <f t="shared" si="160"/>
        <v>-565622596.6524086</v>
      </c>
      <c r="Z609" s="184">
        <f t="shared" si="160"/>
        <v>-569413438.34593856</v>
      </c>
      <c r="AA609" s="184">
        <f t="shared" si="160"/>
        <v>-572961657.622787</v>
      </c>
      <c r="AB609" s="184">
        <f t="shared" si="160"/>
        <v>-576293273.19763541</v>
      </c>
      <c r="AC609" s="184">
        <f t="shared" si="160"/>
        <v>-579430487.67211318</v>
      </c>
      <c r="AD609" s="184">
        <f t="shared" si="160"/>
        <v>-582392385.00263166</v>
      </c>
      <c r="AE609" s="184">
        <f t="shared" si="160"/>
        <v>-585195477.35233641</v>
      </c>
      <c r="AF609" s="184">
        <f t="shared" si="160"/>
        <v>-587854138.46025324</v>
      </c>
      <c r="AG609" s="184">
        <f t="shared" si="160"/>
        <v>-590380950.45490789</v>
      </c>
      <c r="AH609" s="184">
        <f t="shared" si="160"/>
        <v>-592786983.90689206</v>
      </c>
      <c r="AI609" s="184">
        <f t="shared" si="160"/>
        <v>-595082025.85466111</v>
      </c>
      <c r="AJ609" s="184">
        <f t="shared" si="160"/>
        <v>-597274766.89840627</v>
      </c>
      <c r="AK609" s="184">
        <f t="shared" si="160"/>
        <v>-599372955.80583978</v>
      </c>
      <c r="AL609" s="184">
        <f t="shared" si="160"/>
        <v>-601383528.11996841</v>
      </c>
      <c r="AM609" s="184">
        <f t="shared" si="160"/>
        <v>-603312713.80325794</v>
      </c>
      <c r="AN609" s="184">
        <f t="shared" si="160"/>
        <v>-605166127.85699511</v>
      </c>
      <c r="AO609" s="184">
        <f t="shared" si="160"/>
        <v>-606948847.02224064</v>
      </c>
      <c r="AP609" s="184">
        <f t="shared" si="160"/>
        <v>-608665475.03069329</v>
      </c>
      <c r="AQ609" s="184">
        <f t="shared" si="160"/>
        <v>-610320198.38062024</v>
      </c>
      <c r="AR609" s="184">
        <f t="shared" si="160"/>
        <v>-611916834.22886467</v>
      </c>
      <c r="AS609" s="184">
        <f t="shared" si="160"/>
        <v>-613458871.68851793</v>
      </c>
      <c r="AT609" s="184">
        <f t="shared" si="160"/>
        <v>-614949507.5836885</v>
      </c>
      <c r="AU609" s="184">
        <f t="shared" si="160"/>
        <v>-616391677.52340841</v>
      </c>
      <c r="AV609" s="184">
        <f t="shared" si="160"/>
        <v>-617788083.00516737</v>
      </c>
      <c r="AW609" s="184">
        <f t="shared" si="160"/>
        <v>-619141215.13658953</v>
      </c>
      <c r="AX609" s="184">
        <f t="shared" si="160"/>
        <v>-620453375.46504593</v>
      </c>
      <c r="AY609" s="184">
        <f t="shared" si="160"/>
        <v>-621726694.32467818</v>
      </c>
      <c r="AZ609" s="184">
        <f t="shared" si="160"/>
        <v>-622963147.04462814</v>
      </c>
      <c r="BA609" s="184">
        <f t="shared" si="160"/>
        <v>-624164568.30831289</v>
      </c>
      <c r="BB609" s="184">
        <f t="shared" si="160"/>
        <v>-625332664.90904307</v>
      </c>
      <c r="BC609" s="184">
        <f t="shared" si="160"/>
        <v>-626469027.11036921</v>
      </c>
      <c r="BD609" s="184">
        <f t="shared" si="160"/>
        <v>-627575138.7888068</v>
      </c>
      <c r="BE609" s="184">
        <f t="shared" si="160"/>
        <v>-628652386.51091242</v>
      </c>
      <c r="BF609" s="184">
        <f t="shared" si="160"/>
        <v>-629702067.67514026</v>
      </c>
      <c r="BG609" s="184">
        <f t="shared" si="160"/>
        <v>-630725397.83076859</v>
      </c>
      <c r="BH609" s="184">
        <f t="shared" si="160"/>
        <v>-631723517.27086401</v>
      </c>
      <c r="BI609" s="184">
        <f t="shared" si="160"/>
        <v>-632697496.9832561</v>
      </c>
      <c r="BJ609" s="184">
        <f t="shared" si="160"/>
        <v>-633648344.03245139</v>
      </c>
      <c r="BK609" s="184">
        <f t="shared" si="160"/>
        <v>-634577006.43598807</v>
      </c>
      <c r="BL609" s="184">
        <f t="shared" si="160"/>
        <v>-635484377.59066653</v>
      </c>
      <c r="BM609" s="184">
        <f t="shared" si="160"/>
        <v>-636371300.2971741</v>
      </c>
      <c r="BN609" s="1355">
        <f t="shared" si="160"/>
        <v>-637238570.42566276</v>
      </c>
    </row>
    <row r="610" spans="1:66" x14ac:dyDescent="0.15">
      <c r="A610" s="1123"/>
      <c r="B610" s="1566"/>
      <c r="C610" s="3671"/>
      <c r="D610" s="1687" t="str">
        <f t="shared" ref="D610:D615" si="161">D602</f>
        <v>Low Price Range</v>
      </c>
      <c r="E610" s="1682" t="str">
        <f t="shared" ref="E610:F611" si="162">E606</f>
        <v>Low Range CAPEX</v>
      </c>
      <c r="F610" s="2823">
        <f t="shared" si="162"/>
        <v>-893566800.00000012</v>
      </c>
      <c r="G610" s="184">
        <f t="shared" ref="G610:BN614" si="163">G594-G$174</f>
        <v>-199833480.53468847</v>
      </c>
      <c r="H610" s="184">
        <f t="shared" si="163"/>
        <v>-289422526.13468856</v>
      </c>
      <c r="I610" s="184">
        <f t="shared" si="163"/>
        <v>-335462434.20213073</v>
      </c>
      <c r="J610" s="184">
        <f t="shared" si="163"/>
        <v>-365573214.89468855</v>
      </c>
      <c r="K610" s="184">
        <f t="shared" si="163"/>
        <v>-387569677.86279947</v>
      </c>
      <c r="L610" s="184">
        <f t="shared" si="163"/>
        <v>-404707136.7520144</v>
      </c>
      <c r="M610" s="184">
        <f t="shared" si="163"/>
        <v>-418635928.56698126</v>
      </c>
      <c r="N610" s="184">
        <f t="shared" si="163"/>
        <v>-430301300.34068853</v>
      </c>
      <c r="O610" s="184">
        <f t="shared" si="163"/>
        <v>-440292064.77756786</v>
      </c>
      <c r="P610" s="184">
        <f t="shared" si="163"/>
        <v>-448998293.86358285</v>
      </c>
      <c r="Q610" s="184">
        <f t="shared" si="163"/>
        <v>-456690884.84772617</v>
      </c>
      <c r="R610" s="184">
        <f t="shared" si="163"/>
        <v>-463565133.91941559</v>
      </c>
      <c r="S610" s="184">
        <f t="shared" si="163"/>
        <v>-469766173.88259345</v>
      </c>
      <c r="T610" s="184">
        <f t="shared" si="163"/>
        <v>-475404606.96213734</v>
      </c>
      <c r="U610" s="184">
        <f t="shared" si="163"/>
        <v>-480566526.50235391</v>
      </c>
      <c r="V610" s="184">
        <f t="shared" si="163"/>
        <v>-485320172.96978861</v>
      </c>
      <c r="W610" s="184">
        <f t="shared" si="163"/>
        <v>-489720489.66029209</v>
      </c>
      <c r="X610" s="184">
        <f t="shared" si="163"/>
        <v>-493812322.74113595</v>
      </c>
      <c r="Y610" s="184">
        <f t="shared" si="163"/>
        <v>-497632720.34616971</v>
      </c>
      <c r="Z610" s="184">
        <f t="shared" si="163"/>
        <v>-501212617.46424866</v>
      </c>
      <c r="AA610" s="184">
        <f t="shared" si="163"/>
        <v>-504578092.59220624</v>
      </c>
      <c r="AB610" s="184">
        <f t="shared" si="163"/>
        <v>-507751319.80077046</v>
      </c>
      <c r="AC610" s="184">
        <f t="shared" si="163"/>
        <v>-510751300.26197129</v>
      </c>
      <c r="AD610" s="184">
        <f t="shared" si="163"/>
        <v>-513594431.51170653</v>
      </c>
      <c r="AE610" s="184">
        <f t="shared" si="163"/>
        <v>-516294955.57817918</v>
      </c>
      <c r="AF610" s="184">
        <f t="shared" si="163"/>
        <v>-518865315.48040771</v>
      </c>
      <c r="AG610" s="184">
        <f t="shared" si="163"/>
        <v>-521316441.57492864</v>
      </c>
      <c r="AH610" s="184">
        <f t="shared" si="163"/>
        <v>-523657983.59801996</v>
      </c>
      <c r="AI610" s="184">
        <f t="shared" si="163"/>
        <v>-525898500.24158561</v>
      </c>
      <c r="AJ610" s="184">
        <f t="shared" si="163"/>
        <v>-528045615.20720416</v>
      </c>
      <c r="AK610" s="184">
        <f t="shared" si="163"/>
        <v>-530106146.5680244</v>
      </c>
      <c r="AL610" s="184">
        <f t="shared" si="163"/>
        <v>-532086214.70452356</v>
      </c>
      <c r="AM610" s="184">
        <f t="shared" si="163"/>
        <v>-533991332.91150033</v>
      </c>
      <c r="AN610" s="184">
        <f t="shared" si="163"/>
        <v>-535826483.89145154</v>
      </c>
      <c r="AO610" s="184">
        <f t="shared" si="163"/>
        <v>-537596184.6772337</v>
      </c>
      <c r="AP610" s="184">
        <f t="shared" si="163"/>
        <v>-539304542.01016879</v>
      </c>
      <c r="AQ610" s="184">
        <f t="shared" si="163"/>
        <v>-540955299.79926395</v>
      </c>
      <c r="AR610" s="184">
        <f t="shared" si="163"/>
        <v>-542551879.97444749</v>
      </c>
      <c r="AS610" s="184">
        <f t="shared" si="163"/>
        <v>-544097417.80066836</v>
      </c>
      <c r="AT610" s="184">
        <f t="shared" si="163"/>
        <v>-545594792.52481461</v>
      </c>
      <c r="AU610" s="184">
        <f t="shared" si="163"/>
        <v>-547046654.07205403</v>
      </c>
      <c r="AV610" s="184">
        <f t="shared" si="163"/>
        <v>-548455446.38357854</v>
      </c>
      <c r="AW610" s="184">
        <f t="shared" si="163"/>
        <v>-549823427.88722026</v>
      </c>
      <c r="AX610" s="184">
        <f t="shared" si="163"/>
        <v>-551152689.5108583</v>
      </c>
      <c r="AY610" s="184">
        <f t="shared" si="163"/>
        <v>-552445170.58205497</v>
      </c>
      <c r="AZ610" s="184">
        <f t="shared" si="163"/>
        <v>-553702672.90287888</v>
      </c>
      <c r="BA610" s="184">
        <f t="shared" si="163"/>
        <v>-554926873.24401236</v>
      </c>
      <c r="BB610" s="184">
        <f t="shared" si="163"/>
        <v>-556119334.46515381</v>
      </c>
      <c r="BC610" s="184">
        <f t="shared" si="163"/>
        <v>-557281515.4379065</v>
      </c>
      <c r="BD610" s="184">
        <f t="shared" si="163"/>
        <v>-558414779.92165554</v>
      </c>
      <c r="BE610" s="184">
        <f t="shared" si="163"/>
        <v>-559520404.52141523</v>
      </c>
      <c r="BF610" s="184">
        <f t="shared" si="163"/>
        <v>-560599585.83854985</v>
      </c>
      <c r="BG610" s="184">
        <f t="shared" si="163"/>
        <v>-561653446.9100194</v>
      </c>
      <c r="BH610" s="184">
        <f t="shared" si="163"/>
        <v>-562683043.01889253</v>
      </c>
      <c r="BI610" s="184">
        <f t="shared" si="163"/>
        <v>-563689366.94790721</v>
      </c>
      <c r="BJ610" s="184">
        <f t="shared" si="163"/>
        <v>-564673353.73852038</v>
      </c>
      <c r="BK610" s="184">
        <f t="shared" si="163"/>
        <v>-565635885.00990999</v>
      </c>
      <c r="BL610" s="184">
        <f t="shared" si="163"/>
        <v>-566577792.88555098</v>
      </c>
      <c r="BM610" s="184">
        <f t="shared" si="163"/>
        <v>-567499863.56910849</v>
      </c>
      <c r="BN610" s="1355">
        <f t="shared" si="163"/>
        <v>-568402840.60632682</v>
      </c>
    </row>
    <row r="611" spans="1:66" x14ac:dyDescent="0.15">
      <c r="A611" s="1123"/>
      <c r="B611" s="1566"/>
      <c r="C611" s="3671"/>
      <c r="D611" s="1687" t="str">
        <f t="shared" si="161"/>
        <v>Low Price Range</v>
      </c>
      <c r="E611" s="1682" t="str">
        <f t="shared" si="162"/>
        <v>Low Range CAPEX</v>
      </c>
      <c r="F611" s="2823">
        <f t="shared" si="162"/>
        <v>-893566800.00000012</v>
      </c>
      <c r="G611" s="184">
        <f t="shared" si="163"/>
        <v>-199833480.53468847</v>
      </c>
      <c r="H611" s="184">
        <f t="shared" si="163"/>
        <v>-259559510.93468857</v>
      </c>
      <c r="I611" s="184">
        <f t="shared" si="163"/>
        <v>-291688539.90315944</v>
      </c>
      <c r="J611" s="184">
        <f t="shared" si="163"/>
        <v>-313312938.29468846</v>
      </c>
      <c r="K611" s="184">
        <f t="shared" si="163"/>
        <v>-329446897.11589873</v>
      </c>
      <c r="L611" s="184">
        <f t="shared" si="163"/>
        <v>-342229064.36631233</v>
      </c>
      <c r="M611" s="184">
        <f t="shared" si="163"/>
        <v>-352763275.05031306</v>
      </c>
      <c r="N611" s="184">
        <f t="shared" si="163"/>
        <v>-361691022.91868842</v>
      </c>
      <c r="O611" s="184">
        <f t="shared" si="163"/>
        <v>-369416841.01383501</v>
      </c>
      <c r="P611" s="184">
        <f t="shared" si="163"/>
        <v>-376211585.85777771</v>
      </c>
      <c r="Q611" s="184">
        <f t="shared" si="163"/>
        <v>-382265136.26033074</v>
      </c>
      <c r="R611" s="184">
        <f t="shared" si="163"/>
        <v>-387715536.38314992</v>
      </c>
      <c r="S611" s="184">
        <f t="shared" si="163"/>
        <v>-392666157.22599137</v>
      </c>
      <c r="T611" s="184">
        <f t="shared" si="163"/>
        <v>-397196325.99875057</v>
      </c>
      <c r="U611" s="184">
        <f t="shared" si="163"/>
        <v>-401368188.92057484</v>
      </c>
      <c r="V611" s="184">
        <f t="shared" si="163"/>
        <v>-405231299.08028841</v>
      </c>
      <c r="W611" s="184">
        <f t="shared" si="163"/>
        <v>-408825775.62654948</v>
      </c>
      <c r="X611" s="184">
        <f t="shared" si="163"/>
        <v>-412184535.36592031</v>
      </c>
      <c r="Y611" s="184">
        <f t="shared" si="163"/>
        <v>-415334904.51727396</v>
      </c>
      <c r="Z611" s="184">
        <f t="shared" si="163"/>
        <v>-418299805.72546881</v>
      </c>
      <c r="AA611" s="184">
        <f t="shared" si="163"/>
        <v>-421098647.50779724</v>
      </c>
      <c r="AB611" s="184">
        <f t="shared" si="163"/>
        <v>-423748001.08776653</v>
      </c>
      <c r="AC611" s="184">
        <f t="shared" si="163"/>
        <v>-426262122.62078321</v>
      </c>
      <c r="AD611" s="184">
        <f t="shared" si="163"/>
        <v>-428653361.19830376</v>
      </c>
      <c r="AE611" s="184">
        <f t="shared" si="163"/>
        <v>-430932481.25061452</v>
      </c>
      <c r="AF611" s="184">
        <f t="shared" si="163"/>
        <v>-433108919.95686108</v>
      </c>
      <c r="AG611" s="184">
        <f t="shared" si="163"/>
        <v>-435190994.71957695</v>
      </c>
      <c r="AH611" s="184">
        <f t="shared" si="163"/>
        <v>-437186071.85234433</v>
      </c>
      <c r="AI611" s="184">
        <f t="shared" si="163"/>
        <v>-439100704.83667034</v>
      </c>
      <c r="AJ611" s="184">
        <f t="shared" si="163"/>
        <v>-440940748.48198617</v>
      </c>
      <c r="AK611" s="184">
        <f t="shared" si="163"/>
        <v>-442711453.84008116</v>
      </c>
      <c r="AL611" s="184">
        <f t="shared" si="163"/>
        <v>-444417547.62572837</v>
      </c>
      <c r="AM611" s="184">
        <f t="shared" si="163"/>
        <v>-446063299.07107008</v>
      </c>
      <c r="AN611" s="184">
        <f t="shared" si="163"/>
        <v>-447652576.51736331</v>
      </c>
      <c r="AO611" s="184">
        <f t="shared" si="163"/>
        <v>-449188895.57094246</v>
      </c>
      <c r="AP611" s="184">
        <f t="shared" si="163"/>
        <v>-450675460.2827971</v>
      </c>
      <c r="AQ611" s="184">
        <f t="shared" si="163"/>
        <v>-452115198.52566707</v>
      </c>
      <c r="AR611" s="184">
        <f t="shared" si="163"/>
        <v>-453510792.51901537</v>
      </c>
      <c r="AS611" s="184">
        <f t="shared" si="163"/>
        <v>-454864705.27597225</v>
      </c>
      <c r="AT611" s="184">
        <f t="shared" si="163"/>
        <v>-456179203.60639077</v>
      </c>
      <c r="AU611" s="184">
        <f t="shared" si="163"/>
        <v>-457456378.19834173</v>
      </c>
      <c r="AV611" s="184">
        <f t="shared" si="163"/>
        <v>-458698161.21048641</v>
      </c>
      <c r="AW611" s="184">
        <f t="shared" si="163"/>
        <v>-459906341.7351011</v>
      </c>
      <c r="AX611" s="184">
        <f t="shared" si="163"/>
        <v>-461082579.4324587</v>
      </c>
      <c r="AY611" s="184">
        <f t="shared" si="163"/>
        <v>-462228416.58900845</v>
      </c>
      <c r="AZ611" s="184">
        <f t="shared" si="163"/>
        <v>-463345288.81217372</v>
      </c>
      <c r="BA611" s="184">
        <f t="shared" si="163"/>
        <v>-464434534.54189193</v>
      </c>
      <c r="BB611" s="184">
        <f t="shared" si="163"/>
        <v>-465497403.53194225</v>
      </c>
      <c r="BC611" s="184">
        <f t="shared" si="163"/>
        <v>-466535064.43156135</v>
      </c>
      <c r="BD611" s="184">
        <f t="shared" si="163"/>
        <v>-467548611.57902187</v>
      </c>
      <c r="BE611" s="184">
        <f t="shared" si="163"/>
        <v>-468539071.10304755</v>
      </c>
      <c r="BF611" s="184">
        <f t="shared" si="163"/>
        <v>-469507406.41464382</v>
      </c>
      <c r="BG611" s="184">
        <f t="shared" si="163"/>
        <v>-470454523.16068715</v>
      </c>
      <c r="BH611" s="184">
        <f t="shared" si="163"/>
        <v>-471381273.70108813</v>
      </c>
      <c r="BI611" s="184">
        <f t="shared" si="163"/>
        <v>-472288461.16324389</v>
      </c>
      <c r="BJ611" s="184">
        <f t="shared" si="163"/>
        <v>-473176843.12057883</v>
      </c>
      <c r="BK611" s="184">
        <f t="shared" si="163"/>
        <v>-474047134.93605733</v>
      </c>
      <c r="BL611" s="184">
        <f t="shared" si="163"/>
        <v>-474900012.80647212</v>
      </c>
      <c r="BM611" s="184">
        <f t="shared" si="163"/>
        <v>-475736116.53893918</v>
      </c>
      <c r="BN611" s="1355">
        <f t="shared" si="163"/>
        <v>-476556052.08725643</v>
      </c>
    </row>
    <row r="612" spans="1:66" ht="3.75" customHeight="1" x14ac:dyDescent="0.15">
      <c r="A612" s="1123"/>
      <c r="B612" s="1566"/>
      <c r="C612" s="3671"/>
      <c r="D612" s="1688" t="str">
        <f t="shared" si="161"/>
        <v>Low Price Range</v>
      </c>
      <c r="E612" s="1683"/>
      <c r="F612" s="2824"/>
      <c r="G612" s="184"/>
      <c r="H612" s="184"/>
      <c r="I612" s="184"/>
      <c r="J612" s="184"/>
      <c r="K612" s="184"/>
      <c r="L612" s="184"/>
      <c r="M612" s="184"/>
      <c r="N612" s="184"/>
      <c r="O612" s="184"/>
      <c r="P612" s="184"/>
      <c r="Q612" s="184"/>
      <c r="R612" s="184"/>
      <c r="S612" s="184"/>
      <c r="T612" s="184"/>
      <c r="U612" s="184"/>
      <c r="V612" s="184"/>
      <c r="W612" s="184"/>
      <c r="X612" s="184"/>
      <c r="Y612" s="184"/>
      <c r="Z612" s="184"/>
      <c r="AA612" s="184"/>
      <c r="AB612" s="184"/>
      <c r="AC612" s="184"/>
      <c r="AD612" s="184"/>
      <c r="AE612" s="184"/>
      <c r="AF612" s="184"/>
      <c r="AG612" s="184"/>
      <c r="AH612" s="184"/>
      <c r="AI612" s="184"/>
      <c r="AJ612" s="184"/>
      <c r="AK612" s="184"/>
      <c r="AL612" s="184"/>
      <c r="AM612" s="184"/>
      <c r="AN612" s="184"/>
      <c r="AO612" s="184"/>
      <c r="AP612" s="184"/>
      <c r="AQ612" s="184"/>
      <c r="AR612" s="184"/>
      <c r="AS612" s="184"/>
      <c r="AT612" s="184"/>
      <c r="AU612" s="184"/>
      <c r="AV612" s="184"/>
      <c r="AW612" s="184"/>
      <c r="AX612" s="184"/>
      <c r="AY612" s="184"/>
      <c r="AZ612" s="184"/>
      <c r="BA612" s="184"/>
      <c r="BB612" s="184"/>
      <c r="BC612" s="184"/>
      <c r="BD612" s="184"/>
      <c r="BE612" s="184"/>
      <c r="BF612" s="184"/>
      <c r="BG612" s="184"/>
      <c r="BH612" s="184"/>
      <c r="BI612" s="184"/>
      <c r="BJ612" s="184"/>
      <c r="BK612" s="184"/>
      <c r="BL612" s="184"/>
      <c r="BM612" s="184"/>
      <c r="BN612" s="1355"/>
    </row>
    <row r="613" spans="1:66" x14ac:dyDescent="0.15">
      <c r="A613" s="1123"/>
      <c r="B613" s="1566"/>
      <c r="C613" s="3671"/>
      <c r="D613" s="1687" t="str">
        <f t="shared" si="161"/>
        <v>High Price Range</v>
      </c>
      <c r="E613" s="1682" t="str">
        <f>E609</f>
        <v>Low Range CAPEX</v>
      </c>
      <c r="F613" s="2823">
        <f>F609</f>
        <v>-893566800.00000012</v>
      </c>
      <c r="G613" s="184">
        <f>G597-G$174</f>
        <v>1070712224.1053114</v>
      </c>
      <c r="H613" s="184">
        <f t="shared" ref="H613:BN615" si="164">H597-H$174</f>
        <v>697151022.37731147</v>
      </c>
      <c r="I613" s="184">
        <f t="shared" si="164"/>
        <v>514299730.20349884</v>
      </c>
      <c r="J613" s="184">
        <f t="shared" si="164"/>
        <v>398302060.99491167</v>
      </c>
      <c r="K613" s="184">
        <f t="shared" si="164"/>
        <v>315441224.83563137</v>
      </c>
      <c r="L613" s="184">
        <f t="shared" si="164"/>
        <v>252021027.2558614</v>
      </c>
      <c r="M613" s="184">
        <f t="shared" si="164"/>
        <v>201228961.17315662</v>
      </c>
      <c r="N613" s="184">
        <f t="shared" si="164"/>
        <v>159222891.88899171</v>
      </c>
      <c r="O613" s="184">
        <f t="shared" si="164"/>
        <v>123640457.96278322</v>
      </c>
      <c r="P613" s="184">
        <f t="shared" si="164"/>
        <v>92934222.961567402</v>
      </c>
      <c r="Q613" s="184">
        <f t="shared" si="164"/>
        <v>66040176.956020594</v>
      </c>
      <c r="R613" s="184">
        <f t="shared" si="164"/>
        <v>42198064.897751331</v>
      </c>
      <c r="S613" s="184">
        <f t="shared" si="164"/>
        <v>20847458.098810911</v>
      </c>
      <c r="T613" s="184">
        <f t="shared" si="164"/>
        <v>1564412.0315877199</v>
      </c>
      <c r="U613" s="184">
        <f t="shared" si="164"/>
        <v>-15978834.985006809</v>
      </c>
      <c r="V613" s="184">
        <f t="shared" si="164"/>
        <v>-32040443.395744205</v>
      </c>
      <c r="W613" s="184">
        <f t="shared" si="164"/>
        <v>-46827049.984574318</v>
      </c>
      <c r="X613" s="184">
        <f t="shared" si="164"/>
        <v>-60506390.536711097</v>
      </c>
      <c r="Y613" s="184">
        <f t="shared" si="164"/>
        <v>-73216318.280777454</v>
      </c>
      <c r="Z613" s="184">
        <f t="shared" si="164"/>
        <v>-85071378.537683725</v>
      </c>
      <c r="AA613" s="184">
        <f t="shared" si="164"/>
        <v>-96167688.205151439</v>
      </c>
      <c r="AB613" s="184">
        <f t="shared" si="164"/>
        <v>-106586615.34212112</v>
      </c>
      <c r="AC613" s="184">
        <f t="shared" si="164"/>
        <v>-116397593.91641784</v>
      </c>
      <c r="AD613" s="184">
        <f t="shared" si="164"/>
        <v>-125660304.98873675</v>
      </c>
      <c r="AE613" s="184">
        <f t="shared" si="164"/>
        <v>-134426386.8771311</v>
      </c>
      <c r="AF613" s="184">
        <f t="shared" si="164"/>
        <v>-142740790.42788911</v>
      </c>
      <c r="AG613" s="184">
        <f t="shared" si="164"/>
        <v>-150642863.60220098</v>
      </c>
      <c r="AH613" s="184">
        <f t="shared" si="164"/>
        <v>-158167227.28166759</v>
      </c>
      <c r="AI613" s="184">
        <f t="shared" si="164"/>
        <v>-165344488.37103665</v>
      </c>
      <c r="AJ613" s="184">
        <f t="shared" si="164"/>
        <v>-172201824.89494312</v>
      </c>
      <c r="AK613" s="184">
        <f t="shared" si="164"/>
        <v>-178763469.49499357</v>
      </c>
      <c r="AL613" s="184">
        <f t="shared" si="164"/>
        <v>-185051111.62353301</v>
      </c>
      <c r="AM613" s="184">
        <f t="shared" si="164"/>
        <v>-191084234.17813444</v>
      </c>
      <c r="AN613" s="184">
        <f t="shared" si="164"/>
        <v>-196880396.89459717</v>
      </c>
      <c r="AO613" s="184">
        <f t="shared" si="164"/>
        <v>-202455476.21305025</v>
      </c>
      <c r="AP613" s="184">
        <f t="shared" si="164"/>
        <v>-207823869.33630645</v>
      </c>
      <c r="AQ613" s="184">
        <f t="shared" si="164"/>
        <v>-212998668.65735829</v>
      </c>
      <c r="AR613" s="184">
        <f t="shared" si="164"/>
        <v>-217991811.53155971</v>
      </c>
      <c r="AS613" s="184">
        <f t="shared" si="164"/>
        <v>-222814209.42641187</v>
      </c>
      <c r="AT613" s="184">
        <f t="shared" si="164"/>
        <v>-227475859.73708463</v>
      </c>
      <c r="AU613" s="184">
        <f t="shared" si="164"/>
        <v>-231985942.96352458</v>
      </c>
      <c r="AV613" s="184">
        <f t="shared" si="164"/>
        <v>-236352907.47105896</v>
      </c>
      <c r="AW613" s="184">
        <f t="shared" si="164"/>
        <v>-240584543.6749512</v>
      </c>
      <c r="AX613" s="184">
        <f t="shared" si="164"/>
        <v>-244688049.18063462</v>
      </c>
      <c r="AY613" s="184">
        <f t="shared" si="164"/>
        <v>-248670086.16016865</v>
      </c>
      <c r="AZ613" s="184">
        <f t="shared" si="164"/>
        <v>-252536832.04007208</v>
      </c>
      <c r="BA613" s="184">
        <f t="shared" si="164"/>
        <v>-256294024.40693319</v>
      </c>
      <c r="BB613" s="184">
        <f t="shared" si="164"/>
        <v>-259947000.89792705</v>
      </c>
      <c r="BC613" s="184">
        <f t="shared" si="164"/>
        <v>-263500734.72790617</v>
      </c>
      <c r="BD613" s="184">
        <f t="shared" si="164"/>
        <v>-266959866.40864253</v>
      </c>
      <c r="BE613" s="184">
        <f t="shared" si="164"/>
        <v>-270328732.13547426</v>
      </c>
      <c r="BF613" s="184">
        <f t="shared" si="164"/>
        <v>-273611389.24924886</v>
      </c>
      <c r="BG613" s="184">
        <f t="shared" si="164"/>
        <v>-276811639.12472904</v>
      </c>
      <c r="BH613" s="184">
        <f t="shared" si="164"/>
        <v>-279933047.78869843</v>
      </c>
      <c r="BI613" s="184">
        <f t="shared" si="164"/>
        <v>-282978964.53038645</v>
      </c>
      <c r="BJ613" s="184">
        <f t="shared" si="164"/>
        <v>-285952538.73227179</v>
      </c>
      <c r="BK613" s="184">
        <f t="shared" si="164"/>
        <v>-288856735.11985546</v>
      </c>
      <c r="BL613" s="184">
        <f t="shared" si="164"/>
        <v>-291694347.60376698</v>
      </c>
      <c r="BM613" s="184">
        <f t="shared" si="164"/>
        <v>-294468011.86593097</v>
      </c>
      <c r="BN613" s="1355">
        <f t="shared" si="164"/>
        <v>-297180216.82289219</v>
      </c>
    </row>
    <row r="614" spans="1:66" x14ac:dyDescent="0.15">
      <c r="A614" s="1123"/>
      <c r="B614" s="1566"/>
      <c r="C614" s="3671"/>
      <c r="D614" s="1687" t="str">
        <f t="shared" si="161"/>
        <v>High Price Range</v>
      </c>
      <c r="E614" s="1682" t="str">
        <f t="shared" ref="E614:F629" si="165">E610</f>
        <v>Low Range CAPEX</v>
      </c>
      <c r="F614" s="2823">
        <f t="shared" si="165"/>
        <v>-893566800.00000012</v>
      </c>
      <c r="G614" s="184">
        <f t="shared" si="163"/>
        <v>1070712224.1053114</v>
      </c>
      <c r="H614" s="184">
        <f t="shared" si="164"/>
        <v>790541322.80931115</v>
      </c>
      <c r="I614" s="184">
        <f t="shared" si="164"/>
        <v>646561191.61746526</v>
      </c>
      <c r="J614" s="184">
        <f t="shared" si="164"/>
        <v>552396056.70771122</v>
      </c>
      <c r="K614" s="184">
        <f t="shared" si="164"/>
        <v>483606744.19940019</v>
      </c>
      <c r="L614" s="184">
        <f t="shared" si="164"/>
        <v>430012945.19464231</v>
      </c>
      <c r="M614" s="184">
        <f t="shared" si="164"/>
        <v>386453577.7448833</v>
      </c>
      <c r="N614" s="184">
        <f t="shared" si="164"/>
        <v>349972580.5213511</v>
      </c>
      <c r="O614" s="184">
        <f t="shared" si="164"/>
        <v>318728565.60669184</v>
      </c>
      <c r="P614" s="184">
        <f t="shared" si="164"/>
        <v>291501664.88928699</v>
      </c>
      <c r="Q614" s="184">
        <f t="shared" si="164"/>
        <v>267444704.1872865</v>
      </c>
      <c r="R614" s="184">
        <f t="shared" si="164"/>
        <v>245946935.73524249</v>
      </c>
      <c r="S614" s="184">
        <f t="shared" si="164"/>
        <v>226554487.20740545</v>
      </c>
      <c r="T614" s="184">
        <f t="shared" si="164"/>
        <v>208921473.40294755</v>
      </c>
      <c r="U614" s="184">
        <f t="shared" si="164"/>
        <v>192778655.49129069</v>
      </c>
      <c r="V614" s="184">
        <f t="shared" si="164"/>
        <v>177912625.76294518</v>
      </c>
      <c r="W614" s="184">
        <f t="shared" si="164"/>
        <v>164151560.61363411</v>
      </c>
      <c r="X614" s="184">
        <f t="shared" si="164"/>
        <v>151355213.08548474</v>
      </c>
      <c r="Y614" s="184">
        <f t="shared" si="164"/>
        <v>139407722.9303782</v>
      </c>
      <c r="Z614" s="184">
        <f t="shared" si="164"/>
        <v>128212347.4756906</v>
      </c>
      <c r="AA614" s="184">
        <f t="shared" si="164"/>
        <v>117687531.70637155</v>
      </c>
      <c r="AB614" s="184">
        <f t="shared" si="164"/>
        <v>107763930.87899029</v>
      </c>
      <c r="AC614" s="184">
        <f t="shared" si="164"/>
        <v>98382122.82359767</v>
      </c>
      <c r="AD614" s="184">
        <f t="shared" si="164"/>
        <v>89490827.694752693</v>
      </c>
      <c r="AE614" s="184">
        <f t="shared" si="164"/>
        <v>81045506.544069886</v>
      </c>
      <c r="AF614" s="184">
        <f t="shared" si="164"/>
        <v>73007246.446091175</v>
      </c>
      <c r="AG614" s="184">
        <f t="shared" si="164"/>
        <v>65341865.009188533</v>
      </c>
      <c r="AH614" s="184">
        <f t="shared" si="164"/>
        <v>58019184.712302208</v>
      </c>
      <c r="AI614" s="184">
        <f t="shared" si="164"/>
        <v>51012440.04622817</v>
      </c>
      <c r="AJ614" s="184">
        <f t="shared" si="164"/>
        <v>44297789.487393856</v>
      </c>
      <c r="AK614" s="184">
        <f t="shared" si="164"/>
        <v>37853910.94573319</v>
      </c>
      <c r="AL614" s="184">
        <f t="shared" si="164"/>
        <v>31661664.218300104</v>
      </c>
      <c r="AM614" s="184">
        <f t="shared" si="164"/>
        <v>25703807.634948969</v>
      </c>
      <c r="AN614" s="184">
        <f t="shared" si="164"/>
        <v>19964758.841385722</v>
      </c>
      <c r="AO614" s="184">
        <f t="shared" si="164"/>
        <v>14430391.76719451</v>
      </c>
      <c r="AP614" s="184">
        <f t="shared" si="164"/>
        <v>9087863.4424587488</v>
      </c>
      <c r="AQ614" s="184">
        <f t="shared" si="164"/>
        <v>3925465.5790290833</v>
      </c>
      <c r="AR614" s="184">
        <f t="shared" si="164"/>
        <v>-1067503.1893817186</v>
      </c>
      <c r="AS614" s="184">
        <f t="shared" si="164"/>
        <v>-5900847.7446154356</v>
      </c>
      <c r="AT614" s="184">
        <f t="shared" si="164"/>
        <v>-10583572.325866222</v>
      </c>
      <c r="AU614" s="184">
        <f t="shared" si="164"/>
        <v>-15123964.016868353</v>
      </c>
      <c r="AV614" s="184">
        <f t="shared" si="164"/>
        <v>-19529665.729787588</v>
      </c>
      <c r="AW614" s="184">
        <f t="shared" si="164"/>
        <v>-23807740.222764969</v>
      </c>
      <c r="AX614" s="184">
        <f t="shared" si="164"/>
        <v>-27964726.4330616</v>
      </c>
      <c r="AY614" s="184">
        <f t="shared" si="164"/>
        <v>-32006689.199826717</v>
      </c>
      <c r="AZ614" s="184">
        <f t="shared" si="164"/>
        <v>-35939263.280145288</v>
      </c>
      <c r="BA614" s="184">
        <f t="shared" si="164"/>
        <v>-39767692.421735048</v>
      </c>
      <c r="BB614" s="184">
        <f t="shared" si="164"/>
        <v>-43496864.139663339</v>
      </c>
      <c r="BC614" s="184">
        <f t="shared" si="164"/>
        <v>-47131340.748097897</v>
      </c>
      <c r="BD614" s="184">
        <f t="shared" si="164"/>
        <v>-50675387.11774385</v>
      </c>
      <c r="BE614" s="184">
        <f t="shared" si="164"/>
        <v>-54132995.562338233</v>
      </c>
      <c r="BF614" s="184">
        <f t="shared" si="164"/>
        <v>-57507908.201025844</v>
      </c>
      <c r="BG614" s="184">
        <f t="shared" si="164"/>
        <v>-60803637.095746636</v>
      </c>
      <c r="BH614" s="184">
        <f t="shared" si="164"/>
        <v>-64023482.422393084</v>
      </c>
      <c r="BI614" s="184">
        <f t="shared" si="164"/>
        <v>-67170548.900214314</v>
      </c>
      <c r="BJ614" s="184">
        <f t="shared" si="164"/>
        <v>-70247760.674746513</v>
      </c>
      <c r="BK614" s="184">
        <f t="shared" si="164"/>
        <v>-73257874.824582219</v>
      </c>
      <c r="BL614" s="184">
        <f t="shared" si="164"/>
        <v>-76203493.640909314</v>
      </c>
      <c r="BM614" s="184">
        <f t="shared" si="164"/>
        <v>-79087075.810367465</v>
      </c>
      <c r="BN614" s="1355">
        <f t="shared" si="164"/>
        <v>-81910946.615918636</v>
      </c>
    </row>
    <row r="615" spans="1:66" x14ac:dyDescent="0.15">
      <c r="A615" s="1123"/>
      <c r="B615" s="1566"/>
      <c r="C615" s="3672"/>
      <c r="D615" s="1688" t="str">
        <f t="shared" si="161"/>
        <v>High Price Range</v>
      </c>
      <c r="E615" s="1683" t="str">
        <f t="shared" si="165"/>
        <v>Low Range CAPEX</v>
      </c>
      <c r="F615" s="2824">
        <f t="shared" si="165"/>
        <v>-893566800.00000012</v>
      </c>
      <c r="G615" s="1333">
        <f>G599-G$174</f>
        <v>1070712224.1053114</v>
      </c>
      <c r="H615" s="1333">
        <f t="shared" si="164"/>
        <v>883931623.24131131</v>
      </c>
      <c r="I615" s="1333">
        <f t="shared" si="164"/>
        <v>783454841.24664092</v>
      </c>
      <c r="J615" s="1333">
        <f t="shared" si="164"/>
        <v>715829082.4637115</v>
      </c>
      <c r="K615" s="1333">
        <f t="shared" si="164"/>
        <v>665373518.90526867</v>
      </c>
      <c r="L615" s="1333">
        <f t="shared" si="164"/>
        <v>625399978.66850805</v>
      </c>
      <c r="M615" s="1333">
        <f t="shared" si="164"/>
        <v>592456449.89205623</v>
      </c>
      <c r="N615" s="1333">
        <f t="shared" si="164"/>
        <v>564536795.76387143</v>
      </c>
      <c r="O615" s="1333">
        <f t="shared" si="164"/>
        <v>540375924.25921774</v>
      </c>
      <c r="P615" s="1333">
        <f t="shared" si="164"/>
        <v>519126788.5612731</v>
      </c>
      <c r="Q615" s="1333">
        <f t="shared" si="164"/>
        <v>500195582.62012982</v>
      </c>
      <c r="R615" s="1333">
        <f t="shared" si="164"/>
        <v>483150602.3481884</v>
      </c>
      <c r="S615" s="1333">
        <f t="shared" si="164"/>
        <v>467668576.68060327</v>
      </c>
      <c r="T615" s="1333">
        <f t="shared" si="164"/>
        <v>453501426.44938183</v>
      </c>
      <c r="U615" s="1333">
        <f t="shared" si="164"/>
        <v>440454802.42227149</v>
      </c>
      <c r="V615" s="1333">
        <f t="shared" si="164"/>
        <v>428373737.7340157</v>
      </c>
      <c r="W615" s="1333">
        <f t="shared" si="164"/>
        <v>417132768.18345594</v>
      </c>
      <c r="X615" s="1333">
        <f t="shared" si="164"/>
        <v>406628953.37982726</v>
      </c>
      <c r="Y615" s="1333">
        <f t="shared" si="164"/>
        <v>396776836.31977177</v>
      </c>
      <c r="Z615" s="1333">
        <f t="shared" si="164"/>
        <v>387504731.2516768</v>
      </c>
      <c r="AA615" s="1333">
        <f t="shared" si="164"/>
        <v>378751942.11894083</v>
      </c>
      <c r="AB615" s="1333">
        <f t="shared" si="164"/>
        <v>370466645.90464807</v>
      </c>
      <c r="AC615" s="1333">
        <f t="shared" si="164"/>
        <v>362604259.48055434</v>
      </c>
      <c r="AD615" s="1333">
        <f t="shared" si="164"/>
        <v>355126163.65990067</v>
      </c>
      <c r="AE615" s="1333">
        <f t="shared" si="164"/>
        <v>347998694.95051551</v>
      </c>
      <c r="AF615" s="1333">
        <f t="shared" si="164"/>
        <v>341192340.55907416</v>
      </c>
      <c r="AG615" s="1333">
        <f t="shared" si="164"/>
        <v>334681089.55813956</v>
      </c>
      <c r="AH615" s="1333">
        <f t="shared" si="164"/>
        <v>328441905.35097504</v>
      </c>
      <c r="AI615" s="1333">
        <f t="shared" si="164"/>
        <v>322454293.30223513</v>
      </c>
      <c r="AJ615" s="1333">
        <f t="shared" si="164"/>
        <v>316699943.72657537</v>
      </c>
      <c r="AK615" s="1333">
        <f t="shared" si="164"/>
        <v>311162435.06371808</v>
      </c>
      <c r="AL615" s="1333">
        <f t="shared" si="164"/>
        <v>305826985.5071454</v>
      </c>
      <c r="AM615" s="1333">
        <f t="shared" si="164"/>
        <v>300680243.93106842</v>
      </c>
      <c r="AN615" s="1333">
        <f t="shared" si="164"/>
        <v>295710112.9116416</v>
      </c>
      <c r="AO615" s="1333">
        <f t="shared" si="164"/>
        <v>290905598.129318</v>
      </c>
      <c r="AP615" s="1333">
        <f t="shared" si="164"/>
        <v>286256679.58837581</v>
      </c>
      <c r="AQ615" s="1333">
        <f t="shared" si="164"/>
        <v>281754200.98249578</v>
      </c>
      <c r="AR615" s="1333">
        <f t="shared" si="164"/>
        <v>277389774.23432589</v>
      </c>
      <c r="AS615" s="1333">
        <f t="shared" si="164"/>
        <v>273155696.78822386</v>
      </c>
      <c r="AT615" s="1333">
        <f t="shared" si="164"/>
        <v>269044879.67304027</v>
      </c>
      <c r="AU615" s="1333">
        <f t="shared" si="164"/>
        <v>265050784.7014643</v>
      </c>
      <c r="AV615" s="1333">
        <f t="shared" si="164"/>
        <v>261167369.45357788</v>
      </c>
      <c r="AW615" s="1333">
        <f t="shared" si="164"/>
        <v>257389038.91949773</v>
      </c>
      <c r="AX615" s="1333">
        <f t="shared" si="164"/>
        <v>253710602.86071444</v>
      </c>
      <c r="AY615" s="1333">
        <f t="shared" si="164"/>
        <v>250127238.1006707</v>
      </c>
      <c r="AZ615" s="1333">
        <f t="shared" si="164"/>
        <v>246634455.07902992</v>
      </c>
      <c r="BA615" s="1333">
        <f t="shared" si="164"/>
        <v>243228068.10633564</v>
      </c>
      <c r="BB615" s="1333">
        <f t="shared" si="164"/>
        <v>239904168.84044194</v>
      </c>
      <c r="BC615" s="1333">
        <f t="shared" si="164"/>
        <v>236659102.57660496</v>
      </c>
      <c r="BD615" s="1333">
        <f t="shared" si="164"/>
        <v>233489447.00199521</v>
      </c>
      <c r="BE615" s="1333">
        <f t="shared" si="164"/>
        <v>230391993.11480391</v>
      </c>
      <c r="BF615" s="1333">
        <f t="shared" si="164"/>
        <v>227363728.04969788</v>
      </c>
      <c r="BG615" s="1333">
        <f t="shared" si="164"/>
        <v>224401819.58651066</v>
      </c>
      <c r="BH615" s="1333">
        <f t="shared" si="164"/>
        <v>221503602.14885676</v>
      </c>
      <c r="BI615" s="1333">
        <f t="shared" si="164"/>
        <v>218666564.12468338</v>
      </c>
      <c r="BJ615" s="1333">
        <f t="shared" si="164"/>
        <v>215888336.36240852</v>
      </c>
      <c r="BK615" s="1333">
        <f t="shared" si="164"/>
        <v>213166681.71478772</v>
      </c>
      <c r="BL615" s="1333">
        <f t="shared" si="164"/>
        <v>210499485.518543</v>
      </c>
      <c r="BM615" s="1333">
        <f t="shared" si="164"/>
        <v>207884746.91145754</v>
      </c>
      <c r="BN615" s="2827">
        <f t="shared" si="164"/>
        <v>205320570.90044892</v>
      </c>
    </row>
    <row r="616" spans="1:66" ht="4.5" customHeight="1" x14ac:dyDescent="0.15">
      <c r="A616" s="1123"/>
      <c r="B616" s="1566"/>
      <c r="C616" s="1600"/>
      <c r="D616" s="1687"/>
      <c r="E616" s="1682">
        <f t="shared" si="165"/>
        <v>0</v>
      </c>
      <c r="F616" s="2823"/>
      <c r="G616" s="184"/>
      <c r="H616" s="184"/>
      <c r="I616" s="184"/>
      <c r="J616" s="184"/>
      <c r="K616" s="184"/>
      <c r="L616" s="184"/>
      <c r="M616" s="184"/>
      <c r="N616" s="184"/>
      <c r="O616" s="184"/>
      <c r="P616" s="184"/>
      <c r="Q616" s="184"/>
      <c r="R616" s="184"/>
      <c r="S616" s="184"/>
      <c r="T616" s="184"/>
      <c r="U616" s="184"/>
      <c r="V616" s="184"/>
      <c r="W616" s="184"/>
      <c r="X616" s="184"/>
      <c r="Y616" s="184"/>
      <c r="Z616" s="184"/>
      <c r="AA616" s="184"/>
      <c r="AB616" s="184"/>
      <c r="AC616" s="184"/>
      <c r="AD616" s="184"/>
      <c r="AE616" s="184"/>
      <c r="AF616" s="184"/>
      <c r="AG616" s="184"/>
      <c r="AH616" s="184"/>
      <c r="AI616" s="184"/>
      <c r="AJ616" s="184"/>
      <c r="AK616" s="184"/>
      <c r="AL616" s="184"/>
      <c r="AM616" s="184"/>
      <c r="AN616" s="184"/>
      <c r="AO616" s="184"/>
      <c r="AP616" s="184"/>
      <c r="AQ616" s="184"/>
      <c r="AR616" s="184"/>
      <c r="AS616" s="184"/>
      <c r="AT616" s="184"/>
      <c r="AU616" s="184"/>
      <c r="AV616" s="184"/>
      <c r="AW616" s="184"/>
      <c r="AX616" s="184"/>
      <c r="AY616" s="184"/>
      <c r="AZ616" s="184"/>
      <c r="BA616" s="184"/>
      <c r="BB616" s="184"/>
      <c r="BC616" s="184"/>
      <c r="BD616" s="184"/>
      <c r="BE616" s="184"/>
      <c r="BF616" s="184"/>
      <c r="BG616" s="184"/>
      <c r="BH616" s="184"/>
      <c r="BI616" s="184"/>
      <c r="BJ616" s="184"/>
      <c r="BK616" s="184"/>
      <c r="BL616" s="184"/>
      <c r="BM616" s="184"/>
      <c r="BN616" s="1355"/>
    </row>
    <row r="617" spans="1:66" x14ac:dyDescent="0.15">
      <c r="A617" s="1123"/>
      <c r="B617" s="1566"/>
      <c r="C617" s="3667" t="s">
        <v>935</v>
      </c>
      <c r="D617" s="1687" t="str">
        <f>D609</f>
        <v>Low Price Range</v>
      </c>
      <c r="E617" s="1682" t="str">
        <f t="shared" si="165"/>
        <v>Low Range CAPEX</v>
      </c>
      <c r="F617" s="2823">
        <f>F613</f>
        <v>-893566800.00000012</v>
      </c>
      <c r="G617" s="184">
        <f>G593-G$175</f>
        <v>-116871613.43677366</v>
      </c>
      <c r="H617" s="184">
        <f t="shared" ref="H617:BN622" si="166">H593-H$175</f>
        <v>-236323674.23677361</v>
      </c>
      <c r="I617" s="184">
        <f t="shared" si="166"/>
        <v>-294793246.47572517</v>
      </c>
      <c r="J617" s="184">
        <f t="shared" si="166"/>
        <v>-331885322.8767736</v>
      </c>
      <c r="K617" s="184">
        <f t="shared" si="166"/>
        <v>-358381376.5168519</v>
      </c>
      <c r="L617" s="184">
        <f t="shared" si="166"/>
        <v>-378660980.66793483</v>
      </c>
      <c r="M617" s="184">
        <f t="shared" si="166"/>
        <v>-394902541.45584178</v>
      </c>
      <c r="N617" s="184">
        <f t="shared" si="166"/>
        <v>-408334641.7887736</v>
      </c>
      <c r="O617" s="184">
        <f t="shared" si="166"/>
        <v>-419712683.83678126</v>
      </c>
      <c r="P617" s="184">
        <f t="shared" si="166"/>
        <v>-429531484.70083624</v>
      </c>
      <c r="Q617" s="184">
        <f t="shared" si="166"/>
        <v>-438131278.26545727</v>
      </c>
      <c r="R617" s="184">
        <f t="shared" si="166"/>
        <v>-445755168.02170265</v>
      </c>
      <c r="S617" s="184">
        <f t="shared" si="166"/>
        <v>-452582359.8437295</v>
      </c>
      <c r="T617" s="184">
        <f t="shared" si="166"/>
        <v>-458748416.65202808</v>
      </c>
      <c r="U617" s="184">
        <f t="shared" si="166"/>
        <v>-464358145.39142084</v>
      </c>
      <c r="V617" s="184">
        <f t="shared" si="166"/>
        <v>-469494096.91837358</v>
      </c>
      <c r="W617" s="184">
        <f t="shared" si="166"/>
        <v>-474222346.58965689</v>
      </c>
      <c r="X617" s="184">
        <f t="shared" si="166"/>
        <v>-478596530.55677974</v>
      </c>
      <c r="Y617" s="184">
        <f t="shared" si="166"/>
        <v>-482660729.55449378</v>
      </c>
      <c r="Z617" s="184">
        <f t="shared" si="166"/>
        <v>-486451571.24802375</v>
      </c>
      <c r="AA617" s="184">
        <f t="shared" si="166"/>
        <v>-489999790.52487218</v>
      </c>
      <c r="AB617" s="184">
        <f t="shared" si="166"/>
        <v>-493331406.0997206</v>
      </c>
      <c r="AC617" s="184">
        <f t="shared" si="166"/>
        <v>-496468620.57419837</v>
      </c>
      <c r="AD617" s="184">
        <f t="shared" si="166"/>
        <v>-499430517.90471685</v>
      </c>
      <c r="AE617" s="184">
        <f t="shared" si="166"/>
        <v>-502233610.25442159</v>
      </c>
      <c r="AF617" s="184">
        <f t="shared" si="166"/>
        <v>-504892271.36233836</v>
      </c>
      <c r="AG617" s="184">
        <f t="shared" si="166"/>
        <v>-507419083.35699308</v>
      </c>
      <c r="AH617" s="184">
        <f t="shared" si="166"/>
        <v>-509825116.80897725</v>
      </c>
      <c r="AI617" s="184">
        <f t="shared" si="166"/>
        <v>-512120158.75674629</v>
      </c>
      <c r="AJ617" s="184">
        <f t="shared" si="166"/>
        <v>-514312899.80049145</v>
      </c>
      <c r="AK617" s="184">
        <f t="shared" si="166"/>
        <v>-516411088.70792496</v>
      </c>
      <c r="AL617" s="184">
        <f t="shared" si="166"/>
        <v>-518421661.0220536</v>
      </c>
      <c r="AM617" s="184">
        <f t="shared" si="166"/>
        <v>-520350846.70534313</v>
      </c>
      <c r="AN617" s="184">
        <f t="shared" si="166"/>
        <v>-522204260.75908023</v>
      </c>
      <c r="AO617" s="184">
        <f t="shared" si="166"/>
        <v>-523986979.92432582</v>
      </c>
      <c r="AP617" s="184">
        <f t="shared" si="166"/>
        <v>-525703607.93277848</v>
      </c>
      <c r="AQ617" s="184">
        <f t="shared" si="166"/>
        <v>-527358331.28270543</v>
      </c>
      <c r="AR617" s="184">
        <f t="shared" si="166"/>
        <v>-528954967.1309498</v>
      </c>
      <c r="AS617" s="184">
        <f t="shared" si="166"/>
        <v>-530497004.59060311</v>
      </c>
      <c r="AT617" s="184">
        <f t="shared" si="166"/>
        <v>-531987640.48577368</v>
      </c>
      <c r="AU617" s="184">
        <f t="shared" si="166"/>
        <v>-533429810.4254936</v>
      </c>
      <c r="AV617" s="184">
        <f t="shared" si="166"/>
        <v>-534826215.90725255</v>
      </c>
      <c r="AW617" s="184">
        <f t="shared" si="166"/>
        <v>-536179348.03867465</v>
      </c>
      <c r="AX617" s="184">
        <f t="shared" si="166"/>
        <v>-537491508.36713123</v>
      </c>
      <c r="AY617" s="184">
        <f t="shared" si="166"/>
        <v>-538764827.22676349</v>
      </c>
      <c r="AZ617" s="184">
        <f t="shared" si="166"/>
        <v>-540001279.94671345</v>
      </c>
      <c r="BA617" s="184">
        <f t="shared" si="166"/>
        <v>-541202701.21039796</v>
      </c>
      <c r="BB617" s="184">
        <f t="shared" si="166"/>
        <v>-542370797.81112814</v>
      </c>
      <c r="BC617" s="184">
        <f t="shared" si="166"/>
        <v>-543507160.01245439</v>
      </c>
      <c r="BD617" s="184">
        <f t="shared" si="166"/>
        <v>-544613271.69089198</v>
      </c>
      <c r="BE617" s="184">
        <f t="shared" si="166"/>
        <v>-545690519.41299772</v>
      </c>
      <c r="BF617" s="184">
        <f t="shared" si="166"/>
        <v>-546740200.57722545</v>
      </c>
      <c r="BG617" s="184">
        <f t="shared" si="166"/>
        <v>-547763530.73285389</v>
      </c>
      <c r="BH617" s="184">
        <f t="shared" si="166"/>
        <v>-548761650.17294919</v>
      </c>
      <c r="BI617" s="184">
        <f t="shared" si="166"/>
        <v>-549735629.88534129</v>
      </c>
      <c r="BJ617" s="184">
        <f t="shared" si="166"/>
        <v>-550686476.93453658</v>
      </c>
      <c r="BK617" s="184">
        <f t="shared" si="166"/>
        <v>-551615139.33807325</v>
      </c>
      <c r="BL617" s="184">
        <f t="shared" si="166"/>
        <v>-552522510.49275184</v>
      </c>
      <c r="BM617" s="184">
        <f t="shared" si="166"/>
        <v>-553409433.19925928</v>
      </c>
      <c r="BN617" s="1355">
        <f t="shared" si="166"/>
        <v>-554276703.32774782</v>
      </c>
    </row>
    <row r="618" spans="1:66" x14ac:dyDescent="0.15">
      <c r="A618" s="1123"/>
      <c r="B618" s="1566"/>
      <c r="C618" s="3667"/>
      <c r="D618" s="1687" t="str">
        <f t="shared" ref="D618:D623" si="167">D610</f>
        <v>Low Price Range</v>
      </c>
      <c r="E618" s="1682" t="str">
        <f t="shared" si="165"/>
        <v>Low Range CAPEX</v>
      </c>
      <c r="F618" s="2823">
        <f t="shared" si="165"/>
        <v>-893566800.00000012</v>
      </c>
      <c r="G618" s="184">
        <f t="shared" ref="G618:V623" si="168">G594-G$175</f>
        <v>-116871613.43677366</v>
      </c>
      <c r="H618" s="184">
        <f t="shared" si="168"/>
        <v>-206460659.03677374</v>
      </c>
      <c r="I618" s="184">
        <f t="shared" si="168"/>
        <v>-252500567.10421592</v>
      </c>
      <c r="J618" s="184">
        <f t="shared" si="168"/>
        <v>-282611347.79677373</v>
      </c>
      <c r="K618" s="184">
        <f t="shared" si="168"/>
        <v>-304607810.76488465</v>
      </c>
      <c r="L618" s="184">
        <f t="shared" si="168"/>
        <v>-321745269.65409958</v>
      </c>
      <c r="M618" s="184">
        <f t="shared" si="168"/>
        <v>-335674061.46906644</v>
      </c>
      <c r="N618" s="184">
        <f t="shared" si="168"/>
        <v>-347339433.24277371</v>
      </c>
      <c r="O618" s="184">
        <f t="shared" si="168"/>
        <v>-357330197.67965305</v>
      </c>
      <c r="P618" s="184">
        <f t="shared" si="168"/>
        <v>-366036426.76566803</v>
      </c>
      <c r="Q618" s="184">
        <f t="shared" si="168"/>
        <v>-373729017.74981135</v>
      </c>
      <c r="R618" s="184">
        <f t="shared" si="168"/>
        <v>-380603266.82150078</v>
      </c>
      <c r="S618" s="184">
        <f t="shared" si="168"/>
        <v>-386804306.78467864</v>
      </c>
      <c r="T618" s="184">
        <f t="shared" si="168"/>
        <v>-392442739.86422253</v>
      </c>
      <c r="U618" s="184">
        <f t="shared" si="168"/>
        <v>-397604659.40443909</v>
      </c>
      <c r="V618" s="184">
        <f t="shared" si="168"/>
        <v>-402358305.8718738</v>
      </c>
      <c r="W618" s="184">
        <f t="shared" si="166"/>
        <v>-406758622.56237727</v>
      </c>
      <c r="X618" s="184">
        <f t="shared" si="166"/>
        <v>-410850455.64322114</v>
      </c>
      <c r="Y618" s="184">
        <f t="shared" si="166"/>
        <v>-414670853.2482549</v>
      </c>
      <c r="Z618" s="184">
        <f t="shared" si="166"/>
        <v>-418250750.36633384</v>
      </c>
      <c r="AA618" s="184">
        <f t="shared" si="166"/>
        <v>-421616225.49429142</v>
      </c>
      <c r="AB618" s="184">
        <f t="shared" si="166"/>
        <v>-424789452.70285565</v>
      </c>
      <c r="AC618" s="184">
        <f t="shared" si="166"/>
        <v>-427789433.16405648</v>
      </c>
      <c r="AD618" s="184">
        <f t="shared" si="166"/>
        <v>-430632564.41379172</v>
      </c>
      <c r="AE618" s="184">
        <f t="shared" si="166"/>
        <v>-433333088.48026437</v>
      </c>
      <c r="AF618" s="184">
        <f t="shared" si="166"/>
        <v>-435903448.3824929</v>
      </c>
      <c r="AG618" s="184">
        <f t="shared" si="166"/>
        <v>-438354574.47701383</v>
      </c>
      <c r="AH618" s="184">
        <f t="shared" si="166"/>
        <v>-440696116.50010514</v>
      </c>
      <c r="AI618" s="184">
        <f t="shared" si="166"/>
        <v>-442936633.1436708</v>
      </c>
      <c r="AJ618" s="184">
        <f t="shared" si="166"/>
        <v>-445083748.10928935</v>
      </c>
      <c r="AK618" s="184">
        <f t="shared" si="166"/>
        <v>-447144279.47010958</v>
      </c>
      <c r="AL618" s="184">
        <f t="shared" si="166"/>
        <v>-449124347.60660875</v>
      </c>
      <c r="AM618" s="184">
        <f t="shared" si="166"/>
        <v>-451029465.81358552</v>
      </c>
      <c r="AN618" s="184">
        <f t="shared" si="166"/>
        <v>-452864616.79353672</v>
      </c>
      <c r="AO618" s="184">
        <f t="shared" si="166"/>
        <v>-454634317.57931894</v>
      </c>
      <c r="AP618" s="184">
        <f t="shared" si="166"/>
        <v>-456342674.91225404</v>
      </c>
      <c r="AQ618" s="184">
        <f t="shared" si="166"/>
        <v>-457993432.70134908</v>
      </c>
      <c r="AR618" s="184">
        <f t="shared" si="166"/>
        <v>-459590012.87653273</v>
      </c>
      <c r="AS618" s="184">
        <f t="shared" si="166"/>
        <v>-461135550.70275354</v>
      </c>
      <c r="AT618" s="184">
        <f t="shared" si="166"/>
        <v>-462632925.42689979</v>
      </c>
      <c r="AU618" s="184">
        <f t="shared" si="166"/>
        <v>-464084786.97413921</v>
      </c>
      <c r="AV618" s="184">
        <f t="shared" si="166"/>
        <v>-465493579.28566372</v>
      </c>
      <c r="AW618" s="184">
        <f t="shared" si="166"/>
        <v>-466861560.78930545</v>
      </c>
      <c r="AX618" s="184">
        <f t="shared" si="166"/>
        <v>-468190822.41294342</v>
      </c>
      <c r="AY618" s="184">
        <f t="shared" si="166"/>
        <v>-469483303.48414016</v>
      </c>
      <c r="AZ618" s="184">
        <f t="shared" si="166"/>
        <v>-470740805.80496407</v>
      </c>
      <c r="BA618" s="184">
        <f t="shared" si="166"/>
        <v>-471965006.1460976</v>
      </c>
      <c r="BB618" s="184">
        <f t="shared" si="166"/>
        <v>-473157467.367239</v>
      </c>
      <c r="BC618" s="184">
        <f t="shared" si="166"/>
        <v>-474319648.33999169</v>
      </c>
      <c r="BD618" s="184">
        <f t="shared" si="166"/>
        <v>-475452912.82374072</v>
      </c>
      <c r="BE618" s="184">
        <f t="shared" si="166"/>
        <v>-476558537.42350042</v>
      </c>
      <c r="BF618" s="184">
        <f t="shared" si="166"/>
        <v>-477637718.74063504</v>
      </c>
      <c r="BG618" s="184">
        <f t="shared" si="166"/>
        <v>-478691579.81210458</v>
      </c>
      <c r="BH618" s="184">
        <f t="shared" si="166"/>
        <v>-479721175.92097777</v>
      </c>
      <c r="BI618" s="184">
        <f t="shared" si="166"/>
        <v>-480727499.84999239</v>
      </c>
      <c r="BJ618" s="184">
        <f t="shared" si="166"/>
        <v>-481711486.64060551</v>
      </c>
      <c r="BK618" s="184">
        <f t="shared" si="166"/>
        <v>-482674017.91199517</v>
      </c>
      <c r="BL618" s="184">
        <f t="shared" si="166"/>
        <v>-483615925.78763622</v>
      </c>
      <c r="BM618" s="184">
        <f t="shared" si="166"/>
        <v>-484537996.47119373</v>
      </c>
      <c r="BN618" s="1355">
        <f t="shared" si="166"/>
        <v>-485440973.508412</v>
      </c>
    </row>
    <row r="619" spans="1:66" x14ac:dyDescent="0.15">
      <c r="A619" s="1123"/>
      <c r="B619" s="1566"/>
      <c r="C619" s="3667"/>
      <c r="D619" s="1688" t="str">
        <f t="shared" si="167"/>
        <v>Low Price Range</v>
      </c>
      <c r="E619" s="1683" t="str">
        <f t="shared" si="165"/>
        <v>Low Range CAPEX</v>
      </c>
      <c r="F619" s="2824">
        <f t="shared" si="165"/>
        <v>-893566800.00000012</v>
      </c>
      <c r="G619" s="184">
        <f t="shared" si="168"/>
        <v>-116871613.43677366</v>
      </c>
      <c r="H619" s="184">
        <f t="shared" si="166"/>
        <v>-176597643.83677375</v>
      </c>
      <c r="I619" s="184">
        <f t="shared" si="166"/>
        <v>-208726672.80524462</v>
      </c>
      <c r="J619" s="184">
        <f t="shared" si="166"/>
        <v>-230351071.19677365</v>
      </c>
      <c r="K619" s="184">
        <f t="shared" si="166"/>
        <v>-246485030.01798391</v>
      </c>
      <c r="L619" s="184">
        <f t="shared" si="166"/>
        <v>-259267197.26839751</v>
      </c>
      <c r="M619" s="184">
        <f t="shared" si="166"/>
        <v>-269801407.95239824</v>
      </c>
      <c r="N619" s="184">
        <f t="shared" si="166"/>
        <v>-278729155.8207736</v>
      </c>
      <c r="O619" s="184">
        <f t="shared" si="166"/>
        <v>-286454973.9159202</v>
      </c>
      <c r="P619" s="184">
        <f t="shared" si="166"/>
        <v>-293249718.7598629</v>
      </c>
      <c r="Q619" s="184">
        <f t="shared" si="166"/>
        <v>-299303269.16241592</v>
      </c>
      <c r="R619" s="184">
        <f t="shared" si="166"/>
        <v>-304753669.28523511</v>
      </c>
      <c r="S619" s="184">
        <f t="shared" si="166"/>
        <v>-309704290.12807655</v>
      </c>
      <c r="T619" s="184">
        <f t="shared" si="166"/>
        <v>-314234458.90083575</v>
      </c>
      <c r="U619" s="184">
        <f t="shared" si="166"/>
        <v>-318406321.82266003</v>
      </c>
      <c r="V619" s="184">
        <f t="shared" si="166"/>
        <v>-322269431.9823736</v>
      </c>
      <c r="W619" s="184">
        <f t="shared" si="166"/>
        <v>-325863908.52863467</v>
      </c>
      <c r="X619" s="184">
        <f t="shared" si="166"/>
        <v>-329222668.26800549</v>
      </c>
      <c r="Y619" s="184">
        <f t="shared" si="166"/>
        <v>-332373037.41935915</v>
      </c>
      <c r="Z619" s="184">
        <f t="shared" si="166"/>
        <v>-335337938.627554</v>
      </c>
      <c r="AA619" s="184">
        <f t="shared" si="166"/>
        <v>-338136780.40988243</v>
      </c>
      <c r="AB619" s="184">
        <f t="shared" si="166"/>
        <v>-340786133.98985171</v>
      </c>
      <c r="AC619" s="184">
        <f t="shared" si="166"/>
        <v>-343300255.52286839</v>
      </c>
      <c r="AD619" s="184">
        <f t="shared" si="166"/>
        <v>-345691494.10038894</v>
      </c>
      <c r="AE619" s="184">
        <f t="shared" si="166"/>
        <v>-347970614.15269971</v>
      </c>
      <c r="AF619" s="184">
        <f t="shared" si="166"/>
        <v>-350147052.85894626</v>
      </c>
      <c r="AG619" s="184">
        <f t="shared" si="166"/>
        <v>-352229127.62166214</v>
      </c>
      <c r="AH619" s="184">
        <f t="shared" si="166"/>
        <v>-354224204.75442952</v>
      </c>
      <c r="AI619" s="184">
        <f t="shared" si="166"/>
        <v>-356138837.73875552</v>
      </c>
      <c r="AJ619" s="184">
        <f t="shared" si="166"/>
        <v>-357978881.38407135</v>
      </c>
      <c r="AK619" s="184">
        <f t="shared" si="166"/>
        <v>-359749586.74216634</v>
      </c>
      <c r="AL619" s="184">
        <f t="shared" si="166"/>
        <v>-361455680.52781355</v>
      </c>
      <c r="AM619" s="184">
        <f t="shared" si="166"/>
        <v>-363101431.97315526</v>
      </c>
      <c r="AN619" s="184">
        <f t="shared" si="166"/>
        <v>-364690709.41944849</v>
      </c>
      <c r="AO619" s="184">
        <f t="shared" si="166"/>
        <v>-366227028.47302765</v>
      </c>
      <c r="AP619" s="184">
        <f t="shared" si="166"/>
        <v>-367713593.18488228</v>
      </c>
      <c r="AQ619" s="184">
        <f t="shared" si="166"/>
        <v>-369153331.42775226</v>
      </c>
      <c r="AR619" s="184">
        <f t="shared" si="166"/>
        <v>-370548925.42110056</v>
      </c>
      <c r="AS619" s="184">
        <f t="shared" si="166"/>
        <v>-371902838.17805743</v>
      </c>
      <c r="AT619" s="184">
        <f t="shared" si="166"/>
        <v>-373217336.50847596</v>
      </c>
      <c r="AU619" s="184">
        <f t="shared" si="166"/>
        <v>-374494511.10042691</v>
      </c>
      <c r="AV619" s="184">
        <f t="shared" si="166"/>
        <v>-375736294.1125716</v>
      </c>
      <c r="AW619" s="184">
        <f t="shared" si="166"/>
        <v>-376944474.63718629</v>
      </c>
      <c r="AX619" s="184">
        <f t="shared" si="166"/>
        <v>-378120712.33454388</v>
      </c>
      <c r="AY619" s="184">
        <f t="shared" si="166"/>
        <v>-379266549.49109364</v>
      </c>
      <c r="AZ619" s="184">
        <f t="shared" si="166"/>
        <v>-380383421.71425891</v>
      </c>
      <c r="BA619" s="184">
        <f t="shared" si="166"/>
        <v>-381472667.44397712</v>
      </c>
      <c r="BB619" s="184">
        <f t="shared" si="166"/>
        <v>-382535536.43402743</v>
      </c>
      <c r="BC619" s="184">
        <f t="shared" si="166"/>
        <v>-383573197.33364654</v>
      </c>
      <c r="BD619" s="184">
        <f t="shared" si="166"/>
        <v>-384586744.48110706</v>
      </c>
      <c r="BE619" s="184">
        <f t="shared" si="166"/>
        <v>-385577204.00513273</v>
      </c>
      <c r="BF619" s="184">
        <f t="shared" si="166"/>
        <v>-386545539.31672901</v>
      </c>
      <c r="BG619" s="184">
        <f t="shared" si="166"/>
        <v>-387492656.06277233</v>
      </c>
      <c r="BH619" s="184">
        <f t="shared" si="166"/>
        <v>-388419406.60317332</v>
      </c>
      <c r="BI619" s="184">
        <f t="shared" si="166"/>
        <v>-389326594.06532907</v>
      </c>
      <c r="BJ619" s="184">
        <f t="shared" si="166"/>
        <v>-390214976.02266401</v>
      </c>
      <c r="BK619" s="184">
        <f t="shared" si="166"/>
        <v>-391085267.83814251</v>
      </c>
      <c r="BL619" s="184">
        <f t="shared" si="166"/>
        <v>-391938145.70855731</v>
      </c>
      <c r="BM619" s="184">
        <f t="shared" si="166"/>
        <v>-392774249.44102436</v>
      </c>
      <c r="BN619" s="1355">
        <f t="shared" si="166"/>
        <v>-393594184.98934162</v>
      </c>
    </row>
    <row r="620" spans="1:66" ht="6" customHeight="1" x14ac:dyDescent="0.15">
      <c r="A620" s="1123"/>
      <c r="B620" s="1566"/>
      <c r="C620" s="3667"/>
      <c r="D620" s="1687"/>
      <c r="E620" s="1682"/>
      <c r="F620" s="2823"/>
      <c r="G620" s="184"/>
      <c r="H620" s="184"/>
      <c r="I620" s="184"/>
      <c r="J620" s="184"/>
      <c r="K620" s="184"/>
      <c r="L620" s="184"/>
      <c r="M620" s="184"/>
      <c r="N620" s="184"/>
      <c r="O620" s="184"/>
      <c r="P620" s="184"/>
      <c r="Q620" s="184"/>
      <c r="R620" s="184"/>
      <c r="S620" s="184"/>
      <c r="T620" s="184"/>
      <c r="U620" s="184"/>
      <c r="V620" s="184"/>
      <c r="W620" s="184"/>
      <c r="X620" s="184"/>
      <c r="Y620" s="184"/>
      <c r="Z620" s="184"/>
      <c r="AA620" s="184"/>
      <c r="AB620" s="184"/>
      <c r="AC620" s="184"/>
      <c r="AD620" s="184"/>
      <c r="AE620" s="184"/>
      <c r="AF620" s="184"/>
      <c r="AG620" s="184"/>
      <c r="AH620" s="184"/>
      <c r="AI620" s="184"/>
      <c r="AJ620" s="184"/>
      <c r="AK620" s="184"/>
      <c r="AL620" s="184"/>
      <c r="AM620" s="184"/>
      <c r="AN620" s="184"/>
      <c r="AO620" s="184"/>
      <c r="AP620" s="184"/>
      <c r="AQ620" s="184"/>
      <c r="AR620" s="184"/>
      <c r="AS620" s="184"/>
      <c r="AT620" s="184"/>
      <c r="AU620" s="184"/>
      <c r="AV620" s="184"/>
      <c r="AW620" s="184"/>
      <c r="AX620" s="184"/>
      <c r="AY620" s="184"/>
      <c r="AZ620" s="184"/>
      <c r="BA620" s="184"/>
      <c r="BB620" s="184"/>
      <c r="BC620" s="184"/>
      <c r="BD620" s="184"/>
      <c r="BE620" s="184"/>
      <c r="BF620" s="184"/>
      <c r="BG620" s="184"/>
      <c r="BH620" s="184"/>
      <c r="BI620" s="184"/>
      <c r="BJ620" s="184"/>
      <c r="BK620" s="184"/>
      <c r="BL620" s="184"/>
      <c r="BM620" s="184"/>
      <c r="BN620" s="1355"/>
    </row>
    <row r="621" spans="1:66" x14ac:dyDescent="0.15">
      <c r="A621" s="1123"/>
      <c r="B621" s="1566"/>
      <c r="C621" s="3667"/>
      <c r="D621" s="1687" t="str">
        <f t="shared" si="167"/>
        <v>High Price Range</v>
      </c>
      <c r="E621" s="1682" t="str">
        <f t="shared" si="165"/>
        <v>Low Range CAPEX</v>
      </c>
      <c r="F621" s="2823">
        <f>F617</f>
        <v>-893566800.00000012</v>
      </c>
      <c r="G621" s="184">
        <f t="shared" si="168"/>
        <v>1153674091.2032261</v>
      </c>
      <c r="H621" s="184">
        <f t="shared" si="166"/>
        <v>780112889.47522628</v>
      </c>
      <c r="I621" s="184">
        <f t="shared" si="166"/>
        <v>597261597.30141366</v>
      </c>
      <c r="J621" s="184">
        <f t="shared" si="166"/>
        <v>481263928.09282649</v>
      </c>
      <c r="K621" s="184">
        <f t="shared" si="166"/>
        <v>398403091.93354619</v>
      </c>
      <c r="L621" s="184">
        <f t="shared" si="166"/>
        <v>334982894.35377622</v>
      </c>
      <c r="M621" s="184">
        <f t="shared" si="166"/>
        <v>284190828.27107143</v>
      </c>
      <c r="N621" s="184">
        <f t="shared" si="166"/>
        <v>242184758.98690653</v>
      </c>
      <c r="O621" s="184">
        <f t="shared" si="166"/>
        <v>206602325.06069803</v>
      </c>
      <c r="P621" s="184">
        <f t="shared" si="166"/>
        <v>175896090.05948222</v>
      </c>
      <c r="Q621" s="184">
        <f t="shared" si="166"/>
        <v>149002044.05393541</v>
      </c>
      <c r="R621" s="184">
        <f t="shared" si="166"/>
        <v>125159931.99566615</v>
      </c>
      <c r="S621" s="184">
        <f t="shared" si="166"/>
        <v>103809325.19672573</v>
      </c>
      <c r="T621" s="184">
        <f t="shared" si="166"/>
        <v>84526279.129502535</v>
      </c>
      <c r="U621" s="184">
        <f t="shared" si="166"/>
        <v>66983032.112908006</v>
      </c>
      <c r="V621" s="184">
        <f t="shared" si="166"/>
        <v>50921423.70217061</v>
      </c>
      <c r="W621" s="184">
        <f t="shared" si="166"/>
        <v>36134817.113340497</v>
      </c>
      <c r="X621" s="184">
        <f t="shared" si="166"/>
        <v>22455476.561203718</v>
      </c>
      <c r="Y621" s="184">
        <f t="shared" si="166"/>
        <v>9745548.8171373606</v>
      </c>
      <c r="Z621" s="184">
        <f t="shared" si="166"/>
        <v>-2109511.4397689104</v>
      </c>
      <c r="AA621" s="184">
        <f t="shared" si="166"/>
        <v>-13205821.107236624</v>
      </c>
      <c r="AB621" s="184">
        <f t="shared" si="166"/>
        <v>-23624748.244206309</v>
      </c>
      <c r="AC621" s="184">
        <f t="shared" si="166"/>
        <v>-33435726.818503022</v>
      </c>
      <c r="AD621" s="184">
        <f t="shared" si="166"/>
        <v>-42698437.890821934</v>
      </c>
      <c r="AE621" s="184">
        <f t="shared" si="166"/>
        <v>-51464519.77921629</v>
      </c>
      <c r="AF621" s="184">
        <f t="shared" si="166"/>
        <v>-59778923.329974294</v>
      </c>
      <c r="AG621" s="184">
        <f t="shared" si="166"/>
        <v>-67680996.50428617</v>
      </c>
      <c r="AH621" s="184">
        <f t="shared" si="166"/>
        <v>-75205360.183752775</v>
      </c>
      <c r="AI621" s="184">
        <f t="shared" si="166"/>
        <v>-82382621.273121834</v>
      </c>
      <c r="AJ621" s="184">
        <f t="shared" si="166"/>
        <v>-89239957.797028303</v>
      </c>
      <c r="AK621" s="184">
        <f t="shared" si="166"/>
        <v>-95801602.397078753</v>
      </c>
      <c r="AL621" s="184">
        <f t="shared" si="166"/>
        <v>-102089244.5256182</v>
      </c>
      <c r="AM621" s="184">
        <f t="shared" si="166"/>
        <v>-108122367.08021963</v>
      </c>
      <c r="AN621" s="184">
        <f t="shared" si="166"/>
        <v>-113918529.79668236</v>
      </c>
      <c r="AO621" s="184">
        <f t="shared" si="166"/>
        <v>-119493609.11513543</v>
      </c>
      <c r="AP621" s="184">
        <f t="shared" si="166"/>
        <v>-124862002.23839164</v>
      </c>
      <c r="AQ621" s="184">
        <f t="shared" si="166"/>
        <v>-130036801.55944347</v>
      </c>
      <c r="AR621" s="184">
        <f t="shared" si="166"/>
        <v>-135029944.43364489</v>
      </c>
      <c r="AS621" s="184">
        <f t="shared" si="166"/>
        <v>-139852342.32849705</v>
      </c>
      <c r="AT621" s="184">
        <f t="shared" si="166"/>
        <v>-144513992.63916981</v>
      </c>
      <c r="AU621" s="184">
        <f t="shared" si="166"/>
        <v>-149024075.86560977</v>
      </c>
      <c r="AV621" s="184">
        <f t="shared" si="166"/>
        <v>-153391040.37314415</v>
      </c>
      <c r="AW621" s="184">
        <f t="shared" si="166"/>
        <v>-157622676.57703638</v>
      </c>
      <c r="AX621" s="184">
        <f t="shared" si="166"/>
        <v>-161726182.0827198</v>
      </c>
      <c r="AY621" s="184">
        <f t="shared" si="166"/>
        <v>-165708219.06225383</v>
      </c>
      <c r="AZ621" s="184">
        <f t="shared" si="166"/>
        <v>-169574964.94215727</v>
      </c>
      <c r="BA621" s="184">
        <f t="shared" si="166"/>
        <v>-173332157.30901837</v>
      </c>
      <c r="BB621" s="184">
        <f t="shared" si="166"/>
        <v>-176985133.80001223</v>
      </c>
      <c r="BC621" s="184">
        <f t="shared" si="166"/>
        <v>-180538867.62999135</v>
      </c>
      <c r="BD621" s="184">
        <f t="shared" si="166"/>
        <v>-183997999.31072772</v>
      </c>
      <c r="BE621" s="184">
        <f t="shared" si="166"/>
        <v>-187366865.03755945</v>
      </c>
      <c r="BF621" s="184">
        <f t="shared" si="166"/>
        <v>-190649522.15133405</v>
      </c>
      <c r="BG621" s="184">
        <f t="shared" si="166"/>
        <v>-193849772.02681422</v>
      </c>
      <c r="BH621" s="184">
        <f t="shared" si="166"/>
        <v>-196971180.69078362</v>
      </c>
      <c r="BI621" s="184">
        <f t="shared" si="166"/>
        <v>-200017097.43247163</v>
      </c>
      <c r="BJ621" s="184">
        <f t="shared" si="166"/>
        <v>-202990671.63435698</v>
      </c>
      <c r="BK621" s="184">
        <f t="shared" si="166"/>
        <v>-205894868.02194065</v>
      </c>
      <c r="BL621" s="184">
        <f t="shared" si="166"/>
        <v>-208732480.50585216</v>
      </c>
      <c r="BM621" s="184">
        <f t="shared" si="166"/>
        <v>-211506144.76801616</v>
      </c>
      <c r="BN621" s="1355">
        <f t="shared" si="166"/>
        <v>-214218349.72497737</v>
      </c>
    </row>
    <row r="622" spans="1:66" x14ac:dyDescent="0.15">
      <c r="A622" s="1123"/>
      <c r="B622" s="1566"/>
      <c r="C622" s="3667"/>
      <c r="D622" s="1687" t="str">
        <f t="shared" si="167"/>
        <v>High Price Range</v>
      </c>
      <c r="E622" s="1682" t="str">
        <f t="shared" si="165"/>
        <v>Low Range CAPEX</v>
      </c>
      <c r="F622" s="2823">
        <f t="shared" si="165"/>
        <v>-893566800.00000012</v>
      </c>
      <c r="G622" s="184">
        <f t="shared" si="168"/>
        <v>1153674091.2032261</v>
      </c>
      <c r="H622" s="184">
        <f t="shared" si="166"/>
        <v>873503189.90722597</v>
      </c>
      <c r="I622" s="184">
        <f t="shared" si="166"/>
        <v>729523058.71538007</v>
      </c>
      <c r="J622" s="184">
        <f t="shared" si="166"/>
        <v>635357923.80562603</v>
      </c>
      <c r="K622" s="184">
        <f t="shared" si="166"/>
        <v>566568611.297315</v>
      </c>
      <c r="L622" s="184">
        <f t="shared" si="166"/>
        <v>512974812.29255712</v>
      </c>
      <c r="M622" s="184">
        <f t="shared" si="166"/>
        <v>469415444.84279811</v>
      </c>
      <c r="N622" s="184">
        <f t="shared" si="166"/>
        <v>432934447.61926591</v>
      </c>
      <c r="O622" s="184">
        <f t="shared" si="166"/>
        <v>401690432.70460665</v>
      </c>
      <c r="P622" s="184">
        <f t="shared" si="166"/>
        <v>374463531.98720181</v>
      </c>
      <c r="Q622" s="184">
        <f t="shared" si="166"/>
        <v>350406571.28520131</v>
      </c>
      <c r="R622" s="184">
        <f t="shared" si="166"/>
        <v>328908802.8331573</v>
      </c>
      <c r="S622" s="184">
        <f t="shared" si="166"/>
        <v>309516354.30532026</v>
      </c>
      <c r="T622" s="184">
        <f t="shared" si="166"/>
        <v>291883340.50086236</v>
      </c>
      <c r="U622" s="184">
        <f t="shared" si="166"/>
        <v>275740522.5892055</v>
      </c>
      <c r="V622" s="184">
        <f t="shared" si="166"/>
        <v>260874492.86085999</v>
      </c>
      <c r="W622" s="184">
        <f t="shared" si="166"/>
        <v>247113427.71154892</v>
      </c>
      <c r="X622" s="184">
        <f t="shared" si="166"/>
        <v>234317080.18339956</v>
      </c>
      <c r="Y622" s="184">
        <f t="shared" si="166"/>
        <v>222369590.02829301</v>
      </c>
      <c r="Z622" s="184">
        <f t="shared" si="166"/>
        <v>211174214.57360542</v>
      </c>
      <c r="AA622" s="184">
        <f t="shared" si="166"/>
        <v>200649398.80428636</v>
      </c>
      <c r="AB622" s="184">
        <f t="shared" si="166"/>
        <v>190725797.97690511</v>
      </c>
      <c r="AC622" s="184">
        <f t="shared" si="166"/>
        <v>181343989.92151248</v>
      </c>
      <c r="AD622" s="184">
        <f t="shared" si="166"/>
        <v>172452694.79266751</v>
      </c>
      <c r="AE622" s="184">
        <f t="shared" si="166"/>
        <v>164007373.6419847</v>
      </c>
      <c r="AF622" s="184">
        <f t="shared" si="166"/>
        <v>155969113.54400599</v>
      </c>
      <c r="AG622" s="184">
        <f t="shared" si="166"/>
        <v>148303732.10710335</v>
      </c>
      <c r="AH622" s="184">
        <f t="shared" si="166"/>
        <v>140981051.81021702</v>
      </c>
      <c r="AI622" s="184">
        <f t="shared" si="166"/>
        <v>133974307.14414299</v>
      </c>
      <c r="AJ622" s="184">
        <f t="shared" si="166"/>
        <v>127259656.58530867</v>
      </c>
      <c r="AK622" s="184">
        <f t="shared" si="166"/>
        <v>120815778.043648</v>
      </c>
      <c r="AL622" s="184">
        <f t="shared" si="166"/>
        <v>114623531.31621492</v>
      </c>
      <c r="AM622" s="184">
        <f t="shared" si="166"/>
        <v>108665674.73286378</v>
      </c>
      <c r="AN622" s="184">
        <f t="shared" si="166"/>
        <v>102926625.93930054</v>
      </c>
      <c r="AO622" s="184">
        <f t="shared" si="166"/>
        <v>97392258.865109324</v>
      </c>
      <c r="AP622" s="184">
        <f t="shared" ref="AP622:BN622" si="169">AP598-AP$175</f>
        <v>92049730.540373564</v>
      </c>
      <c r="AQ622" s="184">
        <f t="shared" si="169"/>
        <v>86887332.676943898</v>
      </c>
      <c r="AR622" s="184">
        <f t="shared" si="169"/>
        <v>81894363.908533096</v>
      </c>
      <c r="AS622" s="184">
        <f t="shared" si="169"/>
        <v>77061019.353299379</v>
      </c>
      <c r="AT622" s="184">
        <f t="shared" si="169"/>
        <v>72378294.772048593</v>
      </c>
      <c r="AU622" s="184">
        <f t="shared" si="169"/>
        <v>67837903.081046462</v>
      </c>
      <c r="AV622" s="184">
        <f t="shared" si="169"/>
        <v>63432201.368127227</v>
      </c>
      <c r="AW622" s="184">
        <f t="shared" si="169"/>
        <v>59154126.875149846</v>
      </c>
      <c r="AX622" s="184">
        <f t="shared" si="169"/>
        <v>54997140.664853215</v>
      </c>
      <c r="AY622" s="184">
        <f t="shared" si="169"/>
        <v>50955177.898088098</v>
      </c>
      <c r="AZ622" s="184">
        <f t="shared" si="169"/>
        <v>47022603.817769527</v>
      </c>
      <c r="BA622" s="184">
        <f t="shared" si="169"/>
        <v>43194174.676179767</v>
      </c>
      <c r="BB622" s="184">
        <f t="shared" si="169"/>
        <v>39465002.958251476</v>
      </c>
      <c r="BC622" s="184">
        <f t="shared" si="169"/>
        <v>35830526.349816918</v>
      </c>
      <c r="BD622" s="184">
        <f t="shared" si="169"/>
        <v>32286479.980170965</v>
      </c>
      <c r="BE622" s="184">
        <f t="shared" si="169"/>
        <v>28828871.535576582</v>
      </c>
      <c r="BF622" s="184">
        <f t="shared" si="169"/>
        <v>25453958.896888971</v>
      </c>
      <c r="BG622" s="184">
        <f t="shared" si="169"/>
        <v>22158230.002168179</v>
      </c>
      <c r="BH622" s="184">
        <f t="shared" si="169"/>
        <v>18938384.675521731</v>
      </c>
      <c r="BI622" s="184">
        <f t="shared" si="169"/>
        <v>15791318.1977005</v>
      </c>
      <c r="BJ622" s="184">
        <f t="shared" si="169"/>
        <v>12714106.423168302</v>
      </c>
      <c r="BK622" s="184">
        <f t="shared" si="169"/>
        <v>9703992.2733325958</v>
      </c>
      <c r="BL622" s="184">
        <f t="shared" si="169"/>
        <v>6758373.4570055008</v>
      </c>
      <c r="BM622" s="184">
        <f t="shared" si="169"/>
        <v>3874791.2875473499</v>
      </c>
      <c r="BN622" s="1355">
        <f t="shared" si="169"/>
        <v>1050920.4819961786</v>
      </c>
    </row>
    <row r="623" spans="1:66" x14ac:dyDescent="0.15">
      <c r="A623" s="1123"/>
      <c r="B623" s="1566"/>
      <c r="C623" s="3668"/>
      <c r="D623" s="1688" t="str">
        <f t="shared" si="167"/>
        <v>High Price Range</v>
      </c>
      <c r="E623" s="1683" t="str">
        <f t="shared" si="165"/>
        <v>Low Range CAPEX</v>
      </c>
      <c r="F623" s="2824">
        <f t="shared" si="165"/>
        <v>-893566800.00000012</v>
      </c>
      <c r="G623" s="1358">
        <f t="shared" si="168"/>
        <v>1153674091.2032261</v>
      </c>
      <c r="H623" s="1358">
        <f t="shared" si="168"/>
        <v>966893490.33922613</v>
      </c>
      <c r="I623" s="1358">
        <f t="shared" si="168"/>
        <v>866416708.34455574</v>
      </c>
      <c r="J623" s="1358">
        <f t="shared" si="168"/>
        <v>798790949.56162632</v>
      </c>
      <c r="K623" s="1358">
        <f t="shared" si="168"/>
        <v>748335386.00318348</v>
      </c>
      <c r="L623" s="1358">
        <f t="shared" si="168"/>
        <v>708361845.76642287</v>
      </c>
      <c r="M623" s="1358">
        <f t="shared" si="168"/>
        <v>675418316.98997104</v>
      </c>
      <c r="N623" s="1358">
        <f t="shared" si="168"/>
        <v>647498662.86178625</v>
      </c>
      <c r="O623" s="1358">
        <f t="shared" si="168"/>
        <v>623337791.35713255</v>
      </c>
      <c r="P623" s="1358">
        <f t="shared" si="168"/>
        <v>602088655.65918791</v>
      </c>
      <c r="Q623" s="1358">
        <f t="shared" si="168"/>
        <v>583157449.71804464</v>
      </c>
      <c r="R623" s="1358">
        <f t="shared" si="168"/>
        <v>566112469.44610322</v>
      </c>
      <c r="S623" s="1358">
        <f t="shared" si="168"/>
        <v>550630443.77851808</v>
      </c>
      <c r="T623" s="1358">
        <f t="shared" si="168"/>
        <v>536463293.54729664</v>
      </c>
      <c r="U623" s="1358">
        <f t="shared" si="168"/>
        <v>523416669.52018631</v>
      </c>
      <c r="V623" s="1358">
        <f t="shared" si="168"/>
        <v>511335604.83193052</v>
      </c>
      <c r="W623" s="1358">
        <f t="shared" ref="W623:BN623" si="170">W599-W$175</f>
        <v>500094635.28137076</v>
      </c>
      <c r="X623" s="1358">
        <f t="shared" si="170"/>
        <v>489590820.47774208</v>
      </c>
      <c r="Y623" s="1358">
        <f t="shared" si="170"/>
        <v>479738703.41768658</v>
      </c>
      <c r="Z623" s="1358">
        <f t="shared" si="170"/>
        <v>470466598.34959161</v>
      </c>
      <c r="AA623" s="1358">
        <f t="shared" si="170"/>
        <v>461713809.21685565</v>
      </c>
      <c r="AB623" s="1358">
        <f t="shared" si="170"/>
        <v>453428513.00256288</v>
      </c>
      <c r="AC623" s="1358">
        <f t="shared" si="170"/>
        <v>445566126.57846916</v>
      </c>
      <c r="AD623" s="1358">
        <f t="shared" si="170"/>
        <v>438088030.75781548</v>
      </c>
      <c r="AE623" s="1358">
        <f t="shared" si="170"/>
        <v>430960562.04843032</v>
      </c>
      <c r="AF623" s="1358">
        <f t="shared" si="170"/>
        <v>424154207.65698898</v>
      </c>
      <c r="AG623" s="1358">
        <f t="shared" si="170"/>
        <v>417642956.65605438</v>
      </c>
      <c r="AH623" s="1358">
        <f t="shared" si="170"/>
        <v>411403772.44888985</v>
      </c>
      <c r="AI623" s="1358">
        <f t="shared" si="170"/>
        <v>405416160.40014994</v>
      </c>
      <c r="AJ623" s="1358">
        <f t="shared" si="170"/>
        <v>399661810.82449019</v>
      </c>
      <c r="AK623" s="1358">
        <f t="shared" si="170"/>
        <v>394124302.1616329</v>
      </c>
      <c r="AL623" s="1358">
        <f t="shared" si="170"/>
        <v>388788852.60506022</v>
      </c>
      <c r="AM623" s="1358">
        <f t="shared" si="170"/>
        <v>383642111.02898324</v>
      </c>
      <c r="AN623" s="1358">
        <f t="shared" si="170"/>
        <v>378671980.00955641</v>
      </c>
      <c r="AO623" s="1358">
        <f t="shared" si="170"/>
        <v>373867465.22723281</v>
      </c>
      <c r="AP623" s="1358">
        <f t="shared" si="170"/>
        <v>369218546.68629062</v>
      </c>
      <c r="AQ623" s="1358">
        <f t="shared" si="170"/>
        <v>364716068.0804106</v>
      </c>
      <c r="AR623" s="1358">
        <f t="shared" si="170"/>
        <v>360351641.3322407</v>
      </c>
      <c r="AS623" s="1358">
        <f t="shared" si="170"/>
        <v>356117563.88613868</v>
      </c>
      <c r="AT623" s="1358">
        <f t="shared" si="170"/>
        <v>352006746.77095509</v>
      </c>
      <c r="AU623" s="1358">
        <f t="shared" si="170"/>
        <v>348012651.79937911</v>
      </c>
      <c r="AV623" s="1358">
        <f t="shared" si="170"/>
        <v>344129236.55149269</v>
      </c>
      <c r="AW623" s="1358">
        <f t="shared" si="170"/>
        <v>340350906.01741254</v>
      </c>
      <c r="AX623" s="1358">
        <f t="shared" si="170"/>
        <v>336672469.95862925</v>
      </c>
      <c r="AY623" s="1358">
        <f t="shared" si="170"/>
        <v>333089105.19858551</v>
      </c>
      <c r="AZ623" s="1358">
        <f t="shared" si="170"/>
        <v>329596322.17694473</v>
      </c>
      <c r="BA623" s="1358">
        <f t="shared" si="170"/>
        <v>326189935.20425045</v>
      </c>
      <c r="BB623" s="1358">
        <f t="shared" si="170"/>
        <v>322866035.93835676</v>
      </c>
      <c r="BC623" s="1358">
        <f t="shared" si="170"/>
        <v>319620969.67451978</v>
      </c>
      <c r="BD623" s="1358">
        <f t="shared" si="170"/>
        <v>316451314.09991002</v>
      </c>
      <c r="BE623" s="1358">
        <f t="shared" si="170"/>
        <v>313353860.21271873</v>
      </c>
      <c r="BF623" s="1358">
        <f t="shared" si="170"/>
        <v>310325595.14761269</v>
      </c>
      <c r="BG623" s="1358">
        <f t="shared" si="170"/>
        <v>307363686.68442547</v>
      </c>
      <c r="BH623" s="1358">
        <f t="shared" si="170"/>
        <v>304465469.24677157</v>
      </c>
      <c r="BI623" s="1358">
        <f t="shared" si="170"/>
        <v>301628431.2225982</v>
      </c>
      <c r="BJ623" s="1358">
        <f t="shared" si="170"/>
        <v>298850203.46032333</v>
      </c>
      <c r="BK623" s="1358">
        <f t="shared" si="170"/>
        <v>296128548.81270254</v>
      </c>
      <c r="BL623" s="1358">
        <f t="shared" si="170"/>
        <v>293461352.61645782</v>
      </c>
      <c r="BM623" s="1358">
        <f t="shared" si="170"/>
        <v>290846614.00937235</v>
      </c>
      <c r="BN623" s="1359">
        <f t="shared" si="170"/>
        <v>288282437.99836373</v>
      </c>
    </row>
    <row r="624" spans="1:66" ht="5.25" customHeight="1" x14ac:dyDescent="0.15">
      <c r="A624" s="1123"/>
      <c r="B624" s="1566"/>
      <c r="C624" s="1659"/>
      <c r="D624" s="1687"/>
      <c r="E624" s="1682">
        <f t="shared" si="165"/>
        <v>0</v>
      </c>
      <c r="F624" s="2823"/>
      <c r="G624" s="184"/>
      <c r="H624" s="184"/>
      <c r="I624" s="184"/>
      <c r="J624" s="184"/>
      <c r="K624" s="184"/>
      <c r="L624" s="184"/>
      <c r="M624" s="184"/>
      <c r="N624" s="184"/>
      <c r="O624" s="184"/>
      <c r="P624" s="184"/>
      <c r="Q624" s="184"/>
      <c r="R624" s="184"/>
      <c r="S624" s="184"/>
      <c r="T624" s="184"/>
      <c r="U624" s="184"/>
      <c r="V624" s="184"/>
      <c r="W624" s="184"/>
      <c r="X624" s="184"/>
      <c r="Y624" s="184"/>
      <c r="Z624" s="184"/>
      <c r="AA624" s="184"/>
      <c r="AB624" s="184"/>
      <c r="AC624" s="184"/>
      <c r="AD624" s="184"/>
      <c r="AE624" s="184"/>
      <c r="AF624" s="184"/>
      <c r="AG624" s="184"/>
      <c r="AH624" s="184"/>
      <c r="AI624" s="184"/>
      <c r="AJ624" s="184"/>
      <c r="AK624" s="184"/>
      <c r="AL624" s="184"/>
      <c r="AM624" s="184"/>
      <c r="AN624" s="184"/>
      <c r="AO624" s="184"/>
      <c r="AP624" s="184"/>
      <c r="AQ624" s="184"/>
      <c r="AR624" s="184"/>
      <c r="AS624" s="184"/>
      <c r="AT624" s="184"/>
      <c r="AU624" s="184"/>
      <c r="AV624" s="184"/>
      <c r="AW624" s="184"/>
      <c r="AX624" s="184"/>
      <c r="AY624" s="184"/>
      <c r="AZ624" s="184"/>
      <c r="BA624" s="184"/>
      <c r="BB624" s="184"/>
      <c r="BC624" s="184"/>
      <c r="BD624" s="184"/>
      <c r="BE624" s="184"/>
      <c r="BF624" s="184"/>
      <c r="BG624" s="184"/>
      <c r="BH624" s="184"/>
      <c r="BI624" s="184"/>
      <c r="BJ624" s="184"/>
      <c r="BK624" s="184"/>
      <c r="BL624" s="184"/>
      <c r="BM624" s="184"/>
      <c r="BN624" s="1355"/>
    </row>
    <row r="625" spans="1:66" x14ac:dyDescent="0.15">
      <c r="A625" s="1123"/>
      <c r="B625" s="1566"/>
      <c r="C625" s="3667" t="s">
        <v>936</v>
      </c>
      <c r="D625" s="1687" t="str">
        <f>D617</f>
        <v>Low Price Range</v>
      </c>
      <c r="E625" s="1682" t="str">
        <f t="shared" si="165"/>
        <v>Low Range CAPEX</v>
      </c>
      <c r="F625" s="2823">
        <f>F621</f>
        <v>-893566800.00000012</v>
      </c>
      <c r="G625" s="184">
        <f>G593-G$176</f>
        <v>-210547877.94719994</v>
      </c>
      <c r="H625" s="184">
        <f t="shared" ref="H625:BN630" si="171">H593-H$176</f>
        <v>-329999938.74719989</v>
      </c>
      <c r="I625" s="184">
        <f t="shared" si="171"/>
        <v>-388469510.98615146</v>
      </c>
      <c r="J625" s="184">
        <f t="shared" si="171"/>
        <v>-425561587.38719988</v>
      </c>
      <c r="K625" s="184">
        <f t="shared" si="171"/>
        <v>-452057641.02727818</v>
      </c>
      <c r="L625" s="184">
        <f t="shared" si="171"/>
        <v>-472337245.17836112</v>
      </c>
      <c r="M625" s="184">
        <f t="shared" si="171"/>
        <v>-488578805.96626806</v>
      </c>
      <c r="N625" s="184">
        <f t="shared" si="171"/>
        <v>-502010906.29919988</v>
      </c>
      <c r="O625" s="184">
        <f t="shared" si="171"/>
        <v>-513388948.34720755</v>
      </c>
      <c r="P625" s="184">
        <f t="shared" si="171"/>
        <v>-523207749.21126252</v>
      </c>
      <c r="Q625" s="184">
        <f t="shared" si="171"/>
        <v>-531807542.77588356</v>
      </c>
      <c r="R625" s="184">
        <f t="shared" si="171"/>
        <v>-539431432.53212893</v>
      </c>
      <c r="S625" s="184">
        <f t="shared" si="171"/>
        <v>-546258624.35415578</v>
      </c>
      <c r="T625" s="184">
        <f t="shared" si="171"/>
        <v>-552424681.16245437</v>
      </c>
      <c r="U625" s="184">
        <f t="shared" si="171"/>
        <v>-558034409.90184712</v>
      </c>
      <c r="V625" s="184">
        <f t="shared" si="171"/>
        <v>-563170361.42879987</v>
      </c>
      <c r="W625" s="184">
        <f t="shared" si="171"/>
        <v>-567898611.10008311</v>
      </c>
      <c r="X625" s="184">
        <f t="shared" si="171"/>
        <v>-572272795.06720603</v>
      </c>
      <c r="Y625" s="184">
        <f t="shared" si="171"/>
        <v>-576336994.06492007</v>
      </c>
      <c r="Z625" s="184">
        <f t="shared" si="171"/>
        <v>-580127835.75845003</v>
      </c>
      <c r="AA625" s="184">
        <f t="shared" si="171"/>
        <v>-583676055.03529847</v>
      </c>
      <c r="AB625" s="184">
        <f t="shared" si="171"/>
        <v>-587007670.61014688</v>
      </c>
      <c r="AC625" s="184">
        <f t="shared" si="171"/>
        <v>-590144885.08462465</v>
      </c>
      <c r="AD625" s="184">
        <f t="shared" si="171"/>
        <v>-593106782.41514313</v>
      </c>
      <c r="AE625" s="184">
        <f t="shared" si="171"/>
        <v>-595909874.76484787</v>
      </c>
      <c r="AF625" s="184">
        <f t="shared" si="171"/>
        <v>-598568535.87276459</v>
      </c>
      <c r="AG625" s="184">
        <f t="shared" si="171"/>
        <v>-601095347.86741936</v>
      </c>
      <c r="AH625" s="184">
        <f t="shared" si="171"/>
        <v>-603501381.31940353</v>
      </c>
      <c r="AI625" s="184">
        <f t="shared" si="171"/>
        <v>-605796423.26717257</v>
      </c>
      <c r="AJ625" s="184">
        <f t="shared" si="171"/>
        <v>-607989164.31091774</v>
      </c>
      <c r="AK625" s="184">
        <f t="shared" si="171"/>
        <v>-610087353.21835124</v>
      </c>
      <c r="AL625" s="184">
        <f t="shared" si="171"/>
        <v>-612097925.53247988</v>
      </c>
      <c r="AM625" s="184">
        <f t="shared" si="171"/>
        <v>-614027111.21576941</v>
      </c>
      <c r="AN625" s="184">
        <f t="shared" si="171"/>
        <v>-615880525.26950645</v>
      </c>
      <c r="AO625" s="184">
        <f t="shared" si="171"/>
        <v>-617663244.43475211</v>
      </c>
      <c r="AP625" s="184">
        <f t="shared" si="171"/>
        <v>-619379872.44320476</v>
      </c>
      <c r="AQ625" s="184">
        <f t="shared" si="171"/>
        <v>-621034595.79313171</v>
      </c>
      <c r="AR625" s="184">
        <f t="shared" si="171"/>
        <v>-622631231.64137602</v>
      </c>
      <c r="AS625" s="184">
        <f t="shared" si="171"/>
        <v>-624173269.1010294</v>
      </c>
      <c r="AT625" s="184">
        <f t="shared" si="171"/>
        <v>-625663904.99619997</v>
      </c>
      <c r="AU625" s="184">
        <f t="shared" si="171"/>
        <v>-627106074.93591988</v>
      </c>
      <c r="AV625" s="184">
        <f t="shared" si="171"/>
        <v>-628502480.41767883</v>
      </c>
      <c r="AW625" s="184">
        <f t="shared" si="171"/>
        <v>-629855612.54910088</v>
      </c>
      <c r="AX625" s="184">
        <f t="shared" si="171"/>
        <v>-631167772.87755752</v>
      </c>
      <c r="AY625" s="184">
        <f t="shared" si="171"/>
        <v>-632441091.73718977</v>
      </c>
      <c r="AZ625" s="184">
        <f t="shared" si="171"/>
        <v>-633677544.45713973</v>
      </c>
      <c r="BA625" s="184">
        <f t="shared" si="171"/>
        <v>-634878965.72082424</v>
      </c>
      <c r="BB625" s="184">
        <f t="shared" si="171"/>
        <v>-636047062.32155442</v>
      </c>
      <c r="BC625" s="184">
        <f t="shared" si="171"/>
        <v>-637183424.52288067</v>
      </c>
      <c r="BD625" s="184">
        <f t="shared" si="171"/>
        <v>-638289536.20131826</v>
      </c>
      <c r="BE625" s="184">
        <f t="shared" si="171"/>
        <v>-639366783.92342401</v>
      </c>
      <c r="BF625" s="184">
        <f t="shared" si="171"/>
        <v>-640416465.08765173</v>
      </c>
      <c r="BG625" s="184">
        <f t="shared" si="171"/>
        <v>-641439795.24328017</v>
      </c>
      <c r="BH625" s="184">
        <f t="shared" si="171"/>
        <v>-642437914.68337548</v>
      </c>
      <c r="BI625" s="184">
        <f t="shared" si="171"/>
        <v>-643411894.39576757</v>
      </c>
      <c r="BJ625" s="184">
        <f t="shared" si="171"/>
        <v>-644362741.44496286</v>
      </c>
      <c r="BK625" s="184">
        <f t="shared" si="171"/>
        <v>-645291403.84849954</v>
      </c>
      <c r="BL625" s="184">
        <f t="shared" si="171"/>
        <v>-646198775.00317812</v>
      </c>
      <c r="BM625" s="184">
        <f t="shared" si="171"/>
        <v>-647085697.70968556</v>
      </c>
      <c r="BN625" s="1355">
        <f t="shared" si="171"/>
        <v>-647952967.8381741</v>
      </c>
    </row>
    <row r="626" spans="1:66" x14ac:dyDescent="0.15">
      <c r="A626" s="1123"/>
      <c r="B626" s="1566"/>
      <c r="C626" s="3667"/>
      <c r="D626" s="1687" t="str">
        <f t="shared" ref="D626:D631" si="172">D618</f>
        <v>Low Price Range</v>
      </c>
      <c r="E626" s="1682" t="str">
        <f t="shared" si="165"/>
        <v>Low Range CAPEX</v>
      </c>
      <c r="F626" s="2823">
        <f t="shared" si="165"/>
        <v>-893566800.00000012</v>
      </c>
      <c r="G626" s="184">
        <f t="shared" ref="G626:V631" si="173">G594-G$176</f>
        <v>-210547877.94719994</v>
      </c>
      <c r="H626" s="184">
        <f t="shared" si="173"/>
        <v>-300136923.54720002</v>
      </c>
      <c r="I626" s="184">
        <f t="shared" si="173"/>
        <v>-346176831.6146422</v>
      </c>
      <c r="J626" s="184">
        <f t="shared" si="173"/>
        <v>-376287612.30720001</v>
      </c>
      <c r="K626" s="184">
        <f t="shared" si="173"/>
        <v>-398284075.27531093</v>
      </c>
      <c r="L626" s="184">
        <f t="shared" si="173"/>
        <v>-415421534.16452587</v>
      </c>
      <c r="M626" s="184">
        <f t="shared" si="173"/>
        <v>-429350325.97949272</v>
      </c>
      <c r="N626" s="184">
        <f t="shared" si="173"/>
        <v>-441015697.75319999</v>
      </c>
      <c r="O626" s="184">
        <f t="shared" si="173"/>
        <v>-451006462.19007933</v>
      </c>
      <c r="P626" s="184">
        <f t="shared" si="173"/>
        <v>-459712691.27609432</v>
      </c>
      <c r="Q626" s="184">
        <f t="shared" si="173"/>
        <v>-467405282.26023763</v>
      </c>
      <c r="R626" s="184">
        <f t="shared" si="173"/>
        <v>-474279531.33192706</v>
      </c>
      <c r="S626" s="184">
        <f t="shared" si="173"/>
        <v>-480480571.29510492</v>
      </c>
      <c r="T626" s="184">
        <f t="shared" si="173"/>
        <v>-486119004.37464881</v>
      </c>
      <c r="U626" s="184">
        <f t="shared" si="173"/>
        <v>-491280923.91486537</v>
      </c>
      <c r="V626" s="184">
        <f t="shared" si="173"/>
        <v>-496034570.38230008</v>
      </c>
      <c r="W626" s="184">
        <f t="shared" si="171"/>
        <v>-500434887.07280356</v>
      </c>
      <c r="X626" s="184">
        <f t="shared" si="171"/>
        <v>-504526720.15364742</v>
      </c>
      <c r="Y626" s="184">
        <f t="shared" si="171"/>
        <v>-508347117.75868118</v>
      </c>
      <c r="Z626" s="184">
        <f t="shared" si="171"/>
        <v>-511927014.87676013</v>
      </c>
      <c r="AA626" s="184">
        <f t="shared" si="171"/>
        <v>-515292490.00471771</v>
      </c>
      <c r="AB626" s="184">
        <f t="shared" si="171"/>
        <v>-518465717.21328193</v>
      </c>
      <c r="AC626" s="184">
        <f t="shared" si="171"/>
        <v>-521465697.67448276</v>
      </c>
      <c r="AD626" s="184">
        <f t="shared" si="171"/>
        <v>-524308828.924218</v>
      </c>
      <c r="AE626" s="184">
        <f t="shared" si="171"/>
        <v>-527009352.99069065</v>
      </c>
      <c r="AF626" s="184">
        <f t="shared" si="171"/>
        <v>-529579712.89291918</v>
      </c>
      <c r="AG626" s="184">
        <f t="shared" si="171"/>
        <v>-532030838.98744011</v>
      </c>
      <c r="AH626" s="184">
        <f t="shared" si="171"/>
        <v>-534372381.01053143</v>
      </c>
      <c r="AI626" s="184">
        <f t="shared" si="171"/>
        <v>-536612897.65409708</v>
      </c>
      <c r="AJ626" s="184">
        <f t="shared" si="171"/>
        <v>-538760012.61971569</v>
      </c>
      <c r="AK626" s="184">
        <f t="shared" si="171"/>
        <v>-540820543.98053586</v>
      </c>
      <c r="AL626" s="184">
        <f t="shared" si="171"/>
        <v>-542800612.11703503</v>
      </c>
      <c r="AM626" s="184">
        <f t="shared" si="171"/>
        <v>-544705730.3240118</v>
      </c>
      <c r="AN626" s="184">
        <f t="shared" si="171"/>
        <v>-546540881.30396295</v>
      </c>
      <c r="AO626" s="184">
        <f t="shared" si="171"/>
        <v>-548310582.08974528</v>
      </c>
      <c r="AP626" s="184">
        <f t="shared" si="171"/>
        <v>-550018939.42268038</v>
      </c>
      <c r="AQ626" s="184">
        <f t="shared" si="171"/>
        <v>-551669697.2117753</v>
      </c>
      <c r="AR626" s="184">
        <f t="shared" si="171"/>
        <v>-553266277.38695908</v>
      </c>
      <c r="AS626" s="184">
        <f t="shared" si="171"/>
        <v>-554811815.21317983</v>
      </c>
      <c r="AT626" s="184">
        <f t="shared" si="171"/>
        <v>-556309189.93732607</v>
      </c>
      <c r="AU626" s="184">
        <f t="shared" si="171"/>
        <v>-557761051.4845655</v>
      </c>
      <c r="AV626" s="184">
        <f t="shared" si="171"/>
        <v>-559169843.79609001</v>
      </c>
      <c r="AW626" s="184">
        <f t="shared" si="171"/>
        <v>-560537825.29973173</v>
      </c>
      <c r="AX626" s="184">
        <f t="shared" si="171"/>
        <v>-561867086.92336965</v>
      </c>
      <c r="AY626" s="184">
        <f t="shared" si="171"/>
        <v>-563159567.99456644</v>
      </c>
      <c r="AZ626" s="184">
        <f t="shared" si="171"/>
        <v>-564417070.31539035</v>
      </c>
      <c r="BA626" s="184">
        <f t="shared" si="171"/>
        <v>-565641270.65652394</v>
      </c>
      <c r="BB626" s="184">
        <f t="shared" si="171"/>
        <v>-566833731.87766528</v>
      </c>
      <c r="BC626" s="184">
        <f t="shared" si="171"/>
        <v>-567995912.85041797</v>
      </c>
      <c r="BD626" s="184">
        <f t="shared" si="171"/>
        <v>-569129177.334167</v>
      </c>
      <c r="BE626" s="184">
        <f t="shared" si="171"/>
        <v>-570234801.9339267</v>
      </c>
      <c r="BF626" s="184">
        <f t="shared" si="171"/>
        <v>-571313983.25106132</v>
      </c>
      <c r="BG626" s="184">
        <f t="shared" si="171"/>
        <v>-572367844.32253087</v>
      </c>
      <c r="BH626" s="184">
        <f t="shared" si="171"/>
        <v>-573397440.43140411</v>
      </c>
      <c r="BI626" s="184">
        <f t="shared" si="171"/>
        <v>-574403764.36041868</v>
      </c>
      <c r="BJ626" s="184">
        <f t="shared" si="171"/>
        <v>-575387751.15103173</v>
      </c>
      <c r="BK626" s="184">
        <f t="shared" si="171"/>
        <v>-576350282.42242146</v>
      </c>
      <c r="BL626" s="184">
        <f t="shared" si="171"/>
        <v>-577292190.29806256</v>
      </c>
      <c r="BM626" s="184">
        <f t="shared" si="171"/>
        <v>-578214260.98162007</v>
      </c>
      <c r="BN626" s="1355">
        <f t="shared" si="171"/>
        <v>-579117238.01883829</v>
      </c>
    </row>
    <row r="627" spans="1:66" x14ac:dyDescent="0.15">
      <c r="A627" s="1123"/>
      <c r="B627" s="1566"/>
      <c r="C627" s="3667"/>
      <c r="D627" s="1687" t="str">
        <f t="shared" si="172"/>
        <v>Low Price Range</v>
      </c>
      <c r="E627" s="1682" t="str">
        <f t="shared" si="165"/>
        <v>Low Range CAPEX</v>
      </c>
      <c r="F627" s="2823">
        <f t="shared" si="165"/>
        <v>-893566800.00000012</v>
      </c>
      <c r="G627" s="184">
        <f t="shared" si="173"/>
        <v>-210547877.94719994</v>
      </c>
      <c r="H627" s="184">
        <f t="shared" si="171"/>
        <v>-270273908.34720004</v>
      </c>
      <c r="I627" s="184">
        <f t="shared" si="171"/>
        <v>-302402937.31567091</v>
      </c>
      <c r="J627" s="184">
        <f t="shared" si="171"/>
        <v>-324027335.70719993</v>
      </c>
      <c r="K627" s="184">
        <f t="shared" si="171"/>
        <v>-340161294.5284102</v>
      </c>
      <c r="L627" s="184">
        <f t="shared" si="171"/>
        <v>-352943461.77882379</v>
      </c>
      <c r="M627" s="184">
        <f t="shared" si="171"/>
        <v>-363477672.46282452</v>
      </c>
      <c r="N627" s="184">
        <f t="shared" si="171"/>
        <v>-372405420.33119988</v>
      </c>
      <c r="O627" s="184">
        <f t="shared" si="171"/>
        <v>-380131238.42634648</v>
      </c>
      <c r="P627" s="184">
        <f t="shared" si="171"/>
        <v>-386925983.27028918</v>
      </c>
      <c r="Q627" s="184">
        <f t="shared" si="171"/>
        <v>-392979533.6728422</v>
      </c>
      <c r="R627" s="184">
        <f t="shared" si="171"/>
        <v>-398429933.79566139</v>
      </c>
      <c r="S627" s="184">
        <f t="shared" si="171"/>
        <v>-403380554.63850284</v>
      </c>
      <c r="T627" s="184">
        <f t="shared" si="171"/>
        <v>-407910723.41126204</v>
      </c>
      <c r="U627" s="184">
        <f t="shared" si="171"/>
        <v>-412082586.33308631</v>
      </c>
      <c r="V627" s="184">
        <f t="shared" si="171"/>
        <v>-415945696.49279988</v>
      </c>
      <c r="W627" s="184">
        <f t="shared" si="171"/>
        <v>-419540173.03906095</v>
      </c>
      <c r="X627" s="184">
        <f t="shared" si="171"/>
        <v>-422898932.77843177</v>
      </c>
      <c r="Y627" s="184">
        <f t="shared" si="171"/>
        <v>-426049301.92978543</v>
      </c>
      <c r="Z627" s="184">
        <f t="shared" si="171"/>
        <v>-429014203.13798028</v>
      </c>
      <c r="AA627" s="184">
        <f t="shared" si="171"/>
        <v>-431813044.92030871</v>
      </c>
      <c r="AB627" s="184">
        <f t="shared" si="171"/>
        <v>-434462398.500278</v>
      </c>
      <c r="AC627" s="184">
        <f t="shared" si="171"/>
        <v>-436976520.03329468</v>
      </c>
      <c r="AD627" s="184">
        <f t="shared" si="171"/>
        <v>-439367758.61081523</v>
      </c>
      <c r="AE627" s="184">
        <f t="shared" si="171"/>
        <v>-441646878.66312599</v>
      </c>
      <c r="AF627" s="184">
        <f t="shared" si="171"/>
        <v>-443823317.36937255</v>
      </c>
      <c r="AG627" s="184">
        <f t="shared" si="171"/>
        <v>-445905392.13208842</v>
      </c>
      <c r="AH627" s="184">
        <f t="shared" si="171"/>
        <v>-447900469.2648558</v>
      </c>
      <c r="AI627" s="184">
        <f t="shared" si="171"/>
        <v>-449815102.24918181</v>
      </c>
      <c r="AJ627" s="184">
        <f t="shared" si="171"/>
        <v>-451655145.89449763</v>
      </c>
      <c r="AK627" s="184">
        <f t="shared" si="171"/>
        <v>-453425851.25259262</v>
      </c>
      <c r="AL627" s="184">
        <f t="shared" si="171"/>
        <v>-455131945.03823984</v>
      </c>
      <c r="AM627" s="184">
        <f t="shared" si="171"/>
        <v>-456777696.48358154</v>
      </c>
      <c r="AN627" s="184">
        <f t="shared" si="171"/>
        <v>-458366973.92987478</v>
      </c>
      <c r="AO627" s="184">
        <f t="shared" si="171"/>
        <v>-459903292.98345393</v>
      </c>
      <c r="AP627" s="184">
        <f t="shared" si="171"/>
        <v>-461389857.69530857</v>
      </c>
      <c r="AQ627" s="184">
        <f t="shared" si="171"/>
        <v>-462829595.93817854</v>
      </c>
      <c r="AR627" s="184">
        <f t="shared" si="171"/>
        <v>-464225189.93152684</v>
      </c>
      <c r="AS627" s="184">
        <f t="shared" si="171"/>
        <v>-465579102.68848372</v>
      </c>
      <c r="AT627" s="184">
        <f t="shared" si="171"/>
        <v>-466893601.01890224</v>
      </c>
      <c r="AU627" s="184">
        <f t="shared" si="171"/>
        <v>-468170775.6108532</v>
      </c>
      <c r="AV627" s="184">
        <f t="shared" si="171"/>
        <v>-469412558.62299788</v>
      </c>
      <c r="AW627" s="184">
        <f t="shared" si="171"/>
        <v>-470620739.14761257</v>
      </c>
      <c r="AX627" s="184">
        <f t="shared" si="171"/>
        <v>-471796976.84497017</v>
      </c>
      <c r="AY627" s="184">
        <f t="shared" si="171"/>
        <v>-472942814.00151992</v>
      </c>
      <c r="AZ627" s="184">
        <f t="shared" si="171"/>
        <v>-474059686.22468519</v>
      </c>
      <c r="BA627" s="184">
        <f t="shared" si="171"/>
        <v>-475148931.9544034</v>
      </c>
      <c r="BB627" s="184">
        <f t="shared" si="171"/>
        <v>-476211800.94445372</v>
      </c>
      <c r="BC627" s="184">
        <f t="shared" si="171"/>
        <v>-477249461.84407282</v>
      </c>
      <c r="BD627" s="184">
        <f t="shared" si="171"/>
        <v>-478263008.99153334</v>
      </c>
      <c r="BE627" s="184">
        <f t="shared" si="171"/>
        <v>-479253468.51555902</v>
      </c>
      <c r="BF627" s="184">
        <f t="shared" si="171"/>
        <v>-480221803.82715529</v>
      </c>
      <c r="BG627" s="184">
        <f t="shared" si="171"/>
        <v>-481168920.57319862</v>
      </c>
      <c r="BH627" s="184">
        <f t="shared" si="171"/>
        <v>-482095671.1135996</v>
      </c>
      <c r="BI627" s="184">
        <f t="shared" si="171"/>
        <v>-483002858.57575536</v>
      </c>
      <c r="BJ627" s="184">
        <f t="shared" si="171"/>
        <v>-483891240.53309029</v>
      </c>
      <c r="BK627" s="184">
        <f t="shared" si="171"/>
        <v>-484761532.3485688</v>
      </c>
      <c r="BL627" s="184">
        <f t="shared" si="171"/>
        <v>-485614410.21898359</v>
      </c>
      <c r="BM627" s="184">
        <f t="shared" si="171"/>
        <v>-486450513.95145065</v>
      </c>
      <c r="BN627" s="1355">
        <f t="shared" si="171"/>
        <v>-487270449.4997679</v>
      </c>
    </row>
    <row r="628" spans="1:66" ht="3.75" customHeight="1" x14ac:dyDescent="0.15">
      <c r="A628" s="1123"/>
      <c r="B628" s="1566"/>
      <c r="C628" s="3667"/>
      <c r="D628" s="1688">
        <f t="shared" si="172"/>
        <v>0</v>
      </c>
      <c r="E628" s="1683">
        <f t="shared" si="165"/>
        <v>0</v>
      </c>
      <c r="F628" s="2824"/>
      <c r="G628" s="184"/>
      <c r="H628" s="184"/>
      <c r="I628" s="184"/>
      <c r="J628" s="184"/>
      <c r="K628" s="184"/>
      <c r="L628" s="184"/>
      <c r="M628" s="184"/>
      <c r="N628" s="184"/>
      <c r="O628" s="184"/>
      <c r="P628" s="184"/>
      <c r="Q628" s="184"/>
      <c r="R628" s="184"/>
      <c r="S628" s="184"/>
      <c r="T628" s="184"/>
      <c r="U628" s="184"/>
      <c r="V628" s="184"/>
      <c r="W628" s="184"/>
      <c r="X628" s="184"/>
      <c r="Y628" s="184"/>
      <c r="Z628" s="184"/>
      <c r="AA628" s="184"/>
      <c r="AB628" s="184"/>
      <c r="AC628" s="184"/>
      <c r="AD628" s="184"/>
      <c r="AE628" s="184"/>
      <c r="AF628" s="184"/>
      <c r="AG628" s="184"/>
      <c r="AH628" s="184"/>
      <c r="AI628" s="184"/>
      <c r="AJ628" s="184"/>
      <c r="AK628" s="184"/>
      <c r="AL628" s="184"/>
      <c r="AM628" s="184"/>
      <c r="AN628" s="184"/>
      <c r="AO628" s="184"/>
      <c r="AP628" s="184"/>
      <c r="AQ628" s="184"/>
      <c r="AR628" s="184"/>
      <c r="AS628" s="184"/>
      <c r="AT628" s="184"/>
      <c r="AU628" s="184"/>
      <c r="AV628" s="184"/>
      <c r="AW628" s="184"/>
      <c r="AX628" s="184"/>
      <c r="AY628" s="184"/>
      <c r="AZ628" s="184"/>
      <c r="BA628" s="184"/>
      <c r="BB628" s="184"/>
      <c r="BC628" s="184"/>
      <c r="BD628" s="184"/>
      <c r="BE628" s="184"/>
      <c r="BF628" s="184"/>
      <c r="BG628" s="184"/>
      <c r="BH628" s="184"/>
      <c r="BI628" s="184"/>
      <c r="BJ628" s="184"/>
      <c r="BK628" s="184"/>
      <c r="BL628" s="184"/>
      <c r="BM628" s="184"/>
      <c r="BN628" s="1355"/>
    </row>
    <row r="629" spans="1:66" x14ac:dyDescent="0.15">
      <c r="A629" s="1123"/>
      <c r="B629" s="1566"/>
      <c r="C629" s="3667"/>
      <c r="D629" s="1687" t="str">
        <f t="shared" si="172"/>
        <v>High Price Range</v>
      </c>
      <c r="E629" s="1682" t="str">
        <f t="shared" si="165"/>
        <v>Low Range CAPEX</v>
      </c>
      <c r="F629" s="2823">
        <f>F625</f>
        <v>-893566800.00000012</v>
      </c>
      <c r="G629" s="184">
        <f t="shared" si="173"/>
        <v>1059997826.6927999</v>
      </c>
      <c r="H629" s="184">
        <f t="shared" si="171"/>
        <v>686436624.9648</v>
      </c>
      <c r="I629" s="184">
        <f t="shared" si="171"/>
        <v>503585332.79098737</v>
      </c>
      <c r="J629" s="184">
        <f t="shared" si="171"/>
        <v>387587663.5824002</v>
      </c>
      <c r="K629" s="184">
        <f t="shared" si="171"/>
        <v>304726827.4231199</v>
      </c>
      <c r="L629" s="184">
        <f t="shared" si="171"/>
        <v>241306629.84334993</v>
      </c>
      <c r="M629" s="184">
        <f t="shared" si="171"/>
        <v>190514563.76064515</v>
      </c>
      <c r="N629" s="184">
        <f t="shared" si="171"/>
        <v>148508494.47648025</v>
      </c>
      <c r="O629" s="184">
        <f t="shared" si="171"/>
        <v>112926060.55027175</v>
      </c>
      <c r="P629" s="184">
        <f t="shared" si="171"/>
        <v>82219825.549055934</v>
      </c>
      <c r="Q629" s="184">
        <f t="shared" si="171"/>
        <v>55325779.543509126</v>
      </c>
      <c r="R629" s="184">
        <f t="shared" si="171"/>
        <v>31483667.485239863</v>
      </c>
      <c r="S629" s="184">
        <f t="shared" si="171"/>
        <v>10133060.686299443</v>
      </c>
      <c r="T629" s="184">
        <f t="shared" si="171"/>
        <v>-9149985.380923748</v>
      </c>
      <c r="U629" s="184">
        <f t="shared" si="171"/>
        <v>-26693232.397518277</v>
      </c>
      <c r="V629" s="184">
        <f t="shared" si="171"/>
        <v>-42754840.808255672</v>
      </c>
      <c r="W629" s="184">
        <f t="shared" si="171"/>
        <v>-57541447.397085786</v>
      </c>
      <c r="X629" s="184">
        <f t="shared" si="171"/>
        <v>-71220787.949222565</v>
      </c>
      <c r="Y629" s="184">
        <f t="shared" si="171"/>
        <v>-83930715.693288922</v>
      </c>
      <c r="Z629" s="184">
        <f t="shared" si="171"/>
        <v>-95785775.950195193</v>
      </c>
      <c r="AA629" s="184">
        <f t="shared" si="171"/>
        <v>-106882085.61766291</v>
      </c>
      <c r="AB629" s="184">
        <f t="shared" si="171"/>
        <v>-117301012.75463259</v>
      </c>
      <c r="AC629" s="184">
        <f t="shared" si="171"/>
        <v>-127111991.32892931</v>
      </c>
      <c r="AD629" s="184">
        <f t="shared" si="171"/>
        <v>-136374702.40124822</v>
      </c>
      <c r="AE629" s="184">
        <f t="shared" si="171"/>
        <v>-145140784.28964257</v>
      </c>
      <c r="AF629" s="184">
        <f t="shared" si="171"/>
        <v>-153455187.84040058</v>
      </c>
      <c r="AG629" s="184">
        <f t="shared" si="171"/>
        <v>-161357261.01471245</v>
      </c>
      <c r="AH629" s="184">
        <f t="shared" si="171"/>
        <v>-168881624.69417906</v>
      </c>
      <c r="AI629" s="184">
        <f t="shared" si="171"/>
        <v>-176058885.78354812</v>
      </c>
      <c r="AJ629" s="184">
        <f t="shared" si="171"/>
        <v>-182916222.30745459</v>
      </c>
      <c r="AK629" s="184">
        <f t="shared" si="171"/>
        <v>-189477866.90750504</v>
      </c>
      <c r="AL629" s="184">
        <f t="shared" si="171"/>
        <v>-195765509.03604448</v>
      </c>
      <c r="AM629" s="184">
        <f t="shared" si="171"/>
        <v>-201798631.59064591</v>
      </c>
      <c r="AN629" s="184">
        <f t="shared" si="171"/>
        <v>-207594794.30710864</v>
      </c>
      <c r="AO629" s="184">
        <f t="shared" si="171"/>
        <v>-213169873.62556171</v>
      </c>
      <c r="AP629" s="184">
        <f t="shared" si="171"/>
        <v>-218538266.74881792</v>
      </c>
      <c r="AQ629" s="184">
        <f t="shared" si="171"/>
        <v>-223713066.06986976</v>
      </c>
      <c r="AR629" s="184">
        <f t="shared" si="171"/>
        <v>-228706208.94407117</v>
      </c>
      <c r="AS629" s="184">
        <f t="shared" si="171"/>
        <v>-233528606.83892334</v>
      </c>
      <c r="AT629" s="184">
        <f t="shared" si="171"/>
        <v>-238190257.1495961</v>
      </c>
      <c r="AU629" s="184">
        <f t="shared" si="171"/>
        <v>-242700340.37603605</v>
      </c>
      <c r="AV629" s="184">
        <f t="shared" si="171"/>
        <v>-247067304.88357043</v>
      </c>
      <c r="AW629" s="184">
        <f t="shared" si="171"/>
        <v>-251298941.08746266</v>
      </c>
      <c r="AX629" s="184">
        <f t="shared" si="171"/>
        <v>-255402446.59314609</v>
      </c>
      <c r="AY629" s="184">
        <f t="shared" si="171"/>
        <v>-259384483.57268012</v>
      </c>
      <c r="AZ629" s="184">
        <f t="shared" si="171"/>
        <v>-263251229.45258355</v>
      </c>
      <c r="BA629" s="184">
        <f t="shared" si="171"/>
        <v>-267008421.81944466</v>
      </c>
      <c r="BB629" s="184">
        <f t="shared" si="171"/>
        <v>-270661398.31043851</v>
      </c>
      <c r="BC629" s="184">
        <f t="shared" si="171"/>
        <v>-274215132.14041764</v>
      </c>
      <c r="BD629" s="184">
        <f t="shared" si="171"/>
        <v>-277674263.821154</v>
      </c>
      <c r="BE629" s="184">
        <f t="shared" si="171"/>
        <v>-281043129.54798573</v>
      </c>
      <c r="BF629" s="184">
        <f t="shared" si="171"/>
        <v>-284325786.66176033</v>
      </c>
      <c r="BG629" s="184">
        <f t="shared" si="171"/>
        <v>-287526036.53724051</v>
      </c>
      <c r="BH629" s="184">
        <f t="shared" si="171"/>
        <v>-290647445.2012099</v>
      </c>
      <c r="BI629" s="184">
        <f t="shared" si="171"/>
        <v>-293693361.94289792</v>
      </c>
      <c r="BJ629" s="184">
        <f t="shared" si="171"/>
        <v>-296666936.14478326</v>
      </c>
      <c r="BK629" s="184">
        <f t="shared" si="171"/>
        <v>-299571132.53236693</v>
      </c>
      <c r="BL629" s="184">
        <f t="shared" si="171"/>
        <v>-302408745.01627845</v>
      </c>
      <c r="BM629" s="184">
        <f t="shared" si="171"/>
        <v>-305182409.27844244</v>
      </c>
      <c r="BN629" s="1355">
        <f t="shared" si="171"/>
        <v>-307894614.23540366</v>
      </c>
    </row>
    <row r="630" spans="1:66" x14ac:dyDescent="0.15">
      <c r="A630" s="1123"/>
      <c r="B630" s="1566"/>
      <c r="C630" s="3667"/>
      <c r="D630" s="1687" t="str">
        <f t="shared" si="172"/>
        <v>High Price Range</v>
      </c>
      <c r="E630" s="1682" t="str">
        <f t="shared" ref="E630:F631" si="174">E626</f>
        <v>Low Range CAPEX</v>
      </c>
      <c r="F630" s="2823">
        <f t="shared" si="174"/>
        <v>-893566800.00000012</v>
      </c>
      <c r="G630" s="184">
        <f t="shared" si="173"/>
        <v>1059997826.6927999</v>
      </c>
      <c r="H630" s="184">
        <f t="shared" si="171"/>
        <v>779826925.39679968</v>
      </c>
      <c r="I630" s="184">
        <f t="shared" si="171"/>
        <v>635846794.20495379</v>
      </c>
      <c r="J630" s="184">
        <f t="shared" si="171"/>
        <v>541681659.29519975</v>
      </c>
      <c r="K630" s="184">
        <f t="shared" si="171"/>
        <v>472892346.78688872</v>
      </c>
      <c r="L630" s="184">
        <f t="shared" si="171"/>
        <v>419298547.78213084</v>
      </c>
      <c r="M630" s="184">
        <f t="shared" si="171"/>
        <v>375739180.33237183</v>
      </c>
      <c r="N630" s="184">
        <f t="shared" si="171"/>
        <v>339258183.10883963</v>
      </c>
      <c r="O630" s="184">
        <f t="shared" si="171"/>
        <v>308014168.19418037</v>
      </c>
      <c r="P630" s="184">
        <f t="shared" si="171"/>
        <v>280787267.47677553</v>
      </c>
      <c r="Q630" s="184">
        <f t="shared" si="171"/>
        <v>256730306.77477503</v>
      </c>
      <c r="R630" s="184">
        <f t="shared" si="171"/>
        <v>235232538.32273102</v>
      </c>
      <c r="S630" s="184">
        <f t="shared" si="171"/>
        <v>215840089.79489398</v>
      </c>
      <c r="T630" s="184">
        <f t="shared" si="171"/>
        <v>198207075.99043608</v>
      </c>
      <c r="U630" s="184">
        <f t="shared" si="171"/>
        <v>182064258.07877922</v>
      </c>
      <c r="V630" s="184">
        <f t="shared" si="171"/>
        <v>167198228.35043371</v>
      </c>
      <c r="W630" s="184">
        <f t="shared" si="171"/>
        <v>153437163.20112264</v>
      </c>
      <c r="X630" s="184">
        <f t="shared" si="171"/>
        <v>140640815.67297328</v>
      </c>
      <c r="Y630" s="184">
        <f t="shared" si="171"/>
        <v>128693325.51786673</v>
      </c>
      <c r="Z630" s="184">
        <f t="shared" si="171"/>
        <v>117497950.06317914</v>
      </c>
      <c r="AA630" s="184">
        <f t="shared" si="171"/>
        <v>106973134.29386008</v>
      </c>
      <c r="AB630" s="184">
        <f t="shared" si="171"/>
        <v>97049533.466478825</v>
      </c>
      <c r="AC630" s="184">
        <f t="shared" si="171"/>
        <v>87667725.411086202</v>
      </c>
      <c r="AD630" s="184">
        <f t="shared" si="171"/>
        <v>78776430.282241225</v>
      </c>
      <c r="AE630" s="184">
        <f t="shared" si="171"/>
        <v>70331109.131558418</v>
      </c>
      <c r="AF630" s="184">
        <f t="shared" si="171"/>
        <v>62292849.033579707</v>
      </c>
      <c r="AG630" s="184">
        <f t="shared" si="171"/>
        <v>54627467.596677065</v>
      </c>
      <c r="AH630" s="184">
        <f t="shared" si="171"/>
        <v>47304787.29979074</v>
      </c>
      <c r="AI630" s="184">
        <f t="shared" si="171"/>
        <v>40298042.633716702</v>
      </c>
      <c r="AJ630" s="184">
        <f t="shared" si="171"/>
        <v>33583392.074882388</v>
      </c>
      <c r="AK630" s="184">
        <f t="shared" si="171"/>
        <v>27139513.533221722</v>
      </c>
      <c r="AL630" s="184">
        <f t="shared" si="171"/>
        <v>20947266.805788636</v>
      </c>
      <c r="AM630" s="184">
        <f t="shared" si="171"/>
        <v>14989410.222437501</v>
      </c>
      <c r="AN630" s="184">
        <f t="shared" si="171"/>
        <v>9250361.4288742542</v>
      </c>
      <c r="AO630" s="184">
        <f t="shared" si="171"/>
        <v>3715994.3546830416</v>
      </c>
      <c r="AP630" s="184">
        <f t="shared" ref="AP630:BN630" si="175">AP598-AP$176</f>
        <v>-1626533.9700527191</v>
      </c>
      <c r="AQ630" s="184">
        <f t="shared" si="175"/>
        <v>-6788931.8334823847</v>
      </c>
      <c r="AR630" s="184">
        <f t="shared" si="175"/>
        <v>-11781900.601893187</v>
      </c>
      <c r="AS630" s="184">
        <f t="shared" si="175"/>
        <v>-16615245.157126904</v>
      </c>
      <c r="AT630" s="184">
        <f t="shared" si="175"/>
        <v>-21297969.73837769</v>
      </c>
      <c r="AU630" s="184">
        <f t="shared" si="175"/>
        <v>-25838361.429379821</v>
      </c>
      <c r="AV630" s="184">
        <f t="shared" si="175"/>
        <v>-30244063.142299056</v>
      </c>
      <c r="AW630" s="184">
        <f t="shared" si="175"/>
        <v>-34522137.635276437</v>
      </c>
      <c r="AX630" s="184">
        <f t="shared" si="175"/>
        <v>-38679123.845573068</v>
      </c>
      <c r="AY630" s="184">
        <f t="shared" si="175"/>
        <v>-42721086.612338185</v>
      </c>
      <c r="AZ630" s="184">
        <f t="shared" si="175"/>
        <v>-46653660.692656755</v>
      </c>
      <c r="BA630" s="184">
        <f t="shared" si="175"/>
        <v>-50482089.834246516</v>
      </c>
      <c r="BB630" s="184">
        <f t="shared" si="175"/>
        <v>-54211261.552174807</v>
      </c>
      <c r="BC630" s="184">
        <f t="shared" si="175"/>
        <v>-57845738.160609365</v>
      </c>
      <c r="BD630" s="184">
        <f t="shared" si="175"/>
        <v>-61389784.530255318</v>
      </c>
      <c r="BE630" s="184">
        <f t="shared" si="175"/>
        <v>-64847392.974849701</v>
      </c>
      <c r="BF630" s="184">
        <f t="shared" si="175"/>
        <v>-68222305.613537312</v>
      </c>
      <c r="BG630" s="184">
        <f t="shared" si="175"/>
        <v>-71518034.508258104</v>
      </c>
      <c r="BH630" s="184">
        <f t="shared" si="175"/>
        <v>-74737879.834904552</v>
      </c>
      <c r="BI630" s="184">
        <f t="shared" si="175"/>
        <v>-77884946.312725782</v>
      </c>
      <c r="BJ630" s="184">
        <f t="shared" si="175"/>
        <v>-80962158.087257981</v>
      </c>
      <c r="BK630" s="184">
        <f t="shared" si="175"/>
        <v>-83972272.237093687</v>
      </c>
      <c r="BL630" s="184">
        <f t="shared" si="175"/>
        <v>-86917891.053420782</v>
      </c>
      <c r="BM630" s="184">
        <f t="shared" si="175"/>
        <v>-89801473.222878933</v>
      </c>
      <c r="BN630" s="1355">
        <f t="shared" si="175"/>
        <v>-92625344.028430104</v>
      </c>
    </row>
    <row r="631" spans="1:66" x14ac:dyDescent="0.15">
      <c r="A631" s="1123"/>
      <c r="B631" s="1566"/>
      <c r="C631" s="3667"/>
      <c r="D631" s="1687" t="str">
        <f t="shared" si="172"/>
        <v>High Price Range</v>
      </c>
      <c r="E631" s="1682" t="str">
        <f t="shared" si="174"/>
        <v>Low Range CAPEX</v>
      </c>
      <c r="F631" s="2823">
        <f t="shared" si="174"/>
        <v>-893566800.00000012</v>
      </c>
      <c r="G631" s="184">
        <f t="shared" si="173"/>
        <v>1059997826.6927999</v>
      </c>
      <c r="H631" s="184">
        <f t="shared" si="173"/>
        <v>873217225.82879984</v>
      </c>
      <c r="I631" s="184">
        <f t="shared" si="173"/>
        <v>772740443.83412945</v>
      </c>
      <c r="J631" s="184">
        <f t="shared" si="173"/>
        <v>705114685.05120003</v>
      </c>
      <c r="K631" s="184">
        <f t="shared" si="173"/>
        <v>654659121.4927572</v>
      </c>
      <c r="L631" s="184">
        <f t="shared" si="173"/>
        <v>614685581.25599658</v>
      </c>
      <c r="M631" s="184">
        <f t="shared" si="173"/>
        <v>581742052.47954476</v>
      </c>
      <c r="N631" s="184">
        <f t="shared" si="173"/>
        <v>553822398.35135996</v>
      </c>
      <c r="O631" s="184">
        <f t="shared" si="173"/>
        <v>529661526.84670627</v>
      </c>
      <c r="P631" s="184">
        <f t="shared" si="173"/>
        <v>508412391.14876163</v>
      </c>
      <c r="Q631" s="184">
        <f t="shared" si="173"/>
        <v>489481185.20761836</v>
      </c>
      <c r="R631" s="184">
        <f t="shared" si="173"/>
        <v>472436204.93567693</v>
      </c>
      <c r="S631" s="184">
        <f t="shared" si="173"/>
        <v>456954179.2680918</v>
      </c>
      <c r="T631" s="184">
        <f t="shared" si="173"/>
        <v>442787029.03687036</v>
      </c>
      <c r="U631" s="184">
        <f t="shared" si="173"/>
        <v>429740405.00976002</v>
      </c>
      <c r="V631" s="184">
        <f t="shared" si="173"/>
        <v>417659340.32150424</v>
      </c>
      <c r="W631" s="184">
        <f t="shared" ref="W631:BN631" si="176">W599-W$176</f>
        <v>406418370.77094448</v>
      </c>
      <c r="X631" s="184">
        <f t="shared" si="176"/>
        <v>395914555.96731579</v>
      </c>
      <c r="Y631" s="184">
        <f t="shared" si="176"/>
        <v>386062438.9072603</v>
      </c>
      <c r="Z631" s="184">
        <f t="shared" si="176"/>
        <v>376790333.83916533</v>
      </c>
      <c r="AA631" s="184">
        <f t="shared" si="176"/>
        <v>368037544.70642936</v>
      </c>
      <c r="AB631" s="184">
        <f t="shared" si="176"/>
        <v>359752248.4921366</v>
      </c>
      <c r="AC631" s="184">
        <f t="shared" si="176"/>
        <v>351889862.06804287</v>
      </c>
      <c r="AD631" s="184">
        <f t="shared" si="176"/>
        <v>344411766.2473892</v>
      </c>
      <c r="AE631" s="184">
        <f t="shared" si="176"/>
        <v>337284297.53800404</v>
      </c>
      <c r="AF631" s="184">
        <f t="shared" si="176"/>
        <v>330477943.1465627</v>
      </c>
      <c r="AG631" s="184">
        <f t="shared" si="176"/>
        <v>323966692.14562809</v>
      </c>
      <c r="AH631" s="184">
        <f t="shared" si="176"/>
        <v>317727507.93846357</v>
      </c>
      <c r="AI631" s="184">
        <f t="shared" si="176"/>
        <v>311739895.88972366</v>
      </c>
      <c r="AJ631" s="184">
        <f t="shared" si="176"/>
        <v>305985546.31406391</v>
      </c>
      <c r="AK631" s="184">
        <f t="shared" si="176"/>
        <v>300448037.65120661</v>
      </c>
      <c r="AL631" s="184">
        <f t="shared" si="176"/>
        <v>295112588.09463394</v>
      </c>
      <c r="AM631" s="184">
        <f t="shared" si="176"/>
        <v>289965846.51855695</v>
      </c>
      <c r="AN631" s="184">
        <f t="shared" si="176"/>
        <v>284995715.49913013</v>
      </c>
      <c r="AO631" s="184">
        <f t="shared" si="176"/>
        <v>280191200.71680653</v>
      </c>
      <c r="AP631" s="184">
        <f t="shared" si="176"/>
        <v>275542282.17586434</v>
      </c>
      <c r="AQ631" s="184">
        <f t="shared" si="176"/>
        <v>271039803.56998432</v>
      </c>
      <c r="AR631" s="184">
        <f t="shared" si="176"/>
        <v>266675376.82181442</v>
      </c>
      <c r="AS631" s="184">
        <f t="shared" si="176"/>
        <v>262441299.37571239</v>
      </c>
      <c r="AT631" s="184">
        <f t="shared" si="176"/>
        <v>258330482.2605288</v>
      </c>
      <c r="AU631" s="184">
        <f t="shared" si="176"/>
        <v>254336387.28895283</v>
      </c>
      <c r="AV631" s="184">
        <f t="shared" si="176"/>
        <v>250452972.04106641</v>
      </c>
      <c r="AW631" s="184">
        <f t="shared" si="176"/>
        <v>246674641.50698626</v>
      </c>
      <c r="AX631" s="184">
        <f t="shared" si="176"/>
        <v>242996205.44820297</v>
      </c>
      <c r="AY631" s="184">
        <f t="shared" si="176"/>
        <v>239412840.68815923</v>
      </c>
      <c r="AZ631" s="184">
        <f t="shared" si="176"/>
        <v>235920057.66651845</v>
      </c>
      <c r="BA631" s="184">
        <f t="shared" si="176"/>
        <v>232513670.69382417</v>
      </c>
      <c r="BB631" s="184">
        <f t="shared" si="176"/>
        <v>229189771.42793047</v>
      </c>
      <c r="BC631" s="184">
        <f t="shared" si="176"/>
        <v>225944705.16409349</v>
      </c>
      <c r="BD631" s="184">
        <f t="shared" si="176"/>
        <v>222775049.58948374</v>
      </c>
      <c r="BE631" s="184">
        <f t="shared" si="176"/>
        <v>219677595.70229244</v>
      </c>
      <c r="BF631" s="184">
        <f t="shared" si="176"/>
        <v>216649330.63718641</v>
      </c>
      <c r="BG631" s="184">
        <f t="shared" si="176"/>
        <v>213687422.17399919</v>
      </c>
      <c r="BH631" s="184">
        <f t="shared" si="176"/>
        <v>210789204.73634529</v>
      </c>
      <c r="BI631" s="184">
        <f t="shared" si="176"/>
        <v>207952166.71217191</v>
      </c>
      <c r="BJ631" s="184">
        <f t="shared" si="176"/>
        <v>205173938.94989705</v>
      </c>
      <c r="BK631" s="184">
        <f t="shared" si="176"/>
        <v>202452284.30227625</v>
      </c>
      <c r="BL631" s="184">
        <f t="shared" si="176"/>
        <v>199785088.10603154</v>
      </c>
      <c r="BM631" s="184">
        <f t="shared" si="176"/>
        <v>197170349.49894607</v>
      </c>
      <c r="BN631" s="1335">
        <f t="shared" si="176"/>
        <v>194606173.48793745</v>
      </c>
    </row>
    <row r="632" spans="1:66" ht="8.25" customHeight="1" x14ac:dyDescent="0.15">
      <c r="A632" s="1123"/>
      <c r="B632" s="1395"/>
      <c r="C632" s="3677"/>
      <c r="D632" s="1369"/>
      <c r="E632" s="1684"/>
      <c r="F632" s="1611"/>
      <c r="G632" s="745"/>
      <c r="H632" s="745"/>
      <c r="I632" s="745"/>
      <c r="J632" s="745"/>
      <c r="K632" s="745"/>
      <c r="L632" s="745"/>
      <c r="M632" s="745"/>
      <c r="N632" s="745"/>
      <c r="O632" s="745"/>
      <c r="P632" s="745"/>
      <c r="Q632" s="745"/>
      <c r="R632" s="745"/>
      <c r="S632" s="745"/>
      <c r="T632" s="745"/>
      <c r="U632" s="745"/>
      <c r="V632" s="745"/>
      <c r="W632" s="745"/>
      <c r="X632" s="745"/>
      <c r="Y632" s="745"/>
      <c r="Z632" s="745"/>
      <c r="AA632" s="745"/>
      <c r="AB632" s="745"/>
      <c r="AC632" s="745"/>
      <c r="AD632" s="745"/>
      <c r="AE632" s="745"/>
      <c r="AF632" s="745"/>
      <c r="AG632" s="745"/>
      <c r="AH632" s="745"/>
      <c r="AI632" s="745"/>
      <c r="AJ632" s="745"/>
      <c r="AK632" s="745"/>
      <c r="AL632" s="745"/>
      <c r="AM632" s="745"/>
      <c r="AN632" s="745"/>
      <c r="AO632" s="745"/>
      <c r="AP632" s="745"/>
      <c r="AQ632" s="745"/>
      <c r="AR632" s="745"/>
      <c r="AS632" s="745"/>
      <c r="AT632" s="745"/>
      <c r="AU632" s="745"/>
      <c r="AV632" s="745"/>
      <c r="AW632" s="745"/>
      <c r="AX632" s="745"/>
      <c r="AY632" s="745"/>
      <c r="AZ632" s="745"/>
      <c r="BA632" s="745"/>
      <c r="BB632" s="745"/>
      <c r="BC632" s="745"/>
      <c r="BD632" s="745"/>
      <c r="BE632" s="745"/>
      <c r="BF632" s="745"/>
      <c r="BG632" s="745"/>
      <c r="BH632" s="745"/>
      <c r="BI632" s="745"/>
      <c r="BJ632" s="745"/>
      <c r="BK632" s="745"/>
      <c r="BL632" s="745"/>
      <c r="BM632" s="745"/>
      <c r="BN632" s="1387"/>
    </row>
    <row r="633" spans="1:66" ht="8.25" customHeight="1" x14ac:dyDescent="0.15">
      <c r="A633" s="1123"/>
      <c r="B633" s="1568"/>
      <c r="C633" s="3670" t="str">
        <f>C601</f>
        <v>Low Range Opex-Low</v>
      </c>
      <c r="D633" s="1687"/>
      <c r="E633" s="1394"/>
      <c r="F633" s="1587"/>
      <c r="G633" s="184"/>
      <c r="H633" s="184"/>
      <c r="I633" s="184"/>
      <c r="J633" s="184"/>
      <c r="K633" s="184"/>
      <c r="L633" s="184"/>
      <c r="M633" s="184"/>
      <c r="N633" s="184"/>
      <c r="O633" s="184"/>
      <c r="P633" s="184"/>
      <c r="Q633" s="184"/>
      <c r="R633" s="184"/>
      <c r="S633" s="184"/>
      <c r="T633" s="184"/>
      <c r="U633" s="184"/>
      <c r="V633" s="184"/>
      <c r="W633" s="184"/>
      <c r="X633" s="184"/>
      <c r="Y633" s="184"/>
      <c r="Z633" s="184"/>
      <c r="AA633" s="184"/>
      <c r="AB633" s="184"/>
      <c r="AC633" s="184"/>
      <c r="AD633" s="184"/>
      <c r="AE633" s="184"/>
      <c r="AF633" s="184"/>
      <c r="AG633" s="184"/>
      <c r="AH633" s="184"/>
      <c r="AI633" s="184"/>
      <c r="AJ633" s="184"/>
      <c r="AK633" s="184"/>
      <c r="AL633" s="184"/>
      <c r="AM633" s="184"/>
      <c r="AN633" s="184"/>
      <c r="AO633" s="184"/>
      <c r="AP633" s="184"/>
      <c r="AQ633" s="184"/>
      <c r="AR633" s="184"/>
      <c r="AS633" s="184"/>
      <c r="AT633" s="184"/>
      <c r="AU633" s="184"/>
      <c r="AV633" s="184"/>
      <c r="AW633" s="184"/>
      <c r="AX633" s="184"/>
      <c r="AY633" s="184"/>
      <c r="AZ633" s="184"/>
      <c r="BA633" s="184"/>
      <c r="BB633" s="184"/>
      <c r="BC633" s="184"/>
      <c r="BD633" s="184"/>
      <c r="BE633" s="184"/>
      <c r="BF633" s="184"/>
      <c r="BG633" s="184"/>
      <c r="BH633" s="184"/>
      <c r="BI633" s="184"/>
      <c r="BJ633" s="184"/>
      <c r="BK633" s="184"/>
      <c r="BL633" s="184"/>
      <c r="BM633" s="184"/>
      <c r="BN633" s="1335"/>
    </row>
    <row r="634" spans="1:66" ht="15.75" customHeight="1" x14ac:dyDescent="0.15">
      <c r="A634" s="1123"/>
      <c r="B634" s="3694" t="s">
        <v>937</v>
      </c>
      <c r="C634" s="3671"/>
      <c r="D634" s="1366" t="str">
        <f t="shared" ref="D634:BN636" si="177">D601</f>
        <v>Low Price Range</v>
      </c>
      <c r="E634" s="1391" t="s">
        <v>938</v>
      </c>
      <c r="F634" s="2821">
        <f>-C93</f>
        <v>-2548800000</v>
      </c>
      <c r="G634" s="166">
        <f t="shared" si="177"/>
        <v>-114973308.53468847</v>
      </c>
      <c r="H634" s="166">
        <f t="shared" si="177"/>
        <v>-234425369.33468843</v>
      </c>
      <c r="I634" s="166">
        <f t="shared" si="177"/>
        <v>-292894941.57363999</v>
      </c>
      <c r="J634" s="166">
        <f t="shared" si="177"/>
        <v>-329987017.97468841</v>
      </c>
      <c r="K634" s="166">
        <f t="shared" si="177"/>
        <v>-356483071.61476672</v>
      </c>
      <c r="L634" s="166">
        <f t="shared" si="177"/>
        <v>-376762675.76584965</v>
      </c>
      <c r="M634" s="166">
        <f t="shared" si="177"/>
        <v>-393004236.55375659</v>
      </c>
      <c r="N634" s="166">
        <f t="shared" si="177"/>
        <v>-406436336.88668841</v>
      </c>
      <c r="O634" s="166">
        <f t="shared" si="177"/>
        <v>-417814378.93469608</v>
      </c>
      <c r="P634" s="166">
        <f t="shared" si="177"/>
        <v>-427633179.79875106</v>
      </c>
      <c r="Q634" s="166">
        <f t="shared" si="177"/>
        <v>-436232973.36337209</v>
      </c>
      <c r="R634" s="166">
        <f t="shared" si="177"/>
        <v>-443856863.11961746</v>
      </c>
      <c r="S634" s="166">
        <f t="shared" si="177"/>
        <v>-450684054.94164431</v>
      </c>
      <c r="T634" s="166">
        <f t="shared" si="177"/>
        <v>-456850111.7499429</v>
      </c>
      <c r="U634" s="166">
        <f t="shared" si="177"/>
        <v>-462459840.48933566</v>
      </c>
      <c r="V634" s="166">
        <f t="shared" si="177"/>
        <v>-467595792.0162884</v>
      </c>
      <c r="W634" s="166">
        <f t="shared" si="177"/>
        <v>-472324041.6875717</v>
      </c>
      <c r="X634" s="166">
        <f t="shared" si="177"/>
        <v>-476698225.65469456</v>
      </c>
      <c r="Y634" s="166">
        <f t="shared" si="177"/>
        <v>-480762424.6524086</v>
      </c>
      <c r="Z634" s="166">
        <f t="shared" si="177"/>
        <v>-484553266.34593856</v>
      </c>
      <c r="AA634" s="166">
        <f t="shared" si="177"/>
        <v>-488101485.622787</v>
      </c>
      <c r="AB634" s="166">
        <f t="shared" si="177"/>
        <v>-491433101.19763541</v>
      </c>
      <c r="AC634" s="166">
        <f t="shared" si="177"/>
        <v>-494570315.67211318</v>
      </c>
      <c r="AD634" s="166">
        <f t="shared" si="177"/>
        <v>-497532213.00263166</v>
      </c>
      <c r="AE634" s="166">
        <f t="shared" si="177"/>
        <v>-500335305.35233641</v>
      </c>
      <c r="AF634" s="166">
        <f t="shared" si="177"/>
        <v>-502993966.46025318</v>
      </c>
      <c r="AG634" s="166">
        <f t="shared" si="177"/>
        <v>-505520778.45490789</v>
      </c>
      <c r="AH634" s="166">
        <f t="shared" si="177"/>
        <v>-507926811.90689206</v>
      </c>
      <c r="AI634" s="166">
        <f t="shared" si="177"/>
        <v>-510221853.85466111</v>
      </c>
      <c r="AJ634" s="166">
        <f t="shared" si="177"/>
        <v>-512414594.89840627</v>
      </c>
      <c r="AK634" s="166">
        <f t="shared" si="177"/>
        <v>-514512783.80583978</v>
      </c>
      <c r="AL634" s="166">
        <f t="shared" si="177"/>
        <v>-516523356.11996841</v>
      </c>
      <c r="AM634" s="166">
        <f t="shared" si="177"/>
        <v>-518452541.80325794</v>
      </c>
      <c r="AN634" s="166">
        <f t="shared" si="177"/>
        <v>-520305955.85699505</v>
      </c>
      <c r="AO634" s="166">
        <f t="shared" si="177"/>
        <v>-522088675.02224064</v>
      </c>
      <c r="AP634" s="166">
        <f t="shared" si="177"/>
        <v>-523805303.03069329</v>
      </c>
      <c r="AQ634" s="166">
        <f t="shared" si="177"/>
        <v>-525460026.38062024</v>
      </c>
      <c r="AR634" s="166">
        <f t="shared" si="177"/>
        <v>-527056662.22886461</v>
      </c>
      <c r="AS634" s="166">
        <f t="shared" si="177"/>
        <v>-528598699.68851793</v>
      </c>
      <c r="AT634" s="166">
        <f t="shared" si="177"/>
        <v>-530089335.5836885</v>
      </c>
      <c r="AU634" s="166">
        <f t="shared" si="177"/>
        <v>-531531505.52340841</v>
      </c>
      <c r="AV634" s="166">
        <f t="shared" si="177"/>
        <v>-532927911.00516737</v>
      </c>
      <c r="AW634" s="166">
        <f t="shared" si="177"/>
        <v>-534281043.13658947</v>
      </c>
      <c r="AX634" s="166">
        <f t="shared" si="177"/>
        <v>-535593203.46504599</v>
      </c>
      <c r="AY634" s="166">
        <f t="shared" si="177"/>
        <v>-536866522.32467824</v>
      </c>
      <c r="AZ634" s="166">
        <f t="shared" si="177"/>
        <v>-538102975.04462814</v>
      </c>
      <c r="BA634" s="166">
        <f t="shared" si="177"/>
        <v>-539304396.30831289</v>
      </c>
      <c r="BB634" s="166">
        <f t="shared" si="177"/>
        <v>-540472492.90904307</v>
      </c>
      <c r="BC634" s="166">
        <f t="shared" si="177"/>
        <v>-541608855.11036921</v>
      </c>
      <c r="BD634" s="166">
        <f t="shared" si="177"/>
        <v>-542714966.7888068</v>
      </c>
      <c r="BE634" s="166">
        <f t="shared" si="177"/>
        <v>-543792214.51091242</v>
      </c>
      <c r="BF634" s="166">
        <f t="shared" si="177"/>
        <v>-544841895.67514026</v>
      </c>
      <c r="BG634" s="166">
        <f t="shared" si="177"/>
        <v>-545865225.83076859</v>
      </c>
      <c r="BH634" s="166">
        <f t="shared" si="177"/>
        <v>-546863345.27086401</v>
      </c>
      <c r="BI634" s="166">
        <f t="shared" si="177"/>
        <v>-547837324.9832561</v>
      </c>
      <c r="BJ634" s="166">
        <f t="shared" si="177"/>
        <v>-548788172.03245139</v>
      </c>
      <c r="BK634" s="166">
        <f t="shared" si="177"/>
        <v>-549716834.43598807</v>
      </c>
      <c r="BL634" s="166">
        <f t="shared" si="177"/>
        <v>-550624205.59066653</v>
      </c>
      <c r="BM634" s="166">
        <f t="shared" si="177"/>
        <v>-551511128.2971741</v>
      </c>
      <c r="BN634" s="1384">
        <f t="shared" si="177"/>
        <v>-552378398.42566276</v>
      </c>
    </row>
    <row r="635" spans="1:66" ht="16.5" customHeight="1" x14ac:dyDescent="0.15">
      <c r="A635" s="1123"/>
      <c r="B635" s="3694"/>
      <c r="C635" s="3671"/>
      <c r="D635" s="1366" t="str">
        <f t="shared" si="177"/>
        <v>Low Price Range</v>
      </c>
      <c r="E635" s="1391" t="s">
        <v>938</v>
      </c>
      <c r="F635" s="2821">
        <f>F634</f>
        <v>-2548800000</v>
      </c>
      <c r="G635" s="166">
        <f t="shared" si="177"/>
        <v>-114973308.53468847</v>
      </c>
      <c r="H635" s="166">
        <f t="shared" si="177"/>
        <v>-204562354.13468856</v>
      </c>
      <c r="I635" s="166">
        <f t="shared" si="177"/>
        <v>-250602262.20213073</v>
      </c>
      <c r="J635" s="166">
        <f t="shared" si="177"/>
        <v>-280713042.89468855</v>
      </c>
      <c r="K635" s="166">
        <f t="shared" si="177"/>
        <v>-302709505.86279947</v>
      </c>
      <c r="L635" s="166">
        <f t="shared" si="177"/>
        <v>-319846964.7520144</v>
      </c>
      <c r="M635" s="166">
        <f t="shared" si="177"/>
        <v>-333775756.56698126</v>
      </c>
      <c r="N635" s="166">
        <f t="shared" si="177"/>
        <v>-345441128.34068853</v>
      </c>
      <c r="O635" s="166">
        <f t="shared" si="177"/>
        <v>-355431892.77756786</v>
      </c>
      <c r="P635" s="166">
        <f t="shared" si="177"/>
        <v>-364138121.86358285</v>
      </c>
      <c r="Q635" s="166">
        <f t="shared" si="177"/>
        <v>-371830712.84772617</v>
      </c>
      <c r="R635" s="166">
        <f t="shared" si="177"/>
        <v>-378704961.91941559</v>
      </c>
      <c r="S635" s="166">
        <f t="shared" si="177"/>
        <v>-384906001.88259345</v>
      </c>
      <c r="T635" s="166">
        <f t="shared" si="177"/>
        <v>-390544434.96213734</v>
      </c>
      <c r="U635" s="166">
        <f t="shared" si="177"/>
        <v>-395706354.50235391</v>
      </c>
      <c r="V635" s="166">
        <f t="shared" si="177"/>
        <v>-400460000.96978861</v>
      </c>
      <c r="W635" s="166">
        <f t="shared" si="177"/>
        <v>-404860317.66029209</v>
      </c>
      <c r="X635" s="166">
        <f t="shared" si="177"/>
        <v>-408952150.74113595</v>
      </c>
      <c r="Y635" s="166">
        <f t="shared" si="177"/>
        <v>-412772548.34616971</v>
      </c>
      <c r="Z635" s="166">
        <f t="shared" si="177"/>
        <v>-416352445.46424866</v>
      </c>
      <c r="AA635" s="166">
        <f t="shared" si="177"/>
        <v>-419717920.59220624</v>
      </c>
      <c r="AB635" s="166">
        <f t="shared" si="177"/>
        <v>-422891147.80077046</v>
      </c>
      <c r="AC635" s="166">
        <f t="shared" si="177"/>
        <v>-425891128.26197129</v>
      </c>
      <c r="AD635" s="166">
        <f t="shared" si="177"/>
        <v>-428734259.51170653</v>
      </c>
      <c r="AE635" s="166">
        <f t="shared" si="177"/>
        <v>-431434783.57817918</v>
      </c>
      <c r="AF635" s="166">
        <f t="shared" si="177"/>
        <v>-434005143.48040771</v>
      </c>
      <c r="AG635" s="166">
        <f t="shared" si="177"/>
        <v>-436456269.57492864</v>
      </c>
      <c r="AH635" s="166">
        <f t="shared" si="177"/>
        <v>-438797811.59801996</v>
      </c>
      <c r="AI635" s="166">
        <f t="shared" si="177"/>
        <v>-441038328.24158561</v>
      </c>
      <c r="AJ635" s="166">
        <f t="shared" si="177"/>
        <v>-443185443.20720416</v>
      </c>
      <c r="AK635" s="166">
        <f t="shared" si="177"/>
        <v>-445245974.5680244</v>
      </c>
      <c r="AL635" s="166">
        <f t="shared" si="177"/>
        <v>-447226042.70452356</v>
      </c>
      <c r="AM635" s="166">
        <f t="shared" si="177"/>
        <v>-449131160.91150033</v>
      </c>
      <c r="AN635" s="166">
        <f t="shared" si="177"/>
        <v>-450966311.89145154</v>
      </c>
      <c r="AO635" s="166">
        <f t="shared" si="177"/>
        <v>-452736012.67723376</v>
      </c>
      <c r="AP635" s="166">
        <f t="shared" si="177"/>
        <v>-454444370.01016885</v>
      </c>
      <c r="AQ635" s="166">
        <f t="shared" si="177"/>
        <v>-456095127.79926389</v>
      </c>
      <c r="AR635" s="166">
        <f t="shared" si="177"/>
        <v>-457691707.97444755</v>
      </c>
      <c r="AS635" s="166">
        <f t="shared" si="177"/>
        <v>-459237245.80066836</v>
      </c>
      <c r="AT635" s="166">
        <f t="shared" si="177"/>
        <v>-460734620.52481461</v>
      </c>
      <c r="AU635" s="166">
        <f t="shared" si="177"/>
        <v>-462186482.07205403</v>
      </c>
      <c r="AV635" s="166">
        <f t="shared" si="177"/>
        <v>-463595274.38357854</v>
      </c>
      <c r="AW635" s="166">
        <f t="shared" si="177"/>
        <v>-464963255.88722026</v>
      </c>
      <c r="AX635" s="166">
        <f t="shared" si="177"/>
        <v>-466292517.51085824</v>
      </c>
      <c r="AY635" s="166">
        <f t="shared" si="177"/>
        <v>-467584998.58205497</v>
      </c>
      <c r="AZ635" s="166">
        <f t="shared" si="177"/>
        <v>-468842500.90287888</v>
      </c>
      <c r="BA635" s="166">
        <f t="shared" si="177"/>
        <v>-470066701.24401242</v>
      </c>
      <c r="BB635" s="166">
        <f t="shared" si="177"/>
        <v>-471259162.46515381</v>
      </c>
      <c r="BC635" s="166">
        <f t="shared" si="177"/>
        <v>-472421343.4379065</v>
      </c>
      <c r="BD635" s="166">
        <f t="shared" si="177"/>
        <v>-473554607.92165554</v>
      </c>
      <c r="BE635" s="166">
        <f t="shared" si="177"/>
        <v>-474660232.52141523</v>
      </c>
      <c r="BF635" s="166">
        <f t="shared" si="177"/>
        <v>-475739413.83854985</v>
      </c>
      <c r="BG635" s="166">
        <f t="shared" si="177"/>
        <v>-476793274.9100194</v>
      </c>
      <c r="BH635" s="166">
        <f t="shared" si="177"/>
        <v>-477822871.01889259</v>
      </c>
      <c r="BI635" s="166">
        <f t="shared" si="177"/>
        <v>-478829194.94790721</v>
      </c>
      <c r="BJ635" s="166">
        <f t="shared" si="177"/>
        <v>-479813181.73852032</v>
      </c>
      <c r="BK635" s="166">
        <f t="shared" si="177"/>
        <v>-480775713.00990999</v>
      </c>
      <c r="BL635" s="166">
        <f t="shared" si="177"/>
        <v>-481717620.88555104</v>
      </c>
      <c r="BM635" s="166">
        <f t="shared" si="177"/>
        <v>-482639691.56910855</v>
      </c>
      <c r="BN635" s="1384">
        <f t="shared" si="177"/>
        <v>-483542668.60632682</v>
      </c>
    </row>
    <row r="636" spans="1:66" x14ac:dyDescent="0.15">
      <c r="A636" s="1123"/>
      <c r="B636" s="1337"/>
      <c r="C636" s="3671"/>
      <c r="D636" s="1366" t="str">
        <f t="shared" si="177"/>
        <v>Low Price Range</v>
      </c>
      <c r="E636" s="1391" t="s">
        <v>938</v>
      </c>
      <c r="F636" s="2821">
        <f>F635</f>
        <v>-2548800000</v>
      </c>
      <c r="G636" s="166">
        <f t="shared" si="177"/>
        <v>-114973308.53468847</v>
      </c>
      <c r="H636" s="166">
        <f t="shared" si="177"/>
        <v>-174699338.93468857</v>
      </c>
      <c r="I636" s="166">
        <f t="shared" si="177"/>
        <v>-206828367.90315944</v>
      </c>
      <c r="J636" s="166">
        <f t="shared" si="177"/>
        <v>-228452766.29468846</v>
      </c>
      <c r="K636" s="166">
        <f t="shared" si="177"/>
        <v>-244586725.11589873</v>
      </c>
      <c r="L636" s="166">
        <f t="shared" si="177"/>
        <v>-257368892.36631233</v>
      </c>
      <c r="M636" s="166">
        <f t="shared" si="177"/>
        <v>-267903103.05031306</v>
      </c>
      <c r="N636" s="166">
        <f t="shared" si="177"/>
        <v>-276830850.91868842</v>
      </c>
      <c r="O636" s="166">
        <f t="shared" si="177"/>
        <v>-284556669.01383501</v>
      </c>
      <c r="P636" s="166">
        <f t="shared" si="177"/>
        <v>-291351413.85777771</v>
      </c>
      <c r="Q636" s="166">
        <f t="shared" si="177"/>
        <v>-297404964.26033074</v>
      </c>
      <c r="R636" s="166">
        <f t="shared" si="177"/>
        <v>-302855364.38314992</v>
      </c>
      <c r="S636" s="166">
        <f t="shared" si="177"/>
        <v>-307805985.22599137</v>
      </c>
      <c r="T636" s="166">
        <f t="shared" si="177"/>
        <v>-312336153.99875057</v>
      </c>
      <c r="U636" s="166">
        <f t="shared" si="177"/>
        <v>-316508016.92057484</v>
      </c>
      <c r="V636" s="166">
        <f t="shared" si="177"/>
        <v>-320371127.08028841</v>
      </c>
      <c r="W636" s="166">
        <f t="shared" si="177"/>
        <v>-323965603.62654948</v>
      </c>
      <c r="X636" s="166">
        <f t="shared" si="177"/>
        <v>-327324363.36592031</v>
      </c>
      <c r="Y636" s="166">
        <f t="shared" si="177"/>
        <v>-330474732.51727396</v>
      </c>
      <c r="Z636" s="166">
        <f t="shared" si="177"/>
        <v>-333439633.72546881</v>
      </c>
      <c r="AA636" s="166">
        <f t="shared" si="177"/>
        <v>-336238475.50779724</v>
      </c>
      <c r="AB636" s="166">
        <f t="shared" si="177"/>
        <v>-338887829.08776653</v>
      </c>
      <c r="AC636" s="166">
        <f t="shared" si="177"/>
        <v>-341401950.62078321</v>
      </c>
      <c r="AD636" s="166">
        <f t="shared" si="177"/>
        <v>-343793189.19830376</v>
      </c>
      <c r="AE636" s="166">
        <f t="shared" si="177"/>
        <v>-346072309.25061452</v>
      </c>
      <c r="AF636" s="166">
        <f t="shared" si="177"/>
        <v>-348248747.95686108</v>
      </c>
      <c r="AG636" s="166">
        <f t="shared" si="177"/>
        <v>-350330822.71957695</v>
      </c>
      <c r="AH636" s="166">
        <f t="shared" si="177"/>
        <v>-352325899.85234433</v>
      </c>
      <c r="AI636" s="166">
        <f t="shared" si="177"/>
        <v>-354240532.83667034</v>
      </c>
      <c r="AJ636" s="166">
        <f t="shared" si="177"/>
        <v>-356080576.48198617</v>
      </c>
      <c r="AK636" s="166">
        <f t="shared" si="177"/>
        <v>-357851281.84008116</v>
      </c>
      <c r="AL636" s="166">
        <f t="shared" si="177"/>
        <v>-359557375.62572837</v>
      </c>
      <c r="AM636" s="166">
        <f t="shared" si="177"/>
        <v>-361203127.07107008</v>
      </c>
      <c r="AN636" s="166">
        <f t="shared" si="177"/>
        <v>-362792404.51736331</v>
      </c>
      <c r="AO636" s="166">
        <f t="shared" si="177"/>
        <v>-364328723.57094246</v>
      </c>
      <c r="AP636" s="166">
        <f t="shared" si="177"/>
        <v>-365815288.2827971</v>
      </c>
      <c r="AQ636" s="166">
        <f t="shared" si="177"/>
        <v>-367255026.52566707</v>
      </c>
      <c r="AR636" s="166">
        <f t="shared" si="177"/>
        <v>-368650620.51901537</v>
      </c>
      <c r="AS636" s="166">
        <f t="shared" si="177"/>
        <v>-370004533.27597225</v>
      </c>
      <c r="AT636" s="166">
        <f t="shared" si="177"/>
        <v>-371319031.60639077</v>
      </c>
      <c r="AU636" s="166">
        <f t="shared" si="177"/>
        <v>-372596206.19834173</v>
      </c>
      <c r="AV636" s="166">
        <f t="shared" si="177"/>
        <v>-373837989.21048641</v>
      </c>
      <c r="AW636" s="166">
        <f t="shared" si="177"/>
        <v>-375046169.7351011</v>
      </c>
      <c r="AX636" s="166">
        <f t="shared" si="177"/>
        <v>-376222407.4324587</v>
      </c>
      <c r="AY636" s="166">
        <f t="shared" si="177"/>
        <v>-377368244.58900845</v>
      </c>
      <c r="AZ636" s="166">
        <f t="shared" si="177"/>
        <v>-378485116.81217372</v>
      </c>
      <c r="BA636" s="166">
        <f t="shared" si="177"/>
        <v>-379574362.54189193</v>
      </c>
      <c r="BB636" s="166">
        <f t="shared" si="177"/>
        <v>-380637231.53194225</v>
      </c>
      <c r="BC636" s="166">
        <f t="shared" si="177"/>
        <v>-381674892.43156135</v>
      </c>
      <c r="BD636" s="166">
        <f t="shared" si="177"/>
        <v>-382688439.57902187</v>
      </c>
      <c r="BE636" s="166">
        <f t="shared" si="177"/>
        <v>-383678899.10304755</v>
      </c>
      <c r="BF636" s="166">
        <f t="shared" si="177"/>
        <v>-384647234.41464382</v>
      </c>
      <c r="BG636" s="166">
        <f t="shared" si="177"/>
        <v>-385594351.16068715</v>
      </c>
      <c r="BH636" s="166">
        <f t="shared" si="177"/>
        <v>-386521101.70108813</v>
      </c>
      <c r="BI636" s="166">
        <f t="shared" si="177"/>
        <v>-387428289.16324389</v>
      </c>
      <c r="BJ636" s="166">
        <f t="shared" si="177"/>
        <v>-388316671.12057883</v>
      </c>
      <c r="BK636" s="166">
        <f t="shared" si="177"/>
        <v>-389186962.93605733</v>
      </c>
      <c r="BL636" s="166">
        <f t="shared" si="177"/>
        <v>-390039840.80647212</v>
      </c>
      <c r="BM636" s="166">
        <f t="shared" si="177"/>
        <v>-390875944.53893918</v>
      </c>
      <c r="BN636" s="1384">
        <f t="shared" si="177"/>
        <v>-391695880.08725643</v>
      </c>
    </row>
    <row r="637" spans="1:66" ht="5.25" customHeight="1" x14ac:dyDescent="0.15">
      <c r="A637" s="1123"/>
      <c r="B637" s="1337"/>
      <c r="C637" s="3671"/>
      <c r="D637" s="1366"/>
      <c r="E637" s="1391"/>
      <c r="F637" s="2821"/>
      <c r="G637" s="166"/>
      <c r="H637" s="166"/>
      <c r="I637" s="166"/>
      <c r="J637" s="166"/>
      <c r="K637" s="166"/>
      <c r="L637" s="166"/>
      <c r="M637" s="166"/>
      <c r="N637" s="166"/>
      <c r="O637" s="166"/>
      <c r="P637" s="166"/>
      <c r="Q637" s="166"/>
      <c r="R637" s="166"/>
      <c r="S637" s="166"/>
      <c r="T637" s="166"/>
      <c r="U637" s="166"/>
      <c r="V637" s="166"/>
      <c r="W637" s="166"/>
      <c r="X637" s="166"/>
      <c r="Y637" s="166"/>
      <c r="Z637" s="166"/>
      <c r="AA637" s="166"/>
      <c r="AB637" s="166"/>
      <c r="AC637" s="166"/>
      <c r="AD637" s="166"/>
      <c r="AE637" s="166"/>
      <c r="AF637" s="166"/>
      <c r="AG637" s="166"/>
      <c r="AH637" s="166"/>
      <c r="AI637" s="166"/>
      <c r="AJ637" s="166"/>
      <c r="AK637" s="166"/>
      <c r="AL637" s="166"/>
      <c r="AM637" s="166"/>
      <c r="AN637" s="166"/>
      <c r="AO637" s="166"/>
      <c r="AP637" s="166"/>
      <c r="AQ637" s="166"/>
      <c r="AR637" s="166"/>
      <c r="AS637" s="166"/>
      <c r="AT637" s="166"/>
      <c r="AU637" s="166"/>
      <c r="AV637" s="166"/>
      <c r="AW637" s="166"/>
      <c r="AX637" s="166"/>
      <c r="AY637" s="166"/>
      <c r="AZ637" s="166"/>
      <c r="BA637" s="166"/>
      <c r="BB637" s="166"/>
      <c r="BC637" s="166"/>
      <c r="BD637" s="166"/>
      <c r="BE637" s="166"/>
      <c r="BF637" s="166"/>
      <c r="BG637" s="166"/>
      <c r="BH637" s="166"/>
      <c r="BI637" s="166"/>
      <c r="BJ637" s="166"/>
      <c r="BK637" s="166"/>
      <c r="BL637" s="166"/>
      <c r="BM637" s="166"/>
      <c r="BN637" s="1384"/>
    </row>
    <row r="638" spans="1:66" x14ac:dyDescent="0.15">
      <c r="A638" s="1123"/>
      <c r="B638" s="1337"/>
      <c r="C638" s="3671"/>
      <c r="D638" s="1366" t="str">
        <f t="shared" ref="D638:BN640" si="178">D605</f>
        <v>High Price Range</v>
      </c>
      <c r="E638" s="1391" t="str">
        <f>E634</f>
        <v>High Range CAPEX</v>
      </c>
      <c r="F638" s="2821">
        <f>F634</f>
        <v>-2548800000</v>
      </c>
      <c r="G638" s="166">
        <f t="shared" si="178"/>
        <v>1155572396.1053114</v>
      </c>
      <c r="H638" s="166">
        <f t="shared" si="178"/>
        <v>782011194.37731147</v>
      </c>
      <c r="I638" s="166">
        <f t="shared" si="178"/>
        <v>599159902.20349884</v>
      </c>
      <c r="J638" s="166">
        <f t="shared" si="178"/>
        <v>483162232.99491167</v>
      </c>
      <c r="K638" s="166">
        <f t="shared" si="178"/>
        <v>400301396.83563137</v>
      </c>
      <c r="L638" s="166">
        <f t="shared" si="178"/>
        <v>336881199.2558614</v>
      </c>
      <c r="M638" s="166">
        <f t="shared" si="178"/>
        <v>286089133.17315662</v>
      </c>
      <c r="N638" s="166">
        <f t="shared" si="178"/>
        <v>244083063.88899171</v>
      </c>
      <c r="O638" s="166">
        <f t="shared" si="178"/>
        <v>208500629.96278322</v>
      </c>
      <c r="P638" s="166">
        <f t="shared" si="178"/>
        <v>177794394.9615674</v>
      </c>
      <c r="Q638" s="166">
        <f t="shared" si="178"/>
        <v>150900348.95602059</v>
      </c>
      <c r="R638" s="166">
        <f t="shared" si="178"/>
        <v>127058236.89775133</v>
      </c>
      <c r="S638" s="166">
        <f t="shared" si="178"/>
        <v>105707630.09881091</v>
      </c>
      <c r="T638" s="166">
        <f t="shared" si="178"/>
        <v>86424584.03158772</v>
      </c>
      <c r="U638" s="166">
        <f t="shared" si="178"/>
        <v>68881337.014993191</v>
      </c>
      <c r="V638" s="166">
        <f t="shared" si="178"/>
        <v>52819728.604255795</v>
      </c>
      <c r="W638" s="166">
        <f t="shared" si="178"/>
        <v>38033122.015425682</v>
      </c>
      <c r="X638" s="166">
        <f t="shared" si="178"/>
        <v>24353781.463288903</v>
      </c>
      <c r="Y638" s="166">
        <f t="shared" si="178"/>
        <v>11643853.719222546</v>
      </c>
      <c r="Z638" s="166">
        <f t="shared" si="178"/>
        <v>-211206.53768372536</v>
      </c>
      <c r="AA638" s="166">
        <f t="shared" si="178"/>
        <v>-11307516.205151439</v>
      </c>
      <c r="AB638" s="166">
        <f t="shared" si="178"/>
        <v>-21726443.342121124</v>
      </c>
      <c r="AC638" s="166">
        <f t="shared" si="178"/>
        <v>-31537421.916417837</v>
      </c>
      <c r="AD638" s="166">
        <f t="shared" si="178"/>
        <v>-40800132.988736749</v>
      </c>
      <c r="AE638" s="166">
        <f t="shared" si="178"/>
        <v>-49566214.877131104</v>
      </c>
      <c r="AF638" s="166">
        <f t="shared" si="178"/>
        <v>-57880618.427889109</v>
      </c>
      <c r="AG638" s="166">
        <f t="shared" si="178"/>
        <v>-65782691.602200985</v>
      </c>
      <c r="AH638" s="166">
        <f t="shared" si="178"/>
        <v>-73307055.28166759</v>
      </c>
      <c r="AI638" s="166">
        <f t="shared" si="178"/>
        <v>-80484316.371036649</v>
      </c>
      <c r="AJ638" s="166">
        <f t="shared" si="178"/>
        <v>-87341652.894943118</v>
      </c>
      <c r="AK638" s="166">
        <f t="shared" si="178"/>
        <v>-93903297.494993567</v>
      </c>
      <c r="AL638" s="166">
        <f t="shared" si="178"/>
        <v>-100190939.62353301</v>
      </c>
      <c r="AM638" s="166">
        <f t="shared" si="178"/>
        <v>-106224062.17813444</v>
      </c>
      <c r="AN638" s="166">
        <f t="shared" si="178"/>
        <v>-112020224.89459717</v>
      </c>
      <c r="AO638" s="166">
        <f t="shared" si="178"/>
        <v>-117595304.21305025</v>
      </c>
      <c r="AP638" s="166">
        <f t="shared" si="178"/>
        <v>-122963697.33630645</v>
      </c>
      <c r="AQ638" s="166">
        <f t="shared" si="178"/>
        <v>-128138496.65735829</v>
      </c>
      <c r="AR638" s="166">
        <f t="shared" si="178"/>
        <v>-133131639.53155971</v>
      </c>
      <c r="AS638" s="166">
        <f t="shared" si="178"/>
        <v>-137954037.42641187</v>
      </c>
      <c r="AT638" s="166">
        <f t="shared" si="178"/>
        <v>-142615687.73708463</v>
      </c>
      <c r="AU638" s="166">
        <f t="shared" si="178"/>
        <v>-147125770.96352458</v>
      </c>
      <c r="AV638" s="166">
        <f t="shared" si="178"/>
        <v>-151492735.47105896</v>
      </c>
      <c r="AW638" s="166">
        <f t="shared" si="178"/>
        <v>-155724371.6749512</v>
      </c>
      <c r="AX638" s="166">
        <f t="shared" si="178"/>
        <v>-159827877.18063462</v>
      </c>
      <c r="AY638" s="166">
        <f t="shared" si="178"/>
        <v>-163809914.16016865</v>
      </c>
      <c r="AZ638" s="166">
        <f t="shared" si="178"/>
        <v>-167676660.04007208</v>
      </c>
      <c r="BA638" s="166">
        <f t="shared" si="178"/>
        <v>-171433852.40693319</v>
      </c>
      <c r="BB638" s="166">
        <f t="shared" si="178"/>
        <v>-175086828.89792705</v>
      </c>
      <c r="BC638" s="166">
        <f t="shared" si="178"/>
        <v>-178640562.72790617</v>
      </c>
      <c r="BD638" s="166">
        <f t="shared" si="178"/>
        <v>-182099694.40864253</v>
      </c>
      <c r="BE638" s="166">
        <f t="shared" si="178"/>
        <v>-185468560.13547426</v>
      </c>
      <c r="BF638" s="166">
        <f t="shared" si="178"/>
        <v>-188751217.24924886</v>
      </c>
      <c r="BG638" s="166">
        <f t="shared" si="178"/>
        <v>-191951467.12472904</v>
      </c>
      <c r="BH638" s="166">
        <f t="shared" si="178"/>
        <v>-195072875.78869843</v>
      </c>
      <c r="BI638" s="166">
        <f t="shared" si="178"/>
        <v>-198118792.53038645</v>
      </c>
      <c r="BJ638" s="166">
        <f t="shared" si="178"/>
        <v>-201092366.73227179</v>
      </c>
      <c r="BK638" s="166">
        <f t="shared" si="178"/>
        <v>-203996563.11985546</v>
      </c>
      <c r="BL638" s="166">
        <f t="shared" si="178"/>
        <v>-206834175.60376698</v>
      </c>
      <c r="BM638" s="166">
        <f t="shared" si="178"/>
        <v>-209607839.86593097</v>
      </c>
      <c r="BN638" s="1384">
        <f t="shared" si="178"/>
        <v>-212320044.82289219</v>
      </c>
    </row>
    <row r="639" spans="1:66" x14ac:dyDescent="0.15">
      <c r="A639" s="1123"/>
      <c r="B639" s="1337"/>
      <c r="C639" s="3671"/>
      <c r="D639" s="1366" t="str">
        <f t="shared" si="178"/>
        <v>High Price Range</v>
      </c>
      <c r="E639" s="1391" t="str">
        <f t="shared" ref="E639:F654" si="179">E635</f>
        <v>High Range CAPEX</v>
      </c>
      <c r="F639" s="2821">
        <f t="shared" si="179"/>
        <v>-2548800000</v>
      </c>
      <c r="G639" s="166">
        <f t="shared" si="178"/>
        <v>1155572396.1053114</v>
      </c>
      <c r="H639" s="166">
        <f t="shared" si="178"/>
        <v>875401494.80931115</v>
      </c>
      <c r="I639" s="166">
        <f t="shared" si="178"/>
        <v>731421363.61746526</v>
      </c>
      <c r="J639" s="166">
        <f t="shared" si="178"/>
        <v>637256228.70771122</v>
      </c>
      <c r="K639" s="166">
        <f t="shared" si="178"/>
        <v>568466916.19940019</v>
      </c>
      <c r="L639" s="166">
        <f t="shared" si="178"/>
        <v>514873117.19464231</v>
      </c>
      <c r="M639" s="166">
        <f t="shared" si="178"/>
        <v>471313749.7448833</v>
      </c>
      <c r="N639" s="166">
        <f t="shared" si="178"/>
        <v>434832752.5213511</v>
      </c>
      <c r="O639" s="166">
        <f t="shared" si="178"/>
        <v>403588737.60669184</v>
      </c>
      <c r="P639" s="166">
        <f t="shared" si="178"/>
        <v>376361836.88928699</v>
      </c>
      <c r="Q639" s="166">
        <f t="shared" si="178"/>
        <v>352304876.1872865</v>
      </c>
      <c r="R639" s="166">
        <f t="shared" si="178"/>
        <v>330807107.73524249</v>
      </c>
      <c r="S639" s="166">
        <f t="shared" si="178"/>
        <v>311414659.20740545</v>
      </c>
      <c r="T639" s="166">
        <f t="shared" si="178"/>
        <v>293781645.40294755</v>
      </c>
      <c r="U639" s="166">
        <f t="shared" si="178"/>
        <v>277638827.49129069</v>
      </c>
      <c r="V639" s="166">
        <f t="shared" si="178"/>
        <v>262772797.76294518</v>
      </c>
      <c r="W639" s="166">
        <f t="shared" si="178"/>
        <v>249011732.61363411</v>
      </c>
      <c r="X639" s="166">
        <f t="shared" si="178"/>
        <v>236215385.08548474</v>
      </c>
      <c r="Y639" s="166">
        <f t="shared" si="178"/>
        <v>224267894.9303782</v>
      </c>
      <c r="Z639" s="166">
        <f t="shared" si="178"/>
        <v>213072519.4756906</v>
      </c>
      <c r="AA639" s="166">
        <f t="shared" si="178"/>
        <v>202547703.70637155</v>
      </c>
      <c r="AB639" s="166">
        <f t="shared" si="178"/>
        <v>192624102.87899029</v>
      </c>
      <c r="AC639" s="166">
        <f t="shared" si="178"/>
        <v>183242294.82359767</v>
      </c>
      <c r="AD639" s="166">
        <f t="shared" si="178"/>
        <v>174350999.69475269</v>
      </c>
      <c r="AE639" s="166">
        <f t="shared" si="178"/>
        <v>165905678.54406989</v>
      </c>
      <c r="AF639" s="166">
        <f t="shared" si="178"/>
        <v>157867418.44609118</v>
      </c>
      <c r="AG639" s="166">
        <f t="shared" si="178"/>
        <v>150202037.00918853</v>
      </c>
      <c r="AH639" s="166">
        <f t="shared" si="178"/>
        <v>142879356.71230221</v>
      </c>
      <c r="AI639" s="166">
        <f t="shared" si="178"/>
        <v>135872612.04622817</v>
      </c>
      <c r="AJ639" s="166">
        <f t="shared" si="178"/>
        <v>129157961.48739386</v>
      </c>
      <c r="AK639" s="166">
        <f t="shared" si="178"/>
        <v>122714082.94573319</v>
      </c>
      <c r="AL639" s="166">
        <f t="shared" si="178"/>
        <v>116521836.2183001</v>
      </c>
      <c r="AM639" s="166">
        <f t="shared" si="178"/>
        <v>110563979.63494897</v>
      </c>
      <c r="AN639" s="166">
        <f t="shared" si="178"/>
        <v>104824930.84138572</v>
      </c>
      <c r="AO639" s="166">
        <f t="shared" si="178"/>
        <v>99290563.76719451</v>
      </c>
      <c r="AP639" s="166">
        <f t="shared" si="178"/>
        <v>93948035.442458749</v>
      </c>
      <c r="AQ639" s="166">
        <f t="shared" si="178"/>
        <v>88785637.579029083</v>
      </c>
      <c r="AR639" s="166">
        <f t="shared" si="178"/>
        <v>83792668.810618281</v>
      </c>
      <c r="AS639" s="166">
        <f t="shared" si="178"/>
        <v>78959324.255384564</v>
      </c>
      <c r="AT639" s="166">
        <f t="shared" si="178"/>
        <v>74276599.674133778</v>
      </c>
      <c r="AU639" s="166">
        <f t="shared" si="178"/>
        <v>69736207.983131647</v>
      </c>
      <c r="AV639" s="166">
        <f t="shared" si="178"/>
        <v>65330506.270212412</v>
      </c>
      <c r="AW639" s="166">
        <f t="shared" si="178"/>
        <v>61052431.777235031</v>
      </c>
      <c r="AX639" s="166">
        <f t="shared" si="178"/>
        <v>56895445.5669384</v>
      </c>
      <c r="AY639" s="166">
        <f t="shared" si="178"/>
        <v>52853482.800173283</v>
      </c>
      <c r="AZ639" s="166">
        <f t="shared" si="178"/>
        <v>48920908.719854712</v>
      </c>
      <c r="BA639" s="166">
        <f t="shared" si="178"/>
        <v>45092479.578264952</v>
      </c>
      <c r="BB639" s="166">
        <f t="shared" si="178"/>
        <v>41363307.860336661</v>
      </c>
      <c r="BC639" s="166">
        <f t="shared" si="178"/>
        <v>37728831.251902103</v>
      </c>
      <c r="BD639" s="166">
        <f t="shared" si="178"/>
        <v>34184784.88225615</v>
      </c>
      <c r="BE639" s="166">
        <f t="shared" si="178"/>
        <v>30727176.437661767</v>
      </c>
      <c r="BF639" s="166">
        <f t="shared" si="178"/>
        <v>27352263.798974156</v>
      </c>
      <c r="BG639" s="166">
        <f t="shared" si="178"/>
        <v>24056534.904253364</v>
      </c>
      <c r="BH639" s="166">
        <f t="shared" si="178"/>
        <v>20836689.577606916</v>
      </c>
      <c r="BI639" s="166">
        <f t="shared" si="178"/>
        <v>17689623.099785686</v>
      </c>
      <c r="BJ639" s="166">
        <f t="shared" si="178"/>
        <v>14612411.325253487</v>
      </c>
      <c r="BK639" s="166">
        <f t="shared" si="178"/>
        <v>11602297.175417781</v>
      </c>
      <c r="BL639" s="166">
        <f t="shared" si="178"/>
        <v>8656678.3590906858</v>
      </c>
      <c r="BM639" s="166">
        <f t="shared" si="178"/>
        <v>5773096.189632535</v>
      </c>
      <c r="BN639" s="1384">
        <f t="shared" si="178"/>
        <v>2949225.3840813637</v>
      </c>
    </row>
    <row r="640" spans="1:66" x14ac:dyDescent="0.15">
      <c r="A640" s="1123"/>
      <c r="B640" s="1337"/>
      <c r="C640" s="3672"/>
      <c r="D640" s="1367" t="str">
        <f t="shared" si="178"/>
        <v>High Price Range</v>
      </c>
      <c r="E640" s="1685" t="str">
        <f t="shared" si="179"/>
        <v>High Range CAPEX</v>
      </c>
      <c r="F640" s="2822">
        <f t="shared" si="179"/>
        <v>-2548800000</v>
      </c>
      <c r="G640" s="1365">
        <f t="shared" si="178"/>
        <v>1155572396.1053114</v>
      </c>
      <c r="H640" s="1364">
        <f t="shared" si="178"/>
        <v>968791795.24131131</v>
      </c>
      <c r="I640" s="1364">
        <f t="shared" si="178"/>
        <v>868315013.24664092</v>
      </c>
      <c r="J640" s="1364">
        <f t="shared" si="178"/>
        <v>800689254.4637115</v>
      </c>
      <c r="K640" s="1364">
        <f t="shared" si="178"/>
        <v>750233690.90526867</v>
      </c>
      <c r="L640" s="1364">
        <f t="shared" si="178"/>
        <v>710260150.66850805</v>
      </c>
      <c r="M640" s="1364">
        <f t="shared" si="178"/>
        <v>677316621.89205623</v>
      </c>
      <c r="N640" s="1364">
        <f t="shared" si="178"/>
        <v>649396967.76387143</v>
      </c>
      <c r="O640" s="1364">
        <f t="shared" si="178"/>
        <v>625236096.25921774</v>
      </c>
      <c r="P640" s="1364">
        <f t="shared" si="178"/>
        <v>603986960.5612731</v>
      </c>
      <c r="Q640" s="1364">
        <f t="shared" si="178"/>
        <v>585055754.62012982</v>
      </c>
      <c r="R640" s="1364">
        <f t="shared" si="178"/>
        <v>568010774.3481884</v>
      </c>
      <c r="S640" s="1364">
        <f t="shared" si="178"/>
        <v>552528748.68060327</v>
      </c>
      <c r="T640" s="1364">
        <f t="shared" si="178"/>
        <v>538361598.44938183</v>
      </c>
      <c r="U640" s="1364">
        <f t="shared" si="178"/>
        <v>525314974.42227149</v>
      </c>
      <c r="V640" s="1364">
        <f t="shared" si="178"/>
        <v>513233909.7340157</v>
      </c>
      <c r="W640" s="1364">
        <f t="shared" si="178"/>
        <v>501992940.18345594</v>
      </c>
      <c r="X640" s="1364">
        <f t="shared" si="178"/>
        <v>491489125.37982726</v>
      </c>
      <c r="Y640" s="1364">
        <f t="shared" si="178"/>
        <v>481637008.31977177</v>
      </c>
      <c r="Z640" s="1364">
        <f t="shared" si="178"/>
        <v>472364903.2516768</v>
      </c>
      <c r="AA640" s="1364">
        <f t="shared" si="178"/>
        <v>463612114.11894083</v>
      </c>
      <c r="AB640" s="1364">
        <f t="shared" si="178"/>
        <v>455326817.90464807</v>
      </c>
      <c r="AC640" s="1364">
        <f t="shared" si="178"/>
        <v>447464431.48055434</v>
      </c>
      <c r="AD640" s="1364">
        <f t="shared" si="178"/>
        <v>439986335.65990067</v>
      </c>
      <c r="AE640" s="1364">
        <f t="shared" si="178"/>
        <v>432858866.95051551</v>
      </c>
      <c r="AF640" s="1364">
        <f t="shared" si="178"/>
        <v>426052512.55907416</v>
      </c>
      <c r="AG640" s="1364">
        <f t="shared" si="178"/>
        <v>419541261.55813956</v>
      </c>
      <c r="AH640" s="1364">
        <f t="shared" si="178"/>
        <v>413302077.35097504</v>
      </c>
      <c r="AI640" s="1364">
        <f t="shared" si="178"/>
        <v>407314465.30223513</v>
      </c>
      <c r="AJ640" s="1364">
        <f t="shared" si="178"/>
        <v>401560115.72657537</v>
      </c>
      <c r="AK640" s="1364">
        <f t="shared" si="178"/>
        <v>396022607.06371808</v>
      </c>
      <c r="AL640" s="1364">
        <f t="shared" si="178"/>
        <v>390687157.5071454</v>
      </c>
      <c r="AM640" s="1364">
        <f t="shared" si="178"/>
        <v>385540415.93106842</v>
      </c>
      <c r="AN640" s="1364">
        <f t="shared" si="178"/>
        <v>380570284.9116416</v>
      </c>
      <c r="AO640" s="1364">
        <f t="shared" si="178"/>
        <v>375765770.129318</v>
      </c>
      <c r="AP640" s="1364">
        <f t="shared" si="178"/>
        <v>371116851.58837581</v>
      </c>
      <c r="AQ640" s="1364">
        <f t="shared" si="178"/>
        <v>366614372.98249578</v>
      </c>
      <c r="AR640" s="1364">
        <f t="shared" si="178"/>
        <v>362249946.23432589</v>
      </c>
      <c r="AS640" s="1364">
        <f t="shared" si="178"/>
        <v>358015868.78822386</v>
      </c>
      <c r="AT640" s="1364">
        <f t="shared" si="178"/>
        <v>353905051.67304027</v>
      </c>
      <c r="AU640" s="1364">
        <f t="shared" si="178"/>
        <v>349910956.7014643</v>
      </c>
      <c r="AV640" s="1364">
        <f t="shared" si="178"/>
        <v>346027541.45357788</v>
      </c>
      <c r="AW640" s="1364">
        <f t="shared" si="178"/>
        <v>342249210.91949773</v>
      </c>
      <c r="AX640" s="1364">
        <f t="shared" si="178"/>
        <v>338570774.86071444</v>
      </c>
      <c r="AY640" s="1364">
        <f t="shared" si="178"/>
        <v>334987410.1006707</v>
      </c>
      <c r="AZ640" s="1364">
        <f t="shared" si="178"/>
        <v>331494627.07902992</v>
      </c>
      <c r="BA640" s="1364">
        <f t="shared" si="178"/>
        <v>328088240.10633564</v>
      </c>
      <c r="BB640" s="1364">
        <f t="shared" si="178"/>
        <v>324764340.84044194</v>
      </c>
      <c r="BC640" s="1364">
        <f t="shared" si="178"/>
        <v>321519274.57660496</v>
      </c>
      <c r="BD640" s="1364">
        <f t="shared" si="178"/>
        <v>318349619.00199521</v>
      </c>
      <c r="BE640" s="1364">
        <f t="shared" si="178"/>
        <v>315252165.11480391</v>
      </c>
      <c r="BF640" s="1364">
        <f t="shared" si="178"/>
        <v>312223900.04969788</v>
      </c>
      <c r="BG640" s="1364">
        <f t="shared" si="178"/>
        <v>309261991.58651066</v>
      </c>
      <c r="BH640" s="1364">
        <f t="shared" si="178"/>
        <v>306363774.14885676</v>
      </c>
      <c r="BI640" s="1364">
        <f t="shared" si="178"/>
        <v>303526736.12468338</v>
      </c>
      <c r="BJ640" s="1364">
        <f t="shared" si="178"/>
        <v>300748508.36240852</v>
      </c>
      <c r="BK640" s="1364">
        <f t="shared" si="178"/>
        <v>298026853.71478772</v>
      </c>
      <c r="BL640" s="1364">
        <f t="shared" si="178"/>
        <v>295359657.518543</v>
      </c>
      <c r="BM640" s="1364">
        <f t="shared" si="178"/>
        <v>292744918.91145754</v>
      </c>
      <c r="BN640" s="1385">
        <f t="shared" si="178"/>
        <v>290180742.90044892</v>
      </c>
    </row>
    <row r="641" spans="1:66" ht="6" customHeight="1" x14ac:dyDescent="0.15">
      <c r="A641" s="1123"/>
      <c r="B641" s="1337"/>
      <c r="C641" s="3676" t="str">
        <f>C609</f>
        <v>Low Range Opex-High</v>
      </c>
      <c r="D641" s="1366"/>
      <c r="E641" s="1391"/>
      <c r="F641" s="2821"/>
      <c r="G641" s="166"/>
      <c r="H641" s="166"/>
      <c r="I641" s="166"/>
      <c r="J641" s="166"/>
      <c r="K641" s="166"/>
      <c r="L641" s="166"/>
      <c r="M641" s="166"/>
      <c r="N641" s="166"/>
      <c r="O641" s="166"/>
      <c r="P641" s="166"/>
      <c r="Q641" s="166"/>
      <c r="R641" s="166"/>
      <c r="S641" s="166"/>
      <c r="T641" s="166"/>
      <c r="U641" s="166"/>
      <c r="V641" s="166"/>
      <c r="W641" s="166"/>
      <c r="X641" s="166"/>
      <c r="Y641" s="166"/>
      <c r="Z641" s="166"/>
      <c r="AA641" s="166"/>
      <c r="AB641" s="166"/>
      <c r="AC641" s="166"/>
      <c r="AD641" s="166"/>
      <c r="AE641" s="166"/>
      <c r="AF641" s="166"/>
      <c r="AG641" s="166"/>
      <c r="AH641" s="166"/>
      <c r="AI641" s="166"/>
      <c r="AJ641" s="166"/>
      <c r="AK641" s="166"/>
      <c r="AL641" s="166"/>
      <c r="AM641" s="166"/>
      <c r="AN641" s="166"/>
      <c r="AO641" s="166"/>
      <c r="AP641" s="166"/>
      <c r="AQ641" s="166"/>
      <c r="AR641" s="166"/>
      <c r="AS641" s="166"/>
      <c r="AT641" s="166"/>
      <c r="AU641" s="166"/>
      <c r="AV641" s="166"/>
      <c r="AW641" s="166"/>
      <c r="AX641" s="166"/>
      <c r="AY641" s="166"/>
      <c r="AZ641" s="166"/>
      <c r="BA641" s="166"/>
      <c r="BB641" s="166"/>
      <c r="BC641" s="166"/>
      <c r="BD641" s="166"/>
      <c r="BE641" s="166"/>
      <c r="BF641" s="166"/>
      <c r="BG641" s="166"/>
      <c r="BH641" s="166"/>
      <c r="BI641" s="166"/>
      <c r="BJ641" s="166"/>
      <c r="BK641" s="166"/>
      <c r="BL641" s="166"/>
      <c r="BM641" s="166"/>
      <c r="BN641" s="1384"/>
    </row>
    <row r="642" spans="1:66" x14ac:dyDescent="0.15">
      <c r="A642" s="1123"/>
      <c r="B642" s="1337"/>
      <c r="C642" s="3671"/>
      <c r="D642" s="1366" t="str">
        <f t="shared" ref="D642:BN644" si="180">D609</f>
        <v>Low Price Range</v>
      </c>
      <c r="E642" s="1391" t="str">
        <f t="shared" si="179"/>
        <v>High Range CAPEX</v>
      </c>
      <c r="F642" s="2821">
        <f>F634</f>
        <v>-2548800000</v>
      </c>
      <c r="G642" s="166">
        <f t="shared" si="180"/>
        <v>-199833480.53468847</v>
      </c>
      <c r="H642" s="166">
        <f t="shared" si="180"/>
        <v>-319285541.33468843</v>
      </c>
      <c r="I642" s="166">
        <f t="shared" si="180"/>
        <v>-377755113.57363999</v>
      </c>
      <c r="J642" s="166">
        <f t="shared" si="180"/>
        <v>-414847189.97468841</v>
      </c>
      <c r="K642" s="166">
        <f t="shared" si="180"/>
        <v>-441343243.61476672</v>
      </c>
      <c r="L642" s="166">
        <f t="shared" si="180"/>
        <v>-461622847.76584965</v>
      </c>
      <c r="M642" s="166">
        <f t="shared" si="180"/>
        <v>-477864408.55375659</v>
      </c>
      <c r="N642" s="166">
        <f t="shared" si="180"/>
        <v>-491296508.88668841</v>
      </c>
      <c r="O642" s="166">
        <f t="shared" si="180"/>
        <v>-502674550.93469608</v>
      </c>
      <c r="P642" s="166">
        <f t="shared" si="180"/>
        <v>-512493351.79875106</v>
      </c>
      <c r="Q642" s="166">
        <f t="shared" si="180"/>
        <v>-521093145.36337209</v>
      </c>
      <c r="R642" s="166">
        <f t="shared" si="180"/>
        <v>-528717035.11961746</v>
      </c>
      <c r="S642" s="166">
        <f t="shared" si="180"/>
        <v>-535544226.94164431</v>
      </c>
      <c r="T642" s="166">
        <f t="shared" si="180"/>
        <v>-541710283.7499429</v>
      </c>
      <c r="U642" s="166">
        <f t="shared" si="180"/>
        <v>-547320012.48933566</v>
      </c>
      <c r="V642" s="166">
        <f t="shared" si="180"/>
        <v>-552455964.0162884</v>
      </c>
      <c r="W642" s="166">
        <f t="shared" si="180"/>
        <v>-557184213.68757176</v>
      </c>
      <c r="X642" s="166">
        <f t="shared" si="180"/>
        <v>-561558397.65469456</v>
      </c>
      <c r="Y642" s="166">
        <f t="shared" si="180"/>
        <v>-565622596.6524086</v>
      </c>
      <c r="Z642" s="166">
        <f t="shared" si="180"/>
        <v>-569413438.34593856</v>
      </c>
      <c r="AA642" s="166">
        <f t="shared" si="180"/>
        <v>-572961657.622787</v>
      </c>
      <c r="AB642" s="166">
        <f t="shared" si="180"/>
        <v>-576293273.19763541</v>
      </c>
      <c r="AC642" s="166">
        <f t="shared" si="180"/>
        <v>-579430487.67211318</v>
      </c>
      <c r="AD642" s="166">
        <f t="shared" si="180"/>
        <v>-582392385.00263166</v>
      </c>
      <c r="AE642" s="166">
        <f t="shared" si="180"/>
        <v>-585195477.35233641</v>
      </c>
      <c r="AF642" s="166">
        <f t="shared" si="180"/>
        <v>-587854138.46025324</v>
      </c>
      <c r="AG642" s="166">
        <f t="shared" si="180"/>
        <v>-590380950.45490789</v>
      </c>
      <c r="AH642" s="166">
        <f t="shared" si="180"/>
        <v>-592786983.90689206</v>
      </c>
      <c r="AI642" s="166">
        <f t="shared" si="180"/>
        <v>-595082025.85466111</v>
      </c>
      <c r="AJ642" s="166">
        <f t="shared" si="180"/>
        <v>-597274766.89840627</v>
      </c>
      <c r="AK642" s="166">
        <f t="shared" si="180"/>
        <v>-599372955.80583978</v>
      </c>
      <c r="AL642" s="166">
        <f t="shared" si="180"/>
        <v>-601383528.11996841</v>
      </c>
      <c r="AM642" s="166">
        <f t="shared" si="180"/>
        <v>-603312713.80325794</v>
      </c>
      <c r="AN642" s="166">
        <f t="shared" si="180"/>
        <v>-605166127.85699511</v>
      </c>
      <c r="AO642" s="166">
        <f t="shared" si="180"/>
        <v>-606948847.02224064</v>
      </c>
      <c r="AP642" s="166">
        <f t="shared" si="180"/>
        <v>-608665475.03069329</v>
      </c>
      <c r="AQ642" s="166">
        <f t="shared" si="180"/>
        <v>-610320198.38062024</v>
      </c>
      <c r="AR642" s="166">
        <f t="shared" si="180"/>
        <v>-611916834.22886467</v>
      </c>
      <c r="AS642" s="166">
        <f t="shared" si="180"/>
        <v>-613458871.68851793</v>
      </c>
      <c r="AT642" s="166">
        <f t="shared" si="180"/>
        <v>-614949507.5836885</v>
      </c>
      <c r="AU642" s="166">
        <f t="shared" si="180"/>
        <v>-616391677.52340841</v>
      </c>
      <c r="AV642" s="166">
        <f t="shared" si="180"/>
        <v>-617788083.00516737</v>
      </c>
      <c r="AW642" s="166">
        <f t="shared" si="180"/>
        <v>-619141215.13658953</v>
      </c>
      <c r="AX642" s="166">
        <f t="shared" si="180"/>
        <v>-620453375.46504593</v>
      </c>
      <c r="AY642" s="166">
        <f t="shared" si="180"/>
        <v>-621726694.32467818</v>
      </c>
      <c r="AZ642" s="166">
        <f t="shared" si="180"/>
        <v>-622963147.04462814</v>
      </c>
      <c r="BA642" s="166">
        <f t="shared" si="180"/>
        <v>-624164568.30831289</v>
      </c>
      <c r="BB642" s="166">
        <f t="shared" si="180"/>
        <v>-625332664.90904307</v>
      </c>
      <c r="BC642" s="166">
        <f t="shared" si="180"/>
        <v>-626469027.11036921</v>
      </c>
      <c r="BD642" s="166">
        <f t="shared" si="180"/>
        <v>-627575138.7888068</v>
      </c>
      <c r="BE642" s="166">
        <f t="shared" si="180"/>
        <v>-628652386.51091242</v>
      </c>
      <c r="BF642" s="166">
        <f t="shared" si="180"/>
        <v>-629702067.67514026</v>
      </c>
      <c r="BG642" s="166">
        <f t="shared" si="180"/>
        <v>-630725397.83076859</v>
      </c>
      <c r="BH642" s="166">
        <f t="shared" si="180"/>
        <v>-631723517.27086401</v>
      </c>
      <c r="BI642" s="166">
        <f t="shared" si="180"/>
        <v>-632697496.9832561</v>
      </c>
      <c r="BJ642" s="166">
        <f t="shared" si="180"/>
        <v>-633648344.03245139</v>
      </c>
      <c r="BK642" s="166">
        <f t="shared" si="180"/>
        <v>-634577006.43598807</v>
      </c>
      <c r="BL642" s="166">
        <f t="shared" si="180"/>
        <v>-635484377.59066653</v>
      </c>
      <c r="BM642" s="166">
        <f t="shared" si="180"/>
        <v>-636371300.2971741</v>
      </c>
      <c r="BN642" s="1384">
        <f t="shared" si="180"/>
        <v>-637238570.42566276</v>
      </c>
    </row>
    <row r="643" spans="1:66" x14ac:dyDescent="0.15">
      <c r="A643" s="1123"/>
      <c r="B643" s="1337"/>
      <c r="C643" s="3671"/>
      <c r="D643" s="1366" t="str">
        <f t="shared" si="180"/>
        <v>Low Price Range</v>
      </c>
      <c r="E643" s="1391" t="str">
        <f t="shared" si="179"/>
        <v>High Range CAPEX</v>
      </c>
      <c r="F643" s="2821">
        <f>F634</f>
        <v>-2548800000</v>
      </c>
      <c r="G643" s="166">
        <f t="shared" si="180"/>
        <v>-199833480.53468847</v>
      </c>
      <c r="H643" s="166">
        <f t="shared" si="180"/>
        <v>-289422526.13468856</v>
      </c>
      <c r="I643" s="166">
        <f t="shared" si="180"/>
        <v>-335462434.20213073</v>
      </c>
      <c r="J643" s="166">
        <f t="shared" si="180"/>
        <v>-365573214.89468855</v>
      </c>
      <c r="K643" s="166">
        <f t="shared" si="180"/>
        <v>-387569677.86279947</v>
      </c>
      <c r="L643" s="166">
        <f t="shared" si="180"/>
        <v>-404707136.7520144</v>
      </c>
      <c r="M643" s="166">
        <f t="shared" si="180"/>
        <v>-418635928.56698126</v>
      </c>
      <c r="N643" s="166">
        <f t="shared" si="180"/>
        <v>-430301300.34068853</v>
      </c>
      <c r="O643" s="166">
        <f t="shared" si="180"/>
        <v>-440292064.77756786</v>
      </c>
      <c r="P643" s="166">
        <f t="shared" si="180"/>
        <v>-448998293.86358285</v>
      </c>
      <c r="Q643" s="166">
        <f t="shared" si="180"/>
        <v>-456690884.84772617</v>
      </c>
      <c r="R643" s="166">
        <f t="shared" si="180"/>
        <v>-463565133.91941559</v>
      </c>
      <c r="S643" s="166">
        <f t="shared" si="180"/>
        <v>-469766173.88259345</v>
      </c>
      <c r="T643" s="166">
        <f t="shared" si="180"/>
        <v>-475404606.96213734</v>
      </c>
      <c r="U643" s="166">
        <f t="shared" si="180"/>
        <v>-480566526.50235391</v>
      </c>
      <c r="V643" s="166">
        <f t="shared" si="180"/>
        <v>-485320172.96978861</v>
      </c>
      <c r="W643" s="166">
        <f t="shared" si="180"/>
        <v>-489720489.66029209</v>
      </c>
      <c r="X643" s="166">
        <f t="shared" si="180"/>
        <v>-493812322.74113595</v>
      </c>
      <c r="Y643" s="166">
        <f t="shared" si="180"/>
        <v>-497632720.34616971</v>
      </c>
      <c r="Z643" s="166">
        <f t="shared" si="180"/>
        <v>-501212617.46424866</v>
      </c>
      <c r="AA643" s="166">
        <f t="shared" si="180"/>
        <v>-504578092.59220624</v>
      </c>
      <c r="AB643" s="166">
        <f t="shared" si="180"/>
        <v>-507751319.80077046</v>
      </c>
      <c r="AC643" s="166">
        <f t="shared" si="180"/>
        <v>-510751300.26197129</v>
      </c>
      <c r="AD643" s="166">
        <f t="shared" si="180"/>
        <v>-513594431.51170653</v>
      </c>
      <c r="AE643" s="166">
        <f t="shared" si="180"/>
        <v>-516294955.57817918</v>
      </c>
      <c r="AF643" s="166">
        <f t="shared" si="180"/>
        <v>-518865315.48040771</v>
      </c>
      <c r="AG643" s="166">
        <f t="shared" si="180"/>
        <v>-521316441.57492864</v>
      </c>
      <c r="AH643" s="166">
        <f t="shared" si="180"/>
        <v>-523657983.59801996</v>
      </c>
      <c r="AI643" s="166">
        <f t="shared" si="180"/>
        <v>-525898500.24158561</v>
      </c>
      <c r="AJ643" s="166">
        <f t="shared" si="180"/>
        <v>-528045615.20720416</v>
      </c>
      <c r="AK643" s="166">
        <f t="shared" si="180"/>
        <v>-530106146.5680244</v>
      </c>
      <c r="AL643" s="166">
        <f t="shared" si="180"/>
        <v>-532086214.70452356</v>
      </c>
      <c r="AM643" s="166">
        <f t="shared" si="180"/>
        <v>-533991332.91150033</v>
      </c>
      <c r="AN643" s="166">
        <f t="shared" si="180"/>
        <v>-535826483.89145154</v>
      </c>
      <c r="AO643" s="166">
        <f t="shared" si="180"/>
        <v>-537596184.6772337</v>
      </c>
      <c r="AP643" s="166">
        <f t="shared" si="180"/>
        <v>-539304542.01016879</v>
      </c>
      <c r="AQ643" s="166">
        <f t="shared" si="180"/>
        <v>-540955299.79926395</v>
      </c>
      <c r="AR643" s="166">
        <f t="shared" si="180"/>
        <v>-542551879.97444749</v>
      </c>
      <c r="AS643" s="166">
        <f t="shared" si="180"/>
        <v>-544097417.80066836</v>
      </c>
      <c r="AT643" s="166">
        <f t="shared" si="180"/>
        <v>-545594792.52481461</v>
      </c>
      <c r="AU643" s="166">
        <f t="shared" si="180"/>
        <v>-547046654.07205403</v>
      </c>
      <c r="AV643" s="166">
        <f t="shared" si="180"/>
        <v>-548455446.38357854</v>
      </c>
      <c r="AW643" s="166">
        <f t="shared" si="180"/>
        <v>-549823427.88722026</v>
      </c>
      <c r="AX643" s="166">
        <f t="shared" si="180"/>
        <v>-551152689.5108583</v>
      </c>
      <c r="AY643" s="166">
        <f t="shared" si="180"/>
        <v>-552445170.58205497</v>
      </c>
      <c r="AZ643" s="166">
        <f t="shared" si="180"/>
        <v>-553702672.90287888</v>
      </c>
      <c r="BA643" s="166">
        <f t="shared" si="180"/>
        <v>-554926873.24401236</v>
      </c>
      <c r="BB643" s="166">
        <f t="shared" si="180"/>
        <v>-556119334.46515381</v>
      </c>
      <c r="BC643" s="166">
        <f t="shared" si="180"/>
        <v>-557281515.4379065</v>
      </c>
      <c r="BD643" s="166">
        <f t="shared" si="180"/>
        <v>-558414779.92165554</v>
      </c>
      <c r="BE643" s="166">
        <f t="shared" si="180"/>
        <v>-559520404.52141523</v>
      </c>
      <c r="BF643" s="166">
        <f t="shared" si="180"/>
        <v>-560599585.83854985</v>
      </c>
      <c r="BG643" s="166">
        <f t="shared" si="180"/>
        <v>-561653446.9100194</v>
      </c>
      <c r="BH643" s="166">
        <f t="shared" si="180"/>
        <v>-562683043.01889253</v>
      </c>
      <c r="BI643" s="166">
        <f t="shared" si="180"/>
        <v>-563689366.94790721</v>
      </c>
      <c r="BJ643" s="166">
        <f t="shared" si="180"/>
        <v>-564673353.73852038</v>
      </c>
      <c r="BK643" s="166">
        <f t="shared" si="180"/>
        <v>-565635885.00990999</v>
      </c>
      <c r="BL643" s="166">
        <f t="shared" si="180"/>
        <v>-566577792.88555098</v>
      </c>
      <c r="BM643" s="166">
        <f t="shared" si="180"/>
        <v>-567499863.56910849</v>
      </c>
      <c r="BN643" s="1384">
        <f t="shared" si="180"/>
        <v>-568402840.60632682</v>
      </c>
    </row>
    <row r="644" spans="1:66" x14ac:dyDescent="0.15">
      <c r="A644" s="1123"/>
      <c r="B644" s="1337"/>
      <c r="C644" s="3671"/>
      <c r="D644" s="1366" t="str">
        <f t="shared" si="180"/>
        <v>Low Price Range</v>
      </c>
      <c r="E644" s="1391" t="str">
        <f t="shared" si="179"/>
        <v>High Range CAPEX</v>
      </c>
      <c r="F644" s="2821">
        <f t="shared" ref="F644:F652" si="181">F635</f>
        <v>-2548800000</v>
      </c>
      <c r="G644" s="166">
        <f t="shared" si="180"/>
        <v>-199833480.53468847</v>
      </c>
      <c r="H644" s="166">
        <f t="shared" si="180"/>
        <v>-259559510.93468857</v>
      </c>
      <c r="I644" s="166">
        <f t="shared" si="180"/>
        <v>-291688539.90315944</v>
      </c>
      <c r="J644" s="166">
        <f t="shared" si="180"/>
        <v>-313312938.29468846</v>
      </c>
      <c r="K644" s="166">
        <f t="shared" si="180"/>
        <v>-329446897.11589873</v>
      </c>
      <c r="L644" s="166">
        <f t="shared" si="180"/>
        <v>-342229064.36631233</v>
      </c>
      <c r="M644" s="166">
        <f t="shared" si="180"/>
        <v>-352763275.05031306</v>
      </c>
      <c r="N644" s="166">
        <f t="shared" si="180"/>
        <v>-361691022.91868842</v>
      </c>
      <c r="O644" s="166">
        <f t="shared" si="180"/>
        <v>-369416841.01383501</v>
      </c>
      <c r="P644" s="166">
        <f t="shared" si="180"/>
        <v>-376211585.85777771</v>
      </c>
      <c r="Q644" s="166">
        <f t="shared" si="180"/>
        <v>-382265136.26033074</v>
      </c>
      <c r="R644" s="166">
        <f t="shared" si="180"/>
        <v>-387715536.38314992</v>
      </c>
      <c r="S644" s="166">
        <f t="shared" si="180"/>
        <v>-392666157.22599137</v>
      </c>
      <c r="T644" s="166">
        <f t="shared" si="180"/>
        <v>-397196325.99875057</v>
      </c>
      <c r="U644" s="166">
        <f t="shared" si="180"/>
        <v>-401368188.92057484</v>
      </c>
      <c r="V644" s="166">
        <f t="shared" si="180"/>
        <v>-405231299.08028841</v>
      </c>
      <c r="W644" s="166">
        <f t="shared" si="180"/>
        <v>-408825775.62654948</v>
      </c>
      <c r="X644" s="166">
        <f t="shared" si="180"/>
        <v>-412184535.36592031</v>
      </c>
      <c r="Y644" s="166">
        <f t="shared" si="180"/>
        <v>-415334904.51727396</v>
      </c>
      <c r="Z644" s="166">
        <f t="shared" si="180"/>
        <v>-418299805.72546881</v>
      </c>
      <c r="AA644" s="166">
        <f t="shared" si="180"/>
        <v>-421098647.50779724</v>
      </c>
      <c r="AB644" s="166">
        <f t="shared" si="180"/>
        <v>-423748001.08776653</v>
      </c>
      <c r="AC644" s="166">
        <f t="shared" si="180"/>
        <v>-426262122.62078321</v>
      </c>
      <c r="AD644" s="166">
        <f t="shared" si="180"/>
        <v>-428653361.19830376</v>
      </c>
      <c r="AE644" s="166">
        <f t="shared" si="180"/>
        <v>-430932481.25061452</v>
      </c>
      <c r="AF644" s="166">
        <f t="shared" si="180"/>
        <v>-433108919.95686108</v>
      </c>
      <c r="AG644" s="166">
        <f t="shared" si="180"/>
        <v>-435190994.71957695</v>
      </c>
      <c r="AH644" s="166">
        <f t="shared" si="180"/>
        <v>-437186071.85234433</v>
      </c>
      <c r="AI644" s="166">
        <f t="shared" si="180"/>
        <v>-439100704.83667034</v>
      </c>
      <c r="AJ644" s="166">
        <f t="shared" si="180"/>
        <v>-440940748.48198617</v>
      </c>
      <c r="AK644" s="166">
        <f t="shared" si="180"/>
        <v>-442711453.84008116</v>
      </c>
      <c r="AL644" s="166">
        <f t="shared" si="180"/>
        <v>-444417547.62572837</v>
      </c>
      <c r="AM644" s="166">
        <f t="shared" si="180"/>
        <v>-446063299.07107008</v>
      </c>
      <c r="AN644" s="166">
        <f t="shared" si="180"/>
        <v>-447652576.51736331</v>
      </c>
      <c r="AO644" s="166">
        <f t="shared" si="180"/>
        <v>-449188895.57094246</v>
      </c>
      <c r="AP644" s="166">
        <f t="shared" si="180"/>
        <v>-450675460.2827971</v>
      </c>
      <c r="AQ644" s="166">
        <f t="shared" si="180"/>
        <v>-452115198.52566707</v>
      </c>
      <c r="AR644" s="166">
        <f t="shared" si="180"/>
        <v>-453510792.51901537</v>
      </c>
      <c r="AS644" s="166">
        <f t="shared" si="180"/>
        <v>-454864705.27597225</v>
      </c>
      <c r="AT644" s="166">
        <f t="shared" si="180"/>
        <v>-456179203.60639077</v>
      </c>
      <c r="AU644" s="166">
        <f t="shared" si="180"/>
        <v>-457456378.19834173</v>
      </c>
      <c r="AV644" s="166">
        <f t="shared" si="180"/>
        <v>-458698161.21048641</v>
      </c>
      <c r="AW644" s="166">
        <f t="shared" si="180"/>
        <v>-459906341.7351011</v>
      </c>
      <c r="AX644" s="166">
        <f t="shared" si="180"/>
        <v>-461082579.4324587</v>
      </c>
      <c r="AY644" s="166">
        <f t="shared" si="180"/>
        <v>-462228416.58900845</v>
      </c>
      <c r="AZ644" s="166">
        <f t="shared" si="180"/>
        <v>-463345288.81217372</v>
      </c>
      <c r="BA644" s="166">
        <f t="shared" si="180"/>
        <v>-464434534.54189193</v>
      </c>
      <c r="BB644" s="166">
        <f t="shared" si="180"/>
        <v>-465497403.53194225</v>
      </c>
      <c r="BC644" s="166">
        <f t="shared" si="180"/>
        <v>-466535064.43156135</v>
      </c>
      <c r="BD644" s="166">
        <f t="shared" si="180"/>
        <v>-467548611.57902187</v>
      </c>
      <c r="BE644" s="166">
        <f t="shared" si="180"/>
        <v>-468539071.10304755</v>
      </c>
      <c r="BF644" s="166">
        <f t="shared" si="180"/>
        <v>-469507406.41464382</v>
      </c>
      <c r="BG644" s="166">
        <f t="shared" si="180"/>
        <v>-470454523.16068715</v>
      </c>
      <c r="BH644" s="166">
        <f t="shared" si="180"/>
        <v>-471381273.70108813</v>
      </c>
      <c r="BI644" s="166">
        <f t="shared" si="180"/>
        <v>-472288461.16324389</v>
      </c>
      <c r="BJ644" s="166">
        <f t="shared" si="180"/>
        <v>-473176843.12057883</v>
      </c>
      <c r="BK644" s="166">
        <f t="shared" si="180"/>
        <v>-474047134.93605733</v>
      </c>
      <c r="BL644" s="166">
        <f t="shared" si="180"/>
        <v>-474900012.80647212</v>
      </c>
      <c r="BM644" s="166">
        <f t="shared" si="180"/>
        <v>-475736116.53893918</v>
      </c>
      <c r="BN644" s="1384">
        <f t="shared" si="180"/>
        <v>-476556052.08725643</v>
      </c>
    </row>
    <row r="645" spans="1:66" ht="3" customHeight="1" x14ac:dyDescent="0.15">
      <c r="A645" s="1123"/>
      <c r="B645" s="1337"/>
      <c r="C645" s="3671"/>
      <c r="D645" s="1366"/>
      <c r="E645" s="1391"/>
      <c r="F645" s="2821"/>
      <c r="G645" s="166"/>
      <c r="H645" s="166"/>
      <c r="I645" s="166"/>
      <c r="J645" s="166"/>
      <c r="K645" s="166"/>
      <c r="L645" s="166"/>
      <c r="M645" s="166"/>
      <c r="N645" s="166"/>
      <c r="O645" s="166"/>
      <c r="P645" s="166"/>
      <c r="Q645" s="166"/>
      <c r="R645" s="166"/>
      <c r="S645" s="166"/>
      <c r="T645" s="166"/>
      <c r="U645" s="166"/>
      <c r="V645" s="166"/>
      <c r="W645" s="166"/>
      <c r="X645" s="166"/>
      <c r="Y645" s="166"/>
      <c r="Z645" s="166"/>
      <c r="AA645" s="166"/>
      <c r="AB645" s="166"/>
      <c r="AC645" s="166"/>
      <c r="AD645" s="166"/>
      <c r="AE645" s="166"/>
      <c r="AF645" s="166"/>
      <c r="AG645" s="166"/>
      <c r="AH645" s="166"/>
      <c r="AI645" s="166"/>
      <c r="AJ645" s="166"/>
      <c r="AK645" s="166"/>
      <c r="AL645" s="166"/>
      <c r="AM645" s="166"/>
      <c r="AN645" s="166"/>
      <c r="AO645" s="166"/>
      <c r="AP645" s="166"/>
      <c r="AQ645" s="166"/>
      <c r="AR645" s="166"/>
      <c r="AS645" s="166"/>
      <c r="AT645" s="166"/>
      <c r="AU645" s="166"/>
      <c r="AV645" s="166"/>
      <c r="AW645" s="166"/>
      <c r="AX645" s="166"/>
      <c r="AY645" s="166"/>
      <c r="AZ645" s="166"/>
      <c r="BA645" s="166"/>
      <c r="BB645" s="166"/>
      <c r="BC645" s="166"/>
      <c r="BD645" s="166"/>
      <c r="BE645" s="166"/>
      <c r="BF645" s="166"/>
      <c r="BG645" s="166"/>
      <c r="BH645" s="166"/>
      <c r="BI645" s="166"/>
      <c r="BJ645" s="166"/>
      <c r="BK645" s="166"/>
      <c r="BL645" s="166"/>
      <c r="BM645" s="166"/>
      <c r="BN645" s="1384"/>
    </row>
    <row r="646" spans="1:66" ht="15.75" customHeight="1" x14ac:dyDescent="0.15">
      <c r="A646" s="1123"/>
      <c r="B646" s="1337"/>
      <c r="C646" s="3671"/>
      <c r="D646" s="1366" t="str">
        <f t="shared" ref="D646:BN648" si="182">D613</f>
        <v>High Price Range</v>
      </c>
      <c r="E646" s="1391" t="str">
        <f t="shared" si="179"/>
        <v>High Range CAPEX</v>
      </c>
      <c r="F646" s="2821">
        <f>F644</f>
        <v>-2548800000</v>
      </c>
      <c r="G646" s="166">
        <f t="shared" si="182"/>
        <v>1070712224.1053114</v>
      </c>
      <c r="H646" s="166">
        <f t="shared" si="182"/>
        <v>697151022.37731147</v>
      </c>
      <c r="I646" s="166">
        <f t="shared" si="182"/>
        <v>514299730.20349884</v>
      </c>
      <c r="J646" s="166">
        <f t="shared" si="182"/>
        <v>398302060.99491167</v>
      </c>
      <c r="K646" s="166">
        <f t="shared" si="182"/>
        <v>315441224.83563137</v>
      </c>
      <c r="L646" s="166">
        <f t="shared" si="182"/>
        <v>252021027.2558614</v>
      </c>
      <c r="M646" s="166">
        <f t="shared" si="182"/>
        <v>201228961.17315662</v>
      </c>
      <c r="N646" s="166">
        <f t="shared" si="182"/>
        <v>159222891.88899171</v>
      </c>
      <c r="O646" s="166">
        <f t="shared" si="182"/>
        <v>123640457.96278322</v>
      </c>
      <c r="P646" s="166">
        <f t="shared" si="182"/>
        <v>92934222.961567402</v>
      </c>
      <c r="Q646" s="166">
        <f t="shared" si="182"/>
        <v>66040176.956020594</v>
      </c>
      <c r="R646" s="166">
        <f t="shared" si="182"/>
        <v>42198064.897751331</v>
      </c>
      <c r="S646" s="166">
        <f t="shared" si="182"/>
        <v>20847458.098810911</v>
      </c>
      <c r="T646" s="166">
        <f t="shared" si="182"/>
        <v>1564412.0315877199</v>
      </c>
      <c r="U646" s="166">
        <f t="shared" si="182"/>
        <v>-15978834.985006809</v>
      </c>
      <c r="V646" s="166">
        <f t="shared" si="182"/>
        <v>-32040443.395744205</v>
      </c>
      <c r="W646" s="166">
        <f t="shared" si="182"/>
        <v>-46827049.984574318</v>
      </c>
      <c r="X646" s="166">
        <f t="shared" si="182"/>
        <v>-60506390.536711097</v>
      </c>
      <c r="Y646" s="166">
        <f t="shared" si="182"/>
        <v>-73216318.280777454</v>
      </c>
      <c r="Z646" s="166">
        <f t="shared" si="182"/>
        <v>-85071378.537683725</v>
      </c>
      <c r="AA646" s="166">
        <f t="shared" si="182"/>
        <v>-96167688.205151439</v>
      </c>
      <c r="AB646" s="166">
        <f t="shared" si="182"/>
        <v>-106586615.34212112</v>
      </c>
      <c r="AC646" s="166">
        <f t="shared" si="182"/>
        <v>-116397593.91641784</v>
      </c>
      <c r="AD646" s="166">
        <f t="shared" si="182"/>
        <v>-125660304.98873675</v>
      </c>
      <c r="AE646" s="166">
        <f t="shared" si="182"/>
        <v>-134426386.8771311</v>
      </c>
      <c r="AF646" s="166">
        <f t="shared" si="182"/>
        <v>-142740790.42788911</v>
      </c>
      <c r="AG646" s="166">
        <f t="shared" si="182"/>
        <v>-150642863.60220098</v>
      </c>
      <c r="AH646" s="166">
        <f t="shared" si="182"/>
        <v>-158167227.28166759</v>
      </c>
      <c r="AI646" s="166">
        <f t="shared" si="182"/>
        <v>-165344488.37103665</v>
      </c>
      <c r="AJ646" s="166">
        <f t="shared" si="182"/>
        <v>-172201824.89494312</v>
      </c>
      <c r="AK646" s="166">
        <f t="shared" si="182"/>
        <v>-178763469.49499357</v>
      </c>
      <c r="AL646" s="166">
        <f t="shared" si="182"/>
        <v>-185051111.62353301</v>
      </c>
      <c r="AM646" s="166">
        <f t="shared" si="182"/>
        <v>-191084234.17813444</v>
      </c>
      <c r="AN646" s="166">
        <f t="shared" si="182"/>
        <v>-196880396.89459717</v>
      </c>
      <c r="AO646" s="166">
        <f t="shared" si="182"/>
        <v>-202455476.21305025</v>
      </c>
      <c r="AP646" s="166">
        <f t="shared" si="182"/>
        <v>-207823869.33630645</v>
      </c>
      <c r="AQ646" s="166">
        <f t="shared" si="182"/>
        <v>-212998668.65735829</v>
      </c>
      <c r="AR646" s="166">
        <f t="shared" si="182"/>
        <v>-217991811.53155971</v>
      </c>
      <c r="AS646" s="166">
        <f t="shared" si="182"/>
        <v>-222814209.42641187</v>
      </c>
      <c r="AT646" s="166">
        <f t="shared" si="182"/>
        <v>-227475859.73708463</v>
      </c>
      <c r="AU646" s="166">
        <f t="shared" si="182"/>
        <v>-231985942.96352458</v>
      </c>
      <c r="AV646" s="166">
        <f t="shared" si="182"/>
        <v>-236352907.47105896</v>
      </c>
      <c r="AW646" s="166">
        <f t="shared" si="182"/>
        <v>-240584543.6749512</v>
      </c>
      <c r="AX646" s="166">
        <f t="shared" si="182"/>
        <v>-244688049.18063462</v>
      </c>
      <c r="AY646" s="166">
        <f t="shared" si="182"/>
        <v>-248670086.16016865</v>
      </c>
      <c r="AZ646" s="166">
        <f t="shared" si="182"/>
        <v>-252536832.04007208</v>
      </c>
      <c r="BA646" s="166">
        <f t="shared" si="182"/>
        <v>-256294024.40693319</v>
      </c>
      <c r="BB646" s="166">
        <f t="shared" si="182"/>
        <v>-259947000.89792705</v>
      </c>
      <c r="BC646" s="166">
        <f t="shared" si="182"/>
        <v>-263500734.72790617</v>
      </c>
      <c r="BD646" s="166">
        <f t="shared" si="182"/>
        <v>-266959866.40864253</v>
      </c>
      <c r="BE646" s="166">
        <f t="shared" si="182"/>
        <v>-270328732.13547426</v>
      </c>
      <c r="BF646" s="166">
        <f t="shared" si="182"/>
        <v>-273611389.24924886</v>
      </c>
      <c r="BG646" s="166">
        <f t="shared" si="182"/>
        <v>-276811639.12472904</v>
      </c>
      <c r="BH646" s="166">
        <f t="shared" si="182"/>
        <v>-279933047.78869843</v>
      </c>
      <c r="BI646" s="166">
        <f t="shared" si="182"/>
        <v>-282978964.53038645</v>
      </c>
      <c r="BJ646" s="166">
        <f t="shared" si="182"/>
        <v>-285952538.73227179</v>
      </c>
      <c r="BK646" s="166">
        <f t="shared" si="182"/>
        <v>-288856735.11985546</v>
      </c>
      <c r="BL646" s="166">
        <f t="shared" si="182"/>
        <v>-291694347.60376698</v>
      </c>
      <c r="BM646" s="166">
        <f t="shared" si="182"/>
        <v>-294468011.86593097</v>
      </c>
      <c r="BN646" s="1384">
        <f t="shared" si="182"/>
        <v>-297180216.82289219</v>
      </c>
    </row>
    <row r="647" spans="1:66" x14ac:dyDescent="0.15">
      <c r="A647" s="1123"/>
      <c r="B647" s="1337"/>
      <c r="C647" s="3671"/>
      <c r="D647" s="1366" t="str">
        <f t="shared" si="182"/>
        <v>High Price Range</v>
      </c>
      <c r="E647" s="1391" t="str">
        <f t="shared" si="179"/>
        <v>High Range CAPEX</v>
      </c>
      <c r="F647" s="2821">
        <f t="shared" si="181"/>
        <v>-2548800000</v>
      </c>
      <c r="G647" s="166">
        <f t="shared" si="182"/>
        <v>1070712224.1053114</v>
      </c>
      <c r="H647" s="166">
        <f t="shared" si="182"/>
        <v>790541322.80931115</v>
      </c>
      <c r="I647" s="166">
        <f t="shared" si="182"/>
        <v>646561191.61746526</v>
      </c>
      <c r="J647" s="166">
        <f t="shared" si="182"/>
        <v>552396056.70771122</v>
      </c>
      <c r="K647" s="166">
        <f t="shared" si="182"/>
        <v>483606744.19940019</v>
      </c>
      <c r="L647" s="166">
        <f t="shared" si="182"/>
        <v>430012945.19464231</v>
      </c>
      <c r="M647" s="166">
        <f t="shared" si="182"/>
        <v>386453577.7448833</v>
      </c>
      <c r="N647" s="166">
        <f t="shared" si="182"/>
        <v>349972580.5213511</v>
      </c>
      <c r="O647" s="166">
        <f t="shared" si="182"/>
        <v>318728565.60669184</v>
      </c>
      <c r="P647" s="166">
        <f t="shared" si="182"/>
        <v>291501664.88928699</v>
      </c>
      <c r="Q647" s="166">
        <f t="shared" si="182"/>
        <v>267444704.1872865</v>
      </c>
      <c r="R647" s="166">
        <f t="shared" si="182"/>
        <v>245946935.73524249</v>
      </c>
      <c r="S647" s="166">
        <f t="shared" si="182"/>
        <v>226554487.20740545</v>
      </c>
      <c r="T647" s="166">
        <f t="shared" si="182"/>
        <v>208921473.40294755</v>
      </c>
      <c r="U647" s="166">
        <f t="shared" si="182"/>
        <v>192778655.49129069</v>
      </c>
      <c r="V647" s="166">
        <f t="shared" si="182"/>
        <v>177912625.76294518</v>
      </c>
      <c r="W647" s="166">
        <f t="shared" si="182"/>
        <v>164151560.61363411</v>
      </c>
      <c r="X647" s="166">
        <f t="shared" si="182"/>
        <v>151355213.08548474</v>
      </c>
      <c r="Y647" s="166">
        <f t="shared" si="182"/>
        <v>139407722.9303782</v>
      </c>
      <c r="Z647" s="166">
        <f t="shared" si="182"/>
        <v>128212347.4756906</v>
      </c>
      <c r="AA647" s="166">
        <f t="shared" si="182"/>
        <v>117687531.70637155</v>
      </c>
      <c r="AB647" s="166">
        <f t="shared" si="182"/>
        <v>107763930.87899029</v>
      </c>
      <c r="AC647" s="166">
        <f t="shared" si="182"/>
        <v>98382122.82359767</v>
      </c>
      <c r="AD647" s="166">
        <f t="shared" si="182"/>
        <v>89490827.694752693</v>
      </c>
      <c r="AE647" s="166">
        <f t="shared" si="182"/>
        <v>81045506.544069886</v>
      </c>
      <c r="AF647" s="166">
        <f t="shared" si="182"/>
        <v>73007246.446091175</v>
      </c>
      <c r="AG647" s="166">
        <f t="shared" si="182"/>
        <v>65341865.009188533</v>
      </c>
      <c r="AH647" s="166">
        <f t="shared" si="182"/>
        <v>58019184.712302208</v>
      </c>
      <c r="AI647" s="166">
        <f t="shared" si="182"/>
        <v>51012440.04622817</v>
      </c>
      <c r="AJ647" s="166">
        <f t="shared" si="182"/>
        <v>44297789.487393856</v>
      </c>
      <c r="AK647" s="166">
        <f t="shared" si="182"/>
        <v>37853910.94573319</v>
      </c>
      <c r="AL647" s="166">
        <f t="shared" si="182"/>
        <v>31661664.218300104</v>
      </c>
      <c r="AM647" s="166">
        <f t="shared" si="182"/>
        <v>25703807.634948969</v>
      </c>
      <c r="AN647" s="166">
        <f t="shared" si="182"/>
        <v>19964758.841385722</v>
      </c>
      <c r="AO647" s="166">
        <f t="shared" si="182"/>
        <v>14430391.76719451</v>
      </c>
      <c r="AP647" s="166">
        <f t="shared" si="182"/>
        <v>9087863.4424587488</v>
      </c>
      <c r="AQ647" s="166">
        <f t="shared" si="182"/>
        <v>3925465.5790290833</v>
      </c>
      <c r="AR647" s="166">
        <f t="shared" si="182"/>
        <v>-1067503.1893817186</v>
      </c>
      <c r="AS647" s="166">
        <f t="shared" si="182"/>
        <v>-5900847.7446154356</v>
      </c>
      <c r="AT647" s="166">
        <f t="shared" si="182"/>
        <v>-10583572.325866222</v>
      </c>
      <c r="AU647" s="166">
        <f t="shared" si="182"/>
        <v>-15123964.016868353</v>
      </c>
      <c r="AV647" s="166">
        <f t="shared" si="182"/>
        <v>-19529665.729787588</v>
      </c>
      <c r="AW647" s="166">
        <f t="shared" si="182"/>
        <v>-23807740.222764969</v>
      </c>
      <c r="AX647" s="166">
        <f t="shared" si="182"/>
        <v>-27964726.4330616</v>
      </c>
      <c r="AY647" s="166">
        <f t="shared" si="182"/>
        <v>-32006689.199826717</v>
      </c>
      <c r="AZ647" s="166">
        <f t="shared" si="182"/>
        <v>-35939263.280145288</v>
      </c>
      <c r="BA647" s="166">
        <f t="shared" si="182"/>
        <v>-39767692.421735048</v>
      </c>
      <c r="BB647" s="166">
        <f t="shared" si="182"/>
        <v>-43496864.139663339</v>
      </c>
      <c r="BC647" s="166">
        <f t="shared" si="182"/>
        <v>-47131340.748097897</v>
      </c>
      <c r="BD647" s="166">
        <f t="shared" si="182"/>
        <v>-50675387.11774385</v>
      </c>
      <c r="BE647" s="166">
        <f t="shared" si="182"/>
        <v>-54132995.562338233</v>
      </c>
      <c r="BF647" s="166">
        <f t="shared" si="182"/>
        <v>-57507908.201025844</v>
      </c>
      <c r="BG647" s="166">
        <f t="shared" si="182"/>
        <v>-60803637.095746636</v>
      </c>
      <c r="BH647" s="166">
        <f t="shared" si="182"/>
        <v>-64023482.422393084</v>
      </c>
      <c r="BI647" s="166">
        <f t="shared" si="182"/>
        <v>-67170548.900214314</v>
      </c>
      <c r="BJ647" s="166">
        <f t="shared" si="182"/>
        <v>-70247760.674746513</v>
      </c>
      <c r="BK647" s="166">
        <f t="shared" si="182"/>
        <v>-73257874.824582219</v>
      </c>
      <c r="BL647" s="166">
        <f t="shared" si="182"/>
        <v>-76203493.640909314</v>
      </c>
      <c r="BM647" s="166">
        <f t="shared" si="182"/>
        <v>-79087075.810367465</v>
      </c>
      <c r="BN647" s="1384">
        <f t="shared" si="182"/>
        <v>-81910946.615918636</v>
      </c>
    </row>
    <row r="648" spans="1:66" x14ac:dyDescent="0.15">
      <c r="A648" s="1123"/>
      <c r="B648" s="1337"/>
      <c r="C648" s="3672"/>
      <c r="D648" s="1367" t="str">
        <f t="shared" si="182"/>
        <v>High Price Range</v>
      </c>
      <c r="E648" s="1685" t="str">
        <f t="shared" si="179"/>
        <v>High Range CAPEX</v>
      </c>
      <c r="F648" s="2822">
        <f t="shared" si="181"/>
        <v>-2548800000</v>
      </c>
      <c r="G648" s="1365">
        <f t="shared" si="182"/>
        <v>1070712224.1053114</v>
      </c>
      <c r="H648" s="1364">
        <f t="shared" si="182"/>
        <v>883931623.24131131</v>
      </c>
      <c r="I648" s="1364">
        <f t="shared" si="182"/>
        <v>783454841.24664092</v>
      </c>
      <c r="J648" s="1364">
        <f t="shared" si="182"/>
        <v>715829082.4637115</v>
      </c>
      <c r="K648" s="1364">
        <f t="shared" si="182"/>
        <v>665373518.90526867</v>
      </c>
      <c r="L648" s="1364">
        <f t="shared" si="182"/>
        <v>625399978.66850805</v>
      </c>
      <c r="M648" s="1364">
        <f t="shared" si="182"/>
        <v>592456449.89205623</v>
      </c>
      <c r="N648" s="1364">
        <f t="shared" si="182"/>
        <v>564536795.76387143</v>
      </c>
      <c r="O648" s="1364">
        <f t="shared" si="182"/>
        <v>540375924.25921774</v>
      </c>
      <c r="P648" s="1364">
        <f t="shared" si="182"/>
        <v>519126788.5612731</v>
      </c>
      <c r="Q648" s="1364">
        <f t="shared" si="182"/>
        <v>500195582.62012982</v>
      </c>
      <c r="R648" s="1364">
        <f t="shared" si="182"/>
        <v>483150602.3481884</v>
      </c>
      <c r="S648" s="1364">
        <f t="shared" si="182"/>
        <v>467668576.68060327</v>
      </c>
      <c r="T648" s="1364">
        <f t="shared" si="182"/>
        <v>453501426.44938183</v>
      </c>
      <c r="U648" s="1364">
        <f t="shared" si="182"/>
        <v>440454802.42227149</v>
      </c>
      <c r="V648" s="1364">
        <f t="shared" si="182"/>
        <v>428373737.7340157</v>
      </c>
      <c r="W648" s="1364">
        <f t="shared" si="182"/>
        <v>417132768.18345594</v>
      </c>
      <c r="X648" s="1364">
        <f t="shared" si="182"/>
        <v>406628953.37982726</v>
      </c>
      <c r="Y648" s="1364">
        <f t="shared" si="182"/>
        <v>396776836.31977177</v>
      </c>
      <c r="Z648" s="1364">
        <f t="shared" si="182"/>
        <v>387504731.2516768</v>
      </c>
      <c r="AA648" s="1364">
        <f t="shared" si="182"/>
        <v>378751942.11894083</v>
      </c>
      <c r="AB648" s="1364">
        <f t="shared" si="182"/>
        <v>370466645.90464807</v>
      </c>
      <c r="AC648" s="1364">
        <f t="shared" si="182"/>
        <v>362604259.48055434</v>
      </c>
      <c r="AD648" s="1364">
        <f t="shared" si="182"/>
        <v>355126163.65990067</v>
      </c>
      <c r="AE648" s="1364">
        <f t="shared" si="182"/>
        <v>347998694.95051551</v>
      </c>
      <c r="AF648" s="1364">
        <f t="shared" si="182"/>
        <v>341192340.55907416</v>
      </c>
      <c r="AG648" s="1364">
        <f t="shared" si="182"/>
        <v>334681089.55813956</v>
      </c>
      <c r="AH648" s="1364">
        <f t="shared" si="182"/>
        <v>328441905.35097504</v>
      </c>
      <c r="AI648" s="1364">
        <f t="shared" si="182"/>
        <v>322454293.30223513</v>
      </c>
      <c r="AJ648" s="1364">
        <f t="shared" si="182"/>
        <v>316699943.72657537</v>
      </c>
      <c r="AK648" s="1364">
        <f t="shared" si="182"/>
        <v>311162435.06371808</v>
      </c>
      <c r="AL648" s="1364">
        <f t="shared" si="182"/>
        <v>305826985.5071454</v>
      </c>
      <c r="AM648" s="1364">
        <f t="shared" si="182"/>
        <v>300680243.93106842</v>
      </c>
      <c r="AN648" s="1364">
        <f t="shared" si="182"/>
        <v>295710112.9116416</v>
      </c>
      <c r="AO648" s="1364">
        <f t="shared" si="182"/>
        <v>290905598.129318</v>
      </c>
      <c r="AP648" s="1364">
        <f t="shared" si="182"/>
        <v>286256679.58837581</v>
      </c>
      <c r="AQ648" s="1364">
        <f t="shared" si="182"/>
        <v>281754200.98249578</v>
      </c>
      <c r="AR648" s="1364">
        <f t="shared" si="182"/>
        <v>277389774.23432589</v>
      </c>
      <c r="AS648" s="1364">
        <f t="shared" si="182"/>
        <v>273155696.78822386</v>
      </c>
      <c r="AT648" s="1364">
        <f t="shared" si="182"/>
        <v>269044879.67304027</v>
      </c>
      <c r="AU648" s="1364">
        <f t="shared" si="182"/>
        <v>265050784.7014643</v>
      </c>
      <c r="AV648" s="1364">
        <f t="shared" si="182"/>
        <v>261167369.45357788</v>
      </c>
      <c r="AW648" s="1364">
        <f t="shared" si="182"/>
        <v>257389038.91949773</v>
      </c>
      <c r="AX648" s="1364">
        <f t="shared" si="182"/>
        <v>253710602.86071444</v>
      </c>
      <c r="AY648" s="1364">
        <f t="shared" si="182"/>
        <v>250127238.1006707</v>
      </c>
      <c r="AZ648" s="1364">
        <f t="shared" si="182"/>
        <v>246634455.07902992</v>
      </c>
      <c r="BA648" s="1364">
        <f t="shared" si="182"/>
        <v>243228068.10633564</v>
      </c>
      <c r="BB648" s="1364">
        <f t="shared" si="182"/>
        <v>239904168.84044194</v>
      </c>
      <c r="BC648" s="1364">
        <f t="shared" si="182"/>
        <v>236659102.57660496</v>
      </c>
      <c r="BD648" s="1364">
        <f t="shared" si="182"/>
        <v>233489447.00199521</v>
      </c>
      <c r="BE648" s="1364">
        <f t="shared" si="182"/>
        <v>230391993.11480391</v>
      </c>
      <c r="BF648" s="1364">
        <f t="shared" si="182"/>
        <v>227363728.04969788</v>
      </c>
      <c r="BG648" s="1364">
        <f t="shared" si="182"/>
        <v>224401819.58651066</v>
      </c>
      <c r="BH648" s="1364">
        <f t="shared" si="182"/>
        <v>221503602.14885676</v>
      </c>
      <c r="BI648" s="1364">
        <f t="shared" si="182"/>
        <v>218666564.12468338</v>
      </c>
      <c r="BJ648" s="1364">
        <f t="shared" si="182"/>
        <v>215888336.36240852</v>
      </c>
      <c r="BK648" s="1364">
        <f t="shared" si="182"/>
        <v>213166681.71478772</v>
      </c>
      <c r="BL648" s="1364">
        <f t="shared" si="182"/>
        <v>210499485.518543</v>
      </c>
      <c r="BM648" s="1364">
        <f t="shared" si="182"/>
        <v>207884746.91145754</v>
      </c>
      <c r="BN648" s="1385">
        <f t="shared" si="182"/>
        <v>205320570.90044892</v>
      </c>
    </row>
    <row r="649" spans="1:66" ht="6.75" customHeight="1" x14ac:dyDescent="0.15">
      <c r="A649" s="1123"/>
      <c r="B649" s="1337"/>
      <c r="C649" s="3666" t="str">
        <f>C617</f>
        <v>High Range Opex - Low</v>
      </c>
      <c r="D649" s="1366"/>
      <c r="E649" s="1391"/>
      <c r="F649" s="2821"/>
      <c r="G649" s="166"/>
      <c r="H649" s="166"/>
      <c r="I649" s="166"/>
      <c r="J649" s="166"/>
      <c r="K649" s="166"/>
      <c r="L649" s="166"/>
      <c r="M649" s="166"/>
      <c r="N649" s="166"/>
      <c r="O649" s="166"/>
      <c r="P649" s="166"/>
      <c r="Q649" s="166"/>
      <c r="R649" s="166"/>
      <c r="S649" s="166"/>
      <c r="T649" s="166"/>
      <c r="U649" s="166"/>
      <c r="V649" s="166"/>
      <c r="W649" s="166"/>
      <c r="X649" s="166"/>
      <c r="Y649" s="166"/>
      <c r="Z649" s="166"/>
      <c r="AA649" s="166"/>
      <c r="AB649" s="166"/>
      <c r="AC649" s="166"/>
      <c r="AD649" s="166"/>
      <c r="AE649" s="166"/>
      <c r="AF649" s="166"/>
      <c r="AG649" s="166"/>
      <c r="AH649" s="166"/>
      <c r="AI649" s="166"/>
      <c r="AJ649" s="166"/>
      <c r="AK649" s="166"/>
      <c r="AL649" s="166"/>
      <c r="AM649" s="166"/>
      <c r="AN649" s="166"/>
      <c r="AO649" s="166"/>
      <c r="AP649" s="166"/>
      <c r="AQ649" s="166"/>
      <c r="AR649" s="166"/>
      <c r="AS649" s="166"/>
      <c r="AT649" s="166"/>
      <c r="AU649" s="166"/>
      <c r="AV649" s="166"/>
      <c r="AW649" s="166"/>
      <c r="AX649" s="166"/>
      <c r="AY649" s="166"/>
      <c r="AZ649" s="166"/>
      <c r="BA649" s="166"/>
      <c r="BB649" s="166"/>
      <c r="BC649" s="166"/>
      <c r="BD649" s="166"/>
      <c r="BE649" s="166"/>
      <c r="BF649" s="166"/>
      <c r="BG649" s="166"/>
      <c r="BH649" s="166"/>
      <c r="BI649" s="166"/>
      <c r="BJ649" s="166"/>
      <c r="BK649" s="166"/>
      <c r="BL649" s="166"/>
      <c r="BM649" s="166"/>
      <c r="BN649" s="1384"/>
    </row>
    <row r="650" spans="1:66" x14ac:dyDescent="0.15">
      <c r="A650" s="1123"/>
      <c r="B650" s="1337"/>
      <c r="C650" s="3667"/>
      <c r="D650" s="1366" t="str">
        <f t="shared" ref="D650:BN652" si="183">D617</f>
        <v>Low Price Range</v>
      </c>
      <c r="E650" s="1391" t="str">
        <f t="shared" si="179"/>
        <v>High Range CAPEX</v>
      </c>
      <c r="F650" s="2821">
        <f>F648</f>
        <v>-2548800000</v>
      </c>
      <c r="G650" s="166">
        <f t="shared" si="183"/>
        <v>-116871613.43677366</v>
      </c>
      <c r="H650" s="166">
        <f t="shared" si="183"/>
        <v>-236323674.23677361</v>
      </c>
      <c r="I650" s="166">
        <f t="shared" si="183"/>
        <v>-294793246.47572517</v>
      </c>
      <c r="J650" s="166">
        <f t="shared" si="183"/>
        <v>-331885322.8767736</v>
      </c>
      <c r="K650" s="166">
        <f t="shared" si="183"/>
        <v>-358381376.5168519</v>
      </c>
      <c r="L650" s="166">
        <f t="shared" si="183"/>
        <v>-378660980.66793483</v>
      </c>
      <c r="M650" s="166">
        <f t="shared" si="183"/>
        <v>-394902541.45584178</v>
      </c>
      <c r="N650" s="166">
        <f t="shared" si="183"/>
        <v>-408334641.7887736</v>
      </c>
      <c r="O650" s="166">
        <f t="shared" si="183"/>
        <v>-419712683.83678126</v>
      </c>
      <c r="P650" s="166">
        <f t="shared" si="183"/>
        <v>-429531484.70083624</v>
      </c>
      <c r="Q650" s="166">
        <f t="shared" si="183"/>
        <v>-438131278.26545727</v>
      </c>
      <c r="R650" s="166">
        <f t="shared" si="183"/>
        <v>-445755168.02170265</v>
      </c>
      <c r="S650" s="166">
        <f t="shared" si="183"/>
        <v>-452582359.8437295</v>
      </c>
      <c r="T650" s="166">
        <f t="shared" si="183"/>
        <v>-458748416.65202808</v>
      </c>
      <c r="U650" s="166">
        <f t="shared" si="183"/>
        <v>-464358145.39142084</v>
      </c>
      <c r="V650" s="166">
        <f t="shared" si="183"/>
        <v>-469494096.91837358</v>
      </c>
      <c r="W650" s="166">
        <f t="shared" si="183"/>
        <v>-474222346.58965689</v>
      </c>
      <c r="X650" s="166">
        <f t="shared" si="183"/>
        <v>-478596530.55677974</v>
      </c>
      <c r="Y650" s="166">
        <f t="shared" si="183"/>
        <v>-482660729.55449378</v>
      </c>
      <c r="Z650" s="166">
        <f t="shared" si="183"/>
        <v>-486451571.24802375</v>
      </c>
      <c r="AA650" s="166">
        <f t="shared" si="183"/>
        <v>-489999790.52487218</v>
      </c>
      <c r="AB650" s="166">
        <f t="shared" si="183"/>
        <v>-493331406.0997206</v>
      </c>
      <c r="AC650" s="166">
        <f t="shared" si="183"/>
        <v>-496468620.57419837</v>
      </c>
      <c r="AD650" s="166">
        <f t="shared" si="183"/>
        <v>-499430517.90471685</v>
      </c>
      <c r="AE650" s="166">
        <f t="shared" si="183"/>
        <v>-502233610.25442159</v>
      </c>
      <c r="AF650" s="166">
        <f t="shared" si="183"/>
        <v>-504892271.36233836</v>
      </c>
      <c r="AG650" s="166">
        <f t="shared" si="183"/>
        <v>-507419083.35699308</v>
      </c>
      <c r="AH650" s="166">
        <f t="shared" si="183"/>
        <v>-509825116.80897725</v>
      </c>
      <c r="AI650" s="166">
        <f t="shared" si="183"/>
        <v>-512120158.75674629</v>
      </c>
      <c r="AJ650" s="166">
        <f t="shared" si="183"/>
        <v>-514312899.80049145</v>
      </c>
      <c r="AK650" s="166">
        <f t="shared" si="183"/>
        <v>-516411088.70792496</v>
      </c>
      <c r="AL650" s="166">
        <f t="shared" si="183"/>
        <v>-518421661.0220536</v>
      </c>
      <c r="AM650" s="166">
        <f t="shared" si="183"/>
        <v>-520350846.70534313</v>
      </c>
      <c r="AN650" s="166">
        <f t="shared" si="183"/>
        <v>-522204260.75908023</v>
      </c>
      <c r="AO650" s="166">
        <f t="shared" si="183"/>
        <v>-523986979.92432582</v>
      </c>
      <c r="AP650" s="166">
        <f t="shared" si="183"/>
        <v>-525703607.93277848</v>
      </c>
      <c r="AQ650" s="166">
        <f t="shared" si="183"/>
        <v>-527358331.28270543</v>
      </c>
      <c r="AR650" s="166">
        <f t="shared" si="183"/>
        <v>-528954967.1309498</v>
      </c>
      <c r="AS650" s="166">
        <f t="shared" si="183"/>
        <v>-530497004.59060311</v>
      </c>
      <c r="AT650" s="166">
        <f t="shared" si="183"/>
        <v>-531987640.48577368</v>
      </c>
      <c r="AU650" s="166">
        <f t="shared" si="183"/>
        <v>-533429810.4254936</v>
      </c>
      <c r="AV650" s="166">
        <f t="shared" si="183"/>
        <v>-534826215.90725255</v>
      </c>
      <c r="AW650" s="166">
        <f t="shared" si="183"/>
        <v>-536179348.03867465</v>
      </c>
      <c r="AX650" s="166">
        <f t="shared" si="183"/>
        <v>-537491508.36713123</v>
      </c>
      <c r="AY650" s="166">
        <f t="shared" si="183"/>
        <v>-538764827.22676349</v>
      </c>
      <c r="AZ650" s="166">
        <f t="shared" si="183"/>
        <v>-540001279.94671345</v>
      </c>
      <c r="BA650" s="166">
        <f t="shared" si="183"/>
        <v>-541202701.21039796</v>
      </c>
      <c r="BB650" s="166">
        <f t="shared" si="183"/>
        <v>-542370797.81112814</v>
      </c>
      <c r="BC650" s="166">
        <f t="shared" si="183"/>
        <v>-543507160.01245439</v>
      </c>
      <c r="BD650" s="166">
        <f t="shared" si="183"/>
        <v>-544613271.69089198</v>
      </c>
      <c r="BE650" s="166">
        <f t="shared" si="183"/>
        <v>-545690519.41299772</v>
      </c>
      <c r="BF650" s="166">
        <f t="shared" si="183"/>
        <v>-546740200.57722545</v>
      </c>
      <c r="BG650" s="166">
        <f t="shared" si="183"/>
        <v>-547763530.73285389</v>
      </c>
      <c r="BH650" s="166">
        <f t="shared" si="183"/>
        <v>-548761650.17294919</v>
      </c>
      <c r="BI650" s="166">
        <f t="shared" si="183"/>
        <v>-549735629.88534129</v>
      </c>
      <c r="BJ650" s="166">
        <f t="shared" si="183"/>
        <v>-550686476.93453658</v>
      </c>
      <c r="BK650" s="166">
        <f t="shared" si="183"/>
        <v>-551615139.33807325</v>
      </c>
      <c r="BL650" s="166">
        <f t="shared" si="183"/>
        <v>-552522510.49275184</v>
      </c>
      <c r="BM650" s="166">
        <f t="shared" si="183"/>
        <v>-553409433.19925928</v>
      </c>
      <c r="BN650" s="1384">
        <f t="shared" si="183"/>
        <v>-554276703.32774782</v>
      </c>
    </row>
    <row r="651" spans="1:66" x14ac:dyDescent="0.15">
      <c r="A651" s="1123"/>
      <c r="B651" s="1337"/>
      <c r="C651" s="3667"/>
      <c r="D651" s="1366" t="str">
        <f t="shared" si="183"/>
        <v>Low Price Range</v>
      </c>
      <c r="E651" s="1391" t="str">
        <f t="shared" si="179"/>
        <v>High Range CAPEX</v>
      </c>
      <c r="F651" s="2821">
        <f t="shared" si="181"/>
        <v>-2548800000</v>
      </c>
      <c r="G651" s="166">
        <f t="shared" si="183"/>
        <v>-116871613.43677366</v>
      </c>
      <c r="H651" s="166">
        <f t="shared" si="183"/>
        <v>-206460659.03677374</v>
      </c>
      <c r="I651" s="166">
        <f t="shared" si="183"/>
        <v>-252500567.10421592</v>
      </c>
      <c r="J651" s="166">
        <f t="shared" si="183"/>
        <v>-282611347.79677373</v>
      </c>
      <c r="K651" s="166">
        <f t="shared" si="183"/>
        <v>-304607810.76488465</v>
      </c>
      <c r="L651" s="166">
        <f t="shared" si="183"/>
        <v>-321745269.65409958</v>
      </c>
      <c r="M651" s="166">
        <f t="shared" si="183"/>
        <v>-335674061.46906644</v>
      </c>
      <c r="N651" s="166">
        <f t="shared" si="183"/>
        <v>-347339433.24277371</v>
      </c>
      <c r="O651" s="166">
        <f t="shared" si="183"/>
        <v>-357330197.67965305</v>
      </c>
      <c r="P651" s="166">
        <f t="shared" si="183"/>
        <v>-366036426.76566803</v>
      </c>
      <c r="Q651" s="166">
        <f t="shared" si="183"/>
        <v>-373729017.74981135</v>
      </c>
      <c r="R651" s="166">
        <f t="shared" si="183"/>
        <v>-380603266.82150078</v>
      </c>
      <c r="S651" s="166">
        <f t="shared" si="183"/>
        <v>-386804306.78467864</v>
      </c>
      <c r="T651" s="166">
        <f t="shared" si="183"/>
        <v>-392442739.86422253</v>
      </c>
      <c r="U651" s="166">
        <f t="shared" si="183"/>
        <v>-397604659.40443909</v>
      </c>
      <c r="V651" s="166">
        <f t="shared" si="183"/>
        <v>-402358305.8718738</v>
      </c>
      <c r="W651" s="166">
        <f t="shared" si="183"/>
        <v>-406758622.56237727</v>
      </c>
      <c r="X651" s="166">
        <f t="shared" si="183"/>
        <v>-410850455.64322114</v>
      </c>
      <c r="Y651" s="166">
        <f t="shared" si="183"/>
        <v>-414670853.2482549</v>
      </c>
      <c r="Z651" s="166">
        <f t="shared" si="183"/>
        <v>-418250750.36633384</v>
      </c>
      <c r="AA651" s="166">
        <f t="shared" si="183"/>
        <v>-421616225.49429142</v>
      </c>
      <c r="AB651" s="166">
        <f t="shared" si="183"/>
        <v>-424789452.70285565</v>
      </c>
      <c r="AC651" s="166">
        <f t="shared" si="183"/>
        <v>-427789433.16405648</v>
      </c>
      <c r="AD651" s="166">
        <f t="shared" si="183"/>
        <v>-430632564.41379172</v>
      </c>
      <c r="AE651" s="166">
        <f t="shared" si="183"/>
        <v>-433333088.48026437</v>
      </c>
      <c r="AF651" s="166">
        <f t="shared" si="183"/>
        <v>-435903448.3824929</v>
      </c>
      <c r="AG651" s="166">
        <f t="shared" si="183"/>
        <v>-438354574.47701383</v>
      </c>
      <c r="AH651" s="166">
        <f t="shared" si="183"/>
        <v>-440696116.50010514</v>
      </c>
      <c r="AI651" s="166">
        <f t="shared" si="183"/>
        <v>-442936633.1436708</v>
      </c>
      <c r="AJ651" s="166">
        <f t="shared" si="183"/>
        <v>-445083748.10928935</v>
      </c>
      <c r="AK651" s="166">
        <f t="shared" si="183"/>
        <v>-447144279.47010958</v>
      </c>
      <c r="AL651" s="166">
        <f t="shared" si="183"/>
        <v>-449124347.60660875</v>
      </c>
      <c r="AM651" s="166">
        <f t="shared" si="183"/>
        <v>-451029465.81358552</v>
      </c>
      <c r="AN651" s="166">
        <f t="shared" si="183"/>
        <v>-452864616.79353672</v>
      </c>
      <c r="AO651" s="166">
        <f t="shared" si="183"/>
        <v>-454634317.57931894</v>
      </c>
      <c r="AP651" s="166">
        <f t="shared" si="183"/>
        <v>-456342674.91225404</v>
      </c>
      <c r="AQ651" s="166">
        <f t="shared" si="183"/>
        <v>-457993432.70134908</v>
      </c>
      <c r="AR651" s="166">
        <f t="shared" si="183"/>
        <v>-459590012.87653273</v>
      </c>
      <c r="AS651" s="166">
        <f t="shared" si="183"/>
        <v>-461135550.70275354</v>
      </c>
      <c r="AT651" s="166">
        <f t="shared" si="183"/>
        <v>-462632925.42689979</v>
      </c>
      <c r="AU651" s="166">
        <f t="shared" si="183"/>
        <v>-464084786.97413921</v>
      </c>
      <c r="AV651" s="166">
        <f t="shared" si="183"/>
        <v>-465493579.28566372</v>
      </c>
      <c r="AW651" s="166">
        <f t="shared" si="183"/>
        <v>-466861560.78930545</v>
      </c>
      <c r="AX651" s="166">
        <f t="shared" si="183"/>
        <v>-468190822.41294342</v>
      </c>
      <c r="AY651" s="166">
        <f t="shared" si="183"/>
        <v>-469483303.48414016</v>
      </c>
      <c r="AZ651" s="166">
        <f t="shared" si="183"/>
        <v>-470740805.80496407</v>
      </c>
      <c r="BA651" s="166">
        <f t="shared" si="183"/>
        <v>-471965006.1460976</v>
      </c>
      <c r="BB651" s="166">
        <f t="shared" si="183"/>
        <v>-473157467.367239</v>
      </c>
      <c r="BC651" s="166">
        <f t="shared" si="183"/>
        <v>-474319648.33999169</v>
      </c>
      <c r="BD651" s="166">
        <f t="shared" si="183"/>
        <v>-475452912.82374072</v>
      </c>
      <c r="BE651" s="166">
        <f t="shared" si="183"/>
        <v>-476558537.42350042</v>
      </c>
      <c r="BF651" s="166">
        <f t="shared" si="183"/>
        <v>-477637718.74063504</v>
      </c>
      <c r="BG651" s="166">
        <f t="shared" si="183"/>
        <v>-478691579.81210458</v>
      </c>
      <c r="BH651" s="166">
        <f t="shared" si="183"/>
        <v>-479721175.92097777</v>
      </c>
      <c r="BI651" s="166">
        <f t="shared" si="183"/>
        <v>-480727499.84999239</v>
      </c>
      <c r="BJ651" s="166">
        <f t="shared" si="183"/>
        <v>-481711486.64060551</v>
      </c>
      <c r="BK651" s="166">
        <f t="shared" si="183"/>
        <v>-482674017.91199517</v>
      </c>
      <c r="BL651" s="166">
        <f t="shared" si="183"/>
        <v>-483615925.78763622</v>
      </c>
      <c r="BM651" s="166">
        <f t="shared" si="183"/>
        <v>-484537996.47119373</v>
      </c>
      <c r="BN651" s="1384">
        <f t="shared" si="183"/>
        <v>-485440973.508412</v>
      </c>
    </row>
    <row r="652" spans="1:66" x14ac:dyDescent="0.15">
      <c r="A652" s="1123"/>
      <c r="B652" s="1337"/>
      <c r="C652" s="3667"/>
      <c r="D652" s="1366" t="str">
        <f t="shared" si="183"/>
        <v>Low Price Range</v>
      </c>
      <c r="E652" s="1391" t="str">
        <f t="shared" si="179"/>
        <v>High Range CAPEX</v>
      </c>
      <c r="F652" s="2821">
        <f t="shared" si="181"/>
        <v>-2548800000</v>
      </c>
      <c r="G652" s="166">
        <f t="shared" si="183"/>
        <v>-116871613.43677366</v>
      </c>
      <c r="H652" s="166">
        <f t="shared" si="183"/>
        <v>-176597643.83677375</v>
      </c>
      <c r="I652" s="166">
        <f t="shared" si="183"/>
        <v>-208726672.80524462</v>
      </c>
      <c r="J652" s="166">
        <f t="shared" si="183"/>
        <v>-230351071.19677365</v>
      </c>
      <c r="K652" s="166">
        <f t="shared" si="183"/>
        <v>-246485030.01798391</v>
      </c>
      <c r="L652" s="166">
        <f t="shared" si="183"/>
        <v>-259267197.26839751</v>
      </c>
      <c r="M652" s="166">
        <f t="shared" si="183"/>
        <v>-269801407.95239824</v>
      </c>
      <c r="N652" s="166">
        <f t="shared" si="183"/>
        <v>-278729155.8207736</v>
      </c>
      <c r="O652" s="166">
        <f t="shared" si="183"/>
        <v>-286454973.9159202</v>
      </c>
      <c r="P652" s="166">
        <f t="shared" si="183"/>
        <v>-293249718.7598629</v>
      </c>
      <c r="Q652" s="166">
        <f t="shared" si="183"/>
        <v>-299303269.16241592</v>
      </c>
      <c r="R652" s="166">
        <f t="shared" si="183"/>
        <v>-304753669.28523511</v>
      </c>
      <c r="S652" s="166">
        <f t="shared" si="183"/>
        <v>-309704290.12807655</v>
      </c>
      <c r="T652" s="166">
        <f t="shared" si="183"/>
        <v>-314234458.90083575</v>
      </c>
      <c r="U652" s="166">
        <f t="shared" si="183"/>
        <v>-318406321.82266003</v>
      </c>
      <c r="V652" s="166">
        <f t="shared" si="183"/>
        <v>-322269431.9823736</v>
      </c>
      <c r="W652" s="166">
        <f t="shared" si="183"/>
        <v>-325863908.52863467</v>
      </c>
      <c r="X652" s="166">
        <f t="shared" si="183"/>
        <v>-329222668.26800549</v>
      </c>
      <c r="Y652" s="166">
        <f t="shared" si="183"/>
        <v>-332373037.41935915</v>
      </c>
      <c r="Z652" s="166">
        <f t="shared" si="183"/>
        <v>-335337938.627554</v>
      </c>
      <c r="AA652" s="166">
        <f t="shared" si="183"/>
        <v>-338136780.40988243</v>
      </c>
      <c r="AB652" s="166">
        <f t="shared" si="183"/>
        <v>-340786133.98985171</v>
      </c>
      <c r="AC652" s="166">
        <f t="shared" si="183"/>
        <v>-343300255.52286839</v>
      </c>
      <c r="AD652" s="166">
        <f t="shared" si="183"/>
        <v>-345691494.10038894</v>
      </c>
      <c r="AE652" s="166">
        <f t="shared" si="183"/>
        <v>-347970614.15269971</v>
      </c>
      <c r="AF652" s="166">
        <f t="shared" si="183"/>
        <v>-350147052.85894626</v>
      </c>
      <c r="AG652" s="166">
        <f t="shared" si="183"/>
        <v>-352229127.62166214</v>
      </c>
      <c r="AH652" s="166">
        <f t="shared" si="183"/>
        <v>-354224204.75442952</v>
      </c>
      <c r="AI652" s="166">
        <f t="shared" si="183"/>
        <v>-356138837.73875552</v>
      </c>
      <c r="AJ652" s="166">
        <f t="shared" si="183"/>
        <v>-357978881.38407135</v>
      </c>
      <c r="AK652" s="166">
        <f t="shared" si="183"/>
        <v>-359749586.74216634</v>
      </c>
      <c r="AL652" s="166">
        <f t="shared" si="183"/>
        <v>-361455680.52781355</v>
      </c>
      <c r="AM652" s="166">
        <f t="shared" si="183"/>
        <v>-363101431.97315526</v>
      </c>
      <c r="AN652" s="166">
        <f t="shared" si="183"/>
        <v>-364690709.41944849</v>
      </c>
      <c r="AO652" s="166">
        <f t="shared" si="183"/>
        <v>-366227028.47302765</v>
      </c>
      <c r="AP652" s="166">
        <f t="shared" si="183"/>
        <v>-367713593.18488228</v>
      </c>
      <c r="AQ652" s="166">
        <f t="shared" si="183"/>
        <v>-369153331.42775226</v>
      </c>
      <c r="AR652" s="166">
        <f t="shared" si="183"/>
        <v>-370548925.42110056</v>
      </c>
      <c r="AS652" s="166">
        <f t="shared" si="183"/>
        <v>-371902838.17805743</v>
      </c>
      <c r="AT652" s="166">
        <f t="shared" si="183"/>
        <v>-373217336.50847596</v>
      </c>
      <c r="AU652" s="166">
        <f t="shared" si="183"/>
        <v>-374494511.10042691</v>
      </c>
      <c r="AV652" s="166">
        <f t="shared" si="183"/>
        <v>-375736294.1125716</v>
      </c>
      <c r="AW652" s="166">
        <f t="shared" si="183"/>
        <v>-376944474.63718629</v>
      </c>
      <c r="AX652" s="166">
        <f t="shared" si="183"/>
        <v>-378120712.33454388</v>
      </c>
      <c r="AY652" s="166">
        <f t="shared" si="183"/>
        <v>-379266549.49109364</v>
      </c>
      <c r="AZ652" s="166">
        <f t="shared" si="183"/>
        <v>-380383421.71425891</v>
      </c>
      <c r="BA652" s="166">
        <f t="shared" si="183"/>
        <v>-381472667.44397712</v>
      </c>
      <c r="BB652" s="166">
        <f t="shared" si="183"/>
        <v>-382535536.43402743</v>
      </c>
      <c r="BC652" s="166">
        <f t="shared" si="183"/>
        <v>-383573197.33364654</v>
      </c>
      <c r="BD652" s="166">
        <f t="shared" si="183"/>
        <v>-384586744.48110706</v>
      </c>
      <c r="BE652" s="166">
        <f t="shared" si="183"/>
        <v>-385577204.00513273</v>
      </c>
      <c r="BF652" s="166">
        <f t="shared" si="183"/>
        <v>-386545539.31672901</v>
      </c>
      <c r="BG652" s="166">
        <f t="shared" si="183"/>
        <v>-387492656.06277233</v>
      </c>
      <c r="BH652" s="166">
        <f t="shared" si="183"/>
        <v>-388419406.60317332</v>
      </c>
      <c r="BI652" s="166">
        <f t="shared" si="183"/>
        <v>-389326594.06532907</v>
      </c>
      <c r="BJ652" s="166">
        <f t="shared" si="183"/>
        <v>-390214976.02266401</v>
      </c>
      <c r="BK652" s="166">
        <f t="shared" si="183"/>
        <v>-391085267.83814251</v>
      </c>
      <c r="BL652" s="166">
        <f t="shared" si="183"/>
        <v>-391938145.70855731</v>
      </c>
      <c r="BM652" s="166">
        <f t="shared" si="183"/>
        <v>-392774249.44102436</v>
      </c>
      <c r="BN652" s="1384">
        <f t="shared" si="183"/>
        <v>-393594184.98934162</v>
      </c>
    </row>
    <row r="653" spans="1:66" ht="6" customHeight="1" x14ac:dyDescent="0.15">
      <c r="A653" s="1123"/>
      <c r="B653" s="1337"/>
      <c r="C653" s="3667"/>
      <c r="D653" s="1366"/>
      <c r="E653" s="1391"/>
      <c r="F653" s="2821"/>
      <c r="G653" s="166"/>
      <c r="H653" s="166"/>
      <c r="I653" s="166"/>
      <c r="J653" s="166"/>
      <c r="K653" s="166"/>
      <c r="L653" s="166"/>
      <c r="M653" s="166"/>
      <c r="N653" s="166"/>
      <c r="O653" s="166"/>
      <c r="P653" s="166"/>
      <c r="Q653" s="166"/>
      <c r="R653" s="166"/>
      <c r="S653" s="166"/>
      <c r="T653" s="166"/>
      <c r="U653" s="166"/>
      <c r="V653" s="166"/>
      <c r="W653" s="166"/>
      <c r="X653" s="166"/>
      <c r="Y653" s="166"/>
      <c r="Z653" s="166"/>
      <c r="AA653" s="166"/>
      <c r="AB653" s="166"/>
      <c r="AC653" s="166"/>
      <c r="AD653" s="166"/>
      <c r="AE653" s="166"/>
      <c r="AF653" s="166"/>
      <c r="AG653" s="166"/>
      <c r="AH653" s="166"/>
      <c r="AI653" s="166"/>
      <c r="AJ653" s="166"/>
      <c r="AK653" s="166"/>
      <c r="AL653" s="166"/>
      <c r="AM653" s="166"/>
      <c r="AN653" s="166"/>
      <c r="AO653" s="166"/>
      <c r="AP653" s="166"/>
      <c r="AQ653" s="166"/>
      <c r="AR653" s="166"/>
      <c r="AS653" s="166"/>
      <c r="AT653" s="166"/>
      <c r="AU653" s="166"/>
      <c r="AV653" s="166"/>
      <c r="AW653" s="166"/>
      <c r="AX653" s="166"/>
      <c r="AY653" s="166"/>
      <c r="AZ653" s="166"/>
      <c r="BA653" s="166"/>
      <c r="BB653" s="166"/>
      <c r="BC653" s="166"/>
      <c r="BD653" s="166"/>
      <c r="BE653" s="166"/>
      <c r="BF653" s="166"/>
      <c r="BG653" s="166"/>
      <c r="BH653" s="166"/>
      <c r="BI653" s="166"/>
      <c r="BJ653" s="166"/>
      <c r="BK653" s="166"/>
      <c r="BL653" s="166"/>
      <c r="BM653" s="166"/>
      <c r="BN653" s="1384"/>
    </row>
    <row r="654" spans="1:66" x14ac:dyDescent="0.15">
      <c r="A654" s="1123"/>
      <c r="B654" s="1337"/>
      <c r="C654" s="3667"/>
      <c r="D654" s="1366" t="str">
        <f t="shared" ref="D654:BN656" si="184">D621</f>
        <v>High Price Range</v>
      </c>
      <c r="E654" s="1391" t="str">
        <f t="shared" si="179"/>
        <v>High Range CAPEX</v>
      </c>
      <c r="F654" s="2821">
        <f>F650</f>
        <v>-2548800000</v>
      </c>
      <c r="G654" s="166">
        <f t="shared" si="184"/>
        <v>1153674091.2032261</v>
      </c>
      <c r="H654" s="166">
        <f t="shared" si="184"/>
        <v>780112889.47522628</v>
      </c>
      <c r="I654" s="166">
        <f t="shared" si="184"/>
        <v>597261597.30141366</v>
      </c>
      <c r="J654" s="166">
        <f t="shared" si="184"/>
        <v>481263928.09282649</v>
      </c>
      <c r="K654" s="166">
        <f t="shared" si="184"/>
        <v>398403091.93354619</v>
      </c>
      <c r="L654" s="166">
        <f t="shared" si="184"/>
        <v>334982894.35377622</v>
      </c>
      <c r="M654" s="166">
        <f t="shared" si="184"/>
        <v>284190828.27107143</v>
      </c>
      <c r="N654" s="166">
        <f t="shared" si="184"/>
        <v>242184758.98690653</v>
      </c>
      <c r="O654" s="166">
        <f t="shared" si="184"/>
        <v>206602325.06069803</v>
      </c>
      <c r="P654" s="166">
        <f t="shared" si="184"/>
        <v>175896090.05948222</v>
      </c>
      <c r="Q654" s="166">
        <f t="shared" si="184"/>
        <v>149002044.05393541</v>
      </c>
      <c r="R654" s="166">
        <f t="shared" si="184"/>
        <v>125159931.99566615</v>
      </c>
      <c r="S654" s="166">
        <f t="shared" si="184"/>
        <v>103809325.19672573</v>
      </c>
      <c r="T654" s="166">
        <f t="shared" si="184"/>
        <v>84526279.129502535</v>
      </c>
      <c r="U654" s="166">
        <f t="shared" si="184"/>
        <v>66983032.112908006</v>
      </c>
      <c r="V654" s="166">
        <f t="shared" si="184"/>
        <v>50921423.70217061</v>
      </c>
      <c r="W654" s="166">
        <f t="shared" si="184"/>
        <v>36134817.113340497</v>
      </c>
      <c r="X654" s="166">
        <f t="shared" si="184"/>
        <v>22455476.561203718</v>
      </c>
      <c r="Y654" s="166">
        <f t="shared" si="184"/>
        <v>9745548.8171373606</v>
      </c>
      <c r="Z654" s="166">
        <f t="shared" si="184"/>
        <v>-2109511.4397689104</v>
      </c>
      <c r="AA654" s="166">
        <f t="shared" si="184"/>
        <v>-13205821.107236624</v>
      </c>
      <c r="AB654" s="166">
        <f t="shared" si="184"/>
        <v>-23624748.244206309</v>
      </c>
      <c r="AC654" s="166">
        <f t="shared" si="184"/>
        <v>-33435726.818503022</v>
      </c>
      <c r="AD654" s="166">
        <f t="shared" si="184"/>
        <v>-42698437.890821934</v>
      </c>
      <c r="AE654" s="166">
        <f t="shared" si="184"/>
        <v>-51464519.77921629</v>
      </c>
      <c r="AF654" s="166">
        <f t="shared" si="184"/>
        <v>-59778923.329974294</v>
      </c>
      <c r="AG654" s="166">
        <f t="shared" si="184"/>
        <v>-67680996.50428617</v>
      </c>
      <c r="AH654" s="166">
        <f t="shared" si="184"/>
        <v>-75205360.183752775</v>
      </c>
      <c r="AI654" s="166">
        <f t="shared" si="184"/>
        <v>-82382621.273121834</v>
      </c>
      <c r="AJ654" s="166">
        <f t="shared" si="184"/>
        <v>-89239957.797028303</v>
      </c>
      <c r="AK654" s="166">
        <f t="shared" si="184"/>
        <v>-95801602.397078753</v>
      </c>
      <c r="AL654" s="166">
        <f t="shared" si="184"/>
        <v>-102089244.5256182</v>
      </c>
      <c r="AM654" s="166">
        <f t="shared" si="184"/>
        <v>-108122367.08021963</v>
      </c>
      <c r="AN654" s="166">
        <f t="shared" si="184"/>
        <v>-113918529.79668236</v>
      </c>
      <c r="AO654" s="166">
        <f t="shared" si="184"/>
        <v>-119493609.11513543</v>
      </c>
      <c r="AP654" s="166">
        <f t="shared" si="184"/>
        <v>-124862002.23839164</v>
      </c>
      <c r="AQ654" s="166">
        <f t="shared" si="184"/>
        <v>-130036801.55944347</v>
      </c>
      <c r="AR654" s="166">
        <f t="shared" si="184"/>
        <v>-135029944.43364489</v>
      </c>
      <c r="AS654" s="166">
        <f t="shared" si="184"/>
        <v>-139852342.32849705</v>
      </c>
      <c r="AT654" s="166">
        <f t="shared" si="184"/>
        <v>-144513992.63916981</v>
      </c>
      <c r="AU654" s="166">
        <f t="shared" si="184"/>
        <v>-149024075.86560977</v>
      </c>
      <c r="AV654" s="166">
        <f t="shared" si="184"/>
        <v>-153391040.37314415</v>
      </c>
      <c r="AW654" s="166">
        <f t="shared" si="184"/>
        <v>-157622676.57703638</v>
      </c>
      <c r="AX654" s="166">
        <f t="shared" si="184"/>
        <v>-161726182.0827198</v>
      </c>
      <c r="AY654" s="166">
        <f t="shared" si="184"/>
        <v>-165708219.06225383</v>
      </c>
      <c r="AZ654" s="166">
        <f t="shared" si="184"/>
        <v>-169574964.94215727</v>
      </c>
      <c r="BA654" s="166">
        <f t="shared" si="184"/>
        <v>-173332157.30901837</v>
      </c>
      <c r="BB654" s="166">
        <f t="shared" si="184"/>
        <v>-176985133.80001223</v>
      </c>
      <c r="BC654" s="166">
        <f t="shared" si="184"/>
        <v>-180538867.62999135</v>
      </c>
      <c r="BD654" s="166">
        <f t="shared" si="184"/>
        <v>-183997999.31072772</v>
      </c>
      <c r="BE654" s="166">
        <f t="shared" si="184"/>
        <v>-187366865.03755945</v>
      </c>
      <c r="BF654" s="166">
        <f t="shared" si="184"/>
        <v>-190649522.15133405</v>
      </c>
      <c r="BG654" s="166">
        <f t="shared" si="184"/>
        <v>-193849772.02681422</v>
      </c>
      <c r="BH654" s="166">
        <f t="shared" si="184"/>
        <v>-196971180.69078362</v>
      </c>
      <c r="BI654" s="166">
        <f t="shared" si="184"/>
        <v>-200017097.43247163</v>
      </c>
      <c r="BJ654" s="166">
        <f t="shared" si="184"/>
        <v>-202990671.63435698</v>
      </c>
      <c r="BK654" s="166">
        <f t="shared" si="184"/>
        <v>-205894868.02194065</v>
      </c>
      <c r="BL654" s="166">
        <f t="shared" si="184"/>
        <v>-208732480.50585216</v>
      </c>
      <c r="BM654" s="166">
        <f t="shared" si="184"/>
        <v>-211506144.76801616</v>
      </c>
      <c r="BN654" s="1384">
        <f t="shared" si="184"/>
        <v>-214218349.72497737</v>
      </c>
    </row>
    <row r="655" spans="1:66" x14ac:dyDescent="0.15">
      <c r="A655" s="1123"/>
      <c r="B655" s="1337"/>
      <c r="C655" s="3667"/>
      <c r="D655" s="1366" t="str">
        <f t="shared" si="184"/>
        <v>High Price Range</v>
      </c>
      <c r="E655" s="1391" t="str">
        <f t="shared" ref="E655:F664" si="185">E651</f>
        <v>High Range CAPEX</v>
      </c>
      <c r="F655" s="2821">
        <f t="shared" si="185"/>
        <v>-2548800000</v>
      </c>
      <c r="G655" s="166">
        <f t="shared" si="184"/>
        <v>1153674091.2032261</v>
      </c>
      <c r="H655" s="166">
        <f t="shared" si="184"/>
        <v>873503189.90722597</v>
      </c>
      <c r="I655" s="166">
        <f t="shared" si="184"/>
        <v>729523058.71538007</v>
      </c>
      <c r="J655" s="166">
        <f t="shared" si="184"/>
        <v>635357923.80562603</v>
      </c>
      <c r="K655" s="166">
        <f t="shared" si="184"/>
        <v>566568611.297315</v>
      </c>
      <c r="L655" s="166">
        <f t="shared" si="184"/>
        <v>512974812.29255712</v>
      </c>
      <c r="M655" s="166">
        <f t="shared" si="184"/>
        <v>469415444.84279811</v>
      </c>
      <c r="N655" s="166">
        <f t="shared" si="184"/>
        <v>432934447.61926591</v>
      </c>
      <c r="O655" s="166">
        <f t="shared" si="184"/>
        <v>401690432.70460665</v>
      </c>
      <c r="P655" s="166">
        <f t="shared" si="184"/>
        <v>374463531.98720181</v>
      </c>
      <c r="Q655" s="166">
        <f t="shared" si="184"/>
        <v>350406571.28520131</v>
      </c>
      <c r="R655" s="166">
        <f t="shared" si="184"/>
        <v>328908802.8331573</v>
      </c>
      <c r="S655" s="166">
        <f t="shared" si="184"/>
        <v>309516354.30532026</v>
      </c>
      <c r="T655" s="166">
        <f t="shared" si="184"/>
        <v>291883340.50086236</v>
      </c>
      <c r="U655" s="166">
        <f t="shared" si="184"/>
        <v>275740522.5892055</v>
      </c>
      <c r="V655" s="166">
        <f t="shared" si="184"/>
        <v>260874492.86085999</v>
      </c>
      <c r="W655" s="166">
        <f t="shared" si="184"/>
        <v>247113427.71154892</v>
      </c>
      <c r="X655" s="166">
        <f t="shared" si="184"/>
        <v>234317080.18339956</v>
      </c>
      <c r="Y655" s="166">
        <f t="shared" si="184"/>
        <v>222369590.02829301</v>
      </c>
      <c r="Z655" s="166">
        <f t="shared" si="184"/>
        <v>211174214.57360542</v>
      </c>
      <c r="AA655" s="166">
        <f t="shared" si="184"/>
        <v>200649398.80428636</v>
      </c>
      <c r="AB655" s="166">
        <f t="shared" si="184"/>
        <v>190725797.97690511</v>
      </c>
      <c r="AC655" s="166">
        <f t="shared" si="184"/>
        <v>181343989.92151248</v>
      </c>
      <c r="AD655" s="166">
        <f t="shared" si="184"/>
        <v>172452694.79266751</v>
      </c>
      <c r="AE655" s="166">
        <f t="shared" si="184"/>
        <v>164007373.6419847</v>
      </c>
      <c r="AF655" s="166">
        <f t="shared" si="184"/>
        <v>155969113.54400599</v>
      </c>
      <c r="AG655" s="166">
        <f t="shared" si="184"/>
        <v>148303732.10710335</v>
      </c>
      <c r="AH655" s="166">
        <f t="shared" si="184"/>
        <v>140981051.81021702</v>
      </c>
      <c r="AI655" s="166">
        <f t="shared" si="184"/>
        <v>133974307.14414299</v>
      </c>
      <c r="AJ655" s="166">
        <f t="shared" si="184"/>
        <v>127259656.58530867</v>
      </c>
      <c r="AK655" s="166">
        <f t="shared" si="184"/>
        <v>120815778.043648</v>
      </c>
      <c r="AL655" s="166">
        <f t="shared" si="184"/>
        <v>114623531.31621492</v>
      </c>
      <c r="AM655" s="166">
        <f t="shared" si="184"/>
        <v>108665674.73286378</v>
      </c>
      <c r="AN655" s="166">
        <f t="shared" si="184"/>
        <v>102926625.93930054</v>
      </c>
      <c r="AO655" s="166">
        <f t="shared" si="184"/>
        <v>97392258.865109324</v>
      </c>
      <c r="AP655" s="166">
        <f t="shared" si="184"/>
        <v>92049730.540373564</v>
      </c>
      <c r="AQ655" s="166">
        <f t="shared" si="184"/>
        <v>86887332.676943898</v>
      </c>
      <c r="AR655" s="166">
        <f t="shared" si="184"/>
        <v>81894363.908533096</v>
      </c>
      <c r="AS655" s="166">
        <f t="shared" si="184"/>
        <v>77061019.353299379</v>
      </c>
      <c r="AT655" s="166">
        <f t="shared" si="184"/>
        <v>72378294.772048593</v>
      </c>
      <c r="AU655" s="166">
        <f t="shared" si="184"/>
        <v>67837903.081046462</v>
      </c>
      <c r="AV655" s="166">
        <f t="shared" si="184"/>
        <v>63432201.368127227</v>
      </c>
      <c r="AW655" s="166">
        <f t="shared" si="184"/>
        <v>59154126.875149846</v>
      </c>
      <c r="AX655" s="166">
        <f t="shared" si="184"/>
        <v>54997140.664853215</v>
      </c>
      <c r="AY655" s="166">
        <f t="shared" si="184"/>
        <v>50955177.898088098</v>
      </c>
      <c r="AZ655" s="166">
        <f t="shared" si="184"/>
        <v>47022603.817769527</v>
      </c>
      <c r="BA655" s="166">
        <f t="shared" si="184"/>
        <v>43194174.676179767</v>
      </c>
      <c r="BB655" s="166">
        <f t="shared" si="184"/>
        <v>39465002.958251476</v>
      </c>
      <c r="BC655" s="166">
        <f t="shared" si="184"/>
        <v>35830526.349816918</v>
      </c>
      <c r="BD655" s="166">
        <f t="shared" si="184"/>
        <v>32286479.980170965</v>
      </c>
      <c r="BE655" s="166">
        <f t="shared" si="184"/>
        <v>28828871.535576582</v>
      </c>
      <c r="BF655" s="166">
        <f t="shared" si="184"/>
        <v>25453958.896888971</v>
      </c>
      <c r="BG655" s="166">
        <f t="shared" si="184"/>
        <v>22158230.002168179</v>
      </c>
      <c r="BH655" s="166">
        <f t="shared" si="184"/>
        <v>18938384.675521731</v>
      </c>
      <c r="BI655" s="166">
        <f t="shared" si="184"/>
        <v>15791318.1977005</v>
      </c>
      <c r="BJ655" s="166">
        <f t="shared" si="184"/>
        <v>12714106.423168302</v>
      </c>
      <c r="BK655" s="166">
        <f t="shared" si="184"/>
        <v>9703992.2733325958</v>
      </c>
      <c r="BL655" s="166">
        <f t="shared" si="184"/>
        <v>6758373.4570055008</v>
      </c>
      <c r="BM655" s="166">
        <f t="shared" si="184"/>
        <v>3874791.2875473499</v>
      </c>
      <c r="BN655" s="1384">
        <f t="shared" si="184"/>
        <v>1050920.4819961786</v>
      </c>
    </row>
    <row r="656" spans="1:66" x14ac:dyDescent="0.15">
      <c r="A656" s="1123"/>
      <c r="B656" s="1337"/>
      <c r="C656" s="3668"/>
      <c r="D656" s="1367" t="str">
        <f t="shared" si="184"/>
        <v>High Price Range</v>
      </c>
      <c r="E656" s="1685" t="str">
        <f t="shared" si="185"/>
        <v>High Range CAPEX</v>
      </c>
      <c r="F656" s="2822">
        <f t="shared" si="185"/>
        <v>-2548800000</v>
      </c>
      <c r="G656" s="1365">
        <f t="shared" si="184"/>
        <v>1153674091.2032261</v>
      </c>
      <c r="H656" s="1364">
        <f t="shared" si="184"/>
        <v>966893490.33922613</v>
      </c>
      <c r="I656" s="1364">
        <f t="shared" si="184"/>
        <v>866416708.34455574</v>
      </c>
      <c r="J656" s="1364">
        <f t="shared" si="184"/>
        <v>798790949.56162632</v>
      </c>
      <c r="K656" s="1364">
        <f t="shared" si="184"/>
        <v>748335386.00318348</v>
      </c>
      <c r="L656" s="1364">
        <f t="shared" si="184"/>
        <v>708361845.76642287</v>
      </c>
      <c r="M656" s="1364">
        <f t="shared" si="184"/>
        <v>675418316.98997104</v>
      </c>
      <c r="N656" s="1364">
        <f t="shared" si="184"/>
        <v>647498662.86178625</v>
      </c>
      <c r="O656" s="1364">
        <f t="shared" si="184"/>
        <v>623337791.35713255</v>
      </c>
      <c r="P656" s="1364">
        <f t="shared" si="184"/>
        <v>602088655.65918791</v>
      </c>
      <c r="Q656" s="1364">
        <f t="shared" si="184"/>
        <v>583157449.71804464</v>
      </c>
      <c r="R656" s="1364">
        <f t="shared" si="184"/>
        <v>566112469.44610322</v>
      </c>
      <c r="S656" s="1364">
        <f t="shared" si="184"/>
        <v>550630443.77851808</v>
      </c>
      <c r="T656" s="1364">
        <f t="shared" si="184"/>
        <v>536463293.54729664</v>
      </c>
      <c r="U656" s="1364">
        <f t="shared" si="184"/>
        <v>523416669.52018631</v>
      </c>
      <c r="V656" s="1364">
        <f t="shared" si="184"/>
        <v>511335604.83193052</v>
      </c>
      <c r="W656" s="1364">
        <f t="shared" si="184"/>
        <v>500094635.28137076</v>
      </c>
      <c r="X656" s="1364">
        <f t="shared" si="184"/>
        <v>489590820.47774208</v>
      </c>
      <c r="Y656" s="1364">
        <f t="shared" si="184"/>
        <v>479738703.41768658</v>
      </c>
      <c r="Z656" s="1364">
        <f t="shared" si="184"/>
        <v>470466598.34959161</v>
      </c>
      <c r="AA656" s="1364">
        <f t="shared" si="184"/>
        <v>461713809.21685565</v>
      </c>
      <c r="AB656" s="1364">
        <f t="shared" si="184"/>
        <v>453428513.00256288</v>
      </c>
      <c r="AC656" s="1364">
        <f t="shared" si="184"/>
        <v>445566126.57846916</v>
      </c>
      <c r="AD656" s="1364">
        <f t="shared" si="184"/>
        <v>438088030.75781548</v>
      </c>
      <c r="AE656" s="1364">
        <f t="shared" si="184"/>
        <v>430960562.04843032</v>
      </c>
      <c r="AF656" s="1364">
        <f t="shared" si="184"/>
        <v>424154207.65698898</v>
      </c>
      <c r="AG656" s="1364">
        <f t="shared" si="184"/>
        <v>417642956.65605438</v>
      </c>
      <c r="AH656" s="1364">
        <f t="shared" si="184"/>
        <v>411403772.44888985</v>
      </c>
      <c r="AI656" s="1364">
        <f t="shared" si="184"/>
        <v>405416160.40014994</v>
      </c>
      <c r="AJ656" s="230">
        <f t="shared" si="184"/>
        <v>399661810.82449019</v>
      </c>
      <c r="AK656" s="230">
        <f t="shared" si="184"/>
        <v>394124302.1616329</v>
      </c>
      <c r="AL656" s="230">
        <f t="shared" si="184"/>
        <v>388788852.60506022</v>
      </c>
      <c r="AM656" s="230">
        <f t="shared" si="184"/>
        <v>383642111.02898324</v>
      </c>
      <c r="AN656" s="230">
        <f t="shared" si="184"/>
        <v>378671980.00955641</v>
      </c>
      <c r="AO656" s="230">
        <f t="shared" si="184"/>
        <v>373867465.22723281</v>
      </c>
      <c r="AP656" s="230">
        <f t="shared" si="184"/>
        <v>369218546.68629062</v>
      </c>
      <c r="AQ656" s="230">
        <f t="shared" si="184"/>
        <v>364716068.0804106</v>
      </c>
      <c r="AR656" s="230">
        <f t="shared" si="184"/>
        <v>360351641.3322407</v>
      </c>
      <c r="AS656" s="230">
        <f t="shared" si="184"/>
        <v>356117563.88613868</v>
      </c>
      <c r="AT656" s="230">
        <f t="shared" si="184"/>
        <v>352006746.77095509</v>
      </c>
      <c r="AU656" s="230">
        <f t="shared" si="184"/>
        <v>348012651.79937911</v>
      </c>
      <c r="AV656" s="230">
        <f t="shared" si="184"/>
        <v>344129236.55149269</v>
      </c>
      <c r="AW656" s="230">
        <f t="shared" si="184"/>
        <v>340350906.01741254</v>
      </c>
      <c r="AX656" s="230">
        <f t="shared" si="184"/>
        <v>336672469.95862925</v>
      </c>
      <c r="AY656" s="230">
        <f t="shared" si="184"/>
        <v>333089105.19858551</v>
      </c>
      <c r="AZ656" s="230">
        <f t="shared" si="184"/>
        <v>329596322.17694473</v>
      </c>
      <c r="BA656" s="230">
        <f t="shared" si="184"/>
        <v>326189935.20425045</v>
      </c>
      <c r="BB656" s="230">
        <f t="shared" si="184"/>
        <v>322866035.93835676</v>
      </c>
      <c r="BC656" s="230">
        <f t="shared" si="184"/>
        <v>319620969.67451978</v>
      </c>
      <c r="BD656" s="230">
        <f t="shared" si="184"/>
        <v>316451314.09991002</v>
      </c>
      <c r="BE656" s="230">
        <f t="shared" si="184"/>
        <v>313353860.21271873</v>
      </c>
      <c r="BF656" s="230">
        <f t="shared" si="184"/>
        <v>310325595.14761269</v>
      </c>
      <c r="BG656" s="230">
        <f t="shared" si="184"/>
        <v>307363686.68442547</v>
      </c>
      <c r="BH656" s="230">
        <f t="shared" si="184"/>
        <v>304465469.24677157</v>
      </c>
      <c r="BI656" s="230">
        <f t="shared" si="184"/>
        <v>301628431.2225982</v>
      </c>
      <c r="BJ656" s="230">
        <f t="shared" si="184"/>
        <v>298850203.46032333</v>
      </c>
      <c r="BK656" s="230">
        <f t="shared" si="184"/>
        <v>296128548.81270254</v>
      </c>
      <c r="BL656" s="230">
        <f t="shared" si="184"/>
        <v>293461352.61645782</v>
      </c>
      <c r="BM656" s="230">
        <f t="shared" si="184"/>
        <v>290846614.00937235</v>
      </c>
      <c r="BN656" s="1385">
        <f t="shared" si="184"/>
        <v>288282437.99836373</v>
      </c>
    </row>
    <row r="657" spans="1:66" ht="8.25" customHeight="1" x14ac:dyDescent="0.15">
      <c r="A657" s="1123"/>
      <c r="B657" s="1337"/>
      <c r="C657" s="3666" t="str">
        <f>C625</f>
        <v>High Range Opex - High</v>
      </c>
      <c r="D657" s="1366"/>
      <c r="E657" s="1391"/>
      <c r="F657" s="2821"/>
      <c r="G657" s="166"/>
      <c r="H657" s="166"/>
      <c r="I657" s="166"/>
      <c r="J657" s="166"/>
      <c r="K657" s="166"/>
      <c r="L657" s="166"/>
      <c r="M657" s="166"/>
      <c r="N657" s="166"/>
      <c r="O657" s="166"/>
      <c r="P657" s="166"/>
      <c r="Q657" s="166"/>
      <c r="R657" s="166"/>
      <c r="S657" s="166"/>
      <c r="T657" s="166"/>
      <c r="U657" s="166"/>
      <c r="V657" s="166"/>
      <c r="W657" s="166"/>
      <c r="X657" s="166"/>
      <c r="Y657" s="166"/>
      <c r="Z657" s="166"/>
      <c r="AA657" s="166"/>
      <c r="AB657" s="166"/>
      <c r="AC657" s="166"/>
      <c r="AD657" s="166"/>
      <c r="AE657" s="166"/>
      <c r="AF657" s="166"/>
      <c r="AG657" s="166"/>
      <c r="AH657" s="166"/>
      <c r="AI657" s="166"/>
      <c r="AJ657" s="166"/>
      <c r="AK657" s="166"/>
      <c r="AL657" s="166"/>
      <c r="AM657" s="166"/>
      <c r="AN657" s="166"/>
      <c r="AO657" s="166"/>
      <c r="AP657" s="166"/>
      <c r="AQ657" s="166"/>
      <c r="AR657" s="166"/>
      <c r="AS657" s="166"/>
      <c r="AT657" s="166"/>
      <c r="AU657" s="166"/>
      <c r="AV657" s="166"/>
      <c r="AW657" s="166"/>
      <c r="AX657" s="166"/>
      <c r="AY657" s="166"/>
      <c r="AZ657" s="166"/>
      <c r="BA657" s="166"/>
      <c r="BB657" s="166"/>
      <c r="BC657" s="166"/>
      <c r="BD657" s="166"/>
      <c r="BE657" s="166"/>
      <c r="BF657" s="166"/>
      <c r="BG657" s="166"/>
      <c r="BH657" s="166"/>
      <c r="BI657" s="166"/>
      <c r="BJ657" s="166"/>
      <c r="BK657" s="166"/>
      <c r="BL657" s="166"/>
      <c r="BM657" s="166"/>
      <c r="BN657" s="1384"/>
    </row>
    <row r="658" spans="1:66" x14ac:dyDescent="0.15">
      <c r="A658" s="1123"/>
      <c r="B658" s="1337"/>
      <c r="C658" s="3667"/>
      <c r="D658" s="1366" t="str">
        <f t="shared" ref="D658:BN660" si="186">D625</f>
        <v>Low Price Range</v>
      </c>
      <c r="E658" s="1391" t="str">
        <f t="shared" si="185"/>
        <v>High Range CAPEX</v>
      </c>
      <c r="F658" s="2821">
        <f>F650</f>
        <v>-2548800000</v>
      </c>
      <c r="G658" s="166">
        <f t="shared" si="186"/>
        <v>-210547877.94719994</v>
      </c>
      <c r="H658" s="166">
        <f t="shared" si="186"/>
        <v>-329999938.74719989</v>
      </c>
      <c r="I658" s="166">
        <f t="shared" si="186"/>
        <v>-388469510.98615146</v>
      </c>
      <c r="J658" s="166">
        <f t="shared" si="186"/>
        <v>-425561587.38719988</v>
      </c>
      <c r="K658" s="166">
        <f t="shared" si="186"/>
        <v>-452057641.02727818</v>
      </c>
      <c r="L658" s="166">
        <f t="shared" si="186"/>
        <v>-472337245.17836112</v>
      </c>
      <c r="M658" s="166">
        <f t="shared" si="186"/>
        <v>-488578805.96626806</v>
      </c>
      <c r="N658" s="166">
        <f t="shared" si="186"/>
        <v>-502010906.29919988</v>
      </c>
      <c r="O658" s="166">
        <f t="shared" si="186"/>
        <v>-513388948.34720755</v>
      </c>
      <c r="P658" s="166">
        <f t="shared" si="186"/>
        <v>-523207749.21126252</v>
      </c>
      <c r="Q658" s="166">
        <f t="shared" si="186"/>
        <v>-531807542.77588356</v>
      </c>
      <c r="R658" s="166">
        <f t="shared" si="186"/>
        <v>-539431432.53212893</v>
      </c>
      <c r="S658" s="166">
        <f t="shared" si="186"/>
        <v>-546258624.35415578</v>
      </c>
      <c r="T658" s="166">
        <f t="shared" si="186"/>
        <v>-552424681.16245437</v>
      </c>
      <c r="U658" s="166">
        <f t="shared" si="186"/>
        <v>-558034409.90184712</v>
      </c>
      <c r="V658" s="166">
        <f t="shared" si="186"/>
        <v>-563170361.42879987</v>
      </c>
      <c r="W658" s="166">
        <f t="shared" si="186"/>
        <v>-567898611.10008311</v>
      </c>
      <c r="X658" s="166">
        <f t="shared" si="186"/>
        <v>-572272795.06720603</v>
      </c>
      <c r="Y658" s="166">
        <f t="shared" si="186"/>
        <v>-576336994.06492007</v>
      </c>
      <c r="Z658" s="166">
        <f t="shared" si="186"/>
        <v>-580127835.75845003</v>
      </c>
      <c r="AA658" s="166">
        <f t="shared" si="186"/>
        <v>-583676055.03529847</v>
      </c>
      <c r="AB658" s="166">
        <f t="shared" si="186"/>
        <v>-587007670.61014688</v>
      </c>
      <c r="AC658" s="166">
        <f t="shared" si="186"/>
        <v>-590144885.08462465</v>
      </c>
      <c r="AD658" s="166">
        <f t="shared" si="186"/>
        <v>-593106782.41514313</v>
      </c>
      <c r="AE658" s="166">
        <f t="shared" si="186"/>
        <v>-595909874.76484787</v>
      </c>
      <c r="AF658" s="166">
        <f t="shared" si="186"/>
        <v>-598568535.87276459</v>
      </c>
      <c r="AG658" s="166">
        <f t="shared" si="186"/>
        <v>-601095347.86741936</v>
      </c>
      <c r="AH658" s="166">
        <f t="shared" si="186"/>
        <v>-603501381.31940353</v>
      </c>
      <c r="AI658" s="166">
        <f t="shared" si="186"/>
        <v>-605796423.26717257</v>
      </c>
      <c r="AJ658" s="166">
        <f t="shared" si="186"/>
        <v>-607989164.31091774</v>
      </c>
      <c r="AK658" s="166">
        <f t="shared" si="186"/>
        <v>-610087353.21835124</v>
      </c>
      <c r="AL658" s="166">
        <f t="shared" si="186"/>
        <v>-612097925.53247988</v>
      </c>
      <c r="AM658" s="166">
        <f t="shared" si="186"/>
        <v>-614027111.21576941</v>
      </c>
      <c r="AN658" s="166">
        <f t="shared" si="186"/>
        <v>-615880525.26950645</v>
      </c>
      <c r="AO658" s="166">
        <f t="shared" si="186"/>
        <v>-617663244.43475211</v>
      </c>
      <c r="AP658" s="166">
        <f t="shared" si="186"/>
        <v>-619379872.44320476</v>
      </c>
      <c r="AQ658" s="166">
        <f t="shared" si="186"/>
        <v>-621034595.79313171</v>
      </c>
      <c r="AR658" s="166">
        <f t="shared" si="186"/>
        <v>-622631231.64137602</v>
      </c>
      <c r="AS658" s="166">
        <f t="shared" si="186"/>
        <v>-624173269.1010294</v>
      </c>
      <c r="AT658" s="166">
        <f t="shared" si="186"/>
        <v>-625663904.99619997</v>
      </c>
      <c r="AU658" s="166">
        <f t="shared" si="186"/>
        <v>-627106074.93591988</v>
      </c>
      <c r="AV658" s="166">
        <f t="shared" si="186"/>
        <v>-628502480.41767883</v>
      </c>
      <c r="AW658" s="166">
        <f t="shared" si="186"/>
        <v>-629855612.54910088</v>
      </c>
      <c r="AX658" s="166">
        <f t="shared" si="186"/>
        <v>-631167772.87755752</v>
      </c>
      <c r="AY658" s="166">
        <f t="shared" si="186"/>
        <v>-632441091.73718977</v>
      </c>
      <c r="AZ658" s="166">
        <f t="shared" si="186"/>
        <v>-633677544.45713973</v>
      </c>
      <c r="BA658" s="166">
        <f t="shared" si="186"/>
        <v>-634878965.72082424</v>
      </c>
      <c r="BB658" s="166">
        <f t="shared" si="186"/>
        <v>-636047062.32155442</v>
      </c>
      <c r="BC658" s="166">
        <f t="shared" si="186"/>
        <v>-637183424.52288067</v>
      </c>
      <c r="BD658" s="166">
        <f t="shared" si="186"/>
        <v>-638289536.20131826</v>
      </c>
      <c r="BE658" s="166">
        <f t="shared" si="186"/>
        <v>-639366783.92342401</v>
      </c>
      <c r="BF658" s="166">
        <f t="shared" si="186"/>
        <v>-640416465.08765173</v>
      </c>
      <c r="BG658" s="166">
        <f t="shared" si="186"/>
        <v>-641439795.24328017</v>
      </c>
      <c r="BH658" s="166">
        <f t="shared" si="186"/>
        <v>-642437914.68337548</v>
      </c>
      <c r="BI658" s="166">
        <f t="shared" si="186"/>
        <v>-643411894.39576757</v>
      </c>
      <c r="BJ658" s="166">
        <f t="shared" si="186"/>
        <v>-644362741.44496286</v>
      </c>
      <c r="BK658" s="166">
        <f t="shared" si="186"/>
        <v>-645291403.84849954</v>
      </c>
      <c r="BL658" s="166">
        <f t="shared" si="186"/>
        <v>-646198775.00317812</v>
      </c>
      <c r="BM658" s="166">
        <f t="shared" si="186"/>
        <v>-647085697.70968556</v>
      </c>
      <c r="BN658" s="1384">
        <f t="shared" si="186"/>
        <v>-647952967.8381741</v>
      </c>
    </row>
    <row r="659" spans="1:66" x14ac:dyDescent="0.15">
      <c r="A659" s="1123"/>
      <c r="B659" s="1337"/>
      <c r="C659" s="3667"/>
      <c r="D659" s="1366" t="str">
        <f t="shared" si="186"/>
        <v>Low Price Range</v>
      </c>
      <c r="E659" s="1391" t="str">
        <f t="shared" si="185"/>
        <v>High Range CAPEX</v>
      </c>
      <c r="F659" s="2821">
        <f>F655</f>
        <v>-2548800000</v>
      </c>
      <c r="G659" s="166">
        <f t="shared" si="186"/>
        <v>-210547877.94719994</v>
      </c>
      <c r="H659" s="166">
        <f t="shared" si="186"/>
        <v>-300136923.54720002</v>
      </c>
      <c r="I659" s="166">
        <f t="shared" si="186"/>
        <v>-346176831.6146422</v>
      </c>
      <c r="J659" s="166">
        <f t="shared" si="186"/>
        <v>-376287612.30720001</v>
      </c>
      <c r="K659" s="166">
        <f t="shared" si="186"/>
        <v>-398284075.27531093</v>
      </c>
      <c r="L659" s="166">
        <f t="shared" si="186"/>
        <v>-415421534.16452587</v>
      </c>
      <c r="M659" s="166">
        <f t="shared" si="186"/>
        <v>-429350325.97949272</v>
      </c>
      <c r="N659" s="166">
        <f t="shared" si="186"/>
        <v>-441015697.75319999</v>
      </c>
      <c r="O659" s="166">
        <f t="shared" si="186"/>
        <v>-451006462.19007933</v>
      </c>
      <c r="P659" s="166">
        <f t="shared" si="186"/>
        <v>-459712691.27609432</v>
      </c>
      <c r="Q659" s="166">
        <f t="shared" si="186"/>
        <v>-467405282.26023763</v>
      </c>
      <c r="R659" s="166">
        <f t="shared" si="186"/>
        <v>-474279531.33192706</v>
      </c>
      <c r="S659" s="166">
        <f t="shared" si="186"/>
        <v>-480480571.29510492</v>
      </c>
      <c r="T659" s="166">
        <f t="shared" si="186"/>
        <v>-486119004.37464881</v>
      </c>
      <c r="U659" s="166">
        <f t="shared" si="186"/>
        <v>-491280923.91486537</v>
      </c>
      <c r="V659" s="166">
        <f t="shared" si="186"/>
        <v>-496034570.38230008</v>
      </c>
      <c r="W659" s="166">
        <f t="shared" si="186"/>
        <v>-500434887.07280356</v>
      </c>
      <c r="X659" s="166">
        <f t="shared" si="186"/>
        <v>-504526720.15364742</v>
      </c>
      <c r="Y659" s="166">
        <f t="shared" si="186"/>
        <v>-508347117.75868118</v>
      </c>
      <c r="Z659" s="166">
        <f t="shared" si="186"/>
        <v>-511927014.87676013</v>
      </c>
      <c r="AA659" s="166">
        <f t="shared" si="186"/>
        <v>-515292490.00471771</v>
      </c>
      <c r="AB659" s="166">
        <f t="shared" si="186"/>
        <v>-518465717.21328193</v>
      </c>
      <c r="AC659" s="166">
        <f t="shared" si="186"/>
        <v>-521465697.67448276</v>
      </c>
      <c r="AD659" s="166">
        <f t="shared" si="186"/>
        <v>-524308828.924218</v>
      </c>
      <c r="AE659" s="166">
        <f t="shared" si="186"/>
        <v>-527009352.99069065</v>
      </c>
      <c r="AF659" s="166">
        <f t="shared" si="186"/>
        <v>-529579712.89291918</v>
      </c>
      <c r="AG659" s="166">
        <f t="shared" si="186"/>
        <v>-532030838.98744011</v>
      </c>
      <c r="AH659" s="166">
        <f t="shared" si="186"/>
        <v>-534372381.01053143</v>
      </c>
      <c r="AI659" s="166">
        <f t="shared" si="186"/>
        <v>-536612897.65409708</v>
      </c>
      <c r="AJ659" s="166">
        <f t="shared" si="186"/>
        <v>-538760012.61971569</v>
      </c>
      <c r="AK659" s="166">
        <f t="shared" si="186"/>
        <v>-540820543.98053586</v>
      </c>
      <c r="AL659" s="166">
        <f t="shared" si="186"/>
        <v>-542800612.11703503</v>
      </c>
      <c r="AM659" s="166">
        <f t="shared" si="186"/>
        <v>-544705730.3240118</v>
      </c>
      <c r="AN659" s="166">
        <f t="shared" si="186"/>
        <v>-546540881.30396295</v>
      </c>
      <c r="AO659" s="166">
        <f t="shared" si="186"/>
        <v>-548310582.08974528</v>
      </c>
      <c r="AP659" s="166">
        <f t="shared" si="186"/>
        <v>-550018939.42268038</v>
      </c>
      <c r="AQ659" s="166">
        <f t="shared" si="186"/>
        <v>-551669697.2117753</v>
      </c>
      <c r="AR659" s="166">
        <f t="shared" si="186"/>
        <v>-553266277.38695908</v>
      </c>
      <c r="AS659" s="166">
        <f t="shared" si="186"/>
        <v>-554811815.21317983</v>
      </c>
      <c r="AT659" s="166">
        <f t="shared" si="186"/>
        <v>-556309189.93732607</v>
      </c>
      <c r="AU659" s="166">
        <f t="shared" si="186"/>
        <v>-557761051.4845655</v>
      </c>
      <c r="AV659" s="166">
        <f t="shared" si="186"/>
        <v>-559169843.79609001</v>
      </c>
      <c r="AW659" s="166">
        <f t="shared" si="186"/>
        <v>-560537825.29973173</v>
      </c>
      <c r="AX659" s="166">
        <f t="shared" si="186"/>
        <v>-561867086.92336965</v>
      </c>
      <c r="AY659" s="166">
        <f t="shared" si="186"/>
        <v>-563159567.99456644</v>
      </c>
      <c r="AZ659" s="166">
        <f t="shared" si="186"/>
        <v>-564417070.31539035</v>
      </c>
      <c r="BA659" s="166">
        <f t="shared" si="186"/>
        <v>-565641270.65652394</v>
      </c>
      <c r="BB659" s="166">
        <f t="shared" si="186"/>
        <v>-566833731.87766528</v>
      </c>
      <c r="BC659" s="166">
        <f t="shared" si="186"/>
        <v>-567995912.85041797</v>
      </c>
      <c r="BD659" s="166">
        <f t="shared" si="186"/>
        <v>-569129177.334167</v>
      </c>
      <c r="BE659" s="166">
        <f t="shared" si="186"/>
        <v>-570234801.9339267</v>
      </c>
      <c r="BF659" s="166">
        <f t="shared" si="186"/>
        <v>-571313983.25106132</v>
      </c>
      <c r="BG659" s="166">
        <f t="shared" si="186"/>
        <v>-572367844.32253087</v>
      </c>
      <c r="BH659" s="166">
        <f t="shared" si="186"/>
        <v>-573397440.43140411</v>
      </c>
      <c r="BI659" s="166">
        <f t="shared" si="186"/>
        <v>-574403764.36041868</v>
      </c>
      <c r="BJ659" s="166">
        <f t="shared" si="186"/>
        <v>-575387751.15103173</v>
      </c>
      <c r="BK659" s="166">
        <f t="shared" si="186"/>
        <v>-576350282.42242146</v>
      </c>
      <c r="BL659" s="166">
        <f t="shared" si="186"/>
        <v>-577292190.29806256</v>
      </c>
      <c r="BM659" s="166">
        <f t="shared" si="186"/>
        <v>-578214260.98162007</v>
      </c>
      <c r="BN659" s="1384">
        <f t="shared" si="186"/>
        <v>-579117238.01883829</v>
      </c>
    </row>
    <row r="660" spans="1:66" x14ac:dyDescent="0.15">
      <c r="A660" s="1123"/>
      <c r="B660" s="1337"/>
      <c r="C660" s="3667"/>
      <c r="D660" s="1366" t="str">
        <f t="shared" si="186"/>
        <v>Low Price Range</v>
      </c>
      <c r="E660" s="1391" t="str">
        <f t="shared" si="185"/>
        <v>High Range CAPEX</v>
      </c>
      <c r="F660" s="2821">
        <f>F656</f>
        <v>-2548800000</v>
      </c>
      <c r="G660" s="166">
        <f t="shared" si="186"/>
        <v>-210547877.94719994</v>
      </c>
      <c r="H660" s="166">
        <f t="shared" si="186"/>
        <v>-270273908.34720004</v>
      </c>
      <c r="I660" s="166">
        <f t="shared" si="186"/>
        <v>-302402937.31567091</v>
      </c>
      <c r="J660" s="166">
        <f t="shared" si="186"/>
        <v>-324027335.70719993</v>
      </c>
      <c r="K660" s="166">
        <f t="shared" si="186"/>
        <v>-340161294.5284102</v>
      </c>
      <c r="L660" s="166">
        <f t="shared" si="186"/>
        <v>-352943461.77882379</v>
      </c>
      <c r="M660" s="166">
        <f t="shared" si="186"/>
        <v>-363477672.46282452</v>
      </c>
      <c r="N660" s="166">
        <f t="shared" si="186"/>
        <v>-372405420.33119988</v>
      </c>
      <c r="O660" s="166">
        <f t="shared" si="186"/>
        <v>-380131238.42634648</v>
      </c>
      <c r="P660" s="166">
        <f t="shared" si="186"/>
        <v>-386925983.27028918</v>
      </c>
      <c r="Q660" s="166">
        <f t="shared" si="186"/>
        <v>-392979533.6728422</v>
      </c>
      <c r="R660" s="166">
        <f t="shared" si="186"/>
        <v>-398429933.79566139</v>
      </c>
      <c r="S660" s="166">
        <f t="shared" si="186"/>
        <v>-403380554.63850284</v>
      </c>
      <c r="T660" s="166">
        <f t="shared" si="186"/>
        <v>-407910723.41126204</v>
      </c>
      <c r="U660" s="166">
        <f t="shared" si="186"/>
        <v>-412082586.33308631</v>
      </c>
      <c r="V660" s="166">
        <f t="shared" si="186"/>
        <v>-415945696.49279988</v>
      </c>
      <c r="W660" s="166">
        <f t="shared" si="186"/>
        <v>-419540173.03906095</v>
      </c>
      <c r="X660" s="166">
        <f t="shared" si="186"/>
        <v>-422898932.77843177</v>
      </c>
      <c r="Y660" s="166">
        <f t="shared" si="186"/>
        <v>-426049301.92978543</v>
      </c>
      <c r="Z660" s="166">
        <f t="shared" si="186"/>
        <v>-429014203.13798028</v>
      </c>
      <c r="AA660" s="166">
        <f t="shared" si="186"/>
        <v>-431813044.92030871</v>
      </c>
      <c r="AB660" s="166">
        <f t="shared" si="186"/>
        <v>-434462398.500278</v>
      </c>
      <c r="AC660" s="166">
        <f t="shared" si="186"/>
        <v>-436976520.03329468</v>
      </c>
      <c r="AD660" s="166">
        <f t="shared" si="186"/>
        <v>-439367758.61081523</v>
      </c>
      <c r="AE660" s="166">
        <f t="shared" si="186"/>
        <v>-441646878.66312599</v>
      </c>
      <c r="AF660" s="166">
        <f t="shared" si="186"/>
        <v>-443823317.36937255</v>
      </c>
      <c r="AG660" s="166">
        <f t="shared" si="186"/>
        <v>-445905392.13208842</v>
      </c>
      <c r="AH660" s="166">
        <f t="shared" si="186"/>
        <v>-447900469.2648558</v>
      </c>
      <c r="AI660" s="166">
        <f t="shared" si="186"/>
        <v>-449815102.24918181</v>
      </c>
      <c r="AJ660" s="166">
        <f t="shared" si="186"/>
        <v>-451655145.89449763</v>
      </c>
      <c r="AK660" s="166">
        <f t="shared" si="186"/>
        <v>-453425851.25259262</v>
      </c>
      <c r="AL660" s="166">
        <f t="shared" si="186"/>
        <v>-455131945.03823984</v>
      </c>
      <c r="AM660" s="166">
        <f t="shared" si="186"/>
        <v>-456777696.48358154</v>
      </c>
      <c r="AN660" s="166">
        <f t="shared" si="186"/>
        <v>-458366973.92987478</v>
      </c>
      <c r="AO660" s="166">
        <f t="shared" si="186"/>
        <v>-459903292.98345393</v>
      </c>
      <c r="AP660" s="166">
        <f t="shared" si="186"/>
        <v>-461389857.69530857</v>
      </c>
      <c r="AQ660" s="166">
        <f t="shared" si="186"/>
        <v>-462829595.93817854</v>
      </c>
      <c r="AR660" s="166">
        <f t="shared" si="186"/>
        <v>-464225189.93152684</v>
      </c>
      <c r="AS660" s="166">
        <f t="shared" si="186"/>
        <v>-465579102.68848372</v>
      </c>
      <c r="AT660" s="166">
        <f t="shared" si="186"/>
        <v>-466893601.01890224</v>
      </c>
      <c r="AU660" s="166">
        <f t="shared" si="186"/>
        <v>-468170775.6108532</v>
      </c>
      <c r="AV660" s="166">
        <f t="shared" si="186"/>
        <v>-469412558.62299788</v>
      </c>
      <c r="AW660" s="166">
        <f t="shared" si="186"/>
        <v>-470620739.14761257</v>
      </c>
      <c r="AX660" s="166">
        <f t="shared" si="186"/>
        <v>-471796976.84497017</v>
      </c>
      <c r="AY660" s="166">
        <f t="shared" si="186"/>
        <v>-472942814.00151992</v>
      </c>
      <c r="AZ660" s="166">
        <f t="shared" si="186"/>
        <v>-474059686.22468519</v>
      </c>
      <c r="BA660" s="166">
        <f t="shared" si="186"/>
        <v>-475148931.9544034</v>
      </c>
      <c r="BB660" s="166">
        <f t="shared" si="186"/>
        <v>-476211800.94445372</v>
      </c>
      <c r="BC660" s="166">
        <f t="shared" si="186"/>
        <v>-477249461.84407282</v>
      </c>
      <c r="BD660" s="166">
        <f t="shared" si="186"/>
        <v>-478263008.99153334</v>
      </c>
      <c r="BE660" s="166">
        <f t="shared" si="186"/>
        <v>-479253468.51555902</v>
      </c>
      <c r="BF660" s="166">
        <f t="shared" si="186"/>
        <v>-480221803.82715529</v>
      </c>
      <c r="BG660" s="166">
        <f t="shared" si="186"/>
        <v>-481168920.57319862</v>
      </c>
      <c r="BH660" s="166">
        <f t="shared" si="186"/>
        <v>-482095671.1135996</v>
      </c>
      <c r="BI660" s="166">
        <f t="shared" si="186"/>
        <v>-483002858.57575536</v>
      </c>
      <c r="BJ660" s="166">
        <f t="shared" si="186"/>
        <v>-483891240.53309029</v>
      </c>
      <c r="BK660" s="166">
        <f t="shared" si="186"/>
        <v>-484761532.3485688</v>
      </c>
      <c r="BL660" s="166">
        <f t="shared" si="186"/>
        <v>-485614410.21898359</v>
      </c>
      <c r="BM660" s="166">
        <f t="shared" si="186"/>
        <v>-486450513.95145065</v>
      </c>
      <c r="BN660" s="1384">
        <f t="shared" si="186"/>
        <v>-487270449.4997679</v>
      </c>
    </row>
    <row r="661" spans="1:66" ht="5.25" customHeight="1" x14ac:dyDescent="0.15">
      <c r="A661" s="1123"/>
      <c r="B661" s="1337"/>
      <c r="C661" s="3667"/>
      <c r="D661" s="1366"/>
      <c r="E661" s="1391"/>
      <c r="F661" s="2821"/>
      <c r="G661" s="166"/>
      <c r="H661" s="166"/>
      <c r="I661" s="166"/>
      <c r="J661" s="166"/>
      <c r="K661" s="166"/>
      <c r="L661" s="166"/>
      <c r="M661" s="166"/>
      <c r="N661" s="166"/>
      <c r="O661" s="166"/>
      <c r="P661" s="166"/>
      <c r="Q661" s="166"/>
      <c r="R661" s="166"/>
      <c r="S661" s="166"/>
      <c r="T661" s="166"/>
      <c r="U661" s="166"/>
      <c r="V661" s="166"/>
      <c r="W661" s="166"/>
      <c r="X661" s="166"/>
      <c r="Y661" s="166"/>
      <c r="Z661" s="166"/>
      <c r="AA661" s="166"/>
      <c r="AB661" s="166"/>
      <c r="AC661" s="166"/>
      <c r="AD661" s="166"/>
      <c r="AE661" s="166"/>
      <c r="AF661" s="166"/>
      <c r="AG661" s="166"/>
      <c r="AH661" s="166"/>
      <c r="AI661" s="166"/>
      <c r="AJ661" s="166"/>
      <c r="AK661" s="166"/>
      <c r="AL661" s="166"/>
      <c r="AM661" s="166"/>
      <c r="AN661" s="166"/>
      <c r="AO661" s="166"/>
      <c r="AP661" s="166"/>
      <c r="AQ661" s="166"/>
      <c r="AR661" s="166"/>
      <c r="AS661" s="166"/>
      <c r="AT661" s="166"/>
      <c r="AU661" s="166"/>
      <c r="AV661" s="166"/>
      <c r="AW661" s="166"/>
      <c r="AX661" s="166"/>
      <c r="AY661" s="166"/>
      <c r="AZ661" s="166"/>
      <c r="BA661" s="166"/>
      <c r="BB661" s="166"/>
      <c r="BC661" s="166"/>
      <c r="BD661" s="166"/>
      <c r="BE661" s="166"/>
      <c r="BF661" s="166"/>
      <c r="BG661" s="166"/>
      <c r="BH661" s="166"/>
      <c r="BI661" s="166"/>
      <c r="BJ661" s="166"/>
      <c r="BK661" s="166"/>
      <c r="BL661" s="166"/>
      <c r="BM661" s="166"/>
      <c r="BN661" s="1384"/>
    </row>
    <row r="662" spans="1:66" x14ac:dyDescent="0.15">
      <c r="A662" s="1123"/>
      <c r="B662" s="1337"/>
      <c r="C662" s="3667"/>
      <c r="D662" s="1366" t="str">
        <f t="shared" ref="D662:BN664" si="187">D629</f>
        <v>High Price Range</v>
      </c>
      <c r="E662" s="1391" t="str">
        <f t="shared" si="185"/>
        <v>High Range CAPEX</v>
      </c>
      <c r="F662" s="2821">
        <f>F658</f>
        <v>-2548800000</v>
      </c>
      <c r="G662" s="166">
        <f t="shared" si="187"/>
        <v>1059997826.6927999</v>
      </c>
      <c r="H662" s="166">
        <f t="shared" si="187"/>
        <v>686436624.9648</v>
      </c>
      <c r="I662" s="166">
        <f t="shared" si="187"/>
        <v>503585332.79098737</v>
      </c>
      <c r="J662" s="166">
        <f t="shared" si="187"/>
        <v>387587663.5824002</v>
      </c>
      <c r="K662" s="166">
        <f t="shared" si="187"/>
        <v>304726827.4231199</v>
      </c>
      <c r="L662" s="166">
        <f t="shared" si="187"/>
        <v>241306629.84334993</v>
      </c>
      <c r="M662" s="166">
        <f t="shared" si="187"/>
        <v>190514563.76064515</v>
      </c>
      <c r="N662" s="166">
        <f t="shared" si="187"/>
        <v>148508494.47648025</v>
      </c>
      <c r="O662" s="166">
        <f t="shared" si="187"/>
        <v>112926060.55027175</v>
      </c>
      <c r="P662" s="166">
        <f t="shared" si="187"/>
        <v>82219825.549055934</v>
      </c>
      <c r="Q662" s="166">
        <f t="shared" si="187"/>
        <v>55325779.543509126</v>
      </c>
      <c r="R662" s="166">
        <f t="shared" si="187"/>
        <v>31483667.485239863</v>
      </c>
      <c r="S662" s="166">
        <f t="shared" si="187"/>
        <v>10133060.686299443</v>
      </c>
      <c r="T662" s="166">
        <f t="shared" si="187"/>
        <v>-9149985.380923748</v>
      </c>
      <c r="U662" s="166">
        <f t="shared" si="187"/>
        <v>-26693232.397518277</v>
      </c>
      <c r="V662" s="166">
        <f t="shared" si="187"/>
        <v>-42754840.808255672</v>
      </c>
      <c r="W662" s="166">
        <f t="shared" si="187"/>
        <v>-57541447.397085786</v>
      </c>
      <c r="X662" s="166">
        <f t="shared" si="187"/>
        <v>-71220787.949222565</v>
      </c>
      <c r="Y662" s="166">
        <f t="shared" si="187"/>
        <v>-83930715.693288922</v>
      </c>
      <c r="Z662" s="166">
        <f t="shared" si="187"/>
        <v>-95785775.950195193</v>
      </c>
      <c r="AA662" s="166">
        <f t="shared" si="187"/>
        <v>-106882085.61766291</v>
      </c>
      <c r="AB662" s="166">
        <f t="shared" si="187"/>
        <v>-117301012.75463259</v>
      </c>
      <c r="AC662" s="166">
        <f t="shared" si="187"/>
        <v>-127111991.32892931</v>
      </c>
      <c r="AD662" s="166">
        <f t="shared" si="187"/>
        <v>-136374702.40124822</v>
      </c>
      <c r="AE662" s="166">
        <f t="shared" si="187"/>
        <v>-145140784.28964257</v>
      </c>
      <c r="AF662" s="166">
        <f t="shared" si="187"/>
        <v>-153455187.84040058</v>
      </c>
      <c r="AG662" s="166">
        <f t="shared" si="187"/>
        <v>-161357261.01471245</v>
      </c>
      <c r="AH662" s="166">
        <f t="shared" si="187"/>
        <v>-168881624.69417906</v>
      </c>
      <c r="AI662" s="166">
        <f t="shared" si="187"/>
        <v>-176058885.78354812</v>
      </c>
      <c r="AJ662" s="166">
        <f t="shared" si="187"/>
        <v>-182916222.30745459</v>
      </c>
      <c r="AK662" s="166">
        <f t="shared" si="187"/>
        <v>-189477866.90750504</v>
      </c>
      <c r="AL662" s="166">
        <f t="shared" si="187"/>
        <v>-195765509.03604448</v>
      </c>
      <c r="AM662" s="166">
        <f t="shared" si="187"/>
        <v>-201798631.59064591</v>
      </c>
      <c r="AN662" s="166">
        <f t="shared" si="187"/>
        <v>-207594794.30710864</v>
      </c>
      <c r="AO662" s="166">
        <f t="shared" si="187"/>
        <v>-213169873.62556171</v>
      </c>
      <c r="AP662" s="166">
        <f t="shared" si="187"/>
        <v>-218538266.74881792</v>
      </c>
      <c r="AQ662" s="166">
        <f t="shared" si="187"/>
        <v>-223713066.06986976</v>
      </c>
      <c r="AR662" s="166">
        <f t="shared" si="187"/>
        <v>-228706208.94407117</v>
      </c>
      <c r="AS662" s="166">
        <f t="shared" si="187"/>
        <v>-233528606.83892334</v>
      </c>
      <c r="AT662" s="166">
        <f t="shared" si="187"/>
        <v>-238190257.1495961</v>
      </c>
      <c r="AU662" s="166">
        <f t="shared" si="187"/>
        <v>-242700340.37603605</v>
      </c>
      <c r="AV662" s="166">
        <f t="shared" si="187"/>
        <v>-247067304.88357043</v>
      </c>
      <c r="AW662" s="166">
        <f t="shared" si="187"/>
        <v>-251298941.08746266</v>
      </c>
      <c r="AX662" s="166">
        <f t="shared" si="187"/>
        <v>-255402446.59314609</v>
      </c>
      <c r="AY662" s="166">
        <f t="shared" si="187"/>
        <v>-259384483.57268012</v>
      </c>
      <c r="AZ662" s="166">
        <f t="shared" si="187"/>
        <v>-263251229.45258355</v>
      </c>
      <c r="BA662" s="166">
        <f t="shared" si="187"/>
        <v>-267008421.81944466</v>
      </c>
      <c r="BB662" s="166">
        <f t="shared" si="187"/>
        <v>-270661398.31043851</v>
      </c>
      <c r="BC662" s="166">
        <f t="shared" si="187"/>
        <v>-274215132.14041764</v>
      </c>
      <c r="BD662" s="166">
        <f t="shared" si="187"/>
        <v>-277674263.821154</v>
      </c>
      <c r="BE662" s="166">
        <f t="shared" si="187"/>
        <v>-281043129.54798573</v>
      </c>
      <c r="BF662" s="166">
        <f t="shared" si="187"/>
        <v>-284325786.66176033</v>
      </c>
      <c r="BG662" s="166">
        <f t="shared" si="187"/>
        <v>-287526036.53724051</v>
      </c>
      <c r="BH662" s="166">
        <f t="shared" si="187"/>
        <v>-290647445.2012099</v>
      </c>
      <c r="BI662" s="166">
        <f t="shared" si="187"/>
        <v>-293693361.94289792</v>
      </c>
      <c r="BJ662" s="166">
        <f t="shared" si="187"/>
        <v>-296666936.14478326</v>
      </c>
      <c r="BK662" s="166">
        <f t="shared" si="187"/>
        <v>-299571132.53236693</v>
      </c>
      <c r="BL662" s="166">
        <f t="shared" si="187"/>
        <v>-302408745.01627845</v>
      </c>
      <c r="BM662" s="166">
        <f t="shared" si="187"/>
        <v>-305182409.27844244</v>
      </c>
      <c r="BN662" s="1384">
        <f t="shared" si="187"/>
        <v>-307894614.23540366</v>
      </c>
    </row>
    <row r="663" spans="1:66" x14ac:dyDescent="0.15">
      <c r="A663" s="1123"/>
      <c r="B663" s="1337"/>
      <c r="C663" s="3667"/>
      <c r="D663" s="1366" t="str">
        <f t="shared" si="187"/>
        <v>High Price Range</v>
      </c>
      <c r="E663" s="1391" t="str">
        <f t="shared" si="185"/>
        <v>High Range CAPEX</v>
      </c>
      <c r="F663" s="2821">
        <f t="shared" si="185"/>
        <v>-2548800000</v>
      </c>
      <c r="G663" s="166">
        <f t="shared" si="187"/>
        <v>1059997826.6927999</v>
      </c>
      <c r="H663" s="166">
        <f t="shared" si="187"/>
        <v>779826925.39679968</v>
      </c>
      <c r="I663" s="166">
        <f t="shared" si="187"/>
        <v>635846794.20495379</v>
      </c>
      <c r="J663" s="166">
        <f t="shared" si="187"/>
        <v>541681659.29519975</v>
      </c>
      <c r="K663" s="166">
        <f t="shared" si="187"/>
        <v>472892346.78688872</v>
      </c>
      <c r="L663" s="166">
        <f t="shared" si="187"/>
        <v>419298547.78213084</v>
      </c>
      <c r="M663" s="166">
        <f t="shared" si="187"/>
        <v>375739180.33237183</v>
      </c>
      <c r="N663" s="166">
        <f t="shared" si="187"/>
        <v>339258183.10883963</v>
      </c>
      <c r="O663" s="166">
        <f t="shared" si="187"/>
        <v>308014168.19418037</v>
      </c>
      <c r="P663" s="166">
        <f t="shared" si="187"/>
        <v>280787267.47677553</v>
      </c>
      <c r="Q663" s="166">
        <f t="shared" si="187"/>
        <v>256730306.77477503</v>
      </c>
      <c r="R663" s="166">
        <f t="shared" si="187"/>
        <v>235232538.32273102</v>
      </c>
      <c r="S663" s="166">
        <f t="shared" si="187"/>
        <v>215840089.79489398</v>
      </c>
      <c r="T663" s="166">
        <f t="shared" si="187"/>
        <v>198207075.99043608</v>
      </c>
      <c r="U663" s="166">
        <f t="shared" si="187"/>
        <v>182064258.07877922</v>
      </c>
      <c r="V663" s="166">
        <f t="shared" si="187"/>
        <v>167198228.35043371</v>
      </c>
      <c r="W663" s="166">
        <f t="shared" si="187"/>
        <v>153437163.20112264</v>
      </c>
      <c r="X663" s="166">
        <f t="shared" si="187"/>
        <v>140640815.67297328</v>
      </c>
      <c r="Y663" s="166">
        <f t="shared" si="187"/>
        <v>128693325.51786673</v>
      </c>
      <c r="Z663" s="166">
        <f t="shared" si="187"/>
        <v>117497950.06317914</v>
      </c>
      <c r="AA663" s="166">
        <f t="shared" si="187"/>
        <v>106973134.29386008</v>
      </c>
      <c r="AB663" s="166">
        <f t="shared" si="187"/>
        <v>97049533.466478825</v>
      </c>
      <c r="AC663" s="166">
        <f t="shared" si="187"/>
        <v>87667725.411086202</v>
      </c>
      <c r="AD663" s="166">
        <f t="shared" si="187"/>
        <v>78776430.282241225</v>
      </c>
      <c r="AE663" s="166">
        <f t="shared" si="187"/>
        <v>70331109.131558418</v>
      </c>
      <c r="AF663" s="166">
        <f t="shared" si="187"/>
        <v>62292849.033579707</v>
      </c>
      <c r="AG663" s="166">
        <f t="shared" si="187"/>
        <v>54627467.596677065</v>
      </c>
      <c r="AH663" s="166">
        <f t="shared" si="187"/>
        <v>47304787.29979074</v>
      </c>
      <c r="AI663" s="166">
        <f t="shared" si="187"/>
        <v>40298042.633716702</v>
      </c>
      <c r="AJ663" s="166">
        <f t="shared" si="187"/>
        <v>33583392.074882388</v>
      </c>
      <c r="AK663" s="166">
        <f t="shared" si="187"/>
        <v>27139513.533221722</v>
      </c>
      <c r="AL663" s="166">
        <f t="shared" si="187"/>
        <v>20947266.805788636</v>
      </c>
      <c r="AM663" s="166">
        <f t="shared" si="187"/>
        <v>14989410.222437501</v>
      </c>
      <c r="AN663" s="166">
        <f t="shared" si="187"/>
        <v>9250361.4288742542</v>
      </c>
      <c r="AO663" s="166">
        <f t="shared" si="187"/>
        <v>3715994.3546830416</v>
      </c>
      <c r="AP663" s="166">
        <f t="shared" si="187"/>
        <v>-1626533.9700527191</v>
      </c>
      <c r="AQ663" s="166">
        <f t="shared" si="187"/>
        <v>-6788931.8334823847</v>
      </c>
      <c r="AR663" s="166">
        <f t="shared" si="187"/>
        <v>-11781900.601893187</v>
      </c>
      <c r="AS663" s="166">
        <f t="shared" si="187"/>
        <v>-16615245.157126904</v>
      </c>
      <c r="AT663" s="166">
        <f t="shared" si="187"/>
        <v>-21297969.73837769</v>
      </c>
      <c r="AU663" s="166">
        <f t="shared" si="187"/>
        <v>-25838361.429379821</v>
      </c>
      <c r="AV663" s="166">
        <f t="shared" si="187"/>
        <v>-30244063.142299056</v>
      </c>
      <c r="AW663" s="166">
        <f t="shared" si="187"/>
        <v>-34522137.635276437</v>
      </c>
      <c r="AX663" s="166">
        <f t="shared" si="187"/>
        <v>-38679123.845573068</v>
      </c>
      <c r="AY663" s="166">
        <f t="shared" si="187"/>
        <v>-42721086.612338185</v>
      </c>
      <c r="AZ663" s="166">
        <f t="shared" si="187"/>
        <v>-46653660.692656755</v>
      </c>
      <c r="BA663" s="166">
        <f t="shared" si="187"/>
        <v>-50482089.834246516</v>
      </c>
      <c r="BB663" s="166">
        <f t="shared" si="187"/>
        <v>-54211261.552174807</v>
      </c>
      <c r="BC663" s="166">
        <f t="shared" si="187"/>
        <v>-57845738.160609365</v>
      </c>
      <c r="BD663" s="166">
        <f t="shared" si="187"/>
        <v>-61389784.530255318</v>
      </c>
      <c r="BE663" s="166">
        <f t="shared" si="187"/>
        <v>-64847392.974849701</v>
      </c>
      <c r="BF663" s="166">
        <f t="shared" si="187"/>
        <v>-68222305.613537312</v>
      </c>
      <c r="BG663" s="166">
        <f t="shared" si="187"/>
        <v>-71518034.508258104</v>
      </c>
      <c r="BH663" s="166">
        <f t="shared" si="187"/>
        <v>-74737879.834904552</v>
      </c>
      <c r="BI663" s="166">
        <f t="shared" si="187"/>
        <v>-77884946.312725782</v>
      </c>
      <c r="BJ663" s="166">
        <f t="shared" si="187"/>
        <v>-80962158.087257981</v>
      </c>
      <c r="BK663" s="166">
        <f t="shared" si="187"/>
        <v>-83972272.237093687</v>
      </c>
      <c r="BL663" s="166">
        <f t="shared" si="187"/>
        <v>-86917891.053420782</v>
      </c>
      <c r="BM663" s="166">
        <f t="shared" si="187"/>
        <v>-89801473.222878933</v>
      </c>
      <c r="BN663" s="1384">
        <f t="shared" si="187"/>
        <v>-92625344.028430104</v>
      </c>
    </row>
    <row r="664" spans="1:66" x14ac:dyDescent="0.15">
      <c r="A664" s="1123"/>
      <c r="B664" s="1347"/>
      <c r="C664" s="3668"/>
      <c r="D664" s="1367" t="str">
        <f t="shared" si="187"/>
        <v>High Price Range</v>
      </c>
      <c r="E664" s="1685" t="str">
        <f t="shared" si="185"/>
        <v>High Range CAPEX</v>
      </c>
      <c r="F664" s="2822">
        <f t="shared" si="185"/>
        <v>-2548800000</v>
      </c>
      <c r="G664" s="1364">
        <f t="shared" si="187"/>
        <v>1059997826.6927999</v>
      </c>
      <c r="H664" s="1364">
        <f t="shared" si="187"/>
        <v>873217225.82879984</v>
      </c>
      <c r="I664" s="1364">
        <f t="shared" si="187"/>
        <v>772740443.83412945</v>
      </c>
      <c r="J664" s="1364">
        <f t="shared" si="187"/>
        <v>705114685.05120003</v>
      </c>
      <c r="K664" s="1364">
        <f t="shared" si="187"/>
        <v>654659121.4927572</v>
      </c>
      <c r="L664" s="1364">
        <f t="shared" si="187"/>
        <v>614685581.25599658</v>
      </c>
      <c r="M664" s="1364">
        <f t="shared" si="187"/>
        <v>581742052.47954476</v>
      </c>
      <c r="N664" s="1364">
        <f t="shared" si="187"/>
        <v>553822398.35135996</v>
      </c>
      <c r="O664" s="1364">
        <f t="shared" si="187"/>
        <v>529661526.84670627</v>
      </c>
      <c r="P664" s="1364">
        <f t="shared" si="187"/>
        <v>508412391.14876163</v>
      </c>
      <c r="Q664" s="1364">
        <f t="shared" si="187"/>
        <v>489481185.20761836</v>
      </c>
      <c r="R664" s="1364">
        <f t="shared" si="187"/>
        <v>472436204.93567693</v>
      </c>
      <c r="S664" s="1364">
        <f t="shared" si="187"/>
        <v>456954179.2680918</v>
      </c>
      <c r="T664" s="1364">
        <f t="shared" si="187"/>
        <v>442787029.03687036</v>
      </c>
      <c r="U664" s="1364">
        <f t="shared" si="187"/>
        <v>429740405.00976002</v>
      </c>
      <c r="V664" s="1364">
        <f t="shared" si="187"/>
        <v>417659340.32150424</v>
      </c>
      <c r="W664" s="1364">
        <f t="shared" si="187"/>
        <v>406418370.77094448</v>
      </c>
      <c r="X664" s="1364">
        <f t="shared" si="187"/>
        <v>395914555.96731579</v>
      </c>
      <c r="Y664" s="1364">
        <f t="shared" si="187"/>
        <v>386062438.9072603</v>
      </c>
      <c r="Z664" s="1364">
        <f t="shared" si="187"/>
        <v>376790333.83916533</v>
      </c>
      <c r="AA664" s="1364">
        <f t="shared" si="187"/>
        <v>368037544.70642936</v>
      </c>
      <c r="AB664" s="1364">
        <f t="shared" si="187"/>
        <v>359752248.4921366</v>
      </c>
      <c r="AC664" s="1364">
        <f t="shared" si="187"/>
        <v>351889862.06804287</v>
      </c>
      <c r="AD664" s="1364">
        <f t="shared" si="187"/>
        <v>344411766.2473892</v>
      </c>
      <c r="AE664" s="1364">
        <f t="shared" si="187"/>
        <v>337284297.53800404</v>
      </c>
      <c r="AF664" s="1364">
        <f t="shared" si="187"/>
        <v>330477943.1465627</v>
      </c>
      <c r="AG664" s="1364">
        <f t="shared" si="187"/>
        <v>323966692.14562809</v>
      </c>
      <c r="AH664" s="1364">
        <f t="shared" si="187"/>
        <v>317727507.93846357</v>
      </c>
      <c r="AI664" s="1364">
        <f t="shared" si="187"/>
        <v>311739895.88972366</v>
      </c>
      <c r="AJ664" s="1364">
        <f t="shared" si="187"/>
        <v>305985546.31406391</v>
      </c>
      <c r="AK664" s="1364">
        <f t="shared" si="187"/>
        <v>300448037.65120661</v>
      </c>
      <c r="AL664" s="1364">
        <f t="shared" si="187"/>
        <v>295112588.09463394</v>
      </c>
      <c r="AM664" s="1364">
        <f t="shared" si="187"/>
        <v>289965846.51855695</v>
      </c>
      <c r="AN664" s="1364">
        <f t="shared" si="187"/>
        <v>284995715.49913013</v>
      </c>
      <c r="AO664" s="1364">
        <f t="shared" si="187"/>
        <v>280191200.71680653</v>
      </c>
      <c r="AP664" s="1364">
        <f t="shared" si="187"/>
        <v>275542282.17586434</v>
      </c>
      <c r="AQ664" s="1364">
        <f t="shared" si="187"/>
        <v>271039803.56998432</v>
      </c>
      <c r="AR664" s="1364">
        <f t="shared" si="187"/>
        <v>266675376.82181442</v>
      </c>
      <c r="AS664" s="1364">
        <f t="shared" si="187"/>
        <v>262441299.37571239</v>
      </c>
      <c r="AT664" s="1364">
        <f t="shared" si="187"/>
        <v>258330482.2605288</v>
      </c>
      <c r="AU664" s="1364">
        <f t="shared" si="187"/>
        <v>254336387.28895283</v>
      </c>
      <c r="AV664" s="1364">
        <f t="shared" si="187"/>
        <v>250452972.04106641</v>
      </c>
      <c r="AW664" s="1364">
        <f t="shared" si="187"/>
        <v>246674641.50698626</v>
      </c>
      <c r="AX664" s="1364">
        <f t="shared" si="187"/>
        <v>242996205.44820297</v>
      </c>
      <c r="AY664" s="1364">
        <f t="shared" si="187"/>
        <v>239412840.68815923</v>
      </c>
      <c r="AZ664" s="1364">
        <f t="shared" si="187"/>
        <v>235920057.66651845</v>
      </c>
      <c r="BA664" s="1364">
        <f t="shared" si="187"/>
        <v>232513670.69382417</v>
      </c>
      <c r="BB664" s="1364">
        <f t="shared" si="187"/>
        <v>229189771.42793047</v>
      </c>
      <c r="BC664" s="1364">
        <f t="shared" si="187"/>
        <v>225944705.16409349</v>
      </c>
      <c r="BD664" s="1364">
        <f t="shared" si="187"/>
        <v>222775049.58948374</v>
      </c>
      <c r="BE664" s="1364">
        <f t="shared" si="187"/>
        <v>219677595.70229244</v>
      </c>
      <c r="BF664" s="1364">
        <f t="shared" si="187"/>
        <v>216649330.63718641</v>
      </c>
      <c r="BG664" s="1364">
        <f t="shared" si="187"/>
        <v>213687422.17399919</v>
      </c>
      <c r="BH664" s="1364">
        <f t="shared" si="187"/>
        <v>210789204.73634529</v>
      </c>
      <c r="BI664" s="1364">
        <f t="shared" si="187"/>
        <v>207952166.71217191</v>
      </c>
      <c r="BJ664" s="1364">
        <f t="shared" si="187"/>
        <v>205173938.94989705</v>
      </c>
      <c r="BK664" s="1364">
        <f t="shared" si="187"/>
        <v>202452284.30227625</v>
      </c>
      <c r="BL664" s="1364">
        <f t="shared" si="187"/>
        <v>199785088.10603154</v>
      </c>
      <c r="BM664" s="1364">
        <f t="shared" si="187"/>
        <v>197170349.49894607</v>
      </c>
      <c r="BN664" s="1385">
        <f t="shared" si="187"/>
        <v>194606173.48793745</v>
      </c>
    </row>
    <row r="665" spans="1:66" ht="15.75" customHeight="1" x14ac:dyDescent="0.15">
      <c r="A665" s="1123"/>
      <c r="B665" s="3695" t="s">
        <v>939</v>
      </c>
      <c r="C665" s="3676" t="str">
        <f>C633</f>
        <v>Low Range Opex-Low</v>
      </c>
      <c r="D665" s="1366" t="str">
        <f>D601</f>
        <v>Low Price Range</v>
      </c>
      <c r="E665" s="1391" t="str">
        <f>E601</f>
        <v>Low Range CAPEX</v>
      </c>
      <c r="F665" s="1614">
        <f>(SUM(G601:BN601)+ABS(F601))/ABS(F601)</f>
        <v>-31.539255591865398</v>
      </c>
      <c r="G665" s="1708">
        <f>(SUM($G601:G601)+ABS($F601))/ABS($F601)</f>
        <v>0.87133216169771699</v>
      </c>
      <c r="H665" s="1708">
        <f>(SUM($G601:H601)+ABS($F601))/ABS($F601)</f>
        <v>0.60898426634765657</v>
      </c>
      <c r="I665" s="1708">
        <f>(SUM($G601:I601)+ABS($F601))/ABS($F601)</f>
        <v>0.28120245801095473</v>
      </c>
      <c r="J665" s="1708">
        <f>(SUM($G601:J601)+ABS($F601))/ABS($F601)</f>
        <v>-8.8089482977327674E-2</v>
      </c>
      <c r="K665" s="1708">
        <f>(SUM($G601:K601)+ABS($F601))/ABS($F601)</f>
        <v>-0.48703343614878258</v>
      </c>
      <c r="L665" s="1708">
        <f>(SUM($G601:L601)+ABS($F601))/ABS($F601)</f>
        <v>-0.90867250752637796</v>
      </c>
      <c r="M665" s="1708">
        <f>(SUM($G601:M601)+ABS($F601))/ABS($F601)</f>
        <v>-1.3484876803301984</v>
      </c>
      <c r="N665" s="1708">
        <f>(SUM($G601:N601)+ABS($F601))/ABS($F601)</f>
        <v>-1.8033348578290582</v>
      </c>
      <c r="O665" s="1708">
        <f>(SUM($G601:O601)+ABS($F601))/ABS($F601)</f>
        <v>-2.2709153218018647</v>
      </c>
      <c r="P665" s="1708">
        <f>(SUM($G601:P601)+ABS($F601))/ABS($F601)</f>
        <v>-2.7494841090472626</v>
      </c>
      <c r="Q665" s="1708">
        <f>(SUM($G601:Q601)+ABS($F601))/ABS($F601)</f>
        <v>-3.2376770156809598</v>
      </c>
      <c r="R665" s="1708">
        <f>(SUM($G601:R601)+ABS($F601))/ABS($F601)</f>
        <v>-3.7344018974912707</v>
      </c>
      <c r="S665" s="1708">
        <f>(SUM($G601:S601)+ABS($F601))/ABS($F601)</f>
        <v>-4.2387671614442786</v>
      </c>
      <c r="T665" s="1708">
        <f>(SUM($G601:T601)+ABS($F601))/ABS($F601)</f>
        <v>-4.7500329243955681</v>
      </c>
      <c r="U665" s="1708">
        <f>(SUM($G601:U601)+ABS($F601))/ABS($F601)</f>
        <v>-5.2675765937545194</v>
      </c>
      <c r="V665" s="1708">
        <f>(SUM($G601:V601)+ABS($F601))/ABS($F601)</f>
        <v>-5.790867960461842</v>
      </c>
      <c r="W665" s="1708">
        <f>(SUM($G601:W601)+ABS($F601))/ABS($F601)</f>
        <v>-6.3194507610846617</v>
      </c>
      <c r="X665" s="1708">
        <f>(SUM($G601:X601)+ABS($F601))/ABS($F601)</f>
        <v>-6.8529287569711412</v>
      </c>
      <c r="Y665" s="1708">
        <f>(SUM($G601:Y601)+ABS($F601))/ABS($F601)</f>
        <v>-7.3909550406831244</v>
      </c>
      <c r="Z665" s="1708">
        <f>(SUM($G601:Z601)+ABS($F601))/ABS($F601)</f>
        <v>-7.9332236951876771</v>
      </c>
      <c r="AA665" s="1708">
        <f>(SUM($G601:AA601)+ABS($F601))/ABS($F601)</f>
        <v>-8.4794631991875882</v>
      </c>
      <c r="AB665" s="1708">
        <f>(SUM($G601:AB601)+ABS($F601))/ABS($F601)</f>
        <v>-9.0294311492027806</v>
      </c>
      <c r="AC665" s="1708">
        <f>(SUM($G601:AC601)+ABS($F601))/ABS($F601)</f>
        <v>-9.5829099889180807</v>
      </c>
      <c r="AD665" s="1708">
        <f>(SUM($G601:AD601)+ABS($F601))/ABS($F601)</f>
        <v>-10.139703519074564</v>
      </c>
      <c r="AE665" s="1708">
        <f>(SUM($G601:AE601)+ABS($F601))/ABS($F601)</f>
        <v>-10.699634019348673</v>
      </c>
      <c r="AF665" s="1708">
        <f>(SUM($G601:AF601)+ABS($F601))/ABS($F601)</f>
        <v>-11.262539855219314</v>
      </c>
      <c r="AG665" s="1708">
        <f>(SUM($G601:AG601)+ABS($F601))/ABS($F601)</f>
        <v>-11.828273472957695</v>
      </c>
      <c r="AH665" s="1708">
        <f>(SUM($G601:AH601)+ABS($F601))/ABS($F601)</f>
        <v>-12.396699708026961</v>
      </c>
      <c r="AI665" s="1708">
        <f>(SUM($G601:AI601)+ABS($F601))/ABS($F601)</f>
        <v>-12.967694348667887</v>
      </c>
      <c r="AJ665" s="1708">
        <f>(SUM($G601:AJ601)+ABS($F601))/ABS($F601)</f>
        <v>-13.541142908863282</v>
      </c>
      <c r="AK665" s="1708">
        <f>(SUM($G601:AK601)+ABS($F601))/ABS($F601)</f>
        <v>-14.11693957432337</v>
      </c>
      <c r="AL665" s="1708">
        <f>(SUM($G601:AL601)+ABS($F601))/ABS($F601)</f>
        <v>-14.694986292397461</v>
      </c>
      <c r="AM665" s="1708">
        <f>(SUM($G601:AM601)+ABS($F601))/ABS($F601)</f>
        <v>-15.275191982451362</v>
      </c>
      <c r="AN665" s="1708">
        <f>(SUM($G601:AN601)+ABS($F601))/ABS($F601)</f>
        <v>-15.857471847657852</v>
      </c>
      <c r="AO665" s="1708">
        <f>(SUM($G601:AO601)+ABS($F601))/ABS($F601)</f>
        <v>-16.441746772624001</v>
      </c>
      <c r="AP665" s="1708">
        <f>(SUM($G601:AP601)+ABS($F601))/ABS($F601)</f>
        <v>-17.027942794041415</v>
      </c>
      <c r="AQ665" s="1708">
        <f>(SUM($G601:AQ601)+ABS($F601))/ABS($F601)</f>
        <v>-17.615990633755942</v>
      </c>
      <c r="AR665" s="1708">
        <f>(SUM($G601:AR601)+ABS($F601))/ABS($F601)</f>
        <v>-18.205825285433761</v>
      </c>
      <c r="AS665" s="1708">
        <f>(SUM($G601:AS601)+ABS($F601))/ABS($F601)</f>
        <v>-18.797385647444209</v>
      </c>
      <c r="AT665" s="1708">
        <f>(SUM($G601:AT601)+ABS($F601))/ABS($F601)</f>
        <v>-19.390614195756086</v>
      </c>
      <c r="AU665" s="1708">
        <f>(SUM($G601:AU601)+ABS($F601))/ABS($F601)</f>
        <v>-19.985456691609116</v>
      </c>
      <c r="AV665" s="1708">
        <f>(SUM($G601:AV601)+ABS($F601))/ABS($F601)</f>
        <v>-20.58186191951728</v>
      </c>
      <c r="AW665" s="1708">
        <f>(SUM($G601:AW601)+ABS($F601))/ABS($F601)</f>
        <v>-21.179781451819274</v>
      </c>
      <c r="AX665" s="1708">
        <f>(SUM($G601:AX601)+ABS($F601))/ABS($F601)</f>
        <v>-21.779169436539661</v>
      </c>
      <c r="AY665" s="1708">
        <f>(SUM($G601:AY601)+ABS($F601))/ABS($F601)</f>
        <v>-22.379982405782339</v>
      </c>
      <c r="AZ665" s="1708">
        <f>(SUM($G601:AZ601)+ABS($F601))/ABS($F601)</f>
        <v>-22.982179102262812</v>
      </c>
      <c r="BA665" s="1708">
        <f>(SUM($G601:BA601)+ABS($F601))/ABS($F601)</f>
        <v>-23.585720321910085</v>
      </c>
      <c r="BB665" s="1708">
        <f>(SUM($G601:BB601)+ABS($F601))/ABS($F601)</f>
        <v>-24.190568770743504</v>
      </c>
      <c r="BC665" s="1708">
        <f>(SUM($G601:BC601)+ABS($F601))/ABS($F601)</f>
        <v>-24.796688934463074</v>
      </c>
      <c r="BD665" s="1708">
        <f>(SUM($G601:BD601)+ABS($F601))/ABS($F601)</f>
        <v>-25.404046959390595</v>
      </c>
      <c r="BE665" s="1708">
        <f>(SUM($G601:BE601)+ABS($F601))/ABS($F601)</f>
        <v>-26.012610543569096</v>
      </c>
      <c r="BF665" s="1708">
        <f>(SUM($G601:BF601)+ABS($F601))/ABS($F601)</f>
        <v>-26.622348836973842</v>
      </c>
      <c r="BG665" s="1708">
        <f>(SUM($G601:BG601)+ABS($F601))/ABS($F601)</f>
        <v>-27.233232349914083</v>
      </c>
      <c r="BH665" s="1708">
        <f>(SUM($G601:BH601)+ABS($F601))/ABS($F601)</f>
        <v>-27.845232868813021</v>
      </c>
      <c r="BI665" s="1708">
        <f>(SUM($G601:BI601)+ABS($F601))/ABS($F601)</f>
        <v>-28.458323378647602</v>
      </c>
      <c r="BJ665" s="1708">
        <f>(SUM($G601:BJ601)+ABS($F601))/ABS($F601)</f>
        <v>-29.072477991411251</v>
      </c>
      <c r="BK665" s="1708">
        <f>(SUM($G601:BK601)+ABS($F601))/ABS($F601)</f>
        <v>-29.687671880033779</v>
      </c>
      <c r="BL665" s="1708">
        <f>(SUM($G601:BL601)+ABS($F601))/ABS($F601)</f>
        <v>-30.303881217254755</v>
      </c>
      <c r="BM665" s="1708">
        <f>(SUM($G601:BM601)+ABS($F601))/ABS($F601)</f>
        <v>-30.921083119000848</v>
      </c>
      <c r="BN665" s="1571">
        <f>(SUM($G601:BN601)+ABS($F601))/ABS($F601)</f>
        <v>-31.539255591865398</v>
      </c>
    </row>
    <row r="666" spans="1:66" x14ac:dyDescent="0.15">
      <c r="A666" s="1123"/>
      <c r="B666" s="3694"/>
      <c r="C666" s="3671"/>
      <c r="D666" s="1366" t="str">
        <f t="shared" ref="D666:E681" si="188">D602</f>
        <v>Low Price Range</v>
      </c>
      <c r="E666" s="1391" t="str">
        <f t="shared" si="188"/>
        <v>Low Range CAPEX</v>
      </c>
      <c r="F666" s="1614">
        <f>(SUM(G602:BN602)+ABS(F602))/ABS(F602)</f>
        <v>-27.163586410538453</v>
      </c>
      <c r="G666" s="1708">
        <f>(SUM($G602:G602)+ABS($F602))/ABS($F602)</f>
        <v>0.87133216169771699</v>
      </c>
      <c r="H666" s="1708">
        <f>(SUM($G602:H602)+ABS($F602))/ABS($F602)</f>
        <v>0.64240428060960086</v>
      </c>
      <c r="I666" s="1708">
        <f>(SUM($G602:I602)+ABS($F602))/ABS($F602)</f>
        <v>0.36195265438296537</v>
      </c>
      <c r="J666" s="1708">
        <f>(SUM($G602:J602)+ABS($F602))/ABS($F602)</f>
        <v>4.7803736926891043E-2</v>
      </c>
      <c r="K666" s="1708">
        <f>(SUM($G602:K602)+ABS($F602))/ABS($F602)</f>
        <v>-0.29096165348689712</v>
      </c>
      <c r="L666" s="1708">
        <f>(SUM($G602:L602)+ABS($F602))/ABS($F602)</f>
        <v>-0.64890575431071285</v>
      </c>
      <c r="M666" s="1708">
        <f>(SUM($G602:M602)+ABS($F602))/ABS($F602)</f>
        <v>-1.0224377124888606</v>
      </c>
      <c r="N666" s="1708">
        <f>(SUM($G602:N602)+ABS($F602))/ABS($F602)</f>
        <v>-1.4090245108576995</v>
      </c>
      <c r="O666" s="1708">
        <f>(SUM($G602:O602)+ABS($F602))/ABS($F602)</f>
        <v>-1.8067920787413405</v>
      </c>
      <c r="P666" s="1708">
        <f>(SUM($G602:P602)+ABS($F602))/ABS($F602)</f>
        <v>-2.2143028791242361</v>
      </c>
      <c r="Q666" s="1708">
        <f>(SUM($G602:Q602)+ABS($F602))/ABS($F602)</f>
        <v>-2.6304225389501452</v>
      </c>
      <c r="R666" s="1708">
        <f>(SUM($G602:R602)+ABS($F602))/ABS($F602)</f>
        <v>-3.054235243181564</v>
      </c>
      <c r="S666" s="1708">
        <f>(SUM($G602:S602)+ABS($F602))/ABS($F602)</f>
        <v>-3.4849875964276711</v>
      </c>
      <c r="T666" s="1708">
        <f>(SUM($G602:T602)+ABS($F602))/ABS($F602)</f>
        <v>-3.9220499794102723</v>
      </c>
      <c r="U666" s="1708">
        <f>(SUM($G602:U602)+ABS($F602))/ABS($F602)</f>
        <v>-4.3648891208178915</v>
      </c>
      <c r="V666" s="1708">
        <f>(SUM($G602:V602)+ABS($F602))/ABS($F602)</f>
        <v>-4.8130481179625795</v>
      </c>
      <c r="W666" s="1708">
        <f>(SUM($G602:W602)+ABS($F602))/ABS($F602)</f>
        <v>-5.266131555776397</v>
      </c>
      <c r="X666" s="1708">
        <f>(SUM($G602:X602)+ABS($F602))/ABS($F602)</f>
        <v>-5.7237942070086669</v>
      </c>
      <c r="Y666" s="1708">
        <f>(SUM($G602:Y602)+ABS($F602))/ABS($F602)</f>
        <v>-6.1857323053647937</v>
      </c>
      <c r="Z666" s="1708">
        <f>(SUM($G602:Z602)+ABS($F602))/ABS($F602)</f>
        <v>-6.6516767042214306</v>
      </c>
      <c r="AA666" s="1708">
        <f>(SUM($G602:AA602)+ABS($F602))/ABS($F602)</f>
        <v>-7.1213874416752008</v>
      </c>
      <c r="AB666" s="1708">
        <f>(SUM($G602:AB602)+ABS($F602))/ABS($F602)</f>
        <v>-7.5946493710583995</v>
      </c>
      <c r="AC666" s="1708">
        <f>(SUM($G602:AC602)+ABS($F602))/ABS($F602)</f>
        <v>-8.0712686101146982</v>
      </c>
      <c r="AD666" s="1708">
        <f>(SUM($G602:AD602)+ABS($F602))/ABS($F602)</f>
        <v>-8.5510696272425797</v>
      </c>
      <c r="AE666" s="1708">
        <f>(SUM($G602:AE602)+ABS($F602))/ABS($F602)</f>
        <v>-9.0338928292440173</v>
      </c>
      <c r="AF666" s="1708">
        <f>(SUM($G602:AF602)+ABS($F602))/ABS($F602)</f>
        <v>-9.5195925480343835</v>
      </c>
      <c r="AG666" s="1708">
        <f>(SUM($G602:AG602)+ABS($F602))/ABS($F602)</f>
        <v>-10.00803534780596</v>
      </c>
      <c r="AH666" s="1708">
        <f>(SUM($G602:AH602)+ABS($F602))/ABS($F602)</f>
        <v>-10.499098591872347</v>
      </c>
      <c r="AI666" s="1708">
        <f>(SUM($G602:AI602)+ABS($F602))/ABS($F602)</f>
        <v>-10.99266922166923</v>
      </c>
      <c r="AJ666" s="1708">
        <f>(SUM($G602:AJ602)+ABS($F602))/ABS($F602)</f>
        <v>-11.488642710396881</v>
      </c>
      <c r="AK666" s="1708">
        <f>(SUM($G602:AK602)+ABS($F602))/ABS($F602)</f>
        <v>-11.986922161432913</v>
      </c>
      <c r="AL666" s="1708">
        <f>(SUM($G602:AL602)+ABS($F602))/ABS($F602)</f>
        <v>-12.487417527537074</v>
      </c>
      <c r="AM666" s="1708">
        <f>(SUM($G602:AM602)+ABS($F602))/ABS($F602)</f>
        <v>-12.990044931455282</v>
      </c>
      <c r="AN666" s="1708">
        <f>(SUM($G602:AN602)+ABS($F602))/ABS($F602)</f>
        <v>-13.494726072128202</v>
      </c>
      <c r="AO666" s="1708">
        <f>(SUM($G602:AO602)+ABS($F602))/ABS($F602)</f>
        <v>-14.00138770355546</v>
      </c>
      <c r="AP666" s="1708">
        <f>(SUM($G602:AP602)+ABS($F602))/ABS($F602)</f>
        <v>-14.509961175634064</v>
      </c>
      <c r="AQ666" s="1708">
        <f>(SUM($G602:AQ602)+ABS($F602))/ABS($F602)</f>
        <v>-15.020382028108958</v>
      </c>
      <c r="AR666" s="1708">
        <f>(SUM($G602:AR602)+ABS($F602))/ABS($F602)</f>
        <v>-15.532589630242843</v>
      </c>
      <c r="AS666" s="1708">
        <f>(SUM($G602:AS602)+ABS($F602))/ABS($F602)</f>
        <v>-16.046526860006381</v>
      </c>
      <c r="AT666" s="1708">
        <f>(SUM($G602:AT602)+ABS($F602))/ABS($F602)</f>
        <v>-16.562139817565697</v>
      </c>
      <c r="AU666" s="1708">
        <f>(SUM($G602:AU602)+ABS($F602))/ABS($F602)</f>
        <v>-17.079377568646034</v>
      </c>
      <c r="AV666" s="1708">
        <f>(SUM($G602:AV602)+ABS($F602))/ABS($F602)</f>
        <v>-17.598191914012915</v>
      </c>
      <c r="AW666" s="1708">
        <f>(SUM($G602:AW602)+ABS($F602))/ABS($F602)</f>
        <v>-18.118537181862191</v>
      </c>
      <c r="AX666" s="1708">
        <f>(SUM($G602:AX602)+ABS($F602))/ABS($F602)</f>
        <v>-18.640370040369085</v>
      </c>
      <c r="AY666" s="1708">
        <f>(SUM($G602:AY602)+ABS($F602))/ABS($F602)</f>
        <v>-19.163649328030683</v>
      </c>
      <c r="AZ666" s="1708">
        <f>(SUM($G602:AZ602)+ABS($F602))/ABS($F602)</f>
        <v>-19.688335899759711</v>
      </c>
      <c r="BA666" s="1708">
        <f>(SUM($G602:BA602)+ABS($F602))/ABS($F602)</f>
        <v>-20.214392486960588</v>
      </c>
      <c r="BB666" s="1708">
        <f>(SUM($G602:BB602)+ABS($F602))/ABS($F602)</f>
        <v>-20.741783570050462</v>
      </c>
      <c r="BC666" s="1708">
        <f>(SUM($G602:BC602)+ABS($F602))/ABS($F602)</f>
        <v>-21.270475262085025</v>
      </c>
      <c r="BD666" s="1708">
        <f>(SUM($G602:BD602)+ABS($F602))/ABS($F602)</f>
        <v>-21.80043520231742</v>
      </c>
      <c r="BE666" s="1708">
        <f>(SUM($G602:BE602)+ABS($F602))/ABS($F602)</f>
        <v>-22.331632458662906</v>
      </c>
      <c r="BF666" s="1708">
        <f>(SUM($G602:BF602)+ABS($F602))/ABS($F602)</f>
        <v>-22.864037438165894</v>
      </c>
      <c r="BG666" s="1708">
        <f>(SUM($G602:BG602)+ABS($F602))/ABS($F602)</f>
        <v>-23.397621804673264</v>
      </c>
      <c r="BH666" s="1708">
        <f>(SUM($G602:BH602)+ABS($F602))/ABS($F602)</f>
        <v>-23.932358403010284</v>
      </c>
      <c r="BI666" s="1708">
        <f>(SUM($G602:BI602)+ABS($F602))/ABS($F602)</f>
        <v>-24.468221189035802</v>
      </c>
      <c r="BJ666" s="1708">
        <f>(SUM($G602:BJ602)+ABS($F602))/ABS($F602)</f>
        <v>-25.005185165023406</v>
      </c>
      <c r="BK666" s="1708">
        <f>(SUM($G602:BK602)+ABS($F602))/ABS($F602)</f>
        <v>-25.54322631987597</v>
      </c>
      <c r="BL666" s="1708">
        <f>(SUM($G602:BL602)+ABS($F602))/ABS($F602)</f>
        <v>-26.082321573734497</v>
      </c>
      <c r="BM666" s="1708">
        <f>(SUM($G602:BM602)+ABS($F602))/ABS($F602)</f>
        <v>-26.622448726588775</v>
      </c>
      <c r="BN666" s="1571">
        <f>(SUM($G602:BN602)+ABS($F602))/ABS($F602)</f>
        <v>-27.163586410538453</v>
      </c>
    </row>
    <row r="667" spans="1:66" x14ac:dyDescent="0.15">
      <c r="A667" s="1123"/>
      <c r="B667" s="1337"/>
      <c r="C667" s="3671"/>
      <c r="D667" s="1366" t="str">
        <f t="shared" si="188"/>
        <v>Low Price Range</v>
      </c>
      <c r="E667" s="1391" t="str">
        <f t="shared" si="188"/>
        <v>Low Range CAPEX</v>
      </c>
      <c r="F667" s="1614">
        <f>(SUM(G603:BN603)+ABS(F603))/ABS(F603)</f>
        <v>-21.709607566592759</v>
      </c>
      <c r="G667" s="1708">
        <f>(SUM($G603:G603)+ABS($F603))/ABS($F603)</f>
        <v>0.87133216169771699</v>
      </c>
      <c r="H667" s="1708">
        <f>(SUM($G603:H603)+ABS($F603))/ABS($F603)</f>
        <v>0.67582429487154516</v>
      </c>
      <c r="I667" s="1708">
        <f>(SUM($G603:I603)+ABS($F603))/ABS($F603)</f>
        <v>0.44436049395239796</v>
      </c>
      <c r="J667" s="1708">
        <f>(SUM($G603:J603)+ABS($F603))/ABS($F603)</f>
        <v>0.18869660145472639</v>
      </c>
      <c r="K667" s="1708">
        <f>(SUM($G603:K603)+ABS($F603))/ABS($F603)</f>
        <v>-8.5022973977013791E-2</v>
      </c>
      <c r="L667" s="1708">
        <f>(SUM($G603:L603)+ABS($F603))/ABS($F603)</f>
        <v>-0.37304720715836337</v>
      </c>
      <c r="M667" s="1708">
        <f>(SUM($G603:M603)+ABS($F603))/ABS($F603)</f>
        <v>-0.67286038626295064</v>
      </c>
      <c r="N667" s="1708">
        <f>(SUM($G603:N603)+ABS($F603))/ABS($F603)</f>
        <v>-0.98266470186497201</v>
      </c>
      <c r="O667" s="1708">
        <f>(SUM($G603:O603)+ABS($F603))/ABS($F603)</f>
        <v>-1.3011150617192493</v>
      </c>
      <c r="P667" s="1708">
        <f>(SUM($G603:P603)+ABS($F603))/ABS($F603)</f>
        <v>-1.6271694919619324</v>
      </c>
      <c r="Q667" s="1708">
        <f>(SUM($G603:Q603)+ABS($F603))/ABS($F603)</f>
        <v>-1.9599985141014418</v>
      </c>
      <c r="R667" s="1708">
        <f>(SUM($G603:R603)+ABS($F603))/ABS($F603)</f>
        <v>-2.2989271363187735</v>
      </c>
      <c r="S667" s="1708">
        <f>(SUM($G603:S603)+ABS($F603))/ABS($F603)</f>
        <v>-2.6433960503674951</v>
      </c>
      <c r="T667" s="1708">
        <f>(SUM($G603:T603)+ABS($F603))/ABS($F603)</f>
        <v>-2.9929347239157411</v>
      </c>
      <c r="U667" s="1708">
        <f>(SUM($G603:U603)+ABS($F603))/ABS($F603)</f>
        <v>-3.3471421731188387</v>
      </c>
      <c r="V667" s="1708">
        <f>(SUM($G603:V603)+ABS($F603))/ABS($F603)</f>
        <v>-3.7056728695147751</v>
      </c>
      <c r="W667" s="1708">
        <f>(SUM($G603:W603)+ABS($F603))/ABS($F603)</f>
        <v>-4.0682261824025749</v>
      </c>
      <c r="X667" s="1708">
        <f>(SUM($G603:X603)+ABS($F603))/ABS($F603)</f>
        <v>-4.4345383186255409</v>
      </c>
      <c r="Y667" s="1708">
        <f>(SUM($G603:Y603)+ABS($F603))/ABS($F603)</f>
        <v>-4.8043760660858021</v>
      </c>
      <c r="Z667" s="1708">
        <f>(SUM($G603:Z603)+ABS($F603))/ABS($F603)</f>
        <v>-5.1775318656583336</v>
      </c>
      <c r="AA667" s="1708">
        <f>(SUM($G603:AA603)+ABS($F603))/ABS($F603)</f>
        <v>-5.5538198784938571</v>
      </c>
      <c r="AB667" s="1708">
        <f>(SUM($G603:AB603)+ABS($F603))/ABS($F603)</f>
        <v>-5.9330728107735329</v>
      </c>
      <c r="AC667" s="1708">
        <f>(SUM($G603:AC603)+ABS($F603))/ABS($F603)</f>
        <v>-6.3151393228919135</v>
      </c>
      <c r="AD667" s="1708">
        <f>(SUM($G603:AD603)+ABS($F603))/ABS($F603)</f>
        <v>-6.6998818952416297</v>
      </c>
      <c r="AE667" s="1708">
        <f>(SUM($G603:AE603)+ABS($F603))/ABS($F603)</f>
        <v>-7.0871750548024082</v>
      </c>
      <c r="AF667" s="1708">
        <f>(SUM($G603:AF603)+ABS($F603))/ABS($F603)</f>
        <v>-7.4769038898003748</v>
      </c>
      <c r="AG667" s="1708">
        <f>(SUM($G603:AG603)+ABS($F603))/ABS($F603)</f>
        <v>-7.8689627965542703</v>
      </c>
      <c r="AH667" s="1708">
        <f>(SUM($G603:AH603)+ABS($F603))/ABS($F603)</f>
        <v>-8.2632544151018088</v>
      </c>
      <c r="AI667" s="1708">
        <f>(SUM($G603:AI603)+ABS($F603))/ABS($F603)</f>
        <v>-8.6596887195507559</v>
      </c>
      <c r="AJ667" s="1708">
        <f>(SUM($G603:AJ603)+ABS($F603))/ABS($F603)</f>
        <v>-9.0581822361876618</v>
      </c>
      <c r="AK667" s="1708">
        <f>(SUM($G603:AK603)+ABS($F603))/ABS($F603)</f>
        <v>-9.4586573678063388</v>
      </c>
      <c r="AL667" s="1708">
        <f>(SUM($G603:AL603)+ABS($F603))/ABS($F603)</f>
        <v>-9.8610418069167984</v>
      </c>
      <c r="AM667" s="1708">
        <f>(SUM($G603:AM603)+ABS($F603))/ABS($F603)</f>
        <v>-10.26526802377162</v>
      </c>
      <c r="AN667" s="1708">
        <f>(SUM($G603:AN603)+ABS($F603))/ABS($F603)</f>
        <v>-10.671272817724756</v>
      </c>
      <c r="AO667" s="1708">
        <f>(SUM($G603:AO603)+ABS($F603))/ABS($F603)</f>
        <v>-11.078996922482164</v>
      </c>
      <c r="AP667" s="1708">
        <f>(SUM($G603:AP603)+ABS($F603))/ABS($F603)</f>
        <v>-11.488384657436951</v>
      </c>
      <c r="AQ667" s="1708">
        <f>(SUM($G603:AQ603)+ABS($F603))/ABS($F603)</f>
        <v>-11.899383618595387</v>
      </c>
      <c r="AR667" s="1708">
        <f>(SUM($G603:AR603)+ABS($F603))/ABS($F603)</f>
        <v>-12.311944403663739</v>
      </c>
      <c r="AS667" s="1708">
        <f>(SUM($G603:AS603)+ABS($F603))/ABS($F603)</f>
        <v>-12.726020366732167</v>
      </c>
      <c r="AT667" s="1708">
        <f>(SUM($G603:AT603)+ABS($F603))/ABS($F603)</f>
        <v>-13.141567398701561</v>
      </c>
      <c r="AU667" s="1708">
        <f>(SUM($G603:AU603)+ABS($F603))/ABS($F603)</f>
        <v>-13.558543730183819</v>
      </c>
      <c r="AV667" s="1708">
        <f>(SUM($G603:AV603)+ABS($F603))/ABS($F603)</f>
        <v>-13.976909754089906</v>
      </c>
      <c r="AW667" s="1708">
        <f>(SUM($G603:AW603)+ABS($F603))/ABS($F603)</f>
        <v>-14.396627865522763</v>
      </c>
      <c r="AX667" s="1708">
        <f>(SUM($G603:AX603)+ABS($F603))/ABS($F603)</f>
        <v>-14.817662316928589</v>
      </c>
      <c r="AY667" s="1708">
        <f>(SUM($G603:AY603)+ABS($F603))/ABS($F603)</f>
        <v>-15.239979086742562</v>
      </c>
      <c r="AZ667" s="1708">
        <f>(SUM($G603:AZ603)+ABS($F603))/ABS($F603)</f>
        <v>-15.663545760003222</v>
      </c>
      <c r="BA667" s="1708">
        <f>(SUM($G603:BA603)+ABS($F603))/ABS($F603)</f>
        <v>-16.088331419611315</v>
      </c>
      <c r="BB667" s="1708">
        <f>(SUM($G603:BB603)+ABS($F603))/ABS($F603)</f>
        <v>-16.514306547080174</v>
      </c>
      <c r="BC667" s="1708">
        <f>(SUM($G603:BC603)+ABS($F603))/ABS($F603)</f>
        <v>-16.941442931770787</v>
      </c>
      <c r="BD667" s="1708">
        <f>(SUM($G603:BD603)+ABS($F603))/ABS($F603)</f>
        <v>-17.369713587729606</v>
      </c>
      <c r="BE667" s="1708">
        <f>(SUM($G603:BE603)+ABS($F603))/ABS($F603)</f>
        <v>-17.799092677354519</v>
      </c>
      <c r="BF667" s="1708">
        <f>(SUM($G603:BF603)+ABS($F603))/ABS($F603)</f>
        <v>-18.229555441206806</v>
      </c>
      <c r="BG667" s="1708">
        <f>(SUM($G603:BG603)+ABS($F603))/ABS($F603)</f>
        <v>-18.661078133366683</v>
      </c>
      <c r="BH667" s="1708">
        <f>(SUM($G603:BH603)+ABS($F603))/ABS($F603)</f>
        <v>-19.093637961799306</v>
      </c>
      <c r="BI667" s="1708">
        <f>(SUM($G603:BI603)+ABS($F603))/ABS($F603)</f>
        <v>-19.527213033258139</v>
      </c>
      <c r="BJ667" s="1708">
        <f>(SUM($G603:BJ603)+ABS($F603))/ABS($F603)</f>
        <v>-19.961782302305043</v>
      </c>
      <c r="BK667" s="1708">
        <f>(SUM($G603:BK603)+ABS($F603))/ABS($F603)</f>
        <v>-20.397325524072073</v>
      </c>
      <c r="BL667" s="1708">
        <f>(SUM($G603:BL603)+ABS($F603))/ABS($F603)</f>
        <v>-20.833823210430243</v>
      </c>
      <c r="BM667" s="1708">
        <f>(SUM($G603:BM603)+ABS($F603))/ABS($F603)</f>
        <v>-21.271256589265423</v>
      </c>
      <c r="BN667" s="1571">
        <f>(SUM($G603:BN603)+ABS($F603))/ABS($F603)</f>
        <v>-21.709607566592759</v>
      </c>
    </row>
    <row r="668" spans="1:66" ht="9" customHeight="1" x14ac:dyDescent="0.15">
      <c r="A668" s="1123"/>
      <c r="B668" s="1337"/>
      <c r="C668" s="3671"/>
      <c r="D668" s="1366"/>
      <c r="E668" s="1391"/>
      <c r="F668" s="1614"/>
      <c r="G668" s="1708"/>
      <c r="H668" s="1708"/>
      <c r="I668" s="1708"/>
      <c r="J668" s="1708"/>
      <c r="K668" s="1708"/>
      <c r="L668" s="1708"/>
      <c r="M668" s="1708"/>
      <c r="N668" s="1708"/>
      <c r="O668" s="1708"/>
      <c r="P668" s="1708"/>
      <c r="Q668" s="1708"/>
      <c r="R668" s="1708"/>
      <c r="S668" s="1708"/>
      <c r="T668" s="1708"/>
      <c r="U668" s="1708"/>
      <c r="V668" s="1708"/>
      <c r="W668" s="1708"/>
      <c r="X668" s="1708"/>
      <c r="Y668" s="1708"/>
      <c r="Z668" s="1708"/>
      <c r="AA668" s="1708"/>
      <c r="AB668" s="1708"/>
      <c r="AC668" s="1708"/>
      <c r="AD668" s="1708"/>
      <c r="AE668" s="1708"/>
      <c r="AF668" s="1708"/>
      <c r="AG668" s="1708"/>
      <c r="AH668" s="1708"/>
      <c r="AI668" s="1708"/>
      <c r="AJ668" s="1708"/>
      <c r="AK668" s="1708"/>
      <c r="AL668" s="1708"/>
      <c r="AM668" s="1708"/>
      <c r="AN668" s="1708"/>
      <c r="AO668" s="1708"/>
      <c r="AP668" s="1708"/>
      <c r="AQ668" s="1708"/>
      <c r="AR668" s="1708"/>
      <c r="AS668" s="1708"/>
      <c r="AT668" s="1708"/>
      <c r="AU668" s="1708"/>
      <c r="AV668" s="1708"/>
      <c r="AW668" s="1708"/>
      <c r="AX668" s="1708"/>
      <c r="AY668" s="1708"/>
      <c r="AZ668" s="1708"/>
      <c r="BA668" s="1708"/>
      <c r="BB668" s="1708"/>
      <c r="BC668" s="1708"/>
      <c r="BD668" s="1708"/>
      <c r="BE668" s="1708"/>
      <c r="BF668" s="1708"/>
      <c r="BG668" s="1708"/>
      <c r="BH668" s="1708"/>
      <c r="BI668" s="1708"/>
      <c r="BJ668" s="1708"/>
      <c r="BK668" s="1708"/>
      <c r="BL668" s="1708"/>
      <c r="BM668" s="1708"/>
      <c r="BN668" s="1571"/>
    </row>
    <row r="669" spans="1:66" x14ac:dyDescent="0.15">
      <c r="A669" s="1123"/>
      <c r="B669" s="1337"/>
      <c r="C669" s="3671"/>
      <c r="D669" s="1366" t="str">
        <f t="shared" si="188"/>
        <v>High Price Range</v>
      </c>
      <c r="E669" s="1391" t="str">
        <f t="shared" si="188"/>
        <v>Low Range CAPEX</v>
      </c>
      <c r="F669" s="1614">
        <f>(SUM(G605:BN605)+ABS(F605))/ABS(F605)</f>
        <v>0.97601000632218893</v>
      </c>
      <c r="G669" s="1708">
        <f>(SUM($G605:G605)+ABS($F605))/ABS($F605)</f>
        <v>2.2932132170816004</v>
      </c>
      <c r="H669" s="1708">
        <f>(SUM($G605:H605)+ABS($F605))/ABS($F605)</f>
        <v>3.1683701660386472</v>
      </c>
      <c r="I669" s="1708">
        <f>(SUM($G605:I605)+ABS($F605))/ABS($F605)</f>
        <v>3.8388963115976571</v>
      </c>
      <c r="J669" s="1708">
        <f>(SUM($G605:J605)+ABS($F605))/ABS($F605)</f>
        <v>4.3796082460550609</v>
      </c>
      <c r="K669" s="1708">
        <f>(SUM($G605:K605)+ABS($F605))/ABS($F605)</f>
        <v>4.8275897476458001</v>
      </c>
      <c r="L669" s="1708">
        <f>(SUM($G605:L605)+ABS($F605))/ABS($F605)</f>
        <v>5.2045970393847734</v>
      </c>
      <c r="M669" s="1708">
        <f>(SUM($G605:M605)+ABS($F605))/ABS($F605)</f>
        <v>5.5247623959906331</v>
      </c>
      <c r="N669" s="1708">
        <f>(SUM($G605:N605)+ABS($F605))/ABS($F605)</f>
        <v>5.7979183188483212</v>
      </c>
      <c r="O669" s="1708">
        <f>(SUM($G605:O605)+ABS($F605))/ABS($F605)</f>
        <v>6.0312535658189814</v>
      </c>
      <c r="P669" s="1708">
        <f>(SUM($G605:P605)+ABS($F605))/ABS($F605)</f>
        <v>6.2302251423833397</v>
      </c>
      <c r="Q669" s="1708">
        <f>(SUM($G605:Q605)+ABS($F605))/ABS($F605)</f>
        <v>6.3990993093242103</v>
      </c>
      <c r="R669" s="1708">
        <f>(SUM($G605:R605)+ABS($F605))/ABS($F605)</f>
        <v>6.5412915180071556</v>
      </c>
      <c r="S669" s="1708">
        <f>(SUM($G605:S605)+ABS($F605))/ABS($F605)</f>
        <v>6.6595900381612285</v>
      </c>
      <c r="T669" s="1708">
        <f>(SUM($G605:T605)+ABS($F605))/ABS($F605)</f>
        <v>6.7563086987376826</v>
      </c>
      <c r="U669" s="1708">
        <f>(SUM($G605:U605)+ABS($F605))/ABS($F605)</f>
        <v>6.8333945271446828</v>
      </c>
      <c r="V669" s="1708">
        <f>(SUM($G605:V605)+ABS($F605))/ABS($F605)</f>
        <v>6.8925056407225993</v>
      </c>
      <c r="W669" s="1708">
        <f>(SUM($G605:W605)+ABS($F605))/ABS($F605)</f>
        <v>6.9350689074144976</v>
      </c>
      <c r="X669" s="1708">
        <f>(SUM($G605:X605)+ABS($F605))/ABS($F605)</f>
        <v>6.9623234802827927</v>
      </c>
      <c r="Y669" s="1708">
        <f>(SUM($G605:Y605)+ABS($F605))/ABS($F605)</f>
        <v>6.9753542393924883</v>
      </c>
      <c r="Z669" s="1708">
        <f>(SUM($G605:Z605)+ABS($F605))/ABS($F605)</f>
        <v>6.9751178759357408</v>
      </c>
      <c r="AA669" s="1708">
        <f>(SUM($G605:AA605)+ABS($F605))/ABS($F605)</f>
        <v>6.9624635156739769</v>
      </c>
      <c r="AB669" s="1708">
        <f>(SUM($G605:AB605)+ABS($F605))/ABS($F605)</f>
        <v>6.9381492245184404</v>
      </c>
      <c r="AC669" s="1708">
        <f>(SUM($G605:AC605)+ABS($F605))/ABS($F605)</f>
        <v>6.9028553640970163</v>
      </c>
      <c r="AD669" s="1708">
        <f>(SUM($G605:AD605)+ABS($F605))/ABS($F605)</f>
        <v>6.8571955063351382</v>
      </c>
      <c r="AE669" s="1708">
        <f>(SUM($G605:AE605)+ABS($F605))/ABS($F605)</f>
        <v>6.8017254341736253</v>
      </c>
      <c r="AF669" s="1708">
        <f>(SUM($G605:AF605)+ABS($F605))/ABS($F605)</f>
        <v>6.7369506255886504</v>
      </c>
      <c r="AG669" s="1708">
        <f>(SUM($G605:AG605)+ABS($F605))/ABS($F605)</f>
        <v>6.6633325238393448</v>
      </c>
      <c r="AH669" s="1708">
        <f>(SUM($G605:AH605)+ABS($F605))/ABS($F605)</f>
        <v>6.5812938275922734</v>
      </c>
      <c r="AI669" s="1708">
        <f>(SUM($G605:AI605)+ABS($F605))/ABS($F605)</f>
        <v>6.491222983005124</v>
      </c>
      <c r="AJ669" s="1708">
        <f>(SUM($G605:AJ605)+ABS($F605))/ABS($F605)</f>
        <v>6.3934780210224904</v>
      </c>
      <c r="AK669" s="1708">
        <f>(SUM($G605:AK605)+ABS($F605))/ABS($F605)</f>
        <v>6.288389853584988</v>
      </c>
      <c r="AL669" s="1708">
        <f>(SUM($G605:AL605)+ABS($F605))/ABS($F605)</f>
        <v>6.176265119739087</v>
      </c>
      <c r="AM669" s="1708">
        <f>(SUM($G605:AM605)+ABS($F605))/ABS($F605)</f>
        <v>6.0573886550157621</v>
      </c>
      <c r="AN669" s="1708">
        <f>(SUM($G605:AN605)+ABS($F605))/ABS($F605)</f>
        <v>5.9320256436610457</v>
      </c>
      <c r="AO669" s="1708">
        <f>(SUM($G605:AO605)+ABS($F605))/ABS($F605)</f>
        <v>5.8004235024299149</v>
      </c>
      <c r="AP669" s="1708">
        <f>(SUM($G605:AP605)+ABS($F605))/ABS($F605)</f>
        <v>5.6628135360163165</v>
      </c>
      <c r="AQ669" s="1708">
        <f>(SUM($G605:AQ605)+ABS($F605))/ABS($F605)</f>
        <v>5.5194123972795612</v>
      </c>
      <c r="AR669" s="1708">
        <f>(SUM($G605:AR605)+ABS($F605))/ABS($F605)</f>
        <v>5.3704233798590844</v>
      </c>
      <c r="AS669" s="1708">
        <f>(SUM($G605:AS605)+ABS($F605))/ABS($F605)</f>
        <v>5.2160375662563281</v>
      </c>
      <c r="AT669" s="1708">
        <f>(SUM($G605:AT605)+ABS($F605))/ABS($F605)</f>
        <v>5.0564348507826953</v>
      </c>
      <c r="AU669" s="1708">
        <f>(SUM($G605:AU605)+ABS($F605))/ABS($F605)</f>
        <v>4.8917848537555848</v>
      </c>
      <c r="AV669" s="1708">
        <f>(SUM($G605:AV605)+ABS($F605))/ABS($F605)</f>
        <v>4.7222477408379397</v>
      </c>
      <c r="AW669" s="1708">
        <f>(SUM($G605:AW605)+ABS($F605))/ABS($F605)</f>
        <v>4.54797495935708</v>
      </c>
      <c r="AX669" s="1708">
        <f>(SUM($G605:AX605)+ABS($F605))/ABS($F605)</f>
        <v>4.3691099017244168</v>
      </c>
      <c r="AY669" s="1708">
        <f>(SUM($G605:AY605)+ABS($F605))/ABS($F605)</f>
        <v>4.1857885046445693</v>
      </c>
      <c r="AZ669" s="1708">
        <f>(SUM($G605:AZ605)+ABS($F605))/ABS($F605)</f>
        <v>3.9981397915991965</v>
      </c>
      <c r="BA669" s="1708">
        <f>(SUM($G605:BA605)+ABS($F605))/ABS($F605)</f>
        <v>3.8062863650764864</v>
      </c>
      <c r="BB669" s="1708">
        <f>(SUM($G605:BB605)+ABS($F605))/ABS($F605)</f>
        <v>3.6103448541587499</v>
      </c>
      <c r="BC669" s="1708">
        <f>(SUM($G605:BC605)+ABS($F605))/ABS($F605)</f>
        <v>3.4104263223512721</v>
      </c>
      <c r="BD669" s="1708">
        <f>(SUM($G605:BD605)+ABS($F605))/ABS($F605)</f>
        <v>3.2066366399138291</v>
      </c>
      <c r="BE669" s="1708">
        <f>(SUM($G605:BE605)+ABS($F605))/ABS($F605)</f>
        <v>2.9990768244244057</v>
      </c>
      <c r="BF669" s="1708">
        <f>(SUM($G605:BF605)+ABS($F605))/ABS($F605)</f>
        <v>2.7878433528481916</v>
      </c>
      <c r="BG669" s="1708">
        <f>(SUM($G605:BG605)+ABS($F605))/ABS($F605)</f>
        <v>2.5730284479919132</v>
      </c>
      <c r="BH669" s="1708">
        <f>(SUM($G605:BH605)+ABS($F605))/ABS($F605)</f>
        <v>2.3547203418842351</v>
      </c>
      <c r="BI669" s="1708">
        <f>(SUM($G605:BI605)+ABS($F605))/ABS($F605)</f>
        <v>2.133003518329033</v>
      </c>
      <c r="BJ669" s="1708">
        <f>(SUM($G605:BJ605)+ABS($F605))/ABS($F605)</f>
        <v>1.9079589366231418</v>
      </c>
      <c r="BK669" s="1708">
        <f>(SUM($G605:BK605)+ABS($F605))/ABS($F605)</f>
        <v>1.6796642382079192</v>
      </c>
      <c r="BL669" s="1708">
        <f>(SUM($G605:BL605)+ABS($F605))/ABS($F605)</f>
        <v>1.4481939378299655</v>
      </c>
      <c r="BM669" s="1708">
        <f>(SUM($G605:BM605)+ABS($F605))/ABS($F605)</f>
        <v>1.2136196006165294</v>
      </c>
      <c r="BN669" s="1571">
        <f>(SUM($G605:BN605)+ABS($F605))/ABS($F605)</f>
        <v>0.97601000632218893</v>
      </c>
    </row>
    <row r="670" spans="1:66" x14ac:dyDescent="0.15">
      <c r="A670" s="1123"/>
      <c r="B670" s="1337"/>
      <c r="C670" s="3671"/>
      <c r="D670" s="1366" t="str">
        <f t="shared" si="188"/>
        <v>High Price Range</v>
      </c>
      <c r="E670" s="1391" t="str">
        <f t="shared" si="188"/>
        <v>Low Range CAPEX</v>
      </c>
      <c r="F670" s="1614">
        <f>(SUM(G606:BN606)+ABS(F606))/ABS(F606)</f>
        <v>14.659995253570953</v>
      </c>
      <c r="G670" s="1708">
        <f>(SUM($G606:G606)+ABS($F606))/ABS($F606)</f>
        <v>2.2932132170816004</v>
      </c>
      <c r="H670" s="1708">
        <f>(SUM($G606:H606)+ABS($F606))/ABS($F606)</f>
        <v>3.2728842330697856</v>
      </c>
      <c r="I670" s="1708">
        <f>(SUM($G606:I606)+ABS($F606))/ABS($F606)</f>
        <v>4.0914255705696396</v>
      </c>
      <c r="J670" s="1708">
        <f>(SUM($G606:J606)+ABS($F606))/ABS($F606)</f>
        <v>4.8045857156284217</v>
      </c>
      <c r="K670" s="1708">
        <f>(SUM($G606:K606)+ABS($F606))/ABS($F606)</f>
        <v>5.4407630178730892</v>
      </c>
      <c r="L670" s="1708">
        <f>(SUM($G606:L606)+ABS($F606))/ABS($F606)</f>
        <v>6.0169629362167898</v>
      </c>
      <c r="M670" s="1708">
        <f>(SUM($G606:M606)+ABS($F606))/ABS($F606)</f>
        <v>6.5444151085052891</v>
      </c>
      <c r="N670" s="1708">
        <f>(SUM($G606:N606)+ABS($F606))/ABS($F606)</f>
        <v>7.0310410132740779</v>
      </c>
      <c r="O670" s="1708">
        <f>(SUM($G606:O606)+ABS($F606))/ABS($F606)</f>
        <v>7.4827014124817151</v>
      </c>
      <c r="P670" s="1708">
        <f>(SUM($G606:P606)+ABS($F606))/ABS($F606)</f>
        <v>7.9038919008585067</v>
      </c>
      <c r="Q670" s="1708">
        <f>(SUM($G606:Q606)+ABS($F606))/ABS($F606)</f>
        <v>8.2981599916014552</v>
      </c>
      <c r="R670" s="1708">
        <f>(SUM($G606:R606)+ABS($F606))/ABS($F606)</f>
        <v>8.6683697036624263</v>
      </c>
      <c r="S670" s="1708">
        <f>(SUM($G606:S606)+ABS($F606))/ABS($F606)</f>
        <v>9.0168771227019491</v>
      </c>
      <c r="T670" s="1708">
        <f>(SUM($G606:T606)+ABS($F606))/ABS($F606)</f>
        <v>9.3456512506159974</v>
      </c>
      <c r="U670" s="1708">
        <f>(SUM($G606:U606)+ABS($F606))/ABS($F606)</f>
        <v>9.6563597812947233</v>
      </c>
      <c r="V670" s="1708">
        <f>(SUM($G606:V606)+ABS($F606))/ABS($F606)</f>
        <v>9.9504315818170177</v>
      </c>
      <c r="W670" s="1708">
        <f>(SUM($G606:W606)+ABS($F606))/ABS($F606)</f>
        <v>10.229103229659836</v>
      </c>
      <c r="X670" s="1708">
        <f>(SUM($G606:X606)+ABS($F606))/ABS($F606)</f>
        <v>10.493454350455155</v>
      </c>
      <c r="Y670" s="1708">
        <f>(SUM($G606:Y606)+ABS($F606))/ABS($F606)</f>
        <v>10.744434909413229</v>
      </c>
      <c r="Z670" s="1708">
        <f>(SUM($G606:Z606)+ABS($F606))/ABS($F606)</f>
        <v>10.982886606002326</v>
      </c>
      <c r="AA670" s="1708">
        <f>(SUM($G606:AA606)+ABS($F606))/ABS($F606)</f>
        <v>11.209559870615974</v>
      </c>
      <c r="AB670" s="1708">
        <f>(SUM($G606:AB606)+ABS($F606))/ABS($F606)</f>
        <v>11.425127529216306</v>
      </c>
      <c r="AC670" s="1708">
        <f>(SUM($G606:AC606)+ABS($F606))/ABS($F606)</f>
        <v>11.63019590779035</v>
      </c>
      <c r="AD670" s="1708">
        <f>(SUM($G606:AD606)+ABS($F606))/ABS($F606)</f>
        <v>11.825313944510997</v>
      </c>
      <c r="AE670" s="1708">
        <f>(SUM($G606:AE606)+ABS($F606))/ABS($F606)</f>
        <v>12.010980733545761</v>
      </c>
      <c r="AF670" s="1708">
        <f>(SUM($G606:AF606)+ABS($F606))/ABS($F606)</f>
        <v>12.187651821198179</v>
      </c>
      <c r="AG670" s="1708">
        <f>(SUM($G606:AG606)+ABS($F606))/ABS($F606)</f>
        <v>12.355744499897956</v>
      </c>
      <c r="AH670" s="1708">
        <f>(SUM($G606:AH606)+ABS($F606))/ABS($F606)</f>
        <v>12.515642290093723</v>
      </c>
      <c r="AI670" s="1708">
        <f>(SUM($G606:AI606)+ABS($F606))/ABS($F606)</f>
        <v>12.667698758671371</v>
      </c>
      <c r="AJ670" s="1708">
        <f>(SUM($G606:AJ606)+ABS($F606))/ABS($F606)</f>
        <v>12.812240791217112</v>
      </c>
      <c r="AK670" s="1708">
        <f>(SUM($G606:AK606)+ABS($F606))/ABS($F606)</f>
        <v>12.94957141154201</v>
      </c>
      <c r="AL670" s="1708">
        <f>(SUM($G606:AL606)+ABS($F606))/ABS($F606)</f>
        <v>13.079972223454785</v>
      </c>
      <c r="AM670" s="1708">
        <f>(SUM($G606:AM606)+ABS($F606))/ABS($F606)</f>
        <v>13.203705535429837</v>
      </c>
      <c r="AN670" s="1708">
        <f>(SUM($G606:AN606)+ABS($F606))/ABS($F606)</f>
        <v>13.321016217565056</v>
      </c>
      <c r="AO670" s="1708">
        <f>(SUM($G606:AO606)+ABS($F606))/ABS($F606)</f>
        <v>13.432133331324424</v>
      </c>
      <c r="AP670" s="1708">
        <f>(SUM($G606:AP606)+ABS($F606))/ABS($F606)</f>
        <v>13.537271565469268</v>
      </c>
      <c r="AQ670" s="1708">
        <f>(SUM($G606:AQ606)+ABS($F606))/ABS($F606)</f>
        <v>13.636632505892557</v>
      </c>
      <c r="AR670" s="1708">
        <f>(SUM($G606:AR606)+ABS($F606))/ABS($F606)</f>
        <v>13.730405762475744</v>
      </c>
      <c r="AS670" s="1708">
        <f>(SUM($G606:AS606)+ABS($F606))/ABS($F606)</f>
        <v>13.818769972353936</v>
      </c>
      <c r="AT670" s="1708">
        <f>(SUM($G606:AT606)+ABS($F606))/ABS($F606)</f>
        <v>13.901893695923492</v>
      </c>
      <c r="AU670" s="1708">
        <f>(SUM($G606:AU606)+ABS($F606))/ABS($F606)</f>
        <v>13.979936219418246</v>
      </c>
      <c r="AV670" s="1708">
        <f>(SUM($G606:AV606)+ABS($F606))/ABS($F606)</f>
        <v>14.053048275808671</v>
      </c>
      <c r="AW670" s="1708">
        <f>(SUM($G606:AW606)+ABS($F606))/ABS($F606)</f>
        <v>14.121372694058358</v>
      </c>
      <c r="AX670" s="1708">
        <f>(SUM($G606:AX606)+ABS($F606))/ABS($F606)</f>
        <v>14.185044985337464</v>
      </c>
      <c r="AY670" s="1708">
        <f>(SUM($G606:AY606)+ABS($F606))/ABS($F606)</f>
        <v>14.244193873590893</v>
      </c>
      <c r="AZ670" s="1708">
        <f>(SUM($G606:AZ606)+ABS($F606))/ABS($F606)</f>
        <v>14.298941776847654</v>
      </c>
      <c r="BA670" s="1708">
        <f>(SUM($G606:BA606)+ABS($F606))/ABS($F606)</f>
        <v>14.349405244803563</v>
      </c>
      <c r="BB670" s="1708">
        <f>(SUM($G606:BB606)+ABS($F606))/ABS($F606)</f>
        <v>14.395695357484939</v>
      </c>
      <c r="BC670" s="1708">
        <f>(SUM($G606:BC606)+ABS($F606))/ABS($F606)</f>
        <v>14.43791808918435</v>
      </c>
      <c r="BD670" s="1708">
        <f>(SUM($G606:BD606)+ABS($F606))/ABS($F606)</f>
        <v>14.476174641332724</v>
      </c>
      <c r="BE670" s="1708">
        <f>(SUM($G606:BE606)+ABS($F606))/ABS($F606)</f>
        <v>14.510561747520715</v>
      </c>
      <c r="BF670" s="1708">
        <f>(SUM($G606:BF606)+ABS($F606))/ABS($F606)</f>
        <v>14.541171953494095</v>
      </c>
      <c r="BG670" s="1708">
        <f>(SUM($G606:BG606)+ABS($F606))/ABS($F606)</f>
        <v>14.568093874613202</v>
      </c>
      <c r="BH670" s="1708">
        <f>(SUM($G606:BH606)+ABS($F606))/ABS($F606)</f>
        <v>14.591412432976837</v>
      </c>
      <c r="BI670" s="1708">
        <f>(SUM($G606:BI606)+ABS($F606))/ABS($F606)</f>
        <v>14.611209076159847</v>
      </c>
      <c r="BJ670" s="1708">
        <f>(SUM($G606:BJ606)+ABS($F606))/ABS($F606)</f>
        <v>14.627561979295072</v>
      </c>
      <c r="BK670" s="1708">
        <f>(SUM($G606:BK606)+ABS($F606))/ABS($F606)</f>
        <v>14.640546232039709</v>
      </c>
      <c r="BL670" s="1708">
        <f>(SUM($G606:BL606)+ABS($F606))/ABS($F606)</f>
        <v>14.650234011799533</v>
      </c>
      <c r="BM670" s="1708">
        <f>(SUM($G606:BM606)+ABS($F606))/ABS($F606)</f>
        <v>14.65669474443825</v>
      </c>
      <c r="BN670" s="1571">
        <f>(SUM($G606:BN606)+ABS($F606))/ABS($F606)</f>
        <v>14.659995253570953</v>
      </c>
    </row>
    <row r="671" spans="1:66" x14ac:dyDescent="0.15">
      <c r="A671" s="1123"/>
      <c r="B671" s="1337"/>
      <c r="C671" s="3672"/>
      <c r="D671" s="1367" t="str">
        <f t="shared" si="188"/>
        <v>High Price Range</v>
      </c>
      <c r="E671" s="1685" t="str">
        <f t="shared" si="188"/>
        <v>Low Range CAPEX</v>
      </c>
      <c r="F671" s="1615">
        <f>(SUM(G607:BN607)+ABS(F607))/ABS(F607)</f>
        <v>31.71616722330096</v>
      </c>
      <c r="G671" s="1572">
        <f>(SUM($G607:G607)+ABS($F607))/ABS($F607)</f>
        <v>2.2932132170816004</v>
      </c>
      <c r="H671" s="1572">
        <f>(SUM($G607:H607)+ABS($F607))/ABS($F607)</f>
        <v>3.377398300100924</v>
      </c>
      <c r="I671" s="1572">
        <f>(SUM($G607:I607)+ABS($F607))/ABS($F607)</f>
        <v>4.3491387600717299</v>
      </c>
      <c r="J671" s="1572">
        <f>(SUM($G607:J607)+ABS($F607))/ABS($F607)</f>
        <v>5.245198522435004</v>
      </c>
      <c r="K671" s="1572">
        <f>(SUM($G607:K607)+ABS($F607))/ABS($F607)</f>
        <v>6.0847929331777362</v>
      </c>
      <c r="L671" s="1572">
        <f>(SUM($G607:L607)+ABS($F607))/ABS($F607)</f>
        <v>6.8796525347973443</v>
      </c>
      <c r="M671" s="1572">
        <f>(SUM($G607:M607)+ABS($F607))/ABS($F607)</f>
        <v>7.6376446870259818</v>
      </c>
      <c r="N671" s="1572">
        <f>(SUM($G607:N607)+ABS($F607))/ABS($F607)</f>
        <v>8.3643916607988107</v>
      </c>
      <c r="O671" s="1572">
        <f>(SUM($G607:O607)+ABS($F607))/ABS($F607)</f>
        <v>9.0640999492661294</v>
      </c>
      <c r="P671" s="1572">
        <f>(SUM($G607:P607)+ABS($F607))/ABS($F607)</f>
        <v>9.7400281065804712</v>
      </c>
      <c r="Q671" s="1572">
        <f>(SUM($G607:Q607)+ABS($F607))/ABS($F607)</f>
        <v>10.394770152301206</v>
      </c>
      <c r="R671" s="1572">
        <f>(SUM($G607:R607)+ABS($F607))/ABS($F607)</f>
        <v>11.030436981404733</v>
      </c>
      <c r="S671" s="1572">
        <f>(SUM($G607:S607)+ABS($F607))/ABS($F607)</f>
        <v>11.648777712820229</v>
      </c>
      <c r="T671" s="1572">
        <f>(SUM($G607:T607)+ABS($F607))/ABS($F607)</f>
        <v>12.251263837471885</v>
      </c>
      <c r="U671" s="1572">
        <f>(SUM($G607:U607)+ABS($F607))/ABS($F607)</f>
        <v>12.839149348014884</v>
      </c>
      <c r="V671" s="1572">
        <f>(SUM($G607:V607)+ABS($F607))/ABS($F607)</f>
        <v>13.413514812056313</v>
      </c>
      <c r="W671" s="1572">
        <f>(SUM($G607:W607)+ABS($F607))/ABS($F607)</f>
        <v>13.975300388896743</v>
      </c>
      <c r="X671" s="1572">
        <f>(SUM($G607:X607)+ABS($F607))/ABS($F607)</f>
        <v>14.525331036163211</v>
      </c>
      <c r="Y671" s="1572">
        <f>(SUM($G607:Y607)+ABS($F607))/ABS($F607)</f>
        <v>15.064336075651891</v>
      </c>
      <c r="Z671" s="1572">
        <f>(SUM($G607:Z607)+ABS($F607))/ABS($F607)</f>
        <v>15.592964604880681</v>
      </c>
      <c r="AA671" s="1572">
        <f>(SUM($G607:AA607)+ABS($F607))/ABS($F607)</f>
        <v>16.111797795772443</v>
      </c>
      <c r="AB671" s="1572">
        <f>(SUM($G607:AB607)+ABS($F607))/ABS($F607)</f>
        <v>16.621358824566986</v>
      </c>
      <c r="AC671" s="1572">
        <f>(SUM($G607:AC607)+ABS($F607))/ABS($F607)</f>
        <v>17.122120974056596</v>
      </c>
      <c r="AD671" s="1572">
        <f>(SUM($G607:AD607)+ABS($F607))/ABS($F607)</f>
        <v>17.614514307895657</v>
      </c>
      <c r="AE671" s="1572">
        <f>(SUM($G607:AE607)+ABS($F607))/ABS($F607)</f>
        <v>18.098931216570548</v>
      </c>
      <c r="AF671" s="1572">
        <f>(SUM($G607:AF607)+ABS($F607))/ABS($F607)</f>
        <v>18.57573106249038</v>
      </c>
      <c r="AG671" s="1572">
        <f>(SUM($G607:AG607)+ABS($F607))/ABS($F607)</f>
        <v>19.045244098961899</v>
      </c>
      <c r="AH671" s="1572">
        <f>(SUM($G607:AH607)+ABS($F607))/ABS($F607)</f>
        <v>19.507774798794276</v>
      </c>
      <c r="AI671" s="1572">
        <f>(SUM($G607:AI607)+ABS($F607))/ABS($F607)</f>
        <v>19.963604699034789</v>
      </c>
      <c r="AJ671" s="1572">
        <f>(SUM($G607:AJ607)+ABS($F607))/ABS($F607)</f>
        <v>20.412994846169365</v>
      </c>
      <c r="AK671" s="1572">
        <f>(SUM($G607:AK607)+ABS($F607))/ABS($F607)</f>
        <v>20.856187909143188</v>
      </c>
      <c r="AL671" s="1572">
        <f>(SUM($G607:AL607)+ABS($F607))/ABS($F607)</f>
        <v>21.293410014426357</v>
      </c>
      <c r="AM671" s="1572">
        <f>(SUM($G607:AM607)+ABS($F607))/ABS($F607)</f>
        <v>21.724872347103744</v>
      </c>
      <c r="AN671" s="1572">
        <f>(SUM($G607:AN607)+ABS($F607))/ABS($F607)</f>
        <v>22.150772553906013</v>
      </c>
      <c r="AO671" s="1572">
        <f>(SUM($G607:AO607)+ABS($F607))/ABS($F607)</f>
        <v>22.571295977705237</v>
      </c>
      <c r="AP671" s="1572">
        <f>(SUM($G607:AP607)+ABS($F607))/ABS($F607)</f>
        <v>22.986616747890942</v>
      </c>
      <c r="AQ671" s="1572">
        <f>(SUM($G607:AQ607)+ABS($F607))/ABS($F607)</f>
        <v>23.396898746933985</v>
      </c>
      <c r="AR671" s="1572">
        <f>(SUM($G607:AR607)+ABS($F607))/ABS($F607)</f>
        <v>23.802296470119678</v>
      </c>
      <c r="AS671" s="1572">
        <f>(SUM($G607:AS607)+ABS($F607))/ABS($F607)</f>
        <v>24.202955792722335</v>
      </c>
      <c r="AT671" s="1572">
        <f>(SUM($G607:AT607)+ABS($F607))/ABS($F607)</f>
        <v>24.599014656674125</v>
      </c>
      <c r="AU671" s="1572">
        <f>(SUM($G607:AU607)+ABS($F607))/ABS($F607)</f>
        <v>24.990603686953076</v>
      </c>
      <c r="AV671" s="1572">
        <f>(SUM($G607:AV607)+ABS($F607))/ABS($F607)</f>
        <v>25.377846746401548</v>
      </c>
      <c r="AW671" s="1572">
        <f>(SUM($G607:AW607)+ABS($F607))/ABS($F607)</f>
        <v>25.760861436427518</v>
      </c>
      <c r="AX671" s="1572">
        <f>(SUM($G607:AX607)+ABS($F607))/ABS($F607)</f>
        <v>26.13975954998849</v>
      </c>
      <c r="AY671" s="1572">
        <f>(SUM($G607:AY607)+ABS($F607))/ABS($F607)</f>
        <v>26.514647482374372</v>
      </c>
      <c r="AZ671" s="1572">
        <f>(SUM($G607:AZ607)+ABS($F607))/ABS($F607)</f>
        <v>26.885626604560905</v>
      </c>
      <c r="BA671" s="1572">
        <f>(SUM($G607:BA607)+ABS($F607))/ABS($F607)</f>
        <v>27.25279360327475</v>
      </c>
      <c r="BB671" s="1572">
        <f>(SUM($G607:BB607)+ABS($F607))/ABS($F607)</f>
        <v>27.616240791375787</v>
      </c>
      <c r="BC671" s="1572">
        <f>(SUM($G607:BC607)+ABS($F607))/ABS($F607)</f>
        <v>27.976056391705395</v>
      </c>
      <c r="BD671" s="1572">
        <f>(SUM($G607:BD607)+ABS($F607))/ABS($F607)</f>
        <v>28.33232479715868</v>
      </c>
      <c r="BE671" s="1572">
        <f>(SUM($G607:BE607)+ABS($F607))/ABS($F607)</f>
        <v>28.685126809403098</v>
      </c>
      <c r="BF671" s="1572">
        <f>(SUM($G607:BF607)+ABS($F607))/ABS($F607)</f>
        <v>29.034539858376824</v>
      </c>
      <c r="BG671" s="1572">
        <f>(SUM($G607:BG607)+ABS($F607))/ABS($F607)</f>
        <v>29.380638204450683</v>
      </c>
      <c r="BH671" s="1572">
        <f>(SUM($G607:BH607)+ABS($F607))/ABS($F607)</f>
        <v>29.723493124920935</v>
      </c>
      <c r="BI671" s="1572">
        <f>(SUM($G607:BI607)+ABS($F607))/ABS($F607)</f>
        <v>30.063173086312386</v>
      </c>
      <c r="BJ671" s="1572">
        <f>(SUM($G607:BJ607)+ABS($F607))/ABS($F607)</f>
        <v>30.399743903807405</v>
      </c>
      <c r="BK671" s="1572">
        <f>(SUM($G607:BK607)+ABS($F607))/ABS($F607)</f>
        <v>30.733268888973356</v>
      </c>
      <c r="BL671" s="1572">
        <f>(SUM($G607:BL607)+ABS($F607))/ABS($F607)</f>
        <v>31.063808986835703</v>
      </c>
      <c r="BM671" s="1572">
        <f>(SUM($G607:BM607)+ABS($F607))/ABS($F607)</f>
        <v>31.391422903233959</v>
      </c>
      <c r="BN671" s="1573">
        <f>(SUM($G607:BN607)+ABS($F607))/ABS($F607)</f>
        <v>31.71616722330096</v>
      </c>
    </row>
    <row r="672" spans="1:66" ht="5.25" customHeight="1" x14ac:dyDescent="0.15">
      <c r="A672" s="1123"/>
      <c r="B672" s="1337"/>
      <c r="C672" s="1658"/>
      <c r="D672" s="1366"/>
      <c r="E672" s="1391"/>
      <c r="F672" s="1614"/>
      <c r="G672" s="1708"/>
      <c r="H672" s="1708"/>
      <c r="I672" s="1708"/>
      <c r="J672" s="1708"/>
      <c r="K672" s="1708"/>
      <c r="L672" s="1708"/>
      <c r="M672" s="1708"/>
      <c r="N672" s="1708"/>
      <c r="O672" s="1708"/>
      <c r="P672" s="1708"/>
      <c r="Q672" s="1708"/>
      <c r="R672" s="1708"/>
      <c r="S672" s="1708"/>
      <c r="T672" s="1708"/>
      <c r="U672" s="1708"/>
      <c r="V672" s="1708"/>
      <c r="W672" s="1708"/>
      <c r="X672" s="1708"/>
      <c r="Y672" s="1708"/>
      <c r="Z672" s="1708"/>
      <c r="AA672" s="1708"/>
      <c r="AB672" s="1708"/>
      <c r="AC672" s="1708"/>
      <c r="AD672" s="1708"/>
      <c r="AE672" s="1708"/>
      <c r="AF672" s="1708"/>
      <c r="AG672" s="1708"/>
      <c r="AH672" s="1708"/>
      <c r="AI672" s="1708"/>
      <c r="AJ672" s="1708"/>
      <c r="AK672" s="1708"/>
      <c r="AL672" s="1708"/>
      <c r="AM672" s="1708"/>
      <c r="AN672" s="1708"/>
      <c r="AO672" s="1708"/>
      <c r="AP672" s="1708"/>
      <c r="AQ672" s="1708"/>
      <c r="AR672" s="1708"/>
      <c r="AS672" s="1708"/>
      <c r="AT672" s="1708"/>
      <c r="AU672" s="1708"/>
      <c r="AV672" s="1708"/>
      <c r="AW672" s="1708"/>
      <c r="AX672" s="1708"/>
      <c r="AY672" s="1708"/>
      <c r="AZ672" s="1708"/>
      <c r="BA672" s="1708"/>
      <c r="BB672" s="1708"/>
      <c r="BC672" s="1708"/>
      <c r="BD672" s="1708"/>
      <c r="BE672" s="1708"/>
      <c r="BF672" s="1708"/>
      <c r="BG672" s="1708"/>
      <c r="BH672" s="1708"/>
      <c r="BI672" s="1708"/>
      <c r="BJ672" s="1708"/>
      <c r="BK672" s="1708"/>
      <c r="BL672" s="1708"/>
      <c r="BM672" s="1708"/>
      <c r="BN672" s="1571"/>
    </row>
    <row r="673" spans="1:66" x14ac:dyDescent="0.15">
      <c r="A673" s="1123"/>
      <c r="B673" s="1337"/>
      <c r="C673" s="3671" t="str">
        <f>C641</f>
        <v>Low Range Opex-High</v>
      </c>
      <c r="D673" s="1366" t="str">
        <f t="shared" si="188"/>
        <v>Low Price Range</v>
      </c>
      <c r="E673" s="1391" t="str">
        <f t="shared" si="188"/>
        <v>Low Range CAPEX</v>
      </c>
      <c r="F673" s="1614">
        <f>(SUM(G609:BN609)+ABS(F609))/ABS(F609)</f>
        <v>-37.237330229374308</v>
      </c>
      <c r="G673" s="1708">
        <f>(SUM($G609:G609)+ABS($F609))/ABS($F609)</f>
        <v>0.77636425107256846</v>
      </c>
      <c r="H673" s="1708">
        <f>(SUM($G609:H609)+ABS($F609))/ABS($F609)</f>
        <v>0.41904844509735945</v>
      </c>
      <c r="I673" s="1708">
        <f>(SUM($G609:I609)+ABS($F609))/ABS($F609)</f>
        <v>-3.7012738644909E-3</v>
      </c>
      <c r="J673" s="1708">
        <f>(SUM($G609:J609)+ABS($F609))/ABS($F609)</f>
        <v>-0.4679611254779219</v>
      </c>
      <c r="K673" s="1708">
        <f>(SUM($G609:K609)+ABS($F609))/ABS($F609)</f>
        <v>-0.96187298927452536</v>
      </c>
      <c r="L673" s="1708">
        <f>(SUM($G609:L609)+ABS($F609))/ABS($F609)</f>
        <v>-1.4784799712772694</v>
      </c>
      <c r="M673" s="1708">
        <f>(SUM($G609:M609)+ABS($F609))/ABS($F609)</f>
        <v>-2.013263054706238</v>
      </c>
      <c r="N673" s="1708">
        <f>(SUM($G609:N609)+ABS($F609))/ABS($F609)</f>
        <v>-2.5630781428302467</v>
      </c>
      <c r="O673" s="1708">
        <f>(SUM($G609:O609)+ABS($F609))/ABS($F609)</f>
        <v>-3.1256265174282016</v>
      </c>
      <c r="P673" s="1708">
        <f>(SUM($G609:P609)+ABS($F609))/ABS($F609)</f>
        <v>-3.6991632152987481</v>
      </c>
      <c r="Q673" s="1708">
        <f>(SUM($G609:Q609)+ABS($F609))/ABS($F609)</f>
        <v>-4.282324032557594</v>
      </c>
      <c r="R673" s="1708">
        <f>(SUM($G609:R609)+ABS($F609))/ABS($F609)</f>
        <v>-4.8740168249930527</v>
      </c>
      <c r="S673" s="1708">
        <f>(SUM($G609:S609)+ABS($F609))/ABS($F609)</f>
        <v>-5.4733499995712096</v>
      </c>
      <c r="T673" s="1708">
        <f>(SUM($G609:T609)+ABS($F609))/ABS($F609)</f>
        <v>-6.0795836731476482</v>
      </c>
      <c r="U673" s="1708">
        <f>(SUM($G609:U609)+ABS($F609))/ABS($F609)</f>
        <v>-6.6920952531317477</v>
      </c>
      <c r="V673" s="1708">
        <f>(SUM($G609:V609)+ABS($F609))/ABS($F609)</f>
        <v>-7.3103545304642186</v>
      </c>
      <c r="W673" s="1708">
        <f>(SUM($G609:W609)+ABS($F609))/ABS($F609)</f>
        <v>-7.9339052417121874</v>
      </c>
      <c r="X673" s="1708">
        <f>(SUM($G609:X609)+ABS($F609))/ABS($F609)</f>
        <v>-8.562351148223815</v>
      </c>
      <c r="Y673" s="1708">
        <f>(SUM($G609:Y609)+ABS($F609))/ABS($F609)</f>
        <v>-9.1953453425609482</v>
      </c>
      <c r="Z673" s="1708">
        <f>(SUM($G609:Z609)+ABS($F609))/ABS($F609)</f>
        <v>-9.8325819076906473</v>
      </c>
      <c r="AA673" s="1708">
        <f>(SUM($G609:AA609)+ABS($F609))/ABS($F609)</f>
        <v>-10.473789322315707</v>
      </c>
      <c r="AB673" s="1708">
        <f>(SUM($G609:AB609)+ABS($F609))/ABS($F609)</f>
        <v>-11.118725182956048</v>
      </c>
      <c r="AC673" s="1708">
        <f>(SUM($G609:AC609)+ABS($F609))/ABS($F609)</f>
        <v>-11.767171933296497</v>
      </c>
      <c r="AD673" s="1708">
        <f>(SUM($G609:AD609)+ABS($F609))/ABS($F609)</f>
        <v>-12.418933374078128</v>
      </c>
      <c r="AE673" s="1708">
        <f>(SUM($G609:AE609)+ABS($F609))/ABS($F609)</f>
        <v>-13.073831784977388</v>
      </c>
      <c r="AF673" s="1708">
        <f>(SUM($G609:AF609)+ABS($F609))/ABS($F609)</f>
        <v>-13.731705531473176</v>
      </c>
      <c r="AG673" s="1708">
        <f>(SUM($G609:AG609)+ABS($F609))/ABS($F609)</f>
        <v>-14.392407059836705</v>
      </c>
      <c r="AH673" s="1708">
        <f>(SUM($G609:AH609)+ABS($F609))/ABS($F609)</f>
        <v>-15.055801205531122</v>
      </c>
      <c r="AI673" s="1708">
        <f>(SUM($G609:AI609)+ABS($F609))/ABS($F609)</f>
        <v>-15.721763756797195</v>
      </c>
      <c r="AJ673" s="1708">
        <f>(SUM($G609:AJ609)+ABS($F609))/ABS($F609)</f>
        <v>-16.390180227617741</v>
      </c>
      <c r="AK673" s="1708">
        <f>(SUM($G609:AK609)+ABS($F609))/ABS($F609)</f>
        <v>-17.060944803702974</v>
      </c>
      <c r="AL673" s="1708">
        <f>(SUM($G609:AL609)+ABS($F609))/ABS($F609)</f>
        <v>-17.733959432402216</v>
      </c>
      <c r="AM673" s="1708">
        <f>(SUM($G609:AM609)+ABS($F609))/ABS($F609)</f>
        <v>-18.409133033081265</v>
      </c>
      <c r="AN673" s="1708">
        <f>(SUM($G609:AN609)+ABS($F609))/ABS($F609)</f>
        <v>-19.086380808912903</v>
      </c>
      <c r="AO673" s="1708">
        <f>(SUM($G609:AO609)+ABS($F609))/ABS($F609)</f>
        <v>-19.765623644504199</v>
      </c>
      <c r="AP673" s="1708">
        <f>(SUM($G609:AP609)+ABS($F609))/ABS($F609)</f>
        <v>-20.446787576546765</v>
      </c>
      <c r="AQ673" s="1708">
        <f>(SUM($G609:AQ609)+ABS($F609))/ABS($F609)</f>
        <v>-21.129803326886435</v>
      </c>
      <c r="AR673" s="1708">
        <f>(SUM($G609:AR609)+ABS($F609))/ABS($F609)</f>
        <v>-21.814605889189401</v>
      </c>
      <c r="AS673" s="1708">
        <f>(SUM($G609:AS609)+ABS($F609))/ABS($F609)</f>
        <v>-22.501134161825</v>
      </c>
      <c r="AT673" s="1708">
        <f>(SUM($G609:AT609)+ABS($F609))/ABS($F609)</f>
        <v>-23.189330620762021</v>
      </c>
      <c r="AU673" s="1708">
        <f>(SUM($G609:AU609)+ABS($F609))/ABS($F609)</f>
        <v>-23.879141027240202</v>
      </c>
      <c r="AV673" s="1708">
        <f>(SUM($G609:AV609)+ABS($F609))/ABS($F609)</f>
        <v>-24.570514165773517</v>
      </c>
      <c r="AW673" s="1708">
        <f>(SUM($G609:AW609)+ABS($F609))/ABS($F609)</f>
        <v>-25.263401608700658</v>
      </c>
      <c r="AX673" s="1708">
        <f>(SUM($G609:AX609)+ABS($F609))/ABS($F609)</f>
        <v>-25.957757504046192</v>
      </c>
      <c r="AY673" s="1708">
        <f>(SUM($G609:AY609)+ABS($F609))/ABS($F609)</f>
        <v>-26.653538383914018</v>
      </c>
      <c r="AZ673" s="1708">
        <f>(SUM($G609:AZ609)+ABS($F609))/ABS($F609)</f>
        <v>-27.350702991019642</v>
      </c>
      <c r="BA673" s="1708">
        <f>(SUM($G609:BA609)+ABS($F609))/ABS($F609)</f>
        <v>-28.049212121292062</v>
      </c>
      <c r="BB673" s="1708">
        <f>(SUM($G609:BB609)+ABS($F609))/ABS($F609)</f>
        <v>-28.749028480750631</v>
      </c>
      <c r="BC673" s="1708">
        <f>(SUM($G609:BC609)+ABS($F609))/ABS($F609)</f>
        <v>-29.450116555095349</v>
      </c>
      <c r="BD673" s="1708">
        <f>(SUM($G609:BD609)+ABS($F609))/ABS($F609)</f>
        <v>-30.152442490648017</v>
      </c>
      <c r="BE673" s="1708">
        <f>(SUM($G609:BE609)+ABS($F609))/ABS($F609)</f>
        <v>-30.855973985451669</v>
      </c>
      <c r="BF673" s="1708">
        <f>(SUM($G609:BF609)+ABS($F609))/ABS($F609)</f>
        <v>-31.560680189481563</v>
      </c>
      <c r="BG673" s="1708">
        <f>(SUM($G609:BG609)+ABS($F609))/ABS($F609)</f>
        <v>-32.266531613046951</v>
      </c>
      <c r="BH673" s="1708">
        <f>(SUM($G609:BH609)+ABS($F609))/ABS($F609)</f>
        <v>-32.97350004257104</v>
      </c>
      <c r="BI673" s="1708">
        <f>(SUM($G609:BI609)+ABS($F609))/ABS($F609)</f>
        <v>-33.681558463030768</v>
      </c>
      <c r="BJ673" s="1708">
        <f>(SUM($G609:BJ609)+ABS($F609))/ABS($F609)</f>
        <v>-34.390680986419568</v>
      </c>
      <c r="BK673" s="1708">
        <f>(SUM($G609:BK609)+ABS($F609))/ABS($F609)</f>
        <v>-35.10084278566724</v>
      </c>
      <c r="BL673" s="1708">
        <f>(SUM($G609:BL609)+ABS($F609))/ABS($F609)</f>
        <v>-35.812020033513363</v>
      </c>
      <c r="BM673" s="1708">
        <f>(SUM($G609:BM609)+ABS($F609))/ABS($F609)</f>
        <v>-36.524189845884607</v>
      </c>
      <c r="BN673" s="1571">
        <f>(SUM($G609:BN609)+ABS($F609))/ABS($F609)</f>
        <v>-37.237330229374308</v>
      </c>
    </row>
    <row r="674" spans="1:66" x14ac:dyDescent="0.15">
      <c r="A674" s="1123"/>
      <c r="B674" s="1337"/>
      <c r="C674" s="3671"/>
      <c r="D674" s="1366" t="str">
        <f t="shared" si="188"/>
        <v>Low Price Range</v>
      </c>
      <c r="E674" s="1391" t="str">
        <f t="shared" si="188"/>
        <v>Low Range CAPEX</v>
      </c>
      <c r="F674" s="1614">
        <f>(SUM(G610:BN610)+ABS(F610))/ABS(F610)</f>
        <v>-32.861661048047367</v>
      </c>
      <c r="G674" s="1708">
        <f>(SUM($G610:G610)+ABS($F610))/ABS($F610)</f>
        <v>0.77636425107256846</v>
      </c>
      <c r="H674" s="1708">
        <f>(SUM($G610:H610)+ABS($F610))/ABS($F610)</f>
        <v>0.45246845935930369</v>
      </c>
      <c r="I674" s="1708">
        <f>(SUM($G610:I610)+ABS($F610))/ABS($F610)</f>
        <v>7.7048922507519685E-2</v>
      </c>
      <c r="J674" s="1708">
        <f>(SUM($G610:J610)+ABS($F610))/ABS($F610)</f>
        <v>-0.33206790557370314</v>
      </c>
      <c r="K674" s="1708">
        <f>(SUM($G610:K610)+ABS($F610))/ABS($F610)</f>
        <v>-0.76580120661263984</v>
      </c>
      <c r="L674" s="1708">
        <f>(SUM($G610:L610)+ABS($F610))/ABS($F610)</f>
        <v>-1.2187132180616043</v>
      </c>
      <c r="M674" s="1708">
        <f>(SUM($G610:M610)+ABS($F610))/ABS($F610)</f>
        <v>-1.6872130868649005</v>
      </c>
      <c r="N674" s="1708">
        <f>(SUM($G610:N610)+ABS($F610))/ABS($F610)</f>
        <v>-2.168767795858888</v>
      </c>
      <c r="O674" s="1708">
        <f>(SUM($G610:O610)+ABS($F610))/ABS($F610)</f>
        <v>-2.6615032743676776</v>
      </c>
      <c r="P674" s="1708">
        <f>(SUM($G610:P610)+ABS($F610))/ABS($F610)</f>
        <v>-3.1639819853757216</v>
      </c>
      <c r="Q674" s="1708">
        <f>(SUM($G610:Q610)+ABS($F610))/ABS($F610)</f>
        <v>-3.6750695558267794</v>
      </c>
      <c r="R674" s="1708">
        <f>(SUM($G610:R610)+ABS($F610))/ABS($F610)</f>
        <v>-4.1938501706833469</v>
      </c>
      <c r="S674" s="1708">
        <f>(SUM($G610:S610)+ABS($F610))/ABS($F610)</f>
        <v>-4.7195704345546021</v>
      </c>
      <c r="T674" s="1708">
        <f>(SUM($G610:T610)+ABS($F610))/ABS($F610)</f>
        <v>-5.2516007281623516</v>
      </c>
      <c r="U674" s="1708">
        <f>(SUM($G610:U610)+ABS($F610))/ABS($F610)</f>
        <v>-5.7894077801951198</v>
      </c>
      <c r="V674" s="1708">
        <f>(SUM($G610:V610)+ABS($F610))/ABS($F610)</f>
        <v>-6.3325346879649569</v>
      </c>
      <c r="W674" s="1708">
        <f>(SUM($G610:W610)+ABS($F610))/ABS($F610)</f>
        <v>-6.8805860364039226</v>
      </c>
      <c r="X674" s="1708">
        <f>(SUM($G610:X610)+ABS($F610))/ABS($F610)</f>
        <v>-7.4332165982613407</v>
      </c>
      <c r="Y674" s="1708">
        <f>(SUM($G610:Y610)+ABS($F610))/ABS($F610)</f>
        <v>-7.9901226072426157</v>
      </c>
      <c r="Z674" s="1708">
        <f>(SUM($G610:Z610)+ABS($F610))/ABS($F610)</f>
        <v>-8.5510349167244009</v>
      </c>
      <c r="AA674" s="1708">
        <f>(SUM($G610:AA610)+ABS($F610))/ABS($F610)</f>
        <v>-9.1157135648033218</v>
      </c>
      <c r="AB674" s="1708">
        <f>(SUM($G610:AB610)+ABS($F610))/ABS($F610)</f>
        <v>-9.6839434048116679</v>
      </c>
      <c r="AC674" s="1708">
        <f>(SUM($G610:AC610)+ABS($F610))/ABS($F610)</f>
        <v>-10.255530554493113</v>
      </c>
      <c r="AD674" s="1708">
        <f>(SUM($G610:AD610)+ABS($F610))/ABS($F610)</f>
        <v>-10.830299482246145</v>
      </c>
      <c r="AE674" s="1708">
        <f>(SUM($G610:AE610)+ABS($F610))/ABS($F610)</f>
        <v>-11.40809059487273</v>
      </c>
      <c r="AF674" s="1708">
        <f>(SUM($G610:AF610)+ABS($F610))/ABS($F610)</f>
        <v>-11.988758224288246</v>
      </c>
      <c r="AG674" s="1708">
        <f>(SUM($G610:AG610)+ABS($F610))/ABS($F610)</f>
        <v>-12.572168934684971</v>
      </c>
      <c r="AH674" s="1708">
        <f>(SUM($G610:AH610)+ABS($F610))/ABS($F610)</f>
        <v>-13.158200089376507</v>
      </c>
      <c r="AI674" s="1708">
        <f>(SUM($G610:AI610)+ABS($F610))/ABS($F610)</f>
        <v>-13.746738629798537</v>
      </c>
      <c r="AJ674" s="1708">
        <f>(SUM($G610:AJ610)+ABS($F610))/ABS($F610)</f>
        <v>-14.337680029151338</v>
      </c>
      <c r="AK674" s="1708">
        <f>(SUM($G610:AK610)+ABS($F610))/ABS($F610)</f>
        <v>-14.930927390812519</v>
      </c>
      <c r="AL674" s="1708">
        <f>(SUM($G610:AL610)+ABS($F610))/ABS($F610)</f>
        <v>-15.526390667541827</v>
      </c>
      <c r="AM674" s="1708">
        <f>(SUM($G610:AM610)+ABS($F610))/ABS($F610)</f>
        <v>-16.123985982085184</v>
      </c>
      <c r="AN674" s="1708">
        <f>(SUM($G610:AN610)+ABS($F610))/ABS($F610)</f>
        <v>-16.723635033383253</v>
      </c>
      <c r="AO674" s="1708">
        <f>(SUM($G610:AO610)+ABS($F610))/ABS($F610)</f>
        <v>-17.325264575435657</v>
      </c>
      <c r="AP674" s="1708">
        <f>(SUM($G610:AP610)+ABS($F610))/ABS($F610)</f>
        <v>-17.92880595813941</v>
      </c>
      <c r="AQ674" s="1708">
        <f>(SUM($G610:AQ610)+ABS($F610))/ABS($F610)</f>
        <v>-18.534194721239455</v>
      </c>
      <c r="AR674" s="1708">
        <f>(SUM($G610:AR610)+ABS($F610))/ABS($F610)</f>
        <v>-19.14137023399849</v>
      </c>
      <c r="AS674" s="1708">
        <f>(SUM($G610:AS610)+ABS($F610))/ABS($F610)</f>
        <v>-19.750275374387172</v>
      </c>
      <c r="AT674" s="1708">
        <f>(SUM($G610:AT610)+ABS($F610))/ABS($F610)</f>
        <v>-20.360856242571639</v>
      </c>
      <c r="AU674" s="1708">
        <f>(SUM($G610:AU610)+ABS($F610))/ABS($F610)</f>
        <v>-20.973061904277127</v>
      </c>
      <c r="AV674" s="1708">
        <f>(SUM($G610:AV610)+ABS($F610))/ABS($F610)</f>
        <v>-21.586844160269155</v>
      </c>
      <c r="AW674" s="1708">
        <f>(SUM($G610:AW610)+ABS($F610))/ABS($F610)</f>
        <v>-22.202157338743579</v>
      </c>
      <c r="AX674" s="1708">
        <f>(SUM($G610:AX610)+ABS($F610))/ABS($F610)</f>
        <v>-22.81895810787562</v>
      </c>
      <c r="AY674" s="1708">
        <f>(SUM($G610:AY610)+ABS($F610))/ABS($F610)</f>
        <v>-23.437205306162365</v>
      </c>
      <c r="AZ674" s="1708">
        <f>(SUM($G610:AZ610)+ABS($F610))/ABS($F610)</f>
        <v>-24.056859788516544</v>
      </c>
      <c r="BA674" s="1708">
        <f>(SUM($G610:BA610)+ABS($F610))/ABS($F610)</f>
        <v>-24.677884286342572</v>
      </c>
      <c r="BB674" s="1708">
        <f>(SUM($G610:BB610)+ABS($F610))/ABS($F610)</f>
        <v>-25.300243280057593</v>
      </c>
      <c r="BC674" s="1708">
        <f>(SUM($G610:BC610)+ABS($F610))/ABS($F610)</f>
        <v>-25.923902882717304</v>
      </c>
      <c r="BD674" s="1708">
        <f>(SUM($G610:BD610)+ABS($F610))/ABS($F610)</f>
        <v>-26.548830733574849</v>
      </c>
      <c r="BE674" s="1708">
        <f>(SUM($G610:BE610)+ABS($F610))/ABS($F610)</f>
        <v>-27.174995900545483</v>
      </c>
      <c r="BF674" s="1708">
        <f>(SUM($G610:BF610)+ABS($F610))/ABS($F610)</f>
        <v>-27.802368790673619</v>
      </c>
      <c r="BG674" s="1708">
        <f>(SUM($G610:BG610)+ABS($F610))/ABS($F610)</f>
        <v>-28.430921067806139</v>
      </c>
      <c r="BH674" s="1708">
        <f>(SUM($G610:BH610)+ABS($F610))/ABS($F610)</f>
        <v>-29.060625576768306</v>
      </c>
      <c r="BI674" s="1708">
        <f>(SUM($G610:BI610)+ABS($F610))/ABS($F610)</f>
        <v>-29.691456273418972</v>
      </c>
      <c r="BJ674" s="1708">
        <f>(SUM($G610:BJ610)+ABS($F610))/ABS($F610)</f>
        <v>-30.323388160031726</v>
      </c>
      <c r="BK674" s="1708">
        <f>(SUM($G610:BK610)+ABS($F610))/ABS($F610)</f>
        <v>-30.956397225509438</v>
      </c>
      <c r="BL674" s="1708">
        <f>(SUM($G610:BL610)+ABS($F610))/ABS($F610)</f>
        <v>-31.590460389993112</v>
      </c>
      <c r="BM674" s="1708">
        <f>(SUM($G610:BM610)+ABS($F610))/ABS($F610)</f>
        <v>-32.225555453472538</v>
      </c>
      <c r="BN674" s="1571">
        <f>(SUM($G610:BN610)+ABS($F610))/ABS($F610)</f>
        <v>-32.861661048047367</v>
      </c>
    </row>
    <row r="675" spans="1:66" x14ac:dyDescent="0.15">
      <c r="A675" s="1123"/>
      <c r="B675" s="1337"/>
      <c r="C675" s="3671"/>
      <c r="D675" s="1366" t="str">
        <f t="shared" si="188"/>
        <v>Low Price Range</v>
      </c>
      <c r="E675" s="1391" t="str">
        <f t="shared" si="188"/>
        <v>Low Range CAPEX</v>
      </c>
      <c r="F675" s="1614">
        <f>(SUM(G611:BN611)+ABS(F611))/ABS(F611)</f>
        <v>-27.407682204101661</v>
      </c>
      <c r="G675" s="1708">
        <f>(SUM($G611:G611)+ABS($F611))/ABS($F611)</f>
        <v>0.77636425107256846</v>
      </c>
      <c r="H675" s="1708">
        <f>(SUM($G611:H611)+ABS($F611))/ABS($F611)</f>
        <v>0.48588847362124804</v>
      </c>
      <c r="I675" s="1708">
        <f>(SUM($G611:I611)+ABS($F611))/ABS($F611)</f>
        <v>0.15945676207695236</v>
      </c>
      <c r="J675" s="1708">
        <f>(SUM($G611:J611)+ABS($F611))/ABS($F611)</f>
        <v>-0.1911750410458678</v>
      </c>
      <c r="K675" s="1708">
        <f>(SUM($G611:K611)+ABS($F611))/ABS($F611)</f>
        <v>-0.55986252710275641</v>
      </c>
      <c r="L675" s="1708">
        <f>(SUM($G611:L611)+ABS($F611))/ABS($F611)</f>
        <v>-0.94285467090925434</v>
      </c>
      <c r="M675" s="1708">
        <f>(SUM($G611:M611)+ABS($F611))/ABS($F611)</f>
        <v>-1.3376357606389901</v>
      </c>
      <c r="N675" s="1708">
        <f>(SUM($G611:N611)+ABS($F611))/ABS($F611)</f>
        <v>-1.7424079868661606</v>
      </c>
      <c r="O675" s="1708">
        <f>(SUM($G611:O611)+ABS($F611))/ABS($F611)</f>
        <v>-2.1558262573455864</v>
      </c>
      <c r="P675" s="1708">
        <f>(SUM($G611:P611)+ABS($F611))/ABS($F611)</f>
        <v>-2.5768485982134179</v>
      </c>
      <c r="Q675" s="1708">
        <f>(SUM($G611:Q611)+ABS($F611))/ABS($F611)</f>
        <v>-3.0046455309780757</v>
      </c>
      <c r="R675" s="1708">
        <f>(SUM($G611:R611)+ABS($F611))/ABS($F611)</f>
        <v>-3.4385420638205564</v>
      </c>
      <c r="S675" s="1708">
        <f>(SUM($G611:S611)+ABS($F611))/ABS($F611)</f>
        <v>-3.8779788884944262</v>
      </c>
      <c r="T675" s="1708">
        <f>(SUM($G611:T611)+ABS($F611))/ABS($F611)</f>
        <v>-4.3224854726678208</v>
      </c>
      <c r="U675" s="1708">
        <f>(SUM($G611:U611)+ABS($F611))/ABS($F611)</f>
        <v>-4.7716608324960674</v>
      </c>
      <c r="V675" s="1708">
        <f>(SUM($G611:V611)+ABS($F611))/ABS($F611)</f>
        <v>-5.225159439517153</v>
      </c>
      <c r="W675" s="1708">
        <f>(SUM($G611:W611)+ABS($F611))/ABS($F611)</f>
        <v>-5.6826806630301006</v>
      </c>
      <c r="X675" s="1708">
        <f>(SUM($G611:X611)+ABS($F611))/ABS($F611)</f>
        <v>-6.1439607098782156</v>
      </c>
      <c r="Y675" s="1708">
        <f>(SUM($G611:Y611)+ABS($F611))/ABS($F611)</f>
        <v>-6.6087663679636259</v>
      </c>
      <c r="Z675" s="1708">
        <f>(SUM($G611:Z611)+ABS($F611))/ABS($F611)</f>
        <v>-7.0768900781613056</v>
      </c>
      <c r="AA675" s="1708">
        <f>(SUM($G611:AA611)+ABS($F611))/ABS($F611)</f>
        <v>-7.5481460016219772</v>
      </c>
      <c r="AB675" s="1708">
        <f>(SUM($G611:AB611)+ABS($F611))/ABS($F611)</f>
        <v>-8.0223668445268022</v>
      </c>
      <c r="AC675" s="1708">
        <f>(SUM($G611:AC611)+ABS($F611))/ABS($F611)</f>
        <v>-8.499401267270331</v>
      </c>
      <c r="AD675" s="1708">
        <f>(SUM($G611:AD611)+ABS($F611))/ABS($F611)</f>
        <v>-8.9791117502451954</v>
      </c>
      <c r="AE675" s="1708">
        <f>(SUM($G611:AE611)+ABS($F611))/ABS($F611)</f>
        <v>-9.4613728204311212</v>
      </c>
      <c r="AF675" s="1708">
        <f>(SUM($G611:AF611)+ABS($F611))/ABS($F611)</f>
        <v>-9.9460695660542378</v>
      </c>
      <c r="AG675" s="1708">
        <f>(SUM($G611:AG611)+ABS($F611))/ABS($F611)</f>
        <v>-10.433096383433282</v>
      </c>
      <c r="AH675" s="1708">
        <f>(SUM($G611:AH611)+ABS($F611))/ABS($F611)</f>
        <v>-10.922355912605969</v>
      </c>
      <c r="AI675" s="1708">
        <f>(SUM($G611:AI611)+ABS($F611))/ABS($F611)</f>
        <v>-11.413758127680063</v>
      </c>
      <c r="AJ675" s="1708">
        <f>(SUM($G611:AJ611)+ABS($F611))/ABS($F611)</f>
        <v>-11.907219554942118</v>
      </c>
      <c r="AK675" s="1708">
        <f>(SUM($G611:AK611)+ABS($F611))/ABS($F611)</f>
        <v>-12.402662597185943</v>
      </c>
      <c r="AL675" s="1708">
        <f>(SUM($G611:AL611)+ABS($F611))/ABS($F611)</f>
        <v>-12.900014946921551</v>
      </c>
      <c r="AM675" s="1708">
        <f>(SUM($G611:AM611)+ABS($F611))/ABS($F611)</f>
        <v>-13.399209074401522</v>
      </c>
      <c r="AN675" s="1708">
        <f>(SUM($G611:AN611)+ABS($F611))/ABS($F611)</f>
        <v>-13.900181778979807</v>
      </c>
      <c r="AO675" s="1708">
        <f>(SUM($G611:AO611)+ABS($F611))/ABS($F611)</f>
        <v>-14.402873794362364</v>
      </c>
      <c r="AP675" s="1708">
        <f>(SUM($G611:AP611)+ABS($F611))/ABS($F611)</f>
        <v>-14.907229439942299</v>
      </c>
      <c r="AQ675" s="1708">
        <f>(SUM($G611:AQ611)+ABS($F611))/ABS($F611)</f>
        <v>-15.413196311725882</v>
      </c>
      <c r="AR675" s="1708">
        <f>(SUM($G611:AR611)+ABS($F611))/ABS($F611)</f>
        <v>-15.920725007419383</v>
      </c>
      <c r="AS675" s="1708">
        <f>(SUM($G611:AS611)+ABS($F611))/ABS($F611)</f>
        <v>-16.42976888111296</v>
      </c>
      <c r="AT675" s="1708">
        <f>(SUM($G611:AT611)+ABS($F611))/ABS($F611)</f>
        <v>-16.940283823707503</v>
      </c>
      <c r="AU675" s="1708">
        <f>(SUM($G611:AU611)+ABS($F611))/ABS($F611)</f>
        <v>-17.452228065814911</v>
      </c>
      <c r="AV675" s="1708">
        <f>(SUM($G611:AV611)+ABS($F611))/ABS($F611)</f>
        <v>-17.965562000346146</v>
      </c>
      <c r="AW675" s="1708">
        <f>(SUM($G611:AW611)+ABS($F611))/ABS($F611)</f>
        <v>-18.480248022404151</v>
      </c>
      <c r="AX675" s="1708">
        <f>(SUM($G611:AX611)+ABS($F611))/ABS($F611)</f>
        <v>-18.996250384435122</v>
      </c>
      <c r="AY675" s="1708">
        <f>(SUM($G611:AY611)+ABS($F611))/ABS($F611)</f>
        <v>-19.513535064874244</v>
      </c>
      <c r="AZ675" s="1708">
        <f>(SUM($G611:AZ611)+ABS($F611))/ABS($F611)</f>
        <v>-20.03206964876005</v>
      </c>
      <c r="BA675" s="1708">
        <f>(SUM($G611:BA611)+ABS($F611))/ABS($F611)</f>
        <v>-20.551823218993292</v>
      </c>
      <c r="BB675" s="1708">
        <f>(SUM($G611:BB611)+ABS($F611))/ABS($F611)</f>
        <v>-21.072766257087299</v>
      </c>
      <c r="BC675" s="1708">
        <f>(SUM($G611:BC611)+ABS($F611))/ABS($F611)</f>
        <v>-21.594870552403059</v>
      </c>
      <c r="BD675" s="1708">
        <f>(SUM($G611:BD611)+ABS($F611))/ABS($F611)</f>
        <v>-22.118109118987025</v>
      </c>
      <c r="BE675" s="1708">
        <f>(SUM($G611:BE611)+ABS($F611))/ABS($F611)</f>
        <v>-22.642456119237089</v>
      </c>
      <c r="BF675" s="1708">
        <f>(SUM($G611:BF611)+ABS($F611))/ABS($F611)</f>
        <v>-23.167886793714523</v>
      </c>
      <c r="BG675" s="1708">
        <f>(SUM($G611:BG611)+ABS($F611))/ABS($F611)</f>
        <v>-23.694377396499547</v>
      </c>
      <c r="BH675" s="1708">
        <f>(SUM($G611:BH611)+ABS($F611))/ABS($F611)</f>
        <v>-24.221905135557318</v>
      </c>
      <c r="BI675" s="1708">
        <f>(SUM($G611:BI611)+ABS($F611))/ABS($F611)</f>
        <v>-24.750448117641302</v>
      </c>
      <c r="BJ675" s="1708">
        <f>(SUM($G611:BJ611)+ABS($F611))/ABS($F611)</f>
        <v>-25.279985297313353</v>
      </c>
      <c r="BK675" s="1708">
        <f>(SUM($G611:BK611)+ABS($F611))/ABS($F611)</f>
        <v>-25.810496429705534</v>
      </c>
      <c r="BL675" s="1708">
        <f>(SUM($G611:BL611)+ABS($F611))/ABS($F611)</f>
        <v>-26.341962026688851</v>
      </c>
      <c r="BM675" s="1708">
        <f>(SUM($G611:BM611)+ABS($F611))/ABS($F611)</f>
        <v>-26.874363316149179</v>
      </c>
      <c r="BN675" s="1571">
        <f>(SUM($G611:BN611)+ABS($F611))/ABS($F611)</f>
        <v>-27.407682204101661</v>
      </c>
    </row>
    <row r="676" spans="1:66" ht="7.5" customHeight="1" x14ac:dyDescent="0.15">
      <c r="A676" s="1123"/>
      <c r="B676" s="1337"/>
      <c r="C676" s="3671"/>
      <c r="D676" s="1366"/>
      <c r="E676" s="1391"/>
      <c r="F676" s="1614"/>
      <c r="G676" s="1708"/>
      <c r="H676" s="1708"/>
      <c r="I676" s="1708"/>
      <c r="J676" s="1708"/>
      <c r="K676" s="1708"/>
      <c r="L676" s="1708"/>
      <c r="M676" s="1708"/>
      <c r="N676" s="1708"/>
      <c r="O676" s="1708"/>
      <c r="P676" s="1708"/>
      <c r="Q676" s="1708"/>
      <c r="R676" s="1708"/>
      <c r="S676" s="1708"/>
      <c r="T676" s="1708"/>
      <c r="U676" s="1708"/>
      <c r="V676" s="1708"/>
      <c r="W676" s="1708"/>
      <c r="X676" s="1708"/>
      <c r="Y676" s="1708"/>
      <c r="Z676" s="1708"/>
      <c r="AA676" s="1708"/>
      <c r="AB676" s="1708"/>
      <c r="AC676" s="1708"/>
      <c r="AD676" s="1708"/>
      <c r="AE676" s="1708"/>
      <c r="AF676" s="1708"/>
      <c r="AG676" s="1708"/>
      <c r="AH676" s="1708"/>
      <c r="AI676" s="1708"/>
      <c r="AJ676" s="1708"/>
      <c r="AK676" s="1708"/>
      <c r="AL676" s="1708"/>
      <c r="AM676" s="1708"/>
      <c r="AN676" s="1708"/>
      <c r="AO676" s="1708"/>
      <c r="AP676" s="1708"/>
      <c r="AQ676" s="1708"/>
      <c r="AR676" s="1708"/>
      <c r="AS676" s="1708"/>
      <c r="AT676" s="1708"/>
      <c r="AU676" s="1708"/>
      <c r="AV676" s="1708"/>
      <c r="AW676" s="1708"/>
      <c r="AX676" s="1708"/>
      <c r="AY676" s="1708"/>
      <c r="AZ676" s="1708"/>
      <c r="BA676" s="1708"/>
      <c r="BB676" s="1708"/>
      <c r="BC676" s="1708"/>
      <c r="BD676" s="1708"/>
      <c r="BE676" s="1708"/>
      <c r="BF676" s="1708"/>
      <c r="BG676" s="1708"/>
      <c r="BH676" s="1708"/>
      <c r="BI676" s="1708"/>
      <c r="BJ676" s="1708"/>
      <c r="BK676" s="1708"/>
      <c r="BL676" s="1708"/>
      <c r="BM676" s="1708"/>
      <c r="BN676" s="1571"/>
    </row>
    <row r="677" spans="1:66" x14ac:dyDescent="0.15">
      <c r="A677" s="1123"/>
      <c r="B677" s="1337"/>
      <c r="C677" s="3671"/>
      <c r="D677" s="1366" t="str">
        <f t="shared" si="188"/>
        <v>High Price Range</v>
      </c>
      <c r="E677" s="1391" t="str">
        <f t="shared" si="188"/>
        <v>Low Range CAPEX</v>
      </c>
      <c r="F677" s="1614">
        <f>(SUM(G613:BN613)+ABS(F613))/ABS(F613)</f>
        <v>-4.7220646311867229</v>
      </c>
      <c r="G677" s="1708">
        <f>(SUM($G613:G613)+ABS($F613))/ABS($F613)</f>
        <v>2.1982453064564518</v>
      </c>
      <c r="H677" s="1708">
        <f>(SUM($G613:H613)+ABS($F613))/ABS($F613)</f>
        <v>2.9784343447883503</v>
      </c>
      <c r="I677" s="1708">
        <f>(SUM($G613:I613)+ABS($F613))/ABS($F613)</f>
        <v>3.5539925797222116</v>
      </c>
      <c r="J677" s="1708">
        <f>(SUM($G613:J613)+ABS($F613))/ABS($F613)</f>
        <v>3.9997366035544664</v>
      </c>
      <c r="K677" s="1708">
        <f>(SUM($G613:K613)+ABS($F613))/ABS($F613)</f>
        <v>4.3527501945200564</v>
      </c>
      <c r="L677" s="1708">
        <f>(SUM($G613:L613)+ABS($F613))/ABS($F613)</f>
        <v>4.6347895756338815</v>
      </c>
      <c r="M677" s="1708">
        <f>(SUM($G613:M613)+ABS($F613))/ABS($F613)</f>
        <v>4.8599870216145931</v>
      </c>
      <c r="N677" s="1708">
        <f>(SUM($G613:N613)+ABS($F613))/ABS($F613)</f>
        <v>5.0381750338471329</v>
      </c>
      <c r="O677" s="1708">
        <f>(SUM($G613:O613)+ABS($F613))/ABS($F613)</f>
        <v>5.1765423701926458</v>
      </c>
      <c r="P677" s="1708">
        <f>(SUM($G613:P613)+ABS($F613))/ABS($F613)</f>
        <v>5.2805460361318541</v>
      </c>
      <c r="Q677" s="1708">
        <f>(SUM($G613:Q613)+ABS($F613))/ABS($F613)</f>
        <v>5.3544522924475766</v>
      </c>
      <c r="R677" s="1708">
        <f>(SUM($G613:R613)+ABS($F613))/ABS($F613)</f>
        <v>5.4016765905053736</v>
      </c>
      <c r="S677" s="1708">
        <f>(SUM($G613:S613)+ABS($F613))/ABS($F613)</f>
        <v>5.4250072000342975</v>
      </c>
      <c r="T677" s="1708">
        <f>(SUM($G613:T613)+ABS($F613))/ABS($F613)</f>
        <v>5.4267579499856025</v>
      </c>
      <c r="U677" s="1708">
        <f>(SUM($G613:U613)+ABS($F613))/ABS($F613)</f>
        <v>5.4088758677674553</v>
      </c>
      <c r="V677" s="1708">
        <f>(SUM($G613:V613)+ABS($F613))/ABS($F613)</f>
        <v>5.3730190707202237</v>
      </c>
      <c r="W677" s="1708">
        <f>(SUM($G613:W613)+ABS($F613))/ABS($F613)</f>
        <v>5.3206144267869728</v>
      </c>
      <c r="X677" s="1708">
        <f>(SUM($G613:X613)+ABS($F613))/ABS($F613)</f>
        <v>5.2529010890301189</v>
      </c>
      <c r="Y677" s="1708">
        <f>(SUM($G613:Y613)+ABS($F613))/ABS($F613)</f>
        <v>5.1709639375146672</v>
      </c>
      <c r="Z677" s="1708">
        <f>(SUM($G613:Z613)+ABS($F613))/ABS($F613)</f>
        <v>5.0757596634327697</v>
      </c>
      <c r="AA677" s="1708">
        <f>(SUM($G613:AA613)+ABS($F613))/ABS($F613)</f>
        <v>4.9681373925458567</v>
      </c>
      <c r="AB677" s="1708">
        <f>(SUM($G613:AB613)+ABS($F613))/ABS($F613)</f>
        <v>4.848855190765172</v>
      </c>
      <c r="AC677" s="1708">
        <f>(SUM($G613:AC613)+ABS($F613))/ABS($F613)</f>
        <v>4.7185934197185997</v>
      </c>
      <c r="AD677" s="1708">
        <f>(SUM($G613:AD613)+ABS($F613))/ABS($F613)</f>
        <v>4.5779656513315734</v>
      </c>
      <c r="AE677" s="1708">
        <f>(SUM($G613:AE613)+ABS($F613))/ABS($F613)</f>
        <v>4.4275276685449132</v>
      </c>
      <c r="AF677" s="1708">
        <f>(SUM($G613:AF613)+ABS($F613))/ABS($F613)</f>
        <v>4.2677849493347892</v>
      </c>
      <c r="AG677" s="1708">
        <f>(SUM($G613:AG613)+ABS($F613))/ABS($F613)</f>
        <v>4.0991989369603354</v>
      </c>
      <c r="AH677" s="1708">
        <f>(SUM($G613:AH613)+ABS($F613))/ABS($F613)</f>
        <v>3.9221923300881154</v>
      </c>
      <c r="AI677" s="1708">
        <f>(SUM($G613:AI613)+ABS($F613))/ABS($F613)</f>
        <v>3.7371535748758173</v>
      </c>
      <c r="AJ677" s="1708">
        <f>(SUM($G613:AJ613)+ABS($F613))/ABS($F613)</f>
        <v>3.5444407022680355</v>
      </c>
      <c r="AK677" s="1708">
        <f>(SUM($G613:AK613)+ABS($F613))/ABS($F613)</f>
        <v>3.3443846242053841</v>
      </c>
      <c r="AL677" s="1708">
        <f>(SUM($G613:AL613)+ABS($F613))/ABS($F613)</f>
        <v>3.1372919797343353</v>
      </c>
      <c r="AM677" s="1708">
        <f>(SUM($G613:AM613)+ABS($F613))/ABS($F613)</f>
        <v>2.9234476043858617</v>
      </c>
      <c r="AN677" s="1708">
        <f>(SUM($G613:AN613)+ABS($F613))/ABS($F613)</f>
        <v>2.7031166824059971</v>
      </c>
      <c r="AO677" s="1708">
        <f>(SUM($G613:AO613)+ABS($F613))/ABS($F613)</f>
        <v>2.4765466305497168</v>
      </c>
      <c r="AP677" s="1708">
        <f>(SUM($G613:AP613)+ABS($F613))/ABS($F613)</f>
        <v>2.2439687535109698</v>
      </c>
      <c r="AQ677" s="1708">
        <f>(SUM($G613:AQ613)+ABS($F613))/ABS($F613)</f>
        <v>2.0055997041490663</v>
      </c>
      <c r="AR677" s="1708">
        <f>(SUM($G613:AR613)+ABS($F613))/ABS($F613)</f>
        <v>1.761642776103441</v>
      </c>
      <c r="AS677" s="1708">
        <f>(SUM($G613:AS613)+ABS($F613))/ABS($F613)</f>
        <v>1.5122890518755356</v>
      </c>
      <c r="AT677" s="1708">
        <f>(SUM($G613:AT613)+ABS($F613))/ABS($F613)</f>
        <v>1.2577184257767544</v>
      </c>
      <c r="AU677" s="1708">
        <f>(SUM($G613:AU613)+ABS($F613))/ABS($F613)</f>
        <v>0.9981005181244953</v>
      </c>
      <c r="AV677" s="1708">
        <f>(SUM($G613:AV613)+ABS($F613))/ABS($F613)</f>
        <v>0.73359549458170148</v>
      </c>
      <c r="AW677" s="1708">
        <f>(SUM($G613:AW613)+ABS($F613))/ABS($F613)</f>
        <v>0.46435480247569316</v>
      </c>
      <c r="AX677" s="1708">
        <f>(SUM($G613:AX613)+ABS($F613))/ABS($F613)</f>
        <v>0.19052183421788121</v>
      </c>
      <c r="AY677" s="1708">
        <f>(SUM($G613:AY613)+ABS($F613))/ABS($F613)</f>
        <v>-8.7767473487114778E-2</v>
      </c>
      <c r="AZ677" s="1708">
        <f>(SUM($G613:AZ613)+ABS($F613))/ABS($F613)</f>
        <v>-0.37038409715763604</v>
      </c>
      <c r="BA677" s="1708">
        <f>(SUM($G613:BA613)+ABS($F613))/ABS($F613)</f>
        <v>-0.65720543430549483</v>
      </c>
      <c r="BB677" s="1708">
        <f>(SUM($G613:BB613)+ABS($F613))/ABS($F613)</f>
        <v>-0.94811485584837996</v>
      </c>
      <c r="BC677" s="1708">
        <f>(SUM($G613:BC613)+ABS($F613))/ABS($F613)</f>
        <v>-1.2430012982810064</v>
      </c>
      <c r="BD677" s="1708">
        <f>(SUM($G613:BD613)+ABS($F613))/ABS($F613)</f>
        <v>-1.5417588913435984</v>
      </c>
      <c r="BE677" s="1708">
        <f>(SUM($G613:BE613)+ABS($F613))/ABS($F613)</f>
        <v>-1.84428661745817</v>
      </c>
      <c r="BF677" s="1708">
        <f>(SUM($G613:BF613)+ABS($F613))/ABS($F613)</f>
        <v>-2.150487999659533</v>
      </c>
      <c r="BG677" s="1708">
        <f>(SUM($G613:BG613)+ABS($F613))/ABS($F613)</f>
        <v>-2.46027081514096</v>
      </c>
      <c r="BH677" s="1708">
        <f>(SUM($G613:BH613)+ABS($F613))/ABS($F613)</f>
        <v>-2.7735468318737864</v>
      </c>
      <c r="BI677" s="1708">
        <f>(SUM($G613:BI613)+ABS($F613))/ABS($F613)</f>
        <v>-3.0902315660541371</v>
      </c>
      <c r="BJ677" s="1708">
        <f>(SUM($G613:BJ613)+ABS($F613))/ABS($F613)</f>
        <v>-3.4102440583851767</v>
      </c>
      <c r="BK677" s="1708">
        <f>(SUM($G613:BK613)+ABS($F613))/ABS($F613)</f>
        <v>-3.7335066674255475</v>
      </c>
      <c r="BL677" s="1708">
        <f>(SUM($G613:BL613)+ABS($F613))/ABS($F613)</f>
        <v>-4.0599448784286496</v>
      </c>
      <c r="BM677" s="1708">
        <f>(SUM($G613:BM613)+ABS($F613))/ABS($F613)</f>
        <v>-4.3894871262672339</v>
      </c>
      <c r="BN677" s="1571">
        <f>(SUM($G613:BN613)+ABS($F613))/ABS($F613)</f>
        <v>-4.7220646311867229</v>
      </c>
    </row>
    <row r="678" spans="1:66" x14ac:dyDescent="0.15">
      <c r="A678" s="1123"/>
      <c r="B678" s="1337"/>
      <c r="C678" s="3671"/>
      <c r="D678" s="1366" t="str">
        <f t="shared" si="188"/>
        <v>High Price Range</v>
      </c>
      <c r="E678" s="1391" t="str">
        <f t="shared" si="188"/>
        <v>Low Range CAPEX</v>
      </c>
      <c r="F678" s="1614">
        <f>(SUM(G614:BN614)+ABS(F614))/ABS(F614)</f>
        <v>8.9619206160620504</v>
      </c>
      <c r="G678" s="1708">
        <f>(SUM($G614:G614)+ABS($F614))/ABS($F614)</f>
        <v>2.1982453064564518</v>
      </c>
      <c r="H678" s="1708">
        <f>(SUM($G614:H614)+ABS($F614))/ABS($F614)</f>
        <v>3.0829484118194883</v>
      </c>
      <c r="I678" s="1708">
        <f>(SUM($G614:I614)+ABS($F614))/ABS($F614)</f>
        <v>3.8065218386941941</v>
      </c>
      <c r="J678" s="1708">
        <f>(SUM($G614:J614)+ABS($F614))/ABS($F614)</f>
        <v>4.4247140731278272</v>
      </c>
      <c r="K678" s="1708">
        <f>(SUM($G614:K614)+ABS($F614))/ABS($F614)</f>
        <v>4.9659234647473465</v>
      </c>
      <c r="L678" s="1708">
        <f>(SUM($G614:L614)+ABS($F614))/ABS($F614)</f>
        <v>5.4471554724658979</v>
      </c>
      <c r="M678" s="1708">
        <f>(SUM($G614:M614)+ABS($F614))/ABS($F614)</f>
        <v>5.8796397341292499</v>
      </c>
      <c r="N678" s="1708">
        <f>(SUM($G614:N614)+ABS($F614))/ABS($F614)</f>
        <v>6.2712977282728897</v>
      </c>
      <c r="O678" s="1708">
        <f>(SUM($G614:O614)+ABS($F614))/ABS($F614)</f>
        <v>6.6279902168553786</v>
      </c>
      <c r="P678" s="1708">
        <f>(SUM($G614:P614)+ABS($F614))/ABS($F614)</f>
        <v>6.9542127946070211</v>
      </c>
      <c r="Q678" s="1708">
        <f>(SUM($G614:Q614)+ABS($F614))/ABS($F614)</f>
        <v>7.2535129747248215</v>
      </c>
      <c r="R678" s="1708">
        <f>(SUM($G614:R614)+ABS($F614))/ABS($F614)</f>
        <v>7.5287547761606435</v>
      </c>
      <c r="S678" s="1708">
        <f>(SUM($G614:S614)+ABS($F614))/ABS($F614)</f>
        <v>7.7822942845750172</v>
      </c>
      <c r="T678" s="1708">
        <f>(SUM($G614:T614)+ABS($F614))/ABS($F614)</f>
        <v>8.0161005018639173</v>
      </c>
      <c r="U678" s="1708">
        <f>(SUM($G614:U614)+ABS($F614))/ABS($F614)</f>
        <v>8.2318411219174958</v>
      </c>
      <c r="V678" s="1708">
        <f>(SUM($G614:V614)+ABS($F614))/ABS($F614)</f>
        <v>8.4309450118146412</v>
      </c>
      <c r="W678" s="1708">
        <f>(SUM($G614:W614)+ABS($F614))/ABS($F614)</f>
        <v>8.6146487490323107</v>
      </c>
      <c r="X678" s="1708">
        <f>(SUM($G614:X614)+ABS($F614))/ABS($F614)</f>
        <v>8.7840319592024798</v>
      </c>
      <c r="Y678" s="1708">
        <f>(SUM($G614:Y614)+ABS($F614))/ABS($F614)</f>
        <v>8.9400446075354054</v>
      </c>
      <c r="Z678" s="1708">
        <f>(SUM($G614:Z614)+ABS($F614))/ABS($F614)</f>
        <v>9.0835283934993534</v>
      </c>
      <c r="AA678" s="1708">
        <f>(SUM($G614:AA614)+ABS($F614))/ABS($F614)</f>
        <v>9.2152337474878543</v>
      </c>
      <c r="AB678" s="1708">
        <f>(SUM($G614:AB614)+ABS($F614))/ABS($F614)</f>
        <v>9.3358334954630369</v>
      </c>
      <c r="AC678" s="1708">
        <f>(SUM($G614:AC614)+ABS($F614))/ABS($F614)</f>
        <v>9.4459339634119335</v>
      </c>
      <c r="AD678" s="1708">
        <f>(SUM($G614:AD614)+ABS($F614))/ABS($F614)</f>
        <v>9.546084089507433</v>
      </c>
      <c r="AE678" s="1708">
        <f>(SUM($G614:AE614)+ABS($F614))/ABS($F614)</f>
        <v>9.6367829679170498</v>
      </c>
      <c r="AF678" s="1708">
        <f>(SUM($G614:AF614)+ABS($F614))/ABS($F614)</f>
        <v>9.7184861449443201</v>
      </c>
      <c r="AG678" s="1708">
        <f>(SUM($G614:AG614)+ABS($F614))/ABS($F614)</f>
        <v>9.7916109130189497</v>
      </c>
      <c r="AH678" s="1708">
        <f>(SUM($G614:AH614)+ABS($F614))/ABS($F614)</f>
        <v>9.8565407925895663</v>
      </c>
      <c r="AI678" s="1708">
        <f>(SUM($G614:AI614)+ABS($F614))/ABS($F614)</f>
        <v>9.913629350542065</v>
      </c>
      <c r="AJ678" s="1708">
        <f>(SUM($G614:AJ614)+ABS($F614))/ABS($F614)</f>
        <v>9.9632034724626575</v>
      </c>
      <c r="AK678" s="1708">
        <f>(SUM($G614:AK614)+ABS($F614))/ABS($F614)</f>
        <v>10.005566182162408</v>
      </c>
      <c r="AL678" s="1708">
        <f>(SUM($G614:AL614)+ABS($F614))/ABS($F614)</f>
        <v>10.040999083450034</v>
      </c>
      <c r="AM678" s="1708">
        <f>(SUM($G614:AM614)+ABS($F614))/ABS($F614)</f>
        <v>10.069764484799936</v>
      </c>
      <c r="AN678" s="1708">
        <f>(SUM($G614:AN614)+ABS($F614))/ABS($F614)</f>
        <v>10.092107256310006</v>
      </c>
      <c r="AO678" s="1708">
        <f>(SUM($G614:AO614)+ABS($F614))/ABS($F614)</f>
        <v>10.108256459444227</v>
      </c>
      <c r="AP678" s="1708">
        <f>(SUM($G614:AP614)+ABS($F614))/ABS($F614)</f>
        <v>10.118426782963923</v>
      </c>
      <c r="AQ678" s="1708">
        <f>(SUM($G614:AQ614)+ABS($F614))/ABS($F614)</f>
        <v>10.122819812762062</v>
      </c>
      <c r="AR678" s="1708">
        <f>(SUM($G614:AR614)+ABS($F614))/ABS($F614)</f>
        <v>10.121625158720104</v>
      </c>
      <c r="AS678" s="1708">
        <f>(SUM($G614:AS614)+ABS($F614))/ABS($F614)</f>
        <v>10.115021457973146</v>
      </c>
      <c r="AT678" s="1708">
        <f>(SUM($G614:AT614)+ABS($F614))/ABS($F614)</f>
        <v>10.103177270917556</v>
      </c>
      <c r="AU678" s="1708">
        <f>(SUM($G614:AU614)+ABS($F614))/ABS($F614)</f>
        <v>10.08625188378716</v>
      </c>
      <c r="AV678" s="1708">
        <f>(SUM($G614:AV614)+ABS($F614))/ABS($F614)</f>
        <v>10.064396029552437</v>
      </c>
      <c r="AW678" s="1708">
        <f>(SUM($G614:AW614)+ABS($F614))/ABS($F614)</f>
        <v>10.037752537176976</v>
      </c>
      <c r="AX678" s="1708">
        <f>(SUM($G614:AX614)+ABS($F614))/ABS($F614)</f>
        <v>10.006456917830933</v>
      </c>
      <c r="AY678" s="1708">
        <f>(SUM($G614:AY614)+ABS($F614))/ABS($F614)</f>
        <v>9.9706378954592125</v>
      </c>
      <c r="AZ678" s="1708">
        <f>(SUM($G614:AZ614)+ABS($F614))/ABS($F614)</f>
        <v>9.930417888090826</v>
      </c>
      <c r="BA678" s="1708">
        <f>(SUM($G614:BA614)+ABS($F614))/ABS($F614)</f>
        <v>9.885913445421588</v>
      </c>
      <c r="BB678" s="1708">
        <f>(SUM($G614:BB614)+ABS($F614))/ABS($F614)</f>
        <v>9.8372356474778151</v>
      </c>
      <c r="BC678" s="1708">
        <f>(SUM($G614:BC614)+ABS($F614))/ABS($F614)</f>
        <v>9.784490468552077</v>
      </c>
      <c r="BD678" s="1708">
        <f>(SUM($G614:BD614)+ABS($F614))/ABS($F614)</f>
        <v>9.7277791100753053</v>
      </c>
      <c r="BE678" s="1708">
        <f>(SUM($G614:BE614)+ABS($F614))/ABS($F614)</f>
        <v>9.6671983056381467</v>
      </c>
      <c r="BF678" s="1708">
        <f>(SUM($G614:BF614)+ABS($F614))/ABS($F614)</f>
        <v>9.6028406009863776</v>
      </c>
      <c r="BG678" s="1708">
        <f>(SUM($G614:BG614)+ABS($F614))/ABS($F614)</f>
        <v>9.5347946114803346</v>
      </c>
      <c r="BH678" s="1708">
        <f>(SUM($G614:BH614)+ABS($F614))/ABS($F614)</f>
        <v>9.4631452592188232</v>
      </c>
      <c r="BI678" s="1708">
        <f>(SUM($G614:BI614)+ABS($F614))/ABS($F614)</f>
        <v>9.3879739917766862</v>
      </c>
      <c r="BJ678" s="1708">
        <f>(SUM($G614:BJ614)+ABS($F614))/ABS($F614)</f>
        <v>9.3093589842867637</v>
      </c>
      <c r="BK678" s="1708">
        <f>(SUM($G614:BK614)+ABS($F614))/ABS($F614)</f>
        <v>9.2273753264062535</v>
      </c>
      <c r="BL678" s="1708">
        <f>(SUM($G614:BL614)+ABS($F614))/ABS($F614)</f>
        <v>9.1420951955409286</v>
      </c>
      <c r="BM678" s="1708">
        <f>(SUM($G614:BM614)+ABS($F614))/ABS($F614)</f>
        <v>9.053588017554496</v>
      </c>
      <c r="BN678" s="1571">
        <f>(SUM($G614:BN614)+ABS($F614))/ABS($F614)</f>
        <v>8.9619206160620504</v>
      </c>
    </row>
    <row r="679" spans="1:66" x14ac:dyDescent="0.15">
      <c r="A679" s="1123"/>
      <c r="B679" s="1337"/>
      <c r="C679" s="3672"/>
      <c r="D679" s="1367" t="str">
        <f t="shared" si="188"/>
        <v>High Price Range</v>
      </c>
      <c r="E679" s="1685" t="str">
        <f t="shared" si="188"/>
        <v>Low Range CAPEX</v>
      </c>
      <c r="F679" s="1615">
        <f>(SUM(G615:BN615)+ABS(F615))/ABS(F615)</f>
        <v>26.018092585792058</v>
      </c>
      <c r="G679" s="1572">
        <f>(SUM($G615:G615)+ABS($F615))/ABS($F615)</f>
        <v>2.1982453064564518</v>
      </c>
      <c r="H679" s="1572">
        <f>(SUM($G615:H615)+ABS($F615))/ABS($F615)</f>
        <v>3.1874624788506272</v>
      </c>
      <c r="I679" s="1572">
        <f>(SUM($G615:I615)+ABS($F615))/ABS($F615)</f>
        <v>4.0642350281962836</v>
      </c>
      <c r="J679" s="1572">
        <f>(SUM($G615:J615)+ABS($F615))/ABS($F615)</f>
        <v>4.8653268799344094</v>
      </c>
      <c r="K679" s="1572">
        <f>(SUM($G615:K615)+ABS($F615))/ABS($F615)</f>
        <v>5.6099533800519934</v>
      </c>
      <c r="L679" s="1572">
        <f>(SUM($G615:L615)+ABS($F615))/ABS($F615)</f>
        <v>6.3098450710464533</v>
      </c>
      <c r="M679" s="1572">
        <f>(SUM($G615:M615)+ABS($F615))/ABS($F615)</f>
        <v>6.9728693126499417</v>
      </c>
      <c r="N679" s="1572">
        <f>(SUM($G615:N615)+ABS($F615))/ABS($F615)</f>
        <v>7.6046483757976224</v>
      </c>
      <c r="O679" s="1572">
        <f>(SUM($G615:O615)+ABS($F615))/ABS($F615)</f>
        <v>8.2093887536397929</v>
      </c>
      <c r="P679" s="1572">
        <f>(SUM($G615:P615)+ABS($F615))/ABS($F615)</f>
        <v>8.7903490003289857</v>
      </c>
      <c r="Q679" s="1572">
        <f>(SUM($G615:Q615)+ABS($F615))/ABS($F615)</f>
        <v>9.3501231354245711</v>
      </c>
      <c r="R679" s="1572">
        <f>(SUM($G615:R615)+ABS($F615))/ABS($F615)</f>
        <v>9.8908220539029532</v>
      </c>
      <c r="S679" s="1572">
        <f>(SUM($G615:S615)+ABS($F615))/ABS($F615)</f>
        <v>10.414194874693299</v>
      </c>
      <c r="T679" s="1572">
        <f>(SUM($G615:T615)+ABS($F615))/ABS($F615)</f>
        <v>10.921713088719807</v>
      </c>
      <c r="U679" s="1572">
        <f>(SUM($G615:U615)+ABS($F615))/ABS($F615)</f>
        <v>11.414630688637654</v>
      </c>
      <c r="V679" s="1572">
        <f>(SUM($G615:V615)+ABS($F615))/ABS($F615)</f>
        <v>11.894028242053936</v>
      </c>
      <c r="W679" s="1572">
        <f>(SUM($G615:W615)+ABS($F615))/ABS($F615)</f>
        <v>12.360845908269217</v>
      </c>
      <c r="X679" s="1572">
        <f>(SUM($G615:X615)+ABS($F615))/ABS($F615)</f>
        <v>12.815908644910538</v>
      </c>
      <c r="Y679" s="1572">
        <f>(SUM($G615:Y615)+ABS($F615))/ABS($F615)</f>
        <v>13.259945773774069</v>
      </c>
      <c r="Z679" s="1572">
        <f>(SUM($G615:Z615)+ABS($F615))/ABS($F615)</f>
        <v>13.69360639237771</v>
      </c>
      <c r="AA679" s="1572">
        <f>(SUM($G615:AA615)+ABS($F615))/ABS($F615)</f>
        <v>14.117471672644323</v>
      </c>
      <c r="AB679" s="1572">
        <f>(SUM($G615:AB615)+ABS($F615))/ABS($F615)</f>
        <v>14.532064790813717</v>
      </c>
      <c r="AC679" s="1572">
        <f>(SUM($G615:AC615)+ABS($F615))/ABS($F615)</f>
        <v>14.937859029678181</v>
      </c>
      <c r="AD679" s="1572">
        <f>(SUM($G615:AD615)+ABS($F615))/ABS($F615)</f>
        <v>15.335284452892093</v>
      </c>
      <c r="AE679" s="1572">
        <f>(SUM($G615:AE615)+ABS($F615))/ABS($F615)</f>
        <v>15.724733450941835</v>
      </c>
      <c r="AF679" s="1572">
        <f>(SUM($G615:AF615)+ABS($F615))/ABS($F615)</f>
        <v>16.106565386236515</v>
      </c>
      <c r="AG679" s="1572">
        <f>(SUM($G615:AG615)+ABS($F615))/ABS($F615)</f>
        <v>16.481110512082889</v>
      </c>
      <c r="AH679" s="1572">
        <f>(SUM($G615:AH615)+ABS($F615))/ABS($F615)</f>
        <v>16.848673301290113</v>
      </c>
      <c r="AI679" s="1572">
        <f>(SUM($G615:AI615)+ABS($F615))/ABS($F615)</f>
        <v>17.209535290905478</v>
      </c>
      <c r="AJ679" s="1572">
        <f>(SUM($G615:AJ615)+ABS($F615))/ABS($F615)</f>
        <v>17.56395752741491</v>
      </c>
      <c r="AK679" s="1572">
        <f>(SUM($G615:AK615)+ABS($F615))/ABS($F615)</f>
        <v>17.912182679763585</v>
      </c>
      <c r="AL679" s="1572">
        <f>(SUM($G615:AL615)+ABS($F615))/ABS($F615)</f>
        <v>18.254436874421607</v>
      </c>
      <c r="AM679" s="1572">
        <f>(SUM($G615:AM615)+ABS($F615))/ABS($F615)</f>
        <v>18.590931296473844</v>
      </c>
      <c r="AN679" s="1572">
        <f>(SUM($G615:AN615)+ABS($F615))/ABS($F615)</f>
        <v>18.921863592650965</v>
      </c>
      <c r="AO679" s="1572">
        <f>(SUM($G615:AO615)+ABS($F615))/ABS($F615)</f>
        <v>19.247419105825042</v>
      </c>
      <c r="AP679" s="1572">
        <f>(SUM($G615:AP615)+ABS($F615))/ABS($F615)</f>
        <v>19.567771965385599</v>
      </c>
      <c r="AQ679" s="1572">
        <f>(SUM($G615:AQ615)+ABS($F615))/ABS($F615)</f>
        <v>19.883086053803495</v>
      </c>
      <c r="AR679" s="1572">
        <f>(SUM($G615:AR615)+ABS($F615))/ABS($F615)</f>
        <v>20.193515866364041</v>
      </c>
      <c r="AS679" s="1572">
        <f>(SUM($G615:AS615)+ABS($F615))/ABS($F615)</f>
        <v>20.499207278341547</v>
      </c>
      <c r="AT679" s="1572">
        <f>(SUM($G615:AT615)+ABS($F615))/ABS($F615)</f>
        <v>20.800298231668194</v>
      </c>
      <c r="AU679" s="1572">
        <f>(SUM($G615:AU615)+ABS($F615))/ABS($F615)</f>
        <v>21.096919351321997</v>
      </c>
      <c r="AV679" s="1572">
        <f>(SUM($G615:AV615)+ABS($F615))/ABS($F615)</f>
        <v>21.389194500145315</v>
      </c>
      <c r="AW679" s="1572">
        <f>(SUM($G615:AW615)+ABS($F615))/ABS($F615)</f>
        <v>21.677241279546138</v>
      </c>
      <c r="AX679" s="1572">
        <f>(SUM($G615:AX615)+ABS($F615))/ABS($F615)</f>
        <v>21.961171482481962</v>
      </c>
      <c r="AY679" s="1572">
        <f>(SUM($G615:AY615)+ABS($F615))/ABS($F615)</f>
        <v>22.241091504242696</v>
      </c>
      <c r="AZ679" s="1572">
        <f>(SUM($G615:AZ615)+ABS($F615))/ABS($F615)</f>
        <v>22.517102715804079</v>
      </c>
      <c r="BA679" s="1572">
        <f>(SUM($G615:BA615)+ABS($F615))/ABS($F615)</f>
        <v>22.789301803892776</v>
      </c>
      <c r="BB679" s="1572">
        <f>(SUM($G615:BB615)+ABS($F615))/ABS($F615)</f>
        <v>23.057781081368667</v>
      </c>
      <c r="BC679" s="1572">
        <f>(SUM($G615:BC615)+ABS($F615))/ABS($F615)</f>
        <v>23.322628771073127</v>
      </c>
      <c r="BD679" s="1572">
        <f>(SUM($G615:BD615)+ABS($F615))/ABS($F615)</f>
        <v>23.583929265901261</v>
      </c>
      <c r="BE679" s="1572">
        <f>(SUM($G615:BE615)+ABS($F615))/ABS($F615)</f>
        <v>23.841763367520528</v>
      </c>
      <c r="BF679" s="1572">
        <f>(SUM($G615:BF615)+ABS($F615))/ABS($F615)</f>
        <v>24.096208505869111</v>
      </c>
      <c r="BG679" s="1572">
        <f>(SUM($G615:BG615)+ABS($F615))/ABS($F615)</f>
        <v>24.347338941317819</v>
      </c>
      <c r="BH679" s="1572">
        <f>(SUM($G615:BH615)+ABS($F615))/ABS($F615)</f>
        <v>24.59522595116292</v>
      </c>
      <c r="BI679" s="1572">
        <f>(SUM($G615:BI615)+ABS($F615))/ABS($F615)</f>
        <v>24.839938001929227</v>
      </c>
      <c r="BJ679" s="1572">
        <f>(SUM($G615:BJ615)+ABS($F615))/ABS($F615)</f>
        <v>25.081540908799095</v>
      </c>
      <c r="BK679" s="1572">
        <f>(SUM($G615:BK615)+ABS($F615))/ABS($F615)</f>
        <v>25.320097983339899</v>
      </c>
      <c r="BL679" s="1572">
        <f>(SUM($G615:BL615)+ABS($F615))/ABS($F615)</f>
        <v>25.555670170577095</v>
      </c>
      <c r="BM679" s="1572">
        <f>(SUM($G615:BM615)+ABS($F615))/ABS($F615)</f>
        <v>25.788316176350204</v>
      </c>
      <c r="BN679" s="1573">
        <f>(SUM($G615:BN615)+ABS($F615))/ABS($F615)</f>
        <v>26.018092585792058</v>
      </c>
    </row>
    <row r="680" spans="1:66" ht="6" customHeight="1" x14ac:dyDescent="0.15">
      <c r="A680" s="1123"/>
      <c r="B680" s="1337"/>
      <c r="C680" s="3666" t="str">
        <f>C649</f>
        <v>High Range Opex - Low</v>
      </c>
      <c r="D680" s="1366"/>
      <c r="E680" s="1391"/>
      <c r="F680" s="1614"/>
      <c r="G680" s="166"/>
      <c r="H680" s="166"/>
      <c r="I680" s="166"/>
      <c r="J680" s="166"/>
      <c r="K680" s="166"/>
      <c r="L680" s="166"/>
      <c r="M680" s="166"/>
      <c r="N680" s="166"/>
      <c r="O680" s="166"/>
      <c r="P680" s="166"/>
      <c r="Q680" s="166"/>
      <c r="R680" s="166"/>
      <c r="S680" s="166"/>
      <c r="T680" s="166"/>
      <c r="U680" s="166"/>
      <c r="V680" s="166"/>
      <c r="W680" s="166"/>
      <c r="X680" s="166"/>
      <c r="Y680" s="166"/>
      <c r="Z680" s="166"/>
      <c r="AA680" s="166"/>
      <c r="AB680" s="166"/>
      <c r="AC680" s="166"/>
      <c r="AD680" s="166"/>
      <c r="AE680" s="166"/>
      <c r="AF680" s="166"/>
      <c r="AG680" s="166"/>
      <c r="AH680" s="166"/>
      <c r="AI680" s="166"/>
      <c r="AJ680" s="166"/>
      <c r="AK680" s="166"/>
      <c r="AL680" s="166"/>
      <c r="AM680" s="166"/>
      <c r="AN680" s="166"/>
      <c r="AO680" s="166"/>
      <c r="AP680" s="166"/>
      <c r="AQ680" s="166"/>
      <c r="AR680" s="166"/>
      <c r="AS680" s="166"/>
      <c r="AT680" s="166"/>
      <c r="AU680" s="166"/>
      <c r="AV680" s="166"/>
      <c r="AW680" s="166"/>
      <c r="AX680" s="166"/>
      <c r="AY680" s="166"/>
      <c r="AZ680" s="166"/>
      <c r="BA680" s="166"/>
      <c r="BB680" s="166"/>
      <c r="BC680" s="166"/>
      <c r="BD680" s="166"/>
      <c r="BE680" s="166"/>
      <c r="BF680" s="166"/>
      <c r="BG680" s="166"/>
      <c r="BH680" s="166"/>
      <c r="BI680" s="166"/>
      <c r="BJ680" s="166"/>
      <c r="BK680" s="166"/>
      <c r="BL680" s="166"/>
      <c r="BM680" s="166"/>
      <c r="BN680" s="1384"/>
    </row>
    <row r="681" spans="1:66" x14ac:dyDescent="0.15">
      <c r="A681" s="1123"/>
      <c r="B681" s="1337"/>
      <c r="C681" s="3667"/>
      <c r="D681" s="1366" t="str">
        <f t="shared" si="188"/>
        <v>Low Price Range</v>
      </c>
      <c r="E681" s="1391" t="str">
        <f t="shared" si="188"/>
        <v>Low Range CAPEX</v>
      </c>
      <c r="F681" s="1614">
        <f>(SUM(G617:BN617)+ABS(F617))/ABS(F617)</f>
        <v>-31.666720370240238</v>
      </c>
      <c r="G681" s="1708">
        <f>(SUM($G617:G617)+ABS($F617))/ABS($F617)</f>
        <v>0.86920774872480311</v>
      </c>
      <c r="H681" s="1708">
        <f>(SUM($G617:H617)+ABS($F617))/ABS($F617)</f>
        <v>0.60473544040182869</v>
      </c>
      <c r="I681" s="1708">
        <f>(SUM($G617:I617)+ABS($F617))/ABS($F617)</f>
        <v>0.27482921909221297</v>
      </c>
      <c r="J681" s="1708">
        <f>(SUM($G617:J617)+ABS($F617))/ABS($F617)</f>
        <v>-9.658713486898339E-2</v>
      </c>
      <c r="K681" s="1708">
        <f>(SUM($G617:K617)+ABS($F617))/ABS($F617)</f>
        <v>-0.49765550101335204</v>
      </c>
      <c r="L681" s="1708">
        <f>(SUM($G617:L617)+ABS($F617))/ABS($F617)</f>
        <v>-0.92141898536386158</v>
      </c>
      <c r="M681" s="1708">
        <f>(SUM($G617:M617)+ABS($F617))/ABS($F617)</f>
        <v>-1.3633585711405958</v>
      </c>
      <c r="N681" s="1708">
        <f>(SUM($G617:N617)+ABS($F617))/ABS($F617)</f>
        <v>-1.8203301616123695</v>
      </c>
      <c r="O681" s="1708">
        <f>(SUM($G617:O617)+ABS($F617))/ABS($F617)</f>
        <v>-2.2900350385580901</v>
      </c>
      <c r="P681" s="1708">
        <f>(SUM($G617:P617)+ABS($F617))/ABS($F617)</f>
        <v>-2.7707282387764018</v>
      </c>
      <c r="Q681" s="1708">
        <f>(SUM($G617:Q617)+ABS($F617))/ABS($F617)</f>
        <v>-3.2610455583830134</v>
      </c>
      <c r="R681" s="1708">
        <f>(SUM($G617:R617)+ABS($F617))/ABS($F617)</f>
        <v>-3.7598948531662382</v>
      </c>
      <c r="S681" s="1708">
        <f>(SUM($G617:S617)+ABS($F617))/ABS($F617)</f>
        <v>-4.266384530092159</v>
      </c>
      <c r="T681" s="1708">
        <f>(SUM($G617:T617)+ABS($F617))/ABS($F617)</f>
        <v>-4.7797747060163633</v>
      </c>
      <c r="U681" s="1708">
        <f>(SUM($G617:U617)+ABS($F617))/ABS($F617)</f>
        <v>-5.2994427883482285</v>
      </c>
      <c r="V681" s="1708">
        <f>(SUM($G617:V617)+ABS($F617))/ABS($F617)</f>
        <v>-5.8248585680284632</v>
      </c>
      <c r="W681" s="1708">
        <f>(SUM($G617:W617)+ABS($F617))/ABS($F617)</f>
        <v>-6.3555657816241977</v>
      </c>
      <c r="X681" s="1708">
        <f>(SUM($G617:X617)+ABS($F617))/ABS($F617)</f>
        <v>-6.8911681904835911</v>
      </c>
      <c r="Y681" s="1708">
        <f>(SUM($G617:Y617)+ABS($F617))/ABS($F617)</f>
        <v>-7.4313188871684881</v>
      </c>
      <c r="Z681" s="1708">
        <f>(SUM($G617:Z617)+ABS($F617))/ABS($F617)</f>
        <v>-7.9757119546459547</v>
      </c>
      <c r="AA681" s="1708">
        <f>(SUM($G617:AA617)+ABS($F617))/ABS($F617)</f>
        <v>-8.5240758716187788</v>
      </c>
      <c r="AB681" s="1708">
        <f>(SUM($G617:AB617)+ABS($F617))/ABS($F617)</f>
        <v>-9.0761682346068859</v>
      </c>
      <c r="AC681" s="1708">
        <f>(SUM($G617:AC617)+ABS($F617))/ABS($F617)</f>
        <v>-9.6317714872950972</v>
      </c>
      <c r="AD681" s="1708">
        <f>(SUM($G617:AD617)+ABS($F617))/ABS($F617)</f>
        <v>-10.190689430424493</v>
      </c>
      <c r="AE681" s="1708">
        <f>(SUM($G617:AE617)+ABS($F617))/ABS($F617)</f>
        <v>-10.752744343671518</v>
      </c>
      <c r="AF681" s="1708">
        <f>(SUM($G617:AF617)+ABS($F617))/ABS($F617)</f>
        <v>-11.317774592515073</v>
      </c>
      <c r="AG681" s="1708">
        <f>(SUM($G617:AG617)+ABS($F617))/ABS($F617)</f>
        <v>-11.885632623226368</v>
      </c>
      <c r="AH681" s="1708">
        <f>(SUM($G617:AH617)+ABS($F617))/ABS($F617)</f>
        <v>-12.456183271268547</v>
      </c>
      <c r="AI681" s="1708">
        <f>(SUM($G617:AI617)+ABS($F617))/ABS($F617)</f>
        <v>-13.029302324882385</v>
      </c>
      <c r="AJ681" s="1708">
        <f>(SUM($G617:AJ617)+ABS($F617))/ABS($F617)</f>
        <v>-13.604875298050693</v>
      </c>
      <c r="AK681" s="1708">
        <f>(SUM($G617:AK617)+ABS($F617))/ABS($F617)</f>
        <v>-14.182796376483696</v>
      </c>
      <c r="AL681" s="1708">
        <f>(SUM($G617:AL617)+ABS($F617))/ABS($F617)</f>
        <v>-14.7629675075307</v>
      </c>
      <c r="AM681" s="1708">
        <f>(SUM($G617:AM617)+ABS($F617))/ABS($F617)</f>
        <v>-15.345297610557516</v>
      </c>
      <c r="AN681" s="1708">
        <f>(SUM($G617:AN617)+ABS($F617))/ABS($F617)</f>
        <v>-15.929701888736922</v>
      </c>
      <c r="AO681" s="1708">
        <f>(SUM($G617:AO617)+ABS($F617))/ABS($F617)</f>
        <v>-16.516101226675982</v>
      </c>
      <c r="AP681" s="1708">
        <f>(SUM($G617:AP617)+ABS($F617))/ABS($F617)</f>
        <v>-17.104421661066315</v>
      </c>
      <c r="AQ681" s="1708">
        <f>(SUM($G617:AQ617)+ABS($F617))/ABS($F617)</f>
        <v>-17.694593913753753</v>
      </c>
      <c r="AR681" s="1708">
        <f>(SUM($G617:AR617)+ABS($F617))/ABS($F617)</f>
        <v>-18.28655297840449</v>
      </c>
      <c r="AS681" s="1708">
        <f>(SUM($G617:AS617)+ABS($F617))/ABS($F617)</f>
        <v>-18.880237753387853</v>
      </c>
      <c r="AT681" s="1708">
        <f>(SUM($G617:AT617)+ABS($F617))/ABS($F617)</f>
        <v>-19.475590714672641</v>
      </c>
      <c r="AU681" s="1708">
        <f>(SUM($G617:AU617)+ABS($F617))/ABS($F617)</f>
        <v>-20.072557623498593</v>
      </c>
      <c r="AV681" s="1708">
        <f>(SUM($G617:AV617)+ABS($F617))/ABS($F617)</f>
        <v>-20.671087264379668</v>
      </c>
      <c r="AW681" s="1708">
        <f>(SUM($G617:AW617)+ABS($F617))/ABS($F617)</f>
        <v>-21.271131209654577</v>
      </c>
      <c r="AX681" s="1708">
        <f>(SUM($G617:AX617)+ABS($F617))/ABS($F617)</f>
        <v>-21.872643607347875</v>
      </c>
      <c r="AY681" s="1708">
        <f>(SUM($G617:AY617)+ABS($F617))/ABS($F617)</f>
        <v>-22.475580989563468</v>
      </c>
      <c r="AZ681" s="1708">
        <f>(SUM($G617:AZ617)+ABS($F617))/ABS($F617)</f>
        <v>-23.079902099016856</v>
      </c>
      <c r="BA681" s="1708">
        <f>(SUM($G617:BA617)+ABS($F617))/ABS($F617)</f>
        <v>-23.685567731637047</v>
      </c>
      <c r="BB681" s="1708">
        <f>(SUM($G617:BB617)+ABS($F617))/ABS($F617)</f>
        <v>-24.29254059344338</v>
      </c>
      <c r="BC681" s="1708">
        <f>(SUM($G617:BC617)+ABS($F617))/ABS($F617)</f>
        <v>-24.900785170135862</v>
      </c>
      <c r="BD681" s="1708">
        <f>(SUM($G617:BD617)+ABS($F617))/ABS($F617)</f>
        <v>-25.510267608036298</v>
      </c>
      <c r="BE681" s="1708">
        <f>(SUM($G617:BE617)+ABS($F617))/ABS($F617)</f>
        <v>-26.12095560518771</v>
      </c>
      <c r="BF681" s="1708">
        <f>(SUM($G617:BF617)+ABS($F617))/ABS($F617)</f>
        <v>-26.732818311565371</v>
      </c>
      <c r="BG681" s="1708">
        <f>(SUM($G617:BG617)+ABS($F617))/ABS($F617)</f>
        <v>-27.345826237478523</v>
      </c>
      <c r="BH681" s="1708">
        <f>(SUM($G617:BH617)+ABS($F617))/ABS($F617)</f>
        <v>-27.959951169350376</v>
      </c>
      <c r="BI681" s="1708">
        <f>(SUM($G617:BI617)+ABS($F617))/ABS($F617)</f>
        <v>-28.575166092157872</v>
      </c>
      <c r="BJ681" s="1708">
        <f>(SUM($G617:BJ617)+ABS($F617))/ABS($F617)</f>
        <v>-29.191445117894432</v>
      </c>
      <c r="BK681" s="1708">
        <f>(SUM($G617:BK617)+ABS($F617))/ABS($F617)</f>
        <v>-29.808763419489875</v>
      </c>
      <c r="BL681" s="1708">
        <f>(SUM($G617:BL617)+ABS($F617))/ABS($F617)</f>
        <v>-30.427097169683762</v>
      </c>
      <c r="BM681" s="1708">
        <f>(SUM($G617:BM617)+ABS($F617))/ABS($F617)</f>
        <v>-31.046423484402776</v>
      </c>
      <c r="BN681" s="1571">
        <f>(SUM($G617:BN617)+ABS($F617))/ABS($F617)</f>
        <v>-31.666720370240238</v>
      </c>
    </row>
    <row r="682" spans="1:66" x14ac:dyDescent="0.15">
      <c r="A682" s="1123"/>
      <c r="B682" s="1337"/>
      <c r="C682" s="3667"/>
      <c r="D682" s="1366" t="str">
        <f t="shared" ref="D682:E695" si="189">D618</f>
        <v>Low Price Range</v>
      </c>
      <c r="E682" s="1391" t="str">
        <f t="shared" si="189"/>
        <v>Low Range CAPEX</v>
      </c>
      <c r="F682" s="1614">
        <f>(SUM(G618:BN618)+ABS(F618))/ABS(F618)</f>
        <v>-27.291051188913297</v>
      </c>
      <c r="G682" s="1708">
        <f>(SUM($G618:G618)+ABS($F618))/ABS($F618)</f>
        <v>0.86920774872480311</v>
      </c>
      <c r="H682" s="1708">
        <f>(SUM($G618:H618)+ABS($F618))/ABS($F618)</f>
        <v>0.63815545466377299</v>
      </c>
      <c r="I682" s="1708">
        <f>(SUM($G618:I618)+ABS($F618))/ABS($F618)</f>
        <v>0.35557941546422356</v>
      </c>
      <c r="J682" s="1708">
        <f>(SUM($G618:J618)+ABS($F618))/ABS($F618)</f>
        <v>3.9306085035235333E-2</v>
      </c>
      <c r="K682" s="1708">
        <f>(SUM($G618:K618)+ABS($F618))/ABS($F618)</f>
        <v>-0.30158371835146691</v>
      </c>
      <c r="L682" s="1708">
        <f>(SUM($G618:L618)+ABS($F618))/ABS($F618)</f>
        <v>-0.66165223214819668</v>
      </c>
      <c r="M682" s="1708">
        <f>(SUM($G618:M618)+ABS($F618))/ABS($F618)</f>
        <v>-1.0373086032992582</v>
      </c>
      <c r="N682" s="1708">
        <f>(SUM($G618:N618)+ABS($F618))/ABS($F618)</f>
        <v>-1.426019814641011</v>
      </c>
      <c r="O682" s="1708">
        <f>(SUM($G618:O618)+ABS($F618))/ABS($F618)</f>
        <v>-1.8259117954975661</v>
      </c>
      <c r="P682" s="1708">
        <f>(SUM($G618:P618)+ABS($F618))/ABS($F618)</f>
        <v>-2.2355470088533753</v>
      </c>
      <c r="Q682" s="1708">
        <f>(SUM($G618:Q618)+ABS($F618))/ABS($F618)</f>
        <v>-2.6537910816521983</v>
      </c>
      <c r="R682" s="1708">
        <f>(SUM($G618:R618)+ABS($F618))/ABS($F618)</f>
        <v>-3.079728198856531</v>
      </c>
      <c r="S682" s="1708">
        <f>(SUM($G618:S618)+ABS($F618))/ABS($F618)</f>
        <v>-3.512604965075552</v>
      </c>
      <c r="T682" s="1708">
        <f>(SUM($G618:T618)+ABS($F618))/ABS($F618)</f>
        <v>-3.9517917610310667</v>
      </c>
      <c r="U682" s="1708">
        <f>(SUM($G618:U618)+ABS($F618))/ABS($F618)</f>
        <v>-4.3967553154115997</v>
      </c>
      <c r="V682" s="1708">
        <f>(SUM($G618:V618)+ABS($F618))/ABS($F618)</f>
        <v>-4.8470387255292025</v>
      </c>
      <c r="W682" s="1708">
        <f>(SUM($G618:W618)+ABS($F618))/ABS($F618)</f>
        <v>-5.3022465763159339</v>
      </c>
      <c r="X682" s="1708">
        <f>(SUM($G618:X618)+ABS($F618))/ABS($F618)</f>
        <v>-5.7620336405211177</v>
      </c>
      <c r="Y682" s="1708">
        <f>(SUM($G618:Y618)+ABS($F618))/ABS($F618)</f>
        <v>-6.2260961518501583</v>
      </c>
      <c r="Z682" s="1708">
        <f>(SUM($G618:Z618)+ABS($F618))/ABS($F618)</f>
        <v>-6.6941649636797091</v>
      </c>
      <c r="AA682" s="1708">
        <f>(SUM($G618:AA618)+ABS($F618))/ABS($F618)</f>
        <v>-7.166000114106394</v>
      </c>
      <c r="AB682" s="1708">
        <f>(SUM($G618:AB618)+ABS($F618))/ABS($F618)</f>
        <v>-7.6413864564625067</v>
      </c>
      <c r="AC682" s="1708">
        <f>(SUM($G618:AC618)+ABS($F618))/ABS($F618)</f>
        <v>-8.1201301084917183</v>
      </c>
      <c r="AD682" s="1708">
        <f>(SUM($G618:AD618)+ABS($F618))/ABS($F618)</f>
        <v>-8.6020555385925146</v>
      </c>
      <c r="AE682" s="1708">
        <f>(SUM($G618:AE618)+ABS($F618))/ABS($F618)</f>
        <v>-9.0870031535668669</v>
      </c>
      <c r="AF682" s="1708">
        <f>(SUM($G618:AF618)+ABS($F618))/ABS($F618)</f>
        <v>-9.5748272853301462</v>
      </c>
      <c r="AG682" s="1708">
        <f>(SUM($G618:AG618)+ABS($F618))/ABS($F618)</f>
        <v>-10.065394498074639</v>
      </c>
      <c r="AH682" s="1708">
        <f>(SUM($G618:AH618)+ABS($F618))/ABS($F618)</f>
        <v>-10.558582155113939</v>
      </c>
      <c r="AI682" s="1708">
        <f>(SUM($G618:AI618)+ABS($F618))/ABS($F618)</f>
        <v>-11.054277197883735</v>
      </c>
      <c r="AJ682" s="1708">
        <f>(SUM($G618:AJ618)+ABS($F618))/ABS($F618)</f>
        <v>-11.552375099584301</v>
      </c>
      <c r="AK682" s="1708">
        <f>(SUM($G618:AK618)+ABS($F618))/ABS($F618)</f>
        <v>-12.052778963593248</v>
      </c>
      <c r="AL682" s="1708">
        <f>(SUM($G618:AL618)+ABS($F618))/ABS($F618)</f>
        <v>-12.555398742670324</v>
      </c>
      <c r="AM682" s="1708">
        <f>(SUM($G618:AM618)+ABS($F618))/ABS($F618)</f>
        <v>-13.060150559561446</v>
      </c>
      <c r="AN682" s="1708">
        <f>(SUM($G618:AN618)+ABS($F618))/ABS($F618)</f>
        <v>-13.566956113207281</v>
      </c>
      <c r="AO682" s="1708">
        <f>(SUM($G618:AO618)+ABS($F618))/ABS($F618)</f>
        <v>-14.075742157607452</v>
      </c>
      <c r="AP682" s="1708">
        <f>(SUM($G618:AP618)+ABS($F618))/ABS($F618)</f>
        <v>-14.586440042658971</v>
      </c>
      <c r="AQ682" s="1708">
        <f>(SUM($G618:AQ618)+ABS($F618))/ABS($F618)</f>
        <v>-15.09898530810678</v>
      </c>
      <c r="AR682" s="1708">
        <f>(SUM($G618:AR618)+ABS($F618))/ABS($F618)</f>
        <v>-15.613317323213579</v>
      </c>
      <c r="AS682" s="1708">
        <f>(SUM($G618:AS618)+ABS($F618))/ABS($F618)</f>
        <v>-16.129378965950028</v>
      </c>
      <c r="AT682" s="1708">
        <f>(SUM($G618:AT618)+ABS($F618))/ABS($F618)</f>
        <v>-16.647116336482259</v>
      </c>
      <c r="AU682" s="1708">
        <f>(SUM($G618:AU618)+ABS($F618))/ABS($F618)</f>
        <v>-17.166478500535511</v>
      </c>
      <c r="AV682" s="1708">
        <f>(SUM($G618:AV618)+ABS($F618))/ABS($F618)</f>
        <v>-17.687417258875307</v>
      </c>
      <c r="AW682" s="1708">
        <f>(SUM($G618:AW618)+ABS($F618))/ABS($F618)</f>
        <v>-18.209886939697494</v>
      </c>
      <c r="AX682" s="1708">
        <f>(SUM($G618:AX618)+ABS($F618))/ABS($F618)</f>
        <v>-18.733844211177303</v>
      </c>
      <c r="AY682" s="1708">
        <f>(SUM($G618:AY618)+ABS($F618))/ABS($F618)</f>
        <v>-19.259247911811812</v>
      </c>
      <c r="AZ682" s="1708">
        <f>(SUM($G618:AZ618)+ABS($F618))/ABS($F618)</f>
        <v>-19.786058896513758</v>
      </c>
      <c r="BA682" s="1708">
        <f>(SUM($G618:BA618)+ABS($F618))/ABS($F618)</f>
        <v>-20.314239896687557</v>
      </c>
      <c r="BB682" s="1708">
        <f>(SUM($G618:BB618)+ABS($F618))/ABS($F618)</f>
        <v>-20.843755392750342</v>
      </c>
      <c r="BC682" s="1708">
        <f>(SUM($G618:BC618)+ABS($F618))/ABS($F618)</f>
        <v>-21.374571497757817</v>
      </c>
      <c r="BD682" s="1708">
        <f>(SUM($G618:BD618)+ABS($F618))/ABS($F618)</f>
        <v>-21.90665585096313</v>
      </c>
      <c r="BE682" s="1708">
        <f>(SUM($G618:BE618)+ABS($F618))/ABS($F618)</f>
        <v>-22.439977520281531</v>
      </c>
      <c r="BF682" s="1708">
        <f>(SUM($G618:BF618)+ABS($F618))/ABS($F618)</f>
        <v>-22.97450691275743</v>
      </c>
      <c r="BG682" s="1708">
        <f>(SUM($G618:BG618)+ABS($F618))/ABS($F618)</f>
        <v>-23.510215692237715</v>
      </c>
      <c r="BH682" s="1708">
        <f>(SUM($G618:BH618)+ABS($F618))/ABS($F618)</f>
        <v>-24.047076703547646</v>
      </c>
      <c r="BI682" s="1708">
        <f>(SUM($G618:BI618)+ABS($F618))/ABS($F618)</f>
        <v>-24.585063902546075</v>
      </c>
      <c r="BJ682" s="1708">
        <f>(SUM($G618:BJ618)+ABS($F618))/ABS($F618)</f>
        <v>-25.124152291506594</v>
      </c>
      <c r="BK682" s="1708">
        <f>(SUM($G618:BK618)+ABS($F618))/ABS($F618)</f>
        <v>-25.664317859332073</v>
      </c>
      <c r="BL682" s="1708">
        <f>(SUM($G618:BL618)+ABS($F618))/ABS($F618)</f>
        <v>-26.205537526163511</v>
      </c>
      <c r="BM682" s="1708">
        <f>(SUM($G618:BM618)+ABS($F618))/ABS($F618)</f>
        <v>-26.747789091990704</v>
      </c>
      <c r="BN682" s="1571">
        <f>(SUM($G618:BN618)+ABS($F618))/ABS($F618)</f>
        <v>-27.291051188913297</v>
      </c>
    </row>
    <row r="683" spans="1:66" x14ac:dyDescent="0.15">
      <c r="A683" s="1123"/>
      <c r="B683" s="1337"/>
      <c r="C683" s="3667"/>
      <c r="D683" s="1366" t="str">
        <f t="shared" si="189"/>
        <v>Low Price Range</v>
      </c>
      <c r="E683" s="1391" t="str">
        <f t="shared" si="189"/>
        <v>Low Range CAPEX</v>
      </c>
      <c r="F683" s="1614">
        <f>(SUM(G619:BN619)+ABS(F619))/ABS(F619)</f>
        <v>-21.837072344967595</v>
      </c>
      <c r="G683" s="1708">
        <f>(SUM($G619:G619)+ABS($F619))/ABS($F619)</f>
        <v>0.86920774872480311</v>
      </c>
      <c r="H683" s="1708">
        <f>(SUM($G619:H619)+ABS($F619))/ABS($F619)</f>
        <v>0.67157546892571729</v>
      </c>
      <c r="I683" s="1708">
        <f>(SUM($G619:I619)+ABS($F619))/ABS($F619)</f>
        <v>0.43798725503365615</v>
      </c>
      <c r="J683" s="1708">
        <f>(SUM($G619:J619)+ABS($F619))/ABS($F619)</f>
        <v>0.1801989495630707</v>
      </c>
      <c r="K683" s="1708">
        <f>(SUM($G619:K619)+ABS($F619))/ABS($F619)</f>
        <v>-9.564503884158343E-2</v>
      </c>
      <c r="L683" s="1708">
        <f>(SUM($G619:L619)+ABS($F619))/ABS($F619)</f>
        <v>-0.38579368499584693</v>
      </c>
      <c r="M683" s="1708">
        <f>(SUM($G619:M619)+ABS($F619))/ABS($F619)</f>
        <v>-0.68773127707334825</v>
      </c>
      <c r="N683" s="1708">
        <f>(SUM($G619:N619)+ABS($F619))/ABS($F619)</f>
        <v>-0.99966000564828372</v>
      </c>
      <c r="O683" s="1708">
        <f>(SUM($G619:O619)+ABS($F619))/ABS($F619)</f>
        <v>-1.3202347784754749</v>
      </c>
      <c r="P683" s="1708">
        <f>(SUM($G619:P619)+ABS($F619))/ABS($F619)</f>
        <v>-1.6484136216910725</v>
      </c>
      <c r="Q683" s="1708">
        <f>(SUM($G619:Q619)+ABS($F619))/ABS($F619)</f>
        <v>-1.983367056803496</v>
      </c>
      <c r="R683" s="1708">
        <f>(SUM($G619:R619)+ABS($F619))/ABS($F619)</f>
        <v>-2.3244200919937414</v>
      </c>
      <c r="S683" s="1708">
        <f>(SUM($G619:S619)+ABS($F619))/ABS($F619)</f>
        <v>-2.6710134190153769</v>
      </c>
      <c r="T683" s="1708">
        <f>(SUM($G619:T619)+ABS($F619))/ABS($F619)</f>
        <v>-3.0226765055365368</v>
      </c>
      <c r="U683" s="1708">
        <f>(SUM($G619:U619)+ABS($F619))/ABS($F619)</f>
        <v>-3.3790083677125486</v>
      </c>
      <c r="V683" s="1708">
        <f>(SUM($G619:V619)+ABS($F619))/ABS($F619)</f>
        <v>-3.739663477081399</v>
      </c>
      <c r="W683" s="1708">
        <f>(SUM($G619:W619)+ABS($F619))/ABS($F619)</f>
        <v>-4.1043412029421127</v>
      </c>
      <c r="X683" s="1708">
        <f>(SUM($G619:X619)+ABS($F619))/ABS($F619)</f>
        <v>-4.4727777521379926</v>
      </c>
      <c r="Y683" s="1708">
        <f>(SUM($G619:Y619)+ABS($F619))/ABS($F619)</f>
        <v>-4.8447399125711685</v>
      </c>
      <c r="Z683" s="1708">
        <f>(SUM($G619:Z619)+ABS($F619))/ABS($F619)</f>
        <v>-5.2200201251166138</v>
      </c>
      <c r="AA683" s="1708">
        <f>(SUM($G619:AA619)+ABS($F619))/ABS($F619)</f>
        <v>-5.5984325509250512</v>
      </c>
      <c r="AB683" s="1708">
        <f>(SUM($G619:AB619)+ABS($F619))/ABS($F619)</f>
        <v>-5.9798098961776409</v>
      </c>
      <c r="AC683" s="1708">
        <f>(SUM($G619:AC619)+ABS($F619))/ABS($F619)</f>
        <v>-6.3640008212689363</v>
      </c>
      <c r="AD683" s="1708">
        <f>(SUM($G619:AD619)+ABS($F619))/ABS($F619)</f>
        <v>-6.7508678065915646</v>
      </c>
      <c r="AE683" s="1708">
        <f>(SUM($G619:AE619)+ABS($F619))/ABS($F619)</f>
        <v>-7.140285379125257</v>
      </c>
      <c r="AF683" s="1708">
        <f>(SUM($G619:AF619)+ABS($F619))/ABS($F619)</f>
        <v>-7.5321386270961375</v>
      </c>
      <c r="AG683" s="1708">
        <f>(SUM($G619:AG619)+ABS($F619))/ABS($F619)</f>
        <v>-7.9263219468229469</v>
      </c>
      <c r="AH683" s="1708">
        <f>(SUM($G619:AH619)+ABS($F619))/ABS($F619)</f>
        <v>-8.3227379783433992</v>
      </c>
      <c r="AI683" s="1708">
        <f>(SUM($G619:AI619)+ABS($F619))/ABS($F619)</f>
        <v>-8.7212966957652593</v>
      </c>
      <c r="AJ683" s="1708">
        <f>(SUM($G619:AJ619)+ABS($F619))/ABS($F619)</f>
        <v>-9.1219146253750782</v>
      </c>
      <c r="AK683" s="1708">
        <f>(SUM($G619:AK619)+ABS($F619))/ABS($F619)</f>
        <v>-9.5245141699666718</v>
      </c>
      <c r="AL683" s="1708">
        <f>(SUM($G619:AL619)+ABS($F619))/ABS($F619)</f>
        <v>-9.9290230220500444</v>
      </c>
      <c r="AM683" s="1708">
        <f>(SUM($G619:AM619)+ABS($F619))/ABS($F619)</f>
        <v>-10.335373651877781</v>
      </c>
      <c r="AN683" s="1708">
        <f>(SUM($G619:AN619)+ABS($F619))/ABS($F619)</f>
        <v>-10.743502858803833</v>
      </c>
      <c r="AO683" s="1708">
        <f>(SUM($G619:AO619)+ABS($F619))/ABS($F619)</f>
        <v>-11.153351376534156</v>
      </c>
      <c r="AP683" s="1708">
        <f>(SUM($G619:AP619)+ABS($F619))/ABS($F619)</f>
        <v>-11.564863524461858</v>
      </c>
      <c r="AQ683" s="1708">
        <f>(SUM($G619:AQ619)+ABS($F619))/ABS($F619)</f>
        <v>-11.977986898593205</v>
      </c>
      <c r="AR683" s="1708">
        <f>(SUM($G619:AR619)+ABS($F619))/ABS($F619)</f>
        <v>-12.392672096634472</v>
      </c>
      <c r="AS683" s="1708">
        <f>(SUM($G619:AS619)+ABS($F619))/ABS($F619)</f>
        <v>-12.808872472675811</v>
      </c>
      <c r="AT683" s="1708">
        <f>(SUM($G619:AT619)+ABS($F619))/ABS($F619)</f>
        <v>-13.226543917618121</v>
      </c>
      <c r="AU683" s="1708">
        <f>(SUM($G619:AU619)+ABS($F619))/ABS($F619)</f>
        <v>-13.645644662073295</v>
      </c>
      <c r="AV683" s="1708">
        <f>(SUM($G619:AV619)+ABS($F619))/ABS($F619)</f>
        <v>-14.066135098952298</v>
      </c>
      <c r="AW683" s="1708">
        <f>(SUM($G619:AW619)+ABS($F619))/ABS($F619)</f>
        <v>-14.487977623358068</v>
      </c>
      <c r="AX683" s="1708">
        <f>(SUM($G619:AX619)+ABS($F619))/ABS($F619)</f>
        <v>-14.911136487736806</v>
      </c>
      <c r="AY683" s="1708">
        <f>(SUM($G619:AY619)+ABS($F619))/ABS($F619)</f>
        <v>-15.335577670523694</v>
      </c>
      <c r="AZ683" s="1708">
        <f>(SUM($G619:AZ619)+ABS($F619))/ABS($F619)</f>
        <v>-15.761268756757266</v>
      </c>
      <c r="BA683" s="1708">
        <f>(SUM($G619:BA619)+ABS($F619))/ABS($F619)</f>
        <v>-16.188178829338273</v>
      </c>
      <c r="BB683" s="1708">
        <f>(SUM($G619:BB619)+ABS($F619))/ABS($F619)</f>
        <v>-16.616278369780048</v>
      </c>
      <c r="BC683" s="1708">
        <f>(SUM($G619:BC619)+ABS($F619))/ABS($F619)</f>
        <v>-17.045539167443575</v>
      </c>
      <c r="BD683" s="1708">
        <f>(SUM($G619:BD619)+ABS($F619))/ABS($F619)</f>
        <v>-17.475934236375309</v>
      </c>
      <c r="BE683" s="1708">
        <f>(SUM($G619:BE619)+ABS($F619))/ABS($F619)</f>
        <v>-17.907437738973137</v>
      </c>
      <c r="BF683" s="1708">
        <f>(SUM($G619:BF619)+ABS($F619))/ABS($F619)</f>
        <v>-18.340024915798335</v>
      </c>
      <c r="BG683" s="1708">
        <f>(SUM($G619:BG619)+ABS($F619))/ABS($F619)</f>
        <v>-18.773672020931127</v>
      </c>
      <c r="BH683" s="1708">
        <f>(SUM($G619:BH619)+ABS($F619))/ABS($F619)</f>
        <v>-19.208356262336661</v>
      </c>
      <c r="BI683" s="1708">
        <f>(SUM($G619:BI619)+ABS($F619))/ABS($F619)</f>
        <v>-19.644055746768416</v>
      </c>
      <c r="BJ683" s="1708">
        <f>(SUM($G619:BJ619)+ABS($F619))/ABS($F619)</f>
        <v>-20.080749428788227</v>
      </c>
      <c r="BK683" s="1708">
        <f>(SUM($G619:BK619)+ABS($F619))/ABS($F619)</f>
        <v>-20.518417063528176</v>
      </c>
      <c r="BL683" s="1708">
        <f>(SUM($G619:BL619)+ABS($F619))/ABS($F619)</f>
        <v>-20.957039162859257</v>
      </c>
      <c r="BM683" s="1708">
        <f>(SUM($G619:BM619)+ABS($F619))/ABS($F619)</f>
        <v>-21.396596954667352</v>
      </c>
      <c r="BN683" s="1571">
        <f>(SUM($G619:BN619)+ABS($F619))/ABS($F619)</f>
        <v>-21.837072344967595</v>
      </c>
    </row>
    <row r="684" spans="1:66" ht="7.5" customHeight="1" x14ac:dyDescent="0.15">
      <c r="A684" s="1123"/>
      <c r="B684" s="1337"/>
      <c r="C684" s="3667"/>
      <c r="D684" s="1366"/>
      <c r="E684" s="1391"/>
      <c r="F684" s="1614"/>
      <c r="G684" s="1708"/>
      <c r="H684" s="1708"/>
      <c r="I684" s="1708"/>
      <c r="J684" s="1708"/>
      <c r="K684" s="1708"/>
      <c r="L684" s="1708"/>
      <c r="M684" s="1708"/>
      <c r="N684" s="1708"/>
      <c r="O684" s="1708"/>
      <c r="P684" s="1708"/>
      <c r="Q684" s="1708"/>
      <c r="R684" s="1708"/>
      <c r="S684" s="1708"/>
      <c r="T684" s="1708"/>
      <c r="U684" s="1708"/>
      <c r="V684" s="1708"/>
      <c r="W684" s="1708"/>
      <c r="X684" s="1708"/>
      <c r="Y684" s="1708"/>
      <c r="Z684" s="1708"/>
      <c r="AA684" s="1708"/>
      <c r="AB684" s="1708"/>
      <c r="AC684" s="1708"/>
      <c r="AD684" s="1708"/>
      <c r="AE684" s="1708"/>
      <c r="AF684" s="1708"/>
      <c r="AG684" s="1708"/>
      <c r="AH684" s="1708"/>
      <c r="AI684" s="1708"/>
      <c r="AJ684" s="1708"/>
      <c r="AK684" s="1708"/>
      <c r="AL684" s="1708"/>
      <c r="AM684" s="1708"/>
      <c r="AN684" s="1708"/>
      <c r="AO684" s="1708"/>
      <c r="AP684" s="1708"/>
      <c r="AQ684" s="1708"/>
      <c r="AR684" s="1708"/>
      <c r="AS684" s="1708"/>
      <c r="AT684" s="1708"/>
      <c r="AU684" s="1708"/>
      <c r="AV684" s="1708"/>
      <c r="AW684" s="1708"/>
      <c r="AX684" s="1708"/>
      <c r="AY684" s="1708"/>
      <c r="AZ684" s="1708"/>
      <c r="BA684" s="1708"/>
      <c r="BB684" s="1708"/>
      <c r="BC684" s="1708"/>
      <c r="BD684" s="1708"/>
      <c r="BE684" s="1708"/>
      <c r="BF684" s="1708"/>
      <c r="BG684" s="1708"/>
      <c r="BH684" s="1708"/>
      <c r="BI684" s="1708"/>
      <c r="BJ684" s="1708"/>
      <c r="BK684" s="1708"/>
      <c r="BL684" s="1708"/>
      <c r="BM684" s="1708"/>
      <c r="BN684" s="1571"/>
    </row>
    <row r="685" spans="1:66" x14ac:dyDescent="0.15">
      <c r="A685" s="1123"/>
      <c r="B685" s="1337"/>
      <c r="C685" s="3667"/>
      <c r="D685" s="1366" t="str">
        <f t="shared" si="189"/>
        <v>High Price Range</v>
      </c>
      <c r="E685" s="1391" t="str">
        <f t="shared" si="189"/>
        <v>Low Range CAPEX</v>
      </c>
      <c r="F685" s="1614">
        <f>(SUM(G621:BN621)+ABS(F621))/ABS(F621)</f>
        <v>0.8485452279473561</v>
      </c>
      <c r="G685" s="1708">
        <f>(SUM($G621:G621)+ABS($F621))/ABS($F621)</f>
        <v>2.2910888041086865</v>
      </c>
      <c r="H685" s="1708">
        <f>(SUM($G621:H621)+ABS($F621))/ABS($F621)</f>
        <v>3.164121340092819</v>
      </c>
      <c r="I685" s="1708">
        <f>(SUM($G621:I621)+ABS($F621))/ABS($F621)</f>
        <v>3.832523072678915</v>
      </c>
      <c r="J685" s="1708">
        <f>(SUM($G621:J621)+ABS($F621))/ABS($F621)</f>
        <v>4.3711105941634045</v>
      </c>
      <c r="K685" s="1708">
        <f>(SUM($G621:K621)+ABS($F621))/ABS($F621)</f>
        <v>4.8169676827812298</v>
      </c>
      <c r="L685" s="1708">
        <f>(SUM($G621:L621)+ABS($F621))/ABS($F621)</f>
        <v>5.1918505615472892</v>
      </c>
      <c r="M685" s="1708">
        <f>(SUM($G621:M621)+ABS($F621))/ABS($F621)</f>
        <v>5.5098915051802351</v>
      </c>
      <c r="N685" s="1708">
        <f>(SUM($G621:N621)+ABS($F621))/ABS($F621)</f>
        <v>5.7809230150650102</v>
      </c>
      <c r="O685" s="1708">
        <f>(SUM($G621:O621)+ABS($F621))/ABS($F621)</f>
        <v>6.0121338490627565</v>
      </c>
      <c r="P685" s="1708">
        <f>(SUM($G621:P621)+ABS($F621))/ABS($F621)</f>
        <v>6.2089810126542</v>
      </c>
      <c r="Q685" s="1708">
        <f>(SUM($G621:Q621)+ABS($F621))/ABS($F621)</f>
        <v>6.3757307666221568</v>
      </c>
      <c r="R685" s="1708">
        <f>(SUM($G621:R621)+ABS($F621))/ABS($F621)</f>
        <v>6.5157985623321881</v>
      </c>
      <c r="S685" s="1708">
        <f>(SUM($G621:S621)+ABS($F621))/ABS($F621)</f>
        <v>6.6319726695133481</v>
      </c>
      <c r="T685" s="1708">
        <f>(SUM($G621:T621)+ABS($F621))/ABS($F621)</f>
        <v>6.7265669171168874</v>
      </c>
      <c r="U685" s="1708">
        <f>(SUM($G621:U621)+ABS($F621))/ABS($F621)</f>
        <v>6.8015283325509754</v>
      </c>
      <c r="V685" s="1708">
        <f>(SUM($G621:V621)+ABS($F621))/ABS($F621)</f>
        <v>6.8585150331559781</v>
      </c>
      <c r="W685" s="1708">
        <f>(SUM($G621:W621)+ABS($F621))/ABS($F621)</f>
        <v>6.8989538868749616</v>
      </c>
      <c r="X685" s="1708">
        <f>(SUM($G621:X621)+ABS($F621))/ABS($F621)</f>
        <v>6.9240840467703428</v>
      </c>
      <c r="Y685" s="1708">
        <f>(SUM($G621:Y621)+ABS($F621))/ABS($F621)</f>
        <v>6.9349903929071255</v>
      </c>
      <c r="Z685" s="1708">
        <f>(SUM($G621:Z621)+ABS($F621))/ABS($F621)</f>
        <v>6.9326296164774632</v>
      </c>
      <c r="AA685" s="1708">
        <f>(SUM($G621:AA621)+ABS($F621))/ABS($F621)</f>
        <v>6.9178508432427854</v>
      </c>
      <c r="AB685" s="1708">
        <f>(SUM($G621:AB621)+ABS($F621))/ABS($F621)</f>
        <v>6.891412139114335</v>
      </c>
      <c r="AC685" s="1708">
        <f>(SUM($G621:AC621)+ABS($F621))/ABS($F621)</f>
        <v>6.853993865719997</v>
      </c>
      <c r="AD685" s="1708">
        <f>(SUM($G621:AD621)+ABS($F621))/ABS($F621)</f>
        <v>6.8062095949852059</v>
      </c>
      <c r="AE685" s="1708">
        <f>(SUM($G621:AE621)+ABS($F621))/ABS($F621)</f>
        <v>6.7486151098507792</v>
      </c>
      <c r="AF685" s="1708">
        <f>(SUM($G621:AF621)+ABS($F621))/ABS($F621)</f>
        <v>6.6817158882928904</v>
      </c>
      <c r="AG685" s="1708">
        <f>(SUM($G621:AG621)+ABS($F621))/ABS($F621)</f>
        <v>6.6059733735706718</v>
      </c>
      <c r="AH685" s="1708">
        <f>(SUM($G621:AH621)+ABS($F621))/ABS($F621)</f>
        <v>6.5218102643506857</v>
      </c>
      <c r="AI685" s="1708">
        <f>(SUM($G621:AI621)+ABS($F621))/ABS($F621)</f>
        <v>6.4296150067906224</v>
      </c>
      <c r="AJ685" s="1708">
        <f>(SUM($G621:AJ621)+ABS($F621))/ABS($F621)</f>
        <v>6.3297456318350749</v>
      </c>
      <c r="AK685" s="1708">
        <f>(SUM($G621:AK621)+ABS($F621))/ABS($F621)</f>
        <v>6.2225330514246586</v>
      </c>
      <c r="AL685" s="1708">
        <f>(SUM($G621:AL621)+ABS($F621))/ABS($F621)</f>
        <v>6.1082839046058437</v>
      </c>
      <c r="AM685" s="1708">
        <f>(SUM($G621:AM621)+ABS($F621))/ABS($F621)</f>
        <v>5.9872830269096049</v>
      </c>
      <c r="AN685" s="1708">
        <f>(SUM($G621:AN621)+ABS($F621))/ABS($F621)</f>
        <v>5.8597956025819755</v>
      </c>
      <c r="AO685" s="1708">
        <f>(SUM($G621:AO621)+ABS($F621))/ABS($F621)</f>
        <v>5.72606904837793</v>
      </c>
      <c r="AP685" s="1708">
        <f>(SUM($G621:AP621)+ABS($F621))/ABS($F621)</f>
        <v>5.5863346689914177</v>
      </c>
      <c r="AQ685" s="1708">
        <f>(SUM($G621:AQ621)+ABS($F621))/ABS($F621)</f>
        <v>5.4408091172817485</v>
      </c>
      <c r="AR685" s="1708">
        <f>(SUM($G621:AR621)+ABS($F621))/ABS($F621)</f>
        <v>5.2896956868883587</v>
      </c>
      <c r="AS685" s="1708">
        <f>(SUM($G621:AS621)+ABS($F621))/ABS($F621)</f>
        <v>5.1331854603126885</v>
      </c>
      <c r="AT685" s="1708">
        <f>(SUM($G621:AT621)+ABS($F621))/ABS($F621)</f>
        <v>4.9714583318661418</v>
      </c>
      <c r="AU685" s="1708">
        <f>(SUM($G621:AU621)+ABS($F621))/ABS($F621)</f>
        <v>4.8046839218661166</v>
      </c>
      <c r="AV685" s="1708">
        <f>(SUM($G621:AV621)+ABS($F621))/ABS($F621)</f>
        <v>4.6330223959755577</v>
      </c>
      <c r="AW685" s="1708">
        <f>(SUM($G621:AW621)+ABS($F621))/ABS($F621)</f>
        <v>4.456625201521784</v>
      </c>
      <c r="AX685" s="1708">
        <f>(SUM($G621:AX621)+ABS($F621))/ABS($F621)</f>
        <v>4.275635730916207</v>
      </c>
      <c r="AY685" s="1708">
        <f>(SUM($G621:AY621)+ABS($F621))/ABS($F621)</f>
        <v>4.0901899208634447</v>
      </c>
      <c r="AZ685" s="1708">
        <f>(SUM($G621:AZ621)+ABS($F621))/ABS($F621)</f>
        <v>3.9004167948451585</v>
      </c>
      <c r="BA685" s="1708">
        <f>(SUM($G621:BA621)+ABS($F621))/ABS($F621)</f>
        <v>3.7064389553495345</v>
      </c>
      <c r="BB685" s="1708">
        <f>(SUM($G621:BB621)+ABS($F621))/ABS($F621)</f>
        <v>3.5083730314588841</v>
      </c>
      <c r="BC685" s="1708">
        <f>(SUM($G621:BC621)+ABS($F621))/ABS($F621)</f>
        <v>3.3063300866784928</v>
      </c>
      <c r="BD685" s="1708">
        <f>(SUM($G621:BD621)+ABS($F621))/ABS($F621)</f>
        <v>3.1004159912681351</v>
      </c>
      <c r="BE685" s="1708">
        <f>(SUM($G621:BE621)+ABS($F621))/ABS($F621)</f>
        <v>2.8907317628057978</v>
      </c>
      <c r="BF685" s="1708">
        <f>(SUM($G621:BF621)+ABS($F621))/ABS($F621)</f>
        <v>2.6773738782566698</v>
      </c>
      <c r="BG685" s="1708">
        <f>(SUM($G621:BG621)+ABS($F621))/ABS($F621)</f>
        <v>2.4604345604274775</v>
      </c>
      <c r="BH685" s="1708">
        <f>(SUM($G621:BH621)+ABS($F621))/ABS($F621)</f>
        <v>2.2400020413468855</v>
      </c>
      <c r="BI685" s="1708">
        <f>(SUM($G621:BI621)+ABS($F621))/ABS($F621)</f>
        <v>2.0161608048187696</v>
      </c>
      <c r="BJ685" s="1708">
        <f>(SUM($G621:BJ621)+ABS($F621))/ABS($F621)</f>
        <v>1.7889918101399647</v>
      </c>
      <c r="BK685" s="1708">
        <f>(SUM($G621:BK621)+ABS($F621))/ABS($F621)</f>
        <v>1.558572698751828</v>
      </c>
      <c r="BL685" s="1708">
        <f>(SUM($G621:BL621)+ABS($F621))/ABS($F621)</f>
        <v>1.3249779854009607</v>
      </c>
      <c r="BM685" s="1708">
        <f>(SUM($G621:BM621)+ABS($F621))/ABS($F621)</f>
        <v>1.0882792352146105</v>
      </c>
      <c r="BN685" s="1571">
        <f>(SUM($G621:BN621)+ABS($F621))/ABS($F621)</f>
        <v>0.8485452279473561</v>
      </c>
    </row>
    <row r="686" spans="1:66" x14ac:dyDescent="0.15">
      <c r="A686" s="1123"/>
      <c r="B686" s="1337"/>
      <c r="C686" s="3667"/>
      <c r="D686" s="1366" t="str">
        <f t="shared" si="189"/>
        <v>High Price Range</v>
      </c>
      <c r="E686" s="1391" t="str">
        <f t="shared" si="189"/>
        <v>Low Range CAPEX</v>
      </c>
      <c r="F686" s="1614">
        <f>(SUM(G622:BN622)+ABS(F622))/ABS(F622)</f>
        <v>14.532530475196134</v>
      </c>
      <c r="G686" s="1708">
        <f>(SUM($G622:G622)+ABS($F622))/ABS($F622)</f>
        <v>2.2910888041086865</v>
      </c>
      <c r="H686" s="1708">
        <f>(SUM($G622:H622)+ABS($F622))/ABS($F622)</f>
        <v>3.2686354071239574</v>
      </c>
      <c r="I686" s="1708">
        <f>(SUM($G622:I622)+ABS($F622))/ABS($F622)</f>
        <v>4.085052331650898</v>
      </c>
      <c r="J686" s="1708">
        <f>(SUM($G622:J622)+ABS($F622))/ABS($F622)</f>
        <v>4.7960880637367653</v>
      </c>
      <c r="K686" s="1708">
        <f>(SUM($G622:K622)+ABS($F622))/ABS($F622)</f>
        <v>5.4301409530085198</v>
      </c>
      <c r="L686" s="1708">
        <f>(SUM($G622:L622)+ABS($F622))/ABS($F622)</f>
        <v>6.0042164583793065</v>
      </c>
      <c r="M686" s="1708">
        <f>(SUM($G622:M622)+ABS($F622))/ABS($F622)</f>
        <v>6.5295442176948919</v>
      </c>
      <c r="N686" s="1708">
        <f>(SUM($G622:N622)+ABS($F622))/ABS($F622)</f>
        <v>7.014045709490766</v>
      </c>
      <c r="O686" s="1708">
        <f>(SUM($G622:O622)+ABS($F622))/ABS($F622)</f>
        <v>7.463581695725491</v>
      </c>
      <c r="P686" s="1708">
        <f>(SUM($G622:P622)+ABS($F622))/ABS($F622)</f>
        <v>7.8826477711293688</v>
      </c>
      <c r="Q686" s="1708">
        <f>(SUM($G622:Q622)+ABS($F622))/ABS($F622)</f>
        <v>8.2747914488994034</v>
      </c>
      <c r="R686" s="1708">
        <f>(SUM($G622:R622)+ABS($F622))/ABS($F622)</f>
        <v>8.6428767479874598</v>
      </c>
      <c r="S686" s="1708">
        <f>(SUM($G622:S622)+ABS($F622))/ABS($F622)</f>
        <v>8.9892597540540677</v>
      </c>
      <c r="T686" s="1708">
        <f>(SUM($G622:T622)+ABS($F622))/ABS($F622)</f>
        <v>9.3159094689952031</v>
      </c>
      <c r="U686" s="1708">
        <f>(SUM($G622:U622)+ABS($F622))/ABS($F622)</f>
        <v>9.624493586701016</v>
      </c>
      <c r="V686" s="1708">
        <f>(SUM($G622:V622)+ABS($F622))/ABS($F622)</f>
        <v>9.9164409742503956</v>
      </c>
      <c r="W686" s="1708">
        <f>(SUM($G622:W622)+ABS($F622))/ABS($F622)</f>
        <v>10.192988209120301</v>
      </c>
      <c r="X686" s="1708">
        <f>(SUM($G622:X622)+ABS($F622))/ABS($F622)</f>
        <v>10.455214916942703</v>
      </c>
      <c r="Y686" s="1708">
        <f>(SUM($G622:Y622)+ABS($F622))/ABS($F622)</f>
        <v>10.704071062927863</v>
      </c>
      <c r="Z686" s="1708">
        <f>(SUM($G622:Z622)+ABS($F622))/ABS($F622)</f>
        <v>10.940398346544045</v>
      </c>
      <c r="AA686" s="1708">
        <f>(SUM($G622:AA622)+ABS($F622))/ABS($F622)</f>
        <v>11.16494719818478</v>
      </c>
      <c r="AB686" s="1708">
        <f>(SUM($G622:AB622)+ABS($F622))/ABS($F622)</f>
        <v>11.378390443812199</v>
      </c>
      <c r="AC686" s="1708">
        <f>(SUM($G622:AC622)+ABS($F622))/ABS($F622)</f>
        <v>11.58133440941333</v>
      </c>
      <c r="AD686" s="1708">
        <f>(SUM($G622:AD622)+ABS($F622))/ABS($F622)</f>
        <v>11.774328033161064</v>
      </c>
      <c r="AE686" s="1708">
        <f>(SUM($G622:AE622)+ABS($F622))/ABS($F622)</f>
        <v>11.957870409222915</v>
      </c>
      <c r="AF686" s="1708">
        <f>(SUM($G622:AF622)+ABS($F622))/ABS($F622)</f>
        <v>12.132417083902419</v>
      </c>
      <c r="AG686" s="1708">
        <f>(SUM($G622:AG622)+ABS($F622))/ABS($F622)</f>
        <v>12.298385349629283</v>
      </c>
      <c r="AH686" s="1708">
        <f>(SUM($G622:AH622)+ABS($F622))/ABS($F622)</f>
        <v>12.456158726852136</v>
      </c>
      <c r="AI686" s="1708">
        <f>(SUM($G622:AI622)+ABS($F622))/ABS($F622)</f>
        <v>12.606090782456867</v>
      </c>
      <c r="AJ686" s="1708">
        <f>(SUM($G622:AJ622)+ABS($F622))/ABS($F622)</f>
        <v>12.748508402029694</v>
      </c>
      <c r="AK686" s="1708">
        <f>(SUM($G622:AK622)+ABS($F622))/ABS($F622)</f>
        <v>12.883714609381677</v>
      </c>
      <c r="AL686" s="1708">
        <f>(SUM($G622:AL622)+ABS($F622))/ABS($F622)</f>
        <v>13.011991008321539</v>
      </c>
      <c r="AM686" s="1708">
        <f>(SUM($G622:AM622)+ABS($F622))/ABS($F622)</f>
        <v>13.133599907323678</v>
      </c>
      <c r="AN686" s="1708">
        <f>(SUM($G622:AN622)+ABS($F622))/ABS($F622)</f>
        <v>13.248786176485984</v>
      </c>
      <c r="AO686" s="1708">
        <f>(SUM($G622:AO622)+ABS($F622))/ABS($F622)</f>
        <v>13.357778877272438</v>
      </c>
      <c r="AP686" s="1708">
        <f>(SUM($G622:AP622)+ABS($F622))/ABS($F622)</f>
        <v>13.460792698444365</v>
      </c>
      <c r="AQ686" s="1708">
        <f>(SUM($G622:AQ622)+ABS($F622))/ABS($F622)</f>
        <v>13.558029225894742</v>
      </c>
      <c r="AR686" s="1708">
        <f>(SUM($G622:AR622)+ABS($F622))/ABS($F622)</f>
        <v>13.649678069505017</v>
      </c>
      <c r="AS686" s="1708">
        <f>(SUM($G622:AS622)+ABS($F622))/ABS($F622)</f>
        <v>13.735917866410295</v>
      </c>
      <c r="AT686" s="1708">
        <f>(SUM($G622:AT622)+ABS($F622))/ABS($F622)</f>
        <v>13.816917177006939</v>
      </c>
      <c r="AU686" s="1708">
        <f>(SUM($G622:AU622)+ABS($F622))/ABS($F622)</f>
        <v>13.892835287528779</v>
      </c>
      <c r="AV686" s="1708">
        <f>(SUM($G622:AV622)+ABS($F622))/ABS($F622)</f>
        <v>13.963822930946291</v>
      </c>
      <c r="AW686" s="1708">
        <f>(SUM($G622:AW622)+ABS($F622))/ABS($F622)</f>
        <v>14.030022936223066</v>
      </c>
      <c r="AX686" s="1708">
        <f>(SUM($G622:AX622)+ABS($F622))/ABS($F622)</f>
        <v>14.091570814529259</v>
      </c>
      <c r="AY686" s="1708">
        <f>(SUM($G622:AY622)+ABS($F622))/ABS($F622)</f>
        <v>14.148595289809773</v>
      </c>
      <c r="AZ686" s="1708">
        <f>(SUM($G622:AZ622)+ABS($F622))/ABS($F622)</f>
        <v>14.201218780093622</v>
      </c>
      <c r="BA686" s="1708">
        <f>(SUM($G622:BA622)+ABS($F622))/ABS($F622)</f>
        <v>14.249557835076619</v>
      </c>
      <c r="BB686" s="1708">
        <f>(SUM($G622:BB622)+ABS($F622))/ABS($F622)</f>
        <v>14.293723534785082</v>
      </c>
      <c r="BC686" s="1708">
        <f>(SUM($G622:BC622)+ABS($F622))/ABS($F622)</f>
        <v>14.33382185351158</v>
      </c>
      <c r="BD686" s="1708">
        <f>(SUM($G622:BD622)+ABS($F622))/ABS($F622)</f>
        <v>14.369953992687041</v>
      </c>
      <c r="BE686" s="1708">
        <f>(SUM($G622:BE622)+ABS($F622))/ABS($F622)</f>
        <v>14.402216685902115</v>
      </c>
      <c r="BF686" s="1708">
        <f>(SUM($G622:BF622)+ABS($F622))/ABS($F622)</f>
        <v>14.430702478902582</v>
      </c>
      <c r="BG686" s="1708">
        <f>(SUM($G622:BG622)+ABS($F622))/ABS($F622)</f>
        <v>14.455499987048775</v>
      </c>
      <c r="BH686" s="1708">
        <f>(SUM($G622:BH622)+ABS($F622))/ABS($F622)</f>
        <v>14.476694132439496</v>
      </c>
      <c r="BI686" s="1708">
        <f>(SUM($G622:BI622)+ABS($F622))/ABS($F622)</f>
        <v>14.494366362649595</v>
      </c>
      <c r="BJ686" s="1708">
        <f>(SUM($G622:BJ622)+ABS($F622))/ABS($F622)</f>
        <v>14.508594852811907</v>
      </c>
      <c r="BK686" s="1708">
        <f>(SUM($G622:BK622)+ABS($F622))/ABS($F622)</f>
        <v>14.519454692583631</v>
      </c>
      <c r="BL686" s="1708">
        <f>(SUM($G622:BL622)+ABS($F622))/ABS($F622)</f>
        <v>14.527018059370542</v>
      </c>
      <c r="BM686" s="1708">
        <f>(SUM($G622:BM622)+ABS($F622))/ABS($F622)</f>
        <v>14.531354379036344</v>
      </c>
      <c r="BN686" s="1571">
        <f>(SUM($G622:BN622)+ABS($F622))/ABS($F622)</f>
        <v>14.532530475196134</v>
      </c>
    </row>
    <row r="687" spans="1:66" x14ac:dyDescent="0.15">
      <c r="A687" s="1123"/>
      <c r="B687" s="1337"/>
      <c r="C687" s="3668"/>
      <c r="D687" s="1367" t="str">
        <f t="shared" si="189"/>
        <v>High Price Range</v>
      </c>
      <c r="E687" s="1685" t="str">
        <f t="shared" si="189"/>
        <v>Low Range CAPEX</v>
      </c>
      <c r="F687" s="1615">
        <f>(SUM(G623:BN623)+ABS(F623))/ABS(F623)</f>
        <v>31.588702444926138</v>
      </c>
      <c r="G687" s="1572">
        <f>(SUM($G623:G623)+ABS($F623))/ABS($F623)</f>
        <v>2.2910888041086865</v>
      </c>
      <c r="H687" s="1572">
        <f>(SUM($G623:H623)+ABS($F623))/ABS($F623)</f>
        <v>3.3731494741550963</v>
      </c>
      <c r="I687" s="1572">
        <f>(SUM($G623:I623)+ABS($F623))/ABS($F623)</f>
        <v>4.3427655211529874</v>
      </c>
      <c r="J687" s="1572">
        <f>(SUM($G623:J623)+ABS($F623))/ABS($F623)</f>
        <v>5.2367008705433484</v>
      </c>
      <c r="K687" s="1572">
        <f>(SUM($G623:K623)+ABS($F623))/ABS($F623)</f>
        <v>6.0741708683131668</v>
      </c>
      <c r="L687" s="1572">
        <f>(SUM($G623:L623)+ABS($F623))/ABS($F623)</f>
        <v>6.866906056959861</v>
      </c>
      <c r="M687" s="1572">
        <f>(SUM($G623:M623)+ABS($F623))/ABS($F623)</f>
        <v>7.6227737962155846</v>
      </c>
      <c r="N687" s="1572">
        <f>(SUM($G623:N623)+ABS($F623))/ABS($F623)</f>
        <v>8.3473963570154996</v>
      </c>
      <c r="O687" s="1572">
        <f>(SUM($G623:O623)+ABS($F623))/ABS($F623)</f>
        <v>9.0449802325099036</v>
      </c>
      <c r="P687" s="1572">
        <f>(SUM($G623:P623)+ABS($F623))/ABS($F623)</f>
        <v>9.7187839768513324</v>
      </c>
      <c r="Q687" s="1572">
        <f>(SUM($G623:Q623)+ABS($F623))/ABS($F623)</f>
        <v>10.371401609599152</v>
      </c>
      <c r="R687" s="1572">
        <f>(SUM($G623:R623)+ABS($F623))/ABS($F623)</f>
        <v>11.004944025729767</v>
      </c>
      <c r="S687" s="1572">
        <f>(SUM($G623:S623)+ABS($F623))/ABS($F623)</f>
        <v>11.621160344172349</v>
      </c>
      <c r="T687" s="1572">
        <f>(SUM($G623:T623)+ABS($F623))/ABS($F623)</f>
        <v>12.221522055851091</v>
      </c>
      <c r="U687" s="1572">
        <f>(SUM($G623:U623)+ABS($F623))/ABS($F623)</f>
        <v>12.807283153421173</v>
      </c>
      <c r="V687" s="1572">
        <f>(SUM($G623:V623)+ABS($F623))/ABS($F623)</f>
        <v>13.379524204489689</v>
      </c>
      <c r="W687" s="1572">
        <f>(SUM($G623:W623)+ABS($F623))/ABS($F623)</f>
        <v>13.939185368357203</v>
      </c>
      <c r="X687" s="1572">
        <f>(SUM($G623:X623)+ABS($F623))/ABS($F623)</f>
        <v>14.487091602650755</v>
      </c>
      <c r="Y687" s="1572">
        <f>(SUM($G623:Y623)+ABS($F623))/ABS($F623)</f>
        <v>15.023972229166521</v>
      </c>
      <c r="Z687" s="1572">
        <f>(SUM($G623:Z623)+ABS($F623))/ABS($F623)</f>
        <v>15.550476345422398</v>
      </c>
      <c r="AA687" s="1572">
        <f>(SUM($G623:AA623)+ABS($F623))/ABS($F623)</f>
        <v>16.067185123341247</v>
      </c>
      <c r="AB687" s="1572">
        <f>(SUM($G623:AB623)+ABS($F623))/ABS($F623)</f>
        <v>16.574621739162875</v>
      </c>
      <c r="AC687" s="1572">
        <f>(SUM($G623:AC623)+ABS($F623))/ABS($F623)</f>
        <v>17.073259475679574</v>
      </c>
      <c r="AD687" s="1572">
        <f>(SUM($G623:AD623)+ABS($F623))/ABS($F623)</f>
        <v>17.563528396545721</v>
      </c>
      <c r="AE687" s="1572">
        <f>(SUM($G623:AE623)+ABS($F623))/ABS($F623)</f>
        <v>18.045820892247697</v>
      </c>
      <c r="AF687" s="1572">
        <f>(SUM($G623:AF623)+ABS($F623))/ABS($F623)</f>
        <v>18.52049632519461</v>
      </c>
      <c r="AG687" s="1572">
        <f>(SUM($G623:AG623)+ABS($F623))/ABS($F623)</f>
        <v>18.987884948693218</v>
      </c>
      <c r="AH687" s="1572">
        <f>(SUM($G623:AH623)+ABS($F623))/ABS($F623)</f>
        <v>19.448291235552677</v>
      </c>
      <c r="AI687" s="1572">
        <f>(SUM($G623:AI623)+ABS($F623))/ABS($F623)</f>
        <v>19.901996722820279</v>
      </c>
      <c r="AJ687" s="1572">
        <f>(SUM($G623:AJ623)+ABS($F623))/ABS($F623)</f>
        <v>20.349262456981943</v>
      </c>
      <c r="AK687" s="1572">
        <f>(SUM($G623:AK623)+ABS($F623))/ABS($F623)</f>
        <v>20.790331106982851</v>
      </c>
      <c r="AL687" s="1572">
        <f>(SUM($G623:AL623)+ABS($F623))/ABS($F623)</f>
        <v>21.225428799293109</v>
      </c>
      <c r="AM687" s="1572">
        <f>(SUM($G623:AM623)+ABS($F623))/ABS($F623)</f>
        <v>21.654766718997582</v>
      </c>
      <c r="AN687" s="1572">
        <f>(SUM($G623:AN623)+ABS($F623))/ABS($F623)</f>
        <v>22.078542512826935</v>
      </c>
      <c r="AO687" s="1572">
        <f>(SUM($G623:AO623)+ABS($F623))/ABS($F623)</f>
        <v>22.496941523653248</v>
      </c>
      <c r="AP687" s="1572">
        <f>(SUM($G623:AP623)+ABS($F623))/ABS($F623)</f>
        <v>22.910137880866042</v>
      </c>
      <c r="AQ687" s="1572">
        <f>(SUM($G623:AQ623)+ABS($F623))/ABS($F623)</f>
        <v>23.318295466936171</v>
      </c>
      <c r="AR687" s="1572">
        <f>(SUM($G623:AR623)+ABS($F623))/ABS($F623)</f>
        <v>23.721568777148949</v>
      </c>
      <c r="AS687" s="1572">
        <f>(SUM($G623:AS623)+ABS($F623))/ABS($F623)</f>
        <v>24.120103686778691</v>
      </c>
      <c r="AT687" s="1572">
        <f>(SUM($G623:AT623)+ABS($F623))/ABS($F623)</f>
        <v>24.514038137757574</v>
      </c>
      <c r="AU687" s="1572">
        <f>(SUM($G623:AU623)+ABS($F623))/ABS($F623)</f>
        <v>24.903502755063606</v>
      </c>
      <c r="AV687" s="1572">
        <f>(SUM($G623:AV623)+ABS($F623))/ABS($F623)</f>
        <v>25.288621401539164</v>
      </c>
      <c r="AW687" s="1572">
        <f>(SUM($G623:AW623)+ABS($F623))/ABS($F623)</f>
        <v>25.669511678592219</v>
      </c>
      <c r="AX687" s="1572">
        <f>(SUM($G623:AX623)+ABS($F623))/ABS($F623)</f>
        <v>26.046285379180279</v>
      </c>
      <c r="AY687" s="1572">
        <f>(SUM($G623:AY623)+ABS($F623))/ABS($F623)</f>
        <v>26.41904889859325</v>
      </c>
      <c r="AZ687" s="1572">
        <f>(SUM($G623:AZ623)+ABS($F623))/ABS($F623)</f>
        <v>26.787903607806868</v>
      </c>
      <c r="BA687" s="1572">
        <f>(SUM($G623:BA623)+ABS($F623))/ABS($F623)</f>
        <v>27.152946193547802</v>
      </c>
      <c r="BB687" s="1572">
        <f>(SUM($G623:BB623)+ABS($F623))/ABS($F623)</f>
        <v>27.514268968675925</v>
      </c>
      <c r="BC687" s="1572">
        <f>(SUM($G623:BC623)+ABS($F623))/ABS($F623)</f>
        <v>27.871960156032618</v>
      </c>
      <c r="BD687" s="1572">
        <f>(SUM($G623:BD623)+ABS($F623))/ABS($F623)</f>
        <v>28.226104148512988</v>
      </c>
      <c r="BE687" s="1572">
        <f>(SUM($G623:BE623)+ABS($F623))/ABS($F623)</f>
        <v>28.576781747784491</v>
      </c>
      <c r="BF687" s="1572">
        <f>(SUM($G623:BF623)+ABS($F623))/ABS($F623)</f>
        <v>28.924070383785306</v>
      </c>
      <c r="BG687" s="1572">
        <f>(SUM($G623:BG623)+ABS($F623))/ABS($F623)</f>
        <v>29.26804431688625</v>
      </c>
      <c r="BH687" s="1572">
        <f>(SUM($G623:BH623)+ABS($F623))/ABS($F623)</f>
        <v>29.608774824383591</v>
      </c>
      <c r="BI687" s="1572">
        <f>(SUM($G623:BI623)+ABS($F623))/ABS($F623)</f>
        <v>29.94633037280213</v>
      </c>
      <c r="BJ687" s="1572">
        <f>(SUM($G623:BJ623)+ABS($F623))/ABS($F623)</f>
        <v>30.280776777324235</v>
      </c>
      <c r="BK687" s="1572">
        <f>(SUM($G623:BK623)+ABS($F623))/ABS($F623)</f>
        <v>30.612177349517275</v>
      </c>
      <c r="BL687" s="1572">
        <f>(SUM($G623:BL623)+ABS($F623))/ABS($F623)</f>
        <v>30.940593034406707</v>
      </c>
      <c r="BM687" s="1572">
        <f>(SUM($G623:BM623)+ABS($F623))/ABS($F623)</f>
        <v>31.266082537832048</v>
      </c>
      <c r="BN687" s="1573">
        <f>(SUM($G623:BN623)+ABS($F623))/ABS($F623)</f>
        <v>31.588702444926138</v>
      </c>
    </row>
    <row r="688" spans="1:66" ht="7.5" customHeight="1" x14ac:dyDescent="0.15">
      <c r="A688" s="1123"/>
      <c r="B688" s="1337"/>
      <c r="C688" s="3666" t="str">
        <f>C657</f>
        <v>High Range Opex - High</v>
      </c>
      <c r="D688" s="1366"/>
      <c r="E688" s="1391"/>
      <c r="F688" s="1614"/>
      <c r="G688" s="1708"/>
      <c r="H688" s="1708"/>
      <c r="I688" s="1708"/>
      <c r="J688" s="1708"/>
      <c r="K688" s="1708"/>
      <c r="L688" s="1708"/>
      <c r="M688" s="1708"/>
      <c r="N688" s="1708"/>
      <c r="O688" s="1708"/>
      <c r="P688" s="1708"/>
      <c r="Q688" s="1708"/>
      <c r="R688" s="1708"/>
      <c r="S688" s="1708"/>
      <c r="T688" s="1708"/>
      <c r="U688" s="1708"/>
      <c r="V688" s="1708"/>
      <c r="W688" s="1708"/>
      <c r="X688" s="1708"/>
      <c r="Y688" s="1708"/>
      <c r="Z688" s="1708"/>
      <c r="AA688" s="1708"/>
      <c r="AB688" s="1708"/>
      <c r="AC688" s="1708"/>
      <c r="AD688" s="1708"/>
      <c r="AE688" s="1708"/>
      <c r="AF688" s="1708"/>
      <c r="AG688" s="1708"/>
      <c r="AH688" s="1708"/>
      <c r="AI688" s="1708"/>
      <c r="AJ688" s="1708"/>
      <c r="AK688" s="1708"/>
      <c r="AL688" s="1708"/>
      <c r="AM688" s="1708"/>
      <c r="AN688" s="1708"/>
      <c r="AO688" s="1708"/>
      <c r="AP688" s="1708"/>
      <c r="AQ688" s="1708"/>
      <c r="AR688" s="1708"/>
      <c r="AS688" s="1708"/>
      <c r="AT688" s="1708"/>
      <c r="AU688" s="1708"/>
      <c r="AV688" s="1708"/>
      <c r="AW688" s="1708"/>
      <c r="AX688" s="1708"/>
      <c r="AY688" s="1708"/>
      <c r="AZ688" s="1708"/>
      <c r="BA688" s="1708"/>
      <c r="BB688" s="1708"/>
      <c r="BC688" s="1708"/>
      <c r="BD688" s="1708"/>
      <c r="BE688" s="1708"/>
      <c r="BF688" s="1708"/>
      <c r="BG688" s="1708"/>
      <c r="BH688" s="1708"/>
      <c r="BI688" s="1708"/>
      <c r="BJ688" s="1708"/>
      <c r="BK688" s="1708"/>
      <c r="BL688" s="1708"/>
      <c r="BM688" s="1708"/>
      <c r="BN688" s="1571"/>
    </row>
    <row r="689" spans="1:66" x14ac:dyDescent="0.15">
      <c r="A689" s="1123"/>
      <c r="B689" s="1337"/>
      <c r="C689" s="3667"/>
      <c r="D689" s="1366" t="str">
        <f t="shared" si="189"/>
        <v>Low Price Range</v>
      </c>
      <c r="E689" s="1391" t="str">
        <f t="shared" si="189"/>
        <v>Low Range CAPEX</v>
      </c>
      <c r="F689" s="1614">
        <f t="shared" ref="F689:F691" si="190">(SUM(G625:BN625)+ABS(F625))/ABS(F625)</f>
        <v>-37.956765916499975</v>
      </c>
      <c r="G689" s="1708">
        <f>(SUM($G625:G625)+ABS($F625))/ABS($F625)</f>
        <v>0.7643736562871406</v>
      </c>
      <c r="H689" s="1708">
        <f>(SUM($G625:H625)+ABS($F625))/ABS($F625)</f>
        <v>0.39506725552650374</v>
      </c>
      <c r="I689" s="1708">
        <f>(SUM($G625:I625)+ABS($F625))/ABS($F625)</f>
        <v>-3.96730582207745E-2</v>
      </c>
      <c r="J689" s="1708">
        <f>(SUM($G625:J625)+ABS($F625))/ABS($F625)</f>
        <v>-0.51592350461963332</v>
      </c>
      <c r="K689" s="1708">
        <f>(SUM($G625:K625)+ABS($F625))/ABS($F625)</f>
        <v>-1.0218259632016644</v>
      </c>
      <c r="L689" s="1708">
        <f>(SUM($G625:L625)+ABS($F625))/ABS($F625)</f>
        <v>-1.5504235399898363</v>
      </c>
      <c r="M689" s="1708">
        <f>(SUM($G625:M625)+ABS($F625))/ABS($F625)</f>
        <v>-2.0971972182042329</v>
      </c>
      <c r="N689" s="1708">
        <f>(SUM($G625:N625)+ABS($F625))/ABS($F625)</f>
        <v>-2.6590029011136695</v>
      </c>
      <c r="O689" s="1708">
        <f>(SUM($G625:O625)+ABS($F625))/ABS($F625)</f>
        <v>-3.2335418704970524</v>
      </c>
      <c r="P689" s="1708">
        <f>(SUM($G625:P625)+ABS($F625))/ABS($F625)</f>
        <v>-3.8190691631530265</v>
      </c>
      <c r="Q689" s="1708">
        <f>(SUM($G625:Q625)+ABS($F625))/ABS($F625)</f>
        <v>-4.4142205751973007</v>
      </c>
      <c r="R689" s="1708">
        <f>(SUM($G625:R625)+ABS($F625))/ABS($F625)</f>
        <v>-5.0179039624181883</v>
      </c>
      <c r="S689" s="1708">
        <f>(SUM($G625:S625)+ABS($F625))/ABS($F625)</f>
        <v>-5.6292277317817714</v>
      </c>
      <c r="T689" s="1708">
        <f>(SUM($G625:T625)+ABS($F625))/ABS($F625)</f>
        <v>-6.2474520001436389</v>
      </c>
      <c r="U689" s="1708">
        <f>(SUM($G625:U625)+ABS($F625))/ABS($F625)</f>
        <v>-6.8719541749131654</v>
      </c>
      <c r="V689" s="1708">
        <f>(SUM($G625:V625)+ABS($F625))/ABS($F625)</f>
        <v>-7.5022040470310634</v>
      </c>
      <c r="W689" s="1708">
        <f>(SUM($G625:W625)+ABS($F625))/ABS($F625)</f>
        <v>-8.1377453530644601</v>
      </c>
      <c r="X689" s="1708">
        <f>(SUM($G625:X625)+ABS($F625))/ABS($F625)</f>
        <v>-8.7781818543615167</v>
      </c>
      <c r="Y689" s="1708">
        <f>(SUM($G625:Y625)+ABS($F625))/ABS($F625)</f>
        <v>-9.4231666434840768</v>
      </c>
      <c r="Z689" s="1708">
        <f>(SUM($G625:Z625)+ABS($F625))/ABS($F625)</f>
        <v>-10.072393803399205</v>
      </c>
      <c r="AA689" s="1708">
        <f>(SUM($G625:AA625)+ABS($F625))/ABS($F625)</f>
        <v>-10.725591812809691</v>
      </c>
      <c r="AB689" s="1708">
        <f>(SUM($G625:AB625)+ABS($F625))/ABS($F625)</f>
        <v>-11.382518268235462</v>
      </c>
      <c r="AC689" s="1708">
        <f>(SUM($G625:AC625)+ABS($F625))/ABS($F625)</f>
        <v>-12.042955613361338</v>
      </c>
      <c r="AD689" s="1708">
        <f>(SUM($G625:AD625)+ABS($F625))/ABS($F625)</f>
        <v>-12.706707648928399</v>
      </c>
      <c r="AE689" s="1708">
        <f>(SUM($G625:AE625)+ABS($F625))/ABS($F625)</f>
        <v>-13.373596654613086</v>
      </c>
      <c r="AF689" s="1708">
        <f>(SUM($G625:AF625)+ABS($F625))/ABS($F625)</f>
        <v>-14.043460995894302</v>
      </c>
      <c r="AG689" s="1708">
        <f>(SUM($G625:AG625)+ABS($F625))/ABS($F625)</f>
        <v>-14.716153119043261</v>
      </c>
      <c r="AH689" s="1708">
        <f>(SUM($G625:AH625)+ABS($F625))/ABS($F625)</f>
        <v>-15.391537859523103</v>
      </c>
      <c r="AI689" s="1708">
        <f>(SUM($G625:AI625)+ABS($F625))/ABS($F625)</f>
        <v>-16.069491005574601</v>
      </c>
      <c r="AJ689" s="1708">
        <f>(SUM($G625:AJ625)+ABS($F625))/ABS($F625)</f>
        <v>-16.749898071180574</v>
      </c>
      <c r="AK689" s="1708">
        <f>(SUM($G625:AK625)+ABS($F625))/ABS($F625)</f>
        <v>-17.432653242051234</v>
      </c>
      <c r="AL689" s="1708">
        <f>(SUM($G625:AL625)+ABS($F625))/ABS($F625)</f>
        <v>-18.117658465535904</v>
      </c>
      <c r="AM689" s="1708">
        <f>(SUM($G625:AM625)+ABS($F625))/ABS($F625)</f>
        <v>-18.804822661000383</v>
      </c>
      <c r="AN689" s="1708">
        <f>(SUM($G625:AN625)+ABS($F625))/ABS($F625)</f>
        <v>-19.494061031617452</v>
      </c>
      <c r="AO689" s="1708">
        <f>(SUM($G625:AO625)+ABS($F625))/ABS($F625)</f>
        <v>-20.185294461994175</v>
      </c>
      <c r="AP689" s="1708">
        <f>(SUM($G625:AP625)+ABS($F625))/ABS($F625)</f>
        <v>-20.878448988822168</v>
      </c>
      <c r="AQ689" s="1708">
        <f>(SUM($G625:AQ625)+ABS($F625))/ABS($F625)</f>
        <v>-21.573455333947269</v>
      </c>
      <c r="AR689" s="1708">
        <f>(SUM($G625:AR625)+ABS($F625))/ABS($F625)</f>
        <v>-22.270248491035666</v>
      </c>
      <c r="AS689" s="1708">
        <f>(SUM($G625:AS625)+ABS($F625))/ABS($F625)</f>
        <v>-22.968767358456692</v>
      </c>
      <c r="AT689" s="1708">
        <f>(SUM($G625:AT625)+ABS($F625))/ABS($F625)</f>
        <v>-23.668954412179144</v>
      </c>
      <c r="AU689" s="1708">
        <f>(SUM($G625:AU625)+ABS($F625))/ABS($F625)</f>
        <v>-24.370755413442755</v>
      </c>
      <c r="AV689" s="1708">
        <f>(SUM($G625:AV625)+ABS($F625))/ABS($F625)</f>
        <v>-25.074119146761493</v>
      </c>
      <c r="AW689" s="1708">
        <f>(SUM($G625:AW625)+ABS($F625))/ABS($F625)</f>
        <v>-25.778997184474061</v>
      </c>
      <c r="AX689" s="1708">
        <f>(SUM($G625:AX625)+ABS($F625))/ABS($F625)</f>
        <v>-26.485343674605026</v>
      </c>
      <c r="AY689" s="1708">
        <f>(SUM($G625:AY625)+ABS($F625))/ABS($F625)</f>
        <v>-27.193115149258279</v>
      </c>
      <c r="AZ689" s="1708">
        <f>(SUM($G625:AZ625)+ABS($F625))/ABS($F625)</f>
        <v>-27.902270351149326</v>
      </c>
      <c r="BA689" s="1708">
        <f>(SUM($G625:BA625)+ABS($F625))/ABS($F625)</f>
        <v>-28.61277007620718</v>
      </c>
      <c r="BB689" s="1708">
        <f>(SUM($G625:BB625)+ABS($F625))/ABS($F625)</f>
        <v>-29.324577030451177</v>
      </c>
      <c r="BC689" s="1708">
        <f>(SUM($G625:BC625)+ABS($F625))/ABS($F625)</f>
        <v>-30.037655699581322</v>
      </c>
      <c r="BD689" s="1708">
        <f>(SUM($G625:BD625)+ABS($F625))/ABS($F625)</f>
        <v>-30.751972229919421</v>
      </c>
      <c r="BE689" s="1708">
        <f>(SUM($G625:BE625)+ABS($F625))/ABS($F625)</f>
        <v>-31.467494319508496</v>
      </c>
      <c r="BF689" s="1708">
        <f>(SUM($G625:BF625)+ABS($F625))/ABS($F625)</f>
        <v>-32.184191118323817</v>
      </c>
      <c r="BG689" s="1708">
        <f>(SUM($G625:BG625)+ABS($F625))/ABS($F625)</f>
        <v>-32.902033136674632</v>
      </c>
      <c r="BH689" s="1708">
        <f>(SUM($G625:BH625)+ABS($F625))/ABS($F625)</f>
        <v>-33.620992160984144</v>
      </c>
      <c r="BI689" s="1708">
        <f>(SUM($G625:BI625)+ABS($F625))/ABS($F625)</f>
        <v>-34.341041176229304</v>
      </c>
      <c r="BJ689" s="1708">
        <f>(SUM($G625:BJ625)+ABS($F625))/ABS($F625)</f>
        <v>-35.062154294403527</v>
      </c>
      <c r="BK689" s="1708">
        <f>(SUM($G625:BK625)+ABS($F625))/ABS($F625)</f>
        <v>-35.784306688436629</v>
      </c>
      <c r="BL689" s="1708">
        <f>(SUM($G625:BL625)+ABS($F625))/ABS($F625)</f>
        <v>-36.507474531068176</v>
      </c>
      <c r="BM689" s="1708">
        <f>(SUM($G625:BM625)+ABS($F625))/ABS($F625)</f>
        <v>-37.23163493822485</v>
      </c>
      <c r="BN689" s="1571">
        <f>(SUM($G625:BN625)+ABS($F625))/ABS($F625)</f>
        <v>-37.956765916499975</v>
      </c>
    </row>
    <row r="690" spans="1:66" x14ac:dyDescent="0.15">
      <c r="A690" s="1123"/>
      <c r="B690" s="1337"/>
      <c r="C690" s="3667"/>
      <c r="D690" s="1366" t="str">
        <f t="shared" si="189"/>
        <v>Low Price Range</v>
      </c>
      <c r="E690" s="1391" t="str">
        <f t="shared" si="189"/>
        <v>Low Range CAPEX</v>
      </c>
      <c r="F690" s="1614">
        <f t="shared" si="190"/>
        <v>-33.581096735173048</v>
      </c>
      <c r="G690" s="1708">
        <f>(SUM($G626:G626)+ABS($F626))/ABS($F626)</f>
        <v>0.7643736562871406</v>
      </c>
      <c r="H690" s="1708">
        <f>(SUM($G626:H626)+ABS($F626))/ABS($F626)</f>
        <v>0.42848726978844792</v>
      </c>
      <c r="I690" s="1708">
        <f>(SUM($G626:I626)+ABS($F626))/ABS($F626)</f>
        <v>4.1077138151236085E-2</v>
      </c>
      <c r="J690" s="1708">
        <f>(SUM($G626:J626)+ABS($F626))/ABS($F626)</f>
        <v>-0.38003028471541461</v>
      </c>
      <c r="K690" s="1708">
        <f>(SUM($G626:K626)+ABS($F626))/ABS($F626)</f>
        <v>-0.82575418053977934</v>
      </c>
      <c r="L690" s="1708">
        <f>(SUM($G626:L626)+ABS($F626))/ABS($F626)</f>
        <v>-1.2906567867741716</v>
      </c>
      <c r="M690" s="1708">
        <f>(SUM($G626:M626)+ABS($F626))/ABS($F626)</f>
        <v>-1.7711472503628958</v>
      </c>
      <c r="N690" s="1708">
        <f>(SUM($G626:N626)+ABS($F626))/ABS($F626)</f>
        <v>-2.2646925541423109</v>
      </c>
      <c r="O690" s="1708">
        <f>(SUM($G626:O626)+ABS($F626))/ABS($F626)</f>
        <v>-2.769418627436528</v>
      </c>
      <c r="P690" s="1708">
        <f>(SUM($G626:P626)+ABS($F626))/ABS($F626)</f>
        <v>-3.2838879332300004</v>
      </c>
      <c r="Q690" s="1708">
        <f>(SUM($G626:Q626)+ABS($F626))/ABS($F626)</f>
        <v>-3.8069660984664853</v>
      </c>
      <c r="R690" s="1708">
        <f>(SUM($G626:R626)+ABS($F626))/ABS($F626)</f>
        <v>-4.3377373081084807</v>
      </c>
      <c r="S690" s="1708">
        <f>(SUM($G626:S626)+ABS($F626))/ABS($F626)</f>
        <v>-4.8754481667651648</v>
      </c>
      <c r="T690" s="1708">
        <f>(SUM($G626:T626)+ABS($F626))/ABS($F626)</f>
        <v>-5.4194690551583422</v>
      </c>
      <c r="U690" s="1708">
        <f>(SUM($G626:U626)+ABS($F626))/ABS($F626)</f>
        <v>-5.9692667019765384</v>
      </c>
      <c r="V690" s="1708">
        <f>(SUM($G626:V626)+ABS($F626))/ABS($F626)</f>
        <v>-6.5243842045318035</v>
      </c>
      <c r="W690" s="1708">
        <f>(SUM($G626:W626)+ABS($F626))/ABS($F626)</f>
        <v>-7.0844261477561972</v>
      </c>
      <c r="X690" s="1708">
        <f>(SUM($G626:X626)+ABS($F626))/ABS($F626)</f>
        <v>-7.6490473043990441</v>
      </c>
      <c r="Y690" s="1708">
        <f>(SUM($G626:Y626)+ABS($F626))/ABS($F626)</f>
        <v>-8.217943908165747</v>
      </c>
      <c r="Z690" s="1708">
        <f>(SUM($G626:Z626)+ABS($F626))/ABS($F626)</f>
        <v>-8.7908468124329602</v>
      </c>
      <c r="AA690" s="1708">
        <f>(SUM($G626:AA626)+ABS($F626))/ABS($F626)</f>
        <v>-9.3675160552973065</v>
      </c>
      <c r="AB690" s="1708">
        <f>(SUM($G626:AB626)+ABS($F626))/ABS($F626)</f>
        <v>-9.9477364900910814</v>
      </c>
      <c r="AC690" s="1708">
        <f>(SUM($G626:AC626)+ABS($F626))/ABS($F626)</f>
        <v>-10.531314234557955</v>
      </c>
      <c r="AD690" s="1708">
        <f>(SUM($G626:AD626)+ABS($F626))/ABS($F626)</f>
        <v>-11.118073757096413</v>
      </c>
      <c r="AE690" s="1708">
        <f>(SUM($G626:AE626)+ABS($F626))/ABS($F626)</f>
        <v>-11.707855464508427</v>
      </c>
      <c r="AF690" s="1708">
        <f>(SUM($G626:AF626)+ABS($F626))/ABS($F626)</f>
        <v>-12.300513688709371</v>
      </c>
      <c r="AG690" s="1708">
        <f>(SUM($G626:AG626)+ABS($F626))/ABS($F626)</f>
        <v>-12.895914993891523</v>
      </c>
      <c r="AH690" s="1708">
        <f>(SUM($G626:AH626)+ABS($F626))/ABS($F626)</f>
        <v>-13.493936743368486</v>
      </c>
      <c r="AI690" s="1708">
        <f>(SUM($G626:AI626)+ABS($F626))/ABS($F626)</f>
        <v>-14.094465878575946</v>
      </c>
      <c r="AJ690" s="1708">
        <f>(SUM($G626:AJ626)+ABS($F626))/ABS($F626)</f>
        <v>-14.697397872714173</v>
      </c>
      <c r="AK690" s="1708">
        <f>(SUM($G626:AK626)+ABS($F626))/ABS($F626)</f>
        <v>-15.302635829160783</v>
      </c>
      <c r="AL690" s="1708">
        <f>(SUM($G626:AL626)+ABS($F626))/ABS($F626)</f>
        <v>-15.91008970067552</v>
      </c>
      <c r="AM690" s="1708">
        <f>(SUM($G626:AM626)+ABS($F626))/ABS($F626)</f>
        <v>-16.519675610004303</v>
      </c>
      <c r="AN690" s="1708">
        <f>(SUM($G626:AN626)+ABS($F626))/ABS($F626)</f>
        <v>-17.131315256087799</v>
      </c>
      <c r="AO690" s="1708">
        <f>(SUM($G626:AO626)+ABS($F626))/ABS($F626)</f>
        <v>-17.744935392925633</v>
      </c>
      <c r="AP690" s="1708">
        <f>(SUM($G626:AP626)+ABS($F626))/ABS($F626)</f>
        <v>-18.360467370414813</v>
      </c>
      <c r="AQ690" s="1708">
        <f>(SUM($G626:AQ626)+ABS($F626))/ABS($F626)</f>
        <v>-18.977846728300285</v>
      </c>
      <c r="AR690" s="1708">
        <f>(SUM($G626:AR626)+ABS($F626))/ABS($F626)</f>
        <v>-19.597012835844748</v>
      </c>
      <c r="AS690" s="1708">
        <f>(SUM($G626:AS626)+ABS($F626))/ABS($F626)</f>
        <v>-20.21790857101886</v>
      </c>
      <c r="AT690" s="1708">
        <f>(SUM($G626:AT626)+ABS($F626))/ABS($F626)</f>
        <v>-20.840480033988751</v>
      </c>
      <c r="AU690" s="1708">
        <f>(SUM($G626:AU626)+ABS($F626))/ABS($F626)</f>
        <v>-21.464676290479666</v>
      </c>
      <c r="AV690" s="1708">
        <f>(SUM($G626:AV626)+ABS($F626))/ABS($F626)</f>
        <v>-22.090449141257121</v>
      </c>
      <c r="AW690" s="1708">
        <f>(SUM($G626:AW626)+ABS($F626))/ABS($F626)</f>
        <v>-22.717752914516975</v>
      </c>
      <c r="AX690" s="1708">
        <f>(SUM($G626:AX626)+ABS($F626))/ABS($F626)</f>
        <v>-23.346544278434447</v>
      </c>
      <c r="AY690" s="1708">
        <f>(SUM($G626:AY626)+ABS($F626))/ABS($F626)</f>
        <v>-23.976782071506623</v>
      </c>
      <c r="AZ690" s="1708">
        <f>(SUM($G626:AZ626)+ABS($F626))/ABS($F626)</f>
        <v>-24.608427148646232</v>
      </c>
      <c r="BA690" s="1708">
        <f>(SUM($G626:BA626)+ABS($F626))/ABS($F626)</f>
        <v>-25.24144224125769</v>
      </c>
      <c r="BB690" s="1708">
        <f>(SUM($G626:BB626)+ABS($F626))/ABS($F626)</f>
        <v>-25.875791829758143</v>
      </c>
      <c r="BC690" s="1708">
        <f>(SUM($G626:BC626)+ABS($F626))/ABS($F626)</f>
        <v>-26.511442027203277</v>
      </c>
      <c r="BD690" s="1708">
        <f>(SUM($G626:BD626)+ABS($F626))/ABS($F626)</f>
        <v>-27.148360472846253</v>
      </c>
      <c r="BE690" s="1708">
        <f>(SUM($G626:BE626)+ABS($F626))/ABS($F626)</f>
        <v>-27.786516234602313</v>
      </c>
      <c r="BF690" s="1708">
        <f>(SUM($G626:BF626)+ABS($F626))/ABS($F626)</f>
        <v>-28.425879719515876</v>
      </c>
      <c r="BG690" s="1708">
        <f>(SUM($G626:BG626)+ABS($F626))/ABS($F626)</f>
        <v>-29.066422591433827</v>
      </c>
      <c r="BH690" s="1708">
        <f>(SUM($G626:BH626)+ABS($F626))/ABS($F626)</f>
        <v>-29.708117695181418</v>
      </c>
      <c r="BI690" s="1708">
        <f>(SUM($G626:BI626)+ABS($F626))/ABS($F626)</f>
        <v>-30.350938986617514</v>
      </c>
      <c r="BJ690" s="1708">
        <f>(SUM($G626:BJ626)+ABS($F626))/ABS($F626)</f>
        <v>-30.994861468015696</v>
      </c>
      <c r="BK690" s="1708">
        <f>(SUM($G626:BK626)+ABS($F626))/ABS($F626)</f>
        <v>-31.639861128278834</v>
      </c>
      <c r="BL690" s="1708">
        <f>(SUM($G626:BL626)+ABS($F626))/ABS($F626)</f>
        <v>-32.285914887547939</v>
      </c>
      <c r="BM690" s="1708">
        <f>(SUM($G626:BM626)+ABS($F626))/ABS($F626)</f>
        <v>-32.933000545812789</v>
      </c>
      <c r="BN690" s="1571">
        <f>(SUM($G626:BN626)+ABS($F626))/ABS($F626)</f>
        <v>-33.581096735173048</v>
      </c>
    </row>
    <row r="691" spans="1:66" x14ac:dyDescent="0.15">
      <c r="A691" s="1123"/>
      <c r="B691" s="1337"/>
      <c r="C691" s="3667"/>
      <c r="D691" s="1366" t="str">
        <f t="shared" si="189"/>
        <v>Low Price Range</v>
      </c>
      <c r="E691" s="1391" t="str">
        <f t="shared" si="189"/>
        <v>Low Range CAPEX</v>
      </c>
      <c r="F691" s="1614">
        <f t="shared" si="190"/>
        <v>-28.127117891227346</v>
      </c>
      <c r="G691" s="1708">
        <f>(SUM($G627:G627)+ABS($F627))/ABS($F627)</f>
        <v>0.7643736562871406</v>
      </c>
      <c r="H691" s="1708">
        <f>(SUM($G627:H627)+ABS($F627))/ABS($F627)</f>
        <v>0.46190728405039227</v>
      </c>
      <c r="I691" s="1708">
        <f>(SUM($G627:I627)+ABS($F627))/ABS($F627)</f>
        <v>0.12348497772066863</v>
      </c>
      <c r="J691" s="1708">
        <f>(SUM($G627:J627)+ABS($F627))/ABS($F627)</f>
        <v>-0.23913742018757927</v>
      </c>
      <c r="K691" s="1708">
        <f>(SUM($G627:K627)+ABS($F627))/ABS($F627)</f>
        <v>-0.61981550102989591</v>
      </c>
      <c r="L691" s="1708">
        <f>(SUM($G627:L627)+ABS($F627))/ABS($F627)</f>
        <v>-1.0147982396218218</v>
      </c>
      <c r="M691" s="1708">
        <f>(SUM($G627:M627)+ABS($F627))/ABS($F627)</f>
        <v>-1.4215699241369859</v>
      </c>
      <c r="N691" s="1708">
        <f>(SUM($G627:N627)+ABS($F627))/ABS($F627)</f>
        <v>-1.8383327451495839</v>
      </c>
      <c r="O691" s="1708">
        <f>(SUM($G627:O627)+ABS($F627))/ABS($F627)</f>
        <v>-2.2637416104144377</v>
      </c>
      <c r="P691" s="1708">
        <f>(SUM($G627:P627)+ABS($F627))/ABS($F627)</f>
        <v>-2.6967545460676967</v>
      </c>
      <c r="Q691" s="1708">
        <f>(SUM($G627:Q627)+ABS($F627))/ABS($F627)</f>
        <v>-3.1365420736177825</v>
      </c>
      <c r="R691" s="1708">
        <f>(SUM($G627:R627)+ABS($F627))/ABS($F627)</f>
        <v>-3.5824292012456906</v>
      </c>
      <c r="S691" s="1708">
        <f>(SUM($G627:S627)+ABS($F627))/ABS($F627)</f>
        <v>-4.0338566207049888</v>
      </c>
      <c r="T691" s="1708">
        <f>(SUM($G627:T627)+ABS($F627))/ABS($F627)</f>
        <v>-4.4903537996638097</v>
      </c>
      <c r="U691" s="1708">
        <f>(SUM($G627:U627)+ABS($F627))/ABS($F627)</f>
        <v>-4.9515197542774843</v>
      </c>
      <c r="V691" s="1708">
        <f>(SUM($G627:V627)+ABS($F627))/ABS($F627)</f>
        <v>-5.4170089560839969</v>
      </c>
      <c r="W691" s="1708">
        <f>(SUM($G627:W627)+ABS($F627))/ABS($F627)</f>
        <v>-5.8865207743823715</v>
      </c>
      <c r="X691" s="1708">
        <f>(SUM($G627:X627)+ABS($F627))/ABS($F627)</f>
        <v>-6.3597914160159146</v>
      </c>
      <c r="Y691" s="1708">
        <f>(SUM($G627:Y627)+ABS($F627))/ABS($F627)</f>
        <v>-6.8365876688867528</v>
      </c>
      <c r="Z691" s="1708">
        <f>(SUM($G627:Z627)+ABS($F627))/ABS($F627)</f>
        <v>-7.3167019738698613</v>
      </c>
      <c r="AA691" s="1708">
        <f>(SUM($G627:AA627)+ABS($F627))/ABS($F627)</f>
        <v>-7.7999484921159619</v>
      </c>
      <c r="AB691" s="1708">
        <f>(SUM($G627:AB627)+ABS($F627))/ABS($F627)</f>
        <v>-8.2861599298062139</v>
      </c>
      <c r="AC691" s="1708">
        <f>(SUM($G627:AC627)+ABS($F627))/ABS($F627)</f>
        <v>-8.7751849473351715</v>
      </c>
      <c r="AD691" s="1708">
        <f>(SUM($G627:AD627)+ABS($F627))/ABS($F627)</f>
        <v>-9.266886025095463</v>
      </c>
      <c r="AE691" s="1708">
        <f>(SUM($G627:AE627)+ABS($F627))/ABS($F627)</f>
        <v>-9.7611376900668176</v>
      </c>
      <c r="AF691" s="1708">
        <f>(SUM($G627:AF627)+ABS($F627))/ABS($F627)</f>
        <v>-10.257825030475361</v>
      </c>
      <c r="AG691" s="1708">
        <f>(SUM($G627:AG627)+ABS($F627))/ABS($F627)</f>
        <v>-10.756842442639833</v>
      </c>
      <c r="AH691" s="1708">
        <f>(SUM($G627:AH627)+ABS($F627))/ABS($F627)</f>
        <v>-11.258092566597949</v>
      </c>
      <c r="AI691" s="1708">
        <f>(SUM($G627:AI627)+ABS($F627))/ABS($F627)</f>
        <v>-11.76148537645747</v>
      </c>
      <c r="AJ691" s="1708">
        <f>(SUM($G627:AJ627)+ABS($F627))/ABS($F627)</f>
        <v>-12.26693739850495</v>
      </c>
      <c r="AK691" s="1708">
        <f>(SUM($G627:AK627)+ABS($F627))/ABS($F627)</f>
        <v>-12.774371035534205</v>
      </c>
      <c r="AL691" s="1708">
        <f>(SUM($G627:AL627)+ABS($F627))/ABS($F627)</f>
        <v>-13.283713980055241</v>
      </c>
      <c r="AM691" s="1708">
        <f>(SUM($G627:AM627)+ABS($F627))/ABS($F627)</f>
        <v>-13.794898702320641</v>
      </c>
      <c r="AN691" s="1708">
        <f>(SUM($G627:AN627)+ABS($F627))/ABS($F627)</f>
        <v>-14.307862001684352</v>
      </c>
      <c r="AO691" s="1708">
        <f>(SUM($G627:AO627)+ABS($F627))/ABS($F627)</f>
        <v>-14.822544611852338</v>
      </c>
      <c r="AP691" s="1708">
        <f>(SUM($G627:AP627)+ABS($F627))/ABS($F627)</f>
        <v>-15.338890852217702</v>
      </c>
      <c r="AQ691" s="1708">
        <f>(SUM($G627:AQ627)+ABS($F627))/ABS($F627)</f>
        <v>-15.856848318786714</v>
      </c>
      <c r="AR691" s="1708">
        <f>(SUM($G627:AR627)+ABS($F627))/ABS($F627)</f>
        <v>-16.376367609265642</v>
      </c>
      <c r="AS691" s="1708">
        <f>(SUM($G627:AS627)+ABS($F627))/ABS($F627)</f>
        <v>-16.897402077744644</v>
      </c>
      <c r="AT691" s="1708">
        <f>(SUM($G627:AT627)+ABS($F627))/ABS($F627)</f>
        <v>-17.419907615124618</v>
      </c>
      <c r="AU691" s="1708">
        <f>(SUM($G627:AU627)+ABS($F627))/ABS($F627)</f>
        <v>-17.943842452017453</v>
      </c>
      <c r="AV691" s="1708">
        <f>(SUM($G627:AV627)+ABS($F627))/ABS($F627)</f>
        <v>-18.469166981334116</v>
      </c>
      <c r="AW691" s="1708">
        <f>(SUM($G627:AW627)+ABS($F627))/ABS($F627)</f>
        <v>-18.995843598177551</v>
      </c>
      <c r="AX691" s="1708">
        <f>(SUM($G627:AX627)+ABS($F627))/ABS($F627)</f>
        <v>-19.523836554993952</v>
      </c>
      <c r="AY691" s="1708">
        <f>(SUM($G627:AY627)+ABS($F627))/ABS($F627)</f>
        <v>-20.053111830218498</v>
      </c>
      <c r="AZ691" s="1708">
        <f>(SUM($G627:AZ627)+ABS($F627))/ABS($F627)</f>
        <v>-20.583637008889738</v>
      </c>
      <c r="BA691" s="1708">
        <f>(SUM($G627:BA627)+ABS($F627))/ABS($F627)</f>
        <v>-21.115381173908403</v>
      </c>
      <c r="BB691" s="1708">
        <f>(SUM($G627:BB627)+ABS($F627))/ABS($F627)</f>
        <v>-21.648314806787841</v>
      </c>
      <c r="BC691" s="1708">
        <f>(SUM($G627:BC627)+ABS($F627))/ABS($F627)</f>
        <v>-22.182409696889035</v>
      </c>
      <c r="BD691" s="1708">
        <f>(SUM($G627:BD627)+ABS($F627))/ABS($F627)</f>
        <v>-22.717638858258432</v>
      </c>
      <c r="BE691" s="1708">
        <f>(SUM($G627:BE627)+ABS($F627))/ABS($F627)</f>
        <v>-23.253976453293923</v>
      </c>
      <c r="BF691" s="1708">
        <f>(SUM($G627:BF627)+ABS($F627))/ABS($F627)</f>
        <v>-23.791397722556788</v>
      </c>
      <c r="BG691" s="1708">
        <f>(SUM($G627:BG627)+ABS($F627))/ABS($F627)</f>
        <v>-24.329878920127243</v>
      </c>
      <c r="BH691" s="1708">
        <f>(SUM($G627:BH627)+ABS($F627))/ABS($F627)</f>
        <v>-24.86939725397044</v>
      </c>
      <c r="BI691" s="1708">
        <f>(SUM($G627:BI627)+ABS($F627))/ABS($F627)</f>
        <v>-25.409930830839855</v>
      </c>
      <c r="BJ691" s="1708">
        <f>(SUM($G627:BJ627)+ABS($F627))/ABS($F627)</f>
        <v>-25.951458605297329</v>
      </c>
      <c r="BK691" s="1708">
        <f>(SUM($G627:BK627)+ABS($F627))/ABS($F627)</f>
        <v>-26.493960332474938</v>
      </c>
      <c r="BL691" s="1708">
        <f>(SUM($G627:BL627)+ABS($F627))/ABS($F627)</f>
        <v>-27.037416524243682</v>
      </c>
      <c r="BM691" s="1708">
        <f>(SUM($G627:BM627)+ABS($F627))/ABS($F627)</f>
        <v>-27.581808408489437</v>
      </c>
      <c r="BN691" s="1571">
        <f>(SUM($G627:BN627)+ABS($F627))/ABS($F627)</f>
        <v>-28.127117891227346</v>
      </c>
    </row>
    <row r="692" spans="1:66" ht="7.5" customHeight="1" x14ac:dyDescent="0.15">
      <c r="A692" s="1123"/>
      <c r="B692" s="1337"/>
      <c r="C692" s="3667"/>
      <c r="D692" s="1366"/>
      <c r="E692" s="1391"/>
      <c r="F692" s="1614"/>
      <c r="G692" s="1708"/>
      <c r="H692" s="1708"/>
      <c r="I692" s="1708"/>
      <c r="J692" s="1708"/>
      <c r="K692" s="1708"/>
      <c r="L692" s="1708"/>
      <c r="M692" s="1708"/>
      <c r="N692" s="1708"/>
      <c r="O692" s="1708"/>
      <c r="P692" s="1708"/>
      <c r="Q692" s="1708"/>
      <c r="R692" s="1708"/>
      <c r="S692" s="1708"/>
      <c r="T692" s="1708"/>
      <c r="U692" s="1708"/>
      <c r="V692" s="1708"/>
      <c r="W692" s="1708"/>
      <c r="X692" s="1708"/>
      <c r="Y692" s="1708"/>
      <c r="Z692" s="1708"/>
      <c r="AA692" s="1708"/>
      <c r="AB692" s="1708"/>
      <c r="AC692" s="1708"/>
      <c r="AD692" s="1708"/>
      <c r="AE692" s="1708"/>
      <c r="AF692" s="1708"/>
      <c r="AG692" s="1708"/>
      <c r="AH692" s="1708"/>
      <c r="AI692" s="1708"/>
      <c r="AJ692" s="1708"/>
      <c r="AK692" s="1708"/>
      <c r="AL692" s="1708"/>
      <c r="AM692" s="1708"/>
      <c r="AN692" s="1708"/>
      <c r="AO692" s="1708"/>
      <c r="AP692" s="1708"/>
      <c r="AQ692" s="1708"/>
      <c r="AR692" s="1708"/>
      <c r="AS692" s="1708"/>
      <c r="AT692" s="1708"/>
      <c r="AU692" s="1708"/>
      <c r="AV692" s="1708"/>
      <c r="AW692" s="1708"/>
      <c r="AX692" s="1708"/>
      <c r="AY692" s="1708"/>
      <c r="AZ692" s="1708"/>
      <c r="BA692" s="1708"/>
      <c r="BB692" s="1708"/>
      <c r="BC692" s="1708"/>
      <c r="BD692" s="1708"/>
      <c r="BE692" s="1708"/>
      <c r="BF692" s="1708"/>
      <c r="BG692" s="1708"/>
      <c r="BH692" s="1708"/>
      <c r="BI692" s="1708"/>
      <c r="BJ692" s="1708"/>
      <c r="BK692" s="1708"/>
      <c r="BL692" s="1708"/>
      <c r="BM692" s="1708"/>
      <c r="BN692" s="1571"/>
    </row>
    <row r="693" spans="1:66" x14ac:dyDescent="0.15">
      <c r="A693" s="1123"/>
      <c r="B693" s="1337"/>
      <c r="C693" s="3667"/>
      <c r="D693" s="1366" t="str">
        <f t="shared" si="189"/>
        <v>High Price Range</v>
      </c>
      <c r="E693" s="1391" t="str">
        <f t="shared" si="189"/>
        <v>Low Range CAPEX</v>
      </c>
      <c r="F693" s="1614">
        <f>(SUM(G629:BN629)+ABS(F629))/ABS(F629)</f>
        <v>-5.4415003183123938</v>
      </c>
      <c r="G693" s="1708">
        <f>(SUM($G629:G629)+ABS($F629))/ABS($F629)</f>
        <v>2.1862547116710243</v>
      </c>
      <c r="H693" s="1708">
        <f>(SUM($G629:H629)+ABS($F629))/ABS($F629)</f>
        <v>2.954453155217494</v>
      </c>
      <c r="I693" s="1708">
        <f>(SUM($G629:I629)+ABS($F629))/ABS($F629)</f>
        <v>3.5180207953659277</v>
      </c>
      <c r="J693" s="1708">
        <f>(SUM($G629:J629)+ABS($F629))/ABS($F629)</f>
        <v>3.9517742244127549</v>
      </c>
      <c r="K693" s="1708">
        <f>(SUM($G629:K629)+ABS($F629))/ABS($F629)</f>
        <v>4.2927972205929175</v>
      </c>
      <c r="L693" s="1708">
        <f>(SUM($G629:L629)+ABS($F629))/ABS($F629)</f>
        <v>4.5628460069213146</v>
      </c>
      <c r="M693" s="1708">
        <f>(SUM($G629:M629)+ABS($F629))/ABS($F629)</f>
        <v>4.7760528581165973</v>
      </c>
      <c r="N693" s="1708">
        <f>(SUM($G629:N629)+ABS($F629))/ABS($F629)</f>
        <v>4.9422502755637101</v>
      </c>
      <c r="O693" s="1708">
        <f>(SUM($G629:O629)+ABS($F629))/ABS($F629)</f>
        <v>5.068627017123795</v>
      </c>
      <c r="P693" s="1708">
        <f>(SUM($G629:P629)+ABS($F629))/ABS($F629)</f>
        <v>5.1606400882775754</v>
      </c>
      <c r="Q693" s="1708">
        <f>(SUM($G629:Q629)+ABS($F629))/ABS($F629)</f>
        <v>5.2225557498078707</v>
      </c>
      <c r="R693" s="1708">
        <f>(SUM($G629:R629)+ABS($F629))/ABS($F629)</f>
        <v>5.2577894530802398</v>
      </c>
      <c r="S693" s="1708">
        <f>(SUM($G629:S629)+ABS($F629))/ABS($F629)</f>
        <v>5.2691294678237366</v>
      </c>
      <c r="T693" s="1708">
        <f>(SUM($G629:T629)+ABS($F629))/ABS($F629)</f>
        <v>5.2588896229896136</v>
      </c>
      <c r="U693" s="1708">
        <f>(SUM($G629:U629)+ABS($F629))/ABS($F629)</f>
        <v>5.2290169459860385</v>
      </c>
      <c r="V693" s="1708">
        <f>(SUM($G629:V629)+ABS($F629))/ABS($F629)</f>
        <v>5.1811695541533789</v>
      </c>
      <c r="W693" s="1708">
        <f>(SUM($G629:W629)+ABS($F629))/ABS($F629)</f>
        <v>5.1167743154347001</v>
      </c>
      <c r="X693" s="1708">
        <f>(SUM($G629:X629)+ABS($F629))/ABS($F629)</f>
        <v>5.0370703828924182</v>
      </c>
      <c r="Y693" s="1708">
        <f>(SUM($G629:Y629)+ABS($F629))/ABS($F629)</f>
        <v>4.9431426365915385</v>
      </c>
      <c r="Z693" s="1708">
        <f>(SUM($G629:Z629)+ABS($F629))/ABS($F629)</f>
        <v>4.835947767724214</v>
      </c>
      <c r="AA693" s="1708">
        <f>(SUM($G629:AA629)+ABS($F629))/ABS($F629)</f>
        <v>4.7163349020518739</v>
      </c>
      <c r="AB693" s="1708">
        <f>(SUM($G629:AB629)+ABS($F629))/ABS($F629)</f>
        <v>4.5850621054857603</v>
      </c>
      <c r="AC693" s="1708">
        <f>(SUM($G629:AC629)+ABS($F629))/ABS($F629)</f>
        <v>4.4428097396537609</v>
      </c>
      <c r="AD693" s="1708">
        <f>(SUM($G629:AD629)+ABS($F629))/ABS($F629)</f>
        <v>4.2901913764813058</v>
      </c>
      <c r="AE693" s="1708">
        <f>(SUM($G629:AE629)+ABS($F629))/ABS($F629)</f>
        <v>4.1277627989092176</v>
      </c>
      <c r="AF693" s="1708">
        <f>(SUM($G629:AF629)+ABS($F629))/ABS($F629)</f>
        <v>3.9560294849136661</v>
      </c>
      <c r="AG693" s="1708">
        <f>(SUM($G629:AG629)+ABS($F629))/ABS($F629)</f>
        <v>3.7754528777537844</v>
      </c>
      <c r="AH693" s="1708">
        <f>(SUM($G629:AH629)+ABS($F629))/ABS($F629)</f>
        <v>3.5864556760961368</v>
      </c>
      <c r="AI693" s="1708">
        <f>(SUM($G629:AI629)+ABS($F629))/ABS($F629)</f>
        <v>3.3894263260984108</v>
      </c>
      <c r="AJ693" s="1708">
        <f>(SUM($G629:AJ629)+ABS($F629))/ABS($F629)</f>
        <v>3.1847228587052014</v>
      </c>
      <c r="AK693" s="1708">
        <f>(SUM($G629:AK629)+ABS($F629))/ABS($F629)</f>
        <v>2.9726761858571225</v>
      </c>
      <c r="AL693" s="1708">
        <f>(SUM($G629:AL629)+ABS($F629))/ABS($F629)</f>
        <v>2.7535929466006452</v>
      </c>
      <c r="AM693" s="1708">
        <f>(SUM($G629:AM629)+ABS($F629))/ABS($F629)</f>
        <v>2.5277579764667437</v>
      </c>
      <c r="AN693" s="1708">
        <f>(SUM($G629:AN629)+ABS($F629))/ABS($F629)</f>
        <v>2.295436459701452</v>
      </c>
      <c r="AO693" s="1708">
        <f>(SUM($G629:AO629)+ABS($F629))/ABS($F629)</f>
        <v>2.0568758130597438</v>
      </c>
      <c r="AP693" s="1708">
        <f>(SUM($G629:AP629)+ABS($F629))/ABS($F629)</f>
        <v>1.8123073412355692</v>
      </c>
      <c r="AQ693" s="1708">
        <f>(SUM($G629:AQ629)+ABS($F629))/ABS($F629)</f>
        <v>1.5619476970882376</v>
      </c>
      <c r="AR693" s="1708">
        <f>(SUM($G629:AR629)+ABS($F629))/ABS($F629)</f>
        <v>1.3060001742571845</v>
      </c>
      <c r="AS693" s="1708">
        <f>(SUM($G629:AS629)+ABS($F629))/ABS($F629)</f>
        <v>1.0446558552438512</v>
      </c>
      <c r="AT693" s="1708">
        <f>(SUM($G629:AT629)+ABS($F629))/ABS($F629)</f>
        <v>0.77809463435964199</v>
      </c>
      <c r="AU693" s="1708">
        <f>(SUM($G629:AU629)+ABS($F629))/ABS($F629)</f>
        <v>0.50648613192195513</v>
      </c>
      <c r="AV693" s="1708">
        <f>(SUM($G629:AV629)+ABS($F629))/ABS($F629)</f>
        <v>0.22999051359373349</v>
      </c>
      <c r="AW693" s="1708">
        <f>(SUM($G629:AW629)+ABS($F629))/ABS($F629)</f>
        <v>-5.1240773297702762E-2</v>
      </c>
      <c r="AX693" s="1708">
        <f>(SUM($G629:AX629)+ABS($F629))/ABS($F629)</f>
        <v>-0.33706433634094257</v>
      </c>
      <c r="AY693" s="1708">
        <f>(SUM($G629:AY629)+ABS($F629))/ABS($F629)</f>
        <v>-0.62734423883136659</v>
      </c>
      <c r="AZ693" s="1708">
        <f>(SUM($G629:AZ629)+ABS($F629))/ABS($F629)</f>
        <v>-0.92195145728731576</v>
      </c>
      <c r="BA693" s="1708">
        <f>(SUM($G629:BA629)+ABS($F629))/ABS($F629)</f>
        <v>-1.2207633892206022</v>
      </c>
      <c r="BB693" s="1708">
        <f>(SUM($G629:BB629)+ABS($F629))/ABS($F629)</f>
        <v>-1.5236634055489153</v>
      </c>
      <c r="BC693" s="1708">
        <f>(SUM($G629:BC629)+ABS($F629))/ABS($F629)</f>
        <v>-1.8305404427669696</v>
      </c>
      <c r="BD693" s="1708">
        <f>(SUM($G629:BD629)+ABS($F629))/ABS($F629)</f>
        <v>-2.1412886306149894</v>
      </c>
      <c r="BE693" s="1708">
        <f>(SUM($G629:BE629)+ABS($F629))/ABS($F629)</f>
        <v>-2.455806951514989</v>
      </c>
      <c r="BF693" s="1708">
        <f>(SUM($G629:BF629)+ABS($F629))/ABS($F629)</f>
        <v>-2.7739989285017796</v>
      </c>
      <c r="BG693" s="1708">
        <f>(SUM($G629:BG629)+ABS($F629))/ABS($F629)</f>
        <v>-3.0957723387686342</v>
      </c>
      <c r="BH693" s="1708">
        <f>(SUM($G629:BH629)+ABS($F629))/ABS($F629)</f>
        <v>-3.421038950286889</v>
      </c>
      <c r="BI693" s="1708">
        <f>(SUM($G629:BI629)+ABS($F629))/ABS($F629)</f>
        <v>-3.7497142792526672</v>
      </c>
      <c r="BJ693" s="1708">
        <f>(SUM($G629:BJ629)+ABS($F629))/ABS($F629)</f>
        <v>-4.0817173663691353</v>
      </c>
      <c r="BK693" s="1708">
        <f>(SUM($G629:BK629)+ABS($F629))/ABS($F629)</f>
        <v>-4.416970570194934</v>
      </c>
      <c r="BL693" s="1708">
        <f>(SUM($G629:BL629)+ABS($F629))/ABS($F629)</f>
        <v>-4.7553993759834636</v>
      </c>
      <c r="BM693" s="1708">
        <f>(SUM($G629:BM629)+ABS($F629))/ABS($F629)</f>
        <v>-5.0969322186074759</v>
      </c>
      <c r="BN693" s="1571">
        <f>(SUM($G629:BN629)+ABS($F629))/ABS($F629)</f>
        <v>-5.4415003183123938</v>
      </c>
    </row>
    <row r="694" spans="1:66" x14ac:dyDescent="0.15">
      <c r="A694" s="1123"/>
      <c r="B694" s="1337"/>
      <c r="C694" s="3667"/>
      <c r="D694" s="1366" t="str">
        <f t="shared" si="189"/>
        <v>High Price Range</v>
      </c>
      <c r="E694" s="1391" t="str">
        <f t="shared" si="189"/>
        <v>Low Range CAPEX</v>
      </c>
      <c r="F694" s="1614">
        <f>(SUM(G630:BN630)+ABS(F630))/ABS(F630)</f>
        <v>8.2424849289363777</v>
      </c>
      <c r="G694" s="1708">
        <f>(SUM($G630:G630)+ABS($F630))/ABS($F630)</f>
        <v>2.1862547116710243</v>
      </c>
      <c r="H694" s="1708">
        <f>(SUM($G630:H630)+ABS($F630))/ABS($F630)</f>
        <v>3.0589672222486324</v>
      </c>
      <c r="I694" s="1708">
        <f>(SUM($G630:I630)+ABS($F630))/ABS($F630)</f>
        <v>3.7705500543379107</v>
      </c>
      <c r="J694" s="1708">
        <f>(SUM($G630:J630)+ABS($F630))/ABS($F630)</f>
        <v>4.3767516939861153</v>
      </c>
      <c r="K694" s="1708">
        <f>(SUM($G630:K630)+ABS($F630))/ABS($F630)</f>
        <v>4.9059704908202066</v>
      </c>
      <c r="L694" s="1708">
        <f>(SUM($G630:L630)+ABS($F630))/ABS($F630)</f>
        <v>5.375211903753331</v>
      </c>
      <c r="M694" s="1708">
        <f>(SUM($G630:M630)+ABS($F630))/ABS($F630)</f>
        <v>5.7957055706312541</v>
      </c>
      <c r="N694" s="1708">
        <f>(SUM($G630:N630)+ABS($F630))/ABS($F630)</f>
        <v>6.1753729699894659</v>
      </c>
      <c r="O694" s="1708">
        <f>(SUM($G630:O630)+ABS($F630))/ABS($F630)</f>
        <v>6.5200748637865278</v>
      </c>
      <c r="P694" s="1708">
        <f>(SUM($G630:P630)+ABS($F630))/ABS($F630)</f>
        <v>6.8343068467527432</v>
      </c>
      <c r="Q694" s="1708">
        <f>(SUM($G630:Q630)+ABS($F630))/ABS($F630)</f>
        <v>7.1216164320851156</v>
      </c>
      <c r="R694" s="1708">
        <f>(SUM($G630:R630)+ABS($F630))/ABS($F630)</f>
        <v>7.3848676387355097</v>
      </c>
      <c r="S694" s="1708">
        <f>(SUM($G630:S630)+ABS($F630))/ABS($F630)</f>
        <v>7.6264165523644563</v>
      </c>
      <c r="T694" s="1708">
        <f>(SUM($G630:T630)+ABS($F630))/ABS($F630)</f>
        <v>7.8482321748679285</v>
      </c>
      <c r="U694" s="1708">
        <f>(SUM($G630:U630)+ABS($F630))/ABS($F630)</f>
        <v>8.0519822001360772</v>
      </c>
      <c r="V694" s="1708">
        <f>(SUM($G630:V630)+ABS($F630))/ABS($F630)</f>
        <v>8.2390954952477955</v>
      </c>
      <c r="W694" s="1708">
        <f>(SUM($G630:W630)+ABS($F630))/ABS($F630)</f>
        <v>8.4108086376800362</v>
      </c>
      <c r="X694" s="1708">
        <f>(SUM($G630:X630)+ABS($F630))/ABS($F630)</f>
        <v>8.5682012530647782</v>
      </c>
      <c r="Y694" s="1708">
        <f>(SUM($G630:Y630)+ABS($F630))/ABS($F630)</f>
        <v>8.7122233066122767</v>
      </c>
      <c r="Z694" s="1708">
        <f>(SUM($G630:Z630)+ABS($F630))/ABS($F630)</f>
        <v>8.8437164977907976</v>
      </c>
      <c r="AA694" s="1708">
        <f>(SUM($G630:AA630)+ABS($F630))/ABS($F630)</f>
        <v>8.9634312569938697</v>
      </c>
      <c r="AB694" s="1708">
        <f>(SUM($G630:AB630)+ABS($F630))/ABS($F630)</f>
        <v>9.0720404101836234</v>
      </c>
      <c r="AC694" s="1708">
        <f>(SUM($G630:AC630)+ABS($F630))/ABS($F630)</f>
        <v>9.1701502833470929</v>
      </c>
      <c r="AD694" s="1708">
        <f>(SUM($G630:AD630)+ABS($F630))/ABS($F630)</f>
        <v>9.2583098146571636</v>
      </c>
      <c r="AE694" s="1708">
        <f>(SUM($G630:AE630)+ABS($F630))/ABS($F630)</f>
        <v>9.3370180982813533</v>
      </c>
      <c r="AF694" s="1708">
        <f>(SUM($G630:AF630)+ABS($F630))/ABS($F630)</f>
        <v>9.4067306805231947</v>
      </c>
      <c r="AG694" s="1708">
        <f>(SUM($G630:AG630)+ABS($F630))/ABS($F630)</f>
        <v>9.4678648538123955</v>
      </c>
      <c r="AH694" s="1708">
        <f>(SUM($G630:AH630)+ABS($F630))/ABS($F630)</f>
        <v>9.520804138597585</v>
      </c>
      <c r="AI694" s="1708">
        <f>(SUM($G630:AI630)+ABS($F630))/ABS($F630)</f>
        <v>9.5659021017646548</v>
      </c>
      <c r="AJ694" s="1708">
        <f>(SUM($G630:AJ630)+ABS($F630))/ABS($F630)</f>
        <v>9.6034856288998203</v>
      </c>
      <c r="AK694" s="1708">
        <f>(SUM($G630:AK630)+ABS($F630))/ABS($F630)</f>
        <v>9.6338577438141417</v>
      </c>
      <c r="AL694" s="1708">
        <f>(SUM($G630:AL630)+ABS($F630))/ABS($F630)</f>
        <v>9.6573000503163406</v>
      </c>
      <c r="AM694" s="1708">
        <f>(SUM($G630:AM630)+ABS($F630))/ABS($F630)</f>
        <v>9.6740748568808161</v>
      </c>
      <c r="AN694" s="1708">
        <f>(SUM($G630:AN630)+ABS($F630))/ABS($F630)</f>
        <v>9.684427033605461</v>
      </c>
      <c r="AO694" s="1708">
        <f>(SUM($G630:AO630)+ABS($F630))/ABS($F630)</f>
        <v>9.6885856419542513</v>
      </c>
      <c r="AP694" s="1708">
        <f>(SUM($G630:AP630)+ABS($F630))/ABS($F630)</f>
        <v>9.6867653706885193</v>
      </c>
      <c r="AQ694" s="1708">
        <f>(SUM($G630:AQ630)+ABS($F630))/ABS($F630)</f>
        <v>9.6791678057012316</v>
      </c>
      <c r="AR694" s="1708">
        <f>(SUM($G630:AR630)+ABS($F630))/ABS($F630)</f>
        <v>9.6659825568738427</v>
      </c>
      <c r="AS694" s="1708">
        <f>(SUM($G630:AS630)+ABS($F630))/ABS($F630)</f>
        <v>9.6473882613414563</v>
      </c>
      <c r="AT694" s="1708">
        <f>(SUM($G630:AT630)+ABS($F630))/ABS($F630)</f>
        <v>9.6235534795004387</v>
      </c>
      <c r="AU694" s="1708">
        <f>(SUM($G630:AU630)+ABS($F630))/ABS($F630)</f>
        <v>9.5946374975846158</v>
      </c>
      <c r="AV694" s="1708">
        <f>(SUM($G630:AV630)+ABS($F630))/ABS($F630)</f>
        <v>9.5607910485644645</v>
      </c>
      <c r="AW694" s="1708">
        <f>(SUM($G630:AW630)+ABS($F630))/ABS($F630)</f>
        <v>9.5221569614035761</v>
      </c>
      <c r="AX694" s="1708">
        <f>(SUM($G630:AX630)+ABS($F630))/ABS($F630)</f>
        <v>9.4788707472721043</v>
      </c>
      <c r="AY694" s="1708">
        <f>(SUM($G630:AY630)+ABS($F630))/ABS($F630)</f>
        <v>9.4310611301149567</v>
      </c>
      <c r="AZ694" s="1708">
        <f>(SUM($G630:AZ630)+ABS($F630))/ABS($F630)</f>
        <v>9.3788505279611432</v>
      </c>
      <c r="BA694" s="1708">
        <f>(SUM($G630:BA630)+ABS($F630))/ABS($F630)</f>
        <v>9.3223554905064763</v>
      </c>
      <c r="BB694" s="1708">
        <f>(SUM($G630:BB630)+ABS($F630))/ABS($F630)</f>
        <v>9.2616870977772763</v>
      </c>
      <c r="BC694" s="1708">
        <f>(SUM($G630:BC630)+ABS($F630))/ABS($F630)</f>
        <v>9.1969513240661112</v>
      </c>
      <c r="BD694" s="1708">
        <f>(SUM($G630:BD630)+ABS($F630))/ABS($F630)</f>
        <v>9.1282493708039105</v>
      </c>
      <c r="BE694" s="1708">
        <f>(SUM($G630:BE630)+ABS($F630))/ABS($F630)</f>
        <v>9.0556779715813231</v>
      </c>
      <c r="BF694" s="1708">
        <f>(SUM($G630:BF630)+ABS($F630))/ABS($F630)</f>
        <v>8.9793296721441269</v>
      </c>
      <c r="BG694" s="1708">
        <f>(SUM($G630:BG630)+ABS($F630))/ABS($F630)</f>
        <v>8.8992930878526568</v>
      </c>
      <c r="BH694" s="1708">
        <f>(SUM($G630:BH630)+ABS($F630))/ABS($F630)</f>
        <v>8.8156531408057166</v>
      </c>
      <c r="BI694" s="1708">
        <f>(SUM($G630:BI630)+ABS($F630))/ABS($F630)</f>
        <v>8.7284912785781508</v>
      </c>
      <c r="BJ694" s="1708">
        <f>(SUM($G630:BJ630)+ABS($F630))/ABS($F630)</f>
        <v>8.6378856763027994</v>
      </c>
      <c r="BK694" s="1708">
        <f>(SUM($G630:BK630)+ABS($F630))/ABS($F630)</f>
        <v>8.5439114236368621</v>
      </c>
      <c r="BL694" s="1708">
        <f>(SUM($G630:BL630)+ABS($F630))/ABS($F630)</f>
        <v>8.4466406979861102</v>
      </c>
      <c r="BM694" s="1708">
        <f>(SUM($G630:BM630)+ABS($F630))/ABS($F630)</f>
        <v>8.3461429252142487</v>
      </c>
      <c r="BN694" s="1571">
        <f>(SUM($G630:BN630)+ABS($F630))/ABS($F630)</f>
        <v>8.2424849289363777</v>
      </c>
    </row>
    <row r="695" spans="1:66" x14ac:dyDescent="0.15">
      <c r="A695" s="1123"/>
      <c r="B695" s="1347"/>
      <c r="C695" s="3668"/>
      <c r="D695" s="1367" t="str">
        <f t="shared" si="189"/>
        <v>High Price Range</v>
      </c>
      <c r="E695" s="1685" t="str">
        <f t="shared" si="189"/>
        <v>Low Range CAPEX</v>
      </c>
      <c r="F695" s="1615">
        <f t="shared" ref="F695" si="191">(SUM(G631:BN631)+ABS(F631))/ABS(F631)</f>
        <v>25.298656898666387</v>
      </c>
      <c r="G695" s="1572">
        <f>(SUM($G631:G631)+ABS($F631))/ABS($F631)</f>
        <v>2.1862547116710243</v>
      </c>
      <c r="H695" s="1572">
        <f>(SUM($G631:H631)+ABS($F631))/ABS($F631)</f>
        <v>3.1634812892797712</v>
      </c>
      <c r="I695" s="1572">
        <f>(SUM($G631:I631)+ABS($F631))/ABS($F631)</f>
        <v>4.0282632438400006</v>
      </c>
      <c r="J695" s="1572">
        <f>(SUM($G631:J631)+ABS($F631))/ABS($F631)</f>
        <v>4.8173645007926975</v>
      </c>
      <c r="K695" s="1572">
        <f>(SUM($G631:K631)+ABS($F631))/ABS($F631)</f>
        <v>5.5500004061248536</v>
      </c>
      <c r="L695" s="1572">
        <f>(SUM($G631:L631)+ABS($F631))/ABS($F631)</f>
        <v>6.2379015023338846</v>
      </c>
      <c r="M695" s="1572">
        <f>(SUM($G631:M631)+ABS($F631))/ABS($F631)</f>
        <v>6.888935149151945</v>
      </c>
      <c r="N695" s="1572">
        <f>(SUM($G631:N631)+ABS($F631))/ABS($F631)</f>
        <v>7.5087236175141987</v>
      </c>
      <c r="O695" s="1572">
        <f>(SUM($G631:O631)+ABS($F631))/ABS($F631)</f>
        <v>8.1014734005709403</v>
      </c>
      <c r="P695" s="1572">
        <f>(SUM($G631:P631)+ABS($F631))/ABS($F631)</f>
        <v>8.670443052474706</v>
      </c>
      <c r="Q695" s="1572">
        <f>(SUM($G631:Q631)+ABS($F631))/ABS($F631)</f>
        <v>9.2182265927848626</v>
      </c>
      <c r="R695" s="1572">
        <f>(SUM($G631:R631)+ABS($F631))/ABS($F631)</f>
        <v>9.7469349164778158</v>
      </c>
      <c r="S695" s="1572">
        <f>(SUM($G631:S631)+ABS($F631))/ABS($F631)</f>
        <v>10.258317142482737</v>
      </c>
      <c r="T695" s="1572">
        <f>(SUM($G631:T631)+ABS($F631))/ABS($F631)</f>
        <v>10.753844761723816</v>
      </c>
      <c r="U695" s="1572">
        <f>(SUM($G631:U631)+ABS($F631))/ABS($F631)</f>
        <v>11.234771766856234</v>
      </c>
      <c r="V695" s="1572">
        <f>(SUM($G631:V631)+ABS($F631))/ABS($F631)</f>
        <v>11.702178725487089</v>
      </c>
      <c r="W695" s="1572">
        <f>(SUM($G631:W631)+ABS($F631))/ABS($F631)</f>
        <v>12.157005796916941</v>
      </c>
      <c r="X695" s="1572">
        <f>(SUM($G631:X631)+ABS($F631))/ABS($F631)</f>
        <v>12.600077938772833</v>
      </c>
      <c r="Y695" s="1572">
        <f>(SUM($G631:Y631)+ABS($F631))/ABS($F631)</f>
        <v>13.032124472850935</v>
      </c>
      <c r="Z695" s="1572">
        <f>(SUM($G631:Z631)+ABS($F631))/ABS($F631)</f>
        <v>13.453794496669149</v>
      </c>
      <c r="AA695" s="1572">
        <f>(SUM($G631:AA631)+ABS($F631))/ABS($F631)</f>
        <v>13.865669182150333</v>
      </c>
      <c r="AB695" s="1572">
        <f>(SUM($G631:AB631)+ABS($F631))/ABS($F631)</f>
        <v>14.2682717055343</v>
      </c>
      <c r="AC695" s="1572">
        <f>(SUM($G631:AC631)+ABS($F631))/ABS($F631)</f>
        <v>14.662075349613335</v>
      </c>
      <c r="AD695" s="1572">
        <f>(SUM($G631:AD631)+ABS($F631))/ABS($F631)</f>
        <v>15.047510178041819</v>
      </c>
      <c r="AE695" s="1572">
        <f>(SUM($G631:AE631)+ABS($F631))/ABS($F631)</f>
        <v>15.424968581306134</v>
      </c>
      <c r="AF695" s="1572">
        <f>(SUM($G631:AF631)+ABS($F631))/ABS($F631)</f>
        <v>15.794809921815386</v>
      </c>
      <c r="AG695" s="1572">
        <f>(SUM($G631:AG631)+ABS($F631))/ABS($F631)</f>
        <v>16.15736445287633</v>
      </c>
      <c r="AH695" s="1572">
        <f>(SUM($G631:AH631)+ABS($F631))/ABS($F631)</f>
        <v>16.512936647298126</v>
      </c>
      <c r="AI695" s="1572">
        <f>(SUM($G631:AI631)+ABS($F631))/ABS($F631)</f>
        <v>16.861808042128061</v>
      </c>
      <c r="AJ695" s="1572">
        <f>(SUM($G631:AJ631)+ABS($F631))/ABS($F631)</f>
        <v>17.204239683852066</v>
      </c>
      <c r="AK695" s="1572">
        <f>(SUM($G631:AK631)+ABS($F631))/ABS($F631)</f>
        <v>17.540474241415314</v>
      </c>
      <c r="AL695" s="1572">
        <f>(SUM($G631:AL631)+ABS($F631))/ABS($F631)</f>
        <v>17.870737841287905</v>
      </c>
      <c r="AM695" s="1572">
        <f>(SUM($G631:AM631)+ABS($F631))/ABS($F631)</f>
        <v>18.195241668554715</v>
      </c>
      <c r="AN695" s="1572">
        <f>(SUM($G631:AN631)+ABS($F631))/ABS($F631)</f>
        <v>18.514183369946409</v>
      </c>
      <c r="AO695" s="1572">
        <f>(SUM($G631:AO631)+ABS($F631))/ABS($F631)</f>
        <v>18.827748288335059</v>
      </c>
      <c r="AP695" s="1572">
        <f>(SUM($G631:AP631)+ABS($F631))/ABS($F631)</f>
        <v>19.136110553110189</v>
      </c>
      <c r="AQ695" s="1572">
        <f>(SUM($G631:AQ631)+ABS($F631))/ABS($F631)</f>
        <v>19.439434046742658</v>
      </c>
      <c r="AR695" s="1572">
        <f>(SUM($G631:AR631)+ABS($F631))/ABS($F631)</f>
        <v>19.73787326451777</v>
      </c>
      <c r="AS695" s="1572">
        <f>(SUM($G631:AS631)+ABS($F631))/ABS($F631)</f>
        <v>20.031574081709852</v>
      </c>
      <c r="AT695" s="1572">
        <f>(SUM($G631:AT631)+ABS($F631))/ABS($F631)</f>
        <v>20.320674440251072</v>
      </c>
      <c r="AU695" s="1572">
        <f>(SUM($G631:AU631)+ABS($F631))/ABS($F631)</f>
        <v>20.605304965119444</v>
      </c>
      <c r="AV695" s="1572">
        <f>(SUM($G631:AV631)+ABS($F631))/ABS($F631)</f>
        <v>20.885589519157332</v>
      </c>
      <c r="AW695" s="1572">
        <f>(SUM($G631:AW631)+ABS($F631))/ABS($F631)</f>
        <v>21.161645703772724</v>
      </c>
      <c r="AX695" s="1572">
        <f>(SUM($G631:AX631)+ABS($F631))/ABS($F631)</f>
        <v>21.433585311923121</v>
      </c>
      <c r="AY695" s="1572">
        <f>(SUM($G631:AY631)+ABS($F631))/ABS($F631)</f>
        <v>21.701514738898432</v>
      </c>
      <c r="AZ695" s="1572">
        <f>(SUM($G631:AZ631)+ABS($F631))/ABS($F631)</f>
        <v>21.965535355674387</v>
      </c>
      <c r="BA695" s="1572">
        <f>(SUM($G631:BA631)+ABS($F631))/ABS($F631)</f>
        <v>22.225743848977658</v>
      </c>
      <c r="BB695" s="1572">
        <f>(SUM($G631:BB631)+ABS($F631))/ABS($F631)</f>
        <v>22.482232531668117</v>
      </c>
      <c r="BC695" s="1572">
        <f>(SUM($G631:BC631)+ABS($F631))/ABS($F631)</f>
        <v>22.735089626587147</v>
      </c>
      <c r="BD695" s="1572">
        <f>(SUM($G631:BD631)+ABS($F631))/ABS($F631)</f>
        <v>22.984399526629858</v>
      </c>
      <c r="BE695" s="1572">
        <f>(SUM($G631:BE631)+ABS($F631))/ABS($F631)</f>
        <v>23.230243033463697</v>
      </c>
      <c r="BF695" s="1572">
        <f>(SUM($G631:BF631)+ABS($F631))/ABS($F631)</f>
        <v>23.472697577026853</v>
      </c>
      <c r="BG695" s="1572">
        <f>(SUM($G631:BG631)+ABS($F631))/ABS($F631)</f>
        <v>23.711837417690134</v>
      </c>
      <c r="BH695" s="1572">
        <f>(SUM($G631:BH631)+ABS($F631))/ABS($F631)</f>
        <v>23.947733832749808</v>
      </c>
      <c r="BI695" s="1572">
        <f>(SUM($G631:BI631)+ABS($F631))/ABS($F631)</f>
        <v>24.180455288730684</v>
      </c>
      <c r="BJ695" s="1572">
        <f>(SUM($G631:BJ631)+ABS($F631))/ABS($F631)</f>
        <v>24.410067600815129</v>
      </c>
      <c r="BK695" s="1572">
        <f>(SUM($G631:BK631)+ABS($F631))/ABS($F631)</f>
        <v>24.636634080570506</v>
      </c>
      <c r="BL695" s="1572">
        <f>(SUM($G631:BL631)+ABS($F631))/ABS($F631)</f>
        <v>24.860215673022278</v>
      </c>
      <c r="BM695" s="1572">
        <f>(SUM($G631:BM631)+ABS($F631))/ABS($F631)</f>
        <v>25.080871084009956</v>
      </c>
      <c r="BN695" s="1573">
        <f>(SUM($G631:BN631)+ABS($F631))/ABS($F631)</f>
        <v>25.298656898666387</v>
      </c>
    </row>
    <row r="696" spans="1:66" ht="15" customHeight="1" x14ac:dyDescent="0.15">
      <c r="A696" s="1123"/>
      <c r="B696" s="3696" t="s">
        <v>940</v>
      </c>
      <c r="C696" s="3676" t="str">
        <f>C665</f>
        <v>Low Range Opex-Low</v>
      </c>
      <c r="D696" s="1366" t="str">
        <f>D665</f>
        <v>Low Price Range</v>
      </c>
      <c r="E696" s="1391" t="str">
        <f>E634</f>
        <v>High Range CAPEX</v>
      </c>
      <c r="F696" s="1614">
        <f>(SUM(G634:BN634)+ABS($F634))/ABS($F634)</f>
        <v>-10.407720689581479</v>
      </c>
      <c r="G696" s="1569">
        <f>(SUM($G634:G634)+ABS($F634))/ABS($F634)</f>
        <v>0.95489120035519126</v>
      </c>
      <c r="H696" s="1569">
        <f>(SUM($G634:H634)+ABS($F634))/ABS($F634)</f>
        <v>0.86291640071038245</v>
      </c>
      <c r="I696" s="1569">
        <f>(SUM($G634:I634)+ABS($F634))/ABS($F634)</f>
        <v>0.74800156173767385</v>
      </c>
      <c r="J696" s="1569">
        <f>(SUM($G634:J634)+ABS($F634))/ABS($F634)</f>
        <v>0.61853396209286515</v>
      </c>
      <c r="K696" s="1569">
        <f>(SUM($G634:K634)+ABS($F634))/ABS($F634)</f>
        <v>0.47867086117683927</v>
      </c>
      <c r="L696" s="1569">
        <f>(SUM($G634:L634)+ABS($F634))/ABS($F634)</f>
        <v>0.33085123006971057</v>
      </c>
      <c r="M696" s="1569">
        <f>(SUM($G634:M634)+ABS($F634))/ABS($F634)</f>
        <v>0.17665936073757124</v>
      </c>
      <c r="N696" s="1569">
        <f>(SUM($G634:N634)+ABS($F634))/ABS($F634)</f>
        <v>1.7197521092762607E-2</v>
      </c>
      <c r="O696" s="1569">
        <f>(SUM($G634:O634)+ABS($F634))/ABS($F634)</f>
        <v>-0.14672839656837056</v>
      </c>
      <c r="P696" s="1569">
        <f>(SUM($G634:P634)+ABS($F634))/ABS($F634)</f>
        <v>-0.31450663723015293</v>
      </c>
      <c r="Q696" s="1569">
        <f>(SUM($G634:Q634)+ABS($F634))/ABS($F634)</f>
        <v>-0.48565893374748337</v>
      </c>
      <c r="R696" s="1569">
        <f>(SUM($G634:R634)+ABS($F634))/ABS($F634)</f>
        <v>-0.65980239856214806</v>
      </c>
      <c r="S696" s="1569">
        <f>(SUM($G634:S634)+ABS($F634))/ABS($F634)</f>
        <v>-0.83662445401634011</v>
      </c>
      <c r="T696" s="1569">
        <f>(SUM($G634:T634)+ABS($F634))/ABS($F634)</f>
        <v>-1.0158657094110133</v>
      </c>
      <c r="U696" s="1569">
        <f>(SUM($G634:U634)+ABS($F634))/ABS($F634)</f>
        <v>-1.1973078941604389</v>
      </c>
      <c r="V696" s="1569">
        <f>(SUM($G634:V634)+ABS($F634))/ABS($F634)</f>
        <v>-1.3807651258052476</v>
      </c>
      <c r="W696" s="1569">
        <f>(SUM($G634:W634)+ABS($F634))/ABS($F634)</f>
        <v>-1.5660774459902647</v>
      </c>
      <c r="X696" s="1569">
        <f>(SUM($G634:X634)+ABS($F634))/ABS($F634)</f>
        <v>-1.753105940048133</v>
      </c>
      <c r="Y696" s="1569">
        <f>(SUM($G634:Y634)+ABS($F634))/ABS($F634)</f>
        <v>-1.9417289880128257</v>
      </c>
      <c r="Z696" s="1569">
        <f>(SUM($G634:Z634)+ABS($F634))/ABS($F634)</f>
        <v>-2.1318393404712133</v>
      </c>
      <c r="AA696" s="1569">
        <f>(SUM($G634:AA634)+ABS($F634))/ABS($F634)</f>
        <v>-2.323341806581849</v>
      </c>
      <c r="AB696" s="1569">
        <f>(SUM($G634:AB634)+ABS($F634))/ABS($F634)</f>
        <v>-2.5161514037246748</v>
      </c>
      <c r="AC696" s="1569">
        <f>(SUM($G634:AC634)+ABS($F634))/ABS($F634)</f>
        <v>-2.7101918602815305</v>
      </c>
      <c r="AD696" s="1569">
        <f>(SUM($G634:AD634)+ABS($F634))/ABS($F634)</f>
        <v>-2.9053943920622243</v>
      </c>
      <c r="AE696" s="1569">
        <f>(SUM($G634:AE634)+ABS($F634))/ABS($F634)</f>
        <v>-3.1016966932833232</v>
      </c>
      <c r="AF696" s="1569">
        <f>(SUM($G634:AF634)+ABS($F634))/ABS($F634)</f>
        <v>-3.2990420975756383</v>
      </c>
      <c r="AG696" s="1569">
        <f>(SUM($G634:AG634)+ABS($F634))/ABS($F634)</f>
        <v>-3.4973788750610857</v>
      </c>
      <c r="AH696" s="1569">
        <f>(SUM($G634:AH634)+ABS($F634))/ABS($F634)</f>
        <v>-3.6966596393057864</v>
      </c>
      <c r="AI696" s="1569">
        <f>(SUM($G634:AI634)+ABS($F634))/ABS($F634)</f>
        <v>-3.8968408437371509</v>
      </c>
      <c r="AJ696" s="1569">
        <f>(SUM($G634:AJ634)+ABS($F634))/ABS($F634)</f>
        <v>-4.0978823514656533</v>
      </c>
      <c r="AK696" s="1569">
        <f>(SUM($G634:AK634)+ABS($F634))/ABS($F634)</f>
        <v>-4.2997470657648682</v>
      </c>
      <c r="AL696" s="1569">
        <f>(SUM($G634:AL634)+ABS($F634))/ABS($F634)</f>
        <v>-4.5024006110096773</v>
      </c>
      <c r="AM696" s="1569">
        <f>(SUM($G634:AM634)+ABS($F634))/ABS($F634)</f>
        <v>-4.7058110558477413</v>
      </c>
      <c r="AN696" s="1569">
        <f>(SUM($G634:AN634)+ABS($F634))/ABS($F634)</f>
        <v>-4.9099486719247158</v>
      </c>
      <c r="AO696" s="1569">
        <f>(SUM($G634:AO634)+ABS($F634))/ABS($F634)</f>
        <v>-5.1147857227024307</v>
      </c>
      <c r="AP696" s="1569">
        <f>(SUM($G634:AP634)+ABS($F634))/ABS($F634)</f>
        <v>-5.320296277877687</v>
      </c>
      <c r="AQ696" s="1569">
        <f>(SUM($G634:AQ634)+ABS($F634))/ABS($F634)</f>
        <v>-5.5264560496842714</v>
      </c>
      <c r="AR696" s="1569">
        <f>(SUM($G634:AR634)+ABS($F634))/ABS($F634)</f>
        <v>-5.7332422479849869</v>
      </c>
      <c r="AS696" s="1569">
        <f>(SUM($G634:AS634)+ABS($F634))/ABS($F634)</f>
        <v>-5.9406334515664838</v>
      </c>
      <c r="AT696" s="1569">
        <f>(SUM($G634:AT634)+ABS($F634))/ABS($F634)</f>
        <v>-6.1486094934621551</v>
      </c>
      <c r="AU696" s="1569">
        <f>(SUM($G634:AU634)+ABS($F634))/ABS($F634)</f>
        <v>-6.3571513584666306</v>
      </c>
      <c r="AV696" s="1569">
        <f>(SUM($G634:AV634)+ABS($F634))/ABS($F634)</f>
        <v>-6.5662410912841009</v>
      </c>
      <c r="AW696" s="1569">
        <f>(SUM($G634:AW634)+ABS($F634))/ABS($F634)</f>
        <v>-6.775861713983641</v>
      </c>
      <c r="AX696" s="1569">
        <f>(SUM($G634:AX634)+ABS($F634))/ABS($F634)</f>
        <v>-6.9859971516268642</v>
      </c>
      <c r="AY696" s="1569">
        <f>(SUM($G634:AY634)+ABS($F634))/ABS($F634)</f>
        <v>-7.1966321650938587</v>
      </c>
      <c r="AZ696" s="1569">
        <f>(SUM($G634:AZ634)+ABS($F634))/ABS($F634)</f>
        <v>-7.4077522902683048</v>
      </c>
      <c r="BA696" s="1569">
        <f>(SUM($G634:BA634)+ABS($F634))/ABS($F634)</f>
        <v>-7.619343782856312</v>
      </c>
      <c r="BB696" s="1569">
        <f>(SUM($G634:BB634)+ABS($F634))/ABS($F634)</f>
        <v>-7.8313935682098279</v>
      </c>
      <c r="BC696" s="1569">
        <f>(SUM($G634:BC634)+ABS($F634))/ABS($F634)</f>
        <v>-8.0438891956071803</v>
      </c>
      <c r="BD696" s="1569">
        <f>(SUM($G634:BD634)+ABS($F634))/ABS($F634)</f>
        <v>-8.25681879651302</v>
      </c>
      <c r="BE696" s="1569">
        <f>(SUM($G634:BE634)+ABS($F634))/ABS($F634)</f>
        <v>-8.4701710463995994</v>
      </c>
      <c r="BF696" s="1569">
        <f>(SUM($G634:BF634)+ABS($F634))/ABS($F634)</f>
        <v>-8.6839351297624141</v>
      </c>
      <c r="BG696" s="1569">
        <f>(SUM($G634:BG634)+ABS($F634))/ABS($F634)</f>
        <v>-8.8981007080073802</v>
      </c>
      <c r="BH696" s="1569">
        <f>(SUM($G634:BH634)+ABS($F634))/ABS($F634)</f>
        <v>-9.1126578899246997</v>
      </c>
      <c r="BI696" s="1569">
        <f>(SUM($G634:BI634)+ABS($F634))/ABS($F634)</f>
        <v>-9.3275972044975397</v>
      </c>
      <c r="BJ696" s="1569">
        <f>(SUM($G634:BJ634)+ABS($F634))/ABS($F634)</f>
        <v>-9.5429095758222626</v>
      </c>
      <c r="BK696" s="1569">
        <f>(SUM($G634:BK634)+ABS($F634))/ABS($F634)</f>
        <v>-9.7585862999418431</v>
      </c>
      <c r="BL696" s="1569">
        <f>(SUM($G634:BL634)+ABS($F634))/ABS($F634)</f>
        <v>-9.9746190234158973</v>
      </c>
      <c r="BM696" s="1569">
        <f>(SUM($G634:BM634)+ABS($F634))/ABS($F634)</f>
        <v>-10.190999723469716</v>
      </c>
      <c r="BN696" s="1570">
        <f>(SUM($G634:BN634)+ABS($F634))/ABS($F634)</f>
        <v>-10.407720689581479</v>
      </c>
    </row>
    <row r="697" spans="1:66" ht="15" customHeight="1" x14ac:dyDescent="0.15">
      <c r="A697" s="1123"/>
      <c r="B697" s="3697"/>
      <c r="C697" s="3671"/>
      <c r="D697" s="1366" t="str">
        <f t="shared" ref="D697:D712" si="192">D666</f>
        <v>Low Price Range</v>
      </c>
      <c r="E697" s="1391" t="str">
        <f t="shared" ref="E697:E726" si="193">E635</f>
        <v>High Range CAPEX</v>
      </c>
      <c r="F697" s="1614">
        <f t="shared" ref="F697:F726" si="194">(SUM(G635:BN635)+ABS($F635))/ABS($F635)</f>
        <v>-8.8736840024279413</v>
      </c>
      <c r="G697" s="1569">
        <f>(SUM($G635:G635)+ABS($F635))/ABS($F635)</f>
        <v>0.95489120035519126</v>
      </c>
      <c r="H697" s="1569">
        <f>(SUM($G635:H635)+ABS($F635))/ABS($F635)</f>
        <v>0.87463290071038258</v>
      </c>
      <c r="I697" s="1569">
        <f>(SUM($G635:I635)+ABS($F635))/ABS($F635)</f>
        <v>0.77631123474909458</v>
      </c>
      <c r="J697" s="1569">
        <f>(SUM($G635:J635)+ABS($F635))/ABS($F635)</f>
        <v>0.66617586010428587</v>
      </c>
      <c r="K697" s="1569">
        <f>(SUM($G635:K635)+ABS($F635))/ABS($F635)</f>
        <v>0.54741036031505197</v>
      </c>
      <c r="L697" s="1569">
        <f>(SUM($G635:L635)+ABS($F635))/ABS($F635)</f>
        <v>0.42192112430123585</v>
      </c>
      <c r="M697" s="1569">
        <f>(SUM($G635:M635)+ABS($F635))/ABS($F635)</f>
        <v>0.29096704529661355</v>
      </c>
      <c r="N697" s="1569">
        <f>(SUM($G635:N635)+ABS($F635))/ABS($F635)</f>
        <v>0.15543615690180473</v>
      </c>
      <c r="O697" s="1569">
        <f>(SUM($G635:O635)+ABS($F635))/ABS($F635)</f>
        <v>1.5985477061264932E-2</v>
      </c>
      <c r="P697" s="1569">
        <f>(SUM($G635:P635)+ABS($F635))/ABS($F635)</f>
        <v>-0.12688101770630514</v>
      </c>
      <c r="Q697" s="1569">
        <f>(SUM($G635:Q635)+ABS($F635))/ABS($F635)</f>
        <v>-0.27276563511360519</v>
      </c>
      <c r="R697" s="1569">
        <f>(SUM($G635:R635)+ABS($F635))/ABS($F635)</f>
        <v>-0.42134730567207013</v>
      </c>
      <c r="S697" s="1569">
        <f>(SUM($G635:S635)+ABS($F635))/ABS($F635)</f>
        <v>-0.57236190151426791</v>
      </c>
      <c r="T697" s="1569">
        <f>(SUM($G635:T635)+ABS($F635))/ABS($F635)</f>
        <v>-0.7255886886149181</v>
      </c>
      <c r="U697" s="1569">
        <f>(SUM($G635:U635)+ABS($F635))/ABS($F635)</f>
        <v>-0.88084071094007255</v>
      </c>
      <c r="V697" s="1569">
        <f>(SUM($G635:V635)+ABS($F635))/ABS($F635)</f>
        <v>-1.0379577860223812</v>
      </c>
      <c r="W697" s="1569">
        <f>(SUM($G635:W635)+ABS($F635))/ABS($F635)</f>
        <v>-1.1968012879292753</v>
      </c>
      <c r="X697" s="1569">
        <f>(SUM($G635:X635)+ABS($F635))/ABS($F635)</f>
        <v>-1.3572501857404553</v>
      </c>
      <c r="Y697" s="1569">
        <f>(SUM($G635:Y635)+ABS($F635))/ABS($F635)</f>
        <v>-1.5191979840558074</v>
      </c>
      <c r="Z697" s="1569">
        <f>(SUM($G635:Z635)+ABS($F635))/ABS($F635)</f>
        <v>-1.6825503245549633</v>
      </c>
      <c r="AA697" s="1569">
        <f>(SUM($G635:AA635)+ABS($F635))/ABS($F635)</f>
        <v>-1.8472230805939645</v>
      </c>
      <c r="AB697" s="1569">
        <f>(SUM($G635:AB635)+ABS($F635))/ABS($F635)</f>
        <v>-2.0131408253368908</v>
      </c>
      <c r="AC697" s="1569">
        <f>(SUM($G635:AC635)+ABS($F635))/ABS($F635)</f>
        <v>-2.1802355868960448</v>
      </c>
      <c r="AD697" s="1569">
        <f>(SUM($G635:AD635)+ABS($F635))/ABS($F635)</f>
        <v>-2.3484458268174615</v>
      </c>
      <c r="AE697" s="1569">
        <f>(SUM($G635:AE635)+ABS($F635))/ABS($F635)</f>
        <v>-2.5177155943857987</v>
      </c>
      <c r="AF697" s="1569">
        <f>(SUM($G635:AF635)+ABS($F635))/ABS($F635)</f>
        <v>-2.687993820798388</v>
      </c>
      <c r="AG697" s="1569">
        <f>(SUM($G635:AG635)+ABS($F635))/ABS($F635)</f>
        <v>-2.8592337256849731</v>
      </c>
      <c r="AH697" s="1569">
        <f>(SUM($G635:AH635)+ABS($F635))/ABS($F635)</f>
        <v>-3.0313923146672477</v>
      </c>
      <c r="AI697" s="1569">
        <f>(SUM($G635:AI635)+ABS($F635))/ABS($F635)</f>
        <v>-3.2044299512968712</v>
      </c>
      <c r="AJ697" s="1569">
        <f>(SUM($G635:AJ635)+ABS($F635))/ABS($F635)</f>
        <v>-3.3783099902199742</v>
      </c>
      <c r="AK697" s="1569">
        <f>(SUM($G635:AK635)+ABS($F635))/ABS($F635)</f>
        <v>-3.5529984610956897</v>
      </c>
      <c r="AL697" s="1569">
        <f>(SUM($G635:AL635)+ABS($F635))/ABS($F635)</f>
        <v>-3.7284637948623733</v>
      </c>
      <c r="AM697" s="1569">
        <f>(SUM($G635:AM635)+ABS($F635))/ABS($F635)</f>
        <v>-3.9046765855526986</v>
      </c>
      <c r="AN697" s="1569">
        <f>(SUM($G635:AN635)+ABS($F635))/ABS($F635)</f>
        <v>-4.0816093821202797</v>
      </c>
      <c r="AO697" s="1569">
        <f>(SUM($G635:AO635)+ABS($F635))/ABS($F635)</f>
        <v>-4.2592365057381523</v>
      </c>
      <c r="AP697" s="1569">
        <f>(SUM($G635:AP635)+ABS($F635))/ABS($F635)</f>
        <v>-4.4375338888243769</v>
      </c>
      <c r="AQ697" s="1569">
        <f>(SUM($G635:AQ635)+ABS($F635))/ABS($F635)</f>
        <v>-4.6164789326878664</v>
      </c>
      <c r="AR697" s="1569">
        <f>(SUM($G635:AR635)+ABS($F635))/ABS($F635)</f>
        <v>-4.7960503812026367</v>
      </c>
      <c r="AS697" s="1569">
        <f>(SUM($G635:AS635)+ABS($F635))/ABS($F635)</f>
        <v>-4.9762282083372371</v>
      </c>
      <c r="AT697" s="1569">
        <f>(SUM($G635:AT635)+ABS($F635))/ABS($F635)</f>
        <v>-5.1569935177082407</v>
      </c>
      <c r="AU697" s="1569">
        <f>(SUM($G635:AU635)+ABS($F635))/ABS($F635)</f>
        <v>-5.338328452607823</v>
      </c>
      <c r="AV697" s="1569">
        <f>(SUM($G635:AV635)+ABS($F635))/ABS($F635)</f>
        <v>-5.5202161151876954</v>
      </c>
      <c r="AW697" s="1569">
        <f>(SUM($G635:AW635)+ABS($F635))/ABS($F635)</f>
        <v>-5.7026404936745205</v>
      </c>
      <c r="AX697" s="1569">
        <f>(SUM($G635:AX635)+ABS($F635))/ABS($F635)</f>
        <v>-5.8855863966527284</v>
      </c>
      <c r="AY697" s="1569">
        <f>(SUM($G635:AY635)+ABS($F635))/ABS($F635)</f>
        <v>-6.0690393935854239</v>
      </c>
      <c r="AZ697" s="1569">
        <f>(SUM($G635:AZ635)+ABS($F635))/ABS($F635)</f>
        <v>-6.2529857608574257</v>
      </c>
      <c r="BA697" s="1569">
        <f>(SUM($G635:BA635)+ABS($F635))/ABS($F635)</f>
        <v>-6.4374124327202678</v>
      </c>
      <c r="BB697" s="1569">
        <f>(SUM($G635:BB635)+ABS($F635))/ABS($F635)</f>
        <v>-6.6223069566001929</v>
      </c>
      <c r="BC697" s="1569">
        <f>(SUM($G635:BC635)+ABS($F635))/ABS($F635)</f>
        <v>-6.807657452299309</v>
      </c>
      <c r="BD697" s="1569">
        <f>(SUM($G635:BD635)+ABS($F635))/ABS($F635)</f>
        <v>-6.9934525746791163</v>
      </c>
      <c r="BE697" s="1569">
        <f>(SUM($G635:BE635)+ABS($F635))/ABS($F635)</f>
        <v>-7.1796814794662387</v>
      </c>
      <c r="BF697" s="1569">
        <f>(SUM($G635:BF635)+ABS($F635))/ABS($F635)</f>
        <v>-7.3663337918636609</v>
      </c>
      <c r="BG697" s="1569">
        <f>(SUM($G635:BG635)+ABS($F635))/ABS($F635)</f>
        <v>-7.5533995776883698</v>
      </c>
      <c r="BH697" s="1569">
        <f>(SUM($G635:BH635)+ABS($F635))/ABS($F635)</f>
        <v>-7.7408693167886895</v>
      </c>
      <c r="BI697" s="1569">
        <f>(SUM($G635:BI635)+ABS($F635))/ABS($F635)</f>
        <v>-7.9287338785228023</v>
      </c>
      <c r="BJ697" s="1569">
        <f>(SUM($G635:BJ635)+ABS($F635))/ABS($F635)</f>
        <v>-8.1169844991044577</v>
      </c>
      <c r="BK697" s="1569">
        <f>(SUM($G635:BK635)+ABS($F635))/ABS($F635)</f>
        <v>-8.3056127606431858</v>
      </c>
      <c r="BL697" s="1569">
        <f>(SUM($G635:BL635)+ABS($F635))/ABS($F635)</f>
        <v>-8.4946105717250866</v>
      </c>
      <c r="BM697" s="1569">
        <f>(SUM($G635:BM635)+ABS($F635))/ABS($F635)</f>
        <v>-8.6839701493965826</v>
      </c>
      <c r="BN697" s="1571">
        <f>(SUM($G635:BN635)+ABS($F635))/ABS($F635)</f>
        <v>-8.8736840024279413</v>
      </c>
    </row>
    <row r="698" spans="1:66" x14ac:dyDescent="0.15">
      <c r="A698" s="1123"/>
      <c r="B698" s="161"/>
      <c r="C698" s="3671"/>
      <c r="D698" s="1366" t="str">
        <f t="shared" si="192"/>
        <v>Low Price Range</v>
      </c>
      <c r="E698" s="1391" t="str">
        <f t="shared" si="193"/>
        <v>High Range CAPEX</v>
      </c>
      <c r="F698" s="1614">
        <f t="shared" si="194"/>
        <v>-6.9616099193879784</v>
      </c>
      <c r="G698" s="1569">
        <f>(SUM($G636:G636)+ABS($F636))/ABS($F636)</f>
        <v>0.95489120035519126</v>
      </c>
      <c r="H698" s="1569">
        <f>(SUM($G636:H636)+ABS($F636))/ABS($F636)</f>
        <v>0.88634940071038248</v>
      </c>
      <c r="I698" s="1569">
        <f>(SUM($G636:I636)+ABS($F636))/ABS($F636)</f>
        <v>0.80520204983814481</v>
      </c>
      <c r="J698" s="1569">
        <f>(SUM($G636:J636)+ABS($F636))/ABS($F636)</f>
        <v>0.71557055019333615</v>
      </c>
      <c r="K698" s="1569">
        <f>(SUM($G636:K636)+ABS($F636))/ABS($F636)</f>
        <v>0.6196090290398919</v>
      </c>
      <c r="L698" s="1569">
        <f>(SUM($G636:L636)+ABS($F636))/ABS($F636)</f>
        <v>0.51863253329039705</v>
      </c>
      <c r="M698" s="1569">
        <f>(SUM($G636:M636)+ABS($F636))/ABS($F636)</f>
        <v>0.41352302958264714</v>
      </c>
      <c r="N698" s="1569">
        <f>(SUM($G636:N636)+ABS($F636))/ABS($F636)</f>
        <v>0.30491079993783848</v>
      </c>
      <c r="O698" s="1569">
        <f>(SUM($G636:O636)+ABS($F636))/ABS($F636)</f>
        <v>0.19326741127892647</v>
      </c>
      <c r="P698" s="1569">
        <f>(SUM($G636:P636)+ABS($F636))/ABS($F636)</f>
        <v>7.8958162276345792E-2</v>
      </c>
      <c r="Q698" s="1569">
        <f>(SUM($G636:Q636)+ABS($F636))/ABS($F636)</f>
        <v>-3.7726145735397253E-2</v>
      </c>
      <c r="R698" s="1569">
        <f>(SUM($G636:R636)+ABS($F636))/ABS($F636)</f>
        <v>-0.15654887187442351</v>
      </c>
      <c r="S698" s="1569">
        <f>(SUM($G636:S636)+ABS($F636))/ABS($F636)</f>
        <v>-0.27731393199133786</v>
      </c>
      <c r="T698" s="1569">
        <f>(SUM($G636:T636)+ABS($F636))/ABS($F636)</f>
        <v>-0.39985636529279367</v>
      </c>
      <c r="U698" s="1569">
        <f>(SUM($G636:U636)+ABS($F636))/ABS($F636)</f>
        <v>-0.52403559352591311</v>
      </c>
      <c r="V698" s="1569">
        <f>(SUM($G636:V636)+ABS($F636))/ABS($F636)</f>
        <v>-0.64973048017072177</v>
      </c>
      <c r="W698" s="1569">
        <f>(SUM($G636:W636)+ABS($F636))/ABS($F636)</f>
        <v>-0.77683562911396942</v>
      </c>
      <c r="X698" s="1569">
        <f>(SUM($G636:X636)+ABS($F636))/ABS($F636)</f>
        <v>-0.905258558871471</v>
      </c>
      <c r="Y698" s="1569">
        <f>(SUM($G636:Y636)+ABS($F636))/ABS($F636)</f>
        <v>-1.0349175091685809</v>
      </c>
      <c r="Z698" s="1569">
        <f>(SUM($G636:Z636)+ABS($F636))/ABS($F636)</f>
        <v>-1.1657397132353844</v>
      </c>
      <c r="AA698" s="1569">
        <f>(SUM($G636:AA636)+ABS($F636))/ABS($F636)</f>
        <v>-1.2976600190686383</v>
      </c>
      <c r="AB698" s="1569">
        <f>(SUM($G636:AB636)+ABS($F636))/ABS($F636)</f>
        <v>-1.4306197762436879</v>
      </c>
      <c r="AC698" s="1569">
        <f>(SUM($G636:AC636)+ABS($F636))/ABS($F636)</f>
        <v>-1.5645659276171904</v>
      </c>
      <c r="AD698" s="1569">
        <f>(SUM($G636:AD636)+ABS($F636))/ABS($F636)</f>
        <v>-1.699450261106795</v>
      </c>
      <c r="AE698" s="1569">
        <f>(SUM($G636:AE636)+ABS($F636))/ABS($F636)</f>
        <v>-1.8352287879628111</v>
      </c>
      <c r="AF698" s="1569">
        <f>(SUM($G636:AF636)+ABS($F636))/ABS($F636)</f>
        <v>-1.9718612220325151</v>
      </c>
      <c r="AG698" s="1569">
        <f>(SUM($G636:AG636)+ABS($F636))/ABS($F636)</f>
        <v>-2.1093105404253185</v>
      </c>
      <c r="AH698" s="1569">
        <f>(SUM($G636:AH636)+ABS($F636))/ABS($F636)</f>
        <v>-2.2475426103611094</v>
      </c>
      <c r="AI698" s="1569">
        <f>(SUM($G636:AI636)+ABS($F636))/ABS($F636)</f>
        <v>-2.3865258702625027</v>
      </c>
      <c r="AJ698" s="1569">
        <f>(SUM($G636:AJ636)+ABS($F636))/ABS($F636)</f>
        <v>-2.5262310556367913</v>
      </c>
      <c r="AK698" s="1569">
        <f>(SUM($G636:AK636)+ABS($F636))/ABS($F636)</f>
        <v>-2.6666309621967725</v>
      </c>
      <c r="AL698" s="1569">
        <f>(SUM($G636:AL636)+ABS($F636))/ABS($F636)</f>
        <v>-2.8077002401415814</v>
      </c>
      <c r="AM698" s="1569">
        <f>(SUM($G636:AM636)+ABS($F636))/ABS($F636)</f>
        <v>-2.9494152146672681</v>
      </c>
      <c r="AN698" s="1569">
        <f>(SUM($G636:AN636)+ABS($F636))/ABS($F636)</f>
        <v>-3.0917537286806711</v>
      </c>
      <c r="AO698" s="1569">
        <f>(SUM($G636:AO636)+ABS($F636))/ABS($F636)</f>
        <v>-3.2346950044068725</v>
      </c>
      <c r="AP698" s="1569">
        <f>(SUM($G636:AP636)+ABS($F636))/ABS($F636)</f>
        <v>-3.3782195211531048</v>
      </c>
      <c r="AQ698" s="1569">
        <f>(SUM($G636:AQ636)+ABS($F636))/ABS($F636)</f>
        <v>-3.5223089069525662</v>
      </c>
      <c r="AR698" s="1569">
        <f>(SUM($G636:AR636)+ABS($F636))/ABS($F636)</f>
        <v>-3.6669458421844463</v>
      </c>
      <c r="AS698" s="1569">
        <f>(SUM($G636:AS636)+ABS($F636))/ABS($F636)</f>
        <v>-3.8121139735701859</v>
      </c>
      <c r="AT698" s="1569">
        <f>(SUM($G636:AT636)+ABS($F636))/ABS($F636)</f>
        <v>-3.9577978371947897</v>
      </c>
      <c r="AU698" s="1569">
        <f>(SUM($G636:AU636)+ABS($F636))/ABS($F636)</f>
        <v>-4.1039827894069445</v>
      </c>
      <c r="AV698" s="1569">
        <f>(SUM($G636:AV636)+ABS($F636))/ABS($F636)</f>
        <v>-4.2506549446213535</v>
      </c>
      <c r="AW698" s="1569">
        <f>(SUM($G636:AW636)+ABS($F636))/ABS($F636)</f>
        <v>-4.3978011191878563</v>
      </c>
      <c r="AX698" s="1569">
        <f>(SUM($G636:AX636)+ABS($F636))/ABS($F636)</f>
        <v>-4.5454087806098817</v>
      </c>
      <c r="AY698" s="1569">
        <f>(SUM($G636:AY636)+ABS($F636))/ABS($F636)</f>
        <v>-4.6934660014938308</v>
      </c>
      <c r="AZ698" s="1569">
        <f>(SUM($G636:AZ636)+ABS($F636))/ABS($F636)</f>
        <v>-4.8419614176944634</v>
      </c>
      <c r="BA698" s="1569">
        <f>(SUM($G636:BA636)+ABS($F636))/ABS($F636)</f>
        <v>-4.9908841901920669</v>
      </c>
      <c r="BB698" s="1569">
        <f>(SUM($G636:BB636)+ABS($F636))/ABS($F636)</f>
        <v>-5.1402239702971917</v>
      </c>
      <c r="BC698" s="1569">
        <f>(SUM($G636:BC636)+ABS($F636))/ABS($F636)</f>
        <v>-5.2899708678299762</v>
      </c>
      <c r="BD698" s="1569">
        <f>(SUM($G636:BD636)+ABS($F636))/ABS($F636)</f>
        <v>-5.4401154219648715</v>
      </c>
      <c r="BE698" s="1569">
        <f>(SUM($G636:BE636)+ABS($F636))/ABS($F636)</f>
        <v>-5.5906485744692063</v>
      </c>
      <c r="BF698" s="1569">
        <f>(SUM($G636:BF636)+ABS($F636))/ABS($F636)</f>
        <v>-5.7415616450964198</v>
      </c>
      <c r="BG698" s="1569">
        <f>(SUM($G636:BG636)+ABS($F636))/ABS($F636)</f>
        <v>-5.8928463089228034</v>
      </c>
      <c r="BH698" s="1569">
        <f>(SUM($G636:BH636)+ABS($F636))/ABS($F636)</f>
        <v>-6.0444945754408073</v>
      </c>
      <c r="BI698" s="1569">
        <f>(SUM($G636:BI636)+ABS($F636))/ABS($F636)</f>
        <v>-6.1964987692430835</v>
      </c>
      <c r="BJ698" s="1569">
        <f>(SUM($G636:BJ636)+ABS($F636))/ABS($F636)</f>
        <v>-6.3488515121497766</v>
      </c>
      <c r="BK698" s="1569">
        <f>(SUM($G636:BK636)+ABS($F636))/ABS($F636)</f>
        <v>-6.5015457066476019</v>
      </c>
      <c r="BL698" s="1569">
        <f>(SUM($G636:BL636)+ABS($F636))/ABS($F636)</f>
        <v>-6.6545745205233375</v>
      </c>
      <c r="BM698" s="1569">
        <f>(SUM($G636:BM636)+ABS($F636))/ABS($F636)</f>
        <v>-6.8079313725866379</v>
      </c>
      <c r="BN698" s="1571">
        <f>(SUM($G636:BN636)+ABS($F636))/ABS($F636)</f>
        <v>-6.9616099193879784</v>
      </c>
    </row>
    <row r="699" spans="1:66" ht="8.25" customHeight="1" x14ac:dyDescent="0.15">
      <c r="A699" s="1123"/>
      <c r="B699" s="161"/>
      <c r="C699" s="3671"/>
      <c r="D699" s="1366"/>
      <c r="E699" s="1391"/>
      <c r="F699" s="1614"/>
      <c r="G699" s="1569"/>
      <c r="H699" s="1569"/>
      <c r="I699" s="1569"/>
      <c r="J699" s="1569"/>
      <c r="K699" s="1569"/>
      <c r="L699" s="1569"/>
      <c r="M699" s="1569"/>
      <c r="N699" s="1569"/>
      <c r="O699" s="1569"/>
      <c r="P699" s="1569"/>
      <c r="Q699" s="1569"/>
      <c r="R699" s="1569"/>
      <c r="S699" s="1569"/>
      <c r="T699" s="1569"/>
      <c r="U699" s="1569"/>
      <c r="V699" s="1569"/>
      <c r="W699" s="1569"/>
      <c r="X699" s="1569"/>
      <c r="Y699" s="1569"/>
      <c r="Z699" s="1569"/>
      <c r="AA699" s="1569"/>
      <c r="AB699" s="1569"/>
      <c r="AC699" s="1569"/>
      <c r="AD699" s="1569"/>
      <c r="AE699" s="1569"/>
      <c r="AF699" s="1569"/>
      <c r="AG699" s="1569"/>
      <c r="AH699" s="1569"/>
      <c r="AI699" s="1569"/>
      <c r="AJ699" s="1569"/>
      <c r="AK699" s="1569"/>
      <c r="AL699" s="1569"/>
      <c r="AM699" s="1569"/>
      <c r="AN699" s="1569"/>
      <c r="AO699" s="1569"/>
      <c r="AP699" s="1569"/>
      <c r="AQ699" s="1569"/>
      <c r="AR699" s="1569"/>
      <c r="AS699" s="1569"/>
      <c r="AT699" s="1569"/>
      <c r="AU699" s="1569"/>
      <c r="AV699" s="1569"/>
      <c r="AW699" s="1569"/>
      <c r="AX699" s="1569"/>
      <c r="AY699" s="1569"/>
      <c r="AZ699" s="1569"/>
      <c r="BA699" s="1569"/>
      <c r="BB699" s="1569"/>
      <c r="BC699" s="1569"/>
      <c r="BD699" s="1569"/>
      <c r="BE699" s="1569"/>
      <c r="BF699" s="1569"/>
      <c r="BG699" s="1569"/>
      <c r="BH699" s="1569"/>
      <c r="BI699" s="1569"/>
      <c r="BJ699" s="1569"/>
      <c r="BK699" s="1569"/>
      <c r="BL699" s="1569"/>
      <c r="BM699" s="1569"/>
      <c r="BN699" s="1571"/>
    </row>
    <row r="700" spans="1:66" x14ac:dyDescent="0.15">
      <c r="A700" s="1123"/>
      <c r="B700" s="161"/>
      <c r="C700" s="3671"/>
      <c r="D700" s="1366" t="str">
        <f t="shared" si="192"/>
        <v>High Price Range</v>
      </c>
      <c r="E700" s="1391" t="str">
        <f t="shared" si="193"/>
        <v>High Range CAPEX</v>
      </c>
      <c r="F700" s="1614">
        <f t="shared" si="194"/>
        <v>0.9915895080497874</v>
      </c>
      <c r="G700" s="1569">
        <f>(SUM($G638:G638)+ABS($F638))/ABS($F638)</f>
        <v>1.4533790003551912</v>
      </c>
      <c r="H700" s="1569">
        <f>(SUM($G638:H638)+ABS($F638))/ABS($F638)</f>
        <v>1.7601944407103827</v>
      </c>
      <c r="I700" s="1569">
        <f>(SUM($G638:I638)+ABS($F638))/ABS($F638)</f>
        <v>1.9952697319076123</v>
      </c>
      <c r="J700" s="1569">
        <f>(SUM($G638:J638)+ABS($F638))/ABS($F638)</f>
        <v>2.1848343242628037</v>
      </c>
      <c r="K700" s="1569">
        <f>(SUM($G638:K638)+ABS($F638))/ABS($F638)</f>
        <v>2.3418891723621567</v>
      </c>
      <c r="L700" s="1569">
        <f>(SUM($G638:L638)+ABS($F638))/ABS($F638)</f>
        <v>2.4740616453909783</v>
      </c>
      <c r="M700" s="1569">
        <f>(SUM($G638:M638)+ABS($F638))/ABS($F638)</f>
        <v>2.5863062833277159</v>
      </c>
      <c r="N700" s="1569">
        <f>(SUM($G638:N638)+ABS($F638))/ABS($F638)</f>
        <v>2.6820701972829077</v>
      </c>
      <c r="O700" s="1569">
        <f>(SUM($G638:O638)+ABS($F638))/ABS($F638)</f>
        <v>2.7638736459500381</v>
      </c>
      <c r="P700" s="1569">
        <f>(SUM($G638:P638)+ABS($F638))/ABS($F638)</f>
        <v>2.8336297645005595</v>
      </c>
      <c r="Q700" s="1569">
        <f>(SUM($G638:Q638)+ABS($F638))/ABS($F638)</f>
        <v>2.8928342328605798</v>
      </c>
      <c r="R700" s="1569">
        <f>(SUM($G638:R638)+ABS($F638))/ABS($F638)</f>
        <v>2.9426844513546753</v>
      </c>
      <c r="S700" s="1569">
        <f>(SUM($G638:S638)+ABS($F638))/ABS($F638)</f>
        <v>2.9841579408786911</v>
      </c>
      <c r="T700" s="1569">
        <f>(SUM($G638:T638)+ABS($F638))/ABS($F638)</f>
        <v>3.0180658912991194</v>
      </c>
      <c r="U700" s="1569">
        <f>(SUM($G638:U638)+ABS($F638))/ABS($F638)</f>
        <v>3.045090897974807</v>
      </c>
      <c r="V700" s="1569">
        <f>(SUM($G638:V638)+ABS($F638))/ABS($F638)</f>
        <v>3.0658142692099983</v>
      </c>
      <c r="W700" s="1569">
        <f>(SUM($G638:W638)+ABS($F638))/ABS($F638)</f>
        <v>3.0807362411243995</v>
      </c>
      <c r="X700" s="1569">
        <f>(SUM($G638:X638)+ABS($F638))/ABS($F638)</f>
        <v>3.0902912401291425</v>
      </c>
      <c r="Y700" s="1569">
        <f>(SUM($G638:Y638)+ABS($F638))/ABS($F638)</f>
        <v>3.0948596070936838</v>
      </c>
      <c r="Z700" s="1569">
        <f>(SUM($G638:Z638)+ABS($F638))/ABS($F638)</f>
        <v>3.0947767420051386</v>
      </c>
      <c r="AA700" s="1569">
        <f>(SUM($G638:AA638)+ABS($F638))/ABS($F638)</f>
        <v>3.0903403342033684</v>
      </c>
      <c r="AB700" s="1569">
        <f>(SUM($G638:AB638)+ABS($F638))/ABS($F638)</f>
        <v>3.0818161489624236</v>
      </c>
      <c r="AC700" s="1569">
        <f>(SUM($G638:AC638)+ABS($F638))/ABS($F638)</f>
        <v>3.0694427097296795</v>
      </c>
      <c r="AD700" s="1569">
        <f>(SUM($G638:AD638)+ABS($F638))/ABS($F638)</f>
        <v>3.0534351245959939</v>
      </c>
      <c r="AE700" s="1569">
        <f>(SUM($G638:AE638)+ABS($F638))/ABS($F638)</f>
        <v>3.0339882417973705</v>
      </c>
      <c r="AF700" s="1569">
        <f>(SUM($G638:AF638)+ABS($F638))/ABS($F638)</f>
        <v>3.0112792734876215</v>
      </c>
      <c r="AG700" s="1569">
        <f>(SUM($G638:AG638)+ABS($F638))/ABS($F638)</f>
        <v>2.9854699939826772</v>
      </c>
      <c r="AH700" s="1569">
        <f>(SUM($G638:AH638)+ABS($F638))/ABS($F638)</f>
        <v>2.956708594390058</v>
      </c>
      <c r="AI700" s="1569">
        <f>(SUM($G638:AI638)+ABS($F638))/ABS($F638)</f>
        <v>2.9251312574585464</v>
      </c>
      <c r="AJ700" s="1569">
        <f>(SUM($G638:AJ638)+ABS($F638))/ABS($F638)</f>
        <v>2.8908635028701353</v>
      </c>
      <c r="AK700" s="1569">
        <f>(SUM($G638:AK638)+ABS($F638))/ABS($F638)</f>
        <v>2.8540213428360039</v>
      </c>
      <c r="AL700" s="1569">
        <f>(SUM($G638:AL638)+ABS($F638))/ABS($F638)</f>
        <v>2.8147122798951951</v>
      </c>
      <c r="AM700" s="1569">
        <f>(SUM($G638:AM638)+ABS($F638))/ABS($F638)</f>
        <v>2.7730361726376094</v>
      </c>
      <c r="AN700" s="1569">
        <f>(SUM($G638:AN638)+ABS($F638))/ABS($F638)</f>
        <v>2.7290859902401685</v>
      </c>
      <c r="AO700" s="1569">
        <f>(SUM($G638:AO638)+ABS($F638))/ABS($F638)</f>
        <v>2.6829484728935546</v>
      </c>
      <c r="AP700" s="1569">
        <f>(SUM($G638:AP638)+ABS($F638))/ABS($F638)</f>
        <v>2.6347047121683871</v>
      </c>
      <c r="AQ700" s="1569">
        <f>(SUM($G638:AQ638)+ABS($F638))/ABS($F638)</f>
        <v>2.5844306629462594</v>
      </c>
      <c r="AR700" s="1569">
        <f>(SUM($G638:AR638)+ABS($F638))/ABS($F638)</f>
        <v>2.5321975965889312</v>
      </c>
      <c r="AS700" s="1569">
        <f>(SUM($G638:AS638)+ABS($F638))/ABS($F638)</f>
        <v>2.4780725034366977</v>
      </c>
      <c r="AT700" s="1569">
        <f>(SUM($G638:AT638)+ABS($F638))/ABS($F638)</f>
        <v>2.4221184514369001</v>
      </c>
      <c r="AU700" s="1569">
        <f>(SUM($G638:AU638)+ABS($F638))/ABS($F638)</f>
        <v>2.3643949066458125</v>
      </c>
      <c r="AV700" s="1569">
        <f>(SUM($G638:AV638)+ABS($F638))/ABS($F638)</f>
        <v>2.3049580204754347</v>
      </c>
      <c r="AW700" s="1569">
        <f>(SUM($G638:AW638)+ABS($F638))/ABS($F638)</f>
        <v>2.2438608878346029</v>
      </c>
      <c r="AX700" s="1569">
        <f>(SUM($G638:AX638)+ABS($F638))/ABS($F638)</f>
        <v>2.1811537797128855</v>
      </c>
      <c r="AY700" s="1569">
        <f>(SUM($G638:AY638)+ABS($F638))/ABS($F638)</f>
        <v>2.1168843532533086</v>
      </c>
      <c r="AZ700" s="1569">
        <f>(SUM($G638:AZ638)+ABS($F638))/ABS($F638)</f>
        <v>2.051097841938152</v>
      </c>
      <c r="BA700" s="1569">
        <f>(SUM($G638:BA638)+ABS($F638))/ABS($F638)</f>
        <v>1.9838372281563985</v>
      </c>
      <c r="BB700" s="1569">
        <f>(SUM($G638:BB638)+ABS($F638))/ABS($F638)</f>
        <v>1.9151434001204886</v>
      </c>
      <c r="BC700" s="1569">
        <f>(SUM($G638:BC638)+ABS($F638))/ABS($F638)</f>
        <v>1.8450552948443171</v>
      </c>
      <c r="BD700" s="1569">
        <f>(SUM($G638:BD638)+ABS($F638))/ABS($F638)</f>
        <v>1.7736100286764565</v>
      </c>
      <c r="BE700" s="1569">
        <f>(SUM($G638:BE638)+ABS($F638))/ABS($F638)</f>
        <v>1.700843016696123</v>
      </c>
      <c r="BF700" s="1569">
        <f>(SUM($G638:BF638)+ABS($F638))/ABS($F638)</f>
        <v>1.6267880821193619</v>
      </c>
      <c r="BG700" s="1569">
        <f>(SUM($G638:BG638)+ABS($F638))/ABS($F638)</f>
        <v>1.5514775567251651</v>
      </c>
      <c r="BH700" s="1569">
        <f>(SUM($G638:BH638)+ABS($F638))/ABS($F638)</f>
        <v>1.4749423731922482</v>
      </c>
      <c r="BI700" s="1569">
        <f>(SUM($G638:BI638)+ABS($F638))/ABS($F638)</f>
        <v>1.3972121501341868</v>
      </c>
      <c r="BJ700" s="1569">
        <f>(SUM($G638:BJ638)+ABS($F638))/ABS($F638)</f>
        <v>1.3183152705311298</v>
      </c>
      <c r="BK700" s="1569">
        <f>(SUM($G638:BK638)+ABS($F638))/ABS($F638)</f>
        <v>1.2382789541783932</v>
      </c>
      <c r="BL700" s="1569">
        <f>(SUM($G638:BL638)+ABS($F638))/ABS($F638)</f>
        <v>1.157129324704222</v>
      </c>
      <c r="BM700" s="1569">
        <f>(SUM($G638:BM638)+ABS($F638))/ABS($F638)</f>
        <v>1.0748914716494784</v>
      </c>
      <c r="BN700" s="1571">
        <f>(SUM($G638:BN638)+ABS($F638))/ABS($F638)</f>
        <v>0.9915895080497874</v>
      </c>
    </row>
    <row r="701" spans="1:66" x14ac:dyDescent="0.15">
      <c r="A701" s="1123"/>
      <c r="B701" s="161"/>
      <c r="C701" s="3671"/>
      <c r="D701" s="1366" t="str">
        <f t="shared" si="192"/>
        <v>High Price Range</v>
      </c>
      <c r="E701" s="1391" t="str">
        <f t="shared" si="193"/>
        <v>High Range CAPEX</v>
      </c>
      <c r="F701" s="1614">
        <f t="shared" si="194"/>
        <v>5.7889666693144175</v>
      </c>
      <c r="G701" s="1569">
        <f>(SUM($G639:G639)+ABS($F639))/ABS($F639)</f>
        <v>1.4533790003551912</v>
      </c>
      <c r="H701" s="1569">
        <f>(SUM($G639:H639)+ABS($F639))/ABS($F639)</f>
        <v>1.7968353307103822</v>
      </c>
      <c r="I701" s="1569">
        <f>(SUM($G639:I639)+ABS($F639))/ABS($F639)</f>
        <v>2.0838022812822063</v>
      </c>
      <c r="J701" s="1569">
        <f>(SUM($G639:J639)+ABS($F639))/ABS($F639)</f>
        <v>2.3338243421373979</v>
      </c>
      <c r="K701" s="1569">
        <f>(SUM($G639:K639)+ABS($F639))/ABS($F639)</f>
        <v>2.5568575013493406</v>
      </c>
      <c r="L701" s="1569">
        <f>(SUM($G639:L639)+ABS($F639))/ABS($F639)</f>
        <v>2.7588635893886697</v>
      </c>
      <c r="M701" s="1569">
        <f>(SUM($G639:M639)+ABS($F639))/ABS($F639)</f>
        <v>2.9437795301234795</v>
      </c>
      <c r="N701" s="1569">
        <f>(SUM($G639:N639)+ABS($F639))/ABS($F639)</f>
        <v>3.1143824619036709</v>
      </c>
      <c r="O701" s="1569">
        <f>(SUM($G639:O639)+ABS($F639))/ABS($F639)</f>
        <v>3.2727270701925484</v>
      </c>
      <c r="P701" s="1569">
        <f>(SUM($G639:P639)+ABS($F639))/ABS($F639)</f>
        <v>3.4203894355759781</v>
      </c>
      <c r="Q701" s="1569">
        <f>(SUM($G639:Q639)+ABS($F639))/ABS($F639)</f>
        <v>3.5586132570556104</v>
      </c>
      <c r="R701" s="1569">
        <f>(SUM($G639:R639)+ABS($F639))/ABS($F639)</f>
        <v>3.6884026119423199</v>
      </c>
      <c r="S701" s="1569">
        <f>(SUM($G639:S639)+ABS($F639))/ABS($F639)</f>
        <v>3.8105835046005923</v>
      </c>
      <c r="T701" s="1569">
        <f>(SUM($G639:T639)+ABS($F639))/ABS($F639)</f>
        <v>3.9258462342784588</v>
      </c>
      <c r="U701" s="1569">
        <f>(SUM($G639:U639)+ABS($F639))/ABS($F639)</f>
        <v>4.0347754666589086</v>
      </c>
      <c r="V701" s="1569">
        <f>(SUM($G639:V639)+ABS($F639))/ABS($F639)</f>
        <v>4.1378721387253501</v>
      </c>
      <c r="W701" s="1569">
        <f>(SUM($G639:W639)+ABS($F639))/ABS($F639)</f>
        <v>4.2355697739315783</v>
      </c>
      <c r="X701" s="1569">
        <f>(SUM($G639:X639)+ABS($F639))/ABS($F639)</f>
        <v>4.3282468710304025</v>
      </c>
      <c r="Y701" s="1569">
        <f>(SUM($G639:Y639)+ABS($F639))/ABS($F639)</f>
        <v>4.4162364719917884</v>
      </c>
      <c r="Z701" s="1569">
        <f>(SUM($G639:Z639)+ABS($F639))/ABS($F639)</f>
        <v>4.4998336626209827</v>
      </c>
      <c r="AA701" s="1569">
        <f>(SUM($G639:AA639)+ABS($F639))/ABS($F639)</f>
        <v>4.5793015313067844</v>
      </c>
      <c r="AB701" s="1569">
        <f>(SUM($G639:AB639)+ABS($F639))/ABS($F639)</f>
        <v>4.6548759596177502</v>
      </c>
      <c r="AC701" s="1569">
        <f>(SUM($G639:AC639)+ABS($F639))/ABS($F639)</f>
        <v>4.7267695153395008</v>
      </c>
      <c r="AD701" s="1569">
        <f>(SUM($G639:AD639)+ABS($F639))/ABS($F639)</f>
        <v>4.7951746470464807</v>
      </c>
      <c r="AE701" s="1569">
        <f>(SUM($G639:AE639)+ABS($F639))/ABS($F639)</f>
        <v>4.8602663288355856</v>
      </c>
      <c r="AF701" s="1569">
        <f>(SUM($G639:AF639)+ABS($F639))/ABS($F639)</f>
        <v>4.9222042676483957</v>
      </c>
      <c r="AG701" s="1569">
        <f>(SUM($G639:AG639)+ABS($F639))/ABS($F639)</f>
        <v>4.9811347592558928</v>
      </c>
      <c r="AH701" s="1569">
        <f>(SUM($G639:AH639)+ABS($F639))/ABS($F639)</f>
        <v>5.0371922595353587</v>
      </c>
      <c r="AI701" s="1569">
        <f>(SUM($G639:AI639)+ABS($F639))/ABS($F639)</f>
        <v>5.0905007231442054</v>
      </c>
      <c r="AJ701" s="1569">
        <f>(SUM($G639:AJ639)+ABS($F639))/ABS($F639)</f>
        <v>5.1411747507208663</v>
      </c>
      <c r="AK701" s="1569">
        <f>(SUM($G639:AK639)+ABS($F639))/ABS($F639)</f>
        <v>5.1893205773631035</v>
      </c>
      <c r="AL701" s="1569">
        <f>(SUM($G639:AL639)+ABS($F639))/ABS($F639)</f>
        <v>5.2350369286728569</v>
      </c>
      <c r="AM701" s="1569">
        <f>(SUM($G639:AM639)+ABS($F639))/ABS($F639)</f>
        <v>5.2784157656294441</v>
      </c>
      <c r="AN701" s="1569">
        <f>(SUM($G639:AN639)+ABS($F639))/ABS($F639)</f>
        <v>5.3195429356080162</v>
      </c>
      <c r="AO701" s="1569">
        <f>(SUM($G639:AO639)+ABS($F639))/ABS($F639)</f>
        <v>5.3584987437401548</v>
      </c>
      <c r="AP701" s="1569">
        <f>(SUM($G639:AP639)+ABS($F639))/ABS($F639)</f>
        <v>5.3953584563274344</v>
      </c>
      <c r="AQ701" s="1569">
        <f>(SUM($G639:AQ639)+ABS($F639))/ABS($F639)</f>
        <v>5.4301927460241659</v>
      </c>
      <c r="AR701" s="1569">
        <f>(SUM($G639:AR639)+ABS($F639))/ABS($F639)</f>
        <v>5.463068086894622</v>
      </c>
      <c r="AS701" s="1569">
        <f>(SUM($G639:AS639)+ABS($F639))/ABS($F639)</f>
        <v>5.4940471061410845</v>
      </c>
      <c r="AT701" s="1569">
        <f>(SUM($G639:AT639)+ABS($F639))/ABS($F639)</f>
        <v>5.5231888982291784</v>
      </c>
      <c r="AU701" s="1569">
        <f>(SUM($G639:AU639)+ABS($F639))/ABS($F639)</f>
        <v>5.5505493062577136</v>
      </c>
      <c r="AV701" s="1569">
        <f>(SUM($G639:AV639)+ABS($F639))/ABS($F639)</f>
        <v>5.5761811746939243</v>
      </c>
      <c r="AW701" s="1569">
        <f>(SUM($G639:AW639)+ABS($F639))/ABS($F639)</f>
        <v>5.6001345769919606</v>
      </c>
      <c r="AX701" s="1569">
        <f>(SUM($G639:AX639)+ABS($F639))/ABS($F639)</f>
        <v>5.6224570211095601</v>
      </c>
      <c r="AY701" s="1569">
        <f>(SUM($G639:AY639)+ABS($F639))/ABS($F639)</f>
        <v>5.6431936355164076</v>
      </c>
      <c r="AZ701" s="1569">
        <f>(SUM($G639:AZ639)+ABS($F639))/ABS($F639)</f>
        <v>5.6623873379331737</v>
      </c>
      <c r="BA701" s="1569">
        <f>(SUM($G639:BA639)+ABS($F639))/ABS($F639)</f>
        <v>5.6800789887407168</v>
      </c>
      <c r="BB701" s="1569">
        <f>(SUM($G639:BB639)+ABS($F639))/ABS($F639)</f>
        <v>5.6963075307449289</v>
      </c>
      <c r="BC701" s="1569">
        <f>(SUM($G639:BC639)+ABS($F639))/ABS($F639)</f>
        <v>5.7111101167665472</v>
      </c>
      <c r="BD701" s="1569">
        <f>(SUM($G639:BD639)+ABS($F639))/ABS($F639)</f>
        <v>5.7245222263405653</v>
      </c>
      <c r="BE701" s="1569">
        <f>(SUM($G639:BE639)+ABS($F639))/ABS($F639)</f>
        <v>5.7365777726516374</v>
      </c>
      <c r="BF701" s="1569">
        <f>(SUM($G639:BF639)+ABS($F639))/ABS($F639)</f>
        <v>5.7473092006958053</v>
      </c>
      <c r="BG701" s="1569">
        <f>(SUM($G639:BG639)+ABS($F639))/ABS($F639)</f>
        <v>5.7567475775414794</v>
      </c>
      <c r="BH701" s="1569">
        <f>(SUM($G639:BH639)+ABS($F639))/ABS($F639)</f>
        <v>5.76492267546113</v>
      </c>
      <c r="BI701" s="1569">
        <f>(SUM($G639:BI639)+ABS($F639))/ABS($F639)</f>
        <v>5.7718630486170408</v>
      </c>
      <c r="BJ701" s="1569">
        <f>(SUM($G639:BJ639)+ABS($F639))/ABS($F639)</f>
        <v>5.7775961039078645</v>
      </c>
      <c r="BK701" s="1569">
        <f>(SUM($G639:BK639)+ABS($F639))/ABS($F639)</f>
        <v>5.7821481665159222</v>
      </c>
      <c r="BL701" s="1569">
        <f>(SUM($G639:BL639)+ABS($F639))/ABS($F639)</f>
        <v>5.785544540636721</v>
      </c>
      <c r="BM701" s="1569">
        <f>(SUM($G639:BM639)+ABS($F639))/ABS($F639)</f>
        <v>5.7878095658209769</v>
      </c>
      <c r="BN701" s="1571">
        <f>(SUM($G639:BN639)+ABS($F639))/ABS($F639)</f>
        <v>5.7889666693144175</v>
      </c>
    </row>
    <row r="702" spans="1:66" x14ac:dyDescent="0.15">
      <c r="A702" s="1123"/>
      <c r="B702" s="161"/>
      <c r="C702" s="3672"/>
      <c r="D702" s="1367" t="str">
        <f t="shared" si="192"/>
        <v>High Price Range</v>
      </c>
      <c r="E702" s="1685" t="str">
        <f t="shared" si="193"/>
        <v>High Range CAPEX</v>
      </c>
      <c r="F702" s="1615">
        <f t="shared" si="194"/>
        <v>11.76857629236893</v>
      </c>
      <c r="G702" s="1572">
        <f>(SUM($G640:G640)+ABS($F640))/ABS($F640)</f>
        <v>1.4533790003551912</v>
      </c>
      <c r="H702" s="1572">
        <f>(SUM($G640:H640)+ABS($F640))/ABS($F640)</f>
        <v>1.8334762207103823</v>
      </c>
      <c r="I702" s="1572">
        <f>(SUM($G640:I640)+ABS($F640))/ABS($F640)</f>
        <v>2.1741522303018139</v>
      </c>
      <c r="J702" s="1572">
        <f>(SUM($G640:J640)+ABS($F640))/ABS($F640)</f>
        <v>2.4882958486570055</v>
      </c>
      <c r="K702" s="1572">
        <f>(SUM($G640:K640)+ABS($F640))/ABS($F640)</f>
        <v>2.7826436558232284</v>
      </c>
      <c r="L702" s="1572">
        <f>(SUM($G640:L640)+ABS($F640))/ABS($F640)</f>
        <v>3.0613081844910361</v>
      </c>
      <c r="M702" s="1572">
        <f>(SUM($G640:M640)+ABS($F640))/ABS($F640)</f>
        <v>3.327047599859859</v>
      </c>
      <c r="N702" s="1572">
        <f>(SUM($G640:N640)+ABS($F640))/ABS($F640)</f>
        <v>3.5818329764150505</v>
      </c>
      <c r="O702" s="1572">
        <f>(SUM($G640:O640)+ABS($F640))/ABS($F640)</f>
        <v>3.8271390405468844</v>
      </c>
      <c r="P702" s="1572">
        <f>(SUM($G640:P640)+ABS($F640))/ABS($F640)</f>
        <v>4.0641081870320042</v>
      </c>
      <c r="Q702" s="1572">
        <f>(SUM($G640:Q640)+ABS($F640))/ABS($F640)</f>
        <v>4.2936498358942652</v>
      </c>
      <c r="R702" s="1572">
        <f>(SUM($G640:R640)+ABS($F640))/ABS($F640)</f>
        <v>4.5165040317308103</v>
      </c>
      <c r="S702" s="1572">
        <f>(SUM($G640:S640)+ABS($F640))/ABS($F640)</f>
        <v>4.7332839864862253</v>
      </c>
      <c r="T702" s="1572">
        <f>(SUM($G640:T640)+ABS($F640))/ABS($F640)</f>
        <v>4.9445055803536864</v>
      </c>
      <c r="U702" s="1572">
        <f>(SUM($G640:U640)+ABS($F640))/ABS($F640)</f>
        <v>5.1506084422582186</v>
      </c>
      <c r="V702" s="1572">
        <f>(SUM($G640:V640)+ABS($F640))/ABS($F640)</f>
        <v>5.3519714011934099</v>
      </c>
      <c r="W702" s="1572">
        <f>(SUM($G640:W640)+ABS($F640))/ABS($F640)</f>
        <v>5.5489240613407169</v>
      </c>
      <c r="X702" s="1572">
        <f>(SUM($G640:X640)+ABS($F640))/ABS($F640)</f>
        <v>5.7417556390948867</v>
      </c>
      <c r="Y702" s="1572">
        <f>(SUM($G640:Y640)+ABS($F640))/ABS($F640)</f>
        <v>5.9307218225222931</v>
      </c>
      <c r="Z702" s="1572">
        <f>(SUM($G640:Z640)+ABS($F640))/ABS($F640)</f>
        <v>6.1160501743944193</v>
      </c>
      <c r="AA702" s="1572">
        <f>(SUM($G640:AA640)+ABS($F640))/ABS($F640)</f>
        <v>6.2979444439012227</v>
      </c>
      <c r="AB702" s="1572">
        <f>(SUM($G640:AB640)+ABS($F640))/ABS($F640)</f>
        <v>6.4765880479127764</v>
      </c>
      <c r="AC702" s="1572">
        <f>(SUM($G640:AC640)+ABS($F640))/ABS($F640)</f>
        <v>6.6521469114880096</v>
      </c>
      <c r="AD702" s="1572">
        <f>(SUM($G640:AD640)+ABS($F640))/ABS($F640)</f>
        <v>6.8247718077764192</v>
      </c>
      <c r="AE702" s="1572">
        <f>(SUM($G640:AE640)+ABS($F640))/ABS($F640)</f>
        <v>6.9946003023426924</v>
      </c>
      <c r="AF702" s="1572">
        <f>(SUM($G640:AF640)+ABS($F640))/ABS($F640)</f>
        <v>7.1617583816580854</v>
      </c>
      <c r="AG702" s="1572">
        <f>(SUM($G640:AG640)+ABS($F640))/ABS($F640)</f>
        <v>7.3263618270277275</v>
      </c>
      <c r="AH702" s="1572">
        <f>(SUM($G640:AH640)+ABS($F640))/ABS($F640)</f>
        <v>7.4885173815439607</v>
      </c>
      <c r="AI702" s="1572">
        <f>(SUM($G640:AI640)+ABS($F640))/ABS($F640)</f>
        <v>7.6483237474032792</v>
      </c>
      <c r="AJ702" s="1572">
        <f>(SUM($G640:AJ640)+ABS($F640))/ABS($F640)</f>
        <v>7.8058724431528779</v>
      </c>
      <c r="AK702" s="1572">
        <f>(SUM($G640:AK640)+ABS($F640))/ABS($F640)</f>
        <v>7.9612485444804504</v>
      </c>
      <c r="AL702" s="1572">
        <f>(SUM($G640:AL640)+ABS($F640))/ABS($F640)</f>
        <v>8.1145313275576409</v>
      </c>
      <c r="AM702" s="1572">
        <f>(SUM($G640:AM640)+ABS($F640))/ABS($F640)</f>
        <v>8.2657948303554551</v>
      </c>
      <c r="AN702" s="1572">
        <f>(SUM($G640:AN640)+ABS($F640))/ABS($F640)</f>
        <v>8.4151083445235511</v>
      </c>
      <c r="AO702" s="1572">
        <f>(SUM($G640:AO640)+ABS($F640))/ABS($F640)</f>
        <v>8.5625368481838287</v>
      </c>
      <c r="AP702" s="1572">
        <f>(SUM($G640:AP640)+ABS($F640))/ABS($F640)</f>
        <v>8.7081413881981007</v>
      </c>
      <c r="AQ702" s="1572">
        <f>(SUM($G640:AQ640)+ABS($F640))/ABS($F640)</f>
        <v>8.8519794190292735</v>
      </c>
      <c r="AR702" s="1572">
        <f>(SUM($G640:AR640)+ABS($F640))/ABS($F640)</f>
        <v>8.9941051041494582</v>
      </c>
      <c r="AS702" s="1572">
        <f>(SUM($G640:AS640)+ABS($F640))/ABS($F640)</f>
        <v>9.1345695849985731</v>
      </c>
      <c r="AT702" s="1572">
        <f>(SUM($G640:AT640)+ABS($F640))/ABS($F640)</f>
        <v>9.2734212217190048</v>
      </c>
      <c r="AU702" s="1572">
        <f>(SUM($G640:AU640)+ABS($F640))/ABS($F640)</f>
        <v>9.4107058092509668</v>
      </c>
      <c r="AV702" s="1572">
        <f>(SUM($G640:AV640)+ABS($F640))/ABS($F640)</f>
        <v>9.5464667718426099</v>
      </c>
      <c r="AW702" s="1572">
        <f>(SUM($G640:AW640)+ABS($F640))/ABS($F640)</f>
        <v>9.680745338587549</v>
      </c>
      <c r="AX702" s="1572">
        <f>(SUM($G640:AX640)+ABS($F640))/ABS($F640)</f>
        <v>9.813580702233466</v>
      </c>
      <c r="AY702" s="1572">
        <f>(SUM($G640:AY640)+ABS($F640))/ABS($F640)</f>
        <v>9.9450101631957502</v>
      </c>
      <c r="AZ702" s="1572">
        <f>(SUM($G640:AZ640)+ABS($F640))/ABS($F640)</f>
        <v>10.075069260448979</v>
      </c>
      <c r="BA702" s="1572">
        <f>(SUM($G640:BA640)+ABS($F640))/ABS($F640)</f>
        <v>10.203791890748073</v>
      </c>
      <c r="BB702" s="1572">
        <f>(SUM($G640:BB640)+ABS($F640))/ABS($F640)</f>
        <v>10.331210417443163</v>
      </c>
      <c r="BC702" s="1572">
        <f>(SUM($G640:BC640)+ABS($F640))/ABS($F640)</f>
        <v>10.457355769992052</v>
      </c>
      <c r="BD702" s="1572">
        <f>(SUM($G640:BD640)+ABS($F640))/ABS($F640)</f>
        <v>10.582257535137217</v>
      </c>
      <c r="BE702" s="1572">
        <f>(SUM($G640:BE640)+ABS($F640))/ABS($F640)</f>
        <v>10.70594404059657</v>
      </c>
      <c r="BF702" s="1572">
        <f>(SUM($G640:BF640)+ABS($F640))/ABS($F640)</f>
        <v>10.828442432015944</v>
      </c>
      <c r="BG702" s="1572">
        <f>(SUM($G640:BG640)+ABS($F640))/ABS($F640)</f>
        <v>10.94977874384367</v>
      </c>
      <c r="BH702" s="1572">
        <f>(SUM($G640:BH640)+ABS($F640))/ABS($F640)</f>
        <v>11.069977964711866</v>
      </c>
      <c r="BI702" s="1572">
        <f>(SUM($G640:BI640)+ABS($F640))/ABS($F640)</f>
        <v>11.189064097843019</v>
      </c>
      <c r="BJ702" s="1572">
        <f>(SUM($G640:BJ640)+ABS($F640))/ABS($F640)</f>
        <v>11.307060216943148</v>
      </c>
      <c r="BK702" s="1572">
        <f>(SUM($G640:BK640)+ABS($F640))/ABS($F640)</f>
        <v>11.423988517992578</v>
      </c>
      <c r="BL702" s="1572">
        <f>(SUM($G640:BL640)+ABS($F640))/ABS($F640)</f>
        <v>11.539870367301484</v>
      </c>
      <c r="BM702" s="1572">
        <f>(SUM($G640:BM640)+ABS($F640))/ABS($F640)</f>
        <v>11.654726346158773</v>
      </c>
      <c r="BN702" s="1573">
        <f>(SUM($G640:BN640)+ABS($F640))/ABS($F640)</f>
        <v>11.76857629236893</v>
      </c>
    </row>
    <row r="703" spans="1:66" ht="7.5" customHeight="1" x14ac:dyDescent="0.15">
      <c r="A703" s="1123"/>
      <c r="B703" s="161"/>
      <c r="C703" s="3676" t="str">
        <f>C673</f>
        <v>Low Range Opex-High</v>
      </c>
      <c r="D703" s="1366"/>
      <c r="E703" s="1391"/>
      <c r="F703" s="1614"/>
      <c r="G703" s="1569"/>
      <c r="H703" s="1569"/>
      <c r="I703" s="1569"/>
      <c r="J703" s="1569"/>
      <c r="K703" s="1569"/>
      <c r="L703" s="1569"/>
      <c r="M703" s="1569"/>
      <c r="N703" s="1569"/>
      <c r="O703" s="1569"/>
      <c r="P703" s="1569"/>
      <c r="Q703" s="1569"/>
      <c r="R703" s="1569"/>
      <c r="S703" s="1569"/>
      <c r="T703" s="1569"/>
      <c r="U703" s="1569"/>
      <c r="V703" s="1569"/>
      <c r="W703" s="1569"/>
      <c r="X703" s="1569"/>
      <c r="Y703" s="1569"/>
      <c r="Z703" s="1569"/>
      <c r="AA703" s="1569"/>
      <c r="AB703" s="1569"/>
      <c r="AC703" s="1569"/>
      <c r="AD703" s="1569"/>
      <c r="AE703" s="1569"/>
      <c r="AF703" s="1569"/>
      <c r="AG703" s="1569"/>
      <c r="AH703" s="1569"/>
      <c r="AI703" s="1569"/>
      <c r="AJ703" s="1569"/>
      <c r="AK703" s="1569"/>
      <c r="AL703" s="1569"/>
      <c r="AM703" s="1569"/>
      <c r="AN703" s="1569"/>
      <c r="AO703" s="1569"/>
      <c r="AP703" s="1569"/>
      <c r="AQ703" s="1569"/>
      <c r="AR703" s="1569"/>
      <c r="AS703" s="1569"/>
      <c r="AT703" s="1569"/>
      <c r="AU703" s="1569"/>
      <c r="AV703" s="1569"/>
      <c r="AW703" s="1569"/>
      <c r="AX703" s="1569"/>
      <c r="AY703" s="1569"/>
      <c r="AZ703" s="1569"/>
      <c r="BA703" s="1569"/>
      <c r="BB703" s="1569"/>
      <c r="BC703" s="1569"/>
      <c r="BD703" s="1569"/>
      <c r="BE703" s="1569"/>
      <c r="BF703" s="1569"/>
      <c r="BG703" s="1569"/>
      <c r="BH703" s="1569"/>
      <c r="BI703" s="1569"/>
      <c r="BJ703" s="1569"/>
      <c r="BK703" s="1569"/>
      <c r="BL703" s="1569"/>
      <c r="BM703" s="1569"/>
      <c r="BN703" s="1571"/>
    </row>
    <row r="704" spans="1:66" ht="15.75" customHeight="1" x14ac:dyDescent="0.15">
      <c r="A704" s="1123"/>
      <c r="B704" s="161"/>
      <c r="C704" s="3671"/>
      <c r="D704" s="1366" t="str">
        <f t="shared" si="192"/>
        <v>Low Price Range</v>
      </c>
      <c r="E704" s="1391" t="str">
        <f t="shared" si="193"/>
        <v>High Range CAPEX</v>
      </c>
      <c r="F704" s="1614">
        <f t="shared" si="194"/>
        <v>-12.405370689581478</v>
      </c>
      <c r="G704" s="1569">
        <f>(SUM($G642:G642)+ABS($F642))/ABS($F642)</f>
        <v>0.92159703368852464</v>
      </c>
      <c r="H704" s="1569">
        <f>(SUM($G642:H642)+ABS($F642))/ABS($F642)</f>
        <v>0.7963280673770492</v>
      </c>
      <c r="I704" s="1569">
        <f>(SUM($G642:I642)+ABS($F642))/ABS($F642)</f>
        <v>0.64811906173767375</v>
      </c>
      <c r="J704" s="1569">
        <f>(SUM($G642:J642)+ABS($F642))/ABS($F642)</f>
        <v>0.48535729542619849</v>
      </c>
      <c r="K704" s="1569">
        <f>(SUM($G642:K642)+ABS($F642))/ABS($F642)</f>
        <v>0.31220002784350592</v>
      </c>
      <c r="L704" s="1569">
        <f>(SUM($G642:L642)+ABS($F642))/ABS($F642)</f>
        <v>0.13108623006971057</v>
      </c>
      <c r="M704" s="1569">
        <f>(SUM($G642:M642)+ABS($F642))/ABS($F642)</f>
        <v>-5.639980592909543E-2</v>
      </c>
      <c r="N704" s="1569">
        <f>(SUM($G642:N642)+ABS($F642))/ABS($F642)</f>
        <v>-0.24915581224057073</v>
      </c>
      <c r="O704" s="1569">
        <f>(SUM($G642:O642)+ABS($F642))/ABS($F642)</f>
        <v>-0.44637589656837057</v>
      </c>
      <c r="P704" s="1569">
        <f>(SUM($G642:P642)+ABS($F642))/ABS($F642)</f>
        <v>-0.64744830389681962</v>
      </c>
      <c r="Q704" s="1569">
        <f>(SUM($G642:Q642)+ABS($F642))/ABS($F642)</f>
        <v>-0.85189476708081668</v>
      </c>
      <c r="R704" s="1569">
        <f>(SUM($G642:R642)+ABS($F642))/ABS($F642)</f>
        <v>-1.0593323985621481</v>
      </c>
      <c r="S704" s="1569">
        <f>(SUM($G642:S642)+ABS($F642))/ABS($F642)</f>
        <v>-1.2694486206830069</v>
      </c>
      <c r="T704" s="1569">
        <f>(SUM($G642:T642)+ABS($F642))/ABS($F642)</f>
        <v>-1.4819840427443465</v>
      </c>
      <c r="U704" s="1569">
        <f>(SUM($G642:U642)+ABS($F642))/ABS($F642)</f>
        <v>-1.6967203941604387</v>
      </c>
      <c r="V704" s="1569">
        <f>(SUM($G642:V642)+ABS($F642))/ABS($F642)</f>
        <v>-1.9134717924719142</v>
      </c>
      <c r="W704" s="1569">
        <f>(SUM($G642:W642)+ABS($F642))/ABS($F642)</f>
        <v>-2.1320782793235979</v>
      </c>
      <c r="X704" s="1569">
        <f>(SUM($G642:X642)+ABS($F642))/ABS($F642)</f>
        <v>-2.3524009400481329</v>
      </c>
      <c r="Y704" s="1569">
        <f>(SUM($G642:Y642)+ABS($F642))/ABS($F642)</f>
        <v>-2.5743181546794927</v>
      </c>
      <c r="Z704" s="1569">
        <f>(SUM($G642:Z642)+ABS($F642))/ABS($F642)</f>
        <v>-2.7977226738045466</v>
      </c>
      <c r="AA704" s="1569">
        <f>(SUM($G642:AA642)+ABS($F642))/ABS($F642)</f>
        <v>-3.0225193065818488</v>
      </c>
      <c r="AB704" s="1569">
        <f>(SUM($G642:AB642)+ABS($F642))/ABS($F642)</f>
        <v>-3.2486230703913419</v>
      </c>
      <c r="AC704" s="1569">
        <f>(SUM($G642:AC642)+ABS($F642))/ABS($F642)</f>
        <v>-3.475957693614864</v>
      </c>
      <c r="AD704" s="1569">
        <f>(SUM($G642:AD642)+ABS($F642))/ABS($F642)</f>
        <v>-3.7044543920622242</v>
      </c>
      <c r="AE704" s="1569">
        <f>(SUM($G642:AE642)+ABS($F642))/ABS($F642)</f>
        <v>-3.9340508599499899</v>
      </c>
      <c r="AF704" s="1569">
        <f>(SUM($G642:AF642)+ABS($F642))/ABS($F642)</f>
        <v>-4.1646904309089718</v>
      </c>
      <c r="AG704" s="1569">
        <f>(SUM($G642:AG642)+ABS($F642))/ABS($F642)</f>
        <v>-4.3963213750610857</v>
      </c>
      <c r="AH704" s="1569">
        <f>(SUM($G642:AH642)+ABS($F642))/ABS($F642)</f>
        <v>-4.6288963059724528</v>
      </c>
      <c r="AI704" s="1569">
        <f>(SUM($G642:AI642)+ABS($F642))/ABS($F642)</f>
        <v>-4.8623716770704846</v>
      </c>
      <c r="AJ704" s="1569">
        <f>(SUM($G642:AJ642)+ABS($F642))/ABS($F642)</f>
        <v>-5.0967073514656533</v>
      </c>
      <c r="AK704" s="1569">
        <f>(SUM($G642:AK642)+ABS($F642))/ABS($F642)</f>
        <v>-5.3318662324315351</v>
      </c>
      <c r="AL704" s="1569">
        <f>(SUM($G642:AL642)+ABS($F642))/ABS($F642)</f>
        <v>-5.5678139443430101</v>
      </c>
      <c r="AM704" s="1569">
        <f>(SUM($G642:AM642)+ABS($F642))/ABS($F642)</f>
        <v>-5.804518555847741</v>
      </c>
      <c r="AN704" s="1569">
        <f>(SUM($G642:AN642)+ABS($F642))/ABS($F642)</f>
        <v>-6.0419503385913824</v>
      </c>
      <c r="AO704" s="1569">
        <f>(SUM($G642:AO642)+ABS($F642))/ABS($F642)</f>
        <v>-6.2800815560357641</v>
      </c>
      <c r="AP704" s="1569">
        <f>(SUM($G642:AP642)+ABS($F642))/ABS($F642)</f>
        <v>-6.5188862778776873</v>
      </c>
      <c r="AQ704" s="1569">
        <f>(SUM($G642:AQ642)+ABS($F642))/ABS($F642)</f>
        <v>-6.7583402163509367</v>
      </c>
      <c r="AR704" s="1569">
        <f>(SUM($G642:AR642)+ABS($F642))/ABS($F642)</f>
        <v>-6.9984205813183191</v>
      </c>
      <c r="AS704" s="1569">
        <f>(SUM($G642:AS642)+ABS($F642))/ABS($F642)</f>
        <v>-7.239105951566482</v>
      </c>
      <c r="AT704" s="1569">
        <f>(SUM($G642:AT642)+ABS($F642))/ABS($F642)</f>
        <v>-7.4803761601288201</v>
      </c>
      <c r="AU704" s="1569">
        <f>(SUM($G642:AU642)+ABS($F642))/ABS($F642)</f>
        <v>-7.7222121917999624</v>
      </c>
      <c r="AV704" s="1569">
        <f>(SUM($G642:AV642)+ABS($F642))/ABS($F642)</f>
        <v>-7.9645960912840996</v>
      </c>
      <c r="AW704" s="1569">
        <f>(SUM($G642:AW642)+ABS($F642))/ABS($F642)</f>
        <v>-8.2075108806503074</v>
      </c>
      <c r="AX704" s="1569">
        <f>(SUM($G642:AX642)+ABS($F642))/ABS($F642)</f>
        <v>-8.4509404849601957</v>
      </c>
      <c r="AY704" s="1569">
        <f>(SUM($G642:AY642)+ABS($F642))/ABS($F642)</f>
        <v>-8.6948696650938579</v>
      </c>
      <c r="AZ704" s="1569">
        <f>(SUM($G642:AZ642)+ABS($F642))/ABS($F642)</f>
        <v>-8.93928395693497</v>
      </c>
      <c r="BA704" s="1569">
        <f>(SUM($G642:BA642)+ABS($F642))/ABS($F642)</f>
        <v>-9.184169616189644</v>
      </c>
      <c r="BB704" s="1569">
        <f>(SUM($G642:BB642)+ABS($F642))/ABS($F642)</f>
        <v>-9.4295135682098259</v>
      </c>
      <c r="BC704" s="1569">
        <f>(SUM($G642:BC642)+ABS($F642))/ABS($F642)</f>
        <v>-9.675303362273846</v>
      </c>
      <c r="BD704" s="1569">
        <f>(SUM($G642:BD642)+ABS($F642))/ABS($F642)</f>
        <v>-9.9215271298463534</v>
      </c>
      <c r="BE704" s="1569">
        <f>(SUM($G642:BE642)+ABS($F642))/ABS($F642)</f>
        <v>-10.168173546399599</v>
      </c>
      <c r="BF704" s="1569">
        <f>(SUM($G642:BF642)+ABS($F642))/ABS($F642)</f>
        <v>-10.415231796429079</v>
      </c>
      <c r="BG704" s="1569">
        <f>(SUM($G642:BG642)+ABS($F642))/ABS($F642)</f>
        <v>-10.662691541340712</v>
      </c>
      <c r="BH704" s="1569">
        <f>(SUM($G642:BH642)+ABS($F642))/ABS($F642)</f>
        <v>-10.910542889924697</v>
      </c>
      <c r="BI704" s="1569">
        <f>(SUM($G642:BI642)+ABS($F642))/ABS($F642)</f>
        <v>-11.158776371164205</v>
      </c>
      <c r="BJ704" s="1569">
        <f>(SUM($G642:BJ642)+ABS($F642))/ABS($F642)</f>
        <v>-11.407382909155594</v>
      </c>
      <c r="BK704" s="1569">
        <f>(SUM($G642:BK642)+ABS($F642))/ABS($F642)</f>
        <v>-11.656353799941842</v>
      </c>
      <c r="BL704" s="1569">
        <f>(SUM($G642:BL642)+ABS($F642))/ABS($F642)</f>
        <v>-11.905680690082562</v>
      </c>
      <c r="BM704" s="1569">
        <f>(SUM($G642:BM642)+ABS($F642))/ABS($F642)</f>
        <v>-12.155355556803048</v>
      </c>
      <c r="BN704" s="1571">
        <f>(SUM($G642:BN642)+ABS($F642))/ABS($F642)</f>
        <v>-12.405370689581478</v>
      </c>
    </row>
    <row r="705" spans="1:66" x14ac:dyDescent="0.15">
      <c r="A705" s="1123"/>
      <c r="B705" s="161"/>
      <c r="C705" s="3671"/>
      <c r="D705" s="1366" t="str">
        <f t="shared" si="192"/>
        <v>Low Price Range</v>
      </c>
      <c r="E705" s="1391" t="str">
        <f t="shared" si="193"/>
        <v>High Range CAPEX</v>
      </c>
      <c r="F705" s="1614">
        <f t="shared" si="194"/>
        <v>-10.871334002427941</v>
      </c>
      <c r="G705" s="1569">
        <f>(SUM($G643:G643)+ABS($F643))/ABS($F643)</f>
        <v>0.92159703368852464</v>
      </c>
      <c r="H705" s="1569">
        <f>(SUM($G643:H643)+ABS($F643))/ABS($F643)</f>
        <v>0.80804456737704922</v>
      </c>
      <c r="I705" s="1569">
        <f>(SUM($G643:I643)+ABS($F643))/ABS($F643)</f>
        <v>0.6764287347490946</v>
      </c>
      <c r="J705" s="1569">
        <f>(SUM($G643:J643)+ABS($F643))/ABS($F643)</f>
        <v>0.53299919343761915</v>
      </c>
      <c r="K705" s="1569">
        <f>(SUM($G643:K643)+ABS($F643))/ABS($F643)</f>
        <v>0.38093952698171857</v>
      </c>
      <c r="L705" s="1569">
        <f>(SUM($G643:L643)+ABS($F643))/ABS($F643)</f>
        <v>0.22215612430123585</v>
      </c>
      <c r="M705" s="1569">
        <f>(SUM($G643:M643)+ABS($F643))/ABS($F643)</f>
        <v>5.7907878629946889E-2</v>
      </c>
      <c r="N705" s="1569">
        <f>(SUM($G643:N643)+ABS($F643))/ABS($F643)</f>
        <v>-0.1109171764315286</v>
      </c>
      <c r="O705" s="1569">
        <f>(SUM($G643:O643)+ABS($F643))/ABS($F643)</f>
        <v>-0.28366202293873505</v>
      </c>
      <c r="P705" s="1569">
        <f>(SUM($G643:P643)+ABS($F643))/ABS($F643)</f>
        <v>-0.4598226843729718</v>
      </c>
      <c r="Q705" s="1569">
        <f>(SUM($G643:Q643)+ABS($F643))/ABS($F643)</f>
        <v>-0.6390014684469385</v>
      </c>
      <c r="R705" s="1569">
        <f>(SUM($G643:R643)+ABS($F643))/ABS($F643)</f>
        <v>-0.82087730567207029</v>
      </c>
      <c r="S705" s="1569">
        <f>(SUM($G643:S643)+ABS($F643))/ABS($F643)</f>
        <v>-1.0051860681809346</v>
      </c>
      <c r="T705" s="1569">
        <f>(SUM($G643:T643)+ABS($F643))/ABS($F643)</f>
        <v>-1.1917070219482515</v>
      </c>
      <c r="U705" s="1569">
        <f>(SUM($G643:U643)+ABS($F643))/ABS($F643)</f>
        <v>-1.3802532109400725</v>
      </c>
      <c r="V705" s="1569">
        <f>(SUM($G643:V643)+ABS($F643))/ABS($F643)</f>
        <v>-1.5706644526890479</v>
      </c>
      <c r="W705" s="1569">
        <f>(SUM($G643:W643)+ABS($F643))/ABS($F643)</f>
        <v>-1.7628021212626088</v>
      </c>
      <c r="X705" s="1569">
        <f>(SUM($G643:X643)+ABS($F643))/ABS($F643)</f>
        <v>-1.9565451857404554</v>
      </c>
      <c r="Y705" s="1569">
        <f>(SUM($G643:Y643)+ABS($F643))/ABS($F643)</f>
        <v>-2.1517871507224742</v>
      </c>
      <c r="Z705" s="1569">
        <f>(SUM($G643:Z643)+ABS($F643))/ABS($F643)</f>
        <v>-2.3484336578882967</v>
      </c>
      <c r="AA705" s="1569">
        <f>(SUM($G643:AA643)+ABS($F643))/ABS($F643)</f>
        <v>-2.5464005805939651</v>
      </c>
      <c r="AB705" s="1569">
        <f>(SUM($G643:AB643)+ABS($F643))/ABS($F643)</f>
        <v>-2.7456124920035574</v>
      </c>
      <c r="AC705" s="1569">
        <f>(SUM($G643:AC643)+ABS($F643))/ABS($F643)</f>
        <v>-2.9460014202293778</v>
      </c>
      <c r="AD705" s="1569">
        <f>(SUM($G643:AD643)+ABS($F643))/ABS($F643)</f>
        <v>-3.1475058268174614</v>
      </c>
      <c r="AE705" s="1569">
        <f>(SUM($G643:AE643)+ABS($F643))/ABS($F643)</f>
        <v>-3.3500697610524655</v>
      </c>
      <c r="AF705" s="1569">
        <f>(SUM($G643:AF643)+ABS($F643))/ABS($F643)</f>
        <v>-3.5536421541317216</v>
      </c>
      <c r="AG705" s="1569">
        <f>(SUM($G643:AG643)+ABS($F643))/ABS($F643)</f>
        <v>-3.7581762256849731</v>
      </c>
      <c r="AH705" s="1569">
        <f>(SUM($G643:AH643)+ABS($F643))/ABS($F643)</f>
        <v>-3.9636289813339141</v>
      </c>
      <c r="AI705" s="1569">
        <f>(SUM($G643:AI643)+ABS($F643))/ABS($F643)</f>
        <v>-4.169960784630204</v>
      </c>
      <c r="AJ705" s="1569">
        <f>(SUM($G643:AJ643)+ABS($F643))/ABS($F643)</f>
        <v>-4.3771349902199743</v>
      </c>
      <c r="AK705" s="1569">
        <f>(SUM($G643:AK643)+ABS($F643))/ABS($F643)</f>
        <v>-4.5851176277623562</v>
      </c>
      <c r="AL705" s="1569">
        <f>(SUM($G643:AL643)+ABS($F643))/ABS($F643)</f>
        <v>-4.7938771281957067</v>
      </c>
      <c r="AM705" s="1569">
        <f>(SUM($G643:AM643)+ABS($F643))/ABS($F643)</f>
        <v>-5.0033840855526988</v>
      </c>
      <c r="AN705" s="1569">
        <f>(SUM($G643:AN643)+ABS($F643))/ABS($F643)</f>
        <v>-5.2136110487869463</v>
      </c>
      <c r="AO705" s="1569">
        <f>(SUM($G643:AO643)+ABS($F643))/ABS($F643)</f>
        <v>-5.4245323390714848</v>
      </c>
      <c r="AP705" s="1569">
        <f>(SUM($G643:AP643)+ABS($F643))/ABS($F643)</f>
        <v>-5.6361238888243763</v>
      </c>
      <c r="AQ705" s="1569">
        <f>(SUM($G643:AQ643)+ABS($F643))/ABS($F643)</f>
        <v>-5.8483630993545335</v>
      </c>
      <c r="AR705" s="1569">
        <f>(SUM($G643:AR643)+ABS($F643))/ABS($F643)</f>
        <v>-6.0612287145359716</v>
      </c>
      <c r="AS705" s="1569">
        <f>(SUM($G643:AS643)+ABS($F643))/ABS($F643)</f>
        <v>-6.274700708337237</v>
      </c>
      <c r="AT705" s="1569">
        <f>(SUM($G643:AT643)+ABS($F643))/ABS($F643)</f>
        <v>-6.4887601843749074</v>
      </c>
      <c r="AU705" s="1569">
        <f>(SUM($G643:AU643)+ABS($F643))/ABS($F643)</f>
        <v>-6.7033892859411566</v>
      </c>
      <c r="AV705" s="1569">
        <f>(SUM($G643:AV643)+ABS($F643))/ABS($F643)</f>
        <v>-6.9185711151876959</v>
      </c>
      <c r="AW705" s="1569">
        <f>(SUM($G643:AW643)+ABS($F643))/ABS($F643)</f>
        <v>-7.1342896603411869</v>
      </c>
      <c r="AX705" s="1569">
        <f>(SUM($G643:AX643)+ABS($F643))/ABS($F643)</f>
        <v>-7.3505297299860617</v>
      </c>
      <c r="AY705" s="1569">
        <f>(SUM($G643:AY643)+ABS($F643))/ABS($F643)</f>
        <v>-7.567276893585424</v>
      </c>
      <c r="AZ705" s="1569">
        <f>(SUM($G643:AZ643)+ABS($F643))/ABS($F643)</f>
        <v>-7.7845174275240927</v>
      </c>
      <c r="BA705" s="1569">
        <f>(SUM($G643:BA643)+ABS($F643))/ABS($F643)</f>
        <v>-8.0022382660536007</v>
      </c>
      <c r="BB705" s="1569">
        <f>(SUM($G643:BB643)+ABS($F643))/ABS($F643)</f>
        <v>-8.2204269566001926</v>
      </c>
      <c r="BC705" s="1569">
        <f>(SUM($G643:BC643)+ABS($F643))/ABS($F643)</f>
        <v>-8.4390716189659756</v>
      </c>
      <c r="BD705" s="1569">
        <f>(SUM($G643:BD643)+ABS($F643))/ABS($F643)</f>
        <v>-8.6581609080124498</v>
      </c>
      <c r="BE705" s="1569">
        <f>(SUM($G643:BE643)+ABS($F643))/ABS($F643)</f>
        <v>-8.877683979466239</v>
      </c>
      <c r="BF705" s="1569">
        <f>(SUM($G643:BF643)+ABS($F643))/ABS($F643)</f>
        <v>-9.0976304585303271</v>
      </c>
      <c r="BG705" s="1569">
        <f>(SUM($G643:BG643)+ABS($F643))/ABS($F643)</f>
        <v>-9.3179904110217038</v>
      </c>
      <c r="BH705" s="1569">
        <f>(SUM($G643:BH643)+ABS($F643))/ABS($F643)</f>
        <v>-9.5387543167886903</v>
      </c>
      <c r="BI705" s="1569">
        <f>(SUM($G643:BI643)+ABS($F643))/ABS($F643)</f>
        <v>-9.7599130451894691</v>
      </c>
      <c r="BJ705" s="1569">
        <f>(SUM($G643:BJ643)+ABS($F643))/ABS($F643)</f>
        <v>-9.9814578324377905</v>
      </c>
      <c r="BK705" s="1569">
        <f>(SUM($G643:BK643)+ABS($F643))/ABS($F643)</f>
        <v>-10.203380260643184</v>
      </c>
      <c r="BL705" s="1569">
        <f>(SUM($G643:BL643)+ABS($F643))/ABS($F643)</f>
        <v>-10.425672238391753</v>
      </c>
      <c r="BM705" s="1569">
        <f>(SUM($G643:BM643)+ABS($F643))/ABS($F643)</f>
        <v>-10.648325982729915</v>
      </c>
      <c r="BN705" s="1571">
        <f>(SUM($G643:BN643)+ABS($F643))/ABS($F643)</f>
        <v>-10.871334002427941</v>
      </c>
    </row>
    <row r="706" spans="1:66" x14ac:dyDescent="0.15">
      <c r="A706" s="1123"/>
      <c r="B706" s="161"/>
      <c r="C706" s="3671"/>
      <c r="D706" s="1366" t="str">
        <f t="shared" si="192"/>
        <v>Low Price Range</v>
      </c>
      <c r="E706" s="1391" t="str">
        <f t="shared" si="193"/>
        <v>High Range CAPEX</v>
      </c>
      <c r="F706" s="1614">
        <f t="shared" si="194"/>
        <v>-8.9592599193879749</v>
      </c>
      <c r="G706" s="1569">
        <f>(SUM($G644:G644)+ABS($F644))/ABS($F644)</f>
        <v>0.92159703368852464</v>
      </c>
      <c r="H706" s="1569">
        <f>(SUM($G644:H644)+ABS($F644))/ABS($F644)</f>
        <v>0.81976106737704924</v>
      </c>
      <c r="I706" s="1569">
        <f>(SUM($G644:I644)+ABS($F644))/ABS($F644)</f>
        <v>0.70531954983814482</v>
      </c>
      <c r="J706" s="1569">
        <f>(SUM($G644:J644)+ABS($F644))/ABS($F644)</f>
        <v>0.58239388352666943</v>
      </c>
      <c r="K706" s="1569">
        <f>(SUM($G644:K644)+ABS($F644))/ABS($F644)</f>
        <v>0.45313819570655856</v>
      </c>
      <c r="L706" s="1569">
        <f>(SUM($G644:L644)+ABS($F644))/ABS($F644)</f>
        <v>0.31886753329039713</v>
      </c>
      <c r="M706" s="1569">
        <f>(SUM($G644:M644)+ABS($F644))/ABS($F644)</f>
        <v>0.18046386291598054</v>
      </c>
      <c r="N706" s="1569">
        <f>(SUM($G644:N644)+ABS($F644))/ABS($F644)</f>
        <v>3.8557466604505146E-2</v>
      </c>
      <c r="O706" s="1569">
        <f>(SUM($G644:O644)+ABS($F644))/ABS($F644)</f>
        <v>-0.10638008872107355</v>
      </c>
      <c r="P706" s="1569">
        <f>(SUM($G644:P644)+ABS($F644))/ABS($F644)</f>
        <v>-0.25398350439032086</v>
      </c>
      <c r="Q706" s="1569">
        <f>(SUM($G644:Q644)+ABS($F644))/ABS($F644)</f>
        <v>-0.4039619790687306</v>
      </c>
      <c r="R706" s="1569">
        <f>(SUM($G644:R644)+ABS($F644))/ABS($F644)</f>
        <v>-0.55607887187442351</v>
      </c>
      <c r="S706" s="1569">
        <f>(SUM($G644:S644)+ABS($F644))/ABS($F644)</f>
        <v>-0.71013809865800448</v>
      </c>
      <c r="T706" s="1569">
        <f>(SUM($G644:T644)+ABS($F644))/ABS($F644)</f>
        <v>-0.86597469862612697</v>
      </c>
      <c r="U706" s="1569">
        <f>(SUM($G644:U644)+ABS($F644))/ABS($F644)</f>
        <v>-1.0234480935259131</v>
      </c>
      <c r="V706" s="1569">
        <f>(SUM($G644:V644)+ABS($F644))/ABS($F644)</f>
        <v>-1.1824371468373889</v>
      </c>
      <c r="W706" s="1569">
        <f>(SUM($G644:W644)+ABS($F644))/ABS($F644)</f>
        <v>-1.3428364624473033</v>
      </c>
      <c r="X706" s="1569">
        <f>(SUM($G644:X644)+ABS($F644))/ABS($F644)</f>
        <v>-1.5045535588714714</v>
      </c>
      <c r="Y706" s="1569">
        <f>(SUM($G644:Y644)+ABS($F644))/ABS($F644)</f>
        <v>-1.6675066758352481</v>
      </c>
      <c r="Z706" s="1569">
        <f>(SUM($G644:Z644)+ABS($F644))/ABS($F644)</f>
        <v>-1.8316230465687182</v>
      </c>
      <c r="AA706" s="1569">
        <f>(SUM($G644:AA644)+ABS($F644))/ABS($F644)</f>
        <v>-1.9968375190686387</v>
      </c>
      <c r="AB706" s="1569">
        <f>(SUM($G644:AB644)+ABS($F644))/ABS($F644)</f>
        <v>-2.1630914429103552</v>
      </c>
      <c r="AC706" s="1569">
        <f>(SUM($G644:AC644)+ABS($F644))/ABS($F644)</f>
        <v>-2.3303317609505241</v>
      </c>
      <c r="AD706" s="1569">
        <f>(SUM($G644:AD644)+ABS($F644))/ABS($F644)</f>
        <v>-2.4985102611067949</v>
      </c>
      <c r="AE706" s="1569">
        <f>(SUM($G644:AE644)+ABS($F644))/ABS($F644)</f>
        <v>-2.6675829546294776</v>
      </c>
      <c r="AF706" s="1569">
        <f>(SUM($G644:AF644)+ABS($F644))/ABS($F644)</f>
        <v>-2.8375095553658483</v>
      </c>
      <c r="AG706" s="1569">
        <f>(SUM($G644:AG644)+ABS($F644))/ABS($F644)</f>
        <v>-3.0082530404253185</v>
      </c>
      <c r="AH706" s="1569">
        <f>(SUM($G644:AH644)+ABS($F644))/ABS($F644)</f>
        <v>-3.1797792770277766</v>
      </c>
      <c r="AI706" s="1569">
        <f>(SUM($G644:AI644)+ABS($F644))/ABS($F644)</f>
        <v>-3.352056703595836</v>
      </c>
      <c r="AJ706" s="1569">
        <f>(SUM($G644:AJ644)+ABS($F644))/ABS($F644)</f>
        <v>-3.5250560556367914</v>
      </c>
      <c r="AK706" s="1569">
        <f>(SUM($G644:AK644)+ABS($F644))/ABS($F644)</f>
        <v>-3.6987501288634395</v>
      </c>
      <c r="AL706" s="1569">
        <f>(SUM($G644:AL644)+ABS($F644))/ABS($F644)</f>
        <v>-3.8731135734749147</v>
      </c>
      <c r="AM706" s="1569">
        <f>(SUM($G644:AM644)+ABS($F644))/ABS($F644)</f>
        <v>-4.0481227146672678</v>
      </c>
      <c r="AN706" s="1569">
        <f>(SUM($G644:AN644)+ABS($F644))/ABS($F644)</f>
        <v>-4.2237553953473377</v>
      </c>
      <c r="AO706" s="1569">
        <f>(SUM($G644:AO644)+ABS($F644))/ABS($F644)</f>
        <v>-4.3999908377402059</v>
      </c>
      <c r="AP706" s="1569">
        <f>(SUM($G644:AP644)+ABS($F644))/ABS($F644)</f>
        <v>-4.5768095211531046</v>
      </c>
      <c r="AQ706" s="1569">
        <f>(SUM($G644:AQ644)+ABS($F644))/ABS($F644)</f>
        <v>-4.7541930736192333</v>
      </c>
      <c r="AR706" s="1569">
        <f>(SUM($G644:AR644)+ABS($F644))/ABS($F644)</f>
        <v>-4.9321241755177798</v>
      </c>
      <c r="AS706" s="1569">
        <f>(SUM($G644:AS644)+ABS($F644))/ABS($F644)</f>
        <v>-5.1105864735701854</v>
      </c>
      <c r="AT706" s="1569">
        <f>(SUM($G644:AT644)+ABS($F644))/ABS($F644)</f>
        <v>-5.289564503861456</v>
      </c>
      <c r="AU706" s="1569">
        <f>(SUM($G644:AU644)+ABS($F644))/ABS($F644)</f>
        <v>-5.4690436227402781</v>
      </c>
      <c r="AV706" s="1569">
        <f>(SUM($G644:AV644)+ABS($F644))/ABS($F644)</f>
        <v>-5.649009944621354</v>
      </c>
      <c r="AW706" s="1569">
        <f>(SUM($G644:AW644)+ABS($F644))/ABS($F644)</f>
        <v>-5.8294502858545219</v>
      </c>
      <c r="AX706" s="1569">
        <f>(SUM($G644:AX644)+ABS($F644))/ABS($F644)</f>
        <v>-6.0103521139432141</v>
      </c>
      <c r="AY706" s="1569">
        <f>(SUM($G644:AY644)+ABS($F644))/ABS($F644)</f>
        <v>-6.1917035014938291</v>
      </c>
      <c r="AZ706" s="1569">
        <f>(SUM($G644:AZ644)+ABS($F644))/ABS($F644)</f>
        <v>-6.3734930843611277</v>
      </c>
      <c r="BA706" s="1569">
        <f>(SUM($G644:BA644)+ABS($F644))/ABS($F644)</f>
        <v>-6.5557100235253989</v>
      </c>
      <c r="BB706" s="1569">
        <f>(SUM($G644:BB644)+ABS($F644))/ABS($F644)</f>
        <v>-6.7383439702971897</v>
      </c>
      <c r="BC706" s="1569">
        <f>(SUM($G644:BC644)+ABS($F644))/ABS($F644)</f>
        <v>-6.9213850344966401</v>
      </c>
      <c r="BD706" s="1569">
        <f>(SUM($G644:BD644)+ABS($F644))/ABS($F644)</f>
        <v>-7.1048237552982023</v>
      </c>
      <c r="BE706" s="1569">
        <f>(SUM($G644:BE644)+ABS($F644))/ABS($F644)</f>
        <v>-7.288651074469203</v>
      </c>
      <c r="BF706" s="1569">
        <f>(SUM($G644:BF644)+ABS($F644))/ABS($F644)</f>
        <v>-7.4728583117630833</v>
      </c>
      <c r="BG706" s="1569">
        <f>(SUM($G644:BG644)+ABS($F644))/ABS($F644)</f>
        <v>-7.6574371422561338</v>
      </c>
      <c r="BH706" s="1569">
        <f>(SUM($G644:BH644)+ABS($F644))/ABS($F644)</f>
        <v>-7.8423795754408046</v>
      </c>
      <c r="BI706" s="1569">
        <f>(SUM($G644:BI644)+ABS($F644))/ABS($F644)</f>
        <v>-8.0276779359097468</v>
      </c>
      <c r="BJ706" s="1569">
        <f>(SUM($G644:BJ644)+ABS($F644))/ABS($F644)</f>
        <v>-8.2133248454831076</v>
      </c>
      <c r="BK706" s="1569">
        <f>(SUM($G644:BK644)+ABS($F644))/ABS($F644)</f>
        <v>-8.3993132066475997</v>
      </c>
      <c r="BL706" s="1569">
        <f>(SUM($G644:BL644)+ABS($F644))/ABS($F644)</f>
        <v>-8.5856361871900013</v>
      </c>
      <c r="BM706" s="1569">
        <f>(SUM($G644:BM644)+ABS($F644))/ABS($F644)</f>
        <v>-8.7722872059199677</v>
      </c>
      <c r="BN706" s="1571">
        <f>(SUM($G644:BN644)+ABS($F644))/ABS($F644)</f>
        <v>-8.9592599193879749</v>
      </c>
    </row>
    <row r="707" spans="1:66" ht="7.5" customHeight="1" x14ac:dyDescent="0.15">
      <c r="A707" s="1123"/>
      <c r="B707" s="161"/>
      <c r="C707" s="3671"/>
      <c r="D707" s="1366"/>
      <c r="E707" s="1391"/>
      <c r="F707" s="1614"/>
      <c r="G707" s="1569"/>
      <c r="H707" s="1569"/>
      <c r="I707" s="1569"/>
      <c r="J707" s="1569"/>
      <c r="K707" s="1569"/>
      <c r="L707" s="1569"/>
      <c r="M707" s="1569"/>
      <c r="N707" s="1569"/>
      <c r="O707" s="1569"/>
      <c r="P707" s="1569"/>
      <c r="Q707" s="1569"/>
      <c r="R707" s="1569"/>
      <c r="S707" s="1569"/>
      <c r="T707" s="1569"/>
      <c r="U707" s="1569"/>
      <c r="V707" s="1569"/>
      <c r="W707" s="1569"/>
      <c r="X707" s="1569"/>
      <c r="Y707" s="1569"/>
      <c r="Z707" s="1569"/>
      <c r="AA707" s="1569"/>
      <c r="AB707" s="1569"/>
      <c r="AC707" s="1569"/>
      <c r="AD707" s="1569"/>
      <c r="AE707" s="1569"/>
      <c r="AF707" s="1569"/>
      <c r="AG707" s="1569"/>
      <c r="AH707" s="1569"/>
      <c r="AI707" s="1569"/>
      <c r="AJ707" s="1569"/>
      <c r="AK707" s="1569"/>
      <c r="AL707" s="1569"/>
      <c r="AM707" s="1569"/>
      <c r="AN707" s="1569"/>
      <c r="AO707" s="1569"/>
      <c r="AP707" s="1569"/>
      <c r="AQ707" s="1569"/>
      <c r="AR707" s="1569"/>
      <c r="AS707" s="1569"/>
      <c r="AT707" s="1569"/>
      <c r="AU707" s="1569"/>
      <c r="AV707" s="1569"/>
      <c r="AW707" s="1569"/>
      <c r="AX707" s="1569"/>
      <c r="AY707" s="1569"/>
      <c r="AZ707" s="1569"/>
      <c r="BA707" s="1569"/>
      <c r="BB707" s="1569"/>
      <c r="BC707" s="1569"/>
      <c r="BD707" s="1569"/>
      <c r="BE707" s="1569"/>
      <c r="BF707" s="1569"/>
      <c r="BG707" s="1569"/>
      <c r="BH707" s="1569"/>
      <c r="BI707" s="1569"/>
      <c r="BJ707" s="1569"/>
      <c r="BK707" s="1569"/>
      <c r="BL707" s="1569"/>
      <c r="BM707" s="1569"/>
      <c r="BN707" s="1571"/>
    </row>
    <row r="708" spans="1:66" x14ac:dyDescent="0.15">
      <c r="A708" s="1123"/>
      <c r="B708" s="161"/>
      <c r="C708" s="3671"/>
      <c r="D708" s="1366" t="str">
        <f t="shared" si="192"/>
        <v>High Price Range</v>
      </c>
      <c r="E708" s="1391" t="str">
        <f t="shared" si="193"/>
        <v>High Range CAPEX</v>
      </c>
      <c r="F708" s="1614">
        <f t="shared" si="194"/>
        <v>-1.0060604919502123</v>
      </c>
      <c r="G708" s="1569">
        <f>(SUM($G646:G646)+ABS($F646))/ABS($F646)</f>
        <v>1.4200848336885246</v>
      </c>
      <c r="H708" s="1569">
        <f>(SUM($G646:H646)+ABS($F646))/ABS($F646)</f>
        <v>1.6936061073770492</v>
      </c>
      <c r="I708" s="1569">
        <f>(SUM($G646:I646)+ABS($F646))/ABS($F646)</f>
        <v>1.8953872319076122</v>
      </c>
      <c r="J708" s="1569">
        <f>(SUM($G646:J646)+ABS($F646))/ABS($F646)</f>
        <v>2.0516576575961372</v>
      </c>
      <c r="K708" s="1569">
        <f>(SUM($G646:K646)+ABS($F646))/ABS($F646)</f>
        <v>2.1754183390288233</v>
      </c>
      <c r="L708" s="1569">
        <f>(SUM($G646:L646)+ABS($F646))/ABS($F646)</f>
        <v>2.2742966453909785</v>
      </c>
      <c r="M708" s="1569">
        <f>(SUM($G646:M646)+ABS($F646))/ABS($F646)</f>
        <v>2.3532471166610494</v>
      </c>
      <c r="N708" s="1569">
        <f>(SUM($G646:N646)+ABS($F646))/ABS($F646)</f>
        <v>2.4157168639495743</v>
      </c>
      <c r="O708" s="1569">
        <f>(SUM($G646:O646)+ABS($F646))/ABS($F646)</f>
        <v>2.4642261459500387</v>
      </c>
      <c r="P708" s="1569">
        <f>(SUM($G646:P646)+ABS($F646))/ABS($F646)</f>
        <v>2.5006880978338928</v>
      </c>
      <c r="Q708" s="1569">
        <f>(SUM($G646:Q646)+ABS($F646))/ABS($F646)</f>
        <v>2.5265983995272467</v>
      </c>
      <c r="R708" s="1569">
        <f>(SUM($G646:R646)+ABS($F646))/ABS($F646)</f>
        <v>2.5431544513546753</v>
      </c>
      <c r="S708" s="1569">
        <f>(SUM($G646:S646)+ABS($F646))/ABS($F646)</f>
        <v>2.5513337742120243</v>
      </c>
      <c r="T708" s="1569">
        <f>(SUM($G646:T646)+ABS($F646))/ABS($F646)</f>
        <v>2.5519475579657862</v>
      </c>
      <c r="U708" s="1569">
        <f>(SUM($G646:U646)+ABS($F646))/ABS($F646)</f>
        <v>2.545678397974807</v>
      </c>
      <c r="V708" s="1569">
        <f>(SUM($G646:V646)+ABS($F646))/ABS($F646)</f>
        <v>2.5331076025433319</v>
      </c>
      <c r="W708" s="1569">
        <f>(SUM($G646:W646)+ABS($F646))/ABS($F646)</f>
        <v>2.5147354077910666</v>
      </c>
      <c r="X708" s="1569">
        <f>(SUM($G646:X646)+ABS($F646))/ABS($F646)</f>
        <v>2.4909962401291428</v>
      </c>
      <c r="Y708" s="1569">
        <f>(SUM($G646:Y646)+ABS($F646))/ABS($F646)</f>
        <v>2.4622704404270168</v>
      </c>
      <c r="Z708" s="1569">
        <f>(SUM($G646:Z646)+ABS($F646))/ABS($F646)</f>
        <v>2.4288934086718053</v>
      </c>
      <c r="AA708" s="1569">
        <f>(SUM($G646:AA646)+ABS($F646))/ABS($F646)</f>
        <v>2.3911628342033686</v>
      </c>
      <c r="AB708" s="1569">
        <f>(SUM($G646:AB646)+ABS($F646))/ABS($F646)</f>
        <v>2.3493444822957565</v>
      </c>
      <c r="AC708" s="1569">
        <f>(SUM($G646:AC646)+ABS($F646))/ABS($F646)</f>
        <v>2.303676876396346</v>
      </c>
      <c r="AD708" s="1569">
        <f>(SUM($G646:AD646)+ABS($F646))/ABS($F646)</f>
        <v>2.2543751245959944</v>
      </c>
      <c r="AE708" s="1569">
        <f>(SUM($G646:AE646)+ABS($F646))/ABS($F646)</f>
        <v>2.2016340751307042</v>
      </c>
      <c r="AF708" s="1569">
        <f>(SUM($G646:AF646)+ABS($F646))/ABS($F646)</f>
        <v>2.1456309401542883</v>
      </c>
      <c r="AG708" s="1569">
        <f>(SUM($G646:AG646)+ABS($F646))/ABS($F646)</f>
        <v>2.0865274939826781</v>
      </c>
      <c r="AH708" s="1569">
        <f>(SUM($G646:AH646)+ABS($F646))/ABS($F646)</f>
        <v>2.024471927723392</v>
      </c>
      <c r="AI708" s="1569">
        <f>(SUM($G646:AI646)+ABS($F646))/ABS($F646)</f>
        <v>1.9596004241252141</v>
      </c>
      <c r="AJ708" s="1569">
        <f>(SUM($G646:AJ646)+ABS($F646))/ABS($F646)</f>
        <v>1.8920385028701359</v>
      </c>
      <c r="AK708" s="1569">
        <f>(SUM($G646:AK646)+ABS($F646))/ABS($F646)</f>
        <v>1.8219021761693377</v>
      </c>
      <c r="AL708" s="1569">
        <f>(SUM($G646:AL646)+ABS($F646))/ABS($F646)</f>
        <v>1.7492989465618625</v>
      </c>
      <c r="AM708" s="1569">
        <f>(SUM($G646:AM646)+ABS($F646))/ABS($F646)</f>
        <v>1.6743286726376101</v>
      </c>
      <c r="AN708" s="1569">
        <f>(SUM($G646:AN646)+ABS($F646))/ABS($F646)</f>
        <v>1.5970843235735026</v>
      </c>
      <c r="AO708" s="1569">
        <f>(SUM($G646:AO646)+ABS($F646))/ABS($F646)</f>
        <v>1.5176526395602217</v>
      </c>
      <c r="AP708" s="1569">
        <f>(SUM($G646:AP646)+ABS($F646))/ABS($F646)</f>
        <v>1.4361147121683877</v>
      </c>
      <c r="AQ708" s="1569">
        <f>(SUM($G646:AQ646)+ABS($F646))/ABS($F646)</f>
        <v>1.3525464962795937</v>
      </c>
      <c r="AR708" s="1569">
        <f>(SUM($G646:AR646)+ABS($F646))/ABS($F646)</f>
        <v>1.2670192632555981</v>
      </c>
      <c r="AS708" s="1569">
        <f>(SUM($G646:AS646)+ABS($F646))/ABS($F646)</f>
        <v>1.1796000034366982</v>
      </c>
      <c r="AT708" s="1569">
        <f>(SUM($G646:AT646)+ABS($F646))/ABS($F646)</f>
        <v>1.0903517847702338</v>
      </c>
      <c r="AU708" s="1569">
        <f>(SUM($G646:AU646)+ABS($F646))/ABS($F646)</f>
        <v>0.99933407331247937</v>
      </c>
      <c r="AV708" s="1569">
        <f>(SUM($G646:AV646)+ABS($F646))/ABS($F646)</f>
        <v>0.90660302047543495</v>
      </c>
      <c r="AW708" s="1569">
        <f>(SUM($G646:AW646)+ABS($F646))/ABS($F646)</f>
        <v>0.81221172116793672</v>
      </c>
      <c r="AX708" s="1569">
        <f>(SUM($G646:AX646)+ABS($F646))/ABS($F646)</f>
        <v>0.71621044637955211</v>
      </c>
      <c r="AY708" s="1569">
        <f>(SUM($G646:AY646)+ABS($F646))/ABS($F646)</f>
        <v>0.61864685325330893</v>
      </c>
      <c r="AZ708" s="1569">
        <f>(SUM($G646:AZ646)+ABS($F646))/ABS($F646)</f>
        <v>0.51956617527148541</v>
      </c>
      <c r="BA708" s="1569">
        <f>(SUM($G646:BA646)+ABS($F646))/ABS($F646)</f>
        <v>0.41901139482306521</v>
      </c>
      <c r="BB708" s="1569">
        <f>(SUM($G646:BB646)+ABS($F646))/ABS($F646)</f>
        <v>0.31702340012048869</v>
      </c>
      <c r="BC708" s="1569">
        <f>(SUM($G646:BC646)+ABS($F646))/ABS($F646)</f>
        <v>0.21364112817765041</v>
      </c>
      <c r="BD708" s="1569">
        <f>(SUM($G646:BD646)+ABS($F646))/ABS($F646)</f>
        <v>0.10890169534312336</v>
      </c>
      <c r="BE708" s="1569">
        <f>(SUM($G646:BE646)+ABS($F646))/ABS($F646)</f>
        <v>2.8405166961231174E-3</v>
      </c>
      <c r="BF708" s="1569">
        <f>(SUM($G646:BF646)+ABS($F646))/ABS($F646)</f>
        <v>-0.10450858454730476</v>
      </c>
      <c r="BG708" s="1569">
        <f>(SUM($G646:BG646)+ABS($F646))/ABS($F646)</f>
        <v>-0.21311327660816837</v>
      </c>
      <c r="BH708" s="1569">
        <f>(SUM($G646:BH646)+ABS($F646))/ABS($F646)</f>
        <v>-0.32294262680775176</v>
      </c>
      <c r="BI708" s="1569">
        <f>(SUM($G646:BI646)+ABS($F646))/ABS($F646)</f>
        <v>-0.43396701653247965</v>
      </c>
      <c r="BJ708" s="1569">
        <f>(SUM($G646:BJ646)+ABS($F646))/ABS($F646)</f>
        <v>-0.54615806280220336</v>
      </c>
      <c r="BK708" s="1569">
        <f>(SUM($G646:BK646)+ABS($F646))/ABS($F646)</f>
        <v>-0.65948854582160676</v>
      </c>
      <c r="BL708" s="1569">
        <f>(SUM($G646:BL646)+ABS($F646))/ABS($F646)</f>
        <v>-0.77393234196244431</v>
      </c>
      <c r="BM708" s="1569">
        <f>(SUM($G646:BM646)+ABS($F646))/ABS($F646)</f>
        <v>-0.88946436168385468</v>
      </c>
      <c r="BN708" s="1571">
        <f>(SUM($G646:BN646)+ABS($F646))/ABS($F646)</f>
        <v>-1.0060604919502123</v>
      </c>
    </row>
    <row r="709" spans="1:66" x14ac:dyDescent="0.15">
      <c r="A709" s="1123"/>
      <c r="B709" s="161"/>
      <c r="C709" s="3671"/>
      <c r="D709" s="1366" t="str">
        <f t="shared" si="192"/>
        <v>High Price Range</v>
      </c>
      <c r="E709" s="1391" t="str">
        <f t="shared" si="193"/>
        <v>High Range CAPEX</v>
      </c>
      <c r="F709" s="1614">
        <f t="shared" si="194"/>
        <v>3.7913166693144209</v>
      </c>
      <c r="G709" s="1569">
        <f>(SUM($G647:G647)+ABS($F647))/ABS($F647)</f>
        <v>1.4200848336885246</v>
      </c>
      <c r="H709" s="1569">
        <f>(SUM($G647:H647)+ABS($F647))/ABS($F647)</f>
        <v>1.7302469973770489</v>
      </c>
      <c r="I709" s="1569">
        <f>(SUM($G647:I647)+ABS($F647))/ABS($F647)</f>
        <v>1.9839197812822063</v>
      </c>
      <c r="J709" s="1569">
        <f>(SUM($G647:J647)+ABS($F647))/ABS($F647)</f>
        <v>2.2006476754707309</v>
      </c>
      <c r="K709" s="1569">
        <f>(SUM($G647:K647)+ABS($F647))/ABS($F647)</f>
        <v>2.3903866680160073</v>
      </c>
      <c r="L709" s="1569">
        <f>(SUM($G647:L647)+ABS($F647))/ABS($F647)</f>
        <v>2.55909858938867</v>
      </c>
      <c r="M709" s="1569">
        <f>(SUM($G647:M647)+ABS($F647))/ABS($F647)</f>
        <v>2.7107203634568129</v>
      </c>
      <c r="N709" s="1569">
        <f>(SUM($G647:N647)+ABS($F647))/ABS($F647)</f>
        <v>2.8480291285703374</v>
      </c>
      <c r="O709" s="1569">
        <f>(SUM($G647:O647)+ABS($F647))/ABS($F647)</f>
        <v>2.9730795701925485</v>
      </c>
      <c r="P709" s="1569">
        <f>(SUM($G647:P647)+ABS($F647))/ABS($F647)</f>
        <v>3.0874477689093118</v>
      </c>
      <c r="Q709" s="1569">
        <f>(SUM($G647:Q647)+ABS($F647))/ABS($F647)</f>
        <v>3.1923774237222773</v>
      </c>
      <c r="R709" s="1569">
        <f>(SUM($G647:R647)+ABS($F647))/ABS($F647)</f>
        <v>3.2888726119423195</v>
      </c>
      <c r="S709" s="1569">
        <f>(SUM($G647:S647)+ABS($F647))/ABS($F647)</f>
        <v>3.3777593379339255</v>
      </c>
      <c r="T709" s="1569">
        <f>(SUM($G647:T647)+ABS($F647))/ABS($F647)</f>
        <v>3.4597279009451256</v>
      </c>
      <c r="U709" s="1569">
        <f>(SUM($G647:U647)+ABS($F647))/ABS($F647)</f>
        <v>3.535362966658909</v>
      </c>
      <c r="V709" s="1569">
        <f>(SUM($G647:V647)+ABS($F647))/ABS($F647)</f>
        <v>3.6051654720586832</v>
      </c>
      <c r="W709" s="1569">
        <f>(SUM($G647:W647)+ABS($F647))/ABS($F647)</f>
        <v>3.669568940598245</v>
      </c>
      <c r="X709" s="1569">
        <f>(SUM($G647:X647)+ABS($F647))/ABS($F647)</f>
        <v>3.7289518710304024</v>
      </c>
      <c r="Y709" s="1569">
        <f>(SUM($G647:Y647)+ABS($F647))/ABS($F647)</f>
        <v>3.7836473053251209</v>
      </c>
      <c r="Z709" s="1569">
        <f>(SUM($G647:Z647)+ABS($F647))/ABS($F647)</f>
        <v>3.8339503292876493</v>
      </c>
      <c r="AA709" s="1569">
        <f>(SUM($G647:AA647)+ABS($F647))/ABS($F647)</f>
        <v>3.8801240313067842</v>
      </c>
      <c r="AB709" s="1569">
        <f>(SUM($G647:AB647)+ABS($F647))/ABS($F647)</f>
        <v>3.9224042929510836</v>
      </c>
      <c r="AC709" s="1569">
        <f>(SUM($G647:AC647)+ABS($F647))/ABS($F647)</f>
        <v>3.9610036820061674</v>
      </c>
      <c r="AD709" s="1569">
        <f>(SUM($G647:AD647)+ABS($F647))/ABS($F647)</f>
        <v>3.9961146470464808</v>
      </c>
      <c r="AE709" s="1569">
        <f>(SUM($G647:AE647)+ABS($F647))/ABS($F647)</f>
        <v>4.0279121621689198</v>
      </c>
      <c r="AF709" s="1569">
        <f>(SUM($G647:AF647)+ABS($F647))/ABS($F647)</f>
        <v>4.056555934315063</v>
      </c>
      <c r="AG709" s="1569">
        <f>(SUM($G647:AG647)+ABS($F647))/ABS($F647)</f>
        <v>4.0821922592558941</v>
      </c>
      <c r="AH709" s="1569">
        <f>(SUM($G647:AH647)+ABS($F647))/ABS($F647)</f>
        <v>4.1049555928686923</v>
      </c>
      <c r="AI709" s="1569">
        <f>(SUM($G647:AI647)+ABS($F647))/ABS($F647)</f>
        <v>4.1249698898108722</v>
      </c>
      <c r="AJ709" s="1569">
        <f>(SUM($G647:AJ647)+ABS($F647))/ABS($F647)</f>
        <v>4.1423497507208671</v>
      </c>
      <c r="AK709" s="1569">
        <f>(SUM($G647:AK647)+ABS($F647))/ABS($F647)</f>
        <v>4.1572014106964374</v>
      </c>
      <c r="AL709" s="1569">
        <f>(SUM($G647:AL647)+ABS($F647))/ABS($F647)</f>
        <v>4.1696235953395249</v>
      </c>
      <c r="AM709" s="1569">
        <f>(SUM($G647:AM647)+ABS($F647))/ABS($F647)</f>
        <v>4.1797082656294444</v>
      </c>
      <c r="AN709" s="1569">
        <f>(SUM($G647:AN647)+ABS($F647))/ABS($F647)</f>
        <v>4.1875412689413505</v>
      </c>
      <c r="AO709" s="1569">
        <f>(SUM($G647:AO647)+ABS($F647))/ABS($F647)</f>
        <v>4.1932029104068222</v>
      </c>
      <c r="AP709" s="1569">
        <f>(SUM($G647:AP647)+ABS($F647))/ABS($F647)</f>
        <v>4.1967684563274359</v>
      </c>
      <c r="AQ709" s="1569">
        <f>(SUM($G647:AQ647)+ABS($F647))/ABS($F647)</f>
        <v>4.1983085793575006</v>
      </c>
      <c r="AR709" s="1569">
        <f>(SUM($G647:AR647)+ABS($F647))/ABS($F647)</f>
        <v>4.1978897535612889</v>
      </c>
      <c r="AS709" s="1569">
        <f>(SUM($G647:AS647)+ABS($F647))/ABS($F647)</f>
        <v>4.1955746061410863</v>
      </c>
      <c r="AT709" s="1569">
        <f>(SUM($G647:AT647)+ABS($F647))/ABS($F647)</f>
        <v>4.1914222315625134</v>
      </c>
      <c r="AU709" s="1569">
        <f>(SUM($G647:AU647)+ABS($F647))/ABS($F647)</f>
        <v>4.1854884729243818</v>
      </c>
      <c r="AV709" s="1569">
        <f>(SUM($G647:AV647)+ABS($F647))/ABS($F647)</f>
        <v>4.1778261746939256</v>
      </c>
      <c r="AW709" s="1569">
        <f>(SUM($G647:AW647)+ABS($F647))/ABS($F647)</f>
        <v>4.1684854103252951</v>
      </c>
      <c r="AX709" s="1569">
        <f>(SUM($G647:AX647)+ABS($F647))/ABS($F647)</f>
        <v>4.1575136877762287</v>
      </c>
      <c r="AY709" s="1569">
        <f>(SUM($G647:AY647)+ABS($F647))/ABS($F647)</f>
        <v>4.1449561355164093</v>
      </c>
      <c r="AZ709" s="1569">
        <f>(SUM($G647:AZ647)+ABS($F647))/ABS($F647)</f>
        <v>4.1308556712665085</v>
      </c>
      <c r="BA709" s="1569">
        <f>(SUM($G647:BA647)+ABS($F647))/ABS($F647)</f>
        <v>4.1152531554073848</v>
      </c>
      <c r="BB709" s="1569">
        <f>(SUM($G647:BB647)+ABS($F647))/ABS($F647)</f>
        <v>4.09818753074493</v>
      </c>
      <c r="BC709" s="1569">
        <f>(SUM($G647:BC647)+ABS($F647))/ABS($F647)</f>
        <v>4.0796959500998833</v>
      </c>
      <c r="BD709" s="1569">
        <f>(SUM($G647:BD647)+ABS($F647))/ABS($F647)</f>
        <v>4.0598138930072336</v>
      </c>
      <c r="BE709" s="1569">
        <f>(SUM($G647:BE647)+ABS($F647))/ABS($F647)</f>
        <v>4.0385752726516406</v>
      </c>
      <c r="BF709" s="1569">
        <f>(SUM($G647:BF647)+ABS($F647))/ABS($F647)</f>
        <v>4.0160125340291408</v>
      </c>
      <c r="BG709" s="1569">
        <f>(SUM($G647:BG647)+ABS($F647))/ABS($F647)</f>
        <v>3.992156744208148</v>
      </c>
      <c r="BH709" s="1569">
        <f>(SUM($G647:BH647)+ABS($F647))/ABS($F647)</f>
        <v>3.9670376754611332</v>
      </c>
      <c r="BI709" s="1569">
        <f>(SUM($G647:BI647)+ABS($F647))/ABS($F647)</f>
        <v>3.9406838819503771</v>
      </c>
      <c r="BJ709" s="1569">
        <f>(SUM($G647:BJ647)+ABS($F647))/ABS($F647)</f>
        <v>3.9131227705745344</v>
      </c>
      <c r="BK709" s="1569">
        <f>(SUM($G647:BK647)+ABS($F647))/ABS($F647)</f>
        <v>3.8843806665159262</v>
      </c>
      <c r="BL709" s="1569">
        <f>(SUM($G647:BL647)+ABS($F647))/ABS($F647)</f>
        <v>3.8544828739700576</v>
      </c>
      <c r="BM709" s="1569">
        <f>(SUM($G647:BM647)+ABS($F647))/ABS($F647)</f>
        <v>3.8234537324876472</v>
      </c>
      <c r="BN709" s="1571">
        <f>(SUM($G647:BN647)+ABS($F647))/ABS($F647)</f>
        <v>3.7913166693144209</v>
      </c>
    </row>
    <row r="710" spans="1:66" x14ac:dyDescent="0.15">
      <c r="A710" s="1123"/>
      <c r="B710" s="161"/>
      <c r="C710" s="3672"/>
      <c r="D710" s="1367" t="str">
        <f t="shared" si="192"/>
        <v>High Price Range</v>
      </c>
      <c r="E710" s="1685" t="str">
        <f t="shared" si="193"/>
        <v>High Range CAPEX</v>
      </c>
      <c r="F710" s="1615">
        <f t="shared" si="194"/>
        <v>9.7709262923689337</v>
      </c>
      <c r="G710" s="1572">
        <f>(SUM($G648:G648)+ABS($F648))/ABS($F648)</f>
        <v>1.4200848336885246</v>
      </c>
      <c r="H710" s="1572">
        <f>(SUM($G648:H648)+ABS($F648))/ABS($F648)</f>
        <v>1.766887887377049</v>
      </c>
      <c r="I710" s="1572">
        <f>(SUM($G648:I648)+ABS($F648))/ABS($F648)</f>
        <v>2.0742697303018138</v>
      </c>
      <c r="J710" s="1572">
        <f>(SUM($G648:J648)+ABS($F648))/ABS($F648)</f>
        <v>2.3551191819903385</v>
      </c>
      <c r="K710" s="1572">
        <f>(SUM($G648:K648)+ABS($F648))/ABS($F648)</f>
        <v>2.616172822489895</v>
      </c>
      <c r="L710" s="1572">
        <f>(SUM($G648:L648)+ABS($F648))/ABS($F648)</f>
        <v>2.861543184491036</v>
      </c>
      <c r="M710" s="1572">
        <f>(SUM($G648:M648)+ABS($F648))/ABS($F648)</f>
        <v>3.0939884331931924</v>
      </c>
      <c r="N710" s="1572">
        <f>(SUM($G648:N648)+ABS($F648))/ABS($F648)</f>
        <v>3.3154796430817171</v>
      </c>
      <c r="O710" s="1572">
        <f>(SUM($G648:O648)+ABS($F648))/ABS($F648)</f>
        <v>3.5274915405468841</v>
      </c>
      <c r="P710" s="1572">
        <f>(SUM($G648:P648)+ABS($F648))/ABS($F648)</f>
        <v>3.7311665203653375</v>
      </c>
      <c r="Q710" s="1572">
        <f>(SUM($G648:Q648)+ABS($F648))/ABS($F648)</f>
        <v>3.9274140025609316</v>
      </c>
      <c r="R710" s="1569">
        <f>(SUM($G648:R648)+ABS($F648))/ABS($F648)</f>
        <v>4.1169740317308099</v>
      </c>
      <c r="S710" s="1569">
        <f>(SUM($G648:S648)+ABS($F648))/ABS($F648)</f>
        <v>4.3004598198195589</v>
      </c>
      <c r="T710" s="1569">
        <f>(SUM($G648:T648)+ABS($F648))/ABS($F648)</f>
        <v>4.4783872470203523</v>
      </c>
      <c r="U710" s="1569">
        <f>(SUM($G648:U648)+ABS($F648))/ABS($F648)</f>
        <v>4.6511959422582185</v>
      </c>
      <c r="V710" s="1569">
        <f>(SUM($G648:V648)+ABS($F648))/ABS($F648)</f>
        <v>4.819264734526743</v>
      </c>
      <c r="W710" s="1569">
        <f>(SUM($G648:W648)+ABS($F648))/ABS($F648)</f>
        <v>4.9829232280073841</v>
      </c>
      <c r="X710" s="1569">
        <f>(SUM($G648:X648)+ABS($F648))/ABS($F648)</f>
        <v>5.1424606390948862</v>
      </c>
      <c r="Y710" s="1569">
        <f>(SUM($G648:Y648)+ABS($F648))/ABS($F648)</f>
        <v>5.2981326558556257</v>
      </c>
      <c r="Z710" s="1569">
        <f>(SUM($G648:Z648)+ABS($F648))/ABS($F648)</f>
        <v>5.450166841061086</v>
      </c>
      <c r="AA710" s="1569">
        <f>(SUM($G648:AA648)+ABS($F648))/ABS($F648)</f>
        <v>5.5987669439012224</v>
      </c>
      <c r="AB710" s="1569">
        <f>(SUM($G648:AB648)+ABS($F648))/ABS($F648)</f>
        <v>5.7441163812461093</v>
      </c>
      <c r="AC710" s="1569">
        <f>(SUM($G648:AC648)+ABS($F648))/ABS($F648)</f>
        <v>5.8863810781546766</v>
      </c>
      <c r="AD710" s="1569">
        <f>(SUM($G648:AD648)+ABS($F648))/ABS($F648)</f>
        <v>6.0257118077764202</v>
      </c>
      <c r="AE710" s="1569">
        <f>(SUM($G648:AE648)+ABS($F648))/ABS($F648)</f>
        <v>6.1622461356760265</v>
      </c>
      <c r="AF710" s="1569">
        <f>(SUM($G648:AF648)+ABS($F648))/ABS($F648)</f>
        <v>6.2961100483247527</v>
      </c>
      <c r="AG710" s="1569">
        <f>(SUM($G648:AG648)+ABS($F648))/ABS($F648)</f>
        <v>6.4274193270277262</v>
      </c>
      <c r="AH710" s="1569">
        <f>(SUM($G648:AH648)+ABS($F648))/ABS($F648)</f>
        <v>6.5562807148772935</v>
      </c>
      <c r="AI710" s="1569">
        <f>(SUM($G648:AI648)+ABS($F648))/ABS($F648)</f>
        <v>6.682792914069946</v>
      </c>
      <c r="AJ710" s="1569">
        <f>(SUM($G648:AJ648)+ABS($F648))/ABS($F648)</f>
        <v>6.8070474431528778</v>
      </c>
      <c r="AK710" s="1569">
        <f>(SUM($G648:AK648)+ABS($F648))/ABS($F648)</f>
        <v>6.9291293778137852</v>
      </c>
      <c r="AL710" s="1569">
        <f>(SUM($G648:AL648)+ABS($F648))/ABS($F648)</f>
        <v>7.0491179942243081</v>
      </c>
      <c r="AM710" s="1569">
        <f>(SUM($G648:AM648)+ABS($F648))/ABS($F648)</f>
        <v>7.1670873303554554</v>
      </c>
      <c r="AN710" s="1569">
        <f>(SUM($G648:AN648)+ABS($F648))/ABS($F648)</f>
        <v>7.2831066778568854</v>
      </c>
      <c r="AO710" s="1569">
        <f>(SUM($G648:AO648)+ABS($F648))/ABS($F648)</f>
        <v>7.397241014850497</v>
      </c>
      <c r="AP710" s="1569">
        <f>(SUM($G648:AP648)+ABS($F648))/ABS($F648)</f>
        <v>7.5095513881981022</v>
      </c>
      <c r="AQ710" s="1569">
        <f>(SUM($G648:AQ648)+ABS($F648))/ABS($F648)</f>
        <v>7.6200952523626091</v>
      </c>
      <c r="AR710" s="1569">
        <f>(SUM($G648:AR648)+ABS($F648))/ABS($F648)</f>
        <v>7.7289267708161278</v>
      </c>
      <c r="AS710" s="1569">
        <f>(SUM($G648:AS648)+ABS($F648))/ABS($F648)</f>
        <v>7.8360970849985758</v>
      </c>
      <c r="AT710" s="1569">
        <f>(SUM($G648:AT648)+ABS($F648))/ABS($F648)</f>
        <v>7.9416545550523416</v>
      </c>
      <c r="AU710" s="1569">
        <f>(SUM($G648:AU648)+ABS($F648))/ABS($F648)</f>
        <v>8.0456449759176376</v>
      </c>
      <c r="AV710" s="1569">
        <f>(SUM($G648:AV648)+ABS($F648))/ABS($F648)</f>
        <v>8.148111771842613</v>
      </c>
      <c r="AW710" s="1569">
        <f>(SUM($G648:AW648)+ABS($F648))/ABS($F648)</f>
        <v>8.2490961719208844</v>
      </c>
      <c r="AX710" s="1569">
        <f>(SUM($G648:AX648)+ABS($F648))/ABS($F648)</f>
        <v>8.3486373689001354</v>
      </c>
      <c r="AY710" s="1569">
        <f>(SUM($G648:AY648)+ABS($F648))/ABS($F648)</f>
        <v>8.4467726631957536</v>
      </c>
      <c r="AZ710" s="1569">
        <f>(SUM($G648:AZ648)+ABS($F648))/ABS($F648)</f>
        <v>8.5435375937823146</v>
      </c>
      <c r="BA710" s="1569">
        <f>(SUM($G648:BA648)+ABS($F648))/ABS($F648)</f>
        <v>8.6389660574147431</v>
      </c>
      <c r="BB710" s="1569">
        <f>(SUM($G648:BB648)+ABS($F648))/ABS($F648)</f>
        <v>8.7330904174431652</v>
      </c>
      <c r="BC710" s="1569">
        <f>(SUM($G648:BC648)+ABS($F648))/ABS($F648)</f>
        <v>8.8259416033253881</v>
      </c>
      <c r="BD710" s="1569">
        <f>(SUM($G648:BD648)+ABS($F648))/ABS($F648)</f>
        <v>8.9175492018038849</v>
      </c>
      <c r="BE710" s="1569">
        <f>(SUM($G648:BE648)+ABS($F648))/ABS($F648)</f>
        <v>9.0079415405965726</v>
      </c>
      <c r="BF710" s="1569">
        <f>(SUM($G648:BF648)+ABS($F648))/ABS($F648)</f>
        <v>9.0971457653492802</v>
      </c>
      <c r="BG710" s="1569">
        <f>(SUM($G648:BG648)+ABS($F648))/ABS($F648)</f>
        <v>9.18518791051034</v>
      </c>
      <c r="BH710" s="1569">
        <f>(SUM($G648:BH648)+ABS($F648))/ABS($F648)</f>
        <v>9.2720929647118684</v>
      </c>
      <c r="BI710" s="1569">
        <f>(SUM($G648:BI648)+ABS($F648))/ABS($F648)</f>
        <v>9.3578849311763559</v>
      </c>
      <c r="BJ710" s="1569">
        <f>(SUM($G648:BJ648)+ABS($F648))/ABS($F648)</f>
        <v>9.4425868836098168</v>
      </c>
      <c r="BK710" s="1569">
        <f>(SUM($G648:BK648)+ABS($F648))/ABS($F648)</f>
        <v>9.5262210179925795</v>
      </c>
      <c r="BL710" s="1569">
        <f>(SUM($G648:BL648)+ABS($F648))/ABS($F648)</f>
        <v>9.6088087006348211</v>
      </c>
      <c r="BM710" s="1569">
        <f>(SUM($G648:BM648)+ABS($F648))/ABS($F648)</f>
        <v>9.6903705128254423</v>
      </c>
      <c r="BN710" s="1573">
        <f>(SUM($G648:BN648)+ABS($F648))/ABS($F648)</f>
        <v>9.7709262923689337</v>
      </c>
    </row>
    <row r="711" spans="1:66" ht="7.5" customHeight="1" x14ac:dyDescent="0.15">
      <c r="A711" s="1123"/>
      <c r="B711" s="161"/>
      <c r="C711" s="3666" t="str">
        <f>C680</f>
        <v>High Range Opex - Low</v>
      </c>
      <c r="D711" s="1366"/>
      <c r="E711" s="1391"/>
      <c r="F711" s="1614"/>
      <c r="G711" s="1569"/>
      <c r="H711" s="1569"/>
      <c r="I711" s="1569"/>
      <c r="J711" s="1569"/>
      <c r="K711" s="1569"/>
      <c r="L711" s="1569"/>
      <c r="M711" s="1569"/>
      <c r="N711" s="1569"/>
      <c r="O711" s="1569"/>
      <c r="P711" s="1569"/>
      <c r="Q711" s="1569"/>
      <c r="R711" s="1569"/>
      <c r="S711" s="1569"/>
      <c r="T711" s="1569"/>
      <c r="U711" s="1569"/>
      <c r="V711" s="1569"/>
      <c r="W711" s="1569"/>
      <c r="X711" s="1569"/>
      <c r="Y711" s="1569"/>
      <c r="Z711" s="1569"/>
      <c r="AA711" s="1569"/>
      <c r="AB711" s="1569"/>
      <c r="AC711" s="1569"/>
      <c r="AD711" s="1569"/>
      <c r="AE711" s="1569"/>
      <c r="AF711" s="1569"/>
      <c r="AG711" s="1569"/>
      <c r="AH711" s="1569"/>
      <c r="AI711" s="1569"/>
      <c r="AJ711" s="1569"/>
      <c r="AK711" s="1569"/>
      <c r="AL711" s="1569"/>
      <c r="AM711" s="1569"/>
      <c r="AN711" s="1569"/>
      <c r="AO711" s="1569"/>
      <c r="AP711" s="1569"/>
      <c r="AQ711" s="1569"/>
      <c r="AR711" s="1569"/>
      <c r="AS711" s="1569"/>
      <c r="AT711" s="1569"/>
      <c r="AU711" s="1569"/>
      <c r="AV711" s="1569"/>
      <c r="AW711" s="1569"/>
      <c r="AX711" s="1569"/>
      <c r="AY711" s="1569"/>
      <c r="AZ711" s="1569"/>
      <c r="BA711" s="1569"/>
      <c r="BB711" s="1569"/>
      <c r="BC711" s="1569"/>
      <c r="BD711" s="1569"/>
      <c r="BE711" s="1569"/>
      <c r="BF711" s="1569"/>
      <c r="BG711" s="1569"/>
      <c r="BH711" s="1569"/>
      <c r="BI711" s="1569"/>
      <c r="BJ711" s="1569"/>
      <c r="BK711" s="1569"/>
      <c r="BL711" s="1569"/>
      <c r="BM711" s="1569"/>
      <c r="BN711" s="1571"/>
    </row>
    <row r="712" spans="1:66" x14ac:dyDescent="0.15">
      <c r="A712" s="1123"/>
      <c r="B712" s="161"/>
      <c r="C712" s="3667"/>
      <c r="D712" s="1366" t="str">
        <f t="shared" si="192"/>
        <v>Low Price Range</v>
      </c>
      <c r="E712" s="1391" t="str">
        <f t="shared" si="193"/>
        <v>High Range CAPEX</v>
      </c>
      <c r="F712" s="1614">
        <f t="shared" si="194"/>
        <v>-10.452407716466725</v>
      </c>
      <c r="G712" s="1569">
        <f>(SUM($G650:G650)+ABS($F650))/ABS($F650)</f>
        <v>0.95414641657377053</v>
      </c>
      <c r="H712" s="1569">
        <f>(SUM($G650:H650)+ABS($F650))/ABS($F650)</f>
        <v>0.86142683314754109</v>
      </c>
      <c r="I712" s="1569">
        <f>(SUM($G650:I650)+ABS($F650))/ABS($F650)</f>
        <v>0.74576721039341165</v>
      </c>
      <c r="J712" s="1569">
        <f>(SUM($G650:J650)+ABS($F650))/ABS($F650)</f>
        <v>0.61555482696718222</v>
      </c>
      <c r="K712" s="1569">
        <f>(SUM($G650:K650)+ABS($F650))/ABS($F650)</f>
        <v>0.47494694226973561</v>
      </c>
      <c r="L712" s="1569">
        <f>(SUM($G650:L650)+ABS($F650))/ABS($F650)</f>
        <v>0.32638252738118612</v>
      </c>
      <c r="M712" s="1569">
        <f>(SUM($G650:M650)+ABS($F650))/ABS($F650)</f>
        <v>0.17144587426762609</v>
      </c>
      <c r="N712" s="1569">
        <f>(SUM($G650:N650)+ABS($F650))/ABS($F650)</f>
        <v>1.1239250841396677E-2</v>
      </c>
      <c r="O712" s="1569">
        <f>(SUM($G650:O650)+ABS($F650))/ABS($F650)</f>
        <v>-0.15343145060115726</v>
      </c>
      <c r="P712" s="1569">
        <f>(SUM($G650:P650)+ABS($F650))/ABS($F650)</f>
        <v>-0.32195447504436042</v>
      </c>
      <c r="Q712" s="1569">
        <f>(SUM($G650:Q650)+ABS($F650))/ABS($F650)</f>
        <v>-0.49385155534311165</v>
      </c>
      <c r="R712" s="1569">
        <f>(SUM($G650:R650)+ABS($F650))/ABS($F650)</f>
        <v>-0.66873980393919719</v>
      </c>
      <c r="S712" s="1569">
        <f>(SUM($G650:S650)+ABS($F650))/ABS($F650)</f>
        <v>-0.84630664317480964</v>
      </c>
      <c r="T712" s="1569">
        <f>(SUM($G650:T650)+ABS($F650))/ABS($F650)</f>
        <v>-1.0262926823509035</v>
      </c>
      <c r="U712" s="1569">
        <f>(SUM($G650:U650)+ABS($F650))/ABS($F650)</f>
        <v>-1.2084796508817499</v>
      </c>
      <c r="V712" s="1569">
        <f>(SUM($G650:V650)+ABS($F650))/ABS($F650)</f>
        <v>-1.3926816663079791</v>
      </c>
      <c r="W712" s="1569">
        <f>(SUM($G650:W650)+ABS($F650))/ABS($F650)</f>
        <v>-1.5787387702744171</v>
      </c>
      <c r="X712" s="1569">
        <f>(SUM($G650:X650)+ABS($F650))/ABS($F650)</f>
        <v>-1.766512048113706</v>
      </c>
      <c r="Y712" s="1569">
        <f>(SUM($G650:Y650)+ABS($F650))/ABS($F650)</f>
        <v>-1.9558798798598194</v>
      </c>
      <c r="Z712" s="1569">
        <f>(SUM($G650:Z650)+ABS($F650))/ABS($F650)</f>
        <v>-2.1467350160996279</v>
      </c>
      <c r="AA712" s="1569">
        <f>(SUM($G650:AA650)+ABS($F650))/ABS($F650)</f>
        <v>-2.3389822659916839</v>
      </c>
      <c r="AB712" s="1569">
        <f>(SUM($G650:AB650)+ABS($F650))/ABS($F650)</f>
        <v>-2.5325366469159309</v>
      </c>
      <c r="AC712" s="1569">
        <f>(SUM($G650:AC650)+ABS($F650))/ABS($F650)</f>
        <v>-2.7273218872542069</v>
      </c>
      <c r="AD712" s="1569">
        <f>(SUM($G650:AD650)+ABS($F650))/ABS($F650)</f>
        <v>-2.923269202816321</v>
      </c>
      <c r="AE712" s="1569">
        <f>(SUM($G650:AE650)+ABS($F650))/ABS($F650)</f>
        <v>-3.1203162878188402</v>
      </c>
      <c r="AF712" s="1569">
        <f>(SUM($G650:AF650)+ABS($F650))/ABS($F650)</f>
        <v>-3.3184064758925764</v>
      </c>
      <c r="AG712" s="1569">
        <f>(SUM($G650:AG650)+ABS($F650))/ABS($F650)</f>
        <v>-3.5174880371594446</v>
      </c>
      <c r="AH712" s="1569">
        <f>(SUM($G650:AH650)+ABS($F650))/ABS($F650)</f>
        <v>-3.7175135851855652</v>
      </c>
      <c r="AI712" s="1569">
        <f>(SUM($G650:AI650)+ABS($F650))/ABS($F650)</f>
        <v>-3.9184395733983504</v>
      </c>
      <c r="AJ712" s="1569">
        <f>(SUM($G650:AJ650)+ABS($F650))/ABS($F650)</f>
        <v>-4.1202258649082735</v>
      </c>
      <c r="AK712" s="1569">
        <f>(SUM($G650:AK650)+ABS($F650))/ABS($F650)</f>
        <v>-4.3228353629889096</v>
      </c>
      <c r="AL712" s="1569">
        <f>(SUM($G650:AL650)+ABS($F650))/ABS($F650)</f>
        <v>-4.5262336920151389</v>
      </c>
      <c r="AM712" s="1569">
        <f>(SUM($G650:AM650)+ABS($F650))/ABS($F650)</f>
        <v>-4.7303889206346232</v>
      </c>
      <c r="AN712" s="1569">
        <f>(SUM($G650:AN650)+ABS($F650))/ABS($F650)</f>
        <v>-4.9352713204930199</v>
      </c>
      <c r="AO712" s="1569">
        <f>(SUM($G650:AO650)+ABS($F650))/ABS($F650)</f>
        <v>-5.1408531550521559</v>
      </c>
      <c r="AP712" s="1569">
        <f>(SUM($G650:AP650)+ABS($F650))/ABS($F650)</f>
        <v>-5.3471084940088334</v>
      </c>
      <c r="AQ712" s="1569">
        <f>(SUM($G650:AQ650)+ABS($F650))/ABS($F650)</f>
        <v>-5.5540130495968381</v>
      </c>
      <c r="AR712" s="1569">
        <f>(SUM($G650:AR650)+ABS($F650))/ABS($F650)</f>
        <v>-5.7615440316789748</v>
      </c>
      <c r="AS712" s="1569">
        <f>(SUM($G650:AS650)+ABS($F650))/ABS($F650)</f>
        <v>-5.9696800190418919</v>
      </c>
      <c r="AT712" s="1569">
        <f>(SUM($G650:AT650)+ABS($F650))/ABS($F650)</f>
        <v>-6.1784008447189853</v>
      </c>
      <c r="AU712" s="1569">
        <f>(SUM($G650:AU650)+ABS($F650))/ABS($F650)</f>
        <v>-6.387687493504882</v>
      </c>
      <c r="AV712" s="1569">
        <f>(SUM($G650:AV650)+ABS($F650))/ABS($F650)</f>
        <v>-6.5975220101037735</v>
      </c>
      <c r="AW712" s="1569">
        <f>(SUM($G650:AW650)+ABS($F650))/ABS($F650)</f>
        <v>-6.8078874165847338</v>
      </c>
      <c r="AX712" s="1569">
        <f>(SUM($G650:AX650)+ABS($F650))/ABS($F650)</f>
        <v>-7.0187676380093773</v>
      </c>
      <c r="AY712" s="1569">
        <f>(SUM($G650:AY650)+ABS($F650))/ABS($F650)</f>
        <v>-7.2301474352577939</v>
      </c>
      <c r="AZ712" s="1569">
        <f>(SUM($G650:AZ650)+ABS($F650))/ABS($F650)</f>
        <v>-7.4420123442136603</v>
      </c>
      <c r="BA712" s="1569">
        <f>(SUM($G650:BA650)+ABS($F650))/ABS($F650)</f>
        <v>-7.6543486205830895</v>
      </c>
      <c r="BB712" s="1569">
        <f>(SUM($G650:BB650)+ABS($F650))/ABS($F650)</f>
        <v>-7.8671431897180257</v>
      </c>
      <c r="BC712" s="1569">
        <f>(SUM($G650:BC650)+ABS($F650))/ABS($F650)</f>
        <v>-8.0803836008967984</v>
      </c>
      <c r="BD712" s="1569">
        <f>(SUM($G650:BD650)+ABS($F650))/ABS($F650)</f>
        <v>-8.2940579855840593</v>
      </c>
      <c r="BE712" s="1569">
        <f>(SUM($G650:BE650)+ABS($F650))/ABS($F650)</f>
        <v>-8.5081550192520599</v>
      </c>
      <c r="BF712" s="1569">
        <f>(SUM($G650:BF650)+ABS($F650))/ABS($F650)</f>
        <v>-8.722663886396294</v>
      </c>
      <c r="BG712" s="1569">
        <f>(SUM($G650:BG650)+ABS($F650))/ABS($F650)</f>
        <v>-8.9375742484226794</v>
      </c>
      <c r="BH712" s="1569">
        <f>(SUM($G650:BH650)+ABS($F650))/ABS($F650)</f>
        <v>-9.1528762141214202</v>
      </c>
      <c r="BI712" s="1569">
        <f>(SUM($G650:BI650)+ABS($F650))/ABS($F650)</f>
        <v>-9.3685603124756813</v>
      </c>
      <c r="BJ712" s="1569">
        <f>(SUM($G650:BJ650)+ABS($F650))/ABS($F650)</f>
        <v>-9.5846174675818254</v>
      </c>
      <c r="BK712" s="1569">
        <f>(SUM($G650:BK650)+ABS($F650))/ABS($F650)</f>
        <v>-9.8010389754828271</v>
      </c>
      <c r="BL712" s="1569">
        <f>(SUM($G650:BL650)+ABS($F650))/ABS($F650)</f>
        <v>-10.017816482738301</v>
      </c>
      <c r="BM712" s="1569">
        <f>(SUM($G650:BM650)+ABS($F650))/ABS($F650)</f>
        <v>-10.23494196657354</v>
      </c>
      <c r="BN712" s="1571">
        <f>(SUM($G650:BN650)+ABS($F650))/ABS($F650)</f>
        <v>-10.452407716466725</v>
      </c>
    </row>
    <row r="713" spans="1:66" x14ac:dyDescent="0.15">
      <c r="A713" s="1123"/>
      <c r="B713" s="161"/>
      <c r="C713" s="3667"/>
      <c r="D713" s="1366" t="str">
        <f t="shared" ref="D713:D714" si="195">D682</f>
        <v>Low Price Range</v>
      </c>
      <c r="E713" s="1391" t="str">
        <f t="shared" si="193"/>
        <v>High Range CAPEX</v>
      </c>
      <c r="F713" s="1614">
        <f t="shared" si="194"/>
        <v>-8.9183710293131888</v>
      </c>
      <c r="G713" s="1569">
        <f>(SUM($G651:G651)+ABS($F651))/ABS($F651)</f>
        <v>0.95414641657377053</v>
      </c>
      <c r="H713" s="1569">
        <f>(SUM($G651:H651)+ABS($F651))/ABS($F651)</f>
        <v>0.873143333147541</v>
      </c>
      <c r="I713" s="1569">
        <f>(SUM($G651:I651)+ABS($F651))/ABS($F651)</f>
        <v>0.77407688340483238</v>
      </c>
      <c r="J713" s="1569">
        <f>(SUM($G651:J651)+ABS($F651))/ABS($F651)</f>
        <v>0.66319672497860283</v>
      </c>
      <c r="K713" s="1569">
        <f>(SUM($G651:K651)+ABS($F651))/ABS($F651)</f>
        <v>0.5436864414079482</v>
      </c>
      <c r="L713" s="1569">
        <f>(SUM($G651:L651)+ABS($F651))/ABS($F651)</f>
        <v>0.41745242161271129</v>
      </c>
      <c r="M713" s="1569">
        <f>(SUM($G651:M651)+ABS($F651))/ABS($F651)</f>
        <v>0.28575355882666831</v>
      </c>
      <c r="N713" s="1569">
        <f>(SUM($G651:N651)+ABS($F651))/ABS($F651)</f>
        <v>0.14947788665043882</v>
      </c>
      <c r="O713" s="1569">
        <f>(SUM($G651:O651)+ABS($F651))/ABS($F651)</f>
        <v>9.282423028478216E-3</v>
      </c>
      <c r="P713" s="1569">
        <f>(SUM($G651:P651)+ABS($F651))/ABS($F651)</f>
        <v>-0.13432885552051266</v>
      </c>
      <c r="Q713" s="1569">
        <f>(SUM($G651:Q651)+ABS($F651))/ABS($F651)</f>
        <v>-0.2809582567092333</v>
      </c>
      <c r="R713" s="1569">
        <f>(SUM($G651:R651)+ABS($F651))/ABS($F651)</f>
        <v>-0.43028471104911903</v>
      </c>
      <c r="S713" s="1569">
        <f>(SUM($G651:S651)+ABS($F651))/ABS($F651)</f>
        <v>-0.58204409067273744</v>
      </c>
      <c r="T713" s="1569">
        <f>(SUM($G651:T651)+ABS($F651))/ABS($F651)</f>
        <v>-0.73601566155480835</v>
      </c>
      <c r="U713" s="1569">
        <f>(SUM($G651:U651)+ABS($F651))/ABS($F651)</f>
        <v>-0.89201246766138365</v>
      </c>
      <c r="V713" s="1569">
        <f>(SUM($G651:V651)+ABS($F651))/ABS($F651)</f>
        <v>-1.0498743265251131</v>
      </c>
      <c r="W713" s="1569">
        <f>(SUM($G651:W651)+ABS($F651))/ABS($F651)</f>
        <v>-1.209462612213428</v>
      </c>
      <c r="X713" s="1569">
        <f>(SUM($G651:X651)+ABS($F651))/ABS($F651)</f>
        <v>-1.3706562938060289</v>
      </c>
      <c r="Y713" s="1569">
        <f>(SUM($G651:Y651)+ABS($F651))/ABS($F651)</f>
        <v>-1.5333488759028018</v>
      </c>
      <c r="Z713" s="1569">
        <f>(SUM($G651:Z651)+ABS($F651))/ABS($F651)</f>
        <v>-1.6974460001833784</v>
      </c>
      <c r="AA713" s="1569">
        <f>(SUM($G651:AA651)+ABS($F651))/ABS($F651)</f>
        <v>-1.8628635400038003</v>
      </c>
      <c r="AB713" s="1569">
        <f>(SUM($G651:AB651)+ABS($F651))/ABS($F651)</f>
        <v>-2.0295260685281473</v>
      </c>
      <c r="AC713" s="1569">
        <f>(SUM($G651:AC651)+ABS($F651))/ABS($F651)</f>
        <v>-2.1973656138687221</v>
      </c>
      <c r="AD713" s="1569">
        <f>(SUM($G651:AD651)+ABS($F651))/ABS($F651)</f>
        <v>-2.3663206375715595</v>
      </c>
      <c r="AE713" s="1569">
        <f>(SUM($G651:AE651)+ABS($F651))/ABS($F651)</f>
        <v>-2.5363351889213179</v>
      </c>
      <c r="AF713" s="1569">
        <f>(SUM($G651:AF651)+ABS($F651))/ABS($F651)</f>
        <v>-2.7073581991153279</v>
      </c>
      <c r="AG713" s="1569">
        <f>(SUM($G651:AG651)+ABS($F651))/ABS($F651)</f>
        <v>-2.8793428877833342</v>
      </c>
      <c r="AH713" s="1569">
        <f>(SUM($G651:AH651)+ABS($F651))/ABS($F651)</f>
        <v>-3.0522462605470286</v>
      </c>
      <c r="AI713" s="1569">
        <f>(SUM($G651:AI651)+ABS($F651))/ABS($F651)</f>
        <v>-3.2260286809580738</v>
      </c>
      <c r="AJ713" s="1569">
        <f>(SUM($G651:AJ651)+ABS($F651))/ABS($F651)</f>
        <v>-3.4006535036625971</v>
      </c>
      <c r="AK713" s="1569">
        <f>(SUM($G651:AK651)+ABS($F651))/ABS($F651)</f>
        <v>-3.5760867583197338</v>
      </c>
      <c r="AL713" s="1569">
        <f>(SUM($G651:AL651)+ABS($F651))/ABS($F651)</f>
        <v>-3.7522968758678386</v>
      </c>
      <c r="AM713" s="1569">
        <f>(SUM($G651:AM651)+ABS($F651))/ABS($F651)</f>
        <v>-3.9292544503395841</v>
      </c>
      <c r="AN713" s="1569">
        <f>(SUM($G651:AN651)+ABS($F651))/ABS($F651)</f>
        <v>-4.1069320306885864</v>
      </c>
      <c r="AO713" s="1569">
        <f>(SUM($G651:AO651)+ABS($F651))/ABS($F651)</f>
        <v>-4.2853039380878801</v>
      </c>
      <c r="AP713" s="1569">
        <f>(SUM($G651:AP651)+ABS($F651))/ABS($F651)</f>
        <v>-4.4643461049555251</v>
      </c>
      <c r="AQ713" s="1569">
        <f>(SUM($G651:AQ651)+ABS($F651))/ABS($F651)</f>
        <v>-4.6440359326004357</v>
      </c>
      <c r="AR713" s="1569">
        <f>(SUM($G651:AR651)+ABS($F651))/ABS($F651)</f>
        <v>-4.8243521648966281</v>
      </c>
      <c r="AS713" s="1569">
        <f>(SUM($G651:AS651)+ABS($F651))/ABS($F651)</f>
        <v>-5.0052747758126479</v>
      </c>
      <c r="AT713" s="1569">
        <f>(SUM($G651:AT651)+ABS($F651))/ABS($F651)</f>
        <v>-5.1867848689650726</v>
      </c>
      <c r="AU713" s="1569">
        <f>(SUM($G651:AU651)+ABS($F651))/ABS($F651)</f>
        <v>-5.3688645876460752</v>
      </c>
      <c r="AV713" s="1569">
        <f>(SUM($G651:AV651)+ABS($F651))/ABS($F651)</f>
        <v>-5.5514970340073688</v>
      </c>
      <c r="AW713" s="1569">
        <f>(SUM($G651:AW651)+ABS($F651))/ABS($F651)</f>
        <v>-5.7346661962756142</v>
      </c>
      <c r="AX713" s="1569">
        <f>(SUM($G651:AX651)+ABS($F651))/ABS($F651)</f>
        <v>-5.9183568830352433</v>
      </c>
      <c r="AY713" s="1569">
        <f>(SUM($G651:AY651)+ABS($F651))/ABS($F651)</f>
        <v>-6.1025546637493591</v>
      </c>
      <c r="AZ713" s="1569">
        <f>(SUM($G651:AZ651)+ABS($F651))/ABS($F651)</f>
        <v>-6.287245814802783</v>
      </c>
      <c r="BA713" s="1569">
        <f>(SUM($G651:BA651)+ABS($F651))/ABS($F651)</f>
        <v>-6.4724172704470462</v>
      </c>
      <c r="BB713" s="1569">
        <f>(SUM($G651:BB651)+ABS($F651))/ABS($F651)</f>
        <v>-6.6580565781083916</v>
      </c>
      <c r="BC713" s="1569">
        <f>(SUM($G651:BC651)+ABS($F651))/ABS($F651)</f>
        <v>-6.8441518575889289</v>
      </c>
      <c r="BD713" s="1569">
        <f>(SUM($G651:BD651)+ABS($F651))/ABS($F651)</f>
        <v>-7.0306917637501583</v>
      </c>
      <c r="BE713" s="1569">
        <f>(SUM($G651:BE651)+ABS($F651))/ABS($F651)</f>
        <v>-7.2176654523187</v>
      </c>
      <c r="BF713" s="1569">
        <f>(SUM($G651:BF651)+ABS($F651))/ABS($F651)</f>
        <v>-7.4050625484975434</v>
      </c>
      <c r="BG713" s="1569">
        <f>(SUM($G651:BG651)+ABS($F651))/ABS($F651)</f>
        <v>-7.5928731181036726</v>
      </c>
      <c r="BH713" s="1569">
        <f>(SUM($G651:BH651)+ABS($F651))/ABS($F651)</f>
        <v>-7.7810876409854126</v>
      </c>
      <c r="BI713" s="1569">
        <f>(SUM($G651:BI651)+ABS($F651))/ABS($F651)</f>
        <v>-7.9696969865009457</v>
      </c>
      <c r="BJ713" s="1569">
        <f>(SUM($G651:BJ651)+ABS($F651))/ABS($F651)</f>
        <v>-8.1586923908640205</v>
      </c>
      <c r="BK713" s="1569">
        <f>(SUM($G651:BK651)+ABS($F651))/ABS($F651)</f>
        <v>-8.3480654361841697</v>
      </c>
      <c r="BL713" s="1569">
        <f>(SUM($G651:BL651)+ABS($F651))/ABS($F651)</f>
        <v>-8.5378080310474918</v>
      </c>
      <c r="BM713" s="1569">
        <f>(SUM($G651:BM651)+ABS($F651))/ABS($F651)</f>
        <v>-8.727912392500409</v>
      </c>
      <c r="BN713" s="1571">
        <f>(SUM($G651:BN651)+ABS($F651))/ABS($F651)</f>
        <v>-8.9183710293131888</v>
      </c>
    </row>
    <row r="714" spans="1:66" x14ac:dyDescent="0.15">
      <c r="A714" s="1123"/>
      <c r="B714" s="161"/>
      <c r="C714" s="3667"/>
      <c r="D714" s="1366" t="str">
        <f t="shared" si="195"/>
        <v>Low Price Range</v>
      </c>
      <c r="E714" s="1391" t="str">
        <f t="shared" si="193"/>
        <v>High Range CAPEX</v>
      </c>
      <c r="F714" s="1614">
        <f t="shared" si="194"/>
        <v>-7.0062969462732241</v>
      </c>
      <c r="G714" s="1569">
        <f>(SUM($G652:G652)+ABS($F652))/ABS($F652)</f>
        <v>0.95414641657377053</v>
      </c>
      <c r="H714" s="1569">
        <f>(SUM($G652:H652)+ABS($F652))/ABS($F652)</f>
        <v>0.88485983314754113</v>
      </c>
      <c r="I714" s="1569">
        <f>(SUM($G652:I652)+ABS($F652))/ABS($F652)</f>
        <v>0.80296769849388261</v>
      </c>
      <c r="J714" s="1569">
        <f>(SUM($G652:J652)+ABS($F652))/ABS($F652)</f>
        <v>0.71259141506765311</v>
      </c>
      <c r="K714" s="1569">
        <f>(SUM($G652:K652)+ABS($F652))/ABS($F652)</f>
        <v>0.61588511013278813</v>
      </c>
      <c r="L714" s="1569">
        <f>(SUM($G652:L652)+ABS($F652))/ABS($F652)</f>
        <v>0.51416383060187265</v>
      </c>
      <c r="M714" s="1569">
        <f>(SUM($G652:M652)+ABS($F652))/ABS($F652)</f>
        <v>0.4083095431127019</v>
      </c>
      <c r="N714" s="1569">
        <f>(SUM($G652:N652)+ABS($F652))/ABS($F652)</f>
        <v>0.29895252968647246</v>
      </c>
      <c r="O714" s="1569">
        <f>(SUM($G652:O652)+ABS($F652))/ABS($F652)</f>
        <v>0.18656435724613965</v>
      </c>
      <c r="P714" s="1569">
        <f>(SUM($G652:P652)+ABS($F652))/ABS($F652)</f>
        <v>7.1510324462138106E-2</v>
      </c>
      <c r="Q714" s="1569">
        <f>(SUM($G652:Q652)+ABS($F652))/ABS($F652)</f>
        <v>-4.5918767331025734E-2</v>
      </c>
      <c r="R714" s="1569">
        <f>(SUM($G652:R652)+ABS($F652))/ABS($F652)</f>
        <v>-0.16548627725147258</v>
      </c>
      <c r="S714" s="1569">
        <f>(SUM($G652:S652)+ABS($F652))/ABS($F652)</f>
        <v>-0.28699612114980771</v>
      </c>
      <c r="T714" s="1569">
        <f>(SUM($G652:T652)+ABS($F652))/ABS($F652)</f>
        <v>-0.41028333823268437</v>
      </c>
      <c r="U714" s="1569">
        <f>(SUM($G652:U652)+ABS($F652))/ABS($F652)</f>
        <v>-0.53520735024722454</v>
      </c>
      <c r="V714" s="1569">
        <f>(SUM($G652:V652)+ABS($F652))/ABS($F652)</f>
        <v>-0.66164702067345404</v>
      </c>
      <c r="W714" s="1569">
        <f>(SUM($G652:W652)+ABS($F652))/ABS($F652)</f>
        <v>-0.78949695339812243</v>
      </c>
      <c r="X714" s="1569">
        <f>(SUM($G652:X652)+ABS($F652))/ABS($F652)</f>
        <v>-0.91866466693704485</v>
      </c>
      <c r="Y714" s="1569">
        <f>(SUM($G652:Y652)+ABS($F652))/ABS($F652)</f>
        <v>-1.0490684010155755</v>
      </c>
      <c r="Z714" s="1569">
        <f>(SUM($G652:Z652)+ABS($F652))/ABS($F652)</f>
        <v>-1.1806353888637999</v>
      </c>
      <c r="AA714" s="1569">
        <f>(SUM($G652:AA652)+ABS($F652))/ABS($F652)</f>
        <v>-1.3133004784784745</v>
      </c>
      <c r="AB714" s="1569">
        <f>(SUM($G652:AB652)+ABS($F652))/ABS($F652)</f>
        <v>-1.4470050194349449</v>
      </c>
      <c r="AC714" s="1569">
        <f>(SUM($G652:AC652)+ABS($F652))/ABS($F652)</f>
        <v>-1.5816959545898681</v>
      </c>
      <c r="AD714" s="1569">
        <f>(SUM($G652:AD652)+ABS($F652))/ABS($F652)</f>
        <v>-1.717325071860893</v>
      </c>
      <c r="AE714" s="1569">
        <f>(SUM($G652:AE652)+ABS($F652))/ABS($F652)</f>
        <v>-1.8538483824983301</v>
      </c>
      <c r="AF714" s="1569">
        <f>(SUM($G652:AF652)+ABS($F652))/ABS($F652)</f>
        <v>-1.9912256003494544</v>
      </c>
      <c r="AG714" s="1569">
        <f>(SUM($G652:AG652)+ABS($F652))/ABS($F652)</f>
        <v>-2.1294197025236783</v>
      </c>
      <c r="AH714" s="1569">
        <f>(SUM($G652:AH652)+ABS($F652))/ABS($F652)</f>
        <v>-2.2683965562408903</v>
      </c>
      <c r="AI714" s="1569">
        <f>(SUM($G652:AI652)+ABS($F652))/ABS($F652)</f>
        <v>-2.4081245999237044</v>
      </c>
      <c r="AJ714" s="1569">
        <f>(SUM($G652:AJ652)+ABS($F652))/ABS($F652)</f>
        <v>-2.5485745690794133</v>
      </c>
      <c r="AK714" s="1569">
        <f>(SUM($G652:AK652)+ABS($F652))/ABS($F652)</f>
        <v>-2.6897192594208157</v>
      </c>
      <c r="AL714" s="1569">
        <f>(SUM($G652:AL652)+ABS($F652))/ABS($F652)</f>
        <v>-2.8315333211470453</v>
      </c>
      <c r="AM714" s="1569">
        <f>(SUM($G652:AM652)+ABS($F652))/ABS($F652)</f>
        <v>-2.9739930794541527</v>
      </c>
      <c r="AN714" s="1569">
        <f>(SUM($G652:AN652)+ABS($F652))/ABS($F652)</f>
        <v>-3.1170763772489773</v>
      </c>
      <c r="AO714" s="1569">
        <f>(SUM($G652:AO652)+ABS($F652))/ABS($F652)</f>
        <v>-3.2607624367565999</v>
      </c>
      <c r="AP714" s="1569">
        <f>(SUM($G652:AP652)+ABS($F652))/ABS($F652)</f>
        <v>-3.4050317372842533</v>
      </c>
      <c r="AQ714" s="1569">
        <f>(SUM($G652:AQ652)+ABS($F652))/ABS($F652)</f>
        <v>-3.549865906865135</v>
      </c>
      <c r="AR714" s="1569">
        <f>(SUM($G652:AR652)+ABS($F652))/ABS($F652)</f>
        <v>-3.6952476258784355</v>
      </c>
      <c r="AS714" s="1569">
        <f>(SUM($G652:AS652)+ABS($F652))/ABS($F652)</f>
        <v>-3.8411605410455953</v>
      </c>
      <c r="AT714" s="1569">
        <f>(SUM($G652:AT652)+ABS($F652))/ABS($F652)</f>
        <v>-3.9875891884516204</v>
      </c>
      <c r="AU714" s="1569">
        <f>(SUM($G652:AU652)+ABS($F652))/ABS($F652)</f>
        <v>-4.1345189244451968</v>
      </c>
      <c r="AV714" s="1569">
        <f>(SUM($G652:AV652)+ABS($F652))/ABS($F652)</f>
        <v>-4.2819358634410269</v>
      </c>
      <c r="AW714" s="1569">
        <f>(SUM($G652:AW652)+ABS($F652))/ABS($F652)</f>
        <v>-4.42982682178895</v>
      </c>
      <c r="AX714" s="1569">
        <f>(SUM($G652:AX652)+ABS($F652))/ABS($F652)</f>
        <v>-4.5781792669923957</v>
      </c>
      <c r="AY714" s="1569">
        <f>(SUM($G652:AY652)+ABS($F652))/ABS($F652)</f>
        <v>-4.7269812716577659</v>
      </c>
      <c r="AZ714" s="1569">
        <f>(SUM($G652:AZ652)+ABS($F652))/ABS($F652)</f>
        <v>-4.8762214716398189</v>
      </c>
      <c r="BA714" s="1569">
        <f>(SUM($G652:BA652)+ABS($F652))/ABS($F652)</f>
        <v>-5.0258890279188435</v>
      </c>
      <c r="BB714" s="1569">
        <f>(SUM($G652:BB652)+ABS($F652))/ABS($F652)</f>
        <v>-5.1759735918053886</v>
      </c>
      <c r="BC714" s="1569">
        <f>(SUM($G652:BC652)+ABS($F652))/ABS($F652)</f>
        <v>-5.3264652731195943</v>
      </c>
      <c r="BD714" s="1569">
        <f>(SUM($G652:BD652)+ABS($F652))/ABS($F652)</f>
        <v>-5.4773546110359108</v>
      </c>
      <c r="BE714" s="1569">
        <f>(SUM($G652:BE652)+ABS($F652))/ABS($F652)</f>
        <v>-5.6286325473216658</v>
      </c>
      <c r="BF714" s="1569">
        <f>(SUM($G652:BF652)+ABS($F652))/ABS($F652)</f>
        <v>-5.7802904017303005</v>
      </c>
      <c r="BG714" s="1569">
        <f>(SUM($G652:BG652)+ABS($F652))/ABS($F652)</f>
        <v>-5.9323198493381053</v>
      </c>
      <c r="BH714" s="1569">
        <f>(SUM($G652:BH652)+ABS($F652))/ABS($F652)</f>
        <v>-6.0847128996375295</v>
      </c>
      <c r="BI714" s="1569">
        <f>(SUM($G652:BI652)+ABS($F652))/ABS($F652)</f>
        <v>-6.2374618772212278</v>
      </c>
      <c r="BJ714" s="1569">
        <f>(SUM($G652:BJ652)+ABS($F652))/ABS($F652)</f>
        <v>-6.3905594039093412</v>
      </c>
      <c r="BK714" s="1569">
        <f>(SUM($G652:BK652)+ABS($F652))/ABS($F652)</f>
        <v>-6.5439983821885868</v>
      </c>
      <c r="BL714" s="1569">
        <f>(SUM($G652:BL652)+ABS($F652))/ABS($F652)</f>
        <v>-6.6977719798457418</v>
      </c>
      <c r="BM714" s="1569">
        <f>(SUM($G652:BM652)+ABS($F652))/ABS($F652)</f>
        <v>-6.8518736156904634</v>
      </c>
      <c r="BN714" s="1571">
        <f>(SUM($G652:BN652)+ABS($F652))/ABS($F652)</f>
        <v>-7.0062969462732241</v>
      </c>
    </row>
    <row r="715" spans="1:66" ht="7.5" customHeight="1" x14ac:dyDescent="0.15">
      <c r="A715" s="1123"/>
      <c r="B715" s="161"/>
      <c r="C715" s="3667"/>
      <c r="D715" s="1366"/>
      <c r="E715" s="1391"/>
      <c r="F715" s="1614"/>
      <c r="G715" s="1569"/>
      <c r="H715" s="1569"/>
      <c r="I715" s="1569"/>
      <c r="J715" s="1569"/>
      <c r="K715" s="1569"/>
      <c r="L715" s="1569"/>
      <c r="M715" s="1569"/>
      <c r="N715" s="1569"/>
      <c r="O715" s="1569"/>
      <c r="P715" s="1569"/>
      <c r="Q715" s="1569"/>
      <c r="R715" s="1569"/>
      <c r="S715" s="1569"/>
      <c r="T715" s="1569"/>
      <c r="U715" s="1569"/>
      <c r="V715" s="1569"/>
      <c r="W715" s="1569"/>
      <c r="X715" s="1569"/>
      <c r="Y715" s="1569"/>
      <c r="Z715" s="1569"/>
      <c r="AA715" s="1569"/>
      <c r="AB715" s="1569"/>
      <c r="AC715" s="1569"/>
      <c r="AD715" s="1569"/>
      <c r="AE715" s="1569"/>
      <c r="AF715" s="1569"/>
      <c r="AG715" s="1569"/>
      <c r="AH715" s="1569"/>
      <c r="AI715" s="1569"/>
      <c r="AJ715" s="1569"/>
      <c r="AK715" s="1569"/>
      <c r="AL715" s="1569"/>
      <c r="AM715" s="1569"/>
      <c r="AN715" s="1569"/>
      <c r="AO715" s="1569"/>
      <c r="AP715" s="1569"/>
      <c r="AQ715" s="1569"/>
      <c r="AR715" s="1569"/>
      <c r="AS715" s="1569"/>
      <c r="AT715" s="1569"/>
      <c r="AU715" s="1569"/>
      <c r="AV715" s="1569"/>
      <c r="AW715" s="1569"/>
      <c r="AX715" s="1569"/>
      <c r="AY715" s="1569"/>
      <c r="AZ715" s="1569"/>
      <c r="BA715" s="1569"/>
      <c r="BB715" s="1569"/>
      <c r="BC715" s="1569"/>
      <c r="BD715" s="1569"/>
      <c r="BE715" s="1569"/>
      <c r="BF715" s="1569"/>
      <c r="BG715" s="1569"/>
      <c r="BH715" s="1569"/>
      <c r="BI715" s="1569"/>
      <c r="BJ715" s="1569"/>
      <c r="BK715" s="1569"/>
      <c r="BL715" s="1569"/>
      <c r="BM715" s="1569"/>
      <c r="BN715" s="1571"/>
    </row>
    <row r="716" spans="1:66" x14ac:dyDescent="0.15">
      <c r="A716" s="1123"/>
      <c r="B716" s="161"/>
      <c r="C716" s="3667"/>
      <c r="D716" s="1366" t="str">
        <f t="shared" ref="D716:D718" si="196">D685</f>
        <v>High Price Range</v>
      </c>
      <c r="E716" s="1391" t="str">
        <f t="shared" si="193"/>
        <v>High Range CAPEX</v>
      </c>
      <c r="F716" s="1614">
        <f t="shared" si="194"/>
        <v>0.9469024811645439</v>
      </c>
      <c r="G716" s="1569">
        <f>(SUM($G654:G654)+ABS($F654))/ABS($F654)</f>
        <v>1.4526342165737705</v>
      </c>
      <c r="H716" s="1569">
        <f>(SUM($G654:H654)+ABS($F654))/ABS($F654)</f>
        <v>1.758704873147541</v>
      </c>
      <c r="I716" s="1569">
        <f>(SUM($G654:I654)+ABS($F654))/ABS($F654)</f>
        <v>1.9930353805633498</v>
      </c>
      <c r="J716" s="1569">
        <f>(SUM($G654:J654)+ABS($F654))/ABS($F654)</f>
        <v>2.1818551891371207</v>
      </c>
      <c r="K716" s="1569">
        <f>(SUM($G654:K654)+ABS($F654))/ABS($F654)</f>
        <v>2.338165253455053</v>
      </c>
      <c r="L716" s="1569">
        <f>(SUM($G654:L654)+ABS($F654))/ABS($F654)</f>
        <v>2.4695929427024539</v>
      </c>
      <c r="M716" s="1569">
        <f>(SUM($G654:M654)+ABS($F654))/ABS($F654)</f>
        <v>2.5810927968577708</v>
      </c>
      <c r="N716" s="1569">
        <f>(SUM($G654:N654)+ABS($F654))/ABS($F654)</f>
        <v>2.6761119270315414</v>
      </c>
      <c r="O716" s="1569">
        <f>(SUM($G654:O654)+ABS($F654))/ABS($F654)</f>
        <v>2.7571705919172516</v>
      </c>
      <c r="P716" s="1569">
        <f>(SUM($G654:P654)+ABS($F654))/ABS($F654)</f>
        <v>2.8261819266863517</v>
      </c>
      <c r="Q716" s="1569">
        <f>(SUM($G654:Q654)+ABS($F654))/ABS($F654)</f>
        <v>2.8846416112649518</v>
      </c>
      <c r="R716" s="1569">
        <f>(SUM($G654:R654)+ABS($F654))/ABS($F654)</f>
        <v>2.9337470459776269</v>
      </c>
      <c r="S716" s="1569">
        <f>(SUM($G654:S654)+ABS($F654))/ABS($F654)</f>
        <v>2.9744757517202216</v>
      </c>
      <c r="T716" s="1569">
        <f>(SUM($G654:T654)+ABS($F654))/ABS($F654)</f>
        <v>3.0076389183592291</v>
      </c>
      <c r="U716" s="1569">
        <f>(SUM($G654:U654)+ABS($F654))/ABS($F654)</f>
        <v>3.0339191412534965</v>
      </c>
      <c r="V716" s="1569">
        <f>(SUM($G654:V654)+ABS($F654))/ABS($F654)</f>
        <v>3.0538977287072671</v>
      </c>
      <c r="W716" s="1569">
        <f>(SUM($G654:W654)+ABS($F654))/ABS($F654)</f>
        <v>3.0680749168402475</v>
      </c>
      <c r="X716" s="1569">
        <f>(SUM($G654:X654)+ABS($F654))/ABS($F654)</f>
        <v>3.0768851320635697</v>
      </c>
      <c r="Y716" s="1569">
        <f>(SUM($G654:Y654)+ABS($F654))/ABS($F654)</f>
        <v>3.0807087152466903</v>
      </c>
      <c r="Z716" s="1569">
        <f>(SUM($G654:Z654)+ABS($F654))/ABS($F654)</f>
        <v>3.0798810663767244</v>
      </c>
      <c r="AA716" s="1569">
        <f>(SUM($G654:AA654)+ABS($F654))/ABS($F654)</f>
        <v>3.0746998747935335</v>
      </c>
      <c r="AB716" s="1569">
        <f>(SUM($G654:AB654)+ABS($F654))/ABS($F654)</f>
        <v>3.0654309057711675</v>
      </c>
      <c r="AC716" s="1569">
        <f>(SUM($G654:AC654)+ABS($F654))/ABS($F654)</f>
        <v>3.0523126827570026</v>
      </c>
      <c r="AD716" s="1569">
        <f>(SUM($G654:AD654)+ABS($F654))/ABS($F654)</f>
        <v>3.0355603138418972</v>
      </c>
      <c r="AE716" s="1569">
        <f>(SUM($G654:AE654)+ABS($F654))/ABS($F654)</f>
        <v>3.0153686472618526</v>
      </c>
      <c r="AF716" s="1569">
        <f>(SUM($G654:AF654)+ABS($F654))/ABS($F654)</f>
        <v>2.9919148951706829</v>
      </c>
      <c r="AG716" s="1569">
        <f>(SUM($G654:AG654)+ABS($F654))/ABS($F654)</f>
        <v>2.9653608318843183</v>
      </c>
      <c r="AH716" s="1569">
        <f>(SUM($G654:AH654)+ABS($F654))/ABS($F654)</f>
        <v>2.9358546485102783</v>
      </c>
      <c r="AI716" s="1569">
        <f>(SUM($G654:AI654)+ABS($F654))/ABS($F654)</f>
        <v>2.9035325277973461</v>
      </c>
      <c r="AJ716" s="1569">
        <f>(SUM($G654:AJ654)+ABS($F654))/ABS($F654)</f>
        <v>2.8685199894275137</v>
      </c>
      <c r="AK716" s="1569">
        <f>(SUM($G654:AK654)+ABS($F654))/ABS($F654)</f>
        <v>2.8309330456119617</v>
      </c>
      <c r="AL716" s="1569">
        <f>(SUM($G654:AL654)+ABS($F654))/ABS($F654)</f>
        <v>2.7908791988897326</v>
      </c>
      <c r="AM716" s="1569">
        <f>(SUM($G654:AM654)+ABS($F654))/ABS($F654)</f>
        <v>2.7484583078507261</v>
      </c>
      <c r="AN716" s="1569">
        <f>(SUM($G654:AN654)+ABS($F654))/ABS($F654)</f>
        <v>2.7037633416718645</v>
      </c>
      <c r="AO716" s="1569">
        <f>(SUM($G654:AO654)+ABS($F654))/ABS($F654)</f>
        <v>2.6568810405438295</v>
      </c>
      <c r="AP716" s="1569">
        <f>(SUM($G654:AP654)+ABS($F654))/ABS($F654)</f>
        <v>2.6078924960372416</v>
      </c>
      <c r="AQ716" s="1569">
        <f>(SUM($G654:AQ654)+ABS($F654))/ABS($F654)</f>
        <v>2.5568736630336932</v>
      </c>
      <c r="AR716" s="1569">
        <f>(SUM($G654:AR654)+ABS($F654))/ABS($F654)</f>
        <v>2.5038958128949442</v>
      </c>
      <c r="AS716" s="1569">
        <f>(SUM($G654:AS654)+ABS($F654))/ABS($F654)</f>
        <v>2.44902593596129</v>
      </c>
      <c r="AT716" s="1569">
        <f>(SUM($G654:AT654)+ABS($F654))/ABS($F654)</f>
        <v>2.3923271001800717</v>
      </c>
      <c r="AU716" s="1569">
        <f>(SUM($G654:AU654)+ABS($F654))/ABS($F654)</f>
        <v>2.3338587716075629</v>
      </c>
      <c r="AV716" s="1569">
        <f>(SUM($G654:AV654)+ABS($F654))/ABS($F654)</f>
        <v>2.2736771016557644</v>
      </c>
      <c r="AW716" s="1569">
        <f>(SUM($G654:AW654)+ABS($F654))/ABS($F654)</f>
        <v>2.2118351852335123</v>
      </c>
      <c r="AX716" s="1569">
        <f>(SUM($G654:AX654)+ABS($F654))/ABS($F654)</f>
        <v>2.1483832933303737</v>
      </c>
      <c r="AY716" s="1569">
        <f>(SUM($G654:AY654)+ABS($F654))/ABS($F654)</f>
        <v>2.0833690830893765</v>
      </c>
      <c r="AZ716" s="1569">
        <f>(SUM($G654:AZ654)+ABS($F654))/ABS($F654)</f>
        <v>2.0168377879927988</v>
      </c>
      <c r="BA716" s="1569">
        <f>(SUM($G654:BA654)+ABS($F654))/ABS($F654)</f>
        <v>1.9488323904296245</v>
      </c>
      <c r="BB716" s="1569">
        <f>(SUM($G654:BB654)+ABS($F654))/ABS($F654)</f>
        <v>1.8793937786122941</v>
      </c>
      <c r="BC716" s="1569">
        <f>(SUM($G654:BC654)+ABS($F654))/ABS($F654)</f>
        <v>1.8085608895547016</v>
      </c>
      <c r="BD716" s="1569">
        <f>(SUM($G654:BD654)+ABS($F654))/ABS($F654)</f>
        <v>1.7363708396054205</v>
      </c>
      <c r="BE716" s="1569">
        <f>(SUM($G654:BE654)+ABS($F654))/ABS($F654)</f>
        <v>1.6628590438436661</v>
      </c>
      <c r="BF716" s="1569">
        <f>(SUM($G654:BF654)+ABS($F654))/ABS($F654)</f>
        <v>1.5880593254854842</v>
      </c>
      <c r="BG716" s="1569">
        <f>(SUM($G654:BG654)+ABS($F654))/ABS($F654)</f>
        <v>1.5120040163098665</v>
      </c>
      <c r="BH716" s="1569">
        <f>(SUM($G654:BH654)+ABS($F654))/ABS($F654)</f>
        <v>1.4347240489955291</v>
      </c>
      <c r="BI716" s="1569">
        <f>(SUM($G654:BI654)+ABS($F654))/ABS($F654)</f>
        <v>1.3562490421560471</v>
      </c>
      <c r="BJ716" s="1569">
        <f>(SUM($G654:BJ654)+ABS($F654))/ABS($F654)</f>
        <v>1.2766073787715693</v>
      </c>
      <c r="BK716" s="1569">
        <f>(SUM($G654:BK654)+ABS($F654))/ABS($F654)</f>
        <v>1.1958262786374116</v>
      </c>
      <c r="BL716" s="1569">
        <f>(SUM($G654:BL654)+ABS($F654))/ABS($F654)</f>
        <v>1.11393186538182</v>
      </c>
      <c r="BM716" s="1569">
        <f>(SUM($G654:BM654)+ABS($F654))/ABS($F654)</f>
        <v>1.0309492285456556</v>
      </c>
      <c r="BN716" s="1571">
        <f>(SUM($G654:BN654)+ABS($F654))/ABS($F654)</f>
        <v>0.9469024811645439</v>
      </c>
    </row>
    <row r="717" spans="1:66" x14ac:dyDescent="0.15">
      <c r="A717" s="1123"/>
      <c r="B717" s="161"/>
      <c r="C717" s="3667"/>
      <c r="D717" s="1366" t="str">
        <f t="shared" si="196"/>
        <v>High Price Range</v>
      </c>
      <c r="E717" s="1391" t="str">
        <f t="shared" si="193"/>
        <v>High Range CAPEX</v>
      </c>
      <c r="F717" s="1614">
        <f t="shared" si="194"/>
        <v>5.7442796424291789</v>
      </c>
      <c r="G717" s="1569">
        <f>(SUM($G655:G655)+ABS($F655))/ABS($F655)</f>
        <v>1.4526342165737705</v>
      </c>
      <c r="H717" s="1569">
        <f>(SUM($G655:H655)+ABS($F655))/ABS($F655)</f>
        <v>1.7953457631475411</v>
      </c>
      <c r="I717" s="1569">
        <f>(SUM($G655:I655)+ABS($F655))/ABS($F655)</f>
        <v>2.0815679299379442</v>
      </c>
      <c r="J717" s="1569">
        <f>(SUM($G655:J655)+ABS($F655))/ABS($F655)</f>
        <v>2.3308452070117145</v>
      </c>
      <c r="K717" s="1569">
        <f>(SUM($G655:K655)+ABS($F655))/ABS($F655)</f>
        <v>2.553133582442237</v>
      </c>
      <c r="L717" s="1569">
        <f>(SUM($G655:L655)+ABS($F655))/ABS($F655)</f>
        <v>2.7543948867001453</v>
      </c>
      <c r="M717" s="1569">
        <f>(SUM($G655:M655)+ABS($F655))/ABS($F655)</f>
        <v>2.9385660436535344</v>
      </c>
      <c r="N717" s="1569">
        <f>(SUM($G655:N655)+ABS($F655))/ABS($F655)</f>
        <v>3.108424191652305</v>
      </c>
      <c r="O717" s="1569">
        <f>(SUM($G655:O655)+ABS($F655))/ABS($F655)</f>
        <v>3.2660240161597622</v>
      </c>
      <c r="P717" s="1569">
        <f>(SUM($G655:P655)+ABS($F655))/ABS($F655)</f>
        <v>3.4129415977617712</v>
      </c>
      <c r="Q717" s="1569">
        <f>(SUM($G655:Q655)+ABS($F655))/ABS($F655)</f>
        <v>3.5504206354599828</v>
      </c>
      <c r="R717" s="1569">
        <f>(SUM($G655:R655)+ABS($F655))/ABS($F655)</f>
        <v>3.6794652065652702</v>
      </c>
      <c r="S717" s="1569">
        <f>(SUM($G655:S655)+ABS($F655))/ABS($F655)</f>
        <v>3.8009013154421223</v>
      </c>
      <c r="T717" s="1569">
        <f>(SUM($G655:T655)+ABS($F655))/ABS($F655)</f>
        <v>3.9154192613385685</v>
      </c>
      <c r="U717" s="1569">
        <f>(SUM($G655:U655)+ABS($F655))/ABS($F655)</f>
        <v>4.0236037099375981</v>
      </c>
      <c r="V717" s="1569">
        <f>(SUM($G655:V655)+ABS($F655))/ABS($F655)</f>
        <v>4.1259555982226184</v>
      </c>
      <c r="W717" s="1569">
        <f>(SUM($G655:W655)+ABS($F655))/ABS($F655)</f>
        <v>4.2229084496474254</v>
      </c>
      <c r="X717" s="1569">
        <f>(SUM($G655:X655)+ABS($F655))/ABS($F655)</f>
        <v>4.3148407629648293</v>
      </c>
      <c r="Y717" s="1569">
        <f>(SUM($G655:Y655)+ABS($F655))/ABS($F655)</f>
        <v>4.402085580144794</v>
      </c>
      <c r="Z717" s="1569">
        <f>(SUM($G655:Z655)+ABS($F655))/ABS($F655)</f>
        <v>4.4849379869925672</v>
      </c>
      <c r="AA717" s="1569">
        <f>(SUM($G655:AA655)+ABS($F655))/ABS($F655)</f>
        <v>4.5636610718969486</v>
      </c>
      <c r="AB717" s="1569">
        <f>(SUM($G655:AB655)+ABS($F655))/ABS($F655)</f>
        <v>4.6384907164264941</v>
      </c>
      <c r="AC717" s="1569">
        <f>(SUM($G655:AC655)+ABS($F655))/ABS($F655)</f>
        <v>4.7096394883668236</v>
      </c>
      <c r="AD717" s="1569">
        <f>(SUM($G655:AD655)+ABS($F655))/ABS($F655)</f>
        <v>4.777299836292384</v>
      </c>
      <c r="AE717" s="1569">
        <f>(SUM($G655:AE655)+ABS($F655))/ABS($F655)</f>
        <v>4.8416467343000678</v>
      </c>
      <c r="AF717" s="1569">
        <f>(SUM($G655:AF655)+ABS($F655))/ABS($F655)</f>
        <v>4.9028398893314575</v>
      </c>
      <c r="AG717" s="1569">
        <f>(SUM($G655:AG655)+ABS($F655))/ABS($F655)</f>
        <v>4.9610255971575334</v>
      </c>
      <c r="AH717" s="1569">
        <f>(SUM($G655:AH655)+ABS($F655))/ABS($F655)</f>
        <v>5.016338313655579</v>
      </c>
      <c r="AI717" s="1569">
        <f>(SUM($G655:AI655)+ABS($F655))/ABS($F655)</f>
        <v>5.0689019934830037</v>
      </c>
      <c r="AJ717" s="1569">
        <f>(SUM($G655:AJ655)+ABS($F655))/ABS($F655)</f>
        <v>5.1188312372782443</v>
      </c>
      <c r="AK717" s="1569">
        <f>(SUM($G655:AK655)+ABS($F655))/ABS($F655)</f>
        <v>5.1662322801390603</v>
      </c>
      <c r="AL717" s="1569">
        <f>(SUM($G655:AL655)+ABS($F655))/ABS($F655)</f>
        <v>5.2112038476673934</v>
      </c>
      <c r="AM717" s="1569">
        <f>(SUM($G655:AM655)+ABS($F655))/ABS($F655)</f>
        <v>5.2538379008425595</v>
      </c>
      <c r="AN717" s="1569">
        <f>(SUM($G655:AN655)+ABS($F655))/ABS($F655)</f>
        <v>5.2942202870397121</v>
      </c>
      <c r="AO717" s="1569">
        <f>(SUM($G655:AO655)+ABS($F655))/ABS($F655)</f>
        <v>5.3324313113904287</v>
      </c>
      <c r="AP717" s="1569">
        <f>(SUM($G655:AP655)+ABS($F655))/ABS($F655)</f>
        <v>5.368546240196288</v>
      </c>
      <c r="AQ717" s="1569">
        <f>(SUM($G655:AQ655)+ABS($F655))/ABS($F655)</f>
        <v>5.4026357461115992</v>
      </c>
      <c r="AR717" s="1569">
        <f>(SUM($G655:AR655)+ABS($F655))/ABS($F655)</f>
        <v>5.4347663032006341</v>
      </c>
      <c r="AS717" s="1569">
        <f>(SUM($G655:AS655)+ABS($F655))/ABS($F655)</f>
        <v>5.4650005386656764</v>
      </c>
      <c r="AT717" s="1569">
        <f>(SUM($G655:AT655)+ABS($F655))/ABS($F655)</f>
        <v>5.4933975469723499</v>
      </c>
      <c r="AU717" s="1569">
        <f>(SUM($G655:AU655)+ABS($F655))/ABS($F655)</f>
        <v>5.5200131712194649</v>
      </c>
      <c r="AV717" s="1569">
        <f>(SUM($G655:AV655)+ABS($F655))/ABS($F655)</f>
        <v>5.5449002558742544</v>
      </c>
      <c r="AW717" s="1569">
        <f>(SUM($G655:AW655)+ABS($F655))/ABS($F655)</f>
        <v>5.5681088743908704</v>
      </c>
      <c r="AX717" s="1569">
        <f>(SUM($G655:AX655)+ABS($F655))/ABS($F655)</f>
        <v>5.5896865347270497</v>
      </c>
      <c r="AY717" s="1569">
        <f>(SUM($G655:AY655)+ABS($F655))/ABS($F655)</f>
        <v>5.6096783653524769</v>
      </c>
      <c r="AZ717" s="1569">
        <f>(SUM($G655:AZ655)+ABS($F655))/ABS($F655)</f>
        <v>5.6281272839878227</v>
      </c>
      <c r="BA717" s="1569">
        <f>(SUM($G655:BA655)+ABS($F655))/ABS($F655)</f>
        <v>5.6450741510139455</v>
      </c>
      <c r="BB717" s="1569">
        <f>(SUM($G655:BB655)+ABS($F655))/ABS($F655)</f>
        <v>5.6605579092367373</v>
      </c>
      <c r="BC717" s="1569">
        <f>(SUM($G655:BC655)+ABS($F655))/ABS($F655)</f>
        <v>5.6746157114769353</v>
      </c>
      <c r="BD717" s="1569">
        <f>(SUM($G655:BD655)+ABS($F655))/ABS($F655)</f>
        <v>5.6872830372695322</v>
      </c>
      <c r="BE717" s="1569">
        <f>(SUM($G655:BE655)+ABS($F655))/ABS($F655)</f>
        <v>5.698593799799184</v>
      </c>
      <c r="BF717" s="1569">
        <f>(SUM($G655:BF655)+ABS($F655))/ABS($F655)</f>
        <v>5.7085804440619308</v>
      </c>
      <c r="BG717" s="1569">
        <f>(SUM($G655:BG655)+ABS($F655))/ABS($F655)</f>
        <v>5.7172740371261837</v>
      </c>
      <c r="BH717" s="1569">
        <f>(SUM($G655:BH655)+ABS($F655))/ABS($F655)</f>
        <v>5.724704351264414</v>
      </c>
      <c r="BI717" s="1569">
        <f>(SUM($G655:BI655)+ABS($F655))/ABS($F655)</f>
        <v>5.7308999406389045</v>
      </c>
      <c r="BJ717" s="1569">
        <f>(SUM($G655:BJ655)+ABS($F655))/ABS($F655)</f>
        <v>5.7358882121483079</v>
      </c>
      <c r="BK717" s="1569">
        <f>(SUM($G655:BK655)+ABS($F655))/ABS($F655)</f>
        <v>5.7396954909749454</v>
      </c>
      <c r="BL717" s="1569">
        <f>(SUM($G655:BL655)+ABS($F655))/ABS($F655)</f>
        <v>5.7423470813143229</v>
      </c>
      <c r="BM717" s="1569">
        <f>(SUM($G655:BM655)+ABS($F655))/ABS($F655)</f>
        <v>5.7438673227171586</v>
      </c>
      <c r="BN717" s="1571">
        <f>(SUM($G655:BN655)+ABS($F655))/ABS($F655)</f>
        <v>5.7442796424291789</v>
      </c>
    </row>
    <row r="718" spans="1:66" x14ac:dyDescent="0.15">
      <c r="A718" s="1123"/>
      <c r="B718" s="161"/>
      <c r="C718" s="3668"/>
      <c r="D718" s="1367" t="str">
        <f t="shared" si="196"/>
        <v>High Price Range</v>
      </c>
      <c r="E718" s="1685" t="str">
        <f t="shared" si="193"/>
        <v>High Range CAPEX</v>
      </c>
      <c r="F718" s="1615">
        <f t="shared" si="194"/>
        <v>11.72388926548369</v>
      </c>
      <c r="G718" s="1572">
        <f>(SUM($G656:G656)+ABS($F656))/ABS($F656)</f>
        <v>1.4526342165737705</v>
      </c>
      <c r="H718" s="1572">
        <f>(SUM($G656:H656)+ABS($F656))/ABS($F656)</f>
        <v>1.8319866531475408</v>
      </c>
      <c r="I718" s="1572">
        <f>(SUM($G656:I656)+ABS($F656))/ABS($F656)</f>
        <v>2.1719178789575522</v>
      </c>
      <c r="J718" s="1572">
        <f>(SUM($G656:J656)+ABS($F656))/ABS($F656)</f>
        <v>2.4853167135313226</v>
      </c>
      <c r="K718" s="1572">
        <f>(SUM($G656:K656)+ABS($F656))/ABS($F656)</f>
        <v>2.7789197369161247</v>
      </c>
      <c r="L718" s="1572">
        <f>(SUM($G656:L656)+ABS($F656))/ABS($F656)</f>
        <v>3.0568394818025117</v>
      </c>
      <c r="M718" s="1572">
        <f>(SUM($G656:M656)+ABS($F656))/ABS($F656)</f>
        <v>3.3218341133899139</v>
      </c>
      <c r="N718" s="1572">
        <f>(SUM($G656:N656)+ABS($F656))/ABS($F656)</f>
        <v>3.5758747061636846</v>
      </c>
      <c r="O718" s="1572">
        <f>(SUM($G656:O656)+ABS($F656))/ABS($F656)</f>
        <v>3.8204359865140973</v>
      </c>
      <c r="P718" s="1572">
        <f>(SUM($G656:P656)+ABS($F656))/ABS($F656)</f>
        <v>4.0566603492177959</v>
      </c>
      <c r="Q718" s="1572">
        <f>(SUM($G656:Q656)+ABS($F656))/ABS($F656)</f>
        <v>4.2854572142986358</v>
      </c>
      <c r="R718" s="1572">
        <f>(SUM($G656:R656)+ABS($F656))/ABS($F656)</f>
        <v>4.5075666263537615</v>
      </c>
      <c r="S718" s="1572">
        <f>(SUM($G656:S656)+ABS($F656))/ABS($F656)</f>
        <v>4.7236017973277562</v>
      </c>
      <c r="T718" s="1572">
        <f>(SUM($G656:T656)+ABS($F656))/ABS($F656)</f>
        <v>4.9340786074137961</v>
      </c>
      <c r="U718" s="1572">
        <f>(SUM($G656:U656)+ABS($F656))/ABS($F656)</f>
        <v>5.1394366855369071</v>
      </c>
      <c r="V718" s="1572">
        <f>(SUM($G656:V656)+ABS($F656))/ABS($F656)</f>
        <v>5.3400548606906773</v>
      </c>
      <c r="W718" s="1572">
        <f>(SUM($G656:W656)+ABS($F656))/ABS($F656)</f>
        <v>5.5362627370565631</v>
      </c>
      <c r="X718" s="1572">
        <f>(SUM($G656:X656)+ABS($F656))/ABS($F656)</f>
        <v>5.7283495310293118</v>
      </c>
      <c r="Y718" s="1572">
        <f>(SUM($G656:Y656)+ABS($F656))/ABS($F656)</f>
        <v>5.9165709306752969</v>
      </c>
      <c r="Z718" s="1572">
        <f>(SUM($G656:Z656)+ABS($F656))/ABS($F656)</f>
        <v>6.1011544987660029</v>
      </c>
      <c r="AA718" s="1572">
        <f>(SUM($G656:AA656)+ABS($F656))/ABS($F656)</f>
        <v>6.2823039844913859</v>
      </c>
      <c r="AB718" s="1572">
        <f>(SUM($G656:AB656)+ABS($F656))/ABS($F656)</f>
        <v>6.4602028047215194</v>
      </c>
      <c r="AC718" s="1572">
        <f>(SUM($G656:AC656)+ABS($F656))/ABS($F656)</f>
        <v>6.6350168845153314</v>
      </c>
      <c r="AD718" s="1572">
        <f>(SUM($G656:AD656)+ABS($F656))/ABS($F656)</f>
        <v>6.8068969970223208</v>
      </c>
      <c r="AE718" s="1572">
        <f>(SUM($G656:AE656)+ABS($F656))/ABS($F656)</f>
        <v>6.9759807078071727</v>
      </c>
      <c r="AF718" s="1572">
        <f>(SUM($G656:AF656)+ABS($F656))/ABS($F656)</f>
        <v>7.1423940033411455</v>
      </c>
      <c r="AG718" s="1572">
        <f>(SUM($G656:AG656)+ABS($F656))/ABS($F656)</f>
        <v>7.3062526649293646</v>
      </c>
      <c r="AH718" s="1572">
        <f>(SUM($G656:AH656)+ABS($F656))/ABS($F656)</f>
        <v>7.4676634356641767</v>
      </c>
      <c r="AI718" s="1572">
        <f>(SUM($G656:AI656)+ABS($F656))/ABS($F656)</f>
        <v>7.6267250177420767</v>
      </c>
      <c r="AJ718" s="1572">
        <f>(SUM($G656:AJ656)+ABS($F656))/ABS($F656)</f>
        <v>7.7835289297102532</v>
      </c>
      <c r="AK718" s="1572">
        <f>(SUM($G656:AK656)+ABS($F656))/ABS($F656)</f>
        <v>7.9381602472564055</v>
      </c>
      <c r="AL718" s="1572">
        <f>(SUM($G656:AL656)+ABS($F656))/ABS($F656)</f>
        <v>8.0906982465521757</v>
      </c>
      <c r="AM718" s="1572">
        <f>(SUM($G656:AM656)+ABS($F656))/ABS($F656)</f>
        <v>8.2412169655685705</v>
      </c>
      <c r="AN718" s="1572">
        <f>(SUM($G656:AN656)+ABS($F656))/ABS($F656)</f>
        <v>8.3897856959552453</v>
      </c>
      <c r="AO718" s="1572">
        <f>(SUM($G656:AO656)+ABS($F656))/ABS($F656)</f>
        <v>8.5364694158341035</v>
      </c>
      <c r="AP718" s="1572">
        <f>(SUM($G656:AP656)+ABS($F656))/ABS($F656)</f>
        <v>8.6813291720669543</v>
      </c>
      <c r="AQ718" s="1572">
        <f>(SUM($G656:AQ656)+ABS($F656))/ABS($F656)</f>
        <v>8.824422419116706</v>
      </c>
      <c r="AR718" s="1572">
        <f>(SUM($G656:AR656)+ABS($F656))/ABS($F656)</f>
        <v>8.9658033204554695</v>
      </c>
      <c r="AS718" s="1572">
        <f>(SUM($G656:AS656)+ABS($F656))/ABS($F656)</f>
        <v>9.105523017523165</v>
      </c>
      <c r="AT718" s="1572">
        <f>(SUM($G656:AT656)+ABS($F656))/ABS($F656)</f>
        <v>9.2436298704621773</v>
      </c>
      <c r="AU718" s="1572">
        <f>(SUM($G656:AU656)+ABS($F656))/ABS($F656)</f>
        <v>9.3801696742127163</v>
      </c>
      <c r="AV718" s="1572">
        <f>(SUM($G656:AV656)+ABS($F656))/ABS($F656)</f>
        <v>9.5151858530229401</v>
      </c>
      <c r="AW718" s="1572">
        <f>(SUM($G656:AW656)+ABS($F656))/ABS($F656)</f>
        <v>9.648719635986458</v>
      </c>
      <c r="AX718" s="1572">
        <f>(SUM($G656:AX656)+ABS($F656))/ABS($F656)</f>
        <v>9.7808102158509538</v>
      </c>
      <c r="AY718" s="1572">
        <f>(SUM($G656:AY656)+ABS($F656))/ABS($F656)</f>
        <v>9.9114948930318185</v>
      </c>
      <c r="AZ718" s="1572">
        <f>(SUM($G656:AZ656)+ABS($F656))/ABS($F656)</f>
        <v>10.040809206503626</v>
      </c>
      <c r="BA718" s="1572">
        <f>(SUM($G656:BA656)+ABS($F656))/ABS($F656)</f>
        <v>10.168787053021301</v>
      </c>
      <c r="BB718" s="1572">
        <f>(SUM($G656:BB656)+ABS($F656))/ABS($F656)</f>
        <v>10.29546079593497</v>
      </c>
      <c r="BC718" s="1572">
        <f>(SUM($G656:BC656)+ABS($F656))/ABS($F656)</f>
        <v>10.420861364702436</v>
      </c>
      <c r="BD718" s="1572">
        <f>(SUM($G656:BD656)+ABS($F656))/ABS($F656)</f>
        <v>10.545018346066181</v>
      </c>
      <c r="BE718" s="1572">
        <f>(SUM($G656:BE656)+ABS($F656))/ABS($F656)</f>
        <v>10.667960067744115</v>
      </c>
      <c r="BF718" s="1572">
        <f>(SUM($G656:BF656)+ABS($F656))/ABS($F656)</f>
        <v>10.789713675382067</v>
      </c>
      <c r="BG718" s="1572">
        <f>(SUM($G656:BG656)+ABS($F656))/ABS($F656)</f>
        <v>10.910305203428374</v>
      </c>
      <c r="BH718" s="1572">
        <f>(SUM($G656:BH656)+ABS($F656))/ABS($F656)</f>
        <v>11.029759640515149</v>
      </c>
      <c r="BI718" s="1572">
        <f>(SUM($G656:BI656)+ABS($F656))/ABS($F656)</f>
        <v>11.148100989864881</v>
      </c>
      <c r="BJ718" s="1572">
        <f>(SUM($G656:BJ656)+ABS($F656))/ABS($F656)</f>
        <v>11.26535232518359</v>
      </c>
      <c r="BK718" s="1572">
        <f>(SUM($G656:BK656)+ABS($F656))/ABS($F656)</f>
        <v>11.3815358424516</v>
      </c>
      <c r="BL718" s="1572">
        <f>(SUM($G656:BL656)+ABS($F656))/ABS($F656)</f>
        <v>11.496672907979086</v>
      </c>
      <c r="BM718" s="1572">
        <f>(SUM($G656:BM656)+ABS($F656))/ABS($F656)</f>
        <v>11.610784103054954</v>
      </c>
      <c r="BN718" s="1573">
        <f>(SUM($G656:BN656)+ABS($F656))/ABS($F656)</f>
        <v>11.72388926548369</v>
      </c>
    </row>
    <row r="719" spans="1:66" ht="7.5" customHeight="1" x14ac:dyDescent="0.15">
      <c r="A719" s="1123"/>
      <c r="B719" s="161"/>
      <c r="C719" s="3666" t="str">
        <f>C688</f>
        <v>High Range Opex - High</v>
      </c>
      <c r="D719" s="1366"/>
      <c r="E719" s="1391"/>
      <c r="F719" s="1614"/>
      <c r="G719" s="1569"/>
      <c r="H719" s="1569"/>
      <c r="I719" s="1569"/>
      <c r="J719" s="1569"/>
      <c r="K719" s="1569"/>
      <c r="L719" s="1569"/>
      <c r="M719" s="1569"/>
      <c r="N719" s="1569"/>
      <c r="O719" s="1569"/>
      <c r="P719" s="1569"/>
      <c r="Q719" s="1569"/>
      <c r="R719" s="1569"/>
      <c r="S719" s="1569"/>
      <c r="T719" s="1569"/>
      <c r="U719" s="1569"/>
      <c r="V719" s="1569"/>
      <c r="W719" s="1569"/>
      <c r="X719" s="1569"/>
      <c r="Y719" s="1569"/>
      <c r="Z719" s="1569"/>
      <c r="AA719" s="1569"/>
      <c r="AB719" s="1569"/>
      <c r="AC719" s="1569"/>
      <c r="AD719" s="1569"/>
      <c r="AE719" s="1569"/>
      <c r="AF719" s="1569"/>
      <c r="AG719" s="1569"/>
      <c r="AH719" s="1569"/>
      <c r="AI719" s="1569"/>
      <c r="AJ719" s="1569"/>
      <c r="AK719" s="1569"/>
      <c r="AL719" s="1569"/>
      <c r="AM719" s="1569"/>
      <c r="AN719" s="1569"/>
      <c r="AO719" s="1569"/>
      <c r="AP719" s="1569"/>
      <c r="AQ719" s="1569"/>
      <c r="AR719" s="1569"/>
      <c r="AS719" s="1569"/>
      <c r="AT719" s="1569"/>
      <c r="AU719" s="1569"/>
      <c r="AV719" s="1569"/>
      <c r="AW719" s="1569"/>
      <c r="AX719" s="1569"/>
      <c r="AY719" s="1569"/>
      <c r="AZ719" s="1569"/>
      <c r="BA719" s="1569"/>
      <c r="BB719" s="1569"/>
      <c r="BC719" s="1569"/>
      <c r="BD719" s="1569"/>
      <c r="BE719" s="1569"/>
      <c r="BF719" s="1569"/>
      <c r="BG719" s="1569"/>
      <c r="BH719" s="1569"/>
      <c r="BI719" s="1569"/>
      <c r="BJ719" s="1569"/>
      <c r="BK719" s="1569"/>
      <c r="BL719" s="1569"/>
      <c r="BM719" s="1569"/>
      <c r="BN719" s="1571"/>
    </row>
    <row r="720" spans="1:66" x14ac:dyDescent="0.15">
      <c r="A720" s="1123"/>
      <c r="B720" s="161"/>
      <c r="C720" s="3667"/>
      <c r="D720" s="1366" t="str">
        <f t="shared" ref="D720:D726" si="197">D689</f>
        <v>Low Price Range</v>
      </c>
      <c r="E720" s="1391" t="str">
        <f t="shared" si="193"/>
        <v>High Range CAPEX</v>
      </c>
      <c r="F720" s="1614">
        <f t="shared" si="194"/>
        <v>-12.657592850892952</v>
      </c>
      <c r="G720" s="1569">
        <f>(SUM($G658:G658)+ABS($F658))/ABS($F658)</f>
        <v>0.91739333100000009</v>
      </c>
      <c r="H720" s="1569">
        <f>(SUM($G658:H658)+ABS($F658))/ABS($F658)</f>
        <v>0.7879206620000001</v>
      </c>
      <c r="I720" s="1569">
        <f>(SUM($G658:I658)+ABS($F658))/ABS($F658)</f>
        <v>0.63550795367210011</v>
      </c>
      <c r="J720" s="1569">
        <f>(SUM($G658:J658)+ABS($F658))/ABS($F658)</f>
        <v>0.46854248467210013</v>
      </c>
      <c r="K720" s="1569">
        <f>(SUM($G658:K658)+ABS($F658))/ABS($F658)</f>
        <v>0.29118151440088302</v>
      </c>
      <c r="L720" s="1569">
        <f>(SUM($G658:L658)+ABS($F658))/ABS($F658)</f>
        <v>0.10586401393856314</v>
      </c>
      <c r="M720" s="1569">
        <f>(SUM($G658:M658)+ABS($F658))/ABS($F658)</f>
        <v>-8.5825724748767401E-2</v>
      </c>
      <c r="N720" s="1569">
        <f>(SUM($G658:N658)+ABS($F658))/ABS($F658)</f>
        <v>-0.28278543374876741</v>
      </c>
      <c r="O720" s="1569">
        <f>(SUM($G658:O658)+ABS($F658))/ABS($F658)</f>
        <v>-0.48420922076509182</v>
      </c>
      <c r="P720" s="1569">
        <f>(SUM($G658:P658)+ABS($F658))/ABS($F658)</f>
        <v>-0.68948533078206531</v>
      </c>
      <c r="Q720" s="1569">
        <f>(SUM($G658:Q658)+ABS($F658))/ABS($F658)</f>
        <v>-0.89813549665458725</v>
      </c>
      <c r="R720" s="1569">
        <f>(SUM($G658:R658)+ABS($F658))/ABS($F658)</f>
        <v>-1.1097768308244433</v>
      </c>
      <c r="S720" s="1569">
        <f>(SUM($G658:S658)+ABS($F658))/ABS($F658)</f>
        <v>-1.3240967556338263</v>
      </c>
      <c r="T720" s="1569">
        <f>(SUM($G658:T658)+ABS($F658))/ABS($F658)</f>
        <v>-1.5408358803836908</v>
      </c>
      <c r="U720" s="1569">
        <f>(SUM($G658:U658)+ABS($F658))/ABS($F658)</f>
        <v>-1.7597759344883075</v>
      </c>
      <c r="V720" s="1569">
        <f>(SUM($G658:V658)+ABS($F658))/ABS($F658)</f>
        <v>-1.9807310354883074</v>
      </c>
      <c r="W720" s="1569">
        <f>(SUM($G658:W658)+ABS($F658))/ABS($F658)</f>
        <v>-2.2035412250285158</v>
      </c>
      <c r="X720" s="1569">
        <f>(SUM($G658:X658)+ABS($F658))/ABS($F658)</f>
        <v>-2.4280675884415754</v>
      </c>
      <c r="Y720" s="1569">
        <f>(SUM($G658:Y658)+ABS($F658))/ABS($F658)</f>
        <v>-2.6541885057614594</v>
      </c>
      <c r="Z720" s="1569">
        <f>(SUM($G658:Z658)+ABS($F658))/ABS($F658)</f>
        <v>-2.8817967275750385</v>
      </c>
      <c r="AA720" s="1569">
        <f>(SUM($G658:AA658)+ABS($F658))/ABS($F658)</f>
        <v>-3.1107970630408652</v>
      </c>
      <c r="AB720" s="1569">
        <f>(SUM($G658:AB658)+ABS($F658))/ABS($F658)</f>
        <v>-3.3411045295388826</v>
      </c>
      <c r="AC720" s="1569">
        <f>(SUM($G658:AC658)+ABS($F658))/ABS($F658)</f>
        <v>-3.5726428554509297</v>
      </c>
      <c r="AD720" s="1569">
        <f>(SUM($G658:AD658)+ABS($F658))/ABS($F658)</f>
        <v>-3.8053432565868146</v>
      </c>
      <c r="AE720" s="1569">
        <f>(SUM($G658:AE658)+ABS($F658))/ABS($F658)</f>
        <v>-4.039143427163105</v>
      </c>
      <c r="AF720" s="1569">
        <f>(SUM($G658:AF658)+ABS($F658))/ABS($F658)</f>
        <v>-4.2739867008106112</v>
      </c>
      <c r="AG720" s="1569">
        <f>(SUM($G658:AG658)+ABS($F658))/ABS($F658)</f>
        <v>-4.5098213476512505</v>
      </c>
      <c r="AH720" s="1569">
        <f>(SUM($G658:AH658)+ABS($F658))/ABS($F658)</f>
        <v>-4.7465999812511415</v>
      </c>
      <c r="AI720" s="1569">
        <f>(SUM($G658:AI658)+ABS($F658))/ABS($F658)</f>
        <v>-4.984279055037697</v>
      </c>
      <c r="AJ720" s="1569">
        <f>(SUM($G658:AJ658)+ABS($F658))/ABS($F658)</f>
        <v>-5.2228184321213895</v>
      </c>
      <c r="AK720" s="1569">
        <f>(SUM($G658:AK658)+ABS($F658))/ABS($F658)</f>
        <v>-5.462181015775796</v>
      </c>
      <c r="AL720" s="1569">
        <f>(SUM($G658:AL658)+ABS($F658))/ABS($F658)</f>
        <v>-5.7023324303757965</v>
      </c>
      <c r="AM720" s="1569">
        <f>(SUM($G658:AM658)+ABS($F658))/ABS($F658)</f>
        <v>-5.943240744569052</v>
      </c>
      <c r="AN720" s="1569">
        <f>(SUM($G658:AN658)+ABS($F658))/ABS($F658)</f>
        <v>-6.184876230001219</v>
      </c>
      <c r="AO720" s="1569">
        <f>(SUM($G658:AO658)+ABS($F658))/ABS($F658)</f>
        <v>-6.4272111501341262</v>
      </c>
      <c r="AP720" s="1569">
        <f>(SUM($G658:AP658)+ABS($F658))/ABS($F658)</f>
        <v>-6.6702195746645732</v>
      </c>
      <c r="AQ720" s="1569">
        <f>(SUM($G658:AQ658)+ABS($F658))/ABS($F658)</f>
        <v>-6.9138772158263482</v>
      </c>
      <c r="AR720" s="1569">
        <f>(SUM($G658:AR658)+ABS($F658))/ABS($F658)</f>
        <v>-7.1581612834822552</v>
      </c>
      <c r="AS720" s="1569">
        <f>(SUM($G658:AS658)+ABS($F658))/ABS($F658)</f>
        <v>-7.4030503564189427</v>
      </c>
      <c r="AT720" s="1569">
        <f>(SUM($G658:AT658)+ABS($F658))/ABS($F658)</f>
        <v>-7.6485242676698064</v>
      </c>
      <c r="AU720" s="1569">
        <f>(SUM($G658:AU658)+ABS($F658))/ABS($F658)</f>
        <v>-7.8945640020294734</v>
      </c>
      <c r="AV720" s="1569">
        <f>(SUM($G658:AV658)+ABS($F658))/ABS($F658)</f>
        <v>-8.1411516042021344</v>
      </c>
      <c r="AW720" s="1569">
        <f>(SUM($G658:AW658)+ABS($F658))/ABS($F658)</f>
        <v>-8.3882700962568659</v>
      </c>
      <c r="AX720" s="1569">
        <f>(SUM($G658:AX658)+ABS($F658))/ABS($F658)</f>
        <v>-8.6359034032552788</v>
      </c>
      <c r="AY720" s="1569">
        <f>(SUM($G658:AY658)+ABS($F658))/ABS($F658)</f>
        <v>-8.8840362860774658</v>
      </c>
      <c r="AZ720" s="1569">
        <f>(SUM($G658:AZ658)+ABS($F658))/ABS($F658)</f>
        <v>-9.1326542806071025</v>
      </c>
      <c r="BA720" s="1569">
        <f>(SUM($G658:BA658)+ABS($F658))/ABS($F658)</f>
        <v>-9.3817436425503011</v>
      </c>
      <c r="BB720" s="1569">
        <f>(SUM($G658:BB658)+ABS($F658))/ABS($F658)</f>
        <v>-9.6312912972590112</v>
      </c>
      <c r="BC720" s="1569">
        <f>(SUM($G658:BC658)+ABS($F658))/ABS($F658)</f>
        <v>-9.8812847940115525</v>
      </c>
      <c r="BD720" s="1569">
        <f>(SUM($G658:BD658)+ABS($F658))/ABS($F658)</f>
        <v>-10.131712264272585</v>
      </c>
      <c r="BE720" s="1569">
        <f>(SUM($G658:BE658)+ABS($F658))/ABS($F658)</f>
        <v>-10.382562383514355</v>
      </c>
      <c r="BF720" s="1569">
        <f>(SUM($G658:BF658)+ABS($F658))/ABS($F658)</f>
        <v>-10.63382433623236</v>
      </c>
      <c r="BG720" s="1569">
        <f>(SUM($G658:BG658)+ABS($F658))/ABS($F658)</f>
        <v>-10.885487783832515</v>
      </c>
      <c r="BH720" s="1569">
        <f>(SUM($G658:BH658)+ABS($F658))/ABS($F658)</f>
        <v>-11.137542835105027</v>
      </c>
      <c r="BI720" s="1569">
        <f>(SUM($G658:BI658)+ABS($F658))/ABS($F658)</f>
        <v>-11.389980019033059</v>
      </c>
      <c r="BJ720" s="1569">
        <f>(SUM($G658:BJ658)+ABS($F658))/ABS($F658)</f>
        <v>-11.642790259712971</v>
      </c>
      <c r="BK720" s="1569">
        <f>(SUM($G658:BK658)+ABS($F658))/ABS($F658)</f>
        <v>-11.895964853187744</v>
      </c>
      <c r="BL720" s="1569">
        <f>(SUM($G658:BL658)+ABS($F658))/ABS($F658)</f>
        <v>-12.149495446016987</v>
      </c>
      <c r="BM720" s="1569">
        <f>(SUM($G658:BM658)+ABS($F658))/ABS($F658)</f>
        <v>-12.403374015425998</v>
      </c>
      <c r="BN720" s="1571">
        <f>(SUM($G658:BN658)+ABS($F658))/ABS($F658)</f>
        <v>-12.657592850892952</v>
      </c>
    </row>
    <row r="721" spans="1:66" x14ac:dyDescent="0.15">
      <c r="A721" s="1123"/>
      <c r="B721" s="161"/>
      <c r="C721" s="3667"/>
      <c r="D721" s="1366" t="str">
        <f t="shared" si="197"/>
        <v>Low Price Range</v>
      </c>
      <c r="E721" s="1391" t="str">
        <f t="shared" si="193"/>
        <v>High Range CAPEX</v>
      </c>
      <c r="F721" s="1614">
        <f t="shared" si="194"/>
        <v>-11.123556163739419</v>
      </c>
      <c r="G721" s="1569">
        <f>(SUM($G659:G659)+ABS($F659))/ABS($F659)</f>
        <v>0.91739333100000009</v>
      </c>
      <c r="H721" s="1569">
        <f>(SUM($G659:H659)+ABS($F659))/ABS($F659)</f>
        <v>0.79963716200000001</v>
      </c>
      <c r="I721" s="1569">
        <f>(SUM($G659:I659)+ABS($F659))/ABS($F659)</f>
        <v>0.66381762668352084</v>
      </c>
      <c r="J721" s="1569">
        <f>(SUM($G659:J659)+ABS($F659))/ABS($F659)</f>
        <v>0.51618438268352085</v>
      </c>
      <c r="K721" s="1569">
        <f>(SUM($G659:K659)+ABS($F659))/ABS($F659)</f>
        <v>0.35992101353909561</v>
      </c>
      <c r="L721" s="1569">
        <f>(SUM($G659:L659)+ABS($F659))/ABS($F659)</f>
        <v>0.19693390817008824</v>
      </c>
      <c r="M721" s="1569">
        <f>(SUM($G659:M659)+ABS($F659))/ABS($F659)</f>
        <v>2.848195981027473E-2</v>
      </c>
      <c r="N721" s="1569">
        <f>(SUM($G659:N659)+ABS($F659))/ABS($F659)</f>
        <v>-0.1445467979397253</v>
      </c>
      <c r="O721" s="1569">
        <f>(SUM($G659:O659)+ABS($F659))/ABS($F659)</f>
        <v>-0.3214953471354563</v>
      </c>
      <c r="P721" s="1569">
        <f>(SUM($G659:P659)+ABS($F659))/ABS($F659)</f>
        <v>-0.50185971125821782</v>
      </c>
      <c r="Q721" s="1569">
        <f>(SUM($G659:Q659)+ABS($F659))/ABS($F659)</f>
        <v>-0.68524219802070885</v>
      </c>
      <c r="R721" s="1569">
        <f>(SUM($G659:R659)+ABS($F659))/ABS($F659)</f>
        <v>-0.87132173793436518</v>
      </c>
      <c r="S721" s="1569">
        <f>(SUM($G659:S659)+ABS($F659))/ABS($F659)</f>
        <v>-1.0598342031317542</v>
      </c>
      <c r="T721" s="1569">
        <f>(SUM($G659:T659)+ABS($F659))/ABS($F659)</f>
        <v>-1.2505588595875958</v>
      </c>
      <c r="U721" s="1569">
        <f>(SUM($G659:U659)+ABS($F659))/ABS($F659)</f>
        <v>-1.4433087512679417</v>
      </c>
      <c r="V721" s="1569">
        <f>(SUM($G659:V659)+ABS($F659))/ABS($F659)</f>
        <v>-1.6379236957054417</v>
      </c>
      <c r="W721" s="1569">
        <f>(SUM($G659:W659)+ABS($F659))/ABS($F659)</f>
        <v>-1.8342650669675271</v>
      </c>
      <c r="X721" s="1569">
        <f>(SUM($G659:X659)+ABS($F659))/ABS($F659)</f>
        <v>-2.0322118341338986</v>
      </c>
      <c r="Y721" s="1569">
        <f>(SUM($G659:Y659)+ABS($F659))/ABS($F659)</f>
        <v>-2.2316575018044422</v>
      </c>
      <c r="Z721" s="1569">
        <f>(SUM($G659:Z659)+ABS($F659))/ABS($F659)</f>
        <v>-2.432507711658789</v>
      </c>
      <c r="AA721" s="1569">
        <f>(SUM($G659:AA659)+ABS($F659))/ABS($F659)</f>
        <v>-2.6346783370529812</v>
      </c>
      <c r="AB721" s="1569">
        <f>(SUM($G659:AB659)+ABS($F659))/ABS($F659)</f>
        <v>-2.8380939511510985</v>
      </c>
      <c r="AC721" s="1569">
        <f>(SUM($G659:AC659)+ABS($F659))/ABS($F659)</f>
        <v>-3.0426865820654436</v>
      </c>
      <c r="AD721" s="1569">
        <f>(SUM($G659:AD659)+ABS($F659))/ABS($F659)</f>
        <v>-3.2483946913420509</v>
      </c>
      <c r="AE721" s="1569">
        <f>(SUM($G659:AE659)+ABS($F659))/ABS($F659)</f>
        <v>-3.4551623282655797</v>
      </c>
      <c r="AF721" s="1569">
        <f>(SUM($G659:AF659)+ABS($F659))/ABS($F659)</f>
        <v>-3.6629384240333605</v>
      </c>
      <c r="AG721" s="1569">
        <f>(SUM($G659:AG659)+ABS($F659))/ABS($F659)</f>
        <v>-3.8716761982751371</v>
      </c>
      <c r="AH721" s="1569">
        <f>(SUM($G659:AH659)+ABS($F659))/ABS($F659)</f>
        <v>-4.0813326566126031</v>
      </c>
      <c r="AI721" s="1569">
        <f>(SUM($G659:AI659)+ABS($F659))/ABS($F659)</f>
        <v>-4.2918681625974182</v>
      </c>
      <c r="AJ721" s="1569">
        <f>(SUM($G659:AJ659)+ABS($F659))/ABS($F659)</f>
        <v>-4.5032460708757114</v>
      </c>
      <c r="AK721" s="1569">
        <f>(SUM($G659:AK659)+ABS($F659))/ABS($F659)</f>
        <v>-4.7154324111066179</v>
      </c>
      <c r="AL721" s="1569">
        <f>(SUM($G659:AL659)+ABS($F659))/ABS($F659)</f>
        <v>-4.928395614228493</v>
      </c>
      <c r="AM721" s="1569">
        <f>(SUM($G659:AM659)+ABS($F659))/ABS($F659)</f>
        <v>-5.1421062742740089</v>
      </c>
      <c r="AN721" s="1569">
        <f>(SUM($G659:AN659)+ABS($F659))/ABS($F659)</f>
        <v>-5.3565369401967819</v>
      </c>
      <c r="AO721" s="1569">
        <f>(SUM($G659:AO659)+ABS($F659))/ABS($F659)</f>
        <v>-5.5716619331698451</v>
      </c>
      <c r="AP721" s="1569">
        <f>(SUM($G659:AP659)+ABS($F659))/ABS($F659)</f>
        <v>-5.7874571856112613</v>
      </c>
      <c r="AQ721" s="1569">
        <f>(SUM($G659:AQ659)+ABS($F659))/ABS($F659)</f>
        <v>-6.0039000988299431</v>
      </c>
      <c r="AR721" s="1569">
        <f>(SUM($G659:AR659)+ABS($F659))/ABS($F659)</f>
        <v>-6.220969416699905</v>
      </c>
      <c r="AS721" s="1569">
        <f>(SUM($G659:AS659)+ABS($F659))/ABS($F659)</f>
        <v>-6.438645113189696</v>
      </c>
      <c r="AT721" s="1569">
        <f>(SUM($G659:AT659)+ABS($F659))/ABS($F659)</f>
        <v>-6.6569082919158911</v>
      </c>
      <c r="AU721" s="1569">
        <f>(SUM($G659:AU659)+ABS($F659))/ABS($F659)</f>
        <v>-6.875741096170664</v>
      </c>
      <c r="AV721" s="1569">
        <f>(SUM($G659:AV659)+ABS($F659))/ABS($F659)</f>
        <v>-7.095126628105727</v>
      </c>
      <c r="AW721" s="1569">
        <f>(SUM($G659:AW659)+ABS($F659))/ABS($F659)</f>
        <v>-7.3150488759477437</v>
      </c>
      <c r="AX721" s="1569">
        <f>(SUM($G659:AX659)+ABS($F659))/ABS($F659)</f>
        <v>-7.535492648281144</v>
      </c>
      <c r="AY721" s="1569">
        <f>(SUM($G659:AY659)+ABS($F659))/ABS($F659)</f>
        <v>-7.7564435145690318</v>
      </c>
      <c r="AZ721" s="1569">
        <f>(SUM($G659:AZ659)+ABS($F659))/ABS($F659)</f>
        <v>-7.9778877511962252</v>
      </c>
      <c r="BA721" s="1569">
        <f>(SUM($G659:BA659)+ABS($F659))/ABS($F659)</f>
        <v>-8.1998122924142596</v>
      </c>
      <c r="BB721" s="1569">
        <f>(SUM($G659:BB659)+ABS($F659))/ABS($F659)</f>
        <v>-8.4222046856493762</v>
      </c>
      <c r="BC721" s="1569">
        <f>(SUM($G659:BC659)+ABS($F659))/ABS($F659)</f>
        <v>-8.6450530507036838</v>
      </c>
      <c r="BD721" s="1569">
        <f>(SUM($G659:BD659)+ABS($F659))/ABS($F659)</f>
        <v>-8.8683460424386826</v>
      </c>
      <c r="BE721" s="1569">
        <f>(SUM($G659:BE659)+ABS($F659))/ABS($F659)</f>
        <v>-9.0920728165809965</v>
      </c>
      <c r="BF721" s="1569">
        <f>(SUM($G659:BF659)+ABS($F659))/ABS($F659)</f>
        <v>-9.3162229983336093</v>
      </c>
      <c r="BG721" s="1569">
        <f>(SUM($G659:BG659)+ABS($F659))/ABS($F659)</f>
        <v>-9.5407866535135106</v>
      </c>
      <c r="BH721" s="1569">
        <f>(SUM($G659:BH659)+ABS($F659))/ABS($F659)</f>
        <v>-9.7657542619690201</v>
      </c>
      <c r="BI721" s="1569">
        <f>(SUM($G659:BI659)+ABS($F659))/ABS($F659)</f>
        <v>-9.9911166930583253</v>
      </c>
      <c r="BJ721" s="1569">
        <f>(SUM($G659:BJ659)+ABS($F659))/ABS($F659)</f>
        <v>-10.216865182995171</v>
      </c>
      <c r="BK721" s="1569">
        <f>(SUM($G659:BK659)+ABS($F659))/ABS($F659)</f>
        <v>-10.44299131388909</v>
      </c>
      <c r="BL721" s="1569">
        <f>(SUM($G659:BL659)+ABS($F659))/ABS($F659)</f>
        <v>-10.669486994326181</v>
      </c>
      <c r="BM721" s="1569">
        <f>(SUM($G659:BM659)+ABS($F659))/ABS($F659)</f>
        <v>-10.89634444135287</v>
      </c>
      <c r="BN721" s="1571">
        <f>(SUM($G659:BN659)+ABS($F659))/ABS($F659)</f>
        <v>-11.123556163739419</v>
      </c>
    </row>
    <row r="722" spans="1:66" x14ac:dyDescent="0.15">
      <c r="A722" s="1123"/>
      <c r="B722" s="161"/>
      <c r="C722" s="3667"/>
      <c r="D722" s="1366" t="str">
        <f t="shared" si="197"/>
        <v>Low Price Range</v>
      </c>
      <c r="E722" s="1391" t="str">
        <f t="shared" si="193"/>
        <v>High Range CAPEX</v>
      </c>
      <c r="F722" s="1614">
        <f t="shared" si="194"/>
        <v>-9.2114820806994544</v>
      </c>
      <c r="G722" s="1569">
        <f>(SUM($G660:G660)+ABS($F660))/ABS($F660)</f>
        <v>0.91739333100000009</v>
      </c>
      <c r="H722" s="1569">
        <f>(SUM($G660:H660)+ABS($F660))/ABS($F660)</f>
        <v>0.81135366200000003</v>
      </c>
      <c r="I722" s="1569">
        <f>(SUM($G660:I660)+ABS($F660))/ABS($F660)</f>
        <v>0.69270844177257107</v>
      </c>
      <c r="J722" s="1569">
        <f>(SUM($G660:J660)+ABS($F660))/ABS($F660)</f>
        <v>0.56557907277257113</v>
      </c>
      <c r="K722" s="1569">
        <f>(SUM($G660:K660)+ABS($F660))/ABS($F660)</f>
        <v>0.4321196822639356</v>
      </c>
      <c r="L722" s="1569">
        <f>(SUM($G660:L660)+ABS($F660))/ABS($F660)</f>
        <v>0.29364531715924952</v>
      </c>
      <c r="M722" s="1569">
        <f>(SUM($G660:M660)+ABS($F660))/ABS($F660)</f>
        <v>0.1510379440963083</v>
      </c>
      <c r="N722" s="1569">
        <f>(SUM($G660:N660)+ABS($F660))/ABS($F660)</f>
        <v>4.9278450963082584E-3</v>
      </c>
      <c r="O722" s="1569">
        <f>(SUM($G660:O660)+ABS($F660))/ABS($F660)</f>
        <v>-0.14421341291779496</v>
      </c>
      <c r="P722" s="1569">
        <f>(SUM($G660:P660)+ABS($F660))/ABS($F660)</f>
        <v>-0.29602053127556682</v>
      </c>
      <c r="Q722" s="1569">
        <f>(SUM($G660:Q660)+ABS($F660))/ABS($F660)</f>
        <v>-0.45020270864250111</v>
      </c>
      <c r="R722" s="1569">
        <f>(SUM($G660:R660)+ABS($F660))/ABS($F660)</f>
        <v>-0.60652330413671851</v>
      </c>
      <c r="S722" s="1569">
        <f>(SUM($G660:S660)+ABS($F660))/ABS($F660)</f>
        <v>-0.76478623360882414</v>
      </c>
      <c r="T722" s="1569">
        <f>(SUM($G660:T660)+ABS($F660))/ABS($F660)</f>
        <v>-0.92482653626547096</v>
      </c>
      <c r="U722" s="1569">
        <f>(SUM($G660:U660)+ABS($F660))/ABS($F660)</f>
        <v>-1.0865036338537815</v>
      </c>
      <c r="V722" s="1569">
        <f>(SUM($G660:V660)+ABS($F660))/ABS($F660)</f>
        <v>-1.2496963898537814</v>
      </c>
      <c r="W722" s="1569">
        <f>(SUM($G660:W660)+ABS($F660))/ABS($F660)</f>
        <v>-1.4142994081522202</v>
      </c>
      <c r="X722" s="1569">
        <f>(SUM($G660:X660)+ABS($F660))/ABS($F660)</f>
        <v>-1.5802202072649132</v>
      </c>
      <c r="Y722" s="1569">
        <f>(SUM($G660:Y660)+ABS($F660))/ABS($F660)</f>
        <v>-1.7473770269172144</v>
      </c>
      <c r="Z722" s="1569">
        <f>(SUM($G660:Z660)+ABS($F660))/ABS($F660)</f>
        <v>-1.9156971003392094</v>
      </c>
      <c r="AA722" s="1569">
        <f>(SUM($G660:AA660)+ABS($F660))/ABS($F660)</f>
        <v>-2.0851152755276545</v>
      </c>
      <c r="AB722" s="1569">
        <f>(SUM($G660:AB660)+ABS($F660))/ABS($F660)</f>
        <v>-2.2555729020578954</v>
      </c>
      <c r="AC722" s="1569">
        <f>(SUM($G660:AC660)+ABS($F660))/ABS($F660)</f>
        <v>-2.427016922786589</v>
      </c>
      <c r="AD722" s="1569">
        <f>(SUM($G660:AD660)+ABS($F660))/ABS($F660)</f>
        <v>-2.5993991256313844</v>
      </c>
      <c r="AE722" s="1569">
        <f>(SUM($G660:AE660)+ABS($F660))/ABS($F660)</f>
        <v>-2.7726755218425923</v>
      </c>
      <c r="AF722" s="1569">
        <f>(SUM($G660:AF660)+ABS($F660))/ABS($F660)</f>
        <v>-2.9468058252674876</v>
      </c>
      <c r="AG722" s="1569">
        <f>(SUM($G660:AG660)+ABS($F660))/ABS($F660)</f>
        <v>-3.121753013015482</v>
      </c>
      <c r="AH722" s="1569">
        <f>(SUM($G660:AH660)+ABS($F660))/ABS($F660)</f>
        <v>-3.2974829523064644</v>
      </c>
      <c r="AI722" s="1569">
        <f>(SUM($G660:AI660)+ABS($F660))/ABS($F660)</f>
        <v>-3.4739640815630488</v>
      </c>
      <c r="AJ722" s="1569">
        <f>(SUM($G660:AJ660)+ABS($F660))/ABS($F660)</f>
        <v>-3.651167136292528</v>
      </c>
      <c r="AK722" s="1569">
        <f>(SUM($G660:AK660)+ABS($F660))/ABS($F660)</f>
        <v>-3.8290649122077007</v>
      </c>
      <c r="AL722" s="1569">
        <f>(SUM($G660:AL660)+ABS($F660))/ABS($F660)</f>
        <v>-4.0076320595077011</v>
      </c>
      <c r="AM722" s="1569">
        <f>(SUM($G660:AM660)+ABS($F660))/ABS($F660)</f>
        <v>-4.1868449033885788</v>
      </c>
      <c r="AN722" s="1569">
        <f>(SUM($G660:AN660)+ABS($F660))/ABS($F660)</f>
        <v>-4.3666812867571734</v>
      </c>
      <c r="AO722" s="1569">
        <f>(SUM($G660:AO660)+ABS($F660))/ABS($F660)</f>
        <v>-4.5471204318385663</v>
      </c>
      <c r="AP722" s="1569">
        <f>(SUM($G660:AP660)+ABS($F660))/ABS($F660)</f>
        <v>-4.7281428179399896</v>
      </c>
      <c r="AQ722" s="1569">
        <f>(SUM($G660:AQ660)+ABS($F660))/ABS($F660)</f>
        <v>-4.9097300730946429</v>
      </c>
      <c r="AR722" s="1569">
        <f>(SUM($G660:AR660)+ABS($F660))/ABS($F660)</f>
        <v>-5.0918648776817133</v>
      </c>
      <c r="AS722" s="1569">
        <f>(SUM($G660:AS660)+ABS($F660))/ABS($F660)</f>
        <v>-5.2745308784226443</v>
      </c>
      <c r="AT722" s="1569">
        <f>(SUM($G660:AT660)+ABS($F660))/ABS($F660)</f>
        <v>-5.4577126114024397</v>
      </c>
      <c r="AU722" s="1569">
        <f>(SUM($G660:AU660)+ABS($F660))/ABS($F660)</f>
        <v>-5.6413954329697864</v>
      </c>
      <c r="AV722" s="1569">
        <f>(SUM($G660:AV660)+ABS($F660))/ABS($F660)</f>
        <v>-5.825565457539386</v>
      </c>
      <c r="AW722" s="1569">
        <f>(SUM($G660:AW660)+ABS($F660))/ABS($F660)</f>
        <v>-6.0102095014610804</v>
      </c>
      <c r="AX722" s="1569">
        <f>(SUM($G660:AX660)+ABS($F660))/ABS($F660)</f>
        <v>-6.1953150322382973</v>
      </c>
      <c r="AY722" s="1569">
        <f>(SUM($G660:AY660)+ABS($F660))/ABS($F660)</f>
        <v>-6.3808701224774369</v>
      </c>
      <c r="AZ722" s="1569">
        <f>(SUM($G660:AZ660)+ABS($F660))/ABS($F660)</f>
        <v>-6.5668634080332611</v>
      </c>
      <c r="BA722" s="1569">
        <f>(SUM($G660:BA660)+ABS($F660))/ABS($F660)</f>
        <v>-6.753284049886056</v>
      </c>
      <c r="BB722" s="1569">
        <f>(SUM($G660:BB660)+ABS($F660))/ABS($F660)</f>
        <v>-6.9401216993463724</v>
      </c>
      <c r="BC722" s="1569">
        <f>(SUM($G660:BC660)+ABS($F660))/ABS($F660)</f>
        <v>-7.1273664662343483</v>
      </c>
      <c r="BD722" s="1569">
        <f>(SUM($G660:BD660)+ABS($F660))/ABS($F660)</f>
        <v>-7.3150088897244361</v>
      </c>
      <c r="BE722" s="1569">
        <f>(SUM($G660:BE660)+ABS($F660))/ABS($F660)</f>
        <v>-7.5030399115839623</v>
      </c>
      <c r="BF722" s="1569">
        <f>(SUM($G660:BF660)+ABS($F660))/ABS($F660)</f>
        <v>-7.6914508515663682</v>
      </c>
      <c r="BG722" s="1569">
        <f>(SUM($G660:BG660)+ABS($F660))/ABS($F660)</f>
        <v>-7.8802333847479433</v>
      </c>
      <c r="BH722" s="1569">
        <f>(SUM($G660:BH660)+ABS($F660))/ABS($F660)</f>
        <v>-8.0693795206211387</v>
      </c>
      <c r="BI722" s="1569">
        <f>(SUM($G660:BI660)+ABS($F660))/ABS($F660)</f>
        <v>-8.2588815837786065</v>
      </c>
      <c r="BJ722" s="1569">
        <f>(SUM($G660:BJ660)+ABS($F660))/ABS($F660)</f>
        <v>-8.4487321960404902</v>
      </c>
      <c r="BK722" s="1569">
        <f>(SUM($G660:BK660)+ABS($F660))/ABS($F660)</f>
        <v>-8.638924259893507</v>
      </c>
      <c r="BL722" s="1569">
        <f>(SUM($G660:BL660)+ABS($F660))/ABS($F660)</f>
        <v>-8.8294509431244315</v>
      </c>
      <c r="BM722" s="1569">
        <f>(SUM($G660:BM660)+ABS($F660))/ABS($F660)</f>
        <v>-9.0203056645429225</v>
      </c>
      <c r="BN722" s="1571">
        <f>(SUM($G660:BN660)+ABS($F660))/ABS($F660)</f>
        <v>-9.2114820806994544</v>
      </c>
    </row>
    <row r="723" spans="1:66" ht="6.75" customHeight="1" x14ac:dyDescent="0.15">
      <c r="A723" s="1123"/>
      <c r="B723" s="161"/>
      <c r="C723" s="3667"/>
      <c r="D723" s="1366"/>
      <c r="E723" s="1391"/>
      <c r="F723" s="1614"/>
      <c r="G723" s="1569"/>
      <c r="H723" s="1569"/>
      <c r="I723" s="1569"/>
      <c r="J723" s="1569"/>
      <c r="K723" s="1569"/>
      <c r="L723" s="1569"/>
      <c r="M723" s="1569"/>
      <c r="N723" s="1569"/>
      <c r="O723" s="1569"/>
      <c r="P723" s="1569"/>
      <c r="Q723" s="1569"/>
      <c r="R723" s="1569"/>
      <c r="S723" s="1569"/>
      <c r="T723" s="1569"/>
      <c r="U723" s="1569"/>
      <c r="V723" s="1569"/>
      <c r="W723" s="1569"/>
      <c r="X723" s="1569"/>
      <c r="Y723" s="1569"/>
      <c r="Z723" s="1569"/>
      <c r="AA723" s="1569"/>
      <c r="AB723" s="1569"/>
      <c r="AC723" s="1569"/>
      <c r="AD723" s="1569"/>
      <c r="AE723" s="1569"/>
      <c r="AF723" s="1569"/>
      <c r="AG723" s="1569"/>
      <c r="AH723" s="1569"/>
      <c r="AI723" s="1569"/>
      <c r="AJ723" s="1569"/>
      <c r="AK723" s="1569"/>
      <c r="AL723" s="1569"/>
      <c r="AM723" s="1569"/>
      <c r="AN723" s="1569"/>
      <c r="AO723" s="1569"/>
      <c r="AP723" s="1569"/>
      <c r="AQ723" s="1569"/>
      <c r="AR723" s="1569"/>
      <c r="AS723" s="1569"/>
      <c r="AT723" s="1569"/>
      <c r="AU723" s="1569"/>
      <c r="AV723" s="1569"/>
      <c r="AW723" s="1569"/>
      <c r="AX723" s="1569"/>
      <c r="AY723" s="1569"/>
      <c r="AZ723" s="1569"/>
      <c r="BA723" s="1569"/>
      <c r="BB723" s="1569"/>
      <c r="BC723" s="1569"/>
      <c r="BD723" s="1569"/>
      <c r="BE723" s="1569"/>
      <c r="BF723" s="1569"/>
      <c r="BG723" s="1569"/>
      <c r="BH723" s="1569"/>
      <c r="BI723" s="1569"/>
      <c r="BJ723" s="1569"/>
      <c r="BK723" s="1569"/>
      <c r="BL723" s="1569"/>
      <c r="BM723" s="1569"/>
      <c r="BN723" s="1571"/>
    </row>
    <row r="724" spans="1:66" x14ac:dyDescent="0.15">
      <c r="A724" s="1123"/>
      <c r="B724" s="161"/>
      <c r="C724" s="3667"/>
      <c r="D724" s="1366" t="str">
        <f t="shared" si="197"/>
        <v>High Price Range</v>
      </c>
      <c r="E724" s="1391" t="str">
        <f t="shared" si="193"/>
        <v>High Range CAPEX</v>
      </c>
      <c r="F724" s="1614">
        <f t="shared" si="194"/>
        <v>-1.2582826532616869</v>
      </c>
      <c r="G724" s="1569">
        <f>(SUM($G662:G662)+ABS($F662))/ABS($F662)</f>
        <v>1.4158811310000001</v>
      </c>
      <c r="H724" s="1569">
        <f>(SUM($G662:H662)+ABS($F662))/ABS($F662)</f>
        <v>1.6851987020000001</v>
      </c>
      <c r="I724" s="1569">
        <f>(SUM($G662:I662)+ABS($F662))/ABS($F662)</f>
        <v>1.8827761238420384</v>
      </c>
      <c r="J724" s="1569">
        <f>(SUM($G662:J662)+ABS($F662))/ABS($F662)</f>
        <v>2.0348428468420385</v>
      </c>
      <c r="K724" s="1569">
        <f>(SUM($G662:K662)+ABS($F662))/ABS($F662)</f>
        <v>2.1543998255862005</v>
      </c>
      <c r="L724" s="1569">
        <f>(SUM($G662:L662)+ABS($F662))/ABS($F662)</f>
        <v>2.249074429259831</v>
      </c>
      <c r="M724" s="1569">
        <f>(SUM($G662:M662)+ABS($F662))/ABS($F662)</f>
        <v>2.3238211978413772</v>
      </c>
      <c r="N724" s="1569">
        <f>(SUM($G662:N662)+ABS($F662))/ABS($F662)</f>
        <v>2.3820872424413775</v>
      </c>
      <c r="O724" s="1569">
        <f>(SUM($G662:O662)+ABS($F662))/ABS($F662)</f>
        <v>2.4263928217533173</v>
      </c>
      <c r="P724" s="1569">
        <f>(SUM($G662:P662)+ABS($F662))/ABS($F662)</f>
        <v>2.4586510709486467</v>
      </c>
      <c r="Q724" s="1569">
        <f>(SUM($G662:Q662)+ABS($F662))/ABS($F662)</f>
        <v>2.480357669953476</v>
      </c>
      <c r="R724" s="1569">
        <f>(SUM($G662:R662)+ABS($F662))/ABS($F662)</f>
        <v>2.4927100190923808</v>
      </c>
      <c r="S724" s="1569">
        <f>(SUM($G662:S662)+ABS($F662))/ABS($F662)</f>
        <v>2.4966856392612047</v>
      </c>
      <c r="T724" s="1569">
        <f>(SUM($G662:T662)+ABS($F662))/ABS($F662)</f>
        <v>2.4930957203264423</v>
      </c>
      <c r="U724" s="1569">
        <f>(SUM($G662:U662)+ABS($F662))/ABS($F662)</f>
        <v>2.4826228576469389</v>
      </c>
      <c r="V724" s="1569">
        <f>(SUM($G662:V662)+ABS($F662))/ABS($F662)</f>
        <v>2.4658483595269391</v>
      </c>
      <c r="W724" s="1569">
        <f>(SUM($G662:W662)+ABS($F662))/ABS($F662)</f>
        <v>2.4432724620861488</v>
      </c>
      <c r="X724" s="1569">
        <f>(SUM($G662:X662)+ABS($F662))/ABS($F662)</f>
        <v>2.4153295917357007</v>
      </c>
      <c r="Y724" s="1569">
        <f>(SUM($G662:Y662)+ABS($F662))/ABS($F662)</f>
        <v>2.3824000893450505</v>
      </c>
      <c r="Z724" s="1569">
        <f>(SUM($G662:Z662)+ABS($F662))/ABS($F662)</f>
        <v>2.3448193549013143</v>
      </c>
      <c r="AA724" s="1569">
        <f>(SUM($G662:AA662)+ABS($F662))/ABS($F662)</f>
        <v>2.3028850777443526</v>
      </c>
      <c r="AB724" s="1569">
        <f>(SUM($G662:AB662)+ABS($F662))/ABS($F662)</f>
        <v>2.2568630231482163</v>
      </c>
      <c r="AC724" s="1569">
        <f>(SUM($G662:AC662)+ABS($F662))/ABS($F662)</f>
        <v>2.2069917145602815</v>
      </c>
      <c r="AD724" s="1569">
        <f>(SUM($G662:AD662)+ABS($F662))/ABS($F662)</f>
        <v>2.1534862600714049</v>
      </c>
      <c r="AE724" s="1569">
        <f>(SUM($G662:AE662)+ABS($F662))/ABS($F662)</f>
        <v>2.0965415079175904</v>
      </c>
      <c r="AF724" s="1569">
        <f>(SUM($G662:AF662)+ABS($F662))/ABS($F662)</f>
        <v>2.0363346702526495</v>
      </c>
      <c r="AG724" s="1569">
        <f>(SUM($G662:AG662)+ABS($F662))/ABS($F662)</f>
        <v>1.9730275213925146</v>
      </c>
      <c r="AH724" s="1569">
        <f>(SUM($G662:AH662)+ABS($F662))/ABS($F662)</f>
        <v>1.9067682524447043</v>
      </c>
      <c r="AI724" s="1569">
        <f>(SUM($G662:AI662)+ABS($F662))/ABS($F662)</f>
        <v>1.8376930461580014</v>
      </c>
      <c r="AJ724" s="1569">
        <f>(SUM($G662:AJ662)+ABS($F662))/ABS($F662)</f>
        <v>1.7659274222143986</v>
      </c>
      <c r="AK724" s="1569">
        <f>(SUM($G662:AK662)+ABS($F662))/ABS($F662)</f>
        <v>1.691587392825076</v>
      </c>
      <c r="AL724" s="1569">
        <f>(SUM($G662:AL662)+ABS($F662))/ABS($F662)</f>
        <v>1.6147804605290763</v>
      </c>
      <c r="AM724" s="1569">
        <f>(SUM($G662:AM662)+ABS($F662))/ABS($F662)</f>
        <v>1.5356064839162995</v>
      </c>
      <c r="AN724" s="1569">
        <f>(SUM($G662:AN662)+ABS($F662))/ABS($F662)</f>
        <v>1.4541584321636671</v>
      </c>
      <c r="AO724" s="1569">
        <f>(SUM($G662:AO662)+ABS($F662))/ABS($F662)</f>
        <v>1.3705230454618618</v>
      </c>
      <c r="AP724" s="1569">
        <f>(SUM($G662:AP662)+ABS($F662))/ABS($F662)</f>
        <v>1.2847814153815034</v>
      </c>
      <c r="AQ724" s="1569">
        <f>(SUM($G662:AQ662)+ABS($F662))/ABS($F662)</f>
        <v>1.1970094968041847</v>
      </c>
      <c r="AR724" s="1569">
        <f>(SUM($G662:AR662)+ABS($F662))/ABS($F662)</f>
        <v>1.1072785610916644</v>
      </c>
      <c r="AS724" s="1569">
        <f>(SUM($G662:AS662)+ABS($F662))/ABS($F662)</f>
        <v>1.0156555985842404</v>
      </c>
      <c r="AT724" s="1569">
        <f>(SUM($G662:AT662)+ABS($F662))/ABS($F662)</f>
        <v>0.92220367722925123</v>
      </c>
      <c r="AU724" s="1569">
        <f>(SUM($G662:AU662)+ABS($F662))/ABS($F662)</f>
        <v>0.82698226308297207</v>
      </c>
      <c r="AV724" s="1569">
        <f>(SUM($G662:AV662)+ABS($F662))/ABS($F662)</f>
        <v>0.730047507557403</v>
      </c>
      <c r="AW724" s="1569">
        <f>(SUM($G662:AW662)+ABS($F662))/ABS($F662)</f>
        <v>0.63145250556138033</v>
      </c>
      <c r="AX724" s="1569">
        <f>(SUM($G662:AX662)+ABS($F662))/ABS($F662)</f>
        <v>0.53124752808447118</v>
      </c>
      <c r="AY724" s="1569">
        <f>(SUM($G662:AY662)+ABS($F662))/ABS($F662)</f>
        <v>0.42948023226970333</v>
      </c>
      <c r="AZ724" s="1569">
        <f>(SUM($G662:AZ662)+ABS($F662))/ABS($F662)</f>
        <v>0.3261958515993551</v>
      </c>
      <c r="BA724" s="1569">
        <f>(SUM($G662:BA662)+ABS($F662))/ABS($F662)</f>
        <v>0.22143736846241041</v>
      </c>
      <c r="BB724" s="1569">
        <f>(SUM($G662:BB662)+ABS($F662))/ABS($F662)</f>
        <v>0.11524567107130934</v>
      </c>
      <c r="BC724" s="1569">
        <f>(SUM($G662:BC662)+ABS($F662))/ABS($F662)</f>
        <v>7.6596964399465138E-3</v>
      </c>
      <c r="BD724" s="1569">
        <f>(SUM($G662:BD662)+ABS($F662))/ABS($F662)</f>
        <v>-0.10128343908310516</v>
      </c>
      <c r="BE724" s="1569">
        <f>(SUM($G662:BE662)+ABS($F662))/ABS($F662)</f>
        <v>-0.21154832041862995</v>
      </c>
      <c r="BF724" s="1569">
        <f>(SUM($G662:BF662)+ABS($F662))/ABS($F662)</f>
        <v>-0.32310112435058236</v>
      </c>
      <c r="BG724" s="1569">
        <f>(SUM($G662:BG662)+ABS($F662))/ABS($F662)</f>
        <v>-0.4359095190999705</v>
      </c>
      <c r="BH724" s="1569">
        <f>(SUM($G662:BH662)+ABS($F662))/ABS($F662)</f>
        <v>-0.54994257198807861</v>
      </c>
      <c r="BI724" s="1569">
        <f>(SUM($G662:BI662)+ABS($F662))/ABS($F662)</f>
        <v>-0.6651706644013311</v>
      </c>
      <c r="BJ724" s="1569">
        <f>(SUM($G662:BJ662)+ABS($F662))/ABS($F662)</f>
        <v>-0.78156541335957952</v>
      </c>
      <c r="BK724" s="1569">
        <f>(SUM($G662:BK662)+ABS($F662))/ABS($F662)</f>
        <v>-0.89909959906750747</v>
      </c>
      <c r="BL724" s="1569">
        <f>(SUM($G662:BL662)+ABS($F662))/ABS($F662)</f>
        <v>-1.0177470978968697</v>
      </c>
      <c r="BM724" s="1569">
        <f>(SUM($G662:BM662)+ABS($F662))/ABS($F662)</f>
        <v>-1.1374828203068046</v>
      </c>
      <c r="BN724" s="1571">
        <f>(SUM($G662:BN662)+ABS($F662))/ABS($F662)</f>
        <v>-1.2582826532616869</v>
      </c>
    </row>
    <row r="725" spans="1:66" x14ac:dyDescent="0.15">
      <c r="A725" s="1123"/>
      <c r="B725" s="161"/>
      <c r="C725" s="3667"/>
      <c r="D725" s="1366" t="str">
        <f t="shared" si="197"/>
        <v>High Price Range</v>
      </c>
      <c r="E725" s="1391" t="str">
        <f t="shared" si="193"/>
        <v>High Range CAPEX</v>
      </c>
      <c r="F725" s="1614">
        <f t="shared" si="194"/>
        <v>3.539094508002945</v>
      </c>
      <c r="G725" s="1569">
        <f>(SUM($G663:G663)+ABS($F663))/ABS($F663)</f>
        <v>1.4158811310000001</v>
      </c>
      <c r="H725" s="1569">
        <f>(SUM($G663:H663)+ABS($F663))/ABS($F663)</f>
        <v>1.7218395919999998</v>
      </c>
      <c r="I725" s="1569">
        <f>(SUM($G663:I663)+ABS($F663))/ABS($F663)</f>
        <v>1.9713086732166327</v>
      </c>
      <c r="J725" s="1569">
        <f>(SUM($G663:J663)+ABS($F663))/ABS($F663)</f>
        <v>2.1838328647166327</v>
      </c>
      <c r="K725" s="1569">
        <f>(SUM($G663:K663)+ABS($F663))/ABS($F663)</f>
        <v>2.3693681545733845</v>
      </c>
      <c r="L725" s="1569">
        <f>(SUM($G663:L663)+ABS($F663))/ABS($F663)</f>
        <v>2.533876373257522</v>
      </c>
      <c r="M725" s="1569">
        <f>(SUM($G663:M663)+ABS($F663))/ABS($F663)</f>
        <v>2.6812944446371407</v>
      </c>
      <c r="N725" s="1569">
        <f>(SUM($G663:N663)+ABS($F663))/ABS($F663)</f>
        <v>2.8143995070621406</v>
      </c>
      <c r="O725" s="1569">
        <f>(SUM($G663:O663)+ABS($F663))/ABS($F663)</f>
        <v>2.9352462459958275</v>
      </c>
      <c r="P725" s="1569">
        <f>(SUM($G663:P663)+ABS($F663))/ABS($F663)</f>
        <v>3.0454107420240661</v>
      </c>
      <c r="Q725" s="1569">
        <f>(SUM($G663:Q663)+ABS($F663))/ABS($F663)</f>
        <v>3.1461366941485074</v>
      </c>
      <c r="R725" s="1569">
        <f>(SUM($G663:R663)+ABS($F663))/ABS($F663)</f>
        <v>3.2384281796800245</v>
      </c>
      <c r="S725" s="1569">
        <f>(SUM($G663:S663)+ABS($F663))/ABS($F663)</f>
        <v>3.3231112029831058</v>
      </c>
      <c r="T725" s="1569">
        <f>(SUM($G663:T663)+ABS($F663))/ABS($F663)</f>
        <v>3.4008760633057817</v>
      </c>
      <c r="U725" s="1569">
        <f>(SUM($G663:U663)+ABS($F663))/ABS($F663)</f>
        <v>3.4723074263310401</v>
      </c>
      <c r="V725" s="1569">
        <f>(SUM($G663:V663)+ABS($F663))/ABS($F663)</f>
        <v>3.53790622904229</v>
      </c>
      <c r="W725" s="1569">
        <f>(SUM($G663:W663)+ABS($F663))/ABS($F663)</f>
        <v>3.5981059948933267</v>
      </c>
      <c r="X725" s="1569">
        <f>(SUM($G663:X663)+ABS($F663))/ABS($F663)</f>
        <v>3.6532852226369603</v>
      </c>
      <c r="Y725" s="1569">
        <f>(SUM($G663:Y663)+ABS($F663))/ABS($F663)</f>
        <v>3.7037769542431547</v>
      </c>
      <c r="Z725" s="1569">
        <f>(SUM($G663:Z663)+ABS($F663))/ABS($F663)</f>
        <v>3.749876275517158</v>
      </c>
      <c r="AA725" s="1569">
        <f>(SUM($G663:AA663)+ABS($F663))/ABS($F663)</f>
        <v>3.7918462748477682</v>
      </c>
      <c r="AB725" s="1569">
        <f>(SUM($G663:AB663)+ABS($F663))/ABS($F663)</f>
        <v>3.8299228338035425</v>
      </c>
      <c r="AC725" s="1569">
        <f>(SUM($G663:AC663)+ABS($F663))/ABS($F663)</f>
        <v>3.864318520170102</v>
      </c>
      <c r="AD725" s="1569">
        <f>(SUM($G663:AD663)+ABS($F663))/ABS($F663)</f>
        <v>3.8952257825218912</v>
      </c>
      <c r="AE725" s="1569">
        <f>(SUM($G663:AE663)+ABS($F663))/ABS($F663)</f>
        <v>3.9228195949558051</v>
      </c>
      <c r="AF725" s="1569">
        <f>(SUM($G663:AF663)+ABS($F663))/ABS($F663)</f>
        <v>3.9472596644134237</v>
      </c>
      <c r="AG725" s="1569">
        <f>(SUM($G663:AG663)+ABS($F663))/ABS($F663)</f>
        <v>3.9686922866657302</v>
      </c>
      <c r="AH725" s="1569">
        <f>(SUM($G663:AH663)+ABS($F663))/ABS($F663)</f>
        <v>3.9872519175900041</v>
      </c>
      <c r="AI725" s="1569">
        <f>(SUM($G663:AI663)+ABS($F663))/ABS($F663)</f>
        <v>4.0030625118436589</v>
      </c>
      <c r="AJ725" s="1569">
        <f>(SUM($G663:AJ663)+ABS($F663))/ABS($F663)</f>
        <v>4.0162386700651291</v>
      </c>
      <c r="AK725" s="1569">
        <f>(SUM($G663:AK663)+ABS($F663))/ABS($F663)</f>
        <v>4.0268866273521748</v>
      </c>
      <c r="AL725" s="1569">
        <f>(SUM($G663:AL663)+ABS($F663))/ABS($F663)</f>
        <v>4.0351051093067376</v>
      </c>
      <c r="AM725" s="1569">
        <f>(SUM($G663:AM663)+ABS($F663))/ABS($F663)</f>
        <v>4.0409860769081334</v>
      </c>
      <c r="AN725" s="1569">
        <f>(SUM($G663:AN663)+ABS($F663))/ABS($F663)</f>
        <v>4.0446153775315139</v>
      </c>
      <c r="AO725" s="1569">
        <f>(SUM($G663:AO663)+ABS($F663))/ABS($F663)</f>
        <v>4.046073316308461</v>
      </c>
      <c r="AP725" s="1569">
        <f>(SUM($G663:AP663)+ABS($F663))/ABS($F663)</f>
        <v>4.0454351595405509</v>
      </c>
      <c r="AQ725" s="1569">
        <f>(SUM($G663:AQ663)+ABS($F663))/ABS($F663)</f>
        <v>4.04277157988209</v>
      </c>
      <c r="AR725" s="1569">
        <f>(SUM($G663:AR663)+ABS($F663))/ABS($F663)</f>
        <v>4.0381490513973546</v>
      </c>
      <c r="AS725" s="1569">
        <f>(SUM($G663:AS663)+ABS($F663))/ABS($F663)</f>
        <v>4.0316302012886265</v>
      </c>
      <c r="AT725" s="1569">
        <f>(SUM($G663:AT663)+ABS($F663))/ABS($F663)</f>
        <v>4.0232741240215288</v>
      </c>
      <c r="AU725" s="1569">
        <f>(SUM($G663:AU663)+ABS($F663))/ABS($F663)</f>
        <v>4.0131366626948735</v>
      </c>
      <c r="AV725" s="1569">
        <f>(SUM($G663:AV663)+ABS($F663))/ABS($F663)</f>
        <v>4.0012706617758926</v>
      </c>
      <c r="AW725" s="1569">
        <f>(SUM($G663:AW663)+ABS($F663))/ABS($F663)</f>
        <v>3.987726194718737</v>
      </c>
      <c r="AX725" s="1569">
        <f>(SUM($G663:AX663)+ABS($F663))/ABS($F663)</f>
        <v>3.9725507694811455</v>
      </c>
      <c r="AY725" s="1569">
        <f>(SUM($G663:AY663)+ABS($F663))/ABS($F663)</f>
        <v>3.9557895145328024</v>
      </c>
      <c r="AZ725" s="1569">
        <f>(SUM($G663:AZ663)+ABS($F663))/ABS($F663)</f>
        <v>3.9374853475943783</v>
      </c>
      <c r="BA725" s="1569">
        <f>(SUM($G663:BA663)+ABS($F663))/ABS($F663)</f>
        <v>3.9176791290467294</v>
      </c>
      <c r="BB725" s="1569">
        <f>(SUM($G663:BB663)+ABS($F663))/ABS($F663)</f>
        <v>3.8964098016957509</v>
      </c>
      <c r="BC725" s="1569">
        <f>(SUM($G663:BC663)+ABS($F663))/ABS($F663)</f>
        <v>3.8737145183621782</v>
      </c>
      <c r="BD725" s="1569">
        <f>(SUM($G663:BD663)+ABS($F663))/ABS($F663)</f>
        <v>3.8496287585810047</v>
      </c>
      <c r="BE725" s="1569">
        <f>(SUM($G663:BE663)+ABS($F663))/ABS($F663)</f>
        <v>3.8241864355368862</v>
      </c>
      <c r="BF725" s="1569">
        <f>(SUM($G663:BF663)+ABS($F663))/ABS($F663)</f>
        <v>3.7974199942258622</v>
      </c>
      <c r="BG725" s="1569">
        <f>(SUM($G663:BG663)+ABS($F663))/ABS($F663)</f>
        <v>3.7693605017163452</v>
      </c>
      <c r="BH725" s="1569">
        <f>(SUM($G663:BH663)+ABS($F663))/ABS($F663)</f>
        <v>3.7400377302808043</v>
      </c>
      <c r="BI725" s="1569">
        <f>(SUM($G663:BI663)+ABS($F663))/ABS($F663)</f>
        <v>3.7094802340815236</v>
      </c>
      <c r="BJ725" s="1569">
        <f>(SUM($G663:BJ663)+ABS($F663))/ABS($F663)</f>
        <v>3.6777154200171571</v>
      </c>
      <c r="BK725" s="1569">
        <f>(SUM($G663:BK663)+ABS($F663))/ABS($F663)</f>
        <v>3.6447696132700234</v>
      </c>
      <c r="BL725" s="1569">
        <f>(SUM($G663:BL663)+ABS($F663))/ABS($F663)</f>
        <v>3.6106681180356301</v>
      </c>
      <c r="BM725" s="1569">
        <f>(SUM($G663:BM663)+ABS($F663))/ABS($F663)</f>
        <v>3.575435273864696</v>
      </c>
      <c r="BN725" s="1571">
        <f>(SUM($G663:BN663)+ABS($F663))/ABS($F663)</f>
        <v>3.539094508002945</v>
      </c>
    </row>
    <row r="726" spans="1:66" ht="16.5" customHeight="1" x14ac:dyDescent="0.15">
      <c r="A726" s="1123"/>
      <c r="B726" s="1347"/>
      <c r="C726" s="3668"/>
      <c r="D726" s="1367" t="str">
        <f t="shared" si="197"/>
        <v>High Price Range</v>
      </c>
      <c r="E726" s="1685" t="str">
        <f t="shared" si="193"/>
        <v>High Range CAPEX</v>
      </c>
      <c r="F726" s="1615">
        <f t="shared" si="194"/>
        <v>9.5187041310574578</v>
      </c>
      <c r="G726" s="1572">
        <f>(SUM($G664:G664)+ABS($F664))/ABS($F664)</f>
        <v>1.4158811310000001</v>
      </c>
      <c r="H726" s="1572">
        <f>(SUM($G664:H664)+ABS($F664))/ABS($F664)</f>
        <v>1.758480482</v>
      </c>
      <c r="I726" s="1572">
        <f>(SUM($G664:I664)+ABS($F664))/ABS($F664)</f>
        <v>2.0616586222362403</v>
      </c>
      <c r="J726" s="1572">
        <f>(SUM($G664:J664)+ABS($F664))/ABS($F664)</f>
        <v>2.3383043712362404</v>
      </c>
      <c r="K726" s="1572">
        <f>(SUM($G664:K664)+ABS($F664))/ABS($F664)</f>
        <v>2.5951543090472722</v>
      </c>
      <c r="L726" s="1572">
        <f>(SUM($G664:L664)+ABS($F664))/ABS($F664)</f>
        <v>2.836320968359888</v>
      </c>
      <c r="M726" s="1572">
        <f>(SUM($G664:M664)+ABS($F664))/ABS($F664)</f>
        <v>3.0645625143735198</v>
      </c>
      <c r="N726" s="1572">
        <f>(SUM($G664:N664)+ABS($F664))/ABS($F664)</f>
        <v>3.2818500215735198</v>
      </c>
      <c r="O726" s="1572">
        <f>(SUM($G664:O664)+ABS($F664))/ABS($F664)</f>
        <v>3.4896582163501626</v>
      </c>
      <c r="P726" s="1572">
        <f>(SUM($G664:P664)+ABS($F664))/ABS($F664)</f>
        <v>3.6891294934800909</v>
      </c>
      <c r="Q726" s="1572">
        <f>(SUM($G664:Q664)+ABS($F664))/ABS($F664)</f>
        <v>3.8811732729871604</v>
      </c>
      <c r="R726" s="1572">
        <f>(SUM($G664:R664)+ABS($F664))/ABS($F664)</f>
        <v>4.0665295994685149</v>
      </c>
      <c r="S726" s="1572">
        <f>(SUM($G664:S664)+ABS($F664))/ABS($F664)</f>
        <v>4.2458116848687402</v>
      </c>
      <c r="T726" s="1572">
        <f>(SUM($G664:T664)+ABS($F664))/ABS($F664)</f>
        <v>4.419535409381008</v>
      </c>
      <c r="U726" s="1572">
        <f>(SUM($G664:U664)+ABS($F664))/ABS($F664)</f>
        <v>4.5881404019303487</v>
      </c>
      <c r="V726" s="1572">
        <f>(SUM($G664:V664)+ABS($F664))/ABS($F664)</f>
        <v>4.7520054915103493</v>
      </c>
      <c r="W726" s="1572">
        <f>(SUM($G664:W664)+ABS($F664))/ABS($F664)</f>
        <v>4.9114602823024649</v>
      </c>
      <c r="X726" s="1572">
        <f>(SUM($G664:X664)+ABS($F664))/ABS($F664)</f>
        <v>5.0667939907014432</v>
      </c>
      <c r="Y726" s="1572">
        <f>(SUM($G664:Y664)+ABS($F664))/ABS($F664)</f>
        <v>5.218262304773658</v>
      </c>
      <c r="Z726" s="1572">
        <f>(SUM($G664:Z664)+ABS($F664))/ABS($F664)</f>
        <v>5.3660927872905928</v>
      </c>
      <c r="AA726" s="1572">
        <f>(SUM($G664:AA664)+ABS($F664))/ABS($F664)</f>
        <v>5.5104891874422046</v>
      </c>
      <c r="AB726" s="1572">
        <f>(SUM($G664:AB664)+ABS($F664))/ABS($F664)</f>
        <v>5.6516349220985669</v>
      </c>
      <c r="AC726" s="1572">
        <f>(SUM($G664:AC664)+ABS($F664))/ABS($F664)</f>
        <v>5.7896959163186095</v>
      </c>
      <c r="AD726" s="1572">
        <f>(SUM($G664:AD664)+ABS($F664))/ABS($F664)</f>
        <v>5.9248229432518285</v>
      </c>
      <c r="AE726" s="1572">
        <f>(SUM($G664:AE664)+ABS($F664))/ABS($F664)</f>
        <v>6.0571535684629092</v>
      </c>
      <c r="AF726" s="1572">
        <f>(SUM($G664:AF664)+ABS($F664))/ABS($F664)</f>
        <v>6.1868137784231116</v>
      </c>
      <c r="AG726" s="1572">
        <f>(SUM($G664:AG664)+ABS($F664))/ABS($F664)</f>
        <v>6.3139193544375605</v>
      </c>
      <c r="AH726" s="1572">
        <f>(SUM($G664:AH664)+ABS($F664))/ABS($F664)</f>
        <v>6.4385770395986022</v>
      </c>
      <c r="AI726" s="1572">
        <f>(SUM($G664:AI664)+ABS($F664))/ABS($F664)</f>
        <v>6.560885536102731</v>
      </c>
      <c r="AJ726" s="1572">
        <f>(SUM($G664:AJ664)+ABS($F664))/ABS($F664)</f>
        <v>6.6809363624971372</v>
      </c>
      <c r="AK726" s="1572">
        <f>(SUM($G664:AK664)+ABS($F664))/ABS($F664)</f>
        <v>6.7988145944695191</v>
      </c>
      <c r="AL726" s="1572">
        <f>(SUM($G664:AL664)+ABS($F664))/ABS($F664)</f>
        <v>6.9145995081915199</v>
      </c>
      <c r="AM726" s="1572">
        <f>(SUM($G664:AM664)+ABS($F664))/ABS($F664)</f>
        <v>7.0283651416341417</v>
      </c>
      <c r="AN726" s="1572">
        <f>(SUM($G664:AN664)+ABS($F664))/ABS($F664)</f>
        <v>7.1401807864470461</v>
      </c>
      <c r="AO726" s="1572">
        <f>(SUM($G664:AO664)+ABS($F664))/ABS($F664)</f>
        <v>7.2501114207521322</v>
      </c>
      <c r="AP726" s="1572">
        <f>(SUM($G664:AP664)+ABS($F664))/ABS($F664)</f>
        <v>7.3582180914112136</v>
      </c>
      <c r="AQ726" s="1572">
        <f>(SUM($G664:AQ664)+ABS($F664))/ABS($F664)</f>
        <v>7.4645582528871959</v>
      </c>
      <c r="AR726" s="1572">
        <f>(SUM($G664:AR664)+ABS($F664))/ABS($F664)</f>
        <v>7.5691860686521899</v>
      </c>
      <c r="AS726" s="1572">
        <f>(SUM($G664:AS664)+ABS($F664))/ABS($F664)</f>
        <v>7.6721526801461133</v>
      </c>
      <c r="AT726" s="1572">
        <f>(SUM($G664:AT664)+ABS($F664))/ABS($F664)</f>
        <v>7.7735064475113553</v>
      </c>
      <c r="AU726" s="1572">
        <f>(SUM($G664:AU664)+ABS($F664))/ABS($F664)</f>
        <v>7.8732931656881258</v>
      </c>
      <c r="AV726" s="1572">
        <f>(SUM($G664:AV664)+ABS($F664))/ABS($F664)</f>
        <v>7.9715562589245765</v>
      </c>
      <c r="AW726" s="1572">
        <f>(SUM($G664:AW664)+ABS($F664))/ABS($F664)</f>
        <v>8.0683369563143224</v>
      </c>
      <c r="AX726" s="1572">
        <f>(SUM($G664:AX664)+ABS($F664))/ABS($F664)</f>
        <v>8.1636744506050487</v>
      </c>
      <c r="AY726" s="1572">
        <f>(SUM($G664:AY664)+ABS($F664))/ABS($F664)</f>
        <v>8.2576060422121422</v>
      </c>
      <c r="AZ726" s="1572">
        <f>(SUM($G664:AZ664)+ABS($F664))/ABS($F664)</f>
        <v>8.3501672701101803</v>
      </c>
      <c r="BA726" s="1572">
        <f>(SUM($G664:BA664)+ABS($F664))/ABS($F664)</f>
        <v>8.441392031054086</v>
      </c>
      <c r="BB726" s="1572">
        <f>(SUM($G664:BB664)+ABS($F664))/ABS($F664)</f>
        <v>8.5313126883939816</v>
      </c>
      <c r="BC726" s="1572">
        <f>(SUM($G664:BC664)+ABS($F664))/ABS($F664)</f>
        <v>8.6199601715876781</v>
      </c>
      <c r="BD726" s="1572">
        <f>(SUM($G664:BD664)+ABS($F664))/ABS($F664)</f>
        <v>8.707364067377652</v>
      </c>
      <c r="BE726" s="1572">
        <f>(SUM($G664:BE664)+ABS($F664))/ABS($F664)</f>
        <v>8.7935527034818168</v>
      </c>
      <c r="BF726" s="1572">
        <f>(SUM($G664:BF664)+ABS($F664))/ABS($F664)</f>
        <v>8.878553225545998</v>
      </c>
      <c r="BG726" s="1572">
        <f>(SUM($G664:BG664)+ABS($F664))/ABS($F664)</f>
        <v>8.9623916680185349</v>
      </c>
      <c r="BH726" s="1572">
        <f>(SUM($G664:BH664)+ABS($F664))/ABS($F664)</f>
        <v>9.0450930195315387</v>
      </c>
      <c r="BI726" s="1572">
        <f>(SUM($G664:BI664)+ABS($F664))/ABS($F664)</f>
        <v>9.1266812833074997</v>
      </c>
      <c r="BJ726" s="1572">
        <f>(SUM($G664:BJ664)+ABS($F664))/ABS($F664)</f>
        <v>9.2071795330524377</v>
      </c>
      <c r="BK726" s="1572">
        <f>(SUM($G664:BK664)+ABS($F664))/ABS($F664)</f>
        <v>9.2866099647466775</v>
      </c>
      <c r="BL726" s="1572">
        <f>(SUM($G664:BL664)+ABS($F664))/ABS($F664)</f>
        <v>9.3649939447003945</v>
      </c>
      <c r="BM726" s="1572">
        <f>(SUM($G664:BM664)+ABS($F664))/ABS($F664)</f>
        <v>9.4423520542024928</v>
      </c>
      <c r="BN726" s="1573">
        <f>(SUM($G664:BN664)+ABS($F664))/ABS($F664)</f>
        <v>9.5187041310574578</v>
      </c>
    </row>
    <row r="727" spans="1:66" ht="8.25" customHeight="1" x14ac:dyDescent="0.15">
      <c r="A727" s="1123"/>
      <c r="B727" s="1336"/>
      <c r="C727" s="3676" t="str">
        <f>C665</f>
        <v>Low Range Opex-Low</v>
      </c>
      <c r="D727" s="1366"/>
      <c r="E727" s="1394"/>
      <c r="F727" s="1614"/>
      <c r="G727" s="1569"/>
      <c r="H727" s="1569"/>
      <c r="I727" s="1569"/>
      <c r="J727" s="1569"/>
      <c r="K727" s="1569"/>
      <c r="L727" s="1569"/>
      <c r="M727" s="1569"/>
      <c r="N727" s="1569"/>
      <c r="O727" s="1569"/>
      <c r="P727" s="1569"/>
      <c r="Q727" s="1569"/>
      <c r="R727" s="1569"/>
      <c r="S727" s="1569"/>
      <c r="T727" s="1569"/>
      <c r="U727" s="1569"/>
      <c r="V727" s="1569"/>
      <c r="W727" s="1569"/>
      <c r="X727" s="1569"/>
      <c r="Y727" s="1569"/>
      <c r="Z727" s="1569"/>
      <c r="AA727" s="1569"/>
      <c r="AB727" s="1569"/>
      <c r="AC727" s="1569"/>
      <c r="AD727" s="1569"/>
      <c r="AE727" s="1569"/>
      <c r="AF727" s="1569"/>
      <c r="AG727" s="1569"/>
      <c r="AH727" s="1569"/>
      <c r="AI727" s="1569"/>
      <c r="AJ727" s="1569"/>
      <c r="AK727" s="1569"/>
      <c r="AL727" s="1569"/>
      <c r="AM727" s="1569"/>
      <c r="AN727" s="1569"/>
      <c r="AO727" s="1569"/>
      <c r="AP727" s="1569"/>
      <c r="AQ727" s="1569"/>
      <c r="AR727" s="1569"/>
      <c r="AS727" s="1569"/>
      <c r="AT727" s="1569"/>
      <c r="AU727" s="1569"/>
      <c r="AV727" s="1569"/>
      <c r="AW727" s="1569"/>
      <c r="AX727" s="1569"/>
      <c r="AY727" s="1569"/>
      <c r="AZ727" s="1569"/>
      <c r="BA727" s="1569"/>
      <c r="BB727" s="1569"/>
      <c r="BC727" s="1569"/>
      <c r="BD727" s="1569"/>
      <c r="BE727" s="1569"/>
      <c r="BF727" s="1569"/>
      <c r="BG727" s="1569"/>
      <c r="BH727" s="1569"/>
      <c r="BI727" s="1569"/>
      <c r="BJ727" s="1569"/>
      <c r="BK727" s="1569"/>
      <c r="BL727" s="1569"/>
      <c r="BM727" s="1569"/>
      <c r="BN727" s="1570"/>
    </row>
    <row r="728" spans="1:66" ht="15.75" customHeight="1" x14ac:dyDescent="0.15">
      <c r="A728" s="1123"/>
      <c r="B728" s="3691" t="s">
        <v>941</v>
      </c>
      <c r="C728" s="3671"/>
      <c r="D728" s="1366" t="str">
        <f>D665</f>
        <v>Low Price Range</v>
      </c>
      <c r="E728" s="1394" t="str">
        <f>E665</f>
        <v>Low Range CAPEX</v>
      </c>
      <c r="F728" s="2818">
        <f>NPV($C$117,G601:BN601)+$F601</f>
        <v>-6559405089.4859858</v>
      </c>
      <c r="G728" s="1410">
        <f>NPV($C$117,$G601:G601)+$F601</f>
        <v>-1001038578.4022141</v>
      </c>
      <c r="H728" s="1411">
        <f>NPV($C$117,$G601:H601)+$F601</f>
        <v>-1205871340.707782</v>
      </c>
      <c r="I728" s="1411">
        <f>NPV($C$117,$G601:I601)+$F601</f>
        <v>-1445094978.6903787</v>
      </c>
      <c r="J728" s="1411">
        <f>NPV($C$117,$G601:J601)+$F601</f>
        <v>-1697028803.6742933</v>
      </c>
      <c r="K728" s="1411">
        <f>NPV($C$117,$G601:K601)+$F601</f>
        <v>-1951433979.936161</v>
      </c>
      <c r="L728" s="1411">
        <f>NPV($C$117,$G601:L601)+$F601</f>
        <v>-2202768598.0744061</v>
      </c>
      <c r="M728" s="1411">
        <f>NPV($C$117,$G601:M601)+$F601</f>
        <v>-2447832349.3639126</v>
      </c>
      <c r="N728" s="1411">
        <f>NPV($C$117,$G601:N601)+$F601</f>
        <v>-2684736014.6647859</v>
      </c>
      <c r="O728" s="1411">
        <f>NPV($C$117,$G601:O601)+$F601</f>
        <v>-2912382023.2091012</v>
      </c>
      <c r="P728" s="1411">
        <f>NPV($C$117,$G601:P601)+$F601</f>
        <v>-3130175796.3753996</v>
      </c>
      <c r="Q728" s="1411">
        <f>NPV($C$117,$G601:Q601)+$F601</f>
        <v>-3337853541.696126</v>
      </c>
      <c r="R728" s="1411">
        <f>NPV($C$117,$G601:R601)+$F601</f>
        <v>-3535373878.2069321</v>
      </c>
      <c r="S728" s="1411">
        <f>NPV($C$117,$G601:S601)+$F601</f>
        <v>-3722846769.3046923</v>
      </c>
      <c r="T728" s="1411">
        <f>NPV($C$117,$G601:T601)+$F601</f>
        <v>-3900485403.6172142</v>
      </c>
      <c r="U728" s="1411">
        <f>NPV($C$117,$G601:U601)+$F601</f>
        <v>-4068572788.9702873</v>
      </c>
      <c r="V728" s="1411">
        <f>NPV($C$117,$G601:V601)+$F601</f>
        <v>-4227438107.279469</v>
      </c>
      <c r="W728" s="1411">
        <f>NPV($C$117,$G601:W601)+$F601</f>
        <v>-4377439731.4852543</v>
      </c>
      <c r="X728" s="1411">
        <f>NPV($C$117,$G601:X601)+$F601</f>
        <v>-4518952898.8013258</v>
      </c>
      <c r="Y728" s="1411">
        <f>NPV($C$117,$G601:Y601)+$F601</f>
        <v>-4652360703.9673662</v>
      </c>
      <c r="Z728" s="1411">
        <f>NPV($C$117,$G601:Z601)+$F601</f>
        <v>-4778047499.6559467</v>
      </c>
      <c r="AA728" s="1411">
        <f>NPV($C$117,$G601:AA601)+$F601</f>
        <v>-4896394066.7507772</v>
      </c>
      <c r="AB728" s="1411">
        <f>NPV($C$117,$G601:AB601)+$F601</f>
        <v>-5007774101.0704327</v>
      </c>
      <c r="AC728" s="1411">
        <f>NPV($C$117,$G601:AC601)+$F601</f>
        <v>-5112551688.5201874</v>
      </c>
      <c r="AD728" s="1411">
        <f>NPV($C$117,$G601:AD601)+$F601</f>
        <v>-5211079527.8954515</v>
      </c>
      <c r="AE728" s="1411">
        <f>NPV($C$117,$G601:AE601)+$F601</f>
        <v>-5303697722.3269091</v>
      </c>
      <c r="AF728" s="1411">
        <f>NPV($C$117,$G601:AF601)+$F601</f>
        <v>-5390733004.7841377</v>
      </c>
      <c r="AG728" s="1411">
        <f>NPV($C$117,$G601:AG601)+$F601</f>
        <v>-5472498295.4660597</v>
      </c>
      <c r="AH728" s="1411">
        <f>NPV($C$117,$G601:AH601)+$F601</f>
        <v>-5549292512.8569546</v>
      </c>
      <c r="AI728" s="1411">
        <f>NPV($C$117,$G601:AI601)+$F601</f>
        <v>-5621400578.130084</v>
      </c>
      <c r="AJ728" s="1409">
        <f>NPV($C$117,$G601:AJ601)+$F601</f>
        <v>-5689093566.1039963</v>
      </c>
      <c r="AK728" s="1409">
        <f>NPV($C$117,$G601:AK601)+$F601</f>
        <v>-5752628966.2671652</v>
      </c>
      <c r="AL728" s="1409">
        <f>NPV($C$117,$G601:AL601)+$F601</f>
        <v>-5812251025.3144493</v>
      </c>
      <c r="AM728" s="1409">
        <f>NPV($C$117,$G601:AM601)+$F601</f>
        <v>-5868191148.78088</v>
      </c>
      <c r="AN728" s="1409">
        <f>NPV($C$117,$G601:AN601)+$F601</f>
        <v>-5920668344.148901</v>
      </c>
      <c r="AO728" s="1409">
        <f>NPV($C$117,$G601:AO601)+$F601</f>
        <v>-5969889691.5642824</v>
      </c>
      <c r="AP728" s="1409">
        <f>NPV($C$117,$G601:AP601)+$F601</f>
        <v>-6016050831.2610807</v>
      </c>
      <c r="AQ728" s="1409">
        <f>NPV($C$117,$G601:AQ601)+$F601</f>
        <v>-6059336459.1456642</v>
      </c>
      <c r="AR728" s="1409">
        <f>NPV($C$117,$G601:AR601)+$F601</f>
        <v>-6099920823.8589754</v>
      </c>
      <c r="AS728" s="1409">
        <f>NPV($C$117,$G601:AS601)+$F601</f>
        <v>-6137968220.1279001</v>
      </c>
      <c r="AT728" s="1411">
        <f>NPV($C$117,$G601:AT601)+$F601</f>
        <v>-6173633474.4101439</v>
      </c>
      <c r="AU728" s="1411">
        <f>NPV($C$117,$G601:AU601)+$F601</f>
        <v>-6207062419.7937698</v>
      </c>
      <c r="AV728" s="1411">
        <f>NPV($C$117,$G601:AV601)+$F601</f>
        <v>-6238392357.8803148</v>
      </c>
      <c r="AW728" s="1411">
        <f>NPV($C$117,$G601:AW601)+$F601</f>
        <v>-6267752505.9969177</v>
      </c>
      <c r="AX728" s="1411">
        <f>NPV($C$117,$G601:AX601)+$F601</f>
        <v>-6295264428.5775328</v>
      </c>
      <c r="AY728" s="1411">
        <f>NPV($C$117,$G601:AY601)+$F601</f>
        <v>-6321042451.9498138</v>
      </c>
      <c r="AZ728" s="1411">
        <f>NPV($C$117,$G601:AZ601)+$F601</f>
        <v>-6345194062.081234</v>
      </c>
      <c r="BA728" s="1411">
        <f>NPV($C$117,$G601:BA601)+$F601</f>
        <v>-6367820285.0905018</v>
      </c>
      <c r="BB728" s="1411">
        <f>NPV($C$117,$G601:BB601)+$F601</f>
        <v>-6389016050.5304604</v>
      </c>
      <c r="BC728" s="1411">
        <f>NPV($C$117,$G601:BC601)+$F601</f>
        <v>-6408870537.6060724</v>
      </c>
      <c r="BD728" s="1411">
        <f>NPV($C$117,$G601:BD601)+$F601</f>
        <v>-6427467504.6137991</v>
      </c>
      <c r="BE728" s="1411">
        <f>NPV($C$117,$G601:BE601)+$F601</f>
        <v>-6444885601.9830494</v>
      </c>
      <c r="BF728" s="1411">
        <f>NPV($C$117,$G601:BF601)+$F601</f>
        <v>-6461198669.371583</v>
      </c>
      <c r="BG728" s="1411">
        <f>NPV($C$117,$G601:BG601)+$F601</f>
        <v>-6476476017.319273</v>
      </c>
      <c r="BH728" s="1411">
        <f>NPV($C$117,$G601:BH601)+$F601</f>
        <v>-6490782694.0016832</v>
      </c>
      <c r="BI728" s="1411">
        <f>NPV($C$117,$G601:BI601)+$F601</f>
        <v>-6504179737.6496859</v>
      </c>
      <c r="BJ728" s="1411">
        <f>NPV($C$117,$G601:BJ601)+$F601</f>
        <v>-6516724415.2159843</v>
      </c>
      <c r="BK728" s="1411">
        <f>NPV($C$117,$G601:BK601)+$F601</f>
        <v>-6528470447.8759174</v>
      </c>
      <c r="BL728" s="1411">
        <f>NPV($C$117,$G601:BL601)+$F601</f>
        <v>-6539468223.9500303</v>
      </c>
      <c r="BM728" s="1411">
        <f>NPV($C$117,$G601:BM601)+$F601</f>
        <v>-6549764999.8307018</v>
      </c>
      <c r="BN728" s="1412">
        <f>NPV($C$117,$G601:BN601)+$F601</f>
        <v>-6559405089.4859858</v>
      </c>
    </row>
    <row r="729" spans="1:66" x14ac:dyDescent="0.15">
      <c r="A729" s="1123"/>
      <c r="B729" s="3691"/>
      <c r="C729" s="3671"/>
      <c r="D729" s="1366" t="str">
        <f t="shared" ref="D729:E744" si="198">D666</f>
        <v>Low Price Range</v>
      </c>
      <c r="E729" s="1394" t="str">
        <f t="shared" si="198"/>
        <v>Low Range CAPEX</v>
      </c>
      <c r="F729" s="2818">
        <f t="shared" ref="F729:F758" si="199">NPV($C$117,G602:BN602)+$F602</f>
        <v>-5768723640.3234844</v>
      </c>
      <c r="G729" s="1410">
        <f>NPV($C$117,$G602:G602)+$F602</f>
        <v>-1001038578.4022141</v>
      </c>
      <c r="H729" s="1411">
        <f>NPV($C$117,$G602:H602)+$F602</f>
        <v>-1179778073.1081648</v>
      </c>
      <c r="I729" s="1411">
        <f>NPV($C$117,$G602:I602)+$F602</f>
        <v>-1384458920.5429766</v>
      </c>
      <c r="J729" s="1411">
        <f>NPV($C$117,$G602:J602)+$F602</f>
        <v>-1598773747.3909745</v>
      </c>
      <c r="K729" s="1411">
        <f>NPV($C$117,$G602:K602)+$F602</f>
        <v>-1814803262.7514968</v>
      </c>
      <c r="L729" s="1411">
        <f>NPV($C$117,$G602:L602)+$F602</f>
        <v>-2028169978.51021</v>
      </c>
      <c r="M729" s="1411">
        <f>NPV($C$117,$G602:M602)+$F602</f>
        <v>-2236300912.9527173</v>
      </c>
      <c r="N729" s="1411">
        <f>NPV($C$117,$G602:N602)+$F602</f>
        <v>-2437651683.1039448</v>
      </c>
      <c r="O729" s="1411">
        <f>NPV($C$117,$G602:O602)+$F602</f>
        <v>-2631308617.3302584</v>
      </c>
      <c r="P729" s="1411">
        <f>NPV($C$117,$G602:P602)+$F602</f>
        <v>-2816764328.5818543</v>
      </c>
      <c r="Q729" s="1411">
        <f>NPV($C$117,$G602:Q602)+$F602</f>
        <v>-2993782043.4277492</v>
      </c>
      <c r="R729" s="1411">
        <f>NPV($C$117,$G602:R602)+$F602</f>
        <v>-3162309192.0019422</v>
      </c>
      <c r="S729" s="1411">
        <f>NPV($C$117,$G602:S602)+$F602</f>
        <v>-3322420117.1225414</v>
      </c>
      <c r="T729" s="1411">
        <f>NPV($C$117,$G602:T602)+$F602</f>
        <v>-3474276882.1330366</v>
      </c>
      <c r="U729" s="1411">
        <f>NPV($C$117,$G602:U602)+$F602</f>
        <v>-3618101795.5039325</v>
      </c>
      <c r="V729" s="1411">
        <f>NPV($C$117,$G602:V602)+$F602</f>
        <v>-3754157779.348083</v>
      </c>
      <c r="W729" s="1411">
        <f>NPV($C$117,$G602:W602)+$F602</f>
        <v>-3882734137.6645727</v>
      </c>
      <c r="X729" s="1411">
        <f>NPV($C$117,$G602:X602)+$F602</f>
        <v>-4004136129.5696535</v>
      </c>
      <c r="Y729" s="1411">
        <f>NPV($C$117,$G602:Y602)+$F602</f>
        <v>-4118677276.8888717</v>
      </c>
      <c r="Z729" s="1411">
        <f>NPV($C$117,$G602:Z602)+$F602</f>
        <v>-4226673669.4054904</v>
      </c>
      <c r="AA729" s="1411">
        <f>NPV($C$117,$G602:AA602)+$F602</f>
        <v>-4328439749.8485565</v>
      </c>
      <c r="AB729" s="1411">
        <f>NPV($C$117,$G602:AB602)+$F602</f>
        <v>-4424285207.6346521</v>
      </c>
      <c r="AC729" s="1411">
        <f>NPV($C$117,$G602:AC602)+$F602</f>
        <v>-4514512711.2301731</v>
      </c>
      <c r="AD729" s="1411">
        <f>NPV($C$117,$G602:AD602)+$F602</f>
        <v>-4599416279.5858946</v>
      </c>
      <c r="AE729" s="1411">
        <f>NPV($C$117,$G602:AE602)+$F602</f>
        <v>-4679280143.3638039</v>
      </c>
      <c r="AF729" s="1411">
        <f>NPV($C$117,$G602:AF602)+$F602</f>
        <v>-4754377983.0387697</v>
      </c>
      <c r="AG729" s="1411">
        <f>NPV($C$117,$G602:AG602)+$F602</f>
        <v>-4824972457.6334963</v>
      </c>
      <c r="AH729" s="1411">
        <f>NPV($C$117,$G602:AH602)+$F602</f>
        <v>-4891314957.6641579</v>
      </c>
      <c r="AI729" s="1411">
        <f>NPV($C$117,$G602:AI602)+$F602</f>
        <v>-4953645530.7678642</v>
      </c>
      <c r="AJ729" s="1409">
        <f>NPV($C$117,$G602:AJ602)+$F602</f>
        <v>-5012192939.7915792</v>
      </c>
      <c r="AK729" s="1409">
        <f>NPV($C$117,$G602:AK602)+$F602</f>
        <v>-5067174821.7886934</v>
      </c>
      <c r="AL729" s="1409">
        <f>NPV($C$117,$G602:AL602)+$F602</f>
        <v>-5118797923.0670395</v>
      </c>
      <c r="AM729" s="1409">
        <f>NPV($C$117,$G602:AM602)+$F602</f>
        <v>-5167258390.647397</v>
      </c>
      <c r="AN729" s="1409">
        <f>NPV($C$117,$G602:AN602)+$F602</f>
        <v>-5212742104.5797968</v>
      </c>
      <c r="AO729" s="1409">
        <f>NPV($C$117,$G602:AO602)+$F602</f>
        <v>-5255425038.7891846</v>
      </c>
      <c r="AP729" s="1411">
        <f>NPV($C$117,$G602:AP602)+$F602</f>
        <v>-5295473640.6782608</v>
      </c>
      <c r="AQ729" s="1411">
        <f>NPV($C$117,$G602:AQ602)+$F602</f>
        <v>-5333045221.7514715</v>
      </c>
      <c r="AR729" s="1411">
        <f>NPV($C$117,$G602:AR602)+$F602</f>
        <v>-5368288353.1524506</v>
      </c>
      <c r="AS729" s="1411">
        <f>NPV($C$117,$G602:AS602)+$F602</f>
        <v>-5401343261.3138285</v>
      </c>
      <c r="AT729" s="1411">
        <f>NPV($C$117,$G602:AT602)+$F602</f>
        <v>-5432342219.9696503</v>
      </c>
      <c r="AU729" s="1411">
        <f>NPV($C$117,$G602:AU602)+$F602</f>
        <v>-5461409935.6284285</v>
      </c>
      <c r="AV729" s="1411">
        <f>NPV($C$117,$G602:AV602)+$F602</f>
        <v>-5488663924.289403</v>
      </c>
      <c r="AW729" s="1411">
        <f>NPV($C$117,$G602:AW602)+$F602</f>
        <v>-5514214877.7379551</v>
      </c>
      <c r="AX729" s="1411">
        <f>NPV($C$117,$G602:AX602)+$F602</f>
        <v>-5538167018.2033005</v>
      </c>
      <c r="AY729" s="1411">
        <f>NPV($C$117,$G602:AY602)+$F602</f>
        <v>-5560618440.5229197</v>
      </c>
      <c r="AZ729" s="1411">
        <f>NPV($C$117,$G602:AZ602)+$F602</f>
        <v>-5581661441.2495136</v>
      </c>
      <c r="BA729" s="1411">
        <f>NPV($C$117,$G602:BA602)+$F602</f>
        <v>-5601382834.3706961</v>
      </c>
      <c r="BB729" s="1411">
        <f>NPV($C$117,$G602:BB602)+$F602</f>
        <v>-5619864253.4995022</v>
      </c>
      <c r="BC729" s="1411">
        <f>NPV($C$117,$G602:BC602)+$F602</f>
        <v>-5637182440.543581</v>
      </c>
      <c r="BD729" s="1411">
        <f>NPV($C$117,$G602:BD602)+$F602</f>
        <v>-5653409520.9795322</v>
      </c>
      <c r="BE729" s="1411">
        <f>NPV($C$117,$G602:BE602)+$F602</f>
        <v>-5668613265.9518728</v>
      </c>
      <c r="BF729" s="1411">
        <f>NPV($C$117,$G602:BF602)+$F602</f>
        <v>-5682857341.4881592</v>
      </c>
      <c r="BG729" s="1411">
        <f>NPV($C$117,$G602:BG602)+$F602</f>
        <v>-5696201545.1765938</v>
      </c>
      <c r="BH729" s="1411">
        <f>NPV($C$117,$G602:BH602)+$F602</f>
        <v>-5708702030.6932125</v>
      </c>
      <c r="BI729" s="1411">
        <f>NPV($C$117,$G602:BI602)+$F602</f>
        <v>-5720411520.5948935</v>
      </c>
      <c r="BJ729" s="1411">
        <f>NPV($C$117,$G602:BJ602)+$F602</f>
        <v>-5731379507.8142195</v>
      </c>
      <c r="BK729" s="1411">
        <f>NPV($C$117,$G602:BK602)+$F602</f>
        <v>-5741652446.3042908</v>
      </c>
      <c r="BL729" s="1411">
        <f>NPV($C$117,$G602:BL602)+$F602</f>
        <v>-5751273931.287447</v>
      </c>
      <c r="BM729" s="1411">
        <f>NPV($C$117,$G602:BM602)+$F602</f>
        <v>-5760284869.562706</v>
      </c>
      <c r="BN729" s="1412">
        <f>NPV($C$117,$G602:BN602)+$F602</f>
        <v>-5768723640.3234844</v>
      </c>
    </row>
    <row r="730" spans="1:66" x14ac:dyDescent="0.15">
      <c r="A730" s="1123"/>
      <c r="B730" s="1337"/>
      <c r="C730" s="3671"/>
      <c r="D730" s="1366" t="str">
        <f t="shared" si="198"/>
        <v>Low Price Range</v>
      </c>
      <c r="E730" s="1394" t="str">
        <f t="shared" si="198"/>
        <v>Low Range CAPEX</v>
      </c>
      <c r="F730" s="2818">
        <f t="shared" si="199"/>
        <v>-4842997144.3427639</v>
      </c>
      <c r="G730" s="1410">
        <f>NPV($C$117,$G603:G603)+$F603</f>
        <v>-1001038578.4022141</v>
      </c>
      <c r="H730" s="1411">
        <f>NPV($C$117,$G603:H603)+$F603</f>
        <v>-1153684805.5085473</v>
      </c>
      <c r="I730" s="1411">
        <f>NPV($C$117,$G603:I603)+$F603</f>
        <v>-1322613071.5344625</v>
      </c>
      <c r="J730" s="1411">
        <f>NPV($C$117,$G603:J603)+$F603</f>
        <v>-1497028960.965579</v>
      </c>
      <c r="K730" s="1411">
        <f>NPV($C$117,$G603:K603)+$F603</f>
        <v>-1671578985.5503812</v>
      </c>
      <c r="L730" s="1411">
        <f>NPV($C$117,$G603:L603)+$F603</f>
        <v>-1843267203.2117057</v>
      </c>
      <c r="M730" s="1411">
        <f>NPV($C$117,$G603:M603)+$F603</f>
        <v>-2010322245.6492152</v>
      </c>
      <c r="N730" s="1411">
        <f>NPV($C$117,$G603:N603)+$F603</f>
        <v>-2171681448.3065329</v>
      </c>
      <c r="O730" s="1411">
        <f>NPV($C$117,$G603:O603)+$F603</f>
        <v>-2326722043.2971377</v>
      </c>
      <c r="P730" s="1411">
        <f>NPV($C$117,$G603:P603)+$F603</f>
        <v>-2475107451.0227113</v>
      </c>
      <c r="Q730" s="1411">
        <f>NPV($C$117,$G603:Q603)+$F603</f>
        <v>-2616693246.2196474</v>
      </c>
      <c r="R730" s="1411">
        <f>NPV($C$117,$G603:R603)+$F603</f>
        <v>-2751466634.7995176</v>
      </c>
      <c r="S730" s="1411">
        <f>NPV($C$117,$G603:S603)+$F603</f>
        <v>-2879505950.4016256</v>
      </c>
      <c r="T730" s="1411">
        <f>NPV($C$117,$G603:T603)+$F603</f>
        <v>-3000952714.7030263</v>
      </c>
      <c r="U730" s="1411">
        <f>NPV($C$117,$G603:U603)+$F603</f>
        <v>-3115991903.7300625</v>
      </c>
      <c r="V730" s="1411">
        <f>NPV($C$117,$G603:V603)+$F603</f>
        <v>-3224837752.9649682</v>
      </c>
      <c r="W730" s="1411">
        <f>NPV($C$117,$G603:W603)+$F603</f>
        <v>-3327723404.428237</v>
      </c>
      <c r="X730" s="1411">
        <f>NPV($C$117,$G603:X603)+$F603</f>
        <v>-3424893280.2674251</v>
      </c>
      <c r="Y730" s="1411">
        <f>NPV($C$117,$G603:Y603)+$F603</f>
        <v>-3516597428.6518159</v>
      </c>
      <c r="Z730" s="1411">
        <f>NPV($C$117,$G603:Z603)+$F603</f>
        <v>-3603087319.5044098</v>
      </c>
      <c r="AA730" s="1411">
        <f>NPV($C$117,$G603:AA603)+$F603</f>
        <v>-3684612720.4172425</v>
      </c>
      <c r="AB730" s="1411">
        <f>NPV($C$117,$G603:AB603)+$F603</f>
        <v>-3761419386.3547273</v>
      </c>
      <c r="AC730" s="1411">
        <f>NPV($C$117,$G603:AC603)+$F603</f>
        <v>-3833747368.0454063</v>
      </c>
      <c r="AD730" s="1411">
        <f>NPV($C$117,$G603:AD603)+$F603</f>
        <v>-3901829794.1444397</v>
      </c>
      <c r="AE730" s="1411">
        <f>NPV($C$117,$G603:AE603)+$F603</f>
        <v>-3965892018.1822686</v>
      </c>
      <c r="AF730" s="1411">
        <f>NPV($C$117,$G603:AF603)+$F603</f>
        <v>-4026151047.4447932</v>
      </c>
      <c r="AG730" s="1411">
        <f>NPV($C$117,$G603:AG603)+$F603</f>
        <v>-4082815190.1968565</v>
      </c>
      <c r="AH730" s="1411">
        <f>NPV($C$117,$G603:AH603)+$F603</f>
        <v>-4136083872.0451837</v>
      </c>
      <c r="AI730" s="1411">
        <f>NPV($C$117,$G603:AI603)+$F603</f>
        <v>-4186147583.0979271</v>
      </c>
      <c r="AJ730" s="1409">
        <f>NPV($C$117,$G603:AJ603)+$F603</f>
        <v>-4233187925.8623991</v>
      </c>
      <c r="AK730" s="1409">
        <f>NPV($C$117,$G603:AK603)+$F603</f>
        <v>-4277377740.1998253</v>
      </c>
      <c r="AL730" s="1409">
        <f>NPV($C$117,$G603:AL603)+$F603</f>
        <v>-4318881286.6057014</v>
      </c>
      <c r="AM730" s="1409">
        <f>NPV($C$117,$G603:AM603)+$F603</f>
        <v>-4357854472.9547119</v>
      </c>
      <c r="AN730" s="1409">
        <f>NPV($C$117,$G603:AN603)+$F603</f>
        <v>-4394445112.8956556</v>
      </c>
      <c r="AO730" s="1409">
        <f>NPV($C$117,$G603:AO603)+$F603</f>
        <v>-4428793206.4939775</v>
      </c>
      <c r="AP730" s="1411">
        <f>NPV($C$117,$G603:AP603)+$F603</f>
        <v>-4461031235.639432</v>
      </c>
      <c r="AQ730" s="1411">
        <f>NPV($C$117,$G603:AQ603)+$F603</f>
        <v>-4491284468.2714758</v>
      </c>
      <c r="AR730" s="1411">
        <f>NPV($C$117,$G603:AR603)+$F603</f>
        <v>-4519671266.7072687</v>
      </c>
      <c r="AS730" s="1411">
        <f>NPV($C$117,$G603:AS603)+$F603</f>
        <v>-4546303396.349556</v>
      </c>
      <c r="AT730" s="1411">
        <f>NPV($C$117,$G603:AT603)+$F603</f>
        <v>-4571286331.853241</v>
      </c>
      <c r="AU730" s="1411">
        <f>NPV($C$117,$G603:AU603)+$F603</f>
        <v>-4594719558.4780397</v>
      </c>
      <c r="AV730" s="1411">
        <f>NPV($C$117,$G603:AV603)+$F603</f>
        <v>-4616696866.8803568</v>
      </c>
      <c r="AW730" s="1411">
        <f>NPV($C$117,$G603:AW603)+$F603</f>
        <v>-4637306640.0239868</v>
      </c>
      <c r="AX730" s="1411">
        <f>NPV($C$117,$G603:AX603)+$F603</f>
        <v>-4656632131.2352467</v>
      </c>
      <c r="AY730" s="1411">
        <f>NPV($C$117,$G603:AY603)+$F603</f>
        <v>-4674751732.7087193</v>
      </c>
      <c r="AZ730" s="1411">
        <f>NPV($C$117,$G603:AZ603)+$F603</f>
        <v>-4691739233.9969893</v>
      </c>
      <c r="BA730" s="1411">
        <f>NPV($C$117,$G603:BA603)+$F603</f>
        <v>-4707664070.2012987</v>
      </c>
      <c r="BB730" s="1411">
        <f>NPV($C$117,$G603:BB603)+$F603</f>
        <v>-4722591559.727808</v>
      </c>
      <c r="BC730" s="1411">
        <f>NPV($C$117,$G603:BC603)+$F603</f>
        <v>-4736583131.5925694</v>
      </c>
      <c r="BD730" s="1411">
        <f>NPV($C$117,$G603:BD603)+$F603</f>
        <v>-4749696542.3525486</v>
      </c>
      <c r="BE730" s="1411">
        <f>NPV($C$117,$G603:BE603)+$F603</f>
        <v>-4761986082.8144579</v>
      </c>
      <c r="BF730" s="1411">
        <f>NPV($C$117,$G603:BF603)+$F603</f>
        <v>-4773502774.7311907</v>
      </c>
      <c r="BG730" s="1411">
        <f>NPV($C$117,$G603:BG603)+$F603</f>
        <v>-4784294557.7402296</v>
      </c>
      <c r="BH730" s="1411">
        <f>NPV($C$117,$G603:BH603)+$F603</f>
        <v>-4794406466.8319378</v>
      </c>
      <c r="BI730" s="1411">
        <f>NPV($C$117,$G603:BI603)+$F603</f>
        <v>-4803880800.6600494</v>
      </c>
      <c r="BJ730" s="1411">
        <f>NPV($C$117,$G603:BJ603)+$F603</f>
        <v>-4812757281.0236568</v>
      </c>
      <c r="BK730" s="1411">
        <f>NPV($C$117,$G603:BK603)+$F603</f>
        <v>-4821073203.8608341</v>
      </c>
      <c r="BL730" s="1411">
        <f>NPV($C$117,$G603:BL603)+$F603</f>
        <v>-4828863582.0999641</v>
      </c>
      <c r="BM730" s="1411">
        <f>NPV($C$117,$G603:BM603)+$F603</f>
        <v>-4836161280.7166548</v>
      </c>
      <c r="BN730" s="1412">
        <f>NPV($C$117,$G603:BN603)+$F603</f>
        <v>-4842997144.3427639</v>
      </c>
    </row>
    <row r="731" spans="1:66" ht="8.25" customHeight="1" x14ac:dyDescent="0.15">
      <c r="A731" s="1123"/>
      <c r="B731" s="1337"/>
      <c r="C731" s="3671"/>
      <c r="D731" s="1366"/>
      <c r="E731" s="1394"/>
      <c r="F731" s="2818"/>
      <c r="G731" s="1410"/>
      <c r="H731" s="1411"/>
      <c r="I731" s="1411"/>
      <c r="J731" s="1411"/>
      <c r="K731" s="1411"/>
      <c r="L731" s="1411"/>
      <c r="M731" s="1411"/>
      <c r="N731" s="1411"/>
      <c r="O731" s="1411"/>
      <c r="P731" s="1411"/>
      <c r="Q731" s="1411"/>
      <c r="R731" s="1411"/>
      <c r="S731" s="1411"/>
      <c r="T731" s="1411"/>
      <c r="U731" s="1411"/>
      <c r="V731" s="1411"/>
      <c r="W731" s="1411"/>
      <c r="X731" s="1411"/>
      <c r="Y731" s="1411"/>
      <c r="Z731" s="1411"/>
      <c r="AA731" s="1411"/>
      <c r="AB731" s="1411"/>
      <c r="AC731" s="1411"/>
      <c r="AD731" s="1411"/>
      <c r="AE731" s="1411"/>
      <c r="AF731" s="1411"/>
      <c r="AG731" s="1411"/>
      <c r="AH731" s="1411"/>
      <c r="AI731" s="1411"/>
      <c r="AJ731" s="1409"/>
      <c r="AK731" s="1409"/>
      <c r="AL731" s="1409"/>
      <c r="AM731" s="1409"/>
      <c r="AN731" s="1409"/>
      <c r="AO731" s="1409"/>
      <c r="AP731" s="1411"/>
      <c r="AQ731" s="1411"/>
      <c r="AR731" s="1411"/>
      <c r="AS731" s="1411"/>
      <c r="AT731" s="1411"/>
      <c r="AU731" s="1411"/>
      <c r="AV731" s="1411"/>
      <c r="AW731" s="1411"/>
      <c r="AX731" s="1411"/>
      <c r="AY731" s="1411"/>
      <c r="AZ731" s="1411"/>
      <c r="BA731" s="1411"/>
      <c r="BB731" s="1411"/>
      <c r="BC731" s="1411"/>
      <c r="BD731" s="1411"/>
      <c r="BE731" s="1411"/>
      <c r="BF731" s="1411"/>
      <c r="BG731" s="1411"/>
      <c r="BH731" s="1411"/>
      <c r="BI731" s="1411"/>
      <c r="BJ731" s="1411"/>
      <c r="BK731" s="1411"/>
      <c r="BL731" s="1411"/>
      <c r="BM731" s="1411"/>
      <c r="BN731" s="1412"/>
    </row>
    <row r="732" spans="1:66" x14ac:dyDescent="0.15">
      <c r="A732" s="1123"/>
      <c r="B732" s="1337"/>
      <c r="C732" s="3671"/>
      <c r="D732" s="1366" t="str">
        <f t="shared" ref="D732:E732" si="200">D669</f>
        <v>High Price Range</v>
      </c>
      <c r="E732" s="1394" t="str">
        <f t="shared" si="200"/>
        <v>Low Range CAPEX</v>
      </c>
      <c r="F732" s="2818">
        <f t="shared" si="199"/>
        <v>2715584864.0300002</v>
      </c>
      <c r="G732" s="1410">
        <f>NPV($C$117,$G605:G605)+$F605</f>
        <v>186609304.04310262</v>
      </c>
      <c r="H732" s="1411">
        <f>NPV($C$117,$G605:H605)+$F605</f>
        <v>869903580.39546454</v>
      </c>
      <c r="I732" s="1411">
        <f>NPV($C$117,$G605:I605)+$F605</f>
        <v>1359270896.7729001</v>
      </c>
      <c r="J732" s="1411">
        <f>NPV($C$117,$G605:J605)+$F605</f>
        <v>1728148770.1912847</v>
      </c>
      <c r="K732" s="1411">
        <f>NPV($C$117,$G605:K605)+$F605</f>
        <v>2013825021.1238747</v>
      </c>
      <c r="L732" s="1411">
        <f>NPV($C$117,$G605:L605)+$F605</f>
        <v>2238555104.5930414</v>
      </c>
      <c r="M732" s="1411">
        <f>NPV($C$117,$G605:M605)+$F605</f>
        <v>2416950321.8898582</v>
      </c>
      <c r="N732" s="1411">
        <f>NPV($C$117,$G605:N605)+$F605</f>
        <v>2559221490.1522827</v>
      </c>
      <c r="O732" s="1411">
        <f>NPV($C$117,$G605:O605)+$F605</f>
        <v>2672822980.6299987</v>
      </c>
      <c r="P732" s="1411">
        <f>NPV($C$117,$G605:P605)+$F605</f>
        <v>2763373746.9309726</v>
      </c>
      <c r="Q732" s="1411">
        <f>NPV($C$117,$G605:Q605)+$F605</f>
        <v>2835212984.5696936</v>
      </c>
      <c r="R732" s="1411">
        <f>NPV($C$117,$G605:R605)+$F605</f>
        <v>2891755054.3084016</v>
      </c>
      <c r="S732" s="1411">
        <f>NPV($C$117,$G605:S605)+$F605</f>
        <v>2935726689.8886366</v>
      </c>
      <c r="T732" s="1411">
        <f>NPV($C$117,$G605:T605)+$F605</f>
        <v>2969331464.5916409</v>
      </c>
      <c r="U732" s="1411">
        <f>NPV($C$117,$G605:U605)+$F605</f>
        <v>2994367333.2764187</v>
      </c>
      <c r="V732" s="1411">
        <f>NPV($C$117,$G605:V605)+$F605</f>
        <v>3012312796.3045101</v>
      </c>
      <c r="W732" s="1411">
        <f>NPV($C$117,$G605:W605)+$F605</f>
        <v>3024391432.0977407</v>
      </c>
      <c r="X732" s="1411">
        <f>NPV($C$117,$G605:X605)+$F605</f>
        <v>3031621122.84446</v>
      </c>
      <c r="Y732" s="1411">
        <f>NPV($C$117,$G605:Y605)+$F605</f>
        <v>3034852201.0001183</v>
      </c>
      <c r="Z732" s="1411">
        <f>NPV($C$117,$G605:Z605)+$F605</f>
        <v>3034797416.779696</v>
      </c>
      <c r="AA732" s="1411">
        <f>NPV($C$117,$G605:AA605)+$F605</f>
        <v>3032055762.0938034</v>
      </c>
      <c r="AB732" s="1411">
        <f>NPV($C$117,$G605:AB605)+$F605</f>
        <v>3027131608.6348848</v>
      </c>
      <c r="AC732" s="1411">
        <f>NPV($C$117,$G605:AC605)+$F605</f>
        <v>3020450223.0400038</v>
      </c>
      <c r="AD732" s="1411">
        <f>NPV($C$117,$G605:AD605)+$F605</f>
        <v>3012370446.8073392</v>
      </c>
      <c r="AE732" s="1411">
        <f>NPV($C$117,$G605:AE605)+$F605</f>
        <v>3003195133.2174087</v>
      </c>
      <c r="AF732" s="1411">
        <f>NPV($C$117,$G605:AF605)+$F605</f>
        <v>2993179792.4587069</v>
      </c>
      <c r="AG732" s="1411">
        <f>NPV($C$117,$G605:AG605)+$F605</f>
        <v>2982539792.8188639</v>
      </c>
      <c r="AH732" s="1411">
        <f>NPV($C$117,$G605:AH605)+$F605</f>
        <v>2971456389.0535617</v>
      </c>
      <c r="AI732" s="1411">
        <f>NPV($C$117,$G605:AI605)+$F605</f>
        <v>2960081791.3280811</v>
      </c>
      <c r="AJ732" s="1409">
        <f>NPV($C$117,$G605:AJ605)+$F605</f>
        <v>2948543444.220284</v>
      </c>
      <c r="AK732" s="1409">
        <f>NPV($C$117,$G605:AK605)+$F605</f>
        <v>2936947651.5193644</v>
      </c>
      <c r="AL732" s="1409">
        <f>NPV($C$117,$G605:AL605)+$F605</f>
        <v>2925382656.3502984</v>
      </c>
      <c r="AM732" s="1409">
        <f>NPV($C$117,$G605:AM605)+$F605</f>
        <v>2913921265.6265054</v>
      </c>
      <c r="AN732" s="1409">
        <f>NPV($C$117,$G605:AN605)+$F605</f>
        <v>2902623091.6179438</v>
      </c>
      <c r="AO732" s="1409">
        <f>NPV($C$117,$G605:AO605)+$F605</f>
        <v>2891536470.5131259</v>
      </c>
      <c r="AP732" s="1411">
        <f>NPV($C$117,$G605:AP605)+$F605</f>
        <v>2880700107.5027966</v>
      </c>
      <c r="AQ732" s="1411">
        <f>NPV($C$117,$G605:AQ605)+$F605</f>
        <v>2870144489.557498</v>
      </c>
      <c r="AR732" s="1411">
        <f>NPV($C$117,$G605:AR605)+$F605</f>
        <v>2859893100.2841306</v>
      </c>
      <c r="AS732" s="1411">
        <f>NPV($C$117,$G605:AS605)+$F605</f>
        <v>2849963465.7013106</v>
      </c>
      <c r="AT732" s="1411">
        <f>NPV($C$117,$G605:AT605)+$F605</f>
        <v>2840368055.2179446</v>
      </c>
      <c r="AU732" s="1411">
        <f>NPV($C$117,$G605:AU605)+$F605</f>
        <v>2831115058.3382573</v>
      </c>
      <c r="AV732" s="1411">
        <f>NPV($C$117,$G605:AV605)+$F605</f>
        <v>2822209054.4963536</v>
      </c>
      <c r="AW732" s="1411">
        <f>NPV($C$117,$G605:AW605)+$F605</f>
        <v>2813651590.8234892</v>
      </c>
      <c r="AX732" s="1411">
        <f>NPV($C$117,$G605:AX605)+$F605</f>
        <v>2805441680.4759159</v>
      </c>
      <c r="AY732" s="1411">
        <f>NPV($C$117,$G605:AY605)+$F605</f>
        <v>2797576232.3240218</v>
      </c>
      <c r="AZ732" s="1411">
        <f>NPV($C$117,$G605:AZ605)+$F605</f>
        <v>2790050421.2632475</v>
      </c>
      <c r="BA732" s="1411">
        <f>NPV($C$117,$G605:BA605)+$F605</f>
        <v>2782858007.1044731</v>
      </c>
      <c r="BB732" s="1411">
        <f>NPV($C$117,$G605:BB605)+$F605</f>
        <v>2775991608.8961716</v>
      </c>
      <c r="BC732" s="1411">
        <f>NPV($C$117,$G605:BC605)+$F605</f>
        <v>2769442940.5898933</v>
      </c>
      <c r="BD732" s="1411">
        <f>NPV($C$117,$G605:BD605)+$F605</f>
        <v>2763203013.1578703</v>
      </c>
      <c r="BE732" s="1411">
        <f>NPV($C$117,$G605:BE605)+$F605</f>
        <v>2757262307.5847325</v>
      </c>
      <c r="BF732" s="1411">
        <f>NPV($C$117,$G605:BF605)+$F605</f>
        <v>2751610922.5662594</v>
      </c>
      <c r="BG732" s="1411">
        <f>NPV($C$117,$G605:BG605)+$F605</f>
        <v>2746238700.2418365</v>
      </c>
      <c r="BH732" s="1411">
        <f>NPV($C$117,$G605:BH605)+$F605</f>
        <v>2741135332.8511505</v>
      </c>
      <c r="BI732" s="1411">
        <f>NPV($C$117,$G605:BI605)+$F605</f>
        <v>2736290452.8293295</v>
      </c>
      <c r="BJ732" s="1411">
        <f>NPV($C$117,$G605:BJ605)+$F605</f>
        <v>2731693708.529325</v>
      </c>
      <c r="BK732" s="1411">
        <f>NPV($C$117,$G605:BK605)+$F605</f>
        <v>2727334827.4785409</v>
      </c>
      <c r="BL732" s="1411">
        <f>NPV($C$117,$G605:BL605)+$F605</f>
        <v>2723203668.8322845</v>
      </c>
      <c r="BM732" s="1411">
        <f>NPV($C$117,$G605:BM605)+$F605</f>
        <v>2719290266.4743028</v>
      </c>
      <c r="BN732" s="1412">
        <f>NPV($C$117,$G605:BN605)+$F605</f>
        <v>2715584864.0300002</v>
      </c>
    </row>
    <row r="733" spans="1:66" x14ac:dyDescent="0.15">
      <c r="A733" s="1123"/>
      <c r="B733" s="1337"/>
      <c r="C733" s="3671"/>
      <c r="D733" s="1366" t="str">
        <f t="shared" si="198"/>
        <v>High Price Range</v>
      </c>
      <c r="E733" s="1394" t="str">
        <f t="shared" si="198"/>
        <v>Low Range CAPEX</v>
      </c>
      <c r="F733" s="2818">
        <f t="shared" si="199"/>
        <v>5188274831.4950228</v>
      </c>
      <c r="G733" s="1410">
        <f>NPV($C$117,$G606:G606)+$F606</f>
        <v>186609304.04310262</v>
      </c>
      <c r="H733" s="1411">
        <f>NPV($C$117,$G606:H606)+$F606</f>
        <v>951504787.91120207</v>
      </c>
      <c r="I733" s="1411">
        <f>NPV($C$117,$G606:I606)+$F606</f>
        <v>1548897418.0559254</v>
      </c>
      <c r="J733" s="1411">
        <f>NPV($C$117,$G606:J606)+$F606</f>
        <v>2035420797.607398</v>
      </c>
      <c r="K733" s="1411">
        <f>NPV($C$117,$G606:K606)+$F606</f>
        <v>2441108858.3606257</v>
      </c>
      <c r="L733" s="1411">
        <f>NPV($C$117,$G606:L606)+$F606</f>
        <v>2784575572.6170721</v>
      </c>
      <c r="M733" s="1411">
        <f>NPV($C$117,$G606:M606)+$F606</f>
        <v>3078470408.3563457</v>
      </c>
      <c r="N733" s="1411">
        <f>NPV($C$117,$G606:N606)+$F606</f>
        <v>3331925780.1232033</v>
      </c>
      <c r="O733" s="1411">
        <f>NPV($C$117,$G606:O606)+$F606</f>
        <v>3551820953.2952166</v>
      </c>
      <c r="P733" s="1411">
        <f>NPV($C$117,$G606:P606)+$F606</f>
        <v>3743502208.1746731</v>
      </c>
      <c r="Q733" s="1411">
        <f>NPV($C$117,$G606:Q606)+$F606</f>
        <v>3911224243.9207611</v>
      </c>
      <c r="R733" s="1411">
        <f>NPV($C$117,$G606:R606)+$F606</f>
        <v>4058436412.2328281</v>
      </c>
      <c r="S733" s="1411">
        <f>NPV($C$117,$G606:S606)+$F606</f>
        <v>4187976842.7221994</v>
      </c>
      <c r="T733" s="1411">
        <f>NPV($C$117,$G606:T606)+$F606</f>
        <v>4302208992.2461767</v>
      </c>
      <c r="U733" s="1411">
        <f>NPV($C$117,$G606:U606)+$F606</f>
        <v>4403120640.1335354</v>
      </c>
      <c r="V733" s="1411">
        <f>NPV($C$117,$G606:V606)+$F606</f>
        <v>4492397500.3456364</v>
      </c>
      <c r="W733" s="1411">
        <f>NPV($C$117,$G606:W606)+$F606</f>
        <v>4571479149.8947163</v>
      </c>
      <c r="X733" s="1411">
        <f>NPV($C$117,$G606:X606)+$F606</f>
        <v>4641602312.7538252</v>
      </c>
      <c r="Y733" s="1411">
        <f>NPV($C$117,$G606:Y606)+$F606</f>
        <v>4703834896.0375566</v>
      </c>
      <c r="Z733" s="1411">
        <f>NPV($C$117,$G606:Z606)+$F606</f>
        <v>4759103127.7928505</v>
      </c>
      <c r="AA733" s="1411">
        <f>NPV($C$117,$G606:AA606)+$F606</f>
        <v>4808213458.5594225</v>
      </c>
      <c r="AB733" s="1411">
        <f>NPV($C$117,$G606:AB606)+$F606</f>
        <v>4851870426.5926495</v>
      </c>
      <c r="AC733" s="1411">
        <f>NPV($C$117,$G606:AC606)+$F606</f>
        <v>4890691368.6548128</v>
      </c>
      <c r="AD733" s="1411">
        <f>NPV($C$117,$G606:AD606)+$F606</f>
        <v>4925218635.1189651</v>
      </c>
      <c r="AE733" s="1411">
        <f>NPV($C$117,$G606:AE606)+$F606</f>
        <v>4955929808.6625891</v>
      </c>
      <c r="AF733" s="1411">
        <f>NPV($C$117,$G606:AF606)+$F606</f>
        <v>4983246309.9954824</v>
      </c>
      <c r="AG733" s="1411">
        <f>NPV($C$117,$G606:AG606)+$F606</f>
        <v>5007540688.6649609</v>
      </c>
      <c r="AH733" s="1411">
        <f>NPV($C$117,$G606:AH606)+$F606</f>
        <v>5029142833.152751</v>
      </c>
      <c r="AI733" s="1411">
        <f>NPV($C$117,$G606:AI606)+$F606</f>
        <v>5048345286.1724348</v>
      </c>
      <c r="AJ733" s="1409">
        <f>NPV($C$117,$G606:AJ606)+$F606</f>
        <v>5065407814.0956192</v>
      </c>
      <c r="AK733" s="1409">
        <f>NPV($C$117,$G606:AK606)+$F606</f>
        <v>5080561350.8220377</v>
      </c>
      <c r="AL733" s="1411">
        <f>NPV($C$117,$G606:AL606)+$F606</f>
        <v>5094011414.0514965</v>
      </c>
      <c r="AM733" s="1411">
        <f>NPV($C$117,$G606:AM606)+$F606</f>
        <v>5105941074.286562</v>
      </c>
      <c r="AN733" s="1411">
        <f>NPV($C$117,$G606:AN606)+$F606</f>
        <v>5116513542.8760138</v>
      </c>
      <c r="AO733" s="1411">
        <f>NPV($C$117,$G606:AO606)+$F606</f>
        <v>5125874434.1729679</v>
      </c>
      <c r="AP733" s="1411">
        <f>NPV($C$117,$G606:AP606)+$F606</f>
        <v>5134153747.809557</v>
      </c>
      <c r="AQ733" s="1411">
        <f>NPV($C$117,$G606:AQ606)+$F606</f>
        <v>5141467609.7149296</v>
      </c>
      <c r="AR733" s="1411">
        <f>NPV($C$117,$G606:AR606)+$F606</f>
        <v>5147919804.4693432</v>
      </c>
      <c r="AS733" s="1411">
        <f>NPV($C$117,$G606:AS606)+$F606</f>
        <v>5153603126.6206102</v>
      </c>
      <c r="AT733" s="1411">
        <f>NPV($C$117,$G606:AT606)+$F606</f>
        <v>5158600574.4784927</v>
      </c>
      <c r="AU733" s="1411">
        <f>NPV($C$117,$G606:AU606)+$F606</f>
        <v>5162986406.4822483</v>
      </c>
      <c r="AV733" s="1411">
        <f>NPV($C$117,$G606:AV606)+$F606</f>
        <v>5166827077.3766441</v>
      </c>
      <c r="AW733" s="1411">
        <f>NPV($C$117,$G606:AW606)+$F606</f>
        <v>5170182069.0292301</v>
      </c>
      <c r="AX733" s="1411">
        <f>NPV($C$117,$G606:AX606)+$F606</f>
        <v>5173104628.69485</v>
      </c>
      <c r="AY733" s="1411">
        <f>NPV($C$117,$G606:AY606)+$F606</f>
        <v>5175642425.816246</v>
      </c>
      <c r="AZ733" s="1411">
        <f>NPV($C$117,$G606:AZ606)+$F606</f>
        <v>5177838136.9895182</v>
      </c>
      <c r="BA733" s="1411">
        <f>NPV($C$117,$G606:BA606)+$F606</f>
        <v>5179729967.4770184</v>
      </c>
      <c r="BB733" s="1411">
        <f>NPV($C$117,$G606:BB606)+$F606</f>
        <v>5181352116.5830889</v>
      </c>
      <c r="BC733" s="1411">
        <f>NPV($C$117,$G606:BC606)+$F606</f>
        <v>5182735193.2913094</v>
      </c>
      <c r="BD733" s="1411">
        <f>NPV($C$117,$G606:BD606)+$F606</f>
        <v>5183906587.771884</v>
      </c>
      <c r="BE733" s="1411">
        <f>NPV($C$117,$G606:BE606)+$F606</f>
        <v>5184890803.6852264</v>
      </c>
      <c r="BF733" s="1411">
        <f>NPV($C$117,$G606:BF606)+$F606</f>
        <v>5185709755.6162796</v>
      </c>
      <c r="BG733" s="1411">
        <f>NPV($C$117,$G606:BG606)+$F606</f>
        <v>5186383035.4603825</v>
      </c>
      <c r="BH733" s="1411">
        <f>NPV($C$117,$G606:BH606)+$F606</f>
        <v>5186928151.1341543</v>
      </c>
      <c r="BI733" s="1411">
        <f>NPV($C$117,$G606:BI606)+$F606</f>
        <v>5187360740.5945244</v>
      </c>
      <c r="BJ733" s="1411">
        <f>NPV($C$117,$G606:BJ606)+$F606</f>
        <v>5187694763.8076391</v>
      </c>
      <c r="BK733" s="1411">
        <f>NPV($C$117,$G606:BK606)+$F606</f>
        <v>5187942675.0103083</v>
      </c>
      <c r="BL733" s="1411">
        <f>NPV($C$117,$G606:BL606)+$F606</f>
        <v>5188115577.3440094</v>
      </c>
      <c r="BM733" s="1411">
        <f>NPV($C$117,$G606:BM606)+$F606</f>
        <v>5188223361.7105474</v>
      </c>
      <c r="BN733" s="1412">
        <f>NPV($C$117,$G606:BN606)+$F606</f>
        <v>5188274831.4950228</v>
      </c>
    </row>
    <row r="734" spans="1:66" x14ac:dyDescent="0.15">
      <c r="A734" s="1123"/>
      <c r="B734" s="1337"/>
      <c r="C734" s="3672"/>
      <c r="D734" s="1367" t="str">
        <f t="shared" si="198"/>
        <v>High Price Range</v>
      </c>
      <c r="E734" s="1393" t="str">
        <f t="shared" si="198"/>
        <v>Low Range CAPEX</v>
      </c>
      <c r="F734" s="2819">
        <f t="shared" si="199"/>
        <v>8083289785.5610828</v>
      </c>
      <c r="G734" s="1413">
        <f>NPV($C$117,$G607:G607)+$F607</f>
        <v>186609304.04310262</v>
      </c>
      <c r="H734" s="1414">
        <f>NPV($C$117,$G607:H607)+$F607</f>
        <v>1033105995.4269403</v>
      </c>
      <c r="I734" s="1414">
        <f>NPV($C$117,$G607:I607)+$F607</f>
        <v>1742307305.8618035</v>
      </c>
      <c r="J734" s="1414">
        <f>NPV($C$117,$G607:J607)+$F607</f>
        <v>2353606222.221097</v>
      </c>
      <c r="K734" s="1414">
        <f>NPV($C$117,$G607:K607)+$F607</f>
        <v>2889012668.0525637</v>
      </c>
      <c r="L734" s="1414">
        <f>NPV($C$117,$G607:L607)+$F607</f>
        <v>3362820120.9384327</v>
      </c>
      <c r="M734" s="1414">
        <f>NPV($C$117,$G607:M607)+$F607</f>
        <v>3785171171.469409</v>
      </c>
      <c r="N734" s="1414">
        <f>NPV($C$117,$G607:N607)+$F607</f>
        <v>4163691761.1317081</v>
      </c>
      <c r="O734" s="1414">
        <f>NPV($C$117,$G607:O607)+$F607</f>
        <v>4504351415.0051489</v>
      </c>
      <c r="P734" s="1414">
        <f>NPV($C$117,$G607:P607)+$F607</f>
        <v>4811962249.0049582</v>
      </c>
      <c r="Q734" s="1414">
        <f>NPV($C$117,$G607:Q607)+$F607</f>
        <v>5090490162.815856</v>
      </c>
      <c r="R734" s="1414">
        <f>NPV($C$117,$G607:R607)+$F607</f>
        <v>5343260117.756897</v>
      </c>
      <c r="S734" s="1414">
        <f>NPV($C$117,$G607:S607)+$F607</f>
        <v>5573097762.9853106</v>
      </c>
      <c r="T734" s="1414">
        <f>NPV($C$117,$G607:T607)+$F607</f>
        <v>5782430795.100666</v>
      </c>
      <c r="U734" s="1414">
        <f>NPV($C$117,$G607:U607)+$F607</f>
        <v>5973363742.8005695</v>
      </c>
      <c r="V734" s="1414">
        <f>NPV($C$117,$G607:V607)+$F607</f>
        <v>6147734577.2458038</v>
      </c>
      <c r="W734" s="1414">
        <f>NPV($C$117,$G607:W607)+$F607</f>
        <v>6307158510.2268925</v>
      </c>
      <c r="X734" s="1414">
        <f>NPV($C$117,$G607:X607)+$F607</f>
        <v>6453062520.5436544</v>
      </c>
      <c r="Y734" s="1414">
        <f>NPV($C$117,$G607:Y607)+$F607</f>
        <v>6586713015.8233862</v>
      </c>
      <c r="Z734" s="1414">
        <f>NPV($C$117,$G607:Z607)+$F607</f>
        <v>6709238309.1377087</v>
      </c>
      <c r="AA734" s="1414">
        <f>NPV($C$117,$G607:AA607)+$F607</f>
        <v>6821647108.9174242</v>
      </c>
      <c r="AB734" s="1414">
        <f>NPV($C$117,$G607:AB607)+$F607</f>
        <v>6924843894.9729156</v>
      </c>
      <c r="AC734" s="1414">
        <f>NPV($C$117,$G607:AC607)+$F607</f>
        <v>7019641827.8743143</v>
      </c>
      <c r="AD734" s="1414">
        <f>NPV($C$117,$G607:AD607)+$F607</f>
        <v>7106773679.5901756</v>
      </c>
      <c r="AE734" s="1414">
        <f>NPV($C$117,$G607:AE607)+$F607</f>
        <v>7186901158.6461897</v>
      </c>
      <c r="AF734" s="1414">
        <f>NPV($C$117,$G607:AF607)+$F607</f>
        <v>7260622919.2333937</v>
      </c>
      <c r="AG734" s="1414">
        <f>NPV($C$117,$G607:AG607)+$F607</f>
        <v>7328481481.4654131</v>
      </c>
      <c r="AH734" s="1414">
        <f>NPV($C$117,$G607:AH607)+$F607</f>
        <v>7390969243.151082</v>
      </c>
      <c r="AI734" s="1414">
        <f>NPV($C$117,$G607:AI607)+$F607</f>
        <v>7448533727.7548113</v>
      </c>
      <c r="AJ734" s="1665">
        <f>NPV($C$117,$G607:AJ607)+$F607</f>
        <v>7501582185.6935854</v>
      </c>
      <c r="AK734" s="1665">
        <f>NPV($C$117,$G607:AK607)+$F607</f>
        <v>7550485644.6656561</v>
      </c>
      <c r="AL734" s="1414">
        <f>NPV($C$117,$G607:AL607)+$F607</f>
        <v>7595582487.8149843</v>
      </c>
      <c r="AM734" s="1414">
        <f>NPV($C$117,$G607:AM607)+$F607</f>
        <v>7637181625.1120443</v>
      </c>
      <c r="AN734" s="1414">
        <f>NPV($C$117,$G607:AN607)+$F607</f>
        <v>7675565312.5708532</v>
      </c>
      <c r="AO734" s="1414">
        <f>NPV($C$117,$G607:AO607)+$F607</f>
        <v>7710991665.2255154</v>
      </c>
      <c r="AP734" s="1414">
        <f>NPV($C$117,$G607:AP607)+$F607</f>
        <v>7743696902.7076244</v>
      </c>
      <c r="AQ734" s="1414">
        <f>NPV($C$117,$G607:AQ607)+$F607</f>
        <v>7773897360.4576988</v>
      </c>
      <c r="AR734" s="1414">
        <f>NPV($C$117,$G607:AR607)+$F607</f>
        <v>7801791294.8084755</v>
      </c>
      <c r="AS734" s="1414">
        <f>NPV($C$117,$G607:AS607)+$F607</f>
        <v>7827560506.1939259</v>
      </c>
      <c r="AT734" s="1414">
        <f>NPV($C$117,$G607:AT607)+$F607</f>
        <v>7851371801.4085178</v>
      </c>
      <c r="AU734" s="1414">
        <f>NPV($C$117,$G607:AU607)+$F607</f>
        <v>7873378313.0435829</v>
      </c>
      <c r="AV734" s="1414">
        <f>NPV($C$117,$G607:AV607)+$F607</f>
        <v>7893720691.8646374</v>
      </c>
      <c r="AW734" s="1414">
        <f>NPV($C$117,$G607:AW607)+$F607</f>
        <v>7912528185.8876247</v>
      </c>
      <c r="AX734" s="1414">
        <f>NPV($C$117,$G607:AX607)+$F607</f>
        <v>7929919618.2018604</v>
      </c>
      <c r="AY734" s="1414">
        <f>NPV($C$117,$G607:AY607)+$F607</f>
        <v>7946004274.1226711</v>
      </c>
      <c r="AZ734" s="1414">
        <f>NPV($C$117,$G607:AZ607)+$F607</f>
        <v>7960882706.9973621</v>
      </c>
      <c r="BA734" s="1414">
        <f>NPV($C$117,$G607:BA607)+$F607</f>
        <v>7974647470.9009762</v>
      </c>
      <c r="BB734" s="1414">
        <f>NPV($C$117,$G607:BB607)+$F607</f>
        <v>7987383787.5165863</v>
      </c>
      <c r="BC734" s="1414">
        <f>NPV($C$117,$G607:BC607)+$F607</f>
        <v>7999170153.676239</v>
      </c>
      <c r="BD734" s="1414">
        <f>NPV($C$117,$G607:BD607)+$F607</f>
        <v>8010078895.3247948</v>
      </c>
      <c r="BE734" s="1414">
        <f>NPV($C$117,$G607:BE607)+$F607</f>
        <v>8020176673.0444965</v>
      </c>
      <c r="BF734" s="1414">
        <f>NPV($C$117,$G607:BF607)+$F607</f>
        <v>8029524943.7304535</v>
      </c>
      <c r="BG734" s="1414">
        <f>NPV($C$117,$G607:BG607)+$F607</f>
        <v>8038180382.5253925</v>
      </c>
      <c r="BH734" s="1414">
        <f>NPV($C$117,$G607:BH607)+$F607</f>
        <v>8046195268.6973286</v>
      </c>
      <c r="BI734" s="1414">
        <f>NPV($C$117,$G607:BI607)+$F607</f>
        <v>8053617838.7683315</v>
      </c>
      <c r="BJ734" s="1414">
        <f>NPV($C$117,$G607:BJ607)+$F607</f>
        <v>8060492609.8698616</v>
      </c>
      <c r="BK734" s="1414">
        <f>NPV($C$117,$G607:BK607)+$F607</f>
        <v>8066860676.0049706</v>
      </c>
      <c r="BL734" s="1414">
        <f>NPV($C$117,$G607:BL607)+$F607</f>
        <v>8072759979.6348057</v>
      </c>
      <c r="BM734" s="1414">
        <f>NPV($C$117,$G607:BM607)+$F607</f>
        <v>8078225560.7728405</v>
      </c>
      <c r="BN734" s="1415">
        <f>NPV($C$117,$G607:BN607)+$F607</f>
        <v>8083289785.5610828</v>
      </c>
    </row>
    <row r="735" spans="1:66" ht="4.5" customHeight="1" x14ac:dyDescent="0.15">
      <c r="A735" s="1123"/>
      <c r="B735" s="1337"/>
      <c r="C735" s="3676" t="str">
        <f>C673</f>
        <v>Low Range Opex-High</v>
      </c>
      <c r="D735" s="1366"/>
      <c r="E735" s="1394"/>
      <c r="F735" s="2818"/>
      <c r="G735" s="1410"/>
      <c r="H735" s="1411"/>
      <c r="I735" s="1411"/>
      <c r="J735" s="1411"/>
      <c r="K735" s="1411"/>
      <c r="L735" s="1411"/>
      <c r="M735" s="1411"/>
      <c r="N735" s="1411"/>
      <c r="O735" s="1411"/>
      <c r="P735" s="1411"/>
      <c r="Q735" s="1411"/>
      <c r="R735" s="1411"/>
      <c r="S735" s="1411"/>
      <c r="T735" s="1411"/>
      <c r="U735" s="1411"/>
      <c r="V735" s="1411"/>
      <c r="W735" s="1411"/>
      <c r="X735" s="1411"/>
      <c r="Y735" s="1411"/>
      <c r="Z735" s="1411"/>
      <c r="AA735" s="1411"/>
      <c r="AB735" s="1411"/>
      <c r="AC735" s="1411"/>
      <c r="AD735" s="1411"/>
      <c r="AE735" s="1411"/>
      <c r="AF735" s="1411"/>
      <c r="AG735" s="1411"/>
      <c r="AH735" s="1411"/>
      <c r="AI735" s="1411"/>
      <c r="AJ735" s="1409"/>
      <c r="AK735" s="1409"/>
      <c r="AL735" s="1411"/>
      <c r="AM735" s="1411"/>
      <c r="AN735" s="1411"/>
      <c r="AO735" s="1411"/>
      <c r="AP735" s="1411"/>
      <c r="AQ735" s="1411"/>
      <c r="AR735" s="1411"/>
      <c r="AS735" s="1411"/>
      <c r="AT735" s="1411"/>
      <c r="AU735" s="1411"/>
      <c r="AV735" s="1411"/>
      <c r="AW735" s="1411"/>
      <c r="AX735" s="1411"/>
      <c r="AY735" s="1411"/>
      <c r="AZ735" s="1411"/>
      <c r="BA735" s="1411"/>
      <c r="BB735" s="1411"/>
      <c r="BC735" s="1411"/>
      <c r="BD735" s="1411"/>
      <c r="BE735" s="1411"/>
      <c r="BF735" s="1411"/>
      <c r="BG735" s="1411"/>
      <c r="BH735" s="1411"/>
      <c r="BI735" s="1411"/>
      <c r="BJ735" s="1411"/>
      <c r="BK735" s="1411"/>
      <c r="BL735" s="1411"/>
      <c r="BM735" s="1411"/>
      <c r="BN735" s="1412"/>
    </row>
    <row r="736" spans="1:66" x14ac:dyDescent="0.15">
      <c r="A736" s="1123"/>
      <c r="B736" s="1337"/>
      <c r="C736" s="3671"/>
      <c r="D736" s="1366" t="str">
        <f t="shared" si="198"/>
        <v>Low Price Range</v>
      </c>
      <c r="E736" s="1394" t="str">
        <f t="shared" si="198"/>
        <v>Low Range CAPEX</v>
      </c>
      <c r="F736" s="2818">
        <f t="shared" si="199"/>
        <v>-7753949431.4230185</v>
      </c>
      <c r="G736" s="1410">
        <f>NPV($C$117,$G609:G609)+$F609</f>
        <v>-1080361977.1683385</v>
      </c>
      <c r="H736" s="1411">
        <f>NPV($C$117,$G609:H609)+$F609</f>
        <v>-1359342616.4285939</v>
      </c>
      <c r="I736" s="1411">
        <f>NPV($C$117,$G609:I609)+$F609</f>
        <v>-1667876290.8242464</v>
      </c>
      <c r="J736" s="1411">
        <f>NPV($C$117,$G609:J609)+$F609</f>
        <v>-1984597960.6511745</v>
      </c>
      <c r="K736" s="1411">
        <f>NPV($C$117,$G609:K609)+$F609</f>
        <v>-2299563844.3751979</v>
      </c>
      <c r="L736" s="1411">
        <f>NPV($C$117,$G609:L609)+$F609</f>
        <v>-2607507835.7254033</v>
      </c>
      <c r="M736" s="1411">
        <f>NPV($C$117,$G609:M609)+$F609</f>
        <v>-2905487434.1003098</v>
      </c>
      <c r="N736" s="1411">
        <f>NPV($C$117,$G609:N609)+$F609</f>
        <v>-3191854407.5759807</v>
      </c>
      <c r="O736" s="1411">
        <f>NPV($C$117,$G609:O609)+$F609</f>
        <v>-3465736449.1870365</v>
      </c>
      <c r="P736" s="1411">
        <f>NPV($C$117,$G609:P609)+$F609</f>
        <v>-3726749546.5884628</v>
      </c>
      <c r="Q736" s="1411">
        <f>NPV($C$117,$G609:Q609)+$F609</f>
        <v>-3974826735.0154977</v>
      </c>
      <c r="R736" s="1411">
        <f>NPV($C$117,$G609:R609)+$F609</f>
        <v>-4210110619.0177107</v>
      </c>
      <c r="S736" s="1411">
        <f>NPV($C$117,$G609:S609)+$F609</f>
        <v>-4432883143.2164316</v>
      </c>
      <c r="T736" s="1411">
        <f>NPV($C$117,$G609:T609)+$F609</f>
        <v>-4643518256.4044075</v>
      </c>
      <c r="U736" s="1411">
        <f>NPV($C$117,$G609:U609)+$F609</f>
        <v>-4842449237.6403131</v>
      </c>
      <c r="V736" s="1411">
        <f>NPV($C$117,$G609:V609)+$F609</f>
        <v>-5030145735.4997215</v>
      </c>
      <c r="W736" s="1411">
        <f>NPV($C$117,$G609:W609)+$F609</f>
        <v>-5207097424.7178698</v>
      </c>
      <c r="X736" s="1411">
        <f>NPV($C$117,$G609:X609)+$F609</f>
        <v>-5373802277.4072466</v>
      </c>
      <c r="Y736" s="1411">
        <f>NPV($C$117,$G609:Y609)+$F609</f>
        <v>-5530758115.2647314</v>
      </c>
      <c r="Z736" s="1411">
        <f>NPV($C$117,$G609:Z609)+$F609</f>
        <v>-5678456532.4633541</v>
      </c>
      <c r="AA736" s="1411">
        <f>NPV($C$117,$G609:AA609)+$F609</f>
        <v>-5817378554.3254709</v>
      </c>
      <c r="AB736" s="1411">
        <f>NPV($C$117,$G609:AB609)+$F609</f>
        <v>-5947991580.5756617</v>
      </c>
      <c r="AC736" s="1411">
        <f>NPV($C$117,$G609:AC609)+$F609</f>
        <v>-6070747287.2351141</v>
      </c>
      <c r="AD736" s="1411">
        <f>NPV($C$117,$G609:AD609)+$F609</f>
        <v>-6186080248.3244352</v>
      </c>
      <c r="AE736" s="1411">
        <f>NPV($C$117,$G609:AE609)+$F609</f>
        <v>-6294407100.181632</v>
      </c>
      <c r="AF736" s="1411">
        <f>NPV($C$117,$G609:AF609)+$F609</f>
        <v>-6396126115.5101824</v>
      </c>
      <c r="AG736" s="1411">
        <f>NPV($C$117,$G609:AG609)+$F609</f>
        <v>-6491617086.5728502</v>
      </c>
      <c r="AH736" s="1411">
        <f>NPV($C$117,$G609:AH609)+$F609</f>
        <v>-6581241440.7937565</v>
      </c>
      <c r="AI736" s="1411">
        <f>NPV($C$117,$G609:AI609)+$F609</f>
        <v>-6665342529.8376942</v>
      </c>
      <c r="AJ736" s="1409">
        <f>NPV($C$117,$G609:AJ609)+$F609</f>
        <v>-6744246046.6682243</v>
      </c>
      <c r="AK736" s="1409">
        <f>NPV($C$117,$G609:AK609)+$F609</f>
        <v>-6818260535.3120594</v>
      </c>
      <c r="AL736" s="1411">
        <f>NPV($C$117,$G609:AL609)+$F609</f>
        <v>-6887677965.9060497</v>
      </c>
      <c r="AM736" s="1411">
        <f>NPV($C$117,$G609:AM609)+$F609</f>
        <v>-6952774353.6711397</v>
      </c>
      <c r="AN736" s="1411">
        <f>NPV($C$117,$G609:AN609)+$F609</f>
        <v>-7013810405.1792431</v>
      </c>
      <c r="AO736" s="1411">
        <f>NPV($C$117,$G609:AO609)+$F609</f>
        <v>-7071032178.973464</v>
      </c>
      <c r="AP736" s="1411">
        <f>NPV($C$117,$G609:AP609)+$F609</f>
        <v>-7124671750.5069046</v>
      </c>
      <c r="AQ736" s="1411">
        <f>NPV($C$117,$G609:AQ609)+$F609</f>
        <v>-7174947873.658493</v>
      </c>
      <c r="AR736" s="1411">
        <f>NPV($C$117,$G609:AR609)+$F609</f>
        <v>-7222066632.9006929</v>
      </c>
      <c r="AS736" s="1411">
        <f>NPV($C$117,$G609:AS609)+$F609</f>
        <v>-7266222081.6363277</v>
      </c>
      <c r="AT736" s="1411">
        <f>NPV($C$117,$G609:AT609)+$F609</f>
        <v>-7307596863.3692284</v>
      </c>
      <c r="AU736" s="1411">
        <f>NPV($C$117,$G609:AU609)+$F609</f>
        <v>-7346362813.2870245</v>
      </c>
      <c r="AV736" s="1411">
        <f>NPV($C$117,$G609:AV609)+$F609</f>
        <v>-7382681538.5619888</v>
      </c>
      <c r="AW736" s="1411">
        <f>NPV($C$117,$G609:AW609)+$F609</f>
        <v>-7416704976.2546053</v>
      </c>
      <c r="AX736" s="1411">
        <f>NPV($C$117,$G609:AX609)+$F609</f>
        <v>-7448575928.1640797</v>
      </c>
      <c r="AY736" s="1411">
        <f>NPV($C$117,$G609:AY609)+$F609</f>
        <v>-7478428572.3335743</v>
      </c>
      <c r="AZ736" s="1411">
        <f>NPV($C$117,$G609:AZ609)+$F609</f>
        <v>-7506388951.2042103</v>
      </c>
      <c r="BA736" s="1411">
        <f>NPV($C$117,$G609:BA609)+$F609</f>
        <v>-7532575436.6356287</v>
      </c>
      <c r="BB736" s="1411">
        <f>NPV($C$117,$G609:BB609)+$F609</f>
        <v>-7557099172.1841602</v>
      </c>
      <c r="BC736" s="1411">
        <f>NPV($C$117,$G609:BC609)+$F609</f>
        <v>-7580064493.1619701</v>
      </c>
      <c r="BD736" s="1411">
        <f>NPV($C$117,$G609:BD609)+$F609</f>
        <v>-7601569325.0997772</v>
      </c>
      <c r="BE736" s="1411">
        <f>NPV($C$117,$G609:BE609)+$F609</f>
        <v>-7621705561.308135</v>
      </c>
      <c r="BF736" s="1411">
        <f>NPV($C$117,$G609:BF609)+$F609</f>
        <v>-7640559420.2830486</v>
      </c>
      <c r="BG736" s="1411">
        <f>NPV($C$117,$G609:BG609)+$F609</f>
        <v>-7658211783.7349272</v>
      </c>
      <c r="BH736" s="1411">
        <f>NPV($C$117,$G609:BH609)+$F609</f>
        <v>-7674738516.0391235</v>
      </c>
      <c r="BI736" s="1411">
        <f>NPV($C$117,$G609:BI609)+$F609</f>
        <v>-7690210765.9142599</v>
      </c>
      <c r="BJ736" s="1411">
        <f>NPV($C$117,$G609:BJ609)+$F609</f>
        <v>-7704695251.1335144</v>
      </c>
      <c r="BK736" s="1411">
        <f>NPV($C$117,$G609:BK609)+$F609</f>
        <v>-7718254527.0659819</v>
      </c>
      <c r="BL736" s="1411">
        <f>NPV($C$117,$G609:BL609)+$F609</f>
        <v>-7730947239.831563</v>
      </c>
      <c r="BM736" s="1411">
        <f>NPV($C$117,$G609:BM609)+$F609</f>
        <v>-7742828364.83494</v>
      </c>
      <c r="BN736" s="1412">
        <f>NPV($C$117,$G609:BN609)+$F609</f>
        <v>-7753949431.4230185</v>
      </c>
    </row>
    <row r="737" spans="1:66" x14ac:dyDescent="0.15">
      <c r="A737" s="1123"/>
      <c r="B737" s="1337"/>
      <c r="C737" s="3671"/>
      <c r="D737" s="1366" t="str">
        <f t="shared" si="198"/>
        <v>Low Price Range</v>
      </c>
      <c r="E737" s="1394" t="str">
        <f t="shared" si="198"/>
        <v>Low Range CAPEX</v>
      </c>
      <c r="F737" s="2818">
        <f t="shared" si="199"/>
        <v>-6963267982.2605133</v>
      </c>
      <c r="G737" s="1410">
        <f>NPV($C$117,$G610:G610)+$F610</f>
        <v>-1080361977.1683385</v>
      </c>
      <c r="H737" s="1411">
        <f>NPV($C$117,$G610:H610)+$F610</f>
        <v>-1333249348.8289766</v>
      </c>
      <c r="I737" s="1411">
        <f>NPV($C$117,$G610:I610)+$F610</f>
        <v>-1607240232.6768444</v>
      </c>
      <c r="J737" s="1411">
        <f>NPV($C$117,$G610:J610)+$F610</f>
        <v>-1886342904.367856</v>
      </c>
      <c r="K737" s="1411">
        <f>NPV($C$117,$G610:K610)+$F610</f>
        <v>-2162933127.1905332</v>
      </c>
      <c r="L737" s="1411">
        <f>NPV($C$117,$G610:L610)+$F610</f>
        <v>-2432909216.1612072</v>
      </c>
      <c r="M737" s="1411">
        <f>NPV($C$117,$G610:M610)+$F610</f>
        <v>-2693955997.6891141</v>
      </c>
      <c r="N737" s="1411">
        <f>NPV($C$117,$G610:N610)+$F610</f>
        <v>-2944770076.0151401</v>
      </c>
      <c r="O737" s="1411">
        <f>NPV($C$117,$G610:O610)+$F610</f>
        <v>-3184663043.3081932</v>
      </c>
      <c r="P737" s="1411">
        <f>NPV($C$117,$G610:P610)+$F610</f>
        <v>-3413338078.7949181</v>
      </c>
      <c r="Q737" s="1411">
        <f>NPV($C$117,$G610:Q610)+$F610</f>
        <v>-3630755236.7471209</v>
      </c>
      <c r="R737" s="1411">
        <f>NPV($C$117,$G610:R610)+$F610</f>
        <v>-3837045932.8127213</v>
      </c>
      <c r="S737" s="1411">
        <f>NPV($C$117,$G610:S610)+$F610</f>
        <v>-4032456491.0342813</v>
      </c>
      <c r="T737" s="1411">
        <f>NPV($C$117,$G610:T610)+$F610</f>
        <v>-4217309734.9202309</v>
      </c>
      <c r="U737" s="1411">
        <f>NPV($C$117,$G610:U610)+$F610</f>
        <v>-4391978244.1739588</v>
      </c>
      <c r="V737" s="1411">
        <f>NPV($C$117,$G610:V610)+$F610</f>
        <v>-4556865407.5683355</v>
      </c>
      <c r="W737" s="1411">
        <f>NPV($C$117,$G610:W610)+$F610</f>
        <v>-4712391830.8971891</v>
      </c>
      <c r="X737" s="1411">
        <f>NPV($C$117,$G610:X610)+$F610</f>
        <v>-4858985508.1755762</v>
      </c>
      <c r="Y737" s="1411">
        <f>NPV($C$117,$G610:Y610)+$F610</f>
        <v>-4997074688.1862383</v>
      </c>
      <c r="Z737" s="1411">
        <f>NPV($C$117,$G610:Z610)+$F610</f>
        <v>-5127082702.2129002</v>
      </c>
      <c r="AA737" s="1411">
        <f>NPV($C$117,$G610:AA610)+$F610</f>
        <v>-5249424237.4232521</v>
      </c>
      <c r="AB737" s="1411">
        <f>NPV($C$117,$G610:AB610)+$F610</f>
        <v>-5364502687.139883</v>
      </c>
      <c r="AC737" s="1411">
        <f>NPV($C$117,$G610:AC610)+$F610</f>
        <v>-5472708309.9451008</v>
      </c>
      <c r="AD737" s="1411">
        <f>NPV($C$117,$G610:AD610)+$F610</f>
        <v>-5574417000.0148792</v>
      </c>
      <c r="AE737" s="1411">
        <f>NPV($C$117,$G610:AE610)+$F610</f>
        <v>-5669989521.2185287</v>
      </c>
      <c r="AF737" s="1411">
        <f>NPV($C$117,$G610:AF610)+$F610</f>
        <v>-5759771093.7648163</v>
      </c>
      <c r="AG737" s="1411">
        <f>NPV($C$117,$G610:AG610)+$F610</f>
        <v>-5844091248.7402878</v>
      </c>
      <c r="AH737" s="1411">
        <f>NPV($C$117,$G610:AH610)+$F610</f>
        <v>-5923263885.6009617</v>
      </c>
      <c r="AI737" s="1411">
        <f>NPV($C$117,$G610:AI610)+$F610</f>
        <v>-5997587482.4754763</v>
      </c>
      <c r="AJ737" s="1409">
        <f>NPV($C$117,$G610:AJ610)+$F610</f>
        <v>-6067345420.3558083</v>
      </c>
      <c r="AK737" s="1409">
        <f>NPV($C$117,$G610:AK610)+$F610</f>
        <v>-6132806390.8335896</v>
      </c>
      <c r="AL737" s="1411">
        <f>NPV($C$117,$G610:AL610)+$F610</f>
        <v>-6194224863.6586418</v>
      </c>
      <c r="AM737" s="1411">
        <f>NPV($C$117,$G610:AM610)+$F610</f>
        <v>-6251841595.5376587</v>
      </c>
      <c r="AN737" s="1411">
        <f>NPV($C$117,$G610:AN610)+$F610</f>
        <v>-6305884165.6101408</v>
      </c>
      <c r="AO737" s="1411">
        <f>NPV($C$117,$G610:AO610)+$F610</f>
        <v>-6356567526.1983671</v>
      </c>
      <c r="AP737" s="1411">
        <f>NPV($C$117,$G610:AP610)+$F610</f>
        <v>-6404094559.9240847</v>
      </c>
      <c r="AQ737" s="1411">
        <f>NPV($C$117,$G610:AQ610)+$F610</f>
        <v>-6448656636.2642984</v>
      </c>
      <c r="AR737" s="1411">
        <f>NPV($C$117,$G610:AR610)+$F610</f>
        <v>-6490434162.1941662</v>
      </c>
      <c r="AS737" s="1411">
        <f>NPV($C$117,$G610:AS610)+$F610</f>
        <v>-6529597122.8222542</v>
      </c>
      <c r="AT737" s="1411">
        <f>NPV($C$117,$G610:AT610)+$F610</f>
        <v>-6566305608.9287329</v>
      </c>
      <c r="AU737" s="1411">
        <f>NPV($C$117,$G610:AU610)+$F610</f>
        <v>-6600710329.1216812</v>
      </c>
      <c r="AV737" s="1411">
        <f>NPV($C$117,$G610:AV610)+$F610</f>
        <v>-6632953104.971076</v>
      </c>
      <c r="AW737" s="1411">
        <f>NPV($C$117,$G610:AW610)+$F610</f>
        <v>-6663167347.9956417</v>
      </c>
      <c r="AX737" s="1411">
        <f>NPV($C$117,$G610:AX610)+$F610</f>
        <v>-6691478517.7898464</v>
      </c>
      <c r="AY737" s="1411">
        <f>NPV($C$117,$G610:AY610)+$F610</f>
        <v>-6718004560.9066782</v>
      </c>
      <c r="AZ737" s="1411">
        <f>NPV($C$117,$G610:AZ610)+$F610</f>
        <v>-6742856330.372488</v>
      </c>
      <c r="BA737" s="1411">
        <f>NPV($C$117,$G610:BA610)+$F610</f>
        <v>-6766137985.9158201</v>
      </c>
      <c r="BB737" s="1411">
        <f>NPV($C$117,$G610:BB610)+$F610</f>
        <v>-6787947375.1531992</v>
      </c>
      <c r="BC737" s="1411">
        <f>NPV($C$117,$G610:BC610)+$F610</f>
        <v>-6808376396.0994768</v>
      </c>
      <c r="BD737" s="1411">
        <f>NPV($C$117,$G610:BD610)+$F610</f>
        <v>-6827511341.4655066</v>
      </c>
      <c r="BE737" s="1411">
        <f>NPV($C$117,$G610:BE610)+$F610</f>
        <v>-6845433225.2769566</v>
      </c>
      <c r="BF737" s="1411">
        <f>NPV($C$117,$G610:BF610)+$F610</f>
        <v>-6862218092.399622</v>
      </c>
      <c r="BG737" s="1411">
        <f>NPV($C$117,$G610:BG610)+$F610</f>
        <v>-6877937311.5922451</v>
      </c>
      <c r="BH737" s="1411">
        <f>NPV($C$117,$G610:BH610)+$F610</f>
        <v>-6892657852.7306499</v>
      </c>
      <c r="BI737" s="1411">
        <f>NPV($C$117,$G610:BI610)+$F610</f>
        <v>-6906442548.8594637</v>
      </c>
      <c r="BJ737" s="1411">
        <f>NPV($C$117,$G610:BJ610)+$F610</f>
        <v>-6919350343.7317467</v>
      </c>
      <c r="BK737" s="1411">
        <f>NPV($C$117,$G610:BK610)+$F610</f>
        <v>-6931436525.4943504</v>
      </c>
      <c r="BL737" s="1411">
        <f>NPV($C$117,$G610:BL610)+$F610</f>
        <v>-6942752947.1689768</v>
      </c>
      <c r="BM737" s="1411">
        <f>NPV($C$117,$G610:BM610)+$F610</f>
        <v>-6953348234.5669403</v>
      </c>
      <c r="BN737" s="1412">
        <f>NPV($C$117,$G610:BN610)+$F610</f>
        <v>-6963267982.2605133</v>
      </c>
    </row>
    <row r="738" spans="1:66" x14ac:dyDescent="0.15">
      <c r="A738" s="1123"/>
      <c r="B738" s="1337"/>
      <c r="C738" s="3671"/>
      <c r="D738" s="1366" t="str">
        <f t="shared" si="198"/>
        <v>Low Price Range</v>
      </c>
      <c r="E738" s="1394" t="str">
        <f t="shared" si="198"/>
        <v>Low Range CAPEX</v>
      </c>
      <c r="F738" s="2818">
        <f t="shared" si="199"/>
        <v>-6037541486.2797928</v>
      </c>
      <c r="G738" s="1410">
        <f>NPV($C$117,$G611:G611)+$F611</f>
        <v>-1080361977.1683385</v>
      </c>
      <c r="H738" s="1411">
        <f>NPV($C$117,$G611:H611)+$F611</f>
        <v>-1307156081.2293591</v>
      </c>
      <c r="I738" s="1411">
        <f>NPV($C$117,$G611:I611)+$F611</f>
        <v>-1545394383.6683304</v>
      </c>
      <c r="J738" s="1411">
        <f>NPV($C$117,$G611:J611)+$F611</f>
        <v>-1784598117.9424605</v>
      </c>
      <c r="K738" s="1411">
        <f>NPV($C$117,$G611:K611)+$F611</f>
        <v>-2019708849.9894176</v>
      </c>
      <c r="L738" s="1411">
        <f>NPV($C$117,$G611:L611)+$F611</f>
        <v>-2248006440.8627028</v>
      </c>
      <c r="M738" s="1411">
        <f>NPV($C$117,$G611:M611)+$F611</f>
        <v>-2467977330.385612</v>
      </c>
      <c r="N738" s="1411">
        <f>NPV($C$117,$G611:N611)+$F611</f>
        <v>-2678799841.2177277</v>
      </c>
      <c r="O738" s="1411">
        <f>NPV($C$117,$G611:O611)+$F611</f>
        <v>-2880076469.2750731</v>
      </c>
      <c r="P738" s="1411">
        <f>NPV($C$117,$G611:P611)+$F611</f>
        <v>-3071681201.2357745</v>
      </c>
      <c r="Q738" s="1411">
        <f>NPV($C$117,$G611:Q611)+$F611</f>
        <v>-3253666439.5390182</v>
      </c>
      <c r="R738" s="1411">
        <f>NPV($C$117,$G611:R611)+$F611</f>
        <v>-3426203375.6102962</v>
      </c>
      <c r="S738" s="1411">
        <f>NPV($C$117,$G611:S611)+$F611</f>
        <v>-3589542324.3133645</v>
      </c>
      <c r="T738" s="1411">
        <f>NPV($C$117,$G611:T611)+$F611</f>
        <v>-3743985567.4902186</v>
      </c>
      <c r="U738" s="1411">
        <f>NPV($C$117,$G611:U611)+$F611</f>
        <v>-3889868352.4000874</v>
      </c>
      <c r="V738" s="1411">
        <f>NPV($C$117,$G611:V611)+$F611</f>
        <v>-4027545381.1852193</v>
      </c>
      <c r="W738" s="1411">
        <f>NPV($C$117,$G611:W611)+$F611</f>
        <v>-4157381097.6608515</v>
      </c>
      <c r="X738" s="1411">
        <f>NPV($C$117,$G611:X611)+$F611</f>
        <v>-4279742658.8733463</v>
      </c>
      <c r="Y738" s="1411">
        <f>NPV($C$117,$G611:Y611)+$F611</f>
        <v>-4394994839.9491806</v>
      </c>
      <c r="Z738" s="1411">
        <f>NPV($C$117,$G611:Z611)+$F611</f>
        <v>-4503496352.3118172</v>
      </c>
      <c r="AA738" s="1411">
        <f>NPV($C$117,$G611:AA611)+$F611</f>
        <v>-4605597207.9919367</v>
      </c>
      <c r="AB738" s="1411">
        <f>NPV($C$117,$G611:AB611)+$F611</f>
        <v>-4701636865.8599558</v>
      </c>
      <c r="AC738" s="1411">
        <f>NPV($C$117,$G611:AC611)+$F611</f>
        <v>-4791942966.7603331</v>
      </c>
      <c r="AD738" s="1411">
        <f>NPV($C$117,$G611:AD611)+$F611</f>
        <v>-4876830514.5734234</v>
      </c>
      <c r="AE738" s="1411">
        <f>NPV($C$117,$G611:AE611)+$F611</f>
        <v>-4956601396.036993</v>
      </c>
      <c r="AF738" s="1411">
        <f>NPV($C$117,$G611:AF611)+$F611</f>
        <v>-5031544158.1708393</v>
      </c>
      <c r="AG738" s="1411">
        <f>NPV($C$117,$G611:AG611)+$F611</f>
        <v>-5101933981.3036489</v>
      </c>
      <c r="AH738" s="1411">
        <f>NPV($C$117,$G611:AH611)+$F611</f>
        <v>-5168032799.981987</v>
      </c>
      <c r="AI738" s="1411">
        <f>NPV($C$117,$G611:AI611)+$F611</f>
        <v>-5230089534.8055391</v>
      </c>
      <c r="AJ738" s="1411">
        <f>NPV($C$117,$G611:AJ611)+$F611</f>
        <v>-5288340406.4266281</v>
      </c>
      <c r="AK738" s="1411">
        <f>NPV($C$117,$G611:AK611)+$F611</f>
        <v>-5343009309.2447205</v>
      </c>
      <c r="AL738" s="1411">
        <f>NPV($C$117,$G611:AL611)+$F611</f>
        <v>-5394308227.1973028</v>
      </c>
      <c r="AM738" s="1411">
        <f>NPV($C$117,$G611:AM611)+$F611</f>
        <v>-5442437677.8449726</v>
      </c>
      <c r="AN738" s="1411">
        <f>NPV($C$117,$G611:AN611)+$F611</f>
        <v>-5487587173.9259987</v>
      </c>
      <c r="AO738" s="1411">
        <f>NPV($C$117,$G611:AO611)+$F611</f>
        <v>-5529935693.9031591</v>
      </c>
      <c r="AP738" s="1411">
        <f>NPV($C$117,$G611:AP611)+$F611</f>
        <v>-5569652154.8852549</v>
      </c>
      <c r="AQ738" s="1411">
        <f>NPV($C$117,$G611:AQ611)+$F611</f>
        <v>-5606895882.7843037</v>
      </c>
      <c r="AR738" s="1411">
        <f>NPV($C$117,$G611:AR611)+$F611</f>
        <v>-5641817075.7489843</v>
      </c>
      <c r="AS738" s="1411">
        <f>NPV($C$117,$G611:AS611)+$F611</f>
        <v>-5674557257.8579836</v>
      </c>
      <c r="AT738" s="1411">
        <f>NPV($C$117,$G611:AT611)+$F611</f>
        <v>-5705249720.8123245</v>
      </c>
      <c r="AU738" s="1411">
        <f>NPV($C$117,$G611:AU611)+$F611</f>
        <v>-5734019951.9712934</v>
      </c>
      <c r="AV738" s="1411">
        <f>NPV($C$117,$G611:AV611)+$F611</f>
        <v>-5760986047.5620298</v>
      </c>
      <c r="AW738" s="1411">
        <f>NPV($C$117,$G611:AW611)+$F611</f>
        <v>-5786259110.2816734</v>
      </c>
      <c r="AX738" s="1411">
        <f>NPV($C$117,$G611:AX611)+$F611</f>
        <v>-5809943630.8217916</v>
      </c>
      <c r="AY738" s="1411">
        <f>NPV($C$117,$G611:AY611)+$F611</f>
        <v>-5832137853.0924778</v>
      </c>
      <c r="AZ738" s="1411">
        <f>NPV($C$117,$G611:AZ611)+$F611</f>
        <v>-5852934123.1199636</v>
      </c>
      <c r="BA738" s="1411">
        <f>NPV($C$117,$G611:BA611)+$F611</f>
        <v>-5872419221.7464228</v>
      </c>
      <c r="BB738" s="1411">
        <f>NPV($C$117,$G611:BB611)+$F611</f>
        <v>-5890674681.381505</v>
      </c>
      <c r="BC738" s="1411">
        <f>NPV($C$117,$G611:BC611)+$F611</f>
        <v>-5907777087.1484652</v>
      </c>
      <c r="BD738" s="1411">
        <f>NPV($C$117,$G611:BD611)+$F611</f>
        <v>-5923798362.8385229</v>
      </c>
      <c r="BE738" s="1411">
        <f>NPV($C$117,$G611:BE611)+$F611</f>
        <v>-5938806042.1395416</v>
      </c>
      <c r="BF738" s="1411">
        <f>NPV($C$117,$G611:BF611)+$F611</f>
        <v>-5952863525.6426544</v>
      </c>
      <c r="BG738" s="1411">
        <f>NPV($C$117,$G611:BG611)+$F611</f>
        <v>-5966030324.1558809</v>
      </c>
      <c r="BH738" s="1411">
        <f>NPV($C$117,$G611:BH611)+$F611</f>
        <v>-5978362288.8693752</v>
      </c>
      <c r="BI738" s="1411">
        <f>NPV($C$117,$G611:BI611)+$F611</f>
        <v>-5989911828.9246206</v>
      </c>
      <c r="BJ738" s="1411">
        <f>NPV($C$117,$G611:BJ611)+$F611</f>
        <v>-6000728116.941184</v>
      </c>
      <c r="BK738" s="1411">
        <f>NPV($C$117,$G611:BK611)+$F611</f>
        <v>-6010857283.0508947</v>
      </c>
      <c r="BL738" s="1411">
        <f>NPV($C$117,$G611:BL611)+$F611</f>
        <v>-6020342597.9814939</v>
      </c>
      <c r="BM738" s="1411">
        <f>NPV($C$117,$G611:BM611)+$F611</f>
        <v>-6029224645.7208891</v>
      </c>
      <c r="BN738" s="1412">
        <f>NPV($C$117,$G611:BN611)+$F611</f>
        <v>-6037541486.2797928</v>
      </c>
    </row>
    <row r="739" spans="1:66" ht="6.75" customHeight="1" x14ac:dyDescent="0.15">
      <c r="A739" s="1123"/>
      <c r="B739" s="1337"/>
      <c r="C739" s="3671"/>
      <c r="D739" s="1366"/>
      <c r="E739" s="1394"/>
      <c r="F739" s="2818"/>
      <c r="G739" s="1410"/>
      <c r="H739" s="1411"/>
      <c r="I739" s="1411"/>
      <c r="J739" s="1411"/>
      <c r="K739" s="1411"/>
      <c r="L739" s="1411"/>
      <c r="M739" s="1411"/>
      <c r="N739" s="1411"/>
      <c r="O739" s="1411"/>
      <c r="P739" s="1411"/>
      <c r="Q739" s="1411"/>
      <c r="R739" s="1411"/>
      <c r="S739" s="1411"/>
      <c r="T739" s="1411"/>
      <c r="U739" s="1411"/>
      <c r="V739" s="1411"/>
      <c r="W739" s="1411"/>
      <c r="X739" s="1411"/>
      <c r="Y739" s="1411"/>
      <c r="Z739" s="1411"/>
      <c r="AA739" s="1411"/>
      <c r="AB739" s="1411"/>
      <c r="AC739" s="1411"/>
      <c r="AD739" s="1411"/>
      <c r="AE739" s="1411"/>
      <c r="AF739" s="1411"/>
      <c r="AG739" s="1411"/>
      <c r="AH739" s="1411"/>
      <c r="AI739" s="1411"/>
      <c r="AJ739" s="1411"/>
      <c r="AK739" s="1411"/>
      <c r="AL739" s="1411"/>
      <c r="AM739" s="1411"/>
      <c r="AN739" s="1411"/>
      <c r="AO739" s="1411"/>
      <c r="AP739" s="1411"/>
      <c r="AQ739" s="1411"/>
      <c r="AR739" s="1411"/>
      <c r="AS739" s="1411"/>
      <c r="AT739" s="1411"/>
      <c r="AU739" s="1411"/>
      <c r="AV739" s="1411"/>
      <c r="AW739" s="1411"/>
      <c r="AX739" s="1411"/>
      <c r="AY739" s="1411"/>
      <c r="AZ739" s="1411"/>
      <c r="BA739" s="1411"/>
      <c r="BB739" s="1411"/>
      <c r="BC739" s="1411"/>
      <c r="BD739" s="1411"/>
      <c r="BE739" s="1411"/>
      <c r="BF739" s="1411"/>
      <c r="BG739" s="1411"/>
      <c r="BH739" s="1411"/>
      <c r="BI739" s="1411"/>
      <c r="BJ739" s="1411"/>
      <c r="BK739" s="1411"/>
      <c r="BL739" s="1411"/>
      <c r="BM739" s="1411"/>
      <c r="BN739" s="1412"/>
    </row>
    <row r="740" spans="1:66" x14ac:dyDescent="0.15">
      <c r="A740" s="1123"/>
      <c r="B740" s="1337"/>
      <c r="C740" s="3671"/>
      <c r="D740" s="1366" t="str">
        <f t="shared" si="198"/>
        <v>High Price Range</v>
      </c>
      <c r="E740" s="1394" t="str">
        <f t="shared" si="198"/>
        <v>Low Range CAPEX</v>
      </c>
      <c r="F740" s="2818">
        <f>NPV($C$117,G613:BN613)+$F613</f>
        <v>1521040522.0929708</v>
      </c>
      <c r="G740" s="1410">
        <f>NPV($C$117,$G613:G613)+$F613</f>
        <v>107285905.27697814</v>
      </c>
      <c r="H740" s="1411">
        <f>NPV($C$117,$G613:H613)+$F613</f>
        <v>716432304.6746527</v>
      </c>
      <c r="I740" s="1411">
        <f>NPV($C$117,$G613:I613)+$F613</f>
        <v>1136489584.6390319</v>
      </c>
      <c r="J740" s="1411">
        <f>NPV($C$117,$G613:J613)+$F613</f>
        <v>1440579613.2144032</v>
      </c>
      <c r="K740" s="1411">
        <f>NPV($C$117,$G613:K613)+$F613</f>
        <v>1665695156.6848383</v>
      </c>
      <c r="L740" s="1411">
        <f>NPV($C$117,$G613:L613)+$F613</f>
        <v>1833815866.9420447</v>
      </c>
      <c r="M740" s="1411">
        <f>NPV($C$117,$G613:M613)+$F613</f>
        <v>1959295237.1534624</v>
      </c>
      <c r="N740" s="1411">
        <f>NPV($C$117,$G613:N613)+$F613</f>
        <v>2052103097.2410874</v>
      </c>
      <c r="O740" s="1411">
        <f>NPV($C$117,$G613:O613)+$F613</f>
        <v>2119468554.6520638</v>
      </c>
      <c r="P740" s="1411">
        <f>NPV($C$117,$G613:P613)+$F613</f>
        <v>2166799996.7179093</v>
      </c>
      <c r="Q740" s="1411">
        <f>NPV($C$117,$G613:Q613)+$F613</f>
        <v>2198239791.2503223</v>
      </c>
      <c r="R740" s="1411">
        <f>NPV($C$117,$G613:R613)+$F613</f>
        <v>2217018313.497623</v>
      </c>
      <c r="S740" s="1411">
        <f>NPV($C$117,$G613:S613)+$F613</f>
        <v>2225690315.9768977</v>
      </c>
      <c r="T740" s="1411">
        <f>NPV($C$117,$G613:T613)+$F613</f>
        <v>2226298611.8044477</v>
      </c>
      <c r="U740" s="1411">
        <f>NPV($C$117,$G613:U613)+$F613</f>
        <v>2220490884.6063929</v>
      </c>
      <c r="V740" s="1411">
        <f>NPV($C$117,$G613:V613)+$F613</f>
        <v>2209605168.0842586</v>
      </c>
      <c r="W740" s="1411">
        <f>NPV($C$117,$G613:W613)+$F613</f>
        <v>2194733738.8651257</v>
      </c>
      <c r="X740" s="1411">
        <f>NPV($C$117,$G613:X613)+$F613</f>
        <v>2176771744.2385383</v>
      </c>
      <c r="Y740" s="1411">
        <f>NPV($C$117,$G613:Y613)+$F613</f>
        <v>2156454789.7027535</v>
      </c>
      <c r="Z740" s="1411">
        <f>NPV($C$117,$G613:Z613)+$F613</f>
        <v>2134388383.9722877</v>
      </c>
      <c r="AA740" s="1411">
        <f>NPV($C$117,$G613:AA613)+$F613</f>
        <v>2111071274.5191088</v>
      </c>
      <c r="AB740" s="1411">
        <f>NPV($C$117,$G613:AB613)+$F613</f>
        <v>2086914129.1296554</v>
      </c>
      <c r="AC740" s="1411">
        <f>NPV($C$117,$G613:AC613)+$F613</f>
        <v>2062254624.3250766</v>
      </c>
      <c r="AD740" s="1411">
        <f>NPV($C$117,$G613:AD613)+$F613</f>
        <v>2037369726.3783555</v>
      </c>
      <c r="AE740" s="1411">
        <f>NPV($C$117,$G613:AE613)+$F613</f>
        <v>2012485755.3626842</v>
      </c>
      <c r="AF740" s="1411">
        <f>NPV($C$117,$G613:AF613)+$F613</f>
        <v>1987786681.7326608</v>
      </c>
      <c r="AG740" s="1411">
        <f>NPV($C$117,$G613:AG613)+$F613</f>
        <v>1963421001.7120724</v>
      </c>
      <c r="AH740" s="1411">
        <f>NPV($C$117,$G613:AH613)+$F613</f>
        <v>1939507461.1167593</v>
      </c>
      <c r="AI740" s="1411">
        <f>NPV($C$117,$G613:AI613)+$F613</f>
        <v>1916139839.62047</v>
      </c>
      <c r="AJ740" s="1411">
        <f>NPV($C$117,$G613:AJ613)+$F613</f>
        <v>1893390963.6560559</v>
      </c>
      <c r="AK740" s="1411">
        <f>NPV($C$117,$G613:AK613)+$F613</f>
        <v>1871316082.4744706</v>
      </c>
      <c r="AL740" s="1411">
        <f>NPV($C$117,$G613:AL613)+$F613</f>
        <v>1849955715.7586985</v>
      </c>
      <c r="AM740" s="1411">
        <f>NPV($C$117,$G613:AM613)+$F613</f>
        <v>1829338060.7362461</v>
      </c>
      <c r="AN740" s="1411">
        <f>NPV($C$117,$G613:AN613)+$F613</f>
        <v>1809481030.5876021</v>
      </c>
      <c r="AO740" s="1411">
        <f>NPV($C$117,$G613:AO613)+$F613</f>
        <v>1790393983.1039453</v>
      </c>
      <c r="AP740" s="1411">
        <f>NPV($C$117,$G613:AP613)+$F613</f>
        <v>1772079188.2569742</v>
      </c>
      <c r="AQ740" s="1411">
        <f>NPV($C$117,$G613:AQ613)+$F613</f>
        <v>1754533075.0446711</v>
      </c>
      <c r="AR740" s="1411">
        <f>NPV($C$117,$G613:AR613)+$F613</f>
        <v>1737747291.242415</v>
      </c>
      <c r="AS740" s="1411">
        <f>NPV($C$117,$G613:AS613)+$F613</f>
        <v>1721709604.192884</v>
      </c>
      <c r="AT740" s="1411">
        <f>NPV($C$117,$G613:AT613)+$F613</f>
        <v>1706404666.258862</v>
      </c>
      <c r="AU740" s="1411">
        <f>NPV($C$117,$G613:AU613)+$F613</f>
        <v>1691814664.8450041</v>
      </c>
      <c r="AV740" s="1411">
        <f>NPV($C$117,$G613:AV613)+$F613</f>
        <v>1677919873.8146815</v>
      </c>
      <c r="AW740" s="1411">
        <f>NPV($C$117,$G613:AW613)+$F613</f>
        <v>1664699120.5658035</v>
      </c>
      <c r="AX740" s="1411">
        <f>NPV($C$117,$G613:AX613)+$F613</f>
        <v>1652130180.8893709</v>
      </c>
      <c r="AY740" s="1411">
        <f>NPV($C$117,$G613:AY613)+$F613</f>
        <v>1640190111.9402637</v>
      </c>
      <c r="AZ740" s="1411">
        <f>NPV($C$117,$G613:AZ613)+$F613</f>
        <v>1628855532.1402731</v>
      </c>
      <c r="BA740" s="1411">
        <f>NPV($C$117,$G613:BA613)+$F613</f>
        <v>1618102855.5593486</v>
      </c>
      <c r="BB740" s="1411">
        <f>NPV($C$117,$G613:BB613)+$F613</f>
        <v>1607908487.2424755</v>
      </c>
      <c r="BC740" s="1411">
        <f>NPV($C$117,$G613:BC613)+$F613</f>
        <v>1598248985.033998</v>
      </c>
      <c r="BD740" s="1411">
        <f>NPV($C$117,$G613:BD613)+$F613</f>
        <v>1589101192.6718965</v>
      </c>
      <c r="BE740" s="1411">
        <f>NPV($C$117,$G613:BE613)+$F613</f>
        <v>1580442348.2596493</v>
      </c>
      <c r="BF740" s="1411">
        <f>NPV($C$117,$G613:BF613)+$F613</f>
        <v>1572250171.6547966</v>
      </c>
      <c r="BG740" s="1411">
        <f>NPV($C$117,$G613:BG613)+$F613</f>
        <v>1564502933.8261862</v>
      </c>
      <c r="BH740" s="1411">
        <f>NPV($C$117,$G613:BH613)+$F613</f>
        <v>1557179510.8137136</v>
      </c>
      <c r="BI740" s="1411">
        <f>NPV($C$117,$G613:BI613)+$F613</f>
        <v>1550259424.5647593</v>
      </c>
      <c r="BJ740" s="1411">
        <f>NPV($C$117,$G613:BJ613)+$F613</f>
        <v>1543722872.6117983</v>
      </c>
      <c r="BK740" s="1411">
        <f>NPV($C$117,$G613:BK613)+$F613</f>
        <v>1537550748.2884803</v>
      </c>
      <c r="BL740" s="1411">
        <f>NPV($C$117,$G613:BL613)+$F613</f>
        <v>1531724652.9507551</v>
      </c>
      <c r="BM740" s="1411">
        <f>NPV($C$117,$G613:BM613)+$F613</f>
        <v>1526226901.4700689</v>
      </c>
      <c r="BN740" s="1412">
        <f>NPV($C$117,$G613:BN613)+$F613</f>
        <v>1521040522.0929708</v>
      </c>
    </row>
    <row r="741" spans="1:66" x14ac:dyDescent="0.15">
      <c r="A741" s="1123"/>
      <c r="B741" s="1337"/>
      <c r="C741" s="3671"/>
      <c r="D741" s="1366" t="str">
        <f t="shared" si="198"/>
        <v>High Price Range</v>
      </c>
      <c r="E741" s="1394" t="str">
        <f t="shared" si="198"/>
        <v>Low Range CAPEX</v>
      </c>
      <c r="F741" s="2818">
        <f t="shared" si="199"/>
        <v>3993730489.557991</v>
      </c>
      <c r="G741" s="1410">
        <f>NPV($C$117,$G614:G614)+$F614</f>
        <v>107285905.27697814</v>
      </c>
      <c r="H741" s="1411">
        <f>NPV($C$117,$G614:H614)+$F614</f>
        <v>798033512.19039023</v>
      </c>
      <c r="I741" s="1411">
        <f>NPV($C$117,$G614:I614)+$F614</f>
        <v>1326116105.9220576</v>
      </c>
      <c r="J741" s="1411">
        <f>NPV($C$117,$G614:J614)+$F614</f>
        <v>1747851640.6305161</v>
      </c>
      <c r="K741" s="1411">
        <f>NPV($C$117,$G614:K614)+$F614</f>
        <v>2092978993.9215889</v>
      </c>
      <c r="L741" s="1411">
        <f>NPV($C$117,$G614:L614)+$F614</f>
        <v>2379836334.9660749</v>
      </c>
      <c r="M741" s="1411">
        <f>NPV($C$117,$G614:M614)+$F614</f>
        <v>2620815323.6199489</v>
      </c>
      <c r="N741" s="1411">
        <f>NPV($C$117,$G614:N614)+$F614</f>
        <v>2824807387.2120085</v>
      </c>
      <c r="O741" s="1411">
        <f>NPV($C$117,$G614:O614)+$F614</f>
        <v>2998466527.3172822</v>
      </c>
      <c r="P741" s="1411">
        <f>NPV($C$117,$G614:P614)+$F614</f>
        <v>3146928457.9616103</v>
      </c>
      <c r="Q741" s="1411">
        <f>NPV($C$117,$G614:Q614)+$F614</f>
        <v>3274251050.6013899</v>
      </c>
      <c r="R741" s="1411">
        <f>NPV($C$117,$G614:R614)+$F614</f>
        <v>3383699671.4220505</v>
      </c>
      <c r="S741" s="1411">
        <f>NPV($C$117,$G614:S614)+$F614</f>
        <v>3477940468.810461</v>
      </c>
      <c r="T741" s="1411">
        <f>NPV($C$117,$G614:T614)+$F614</f>
        <v>3559176139.4589844</v>
      </c>
      <c r="U741" s="1411">
        <f>NPV($C$117,$G614:U614)+$F614</f>
        <v>3629244191.4635115</v>
      </c>
      <c r="V741" s="1411">
        <f>NPV($C$117,$G614:V614)+$F614</f>
        <v>3689689872.1253843</v>
      </c>
      <c r="W741" s="1411">
        <f>NPV($C$117,$G614:W614)+$F614</f>
        <v>3741821456.6621017</v>
      </c>
      <c r="X741" s="1411">
        <f>NPV($C$117,$G614:X614)+$F614</f>
        <v>3786752934.1479034</v>
      </c>
      <c r="Y741" s="1411">
        <f>NPV($C$117,$G614:Y614)+$F614</f>
        <v>3825437484.7401924</v>
      </c>
      <c r="Z741" s="1411">
        <f>NPV($C$117,$G614:Z614)+$F614</f>
        <v>3858694094.9854441</v>
      </c>
      <c r="AA741" s="1411">
        <f>NPV($C$117,$G614:AA614)+$F614</f>
        <v>3887228970.9847288</v>
      </c>
      <c r="AB741" s="1411">
        <f>NPV($C$117,$G614:AB614)+$F614</f>
        <v>3911652947.0874205</v>
      </c>
      <c r="AC741" s="1411">
        <f>NPV($C$117,$G614:AC614)+$F614</f>
        <v>3932495769.939887</v>
      </c>
      <c r="AD741" s="1411">
        <f>NPV($C$117,$G614:AD614)+$F614</f>
        <v>3950217914.6899824</v>
      </c>
      <c r="AE741" s="1411">
        <f>NPV($C$117,$G614:AE614)+$F614</f>
        <v>3965220430.8078671</v>
      </c>
      <c r="AF741" s="1411">
        <f>NPV($C$117,$G614:AF614)+$F614</f>
        <v>3977853199.2694387</v>
      </c>
      <c r="AG741" s="1411">
        <f>NPV($C$117,$G614:AG614)+$F614</f>
        <v>3988421897.5581713</v>
      </c>
      <c r="AH741" s="1411">
        <f>NPV($C$117,$G614:AH614)+$F614</f>
        <v>3997193905.215951</v>
      </c>
      <c r="AI741" s="1411">
        <f>NPV($C$117,$G614:AI614)+$F614</f>
        <v>4004403334.4648256</v>
      </c>
      <c r="AJ741" s="1411">
        <f>NPV($C$117,$G614:AJ614)+$F614</f>
        <v>4010255333.5313931</v>
      </c>
      <c r="AK741" s="1411">
        <f>NPV($C$117,$G614:AK614)+$F614</f>
        <v>4014929781.7771444</v>
      </c>
      <c r="AL741" s="1411">
        <f>NPV($C$117,$G614:AL614)+$F614</f>
        <v>4018584473.4598961</v>
      </c>
      <c r="AM741" s="1411">
        <f>NPV($C$117,$G614:AM614)+$F614</f>
        <v>4021357869.3963013</v>
      </c>
      <c r="AN741" s="1411">
        <f>NPV($C$117,$G614:AN614)+$F614</f>
        <v>4023371481.8456707</v>
      </c>
      <c r="AO741" s="1411">
        <f>NPV($C$117,$G614:AO614)+$F614</f>
        <v>4024731946.7637863</v>
      </c>
      <c r="AP741" s="1411">
        <f>NPV($C$117,$G614:AP614)+$F614</f>
        <v>4025532828.5637331</v>
      </c>
      <c r="AQ741" s="1411">
        <f>NPV($C$117,$G614:AQ614)+$F614</f>
        <v>4025856195.2021008</v>
      </c>
      <c r="AR741" s="1411">
        <f>NPV($C$117,$G614:AR614)+$F614</f>
        <v>4025773995.4276266</v>
      </c>
      <c r="AS741" s="1411">
        <f>NPV($C$117,$G614:AS614)+$F614</f>
        <v>4025349265.1121826</v>
      </c>
      <c r="AT741" s="1411">
        <f>NPV($C$117,$G614:AT614)+$F614</f>
        <v>4024637185.5194082</v>
      </c>
      <c r="AU741" s="1411">
        <f>NPV($C$117,$G614:AU614)+$F614</f>
        <v>4023686012.9889936</v>
      </c>
      <c r="AV741" s="1411">
        <f>NPV($C$117,$G614:AV614)+$F614</f>
        <v>4022537896.6949692</v>
      </c>
      <c r="AW741" s="1411">
        <f>NPV($C$117,$G614:AW614)+$F614</f>
        <v>4021229598.7715416</v>
      </c>
      <c r="AX741" s="1411">
        <f>NPV($C$117,$G614:AX614)+$F614</f>
        <v>4019793129.1083031</v>
      </c>
      <c r="AY741" s="1411">
        <f>NPV($C$117,$G614:AY614)+$F614</f>
        <v>4018256305.4324856</v>
      </c>
      <c r="AZ741" s="1411">
        <f>NPV($C$117,$G614:AZ614)+$F614</f>
        <v>4016643247.8665409</v>
      </c>
      <c r="BA741" s="1411">
        <f>NPV($C$117,$G614:BA614)+$F614</f>
        <v>4014974815.9318905</v>
      </c>
      <c r="BB741" s="1411">
        <f>NPV($C$117,$G614:BB614)+$F614</f>
        <v>4013268994.92939</v>
      </c>
      <c r="BC741" s="1411">
        <f>NPV($C$117,$G614:BC614)+$F614</f>
        <v>4011541237.7354116</v>
      </c>
      <c r="BD741" s="1411">
        <f>NPV($C$117,$G614:BD614)+$F614</f>
        <v>4009804767.2859068</v>
      </c>
      <c r="BE741" s="1411">
        <f>NPV($C$117,$G614:BE614)+$F614</f>
        <v>4008070844.3601408</v>
      </c>
      <c r="BF741" s="1411">
        <f>NPV($C$117,$G614:BF614)+$F614</f>
        <v>4006349004.704814</v>
      </c>
      <c r="BG741" s="1411">
        <f>NPV($C$117,$G614:BG614)+$F614</f>
        <v>4004647269.0447283</v>
      </c>
      <c r="BH741" s="1411">
        <f>NPV($C$117,$G614:BH614)+$F614</f>
        <v>4002972329.096714</v>
      </c>
      <c r="BI741" s="1411">
        <f>NPV($C$117,$G614:BI614)+$F614</f>
        <v>4001329712.3299503</v>
      </c>
      <c r="BJ741" s="1411">
        <f>NPV($C$117,$G614:BJ614)+$F614</f>
        <v>3999723927.8901081</v>
      </c>
      <c r="BK741" s="1411">
        <f>NPV($C$117,$G614:BK614)+$F614</f>
        <v>3998158595.8202438</v>
      </c>
      <c r="BL741" s="1411">
        <f>NPV($C$117,$G614:BL614)+$F614</f>
        <v>3996636561.4624767</v>
      </c>
      <c r="BM741" s="1411">
        <f>NPV($C$117,$G614:BM614)+$F614</f>
        <v>3995159996.7063103</v>
      </c>
      <c r="BN741" s="1412">
        <f>NPV($C$117,$G614:BN614)+$F614</f>
        <v>3993730489.557991</v>
      </c>
    </row>
    <row r="742" spans="1:66" x14ac:dyDescent="0.15">
      <c r="A742" s="1123"/>
      <c r="B742" s="1337"/>
      <c r="C742" s="3672"/>
      <c r="D742" s="1367" t="str">
        <f t="shared" si="198"/>
        <v>High Price Range</v>
      </c>
      <c r="E742" s="1393" t="str">
        <f t="shared" si="198"/>
        <v>Low Range CAPEX</v>
      </c>
      <c r="F742" s="2819">
        <f t="shared" si="199"/>
        <v>6888745443.624052</v>
      </c>
      <c r="G742" s="1413">
        <f>NPV($C$117,$G615:G615)+$F615</f>
        <v>107285905.27697814</v>
      </c>
      <c r="H742" s="1414">
        <f>NPV($C$117,$G615:H615)+$F615</f>
        <v>879634719.70612872</v>
      </c>
      <c r="I742" s="1414">
        <f>NPV($C$117,$G615:I615)+$F615</f>
        <v>1519525993.7279363</v>
      </c>
      <c r="J742" s="1414">
        <f>NPV($C$117,$G615:J615)+$F615</f>
        <v>2066037065.244216</v>
      </c>
      <c r="K742" s="1414">
        <f>NPV($C$117,$G615:K615)+$F615</f>
        <v>2540882803.6135278</v>
      </c>
      <c r="L742" s="1414">
        <f>NPV($C$117,$G615:L615)+$F615</f>
        <v>2958080883.287437</v>
      </c>
      <c r="M742" s="1414">
        <f>NPV($C$117,$G615:M615)+$F615</f>
        <v>3327516086.7330146</v>
      </c>
      <c r="N742" s="1414">
        <f>NPV($C$117,$G615:N615)+$F615</f>
        <v>3656573368.2205143</v>
      </c>
      <c r="O742" s="1414">
        <f>NPV($C$117,$G615:O615)+$F615</f>
        <v>3950996989.027216</v>
      </c>
      <c r="P742" s="1414">
        <f>NPV($C$117,$G615:P615)+$F615</f>
        <v>4215388498.7918968</v>
      </c>
      <c r="Q742" s="1414">
        <f>NPV($C$117,$G615:Q615)+$F615</f>
        <v>4453516969.4964867</v>
      </c>
      <c r="R742" s="1414">
        <f>NPV($C$117,$G615:R615)+$F615</f>
        <v>4668523376.9461203</v>
      </c>
      <c r="S742" s="1414">
        <f>NPV($C$117,$G615:S615)+$F615</f>
        <v>4863061389.0735731</v>
      </c>
      <c r="T742" s="1414">
        <f>NPV($C$117,$G615:T615)+$F615</f>
        <v>5039397942.3134747</v>
      </c>
      <c r="U742" s="1414">
        <f>NPV($C$117,$G615:U615)+$F615</f>
        <v>5199487294.1305466</v>
      </c>
      <c r="V742" s="1414">
        <f>NPV($C$117,$G615:V615)+$F615</f>
        <v>5345026949.0255537</v>
      </c>
      <c r="W742" s="1414">
        <f>NPV($C$117,$G615:W615)+$F615</f>
        <v>5477500816.994278</v>
      </c>
      <c r="X742" s="1414">
        <f>NPV($C$117,$G615:X615)+$F615</f>
        <v>5598213141.9377337</v>
      </c>
      <c r="Y742" s="1414">
        <f>NPV($C$117,$G615:Y615)+$F615</f>
        <v>5708315604.526021</v>
      </c>
      <c r="Z742" s="1414">
        <f>NPV($C$117,$G615:Z615)+$F615</f>
        <v>5808829276.3303013</v>
      </c>
      <c r="AA742" s="1414">
        <f>NPV($C$117,$G615:AA615)+$F615</f>
        <v>5900662621.3427305</v>
      </c>
      <c r="AB742" s="1414">
        <f>NPV($C$117,$G615:AB615)+$F615</f>
        <v>5984626415.4676876</v>
      </c>
      <c r="AC742" s="1414">
        <f>NPV($C$117,$G615:AC615)+$F615</f>
        <v>6061446229.1593885</v>
      </c>
      <c r="AD742" s="1414">
        <f>NPV($C$117,$G615:AD615)+$F615</f>
        <v>6131772959.1611929</v>
      </c>
      <c r="AE742" s="1414">
        <f>NPV($C$117,$G615:AE615)+$F615</f>
        <v>6196191780.7914658</v>
      </c>
      <c r="AF742" s="1414">
        <f>NPV($C$117,$G615:AF615)+$F615</f>
        <v>6255229808.5073481</v>
      </c>
      <c r="AG742" s="1414">
        <f>NPV($C$117,$G615:AG615)+$F615</f>
        <v>6309362690.3586216</v>
      </c>
      <c r="AH742" s="1414">
        <f>NPV($C$117,$G615:AH615)+$F615</f>
        <v>6359020315.2142792</v>
      </c>
      <c r="AI742" s="1414">
        <f>NPV($C$117,$G615:AI615)+$F615</f>
        <v>6404591776.0472012</v>
      </c>
      <c r="AJ742" s="1414">
        <f>NPV($C$117,$G615:AJ615)+$F615</f>
        <v>6446429705.1293583</v>
      </c>
      <c r="AK742" s="1414">
        <f>NPV($C$117,$G615:AK615)+$F615</f>
        <v>6484854075.6207628</v>
      </c>
      <c r="AL742" s="1414">
        <f>NPV($C$117,$G615:AL615)+$F615</f>
        <v>6520155547.2233849</v>
      </c>
      <c r="AM742" s="1414">
        <f>NPV($C$117,$G615:AM615)+$F615</f>
        <v>6552598420.2217846</v>
      </c>
      <c r="AN742" s="1414">
        <f>NPV($C$117,$G615:AN615)+$F615</f>
        <v>6582423251.5405111</v>
      </c>
      <c r="AO742" s="1414">
        <f>NPV($C$117,$G615:AO615)+$F615</f>
        <v>6609849177.8163347</v>
      </c>
      <c r="AP742" s="1414">
        <f>NPV($C$117,$G615:AP615)+$F615</f>
        <v>6635075983.4618034</v>
      </c>
      <c r="AQ742" s="1414">
        <f>NPV($C$117,$G615:AQ615)+$F615</f>
        <v>6658285945.9448719</v>
      </c>
      <c r="AR742" s="1414">
        <f>NPV($C$117,$G615:AR615)+$F615</f>
        <v>6679645485.7667608</v>
      </c>
      <c r="AS742" s="1414">
        <f>NPV($C$117,$G615:AS615)+$F615</f>
        <v>6699306644.6855011</v>
      </c>
      <c r="AT742" s="1414">
        <f>NPV($C$117,$G615:AT615)+$F615</f>
        <v>6717408412.4494371</v>
      </c>
      <c r="AU742" s="1414">
        <f>NPV($C$117,$G615:AU615)+$F615</f>
        <v>6734077919.5503321</v>
      </c>
      <c r="AV742" s="1414">
        <f>NPV($C$117,$G615:AV615)+$F615</f>
        <v>6749431511.1829662</v>
      </c>
      <c r="AW742" s="1414">
        <f>NPV($C$117,$G615:AW615)+$F615</f>
        <v>6763575715.629941</v>
      </c>
      <c r="AX742" s="1414">
        <f>NPV($C$117,$G615:AX615)+$F615</f>
        <v>6776608118.6153173</v>
      </c>
      <c r="AY742" s="1414">
        <f>NPV($C$117,$G615:AY615)+$F615</f>
        <v>6788618153.7389145</v>
      </c>
      <c r="AZ742" s="1414">
        <f>NPV($C$117,$G615:AZ615)+$F615</f>
        <v>6799687817.8743896</v>
      </c>
      <c r="BA742" s="1414">
        <f>NPV($C$117,$G615:BA615)+$F615</f>
        <v>6809892319.3558521</v>
      </c>
      <c r="BB742" s="1414">
        <f>NPV($C$117,$G615:BB615)+$F615</f>
        <v>6819300665.8628893</v>
      </c>
      <c r="BC742" s="1414">
        <f>NPV($C$117,$G615:BC615)+$F615</f>
        <v>6827976198.1203442</v>
      </c>
      <c r="BD742" s="1414">
        <f>NPV($C$117,$G615:BD615)+$F615</f>
        <v>6835977074.8388195</v>
      </c>
      <c r="BE742" s="1414">
        <f>NPV($C$117,$G615:BE615)+$F615</f>
        <v>6843356713.7194128</v>
      </c>
      <c r="BF742" s="1414">
        <f>NPV($C$117,$G615:BF615)+$F615</f>
        <v>6850164192.8189917</v>
      </c>
      <c r="BG742" s="1414">
        <f>NPV($C$117,$G615:BG615)+$F615</f>
        <v>6856444616.1097412</v>
      </c>
      <c r="BH742" s="1414">
        <f>NPV($C$117,$G615:BH615)+$F615</f>
        <v>6862239446.6598911</v>
      </c>
      <c r="BI742" s="1414">
        <f>NPV($C$117,$G615:BI615)+$F615</f>
        <v>6867586810.5037594</v>
      </c>
      <c r="BJ742" s="1414">
        <f>NPV($C$117,$G615:BJ615)+$F615</f>
        <v>6872521773.9523354</v>
      </c>
      <c r="BK742" s="1414">
        <f>NPV($C$117,$G615:BK615)+$F615</f>
        <v>6877076596.8149109</v>
      </c>
      <c r="BL742" s="1414">
        <f>NPV($C$117,$G615:BL615)+$F615</f>
        <v>6881280963.7532759</v>
      </c>
      <c r="BM742" s="1414">
        <f>NPV($C$117,$G615:BM615)+$F615</f>
        <v>6885162195.7686043</v>
      </c>
      <c r="BN742" s="1415">
        <f>NPV($C$117,$G615:BN615)+$F615</f>
        <v>6888745443.624052</v>
      </c>
    </row>
    <row r="743" spans="1:66" ht="5.25" customHeight="1" x14ac:dyDescent="0.15">
      <c r="A743" s="1123"/>
      <c r="B743" s="1337"/>
      <c r="C743" s="3678" t="str">
        <f>C680</f>
        <v>High Range Opex - Low</v>
      </c>
      <c r="D743" s="1366"/>
      <c r="E743" s="1394"/>
      <c r="F743" s="2818"/>
      <c r="G743" s="1410"/>
      <c r="H743" s="1411"/>
      <c r="I743" s="1411"/>
      <c r="J743" s="1411"/>
      <c r="K743" s="1411"/>
      <c r="L743" s="1411"/>
      <c r="M743" s="1411"/>
      <c r="N743" s="1411"/>
      <c r="O743" s="1411"/>
      <c r="P743" s="1585"/>
      <c r="Q743" s="1411"/>
      <c r="R743" s="1411"/>
      <c r="S743" s="1411"/>
      <c r="T743" s="1411"/>
      <c r="U743" s="1411"/>
      <c r="V743" s="1411"/>
      <c r="W743" s="1411"/>
      <c r="X743" s="1411"/>
      <c r="Y743" s="1411"/>
      <c r="Z743" s="1411"/>
      <c r="AA743" s="1411"/>
      <c r="AB743" s="1411"/>
      <c r="AC743" s="1411"/>
      <c r="AD743" s="1411"/>
      <c r="AE743" s="1411"/>
      <c r="AF743" s="1411"/>
      <c r="AG743" s="1411"/>
      <c r="AH743" s="1411"/>
      <c r="AI743" s="1411"/>
      <c r="AJ743" s="1411"/>
      <c r="AK743" s="1411"/>
      <c r="AL743" s="1411"/>
      <c r="AM743" s="1411"/>
      <c r="AN743" s="1411"/>
      <c r="AO743" s="1411"/>
      <c r="AP743" s="1411"/>
      <c r="AQ743" s="1411"/>
      <c r="AR743" s="1411"/>
      <c r="AS743" s="1411"/>
      <c r="AT743" s="1411"/>
      <c r="AU743" s="1411"/>
      <c r="AV743" s="1411"/>
      <c r="AW743" s="1411"/>
      <c r="AX743" s="1411"/>
      <c r="AY743" s="1411"/>
      <c r="AZ743" s="1411"/>
      <c r="BA743" s="1411"/>
      <c r="BB743" s="1411"/>
      <c r="BC743" s="1411"/>
      <c r="BD743" s="1411"/>
      <c r="BE743" s="1411"/>
      <c r="BF743" s="1411"/>
      <c r="BG743" s="1411"/>
      <c r="BH743" s="1411"/>
      <c r="BI743" s="1411"/>
      <c r="BJ743" s="1411"/>
      <c r="BK743" s="1411"/>
      <c r="BL743" s="1411"/>
      <c r="BM743" s="1411"/>
      <c r="BN743" s="1412"/>
    </row>
    <row r="744" spans="1:66" ht="18.75" customHeight="1" x14ac:dyDescent="0.15">
      <c r="A744" s="1123"/>
      <c r="B744" s="1337"/>
      <c r="C744" s="3669"/>
      <c r="D744" s="1366" t="str">
        <f t="shared" si="198"/>
        <v>Low Price Range</v>
      </c>
      <c r="E744" s="1394" t="str">
        <f t="shared" si="198"/>
        <v>Low Range CAPEX</v>
      </c>
      <c r="F744" s="2818">
        <f t="shared" si="199"/>
        <v>-6586126805.0636692</v>
      </c>
      <c r="G744" s="1410">
        <f>NPV($C$117,$G617:G617)+$F617</f>
        <v>-1002813026.8057336</v>
      </c>
      <c r="H744" s="1411">
        <f>NPV($C$117,$G617:H617)+$F617</f>
        <v>-1209304462.1375864</v>
      </c>
      <c r="I744" s="1411">
        <f>NPV($C$117,$G617:I617)+$F617</f>
        <v>-1450078551.631012</v>
      </c>
      <c r="J744" s="1411">
        <f>NPV($C$117,$G617:J617)+$F617</f>
        <v>-1703461667.6140189</v>
      </c>
      <c r="K744" s="1411">
        <f>NPV($C$117,$G617:K617)+$F617</f>
        <v>-1959221574.6658401</v>
      </c>
      <c r="L744" s="1411">
        <f>NPV($C$117,$G617:L617)+$F617</f>
        <v>-2211822533.0452085</v>
      </c>
      <c r="M744" s="1411">
        <f>NPV($C$117,$G617:M617)+$F617</f>
        <v>-2458070001.1426449</v>
      </c>
      <c r="N744" s="1411">
        <f>NPV($C$117,$G617:N617)+$F617</f>
        <v>-2696080150.6535845</v>
      </c>
      <c r="O744" s="1411">
        <f>NPV($C$117,$G617:O617)+$F617</f>
        <v>-2924760449.915854</v>
      </c>
      <c r="P744" s="1411">
        <f>NPV($C$117,$G617:P617)+$F617</f>
        <v>-3143521030.6330533</v>
      </c>
      <c r="Q744" s="1411">
        <f>NPV($C$117,$G617:Q617)+$F617</f>
        <v>-3352102503.3335714</v>
      </c>
      <c r="R744" s="1411">
        <f>NPV($C$117,$G617:R617)+$F617</f>
        <v>-3550467602.7718325</v>
      </c>
      <c r="S744" s="1411">
        <f>NPV($C$117,$G617:S617)+$F617</f>
        <v>-3738730139.529954</v>
      </c>
      <c r="T744" s="1411">
        <f>NPV($C$117,$G617:T617)+$F617</f>
        <v>-3917106898.408154</v>
      </c>
      <c r="U744" s="1411">
        <f>NPV($C$117,$G617:U617)+$F617</f>
        <v>-4085884248.7693391</v>
      </c>
      <c r="V744" s="1411">
        <f>NPV($C$117,$G617:V617)+$F617</f>
        <v>-4245394514.7398701</v>
      </c>
      <c r="W744" s="1411">
        <f>NPV($C$117,$G617:W617)+$F617</f>
        <v>-4395999006.4548616</v>
      </c>
      <c r="X744" s="1411">
        <f>NPV($C$117,$G617:X617)+$F617</f>
        <v>-4538075706.6828852</v>
      </c>
      <c r="Y744" s="1411">
        <f>NPV($C$117,$G617:Y617)+$F617</f>
        <v>-4672010276.5824766</v>
      </c>
      <c r="Z744" s="1411">
        <f>NPV($C$117,$G617:Z617)+$F617</f>
        <v>-4798189467.7969036</v>
      </c>
      <c r="AA744" s="1411">
        <f>NPV($C$117,$G617:AA617)+$F617</f>
        <v>-4916996303.6577158</v>
      </c>
      <c r="AB744" s="1411">
        <f>NPV($C$117,$G617:AB617)+$F617</f>
        <v>-5028806576.1209316</v>
      </c>
      <c r="AC744" s="1411">
        <f>NPV($C$117,$G617:AC617)+$F617</f>
        <v>-5133986330.4650221</v>
      </c>
      <c r="AD744" s="1411">
        <f>NPV($C$117,$G617:AD617)+$F617</f>
        <v>-5232890097.017642</v>
      </c>
      <c r="AE744" s="1411">
        <f>NPV($C$117,$G617:AE617)+$F617</f>
        <v>-5325859690.9418612</v>
      </c>
      <c r="AF744" s="1411">
        <f>NPV($C$117,$G617:AF617)+$F617</f>
        <v>-5413223445.5366497</v>
      </c>
      <c r="AG744" s="1411">
        <f>NPV($C$117,$G617:AG617)+$F617</f>
        <v>-5495295776.9154873</v>
      </c>
      <c r="AH744" s="1411">
        <f>NPV($C$117,$G617:AH617)+$F617</f>
        <v>-5572377001.8750076</v>
      </c>
      <c r="AI744" s="1411">
        <f>NPV($C$117,$G617:AI617)+$F617</f>
        <v>-5644753348.6667624</v>
      </c>
      <c r="AJ744" s="1411">
        <f>NPV($C$117,$G617:AJ617)+$F617</f>
        <v>-5712697113.906168</v>
      </c>
      <c r="AK744" s="1411">
        <f>NPV($C$117,$G617:AK617)+$F617</f>
        <v>-5776466929.1614037</v>
      </c>
      <c r="AL744" s="1411">
        <f>NPV($C$117,$G617:AL617)+$F617</f>
        <v>-5836308108.6910849</v>
      </c>
      <c r="AM744" s="1411">
        <f>NPV($C$117,$G617:AM617)+$F617</f>
        <v>-5892453055.9399014</v>
      </c>
      <c r="AN744" s="1411">
        <f>NPV($C$117,$G617:AN617)+$F617</f>
        <v>-5945121711.1905031</v>
      </c>
      <c r="AO744" s="1411">
        <f>NPV($C$117,$G617:AO617)+$F617</f>
        <v>-5994522026.5275354</v>
      </c>
      <c r="AP744" s="1411">
        <f>NPV($C$117,$G617:AP617)+$F617</f>
        <v>-6040850457.2335424</v>
      </c>
      <c r="AQ744" s="1411">
        <f>NPV($C$117,$G617:AQ617)+$F617</f>
        <v>-6084292461.084856</v>
      </c>
      <c r="AR744" s="1411">
        <f>NPV($C$117,$G617:AR617)+$F617</f>
        <v>-6125022998.8835382</v>
      </c>
      <c r="AS744" s="1411">
        <f>NPV($C$117,$G617:AS617)+$F617</f>
        <v>-6163207031.052043</v>
      </c>
      <c r="AT744" s="1411">
        <f>NPV($C$117,$G617:AT617)+$F617</f>
        <v>-6199000006.3097782</v>
      </c>
      <c r="AU744" s="1411">
        <f>NPV($C$117,$G617:AU617)+$F617</f>
        <v>-6232548339.406518</v>
      </c>
      <c r="AV744" s="1411">
        <f>NPV($C$117,$G617:AV617)+$F617</f>
        <v>-6263989875.6545095</v>
      </c>
      <c r="AW744" s="1411">
        <f>NPV($C$117,$G617:AW617)+$F617</f>
        <v>-6293454340.6167345</v>
      </c>
      <c r="AX744" s="1411">
        <f>NPV($C$117,$G617:AX617)+$F617</f>
        <v>-6321063773.8027172</v>
      </c>
      <c r="AY744" s="1411">
        <f>NPV($C$117,$G617:AY617)+$F617</f>
        <v>-6346932945.6189766</v>
      </c>
      <c r="AZ744" s="1411">
        <f>NPV($C$117,$G617:AZ617)+$F617</f>
        <v>-6371169757.1375513</v>
      </c>
      <c r="BA744" s="1411">
        <f>NPV($C$117,$G617:BA617)+$F617</f>
        <v>-6393875622.4978704</v>
      </c>
      <c r="BB744" s="1411">
        <f>NPV($C$117,$G617:BB617)+$F617</f>
        <v>-6415145833.9567595</v>
      </c>
      <c r="BC744" s="1411">
        <f>NPV($C$117,$G617:BC617)+$F617</f>
        <v>-6435069909.758235</v>
      </c>
      <c r="BD744" s="1411">
        <f>NPV($C$117,$G617:BD617)+$F617</f>
        <v>-6453731925.11693</v>
      </c>
      <c r="BE744" s="1411">
        <f>NPV($C$117,$G617:BE617)+$F617</f>
        <v>-6471210826.7028236</v>
      </c>
      <c r="BF744" s="1411">
        <f>NPV($C$117,$G617:BF617)+$F617</f>
        <v>-6487580731.0857916</v>
      </c>
      <c r="BG744" s="1411">
        <f>NPV($C$117,$G617:BG617)+$F617</f>
        <v>-6502911207.6504507</v>
      </c>
      <c r="BH744" s="1411">
        <f>NPV($C$117,$G617:BH617)+$F617</f>
        <v>-6517267546.5285692</v>
      </c>
      <c r="BI744" s="1411">
        <f>NPV($C$117,$G617:BI617)+$F617</f>
        <v>-6530711012.1205893</v>
      </c>
      <c r="BJ744" s="1411">
        <f>NPV($C$117,$G617:BJ617)+$F617</f>
        <v>-6543299082.7921553</v>
      </c>
      <c r="BK744" s="1411">
        <f>NPV($C$117,$G617:BK617)+$F617</f>
        <v>-6555085677.337738</v>
      </c>
      <c r="BL744" s="1411">
        <f>NPV($C$117,$G617:BL617)+$F617</f>
        <v>-6566121368.8031855</v>
      </c>
      <c r="BM744" s="1411">
        <f>NPV($C$117,$G617:BM617)+$F617</f>
        <v>-6576453586.253623</v>
      </c>
      <c r="BN744" s="1412">
        <f>NPV($C$117,$G617:BN617)+$F617</f>
        <v>-6586126805.0636692</v>
      </c>
    </row>
    <row r="745" spans="1:66" x14ac:dyDescent="0.15">
      <c r="A745" s="1123"/>
      <c r="B745" s="1337"/>
      <c r="C745" s="3669"/>
      <c r="D745" s="1366" t="str">
        <f t="shared" ref="D745:E758" si="201">D682</f>
        <v>Low Price Range</v>
      </c>
      <c r="E745" s="1394" t="str">
        <f t="shared" si="201"/>
        <v>Low Range CAPEX</v>
      </c>
      <c r="F745" s="2818">
        <f t="shared" si="199"/>
        <v>-5795445355.901165</v>
      </c>
      <c r="G745" s="1410">
        <f>NPV($C$117,$G618:G618)+$F618</f>
        <v>-1002813026.8057336</v>
      </c>
      <c r="H745" s="1411">
        <f>NPV($C$117,$G618:H618)+$F618</f>
        <v>-1183211194.5379691</v>
      </c>
      <c r="I745" s="1411">
        <f>NPV($C$117,$G618:I618)+$F618</f>
        <v>-1389442493.4836099</v>
      </c>
      <c r="J745" s="1411">
        <f>NPV($C$117,$G618:J618)+$F618</f>
        <v>-1605206611.3307002</v>
      </c>
      <c r="K745" s="1411">
        <f>NPV($C$117,$G618:K618)+$F618</f>
        <v>-1822590857.4811759</v>
      </c>
      <c r="L745" s="1411">
        <f>NPV($C$117,$G618:L618)+$F618</f>
        <v>-2037223913.4810123</v>
      </c>
      <c r="M745" s="1411">
        <f>NPV($C$117,$G618:M618)+$F618</f>
        <v>-2246538564.7314496</v>
      </c>
      <c r="N745" s="1411">
        <f>NPV($C$117,$G618:N618)+$F618</f>
        <v>-2448995819.0927439</v>
      </c>
      <c r="O745" s="1411">
        <f>NPV($C$117,$G618:O618)+$F618</f>
        <v>-2643687044.0370111</v>
      </c>
      <c r="P745" s="1411">
        <f>NPV($C$117,$G618:P618)+$F618</f>
        <v>-2830109562.8395081</v>
      </c>
      <c r="Q745" s="1411">
        <f>NPV($C$117,$G618:Q618)+$F618</f>
        <v>-3008031005.0651946</v>
      </c>
      <c r="R745" s="1411">
        <f>NPV($C$117,$G618:R618)+$F618</f>
        <v>-3177402916.5668426</v>
      </c>
      <c r="S745" s="1411">
        <f>NPV($C$117,$G618:S618)+$F618</f>
        <v>-3338303487.3478036</v>
      </c>
      <c r="T745" s="1411">
        <f>NPV($C$117,$G618:T618)+$F618</f>
        <v>-3490898376.9239764</v>
      </c>
      <c r="U745" s="1411">
        <f>NPV($C$117,$G618:U618)+$F618</f>
        <v>-3635413255.3029838</v>
      </c>
      <c r="V745" s="1411">
        <f>NPV($C$117,$G618:V618)+$F618</f>
        <v>-3772114186.8084836</v>
      </c>
      <c r="W745" s="1411">
        <f>NPV($C$117,$G618:W618)+$F618</f>
        <v>-3901293412.6341801</v>
      </c>
      <c r="X745" s="1411">
        <f>NPV($C$117,$G618:X618)+$F618</f>
        <v>-4023258937.4512124</v>
      </c>
      <c r="Y745" s="1411">
        <f>NPV($C$117,$G618:Y618)+$F618</f>
        <v>-4138326849.5039811</v>
      </c>
      <c r="Z745" s="1411">
        <f>NPV($C$117,$G618:Z618)+$F618</f>
        <v>-4246815637.5464463</v>
      </c>
      <c r="AA745" s="1411">
        <f>NPV($C$117,$G618:AA618)+$F618</f>
        <v>-4349041986.7554932</v>
      </c>
      <c r="AB745" s="1411">
        <f>NPV($C$117,$G618:AB618)+$F618</f>
        <v>-4445317682.6851492</v>
      </c>
      <c r="AC745" s="1411">
        <f>NPV($C$117,$G618:AC618)+$F618</f>
        <v>-4535947353.1750059</v>
      </c>
      <c r="AD745" s="1411">
        <f>NPV($C$117,$G618:AD618)+$F618</f>
        <v>-4621226848.7080832</v>
      </c>
      <c r="AE745" s="1411">
        <f>NPV($C$117,$G618:AE618)+$F618</f>
        <v>-4701442111.978754</v>
      </c>
      <c r="AF745" s="1411">
        <f>NPV($C$117,$G618:AF618)+$F618</f>
        <v>-4776868423.7912798</v>
      </c>
      <c r="AG745" s="1411">
        <f>NPV($C$117,$G618:AG618)+$F618</f>
        <v>-4847769939.082921</v>
      </c>
      <c r="AH745" s="1411">
        <f>NPV($C$117,$G618:AH618)+$F618</f>
        <v>-4914399446.6822081</v>
      </c>
      <c r="AI745" s="1411">
        <f>NPV($C$117,$G618:AI618)+$F618</f>
        <v>-4976998301.3045397</v>
      </c>
      <c r="AJ745" s="1411">
        <f>NPV($C$117,$G618:AJ618)+$F618</f>
        <v>-5035796487.5937481</v>
      </c>
      <c r="AK745" s="1411">
        <f>NPV($C$117,$G618:AK618)+$F618</f>
        <v>-5091012784.68293</v>
      </c>
      <c r="AL745" s="1411">
        <f>NPV($C$117,$G618:AL618)+$F618</f>
        <v>-5142855006.4436722</v>
      </c>
      <c r="AM745" s="1411">
        <f>NPV($C$117,$G618:AM618)+$F618</f>
        <v>-5191520297.8064156</v>
      </c>
      <c r="AN745" s="1411">
        <f>NPV($C$117,$G618:AN618)+$F618</f>
        <v>-5237195471.621397</v>
      </c>
      <c r="AO745" s="1411">
        <f>NPV($C$117,$G618:AO618)+$F618</f>
        <v>-5280057373.7524357</v>
      </c>
      <c r="AP745" s="1411">
        <f>NPV($C$117,$G618:AP618)+$F618</f>
        <v>-5320273266.6507187</v>
      </c>
      <c r="AQ745" s="1411">
        <f>NPV($C$117,$G618:AQ618)+$F618</f>
        <v>-5358001223.6906595</v>
      </c>
      <c r="AR745" s="1411">
        <f>NPV($C$117,$G618:AR618)+$F618</f>
        <v>-5393390528.1770096</v>
      </c>
      <c r="AS745" s="1411">
        <f>NPV($C$117,$G618:AS618)+$F618</f>
        <v>-5426582072.2379656</v>
      </c>
      <c r="AT745" s="1411">
        <f>NPV($C$117,$G618:AT618)+$F618</f>
        <v>-5457708751.8692789</v>
      </c>
      <c r="AU745" s="1411">
        <f>NPV($C$117,$G618:AU618)+$F618</f>
        <v>-5486895855.2411728</v>
      </c>
      <c r="AV745" s="1411">
        <f>NPV($C$117,$G618:AV618)+$F618</f>
        <v>-5514261442.0635948</v>
      </c>
      <c r="AW745" s="1411">
        <f>NPV($C$117,$G618:AW618)+$F618</f>
        <v>-5539916712.357769</v>
      </c>
      <c r="AX745" s="1411">
        <f>NPV($C$117,$G618:AX618)+$F618</f>
        <v>-5563966363.4284811</v>
      </c>
      <c r="AY745" s="1411">
        <f>NPV($C$117,$G618:AY618)+$F618</f>
        <v>-5586508934.1920786</v>
      </c>
      <c r="AZ745" s="1411">
        <f>NPV($C$117,$G618:AZ618)+$F618</f>
        <v>-5607637136.3058262</v>
      </c>
      <c r="BA745" s="1411">
        <f>NPV($C$117,$G618:BA618)+$F618</f>
        <v>-5627438171.778059</v>
      </c>
      <c r="BB745" s="1411">
        <f>NPV($C$117,$G618:BB618)+$F618</f>
        <v>-5645994036.9257956</v>
      </c>
      <c r="BC745" s="1411">
        <f>NPV($C$117,$G618:BC618)+$F618</f>
        <v>-5663381812.6957397</v>
      </c>
      <c r="BD745" s="1411">
        <f>NPV($C$117,$G618:BD618)+$F618</f>
        <v>-5679673941.4826574</v>
      </c>
      <c r="BE745" s="1411">
        <f>NPV($C$117,$G618:BE618)+$F618</f>
        <v>-5694938490.6716433</v>
      </c>
      <c r="BF745" s="1411">
        <f>NPV($C$117,$G618:BF618)+$F618</f>
        <v>-5709239403.202363</v>
      </c>
      <c r="BG745" s="1411">
        <f>NPV($C$117,$G618:BG618)+$F618</f>
        <v>-5722636735.5077667</v>
      </c>
      <c r="BH745" s="1411">
        <f>NPV($C$117,$G618:BH618)+$F618</f>
        <v>-5735186883.2200947</v>
      </c>
      <c r="BI745" s="1411">
        <f>NPV($C$117,$G618:BI618)+$F618</f>
        <v>-5746942795.0657911</v>
      </c>
      <c r="BJ745" s="1411">
        <f>NPV($C$117,$G618:BJ618)+$F618</f>
        <v>-5757954175.3903866</v>
      </c>
      <c r="BK745" s="1411">
        <f>NPV($C$117,$G618:BK618)+$F618</f>
        <v>-5768267675.7661076</v>
      </c>
      <c r="BL745" s="1411">
        <f>NPV($C$117,$G618:BL618)+$F618</f>
        <v>-5777927076.1405993</v>
      </c>
      <c r="BM745" s="1411">
        <f>NPV($C$117,$G618:BM618)+$F618</f>
        <v>-5786973455.9856234</v>
      </c>
      <c r="BN745" s="1412">
        <f>NPV($C$117,$G618:BN618)+$F618</f>
        <v>-5795445355.901165</v>
      </c>
    </row>
    <row r="746" spans="1:66" x14ac:dyDescent="0.15">
      <c r="A746" s="1123"/>
      <c r="B746" s="1337"/>
      <c r="C746" s="3669"/>
      <c r="D746" s="1366" t="str">
        <f t="shared" si="201"/>
        <v>Low Price Range</v>
      </c>
      <c r="E746" s="1394" t="str">
        <f t="shared" si="201"/>
        <v>Low Range CAPEX</v>
      </c>
      <c r="F746" s="2818">
        <f t="shared" si="199"/>
        <v>-4869718859.9204454</v>
      </c>
      <c r="G746" s="1410">
        <f>NPV($C$117,$G619:G619)+$F619</f>
        <v>-1002813026.8057336</v>
      </c>
      <c r="H746" s="1411">
        <f>NPV($C$117,$G619:H619)+$F619</f>
        <v>-1157117926.9383516</v>
      </c>
      <c r="I746" s="1411">
        <f>NPV($C$117,$G619:I619)+$F619</f>
        <v>-1327596644.475096</v>
      </c>
      <c r="J746" s="1411">
        <f>NPV($C$117,$G619:J619)+$F619</f>
        <v>-1503461824.9053049</v>
      </c>
      <c r="K746" s="1411">
        <f>NPV($C$117,$G619:K619)+$F619</f>
        <v>-1679366580.2800603</v>
      </c>
      <c r="L746" s="1411">
        <f>NPV($C$117,$G619:L619)+$F619</f>
        <v>-1852321138.182508</v>
      </c>
      <c r="M746" s="1411">
        <f>NPV($C$117,$G619:M619)+$F619</f>
        <v>-2020559897.4279475</v>
      </c>
      <c r="N746" s="1411">
        <f>NPV($C$117,$G619:N619)+$F619</f>
        <v>-2183025584.295332</v>
      </c>
      <c r="O746" s="1411">
        <f>NPV($C$117,$G619:O619)+$F619</f>
        <v>-2339100470.003891</v>
      </c>
      <c r="P746" s="1411">
        <f>NPV($C$117,$G619:P619)+$F619</f>
        <v>-2488452685.2803655</v>
      </c>
      <c r="Q746" s="1411">
        <f>NPV($C$117,$G619:Q619)+$F619</f>
        <v>-2630942207.8570929</v>
      </c>
      <c r="R746" s="1411">
        <f>NPV($C$117,$G619:R619)+$F619</f>
        <v>-2766560359.364418</v>
      </c>
      <c r="S746" s="1411">
        <f>NPV($C$117,$G619:S619)+$F619</f>
        <v>-2895389320.6268883</v>
      </c>
      <c r="T746" s="1411">
        <f>NPV($C$117,$G619:T619)+$F619</f>
        <v>-3017574209.4939661</v>
      </c>
      <c r="U746" s="1411">
        <f>NPV($C$117,$G619:U619)+$F619</f>
        <v>-3133303363.5291138</v>
      </c>
      <c r="V746" s="1411">
        <f>NPV($C$117,$G619:V619)+$F619</f>
        <v>-3242794160.4253688</v>
      </c>
      <c r="W746" s="1411">
        <f>NPV($C$117,$G619:W619)+$F619</f>
        <v>-3346282679.3978443</v>
      </c>
      <c r="X746" s="1411">
        <f>NPV($C$117,$G619:X619)+$F619</f>
        <v>-3444016088.1489849</v>
      </c>
      <c r="Y746" s="1411">
        <f>NPV($C$117,$G619:Y619)+$F619</f>
        <v>-3536247001.2669258</v>
      </c>
      <c r="Z746" s="1411">
        <f>NPV($C$117,$G619:Z619)+$F619</f>
        <v>-3623229287.6453662</v>
      </c>
      <c r="AA746" s="1411">
        <f>NPV($C$117,$G619:AA619)+$F619</f>
        <v>-3705214957.3241801</v>
      </c>
      <c r="AB746" s="1411">
        <f>NPV($C$117,$G619:AB619)+$F619</f>
        <v>-3782451861.4052253</v>
      </c>
      <c r="AC746" s="1411">
        <f>NPV($C$117,$G619:AC619)+$F619</f>
        <v>-3855182009.9902401</v>
      </c>
      <c r="AD746" s="1411">
        <f>NPV($C$117,$G619:AD619)+$F619</f>
        <v>-3923640363.2666297</v>
      </c>
      <c r="AE746" s="1411">
        <f>NPV($C$117,$G619:AE619)+$F619</f>
        <v>-3988053986.7972202</v>
      </c>
      <c r="AF746" s="1411">
        <f>NPV($C$117,$G619:AF619)+$F619</f>
        <v>-4048641488.1973047</v>
      </c>
      <c r="AG746" s="1411">
        <f>NPV($C$117,$G619:AG619)+$F619</f>
        <v>-4105612671.6462831</v>
      </c>
      <c r="AH746" s="1411">
        <f>NPV($C$117,$G619:AH619)+$F619</f>
        <v>-4159168361.0632362</v>
      </c>
      <c r="AI746" s="1411">
        <f>NPV($C$117,$G619:AI619)+$F619</f>
        <v>-4209500353.6346049</v>
      </c>
      <c r="AJ746" s="1411">
        <f>NPV($C$117,$G619:AJ619)+$F619</f>
        <v>-4256791473.6645699</v>
      </c>
      <c r="AK746" s="1411">
        <f>NPV($C$117,$G619:AK619)+$F619</f>
        <v>-4301215703.0940638</v>
      </c>
      <c r="AL746" s="1411">
        <f>NPV($C$117,$G619:AL619)+$F619</f>
        <v>-4342938369.9823351</v>
      </c>
      <c r="AM746" s="1411">
        <f>NPV($C$117,$G619:AM619)+$F619</f>
        <v>-4382116380.1137314</v>
      </c>
      <c r="AN746" s="1411">
        <f>NPV($C$117,$G619:AN619)+$F619</f>
        <v>-4418898479.9372568</v>
      </c>
      <c r="AO746" s="1411">
        <f>NPV($C$117,$G619:AO619)+$F619</f>
        <v>-4453425541.4572296</v>
      </c>
      <c r="AP746" s="1411">
        <f>NPV($C$117,$G619:AP619)+$F619</f>
        <v>-4485830861.6118908</v>
      </c>
      <c r="AQ746" s="1411">
        <f>NPV($C$117,$G619:AQ619)+$F619</f>
        <v>-4516240470.2106647</v>
      </c>
      <c r="AR746" s="1411">
        <f>NPV($C$117,$G619:AR619)+$F619</f>
        <v>-4544773441.7318287</v>
      </c>
      <c r="AS746" s="1411">
        <f>NPV($C$117,$G619:AS619)+$F619</f>
        <v>-4571542207.2736959</v>
      </c>
      <c r="AT746" s="1411">
        <f>NPV($C$117,$G619:AT619)+$F619</f>
        <v>-4596652863.7528725</v>
      </c>
      <c r="AU746" s="1411">
        <f>NPV($C$117,$G619:AU619)+$F619</f>
        <v>-4620205478.090786</v>
      </c>
      <c r="AV746" s="1411">
        <f>NPV($C$117,$G619:AV619)+$F619</f>
        <v>-4642294384.6545496</v>
      </c>
      <c r="AW746" s="1411">
        <f>NPV($C$117,$G619:AW619)+$F619</f>
        <v>-4663008474.6438017</v>
      </c>
      <c r="AX746" s="1411">
        <f>NPV($C$117,$G619:AX619)+$F619</f>
        <v>-4682431476.4604292</v>
      </c>
      <c r="AY746" s="1411">
        <f>NPV($C$117,$G619:AY619)+$F619</f>
        <v>-4700642226.3778791</v>
      </c>
      <c r="AZ746" s="1411">
        <f>NPV($C$117,$G619:AZ619)+$F619</f>
        <v>-4717714929.0533037</v>
      </c>
      <c r="BA746" s="1411">
        <f>NPV($C$117,$G619:BA619)+$F619</f>
        <v>-4733719407.6086636</v>
      </c>
      <c r="BB746" s="1411">
        <f>NPV($C$117,$G619:BB619)+$F619</f>
        <v>-4748721343.1541033</v>
      </c>
      <c r="BC746" s="1411">
        <f>NPV($C$117,$G619:BC619)+$F619</f>
        <v>-4762782503.744729</v>
      </c>
      <c r="BD746" s="1411">
        <f>NPV($C$117,$G619:BD619)+$F619</f>
        <v>-4775960962.8556747</v>
      </c>
      <c r="BE746" s="1411">
        <f>NPV($C$117,$G619:BE619)+$F619</f>
        <v>-4788311307.5342293</v>
      </c>
      <c r="BF746" s="1411">
        <f>NPV($C$117,$G619:BF619)+$F619</f>
        <v>-4799884836.4453955</v>
      </c>
      <c r="BG746" s="1411">
        <f>NPV($C$117,$G619:BG619)+$F619</f>
        <v>-4810729748.0714045</v>
      </c>
      <c r="BH746" s="1411">
        <f>NPV($C$117,$G619:BH619)+$F619</f>
        <v>-4820891319.3588209</v>
      </c>
      <c r="BI746" s="1411">
        <f>NPV($C$117,$G619:BI619)+$F619</f>
        <v>-4830412075.130949</v>
      </c>
      <c r="BJ746" s="1411">
        <f>NPV($C$117,$G619:BJ619)+$F619</f>
        <v>-4839331948.5998249</v>
      </c>
      <c r="BK746" s="1411">
        <f>NPV($C$117,$G619:BK619)+$F619</f>
        <v>-4847688433.3226528</v>
      </c>
      <c r="BL746" s="1411">
        <f>NPV($C$117,$G619:BL619)+$F619</f>
        <v>-4855516726.9531174</v>
      </c>
      <c r="BM746" s="1411">
        <f>NPV($C$117,$G619:BM619)+$F619</f>
        <v>-4862849867.1395741</v>
      </c>
      <c r="BN746" s="1412">
        <f>NPV($C$117,$G619:BN619)+$F619</f>
        <v>-4869718859.9204454</v>
      </c>
    </row>
    <row r="747" spans="1:66" ht="6.75" customHeight="1" x14ac:dyDescent="0.15">
      <c r="A747" s="1123"/>
      <c r="B747" s="1337"/>
      <c r="C747" s="3669"/>
      <c r="D747" s="1366"/>
      <c r="E747" s="1394"/>
      <c r="F747" s="2818"/>
      <c r="G747" s="1410"/>
      <c r="H747" s="1411"/>
      <c r="I747" s="1411"/>
      <c r="J747" s="1411"/>
      <c r="K747" s="1411"/>
      <c r="L747" s="1411"/>
      <c r="M747" s="1411"/>
      <c r="N747" s="1411"/>
      <c r="O747" s="1411"/>
      <c r="P747" s="1411"/>
      <c r="Q747" s="1411"/>
      <c r="R747" s="1411"/>
      <c r="S747" s="1411"/>
      <c r="T747" s="1411"/>
      <c r="U747" s="1411"/>
      <c r="V747" s="1411"/>
      <c r="W747" s="1411"/>
      <c r="X747" s="1411"/>
      <c r="Y747" s="1411"/>
      <c r="Z747" s="1411"/>
      <c r="AA747" s="1411"/>
      <c r="AB747" s="1411"/>
      <c r="AC747" s="1411"/>
      <c r="AD747" s="1411"/>
      <c r="AE747" s="1411"/>
      <c r="AF747" s="1411"/>
      <c r="AG747" s="1411"/>
      <c r="AH747" s="1411"/>
      <c r="AI747" s="1411"/>
      <c r="AJ747" s="1411"/>
      <c r="AK747" s="1411"/>
      <c r="AL747" s="1411"/>
      <c r="AM747" s="1411"/>
      <c r="AN747" s="1411"/>
      <c r="AO747" s="1411"/>
      <c r="AP747" s="1411"/>
      <c r="AQ747" s="1411"/>
      <c r="AR747" s="1411"/>
      <c r="AS747" s="1411"/>
      <c r="AT747" s="1411"/>
      <c r="AU747" s="1411"/>
      <c r="AV747" s="1411"/>
      <c r="AW747" s="1411"/>
      <c r="AX747" s="1411"/>
      <c r="AY747" s="1409"/>
      <c r="AZ747" s="1411"/>
      <c r="BA747" s="1411"/>
      <c r="BB747" s="1411"/>
      <c r="BC747" s="1411"/>
      <c r="BD747" s="1411"/>
      <c r="BE747" s="1411"/>
      <c r="BF747" s="1411"/>
      <c r="BG747" s="1411"/>
      <c r="BH747" s="1411"/>
      <c r="BI747" s="1411"/>
      <c r="BJ747" s="1411"/>
      <c r="BK747" s="1411"/>
      <c r="BL747" s="1411"/>
      <c r="BM747" s="1411"/>
      <c r="BN747" s="1412"/>
    </row>
    <row r="748" spans="1:66" x14ac:dyDescent="0.15">
      <c r="A748" s="1123"/>
      <c r="B748" s="1337"/>
      <c r="C748" s="3669"/>
      <c r="D748" s="1366" t="str">
        <f t="shared" ref="D748:E748" si="202">D685</f>
        <v>High Price Range</v>
      </c>
      <c r="E748" s="1394" t="str">
        <f t="shared" si="202"/>
        <v>Low Range CAPEX</v>
      </c>
      <c r="F748" s="2818">
        <f t="shared" si="199"/>
        <v>2688863148.4523191</v>
      </c>
      <c r="G748" s="1410">
        <f>NPV($C$117,$G621:G621)+$F621</f>
        <v>184834855.63958299</v>
      </c>
      <c r="H748" s="1411">
        <f>NPV($C$117,$G621:H621)+$F621</f>
        <v>866470458.96565998</v>
      </c>
      <c r="I748" s="1411">
        <f>NPV($C$117,$G621:I621)+$F621</f>
        <v>1354287323.8322663</v>
      </c>
      <c r="J748" s="1411">
        <f>NPV($C$117,$G621:J621)+$F621</f>
        <v>1721715906.2515588</v>
      </c>
      <c r="K748" s="1411">
        <f>NPV($C$117,$G621:K621)+$F621</f>
        <v>2006037426.3941956</v>
      </c>
      <c r="L748" s="1411">
        <f>NPV($C$117,$G621:L621)+$F621</f>
        <v>2229501169.6222391</v>
      </c>
      <c r="M748" s="1411">
        <f>NPV($C$117,$G621:M621)+$F621</f>
        <v>2406712670.1111264</v>
      </c>
      <c r="N748" s="1411">
        <f>NPV($C$117,$G621:N621)+$F621</f>
        <v>2547877354.1634831</v>
      </c>
      <c r="O748" s="1411">
        <f>NPV($C$117,$G621:O621)+$F621</f>
        <v>2660444553.9232459</v>
      </c>
      <c r="P748" s="1411">
        <f>NPV($C$117,$G621:P621)+$F621</f>
        <v>2750028512.6733184</v>
      </c>
      <c r="Q748" s="1411">
        <f>NPV($C$117,$G621:Q621)+$F621</f>
        <v>2820964022.9322476</v>
      </c>
      <c r="R748" s="1411">
        <f>NPV($C$117,$G621:R621)+$F621</f>
        <v>2876661329.7435007</v>
      </c>
      <c r="S748" s="1411">
        <f>NPV($C$117,$G621:S621)+$F621</f>
        <v>2919843319.6633739</v>
      </c>
      <c r="T748" s="1411">
        <f>NPV($C$117,$G621:T621)+$F621</f>
        <v>2952709969.8007002</v>
      </c>
      <c r="U748" s="1411">
        <f>NPV($C$117,$G621:U621)+$F621</f>
        <v>2977055873.4773664</v>
      </c>
      <c r="V748" s="1411">
        <f>NPV($C$117,$G621:V621)+$F621</f>
        <v>2994356388.8441091</v>
      </c>
      <c r="W748" s="1411">
        <f>NPV($C$117,$G621:W621)+$F621</f>
        <v>3005832157.1281328</v>
      </c>
      <c r="X748" s="1411">
        <f>NPV($C$117,$G621:X621)+$F621</f>
        <v>3012498314.9629002</v>
      </c>
      <c r="Y748" s="1411">
        <f>NPV($C$117,$G621:Y621)+$F621</f>
        <v>3015202628.3850083</v>
      </c>
      <c r="Z748" s="1411">
        <f>NPV($C$117,$G621:Z621)+$F621</f>
        <v>3014655448.6387396</v>
      </c>
      <c r="AA748" s="1411">
        <f>NPV($C$117,$G621:AA621)+$F621</f>
        <v>3011453525.1868663</v>
      </c>
      <c r="AB748" s="1411">
        <f>NPV($C$117,$G621:AB621)+$F621</f>
        <v>3006099133.5843868</v>
      </c>
      <c r="AC748" s="1411">
        <f>NPV($C$117,$G621:AC621)+$F621</f>
        <v>2999015581.0951705</v>
      </c>
      <c r="AD748" s="1411">
        <f>NPV($C$117,$G621:AD621)+$F621</f>
        <v>2990559877.6851497</v>
      </c>
      <c r="AE748" s="1411">
        <f>NPV($C$117,$G621:AE621)+$F621</f>
        <v>2981033164.602457</v>
      </c>
      <c r="AF748" s="1411">
        <f>NPV($C$117,$G621:AF621)+$F621</f>
        <v>2970689351.7061954</v>
      </c>
      <c r="AG748" s="1411">
        <f>NPV($C$117,$G621:AG621)+$F621</f>
        <v>2959742311.3694377</v>
      </c>
      <c r="AH748" s="1411">
        <f>NPV($C$117,$G621:AH621)+$F621</f>
        <v>2948371900.0355105</v>
      </c>
      <c r="AI748" s="1411">
        <f>NPV($C$117,$G621:AI621)+$F621</f>
        <v>2936729020.7914042</v>
      </c>
      <c r="AJ748" s="1411">
        <f>NPV($C$117,$G621:AJ621)+$F621</f>
        <v>2924939896.4181132</v>
      </c>
      <c r="AK748" s="1411">
        <f>NPV($C$117,$G621:AK621)+$F621</f>
        <v>2913109688.6251264</v>
      </c>
      <c r="AL748" s="1411">
        <f>NPV($C$117,$G621:AL621)+$F621</f>
        <v>2901325572.9736643</v>
      </c>
      <c r="AM748" s="1411">
        <f>NPV($C$117,$G621:AM621)+$F621</f>
        <v>2889659358.4674854</v>
      </c>
      <c r="AN748" s="1411">
        <f>NPV($C$117,$G621:AN621)+$F621</f>
        <v>2878169724.5763421</v>
      </c>
      <c r="AO748" s="1411">
        <f>NPV($C$117,$G621:AO621)+$F621</f>
        <v>2866904135.5498738</v>
      </c>
      <c r="AP748" s="1411">
        <f>NPV($C$117,$G621:AP621)+$F621</f>
        <v>2855900481.5303373</v>
      </c>
      <c r="AQ748" s="1411">
        <f>NPV($C$117,$G621:AQ621)+$F621</f>
        <v>2845188487.6183085</v>
      </c>
      <c r="AR748" s="1411">
        <f>NPV($C$117,$G621:AR621)+$F621</f>
        <v>2834790925.2595701</v>
      </c>
      <c r="AS748" s="1411">
        <f>NPV($C$117,$G621:AS621)+$F621</f>
        <v>2824724654.7771702</v>
      </c>
      <c r="AT748" s="1411">
        <f>NPV($C$117,$G621:AT621)+$F621</f>
        <v>2815001523.3183136</v>
      </c>
      <c r="AU748" s="1411">
        <f>NPV($C$117,$G621:AU621)+$F621</f>
        <v>2805629138.7255111</v>
      </c>
      <c r="AV748" s="1411">
        <f>NPV($C$117,$G621:AV621)+$F621</f>
        <v>2796611536.7221608</v>
      </c>
      <c r="AW748" s="1411">
        <f>NPV($C$117,$G621:AW621)+$F621</f>
        <v>2787949756.2036743</v>
      </c>
      <c r="AX748" s="1411">
        <f>NPV($C$117,$G621:AX621)+$F621</f>
        <v>2779642335.2507334</v>
      </c>
      <c r="AY748" s="1411">
        <f>NPV($C$117,$G621:AY621)+$F621</f>
        <v>2771685738.6548619</v>
      </c>
      <c r="AZ748" s="1411">
        <f>NPV($C$117,$G621:AZ621)+$F621</f>
        <v>2764074726.206933</v>
      </c>
      <c r="BA748" s="1411">
        <f>NPV($C$117,$G621:BA621)+$F621</f>
        <v>2756802669.6971078</v>
      </c>
      <c r="BB748" s="1411">
        <f>NPV($C$117,$G621:BB621)+$F621</f>
        <v>2749861825.4698768</v>
      </c>
      <c r="BC748" s="1411">
        <f>NPV($C$117,$G621:BC621)+$F621</f>
        <v>2743243568.4377337</v>
      </c>
      <c r="BD748" s="1411">
        <f>NPV($C$117,$G621:BD621)+$F621</f>
        <v>2736938592.6547441</v>
      </c>
      <c r="BE748" s="1411">
        <f>NPV($C$117,$G621:BE621)+$F621</f>
        <v>2730937082.8649611</v>
      </c>
      <c r="BF748" s="1411">
        <f>NPV($C$117,$G621:BF621)+$F621</f>
        <v>2725228860.8520546</v>
      </c>
      <c r="BG748" s="1411">
        <f>NPV($C$117,$G621:BG621)+$F621</f>
        <v>2719803509.9106627</v>
      </c>
      <c r="BH748" s="1411">
        <f>NPV($C$117,$G621:BH621)+$F621</f>
        <v>2714650480.3242679</v>
      </c>
      <c r="BI748" s="1411">
        <f>NPV($C$117,$G621:BI621)+$F621</f>
        <v>2709759178.3584304</v>
      </c>
      <c r="BJ748" s="1411">
        <f>NPV($C$117,$G621:BJ621)+$F621</f>
        <v>2705119040.9531574</v>
      </c>
      <c r="BK748" s="1411">
        <f>NPV($C$117,$G621:BK621)+$F621</f>
        <v>2700719598.0167232</v>
      </c>
      <c r="BL748" s="1411">
        <f>NPV($C$117,$G621:BL621)+$F621</f>
        <v>2696550523.9791322</v>
      </c>
      <c r="BM748" s="1411">
        <f>NPV($C$117,$G621:BM621)+$F621</f>
        <v>2692601680.0513849</v>
      </c>
      <c r="BN748" s="1412">
        <f>NPV($C$117,$G621:BN621)+$F621</f>
        <v>2688863148.4523191</v>
      </c>
    </row>
    <row r="749" spans="1:66" x14ac:dyDescent="0.15">
      <c r="A749" s="1123"/>
      <c r="B749" s="1337"/>
      <c r="C749" s="3669"/>
      <c r="D749" s="1366" t="str">
        <f t="shared" si="201"/>
        <v>High Price Range</v>
      </c>
      <c r="E749" s="1394" t="str">
        <f t="shared" si="201"/>
        <v>Low Range CAPEX</v>
      </c>
      <c r="F749" s="2818">
        <f t="shared" si="199"/>
        <v>5161553115.9173384</v>
      </c>
      <c r="G749" s="1410">
        <f>NPV($C$117,$G622:G622)+$F622</f>
        <v>184834855.63958299</v>
      </c>
      <c r="H749" s="1411">
        <f>NPV($C$117,$G622:H622)+$F622</f>
        <v>948071666.48139775</v>
      </c>
      <c r="I749" s="1411">
        <f>NPV($C$117,$G622:I622)+$F622</f>
        <v>1543913845.1152921</v>
      </c>
      <c r="J749" s="1411">
        <f>NPV($C$117,$G622:J622)+$F622</f>
        <v>2028987933.6676722</v>
      </c>
      <c r="K749" s="1411">
        <f>NPV($C$117,$G622:K622)+$F622</f>
        <v>2433321263.6309466</v>
      </c>
      <c r="L749" s="1411">
        <f>NPV($C$117,$G622:L622)+$F622</f>
        <v>2775521637.6462698</v>
      </c>
      <c r="M749" s="1411">
        <f>NPV($C$117,$G622:M622)+$F622</f>
        <v>3068232756.5776138</v>
      </c>
      <c r="N749" s="1411">
        <f>NPV($C$117,$G622:N622)+$F622</f>
        <v>3320581644.1344047</v>
      </c>
      <c r="O749" s="1411">
        <f>NPV($C$117,$G622:O622)+$F622</f>
        <v>3539442526.5884647</v>
      </c>
      <c r="P749" s="1411">
        <f>NPV($C$117,$G622:P622)+$F622</f>
        <v>3730156973.9170198</v>
      </c>
      <c r="Q749" s="1411">
        <f>NPV($C$117,$G622:Q622)+$F622</f>
        <v>3896975282.2833157</v>
      </c>
      <c r="R749" s="1411">
        <f>NPV($C$117,$G622:R622)+$F622</f>
        <v>4043342687.6679287</v>
      </c>
      <c r="S749" s="1411">
        <f>NPV($C$117,$G622:S622)+$F622</f>
        <v>4172093472.4969378</v>
      </c>
      <c r="T749" s="1411">
        <f>NPV($C$117,$G622:T622)+$F622</f>
        <v>4285587497.4552374</v>
      </c>
      <c r="U749" s="1411">
        <f>NPV($C$117,$G622:U622)+$F622</f>
        <v>4385809180.3344851</v>
      </c>
      <c r="V749" s="1411">
        <f>NPV($C$117,$G622:V622)+$F622</f>
        <v>4474441092.8852358</v>
      </c>
      <c r="W749" s="1411">
        <f>NPV($C$117,$G622:W622)+$F622</f>
        <v>4552919874.9251108</v>
      </c>
      <c r="X749" s="1411">
        <f>NPV($C$117,$G622:X622)+$F622</f>
        <v>4622479504.8722668</v>
      </c>
      <c r="Y749" s="1411">
        <f>NPV($C$117,$G622:Y622)+$F622</f>
        <v>4684185323.4224482</v>
      </c>
      <c r="Z749" s="1411">
        <f>NPV($C$117,$G622:Z622)+$F622</f>
        <v>4738961159.6518955</v>
      </c>
      <c r="AA749" s="1411">
        <f>NPV($C$117,$G622:AA622)+$F622</f>
        <v>4787611221.6524868</v>
      </c>
      <c r="AB749" s="1411">
        <f>NPV($C$117,$G622:AB622)+$F622</f>
        <v>4830837951.5421534</v>
      </c>
      <c r="AC749" s="1411">
        <f>NPV($C$117,$G622:AC622)+$F622</f>
        <v>4869256726.709981</v>
      </c>
      <c r="AD749" s="1411">
        <f>NPV($C$117,$G622:AD622)+$F622</f>
        <v>4903408065.9967766</v>
      </c>
      <c r="AE749" s="1411">
        <f>NPV($C$117,$G622:AE622)+$F622</f>
        <v>4933767840.0476389</v>
      </c>
      <c r="AF749" s="1411">
        <f>NPV($C$117,$G622:AF622)+$F622</f>
        <v>4960755869.2429733</v>
      </c>
      <c r="AG749" s="1411">
        <f>NPV($C$117,$G622:AG622)+$F622</f>
        <v>4984743207.2155361</v>
      </c>
      <c r="AH749" s="1411">
        <f>NPV($C$117,$G622:AH622)+$F622</f>
        <v>5006058344.1347017</v>
      </c>
      <c r="AI749" s="1411">
        <f>NPV($C$117,$G622:AI622)+$F622</f>
        <v>5024992515.6357603</v>
      </c>
      <c r="AJ749" s="1411">
        <f>NPV($C$117,$G622:AJ622)+$F622</f>
        <v>5041804266.2934513</v>
      </c>
      <c r="AK749" s="1411">
        <f>NPV($C$117,$G622:AK622)+$F622</f>
        <v>5056723387.9278021</v>
      </c>
      <c r="AL749" s="1411">
        <f>NPV($C$117,$G622:AL622)+$F622</f>
        <v>5069954330.6748638</v>
      </c>
      <c r="AM749" s="1411">
        <f>NPV($C$117,$G622:AM622)+$F622</f>
        <v>5081679167.1275444</v>
      </c>
      <c r="AN749" s="1411">
        <f>NPV($C$117,$G622:AN622)+$F622</f>
        <v>5092060175.8344145</v>
      </c>
      <c r="AO749" s="1411">
        <f>NPV($C$117,$G622:AO622)+$F622</f>
        <v>5101242099.2097187</v>
      </c>
      <c r="AP749" s="1411">
        <f>NPV($C$117,$G622:AP622)+$F622</f>
        <v>5109354121.8370991</v>
      </c>
      <c r="AQ749" s="1411">
        <f>NPV($C$117,$G622:AQ622)+$F622</f>
        <v>5116511607.7757416</v>
      </c>
      <c r="AR749" s="1411">
        <f>NPV($C$117,$G622:AR622)+$F622</f>
        <v>5122817629.4447842</v>
      </c>
      <c r="AS749" s="1411">
        <f>NPV($C$117,$G622:AS622)+$F622</f>
        <v>5128364315.6964712</v>
      </c>
      <c r="AT749" s="1411">
        <f>NPV($C$117,$G622:AT622)+$F622</f>
        <v>5133234042.5788612</v>
      </c>
      <c r="AU749" s="1411">
        <f>NPV($C$117,$G622:AU622)+$F622</f>
        <v>5137500486.8695021</v>
      </c>
      <c r="AV749" s="1411">
        <f>NPV($C$117,$G622:AV622)+$F622</f>
        <v>5141229559.6024504</v>
      </c>
      <c r="AW749" s="1411">
        <f>NPV($C$117,$G622:AW622)+$F622</f>
        <v>5144480234.4094143</v>
      </c>
      <c r="AX749" s="1411">
        <f>NPV($C$117,$G622:AX622)+$F622</f>
        <v>5147305283.4696665</v>
      </c>
      <c r="AY749" s="1411">
        <f>NPV($C$117,$G622:AY622)+$F622</f>
        <v>5149751932.1470852</v>
      </c>
      <c r="AZ749" s="1411">
        <f>NPV($C$117,$G622:AZ622)+$F622</f>
        <v>5151862441.9332037</v>
      </c>
      <c r="BA749" s="1411">
        <f>NPV($C$117,$G622:BA622)+$F622</f>
        <v>5153674630.0696526</v>
      </c>
      <c r="BB749" s="1411">
        <f>NPV($C$117,$G622:BB622)+$F622</f>
        <v>5155222333.1567936</v>
      </c>
      <c r="BC749" s="1411">
        <f>NPV($C$117,$G622:BC622)+$F622</f>
        <v>5156535821.1391497</v>
      </c>
      <c r="BD749" s="1411">
        <f>NPV($C$117,$G622:BD622)+$F622</f>
        <v>5157642167.2687578</v>
      </c>
      <c r="BE749" s="1411">
        <f>NPV($C$117,$G622:BE622)+$F622</f>
        <v>5158565578.9654551</v>
      </c>
      <c r="BF749" s="1411">
        <f>NPV($C$117,$G622:BF622)+$F622</f>
        <v>5159327693.9020748</v>
      </c>
      <c r="BG749" s="1411">
        <f>NPV($C$117,$G622:BG622)+$F622</f>
        <v>5159947845.1292067</v>
      </c>
      <c r="BH749" s="1411">
        <f>NPV($C$117,$G622:BH622)+$F622</f>
        <v>5160443298.6072702</v>
      </c>
      <c r="BI749" s="1411">
        <f>NPV($C$117,$G622:BI622)+$F622</f>
        <v>5160829466.1236229</v>
      </c>
      <c r="BJ749" s="1411">
        <f>NPV($C$117,$G622:BJ622)+$F622</f>
        <v>5161120096.2314682</v>
      </c>
      <c r="BK749" s="1411">
        <f>NPV($C$117,$G622:BK622)+$F622</f>
        <v>5161327445.5484877</v>
      </c>
      <c r="BL749" s="1411">
        <f>NPV($C$117,$G622:BL622)+$F622</f>
        <v>5161462432.4908533</v>
      </c>
      <c r="BM749" s="1411">
        <f>NPV($C$117,$G622:BM622)+$F622</f>
        <v>5161534775.2876253</v>
      </c>
      <c r="BN749" s="1412">
        <f>NPV($C$117,$G622:BN622)+$F622</f>
        <v>5161553115.9173384</v>
      </c>
    </row>
    <row r="750" spans="1:66" x14ac:dyDescent="0.15">
      <c r="A750" s="1123"/>
      <c r="B750" s="1337"/>
      <c r="C750" s="3679"/>
      <c r="D750" s="1367" t="str">
        <f t="shared" si="201"/>
        <v>High Price Range</v>
      </c>
      <c r="E750" s="1393" t="str">
        <f t="shared" si="201"/>
        <v>Low Range CAPEX</v>
      </c>
      <c r="F750" s="2819">
        <f t="shared" si="199"/>
        <v>8056568069.9833984</v>
      </c>
      <c r="G750" s="1413">
        <f>NPV($C$117,$G623:G623)+$F623</f>
        <v>184834855.63958299</v>
      </c>
      <c r="H750" s="1414">
        <f>NPV($C$117,$G623:H623)+$F623</f>
        <v>1029672873.9971358</v>
      </c>
      <c r="I750" s="1414">
        <f>NPV($C$117,$G623:I623)+$F623</f>
        <v>1737323732.9211702</v>
      </c>
      <c r="J750" s="1414">
        <f>NPV($C$117,$G623:J623)+$F623</f>
        <v>2347173358.2813711</v>
      </c>
      <c r="K750" s="1414">
        <f>NPV($C$117,$G623:K623)+$F623</f>
        <v>2881225073.3228846</v>
      </c>
      <c r="L750" s="1414">
        <f>NPV($C$117,$G623:L623)+$F623</f>
        <v>3353766185.9676313</v>
      </c>
      <c r="M750" s="1414">
        <f>NPV($C$117,$G623:M623)+$F623</f>
        <v>3774933519.6906786</v>
      </c>
      <c r="N750" s="1414">
        <f>NPV($C$117,$G623:N623)+$F623</f>
        <v>4152347625.14291</v>
      </c>
      <c r="O750" s="1414">
        <f>NPV($C$117,$G623:O623)+$F623</f>
        <v>4491972988.2983971</v>
      </c>
      <c r="P750" s="1414">
        <f>NPV($C$117,$G623:P623)+$F623</f>
        <v>4798617014.7473049</v>
      </c>
      <c r="Q750" s="1414">
        <f>NPV($C$117,$G623:Q623)+$F623</f>
        <v>5076241201.1784105</v>
      </c>
      <c r="R750" s="1414">
        <f>NPV($C$117,$G623:R623)+$F623</f>
        <v>5328166393.1919975</v>
      </c>
      <c r="S750" s="1414">
        <f>NPV($C$117,$G623:S623)+$F623</f>
        <v>5557214392.7600489</v>
      </c>
      <c r="T750" s="1414">
        <f>NPV($C$117,$G623:T623)+$F623</f>
        <v>5765809300.3097267</v>
      </c>
      <c r="U750" s="1414">
        <f>NPV($C$117,$G623:U623)+$F623</f>
        <v>5956052283.0015192</v>
      </c>
      <c r="V750" s="1414">
        <f>NPV($C$117,$G623:V623)+$F623</f>
        <v>6129778169.7854042</v>
      </c>
      <c r="W750" s="1414">
        <f>NPV($C$117,$G623:W623)+$F623</f>
        <v>6288599235.2572861</v>
      </c>
      <c r="X750" s="1414">
        <f>NPV($C$117,$G623:X623)+$F623</f>
        <v>6433939712.662096</v>
      </c>
      <c r="Y750" s="1414">
        <f>NPV($C$117,$G623:Y623)+$F623</f>
        <v>6567063443.2082767</v>
      </c>
      <c r="Z750" s="1414">
        <f>NPV($C$117,$G623:Z623)+$F623</f>
        <v>6689096340.9967527</v>
      </c>
      <c r="AA750" s="1414">
        <f>NPV($C$117,$G623:AA623)+$F623</f>
        <v>6801044872.0104876</v>
      </c>
      <c r="AB750" s="1414">
        <f>NPV($C$117,$G623:AB623)+$F623</f>
        <v>6903811419.9224186</v>
      </c>
      <c r="AC750" s="1414">
        <f>NPV($C$117,$G623:AC623)+$F623</f>
        <v>6998207185.9294815</v>
      </c>
      <c r="AD750" s="1414">
        <f>NPV($C$117,$G623:AD623)+$F623</f>
        <v>7084963110.4679871</v>
      </c>
      <c r="AE750" s="1414">
        <f>NPV($C$117,$G623:AE623)+$F623</f>
        <v>7164739190.0312386</v>
      </c>
      <c r="AF750" s="1414">
        <f>NPV($C$117,$G623:AF623)+$F623</f>
        <v>7238132478.4808826</v>
      </c>
      <c r="AG750" s="1414">
        <f>NPV($C$117,$G623:AG623)+$F623</f>
        <v>7305684000.0159864</v>
      </c>
      <c r="AH750" s="1414">
        <f>NPV($C$117,$G623:AH623)+$F623</f>
        <v>7367884754.1330309</v>
      </c>
      <c r="AI750" s="1414">
        <f>NPV($C$117,$G623:AI623)+$F623</f>
        <v>7425180957.2181358</v>
      </c>
      <c r="AJ750" s="1414">
        <f>NPV($C$117,$G623:AJ623)+$F623</f>
        <v>7477978637.8914165</v>
      </c>
      <c r="AK750" s="1414">
        <f>NPV($C$117,$G623:AK623)+$F623</f>
        <v>7526647681.7714195</v>
      </c>
      <c r="AL750" s="1414">
        <f>NPV($C$117,$G623:AL623)+$F623</f>
        <v>7571525404.4383516</v>
      </c>
      <c r="AM750" s="1414">
        <f>NPV($C$117,$G623:AM623)+$F623</f>
        <v>7612919717.9530249</v>
      </c>
      <c r="AN750" s="1414">
        <f>NPV($C$117,$G623:AN623)+$F623</f>
        <v>7651111945.529253</v>
      </c>
      <c r="AO750" s="1414">
        <f>NPV($C$117,$G623:AO623)+$F623</f>
        <v>7686359330.2622662</v>
      </c>
      <c r="AP750" s="1414">
        <f>NPV($C$117,$G623:AP623)+$F623</f>
        <v>7718897276.7351685</v>
      </c>
      <c r="AQ750" s="1414">
        <f>NPV($C$117,$G623:AQ623)+$F623</f>
        <v>7748941358.5185127</v>
      </c>
      <c r="AR750" s="1414">
        <f>NPV($C$117,$G623:AR623)+$F623</f>
        <v>7776689119.7839184</v>
      </c>
      <c r="AS750" s="1414">
        <f>NPV($C$117,$G623:AS623)+$F623</f>
        <v>7802321695.2697906</v>
      </c>
      <c r="AT750" s="1414">
        <f>NPV($C$117,$G623:AT623)+$F623</f>
        <v>7826005269.5088902</v>
      </c>
      <c r="AU750" s="1414">
        <f>NPV($C$117,$G623:AU623)+$F623</f>
        <v>7847892393.4308414</v>
      </c>
      <c r="AV750" s="1414">
        <f>NPV($C$117,$G623:AV623)+$F623</f>
        <v>7868123174.0904484</v>
      </c>
      <c r="AW750" s="1414">
        <f>NPV($C$117,$G623:AW623)+$F623</f>
        <v>7886826351.2678146</v>
      </c>
      <c r="AX750" s="1414">
        <f>NPV($C$117,$G623:AX623)+$F623</f>
        <v>7904120272.9766827</v>
      </c>
      <c r="AY750" s="1414">
        <f>NPV($C$117,$G623:AY623)+$F623</f>
        <v>7920113780.4535179</v>
      </c>
      <c r="AZ750" s="1414">
        <f>NPV($C$117,$G623:AZ623)+$F623</f>
        <v>7934907011.9410534</v>
      </c>
      <c r="BA750" s="1414">
        <f>NPV($C$117,$G623:BA623)+$F623</f>
        <v>7948592133.4936142</v>
      </c>
      <c r="BB750" s="1414">
        <f>NPV($C$117,$G623:BB623)+$F623</f>
        <v>7961254004.0902939</v>
      </c>
      <c r="BC750" s="1414">
        <f>NPV($C$117,$G623:BC623)+$F623</f>
        <v>7972970781.5240822</v>
      </c>
      <c r="BD750" s="1414">
        <f>NPV($C$117,$G623:BD623)+$F623</f>
        <v>7983814474.8216686</v>
      </c>
      <c r="BE750" s="1414">
        <f>NPV($C$117,$G623:BE623)+$F623</f>
        <v>7993851448.3247261</v>
      </c>
      <c r="BF750" s="1414">
        <f>NPV($C$117,$G623:BF623)+$F623</f>
        <v>8003142882.0162506</v>
      </c>
      <c r="BG750" s="1414">
        <f>NPV($C$117,$G623:BG623)+$F623</f>
        <v>8011745192.1942196</v>
      </c>
      <c r="BH750" s="1414">
        <f>NPV($C$117,$G623:BH623)+$F623</f>
        <v>8019710416.1704464</v>
      </c>
      <c r="BI750" s="1414">
        <f>NPV($C$117,$G623:BI623)+$F623</f>
        <v>8027086564.2974319</v>
      </c>
      <c r="BJ750" s="1414">
        <f>NPV($C$117,$G623:BJ623)+$F623</f>
        <v>8033917942.2936954</v>
      </c>
      <c r="BK750" s="1414">
        <f>NPV($C$117,$G623:BK623)+$F623</f>
        <v>8040245446.5431538</v>
      </c>
      <c r="BL750" s="1414">
        <f>NPV($C$117,$G623:BL623)+$F623</f>
        <v>8046106834.7816525</v>
      </c>
      <c r="BM750" s="1414">
        <f>NPV($C$117,$G623:BM623)+$F623</f>
        <v>8051536974.3499203</v>
      </c>
      <c r="BN750" s="1415">
        <f>NPV($C$117,$G623:BN623)+$F623</f>
        <v>8056568069.9833984</v>
      </c>
    </row>
    <row r="751" spans="1:66" ht="6" customHeight="1" x14ac:dyDescent="0.15">
      <c r="A751" s="1123"/>
      <c r="B751" s="1337"/>
      <c r="C751" s="3678" t="str">
        <f>C688</f>
        <v>High Range Opex - High</v>
      </c>
      <c r="D751" s="1366"/>
      <c r="E751" s="1394"/>
      <c r="F751" s="2818"/>
      <c r="G751" s="1410"/>
      <c r="H751" s="1411"/>
      <c r="I751" s="1411"/>
      <c r="J751" s="1411"/>
      <c r="K751" s="1411"/>
      <c r="L751" s="1411"/>
      <c r="M751" s="1411"/>
      <c r="N751" s="1411"/>
      <c r="O751" s="1411"/>
      <c r="P751" s="1411"/>
      <c r="Q751" s="1411"/>
      <c r="R751" s="1411"/>
      <c r="S751" s="1411"/>
      <c r="T751" s="1411"/>
      <c r="U751" s="1411"/>
      <c r="V751" s="1411"/>
      <c r="W751" s="1411"/>
      <c r="X751" s="1411"/>
      <c r="Y751" s="1411"/>
      <c r="Z751" s="1411"/>
      <c r="AA751" s="1411"/>
      <c r="AB751" s="1411"/>
      <c r="AC751" s="1411"/>
      <c r="AD751" s="1411"/>
      <c r="AE751" s="1411"/>
      <c r="AF751" s="1411"/>
      <c r="AG751" s="1411"/>
      <c r="AH751" s="1411"/>
      <c r="AI751" s="1411"/>
      <c r="AJ751" s="1411"/>
      <c r="AK751" s="1411"/>
      <c r="AL751" s="1411"/>
      <c r="AM751" s="1411"/>
      <c r="AN751" s="1411"/>
      <c r="AO751" s="1411"/>
      <c r="AP751" s="1411"/>
      <c r="AQ751" s="1411"/>
      <c r="AR751" s="1411"/>
      <c r="AS751" s="1411"/>
      <c r="AT751" s="1411"/>
      <c r="AU751" s="1411"/>
      <c r="AV751" s="1411"/>
      <c r="AW751" s="1411"/>
      <c r="AX751" s="1411"/>
      <c r="AY751" s="1411"/>
      <c r="AZ751" s="1411"/>
      <c r="BA751" s="1411"/>
      <c r="BB751" s="1411"/>
      <c r="BC751" s="1411"/>
      <c r="BD751" s="1411"/>
      <c r="BE751" s="1411"/>
      <c r="BF751" s="1411"/>
      <c r="BG751" s="1411"/>
      <c r="BH751" s="1411"/>
      <c r="BI751" s="1411"/>
      <c r="BJ751" s="1411"/>
      <c r="BK751" s="1411"/>
      <c r="BL751" s="1411"/>
      <c r="BM751" s="1411"/>
      <c r="BN751" s="1412"/>
    </row>
    <row r="752" spans="1:66" x14ac:dyDescent="0.15">
      <c r="A752" s="1123"/>
      <c r="B752" s="1337"/>
      <c r="C752" s="3669"/>
      <c r="D752" s="1366" t="str">
        <f t="shared" si="201"/>
        <v>Low Price Range</v>
      </c>
      <c r="E752" s="1394" t="str">
        <f t="shared" si="201"/>
        <v>Low Range CAPEX</v>
      </c>
      <c r="F752" s="2818">
        <f t="shared" si="199"/>
        <v>-7904771925.7066746</v>
      </c>
      <c r="G752" s="1410">
        <f>NPV($C$117,$G625:G625)+$F625</f>
        <v>-1090377304.7178912</v>
      </c>
      <c r="H752" s="1411">
        <f>NPV($C$117,$G625:H625)+$F625</f>
        <v>-1378719813.0654082</v>
      </c>
      <c r="I752" s="1411">
        <f>NPV($C$117,$G625:I625)+$F625</f>
        <v>-1696004533.5325341</v>
      </c>
      <c r="J752" s="1411">
        <f>NPV($C$117,$G625:J625)+$F625</f>
        <v>-2020906280.0761132</v>
      </c>
      <c r="K752" s="1411">
        <f>NPV($C$117,$G625:K625)+$F625</f>
        <v>-2343518524.5373306</v>
      </c>
      <c r="L752" s="1411">
        <f>NPV($C$117,$G625:L625)+$F625</f>
        <v>-2658609983.3928595</v>
      </c>
      <c r="M752" s="1411">
        <f>NPV($C$117,$G625:M625)+$F625</f>
        <v>-2963270706.749372</v>
      </c>
      <c r="N752" s="1411">
        <f>NPV($C$117,$G625:N625)+$F625</f>
        <v>-3255882889.592782</v>
      </c>
      <c r="O752" s="1411">
        <f>NPV($C$117,$G625:O625)+$F625</f>
        <v>-3535602666.6382542</v>
      </c>
      <c r="P752" s="1411">
        <f>NPV($C$117,$G625:P625)+$F625</f>
        <v>-3802072611.5199723</v>
      </c>
      <c r="Q752" s="1411">
        <f>NPV($C$117,$G625:Q625)+$F625</f>
        <v>-4055250610.8278184</v>
      </c>
      <c r="R752" s="1411">
        <f>NPV($C$117,$G625:R625)+$F625</f>
        <v>-4295302499.0184889</v>
      </c>
      <c r="S752" s="1411">
        <f>NPV($C$117,$G625:S625)+$F625</f>
        <v>-4522531934.9656277</v>
      </c>
      <c r="T752" s="1411">
        <f>NPV($C$117,$G625:T625)+$F625</f>
        <v>-4737333164.9496565</v>
      </c>
      <c r="U752" s="1411">
        <f>NPV($C$117,$G625:U625)+$F625</f>
        <v>-4940158441.1902857</v>
      </c>
      <c r="V752" s="1411">
        <f>NPV($C$117,$G625:V625)+$F625</f>
        <v>-5131495147.5042877</v>
      </c>
      <c r="W752" s="1411">
        <f>NPV($C$117,$G625:W625)+$F625</f>
        <v>-5311849536.7173805</v>
      </c>
      <c r="X752" s="1411">
        <f>NPV($C$117,$G625:X625)+$F625</f>
        <v>-5481735077.3810949</v>
      </c>
      <c r="Y752" s="1411">
        <f>NPV($C$117,$G625:Y625)+$F625</f>
        <v>-5641664076.5531588</v>
      </c>
      <c r="Z752" s="1411">
        <f>NPV($C$117,$G625:Z625)+$F625</f>
        <v>-5792141668.6579123</v>
      </c>
      <c r="AA752" s="1411">
        <f>NPV($C$117,$G625:AA625)+$F625</f>
        <v>-5933661535.8239479</v>
      </c>
      <c r="AB752" s="1411">
        <f>NPV($C$117,$G625:AB625)+$F625</f>
        <v>-6066702908.7781181</v>
      </c>
      <c r="AC752" s="1411">
        <f>NPV($C$117,$G625:AC625)+$F625</f>
        <v>-6191728522.6202021</v>
      </c>
      <c r="AD752" s="1411">
        <f>NPV($C$117,$G625:AD625)+$F625</f>
        <v>-6309183288.890522</v>
      </c>
      <c r="AE752" s="1411">
        <f>NPV($C$117,$G625:AE625)+$F625</f>
        <v>-6419493506.9666376</v>
      </c>
      <c r="AF752" s="1411">
        <f>NPV($C$117,$G625:AF625)+$F625</f>
        <v>-6523066482.1184425</v>
      </c>
      <c r="AG752" s="1411">
        <f>NPV($C$117,$G625:AG625)+$F625</f>
        <v>-6620290449.8377323</v>
      </c>
      <c r="AH752" s="1411">
        <f>NPV($C$117,$G625:AH625)+$F625</f>
        <v>-6711534729.892087</v>
      </c>
      <c r="AI752" s="1411">
        <f>NPV($C$117,$G625:AI625)+$F625</f>
        <v>-6797150051.3471737</v>
      </c>
      <c r="AJ752" s="1411">
        <f>NPV($C$117,$G625:AJ625)+$F625</f>
        <v>-6877469003.2227125</v>
      </c>
      <c r="AK752" s="1411">
        <f>NPV($C$117,$G625:AK625)+$F625</f>
        <v>-6952806575.662591</v>
      </c>
      <c r="AL752" s="1411">
        <f>NPV($C$117,$G625:AL625)+$F625</f>
        <v>-7023460764.3385067</v>
      </c>
      <c r="AM752" s="1411">
        <f>NPV($C$117,$G625:AM625)+$F625</f>
        <v>-7089713216.8651657</v>
      </c>
      <c r="AN752" s="1411">
        <f>NPV($C$117,$G625:AN625)+$F625</f>
        <v>-7151829904.7179766</v>
      </c>
      <c r="AO752" s="1411">
        <f>NPV($C$117,$G625:AO625)+$F625</f>
        <v>-7210061807.8304882</v>
      </c>
      <c r="AP752" s="1411">
        <f>NPV($C$117,$G625:AP625)+$F625</f>
        <v>-7264645601.9459915</v>
      </c>
      <c r="AQ752" s="1411">
        <f>NPV($C$117,$G625:AQ625)+$F625</f>
        <v>-7315804341.0838051</v>
      </c>
      <c r="AR752" s="1411">
        <f>NPV($C$117,$G625:AR625)+$F625</f>
        <v>-7363748129.2905064</v>
      </c>
      <c r="AS752" s="1411">
        <f>NPV($C$117,$G625:AS625)+$F625</f>
        <v>-7408674777.282547</v>
      </c>
      <c r="AT752" s="1411">
        <f>NPV($C$117,$G625:AT625)+$F625</f>
        <v>-7450770440.7282963</v>
      </c>
      <c r="AU752" s="1411">
        <f>NPV($C$117,$G625:AU625)+$F625</f>
        <v>-7490210237.8257971</v>
      </c>
      <c r="AV752" s="1411">
        <f>NPV($C$117,$G625:AV625)+$F625</f>
        <v>-7527158844.5549631</v>
      </c>
      <c r="AW752" s="1411">
        <f>NPV($C$117,$G625:AW625)+$F625</f>
        <v>-7561771066.5569849</v>
      </c>
      <c r="AX752" s="1411">
        <f>NPV($C$117,$G625:AX625)+$F625</f>
        <v>-7594192387.0488167</v>
      </c>
      <c r="AY752" s="1411">
        <f>NPV($C$117,$G625:AY625)+$F625</f>
        <v>-7624559490.5400133</v>
      </c>
      <c r="AZ752" s="1411">
        <f>NPV($C$117,$G625:AZ625)+$F625</f>
        <v>-7653000762.4015837</v>
      </c>
      <c r="BA752" s="1411">
        <f>NPV($C$117,$G625:BA625)+$F625</f>
        <v>-7679636764.5566273</v>
      </c>
      <c r="BB752" s="1411">
        <f>NPV($C$117,$G625:BB625)+$F625</f>
        <v>-7704580687.7324028</v>
      </c>
      <c r="BC752" s="1411">
        <f>NPV($C$117,$G625:BC625)+$F625</f>
        <v>-7727938780.8426142</v>
      </c>
      <c r="BD752" s="1411">
        <f>NPV($C$117,$G625:BD625)+$F625</f>
        <v>-7749810758.1649818</v>
      </c>
      <c r="BE752" s="1411">
        <f>NPV($C$117,$G625:BE625)+$F625</f>
        <v>-7770290185.0487556</v>
      </c>
      <c r="BF752" s="1411">
        <f>NPV($C$117,$G625:BF625)+$F625</f>
        <v>-7789464842.9350691</v>
      </c>
      <c r="BG752" s="1411">
        <f>NPV($C$117,$G625:BG625)+$F625</f>
        <v>-7807417074.5037918</v>
      </c>
      <c r="BH752" s="1411">
        <f>NPV($C$117,$G625:BH625)+$F625</f>
        <v>-7824224109.7775564</v>
      </c>
      <c r="BI752" s="1411">
        <f>NPV($C$117,$G625:BI625)+$F625</f>
        <v>-7839958374.0194607</v>
      </c>
      <c r="BJ752" s="1411">
        <f>NPV($C$117,$G625:BJ625)+$F625</f>
        <v>-7854687778.2579412</v>
      </c>
      <c r="BK752" s="1411">
        <f>NPV($C$117,$G625:BK625)+$F625</f>
        <v>-7868475993.2624092</v>
      </c>
      <c r="BL752" s="1411">
        <f>NPV($C$117,$G625:BL625)+$F625</f>
        <v>-7881382707.7778502</v>
      </c>
      <c r="BM752" s="1411">
        <f>NPV($C$117,$G625:BM625)+$F625</f>
        <v>-7893463871.8070831</v>
      </c>
      <c r="BN752" s="1412">
        <f>NPV($C$117,$G625:BN625)+$F625</f>
        <v>-7904771925.7066746</v>
      </c>
    </row>
    <row r="753" spans="1:66" x14ac:dyDescent="0.15">
      <c r="A753" s="1123"/>
      <c r="B753" s="1337"/>
      <c r="C753" s="3669"/>
      <c r="D753" s="1366" t="str">
        <f t="shared" si="201"/>
        <v>Low Price Range</v>
      </c>
      <c r="E753" s="1394" t="str">
        <f t="shared" si="201"/>
        <v>Low Range CAPEX</v>
      </c>
      <c r="F753" s="2818">
        <f t="shared" si="199"/>
        <v>-7114090476.5441713</v>
      </c>
      <c r="G753" s="1410">
        <f>NPV($C$117,$G626:G626)+$F626</f>
        <v>-1090377304.7178912</v>
      </c>
      <c r="H753" s="1411">
        <f>NPV($C$117,$G626:H626)+$F626</f>
        <v>-1352626545.465791</v>
      </c>
      <c r="I753" s="1411">
        <f>NPV($C$117,$G626:I626)+$F626</f>
        <v>-1635368475.3851318</v>
      </c>
      <c r="J753" s="1411">
        <f>NPV($C$117,$G626:J626)+$F626</f>
        <v>-1922651223.7927942</v>
      </c>
      <c r="K753" s="1411">
        <f>NPV($C$117,$G626:K626)+$F626</f>
        <v>-2206887807.3526664</v>
      </c>
      <c r="L753" s="1411">
        <f>NPV($C$117,$G626:L626)+$F626</f>
        <v>-2484011363.8286629</v>
      </c>
      <c r="M753" s="1411">
        <f>NPV($C$117,$G626:M626)+$F626</f>
        <v>-2751739270.3381767</v>
      </c>
      <c r="N753" s="1411">
        <f>NPV($C$117,$G626:N626)+$F626</f>
        <v>-3008798558.0319414</v>
      </c>
      <c r="O753" s="1411">
        <f>NPV($C$117,$G626:O626)+$F626</f>
        <v>-3254529260.7594109</v>
      </c>
      <c r="P753" s="1411">
        <f>NPV($C$117,$G626:P626)+$F626</f>
        <v>-3488661143.7264276</v>
      </c>
      <c r="Q753" s="1411">
        <f>NPV($C$117,$G626:Q626)+$F626</f>
        <v>-3711179112.5594416</v>
      </c>
      <c r="R753" s="1411">
        <f>NPV($C$117,$G626:R626)+$F626</f>
        <v>-3922237812.813499</v>
      </c>
      <c r="S753" s="1411">
        <f>NPV($C$117,$G626:S626)+$F626</f>
        <v>-4122105282.7834764</v>
      </c>
      <c r="T753" s="1411">
        <f>NPV($C$117,$G626:T626)+$F626</f>
        <v>-4311124643.4654789</v>
      </c>
      <c r="U753" s="1411">
        <f>NPV($C$117,$G626:U626)+$F626</f>
        <v>-4489687447.7239304</v>
      </c>
      <c r="V753" s="1411">
        <f>NPV($C$117,$G626:V626)+$F626</f>
        <v>-4658214819.5728998</v>
      </c>
      <c r="W753" s="1411">
        <f>NPV($C$117,$G626:W626)+$F626</f>
        <v>-4817143942.896699</v>
      </c>
      <c r="X753" s="1411">
        <f>NPV($C$117,$G626:X626)+$F626</f>
        <v>-4966918308.1494236</v>
      </c>
      <c r="Y753" s="1411">
        <f>NPV($C$117,$G626:Y626)+$F626</f>
        <v>-5107980649.4746637</v>
      </c>
      <c r="Z753" s="1411">
        <f>NPV($C$117,$G626:Z626)+$F626</f>
        <v>-5240767838.4074564</v>
      </c>
      <c r="AA753" s="1411">
        <f>NPV($C$117,$G626:AA626)+$F626</f>
        <v>-5365707218.9217253</v>
      </c>
      <c r="AB753" s="1411">
        <f>NPV($C$117,$G626:AB626)+$F626</f>
        <v>-5483214015.3423367</v>
      </c>
      <c r="AC753" s="1411">
        <f>NPV($C$117,$G626:AC626)+$F626</f>
        <v>-5593689545.3301878</v>
      </c>
      <c r="AD753" s="1411">
        <f>NPV($C$117,$G626:AD626)+$F626</f>
        <v>-5697520040.5809641</v>
      </c>
      <c r="AE753" s="1411">
        <f>NPV($C$117,$G626:AE626)+$F626</f>
        <v>-5795075928.0035315</v>
      </c>
      <c r="AF753" s="1411">
        <f>NPV($C$117,$G626:AF626)+$F626</f>
        <v>-5886711460.3730745</v>
      </c>
      <c r="AG753" s="1411">
        <f>NPV($C$117,$G626:AG626)+$F626</f>
        <v>-5972764612.0051699</v>
      </c>
      <c r="AH753" s="1411">
        <f>NPV($C$117,$G626:AH626)+$F626</f>
        <v>-6053557174.6992912</v>
      </c>
      <c r="AI753" s="1411">
        <f>NPV($C$117,$G626:AI626)+$F626</f>
        <v>-6129395003.9849548</v>
      </c>
      <c r="AJ753" s="1411">
        <f>NPV($C$117,$G626:AJ626)+$F626</f>
        <v>-6200568376.9102945</v>
      </c>
      <c r="AK753" s="1411">
        <f>NPV($C$117,$G626:AK626)+$F626</f>
        <v>-6267352431.1841192</v>
      </c>
      <c r="AL753" s="1411">
        <f>NPV($C$117,$G626:AL626)+$F626</f>
        <v>-6330007662.0910978</v>
      </c>
      <c r="AM753" s="1411">
        <f>NPV($C$117,$G626:AM626)+$F626</f>
        <v>-6388780458.7316837</v>
      </c>
      <c r="AN753" s="1411">
        <f>NPV($C$117,$G626:AN626)+$F626</f>
        <v>-6443903665.1488733</v>
      </c>
      <c r="AO753" s="1411">
        <f>NPV($C$117,$G626:AO626)+$F626</f>
        <v>-6495597155.0553923</v>
      </c>
      <c r="AP753" s="1411">
        <f>NPV($C$117,$G626:AP626)+$F626</f>
        <v>-6544068411.3631725</v>
      </c>
      <c r="AQ753" s="1411">
        <f>NPV($C$117,$G626:AQ626)+$F626</f>
        <v>-6589513103.6896124</v>
      </c>
      <c r="AR753" s="1411">
        <f>NPV($C$117,$G626:AR626)+$F626</f>
        <v>-6632115658.5839825</v>
      </c>
      <c r="AS753" s="1411">
        <f>NPV($C$117,$G626:AS626)+$F626</f>
        <v>-6672049818.4684763</v>
      </c>
      <c r="AT753" s="1411">
        <f>NPV($C$117,$G626:AT626)+$F626</f>
        <v>-6709479186.2878027</v>
      </c>
      <c r="AU753" s="1411">
        <f>NPV($C$117,$G626:AU626)+$F626</f>
        <v>-6744557753.6604567</v>
      </c>
      <c r="AV753" s="1411">
        <f>NPV($C$117,$G626:AV626)+$F626</f>
        <v>-6777430410.9640532</v>
      </c>
      <c r="AW753" s="1411">
        <f>NPV($C$117,$G626:AW626)+$F626</f>
        <v>-6808233438.2980232</v>
      </c>
      <c r="AX753" s="1411">
        <f>NPV($C$117,$G626:AX626)+$F626</f>
        <v>-6837094976.6745834</v>
      </c>
      <c r="AY753" s="1411">
        <f>NPV($C$117,$G626:AY626)+$F626</f>
        <v>-6864135479.1131182</v>
      </c>
      <c r="AZ753" s="1411">
        <f>NPV($C$117,$G626:AZ626)+$F626</f>
        <v>-6889468141.5698624</v>
      </c>
      <c r="BA753" s="1411">
        <f>NPV($C$117,$G626:BA626)+$F626</f>
        <v>-6913199313.8368196</v>
      </c>
      <c r="BB753" s="1411">
        <f>NPV($C$117,$G626:BB626)+$F626</f>
        <v>-6935428890.7014418</v>
      </c>
      <c r="BC753" s="1411">
        <f>NPV($C$117,$G626:BC626)+$F626</f>
        <v>-6956250683.7801218</v>
      </c>
      <c r="BD753" s="1411">
        <f>NPV($C$117,$G626:BD626)+$F626</f>
        <v>-6975752774.5307121</v>
      </c>
      <c r="BE753" s="1411">
        <f>NPV($C$117,$G626:BE626)+$F626</f>
        <v>-6994017849.0175781</v>
      </c>
      <c r="BF753" s="1411">
        <f>NPV($C$117,$G626:BF626)+$F626</f>
        <v>-7011123515.0516443</v>
      </c>
      <c r="BG753" s="1411">
        <f>NPV($C$117,$G626:BG626)+$F626</f>
        <v>-7027142602.3611107</v>
      </c>
      <c r="BH753" s="1411">
        <f>NPV($C$117,$G626:BH626)+$F626</f>
        <v>-7042143446.4690847</v>
      </c>
      <c r="BI753" s="1411">
        <f>NPV($C$117,$G626:BI626)+$F626</f>
        <v>-7056190156.9646673</v>
      </c>
      <c r="BJ753" s="1411">
        <f>NPV($C$117,$G626:BJ626)+$F626</f>
        <v>-7069342870.8561754</v>
      </c>
      <c r="BK753" s="1411">
        <f>NPV($C$117,$G626:BK626)+$F626</f>
        <v>-7081657991.6907806</v>
      </c>
      <c r="BL753" s="1411">
        <f>NPV($C$117,$G626:BL626)+$F626</f>
        <v>-7093188415.1152668</v>
      </c>
      <c r="BM753" s="1411">
        <f>NPV($C$117,$G626:BM626)+$F626</f>
        <v>-7103983741.5390863</v>
      </c>
      <c r="BN753" s="1412">
        <f>NPV($C$117,$G626:BN626)+$F626</f>
        <v>-7114090476.5441713</v>
      </c>
    </row>
    <row r="754" spans="1:66" x14ac:dyDescent="0.15">
      <c r="A754" s="1123"/>
      <c r="B754" s="1337"/>
      <c r="C754" s="3669"/>
      <c r="D754" s="1366" t="str">
        <f t="shared" si="201"/>
        <v>Low Price Range</v>
      </c>
      <c r="E754" s="1394" t="str">
        <f t="shared" si="201"/>
        <v>Low Range CAPEX</v>
      </c>
      <c r="F754" s="2818">
        <f t="shared" si="199"/>
        <v>-6188363980.5634527</v>
      </c>
      <c r="G754" s="1410">
        <f>NPV($C$117,$G627:G627)+$F627</f>
        <v>-1090377304.7178912</v>
      </c>
      <c r="H754" s="1411">
        <f>NPV($C$117,$G627:H627)+$F627</f>
        <v>-1326533277.8661737</v>
      </c>
      <c r="I754" s="1411">
        <f>NPV($C$117,$G627:I627)+$F627</f>
        <v>-1573522626.3766179</v>
      </c>
      <c r="J754" s="1411">
        <f>NPV($C$117,$G627:J627)+$F627</f>
        <v>-1820906437.367399</v>
      </c>
      <c r="K754" s="1411">
        <f>NPV($C$117,$G627:K627)+$F627</f>
        <v>-2063663530.1515508</v>
      </c>
      <c r="L754" s="1411">
        <f>NPV($C$117,$G627:L627)+$F627</f>
        <v>-2299108588.5301585</v>
      </c>
      <c r="M754" s="1411">
        <f>NPV($C$117,$G627:M627)+$F627</f>
        <v>-2525760603.0346746</v>
      </c>
      <c r="N754" s="1411">
        <f>NPV($C$117,$G627:N627)+$F627</f>
        <v>-2742828323.2345295</v>
      </c>
      <c r="O754" s="1411">
        <f>NPV($C$117,$G627:O627)+$F627</f>
        <v>-2949942686.7262912</v>
      </c>
      <c r="P754" s="1411">
        <f>NPV($C$117,$G627:P627)+$F627</f>
        <v>-3147004266.1672845</v>
      </c>
      <c r="Q754" s="1411">
        <f>NPV($C$117,$G627:Q627)+$F627</f>
        <v>-3334090315.3513398</v>
      </c>
      <c r="R754" s="1411">
        <f>NPV($C$117,$G627:R627)+$F627</f>
        <v>-3511395255.6110749</v>
      </c>
      <c r="S754" s="1411">
        <f>NPV($C$117,$G627:S627)+$F627</f>
        <v>-3679191116.0625615</v>
      </c>
      <c r="T754" s="1411">
        <f>NPV($C$117,$G627:T627)+$F627</f>
        <v>-3837800476.0354686</v>
      </c>
      <c r="U754" s="1411">
        <f>NPV($C$117,$G627:U627)+$F627</f>
        <v>-3987577555.9500604</v>
      </c>
      <c r="V754" s="1411">
        <f>NPV($C$117,$G627:V627)+$F627</f>
        <v>-4128894793.1897855</v>
      </c>
      <c r="W754" s="1411">
        <f>NPV($C$117,$G627:W627)+$F627</f>
        <v>-4262133209.6603632</v>
      </c>
      <c r="X754" s="1411">
        <f>NPV($C$117,$G627:X627)+$F627</f>
        <v>-4387675458.8471947</v>
      </c>
      <c r="Y754" s="1411">
        <f>NPV($C$117,$G627:Y627)+$F627</f>
        <v>-4505900801.2376089</v>
      </c>
      <c r="Z754" s="1411">
        <f>NPV($C$117,$G627:Z627)+$F627</f>
        <v>-4617181488.5063772</v>
      </c>
      <c r="AA754" s="1411">
        <f>NPV($C$117,$G627:AA627)+$F627</f>
        <v>-4721880189.4904137</v>
      </c>
      <c r="AB754" s="1411">
        <f>NPV($C$117,$G627:AB627)+$F627</f>
        <v>-4820348194.0624132</v>
      </c>
      <c r="AC754" s="1411">
        <f>NPV($C$117,$G627:AC627)+$F627</f>
        <v>-4912924202.1454229</v>
      </c>
      <c r="AD754" s="1411">
        <f>NPV($C$117,$G627:AD627)+$F627</f>
        <v>-4999933555.1395121</v>
      </c>
      <c r="AE754" s="1411">
        <f>NPV($C$117,$G627:AE627)+$F627</f>
        <v>-5081687802.8219986</v>
      </c>
      <c r="AF754" s="1411">
        <f>NPV($C$117,$G627:AF627)+$F627</f>
        <v>-5158484524.7791004</v>
      </c>
      <c r="AG754" s="1411">
        <f>NPV($C$117,$G627:AG627)+$F627</f>
        <v>-5230607344.568531</v>
      </c>
      <c r="AH754" s="1411">
        <f>NPV($C$117,$G627:AH627)+$F627</f>
        <v>-5298326089.0803175</v>
      </c>
      <c r="AI754" s="1411">
        <f>NPV($C$117,$G627:AI627)+$F627</f>
        <v>-5361897056.3150187</v>
      </c>
      <c r="AJ754" s="1411">
        <f>NPV($C$117,$G627:AJ627)+$F627</f>
        <v>-5421563362.9811153</v>
      </c>
      <c r="AK754" s="1411">
        <f>NPV($C$117,$G627:AK627)+$F627</f>
        <v>-5477555349.595252</v>
      </c>
      <c r="AL754" s="1411">
        <f>NPV($C$117,$G627:AL627)+$F627</f>
        <v>-5530091025.6297607</v>
      </c>
      <c r="AM754" s="1411">
        <f>NPV($C$117,$G627:AM627)+$F627</f>
        <v>-5579376541.0389996</v>
      </c>
      <c r="AN754" s="1411">
        <f>NPV($C$117,$G627:AN627)+$F627</f>
        <v>-5625606673.4647322</v>
      </c>
      <c r="AO754" s="1411">
        <f>NPV($C$117,$G627:AO627)+$F627</f>
        <v>-5668965322.7601843</v>
      </c>
      <c r="AP754" s="1411">
        <f>NPV($C$117,$G627:AP627)+$F627</f>
        <v>-5709626006.3243427</v>
      </c>
      <c r="AQ754" s="1411">
        <f>NPV($C$117,$G627:AQ627)+$F627</f>
        <v>-5747752350.2096167</v>
      </c>
      <c r="AR754" s="1411">
        <f>NPV($C$117,$G627:AR627)+$F627</f>
        <v>-5783498572.1387997</v>
      </c>
      <c r="AS754" s="1411">
        <f>NPV($C$117,$G627:AS627)+$F627</f>
        <v>-5817009953.5042038</v>
      </c>
      <c r="AT754" s="1411">
        <f>NPV($C$117,$G627:AT627)+$F627</f>
        <v>-5848423298.1713934</v>
      </c>
      <c r="AU754" s="1411">
        <f>NPV($C$117,$G627:AU627)+$F627</f>
        <v>-5877867376.5100679</v>
      </c>
      <c r="AV754" s="1411">
        <f>NPV($C$117,$G627:AV627)+$F627</f>
        <v>-5905463353.5550051</v>
      </c>
      <c r="AW754" s="1411">
        <f>NPV($C$117,$G627:AW627)+$F627</f>
        <v>-5931325200.584054</v>
      </c>
      <c r="AX754" s="1411">
        <f>NPV($C$117,$G627:AX627)+$F627</f>
        <v>-5955560089.7065296</v>
      </c>
      <c r="AY754" s="1411">
        <f>NPV($C$117,$G627:AY627)+$F627</f>
        <v>-5978268771.2989178</v>
      </c>
      <c r="AZ754" s="1411">
        <f>NPV($C$117,$G627:AZ627)+$F627</f>
        <v>-5999545934.317338</v>
      </c>
      <c r="BA754" s="1411">
        <f>NPV($C$117,$G627:BA627)+$F627</f>
        <v>-6019480549.6674232</v>
      </c>
      <c r="BB754" s="1411">
        <f>NPV($C$117,$G627:BB627)+$F627</f>
        <v>-6038156196.9297495</v>
      </c>
      <c r="BC754" s="1411">
        <f>NPV($C$117,$G627:BC627)+$F627</f>
        <v>-6055651374.8291121</v>
      </c>
      <c r="BD754" s="1411">
        <f>NPV($C$117,$G627:BD627)+$F627</f>
        <v>-6072039795.9037304</v>
      </c>
      <c r="BE754" s="1411">
        <f>NPV($C$117,$G627:BE627)+$F627</f>
        <v>-6087390665.8801641</v>
      </c>
      <c r="BF754" s="1411">
        <f>NPV($C$117,$G627:BF627)+$F627</f>
        <v>-6101768948.2946777</v>
      </c>
      <c r="BG754" s="1411">
        <f>NPV($C$117,$G627:BG627)+$F627</f>
        <v>-6115235614.9247484</v>
      </c>
      <c r="BH754" s="1411">
        <f>NPV($C$117,$G627:BH627)+$F627</f>
        <v>-6127847882.6078119</v>
      </c>
      <c r="BI754" s="1411">
        <f>NPV($C$117,$G627:BI627)+$F627</f>
        <v>-6139659437.0298252</v>
      </c>
      <c r="BJ754" s="1411">
        <f>NPV($C$117,$G627:BJ627)+$F627</f>
        <v>-6150720644.0656137</v>
      </c>
      <c r="BK754" s="1411">
        <f>NPV($C$117,$G627:BK627)+$F627</f>
        <v>-6161078749.2473259</v>
      </c>
      <c r="BL754" s="1411">
        <f>NPV($C$117,$G627:BL627)+$F627</f>
        <v>-6170778065.9277849</v>
      </c>
      <c r="BM754" s="1411">
        <f>NPV($C$117,$G627:BM627)+$F627</f>
        <v>-6179860152.6930361</v>
      </c>
      <c r="BN754" s="1412">
        <f>NPV($C$117,$G627:BN627)+$F627</f>
        <v>-6188363980.5634527</v>
      </c>
    </row>
    <row r="755" spans="1:66" ht="7.5" customHeight="1" x14ac:dyDescent="0.15">
      <c r="A755" s="1123"/>
      <c r="B755" s="1337"/>
      <c r="C755" s="3669"/>
      <c r="D755" s="1366"/>
      <c r="E755" s="1394"/>
      <c r="F755" s="2818"/>
      <c r="G755" s="1410"/>
      <c r="H755" s="1411"/>
      <c r="I755" s="1411"/>
      <c r="J755" s="1411"/>
      <c r="K755" s="1411"/>
      <c r="L755" s="1411"/>
      <c r="M755" s="1411"/>
      <c r="N755" s="1411"/>
      <c r="O755" s="1411"/>
      <c r="P755" s="1411"/>
      <c r="Q755" s="1411"/>
      <c r="R755" s="1411"/>
      <c r="S755" s="1411"/>
      <c r="T755" s="1411"/>
      <c r="U755" s="1411"/>
      <c r="V755" s="1411"/>
      <c r="W755" s="1411"/>
      <c r="X755" s="1411"/>
      <c r="Y755" s="1411"/>
      <c r="Z755" s="1411"/>
      <c r="AA755" s="1411"/>
      <c r="AB755" s="1411"/>
      <c r="AC755" s="1411"/>
      <c r="AD755" s="1411"/>
      <c r="AE755" s="1411"/>
      <c r="AF755" s="1411"/>
      <c r="AG755" s="1411"/>
      <c r="AH755" s="1411"/>
      <c r="AI755" s="1411"/>
      <c r="AJ755" s="1411"/>
      <c r="AK755" s="1411"/>
      <c r="AL755" s="1411"/>
      <c r="AM755" s="1411"/>
      <c r="AN755" s="1411"/>
      <c r="AO755" s="1411"/>
      <c r="AP755" s="1411"/>
      <c r="AQ755" s="1411"/>
      <c r="AR755" s="1411"/>
      <c r="AS755" s="1411"/>
      <c r="AT755" s="1411"/>
      <c r="AU755" s="1411"/>
      <c r="AV755" s="1411"/>
      <c r="AW755" s="1411"/>
      <c r="AX755" s="1411"/>
      <c r="AY755" s="1411"/>
      <c r="AZ755" s="1411"/>
      <c r="BA755" s="1411"/>
      <c r="BB755" s="1411"/>
      <c r="BC755" s="1411"/>
      <c r="BD755" s="1411"/>
      <c r="BE755" s="1411"/>
      <c r="BF755" s="1411"/>
      <c r="BG755" s="1411"/>
      <c r="BH755" s="1411"/>
      <c r="BI755" s="1411"/>
      <c r="BJ755" s="1411"/>
      <c r="BK755" s="1411"/>
      <c r="BL755" s="1411"/>
      <c r="BM755" s="1411"/>
      <c r="BN755" s="1412"/>
    </row>
    <row r="756" spans="1:66" x14ac:dyDescent="0.15">
      <c r="A756" s="1123"/>
      <c r="B756" s="1337"/>
      <c r="C756" s="3669"/>
      <c r="D756" s="1366" t="str">
        <f t="shared" si="201"/>
        <v>High Price Range</v>
      </c>
      <c r="E756" s="1394" t="str">
        <f t="shared" si="201"/>
        <v>Low Range CAPEX</v>
      </c>
      <c r="F756" s="2818">
        <f t="shared" si="199"/>
        <v>1370218027.8093138</v>
      </c>
      <c r="G756" s="1410">
        <f>NPV($C$117,$G629:G629)+$F629</f>
        <v>97270577.727425456</v>
      </c>
      <c r="H756" s="1411">
        <f>NPV($C$117,$G629:H629)+$F629</f>
        <v>697055108.0378381</v>
      </c>
      <c r="I756" s="1411">
        <f>NPV($C$117,$G629:I629)+$F629</f>
        <v>1108361341.9307446</v>
      </c>
      <c r="J756" s="1411">
        <f>NPV($C$117,$G629:J629)+$F629</f>
        <v>1404271293.789465</v>
      </c>
      <c r="K756" s="1411">
        <f>NPV($C$117,$G629:K629)+$F629</f>
        <v>1621740476.5227051</v>
      </c>
      <c r="L756" s="1411">
        <f>NPV($C$117,$G629:L629)+$F629</f>
        <v>1782713719.2745886</v>
      </c>
      <c r="M756" s="1411">
        <f>NPV($C$117,$G629:M629)+$F629</f>
        <v>1901511964.5043988</v>
      </c>
      <c r="N756" s="1411">
        <f>NPV($C$117,$G629:N629)+$F629</f>
        <v>1988074615.2242856</v>
      </c>
      <c r="O756" s="1411">
        <f>NPV($C$117,$G629:O629)+$F629</f>
        <v>2049602337.2008452</v>
      </c>
      <c r="P756" s="1411">
        <f>NPV($C$117,$G629:P629)+$F629</f>
        <v>2091476931.7863984</v>
      </c>
      <c r="Q756" s="1411">
        <f>NPV($C$117,$G629:Q629)+$F629</f>
        <v>2117815915.4380002</v>
      </c>
      <c r="R756" s="1411">
        <f>NPV($C$117,$G629:R629)+$F629</f>
        <v>2131826433.4968433</v>
      </c>
      <c r="S756" s="1411">
        <f>NPV($C$117,$G629:S629)+$F629</f>
        <v>2136041524.2277007</v>
      </c>
      <c r="T756" s="1411">
        <f>NPV($C$117,$G629:T629)+$F629</f>
        <v>2132483703.2591977</v>
      </c>
      <c r="U756" s="1411">
        <f>NPV($C$117,$G629:U629)+$F629</f>
        <v>2122781681.0564198</v>
      </c>
      <c r="V756" s="1411">
        <f>NPV($C$117,$G629:V629)+$F629</f>
        <v>2108255756.0796924</v>
      </c>
      <c r="W756" s="1411">
        <f>NPV($C$117,$G629:W629)+$F629</f>
        <v>2089981626.8656139</v>
      </c>
      <c r="X756" s="1411">
        <f>NPV($C$117,$G629:X629)+$F629</f>
        <v>2068838944.2646899</v>
      </c>
      <c r="Y756" s="1411">
        <f>NPV($C$117,$G629:Y629)+$F629</f>
        <v>2045548828.4143252</v>
      </c>
      <c r="Z756" s="1411">
        <f>NPV($C$117,$G629:Z629)+$F629</f>
        <v>2020703247.777729</v>
      </c>
      <c r="AA756" s="1411">
        <f>NPV($C$117,$G629:AA629)+$F629</f>
        <v>1994788293.0206323</v>
      </c>
      <c r="AB756" s="1411">
        <f>NPV($C$117,$G629:AB629)+$F629</f>
        <v>1968202800.9271984</v>
      </c>
      <c r="AC756" s="1411">
        <f>NPV($C$117,$G629:AC629)+$F629</f>
        <v>1941273388.9399877</v>
      </c>
      <c r="AD756" s="1411">
        <f>NPV($C$117,$G629:AD629)+$F629</f>
        <v>1914266685.8122673</v>
      </c>
      <c r="AE756" s="1411">
        <f>NPV($C$117,$G629:AE629)+$F629</f>
        <v>1887399348.5776787</v>
      </c>
      <c r="AF756" s="1411">
        <f>NPV($C$117,$G629:AF629)+$F629</f>
        <v>1860846315.1244001</v>
      </c>
      <c r="AG756" s="1411">
        <f>NPV($C$117,$G629:AG629)+$F629</f>
        <v>1834747638.4471889</v>
      </c>
      <c r="AH756" s="1411">
        <f>NPV($C$117,$G629:AH629)+$F629</f>
        <v>1809214172.0184278</v>
      </c>
      <c r="AI756" s="1411">
        <f>NPV($C$117,$G629:AI629)+$F629</f>
        <v>1784332318.1109886</v>
      </c>
      <c r="AJ756" s="1411">
        <f>NPV($C$117,$G629:AJ629)+$F629</f>
        <v>1760168007.1015668</v>
      </c>
      <c r="AK756" s="1411">
        <f>NPV($C$117,$G629:AK629)+$F629</f>
        <v>1736770042.1239367</v>
      </c>
      <c r="AL756" s="1411">
        <f>NPV($C$117,$G629:AL629)+$F629</f>
        <v>1714172917.3262391</v>
      </c>
      <c r="AM756" s="1411">
        <f>NPV($C$117,$G629:AM629)+$F629</f>
        <v>1692399197.5422182</v>
      </c>
      <c r="AN756" s="1411">
        <f>NPV($C$117,$G629:AN629)+$F629</f>
        <v>1671461531.0488663</v>
      </c>
      <c r="AO756" s="1411">
        <f>NPV($C$117,$G629:AO629)+$F629</f>
        <v>1651364354.2469182</v>
      </c>
      <c r="AP756" s="1411">
        <f>NPV($C$117,$G629:AP629)+$F629</f>
        <v>1632105336.8178849</v>
      </c>
      <c r="AQ756" s="1411">
        <f>NPV($C$117,$G629:AQ629)+$F629</f>
        <v>1613676607.6193571</v>
      </c>
      <c r="AR756" s="1411">
        <f>NPV($C$117,$G629:AR629)+$F629</f>
        <v>1596065794.8525991</v>
      </c>
      <c r="AS756" s="1411">
        <f>NPV($C$117,$G629:AS629)+$F629</f>
        <v>1579256908.5466628</v>
      </c>
      <c r="AT756" s="1411">
        <f>NPV($C$117,$G629:AT629)+$F629</f>
        <v>1563231088.8997927</v>
      </c>
      <c r="AU756" s="1411">
        <f>NPV($C$117,$G629:AU629)+$F629</f>
        <v>1547967240.3062296</v>
      </c>
      <c r="AV756" s="1411">
        <f>NPV($C$117,$G629:AV629)+$F629</f>
        <v>1533442567.8217058</v>
      </c>
      <c r="AW756" s="1411">
        <f>NPV($C$117,$G629:AW629)+$F629</f>
        <v>1519633030.2634225</v>
      </c>
      <c r="AX756" s="1411">
        <f>NPV($C$117,$G629:AX629)+$F629</f>
        <v>1506513722.0046334</v>
      </c>
      <c r="AY756" s="1411">
        <f>NPV($C$117,$G629:AY629)+$F629</f>
        <v>1494059193.7338243</v>
      </c>
      <c r="AZ756" s="1411">
        <f>NPV($C$117,$G629:AZ629)+$F629</f>
        <v>1482243720.9428992</v>
      </c>
      <c r="BA756" s="1411">
        <f>NPV($C$117,$G629:BA629)+$F629</f>
        <v>1471041527.6383491</v>
      </c>
      <c r="BB756" s="1411">
        <f>NPV($C$117,$G629:BB629)+$F629</f>
        <v>1460426971.694232</v>
      </c>
      <c r="BC756" s="1411">
        <f>NPV($C$117,$G629:BC629)+$F629</f>
        <v>1450374697.3533525</v>
      </c>
      <c r="BD756" s="1411">
        <f>NPV($C$117,$G629:BD629)+$F629</f>
        <v>1440859759.6066909</v>
      </c>
      <c r="BE756" s="1411">
        <f>NPV($C$117,$G629:BE629)+$F629</f>
        <v>1431857724.5190272</v>
      </c>
      <c r="BF756" s="1411">
        <f>NPV($C$117,$G629:BF629)+$F629</f>
        <v>1423344749.0027747</v>
      </c>
      <c r="BG756" s="1411">
        <f>NPV($C$117,$G629:BG629)+$F629</f>
        <v>1415297643.0573196</v>
      </c>
      <c r="BH756" s="1411">
        <f>NPV($C$117,$G629:BH629)+$F629</f>
        <v>1407693917.0752783</v>
      </c>
      <c r="BI756" s="1411">
        <f>NPV($C$117,$G629:BI629)+$F629</f>
        <v>1400511816.4595561</v>
      </c>
      <c r="BJ756" s="1411">
        <f>NPV($C$117,$G629:BJ629)+$F629</f>
        <v>1393730345.4873691</v>
      </c>
      <c r="BK756" s="1411">
        <f>NPV($C$117,$G629:BK629)+$F629</f>
        <v>1387329282.092051</v>
      </c>
      <c r="BL756" s="1411">
        <f>NPV($C$117,$G629:BL629)+$F629</f>
        <v>1381289185.0044651</v>
      </c>
      <c r="BM756" s="1411">
        <f>NPV($C$117,$G629:BM629)+$F629</f>
        <v>1375591394.4979234</v>
      </c>
      <c r="BN756" s="1412">
        <f>NPV($C$117,$G629:BN629)+$F629</f>
        <v>1370218027.8093138</v>
      </c>
    </row>
    <row r="757" spans="1:66" x14ac:dyDescent="0.15">
      <c r="A757" s="1123"/>
      <c r="B757" s="1337"/>
      <c r="C757" s="3669"/>
      <c r="D757" s="1366" t="str">
        <f t="shared" si="201"/>
        <v>High Price Range</v>
      </c>
      <c r="E757" s="1394" t="str">
        <f t="shared" si="201"/>
        <v>Low Range CAPEX</v>
      </c>
      <c r="F757" s="2818">
        <f t="shared" si="199"/>
        <v>3842907995.2743349</v>
      </c>
      <c r="G757" s="1410">
        <f>NPV($C$117,$G630:G630)+$F630</f>
        <v>97270577.727425456</v>
      </c>
      <c r="H757" s="1411">
        <f>NPV($C$117,$G630:H630)+$F630</f>
        <v>778656315.55357563</v>
      </c>
      <c r="I757" s="1411">
        <f>NPV($C$117,$G630:I630)+$F630</f>
        <v>1297987863.2137699</v>
      </c>
      <c r="J757" s="1411">
        <f>NPV($C$117,$G630:J630)+$F630</f>
        <v>1711543321.2055779</v>
      </c>
      <c r="K757" s="1411">
        <f>NPV($C$117,$G630:K630)+$F630</f>
        <v>2049024313.7594562</v>
      </c>
      <c r="L757" s="1411">
        <f>NPV($C$117,$G630:L630)+$F630</f>
        <v>2328734187.2986193</v>
      </c>
      <c r="M757" s="1411">
        <f>NPV($C$117,$G630:M630)+$F630</f>
        <v>2563032050.9708867</v>
      </c>
      <c r="N757" s="1411">
        <f>NPV($C$117,$G630:N630)+$F630</f>
        <v>2760778905.1952071</v>
      </c>
      <c r="O757" s="1411">
        <f>NPV($C$117,$G630:O630)+$F630</f>
        <v>2928600309.8660645</v>
      </c>
      <c r="P757" s="1411">
        <f>NPV($C$117,$G630:P630)+$F630</f>
        <v>3071605393.0301003</v>
      </c>
      <c r="Q757" s="1411">
        <f>NPV($C$117,$G630:Q630)+$F630</f>
        <v>3193827174.7890687</v>
      </c>
      <c r="R757" s="1411">
        <f>NPV($C$117,$G630:R630)+$F630</f>
        <v>3298507791.4212723</v>
      </c>
      <c r="S757" s="1411">
        <f>NPV($C$117,$G630:S630)+$F630</f>
        <v>3388291677.0612645</v>
      </c>
      <c r="T757" s="1411">
        <f>NPV($C$117,$G630:T630)+$F630</f>
        <v>3465361230.9137344</v>
      </c>
      <c r="U757" s="1411">
        <f>NPV($C$117,$G630:U630)+$F630</f>
        <v>3531534987.913538</v>
      </c>
      <c r="V757" s="1411">
        <f>NPV($C$117,$G630:V630)+$F630</f>
        <v>3588340460.12082</v>
      </c>
      <c r="W757" s="1411">
        <f>NPV($C$117,$G630:W630)+$F630</f>
        <v>3637069344.662591</v>
      </c>
      <c r="X757" s="1411">
        <f>NPV($C$117,$G630:X630)+$F630</f>
        <v>3678820134.174057</v>
      </c>
      <c r="Y757" s="1411">
        <f>NPV($C$117,$G630:Y630)+$F630</f>
        <v>3714531523.451766</v>
      </c>
      <c r="Z757" s="1411">
        <f>NPV($C$117,$G630:Z630)+$F630</f>
        <v>3745008958.7908859</v>
      </c>
      <c r="AA757" s="1411">
        <f>NPV($C$117,$G630:AA630)+$F630</f>
        <v>3770945989.4862537</v>
      </c>
      <c r="AB757" s="1411">
        <f>NPV($C$117,$G630:AB630)+$F630</f>
        <v>3792941618.8849649</v>
      </c>
      <c r="AC757" s="1411">
        <f>NPV($C$117,$G630:AC630)+$F630</f>
        <v>3811514534.5547991</v>
      </c>
      <c r="AD757" s="1411">
        <f>NPV($C$117,$G630:AD630)+$F630</f>
        <v>3827114874.1238956</v>
      </c>
      <c r="AE757" s="1411">
        <f>NPV($C$117,$G630:AE630)+$F630</f>
        <v>3840134024.0228615</v>
      </c>
      <c r="AF757" s="1411">
        <f>NPV($C$117,$G630:AF630)+$F630</f>
        <v>3850912832.6611786</v>
      </c>
      <c r="AG757" s="1411">
        <f>NPV($C$117,$G630:AG630)+$F630</f>
        <v>3859748534.2932892</v>
      </c>
      <c r="AH757" s="1411">
        <f>NPV($C$117,$G630:AH630)+$F630</f>
        <v>3866900616.1176214</v>
      </c>
      <c r="AI757" s="1411">
        <f>NPV($C$117,$G630:AI630)+$F630</f>
        <v>3872595812.9553461</v>
      </c>
      <c r="AJ757" s="1411">
        <f>NPV($C$117,$G630:AJ630)+$F630</f>
        <v>3877032376.9769068</v>
      </c>
      <c r="AK757" s="1411">
        <f>NPV($C$117,$G630:AK630)+$F630</f>
        <v>3880383741.4266138</v>
      </c>
      <c r="AL757" s="1411">
        <f>NPV($C$117,$G630:AL630)+$F630</f>
        <v>3882801675.027441</v>
      </c>
      <c r="AM757" s="1411">
        <f>NPV($C$117,$G630:AM630)+$F630</f>
        <v>3884419006.2022781</v>
      </c>
      <c r="AN757" s="1411">
        <f>NPV($C$117,$G630:AN630)+$F630</f>
        <v>3885351982.3069401</v>
      </c>
      <c r="AO757" s="1411">
        <f>NPV($C$117,$G630:AO630)+$F630</f>
        <v>3885702317.906765</v>
      </c>
      <c r="AP757" s="1411">
        <f>NPV($C$117,$G630:AP630)+$F630</f>
        <v>3885558977.124649</v>
      </c>
      <c r="AQ757" s="1411">
        <f>NPV($C$117,$G630:AQ630)+$F630</f>
        <v>3884999727.7767925</v>
      </c>
      <c r="AR757" s="1411">
        <f>NPV($C$117,$G630:AR630)+$F630</f>
        <v>3884092499.037816</v>
      </c>
      <c r="AS757" s="1411">
        <f>NPV($C$117,$G630:AS630)+$F630</f>
        <v>3882896569.4659672</v>
      </c>
      <c r="AT757" s="1411">
        <f>NPV($C$117,$G630:AT630)+$F630</f>
        <v>3881463608.1603441</v>
      </c>
      <c r="AU757" s="1411">
        <f>NPV($C$117,$G630:AU630)+$F630</f>
        <v>3879838588.4502249</v>
      </c>
      <c r="AV757" s="1411">
        <f>NPV($C$117,$G630:AV630)+$F630</f>
        <v>3878060590.7019987</v>
      </c>
      <c r="AW757" s="1411">
        <f>NPV($C$117,$G630:AW630)+$F630</f>
        <v>3876163508.4691668</v>
      </c>
      <c r="AX757" s="1411">
        <f>NPV($C$117,$G630:AX630)+$F630</f>
        <v>3874176670.2235708</v>
      </c>
      <c r="AY757" s="1411">
        <f>NPV($C$117,$G630:AY630)+$F630</f>
        <v>3872125387.2260504</v>
      </c>
      <c r="AZ757" s="1411">
        <f>NPV($C$117,$G630:AZ630)+$F630</f>
        <v>3870031436.6691723</v>
      </c>
      <c r="BA757" s="1411">
        <f>NPV($C$117,$G630:BA630)+$F630</f>
        <v>3867913488.0108967</v>
      </c>
      <c r="BB757" s="1411">
        <f>NPV($C$117,$G630:BB630)+$F630</f>
        <v>3865787479.3811522</v>
      </c>
      <c r="BC757" s="1411">
        <f>NPV($C$117,$G630:BC630)+$F630</f>
        <v>3863666950.0547714</v>
      </c>
      <c r="BD757" s="1411">
        <f>NPV($C$117,$G630:BD630)+$F630</f>
        <v>3861563334.2207069</v>
      </c>
      <c r="BE757" s="1411">
        <f>NPV($C$117,$G630:BE630)+$F630</f>
        <v>3859486220.619524</v>
      </c>
      <c r="BF757" s="1411">
        <f>NPV($C$117,$G630:BF630)+$F630</f>
        <v>3857443582.0527964</v>
      </c>
      <c r="BG757" s="1411">
        <f>NPV($C$117,$G630:BG630)+$F630</f>
        <v>3855441978.2758665</v>
      </c>
      <c r="BH757" s="1411">
        <f>NPV($C$117,$G630:BH630)+$F630</f>
        <v>3853486735.358283</v>
      </c>
      <c r="BI757" s="1411">
        <f>NPV($C$117,$G630:BI630)+$F630</f>
        <v>3851582104.2247505</v>
      </c>
      <c r="BJ757" s="1411">
        <f>NPV($C$117,$G630:BJ630)+$F630</f>
        <v>3849731400.7656822</v>
      </c>
      <c r="BK757" s="1411">
        <f>NPV($C$117,$G630:BK630)+$F630</f>
        <v>3847937129.6238174</v>
      </c>
      <c r="BL757" s="1411">
        <f>NPV($C$117,$G630:BL630)+$F630</f>
        <v>3846201093.5161886</v>
      </c>
      <c r="BM757" s="1411">
        <f>NPV($C$117,$G630:BM630)+$F630</f>
        <v>3844524489.7341661</v>
      </c>
      <c r="BN757" s="1412">
        <f>NPV($C$117,$G630:BN630)+$F630</f>
        <v>3842907995.2743349</v>
      </c>
    </row>
    <row r="758" spans="1:66" x14ac:dyDescent="0.15">
      <c r="A758" s="2626"/>
      <c r="B758" s="1347"/>
      <c r="C758" s="3679"/>
      <c r="D758" s="1367" t="str">
        <f t="shared" si="201"/>
        <v>High Price Range</v>
      </c>
      <c r="E758" s="1393" t="str">
        <f t="shared" si="201"/>
        <v>Low Range CAPEX</v>
      </c>
      <c r="F758" s="2819">
        <f t="shared" si="199"/>
        <v>6737922949.3403959</v>
      </c>
      <c r="G758" s="1413">
        <f>NPV($C$117,$G631:G631)+$F631</f>
        <v>97270577.727425456</v>
      </c>
      <c r="H758" s="1414">
        <f>NPV($C$117,$G631:H631)+$F631</f>
        <v>860257523.06931412</v>
      </c>
      <c r="I758" s="1414">
        <f>NPV($C$117,$G631:I631)+$F631</f>
        <v>1491397751.0196486</v>
      </c>
      <c r="J758" s="1414">
        <f>NPV($C$117,$G631:J631)+$F631</f>
        <v>2029728745.8192768</v>
      </c>
      <c r="K758" s="1414">
        <f>NPV($C$117,$G631:K631)+$F631</f>
        <v>2496928123.4513941</v>
      </c>
      <c r="L758" s="1414">
        <f>NPV($C$117,$G631:L631)+$F631</f>
        <v>2906978735.6199803</v>
      </c>
      <c r="M758" s="1414">
        <f>NPV($C$117,$G631:M631)+$F631</f>
        <v>3269732814.0839505</v>
      </c>
      <c r="N758" s="1414">
        <f>NPV($C$117,$G631:N631)+$F631</f>
        <v>3592544886.2037125</v>
      </c>
      <c r="O758" s="1414">
        <f>NPV($C$117,$G631:O631)+$F631</f>
        <v>3881130771.5759974</v>
      </c>
      <c r="P758" s="1414">
        <f>NPV($C$117,$G631:P631)+$F631</f>
        <v>4140065433.8603859</v>
      </c>
      <c r="Q758" s="1414">
        <f>NPV($C$117,$G631:Q631)+$F631</f>
        <v>4373093093.684164</v>
      </c>
      <c r="R758" s="1414">
        <f>NPV($C$117,$G631:R631)+$F631</f>
        <v>4583331496.9453402</v>
      </c>
      <c r="S758" s="1414">
        <f>NPV($C$117,$G631:S631)+$F631</f>
        <v>4773412597.3243752</v>
      </c>
      <c r="T758" s="1414">
        <f>NPV($C$117,$G631:T631)+$F631</f>
        <v>4945583033.7682238</v>
      </c>
      <c r="U758" s="1414">
        <f>NPV($C$117,$G631:U631)+$F631</f>
        <v>5101778090.5805721</v>
      </c>
      <c r="V758" s="1414">
        <f>NPV($C$117,$G631:V631)+$F631</f>
        <v>5243677537.0209866</v>
      </c>
      <c r="W758" s="1414">
        <f>NPV($C$117,$G631:W631)+$F631</f>
        <v>5372748704.9947653</v>
      </c>
      <c r="X758" s="1414">
        <f>NPV($C$117,$G631:X631)+$F631</f>
        <v>5490280341.9638844</v>
      </c>
      <c r="Y758" s="1414">
        <f>NPV($C$117,$G631:Y631)+$F631</f>
        <v>5597409643.2375927</v>
      </c>
      <c r="Z758" s="1414">
        <f>NPV($C$117,$G631:Z631)+$F631</f>
        <v>5695144140.1357422</v>
      </c>
      <c r="AA758" s="1414">
        <f>NPV($C$117,$G631:AA631)+$F631</f>
        <v>5784379639.8442535</v>
      </c>
      <c r="AB758" s="1414">
        <f>NPV($C$117,$G631:AB631)+$F631</f>
        <v>5865915087.2652302</v>
      </c>
      <c r="AC758" s="1414">
        <f>NPV($C$117,$G631:AC631)+$F631</f>
        <v>5940464993.7742987</v>
      </c>
      <c r="AD758" s="1414">
        <f>NPV($C$117,$G631:AD631)+$F631</f>
        <v>6008669918.5951042</v>
      </c>
      <c r="AE758" s="1414">
        <f>NPV($C$117,$G631:AE631)+$F631</f>
        <v>6071105374.0064602</v>
      </c>
      <c r="AF758" s="1414">
        <f>NPV($C$117,$G631:AF631)+$F631</f>
        <v>6128289441.899087</v>
      </c>
      <c r="AG758" s="1414">
        <f>NPV($C$117,$G631:AG631)+$F631</f>
        <v>6180689327.0937386</v>
      </c>
      <c r="AH758" s="1414">
        <f>NPV($C$117,$G631:AH631)+$F631</f>
        <v>6228727026.1159477</v>
      </c>
      <c r="AI758" s="1414">
        <f>NPV($C$117,$G631:AI631)+$F631</f>
        <v>6272784254.5377197</v>
      </c>
      <c r="AJ758" s="1414">
        <f>NPV($C$117,$G631:AJ631)+$F631</f>
        <v>6313206748.5748692</v>
      </c>
      <c r="AK758" s="1414">
        <f>NPV($C$117,$G631:AK631)+$F631</f>
        <v>6350308035.2702284</v>
      </c>
      <c r="AL758" s="1414">
        <f>NPV($C$117,$G631:AL631)+$F631</f>
        <v>6384372748.7909241</v>
      </c>
      <c r="AM758" s="1414">
        <f>NPV($C$117,$G631:AM631)+$F631</f>
        <v>6415659557.0277557</v>
      </c>
      <c r="AN758" s="1414">
        <f>NPV($C$117,$G631:AN631)+$F631</f>
        <v>6444403752.0017757</v>
      </c>
      <c r="AO758" s="1414">
        <f>NPV($C$117,$G631:AO631)+$F631</f>
        <v>6470819548.9593086</v>
      </c>
      <c r="AP758" s="1414">
        <f>NPV($C$117,$G631:AP631)+$F631</f>
        <v>6495102132.0227137</v>
      </c>
      <c r="AQ758" s="1414">
        <f>NPV($C$117,$G631:AQ631)+$F631</f>
        <v>6517429478.519558</v>
      </c>
      <c r="AR758" s="1414">
        <f>NPV($C$117,$G631:AR631)+$F631</f>
        <v>6537963989.3769436</v>
      </c>
      <c r="AS758" s="1414">
        <f>NPV($C$117,$G631:AS631)+$F631</f>
        <v>6556853949.039279</v>
      </c>
      <c r="AT758" s="1414">
        <f>NPV($C$117,$G631:AT631)+$F631</f>
        <v>6574234835.0903664</v>
      </c>
      <c r="AU758" s="1414">
        <f>NPV($C$117,$G631:AU631)+$F631</f>
        <v>6590230495.0115576</v>
      </c>
      <c r="AV758" s="1414">
        <f>NPV($C$117,$G631:AV631)+$F631</f>
        <v>6604954205.189991</v>
      </c>
      <c r="AW758" s="1414">
        <f>NPV($C$117,$G631:AW631)+$F631</f>
        <v>6618509625.3275595</v>
      </c>
      <c r="AX758" s="1414">
        <f>NPV($C$117,$G631:AX631)+$F631</f>
        <v>6630991659.7305794</v>
      </c>
      <c r="AY758" s="1414">
        <f>NPV($C$117,$G631:AY631)+$F631</f>
        <v>6642487235.5324755</v>
      </c>
      <c r="AZ758" s="1414">
        <f>NPV($C$117,$G631:AZ631)+$F631</f>
        <v>6653076006.6770153</v>
      </c>
      <c r="BA758" s="1414">
        <f>NPV($C$117,$G631:BA631)+$F631</f>
        <v>6662830991.4348516</v>
      </c>
      <c r="BB758" s="1414">
        <f>NPV($C$117,$G631:BB631)+$F631</f>
        <v>6671819150.3146448</v>
      </c>
      <c r="BC758" s="1414">
        <f>NPV($C$117,$G631:BC631)+$F631</f>
        <v>6680101910.4396973</v>
      </c>
      <c r="BD758" s="1414">
        <f>NPV($C$117,$G631:BD631)+$F631</f>
        <v>6687735641.773613</v>
      </c>
      <c r="BE758" s="1414">
        <f>NPV($C$117,$G631:BE631)+$F631</f>
        <v>6694772089.9787912</v>
      </c>
      <c r="BF758" s="1414">
        <f>NPV($C$117,$G631:BF631)+$F631</f>
        <v>6701258770.1669693</v>
      </c>
      <c r="BG758" s="1414">
        <f>NPV($C$117,$G631:BG631)+$F631</f>
        <v>6707239325.3408747</v>
      </c>
      <c r="BH758" s="1414">
        <f>NPV($C$117,$G631:BH631)+$F631</f>
        <v>6712753852.9214563</v>
      </c>
      <c r="BI758" s="1414">
        <f>NPV($C$117,$G631:BI631)+$F631</f>
        <v>6717839202.3985577</v>
      </c>
      <c r="BJ758" s="1414">
        <f>NPV($C$117,$G631:BJ631)+$F631</f>
        <v>6722529246.8279076</v>
      </c>
      <c r="BK758" s="1414">
        <f>NPV($C$117,$G631:BK631)+$F631</f>
        <v>6726855130.6184816</v>
      </c>
      <c r="BL758" s="1414">
        <f>NPV($C$117,$G631:BL631)+$F631</f>
        <v>6730845495.8069859</v>
      </c>
      <c r="BM758" s="1414">
        <f>NPV($C$117,$G631:BM631)+$F631</f>
        <v>6734526688.7964602</v>
      </c>
      <c r="BN758" s="1415">
        <f>NPV($C$117,$G631:BN631)+$F631</f>
        <v>6737922949.3403959</v>
      </c>
    </row>
    <row r="759" spans="1:66" ht="19.5" customHeight="1" x14ac:dyDescent="0.15">
      <c r="A759" s="1123"/>
      <c r="B759" s="3692" t="s">
        <v>942</v>
      </c>
      <c r="C759" s="3676" t="str">
        <f>C727</f>
        <v>Low Range Opex-Low</v>
      </c>
      <c r="D759" s="1366" t="str">
        <f>D696</f>
        <v>Low Price Range</v>
      </c>
      <c r="E759" s="1394" t="str">
        <f>E696</f>
        <v>High Range CAPEX</v>
      </c>
      <c r="F759" s="2820">
        <f>NPV($C$117,G634:BN634)+$F634</f>
        <v>-8214638289.4859858</v>
      </c>
      <c r="G759" s="1411">
        <f>NPV($C$117,$G634:G634)+$F634</f>
        <v>-2656271778.4022141</v>
      </c>
      <c r="H759" s="1411">
        <f>NPV($C$117,$G634:H634)+$F634</f>
        <v>-2861104540.7077818</v>
      </c>
      <c r="I759" s="1585">
        <f>NPV($C$117,$G634:I634)+$F634</f>
        <v>-3100328178.6903787</v>
      </c>
      <c r="J759" s="1411">
        <f>NPV($C$117,$G634:J634)+$F634</f>
        <v>-3352262003.674293</v>
      </c>
      <c r="K759" s="1411">
        <f>NPV($C$117,$G634:K634)+$F634</f>
        <v>-3606667179.936161</v>
      </c>
      <c r="L759" s="1411">
        <f>NPV($C$117,$G634:L634)+$F634</f>
        <v>-3858001798.0744061</v>
      </c>
      <c r="M759" s="1411">
        <f>NPV($C$117,$G634:M634)+$F634</f>
        <v>-4103065549.3639126</v>
      </c>
      <c r="N759" s="1585">
        <f>NPV($C$117,$G634:N634)+$F634</f>
        <v>-4339969214.6647854</v>
      </c>
      <c r="O759" s="1411">
        <f>NPV($C$117,$G634:O634)+$F634</f>
        <v>-4567615223.2091007</v>
      </c>
      <c r="P759" s="1411">
        <f>NPV($C$117,$G634:P634)+$F634</f>
        <v>-4785408996.3753996</v>
      </c>
      <c r="Q759" s="1585">
        <f>NPV($C$117,$G634:Q634)+$F634</f>
        <v>-4993086741.696126</v>
      </c>
      <c r="R759" s="1585">
        <f>NPV($C$117,$G634:R634)+$F634</f>
        <v>-5190607078.2069321</v>
      </c>
      <c r="S759" s="1411">
        <f>NPV($C$117,$G634:S634)+$F634</f>
        <v>-5378079969.3046923</v>
      </c>
      <c r="T759" s="1585">
        <f>NPV($C$117,$G634:T634)+$F634</f>
        <v>-5555718603.6172142</v>
      </c>
      <c r="U759" s="1585">
        <f>NPV($C$117,$G634:U634)+$F634</f>
        <v>-5723805988.9702873</v>
      </c>
      <c r="V759" s="1585">
        <f>NPV($C$117,$G634:V634)+$F634</f>
        <v>-5882671307.2794685</v>
      </c>
      <c r="W759" s="1585">
        <f>NPV($C$117,$G634:W634)+$F634</f>
        <v>-6032672931.4852543</v>
      </c>
      <c r="X759" s="1585">
        <f>NPV($C$117,$G634:X634)+$F634</f>
        <v>-6174186098.8013248</v>
      </c>
      <c r="Y759" s="1585">
        <f>NPV($C$117,$G634:Y634)+$F634</f>
        <v>-6307593903.9673662</v>
      </c>
      <c r="Z759" s="1411">
        <f>NPV($C$117,$G634:Z634)+$F634</f>
        <v>-6433280699.6559467</v>
      </c>
      <c r="AA759" s="1411">
        <f>NPV($C$117,$G634:AA634)+$F634</f>
        <v>-6551627266.7507772</v>
      </c>
      <c r="AB759" s="1411">
        <f>NPV($C$117,$G634:AB634)+$F634</f>
        <v>-6663007301.0704327</v>
      </c>
      <c r="AC759" s="1411">
        <f>NPV($C$117,$G634:AC634)+$F634</f>
        <v>-6767784888.5201874</v>
      </c>
      <c r="AD759" s="1411">
        <f>NPV($C$117,$G634:AD634)+$F634</f>
        <v>-6866312727.8954515</v>
      </c>
      <c r="AE759" s="1411">
        <f>NPV($C$117,$G634:AE634)+$F634</f>
        <v>-6958930922.3269091</v>
      </c>
      <c r="AF759" s="1411">
        <f>NPV($C$117,$G634:AF634)+$F634</f>
        <v>-7045966204.7841377</v>
      </c>
      <c r="AG759" s="1411">
        <f>NPV($C$117,$G634:AG634)+$F634</f>
        <v>-7127731495.4660597</v>
      </c>
      <c r="AH759" s="1411">
        <f>NPV($C$117,$G634:AH634)+$F634</f>
        <v>-7204525712.8569546</v>
      </c>
      <c r="AI759" s="1411">
        <f>NPV($C$117,$G634:AI634)+$F634</f>
        <v>-7276633778.130084</v>
      </c>
      <c r="AJ759" s="1411">
        <f>NPV($C$117,$G634:AJ634)+$F634</f>
        <v>-7344326766.1039963</v>
      </c>
      <c r="AK759" s="1585">
        <f>NPV($C$117,$G634:AK634)+$F634</f>
        <v>-7407862166.2671652</v>
      </c>
      <c r="AL759" s="1585">
        <f>NPV($C$117,$G634:AL634)+$F634</f>
        <v>-7467484225.3144493</v>
      </c>
      <c r="AM759" s="1411">
        <f>NPV($C$117,$G634:AM634)+$F634</f>
        <v>-7523424348.78088</v>
      </c>
      <c r="AN759" s="1585">
        <f>NPV($C$117,$G634:AN634)+$F634</f>
        <v>-7575901544.148901</v>
      </c>
      <c r="AO759" s="1411">
        <f>NPV($C$117,$G634:AO634)+$F634</f>
        <v>-7625122891.5642824</v>
      </c>
      <c r="AP759" s="1411">
        <f>NPV($C$117,$G634:AP634)+$F634</f>
        <v>-7671284031.2610807</v>
      </c>
      <c r="AQ759" s="1411">
        <f>NPV($C$117,$G634:AQ634)+$F634</f>
        <v>-7714569659.1456642</v>
      </c>
      <c r="AR759" s="1411">
        <f>NPV($C$117,$G634:AR634)+$F634</f>
        <v>-7755154023.8589754</v>
      </c>
      <c r="AS759" s="1411">
        <f>NPV($C$117,$G634:AS634)+$F634</f>
        <v>-7793201420.1279001</v>
      </c>
      <c r="AT759" s="1411">
        <f>NPV($C$117,$G634:AT634)+$F634</f>
        <v>-7828866674.4101439</v>
      </c>
      <c r="AU759" s="1585">
        <f>NPV($C$117,$G634:AU634)+$F634</f>
        <v>-7862295619.7937698</v>
      </c>
      <c r="AV759" s="1585">
        <f>NPV($C$117,$G634:AV634)+$F634</f>
        <v>-7893625557.8803148</v>
      </c>
      <c r="AW759" s="1585">
        <f>NPV($C$117,$G634:AW634)+$F634</f>
        <v>-7922985705.9969177</v>
      </c>
      <c r="AX759" s="1585">
        <f>NPV($C$117,$G634:AX634)+$F634</f>
        <v>-7950497628.5775328</v>
      </c>
      <c r="AY759" s="1411">
        <f>NPV($C$117,$G634:AY634)+$F634</f>
        <v>-7976275651.9498138</v>
      </c>
      <c r="AZ759" s="1585">
        <f>NPV($C$117,$G634:AZ634)+$F634</f>
        <v>-8000427262.081234</v>
      </c>
      <c r="BA759" s="1585">
        <f>NPV($C$117,$G634:BA634)+$F634</f>
        <v>-8023053485.0905018</v>
      </c>
      <c r="BB759" s="1585">
        <f>NPV($C$117,$G634:BB634)+$F634</f>
        <v>-8044249250.5304604</v>
      </c>
      <c r="BC759" s="1585">
        <f>NPV($C$117,$G634:BC634)+$F634</f>
        <v>-8064103737.6060724</v>
      </c>
      <c r="BD759" s="1585">
        <f>NPV($C$117,$G634:BD634)+$F634</f>
        <v>-8082700704.6137991</v>
      </c>
      <c r="BE759" s="1585">
        <f>NPV($C$117,$G634:BE634)+$F634</f>
        <v>-8100118801.9830494</v>
      </c>
      <c r="BF759" s="1585">
        <f>NPV($C$117,$G634:BF634)+$F634</f>
        <v>-8116431869.371583</v>
      </c>
      <c r="BG759" s="1585">
        <f>NPV($C$117,$G634:BG634)+$F634</f>
        <v>-8131709217.319273</v>
      </c>
      <c r="BH759" s="1585">
        <f>NPV($C$117,$G634:BH634)+$F634</f>
        <v>-8146015894.0016832</v>
      </c>
      <c r="BI759" s="1585">
        <f>NPV($C$117,$G634:BI634)+$F634</f>
        <v>-8159412937.6496859</v>
      </c>
      <c r="BJ759" s="1585">
        <f>NPV($C$117,$G634:BJ634)+$F634</f>
        <v>-8171957615.2159843</v>
      </c>
      <c r="BK759" s="1411">
        <f>NPV($C$117,$G634:BK634)+$F634</f>
        <v>-8183703647.8759174</v>
      </c>
      <c r="BL759" s="1585">
        <f>NPV($C$117,$G634:BL634)+$F634</f>
        <v>-8194701423.9500303</v>
      </c>
      <c r="BM759" s="1585">
        <f>NPV($C$117,$G634:BM634)+$F634</f>
        <v>-8204998199.8307018</v>
      </c>
      <c r="BN759" s="1412">
        <f>NPV($C$117,$G634:BN634)+$F634</f>
        <v>-8214638289.4859858</v>
      </c>
    </row>
    <row r="760" spans="1:66" x14ac:dyDescent="0.15">
      <c r="A760" s="1123"/>
      <c r="B760" s="3691"/>
      <c r="C760" s="3671"/>
      <c r="D760" s="1366" t="str">
        <f t="shared" ref="D760:E761" si="203">D697</f>
        <v>Low Price Range</v>
      </c>
      <c r="E760" s="1394" t="str">
        <f t="shared" si="203"/>
        <v>High Range CAPEX</v>
      </c>
      <c r="F760" s="2818">
        <f t="shared" ref="F760:F789" si="204">NPV($C$117,G635:BN635)+$F635</f>
        <v>-7423956840.3234844</v>
      </c>
      <c r="G760" s="1411">
        <f>NPV($C$117,$G635:G635)+$F635</f>
        <v>-2656271778.4022141</v>
      </c>
      <c r="H760" s="1411">
        <f>NPV($C$117,$G635:H635)+$F635</f>
        <v>-2835011273.1081648</v>
      </c>
      <c r="I760" s="1411">
        <f>NPV($C$117,$G635:I635)+$F635</f>
        <v>-3039692120.5429764</v>
      </c>
      <c r="J760" s="1411">
        <f>NPV($C$117,$G635:J635)+$F635</f>
        <v>-3254006947.390974</v>
      </c>
      <c r="K760" s="1411">
        <f>NPV($C$117,$G635:K635)+$F635</f>
        <v>-3470036462.7514963</v>
      </c>
      <c r="L760" s="1411">
        <f>NPV($C$117,$G635:L635)+$F635</f>
        <v>-3683403178.51021</v>
      </c>
      <c r="M760" s="1411">
        <f>NPV($C$117,$G635:M635)+$F635</f>
        <v>-3891534112.9527173</v>
      </c>
      <c r="N760" s="1411">
        <f>NPV($C$117,$G635:N635)+$F635</f>
        <v>-4092884883.1039448</v>
      </c>
      <c r="O760" s="1411">
        <f>NPV($C$117,$G635:O635)+$F635</f>
        <v>-4286541817.3302584</v>
      </c>
      <c r="P760" s="1411">
        <f>NPV($C$117,$G635:P635)+$F635</f>
        <v>-4471997528.5818539</v>
      </c>
      <c r="Q760" s="1411">
        <f>NPV($C$117,$G635:Q635)+$F635</f>
        <v>-4649015243.4277496</v>
      </c>
      <c r="R760" s="1411">
        <f>NPV($C$117,$G635:R635)+$F635</f>
        <v>-4817542392.0019417</v>
      </c>
      <c r="S760" s="1411">
        <f>NPV($C$117,$G635:S635)+$F635</f>
        <v>-4977653317.1225414</v>
      </c>
      <c r="T760" s="1411">
        <f>NPV($C$117,$G635:T635)+$F635</f>
        <v>-5129510082.1330366</v>
      </c>
      <c r="U760" s="1411">
        <f>NPV($C$117,$G635:U635)+$F635</f>
        <v>-5273334995.503933</v>
      </c>
      <c r="V760" s="1411">
        <f>NPV($C$117,$G635:V635)+$F635</f>
        <v>-5409390979.3480835</v>
      </c>
      <c r="W760" s="1411">
        <f>NPV($C$117,$G635:W635)+$F635</f>
        <v>-5537967337.6645727</v>
      </c>
      <c r="X760" s="1411">
        <f>NPV($C$117,$G635:X635)+$F635</f>
        <v>-5659369329.5696535</v>
      </c>
      <c r="Y760" s="1411">
        <f>NPV($C$117,$G635:Y635)+$F635</f>
        <v>-5773910476.8888721</v>
      </c>
      <c r="Z760" s="1411">
        <f>NPV($C$117,$G635:Z635)+$F635</f>
        <v>-5881906869.4054909</v>
      </c>
      <c r="AA760" s="1411">
        <f>NPV($C$117,$G635:AA635)+$F635</f>
        <v>-5983672949.8485565</v>
      </c>
      <c r="AB760" s="1411">
        <f>NPV($C$117,$G635:AB635)+$F635</f>
        <v>-6079518407.6346521</v>
      </c>
      <c r="AC760" s="1411">
        <f>NPV($C$117,$G635:AC635)+$F635</f>
        <v>-6169745911.2301731</v>
      </c>
      <c r="AD760" s="1411">
        <f>NPV($C$117,$G635:AD635)+$F635</f>
        <v>-6254649479.5858936</v>
      </c>
      <c r="AE760" s="1411">
        <f>NPV($C$117,$G635:AE635)+$F635</f>
        <v>-6334513343.3638039</v>
      </c>
      <c r="AF760" s="1411">
        <f>NPV($C$117,$G635:AF635)+$F635</f>
        <v>-6409611183.0387688</v>
      </c>
      <c r="AG760" s="1411">
        <f>NPV($C$117,$G635:AG635)+$F635</f>
        <v>-6480205657.6334953</v>
      </c>
      <c r="AH760" s="1411">
        <f>NPV($C$117,$G635:AH635)+$F635</f>
        <v>-6546548157.6641579</v>
      </c>
      <c r="AI760" s="1411">
        <f>NPV($C$117,$G635:AI635)+$F635</f>
        <v>-6608878730.7678642</v>
      </c>
      <c r="AJ760" s="1411">
        <f>NPV($C$117,$G635:AJ635)+$F635</f>
        <v>-6667426139.7915783</v>
      </c>
      <c r="AK760" s="1411">
        <f>NPV($C$117,$G635:AK635)+$F635</f>
        <v>-6722408021.7886925</v>
      </c>
      <c r="AL760" s="1411">
        <f>NPV($C$117,$G635:AL635)+$F635</f>
        <v>-6774031123.0670395</v>
      </c>
      <c r="AM760" s="1411">
        <f>NPV($C$117,$G635:AM635)+$F635</f>
        <v>-6822491590.6473961</v>
      </c>
      <c r="AN760" s="1411">
        <f>NPV($C$117,$G635:AN635)+$F635</f>
        <v>-6867975304.5797968</v>
      </c>
      <c r="AO760" s="1411">
        <f>NPV($C$117,$G635:AO635)+$F635</f>
        <v>-6910658238.7891846</v>
      </c>
      <c r="AP760" s="1411">
        <f>NPV($C$117,$G635:AP635)+$F635</f>
        <v>-6950706840.6782608</v>
      </c>
      <c r="AQ760" s="1411">
        <f>NPV($C$117,$G635:AQ635)+$F635</f>
        <v>-6988278421.7514715</v>
      </c>
      <c r="AR760" s="1411">
        <f>NPV($C$117,$G635:AR635)+$F635</f>
        <v>-7023521553.1524506</v>
      </c>
      <c r="AS760" s="1411">
        <f>NPV($C$117,$G635:AS635)+$F635</f>
        <v>-7056576461.3138285</v>
      </c>
      <c r="AT760" s="1411">
        <f>NPV($C$117,$G635:AT635)+$F635</f>
        <v>-7087575419.9696503</v>
      </c>
      <c r="AU760" s="1411">
        <f>NPV($C$117,$G635:AU635)+$F635</f>
        <v>-7116643135.6284285</v>
      </c>
      <c r="AV760" s="1411">
        <f>NPV($C$117,$G635:AV635)+$F635</f>
        <v>-7143897124.289403</v>
      </c>
      <c r="AW760" s="1411">
        <f>NPV($C$117,$G635:AW635)+$F635</f>
        <v>-7169448077.7379551</v>
      </c>
      <c r="AX760" s="1411">
        <f>NPV($C$117,$G635:AX635)+$F635</f>
        <v>-7193400218.2033005</v>
      </c>
      <c r="AY760" s="1411">
        <f>NPV($C$117,$G635:AY635)+$F635</f>
        <v>-7215851640.5229197</v>
      </c>
      <c r="AZ760" s="1411">
        <f>NPV($C$117,$G635:AZ635)+$F635</f>
        <v>-7236894641.2495136</v>
      </c>
      <c r="BA760" s="1411">
        <f>NPV($C$117,$G635:BA635)+$F635</f>
        <v>-7256616034.3706961</v>
      </c>
      <c r="BB760" s="1411">
        <f>NPV($C$117,$G635:BB635)+$F635</f>
        <v>-7275097453.4995022</v>
      </c>
      <c r="BC760" s="1411">
        <f>NPV($C$117,$G635:BC635)+$F635</f>
        <v>-7292415640.543581</v>
      </c>
      <c r="BD760" s="1411">
        <f>NPV($C$117,$G635:BD635)+$F635</f>
        <v>-7308642720.9795322</v>
      </c>
      <c r="BE760" s="1411">
        <f>NPV($C$117,$G635:BE635)+$F635</f>
        <v>-7323846465.9518728</v>
      </c>
      <c r="BF760" s="1411">
        <f>NPV($C$117,$G635:BF635)+$F635</f>
        <v>-7338090541.4881592</v>
      </c>
      <c r="BG760" s="1411">
        <f>NPV($C$117,$G635:BG635)+$F635</f>
        <v>-7351434745.1765938</v>
      </c>
      <c r="BH760" s="1411">
        <f>NPV($C$117,$G635:BH635)+$F635</f>
        <v>-7363935230.6932125</v>
      </c>
      <c r="BI760" s="1411">
        <f>NPV($C$117,$G635:BI635)+$F635</f>
        <v>-7375644720.5948935</v>
      </c>
      <c r="BJ760" s="1411">
        <f>NPV($C$117,$G635:BJ635)+$F635</f>
        <v>-7386612707.8142195</v>
      </c>
      <c r="BK760" s="1411">
        <f>NPV($C$117,$G635:BK635)+$F635</f>
        <v>-7396885646.3042908</v>
      </c>
      <c r="BL760" s="1411">
        <f>NPV($C$117,$G635:BL635)+$F635</f>
        <v>-7406507131.287447</v>
      </c>
      <c r="BM760" s="1411">
        <f>NPV($C$117,$G635:BM635)+$F635</f>
        <v>-7415518069.562706</v>
      </c>
      <c r="BN760" s="1412">
        <f>NPV($C$117,$G635:BN635)+$F635</f>
        <v>-7423956840.3234844</v>
      </c>
    </row>
    <row r="761" spans="1:66" x14ac:dyDescent="0.15">
      <c r="A761" s="1123"/>
      <c r="B761" s="1337"/>
      <c r="C761" s="3671"/>
      <c r="D761" s="1366" t="str">
        <f t="shared" si="203"/>
        <v>Low Price Range</v>
      </c>
      <c r="E761" s="1394" t="str">
        <f t="shared" si="203"/>
        <v>High Range CAPEX</v>
      </c>
      <c r="F761" s="2818">
        <f>NPV($C$117,G636:BN636)+$F636</f>
        <v>-6498230344.3427639</v>
      </c>
      <c r="G761" s="1411">
        <f>NPV($C$117,$G636:G636)+$F636</f>
        <v>-2656271778.4022141</v>
      </c>
      <c r="H761" s="1411">
        <f>NPV($C$117,$G636:H636)+$F636</f>
        <v>-2808918005.5085473</v>
      </c>
      <c r="I761" s="1411">
        <f>NPV($C$117,$G636:I636)+$F636</f>
        <v>-2977846271.5344625</v>
      </c>
      <c r="J761" s="1411">
        <f>NPV($C$117,$G636:J636)+$F636</f>
        <v>-3152262160.965579</v>
      </c>
      <c r="K761" s="1411">
        <f>NPV($C$117,$G636:K636)+$F636</f>
        <v>-3326812185.5503807</v>
      </c>
      <c r="L761" s="1411">
        <f>NPV($C$117,$G636:L636)+$F636</f>
        <v>-3498500403.2117052</v>
      </c>
      <c r="M761" s="1411">
        <f>NPV($C$117,$G636:M636)+$F636</f>
        <v>-3665555445.6492152</v>
      </c>
      <c r="N761" s="1411">
        <f>NPV($C$117,$G636:N636)+$F636</f>
        <v>-3826914648.3065329</v>
      </c>
      <c r="O761" s="1411">
        <f>NPV($C$117,$G636:O636)+$F636</f>
        <v>-3981955243.2971377</v>
      </c>
      <c r="P761" s="1411">
        <f>NPV($C$117,$G636:P636)+$F636</f>
        <v>-4130340651.0227113</v>
      </c>
      <c r="Q761" s="1411">
        <f>NPV($C$117,$G636:Q636)+$F636</f>
        <v>-4271926446.2196474</v>
      </c>
      <c r="R761" s="1411">
        <f>NPV($C$117,$G636:R636)+$F636</f>
        <v>-4406699834.7995176</v>
      </c>
      <c r="S761" s="1411">
        <f>NPV($C$117,$G636:S636)+$F636</f>
        <v>-4534739150.4016256</v>
      </c>
      <c r="T761" s="1411">
        <f>NPV($C$117,$G636:T636)+$F636</f>
        <v>-4656185914.7030258</v>
      </c>
      <c r="U761" s="1411">
        <f>NPV($C$117,$G636:U636)+$F636</f>
        <v>-4771225103.7300625</v>
      </c>
      <c r="V761" s="1411">
        <f>NPV($C$117,$G636:V636)+$F636</f>
        <v>-4880070952.9649677</v>
      </c>
      <c r="W761" s="1411">
        <f>NPV($C$117,$G636:W636)+$F636</f>
        <v>-4982956604.428237</v>
      </c>
      <c r="X761" s="1411">
        <f>NPV($C$117,$G636:X636)+$F636</f>
        <v>-5080126480.2674255</v>
      </c>
      <c r="Y761" s="1411">
        <f>NPV($C$117,$G636:Y636)+$F636</f>
        <v>-5171830628.6518154</v>
      </c>
      <c r="Z761" s="1411">
        <f>NPV($C$117,$G636:Z636)+$F636</f>
        <v>-5258320519.5044098</v>
      </c>
      <c r="AA761" s="1411">
        <f>NPV($C$117,$G636:AA636)+$F636</f>
        <v>-5339845920.4172421</v>
      </c>
      <c r="AB761" s="1411">
        <f>NPV($C$117,$G636:AB636)+$F636</f>
        <v>-5416652586.3547268</v>
      </c>
      <c r="AC761" s="1411">
        <f>NPV($C$117,$G636:AC636)+$F636</f>
        <v>-5488980568.0454063</v>
      </c>
      <c r="AD761" s="1411">
        <f>NPV($C$117,$G636:AD636)+$F636</f>
        <v>-5557062994.1444397</v>
      </c>
      <c r="AE761" s="1411">
        <f>NPV($C$117,$G636:AE636)+$F636</f>
        <v>-5621125218.1822681</v>
      </c>
      <c r="AF761" s="1411">
        <f>NPV($C$117,$G636:AF636)+$F636</f>
        <v>-5681384247.4447937</v>
      </c>
      <c r="AG761" s="1411">
        <f>NPV($C$117,$G636:AG636)+$F636</f>
        <v>-5738048390.1968565</v>
      </c>
      <c r="AH761" s="1411">
        <f>NPV($C$117,$G636:AH636)+$F636</f>
        <v>-5791317072.0451832</v>
      </c>
      <c r="AI761" s="1411">
        <f>NPV($C$117,$G636:AI636)+$F636</f>
        <v>-5841380783.0979271</v>
      </c>
      <c r="AJ761" s="1411">
        <f>NPV($C$117,$G636:AJ636)+$F636</f>
        <v>-5888421125.8623991</v>
      </c>
      <c r="AK761" s="1411">
        <f>NPV($C$117,$G636:AK636)+$F636</f>
        <v>-5932610940.1998253</v>
      </c>
      <c r="AL761" s="1411">
        <f>NPV($C$117,$G636:AL636)+$F636</f>
        <v>-5974114486.6057014</v>
      </c>
      <c r="AM761" s="1411">
        <f>NPV($C$117,$G636:AM636)+$F636</f>
        <v>-6013087672.9547119</v>
      </c>
      <c r="AN761" s="1411">
        <f>NPV($C$117,$G636:AN636)+$F636</f>
        <v>-6049678312.8956547</v>
      </c>
      <c r="AO761" s="1411">
        <f>NPV($C$117,$G636:AO636)+$F636</f>
        <v>-6084026406.4939775</v>
      </c>
      <c r="AP761" s="1411">
        <f>NPV($C$117,$G636:AP636)+$F636</f>
        <v>-6116264435.639431</v>
      </c>
      <c r="AQ761" s="1411">
        <f>NPV($C$117,$G636:AQ636)+$F636</f>
        <v>-6146517668.2714758</v>
      </c>
      <c r="AR761" s="1411">
        <f>NPV($C$117,$G636:AR636)+$F636</f>
        <v>-6174904466.7072678</v>
      </c>
      <c r="AS761" s="1411">
        <f>NPV($C$117,$G636:AS636)+$F636</f>
        <v>-6201536596.349556</v>
      </c>
      <c r="AT761" s="1411">
        <f>NPV($C$117,$G636:AT636)+$F636</f>
        <v>-6226519531.853241</v>
      </c>
      <c r="AU761" s="1411">
        <f>NPV($C$117,$G636:AU636)+$F636</f>
        <v>-6249952758.4780388</v>
      </c>
      <c r="AV761" s="1411">
        <f>NPV($C$117,$G636:AV636)+$F636</f>
        <v>-6271930066.8803558</v>
      </c>
      <c r="AW761" s="1411">
        <f>NPV($C$117,$G636:AW636)+$F636</f>
        <v>-6292539840.0239868</v>
      </c>
      <c r="AX761" s="1411">
        <f>NPV($C$117,$G636:AX636)+$F636</f>
        <v>-6311865331.2352467</v>
      </c>
      <c r="AY761" s="1411">
        <f>NPV($C$117,$G636:AY636)+$F636</f>
        <v>-6329984932.7087193</v>
      </c>
      <c r="AZ761" s="1411">
        <f>NPV($C$117,$G636:AZ636)+$F636</f>
        <v>-6346972433.9969893</v>
      </c>
      <c r="BA761" s="1411">
        <f>NPV($C$117,$G636:BA636)+$F636</f>
        <v>-6362897270.2012978</v>
      </c>
      <c r="BB761" s="1411">
        <f>NPV($C$117,$G636:BB636)+$F636</f>
        <v>-6377824759.727808</v>
      </c>
      <c r="BC761" s="1411">
        <f>NPV($C$117,$G636:BC636)+$F636</f>
        <v>-6391816331.5925694</v>
      </c>
      <c r="BD761" s="1411">
        <f>NPV($C$117,$G636:BD636)+$F636</f>
        <v>-6404929742.3525486</v>
      </c>
      <c r="BE761" s="1411">
        <f>NPV($C$117,$G636:BE636)+$F636</f>
        <v>-6417219282.8144579</v>
      </c>
      <c r="BF761" s="1411">
        <f>NPV($C$117,$G636:BF636)+$F636</f>
        <v>-6428735974.7311907</v>
      </c>
      <c r="BG761" s="1411">
        <f>NPV($C$117,$G636:BG636)+$F636</f>
        <v>-6439527757.7402296</v>
      </c>
      <c r="BH761" s="1411">
        <f>NPV($C$117,$G636:BH636)+$F636</f>
        <v>-6449639666.8319378</v>
      </c>
      <c r="BI761" s="1411">
        <f>NPV($C$117,$G636:BI636)+$F636</f>
        <v>-6459114000.6600494</v>
      </c>
      <c r="BJ761" s="1411">
        <f>NPV($C$117,$G636:BJ636)+$F636</f>
        <v>-6467990481.0236568</v>
      </c>
      <c r="BK761" s="1411">
        <f>NPV($C$117,$G636:BK636)+$F636</f>
        <v>-6476306403.8608341</v>
      </c>
      <c r="BL761" s="1411">
        <f>NPV($C$117,$G636:BL636)+$F636</f>
        <v>-6484096782.0999641</v>
      </c>
      <c r="BM761" s="1411">
        <f>NPV($C$117,$G636:BM636)+$F636</f>
        <v>-6491394480.7166548</v>
      </c>
      <c r="BN761" s="1412">
        <f>NPV($C$117,$G636:BN636)+$F636</f>
        <v>-6498230344.3427639</v>
      </c>
    </row>
    <row r="762" spans="1:66" ht="5.25" customHeight="1" x14ac:dyDescent="0.15">
      <c r="A762" s="1123"/>
      <c r="B762" s="1337"/>
      <c r="C762" s="3671"/>
      <c r="D762" s="1366"/>
      <c r="E762" s="1394"/>
      <c r="F762" s="2818"/>
      <c r="G762" s="1411"/>
      <c r="H762" s="1411"/>
      <c r="I762" s="1411"/>
      <c r="J762" s="1411"/>
      <c r="K762" s="1411"/>
      <c r="L762" s="1411"/>
      <c r="M762" s="1411"/>
      <c r="N762" s="1411"/>
      <c r="O762" s="1411"/>
      <c r="P762" s="1411"/>
      <c r="Q762" s="1411"/>
      <c r="R762" s="1411"/>
      <c r="S762" s="1411"/>
      <c r="T762" s="1411"/>
      <c r="U762" s="1411"/>
      <c r="V762" s="1411"/>
      <c r="W762" s="1411"/>
      <c r="X762" s="1411"/>
      <c r="Y762" s="1411"/>
      <c r="Z762" s="1411"/>
      <c r="AA762" s="1411"/>
      <c r="AB762" s="1411"/>
      <c r="AC762" s="1411"/>
      <c r="AD762" s="1411"/>
      <c r="AE762" s="1411"/>
      <c r="AF762" s="1411"/>
      <c r="AG762" s="1411"/>
      <c r="AH762" s="1411"/>
      <c r="AI762" s="1411"/>
      <c r="AJ762" s="1411"/>
      <c r="AK762" s="1411"/>
      <c r="AL762" s="1411"/>
      <c r="AM762" s="1411"/>
      <c r="AN762" s="1411"/>
      <c r="AO762" s="1411"/>
      <c r="AP762" s="1411"/>
      <c r="AQ762" s="1411"/>
      <c r="AR762" s="1411"/>
      <c r="AS762" s="1411"/>
      <c r="AT762" s="1411"/>
      <c r="AU762" s="1411"/>
      <c r="AV762" s="1411"/>
      <c r="AW762" s="1411"/>
      <c r="AX762" s="1411"/>
      <c r="AY762" s="1411"/>
      <c r="AZ762" s="1411"/>
      <c r="BA762" s="1411"/>
      <c r="BB762" s="1411"/>
      <c r="BC762" s="1411"/>
      <c r="BD762" s="1411"/>
      <c r="BE762" s="1411"/>
      <c r="BF762" s="1411"/>
      <c r="BG762" s="1411"/>
      <c r="BH762" s="1411"/>
      <c r="BI762" s="1411"/>
      <c r="BJ762" s="1411"/>
      <c r="BK762" s="1411"/>
      <c r="BL762" s="1411"/>
      <c r="BM762" s="1411"/>
      <c r="BN762" s="1412"/>
    </row>
    <row r="763" spans="1:66" x14ac:dyDescent="0.15">
      <c r="A763" s="1123"/>
      <c r="B763" s="1337"/>
      <c r="C763" s="3671"/>
      <c r="D763" s="1366" t="str">
        <f t="shared" ref="D763:E765" si="205">D700</f>
        <v>High Price Range</v>
      </c>
      <c r="E763" s="1394" t="str">
        <f t="shared" si="205"/>
        <v>High Range CAPEX</v>
      </c>
      <c r="F763" s="2818">
        <f t="shared" si="204"/>
        <v>1060351664.0300002</v>
      </c>
      <c r="G763" s="1411">
        <f>NPV($C$117,$G638:G638)+$F638</f>
        <v>-1468623895.9568973</v>
      </c>
      <c r="H763" s="1411">
        <f>NPV($C$117,$G638:H638)+$F638</f>
        <v>-785329619.60453534</v>
      </c>
      <c r="I763" s="1411">
        <f>NPV($C$117,$G638:I638)+$F638</f>
        <v>-295962303.2270999</v>
      </c>
      <c r="J763" s="1411">
        <f>NPV($C$117,$G638:J638)+$F638</f>
        <v>72915570.191284657</v>
      </c>
      <c r="K763" s="1411">
        <f>NPV($C$117,$G638:K638)+$F638</f>
        <v>358591821.12387466</v>
      </c>
      <c r="L763" s="1411">
        <f>NPV($C$117,$G638:L638)+$F638</f>
        <v>583321904.59304142</v>
      </c>
      <c r="M763" s="1411">
        <f>NPV($C$117,$G638:M638)+$F638</f>
        <v>761717121.88985825</v>
      </c>
      <c r="N763" s="1411">
        <f>NPV($C$117,$G638:N638)+$F638</f>
        <v>903988290.15228271</v>
      </c>
      <c r="O763" s="1411">
        <f>NPV($C$117,$G638:O638)+$F638</f>
        <v>1017589780.6299987</v>
      </c>
      <c r="P763" s="1411">
        <f>NPV($C$117,$G638:P638)+$F638</f>
        <v>1108140546.9309726</v>
      </c>
      <c r="Q763" s="1411">
        <f>NPV($C$117,$G638:Q638)+$F638</f>
        <v>1179979784.5696936</v>
      </c>
      <c r="R763" s="1411">
        <f>NPV($C$117,$G638:R638)+$F638</f>
        <v>1236521854.3084016</v>
      </c>
      <c r="S763" s="1411">
        <f>NPV($C$117,$G638:S638)+$F638</f>
        <v>1280493489.8886366</v>
      </c>
      <c r="T763" s="1411">
        <f>NPV($C$117,$G638:T638)+$F638</f>
        <v>1314098264.5916409</v>
      </c>
      <c r="U763" s="1411">
        <f>NPV($C$117,$G638:U638)+$F638</f>
        <v>1339134133.2764187</v>
      </c>
      <c r="V763" s="1411">
        <f>NPV($C$117,$G638:V638)+$F638</f>
        <v>1357079596.3045101</v>
      </c>
      <c r="W763" s="1411">
        <f>NPV($C$117,$G638:W638)+$F638</f>
        <v>1369158232.0977407</v>
      </c>
      <c r="X763" s="1411">
        <f>NPV($C$117,$G638:X638)+$F638</f>
        <v>1376387922.84446</v>
      </c>
      <c r="Y763" s="1411">
        <f>NPV($C$117,$G638:Y638)+$F638</f>
        <v>1379619001.0001183</v>
      </c>
      <c r="Z763" s="1411">
        <f>NPV($C$117,$G638:Z638)+$F638</f>
        <v>1379564216.779696</v>
      </c>
      <c r="AA763" s="1411">
        <f>NPV($C$117,$G638:AA638)+$F638</f>
        <v>1376822562.0938034</v>
      </c>
      <c r="AB763" s="1411">
        <f>NPV($C$117,$G638:AB638)+$F638</f>
        <v>1371898408.6348848</v>
      </c>
      <c r="AC763" s="1411">
        <f>NPV($C$117,$G638:AC638)+$F638</f>
        <v>1365217023.0400038</v>
      </c>
      <c r="AD763" s="1411">
        <f>NPV($C$117,$G638:AD638)+$F638</f>
        <v>1357137246.8073392</v>
      </c>
      <c r="AE763" s="1411">
        <f>NPV($C$117,$G638:AE638)+$F638</f>
        <v>1347961933.2174087</v>
      </c>
      <c r="AF763" s="1411">
        <f>NPV($C$117,$G638:AF638)+$F638</f>
        <v>1337946592.4587069</v>
      </c>
      <c r="AG763" s="1411">
        <f>NPV($C$117,$G638:AG638)+$F638</f>
        <v>1327306592.8188639</v>
      </c>
      <c r="AH763" s="1411">
        <f>NPV($C$117,$G638:AH638)+$F638</f>
        <v>1316223189.0535617</v>
      </c>
      <c r="AI763" s="1411">
        <f>NPV($C$117,$G638:AI638)+$F638</f>
        <v>1304848591.3280811</v>
      </c>
      <c r="AJ763" s="1411">
        <f>NPV($C$117,$G638:AJ638)+$F638</f>
        <v>1293310244.220284</v>
      </c>
      <c r="AK763" s="1411">
        <f>NPV($C$117,$G638:AK638)+$F638</f>
        <v>1281714451.5193644</v>
      </c>
      <c r="AL763" s="1411">
        <f>NPV($C$117,$G638:AL638)+$F638</f>
        <v>1270149456.3502984</v>
      </c>
      <c r="AM763" s="1411">
        <f>NPV($C$117,$G638:AM638)+$F638</f>
        <v>1258688065.6265054</v>
      </c>
      <c r="AN763" s="1411">
        <f>NPV($C$117,$G638:AN638)+$F638</f>
        <v>1247389891.6179438</v>
      </c>
      <c r="AO763" s="1411">
        <f>NPV($C$117,$G638:AO638)+$F638</f>
        <v>1236303270.5131259</v>
      </c>
      <c r="AP763" s="1411">
        <f>NPV($C$117,$G638:AP638)+$F638</f>
        <v>1225466907.5027966</v>
      </c>
      <c r="AQ763" s="1411">
        <f>NPV($C$117,$G638:AQ638)+$F638</f>
        <v>1214911289.557498</v>
      </c>
      <c r="AR763" s="1411">
        <f>NPV($C$117,$G638:AR638)+$F638</f>
        <v>1204659900.2841306</v>
      </c>
      <c r="AS763" s="1411">
        <f>NPV($C$117,$G638:AS638)+$F638</f>
        <v>1194730265.7013106</v>
      </c>
      <c r="AT763" s="1411">
        <f>NPV($C$117,$G638:AT638)+$F638</f>
        <v>1185134855.2179446</v>
      </c>
      <c r="AU763" s="1411">
        <f>NPV($C$117,$G638:AU638)+$F638</f>
        <v>1175881858.3382573</v>
      </c>
      <c r="AV763" s="1411">
        <f>NPV($C$117,$G638:AV638)+$F638</f>
        <v>1166975854.4963536</v>
      </c>
      <c r="AW763" s="1411">
        <f>NPV($C$117,$G638:AW638)+$F638</f>
        <v>1158418390.8234892</v>
      </c>
      <c r="AX763" s="1411">
        <f>NPV($C$117,$G638:AX638)+$F638</f>
        <v>1150208480.4759159</v>
      </c>
      <c r="AY763" s="1411">
        <f>NPV($C$117,$G638:AY638)+$F638</f>
        <v>1142343032.3240218</v>
      </c>
      <c r="AZ763" s="1411">
        <f>NPV($C$117,$G638:AZ638)+$F638</f>
        <v>1134817221.2632475</v>
      </c>
      <c r="BA763" s="1411">
        <f>NPV($C$117,$G638:BA638)+$F638</f>
        <v>1127624807.1044731</v>
      </c>
      <c r="BB763" s="1411">
        <f>NPV($C$117,$G638:BB638)+$F638</f>
        <v>1120758408.8961716</v>
      </c>
      <c r="BC763" s="1411">
        <f>NPV($C$117,$G638:BC638)+$F638</f>
        <v>1114209740.5898933</v>
      </c>
      <c r="BD763" s="1411">
        <f>NPV($C$117,$G638:BD638)+$F638</f>
        <v>1107969813.1578703</v>
      </c>
      <c r="BE763" s="1411">
        <f>NPV($C$117,$G638:BE638)+$F638</f>
        <v>1102029107.5847325</v>
      </c>
      <c r="BF763" s="1411">
        <f>NPV($C$117,$G638:BF638)+$F638</f>
        <v>1096377722.5662594</v>
      </c>
      <c r="BG763" s="1411">
        <f>NPV($C$117,$G638:BG638)+$F638</f>
        <v>1091005500.2418365</v>
      </c>
      <c r="BH763" s="1411">
        <f>NPV($C$117,$G638:BH638)+$F638</f>
        <v>1085902132.8511505</v>
      </c>
      <c r="BI763" s="1411">
        <f>NPV($C$117,$G638:BI638)+$F638</f>
        <v>1081057252.8293295</v>
      </c>
      <c r="BJ763" s="1411">
        <f>NPV($C$117,$G638:BJ638)+$F638</f>
        <v>1076460508.529325</v>
      </c>
      <c r="BK763" s="1411">
        <f>NPV($C$117,$G638:BK638)+$F638</f>
        <v>1072101627.4785409</v>
      </c>
      <c r="BL763" s="1411">
        <f>NPV($C$117,$G638:BL638)+$F638</f>
        <v>1067970468.8322845</v>
      </c>
      <c r="BM763" s="1411">
        <f>NPV($C$117,$G638:BM638)+$F638</f>
        <v>1064057066.4743028</v>
      </c>
      <c r="BN763" s="1412">
        <f>NPV($C$117,$G638:BN638)+$F638</f>
        <v>1060351664.0300002</v>
      </c>
    </row>
    <row r="764" spans="1:66" x14ac:dyDescent="0.15">
      <c r="A764" s="1123"/>
      <c r="B764" s="1337"/>
      <c r="C764" s="3671"/>
      <c r="D764" s="1366" t="str">
        <f t="shared" si="205"/>
        <v>High Price Range</v>
      </c>
      <c r="E764" s="1394" t="str">
        <f t="shared" si="205"/>
        <v>High Range CAPEX</v>
      </c>
      <c r="F764" s="2818">
        <f t="shared" si="204"/>
        <v>3533041631.4950228</v>
      </c>
      <c r="G764" s="1411">
        <f>NPV($C$117,$G639:G639)+$F639</f>
        <v>-1468623895.9568973</v>
      </c>
      <c r="H764" s="1411">
        <f>NPV($C$117,$G639:H639)+$F639</f>
        <v>-703728412.08879781</v>
      </c>
      <c r="I764" s="1411">
        <f>NPV($C$117,$G639:I639)+$F639</f>
        <v>-106335781.94407463</v>
      </c>
      <c r="J764" s="1411">
        <f>NPV($C$117,$G639:J639)+$F639</f>
        <v>380187597.60739803</v>
      </c>
      <c r="K764" s="1411">
        <f>NPV($C$117,$G639:K639)+$F639</f>
        <v>785875658.36062574</v>
      </c>
      <c r="L764" s="1411">
        <f>NPV($C$117,$G639:L639)+$F639</f>
        <v>1129342372.6170721</v>
      </c>
      <c r="M764" s="1411">
        <f>NPV($C$117,$G639:M639)+$F639</f>
        <v>1423237208.3563457</v>
      </c>
      <c r="N764" s="1411">
        <f>NPV($C$117,$G639:N639)+$F639</f>
        <v>1676692580.1232033</v>
      </c>
      <c r="O764" s="1411">
        <f>NPV($C$117,$G639:O639)+$F639</f>
        <v>1896587753.2952166</v>
      </c>
      <c r="P764" s="1411">
        <f>NPV($C$117,$G639:P639)+$F639</f>
        <v>2088269008.1746731</v>
      </c>
      <c r="Q764" s="1411">
        <f>NPV($C$117,$G639:Q639)+$F639</f>
        <v>2255991043.9207611</v>
      </c>
      <c r="R764" s="1411">
        <f>NPV($C$117,$G639:R639)+$F639</f>
        <v>2403203212.2328281</v>
      </c>
      <c r="S764" s="1411">
        <f>NPV($C$117,$G639:S639)+$F639</f>
        <v>2532743642.7221994</v>
      </c>
      <c r="T764" s="1411">
        <f>NPV($C$117,$G639:T639)+$F639</f>
        <v>2646975792.2461767</v>
      </c>
      <c r="U764" s="1411">
        <f>NPV($C$117,$G639:U639)+$F639</f>
        <v>2747887440.1335354</v>
      </c>
      <c r="V764" s="1411">
        <f>NPV($C$117,$G639:V639)+$F639</f>
        <v>2837164300.3456364</v>
      </c>
      <c r="W764" s="1411">
        <f>NPV($C$117,$G639:W639)+$F639</f>
        <v>2916245949.8947163</v>
      </c>
      <c r="X764" s="1411">
        <f>NPV($C$117,$G639:X639)+$F639</f>
        <v>2986369112.7538252</v>
      </c>
      <c r="Y764" s="1411">
        <f>NPV($C$117,$G639:Y639)+$F639</f>
        <v>3048601696.0375566</v>
      </c>
      <c r="Z764" s="1411">
        <f>NPV($C$117,$G639:Z639)+$F639</f>
        <v>3103869927.7928505</v>
      </c>
      <c r="AA764" s="1411">
        <f>NPV($C$117,$G639:AA639)+$F639</f>
        <v>3152980258.5594225</v>
      </c>
      <c r="AB764" s="1411">
        <f>NPV($C$117,$G639:AB639)+$F639</f>
        <v>3196637226.5926495</v>
      </c>
      <c r="AC764" s="1411">
        <f>NPV($C$117,$G639:AC639)+$F639</f>
        <v>3235458168.6548128</v>
      </c>
      <c r="AD764" s="1411">
        <f>NPV($C$117,$G639:AD639)+$F639</f>
        <v>3269985435.1189651</v>
      </c>
      <c r="AE764" s="1411">
        <f>NPV($C$117,$G639:AE639)+$F639</f>
        <v>3300696608.6625891</v>
      </c>
      <c r="AF764" s="1411">
        <f>NPV($C$117,$G639:AF639)+$F639</f>
        <v>3328013109.9954824</v>
      </c>
      <c r="AG764" s="1411">
        <f>NPV($C$117,$G639:AG639)+$F639</f>
        <v>3352307488.6649609</v>
      </c>
      <c r="AH764" s="1411">
        <f>NPV($C$117,$G639:AH639)+$F639</f>
        <v>3373909633.152751</v>
      </c>
      <c r="AI764" s="1411">
        <f>NPV($C$117,$G639:AI639)+$F639</f>
        <v>3393112086.1724348</v>
      </c>
      <c r="AJ764" s="1411">
        <f>NPV($C$117,$G639:AJ639)+$F639</f>
        <v>3410174614.0956192</v>
      </c>
      <c r="AK764" s="1411">
        <f>NPV($C$117,$G639:AK639)+$F639</f>
        <v>3425328150.8220377</v>
      </c>
      <c r="AL764" s="1411">
        <f>NPV($C$117,$G639:AL639)+$F639</f>
        <v>3438778214.0514965</v>
      </c>
      <c r="AM764" s="1411">
        <f>NPV($C$117,$G639:AM639)+$F639</f>
        <v>3450707874.286562</v>
      </c>
      <c r="AN764" s="1411">
        <f>NPV($C$117,$G639:AN639)+$F639</f>
        <v>3461280342.8760138</v>
      </c>
      <c r="AO764" s="1411">
        <f>NPV($C$117,$G639:AO639)+$F639</f>
        <v>3470641234.1729679</v>
      </c>
      <c r="AP764" s="1411">
        <f>NPV($C$117,$G639:AP639)+$F639</f>
        <v>3478920547.809557</v>
      </c>
      <c r="AQ764" s="1411">
        <f>NPV($C$117,$G639:AQ639)+$F639</f>
        <v>3486234409.7149296</v>
      </c>
      <c r="AR764" s="1411">
        <f>NPV($C$117,$G639:AR639)+$F639</f>
        <v>3492686604.4693432</v>
      </c>
      <c r="AS764" s="1411">
        <f>NPV($C$117,$G639:AS639)+$F639</f>
        <v>3498369926.6206102</v>
      </c>
      <c r="AT764" s="1411">
        <f>NPV($C$117,$G639:AT639)+$F639</f>
        <v>3503367374.4784927</v>
      </c>
      <c r="AU764" s="1411">
        <f>NPV($C$117,$G639:AU639)+$F639</f>
        <v>3507753206.4822483</v>
      </c>
      <c r="AV764" s="1411">
        <f>NPV($C$117,$G639:AV639)+$F639</f>
        <v>3511593877.3766441</v>
      </c>
      <c r="AW764" s="1411">
        <f>NPV($C$117,$G639:AW639)+$F639</f>
        <v>3514948869.0292301</v>
      </c>
      <c r="AX764" s="1411">
        <f>NPV($C$117,$G639:AX639)+$F639</f>
        <v>3517871428.69485</v>
      </c>
      <c r="AY764" s="1411">
        <f>NPV($C$117,$G639:AY639)+$F639</f>
        <v>3520409225.816246</v>
      </c>
      <c r="AZ764" s="1411">
        <f>NPV($C$117,$G639:AZ639)+$F639</f>
        <v>3522604936.9895182</v>
      </c>
      <c r="BA764" s="1411">
        <f>NPV($C$117,$G639:BA639)+$F639</f>
        <v>3524496767.4770184</v>
      </c>
      <c r="BB764" s="1411">
        <f>NPV($C$117,$G639:BB639)+$F639</f>
        <v>3526118916.5830889</v>
      </c>
      <c r="BC764" s="1411">
        <f>NPV($C$117,$G639:BC639)+$F639</f>
        <v>3527501993.2913094</v>
      </c>
      <c r="BD764" s="1411">
        <f>NPV($C$117,$G639:BD639)+$F639</f>
        <v>3528673387.771884</v>
      </c>
      <c r="BE764" s="1411">
        <f>NPV($C$117,$G639:BE639)+$F639</f>
        <v>3529657603.6852264</v>
      </c>
      <c r="BF764" s="1411">
        <f>NPV($C$117,$G639:BF639)+$F639</f>
        <v>3530476555.6162796</v>
      </c>
      <c r="BG764" s="1411">
        <f>NPV($C$117,$G639:BG639)+$F639</f>
        <v>3531149835.4603825</v>
      </c>
      <c r="BH764" s="1411">
        <f>NPV($C$117,$G639:BH639)+$F639</f>
        <v>3531694951.1341543</v>
      </c>
      <c r="BI764" s="1411">
        <f>NPV($C$117,$G639:BI639)+$F639</f>
        <v>3532127540.5945244</v>
      </c>
      <c r="BJ764" s="1411">
        <f>NPV($C$117,$G639:BJ639)+$F639</f>
        <v>3532461563.8076391</v>
      </c>
      <c r="BK764" s="1411">
        <f>NPV($C$117,$G639:BK639)+$F639</f>
        <v>3532709475.0103083</v>
      </c>
      <c r="BL764" s="1411">
        <f>NPV($C$117,$G639:BL639)+$F639</f>
        <v>3532882377.3440094</v>
      </c>
      <c r="BM764" s="1411">
        <f>NPV($C$117,$G639:BM639)+$F639</f>
        <v>3532990161.7105474</v>
      </c>
      <c r="BN764" s="1412">
        <f>NPV($C$117,$G639:BN639)+$F639</f>
        <v>3533041631.4950228</v>
      </c>
    </row>
    <row r="765" spans="1:66" x14ac:dyDescent="0.15">
      <c r="A765" s="1123"/>
      <c r="B765" s="1337"/>
      <c r="C765" s="3672"/>
      <c r="D765" s="1367" t="str">
        <f t="shared" si="205"/>
        <v>High Price Range</v>
      </c>
      <c r="E765" s="1393" t="str">
        <f t="shared" si="205"/>
        <v>High Range CAPEX</v>
      </c>
      <c r="F765" s="2819">
        <f t="shared" si="204"/>
        <v>6428056585.5610828</v>
      </c>
      <c r="G765" s="1414">
        <f>NPV($C$117,$G640:G640)+$F640</f>
        <v>-1468623895.9568973</v>
      </c>
      <c r="H765" s="1414">
        <f>NPV($C$117,$G640:H640)+$F640</f>
        <v>-622127204.57305956</v>
      </c>
      <c r="I765" s="1414">
        <f>NPV($C$117,$G640:I640)+$F640</f>
        <v>87074105.861803532</v>
      </c>
      <c r="J765" s="1414">
        <f>NPV($C$117,$G640:J640)+$F640</f>
        <v>698373022.22109699</v>
      </c>
      <c r="K765" s="1414">
        <f>NPV($C$117,$G640:K640)+$F640</f>
        <v>1233779468.0525637</v>
      </c>
      <c r="L765" s="1414">
        <f>NPV($C$117,$G640:L640)+$F640</f>
        <v>1707586920.9384327</v>
      </c>
      <c r="M765" s="1414">
        <f>NPV($C$117,$G640:M640)+$F640</f>
        <v>2129937971.469409</v>
      </c>
      <c r="N765" s="1414">
        <f>NPV($C$117,$G640:N640)+$F640</f>
        <v>2508458561.1317081</v>
      </c>
      <c r="O765" s="1414">
        <f>NPV($C$117,$G640:O640)+$F640</f>
        <v>2849118215.0051489</v>
      </c>
      <c r="P765" s="1414">
        <f>NPV($C$117,$G640:P640)+$F640</f>
        <v>3156729049.0049582</v>
      </c>
      <c r="Q765" s="1414">
        <f>NPV($C$117,$G640:Q640)+$F640</f>
        <v>3435256962.815856</v>
      </c>
      <c r="R765" s="1414">
        <f>NPV($C$117,$G640:R640)+$F640</f>
        <v>3688026917.756897</v>
      </c>
      <c r="S765" s="1414">
        <f>NPV($C$117,$G640:S640)+$F640</f>
        <v>3917864562.9853106</v>
      </c>
      <c r="T765" s="1414">
        <f>NPV($C$117,$G640:T640)+$F640</f>
        <v>4127197595.100666</v>
      </c>
      <c r="U765" s="1414">
        <f>NPV($C$117,$G640:U640)+$F640</f>
        <v>4318130542.8005695</v>
      </c>
      <c r="V765" s="1414">
        <f>NPV($C$117,$G640:V640)+$F640</f>
        <v>4492501377.2458038</v>
      </c>
      <c r="W765" s="1414">
        <f>NPV($C$117,$G640:W640)+$F640</f>
        <v>4651925310.2268925</v>
      </c>
      <c r="X765" s="1414">
        <f>NPV($C$117,$G640:X640)+$F640</f>
        <v>4797829320.5436544</v>
      </c>
      <c r="Y765" s="1414">
        <f>NPV($C$117,$G640:Y640)+$F640</f>
        <v>4931479815.8233862</v>
      </c>
      <c r="Z765" s="1414">
        <f>NPV($C$117,$G640:Z640)+$F640</f>
        <v>5054005109.1377087</v>
      </c>
      <c r="AA765" s="1414">
        <f>NPV($C$117,$G640:AA640)+$F640</f>
        <v>5166413908.9174242</v>
      </c>
      <c r="AB765" s="1414">
        <f>NPV($C$117,$G640:AB640)+$F640</f>
        <v>5269610694.9729156</v>
      </c>
      <c r="AC765" s="1414">
        <f>NPV($C$117,$G640:AC640)+$F640</f>
        <v>5364408627.8743143</v>
      </c>
      <c r="AD765" s="1414">
        <f>NPV($C$117,$G640:AD640)+$F640</f>
        <v>5451540479.5901756</v>
      </c>
      <c r="AE765" s="1414">
        <f>NPV($C$117,$G640:AE640)+$F640</f>
        <v>5531667958.6461897</v>
      </c>
      <c r="AF765" s="1414">
        <f>NPV($C$117,$G640:AF640)+$F640</f>
        <v>5605389719.2333937</v>
      </c>
      <c r="AG765" s="1414">
        <f>NPV($C$117,$G640:AG640)+$F640</f>
        <v>5673248281.4654131</v>
      </c>
      <c r="AH765" s="1414">
        <f>NPV($C$117,$G640:AH640)+$F640</f>
        <v>5735736043.151082</v>
      </c>
      <c r="AI765" s="1414">
        <f>NPV($C$117,$G640:AI640)+$F640</f>
        <v>5793300527.7548113</v>
      </c>
      <c r="AJ765" s="1414">
        <f>NPV($C$117,$G640:AJ640)+$F640</f>
        <v>5846348985.6935854</v>
      </c>
      <c r="AK765" s="1414">
        <f>NPV($C$117,$G640:AK640)+$F640</f>
        <v>5895252444.6656561</v>
      </c>
      <c r="AL765" s="1414">
        <f>NPV($C$117,$G640:AL640)+$F640</f>
        <v>5940349287.8149843</v>
      </c>
      <c r="AM765" s="1414">
        <f>NPV($C$117,$G640:AM640)+$F640</f>
        <v>5981948425.1120443</v>
      </c>
      <c r="AN765" s="1414">
        <f>NPV($C$117,$G640:AN640)+$F640</f>
        <v>6020332112.5708532</v>
      </c>
      <c r="AO765" s="1414">
        <f>NPV($C$117,$G640:AO640)+$F640</f>
        <v>6055758465.2255154</v>
      </c>
      <c r="AP765" s="1414">
        <f>NPV($C$117,$G640:AP640)+$F640</f>
        <v>6088463702.7076244</v>
      </c>
      <c r="AQ765" s="1414">
        <f>NPV($C$117,$G640:AQ640)+$F640</f>
        <v>6118664160.4576988</v>
      </c>
      <c r="AR765" s="1414">
        <f>NPV($C$117,$G640:AR640)+$F640</f>
        <v>6146558094.8084755</v>
      </c>
      <c r="AS765" s="1414">
        <f>NPV($C$117,$G640:AS640)+$F640</f>
        <v>6172327306.1939259</v>
      </c>
      <c r="AT765" s="1414">
        <f>NPV($C$117,$G640:AT640)+$F640</f>
        <v>6196138601.4085178</v>
      </c>
      <c r="AU765" s="1414">
        <f>NPV($C$117,$G640:AU640)+$F640</f>
        <v>6218145113.0435829</v>
      </c>
      <c r="AV765" s="1414">
        <f>NPV($C$117,$G640:AV640)+$F640</f>
        <v>6238487491.8646374</v>
      </c>
      <c r="AW765" s="1414">
        <f>NPV($C$117,$G640:AW640)+$F640</f>
        <v>6257294985.8876247</v>
      </c>
      <c r="AX765" s="1414">
        <f>NPV($C$117,$G640:AX640)+$F640</f>
        <v>6274686418.2018604</v>
      </c>
      <c r="AY765" s="1414">
        <f>NPV($C$117,$G640:AY640)+$F640</f>
        <v>6290771074.1226711</v>
      </c>
      <c r="AZ765" s="1414">
        <f>NPV($C$117,$G640:AZ640)+$F640</f>
        <v>6305649506.9973621</v>
      </c>
      <c r="BA765" s="1414">
        <f>NPV($C$117,$G640:BA640)+$F640</f>
        <v>6319414270.9009762</v>
      </c>
      <c r="BB765" s="1414">
        <f>NPV($C$117,$G640:BB640)+$F640</f>
        <v>6332150587.5165863</v>
      </c>
      <c r="BC765" s="1414">
        <f>NPV($C$117,$G640:BC640)+$F640</f>
        <v>6343936953.676239</v>
      </c>
      <c r="BD765" s="1414">
        <f>NPV($C$117,$G640:BD640)+$F640</f>
        <v>6354845695.3247948</v>
      </c>
      <c r="BE765" s="1414">
        <f>NPV($C$117,$G640:BE640)+$F640</f>
        <v>6364943473.0444965</v>
      </c>
      <c r="BF765" s="1414">
        <f>NPV($C$117,$G640:BF640)+$F640</f>
        <v>6374291743.7304535</v>
      </c>
      <c r="BG765" s="1414">
        <f>NPV($C$117,$G640:BG640)+$F640</f>
        <v>6382947182.5253925</v>
      </c>
      <c r="BH765" s="1414">
        <f>NPV($C$117,$G640:BH640)+$F640</f>
        <v>6390962068.6973286</v>
      </c>
      <c r="BI765" s="1414">
        <f>NPV($C$117,$G640:BI640)+$F640</f>
        <v>6398384638.7683315</v>
      </c>
      <c r="BJ765" s="1414">
        <f>NPV($C$117,$G640:BJ640)+$F640</f>
        <v>6405259409.8698616</v>
      </c>
      <c r="BK765" s="1414">
        <f>NPV($C$117,$G640:BK640)+$F640</f>
        <v>6411627476.0049706</v>
      </c>
      <c r="BL765" s="1414">
        <f>NPV($C$117,$G640:BL640)+$F640</f>
        <v>6417526779.6348057</v>
      </c>
      <c r="BM765" s="1414">
        <f>NPV($C$117,$G640:BM640)+$F640</f>
        <v>6422992360.7728405</v>
      </c>
      <c r="BN765" s="1415">
        <f>NPV($C$117,$G640:BN640)+$F640</f>
        <v>6428056585.5610828</v>
      </c>
    </row>
    <row r="766" spans="1:66" ht="5.25" customHeight="1" x14ac:dyDescent="0.15">
      <c r="A766" s="1123"/>
      <c r="B766" s="1337"/>
      <c r="C766" s="3676" t="str">
        <f>C735</f>
        <v>Low Range Opex-High</v>
      </c>
      <c r="D766" s="1366"/>
      <c r="E766" s="1394"/>
      <c r="F766" s="2818"/>
      <c r="G766" s="1411"/>
      <c r="H766" s="1411"/>
      <c r="I766" s="1411"/>
      <c r="J766" s="1411"/>
      <c r="K766" s="1411"/>
      <c r="L766" s="1411"/>
      <c r="M766" s="1411"/>
      <c r="N766" s="1411"/>
      <c r="O766" s="1411"/>
      <c r="P766" s="1411"/>
      <c r="Q766" s="1411"/>
      <c r="R766" s="1411"/>
      <c r="S766" s="1411"/>
      <c r="T766" s="1411"/>
      <c r="U766" s="1411"/>
      <c r="V766" s="1411"/>
      <c r="W766" s="1411"/>
      <c r="X766" s="1411"/>
      <c r="Y766" s="1411"/>
      <c r="Z766" s="1411"/>
      <c r="AA766" s="1411"/>
      <c r="AB766" s="1411"/>
      <c r="AC766" s="1411"/>
      <c r="AD766" s="1411"/>
      <c r="AE766" s="1411"/>
      <c r="AF766" s="1411"/>
      <c r="AG766" s="1411"/>
      <c r="AH766" s="1411"/>
      <c r="AI766" s="1411"/>
      <c r="AJ766" s="1411"/>
      <c r="AK766" s="1411"/>
      <c r="AL766" s="1411"/>
      <c r="AM766" s="1411"/>
      <c r="AN766" s="1411"/>
      <c r="AO766" s="1411"/>
      <c r="AP766" s="1411"/>
      <c r="AQ766" s="1411"/>
      <c r="AR766" s="1411"/>
      <c r="AS766" s="1411"/>
      <c r="AT766" s="1411"/>
      <c r="AU766" s="1411"/>
      <c r="AV766" s="1411"/>
      <c r="AW766" s="1411"/>
      <c r="AX766" s="1411"/>
      <c r="AY766" s="1411"/>
      <c r="AZ766" s="1411"/>
      <c r="BA766" s="1411"/>
      <c r="BB766" s="1411"/>
      <c r="BC766" s="1411"/>
      <c r="BD766" s="1411"/>
      <c r="BE766" s="1411"/>
      <c r="BF766" s="1411"/>
      <c r="BG766" s="1411"/>
      <c r="BH766" s="1411"/>
      <c r="BI766" s="1411"/>
      <c r="BJ766" s="1411"/>
      <c r="BK766" s="1411"/>
      <c r="BL766" s="1411"/>
      <c r="BM766" s="1411"/>
      <c r="BN766" s="1412"/>
    </row>
    <row r="767" spans="1:66" x14ac:dyDescent="0.15">
      <c r="A767" s="1123"/>
      <c r="B767" s="1337"/>
      <c r="C767" s="3671"/>
      <c r="D767" s="1366" t="str">
        <f t="shared" ref="D767:E769" si="206">D704</f>
        <v>Low Price Range</v>
      </c>
      <c r="E767" s="1394" t="str">
        <f t="shared" si="206"/>
        <v>High Range CAPEX</v>
      </c>
      <c r="F767" s="2818">
        <f t="shared" si="204"/>
        <v>-9409182631.4230194</v>
      </c>
      <c r="G767" s="1411">
        <f>NPV($C$117,$G642:G642)+$F642</f>
        <v>-2735595177.1683383</v>
      </c>
      <c r="H767" s="1411">
        <f>NPV($C$117,$G642:H642)+$F642</f>
        <v>-3014575816.4285936</v>
      </c>
      <c r="I767" s="1411">
        <f>NPV($C$117,$G642:I642)+$F642</f>
        <v>-3323109490.8242464</v>
      </c>
      <c r="J767" s="1411">
        <f>NPV($C$117,$G642:J642)+$F642</f>
        <v>-3639831160.6511745</v>
      </c>
      <c r="K767" s="1411">
        <f>NPV($C$117,$G642:K642)+$F642</f>
        <v>-3954797044.3751974</v>
      </c>
      <c r="L767" s="1411">
        <f>NPV($C$117,$G642:L642)+$F642</f>
        <v>-4262741035.7254033</v>
      </c>
      <c r="M767" s="1411">
        <f>NPV($C$117,$G642:M642)+$F642</f>
        <v>-4560720634.1003094</v>
      </c>
      <c r="N767" s="1411">
        <f>NPV($C$117,$G642:N642)+$F642</f>
        <v>-4847087607.5759811</v>
      </c>
      <c r="O767" s="1411">
        <f>NPV($C$117,$G642:O642)+$F642</f>
        <v>-5120969649.1870365</v>
      </c>
      <c r="P767" s="1411">
        <f>NPV($C$117,$G642:P642)+$F642</f>
        <v>-5381982746.5884628</v>
      </c>
      <c r="Q767" s="1411">
        <f>NPV($C$117,$G642:Q642)+$F642</f>
        <v>-5630059935.0154972</v>
      </c>
      <c r="R767" s="1411">
        <f>NPV($C$117,$G642:R642)+$F642</f>
        <v>-5865343819.0177107</v>
      </c>
      <c r="S767" s="1411">
        <f>NPV($C$117,$G642:S642)+$F642</f>
        <v>-6088116343.2164307</v>
      </c>
      <c r="T767" s="1411">
        <f>NPV($C$117,$G642:T642)+$F642</f>
        <v>-6298751456.4044075</v>
      </c>
      <c r="U767" s="1411">
        <f>NPV($C$117,$G642:U642)+$F642</f>
        <v>-6497682437.6403131</v>
      </c>
      <c r="V767" s="1411">
        <f>NPV($C$117,$G642:V642)+$F642</f>
        <v>-6685378935.4997215</v>
      </c>
      <c r="W767" s="1411">
        <f>NPV($C$117,$G642:W642)+$F642</f>
        <v>-6862330624.7178698</v>
      </c>
      <c r="X767" s="1411">
        <f>NPV($C$117,$G642:X642)+$F642</f>
        <v>-7029035477.4072466</v>
      </c>
      <c r="Y767" s="1411">
        <f>NPV($C$117,$G642:Y642)+$F642</f>
        <v>-7185991315.2647314</v>
      </c>
      <c r="Z767" s="1411">
        <f>NPV($C$117,$G642:Z642)+$F642</f>
        <v>-7333689732.4633541</v>
      </c>
      <c r="AA767" s="1411">
        <f>NPV($C$117,$G642:AA642)+$F642</f>
        <v>-7472611754.3254709</v>
      </c>
      <c r="AB767" s="1411">
        <f>NPV($C$117,$G642:AB642)+$F642</f>
        <v>-7603224780.5756617</v>
      </c>
      <c r="AC767" s="1411">
        <f>NPV($C$117,$G642:AC642)+$F642</f>
        <v>-7725980487.2351141</v>
      </c>
      <c r="AD767" s="1411">
        <f>NPV($C$117,$G642:AD642)+$F642</f>
        <v>-7841313448.3244352</v>
      </c>
      <c r="AE767" s="1411">
        <f>NPV($C$117,$G642:AE642)+$F642</f>
        <v>-7949640300.181632</v>
      </c>
      <c r="AF767" s="1411">
        <f>NPV($C$117,$G642:AF642)+$F642</f>
        <v>-8051359315.5101824</v>
      </c>
      <c r="AG767" s="1411">
        <f>NPV($C$117,$G642:AG642)+$F642</f>
        <v>-8146850286.5728502</v>
      </c>
      <c r="AH767" s="1411">
        <f>NPV($C$117,$G642:AH642)+$F642</f>
        <v>-8236474640.7937565</v>
      </c>
      <c r="AI767" s="1411">
        <f>NPV($C$117,$G642:AI642)+$F642</f>
        <v>-8320575729.8376942</v>
      </c>
      <c r="AJ767" s="1411">
        <f>NPV($C$117,$G642:AJ642)+$F642</f>
        <v>-8399479246.6682243</v>
      </c>
      <c r="AK767" s="1411">
        <f>NPV($C$117,$G642:AK642)+$F642</f>
        <v>-8473493735.3120594</v>
      </c>
      <c r="AL767" s="1411">
        <f>NPV($C$117,$G642:AL642)+$F642</f>
        <v>-8542911165.9060497</v>
      </c>
      <c r="AM767" s="1411">
        <f>NPV($C$117,$G642:AM642)+$F642</f>
        <v>-8608007553.6711388</v>
      </c>
      <c r="AN767" s="1411">
        <f>NPV($C$117,$G642:AN642)+$F642</f>
        <v>-8669043605.1792431</v>
      </c>
      <c r="AO767" s="1411">
        <f>NPV($C$117,$G642:AO642)+$F642</f>
        <v>-8726265378.973465</v>
      </c>
      <c r="AP767" s="1411">
        <f>NPV($C$117,$G642:AP642)+$F642</f>
        <v>-8779904950.5069046</v>
      </c>
      <c r="AQ767" s="1411">
        <f>NPV($C$117,$G642:AQ642)+$F642</f>
        <v>-8830181073.658493</v>
      </c>
      <c r="AR767" s="1411">
        <f>NPV($C$117,$G642:AR642)+$F642</f>
        <v>-8877299832.900692</v>
      </c>
      <c r="AS767" s="1411">
        <f>NPV($C$117,$G642:AS642)+$F642</f>
        <v>-8921455281.6363277</v>
      </c>
      <c r="AT767" s="1411">
        <f>NPV($C$117,$G642:AT642)+$F642</f>
        <v>-8962830063.3692284</v>
      </c>
      <c r="AU767" s="1411">
        <f>NPV($C$117,$G642:AU642)+$F642</f>
        <v>-9001596013.2870255</v>
      </c>
      <c r="AV767" s="1411">
        <f>NPV($C$117,$G642:AV642)+$F642</f>
        <v>-9037914738.5619888</v>
      </c>
      <c r="AW767" s="1411">
        <f>NPV($C$117,$G642:AW642)+$F642</f>
        <v>-9071938176.2546043</v>
      </c>
      <c r="AX767" s="1411">
        <f>NPV($C$117,$G642:AX642)+$F642</f>
        <v>-9103809128.1640797</v>
      </c>
      <c r="AY767" s="1411">
        <f>NPV($C$117,$G642:AY642)+$F642</f>
        <v>-9133661772.3335743</v>
      </c>
      <c r="AZ767" s="1411">
        <f>NPV($C$117,$G642:AZ642)+$F642</f>
        <v>-9161622151.2042103</v>
      </c>
      <c r="BA767" s="1411">
        <f>NPV($C$117,$G642:BA642)+$F642</f>
        <v>-9187808636.6356277</v>
      </c>
      <c r="BB767" s="1411">
        <f>NPV($C$117,$G642:BB642)+$F642</f>
        <v>-9212332372.1841602</v>
      </c>
      <c r="BC767" s="1411">
        <f>NPV($C$117,$G642:BC642)+$F642</f>
        <v>-9235297693.1619701</v>
      </c>
      <c r="BD767" s="1411">
        <f>NPV($C$117,$G642:BD642)+$F642</f>
        <v>-9256802525.0997772</v>
      </c>
      <c r="BE767" s="1411">
        <f>NPV($C$117,$G642:BE642)+$F642</f>
        <v>-9276938761.308136</v>
      </c>
      <c r="BF767" s="1411">
        <f>NPV($C$117,$G642:BF642)+$F642</f>
        <v>-9295792620.2830486</v>
      </c>
      <c r="BG767" s="1411">
        <f>NPV($C$117,$G642:BG642)+$F642</f>
        <v>-9313444983.7349281</v>
      </c>
      <c r="BH767" s="1411">
        <f>NPV($C$117,$G642:BH642)+$F642</f>
        <v>-9329971716.0391235</v>
      </c>
      <c r="BI767" s="1411">
        <f>NPV($C$117,$G642:BI642)+$F642</f>
        <v>-9345443965.9142609</v>
      </c>
      <c r="BJ767" s="1411">
        <f>NPV($C$117,$G642:BJ642)+$F642</f>
        <v>-9359928451.1335144</v>
      </c>
      <c r="BK767" s="1411">
        <f>NPV($C$117,$G642:BK642)+$F642</f>
        <v>-9373487727.0659828</v>
      </c>
      <c r="BL767" s="1411">
        <f>NPV($C$117,$G642:BL642)+$F642</f>
        <v>-9386180439.831562</v>
      </c>
      <c r="BM767" s="1411">
        <f>NPV($C$117,$G642:BM642)+$F642</f>
        <v>-9398061564.83494</v>
      </c>
      <c r="BN767" s="1412">
        <f>NPV($C$117,$G642:BN642)+$F642</f>
        <v>-9409182631.4230194</v>
      </c>
    </row>
    <row r="768" spans="1:66" x14ac:dyDescent="0.15">
      <c r="A768" s="1123"/>
      <c r="B768" s="1337"/>
      <c r="C768" s="3671"/>
      <c r="D768" s="1366" t="str">
        <f t="shared" si="206"/>
        <v>Low Price Range</v>
      </c>
      <c r="E768" s="1394" t="str">
        <f t="shared" si="206"/>
        <v>High Range CAPEX</v>
      </c>
      <c r="F768" s="2818">
        <f t="shared" si="204"/>
        <v>-8618501182.2605133</v>
      </c>
      <c r="G768" s="1411">
        <f>NPV($C$117,$G643:G643)+$F643</f>
        <v>-2735595177.1683383</v>
      </c>
      <c r="H768" s="1411">
        <f>NPV($C$117,$G643:H643)+$F643</f>
        <v>-2988482548.8289766</v>
      </c>
      <c r="I768" s="1411">
        <f>NPV($C$117,$G643:I643)+$F643</f>
        <v>-3262473432.6768441</v>
      </c>
      <c r="J768" s="1411">
        <f>NPV($C$117,$G643:J643)+$F643</f>
        <v>-3541576104.367856</v>
      </c>
      <c r="K768" s="1411">
        <f>NPV($C$117,$G643:K643)+$F643</f>
        <v>-3818166327.1905332</v>
      </c>
      <c r="L768" s="1411">
        <f>NPV($C$117,$G643:L643)+$F643</f>
        <v>-4088142416.1612072</v>
      </c>
      <c r="M768" s="1411">
        <f>NPV($C$117,$G643:M643)+$F643</f>
        <v>-4349189197.6891136</v>
      </c>
      <c r="N768" s="1411">
        <f>NPV($C$117,$G643:N643)+$F643</f>
        <v>-4600003276.0151405</v>
      </c>
      <c r="O768" s="1411">
        <f>NPV($C$117,$G643:O643)+$F643</f>
        <v>-4839896243.3081932</v>
      </c>
      <c r="P768" s="1411">
        <f>NPV($C$117,$G643:P643)+$F643</f>
        <v>-5068571278.7949181</v>
      </c>
      <c r="Q768" s="1411">
        <f>NPV($C$117,$G643:Q643)+$F643</f>
        <v>-5285988436.7471209</v>
      </c>
      <c r="R768" s="1411">
        <f>NPV($C$117,$G643:R643)+$F643</f>
        <v>-5492279132.8127213</v>
      </c>
      <c r="S768" s="1411">
        <f>NPV($C$117,$G643:S643)+$F643</f>
        <v>-5687689691.0342808</v>
      </c>
      <c r="T768" s="1411">
        <f>NPV($C$117,$G643:T643)+$F643</f>
        <v>-5872542934.9202309</v>
      </c>
      <c r="U768" s="1411">
        <f>NPV($C$117,$G643:U643)+$F643</f>
        <v>-6047211444.1739588</v>
      </c>
      <c r="V768" s="1411">
        <f>NPV($C$117,$G643:V643)+$F643</f>
        <v>-6212098607.5683355</v>
      </c>
      <c r="W768" s="1411">
        <f>NPV($C$117,$G643:W643)+$F643</f>
        <v>-6367625030.8971882</v>
      </c>
      <c r="X768" s="1411">
        <f>NPV($C$117,$G643:X643)+$F643</f>
        <v>-6514218708.1755762</v>
      </c>
      <c r="Y768" s="1411">
        <f>NPV($C$117,$G643:Y643)+$F643</f>
        <v>-6652307888.1862383</v>
      </c>
      <c r="Z768" s="1411">
        <f>NPV($C$117,$G643:Z643)+$F643</f>
        <v>-6782315902.2129002</v>
      </c>
      <c r="AA768" s="1411">
        <f>NPV($C$117,$G643:AA643)+$F643</f>
        <v>-6904657437.4232521</v>
      </c>
      <c r="AB768" s="1411">
        <f>NPV($C$117,$G643:AB643)+$F643</f>
        <v>-7019735887.139883</v>
      </c>
      <c r="AC768" s="1411">
        <f>NPV($C$117,$G643:AC643)+$F643</f>
        <v>-7127941509.9451008</v>
      </c>
      <c r="AD768" s="1411">
        <f>NPV($C$117,$G643:AD643)+$F643</f>
        <v>-7229650200.0148792</v>
      </c>
      <c r="AE768" s="1411">
        <f>NPV($C$117,$G643:AE643)+$F643</f>
        <v>-7325222721.2185287</v>
      </c>
      <c r="AF768" s="1411">
        <f>NPV($C$117,$G643:AF643)+$F643</f>
        <v>-7415004293.7648163</v>
      </c>
      <c r="AG768" s="1411">
        <f>NPV($C$117,$G643:AG643)+$F643</f>
        <v>-7499324448.7402878</v>
      </c>
      <c r="AH768" s="1411">
        <f>NPV($C$117,$G643:AH643)+$F643</f>
        <v>-7578497085.6009617</v>
      </c>
      <c r="AI768" s="1411">
        <f>NPV($C$117,$G643:AI643)+$F643</f>
        <v>-7652820682.4754763</v>
      </c>
      <c r="AJ768" s="1411">
        <f>NPV($C$117,$G643:AJ643)+$F643</f>
        <v>-7722578620.3558083</v>
      </c>
      <c r="AK768" s="1411">
        <f>NPV($C$117,$G643:AK643)+$F643</f>
        <v>-7788039590.8335896</v>
      </c>
      <c r="AL768" s="1411">
        <f>NPV($C$117,$G643:AL643)+$F643</f>
        <v>-7849458063.6586418</v>
      </c>
      <c r="AM768" s="1411">
        <f>NPV($C$117,$G643:AM643)+$F643</f>
        <v>-7907074795.5376587</v>
      </c>
      <c r="AN768" s="1411">
        <f>NPV($C$117,$G643:AN643)+$F643</f>
        <v>-7961117365.6101408</v>
      </c>
      <c r="AO768" s="1411">
        <f>NPV($C$117,$G643:AO643)+$F643</f>
        <v>-8011800726.1983671</v>
      </c>
      <c r="AP768" s="1411">
        <f>NPV($C$117,$G643:AP643)+$F643</f>
        <v>-8059327759.9240847</v>
      </c>
      <c r="AQ768" s="1411">
        <f>NPV($C$117,$G643:AQ643)+$F643</f>
        <v>-8103889836.2642984</v>
      </c>
      <c r="AR768" s="1411">
        <f>NPV($C$117,$G643:AR643)+$F643</f>
        <v>-8145667362.1941662</v>
      </c>
      <c r="AS768" s="1411">
        <f>NPV($C$117,$G643:AS643)+$F643</f>
        <v>-8184830322.8222542</v>
      </c>
      <c r="AT768" s="1411">
        <f>NPV($C$117,$G643:AT643)+$F643</f>
        <v>-8221538808.9287329</v>
      </c>
      <c r="AU768" s="1411">
        <f>NPV($C$117,$G643:AU643)+$F643</f>
        <v>-8255943529.1216812</v>
      </c>
      <c r="AV768" s="1411">
        <f>NPV($C$117,$G643:AV643)+$F643</f>
        <v>-8288186304.971076</v>
      </c>
      <c r="AW768" s="1411">
        <f>NPV($C$117,$G643:AW643)+$F643</f>
        <v>-8318400547.9956417</v>
      </c>
      <c r="AX768" s="1411">
        <f>NPV($C$117,$G643:AX643)+$F643</f>
        <v>-8346711717.7898464</v>
      </c>
      <c r="AY768" s="1411">
        <f>NPV($C$117,$G643:AY643)+$F643</f>
        <v>-8373237760.9066782</v>
      </c>
      <c r="AZ768" s="1411">
        <f>NPV($C$117,$G643:AZ643)+$F643</f>
        <v>-8398089530.372488</v>
      </c>
      <c r="BA768" s="1411">
        <f>NPV($C$117,$G643:BA643)+$F643</f>
        <v>-8421371185.9158201</v>
      </c>
      <c r="BB768" s="1411">
        <f>NPV($C$117,$G643:BB643)+$F643</f>
        <v>-8443180575.1531992</v>
      </c>
      <c r="BC768" s="1411">
        <f>NPV($C$117,$G643:BC643)+$F643</f>
        <v>-8463609596.0994768</v>
      </c>
      <c r="BD768" s="1411">
        <f>NPV($C$117,$G643:BD643)+$F643</f>
        <v>-8482744541.4655066</v>
      </c>
      <c r="BE768" s="1411">
        <f>NPV($C$117,$G643:BE643)+$F643</f>
        <v>-8500666425.2769566</v>
      </c>
      <c r="BF768" s="1411">
        <f>NPV($C$117,$G643:BF643)+$F643</f>
        <v>-8517451292.399622</v>
      </c>
      <c r="BG768" s="1411">
        <f>NPV($C$117,$G643:BG643)+$F643</f>
        <v>-8533170511.5922451</v>
      </c>
      <c r="BH768" s="1411">
        <f>NPV($C$117,$G643:BH643)+$F643</f>
        <v>-8547891052.7306499</v>
      </c>
      <c r="BI768" s="1411">
        <f>NPV($C$117,$G643:BI643)+$F643</f>
        <v>-8561675748.8594637</v>
      </c>
      <c r="BJ768" s="1411">
        <f>NPV($C$117,$G643:BJ643)+$F643</f>
        <v>-8574583543.7317467</v>
      </c>
      <c r="BK768" s="1411">
        <f>NPV($C$117,$G643:BK643)+$F643</f>
        <v>-8586669725.4943504</v>
      </c>
      <c r="BL768" s="1411">
        <f>NPV($C$117,$G643:BL643)+$F643</f>
        <v>-8597986147.1689758</v>
      </c>
      <c r="BM768" s="1411">
        <f>NPV($C$117,$G643:BM643)+$F643</f>
        <v>-8608581434.5669403</v>
      </c>
      <c r="BN768" s="1412">
        <f>NPV($C$117,$G643:BN643)+$F643</f>
        <v>-8618501182.2605133</v>
      </c>
    </row>
    <row r="769" spans="1:66" x14ac:dyDescent="0.15">
      <c r="A769" s="1123"/>
      <c r="B769" s="1337"/>
      <c r="C769" s="3671"/>
      <c r="D769" s="1366" t="str">
        <f t="shared" si="206"/>
        <v>Low Price Range</v>
      </c>
      <c r="E769" s="1394" t="str">
        <f t="shared" si="206"/>
        <v>High Range CAPEX</v>
      </c>
      <c r="F769" s="2818">
        <f t="shared" si="204"/>
        <v>-7692774686.2797928</v>
      </c>
      <c r="G769" s="1411">
        <f>NPV($C$117,$G644:G644)+$F644</f>
        <v>-2735595177.1683383</v>
      </c>
      <c r="H769" s="1411">
        <f>NPV($C$117,$G644:H644)+$F644</f>
        <v>-2962389281.2293591</v>
      </c>
      <c r="I769" s="1411">
        <f>NPV($C$117,$G644:I644)+$F644</f>
        <v>-3200627583.6683302</v>
      </c>
      <c r="J769" s="1411">
        <f>NPV($C$117,$G644:J644)+$F644</f>
        <v>-3439831317.9424605</v>
      </c>
      <c r="K769" s="1411">
        <f>NPV($C$117,$G644:K644)+$F644</f>
        <v>-3674942049.9894176</v>
      </c>
      <c r="L769" s="1411">
        <f>NPV($C$117,$G644:L644)+$F644</f>
        <v>-3903239640.8627024</v>
      </c>
      <c r="M769" s="1411">
        <f>NPV($C$117,$G644:M644)+$F644</f>
        <v>-4123210530.385612</v>
      </c>
      <c r="N769" s="1411">
        <f>NPV($C$117,$G644:N644)+$F644</f>
        <v>-4334033041.2177277</v>
      </c>
      <c r="O769" s="1411">
        <f>NPV($C$117,$G644:O644)+$F644</f>
        <v>-4535309669.2750731</v>
      </c>
      <c r="P769" s="1411">
        <f>NPV($C$117,$G644:P644)+$F644</f>
        <v>-4726914401.235775</v>
      </c>
      <c r="Q769" s="1411">
        <f>NPV($C$117,$G644:Q644)+$F644</f>
        <v>-4908899639.5390186</v>
      </c>
      <c r="R769" s="1411">
        <f>NPV($C$117,$G644:R644)+$F644</f>
        <v>-5081436575.6102962</v>
      </c>
      <c r="S769" s="1411">
        <f>NPV($C$117,$G644:S644)+$F644</f>
        <v>-5244775524.313364</v>
      </c>
      <c r="T769" s="1411">
        <f>NPV($C$117,$G644:T644)+$F644</f>
        <v>-5399218767.4902191</v>
      </c>
      <c r="U769" s="1411">
        <f>NPV($C$117,$G644:U644)+$F644</f>
        <v>-5545101552.4000874</v>
      </c>
      <c r="V769" s="1411">
        <f>NPV($C$117,$G644:V644)+$F644</f>
        <v>-5682778581.1852188</v>
      </c>
      <c r="W769" s="1411">
        <f>NPV($C$117,$G644:W644)+$F644</f>
        <v>-5812614297.6608515</v>
      </c>
      <c r="X769" s="1411">
        <f>NPV($C$117,$G644:X644)+$F644</f>
        <v>-5934975858.8733463</v>
      </c>
      <c r="Y769" s="1411">
        <f>NPV($C$117,$G644:Y644)+$F644</f>
        <v>-6050228039.9491806</v>
      </c>
      <c r="Z769" s="1411">
        <f>NPV($C$117,$G644:Z644)+$F644</f>
        <v>-6158729552.3118172</v>
      </c>
      <c r="AA769" s="1411">
        <f>NPV($C$117,$G644:AA644)+$F644</f>
        <v>-6260830407.9919357</v>
      </c>
      <c r="AB769" s="1411">
        <f>NPV($C$117,$G644:AB644)+$F644</f>
        <v>-6356870065.8599558</v>
      </c>
      <c r="AC769" s="1411">
        <f>NPV($C$117,$G644:AC644)+$F644</f>
        <v>-6447176166.7603321</v>
      </c>
      <c r="AD769" s="1411">
        <f>NPV($C$117,$G644:AD644)+$F644</f>
        <v>-6532063714.5734234</v>
      </c>
      <c r="AE769" s="1411">
        <f>NPV($C$117,$G644:AE644)+$F644</f>
        <v>-6611834596.036993</v>
      </c>
      <c r="AF769" s="1411">
        <f>NPV($C$117,$G644:AF644)+$F644</f>
        <v>-6686777358.1708393</v>
      </c>
      <c r="AG769" s="1411">
        <f>NPV($C$117,$G644:AG644)+$F644</f>
        <v>-6757167181.303648</v>
      </c>
      <c r="AH769" s="1411">
        <f>NPV($C$117,$G644:AH644)+$F644</f>
        <v>-6823265999.981987</v>
      </c>
      <c r="AI769" s="1411">
        <f>NPV($C$117,$G644:AI644)+$F644</f>
        <v>-6885322734.8055391</v>
      </c>
      <c r="AJ769" s="1411">
        <f>NPV($C$117,$G644:AJ644)+$F644</f>
        <v>-6943573606.4266281</v>
      </c>
      <c r="AK769" s="1411">
        <f>NPV($C$117,$G644:AK644)+$F644</f>
        <v>-6998242509.2447205</v>
      </c>
      <c r="AL769" s="1411">
        <f>NPV($C$117,$G644:AL644)+$F644</f>
        <v>-7049541427.1973028</v>
      </c>
      <c r="AM769" s="1411">
        <f>NPV($C$117,$G644:AM644)+$F644</f>
        <v>-7097670877.8449726</v>
      </c>
      <c r="AN769" s="1411">
        <f>NPV($C$117,$G644:AN644)+$F644</f>
        <v>-7142820373.9259987</v>
      </c>
      <c r="AO769" s="1411">
        <f>NPV($C$117,$G644:AO644)+$F644</f>
        <v>-7185168893.9031591</v>
      </c>
      <c r="AP769" s="1411">
        <f>NPV($C$117,$G644:AP644)+$F644</f>
        <v>-7224885354.8852549</v>
      </c>
      <c r="AQ769" s="1411">
        <f>NPV($C$117,$G644:AQ644)+$F644</f>
        <v>-7262129082.7843037</v>
      </c>
      <c r="AR769" s="1411">
        <f>NPV($C$117,$G644:AR644)+$F644</f>
        <v>-7297050275.7489843</v>
      </c>
      <c r="AS769" s="1411">
        <f>NPV($C$117,$G644:AS644)+$F644</f>
        <v>-7329790457.8579836</v>
      </c>
      <c r="AT769" s="1411">
        <f>NPV($C$117,$G644:AT644)+$F644</f>
        <v>-7360482920.8123245</v>
      </c>
      <c r="AU769" s="1411">
        <f>NPV($C$117,$G644:AU644)+$F644</f>
        <v>-7389253151.9712934</v>
      </c>
      <c r="AV769" s="1411">
        <f>NPV($C$117,$G644:AV644)+$F644</f>
        <v>-7416219247.5620298</v>
      </c>
      <c r="AW769" s="1411">
        <f>NPV($C$117,$G644:AW644)+$F644</f>
        <v>-7441492310.2816734</v>
      </c>
      <c r="AX769" s="1411">
        <f>NPV($C$117,$G644:AX644)+$F644</f>
        <v>-7465176830.8217916</v>
      </c>
      <c r="AY769" s="1411">
        <f>NPV($C$117,$G644:AY644)+$F644</f>
        <v>-7487371053.0924778</v>
      </c>
      <c r="AZ769" s="1411">
        <f>NPV($C$117,$G644:AZ644)+$F644</f>
        <v>-7508167323.1199636</v>
      </c>
      <c r="BA769" s="1411">
        <f>NPV($C$117,$G644:BA644)+$F644</f>
        <v>-7527652421.7464228</v>
      </c>
      <c r="BB769" s="1411">
        <f>NPV($C$117,$G644:BB644)+$F644</f>
        <v>-7545907881.381505</v>
      </c>
      <c r="BC769" s="1411">
        <f>NPV($C$117,$G644:BC644)+$F644</f>
        <v>-7563010287.1484652</v>
      </c>
      <c r="BD769" s="1411">
        <f>NPV($C$117,$G644:BD644)+$F644</f>
        <v>-7579031562.8385229</v>
      </c>
      <c r="BE769" s="1411">
        <f>NPV($C$117,$G644:BE644)+$F644</f>
        <v>-7594039242.1395416</v>
      </c>
      <c r="BF769" s="1411">
        <f>NPV($C$117,$G644:BF644)+$F644</f>
        <v>-7608096725.6426544</v>
      </c>
      <c r="BG769" s="1411">
        <f>NPV($C$117,$G644:BG644)+$F644</f>
        <v>-7621263524.1558809</v>
      </c>
      <c r="BH769" s="1411">
        <f>NPV($C$117,$G644:BH644)+$F644</f>
        <v>-7633595488.8693752</v>
      </c>
      <c r="BI769" s="1411">
        <f>NPV($C$117,$G644:BI644)+$F644</f>
        <v>-7645145028.9246206</v>
      </c>
      <c r="BJ769" s="1411">
        <f>NPV($C$117,$G644:BJ644)+$F644</f>
        <v>-7655961316.941184</v>
      </c>
      <c r="BK769" s="1411">
        <f>NPV($C$117,$G644:BK644)+$F644</f>
        <v>-7666090483.0508947</v>
      </c>
      <c r="BL769" s="1411">
        <f>NPV($C$117,$G644:BL644)+$F644</f>
        <v>-7675575797.9814939</v>
      </c>
      <c r="BM769" s="1411">
        <f>NPV($C$117,$G644:BM644)+$F644</f>
        <v>-7684457845.7208891</v>
      </c>
      <c r="BN769" s="1412">
        <f>NPV($C$117,$G644:BN644)+$F644</f>
        <v>-7692774686.2797928</v>
      </c>
    </row>
    <row r="770" spans="1:66" ht="6" customHeight="1" x14ac:dyDescent="0.15">
      <c r="A770" s="1123"/>
      <c r="B770" s="1337"/>
      <c r="C770" s="3671"/>
      <c r="D770" s="1366"/>
      <c r="E770" s="1394"/>
      <c r="F770" s="2818"/>
      <c r="G770" s="1411"/>
      <c r="H770" s="1411"/>
      <c r="I770" s="1411"/>
      <c r="J770" s="1411"/>
      <c r="K770" s="1411"/>
      <c r="L770" s="1411"/>
      <c r="M770" s="1411"/>
      <c r="N770" s="1411"/>
      <c r="O770" s="1411"/>
      <c r="P770" s="1411"/>
      <c r="Q770" s="1411"/>
      <c r="R770" s="1411"/>
      <c r="S770" s="1411"/>
      <c r="T770" s="1411"/>
      <c r="U770" s="1411"/>
      <c r="V770" s="1411"/>
      <c r="W770" s="1411"/>
      <c r="X770" s="1411"/>
      <c r="Y770" s="1411"/>
      <c r="Z770" s="1411"/>
      <c r="AA770" s="1411"/>
      <c r="AB770" s="1411"/>
      <c r="AC770" s="1411"/>
      <c r="AD770" s="1411"/>
      <c r="AE770" s="1411"/>
      <c r="AF770" s="1411"/>
      <c r="AG770" s="1411"/>
      <c r="AH770" s="1411"/>
      <c r="AI770" s="1411"/>
      <c r="AJ770" s="1411"/>
      <c r="AK770" s="1411"/>
      <c r="AL770" s="1411"/>
      <c r="AM770" s="1411"/>
      <c r="AN770" s="1411"/>
      <c r="AO770" s="1411"/>
      <c r="AP770" s="1411"/>
      <c r="AQ770" s="1411"/>
      <c r="AR770" s="1411"/>
      <c r="AS770" s="1411"/>
      <c r="AT770" s="1411"/>
      <c r="AU770" s="1411"/>
      <c r="AV770" s="1411"/>
      <c r="AW770" s="1411"/>
      <c r="AX770" s="1411"/>
      <c r="AY770" s="1411"/>
      <c r="AZ770" s="1411"/>
      <c r="BA770" s="1411"/>
      <c r="BB770" s="1411"/>
      <c r="BC770" s="1411"/>
      <c r="BD770" s="1411"/>
      <c r="BE770" s="1411"/>
      <c r="BF770" s="1411"/>
      <c r="BG770" s="1411"/>
      <c r="BH770" s="1411"/>
      <c r="BI770" s="1411"/>
      <c r="BJ770" s="1411"/>
      <c r="BK770" s="1411"/>
      <c r="BL770" s="1411"/>
      <c r="BM770" s="1411"/>
      <c r="BN770" s="1412"/>
    </row>
    <row r="771" spans="1:66" x14ac:dyDescent="0.15">
      <c r="A771" s="1123"/>
      <c r="B771" s="1337"/>
      <c r="C771" s="3671"/>
      <c r="D771" s="1366" t="str">
        <f t="shared" ref="D771:E773" si="207">D708</f>
        <v>High Price Range</v>
      </c>
      <c r="E771" s="1394" t="str">
        <f t="shared" si="207"/>
        <v>High Range CAPEX</v>
      </c>
      <c r="F771" s="2818">
        <f t="shared" si="204"/>
        <v>-134192677.90702915</v>
      </c>
      <c r="G771" s="1411">
        <f>NPV($C$117,$G646:G646)+$F646</f>
        <v>-1547947294.7230217</v>
      </c>
      <c r="H771" s="1411">
        <f>NPV($C$117,$G646:H646)+$F646</f>
        <v>-938800895.32534719</v>
      </c>
      <c r="I771" s="1411">
        <f>NPV($C$117,$G646:I646)+$F646</f>
        <v>-518743615.36096787</v>
      </c>
      <c r="J771" s="1411">
        <f>NPV($C$117,$G646:J646)+$F646</f>
        <v>-214653586.78559685</v>
      </c>
      <c r="K771" s="1411">
        <f>NPV($C$117,$G646:K646)+$F646</f>
        <v>10461956.684838295</v>
      </c>
      <c r="L771" s="1411">
        <f>NPV($C$117,$G646:L646)+$F646</f>
        <v>178582666.94204473</v>
      </c>
      <c r="M771" s="1411">
        <f>NPV($C$117,$G646:M646)+$F646</f>
        <v>304062037.15346241</v>
      </c>
      <c r="N771" s="1411">
        <f>NPV($C$117,$G646:N646)+$F646</f>
        <v>396869897.24108744</v>
      </c>
      <c r="O771" s="1411">
        <f>NPV($C$117,$G646:O646)+$F646</f>
        <v>464235354.65206385</v>
      </c>
      <c r="P771" s="1411">
        <f>NPV($C$117,$G646:P646)+$F646</f>
        <v>511566796.71790934</v>
      </c>
      <c r="Q771" s="1411">
        <f>NPV($C$117,$G646:Q646)+$F646</f>
        <v>543006591.25032234</v>
      </c>
      <c r="R771" s="1411">
        <f>NPV($C$117,$G646:R646)+$F646</f>
        <v>561785113.49762297</v>
      </c>
      <c r="S771" s="1411">
        <f>NPV($C$117,$G646:S646)+$F646</f>
        <v>570457115.97689772</v>
      </c>
      <c r="T771" s="1411">
        <f>NPV($C$117,$G646:T646)+$F646</f>
        <v>571065411.80444765</v>
      </c>
      <c r="U771" s="1411">
        <f>NPV($C$117,$G646:U646)+$F646</f>
        <v>565257684.60639286</v>
      </c>
      <c r="V771" s="1411">
        <f>NPV($C$117,$G646:V646)+$F646</f>
        <v>554371968.08425856</v>
      </c>
      <c r="W771" s="1411">
        <f>NPV($C$117,$G646:W646)+$F646</f>
        <v>539500538.86512566</v>
      </c>
      <c r="X771" s="1411">
        <f>NPV($C$117,$G646:X646)+$F646</f>
        <v>521538544.23853827</v>
      </c>
      <c r="Y771" s="1411">
        <f>NPV($C$117,$G646:Y646)+$F646</f>
        <v>501221589.70275354</v>
      </c>
      <c r="Z771" s="1411">
        <f>NPV($C$117,$G646:Z646)+$F646</f>
        <v>479155183.97228765</v>
      </c>
      <c r="AA771" s="1411">
        <f>NPV($C$117,$G646:AA646)+$F646</f>
        <v>455838074.51910877</v>
      </c>
      <c r="AB771" s="1411">
        <f>NPV($C$117,$G646:AB646)+$F646</f>
        <v>431680929.12965536</v>
      </c>
      <c r="AC771" s="1411">
        <f>NPV($C$117,$G646:AC646)+$F646</f>
        <v>407021424.32507658</v>
      </c>
      <c r="AD771" s="1411">
        <f>NPV($C$117,$G646:AD646)+$F646</f>
        <v>382136526.3783555</v>
      </c>
      <c r="AE771" s="1411">
        <f>NPV($C$117,$G646:AE646)+$F646</f>
        <v>357252555.36268425</v>
      </c>
      <c r="AF771" s="1411">
        <f>NPV($C$117,$G646:AF646)+$F646</f>
        <v>332553481.73266077</v>
      </c>
      <c r="AG771" s="1411">
        <f>NPV($C$117,$G646:AG646)+$F646</f>
        <v>308187801.71207237</v>
      </c>
      <c r="AH771" s="1411">
        <f>NPV($C$117,$G646:AH646)+$F646</f>
        <v>284274261.1167593</v>
      </c>
      <c r="AI771" s="1411">
        <f>NPV($C$117,$G646:AI646)+$F646</f>
        <v>260906639.62047005</v>
      </c>
      <c r="AJ771" s="1411">
        <f>NPV($C$117,$G646:AJ646)+$F646</f>
        <v>238157763.65605593</v>
      </c>
      <c r="AK771" s="1411">
        <f>NPV($C$117,$G646:AK646)+$F646</f>
        <v>216082882.47447062</v>
      </c>
      <c r="AL771" s="1411">
        <f>NPV($C$117,$G646:AL646)+$F646</f>
        <v>194722515.75869846</v>
      </c>
      <c r="AM771" s="1411">
        <f>NPV($C$117,$G646:AM646)+$F646</f>
        <v>174104860.73624611</v>
      </c>
      <c r="AN771" s="1411">
        <f>NPV($C$117,$G646:AN646)+$F646</f>
        <v>154247830.58760214</v>
      </c>
      <c r="AO771" s="1411">
        <f>NPV($C$117,$G646:AO646)+$F646</f>
        <v>135160783.10394526</v>
      </c>
      <c r="AP771" s="1411">
        <f>NPV($C$117,$G646:AP646)+$F646</f>
        <v>116845988.25697422</v>
      </c>
      <c r="AQ771" s="1411">
        <f>NPV($C$117,$G646:AQ646)+$F646</f>
        <v>99299875.044671059</v>
      </c>
      <c r="AR771" s="1411">
        <f>NPV($C$117,$G646:AR646)+$F646</f>
        <v>82514091.242414951</v>
      </c>
      <c r="AS771" s="1411">
        <f>NPV($C$117,$G646:AS646)+$F646</f>
        <v>66476404.192883968</v>
      </c>
      <c r="AT771" s="1411">
        <f>NPV($C$117,$G646:AT646)+$F646</f>
        <v>51171466.258862019</v>
      </c>
      <c r="AU771" s="1411">
        <f>NPV($C$117,$G646:AU646)+$F646</f>
        <v>36581464.845004082</v>
      </c>
      <c r="AV771" s="1411">
        <f>NPV($C$117,$G646:AV646)+$F646</f>
        <v>22686673.81468153</v>
      </c>
      <c r="AW771" s="1411">
        <f>NPV($C$117,$G646:AW646)+$F646</f>
        <v>9465920.5658035278</v>
      </c>
      <c r="AX771" s="1411">
        <f>NPV($C$117,$G646:AX646)+$F646</f>
        <v>-3103019.1106290817</v>
      </c>
      <c r="AY771" s="1411">
        <f>NPV($C$117,$G646:AY646)+$F646</f>
        <v>-15043088.059736252</v>
      </c>
      <c r="AZ771" s="1411">
        <f>NPV($C$117,$G646:AZ646)+$F646</f>
        <v>-26377667.859726906</v>
      </c>
      <c r="BA771" s="1411">
        <f>NPV($C$117,$G646:BA646)+$F646</f>
        <v>-37130344.440651417</v>
      </c>
      <c r="BB771" s="1411">
        <f>NPV($C$117,$G646:BB646)+$F646</f>
        <v>-47324712.75752449</v>
      </c>
      <c r="BC771" s="1411">
        <f>NPV($C$117,$G646:BC646)+$F646</f>
        <v>-56984214.966001987</v>
      </c>
      <c r="BD771" s="1411">
        <f>NPV($C$117,$G646:BD646)+$F646</f>
        <v>-66132007.328103542</v>
      </c>
      <c r="BE771" s="1411">
        <f>NPV($C$117,$G646:BE646)+$F646</f>
        <v>-74790851.740350723</v>
      </c>
      <c r="BF771" s="1411">
        <f>NPV($C$117,$G646:BF646)+$F646</f>
        <v>-82983028.3452034</v>
      </c>
      <c r="BG771" s="1411">
        <f>NPV($C$117,$G646:BG646)+$F646</f>
        <v>-90730266.17381382</v>
      </c>
      <c r="BH771" s="1411">
        <f>NPV($C$117,$G646:BH646)+$F646</f>
        <v>-98053689.186286449</v>
      </c>
      <c r="BI771" s="1411">
        <f>NPV($C$117,$G646:BI646)+$F646</f>
        <v>-104973775.43524075</v>
      </c>
      <c r="BJ771" s="1411">
        <f>NPV($C$117,$G646:BJ646)+$F646</f>
        <v>-111510327.38820171</v>
      </c>
      <c r="BK771" s="1411">
        <f>NPV($C$117,$G646:BK646)+$F646</f>
        <v>-117682451.71151972</v>
      </c>
      <c r="BL771" s="1411">
        <f>NPV($C$117,$G646:BL646)+$F646</f>
        <v>-123508547.04924488</v>
      </c>
      <c r="BM771" s="1411">
        <f>NPV($C$117,$G646:BM646)+$F646</f>
        <v>-129006298.52993107</v>
      </c>
      <c r="BN771" s="1412">
        <f>NPV($C$117,$G646:BN646)+$F646</f>
        <v>-134192677.90702915</v>
      </c>
    </row>
    <row r="772" spans="1:66" x14ac:dyDescent="0.15">
      <c r="A772" s="1123"/>
      <c r="B772" s="1337"/>
      <c r="C772" s="3671"/>
      <c r="D772" s="1366" t="str">
        <f t="shared" si="207"/>
        <v>High Price Range</v>
      </c>
      <c r="E772" s="1394" t="str">
        <f t="shared" si="207"/>
        <v>High Range CAPEX</v>
      </c>
      <c r="F772" s="2818">
        <f t="shared" si="204"/>
        <v>2338497289.557991</v>
      </c>
      <c r="G772" s="1411">
        <f>NPV($C$117,$G647:G647)+$F647</f>
        <v>-1547947294.7230217</v>
      </c>
      <c r="H772" s="1411">
        <f>NPV($C$117,$G647:H647)+$F647</f>
        <v>-857199687.80960965</v>
      </c>
      <c r="I772" s="1411">
        <f>NPV($C$117,$G647:I647)+$F647</f>
        <v>-329117094.07794237</v>
      </c>
      <c r="J772" s="1411">
        <f>NPV($C$117,$G647:J647)+$F647</f>
        <v>92618440.630516052</v>
      </c>
      <c r="K772" s="1411">
        <f>NPV($C$117,$G647:K647)+$F647</f>
        <v>437745793.9215889</v>
      </c>
      <c r="L772" s="1411">
        <f>NPV($C$117,$G647:L647)+$F647</f>
        <v>724603134.96607494</v>
      </c>
      <c r="M772" s="1411">
        <f>NPV($C$117,$G647:M647)+$F647</f>
        <v>965582123.61994886</v>
      </c>
      <c r="N772" s="1411">
        <f>NPV($C$117,$G647:N647)+$F647</f>
        <v>1169574187.2120085</v>
      </c>
      <c r="O772" s="1411">
        <f>NPV($C$117,$G647:O647)+$F647</f>
        <v>1343233327.3172822</v>
      </c>
      <c r="P772" s="1411">
        <f>NPV($C$117,$G647:P647)+$F647</f>
        <v>1491695257.9616103</v>
      </c>
      <c r="Q772" s="1411">
        <f>NPV($C$117,$G647:Q647)+$F647</f>
        <v>1619017850.6013899</v>
      </c>
      <c r="R772" s="1411">
        <f>NPV($C$117,$G647:R647)+$F647</f>
        <v>1728466471.4220505</v>
      </c>
      <c r="S772" s="1411">
        <f>NPV($C$117,$G647:S647)+$F647</f>
        <v>1822707268.810461</v>
      </c>
      <c r="T772" s="1411">
        <f>NPV($C$117,$G647:T647)+$F647</f>
        <v>1903942939.4589844</v>
      </c>
      <c r="U772" s="1411">
        <f>NPV($C$117,$G647:U647)+$F647</f>
        <v>1974010991.4635115</v>
      </c>
      <c r="V772" s="1411">
        <f>NPV($C$117,$G647:V647)+$F647</f>
        <v>2034456672.1253843</v>
      </c>
      <c r="W772" s="1411">
        <f>NPV($C$117,$G647:W647)+$F647</f>
        <v>2086588256.6621017</v>
      </c>
      <c r="X772" s="1411">
        <f>NPV($C$117,$G647:X647)+$F647</f>
        <v>2131519734.1479034</v>
      </c>
      <c r="Y772" s="1411">
        <f>NPV($C$117,$G647:Y647)+$F647</f>
        <v>2170204284.7401924</v>
      </c>
      <c r="Z772" s="1411">
        <f>NPV($C$117,$G647:Z647)+$F647</f>
        <v>2203460894.9854441</v>
      </c>
      <c r="AA772" s="1411">
        <f>NPV($C$117,$G647:AA647)+$F647</f>
        <v>2231995770.9847288</v>
      </c>
      <c r="AB772" s="1411">
        <f>NPV($C$117,$G647:AB647)+$F647</f>
        <v>2256419747.0874205</v>
      </c>
      <c r="AC772" s="1411">
        <f>NPV($C$117,$G647:AC647)+$F647</f>
        <v>2277262569.939887</v>
      </c>
      <c r="AD772" s="1411">
        <f>NPV($C$117,$G647:AD647)+$F647</f>
        <v>2294984714.6899824</v>
      </c>
      <c r="AE772" s="1411">
        <f>NPV($C$117,$G647:AE647)+$F647</f>
        <v>2309987230.8078671</v>
      </c>
      <c r="AF772" s="1411">
        <f>NPV($C$117,$G647:AF647)+$F647</f>
        <v>2322619999.2694387</v>
      </c>
      <c r="AG772" s="1411">
        <f>NPV($C$117,$G647:AG647)+$F647</f>
        <v>2333188697.5581713</v>
      </c>
      <c r="AH772" s="1411">
        <f>NPV($C$117,$G647:AH647)+$F647</f>
        <v>2341960705.215951</v>
      </c>
      <c r="AI772" s="1411">
        <f>NPV($C$117,$G647:AI647)+$F647</f>
        <v>2349170134.4648256</v>
      </c>
      <c r="AJ772" s="1411">
        <f>NPV($C$117,$G647:AJ647)+$F647</f>
        <v>2355022133.5313931</v>
      </c>
      <c r="AK772" s="1411">
        <f>NPV($C$117,$G647:AK647)+$F647</f>
        <v>2359696581.7771444</v>
      </c>
      <c r="AL772" s="1411">
        <f>NPV($C$117,$G647:AL647)+$F647</f>
        <v>2363351273.4598961</v>
      </c>
      <c r="AM772" s="1411">
        <f>NPV($C$117,$G647:AM647)+$F647</f>
        <v>2366124669.3963013</v>
      </c>
      <c r="AN772" s="1411">
        <f>NPV($C$117,$G647:AN647)+$F647</f>
        <v>2368138281.8456707</v>
      </c>
      <c r="AO772" s="1411">
        <f>NPV($C$117,$G647:AO647)+$F647</f>
        <v>2369498746.7637863</v>
      </c>
      <c r="AP772" s="1411">
        <f>NPV($C$117,$G647:AP647)+$F647</f>
        <v>2370299628.5637331</v>
      </c>
      <c r="AQ772" s="1411">
        <f>NPV($C$117,$G647:AQ647)+$F647</f>
        <v>2370622995.2021008</v>
      </c>
      <c r="AR772" s="1411">
        <f>NPV($C$117,$G647:AR647)+$F647</f>
        <v>2370540795.4276266</v>
      </c>
      <c r="AS772" s="1411">
        <f>NPV($C$117,$G647:AS647)+$F647</f>
        <v>2370116065.1121826</v>
      </c>
      <c r="AT772" s="1411">
        <f>NPV($C$117,$G647:AT647)+$F647</f>
        <v>2369403985.5194082</v>
      </c>
      <c r="AU772" s="1411">
        <f>NPV($C$117,$G647:AU647)+$F647</f>
        <v>2368452812.9889936</v>
      </c>
      <c r="AV772" s="1411">
        <f>NPV($C$117,$G647:AV647)+$F647</f>
        <v>2367304696.6949692</v>
      </c>
      <c r="AW772" s="1411">
        <f>NPV($C$117,$G647:AW647)+$F647</f>
        <v>2365996398.7715416</v>
      </c>
      <c r="AX772" s="1411">
        <f>NPV($C$117,$G647:AX647)+$F647</f>
        <v>2364559929.1083031</v>
      </c>
      <c r="AY772" s="1411">
        <f>NPV($C$117,$G647:AY647)+$F647</f>
        <v>2363023105.4324856</v>
      </c>
      <c r="AZ772" s="1411">
        <f>NPV($C$117,$G647:AZ647)+$F647</f>
        <v>2361410047.8665409</v>
      </c>
      <c r="BA772" s="1411">
        <f>NPV($C$117,$G647:BA647)+$F647</f>
        <v>2359741615.9318905</v>
      </c>
      <c r="BB772" s="1411">
        <f>NPV($C$117,$G647:BB647)+$F647</f>
        <v>2358035794.92939</v>
      </c>
      <c r="BC772" s="1411">
        <f>NPV($C$117,$G647:BC647)+$F647</f>
        <v>2356308037.7354116</v>
      </c>
      <c r="BD772" s="1411">
        <f>NPV($C$117,$G647:BD647)+$F647</f>
        <v>2354571567.2859068</v>
      </c>
      <c r="BE772" s="1411">
        <f>NPV($C$117,$G647:BE647)+$F647</f>
        <v>2352837644.3601408</v>
      </c>
      <c r="BF772" s="1411">
        <f>NPV($C$117,$G647:BF647)+$F647</f>
        <v>2351115804.704814</v>
      </c>
      <c r="BG772" s="1411">
        <f>NPV($C$117,$G647:BG647)+$F647</f>
        <v>2349414069.0447283</v>
      </c>
      <c r="BH772" s="1411">
        <f>NPV($C$117,$G647:BH647)+$F647</f>
        <v>2347739129.096714</v>
      </c>
      <c r="BI772" s="1411">
        <f>NPV($C$117,$G647:BI647)+$F647</f>
        <v>2346096512.3299503</v>
      </c>
      <c r="BJ772" s="1411">
        <f>NPV($C$117,$G647:BJ647)+$F647</f>
        <v>2344490727.8901081</v>
      </c>
      <c r="BK772" s="1411">
        <f>NPV($C$117,$G647:BK647)+$F647</f>
        <v>2342925395.8202438</v>
      </c>
      <c r="BL772" s="1411">
        <f>NPV($C$117,$G647:BL647)+$F647</f>
        <v>2341403361.4624767</v>
      </c>
      <c r="BM772" s="1411">
        <f>NPV($C$117,$G647:BM647)+$F647</f>
        <v>2339926796.7063103</v>
      </c>
      <c r="BN772" s="1412">
        <f>NPV($C$117,$G647:BN647)+$F647</f>
        <v>2338497289.557991</v>
      </c>
    </row>
    <row r="773" spans="1:66" x14ac:dyDescent="0.15">
      <c r="A773" s="1123"/>
      <c r="B773" s="1337"/>
      <c r="C773" s="3672"/>
      <c r="D773" s="1367" t="str">
        <f t="shared" si="207"/>
        <v>High Price Range</v>
      </c>
      <c r="E773" s="1393" t="str">
        <f t="shared" si="207"/>
        <v>High Range CAPEX</v>
      </c>
      <c r="F773" s="2819">
        <f t="shared" si="204"/>
        <v>5233512243.624052</v>
      </c>
      <c r="G773" s="1413">
        <f>NPV($C$117,$G648:G648)+$F648</f>
        <v>-1547947294.7230217</v>
      </c>
      <c r="H773" s="1414">
        <f>NPV($C$117,$G648:H648)+$F648</f>
        <v>-775598480.29387116</v>
      </c>
      <c r="I773" s="1414">
        <f>NPV($C$117,$G648:I648)+$F648</f>
        <v>-135707206.27206373</v>
      </c>
      <c r="J773" s="1414">
        <f>NPV($C$117,$G648:J648)+$F648</f>
        <v>410803865.24421597</v>
      </c>
      <c r="K773" s="1414">
        <f>NPV($C$117,$G648:K648)+$F648</f>
        <v>885649603.61352777</v>
      </c>
      <c r="L773" s="1414">
        <f>NPV($C$117,$G648:L648)+$F648</f>
        <v>1302847683.287437</v>
      </c>
      <c r="M773" s="1414">
        <f>NPV($C$117,$G648:M648)+$F648</f>
        <v>1672282886.7330146</v>
      </c>
      <c r="N773" s="1414">
        <f>NPV($C$117,$G648:N648)+$F648</f>
        <v>2001340168.2205143</v>
      </c>
      <c r="O773" s="1414">
        <f>NPV($C$117,$G648:O648)+$F648</f>
        <v>2295763789.027216</v>
      </c>
      <c r="P773" s="1414">
        <f>NPV($C$117,$G648:P648)+$F648</f>
        <v>2560155298.7918968</v>
      </c>
      <c r="Q773" s="1414">
        <f>NPV($C$117,$G648:Q648)+$F648</f>
        <v>2798283769.4964867</v>
      </c>
      <c r="R773" s="1414">
        <f>NPV($C$117,$G648:R648)+$F648</f>
        <v>3013290176.9461203</v>
      </c>
      <c r="S773" s="1414">
        <f>NPV($C$117,$G648:S648)+$F648</f>
        <v>3207828189.0735731</v>
      </c>
      <c r="T773" s="1414">
        <f>NPV($C$117,$G648:T648)+$F648</f>
        <v>3384164742.3134747</v>
      </c>
      <c r="U773" s="1414">
        <f>NPV($C$117,$G648:U648)+$F648</f>
        <v>3544254094.1305466</v>
      </c>
      <c r="V773" s="1414">
        <f>NPV($C$117,$G648:V648)+$F648</f>
        <v>3689793749.0255537</v>
      </c>
      <c r="W773" s="1414">
        <f>NPV($C$117,$G648:W648)+$F648</f>
        <v>3822267616.994278</v>
      </c>
      <c r="X773" s="1414">
        <f>NPV($C$117,$G648:X648)+$F648</f>
        <v>3942979941.9377337</v>
      </c>
      <c r="Y773" s="1414">
        <f>NPV($C$117,$G648:Y648)+$F648</f>
        <v>4053082404.526021</v>
      </c>
      <c r="Z773" s="1414">
        <f>NPV($C$117,$G648:Z648)+$F648</f>
        <v>4153596076.3303013</v>
      </c>
      <c r="AA773" s="1414">
        <f>NPV($C$117,$G648:AA648)+$F648</f>
        <v>4245429421.3427305</v>
      </c>
      <c r="AB773" s="1414">
        <f>NPV($C$117,$G648:AB648)+$F648</f>
        <v>4329393215.4676876</v>
      </c>
      <c r="AC773" s="1414">
        <f>NPV($C$117,$G648:AC648)+$F648</f>
        <v>4406213029.1593885</v>
      </c>
      <c r="AD773" s="1414">
        <f>NPV($C$117,$G648:AD648)+$F648</f>
        <v>4476539759.1611929</v>
      </c>
      <c r="AE773" s="1414">
        <f>NPV($C$117,$G648:AE648)+$F648</f>
        <v>4540958580.7914658</v>
      </c>
      <c r="AF773" s="1414">
        <f>NPV($C$117,$G648:AF648)+$F648</f>
        <v>4599996608.5073481</v>
      </c>
      <c r="AG773" s="1414">
        <f>NPV($C$117,$G648:AG648)+$F648</f>
        <v>4654129490.3586216</v>
      </c>
      <c r="AH773" s="1414">
        <f>NPV($C$117,$G648:AH648)+$F648</f>
        <v>4703787115.2142792</v>
      </c>
      <c r="AI773" s="1414">
        <f>NPV($C$117,$G648:AI648)+$F648</f>
        <v>4749358576.0472012</v>
      </c>
      <c r="AJ773" s="1414">
        <f>NPV($C$117,$G648:AJ648)+$F648</f>
        <v>4791196505.1293583</v>
      </c>
      <c r="AK773" s="1414">
        <f>NPV($C$117,$G648:AK648)+$F648</f>
        <v>4829620875.6207628</v>
      </c>
      <c r="AL773" s="1414">
        <f>NPV($C$117,$G648:AL648)+$F648</f>
        <v>4864922347.2233849</v>
      </c>
      <c r="AM773" s="1414">
        <f>NPV($C$117,$G648:AM648)+$F648</f>
        <v>4897365220.2217846</v>
      </c>
      <c r="AN773" s="1414">
        <f>NPV($C$117,$G648:AN648)+$F648</f>
        <v>4927190051.5405111</v>
      </c>
      <c r="AO773" s="1414">
        <f>NPV($C$117,$G648:AO648)+$F648</f>
        <v>4954615977.8163347</v>
      </c>
      <c r="AP773" s="1414">
        <f>NPV($C$117,$G648:AP648)+$F648</f>
        <v>4979842783.4618034</v>
      </c>
      <c r="AQ773" s="1414">
        <f>NPV($C$117,$G648:AQ648)+$F648</f>
        <v>5003052745.9448719</v>
      </c>
      <c r="AR773" s="1414">
        <f>NPV($C$117,$G648:AR648)+$F648</f>
        <v>5024412285.7667608</v>
      </c>
      <c r="AS773" s="1414">
        <f>NPV($C$117,$G648:AS648)+$F648</f>
        <v>5044073444.6855011</v>
      </c>
      <c r="AT773" s="1414">
        <f>NPV($C$117,$G648:AT648)+$F648</f>
        <v>5062175212.4494371</v>
      </c>
      <c r="AU773" s="1414">
        <f>NPV($C$117,$G648:AU648)+$F648</f>
        <v>5078844719.5503321</v>
      </c>
      <c r="AV773" s="1414">
        <f>NPV($C$117,$G648:AV648)+$F648</f>
        <v>5094198311.1829662</v>
      </c>
      <c r="AW773" s="1414">
        <f>NPV($C$117,$G648:AW648)+$F648</f>
        <v>5108342515.629941</v>
      </c>
      <c r="AX773" s="1414">
        <f>NPV($C$117,$G648:AX648)+$F648</f>
        <v>5121374918.6153173</v>
      </c>
      <c r="AY773" s="1414">
        <f>NPV($C$117,$G648:AY648)+$F648</f>
        <v>5133384953.7389145</v>
      </c>
      <c r="AZ773" s="1414">
        <f>NPV($C$117,$G648:AZ648)+$F648</f>
        <v>5144454617.8743896</v>
      </c>
      <c r="BA773" s="1414">
        <f>NPV($C$117,$G648:BA648)+$F648</f>
        <v>5154659119.3558521</v>
      </c>
      <c r="BB773" s="1414">
        <f>NPV($C$117,$G648:BB648)+$F648</f>
        <v>5164067465.8628893</v>
      </c>
      <c r="BC773" s="1414">
        <f>NPV($C$117,$G648:BC648)+$F648</f>
        <v>5172742998.1203442</v>
      </c>
      <c r="BD773" s="1414">
        <f>NPV($C$117,$G648:BD648)+$F648</f>
        <v>5180743874.8388195</v>
      </c>
      <c r="BE773" s="1414">
        <f>NPV($C$117,$G648:BE648)+$F648</f>
        <v>5188123513.7194128</v>
      </c>
      <c r="BF773" s="1414">
        <f>NPV($C$117,$G648:BF648)+$F648</f>
        <v>5194930992.8189917</v>
      </c>
      <c r="BG773" s="1414">
        <f>NPV($C$117,$G648:BG648)+$F648</f>
        <v>5201211416.1097412</v>
      </c>
      <c r="BH773" s="1414">
        <f>NPV($C$117,$G648:BH648)+$F648</f>
        <v>5207006246.6598911</v>
      </c>
      <c r="BI773" s="1414">
        <f>NPV($C$117,$G648:BI648)+$F648</f>
        <v>5212353610.5037594</v>
      </c>
      <c r="BJ773" s="1414">
        <f>NPV($C$117,$G648:BJ648)+$F648</f>
        <v>5217288573.9523354</v>
      </c>
      <c r="BK773" s="1414">
        <f>NPV($C$117,$G648:BK648)+$F648</f>
        <v>5221843396.8149109</v>
      </c>
      <c r="BL773" s="1414">
        <f>NPV($C$117,$G648:BL648)+$F648</f>
        <v>5226047763.7532759</v>
      </c>
      <c r="BM773" s="1414">
        <f>NPV($C$117,$G648:BM648)+$F648</f>
        <v>5229928995.7686043</v>
      </c>
      <c r="BN773" s="1415">
        <f>NPV($C$117,$G648:BN648)+$F648</f>
        <v>5233512243.624052</v>
      </c>
    </row>
    <row r="774" spans="1:66" ht="5.25" customHeight="1" x14ac:dyDescent="0.15">
      <c r="A774" s="1123"/>
      <c r="B774" s="1337"/>
      <c r="C774" s="3666" t="str">
        <f>C743</f>
        <v>High Range Opex - Low</v>
      </c>
      <c r="D774" s="1366"/>
      <c r="E774" s="1394"/>
      <c r="F774" s="2818"/>
      <c r="G774" s="1411"/>
      <c r="H774" s="1411"/>
      <c r="I774" s="1411"/>
      <c r="J774" s="1411"/>
      <c r="K774" s="1411"/>
      <c r="L774" s="1411"/>
      <c r="M774" s="1411"/>
      <c r="N774" s="1411"/>
      <c r="O774" s="1411"/>
      <c r="P774" s="1411"/>
      <c r="Q774" s="1411"/>
      <c r="R774" s="1411"/>
      <c r="S774" s="1411"/>
      <c r="T774" s="1411"/>
      <c r="U774" s="1411"/>
      <c r="V774" s="1411"/>
      <c r="W774" s="1411"/>
      <c r="X774" s="1411"/>
      <c r="Y774" s="1411"/>
      <c r="Z774" s="1411"/>
      <c r="AA774" s="1411"/>
      <c r="AB774" s="1411"/>
      <c r="AC774" s="1411"/>
      <c r="AD774" s="1411"/>
      <c r="AE774" s="1411"/>
      <c r="AF774" s="1411"/>
      <c r="AG774" s="1411"/>
      <c r="AH774" s="1411"/>
      <c r="AI774" s="1411"/>
      <c r="AJ774" s="1411"/>
      <c r="AK774" s="1411"/>
      <c r="AL774" s="1411"/>
      <c r="AM774" s="1411"/>
      <c r="AN774" s="1411"/>
      <c r="AO774" s="1411"/>
      <c r="AP774" s="1411"/>
      <c r="AQ774" s="1411"/>
      <c r="AR774" s="1411"/>
      <c r="AS774" s="1411"/>
      <c r="AT774" s="1411"/>
      <c r="AU774" s="1411"/>
      <c r="AV774" s="1411"/>
      <c r="AW774" s="1411"/>
      <c r="AX774" s="1411"/>
      <c r="AY774" s="1411"/>
      <c r="AZ774" s="1411"/>
      <c r="BA774" s="1411"/>
      <c r="BB774" s="1411"/>
      <c r="BC774" s="1411"/>
      <c r="BD774" s="1411"/>
      <c r="BE774" s="1411"/>
      <c r="BF774" s="1411"/>
      <c r="BG774" s="1411"/>
      <c r="BH774" s="1411"/>
      <c r="BI774" s="1411"/>
      <c r="BJ774" s="1411"/>
      <c r="BK774" s="1411"/>
      <c r="BL774" s="1411"/>
      <c r="BM774" s="1411"/>
      <c r="BN774" s="1412"/>
    </row>
    <row r="775" spans="1:66" ht="18" customHeight="1" x14ac:dyDescent="0.15">
      <c r="A775" s="1123"/>
      <c r="B775" s="1337"/>
      <c r="C775" s="3667"/>
      <c r="D775" s="1366" t="str">
        <f t="shared" ref="D775:E777" si="208">D712</f>
        <v>Low Price Range</v>
      </c>
      <c r="E775" s="1394" t="str">
        <f t="shared" si="208"/>
        <v>High Range CAPEX</v>
      </c>
      <c r="F775" s="2818">
        <f t="shared" si="204"/>
        <v>-8241360005.0636692</v>
      </c>
      <c r="G775" s="1411">
        <f>NPV($C$117,$G650:G650)+$F650</f>
        <v>-2658046226.8057337</v>
      </c>
      <c r="H775" s="1411">
        <f>NPV($C$117,$G650:H650)+$F650</f>
        <v>-2864537662.1375861</v>
      </c>
      <c r="I775" s="1411">
        <f>NPV($C$117,$G650:I650)+$F650</f>
        <v>-3105311751.631012</v>
      </c>
      <c r="J775" s="1411">
        <f>NPV($C$117,$G650:J650)+$F650</f>
        <v>-3358694867.6140184</v>
      </c>
      <c r="K775" s="1411">
        <f>NPV($C$117,$G650:K650)+$F650</f>
        <v>-3614454774.6658401</v>
      </c>
      <c r="L775" s="1411">
        <f>NPV($C$117,$G650:L650)+$F650</f>
        <v>-3867055733.045208</v>
      </c>
      <c r="M775" s="1411">
        <f>NPV($C$117,$G650:M650)+$F650</f>
        <v>-4113303201.1426449</v>
      </c>
      <c r="N775" s="1411">
        <f>NPV($C$117,$G650:N650)+$F650</f>
        <v>-4351313350.6535845</v>
      </c>
      <c r="O775" s="1411">
        <f>NPV($C$117,$G650:O650)+$F650</f>
        <v>-4579993649.9158535</v>
      </c>
      <c r="P775" s="1411">
        <f>NPV($C$117,$G650:P650)+$F650</f>
        <v>-4798754230.6330528</v>
      </c>
      <c r="Q775" s="1411">
        <f>NPV($C$117,$G650:Q650)+$F650</f>
        <v>-5007335703.3335714</v>
      </c>
      <c r="R775" s="1411">
        <f>NPV($C$117,$G650:R650)+$F650</f>
        <v>-5205700802.7718325</v>
      </c>
      <c r="S775" s="1411">
        <f>NPV($C$117,$G650:S650)+$F650</f>
        <v>-5393963339.529954</v>
      </c>
      <c r="T775" s="1411">
        <f>NPV($C$117,$G650:T650)+$F650</f>
        <v>-5572340098.4081535</v>
      </c>
      <c r="U775" s="1411">
        <f>NPV($C$117,$G650:U650)+$F650</f>
        <v>-5741117448.7693386</v>
      </c>
      <c r="V775" s="1411">
        <f>NPV($C$117,$G650:V650)+$F650</f>
        <v>-5900627714.7398701</v>
      </c>
      <c r="W775" s="1411">
        <f>NPV($C$117,$G650:W650)+$F650</f>
        <v>-6051232206.4548616</v>
      </c>
      <c r="X775" s="1411">
        <f>NPV($C$117,$G650:X650)+$F650</f>
        <v>-6193308906.6828852</v>
      </c>
      <c r="Y775" s="1411">
        <f>NPV($C$117,$G650:Y650)+$F650</f>
        <v>-6327243476.5824766</v>
      </c>
      <c r="Z775" s="1411">
        <f>NPV($C$117,$G650:Z650)+$F650</f>
        <v>-6453422667.7969036</v>
      </c>
      <c r="AA775" s="1411">
        <f>NPV($C$117,$G650:AA650)+$F650</f>
        <v>-6572229503.6577148</v>
      </c>
      <c r="AB775" s="1411">
        <f>NPV($C$117,$G650:AB650)+$F650</f>
        <v>-6684039776.1209316</v>
      </c>
      <c r="AC775" s="1411">
        <f>NPV($C$117,$G650:AC650)+$F650</f>
        <v>-6789219530.4650211</v>
      </c>
      <c r="AD775" s="1411">
        <f>NPV($C$117,$G650:AD650)+$F650</f>
        <v>-6888123297.017642</v>
      </c>
      <c r="AE775" s="1411">
        <f>NPV($C$117,$G650:AE650)+$F650</f>
        <v>-6981092890.9418612</v>
      </c>
      <c r="AF775" s="1411">
        <f>NPV($C$117,$G650:AF650)+$F650</f>
        <v>-7068456645.5366497</v>
      </c>
      <c r="AG775" s="1411">
        <f>NPV($C$117,$G650:AG650)+$F650</f>
        <v>-7150528976.9154873</v>
      </c>
      <c r="AH775" s="1411">
        <f>NPV($C$117,$G650:AH650)+$F650</f>
        <v>-7227610201.8750076</v>
      </c>
      <c r="AI775" s="1411">
        <f>NPV($C$117,$G650:AI650)+$F650</f>
        <v>-7299986548.6667624</v>
      </c>
      <c r="AJ775" s="1411">
        <f>NPV($C$117,$G650:AJ650)+$F650</f>
        <v>-7367930313.906168</v>
      </c>
      <c r="AK775" s="1411">
        <f>NPV($C$117,$G650:AK650)+$F650</f>
        <v>-7431700129.1614037</v>
      </c>
      <c r="AL775" s="1411">
        <f>NPV($C$117,$G650:AL650)+$F650</f>
        <v>-7491541308.6910849</v>
      </c>
      <c r="AM775" s="1411">
        <f>NPV($C$117,$G650:AM650)+$F650</f>
        <v>-7547686255.9399014</v>
      </c>
      <c r="AN775" s="1411">
        <f>NPV($C$117,$G650:AN650)+$F650</f>
        <v>-7600354911.1905031</v>
      </c>
      <c r="AO775" s="1411">
        <f>NPV($C$117,$G650:AO650)+$F650</f>
        <v>-7649755226.5275354</v>
      </c>
      <c r="AP775" s="1411">
        <f>NPV($C$117,$G650:AP650)+$F650</f>
        <v>-7696083657.2335424</v>
      </c>
      <c r="AQ775" s="1411">
        <f>NPV($C$117,$G650:AQ650)+$F650</f>
        <v>-7739525661.084856</v>
      </c>
      <c r="AR775" s="1411">
        <f>NPV($C$117,$G650:AR650)+$F650</f>
        <v>-7780256198.8835382</v>
      </c>
      <c r="AS775" s="1411">
        <f>NPV($C$117,$G650:AS650)+$F650</f>
        <v>-7818440231.052043</v>
      </c>
      <c r="AT775" s="1411">
        <f>NPV($C$117,$G650:AT650)+$F650</f>
        <v>-7854233206.3097782</v>
      </c>
      <c r="AU775" s="1411">
        <f>NPV($C$117,$G650:AU650)+$F650</f>
        <v>-7887781539.406518</v>
      </c>
      <c r="AV775" s="1411">
        <f>NPV($C$117,$G650:AV650)+$F650</f>
        <v>-7919223075.6545095</v>
      </c>
      <c r="AW775" s="1411">
        <f>NPV($C$117,$G650:AW650)+$F650</f>
        <v>-7948687540.6167345</v>
      </c>
      <c r="AX775" s="1411">
        <f>NPV($C$117,$G650:AX650)+$F650</f>
        <v>-7976296973.8027172</v>
      </c>
      <c r="AY775" s="1411">
        <f>NPV($C$117,$G650:AY650)+$F650</f>
        <v>-8002166145.6189766</v>
      </c>
      <c r="AZ775" s="1411">
        <f>NPV($C$117,$G650:AZ650)+$F650</f>
        <v>-8026402957.1375513</v>
      </c>
      <c r="BA775" s="1411">
        <f>NPV($C$117,$G650:BA650)+$F650</f>
        <v>-8049108822.4978704</v>
      </c>
      <c r="BB775" s="1411">
        <f>NPV($C$117,$G650:BB650)+$F650</f>
        <v>-8070379033.9567595</v>
      </c>
      <c r="BC775" s="1411">
        <f>NPV($C$117,$G650:BC650)+$F650</f>
        <v>-8090303109.758235</v>
      </c>
      <c r="BD775" s="1411">
        <f>NPV($C$117,$G650:BD650)+$F650</f>
        <v>-8108965125.11693</v>
      </c>
      <c r="BE775" s="1411">
        <f>NPV($C$117,$G650:BE650)+$F650</f>
        <v>-8126444026.7028236</v>
      </c>
      <c r="BF775" s="1411">
        <f>NPV($C$117,$G650:BF650)+$F650</f>
        <v>-8142813931.0857916</v>
      </c>
      <c r="BG775" s="1411">
        <f>NPV($C$117,$G650:BG650)+$F650</f>
        <v>-8158144407.6504507</v>
      </c>
      <c r="BH775" s="1411">
        <f>NPV($C$117,$G650:BH650)+$F650</f>
        <v>-8172500746.5285692</v>
      </c>
      <c r="BI775" s="1411">
        <f>NPV($C$117,$G650:BI650)+$F650</f>
        <v>-8185944212.1205893</v>
      </c>
      <c r="BJ775" s="1411">
        <f>NPV($C$117,$G650:BJ650)+$F650</f>
        <v>-8198532282.7921553</v>
      </c>
      <c r="BK775" s="1411">
        <f>NPV($C$117,$G650:BK650)+$F650</f>
        <v>-8210318877.337738</v>
      </c>
      <c r="BL775" s="1411">
        <f>NPV($C$117,$G650:BL650)+$F650</f>
        <v>-8221354568.8031855</v>
      </c>
      <c r="BM775" s="1411">
        <f>NPV($C$117,$G650:BM650)+$F650</f>
        <v>-8231686786.253623</v>
      </c>
      <c r="BN775" s="1412">
        <f>NPV($C$117,$G650:BN650)+$F650</f>
        <v>-8241360005.0636692</v>
      </c>
    </row>
    <row r="776" spans="1:66" x14ac:dyDescent="0.15">
      <c r="A776" s="1123"/>
      <c r="B776" s="1337"/>
      <c r="C776" s="3667"/>
      <c r="D776" s="1366" t="str">
        <f t="shared" si="208"/>
        <v>Low Price Range</v>
      </c>
      <c r="E776" s="1394" t="str">
        <f t="shared" si="208"/>
        <v>High Range CAPEX</v>
      </c>
      <c r="F776" s="2818">
        <f t="shared" si="204"/>
        <v>-7450678555.901165</v>
      </c>
      <c r="G776" s="1411">
        <f>NPV($C$117,$G651:G651)+$F651</f>
        <v>-2658046226.8057337</v>
      </c>
      <c r="H776" s="1411">
        <f>NPV($C$117,$G651:H651)+$F651</f>
        <v>-2838444394.5379691</v>
      </c>
      <c r="I776" s="1411">
        <f>NPV($C$117,$G651:I651)+$F651</f>
        <v>-3044675693.4836097</v>
      </c>
      <c r="J776" s="1411">
        <f>NPV($C$117,$G651:J651)+$F651</f>
        <v>-3260439811.3306999</v>
      </c>
      <c r="K776" s="1411">
        <f>NPV($C$117,$G651:K651)+$F651</f>
        <v>-3477824057.4811759</v>
      </c>
      <c r="L776" s="1411">
        <f>NPV($C$117,$G651:L651)+$F651</f>
        <v>-3692457113.4810123</v>
      </c>
      <c r="M776" s="1411">
        <f>NPV($C$117,$G651:M651)+$F651</f>
        <v>-3901771764.7314491</v>
      </c>
      <c r="N776" s="1411">
        <f>NPV($C$117,$G651:N651)+$F651</f>
        <v>-4104229019.0927439</v>
      </c>
      <c r="O776" s="1411">
        <f>NPV($C$117,$G651:O651)+$F651</f>
        <v>-4298920244.0370111</v>
      </c>
      <c r="P776" s="1411">
        <f>NPV($C$117,$G651:P651)+$F651</f>
        <v>-4485342762.8395081</v>
      </c>
      <c r="Q776" s="1411">
        <f>NPV($C$117,$G651:Q651)+$F651</f>
        <v>-4663264205.0651951</v>
      </c>
      <c r="R776" s="1411">
        <f>NPV($C$117,$G651:R651)+$F651</f>
        <v>-4832636116.566843</v>
      </c>
      <c r="S776" s="1411">
        <f>NPV($C$117,$G651:S651)+$F651</f>
        <v>-4993536687.3478031</v>
      </c>
      <c r="T776" s="1411">
        <f>NPV($C$117,$G651:T651)+$F651</f>
        <v>-5146131576.9239769</v>
      </c>
      <c r="U776" s="1411">
        <f>NPV($C$117,$G651:U651)+$F651</f>
        <v>-5290646455.3029842</v>
      </c>
      <c r="V776" s="1411">
        <f>NPV($C$117,$G651:V651)+$F651</f>
        <v>-5427347386.8084831</v>
      </c>
      <c r="W776" s="1411">
        <f>NPV($C$117,$G651:W651)+$F651</f>
        <v>-5556526612.6341801</v>
      </c>
      <c r="X776" s="1411">
        <f>NPV($C$117,$G651:X651)+$F651</f>
        <v>-5678492137.4512119</v>
      </c>
      <c r="Y776" s="1411">
        <f>NPV($C$117,$G651:Y651)+$F651</f>
        <v>-5793560049.5039806</v>
      </c>
      <c r="Z776" s="1411">
        <f>NPV($C$117,$G651:Z651)+$F651</f>
        <v>-5902048837.5464458</v>
      </c>
      <c r="AA776" s="1411">
        <f>NPV($C$117,$G651:AA651)+$F651</f>
        <v>-6004275186.7554932</v>
      </c>
      <c r="AB776" s="1411">
        <f>NPV($C$117,$G651:AB651)+$F651</f>
        <v>-6100550882.6851492</v>
      </c>
      <c r="AC776" s="1411">
        <f>NPV($C$117,$G651:AC651)+$F651</f>
        <v>-6191180553.175005</v>
      </c>
      <c r="AD776" s="1411">
        <f>NPV($C$117,$G651:AD651)+$F651</f>
        <v>-6276460048.7080822</v>
      </c>
      <c r="AE776" s="1411">
        <f>NPV($C$117,$G651:AE651)+$F651</f>
        <v>-6356675311.978754</v>
      </c>
      <c r="AF776" s="1411">
        <f>NPV($C$117,$G651:AF651)+$F651</f>
        <v>-6432101623.7912788</v>
      </c>
      <c r="AG776" s="1411">
        <f>NPV($C$117,$G651:AG651)+$F651</f>
        <v>-6503003139.0829201</v>
      </c>
      <c r="AH776" s="1411">
        <f>NPV($C$117,$G651:AH651)+$F651</f>
        <v>-6569632646.6822081</v>
      </c>
      <c r="AI776" s="1411">
        <f>NPV($C$117,$G651:AI651)+$F651</f>
        <v>-6632231501.3045387</v>
      </c>
      <c r="AJ776" s="1411">
        <f>NPV($C$117,$G651:AJ651)+$F651</f>
        <v>-6691029687.5937481</v>
      </c>
      <c r="AK776" s="1411">
        <f>NPV($C$117,$G651:AK651)+$F651</f>
        <v>-6746245984.68293</v>
      </c>
      <c r="AL776" s="1411">
        <f>NPV($C$117,$G651:AL651)+$F651</f>
        <v>-6798088206.4436722</v>
      </c>
      <c r="AM776" s="1411">
        <f>NPV($C$117,$G651:AM651)+$F651</f>
        <v>-6846753497.8064156</v>
      </c>
      <c r="AN776" s="1411">
        <f>NPV($C$117,$G651:AN651)+$F651</f>
        <v>-6892428671.621397</v>
      </c>
      <c r="AO776" s="1411">
        <f>NPV($C$117,$G651:AO651)+$F651</f>
        <v>-6935290573.7524357</v>
      </c>
      <c r="AP776" s="1411">
        <f>NPV($C$117,$G651:AP651)+$F651</f>
        <v>-6975506466.6507187</v>
      </c>
      <c r="AQ776" s="1411">
        <f>NPV($C$117,$G651:AQ651)+$F651</f>
        <v>-7013234423.6906595</v>
      </c>
      <c r="AR776" s="1411">
        <f>NPV($C$117,$G651:AR651)+$F651</f>
        <v>-7048623728.1770096</v>
      </c>
      <c r="AS776" s="1411">
        <f>NPV($C$117,$G651:AS651)+$F651</f>
        <v>-7081815272.2379656</v>
      </c>
      <c r="AT776" s="1411">
        <f>NPV($C$117,$G651:AT651)+$F651</f>
        <v>-7112941951.8692789</v>
      </c>
      <c r="AU776" s="1411">
        <f>NPV($C$117,$G651:AU651)+$F651</f>
        <v>-7142129055.2411728</v>
      </c>
      <c r="AV776" s="1411">
        <f>NPV($C$117,$G651:AV651)+$F651</f>
        <v>-7169494642.0635948</v>
      </c>
      <c r="AW776" s="1411">
        <f>NPV($C$117,$G651:AW651)+$F651</f>
        <v>-7195149912.357769</v>
      </c>
      <c r="AX776" s="1411">
        <f>NPV($C$117,$G651:AX651)+$F651</f>
        <v>-7219199563.4284811</v>
      </c>
      <c r="AY776" s="1411">
        <f>NPV($C$117,$G651:AY651)+$F651</f>
        <v>-7241742134.1920786</v>
      </c>
      <c r="AZ776" s="1411">
        <f>NPV($C$117,$G651:AZ651)+$F651</f>
        <v>-7262870336.3058262</v>
      </c>
      <c r="BA776" s="1411">
        <f>NPV($C$117,$G651:BA651)+$F651</f>
        <v>-7282671371.778059</v>
      </c>
      <c r="BB776" s="1411">
        <f>NPV($C$117,$G651:BB651)+$F651</f>
        <v>-7301227236.9257956</v>
      </c>
      <c r="BC776" s="1411">
        <f>NPV($C$117,$G651:BC651)+$F651</f>
        <v>-7318615012.6957397</v>
      </c>
      <c r="BD776" s="1411">
        <f>NPV($C$117,$G651:BD651)+$F651</f>
        <v>-7334907141.4826574</v>
      </c>
      <c r="BE776" s="1411">
        <f>NPV($C$117,$G651:BE651)+$F651</f>
        <v>-7350171690.6716433</v>
      </c>
      <c r="BF776" s="1411">
        <f>NPV($C$117,$G651:BF651)+$F651</f>
        <v>-7364472603.202363</v>
      </c>
      <c r="BG776" s="1411">
        <f>NPV($C$117,$G651:BG651)+$F651</f>
        <v>-7377869935.5077667</v>
      </c>
      <c r="BH776" s="1411">
        <f>NPV($C$117,$G651:BH651)+$F651</f>
        <v>-7390420083.2200947</v>
      </c>
      <c r="BI776" s="1411">
        <f>NPV($C$117,$G651:BI651)+$F651</f>
        <v>-7402175995.0657911</v>
      </c>
      <c r="BJ776" s="1411">
        <f>NPV($C$117,$G651:BJ651)+$F651</f>
        <v>-7413187375.3903866</v>
      </c>
      <c r="BK776" s="1411">
        <f>NPV($C$117,$G651:BK651)+$F651</f>
        <v>-7423500875.7661076</v>
      </c>
      <c r="BL776" s="1411">
        <f>NPV($C$117,$G651:BL651)+$F651</f>
        <v>-7433160276.1405993</v>
      </c>
      <c r="BM776" s="1411">
        <f>NPV($C$117,$G651:BM651)+$F651</f>
        <v>-7442206655.9856234</v>
      </c>
      <c r="BN776" s="1412">
        <f>NPV($C$117,$G651:BN651)+$F651</f>
        <v>-7450678555.901165</v>
      </c>
    </row>
    <row r="777" spans="1:66" x14ac:dyDescent="0.15">
      <c r="A777" s="1123"/>
      <c r="B777" s="1337"/>
      <c r="C777" s="3667"/>
      <c r="D777" s="1366" t="str">
        <f t="shared" si="208"/>
        <v>Low Price Range</v>
      </c>
      <c r="E777" s="1394" t="str">
        <f t="shared" si="208"/>
        <v>High Range CAPEX</v>
      </c>
      <c r="F777" s="2818">
        <f t="shared" si="204"/>
        <v>-6524952059.9204454</v>
      </c>
      <c r="G777" s="1411">
        <f>NPV($C$117,$G652:G652)+$F652</f>
        <v>-2658046226.8057337</v>
      </c>
      <c r="H777" s="1411">
        <f>NPV($C$117,$G652:H652)+$F652</f>
        <v>-2812351126.9383516</v>
      </c>
      <c r="I777" s="1411">
        <f>NPV($C$117,$G652:I652)+$F652</f>
        <v>-2982829844.4750957</v>
      </c>
      <c r="J777" s="1411">
        <f>NPV($C$117,$G652:J652)+$F652</f>
        <v>-3158695024.9053049</v>
      </c>
      <c r="K777" s="1411">
        <f>NPV($C$117,$G652:K652)+$F652</f>
        <v>-3334599780.2800603</v>
      </c>
      <c r="L777" s="1411">
        <f>NPV($C$117,$G652:L652)+$F652</f>
        <v>-3507554338.182508</v>
      </c>
      <c r="M777" s="1411">
        <f>NPV($C$117,$G652:M652)+$F652</f>
        <v>-3675793097.4279475</v>
      </c>
      <c r="N777" s="1411">
        <f>NPV($C$117,$G652:N652)+$F652</f>
        <v>-3838258784.295332</v>
      </c>
      <c r="O777" s="1411">
        <f>NPV($C$117,$G652:O652)+$F652</f>
        <v>-3994333670.003891</v>
      </c>
      <c r="P777" s="1411">
        <f>NPV($C$117,$G652:P652)+$F652</f>
        <v>-4143685885.280365</v>
      </c>
      <c r="Q777" s="1411">
        <f>NPV($C$117,$G652:Q652)+$F652</f>
        <v>-4286175407.8570929</v>
      </c>
      <c r="R777" s="1411">
        <f>NPV($C$117,$G652:R652)+$F652</f>
        <v>-4421793559.364418</v>
      </c>
      <c r="S777" s="1411">
        <f>NPV($C$117,$G652:S652)+$F652</f>
        <v>-4550622520.6268883</v>
      </c>
      <c r="T777" s="1411">
        <f>NPV($C$117,$G652:T652)+$F652</f>
        <v>-4672807409.4939661</v>
      </c>
      <c r="U777" s="1411">
        <f>NPV($C$117,$G652:U652)+$F652</f>
        <v>-4788536563.5291138</v>
      </c>
      <c r="V777" s="1411">
        <f>NPV($C$117,$G652:V652)+$F652</f>
        <v>-4898027360.4253693</v>
      </c>
      <c r="W777" s="1411">
        <f>NPV($C$117,$G652:W652)+$F652</f>
        <v>-5001515879.3978443</v>
      </c>
      <c r="X777" s="1411">
        <f>NPV($C$117,$G652:X652)+$F652</f>
        <v>-5099249288.1489849</v>
      </c>
      <c r="Y777" s="1411">
        <f>NPV($C$117,$G652:Y652)+$F652</f>
        <v>-5191480201.2669258</v>
      </c>
      <c r="Z777" s="1411">
        <f>NPV($C$117,$G652:Z652)+$F652</f>
        <v>-5278462487.6453667</v>
      </c>
      <c r="AA777" s="1411">
        <f>NPV($C$117,$G652:AA652)+$F652</f>
        <v>-5360448157.3241806</v>
      </c>
      <c r="AB777" s="1411">
        <f>NPV($C$117,$G652:AB652)+$F652</f>
        <v>-5437685061.4052258</v>
      </c>
      <c r="AC777" s="1411">
        <f>NPV($C$117,$G652:AC652)+$F652</f>
        <v>-5510415209.9902401</v>
      </c>
      <c r="AD777" s="1411">
        <f>NPV($C$117,$G652:AD652)+$F652</f>
        <v>-5578873563.2666302</v>
      </c>
      <c r="AE777" s="1411">
        <f>NPV($C$117,$G652:AE652)+$F652</f>
        <v>-5643287186.7972202</v>
      </c>
      <c r="AF777" s="1411">
        <f>NPV($C$117,$G652:AF652)+$F652</f>
        <v>-5703874688.1973047</v>
      </c>
      <c r="AG777" s="1411">
        <f>NPV($C$117,$G652:AG652)+$F652</f>
        <v>-5760845871.6462831</v>
      </c>
      <c r="AH777" s="1411">
        <f>NPV($C$117,$G652:AH652)+$F652</f>
        <v>-5814401561.0632362</v>
      </c>
      <c r="AI777" s="1411">
        <f>NPV($C$117,$G652:AI652)+$F652</f>
        <v>-5864733553.6346054</v>
      </c>
      <c r="AJ777" s="1411">
        <f>NPV($C$117,$G652:AJ652)+$F652</f>
        <v>-5912024673.6645699</v>
      </c>
      <c r="AK777" s="1411">
        <f>NPV($C$117,$G652:AK652)+$F652</f>
        <v>-5956448903.0940628</v>
      </c>
      <c r="AL777" s="1411">
        <f>NPV($C$117,$G652:AL652)+$F652</f>
        <v>-5998171569.9823351</v>
      </c>
      <c r="AM777" s="1411">
        <f>NPV($C$117,$G652:AM652)+$F652</f>
        <v>-6037349580.1137314</v>
      </c>
      <c r="AN777" s="1411">
        <f>NPV($C$117,$G652:AN652)+$F652</f>
        <v>-6074131679.9372568</v>
      </c>
      <c r="AO777" s="1411">
        <f>NPV($C$117,$G652:AO652)+$F652</f>
        <v>-6108658741.4572296</v>
      </c>
      <c r="AP777" s="1411">
        <f>NPV($C$117,$G652:AP652)+$F652</f>
        <v>-6141064061.6118908</v>
      </c>
      <c r="AQ777" s="1411">
        <f>NPV($C$117,$G652:AQ652)+$F652</f>
        <v>-6171473670.2106647</v>
      </c>
      <c r="AR777" s="1411">
        <f>NPV($C$117,$G652:AR652)+$F652</f>
        <v>-6200006641.7318287</v>
      </c>
      <c r="AS777" s="1411">
        <f>NPV($C$117,$G652:AS652)+$F652</f>
        <v>-6226775407.273695</v>
      </c>
      <c r="AT777" s="1411">
        <f>NPV($C$117,$G652:AT652)+$F652</f>
        <v>-6251886063.7528725</v>
      </c>
      <c r="AU777" s="1411">
        <f>NPV($C$117,$G652:AU652)+$F652</f>
        <v>-6275438678.090786</v>
      </c>
      <c r="AV777" s="1411">
        <f>NPV($C$117,$G652:AV652)+$F652</f>
        <v>-6297527584.6545486</v>
      </c>
      <c r="AW777" s="1411">
        <f>NPV($C$117,$G652:AW652)+$F652</f>
        <v>-6318241674.6438007</v>
      </c>
      <c r="AX777" s="1411">
        <f>NPV($C$117,$G652:AX652)+$F652</f>
        <v>-6337664676.4604282</v>
      </c>
      <c r="AY777" s="1411">
        <f>NPV($C$117,$G652:AY652)+$F652</f>
        <v>-6355875426.3778791</v>
      </c>
      <c r="AZ777" s="1411">
        <f>NPV($C$117,$G652:AZ652)+$F652</f>
        <v>-6372948129.0533028</v>
      </c>
      <c r="BA777" s="1411">
        <f>NPV($C$117,$G652:BA652)+$F652</f>
        <v>-6388952607.6086636</v>
      </c>
      <c r="BB777" s="1411">
        <f>NPV($C$117,$G652:BB652)+$F652</f>
        <v>-6403954543.1541023</v>
      </c>
      <c r="BC777" s="1411">
        <f>NPV($C$117,$G652:BC652)+$F652</f>
        <v>-6418015703.744729</v>
      </c>
      <c r="BD777" s="1411">
        <f>NPV($C$117,$G652:BD652)+$F652</f>
        <v>-6431194162.8556747</v>
      </c>
      <c r="BE777" s="1411">
        <f>NPV($C$117,$G652:BE652)+$F652</f>
        <v>-6443544507.5342293</v>
      </c>
      <c r="BF777" s="1411">
        <f>NPV($C$117,$G652:BF652)+$F652</f>
        <v>-6455118036.4453955</v>
      </c>
      <c r="BG777" s="1411">
        <f>NPV($C$117,$G652:BG652)+$F652</f>
        <v>-6465962948.0714035</v>
      </c>
      <c r="BH777" s="1411">
        <f>NPV($C$117,$G652:BH652)+$F652</f>
        <v>-6476124519.3588209</v>
      </c>
      <c r="BI777" s="1411">
        <f>NPV($C$117,$G652:BI652)+$F652</f>
        <v>-6485645275.130949</v>
      </c>
      <c r="BJ777" s="1411">
        <f>NPV($C$117,$G652:BJ652)+$F652</f>
        <v>-6494565148.5998249</v>
      </c>
      <c r="BK777" s="1411">
        <f>NPV($C$117,$G652:BK652)+$F652</f>
        <v>-6502921633.3226528</v>
      </c>
      <c r="BL777" s="1411">
        <f>NPV($C$117,$G652:BL652)+$F652</f>
        <v>-6510749926.9531174</v>
      </c>
      <c r="BM777" s="1411">
        <f>NPV($C$117,$G652:BM652)+$F652</f>
        <v>-6518083067.1395741</v>
      </c>
      <c r="BN777" s="1412">
        <f>NPV($C$117,$G652:BN652)+$F652</f>
        <v>-6524952059.9204454</v>
      </c>
    </row>
    <row r="778" spans="1:66" ht="7.5" customHeight="1" x14ac:dyDescent="0.15">
      <c r="A778" s="1123"/>
      <c r="B778" s="1337"/>
      <c r="C778" s="3667"/>
      <c r="D778" s="1366"/>
      <c r="E778" s="1394"/>
      <c r="F778" s="2818"/>
      <c r="G778" s="1411"/>
      <c r="H778" s="1411"/>
      <c r="I778" s="1411"/>
      <c r="J778" s="1411"/>
      <c r="K778" s="1411"/>
      <c r="L778" s="1411"/>
      <c r="M778" s="1411"/>
      <c r="N778" s="1411"/>
      <c r="O778" s="1411"/>
      <c r="P778" s="1411"/>
      <c r="Q778" s="1411"/>
      <c r="R778" s="1411"/>
      <c r="S778" s="1411"/>
      <c r="T778" s="1411"/>
      <c r="U778" s="1411"/>
      <c r="V778" s="1411"/>
      <c r="W778" s="1411"/>
      <c r="X778" s="1411"/>
      <c r="Y778" s="1411"/>
      <c r="Z778" s="1411"/>
      <c r="AA778" s="1411"/>
      <c r="AB778" s="1411"/>
      <c r="AC778" s="1411"/>
      <c r="AD778" s="1411"/>
      <c r="AE778" s="1411"/>
      <c r="AF778" s="1411"/>
      <c r="AG778" s="1411"/>
      <c r="AH778" s="1411"/>
      <c r="AI778" s="1411"/>
      <c r="AJ778" s="1411"/>
      <c r="AK778" s="1411"/>
      <c r="AL778" s="1411"/>
      <c r="AM778" s="1411"/>
      <c r="AN778" s="1411"/>
      <c r="AO778" s="1411"/>
      <c r="AP778" s="1411"/>
      <c r="AQ778" s="1411"/>
      <c r="AR778" s="1411"/>
      <c r="AS778" s="1411"/>
      <c r="AT778" s="1411"/>
      <c r="AU778" s="1411"/>
      <c r="AV778" s="1411"/>
      <c r="AW778" s="1411"/>
      <c r="AX778" s="1411"/>
      <c r="AY778" s="1411"/>
      <c r="AZ778" s="1411"/>
      <c r="BA778" s="1411"/>
      <c r="BB778" s="1411"/>
      <c r="BC778" s="1411"/>
      <c r="BD778" s="1411"/>
      <c r="BE778" s="1411"/>
      <c r="BF778" s="1411"/>
      <c r="BG778" s="1411"/>
      <c r="BH778" s="1411"/>
      <c r="BI778" s="1411"/>
      <c r="BJ778" s="1411"/>
      <c r="BK778" s="1411"/>
      <c r="BL778" s="1411"/>
      <c r="BM778" s="1411"/>
      <c r="BN778" s="1412"/>
    </row>
    <row r="779" spans="1:66" ht="12.75" customHeight="1" x14ac:dyDescent="0.15">
      <c r="A779" s="1123"/>
      <c r="B779" s="1337"/>
      <c r="C779" s="3667"/>
      <c r="D779" s="1366" t="str">
        <f t="shared" ref="D779:E781" si="209">D716</f>
        <v>High Price Range</v>
      </c>
      <c r="E779" s="1394" t="str">
        <f t="shared" si="209"/>
        <v>High Range CAPEX</v>
      </c>
      <c r="F779" s="2818">
        <f t="shared" si="204"/>
        <v>1033629948.4523191</v>
      </c>
      <c r="G779" s="1411">
        <f>NPV($C$117,$G654:G654)+$F654</f>
        <v>-1470398344.3604169</v>
      </c>
      <c r="H779" s="1411">
        <f>NPV($C$117,$G654:H654)+$F654</f>
        <v>-788762741.0343399</v>
      </c>
      <c r="I779" s="1411">
        <f>NPV($C$117,$G654:I654)+$F654</f>
        <v>-300945876.16773367</v>
      </c>
      <c r="J779" s="1411">
        <f>NPV($C$117,$G654:J654)+$F654</f>
        <v>66482706.251558781</v>
      </c>
      <c r="K779" s="1411">
        <f>NPV($C$117,$G654:K654)+$F654</f>
        <v>350804226.39419556</v>
      </c>
      <c r="L779" s="1411">
        <f>NPV($C$117,$G654:L654)+$F654</f>
        <v>574267969.62223911</v>
      </c>
      <c r="M779" s="1411">
        <f>NPV($C$117,$G654:M654)+$F654</f>
        <v>751479470.11112642</v>
      </c>
      <c r="N779" s="1411">
        <f>NPV($C$117,$G654:N654)+$F654</f>
        <v>892644154.16348314</v>
      </c>
      <c r="O779" s="1411">
        <f>NPV($C$117,$G654:O654)+$F654</f>
        <v>1005211353.9232459</v>
      </c>
      <c r="P779" s="1411">
        <f>NPV($C$117,$G654:P654)+$F654</f>
        <v>1094795312.6733184</v>
      </c>
      <c r="Q779" s="1411">
        <f>NPV($C$117,$G654:Q654)+$F654</f>
        <v>1165730822.9322476</v>
      </c>
      <c r="R779" s="1411">
        <f>NPV($C$117,$G654:R654)+$F654</f>
        <v>1221428129.7435007</v>
      </c>
      <c r="S779" s="1411">
        <f>NPV($C$117,$G654:S654)+$F654</f>
        <v>1264610119.6633739</v>
      </c>
      <c r="T779" s="1411">
        <f>NPV($C$117,$G654:T654)+$F654</f>
        <v>1297476769.8007002</v>
      </c>
      <c r="U779" s="1411">
        <f>NPV($C$117,$G654:U654)+$F654</f>
        <v>1321822673.4773664</v>
      </c>
      <c r="V779" s="1411">
        <f>NPV($C$117,$G654:V654)+$F654</f>
        <v>1339123188.8441091</v>
      </c>
      <c r="W779" s="1411">
        <f>NPV($C$117,$G654:W654)+$F654</f>
        <v>1350598957.1281328</v>
      </c>
      <c r="X779" s="1411">
        <f>NPV($C$117,$G654:X654)+$F654</f>
        <v>1357265114.9629002</v>
      </c>
      <c r="Y779" s="1411">
        <f>NPV($C$117,$G654:Y654)+$F654</f>
        <v>1359969428.3850083</v>
      </c>
      <c r="Z779" s="1411">
        <f>NPV($C$117,$G654:Z654)+$F654</f>
        <v>1359422248.6387396</v>
      </c>
      <c r="AA779" s="1411">
        <f>NPV($C$117,$G654:AA654)+$F654</f>
        <v>1356220325.1868663</v>
      </c>
      <c r="AB779" s="1411">
        <f>NPV($C$117,$G654:AB654)+$F654</f>
        <v>1350865933.5843868</v>
      </c>
      <c r="AC779" s="1411">
        <f>NPV($C$117,$G654:AC654)+$F654</f>
        <v>1343782381.0951705</v>
      </c>
      <c r="AD779" s="1411">
        <f>NPV($C$117,$G654:AD654)+$F654</f>
        <v>1335326677.6851497</v>
      </c>
      <c r="AE779" s="1411">
        <f>NPV($C$117,$G654:AE654)+$F654</f>
        <v>1325799964.602457</v>
      </c>
      <c r="AF779" s="1411">
        <f>NPV($C$117,$G654:AF654)+$F654</f>
        <v>1315456151.7061954</v>
      </c>
      <c r="AG779" s="1411">
        <f>NPV($C$117,$G654:AG654)+$F654</f>
        <v>1304509111.3694377</v>
      </c>
      <c r="AH779" s="1411">
        <f>NPV($C$117,$G654:AH654)+$F654</f>
        <v>1293138700.0355105</v>
      </c>
      <c r="AI779" s="1411">
        <f>NPV($C$117,$G654:AI654)+$F654</f>
        <v>1281495820.7914042</v>
      </c>
      <c r="AJ779" s="1411">
        <f>NPV($C$117,$G654:AJ654)+$F654</f>
        <v>1269706696.4181132</v>
      </c>
      <c r="AK779" s="1411">
        <f>NPV($C$117,$G654:AK654)+$F654</f>
        <v>1257876488.6251264</v>
      </c>
      <c r="AL779" s="1411">
        <f>NPV($C$117,$G654:AL654)+$F654</f>
        <v>1246092372.9736643</v>
      </c>
      <c r="AM779" s="1411">
        <f>NPV($C$117,$G654:AM654)+$F654</f>
        <v>1234426158.4674854</v>
      </c>
      <c r="AN779" s="1411">
        <f>NPV($C$117,$G654:AN654)+$F654</f>
        <v>1222936524.5763421</v>
      </c>
      <c r="AO779" s="1411">
        <f>NPV($C$117,$G654:AO654)+$F654</f>
        <v>1211670935.5498738</v>
      </c>
      <c r="AP779" s="1411">
        <f>NPV($C$117,$G654:AP654)+$F654</f>
        <v>1200667281.5303373</v>
      </c>
      <c r="AQ779" s="1411">
        <f>NPV($C$117,$G654:AQ654)+$F654</f>
        <v>1189955287.6183085</v>
      </c>
      <c r="AR779" s="1411">
        <f>NPV($C$117,$G654:AR654)+$F654</f>
        <v>1179557725.2595701</v>
      </c>
      <c r="AS779" s="1411">
        <f>NPV($C$117,$G654:AS654)+$F654</f>
        <v>1169491454.7771702</v>
      </c>
      <c r="AT779" s="1411">
        <f>NPV($C$117,$G654:AT654)+$F654</f>
        <v>1159768323.3183136</v>
      </c>
      <c r="AU779" s="1411">
        <f>NPV($C$117,$G654:AU654)+$F654</f>
        <v>1150395938.7255111</v>
      </c>
      <c r="AV779" s="1411">
        <f>NPV($C$117,$G654:AV654)+$F654</f>
        <v>1141378336.7221608</v>
      </c>
      <c r="AW779" s="1411">
        <f>NPV($C$117,$G654:AW654)+$F654</f>
        <v>1132716556.2036743</v>
      </c>
      <c r="AX779" s="1411">
        <f>NPV($C$117,$G654:AX654)+$F654</f>
        <v>1124409135.2507334</v>
      </c>
      <c r="AY779" s="1411">
        <f>NPV($C$117,$G654:AY654)+$F654</f>
        <v>1116452538.6548619</v>
      </c>
      <c r="AZ779" s="1411">
        <f>NPV($C$117,$G654:AZ654)+$F654</f>
        <v>1108841526.206933</v>
      </c>
      <c r="BA779" s="1411">
        <f>NPV($C$117,$G654:BA654)+$F654</f>
        <v>1101569469.6971078</v>
      </c>
      <c r="BB779" s="1411">
        <f>NPV($C$117,$G654:BB654)+$F654</f>
        <v>1094628625.4698768</v>
      </c>
      <c r="BC779" s="1411">
        <f>NPV($C$117,$G654:BC654)+$F654</f>
        <v>1088010368.4377337</v>
      </c>
      <c r="BD779" s="1411">
        <f>NPV($C$117,$G654:BD654)+$F654</f>
        <v>1081705392.6547441</v>
      </c>
      <c r="BE779" s="1411">
        <f>NPV($C$117,$G654:BE654)+$F654</f>
        <v>1075703882.8649611</v>
      </c>
      <c r="BF779" s="1411">
        <f>NPV($C$117,$G654:BF654)+$F654</f>
        <v>1069995660.8520546</v>
      </c>
      <c r="BG779" s="1411">
        <f>NPV($C$117,$G654:BG654)+$F654</f>
        <v>1064570309.9106627</v>
      </c>
      <c r="BH779" s="1411">
        <f>NPV($C$117,$G654:BH654)+$F654</f>
        <v>1059417280.3242679</v>
      </c>
      <c r="BI779" s="1411">
        <f>NPV($C$117,$G654:BI654)+$F654</f>
        <v>1054525978.3584304</v>
      </c>
      <c r="BJ779" s="1411">
        <f>NPV($C$117,$G654:BJ654)+$F654</f>
        <v>1049885840.9531574</v>
      </c>
      <c r="BK779" s="1411">
        <f>NPV($C$117,$G654:BK654)+$F654</f>
        <v>1045486398.0167232</v>
      </c>
      <c r="BL779" s="1411">
        <f>NPV($C$117,$G654:BL654)+$F654</f>
        <v>1041317323.9791322</v>
      </c>
      <c r="BM779" s="1411">
        <f>NPV($C$117,$G654:BM654)+$F654</f>
        <v>1037368480.0513849</v>
      </c>
      <c r="BN779" s="1412">
        <f>NPV($C$117,$G654:BN654)+$F654</f>
        <v>1033629948.4523191</v>
      </c>
    </row>
    <row r="780" spans="1:66" x14ac:dyDescent="0.15">
      <c r="A780" s="1123"/>
      <c r="B780" s="1337"/>
      <c r="C780" s="3667"/>
      <c r="D780" s="1366" t="str">
        <f t="shared" si="209"/>
        <v>High Price Range</v>
      </c>
      <c r="E780" s="1394" t="str">
        <f t="shared" si="209"/>
        <v>High Range CAPEX</v>
      </c>
      <c r="F780" s="2818">
        <f t="shared" si="204"/>
        <v>3506319915.9173384</v>
      </c>
      <c r="G780" s="1411">
        <f>NPV($C$117,$G655:G655)+$F655</f>
        <v>-1470398344.3604169</v>
      </c>
      <c r="H780" s="1411">
        <f>NPV($C$117,$G655:H655)+$F655</f>
        <v>-707161533.51860213</v>
      </c>
      <c r="I780" s="1411">
        <f>NPV($C$117,$G655:I655)+$F655</f>
        <v>-111319354.88470793</v>
      </c>
      <c r="J780" s="1411">
        <f>NPV($C$117,$G655:J655)+$F655</f>
        <v>373754733.66767216</v>
      </c>
      <c r="K780" s="1411">
        <f>NPV($C$117,$G655:K655)+$F655</f>
        <v>778088063.63094664</v>
      </c>
      <c r="L780" s="1411">
        <f>NPV($C$117,$G655:L655)+$F655</f>
        <v>1120288437.6462698</v>
      </c>
      <c r="M780" s="1411">
        <f>NPV($C$117,$G655:M655)+$F655</f>
        <v>1412999556.5776138</v>
      </c>
      <c r="N780" s="1411">
        <f>NPV($C$117,$G655:N655)+$F655</f>
        <v>1665348444.1344047</v>
      </c>
      <c r="O780" s="1411">
        <f>NPV($C$117,$G655:O655)+$F655</f>
        <v>1884209326.5884647</v>
      </c>
      <c r="P780" s="1411">
        <f>NPV($C$117,$G655:P655)+$F655</f>
        <v>2074923773.9170198</v>
      </c>
      <c r="Q780" s="1411">
        <f>NPV($C$117,$G655:Q655)+$F655</f>
        <v>2241742082.2833157</v>
      </c>
      <c r="R780" s="1411">
        <f>NPV($C$117,$G655:R655)+$F655</f>
        <v>2388109487.6679287</v>
      </c>
      <c r="S780" s="1411">
        <f>NPV($C$117,$G655:S655)+$F655</f>
        <v>2516860272.4969378</v>
      </c>
      <c r="T780" s="1411">
        <f>NPV($C$117,$G655:T655)+$F655</f>
        <v>2630354297.4552374</v>
      </c>
      <c r="U780" s="1411">
        <f>NPV($C$117,$G655:U655)+$F655</f>
        <v>2730575980.3344851</v>
      </c>
      <c r="V780" s="1411">
        <f>NPV($C$117,$G655:V655)+$F655</f>
        <v>2819207892.8852358</v>
      </c>
      <c r="W780" s="1411">
        <f>NPV($C$117,$G655:W655)+$F655</f>
        <v>2897686674.9251108</v>
      </c>
      <c r="X780" s="1411">
        <f>NPV($C$117,$G655:X655)+$F655</f>
        <v>2967246304.8722668</v>
      </c>
      <c r="Y780" s="1411">
        <f>NPV($C$117,$G655:Y655)+$F655</f>
        <v>3028952123.4224482</v>
      </c>
      <c r="Z780" s="1411">
        <f>NPV($C$117,$G655:Z655)+$F655</f>
        <v>3083727959.6518955</v>
      </c>
      <c r="AA780" s="1411">
        <f>NPV($C$117,$G655:AA655)+$F655</f>
        <v>3132378021.6524868</v>
      </c>
      <c r="AB780" s="1411">
        <f>NPV($C$117,$G655:AB655)+$F655</f>
        <v>3175604751.5421534</v>
      </c>
      <c r="AC780" s="1411">
        <f>NPV($C$117,$G655:AC655)+$F655</f>
        <v>3214023526.709981</v>
      </c>
      <c r="AD780" s="1411">
        <f>NPV($C$117,$G655:AD655)+$F655</f>
        <v>3248174865.9967766</v>
      </c>
      <c r="AE780" s="1411">
        <f>NPV($C$117,$G655:AE655)+$F655</f>
        <v>3278534640.0476389</v>
      </c>
      <c r="AF780" s="1411">
        <f>NPV($C$117,$G655:AF655)+$F655</f>
        <v>3305522669.2429733</v>
      </c>
      <c r="AG780" s="1411">
        <f>NPV($C$117,$G655:AG655)+$F655</f>
        <v>3329510007.2155361</v>
      </c>
      <c r="AH780" s="1411">
        <f>NPV($C$117,$G655:AH655)+$F655</f>
        <v>3350825144.1347017</v>
      </c>
      <c r="AI780" s="1411">
        <f>NPV($C$117,$G655:AI655)+$F655</f>
        <v>3369759315.6357603</v>
      </c>
      <c r="AJ780" s="1411">
        <f>NPV($C$117,$G655:AJ655)+$F655</f>
        <v>3386571066.2934513</v>
      </c>
      <c r="AK780" s="1411">
        <f>NPV($C$117,$G655:AK655)+$F655</f>
        <v>3401490187.9278021</v>
      </c>
      <c r="AL780" s="1411">
        <f>NPV($C$117,$G655:AL655)+$F655</f>
        <v>3414721130.6748638</v>
      </c>
      <c r="AM780" s="1411">
        <f>NPV($C$117,$G655:AM655)+$F655</f>
        <v>3426445967.1275444</v>
      </c>
      <c r="AN780" s="1411">
        <f>NPV($C$117,$G655:AN655)+$F655</f>
        <v>3436826975.8344145</v>
      </c>
      <c r="AO780" s="1411">
        <f>NPV($C$117,$G655:AO655)+$F655</f>
        <v>3446008899.2097187</v>
      </c>
      <c r="AP780" s="1411">
        <f>NPV($C$117,$G655:AP655)+$F655</f>
        <v>3454120921.8370991</v>
      </c>
      <c r="AQ780" s="1411">
        <f>NPV($C$117,$G655:AQ655)+$F655</f>
        <v>3461278407.7757416</v>
      </c>
      <c r="AR780" s="1411">
        <f>NPV($C$117,$G655:AR655)+$F655</f>
        <v>3467584429.4447842</v>
      </c>
      <c r="AS780" s="1411">
        <f>NPV($C$117,$G655:AS655)+$F655</f>
        <v>3473131115.6964712</v>
      </c>
      <c r="AT780" s="1411">
        <f>NPV($C$117,$G655:AT655)+$F655</f>
        <v>3478000842.5788612</v>
      </c>
      <c r="AU780" s="1411">
        <f>NPV($C$117,$G655:AU655)+$F655</f>
        <v>3482267286.8695021</v>
      </c>
      <c r="AV780" s="1411">
        <f>NPV($C$117,$G655:AV655)+$F655</f>
        <v>3485996359.6024504</v>
      </c>
      <c r="AW780" s="1411">
        <f>NPV($C$117,$G655:AW655)+$F655</f>
        <v>3489247034.4094143</v>
      </c>
      <c r="AX780" s="1411">
        <f>NPV($C$117,$G655:AX655)+$F655</f>
        <v>3492072083.4696665</v>
      </c>
      <c r="AY780" s="1411">
        <f>NPV($C$117,$G655:AY655)+$F655</f>
        <v>3494518732.1470852</v>
      </c>
      <c r="AZ780" s="1411">
        <f>NPV($C$117,$G655:AZ655)+$F655</f>
        <v>3496629241.9332037</v>
      </c>
      <c r="BA780" s="1411">
        <f>NPV($C$117,$G655:BA655)+$F655</f>
        <v>3498441430.0696526</v>
      </c>
      <c r="BB780" s="1411">
        <f>NPV($C$117,$G655:BB655)+$F655</f>
        <v>3499989133.1567936</v>
      </c>
      <c r="BC780" s="1411">
        <f>NPV($C$117,$G655:BC655)+$F655</f>
        <v>3501302621.1391497</v>
      </c>
      <c r="BD780" s="1411">
        <f>NPV($C$117,$G655:BD655)+$F655</f>
        <v>3502408967.2687578</v>
      </c>
      <c r="BE780" s="1411">
        <f>NPV($C$117,$G655:BE655)+$F655</f>
        <v>3503332378.9654551</v>
      </c>
      <c r="BF780" s="1411">
        <f>NPV($C$117,$G655:BF655)+$F655</f>
        <v>3504094493.9020748</v>
      </c>
      <c r="BG780" s="1411">
        <f>NPV($C$117,$G655:BG655)+$F655</f>
        <v>3504714645.1292067</v>
      </c>
      <c r="BH780" s="1411">
        <f>NPV($C$117,$G655:BH655)+$F655</f>
        <v>3505210098.6072702</v>
      </c>
      <c r="BI780" s="1411">
        <f>NPV($C$117,$G655:BI655)+$F655</f>
        <v>3505596266.1236229</v>
      </c>
      <c r="BJ780" s="1411">
        <f>NPV($C$117,$G655:BJ655)+$F655</f>
        <v>3505886896.2314682</v>
      </c>
      <c r="BK780" s="1411">
        <f>NPV($C$117,$G655:BK655)+$F655</f>
        <v>3506094245.5484877</v>
      </c>
      <c r="BL780" s="1411">
        <f>NPV($C$117,$G655:BL655)+$F655</f>
        <v>3506229232.4908533</v>
      </c>
      <c r="BM780" s="1411">
        <f>NPV($C$117,$G655:BM655)+$F655</f>
        <v>3506301575.2876253</v>
      </c>
      <c r="BN780" s="1412">
        <f>NPV($C$117,$G655:BN655)+$F655</f>
        <v>3506319915.9173384</v>
      </c>
    </row>
    <row r="781" spans="1:66" x14ac:dyDescent="0.15">
      <c r="A781" s="1123"/>
      <c r="B781" s="1337"/>
      <c r="C781" s="3668"/>
      <c r="D781" s="1367" t="str">
        <f t="shared" si="209"/>
        <v>High Price Range</v>
      </c>
      <c r="E781" s="1393" t="str">
        <f t="shared" si="209"/>
        <v>High Range CAPEX</v>
      </c>
      <c r="F781" s="2819">
        <f t="shared" si="204"/>
        <v>6401334869.9833984</v>
      </c>
      <c r="G781" s="1413">
        <f>NPV($C$117,$G656:G656)+$F656</f>
        <v>-1470398344.3604169</v>
      </c>
      <c r="H781" s="1414">
        <f>NPV($C$117,$G656:H656)+$F656</f>
        <v>-625560326.00286412</v>
      </c>
      <c r="I781" s="1414">
        <f>NPV($C$117,$G656:I656)+$F656</f>
        <v>82090532.921170235</v>
      </c>
      <c r="J781" s="1414">
        <f>NPV($C$117,$G656:J656)+$F656</f>
        <v>691940158.28137112</v>
      </c>
      <c r="K781" s="1414">
        <f>NPV($C$117,$G656:K656)+$F656</f>
        <v>1225991873.3228846</v>
      </c>
      <c r="L781" s="1414">
        <f>NPV($C$117,$G656:L656)+$F656</f>
        <v>1698532985.9676313</v>
      </c>
      <c r="M781" s="1414">
        <f>NPV($C$117,$G656:M656)+$F656</f>
        <v>2119700319.6906786</v>
      </c>
      <c r="N781" s="1414">
        <f>NPV($C$117,$G656:N656)+$F656</f>
        <v>2497114425.14291</v>
      </c>
      <c r="O781" s="1414">
        <f>NPV($C$117,$G656:O656)+$F656</f>
        <v>2836739788.2983971</v>
      </c>
      <c r="P781" s="1414">
        <f>NPV($C$117,$G656:P656)+$F656</f>
        <v>3143383814.7473049</v>
      </c>
      <c r="Q781" s="1414">
        <f>NPV($C$117,$G656:Q656)+$F656</f>
        <v>3421008001.1784105</v>
      </c>
      <c r="R781" s="1414">
        <f>NPV($C$117,$G656:R656)+$F656</f>
        <v>3672933193.1919975</v>
      </c>
      <c r="S781" s="1414">
        <f>NPV($C$117,$G656:S656)+$F656</f>
        <v>3901981192.7600489</v>
      </c>
      <c r="T781" s="1414">
        <f>NPV($C$117,$G656:T656)+$F656</f>
        <v>4110576100.3097267</v>
      </c>
      <c r="U781" s="1414">
        <f>NPV($C$117,$G656:U656)+$F656</f>
        <v>4300819083.0015192</v>
      </c>
      <c r="V781" s="1414">
        <f>NPV($C$117,$G656:V656)+$F656</f>
        <v>4474544969.7854042</v>
      </c>
      <c r="W781" s="1414">
        <f>NPV($C$117,$G656:W656)+$F656</f>
        <v>4633366035.2572861</v>
      </c>
      <c r="X781" s="1414">
        <f>NPV($C$117,$G656:X656)+$F656</f>
        <v>4778706512.662096</v>
      </c>
      <c r="Y781" s="1414">
        <f>NPV($C$117,$G656:Y656)+$F656</f>
        <v>4911830243.2082767</v>
      </c>
      <c r="Z781" s="1414">
        <f>NPV($C$117,$G656:Z656)+$F656</f>
        <v>5033863140.9967527</v>
      </c>
      <c r="AA781" s="1414">
        <f>NPV($C$117,$G656:AA656)+$F656</f>
        <v>5145811672.0104876</v>
      </c>
      <c r="AB781" s="1414">
        <f>NPV($C$117,$G656:AB656)+$F656</f>
        <v>5248578219.9224186</v>
      </c>
      <c r="AC781" s="1414">
        <f>NPV($C$117,$G656:AC656)+$F656</f>
        <v>5342973985.9294815</v>
      </c>
      <c r="AD781" s="1414">
        <f>NPV($C$117,$G656:AD656)+$F656</f>
        <v>5429729910.4679871</v>
      </c>
      <c r="AE781" s="1414">
        <f>NPV($C$117,$G656:AE656)+$F656</f>
        <v>5509505990.0312386</v>
      </c>
      <c r="AF781" s="1414">
        <f>NPV($C$117,$G656:AF656)+$F656</f>
        <v>5582899278.4808826</v>
      </c>
      <c r="AG781" s="1414">
        <f>NPV($C$117,$G656:AG656)+$F656</f>
        <v>5650450800.0159864</v>
      </c>
      <c r="AH781" s="1414">
        <f>NPV($C$117,$G656:AH656)+$F656</f>
        <v>5712651554.1330309</v>
      </c>
      <c r="AI781" s="1414">
        <f>NPV($C$117,$G656:AI656)+$F656</f>
        <v>5769947757.2181358</v>
      </c>
      <c r="AJ781" s="1414">
        <f>NPV($C$117,$G656:AJ656)+$F656</f>
        <v>5822745437.8914165</v>
      </c>
      <c r="AK781" s="1414">
        <f>NPV($C$117,$G656:AK656)+$F656</f>
        <v>5871414481.7714195</v>
      </c>
      <c r="AL781" s="1414">
        <f>NPV($C$117,$G656:AL656)+$F656</f>
        <v>5916292204.4383516</v>
      </c>
      <c r="AM781" s="1414">
        <f>NPV($C$117,$G656:AM656)+$F656</f>
        <v>5957686517.9530249</v>
      </c>
      <c r="AN781" s="1414">
        <f>NPV($C$117,$G656:AN656)+$F656</f>
        <v>5995878745.529253</v>
      </c>
      <c r="AO781" s="1414">
        <f>NPV($C$117,$G656:AO656)+$F656</f>
        <v>6031126130.2622662</v>
      </c>
      <c r="AP781" s="1414">
        <f>NPV($C$117,$G656:AP656)+$F656</f>
        <v>6063664076.7351685</v>
      </c>
      <c r="AQ781" s="1414">
        <f>NPV($C$117,$G656:AQ656)+$F656</f>
        <v>6093708158.5185127</v>
      </c>
      <c r="AR781" s="1414">
        <f>NPV($C$117,$G656:AR656)+$F656</f>
        <v>6121455919.7839184</v>
      </c>
      <c r="AS781" s="1414">
        <f>NPV($C$117,$G656:AS656)+$F656</f>
        <v>6147088495.2697906</v>
      </c>
      <c r="AT781" s="1414">
        <f>NPV($C$117,$G656:AT656)+$F656</f>
        <v>6170772069.5088902</v>
      </c>
      <c r="AU781" s="1414">
        <f>NPV($C$117,$G656:AU656)+$F656</f>
        <v>6192659193.4308414</v>
      </c>
      <c r="AV781" s="1414">
        <f>NPV($C$117,$G656:AV656)+$F656</f>
        <v>6212889974.0904484</v>
      </c>
      <c r="AW781" s="1414">
        <f>NPV($C$117,$G656:AW656)+$F656</f>
        <v>6231593151.2678146</v>
      </c>
      <c r="AX781" s="1414">
        <f>NPV($C$117,$G656:AX656)+$F656</f>
        <v>6248887072.9766827</v>
      </c>
      <c r="AY781" s="1414">
        <f>NPV($C$117,$G656:AY656)+$F656</f>
        <v>6264880580.4535179</v>
      </c>
      <c r="AZ781" s="1414">
        <f>NPV($C$117,$G656:AZ656)+$F656</f>
        <v>6279673811.9410534</v>
      </c>
      <c r="BA781" s="1414">
        <f>NPV($C$117,$G656:BA656)+$F656</f>
        <v>6293358933.4936142</v>
      </c>
      <c r="BB781" s="1414">
        <f>NPV($C$117,$G656:BB656)+$F656</f>
        <v>6306020804.0902939</v>
      </c>
      <c r="BC781" s="1414">
        <f>NPV($C$117,$G656:BC656)+$F656</f>
        <v>6317737581.5240822</v>
      </c>
      <c r="BD781" s="1414">
        <f>NPV($C$117,$G656:BD656)+$F656</f>
        <v>6328581274.8216686</v>
      </c>
      <c r="BE781" s="1414">
        <f>NPV($C$117,$G656:BE656)+$F656</f>
        <v>6338618248.3247261</v>
      </c>
      <c r="BF781" s="1414">
        <f>NPV($C$117,$G656:BF656)+$F656</f>
        <v>6347909682.0162506</v>
      </c>
      <c r="BG781" s="1414">
        <f>NPV($C$117,$G656:BG656)+$F656</f>
        <v>6356511992.1942196</v>
      </c>
      <c r="BH781" s="1414">
        <f>NPV($C$117,$G656:BH656)+$F656</f>
        <v>6364477216.1704464</v>
      </c>
      <c r="BI781" s="1414">
        <f>NPV($C$117,$G656:BI656)+$F656</f>
        <v>6371853364.2974319</v>
      </c>
      <c r="BJ781" s="1414">
        <f>NPV($C$117,$G656:BJ656)+$F656</f>
        <v>6378684742.2936954</v>
      </c>
      <c r="BK781" s="1414">
        <f>NPV($C$117,$G656:BK656)+$F656</f>
        <v>6385012246.5431538</v>
      </c>
      <c r="BL781" s="1414">
        <f>NPV($C$117,$G656:BL656)+$F656</f>
        <v>6390873634.7816525</v>
      </c>
      <c r="BM781" s="1414">
        <f>NPV($C$117,$G656:BM656)+$F656</f>
        <v>6396303774.3499203</v>
      </c>
      <c r="BN781" s="1415">
        <f>NPV($C$117,$G656:BN656)+$F656</f>
        <v>6401334869.9833984</v>
      </c>
    </row>
    <row r="782" spans="1:66" ht="9" customHeight="1" x14ac:dyDescent="0.15">
      <c r="A782" s="1123"/>
      <c r="B782" s="1337"/>
      <c r="C782" s="3666" t="str">
        <f>C751</f>
        <v>High Range Opex - High</v>
      </c>
      <c r="D782" s="1366"/>
      <c r="E782" s="1394"/>
      <c r="F782" s="2818"/>
      <c r="G782" s="1411"/>
      <c r="H782" s="1411"/>
      <c r="I782" s="1411"/>
      <c r="J782" s="1411"/>
      <c r="K782" s="1411"/>
      <c r="L782" s="1411"/>
      <c r="M782" s="1411"/>
      <c r="N782" s="1411"/>
      <c r="O782" s="1411"/>
      <c r="P782" s="1411"/>
      <c r="Q782" s="1411"/>
      <c r="R782" s="1411"/>
      <c r="S782" s="1411"/>
      <c r="T782" s="1411"/>
      <c r="U782" s="1411"/>
      <c r="V782" s="1411"/>
      <c r="W782" s="1411"/>
      <c r="X782" s="1411"/>
      <c r="Y782" s="1411"/>
      <c r="Z782" s="1411"/>
      <c r="AA782" s="1411"/>
      <c r="AB782" s="1411"/>
      <c r="AC782" s="1411"/>
      <c r="AD782" s="1411"/>
      <c r="AE782" s="1411"/>
      <c r="AF782" s="1411"/>
      <c r="AG782" s="1411"/>
      <c r="AH782" s="1411"/>
      <c r="AI782" s="1411"/>
      <c r="AJ782" s="1411"/>
      <c r="AK782" s="1411"/>
      <c r="AL782" s="1411"/>
      <c r="AM782" s="1411"/>
      <c r="AN782" s="1411"/>
      <c r="AO782" s="1411"/>
      <c r="AP782" s="1411"/>
      <c r="AQ782" s="1411"/>
      <c r="AR782" s="1411"/>
      <c r="AS782" s="1411"/>
      <c r="AT782" s="1411"/>
      <c r="AU782" s="1411"/>
      <c r="AV782" s="1411"/>
      <c r="AW782" s="1411"/>
      <c r="AX782" s="1411"/>
      <c r="AY782" s="1411"/>
      <c r="AZ782" s="1411"/>
      <c r="BA782" s="1411"/>
      <c r="BB782" s="1411"/>
      <c r="BC782" s="1411"/>
      <c r="BD782" s="1411"/>
      <c r="BE782" s="1411"/>
      <c r="BF782" s="1411"/>
      <c r="BG782" s="1411"/>
      <c r="BH782" s="1411"/>
      <c r="BI782" s="1411"/>
      <c r="BJ782" s="1411"/>
      <c r="BK782" s="1411"/>
      <c r="BL782" s="1411"/>
      <c r="BM782" s="1411"/>
      <c r="BN782" s="1412"/>
    </row>
    <row r="783" spans="1:66" x14ac:dyDescent="0.15">
      <c r="A783" s="1123"/>
      <c r="B783" s="1337"/>
      <c r="C783" s="3667"/>
      <c r="D783" s="1366" t="str">
        <f t="shared" ref="D783:E785" si="210">D720</f>
        <v>Low Price Range</v>
      </c>
      <c r="E783" s="1394" t="str">
        <f t="shared" si="210"/>
        <v>High Range CAPEX</v>
      </c>
      <c r="F783" s="2818">
        <f t="shared" si="204"/>
        <v>-9560005125.7066746</v>
      </c>
      <c r="G783" s="1411">
        <f>NPV($C$117,$G658:G658)+$F658</f>
        <v>-2745610504.7178912</v>
      </c>
      <c r="H783" s="1411">
        <f>NPV($C$117,$G658:H658)+$F658</f>
        <v>-3033953013.0654082</v>
      </c>
      <c r="I783" s="1411">
        <f>NPV($C$117,$G658:I658)+$F658</f>
        <v>-3351237733.5325341</v>
      </c>
      <c r="J783" s="1411">
        <f>NPV($C$117,$G658:J658)+$F658</f>
        <v>-3676139480.0761127</v>
      </c>
      <c r="K783" s="1411">
        <f>NPV($C$117,$G658:K658)+$F658</f>
        <v>-3998751724.5373306</v>
      </c>
      <c r="L783" s="1411">
        <f>NPV($C$117,$G658:L658)+$F658</f>
        <v>-4313843183.3928595</v>
      </c>
      <c r="M783" s="1411">
        <f>NPV($C$117,$G658:M658)+$F658</f>
        <v>-4618503906.7493725</v>
      </c>
      <c r="N783" s="1411">
        <f>NPV($C$117,$G658:N658)+$F658</f>
        <v>-4911116089.592782</v>
      </c>
      <c r="O783" s="1411">
        <f>NPV($C$117,$G658:O658)+$F658</f>
        <v>-5190835866.6382542</v>
      </c>
      <c r="P783" s="1411">
        <f>NPV($C$117,$G658:P658)+$F658</f>
        <v>-5457305811.5199718</v>
      </c>
      <c r="Q783" s="1411">
        <f>NPV($C$117,$G658:Q658)+$F658</f>
        <v>-5710483810.8278179</v>
      </c>
      <c r="R783" s="1411">
        <f>NPV($C$117,$G658:R658)+$F658</f>
        <v>-5950535699.0184889</v>
      </c>
      <c r="S783" s="1411">
        <f>NPV($C$117,$G658:S658)+$F658</f>
        <v>-6177765134.9656277</v>
      </c>
      <c r="T783" s="1411">
        <f>NPV($C$117,$G658:T658)+$F658</f>
        <v>-6392566364.9496565</v>
      </c>
      <c r="U783" s="1411">
        <f>NPV($C$117,$G658:U658)+$F658</f>
        <v>-6595391641.1902857</v>
      </c>
      <c r="V783" s="1411">
        <f>NPV($C$117,$G658:V658)+$F658</f>
        <v>-6786728347.5042877</v>
      </c>
      <c r="W783" s="1411">
        <f>NPV($C$117,$G658:W658)+$F658</f>
        <v>-6967082736.7173805</v>
      </c>
      <c r="X783" s="1411">
        <f>NPV($C$117,$G658:X658)+$F658</f>
        <v>-7136968277.3810949</v>
      </c>
      <c r="Y783" s="1411">
        <f>NPV($C$117,$G658:Y658)+$F658</f>
        <v>-7296897276.5531588</v>
      </c>
      <c r="Z783" s="1411">
        <f>NPV($C$117,$G658:Z658)+$F658</f>
        <v>-7447374868.6579123</v>
      </c>
      <c r="AA783" s="1411">
        <f>NPV($C$117,$G658:AA658)+$F658</f>
        <v>-7588894735.8239479</v>
      </c>
      <c r="AB783" s="1411">
        <f>NPV($C$117,$G658:AB658)+$F658</f>
        <v>-7721936108.7781181</v>
      </c>
      <c r="AC783" s="1411">
        <f>NPV($C$117,$G658:AC658)+$F658</f>
        <v>-7846961722.6202021</v>
      </c>
      <c r="AD783" s="1411">
        <f>NPV($C$117,$G658:AD658)+$F658</f>
        <v>-7964416488.890522</v>
      </c>
      <c r="AE783" s="1411">
        <f>NPV($C$117,$G658:AE658)+$F658</f>
        <v>-8074726706.9666376</v>
      </c>
      <c r="AF783" s="1411">
        <f>NPV($C$117,$G658:AF658)+$F658</f>
        <v>-8178299682.1184425</v>
      </c>
      <c r="AG783" s="1411">
        <f>NPV($C$117,$G658:AG658)+$F658</f>
        <v>-8275523649.8377323</v>
      </c>
      <c r="AH783" s="1411">
        <f>NPV($C$117,$G658:AH658)+$F658</f>
        <v>-8366767929.892087</v>
      </c>
      <c r="AI783" s="1411">
        <f>NPV($C$117,$G658:AI658)+$F658</f>
        <v>-8452383251.3471737</v>
      </c>
      <c r="AJ783" s="1411">
        <f>NPV($C$117,$G658:AJ658)+$F658</f>
        <v>-8532702203.2227125</v>
      </c>
      <c r="AK783" s="1411">
        <f>NPV($C$117,$G658:AK658)+$F658</f>
        <v>-8608039775.66259</v>
      </c>
      <c r="AL783" s="1411">
        <f>NPV($C$117,$G658:AL658)+$F658</f>
        <v>-8678693964.3385067</v>
      </c>
      <c r="AM783" s="1411">
        <f>NPV($C$117,$G658:AM658)+$F658</f>
        <v>-8744946416.8651657</v>
      </c>
      <c r="AN783" s="1411">
        <f>NPV($C$117,$G658:AN658)+$F658</f>
        <v>-8807063104.7179756</v>
      </c>
      <c r="AO783" s="1411">
        <f>NPV($C$117,$G658:AO658)+$F658</f>
        <v>-8865295007.8304882</v>
      </c>
      <c r="AP783" s="1411">
        <f>NPV($C$117,$G658:AP658)+$F658</f>
        <v>-8919878801.9459915</v>
      </c>
      <c r="AQ783" s="1411">
        <f>NPV($C$117,$G658:AQ658)+$F658</f>
        <v>-8971037541.0838051</v>
      </c>
      <c r="AR783" s="1411">
        <f>NPV($C$117,$G658:AR658)+$F658</f>
        <v>-9018981329.2905064</v>
      </c>
      <c r="AS783" s="1411">
        <f>NPV($C$117,$G658:AS658)+$F658</f>
        <v>-9063907977.282547</v>
      </c>
      <c r="AT783" s="1411">
        <f>NPV($C$117,$G658:AT658)+$F658</f>
        <v>-9106003640.7282963</v>
      </c>
      <c r="AU783" s="1411">
        <f>NPV($C$117,$G658:AU658)+$F658</f>
        <v>-9145443437.825798</v>
      </c>
      <c r="AV783" s="1411">
        <f>NPV($C$117,$G658:AV658)+$F658</f>
        <v>-9182392044.5549622</v>
      </c>
      <c r="AW783" s="1411">
        <f>NPV($C$117,$G658:AW658)+$F658</f>
        <v>-9217004266.5569839</v>
      </c>
      <c r="AX783" s="1411">
        <f>NPV($C$117,$G658:AX658)+$F658</f>
        <v>-9249425587.0488167</v>
      </c>
      <c r="AY783" s="1411">
        <f>NPV($C$117,$G658:AY658)+$F658</f>
        <v>-9279792690.5400124</v>
      </c>
      <c r="AZ783" s="1411">
        <f>NPV($C$117,$G658:AZ658)+$F658</f>
        <v>-9308233962.4015846</v>
      </c>
      <c r="BA783" s="1411">
        <f>NPV($C$117,$G658:BA658)+$F658</f>
        <v>-9334869964.5566273</v>
      </c>
      <c r="BB783" s="1411">
        <f>NPV($C$117,$G658:BB658)+$F658</f>
        <v>-9359813887.7324028</v>
      </c>
      <c r="BC783" s="1411">
        <f>NPV($C$117,$G658:BC658)+$F658</f>
        <v>-9383171980.8426132</v>
      </c>
      <c r="BD783" s="1411">
        <f>NPV($C$117,$G658:BD658)+$F658</f>
        <v>-9405043958.1649818</v>
      </c>
      <c r="BE783" s="1411">
        <f>NPV($C$117,$G658:BE658)+$F658</f>
        <v>-9425523385.0487556</v>
      </c>
      <c r="BF783" s="1411">
        <f>NPV($C$117,$G658:BF658)+$F658</f>
        <v>-9444698042.93507</v>
      </c>
      <c r="BG783" s="1411">
        <f>NPV($C$117,$G658:BG658)+$F658</f>
        <v>-9462650274.5037918</v>
      </c>
      <c r="BH783" s="1411">
        <f>NPV($C$117,$G658:BH658)+$F658</f>
        <v>-9479457309.7775574</v>
      </c>
      <c r="BI783" s="1411">
        <f>NPV($C$117,$G658:BI658)+$F658</f>
        <v>-9495191574.0194607</v>
      </c>
      <c r="BJ783" s="1411">
        <f>NPV($C$117,$G658:BJ658)+$F658</f>
        <v>-9509920978.2579422</v>
      </c>
      <c r="BK783" s="1411">
        <f>NPV($C$117,$G658:BK658)+$F658</f>
        <v>-9523709193.2624092</v>
      </c>
      <c r="BL783" s="1411">
        <f>NPV($C$117,$G658:BL658)+$F658</f>
        <v>-9536615907.7778511</v>
      </c>
      <c r="BM783" s="1411">
        <f>NPV($C$117,$G658:BM658)+$F658</f>
        <v>-9548697071.8070831</v>
      </c>
      <c r="BN783" s="1412">
        <f>NPV($C$117,$G658:BN658)+$F658</f>
        <v>-9560005125.7066746</v>
      </c>
    </row>
    <row r="784" spans="1:66" x14ac:dyDescent="0.15">
      <c r="A784" s="1123"/>
      <c r="B784" s="1337"/>
      <c r="C784" s="3667"/>
      <c r="D784" s="1366" t="str">
        <f t="shared" si="210"/>
        <v>Low Price Range</v>
      </c>
      <c r="E784" s="1394" t="str">
        <f t="shared" si="210"/>
        <v>High Range CAPEX</v>
      </c>
      <c r="F784" s="2818">
        <f t="shared" si="204"/>
        <v>-8769323676.5441704</v>
      </c>
      <c r="G784" s="1411">
        <f>NPV($C$117,$G659:G659)+$F659</f>
        <v>-2745610504.7178912</v>
      </c>
      <c r="H784" s="1411">
        <f>NPV($C$117,$G659:H659)+$F659</f>
        <v>-3007859745.4657907</v>
      </c>
      <c r="I784" s="1411">
        <f>NPV($C$117,$G659:I659)+$F659</f>
        <v>-3290601675.3851318</v>
      </c>
      <c r="J784" s="1411">
        <f>NPV($C$117,$G659:J659)+$F659</f>
        <v>-3577884423.7927942</v>
      </c>
      <c r="K784" s="1411">
        <f>NPV($C$117,$G659:K659)+$F659</f>
        <v>-3862121007.3526659</v>
      </c>
      <c r="L784" s="1411">
        <f>NPV($C$117,$G659:L659)+$F659</f>
        <v>-4139244563.8286629</v>
      </c>
      <c r="M784" s="1411">
        <f>NPV($C$117,$G659:M659)+$F659</f>
        <v>-4406972470.3381767</v>
      </c>
      <c r="N784" s="1411">
        <f>NPV($C$117,$G659:N659)+$F659</f>
        <v>-4664031758.0319414</v>
      </c>
      <c r="O784" s="1411">
        <f>NPV($C$117,$G659:O659)+$F659</f>
        <v>-4909762460.7594109</v>
      </c>
      <c r="P784" s="1411">
        <f>NPV($C$117,$G659:P659)+$F659</f>
        <v>-5143894343.7264271</v>
      </c>
      <c r="Q784" s="1411">
        <f>NPV($C$117,$G659:Q659)+$F659</f>
        <v>-5366412312.5594416</v>
      </c>
      <c r="R784" s="1411">
        <f>NPV($C$117,$G659:R659)+$F659</f>
        <v>-5577471012.8134995</v>
      </c>
      <c r="S784" s="1411">
        <f>NPV($C$117,$G659:S659)+$F659</f>
        <v>-5777338482.7834759</v>
      </c>
      <c r="T784" s="1411">
        <f>NPV($C$117,$G659:T659)+$F659</f>
        <v>-5966357843.4654789</v>
      </c>
      <c r="U784" s="1411">
        <f>NPV($C$117,$G659:U659)+$F659</f>
        <v>-6144920647.7239304</v>
      </c>
      <c r="V784" s="1411">
        <f>NPV($C$117,$G659:V659)+$F659</f>
        <v>-6313448019.5728998</v>
      </c>
      <c r="W784" s="1411">
        <f>NPV($C$117,$G659:W659)+$F659</f>
        <v>-6472377142.896699</v>
      </c>
      <c r="X784" s="1411">
        <f>NPV($C$117,$G659:X659)+$F659</f>
        <v>-6622151508.1494236</v>
      </c>
      <c r="Y784" s="1411">
        <f>NPV($C$117,$G659:Y659)+$F659</f>
        <v>-6763213849.4746637</v>
      </c>
      <c r="Z784" s="1411">
        <f>NPV($C$117,$G659:Z659)+$F659</f>
        <v>-6896001038.4074564</v>
      </c>
      <c r="AA784" s="1411">
        <f>NPV($C$117,$G659:AA659)+$F659</f>
        <v>-7020940418.9217253</v>
      </c>
      <c r="AB784" s="1411">
        <f>NPV($C$117,$G659:AB659)+$F659</f>
        <v>-7138447215.3423367</v>
      </c>
      <c r="AC784" s="1411">
        <f>NPV($C$117,$G659:AC659)+$F659</f>
        <v>-7248922745.3301878</v>
      </c>
      <c r="AD784" s="1411">
        <f>NPV($C$117,$G659:AD659)+$F659</f>
        <v>-7352753240.5809641</v>
      </c>
      <c r="AE784" s="1411">
        <f>NPV($C$117,$G659:AE659)+$F659</f>
        <v>-7450309128.0035315</v>
      </c>
      <c r="AF784" s="1411">
        <f>NPV($C$117,$G659:AF659)+$F659</f>
        <v>-7541944660.3730745</v>
      </c>
      <c r="AG784" s="1411">
        <f>NPV($C$117,$G659:AG659)+$F659</f>
        <v>-7627997812.0051699</v>
      </c>
      <c r="AH784" s="1411">
        <f>NPV($C$117,$G659:AH659)+$F659</f>
        <v>-7708790374.6992912</v>
      </c>
      <c r="AI784" s="1411">
        <f>NPV($C$117,$G659:AI659)+$F659</f>
        <v>-7784628203.9849548</v>
      </c>
      <c r="AJ784" s="1411">
        <f>NPV($C$117,$G659:AJ659)+$F659</f>
        <v>-7855801576.9102945</v>
      </c>
      <c r="AK784" s="1411">
        <f>NPV($C$117,$G659:AK659)+$F659</f>
        <v>-7922585631.1841192</v>
      </c>
      <c r="AL784" s="1411">
        <f>NPV($C$117,$G659:AL659)+$F659</f>
        <v>-7985240862.0910978</v>
      </c>
      <c r="AM784" s="1411">
        <f>NPV($C$117,$G659:AM659)+$F659</f>
        <v>-8044013658.7316837</v>
      </c>
      <c r="AN784" s="1411">
        <f>NPV($C$117,$G659:AN659)+$F659</f>
        <v>-8099136865.1488733</v>
      </c>
      <c r="AO784" s="1411">
        <f>NPV($C$117,$G659:AO659)+$F659</f>
        <v>-8150830355.0553923</v>
      </c>
      <c r="AP784" s="1411">
        <f>NPV($C$117,$G659:AP659)+$F659</f>
        <v>-8199301611.3631725</v>
      </c>
      <c r="AQ784" s="1411">
        <f>NPV($C$117,$G659:AQ659)+$F659</f>
        <v>-8244746303.6896124</v>
      </c>
      <c r="AR784" s="1411">
        <f>NPV($C$117,$G659:AR659)+$F659</f>
        <v>-8287348858.5839825</v>
      </c>
      <c r="AS784" s="1411">
        <f>NPV($C$117,$G659:AS659)+$F659</f>
        <v>-8327283018.4684763</v>
      </c>
      <c r="AT784" s="1411">
        <f>NPV($C$117,$G659:AT659)+$F659</f>
        <v>-8364712386.2878027</v>
      </c>
      <c r="AU784" s="1411">
        <f>NPV($C$117,$G659:AU659)+$F659</f>
        <v>-8399790953.6604567</v>
      </c>
      <c r="AV784" s="1411">
        <f>NPV($C$117,$G659:AV659)+$F659</f>
        <v>-8432663610.9640532</v>
      </c>
      <c r="AW784" s="1411">
        <f>NPV($C$117,$G659:AW659)+$F659</f>
        <v>-8463466638.2980232</v>
      </c>
      <c r="AX784" s="1411">
        <f>NPV($C$117,$G659:AX659)+$F659</f>
        <v>-8492328176.6745834</v>
      </c>
      <c r="AY784" s="1411">
        <f>NPV($C$117,$G659:AY659)+$F659</f>
        <v>-8519368679.1131182</v>
      </c>
      <c r="AZ784" s="1411">
        <f>NPV($C$117,$G659:AZ659)+$F659</f>
        <v>-8544701341.5698624</v>
      </c>
      <c r="BA784" s="1411">
        <f>NPV($C$117,$G659:BA659)+$F659</f>
        <v>-8568432513.8368196</v>
      </c>
      <c r="BB784" s="1411">
        <f>NPV($C$117,$G659:BB659)+$F659</f>
        <v>-8590662090.7014427</v>
      </c>
      <c r="BC784" s="1411">
        <f>NPV($C$117,$G659:BC659)+$F659</f>
        <v>-8611483883.7801208</v>
      </c>
      <c r="BD784" s="1411">
        <f>NPV($C$117,$G659:BD659)+$F659</f>
        <v>-8630985974.5307121</v>
      </c>
      <c r="BE784" s="1411">
        <f>NPV($C$117,$G659:BE659)+$F659</f>
        <v>-8649251049.0175781</v>
      </c>
      <c r="BF784" s="1411">
        <f>NPV($C$117,$G659:BF659)+$F659</f>
        <v>-8666356715.0516434</v>
      </c>
      <c r="BG784" s="1411">
        <f>NPV($C$117,$G659:BG659)+$F659</f>
        <v>-8682375802.3611107</v>
      </c>
      <c r="BH784" s="1411">
        <f>NPV($C$117,$G659:BH659)+$F659</f>
        <v>-8697376646.4690857</v>
      </c>
      <c r="BI784" s="1411">
        <f>NPV($C$117,$G659:BI659)+$F659</f>
        <v>-8711423356.9646683</v>
      </c>
      <c r="BJ784" s="1411">
        <f>NPV($C$117,$G659:BJ659)+$F659</f>
        <v>-8724576070.8561745</v>
      </c>
      <c r="BK784" s="1411">
        <f>NPV($C$117,$G659:BK659)+$F659</f>
        <v>-8736891191.6907806</v>
      </c>
      <c r="BL784" s="1411">
        <f>NPV($C$117,$G659:BL659)+$F659</f>
        <v>-8748421615.1152668</v>
      </c>
      <c r="BM784" s="1411">
        <f>NPV($C$117,$G659:BM659)+$F659</f>
        <v>-8759216941.5390854</v>
      </c>
      <c r="BN784" s="1412">
        <f>NPV($C$117,$G659:BN659)+$F659</f>
        <v>-8769323676.5441704</v>
      </c>
    </row>
    <row r="785" spans="1:66" x14ac:dyDescent="0.15">
      <c r="A785" s="1123"/>
      <c r="B785" s="1337"/>
      <c r="C785" s="3667"/>
      <c r="D785" s="1366" t="str">
        <f t="shared" si="210"/>
        <v>Low Price Range</v>
      </c>
      <c r="E785" s="1394" t="str">
        <f t="shared" si="210"/>
        <v>High Range CAPEX</v>
      </c>
      <c r="F785" s="2818">
        <f t="shared" si="204"/>
        <v>-7843597180.5634527</v>
      </c>
      <c r="G785" s="1411">
        <f>NPV($C$117,$G660:G660)+$F660</f>
        <v>-2745610504.7178912</v>
      </c>
      <c r="H785" s="1411">
        <f>NPV($C$117,$G660:H660)+$F660</f>
        <v>-2981766477.8661737</v>
      </c>
      <c r="I785" s="1411">
        <f>NPV($C$117,$G660:I660)+$F660</f>
        <v>-3228755826.3766179</v>
      </c>
      <c r="J785" s="1411">
        <f>NPV($C$117,$G660:J660)+$F660</f>
        <v>-3476139637.3673987</v>
      </c>
      <c r="K785" s="1411">
        <f>NPV($C$117,$G660:K660)+$F660</f>
        <v>-3718896730.1515503</v>
      </c>
      <c r="L785" s="1411">
        <f>NPV($C$117,$G660:L660)+$F660</f>
        <v>-3954341788.5301585</v>
      </c>
      <c r="M785" s="1411">
        <f>NPV($C$117,$G660:M660)+$F660</f>
        <v>-4180993803.0346746</v>
      </c>
      <c r="N785" s="1411">
        <f>NPV($C$117,$G660:N660)+$F660</f>
        <v>-4398061523.2345295</v>
      </c>
      <c r="O785" s="1411">
        <f>NPV($C$117,$G660:O660)+$F660</f>
        <v>-4605175886.7262907</v>
      </c>
      <c r="P785" s="1411">
        <f>NPV($C$117,$G660:P660)+$F660</f>
        <v>-4802237466.167284</v>
      </c>
      <c r="Q785" s="1411">
        <f>NPV($C$117,$G660:Q660)+$F660</f>
        <v>-4989323515.3513393</v>
      </c>
      <c r="R785" s="1411">
        <f>NPV($C$117,$G660:R660)+$F660</f>
        <v>-5166628455.6110744</v>
      </c>
      <c r="S785" s="1411">
        <f>NPV($C$117,$G660:S660)+$F660</f>
        <v>-5334424316.062561</v>
      </c>
      <c r="T785" s="1411">
        <f>NPV($C$117,$G660:T660)+$F660</f>
        <v>-5493033676.0354691</v>
      </c>
      <c r="U785" s="1411">
        <f>NPV($C$117,$G660:U660)+$F660</f>
        <v>-5642810755.9500599</v>
      </c>
      <c r="V785" s="1411">
        <f>NPV($C$117,$G660:V660)+$F660</f>
        <v>-5784127993.189785</v>
      </c>
      <c r="W785" s="1411">
        <f>NPV($C$117,$G660:W660)+$F660</f>
        <v>-5917366409.6603632</v>
      </c>
      <c r="X785" s="1411">
        <f>NPV($C$117,$G660:X660)+$F660</f>
        <v>-6042908658.8471947</v>
      </c>
      <c r="Y785" s="1411">
        <f>NPV($C$117,$G660:Y660)+$F660</f>
        <v>-6161134001.237608</v>
      </c>
      <c r="Z785" s="1411">
        <f>NPV($C$117,$G660:Z660)+$F660</f>
        <v>-6272414688.5063763</v>
      </c>
      <c r="AA785" s="1411">
        <f>NPV($C$117,$G660:AA660)+$F660</f>
        <v>-6377113389.4904137</v>
      </c>
      <c r="AB785" s="1411">
        <f>NPV($C$117,$G660:AB660)+$F660</f>
        <v>-6475581394.0624132</v>
      </c>
      <c r="AC785" s="1411">
        <f>NPV($C$117,$G660:AC660)+$F660</f>
        <v>-6568157402.145422</v>
      </c>
      <c r="AD785" s="1411">
        <f>NPV($C$117,$G660:AD660)+$F660</f>
        <v>-6655166755.1395111</v>
      </c>
      <c r="AE785" s="1411">
        <f>NPV($C$117,$G660:AE660)+$F660</f>
        <v>-6736921002.8219986</v>
      </c>
      <c r="AF785" s="1411">
        <f>NPV($C$117,$G660:AF660)+$F660</f>
        <v>-6813717724.7791004</v>
      </c>
      <c r="AG785" s="1411">
        <f>NPV($C$117,$G660:AG660)+$F660</f>
        <v>-6885840544.568531</v>
      </c>
      <c r="AH785" s="1411">
        <f>NPV($C$117,$G660:AH660)+$F660</f>
        <v>-6953559289.0803175</v>
      </c>
      <c r="AI785" s="1411">
        <f>NPV($C$117,$G660:AI660)+$F660</f>
        <v>-7017130256.3150187</v>
      </c>
      <c r="AJ785" s="1411">
        <f>NPV($C$117,$G660:AJ660)+$F660</f>
        <v>-7076796562.9811153</v>
      </c>
      <c r="AK785" s="1411">
        <f>NPV($C$117,$G660:AK660)+$F660</f>
        <v>-7132788549.595252</v>
      </c>
      <c r="AL785" s="1411">
        <f>NPV($C$117,$G660:AL660)+$F660</f>
        <v>-7185324225.6297607</v>
      </c>
      <c r="AM785" s="1411">
        <f>NPV($C$117,$G660:AM660)+$F660</f>
        <v>-7234609741.0389996</v>
      </c>
      <c r="AN785" s="1411">
        <f>NPV($C$117,$G660:AN660)+$F660</f>
        <v>-7280839873.4647322</v>
      </c>
      <c r="AO785" s="1411">
        <f>NPV($C$117,$G660:AO660)+$F660</f>
        <v>-7324198522.7601843</v>
      </c>
      <c r="AP785" s="1411">
        <f>NPV($C$117,$G660:AP660)+$F660</f>
        <v>-7364859206.3243427</v>
      </c>
      <c r="AQ785" s="1411">
        <f>NPV($C$117,$G660:AQ660)+$F660</f>
        <v>-7402985550.2096167</v>
      </c>
      <c r="AR785" s="1411">
        <f>NPV($C$117,$G660:AR660)+$F660</f>
        <v>-7438731772.1387997</v>
      </c>
      <c r="AS785" s="1411">
        <f>NPV($C$117,$G660:AS660)+$F660</f>
        <v>-7472243153.5042038</v>
      </c>
      <c r="AT785" s="1411">
        <f>NPV($C$117,$G660:AT660)+$F660</f>
        <v>-7503656498.1713934</v>
      </c>
      <c r="AU785" s="1411">
        <f>NPV($C$117,$G660:AU660)+$F660</f>
        <v>-7533100576.5100679</v>
      </c>
      <c r="AV785" s="1411">
        <f>NPV($C$117,$G660:AV660)+$F660</f>
        <v>-7560696553.5550051</v>
      </c>
      <c r="AW785" s="1411">
        <f>NPV($C$117,$G660:AW660)+$F660</f>
        <v>-7586558400.584054</v>
      </c>
      <c r="AX785" s="1411">
        <f>NPV($C$117,$G660:AX660)+$F660</f>
        <v>-7610793289.7065296</v>
      </c>
      <c r="AY785" s="1411">
        <f>NPV($C$117,$G660:AY660)+$F660</f>
        <v>-7633501971.2989178</v>
      </c>
      <c r="AZ785" s="1411">
        <f>NPV($C$117,$G660:AZ660)+$F660</f>
        <v>-7654779134.317338</v>
      </c>
      <c r="BA785" s="1411">
        <f>NPV($C$117,$G660:BA660)+$F660</f>
        <v>-7674713749.6674232</v>
      </c>
      <c r="BB785" s="1411">
        <f>NPV($C$117,$G660:BB660)+$F660</f>
        <v>-7693389396.9297495</v>
      </c>
      <c r="BC785" s="1411">
        <f>NPV($C$117,$G660:BC660)+$F660</f>
        <v>-7710884574.8291121</v>
      </c>
      <c r="BD785" s="1411">
        <f>NPV($C$117,$G660:BD660)+$F660</f>
        <v>-7727272995.9037304</v>
      </c>
      <c r="BE785" s="1411">
        <f>NPV($C$117,$G660:BE660)+$F660</f>
        <v>-7742623865.8801641</v>
      </c>
      <c r="BF785" s="1411">
        <f>NPV($C$117,$G660:BF660)+$F660</f>
        <v>-7757002148.2946777</v>
      </c>
      <c r="BG785" s="1411">
        <f>NPV($C$117,$G660:BG660)+$F660</f>
        <v>-7770468814.9247484</v>
      </c>
      <c r="BH785" s="1411">
        <f>NPV($C$117,$G660:BH660)+$F660</f>
        <v>-7783081082.6078119</v>
      </c>
      <c r="BI785" s="1411">
        <f>NPV($C$117,$G660:BI660)+$F660</f>
        <v>-7794892637.0298252</v>
      </c>
      <c r="BJ785" s="1411">
        <f>NPV($C$117,$G660:BJ660)+$F660</f>
        <v>-7805953844.0656137</v>
      </c>
      <c r="BK785" s="1411">
        <f>NPV($C$117,$G660:BK660)+$F660</f>
        <v>-7816311949.2473259</v>
      </c>
      <c r="BL785" s="1411">
        <f>NPV($C$117,$G660:BL660)+$F660</f>
        <v>-7826011265.9277849</v>
      </c>
      <c r="BM785" s="1411">
        <f>NPV($C$117,$G660:BM660)+$F660</f>
        <v>-7835093352.6930361</v>
      </c>
      <c r="BN785" s="1412">
        <f>NPV($C$117,$G660:BN660)+$F660</f>
        <v>-7843597180.5634527</v>
      </c>
    </row>
    <row r="786" spans="1:66" ht="5.25" customHeight="1" x14ac:dyDescent="0.15">
      <c r="A786" s="1123"/>
      <c r="B786" s="1337"/>
      <c r="C786" s="3667"/>
      <c r="D786" s="1366"/>
      <c r="E786" s="1394"/>
      <c r="F786" s="2818"/>
      <c r="G786" s="1411"/>
      <c r="H786" s="1411"/>
      <c r="I786" s="1411"/>
      <c r="J786" s="1411"/>
      <c r="K786" s="1411"/>
      <c r="L786" s="1411"/>
      <c r="M786" s="1411"/>
      <c r="N786" s="1411"/>
      <c r="O786" s="1411"/>
      <c r="P786" s="1411"/>
      <c r="Q786" s="1411"/>
      <c r="R786" s="1411"/>
      <c r="S786" s="1411"/>
      <c r="T786" s="1411"/>
      <c r="U786" s="1411"/>
      <c r="V786" s="1411"/>
      <c r="W786" s="1411"/>
      <c r="X786" s="1411"/>
      <c r="Y786" s="1411"/>
      <c r="Z786" s="1411"/>
      <c r="AA786" s="1411"/>
      <c r="AB786" s="1411"/>
      <c r="AC786" s="1411"/>
      <c r="AD786" s="1411"/>
      <c r="AE786" s="1411"/>
      <c r="AF786" s="1411"/>
      <c r="AG786" s="1411"/>
      <c r="AH786" s="1411"/>
      <c r="AI786" s="1411"/>
      <c r="AJ786" s="1411"/>
      <c r="AK786" s="1411"/>
      <c r="AL786" s="1411"/>
      <c r="AM786" s="1411"/>
      <c r="AN786" s="1411"/>
      <c r="AO786" s="1411"/>
      <c r="AP786" s="1411"/>
      <c r="AQ786" s="1411"/>
      <c r="AR786" s="1411"/>
      <c r="AS786" s="1411"/>
      <c r="AT786" s="1411"/>
      <c r="AU786" s="1411"/>
      <c r="AV786" s="1411"/>
      <c r="AW786" s="1411"/>
      <c r="AX786" s="1411"/>
      <c r="AY786" s="1411"/>
      <c r="AZ786" s="1411"/>
      <c r="BA786" s="1411"/>
      <c r="BB786" s="1411"/>
      <c r="BC786" s="1411"/>
      <c r="BD786" s="1411"/>
      <c r="BE786" s="1411"/>
      <c r="BF786" s="1411"/>
      <c r="BG786" s="1411"/>
      <c r="BH786" s="1411"/>
      <c r="BI786" s="1411"/>
      <c r="BJ786" s="1411"/>
      <c r="BK786" s="1411"/>
      <c r="BL786" s="1411"/>
      <c r="BM786" s="1411"/>
      <c r="BN786" s="1412"/>
    </row>
    <row r="787" spans="1:66" x14ac:dyDescent="0.15">
      <c r="A787" s="1123"/>
      <c r="B787" s="1337"/>
      <c r="C787" s="3667"/>
      <c r="D787" s="1366" t="str">
        <f t="shared" ref="D787:E789" si="211">D724</f>
        <v>High Price Range</v>
      </c>
      <c r="E787" s="1394" t="str">
        <f t="shared" si="211"/>
        <v>High Range CAPEX</v>
      </c>
      <c r="F787" s="2818">
        <f t="shared" si="204"/>
        <v>-285015172.19068623</v>
      </c>
      <c r="G787" s="1411">
        <f>NPV($C$117,$G662:G662)+$F662</f>
        <v>-1557962622.2725744</v>
      </c>
      <c r="H787" s="1411">
        <f>NPV($C$117,$G662:H662)+$F662</f>
        <v>-958178091.96216178</v>
      </c>
      <c r="I787" s="1411">
        <f>NPV($C$117,$G662:I662)+$F662</f>
        <v>-546871858.06925535</v>
      </c>
      <c r="J787" s="1411">
        <f>NPV($C$117,$G662:J662)+$F662</f>
        <v>-250961906.21053505</v>
      </c>
      <c r="K787" s="1411">
        <f>NPV($C$117,$G662:K662)+$F662</f>
        <v>-33492723.477294922</v>
      </c>
      <c r="L787" s="1411">
        <f>NPV($C$117,$G662:L662)+$F662</f>
        <v>127480519.27458858</v>
      </c>
      <c r="M787" s="1411">
        <f>NPV($C$117,$G662:M662)+$F662</f>
        <v>246278764.50439882</v>
      </c>
      <c r="N787" s="1411">
        <f>NPV($C$117,$G662:N662)+$F662</f>
        <v>332841415.2242856</v>
      </c>
      <c r="O787" s="1411">
        <f>NPV($C$117,$G662:O662)+$F662</f>
        <v>394369137.20084524</v>
      </c>
      <c r="P787" s="1411">
        <f>NPV($C$117,$G662:P662)+$F662</f>
        <v>436243731.78639841</v>
      </c>
      <c r="Q787" s="1411">
        <f>NPV($C$117,$G662:Q662)+$F662</f>
        <v>462582715.4380002</v>
      </c>
      <c r="R787" s="1411">
        <f>NPV($C$117,$G662:R662)+$F662</f>
        <v>476593233.49684334</v>
      </c>
      <c r="S787" s="1411">
        <f>NPV($C$117,$G662:S662)+$F662</f>
        <v>480808324.22770071</v>
      </c>
      <c r="T787" s="1411">
        <f>NPV($C$117,$G662:T662)+$F662</f>
        <v>477250503.25919771</v>
      </c>
      <c r="U787" s="1411">
        <f>NPV($C$117,$G662:U662)+$F662</f>
        <v>467548481.05641985</v>
      </c>
      <c r="V787" s="1411">
        <f>NPV($C$117,$G662:V662)+$F662</f>
        <v>453022556.07969236</v>
      </c>
      <c r="W787" s="1411">
        <f>NPV($C$117,$G662:W662)+$F662</f>
        <v>434748426.86561394</v>
      </c>
      <c r="X787" s="1411">
        <f>NPV($C$117,$G662:X662)+$F662</f>
        <v>413605744.26468992</v>
      </c>
      <c r="Y787" s="1411">
        <f>NPV($C$117,$G662:Y662)+$F662</f>
        <v>390315628.41432524</v>
      </c>
      <c r="Z787" s="1411">
        <f>NPV($C$117,$G662:Z662)+$F662</f>
        <v>365470047.77772903</v>
      </c>
      <c r="AA787" s="1411">
        <f>NPV($C$117,$G662:AA662)+$F662</f>
        <v>339555093.02063227</v>
      </c>
      <c r="AB787" s="1411">
        <f>NPV($C$117,$G662:AB662)+$F662</f>
        <v>312969600.92719841</v>
      </c>
      <c r="AC787" s="1411">
        <f>NPV($C$117,$G662:AC662)+$F662</f>
        <v>286040188.93998766</v>
      </c>
      <c r="AD787" s="1411">
        <f>NPV($C$117,$G662:AD662)+$F662</f>
        <v>259033485.8122673</v>
      </c>
      <c r="AE787" s="1411">
        <f>NPV($C$117,$G662:AE662)+$F662</f>
        <v>232166148.57767868</v>
      </c>
      <c r="AF787" s="1411">
        <f>NPV($C$117,$G662:AF662)+$F662</f>
        <v>205613115.12440014</v>
      </c>
      <c r="AG787" s="1411">
        <f>NPV($C$117,$G662:AG662)+$F662</f>
        <v>179514438.44718885</v>
      </c>
      <c r="AH787" s="1411">
        <f>NPV($C$117,$G662:AH662)+$F662</f>
        <v>153980972.01842785</v>
      </c>
      <c r="AI787" s="1411">
        <f>NPV($C$117,$G662:AI662)+$F662</f>
        <v>129099118.11098862</v>
      </c>
      <c r="AJ787" s="1411">
        <f>NPV($C$117,$G662:AJ662)+$F662</f>
        <v>104934807.10156679</v>
      </c>
      <c r="AK787" s="1411">
        <f>NPV($C$117,$G662:AK662)+$F662</f>
        <v>81536842.123936653</v>
      </c>
      <c r="AL787" s="1411">
        <f>NPV($C$117,$G662:AL662)+$F662</f>
        <v>58939717.326239109</v>
      </c>
      <c r="AM787" s="1411">
        <f>NPV($C$117,$G662:AM662)+$F662</f>
        <v>37165997.542218208</v>
      </c>
      <c r="AN787" s="1411">
        <f>NPV($C$117,$G662:AN662)+$F662</f>
        <v>16228331.048866272</v>
      </c>
      <c r="AO787" s="1411">
        <f>NPV($C$117,$G662:AO662)+$F662</f>
        <v>-3868845.7530817986</v>
      </c>
      <c r="AP787" s="1411">
        <f>NPV($C$117,$G662:AP662)+$F662</f>
        <v>-23127863.182115078</v>
      </c>
      <c r="AQ787" s="1411">
        <f>NPV($C$117,$G662:AQ662)+$F662</f>
        <v>-41556592.380642891</v>
      </c>
      <c r="AR787" s="1411">
        <f>NPV($C$117,$G662:AR662)+$F662</f>
        <v>-59167405.147400856</v>
      </c>
      <c r="AS787" s="1411">
        <f>NPV($C$117,$G662:AS662)+$F662</f>
        <v>-75976291.453337193</v>
      </c>
      <c r="AT787" s="1411">
        <f>NPV($C$117,$G662:AT662)+$F662</f>
        <v>-92002111.100207329</v>
      </c>
      <c r="AU787" s="1411">
        <f>NPV($C$117,$G662:AU662)+$F662</f>
        <v>-107265959.69377041</v>
      </c>
      <c r="AV787" s="1411">
        <f>NPV($C$117,$G662:AV662)+$F662</f>
        <v>-121790632.17829418</v>
      </c>
      <c r="AW787" s="1411">
        <f>NPV($C$117,$G662:AW662)+$F662</f>
        <v>-135600169.73657751</v>
      </c>
      <c r="AX787" s="1411">
        <f>NPV($C$117,$G662:AX662)+$F662</f>
        <v>-148719477.99536657</v>
      </c>
      <c r="AY787" s="1411">
        <f>NPV($C$117,$G662:AY662)+$F662</f>
        <v>-161174006.26617575</v>
      </c>
      <c r="AZ787" s="1411">
        <f>NPV($C$117,$G662:AZ662)+$F662</f>
        <v>-172989479.05710077</v>
      </c>
      <c r="BA787" s="1411">
        <f>NPV($C$117,$G662:BA662)+$F662</f>
        <v>-184191672.36165094</v>
      </c>
      <c r="BB787" s="1411">
        <f>NPV($C$117,$G662:BB662)+$F662</f>
        <v>-194806228.30576801</v>
      </c>
      <c r="BC787" s="1411">
        <f>NPV($C$117,$G662:BC662)+$F662</f>
        <v>-204858502.64664745</v>
      </c>
      <c r="BD787" s="1411">
        <f>NPV($C$117,$G662:BD662)+$F662</f>
        <v>-214373440.39330912</v>
      </c>
      <c r="BE787" s="1411">
        <f>NPV($C$117,$G662:BE662)+$F662</f>
        <v>-223375475.48097277</v>
      </c>
      <c r="BF787" s="1411">
        <f>NPV($C$117,$G662:BF662)+$F662</f>
        <v>-231888450.99722528</v>
      </c>
      <c r="BG787" s="1411">
        <f>NPV($C$117,$G662:BG662)+$F662</f>
        <v>-239935556.94268036</v>
      </c>
      <c r="BH787" s="1411">
        <f>NPV($C$117,$G662:BH662)+$F662</f>
        <v>-247539282.92472172</v>
      </c>
      <c r="BI787" s="1411">
        <f>NPV($C$117,$G662:BI662)+$F662</f>
        <v>-254721383.5404439</v>
      </c>
      <c r="BJ787" s="1411">
        <f>NPV($C$117,$G662:BJ662)+$F662</f>
        <v>-261502854.51263094</v>
      </c>
      <c r="BK787" s="1411">
        <f>NPV($C$117,$G662:BK662)+$F662</f>
        <v>-267903917.90794897</v>
      </c>
      <c r="BL787" s="1411">
        <f>NPV($C$117,$G662:BL662)+$F662</f>
        <v>-273944014.9955349</v>
      </c>
      <c r="BM787" s="1411">
        <f>NPV($C$117,$G662:BM662)+$F662</f>
        <v>-279641805.50207663</v>
      </c>
      <c r="BN787" s="1412">
        <f>NPV($C$117,$G662:BN662)+$F662</f>
        <v>-285015172.19068623</v>
      </c>
    </row>
    <row r="788" spans="1:66" x14ac:dyDescent="0.15">
      <c r="A788" s="1123"/>
      <c r="B788" s="1337"/>
      <c r="C788" s="3667"/>
      <c r="D788" s="1366" t="str">
        <f t="shared" si="211"/>
        <v>High Price Range</v>
      </c>
      <c r="E788" s="1394" t="str">
        <f t="shared" si="211"/>
        <v>High Range CAPEX</v>
      </c>
      <c r="F788" s="2818">
        <f>NPV($C$117,G663:BN663)+$F663</f>
        <v>2187674795.2743349</v>
      </c>
      <c r="G788" s="1411">
        <f>NPV($C$117,$G663:G663)+$F663</f>
        <v>-1557962622.2725744</v>
      </c>
      <c r="H788" s="1411">
        <f>NPV($C$117,$G663:H663)+$F663</f>
        <v>-876576884.44642425</v>
      </c>
      <c r="I788" s="1411">
        <f>NPV($C$117,$G663:I663)+$F663</f>
        <v>-357245336.78623009</v>
      </c>
      <c r="J788" s="1411">
        <f>NPV($C$117,$G663:J663)+$F663</f>
        <v>56310121.20557785</v>
      </c>
      <c r="K788" s="1411">
        <f>NPV($C$117,$G663:K663)+$F663</f>
        <v>393791113.75945616</v>
      </c>
      <c r="L788" s="1411">
        <f>NPV($C$117,$G663:L663)+$F663</f>
        <v>673500987.29861927</v>
      </c>
      <c r="M788" s="1411">
        <f>NPV($C$117,$G663:M663)+$F663</f>
        <v>907798850.97088671</v>
      </c>
      <c r="N788" s="1411">
        <f>NPV($C$117,$G663:N663)+$F663</f>
        <v>1105545705.1952071</v>
      </c>
      <c r="O788" s="1411">
        <f>NPV($C$117,$G663:O663)+$F663</f>
        <v>1273367109.8660645</v>
      </c>
      <c r="P788" s="1411">
        <f>NPV($C$117,$G663:P663)+$F663</f>
        <v>1416372193.0301003</v>
      </c>
      <c r="Q788" s="1411">
        <f>NPV($C$117,$G663:Q663)+$F663</f>
        <v>1538593974.7890687</v>
      </c>
      <c r="R788" s="1411">
        <f>NPV($C$117,$G663:R663)+$F663</f>
        <v>1643274591.4212723</v>
      </c>
      <c r="S788" s="1411">
        <f>NPV($C$117,$G663:S663)+$F663</f>
        <v>1733058477.0612645</v>
      </c>
      <c r="T788" s="1411">
        <f>NPV($C$117,$G663:T663)+$F663</f>
        <v>1810128030.9137344</v>
      </c>
      <c r="U788" s="1411">
        <f>NPV($C$117,$G663:U663)+$F663</f>
        <v>1876301787.913538</v>
      </c>
      <c r="V788" s="1411">
        <f>NPV($C$117,$G663:V663)+$F663</f>
        <v>1933107260.12082</v>
      </c>
      <c r="W788" s="1411">
        <f>NPV($C$117,$G663:W663)+$F663</f>
        <v>1981836144.662591</v>
      </c>
      <c r="X788" s="1411">
        <f>NPV($C$117,$G663:X663)+$F663</f>
        <v>2023586934.174057</v>
      </c>
      <c r="Y788" s="1411">
        <f>NPV($C$117,$G663:Y663)+$F663</f>
        <v>2059298323.451766</v>
      </c>
      <c r="Z788" s="1411">
        <f>NPV($C$117,$G663:Z663)+$F663</f>
        <v>2089775758.7908859</v>
      </c>
      <c r="AA788" s="1411">
        <f>NPV($C$117,$G663:AA663)+$F663</f>
        <v>2115712789.4862537</v>
      </c>
      <c r="AB788" s="1411">
        <f>NPV($C$117,$G663:AB663)+$F663</f>
        <v>2137708418.8849649</v>
      </c>
      <c r="AC788" s="1411">
        <f>NPV($C$117,$G663:AC663)+$F663</f>
        <v>2156281334.5547991</v>
      </c>
      <c r="AD788" s="1411">
        <f>NPV($C$117,$G663:AD663)+$F663</f>
        <v>2171881674.1238956</v>
      </c>
      <c r="AE788" s="1411">
        <f>NPV($C$117,$G663:AE663)+$F663</f>
        <v>2184900824.0228615</v>
      </c>
      <c r="AF788" s="1411">
        <f>NPV($C$117,$G663:AF663)+$F663</f>
        <v>2195679632.6611786</v>
      </c>
      <c r="AG788" s="1411">
        <f>NPV($C$117,$G663:AG663)+$F663</f>
        <v>2204515334.2932892</v>
      </c>
      <c r="AH788" s="1411">
        <f>NPV($C$117,$G663:AH663)+$F663</f>
        <v>2211667416.1176214</v>
      </c>
      <c r="AI788" s="1411">
        <f>NPV($C$117,$G663:AI663)+$F663</f>
        <v>2217362612.9553461</v>
      </c>
      <c r="AJ788" s="1411">
        <f>NPV($C$117,$G663:AJ663)+$F663</f>
        <v>2221799176.9769068</v>
      </c>
      <c r="AK788" s="1411">
        <f>NPV($C$117,$G663:AK663)+$F663</f>
        <v>2225150541.4266138</v>
      </c>
      <c r="AL788" s="1411">
        <f>NPV($C$117,$G663:AL663)+$F663</f>
        <v>2227568475.027441</v>
      </c>
      <c r="AM788" s="1411">
        <f>NPV($C$117,$G663:AM663)+$F663</f>
        <v>2229185806.2022781</v>
      </c>
      <c r="AN788" s="1411">
        <f>NPV($C$117,$G663:AN663)+$F663</f>
        <v>2230118782.3069401</v>
      </c>
      <c r="AO788" s="1411">
        <f>NPV($C$117,$G663:AO663)+$F663</f>
        <v>2230469117.906765</v>
      </c>
      <c r="AP788" s="1411">
        <f>NPV($C$117,$G663:AP663)+$F663</f>
        <v>2230325777.124649</v>
      </c>
      <c r="AQ788" s="1411">
        <f>NPV($C$117,$G663:AQ663)+$F663</f>
        <v>2229766527.7767925</v>
      </c>
      <c r="AR788" s="1411">
        <f>NPV($C$117,$G663:AR663)+$F663</f>
        <v>2228859299.037816</v>
      </c>
      <c r="AS788" s="1411">
        <f>NPV($C$117,$G663:AS663)+$F663</f>
        <v>2227663369.4659672</v>
      </c>
      <c r="AT788" s="1411">
        <f>NPV($C$117,$G663:AT663)+$F663</f>
        <v>2226230408.1603441</v>
      </c>
      <c r="AU788" s="1411">
        <f>NPV($C$117,$G663:AU663)+$F663</f>
        <v>2224605388.4502249</v>
      </c>
      <c r="AV788" s="1411">
        <f>NPV($C$117,$G663:AV663)+$F663</f>
        <v>2222827390.7019987</v>
      </c>
      <c r="AW788" s="1411">
        <f>NPV($C$117,$G663:AW663)+$F663</f>
        <v>2220930308.4691668</v>
      </c>
      <c r="AX788" s="1411">
        <f>NPV($C$117,$G663:AX663)+$F663</f>
        <v>2218943470.2235708</v>
      </c>
      <c r="AY788" s="1411">
        <f>NPV($C$117,$G663:AY663)+$F663</f>
        <v>2216892187.2260504</v>
      </c>
      <c r="AZ788" s="1411">
        <f>NPV($C$117,$G663:AZ663)+$F663</f>
        <v>2214798236.6691723</v>
      </c>
      <c r="BA788" s="1411">
        <f>NPV($C$117,$G663:BA663)+$F663</f>
        <v>2212680288.0108967</v>
      </c>
      <c r="BB788" s="1411">
        <f>NPV($C$117,$G663:BB663)+$F663</f>
        <v>2210554279.3811522</v>
      </c>
      <c r="BC788" s="1411">
        <f>NPV($C$117,$G663:BC663)+$F663</f>
        <v>2208433750.0547714</v>
      </c>
      <c r="BD788" s="1411">
        <f>NPV($C$117,$G663:BD663)+$F663</f>
        <v>2206330134.2207069</v>
      </c>
      <c r="BE788" s="1411">
        <f>NPV($C$117,$G663:BE663)+$F663</f>
        <v>2204253020.619524</v>
      </c>
      <c r="BF788" s="1411">
        <f>NPV($C$117,$G663:BF663)+$F663</f>
        <v>2202210382.0527964</v>
      </c>
      <c r="BG788" s="1411">
        <f>NPV($C$117,$G663:BG663)+$F663</f>
        <v>2200208778.2758665</v>
      </c>
      <c r="BH788" s="1411">
        <f>NPV($C$117,$G663:BH663)+$F663</f>
        <v>2198253535.358283</v>
      </c>
      <c r="BI788" s="1411">
        <f>NPV($C$117,$G663:BI663)+$F663</f>
        <v>2196348904.2247505</v>
      </c>
      <c r="BJ788" s="1411">
        <f>NPV($C$117,$G663:BJ663)+$F663</f>
        <v>2194498200.7656822</v>
      </c>
      <c r="BK788" s="1411">
        <f>NPV($C$117,$G663:BK663)+$F663</f>
        <v>2192703929.6238174</v>
      </c>
      <c r="BL788" s="1411">
        <f>NPV($C$117,$G663:BL663)+$F663</f>
        <v>2190967893.5161886</v>
      </c>
      <c r="BM788" s="1411">
        <f>NPV($C$117,$G663:BM663)+$F663</f>
        <v>2189291289.7341661</v>
      </c>
      <c r="BN788" s="1412">
        <f>NPV($C$117,$G663:BN663)+$F663</f>
        <v>2187674795.2743349</v>
      </c>
    </row>
    <row r="789" spans="1:66" x14ac:dyDescent="0.15">
      <c r="A789" s="1123"/>
      <c r="B789" s="1347"/>
      <c r="C789" s="3668"/>
      <c r="D789" s="1367" t="str">
        <f t="shared" si="211"/>
        <v>High Price Range</v>
      </c>
      <c r="E789" s="1393" t="str">
        <f t="shared" si="211"/>
        <v>High Range CAPEX</v>
      </c>
      <c r="F789" s="2819">
        <f t="shared" si="204"/>
        <v>5082689749.3403959</v>
      </c>
      <c r="G789" s="1414">
        <f>NPV($C$117,$G664:G664)+$F664</f>
        <v>-1557962622.2725744</v>
      </c>
      <c r="H789" s="1414">
        <f>NPV($C$117,$G664:H664)+$F664</f>
        <v>-794975676.93068576</v>
      </c>
      <c r="I789" s="1414">
        <f>NPV($C$117,$G664:I664)+$F664</f>
        <v>-163835448.98035145</v>
      </c>
      <c r="J789" s="1414">
        <f>NPV($C$117,$G664:J664)+$F664</f>
        <v>374495545.81927681</v>
      </c>
      <c r="K789" s="1414">
        <f>NPV($C$117,$G664:K664)+$F664</f>
        <v>841694923.45139408</v>
      </c>
      <c r="L789" s="1414">
        <f>NPV($C$117,$G664:L664)+$F664</f>
        <v>1251745535.6199803</v>
      </c>
      <c r="M789" s="1414">
        <f>NPV($C$117,$G664:M664)+$F664</f>
        <v>1614499614.0839505</v>
      </c>
      <c r="N789" s="1414">
        <f>NPV($C$117,$G664:N664)+$F664</f>
        <v>1937311686.2037125</v>
      </c>
      <c r="O789" s="1414">
        <f>NPV($C$117,$G664:O664)+$F664</f>
        <v>2225897571.5759974</v>
      </c>
      <c r="P789" s="1414">
        <f>NPV($C$117,$G664:P664)+$F664</f>
        <v>2484832233.8603859</v>
      </c>
      <c r="Q789" s="1414">
        <f>NPV($C$117,$G664:Q664)+$F664</f>
        <v>2717859893.684164</v>
      </c>
      <c r="R789" s="1414">
        <f>NPV($C$117,$G664:R664)+$F664</f>
        <v>2928098296.9453402</v>
      </c>
      <c r="S789" s="1414">
        <f>NPV($C$117,$G664:S664)+$F664</f>
        <v>3118179397.3243752</v>
      </c>
      <c r="T789" s="1414">
        <f>NPV($C$117,$G664:T664)+$F664</f>
        <v>3290349833.7682238</v>
      </c>
      <c r="U789" s="1414">
        <f>NPV($C$117,$G664:U664)+$F664</f>
        <v>3446544890.5805721</v>
      </c>
      <c r="V789" s="1414">
        <f>NPV($C$117,$G664:V664)+$F664</f>
        <v>3588444337.0209866</v>
      </c>
      <c r="W789" s="1414">
        <f>NPV($C$117,$G664:W664)+$F664</f>
        <v>3717515504.9947653</v>
      </c>
      <c r="X789" s="1414">
        <f>NPV($C$117,$G664:X664)+$F664</f>
        <v>3835047141.9638844</v>
      </c>
      <c r="Y789" s="1414">
        <f>NPV($C$117,$G664:Y664)+$F664</f>
        <v>3942176443.2375927</v>
      </c>
      <c r="Z789" s="1414">
        <f>NPV($C$117,$G664:Z664)+$F664</f>
        <v>4039910940.1357422</v>
      </c>
      <c r="AA789" s="1414">
        <f>NPV($C$117,$G664:AA664)+$F664</f>
        <v>4129146439.8442535</v>
      </c>
      <c r="AB789" s="1414">
        <f>NPV($C$117,$G664:AB664)+$F664</f>
        <v>4210681887.2652302</v>
      </c>
      <c r="AC789" s="1414">
        <f>NPV($C$117,$G664:AC664)+$F664</f>
        <v>4285231793.7742987</v>
      </c>
      <c r="AD789" s="1414">
        <f>NPV($C$117,$G664:AD664)+$F664</f>
        <v>4353436718.5951042</v>
      </c>
      <c r="AE789" s="1414">
        <f>NPV($C$117,$G664:AE664)+$F664</f>
        <v>4415872174.0064602</v>
      </c>
      <c r="AF789" s="1414">
        <f>NPV($C$117,$G664:AF664)+$F664</f>
        <v>4473056241.899087</v>
      </c>
      <c r="AG789" s="1414">
        <f>NPV($C$117,$G664:AG664)+$F664</f>
        <v>4525456127.0937386</v>
      </c>
      <c r="AH789" s="1414">
        <f>NPV($C$117,$G664:AH664)+$F664</f>
        <v>4573493826.1159477</v>
      </c>
      <c r="AI789" s="1414">
        <f>NPV($C$117,$G664:AI664)+$F664</f>
        <v>4617551054.5377197</v>
      </c>
      <c r="AJ789" s="1414">
        <f>NPV($C$117,$G664:AJ664)+$F664</f>
        <v>4657973548.5748692</v>
      </c>
      <c r="AK789" s="1414">
        <f>NPV($C$117,$G664:AK664)+$F664</f>
        <v>4695074835.2702284</v>
      </c>
      <c r="AL789" s="1414">
        <f>NPV($C$117,$G664:AL664)+$F664</f>
        <v>4729139548.7909241</v>
      </c>
      <c r="AM789" s="1414">
        <f>NPV($C$117,$G664:AM664)+$F664</f>
        <v>4760426357.0277557</v>
      </c>
      <c r="AN789" s="1414">
        <f>NPV($C$117,$G664:AN664)+$F664</f>
        <v>4789170552.0017757</v>
      </c>
      <c r="AO789" s="1414">
        <f>NPV($C$117,$G664:AO664)+$F664</f>
        <v>4815586348.9593086</v>
      </c>
      <c r="AP789" s="1414">
        <f>NPV($C$117,$G664:AP664)+$F664</f>
        <v>4839868932.0227137</v>
      </c>
      <c r="AQ789" s="1414">
        <f>NPV($C$117,$G664:AQ664)+$F664</f>
        <v>4862196278.519558</v>
      </c>
      <c r="AR789" s="1414">
        <f>NPV($C$117,$G664:AR664)+$F664</f>
        <v>4882730789.3769436</v>
      </c>
      <c r="AS789" s="1414">
        <f>NPV($C$117,$G664:AS664)+$F664</f>
        <v>4901620749.039279</v>
      </c>
      <c r="AT789" s="1414">
        <f>NPV($C$117,$G664:AT664)+$F664</f>
        <v>4919001635.0903664</v>
      </c>
      <c r="AU789" s="1414">
        <f>NPV($C$117,$G664:AU664)+$F664</f>
        <v>4934997295.0115576</v>
      </c>
      <c r="AV789" s="1414">
        <f>NPV($C$117,$G664:AV664)+$F664</f>
        <v>4949721005.189991</v>
      </c>
      <c r="AW789" s="1414">
        <f>NPV($C$117,$G664:AW664)+$F664</f>
        <v>4963276425.3275595</v>
      </c>
      <c r="AX789" s="1414">
        <f>NPV($C$117,$G664:AX664)+$F664</f>
        <v>4975758459.7305794</v>
      </c>
      <c r="AY789" s="1414">
        <f>NPV($C$117,$G664:AY664)+$F664</f>
        <v>4987254035.5324755</v>
      </c>
      <c r="AZ789" s="1414">
        <f>NPV($C$117,$G664:AZ664)+$F664</f>
        <v>4997842806.6770153</v>
      </c>
      <c r="BA789" s="1414">
        <f>NPV($C$117,$G664:BA664)+$F664</f>
        <v>5007597791.4348516</v>
      </c>
      <c r="BB789" s="1414">
        <f>NPV($C$117,$G664:BB664)+$F664</f>
        <v>5016585950.3146448</v>
      </c>
      <c r="BC789" s="1414">
        <f>NPV($C$117,$G664:BC664)+$F664</f>
        <v>5024868710.4396973</v>
      </c>
      <c r="BD789" s="1414">
        <f>NPV($C$117,$G664:BD664)+$F664</f>
        <v>5032502441.773613</v>
      </c>
      <c r="BE789" s="1414">
        <f>NPV($C$117,$G664:BE664)+$F664</f>
        <v>5039538889.9787912</v>
      </c>
      <c r="BF789" s="1414">
        <f>NPV($C$117,$G664:BF664)+$F664</f>
        <v>5046025570.1669693</v>
      </c>
      <c r="BG789" s="1414">
        <f>NPV($C$117,$G664:BG664)+$F664</f>
        <v>5052006125.3408747</v>
      </c>
      <c r="BH789" s="1414">
        <f>NPV($C$117,$G664:BH664)+$F664</f>
        <v>5057520652.9214563</v>
      </c>
      <c r="BI789" s="1414">
        <f>NPV($C$117,$G664:BI664)+$F664</f>
        <v>5062606002.3985577</v>
      </c>
      <c r="BJ789" s="1414">
        <f>NPV($C$117,$G664:BJ664)+$F664</f>
        <v>5067296046.8279076</v>
      </c>
      <c r="BK789" s="1414">
        <f>NPV($C$117,$G664:BK664)+$F664</f>
        <v>5071621930.6184816</v>
      </c>
      <c r="BL789" s="1414">
        <f>NPV($C$117,$G664:BL664)+$F664</f>
        <v>5075612295.8069859</v>
      </c>
      <c r="BM789" s="1414">
        <f>NPV($C$117,$G664:BM664)+$F664</f>
        <v>5079293488.7964602</v>
      </c>
      <c r="BN789" s="1415">
        <f>NPV($C$117,$G664:BN664)+$F664</f>
        <v>5082689749.3403959</v>
      </c>
    </row>
    <row r="790" spans="1:66" ht="15" customHeight="1" x14ac:dyDescent="0.15">
      <c r="A790" s="1123"/>
      <c r="B790" s="3702" t="s">
        <v>943</v>
      </c>
      <c r="C790" s="3680" t="str">
        <f>C759</f>
        <v>Low Range Opex-Low</v>
      </c>
      <c r="D790" s="1366" t="str">
        <f>D728</f>
        <v>Low Price Range</v>
      </c>
      <c r="E790" s="1394" t="str">
        <f>E728</f>
        <v>Low Range CAPEX</v>
      </c>
      <c r="F790" s="1618" t="e">
        <f>IRR(F601:BN601)</f>
        <v>#NUM!</v>
      </c>
      <c r="G790" s="1586" t="e">
        <f>IRR($F601:G601)</f>
        <v>#NUM!</v>
      </c>
      <c r="H790" s="1586" t="e">
        <f>IRR($F601:H601)</f>
        <v>#NUM!</v>
      </c>
      <c r="I790" s="1586" t="e">
        <f>IRR($F601:I601)</f>
        <v>#NUM!</v>
      </c>
      <c r="J790" s="1586" t="e">
        <f>IRR($F601:J601)</f>
        <v>#NUM!</v>
      </c>
      <c r="K790" s="1586" t="e">
        <f>IRR($F601:K601)</f>
        <v>#NUM!</v>
      </c>
      <c r="L790" s="1586" t="e">
        <f>IRR($F601:L601)</f>
        <v>#NUM!</v>
      </c>
      <c r="M790" s="1586" t="e">
        <f>IRR($F601:M601)</f>
        <v>#NUM!</v>
      </c>
      <c r="N790" s="1586" t="e">
        <f>IRR($F601:N601)</f>
        <v>#NUM!</v>
      </c>
      <c r="O790" s="1586" t="e">
        <f>IRR($F601:O601)</f>
        <v>#NUM!</v>
      </c>
      <c r="P790" s="1586" t="e">
        <f>IRR($F601:P601)</f>
        <v>#NUM!</v>
      </c>
      <c r="Q790" s="1586" t="e">
        <f>IRR($F601:Q601)</f>
        <v>#NUM!</v>
      </c>
      <c r="R790" s="1586" t="e">
        <f>IRR($F601:R601)</f>
        <v>#NUM!</v>
      </c>
      <c r="S790" s="1586" t="e">
        <f>IRR($F601:S601)</f>
        <v>#NUM!</v>
      </c>
      <c r="T790" s="1586" t="e">
        <f>IRR($F601:T601)</f>
        <v>#NUM!</v>
      </c>
      <c r="U790" s="1586" t="e">
        <f>IRR($F601:U601)</f>
        <v>#NUM!</v>
      </c>
      <c r="V790" s="1586" t="e">
        <f>IRR($F601:V601)</f>
        <v>#NUM!</v>
      </c>
      <c r="W790" s="1586" t="e">
        <f>IRR($F601:W601)</f>
        <v>#NUM!</v>
      </c>
      <c r="X790" s="1586" t="e">
        <f>IRR($F601:X601)</f>
        <v>#NUM!</v>
      </c>
      <c r="Y790" s="1586" t="e">
        <f>IRR($F601:Y601)</f>
        <v>#NUM!</v>
      </c>
      <c r="Z790" s="1586" t="e">
        <f>IRR($F601:Z601)</f>
        <v>#NUM!</v>
      </c>
      <c r="AA790" s="1586" t="e">
        <f>IRR($F601:AA601)</f>
        <v>#NUM!</v>
      </c>
      <c r="AB790" s="1586" t="e">
        <f>IRR($F601:AB601)</f>
        <v>#NUM!</v>
      </c>
      <c r="AC790" s="1586" t="e">
        <f>IRR($F601:AC601)</f>
        <v>#NUM!</v>
      </c>
      <c r="AD790" s="1586" t="e">
        <f>IRR($F601:AD601)</f>
        <v>#NUM!</v>
      </c>
      <c r="AE790" s="1586" t="e">
        <f>IRR($F601:AE601)</f>
        <v>#NUM!</v>
      </c>
      <c r="AF790" s="1586" t="e">
        <f>IRR($F601:AF601)</f>
        <v>#NUM!</v>
      </c>
      <c r="AG790" s="1586" t="e">
        <f>IRR($F601:AG601)</f>
        <v>#NUM!</v>
      </c>
      <c r="AH790" s="1586" t="e">
        <f>IRR($F601:AH601)</f>
        <v>#NUM!</v>
      </c>
      <c r="AI790" s="1586" t="e">
        <f>IRR($F601:AI601)</f>
        <v>#NUM!</v>
      </c>
      <c r="AJ790" s="1586" t="e">
        <f>IRR($F601:AJ601)</f>
        <v>#NUM!</v>
      </c>
      <c r="AK790" s="1586" t="e">
        <f>IRR($F601:AK601)</f>
        <v>#NUM!</v>
      </c>
      <c r="AL790" s="1586" t="e">
        <f>IRR($F601:AL601)</f>
        <v>#NUM!</v>
      </c>
      <c r="AM790" s="1586" t="e">
        <f>IRR($F601:AM601)</f>
        <v>#NUM!</v>
      </c>
      <c r="AN790" s="1586" t="e">
        <f>IRR($F601:AN601)</f>
        <v>#NUM!</v>
      </c>
      <c r="AO790" s="1586" t="e">
        <f>IRR($F601:AO601)</f>
        <v>#NUM!</v>
      </c>
      <c r="AP790" s="1586" t="e">
        <f>IRR($F601:AP601)</f>
        <v>#NUM!</v>
      </c>
      <c r="AQ790" s="1586" t="e">
        <f>IRR($F601:AQ601)</f>
        <v>#NUM!</v>
      </c>
      <c r="AR790" s="1586" t="e">
        <f>IRR($F601:AR601)</f>
        <v>#NUM!</v>
      </c>
      <c r="AS790" s="1586" t="e">
        <f>IRR($F601:AS601)</f>
        <v>#NUM!</v>
      </c>
      <c r="AT790" s="1586" t="e">
        <f>IRR($F601:AT601)</f>
        <v>#NUM!</v>
      </c>
      <c r="AU790" s="1586" t="e">
        <f>IRR($F601:AU601)</f>
        <v>#NUM!</v>
      </c>
      <c r="AV790" s="1586" t="e">
        <f>IRR($F601:AV601)</f>
        <v>#NUM!</v>
      </c>
      <c r="AW790" s="1586" t="e">
        <f>IRR($F601:AW601)</f>
        <v>#NUM!</v>
      </c>
      <c r="AX790" s="1586" t="e">
        <f>IRR($F601:AX601)</f>
        <v>#NUM!</v>
      </c>
      <c r="AY790" s="1586" t="e">
        <f>IRR($F601:AY601)</f>
        <v>#NUM!</v>
      </c>
      <c r="AZ790" s="1586" t="e">
        <f>IRR($F601:AZ601)</f>
        <v>#NUM!</v>
      </c>
      <c r="BA790" s="1586" t="e">
        <f>IRR($F601:BA601)</f>
        <v>#NUM!</v>
      </c>
      <c r="BB790" s="1586" t="e">
        <f>IRR($F601:BB601)</f>
        <v>#NUM!</v>
      </c>
      <c r="BC790" s="1586" t="e">
        <f>IRR($F601:BC601)</f>
        <v>#NUM!</v>
      </c>
      <c r="BD790" s="1586" t="e">
        <f>IRR($F601:BD601)</f>
        <v>#NUM!</v>
      </c>
      <c r="BE790" s="1586" t="e">
        <f>IRR($F601:BE601)</f>
        <v>#NUM!</v>
      </c>
      <c r="BF790" s="1586" t="e">
        <f>IRR($F601:BF601)</f>
        <v>#NUM!</v>
      </c>
      <c r="BG790" s="1586" t="e">
        <f>IRR($F601:BG601)</f>
        <v>#NUM!</v>
      </c>
      <c r="BH790" s="1586" t="e">
        <f>IRR($F601:BH601)</f>
        <v>#NUM!</v>
      </c>
      <c r="BI790" s="1586" t="e">
        <f>IRR($F601:BI601)</f>
        <v>#NUM!</v>
      </c>
      <c r="BJ790" s="1586" t="e">
        <f>IRR($F601:BJ601)</f>
        <v>#NUM!</v>
      </c>
      <c r="BK790" s="1586" t="e">
        <f>IRR($F601:BK601)</f>
        <v>#NUM!</v>
      </c>
      <c r="BL790" s="1586" t="e">
        <f>IRR($F601:BL601)</f>
        <v>#NUM!</v>
      </c>
      <c r="BM790" s="1586" t="e">
        <f>IRR($F601:BM601)</f>
        <v>#NUM!</v>
      </c>
      <c r="BN790" s="1570" t="e">
        <f>IRR($F601:BN601)</f>
        <v>#NUM!</v>
      </c>
    </row>
    <row r="791" spans="1:66" ht="15" customHeight="1" x14ac:dyDescent="0.15">
      <c r="A791" s="1123"/>
      <c r="B791" s="3703"/>
      <c r="C791" s="3681"/>
      <c r="D791" s="1366" t="str">
        <f t="shared" ref="D791:E792" si="212">D729</f>
        <v>Low Price Range</v>
      </c>
      <c r="E791" s="1394" t="str">
        <f t="shared" si="212"/>
        <v>Low Range CAPEX</v>
      </c>
      <c r="F791" s="1616" t="e">
        <f t="shared" ref="F791:F820" si="213">IRR(F602:BN602)</f>
        <v>#NUM!</v>
      </c>
      <c r="G791" s="1569" t="e">
        <f>IRR($F602:G602)</f>
        <v>#NUM!</v>
      </c>
      <c r="H791" s="1569" t="e">
        <f>IRR($F602:H602)</f>
        <v>#NUM!</v>
      </c>
      <c r="I791" s="1569" t="e">
        <f>IRR($F602:I602)</f>
        <v>#NUM!</v>
      </c>
      <c r="J791" s="1569" t="e">
        <f>IRR($F602:J602)</f>
        <v>#NUM!</v>
      </c>
      <c r="K791" s="1569" t="e">
        <f>IRR($F602:K602)</f>
        <v>#NUM!</v>
      </c>
      <c r="L791" s="1569" t="e">
        <f>IRR($F602:L602)</f>
        <v>#NUM!</v>
      </c>
      <c r="M791" s="1569" t="e">
        <f>IRR($F602:M602)</f>
        <v>#NUM!</v>
      </c>
      <c r="N791" s="1569" t="e">
        <f>IRR($F602:N602)</f>
        <v>#NUM!</v>
      </c>
      <c r="O791" s="1569" t="e">
        <f>IRR($F602:O602)</f>
        <v>#NUM!</v>
      </c>
      <c r="P791" s="1569" t="e">
        <f>IRR($F602:P602)</f>
        <v>#NUM!</v>
      </c>
      <c r="Q791" s="1569" t="e">
        <f>IRR($F602:Q602)</f>
        <v>#NUM!</v>
      </c>
      <c r="R791" s="1569" t="e">
        <f>IRR($F602:R602)</f>
        <v>#NUM!</v>
      </c>
      <c r="S791" s="1569" t="e">
        <f>IRR($F602:S602)</f>
        <v>#NUM!</v>
      </c>
      <c r="T791" s="1569" t="e">
        <f>IRR($F602:T602)</f>
        <v>#NUM!</v>
      </c>
      <c r="U791" s="1569" t="e">
        <f>IRR($F602:U602)</f>
        <v>#NUM!</v>
      </c>
      <c r="V791" s="1569" t="e">
        <f>IRR($F602:V602)</f>
        <v>#NUM!</v>
      </c>
      <c r="W791" s="1569" t="e">
        <f>IRR($F602:W602)</f>
        <v>#NUM!</v>
      </c>
      <c r="X791" s="1569" t="e">
        <f>IRR($F602:X602)</f>
        <v>#NUM!</v>
      </c>
      <c r="Y791" s="1569" t="e">
        <f>IRR($F602:Y602)</f>
        <v>#NUM!</v>
      </c>
      <c r="Z791" s="1569" t="e">
        <f>IRR($F602:Z602)</f>
        <v>#NUM!</v>
      </c>
      <c r="AA791" s="1569" t="e">
        <f>IRR($F602:AA602)</f>
        <v>#NUM!</v>
      </c>
      <c r="AB791" s="1569" t="e">
        <f>IRR($F602:AB602)</f>
        <v>#NUM!</v>
      </c>
      <c r="AC791" s="1569" t="e">
        <f>IRR($F602:AC602)</f>
        <v>#NUM!</v>
      </c>
      <c r="AD791" s="1569" t="e">
        <f>IRR($F602:AD602)</f>
        <v>#NUM!</v>
      </c>
      <c r="AE791" s="1569" t="e">
        <f>IRR($F602:AE602)</f>
        <v>#NUM!</v>
      </c>
      <c r="AF791" s="1569" t="e">
        <f>IRR($F602:AF602)</f>
        <v>#NUM!</v>
      </c>
      <c r="AG791" s="1569" t="e">
        <f>IRR($F602:AG602)</f>
        <v>#NUM!</v>
      </c>
      <c r="AH791" s="1569" t="e">
        <f>IRR($F602:AH602)</f>
        <v>#NUM!</v>
      </c>
      <c r="AI791" s="1569" t="e">
        <f>IRR($F602:AI602)</f>
        <v>#NUM!</v>
      </c>
      <c r="AJ791" s="1569" t="e">
        <f>IRR($F602:AJ602)</f>
        <v>#NUM!</v>
      </c>
      <c r="AK791" s="1569" t="e">
        <f>IRR($F602:AK602)</f>
        <v>#NUM!</v>
      </c>
      <c r="AL791" s="1569" t="e">
        <f>IRR($F602:AL602)</f>
        <v>#NUM!</v>
      </c>
      <c r="AM791" s="1569" t="e">
        <f>IRR($F602:AM602)</f>
        <v>#NUM!</v>
      </c>
      <c r="AN791" s="1569" t="e">
        <f>IRR($F602:AN602)</f>
        <v>#NUM!</v>
      </c>
      <c r="AO791" s="1569" t="e">
        <f>IRR($F602:AO602)</f>
        <v>#NUM!</v>
      </c>
      <c r="AP791" s="1569" t="e">
        <f>IRR($F602:AP602)</f>
        <v>#NUM!</v>
      </c>
      <c r="AQ791" s="1569" t="e">
        <f>IRR($F602:AQ602)</f>
        <v>#NUM!</v>
      </c>
      <c r="AR791" s="1569" t="e">
        <f>IRR($F602:AR602)</f>
        <v>#NUM!</v>
      </c>
      <c r="AS791" s="1569" t="e">
        <f>IRR($F602:AS602)</f>
        <v>#NUM!</v>
      </c>
      <c r="AT791" s="1569" t="e">
        <f>IRR($F602:AT602)</f>
        <v>#NUM!</v>
      </c>
      <c r="AU791" s="1569" t="e">
        <f>IRR($F602:AU602)</f>
        <v>#NUM!</v>
      </c>
      <c r="AV791" s="1569" t="e">
        <f>IRR($F602:AV602)</f>
        <v>#NUM!</v>
      </c>
      <c r="AW791" s="1569" t="e">
        <f>IRR($F602:AW602)</f>
        <v>#NUM!</v>
      </c>
      <c r="AX791" s="1569" t="e">
        <f>IRR($F602:AX602)</f>
        <v>#NUM!</v>
      </c>
      <c r="AY791" s="1569" t="e">
        <f>IRR($F602:AY602)</f>
        <v>#NUM!</v>
      </c>
      <c r="AZ791" s="1569" t="e">
        <f>IRR($F602:AZ602)</f>
        <v>#NUM!</v>
      </c>
      <c r="BA791" s="1569" t="e">
        <f>IRR($F602:BA602)</f>
        <v>#NUM!</v>
      </c>
      <c r="BB791" s="1569" t="e">
        <f>IRR($F602:BB602)</f>
        <v>#NUM!</v>
      </c>
      <c r="BC791" s="1569" t="e">
        <f>IRR($F602:BC602)</f>
        <v>#NUM!</v>
      </c>
      <c r="BD791" s="1569" t="e">
        <f>IRR($F602:BD602)</f>
        <v>#NUM!</v>
      </c>
      <c r="BE791" s="1569" t="e">
        <f>IRR($F602:BE602)</f>
        <v>#NUM!</v>
      </c>
      <c r="BF791" s="1569" t="e">
        <f>IRR($F602:BF602)</f>
        <v>#NUM!</v>
      </c>
      <c r="BG791" s="1569" t="e">
        <f>IRR($F602:BG602)</f>
        <v>#NUM!</v>
      </c>
      <c r="BH791" s="1569" t="e">
        <f>IRR($F602:BH602)</f>
        <v>#NUM!</v>
      </c>
      <c r="BI791" s="1569" t="e">
        <f>IRR($F602:BI602)</f>
        <v>#NUM!</v>
      </c>
      <c r="BJ791" s="1569" t="e">
        <f>IRR($F602:BJ602)</f>
        <v>#NUM!</v>
      </c>
      <c r="BK791" s="1569" t="e">
        <f>IRR($F602:BK602)</f>
        <v>#NUM!</v>
      </c>
      <c r="BL791" s="1569" t="e">
        <f>IRR($F602:BL602)</f>
        <v>#NUM!</v>
      </c>
      <c r="BM791" s="1569" t="e">
        <f>IRR($F602:BM602)</f>
        <v>#NUM!</v>
      </c>
      <c r="BN791" s="1571" t="e">
        <f>IRR($F602:BN602)</f>
        <v>#NUM!</v>
      </c>
    </row>
    <row r="792" spans="1:66" x14ac:dyDescent="0.15">
      <c r="A792" s="1123"/>
      <c r="B792" s="1337"/>
      <c r="C792" s="3681"/>
      <c r="D792" s="1366" t="str">
        <f t="shared" si="212"/>
        <v>Low Price Range</v>
      </c>
      <c r="E792" s="1394" t="str">
        <f t="shared" si="212"/>
        <v>Low Range CAPEX</v>
      </c>
      <c r="F792" s="1616" t="e">
        <f t="shared" si="213"/>
        <v>#NUM!</v>
      </c>
      <c r="G792" s="1569" t="e">
        <f>IRR($F603:G603)</f>
        <v>#NUM!</v>
      </c>
      <c r="H792" s="1569" t="e">
        <f>IRR($F603:H603)</f>
        <v>#NUM!</v>
      </c>
      <c r="I792" s="1569" t="e">
        <f>IRR($F603:I603)</f>
        <v>#NUM!</v>
      </c>
      <c r="J792" s="1569" t="e">
        <f>IRR($F603:J603)</f>
        <v>#NUM!</v>
      </c>
      <c r="K792" s="1569" t="e">
        <f>IRR($F603:K603)</f>
        <v>#NUM!</v>
      </c>
      <c r="L792" s="1569" t="e">
        <f>IRR($F603:L603)</f>
        <v>#NUM!</v>
      </c>
      <c r="M792" s="1569" t="e">
        <f>IRR($F603:M603)</f>
        <v>#NUM!</v>
      </c>
      <c r="N792" s="1569" t="e">
        <f>IRR($F603:N603)</f>
        <v>#NUM!</v>
      </c>
      <c r="O792" s="1569" t="e">
        <f>IRR($F603:O603)</f>
        <v>#NUM!</v>
      </c>
      <c r="P792" s="1569" t="e">
        <f>IRR($F603:P603)</f>
        <v>#NUM!</v>
      </c>
      <c r="Q792" s="1569" t="e">
        <f>IRR($F603:Q603)</f>
        <v>#NUM!</v>
      </c>
      <c r="R792" s="1569" t="e">
        <f>IRR($F603:R603)</f>
        <v>#NUM!</v>
      </c>
      <c r="S792" s="1569" t="e">
        <f>IRR($F603:S603)</f>
        <v>#NUM!</v>
      </c>
      <c r="T792" s="1569" t="e">
        <f>IRR($F603:T603)</f>
        <v>#NUM!</v>
      </c>
      <c r="U792" s="1569" t="e">
        <f>IRR($F603:U603)</f>
        <v>#NUM!</v>
      </c>
      <c r="V792" s="1569" t="e">
        <f>IRR($F603:V603)</f>
        <v>#NUM!</v>
      </c>
      <c r="W792" s="1569" t="e">
        <f>IRR($F603:W603)</f>
        <v>#NUM!</v>
      </c>
      <c r="X792" s="1569" t="e">
        <f>IRR($F603:X603)</f>
        <v>#NUM!</v>
      </c>
      <c r="Y792" s="1569" t="e">
        <f>IRR($F603:Y603)</f>
        <v>#NUM!</v>
      </c>
      <c r="Z792" s="1569" t="e">
        <f>IRR($F603:Z603)</f>
        <v>#NUM!</v>
      </c>
      <c r="AA792" s="1569" t="e">
        <f>IRR($F603:AA603)</f>
        <v>#NUM!</v>
      </c>
      <c r="AB792" s="1569" t="e">
        <f>IRR($F603:AB603)</f>
        <v>#NUM!</v>
      </c>
      <c r="AC792" s="1569" t="e">
        <f>IRR($F603:AC603)</f>
        <v>#NUM!</v>
      </c>
      <c r="AD792" s="1569" t="e">
        <f>IRR($F603:AD603)</f>
        <v>#NUM!</v>
      </c>
      <c r="AE792" s="1569" t="e">
        <f>IRR($F603:AE603)</f>
        <v>#NUM!</v>
      </c>
      <c r="AF792" s="1569" t="e">
        <f>IRR($F603:AF603)</f>
        <v>#NUM!</v>
      </c>
      <c r="AG792" s="1569" t="e">
        <f>IRR($F603:AG603)</f>
        <v>#NUM!</v>
      </c>
      <c r="AH792" s="1569" t="e">
        <f>IRR($F603:AH603)</f>
        <v>#NUM!</v>
      </c>
      <c r="AI792" s="1569" t="e">
        <f>IRR($F603:AI603)</f>
        <v>#NUM!</v>
      </c>
      <c r="AJ792" s="1569" t="e">
        <f>IRR($F603:AJ603)</f>
        <v>#NUM!</v>
      </c>
      <c r="AK792" s="1569" t="e">
        <f>IRR($F603:AK603)</f>
        <v>#NUM!</v>
      </c>
      <c r="AL792" s="1569" t="e">
        <f>IRR($F603:AL603)</f>
        <v>#NUM!</v>
      </c>
      <c r="AM792" s="1569" t="e">
        <f>IRR($F603:AM603)</f>
        <v>#NUM!</v>
      </c>
      <c r="AN792" s="1569" t="e">
        <f>IRR($F603:AN603)</f>
        <v>#NUM!</v>
      </c>
      <c r="AO792" s="1569" t="e">
        <f>IRR($F603:AO603)</f>
        <v>#NUM!</v>
      </c>
      <c r="AP792" s="1569" t="e">
        <f>IRR($F603:AP603)</f>
        <v>#NUM!</v>
      </c>
      <c r="AQ792" s="1569" t="e">
        <f>IRR($F603:AQ603)</f>
        <v>#NUM!</v>
      </c>
      <c r="AR792" s="1569" t="e">
        <f>IRR($F603:AR603)</f>
        <v>#NUM!</v>
      </c>
      <c r="AS792" s="1569" t="e">
        <f>IRR($F603:AS603)</f>
        <v>#NUM!</v>
      </c>
      <c r="AT792" s="1569" t="e">
        <f>IRR($F603:AT603)</f>
        <v>#NUM!</v>
      </c>
      <c r="AU792" s="1569" t="e">
        <f>IRR($F603:AU603)</f>
        <v>#NUM!</v>
      </c>
      <c r="AV792" s="1569" t="e">
        <f>IRR($F603:AV603)</f>
        <v>#NUM!</v>
      </c>
      <c r="AW792" s="1569" t="e">
        <f>IRR($F603:AW603)</f>
        <v>#NUM!</v>
      </c>
      <c r="AX792" s="1569" t="e">
        <f>IRR($F603:AX603)</f>
        <v>#NUM!</v>
      </c>
      <c r="AY792" s="1569" t="e">
        <f>IRR($F603:AY603)</f>
        <v>#NUM!</v>
      </c>
      <c r="AZ792" s="1569" t="e">
        <f>IRR($F603:AZ603)</f>
        <v>#NUM!</v>
      </c>
      <c r="BA792" s="1569" t="e">
        <f>IRR($F603:BA603)</f>
        <v>#NUM!</v>
      </c>
      <c r="BB792" s="1569" t="e">
        <f>IRR($F603:BB603)</f>
        <v>#NUM!</v>
      </c>
      <c r="BC792" s="1569" t="e">
        <f>IRR($F603:BC603)</f>
        <v>#NUM!</v>
      </c>
      <c r="BD792" s="1569" t="e">
        <f>IRR($F603:BD603)</f>
        <v>#NUM!</v>
      </c>
      <c r="BE792" s="1569" t="e">
        <f>IRR($F603:BE603)</f>
        <v>#NUM!</v>
      </c>
      <c r="BF792" s="1569" t="e">
        <f>IRR($F603:BF603)</f>
        <v>#NUM!</v>
      </c>
      <c r="BG792" s="1569" t="e">
        <f>IRR($F603:BG603)</f>
        <v>#NUM!</v>
      </c>
      <c r="BH792" s="1569" t="e">
        <f>IRR($F603:BH603)</f>
        <v>#NUM!</v>
      </c>
      <c r="BI792" s="1569" t="e">
        <f>IRR($F603:BI603)</f>
        <v>#NUM!</v>
      </c>
      <c r="BJ792" s="1569" t="e">
        <f>IRR($F603:BJ603)</f>
        <v>#NUM!</v>
      </c>
      <c r="BK792" s="1569" t="e">
        <f>IRR($F603:BK603)</f>
        <v>#NUM!</v>
      </c>
      <c r="BL792" s="1569" t="e">
        <f>IRR($F603:BL603)</f>
        <v>#NUM!</v>
      </c>
      <c r="BM792" s="1569" t="e">
        <f>IRR($F603:BM603)</f>
        <v>#NUM!</v>
      </c>
      <c r="BN792" s="1571" t="e">
        <f>IRR($F603:BN603)</f>
        <v>#NUM!</v>
      </c>
    </row>
    <row r="793" spans="1:66" ht="9" customHeight="1" x14ac:dyDescent="0.15">
      <c r="A793" s="1123"/>
      <c r="B793" s="1337"/>
      <c r="C793" s="3681"/>
      <c r="D793" s="1366"/>
      <c r="E793" s="1394"/>
      <c r="F793" s="1616"/>
      <c r="G793" s="1569"/>
      <c r="H793" s="1569"/>
      <c r="I793" s="1569"/>
      <c r="J793" s="1569"/>
      <c r="K793" s="1569"/>
      <c r="L793" s="1569"/>
      <c r="M793" s="1569"/>
      <c r="N793" s="1569"/>
      <c r="O793" s="1569"/>
      <c r="P793" s="1569"/>
      <c r="Q793" s="1569"/>
      <c r="R793" s="1569"/>
      <c r="S793" s="1569"/>
      <c r="T793" s="1569"/>
      <c r="U793" s="1569"/>
      <c r="V793" s="1569"/>
      <c r="W793" s="1569"/>
      <c r="X793" s="1569"/>
      <c r="Y793" s="1569"/>
      <c r="Z793" s="1569"/>
      <c r="AA793" s="1569"/>
      <c r="AB793" s="1569"/>
      <c r="AC793" s="1569"/>
      <c r="AD793" s="1569"/>
      <c r="AE793" s="1569"/>
      <c r="AF793" s="1569"/>
      <c r="AG793" s="1569"/>
      <c r="AH793" s="1569"/>
      <c r="AI793" s="1569"/>
      <c r="AJ793" s="1569"/>
      <c r="AK793" s="1569"/>
      <c r="AL793" s="1569"/>
      <c r="AM793" s="1569"/>
      <c r="AN793" s="1569"/>
      <c r="AO793" s="1569"/>
      <c r="AP793" s="1569"/>
      <c r="AQ793" s="1569"/>
      <c r="AR793" s="1569"/>
      <c r="AS793" s="1569"/>
      <c r="AT793" s="1569"/>
      <c r="AU793" s="1569"/>
      <c r="AV793" s="1569"/>
      <c r="AW793" s="1569"/>
      <c r="AX793" s="1569"/>
      <c r="AY793" s="1569"/>
      <c r="AZ793" s="1569"/>
      <c r="BA793" s="1569"/>
      <c r="BB793" s="1569"/>
      <c r="BC793" s="1569"/>
      <c r="BD793" s="1569"/>
      <c r="BE793" s="1569"/>
      <c r="BF793" s="1569"/>
      <c r="BG793" s="1569"/>
      <c r="BH793" s="1569"/>
      <c r="BI793" s="1569"/>
      <c r="BJ793" s="1569"/>
      <c r="BK793" s="1569"/>
      <c r="BL793" s="1569"/>
      <c r="BM793" s="1569"/>
      <c r="BN793" s="1571"/>
    </row>
    <row r="794" spans="1:66" x14ac:dyDescent="0.15">
      <c r="A794" s="1123"/>
      <c r="B794" s="1337"/>
      <c r="C794" s="3681"/>
      <c r="D794" s="1366" t="str">
        <f t="shared" ref="D794:E796" si="214">D732</f>
        <v>High Price Range</v>
      </c>
      <c r="E794" s="1394" t="str">
        <f t="shared" si="214"/>
        <v>Low Range CAPEX</v>
      </c>
      <c r="F794" s="1614">
        <f t="shared" si="213"/>
        <v>1.0090808372794315</v>
      </c>
      <c r="G794" s="1569">
        <f>IRR($F605:G605)</f>
        <v>0.29321321708160064</v>
      </c>
      <c r="H794" s="1569">
        <f>IRR($F605:H605)</f>
        <v>0.78382121237144142</v>
      </c>
      <c r="I794" s="1569">
        <f>IRR($F605:I605)</f>
        <v>0.92766141320915074</v>
      </c>
      <c r="J794" s="1569">
        <f>IRR($F605:J605)</f>
        <v>0.97727433852820988</v>
      </c>
      <c r="K794" s="1569">
        <f>IRR($F605:K605)</f>
        <v>0.99612462319004513</v>
      </c>
      <c r="L794" s="1569">
        <f>IRR($F605:L605)</f>
        <v>1.0036857625156963</v>
      </c>
      <c r="M794" s="1569">
        <f>IRR($F605:M605)</f>
        <v>1.0068106644032087</v>
      </c>
      <c r="N794" s="1569">
        <f>IRR($F605:N605)</f>
        <v>1.0081225355368502</v>
      </c>
      <c r="O794" s="1569">
        <f>IRR($F605:O605)</f>
        <v>1.0086771241267289</v>
      </c>
      <c r="P794" s="1569">
        <f>IRR($F605:P605)</f>
        <v>1.0089118499464012</v>
      </c>
      <c r="Q794" s="1569">
        <f>IRR($F605:Q605)</f>
        <v>1.0090108752719749</v>
      </c>
      <c r="R794" s="1569">
        <f>IRR($F605:R605)</f>
        <v>1.0090523499337376</v>
      </c>
      <c r="S794" s="1569">
        <f>IRR($F605:S605)</f>
        <v>1.0090695195222072</v>
      </c>
      <c r="T794" s="1569">
        <f>IRR($F605:T605)</f>
        <v>1.0090765056251954</v>
      </c>
      <c r="U794" s="1569">
        <f>IRR($F605:U605)</f>
        <v>1.0090792768775954</v>
      </c>
      <c r="V794" s="1569">
        <f>IRR($F605:V605)</f>
        <v>1.0090803345771167</v>
      </c>
      <c r="W794" s="1569">
        <f>IRR($F605:W605)</f>
        <v>1.0090807136531001</v>
      </c>
      <c r="X794" s="1569">
        <f>IRR($F605:X605)</f>
        <v>1.0090808344710958</v>
      </c>
      <c r="Y794" s="1569">
        <f>IRR($F605:Y605)</f>
        <v>1.0090808632228283</v>
      </c>
      <c r="Z794" s="1569">
        <f>IRR($F605:Z605)</f>
        <v>1.0090808629632444</v>
      </c>
      <c r="AA794" s="1569">
        <f>IRR($F605:AA605)</f>
        <v>1.0090808560458973</v>
      </c>
      <c r="AB794" s="1569">
        <f>IRR($F605:AB605)</f>
        <v>1.0090808494303825</v>
      </c>
      <c r="AC794" s="1569">
        <f>IRR($F605:AC605)</f>
        <v>1.0090808446506472</v>
      </c>
      <c r="AD794" s="1569">
        <f>IRR($F605:AD605)</f>
        <v>1.0090808415728372</v>
      </c>
      <c r="AE794" s="1569">
        <f>IRR($F605:AE605)</f>
        <v>1.0090808397117419</v>
      </c>
      <c r="AF794" s="1569">
        <f>IRR($F605:AF605)</f>
        <v>1.0090808386300121</v>
      </c>
      <c r="AG794" s="1569">
        <f>IRR($F605:AG605)</f>
        <v>1.0090808380180851</v>
      </c>
      <c r="AH794" s="1569">
        <f>IRR($F605:AH605)</f>
        <v>1.009080837678666</v>
      </c>
      <c r="AI794" s="1569">
        <f>IRR($F605:AI605)</f>
        <v>1.0090808374931828</v>
      </c>
      <c r="AJ794" s="1569">
        <f>IRR($F605:AJ605)</f>
        <v>1.009080837392994</v>
      </c>
      <c r="AK794" s="1569">
        <f>IRR($F605:AK605)</f>
        <v>1.00908083733938</v>
      </c>
      <c r="AL794" s="1569">
        <f>IRR($F605:AL605)</f>
        <v>1.0090808373109073</v>
      </c>
      <c r="AM794" s="1569">
        <f>IRR($F605:AM605)</f>
        <v>1.0090808372958819</v>
      </c>
      <c r="AN794" s="1569">
        <f>IRR($F605:AN605)</f>
        <v>1.0090808372879949</v>
      </c>
      <c r="AO794" s="1569">
        <f>IRR($F605:AO605)</f>
        <v>1.0090808372838742</v>
      </c>
      <c r="AP794" s="1569">
        <f>IRR($F605:AP605)</f>
        <v>1.0090808372817293</v>
      </c>
      <c r="AQ794" s="1569">
        <f>IRR($F605:AQ605)</f>
        <v>1.0090808372806168</v>
      </c>
      <c r="AR794" s="1569">
        <f>IRR($F605:AR605)</f>
        <v>1.0090808372800413</v>
      </c>
      <c r="AS794" s="1569">
        <f>IRR($F605:AS605)</f>
        <v>1.0090808372797446</v>
      </c>
      <c r="AT794" s="1569">
        <f>IRR($F605:AT605)</f>
        <v>1.0090808372795923</v>
      </c>
      <c r="AU794" s="1569">
        <f>IRR($F605:AU605)</f>
        <v>1.0090808372795137</v>
      </c>
      <c r="AV794" s="1569">
        <f>IRR($F605:AV605)</f>
        <v>1.0090808372794733</v>
      </c>
      <c r="AW794" s="1569">
        <f>IRR($F605:AW605)</f>
        <v>1.0090808372794533</v>
      </c>
      <c r="AX794" s="1569">
        <f>IRR($F605:AX605)</f>
        <v>1.0090808372794426</v>
      </c>
      <c r="AY794" s="1569">
        <f>IRR($F605:AY605)</f>
        <v>1.0090808372794373</v>
      </c>
      <c r="AZ794" s="1569">
        <f>IRR($F605:AZ605)</f>
        <v>1.0090808372794342</v>
      </c>
      <c r="BA794" s="1569">
        <f>IRR($F605:BA605)</f>
        <v>1.0090808372794333</v>
      </c>
      <c r="BB794" s="1569">
        <f>IRR($F605:BB605)</f>
        <v>1.0090808372794324</v>
      </c>
      <c r="BC794" s="1569">
        <f>IRR($F605:BC605)</f>
        <v>1.009080837279432</v>
      </c>
      <c r="BD794" s="1569">
        <f>IRR($F605:BD605)</f>
        <v>1.009080837279432</v>
      </c>
      <c r="BE794" s="1569">
        <f>IRR($F605:BE605)</f>
        <v>1.0090808372794315</v>
      </c>
      <c r="BF794" s="1569">
        <f>IRR($F605:BF605)</f>
        <v>1.0090808372794315</v>
      </c>
      <c r="BG794" s="1569">
        <f>IRR($F605:BG605)</f>
        <v>1.0090808372794315</v>
      </c>
      <c r="BH794" s="1569">
        <f>IRR($F605:BH605)</f>
        <v>1.0090808372794315</v>
      </c>
      <c r="BI794" s="1569">
        <f>IRR($F605:BI605)</f>
        <v>1.0090808372794315</v>
      </c>
      <c r="BJ794" s="1569">
        <f>IRR($F605:BJ605)</f>
        <v>1.0090808372794315</v>
      </c>
      <c r="BK794" s="1569">
        <f>IRR($F605:BK605)</f>
        <v>1.0090808372794315</v>
      </c>
      <c r="BL794" s="1569">
        <f>IRR($F605:BL605)</f>
        <v>1.0090808372794315</v>
      </c>
      <c r="BM794" s="1569">
        <f>IRR($F605:BM605)</f>
        <v>1.0090808372794315</v>
      </c>
      <c r="BN794" s="1571">
        <f>IRR($F605:BN605)</f>
        <v>1.0090808372794315</v>
      </c>
    </row>
    <row r="795" spans="1:66" x14ac:dyDescent="0.15">
      <c r="A795" s="1123"/>
      <c r="B795" s="1337"/>
      <c r="C795" s="3681"/>
      <c r="D795" s="1366" t="str">
        <f t="shared" si="214"/>
        <v>High Price Range</v>
      </c>
      <c r="E795" s="1394" t="str">
        <f t="shared" si="214"/>
        <v>Low Range CAPEX</v>
      </c>
      <c r="F795" s="1614">
        <f t="shared" si="213"/>
        <v>1.0879554701089984</v>
      </c>
      <c r="G795" s="1569">
        <f>IRR($F606:G606)</f>
        <v>0.29321321708160064</v>
      </c>
      <c r="H795" s="1569">
        <f>IRR($F606:H606)</f>
        <v>0.82888031720424693</v>
      </c>
      <c r="I795" s="1569">
        <f>IRR($F606:I606)</f>
        <v>0.99151739558937946</v>
      </c>
      <c r="J795" s="1569">
        <f>IRR($F606:J606)</f>
        <v>1.0491301245113025</v>
      </c>
      <c r="K795" s="1569">
        <f>IRR($F606:K606)</f>
        <v>1.071608224500459</v>
      </c>
      <c r="L795" s="1569">
        <f>IRR($F606:L606)</f>
        <v>1.0808890765060997</v>
      </c>
      <c r="M795" s="1569">
        <f>IRR($F606:M606)</f>
        <v>1.0848517434202121</v>
      </c>
      <c r="N795" s="1569">
        <f>IRR($F606:N606)</f>
        <v>1.0865784336560553</v>
      </c>
      <c r="O795" s="1569">
        <f>IRR($F606:O606)</f>
        <v>1.0873404323393916</v>
      </c>
      <c r="P795" s="1569">
        <f>IRR($F606:P606)</f>
        <v>1.0876794935640755</v>
      </c>
      <c r="Q795" s="1569">
        <f>IRR($F606:Q606)</f>
        <v>1.0878312147326072</v>
      </c>
      <c r="R795" s="1569">
        <f>IRR($F606:R606)</f>
        <v>1.0878993805388406</v>
      </c>
      <c r="S795" s="1569">
        <f>IRR($F606:S606)</f>
        <v>1.0879300992256562</v>
      </c>
      <c r="T795" s="1569">
        <f>IRR($F606:T606)</f>
        <v>1.0879439752307922</v>
      </c>
      <c r="U795" s="1569">
        <f>IRR($F606:U606)</f>
        <v>1.0879502550655729</v>
      </c>
      <c r="V795" s="1569">
        <f>IRR($F606:V606)</f>
        <v>1.0879531015080195</v>
      </c>
      <c r="W795" s="1569">
        <f>IRR($F606:W606)</f>
        <v>1.0879543933472902</v>
      </c>
      <c r="X795" s="1569">
        <f>IRR($F606:X606)</f>
        <v>1.0879549802548967</v>
      </c>
      <c r="Y795" s="1569">
        <f>IRR($F606:Y606)</f>
        <v>1.0879552471278617</v>
      </c>
      <c r="Z795" s="1569">
        <f>IRR($F606:Z606)</f>
        <v>1.0879553685624224</v>
      </c>
      <c r="AA795" s="1569">
        <f>IRR($F606:AA606)</f>
        <v>1.087955423849075</v>
      </c>
      <c r="AB795" s="1569">
        <f>IRR($F606:AB606)</f>
        <v>1.0879554490306016</v>
      </c>
      <c r="AC795" s="1569">
        <f>IRR($F606:AC606)</f>
        <v>1.0879554605035682</v>
      </c>
      <c r="AD795" s="1569">
        <f>IRR($F606:AD606)</f>
        <v>1.0879554657317798</v>
      </c>
      <c r="AE795" s="1569">
        <f>IRR($F606:AE606)</f>
        <v>1.0879554681144761</v>
      </c>
      <c r="AF795" s="1569">
        <f>IRR($F606:AF606)</f>
        <v>1.0879554692003488</v>
      </c>
      <c r="AG795" s="1569">
        <f>IRR($F606:AG606)</f>
        <v>1.0879554696951614</v>
      </c>
      <c r="AH795" s="1569">
        <f>IRR($F606:AH606)</f>
        <v>1.0879554699205922</v>
      </c>
      <c r="AI795" s="1569">
        <f>IRR($F606:AI606)</f>
        <v>1.0879554700232652</v>
      </c>
      <c r="AJ795" s="1569">
        <f>IRR($F606:AJ606)</f>
        <v>1.0879554700700083</v>
      </c>
      <c r="AK795" s="1569">
        <f>IRR($F606:AK606)</f>
        <v>1.0879554700912788</v>
      </c>
      <c r="AL795" s="1569">
        <f>IRR($F606:AL606)</f>
        <v>1.0879554701009515</v>
      </c>
      <c r="AM795" s="1569">
        <f>IRR($F606:AM606)</f>
        <v>1.0879554701053475</v>
      </c>
      <c r="AN795" s="1569">
        <f>IRR($F606:AN606)</f>
        <v>1.0879554701073442</v>
      </c>
      <c r="AO795" s="1569">
        <f>IRR($F606:AO606)</f>
        <v>1.0879554701082492</v>
      </c>
      <c r="AP795" s="1569">
        <f>IRR($F606:AP606)</f>
        <v>1.0879554701086596</v>
      </c>
      <c r="AQ795" s="1569">
        <f>IRR($F606:AQ606)</f>
        <v>1.0879554701088452</v>
      </c>
      <c r="AR795" s="1569">
        <f>IRR($F606:AR606)</f>
        <v>1.0879554701089291</v>
      </c>
      <c r="AS795" s="1569">
        <f>IRR($F606:AS606)</f>
        <v>1.0879554701089673</v>
      </c>
      <c r="AT795" s="1569">
        <f>IRR($F606:AT606)</f>
        <v>1.0879554701089842</v>
      </c>
      <c r="AU795" s="1569">
        <f>IRR($F606:AU606)</f>
        <v>1.0879554701089917</v>
      </c>
      <c r="AV795" s="1569">
        <f>IRR($F606:AV606)</f>
        <v>1.0879554701089953</v>
      </c>
      <c r="AW795" s="1569">
        <f>IRR($F606:AW606)</f>
        <v>1.0879554701089971</v>
      </c>
      <c r="AX795" s="1569">
        <f>IRR($F606:AX606)</f>
        <v>1.0879554701089975</v>
      </c>
      <c r="AY795" s="1569">
        <f>IRR($F606:AY606)</f>
        <v>1.087955470108998</v>
      </c>
      <c r="AZ795" s="1569">
        <f>IRR($F606:AZ606)</f>
        <v>1.087955470108998</v>
      </c>
      <c r="BA795" s="1569">
        <f>IRR($F606:BA606)</f>
        <v>1.087955470108998</v>
      </c>
      <c r="BB795" s="1569">
        <f>IRR($F606:BB606)</f>
        <v>1.0879554701089984</v>
      </c>
      <c r="BC795" s="1569">
        <f>IRR($F606:BC606)</f>
        <v>1.0879554701089984</v>
      </c>
      <c r="BD795" s="1569">
        <f>IRR($F606:BD606)</f>
        <v>1.0879554701089984</v>
      </c>
      <c r="BE795" s="1569">
        <f>IRR($F606:BE606)</f>
        <v>1.0879554701089984</v>
      </c>
      <c r="BF795" s="1569">
        <f>IRR($F606:BF606)</f>
        <v>1.0879554701089984</v>
      </c>
      <c r="BG795" s="1569">
        <f>IRR($F606:BG606)</f>
        <v>1.0879554701089984</v>
      </c>
      <c r="BH795" s="1569">
        <f>IRR($F606:BH606)</f>
        <v>1.0879554701089984</v>
      </c>
      <c r="BI795" s="1569">
        <f>IRR($F606:BI606)</f>
        <v>1.0879554701089984</v>
      </c>
      <c r="BJ795" s="1569">
        <f>IRR($F606:BJ606)</f>
        <v>1.0879554701089984</v>
      </c>
      <c r="BK795" s="1569">
        <f>IRR($F606:BK606)</f>
        <v>1.0879554701089984</v>
      </c>
      <c r="BL795" s="1569">
        <f>IRR($F606:BL606)</f>
        <v>1.0879554701089984</v>
      </c>
      <c r="BM795" s="1569">
        <f>IRR($F606:BM606)</f>
        <v>1.0879554701089984</v>
      </c>
      <c r="BN795" s="1571">
        <f>IRR($F606:BN606)</f>
        <v>1.0879554701089984</v>
      </c>
    </row>
    <row r="796" spans="1:66" x14ac:dyDescent="0.15">
      <c r="A796" s="1123"/>
      <c r="B796" s="1337"/>
      <c r="C796" s="3682"/>
      <c r="D796" s="1367" t="str">
        <f t="shared" si="214"/>
        <v>High Price Range</v>
      </c>
      <c r="E796" s="1393" t="str">
        <f t="shared" si="214"/>
        <v>Low Range CAPEX</v>
      </c>
      <c r="F796" s="1615">
        <f t="shared" si="213"/>
        <v>1.1607473165492399</v>
      </c>
      <c r="G796" s="1572">
        <f>IRR($F607:G607)</f>
        <v>0.29321321708160064</v>
      </c>
      <c r="H796" s="1572">
        <f>IRR($F607:H607)</f>
        <v>0.87228404948028304</v>
      </c>
      <c r="I796" s="1572">
        <f>IRR($F607:I607)</f>
        <v>1.0522341836298308</v>
      </c>
      <c r="J796" s="1572">
        <f>IRR($F607:J607)</f>
        <v>1.1167561853549821</v>
      </c>
      <c r="K796" s="1572">
        <f>IRR($F607:K607)</f>
        <v>1.1421347900580163</v>
      </c>
      <c r="L796" s="1572">
        <f>IRR($F607:L607)</f>
        <v>1.1526750638650443</v>
      </c>
      <c r="M796" s="1572">
        <f>IRR($F607:M607)</f>
        <v>1.1571946255975316</v>
      </c>
      <c r="N796" s="1572">
        <f>IRR($F607:N607)</f>
        <v>1.1591696283042929</v>
      </c>
      <c r="O796" s="1572">
        <f>IRR($F607:O607)</f>
        <v>1.1600426573345151</v>
      </c>
      <c r="P796" s="1572">
        <f>IRR($F607:P607)</f>
        <v>1.1604313642479331</v>
      </c>
      <c r="Q796" s="1572">
        <f>IRR($F607:Q607)</f>
        <v>1.1606052562876248</v>
      </c>
      <c r="R796" s="1572">
        <f>IRR($F607:R607)</f>
        <v>1.1606833071957383</v>
      </c>
      <c r="S796" s="1572">
        <f>IRR($F607:S607)</f>
        <v>1.1607184263708232</v>
      </c>
      <c r="T796" s="1572">
        <f>IRR($F607:T607)</f>
        <v>1.160734258767413</v>
      </c>
      <c r="U796" s="1572">
        <f>IRR($F607:U607)</f>
        <v>1.1607414075628388</v>
      </c>
      <c r="V796" s="1572">
        <f>IRR($F607:V607)</f>
        <v>1.1607446397558538</v>
      </c>
      <c r="W796" s="1572">
        <f>IRR($F607:W607)</f>
        <v>1.1607461028165509</v>
      </c>
      <c r="X796" s="1572">
        <f>IRR($F607:X607)</f>
        <v>1.16074676574743</v>
      </c>
      <c r="Y796" s="1572">
        <f>IRR($F607:Y607)</f>
        <v>1.1607470664015094</v>
      </c>
      <c r="Z796" s="1572">
        <f>IRR($F607:Z607)</f>
        <v>1.160747202865918</v>
      </c>
      <c r="AA796" s="1572">
        <f>IRR($F607:AA607)</f>
        <v>1.1607472648516661</v>
      </c>
      <c r="AB796" s="1572">
        <f>IRR($F607:AB607)</f>
        <v>1.1607472930261507</v>
      </c>
      <c r="AC796" s="1572">
        <f>IRR($F607:AC607)</f>
        <v>1.1607473058402213</v>
      </c>
      <c r="AD796" s="1572">
        <f>IRR($F607:AD607)</f>
        <v>1.1607473116714986</v>
      </c>
      <c r="AE796" s="1572">
        <f>IRR($F607:AE607)</f>
        <v>1.160747314326513</v>
      </c>
      <c r="AF796" s="1572">
        <f>IRR($F607:AF607)</f>
        <v>1.1607473155359402</v>
      </c>
      <c r="AG796" s="1572">
        <f>IRR($F607:AG607)</f>
        <v>1.1607473160871122</v>
      </c>
      <c r="AH796" s="1572">
        <f>IRR($F607:AH607)</f>
        <v>1.1607473163384028</v>
      </c>
      <c r="AI796" s="1572">
        <f>IRR($F607:AI607)</f>
        <v>1.160747316453016</v>
      </c>
      <c r="AJ796" s="1572">
        <f>IRR($F607:AJ607)</f>
        <v>1.1607473165053097</v>
      </c>
      <c r="AK796" s="1572">
        <f>IRR($F607:AK607)</f>
        <v>1.1607473165291773</v>
      </c>
      <c r="AL796" s="1572">
        <f>IRR($F607:AL607)</f>
        <v>1.1607473165400752</v>
      </c>
      <c r="AM796" s="1572">
        <f>IRR($F607:AM607)</f>
        <v>1.1607473165450521</v>
      </c>
      <c r="AN796" s="1572">
        <f>IRR($F607:AN607)</f>
        <v>1.1607473165473259</v>
      </c>
      <c r="AO796" s="1572">
        <f>IRR($F607:AO607)</f>
        <v>1.1607473165483646</v>
      </c>
      <c r="AP796" s="1572">
        <f>IRR($F607:AP607)</f>
        <v>1.1607473165488398</v>
      </c>
      <c r="AQ796" s="1572">
        <f>IRR($F607:AQ607)</f>
        <v>1.1607473165490569</v>
      </c>
      <c r="AR796" s="1572">
        <f>IRR($F607:AR607)</f>
        <v>1.160747316549156</v>
      </c>
      <c r="AS796" s="1572">
        <f>IRR($F607:AS607)</f>
        <v>1.1607473165492013</v>
      </c>
      <c r="AT796" s="1572">
        <f>IRR($F607:AT607)</f>
        <v>1.1607473165492221</v>
      </c>
      <c r="AU796" s="1572">
        <f>IRR($F607:AU607)</f>
        <v>1.1607473165492315</v>
      </c>
      <c r="AV796" s="1572">
        <f>IRR($F607:AV607)</f>
        <v>1.1607473165492359</v>
      </c>
      <c r="AW796" s="1572">
        <f>IRR($F607:AW607)</f>
        <v>1.1607473165492386</v>
      </c>
      <c r="AX796" s="1572">
        <f>IRR($F607:AX607)</f>
        <v>1.160747316549239</v>
      </c>
      <c r="AY796" s="1572">
        <f>IRR($F607:AY607)</f>
        <v>1.1607473165492395</v>
      </c>
      <c r="AZ796" s="1572">
        <f>IRR($F607:AZ607)</f>
        <v>1.1607473165492395</v>
      </c>
      <c r="BA796" s="1572">
        <f>IRR($F607:BA607)</f>
        <v>1.1607473165492395</v>
      </c>
      <c r="BB796" s="1572">
        <f>IRR($F607:BB607)</f>
        <v>1.1607473165492395</v>
      </c>
      <c r="BC796" s="1572">
        <f>IRR($F607:BC607)</f>
        <v>1.1607473165492395</v>
      </c>
      <c r="BD796" s="1572">
        <f>IRR($F607:BD607)</f>
        <v>1.1607473165492399</v>
      </c>
      <c r="BE796" s="1572">
        <f>IRR($F607:BE607)</f>
        <v>1.1607473165492399</v>
      </c>
      <c r="BF796" s="1572">
        <f>IRR($F607:BF607)</f>
        <v>1.1607473165492399</v>
      </c>
      <c r="BG796" s="1572">
        <f>IRR($F607:BG607)</f>
        <v>1.1607473165492399</v>
      </c>
      <c r="BH796" s="1572">
        <f>IRR($F607:BH607)</f>
        <v>1.1607473165492399</v>
      </c>
      <c r="BI796" s="1572">
        <f>IRR($F607:BI607)</f>
        <v>1.1607473165492399</v>
      </c>
      <c r="BJ796" s="1572">
        <f>IRR($F607:BJ607)</f>
        <v>1.1607473165492399</v>
      </c>
      <c r="BK796" s="1572">
        <f>IRR($F607:BK607)</f>
        <v>1.1607473165492399</v>
      </c>
      <c r="BL796" s="1572">
        <f>IRR($F607:BL607)</f>
        <v>1.1607473165492399</v>
      </c>
      <c r="BM796" s="1572">
        <f>IRR($F607:BM607)</f>
        <v>1.1607473165492399</v>
      </c>
      <c r="BN796" s="1573">
        <f>IRR($F607:BN607)</f>
        <v>1.1607473165492399</v>
      </c>
    </row>
    <row r="797" spans="1:66" x14ac:dyDescent="0.15">
      <c r="A797" s="1123"/>
      <c r="B797" s="1337"/>
      <c r="C797" s="3680" t="str">
        <f>C766</f>
        <v>Low Range Opex-High</v>
      </c>
      <c r="D797" s="1366"/>
      <c r="E797" s="1394"/>
      <c r="F797" s="1616"/>
      <c r="G797" s="1569"/>
      <c r="H797" s="1569"/>
      <c r="I797" s="1569"/>
      <c r="J797" s="1569"/>
      <c r="K797" s="1569"/>
      <c r="L797" s="1569"/>
      <c r="M797" s="1569"/>
      <c r="N797" s="1569"/>
      <c r="O797" s="1569"/>
      <c r="P797" s="1569"/>
      <c r="Q797" s="1569"/>
      <c r="R797" s="1569"/>
      <c r="S797" s="1569"/>
      <c r="T797" s="1569"/>
      <c r="U797" s="1569"/>
      <c r="V797" s="1569"/>
      <c r="W797" s="1569"/>
      <c r="X797" s="1569"/>
      <c r="Y797" s="1569"/>
      <c r="Z797" s="1569"/>
      <c r="AA797" s="1569"/>
      <c r="AB797" s="1569"/>
      <c r="AC797" s="1569"/>
      <c r="AD797" s="1569"/>
      <c r="AE797" s="1569"/>
      <c r="AF797" s="1569"/>
      <c r="AG797" s="1569"/>
      <c r="AH797" s="1569"/>
      <c r="AI797" s="1569"/>
      <c r="AJ797" s="1569"/>
      <c r="AK797" s="1569"/>
      <c r="AL797" s="1569"/>
      <c r="AM797" s="1569"/>
      <c r="AN797" s="1569"/>
      <c r="AO797" s="1569"/>
      <c r="AP797" s="1569"/>
      <c r="AQ797" s="1569"/>
      <c r="AR797" s="1569"/>
      <c r="AS797" s="1569"/>
      <c r="AT797" s="1569"/>
      <c r="AU797" s="1569"/>
      <c r="AV797" s="1569"/>
      <c r="AW797" s="1569"/>
      <c r="AX797" s="1569"/>
      <c r="AY797" s="1569"/>
      <c r="AZ797" s="1569"/>
      <c r="BA797" s="1569"/>
      <c r="BB797" s="1569"/>
      <c r="BC797" s="1569"/>
      <c r="BD797" s="1569"/>
      <c r="BE797" s="1569"/>
      <c r="BF797" s="1569"/>
      <c r="BG797" s="1569"/>
      <c r="BH797" s="1569"/>
      <c r="BI797" s="1569"/>
      <c r="BJ797" s="1569"/>
      <c r="BK797" s="1569"/>
      <c r="BL797" s="1569"/>
      <c r="BM797" s="1569"/>
      <c r="BN797" s="1571"/>
    </row>
    <row r="798" spans="1:66" x14ac:dyDescent="0.15">
      <c r="A798" s="1123"/>
      <c r="B798" s="1337"/>
      <c r="C798" s="3681"/>
      <c r="D798" s="1366" t="str">
        <f t="shared" ref="D798:E800" si="215">D736</f>
        <v>Low Price Range</v>
      </c>
      <c r="E798" s="1394" t="str">
        <f t="shared" si="215"/>
        <v>Low Range CAPEX</v>
      </c>
      <c r="F798" s="1616" t="e">
        <f t="shared" si="213"/>
        <v>#NUM!</v>
      </c>
      <c r="G798" s="1569" t="e">
        <f>IRR($F609:G609)</f>
        <v>#NUM!</v>
      </c>
      <c r="H798" s="1569" t="e">
        <f>IRR($F609:H609)</f>
        <v>#NUM!</v>
      </c>
      <c r="I798" s="1569" t="e">
        <f>IRR($F609:I609)</f>
        <v>#NUM!</v>
      </c>
      <c r="J798" s="1569" t="e">
        <f>IRR($F609:J609)</f>
        <v>#NUM!</v>
      </c>
      <c r="K798" s="1569" t="e">
        <f>IRR($F609:K609)</f>
        <v>#NUM!</v>
      </c>
      <c r="L798" s="1569" t="e">
        <f>IRR($F609:L609)</f>
        <v>#NUM!</v>
      </c>
      <c r="M798" s="1569" t="e">
        <f>IRR($F609:M609)</f>
        <v>#NUM!</v>
      </c>
      <c r="N798" s="1569" t="e">
        <f>IRR($F609:N609)</f>
        <v>#NUM!</v>
      </c>
      <c r="O798" s="1569" t="e">
        <f>IRR($F609:O609)</f>
        <v>#NUM!</v>
      </c>
      <c r="P798" s="1569" t="e">
        <f>IRR($F609:P609)</f>
        <v>#NUM!</v>
      </c>
      <c r="Q798" s="1569" t="e">
        <f>IRR($F609:Q609)</f>
        <v>#NUM!</v>
      </c>
      <c r="R798" s="1569" t="e">
        <f>IRR($F609:R609)</f>
        <v>#NUM!</v>
      </c>
      <c r="S798" s="1569" t="e">
        <f>IRR($F609:S609)</f>
        <v>#NUM!</v>
      </c>
      <c r="T798" s="1569" t="e">
        <f>IRR($F609:T609)</f>
        <v>#NUM!</v>
      </c>
      <c r="U798" s="1569" t="e">
        <f>IRR($F609:U609)</f>
        <v>#NUM!</v>
      </c>
      <c r="V798" s="1569" t="e">
        <f>IRR($F609:V609)</f>
        <v>#NUM!</v>
      </c>
      <c r="W798" s="1569" t="e">
        <f>IRR($F609:W609)</f>
        <v>#NUM!</v>
      </c>
      <c r="X798" s="1569" t="e">
        <f>IRR($F609:X609)</f>
        <v>#NUM!</v>
      </c>
      <c r="Y798" s="1569" t="e">
        <f>IRR($F609:Y609)</f>
        <v>#NUM!</v>
      </c>
      <c r="Z798" s="1569" t="e">
        <f>IRR($F609:Z609)</f>
        <v>#NUM!</v>
      </c>
      <c r="AA798" s="1569" t="e">
        <f>IRR($F609:AA609)</f>
        <v>#NUM!</v>
      </c>
      <c r="AB798" s="1569" t="e">
        <f>IRR($F609:AB609)</f>
        <v>#NUM!</v>
      </c>
      <c r="AC798" s="1569" t="e">
        <f>IRR($F609:AC609)</f>
        <v>#NUM!</v>
      </c>
      <c r="AD798" s="1569" t="e">
        <f>IRR($F609:AD609)</f>
        <v>#NUM!</v>
      </c>
      <c r="AE798" s="1569" t="e">
        <f>IRR($F609:AE609)</f>
        <v>#NUM!</v>
      </c>
      <c r="AF798" s="1569" t="e">
        <f>IRR($F609:AF609)</f>
        <v>#NUM!</v>
      </c>
      <c r="AG798" s="1569" t="e">
        <f>IRR($F609:AG609)</f>
        <v>#NUM!</v>
      </c>
      <c r="AH798" s="1569" t="e">
        <f>IRR($F609:AH609)</f>
        <v>#NUM!</v>
      </c>
      <c r="AI798" s="1569" t="e">
        <f>IRR($F609:AI609)</f>
        <v>#NUM!</v>
      </c>
      <c r="AJ798" s="1569" t="e">
        <f>IRR($F609:AJ609)</f>
        <v>#NUM!</v>
      </c>
      <c r="AK798" s="1569" t="e">
        <f>IRR($F609:AK609)</f>
        <v>#NUM!</v>
      </c>
      <c r="AL798" s="1569" t="e">
        <f>IRR($F609:AL609)</f>
        <v>#NUM!</v>
      </c>
      <c r="AM798" s="1569" t="e">
        <f>IRR($F609:AM609)</f>
        <v>#NUM!</v>
      </c>
      <c r="AN798" s="1569" t="e">
        <f>IRR($F609:AN609)</f>
        <v>#NUM!</v>
      </c>
      <c r="AO798" s="1569" t="e">
        <f>IRR($F609:AO609)</f>
        <v>#NUM!</v>
      </c>
      <c r="AP798" s="1569" t="e">
        <f>IRR($F609:AP609)</f>
        <v>#NUM!</v>
      </c>
      <c r="AQ798" s="1569" t="e">
        <f>IRR($F609:AQ609)</f>
        <v>#NUM!</v>
      </c>
      <c r="AR798" s="1569" t="e">
        <f>IRR($F609:AR609)</f>
        <v>#NUM!</v>
      </c>
      <c r="AS798" s="1569" t="e">
        <f>IRR($F609:AS609)</f>
        <v>#NUM!</v>
      </c>
      <c r="AT798" s="1569" t="e">
        <f>IRR($F609:AT609)</f>
        <v>#NUM!</v>
      </c>
      <c r="AU798" s="1569" t="e">
        <f>IRR($F609:AU609)</f>
        <v>#NUM!</v>
      </c>
      <c r="AV798" s="1569" t="e">
        <f>IRR($F609:AV609)</f>
        <v>#NUM!</v>
      </c>
      <c r="AW798" s="1569" t="e">
        <f>IRR($F609:AW609)</f>
        <v>#NUM!</v>
      </c>
      <c r="AX798" s="1569" t="e">
        <f>IRR($F609:AX609)</f>
        <v>#NUM!</v>
      </c>
      <c r="AY798" s="1569" t="e">
        <f>IRR($F609:AY609)</f>
        <v>#NUM!</v>
      </c>
      <c r="AZ798" s="1569" t="e">
        <f>IRR($F609:AZ609)</f>
        <v>#NUM!</v>
      </c>
      <c r="BA798" s="1569" t="e">
        <f>IRR($F609:BA609)</f>
        <v>#NUM!</v>
      </c>
      <c r="BB798" s="1569" t="e">
        <f>IRR($F609:BB609)</f>
        <v>#NUM!</v>
      </c>
      <c r="BC798" s="1569" t="e">
        <f>IRR($F609:BC609)</f>
        <v>#NUM!</v>
      </c>
      <c r="BD798" s="1569" t="e">
        <f>IRR($F609:BD609)</f>
        <v>#NUM!</v>
      </c>
      <c r="BE798" s="1569" t="e">
        <f>IRR($F609:BE609)</f>
        <v>#NUM!</v>
      </c>
      <c r="BF798" s="1569" t="e">
        <f>IRR($F609:BF609)</f>
        <v>#NUM!</v>
      </c>
      <c r="BG798" s="1569" t="e">
        <f>IRR($F609:BG609)</f>
        <v>#NUM!</v>
      </c>
      <c r="BH798" s="1569" t="e">
        <f>IRR($F609:BH609)</f>
        <v>#NUM!</v>
      </c>
      <c r="BI798" s="1569" t="e">
        <f>IRR($F609:BI609)</f>
        <v>#NUM!</v>
      </c>
      <c r="BJ798" s="1569" t="e">
        <f>IRR($F609:BJ609)</f>
        <v>#NUM!</v>
      </c>
      <c r="BK798" s="1569" t="e">
        <f>IRR($F609:BK609)</f>
        <v>#NUM!</v>
      </c>
      <c r="BL798" s="1569" t="e">
        <f>IRR($F609:BL609)</f>
        <v>#NUM!</v>
      </c>
      <c r="BM798" s="1569" t="e">
        <f>IRR($F609:BM609)</f>
        <v>#NUM!</v>
      </c>
      <c r="BN798" s="1571" t="e">
        <f>IRR($F609:BN609)</f>
        <v>#NUM!</v>
      </c>
    </row>
    <row r="799" spans="1:66" x14ac:dyDescent="0.15">
      <c r="A799" s="1123"/>
      <c r="B799" s="1337"/>
      <c r="C799" s="3681"/>
      <c r="D799" s="1366" t="str">
        <f t="shared" si="215"/>
        <v>Low Price Range</v>
      </c>
      <c r="E799" s="1394" t="str">
        <f t="shared" si="215"/>
        <v>Low Range CAPEX</v>
      </c>
      <c r="F799" s="1616" t="e">
        <f t="shared" si="213"/>
        <v>#NUM!</v>
      </c>
      <c r="G799" s="1569" t="e">
        <f>IRR($F610:G610)</f>
        <v>#NUM!</v>
      </c>
      <c r="H799" s="1569" t="e">
        <f>IRR($F610:H610)</f>
        <v>#NUM!</v>
      </c>
      <c r="I799" s="1569" t="e">
        <f>IRR($F610:I610)</f>
        <v>#NUM!</v>
      </c>
      <c r="J799" s="1569" t="e">
        <f>IRR($F610:J610)</f>
        <v>#NUM!</v>
      </c>
      <c r="K799" s="1569" t="e">
        <f>IRR($F610:K610)</f>
        <v>#NUM!</v>
      </c>
      <c r="L799" s="1569" t="e">
        <f>IRR($F610:L610)</f>
        <v>#NUM!</v>
      </c>
      <c r="M799" s="1569" t="e">
        <f>IRR($F610:M610)</f>
        <v>#NUM!</v>
      </c>
      <c r="N799" s="1569" t="e">
        <f>IRR($F610:N610)</f>
        <v>#NUM!</v>
      </c>
      <c r="O799" s="1569" t="e">
        <f>IRR($F610:O610)</f>
        <v>#NUM!</v>
      </c>
      <c r="P799" s="1569" t="e">
        <f>IRR($F610:P610)</f>
        <v>#NUM!</v>
      </c>
      <c r="Q799" s="1569" t="e">
        <f>IRR($F610:Q610)</f>
        <v>#NUM!</v>
      </c>
      <c r="R799" s="1569" t="e">
        <f>IRR($F610:R610)</f>
        <v>#NUM!</v>
      </c>
      <c r="S799" s="1569" t="e">
        <f>IRR($F610:S610)</f>
        <v>#NUM!</v>
      </c>
      <c r="T799" s="1569" t="e">
        <f>IRR($F610:T610)</f>
        <v>#NUM!</v>
      </c>
      <c r="U799" s="1569" t="e">
        <f>IRR($F610:U610)</f>
        <v>#NUM!</v>
      </c>
      <c r="V799" s="1569" t="e">
        <f>IRR($F610:V610)</f>
        <v>#NUM!</v>
      </c>
      <c r="W799" s="1569" t="e">
        <f>IRR($F610:W610)</f>
        <v>#NUM!</v>
      </c>
      <c r="X799" s="1569" t="e">
        <f>IRR($F610:X610)</f>
        <v>#NUM!</v>
      </c>
      <c r="Y799" s="1569" t="e">
        <f>IRR($F610:Y610)</f>
        <v>#NUM!</v>
      </c>
      <c r="Z799" s="1569" t="e">
        <f>IRR($F610:Z610)</f>
        <v>#NUM!</v>
      </c>
      <c r="AA799" s="1569" t="e">
        <f>IRR($F610:AA610)</f>
        <v>#NUM!</v>
      </c>
      <c r="AB799" s="1569" t="e">
        <f>IRR($F610:AB610)</f>
        <v>#NUM!</v>
      </c>
      <c r="AC799" s="1569" t="e">
        <f>IRR($F610:AC610)</f>
        <v>#NUM!</v>
      </c>
      <c r="AD799" s="1569" t="e">
        <f>IRR($F610:AD610)</f>
        <v>#NUM!</v>
      </c>
      <c r="AE799" s="1569" t="e">
        <f>IRR($F610:AE610)</f>
        <v>#NUM!</v>
      </c>
      <c r="AF799" s="1569" t="e">
        <f>IRR($F610:AF610)</f>
        <v>#NUM!</v>
      </c>
      <c r="AG799" s="1569" t="e">
        <f>IRR($F610:AG610)</f>
        <v>#NUM!</v>
      </c>
      <c r="AH799" s="1569" t="e">
        <f>IRR($F610:AH610)</f>
        <v>#NUM!</v>
      </c>
      <c r="AI799" s="1569" t="e">
        <f>IRR($F610:AI610)</f>
        <v>#NUM!</v>
      </c>
      <c r="AJ799" s="1569" t="e">
        <f>IRR($F610:AJ610)</f>
        <v>#NUM!</v>
      </c>
      <c r="AK799" s="1569" t="e">
        <f>IRR($F610:AK610)</f>
        <v>#NUM!</v>
      </c>
      <c r="AL799" s="1569" t="e">
        <f>IRR($F610:AL610)</f>
        <v>#NUM!</v>
      </c>
      <c r="AM799" s="1569" t="e">
        <f>IRR($F610:AM610)</f>
        <v>#NUM!</v>
      </c>
      <c r="AN799" s="1569" t="e">
        <f>IRR($F610:AN610)</f>
        <v>#NUM!</v>
      </c>
      <c r="AO799" s="1569" t="e">
        <f>IRR($F610:AO610)</f>
        <v>#NUM!</v>
      </c>
      <c r="AP799" s="1569" t="e">
        <f>IRR($F610:AP610)</f>
        <v>#NUM!</v>
      </c>
      <c r="AQ799" s="1569" t="e">
        <f>IRR($F610:AQ610)</f>
        <v>#NUM!</v>
      </c>
      <c r="AR799" s="1569" t="e">
        <f>IRR($F610:AR610)</f>
        <v>#NUM!</v>
      </c>
      <c r="AS799" s="1569" t="e">
        <f>IRR($F610:AS610)</f>
        <v>#NUM!</v>
      </c>
      <c r="AT799" s="1569" t="e">
        <f>IRR($F610:AT610)</f>
        <v>#NUM!</v>
      </c>
      <c r="AU799" s="1569" t="e">
        <f>IRR($F610:AU610)</f>
        <v>#NUM!</v>
      </c>
      <c r="AV799" s="1569" t="e">
        <f>IRR($F610:AV610)</f>
        <v>#NUM!</v>
      </c>
      <c r="AW799" s="1569" t="e">
        <f>IRR($F610:AW610)</f>
        <v>#NUM!</v>
      </c>
      <c r="AX799" s="1569" t="e">
        <f>IRR($F610:AX610)</f>
        <v>#NUM!</v>
      </c>
      <c r="AY799" s="1569" t="e">
        <f>IRR($F610:AY610)</f>
        <v>#NUM!</v>
      </c>
      <c r="AZ799" s="1569" t="e">
        <f>IRR($F610:AZ610)</f>
        <v>#NUM!</v>
      </c>
      <c r="BA799" s="1569" t="e">
        <f>IRR($F610:BA610)</f>
        <v>#NUM!</v>
      </c>
      <c r="BB799" s="1569" t="e">
        <f>IRR($F610:BB610)</f>
        <v>#NUM!</v>
      </c>
      <c r="BC799" s="1569" t="e">
        <f>IRR($F610:BC610)</f>
        <v>#NUM!</v>
      </c>
      <c r="BD799" s="1569" t="e">
        <f>IRR($F610:BD610)</f>
        <v>#NUM!</v>
      </c>
      <c r="BE799" s="1569" t="e">
        <f>IRR($F610:BE610)</f>
        <v>#NUM!</v>
      </c>
      <c r="BF799" s="1569" t="e">
        <f>IRR($F610:BF610)</f>
        <v>#NUM!</v>
      </c>
      <c r="BG799" s="1569" t="e">
        <f>IRR($F610:BG610)</f>
        <v>#NUM!</v>
      </c>
      <c r="BH799" s="1569" t="e">
        <f>IRR($F610:BH610)</f>
        <v>#NUM!</v>
      </c>
      <c r="BI799" s="1569" t="e">
        <f>IRR($F610:BI610)</f>
        <v>#NUM!</v>
      </c>
      <c r="BJ799" s="1569" t="e">
        <f>IRR($F610:BJ610)</f>
        <v>#NUM!</v>
      </c>
      <c r="BK799" s="1569" t="e">
        <f>IRR($F610:BK610)</f>
        <v>#NUM!</v>
      </c>
      <c r="BL799" s="1569" t="e">
        <f>IRR($F610:BL610)</f>
        <v>#NUM!</v>
      </c>
      <c r="BM799" s="1569" t="e">
        <f>IRR($F610:BM610)</f>
        <v>#NUM!</v>
      </c>
      <c r="BN799" s="1571" t="e">
        <f>IRR($F610:BN610)</f>
        <v>#NUM!</v>
      </c>
    </row>
    <row r="800" spans="1:66" x14ac:dyDescent="0.15">
      <c r="A800" s="1123"/>
      <c r="B800" s="1337"/>
      <c r="C800" s="3681"/>
      <c r="D800" s="1366" t="str">
        <f t="shared" si="215"/>
        <v>Low Price Range</v>
      </c>
      <c r="E800" s="1394" t="str">
        <f t="shared" si="215"/>
        <v>Low Range CAPEX</v>
      </c>
      <c r="F800" s="1616" t="e">
        <f t="shared" si="213"/>
        <v>#NUM!</v>
      </c>
      <c r="G800" s="1569" t="e">
        <f>IRR($F611:G611)</f>
        <v>#NUM!</v>
      </c>
      <c r="H800" s="1569" t="e">
        <f>IRR($F611:H611)</f>
        <v>#NUM!</v>
      </c>
      <c r="I800" s="1569" t="e">
        <f>IRR($F611:I611)</f>
        <v>#NUM!</v>
      </c>
      <c r="J800" s="1569" t="e">
        <f>IRR($F611:J611)</f>
        <v>#NUM!</v>
      </c>
      <c r="K800" s="1569" t="e">
        <f>IRR($F611:K611)</f>
        <v>#NUM!</v>
      </c>
      <c r="L800" s="1569" t="e">
        <f>IRR($F611:L611)</f>
        <v>#NUM!</v>
      </c>
      <c r="M800" s="1569" t="e">
        <f>IRR($F611:M611)</f>
        <v>#NUM!</v>
      </c>
      <c r="N800" s="1569" t="e">
        <f>IRR($F611:N611)</f>
        <v>#NUM!</v>
      </c>
      <c r="O800" s="1569" t="e">
        <f>IRR($F611:O611)</f>
        <v>#NUM!</v>
      </c>
      <c r="P800" s="1569" t="e">
        <f>IRR($F611:P611)</f>
        <v>#NUM!</v>
      </c>
      <c r="Q800" s="1569" t="e">
        <f>IRR($F611:Q611)</f>
        <v>#NUM!</v>
      </c>
      <c r="R800" s="1569" t="e">
        <f>IRR($F611:R611)</f>
        <v>#NUM!</v>
      </c>
      <c r="S800" s="1569" t="e">
        <f>IRR($F611:S611)</f>
        <v>#NUM!</v>
      </c>
      <c r="T800" s="1569" t="e">
        <f>IRR($F611:T611)</f>
        <v>#NUM!</v>
      </c>
      <c r="U800" s="1569" t="e">
        <f>IRR($F611:U611)</f>
        <v>#NUM!</v>
      </c>
      <c r="V800" s="1569" t="e">
        <f>IRR($F611:V611)</f>
        <v>#NUM!</v>
      </c>
      <c r="W800" s="1569" t="e">
        <f>IRR($F611:W611)</f>
        <v>#NUM!</v>
      </c>
      <c r="X800" s="1569" t="e">
        <f>IRR($F611:X611)</f>
        <v>#NUM!</v>
      </c>
      <c r="Y800" s="1569" t="e">
        <f>IRR($F611:Y611)</f>
        <v>#NUM!</v>
      </c>
      <c r="Z800" s="1569" t="e">
        <f>IRR($F611:Z611)</f>
        <v>#NUM!</v>
      </c>
      <c r="AA800" s="1569" t="e">
        <f>IRR($F611:AA611)</f>
        <v>#NUM!</v>
      </c>
      <c r="AB800" s="1569" t="e">
        <f>IRR($F611:AB611)</f>
        <v>#NUM!</v>
      </c>
      <c r="AC800" s="1569" t="e">
        <f>IRR($F611:AC611)</f>
        <v>#NUM!</v>
      </c>
      <c r="AD800" s="1569" t="e">
        <f>IRR($F611:AD611)</f>
        <v>#NUM!</v>
      </c>
      <c r="AE800" s="1569" t="e">
        <f>IRR($F611:AE611)</f>
        <v>#NUM!</v>
      </c>
      <c r="AF800" s="1569" t="e">
        <f>IRR($F611:AF611)</f>
        <v>#NUM!</v>
      </c>
      <c r="AG800" s="1569" t="e">
        <f>IRR($F611:AG611)</f>
        <v>#NUM!</v>
      </c>
      <c r="AH800" s="1569" t="e">
        <f>IRR($F611:AH611)</f>
        <v>#NUM!</v>
      </c>
      <c r="AI800" s="1569" t="e">
        <f>IRR($F611:AI611)</f>
        <v>#NUM!</v>
      </c>
      <c r="AJ800" s="1569" t="e">
        <f>IRR($F611:AJ611)</f>
        <v>#NUM!</v>
      </c>
      <c r="AK800" s="1569" t="e">
        <f>IRR($F611:AK611)</f>
        <v>#NUM!</v>
      </c>
      <c r="AL800" s="1569" t="e">
        <f>IRR($F611:AL611)</f>
        <v>#NUM!</v>
      </c>
      <c r="AM800" s="1569" t="e">
        <f>IRR($F611:AM611)</f>
        <v>#NUM!</v>
      </c>
      <c r="AN800" s="1569" t="e">
        <f>IRR($F611:AN611)</f>
        <v>#NUM!</v>
      </c>
      <c r="AO800" s="1569" t="e">
        <f>IRR($F611:AO611)</f>
        <v>#NUM!</v>
      </c>
      <c r="AP800" s="1569" t="e">
        <f>IRR($F611:AP611)</f>
        <v>#NUM!</v>
      </c>
      <c r="AQ800" s="1569" t="e">
        <f>IRR($F611:AQ611)</f>
        <v>#NUM!</v>
      </c>
      <c r="AR800" s="1569" t="e">
        <f>IRR($F611:AR611)</f>
        <v>#NUM!</v>
      </c>
      <c r="AS800" s="1569" t="e">
        <f>IRR($F611:AS611)</f>
        <v>#NUM!</v>
      </c>
      <c r="AT800" s="1569" t="e">
        <f>IRR($F611:AT611)</f>
        <v>#NUM!</v>
      </c>
      <c r="AU800" s="1569" t="e">
        <f>IRR($F611:AU611)</f>
        <v>#NUM!</v>
      </c>
      <c r="AV800" s="1569" t="e">
        <f>IRR($F611:AV611)</f>
        <v>#NUM!</v>
      </c>
      <c r="AW800" s="1569" t="e">
        <f>IRR($F611:AW611)</f>
        <v>#NUM!</v>
      </c>
      <c r="AX800" s="1569" t="e">
        <f>IRR($F611:AX611)</f>
        <v>#NUM!</v>
      </c>
      <c r="AY800" s="1569" t="e">
        <f>IRR($F611:AY611)</f>
        <v>#NUM!</v>
      </c>
      <c r="AZ800" s="1569" t="e">
        <f>IRR($F611:AZ611)</f>
        <v>#NUM!</v>
      </c>
      <c r="BA800" s="1569" t="e">
        <f>IRR($F611:BA611)</f>
        <v>#NUM!</v>
      </c>
      <c r="BB800" s="1569" t="e">
        <f>IRR($F611:BB611)</f>
        <v>#NUM!</v>
      </c>
      <c r="BC800" s="1569" t="e">
        <f>IRR($F611:BC611)</f>
        <v>#NUM!</v>
      </c>
      <c r="BD800" s="1569" t="e">
        <f>IRR($F611:BD611)</f>
        <v>#NUM!</v>
      </c>
      <c r="BE800" s="1569" t="e">
        <f>IRR($F611:BE611)</f>
        <v>#NUM!</v>
      </c>
      <c r="BF800" s="1569" t="e">
        <f>IRR($F611:BF611)</f>
        <v>#NUM!</v>
      </c>
      <c r="BG800" s="1569" t="e">
        <f>IRR($F611:BG611)</f>
        <v>#NUM!</v>
      </c>
      <c r="BH800" s="1569" t="e">
        <f>IRR($F611:BH611)</f>
        <v>#NUM!</v>
      </c>
      <c r="BI800" s="1569" t="e">
        <f>IRR($F611:BI611)</f>
        <v>#NUM!</v>
      </c>
      <c r="BJ800" s="1569" t="e">
        <f>IRR($F611:BJ611)</f>
        <v>#NUM!</v>
      </c>
      <c r="BK800" s="1569" t="e">
        <f>IRR($F611:BK611)</f>
        <v>#NUM!</v>
      </c>
      <c r="BL800" s="1569" t="e">
        <f>IRR($F611:BL611)</f>
        <v>#NUM!</v>
      </c>
      <c r="BM800" s="1569" t="e">
        <f>IRR($F611:BM611)</f>
        <v>#NUM!</v>
      </c>
      <c r="BN800" s="1571" t="e">
        <f>IRR($F611:BN611)</f>
        <v>#NUM!</v>
      </c>
    </row>
    <row r="801" spans="1:66" ht="4.5" customHeight="1" x14ac:dyDescent="0.15">
      <c r="A801" s="1123"/>
      <c r="B801" s="1337"/>
      <c r="C801" s="3681"/>
      <c r="D801" s="1366"/>
      <c r="E801" s="1394"/>
      <c r="F801" s="1616"/>
      <c r="G801" s="1569"/>
      <c r="H801" s="1569"/>
      <c r="I801" s="1569"/>
      <c r="J801" s="1569"/>
      <c r="K801" s="1569"/>
      <c r="L801" s="1569"/>
      <c r="M801" s="1569"/>
      <c r="N801" s="1569"/>
      <c r="O801" s="1569"/>
      <c r="P801" s="1569"/>
      <c r="Q801" s="1569"/>
      <c r="R801" s="1569"/>
      <c r="S801" s="1569"/>
      <c r="T801" s="1569"/>
      <c r="U801" s="1569"/>
      <c r="V801" s="1569"/>
      <c r="W801" s="1569"/>
      <c r="X801" s="1569"/>
      <c r="Y801" s="1569"/>
      <c r="Z801" s="1569"/>
      <c r="AA801" s="1569"/>
      <c r="AB801" s="1569"/>
      <c r="AC801" s="1569"/>
      <c r="AD801" s="1569"/>
      <c r="AE801" s="1569"/>
      <c r="AF801" s="1569"/>
      <c r="AG801" s="1569"/>
      <c r="AH801" s="1569"/>
      <c r="AI801" s="1569"/>
      <c r="AJ801" s="1569"/>
      <c r="AK801" s="1569"/>
      <c r="AL801" s="1569"/>
      <c r="AM801" s="1569"/>
      <c r="AN801" s="1569"/>
      <c r="AO801" s="1569"/>
      <c r="AP801" s="1569"/>
      <c r="AQ801" s="1569"/>
      <c r="AR801" s="1569"/>
      <c r="AS801" s="1569"/>
      <c r="AT801" s="1569"/>
      <c r="AU801" s="1569"/>
      <c r="AV801" s="1569"/>
      <c r="AW801" s="1569"/>
      <c r="AX801" s="1569"/>
      <c r="AY801" s="1569"/>
      <c r="AZ801" s="1569"/>
      <c r="BA801" s="1569"/>
      <c r="BB801" s="1569"/>
      <c r="BC801" s="1569"/>
      <c r="BD801" s="1569"/>
      <c r="BE801" s="1569"/>
      <c r="BF801" s="1569"/>
      <c r="BG801" s="1569"/>
      <c r="BH801" s="1569"/>
      <c r="BI801" s="1569"/>
      <c r="BJ801" s="1569"/>
      <c r="BK801" s="1569"/>
      <c r="BL801" s="1569"/>
      <c r="BM801" s="1569"/>
      <c r="BN801" s="1571"/>
    </row>
    <row r="802" spans="1:66" x14ac:dyDescent="0.15">
      <c r="A802" s="1123"/>
      <c r="B802" s="1337"/>
      <c r="C802" s="3681"/>
      <c r="D802" s="1366" t="str">
        <f t="shared" ref="D802:E804" si="216">D740</f>
        <v>High Price Range</v>
      </c>
      <c r="E802" s="1394" t="str">
        <f t="shared" si="216"/>
        <v>Low Range CAPEX</v>
      </c>
      <c r="F802" s="1614">
        <f t="shared" si="213"/>
        <v>3.0905090142897107E-2</v>
      </c>
      <c r="G802" s="1569">
        <f>IRR($F613:G613)</f>
        <v>0.198245306456452</v>
      </c>
      <c r="H802" s="1569">
        <f>IRR($F613:H613)</f>
        <v>0.66642626136563288</v>
      </c>
      <c r="I802" s="1569">
        <f>IRR($F613:I613)</f>
        <v>0.80649266521756391</v>
      </c>
      <c r="J802" s="1569">
        <f>IRR($F613:J613)</f>
        <v>0.8556105403320442</v>
      </c>
      <c r="K802" s="1569">
        <f>IRR($F613:K613)</f>
        <v>0.87451678661676224</v>
      </c>
      <c r="L802" s="1569">
        <f>IRR($F613:L613)</f>
        <v>0.88215806140460939</v>
      </c>
      <c r="M802" s="1569">
        <f>IRR($F613:M613)</f>
        <v>0.88531333098742482</v>
      </c>
      <c r="N802" s="1569">
        <f>IRR($F613:N613)</f>
        <v>0.88661989475785363</v>
      </c>
      <c r="O802" s="1569">
        <f>IRR($F613:O613)</f>
        <v>0.88715418695515047</v>
      </c>
      <c r="P802" s="1569">
        <f>IRR($F613:P613)</f>
        <v>0.88736635164360833</v>
      </c>
      <c r="Q802" s="1569">
        <f>IRR($F613:Q613)</f>
        <v>0.88744612717290439</v>
      </c>
      <c r="R802" s="1569">
        <f>IRR($F613:R613)</f>
        <v>0.88747311969123976</v>
      </c>
      <c r="S802" s="1569">
        <f>IRR($F613:S613)</f>
        <v>0.88748018352455693</v>
      </c>
      <c r="T802" s="1569">
        <f>IRR($F613:T613)</f>
        <v>0.88748046435024275</v>
      </c>
      <c r="U802" s="1569">
        <f>IRR($F613:U613)</f>
        <v>0.88747894467006661</v>
      </c>
      <c r="V802" s="1569">
        <f>IRR($F613:V613)</f>
        <v>0.88747733018701735</v>
      </c>
      <c r="W802" s="1569">
        <f>IRR($F613:W613)</f>
        <v>0.88747608004378042</v>
      </c>
      <c r="X802" s="1569">
        <f>IRR($F613:X613)</f>
        <v>0.88747522420807035</v>
      </c>
      <c r="Y802" s="1569">
        <f>IRR($F613:Y613)</f>
        <v>0.88747467552546122</v>
      </c>
      <c r="Z802" s="1569">
        <f>IRR($F613:Z613)</f>
        <v>0.88747433775686924</v>
      </c>
      <c r="AA802" s="1569">
        <f>IRR($F613:AA613)</f>
        <v>0.88747413546136067</v>
      </c>
      <c r="AB802" s="1569">
        <f>IRR($F613:AB613)</f>
        <v>0.88747401667127823</v>
      </c>
      <c r="AC802" s="1569">
        <f>IRR($F613:AC613)</f>
        <v>0.88747394794205614</v>
      </c>
      <c r="AD802" s="1569">
        <f>IRR($F613:AD613)</f>
        <v>0.88747390863096398</v>
      </c>
      <c r="AE802" s="1569">
        <f>IRR($F613:AE613)</f>
        <v>0.88747388635067148</v>
      </c>
      <c r="AF802" s="1569">
        <f>IRR($F613:AF613)</f>
        <v>0.88747387381626708</v>
      </c>
      <c r="AG802" s="1569">
        <f>IRR($F613:AG613)</f>
        <v>0.88747386680779505</v>
      </c>
      <c r="AH802" s="1569">
        <f>IRR($F613:AH613)</f>
        <v>0.88747386290918007</v>
      </c>
      <c r="AI802" s="1569">
        <f>IRR($F613:AI613)</f>
        <v>0.88747386074993151</v>
      </c>
      <c r="AJ802" s="1569">
        <f>IRR($F613:AJ613)</f>
        <v>0.88747385955849767</v>
      </c>
      <c r="AK802" s="1569">
        <f>IRR($F613:AK613)</f>
        <v>0.88747385890321318</v>
      </c>
      <c r="AL802" s="1569">
        <f>IRR($F613:AL613)</f>
        <v>0.88747385854382643</v>
      </c>
      <c r="AM802" s="1569">
        <f>IRR($F613:AM613)</f>
        <v>0.8874738583472126</v>
      </c>
      <c r="AN802" s="1569">
        <f>IRR($F613:AN613)</f>
        <v>0.88747385823988534</v>
      </c>
      <c r="AO802" s="1569">
        <f>IRR($F613:AO613)</f>
        <v>0.88747385818141233</v>
      </c>
      <c r="AP802" s="1569">
        <f>IRR($F613:AP613)</f>
        <v>0.88747385814961111</v>
      </c>
      <c r="AQ802" s="1569">
        <f>IRR($F613:AQ613)</f>
        <v>0.88747385813234292</v>
      </c>
      <c r="AR802" s="1569">
        <f>IRR($F613:AR613)</f>
        <v>0.88747385812297974</v>
      </c>
      <c r="AS802" s="1569">
        <f>IRR($F613:AS613)</f>
        <v>0.88747385811790913</v>
      </c>
      <c r="AT802" s="1569">
        <f>IRR($F613:AT613)</f>
        <v>0.88747385811516688</v>
      </c>
      <c r="AU802" s="1569">
        <f>IRR($F613:AU613)</f>
        <v>0.88747385811368495</v>
      </c>
      <c r="AV802" s="1569">
        <f>IRR($F613:AV613)</f>
        <v>0.88747385811288515</v>
      </c>
      <c r="AW802" s="1569">
        <f>IRR($F613:AW613)</f>
        <v>0.88747385811245372</v>
      </c>
      <c r="AX802" s="1569">
        <f>IRR($F613:AX613)</f>
        <v>0.88747385811222146</v>
      </c>
      <c r="AY802" s="1569">
        <f>IRR($F613:AY613)</f>
        <v>0.88747385811209623</v>
      </c>
      <c r="AZ802" s="1569">
        <f>IRR($F613:AZ613)</f>
        <v>0.88747385811202895</v>
      </c>
      <c r="BA802" s="1569">
        <f>IRR($F613:BA613)</f>
        <v>0.88747385811199253</v>
      </c>
      <c r="BB802" s="1569">
        <f>IRR($F613:BB613)</f>
        <v>0.88747385811197321</v>
      </c>
      <c r="BC802" s="1569">
        <f>IRR($F613:BC613)</f>
        <v>0.88747385811196278</v>
      </c>
      <c r="BD802" s="1569">
        <f>IRR($F613:BD613)</f>
        <v>0.887473858111957</v>
      </c>
      <c r="BE802" s="1569">
        <f>IRR($F613:BE613)</f>
        <v>2.4252024424204377E-2</v>
      </c>
      <c r="BF802" s="1569">
        <f>IRR($F613:BF613)</f>
        <v>2.5198445810372005E-2</v>
      </c>
      <c r="BG802" s="1569">
        <f>IRR($F613:BG613)</f>
        <v>2.6083143154221666E-2</v>
      </c>
      <c r="BH802" s="1569">
        <f>IRR($F613:BH613)</f>
        <v>2.6910993829938334E-2</v>
      </c>
      <c r="BI802" s="1569">
        <f>IRR($F613:BI613)</f>
        <v>2.7686412085091927E-2</v>
      </c>
      <c r="BJ802" s="1569">
        <f>IRR($F613:BJ613)</f>
        <v>2.8413400775069153E-2</v>
      </c>
      <c r="BK802" s="1569">
        <f>IRR($F613:BK613)</f>
        <v>2.9095596446987448E-2</v>
      </c>
      <c r="BL802" s="1569">
        <f>IRR($F613:BL613)</f>
        <v>2.9736308738963269E-2</v>
      </c>
      <c r="BM802" s="1569">
        <f>IRR($F613:BM613)</f>
        <v>3.0338554904438153E-2</v>
      </c>
      <c r="BN802" s="1571">
        <f>IRR($F613:BN613)</f>
        <v>3.0905090142897107E-2</v>
      </c>
    </row>
    <row r="803" spans="1:66" x14ac:dyDescent="0.15">
      <c r="A803" s="1123"/>
      <c r="B803" s="1337"/>
      <c r="C803" s="3681"/>
      <c r="D803" s="1366" t="str">
        <f t="shared" si="216"/>
        <v>High Price Range</v>
      </c>
      <c r="E803" s="1394" t="str">
        <f t="shared" si="216"/>
        <v>Low Range CAPEX</v>
      </c>
      <c r="F803" s="1614">
        <f t="shared" si="213"/>
        <v>0.9761996526731751</v>
      </c>
      <c r="G803" s="1569">
        <f>IRR($F614:G614)</f>
        <v>0.198245306456452</v>
      </c>
      <c r="H803" s="1569">
        <f>IRR($F614:H614)</f>
        <v>0.71431369469792227</v>
      </c>
      <c r="I803" s="1569">
        <f>IRR($F614:I614)</f>
        <v>0.87561414439282514</v>
      </c>
      <c r="J803" s="1569">
        <f>IRR($F614:J614)</f>
        <v>0.93438325106685882</v>
      </c>
      <c r="K803" s="1569">
        <f>IRR($F614:K614)</f>
        <v>0.95799959610865981</v>
      </c>
      <c r="L803" s="1569">
        <f>IRR($F614:L614)</f>
        <v>0.96806036545725616</v>
      </c>
      <c r="M803" s="1569">
        <f>IRR($F614:M614)</f>
        <v>0.97249930215550173</v>
      </c>
      <c r="N803" s="1569">
        <f>IRR($F614:N614)</f>
        <v>0.97450013437012672</v>
      </c>
      <c r="O803" s="1569">
        <f>IRR($F614:O614)</f>
        <v>0.97541403772239366</v>
      </c>
      <c r="P803" s="1569">
        <f>IRR($F614:P614)</f>
        <v>0.97583498843603733</v>
      </c>
      <c r="Q803" s="1569">
        <f>IRR($F614:Q614)</f>
        <v>0.97602993248573</v>
      </c>
      <c r="R803" s="1569">
        <f>IRR($F614:R614)</f>
        <v>0.97612053118635078</v>
      </c>
      <c r="S803" s="1569">
        <f>IRR($F614:S614)</f>
        <v>0.97616273296397682</v>
      </c>
      <c r="T803" s="1569">
        <f>IRR($F614:T614)</f>
        <v>0.97618241911657289</v>
      </c>
      <c r="U803" s="1569">
        <f>IRR($F614:U614)</f>
        <v>0.97619160941903704</v>
      </c>
      <c r="V803" s="1569">
        <f>IRR($F614:V614)</f>
        <v>0.9761959009111747</v>
      </c>
      <c r="W803" s="1569">
        <f>IRR($F614:W614)</f>
        <v>0.97619790444368859</v>
      </c>
      <c r="X803" s="1569">
        <f>IRR($F614:X614)</f>
        <v>0.97619883922121664</v>
      </c>
      <c r="Y803" s="1569">
        <f>IRR($F614:Y614)</f>
        <v>0.97619927489565317</v>
      </c>
      <c r="Z803" s="1569">
        <f>IRR($F614:Z614)</f>
        <v>0.97619947765080317</v>
      </c>
      <c r="AA803" s="1569">
        <f>IRR($F614:AA614)</f>
        <v>0.9761995718268599</v>
      </c>
      <c r="AB803" s="1569">
        <f>IRR($F614:AB614)</f>
        <v>0.97619961546357792</v>
      </c>
      <c r="AC803" s="1569">
        <f>IRR($F614:AC614)</f>
        <v>0.9761996356223348</v>
      </c>
      <c r="AD803" s="1569">
        <f>IRR($F614:AD614)</f>
        <v>0.97619964490120581</v>
      </c>
      <c r="AE803" s="1569">
        <f>IRR($F614:AE614)</f>
        <v>0.97619964915341506</v>
      </c>
      <c r="AF803" s="1569">
        <f>IRR($F614:AF614)</f>
        <v>0.97619965109171414</v>
      </c>
      <c r="AG803" s="1569">
        <f>IRR($F614:AG614)</f>
        <v>0.9761996519695546</v>
      </c>
      <c r="AH803" s="1569">
        <f>IRR($F614:AH614)</f>
        <v>0.97619965236397999</v>
      </c>
      <c r="AI803" s="1569">
        <f>IRR($F614:AI614)</f>
        <v>0.97619965253946428</v>
      </c>
      <c r="AJ803" s="1569">
        <f>IRR($F614:AJ614)</f>
        <v>0.97619965261657526</v>
      </c>
      <c r="AK803" s="1569">
        <f>IRR($F614:AK614)</f>
        <v>0.97619965264991859</v>
      </c>
      <c r="AL803" s="1569">
        <f>IRR($F614:AL614)</f>
        <v>0.9761996526640313</v>
      </c>
      <c r="AM803" s="1569">
        <f>IRR($F614:AM614)</f>
        <v>0.97619965266982867</v>
      </c>
      <c r="AN803" s="1569">
        <f>IRR($F614:AN614)</f>
        <v>0.97619965267210729</v>
      </c>
      <c r="AO803" s="1569">
        <f>IRR($F614:AO614)</f>
        <v>0.97619965267294062</v>
      </c>
      <c r="AP803" s="1569">
        <f>IRR($F614:AP614)</f>
        <v>0.97619965267320596</v>
      </c>
      <c r="AQ803" s="1569">
        <f>IRR($F614:AQ614)</f>
        <v>0.97619965267326392</v>
      </c>
      <c r="AR803" s="1569">
        <f>IRR($F614:AR614)</f>
        <v>0.97619965267325615</v>
      </c>
      <c r="AS803" s="1569">
        <f>IRR($F614:AS614)</f>
        <v>0.97619965267323372</v>
      </c>
      <c r="AT803" s="1569">
        <f>IRR($F614:AT614)</f>
        <v>0.97619965267321374</v>
      </c>
      <c r="AU803" s="1569">
        <f>IRR($F614:AU614)</f>
        <v>0.97619965267319864</v>
      </c>
      <c r="AV803" s="1569">
        <f>IRR($F614:AV614)</f>
        <v>0.97619965267318909</v>
      </c>
      <c r="AW803" s="1569">
        <f>IRR($F614:AW614)</f>
        <v>0.97619965267318332</v>
      </c>
      <c r="AX803" s="1569">
        <f>IRR($F614:AX614)</f>
        <v>0.97619965267317999</v>
      </c>
      <c r="AY803" s="1569">
        <f>IRR($F614:AY614)</f>
        <v>0.97619965267317776</v>
      </c>
      <c r="AZ803" s="1569">
        <f>IRR($F614:AZ614)</f>
        <v>0.97619965267317643</v>
      </c>
      <c r="BA803" s="1569">
        <f>IRR($F614:BA614)</f>
        <v>0.97619965267317599</v>
      </c>
      <c r="BB803" s="1569">
        <f>IRR($F614:BB614)</f>
        <v>0.97619965267317554</v>
      </c>
      <c r="BC803" s="1569">
        <f>IRR($F614:BC614)</f>
        <v>0.97619965267317554</v>
      </c>
      <c r="BD803" s="1569">
        <f>IRR($F614:BD614)</f>
        <v>0.9761996526731751</v>
      </c>
      <c r="BE803" s="1569">
        <f>IRR($F614:BE614)</f>
        <v>0.9761996526731751</v>
      </c>
      <c r="BF803" s="1569">
        <f>IRR($F614:BF614)</f>
        <v>0.9761996526731751</v>
      </c>
      <c r="BG803" s="1569">
        <f>IRR($F614:BG614)</f>
        <v>0.9761996526731751</v>
      </c>
      <c r="BH803" s="1569">
        <f>IRR($F614:BH614)</f>
        <v>0.9761996526731751</v>
      </c>
      <c r="BI803" s="1569">
        <f>IRR($F614:BI614)</f>
        <v>0.9761996526731751</v>
      </c>
      <c r="BJ803" s="1569">
        <f>IRR($F614:BJ614)</f>
        <v>0.9761996526731751</v>
      </c>
      <c r="BK803" s="1569">
        <f>IRR($F614:BK614)</f>
        <v>0.9761996526731751</v>
      </c>
      <c r="BL803" s="1569">
        <f>IRR($F614:BL614)</f>
        <v>0.9761996526731751</v>
      </c>
      <c r="BM803" s="1569">
        <f>IRR($F614:BM614)</f>
        <v>0.9761996526731751</v>
      </c>
      <c r="BN803" s="1571">
        <f>IRR($F614:BN614)</f>
        <v>0.9761996526731751</v>
      </c>
    </row>
    <row r="804" spans="1:66" x14ac:dyDescent="0.15">
      <c r="A804" s="1123"/>
      <c r="B804" s="1337"/>
      <c r="C804" s="3682"/>
      <c r="D804" s="1367" t="str">
        <f t="shared" si="216"/>
        <v>High Price Range</v>
      </c>
      <c r="E804" s="1393" t="str">
        <f t="shared" si="216"/>
        <v>Low Range CAPEX</v>
      </c>
      <c r="F804" s="1615">
        <f t="shared" si="213"/>
        <v>1.0560592814636962</v>
      </c>
      <c r="G804" s="1572">
        <f>IRR($F615:G615)</f>
        <v>0.198245306456452</v>
      </c>
      <c r="H804" s="1572">
        <f>IRR($F615:H615)</f>
        <v>0.76022778456018436</v>
      </c>
      <c r="I804" s="1572">
        <f>IRR($F615:I615)</f>
        <v>0.94074010576047962</v>
      </c>
      <c r="J804" s="1572">
        <f>IRR($F615:J615)</f>
        <v>1.0075514064846054</v>
      </c>
      <c r="K804" s="1572">
        <f>IRR($F615:K615)</f>
        <v>1.0347264465832313</v>
      </c>
      <c r="L804" s="1572">
        <f>IRR($F615:L615)</f>
        <v>1.0464262896192738</v>
      </c>
      <c r="M804" s="1572">
        <f>IRR($F615:M615)</f>
        <v>1.0516390252884311</v>
      </c>
      <c r="N804" s="1572">
        <f>IRR($F615:N615)</f>
        <v>1.0540105096759653</v>
      </c>
      <c r="O804" s="1572">
        <f>IRR($F615:O615)</f>
        <v>1.0551034789456915</v>
      </c>
      <c r="P804" s="1572">
        <f>IRR($F615:P615)</f>
        <v>1.0556113985867044</v>
      </c>
      <c r="Q804" s="1572">
        <f>IRR($F615:Q615)</f>
        <v>1.0558487404200614</v>
      </c>
      <c r="R804" s="1572">
        <f>IRR($F615:R615)</f>
        <v>1.0559600731289711</v>
      </c>
      <c r="S804" s="1572">
        <f>IRR($F615:S615)</f>
        <v>1.0560124451351642</v>
      </c>
      <c r="T804" s="1572">
        <f>IRR($F615:T615)</f>
        <v>1.0560371354186233</v>
      </c>
      <c r="U804" s="1572">
        <f>IRR($F615:U615)</f>
        <v>1.0560487960354483</v>
      </c>
      <c r="V804" s="1572">
        <f>IRR($F615:V615)</f>
        <v>1.0560543112253558</v>
      </c>
      <c r="W804" s="1569">
        <f>IRR($F615:W615)</f>
        <v>1.0560569231004155</v>
      </c>
      <c r="X804" s="1569">
        <f>IRR($F615:X615)</f>
        <v>1.0560581614082394</v>
      </c>
      <c r="Y804" s="1569">
        <f>IRR($F615:Y615)</f>
        <v>1.0560587490800422</v>
      </c>
      <c r="Z804" s="1569">
        <f>IRR($F615:Z615)</f>
        <v>1.0560590282230931</v>
      </c>
      <c r="AA804" s="1569">
        <f>IRR($F615:AA615)</f>
        <v>1.0560591609220435</v>
      </c>
      <c r="AB804" s="1569">
        <f>IRR($F615:AB615)</f>
        <v>1.0560592240505215</v>
      </c>
      <c r="AC804" s="1569">
        <f>IRR($F615:AC615)</f>
        <v>1.0560592541025011</v>
      </c>
      <c r="AD804" s="1569">
        <f>IRR($F615:AD615)</f>
        <v>1.0560592684173584</v>
      </c>
      <c r="AE804" s="1569">
        <f>IRR($F615:AE615)</f>
        <v>1.0560592752399001</v>
      </c>
      <c r="AF804" s="1569">
        <f>IRR($F615:AF615)</f>
        <v>1.0560592784932616</v>
      </c>
      <c r="AG804" s="1569">
        <f>IRR($F615:AG615)</f>
        <v>1.0560592800453925</v>
      </c>
      <c r="AH804" s="1569">
        <f>IRR($F615:AH615)</f>
        <v>1.0560592807862252</v>
      </c>
      <c r="AI804" s="1569">
        <f>IRR($F615:AI615)</f>
        <v>1.0560592811399734</v>
      </c>
      <c r="AJ804" s="1569">
        <f>IRR($F615:AJ615)</f>
        <v>1.0560592813089547</v>
      </c>
      <c r="AK804" s="1569">
        <f>IRR($F615:AK615)</f>
        <v>1.0560592813897047</v>
      </c>
      <c r="AL804" s="1569">
        <f>IRR($F615:AL615)</f>
        <v>1.0560592814283054</v>
      </c>
      <c r="AM804" s="1569">
        <f>IRR($F615:AM615)</f>
        <v>1.0560592814467635</v>
      </c>
      <c r="AN804" s="1569">
        <f>IRR($F615:AN615)</f>
        <v>1.0560592814555929</v>
      </c>
      <c r="AO804" s="1569">
        <f>IRR($F615:AO615)</f>
        <v>1.0560592814598171</v>
      </c>
      <c r="AP804" s="1569">
        <f>IRR($F615:AP615)</f>
        <v>1.0560592814618386</v>
      </c>
      <c r="AQ804" s="1569">
        <f>IRR($F615:AQ615)</f>
        <v>1.0560592814628067</v>
      </c>
      <c r="AR804" s="1569">
        <f>IRR($F615:AR615)</f>
        <v>1.0560592814632699</v>
      </c>
      <c r="AS804" s="1569">
        <f>IRR($F615:AS615)</f>
        <v>1.0560592814634919</v>
      </c>
      <c r="AT804" s="1569">
        <f>IRR($F615:AT615)</f>
        <v>1.0560592814635981</v>
      </c>
      <c r="AU804" s="1569">
        <f>IRR($F615:AU615)</f>
        <v>1.0560592814636491</v>
      </c>
      <c r="AV804" s="1569">
        <f>IRR($F615:AV615)</f>
        <v>1.0560592814636736</v>
      </c>
      <c r="AW804" s="1569">
        <f>IRR($F615:AW615)</f>
        <v>1.0560592814636851</v>
      </c>
      <c r="AX804" s="1569">
        <f>IRR($F615:AX615)</f>
        <v>1.0560592814636909</v>
      </c>
      <c r="AY804" s="1569">
        <f>IRR($F615:AY615)</f>
        <v>1.0560592814636935</v>
      </c>
      <c r="AZ804" s="1569">
        <f>IRR($F615:AZ615)</f>
        <v>1.0560592814636949</v>
      </c>
      <c r="BA804" s="1569">
        <f>IRR($F615:BA615)</f>
        <v>1.0560592814636953</v>
      </c>
      <c r="BB804" s="1569">
        <f>IRR($F615:BB615)</f>
        <v>1.0560592814636958</v>
      </c>
      <c r="BC804" s="1569">
        <f>IRR($F615:BC615)</f>
        <v>1.0560592814636958</v>
      </c>
      <c r="BD804" s="1569">
        <f>IRR($F615:BD615)</f>
        <v>1.0560592814636962</v>
      </c>
      <c r="BE804" s="1569">
        <f>IRR($F615:BE615)</f>
        <v>1.0560592814636962</v>
      </c>
      <c r="BF804" s="1569">
        <f>IRR($F615:BF615)</f>
        <v>1.0560592814636962</v>
      </c>
      <c r="BG804" s="1569">
        <f>IRR($F615:BG615)</f>
        <v>1.0560592814636962</v>
      </c>
      <c r="BH804" s="1569">
        <f>IRR($F615:BH615)</f>
        <v>1.0560592814636962</v>
      </c>
      <c r="BI804" s="1569">
        <f>IRR($F615:BI615)</f>
        <v>1.0560592814636962</v>
      </c>
      <c r="BJ804" s="1569">
        <f>IRR($F615:BJ615)</f>
        <v>1.0560592814636962</v>
      </c>
      <c r="BK804" s="1569">
        <f>IRR($F615:BK615)</f>
        <v>1.0560592814636962</v>
      </c>
      <c r="BL804" s="1569">
        <f>IRR($F615:BL615)</f>
        <v>1.0560592814636962</v>
      </c>
      <c r="BM804" s="1569">
        <f>IRR($F615:BM615)</f>
        <v>1.0560592814636962</v>
      </c>
      <c r="BN804" s="1573">
        <f>IRR($F615:BN615)</f>
        <v>1.0560592814636962</v>
      </c>
    </row>
    <row r="805" spans="1:66" ht="6" customHeight="1" x14ac:dyDescent="0.15">
      <c r="A805" s="1123"/>
      <c r="B805" s="1337"/>
      <c r="C805" s="3666" t="str">
        <f>C774</f>
        <v>High Range Opex - Low</v>
      </c>
      <c r="D805" s="1366"/>
      <c r="E805" s="1394"/>
      <c r="F805" s="1616"/>
      <c r="G805" s="1569"/>
      <c r="H805" s="1569"/>
      <c r="I805" s="1569"/>
      <c r="J805" s="1569"/>
      <c r="K805" s="1569"/>
      <c r="L805" s="1569"/>
      <c r="M805" s="1569"/>
      <c r="N805" s="1569"/>
      <c r="O805" s="1569"/>
      <c r="P805" s="1569"/>
      <c r="Q805" s="1569"/>
      <c r="R805" s="1569"/>
      <c r="S805" s="1569"/>
      <c r="T805" s="1569"/>
      <c r="U805" s="1569"/>
      <c r="V805" s="1569"/>
      <c r="W805" s="1569"/>
      <c r="X805" s="1569"/>
      <c r="Y805" s="1569"/>
      <c r="Z805" s="1569"/>
      <c r="AA805" s="1569"/>
      <c r="AB805" s="1569"/>
      <c r="AC805" s="1569"/>
      <c r="AD805" s="1569"/>
      <c r="AE805" s="1569"/>
      <c r="AF805" s="1569"/>
      <c r="AG805" s="1569"/>
      <c r="AH805" s="1569"/>
      <c r="AI805" s="1569"/>
      <c r="AJ805" s="1569"/>
      <c r="AK805" s="1569"/>
      <c r="AL805" s="1569"/>
      <c r="AM805" s="1569"/>
      <c r="AN805" s="1569"/>
      <c r="AO805" s="1569"/>
      <c r="AP805" s="1569"/>
      <c r="AQ805" s="1569"/>
      <c r="AR805" s="1569"/>
      <c r="AS805" s="1569"/>
      <c r="AT805" s="1569"/>
      <c r="AU805" s="1569"/>
      <c r="AV805" s="1569"/>
      <c r="AW805" s="1569"/>
      <c r="AX805" s="1569"/>
      <c r="AY805" s="1569"/>
      <c r="AZ805" s="1569"/>
      <c r="BA805" s="1569"/>
      <c r="BB805" s="1569"/>
      <c r="BC805" s="1569"/>
      <c r="BD805" s="1569"/>
      <c r="BE805" s="1569"/>
      <c r="BF805" s="1569"/>
      <c r="BG805" s="1569"/>
      <c r="BH805" s="1569"/>
      <c r="BI805" s="1569"/>
      <c r="BJ805" s="1569"/>
      <c r="BK805" s="1569"/>
      <c r="BL805" s="1569"/>
      <c r="BM805" s="1569"/>
      <c r="BN805" s="1571"/>
    </row>
    <row r="806" spans="1:66" x14ac:dyDescent="0.15">
      <c r="A806" s="1123"/>
      <c r="B806" s="1337"/>
      <c r="C806" s="3667"/>
      <c r="D806" s="1366" t="str">
        <f t="shared" ref="D806:E808" si="217">D744</f>
        <v>Low Price Range</v>
      </c>
      <c r="E806" s="1394" t="str">
        <f t="shared" si="217"/>
        <v>Low Range CAPEX</v>
      </c>
      <c r="F806" s="1616" t="e">
        <f t="shared" si="213"/>
        <v>#NUM!</v>
      </c>
      <c r="G806" s="1569" t="e">
        <f>IRR($F617:G617)</f>
        <v>#NUM!</v>
      </c>
      <c r="H806" s="1569" t="e">
        <f>IRR($F617:H617)</f>
        <v>#NUM!</v>
      </c>
      <c r="I806" s="1569" t="e">
        <f>IRR($F617:I617)</f>
        <v>#NUM!</v>
      </c>
      <c r="J806" s="1569" t="e">
        <f>IRR($F617:J617)</f>
        <v>#NUM!</v>
      </c>
      <c r="K806" s="1569" t="e">
        <f>IRR($F617:K617)</f>
        <v>#NUM!</v>
      </c>
      <c r="L806" s="1569" t="e">
        <f>IRR($F617:L617)</f>
        <v>#NUM!</v>
      </c>
      <c r="M806" s="1569" t="e">
        <f>IRR($F617:M617)</f>
        <v>#NUM!</v>
      </c>
      <c r="N806" s="1569" t="e">
        <f>IRR($F617:N617)</f>
        <v>#NUM!</v>
      </c>
      <c r="O806" s="1569" t="e">
        <f>IRR($F617:O617)</f>
        <v>#NUM!</v>
      </c>
      <c r="P806" s="1569" t="e">
        <f>IRR($F617:P617)</f>
        <v>#NUM!</v>
      </c>
      <c r="Q806" s="1569" t="e">
        <f>IRR($F617:Q617)</f>
        <v>#NUM!</v>
      </c>
      <c r="R806" s="1569" t="e">
        <f>IRR($F617:R617)</f>
        <v>#NUM!</v>
      </c>
      <c r="S806" s="1569" t="e">
        <f>IRR($F617:S617)</f>
        <v>#NUM!</v>
      </c>
      <c r="T806" s="1569" t="e">
        <f>IRR($F617:T617)</f>
        <v>#NUM!</v>
      </c>
      <c r="U806" s="1569" t="e">
        <f>IRR($F617:U617)</f>
        <v>#NUM!</v>
      </c>
      <c r="V806" s="1569" t="e">
        <f>IRR($F617:V617)</f>
        <v>#NUM!</v>
      </c>
      <c r="W806" s="1569" t="e">
        <f>IRR($F617:W617)</f>
        <v>#NUM!</v>
      </c>
      <c r="X806" s="1569" t="e">
        <f>IRR($F617:X617)</f>
        <v>#NUM!</v>
      </c>
      <c r="Y806" s="1569" t="e">
        <f>IRR($F617:Y617)</f>
        <v>#NUM!</v>
      </c>
      <c r="Z806" s="1569" t="e">
        <f>IRR($F617:Z617)</f>
        <v>#NUM!</v>
      </c>
      <c r="AA806" s="1569" t="e">
        <f>IRR($F617:AA617)</f>
        <v>#NUM!</v>
      </c>
      <c r="AB806" s="1569" t="e">
        <f>IRR($F617:AB617)</f>
        <v>#NUM!</v>
      </c>
      <c r="AC806" s="1569" t="e">
        <f>IRR($F617:AC617)</f>
        <v>#NUM!</v>
      </c>
      <c r="AD806" s="1569" t="e">
        <f>IRR($F617:AD617)</f>
        <v>#NUM!</v>
      </c>
      <c r="AE806" s="1569" t="e">
        <f>IRR($F617:AE617)</f>
        <v>#NUM!</v>
      </c>
      <c r="AF806" s="1569" t="e">
        <f>IRR($F617:AF617)</f>
        <v>#NUM!</v>
      </c>
      <c r="AG806" s="1569" t="e">
        <f>IRR($F617:AG617)</f>
        <v>#NUM!</v>
      </c>
      <c r="AH806" s="1569" t="e">
        <f>IRR($F617:AH617)</f>
        <v>#NUM!</v>
      </c>
      <c r="AI806" s="1569" t="e">
        <f>IRR($F617:AI617)</f>
        <v>#NUM!</v>
      </c>
      <c r="AJ806" s="1569" t="e">
        <f>IRR($F617:AJ617)</f>
        <v>#NUM!</v>
      </c>
      <c r="AK806" s="1569" t="e">
        <f>IRR($F617:AK617)</f>
        <v>#NUM!</v>
      </c>
      <c r="AL806" s="1569" t="e">
        <f>IRR($F617:AL617)</f>
        <v>#NUM!</v>
      </c>
      <c r="AM806" s="1569" t="e">
        <f>IRR($F617:AM617)</f>
        <v>#NUM!</v>
      </c>
      <c r="AN806" s="1569" t="e">
        <f>IRR($F617:AN617)</f>
        <v>#NUM!</v>
      </c>
      <c r="AO806" s="1569" t="e">
        <f>IRR($F617:AO617)</f>
        <v>#NUM!</v>
      </c>
      <c r="AP806" s="1569" t="e">
        <f>IRR($F617:AP617)</f>
        <v>#NUM!</v>
      </c>
      <c r="AQ806" s="1569" t="e">
        <f>IRR($F617:AQ617)</f>
        <v>#NUM!</v>
      </c>
      <c r="AR806" s="1569" t="e">
        <f>IRR($F617:AR617)</f>
        <v>#NUM!</v>
      </c>
      <c r="AS806" s="1569" t="e">
        <f>IRR($F617:AS617)</f>
        <v>#NUM!</v>
      </c>
      <c r="AT806" s="1569" t="e">
        <f>IRR($F617:AT617)</f>
        <v>#NUM!</v>
      </c>
      <c r="AU806" s="1569" t="e">
        <f>IRR($F617:AU617)</f>
        <v>#NUM!</v>
      </c>
      <c r="AV806" s="1569" t="e">
        <f>IRR($F617:AV617)</f>
        <v>#NUM!</v>
      </c>
      <c r="AW806" s="1569" t="e">
        <f>IRR($F617:AW617)</f>
        <v>#NUM!</v>
      </c>
      <c r="AX806" s="1569" t="e">
        <f>IRR($F617:AX617)</f>
        <v>#NUM!</v>
      </c>
      <c r="AY806" s="1569" t="e">
        <f>IRR($F617:AY617)</f>
        <v>#NUM!</v>
      </c>
      <c r="AZ806" s="1569" t="e">
        <f>IRR($F617:AZ617)</f>
        <v>#NUM!</v>
      </c>
      <c r="BA806" s="1569" t="e">
        <f>IRR($F617:BA617)</f>
        <v>#NUM!</v>
      </c>
      <c r="BB806" s="1569" t="e">
        <f>IRR($F617:BB617)</f>
        <v>#NUM!</v>
      </c>
      <c r="BC806" s="1569" t="e">
        <f>IRR($F617:BC617)</f>
        <v>#NUM!</v>
      </c>
      <c r="BD806" s="1569" t="e">
        <f>IRR($F617:BD617)</f>
        <v>#NUM!</v>
      </c>
      <c r="BE806" s="1569" t="e">
        <f>IRR($F617:BE617)</f>
        <v>#NUM!</v>
      </c>
      <c r="BF806" s="1569" t="e">
        <f>IRR($F617:BF617)</f>
        <v>#NUM!</v>
      </c>
      <c r="BG806" s="1569" t="e">
        <f>IRR($F617:BG617)</f>
        <v>#NUM!</v>
      </c>
      <c r="BH806" s="1569" t="e">
        <f>IRR($F617:BH617)</f>
        <v>#NUM!</v>
      </c>
      <c r="BI806" s="1569" t="e">
        <f>IRR($F617:BI617)</f>
        <v>#NUM!</v>
      </c>
      <c r="BJ806" s="1569" t="e">
        <f>IRR($F617:BJ617)</f>
        <v>#NUM!</v>
      </c>
      <c r="BK806" s="1569" t="e">
        <f>IRR($F617:BK617)</f>
        <v>#NUM!</v>
      </c>
      <c r="BL806" s="1569" t="e">
        <f>IRR($F617:BL617)</f>
        <v>#NUM!</v>
      </c>
      <c r="BM806" s="1569" t="e">
        <f>IRR($F617:BM617)</f>
        <v>#NUM!</v>
      </c>
      <c r="BN806" s="1571" t="e">
        <f>IRR($F617:BN617)</f>
        <v>#NUM!</v>
      </c>
    </row>
    <row r="807" spans="1:66" x14ac:dyDescent="0.15">
      <c r="A807" s="1123"/>
      <c r="B807" s="1337"/>
      <c r="C807" s="3667"/>
      <c r="D807" s="1366" t="str">
        <f t="shared" si="217"/>
        <v>Low Price Range</v>
      </c>
      <c r="E807" s="1394" t="str">
        <f t="shared" si="217"/>
        <v>Low Range CAPEX</v>
      </c>
      <c r="F807" s="1616" t="e">
        <f t="shared" si="213"/>
        <v>#NUM!</v>
      </c>
      <c r="G807" s="1569" t="e">
        <f>IRR($F618:G618)</f>
        <v>#NUM!</v>
      </c>
      <c r="H807" s="1569" t="e">
        <f>IRR($F618:H618)</f>
        <v>#NUM!</v>
      </c>
      <c r="I807" s="1569" t="e">
        <f>IRR($F618:I618)</f>
        <v>#NUM!</v>
      </c>
      <c r="J807" s="1569" t="e">
        <f>IRR($F618:J618)</f>
        <v>#NUM!</v>
      </c>
      <c r="K807" s="1569" t="e">
        <f>IRR($F618:K618)</f>
        <v>#NUM!</v>
      </c>
      <c r="L807" s="1569" t="e">
        <f>IRR($F618:L618)</f>
        <v>#NUM!</v>
      </c>
      <c r="M807" s="1569" t="e">
        <f>IRR($F618:M618)</f>
        <v>#NUM!</v>
      </c>
      <c r="N807" s="1569" t="e">
        <f>IRR($F618:N618)</f>
        <v>#NUM!</v>
      </c>
      <c r="O807" s="1569" t="e">
        <f>IRR($F618:O618)</f>
        <v>#NUM!</v>
      </c>
      <c r="P807" s="1569" t="e">
        <f>IRR($F618:P618)</f>
        <v>#NUM!</v>
      </c>
      <c r="Q807" s="1569" t="e">
        <f>IRR($F618:Q618)</f>
        <v>#NUM!</v>
      </c>
      <c r="R807" s="1569" t="e">
        <f>IRR($F618:R618)</f>
        <v>#NUM!</v>
      </c>
      <c r="S807" s="1569" t="e">
        <f>IRR($F618:S618)</f>
        <v>#NUM!</v>
      </c>
      <c r="T807" s="1569" t="e">
        <f>IRR($F618:T618)</f>
        <v>#NUM!</v>
      </c>
      <c r="U807" s="1569" t="e">
        <f>IRR($F618:U618)</f>
        <v>#NUM!</v>
      </c>
      <c r="V807" s="1569" t="e">
        <f>IRR($F618:V618)</f>
        <v>#NUM!</v>
      </c>
      <c r="W807" s="1569" t="e">
        <f>IRR($F618:W618)</f>
        <v>#NUM!</v>
      </c>
      <c r="X807" s="1569" t="e">
        <f>IRR($F618:X618)</f>
        <v>#NUM!</v>
      </c>
      <c r="Y807" s="1569" t="e">
        <f>IRR($F618:Y618)</f>
        <v>#NUM!</v>
      </c>
      <c r="Z807" s="1569" t="e">
        <f>IRR($F618:Z618)</f>
        <v>#NUM!</v>
      </c>
      <c r="AA807" s="1569" t="e">
        <f>IRR($F618:AA618)</f>
        <v>#NUM!</v>
      </c>
      <c r="AB807" s="1569" t="e">
        <f>IRR($F618:AB618)</f>
        <v>#NUM!</v>
      </c>
      <c r="AC807" s="1569" t="e">
        <f>IRR($F618:AC618)</f>
        <v>#NUM!</v>
      </c>
      <c r="AD807" s="1569" t="e">
        <f>IRR($F618:AD618)</f>
        <v>#NUM!</v>
      </c>
      <c r="AE807" s="1569" t="e">
        <f>IRR($F618:AE618)</f>
        <v>#NUM!</v>
      </c>
      <c r="AF807" s="1569" t="e">
        <f>IRR($F618:AF618)</f>
        <v>#NUM!</v>
      </c>
      <c r="AG807" s="1569" t="e">
        <f>IRR($F618:AG618)</f>
        <v>#NUM!</v>
      </c>
      <c r="AH807" s="1569" t="e">
        <f>IRR($F618:AH618)</f>
        <v>#NUM!</v>
      </c>
      <c r="AI807" s="1569" t="e">
        <f>IRR($F618:AI618)</f>
        <v>#NUM!</v>
      </c>
      <c r="AJ807" s="1569" t="e">
        <f>IRR($F618:AJ618)</f>
        <v>#NUM!</v>
      </c>
      <c r="AK807" s="1569" t="e">
        <f>IRR($F618:AK618)</f>
        <v>#NUM!</v>
      </c>
      <c r="AL807" s="1569" t="e">
        <f>IRR($F618:AL618)</f>
        <v>#NUM!</v>
      </c>
      <c r="AM807" s="1569" t="e">
        <f>IRR($F618:AM618)</f>
        <v>#NUM!</v>
      </c>
      <c r="AN807" s="1569" t="e">
        <f>IRR($F618:AN618)</f>
        <v>#NUM!</v>
      </c>
      <c r="AO807" s="1569" t="e">
        <f>IRR($F618:AO618)</f>
        <v>#NUM!</v>
      </c>
      <c r="AP807" s="1569" t="e">
        <f>IRR($F618:AP618)</f>
        <v>#NUM!</v>
      </c>
      <c r="AQ807" s="1569" t="e">
        <f>IRR($F618:AQ618)</f>
        <v>#NUM!</v>
      </c>
      <c r="AR807" s="1569" t="e">
        <f>IRR($F618:AR618)</f>
        <v>#NUM!</v>
      </c>
      <c r="AS807" s="1569" t="e">
        <f>IRR($F618:AS618)</f>
        <v>#NUM!</v>
      </c>
      <c r="AT807" s="1569" t="e">
        <f>IRR($F618:AT618)</f>
        <v>#NUM!</v>
      </c>
      <c r="AU807" s="1569" t="e">
        <f>IRR($F618:AU618)</f>
        <v>#NUM!</v>
      </c>
      <c r="AV807" s="1569" t="e">
        <f>IRR($F618:AV618)</f>
        <v>#NUM!</v>
      </c>
      <c r="AW807" s="1569" t="e">
        <f>IRR($F618:AW618)</f>
        <v>#NUM!</v>
      </c>
      <c r="AX807" s="1569" t="e">
        <f>IRR($F618:AX618)</f>
        <v>#NUM!</v>
      </c>
      <c r="AY807" s="1569" t="e">
        <f>IRR($F618:AY618)</f>
        <v>#NUM!</v>
      </c>
      <c r="AZ807" s="1569" t="e">
        <f>IRR($F618:AZ618)</f>
        <v>#NUM!</v>
      </c>
      <c r="BA807" s="1569" t="e">
        <f>IRR($F618:BA618)</f>
        <v>#NUM!</v>
      </c>
      <c r="BB807" s="1569" t="e">
        <f>IRR($F618:BB618)</f>
        <v>#NUM!</v>
      </c>
      <c r="BC807" s="1569" t="e">
        <f>IRR($F618:BC618)</f>
        <v>#NUM!</v>
      </c>
      <c r="BD807" s="1569" t="e">
        <f>IRR($F618:BD618)</f>
        <v>#NUM!</v>
      </c>
      <c r="BE807" s="1569" t="e">
        <f>IRR($F618:BE618)</f>
        <v>#NUM!</v>
      </c>
      <c r="BF807" s="1569" t="e">
        <f>IRR($F618:BF618)</f>
        <v>#NUM!</v>
      </c>
      <c r="BG807" s="1569" t="e">
        <f>IRR($F618:BG618)</f>
        <v>#NUM!</v>
      </c>
      <c r="BH807" s="1569" t="e">
        <f>IRR($F618:BH618)</f>
        <v>#NUM!</v>
      </c>
      <c r="BI807" s="1569" t="e">
        <f>IRR($F618:BI618)</f>
        <v>#NUM!</v>
      </c>
      <c r="BJ807" s="1569" t="e">
        <f>IRR($F618:BJ618)</f>
        <v>#NUM!</v>
      </c>
      <c r="BK807" s="1569" t="e">
        <f>IRR($F618:BK618)</f>
        <v>#NUM!</v>
      </c>
      <c r="BL807" s="1569" t="e">
        <f>IRR($F618:BL618)</f>
        <v>#NUM!</v>
      </c>
      <c r="BM807" s="1569" t="e">
        <f>IRR($F618:BM618)</f>
        <v>#NUM!</v>
      </c>
      <c r="BN807" s="1571" t="e">
        <f>IRR($F618:BN618)</f>
        <v>#NUM!</v>
      </c>
    </row>
    <row r="808" spans="1:66" x14ac:dyDescent="0.15">
      <c r="A808" s="1123"/>
      <c r="B808" s="1337"/>
      <c r="C808" s="3667"/>
      <c r="D808" s="1366" t="str">
        <f t="shared" si="217"/>
        <v>Low Price Range</v>
      </c>
      <c r="E808" s="1394" t="str">
        <f t="shared" si="217"/>
        <v>Low Range CAPEX</v>
      </c>
      <c r="F808" s="1616" t="e">
        <f t="shared" si="213"/>
        <v>#NUM!</v>
      </c>
      <c r="G808" s="1569" t="e">
        <f>IRR($F619:G619)</f>
        <v>#NUM!</v>
      </c>
      <c r="H808" s="1569" t="e">
        <f>IRR($F619:H619)</f>
        <v>#NUM!</v>
      </c>
      <c r="I808" s="1569" t="e">
        <f>IRR($F619:I619)</f>
        <v>#NUM!</v>
      </c>
      <c r="J808" s="1569" t="e">
        <f>IRR($F619:J619)</f>
        <v>#NUM!</v>
      </c>
      <c r="K808" s="1569" t="e">
        <f>IRR($F619:K619)</f>
        <v>#NUM!</v>
      </c>
      <c r="L808" s="1569" t="e">
        <f>IRR($F619:L619)</f>
        <v>#NUM!</v>
      </c>
      <c r="M808" s="1569" t="e">
        <f>IRR($F619:M619)</f>
        <v>#NUM!</v>
      </c>
      <c r="N808" s="1569" t="e">
        <f>IRR($F619:N619)</f>
        <v>#NUM!</v>
      </c>
      <c r="O808" s="1569" t="e">
        <f>IRR($F619:O619)</f>
        <v>#NUM!</v>
      </c>
      <c r="P808" s="1569" t="e">
        <f>IRR($F619:P619)</f>
        <v>#NUM!</v>
      </c>
      <c r="Q808" s="1569" t="e">
        <f>IRR($F619:Q619)</f>
        <v>#NUM!</v>
      </c>
      <c r="R808" s="1569" t="e">
        <f>IRR($F619:R619)</f>
        <v>#NUM!</v>
      </c>
      <c r="S808" s="1569" t="e">
        <f>IRR($F619:S619)</f>
        <v>#NUM!</v>
      </c>
      <c r="T808" s="1569" t="e">
        <f>IRR($F619:T619)</f>
        <v>#NUM!</v>
      </c>
      <c r="U808" s="1569" t="e">
        <f>IRR($F619:U619)</f>
        <v>#NUM!</v>
      </c>
      <c r="V808" s="1569" t="e">
        <f>IRR($F619:V619)</f>
        <v>#NUM!</v>
      </c>
      <c r="W808" s="1569" t="e">
        <f>IRR($F619:W619)</f>
        <v>#NUM!</v>
      </c>
      <c r="X808" s="1569" t="e">
        <f>IRR($F619:X619)</f>
        <v>#NUM!</v>
      </c>
      <c r="Y808" s="1569" t="e">
        <f>IRR($F619:Y619)</f>
        <v>#NUM!</v>
      </c>
      <c r="Z808" s="1569" t="e">
        <f>IRR($F619:Z619)</f>
        <v>#NUM!</v>
      </c>
      <c r="AA808" s="1569" t="e">
        <f>IRR($F619:AA619)</f>
        <v>#NUM!</v>
      </c>
      <c r="AB808" s="1569" t="e">
        <f>IRR($F619:AB619)</f>
        <v>#NUM!</v>
      </c>
      <c r="AC808" s="1569" t="e">
        <f>IRR($F619:AC619)</f>
        <v>#NUM!</v>
      </c>
      <c r="AD808" s="1569" t="e">
        <f>IRR($F619:AD619)</f>
        <v>#NUM!</v>
      </c>
      <c r="AE808" s="1569" t="e">
        <f>IRR($F619:AE619)</f>
        <v>#NUM!</v>
      </c>
      <c r="AF808" s="1569" t="e">
        <f>IRR($F619:AF619)</f>
        <v>#NUM!</v>
      </c>
      <c r="AG808" s="1569" t="e">
        <f>IRR($F619:AG619)</f>
        <v>#NUM!</v>
      </c>
      <c r="AH808" s="1569" t="e">
        <f>IRR($F619:AH619)</f>
        <v>#NUM!</v>
      </c>
      <c r="AI808" s="1569" t="e">
        <f>IRR($F619:AI619)</f>
        <v>#NUM!</v>
      </c>
      <c r="AJ808" s="1569" t="e">
        <f>IRR($F619:AJ619)</f>
        <v>#NUM!</v>
      </c>
      <c r="AK808" s="1569" t="e">
        <f>IRR($F619:AK619)</f>
        <v>#NUM!</v>
      </c>
      <c r="AL808" s="1569" t="e">
        <f>IRR($F619:AL619)</f>
        <v>#NUM!</v>
      </c>
      <c r="AM808" s="1569" t="e">
        <f>IRR($F619:AM619)</f>
        <v>#NUM!</v>
      </c>
      <c r="AN808" s="1569" t="e">
        <f>IRR($F619:AN619)</f>
        <v>#NUM!</v>
      </c>
      <c r="AO808" s="1569" t="e">
        <f>IRR($F619:AO619)</f>
        <v>#NUM!</v>
      </c>
      <c r="AP808" s="1569" t="e">
        <f>IRR($F619:AP619)</f>
        <v>#NUM!</v>
      </c>
      <c r="AQ808" s="1569" t="e">
        <f>IRR($F619:AQ619)</f>
        <v>#NUM!</v>
      </c>
      <c r="AR808" s="1569" t="e">
        <f>IRR($F619:AR619)</f>
        <v>#NUM!</v>
      </c>
      <c r="AS808" s="1569" t="e">
        <f>IRR($F619:AS619)</f>
        <v>#NUM!</v>
      </c>
      <c r="AT808" s="1569" t="e">
        <f>IRR($F619:AT619)</f>
        <v>#NUM!</v>
      </c>
      <c r="AU808" s="1569" t="e">
        <f>IRR($F619:AU619)</f>
        <v>#NUM!</v>
      </c>
      <c r="AV808" s="1569" t="e">
        <f>IRR($F619:AV619)</f>
        <v>#NUM!</v>
      </c>
      <c r="AW808" s="1569" t="e">
        <f>IRR($F619:AW619)</f>
        <v>#NUM!</v>
      </c>
      <c r="AX808" s="1569" t="e">
        <f>IRR($F619:AX619)</f>
        <v>#NUM!</v>
      </c>
      <c r="AY808" s="1569" t="e">
        <f>IRR($F619:AY619)</f>
        <v>#NUM!</v>
      </c>
      <c r="AZ808" s="1569" t="e">
        <f>IRR($F619:AZ619)</f>
        <v>#NUM!</v>
      </c>
      <c r="BA808" s="1569" t="e">
        <f>IRR($F619:BA619)</f>
        <v>#NUM!</v>
      </c>
      <c r="BB808" s="1569" t="e">
        <f>IRR($F619:BB619)</f>
        <v>#NUM!</v>
      </c>
      <c r="BC808" s="1569" t="e">
        <f>IRR($F619:BC619)</f>
        <v>#NUM!</v>
      </c>
      <c r="BD808" s="1569" t="e">
        <f>IRR($F619:BD619)</f>
        <v>#NUM!</v>
      </c>
      <c r="BE808" s="1569" t="e">
        <f>IRR($F619:BE619)</f>
        <v>#NUM!</v>
      </c>
      <c r="BF808" s="1569" t="e">
        <f>IRR($F619:BF619)</f>
        <v>#NUM!</v>
      </c>
      <c r="BG808" s="1569" t="e">
        <f>IRR($F619:BG619)</f>
        <v>#NUM!</v>
      </c>
      <c r="BH808" s="1569" t="e">
        <f>IRR($F619:BH619)</f>
        <v>#NUM!</v>
      </c>
      <c r="BI808" s="1569" t="e">
        <f>IRR($F619:BI619)</f>
        <v>#NUM!</v>
      </c>
      <c r="BJ808" s="1569" t="e">
        <f>IRR($F619:BJ619)</f>
        <v>#NUM!</v>
      </c>
      <c r="BK808" s="1569" t="e">
        <f>IRR($F619:BK619)</f>
        <v>#NUM!</v>
      </c>
      <c r="BL808" s="1569" t="e">
        <f>IRR($F619:BL619)</f>
        <v>#NUM!</v>
      </c>
      <c r="BM808" s="1569" t="e">
        <f>IRR($F619:BM619)</f>
        <v>#NUM!</v>
      </c>
      <c r="BN808" s="1571" t="e">
        <f>IRR($F619:BN619)</f>
        <v>#NUM!</v>
      </c>
    </row>
    <row r="809" spans="1:66" ht="6" customHeight="1" x14ac:dyDescent="0.15">
      <c r="A809" s="1123"/>
      <c r="B809" s="1337"/>
      <c r="C809" s="3667"/>
      <c r="D809" s="1366"/>
      <c r="E809" s="1394"/>
      <c r="F809" s="1616"/>
      <c r="G809" s="1569"/>
      <c r="H809" s="1569"/>
      <c r="I809" s="1569"/>
      <c r="J809" s="1569"/>
      <c r="K809" s="1569"/>
      <c r="L809" s="1569"/>
      <c r="M809" s="1569"/>
      <c r="N809" s="1569"/>
      <c r="O809" s="1569"/>
      <c r="P809" s="1569"/>
      <c r="Q809" s="1569"/>
      <c r="R809" s="1569"/>
      <c r="S809" s="1569"/>
      <c r="T809" s="1569"/>
      <c r="U809" s="1569"/>
      <c r="V809" s="1569"/>
      <c r="W809" s="1569"/>
      <c r="X809" s="1569"/>
      <c r="Y809" s="1569"/>
      <c r="Z809" s="1569"/>
      <c r="AA809" s="1569"/>
      <c r="AB809" s="1569"/>
      <c r="AC809" s="1569"/>
      <c r="AD809" s="1569"/>
      <c r="AE809" s="1569"/>
      <c r="AF809" s="1569"/>
      <c r="AG809" s="1569"/>
      <c r="AH809" s="1569"/>
      <c r="AI809" s="1569"/>
      <c r="AJ809" s="1569"/>
      <c r="AK809" s="1569"/>
      <c r="AL809" s="1569"/>
      <c r="AM809" s="1569"/>
      <c r="AN809" s="1569"/>
      <c r="AO809" s="1569"/>
      <c r="AP809" s="1569"/>
      <c r="AQ809" s="1569"/>
      <c r="AR809" s="1569"/>
      <c r="AS809" s="1569"/>
      <c r="AT809" s="1569"/>
      <c r="AU809" s="1569"/>
      <c r="AV809" s="1569"/>
      <c r="AW809" s="1569"/>
      <c r="AX809" s="1569"/>
      <c r="AY809" s="1569"/>
      <c r="AZ809" s="1569"/>
      <c r="BA809" s="1569"/>
      <c r="BB809" s="1569"/>
      <c r="BC809" s="1569"/>
      <c r="BD809" s="1569"/>
      <c r="BE809" s="1569"/>
      <c r="BF809" s="1569"/>
      <c r="BG809" s="1569"/>
      <c r="BH809" s="1569"/>
      <c r="BI809" s="1569"/>
      <c r="BJ809" s="1569"/>
      <c r="BK809" s="1569"/>
      <c r="BL809" s="1569"/>
      <c r="BM809" s="1569"/>
      <c r="BN809" s="1571"/>
    </row>
    <row r="810" spans="1:66" x14ac:dyDescent="0.15">
      <c r="A810" s="1123"/>
      <c r="B810" s="1337"/>
      <c r="C810" s="3667"/>
      <c r="D810" s="1366" t="str">
        <f t="shared" ref="D810:E812" si="218">D748</f>
        <v>High Price Range</v>
      </c>
      <c r="E810" s="1394" t="str">
        <f t="shared" si="218"/>
        <v>Low Range CAPEX</v>
      </c>
      <c r="F810" s="1614">
        <f t="shared" si="213"/>
        <v>1.0064252067852877</v>
      </c>
      <c r="G810" s="1569">
        <f>IRR($F621:G621)</f>
        <v>0.29108880410868654</v>
      </c>
      <c r="H810" s="1569">
        <f>IRR($F621:H621)</f>
        <v>0.78122046106405607</v>
      </c>
      <c r="I810" s="1569">
        <f>IRR($F621:I621)</f>
        <v>0.92499093306986113</v>
      </c>
      <c r="J810" s="1569">
        <f>IRR($F621:J621)</f>
        <v>0.97460145691786271</v>
      </c>
      <c r="K810" s="1569">
        <f>IRR($F621:K621)</f>
        <v>0.99345844813992823</v>
      </c>
      <c r="L810" s="1569">
        <f>IRR($F621:L621)</f>
        <v>1.0010249536145608</v>
      </c>
      <c r="M810" s="1569">
        <f>IRR($F621:M621)</f>
        <v>1.0041529205399842</v>
      </c>
      <c r="N810" s="1569">
        <f>IRR($F621:N621)</f>
        <v>1.0054662706991482</v>
      </c>
      <c r="O810" s="1569">
        <f>IRR($F621:O621)</f>
        <v>1.006021468098139</v>
      </c>
      <c r="P810" s="1569">
        <f>IRR($F621:P621)</f>
        <v>1.0062563876892772</v>
      </c>
      <c r="Q810" s="1569">
        <f>IRR($F621:Q621)</f>
        <v>1.0063554347923089</v>
      </c>
      <c r="R810" s="1569">
        <f>IRR($F621:R621)</f>
        <v>1.0063968741430087</v>
      </c>
      <c r="S810" s="1569">
        <f>IRR($F621:S621)</f>
        <v>1.0064139991966541</v>
      </c>
      <c r="T810" s="1569">
        <f>IRR($F621:T621)</f>
        <v>1.0064209479357893</v>
      </c>
      <c r="U810" s="1569">
        <f>IRR($F621:U621)</f>
        <v>1.006423692228632</v>
      </c>
      <c r="V810" s="1569">
        <f>IRR($F621:V621)</f>
        <v>1.0064247319868516</v>
      </c>
      <c r="W810" s="1569">
        <f>IRR($F621:W621)</f>
        <v>1.0064250997179465</v>
      </c>
      <c r="X810" s="1569">
        <f>IRR($F621:X621)</f>
        <v>1.0064252136122991</v>
      </c>
      <c r="Y810" s="1569">
        <f>IRR($F621:Y621)</f>
        <v>1.0064252382478762</v>
      </c>
      <c r="Z810" s="1569">
        <f>IRR($F621:Z621)</f>
        <v>1.0064252355901195</v>
      </c>
      <c r="AA810" s="1569">
        <f>IRR($F621:AA621)</f>
        <v>1.0064252272978034</v>
      </c>
      <c r="AB810" s="1569">
        <f>IRR($F621:AB621)</f>
        <v>1.0064252199042243</v>
      </c>
      <c r="AC810" s="1569">
        <f>IRR($F621:AC621)</f>
        <v>1.0064252146889712</v>
      </c>
      <c r="AD810" s="1569">
        <f>IRR($F621:AD621)</f>
        <v>1.0064252113696166</v>
      </c>
      <c r="AE810" s="1569">
        <f>IRR($F621:AE621)</f>
        <v>1.0064252093756099</v>
      </c>
      <c r="AF810" s="1569">
        <f>IRR($F621:AF621)</f>
        <v>1.006425208221243</v>
      </c>
      <c r="AG810" s="1569">
        <f>IRR($F621:AG621)</f>
        <v>1.0064252075698552</v>
      </c>
      <c r="AH810" s="1569">
        <f>IRR($F621:AH621)</f>
        <v>1.0064252072091118</v>
      </c>
      <c r="AI810" s="1569">
        <f>IRR($F621:AI621)</f>
        <v>1.0064252070121587</v>
      </c>
      <c r="AJ810" s="1569">
        <f>IRR($F621:AJ621)</f>
        <v>1.0064252069058268</v>
      </c>
      <c r="AK810" s="1569">
        <f>IRR($F621:AK621)</f>
        <v>1.0064252068489346</v>
      </c>
      <c r="AL810" s="1569">
        <f>IRR($F621:AL621)</f>
        <v>1.0064252068187187</v>
      </c>
      <c r="AM810" s="1569">
        <f>IRR($F621:AM621)</f>
        <v>1.0064252068027688</v>
      </c>
      <c r="AN810" s="1569">
        <f>IRR($F621:AN621)</f>
        <v>1.0064252067943933</v>
      </c>
      <c r="AO810" s="1569">
        <f>IRR($F621:AO621)</f>
        <v>1.006425206790015</v>
      </c>
      <c r="AP810" s="1569">
        <f>IRR($F621:AP621)</f>
        <v>1.0064252067877346</v>
      </c>
      <c r="AQ810" s="1569">
        <f>IRR($F621:AQ621)</f>
        <v>1.0064252067865511</v>
      </c>
      <c r="AR810" s="1569">
        <f>IRR($F621:AR621)</f>
        <v>1.0064252067859383</v>
      </c>
      <c r="AS810" s="1569">
        <f>IRR($F621:AS621)</f>
        <v>1.0064252067856221</v>
      </c>
      <c r="AT810" s="1569">
        <f>IRR($F621:AT621)</f>
        <v>1.0064252067854591</v>
      </c>
      <c r="AU810" s="1569">
        <f>IRR($F621:AU621)</f>
        <v>1.0064252067853756</v>
      </c>
      <c r="AV810" s="1569">
        <f>IRR($F621:AV621)</f>
        <v>1.0064252067853325</v>
      </c>
      <c r="AW810" s="1569">
        <f>IRR($F621:AW621)</f>
        <v>1.0064252067853108</v>
      </c>
      <c r="AX810" s="1569">
        <f>IRR($F621:AX621)</f>
        <v>1.0064252067852997</v>
      </c>
      <c r="AY810" s="1569">
        <f>IRR($F621:AY621)</f>
        <v>1.0064252067852935</v>
      </c>
      <c r="AZ810" s="1569">
        <f>IRR($F621:AZ621)</f>
        <v>1.0064252067852908</v>
      </c>
      <c r="BA810" s="1569">
        <f>IRR($F621:BA621)</f>
        <v>1.0064252067852895</v>
      </c>
      <c r="BB810" s="1569">
        <f>IRR($F621:BB621)</f>
        <v>1.0064252067852886</v>
      </c>
      <c r="BC810" s="1569">
        <f>IRR($F621:BC621)</f>
        <v>1.0064252067852881</v>
      </c>
      <c r="BD810" s="1569">
        <f>IRR($F621:BD621)</f>
        <v>1.0064252067852881</v>
      </c>
      <c r="BE810" s="1569">
        <f>IRR($F621:BE621)</f>
        <v>1.0064252067852877</v>
      </c>
      <c r="BF810" s="1569">
        <f>IRR($F621:BF621)</f>
        <v>1.0064252067852877</v>
      </c>
      <c r="BG810" s="1569">
        <f>IRR($F621:BG621)</f>
        <v>1.0064252067852877</v>
      </c>
      <c r="BH810" s="1569">
        <f>IRR($F621:BH621)</f>
        <v>1.0064252067852877</v>
      </c>
      <c r="BI810" s="1569">
        <f>IRR($F621:BI621)</f>
        <v>1.0064252067852877</v>
      </c>
      <c r="BJ810" s="1569">
        <f>IRR($F621:BJ621)</f>
        <v>1.0064252067852877</v>
      </c>
      <c r="BK810" s="1569">
        <f>IRR($F621:BK621)</f>
        <v>1.0064252067852877</v>
      </c>
      <c r="BL810" s="1569">
        <f>IRR($F621:BL621)</f>
        <v>1.0064252067852877</v>
      </c>
      <c r="BM810" s="1569">
        <f>IRR($F621:BM621)</f>
        <v>1.0064252067852877</v>
      </c>
      <c r="BN810" s="1571">
        <f>IRR($F621:BN621)</f>
        <v>1.0064252067852877</v>
      </c>
    </row>
    <row r="811" spans="1:66" x14ac:dyDescent="0.15">
      <c r="A811" s="1123"/>
      <c r="B811" s="1337"/>
      <c r="C811" s="3667"/>
      <c r="D811" s="1366" t="str">
        <f t="shared" si="218"/>
        <v>High Price Range</v>
      </c>
      <c r="E811" s="1394" t="str">
        <f t="shared" si="218"/>
        <v>Low Range CAPEX</v>
      </c>
      <c r="F811" s="1614">
        <f t="shared" si="213"/>
        <v>1.0854887886115425</v>
      </c>
      <c r="G811" s="1569">
        <f>IRR($F622:G622)</f>
        <v>0.29108880410868654</v>
      </c>
      <c r="H811" s="1569">
        <f>IRR($F622:H622)</f>
        <v>0.82633827824060258</v>
      </c>
      <c r="I811" s="1569">
        <f>IRR($F622:I622)</f>
        <v>0.98895412053756027</v>
      </c>
      <c r="J811" s="1569">
        <f>IRR($F622:J622)</f>
        <v>1.0465959843905392</v>
      </c>
      <c r="K811" s="1569">
        <f>IRR($F622:K622)</f>
        <v>1.0691006069099895</v>
      </c>
      <c r="L811" s="1569">
        <f>IRR($F622:L622)</f>
        <v>1.0783990947467474</v>
      </c>
      <c r="M811" s="1569">
        <f>IRR($F622:M622)</f>
        <v>1.0823723066459006</v>
      </c>
      <c r="N811" s="1569">
        <f>IRR($F622:N622)</f>
        <v>1.0841049582785609</v>
      </c>
      <c r="O811" s="1569">
        <f>IRR($F622:O622)</f>
        <v>1.0848702063301965</v>
      </c>
      <c r="P811" s="1569">
        <f>IRR($F622:P622)</f>
        <v>1.0852109925951199</v>
      </c>
      <c r="Q811" s="1569">
        <f>IRR($F622:Q622)</f>
        <v>1.0853636113525629</v>
      </c>
      <c r="R811" s="1569">
        <f>IRR($F622:R622)</f>
        <v>1.0854322368927107</v>
      </c>
      <c r="S811" s="1569">
        <f>IRR($F622:S622)</f>
        <v>1.085463188088994</v>
      </c>
      <c r="T811" s="1569">
        <f>IRR($F622:T622)</f>
        <v>1.0854771804759578</v>
      </c>
      <c r="U811" s="1569">
        <f>IRR($F622:U622)</f>
        <v>1.0854835180668201</v>
      </c>
      <c r="V811" s="1569">
        <f>IRR($F622:V622)</f>
        <v>1.0854863929640208</v>
      </c>
      <c r="W811" s="1569">
        <f>IRR($F622:W622)</f>
        <v>1.0854876987348234</v>
      </c>
      <c r="X811" s="1569">
        <f>IRR($F622:X622)</f>
        <v>1.0854882924262013</v>
      </c>
      <c r="Y811" s="1569">
        <f>IRR($F622:Y622)</f>
        <v>1.0854885625864474</v>
      </c>
      <c r="Z811" s="1569">
        <f>IRR($F622:Z622)</f>
        <v>1.0854886856070016</v>
      </c>
      <c r="AA811" s="1569">
        <f>IRR($F622:AA622)</f>
        <v>1.0854887416557766</v>
      </c>
      <c r="AB811" s="1569">
        <f>IRR($F622:AB622)</f>
        <v>1.0854887672021656</v>
      </c>
      <c r="AC811" s="1569">
        <f>IRR($F622:AC622)</f>
        <v>1.085488778849196</v>
      </c>
      <c r="AD811" s="1569">
        <f>IRR($F622:AD622)</f>
        <v>1.0854887841601695</v>
      </c>
      <c r="AE811" s="1569">
        <f>IRR($F622:AE622)</f>
        <v>1.0854887865820881</v>
      </c>
      <c r="AF811" s="1569">
        <f>IRR($F622:AF622)</f>
        <v>1.08548878768649</v>
      </c>
      <c r="AG811" s="1569">
        <f>IRR($F622:AG622)</f>
        <v>1.0854887881900281</v>
      </c>
      <c r="AH811" s="1569">
        <f>IRR($F622:AH622)</f>
        <v>1.0854887884195548</v>
      </c>
      <c r="AI811" s="1569">
        <f>IRR($F622:AI622)</f>
        <v>1.085488788524144</v>
      </c>
      <c r="AJ811" s="1569">
        <f>IRR($F622:AJ622)</f>
        <v>1.0854887885717814</v>
      </c>
      <c r="AK811" s="1569">
        <f>IRR($F622:AK622)</f>
        <v>1.0854887885934672</v>
      </c>
      <c r="AL811" s="1569">
        <f>IRR($F622:AL622)</f>
        <v>1.0854887886033322</v>
      </c>
      <c r="AM811" s="1569">
        <f>IRR($F622:AM622)</f>
        <v>1.0854887886078171</v>
      </c>
      <c r="AN811" s="1569">
        <f>IRR($F622:AN622)</f>
        <v>1.0854887886098541</v>
      </c>
      <c r="AO811" s="1569">
        <f>IRR($F622:AO622)</f>
        <v>1.0854887886107782</v>
      </c>
      <c r="AP811" s="1569">
        <f>IRR($F622:AP622)</f>
        <v>1.085488788611197</v>
      </c>
      <c r="AQ811" s="1569">
        <f>IRR($F622:AQ622)</f>
        <v>1.0854887886113866</v>
      </c>
      <c r="AR811" s="1569">
        <f>IRR($F622:AR622)</f>
        <v>1.0854887886114724</v>
      </c>
      <c r="AS811" s="1569">
        <f>IRR($F622:AS622)</f>
        <v>1.0854887886115105</v>
      </c>
      <c r="AT811" s="1569">
        <f>IRR($F622:AT622)</f>
        <v>1.0854887886115283</v>
      </c>
      <c r="AU811" s="1569">
        <f>IRR($F622:AU622)</f>
        <v>1.0854887886115359</v>
      </c>
      <c r="AV811" s="1569">
        <f>IRR($F622:AV622)</f>
        <v>1.0854887886115394</v>
      </c>
      <c r="AW811" s="1569">
        <f>IRR($F622:AW622)</f>
        <v>1.0854887886115412</v>
      </c>
      <c r="AX811" s="1569">
        <f>IRR($F622:AX622)</f>
        <v>1.0854887886115416</v>
      </c>
      <c r="AY811" s="1569">
        <f>IRR($F622:AY622)</f>
        <v>1.0854887886115416</v>
      </c>
      <c r="AZ811" s="1569">
        <f>IRR($F622:AZ622)</f>
        <v>1.0854887886115416</v>
      </c>
      <c r="BA811" s="1569">
        <f>IRR($F622:BA622)</f>
        <v>1.0854887886115425</v>
      </c>
      <c r="BB811" s="1569">
        <f>IRR($F622:BB622)</f>
        <v>1.0854887886115425</v>
      </c>
      <c r="BC811" s="1569">
        <f>IRR($F622:BC622)</f>
        <v>1.0854887886115425</v>
      </c>
      <c r="BD811" s="1569">
        <f>IRR($F622:BD622)</f>
        <v>1.0854887886115425</v>
      </c>
      <c r="BE811" s="1569">
        <f>IRR($F622:BE622)</f>
        <v>1.0854887886115425</v>
      </c>
      <c r="BF811" s="1569">
        <f>IRR($F622:BF622)</f>
        <v>1.0854887886115425</v>
      </c>
      <c r="BG811" s="1569">
        <f>IRR($F622:BG622)</f>
        <v>1.0854887886115425</v>
      </c>
      <c r="BH811" s="1569">
        <f>IRR($F622:BH622)</f>
        <v>1.0854887886115425</v>
      </c>
      <c r="BI811" s="1569">
        <f>IRR($F622:BI622)</f>
        <v>1.0854887886115425</v>
      </c>
      <c r="BJ811" s="1569">
        <f>IRR($F622:BJ622)</f>
        <v>1.0854887886115425</v>
      </c>
      <c r="BK811" s="1569">
        <f>IRR($F622:BK622)</f>
        <v>1.0854887886115425</v>
      </c>
      <c r="BL811" s="1569">
        <f>IRR($F622:BL622)</f>
        <v>1.0854887886115425</v>
      </c>
      <c r="BM811" s="1569">
        <f>IRR($F622:BM622)</f>
        <v>1.0854887886115425</v>
      </c>
      <c r="BN811" s="1571">
        <f>IRR($F622:BN622)</f>
        <v>1.0854887886115425</v>
      </c>
    </row>
    <row r="812" spans="1:66" x14ac:dyDescent="0.15">
      <c r="A812" s="1123"/>
      <c r="B812" s="1337"/>
      <c r="C812" s="3668"/>
      <c r="D812" s="1367" t="str">
        <f t="shared" si="218"/>
        <v>High Price Range</v>
      </c>
      <c r="E812" s="1393" t="str">
        <f t="shared" si="218"/>
        <v>Low Range CAPEX</v>
      </c>
      <c r="F812" s="1615">
        <f t="shared" si="213"/>
        <v>1.1584218380732119</v>
      </c>
      <c r="G812" s="1572">
        <f>IRR($F623:G623)</f>
        <v>0.29108880410868654</v>
      </c>
      <c r="H812" s="1572">
        <f>IRR($F623:H623)</f>
        <v>0.86979447661840448</v>
      </c>
      <c r="I812" s="1572">
        <f>IRR($F623:I623)</f>
        <v>1.0497618482663356</v>
      </c>
      <c r="J812" s="1572">
        <f>IRR($F623:J623)</f>
        <v>1.1143352998218643</v>
      </c>
      <c r="K812" s="1572">
        <f>IRR($F623:K623)</f>
        <v>1.1397530139684684</v>
      </c>
      <c r="L812" s="1572">
        <f>IRR($F623:L623)</f>
        <v>1.1503179552626057</v>
      </c>
      <c r="M812" s="1572">
        <f>IRR($F623:M623)</f>
        <v>1.15485194190921</v>
      </c>
      <c r="N812" s="1572">
        <f>IRR($F623:N623)</f>
        <v>1.1568350137399812</v>
      </c>
      <c r="O812" s="1572">
        <f>IRR($F623:O623)</f>
        <v>1.1577124182636536</v>
      </c>
      <c r="P812" s="1572">
        <f>IRR($F623:P623)</f>
        <v>1.158103442417052</v>
      </c>
      <c r="Q812" s="1572">
        <f>IRR($F623:Q623)</f>
        <v>1.1582785390894381</v>
      </c>
      <c r="R812" s="1572">
        <f>IRR($F623:R623)</f>
        <v>1.1583572070100407</v>
      </c>
      <c r="S812" s="1572">
        <f>IRR($F623:S623)</f>
        <v>1.1583926384486567</v>
      </c>
      <c r="T812" s="1572">
        <f>IRR($F623:T623)</f>
        <v>1.1584086273363394</v>
      </c>
      <c r="U812" s="1572">
        <f>IRR($F623:U623)</f>
        <v>1.158415853924915</v>
      </c>
      <c r="V812" s="1572">
        <f>IRR($F623:V623)</f>
        <v>1.1584191245291668</v>
      </c>
      <c r="W812" s="1572">
        <f>IRR($F623:W623)</f>
        <v>1.1584206064480438</v>
      </c>
      <c r="X812" s="1572">
        <f>IRR($F623:X623)</f>
        <v>1.1584212785925714</v>
      </c>
      <c r="Y812" s="1572">
        <f>IRR($F623:Y623)</f>
        <v>1.1584215837294383</v>
      </c>
      <c r="Z812" s="1572">
        <f>IRR($F623:Z623)</f>
        <v>1.1584217223669881</v>
      </c>
      <c r="AA812" s="1572">
        <f>IRR($F623:AA623)</f>
        <v>1.158421785402878</v>
      </c>
      <c r="AB812" s="1572">
        <f>IRR($F623:AB623)</f>
        <v>1.1584218140834075</v>
      </c>
      <c r="AC812" s="1572">
        <f>IRR($F623:AC623)</f>
        <v>1.1584218271407267</v>
      </c>
      <c r="AD812" s="1572">
        <f>IRR($F623:AD623)</f>
        <v>1.1584218330886698</v>
      </c>
      <c r="AE812" s="1572">
        <f>IRR($F623:AE623)</f>
        <v>1.1584218357995271</v>
      </c>
      <c r="AF812" s="1572">
        <f>IRR($F623:AF623)</f>
        <v>1.1584218370356356</v>
      </c>
      <c r="AG812" s="1572">
        <f>IRR($F623:AG623)</f>
        <v>1.1584218375995348</v>
      </c>
      <c r="AH812" s="1572">
        <f>IRR($F623:AH623)</f>
        <v>1.1584218378568867</v>
      </c>
      <c r="AI812" s="1572">
        <f>IRR($F623:AI623)</f>
        <v>1.1584218379743838</v>
      </c>
      <c r="AJ812" s="1572">
        <f>IRR($F623:AJ623)</f>
        <v>1.158421838028048</v>
      </c>
      <c r="AK812" s="1572">
        <f>IRR($F623:AK623)</f>
        <v>1.1584218380525653</v>
      </c>
      <c r="AL812" s="1572">
        <f>IRR($F623:AL623)</f>
        <v>1.1584218380637714</v>
      </c>
      <c r="AM812" s="1572">
        <f>IRR($F623:AM623)</f>
        <v>1.1584218380688935</v>
      </c>
      <c r="AN812" s="1572">
        <f>IRR($F623:AN623)</f>
        <v>1.1584218380712366</v>
      </c>
      <c r="AO812" s="1572">
        <f>IRR($F623:AO623)</f>
        <v>1.1584218380723077</v>
      </c>
      <c r="AP812" s="1572">
        <f>IRR($F623:AP623)</f>
        <v>1.158421838072798</v>
      </c>
      <c r="AQ812" s="1572">
        <f>IRR($F623:AQ623)</f>
        <v>1.1584218380730222</v>
      </c>
      <c r="AR812" s="1572">
        <f>IRR($F623:AR623)</f>
        <v>1.1584218380731253</v>
      </c>
      <c r="AS812" s="1572">
        <f>IRR($F623:AS623)</f>
        <v>1.1584218380731723</v>
      </c>
      <c r="AT812" s="1572">
        <f>IRR($F623:AT623)</f>
        <v>1.1584218380731937</v>
      </c>
      <c r="AU812" s="1572">
        <f>IRR($F623:AU623)</f>
        <v>1.1584218380732034</v>
      </c>
      <c r="AV812" s="1572">
        <f>IRR($F623:AV623)</f>
        <v>1.1584218380732079</v>
      </c>
      <c r="AW812" s="1572">
        <f>IRR($F623:AW623)</f>
        <v>1.1584218380732101</v>
      </c>
      <c r="AX812" s="1572">
        <f>IRR($F623:AX623)</f>
        <v>1.158421838073211</v>
      </c>
      <c r="AY812" s="1572">
        <f>IRR($F623:AY623)</f>
        <v>1.1584218380732119</v>
      </c>
      <c r="AZ812" s="1572">
        <f>IRR($F623:AZ623)</f>
        <v>1.1584218380732119</v>
      </c>
      <c r="BA812" s="1572">
        <f>IRR($F623:BA623)</f>
        <v>1.1584218380732119</v>
      </c>
      <c r="BB812" s="1572">
        <f>IRR($F623:BB623)</f>
        <v>1.1584218380732119</v>
      </c>
      <c r="BC812" s="1572">
        <f>IRR($F623:BC623)</f>
        <v>1.1584218380732119</v>
      </c>
      <c r="BD812" s="1572">
        <f>IRR($F623:BD623)</f>
        <v>1.1584218380732119</v>
      </c>
      <c r="BE812" s="1572">
        <f>IRR($F623:BE623)</f>
        <v>1.1584218380732119</v>
      </c>
      <c r="BF812" s="1572">
        <f>IRR($F623:BF623)</f>
        <v>1.1584218380732119</v>
      </c>
      <c r="BG812" s="1572">
        <f>IRR($F623:BG623)</f>
        <v>1.1584218380732119</v>
      </c>
      <c r="BH812" s="1572">
        <f>IRR($F623:BH623)</f>
        <v>1.1584218380732119</v>
      </c>
      <c r="BI812" s="1572">
        <f>IRR($F623:BI623)</f>
        <v>1.1584218380732119</v>
      </c>
      <c r="BJ812" s="1572">
        <f>IRR($F623:BJ623)</f>
        <v>1.1584218380732119</v>
      </c>
      <c r="BK812" s="1572">
        <f>IRR($F623:BK623)</f>
        <v>1.1584218380732119</v>
      </c>
      <c r="BL812" s="1572">
        <f>IRR($F623:BL623)</f>
        <v>1.1584218380732119</v>
      </c>
      <c r="BM812" s="1572">
        <f>IRR($F623:BM623)</f>
        <v>1.1584218380732119</v>
      </c>
      <c r="BN812" s="1573">
        <f>IRR($F623:BN623)</f>
        <v>1.1584218380732119</v>
      </c>
    </row>
    <row r="813" spans="1:66" ht="8.25" customHeight="1" x14ac:dyDescent="0.15">
      <c r="A813" s="1123"/>
      <c r="B813" s="1337"/>
      <c r="C813" s="3666" t="str">
        <f>C782</f>
        <v>High Range Opex - High</v>
      </c>
      <c r="D813" s="1366"/>
      <c r="E813" s="1394"/>
      <c r="F813" s="1616"/>
      <c r="G813" s="1569"/>
      <c r="H813" s="1569"/>
      <c r="I813" s="1569"/>
      <c r="J813" s="1569"/>
      <c r="K813" s="1569"/>
      <c r="L813" s="1569"/>
      <c r="M813" s="1569"/>
      <c r="N813" s="1569"/>
      <c r="O813" s="1569"/>
      <c r="P813" s="1569"/>
      <c r="Q813" s="1569"/>
      <c r="R813" s="1569"/>
      <c r="S813" s="1569"/>
      <c r="T813" s="1569"/>
      <c r="U813" s="1569"/>
      <c r="V813" s="1569"/>
      <c r="W813" s="1569"/>
      <c r="X813" s="1569"/>
      <c r="Y813" s="1569"/>
      <c r="Z813" s="1569"/>
      <c r="AA813" s="1569"/>
      <c r="AB813" s="1569"/>
      <c r="AC813" s="1569"/>
      <c r="AD813" s="1569"/>
      <c r="AE813" s="1569"/>
      <c r="AF813" s="1569"/>
      <c r="AG813" s="1569"/>
      <c r="AH813" s="1569"/>
      <c r="AI813" s="1569"/>
      <c r="AJ813" s="1569"/>
      <c r="AK813" s="1569"/>
      <c r="AL813" s="1569"/>
      <c r="AM813" s="1569"/>
      <c r="AN813" s="1569"/>
      <c r="AO813" s="1569"/>
      <c r="AP813" s="1569"/>
      <c r="AQ813" s="1569"/>
      <c r="AR813" s="1569"/>
      <c r="AS813" s="1569"/>
      <c r="AT813" s="1569"/>
      <c r="AU813" s="1569"/>
      <c r="AV813" s="1569"/>
      <c r="AW813" s="1569"/>
      <c r="AX813" s="1569"/>
      <c r="AY813" s="1569"/>
      <c r="AZ813" s="1569"/>
      <c r="BA813" s="1569"/>
      <c r="BB813" s="1569"/>
      <c r="BC813" s="1569"/>
      <c r="BD813" s="1569"/>
      <c r="BE813" s="1569"/>
      <c r="BF813" s="1569"/>
      <c r="BG813" s="1569"/>
      <c r="BH813" s="1569"/>
      <c r="BI813" s="1569"/>
      <c r="BJ813" s="1569"/>
      <c r="BK813" s="1569"/>
      <c r="BL813" s="1569"/>
      <c r="BM813" s="1569"/>
      <c r="BN813" s="1571"/>
    </row>
    <row r="814" spans="1:66" x14ac:dyDescent="0.15">
      <c r="A814" s="1123"/>
      <c r="B814" s="1337"/>
      <c r="C814" s="3667"/>
      <c r="D814" s="1366" t="str">
        <f t="shared" ref="D814:E816" si="219">D752</f>
        <v>Low Price Range</v>
      </c>
      <c r="E814" s="1394" t="str">
        <f t="shared" si="219"/>
        <v>Low Range CAPEX</v>
      </c>
      <c r="F814" s="1616" t="e">
        <f t="shared" si="213"/>
        <v>#NUM!</v>
      </c>
      <c r="G814" s="1569" t="e">
        <f>IRR($F625:G625)</f>
        <v>#NUM!</v>
      </c>
      <c r="H814" s="1569" t="e">
        <f>IRR($F625:H625)</f>
        <v>#NUM!</v>
      </c>
      <c r="I814" s="1569" t="e">
        <f>IRR($F625:I625)</f>
        <v>#NUM!</v>
      </c>
      <c r="J814" s="1569" t="e">
        <f>IRR($F625:J625)</f>
        <v>#NUM!</v>
      </c>
      <c r="K814" s="1569" t="e">
        <f>IRR($F625:K625)</f>
        <v>#NUM!</v>
      </c>
      <c r="L814" s="1569" t="e">
        <f>IRR($F625:L625)</f>
        <v>#NUM!</v>
      </c>
      <c r="M814" s="1569" t="e">
        <f>IRR($F625:M625)</f>
        <v>#NUM!</v>
      </c>
      <c r="N814" s="1569" t="e">
        <f>IRR($F625:N625)</f>
        <v>#NUM!</v>
      </c>
      <c r="O814" s="1569" t="e">
        <f>IRR($F625:O625)</f>
        <v>#NUM!</v>
      </c>
      <c r="P814" s="1569" t="e">
        <f>IRR($F625:P625)</f>
        <v>#NUM!</v>
      </c>
      <c r="Q814" s="1569" t="e">
        <f>IRR($F625:Q625)</f>
        <v>#NUM!</v>
      </c>
      <c r="R814" s="1569" t="e">
        <f>IRR($F625:R625)</f>
        <v>#NUM!</v>
      </c>
      <c r="S814" s="1569" t="e">
        <f>IRR($F625:S625)</f>
        <v>#NUM!</v>
      </c>
      <c r="T814" s="1569" t="e">
        <f>IRR($F625:T625)</f>
        <v>#NUM!</v>
      </c>
      <c r="U814" s="1569" t="e">
        <f>IRR($F625:U625)</f>
        <v>#NUM!</v>
      </c>
      <c r="V814" s="1569" t="e">
        <f>IRR($F625:V625)</f>
        <v>#NUM!</v>
      </c>
      <c r="W814" s="1569" t="e">
        <f>IRR($F625:W625)</f>
        <v>#NUM!</v>
      </c>
      <c r="X814" s="1569" t="e">
        <f>IRR($F625:X625)</f>
        <v>#NUM!</v>
      </c>
      <c r="Y814" s="1569" t="e">
        <f>IRR($F625:Y625)</f>
        <v>#NUM!</v>
      </c>
      <c r="Z814" s="1569" t="e">
        <f>IRR($F625:Z625)</f>
        <v>#NUM!</v>
      </c>
      <c r="AA814" s="1569" t="e">
        <f>IRR($F625:AA625)</f>
        <v>#NUM!</v>
      </c>
      <c r="AB814" s="1569" t="e">
        <f>IRR($F625:AB625)</f>
        <v>#NUM!</v>
      </c>
      <c r="AC814" s="1569" t="e">
        <f>IRR($F625:AC625)</f>
        <v>#NUM!</v>
      </c>
      <c r="AD814" s="1569" t="e">
        <f>IRR($F625:AD625)</f>
        <v>#NUM!</v>
      </c>
      <c r="AE814" s="1569" t="e">
        <f>IRR($F625:AE625)</f>
        <v>#NUM!</v>
      </c>
      <c r="AF814" s="1569" t="e">
        <f>IRR($F625:AF625)</f>
        <v>#NUM!</v>
      </c>
      <c r="AG814" s="1569" t="e">
        <f>IRR($F625:AG625)</f>
        <v>#NUM!</v>
      </c>
      <c r="AH814" s="1569" t="e">
        <f>IRR($F625:AH625)</f>
        <v>#NUM!</v>
      </c>
      <c r="AI814" s="1569" t="e">
        <f>IRR($F625:AI625)</f>
        <v>#NUM!</v>
      </c>
      <c r="AJ814" s="1569" t="e">
        <f>IRR($F625:AJ625)</f>
        <v>#NUM!</v>
      </c>
      <c r="AK814" s="1569" t="e">
        <f>IRR($F625:AK625)</f>
        <v>#NUM!</v>
      </c>
      <c r="AL814" s="1569" t="e">
        <f>IRR($F625:AL625)</f>
        <v>#NUM!</v>
      </c>
      <c r="AM814" s="1569" t="e">
        <f>IRR($F625:AM625)</f>
        <v>#NUM!</v>
      </c>
      <c r="AN814" s="1569" t="e">
        <f>IRR($F625:AN625)</f>
        <v>#NUM!</v>
      </c>
      <c r="AO814" s="1569" t="e">
        <f>IRR($F625:AO625)</f>
        <v>#NUM!</v>
      </c>
      <c r="AP814" s="1569" t="e">
        <f>IRR($F625:AP625)</f>
        <v>#NUM!</v>
      </c>
      <c r="AQ814" s="1569" t="e">
        <f>IRR($F625:AQ625)</f>
        <v>#NUM!</v>
      </c>
      <c r="AR814" s="1569" t="e">
        <f>IRR($F625:AR625)</f>
        <v>#NUM!</v>
      </c>
      <c r="AS814" s="1569" t="e">
        <f>IRR($F625:AS625)</f>
        <v>#NUM!</v>
      </c>
      <c r="AT814" s="1569" t="e">
        <f>IRR($F625:AT625)</f>
        <v>#NUM!</v>
      </c>
      <c r="AU814" s="1569" t="e">
        <f>IRR($F625:AU625)</f>
        <v>#NUM!</v>
      </c>
      <c r="AV814" s="1569" t="e">
        <f>IRR($F625:AV625)</f>
        <v>#NUM!</v>
      </c>
      <c r="AW814" s="1569" t="e">
        <f>IRR($F625:AW625)</f>
        <v>#NUM!</v>
      </c>
      <c r="AX814" s="1569" t="e">
        <f>IRR($F625:AX625)</f>
        <v>#NUM!</v>
      </c>
      <c r="AY814" s="1569" t="e">
        <f>IRR($F625:AY625)</f>
        <v>#NUM!</v>
      </c>
      <c r="AZ814" s="1569" t="e">
        <f>IRR($F625:AZ625)</f>
        <v>#NUM!</v>
      </c>
      <c r="BA814" s="1569" t="e">
        <f>IRR($F625:BA625)</f>
        <v>#NUM!</v>
      </c>
      <c r="BB814" s="1569" t="e">
        <f>IRR($F625:BB625)</f>
        <v>#NUM!</v>
      </c>
      <c r="BC814" s="1569" t="e">
        <f>IRR($F625:BC625)</f>
        <v>#NUM!</v>
      </c>
      <c r="BD814" s="1569" t="e">
        <f>IRR($F625:BD625)</f>
        <v>#NUM!</v>
      </c>
      <c r="BE814" s="1569" t="e">
        <f>IRR($F625:BE625)</f>
        <v>#NUM!</v>
      </c>
      <c r="BF814" s="1569" t="e">
        <f>IRR($F625:BF625)</f>
        <v>#NUM!</v>
      </c>
      <c r="BG814" s="1569" t="e">
        <f>IRR($F625:BG625)</f>
        <v>#NUM!</v>
      </c>
      <c r="BH814" s="1569" t="e">
        <f>IRR($F625:BH625)</f>
        <v>#NUM!</v>
      </c>
      <c r="BI814" s="1569" t="e">
        <f>IRR($F625:BI625)</f>
        <v>#NUM!</v>
      </c>
      <c r="BJ814" s="1569" t="e">
        <f>IRR($F625:BJ625)</f>
        <v>#NUM!</v>
      </c>
      <c r="BK814" s="1569" t="e">
        <f>IRR($F625:BK625)</f>
        <v>#NUM!</v>
      </c>
      <c r="BL814" s="1569" t="e">
        <f>IRR($F625:BL625)</f>
        <v>#NUM!</v>
      </c>
      <c r="BM814" s="1569" t="e">
        <f>IRR($F625:BM625)</f>
        <v>#NUM!</v>
      </c>
      <c r="BN814" s="1571" t="e">
        <f>IRR($F625:BN625)</f>
        <v>#NUM!</v>
      </c>
    </row>
    <row r="815" spans="1:66" x14ac:dyDescent="0.15">
      <c r="A815" s="1123"/>
      <c r="B815" s="1337"/>
      <c r="C815" s="3667"/>
      <c r="D815" s="1366" t="str">
        <f t="shared" si="219"/>
        <v>Low Price Range</v>
      </c>
      <c r="E815" s="1394" t="str">
        <f t="shared" si="219"/>
        <v>Low Range CAPEX</v>
      </c>
      <c r="F815" s="1616" t="e">
        <f t="shared" si="213"/>
        <v>#NUM!</v>
      </c>
      <c r="G815" s="1569" t="e">
        <f>IRR($F626:G626)</f>
        <v>#NUM!</v>
      </c>
      <c r="H815" s="1569" t="e">
        <f>IRR($F626:H626)</f>
        <v>#NUM!</v>
      </c>
      <c r="I815" s="1569" t="e">
        <f>IRR($F626:I626)</f>
        <v>#NUM!</v>
      </c>
      <c r="J815" s="1569" t="e">
        <f>IRR($F626:J626)</f>
        <v>#NUM!</v>
      </c>
      <c r="K815" s="1569" t="e">
        <f>IRR($F626:K626)</f>
        <v>#NUM!</v>
      </c>
      <c r="L815" s="1569" t="e">
        <f>IRR($F626:L626)</f>
        <v>#NUM!</v>
      </c>
      <c r="M815" s="1569" t="e">
        <f>IRR($F626:M626)</f>
        <v>#NUM!</v>
      </c>
      <c r="N815" s="1569" t="e">
        <f>IRR($F626:N626)</f>
        <v>#NUM!</v>
      </c>
      <c r="O815" s="1569" t="e">
        <f>IRR($F626:O626)</f>
        <v>#NUM!</v>
      </c>
      <c r="P815" s="1569" t="e">
        <f>IRR($F626:P626)</f>
        <v>#NUM!</v>
      </c>
      <c r="Q815" s="1569" t="e">
        <f>IRR($F626:Q626)</f>
        <v>#NUM!</v>
      </c>
      <c r="R815" s="1569" t="e">
        <f>IRR($F626:R626)</f>
        <v>#NUM!</v>
      </c>
      <c r="S815" s="1569" t="e">
        <f>IRR($F626:S626)</f>
        <v>#NUM!</v>
      </c>
      <c r="T815" s="1569" t="e">
        <f>IRR($F626:T626)</f>
        <v>#NUM!</v>
      </c>
      <c r="U815" s="1569" t="e">
        <f>IRR($F626:U626)</f>
        <v>#NUM!</v>
      </c>
      <c r="V815" s="1569" t="e">
        <f>IRR($F626:V626)</f>
        <v>#NUM!</v>
      </c>
      <c r="W815" s="1569" t="e">
        <f>IRR($F626:W626)</f>
        <v>#NUM!</v>
      </c>
      <c r="X815" s="1569" t="e">
        <f>IRR($F626:X626)</f>
        <v>#NUM!</v>
      </c>
      <c r="Y815" s="1569" t="e">
        <f>IRR($F626:Y626)</f>
        <v>#NUM!</v>
      </c>
      <c r="Z815" s="1569" t="e">
        <f>IRR($F626:Z626)</f>
        <v>#NUM!</v>
      </c>
      <c r="AA815" s="1569" t="e">
        <f>IRR($F626:AA626)</f>
        <v>#NUM!</v>
      </c>
      <c r="AB815" s="1569" t="e">
        <f>IRR($F626:AB626)</f>
        <v>#NUM!</v>
      </c>
      <c r="AC815" s="1569" t="e">
        <f>IRR($F626:AC626)</f>
        <v>#NUM!</v>
      </c>
      <c r="AD815" s="1569" t="e">
        <f>IRR($F626:AD626)</f>
        <v>#NUM!</v>
      </c>
      <c r="AE815" s="1569" t="e">
        <f>IRR($F626:AE626)</f>
        <v>#NUM!</v>
      </c>
      <c r="AF815" s="1569" t="e">
        <f>IRR($F626:AF626)</f>
        <v>#NUM!</v>
      </c>
      <c r="AG815" s="1569" t="e">
        <f>IRR($F626:AG626)</f>
        <v>#NUM!</v>
      </c>
      <c r="AH815" s="1569" t="e">
        <f>IRR($F626:AH626)</f>
        <v>#NUM!</v>
      </c>
      <c r="AI815" s="1569" t="e">
        <f>IRR($F626:AI626)</f>
        <v>#NUM!</v>
      </c>
      <c r="AJ815" s="1569" t="e">
        <f>IRR($F626:AJ626)</f>
        <v>#NUM!</v>
      </c>
      <c r="AK815" s="1569" t="e">
        <f>IRR($F626:AK626)</f>
        <v>#NUM!</v>
      </c>
      <c r="AL815" s="1569" t="e">
        <f>IRR($F626:AL626)</f>
        <v>#NUM!</v>
      </c>
      <c r="AM815" s="1569" t="e">
        <f>IRR($F626:AM626)</f>
        <v>#NUM!</v>
      </c>
      <c r="AN815" s="1569" t="e">
        <f>IRR($F626:AN626)</f>
        <v>#NUM!</v>
      </c>
      <c r="AO815" s="1569" t="e">
        <f>IRR($F626:AO626)</f>
        <v>#NUM!</v>
      </c>
      <c r="AP815" s="1569" t="e">
        <f>IRR($F626:AP626)</f>
        <v>#NUM!</v>
      </c>
      <c r="AQ815" s="1569" t="e">
        <f>IRR($F626:AQ626)</f>
        <v>#NUM!</v>
      </c>
      <c r="AR815" s="1569" t="e">
        <f>IRR($F626:AR626)</f>
        <v>#NUM!</v>
      </c>
      <c r="AS815" s="1569" t="e">
        <f>IRR($F626:AS626)</f>
        <v>#NUM!</v>
      </c>
      <c r="AT815" s="1569" t="e">
        <f>IRR($F626:AT626)</f>
        <v>#NUM!</v>
      </c>
      <c r="AU815" s="1569" t="e">
        <f>IRR($F626:AU626)</f>
        <v>#NUM!</v>
      </c>
      <c r="AV815" s="1569" t="e">
        <f>IRR($F626:AV626)</f>
        <v>#NUM!</v>
      </c>
      <c r="AW815" s="1569" t="e">
        <f>IRR($F626:AW626)</f>
        <v>#NUM!</v>
      </c>
      <c r="AX815" s="1569" t="e">
        <f>IRR($F626:AX626)</f>
        <v>#NUM!</v>
      </c>
      <c r="AY815" s="1569" t="e">
        <f>IRR($F626:AY626)</f>
        <v>#NUM!</v>
      </c>
      <c r="AZ815" s="1569" t="e">
        <f>IRR($F626:AZ626)</f>
        <v>#NUM!</v>
      </c>
      <c r="BA815" s="1569" t="e">
        <f>IRR($F626:BA626)</f>
        <v>#NUM!</v>
      </c>
      <c r="BB815" s="1569" t="e">
        <f>IRR($F626:BB626)</f>
        <v>#NUM!</v>
      </c>
      <c r="BC815" s="1569" t="e">
        <f>IRR($F626:BC626)</f>
        <v>#NUM!</v>
      </c>
      <c r="BD815" s="1569" t="e">
        <f>IRR($F626:BD626)</f>
        <v>#NUM!</v>
      </c>
      <c r="BE815" s="1569" t="e">
        <f>IRR($F626:BE626)</f>
        <v>#NUM!</v>
      </c>
      <c r="BF815" s="1569" t="e">
        <f>IRR($F626:BF626)</f>
        <v>#NUM!</v>
      </c>
      <c r="BG815" s="1569" t="e">
        <f>IRR($F626:BG626)</f>
        <v>#NUM!</v>
      </c>
      <c r="BH815" s="1569" t="e">
        <f>IRR($F626:BH626)</f>
        <v>#NUM!</v>
      </c>
      <c r="BI815" s="1569" t="e">
        <f>IRR($F626:BI626)</f>
        <v>#NUM!</v>
      </c>
      <c r="BJ815" s="1569" t="e">
        <f>IRR($F626:BJ626)</f>
        <v>#NUM!</v>
      </c>
      <c r="BK815" s="1569" t="e">
        <f>IRR($F626:BK626)</f>
        <v>#NUM!</v>
      </c>
      <c r="BL815" s="1569" t="e">
        <f>IRR($F626:BL626)</f>
        <v>#NUM!</v>
      </c>
      <c r="BM815" s="1569" t="e">
        <f>IRR($F626:BM626)</f>
        <v>#NUM!</v>
      </c>
      <c r="BN815" s="1571" t="e">
        <f>IRR($F626:BN626)</f>
        <v>#NUM!</v>
      </c>
    </row>
    <row r="816" spans="1:66" x14ac:dyDescent="0.15">
      <c r="A816" s="1123"/>
      <c r="B816" s="1337"/>
      <c r="C816" s="3667"/>
      <c r="D816" s="1366" t="str">
        <f t="shared" si="219"/>
        <v>Low Price Range</v>
      </c>
      <c r="E816" s="1394" t="str">
        <f t="shared" si="219"/>
        <v>Low Range CAPEX</v>
      </c>
      <c r="F816" s="1616" t="e">
        <f t="shared" si="213"/>
        <v>#NUM!</v>
      </c>
      <c r="G816" s="1569" t="e">
        <f>IRR($F627:G627)</f>
        <v>#NUM!</v>
      </c>
      <c r="H816" s="1569" t="e">
        <f>IRR($F627:H627)</f>
        <v>#NUM!</v>
      </c>
      <c r="I816" s="1569" t="e">
        <f>IRR($F627:I627)</f>
        <v>#NUM!</v>
      </c>
      <c r="J816" s="1569" t="e">
        <f>IRR($F627:J627)</f>
        <v>#NUM!</v>
      </c>
      <c r="K816" s="1569" t="e">
        <f>IRR($F627:K627)</f>
        <v>#NUM!</v>
      </c>
      <c r="L816" s="1569" t="e">
        <f>IRR($F627:L627)</f>
        <v>#NUM!</v>
      </c>
      <c r="M816" s="1569" t="e">
        <f>IRR($F627:M627)</f>
        <v>#NUM!</v>
      </c>
      <c r="N816" s="1569" t="e">
        <f>IRR($F627:N627)</f>
        <v>#NUM!</v>
      </c>
      <c r="O816" s="1569" t="e">
        <f>IRR($F627:O627)</f>
        <v>#NUM!</v>
      </c>
      <c r="P816" s="1569" t="e">
        <f>IRR($F627:P627)</f>
        <v>#NUM!</v>
      </c>
      <c r="Q816" s="1569" t="e">
        <f>IRR($F627:Q627)</f>
        <v>#NUM!</v>
      </c>
      <c r="R816" s="1569" t="e">
        <f>IRR($F627:R627)</f>
        <v>#NUM!</v>
      </c>
      <c r="S816" s="1569" t="e">
        <f>IRR($F627:S627)</f>
        <v>#NUM!</v>
      </c>
      <c r="T816" s="1569" t="e">
        <f>IRR($F627:T627)</f>
        <v>#NUM!</v>
      </c>
      <c r="U816" s="1569" t="e">
        <f>IRR($F627:U627)</f>
        <v>#NUM!</v>
      </c>
      <c r="V816" s="1569" t="e">
        <f>IRR($F627:V627)</f>
        <v>#NUM!</v>
      </c>
      <c r="W816" s="1569" t="e">
        <f>IRR($F627:W627)</f>
        <v>#NUM!</v>
      </c>
      <c r="X816" s="1569" t="e">
        <f>IRR($F627:X627)</f>
        <v>#NUM!</v>
      </c>
      <c r="Y816" s="1569" t="e">
        <f>IRR($F627:Y627)</f>
        <v>#NUM!</v>
      </c>
      <c r="Z816" s="1569" t="e">
        <f>IRR($F627:Z627)</f>
        <v>#NUM!</v>
      </c>
      <c r="AA816" s="1569" t="e">
        <f>IRR($F627:AA627)</f>
        <v>#NUM!</v>
      </c>
      <c r="AB816" s="1569" t="e">
        <f>IRR($F627:AB627)</f>
        <v>#NUM!</v>
      </c>
      <c r="AC816" s="1569" t="e">
        <f>IRR($F627:AC627)</f>
        <v>#NUM!</v>
      </c>
      <c r="AD816" s="1569" t="e">
        <f>IRR($F627:AD627)</f>
        <v>#NUM!</v>
      </c>
      <c r="AE816" s="1569" t="e">
        <f>IRR($F627:AE627)</f>
        <v>#NUM!</v>
      </c>
      <c r="AF816" s="1569" t="e">
        <f>IRR($F627:AF627)</f>
        <v>#NUM!</v>
      </c>
      <c r="AG816" s="1569" t="e">
        <f>IRR($F627:AG627)</f>
        <v>#NUM!</v>
      </c>
      <c r="AH816" s="1569" t="e">
        <f>IRR($F627:AH627)</f>
        <v>#NUM!</v>
      </c>
      <c r="AI816" s="1569" t="e">
        <f>IRR($F627:AI627)</f>
        <v>#NUM!</v>
      </c>
      <c r="AJ816" s="1569" t="e">
        <f>IRR($F627:AJ627)</f>
        <v>#NUM!</v>
      </c>
      <c r="AK816" s="1569" t="e">
        <f>IRR($F627:AK627)</f>
        <v>#NUM!</v>
      </c>
      <c r="AL816" s="1569" t="e">
        <f>IRR($F627:AL627)</f>
        <v>#NUM!</v>
      </c>
      <c r="AM816" s="1569" t="e">
        <f>IRR($F627:AM627)</f>
        <v>#NUM!</v>
      </c>
      <c r="AN816" s="1569" t="e">
        <f>IRR($F627:AN627)</f>
        <v>#NUM!</v>
      </c>
      <c r="AO816" s="1569" t="e">
        <f>IRR($F627:AO627)</f>
        <v>#NUM!</v>
      </c>
      <c r="AP816" s="1569" t="e">
        <f>IRR($F627:AP627)</f>
        <v>#NUM!</v>
      </c>
      <c r="AQ816" s="1569" t="e">
        <f>IRR($F627:AQ627)</f>
        <v>#NUM!</v>
      </c>
      <c r="AR816" s="1569" t="e">
        <f>IRR($F627:AR627)</f>
        <v>#NUM!</v>
      </c>
      <c r="AS816" s="1569" t="e">
        <f>IRR($F627:AS627)</f>
        <v>#NUM!</v>
      </c>
      <c r="AT816" s="1569" t="e">
        <f>IRR($F627:AT627)</f>
        <v>#NUM!</v>
      </c>
      <c r="AU816" s="1569" t="e">
        <f>IRR($F627:AU627)</f>
        <v>#NUM!</v>
      </c>
      <c r="AV816" s="1569" t="e">
        <f>IRR($F627:AV627)</f>
        <v>#NUM!</v>
      </c>
      <c r="AW816" s="1569" t="e">
        <f>IRR($F627:AW627)</f>
        <v>#NUM!</v>
      </c>
      <c r="AX816" s="1569" t="e">
        <f>IRR($F627:AX627)</f>
        <v>#NUM!</v>
      </c>
      <c r="AY816" s="1569" t="e">
        <f>IRR($F627:AY627)</f>
        <v>#NUM!</v>
      </c>
      <c r="AZ816" s="1569" t="e">
        <f>IRR($F627:AZ627)</f>
        <v>#NUM!</v>
      </c>
      <c r="BA816" s="1569" t="e">
        <f>IRR($F627:BA627)</f>
        <v>#NUM!</v>
      </c>
      <c r="BB816" s="1569" t="e">
        <f>IRR($F627:BB627)</f>
        <v>#NUM!</v>
      </c>
      <c r="BC816" s="1569" t="e">
        <f>IRR($F627:BC627)</f>
        <v>#NUM!</v>
      </c>
      <c r="BD816" s="1569" t="e">
        <f>IRR($F627:BD627)</f>
        <v>#NUM!</v>
      </c>
      <c r="BE816" s="1569" t="e">
        <f>IRR($F627:BE627)</f>
        <v>#NUM!</v>
      </c>
      <c r="BF816" s="1569" t="e">
        <f>IRR($F627:BF627)</f>
        <v>#NUM!</v>
      </c>
      <c r="BG816" s="1569" t="e">
        <f>IRR($F627:BG627)</f>
        <v>#NUM!</v>
      </c>
      <c r="BH816" s="1569" t="e">
        <f>IRR($F627:BH627)</f>
        <v>#NUM!</v>
      </c>
      <c r="BI816" s="1569" t="e">
        <f>IRR($F627:BI627)</f>
        <v>#NUM!</v>
      </c>
      <c r="BJ816" s="1569" t="e">
        <f>IRR($F627:BJ627)</f>
        <v>#NUM!</v>
      </c>
      <c r="BK816" s="1569" t="e">
        <f>IRR($F627:BK627)</f>
        <v>#NUM!</v>
      </c>
      <c r="BL816" s="1569" t="e">
        <f>IRR($F627:BL627)</f>
        <v>#NUM!</v>
      </c>
      <c r="BM816" s="1569" t="e">
        <f>IRR($F627:BM627)</f>
        <v>#NUM!</v>
      </c>
      <c r="BN816" s="1571" t="e">
        <f>IRR($F627:BN627)</f>
        <v>#NUM!</v>
      </c>
    </row>
    <row r="817" spans="1:66" ht="3" customHeight="1" x14ac:dyDescent="0.15">
      <c r="A817" s="1123"/>
      <c r="B817" s="1337"/>
      <c r="C817" s="3667"/>
      <c r="D817" s="1366"/>
      <c r="E817" s="1394"/>
      <c r="F817" s="1616"/>
      <c r="G817" s="1569"/>
      <c r="H817" s="1569"/>
      <c r="I817" s="1569"/>
      <c r="J817" s="1569"/>
      <c r="K817" s="1569"/>
      <c r="L817" s="1569"/>
      <c r="M817" s="1569"/>
      <c r="N817" s="1569"/>
      <c r="O817" s="1569"/>
      <c r="P817" s="1569"/>
      <c r="Q817" s="1569"/>
      <c r="R817" s="1569"/>
      <c r="S817" s="1569"/>
      <c r="T817" s="1569"/>
      <c r="U817" s="1569"/>
      <c r="V817" s="1569"/>
      <c r="W817" s="1569"/>
      <c r="X817" s="1569"/>
      <c r="Y817" s="1569"/>
      <c r="Z817" s="1569"/>
      <c r="AA817" s="1569"/>
      <c r="AB817" s="1569"/>
      <c r="AC817" s="1569"/>
      <c r="AD817" s="1569"/>
      <c r="AE817" s="1569"/>
      <c r="AF817" s="1569"/>
      <c r="AG817" s="1569"/>
      <c r="AH817" s="1569"/>
      <c r="AI817" s="1569"/>
      <c r="AJ817" s="1569"/>
      <c r="AK817" s="1569"/>
      <c r="AL817" s="1569"/>
      <c r="AM817" s="1569"/>
      <c r="AN817" s="1569"/>
      <c r="AO817" s="1569"/>
      <c r="AP817" s="1569"/>
      <c r="AQ817" s="1569"/>
      <c r="AR817" s="1569"/>
      <c r="AS817" s="1569"/>
      <c r="AT817" s="1569"/>
      <c r="AU817" s="1569"/>
      <c r="AV817" s="1569"/>
      <c r="AW817" s="1569"/>
      <c r="AX817" s="1569"/>
      <c r="AY817" s="1569"/>
      <c r="AZ817" s="1569"/>
      <c r="BA817" s="1569"/>
      <c r="BB817" s="1569"/>
      <c r="BC817" s="1569"/>
      <c r="BD817" s="1569"/>
      <c r="BE817" s="1569"/>
      <c r="BF817" s="1569"/>
      <c r="BG817" s="1569"/>
      <c r="BH817" s="1569"/>
      <c r="BI817" s="1569"/>
      <c r="BJ817" s="1569"/>
      <c r="BK817" s="1569"/>
      <c r="BL817" s="1569"/>
      <c r="BM817" s="1569"/>
      <c r="BN817" s="1571"/>
    </row>
    <row r="818" spans="1:66" x14ac:dyDescent="0.15">
      <c r="A818" s="1123"/>
      <c r="B818" s="1337"/>
      <c r="C818" s="3667"/>
      <c r="D818" s="1366" t="str">
        <f t="shared" ref="D818:E820" si="220">D756</f>
        <v>High Price Range</v>
      </c>
      <c r="E818" s="1394" t="str">
        <f t="shared" si="220"/>
        <v>Low Range CAPEX</v>
      </c>
      <c r="F818" s="1614">
        <f t="shared" si="213"/>
        <v>0.87162295798240153</v>
      </c>
      <c r="G818" s="1569">
        <f>IRR($F629:G629)</f>
        <v>0.18625471167102425</v>
      </c>
      <c r="H818" s="1569">
        <f>IRR($F629:H629)</f>
        <v>0.65142717336686573</v>
      </c>
      <c r="I818" s="1569">
        <f>IRR($F629:I629)</f>
        <v>0.79090903551733138</v>
      </c>
      <c r="J818" s="1569">
        <f>IRR($F629:J629)</f>
        <v>0.83989677209170477</v>
      </c>
      <c r="K818" s="1569">
        <f>IRR($F629:K629)</f>
        <v>0.85876495303619471</v>
      </c>
      <c r="L818" s="1569">
        <f>IRR($F629:L629)</f>
        <v>0.86638510670022151</v>
      </c>
      <c r="M818" s="1569">
        <f>IRR($F629:M629)</f>
        <v>0.86952232439040356</v>
      </c>
      <c r="N818" s="1569">
        <f>IRR($F629:N629)</f>
        <v>0.87081294552263611</v>
      </c>
      <c r="O818" s="1569">
        <f>IRR($F629:O629)</f>
        <v>0.87133415433794648</v>
      </c>
      <c r="P818" s="1569">
        <f>IRR($F629:P629)</f>
        <v>0.87153634462069163</v>
      </c>
      <c r="Q818" s="1569">
        <f>IRR($F629:Q629)</f>
        <v>0.87160894909116582</v>
      </c>
      <c r="R818" s="1569">
        <f>IRR($F629:R629)</f>
        <v>0.87163101365946982</v>
      </c>
      <c r="S818" s="1569">
        <f>IRR($F629:S629)</f>
        <v>0.87163480739917865</v>
      </c>
      <c r="T818" s="1569">
        <f>IRR($F629:T629)</f>
        <v>0.87163297710277599</v>
      </c>
      <c r="U818" s="1569">
        <f>IRR($F629:U629)</f>
        <v>0.87163012414338215</v>
      </c>
      <c r="V818" s="1569">
        <f>IRR($F629:V629)</f>
        <v>0.87162768253132383</v>
      </c>
      <c r="W818" s="1569">
        <f>IRR($F629:W629)</f>
        <v>0.87162592676354023</v>
      </c>
      <c r="X818" s="1569">
        <f>IRR($F629:X629)</f>
        <v>0.87162476562329938</v>
      </c>
      <c r="Y818" s="1569">
        <f>IRR($F629:Y629)</f>
        <v>0.87162403450543513</v>
      </c>
      <c r="Z818" s="1569">
        <f>IRR($F629:Z629)</f>
        <v>0.87162358869141787</v>
      </c>
      <c r="AA818" s="1569">
        <f>IRR($F629:AA629)</f>
        <v>0.87162332289923738</v>
      </c>
      <c r="AB818" s="1569">
        <f>IRR($F629:AB629)</f>
        <v>0.87162316704359744</v>
      </c>
      <c r="AC818" s="1569">
        <f>IRR($F629:AC629)</f>
        <v>0.87162307680547402</v>
      </c>
      <c r="AD818" s="1569">
        <f>IRR($F629:AD629)</f>
        <v>0.87162302507819067</v>
      </c>
      <c r="AE818" s="1569">
        <f>IRR($F629:AE629)</f>
        <v>0.87162299566396828</v>
      </c>
      <c r="AF818" s="1569">
        <f>IRR($F629:AF629)</f>
        <v>0.87162297904778163</v>
      </c>
      <c r="AG818" s="1569">
        <f>IRR($F629:AG629)</f>
        <v>0.87162296971265807</v>
      </c>
      <c r="AH818" s="1569">
        <f>IRR($F629:AH629)</f>
        <v>0.87162296449235543</v>
      </c>
      <c r="AI818" s="1569">
        <f>IRR($F629:AI629)</f>
        <v>0.87162296158463293</v>
      </c>
      <c r="AJ818" s="1569">
        <f>IRR($F629:AJ629)</f>
        <v>0.87162295997053874</v>
      </c>
      <c r="AK818" s="1569">
        <f>IRR($F629:AK629)</f>
        <v>0.87162295907719867</v>
      </c>
      <c r="AL818" s="1569">
        <f>IRR($F629:AL629)</f>
        <v>0.87162295858405203</v>
      </c>
      <c r="AM818" s="1569">
        <f>IRR($F629:AM629)</f>
        <v>0.87162295831244596</v>
      </c>
      <c r="AN818" s="1569">
        <f>IRR($F629:AN629)</f>
        <v>0.8716229581631596</v>
      </c>
      <c r="AO818" s="1569">
        <f>IRR($F629:AO629)</f>
        <v>0.87162295808125489</v>
      </c>
      <c r="AP818" s="1569">
        <f>IRR($F629:AP629)</f>
        <v>0.87162295803639078</v>
      </c>
      <c r="AQ818" s="1569">
        <f>IRR($F629:AQ629)</f>
        <v>0.87162295801185308</v>
      </c>
      <c r="AR818" s="1569">
        <f>IRR($F629:AR629)</f>
        <v>0.8716229579984498</v>
      </c>
      <c r="AS818" s="1569">
        <f>IRR($F629:AS629)</f>
        <v>0.87162295799113787</v>
      </c>
      <c r="AT818" s="1569">
        <f>IRR($F629:AT629)</f>
        <v>0.87162295798715261</v>
      </c>
      <c r="AU818" s="1569">
        <f>IRR($F629:AU629)</f>
        <v>0.87162295798498302</v>
      </c>
      <c r="AV818" s="1569">
        <f>IRR($F629:AV629)</f>
        <v>0.87162295798380307</v>
      </c>
      <c r="AW818" s="1569">
        <f>IRR($F629:AW629)</f>
        <v>1.8209583673487906E-2</v>
      </c>
      <c r="AX818" s="1569">
        <f>IRR($F629:AX629)</f>
        <v>1.980053378159341E-2</v>
      </c>
      <c r="AY818" s="1569">
        <f>IRR($F629:AY629)</f>
        <v>2.1271511175553259E-2</v>
      </c>
      <c r="AZ818" s="1569">
        <f>IRR($F629:AZ629)</f>
        <v>2.2633624550411291E-2</v>
      </c>
      <c r="BA818" s="1569">
        <f>IRR($F629:BA629)</f>
        <v>2.3896740016575047E-2</v>
      </c>
      <c r="BB818" s="1569">
        <f>IRR($F629:BB629)</f>
        <v>2.5069644813912051E-2</v>
      </c>
      <c r="BC818" s="1569">
        <f>IRR($F629:BC629)</f>
        <v>2.6160186205864466E-2</v>
      </c>
      <c r="BD818" s="1569">
        <f>IRR($F629:BD629)</f>
        <v>2.7175389802869931E-2</v>
      </c>
      <c r="BE818" s="1569">
        <f>IRR($F629:BE629)</f>
        <v>2.8121560754933439E-2</v>
      </c>
      <c r="BF818" s="1569">
        <f>IRR($F629:BF629)</f>
        <v>2.9004370613280983E-2</v>
      </c>
      <c r="BG818" s="1569">
        <f>IRR($F629:BG629)</f>
        <v>2.9828932151970911E-2</v>
      </c>
      <c r="BH818" s="1569">
        <f>IRR($F629:BH629)</f>
        <v>3.0599864033038493E-2</v>
      </c>
      <c r="BI818" s="1569">
        <f>IRR($F629:BI629)</f>
        <v>3.1321346871017397E-2</v>
      </c>
      <c r="BJ818" s="1569">
        <f>IRR($F629:BJ629)</f>
        <v>3.1997171987653061E-2</v>
      </c>
      <c r="BK818" s="1569">
        <f>IRR($F629:BK629)</f>
        <v>3.2630783932178664E-2</v>
      </c>
      <c r="BL818" s="1569">
        <f>IRR($F629:BL629)</f>
        <v>0.87162295798240153</v>
      </c>
      <c r="BM818" s="1569">
        <f>IRR($F629:BM629)</f>
        <v>0.87162295798240153</v>
      </c>
      <c r="BN818" s="1571">
        <f>IRR($F629:BN629)</f>
        <v>0.87162295798240153</v>
      </c>
    </row>
    <row r="819" spans="1:66" x14ac:dyDescent="0.15">
      <c r="A819" s="1123"/>
      <c r="B819" s="1337"/>
      <c r="C819" s="3667"/>
      <c r="D819" s="1366" t="str">
        <f t="shared" si="220"/>
        <v>High Price Range</v>
      </c>
      <c r="E819" s="1394" t="str">
        <f t="shared" si="220"/>
        <v>Low Range CAPEX</v>
      </c>
      <c r="F819" s="1614">
        <f t="shared" si="213"/>
        <v>0.96184413414554104</v>
      </c>
      <c r="G819" s="1569">
        <f>IRR($F630:G630)</f>
        <v>0.18625471167102425</v>
      </c>
      <c r="H819" s="1569">
        <f>IRR($F630:H630)</f>
        <v>0.69970431692680246</v>
      </c>
      <c r="I819" s="1569">
        <f>IRR($F630:I630)</f>
        <v>0.86077284654511255</v>
      </c>
      <c r="J819" s="1569">
        <f>IRR($F630:J630)</f>
        <v>0.91966211741538251</v>
      </c>
      <c r="K819" s="1569">
        <f>IRR($F630:K630)</f>
        <v>0.94341221800972774</v>
      </c>
      <c r="L819" s="1569">
        <f>IRR($F630:L630)</f>
        <v>0.95356821448282636</v>
      </c>
      <c r="M819" s="1569">
        <f>IRR($F630:M630)</f>
        <v>0.95806669802515221</v>
      </c>
      <c r="N819" s="1569">
        <f>IRR($F630:N630)</f>
        <v>0.96010244047624638</v>
      </c>
      <c r="O819" s="1569">
        <f>IRR($F630:O630)</f>
        <v>0.96103598683504621</v>
      </c>
      <c r="P819" s="1569">
        <f>IRR($F630:P630)</f>
        <v>0.96146766491756108</v>
      </c>
      <c r="Q819" s="1569">
        <f>IRR($F630:Q630)</f>
        <v>0.96166833187493039</v>
      </c>
      <c r="R819" s="1569">
        <f>IRR($F630:R630)</f>
        <v>0.96176192545089001</v>
      </c>
      <c r="S819" s="1569">
        <f>IRR($F630:S630)</f>
        <v>0.96180566886465191</v>
      </c>
      <c r="T819" s="1569">
        <f>IRR($F630:T630)</f>
        <v>0.96182613703799813</v>
      </c>
      <c r="U819" s="1569">
        <f>IRR($F630:U630)</f>
        <v>0.96183571869047157</v>
      </c>
      <c r="V819" s="1569">
        <f>IRR($F630:V630)</f>
        <v>0.96184020348409072</v>
      </c>
      <c r="W819" s="1569">
        <f>IRR($F630:W630)</f>
        <v>0.96184230124734871</v>
      </c>
      <c r="X819" s="1569">
        <f>IRR($F630:X630)</f>
        <v>0.96184328132972619</v>
      </c>
      <c r="Y819" s="1569">
        <f>IRR($F630:Y630)</f>
        <v>0.96184373845753379</v>
      </c>
      <c r="Z819" s="1569">
        <f>IRR($F630:Z630)</f>
        <v>0.9618439511954433</v>
      </c>
      <c r="AA819" s="1569">
        <f>IRR($F630:AA630)</f>
        <v>0.96184404991963302</v>
      </c>
      <c r="AB819" s="1569">
        <f>IRR($F630:AB630)</f>
        <v>0.96184409557346173</v>
      </c>
      <c r="AC819" s="1569">
        <f>IRR($F630:AC630)</f>
        <v>0.96184411659471913</v>
      </c>
      <c r="AD819" s="1569">
        <f>IRR($F630:AD630)</f>
        <v>0.96184412622304083</v>
      </c>
      <c r="AE819" s="1569">
        <f>IRR($F630:AE630)</f>
        <v>0.96184413060468632</v>
      </c>
      <c r="AF819" s="1569">
        <f>IRR($F630:AF630)</f>
        <v>0.96184413258285528</v>
      </c>
      <c r="AG819" s="1569">
        <f>IRR($F630:AG630)</f>
        <v>0.96184413346709885</v>
      </c>
      <c r="AH819" s="1569">
        <f>IRR($F630:AH630)</f>
        <v>0.96184413385740086</v>
      </c>
      <c r="AI819" s="1569">
        <f>IRR($F630:AI630)</f>
        <v>0.96184413402687996</v>
      </c>
      <c r="AJ819" s="1569">
        <f>IRR($F630:AJ630)</f>
        <v>0.96184413409887326</v>
      </c>
      <c r="AK819" s="1569">
        <f>IRR($F630:AK630)</f>
        <v>0.96184413412852887</v>
      </c>
      <c r="AL819" s="1569">
        <f>IRR($F630:AL630)</f>
        <v>0.96184413414019598</v>
      </c>
      <c r="AM819" s="1569">
        <f>IRR($F630:AM630)</f>
        <v>0.96184413414445147</v>
      </c>
      <c r="AN819" s="1569">
        <f>IRR($F630:AN630)</f>
        <v>0.96184413414579017</v>
      </c>
      <c r="AO819" s="1569">
        <f>IRR($F630:AO630)</f>
        <v>0.96184413414606418</v>
      </c>
      <c r="AP819" s="1569">
        <f>IRR($F630:AP630)</f>
        <v>0.96184413414600312</v>
      </c>
      <c r="AQ819" s="1569">
        <f>IRR($F630:AQ630)</f>
        <v>0.96184413414587278</v>
      </c>
      <c r="AR819" s="1569">
        <f>IRR($F630:AR630)</f>
        <v>0.96184413414575776</v>
      </c>
      <c r="AS819" s="1569">
        <f>IRR($F630:AS630)</f>
        <v>0.96184413414567493</v>
      </c>
      <c r="AT819" s="1569">
        <f>IRR($F630:AT630)</f>
        <v>0.96184413414562098</v>
      </c>
      <c r="AU819" s="1569">
        <f>IRR($F630:AU630)</f>
        <v>0.96184413414558767</v>
      </c>
      <c r="AV819" s="1569">
        <f>IRR($F630:AV630)</f>
        <v>0.96184413414556769</v>
      </c>
      <c r="AW819" s="1569">
        <f>IRR($F630:AW630)</f>
        <v>0.96184413414555614</v>
      </c>
      <c r="AX819" s="1569">
        <f>IRR($F630:AX630)</f>
        <v>0.9618441341455497</v>
      </c>
      <c r="AY819" s="1569">
        <f>IRR($F630:AY630)</f>
        <v>0.96184413414554548</v>
      </c>
      <c r="AZ819" s="1569">
        <f>IRR($F630:AZ630)</f>
        <v>0.96184413414554371</v>
      </c>
      <c r="BA819" s="1569">
        <f>IRR($F630:BA630)</f>
        <v>0.96184413414554237</v>
      </c>
      <c r="BB819" s="1569">
        <f>IRR($F630:BB630)</f>
        <v>0.96184413414554193</v>
      </c>
      <c r="BC819" s="1569">
        <f>IRR($F630:BC630)</f>
        <v>0.96184413414554149</v>
      </c>
      <c r="BD819" s="1569">
        <f>IRR($F630:BD630)</f>
        <v>0.96184413414554104</v>
      </c>
      <c r="BE819" s="1569">
        <f>IRR($F630:BE630)</f>
        <v>0.96184413414554104</v>
      </c>
      <c r="BF819" s="1569">
        <f>IRR($F630:BF630)</f>
        <v>0.96184413414554104</v>
      </c>
      <c r="BG819" s="1569">
        <f>IRR($F630:BG630)</f>
        <v>0.96184413414554104</v>
      </c>
      <c r="BH819" s="1569">
        <f>IRR($F630:BH630)</f>
        <v>0.96184413414554104</v>
      </c>
      <c r="BI819" s="1569">
        <f>IRR($F630:BI630)</f>
        <v>0.96184413414554104</v>
      </c>
      <c r="BJ819" s="1569">
        <f>IRR($F630:BJ630)</f>
        <v>0.96184413414554104</v>
      </c>
      <c r="BK819" s="1569">
        <f>IRR($F630:BK630)</f>
        <v>0.96184413414554104</v>
      </c>
      <c r="BL819" s="1569">
        <f>IRR($F630:BL630)</f>
        <v>0.96184413414554104</v>
      </c>
      <c r="BM819" s="1569">
        <f>IRR($F630:BM630)</f>
        <v>0.96184413414554104</v>
      </c>
      <c r="BN819" s="1571">
        <f>IRR($F630:BN630)</f>
        <v>0.96184413414554104</v>
      </c>
    </row>
    <row r="820" spans="1:66" x14ac:dyDescent="0.15">
      <c r="A820" s="1123"/>
      <c r="B820" s="1347"/>
      <c r="C820" s="3668"/>
      <c r="D820" s="1367" t="str">
        <f t="shared" si="220"/>
        <v>High Price Range</v>
      </c>
      <c r="E820" s="1393" t="str">
        <f t="shared" si="220"/>
        <v>Low Range CAPEX</v>
      </c>
      <c r="F820" s="1615">
        <f t="shared" si="213"/>
        <v>1.0427237800300331</v>
      </c>
      <c r="G820" s="1572">
        <f>IRR($F631:G631)</f>
        <v>0.18625471167102425</v>
      </c>
      <c r="H820" s="1572">
        <f>IRR($F631:H631)</f>
        <v>0.74596153205044957</v>
      </c>
      <c r="I820" s="1572">
        <f>IRR($F631:I631)</f>
        <v>0.92651090644548528</v>
      </c>
      <c r="J820" s="1572">
        <f>IRR($F631:J631)</f>
        <v>0.99360809381235216</v>
      </c>
      <c r="K820" s="1572">
        <f>IRR($F631:K631)</f>
        <v>1.0210163837897652</v>
      </c>
      <c r="L820" s="1572">
        <f>IRR($F631:L631)</f>
        <v>1.0328708695316506</v>
      </c>
      <c r="M820" s="1572">
        <f>IRR($F631:M631)</f>
        <v>1.0381783675876775</v>
      </c>
      <c r="N820" s="1572">
        <f>IRR($F631:N631)</f>
        <v>1.0406054047261506</v>
      </c>
      <c r="O820" s="1572">
        <f>IRR($F631:O631)</f>
        <v>1.0417299639189013</v>
      </c>
      <c r="P820" s="1572">
        <f>IRR($F631:P631)</f>
        <v>1.0422554379342732</v>
      </c>
      <c r="Q820" s="1572">
        <f>IRR($F631:Q631)</f>
        <v>1.0425023588030138</v>
      </c>
      <c r="R820" s="1572">
        <f>IRR($F631:R631)</f>
        <v>1.0426188425563527</v>
      </c>
      <c r="S820" s="1572">
        <f>IRR($F631:S631)</f>
        <v>1.0426739516309431</v>
      </c>
      <c r="T820" s="1572">
        <f>IRR($F631:T631)</f>
        <v>1.0427000820921521</v>
      </c>
      <c r="U820" s="1572">
        <f>IRR($F631:U631)</f>
        <v>1.0427124943577111</v>
      </c>
      <c r="V820" s="1572">
        <f>IRR($F631:V631)</f>
        <v>1.0427183991838969</v>
      </c>
      <c r="W820" s="1572">
        <f>IRR($F631:W631)</f>
        <v>1.042721211880012</v>
      </c>
      <c r="X820" s="1572">
        <f>IRR($F631:X631)</f>
        <v>1.0427225531868372</v>
      </c>
      <c r="Y820" s="1572">
        <f>IRR($F631:Y631)</f>
        <v>1.0427231934637846</v>
      </c>
      <c r="Z820" s="1572">
        <f>IRR($F631:Z631)</f>
        <v>1.0427234993761427</v>
      </c>
      <c r="AA820" s="1572">
        <f>IRR($F631:AA631)</f>
        <v>1.04272364565381</v>
      </c>
      <c r="AB820" s="1572">
        <f>IRR($F631:AB631)</f>
        <v>1.0427237156507259</v>
      </c>
      <c r="AC820" s="1572">
        <f>IRR($F631:AC631)</f>
        <v>1.0427237491682599</v>
      </c>
      <c r="AD820" s="1572">
        <f>IRR($F631:AD631)</f>
        <v>1.0427237652278118</v>
      </c>
      <c r="AE820" s="1572">
        <f>IRR($F631:AE631)</f>
        <v>1.0427237729269443</v>
      </c>
      <c r="AF820" s="1572">
        <f>IRR($F631:AF631)</f>
        <v>1.0427237766199373</v>
      </c>
      <c r="AG820" s="1572">
        <f>IRR($F631:AG631)</f>
        <v>1.0427237783921943</v>
      </c>
      <c r="AH820" s="1572">
        <f>IRR($F631:AH631)</f>
        <v>1.0427237792430804</v>
      </c>
      <c r="AI820" s="1572">
        <f>IRR($F631:AI631)</f>
        <v>1.0427237796517752</v>
      </c>
      <c r="AJ820" s="1572">
        <f>IRR($F631:AJ631)</f>
        <v>1.0427237798481559</v>
      </c>
      <c r="AK820" s="1572">
        <f>IRR($F631:AK631)</f>
        <v>1.0427237799425524</v>
      </c>
      <c r="AL820" s="1572">
        <f>IRR($F631:AL631)</f>
        <v>1.0427237799879432</v>
      </c>
      <c r="AM820" s="1572">
        <f>IRR($F631:AM631)</f>
        <v>1.0427237800097764</v>
      </c>
      <c r="AN820" s="1572">
        <f>IRR($F631:AN631)</f>
        <v>1.0427237800202813</v>
      </c>
      <c r="AO820" s="1572">
        <f>IRR($F631:AO631)</f>
        <v>1.0427237800253373</v>
      </c>
      <c r="AP820" s="1572">
        <f>IRR($F631:AP631)</f>
        <v>1.0427237800277713</v>
      </c>
      <c r="AQ820" s="1572">
        <f>IRR($F631:AQ631)</f>
        <v>1.0427237800289433</v>
      </c>
      <c r="AR820" s="1572">
        <f>IRR($F631:AR631)</f>
        <v>1.0427237800295077</v>
      </c>
      <c r="AS820" s="1572">
        <f>IRR($F631:AS631)</f>
        <v>1.0427237800297799</v>
      </c>
      <c r="AT820" s="1572">
        <f>IRR($F631:AT631)</f>
        <v>1.042723780029911</v>
      </c>
      <c r="AU820" s="1572">
        <f>IRR($F631:AU631)</f>
        <v>1.042723780029974</v>
      </c>
      <c r="AV820" s="1572">
        <f>IRR($F631:AV631)</f>
        <v>1.0427237800300047</v>
      </c>
      <c r="AW820" s="1572">
        <f>IRR($F631:AW631)</f>
        <v>1.0427237800300189</v>
      </c>
      <c r="AX820" s="1572">
        <f>IRR($F631:AX631)</f>
        <v>1.0427237800300264</v>
      </c>
      <c r="AY820" s="1572">
        <f>IRR($F631:AY631)</f>
        <v>1.0427237800300295</v>
      </c>
      <c r="AZ820" s="1572">
        <f>IRR($F631:AZ631)</f>
        <v>1.0427237800300313</v>
      </c>
      <c r="BA820" s="1572">
        <f>IRR($F631:BA631)</f>
        <v>1.0427237800300322</v>
      </c>
      <c r="BB820" s="1572">
        <f>IRR($F631:BB631)</f>
        <v>1.0427237800300326</v>
      </c>
      <c r="BC820" s="1572">
        <f>IRR($F631:BC631)</f>
        <v>1.0427237800300326</v>
      </c>
      <c r="BD820" s="1572">
        <f>IRR($F631:BD631)</f>
        <v>1.0427237800300331</v>
      </c>
      <c r="BE820" s="1572">
        <f>IRR($F631:BE631)</f>
        <v>1.0427237800300331</v>
      </c>
      <c r="BF820" s="1572">
        <f>IRR($F631:BF631)</f>
        <v>1.0427237800300331</v>
      </c>
      <c r="BG820" s="1572">
        <f>IRR($F631:BG631)</f>
        <v>1.0427237800300331</v>
      </c>
      <c r="BH820" s="1572">
        <f>IRR($F631:BH631)</f>
        <v>1.0427237800300331</v>
      </c>
      <c r="BI820" s="1572">
        <f>IRR($F631:BI631)</f>
        <v>1.0427237800300331</v>
      </c>
      <c r="BJ820" s="1572">
        <f>IRR($F631:BJ631)</f>
        <v>1.0427237800300331</v>
      </c>
      <c r="BK820" s="1572">
        <f>IRR($F631:BK631)</f>
        <v>1.0427237800300331</v>
      </c>
      <c r="BL820" s="1572">
        <f>IRR($F631:BL631)</f>
        <v>1.0427237800300331</v>
      </c>
      <c r="BM820" s="1572">
        <f>IRR($F631:BM631)</f>
        <v>1.0427237800300331</v>
      </c>
      <c r="BN820" s="1573">
        <f>IRR($F631:BN631)</f>
        <v>1.0427237800300331</v>
      </c>
    </row>
    <row r="821" spans="1:66" ht="15" customHeight="1" x14ac:dyDescent="0.15">
      <c r="A821" s="1123"/>
      <c r="B821" s="3683" t="s">
        <v>944</v>
      </c>
      <c r="C821" s="3680" t="str">
        <f>C790</f>
        <v>Low Range Opex-Low</v>
      </c>
      <c r="D821" s="1366" t="str">
        <f>D759</f>
        <v>Low Price Range</v>
      </c>
      <c r="E821" s="1394" t="str">
        <f>E759</f>
        <v>High Range CAPEX</v>
      </c>
      <c r="F821" s="1619" t="e">
        <f>IRR(F634:BN634)</f>
        <v>#NUM!</v>
      </c>
      <c r="G821" s="1569" t="e">
        <f>IRR($F634:G634)</f>
        <v>#NUM!</v>
      </c>
      <c r="H821" s="1569" t="e">
        <f>IRR($F634:H634)</f>
        <v>#NUM!</v>
      </c>
      <c r="I821" s="1569" t="e">
        <f>IRR($F634:I634)</f>
        <v>#NUM!</v>
      </c>
      <c r="J821" s="1569" t="e">
        <f>IRR($F634:J634)</f>
        <v>#NUM!</v>
      </c>
      <c r="K821" s="1569" t="e">
        <f>IRR($F634:K634)</f>
        <v>#NUM!</v>
      </c>
      <c r="L821" s="1569" t="e">
        <f>IRR($F634:L634)</f>
        <v>#NUM!</v>
      </c>
      <c r="M821" s="1569" t="e">
        <f>IRR($F634:M634)</f>
        <v>#NUM!</v>
      </c>
      <c r="N821" s="1569" t="e">
        <f>IRR($F634:N634)</f>
        <v>#NUM!</v>
      </c>
      <c r="O821" s="1569" t="e">
        <f>IRR($F634:O634)</f>
        <v>#NUM!</v>
      </c>
      <c r="P821" s="1569" t="e">
        <f>IRR($F634:P634)</f>
        <v>#NUM!</v>
      </c>
      <c r="Q821" s="1569" t="e">
        <f>IRR($F634:Q634)</f>
        <v>#NUM!</v>
      </c>
      <c r="R821" s="1569" t="e">
        <f>IRR($F634:R634)</f>
        <v>#NUM!</v>
      </c>
      <c r="S821" s="1569" t="e">
        <f>IRR($F634:S634)</f>
        <v>#NUM!</v>
      </c>
      <c r="T821" s="1569" t="e">
        <f>IRR($F634:T634)</f>
        <v>#NUM!</v>
      </c>
      <c r="U821" s="1569" t="e">
        <f>IRR($F634:U634)</f>
        <v>#NUM!</v>
      </c>
      <c r="V821" s="1569" t="e">
        <f>IRR($F634:V634)</f>
        <v>#NUM!</v>
      </c>
      <c r="W821" s="1569" t="e">
        <f>IRR($F634:W634)</f>
        <v>#NUM!</v>
      </c>
      <c r="X821" s="1569" t="e">
        <f>IRR($F634:X634)</f>
        <v>#NUM!</v>
      </c>
      <c r="Y821" s="1569" t="e">
        <f>IRR($F634:Y634)</f>
        <v>#NUM!</v>
      </c>
      <c r="Z821" s="1569" t="e">
        <f>IRR($F634:Z634)</f>
        <v>#NUM!</v>
      </c>
      <c r="AA821" s="1569" t="e">
        <f>IRR($F634:AA634)</f>
        <v>#NUM!</v>
      </c>
      <c r="AB821" s="1569" t="e">
        <f>IRR($F634:AB634)</f>
        <v>#NUM!</v>
      </c>
      <c r="AC821" s="1569" t="e">
        <f>IRR($F634:AC634)</f>
        <v>#NUM!</v>
      </c>
      <c r="AD821" s="1569" t="e">
        <f>IRR($F634:AD634)</f>
        <v>#NUM!</v>
      </c>
      <c r="AE821" s="1569" t="e">
        <f>IRR($F634:AE634)</f>
        <v>#NUM!</v>
      </c>
      <c r="AF821" s="1569" t="e">
        <f>IRR($F634:AF634)</f>
        <v>#NUM!</v>
      </c>
      <c r="AG821" s="1569" t="e">
        <f>IRR($F634:AG634)</f>
        <v>#NUM!</v>
      </c>
      <c r="AH821" s="1569" t="e">
        <f>IRR($F634:AH634)</f>
        <v>#NUM!</v>
      </c>
      <c r="AI821" s="1569" t="e">
        <f>IRR($F634:AI634)</f>
        <v>#NUM!</v>
      </c>
      <c r="AJ821" s="1569" t="e">
        <f>IRR($F634:AJ634)</f>
        <v>#NUM!</v>
      </c>
      <c r="AK821" s="1569" t="e">
        <f>IRR($F634:AK634)</f>
        <v>#NUM!</v>
      </c>
      <c r="AL821" s="1569" t="e">
        <f>IRR($F634:AL634)</f>
        <v>#NUM!</v>
      </c>
      <c r="AM821" s="1569" t="e">
        <f>IRR($F634:AM634)</f>
        <v>#NUM!</v>
      </c>
      <c r="AN821" s="1569" t="e">
        <f>IRR($F634:AN634)</f>
        <v>#NUM!</v>
      </c>
      <c r="AO821" s="1569" t="e">
        <f>IRR($F634:AO634)</f>
        <v>#NUM!</v>
      </c>
      <c r="AP821" s="1569" t="e">
        <f>IRR($F634:AP634)</f>
        <v>#NUM!</v>
      </c>
      <c r="AQ821" s="1569" t="e">
        <f>IRR($F634:AQ634)</f>
        <v>#NUM!</v>
      </c>
      <c r="AR821" s="1569" t="e">
        <f>IRR($F634:AR634)</f>
        <v>#NUM!</v>
      </c>
      <c r="AS821" s="1569" t="e">
        <f>IRR($F634:AS634)</f>
        <v>#NUM!</v>
      </c>
      <c r="AT821" s="1569" t="e">
        <f>IRR($F634:AT634)</f>
        <v>#NUM!</v>
      </c>
      <c r="AU821" s="1569" t="e">
        <f>IRR($F634:AU634)</f>
        <v>#NUM!</v>
      </c>
      <c r="AV821" s="1569" t="e">
        <f>IRR($F634:AV634)</f>
        <v>#NUM!</v>
      </c>
      <c r="AW821" s="1569" t="e">
        <f>IRR($F634:AW634)</f>
        <v>#NUM!</v>
      </c>
      <c r="AX821" s="1569" t="e">
        <f>IRR($F634:AX634)</f>
        <v>#NUM!</v>
      </c>
      <c r="AY821" s="1569" t="e">
        <f>IRR($F634:AY634)</f>
        <v>#NUM!</v>
      </c>
      <c r="AZ821" s="1569" t="e">
        <f>IRR($F634:AZ634)</f>
        <v>#NUM!</v>
      </c>
      <c r="BA821" s="1569" t="e">
        <f>IRR($F634:BA634)</f>
        <v>#NUM!</v>
      </c>
      <c r="BB821" s="1569" t="e">
        <f>IRR($F634:BB634)</f>
        <v>#NUM!</v>
      </c>
      <c r="BC821" s="1569" t="e">
        <f>IRR($F634:BC634)</f>
        <v>#NUM!</v>
      </c>
      <c r="BD821" s="1569" t="e">
        <f>IRR($F634:BD634)</f>
        <v>#NUM!</v>
      </c>
      <c r="BE821" s="1569" t="e">
        <f>IRR($F634:BE634)</f>
        <v>#NUM!</v>
      </c>
      <c r="BF821" s="1569" t="e">
        <f>IRR($F634:BF634)</f>
        <v>#NUM!</v>
      </c>
      <c r="BG821" s="1569" t="e">
        <f>IRR($F634:BG634)</f>
        <v>#NUM!</v>
      </c>
      <c r="BH821" s="1569" t="e">
        <f>IRR($F634:BH634)</f>
        <v>#NUM!</v>
      </c>
      <c r="BI821" s="1569" t="e">
        <f>IRR($F634:BI634)</f>
        <v>#NUM!</v>
      </c>
      <c r="BJ821" s="1569" t="e">
        <f>IRR($F634:BJ634)</f>
        <v>#NUM!</v>
      </c>
      <c r="BK821" s="1569" t="e">
        <f>IRR($F634:BK634)</f>
        <v>#NUM!</v>
      </c>
      <c r="BL821" s="1569" t="e">
        <f>IRR($F634:BL634)</f>
        <v>#NUM!</v>
      </c>
      <c r="BM821" s="1569" t="e">
        <f>IRR($F634:BM634)</f>
        <v>#NUM!</v>
      </c>
      <c r="BN821" s="1570" t="e">
        <f>IRR($F634:BN634)</f>
        <v>#NUM!</v>
      </c>
    </row>
    <row r="822" spans="1:66" x14ac:dyDescent="0.15">
      <c r="A822" s="1123"/>
      <c r="B822" s="3684"/>
      <c r="C822" s="3681"/>
      <c r="D822" s="1366" t="str">
        <f t="shared" ref="D822:E823" si="221">D760</f>
        <v>Low Price Range</v>
      </c>
      <c r="E822" s="1394" t="str">
        <f t="shared" si="221"/>
        <v>High Range CAPEX</v>
      </c>
      <c r="F822" s="1614" t="e">
        <f t="shared" ref="F822:F847" si="222">IRR(F635:BN635)</f>
        <v>#NUM!</v>
      </c>
      <c r="G822" s="1569" t="e">
        <f>IRR($F635:G635)</f>
        <v>#NUM!</v>
      </c>
      <c r="H822" s="1569" t="e">
        <f>IRR($F635:H635)</f>
        <v>#NUM!</v>
      </c>
      <c r="I822" s="1569" t="e">
        <f>IRR($F635:I635)</f>
        <v>#NUM!</v>
      </c>
      <c r="J822" s="1569" t="e">
        <f>IRR($F635:J635)</f>
        <v>#NUM!</v>
      </c>
      <c r="K822" s="1569" t="e">
        <f>IRR($F635:K635)</f>
        <v>#NUM!</v>
      </c>
      <c r="L822" s="1569" t="e">
        <f>IRR($F635:L635)</f>
        <v>#NUM!</v>
      </c>
      <c r="M822" s="1569" t="e">
        <f>IRR($F635:M635)</f>
        <v>#NUM!</v>
      </c>
      <c r="N822" s="1569" t="e">
        <f>IRR($F635:N635)</f>
        <v>#NUM!</v>
      </c>
      <c r="O822" s="1569" t="e">
        <f>IRR($F635:O635)</f>
        <v>#NUM!</v>
      </c>
      <c r="P822" s="1569" t="e">
        <f>IRR($F635:P635)</f>
        <v>#NUM!</v>
      </c>
      <c r="Q822" s="1569" t="e">
        <f>IRR($F635:Q635)</f>
        <v>#NUM!</v>
      </c>
      <c r="R822" s="1569" t="e">
        <f>IRR($F635:R635)</f>
        <v>#NUM!</v>
      </c>
      <c r="S822" s="1569" t="e">
        <f>IRR($F635:S635)</f>
        <v>#NUM!</v>
      </c>
      <c r="T822" s="1569" t="e">
        <f>IRR($F635:T635)</f>
        <v>#NUM!</v>
      </c>
      <c r="U822" s="1569" t="e">
        <f>IRR($F635:U635)</f>
        <v>#NUM!</v>
      </c>
      <c r="V822" s="1569" t="e">
        <f>IRR($F635:V635)</f>
        <v>#NUM!</v>
      </c>
      <c r="W822" s="1569" t="e">
        <f>IRR($F635:W635)</f>
        <v>#NUM!</v>
      </c>
      <c r="X822" s="1569" t="e">
        <f>IRR($F635:X635)</f>
        <v>#NUM!</v>
      </c>
      <c r="Y822" s="1569" t="e">
        <f>IRR($F635:Y635)</f>
        <v>#NUM!</v>
      </c>
      <c r="Z822" s="1569" t="e">
        <f>IRR($F635:Z635)</f>
        <v>#NUM!</v>
      </c>
      <c r="AA822" s="1569" t="e">
        <f>IRR($F635:AA635)</f>
        <v>#NUM!</v>
      </c>
      <c r="AB822" s="1569" t="e">
        <f>IRR($F635:AB635)</f>
        <v>#NUM!</v>
      </c>
      <c r="AC822" s="1569" t="e">
        <f>IRR($F635:AC635)</f>
        <v>#NUM!</v>
      </c>
      <c r="AD822" s="1569" t="e">
        <f>IRR($F635:AD635)</f>
        <v>#NUM!</v>
      </c>
      <c r="AE822" s="1569" t="e">
        <f>IRR($F635:AE635)</f>
        <v>#NUM!</v>
      </c>
      <c r="AF822" s="1569" t="e">
        <f>IRR($F635:AF635)</f>
        <v>#NUM!</v>
      </c>
      <c r="AG822" s="1569" t="e">
        <f>IRR($F635:AG635)</f>
        <v>#NUM!</v>
      </c>
      <c r="AH822" s="1569" t="e">
        <f>IRR($F635:AH635)</f>
        <v>#NUM!</v>
      </c>
      <c r="AI822" s="1569" t="e">
        <f>IRR($F635:AI635)</f>
        <v>#NUM!</v>
      </c>
      <c r="AJ822" s="1569" t="e">
        <f>IRR($F635:AJ635)</f>
        <v>#NUM!</v>
      </c>
      <c r="AK822" s="1569" t="e">
        <f>IRR($F635:AK635)</f>
        <v>#NUM!</v>
      </c>
      <c r="AL822" s="1569" t="e">
        <f>IRR($F635:AL635)</f>
        <v>#NUM!</v>
      </c>
      <c r="AM822" s="1569" t="e">
        <f>IRR($F635:AM635)</f>
        <v>#NUM!</v>
      </c>
      <c r="AN822" s="1569" t="e">
        <f>IRR($F635:AN635)</f>
        <v>#NUM!</v>
      </c>
      <c r="AO822" s="1569" t="e">
        <f>IRR($F635:AO635)</f>
        <v>#NUM!</v>
      </c>
      <c r="AP822" s="1569" t="e">
        <f>IRR($F635:AP635)</f>
        <v>#NUM!</v>
      </c>
      <c r="AQ822" s="1569" t="e">
        <f>IRR($F635:AQ635)</f>
        <v>#NUM!</v>
      </c>
      <c r="AR822" s="1569" t="e">
        <f>IRR($F635:AR635)</f>
        <v>#NUM!</v>
      </c>
      <c r="AS822" s="1569" t="e">
        <f>IRR($F635:AS635)</f>
        <v>#NUM!</v>
      </c>
      <c r="AT822" s="1569" t="e">
        <f>IRR($F635:AT635)</f>
        <v>#NUM!</v>
      </c>
      <c r="AU822" s="1569" t="e">
        <f>IRR($F635:AU635)</f>
        <v>#NUM!</v>
      </c>
      <c r="AV822" s="1569" t="e">
        <f>IRR($F635:AV635)</f>
        <v>#NUM!</v>
      </c>
      <c r="AW822" s="1569" t="e">
        <f>IRR($F635:AW635)</f>
        <v>#NUM!</v>
      </c>
      <c r="AX822" s="1569" t="e">
        <f>IRR($F635:AX635)</f>
        <v>#NUM!</v>
      </c>
      <c r="AY822" s="1569" t="e">
        <f>IRR($F635:AY635)</f>
        <v>#NUM!</v>
      </c>
      <c r="AZ822" s="1569" t="e">
        <f>IRR($F635:AZ635)</f>
        <v>#NUM!</v>
      </c>
      <c r="BA822" s="1569" t="e">
        <f>IRR($F635:BA635)</f>
        <v>#NUM!</v>
      </c>
      <c r="BB822" s="1569" t="e">
        <f>IRR($F635:BB635)</f>
        <v>#NUM!</v>
      </c>
      <c r="BC822" s="1569" t="e">
        <f>IRR($F635:BC635)</f>
        <v>#NUM!</v>
      </c>
      <c r="BD822" s="1569" t="e">
        <f>IRR($F635:BD635)</f>
        <v>#NUM!</v>
      </c>
      <c r="BE822" s="1569" t="e">
        <f>IRR($F635:BE635)</f>
        <v>#NUM!</v>
      </c>
      <c r="BF822" s="1569" t="e">
        <f>IRR($F635:BF635)</f>
        <v>#NUM!</v>
      </c>
      <c r="BG822" s="1569" t="e">
        <f>IRR($F635:BG635)</f>
        <v>#NUM!</v>
      </c>
      <c r="BH822" s="1569" t="e">
        <f>IRR($F635:BH635)</f>
        <v>#NUM!</v>
      </c>
      <c r="BI822" s="1569" t="e">
        <f>IRR($F635:BI635)</f>
        <v>#NUM!</v>
      </c>
      <c r="BJ822" s="1569" t="e">
        <f>IRR($F635:BJ635)</f>
        <v>#NUM!</v>
      </c>
      <c r="BK822" s="1569" t="e">
        <f>IRR($F635:BK635)</f>
        <v>#NUM!</v>
      </c>
      <c r="BL822" s="1569" t="e">
        <f>IRR($F635:BL635)</f>
        <v>#NUM!</v>
      </c>
      <c r="BM822" s="1569" t="e">
        <f>IRR($F635:BM635)</f>
        <v>#NUM!</v>
      </c>
      <c r="BN822" s="1571" t="e">
        <f>IRR($F635:BN635)</f>
        <v>#NUM!</v>
      </c>
    </row>
    <row r="823" spans="1:66" x14ac:dyDescent="0.15">
      <c r="A823" s="1123"/>
      <c r="B823" s="1337"/>
      <c r="C823" s="3681"/>
      <c r="D823" s="1366" t="str">
        <f t="shared" si="221"/>
        <v>Low Price Range</v>
      </c>
      <c r="E823" s="1394" t="str">
        <f t="shared" si="221"/>
        <v>High Range CAPEX</v>
      </c>
      <c r="F823" s="1614" t="e">
        <f t="shared" si="222"/>
        <v>#NUM!</v>
      </c>
      <c r="G823" s="1569" t="e">
        <f>IRR($F636:G636)</f>
        <v>#NUM!</v>
      </c>
      <c r="H823" s="1569" t="e">
        <f>IRR($F636:H636)</f>
        <v>#NUM!</v>
      </c>
      <c r="I823" s="1569" t="e">
        <f>IRR($F636:I636)</f>
        <v>#NUM!</v>
      </c>
      <c r="J823" s="1569" t="e">
        <f>IRR($F636:J636)</f>
        <v>#NUM!</v>
      </c>
      <c r="K823" s="1569" t="e">
        <f>IRR($F636:K636)</f>
        <v>#NUM!</v>
      </c>
      <c r="L823" s="1569" t="e">
        <f>IRR($F636:L636)</f>
        <v>#NUM!</v>
      </c>
      <c r="M823" s="1569" t="e">
        <f>IRR($F636:M636)</f>
        <v>#NUM!</v>
      </c>
      <c r="N823" s="1569" t="e">
        <f>IRR($F636:N636)</f>
        <v>#NUM!</v>
      </c>
      <c r="O823" s="1569" t="e">
        <f>IRR($F636:O636)</f>
        <v>#NUM!</v>
      </c>
      <c r="P823" s="1569" t="e">
        <f>IRR($F636:P636)</f>
        <v>#NUM!</v>
      </c>
      <c r="Q823" s="1569" t="e">
        <f>IRR($F636:Q636)</f>
        <v>#NUM!</v>
      </c>
      <c r="R823" s="1569" t="e">
        <f>IRR($F636:R636)</f>
        <v>#NUM!</v>
      </c>
      <c r="S823" s="1569" t="e">
        <f>IRR($F636:S636)</f>
        <v>#NUM!</v>
      </c>
      <c r="T823" s="1569" t="e">
        <f>IRR($F636:T636)</f>
        <v>#NUM!</v>
      </c>
      <c r="U823" s="1569" t="e">
        <f>IRR($F636:U636)</f>
        <v>#NUM!</v>
      </c>
      <c r="V823" s="1569" t="e">
        <f>IRR($F636:V636)</f>
        <v>#NUM!</v>
      </c>
      <c r="W823" s="1569" t="e">
        <f>IRR($F636:W636)</f>
        <v>#NUM!</v>
      </c>
      <c r="X823" s="1569" t="e">
        <f>IRR($F636:X636)</f>
        <v>#NUM!</v>
      </c>
      <c r="Y823" s="1569" t="e">
        <f>IRR($F636:Y636)</f>
        <v>#NUM!</v>
      </c>
      <c r="Z823" s="1569" t="e">
        <f>IRR($F636:Z636)</f>
        <v>#NUM!</v>
      </c>
      <c r="AA823" s="1569" t="e">
        <f>IRR($F636:AA636)</f>
        <v>#NUM!</v>
      </c>
      <c r="AB823" s="1569" t="e">
        <f>IRR($F636:AB636)</f>
        <v>#NUM!</v>
      </c>
      <c r="AC823" s="1569" t="e">
        <f>IRR($F636:AC636)</f>
        <v>#NUM!</v>
      </c>
      <c r="AD823" s="1569" t="e">
        <f>IRR($F636:AD636)</f>
        <v>#NUM!</v>
      </c>
      <c r="AE823" s="1569" t="e">
        <f>IRR($F636:AE636)</f>
        <v>#NUM!</v>
      </c>
      <c r="AF823" s="1569" t="e">
        <f>IRR($F636:AF636)</f>
        <v>#NUM!</v>
      </c>
      <c r="AG823" s="1569" t="e">
        <f>IRR($F636:AG636)</f>
        <v>#NUM!</v>
      </c>
      <c r="AH823" s="1569" t="e">
        <f>IRR($F636:AH636)</f>
        <v>#NUM!</v>
      </c>
      <c r="AI823" s="1569" t="e">
        <f>IRR($F636:AI636)</f>
        <v>#NUM!</v>
      </c>
      <c r="AJ823" s="1569" t="e">
        <f>IRR($F636:AJ636)</f>
        <v>#NUM!</v>
      </c>
      <c r="AK823" s="1569" t="e">
        <f>IRR($F636:AK636)</f>
        <v>#NUM!</v>
      </c>
      <c r="AL823" s="1569" t="e">
        <f>IRR($F636:AL636)</f>
        <v>#NUM!</v>
      </c>
      <c r="AM823" s="1569" t="e">
        <f>IRR($F636:AM636)</f>
        <v>#NUM!</v>
      </c>
      <c r="AN823" s="1569" t="e">
        <f>IRR($F636:AN636)</f>
        <v>#NUM!</v>
      </c>
      <c r="AO823" s="1569" t="e">
        <f>IRR($F636:AO636)</f>
        <v>#NUM!</v>
      </c>
      <c r="AP823" s="1569" t="e">
        <f>IRR($F636:AP636)</f>
        <v>#NUM!</v>
      </c>
      <c r="AQ823" s="1569" t="e">
        <f>IRR($F636:AQ636)</f>
        <v>#NUM!</v>
      </c>
      <c r="AR823" s="1569" t="e">
        <f>IRR($F636:AR636)</f>
        <v>#NUM!</v>
      </c>
      <c r="AS823" s="1569" t="e">
        <f>IRR($F636:AS636)</f>
        <v>#NUM!</v>
      </c>
      <c r="AT823" s="1569" t="e">
        <f>IRR($F636:AT636)</f>
        <v>#NUM!</v>
      </c>
      <c r="AU823" s="1569" t="e">
        <f>IRR($F636:AU636)</f>
        <v>#NUM!</v>
      </c>
      <c r="AV823" s="1569" t="e">
        <f>IRR($F636:AV636)</f>
        <v>#NUM!</v>
      </c>
      <c r="AW823" s="1569" t="e">
        <f>IRR($F636:AW636)</f>
        <v>#NUM!</v>
      </c>
      <c r="AX823" s="1569" t="e">
        <f>IRR($F636:AX636)</f>
        <v>#NUM!</v>
      </c>
      <c r="AY823" s="1569" t="e">
        <f>IRR($F636:AY636)</f>
        <v>#NUM!</v>
      </c>
      <c r="AZ823" s="1569" t="e">
        <f>IRR($F636:AZ636)</f>
        <v>#NUM!</v>
      </c>
      <c r="BA823" s="1569" t="e">
        <f>IRR($F636:BA636)</f>
        <v>#NUM!</v>
      </c>
      <c r="BB823" s="1569" t="e">
        <f>IRR($F636:BB636)</f>
        <v>#NUM!</v>
      </c>
      <c r="BC823" s="1569" t="e">
        <f>IRR($F636:BC636)</f>
        <v>#NUM!</v>
      </c>
      <c r="BD823" s="1569" t="e">
        <f>IRR($F636:BD636)</f>
        <v>#NUM!</v>
      </c>
      <c r="BE823" s="1569" t="e">
        <f>IRR($F636:BE636)</f>
        <v>#NUM!</v>
      </c>
      <c r="BF823" s="1569" t="e">
        <f>IRR($F636:BF636)</f>
        <v>#NUM!</v>
      </c>
      <c r="BG823" s="1569" t="e">
        <f>IRR($F636:BG636)</f>
        <v>#NUM!</v>
      </c>
      <c r="BH823" s="1569" t="e">
        <f>IRR($F636:BH636)</f>
        <v>#NUM!</v>
      </c>
      <c r="BI823" s="1569" t="e">
        <f>IRR($F636:BI636)</f>
        <v>#NUM!</v>
      </c>
      <c r="BJ823" s="1569" t="e">
        <f>IRR($F636:BJ636)</f>
        <v>#NUM!</v>
      </c>
      <c r="BK823" s="1569" t="e">
        <f>IRR($F636:BK636)</f>
        <v>#NUM!</v>
      </c>
      <c r="BL823" s="1569" t="e">
        <f>IRR($F636:BL636)</f>
        <v>#NUM!</v>
      </c>
      <c r="BM823" s="1569" t="e">
        <f>IRR($F636:BM636)</f>
        <v>#NUM!</v>
      </c>
      <c r="BN823" s="1571" t="e">
        <f>IRR($F636:BN636)</f>
        <v>#NUM!</v>
      </c>
    </row>
    <row r="824" spans="1:66" ht="6" customHeight="1" x14ac:dyDescent="0.15">
      <c r="A824" s="1123"/>
      <c r="B824" s="1337"/>
      <c r="C824" s="3681"/>
      <c r="D824" s="1394"/>
      <c r="E824" s="1394"/>
      <c r="F824" s="1614"/>
      <c r="G824" s="1569"/>
      <c r="H824" s="1569"/>
      <c r="I824" s="1569"/>
      <c r="J824" s="1569"/>
      <c r="K824" s="1569"/>
      <c r="L824" s="1569"/>
      <c r="M824" s="1569"/>
      <c r="N824" s="1569"/>
      <c r="O824" s="1569"/>
      <c r="P824" s="1569"/>
      <c r="Q824" s="1569"/>
      <c r="R824" s="1569"/>
      <c r="S824" s="1569"/>
      <c r="T824" s="1569"/>
      <c r="U824" s="1569"/>
      <c r="V824" s="1569"/>
      <c r="W824" s="1569"/>
      <c r="X824" s="1569"/>
      <c r="Y824" s="1569"/>
      <c r="Z824" s="1569"/>
      <c r="AA824" s="1569"/>
      <c r="AB824" s="1569"/>
      <c r="AC824" s="1569"/>
      <c r="AD824" s="1569"/>
      <c r="AE824" s="1569"/>
      <c r="AF824" s="1569"/>
      <c r="AG824" s="1569"/>
      <c r="AH824" s="1569"/>
      <c r="AI824" s="1569"/>
      <c r="AJ824" s="1569"/>
      <c r="AK824" s="1569"/>
      <c r="AL824" s="1569"/>
      <c r="AM824" s="1569"/>
      <c r="AN824" s="1569"/>
      <c r="AO824" s="1569"/>
      <c r="AP824" s="1569"/>
      <c r="AQ824" s="1569"/>
      <c r="AR824" s="1569"/>
      <c r="AS824" s="1569"/>
      <c r="AT824" s="1569"/>
      <c r="AU824" s="1569"/>
      <c r="AV824" s="1569"/>
      <c r="AW824" s="1569"/>
      <c r="AX824" s="1569"/>
      <c r="AY824" s="1569"/>
      <c r="AZ824" s="1569"/>
      <c r="BA824" s="1569"/>
      <c r="BB824" s="1569"/>
      <c r="BC824" s="1569"/>
      <c r="BD824" s="1569"/>
      <c r="BE824" s="1569"/>
      <c r="BF824" s="1569"/>
      <c r="BG824" s="1569"/>
      <c r="BH824" s="1569"/>
      <c r="BI824" s="1569"/>
      <c r="BJ824" s="1569"/>
      <c r="BK824" s="1569"/>
      <c r="BL824" s="1569"/>
      <c r="BM824" s="1569"/>
      <c r="BN824" s="1571"/>
    </row>
    <row r="825" spans="1:66" ht="12.75" customHeight="1" x14ac:dyDescent="0.15">
      <c r="A825" s="1123"/>
      <c r="B825" s="1337"/>
      <c r="C825" s="3681"/>
      <c r="D825" s="1394" t="str">
        <f t="shared" ref="D825:E827" si="223">D763</f>
        <v>High Price Range</v>
      </c>
      <c r="E825" s="1394" t="str">
        <f t="shared" si="223"/>
        <v>High Range CAPEX</v>
      </c>
      <c r="F825" s="1614">
        <f>IRR(F638:BN638)</f>
        <v>0.21129712111494658</v>
      </c>
      <c r="G825" s="1569">
        <f>IRR($F638:G638)</f>
        <v>-0.54662099964480881</v>
      </c>
      <c r="H825" s="1569">
        <f>IRR($F638:H638)</f>
        <v>-0.17480939719521671</v>
      </c>
      <c r="I825" s="1569">
        <f>IRR($F638:I638)</f>
        <v>-2.6579544848590597E-3</v>
      </c>
      <c r="J825" s="1569">
        <f>IRR($F638:J638)</f>
        <v>8.4635132864118168E-2</v>
      </c>
      <c r="K825" s="1569">
        <f>IRR($F638:K638)</f>
        <v>0.13297700464895246</v>
      </c>
      <c r="L825" s="1569">
        <f>IRR($F638:L638)</f>
        <v>0.16153092772992195</v>
      </c>
      <c r="M825" s="1569">
        <f>IRR($F638:M638)</f>
        <v>0.17919235944892686</v>
      </c>
      <c r="N825" s="1569">
        <f>IRR($F638:N638)</f>
        <v>0.19048079303712728</v>
      </c>
      <c r="O825" s="1569">
        <f>IRR($F638:O638)</f>
        <v>0.19786312100500325</v>
      </c>
      <c r="P825" s="1569">
        <f>IRR($F638:P638)</f>
        <v>0.20276458775187889</v>
      </c>
      <c r="Q825" s="1569">
        <f>IRR($F638:Q638)</f>
        <v>0.20604689467834891</v>
      </c>
      <c r="R825" s="1569">
        <f>IRR($F638:R638)</f>
        <v>0.20825044961354044</v>
      </c>
      <c r="S825" s="1569">
        <f>IRR($F638:S638)</f>
        <v>0.20972435234855813</v>
      </c>
      <c r="T825" s="1569">
        <f>IRR($F638:T638)</f>
        <v>0.21069958137623246</v>
      </c>
      <c r="U825" s="1569">
        <f>IRR($F638:U638)</f>
        <v>0.21133192003123535</v>
      </c>
      <c r="V825" s="1569">
        <f>IRR($F638:V638)</f>
        <v>0.21172803248519001</v>
      </c>
      <c r="W825" s="1569">
        <f>IRR($F638:W638)</f>
        <v>0.21196179192738507</v>
      </c>
      <c r="X825" s="1569">
        <f>IRR($F638:X638)</f>
        <v>0.21208477861141772</v>
      </c>
      <c r="Y825" s="1569">
        <f>IRR($F638:Y638)</f>
        <v>0.21213318704913497</v>
      </c>
      <c r="Z825" s="1569">
        <f>IRR($F638:Z638)</f>
        <v>0.21213246309761291</v>
      </c>
      <c r="AA825" s="1569">
        <f>IRR($F638:AA638)</f>
        <v>0.21210047200009874</v>
      </c>
      <c r="AB825" s="1569">
        <f>IRR($F638:AB638)</f>
        <v>0.2120496956009521</v>
      </c>
      <c r="AC825" s="1569">
        <f>IRR($F638:AC638)</f>
        <v>0.21198877574963482</v>
      </c>
      <c r="AD825" s="1569">
        <f>IRR($F638:AD638)</f>
        <v>0.21192360986641479</v>
      </c>
      <c r="AE825" s="1569">
        <f>IRR($F638:AE638)</f>
        <v>0.21185813509844276</v>
      </c>
      <c r="AF825" s="1569">
        <f>IRR($F638:AF638)</f>
        <v>0.21179489305673416</v>
      </c>
      <c r="AG825" s="1569">
        <f>IRR($F638:AG638)</f>
        <v>0.21173543819068952</v>
      </c>
      <c r="AH825" s="1569">
        <f>IRR($F638:AH638)</f>
        <v>0.21168063368072509</v>
      </c>
      <c r="AI825" s="1569">
        <f>IRR($F638:AI638)</f>
        <v>0.21163086580450119</v>
      </c>
      <c r="AJ825" s="1569">
        <f>IRR($F638:AJ638)</f>
        <v>0.21158619887970054</v>
      </c>
      <c r="AK825" s="1569">
        <f>IRR($F638:AK638)</f>
        <v>0.21154648673070175</v>
      </c>
      <c r="AL825" s="1569">
        <f>IRR($F638:AL638)</f>
        <v>0.21151145228547041</v>
      </c>
      <c r="AM825" s="1569">
        <f>IRR($F638:AM638)</f>
        <v>0.21148074380814608</v>
      </c>
      <c r="AN825" s="1569">
        <f>IRR($F638:AN638)</f>
        <v>0.21145397403246702</v>
      </c>
      <c r="AO825" s="1569">
        <f>IRR($F638:AO638)</f>
        <v>0.21143074682668939</v>
      </c>
      <c r="AP825" s="1569">
        <f>IRR($F638:AP638)</f>
        <v>0.21141067481853137</v>
      </c>
      <c r="AQ825" s="1569">
        <f>IRR($F638:AQ638)</f>
        <v>0.21139339051896489</v>
      </c>
      <c r="AR825" s="1569">
        <f>IRR($F638:AR638)</f>
        <v>0.21137855282214768</v>
      </c>
      <c r="AS825" s="1569">
        <f>IRR($F638:AS638)</f>
        <v>0.21136585026546739</v>
      </c>
      <c r="AT825" s="1569">
        <f>IRR($F638:AT638)</f>
        <v>0.21135500206525304</v>
      </c>
      <c r="AU825" s="1569">
        <f>IRR($F638:AU638)</f>
        <v>0.21134575766856911</v>
      </c>
      <c r="AV825" s="1569">
        <f>IRR($F638:AV638)</f>
        <v>0.21133789535632053</v>
      </c>
      <c r="AW825" s="1569">
        <f>IRR($F638:AW638)</f>
        <v>0.2113312202802542</v>
      </c>
      <c r="AX825" s="1569">
        <f>IRR($F638:AX638)</f>
        <v>0.21132556220335985</v>
      </c>
      <c r="AY825" s="1569">
        <f>IRR($F638:AY638)</f>
        <v>0.21132077312984121</v>
      </c>
      <c r="AZ825" s="1569">
        <f>IRR($F638:AZ638)</f>
        <v>0.2113167249498209</v>
      </c>
      <c r="BA825" s="1569">
        <f>IRR($F638:BA638)</f>
        <v>0.21131330717969843</v>
      </c>
      <c r="BB825" s="1569">
        <f>IRR($F638:BB638)</f>
        <v>0.21131042484733387</v>
      </c>
      <c r="BC825" s="1569">
        <f>IRR($F638:BC638)</f>
        <v>0.21130799654875276</v>
      </c>
      <c r="BD825" s="1569">
        <f>IRR($F638:BD638)</f>
        <v>0.2113059526874943</v>
      </c>
      <c r="BE825" s="1569">
        <f>IRR($F638:BE638)</f>
        <v>0.21130423389715691</v>
      </c>
      <c r="BF825" s="1569">
        <f>IRR($F638:BF638)</f>
        <v>0.21130278964081128</v>
      </c>
      <c r="BG825" s="1569">
        <f>IRR($F638:BG638)</f>
        <v>0.21130157697669727</v>
      </c>
      <c r="BH825" s="1569">
        <f>IRR($F638:BH638)</f>
        <v>0.21130055947724724</v>
      </c>
      <c r="BI825" s="1569">
        <f>IRR($F638:BI638)</f>
        <v>0.21129970628738604</v>
      </c>
      <c r="BJ825" s="1569">
        <f>IRR($F638:BJ638)</f>
        <v>0.21129899130789642</v>
      </c>
      <c r="BK825" s="1569">
        <f>IRR($F638:BK638)</f>
        <v>0.21129839249001581</v>
      </c>
      <c r="BL825" s="1569">
        <f>IRR($F638:BL638)</f>
        <v>0.21129789122820419</v>
      </c>
      <c r="BM825" s="1569">
        <f>IRR($F638:BM638)</f>
        <v>0.21129747183899927</v>
      </c>
      <c r="BN825" s="1571">
        <f>IRR($F638:BN638)</f>
        <v>0.21129712111494658</v>
      </c>
    </row>
    <row r="826" spans="1:66" x14ac:dyDescent="0.15">
      <c r="A826" s="1123"/>
      <c r="B826" s="1337"/>
      <c r="C826" s="3681"/>
      <c r="D826" s="1394" t="str">
        <f t="shared" si="223"/>
        <v>High Price Range</v>
      </c>
      <c r="E826" s="1394" t="str">
        <f t="shared" si="223"/>
        <v>High Range CAPEX</v>
      </c>
      <c r="F826" s="1614">
        <f t="shared" si="222"/>
        <v>0.29010935564984464</v>
      </c>
      <c r="G826" s="1569">
        <f>IRR($F639:G639)</f>
        <v>-0.54662099964480881</v>
      </c>
      <c r="H826" s="1569">
        <f>IRR($F639:H639)</f>
        <v>-0.14494399860996776</v>
      </c>
      <c r="I826" s="1569">
        <f>IRR($F639:I639)</f>
        <v>4.490623444998687E-2</v>
      </c>
      <c r="J826" s="1569">
        <f>IRR($F639:J639)</f>
        <v>0.14201939829065369</v>
      </c>
      <c r="K826" s="1569">
        <f>IRR($F639:K639)</f>
        <v>0.19613766738721217</v>
      </c>
      <c r="L826" s="1569">
        <f>IRR($F639:L639)</f>
        <v>0.22832181919957883</v>
      </c>
      <c r="M826" s="1569">
        <f>IRR($F639:M639)</f>
        <v>0.24840803739521555</v>
      </c>
      <c r="N826" s="1569">
        <f>IRR($F639:N639)</f>
        <v>0.26140689409248941</v>
      </c>
      <c r="O826" s="1569">
        <f>IRR($F639:O639)</f>
        <v>0.27005541086478524</v>
      </c>
      <c r="P826" s="1569">
        <f>IRR($F639:P639)</f>
        <v>0.27593432921238281</v>
      </c>
      <c r="Q826" s="1569">
        <f>IRR($F639:Q639)</f>
        <v>0.27999835703578957</v>
      </c>
      <c r="R826" s="1569">
        <f>IRR($F639:R639)</f>
        <v>0.28284538014009653</v>
      </c>
      <c r="S826" s="1569">
        <f>IRR($F639:S639)</f>
        <v>0.28486106523499122</v>
      </c>
      <c r="T826" s="1569">
        <f>IRR($F639:T639)</f>
        <v>0.28630030129913031</v>
      </c>
      <c r="U826" s="1569">
        <f>IRR($F639:U639)</f>
        <v>0.28733494990733455</v>
      </c>
      <c r="V826" s="1569">
        <f>IRR($F639:V639)</f>
        <v>0.28808282092620208</v>
      </c>
      <c r="W826" s="1569">
        <f>IRR($F639:W639)</f>
        <v>0.28862578256149551</v>
      </c>
      <c r="X826" s="1569">
        <f>IRR($F639:X639)</f>
        <v>0.28902137230489977</v>
      </c>
      <c r="Y826" s="1569">
        <f>IRR($F639:Y639)</f>
        <v>0.28931040662516727</v>
      </c>
      <c r="Z826" s="1569">
        <f>IRR($F639:Z639)</f>
        <v>0.28952206382008661</v>
      </c>
      <c r="AA826" s="1569">
        <f>IRR($F639:AA639)</f>
        <v>0.28967733499368609</v>
      </c>
      <c r="AB826" s="1569">
        <f>IRR($F639:AB639)</f>
        <v>0.2897914001433668</v>
      </c>
      <c r="AC826" s="1569">
        <f>IRR($F639:AC639)</f>
        <v>0.28987528385638495</v>
      </c>
      <c r="AD826" s="1569">
        <f>IRR($F639:AD639)</f>
        <v>0.28993702082559336</v>
      </c>
      <c r="AE826" s="1569">
        <f>IRR($F639:AE639)</f>
        <v>0.28998248339928701</v>
      </c>
      <c r="AF826" s="1569">
        <f>IRR($F639:AF639)</f>
        <v>0.29001597344005914</v>
      </c>
      <c r="AG826" s="1569">
        <f>IRR($F639:AG639)</f>
        <v>0.29004064819857267</v>
      </c>
      <c r="AH826" s="1569">
        <f>IRR($F639:AH639)</f>
        <v>0.29005882831045615</v>
      </c>
      <c r="AI826" s="1569">
        <f>IRR($F639:AI639)</f>
        <v>0.29007222148463185</v>
      </c>
      <c r="AJ826" s="1569">
        <f>IRR($F639:AJ639)</f>
        <v>0.29008208552958159</v>
      </c>
      <c r="AK826" s="1569">
        <f>IRR($F639:AK639)</f>
        <v>0.2900893475116002</v>
      </c>
      <c r="AL826" s="1569">
        <f>IRR($F639:AL639)</f>
        <v>0.29009469105596031</v>
      </c>
      <c r="AM826" s="1569">
        <f>IRR($F639:AM639)</f>
        <v>0.29009862043216716</v>
      </c>
      <c r="AN826" s="1569">
        <f>IRR($F639:AN639)</f>
        <v>0.29010150767131826</v>
      </c>
      <c r="AO826" s="1569">
        <f>IRR($F639:AO639)</f>
        <v>0.29010362725224748</v>
      </c>
      <c r="AP826" s="1569">
        <f>IRR($F639:AP639)</f>
        <v>0.29010518166212229</v>
      </c>
      <c r="AQ826" s="1569">
        <f>IRR($F639:AQ639)</f>
        <v>0.29010632024728311</v>
      </c>
      <c r="AR826" s="1569">
        <f>IRR($F639:AR639)</f>
        <v>0.29010715312406155</v>
      </c>
      <c r="AS826" s="1569">
        <f>IRR($F639:AS639)</f>
        <v>0.29010776144867267</v>
      </c>
      <c r="AT826" s="1569">
        <f>IRR($F639:AT639)</f>
        <v>0.29010820500138679</v>
      </c>
      <c r="AU826" s="1569">
        <f>IRR($F639:AU639)</f>
        <v>0.29010852778826535</v>
      </c>
      <c r="AV826" s="1569">
        <f>IRR($F639:AV639)</f>
        <v>0.29010876217886694</v>
      </c>
      <c r="AW826" s="1569">
        <f>IRR($F639:AW639)</f>
        <v>0.29010893196237642</v>
      </c>
      <c r="AX826" s="1569">
        <f>IRR($F639:AX639)</f>
        <v>0.29010905460451664</v>
      </c>
      <c r="AY826" s="1569">
        <f>IRR($F639:AY639)</f>
        <v>0.29010914291382739</v>
      </c>
      <c r="AZ826" s="1569">
        <f>IRR($F639:AZ639)</f>
        <v>0.29010920627143943</v>
      </c>
      <c r="BA826" s="1569">
        <f>IRR($F639:BA639)</f>
        <v>0.29010925153829814</v>
      </c>
      <c r="BB826" s="1569">
        <f>IRR($F639:BB639)</f>
        <v>0.29010928372406553</v>
      </c>
      <c r="BC826" s="1569">
        <f>IRR($F639:BC639)</f>
        <v>0.29010930647999711</v>
      </c>
      <c r="BD826" s="1569">
        <f>IRR($F639:BD639)</f>
        <v>0.29010932246184562</v>
      </c>
      <c r="BE826" s="1569">
        <f>IRR($F639:BE639)</f>
        <v>0.29010933359683677</v>
      </c>
      <c r="BF826" s="1569">
        <f>IRR($F639:BF639)</f>
        <v>0.29010934127988719</v>
      </c>
      <c r="BG826" s="1569">
        <f>IRR($F639:BG639)</f>
        <v>0.29010934651766074</v>
      </c>
      <c r="BH826" s="1569">
        <f>IRR($F639:BH639)</f>
        <v>0.29010935003420202</v>
      </c>
      <c r="BI826" s="1569">
        <f>IRR($F639:BI639)</f>
        <v>0.29010935234828517</v>
      </c>
      <c r="BJ826" s="1569">
        <f>IRR($F639:BJ639)</f>
        <v>0.2901093538299695</v>
      </c>
      <c r="BK826" s="1569">
        <f>IRR($F639:BK639)</f>
        <v>0.29010935474187804</v>
      </c>
      <c r="BL826" s="1569">
        <f>IRR($F639:BL639)</f>
        <v>0.29010935526926795</v>
      </c>
      <c r="BM826" s="1569">
        <f>IRR($F639:BM639)</f>
        <v>0.29010935554189121</v>
      </c>
      <c r="BN826" s="1571">
        <f>IRR($F639:BN639)</f>
        <v>0.29010935564984464</v>
      </c>
    </row>
    <row r="827" spans="1:66" x14ac:dyDescent="0.15">
      <c r="A827" s="1123"/>
      <c r="B827" s="1337"/>
      <c r="C827" s="3681"/>
      <c r="D827" s="1394" t="str">
        <f t="shared" si="223"/>
        <v>High Price Range</v>
      </c>
      <c r="E827" s="1394" t="str">
        <f t="shared" si="223"/>
        <v>High Range CAPEX</v>
      </c>
      <c r="F827" s="1614">
        <f t="shared" si="222"/>
        <v>0.35141670322849583</v>
      </c>
      <c r="G827" s="1569">
        <f>IRR($F640:G640)</f>
        <v>-0.54662099964480881</v>
      </c>
      <c r="H827" s="1569">
        <f>IRR($F640:H640)</f>
        <v>-0.11643505512534535</v>
      </c>
      <c r="I827" s="1569">
        <f>IRR($F640:I640)</f>
        <v>8.9367641483281135E-2</v>
      </c>
      <c r="J827" s="1569">
        <f>IRR($F640:J640)</f>
        <v>0.19457900965747332</v>
      </c>
      <c r="K827" s="1569">
        <f>IRR($F640:K640)</f>
        <v>0.2529243002030368</v>
      </c>
      <c r="L827" s="1569">
        <f>IRR($F640:L640)</f>
        <v>0.28738031841847778</v>
      </c>
      <c r="M827" s="1569">
        <f>IRR($F640:M640)</f>
        <v>0.30870621728412795</v>
      </c>
      <c r="N827" s="1569">
        <f>IRR($F640:N640)</f>
        <v>0.322379536733163</v>
      </c>
      <c r="O827" s="1569">
        <f>IRR($F640:O640)</f>
        <v>0.33138527875927348</v>
      </c>
      <c r="P827" s="1569">
        <f>IRR($F640:P640)</f>
        <v>0.33744119771808223</v>
      </c>
      <c r="Q827" s="1569">
        <f>IRR($F640:Q640)</f>
        <v>0.34157999097711955</v>
      </c>
      <c r="R827" s="1569">
        <f>IRR($F640:R640)</f>
        <v>0.34444483880209975</v>
      </c>
      <c r="S827" s="1569">
        <f>IRR($F640:S640)</f>
        <v>0.34644799178003072</v>
      </c>
      <c r="T827" s="1569">
        <f>IRR($F640:T640)</f>
        <v>0.34785994527592257</v>
      </c>
      <c r="U827" s="1569">
        <f>IRR($F640:U640)</f>
        <v>0.34886161346271072</v>
      </c>
      <c r="V827" s="1569">
        <f>IRR($F640:V640)</f>
        <v>0.34957590699177366</v>
      </c>
      <c r="W827" s="1569">
        <f>IRR($F640:W640)</f>
        <v>0.35008740740089861</v>
      </c>
      <c r="X827" s="1569">
        <f>IRR($F640:X640)</f>
        <v>0.35045493375428483</v>
      </c>
      <c r="Y827" s="1569">
        <f>IRR($F640:Y640)</f>
        <v>0.35071974198863765</v>
      </c>
      <c r="Z827" s="1569">
        <f>IRR($F640:Z640)</f>
        <v>0.35091097280152295</v>
      </c>
      <c r="AA827" s="1569">
        <f>IRR($F640:AA640)</f>
        <v>0.35104932770216779</v>
      </c>
      <c r="AB827" s="1569">
        <f>IRR($F640:AB640)</f>
        <v>0.35114958207314406</v>
      </c>
      <c r="AC827" s="1569">
        <f>IRR($F640:AC640)</f>
        <v>0.35122232213637528</v>
      </c>
      <c r="AD827" s="1569">
        <f>IRR($F640:AD640)</f>
        <v>0.35127515657403485</v>
      </c>
      <c r="AE827" s="1569">
        <f>IRR($F640:AE640)</f>
        <v>0.35131356818025794</v>
      </c>
      <c r="AF827" s="1569">
        <f>IRR($F640:AF640)</f>
        <v>0.35134151629701149</v>
      </c>
      <c r="AG827" s="1569">
        <f>IRR($F640:AG640)</f>
        <v>0.35136186520189328</v>
      </c>
      <c r="AH827" s="1569">
        <f>IRR($F640:AH640)</f>
        <v>0.35137669005362859</v>
      </c>
      <c r="AI827" s="1569">
        <f>IRR($F640:AI640)</f>
        <v>0.35138749617438392</v>
      </c>
      <c r="AJ827" s="1569">
        <f>IRR($F640:AJ640)</f>
        <v>0.35139537668239762</v>
      </c>
      <c r="AK827" s="1569">
        <f>IRR($F640:AK640)</f>
        <v>0.35140112608492058</v>
      </c>
      <c r="AL827" s="1569">
        <f>IRR($F640:AL640)</f>
        <v>0.35140532230204835</v>
      </c>
      <c r="AM827" s="1569">
        <f>IRR($F640:AM640)</f>
        <v>0.35140838599569979</v>
      </c>
      <c r="AN827" s="1569">
        <f>IRR($F640:AN640)</f>
        <v>0.35141062354444563</v>
      </c>
      <c r="AO827" s="1569">
        <f>IRR($F640:AO640)</f>
        <v>0.35141225820990596</v>
      </c>
      <c r="AP827" s="1569">
        <f>IRR($F640:AP640)</f>
        <v>0.35141345276272351</v>
      </c>
      <c r="AQ827" s="1569">
        <f>IRR($F640:AQ640)</f>
        <v>0.35141432592300959</v>
      </c>
      <c r="AR827" s="1569">
        <f>IRR($F640:AR640)</f>
        <v>0.35141496431548824</v>
      </c>
      <c r="AS827" s="1569">
        <f>IRR($F640:AS640)</f>
        <v>0.35141543116890195</v>
      </c>
      <c r="AT827" s="1569">
        <f>IRR($F640:AT640)</f>
        <v>0.35141577265009283</v>
      </c>
      <c r="AU827" s="1569">
        <f>IRR($F640:AU640)</f>
        <v>0.35141602247834203</v>
      </c>
      <c r="AV827" s="1569">
        <f>IRR($F640:AV640)</f>
        <v>0.35141620528849749</v>
      </c>
      <c r="AW827" s="1569">
        <f>IRR($F640:AW640)</f>
        <v>0.35141633908322856</v>
      </c>
      <c r="AX827" s="1569">
        <f>IRR($F640:AX640)</f>
        <v>0.3514164370218249</v>
      </c>
      <c r="AY827" s="1569">
        <f>IRR($F640:AY640)</f>
        <v>0.351416508725507</v>
      </c>
      <c r="AZ827" s="1569">
        <f>IRR($F640:AZ640)</f>
        <v>0.351416561230254</v>
      </c>
      <c r="BA827" s="1569">
        <f>IRR($F640:BA640)</f>
        <v>0.35141659968254735</v>
      </c>
      <c r="BB827" s="1569">
        <f>IRR($F640:BB640)</f>
        <v>0.35141662784754546</v>
      </c>
      <c r="BC827" s="1569">
        <f>IRR($F640:BC640)</f>
        <v>0.35141664848035825</v>
      </c>
      <c r="BD827" s="1569">
        <f>IRR($F640:BD640)</f>
        <v>0.35141666359737034</v>
      </c>
      <c r="BE827" s="1569">
        <f>IRR($F640:BE640)</f>
        <v>0.35141667467457149</v>
      </c>
      <c r="BF827" s="1569">
        <f>IRR($F640:BF640)</f>
        <v>0.351416682792562</v>
      </c>
      <c r="BG827" s="1569">
        <f>IRR($F640:BG640)</f>
        <v>0.35141668874259602</v>
      </c>
      <c r="BH827" s="1569">
        <f>IRR($F640:BH640)</f>
        <v>0.35141669310414603</v>
      </c>
      <c r="BI827" s="1569">
        <f>IRR($F640:BI640)</f>
        <v>0.3514166963016494</v>
      </c>
      <c r="BJ827" s="1569">
        <f>IRR($F640:BJ640)</f>
        <v>0.35141669864603031</v>
      </c>
      <c r="BK827" s="1569">
        <f>IRR($F640:BK640)</f>
        <v>0.35141670036508921</v>
      </c>
      <c r="BL827" s="1569">
        <f>IRR($F640:BL640)</f>
        <v>0.35141670162574679</v>
      </c>
      <c r="BM827" s="1569">
        <f>IRR($F640:BM640)</f>
        <v>0.35141670255033008</v>
      </c>
      <c r="BN827" s="1571">
        <f>IRR($F640:BN640)</f>
        <v>0.35141670322849583</v>
      </c>
    </row>
    <row r="828" spans="1:66" ht="5.25" customHeight="1" x14ac:dyDescent="0.15">
      <c r="A828" s="1123"/>
      <c r="B828" s="1337"/>
      <c r="C828" s="3682"/>
      <c r="D828" s="1393"/>
      <c r="E828" s="1393"/>
      <c r="F828" s="1615"/>
      <c r="G828" s="1572"/>
      <c r="H828" s="1572"/>
      <c r="I828" s="1572"/>
      <c r="J828" s="1572"/>
      <c r="K828" s="1572"/>
      <c r="L828" s="1572"/>
      <c r="M828" s="1572"/>
      <c r="N828" s="1572"/>
      <c r="O828" s="1572"/>
      <c r="P828" s="1572"/>
      <c r="Q828" s="1572"/>
      <c r="R828" s="1572"/>
      <c r="S828" s="1572"/>
      <c r="T828" s="1572"/>
      <c r="U828" s="1572"/>
      <c r="V828" s="1572"/>
      <c r="W828" s="1572"/>
      <c r="X828" s="1572"/>
      <c r="Y828" s="1572"/>
      <c r="Z828" s="1572"/>
      <c r="AA828" s="1572"/>
      <c r="AB828" s="1572"/>
      <c r="AC828" s="1572"/>
      <c r="AD828" s="1572"/>
      <c r="AE828" s="1572"/>
      <c r="AF828" s="1572"/>
      <c r="AG828" s="1572"/>
      <c r="AH828" s="1572"/>
      <c r="AI828" s="1572"/>
      <c r="AJ828" s="1572"/>
      <c r="AK828" s="1572"/>
      <c r="AL828" s="1572"/>
      <c r="AM828" s="1572"/>
      <c r="AN828" s="1572"/>
      <c r="AO828" s="1572"/>
      <c r="AP828" s="1572"/>
      <c r="AQ828" s="1572"/>
      <c r="AR828" s="1572"/>
      <c r="AS828" s="1572"/>
      <c r="AT828" s="1572"/>
      <c r="AU828" s="1572"/>
      <c r="AV828" s="1572"/>
      <c r="AW828" s="1572"/>
      <c r="AX828" s="1572"/>
      <c r="AY828" s="1572"/>
      <c r="AZ828" s="1572"/>
      <c r="BA828" s="1572"/>
      <c r="BB828" s="1572"/>
      <c r="BC828" s="1572"/>
      <c r="BD828" s="1572"/>
      <c r="BE828" s="1572"/>
      <c r="BF828" s="1572"/>
      <c r="BG828" s="1572"/>
      <c r="BH828" s="1572"/>
      <c r="BI828" s="1572"/>
      <c r="BJ828" s="1572"/>
      <c r="BK828" s="1572"/>
      <c r="BL828" s="1572"/>
      <c r="BM828" s="1572"/>
      <c r="BN828" s="1573"/>
    </row>
    <row r="829" spans="1:66" x14ac:dyDescent="0.15">
      <c r="A829" s="1123"/>
      <c r="B829" s="1337"/>
      <c r="C829" s="3680" t="str">
        <f>C797</f>
        <v>Low Range Opex-High</v>
      </c>
      <c r="D829" s="1394" t="str">
        <f t="shared" ref="D829:E831" si="224">D767</f>
        <v>Low Price Range</v>
      </c>
      <c r="E829" s="1394" t="str">
        <f t="shared" si="224"/>
        <v>High Range CAPEX</v>
      </c>
      <c r="F829" s="1614" t="e">
        <f t="shared" si="222"/>
        <v>#NUM!</v>
      </c>
      <c r="G829" s="1569" t="e">
        <f>IRR($F642:G642)</f>
        <v>#NUM!</v>
      </c>
      <c r="H829" s="1569" t="e">
        <f>IRR($F642:H642)</f>
        <v>#NUM!</v>
      </c>
      <c r="I829" s="1569" t="e">
        <f>IRR($F642:I642)</f>
        <v>#NUM!</v>
      </c>
      <c r="J829" s="1569" t="e">
        <f>IRR($F642:J642)</f>
        <v>#NUM!</v>
      </c>
      <c r="K829" s="1569" t="e">
        <f>IRR($F642:K642)</f>
        <v>#NUM!</v>
      </c>
      <c r="L829" s="1569" t="e">
        <f>IRR($F642:L642)</f>
        <v>#NUM!</v>
      </c>
      <c r="M829" s="1569" t="e">
        <f>IRR($F642:M642)</f>
        <v>#NUM!</v>
      </c>
      <c r="N829" s="1569" t="e">
        <f>IRR($F642:N642)</f>
        <v>#NUM!</v>
      </c>
      <c r="O829" s="1569" t="e">
        <f>IRR($F642:O642)</f>
        <v>#NUM!</v>
      </c>
      <c r="P829" s="1569" t="e">
        <f>IRR($F642:P642)</f>
        <v>#NUM!</v>
      </c>
      <c r="Q829" s="1569" t="e">
        <f>IRR($F642:Q642)</f>
        <v>#NUM!</v>
      </c>
      <c r="R829" s="1569" t="e">
        <f>IRR($F642:R642)</f>
        <v>#NUM!</v>
      </c>
      <c r="S829" s="1569" t="e">
        <f>IRR($F642:S642)</f>
        <v>#NUM!</v>
      </c>
      <c r="T829" s="1569" t="e">
        <f>IRR($F642:T642)</f>
        <v>#NUM!</v>
      </c>
      <c r="U829" s="1569" t="e">
        <f>IRR($F642:U642)</f>
        <v>#NUM!</v>
      </c>
      <c r="V829" s="1569" t="e">
        <f>IRR($F642:V642)</f>
        <v>#NUM!</v>
      </c>
      <c r="W829" s="1569" t="e">
        <f>IRR($F642:W642)</f>
        <v>#NUM!</v>
      </c>
      <c r="X829" s="1569" t="e">
        <f>IRR($F642:X642)</f>
        <v>#NUM!</v>
      </c>
      <c r="Y829" s="1569" t="e">
        <f>IRR($F642:Y642)</f>
        <v>#NUM!</v>
      </c>
      <c r="Z829" s="1569" t="e">
        <f>IRR($F642:Z642)</f>
        <v>#NUM!</v>
      </c>
      <c r="AA829" s="1569" t="e">
        <f>IRR($F642:AA642)</f>
        <v>#NUM!</v>
      </c>
      <c r="AB829" s="1569" t="e">
        <f>IRR($F642:AB642)</f>
        <v>#NUM!</v>
      </c>
      <c r="AC829" s="1569" t="e">
        <f>IRR($F642:AC642)</f>
        <v>#NUM!</v>
      </c>
      <c r="AD829" s="1569" t="e">
        <f>IRR($F642:AD642)</f>
        <v>#NUM!</v>
      </c>
      <c r="AE829" s="1569" t="e">
        <f>IRR($F642:AE642)</f>
        <v>#NUM!</v>
      </c>
      <c r="AF829" s="1569" t="e">
        <f>IRR($F642:AF642)</f>
        <v>#NUM!</v>
      </c>
      <c r="AG829" s="1569" t="e">
        <f>IRR($F642:AG642)</f>
        <v>#NUM!</v>
      </c>
      <c r="AH829" s="1569" t="e">
        <f>IRR($F642:AH642)</f>
        <v>#NUM!</v>
      </c>
      <c r="AI829" s="1569" t="e">
        <f>IRR($F642:AI642)</f>
        <v>#NUM!</v>
      </c>
      <c r="AJ829" s="1569" t="e">
        <f>IRR($F642:AJ642)</f>
        <v>#NUM!</v>
      </c>
      <c r="AK829" s="1569" t="e">
        <f>IRR($F642:AK642)</f>
        <v>#NUM!</v>
      </c>
      <c r="AL829" s="1569" t="e">
        <f>IRR($F642:AL642)</f>
        <v>#NUM!</v>
      </c>
      <c r="AM829" s="1569" t="e">
        <f>IRR($F642:AM642)</f>
        <v>#NUM!</v>
      </c>
      <c r="AN829" s="1569" t="e">
        <f>IRR($F642:AN642)</f>
        <v>#NUM!</v>
      </c>
      <c r="AO829" s="1569" t="e">
        <f>IRR($F642:AO642)</f>
        <v>#NUM!</v>
      </c>
      <c r="AP829" s="1569" t="e">
        <f>IRR($F642:AP642)</f>
        <v>#NUM!</v>
      </c>
      <c r="AQ829" s="1569" t="e">
        <f>IRR($F642:AQ642)</f>
        <v>#NUM!</v>
      </c>
      <c r="AR829" s="1569" t="e">
        <f>IRR($F642:AR642)</f>
        <v>#NUM!</v>
      </c>
      <c r="AS829" s="1569" t="e">
        <f>IRR($F642:AS642)</f>
        <v>#NUM!</v>
      </c>
      <c r="AT829" s="1569" t="e">
        <f>IRR($F642:AT642)</f>
        <v>#NUM!</v>
      </c>
      <c r="AU829" s="1569" t="e">
        <f>IRR($F642:AU642)</f>
        <v>#NUM!</v>
      </c>
      <c r="AV829" s="1569" t="e">
        <f>IRR($F642:AV642)</f>
        <v>#NUM!</v>
      </c>
      <c r="AW829" s="1569" t="e">
        <f>IRR($F642:AW642)</f>
        <v>#NUM!</v>
      </c>
      <c r="AX829" s="1569" t="e">
        <f>IRR($F642:AX642)</f>
        <v>#NUM!</v>
      </c>
      <c r="AY829" s="1569" t="e">
        <f>IRR($F642:AY642)</f>
        <v>#NUM!</v>
      </c>
      <c r="AZ829" s="1569" t="e">
        <f>IRR($F642:AZ642)</f>
        <v>#NUM!</v>
      </c>
      <c r="BA829" s="1569" t="e">
        <f>IRR($F642:BA642)</f>
        <v>#NUM!</v>
      </c>
      <c r="BB829" s="1569" t="e">
        <f>IRR($F642:BB642)</f>
        <v>#NUM!</v>
      </c>
      <c r="BC829" s="1569" t="e">
        <f>IRR($F642:BC642)</f>
        <v>#NUM!</v>
      </c>
      <c r="BD829" s="1569" t="e">
        <f>IRR($F642:BD642)</f>
        <v>#NUM!</v>
      </c>
      <c r="BE829" s="1569" t="e">
        <f>IRR($F642:BE642)</f>
        <v>#NUM!</v>
      </c>
      <c r="BF829" s="1569" t="e">
        <f>IRR($F642:BF642)</f>
        <v>#NUM!</v>
      </c>
      <c r="BG829" s="1569" t="e">
        <f>IRR($F642:BG642)</f>
        <v>#NUM!</v>
      </c>
      <c r="BH829" s="1569" t="e">
        <f>IRR($F642:BH642)</f>
        <v>#NUM!</v>
      </c>
      <c r="BI829" s="1569" t="e">
        <f>IRR($F642:BI642)</f>
        <v>#NUM!</v>
      </c>
      <c r="BJ829" s="1569" t="e">
        <f>IRR($F642:BJ642)</f>
        <v>#NUM!</v>
      </c>
      <c r="BK829" s="1569" t="e">
        <f>IRR($F642:BK642)</f>
        <v>#NUM!</v>
      </c>
      <c r="BL829" s="1569" t="e">
        <f>IRR($F642:BL642)</f>
        <v>#NUM!</v>
      </c>
      <c r="BM829" s="1569" t="e">
        <f>IRR($F642:BM642)</f>
        <v>#NUM!</v>
      </c>
      <c r="BN829" s="1571" t="e">
        <f>IRR($F642:BN642)</f>
        <v>#NUM!</v>
      </c>
    </row>
    <row r="830" spans="1:66" x14ac:dyDescent="0.15">
      <c r="A830" s="1123"/>
      <c r="B830" s="1337"/>
      <c r="C830" s="3681"/>
      <c r="D830" s="1394" t="str">
        <f t="shared" si="224"/>
        <v>Low Price Range</v>
      </c>
      <c r="E830" s="1394" t="str">
        <f t="shared" si="224"/>
        <v>High Range CAPEX</v>
      </c>
      <c r="F830" s="1614" t="e">
        <f t="shared" si="222"/>
        <v>#NUM!</v>
      </c>
      <c r="G830" s="1569" t="e">
        <f>IRR($F643:G643)</f>
        <v>#NUM!</v>
      </c>
      <c r="H830" s="1569" t="e">
        <f>IRR($F643:H643)</f>
        <v>#NUM!</v>
      </c>
      <c r="I830" s="1569" t="e">
        <f>IRR($F643:I643)</f>
        <v>#NUM!</v>
      </c>
      <c r="J830" s="1569" t="e">
        <f>IRR($F643:J643)</f>
        <v>#NUM!</v>
      </c>
      <c r="K830" s="1569" t="e">
        <f>IRR($F643:K643)</f>
        <v>#NUM!</v>
      </c>
      <c r="L830" s="1569" t="e">
        <f>IRR($F643:L643)</f>
        <v>#NUM!</v>
      </c>
      <c r="M830" s="1569" t="e">
        <f>IRR($F643:M643)</f>
        <v>#NUM!</v>
      </c>
      <c r="N830" s="1569" t="e">
        <f>IRR($F643:N643)</f>
        <v>#NUM!</v>
      </c>
      <c r="O830" s="1569" t="e">
        <f>IRR($F643:O643)</f>
        <v>#NUM!</v>
      </c>
      <c r="P830" s="1569" t="e">
        <f>IRR($F643:P643)</f>
        <v>#NUM!</v>
      </c>
      <c r="Q830" s="1569" t="e">
        <f>IRR($F643:Q643)</f>
        <v>#NUM!</v>
      </c>
      <c r="R830" s="1569" t="e">
        <f>IRR($F643:R643)</f>
        <v>#NUM!</v>
      </c>
      <c r="S830" s="1569" t="e">
        <f>IRR($F643:S643)</f>
        <v>#NUM!</v>
      </c>
      <c r="T830" s="1569" t="e">
        <f>IRR($F643:T643)</f>
        <v>#NUM!</v>
      </c>
      <c r="U830" s="1569" t="e">
        <f>IRR($F643:U643)</f>
        <v>#NUM!</v>
      </c>
      <c r="V830" s="1569" t="e">
        <f>IRR($F643:V643)</f>
        <v>#NUM!</v>
      </c>
      <c r="W830" s="1569" t="e">
        <f>IRR($F643:W643)</f>
        <v>#NUM!</v>
      </c>
      <c r="X830" s="1569" t="e">
        <f>IRR($F643:X643)</f>
        <v>#NUM!</v>
      </c>
      <c r="Y830" s="1569" t="e">
        <f>IRR($F643:Y643)</f>
        <v>#NUM!</v>
      </c>
      <c r="Z830" s="1569" t="e">
        <f>IRR($F643:Z643)</f>
        <v>#NUM!</v>
      </c>
      <c r="AA830" s="1569" t="e">
        <f>IRR($F643:AA643)</f>
        <v>#NUM!</v>
      </c>
      <c r="AB830" s="1569" t="e">
        <f>IRR($F643:AB643)</f>
        <v>#NUM!</v>
      </c>
      <c r="AC830" s="1569" t="e">
        <f>IRR($F643:AC643)</f>
        <v>#NUM!</v>
      </c>
      <c r="AD830" s="1569" t="e">
        <f>IRR($F643:AD643)</f>
        <v>#NUM!</v>
      </c>
      <c r="AE830" s="1569" t="e">
        <f>IRR($F643:AE643)</f>
        <v>#NUM!</v>
      </c>
      <c r="AF830" s="1569" t="e">
        <f>IRR($F643:AF643)</f>
        <v>#NUM!</v>
      </c>
      <c r="AG830" s="1569" t="e">
        <f>IRR($F643:AG643)</f>
        <v>#NUM!</v>
      </c>
      <c r="AH830" s="1569" t="e">
        <f>IRR($F643:AH643)</f>
        <v>#NUM!</v>
      </c>
      <c r="AI830" s="1569" t="e">
        <f>IRR($F643:AI643)</f>
        <v>#NUM!</v>
      </c>
      <c r="AJ830" s="1569" t="e">
        <f>IRR($F643:AJ643)</f>
        <v>#NUM!</v>
      </c>
      <c r="AK830" s="1569" t="e">
        <f>IRR($F643:AK643)</f>
        <v>#NUM!</v>
      </c>
      <c r="AL830" s="1569" t="e">
        <f>IRR($F643:AL643)</f>
        <v>#NUM!</v>
      </c>
      <c r="AM830" s="1569" t="e">
        <f>IRR($F643:AM643)</f>
        <v>#NUM!</v>
      </c>
      <c r="AN830" s="1569" t="e">
        <f>IRR($F643:AN643)</f>
        <v>#NUM!</v>
      </c>
      <c r="AO830" s="1569" t="e">
        <f>IRR($F643:AO643)</f>
        <v>#NUM!</v>
      </c>
      <c r="AP830" s="1569" t="e">
        <f>IRR($F643:AP643)</f>
        <v>#NUM!</v>
      </c>
      <c r="AQ830" s="1569" t="e">
        <f>IRR($F643:AQ643)</f>
        <v>#NUM!</v>
      </c>
      <c r="AR830" s="1569" t="e">
        <f>IRR($F643:AR643)</f>
        <v>#NUM!</v>
      </c>
      <c r="AS830" s="1569" t="e">
        <f>IRR($F643:AS643)</f>
        <v>#NUM!</v>
      </c>
      <c r="AT830" s="1569" t="e">
        <f>IRR($F643:AT643)</f>
        <v>#NUM!</v>
      </c>
      <c r="AU830" s="1569" t="e">
        <f>IRR($F643:AU643)</f>
        <v>#NUM!</v>
      </c>
      <c r="AV830" s="1569" t="e">
        <f>IRR($F643:AV643)</f>
        <v>#NUM!</v>
      </c>
      <c r="AW830" s="1569" t="e">
        <f>IRR($F643:AW643)</f>
        <v>#NUM!</v>
      </c>
      <c r="AX830" s="1569" t="e">
        <f>IRR($F643:AX643)</f>
        <v>#NUM!</v>
      </c>
      <c r="AY830" s="1569" t="e">
        <f>IRR($F643:AY643)</f>
        <v>#NUM!</v>
      </c>
      <c r="AZ830" s="1569" t="e">
        <f>IRR($F643:AZ643)</f>
        <v>#NUM!</v>
      </c>
      <c r="BA830" s="1569" t="e">
        <f>IRR($F643:BA643)</f>
        <v>#NUM!</v>
      </c>
      <c r="BB830" s="1569" t="e">
        <f>IRR($F643:BB643)</f>
        <v>#NUM!</v>
      </c>
      <c r="BC830" s="1569" t="e">
        <f>IRR($F643:BC643)</f>
        <v>#NUM!</v>
      </c>
      <c r="BD830" s="1569" t="e">
        <f>IRR($F643:BD643)</f>
        <v>#NUM!</v>
      </c>
      <c r="BE830" s="1569" t="e">
        <f>IRR($F643:BE643)</f>
        <v>#NUM!</v>
      </c>
      <c r="BF830" s="1569" t="e">
        <f>IRR($F643:BF643)</f>
        <v>#NUM!</v>
      </c>
      <c r="BG830" s="1569" t="e">
        <f>IRR($F643:BG643)</f>
        <v>#NUM!</v>
      </c>
      <c r="BH830" s="1569" t="e">
        <f>IRR($F643:BH643)</f>
        <v>#NUM!</v>
      </c>
      <c r="BI830" s="1569" t="e">
        <f>IRR($F643:BI643)</f>
        <v>#NUM!</v>
      </c>
      <c r="BJ830" s="1569" t="e">
        <f>IRR($F643:BJ643)</f>
        <v>#NUM!</v>
      </c>
      <c r="BK830" s="1569" t="e">
        <f>IRR($F643:BK643)</f>
        <v>#NUM!</v>
      </c>
      <c r="BL830" s="1569" t="e">
        <f>IRR($F643:BL643)</f>
        <v>#NUM!</v>
      </c>
      <c r="BM830" s="1569" t="e">
        <f>IRR($F643:BM643)</f>
        <v>#NUM!</v>
      </c>
      <c r="BN830" s="1571" t="e">
        <f>IRR($F643:BN643)</f>
        <v>#NUM!</v>
      </c>
    </row>
    <row r="831" spans="1:66" x14ac:dyDescent="0.15">
      <c r="A831" s="1123"/>
      <c r="B831" s="1337"/>
      <c r="C831" s="3681"/>
      <c r="D831" s="1394" t="str">
        <f t="shared" si="224"/>
        <v>Low Price Range</v>
      </c>
      <c r="E831" s="1394" t="str">
        <f t="shared" si="224"/>
        <v>High Range CAPEX</v>
      </c>
      <c r="F831" s="1614" t="e">
        <f t="shared" si="222"/>
        <v>#NUM!</v>
      </c>
      <c r="G831" s="1569" t="e">
        <f>IRR($F644:G644)</f>
        <v>#NUM!</v>
      </c>
      <c r="H831" s="1569" t="e">
        <f>IRR($F644:H644)</f>
        <v>#NUM!</v>
      </c>
      <c r="I831" s="1569" t="e">
        <f>IRR($F644:I644)</f>
        <v>#NUM!</v>
      </c>
      <c r="J831" s="1569" t="e">
        <f>IRR($F644:J644)</f>
        <v>#NUM!</v>
      </c>
      <c r="K831" s="1569" t="e">
        <f>IRR($F644:K644)</f>
        <v>#NUM!</v>
      </c>
      <c r="L831" s="1569" t="e">
        <f>IRR($F644:L644)</f>
        <v>#NUM!</v>
      </c>
      <c r="M831" s="1569" t="e">
        <f>IRR($F644:M644)</f>
        <v>#NUM!</v>
      </c>
      <c r="N831" s="1569" t="e">
        <f>IRR($F644:N644)</f>
        <v>#NUM!</v>
      </c>
      <c r="O831" s="1569" t="e">
        <f>IRR($F644:O644)</f>
        <v>#NUM!</v>
      </c>
      <c r="P831" s="1569" t="e">
        <f>IRR($F644:P644)</f>
        <v>#NUM!</v>
      </c>
      <c r="Q831" s="1569" t="e">
        <f>IRR($F644:Q644)</f>
        <v>#NUM!</v>
      </c>
      <c r="R831" s="1569" t="e">
        <f>IRR($F644:R644)</f>
        <v>#NUM!</v>
      </c>
      <c r="S831" s="1569" t="e">
        <f>IRR($F644:S644)</f>
        <v>#NUM!</v>
      </c>
      <c r="T831" s="1569" t="e">
        <f>IRR($F644:T644)</f>
        <v>#NUM!</v>
      </c>
      <c r="U831" s="1569" t="e">
        <f>IRR($F644:U644)</f>
        <v>#NUM!</v>
      </c>
      <c r="V831" s="1569" t="e">
        <f>IRR($F644:V644)</f>
        <v>#NUM!</v>
      </c>
      <c r="W831" s="1569" t="e">
        <f>IRR($F644:W644)</f>
        <v>#NUM!</v>
      </c>
      <c r="X831" s="1569" t="e">
        <f>IRR($F644:X644)</f>
        <v>#NUM!</v>
      </c>
      <c r="Y831" s="1569" t="e">
        <f>IRR($F644:Y644)</f>
        <v>#NUM!</v>
      </c>
      <c r="Z831" s="1569" t="e">
        <f>IRR($F644:Z644)</f>
        <v>#NUM!</v>
      </c>
      <c r="AA831" s="1569" t="e">
        <f>IRR($F644:AA644)</f>
        <v>#NUM!</v>
      </c>
      <c r="AB831" s="1569" t="e">
        <f>IRR($F644:AB644)</f>
        <v>#NUM!</v>
      </c>
      <c r="AC831" s="1569" t="e">
        <f>IRR($F644:AC644)</f>
        <v>#NUM!</v>
      </c>
      <c r="AD831" s="1569" t="e">
        <f>IRR($F644:AD644)</f>
        <v>#NUM!</v>
      </c>
      <c r="AE831" s="1569" t="e">
        <f>IRR($F644:AE644)</f>
        <v>#NUM!</v>
      </c>
      <c r="AF831" s="1569" t="e">
        <f>IRR($F644:AF644)</f>
        <v>#NUM!</v>
      </c>
      <c r="AG831" s="1569" t="e">
        <f>IRR($F644:AG644)</f>
        <v>#NUM!</v>
      </c>
      <c r="AH831" s="1569" t="e">
        <f>IRR($F644:AH644)</f>
        <v>#NUM!</v>
      </c>
      <c r="AI831" s="1569" t="e">
        <f>IRR($F644:AI644)</f>
        <v>#NUM!</v>
      </c>
      <c r="AJ831" s="1569" t="e">
        <f>IRR($F644:AJ644)</f>
        <v>#NUM!</v>
      </c>
      <c r="AK831" s="1569" t="e">
        <f>IRR($F644:AK644)</f>
        <v>#NUM!</v>
      </c>
      <c r="AL831" s="1569" t="e">
        <f>IRR($F644:AL644)</f>
        <v>#NUM!</v>
      </c>
      <c r="AM831" s="1569" t="e">
        <f>IRR($F644:AM644)</f>
        <v>#NUM!</v>
      </c>
      <c r="AN831" s="1569" t="e">
        <f>IRR($F644:AN644)</f>
        <v>#NUM!</v>
      </c>
      <c r="AO831" s="1569" t="e">
        <f>IRR($F644:AO644)</f>
        <v>#NUM!</v>
      </c>
      <c r="AP831" s="1569" t="e">
        <f>IRR($F644:AP644)</f>
        <v>#NUM!</v>
      </c>
      <c r="AQ831" s="1569" t="e">
        <f>IRR($F644:AQ644)</f>
        <v>#NUM!</v>
      </c>
      <c r="AR831" s="1569" t="e">
        <f>IRR($F644:AR644)</f>
        <v>#NUM!</v>
      </c>
      <c r="AS831" s="1569" t="e">
        <f>IRR($F644:AS644)</f>
        <v>#NUM!</v>
      </c>
      <c r="AT831" s="1569" t="e">
        <f>IRR($F644:AT644)</f>
        <v>#NUM!</v>
      </c>
      <c r="AU831" s="1569" t="e">
        <f>IRR($F644:AU644)</f>
        <v>#NUM!</v>
      </c>
      <c r="AV831" s="1569" t="e">
        <f>IRR($F644:AV644)</f>
        <v>#NUM!</v>
      </c>
      <c r="AW831" s="1569" t="e">
        <f>IRR($F644:AW644)</f>
        <v>#NUM!</v>
      </c>
      <c r="AX831" s="1569" t="e">
        <f>IRR($F644:AX644)</f>
        <v>#NUM!</v>
      </c>
      <c r="AY831" s="1569" t="e">
        <f>IRR($F644:AY644)</f>
        <v>#NUM!</v>
      </c>
      <c r="AZ831" s="1569" t="e">
        <f>IRR($F644:AZ644)</f>
        <v>#NUM!</v>
      </c>
      <c r="BA831" s="1569" t="e">
        <f>IRR($F644:BA644)</f>
        <v>#NUM!</v>
      </c>
      <c r="BB831" s="1569" t="e">
        <f>IRR($F644:BB644)</f>
        <v>#NUM!</v>
      </c>
      <c r="BC831" s="1569" t="e">
        <f>IRR($F644:BC644)</f>
        <v>#NUM!</v>
      </c>
      <c r="BD831" s="1569" t="e">
        <f>IRR($F644:BD644)</f>
        <v>#NUM!</v>
      </c>
      <c r="BE831" s="1569" t="e">
        <f>IRR($F644:BE644)</f>
        <v>#NUM!</v>
      </c>
      <c r="BF831" s="1569" t="e">
        <f>IRR($F644:BF644)</f>
        <v>#NUM!</v>
      </c>
      <c r="BG831" s="1569" t="e">
        <f>IRR($F644:BG644)</f>
        <v>#NUM!</v>
      </c>
      <c r="BH831" s="1569" t="e">
        <f>IRR($F644:BH644)</f>
        <v>#NUM!</v>
      </c>
      <c r="BI831" s="1569" t="e">
        <f>IRR($F644:BI644)</f>
        <v>#NUM!</v>
      </c>
      <c r="BJ831" s="1569" t="e">
        <f>IRR($F644:BJ644)</f>
        <v>#NUM!</v>
      </c>
      <c r="BK831" s="1569" t="e">
        <f>IRR($F644:BK644)</f>
        <v>#NUM!</v>
      </c>
      <c r="BL831" s="1569" t="e">
        <f>IRR($F644:BL644)</f>
        <v>#NUM!</v>
      </c>
      <c r="BM831" s="1569" t="e">
        <f>IRR($F644:BM644)</f>
        <v>#NUM!</v>
      </c>
      <c r="BN831" s="1571" t="e">
        <f>IRR($F644:BN644)</f>
        <v>#NUM!</v>
      </c>
    </row>
    <row r="832" spans="1:66" ht="6.75" customHeight="1" x14ac:dyDescent="0.15">
      <c r="A832" s="1123"/>
      <c r="B832" s="1337"/>
      <c r="C832" s="3681"/>
      <c r="D832" s="1394"/>
      <c r="E832" s="1394"/>
      <c r="F832" s="1614"/>
      <c r="G832" s="1569"/>
      <c r="H832" s="1569"/>
      <c r="I832" s="1569"/>
      <c r="J832" s="1569"/>
      <c r="K832" s="1569"/>
      <c r="L832" s="1569"/>
      <c r="M832" s="1569"/>
      <c r="N832" s="1569"/>
      <c r="O832" s="1569"/>
      <c r="P832" s="1569"/>
      <c r="Q832" s="1569"/>
      <c r="R832" s="1569"/>
      <c r="S832" s="1569"/>
      <c r="T832" s="1569"/>
      <c r="U832" s="1569"/>
      <c r="V832" s="1569"/>
      <c r="W832" s="1569"/>
      <c r="X832" s="1569"/>
      <c r="Y832" s="1569"/>
      <c r="Z832" s="1569"/>
      <c r="AA832" s="1569"/>
      <c r="AB832" s="1569"/>
      <c r="AC832" s="1569"/>
      <c r="AD832" s="1569"/>
      <c r="AE832" s="1569"/>
      <c r="AF832" s="1569"/>
      <c r="AG832" s="1569"/>
      <c r="AH832" s="1569"/>
      <c r="AI832" s="1569"/>
      <c r="AJ832" s="1569"/>
      <c r="AK832" s="1569"/>
      <c r="AL832" s="1569"/>
      <c r="AM832" s="1569"/>
      <c r="AN832" s="1569"/>
      <c r="AO832" s="1569"/>
      <c r="AP832" s="1569"/>
      <c r="AQ832" s="1569"/>
      <c r="AR832" s="1569"/>
      <c r="AS832" s="1569"/>
      <c r="AT832" s="1569"/>
      <c r="AU832" s="1569"/>
      <c r="AV832" s="1569"/>
      <c r="AW832" s="1569"/>
      <c r="AX832" s="1569"/>
      <c r="AY832" s="1569"/>
      <c r="AZ832" s="1569"/>
      <c r="BA832" s="1569"/>
      <c r="BB832" s="1569"/>
      <c r="BC832" s="1569"/>
      <c r="BD832" s="1569"/>
      <c r="BE832" s="1569"/>
      <c r="BF832" s="1569"/>
      <c r="BG832" s="1569"/>
      <c r="BH832" s="1569"/>
      <c r="BI832" s="1569"/>
      <c r="BJ832" s="1569"/>
      <c r="BK832" s="1569"/>
      <c r="BL832" s="1569"/>
      <c r="BM832" s="1569"/>
      <c r="BN832" s="1571"/>
    </row>
    <row r="833" spans="1:66" x14ac:dyDescent="0.15">
      <c r="A833" s="1123"/>
      <c r="B833" s="1337"/>
      <c r="C833" s="3681"/>
      <c r="D833" s="1394" t="str">
        <f t="shared" ref="D833:E835" si="225">D771</f>
        <v>High Price Range</v>
      </c>
      <c r="E833" s="1394" t="str">
        <f t="shared" si="225"/>
        <v>High Range CAPEX</v>
      </c>
      <c r="F833" s="1614">
        <f t="shared" si="222"/>
        <v>8.9375330291159294E-2</v>
      </c>
      <c r="G833" s="1569">
        <f>IRR($F646:G646)</f>
        <v>-0.57991516631147544</v>
      </c>
      <c r="H833" s="1569">
        <f>IRR($F646:H646)</f>
        <v>-0.22636279027498063</v>
      </c>
      <c r="I833" s="1569">
        <f>IRR($F646:I646)</f>
        <v>-6.0318839029829929E-2</v>
      </c>
      <c r="J833" s="1569">
        <f>IRR($F646:J646)</f>
        <v>2.4565963995495821E-2</v>
      </c>
      <c r="K833" s="1569">
        <f>IRR($F646:K646)</f>
        <v>7.17296560110392E-2</v>
      </c>
      <c r="L833" s="1569">
        <f>IRR($F646:L646)</f>
        <v>9.9522374889510434E-2</v>
      </c>
      <c r="M833" s="1569">
        <f>IRR($F646:M646)</f>
        <v>0.11654097466614188</v>
      </c>
      <c r="N833" s="1569">
        <f>IRR($F646:N646)</f>
        <v>0.12718893976038759</v>
      </c>
      <c r="O833" s="1569">
        <f>IRR($F646:O646)</f>
        <v>0.13388870050197288</v>
      </c>
      <c r="P833" s="1569">
        <f>IRR($F646:P646)</f>
        <v>0.13805102543683168</v>
      </c>
      <c r="Q833" s="1569">
        <f>IRR($F646:Q646)</f>
        <v>0.14053619170003673</v>
      </c>
      <c r="R833" s="1569">
        <f>IRR($F646:R646)</f>
        <v>0.14188888313650017</v>
      </c>
      <c r="S833" s="1569">
        <f>IRR($F646:S646)</f>
        <v>0.14246483562187628</v>
      </c>
      <c r="T833" s="1569">
        <f>IRR($F646:T646)</f>
        <v>0.14250245921990334</v>
      </c>
      <c r="U833" s="1569">
        <f>IRR($F646:U646)</f>
        <v>0.14216501979510765</v>
      </c>
      <c r="V833" s="1569">
        <f>IRR($F646:V646)</f>
        <v>0.14156636113400145</v>
      </c>
      <c r="W833" s="1569">
        <f>IRR($F646:W646)</f>
        <v>0.14078706944967934</v>
      </c>
      <c r="X833" s="1569">
        <f>IRR($F646:X646)</f>
        <v>0.13988490179319024</v>
      </c>
      <c r="Y833" s="1569">
        <f>IRR($F646:Y646)</f>
        <v>0.13890167074555881</v>
      </c>
      <c r="Z833" s="1569">
        <f>IRR($F646:Z646)</f>
        <v>0.13786788308754994</v>
      </c>
      <c r="AA833" s="1569">
        <f>IRR($F646:AA646)</f>
        <v>0.13680592218340082</v>
      </c>
      <c r="AB833" s="1569">
        <f>IRR($F646:AB646)</f>
        <v>0.13573226673880168</v>
      </c>
      <c r="AC833" s="1569">
        <f>IRR($F646:AC646)</f>
        <v>0.13465906017765827</v>
      </c>
      <c r="AD833" s="1569">
        <f>IRR($F646:AD646)</f>
        <v>0.13359523513879656</v>
      </c>
      <c r="AE833" s="1569">
        <f>IRR($F646:AE646)</f>
        <v>0.13254732861536334</v>
      </c>
      <c r="AF833" s="1569">
        <f>IRR($F646:AF646)</f>
        <v>0.13152007904362839</v>
      </c>
      <c r="AG833" s="1569">
        <f>IRR($F646:AG646)</f>
        <v>0.13051686779236116</v>
      </c>
      <c r="AH833" s="1569">
        <f>IRR($F646:AH646)</f>
        <v>0.12954004836119459</v>
      </c>
      <c r="AI833" s="1569">
        <f>IRR($F646:AI646)</f>
        <v>0.12859119370431493</v>
      </c>
      <c r="AJ833" s="1569">
        <f>IRR($F646:AJ646)</f>
        <v>0.12767128329196953</v>
      </c>
      <c r="AK833" s="1569">
        <f>IRR($F646:AK646)</f>
        <v>0.12678084543267842</v>
      </c>
      <c r="AL833" s="1569">
        <f>IRR($F646:AL646)</f>
        <v>0.12592006611653428</v>
      </c>
      <c r="AM833" s="1569">
        <f>IRR($F646:AM646)</f>
        <v>0.12508887262331347</v>
      </c>
      <c r="AN833" s="1569">
        <f>IRR($F646:AN646)</f>
        <v>0.12428699798217591</v>
      </c>
      <c r="AO833" s="1569">
        <f>IRR($F646:AO646)</f>
        <v>0.12351403081269718</v>
      </c>
      <c r="AP833" s="1569">
        <f>IRR($F646:AP646)</f>
        <v>0.12276945394292649</v>
      </c>
      <c r="AQ833" s="1569">
        <f>IRR($F646:AQ646)</f>
        <v>0.12205267436729472</v>
      </c>
      <c r="AR833" s="1569">
        <f>IRR($F646:AR646)</f>
        <v>0.12136304649072427</v>
      </c>
      <c r="AS833" s="1569">
        <f>IRR($F646:AS646)</f>
        <v>0.12069989014566884</v>
      </c>
      <c r="AT833" s="1569">
        <f>IRR($F646:AT646)</f>
        <v>0.12006250452374623</v>
      </c>
      <c r="AU833" s="1569">
        <f>IRR($F646:AU646)</f>
        <v>0.11945017890295606</v>
      </c>
      <c r="AV833" s="1569">
        <f>IRR($F646:AV646)</f>
        <v>0.11886220085332511</v>
      </c>
      <c r="AW833" s="1569">
        <f>IRR($F646:AW646)</f>
        <v>0.11829786245240537</v>
      </c>
      <c r="AX833" s="1569">
        <f>IRR($F646:AX646)</f>
        <v>0.11775646492572633</v>
      </c>
      <c r="AY833" s="1569">
        <f>IRR($F646:AY646)</f>
        <v>0.117237322037542</v>
      </c>
      <c r="AZ833" s="1569">
        <f>IRR($F646:AZ646)</f>
        <v>0.11673976248765516</v>
      </c>
      <c r="BA833" s="1569">
        <f>IRR($F646:BA646)</f>
        <v>0.11626313151603318</v>
      </c>
      <c r="BB833" s="1569">
        <f>IRR($F646:BB646)</f>
        <v>0.11580679187478116</v>
      </c>
      <c r="BC833" s="1569">
        <f>IRR($F646:BC646)</f>
        <v>0.11537012429415006</v>
      </c>
      <c r="BD833" s="1569">
        <f>IRR($F646:BD646)</f>
        <v>0.11495252754358232</v>
      </c>
      <c r="BE833" s="1569">
        <f>IRR($F646:BE646)</f>
        <v>0.11455341816882147</v>
      </c>
      <c r="BF833" s="1569">
        <f>IRR($F646:BF646)</f>
        <v>0.11417222997058984</v>
      </c>
      <c r="BG833" s="1569">
        <f>IRR($F646:BG646)</f>
        <v>0.11380841327844249</v>
      </c>
      <c r="BH833" s="1569">
        <f>IRR($F646:BH646)</f>
        <v>0.11346143406433007</v>
      </c>
      <c r="BI833" s="1569">
        <f>IRR($F646:BI646)</f>
        <v>0.11313077293365303</v>
      </c>
      <c r="BJ833" s="1569">
        <f>IRR($F646:BJ646)</f>
        <v>0.11281592402666241</v>
      </c>
      <c r="BK833" s="1569">
        <f>IRR($F646:BK646)</f>
        <v>0.11251639385960965</v>
      </c>
      <c r="BL833" s="1569">
        <f>IRR($F646:BL646)</f>
        <v>0.11223170013271266</v>
      </c>
      <c r="BM833" s="1569">
        <f>IRR($F646:BM646)</f>
        <v>8.8725211464472764E-2</v>
      </c>
      <c r="BN833" s="1571">
        <f>IRR($F646:BN646)</f>
        <v>8.9375330291159294E-2</v>
      </c>
    </row>
    <row r="834" spans="1:66" x14ac:dyDescent="0.15">
      <c r="A834" s="1123"/>
      <c r="B834" s="1337"/>
      <c r="C834" s="3681"/>
      <c r="D834" s="1394" t="str">
        <f t="shared" si="225"/>
        <v>High Price Range</v>
      </c>
      <c r="E834" s="1394" t="str">
        <f t="shared" si="225"/>
        <v>High Range CAPEX</v>
      </c>
      <c r="F834" s="1614">
        <f t="shared" si="222"/>
        <v>0.24151036528974301</v>
      </c>
      <c r="G834" s="1569">
        <f>IRR($F647:G647)</f>
        <v>-0.57991516631147544</v>
      </c>
      <c r="H834" s="1569">
        <f>IRR($F647:H647)</f>
        <v>-0.19474335234274442</v>
      </c>
      <c r="I834" s="1569">
        <f>IRR($F647:I647)</f>
        <v>-8.8012446667198319E-3</v>
      </c>
      <c r="J834" s="1569">
        <f>IRR($F647:J647)</f>
        <v>8.7875316502421086E-2</v>
      </c>
      <c r="K834" s="1569">
        <f>IRR($F647:K647)</f>
        <v>0.14253781682309774</v>
      </c>
      <c r="L834" s="1569">
        <f>IRR($F647:L647)</f>
        <v>0.17549609502605401</v>
      </c>
      <c r="M834" s="1569">
        <f>IRR($F647:M647)</f>
        <v>0.19634383412377887</v>
      </c>
      <c r="N834" s="1569">
        <f>IRR($F647:N647)</f>
        <v>0.21001629664289889</v>
      </c>
      <c r="O834" s="1569">
        <f>IRR($F647:O647)</f>
        <v>0.21923424341862874</v>
      </c>
      <c r="P834" s="1569">
        <f>IRR($F647:P647)</f>
        <v>0.22558327606181972</v>
      </c>
      <c r="Q834" s="1569">
        <f>IRR($F647:Q647)</f>
        <v>0.23002985933432418</v>
      </c>
      <c r="R834" s="1569">
        <f>IRR($F647:R647)</f>
        <v>0.23318502641908134</v>
      </c>
      <c r="S834" s="1569">
        <f>IRR($F647:S647)</f>
        <v>0.23544688286786886</v>
      </c>
      <c r="T834" s="1569">
        <f>IRR($F647:T647)</f>
        <v>0.23708133138378806</v>
      </c>
      <c r="U834" s="1569">
        <f>IRR($F647:U647)</f>
        <v>0.23826967295867929</v>
      </c>
      <c r="V834" s="1569">
        <f>IRR($F647:V647)</f>
        <v>0.23913766010678295</v>
      </c>
      <c r="W834" s="1569">
        <f>IRR($F647:W647)</f>
        <v>0.23977376584022037</v>
      </c>
      <c r="X834" s="1569">
        <f>IRR($F647:X647)</f>
        <v>0.24024097290029833</v>
      </c>
      <c r="Y834" s="1569">
        <f>IRR($F647:Y647)</f>
        <v>0.2405845553868049</v>
      </c>
      <c r="Z834" s="1569">
        <f>IRR($F647:Z647)</f>
        <v>0.24083731748409098</v>
      </c>
      <c r="AA834" s="1569">
        <f>IRR($F647:AA647)</f>
        <v>0.24102318151399671</v>
      </c>
      <c r="AB834" s="1569">
        <f>IRR($F647:AB647)</f>
        <v>0.24115968252709696</v>
      </c>
      <c r="AC834" s="1569">
        <f>IRR($F647:AC647)</f>
        <v>0.24125972532667572</v>
      </c>
      <c r="AD834" s="1569">
        <f>IRR($F647:AD647)</f>
        <v>0.24133283591202948</v>
      </c>
      <c r="AE834" s="1569">
        <f>IRR($F647:AE647)</f>
        <v>0.24138606138032781</v>
      </c>
      <c r="AF834" s="1569">
        <f>IRR($F647:AF647)</f>
        <v>0.24142462229981643</v>
      </c>
      <c r="AG834" s="1569">
        <f>IRR($F647:AG647)</f>
        <v>0.24145238886291742</v>
      </c>
      <c r="AH834" s="1569">
        <f>IRR($F647:AH647)</f>
        <v>0.24147223038080079</v>
      </c>
      <c r="AI834" s="1569">
        <f>IRR($F647:AI647)</f>
        <v>0.24148627299132674</v>
      </c>
      <c r="AJ834" s="1569">
        <f>IRR($F647:AJ647)</f>
        <v>0.24149609038519904</v>
      </c>
      <c r="AK834" s="1569">
        <f>IRR($F647:AK647)</f>
        <v>0.24150284536421318</v>
      </c>
      <c r="AL834" s="1569">
        <f>IRR($F647:AL647)</f>
        <v>0.2415073951319886</v>
      </c>
      <c r="AM834" s="1569">
        <f>IRR($F647:AM647)</f>
        <v>0.24151036972664963</v>
      </c>
      <c r="AN834" s="1569">
        <f>IRR($F647:AN647)</f>
        <v>0.24151223050067183</v>
      </c>
      <c r="AO834" s="1569">
        <f>IRR($F647:AO647)</f>
        <v>0.24151331374139562</v>
      </c>
      <c r="AP834" s="1569">
        <f>IRR($F647:AP647)</f>
        <v>0.24151386320525381</v>
      </c>
      <c r="AQ834" s="1569">
        <f>IRR($F647:AQ647)</f>
        <v>0.24151405437029405</v>
      </c>
      <c r="AR834" s="1569">
        <f>IRR($F647:AR647)</f>
        <v>0.24151401249738735</v>
      </c>
      <c r="AS834" s="1569">
        <f>IRR($F647:AS647)</f>
        <v>0.24151382606149507</v>
      </c>
      <c r="AT834" s="1569">
        <f>IRR($F647:AT647)</f>
        <v>0.24151355672104602</v>
      </c>
      <c r="AU834" s="1569">
        <f>IRR($F647:AU647)</f>
        <v>0.24151324670015772</v>
      </c>
      <c r="AV834" s="1569">
        <f>IRR($F647:AV647)</f>
        <v>0.24151292423918114</v>
      </c>
      <c r="AW834" s="1569">
        <f>IRR($F647:AW647)</f>
        <v>0.24151260760486193</v>
      </c>
      <c r="AX834" s="1569">
        <f>IRR($F647:AX647)</f>
        <v>0.24151230802828572</v>
      </c>
      <c r="AY834" s="1569">
        <f>IRR($F647:AY647)</f>
        <v>0.24151203184636971</v>
      </c>
      <c r="AZ834" s="1569">
        <f>IRR($F647:AZ647)</f>
        <v>0.24151178205327328</v>
      </c>
      <c r="BA834" s="1569">
        <f>IRR($F647:BA647)</f>
        <v>0.24151155941598912</v>
      </c>
      <c r="BB834" s="1569">
        <f>IRR($F647:BB647)</f>
        <v>0.24151136326924005</v>
      </c>
      <c r="BC834" s="1569">
        <f>IRR($F647:BC647)</f>
        <v>0.24151119207544114</v>
      </c>
      <c r="BD834" s="1569">
        <f>IRR($F647:BD647)</f>
        <v>0.24151104381345978</v>
      </c>
      <c r="BE834" s="1569">
        <f>IRR($F647:BE647)</f>
        <v>0.24151091624341126</v>
      </c>
      <c r="BF834" s="1569">
        <f>IRR($F647:BF647)</f>
        <v>0.24151080708237394</v>
      </c>
      <c r="BG834" s="1569">
        <f>IRR($F647:BG647)</f>
        <v>0.2415107141167061</v>
      </c>
      <c r="BH834" s="1569">
        <f>IRR($F647:BH647)</f>
        <v>0.24151063526976424</v>
      </c>
      <c r="BI834" s="1569">
        <f>IRR($F647:BI647)</f>
        <v>0.24151056863872244</v>
      </c>
      <c r="BJ834" s="1569">
        <f>IRR($F647:BJ647)</f>
        <v>0.24151051251040823</v>
      </c>
      <c r="BK834" s="1569">
        <f>IRR($F647:BK647)</f>
        <v>0.24151046536327003</v>
      </c>
      <c r="BL834" s="1569">
        <f>IRR($F647:BL647)</f>
        <v>0.24151042586053606</v>
      </c>
      <c r="BM834" s="1569">
        <f>IRR($F647:BM647)</f>
        <v>0.24151039283812281</v>
      </c>
      <c r="BN834" s="1571">
        <f>IRR($F647:BN647)</f>
        <v>0.24151036528974301</v>
      </c>
    </row>
    <row r="835" spans="1:66" x14ac:dyDescent="0.15">
      <c r="A835" s="1123"/>
      <c r="B835" s="1337"/>
      <c r="C835" s="3682"/>
      <c r="D835" s="1393" t="str">
        <f t="shared" si="225"/>
        <v>High Price Range</v>
      </c>
      <c r="E835" s="1393" t="str">
        <f t="shared" si="225"/>
        <v>High Range CAPEX</v>
      </c>
      <c r="F835" s="1615">
        <f t="shared" si="222"/>
        <v>0.31109819603176181</v>
      </c>
      <c r="G835" s="1572">
        <f>IRR($F648:G648)</f>
        <v>-0.57991516631147544</v>
      </c>
      <c r="H835" s="1572">
        <f>IRR($F648:H648)</f>
        <v>-0.16472093150909639</v>
      </c>
      <c r="I835" s="1572">
        <f>IRR($F648:I648)</f>
        <v>3.8791055908270033E-2</v>
      </c>
      <c r="J835" s="1572">
        <f>IRR($F648:J648)</f>
        <v>0.14477898857091143</v>
      </c>
      <c r="K835" s="1572">
        <f>IRR($F648:K648)</f>
        <v>0.20454668574970025</v>
      </c>
      <c r="L835" s="1572">
        <f>IRR($F648:L648)</f>
        <v>0.2404210193569547</v>
      </c>
      <c r="M835" s="1572">
        <f>IRR($F648:M648)</f>
        <v>0.26299121111764889</v>
      </c>
      <c r="N835" s="1572">
        <f>IRR($F648:N648)</f>
        <v>0.27770743590461633</v>
      </c>
      <c r="O835" s="1572">
        <f>IRR($F648:O648)</f>
        <v>0.2875701283592742</v>
      </c>
      <c r="P835" s="1572">
        <f>IRR($F648:P648)</f>
        <v>0.29432330789355166</v>
      </c>
      <c r="Q835" s="1572">
        <f>IRR($F648:Q648)</f>
        <v>0.29902627186972963</v>
      </c>
      <c r="R835" s="1572">
        <f>IRR($F648:R648)</f>
        <v>0.30234591371100406</v>
      </c>
      <c r="S835" s="1572">
        <f>IRR($F648:S648)</f>
        <v>0.30471462668613336</v>
      </c>
      <c r="T835" s="1572">
        <f>IRR($F648:T648)</f>
        <v>0.30641965707318186</v>
      </c>
      <c r="U835" s="1572">
        <f>IRR($F648:U648)</f>
        <v>0.30765570919714769</v>
      </c>
      <c r="V835" s="1572">
        <f>IRR($F648:V648)</f>
        <v>0.30855698634480544</v>
      </c>
      <c r="W835" s="1572">
        <f>IRR($F648:W648)</f>
        <v>0.30921728717644825</v>
      </c>
      <c r="X835" s="1572">
        <f>IRR($F648:X648)</f>
        <v>0.30970293463688225</v>
      </c>
      <c r="Y835" s="1572">
        <f>IRR($F648:Y648)</f>
        <v>0.31006127899290581</v>
      </c>
      <c r="Z835" s="1572">
        <f>IRR($F648:Z648)</f>
        <v>0.31032639798812323</v>
      </c>
      <c r="AA835" s="1572">
        <f>IRR($F648:AA648)</f>
        <v>0.31052298181125226</v>
      </c>
      <c r="AB835" s="1572">
        <f>IRR($F648:AB648)</f>
        <v>0.31066901903154487</v>
      </c>
      <c r="AC835" s="1572">
        <f>IRR($F648:AC648)</f>
        <v>0.31077767653867827</v>
      </c>
      <c r="AD835" s="1572">
        <f>IRR($F648:AD648)</f>
        <v>0.31085862928607244</v>
      </c>
      <c r="AE835" s="1572">
        <f>IRR($F648:AE648)</f>
        <v>0.31091900935443739</v>
      </c>
      <c r="AF835" s="1572">
        <f>IRR($F648:AF648)</f>
        <v>0.31096408851031176</v>
      </c>
      <c r="AG835" s="1572">
        <f>IRR($F648:AG648)</f>
        <v>0.31099777228158532</v>
      </c>
      <c r="AH835" s="1572">
        <f>IRR($F648:AH648)</f>
        <v>0.31102295955639137</v>
      </c>
      <c r="AI835" s="1572">
        <f>IRR($F648:AI648)</f>
        <v>0.31104180551399363</v>
      </c>
      <c r="AJ835" s="1572">
        <f>IRR($F648:AJ648)</f>
        <v>0.31105591462002069</v>
      </c>
      <c r="AK835" s="1572">
        <f>IRR($F648:AK648)</f>
        <v>0.31106648275018678</v>
      </c>
      <c r="AL835" s="1572">
        <f>IRR($F648:AL648)</f>
        <v>0.31107440213925064</v>
      </c>
      <c r="AM835" s="1572">
        <f>IRR($F648:AM648)</f>
        <v>0.31108033905843802</v>
      </c>
      <c r="AN835" s="1572">
        <f>IRR($F648:AN648)</f>
        <v>0.31108479142065959</v>
      </c>
      <c r="AO835" s="1572">
        <f>IRR($F648:AO648)</f>
        <v>0.31108813157133497</v>
      </c>
      <c r="AP835" s="1572">
        <f>IRR($F648:AP648)</f>
        <v>0.31109063811976734</v>
      </c>
      <c r="AQ835" s="1572">
        <f>IRR($F648:AQ648)</f>
        <v>0.31109251964676354</v>
      </c>
      <c r="AR835" s="1572">
        <f>IRR($F648:AR648)</f>
        <v>0.31109393238031813</v>
      </c>
      <c r="AS835" s="1572">
        <f>IRR($F648:AS648)</f>
        <v>0.31109499338607249</v>
      </c>
      <c r="AT835" s="1572">
        <f>IRR($F648:AT648)</f>
        <v>0.3110957904185272</v>
      </c>
      <c r="AU835" s="1572">
        <f>IRR($F648:AU648)</f>
        <v>0.31109638928351546</v>
      </c>
      <c r="AV835" s="1572">
        <f>IRR($F648:AV648)</f>
        <v>0.31109683934410404</v>
      </c>
      <c r="AW835" s="1572">
        <f>IRR($F648:AW648)</f>
        <v>0.31109717764037503</v>
      </c>
      <c r="AX835" s="1572">
        <f>IRR($F648:AX648)</f>
        <v>0.31109743197359019</v>
      </c>
      <c r="AY835" s="1572">
        <f>IRR($F648:AY648)</f>
        <v>0.31109762321611134</v>
      </c>
      <c r="AZ835" s="1572">
        <f>IRR($F648:AZ648)</f>
        <v>0.31109776704216063</v>
      </c>
      <c r="BA835" s="1572">
        <f>IRR($F648:BA648)</f>
        <v>0.31109787522511567</v>
      </c>
      <c r="BB835" s="1572">
        <f>IRR($F648:BB648)</f>
        <v>0.31109795661024897</v>
      </c>
      <c r="BC835" s="1572">
        <f>IRR($F648:BC648)</f>
        <v>0.31109801784433544</v>
      </c>
      <c r="BD835" s="1572">
        <f>IRR($F648:BD648)</f>
        <v>0.31109806392306472</v>
      </c>
      <c r="BE835" s="1572">
        <f>IRR($F648:BE648)</f>
        <v>0.31109809860187543</v>
      </c>
      <c r="BF835" s="1572">
        <f>IRR($F648:BF648)</f>
        <v>0.3110981247043596</v>
      </c>
      <c r="BG835" s="1572">
        <f>IRR($F648:BG648)</f>
        <v>0.31109814435384098</v>
      </c>
      <c r="BH835" s="1572">
        <f>IRR($F648:BH648)</f>
        <v>0.31109815914730055</v>
      </c>
      <c r="BI835" s="1572">
        <f>IRR($F648:BI648)</f>
        <v>0.31109817028603115</v>
      </c>
      <c r="BJ835" s="1572">
        <f>IRR($F648:BJ648)</f>
        <v>0.31109817867380918</v>
      </c>
      <c r="BK835" s="1572">
        <f>IRR($F648:BK648)</f>
        <v>0.31109818499067443</v>
      </c>
      <c r="BL835" s="1572">
        <f>IRR($F648:BL648)</f>
        <v>0.31109818974838399</v>
      </c>
      <c r="BM835" s="1572">
        <f>IRR($F648:BM648)</f>
        <v>0.31109819333210442</v>
      </c>
      <c r="BN835" s="1573">
        <f>IRR($F648:BN648)</f>
        <v>0.31109819603176181</v>
      </c>
    </row>
    <row r="836" spans="1:66" ht="4.5" customHeight="1" x14ac:dyDescent="0.15">
      <c r="A836" s="1123"/>
      <c r="B836" s="1337"/>
      <c r="C836" s="3666" t="str">
        <f>C805</f>
        <v>High Range Opex - Low</v>
      </c>
      <c r="D836" s="1394"/>
      <c r="E836" s="1394"/>
      <c r="F836" s="1614"/>
      <c r="G836" s="1569"/>
      <c r="H836" s="1569"/>
      <c r="I836" s="1569"/>
      <c r="J836" s="1569"/>
      <c r="K836" s="1569"/>
      <c r="L836" s="1569"/>
      <c r="M836" s="1569"/>
      <c r="N836" s="1569"/>
      <c r="O836" s="1569"/>
      <c r="P836" s="1569"/>
      <c r="Q836" s="1569"/>
      <c r="R836" s="1569"/>
      <c r="S836" s="1569"/>
      <c r="T836" s="1569"/>
      <c r="U836" s="1569"/>
      <c r="V836" s="1569"/>
      <c r="W836" s="1569"/>
      <c r="X836" s="1569"/>
      <c r="Y836" s="1569"/>
      <c r="Z836" s="1569"/>
      <c r="AA836" s="1569"/>
      <c r="AB836" s="1569"/>
      <c r="AC836" s="1569"/>
      <c r="AD836" s="1569"/>
      <c r="AE836" s="1569"/>
      <c r="AF836" s="1569"/>
      <c r="AG836" s="1569"/>
      <c r="AH836" s="1569"/>
      <c r="AI836" s="1569"/>
      <c r="AJ836" s="1569"/>
      <c r="AK836" s="1569"/>
      <c r="AL836" s="1569"/>
      <c r="AM836" s="1569"/>
      <c r="AN836" s="1569"/>
      <c r="AO836" s="1569"/>
      <c r="AP836" s="1569"/>
      <c r="AQ836" s="1569"/>
      <c r="AR836" s="1569"/>
      <c r="AS836" s="1569"/>
      <c r="AT836" s="1569"/>
      <c r="AU836" s="1569"/>
      <c r="AV836" s="1569"/>
      <c r="AW836" s="1569"/>
      <c r="AX836" s="1569"/>
      <c r="AY836" s="1569"/>
      <c r="AZ836" s="1569"/>
      <c r="BA836" s="1569"/>
      <c r="BB836" s="1569"/>
      <c r="BC836" s="1569"/>
      <c r="BD836" s="1569"/>
      <c r="BE836" s="1569"/>
      <c r="BF836" s="1569"/>
      <c r="BG836" s="1569"/>
      <c r="BH836" s="1569"/>
      <c r="BI836" s="1569"/>
      <c r="BJ836" s="1569"/>
      <c r="BK836" s="1569"/>
      <c r="BL836" s="1569"/>
      <c r="BM836" s="1569"/>
      <c r="BN836" s="1571"/>
    </row>
    <row r="837" spans="1:66" x14ac:dyDescent="0.15">
      <c r="A837" s="1123"/>
      <c r="B837" s="1337"/>
      <c r="C837" s="3667"/>
      <c r="D837" s="1394" t="str">
        <f t="shared" ref="D837:E839" si="226">D775</f>
        <v>Low Price Range</v>
      </c>
      <c r="E837" s="1394" t="str">
        <f t="shared" si="226"/>
        <v>High Range CAPEX</v>
      </c>
      <c r="F837" s="1614" t="e">
        <f t="shared" si="222"/>
        <v>#NUM!</v>
      </c>
      <c r="G837" s="1569" t="e">
        <f>IRR($F650:G650)</f>
        <v>#NUM!</v>
      </c>
      <c r="H837" s="1569" t="e">
        <f>IRR($F650:H650)</f>
        <v>#NUM!</v>
      </c>
      <c r="I837" s="1569" t="e">
        <f>IRR($F650:I650)</f>
        <v>#NUM!</v>
      </c>
      <c r="J837" s="1569" t="e">
        <f>IRR($F650:J650)</f>
        <v>#NUM!</v>
      </c>
      <c r="K837" s="1569" t="e">
        <f>IRR($F650:K650)</f>
        <v>#NUM!</v>
      </c>
      <c r="L837" s="1569" t="e">
        <f>IRR($F650:L650)</f>
        <v>#NUM!</v>
      </c>
      <c r="M837" s="1569" t="e">
        <f>IRR($F650:M650)</f>
        <v>#NUM!</v>
      </c>
      <c r="N837" s="1569" t="e">
        <f>IRR($F650:N650)</f>
        <v>#NUM!</v>
      </c>
      <c r="O837" s="1569" t="e">
        <f>IRR($F650:O650)</f>
        <v>#NUM!</v>
      </c>
      <c r="P837" s="1569" t="e">
        <f>IRR($F650:P650)</f>
        <v>#NUM!</v>
      </c>
      <c r="Q837" s="1569" t="e">
        <f>IRR($F650:Q650)</f>
        <v>#NUM!</v>
      </c>
      <c r="R837" s="1569" t="e">
        <f>IRR($F650:R650)</f>
        <v>#NUM!</v>
      </c>
      <c r="S837" s="1569" t="e">
        <f>IRR($F650:S650)</f>
        <v>#NUM!</v>
      </c>
      <c r="T837" s="1569" t="e">
        <f>IRR($F650:T650)</f>
        <v>#NUM!</v>
      </c>
      <c r="U837" s="1569" t="e">
        <f>IRR($F650:U650)</f>
        <v>#NUM!</v>
      </c>
      <c r="V837" s="1569" t="e">
        <f>IRR($F650:V650)</f>
        <v>#NUM!</v>
      </c>
      <c r="W837" s="1569" t="e">
        <f>IRR($F650:W650)</f>
        <v>#NUM!</v>
      </c>
      <c r="X837" s="1569" t="e">
        <f>IRR($F650:X650)</f>
        <v>#NUM!</v>
      </c>
      <c r="Y837" s="1569" t="e">
        <f>IRR($F650:Y650)</f>
        <v>#NUM!</v>
      </c>
      <c r="Z837" s="1569" t="e">
        <f>IRR($F650:Z650)</f>
        <v>#NUM!</v>
      </c>
      <c r="AA837" s="1569" t="e">
        <f>IRR($F650:AA650)</f>
        <v>#NUM!</v>
      </c>
      <c r="AB837" s="1569" t="e">
        <f>IRR($F650:AB650)</f>
        <v>#NUM!</v>
      </c>
      <c r="AC837" s="1569" t="e">
        <f>IRR($F650:AC650)</f>
        <v>#NUM!</v>
      </c>
      <c r="AD837" s="1569" t="e">
        <f>IRR($F650:AD650)</f>
        <v>#NUM!</v>
      </c>
      <c r="AE837" s="1569" t="e">
        <f>IRR($F650:AE650)</f>
        <v>#NUM!</v>
      </c>
      <c r="AF837" s="1569" t="e">
        <f>IRR($F650:AF650)</f>
        <v>#NUM!</v>
      </c>
      <c r="AG837" s="1569" t="e">
        <f>IRR($F650:AG650)</f>
        <v>#NUM!</v>
      </c>
      <c r="AH837" s="1569" t="e">
        <f>IRR($F650:AH650)</f>
        <v>#NUM!</v>
      </c>
      <c r="AI837" s="1569" t="e">
        <f>IRR($F650:AI650)</f>
        <v>#NUM!</v>
      </c>
      <c r="AJ837" s="1569" t="e">
        <f>IRR($F650:AJ650)</f>
        <v>#NUM!</v>
      </c>
      <c r="AK837" s="1569" t="e">
        <f>IRR($F650:AK650)</f>
        <v>#NUM!</v>
      </c>
      <c r="AL837" s="1569" t="e">
        <f>IRR($F650:AL650)</f>
        <v>#NUM!</v>
      </c>
      <c r="AM837" s="1569" t="e">
        <f>IRR($F650:AM650)</f>
        <v>#NUM!</v>
      </c>
      <c r="AN837" s="1569" t="e">
        <f>IRR($F650:AN650)</f>
        <v>#NUM!</v>
      </c>
      <c r="AO837" s="1569" t="e">
        <f>IRR($F650:AO650)</f>
        <v>#NUM!</v>
      </c>
      <c r="AP837" s="1569" t="e">
        <f>IRR($F650:AP650)</f>
        <v>#NUM!</v>
      </c>
      <c r="AQ837" s="1569" t="e">
        <f>IRR($F650:AQ650)</f>
        <v>#NUM!</v>
      </c>
      <c r="AR837" s="1569" t="e">
        <f>IRR($F650:AR650)</f>
        <v>#NUM!</v>
      </c>
      <c r="AS837" s="1569" t="e">
        <f>IRR($F650:AS650)</f>
        <v>#NUM!</v>
      </c>
      <c r="AT837" s="1569" t="e">
        <f>IRR($F650:AT650)</f>
        <v>#NUM!</v>
      </c>
      <c r="AU837" s="1569" t="e">
        <f>IRR($F650:AU650)</f>
        <v>#NUM!</v>
      </c>
      <c r="AV837" s="1569" t="e">
        <f>IRR($F650:AV650)</f>
        <v>#NUM!</v>
      </c>
      <c r="AW837" s="1569" t="e">
        <f>IRR($F650:AW650)</f>
        <v>#NUM!</v>
      </c>
      <c r="AX837" s="1569" t="e">
        <f>IRR($F650:AX650)</f>
        <v>#NUM!</v>
      </c>
      <c r="AY837" s="1569" t="e">
        <f>IRR($F650:AY650)</f>
        <v>#NUM!</v>
      </c>
      <c r="AZ837" s="1569" t="e">
        <f>IRR($F650:AZ650)</f>
        <v>#NUM!</v>
      </c>
      <c r="BA837" s="1569" t="e">
        <f>IRR($F650:BA650)</f>
        <v>#NUM!</v>
      </c>
      <c r="BB837" s="1569" t="e">
        <f>IRR($F650:BB650)</f>
        <v>#NUM!</v>
      </c>
      <c r="BC837" s="1569" t="e">
        <f>IRR($F650:BC650)</f>
        <v>#NUM!</v>
      </c>
      <c r="BD837" s="1569" t="e">
        <f>IRR($F650:BD650)</f>
        <v>#NUM!</v>
      </c>
      <c r="BE837" s="1569" t="e">
        <f>IRR($F650:BE650)</f>
        <v>#NUM!</v>
      </c>
      <c r="BF837" s="1569" t="e">
        <f>IRR($F650:BF650)</f>
        <v>#NUM!</v>
      </c>
      <c r="BG837" s="1569" t="e">
        <f>IRR($F650:BG650)</f>
        <v>#NUM!</v>
      </c>
      <c r="BH837" s="1569" t="e">
        <f>IRR($F650:BH650)</f>
        <v>#NUM!</v>
      </c>
      <c r="BI837" s="1569" t="e">
        <f>IRR($F650:BI650)</f>
        <v>#NUM!</v>
      </c>
      <c r="BJ837" s="1569" t="e">
        <f>IRR($F650:BJ650)</f>
        <v>#NUM!</v>
      </c>
      <c r="BK837" s="1569" t="e">
        <f>IRR($F650:BK650)</f>
        <v>#NUM!</v>
      </c>
      <c r="BL837" s="1569" t="e">
        <f>IRR($F650:BL650)</f>
        <v>#NUM!</v>
      </c>
      <c r="BM837" s="1569" t="e">
        <f>IRR($F650:BM650)</f>
        <v>#NUM!</v>
      </c>
      <c r="BN837" s="1571" t="e">
        <f>IRR($F650:BN650)</f>
        <v>#NUM!</v>
      </c>
    </row>
    <row r="838" spans="1:66" x14ac:dyDescent="0.15">
      <c r="A838" s="1123"/>
      <c r="B838" s="1337"/>
      <c r="C838" s="3667"/>
      <c r="D838" s="1394" t="str">
        <f t="shared" si="226"/>
        <v>Low Price Range</v>
      </c>
      <c r="E838" s="1394" t="str">
        <f t="shared" si="226"/>
        <v>High Range CAPEX</v>
      </c>
      <c r="F838" s="1614" t="e">
        <f t="shared" si="222"/>
        <v>#NUM!</v>
      </c>
      <c r="G838" s="1569" t="e">
        <f>IRR($F651:G651)</f>
        <v>#NUM!</v>
      </c>
      <c r="H838" s="1569" t="e">
        <f>IRR($F651:H651)</f>
        <v>#NUM!</v>
      </c>
      <c r="I838" s="1569" t="e">
        <f>IRR($F651:I651)</f>
        <v>#NUM!</v>
      </c>
      <c r="J838" s="1569" t="e">
        <f>IRR($F651:J651)</f>
        <v>#NUM!</v>
      </c>
      <c r="K838" s="1569" t="e">
        <f>IRR($F651:K651)</f>
        <v>#NUM!</v>
      </c>
      <c r="L838" s="1569" t="e">
        <f>IRR($F651:L651)</f>
        <v>#NUM!</v>
      </c>
      <c r="M838" s="1569" t="e">
        <f>IRR($F651:M651)</f>
        <v>#NUM!</v>
      </c>
      <c r="N838" s="1569" t="e">
        <f>IRR($F651:N651)</f>
        <v>#NUM!</v>
      </c>
      <c r="O838" s="1569" t="e">
        <f>IRR($F651:O651)</f>
        <v>#NUM!</v>
      </c>
      <c r="P838" s="1569" t="e">
        <f>IRR($F651:P651)</f>
        <v>#NUM!</v>
      </c>
      <c r="Q838" s="1569" t="e">
        <f>IRR($F651:Q651)</f>
        <v>#NUM!</v>
      </c>
      <c r="R838" s="1569" t="e">
        <f>IRR($F651:R651)</f>
        <v>#NUM!</v>
      </c>
      <c r="S838" s="1569" t="e">
        <f>IRR($F651:S651)</f>
        <v>#NUM!</v>
      </c>
      <c r="T838" s="1569" t="e">
        <f>IRR($F651:T651)</f>
        <v>#NUM!</v>
      </c>
      <c r="U838" s="1569" t="e">
        <f>IRR($F651:U651)</f>
        <v>#NUM!</v>
      </c>
      <c r="V838" s="1569" t="e">
        <f>IRR($F651:V651)</f>
        <v>#NUM!</v>
      </c>
      <c r="W838" s="1569" t="e">
        <f>IRR($F651:W651)</f>
        <v>#NUM!</v>
      </c>
      <c r="X838" s="1569" t="e">
        <f>IRR($F651:X651)</f>
        <v>#NUM!</v>
      </c>
      <c r="Y838" s="1569" t="e">
        <f>IRR($F651:Y651)</f>
        <v>#NUM!</v>
      </c>
      <c r="Z838" s="1569" t="e">
        <f>IRR($F651:Z651)</f>
        <v>#NUM!</v>
      </c>
      <c r="AA838" s="1569" t="e">
        <f>IRR($F651:AA651)</f>
        <v>#NUM!</v>
      </c>
      <c r="AB838" s="1569" t="e">
        <f>IRR($F651:AB651)</f>
        <v>#NUM!</v>
      </c>
      <c r="AC838" s="1569" t="e">
        <f>IRR($F651:AC651)</f>
        <v>#NUM!</v>
      </c>
      <c r="AD838" s="1569" t="e">
        <f>IRR($F651:AD651)</f>
        <v>#NUM!</v>
      </c>
      <c r="AE838" s="1569" t="e">
        <f>IRR($F651:AE651)</f>
        <v>#NUM!</v>
      </c>
      <c r="AF838" s="1569" t="e">
        <f>IRR($F651:AF651)</f>
        <v>#NUM!</v>
      </c>
      <c r="AG838" s="1569" t="e">
        <f>IRR($F651:AG651)</f>
        <v>#NUM!</v>
      </c>
      <c r="AH838" s="1569" t="e">
        <f>IRR($F651:AH651)</f>
        <v>#NUM!</v>
      </c>
      <c r="AI838" s="1569" t="e">
        <f>IRR($F651:AI651)</f>
        <v>#NUM!</v>
      </c>
      <c r="AJ838" s="1569" t="e">
        <f>IRR($F651:AJ651)</f>
        <v>#NUM!</v>
      </c>
      <c r="AK838" s="1569" t="e">
        <f>IRR($F651:AK651)</f>
        <v>#NUM!</v>
      </c>
      <c r="AL838" s="1569" t="e">
        <f>IRR($F651:AL651)</f>
        <v>#NUM!</v>
      </c>
      <c r="AM838" s="1569" t="e">
        <f>IRR($F651:AM651)</f>
        <v>#NUM!</v>
      </c>
      <c r="AN838" s="1569" t="e">
        <f>IRR($F651:AN651)</f>
        <v>#NUM!</v>
      </c>
      <c r="AO838" s="1569" t="e">
        <f>IRR($F651:AO651)</f>
        <v>#NUM!</v>
      </c>
      <c r="AP838" s="1569" t="e">
        <f>IRR($F651:AP651)</f>
        <v>#NUM!</v>
      </c>
      <c r="AQ838" s="1569" t="e">
        <f>IRR($F651:AQ651)</f>
        <v>#NUM!</v>
      </c>
      <c r="AR838" s="1569" t="e">
        <f>IRR($F651:AR651)</f>
        <v>#NUM!</v>
      </c>
      <c r="AS838" s="1569" t="e">
        <f>IRR($F651:AS651)</f>
        <v>#NUM!</v>
      </c>
      <c r="AT838" s="1569" t="e">
        <f>IRR($F651:AT651)</f>
        <v>#NUM!</v>
      </c>
      <c r="AU838" s="1569" t="e">
        <f>IRR($F651:AU651)</f>
        <v>#NUM!</v>
      </c>
      <c r="AV838" s="1569" t="e">
        <f>IRR($F651:AV651)</f>
        <v>#NUM!</v>
      </c>
      <c r="AW838" s="1569" t="e">
        <f>IRR($F651:AW651)</f>
        <v>#NUM!</v>
      </c>
      <c r="AX838" s="1569" t="e">
        <f>IRR($F651:AX651)</f>
        <v>#NUM!</v>
      </c>
      <c r="AY838" s="1569" t="e">
        <f>IRR($F651:AY651)</f>
        <v>#NUM!</v>
      </c>
      <c r="AZ838" s="1569" t="e">
        <f>IRR($F651:AZ651)</f>
        <v>#NUM!</v>
      </c>
      <c r="BA838" s="1569" t="e">
        <f>IRR($F651:BA651)</f>
        <v>#NUM!</v>
      </c>
      <c r="BB838" s="1569" t="e">
        <f>IRR($F651:BB651)</f>
        <v>#NUM!</v>
      </c>
      <c r="BC838" s="1569" t="e">
        <f>IRR($F651:BC651)</f>
        <v>#NUM!</v>
      </c>
      <c r="BD838" s="1569" t="e">
        <f>IRR($F651:BD651)</f>
        <v>#NUM!</v>
      </c>
      <c r="BE838" s="1569" t="e">
        <f>IRR($F651:BE651)</f>
        <v>#NUM!</v>
      </c>
      <c r="BF838" s="1569" t="e">
        <f>IRR($F651:BF651)</f>
        <v>#NUM!</v>
      </c>
      <c r="BG838" s="1569" t="e">
        <f>IRR($F651:BG651)</f>
        <v>#NUM!</v>
      </c>
      <c r="BH838" s="1569" t="e">
        <f>IRR($F651:BH651)</f>
        <v>#NUM!</v>
      </c>
      <c r="BI838" s="1569" t="e">
        <f>IRR($F651:BI651)</f>
        <v>#NUM!</v>
      </c>
      <c r="BJ838" s="1569" t="e">
        <f>IRR($F651:BJ651)</f>
        <v>#NUM!</v>
      </c>
      <c r="BK838" s="1569" t="e">
        <f>IRR($F651:BK651)</f>
        <v>#NUM!</v>
      </c>
      <c r="BL838" s="1569" t="e">
        <f>IRR($F651:BL651)</f>
        <v>#NUM!</v>
      </c>
      <c r="BM838" s="1569" t="e">
        <f>IRR($F651:BM651)</f>
        <v>#NUM!</v>
      </c>
      <c r="BN838" s="1571" t="e">
        <f>IRR($F651:BN651)</f>
        <v>#NUM!</v>
      </c>
    </row>
    <row r="839" spans="1:66" x14ac:dyDescent="0.15">
      <c r="A839" s="1123"/>
      <c r="B839" s="1337"/>
      <c r="C839" s="3667"/>
      <c r="D839" s="1394" t="str">
        <f t="shared" si="226"/>
        <v>Low Price Range</v>
      </c>
      <c r="E839" s="1394" t="str">
        <f t="shared" si="226"/>
        <v>High Range CAPEX</v>
      </c>
      <c r="F839" s="1614" t="e">
        <f t="shared" si="222"/>
        <v>#NUM!</v>
      </c>
      <c r="G839" s="1569" t="e">
        <f>IRR($F652:G652)</f>
        <v>#NUM!</v>
      </c>
      <c r="H839" s="1569" t="e">
        <f>IRR($F652:H652)</f>
        <v>#NUM!</v>
      </c>
      <c r="I839" s="1569" t="e">
        <f>IRR($F652:I652)</f>
        <v>#NUM!</v>
      </c>
      <c r="J839" s="1569" t="e">
        <f>IRR($F652:J652)</f>
        <v>#NUM!</v>
      </c>
      <c r="K839" s="1569" t="e">
        <f>IRR($F652:K652)</f>
        <v>#NUM!</v>
      </c>
      <c r="L839" s="1569" t="e">
        <f>IRR($F652:L652)</f>
        <v>#NUM!</v>
      </c>
      <c r="M839" s="1569" t="e">
        <f>IRR($F652:M652)</f>
        <v>#NUM!</v>
      </c>
      <c r="N839" s="1569" t="e">
        <f>IRR($F652:N652)</f>
        <v>#NUM!</v>
      </c>
      <c r="O839" s="1569" t="e">
        <f>IRR($F652:O652)</f>
        <v>#NUM!</v>
      </c>
      <c r="P839" s="1569" t="e">
        <f>IRR($F652:P652)</f>
        <v>#NUM!</v>
      </c>
      <c r="Q839" s="1569" t="e">
        <f>IRR($F652:Q652)</f>
        <v>#NUM!</v>
      </c>
      <c r="R839" s="1569" t="e">
        <f>IRR($F652:R652)</f>
        <v>#NUM!</v>
      </c>
      <c r="S839" s="1569" t="e">
        <f>IRR($F652:S652)</f>
        <v>#NUM!</v>
      </c>
      <c r="T839" s="1569" t="e">
        <f>IRR($F652:T652)</f>
        <v>#NUM!</v>
      </c>
      <c r="U839" s="1569" t="e">
        <f>IRR($F652:U652)</f>
        <v>#NUM!</v>
      </c>
      <c r="V839" s="1569" t="e">
        <f>IRR($F652:V652)</f>
        <v>#NUM!</v>
      </c>
      <c r="W839" s="1569" t="e">
        <f>IRR($F652:W652)</f>
        <v>#NUM!</v>
      </c>
      <c r="X839" s="1569" t="e">
        <f>IRR($F652:X652)</f>
        <v>#NUM!</v>
      </c>
      <c r="Y839" s="1569" t="e">
        <f>IRR($F652:Y652)</f>
        <v>#NUM!</v>
      </c>
      <c r="Z839" s="1569" t="e">
        <f>IRR($F652:Z652)</f>
        <v>#NUM!</v>
      </c>
      <c r="AA839" s="1569" t="e">
        <f>IRR($F652:AA652)</f>
        <v>#NUM!</v>
      </c>
      <c r="AB839" s="1569" t="e">
        <f>IRR($F652:AB652)</f>
        <v>#NUM!</v>
      </c>
      <c r="AC839" s="1569" t="e">
        <f>IRR($F652:AC652)</f>
        <v>#NUM!</v>
      </c>
      <c r="AD839" s="1569" t="e">
        <f>IRR($F652:AD652)</f>
        <v>#NUM!</v>
      </c>
      <c r="AE839" s="1569" t="e">
        <f>IRR($F652:AE652)</f>
        <v>#NUM!</v>
      </c>
      <c r="AF839" s="1569" t="e">
        <f>IRR($F652:AF652)</f>
        <v>#NUM!</v>
      </c>
      <c r="AG839" s="1569" t="e">
        <f>IRR($F652:AG652)</f>
        <v>#NUM!</v>
      </c>
      <c r="AH839" s="1569" t="e">
        <f>IRR($F652:AH652)</f>
        <v>#NUM!</v>
      </c>
      <c r="AI839" s="1569" t="e">
        <f>IRR($F652:AI652)</f>
        <v>#NUM!</v>
      </c>
      <c r="AJ839" s="1569" t="e">
        <f>IRR($F652:AJ652)</f>
        <v>#NUM!</v>
      </c>
      <c r="AK839" s="1569" t="e">
        <f>IRR($F652:AK652)</f>
        <v>#NUM!</v>
      </c>
      <c r="AL839" s="1569" t="e">
        <f>IRR($F652:AL652)</f>
        <v>#NUM!</v>
      </c>
      <c r="AM839" s="1569" t="e">
        <f>IRR($F652:AM652)</f>
        <v>#NUM!</v>
      </c>
      <c r="AN839" s="1569" t="e">
        <f>IRR($F652:AN652)</f>
        <v>#NUM!</v>
      </c>
      <c r="AO839" s="1569" t="e">
        <f>IRR($F652:AO652)</f>
        <v>#NUM!</v>
      </c>
      <c r="AP839" s="1569" t="e">
        <f>IRR($F652:AP652)</f>
        <v>#NUM!</v>
      </c>
      <c r="AQ839" s="1569" t="e">
        <f>IRR($F652:AQ652)</f>
        <v>#NUM!</v>
      </c>
      <c r="AR839" s="1569" t="e">
        <f>IRR($F652:AR652)</f>
        <v>#NUM!</v>
      </c>
      <c r="AS839" s="1569" t="e">
        <f>IRR($F652:AS652)</f>
        <v>#NUM!</v>
      </c>
      <c r="AT839" s="1569" t="e">
        <f>IRR($F652:AT652)</f>
        <v>#NUM!</v>
      </c>
      <c r="AU839" s="1569" t="e">
        <f>IRR($F652:AU652)</f>
        <v>#NUM!</v>
      </c>
      <c r="AV839" s="1569" t="e">
        <f>IRR($F652:AV652)</f>
        <v>#NUM!</v>
      </c>
      <c r="AW839" s="1569" t="e">
        <f>IRR($F652:AW652)</f>
        <v>#NUM!</v>
      </c>
      <c r="AX839" s="1569" t="e">
        <f>IRR($F652:AX652)</f>
        <v>#NUM!</v>
      </c>
      <c r="AY839" s="1569" t="e">
        <f>IRR($F652:AY652)</f>
        <v>#NUM!</v>
      </c>
      <c r="AZ839" s="1569" t="e">
        <f>IRR($F652:AZ652)</f>
        <v>#NUM!</v>
      </c>
      <c r="BA839" s="1569" t="e">
        <f>IRR($F652:BA652)</f>
        <v>#NUM!</v>
      </c>
      <c r="BB839" s="1569" t="e">
        <f>IRR($F652:BB652)</f>
        <v>#NUM!</v>
      </c>
      <c r="BC839" s="1569" t="e">
        <f>IRR($F652:BC652)</f>
        <v>#NUM!</v>
      </c>
      <c r="BD839" s="1569" t="e">
        <f>IRR($F652:BD652)</f>
        <v>#NUM!</v>
      </c>
      <c r="BE839" s="1569" t="e">
        <f>IRR($F652:BE652)</f>
        <v>#NUM!</v>
      </c>
      <c r="BF839" s="1569" t="e">
        <f>IRR($F652:BF652)</f>
        <v>#NUM!</v>
      </c>
      <c r="BG839" s="1569" t="e">
        <f>IRR($F652:BG652)</f>
        <v>#NUM!</v>
      </c>
      <c r="BH839" s="1569" t="e">
        <f>IRR($F652:BH652)</f>
        <v>#NUM!</v>
      </c>
      <c r="BI839" s="1569" t="e">
        <f>IRR($F652:BI652)</f>
        <v>#NUM!</v>
      </c>
      <c r="BJ839" s="1569" t="e">
        <f>IRR($F652:BJ652)</f>
        <v>#NUM!</v>
      </c>
      <c r="BK839" s="1569" t="e">
        <f>IRR($F652:BK652)</f>
        <v>#NUM!</v>
      </c>
      <c r="BL839" s="1569" t="e">
        <f>IRR($F652:BL652)</f>
        <v>#NUM!</v>
      </c>
      <c r="BM839" s="1569" t="e">
        <f>IRR($F652:BM652)</f>
        <v>#NUM!</v>
      </c>
      <c r="BN839" s="1571" t="e">
        <f>IRR($F652:BN652)</f>
        <v>#NUM!</v>
      </c>
    </row>
    <row r="840" spans="1:66" ht="6" customHeight="1" x14ac:dyDescent="0.15">
      <c r="A840" s="1123"/>
      <c r="B840" s="1337"/>
      <c r="C840" s="3667"/>
      <c r="D840" s="1394"/>
      <c r="E840" s="1394"/>
      <c r="F840" s="1614"/>
      <c r="G840" s="1569"/>
      <c r="H840" s="1569"/>
      <c r="I840" s="1569"/>
      <c r="J840" s="1569"/>
      <c r="K840" s="1569"/>
      <c r="L840" s="1569"/>
      <c r="M840" s="1569"/>
      <c r="N840" s="1569"/>
      <c r="O840" s="1569"/>
      <c r="P840" s="1569"/>
      <c r="Q840" s="1569"/>
      <c r="R840" s="1569"/>
      <c r="S840" s="1569"/>
      <c r="T840" s="1569"/>
      <c r="U840" s="1569"/>
      <c r="V840" s="1569"/>
      <c r="W840" s="1569"/>
      <c r="X840" s="1569"/>
      <c r="Y840" s="1569"/>
      <c r="Z840" s="1569"/>
      <c r="AA840" s="1569"/>
      <c r="AB840" s="1569"/>
      <c r="AC840" s="1569"/>
      <c r="AD840" s="1569"/>
      <c r="AE840" s="1569"/>
      <c r="AF840" s="1569"/>
      <c r="AG840" s="1569"/>
      <c r="AH840" s="1569"/>
      <c r="AI840" s="1569"/>
      <c r="AJ840" s="1569"/>
      <c r="AK840" s="1569"/>
      <c r="AL840" s="1569"/>
      <c r="AM840" s="1569"/>
      <c r="AN840" s="1569"/>
      <c r="AO840" s="1569"/>
      <c r="AP840" s="1569"/>
      <c r="AQ840" s="1569"/>
      <c r="AR840" s="1569"/>
      <c r="AS840" s="1569"/>
      <c r="AT840" s="1569"/>
      <c r="AU840" s="1569"/>
      <c r="AV840" s="1569"/>
      <c r="AW840" s="1569"/>
      <c r="AX840" s="1569"/>
      <c r="AY840" s="1569"/>
      <c r="AZ840" s="1569"/>
      <c r="BA840" s="1569"/>
      <c r="BB840" s="1569"/>
      <c r="BC840" s="1569"/>
      <c r="BD840" s="1569"/>
      <c r="BE840" s="1569"/>
      <c r="BF840" s="1569"/>
      <c r="BG840" s="1569"/>
      <c r="BH840" s="1569"/>
      <c r="BI840" s="1569"/>
      <c r="BJ840" s="1569"/>
      <c r="BK840" s="1569"/>
      <c r="BL840" s="1569"/>
      <c r="BM840" s="1569"/>
      <c r="BN840" s="1571"/>
    </row>
    <row r="841" spans="1:66" x14ac:dyDescent="0.15">
      <c r="A841" s="1123"/>
      <c r="B841" s="1337"/>
      <c r="C841" s="3667"/>
      <c r="D841" s="1394" t="str">
        <f t="shared" ref="D841:E843" si="227">D779</f>
        <v>High Price Range</v>
      </c>
      <c r="E841" s="1394" t="str">
        <f t="shared" si="227"/>
        <v>High Range CAPEX</v>
      </c>
      <c r="F841" s="1614">
        <f t="shared" si="222"/>
        <v>0.20982466888117268</v>
      </c>
      <c r="G841" s="1569">
        <f>IRR($F654:G654)</f>
        <v>-0.54736578342622955</v>
      </c>
      <c r="H841" s="1569">
        <f>IRR($F654:H654)</f>
        <v>-0.17594541582833445</v>
      </c>
      <c r="I841" s="1569">
        <f>IRR($F654:I654)</f>
        <v>-3.9155631151620574E-3</v>
      </c>
      <c r="J841" s="1569">
        <f>IRR($F654:J654)</f>
        <v>8.3336159594016301E-2</v>
      </c>
      <c r="K841" s="1569">
        <f>IRR($F654:K654)</f>
        <v>0.13166278529320796</v>
      </c>
      <c r="L841" s="1569">
        <f>IRR($F654:L654)</f>
        <v>0.16021014806718226</v>
      </c>
      <c r="M841" s="1569">
        <f>IRR($F654:M654)</f>
        <v>0.1778674858760303</v>
      </c>
      <c r="N841" s="1569">
        <f>IRR($F654:N654)</f>
        <v>0.1891519846323253</v>
      </c>
      <c r="O841" s="1569">
        <f>IRR($F654:O654)</f>
        <v>0.19652972950295311</v>
      </c>
      <c r="P841" s="1569">
        <f>IRR($F654:P654)</f>
        <v>0.20142576632411702</v>
      </c>
      <c r="Q841" s="1569">
        <f>IRR($F654:Q654)</f>
        <v>0.20470184864059759</v>
      </c>
      <c r="R841" s="1569">
        <f>IRR($F654:R654)</f>
        <v>0.20689853420501603</v>
      </c>
      <c r="S841" s="1569">
        <f>IRR($F654:S654)</f>
        <v>0.20836510245226947</v>
      </c>
      <c r="T841" s="1569">
        <f>IRR($F654:T654)</f>
        <v>0.20933271033251577</v>
      </c>
      <c r="U841" s="1569">
        <f>IRR($F654:U654)</f>
        <v>0.20995730455608896</v>
      </c>
      <c r="V841" s="1569">
        <f>IRR($F654:V654)</f>
        <v>0.2103456917806712</v>
      </c>
      <c r="W841" s="1569">
        <f>IRR($F654:W654)</f>
        <v>0.21057186496204894</v>
      </c>
      <c r="X841" s="1569">
        <f>IRR($F654:X654)</f>
        <v>0.21068750159391958</v>
      </c>
      <c r="Y841" s="1569">
        <f>IRR($F654:Y654)</f>
        <v>0.21072887215614089</v>
      </c>
      <c r="Z841" s="1569">
        <f>IRR($F654:Z654)</f>
        <v>0.21072147902170824</v>
      </c>
      <c r="AA841" s="1569">
        <f>IRR($F654:AA654)</f>
        <v>0.21068322660996608</v>
      </c>
      <c r="AB841" s="1569">
        <f>IRR($F654:AB654)</f>
        <v>0.21062662084021833</v>
      </c>
      <c r="AC841" s="1569">
        <f>IRR($F654:AC654)</f>
        <v>0.2105603147894457</v>
      </c>
      <c r="AD841" s="1569">
        <f>IRR($F654:AD654)</f>
        <v>0.21049020644623506</v>
      </c>
      <c r="AE841" s="1569">
        <f>IRR($F654:AE654)</f>
        <v>0.21042022492973755</v>
      </c>
      <c r="AF841" s="1569">
        <f>IRR($F654:AF654)</f>
        <v>0.21035289712087124</v>
      </c>
      <c r="AG841" s="1569">
        <f>IRR($F654:AG654)</f>
        <v>0.21028975773368441</v>
      </c>
      <c r="AH841" s="1569">
        <f>IRR($F654:AH654)</f>
        <v>0.21023164669180527</v>
      </c>
      <c r="AI841" s="1569">
        <f>IRR($F654:AI654)</f>
        <v>0.21017892476122735</v>
      </c>
      <c r="AJ841" s="1569">
        <f>IRR($F654:AJ654)</f>
        <v>0.21013162954755904</v>
      </c>
      <c r="AK841" s="1569">
        <f>IRR($F654:AK654)</f>
        <v>0.21008958781750509</v>
      </c>
      <c r="AL841" s="1569">
        <f>IRR($F654:AL654)</f>
        <v>0.21005249576839646</v>
      </c>
      <c r="AM841" s="1569">
        <f>IRR($F654:AM654)</f>
        <v>0.21001997577181286</v>
      </c>
      <c r="AN841" s="1569">
        <f>IRR($F654:AN654)</f>
        <v>0.20999161587834925</v>
      </c>
      <c r="AO841" s="1569">
        <f>IRR($F654:AO654)</f>
        <v>0.20996699673607022</v>
      </c>
      <c r="AP841" s="1569">
        <f>IRR($F654:AP654)</f>
        <v>0.20994570937203538</v>
      </c>
      <c r="AQ841" s="1569">
        <f>IRR($F654:AQ654)</f>
        <v>0.20992736639485754</v>
      </c>
      <c r="AR841" s="1569">
        <f>IRR($F654:AR654)</f>
        <v>0.20991160851260049</v>
      </c>
      <c r="AS841" s="1569">
        <f>IRR($F654:AS654)</f>
        <v>0.20989810776473306</v>
      </c>
      <c r="AT841" s="1569">
        <f>IRR($F654:AT654)</f>
        <v>0.20988656849614684</v>
      </c>
      <c r="AU841" s="1569">
        <f>IRR($F654:AU654)</f>
        <v>0.20987672682394343</v>
      </c>
      <c r="AV841" s="1569">
        <f>IRR($F654:AV654)</f>
        <v>0.20986834914053043</v>
      </c>
      <c r="AW841" s="1569">
        <f>IRR($F654:AW654)</f>
        <v>0.20986123004218116</v>
      </c>
      <c r="AX841" s="1569">
        <f>IRR($F654:AX654)</f>
        <v>0.20985518995762442</v>
      </c>
      <c r="AY841" s="1569">
        <f>IRR($F654:AY654)</f>
        <v>0.20985007266662969</v>
      </c>
      <c r="AZ841" s="1569">
        <f>IRR($F654:AZ654)</f>
        <v>0.20984574283651369</v>
      </c>
      <c r="BA841" s="1569">
        <f>IRR($F654:BA654)</f>
        <v>0.20984208365939616</v>
      </c>
      <c r="BB841" s="1569">
        <f>IRR($F654:BB654)</f>
        <v>0.20983899464061984</v>
      </c>
      <c r="BC841" s="1569">
        <f>IRR($F654:BC654)</f>
        <v>0.20983638956576156</v>
      </c>
      <c r="BD841" s="1569">
        <f>IRR($F654:BD654)</f>
        <v>0.20983419465767961</v>
      </c>
      <c r="BE841" s="1569">
        <f>IRR($F654:BE654)</f>
        <v>0.20983234692419472</v>
      </c>
      <c r="BF841" s="1569">
        <f>IRR($F654:BF654)</f>
        <v>0.20983079268989657</v>
      </c>
      <c r="BG841" s="1569">
        <f>IRR($F654:BG654)</f>
        <v>0.20982948630117715</v>
      </c>
      <c r="BH841" s="1569">
        <f>IRR($F654:BH654)</f>
        <v>0.20982838899111322</v>
      </c>
      <c r="BI841" s="1569">
        <f>IRR($F654:BI654)</f>
        <v>0.20982746788968676</v>
      </c>
      <c r="BJ841" s="1569">
        <f>IRR($F654:BJ654)</f>
        <v>0.20982669516463104</v>
      </c>
      <c r="BK841" s="1569">
        <f>IRR($F654:BK654)</f>
        <v>0.20982604727856713</v>
      </c>
      <c r="BL841" s="1569">
        <f>IRR($F654:BL654)</f>
        <v>0.20982550434888259</v>
      </c>
      <c r="BM841" s="1569">
        <f>IRR($F654:BM654)</f>
        <v>0.20982504959779957</v>
      </c>
      <c r="BN841" s="1571">
        <f>IRR($F654:BN654)</f>
        <v>0.20982466888117268</v>
      </c>
    </row>
    <row r="842" spans="1:66" x14ac:dyDescent="0.15">
      <c r="A842" s="1123"/>
      <c r="B842" s="1337"/>
      <c r="C842" s="3667"/>
      <c r="D842" s="1394" t="str">
        <f t="shared" si="227"/>
        <v>High Price Range</v>
      </c>
      <c r="E842" s="1394" t="str">
        <f t="shared" si="227"/>
        <v>High Range CAPEX</v>
      </c>
      <c r="F842" s="1614">
        <f t="shared" si="222"/>
        <v>0.28906875394330389</v>
      </c>
      <c r="G842" s="1569">
        <f>IRR($F655:G655)</f>
        <v>-0.54736578342622955</v>
      </c>
      <c r="H842" s="1569">
        <f>IRR($F655:H655)</f>
        <v>-0.14604368000219226</v>
      </c>
      <c r="I842" s="1569">
        <f>IRR($F655:I655)</f>
        <v>4.3728540078785905E-2</v>
      </c>
      <c r="J842" s="1569">
        <f>IRR($F655:J655)</f>
        <v>0.14083768794766116</v>
      </c>
      <c r="K842" s="1569">
        <f>IRR($F655:K655)</f>
        <v>0.19497183315377575</v>
      </c>
      <c r="L842" s="1569">
        <f>IRR($F655:L655)</f>
        <v>0.22717582684020066</v>
      </c>
      <c r="M842" s="1569">
        <f>IRR($F655:M655)</f>
        <v>0.24728089110095008</v>
      </c>
      <c r="N842" s="1569">
        <f>IRR($F655:N655)</f>
        <v>0.26029617143088402</v>
      </c>
      <c r="O842" s="1569">
        <f>IRR($F655:O655)</f>
        <v>0.26895847734251377</v>
      </c>
      <c r="P842" s="1569">
        <f>IRR($F655:P655)</f>
        <v>0.27484875263245367</v>
      </c>
      <c r="Q842" s="1569">
        <f>IRR($F655:Q655)</f>
        <v>0.27892202832475355</v>
      </c>
      <c r="R842" s="1569">
        <f>IRR($F655:R655)</f>
        <v>0.28177652425756761</v>
      </c>
      <c r="S842" s="1569">
        <f>IRR($F655:S655)</f>
        <v>0.28379821260613758</v>
      </c>
      <c r="T842" s="1569">
        <f>IRR($F655:T655)</f>
        <v>0.28524224763357853</v>
      </c>
      <c r="U842" s="1569">
        <f>IRR($F655:U655)</f>
        <v>0.28628071540388023</v>
      </c>
      <c r="V842" s="1569">
        <f>IRR($F655:V655)</f>
        <v>0.28703161296073509</v>
      </c>
      <c r="W842" s="1569">
        <f>IRR($F655:W655)</f>
        <v>0.28757696309504377</v>
      </c>
      <c r="X842" s="1569">
        <f>IRR($F655:X655)</f>
        <v>0.28797443008028467</v>
      </c>
      <c r="Y842" s="1569">
        <f>IRR($F655:Y655)</f>
        <v>0.28826493377269835</v>
      </c>
      <c r="Z842" s="1569">
        <f>IRR($F655:Z655)</f>
        <v>0.28847773635138596</v>
      </c>
      <c r="AA842" s="1569">
        <f>IRR($F655:AA655)</f>
        <v>0.28863389664902739</v>
      </c>
      <c r="AB842" s="1569">
        <f>IRR($F655:AB655)</f>
        <v>0.28874864909412645</v>
      </c>
      <c r="AC842" s="1569">
        <f>IRR($F655:AC655)</f>
        <v>0.28883306181695745</v>
      </c>
      <c r="AD842" s="1569">
        <f>IRR($F655:AD655)</f>
        <v>0.28889520418456227</v>
      </c>
      <c r="AE842" s="1569">
        <f>IRR($F655:AE655)</f>
        <v>0.28894097603234692</v>
      </c>
      <c r="AF842" s="1569">
        <f>IRR($F655:AF655)</f>
        <v>0.28897470091527167</v>
      </c>
      <c r="AG842" s="1569">
        <f>IRR($F655:AG655)</f>
        <v>0.28899955312760528</v>
      </c>
      <c r="AH842" s="1569">
        <f>IRR($F655:AH655)</f>
        <v>0.28901786663754359</v>
      </c>
      <c r="AI842" s="1569">
        <f>IRR($F655:AI655)</f>
        <v>0.28903135953842973</v>
      </c>
      <c r="AJ842" s="1569">
        <f>IRR($F655:AJ655)</f>
        <v>0.2890412976921648</v>
      </c>
      <c r="AK842" s="1569">
        <f>IRR($F655:AK655)</f>
        <v>0.28904861438393592</v>
      </c>
      <c r="AL842" s="1569">
        <f>IRR($F655:AL655)</f>
        <v>0.28905399802063592</v>
      </c>
      <c r="AM842" s="1569">
        <f>IRR($F655:AM655)</f>
        <v>0.28905795653233479</v>
      </c>
      <c r="AN842" s="1569">
        <f>IRR($F655:AN655)</f>
        <v>0.28906086474008519</v>
      </c>
      <c r="AO842" s="1569">
        <f>IRR($F655:AO655)</f>
        <v>0.2890629992394611</v>
      </c>
      <c r="AP842" s="1569">
        <f>IRR($F655:AP655)</f>
        <v>0.28906456411601988</v>
      </c>
      <c r="AQ842" s="1569">
        <f>IRR($F655:AQ655)</f>
        <v>0.28906570991707925</v>
      </c>
      <c r="AR842" s="1569">
        <f>IRR($F655:AR655)</f>
        <v>0.28906654765657347</v>
      </c>
      <c r="AS842" s="1569">
        <f>IRR($F655:AS655)</f>
        <v>0.28906715915775183</v>
      </c>
      <c r="AT842" s="1569">
        <f>IRR($F655:AT655)</f>
        <v>0.28906760469347437</v>
      </c>
      <c r="AU842" s="1569">
        <f>IRR($F655:AU655)</f>
        <v>0.28906792863103892</v>
      </c>
      <c r="AV842" s="1569">
        <f>IRR($F655:AV655)</f>
        <v>0.28906816360282783</v>
      </c>
      <c r="AW842" s="1569">
        <f>IRR($F655:AW655)</f>
        <v>0.28906833358750861</v>
      </c>
      <c r="AX842" s="1569">
        <f>IRR($F655:AX655)</f>
        <v>0.28906845618595445</v>
      </c>
      <c r="AY842" s="1569">
        <f>IRR($F655:AY655)</f>
        <v>0.28906854430185502</v>
      </c>
      <c r="AZ842" s="1569">
        <f>IRR($F655:AZ655)</f>
        <v>0.28906860738226192</v>
      </c>
      <c r="BA842" s="1569">
        <f>IRR($F655:BA655)</f>
        <v>0.28906865233285184</v>
      </c>
      <c r="BB842" s="1569">
        <f>IRR($F655:BB655)</f>
        <v>0.2890686841928074</v>
      </c>
      <c r="BC842" s="1569">
        <f>IRR($F655:BC655)</f>
        <v>0.28906870663210937</v>
      </c>
      <c r="BD842" s="1569">
        <f>IRR($F655:BD655)</f>
        <v>0.28906872231767511</v>
      </c>
      <c r="BE842" s="1569">
        <f>IRR($F655:BE655)</f>
        <v>0.28906873318269777</v>
      </c>
      <c r="BF842" s="1569">
        <f>IRR($F655:BF655)</f>
        <v>0.289068740624566</v>
      </c>
      <c r="BG842" s="1569">
        <f>IRR($F655:BG655)</f>
        <v>0.28906874565013707</v>
      </c>
      <c r="BH842" s="1569">
        <f>IRR($F655:BH655)</f>
        <v>0.28906874898222967</v>
      </c>
      <c r="BI842" s="1569">
        <f>IRR($F655:BI655)</f>
        <v>0.28906875113757247</v>
      </c>
      <c r="BJ842" s="1569">
        <f>IRR($F655:BJ655)</f>
        <v>0.28906875248376629</v>
      </c>
      <c r="BK842" s="1569">
        <f>IRR($F655:BK655)</f>
        <v>0.28906875328083559</v>
      </c>
      <c r="BL842" s="1569">
        <f>IRR($F655:BL655)</f>
        <v>0.28906875371147289</v>
      </c>
      <c r="BM842" s="1569">
        <f>IRR($F655:BM655)</f>
        <v>0.28906875390300524</v>
      </c>
      <c r="BN842" s="1571">
        <f>IRR($F655:BN655)</f>
        <v>0.28906875394330389</v>
      </c>
    </row>
    <row r="843" spans="1:66" x14ac:dyDescent="0.15">
      <c r="A843" s="1123"/>
      <c r="B843" s="1337"/>
      <c r="C843" s="3668"/>
      <c r="D843" s="1393" t="str">
        <f t="shared" si="227"/>
        <v>High Price Range</v>
      </c>
      <c r="E843" s="1393" t="str">
        <f t="shared" si="227"/>
        <v>High Range CAPEX</v>
      </c>
      <c r="F843" s="1615">
        <f t="shared" si="222"/>
        <v>0.35052811427268682</v>
      </c>
      <c r="G843" s="1572">
        <f>IRR($F656:G656)</f>
        <v>-0.54736578342622955</v>
      </c>
      <c r="H843" s="1572">
        <f>IRR($F656:H656)</f>
        <v>-0.11750313731870476</v>
      </c>
      <c r="I843" s="1572">
        <f>IRR($F656:I656)</f>
        <v>8.8254263576495573E-2</v>
      </c>
      <c r="J843" s="1572">
        <f>IRR($F656:J656)</f>
        <v>0.19348545669951522</v>
      </c>
      <c r="K843" s="1572">
        <f>IRR($F656:K656)</f>
        <v>0.25186337301150696</v>
      </c>
      <c r="L843" s="1572">
        <f>IRR($F656:L656)</f>
        <v>0.28635113066610929</v>
      </c>
      <c r="M843" s="1572">
        <f>IRR($F656:M656)</f>
        <v>0.30770448359494273</v>
      </c>
      <c r="N843" s="1572">
        <f>IRR($F656:N656)</f>
        <v>0.3214005618189395</v>
      </c>
      <c r="O843" s="1572">
        <f>IRR($F656:O656)</f>
        <v>0.33042482049474886</v>
      </c>
      <c r="P843" s="1572">
        <f>IRR($F656:P656)</f>
        <v>0.33649566200303305</v>
      </c>
      <c r="Q843" s="1572">
        <f>IRR($F656:Q656)</f>
        <v>0.34064641376857319</v>
      </c>
      <c r="R843" s="1572">
        <f>IRR($F656:R656)</f>
        <v>0.3435208070050173</v>
      </c>
      <c r="S843" s="1572">
        <f>IRR($F656:S656)</f>
        <v>0.34553155457935092</v>
      </c>
      <c r="T843" s="1572">
        <f>IRR($F656:T656)</f>
        <v>0.34694953264961637</v>
      </c>
      <c r="U843" s="1572">
        <f>IRR($F656:U656)</f>
        <v>0.34795596621734881</v>
      </c>
      <c r="V843" s="1572">
        <f>IRR($F656:V656)</f>
        <v>0.34867401835101597</v>
      </c>
      <c r="W843" s="1572">
        <f>IRR($F656:W656)</f>
        <v>0.34918847484101279</v>
      </c>
      <c r="X843" s="1572">
        <f>IRR($F656:X656)</f>
        <v>0.3495583195239409</v>
      </c>
      <c r="Y843" s="1572">
        <f>IRR($F656:Y656)</f>
        <v>0.34982494085694693</v>
      </c>
      <c r="Z843" s="1572">
        <f>IRR($F656:Z656)</f>
        <v>0.35001758578099773</v>
      </c>
      <c r="AA843" s="1572">
        <f>IRR($F656:AA656)</f>
        <v>0.35015704069774944</v>
      </c>
      <c r="AB843" s="1572">
        <f>IRR($F656:AB656)</f>
        <v>0.3502581485867251</v>
      </c>
      <c r="AC843" s="1572">
        <f>IRR($F656:AC656)</f>
        <v>0.35033154930457955</v>
      </c>
      <c r="AD843" s="1572">
        <f>IRR($F656:AD656)</f>
        <v>0.35038489393908656</v>
      </c>
      <c r="AE843" s="1572">
        <f>IRR($F656:AE656)</f>
        <v>0.35042369869467671</v>
      </c>
      <c r="AF843" s="1572">
        <f>IRR($F656:AF656)</f>
        <v>0.35045194914699263</v>
      </c>
      <c r="AG843" s="1572">
        <f>IRR($F656:AG656)</f>
        <v>0.35047253010492363</v>
      </c>
      <c r="AH843" s="1572">
        <f>IRR($F656:AH656)</f>
        <v>0.35048753274557409</v>
      </c>
      <c r="AI843" s="1572">
        <f>IRR($F656:AI656)</f>
        <v>0.35049847485171259</v>
      </c>
      <c r="AJ843" s="1572">
        <f>IRR($F656:AJ656)</f>
        <v>0.35050645920773404</v>
      </c>
      <c r="AK843" s="1572">
        <f>IRR($F656:AK656)</f>
        <v>0.35051228779982235</v>
      </c>
      <c r="AL843" s="1572">
        <f>IRR($F656:AL656)</f>
        <v>0.35051654432067969</v>
      </c>
      <c r="AM843" s="1572">
        <f>IRR($F656:AM656)</f>
        <v>0.35051965387775663</v>
      </c>
      <c r="AN843" s="1572">
        <f>IRR($F656:AN656)</f>
        <v>0.35052192626598822</v>
      </c>
      <c r="AO843" s="1572">
        <f>IRR($F656:AO656)</f>
        <v>0.35052358736734313</v>
      </c>
      <c r="AP843" s="1572">
        <f>IRR($F656:AP656)</f>
        <v>0.35052480195864177</v>
      </c>
      <c r="AQ843" s="1572">
        <f>IRR($F656:AQ656)</f>
        <v>0.35052569029338421</v>
      </c>
      <c r="AR843" s="1572">
        <f>IRR($F656:AR656)</f>
        <v>0.35052634016649509</v>
      </c>
      <c r="AS843" s="1572">
        <f>IRR($F656:AS656)</f>
        <v>0.35052681569846289</v>
      </c>
      <c r="AT843" s="1572">
        <f>IRR($F656:AT656)</f>
        <v>0.35052716373477311</v>
      </c>
      <c r="AU843" s="1572">
        <f>IRR($F656:AU656)</f>
        <v>0.35052741851052804</v>
      </c>
      <c r="AV843" s="1572">
        <f>IRR($F656:AV656)</f>
        <v>0.35052760505218572</v>
      </c>
      <c r="AW843" s="1572">
        <f>IRR($F656:AW656)</f>
        <v>0.35052774165940437</v>
      </c>
      <c r="AX843" s="1572">
        <f>IRR($F656:AX656)</f>
        <v>0.35052784171647566</v>
      </c>
      <c r="AY843" s="1572">
        <f>IRR($F656:AY656)</f>
        <v>0.35052791501492386</v>
      </c>
      <c r="AZ843" s="1572">
        <f>IRR($F656:AZ656)</f>
        <v>0.35052796871951664</v>
      </c>
      <c r="BA843" s="1572">
        <f>IRR($F656:BA656)</f>
        <v>0.35052800807404894</v>
      </c>
      <c r="BB843" s="1572">
        <f>IRR($F656:BB656)</f>
        <v>0.35052803691715306</v>
      </c>
      <c r="BC843" s="1572">
        <f>IRR($F656:BC656)</f>
        <v>0.35052805805937237</v>
      </c>
      <c r="BD843" s="1572">
        <f>IRR($F656:BD656)</f>
        <v>0.3505280735588856</v>
      </c>
      <c r="BE843" s="1572">
        <f>IRR($F656:BE656)</f>
        <v>0.35052808492317244</v>
      </c>
      <c r="BF843" s="1572">
        <f>IRR($F656:BF656)</f>
        <v>0.3505280932565451</v>
      </c>
      <c r="BG843" s="1572">
        <f>IRR($F656:BG656)</f>
        <v>0.35052809936810303</v>
      </c>
      <c r="BH843" s="1572">
        <f>IRR($F656:BH656)</f>
        <v>0.35052810385074018</v>
      </c>
      <c r="BI843" s="1572">
        <f>IRR($F656:BI656)</f>
        <v>0.35052810713898452</v>
      </c>
      <c r="BJ843" s="1572">
        <f>IRR($F656:BJ656)</f>
        <v>0.35052810955134195</v>
      </c>
      <c r="BK843" s="1572">
        <f>IRR($F656:BK656)</f>
        <v>0.35052811132130701</v>
      </c>
      <c r="BL843" s="1572">
        <f>IRR($F656:BL656)</f>
        <v>0.35052811262007499</v>
      </c>
      <c r="BM843" s="1572">
        <f>IRR($F656:BM656)</f>
        <v>0.35052811357318059</v>
      </c>
      <c r="BN843" s="1573">
        <f>IRR($F656:BN656)</f>
        <v>0.35052811427268682</v>
      </c>
    </row>
    <row r="844" spans="1:66" ht="5.25" customHeight="1" x14ac:dyDescent="0.15">
      <c r="A844" s="1123"/>
      <c r="B844" s="1337"/>
      <c r="C844" s="3666" t="str">
        <f>C813</f>
        <v>High Range Opex - High</v>
      </c>
      <c r="D844" s="1394"/>
      <c r="E844" s="1394"/>
      <c r="F844" s="1614"/>
      <c r="G844" s="1569"/>
      <c r="H844" s="1569"/>
      <c r="I844" s="1569"/>
      <c r="J844" s="1569"/>
      <c r="K844" s="1569"/>
      <c r="L844" s="1569"/>
      <c r="M844" s="1569"/>
      <c r="N844" s="1569"/>
      <c r="O844" s="1569"/>
      <c r="P844" s="1569"/>
      <c r="Q844" s="1569"/>
      <c r="R844" s="1569"/>
      <c r="S844" s="1569"/>
      <c r="T844" s="1569"/>
      <c r="U844" s="1569"/>
      <c r="V844" s="1569"/>
      <c r="W844" s="1569"/>
      <c r="X844" s="1569"/>
      <c r="Y844" s="1569"/>
      <c r="Z844" s="1569"/>
      <c r="AA844" s="1569"/>
      <c r="AB844" s="1569"/>
      <c r="AC844" s="1569"/>
      <c r="AD844" s="1569"/>
      <c r="AE844" s="1569"/>
      <c r="AF844" s="1569"/>
      <c r="AG844" s="1569"/>
      <c r="AH844" s="1569"/>
      <c r="AI844" s="1569"/>
      <c r="AJ844" s="1569"/>
      <c r="AK844" s="1569"/>
      <c r="AL844" s="1569"/>
      <c r="AM844" s="1569"/>
      <c r="AN844" s="1569"/>
      <c r="AO844" s="1569"/>
      <c r="AP844" s="1569"/>
      <c r="AQ844" s="1569"/>
      <c r="AR844" s="1569"/>
      <c r="AS844" s="1569"/>
      <c r="AT844" s="1569"/>
      <c r="AU844" s="1569"/>
      <c r="AV844" s="1569"/>
      <c r="AW844" s="1569"/>
      <c r="AX844" s="1569"/>
      <c r="AY844" s="1569"/>
      <c r="AZ844" s="1569"/>
      <c r="BA844" s="1569"/>
      <c r="BB844" s="1569"/>
      <c r="BC844" s="1569"/>
      <c r="BD844" s="1569"/>
      <c r="BE844" s="1569"/>
      <c r="BF844" s="1569"/>
      <c r="BG844" s="1569"/>
      <c r="BH844" s="1569"/>
      <c r="BI844" s="1569"/>
      <c r="BJ844" s="1569"/>
      <c r="BK844" s="1569"/>
      <c r="BL844" s="1569"/>
      <c r="BM844" s="1569"/>
      <c r="BN844" s="1571"/>
    </row>
    <row r="845" spans="1:66" x14ac:dyDescent="0.15">
      <c r="A845" s="1123"/>
      <c r="B845" s="1337"/>
      <c r="C845" s="3667"/>
      <c r="D845" s="1394" t="str">
        <f t="shared" ref="D845:E847" si="228">D783</f>
        <v>Low Price Range</v>
      </c>
      <c r="E845" s="1394" t="str">
        <f t="shared" si="228"/>
        <v>High Range CAPEX</v>
      </c>
      <c r="F845" s="1614" t="e">
        <f t="shared" si="222"/>
        <v>#NUM!</v>
      </c>
      <c r="G845" s="1569" t="e">
        <f>IRR($F658:G658)</f>
        <v>#NUM!</v>
      </c>
      <c r="H845" s="1569" t="e">
        <f>IRR($F658:H658)</f>
        <v>#NUM!</v>
      </c>
      <c r="I845" s="1569" t="e">
        <f>IRR($F658:I658)</f>
        <v>#NUM!</v>
      </c>
      <c r="J845" s="1569" t="e">
        <f>IRR($F658:J658)</f>
        <v>#NUM!</v>
      </c>
      <c r="K845" s="1569" t="e">
        <f>IRR($F658:K658)</f>
        <v>#NUM!</v>
      </c>
      <c r="L845" s="1569" t="e">
        <f>IRR($F658:L658)</f>
        <v>#NUM!</v>
      </c>
      <c r="M845" s="1569" t="e">
        <f>IRR($F658:M658)</f>
        <v>#NUM!</v>
      </c>
      <c r="N845" s="1569" t="e">
        <f>IRR($F658:N658)</f>
        <v>#NUM!</v>
      </c>
      <c r="O845" s="1569" t="e">
        <f>IRR($F658:O658)</f>
        <v>#NUM!</v>
      </c>
      <c r="P845" s="1569" t="e">
        <f>IRR($F658:P658)</f>
        <v>#NUM!</v>
      </c>
      <c r="Q845" s="1569" t="e">
        <f>IRR($F658:Q658)</f>
        <v>#NUM!</v>
      </c>
      <c r="R845" s="1569" t="e">
        <f>IRR($F658:R658)</f>
        <v>#NUM!</v>
      </c>
      <c r="S845" s="1569" t="e">
        <f>IRR($F658:S658)</f>
        <v>#NUM!</v>
      </c>
      <c r="T845" s="1569" t="e">
        <f>IRR($F658:T658)</f>
        <v>#NUM!</v>
      </c>
      <c r="U845" s="1569" t="e">
        <f>IRR($F658:U658)</f>
        <v>#NUM!</v>
      </c>
      <c r="V845" s="1569" t="e">
        <f>IRR($F658:V658)</f>
        <v>#NUM!</v>
      </c>
      <c r="W845" s="1569" t="e">
        <f>IRR($F658:W658)</f>
        <v>#NUM!</v>
      </c>
      <c r="X845" s="1569" t="e">
        <f>IRR($F658:X658)</f>
        <v>#NUM!</v>
      </c>
      <c r="Y845" s="1569" t="e">
        <f>IRR($F658:Y658)</f>
        <v>#NUM!</v>
      </c>
      <c r="Z845" s="1569" t="e">
        <f>IRR($F658:Z658)</f>
        <v>#NUM!</v>
      </c>
      <c r="AA845" s="1569" t="e">
        <f>IRR($F658:AA658)</f>
        <v>#NUM!</v>
      </c>
      <c r="AB845" s="1569" t="e">
        <f>IRR($F658:AB658)</f>
        <v>#NUM!</v>
      </c>
      <c r="AC845" s="1569" t="e">
        <f>IRR($F658:AC658)</f>
        <v>#NUM!</v>
      </c>
      <c r="AD845" s="1569" t="e">
        <f>IRR($F658:AD658)</f>
        <v>#NUM!</v>
      </c>
      <c r="AE845" s="1569" t="e">
        <f>IRR($F658:AE658)</f>
        <v>#NUM!</v>
      </c>
      <c r="AF845" s="1569" t="e">
        <f>IRR($F658:AF658)</f>
        <v>#NUM!</v>
      </c>
      <c r="AG845" s="1569" t="e">
        <f>IRR($F658:AG658)</f>
        <v>#NUM!</v>
      </c>
      <c r="AH845" s="1569" t="e">
        <f>IRR($F658:AH658)</f>
        <v>#NUM!</v>
      </c>
      <c r="AI845" s="1569" t="e">
        <f>IRR($F658:AI658)</f>
        <v>#NUM!</v>
      </c>
      <c r="AJ845" s="1569" t="e">
        <f>IRR($F658:AJ658)</f>
        <v>#NUM!</v>
      </c>
      <c r="AK845" s="1569" t="e">
        <f>IRR($F658:AK658)</f>
        <v>#NUM!</v>
      </c>
      <c r="AL845" s="1569" t="e">
        <f>IRR($F658:AL658)</f>
        <v>#NUM!</v>
      </c>
      <c r="AM845" s="1569" t="e">
        <f>IRR($F658:AM658)</f>
        <v>#NUM!</v>
      </c>
      <c r="AN845" s="1569" t="e">
        <f>IRR($F658:AN658)</f>
        <v>#NUM!</v>
      </c>
      <c r="AO845" s="1569" t="e">
        <f>IRR($F658:AO658)</f>
        <v>#NUM!</v>
      </c>
      <c r="AP845" s="1569" t="e">
        <f>IRR($F658:AP658)</f>
        <v>#NUM!</v>
      </c>
      <c r="AQ845" s="1569" t="e">
        <f>IRR($F658:AQ658)</f>
        <v>#NUM!</v>
      </c>
      <c r="AR845" s="1569" t="e">
        <f>IRR($F658:AR658)</f>
        <v>#NUM!</v>
      </c>
      <c r="AS845" s="1569" t="e">
        <f>IRR($F658:AS658)</f>
        <v>#NUM!</v>
      </c>
      <c r="AT845" s="1569" t="e">
        <f>IRR($F658:AT658)</f>
        <v>#NUM!</v>
      </c>
      <c r="AU845" s="1569" t="e">
        <f>IRR($F658:AU658)</f>
        <v>#NUM!</v>
      </c>
      <c r="AV845" s="1569" t="e">
        <f>IRR($F658:AV658)</f>
        <v>#NUM!</v>
      </c>
      <c r="AW845" s="1569" t="e">
        <f>IRR($F658:AW658)</f>
        <v>#NUM!</v>
      </c>
      <c r="AX845" s="1569" t="e">
        <f>IRR($F658:AX658)</f>
        <v>#NUM!</v>
      </c>
      <c r="AY845" s="1569" t="e">
        <f>IRR($F658:AY658)</f>
        <v>#NUM!</v>
      </c>
      <c r="AZ845" s="1569" t="e">
        <f>IRR($F658:AZ658)</f>
        <v>#NUM!</v>
      </c>
      <c r="BA845" s="1569" t="e">
        <f>IRR($F658:BA658)</f>
        <v>#NUM!</v>
      </c>
      <c r="BB845" s="1569" t="e">
        <f>IRR($F658:BB658)</f>
        <v>#NUM!</v>
      </c>
      <c r="BC845" s="1569" t="e">
        <f>IRR($F658:BC658)</f>
        <v>#NUM!</v>
      </c>
      <c r="BD845" s="1569" t="e">
        <f>IRR($F658:BD658)</f>
        <v>#NUM!</v>
      </c>
      <c r="BE845" s="1569" t="e">
        <f>IRR($F658:BE658)</f>
        <v>#NUM!</v>
      </c>
      <c r="BF845" s="1569" t="e">
        <f>IRR($F658:BF658)</f>
        <v>#NUM!</v>
      </c>
      <c r="BG845" s="1569" t="e">
        <f>IRR($F658:BG658)</f>
        <v>#NUM!</v>
      </c>
      <c r="BH845" s="1569" t="e">
        <f>IRR($F658:BH658)</f>
        <v>#NUM!</v>
      </c>
      <c r="BI845" s="1569" t="e">
        <f>IRR($F658:BI658)</f>
        <v>#NUM!</v>
      </c>
      <c r="BJ845" s="1569" t="e">
        <f>IRR($F658:BJ658)</f>
        <v>#NUM!</v>
      </c>
      <c r="BK845" s="1569" t="e">
        <f>IRR($F658:BK658)</f>
        <v>#NUM!</v>
      </c>
      <c r="BL845" s="1569" t="e">
        <f>IRR($F658:BL658)</f>
        <v>#NUM!</v>
      </c>
      <c r="BM845" s="1569" t="e">
        <f>IRR($F658:BM658)</f>
        <v>#NUM!</v>
      </c>
      <c r="BN845" s="1571" t="e">
        <f>IRR($F658:BN658)</f>
        <v>#NUM!</v>
      </c>
    </row>
    <row r="846" spans="1:66" x14ac:dyDescent="0.15">
      <c r="A846" s="1123"/>
      <c r="B846" s="1337"/>
      <c r="C846" s="3667"/>
      <c r="D846" s="1394" t="str">
        <f t="shared" si="228"/>
        <v>Low Price Range</v>
      </c>
      <c r="E846" s="1394" t="str">
        <f t="shared" si="228"/>
        <v>High Range CAPEX</v>
      </c>
      <c r="F846" s="1614" t="e">
        <f t="shared" si="222"/>
        <v>#NUM!</v>
      </c>
      <c r="G846" s="1569" t="e">
        <f>IRR($F659:G659)</f>
        <v>#NUM!</v>
      </c>
      <c r="H846" s="1569" t="e">
        <f>IRR($F659:H659)</f>
        <v>#NUM!</v>
      </c>
      <c r="I846" s="1569" t="e">
        <f>IRR($F659:I659)</f>
        <v>#NUM!</v>
      </c>
      <c r="J846" s="1569" t="e">
        <f>IRR($F659:J659)</f>
        <v>#NUM!</v>
      </c>
      <c r="K846" s="1569" t="e">
        <f>IRR($F659:K659)</f>
        <v>#NUM!</v>
      </c>
      <c r="L846" s="1569" t="e">
        <f>IRR($F659:L659)</f>
        <v>#NUM!</v>
      </c>
      <c r="M846" s="1569" t="e">
        <f>IRR($F659:M659)</f>
        <v>#NUM!</v>
      </c>
      <c r="N846" s="1569" t="e">
        <f>IRR($F659:N659)</f>
        <v>#NUM!</v>
      </c>
      <c r="O846" s="1569" t="e">
        <f>IRR($F659:O659)</f>
        <v>#NUM!</v>
      </c>
      <c r="P846" s="1569" t="e">
        <f>IRR($F659:P659)</f>
        <v>#NUM!</v>
      </c>
      <c r="Q846" s="1569" t="e">
        <f>IRR($F659:Q659)</f>
        <v>#NUM!</v>
      </c>
      <c r="R846" s="1569" t="e">
        <f>IRR($F659:R659)</f>
        <v>#NUM!</v>
      </c>
      <c r="S846" s="1569" t="e">
        <f>IRR($F659:S659)</f>
        <v>#NUM!</v>
      </c>
      <c r="T846" s="1569" t="e">
        <f>IRR($F659:T659)</f>
        <v>#NUM!</v>
      </c>
      <c r="U846" s="1569" t="e">
        <f>IRR($F659:U659)</f>
        <v>#NUM!</v>
      </c>
      <c r="V846" s="1569" t="e">
        <f>IRR($F659:V659)</f>
        <v>#NUM!</v>
      </c>
      <c r="W846" s="1569" t="e">
        <f>IRR($F659:W659)</f>
        <v>#NUM!</v>
      </c>
      <c r="X846" s="1569" t="e">
        <f>IRR($F659:X659)</f>
        <v>#NUM!</v>
      </c>
      <c r="Y846" s="1569" t="e">
        <f>IRR($F659:Y659)</f>
        <v>#NUM!</v>
      </c>
      <c r="Z846" s="1569" t="e">
        <f>IRR($F659:Z659)</f>
        <v>#NUM!</v>
      </c>
      <c r="AA846" s="1569" t="e">
        <f>IRR($F659:AA659)</f>
        <v>#NUM!</v>
      </c>
      <c r="AB846" s="1569" t="e">
        <f>IRR($F659:AB659)</f>
        <v>#NUM!</v>
      </c>
      <c r="AC846" s="1569" t="e">
        <f>IRR($F659:AC659)</f>
        <v>#NUM!</v>
      </c>
      <c r="AD846" s="1569" t="e">
        <f>IRR($F659:AD659)</f>
        <v>#NUM!</v>
      </c>
      <c r="AE846" s="1569" t="e">
        <f>IRR($F659:AE659)</f>
        <v>#NUM!</v>
      </c>
      <c r="AF846" s="1569" t="e">
        <f>IRR($F659:AF659)</f>
        <v>#NUM!</v>
      </c>
      <c r="AG846" s="1569" t="e">
        <f>IRR($F659:AG659)</f>
        <v>#NUM!</v>
      </c>
      <c r="AH846" s="1569" t="e">
        <f>IRR($F659:AH659)</f>
        <v>#NUM!</v>
      </c>
      <c r="AI846" s="1569" t="e">
        <f>IRR($F659:AI659)</f>
        <v>#NUM!</v>
      </c>
      <c r="AJ846" s="1569" t="e">
        <f>IRR($F659:AJ659)</f>
        <v>#NUM!</v>
      </c>
      <c r="AK846" s="1569" t="e">
        <f>IRR($F659:AK659)</f>
        <v>#NUM!</v>
      </c>
      <c r="AL846" s="1569" t="e">
        <f>IRR($F659:AL659)</f>
        <v>#NUM!</v>
      </c>
      <c r="AM846" s="1569" t="e">
        <f>IRR($F659:AM659)</f>
        <v>#NUM!</v>
      </c>
      <c r="AN846" s="1569" t="e">
        <f>IRR($F659:AN659)</f>
        <v>#NUM!</v>
      </c>
      <c r="AO846" s="1569" t="e">
        <f>IRR($F659:AO659)</f>
        <v>#NUM!</v>
      </c>
      <c r="AP846" s="1569" t="e">
        <f>IRR($F659:AP659)</f>
        <v>#NUM!</v>
      </c>
      <c r="AQ846" s="1569" t="e">
        <f>IRR($F659:AQ659)</f>
        <v>#NUM!</v>
      </c>
      <c r="AR846" s="1569" t="e">
        <f>IRR($F659:AR659)</f>
        <v>#NUM!</v>
      </c>
      <c r="AS846" s="1569" t="e">
        <f>IRR($F659:AS659)</f>
        <v>#NUM!</v>
      </c>
      <c r="AT846" s="1569" t="e">
        <f>IRR($F659:AT659)</f>
        <v>#NUM!</v>
      </c>
      <c r="AU846" s="1569" t="e">
        <f>IRR($F659:AU659)</f>
        <v>#NUM!</v>
      </c>
      <c r="AV846" s="1569" t="e">
        <f>IRR($F659:AV659)</f>
        <v>#NUM!</v>
      </c>
      <c r="AW846" s="1569" t="e">
        <f>IRR($F659:AW659)</f>
        <v>#NUM!</v>
      </c>
      <c r="AX846" s="1569" t="e">
        <f>IRR($F659:AX659)</f>
        <v>#NUM!</v>
      </c>
      <c r="AY846" s="1569" t="e">
        <f>IRR($F659:AY659)</f>
        <v>#NUM!</v>
      </c>
      <c r="AZ846" s="1569" t="e">
        <f>IRR($F659:AZ659)</f>
        <v>#NUM!</v>
      </c>
      <c r="BA846" s="1569" t="e">
        <f>IRR($F659:BA659)</f>
        <v>#NUM!</v>
      </c>
      <c r="BB846" s="1569" t="e">
        <f>IRR($F659:BB659)</f>
        <v>#NUM!</v>
      </c>
      <c r="BC846" s="1569" t="e">
        <f>IRR($F659:BC659)</f>
        <v>#NUM!</v>
      </c>
      <c r="BD846" s="1569" t="e">
        <f>IRR($F659:BD659)</f>
        <v>#NUM!</v>
      </c>
      <c r="BE846" s="1569" t="e">
        <f>IRR($F659:BE659)</f>
        <v>#NUM!</v>
      </c>
      <c r="BF846" s="1569" t="e">
        <f>IRR($F659:BF659)</f>
        <v>#NUM!</v>
      </c>
      <c r="BG846" s="1569" t="e">
        <f>IRR($F659:BG659)</f>
        <v>#NUM!</v>
      </c>
      <c r="BH846" s="1569" t="e">
        <f>IRR($F659:BH659)</f>
        <v>#NUM!</v>
      </c>
      <c r="BI846" s="1569" t="e">
        <f>IRR($F659:BI659)</f>
        <v>#NUM!</v>
      </c>
      <c r="BJ846" s="1569" t="e">
        <f>IRR($F659:BJ659)</f>
        <v>#NUM!</v>
      </c>
      <c r="BK846" s="1569" t="e">
        <f>IRR($F659:BK659)</f>
        <v>#NUM!</v>
      </c>
      <c r="BL846" s="1569" t="e">
        <f>IRR($F659:BL659)</f>
        <v>#NUM!</v>
      </c>
      <c r="BM846" s="1569" t="e">
        <f>IRR($F659:BM659)</f>
        <v>#NUM!</v>
      </c>
      <c r="BN846" s="1571" t="e">
        <f>IRR($F659:BN659)</f>
        <v>#NUM!</v>
      </c>
    </row>
    <row r="847" spans="1:66" x14ac:dyDescent="0.15">
      <c r="A847" s="1123"/>
      <c r="B847" s="1337"/>
      <c r="C847" s="3667"/>
      <c r="D847" s="1394" t="str">
        <f t="shared" si="228"/>
        <v>Low Price Range</v>
      </c>
      <c r="E847" s="1394" t="str">
        <f t="shared" si="228"/>
        <v>High Range CAPEX</v>
      </c>
      <c r="F847" s="1614" t="e">
        <f t="shared" si="222"/>
        <v>#NUM!</v>
      </c>
      <c r="G847" s="1569" t="e">
        <f>IRR($F660:G660)</f>
        <v>#NUM!</v>
      </c>
      <c r="H847" s="1569" t="e">
        <f>IRR($F660:H660)</f>
        <v>#NUM!</v>
      </c>
      <c r="I847" s="1569" t="e">
        <f>IRR($F660:I660)</f>
        <v>#NUM!</v>
      </c>
      <c r="J847" s="1569" t="e">
        <f>IRR($F660:J660)</f>
        <v>#NUM!</v>
      </c>
      <c r="K847" s="1569" t="e">
        <f>IRR($F660:K660)</f>
        <v>#NUM!</v>
      </c>
      <c r="L847" s="1569" t="e">
        <f>IRR($F660:L660)</f>
        <v>#NUM!</v>
      </c>
      <c r="M847" s="1569" t="e">
        <f>IRR($F660:M660)</f>
        <v>#NUM!</v>
      </c>
      <c r="N847" s="1569" t="e">
        <f>IRR($F660:N660)</f>
        <v>#NUM!</v>
      </c>
      <c r="O847" s="1569" t="e">
        <f>IRR($F660:O660)</f>
        <v>#NUM!</v>
      </c>
      <c r="P847" s="1569" t="e">
        <f>IRR($F660:P660)</f>
        <v>#NUM!</v>
      </c>
      <c r="Q847" s="1569" t="e">
        <f>IRR($F660:Q660)</f>
        <v>#NUM!</v>
      </c>
      <c r="R847" s="1569" t="e">
        <f>IRR($F660:R660)</f>
        <v>#NUM!</v>
      </c>
      <c r="S847" s="1569" t="e">
        <f>IRR($F660:S660)</f>
        <v>#NUM!</v>
      </c>
      <c r="T847" s="1569" t="e">
        <f>IRR($F660:T660)</f>
        <v>#NUM!</v>
      </c>
      <c r="U847" s="1569" t="e">
        <f>IRR($F660:U660)</f>
        <v>#NUM!</v>
      </c>
      <c r="V847" s="1569" t="e">
        <f>IRR($F660:V660)</f>
        <v>#NUM!</v>
      </c>
      <c r="W847" s="1569" t="e">
        <f>IRR($F660:W660)</f>
        <v>#NUM!</v>
      </c>
      <c r="X847" s="1569" t="e">
        <f>IRR($F660:X660)</f>
        <v>#NUM!</v>
      </c>
      <c r="Y847" s="1569" t="e">
        <f>IRR($F660:Y660)</f>
        <v>#NUM!</v>
      </c>
      <c r="Z847" s="1569" t="e">
        <f>IRR($F660:Z660)</f>
        <v>#NUM!</v>
      </c>
      <c r="AA847" s="1569" t="e">
        <f>IRR($F660:AA660)</f>
        <v>#NUM!</v>
      </c>
      <c r="AB847" s="1569" t="e">
        <f>IRR($F660:AB660)</f>
        <v>#NUM!</v>
      </c>
      <c r="AC847" s="1569" t="e">
        <f>IRR($F660:AC660)</f>
        <v>#NUM!</v>
      </c>
      <c r="AD847" s="1569" t="e">
        <f>IRR($F660:AD660)</f>
        <v>#NUM!</v>
      </c>
      <c r="AE847" s="1569" t="e">
        <f>IRR($F660:AE660)</f>
        <v>#NUM!</v>
      </c>
      <c r="AF847" s="1569" t="e">
        <f>IRR($F660:AF660)</f>
        <v>#NUM!</v>
      </c>
      <c r="AG847" s="1569" t="e">
        <f>IRR($F660:AG660)</f>
        <v>#NUM!</v>
      </c>
      <c r="AH847" s="1569" t="e">
        <f>IRR($F660:AH660)</f>
        <v>#NUM!</v>
      </c>
      <c r="AI847" s="1569" t="e">
        <f>IRR($F660:AI660)</f>
        <v>#NUM!</v>
      </c>
      <c r="AJ847" s="1569" t="e">
        <f>IRR($F660:AJ660)</f>
        <v>#NUM!</v>
      </c>
      <c r="AK847" s="1569" t="e">
        <f>IRR($F660:AK660)</f>
        <v>#NUM!</v>
      </c>
      <c r="AL847" s="1569" t="e">
        <f>IRR($F660:AL660)</f>
        <v>#NUM!</v>
      </c>
      <c r="AM847" s="1569" t="e">
        <f>IRR($F660:AM660)</f>
        <v>#NUM!</v>
      </c>
      <c r="AN847" s="1569" t="e">
        <f>IRR($F660:AN660)</f>
        <v>#NUM!</v>
      </c>
      <c r="AO847" s="1569" t="e">
        <f>IRR($F660:AO660)</f>
        <v>#NUM!</v>
      </c>
      <c r="AP847" s="1569" t="e">
        <f>IRR($F660:AP660)</f>
        <v>#NUM!</v>
      </c>
      <c r="AQ847" s="1569" t="e">
        <f>IRR($F660:AQ660)</f>
        <v>#NUM!</v>
      </c>
      <c r="AR847" s="1569" t="e">
        <f>IRR($F660:AR660)</f>
        <v>#NUM!</v>
      </c>
      <c r="AS847" s="1569" t="e">
        <f>IRR($F660:AS660)</f>
        <v>#NUM!</v>
      </c>
      <c r="AT847" s="1569" t="e">
        <f>IRR($F660:AT660)</f>
        <v>#NUM!</v>
      </c>
      <c r="AU847" s="1569" t="e">
        <f>IRR($F660:AU660)</f>
        <v>#NUM!</v>
      </c>
      <c r="AV847" s="1569" t="e">
        <f>IRR($F660:AV660)</f>
        <v>#NUM!</v>
      </c>
      <c r="AW847" s="1569" t="e">
        <f>IRR($F660:AW660)</f>
        <v>#NUM!</v>
      </c>
      <c r="AX847" s="1569" t="e">
        <f>IRR($F660:AX660)</f>
        <v>#NUM!</v>
      </c>
      <c r="AY847" s="1569" t="e">
        <f>IRR($F660:AY660)</f>
        <v>#NUM!</v>
      </c>
      <c r="AZ847" s="1569" t="e">
        <f>IRR($F660:AZ660)</f>
        <v>#NUM!</v>
      </c>
      <c r="BA847" s="1569" t="e">
        <f>IRR($F660:BA660)</f>
        <v>#NUM!</v>
      </c>
      <c r="BB847" s="1569" t="e">
        <f>IRR($F660:BB660)</f>
        <v>#NUM!</v>
      </c>
      <c r="BC847" s="1569" t="e">
        <f>IRR($F660:BC660)</f>
        <v>#NUM!</v>
      </c>
      <c r="BD847" s="1569" t="e">
        <f>IRR($F660:BD660)</f>
        <v>#NUM!</v>
      </c>
      <c r="BE847" s="1569" t="e">
        <f>IRR($F660:BE660)</f>
        <v>#NUM!</v>
      </c>
      <c r="BF847" s="1569" t="e">
        <f>IRR($F660:BF660)</f>
        <v>#NUM!</v>
      </c>
      <c r="BG847" s="1569" t="e">
        <f>IRR($F660:BG660)</f>
        <v>#NUM!</v>
      </c>
      <c r="BH847" s="1569" t="e">
        <f>IRR($F660:BH660)</f>
        <v>#NUM!</v>
      </c>
      <c r="BI847" s="1569" t="e">
        <f>IRR($F660:BI660)</f>
        <v>#NUM!</v>
      </c>
      <c r="BJ847" s="1569" t="e">
        <f>IRR($F660:BJ660)</f>
        <v>#NUM!</v>
      </c>
      <c r="BK847" s="1569" t="e">
        <f>IRR($F660:BK660)</f>
        <v>#NUM!</v>
      </c>
      <c r="BL847" s="1569" t="e">
        <f>IRR($F660:BL660)</f>
        <v>#NUM!</v>
      </c>
      <c r="BM847" s="1569" t="e">
        <f>IRR($F660:BM660)</f>
        <v>#NUM!</v>
      </c>
      <c r="BN847" s="1571" t="e">
        <f>IRR($F660:BN660)</f>
        <v>#NUM!</v>
      </c>
    </row>
    <row r="848" spans="1:66" ht="5.25" customHeight="1" x14ac:dyDescent="0.15">
      <c r="A848" s="1123"/>
      <c r="B848" s="1337"/>
      <c r="C848" s="3667"/>
      <c r="D848" s="1394"/>
      <c r="E848" s="1394"/>
      <c r="F848" s="1614"/>
      <c r="G848" s="1569"/>
      <c r="H848" s="1569"/>
      <c r="I848" s="1569"/>
      <c r="J848" s="1569"/>
      <c r="K848" s="1569"/>
      <c r="L848" s="1569"/>
      <c r="M848" s="1569"/>
      <c r="N848" s="1569"/>
      <c r="O848" s="1569"/>
      <c r="P848" s="1569"/>
      <c r="Q848" s="1569"/>
      <c r="R848" s="1569"/>
      <c r="S848" s="1569"/>
      <c r="T848" s="1569"/>
      <c r="U848" s="1569"/>
      <c r="V848" s="1569"/>
      <c r="W848" s="1569"/>
      <c r="X848" s="1569"/>
      <c r="Y848" s="1569"/>
      <c r="Z848" s="1569"/>
      <c r="AA848" s="1569"/>
      <c r="AB848" s="1569"/>
      <c r="AC848" s="1569"/>
      <c r="AD848" s="1569"/>
      <c r="AE848" s="1569"/>
      <c r="AF848" s="1569"/>
      <c r="AG848" s="1569"/>
      <c r="AH848" s="1569"/>
      <c r="AI848" s="1569"/>
      <c r="AJ848" s="1569"/>
      <c r="AK848" s="1569"/>
      <c r="AL848" s="1569"/>
      <c r="AM848" s="1569"/>
      <c r="AN848" s="1569"/>
      <c r="AO848" s="1569"/>
      <c r="AP848" s="1569"/>
      <c r="AQ848" s="1569"/>
      <c r="AR848" s="1569"/>
      <c r="AS848" s="1569"/>
      <c r="AT848" s="1569"/>
      <c r="AU848" s="1569"/>
      <c r="AV848" s="1569"/>
      <c r="AW848" s="1569"/>
      <c r="AX848" s="1569"/>
      <c r="AY848" s="1569"/>
      <c r="AZ848" s="1569"/>
      <c r="BA848" s="1569"/>
      <c r="BB848" s="1569"/>
      <c r="BC848" s="1569"/>
      <c r="BD848" s="1569"/>
      <c r="BE848" s="1569"/>
      <c r="BF848" s="1569"/>
      <c r="BG848" s="1569"/>
      <c r="BH848" s="1569"/>
      <c r="BI848" s="1569"/>
      <c r="BJ848" s="1569"/>
      <c r="BK848" s="1569"/>
      <c r="BL848" s="1569"/>
      <c r="BM848" s="1569"/>
      <c r="BN848" s="1571"/>
    </row>
    <row r="849" spans="1:66" x14ac:dyDescent="0.15">
      <c r="A849" s="1123"/>
      <c r="B849" s="1337"/>
      <c r="C849" s="3667"/>
      <c r="D849" s="1394" t="str">
        <f t="shared" ref="D849:E851" si="229">D787</f>
        <v>High Price Range</v>
      </c>
      <c r="E849" s="1394" t="str">
        <f t="shared" si="229"/>
        <v>High Range CAPEX</v>
      </c>
      <c r="F849" s="1614" t="e">
        <f t="shared" ref="F849:F851" si="230">IRR(F662:BN662)</f>
        <v>#NUM!</v>
      </c>
      <c r="G849" s="1569">
        <f>IRR($F662:G662)</f>
        <v>-0.5841188690000001</v>
      </c>
      <c r="H849" s="1569">
        <f>IRR($F662:H662)</f>
        <v>-0.23299159444795425</v>
      </c>
      <c r="I849" s="1569">
        <f>IRR($F662:I662)</f>
        <v>-6.7828295367879043E-2</v>
      </c>
      <c r="J849" s="1569">
        <f>IRR($F662:J662)</f>
        <v>1.6656746248020493E-2</v>
      </c>
      <c r="K849" s="1569">
        <f>IRR($F662:K662)</f>
        <v>6.3582387044613053E-2</v>
      </c>
      <c r="L849" s="1569">
        <f>IRR($F662:L662)</f>
        <v>9.1190676185672892E-2</v>
      </c>
      <c r="M849" s="1569">
        <f>IRR($F662:M662)</f>
        <v>0.10803710875090666</v>
      </c>
      <c r="N849" s="1569">
        <f>IRR($F662:N662)</f>
        <v>0.11850786811069658</v>
      </c>
      <c r="O849" s="1569">
        <f>IRR($F662:O662)</f>
        <v>0.12501765238271845</v>
      </c>
      <c r="P849" s="1569">
        <f>IRR($F662:P662)</f>
        <v>0.1289735582804088</v>
      </c>
      <c r="Q849" s="1569">
        <f>IRR($F662:Q662)</f>
        <v>0.13123396482610206</v>
      </c>
      <c r="R849" s="1569">
        <f>IRR($F662:R662)</f>
        <v>0.13234241415005776</v>
      </c>
      <c r="S849" s="1569">
        <f>IRR($F662:S662)</f>
        <v>0.13265377719103788</v>
      </c>
      <c r="T849" s="1569">
        <f>IRR($F662:T662)</f>
        <v>0.13240563648930936</v>
      </c>
      <c r="U849" s="1569">
        <f>IRR($F662:U662)</f>
        <v>0.13176033925578956</v>
      </c>
      <c r="V849" s="1569">
        <f>IRR($F662:V662)</f>
        <v>0.13083064193037819</v>
      </c>
      <c r="W849" s="1569">
        <f>IRR($F662:W662)</f>
        <v>0.12969581864371937</v>
      </c>
      <c r="X849" s="1569">
        <f>IRR($F662:X662)</f>
        <v>0.12841203932763157</v>
      </c>
      <c r="Y849" s="1569">
        <f>IRR($F662:Y662)</f>
        <v>0.12701920015213708</v>
      </c>
      <c r="Z849" s="1569">
        <f>IRR($F662:Z662)</f>
        <v>0.12554549659161229</v>
      </c>
      <c r="AA849" s="1569">
        <f>IRR($F662:AA662)</f>
        <v>0.12401052156205328</v>
      </c>
      <c r="AB849" s="1569">
        <f>IRR($F662:AB662)</f>
        <v>0.12242737240393686</v>
      </c>
      <c r="AC849" s="1569">
        <f>IRR($F662:AC662)</f>
        <v>0.1208040686363685</v>
      </c>
      <c r="AD849" s="1569">
        <f>IRR($F662:AD662)</f>
        <v>0.11914446661105482</v>
      </c>
      <c r="AE849" s="1569">
        <f>IRR($F662:AE662)</f>
        <v>0.11744877783854579</v>
      </c>
      <c r="AF849" s="1569">
        <f>IRR($F662:AF662)</f>
        <v>0.11571373542352492</v>
      </c>
      <c r="AG849" s="1569">
        <f>IRR($F662:AG662)</f>
        <v>0.11393239134462996</v>
      </c>
      <c r="AH849" s="1569">
        <f>IRR($F662:AH662)</f>
        <v>0.11209344559822831</v>
      </c>
      <c r="AI849" s="1569">
        <f>IRR($F662:AI662)</f>
        <v>0.11017986856011808</v>
      </c>
      <c r="AJ849" s="1569">
        <f>IRR($F662:AJ662)</f>
        <v>0.10816629193046623</v>
      </c>
      <c r="AK849" s="1569">
        <f>IRR($F662:AK662)</f>
        <v>0.1060139700626721</v>
      </c>
      <c r="AL849" s="1569">
        <f>IRR($F662:AL662)</f>
        <v>0.10366028445907949</v>
      </c>
      <c r="AM849" s="1569">
        <f>IRR($F662:AM662)</f>
        <v>0.10099381003077479</v>
      </c>
      <c r="AN849" s="1569">
        <f>IRR($F662:AN662)</f>
        <v>9.778054486745158E-2</v>
      </c>
      <c r="AO849" s="1569">
        <f>IRR($F662:AO662)</f>
        <v>9.3327242403382638E-2</v>
      </c>
      <c r="AP849" s="1569" t="e">
        <f>IRR($F662:AP662)</f>
        <v>#NUM!</v>
      </c>
      <c r="AQ849" s="1569" t="e">
        <f>IRR($F662:AQ662)</f>
        <v>#NUM!</v>
      </c>
      <c r="AR849" s="1569" t="e">
        <f>IRR($F662:AR662)</f>
        <v>#NUM!</v>
      </c>
      <c r="AS849" s="1569" t="e">
        <f>IRR($F662:AS662)</f>
        <v>#NUM!</v>
      </c>
      <c r="AT849" s="1569" t="e">
        <f>IRR($F662:AT662)</f>
        <v>#NUM!</v>
      </c>
      <c r="AU849" s="1569" t="e">
        <f>IRR($F662:AU662)</f>
        <v>#NUM!</v>
      </c>
      <c r="AV849" s="1569" t="e">
        <f>IRR($F662:AV662)</f>
        <v>#NUM!</v>
      </c>
      <c r="AW849" s="1569" t="e">
        <f>IRR($F662:AW662)</f>
        <v>#NUM!</v>
      </c>
      <c r="AX849" s="1569" t="e">
        <f>IRR($F662:AX662)</f>
        <v>#NUM!</v>
      </c>
      <c r="AY849" s="1569" t="e">
        <f>IRR($F662:AY662)</f>
        <v>#NUM!</v>
      </c>
      <c r="AZ849" s="1569" t="e">
        <f>IRR($F662:AZ662)</f>
        <v>#NUM!</v>
      </c>
      <c r="BA849" s="1569" t="e">
        <f>IRR($F662:BA662)</f>
        <v>#NUM!</v>
      </c>
      <c r="BB849" s="1569" t="e">
        <f>IRR($F662:BB662)</f>
        <v>#NUM!</v>
      </c>
      <c r="BC849" s="1569" t="e">
        <f>IRR($F662:BC662)</f>
        <v>#NUM!</v>
      </c>
      <c r="BD849" s="1569" t="e">
        <f>IRR($F662:BD662)</f>
        <v>#NUM!</v>
      </c>
      <c r="BE849" s="1569" t="e">
        <f>IRR($F662:BE662)</f>
        <v>#NUM!</v>
      </c>
      <c r="BF849" s="1569" t="e">
        <f>IRR($F662:BF662)</f>
        <v>#NUM!</v>
      </c>
      <c r="BG849" s="1569" t="e">
        <f>IRR($F662:BG662)</f>
        <v>#NUM!</v>
      </c>
      <c r="BH849" s="1569" t="e">
        <f>IRR($F662:BH662)</f>
        <v>#NUM!</v>
      </c>
      <c r="BI849" s="1569" t="e">
        <f>IRR($F662:BI662)</f>
        <v>#NUM!</v>
      </c>
      <c r="BJ849" s="1569" t="e">
        <f>IRR($F662:BJ662)</f>
        <v>#NUM!</v>
      </c>
      <c r="BK849" s="1569" t="e">
        <f>IRR($F662:BK662)</f>
        <v>#NUM!</v>
      </c>
      <c r="BL849" s="1569" t="e">
        <f>IRR($F662:BL662)</f>
        <v>#NUM!</v>
      </c>
      <c r="BM849" s="1569" t="e">
        <f>IRR($F662:BM662)</f>
        <v>#NUM!</v>
      </c>
      <c r="BN849" s="1571" t="e">
        <f>IRR($F662:BN662)</f>
        <v>#NUM!</v>
      </c>
    </row>
    <row r="850" spans="1:66" x14ac:dyDescent="0.15">
      <c r="A850" s="1123"/>
      <c r="B850" s="1337"/>
      <c r="C850" s="3667"/>
      <c r="D850" s="1394" t="str">
        <f t="shared" si="229"/>
        <v>High Price Range</v>
      </c>
      <c r="E850" s="1394" t="str">
        <f t="shared" si="229"/>
        <v>High Range CAPEX</v>
      </c>
      <c r="F850" s="1614">
        <f t="shared" si="230"/>
        <v>0.23498732680998025</v>
      </c>
      <c r="G850" s="1569">
        <f>IRR($F663:G663)</f>
        <v>-0.5841188690000001</v>
      </c>
      <c r="H850" s="1569">
        <f>IRR($F663:H663)</f>
        <v>-0.20112987881636368</v>
      </c>
      <c r="I850" s="1569">
        <f>IRR($F663:I663)</f>
        <v>-1.5748621582117206E-2</v>
      </c>
      <c r="J850" s="1569">
        <f>IRR($F663:J663)</f>
        <v>8.0829907309488691E-2</v>
      </c>
      <c r="K850" s="1569">
        <f>IRR($F663:K663)</f>
        <v>0.13553216407198065</v>
      </c>
      <c r="L850" s="1569">
        <f>IRR($F663:L663)</f>
        <v>0.16856733734325613</v>
      </c>
      <c r="M850" s="1569">
        <f>IRR($F663:M663)</f>
        <v>0.1894953582192116</v>
      </c>
      <c r="N850" s="1569">
        <f>IRR($F663:N663)</f>
        <v>0.2032402239909008</v>
      </c>
      <c r="O850" s="1569">
        <f>IRR($F663:O663)</f>
        <v>0.21251960761794875</v>
      </c>
      <c r="P850" s="1569">
        <f>IRR($F663:P663)</f>
        <v>0.21891908715368635</v>
      </c>
      <c r="Q850" s="1569">
        <f>IRR($F663:Q663)</f>
        <v>0.22340620470392647</v>
      </c>
      <c r="R850" s="1569">
        <f>IRR($F663:R663)</f>
        <v>0.22659338560386932</v>
      </c>
      <c r="S850" s="1569">
        <f>IRR($F663:S663)</f>
        <v>0.22888012560757121</v>
      </c>
      <c r="T850" s="1569">
        <f>IRR($F663:T663)</f>
        <v>0.23053359438678855</v>
      </c>
      <c r="U850" s="1569">
        <f>IRR($F663:U663)</f>
        <v>0.23173619869884621</v>
      </c>
      <c r="V850" s="1569">
        <f>IRR($F663:V663)</f>
        <v>0.23261463306755004</v>
      </c>
      <c r="W850" s="1569">
        <f>IRR($F663:W663)</f>
        <v>0.23325816059844828</v>
      </c>
      <c r="X850" s="1569">
        <f>IRR($F663:X663)</f>
        <v>0.23373041909727532</v>
      </c>
      <c r="Y850" s="1569">
        <f>IRR($F663:Y663)</f>
        <v>0.2340772205036572</v>
      </c>
      <c r="Z850" s="1569">
        <f>IRR($F663:Z663)</f>
        <v>0.2343318065745843</v>
      </c>
      <c r="AA850" s="1569">
        <f>IRR($F663:AA663)</f>
        <v>0.234518452361268</v>
      </c>
      <c r="AB850" s="1569">
        <f>IRR($F663:AB663)</f>
        <v>0.23465497449124362</v>
      </c>
      <c r="AC850" s="1569">
        <f>IRR($F663:AC663)</f>
        <v>0.23475450016501931</v>
      </c>
      <c r="AD850" s="1569">
        <f>IRR($F663:AD663)</f>
        <v>0.23482672895860457</v>
      </c>
      <c r="AE850" s="1569">
        <f>IRR($F663:AE663)</f>
        <v>0.23487884160958528</v>
      </c>
      <c r="AF850" s="1569">
        <f>IRR($F663:AF663)</f>
        <v>0.23491615994708148</v>
      </c>
      <c r="AG850" s="1569">
        <f>IRR($F663:AG663)</f>
        <v>0.2349426294201562</v>
      </c>
      <c r="AH850" s="1569">
        <f>IRR($F663:AH663)</f>
        <v>0.23496117392621363</v>
      </c>
      <c r="AI850" s="1569">
        <f>IRR($F663:AI663)</f>
        <v>0.23497395794303988</v>
      </c>
      <c r="AJ850" s="1569">
        <f>IRR($F663:AJ663)</f>
        <v>0.23498258089174118</v>
      </c>
      <c r="AK850" s="1569">
        <f>IRR($F663:AK663)</f>
        <v>0.23498822165681932</v>
      </c>
      <c r="AL850" s="1569">
        <f>IRR($F663:AL663)</f>
        <v>0.23499174626563946</v>
      </c>
      <c r="AM850" s="1569">
        <f>IRR($F663:AM663)</f>
        <v>0.23499378822795713</v>
      </c>
      <c r="AN850" s="1569">
        <f>IRR($F663:AN663)</f>
        <v>0.23499480852136534</v>
      </c>
      <c r="AO850" s="1569">
        <f>IRR($F663:AO663)</f>
        <v>0.23499514038656866</v>
      </c>
      <c r="AP850" s="1569">
        <f>IRR($F663:AP663)</f>
        <v>0.23499502276628115</v>
      </c>
      <c r="AQ850" s="1569">
        <f>IRR($F663:AQ663)</f>
        <v>0.2349946252441153</v>
      </c>
      <c r="AR850" s="1569">
        <f>IRR($F663:AR663)</f>
        <v>0.23499406661750721</v>
      </c>
      <c r="AS850" s="1569">
        <f>IRR($F663:AS663)</f>
        <v>0.23499342870245843</v>
      </c>
      <c r="AT850" s="1569">
        <f>IRR($F663:AT663)</f>
        <v>0.2349927665681788</v>
      </c>
      <c r="AU850" s="1569">
        <f>IRR($F663:AU663)</f>
        <v>0.23499211610089832</v>
      </c>
      <c r="AV850" s="1569">
        <f>IRR($F663:AV663)</f>
        <v>0.23499149957216536</v>
      </c>
      <c r="AW850" s="1569">
        <f>IRR($F663:AW663)</f>
        <v>0.23499092971879532</v>
      </c>
      <c r="AX850" s="1569">
        <f>IRR($F663:AX663)</f>
        <v>0.23499041271522181</v>
      </c>
      <c r="AY850" s="1569">
        <f>IRR($F663:AY663)</f>
        <v>0.23498995032387171</v>
      </c>
      <c r="AZ850" s="1569">
        <f>IRR($F663:AZ663)</f>
        <v>0.23498954143758533</v>
      </c>
      <c r="BA850" s="1569">
        <f>IRR($F663:BA663)</f>
        <v>0.23498918317419548</v>
      </c>
      <c r="BB850" s="1569">
        <f>IRR($F663:BB663)</f>
        <v>0.23498887164281479</v>
      </c>
      <c r="BC850" s="1569">
        <f>IRR($F663:BC663)</f>
        <v>0.23498860247088227</v>
      </c>
      <c r="BD850" s="1569">
        <f>IRR($F663:BD663)</f>
        <v>0.2349883711580969</v>
      </c>
      <c r="BE850" s="1569">
        <f>IRR($F663:BE663)</f>
        <v>0.23498817330618271</v>
      </c>
      <c r="BF850" s="1569">
        <f>IRR($F663:BF663)</f>
        <v>0.23498800476055304</v>
      </c>
      <c r="BG850" s="1569">
        <f>IRR($F663:BG663)</f>
        <v>0.23498786169031805</v>
      </c>
      <c r="BH850" s="1569">
        <f>IRR($F663:BH663)</f>
        <v>0.23498774062592265</v>
      </c>
      <c r="BI850" s="1569">
        <f>IRR($F663:BI663)</f>
        <v>0.23498763846835757</v>
      </c>
      <c r="BJ850" s="1569">
        <f>IRR($F663:BJ663)</f>
        <v>0.23498755247994985</v>
      </c>
      <c r="BK850" s="1569">
        <f>IRR($F663:BK663)</f>
        <v>0.23498748026383875</v>
      </c>
      <c r="BL850" s="1569">
        <f>IRR($F663:BL663)</f>
        <v>0.23498741973709203</v>
      </c>
      <c r="BM850" s="1569">
        <f>IRR($F663:BM663)</f>
        <v>0.23498736910087836</v>
      </c>
      <c r="BN850" s="1571">
        <f>IRR($F663:BN663)</f>
        <v>0.23498732680998025</v>
      </c>
    </row>
    <row r="851" spans="1:66" x14ac:dyDescent="0.15">
      <c r="A851" s="1123"/>
      <c r="B851" s="1347"/>
      <c r="C851" s="3668"/>
      <c r="D851" s="1393" t="str">
        <f t="shared" si="229"/>
        <v>High Price Range</v>
      </c>
      <c r="E851" s="1393" t="str">
        <f t="shared" si="229"/>
        <v>High Range CAPEX</v>
      </c>
      <c r="F851" s="1615">
        <f t="shared" si="230"/>
        <v>0.30590897294902075</v>
      </c>
      <c r="G851" s="1572">
        <f>IRR($F664:G664)</f>
        <v>-0.5841188690000001</v>
      </c>
      <c r="H851" s="1572">
        <f>IRR($F664:H664)</f>
        <v>-0.17090033267466265</v>
      </c>
      <c r="I851" s="1572">
        <f>IRR($F664:I664)</f>
        <v>3.2280366641640468E-2</v>
      </c>
      <c r="J851" s="1572">
        <f>IRR($F664:J664)</f>
        <v>0.13834821607793368</v>
      </c>
      <c r="K851" s="1572">
        <f>IRR($F664:K664)</f>
        <v>0.19828885045438183</v>
      </c>
      <c r="L851" s="1572">
        <f>IRR($F664:L664)</f>
        <v>0.23434124842862358</v>
      </c>
      <c r="M851" s="1572">
        <f>IRR($F664:M664)</f>
        <v>0.2570703906790095</v>
      </c>
      <c r="N851" s="1572">
        <f>IRR($F664:N664)</f>
        <v>0.27192158295650226</v>
      </c>
      <c r="O851" s="1572">
        <f>IRR($F664:O664)</f>
        <v>0.28189644645755862</v>
      </c>
      <c r="P851" s="1572">
        <f>IRR($F664:P664)</f>
        <v>0.28874188511250032</v>
      </c>
      <c r="Q851" s="1572">
        <f>IRR($F664:Q664)</f>
        <v>0.29352030103927196</v>
      </c>
      <c r="R851" s="1572">
        <f>IRR($F664:R664)</f>
        <v>0.29690142968338318</v>
      </c>
      <c r="S851" s="1572">
        <f>IRR($F664:S664)</f>
        <v>0.29932011713131845</v>
      </c>
      <c r="T851" s="1572">
        <f>IRR($F664:T664)</f>
        <v>0.30106567353324931</v>
      </c>
      <c r="U851" s="1572">
        <f>IRR($F664:U664)</f>
        <v>0.30233451944784417</v>
      </c>
      <c r="V851" s="1572">
        <f>IRR($F664:V664)</f>
        <v>0.30326227704063924</v>
      </c>
      <c r="W851" s="1572">
        <f>IRR($F664:W664)</f>
        <v>0.30394391429509837</v>
      </c>
      <c r="X851" s="1572">
        <f>IRR($F664:X664)</f>
        <v>0.30444671577145455</v>
      </c>
      <c r="Y851" s="1572">
        <f>IRR($F664:Y664)</f>
        <v>0.30481882109190339</v>
      </c>
      <c r="Z851" s="1572">
        <f>IRR($F664:Z664)</f>
        <v>0.30509495473013137</v>
      </c>
      <c r="AA851" s="1572">
        <f>IRR($F664:AA664)</f>
        <v>0.3053003356470434</v>
      </c>
      <c r="AB851" s="1572">
        <f>IRR($F664:AB664)</f>
        <v>0.30545338374541431</v>
      </c>
      <c r="AC851" s="1572">
        <f>IRR($F664:AC664)</f>
        <v>0.30556761688688328</v>
      </c>
      <c r="AD851" s="1572">
        <f>IRR($F664:AD664)</f>
        <v>0.3056529948532376</v>
      </c>
      <c r="AE851" s="1572">
        <f>IRR($F664:AE664)</f>
        <v>0.30571688024418187</v>
      </c>
      <c r="AF851" s="1572">
        <f>IRR($F664:AF664)</f>
        <v>0.30576473087503353</v>
      </c>
      <c r="AG851" s="1572">
        <f>IRR($F664:AG664)</f>
        <v>0.30580060201698389</v>
      </c>
      <c r="AH851" s="1572">
        <f>IRR($F664:AH664)</f>
        <v>0.30582751275376285</v>
      </c>
      <c r="AI851" s="1572">
        <f>IRR($F664:AI664)</f>
        <v>0.30584771448853876</v>
      </c>
      <c r="AJ851" s="1572">
        <f>IRR($F664:AJ664)</f>
        <v>0.30586288852431598</v>
      </c>
      <c r="AK851" s="1572">
        <f>IRR($F664:AK664)</f>
        <v>0.30587429194441951</v>
      </c>
      <c r="AL851" s="1572">
        <f>IRR($F664:AL664)</f>
        <v>0.30588286562810763</v>
      </c>
      <c r="AM851" s="1572">
        <f>IRR($F664:AM664)</f>
        <v>0.30588931442210465</v>
      </c>
      <c r="AN851" s="1572">
        <f>IRR($F664:AN664)</f>
        <v>0.30589416676696191</v>
      </c>
      <c r="AO851" s="1572">
        <f>IRR($F664:AO664)</f>
        <v>0.30589781912007297</v>
      </c>
      <c r="AP851" s="1572">
        <f>IRR($F664:AP664)</f>
        <v>0.30590056910074437</v>
      </c>
      <c r="AQ851" s="1572">
        <f>IRR($F664:AQ664)</f>
        <v>0.30590264025185876</v>
      </c>
      <c r="AR851" s="1572">
        <f>IRR($F664:AR664)</f>
        <v>0.30590420055875867</v>
      </c>
      <c r="AS851" s="1572">
        <f>IRR($F664:AS664)</f>
        <v>0.30590537631237091</v>
      </c>
      <c r="AT851" s="1572">
        <f>IRR($F664:AT664)</f>
        <v>0.30590626249564679</v>
      </c>
      <c r="AU851" s="1572">
        <f>IRR($F664:AU664)</f>
        <v>0.30590693057088569</v>
      </c>
      <c r="AV851" s="1572">
        <f>IRR($F664:AV664)</f>
        <v>0.3059074343221122</v>
      </c>
      <c r="AW851" s="1572">
        <f>IRR($F664:AW664)</f>
        <v>0.30590781424078628</v>
      </c>
      <c r="AX851" s="1572">
        <f>IRR($F664:AX664)</f>
        <v>0.30590810081973729</v>
      </c>
      <c r="AY851" s="1572">
        <f>IRR($F664:AY664)</f>
        <v>0.30590831702825594</v>
      </c>
      <c r="AZ851" s="1572">
        <f>IRR($F664:AZ664)</f>
        <v>0.30590848017269257</v>
      </c>
      <c r="BA851" s="1572">
        <f>IRR($F664:BA664)</f>
        <v>0.30590860329566172</v>
      </c>
      <c r="BB851" s="1572">
        <f>IRR($F664:BB664)</f>
        <v>0.30590869622864769</v>
      </c>
      <c r="BC851" s="1572">
        <f>IRR($F664:BC664)</f>
        <v>0.30590876638412534</v>
      </c>
      <c r="BD851" s="1572">
        <f>IRR($F664:BD664)</f>
        <v>0.30590881935184178</v>
      </c>
      <c r="BE851" s="1572">
        <f>IRR($F664:BE664)</f>
        <v>0.30590885934780609</v>
      </c>
      <c r="BF851" s="1572">
        <f>IRR($F664:BF664)</f>
        <v>0.30590888955245332</v>
      </c>
      <c r="BG851" s="1572">
        <f>IRR($F664:BG664)</f>
        <v>0.30590891236541373</v>
      </c>
      <c r="BH851" s="1572">
        <f>IRR($F664:BH664)</f>
        <v>0.3059089295974855</v>
      </c>
      <c r="BI851" s="1572">
        <f>IRR($F664:BI664)</f>
        <v>0.30590894261533297</v>
      </c>
      <c r="BJ851" s="1572">
        <f>IRR($F664:BJ664)</f>
        <v>0.3059089524505656</v>
      </c>
      <c r="BK851" s="1572">
        <f>IRR($F664:BK664)</f>
        <v>0.30590895988198752</v>
      </c>
      <c r="BL851" s="1572">
        <f>IRR($F664:BL664)</f>
        <v>0.30590896549762658</v>
      </c>
      <c r="BM851" s="1572">
        <f>IRR($F664:BM664)</f>
        <v>0.3059089697415216</v>
      </c>
      <c r="BN851" s="1573">
        <f>IRR($F664:BN664)</f>
        <v>0.30590897294902075</v>
      </c>
    </row>
    <row r="852" spans="1:66" x14ac:dyDescent="0.15">
      <c r="A852" s="1123"/>
      <c r="B852" s="161"/>
      <c r="D852" s="166"/>
      <c r="E852" s="1689"/>
      <c r="F852" s="1620"/>
      <c r="G852" s="1569"/>
      <c r="H852" s="1569"/>
      <c r="I852" s="1569"/>
      <c r="J852" s="1569"/>
      <c r="K852" s="1569"/>
      <c r="L852" s="1569"/>
      <c r="M852" s="1569"/>
      <c r="N852" s="1569"/>
      <c r="O852" s="1569"/>
      <c r="P852" s="1569"/>
      <c r="Q852" s="1569"/>
      <c r="R852" s="1569"/>
      <c r="S852" s="1569"/>
      <c r="T852" s="1569"/>
      <c r="U852" s="1569"/>
      <c r="V852" s="1569"/>
      <c r="W852" s="1569"/>
      <c r="X852" s="1569"/>
      <c r="Y852" s="1569"/>
      <c r="Z852" s="1569"/>
      <c r="AA852" s="1569"/>
      <c r="AB852" s="1569"/>
      <c r="AC852" s="1569"/>
      <c r="AD852" s="1569"/>
      <c r="AE852" s="1569"/>
      <c r="AF852" s="1569"/>
      <c r="AG852" s="1569"/>
      <c r="AH852" s="1569"/>
      <c r="AI852" s="1569"/>
      <c r="AJ852" s="1569"/>
      <c r="AK852" s="1569"/>
      <c r="AL852" s="1569"/>
      <c r="AM852" s="1569"/>
      <c r="AN852" s="1569"/>
      <c r="AO852" s="1569"/>
      <c r="AP852" s="1569"/>
      <c r="AQ852" s="1569"/>
      <c r="AR852" s="1569"/>
      <c r="AS852" s="1569"/>
      <c r="AT852" s="1569"/>
      <c r="AU852" s="1569"/>
      <c r="AV852" s="1569"/>
      <c r="AW852" s="1569"/>
      <c r="AX852" s="1569"/>
      <c r="AY852" s="1569"/>
      <c r="AZ852" s="1569"/>
      <c r="BA852" s="1569"/>
      <c r="BB852" s="1569"/>
      <c r="BC852" s="1569"/>
      <c r="BD852" s="1569"/>
      <c r="BE852" s="1569"/>
      <c r="BF852" s="1569"/>
      <c r="BG852" s="1569"/>
      <c r="BH852" s="1569"/>
      <c r="BI852" s="1569"/>
      <c r="BJ852" s="1569"/>
      <c r="BK852" s="1569"/>
      <c r="BL852" s="1569"/>
      <c r="BM852" s="1569"/>
      <c r="BN852" s="1571"/>
    </row>
    <row r="853" spans="1:66" x14ac:dyDescent="0.15">
      <c r="A853" s="1438"/>
      <c r="B853" s="1439"/>
      <c r="C853" s="1438"/>
      <c r="D853" s="1440"/>
      <c r="E853" s="1667"/>
      <c r="F853" s="1592"/>
      <c r="G853" s="1440"/>
      <c r="H853" s="1440"/>
      <c r="I853" s="1440"/>
      <c r="J853" s="1440"/>
      <c r="K853" s="1440"/>
      <c r="L853" s="1440"/>
      <c r="M853" s="1440"/>
      <c r="N853" s="1440"/>
      <c r="O853" s="1440"/>
      <c r="P853" s="1440"/>
      <c r="Q853" s="1440"/>
      <c r="R853" s="1440"/>
      <c r="S853" s="1440"/>
      <c r="T853" s="1440"/>
      <c r="U853" s="1440"/>
      <c r="V853" s="1440"/>
      <c r="W853" s="1440"/>
      <c r="X853" s="1440"/>
      <c r="Y853" s="1440"/>
      <c r="Z853" s="1440"/>
      <c r="AA853" s="1440"/>
      <c r="AB853" s="1440"/>
      <c r="AC853" s="1440"/>
      <c r="AD853" s="1440"/>
      <c r="AE853" s="1440"/>
      <c r="AF853" s="1440"/>
      <c r="AG853" s="1440"/>
      <c r="AH853" s="1440"/>
      <c r="AI853" s="1440"/>
      <c r="AJ853" s="1440"/>
      <c r="AK853" s="1440"/>
      <c r="AL853" s="1440"/>
      <c r="AM853" s="1440"/>
      <c r="AN853" s="1440"/>
      <c r="AO853" s="1440"/>
      <c r="AP853" s="1440"/>
      <c r="AQ853" s="1440"/>
      <c r="AR853" s="1440"/>
      <c r="AS853" s="1440"/>
      <c r="AT853" s="1440"/>
      <c r="AU853" s="1440"/>
      <c r="AV853" s="1440"/>
      <c r="AW853" s="1440"/>
      <c r="AX853" s="1440"/>
      <c r="AY853" s="1440"/>
      <c r="AZ853" s="1440"/>
      <c r="BA853" s="1440"/>
      <c r="BB853" s="1440"/>
      <c r="BC853" s="1440"/>
      <c r="BD853" s="1440"/>
      <c r="BE853" s="1440"/>
      <c r="BF853" s="1440"/>
      <c r="BG853" s="1440"/>
      <c r="BH853" s="1440"/>
      <c r="BI853" s="1440"/>
      <c r="BJ853" s="1440"/>
      <c r="BK853" s="1440"/>
      <c r="BL853" s="1440"/>
      <c r="BM853" s="1440"/>
      <c r="BN853" s="1441"/>
    </row>
    <row r="854" spans="1:66" x14ac:dyDescent="0.15">
      <c r="A854" s="1123"/>
      <c r="BN854" s="1123"/>
    </row>
    <row r="855" spans="1:66" x14ac:dyDescent="0.15">
      <c r="A855" s="1123"/>
      <c r="BN855" s="1123"/>
    </row>
    <row r="856" spans="1:66" ht="23.25" customHeight="1" x14ac:dyDescent="0.15">
      <c r="A856" s="1123"/>
      <c r="B856" s="317"/>
      <c r="C856" s="319" t="s">
        <v>945</v>
      </c>
      <c r="D856" s="320" t="s">
        <v>946</v>
      </c>
      <c r="E856" s="319" t="s">
        <v>947</v>
      </c>
      <c r="BN856" s="1123"/>
    </row>
    <row r="857" spans="1:66" ht="26.25" customHeight="1" x14ac:dyDescent="0.15">
      <c r="A857" s="1123"/>
      <c r="B857" s="2618" t="s">
        <v>481</v>
      </c>
      <c r="C857" s="321">
        <f>C88/1000</f>
        <v>111637.44</v>
      </c>
      <c r="D857" s="322">
        <f>C857/365</f>
        <v>305.85599999999999</v>
      </c>
      <c r="E857" s="321">
        <f>C857*60</f>
        <v>6698246.4000000004</v>
      </c>
      <c r="BN857" s="1123"/>
    </row>
    <row r="858" spans="1:66" ht="25.5" customHeight="1" x14ac:dyDescent="0.15">
      <c r="A858" s="1123"/>
      <c r="C858" s="1663"/>
      <c r="BN858" s="1123"/>
    </row>
    <row r="859" spans="1:66" ht="15" x14ac:dyDescent="0.2">
      <c r="A859" s="1123"/>
      <c r="B859" s="165" t="s">
        <v>450</v>
      </c>
      <c r="C859" s="1664" t="s">
        <v>451</v>
      </c>
      <c r="BN859" s="1123"/>
    </row>
    <row r="860" spans="1:66" x14ac:dyDescent="0.15">
      <c r="A860" s="1123"/>
      <c r="BN860" s="1123"/>
    </row>
    <row r="861" spans="1:66" ht="15" thickBot="1" x14ac:dyDescent="0.2">
      <c r="A861" s="1127"/>
      <c r="B861" s="580"/>
      <c r="C861" s="1507"/>
      <c r="D861" s="582"/>
      <c r="E861" s="1126"/>
      <c r="F861" s="1507"/>
      <c r="G861" s="582"/>
      <c r="H861" s="582"/>
      <c r="I861" s="582"/>
      <c r="J861" s="582"/>
      <c r="K861" s="582"/>
      <c r="L861" s="582"/>
      <c r="M861" s="582"/>
      <c r="N861" s="582"/>
      <c r="O861" s="582"/>
      <c r="P861" s="582"/>
      <c r="Q861" s="582"/>
      <c r="R861" s="582"/>
      <c r="S861" s="582"/>
      <c r="T861" s="582"/>
      <c r="U861" s="582"/>
      <c r="V861" s="582"/>
      <c r="W861" s="582"/>
      <c r="X861" s="582"/>
      <c r="Y861" s="582"/>
      <c r="Z861" s="582"/>
      <c r="AA861" s="582"/>
      <c r="AB861" s="582"/>
      <c r="AC861" s="582"/>
      <c r="AD861" s="582"/>
      <c r="AE861" s="582"/>
      <c r="AF861" s="582"/>
      <c r="AG861" s="582"/>
      <c r="AH861" s="582"/>
      <c r="AI861" s="582"/>
      <c r="AJ861" s="582"/>
      <c r="AK861" s="582"/>
      <c r="AL861" s="582"/>
      <c r="AM861" s="582"/>
      <c r="AN861" s="582"/>
      <c r="AO861" s="582"/>
      <c r="AP861" s="582"/>
      <c r="AQ861" s="582"/>
      <c r="AR861" s="582"/>
      <c r="AS861" s="582"/>
      <c r="AT861" s="582"/>
      <c r="AU861" s="582"/>
      <c r="AV861" s="582"/>
      <c r="AW861" s="582"/>
      <c r="AX861" s="582"/>
      <c r="AY861" s="582"/>
      <c r="AZ861" s="582"/>
      <c r="BA861" s="582"/>
      <c r="BB861" s="582"/>
      <c r="BC861" s="582"/>
      <c r="BD861" s="582"/>
      <c r="BE861" s="582"/>
      <c r="BF861" s="582"/>
      <c r="BG861" s="582"/>
      <c r="BH861" s="582"/>
      <c r="BI861" s="582"/>
      <c r="BJ861" s="582"/>
      <c r="BK861" s="582"/>
      <c r="BL861" s="582"/>
      <c r="BM861" s="582"/>
      <c r="BN861" s="1127"/>
    </row>
    <row r="862" spans="1:66" x14ac:dyDescent="0.15">
      <c r="A862" s="1123"/>
      <c r="B862" s="3689" t="s">
        <v>948</v>
      </c>
      <c r="C862" s="3689"/>
      <c r="D862" s="3689"/>
      <c r="E862" s="3689"/>
      <c r="F862" s="3689"/>
      <c r="G862" s="3689"/>
      <c r="H862" s="3689"/>
      <c r="I862" s="3689"/>
      <c r="J862" s="3689"/>
      <c r="K862" s="3689"/>
      <c r="L862" s="3689"/>
      <c r="M862" s="3689"/>
      <c r="N862" s="3689"/>
      <c r="O862" s="3689"/>
      <c r="P862" s="3689"/>
      <c r="Q862" s="3689"/>
      <c r="R862" s="3689"/>
      <c r="S862" s="3689"/>
      <c r="T862" s="3689"/>
      <c r="BN862" s="2629"/>
    </row>
    <row r="863" spans="1:66" x14ac:dyDescent="0.15">
      <c r="A863" s="1123"/>
      <c r="B863" s="3690"/>
      <c r="C863" s="3690"/>
      <c r="D863" s="3690"/>
      <c r="E863" s="3690"/>
      <c r="F863" s="3690"/>
      <c r="G863" s="3690"/>
      <c r="H863" s="3690"/>
      <c r="I863" s="3690"/>
      <c r="J863" s="3690"/>
      <c r="K863" s="3690"/>
      <c r="L863" s="3690"/>
      <c r="M863" s="3690"/>
      <c r="N863" s="3690"/>
      <c r="O863" s="3690"/>
      <c r="P863" s="3690"/>
      <c r="Q863" s="3690"/>
      <c r="R863" s="3690"/>
      <c r="S863" s="3690"/>
      <c r="T863" s="3690"/>
      <c r="BN863" s="1123"/>
    </row>
    <row r="864" spans="1:66" x14ac:dyDescent="0.15">
      <c r="A864" s="1123"/>
      <c r="BN864" s="1123"/>
    </row>
    <row r="865" spans="1:66" x14ac:dyDescent="0.15">
      <c r="A865" s="1123"/>
      <c r="BN865" s="1123"/>
    </row>
    <row r="866" spans="1:66" x14ac:dyDescent="0.15">
      <c r="A866" s="1123"/>
      <c r="BN866" s="1123"/>
    </row>
    <row r="867" spans="1:66" x14ac:dyDescent="0.15">
      <c r="A867" s="1123"/>
      <c r="BN867" s="1123"/>
    </row>
    <row r="868" spans="1:66" x14ac:dyDescent="0.15">
      <c r="A868" s="1123"/>
      <c r="BN868" s="1123"/>
    </row>
    <row r="869" spans="1:66" x14ac:dyDescent="0.15">
      <c r="A869" s="1123"/>
      <c r="BN869" s="1123"/>
    </row>
    <row r="870" spans="1:66" x14ac:dyDescent="0.15">
      <c r="A870" s="1123"/>
      <c r="BN870" s="1123"/>
    </row>
    <row r="871" spans="1:66" x14ac:dyDescent="0.15">
      <c r="A871" s="1123"/>
      <c r="BN871" s="1123"/>
    </row>
    <row r="872" spans="1:66" x14ac:dyDescent="0.15">
      <c r="A872" s="1123"/>
      <c r="BN872" s="1123"/>
    </row>
    <row r="873" spans="1:66" x14ac:dyDescent="0.15">
      <c r="A873" s="1123"/>
      <c r="BN873" s="1123"/>
    </row>
    <row r="874" spans="1:66" x14ac:dyDescent="0.15">
      <c r="A874" s="1123"/>
      <c r="BN874" s="1123"/>
    </row>
    <row r="875" spans="1:66" x14ac:dyDescent="0.15">
      <c r="A875" s="1123"/>
      <c r="BN875" s="1123"/>
    </row>
    <row r="876" spans="1:66" x14ac:dyDescent="0.15">
      <c r="A876" s="1123"/>
      <c r="BN876" s="1123"/>
    </row>
    <row r="877" spans="1:66" x14ac:dyDescent="0.15">
      <c r="A877" s="1123"/>
      <c r="BN877" s="1123"/>
    </row>
    <row r="878" spans="1:66" x14ac:dyDescent="0.15">
      <c r="A878" s="1123"/>
      <c r="BN878" s="1123"/>
    </row>
    <row r="879" spans="1:66" x14ac:dyDescent="0.15">
      <c r="A879" s="1123"/>
      <c r="BN879" s="1123"/>
    </row>
    <row r="880" spans="1:66" x14ac:dyDescent="0.15">
      <c r="A880" s="1123"/>
      <c r="BN880" s="1123"/>
    </row>
    <row r="881" spans="1:66" x14ac:dyDescent="0.15">
      <c r="A881" s="1123"/>
      <c r="BN881" s="1123"/>
    </row>
    <row r="882" spans="1:66" x14ac:dyDescent="0.15">
      <c r="A882" s="1123"/>
      <c r="BN882" s="1123"/>
    </row>
    <row r="883" spans="1:66" x14ac:dyDescent="0.15">
      <c r="A883" s="1123"/>
      <c r="BN883" s="1123"/>
    </row>
    <row r="884" spans="1:66" x14ac:dyDescent="0.15">
      <c r="A884" s="1123"/>
      <c r="BN884" s="1123"/>
    </row>
    <row r="885" spans="1:66" x14ac:dyDescent="0.15">
      <c r="A885" s="1123"/>
      <c r="BN885" s="1123"/>
    </row>
    <row r="886" spans="1:66" x14ac:dyDescent="0.15">
      <c r="A886" s="1123"/>
      <c r="BN886" s="1123"/>
    </row>
    <row r="887" spans="1:66" x14ac:dyDescent="0.15">
      <c r="A887" s="1123"/>
      <c r="BN887" s="1123"/>
    </row>
    <row r="888" spans="1:66" x14ac:dyDescent="0.15">
      <c r="A888" s="1123"/>
      <c r="BN888" s="1123"/>
    </row>
    <row r="889" spans="1:66" x14ac:dyDescent="0.15">
      <c r="A889" s="1123"/>
      <c r="BN889" s="1123"/>
    </row>
    <row r="890" spans="1:66" x14ac:dyDescent="0.15">
      <c r="A890" s="1123"/>
      <c r="BN890" s="1123"/>
    </row>
    <row r="891" spans="1:66" x14ac:dyDescent="0.15">
      <c r="A891" s="1123"/>
      <c r="BN891" s="1123"/>
    </row>
    <row r="892" spans="1:66" x14ac:dyDescent="0.15">
      <c r="A892" s="1123"/>
      <c r="BN892" s="1123"/>
    </row>
    <row r="893" spans="1:66" x14ac:dyDescent="0.15">
      <c r="A893" s="1123"/>
      <c r="BN893" s="1123"/>
    </row>
    <row r="894" spans="1:66" x14ac:dyDescent="0.15">
      <c r="A894" s="1123"/>
      <c r="BN894" s="1123"/>
    </row>
    <row r="895" spans="1:66" x14ac:dyDescent="0.15">
      <c r="A895" s="1123"/>
      <c r="BN895" s="1123"/>
    </row>
    <row r="896" spans="1:66" x14ac:dyDescent="0.15">
      <c r="A896" s="1123"/>
      <c r="BN896" s="1123"/>
    </row>
    <row r="897" spans="1:66" x14ac:dyDescent="0.15">
      <c r="A897" s="1123"/>
      <c r="BN897" s="1123"/>
    </row>
    <row r="898" spans="1:66" x14ac:dyDescent="0.15">
      <c r="A898" s="1123"/>
      <c r="BN898" s="1123"/>
    </row>
    <row r="899" spans="1:66" x14ac:dyDescent="0.15">
      <c r="A899" s="1123"/>
      <c r="BN899" s="1123"/>
    </row>
    <row r="900" spans="1:66" x14ac:dyDescent="0.15">
      <c r="A900" s="1123"/>
      <c r="BN900" s="1123"/>
    </row>
    <row r="901" spans="1:66" x14ac:dyDescent="0.15">
      <c r="A901" s="1123"/>
      <c r="BN901" s="1123"/>
    </row>
    <row r="902" spans="1:66" x14ac:dyDescent="0.15">
      <c r="A902" s="1123"/>
      <c r="BN902" s="1123"/>
    </row>
    <row r="903" spans="1:66" x14ac:dyDescent="0.15">
      <c r="A903" s="1123"/>
      <c r="BN903" s="1123"/>
    </row>
    <row r="904" spans="1:66" x14ac:dyDescent="0.15">
      <c r="A904" s="1123"/>
      <c r="BN904" s="1123"/>
    </row>
    <row r="905" spans="1:66" x14ac:dyDescent="0.15">
      <c r="A905" s="1123"/>
      <c r="BN905" s="1123"/>
    </row>
    <row r="906" spans="1:66" x14ac:dyDescent="0.15">
      <c r="A906" s="1123"/>
      <c r="BN906" s="1123"/>
    </row>
    <row r="907" spans="1:66" x14ac:dyDescent="0.15">
      <c r="A907" s="1123"/>
      <c r="BN907" s="1123"/>
    </row>
    <row r="908" spans="1:66" x14ac:dyDescent="0.15">
      <c r="A908" s="1123"/>
      <c r="BN908" s="1123"/>
    </row>
    <row r="909" spans="1:66" x14ac:dyDescent="0.15">
      <c r="A909" s="1123"/>
      <c r="BN909" s="1123"/>
    </row>
    <row r="910" spans="1:66" ht="15" thickBot="1" x14ac:dyDescent="0.2">
      <c r="A910" s="1123"/>
      <c r="B910" s="580"/>
      <c r="C910" s="1507"/>
      <c r="D910" s="582"/>
      <c r="E910" s="1126"/>
      <c r="F910" s="1507"/>
      <c r="G910" s="582"/>
      <c r="H910" s="582"/>
      <c r="I910" s="582"/>
      <c r="J910" s="582"/>
      <c r="K910" s="582"/>
      <c r="L910" s="582"/>
      <c r="M910" s="582"/>
      <c r="N910" s="582"/>
      <c r="Z910" s="582"/>
      <c r="AA910" s="582"/>
      <c r="AB910" s="582"/>
      <c r="AC910" s="582"/>
      <c r="AD910" s="582"/>
      <c r="AE910" s="582"/>
      <c r="AF910" s="582"/>
      <c r="AG910" s="582"/>
      <c r="AH910" s="582"/>
      <c r="AI910" s="582"/>
      <c r="AJ910" s="582"/>
      <c r="AK910" s="582"/>
      <c r="AL910" s="582"/>
      <c r="AM910" s="582"/>
      <c r="AN910" s="582"/>
      <c r="AO910" s="582"/>
      <c r="AP910" s="582"/>
      <c r="AQ910" s="582"/>
      <c r="AR910" s="582"/>
      <c r="AS910" s="582"/>
      <c r="AT910" s="582"/>
      <c r="AU910" s="582"/>
      <c r="AV910" s="582"/>
      <c r="AW910" s="582"/>
      <c r="AX910" s="582"/>
      <c r="AY910" s="582"/>
      <c r="AZ910" s="582"/>
      <c r="BA910" s="582"/>
      <c r="BB910" s="582"/>
      <c r="BC910" s="582"/>
      <c r="BD910" s="582"/>
      <c r="BE910" s="582"/>
      <c r="BF910" s="582"/>
      <c r="BG910" s="582"/>
      <c r="BH910" s="582"/>
      <c r="BI910" s="582"/>
      <c r="BJ910" s="582"/>
      <c r="BK910" s="582"/>
      <c r="BL910" s="582"/>
      <c r="BM910" s="582"/>
      <c r="BN910" s="1127"/>
    </row>
  </sheetData>
  <mergeCells count="52">
    <mergeCell ref="B1:BN2"/>
    <mergeCell ref="B862:T863"/>
    <mergeCell ref="B728:B729"/>
    <mergeCell ref="B759:B760"/>
    <mergeCell ref="B601:B602"/>
    <mergeCell ref="B634:B635"/>
    <mergeCell ref="B665:B666"/>
    <mergeCell ref="B696:B697"/>
    <mergeCell ref="B30:B31"/>
    <mergeCell ref="B593:B594"/>
    <mergeCell ref="B13:B14"/>
    <mergeCell ref="B15:B16"/>
    <mergeCell ref="B17:B18"/>
    <mergeCell ref="B26:B27"/>
    <mergeCell ref="B28:B29"/>
    <mergeCell ref="B790:B791"/>
    <mergeCell ref="B821:B822"/>
    <mergeCell ref="C797:C804"/>
    <mergeCell ref="C790:C796"/>
    <mergeCell ref="C805:C812"/>
    <mergeCell ref="C813:C820"/>
    <mergeCell ref="C821:C828"/>
    <mergeCell ref="C829:C835"/>
    <mergeCell ref="C836:C843"/>
    <mergeCell ref="C844:C851"/>
    <mergeCell ref="C782:C789"/>
    <mergeCell ref="C774:C781"/>
    <mergeCell ref="C766:C773"/>
    <mergeCell ref="C759:C765"/>
    <mergeCell ref="C751:C758"/>
    <mergeCell ref="C743:C750"/>
    <mergeCell ref="C735:C742"/>
    <mergeCell ref="C727:C734"/>
    <mergeCell ref="C711:C718"/>
    <mergeCell ref="C719:C726"/>
    <mergeCell ref="C703:C710"/>
    <mergeCell ref="C696:C702"/>
    <mergeCell ref="C680:C687"/>
    <mergeCell ref="C688:C695"/>
    <mergeCell ref="C597:C599"/>
    <mergeCell ref="C593:C595"/>
    <mergeCell ref="E5:I5"/>
    <mergeCell ref="C641:C648"/>
    <mergeCell ref="C649:C656"/>
    <mergeCell ref="C657:C664"/>
    <mergeCell ref="C665:C671"/>
    <mergeCell ref="C673:C679"/>
    <mergeCell ref="C601:C608"/>
    <mergeCell ref="C609:C615"/>
    <mergeCell ref="C617:C623"/>
    <mergeCell ref="C625:C632"/>
    <mergeCell ref="C633:C640"/>
  </mergeCells>
  <conditionalFormatting sqref="A3:XFD4 A137:XFD587 A5:E5 A6:XFD43 A44:D44 A45:XFD109 A110:H110 A111:XFD111 A112:H112 A113:XFD135 E136:XFD136 A588:H588 A589:O589 A590:XFD592 A600:XFD601 D602:XFD608 A609:XFD609 D610:XFD615 A616:XFD617 D618:XFD623 A624:XFD625 D626:XFD664 A665:E665 D666:E671 C672:E673 D674:E695 C696:XFD696 D697:D702 A703:D703 D704:D710 A711:D711 D712:D726 A727:D727 D728:D734 A735:D735 D736:D742 A743:D743 D744:D750 A751:D751 D752:D758 A759:E759 D760:E765 A766:E766 D767:E773 A774:E774 D775:E781 A782:E782 D783:E789 A790:BN790 D791:BN796 C797:BN797 D798:BN820 C821:XFD821 D822:XFD828 C829:XFD829 D830:XFD851 C852:XFD852 A853:XFD861 A864:XFD1048576 E697:E758 J5:XFD5 F44:XFD44 J110:XFD110 J112:XFD112 A136:C136 J588:XFD588 Q589:XFD589 A593:C593 A594 A595:B595 A596:C597 A598:B599 A602 A603:B608 A610:B615 A618:B623 A626:B634 C633 A635 A636:B664 C641 C649 C657 F665:XFD695 A666:A697 C680 C688 F697:XFD789 A698:B702 A704:B710 A712:B726 C719 A728:B728 A729 A730:B734 A736:B742 A744:B750 A752:B758 A760 A761:B765 A767:B773 A775:B781 A783:B789 BO790:XFD820 A791 A792:B821 C805 C813 A822 A823:B852 C836 C844 A862:A863 U862:XFD863">
    <cfRule type="cellIs" dxfId="76" priority="17" operator="lessThanOrEqual">
      <formula>0</formula>
    </cfRule>
  </conditionalFormatting>
  <conditionalFormatting sqref="B862">
    <cfRule type="cellIs" dxfId="75" priority="1" operator="lessThanOrEqual">
      <formula>0</formula>
    </cfRule>
  </conditionalFormatting>
  <conditionalFormatting sqref="D3:D135 G136 D137:D861 D864:D1048576">
    <cfRule type="containsText" dxfId="74" priority="11" operator="containsText" text="High Price Range">
      <formula>NOT(ISERROR(SEARCH("High Price Range",D3)))</formula>
    </cfRule>
    <cfRule type="containsText" dxfId="73" priority="12" operator="containsText" text="Low Price Range">
      <formula>NOT(ISERROR(SEARCH("Low Price Range",D3)))</formula>
    </cfRule>
    <cfRule type="containsText" dxfId="72" priority="13" operator="containsText" text="Low Price Range">
      <formula>NOT(ISERROR(SEARCH("Low Price Range",D3)))</formula>
    </cfRule>
    <cfRule type="containsText" dxfId="71" priority="14" operator="containsText" text="Low Range Price">
      <formula>NOT(ISERROR(SEARCH("Low Range Price",D3)))</formula>
    </cfRule>
  </conditionalFormatting>
  <conditionalFormatting sqref="E3:E43 E45:E592 E600:E861 E864:E1048576">
    <cfRule type="containsText" dxfId="70" priority="9" operator="containsText" text="High Range CAPEX">
      <formula>NOT(ISERROR(SEARCH("High Range CAPEX",E3)))</formula>
    </cfRule>
    <cfRule type="containsText" dxfId="69" priority="10" operator="containsText" text="Low Range CAPEX">
      <formula>NOT(ISERROR(SEARCH("Low Range CAPEX",E3)))</formula>
    </cfRule>
  </conditionalFormatting>
  <conditionalFormatting sqref="F4">
    <cfRule type="cellIs" dxfId="68" priority="16" operator="equal">
      <formula>0</formula>
    </cfRule>
  </conditionalFormatting>
  <conditionalFormatting sqref="F140">
    <cfRule type="cellIs" dxfId="67" priority="15" operator="equal">
      <formula>0</formula>
    </cfRule>
  </conditionalFormatting>
  <conditionalFormatting sqref="F593:F599">
    <cfRule type="containsText" dxfId="66" priority="2" operator="containsText" text="High Range CAPEX">
      <formula>NOT(ISERROR(SEARCH("High Range CAPEX",F593)))</formula>
    </cfRule>
    <cfRule type="containsText" dxfId="65" priority="3" operator="containsText" text="Low Range CAPEX">
      <formula>NOT(ISERROR(SEARCH("Low Range CAPEX",F593)))</formula>
    </cfRule>
  </conditionalFormatting>
  <conditionalFormatting sqref="F593:XFD599">
    <cfRule type="cellIs" dxfId="64" priority="8" operator="lessThanOrEqual">
      <formula>0</formula>
    </cfRule>
  </conditionalFormatting>
  <hyperlinks>
    <hyperlink ref="E116" r:id="rId1" xr:uid="{366D277E-BC91-4E9D-8137-F47CD6596923}"/>
    <hyperlink ref="E117" r:id="rId2" xr:uid="{38478446-7CD8-4AE4-BCBB-8E72FEDEA339}"/>
    <hyperlink ref="E32" r:id="rId3" xr:uid="{4D9E704B-2333-4B0C-8AFB-16F6F48216F3}"/>
    <hyperlink ref="E34" r:id="rId4" xr:uid="{44563216-8446-4027-BF48-B510BDEBA64A}"/>
    <hyperlink ref="E9" r:id="rId5" xr:uid="{E5BB20C8-C373-42A8-8F16-FBFC58AF8BA1}"/>
    <hyperlink ref="E104" r:id="rId6" xr:uid="{1F577C36-9FA7-4341-94D8-36A0DEBCB6BC}"/>
    <hyperlink ref="E81" r:id="rId7" xr:uid="{FF7C8B50-7202-4D70-BE1B-6410E037B616}"/>
    <hyperlink ref="C859" r:id="rId8" xr:uid="{7C32CB2E-0D4C-4C50-BC1B-E29C4C3389EA}"/>
    <hyperlink ref="E136" r:id="rId9" xr:uid="{F5D28B38-6B80-40DE-B696-9A6CB8FFA872}"/>
    <hyperlink ref="I110" r:id="rId10" display="https://pubs.rsc.org/en/content/articlelanding/2019/ee/c8ee01157e" xr:uid="{FF17E755-E139-4873-98E2-280B93A1C2F8}"/>
    <hyperlink ref="I112" r:id="rId11" display="https://www.sciencedirect.com/science/article/pii/S1755008426000128?utm_source=chatgpt.com" xr:uid="{06B9A9E2-23D9-4AF6-8470-2E8EE0A3744B}"/>
  </hyperlinks>
  <pageMargins left="0.45" right="0.45" top="0.75" bottom="0.75" header="0.3" footer="0.3"/>
  <pageSetup scale="70" fitToWidth="2" orientation="landscape" r:id="rId12"/>
  <ignoredErrors>
    <ignoredError sqref="F156" formula="1"/>
  </ignoredErrors>
  <drawing r:id="rId1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4AB4-904E-44BB-A5F9-FBC6F9C39522}">
  <sheetPr>
    <tabColor rgb="FFFFFF00"/>
    <pageSetUpPr fitToPage="1"/>
  </sheetPr>
  <dimension ref="A1:BP901"/>
  <sheetViews>
    <sheetView showGridLines="0" zoomScale="85" zoomScaleNormal="85" workbookViewId="0">
      <pane xSplit="2" ySplit="4" topLeftCell="C150" activePane="bottomRight" state="frozen"/>
      <selection pane="topRight" activeCell="C1" sqref="C1"/>
      <selection pane="bottomLeft" activeCell="A3" sqref="A3"/>
      <selection pane="bottomRight" activeCell="J23" sqref="J23"/>
    </sheetView>
  </sheetViews>
  <sheetFormatPr baseColWidth="10" defaultColWidth="8" defaultRowHeight="14" x14ac:dyDescent="0.15"/>
  <cols>
    <col min="1" max="1" width="2.5" style="161" customWidth="1"/>
    <col min="2" max="2" width="45.5" style="165" customWidth="1"/>
    <col min="3" max="3" width="25.1640625" style="1121" customWidth="1"/>
    <col min="4" max="4" width="20.33203125" style="161" customWidth="1"/>
    <col min="5" max="5" width="24.5" style="166" customWidth="1"/>
    <col min="6" max="6" width="32" style="1121" customWidth="1"/>
    <col min="7" max="7" width="21" style="161" customWidth="1"/>
    <col min="8" max="8" width="23.5" style="161" customWidth="1"/>
    <col min="9" max="9" width="21.6640625" style="161" customWidth="1"/>
    <col min="10" max="10" width="21.33203125" style="161" customWidth="1"/>
    <col min="11" max="65" width="19.5" style="161" bestFit="1" customWidth="1"/>
    <col min="66" max="66" width="23.5" style="161" customWidth="1"/>
    <col min="67" max="16384" width="8" style="161"/>
  </cols>
  <sheetData>
    <row r="1" spans="1:68" ht="14.25" customHeight="1" x14ac:dyDescent="0.15">
      <c r="A1" s="1123"/>
      <c r="B1" s="3685" t="s">
        <v>949</v>
      </c>
      <c r="C1" s="3685"/>
      <c r="D1" s="3685"/>
      <c r="E1" s="3685"/>
      <c r="F1" s="3685"/>
      <c r="G1" s="3685"/>
      <c r="H1" s="3685"/>
      <c r="I1" s="3685"/>
      <c r="J1" s="3685"/>
      <c r="K1" s="3685"/>
      <c r="L1" s="3685"/>
      <c r="M1" s="3685"/>
      <c r="N1" s="3685"/>
      <c r="O1" s="3685"/>
      <c r="P1" s="3685"/>
      <c r="Q1" s="3685"/>
      <c r="R1" s="3685"/>
      <c r="S1" s="3685"/>
      <c r="T1" s="3685"/>
      <c r="U1" s="3685"/>
      <c r="V1" s="3685"/>
      <c r="W1" s="3685"/>
      <c r="X1" s="3685"/>
      <c r="Y1" s="3685"/>
      <c r="Z1" s="3685"/>
      <c r="AA1" s="3685"/>
      <c r="AB1" s="3685"/>
      <c r="AC1" s="3685"/>
      <c r="AD1" s="3685"/>
      <c r="AE1" s="3685"/>
      <c r="AF1" s="3685"/>
      <c r="AG1" s="3685"/>
      <c r="AH1" s="3685"/>
      <c r="AI1" s="3685"/>
      <c r="AJ1" s="3685"/>
      <c r="AK1" s="3685"/>
      <c r="AL1" s="3685"/>
      <c r="AM1" s="3685"/>
      <c r="AN1" s="3685"/>
      <c r="AO1" s="3685"/>
      <c r="AP1" s="3685"/>
      <c r="AQ1" s="3685"/>
      <c r="AR1" s="3685"/>
      <c r="AS1" s="3685"/>
      <c r="AT1" s="3685"/>
      <c r="AU1" s="3685"/>
      <c r="AV1" s="3685"/>
      <c r="AW1" s="3685"/>
      <c r="AX1" s="3685"/>
      <c r="AY1" s="3685"/>
      <c r="AZ1" s="3685"/>
      <c r="BA1" s="3685"/>
      <c r="BB1" s="3685"/>
      <c r="BC1" s="3685"/>
      <c r="BD1" s="3685"/>
      <c r="BE1" s="3685"/>
      <c r="BF1" s="3685"/>
      <c r="BG1" s="3685"/>
      <c r="BH1" s="3685"/>
      <c r="BI1" s="3685"/>
      <c r="BJ1" s="3685"/>
      <c r="BK1" s="3685"/>
      <c r="BL1" s="3685"/>
      <c r="BM1" s="3685"/>
      <c r="BN1" s="3686"/>
      <c r="BO1" s="509"/>
      <c r="BP1" s="509"/>
    </row>
    <row r="2" spans="1:68" ht="15" customHeight="1" thickBot="1" x14ac:dyDescent="0.2">
      <c r="A2" s="1123"/>
      <c r="B2" s="3687"/>
      <c r="C2" s="3687"/>
      <c r="D2" s="3687"/>
      <c r="E2" s="3687"/>
      <c r="F2" s="3687"/>
      <c r="G2" s="3687"/>
      <c r="H2" s="3687"/>
      <c r="I2" s="3687"/>
      <c r="J2" s="3687"/>
      <c r="K2" s="3687"/>
      <c r="L2" s="3687"/>
      <c r="M2" s="3687"/>
      <c r="N2" s="3687"/>
      <c r="O2" s="3687"/>
      <c r="P2" s="3687"/>
      <c r="Q2" s="3687"/>
      <c r="R2" s="3687"/>
      <c r="S2" s="3687"/>
      <c r="T2" s="3687"/>
      <c r="U2" s="3687"/>
      <c r="V2" s="3687"/>
      <c r="W2" s="3687"/>
      <c r="X2" s="3687"/>
      <c r="Y2" s="3687"/>
      <c r="Z2" s="3687"/>
      <c r="AA2" s="3687"/>
      <c r="AB2" s="3687"/>
      <c r="AC2" s="3687"/>
      <c r="AD2" s="3687"/>
      <c r="AE2" s="3687"/>
      <c r="AF2" s="3687"/>
      <c r="AG2" s="3687"/>
      <c r="AH2" s="3687"/>
      <c r="AI2" s="3687"/>
      <c r="AJ2" s="3687"/>
      <c r="AK2" s="3687"/>
      <c r="AL2" s="3687"/>
      <c r="AM2" s="3687"/>
      <c r="AN2" s="3687"/>
      <c r="AO2" s="3687"/>
      <c r="AP2" s="3687"/>
      <c r="AQ2" s="3687"/>
      <c r="AR2" s="3687"/>
      <c r="AS2" s="3687"/>
      <c r="AT2" s="3687"/>
      <c r="AU2" s="3687"/>
      <c r="AV2" s="3687"/>
      <c r="AW2" s="3687"/>
      <c r="AX2" s="3687"/>
      <c r="AY2" s="3687"/>
      <c r="AZ2" s="3687"/>
      <c r="BA2" s="3687"/>
      <c r="BB2" s="3687"/>
      <c r="BC2" s="3687"/>
      <c r="BD2" s="3687"/>
      <c r="BE2" s="3687"/>
      <c r="BF2" s="3687"/>
      <c r="BG2" s="3687"/>
      <c r="BH2" s="3687"/>
      <c r="BI2" s="3687"/>
      <c r="BJ2" s="3687"/>
      <c r="BK2" s="3687"/>
      <c r="BL2" s="3687"/>
      <c r="BM2" s="3687"/>
      <c r="BN2" s="3688"/>
      <c r="BO2" s="509"/>
      <c r="BP2" s="509"/>
    </row>
    <row r="3" spans="1:68" x14ac:dyDescent="0.15">
      <c r="A3" s="1123"/>
      <c r="BN3" s="1123"/>
      <c r="BO3" s="2609"/>
    </row>
    <row r="4" spans="1:68" ht="15" thickBot="1" x14ac:dyDescent="0.2">
      <c r="A4" s="1123"/>
      <c r="B4" s="1416" t="s">
        <v>878</v>
      </c>
      <c r="C4" s="1416"/>
      <c r="D4" s="1416"/>
      <c r="E4" s="1417" t="s">
        <v>752</v>
      </c>
      <c r="F4" s="1417">
        <v>0</v>
      </c>
      <c r="G4" s="1418">
        <v>1</v>
      </c>
      <c r="H4" s="1418">
        <v>2</v>
      </c>
      <c r="I4" s="1418">
        <v>3</v>
      </c>
      <c r="J4" s="1418">
        <v>4</v>
      </c>
      <c r="K4" s="1418">
        <v>5</v>
      </c>
      <c r="L4" s="1418">
        <v>6</v>
      </c>
      <c r="M4" s="1418">
        <v>7</v>
      </c>
      <c r="N4" s="1418">
        <v>8</v>
      </c>
      <c r="O4" s="1418">
        <v>9</v>
      </c>
      <c r="P4" s="1418">
        <v>10</v>
      </c>
      <c r="Q4" s="1418">
        <v>11</v>
      </c>
      <c r="R4" s="1418">
        <v>12</v>
      </c>
      <c r="S4" s="1418">
        <v>13</v>
      </c>
      <c r="T4" s="1418">
        <v>14</v>
      </c>
      <c r="U4" s="1418">
        <v>15</v>
      </c>
      <c r="V4" s="1418">
        <v>16</v>
      </c>
      <c r="W4" s="1418">
        <v>17</v>
      </c>
      <c r="X4" s="1418">
        <v>18</v>
      </c>
      <c r="Y4" s="1418">
        <v>19</v>
      </c>
      <c r="Z4" s="1418">
        <v>20</v>
      </c>
      <c r="AA4" s="1418">
        <v>21</v>
      </c>
      <c r="AB4" s="1418">
        <v>22</v>
      </c>
      <c r="AC4" s="1418">
        <v>23</v>
      </c>
      <c r="AD4" s="1418">
        <v>24</v>
      </c>
      <c r="AE4" s="1418">
        <v>25</v>
      </c>
      <c r="AF4" s="1418">
        <v>26</v>
      </c>
      <c r="AG4" s="1418">
        <v>27</v>
      </c>
      <c r="AH4" s="1418">
        <v>28</v>
      </c>
      <c r="AI4" s="1418">
        <v>29</v>
      </c>
      <c r="AJ4" s="1418">
        <v>30</v>
      </c>
      <c r="AK4" s="1418">
        <v>31</v>
      </c>
      <c r="AL4" s="1418">
        <v>32</v>
      </c>
      <c r="AM4" s="1418">
        <v>33</v>
      </c>
      <c r="AN4" s="1418">
        <v>34</v>
      </c>
      <c r="AO4" s="1418">
        <v>35</v>
      </c>
      <c r="AP4" s="1418">
        <v>36</v>
      </c>
      <c r="AQ4" s="1418">
        <v>37</v>
      </c>
      <c r="AR4" s="1418">
        <v>38</v>
      </c>
      <c r="AS4" s="1418">
        <v>39</v>
      </c>
      <c r="AT4" s="1418">
        <v>40</v>
      </c>
      <c r="AU4" s="1418">
        <v>41</v>
      </c>
      <c r="AV4" s="1418">
        <v>42</v>
      </c>
      <c r="AW4" s="1418">
        <v>43</v>
      </c>
      <c r="AX4" s="1418">
        <v>44</v>
      </c>
      <c r="AY4" s="1418">
        <v>45</v>
      </c>
      <c r="AZ4" s="1418">
        <v>46</v>
      </c>
      <c r="BA4" s="1418">
        <v>47</v>
      </c>
      <c r="BB4" s="1418">
        <v>48</v>
      </c>
      <c r="BC4" s="1418">
        <v>49</v>
      </c>
      <c r="BD4" s="1418">
        <v>50</v>
      </c>
      <c r="BE4" s="1418">
        <v>51</v>
      </c>
      <c r="BF4" s="1418">
        <v>52</v>
      </c>
      <c r="BG4" s="1418">
        <v>53</v>
      </c>
      <c r="BH4" s="1418">
        <v>54</v>
      </c>
      <c r="BI4" s="1418">
        <v>55</v>
      </c>
      <c r="BJ4" s="1418">
        <v>56</v>
      </c>
      <c r="BK4" s="1418">
        <v>57</v>
      </c>
      <c r="BL4" s="1418">
        <v>58</v>
      </c>
      <c r="BM4" s="1418">
        <v>59</v>
      </c>
      <c r="BN4" s="1419">
        <v>60</v>
      </c>
    </row>
    <row r="5" spans="1:68" ht="24.75" customHeight="1" x14ac:dyDescent="0.15">
      <c r="A5" s="1123"/>
      <c r="B5" s="2785" t="s">
        <v>128</v>
      </c>
      <c r="C5" s="2785" t="s">
        <v>753</v>
      </c>
      <c r="D5" s="2785" t="s">
        <v>754</v>
      </c>
      <c r="E5" s="3673" t="s">
        <v>16</v>
      </c>
      <c r="F5" s="3674"/>
      <c r="G5" s="3674"/>
      <c r="H5" s="3674"/>
      <c r="I5" s="3675"/>
      <c r="J5" s="1128"/>
      <c r="K5" s="421"/>
      <c r="L5" s="421"/>
      <c r="BN5" s="1382"/>
    </row>
    <row r="6" spans="1:68" ht="16.5" customHeight="1" x14ac:dyDescent="0.15">
      <c r="A6" s="1123"/>
      <c r="B6" s="2828" t="str">
        <f>'[2]20241230 Open Electricity'!$S$1</f>
        <v>Solar (Utility) (Curtailment) -  GWh</v>
      </c>
      <c r="C6" s="1421" t="s">
        <v>755</v>
      </c>
      <c r="D6" s="1422">
        <f>'[2]20241230 Open Electricity'!$S$369</f>
        <v>3862.17</v>
      </c>
      <c r="I6" s="225"/>
      <c r="J6" s="263"/>
      <c r="BN6" s="1383"/>
    </row>
    <row r="7" spans="1:68" ht="14.25" customHeight="1" x14ac:dyDescent="0.2">
      <c r="A7" s="1123"/>
      <c r="B7" s="2829" t="str">
        <f>'[2]20241230 Open Electricity'!$R$1</f>
        <v>Wind (Curtailment) -  GWh</v>
      </c>
      <c r="C7" s="1421" t="s">
        <v>756</v>
      </c>
      <c r="D7" s="1424">
        <f>'[2]20241230 Open Electricity'!$R$369</f>
        <v>3528.1599999999967</v>
      </c>
      <c r="E7" s="159"/>
      <c r="F7" s="164"/>
      <c r="G7" s="170"/>
      <c r="H7" s="170"/>
      <c r="I7" s="227"/>
      <c r="J7" s="263"/>
      <c r="BN7" s="1383"/>
    </row>
    <row r="8" spans="1:68" ht="17.25" customHeight="1" x14ac:dyDescent="0.2">
      <c r="A8" s="1123"/>
      <c r="B8" s="2830" t="str">
        <f>'[2]20241230 Open Electricity'!$AD$1</f>
        <v>Volume Weighted Price - AUD/MWh</v>
      </c>
      <c r="C8" s="1426" t="s">
        <v>757</v>
      </c>
      <c r="D8" s="1427">
        <f>[2]WEB_AVERAGE_PRICE_ANNUAL202512!$D$17</f>
        <v>104.31</v>
      </c>
      <c r="E8" s="159"/>
      <c r="F8" s="164"/>
      <c r="G8" s="170"/>
      <c r="H8" s="170"/>
      <c r="I8" s="227"/>
      <c r="J8" s="263"/>
      <c r="BN8" s="1383"/>
    </row>
    <row r="9" spans="1:68" ht="15" customHeight="1" x14ac:dyDescent="0.2">
      <c r="A9" s="1123"/>
      <c r="B9" s="2829" t="s">
        <v>309</v>
      </c>
      <c r="C9" s="1421" t="s">
        <v>758</v>
      </c>
      <c r="D9" s="1424">
        <f>'Ship Capacity &amp; Loading'!G75</f>
        <v>1274.4000000000001</v>
      </c>
      <c r="E9" s="2831" t="s">
        <v>759</v>
      </c>
      <c r="F9" s="158"/>
      <c r="G9" s="2832"/>
      <c r="H9" s="2832"/>
      <c r="I9" s="227"/>
      <c r="J9" s="263"/>
      <c r="BN9" s="1383"/>
    </row>
    <row r="10" spans="1:68" ht="19.5" customHeight="1" x14ac:dyDescent="0.2">
      <c r="A10" s="1123"/>
      <c r="B10" s="2830" t="s">
        <v>760</v>
      </c>
      <c r="C10" s="1426" t="s">
        <v>476</v>
      </c>
      <c r="D10" s="1427">
        <v>13000000000</v>
      </c>
      <c r="E10" s="159"/>
      <c r="F10" s="164"/>
      <c r="G10" s="170"/>
      <c r="H10" s="170"/>
      <c r="I10" s="227"/>
      <c r="J10" s="263"/>
      <c r="BN10" s="1383"/>
    </row>
    <row r="11" spans="1:68" ht="15.75" customHeight="1" x14ac:dyDescent="0.2">
      <c r="A11" s="1123"/>
      <c r="B11" s="2829" t="s">
        <v>761</v>
      </c>
      <c r="C11" s="1421" t="s">
        <v>476</v>
      </c>
      <c r="D11" s="1428">
        <v>0.02</v>
      </c>
      <c r="E11" s="159"/>
      <c r="F11" s="164"/>
      <c r="G11" s="170"/>
      <c r="H11" s="170"/>
      <c r="I11" s="227"/>
      <c r="J11" s="263"/>
      <c r="BN11" s="1383"/>
    </row>
    <row r="12" spans="1:68" ht="18" customHeight="1" x14ac:dyDescent="0.2">
      <c r="A12" s="1123"/>
      <c r="B12" s="2829" t="s">
        <v>762</v>
      </c>
      <c r="C12" s="1421" t="s">
        <v>476</v>
      </c>
      <c r="D12" s="1429">
        <v>70000000</v>
      </c>
      <c r="E12" s="159"/>
      <c r="F12" s="164"/>
      <c r="G12" s="170"/>
      <c r="H12" s="170"/>
      <c r="I12" s="227"/>
      <c r="J12" s="263"/>
      <c r="BN12" s="1383"/>
    </row>
    <row r="13" spans="1:68" ht="15.75" customHeight="1" x14ac:dyDescent="0.2">
      <c r="A13" s="1123"/>
      <c r="B13" s="3704" t="s">
        <v>950</v>
      </c>
      <c r="C13" s="1421" t="s">
        <v>764</v>
      </c>
      <c r="D13" s="1429">
        <f>'Electrolyser System Costs'!F73</f>
        <v>210833.33333333331</v>
      </c>
      <c r="E13" s="159"/>
      <c r="F13" s="164"/>
      <c r="G13" s="170"/>
      <c r="H13" s="170"/>
      <c r="I13" s="227"/>
      <c r="J13" s="263"/>
      <c r="BN13" s="1383"/>
    </row>
    <row r="14" spans="1:68" ht="17.25" customHeight="1" x14ac:dyDescent="0.2">
      <c r="A14" s="1123"/>
      <c r="B14" s="3706"/>
      <c r="C14" s="1430" t="s">
        <v>765</v>
      </c>
      <c r="D14" s="1429">
        <f>'Electrolyser System Costs'!G73</f>
        <v>394166.66666666669</v>
      </c>
      <c r="E14" s="159"/>
      <c r="F14" s="164"/>
      <c r="G14" s="170"/>
      <c r="H14" s="170"/>
      <c r="I14" s="227"/>
      <c r="J14" s="263"/>
      <c r="BN14" s="1383"/>
    </row>
    <row r="15" spans="1:68" ht="18.75" customHeight="1" x14ac:dyDescent="0.2">
      <c r="A15" s="1123"/>
      <c r="B15" s="3708" t="s">
        <v>951</v>
      </c>
      <c r="C15" s="1421" t="s">
        <v>764</v>
      </c>
      <c r="D15" s="1429">
        <f>'Electrolyser System Costs'!F74</f>
        <v>2300000</v>
      </c>
      <c r="E15" s="159"/>
      <c r="F15" s="164"/>
      <c r="G15" s="170"/>
      <c r="H15" s="170"/>
      <c r="I15" s="227"/>
      <c r="J15" s="263"/>
      <c r="BN15" s="1383"/>
    </row>
    <row r="16" spans="1:68" ht="15.75" customHeight="1" x14ac:dyDescent="0.2">
      <c r="A16" s="1123"/>
      <c r="B16" s="3709"/>
      <c r="C16" s="1430" t="s">
        <v>765</v>
      </c>
      <c r="D16" s="1429">
        <f>'Electrolyser System Costs'!G74</f>
        <v>4300000</v>
      </c>
      <c r="E16" s="159"/>
      <c r="F16" s="164"/>
      <c r="G16" s="170"/>
      <c r="H16" s="170"/>
      <c r="I16" s="227"/>
      <c r="J16" s="263"/>
      <c r="BN16" s="1123"/>
    </row>
    <row r="17" spans="1:66" ht="18" customHeight="1" x14ac:dyDescent="0.2">
      <c r="A17" s="1123"/>
      <c r="B17" s="3710" t="s">
        <v>767</v>
      </c>
      <c r="C17" s="1421" t="s">
        <v>764</v>
      </c>
      <c r="D17" s="1429">
        <f>'Electrolyser System Costs'!E89</f>
        <v>471185000</v>
      </c>
      <c r="E17" s="159"/>
      <c r="F17" s="164"/>
      <c r="G17" s="170"/>
      <c r="H17" s="170"/>
      <c r="I17" s="227"/>
      <c r="J17" s="263"/>
      <c r="BN17" s="1123"/>
    </row>
    <row r="18" spans="1:66" ht="17.25" customHeight="1" x14ac:dyDescent="0.2">
      <c r="A18" s="1123"/>
      <c r="B18" s="3711"/>
      <c r="C18" s="1430" t="s">
        <v>765</v>
      </c>
      <c r="D18" s="1429">
        <f>'Electrolyser System Costs'!F89</f>
        <v>1130844000</v>
      </c>
      <c r="E18" s="159"/>
      <c r="F18" s="164"/>
      <c r="G18" s="170"/>
      <c r="H18" s="170"/>
      <c r="I18" s="227"/>
      <c r="J18" s="263"/>
      <c r="BN18" s="1123"/>
    </row>
    <row r="19" spans="1:66" ht="18.75" customHeight="1" x14ac:dyDescent="0.2">
      <c r="A19" s="1123"/>
      <c r="B19" s="3704" t="s">
        <v>768</v>
      </c>
      <c r="C19" s="1430" t="s">
        <v>769</v>
      </c>
      <c r="D19" s="1429">
        <f>'Pipeline Conversion'!D12</f>
        <v>659</v>
      </c>
      <c r="E19" s="159"/>
      <c r="F19" s="164"/>
      <c r="G19" s="170"/>
      <c r="H19" s="170"/>
      <c r="I19" s="227"/>
      <c r="J19" s="263"/>
      <c r="BN19" s="1123"/>
    </row>
    <row r="20" spans="1:66" ht="18" customHeight="1" x14ac:dyDescent="0.2">
      <c r="A20" s="1123"/>
      <c r="B20" s="3705"/>
      <c r="C20" s="1421" t="s">
        <v>770</v>
      </c>
      <c r="D20" s="1429">
        <f>'Hydrogen Transportation'!D74</f>
        <v>1030000</v>
      </c>
      <c r="E20" s="159"/>
      <c r="F20" s="164"/>
      <c r="G20" s="170"/>
      <c r="H20" s="170"/>
      <c r="I20" s="227"/>
      <c r="J20" s="263"/>
      <c r="BN20" s="1123"/>
    </row>
    <row r="21" spans="1:66" ht="18.75" customHeight="1" x14ac:dyDescent="0.2">
      <c r="A21" s="1123"/>
      <c r="B21" s="3706"/>
      <c r="C21" s="1430" t="s">
        <v>771</v>
      </c>
      <c r="D21" s="1427">
        <f>'Hydrogen Transportation'!E74</f>
        <v>1550000</v>
      </c>
      <c r="E21" s="159"/>
      <c r="F21" s="164"/>
      <c r="G21" s="170"/>
      <c r="H21" s="170"/>
      <c r="I21" s="227"/>
      <c r="J21" s="263"/>
      <c r="BN21" s="1123"/>
    </row>
    <row r="22" spans="1:66" ht="15" customHeight="1" x14ac:dyDescent="0.2">
      <c r="A22" s="1123"/>
      <c r="B22" s="3704" t="s">
        <v>773</v>
      </c>
      <c r="C22" s="1431" t="s">
        <v>764</v>
      </c>
      <c r="D22" s="1424">
        <f>'Electrolyser System Costs'!G57</f>
        <v>244259.99999999997</v>
      </c>
      <c r="E22" s="159"/>
      <c r="F22" s="164"/>
      <c r="G22" s="170"/>
      <c r="H22" s="170"/>
      <c r="I22" s="227"/>
      <c r="J22" s="263"/>
      <c r="BN22" s="1123"/>
    </row>
    <row r="23" spans="1:66" ht="16.5" customHeight="1" x14ac:dyDescent="0.2">
      <c r="A23" s="1123"/>
      <c r="B23" s="3706"/>
      <c r="C23" s="1432" t="s">
        <v>765</v>
      </c>
      <c r="D23" s="1427">
        <f>'Electrolyser System Costs'!H59</f>
        <v>15222000</v>
      </c>
      <c r="E23" s="159"/>
      <c r="F23" s="164"/>
      <c r="G23" s="170"/>
      <c r="H23" s="170"/>
      <c r="I23" s="227"/>
      <c r="J23" s="263"/>
      <c r="BN23" s="1123"/>
    </row>
    <row r="24" spans="1:66" ht="16.5" customHeight="1" x14ac:dyDescent="0.2">
      <c r="A24" s="1123"/>
      <c r="B24" s="3704" t="s">
        <v>774</v>
      </c>
      <c r="C24" s="1421" t="s">
        <v>764</v>
      </c>
      <c r="D24" s="1422">
        <f>'Electrolyser System Costs'!J30</f>
        <v>1784160000</v>
      </c>
      <c r="E24" s="159"/>
      <c r="F24" s="164"/>
      <c r="G24" s="170"/>
      <c r="H24" s="170"/>
      <c r="I24" s="227"/>
      <c r="J24" s="263"/>
      <c r="BN24" s="1123"/>
    </row>
    <row r="25" spans="1:66" ht="16.5" customHeight="1" x14ac:dyDescent="0.2">
      <c r="A25" s="1123"/>
      <c r="B25" s="3706"/>
      <c r="C25" s="1421" t="s">
        <v>765</v>
      </c>
      <c r="D25" s="1422">
        <f>'Electrolyser System Costs'!K30</f>
        <v>5097600000</v>
      </c>
      <c r="E25" s="178"/>
      <c r="F25" s="158"/>
      <c r="G25" s="178"/>
      <c r="H25" s="178"/>
      <c r="I25" s="227"/>
      <c r="J25" s="263"/>
      <c r="BN25" s="1123"/>
    </row>
    <row r="26" spans="1:66" ht="16.5" customHeight="1" x14ac:dyDescent="0.2">
      <c r="A26" s="1123"/>
      <c r="B26" s="3704" t="s">
        <v>775</v>
      </c>
      <c r="C26" s="1421" t="s">
        <v>129</v>
      </c>
      <c r="D26" s="1433">
        <v>0.02</v>
      </c>
      <c r="E26" s="178"/>
      <c r="F26" s="158"/>
      <c r="G26" s="178"/>
      <c r="H26" s="178"/>
      <c r="I26" s="227"/>
      <c r="J26" s="263"/>
      <c r="BN26" s="1123"/>
    </row>
    <row r="27" spans="1:66" ht="15" customHeight="1" x14ac:dyDescent="0.2">
      <c r="A27" s="1123"/>
      <c r="B27" s="3706"/>
      <c r="C27" s="1421" t="s">
        <v>139</v>
      </c>
      <c r="D27" s="1433">
        <v>0.04</v>
      </c>
      <c r="E27" s="178"/>
      <c r="F27" s="158"/>
      <c r="G27" s="178"/>
      <c r="H27" s="178"/>
      <c r="I27" s="227"/>
      <c r="J27" s="263"/>
      <c r="BN27" s="1123"/>
    </row>
    <row r="28" spans="1:66" ht="15" customHeight="1" x14ac:dyDescent="0.2">
      <c r="A28" s="1123"/>
      <c r="B28" s="2611" t="s">
        <v>776</v>
      </c>
      <c r="C28" s="1421" t="s">
        <v>777</v>
      </c>
      <c r="D28" s="1435">
        <v>3.3649999999999999E-3</v>
      </c>
      <c r="E28" s="2833" t="s">
        <v>778</v>
      </c>
      <c r="F28" s="2834"/>
      <c r="G28" s="2835"/>
      <c r="H28" s="2835"/>
      <c r="I28" s="1132"/>
      <c r="J28" s="263"/>
      <c r="BN28" s="1123"/>
    </row>
    <row r="29" spans="1:66" ht="18" customHeight="1" x14ac:dyDescent="0.15">
      <c r="A29" s="1123"/>
      <c r="B29" s="2612"/>
      <c r="C29" s="1421" t="s">
        <v>779</v>
      </c>
      <c r="D29" s="1435">
        <f>D28/G29</f>
        <v>3.3649999999999998</v>
      </c>
      <c r="E29" s="2842">
        <v>1</v>
      </c>
      <c r="F29" s="2842" t="s">
        <v>780</v>
      </c>
      <c r="G29" s="2842">
        <v>1E-3</v>
      </c>
      <c r="H29" s="2842" t="s">
        <v>781</v>
      </c>
      <c r="I29" s="1135"/>
      <c r="J29" s="263"/>
      <c r="BN29" s="1123"/>
    </row>
    <row r="30" spans="1:66" ht="17.25" customHeight="1" x14ac:dyDescent="0.15">
      <c r="A30" s="1123"/>
      <c r="B30" s="2828" t="s">
        <v>782</v>
      </c>
      <c r="C30" s="1431" t="s">
        <v>758</v>
      </c>
      <c r="D30" s="1423">
        <v>200</v>
      </c>
      <c r="E30" s="2839" t="s">
        <v>759</v>
      </c>
      <c r="F30" s="2840"/>
      <c r="G30" s="2841"/>
      <c r="H30" s="2841"/>
      <c r="I30" s="1138"/>
      <c r="J30" s="1129"/>
      <c r="K30" s="420"/>
      <c r="L30" s="420"/>
      <c r="BN30" s="1123"/>
    </row>
    <row r="31" spans="1:66" ht="24.75" customHeight="1" x14ac:dyDescent="0.15">
      <c r="A31" s="1123"/>
      <c r="B31" s="1148"/>
      <c r="C31" s="1591"/>
      <c r="D31" s="1437"/>
      <c r="E31" s="1666"/>
      <c r="F31" s="1591"/>
      <c r="G31" s="420"/>
      <c r="H31" s="420"/>
      <c r="I31" s="420"/>
      <c r="J31" s="420"/>
      <c r="K31" s="420"/>
      <c r="L31" s="420"/>
      <c r="BN31" s="1123"/>
    </row>
    <row r="32" spans="1:66" ht="20.25" customHeight="1" x14ac:dyDescent="0.15">
      <c r="A32" s="2619"/>
      <c r="B32" s="1439" t="s">
        <v>783</v>
      </c>
      <c r="C32" s="1438"/>
      <c r="D32" s="1440"/>
      <c r="E32" s="1667"/>
      <c r="F32" s="1592"/>
      <c r="G32" s="1440"/>
      <c r="H32" s="1440"/>
      <c r="I32" s="1440"/>
      <c r="J32" s="1440"/>
      <c r="K32" s="1440"/>
      <c r="L32" s="1440"/>
      <c r="M32" s="1440"/>
      <c r="N32" s="1440"/>
      <c r="O32" s="1440"/>
      <c r="P32" s="1440"/>
      <c r="Q32" s="1440"/>
      <c r="R32" s="1440"/>
      <c r="S32" s="1440"/>
      <c r="T32" s="1440"/>
      <c r="U32" s="1440"/>
      <c r="V32" s="1440"/>
      <c r="W32" s="1440"/>
      <c r="X32" s="1440"/>
      <c r="Y32" s="1440"/>
      <c r="Z32" s="1440"/>
      <c r="AA32" s="1440"/>
      <c r="AB32" s="1440"/>
      <c r="AC32" s="1440"/>
      <c r="AD32" s="1440"/>
      <c r="AE32" s="1440"/>
      <c r="AF32" s="1440"/>
      <c r="AG32" s="1440"/>
      <c r="AH32" s="1440"/>
      <c r="AI32" s="1440"/>
      <c r="AJ32" s="1440"/>
      <c r="AK32" s="1440"/>
      <c r="AL32" s="1440"/>
      <c r="AM32" s="1440"/>
      <c r="AN32" s="1440"/>
      <c r="AO32" s="1440"/>
      <c r="AP32" s="1440"/>
      <c r="AQ32" s="1440"/>
      <c r="AR32" s="1440"/>
      <c r="AS32" s="1440"/>
      <c r="AT32" s="1440"/>
      <c r="AU32" s="1440"/>
      <c r="AV32" s="1440"/>
      <c r="AW32" s="1440"/>
      <c r="AX32" s="1440"/>
      <c r="AY32" s="1440"/>
      <c r="AZ32" s="1440"/>
      <c r="BA32" s="1440"/>
      <c r="BB32" s="1440"/>
      <c r="BC32" s="1440"/>
      <c r="BD32" s="1440"/>
      <c r="BE32" s="1440"/>
      <c r="BF32" s="1440"/>
      <c r="BG32" s="1440"/>
      <c r="BH32" s="1440"/>
      <c r="BI32" s="1440"/>
      <c r="BJ32" s="1440"/>
      <c r="BK32" s="1440"/>
      <c r="BL32" s="1440"/>
      <c r="BM32" s="1440"/>
      <c r="BN32" s="1441"/>
    </row>
    <row r="33" spans="1:66" ht="12.75" customHeight="1" x14ac:dyDescent="0.15">
      <c r="A33" s="2620"/>
      <c r="B33" s="1442"/>
      <c r="C33" s="171"/>
      <c r="D33" s="174"/>
      <c r="E33" s="1668"/>
      <c r="F33" s="1593"/>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BN33" s="1123"/>
    </row>
    <row r="34" spans="1:66" x14ac:dyDescent="0.15">
      <c r="A34" s="1123"/>
      <c r="B34" s="747" t="s">
        <v>448</v>
      </c>
      <c r="C34" s="1603"/>
      <c r="D34" s="1443" t="s">
        <v>784</v>
      </c>
      <c r="BN34" s="1123"/>
    </row>
    <row r="35" spans="1:66" ht="15.75" customHeight="1" x14ac:dyDescent="0.15">
      <c r="A35" s="1123"/>
      <c r="B35" s="1145" t="s">
        <v>785</v>
      </c>
      <c r="C35" s="1626">
        <v>700</v>
      </c>
      <c r="D35" s="1119" t="s">
        <v>786</v>
      </c>
      <c r="BN35" s="1123"/>
    </row>
    <row r="36" spans="1:66" ht="19.5" customHeight="1" x14ac:dyDescent="0.15">
      <c r="A36" s="1123"/>
      <c r="B36" s="1146" t="s">
        <v>787</v>
      </c>
      <c r="C36" s="1463">
        <v>1200</v>
      </c>
      <c r="D36" s="1120" t="s">
        <v>788</v>
      </c>
      <c r="BN36" s="1123"/>
    </row>
    <row r="37" spans="1:66" ht="6.75" customHeight="1" x14ac:dyDescent="0.15">
      <c r="A37" s="1123"/>
      <c r="B37" s="274"/>
      <c r="C37" s="1627"/>
      <c r="BN37" s="1123"/>
    </row>
    <row r="38" spans="1:66" ht="15.75" customHeight="1" x14ac:dyDescent="0.15">
      <c r="A38" s="1123"/>
      <c r="B38" s="1145" t="s">
        <v>789</v>
      </c>
      <c r="C38" s="1462">
        <v>0.1</v>
      </c>
      <c r="D38" s="1119" t="s">
        <v>248</v>
      </c>
      <c r="BN38" s="1123"/>
    </row>
    <row r="39" spans="1:66" ht="15.75" customHeight="1" x14ac:dyDescent="0.15">
      <c r="A39" s="1123"/>
      <c r="B39" s="1146" t="s">
        <v>790</v>
      </c>
      <c r="C39" s="1463">
        <v>0.3</v>
      </c>
      <c r="D39" s="1120" t="s">
        <v>248</v>
      </c>
      <c r="BN39" s="1123"/>
    </row>
    <row r="40" spans="1:66" ht="8.25" customHeight="1" x14ac:dyDescent="0.15">
      <c r="A40" s="1123"/>
      <c r="B40" s="274"/>
      <c r="C40" s="1627"/>
      <c r="BN40" s="1123"/>
    </row>
    <row r="41" spans="1:66" ht="15.75" customHeight="1" x14ac:dyDescent="0.15">
      <c r="A41" s="1123"/>
      <c r="B41" s="1145" t="s">
        <v>448</v>
      </c>
      <c r="C41" s="1462">
        <f>'Ship Capacity &amp; Loading'!D37*1000</f>
        <v>509760</v>
      </c>
      <c r="D41" s="1119" t="s">
        <v>791</v>
      </c>
      <c r="BN41" s="1123"/>
    </row>
    <row r="42" spans="1:66" ht="17.25" customHeight="1" x14ac:dyDescent="0.15">
      <c r="A42" s="1123"/>
      <c r="B42" s="1146" t="s">
        <v>792</v>
      </c>
      <c r="C42" s="1463">
        <f>'Ship Capacity &amp; Loading'!O37*1000</f>
        <v>1019520.0000000001</v>
      </c>
      <c r="D42" s="1120" t="s">
        <v>791</v>
      </c>
      <c r="J42" s="274"/>
      <c r="BN42" s="1123"/>
    </row>
    <row r="43" spans="1:66" ht="9.75" customHeight="1" x14ac:dyDescent="0.15">
      <c r="A43" s="1123"/>
      <c r="B43" s="274"/>
      <c r="C43" s="1628"/>
      <c r="J43" s="274"/>
      <c r="BN43" s="1123"/>
    </row>
    <row r="44" spans="1:66" ht="17.25" customHeight="1" x14ac:dyDescent="0.15">
      <c r="A44" s="1123"/>
      <c r="B44" s="1449" t="s">
        <v>952</v>
      </c>
      <c r="C44" s="1629">
        <v>0.01</v>
      </c>
      <c r="D44" s="1119" t="s">
        <v>794</v>
      </c>
      <c r="J44" s="274"/>
      <c r="BN44" s="1123"/>
    </row>
    <row r="45" spans="1:66" ht="17.25" customHeight="1" x14ac:dyDescent="0.15">
      <c r="A45" s="1123"/>
      <c r="B45" s="1451" t="s">
        <v>953</v>
      </c>
      <c r="C45" s="1630">
        <v>0.04</v>
      </c>
      <c r="D45" s="1120" t="s">
        <v>139</v>
      </c>
      <c r="J45" s="274"/>
      <c r="BN45" s="1123"/>
    </row>
    <row r="46" spans="1:66" ht="3.75" customHeight="1" x14ac:dyDescent="0.15">
      <c r="A46" s="1123"/>
      <c r="B46" s="274"/>
      <c r="C46" s="1628"/>
      <c r="J46" s="274"/>
      <c r="BN46" s="1123"/>
    </row>
    <row r="47" spans="1:66" ht="16.5" customHeight="1" x14ac:dyDescent="0.15">
      <c r="A47" s="1123"/>
      <c r="B47" s="1453" t="s">
        <v>773</v>
      </c>
      <c r="C47" s="1631"/>
      <c r="D47" s="1345"/>
      <c r="E47" s="1729" t="s">
        <v>796</v>
      </c>
      <c r="F47" s="1729"/>
      <c r="G47" s="1453" t="s">
        <v>797</v>
      </c>
      <c r="H47" s="1453" t="s">
        <v>798</v>
      </c>
      <c r="J47" s="274"/>
      <c r="BN47" s="1123"/>
    </row>
    <row r="48" spans="1:66" ht="18" customHeight="1" x14ac:dyDescent="0.15">
      <c r="A48" s="1123"/>
      <c r="B48" s="1145" t="s">
        <v>799</v>
      </c>
      <c r="C48" s="1462">
        <f>$C$38*C41</f>
        <v>50976</v>
      </c>
      <c r="D48" s="1119" t="s">
        <v>800</v>
      </c>
      <c r="E48" s="1669">
        <f>C48/24</f>
        <v>2124</v>
      </c>
      <c r="F48" s="1145" t="s">
        <v>700</v>
      </c>
      <c r="G48" s="1455">
        <f>$C$35*E48</f>
        <v>1486800</v>
      </c>
      <c r="H48" s="1456">
        <f>$C$36*E48</f>
        <v>2548800</v>
      </c>
      <c r="J48" s="274"/>
      <c r="BN48" s="1123"/>
    </row>
    <row r="49" spans="1:66" ht="17.25" customHeight="1" x14ac:dyDescent="0.15">
      <c r="A49" s="1123"/>
      <c r="B49" s="1145" t="s">
        <v>801</v>
      </c>
      <c r="C49" s="1462">
        <f>$C$38*C42</f>
        <v>101952.00000000001</v>
      </c>
      <c r="D49" s="1119" t="s">
        <v>800</v>
      </c>
      <c r="E49" s="1669">
        <f>C49/24</f>
        <v>4248.0000000000009</v>
      </c>
      <c r="F49" s="1145" t="s">
        <v>700</v>
      </c>
      <c r="G49" s="1456">
        <f t="shared" ref="G49:G51" si="0">$C$35*E49</f>
        <v>2973600.0000000005</v>
      </c>
      <c r="H49" s="1456">
        <f t="shared" ref="H49:H51" si="1">$C$36*E49</f>
        <v>5097600.0000000009</v>
      </c>
      <c r="J49" s="274"/>
      <c r="BN49" s="1123"/>
    </row>
    <row r="50" spans="1:66" ht="17.25" customHeight="1" x14ac:dyDescent="0.15">
      <c r="A50" s="1123"/>
      <c r="B50" s="1146" t="s">
        <v>799</v>
      </c>
      <c r="C50" s="1463">
        <f>$C$39*C41</f>
        <v>152928</v>
      </c>
      <c r="D50" s="1120" t="s">
        <v>800</v>
      </c>
      <c r="E50" s="1670">
        <f t="shared" ref="E50:E51" si="2">C50/24</f>
        <v>6372</v>
      </c>
      <c r="F50" s="1146" t="s">
        <v>700</v>
      </c>
      <c r="G50" s="1457">
        <f t="shared" si="0"/>
        <v>4460400</v>
      </c>
      <c r="H50" s="1457">
        <f t="shared" si="1"/>
        <v>7646400</v>
      </c>
      <c r="J50" s="274"/>
      <c r="BN50" s="1123"/>
    </row>
    <row r="51" spans="1:66" ht="17.25" customHeight="1" x14ac:dyDescent="0.15">
      <c r="A51" s="1123"/>
      <c r="B51" s="1146" t="s">
        <v>801</v>
      </c>
      <c r="C51" s="1463">
        <f>$C$39*C42</f>
        <v>305856</v>
      </c>
      <c r="D51" s="1120" t="s">
        <v>800</v>
      </c>
      <c r="E51" s="1670">
        <f t="shared" si="2"/>
        <v>12744</v>
      </c>
      <c r="F51" s="1146" t="s">
        <v>700</v>
      </c>
      <c r="G51" s="1457">
        <f t="shared" si="0"/>
        <v>8920800</v>
      </c>
      <c r="H51" s="1458">
        <f t="shared" si="1"/>
        <v>15292800</v>
      </c>
      <c r="J51" s="274"/>
      <c r="BN51" s="1123"/>
    </row>
    <row r="52" spans="1:66" ht="7.5" customHeight="1" x14ac:dyDescent="0.15">
      <c r="A52" s="1123"/>
      <c r="B52" s="274"/>
      <c r="C52" s="1628"/>
      <c r="G52" s="180"/>
      <c r="H52" s="1459"/>
      <c r="J52" s="274"/>
      <c r="BN52" s="1123"/>
    </row>
    <row r="53" spans="1:66" ht="17.25" customHeight="1" x14ac:dyDescent="0.15">
      <c r="A53" s="1123"/>
      <c r="B53" s="1460" t="s">
        <v>954</v>
      </c>
      <c r="C53" s="1632"/>
      <c r="D53" s="1345"/>
      <c r="G53" s="180"/>
      <c r="H53" s="1459"/>
      <c r="J53" s="274"/>
      <c r="BN53" s="1123"/>
    </row>
    <row r="54" spans="1:66" ht="17.25" customHeight="1" x14ac:dyDescent="0.15">
      <c r="A54" s="1123"/>
      <c r="B54" s="1449" t="s">
        <v>803</v>
      </c>
      <c r="C54" s="1462">
        <f>C41*$C$38*365*$C$104</f>
        <v>1913172.9020852458</v>
      </c>
      <c r="D54" s="1119" t="s">
        <v>804</v>
      </c>
      <c r="G54" s="180"/>
      <c r="H54" s="1459"/>
      <c r="J54" s="274"/>
      <c r="BN54" s="1123"/>
    </row>
    <row r="55" spans="1:66" ht="17.25" customHeight="1" x14ac:dyDescent="0.15">
      <c r="A55" s="1123"/>
      <c r="B55" s="1449" t="s">
        <v>805</v>
      </c>
      <c r="C55" s="1462">
        <f>C42*$C$38*365*$C$104</f>
        <v>3826345.8041704921</v>
      </c>
      <c r="D55" s="1119" t="s">
        <v>804</v>
      </c>
      <c r="G55" s="180"/>
      <c r="H55" s="1459"/>
      <c r="J55" s="274"/>
      <c r="BN55" s="1123"/>
    </row>
    <row r="56" spans="1:66" ht="17.25" customHeight="1" x14ac:dyDescent="0.15">
      <c r="A56" s="1123"/>
      <c r="B56" s="1451" t="str">
        <f>B54</f>
        <v>Compression Opex - Low</v>
      </c>
      <c r="C56" s="1463">
        <f>C41*$C$39*365*$C$104</f>
        <v>5739518.7062557368</v>
      </c>
      <c r="D56" s="1120" t="s">
        <v>804</v>
      </c>
      <c r="G56" s="180"/>
      <c r="H56" s="1459"/>
      <c r="J56" s="274"/>
      <c r="BN56" s="1123"/>
    </row>
    <row r="57" spans="1:66" ht="17.25" customHeight="1" x14ac:dyDescent="0.15">
      <c r="A57" s="1123"/>
      <c r="B57" s="1451" t="str">
        <f>B55</f>
        <v>Compression Opex - High</v>
      </c>
      <c r="C57" s="1463">
        <f>C42*$C$39*365*$C$104</f>
        <v>11479037.412511474</v>
      </c>
      <c r="D57" s="1120" t="s">
        <v>804</v>
      </c>
      <c r="G57" s="274"/>
      <c r="H57" s="274"/>
      <c r="J57" s="274"/>
      <c r="BN57" s="1123"/>
    </row>
    <row r="58" spans="1:66" ht="17.25" hidden="1" customHeight="1" x14ac:dyDescent="0.15">
      <c r="A58" s="1123"/>
      <c r="B58" s="274"/>
      <c r="C58" s="1628">
        <f>C46*$C$39*365*$C$104</f>
        <v>0</v>
      </c>
      <c r="D58" s="161" t="s">
        <v>791</v>
      </c>
      <c r="G58" s="274"/>
      <c r="H58" s="274"/>
      <c r="J58" s="274"/>
      <c r="BN58" s="1123"/>
    </row>
    <row r="59" spans="1:66" hidden="1" x14ac:dyDescent="0.15">
      <c r="A59" s="1123"/>
      <c r="B59" s="274" t="s">
        <v>376</v>
      </c>
      <c r="C59" s="1628">
        <f>C47*$C$39*365*$C$104</f>
        <v>0</v>
      </c>
      <c r="D59" s="161" t="s">
        <v>806</v>
      </c>
      <c r="E59" s="166" t="s">
        <v>807</v>
      </c>
      <c r="J59" s="180"/>
      <c r="K59" s="181"/>
      <c r="BN59" s="1123"/>
    </row>
    <row r="60" spans="1:66" ht="16.5" hidden="1" customHeight="1" x14ac:dyDescent="0.15">
      <c r="A60" s="1123"/>
      <c r="B60" s="274"/>
      <c r="C60" s="1628">
        <f>C48*$C$39*365*$C$104</f>
        <v>573951.87062557368</v>
      </c>
      <c r="D60" s="161" t="s">
        <v>808</v>
      </c>
      <c r="E60" s="166" t="s">
        <v>807</v>
      </c>
      <c r="J60" s="180"/>
      <c r="K60" s="181"/>
      <c r="BN60" s="1123"/>
    </row>
    <row r="61" spans="1:66" ht="4.5" customHeight="1" x14ac:dyDescent="0.15">
      <c r="A61" s="1123"/>
      <c r="B61" s="274"/>
      <c r="C61" s="1633"/>
      <c r="J61" s="180"/>
      <c r="K61" s="181"/>
      <c r="BN61" s="1123"/>
    </row>
    <row r="62" spans="1:66" ht="18" hidden="1" customHeight="1" x14ac:dyDescent="0.15">
      <c r="A62" s="1123"/>
      <c r="B62" s="1465"/>
      <c r="C62" s="1634">
        <f>(C35*C42)/C112</f>
        <v>1065170149.2537315</v>
      </c>
      <c r="D62" s="161" t="s">
        <v>809</v>
      </c>
      <c r="J62" s="180"/>
      <c r="K62" s="181"/>
      <c r="BN62" s="1123"/>
    </row>
    <row r="63" spans="1:66" ht="17.25" customHeight="1" x14ac:dyDescent="0.15">
      <c r="A63" s="1123"/>
      <c r="B63" s="1460" t="s">
        <v>955</v>
      </c>
      <c r="C63" s="1635"/>
      <c r="D63" s="1345"/>
      <c r="J63" s="180"/>
      <c r="K63" s="181"/>
      <c r="BN63" s="1123"/>
    </row>
    <row r="64" spans="1:66" ht="17.25" hidden="1" customHeight="1" x14ac:dyDescent="0.15">
      <c r="A64" s="1123"/>
      <c r="B64" s="1398" t="s">
        <v>811</v>
      </c>
      <c r="C64" s="1636">
        <f>C44*C62</f>
        <v>10651701.492537316</v>
      </c>
      <c r="J64" s="180"/>
      <c r="K64" s="181"/>
      <c r="BN64" s="1123"/>
    </row>
    <row r="65" spans="1:66" ht="17.25" customHeight="1" x14ac:dyDescent="0.15">
      <c r="A65" s="1123"/>
      <c r="B65" s="1449" t="s">
        <v>803</v>
      </c>
      <c r="C65" s="1469">
        <f>$C$44*G48</f>
        <v>14868</v>
      </c>
      <c r="D65" s="1119" t="s">
        <v>812</v>
      </c>
      <c r="J65" s="180"/>
      <c r="K65" s="181"/>
      <c r="BN65" s="1123"/>
    </row>
    <row r="66" spans="1:66" ht="17.25" customHeight="1" x14ac:dyDescent="0.15">
      <c r="A66" s="1123"/>
      <c r="B66" s="1449" t="s">
        <v>805</v>
      </c>
      <c r="C66" s="1469">
        <f>$C$44*H51</f>
        <v>152928</v>
      </c>
      <c r="D66" s="1119" t="s">
        <v>812</v>
      </c>
      <c r="J66" s="180"/>
      <c r="K66" s="181"/>
      <c r="BN66" s="1123"/>
    </row>
    <row r="67" spans="1:66" ht="17.25" customHeight="1" x14ac:dyDescent="0.15">
      <c r="A67" s="1123"/>
      <c r="B67" s="1451" t="str">
        <f>B65</f>
        <v>Compression Opex - Low</v>
      </c>
      <c r="C67" s="1472">
        <f>$C$45*G48</f>
        <v>59472</v>
      </c>
      <c r="D67" s="1120" t="s">
        <v>813</v>
      </c>
      <c r="J67" s="180"/>
      <c r="K67" s="181"/>
      <c r="BN67" s="1123"/>
    </row>
    <row r="68" spans="1:66" ht="17.25" customHeight="1" x14ac:dyDescent="0.15">
      <c r="A68" s="1123"/>
      <c r="B68" s="1451" t="str">
        <f>B66</f>
        <v>Compression Opex - High</v>
      </c>
      <c r="C68" s="1472">
        <f>$C$45*H51</f>
        <v>611712</v>
      </c>
      <c r="D68" s="1120" t="s">
        <v>814</v>
      </c>
      <c r="J68" s="180"/>
      <c r="K68" s="181"/>
      <c r="BN68" s="1123"/>
    </row>
    <row r="69" spans="1:66" ht="9" customHeight="1" x14ac:dyDescent="0.15">
      <c r="A69" s="1123"/>
      <c r="B69" s="1398"/>
      <c r="C69" s="1636"/>
      <c r="J69" s="180"/>
      <c r="K69" s="181"/>
      <c r="BN69" s="1123"/>
    </row>
    <row r="70" spans="1:66" ht="17.25" hidden="1" customHeight="1" x14ac:dyDescent="0.15">
      <c r="A70" s="1123"/>
      <c r="B70" s="1398"/>
      <c r="C70" s="1636"/>
      <c r="J70" s="180"/>
      <c r="K70" s="181"/>
      <c r="BN70" s="1123"/>
    </row>
    <row r="71" spans="1:66" hidden="1" x14ac:dyDescent="0.15">
      <c r="A71" s="1123"/>
      <c r="B71" s="274"/>
      <c r="C71" s="1637"/>
      <c r="J71" s="180"/>
      <c r="K71" s="181"/>
      <c r="BN71" s="1123"/>
    </row>
    <row r="72" spans="1:66" x14ac:dyDescent="0.15">
      <c r="A72" s="1123"/>
      <c r="B72" s="747" t="s">
        <v>481</v>
      </c>
      <c r="C72" s="1603"/>
      <c r="D72" s="1443" t="s">
        <v>784</v>
      </c>
      <c r="J72" s="180"/>
      <c r="K72" s="181"/>
      <c r="BN72" s="1123"/>
    </row>
    <row r="73" spans="1:66" x14ac:dyDescent="0.15">
      <c r="A73" s="1123"/>
      <c r="B73" s="274" t="s">
        <v>815</v>
      </c>
      <c r="C73" s="1473">
        <f>'Ship Capacity &amp; Loading'!G76</f>
        <v>2548.8000000000002</v>
      </c>
      <c r="D73" s="161" t="s">
        <v>758</v>
      </c>
      <c r="J73" s="180"/>
      <c r="K73" s="181"/>
      <c r="BN73" s="1123"/>
    </row>
    <row r="74" spans="1:66" ht="15" x14ac:dyDescent="0.2">
      <c r="A74" s="1123"/>
      <c r="B74" s="274" t="s">
        <v>816</v>
      </c>
      <c r="C74" s="1637">
        <v>60</v>
      </c>
      <c r="D74" s="161" t="s">
        <v>248</v>
      </c>
      <c r="E74" s="1671" t="s">
        <v>817</v>
      </c>
      <c r="F74" s="1588"/>
      <c r="G74" s="1130"/>
      <c r="H74" s="1130"/>
      <c r="I74" s="1130"/>
      <c r="J74" s="1130"/>
      <c r="K74" s="1130"/>
      <c r="BN74" s="1123"/>
    </row>
    <row r="75" spans="1:66" ht="16.5" customHeight="1" x14ac:dyDescent="0.15">
      <c r="A75" s="1123"/>
      <c r="B75" s="274" t="s">
        <v>818</v>
      </c>
      <c r="C75" s="1637">
        <f>D24/(C73*1000)</f>
        <v>700</v>
      </c>
      <c r="D75" s="161" t="s">
        <v>819</v>
      </c>
      <c r="E75" s="375"/>
      <c r="BN75" s="1123"/>
    </row>
    <row r="76" spans="1:66" ht="16.5" customHeight="1" x14ac:dyDescent="0.15">
      <c r="A76" s="1123"/>
      <c r="B76" s="274" t="s">
        <v>820</v>
      </c>
      <c r="C76" s="1637">
        <f>D25/(C73*1000)</f>
        <v>2000</v>
      </c>
      <c r="D76" s="161" t="s">
        <v>819</v>
      </c>
      <c r="E76" s="375"/>
      <c r="BN76" s="1123"/>
    </row>
    <row r="77" spans="1:66" ht="19.5" customHeight="1" x14ac:dyDescent="0.15">
      <c r="A77" s="1123"/>
      <c r="B77" s="274" t="s">
        <v>821</v>
      </c>
      <c r="C77" s="1637">
        <f>$C$75*D26</f>
        <v>14</v>
      </c>
      <c r="D77" s="161" t="s">
        <v>819</v>
      </c>
      <c r="F77" s="1596"/>
      <c r="M77" s="166"/>
      <c r="BN77" s="1123"/>
    </row>
    <row r="78" spans="1:66" ht="19.5" customHeight="1" x14ac:dyDescent="0.15">
      <c r="A78" s="1123"/>
      <c r="B78" s="274" t="s">
        <v>822</v>
      </c>
      <c r="C78" s="1637">
        <f>$C$75*D27</f>
        <v>28</v>
      </c>
      <c r="D78" s="161" t="s">
        <v>819</v>
      </c>
      <c r="F78" s="1597" t="str">
        <f>B81</f>
        <v>Production Rate  H2</v>
      </c>
      <c r="G78" s="1348" cm="1">
        <f t="array" ref="G78:H78">C81:D81</f>
        <v>230717376</v>
      </c>
      <c r="H78" s="1349" t="str">
        <v>kg/year</v>
      </c>
      <c r="M78" s="166"/>
      <c r="BN78" s="1123"/>
    </row>
    <row r="79" spans="1:66" ht="19.5" customHeight="1" x14ac:dyDescent="0.15">
      <c r="A79" s="1123"/>
      <c r="B79" s="274" t="s">
        <v>823</v>
      </c>
      <c r="C79" s="1637">
        <f>$C$76*D26</f>
        <v>40</v>
      </c>
      <c r="D79" s="161" t="s">
        <v>819</v>
      </c>
      <c r="F79" s="1598" t="str" cm="1">
        <f t="array" ref="F79:G80">B109:C110</f>
        <v>Inflation Factor</v>
      </c>
      <c r="G79" s="1346">
        <v>0</v>
      </c>
      <c r="H79" s="1347"/>
      <c r="M79" s="166"/>
      <c r="BN79" s="1123"/>
    </row>
    <row r="80" spans="1:66" ht="19.5" customHeight="1" x14ac:dyDescent="0.15">
      <c r="A80" s="1123"/>
      <c r="B80" s="274" t="s">
        <v>824</v>
      </c>
      <c r="C80" s="1637">
        <f>$C$76*D27</f>
        <v>80</v>
      </c>
      <c r="D80" s="161" t="s">
        <v>819</v>
      </c>
      <c r="F80" s="1598" t="str">
        <v>Discount Rate</v>
      </c>
      <c r="G80" s="1346">
        <v>6.9800000000000001E-2</v>
      </c>
      <c r="H80" s="1347"/>
      <c r="M80" s="166"/>
      <c r="BN80" s="1123"/>
    </row>
    <row r="81" spans="1:66" ht="16" x14ac:dyDescent="0.2">
      <c r="A81" s="1123"/>
      <c r="B81" s="1474" t="s">
        <v>825</v>
      </c>
      <c r="C81" s="1475">
        <f>((C73*1000*C111)/C74)*C82</f>
        <v>230717376</v>
      </c>
      <c r="D81" s="1476" t="s">
        <v>826</v>
      </c>
      <c r="E81" s="375"/>
      <c r="F81" s="1599" t="s">
        <v>484</v>
      </c>
      <c r="G81" s="1333">
        <v>60</v>
      </c>
      <c r="H81" s="1344"/>
      <c r="I81" s="187"/>
      <c r="J81" s="188"/>
      <c r="K81" s="189"/>
      <c r="M81" s="181"/>
      <c r="BN81" s="1123"/>
    </row>
    <row r="82" spans="1:66" ht="14.25" customHeight="1" x14ac:dyDescent="0.15">
      <c r="A82" s="1123"/>
      <c r="B82" s="274" t="s">
        <v>827</v>
      </c>
      <c r="C82" s="1541">
        <f>'[3]Assignment Data'!F22</f>
        <v>0.62</v>
      </c>
      <c r="F82" s="1600" t="str" cm="1">
        <f t="array" ref="F82:H83">B85:D86</f>
        <v>Total Electrolyser Capex (Low)</v>
      </c>
      <c r="G82" s="189">
        <v>1784160000.0000002</v>
      </c>
      <c r="H82" s="1338" t="str">
        <v>A$</v>
      </c>
      <c r="I82" s="187"/>
      <c r="J82" s="188"/>
      <c r="K82" s="189"/>
      <c r="M82" s="181"/>
      <c r="BN82" s="1123"/>
    </row>
    <row r="83" spans="1:66" ht="15.75" customHeight="1" x14ac:dyDescent="0.15">
      <c r="A83" s="1123"/>
      <c r="B83" s="274"/>
      <c r="C83" s="1541"/>
      <c r="F83" s="1599" t="str">
        <v>Total Electrolyser Capex (High)</v>
      </c>
      <c r="G83" s="1332">
        <v>5097600000</v>
      </c>
      <c r="H83" s="1344" t="str">
        <v>A$</v>
      </c>
      <c r="I83" s="187"/>
      <c r="J83" s="188"/>
      <c r="K83" s="189"/>
      <c r="M83" s="181"/>
      <c r="BN83" s="1123"/>
    </row>
    <row r="84" spans="1:66" x14ac:dyDescent="0.15">
      <c r="A84" s="1123"/>
      <c r="B84" s="1453" t="s">
        <v>828</v>
      </c>
      <c r="C84" s="1542"/>
      <c r="D84" s="1345"/>
      <c r="F84" s="1600" t="str" cm="1">
        <f t="array" ref="F84:H84">B88:D88</f>
        <v>Electrolyser Opex - Low</v>
      </c>
      <c r="G84" s="189">
        <v>35683200.000000007</v>
      </c>
      <c r="H84" s="1338" t="str">
        <v>A$/year</v>
      </c>
      <c r="I84" s="187"/>
      <c r="J84" s="188"/>
      <c r="K84" s="189"/>
      <c r="M84" s="181"/>
      <c r="BN84" s="1123"/>
    </row>
    <row r="85" spans="1:66" x14ac:dyDescent="0.15">
      <c r="A85" s="1123"/>
      <c r="B85" s="1145" t="s">
        <v>829</v>
      </c>
      <c r="C85" s="1479">
        <f>C73*C75*1000</f>
        <v>1784160000.0000002</v>
      </c>
      <c r="D85" s="1480" t="s">
        <v>830</v>
      </c>
      <c r="F85" s="1599" t="str" cm="1">
        <f t="array" ref="F85:H85">B91:D91</f>
        <v>Electrolyser Opex - High</v>
      </c>
      <c r="G85" s="1332">
        <v>203904000</v>
      </c>
      <c r="H85" s="1344" t="str">
        <v>A$/year</v>
      </c>
      <c r="I85" s="187"/>
      <c r="J85" s="188"/>
      <c r="K85" s="189"/>
      <c r="M85" s="181"/>
      <c r="BN85" s="1123"/>
    </row>
    <row r="86" spans="1:66" ht="18.75" customHeight="1" x14ac:dyDescent="0.15">
      <c r="A86" s="1123"/>
      <c r="B86" s="1146" t="s">
        <v>831</v>
      </c>
      <c r="C86" s="1481">
        <f>C73*C76*1000</f>
        <v>5097600000</v>
      </c>
      <c r="D86" s="1482" t="s">
        <v>830</v>
      </c>
      <c r="E86" s="1394"/>
      <c r="F86" s="1600" t="str" cm="1">
        <f t="array" ref="F86:H86">B122:D122</f>
        <v>Current Hydrogen Price, C1</v>
      </c>
      <c r="G86" s="161">
        <v>5.3482000000000003</v>
      </c>
      <c r="H86" s="1339" t="str">
        <v>AUD/kg (Low)</v>
      </c>
      <c r="I86" s="187"/>
      <c r="J86" s="188"/>
      <c r="K86" s="189"/>
      <c r="M86" s="181"/>
      <c r="BN86" s="1123"/>
    </row>
    <row r="87" spans="1:66" ht="20.25" customHeight="1" x14ac:dyDescent="0.15">
      <c r="A87" s="1123"/>
      <c r="B87" s="1453" t="s">
        <v>832</v>
      </c>
      <c r="C87" s="1638"/>
      <c r="D87" s="1375"/>
      <c r="F87" s="1599" t="str">
        <f>F86</f>
        <v>Current Hydrogen Price, C1</v>
      </c>
      <c r="G87" s="1350" cm="1">
        <f t="array" ref="G87:H87">C123:D123</f>
        <v>16.730999999999998</v>
      </c>
      <c r="H87" s="1343" t="str">
        <v>AUD/kg (High)</v>
      </c>
      <c r="I87" s="187"/>
      <c r="J87" s="188"/>
      <c r="K87" s="189"/>
      <c r="M87" s="181"/>
      <c r="BN87" s="1123"/>
    </row>
    <row r="88" spans="1:66" ht="18.75" customHeight="1" x14ac:dyDescent="0.15">
      <c r="A88" s="1123"/>
      <c r="B88" s="1449" t="s">
        <v>833</v>
      </c>
      <c r="C88" s="1484">
        <f>C77*$C$73*1000</f>
        <v>35683200.000000007</v>
      </c>
      <c r="D88" s="1480" t="s">
        <v>804</v>
      </c>
      <c r="F88" s="1600" t="s">
        <v>834</v>
      </c>
      <c r="G88" s="1340">
        <f>BN139</f>
        <v>1.4314322421432712</v>
      </c>
      <c r="H88" s="1339" t="s">
        <v>835</v>
      </c>
      <c r="I88" s="187"/>
      <c r="J88" s="188"/>
      <c r="K88" s="189"/>
      <c r="M88" s="181"/>
      <c r="BN88" s="1123"/>
    </row>
    <row r="89" spans="1:66" ht="18.75" customHeight="1" x14ac:dyDescent="0.15">
      <c r="A89" s="1123"/>
      <c r="B89" s="1449" t="s">
        <v>836</v>
      </c>
      <c r="C89" s="1484">
        <f>C78*$C$73*1000</f>
        <v>71366400.000000015</v>
      </c>
      <c r="D89" s="1480" t="s">
        <v>804</v>
      </c>
      <c r="F89" s="1599" t="s">
        <v>834</v>
      </c>
      <c r="G89" s="1342">
        <f>BN145</f>
        <v>8.9791951108439729</v>
      </c>
      <c r="H89" s="1343" t="s">
        <v>837</v>
      </c>
      <c r="I89" s="187"/>
      <c r="J89" s="188"/>
      <c r="K89" s="189"/>
      <c r="M89" s="181"/>
      <c r="BN89" s="1123"/>
    </row>
    <row r="90" spans="1:66" ht="18.75" customHeight="1" x14ac:dyDescent="0.15">
      <c r="A90" s="1123"/>
      <c r="B90" s="1451" t="s">
        <v>833</v>
      </c>
      <c r="C90" s="1481">
        <f>C79*$C$73*1000</f>
        <v>101952000</v>
      </c>
      <c r="D90" s="1482" t="s">
        <v>804</v>
      </c>
      <c r="H90" s="187"/>
      <c r="I90" s="187"/>
      <c r="J90" s="188"/>
      <c r="K90" s="189"/>
      <c r="M90" s="181"/>
      <c r="BN90" s="1123"/>
    </row>
    <row r="91" spans="1:66" ht="18.75" customHeight="1" x14ac:dyDescent="0.15">
      <c r="A91" s="1123"/>
      <c r="B91" s="1451" t="s">
        <v>836</v>
      </c>
      <c r="C91" s="1481">
        <f>C80*$C$73*1000</f>
        <v>203904000</v>
      </c>
      <c r="D91" s="1482" t="s">
        <v>804</v>
      </c>
      <c r="H91" s="187"/>
      <c r="I91" s="187"/>
      <c r="J91" s="188"/>
      <c r="K91" s="189"/>
      <c r="M91" s="181"/>
      <c r="BN91" s="1123"/>
    </row>
    <row r="92" spans="1:66" ht="18.75" hidden="1" customHeight="1" x14ac:dyDescent="0.15">
      <c r="A92" s="1123"/>
      <c r="B92" s="274"/>
      <c r="C92" s="1437"/>
      <c r="D92" s="420"/>
      <c r="H92" s="187"/>
      <c r="I92" s="187"/>
      <c r="J92" s="188"/>
      <c r="K92" s="189"/>
      <c r="M92" s="181"/>
      <c r="BN92" s="1123"/>
    </row>
    <row r="93" spans="1:66" ht="18.75" hidden="1" customHeight="1" x14ac:dyDescent="0.15">
      <c r="A93" s="1123"/>
      <c r="B93" s="274"/>
      <c r="C93" s="1437"/>
      <c r="D93" s="420"/>
      <c r="H93" s="187"/>
      <c r="I93" s="187"/>
      <c r="J93" s="188"/>
      <c r="K93" s="189"/>
      <c r="M93" s="181"/>
      <c r="BN93" s="1123"/>
    </row>
    <row r="94" spans="1:66" ht="7.5" customHeight="1" x14ac:dyDescent="0.15">
      <c r="A94" s="2621"/>
      <c r="B94" s="274"/>
      <c r="H94" s="187"/>
      <c r="I94" s="187"/>
      <c r="J94" s="188"/>
      <c r="K94" s="189"/>
      <c r="M94" s="181"/>
      <c r="BN94" s="1123"/>
    </row>
    <row r="95" spans="1:66" x14ac:dyDescent="0.15">
      <c r="A95" s="2622"/>
      <c r="B95" s="747" t="s">
        <v>838</v>
      </c>
      <c r="C95" s="1603"/>
      <c r="D95" s="1443" t="s">
        <v>784</v>
      </c>
      <c r="H95" s="187"/>
      <c r="I95" s="187"/>
      <c r="J95" s="188"/>
      <c r="K95" s="189"/>
      <c r="M95" s="181"/>
      <c r="BN95" s="1123"/>
    </row>
    <row r="96" spans="1:66" x14ac:dyDescent="0.15">
      <c r="A96" s="1123"/>
      <c r="B96" s="274" t="s">
        <v>839</v>
      </c>
      <c r="C96" s="1578">
        <v>15</v>
      </c>
      <c r="D96" s="161" t="s">
        <v>840</v>
      </c>
      <c r="H96" s="187"/>
      <c r="I96" s="187"/>
      <c r="J96" s="188"/>
      <c r="K96" s="189"/>
      <c r="M96" s="181"/>
      <c r="BN96" s="1123"/>
    </row>
    <row r="97" spans="1:66" ht="17.25" customHeight="1" x14ac:dyDescent="0.2">
      <c r="A97" s="1123"/>
      <c r="B97" s="274" t="s">
        <v>841</v>
      </c>
      <c r="C97" s="1637">
        <f>D29</f>
        <v>3.3649999999999998</v>
      </c>
      <c r="D97" s="161" t="s">
        <v>779</v>
      </c>
      <c r="E97" s="1671" t="s">
        <v>778</v>
      </c>
      <c r="F97" s="1588"/>
      <c r="G97" s="1130"/>
      <c r="H97" s="1130"/>
      <c r="I97" s="1130"/>
      <c r="BN97" s="1123"/>
    </row>
    <row r="98" spans="1:66" ht="18" customHeight="1" x14ac:dyDescent="0.15">
      <c r="A98" s="1123"/>
      <c r="B98" s="274" t="s">
        <v>842</v>
      </c>
      <c r="C98" s="1639">
        <f>C96*0.001*C97</f>
        <v>5.0474999999999992E-2</v>
      </c>
      <c r="D98" s="161" t="s">
        <v>843</v>
      </c>
      <c r="BN98" s="1123"/>
    </row>
    <row r="99" spans="1:66" x14ac:dyDescent="0.15">
      <c r="A99" s="1123"/>
      <c r="B99" s="274" t="s">
        <v>844</v>
      </c>
      <c r="C99" s="1529">
        <f>C98*C81</f>
        <v>11645459.553599998</v>
      </c>
      <c r="D99" s="161" t="s">
        <v>804</v>
      </c>
      <c r="BN99" s="1123"/>
    </row>
    <row r="100" spans="1:66" customFormat="1" ht="15" x14ac:dyDescent="0.2">
      <c r="A100" s="286"/>
      <c r="B100" s="274" t="s">
        <v>845</v>
      </c>
      <c r="C100" s="1640">
        <v>0.02</v>
      </c>
      <c r="D100" s="161" t="s">
        <v>696</v>
      </c>
      <c r="E100" s="147"/>
      <c r="F100" s="361"/>
      <c r="H100" s="161"/>
      <c r="BN100" s="286"/>
    </row>
    <row r="101" spans="1:66" customFormat="1" ht="6.75" customHeight="1" x14ac:dyDescent="0.2">
      <c r="A101" s="286"/>
      <c r="B101" s="274"/>
      <c r="C101" s="1640"/>
      <c r="D101" s="161"/>
      <c r="E101" s="147"/>
      <c r="F101" s="361"/>
      <c r="H101" s="161"/>
      <c r="BN101" s="286"/>
    </row>
    <row r="102" spans="1:66" customFormat="1" ht="15" x14ac:dyDescent="0.2">
      <c r="A102" s="286"/>
      <c r="B102" s="747" t="s">
        <v>846</v>
      </c>
      <c r="C102" s="1641"/>
      <c r="D102" s="747" t="s">
        <v>784</v>
      </c>
      <c r="E102" s="147"/>
      <c r="F102" s="361"/>
      <c r="BN102" s="286"/>
    </row>
    <row r="103" spans="1:66" customFormat="1" ht="15" x14ac:dyDescent="0.2">
      <c r="A103" s="286"/>
      <c r="B103" s="274" t="s">
        <v>847</v>
      </c>
      <c r="C103" s="1642">
        <f>'[2]20241230 Open Electricity'!$AD$368</f>
        <v>102.82426229508197</v>
      </c>
      <c r="D103" s="161" t="s">
        <v>848</v>
      </c>
      <c r="E103" s="147"/>
      <c r="F103" s="361"/>
      <c r="BN103" s="286"/>
    </row>
    <row r="104" spans="1:66" customFormat="1" ht="15" x14ac:dyDescent="0.2">
      <c r="A104" s="286"/>
      <c r="B104" s="274"/>
      <c r="C104" s="1642">
        <f>C103/1000</f>
        <v>0.10282426229508196</v>
      </c>
      <c r="D104" s="161" t="s">
        <v>641</v>
      </c>
      <c r="E104" s="147"/>
      <c r="F104" s="361"/>
      <c r="BN104" s="286"/>
    </row>
    <row r="105" spans="1:66" customFormat="1" ht="15" x14ac:dyDescent="0.2">
      <c r="A105" s="286"/>
      <c r="B105" s="274" t="s">
        <v>850</v>
      </c>
      <c r="C105" s="1622">
        <f>C73*C111*C82</f>
        <v>13843042.560000001</v>
      </c>
      <c r="D105" s="161" t="s">
        <v>851</v>
      </c>
      <c r="E105" s="1672"/>
      <c r="F105" s="1121"/>
      <c r="BN105" s="286"/>
    </row>
    <row r="106" spans="1:66" customFormat="1" ht="15" x14ac:dyDescent="0.2">
      <c r="A106" s="286"/>
      <c r="B106" s="274" t="s">
        <v>853</v>
      </c>
      <c r="C106" s="1643">
        <f>C105*C103</f>
        <v>1423400639.151423</v>
      </c>
      <c r="D106" s="161" t="s">
        <v>804</v>
      </c>
      <c r="E106" s="147"/>
      <c r="F106" s="361"/>
      <c r="BN106" s="286"/>
    </row>
    <row r="107" spans="1:66" customFormat="1" ht="9.75" customHeight="1" x14ac:dyDescent="0.2">
      <c r="A107" s="286"/>
      <c r="B107" s="274"/>
      <c r="C107" s="1644"/>
      <c r="D107" s="161"/>
      <c r="E107" s="147"/>
      <c r="F107" s="361"/>
      <c r="BN107" s="286"/>
    </row>
    <row r="108" spans="1:66" x14ac:dyDescent="0.15">
      <c r="A108" s="1123"/>
      <c r="B108" s="747"/>
      <c r="C108" s="1645"/>
      <c r="D108" s="747" t="s">
        <v>784</v>
      </c>
      <c r="BN108" s="1123"/>
    </row>
    <row r="109" spans="1:66" ht="15" x14ac:dyDescent="0.2">
      <c r="A109" s="1123"/>
      <c r="B109" s="274" t="s">
        <v>854</v>
      </c>
      <c r="C109" s="1646">
        <v>0</v>
      </c>
      <c r="D109" s="161" t="s">
        <v>855</v>
      </c>
      <c r="E109" s="1671" t="s">
        <v>856</v>
      </c>
      <c r="F109" s="1601" t="s">
        <v>857</v>
      </c>
      <c r="G109" s="1130"/>
      <c r="H109" s="1130"/>
      <c r="I109" s="1130"/>
      <c r="J109" s="1130"/>
      <c r="BN109" s="1123"/>
    </row>
    <row r="110" spans="1:66" ht="15" x14ac:dyDescent="0.2">
      <c r="A110" s="1123"/>
      <c r="B110" s="274" t="s">
        <v>858</v>
      </c>
      <c r="C110" s="1646">
        <v>6.9800000000000001E-2</v>
      </c>
      <c r="D110" s="161" t="s">
        <v>855</v>
      </c>
      <c r="E110" s="1671" t="s">
        <v>859</v>
      </c>
      <c r="F110" s="1588"/>
      <c r="G110" s="1130"/>
      <c r="H110" s="1130"/>
      <c r="I110" s="1130"/>
      <c r="J110" s="1130"/>
      <c r="BN110" s="1123"/>
    </row>
    <row r="111" spans="1:66" x14ac:dyDescent="0.15">
      <c r="A111" s="1123"/>
      <c r="B111" s="274" t="s">
        <v>860</v>
      </c>
      <c r="C111" s="1647">
        <v>8760</v>
      </c>
      <c r="D111" s="161" t="s">
        <v>861</v>
      </c>
      <c r="BN111" s="1123"/>
    </row>
    <row r="112" spans="1:66" ht="15.75" customHeight="1" x14ac:dyDescent="0.15">
      <c r="A112" s="2623"/>
      <c r="B112" s="1398" t="s">
        <v>862</v>
      </c>
      <c r="C112" s="1648">
        <v>0.67</v>
      </c>
      <c r="D112" s="420" t="s">
        <v>475</v>
      </c>
      <c r="E112" s="1122" t="s">
        <v>863</v>
      </c>
      <c r="BN112" s="1123"/>
    </row>
    <row r="113" spans="1:66" ht="9" customHeight="1" x14ac:dyDescent="0.15">
      <c r="A113" s="2623"/>
      <c r="B113" s="1398"/>
      <c r="C113" s="1648"/>
      <c r="D113" s="420"/>
      <c r="E113" s="1122"/>
      <c r="BN113" s="1123"/>
    </row>
    <row r="114" spans="1:66" ht="15.75" hidden="1" customHeight="1" x14ac:dyDescent="0.15">
      <c r="A114" s="2623"/>
      <c r="B114" s="1460" t="s">
        <v>864</v>
      </c>
      <c r="C114" s="1649"/>
      <c r="D114" s="1375"/>
      <c r="E114" s="1122"/>
      <c r="BN114" s="1123"/>
    </row>
    <row r="115" spans="1:66" ht="15.75" hidden="1" customHeight="1" x14ac:dyDescent="0.15">
      <c r="A115" s="2623"/>
      <c r="B115" s="1398" t="str">
        <f>B19</f>
        <v>Cost of Transportation - Pipeline</v>
      </c>
      <c r="C115" s="1648">
        <f>D20</f>
        <v>1030000</v>
      </c>
      <c r="D115" s="420" t="s">
        <v>865</v>
      </c>
      <c r="E115" s="1122"/>
      <c r="BN115" s="1123"/>
    </row>
    <row r="116" spans="1:66" ht="15.75" hidden="1" customHeight="1" x14ac:dyDescent="0.15">
      <c r="A116" s="2623"/>
      <c r="B116" s="1398" t="s">
        <v>866</v>
      </c>
      <c r="C116" s="1648">
        <f>D21</f>
        <v>1550000</v>
      </c>
      <c r="D116" s="420" t="s">
        <v>867</v>
      </c>
      <c r="E116" s="1122"/>
      <c r="BN116" s="1123"/>
    </row>
    <row r="117" spans="1:66" ht="15.75" hidden="1" customHeight="1" x14ac:dyDescent="0.15">
      <c r="A117" s="2623"/>
      <c r="B117" s="1398" t="s">
        <v>868</v>
      </c>
      <c r="C117" s="1648">
        <f>SUM(C115:C116)</f>
        <v>2580000</v>
      </c>
      <c r="D117" s="420" t="s">
        <v>830</v>
      </c>
      <c r="E117" s="1122"/>
      <c r="BN117" s="1123"/>
    </row>
    <row r="118" spans="1:66" ht="15.75" hidden="1" customHeight="1" x14ac:dyDescent="0.15">
      <c r="A118" s="2623"/>
      <c r="B118" s="1398"/>
      <c r="C118" s="1648"/>
      <c r="D118" s="420"/>
      <c r="E118" s="1122"/>
      <c r="BN118" s="1123"/>
    </row>
    <row r="119" spans="1:66" ht="15.75" hidden="1" customHeight="1" x14ac:dyDescent="0.15">
      <c r="A119" s="2623"/>
      <c r="B119" s="1398"/>
      <c r="C119" s="1648"/>
      <c r="D119" s="420"/>
      <c r="E119" s="1122"/>
      <c r="BN119" s="1123"/>
    </row>
    <row r="120" spans="1:66" ht="15.75" hidden="1" customHeight="1" x14ac:dyDescent="0.15">
      <c r="A120" s="2623"/>
      <c r="B120" s="1398"/>
      <c r="C120" s="1648"/>
      <c r="D120" s="420"/>
      <c r="E120" s="1122"/>
      <c r="BN120" s="1123"/>
    </row>
    <row r="121" spans="1:66" ht="17.25" customHeight="1" x14ac:dyDescent="0.15">
      <c r="A121" s="2623"/>
      <c r="B121" s="1500" t="s">
        <v>869</v>
      </c>
      <c r="C121" s="1650"/>
      <c r="D121" s="1443" t="s">
        <v>784</v>
      </c>
      <c r="E121" s="1122"/>
      <c r="BN121" s="1123"/>
    </row>
    <row r="122" spans="1:66" ht="15.75" customHeight="1" x14ac:dyDescent="0.15">
      <c r="A122" s="2623"/>
      <c r="B122" s="1398" t="s">
        <v>870</v>
      </c>
      <c r="C122" s="1648">
        <f>'Hydrogen Prices'!$C$42</f>
        <v>5.3482000000000003</v>
      </c>
      <c r="D122" s="420" t="s">
        <v>871</v>
      </c>
      <c r="E122" s="1122"/>
      <c r="BN122" s="1123"/>
    </row>
    <row r="123" spans="1:66" ht="15.75" customHeight="1" x14ac:dyDescent="0.15">
      <c r="A123" s="2623"/>
      <c r="B123" s="1398"/>
      <c r="C123" s="1648">
        <f>'Hydrogen Prices'!C43</f>
        <v>16.730999999999998</v>
      </c>
      <c r="D123" s="420" t="s">
        <v>872</v>
      </c>
      <c r="E123" s="1122"/>
      <c r="BN123" s="1123"/>
    </row>
    <row r="124" spans="1:66" ht="19.5" customHeight="1" x14ac:dyDescent="0.15">
      <c r="A124" s="2623"/>
      <c r="B124" s="1398" t="s">
        <v>492</v>
      </c>
      <c r="C124" s="1648">
        <f>'Hydrogen Prices'!D41</f>
        <v>0.8</v>
      </c>
      <c r="D124" s="420"/>
      <c r="E124" s="1122"/>
      <c r="BN124" s="1123"/>
    </row>
    <row r="125" spans="1:66" ht="15.75" customHeight="1" x14ac:dyDescent="0.15">
      <c r="A125" s="2623"/>
      <c r="B125" s="1398"/>
      <c r="C125" s="1648">
        <f>'Hydrogen Prices'!E41</f>
        <v>0.85</v>
      </c>
      <c r="D125" s="420"/>
      <c r="E125" s="1122"/>
      <c r="BN125" s="1123"/>
    </row>
    <row r="126" spans="1:66" ht="15.75" customHeight="1" x14ac:dyDescent="0.15">
      <c r="A126" s="2623"/>
      <c r="B126" s="1398"/>
      <c r="C126" s="1648">
        <f>'Hydrogen Prices'!F41</f>
        <v>0.9</v>
      </c>
      <c r="D126" s="420"/>
      <c r="E126" s="1122"/>
      <c r="BN126" s="1123"/>
    </row>
    <row r="127" spans="1:66" ht="9.75" customHeight="1" x14ac:dyDescent="0.15">
      <c r="A127" s="2623"/>
      <c r="B127" s="1502"/>
      <c r="C127" s="1650"/>
      <c r="D127" s="1503"/>
      <c r="E127" s="1122"/>
      <c r="BN127" s="1123"/>
    </row>
    <row r="128" spans="1:66" ht="15.75" customHeight="1" x14ac:dyDescent="0.15">
      <c r="A128" s="2623"/>
      <c r="B128" s="1398" t="s">
        <v>873</v>
      </c>
      <c r="C128" s="1651">
        <v>1.5</v>
      </c>
      <c r="D128" s="420" t="s">
        <v>874</v>
      </c>
      <c r="E128" s="1122"/>
      <c r="BN128" s="1123"/>
    </row>
    <row r="129" spans="1:66" ht="15.75" customHeight="1" x14ac:dyDescent="0.15">
      <c r="A129" s="2623"/>
      <c r="B129" s="1398" t="s">
        <v>875</v>
      </c>
      <c r="C129" s="1652">
        <v>3.85E-2</v>
      </c>
      <c r="D129" s="420"/>
      <c r="E129" s="1673" t="s">
        <v>876</v>
      </c>
      <c r="F129" s="1588"/>
      <c r="G129" s="1130"/>
      <c r="H129" s="1130"/>
      <c r="I129" s="1130"/>
      <c r="BN129" s="1123"/>
    </row>
    <row r="130" spans="1:66" ht="15.75" customHeight="1" x14ac:dyDescent="0.15">
      <c r="A130" s="2623"/>
      <c r="B130" s="1398"/>
      <c r="C130" s="1648"/>
      <c r="D130" s="420"/>
      <c r="E130" s="1122"/>
      <c r="BN130" s="1123"/>
    </row>
    <row r="131" spans="1:66" ht="16.5" customHeight="1" x14ac:dyDescent="0.15">
      <c r="A131" s="2619"/>
      <c r="B131" s="1506" t="s">
        <v>877</v>
      </c>
      <c r="C131" s="1438"/>
      <c r="D131" s="1440"/>
      <c r="E131" s="1667"/>
      <c r="F131" s="1592"/>
      <c r="G131" s="1440"/>
      <c r="H131" s="1440"/>
      <c r="I131" s="1440"/>
      <c r="J131" s="1440"/>
      <c r="K131" s="1440"/>
      <c r="L131" s="1440"/>
      <c r="M131" s="1440"/>
      <c r="N131" s="1440"/>
      <c r="O131" s="1440"/>
      <c r="P131" s="1440"/>
      <c r="Q131" s="1440"/>
      <c r="R131" s="1440"/>
      <c r="S131" s="1440"/>
      <c r="T131" s="1440"/>
      <c r="U131" s="1440"/>
      <c r="V131" s="1440"/>
      <c r="W131" s="1440"/>
      <c r="X131" s="1440"/>
      <c r="Y131" s="1440"/>
      <c r="Z131" s="1440"/>
      <c r="AA131" s="1440"/>
      <c r="AB131" s="1440"/>
      <c r="AC131" s="1440"/>
      <c r="AD131" s="1440"/>
      <c r="AE131" s="1440"/>
      <c r="AF131" s="1440"/>
      <c r="AG131" s="1440"/>
      <c r="AH131" s="1440"/>
      <c r="AI131" s="1440"/>
      <c r="AJ131" s="1440"/>
      <c r="AK131" s="1440"/>
      <c r="AL131" s="1440"/>
      <c r="AM131" s="1440"/>
      <c r="AN131" s="1440"/>
      <c r="AO131" s="1440"/>
      <c r="AP131" s="1440"/>
      <c r="AQ131" s="1440"/>
      <c r="AR131" s="1440"/>
      <c r="AS131" s="1440"/>
      <c r="AT131" s="1440"/>
      <c r="AU131" s="1440"/>
      <c r="AV131" s="1440"/>
      <c r="AW131" s="1440"/>
      <c r="AX131" s="1440"/>
      <c r="AY131" s="1440"/>
      <c r="AZ131" s="1440"/>
      <c r="BA131" s="1440"/>
      <c r="BB131" s="1440"/>
      <c r="BC131" s="1440"/>
      <c r="BD131" s="1440"/>
      <c r="BE131" s="1440"/>
      <c r="BF131" s="1440"/>
      <c r="BG131" s="1440"/>
      <c r="BH131" s="1440"/>
      <c r="BI131" s="1440"/>
      <c r="BJ131" s="1440"/>
      <c r="BK131" s="1440"/>
      <c r="BL131" s="1440"/>
      <c r="BM131" s="1440"/>
      <c r="BN131" s="1441"/>
    </row>
    <row r="132" spans="1:66" x14ac:dyDescent="0.15">
      <c r="A132" s="1123"/>
      <c r="B132" s="274"/>
      <c r="BN132" s="1123"/>
    </row>
    <row r="133" spans="1:66" ht="15" thickBot="1" x14ac:dyDescent="0.2">
      <c r="A133" s="1123"/>
      <c r="B133" s="580" t="s">
        <v>878</v>
      </c>
      <c r="C133" s="580"/>
      <c r="D133" s="580"/>
      <c r="E133" s="1126"/>
      <c r="F133" s="1507">
        <v>0</v>
      </c>
      <c r="G133" s="1508">
        <v>1</v>
      </c>
      <c r="H133" s="1508">
        <v>2</v>
      </c>
      <c r="I133" s="1508">
        <v>3</v>
      </c>
      <c r="J133" s="1508">
        <v>4</v>
      </c>
      <c r="K133" s="1508">
        <v>5</v>
      </c>
      <c r="L133" s="1508">
        <v>6</v>
      </c>
      <c r="M133" s="1508">
        <v>7</v>
      </c>
      <c r="N133" s="1508">
        <v>8</v>
      </c>
      <c r="O133" s="1508">
        <v>9</v>
      </c>
      <c r="P133" s="1508">
        <v>10</v>
      </c>
      <c r="Q133" s="1508">
        <v>11</v>
      </c>
      <c r="R133" s="1508">
        <v>12</v>
      </c>
      <c r="S133" s="1508">
        <v>13</v>
      </c>
      <c r="T133" s="1508">
        <v>14</v>
      </c>
      <c r="U133" s="1508">
        <v>15</v>
      </c>
      <c r="V133" s="1508">
        <v>16</v>
      </c>
      <c r="W133" s="1508">
        <v>17</v>
      </c>
      <c r="X133" s="1508">
        <v>18</v>
      </c>
      <c r="Y133" s="1508">
        <v>19</v>
      </c>
      <c r="Z133" s="1508">
        <v>20</v>
      </c>
      <c r="AA133" s="1508">
        <v>21</v>
      </c>
      <c r="AB133" s="1508">
        <v>22</v>
      </c>
      <c r="AC133" s="1508">
        <v>23</v>
      </c>
      <c r="AD133" s="1508">
        <v>24</v>
      </c>
      <c r="AE133" s="1508">
        <v>25</v>
      </c>
      <c r="AF133" s="1508">
        <v>26</v>
      </c>
      <c r="AG133" s="1508">
        <v>27</v>
      </c>
      <c r="AH133" s="1508">
        <v>28</v>
      </c>
      <c r="AI133" s="1508">
        <v>29</v>
      </c>
      <c r="AJ133" s="1508">
        <v>30</v>
      </c>
      <c r="AK133" s="1508">
        <v>31</v>
      </c>
      <c r="AL133" s="1508">
        <v>32</v>
      </c>
      <c r="AM133" s="1508">
        <v>33</v>
      </c>
      <c r="AN133" s="1508">
        <v>34</v>
      </c>
      <c r="AO133" s="1508">
        <v>35</v>
      </c>
      <c r="AP133" s="1508">
        <v>36</v>
      </c>
      <c r="AQ133" s="1508">
        <v>37</v>
      </c>
      <c r="AR133" s="1508">
        <v>38</v>
      </c>
      <c r="AS133" s="1508">
        <v>39</v>
      </c>
      <c r="AT133" s="1508">
        <v>40</v>
      </c>
      <c r="AU133" s="1508">
        <v>41</v>
      </c>
      <c r="AV133" s="1508">
        <v>42</v>
      </c>
      <c r="AW133" s="1508">
        <v>43</v>
      </c>
      <c r="AX133" s="1508">
        <v>44</v>
      </c>
      <c r="AY133" s="1508">
        <v>45</v>
      </c>
      <c r="AZ133" s="1508">
        <v>46</v>
      </c>
      <c r="BA133" s="1508">
        <v>47</v>
      </c>
      <c r="BB133" s="1508">
        <v>48</v>
      </c>
      <c r="BC133" s="1508">
        <v>49</v>
      </c>
      <c r="BD133" s="1508">
        <v>50</v>
      </c>
      <c r="BE133" s="1508">
        <v>51</v>
      </c>
      <c r="BF133" s="1508">
        <v>52</v>
      </c>
      <c r="BG133" s="1508">
        <v>53</v>
      </c>
      <c r="BH133" s="1508">
        <v>54</v>
      </c>
      <c r="BI133" s="1508">
        <v>55</v>
      </c>
      <c r="BJ133" s="1508">
        <v>56</v>
      </c>
      <c r="BK133" s="1508">
        <v>57</v>
      </c>
      <c r="BL133" s="1508">
        <v>58</v>
      </c>
      <c r="BM133" s="1508">
        <v>59</v>
      </c>
      <c r="BN133" s="1509">
        <v>60</v>
      </c>
    </row>
    <row r="134" spans="1:66" ht="21" customHeight="1" x14ac:dyDescent="0.15">
      <c r="A134" s="1123"/>
      <c r="B134" s="274"/>
      <c r="C134" s="1637"/>
      <c r="D134" s="187"/>
      <c r="E134" s="1121" t="s">
        <v>752</v>
      </c>
      <c r="BN134" s="1123"/>
    </row>
    <row r="135" spans="1:66" x14ac:dyDescent="0.15">
      <c r="A135" s="1123"/>
      <c r="B135" s="274" t="s">
        <v>879</v>
      </c>
      <c r="C135" s="1510">
        <f>C81</f>
        <v>230717376</v>
      </c>
      <c r="E135" s="1674">
        <f>NPV(C110,G135:BN135)+F135</f>
        <v>3247720686.771152</v>
      </c>
      <c r="F135" s="1602">
        <f>IF(F$133&lt;&gt;0,$C$81,)</f>
        <v>0</v>
      </c>
      <c r="G135" s="1511">
        <f t="shared" ref="G135:AL135" si="3">IF(G133&lt;&gt;0,$C$81,)</f>
        <v>230717376</v>
      </c>
      <c r="H135" s="1511">
        <f t="shared" si="3"/>
        <v>230717376</v>
      </c>
      <c r="I135" s="1511">
        <f t="shared" si="3"/>
        <v>230717376</v>
      </c>
      <c r="J135" s="1511">
        <f t="shared" si="3"/>
        <v>230717376</v>
      </c>
      <c r="K135" s="1511">
        <f t="shared" si="3"/>
        <v>230717376</v>
      </c>
      <c r="L135" s="1511">
        <f t="shared" si="3"/>
        <v>230717376</v>
      </c>
      <c r="M135" s="1511">
        <f t="shared" si="3"/>
        <v>230717376</v>
      </c>
      <c r="N135" s="1511">
        <f t="shared" si="3"/>
        <v>230717376</v>
      </c>
      <c r="O135" s="1511">
        <f t="shared" si="3"/>
        <v>230717376</v>
      </c>
      <c r="P135" s="1511">
        <f t="shared" si="3"/>
        <v>230717376</v>
      </c>
      <c r="Q135" s="1511">
        <f t="shared" si="3"/>
        <v>230717376</v>
      </c>
      <c r="R135" s="1511">
        <f t="shared" si="3"/>
        <v>230717376</v>
      </c>
      <c r="S135" s="1511">
        <f t="shared" si="3"/>
        <v>230717376</v>
      </c>
      <c r="T135" s="1511">
        <f t="shared" si="3"/>
        <v>230717376</v>
      </c>
      <c r="U135" s="1511">
        <f t="shared" si="3"/>
        <v>230717376</v>
      </c>
      <c r="V135" s="1511">
        <f t="shared" si="3"/>
        <v>230717376</v>
      </c>
      <c r="W135" s="1511">
        <f t="shared" si="3"/>
        <v>230717376</v>
      </c>
      <c r="X135" s="1511">
        <f t="shared" si="3"/>
        <v>230717376</v>
      </c>
      <c r="Y135" s="1511">
        <f t="shared" si="3"/>
        <v>230717376</v>
      </c>
      <c r="Z135" s="1511">
        <f t="shared" si="3"/>
        <v>230717376</v>
      </c>
      <c r="AA135" s="1511">
        <f t="shared" si="3"/>
        <v>230717376</v>
      </c>
      <c r="AB135" s="1511">
        <f t="shared" si="3"/>
        <v>230717376</v>
      </c>
      <c r="AC135" s="1511">
        <f t="shared" si="3"/>
        <v>230717376</v>
      </c>
      <c r="AD135" s="1511">
        <f t="shared" si="3"/>
        <v>230717376</v>
      </c>
      <c r="AE135" s="1511">
        <f t="shared" si="3"/>
        <v>230717376</v>
      </c>
      <c r="AF135" s="1511">
        <f t="shared" si="3"/>
        <v>230717376</v>
      </c>
      <c r="AG135" s="1511">
        <f t="shared" si="3"/>
        <v>230717376</v>
      </c>
      <c r="AH135" s="1511">
        <f t="shared" si="3"/>
        <v>230717376</v>
      </c>
      <c r="AI135" s="1511">
        <f t="shared" si="3"/>
        <v>230717376</v>
      </c>
      <c r="AJ135" s="1511">
        <f t="shared" si="3"/>
        <v>230717376</v>
      </c>
      <c r="AK135" s="1511">
        <f t="shared" si="3"/>
        <v>230717376</v>
      </c>
      <c r="AL135" s="1511">
        <f t="shared" si="3"/>
        <v>230717376</v>
      </c>
      <c r="AM135" s="1511">
        <f t="shared" ref="AM135:BN135" si="4">IF(AM133&lt;&gt;0,$C$81,)</f>
        <v>230717376</v>
      </c>
      <c r="AN135" s="1511">
        <f t="shared" si="4"/>
        <v>230717376</v>
      </c>
      <c r="AO135" s="1511">
        <f t="shared" si="4"/>
        <v>230717376</v>
      </c>
      <c r="AP135" s="1511">
        <f t="shared" si="4"/>
        <v>230717376</v>
      </c>
      <c r="AQ135" s="1511">
        <f t="shared" si="4"/>
        <v>230717376</v>
      </c>
      <c r="AR135" s="1511">
        <f t="shared" si="4"/>
        <v>230717376</v>
      </c>
      <c r="AS135" s="1511">
        <f t="shared" si="4"/>
        <v>230717376</v>
      </c>
      <c r="AT135" s="1511">
        <f t="shared" si="4"/>
        <v>230717376</v>
      </c>
      <c r="AU135" s="1511">
        <f t="shared" si="4"/>
        <v>230717376</v>
      </c>
      <c r="AV135" s="1511">
        <f t="shared" si="4"/>
        <v>230717376</v>
      </c>
      <c r="AW135" s="1511">
        <f t="shared" si="4"/>
        <v>230717376</v>
      </c>
      <c r="AX135" s="1511">
        <f t="shared" si="4"/>
        <v>230717376</v>
      </c>
      <c r="AY135" s="1511">
        <f t="shared" si="4"/>
        <v>230717376</v>
      </c>
      <c r="AZ135" s="1511">
        <f t="shared" si="4"/>
        <v>230717376</v>
      </c>
      <c r="BA135" s="1511">
        <f t="shared" si="4"/>
        <v>230717376</v>
      </c>
      <c r="BB135" s="1511">
        <f t="shared" si="4"/>
        <v>230717376</v>
      </c>
      <c r="BC135" s="1511">
        <f t="shared" si="4"/>
        <v>230717376</v>
      </c>
      <c r="BD135" s="1511">
        <f t="shared" si="4"/>
        <v>230717376</v>
      </c>
      <c r="BE135" s="1511">
        <f t="shared" si="4"/>
        <v>230717376</v>
      </c>
      <c r="BF135" s="1511">
        <f t="shared" si="4"/>
        <v>230717376</v>
      </c>
      <c r="BG135" s="1511">
        <f t="shared" si="4"/>
        <v>230717376</v>
      </c>
      <c r="BH135" s="1511">
        <f t="shared" si="4"/>
        <v>230717376</v>
      </c>
      <c r="BI135" s="1511">
        <f t="shared" si="4"/>
        <v>230717376</v>
      </c>
      <c r="BJ135" s="1511">
        <f t="shared" si="4"/>
        <v>230717376</v>
      </c>
      <c r="BK135" s="1511">
        <f t="shared" si="4"/>
        <v>230717376</v>
      </c>
      <c r="BL135" s="1511">
        <f t="shared" si="4"/>
        <v>230717376</v>
      </c>
      <c r="BM135" s="1511">
        <f t="shared" si="4"/>
        <v>230717376</v>
      </c>
      <c r="BN135" s="1512">
        <f t="shared" si="4"/>
        <v>230717376</v>
      </c>
    </row>
    <row r="136" spans="1:66" ht="11.25" customHeight="1" x14ac:dyDescent="0.15">
      <c r="A136" s="1123"/>
      <c r="B136" s="274"/>
      <c r="C136" s="1510"/>
      <c r="E136" s="1675"/>
      <c r="F136" s="1602"/>
      <c r="G136" s="1511"/>
      <c r="H136" s="1511"/>
      <c r="I136" s="1511"/>
      <c r="J136" s="1511"/>
      <c r="K136" s="1511"/>
      <c r="L136" s="1511"/>
      <c r="M136" s="1511"/>
      <c r="N136" s="1511"/>
      <c r="O136" s="1511"/>
      <c r="P136" s="1511"/>
      <c r="Q136" s="1511"/>
      <c r="R136" s="1511"/>
      <c r="S136" s="1511"/>
      <c r="T136" s="1511"/>
      <c r="U136" s="1511"/>
      <c r="V136" s="1511"/>
      <c r="W136" s="1511"/>
      <c r="X136" s="1511"/>
      <c r="Y136" s="1511"/>
      <c r="Z136" s="1511"/>
      <c r="AA136" s="1511"/>
      <c r="AB136" s="1511"/>
      <c r="AC136" s="1511"/>
      <c r="AD136" s="1511"/>
      <c r="AE136" s="1511"/>
      <c r="AF136" s="1511"/>
      <c r="AG136" s="1511"/>
      <c r="AH136" s="1511"/>
      <c r="AI136" s="1511"/>
      <c r="AJ136" s="1511"/>
      <c r="AK136" s="1511"/>
      <c r="AL136" s="1511"/>
      <c r="AM136" s="1511"/>
      <c r="AN136" s="1511"/>
      <c r="AO136" s="1511"/>
      <c r="AP136" s="1511"/>
      <c r="AQ136" s="1511"/>
      <c r="AR136" s="1511"/>
      <c r="AS136" s="1511"/>
      <c r="AT136" s="1511"/>
      <c r="AU136" s="1511"/>
      <c r="AV136" s="1511"/>
      <c r="AW136" s="1511"/>
      <c r="AX136" s="1511"/>
      <c r="AY136" s="1511"/>
      <c r="AZ136" s="1511"/>
      <c r="BA136" s="1511"/>
      <c r="BB136" s="1511"/>
      <c r="BC136" s="1511"/>
      <c r="BD136" s="1511"/>
      <c r="BE136" s="1511"/>
      <c r="BF136" s="1511"/>
      <c r="BG136" s="1511"/>
      <c r="BH136" s="1511"/>
      <c r="BI136" s="1511"/>
      <c r="BJ136" s="1511"/>
      <c r="BK136" s="1511"/>
      <c r="BL136" s="1511"/>
      <c r="BM136" s="1511"/>
      <c r="BN136" s="1512"/>
    </row>
    <row r="137" spans="1:66" x14ac:dyDescent="0.15">
      <c r="A137" s="1123"/>
      <c r="B137" s="274" t="s">
        <v>854</v>
      </c>
      <c r="C137" s="1637"/>
      <c r="G137" s="1513">
        <f t="shared" ref="G137:AL137" si="5">(1+$C$109)^(G133-1)</f>
        <v>1</v>
      </c>
      <c r="H137" s="1513">
        <f t="shared" si="5"/>
        <v>1</v>
      </c>
      <c r="I137" s="1513">
        <f t="shared" si="5"/>
        <v>1</v>
      </c>
      <c r="J137" s="1513">
        <f t="shared" si="5"/>
        <v>1</v>
      </c>
      <c r="K137" s="1513">
        <f t="shared" si="5"/>
        <v>1</v>
      </c>
      <c r="L137" s="1513">
        <f t="shared" si="5"/>
        <v>1</v>
      </c>
      <c r="M137" s="1513">
        <f t="shared" si="5"/>
        <v>1</v>
      </c>
      <c r="N137" s="1513">
        <f t="shared" si="5"/>
        <v>1</v>
      </c>
      <c r="O137" s="1513">
        <f t="shared" si="5"/>
        <v>1</v>
      </c>
      <c r="P137" s="1513">
        <f t="shared" si="5"/>
        <v>1</v>
      </c>
      <c r="Q137" s="1513">
        <f t="shared" si="5"/>
        <v>1</v>
      </c>
      <c r="R137" s="1513">
        <f t="shared" si="5"/>
        <v>1</v>
      </c>
      <c r="S137" s="1513">
        <f t="shared" si="5"/>
        <v>1</v>
      </c>
      <c r="T137" s="1513">
        <f t="shared" si="5"/>
        <v>1</v>
      </c>
      <c r="U137" s="1513">
        <f t="shared" si="5"/>
        <v>1</v>
      </c>
      <c r="V137" s="1513">
        <f t="shared" si="5"/>
        <v>1</v>
      </c>
      <c r="W137" s="1513">
        <f t="shared" si="5"/>
        <v>1</v>
      </c>
      <c r="X137" s="1513">
        <f t="shared" si="5"/>
        <v>1</v>
      </c>
      <c r="Y137" s="1513">
        <f t="shared" si="5"/>
        <v>1</v>
      </c>
      <c r="Z137" s="1513">
        <f t="shared" si="5"/>
        <v>1</v>
      </c>
      <c r="AA137" s="1513">
        <f t="shared" si="5"/>
        <v>1</v>
      </c>
      <c r="AB137" s="1513">
        <f t="shared" si="5"/>
        <v>1</v>
      </c>
      <c r="AC137" s="1513">
        <f t="shared" si="5"/>
        <v>1</v>
      </c>
      <c r="AD137" s="1513">
        <f t="shared" si="5"/>
        <v>1</v>
      </c>
      <c r="AE137" s="1513">
        <f t="shared" si="5"/>
        <v>1</v>
      </c>
      <c r="AF137" s="1513">
        <f t="shared" si="5"/>
        <v>1</v>
      </c>
      <c r="AG137" s="1513">
        <f t="shared" si="5"/>
        <v>1</v>
      </c>
      <c r="AH137" s="1513">
        <f t="shared" si="5"/>
        <v>1</v>
      </c>
      <c r="AI137" s="1513">
        <f t="shared" si="5"/>
        <v>1</v>
      </c>
      <c r="AJ137" s="1513">
        <f t="shared" si="5"/>
        <v>1</v>
      </c>
      <c r="AK137" s="1513">
        <f t="shared" si="5"/>
        <v>1</v>
      </c>
      <c r="AL137" s="1513">
        <f t="shared" si="5"/>
        <v>1</v>
      </c>
      <c r="AM137" s="1513">
        <f t="shared" ref="AM137:BN137" si="6">(1+$C$109)^(AM133-1)</f>
        <v>1</v>
      </c>
      <c r="AN137" s="1513">
        <f t="shared" si="6"/>
        <v>1</v>
      </c>
      <c r="AO137" s="1513">
        <f t="shared" si="6"/>
        <v>1</v>
      </c>
      <c r="AP137" s="1513">
        <f t="shared" si="6"/>
        <v>1</v>
      </c>
      <c r="AQ137" s="1513">
        <f t="shared" si="6"/>
        <v>1</v>
      </c>
      <c r="AR137" s="1513">
        <f t="shared" si="6"/>
        <v>1</v>
      </c>
      <c r="AS137" s="1513">
        <f t="shared" si="6"/>
        <v>1</v>
      </c>
      <c r="AT137" s="1513">
        <f t="shared" si="6"/>
        <v>1</v>
      </c>
      <c r="AU137" s="1513">
        <f t="shared" si="6"/>
        <v>1</v>
      </c>
      <c r="AV137" s="1513">
        <f t="shared" si="6"/>
        <v>1</v>
      </c>
      <c r="AW137" s="1513">
        <f t="shared" si="6"/>
        <v>1</v>
      </c>
      <c r="AX137" s="1513">
        <f t="shared" si="6"/>
        <v>1</v>
      </c>
      <c r="AY137" s="1513">
        <f t="shared" si="6"/>
        <v>1</v>
      </c>
      <c r="AZ137" s="1513">
        <f t="shared" si="6"/>
        <v>1</v>
      </c>
      <c r="BA137" s="1513">
        <f t="shared" si="6"/>
        <v>1</v>
      </c>
      <c r="BB137" s="1513">
        <f t="shared" si="6"/>
        <v>1</v>
      </c>
      <c r="BC137" s="1513">
        <f t="shared" si="6"/>
        <v>1</v>
      </c>
      <c r="BD137" s="1513">
        <f t="shared" si="6"/>
        <v>1</v>
      </c>
      <c r="BE137" s="1513">
        <f t="shared" si="6"/>
        <v>1</v>
      </c>
      <c r="BF137" s="1513">
        <f t="shared" si="6"/>
        <v>1</v>
      </c>
      <c r="BG137" s="1513">
        <f t="shared" si="6"/>
        <v>1</v>
      </c>
      <c r="BH137" s="1513">
        <f t="shared" si="6"/>
        <v>1</v>
      </c>
      <c r="BI137" s="1513">
        <f t="shared" si="6"/>
        <v>1</v>
      </c>
      <c r="BJ137" s="1513">
        <f t="shared" si="6"/>
        <v>1</v>
      </c>
      <c r="BK137" s="1513">
        <f t="shared" si="6"/>
        <v>1</v>
      </c>
      <c r="BL137" s="1513">
        <f t="shared" si="6"/>
        <v>1</v>
      </c>
      <c r="BM137" s="1513">
        <f t="shared" si="6"/>
        <v>1</v>
      </c>
      <c r="BN137" s="1514">
        <f t="shared" si="6"/>
        <v>1</v>
      </c>
    </row>
    <row r="138" spans="1:66" x14ac:dyDescent="0.15">
      <c r="A138" s="1123"/>
      <c r="B138" s="274"/>
      <c r="C138" s="1637"/>
      <c r="G138" s="1513"/>
      <c r="H138" s="1513"/>
      <c r="I138" s="1513"/>
      <c r="J138" s="1513"/>
      <c r="K138" s="1513"/>
      <c r="L138" s="1513"/>
      <c r="M138" s="1513"/>
      <c r="N138" s="1513"/>
      <c r="O138" s="1513"/>
      <c r="P138" s="1513"/>
      <c r="Q138" s="1513"/>
      <c r="R138" s="1513"/>
      <c r="S138" s="1513"/>
      <c r="T138" s="1513"/>
      <c r="U138" s="1513"/>
      <c r="V138" s="1513"/>
      <c r="W138" s="1513"/>
      <c r="X138" s="1513"/>
      <c r="Y138" s="1513"/>
      <c r="Z138" s="1513"/>
      <c r="AA138" s="1513"/>
      <c r="AB138" s="1513"/>
      <c r="AC138" s="1513"/>
      <c r="AD138" s="1513"/>
      <c r="AE138" s="1513"/>
      <c r="AF138" s="1513"/>
      <c r="AG138" s="1513"/>
      <c r="AH138" s="1513"/>
      <c r="AI138" s="1513"/>
      <c r="AJ138" s="1513"/>
      <c r="AK138" s="1513"/>
      <c r="AL138" s="1513"/>
      <c r="AM138" s="1513"/>
      <c r="AN138" s="1513"/>
      <c r="AO138" s="1513"/>
      <c r="AP138" s="1513"/>
      <c r="AQ138" s="1513"/>
      <c r="AR138" s="1513"/>
      <c r="AS138" s="1513"/>
      <c r="AT138" s="1513"/>
      <c r="AU138" s="1513"/>
      <c r="AV138" s="1513"/>
      <c r="AW138" s="1513"/>
      <c r="AX138" s="1513"/>
      <c r="AY138" s="1513"/>
      <c r="AZ138" s="1513"/>
      <c r="BA138" s="1513"/>
      <c r="BB138" s="1513"/>
      <c r="BC138" s="1513"/>
      <c r="BD138" s="1513"/>
      <c r="BE138" s="1513"/>
      <c r="BF138" s="1513"/>
      <c r="BG138" s="1513"/>
      <c r="BH138" s="1513"/>
      <c r="BI138" s="1513"/>
      <c r="BJ138" s="1513"/>
      <c r="BK138" s="1513"/>
      <c r="BL138" s="1513"/>
      <c r="BM138" s="1513"/>
      <c r="BN138" s="1514"/>
    </row>
    <row r="139" spans="1:66" x14ac:dyDescent="0.15">
      <c r="A139" s="1123"/>
      <c r="B139" s="1398" t="s">
        <v>880</v>
      </c>
      <c r="C139" s="1637"/>
      <c r="G139" s="1515">
        <f t="shared" ref="G139:AL139" si="7">$C$122*($C124)^LOG(G$133,2)</f>
        <v>5.3482000000000003</v>
      </c>
      <c r="H139" s="1515">
        <f t="shared" si="7"/>
        <v>4.2785600000000006</v>
      </c>
      <c r="I139" s="1515">
        <f t="shared" si="7"/>
        <v>3.7549910232002954</v>
      </c>
      <c r="J139" s="1515">
        <f t="shared" si="7"/>
        <v>3.422848000000001</v>
      </c>
      <c r="K139" s="1515">
        <f t="shared" si="7"/>
        <v>3.1855876411098736</v>
      </c>
      <c r="L139" s="1515">
        <f t="shared" si="7"/>
        <v>3.0039928185602367</v>
      </c>
      <c r="M139" s="1515">
        <f t="shared" si="7"/>
        <v>2.8585568757658808</v>
      </c>
      <c r="N139" s="1515">
        <f t="shared" si="7"/>
        <v>2.7382784000000009</v>
      </c>
      <c r="O139" s="1515">
        <f t="shared" si="7"/>
        <v>2.6363931012891819</v>
      </c>
      <c r="P139" s="1515">
        <f t="shared" si="7"/>
        <v>2.548470112887899</v>
      </c>
      <c r="Q139" s="1515">
        <f t="shared" si="7"/>
        <v>2.4714627919019283</v>
      </c>
      <c r="R139" s="1515">
        <f t="shared" si="7"/>
        <v>2.4031942548481893</v>
      </c>
      <c r="S139" s="1515">
        <f t="shared" si="7"/>
        <v>2.342059792942675</v>
      </c>
      <c r="T139" s="1515">
        <f t="shared" si="7"/>
        <v>2.2868455006127051</v>
      </c>
      <c r="U139" s="1515">
        <f t="shared" si="7"/>
        <v>2.2366128783488612</v>
      </c>
      <c r="V139" s="1515">
        <f t="shared" si="7"/>
        <v>2.1906227200000012</v>
      </c>
      <c r="W139" s="1515">
        <f t="shared" si="7"/>
        <v>2.148283350176492</v>
      </c>
      <c r="X139" s="1515">
        <f t="shared" si="7"/>
        <v>2.1091144810313458</v>
      </c>
      <c r="Y139" s="1515">
        <f t="shared" si="7"/>
        <v>2.0727213892186098</v>
      </c>
      <c r="Z139" s="1515">
        <f t="shared" si="7"/>
        <v>2.0387760903103191</v>
      </c>
      <c r="AA139" s="1515">
        <f t="shared" si="7"/>
        <v>2.0070033670783376</v>
      </c>
      <c r="AB139" s="1515">
        <f t="shared" si="7"/>
        <v>1.9771702335215426</v>
      </c>
      <c r="AC139" s="1515">
        <f t="shared" si="7"/>
        <v>1.9490778752314759</v>
      </c>
      <c r="AD139" s="1515">
        <f t="shared" si="7"/>
        <v>1.9225554038785513</v>
      </c>
      <c r="AE139" s="1515">
        <f t="shared" si="7"/>
        <v>1.8974549603963893</v>
      </c>
      <c r="AF139" s="1515">
        <f t="shared" si="7"/>
        <v>1.8736478343541394</v>
      </c>
      <c r="AG139" s="1515">
        <f t="shared" si="7"/>
        <v>1.8510213583949862</v>
      </c>
      <c r="AH139" s="1515">
        <f t="shared" si="7"/>
        <v>1.8294764004901638</v>
      </c>
      <c r="AI139" s="1515">
        <f t="shared" si="7"/>
        <v>1.8089253220694914</v>
      </c>
      <c r="AJ139" s="1515">
        <f t="shared" si="7"/>
        <v>1.7892903026790892</v>
      </c>
      <c r="AK139" s="1515">
        <f t="shared" si="7"/>
        <v>1.7705019555554269</v>
      </c>
      <c r="AL139" s="1515">
        <f t="shared" si="7"/>
        <v>1.7524981760000011</v>
      </c>
      <c r="AM139" s="1515">
        <f t="shared" ref="AM139:BN139" si="8">$C$122*($C124)^LOG(AM$133,2)</f>
        <v>1.7352231774737819</v>
      </c>
      <c r="AN139" s="1515">
        <f t="shared" si="8"/>
        <v>1.7186266801411936</v>
      </c>
      <c r="AO139" s="1515">
        <f t="shared" si="8"/>
        <v>1.7026632240472384</v>
      </c>
      <c r="AP139" s="1515">
        <f t="shared" si="8"/>
        <v>1.6872915848250769</v>
      </c>
      <c r="AQ139" s="1515">
        <f t="shared" si="8"/>
        <v>1.672474274247411</v>
      </c>
      <c r="AR139" s="1515">
        <f t="shared" si="8"/>
        <v>1.6581771113748878</v>
      </c>
      <c r="AS139" s="1515">
        <f t="shared" si="8"/>
        <v>1.6443688527538396</v>
      </c>
      <c r="AT139" s="1515">
        <f t="shared" si="8"/>
        <v>1.6310208722482553</v>
      </c>
      <c r="AU139" s="1515">
        <f t="shared" si="8"/>
        <v>1.6181068827867862</v>
      </c>
      <c r="AV139" s="1515">
        <f t="shared" si="8"/>
        <v>1.6056026936626697</v>
      </c>
      <c r="AW139" s="1515">
        <f t="shared" si="8"/>
        <v>1.5934859981166827</v>
      </c>
      <c r="AX139" s="1515">
        <f t="shared" si="8"/>
        <v>1.5817361868172342</v>
      </c>
      <c r="AY139" s="1515">
        <f t="shared" si="8"/>
        <v>1.570334183570949</v>
      </c>
      <c r="AZ139" s="1515">
        <f t="shared" si="8"/>
        <v>1.5592623001851809</v>
      </c>
      <c r="BA139" s="1515">
        <f t="shared" si="8"/>
        <v>1.5485041078871069</v>
      </c>
      <c r="BB139" s="1515">
        <f t="shared" si="8"/>
        <v>1.5380443231028411</v>
      </c>
      <c r="BC139" s="1515">
        <f t="shared" si="8"/>
        <v>1.5278687057305995</v>
      </c>
      <c r="BD139" s="1515">
        <f t="shared" si="8"/>
        <v>1.5179639683171113</v>
      </c>
      <c r="BE139" s="1515">
        <f t="shared" si="8"/>
        <v>1.5083176947764452</v>
      </c>
      <c r="BF139" s="1515">
        <f t="shared" si="8"/>
        <v>1.4989182674833117</v>
      </c>
      <c r="BG139" s="1515">
        <f t="shared" si="8"/>
        <v>1.4897548017353321</v>
      </c>
      <c r="BH139" s="1515">
        <f t="shared" si="8"/>
        <v>1.4808170867159891</v>
      </c>
      <c r="BI139" s="1515">
        <f t="shared" si="8"/>
        <v>1.4720955322062907</v>
      </c>
      <c r="BJ139" s="1515">
        <f t="shared" si="8"/>
        <v>1.463581120392131</v>
      </c>
      <c r="BK139" s="1515">
        <f t="shared" si="8"/>
        <v>1.4552653621987068</v>
      </c>
      <c r="BL139" s="1515">
        <f t="shared" si="8"/>
        <v>1.4471402576555932</v>
      </c>
      <c r="BM139" s="1515">
        <f t="shared" si="8"/>
        <v>1.439198259858024</v>
      </c>
      <c r="BN139" s="1516">
        <f t="shared" si="8"/>
        <v>1.4314322421432712</v>
      </c>
    </row>
    <row r="140" spans="1:66" x14ac:dyDescent="0.15">
      <c r="A140" s="1123"/>
      <c r="B140" s="274"/>
      <c r="C140" s="1637"/>
      <c r="G140" s="1515">
        <f t="shared" ref="G140:AL140" si="9">$C$122*($C125)^LOG(G$133,2)</f>
        <v>5.3482000000000003</v>
      </c>
      <c r="H140" s="1515">
        <f t="shared" si="9"/>
        <v>4.5459700000000005</v>
      </c>
      <c r="I140" s="1515">
        <f t="shared" si="9"/>
        <v>4.1337031296300344</v>
      </c>
      <c r="J140" s="1515">
        <f t="shared" si="9"/>
        <v>3.8640744999999996</v>
      </c>
      <c r="K140" s="1515">
        <f t="shared" si="9"/>
        <v>3.667105971440213</v>
      </c>
      <c r="L140" s="1515">
        <f t="shared" si="9"/>
        <v>3.5136476601855291</v>
      </c>
      <c r="M140" s="1515">
        <f t="shared" si="9"/>
        <v>3.3889215334265574</v>
      </c>
      <c r="N140" s="1515">
        <f t="shared" si="9"/>
        <v>3.2844633249999999</v>
      </c>
      <c r="O140" s="1515">
        <f t="shared" si="9"/>
        <v>3.1950004793973927</v>
      </c>
      <c r="P140" s="1515">
        <f t="shared" si="9"/>
        <v>3.1170400757241814</v>
      </c>
      <c r="Q140" s="1515">
        <f t="shared" si="9"/>
        <v>3.0481563497744393</v>
      </c>
      <c r="R140" s="1515">
        <f t="shared" si="9"/>
        <v>2.986600511157699</v>
      </c>
      <c r="S140" s="1515">
        <f t="shared" si="9"/>
        <v>2.9310729602574339</v>
      </c>
      <c r="T140" s="1515">
        <f t="shared" si="9"/>
        <v>2.8805833034125738</v>
      </c>
      <c r="U140" s="1515">
        <f t="shared" si="9"/>
        <v>2.8343606130712007</v>
      </c>
      <c r="V140" s="1515">
        <f t="shared" si="9"/>
        <v>2.7917938262499997</v>
      </c>
      <c r="W140" s="1515">
        <f t="shared" si="9"/>
        <v>2.7523909502066068</v>
      </c>
      <c r="X140" s="1515">
        <f t="shared" si="9"/>
        <v>2.7157504074877838</v>
      </c>
      <c r="Y140" s="1515">
        <f t="shared" si="9"/>
        <v>2.6815404485563068</v>
      </c>
      <c r="Z140" s="1515">
        <f t="shared" si="9"/>
        <v>2.6494840643655539</v>
      </c>
      <c r="AA140" s="1515">
        <f t="shared" si="9"/>
        <v>2.6193477335918574</v>
      </c>
      <c r="AB140" s="1515">
        <f t="shared" si="9"/>
        <v>2.5909328973082739</v>
      </c>
      <c r="AC140" s="1515">
        <f t="shared" si="9"/>
        <v>2.5640694084824798</v>
      </c>
      <c r="AD140" s="1515">
        <f t="shared" si="9"/>
        <v>2.5386104344840441</v>
      </c>
      <c r="AE140" s="1515">
        <f t="shared" si="9"/>
        <v>2.5144284442938689</v>
      </c>
      <c r="AF140" s="1515">
        <f t="shared" si="9"/>
        <v>2.4914120162188187</v>
      </c>
      <c r="AG140" s="1515">
        <f t="shared" si="9"/>
        <v>2.469463273784537</v>
      </c>
      <c r="AH140" s="1515">
        <f t="shared" si="9"/>
        <v>2.448495807900688</v>
      </c>
      <c r="AI140" s="1515">
        <f t="shared" si="9"/>
        <v>2.4284329792933517</v>
      </c>
      <c r="AJ140" s="1515">
        <f t="shared" si="9"/>
        <v>2.4092065211105207</v>
      </c>
      <c r="AK140" s="1515">
        <f t="shared" si="9"/>
        <v>2.3907553805439461</v>
      </c>
      <c r="AL140" s="1515">
        <f t="shared" si="9"/>
        <v>2.3730247523124994</v>
      </c>
      <c r="AM140" s="1515">
        <f t="shared" ref="AM140:BN140" si="10">$C$122*($C125)^LOG(AM$133,2)</f>
        <v>2.3559652673169031</v>
      </c>
      <c r="AN140" s="1515">
        <f t="shared" si="10"/>
        <v>2.3395323076756163</v>
      </c>
      <c r="AO140" s="1515">
        <f t="shared" si="10"/>
        <v>2.3236854253713126</v>
      </c>
      <c r="AP140" s="1515">
        <f t="shared" si="10"/>
        <v>2.3083878463646164</v>
      </c>
      <c r="AQ140" s="1515">
        <f t="shared" si="10"/>
        <v>2.2936060456179219</v>
      </c>
      <c r="AR140" s="1515">
        <f t="shared" si="10"/>
        <v>2.2793093812728609</v>
      </c>
      <c r="AS140" s="1515">
        <f t="shared" si="10"/>
        <v>2.2654697784282791</v>
      </c>
      <c r="AT140" s="1515">
        <f t="shared" si="10"/>
        <v>2.2520614547107209</v>
      </c>
      <c r="AU140" s="1515">
        <f t="shared" si="10"/>
        <v>2.2390606812205989</v>
      </c>
      <c r="AV140" s="1515">
        <f t="shared" si="10"/>
        <v>2.2264455735530788</v>
      </c>
      <c r="AW140" s="1515">
        <f t="shared" si="10"/>
        <v>2.2141959084928398</v>
      </c>
      <c r="AX140" s="1515">
        <f t="shared" si="10"/>
        <v>2.2022929627120327</v>
      </c>
      <c r="AY140" s="1515">
        <f t="shared" si="10"/>
        <v>2.1907193703961187</v>
      </c>
      <c r="AZ140" s="1515">
        <f t="shared" si="10"/>
        <v>2.1794589972101077</v>
      </c>
      <c r="BA140" s="1515">
        <f t="shared" si="10"/>
        <v>2.1684968284193782</v>
      </c>
      <c r="BB140" s="1515">
        <f t="shared" si="10"/>
        <v>2.1578188693114373</v>
      </c>
      <c r="BC140" s="1515">
        <f t="shared" si="10"/>
        <v>2.1474120563408641</v>
      </c>
      <c r="BD140" s="1515">
        <f t="shared" si="10"/>
        <v>2.1372641776497887</v>
      </c>
      <c r="BE140" s="1515">
        <f t="shared" si="10"/>
        <v>2.1273638018089143</v>
      </c>
      <c r="BF140" s="1515">
        <f t="shared" si="10"/>
        <v>2.1177002137859957</v>
      </c>
      <c r="BG140" s="1515">
        <f t="shared" si="10"/>
        <v>2.1082633572852609</v>
      </c>
      <c r="BH140" s="1515">
        <f t="shared" si="10"/>
        <v>2.0990437827168567</v>
      </c>
      <c r="BI140" s="1515">
        <f t="shared" si="10"/>
        <v>2.0900326001535565</v>
      </c>
      <c r="BJ140" s="1515">
        <f t="shared" si="10"/>
        <v>2.0812214367155843</v>
      </c>
      <c r="BK140" s="1515">
        <f t="shared" si="10"/>
        <v>2.072602397895877</v>
      </c>
      <c r="BL140" s="1515">
        <f t="shared" si="10"/>
        <v>2.064168032399349</v>
      </c>
      <c r="BM140" s="1515">
        <f t="shared" si="10"/>
        <v>2.0559113001223577</v>
      </c>
      <c r="BN140" s="1516">
        <f t="shared" si="10"/>
        <v>2.0478255429439423</v>
      </c>
    </row>
    <row r="141" spans="1:66" x14ac:dyDescent="0.15">
      <c r="A141" s="1123"/>
      <c r="B141" s="274"/>
      <c r="C141" s="1637"/>
      <c r="G141" s="1515">
        <f t="shared" ref="G141:AL141" si="11">$C$122*($C126)^LOG(G$133,2)</f>
        <v>5.3482000000000003</v>
      </c>
      <c r="H141" s="1515">
        <f t="shared" si="11"/>
        <v>4.8133800000000004</v>
      </c>
      <c r="I141" s="1515">
        <f t="shared" si="11"/>
        <v>4.5256788559956664</v>
      </c>
      <c r="J141" s="1515">
        <f t="shared" si="11"/>
        <v>4.3320420000000004</v>
      </c>
      <c r="K141" s="1515">
        <f t="shared" si="11"/>
        <v>4.1875695848910324</v>
      </c>
      <c r="L141" s="1515">
        <f t="shared" si="11"/>
        <v>4.0731109703961002</v>
      </c>
      <c r="M141" s="1515">
        <f t="shared" si="11"/>
        <v>3.9787818057038273</v>
      </c>
      <c r="N141" s="1515">
        <f t="shared" si="11"/>
        <v>3.8988378000000008</v>
      </c>
      <c r="O141" s="1515">
        <f t="shared" si="11"/>
        <v>3.8296565400707241</v>
      </c>
      <c r="P141" s="1515">
        <f t="shared" si="11"/>
        <v>3.768812626401929</v>
      </c>
      <c r="Q141" s="1515">
        <f t="shared" si="11"/>
        <v>3.7146057788245712</v>
      </c>
      <c r="R141" s="1515">
        <f t="shared" si="11"/>
        <v>3.66579987335649</v>
      </c>
      <c r="S141" s="1515">
        <f t="shared" si="11"/>
        <v>3.6214692687367585</v>
      </c>
      <c r="T141" s="1515">
        <f t="shared" si="11"/>
        <v>3.5809036251334447</v>
      </c>
      <c r="U141" s="1515">
        <f t="shared" si="11"/>
        <v>3.5435464508342793</v>
      </c>
      <c r="V141" s="1515">
        <f t="shared" si="11"/>
        <v>3.5089540200000009</v>
      </c>
      <c r="W141" s="1515">
        <f t="shared" si="11"/>
        <v>3.4767670835236175</v>
      </c>
      <c r="X141" s="1515">
        <f t="shared" si="11"/>
        <v>3.446690886063652</v>
      </c>
      <c r="Y141" s="1515">
        <f t="shared" si="11"/>
        <v>3.4184807335013119</v>
      </c>
      <c r="Z141" s="1515">
        <f t="shared" si="11"/>
        <v>3.3919313637617359</v>
      </c>
      <c r="AA141" s="1515">
        <f t="shared" si="11"/>
        <v>3.3668689822172078</v>
      </c>
      <c r="AB141" s="1515">
        <f t="shared" si="11"/>
        <v>3.3431452009421148</v>
      </c>
      <c r="AC141" s="1515">
        <f t="shared" si="11"/>
        <v>3.3206323624145431</v>
      </c>
      <c r="AD141" s="1515">
        <f t="shared" si="11"/>
        <v>3.299219886020841</v>
      </c>
      <c r="AE141" s="1515">
        <f t="shared" si="11"/>
        <v>3.278811381082317</v>
      </c>
      <c r="AF141" s="1515">
        <f t="shared" si="11"/>
        <v>3.2593223418630828</v>
      </c>
      <c r="AG141" s="1515">
        <f t="shared" si="11"/>
        <v>3.240678289728057</v>
      </c>
      <c r="AH141" s="1515">
        <f t="shared" si="11"/>
        <v>3.2228132626201007</v>
      </c>
      <c r="AI141" s="1515">
        <f t="shared" si="11"/>
        <v>3.2056685770312652</v>
      </c>
      <c r="AJ141" s="1515">
        <f t="shared" si="11"/>
        <v>3.1891918057508515</v>
      </c>
      <c r="AK141" s="1515">
        <f t="shared" si="11"/>
        <v>3.1733359279489286</v>
      </c>
      <c r="AL141" s="1515">
        <f t="shared" si="11"/>
        <v>3.158058618000001</v>
      </c>
      <c r="AM141" s="1515">
        <f t="shared" ref="AM141:BN141" si="12">$C$122*($C126)^LOG(AM$133,2)</f>
        <v>3.1433216468317715</v>
      </c>
      <c r="AN141" s="1515">
        <f t="shared" si="12"/>
        <v>3.129090375171256</v>
      </c>
      <c r="AO141" s="1515">
        <f t="shared" si="12"/>
        <v>3.1153333223295996</v>
      </c>
      <c r="AP141" s="1515">
        <f t="shared" si="12"/>
        <v>3.102021797457287</v>
      </c>
      <c r="AQ141" s="1515">
        <f t="shared" si="12"/>
        <v>3.0891295827580203</v>
      </c>
      <c r="AR141" s="1515">
        <f t="shared" si="12"/>
        <v>3.0766326601511809</v>
      </c>
      <c r="AS141" s="1515">
        <f t="shared" si="12"/>
        <v>3.0645089744512242</v>
      </c>
      <c r="AT141" s="1515">
        <f t="shared" si="12"/>
        <v>3.0527382273855621</v>
      </c>
      <c r="AU141" s="1515">
        <f t="shared" si="12"/>
        <v>3.0413016977737235</v>
      </c>
      <c r="AV141" s="1515">
        <f t="shared" si="12"/>
        <v>3.0301820839954865</v>
      </c>
      <c r="AW141" s="1515">
        <f t="shared" si="12"/>
        <v>3.0193633655263876</v>
      </c>
      <c r="AX141" s="1515">
        <f t="shared" si="12"/>
        <v>3.0088306808479026</v>
      </c>
      <c r="AY141" s="1515">
        <f t="shared" si="12"/>
        <v>2.9985702194718202</v>
      </c>
      <c r="AZ141" s="1515">
        <f t="shared" si="12"/>
        <v>2.9885691261730889</v>
      </c>
      <c r="BA141" s="1515">
        <f t="shared" si="12"/>
        <v>2.9788154158182167</v>
      </c>
      <c r="BB141" s="1515">
        <f t="shared" si="12"/>
        <v>2.9692978974187572</v>
      </c>
      <c r="BC141" s="1515">
        <f t="shared" si="12"/>
        <v>2.9600061062413161</v>
      </c>
      <c r="BD141" s="1515">
        <f t="shared" si="12"/>
        <v>2.9509302429740858</v>
      </c>
      <c r="BE141" s="1515">
        <f t="shared" si="12"/>
        <v>2.9420611190913877</v>
      </c>
      <c r="BF141" s="1515">
        <f t="shared" si="12"/>
        <v>2.9333901076767743</v>
      </c>
      <c r="BG141" s="1515">
        <f t="shared" si="12"/>
        <v>2.9249090990658475</v>
      </c>
      <c r="BH141" s="1515">
        <f t="shared" si="12"/>
        <v>2.9166104607552517</v>
      </c>
      <c r="BI141" s="1515">
        <f t="shared" si="12"/>
        <v>2.9084870010968622</v>
      </c>
      <c r="BJ141" s="1515">
        <f t="shared" si="12"/>
        <v>2.9005319363580901</v>
      </c>
      <c r="BK141" s="1515">
        <f t="shared" si="12"/>
        <v>2.8927388607822149</v>
      </c>
      <c r="BL141" s="1515">
        <f t="shared" si="12"/>
        <v>2.885101719328139</v>
      </c>
      <c r="BM141" s="1515">
        <f t="shared" si="12"/>
        <v>2.8776147828081111</v>
      </c>
      <c r="BN141" s="1516">
        <f t="shared" si="12"/>
        <v>2.8702726251757662</v>
      </c>
    </row>
    <row r="142" spans="1:66" x14ac:dyDescent="0.15">
      <c r="A142" s="1123"/>
      <c r="B142" s="274"/>
      <c r="C142" s="1637"/>
      <c r="G142" s="1515"/>
      <c r="H142" s="1515"/>
      <c r="I142" s="1515"/>
      <c r="J142" s="1515"/>
      <c r="K142" s="1515"/>
      <c r="L142" s="1515"/>
      <c r="M142" s="1515"/>
      <c r="N142" s="1515"/>
      <c r="O142" s="1515"/>
      <c r="P142" s="1515"/>
      <c r="Q142" s="1515"/>
      <c r="R142" s="1515"/>
      <c r="S142" s="1515"/>
      <c r="T142" s="1515"/>
      <c r="U142" s="1515"/>
      <c r="V142" s="1515"/>
      <c r="W142" s="1515"/>
      <c r="X142" s="1515"/>
      <c r="Y142" s="1515"/>
      <c r="Z142" s="1515"/>
      <c r="AA142" s="1515"/>
      <c r="AB142" s="1515"/>
      <c r="AC142" s="1515"/>
      <c r="AD142" s="1515"/>
      <c r="AE142" s="1515"/>
      <c r="AF142" s="1515"/>
      <c r="AG142" s="1515"/>
      <c r="AH142" s="1515"/>
      <c r="AI142" s="1515"/>
      <c r="AJ142" s="1515"/>
      <c r="AK142" s="1515"/>
      <c r="AL142" s="1515"/>
      <c r="AM142" s="1515"/>
      <c r="AN142" s="1515"/>
      <c r="AO142" s="1515"/>
      <c r="AP142" s="1515"/>
      <c r="AQ142" s="1515"/>
      <c r="AR142" s="1515"/>
      <c r="AS142" s="1515"/>
      <c r="AT142" s="1515"/>
      <c r="AU142" s="1515"/>
      <c r="AV142" s="1515"/>
      <c r="AW142" s="1515"/>
      <c r="AX142" s="1515"/>
      <c r="AY142" s="1515"/>
      <c r="AZ142" s="1515"/>
      <c r="BA142" s="1515"/>
      <c r="BB142" s="1515"/>
      <c r="BC142" s="1515"/>
      <c r="BD142" s="1515"/>
      <c r="BE142" s="1515"/>
      <c r="BF142" s="1515"/>
      <c r="BG142" s="1515"/>
      <c r="BH142" s="1515"/>
      <c r="BI142" s="1515"/>
      <c r="BJ142" s="1515"/>
      <c r="BK142" s="1515"/>
      <c r="BL142" s="1515"/>
      <c r="BM142" s="1515"/>
      <c r="BN142" s="1516"/>
    </row>
    <row r="143" spans="1:66" x14ac:dyDescent="0.15">
      <c r="A143" s="1123"/>
      <c r="B143" s="1398" t="s">
        <v>881</v>
      </c>
      <c r="C143" s="1637"/>
      <c r="G143" s="1515">
        <f t="shared" ref="G143:AL143" si="13">$C$123*($C124)^LOG(G$133,2)</f>
        <v>16.730999999999998</v>
      </c>
      <c r="H143" s="1515">
        <f t="shared" si="13"/>
        <v>13.384799999999998</v>
      </c>
      <c r="I143" s="1515">
        <f t="shared" si="13"/>
        <v>11.746897051188089</v>
      </c>
      <c r="J143" s="1515">
        <f t="shared" si="13"/>
        <v>10.707840000000001</v>
      </c>
      <c r="K143" s="1515">
        <f t="shared" si="13"/>
        <v>9.9656083959854325</v>
      </c>
      <c r="L143" s="1515">
        <f t="shared" si="13"/>
        <v>9.3975176409504719</v>
      </c>
      <c r="M143" s="1515">
        <f t="shared" si="13"/>
        <v>8.9425442370216039</v>
      </c>
      <c r="N143" s="1515">
        <f t="shared" si="13"/>
        <v>8.5662720000000014</v>
      </c>
      <c r="O143" s="1515">
        <f t="shared" si="13"/>
        <v>8.2475399157977076</v>
      </c>
      <c r="P143" s="1515">
        <f t="shared" si="13"/>
        <v>7.9724867167883451</v>
      </c>
      <c r="Q143" s="1515">
        <f t="shared" si="13"/>
        <v>7.7315814612974743</v>
      </c>
      <c r="R143" s="1515">
        <f t="shared" si="13"/>
        <v>7.518014112760377</v>
      </c>
      <c r="S143" s="1515">
        <f t="shared" si="13"/>
        <v>7.3267645928955325</v>
      </c>
      <c r="T143" s="1515">
        <f t="shared" si="13"/>
        <v>7.1540353896172846</v>
      </c>
      <c r="U143" s="1515">
        <f t="shared" si="13"/>
        <v>6.9968905552624792</v>
      </c>
      <c r="V143" s="1515">
        <f t="shared" si="13"/>
        <v>6.853017600000002</v>
      </c>
      <c r="W143" s="1515">
        <f t="shared" si="13"/>
        <v>6.7205655607125543</v>
      </c>
      <c r="X143" s="1515">
        <f t="shared" si="13"/>
        <v>6.5980319326381665</v>
      </c>
      <c r="Y143" s="1515">
        <f t="shared" si="13"/>
        <v>6.4841818860582165</v>
      </c>
      <c r="Z143" s="1515">
        <f t="shared" si="13"/>
        <v>6.377989373430677</v>
      </c>
      <c r="AA143" s="1515">
        <f t="shared" si="13"/>
        <v>6.2785934210739427</v>
      </c>
      <c r="AB143" s="1515">
        <f t="shared" si="13"/>
        <v>6.1852651690379803</v>
      </c>
      <c r="AC143" s="1515">
        <f t="shared" si="13"/>
        <v>6.097382657809697</v>
      </c>
      <c r="AD143" s="1515">
        <f t="shared" si="13"/>
        <v>6.0144112902083009</v>
      </c>
      <c r="AE143" s="1515">
        <f t="shared" si="13"/>
        <v>5.9358885124699867</v>
      </c>
      <c r="AF143" s="1515">
        <f t="shared" si="13"/>
        <v>5.8614116743164244</v>
      </c>
      <c r="AG143" s="1515">
        <f t="shared" si="13"/>
        <v>5.7906283136955441</v>
      </c>
      <c r="AH143" s="1515">
        <f t="shared" si="13"/>
        <v>5.723228311693827</v>
      </c>
      <c r="AI143" s="1515">
        <f t="shared" si="13"/>
        <v>5.6589375048697983</v>
      </c>
      <c r="AJ143" s="1515">
        <f t="shared" si="13"/>
        <v>5.5975124442099835</v>
      </c>
      <c r="AK143" s="1515">
        <f t="shared" si="13"/>
        <v>5.5387360641707195</v>
      </c>
      <c r="AL143" s="1515">
        <f t="shared" si="13"/>
        <v>5.4824140800000025</v>
      </c>
      <c r="AM143" s="1515">
        <f t="shared" ref="AM143:BN143" si="14">$C$123*($C124)^LOG(AM$133,2)</f>
        <v>5.4283719723110275</v>
      </c>
      <c r="AN143" s="1515">
        <f t="shared" si="14"/>
        <v>5.3764524485700429</v>
      </c>
      <c r="AO143" s="1515">
        <f t="shared" si="14"/>
        <v>5.3265132944793274</v>
      </c>
      <c r="AP143" s="1515">
        <f t="shared" si="14"/>
        <v>5.2784255461105341</v>
      </c>
      <c r="AQ143" s="1515">
        <f t="shared" si="14"/>
        <v>5.2320719274584775</v>
      </c>
      <c r="AR143" s="1515">
        <f t="shared" si="14"/>
        <v>5.1873455088465734</v>
      </c>
      <c r="AS143" s="1515">
        <f t="shared" si="14"/>
        <v>5.1441485500588024</v>
      </c>
      <c r="AT143" s="1515">
        <f t="shared" si="14"/>
        <v>5.1023914987445416</v>
      </c>
      <c r="AU143" s="1515">
        <f t="shared" si="14"/>
        <v>5.0619921199479663</v>
      </c>
      <c r="AV143" s="1515">
        <f t="shared" si="14"/>
        <v>5.0228747368591531</v>
      </c>
      <c r="AW143" s="1515">
        <f t="shared" si="14"/>
        <v>4.9849695663008511</v>
      </c>
      <c r="AX143" s="1515">
        <f t="shared" si="14"/>
        <v>4.9482121352303841</v>
      </c>
      <c r="AY143" s="1515">
        <f t="shared" si="14"/>
        <v>4.9125427667861228</v>
      </c>
      <c r="AZ143" s="1515">
        <f t="shared" si="14"/>
        <v>4.8779061262477574</v>
      </c>
      <c r="BA143" s="1515">
        <f t="shared" si="14"/>
        <v>4.8442508187912159</v>
      </c>
      <c r="BB143" s="1515">
        <f t="shared" si="14"/>
        <v>4.8115290321666411</v>
      </c>
      <c r="BC143" s="1515">
        <f t="shared" si="14"/>
        <v>4.7796962184620346</v>
      </c>
      <c r="BD143" s="1515">
        <f t="shared" si="14"/>
        <v>4.7487108099759894</v>
      </c>
      <c r="BE143" s="1515">
        <f t="shared" si="14"/>
        <v>4.7185339649423543</v>
      </c>
      <c r="BF143" s="1515">
        <f t="shared" si="14"/>
        <v>4.6891293394531406</v>
      </c>
      <c r="BG143" s="1515">
        <f t="shared" si="14"/>
        <v>4.6604628824340599</v>
      </c>
      <c r="BH143" s="1515">
        <f t="shared" si="14"/>
        <v>4.632502650956436</v>
      </c>
      <c r="BI143" s="1515">
        <f t="shared" si="14"/>
        <v>4.605218643533048</v>
      </c>
      <c r="BJ143" s="1515">
        <f t="shared" si="14"/>
        <v>4.5785826493550612</v>
      </c>
      <c r="BK143" s="1515">
        <f t="shared" si="14"/>
        <v>4.5525681116911407</v>
      </c>
      <c r="BL143" s="1515">
        <f t="shared" si="14"/>
        <v>4.527150003895839</v>
      </c>
      <c r="BM143" s="1515">
        <f t="shared" si="14"/>
        <v>4.5023047166681494</v>
      </c>
      <c r="BN143" s="1516">
        <f t="shared" si="14"/>
        <v>4.4780099553679866</v>
      </c>
    </row>
    <row r="144" spans="1:66" x14ac:dyDescent="0.15">
      <c r="A144" s="1123"/>
      <c r="B144" s="274"/>
      <c r="C144" s="1637"/>
      <c r="G144" s="1515">
        <f t="shared" ref="G144:AL144" si="15">$C$123*($C125)^LOG(G$133,2)</f>
        <v>16.730999999999998</v>
      </c>
      <c r="H144" s="1515">
        <f t="shared" si="15"/>
        <v>14.221349999999997</v>
      </c>
      <c r="I144" s="1515">
        <f t="shared" si="15"/>
        <v>12.931638132799836</v>
      </c>
      <c r="J144" s="1515">
        <f t="shared" si="15"/>
        <v>12.088147499999998</v>
      </c>
      <c r="K144" s="1515">
        <f t="shared" si="15"/>
        <v>11.471962530976066</v>
      </c>
      <c r="L144" s="1515">
        <f t="shared" si="15"/>
        <v>10.991892412879862</v>
      </c>
      <c r="M144" s="1515">
        <f t="shared" si="15"/>
        <v>10.601706401361154</v>
      </c>
      <c r="N144" s="1515">
        <f t="shared" si="15"/>
        <v>10.274925374999997</v>
      </c>
      <c r="O144" s="1515">
        <f t="shared" si="15"/>
        <v>9.9950549756549449</v>
      </c>
      <c r="P144" s="1515">
        <f t="shared" si="15"/>
        <v>9.7511681513296562</v>
      </c>
      <c r="Q144" s="1515">
        <f t="shared" si="15"/>
        <v>9.5356762813799296</v>
      </c>
      <c r="R144" s="1515">
        <f t="shared" si="15"/>
        <v>9.3431085509478802</v>
      </c>
      <c r="S144" s="1515">
        <f t="shared" si="15"/>
        <v>9.1693993676502608</v>
      </c>
      <c r="T144" s="1515">
        <f t="shared" si="15"/>
        <v>9.0114504411569811</v>
      </c>
      <c r="U144" s="1515">
        <f t="shared" si="15"/>
        <v>8.8668500462387811</v>
      </c>
      <c r="V144" s="1515">
        <f t="shared" si="15"/>
        <v>8.7336865687499969</v>
      </c>
      <c r="W144" s="1515">
        <f t="shared" si="15"/>
        <v>8.6104208870099725</v>
      </c>
      <c r="X144" s="1515">
        <f t="shared" si="15"/>
        <v>8.4957967293067025</v>
      </c>
      <c r="Y144" s="1515">
        <f t="shared" si="15"/>
        <v>8.3887762695478028</v>
      </c>
      <c r="Z144" s="1515">
        <f t="shared" si="15"/>
        <v>8.2884929286302071</v>
      </c>
      <c r="AA144" s="1515">
        <f t="shared" si="15"/>
        <v>8.1942161719317461</v>
      </c>
      <c r="AB144" s="1515">
        <f t="shared" si="15"/>
        <v>8.1053248391729404</v>
      </c>
      <c r="AC144" s="1515">
        <f t="shared" si="15"/>
        <v>8.0212866522045481</v>
      </c>
      <c r="AD144" s="1515">
        <f t="shared" si="15"/>
        <v>7.9416422683056975</v>
      </c>
      <c r="AE144" s="1515">
        <f t="shared" si="15"/>
        <v>7.8659927268016743</v>
      </c>
      <c r="AF144" s="1515">
        <f t="shared" si="15"/>
        <v>7.7939894625027195</v>
      </c>
      <c r="AG144" s="1515">
        <f t="shared" si="15"/>
        <v>7.7253262842992187</v>
      </c>
      <c r="AH144" s="1515">
        <f t="shared" si="15"/>
        <v>7.6597328749834341</v>
      </c>
      <c r="AI144" s="1515">
        <f t="shared" si="15"/>
        <v>7.5969694806770613</v>
      </c>
      <c r="AJ144" s="1515">
        <f t="shared" si="15"/>
        <v>7.536822539302964</v>
      </c>
      <c r="AK144" s="1515">
        <f t="shared" si="15"/>
        <v>7.4791010567818619</v>
      </c>
      <c r="AL144" s="1515">
        <f t="shared" si="15"/>
        <v>7.4236335834374971</v>
      </c>
      <c r="AM144" s="1515">
        <f t="shared" ref="AM144:BN144" si="16">$C$123*($C125)^LOG(AM$133,2)</f>
        <v>7.3702656758309528</v>
      </c>
      <c r="AN144" s="1515">
        <f t="shared" si="16"/>
        <v>7.3188577539584765</v>
      </c>
      <c r="AO144" s="1515">
        <f t="shared" si="16"/>
        <v>7.2692832825787033</v>
      </c>
      <c r="AP144" s="1515">
        <f t="shared" si="16"/>
        <v>7.221427219910697</v>
      </c>
      <c r="AQ144" s="1515">
        <f t="shared" si="16"/>
        <v>7.175184688163017</v>
      </c>
      <c r="AR144" s="1515">
        <f t="shared" si="16"/>
        <v>7.1304598291156331</v>
      </c>
      <c r="AS144" s="1515">
        <f t="shared" si="16"/>
        <v>7.0871648148692143</v>
      </c>
      <c r="AT144" s="1515">
        <f t="shared" si="16"/>
        <v>7.0452189893356767</v>
      </c>
      <c r="AU144" s="1515">
        <f t="shared" si="16"/>
        <v>7.0045481203959898</v>
      </c>
      <c r="AV144" s="1515">
        <f t="shared" si="16"/>
        <v>6.9650837461419837</v>
      </c>
      <c r="AW144" s="1515">
        <f t="shared" si="16"/>
        <v>6.9267626014348194</v>
      </c>
      <c r="AX144" s="1515">
        <f t="shared" si="16"/>
        <v>6.8895261132969985</v>
      </c>
      <c r="AY144" s="1515">
        <f t="shared" si="16"/>
        <v>6.8533199555172688</v>
      </c>
      <c r="AZ144" s="1515">
        <f t="shared" si="16"/>
        <v>6.8180936543738655</v>
      </c>
      <c r="BA144" s="1515">
        <f t="shared" si="16"/>
        <v>6.7838002386381611</v>
      </c>
      <c r="BB144" s="1515">
        <f t="shared" si="16"/>
        <v>6.7503959280598433</v>
      </c>
      <c r="BC144" s="1515">
        <f t="shared" si="16"/>
        <v>6.7178398553978891</v>
      </c>
      <c r="BD144" s="1515">
        <f t="shared" si="16"/>
        <v>6.6860938177814235</v>
      </c>
      <c r="BE144" s="1515">
        <f t="shared" si="16"/>
        <v>6.6551220537872444</v>
      </c>
      <c r="BF144" s="1515">
        <f t="shared" si="16"/>
        <v>6.6248910431273114</v>
      </c>
      <c r="BG144" s="1515">
        <f t="shared" si="16"/>
        <v>6.5953693262667237</v>
      </c>
      <c r="BH144" s="1515">
        <f t="shared" si="16"/>
        <v>6.5665273416543357</v>
      </c>
      <c r="BI144" s="1515">
        <f t="shared" si="16"/>
        <v>6.5383372785552423</v>
      </c>
      <c r="BJ144" s="1515">
        <f t="shared" si="16"/>
        <v>6.5107729437359181</v>
      </c>
      <c r="BK144" s="1515">
        <f t="shared" si="16"/>
        <v>6.4838096404764052</v>
      </c>
      <c r="BL144" s="1515">
        <f t="shared" si="16"/>
        <v>6.4574240585755023</v>
      </c>
      <c r="BM144" s="1515">
        <f t="shared" si="16"/>
        <v>6.4315941741795672</v>
      </c>
      <c r="BN144" s="1516">
        <f t="shared" si="16"/>
        <v>6.4062991584075188</v>
      </c>
    </row>
    <row r="145" spans="1:66" x14ac:dyDescent="0.15">
      <c r="A145" s="1123"/>
      <c r="B145" s="1399"/>
      <c r="C145" s="1653"/>
      <c r="D145" s="231"/>
      <c r="E145" s="230"/>
      <c r="F145" s="1603"/>
      <c r="G145" s="1518">
        <f t="shared" ref="G145:AL145" si="17">$C$123*($C126)^LOG(G$133,2)</f>
        <v>16.730999999999998</v>
      </c>
      <c r="H145" s="1518">
        <f t="shared" si="17"/>
        <v>15.057899999999998</v>
      </c>
      <c r="I145" s="1518">
        <f t="shared" si="17"/>
        <v>14.157872356991788</v>
      </c>
      <c r="J145" s="1518">
        <f t="shared" si="17"/>
        <v>13.552109999999999</v>
      </c>
      <c r="K145" s="1518">
        <f t="shared" si="17"/>
        <v>13.100150840434511</v>
      </c>
      <c r="L145" s="1518">
        <f t="shared" si="17"/>
        <v>12.742085121292611</v>
      </c>
      <c r="M145" s="1518">
        <f t="shared" si="17"/>
        <v>12.44699121035689</v>
      </c>
      <c r="N145" s="1518">
        <f t="shared" si="17"/>
        <v>12.196899</v>
      </c>
      <c r="O145" s="1518">
        <f t="shared" si="17"/>
        <v>11.980476341932476</v>
      </c>
      <c r="P145" s="1518">
        <f t="shared" si="17"/>
        <v>11.790135756391059</v>
      </c>
      <c r="Q145" s="1518">
        <f t="shared" si="17"/>
        <v>11.620558185092907</v>
      </c>
      <c r="R145" s="1518">
        <f t="shared" si="17"/>
        <v>11.467876609163349</v>
      </c>
      <c r="S145" s="1518">
        <f t="shared" si="17"/>
        <v>11.329195305941195</v>
      </c>
      <c r="T145" s="1518">
        <f t="shared" si="17"/>
        <v>11.202292089321203</v>
      </c>
      <c r="U145" s="1518">
        <f t="shared" si="17"/>
        <v>11.085426062770338</v>
      </c>
      <c r="V145" s="1518">
        <f t="shared" si="17"/>
        <v>10.977209100000001</v>
      </c>
      <c r="W145" s="1518">
        <f t="shared" si="17"/>
        <v>10.876517346851957</v>
      </c>
      <c r="X145" s="1518">
        <f t="shared" si="17"/>
        <v>10.78242870773923</v>
      </c>
      <c r="Y145" s="1518">
        <f t="shared" si="17"/>
        <v>10.694177695712659</v>
      </c>
      <c r="Z145" s="1518">
        <f t="shared" si="17"/>
        <v>10.611122180751952</v>
      </c>
      <c r="AA145" s="1518">
        <f t="shared" si="17"/>
        <v>10.532718473781102</v>
      </c>
      <c r="AB145" s="1518">
        <f t="shared" si="17"/>
        <v>10.458502366583618</v>
      </c>
      <c r="AC145" s="1518">
        <f t="shared" si="17"/>
        <v>10.388074502740682</v>
      </c>
      <c r="AD145" s="1518">
        <f t="shared" si="17"/>
        <v>10.321088948247015</v>
      </c>
      <c r="AE145" s="1518">
        <f t="shared" si="17"/>
        <v>10.257244160070348</v>
      </c>
      <c r="AF145" s="1518">
        <f t="shared" si="17"/>
        <v>10.196275775347075</v>
      </c>
      <c r="AG145" s="1518">
        <f t="shared" si="17"/>
        <v>10.137950799416647</v>
      </c>
      <c r="AH145" s="1518">
        <f t="shared" si="17"/>
        <v>10.082062880389083</v>
      </c>
      <c r="AI145" s="1518">
        <f t="shared" si="17"/>
        <v>10.028428436167324</v>
      </c>
      <c r="AJ145" s="1518">
        <f t="shared" si="17"/>
        <v>9.9768834564933044</v>
      </c>
      <c r="AK145" s="1518">
        <f t="shared" si="17"/>
        <v>9.9272808441183038</v>
      </c>
      <c r="AL145" s="1518">
        <f t="shared" si="17"/>
        <v>9.8794881900000018</v>
      </c>
      <c r="AM145" s="1518">
        <f t="shared" ref="AM145:BN145" si="18">$C$123*($C126)^LOG(AM$133,2)</f>
        <v>9.8333859005165021</v>
      </c>
      <c r="AN145" s="1518">
        <f t="shared" si="18"/>
        <v>9.7888656121667612</v>
      </c>
      <c r="AO145" s="1518">
        <f t="shared" si="18"/>
        <v>9.7458288425819006</v>
      </c>
      <c r="AP145" s="1518">
        <f t="shared" si="18"/>
        <v>9.7041858369653067</v>
      </c>
      <c r="AQ145" s="1518">
        <f t="shared" si="18"/>
        <v>9.6638545770772275</v>
      </c>
      <c r="AR145" s="1518">
        <f t="shared" si="18"/>
        <v>9.6247599261413939</v>
      </c>
      <c r="AS145" s="1518">
        <f t="shared" si="18"/>
        <v>9.5868328879891216</v>
      </c>
      <c r="AT145" s="1518">
        <f t="shared" si="18"/>
        <v>9.5500099626767572</v>
      </c>
      <c r="AU145" s="1518">
        <f t="shared" si="18"/>
        <v>9.5142325839445334</v>
      </c>
      <c r="AV145" s="1518">
        <f t="shared" si="18"/>
        <v>9.4794466264029911</v>
      </c>
      <c r="AW145" s="1518">
        <f t="shared" si="18"/>
        <v>9.4456019723686442</v>
      </c>
      <c r="AX145" s="1518">
        <f t="shared" si="18"/>
        <v>9.4126521299252559</v>
      </c>
      <c r="AY145" s="1518">
        <f t="shared" si="18"/>
        <v>9.3805538951391139</v>
      </c>
      <c r="AZ145" s="1518">
        <f t="shared" si="18"/>
        <v>9.3492670524666135</v>
      </c>
      <c r="BA145" s="1518">
        <f t="shared" si="18"/>
        <v>9.3187541083083243</v>
      </c>
      <c r="BB145" s="1518">
        <f t="shared" si="18"/>
        <v>9.2889800534223141</v>
      </c>
      <c r="BC145" s="1518">
        <f t="shared" si="18"/>
        <v>9.2599121505410142</v>
      </c>
      <c r="BD145" s="1518">
        <f t="shared" si="18"/>
        <v>9.2315197440633145</v>
      </c>
      <c r="BE145" s="1518">
        <f t="shared" si="18"/>
        <v>9.2037740891361572</v>
      </c>
      <c r="BF145" s="1518">
        <f t="shared" si="18"/>
        <v>9.1766481978123675</v>
      </c>
      <c r="BG145" s="1518">
        <f t="shared" si="18"/>
        <v>9.1501167002862047</v>
      </c>
      <c r="BH145" s="1518">
        <f t="shared" si="18"/>
        <v>9.1241557194749827</v>
      </c>
      <c r="BI145" s="1518">
        <f t="shared" si="18"/>
        <v>9.0987427574420536</v>
      </c>
      <c r="BJ145" s="1518">
        <f t="shared" si="18"/>
        <v>9.0738565923501735</v>
      </c>
      <c r="BK145" s="1518">
        <f t="shared" si="18"/>
        <v>9.0494771847999758</v>
      </c>
      <c r="BL145" s="1518">
        <f t="shared" si="18"/>
        <v>9.0255855925505948</v>
      </c>
      <c r="BM145" s="1518">
        <f t="shared" si="18"/>
        <v>9.0021638927419509</v>
      </c>
      <c r="BN145" s="1519">
        <f t="shared" si="18"/>
        <v>8.9791951108439729</v>
      </c>
    </row>
    <row r="146" spans="1:66" ht="8.25" customHeight="1" x14ac:dyDescent="0.15">
      <c r="A146" s="1123"/>
      <c r="B146" s="274"/>
      <c r="C146" s="1637"/>
      <c r="G146" s="1513"/>
      <c r="H146" s="1513"/>
      <c r="I146" s="1513"/>
      <c r="J146" s="1513"/>
      <c r="K146" s="1513"/>
      <c r="L146" s="1513"/>
      <c r="M146" s="1513"/>
      <c r="N146" s="1513"/>
      <c r="O146" s="1513"/>
      <c r="P146" s="1513"/>
      <c r="Q146" s="1513"/>
      <c r="R146" s="1513"/>
      <c r="S146" s="1513"/>
      <c r="T146" s="1513"/>
      <c r="U146" s="1513"/>
      <c r="V146" s="1513"/>
      <c r="W146" s="1513"/>
      <c r="X146" s="1513"/>
      <c r="Y146" s="1513"/>
      <c r="Z146" s="1513"/>
      <c r="AA146" s="1513"/>
      <c r="AB146" s="1513"/>
      <c r="AC146" s="1513"/>
      <c r="AD146" s="1513"/>
      <c r="AE146" s="1513"/>
      <c r="AF146" s="1513"/>
      <c r="AG146" s="1513"/>
      <c r="AH146" s="1513"/>
      <c r="AI146" s="1513"/>
      <c r="AJ146" s="1513"/>
      <c r="AK146" s="1513"/>
      <c r="AL146" s="1513"/>
      <c r="AM146" s="1513"/>
      <c r="AN146" s="1513"/>
      <c r="AO146" s="1513"/>
      <c r="AP146" s="1513"/>
      <c r="AQ146" s="1513"/>
      <c r="AR146" s="1513"/>
      <c r="AS146" s="1513"/>
      <c r="AT146" s="1513"/>
      <c r="AU146" s="1513"/>
      <c r="AV146" s="1513"/>
      <c r="AW146" s="1513"/>
      <c r="AX146" s="1513"/>
      <c r="AY146" s="1513"/>
      <c r="AZ146" s="1513"/>
      <c r="BA146" s="1513"/>
      <c r="BB146" s="1513"/>
      <c r="BC146" s="1513"/>
      <c r="BD146" s="1513"/>
      <c r="BE146" s="1513"/>
      <c r="BF146" s="1513"/>
      <c r="BG146" s="1513"/>
      <c r="BH146" s="1513"/>
      <c r="BI146" s="1513"/>
      <c r="BJ146" s="1513"/>
      <c r="BK146" s="1513"/>
      <c r="BL146" s="1513"/>
      <c r="BM146" s="1513"/>
      <c r="BN146" s="1514"/>
    </row>
    <row r="147" spans="1:66" x14ac:dyDescent="0.15">
      <c r="A147" s="1123"/>
      <c r="B147" s="274" t="s">
        <v>956</v>
      </c>
      <c r="C147" s="1654">
        <f>G48</f>
        <v>1486800</v>
      </c>
      <c r="E147" s="1675">
        <f>NPV($C$110,G147:BN147)+F147</f>
        <v>1486800</v>
      </c>
      <c r="F147" s="1604">
        <f>IF(F$133=0,$C147,)</f>
        <v>1486800</v>
      </c>
      <c r="G147" s="189">
        <f t="shared" ref="G147:BN147" si="19">IF(G$133=0,$C147,)</f>
        <v>0</v>
      </c>
      <c r="H147" s="189">
        <f t="shared" si="19"/>
        <v>0</v>
      </c>
      <c r="I147" s="189">
        <f t="shared" si="19"/>
        <v>0</v>
      </c>
      <c r="J147" s="189">
        <f t="shared" si="19"/>
        <v>0</v>
      </c>
      <c r="K147" s="189">
        <f t="shared" si="19"/>
        <v>0</v>
      </c>
      <c r="L147" s="189">
        <f t="shared" si="19"/>
        <v>0</v>
      </c>
      <c r="M147" s="189">
        <f t="shared" si="19"/>
        <v>0</v>
      </c>
      <c r="N147" s="189">
        <f t="shared" si="19"/>
        <v>0</v>
      </c>
      <c r="O147" s="189">
        <f t="shared" si="19"/>
        <v>0</v>
      </c>
      <c r="P147" s="189">
        <f t="shared" si="19"/>
        <v>0</v>
      </c>
      <c r="Q147" s="189">
        <f t="shared" si="19"/>
        <v>0</v>
      </c>
      <c r="R147" s="189">
        <f t="shared" si="19"/>
        <v>0</v>
      </c>
      <c r="S147" s="189">
        <f t="shared" si="19"/>
        <v>0</v>
      </c>
      <c r="T147" s="189">
        <f t="shared" si="19"/>
        <v>0</v>
      </c>
      <c r="U147" s="189">
        <f t="shared" si="19"/>
        <v>0</v>
      </c>
      <c r="V147" s="189">
        <f t="shared" si="19"/>
        <v>0</v>
      </c>
      <c r="W147" s="189">
        <f t="shared" si="19"/>
        <v>0</v>
      </c>
      <c r="X147" s="189">
        <f t="shared" si="19"/>
        <v>0</v>
      </c>
      <c r="Y147" s="189">
        <f t="shared" si="19"/>
        <v>0</v>
      </c>
      <c r="Z147" s="189">
        <f t="shared" si="19"/>
        <v>0</v>
      </c>
      <c r="AA147" s="189">
        <f t="shared" si="19"/>
        <v>0</v>
      </c>
      <c r="AB147" s="189">
        <f t="shared" si="19"/>
        <v>0</v>
      </c>
      <c r="AC147" s="189">
        <f t="shared" si="19"/>
        <v>0</v>
      </c>
      <c r="AD147" s="189">
        <f t="shared" si="19"/>
        <v>0</v>
      </c>
      <c r="AE147" s="189">
        <f t="shared" si="19"/>
        <v>0</v>
      </c>
      <c r="AF147" s="189">
        <f t="shared" si="19"/>
        <v>0</v>
      </c>
      <c r="AG147" s="189">
        <f t="shared" si="19"/>
        <v>0</v>
      </c>
      <c r="AH147" s="189">
        <f t="shared" si="19"/>
        <v>0</v>
      </c>
      <c r="AI147" s="189">
        <f t="shared" si="19"/>
        <v>0</v>
      </c>
      <c r="AJ147" s="189">
        <f t="shared" si="19"/>
        <v>0</v>
      </c>
      <c r="AK147" s="189">
        <f t="shared" si="19"/>
        <v>0</v>
      </c>
      <c r="AL147" s="189">
        <f t="shared" si="19"/>
        <v>0</v>
      </c>
      <c r="AM147" s="189">
        <f t="shared" si="19"/>
        <v>0</v>
      </c>
      <c r="AN147" s="189">
        <f t="shared" si="19"/>
        <v>0</v>
      </c>
      <c r="AO147" s="189">
        <f t="shared" si="19"/>
        <v>0</v>
      </c>
      <c r="AP147" s="189">
        <f t="shared" si="19"/>
        <v>0</v>
      </c>
      <c r="AQ147" s="189">
        <f t="shared" si="19"/>
        <v>0</v>
      </c>
      <c r="AR147" s="189">
        <f t="shared" si="19"/>
        <v>0</v>
      </c>
      <c r="AS147" s="189">
        <f t="shared" si="19"/>
        <v>0</v>
      </c>
      <c r="AT147" s="189">
        <f t="shared" si="19"/>
        <v>0</v>
      </c>
      <c r="AU147" s="189">
        <f t="shared" si="19"/>
        <v>0</v>
      </c>
      <c r="AV147" s="189">
        <f t="shared" si="19"/>
        <v>0</v>
      </c>
      <c r="AW147" s="189">
        <f t="shared" si="19"/>
        <v>0</v>
      </c>
      <c r="AX147" s="189">
        <f t="shared" si="19"/>
        <v>0</v>
      </c>
      <c r="AY147" s="189">
        <f t="shared" si="19"/>
        <v>0</v>
      </c>
      <c r="AZ147" s="189">
        <f t="shared" si="19"/>
        <v>0</v>
      </c>
      <c r="BA147" s="189">
        <f t="shared" si="19"/>
        <v>0</v>
      </c>
      <c r="BB147" s="189">
        <f t="shared" si="19"/>
        <v>0</v>
      </c>
      <c r="BC147" s="189">
        <f t="shared" si="19"/>
        <v>0</v>
      </c>
      <c r="BD147" s="189">
        <f t="shared" si="19"/>
        <v>0</v>
      </c>
      <c r="BE147" s="189">
        <f t="shared" si="19"/>
        <v>0</v>
      </c>
      <c r="BF147" s="189">
        <f t="shared" si="19"/>
        <v>0</v>
      </c>
      <c r="BG147" s="189">
        <f t="shared" si="19"/>
        <v>0</v>
      </c>
      <c r="BH147" s="189">
        <f t="shared" si="19"/>
        <v>0</v>
      </c>
      <c r="BI147" s="189">
        <f t="shared" si="19"/>
        <v>0</v>
      </c>
      <c r="BJ147" s="189">
        <f t="shared" si="19"/>
        <v>0</v>
      </c>
      <c r="BK147" s="189">
        <f t="shared" si="19"/>
        <v>0</v>
      </c>
      <c r="BL147" s="189">
        <f t="shared" si="19"/>
        <v>0</v>
      </c>
      <c r="BM147" s="189">
        <f t="shared" si="19"/>
        <v>0</v>
      </c>
      <c r="BN147" s="1521">
        <f t="shared" si="19"/>
        <v>0</v>
      </c>
    </row>
    <row r="148" spans="1:66" x14ac:dyDescent="0.15">
      <c r="A148" s="1123"/>
      <c r="B148" s="274" t="s">
        <v>957</v>
      </c>
      <c r="C148" s="1654">
        <f>H51</f>
        <v>15292800</v>
      </c>
      <c r="E148" s="1675">
        <f>NPV($C$110,G148:BN148)+F148</f>
        <v>15292800</v>
      </c>
      <c r="F148" s="1604">
        <f>IF(F$133=0,$C148,)</f>
        <v>15292800</v>
      </c>
      <c r="G148" s="189">
        <f t="shared" ref="G148:AL148" si="20">IF(G$133=0,$C$62,)</f>
        <v>0</v>
      </c>
      <c r="H148" s="189">
        <f t="shared" si="20"/>
        <v>0</v>
      </c>
      <c r="I148" s="189">
        <f t="shared" si="20"/>
        <v>0</v>
      </c>
      <c r="J148" s="189">
        <f t="shared" si="20"/>
        <v>0</v>
      </c>
      <c r="K148" s="189">
        <f t="shared" si="20"/>
        <v>0</v>
      </c>
      <c r="L148" s="189">
        <f t="shared" si="20"/>
        <v>0</v>
      </c>
      <c r="M148" s="189">
        <f t="shared" si="20"/>
        <v>0</v>
      </c>
      <c r="N148" s="189">
        <f t="shared" si="20"/>
        <v>0</v>
      </c>
      <c r="O148" s="189">
        <f t="shared" si="20"/>
        <v>0</v>
      </c>
      <c r="P148" s="189">
        <f t="shared" si="20"/>
        <v>0</v>
      </c>
      <c r="Q148" s="189">
        <f t="shared" si="20"/>
        <v>0</v>
      </c>
      <c r="R148" s="189">
        <f t="shared" si="20"/>
        <v>0</v>
      </c>
      <c r="S148" s="189">
        <f t="shared" si="20"/>
        <v>0</v>
      </c>
      <c r="T148" s="189">
        <f t="shared" si="20"/>
        <v>0</v>
      </c>
      <c r="U148" s="189">
        <f t="shared" si="20"/>
        <v>0</v>
      </c>
      <c r="V148" s="189">
        <f t="shared" si="20"/>
        <v>0</v>
      </c>
      <c r="W148" s="189">
        <f t="shared" si="20"/>
        <v>0</v>
      </c>
      <c r="X148" s="189">
        <f t="shared" si="20"/>
        <v>0</v>
      </c>
      <c r="Y148" s="189">
        <f t="shared" si="20"/>
        <v>0</v>
      </c>
      <c r="Z148" s="189">
        <f t="shared" si="20"/>
        <v>0</v>
      </c>
      <c r="AA148" s="189">
        <f t="shared" si="20"/>
        <v>0</v>
      </c>
      <c r="AB148" s="189">
        <f t="shared" si="20"/>
        <v>0</v>
      </c>
      <c r="AC148" s="189">
        <f t="shared" si="20"/>
        <v>0</v>
      </c>
      <c r="AD148" s="189">
        <f t="shared" si="20"/>
        <v>0</v>
      </c>
      <c r="AE148" s="189">
        <f t="shared" si="20"/>
        <v>0</v>
      </c>
      <c r="AF148" s="189">
        <f t="shared" si="20"/>
        <v>0</v>
      </c>
      <c r="AG148" s="189">
        <f t="shared" si="20"/>
        <v>0</v>
      </c>
      <c r="AH148" s="189">
        <f t="shared" si="20"/>
        <v>0</v>
      </c>
      <c r="AI148" s="189">
        <f t="shared" si="20"/>
        <v>0</v>
      </c>
      <c r="AJ148" s="189">
        <f t="shared" si="20"/>
        <v>0</v>
      </c>
      <c r="AK148" s="189">
        <f t="shared" si="20"/>
        <v>0</v>
      </c>
      <c r="AL148" s="189">
        <f t="shared" si="20"/>
        <v>0</v>
      </c>
      <c r="AM148" s="189">
        <f t="shared" ref="AM148:BN148" si="21">IF(AM$133=0,$C$62,)</f>
        <v>0</v>
      </c>
      <c r="AN148" s="189">
        <f t="shared" si="21"/>
        <v>0</v>
      </c>
      <c r="AO148" s="189">
        <f t="shared" si="21"/>
        <v>0</v>
      </c>
      <c r="AP148" s="189">
        <f t="shared" si="21"/>
        <v>0</v>
      </c>
      <c r="AQ148" s="189">
        <f t="shared" si="21"/>
        <v>0</v>
      </c>
      <c r="AR148" s="189">
        <f t="shared" si="21"/>
        <v>0</v>
      </c>
      <c r="AS148" s="189">
        <f t="shared" si="21"/>
        <v>0</v>
      </c>
      <c r="AT148" s="189">
        <f t="shared" si="21"/>
        <v>0</v>
      </c>
      <c r="AU148" s="189">
        <f t="shared" si="21"/>
        <v>0</v>
      </c>
      <c r="AV148" s="189">
        <f t="shared" si="21"/>
        <v>0</v>
      </c>
      <c r="AW148" s="189">
        <f t="shared" si="21"/>
        <v>0</v>
      </c>
      <c r="AX148" s="189">
        <f t="shared" si="21"/>
        <v>0</v>
      </c>
      <c r="AY148" s="189">
        <f t="shared" si="21"/>
        <v>0</v>
      </c>
      <c r="AZ148" s="189">
        <f t="shared" si="21"/>
        <v>0</v>
      </c>
      <c r="BA148" s="189">
        <f t="shared" si="21"/>
        <v>0</v>
      </c>
      <c r="BB148" s="189">
        <f t="shared" si="21"/>
        <v>0</v>
      </c>
      <c r="BC148" s="189">
        <f t="shared" si="21"/>
        <v>0</v>
      </c>
      <c r="BD148" s="189">
        <f t="shared" si="21"/>
        <v>0</v>
      </c>
      <c r="BE148" s="189">
        <f t="shared" si="21"/>
        <v>0</v>
      </c>
      <c r="BF148" s="189">
        <f t="shared" si="21"/>
        <v>0</v>
      </c>
      <c r="BG148" s="189">
        <f t="shared" si="21"/>
        <v>0</v>
      </c>
      <c r="BH148" s="189">
        <f t="shared" si="21"/>
        <v>0</v>
      </c>
      <c r="BI148" s="189">
        <f t="shared" si="21"/>
        <v>0</v>
      </c>
      <c r="BJ148" s="189">
        <f t="shared" si="21"/>
        <v>0</v>
      </c>
      <c r="BK148" s="189">
        <f t="shared" si="21"/>
        <v>0</v>
      </c>
      <c r="BL148" s="189">
        <f t="shared" si="21"/>
        <v>0</v>
      </c>
      <c r="BM148" s="189">
        <f t="shared" si="21"/>
        <v>0</v>
      </c>
      <c r="BN148" s="1521">
        <f t="shared" si="21"/>
        <v>0</v>
      </c>
    </row>
    <row r="149" spans="1:66" ht="17.25" customHeight="1" x14ac:dyDescent="0.15">
      <c r="A149" s="1123"/>
      <c r="B149" s="274" t="s">
        <v>958</v>
      </c>
      <c r="C149" s="1654">
        <f>C85</f>
        <v>1784160000.0000002</v>
      </c>
      <c r="E149" s="1675">
        <f>NPV($C$110,G149:BN149)+F149</f>
        <v>1784160000.0000002</v>
      </c>
      <c r="F149" s="1604">
        <f>IF(F$133=0,$C$149,)</f>
        <v>1784160000.0000002</v>
      </c>
      <c r="G149" s="189">
        <f t="shared" ref="G149:AK149" si="22">IF(G$133=0,$C$86,)</f>
        <v>0</v>
      </c>
      <c r="H149" s="189">
        <f t="shared" si="22"/>
        <v>0</v>
      </c>
      <c r="I149" s="189">
        <f t="shared" si="22"/>
        <v>0</v>
      </c>
      <c r="J149" s="189">
        <f t="shared" si="22"/>
        <v>0</v>
      </c>
      <c r="K149" s="189">
        <f t="shared" si="22"/>
        <v>0</v>
      </c>
      <c r="L149" s="189">
        <f t="shared" si="22"/>
        <v>0</v>
      </c>
      <c r="M149" s="189">
        <f t="shared" si="22"/>
        <v>0</v>
      </c>
      <c r="N149" s="189">
        <f t="shared" si="22"/>
        <v>0</v>
      </c>
      <c r="O149" s="189">
        <f t="shared" si="22"/>
        <v>0</v>
      </c>
      <c r="P149" s="189">
        <f t="shared" si="22"/>
        <v>0</v>
      </c>
      <c r="Q149" s="189">
        <f t="shared" si="22"/>
        <v>0</v>
      </c>
      <c r="R149" s="189">
        <f t="shared" si="22"/>
        <v>0</v>
      </c>
      <c r="S149" s="189">
        <f t="shared" si="22"/>
        <v>0</v>
      </c>
      <c r="T149" s="189">
        <f t="shared" si="22"/>
        <v>0</v>
      </c>
      <c r="U149" s="189">
        <f t="shared" si="22"/>
        <v>0</v>
      </c>
      <c r="V149" s="189">
        <f t="shared" si="22"/>
        <v>0</v>
      </c>
      <c r="W149" s="189">
        <f t="shared" si="22"/>
        <v>0</v>
      </c>
      <c r="X149" s="189">
        <f t="shared" si="22"/>
        <v>0</v>
      </c>
      <c r="Y149" s="189">
        <f t="shared" si="22"/>
        <v>0</v>
      </c>
      <c r="Z149" s="189">
        <f t="shared" si="22"/>
        <v>0</v>
      </c>
      <c r="AA149" s="189">
        <f t="shared" si="22"/>
        <v>0</v>
      </c>
      <c r="AB149" s="189">
        <f t="shared" si="22"/>
        <v>0</v>
      </c>
      <c r="AC149" s="189">
        <f t="shared" si="22"/>
        <v>0</v>
      </c>
      <c r="AD149" s="189">
        <f t="shared" si="22"/>
        <v>0</v>
      </c>
      <c r="AE149" s="189">
        <f t="shared" si="22"/>
        <v>0</v>
      </c>
      <c r="AF149" s="189">
        <f t="shared" si="22"/>
        <v>0</v>
      </c>
      <c r="AG149" s="189">
        <f t="shared" si="22"/>
        <v>0</v>
      </c>
      <c r="AH149" s="189">
        <f t="shared" si="22"/>
        <v>0</v>
      </c>
      <c r="AI149" s="189">
        <f t="shared" si="22"/>
        <v>0</v>
      </c>
      <c r="AJ149" s="189">
        <f t="shared" si="22"/>
        <v>0</v>
      </c>
      <c r="AK149" s="189">
        <f t="shared" si="22"/>
        <v>0</v>
      </c>
      <c r="AL149" s="189">
        <f t="shared" ref="AL149:BN149" si="23">IF(AL$133=0,$C$86,)</f>
        <v>0</v>
      </c>
      <c r="AM149" s="189">
        <f t="shared" si="23"/>
        <v>0</v>
      </c>
      <c r="AN149" s="189">
        <f t="shared" si="23"/>
        <v>0</v>
      </c>
      <c r="AO149" s="189">
        <f t="shared" si="23"/>
        <v>0</v>
      </c>
      <c r="AP149" s="189">
        <f t="shared" si="23"/>
        <v>0</v>
      </c>
      <c r="AQ149" s="189">
        <f t="shared" si="23"/>
        <v>0</v>
      </c>
      <c r="AR149" s="189">
        <f t="shared" si="23"/>
        <v>0</v>
      </c>
      <c r="AS149" s="189">
        <f t="shared" si="23"/>
        <v>0</v>
      </c>
      <c r="AT149" s="189">
        <f t="shared" si="23"/>
        <v>0</v>
      </c>
      <c r="AU149" s="189">
        <f t="shared" si="23"/>
        <v>0</v>
      </c>
      <c r="AV149" s="189">
        <f t="shared" si="23"/>
        <v>0</v>
      </c>
      <c r="AW149" s="189">
        <f t="shared" si="23"/>
        <v>0</v>
      </c>
      <c r="AX149" s="189">
        <f t="shared" si="23"/>
        <v>0</v>
      </c>
      <c r="AY149" s="189">
        <f t="shared" si="23"/>
        <v>0</v>
      </c>
      <c r="AZ149" s="189">
        <f t="shared" si="23"/>
        <v>0</v>
      </c>
      <c r="BA149" s="189">
        <f t="shared" si="23"/>
        <v>0</v>
      </c>
      <c r="BB149" s="189">
        <f t="shared" si="23"/>
        <v>0</v>
      </c>
      <c r="BC149" s="189">
        <f t="shared" si="23"/>
        <v>0</v>
      </c>
      <c r="BD149" s="189">
        <f t="shared" si="23"/>
        <v>0</v>
      </c>
      <c r="BE149" s="189">
        <f t="shared" si="23"/>
        <v>0</v>
      </c>
      <c r="BF149" s="189">
        <f t="shared" si="23"/>
        <v>0</v>
      </c>
      <c r="BG149" s="189">
        <f t="shared" si="23"/>
        <v>0</v>
      </c>
      <c r="BH149" s="189">
        <f t="shared" si="23"/>
        <v>0</v>
      </c>
      <c r="BI149" s="189">
        <f t="shared" si="23"/>
        <v>0</v>
      </c>
      <c r="BJ149" s="189">
        <f t="shared" si="23"/>
        <v>0</v>
      </c>
      <c r="BK149" s="189">
        <f t="shared" si="23"/>
        <v>0</v>
      </c>
      <c r="BL149" s="189">
        <f t="shared" si="23"/>
        <v>0</v>
      </c>
      <c r="BM149" s="189">
        <f t="shared" si="23"/>
        <v>0</v>
      </c>
      <c r="BN149" s="1521">
        <f t="shared" si="23"/>
        <v>0</v>
      </c>
    </row>
    <row r="150" spans="1:66" x14ac:dyDescent="0.15">
      <c r="A150" s="1123"/>
      <c r="B150" s="274" t="s">
        <v>959</v>
      </c>
      <c r="C150" s="1654">
        <f>D25</f>
        <v>5097600000</v>
      </c>
      <c r="E150" s="1675">
        <f>NPV($C$110,G150:BN150)+F150</f>
        <v>5097600000</v>
      </c>
      <c r="F150" s="1604">
        <f>IF(F$133=0,$C150,)</f>
        <v>5097600000</v>
      </c>
      <c r="G150" s="189">
        <f>IF(G$133=0,$C150,)</f>
        <v>0</v>
      </c>
      <c r="H150" s="189">
        <f t="shared" ref="H150:J150" si="24">IF(H$133=0,$C150,)</f>
        <v>0</v>
      </c>
      <c r="I150" s="189">
        <f t="shared" si="24"/>
        <v>0</v>
      </c>
      <c r="J150" s="189">
        <f t="shared" si="24"/>
        <v>0</v>
      </c>
      <c r="K150" s="189">
        <f t="shared" ref="K150:AP150" si="25">IF(K$133=0,$C$150,)</f>
        <v>0</v>
      </c>
      <c r="L150" s="189">
        <f t="shared" si="25"/>
        <v>0</v>
      </c>
      <c r="M150" s="189">
        <f t="shared" si="25"/>
        <v>0</v>
      </c>
      <c r="N150" s="189">
        <f t="shared" si="25"/>
        <v>0</v>
      </c>
      <c r="O150" s="189">
        <f t="shared" si="25"/>
        <v>0</v>
      </c>
      <c r="P150" s="189">
        <f t="shared" si="25"/>
        <v>0</v>
      </c>
      <c r="Q150" s="189">
        <f t="shared" si="25"/>
        <v>0</v>
      </c>
      <c r="R150" s="189">
        <f t="shared" si="25"/>
        <v>0</v>
      </c>
      <c r="S150" s="189">
        <f t="shared" si="25"/>
        <v>0</v>
      </c>
      <c r="T150" s="189">
        <f t="shared" si="25"/>
        <v>0</v>
      </c>
      <c r="U150" s="189">
        <f t="shared" si="25"/>
        <v>0</v>
      </c>
      <c r="V150" s="189">
        <f t="shared" si="25"/>
        <v>0</v>
      </c>
      <c r="W150" s="189">
        <f t="shared" si="25"/>
        <v>0</v>
      </c>
      <c r="X150" s="189">
        <f t="shared" si="25"/>
        <v>0</v>
      </c>
      <c r="Y150" s="189">
        <f t="shared" si="25"/>
        <v>0</v>
      </c>
      <c r="Z150" s="189">
        <f t="shared" si="25"/>
        <v>0</v>
      </c>
      <c r="AA150" s="189">
        <f t="shared" si="25"/>
        <v>0</v>
      </c>
      <c r="AB150" s="189">
        <f t="shared" si="25"/>
        <v>0</v>
      </c>
      <c r="AC150" s="189">
        <f t="shared" si="25"/>
        <v>0</v>
      </c>
      <c r="AD150" s="189">
        <f t="shared" si="25"/>
        <v>0</v>
      </c>
      <c r="AE150" s="189">
        <f t="shared" si="25"/>
        <v>0</v>
      </c>
      <c r="AF150" s="189">
        <f t="shared" si="25"/>
        <v>0</v>
      </c>
      <c r="AG150" s="189">
        <f t="shared" si="25"/>
        <v>0</v>
      </c>
      <c r="AH150" s="189">
        <f t="shared" si="25"/>
        <v>0</v>
      </c>
      <c r="AI150" s="189">
        <f t="shared" si="25"/>
        <v>0</v>
      </c>
      <c r="AJ150" s="189">
        <f t="shared" si="25"/>
        <v>0</v>
      </c>
      <c r="AK150" s="189">
        <f t="shared" si="25"/>
        <v>0</v>
      </c>
      <c r="AL150" s="189">
        <f t="shared" si="25"/>
        <v>0</v>
      </c>
      <c r="AM150" s="189">
        <f t="shared" si="25"/>
        <v>0</v>
      </c>
      <c r="AN150" s="189">
        <f t="shared" si="25"/>
        <v>0</v>
      </c>
      <c r="AO150" s="189">
        <f t="shared" si="25"/>
        <v>0</v>
      </c>
      <c r="AP150" s="189">
        <f t="shared" si="25"/>
        <v>0</v>
      </c>
      <c r="AQ150" s="189">
        <f t="shared" ref="AQ150:BN150" si="26">IF(AQ$133=0,$C$150,)</f>
        <v>0</v>
      </c>
      <c r="AR150" s="189">
        <f t="shared" si="26"/>
        <v>0</v>
      </c>
      <c r="AS150" s="189">
        <f t="shared" si="26"/>
        <v>0</v>
      </c>
      <c r="AT150" s="189">
        <f t="shared" si="26"/>
        <v>0</v>
      </c>
      <c r="AU150" s="189">
        <f t="shared" si="26"/>
        <v>0</v>
      </c>
      <c r="AV150" s="189">
        <f t="shared" si="26"/>
        <v>0</v>
      </c>
      <c r="AW150" s="189">
        <f t="shared" si="26"/>
        <v>0</v>
      </c>
      <c r="AX150" s="189">
        <f t="shared" si="26"/>
        <v>0</v>
      </c>
      <c r="AY150" s="189">
        <f t="shared" si="26"/>
        <v>0</v>
      </c>
      <c r="AZ150" s="189">
        <f t="shared" si="26"/>
        <v>0</v>
      </c>
      <c r="BA150" s="189">
        <f t="shared" si="26"/>
        <v>0</v>
      </c>
      <c r="BB150" s="189">
        <f t="shared" si="26"/>
        <v>0</v>
      </c>
      <c r="BC150" s="189">
        <f t="shared" si="26"/>
        <v>0</v>
      </c>
      <c r="BD150" s="189">
        <f t="shared" si="26"/>
        <v>0</v>
      </c>
      <c r="BE150" s="189">
        <f t="shared" si="26"/>
        <v>0</v>
      </c>
      <c r="BF150" s="189">
        <f t="shared" si="26"/>
        <v>0</v>
      </c>
      <c r="BG150" s="189">
        <f t="shared" si="26"/>
        <v>0</v>
      </c>
      <c r="BH150" s="189">
        <f t="shared" si="26"/>
        <v>0</v>
      </c>
      <c r="BI150" s="189">
        <f t="shared" si="26"/>
        <v>0</v>
      </c>
      <c r="BJ150" s="189">
        <f t="shared" si="26"/>
        <v>0</v>
      </c>
      <c r="BK150" s="189">
        <f t="shared" si="26"/>
        <v>0</v>
      </c>
      <c r="BL150" s="189">
        <f t="shared" si="26"/>
        <v>0</v>
      </c>
      <c r="BM150" s="189">
        <f t="shared" si="26"/>
        <v>0</v>
      </c>
      <c r="BN150" s="1521">
        <f t="shared" si="26"/>
        <v>0</v>
      </c>
    </row>
    <row r="151" spans="1:66" ht="12" customHeight="1" x14ac:dyDescent="0.15">
      <c r="A151" s="1123"/>
      <c r="B151" s="274"/>
      <c r="C151" s="1654"/>
      <c r="E151" s="1675"/>
      <c r="F151" s="1604"/>
      <c r="G151" s="189"/>
      <c r="H151" s="189"/>
      <c r="I151" s="189"/>
      <c r="J151" s="189"/>
      <c r="K151" s="189"/>
      <c r="L151" s="189"/>
      <c r="M151" s="189"/>
      <c r="N151" s="189"/>
      <c r="O151" s="189"/>
      <c r="P151" s="189"/>
      <c r="Q151" s="189"/>
      <c r="R151" s="189"/>
      <c r="S151" s="189"/>
      <c r="T151" s="189"/>
      <c r="U151" s="189"/>
      <c r="V151" s="189"/>
      <c r="W151" s="189"/>
      <c r="X151" s="189"/>
      <c r="Y151" s="189"/>
      <c r="Z151" s="189"/>
      <c r="AA151" s="189"/>
      <c r="AB151" s="189"/>
      <c r="AC151" s="189"/>
      <c r="AD151" s="189"/>
      <c r="AE151" s="189"/>
      <c r="AF151" s="189"/>
      <c r="AG151" s="189"/>
      <c r="AH151" s="189"/>
      <c r="AI151" s="189"/>
      <c r="AJ151" s="189"/>
      <c r="AK151" s="189"/>
      <c r="AL151" s="189"/>
      <c r="AM151" s="189"/>
      <c r="AN151" s="189"/>
      <c r="AO151" s="189"/>
      <c r="AP151" s="189"/>
      <c r="AQ151" s="189"/>
      <c r="AR151" s="189"/>
      <c r="AS151" s="189"/>
      <c r="AT151" s="189"/>
      <c r="AU151" s="189"/>
      <c r="AV151" s="189"/>
      <c r="AW151" s="189"/>
      <c r="AX151" s="189"/>
      <c r="AY151" s="189"/>
      <c r="AZ151" s="189"/>
      <c r="BA151" s="189"/>
      <c r="BB151" s="189"/>
      <c r="BC151" s="189"/>
      <c r="BD151" s="189"/>
      <c r="BE151" s="189"/>
      <c r="BF151" s="189"/>
      <c r="BG151" s="189"/>
      <c r="BH151" s="189"/>
      <c r="BI151" s="189"/>
      <c r="BJ151" s="189"/>
      <c r="BK151" s="189"/>
      <c r="BL151" s="189"/>
      <c r="BM151" s="189"/>
      <c r="BN151" s="1521"/>
    </row>
    <row r="152" spans="1:66" x14ac:dyDescent="0.15">
      <c r="A152" s="1123"/>
      <c r="B152" s="1145" t="s">
        <v>886</v>
      </c>
      <c r="C152" s="1864">
        <f>C147+C149</f>
        <v>1785646800.0000002</v>
      </c>
      <c r="E152" s="1676">
        <f>NPV($C$110,G152:BN152)+F152</f>
        <v>1785646800.0000002</v>
      </c>
      <c r="F152" s="1604">
        <f>IF(F$133=0,$C152,)</f>
        <v>1785646800.0000002</v>
      </c>
      <c r="G152" s="189">
        <f t="shared" ref="G152:V153" si="27">IF(G$133=0,$C152,)</f>
        <v>0</v>
      </c>
      <c r="H152" s="189">
        <f t="shared" si="27"/>
        <v>0</v>
      </c>
      <c r="I152" s="189">
        <f t="shared" si="27"/>
        <v>0</v>
      </c>
      <c r="J152" s="189">
        <f t="shared" si="27"/>
        <v>0</v>
      </c>
      <c r="K152" s="189">
        <f t="shared" si="27"/>
        <v>0</v>
      </c>
      <c r="L152" s="189">
        <f t="shared" si="27"/>
        <v>0</v>
      </c>
      <c r="M152" s="189">
        <f t="shared" si="27"/>
        <v>0</v>
      </c>
      <c r="N152" s="189">
        <f t="shared" si="27"/>
        <v>0</v>
      </c>
      <c r="O152" s="189">
        <f t="shared" si="27"/>
        <v>0</v>
      </c>
      <c r="P152" s="189">
        <f t="shared" si="27"/>
        <v>0</v>
      </c>
      <c r="Q152" s="189">
        <f t="shared" si="27"/>
        <v>0</v>
      </c>
      <c r="R152" s="189">
        <f t="shared" si="27"/>
        <v>0</v>
      </c>
      <c r="S152" s="189">
        <f t="shared" si="27"/>
        <v>0</v>
      </c>
      <c r="T152" s="189">
        <f t="shared" si="27"/>
        <v>0</v>
      </c>
      <c r="U152" s="189">
        <f t="shared" si="27"/>
        <v>0</v>
      </c>
      <c r="V152" s="189">
        <f t="shared" si="27"/>
        <v>0</v>
      </c>
      <c r="W152" s="189">
        <f t="shared" ref="K152:BN153" si="28">IF(W$133=0,$C152,)</f>
        <v>0</v>
      </c>
      <c r="X152" s="189">
        <f t="shared" si="28"/>
        <v>0</v>
      </c>
      <c r="Y152" s="189">
        <f t="shared" si="28"/>
        <v>0</v>
      </c>
      <c r="Z152" s="189">
        <f t="shared" si="28"/>
        <v>0</v>
      </c>
      <c r="AA152" s="189">
        <f t="shared" si="28"/>
        <v>0</v>
      </c>
      <c r="AB152" s="189">
        <f t="shared" si="28"/>
        <v>0</v>
      </c>
      <c r="AC152" s="189">
        <f t="shared" si="28"/>
        <v>0</v>
      </c>
      <c r="AD152" s="189">
        <f t="shared" si="28"/>
        <v>0</v>
      </c>
      <c r="AE152" s="189">
        <f t="shared" si="28"/>
        <v>0</v>
      </c>
      <c r="AF152" s="189">
        <f t="shared" si="28"/>
        <v>0</v>
      </c>
      <c r="AG152" s="189">
        <f t="shared" si="28"/>
        <v>0</v>
      </c>
      <c r="AH152" s="189">
        <f t="shared" si="28"/>
        <v>0</v>
      </c>
      <c r="AI152" s="189">
        <f t="shared" si="28"/>
        <v>0</v>
      </c>
      <c r="AJ152" s="189">
        <f t="shared" si="28"/>
        <v>0</v>
      </c>
      <c r="AK152" s="189">
        <f t="shared" si="28"/>
        <v>0</v>
      </c>
      <c r="AL152" s="189">
        <f t="shared" si="28"/>
        <v>0</v>
      </c>
      <c r="AM152" s="189">
        <f t="shared" si="28"/>
        <v>0</v>
      </c>
      <c r="AN152" s="189">
        <f t="shared" si="28"/>
        <v>0</v>
      </c>
      <c r="AO152" s="189">
        <f t="shared" si="28"/>
        <v>0</v>
      </c>
      <c r="AP152" s="189">
        <f t="shared" si="28"/>
        <v>0</v>
      </c>
      <c r="AQ152" s="189">
        <f t="shared" si="28"/>
        <v>0</v>
      </c>
      <c r="AR152" s="189">
        <f t="shared" si="28"/>
        <v>0</v>
      </c>
      <c r="AS152" s="189">
        <f t="shared" si="28"/>
        <v>0</v>
      </c>
      <c r="AT152" s="189">
        <f t="shared" si="28"/>
        <v>0</v>
      </c>
      <c r="AU152" s="189">
        <f t="shared" si="28"/>
        <v>0</v>
      </c>
      <c r="AV152" s="189">
        <f t="shared" si="28"/>
        <v>0</v>
      </c>
      <c r="AW152" s="189">
        <f t="shared" si="28"/>
        <v>0</v>
      </c>
      <c r="AX152" s="189">
        <f t="shared" si="28"/>
        <v>0</v>
      </c>
      <c r="AY152" s="189">
        <f t="shared" si="28"/>
        <v>0</v>
      </c>
      <c r="AZ152" s="189">
        <f t="shared" si="28"/>
        <v>0</v>
      </c>
      <c r="BA152" s="189">
        <f t="shared" si="28"/>
        <v>0</v>
      </c>
      <c r="BB152" s="189">
        <f t="shared" si="28"/>
        <v>0</v>
      </c>
      <c r="BC152" s="189">
        <f t="shared" si="28"/>
        <v>0</v>
      </c>
      <c r="BD152" s="189">
        <f t="shared" si="28"/>
        <v>0</v>
      </c>
      <c r="BE152" s="189">
        <f t="shared" si="28"/>
        <v>0</v>
      </c>
      <c r="BF152" s="189">
        <f t="shared" si="28"/>
        <v>0</v>
      </c>
      <c r="BG152" s="189">
        <f t="shared" si="28"/>
        <v>0</v>
      </c>
      <c r="BH152" s="189">
        <f t="shared" si="28"/>
        <v>0</v>
      </c>
      <c r="BI152" s="189">
        <f t="shared" si="28"/>
        <v>0</v>
      </c>
      <c r="BJ152" s="189">
        <f t="shared" si="28"/>
        <v>0</v>
      </c>
      <c r="BK152" s="189">
        <f t="shared" si="28"/>
        <v>0</v>
      </c>
      <c r="BL152" s="189">
        <f t="shared" si="28"/>
        <v>0</v>
      </c>
      <c r="BM152" s="189">
        <f t="shared" si="28"/>
        <v>0</v>
      </c>
      <c r="BN152" s="1521">
        <f t="shared" si="28"/>
        <v>0</v>
      </c>
    </row>
    <row r="153" spans="1:66" x14ac:dyDescent="0.15">
      <c r="A153" s="1123"/>
      <c r="B153" s="1523" t="s">
        <v>887</v>
      </c>
      <c r="C153" s="1865">
        <f>C148+C150</f>
        <v>5112892800</v>
      </c>
      <c r="D153" s="231"/>
      <c r="E153" s="1677">
        <f>NPV($C$110,G153:BN153)+F153</f>
        <v>5112892800</v>
      </c>
      <c r="F153" s="1605">
        <f>IF(F$133=0,$C153,)</f>
        <v>5112892800</v>
      </c>
      <c r="G153" s="748">
        <f t="shared" si="27"/>
        <v>0</v>
      </c>
      <c r="H153" s="748">
        <f t="shared" si="27"/>
        <v>0</v>
      </c>
      <c r="I153" s="748">
        <f t="shared" si="27"/>
        <v>0</v>
      </c>
      <c r="J153" s="748">
        <f t="shared" si="27"/>
        <v>0</v>
      </c>
      <c r="K153" s="748">
        <f t="shared" si="28"/>
        <v>0</v>
      </c>
      <c r="L153" s="748">
        <f t="shared" si="28"/>
        <v>0</v>
      </c>
      <c r="M153" s="748">
        <f t="shared" si="28"/>
        <v>0</v>
      </c>
      <c r="N153" s="748">
        <f t="shared" si="28"/>
        <v>0</v>
      </c>
      <c r="O153" s="748">
        <f t="shared" si="28"/>
        <v>0</v>
      </c>
      <c r="P153" s="748">
        <f t="shared" si="28"/>
        <v>0</v>
      </c>
      <c r="Q153" s="748">
        <f t="shared" si="28"/>
        <v>0</v>
      </c>
      <c r="R153" s="748">
        <f t="shared" si="28"/>
        <v>0</v>
      </c>
      <c r="S153" s="748">
        <f t="shared" si="28"/>
        <v>0</v>
      </c>
      <c r="T153" s="748">
        <f t="shared" si="28"/>
        <v>0</v>
      </c>
      <c r="U153" s="748">
        <f t="shared" si="28"/>
        <v>0</v>
      </c>
      <c r="V153" s="748">
        <f t="shared" si="28"/>
        <v>0</v>
      </c>
      <c r="W153" s="748">
        <f t="shared" si="28"/>
        <v>0</v>
      </c>
      <c r="X153" s="748">
        <f t="shared" si="28"/>
        <v>0</v>
      </c>
      <c r="Y153" s="748">
        <f t="shared" si="28"/>
        <v>0</v>
      </c>
      <c r="Z153" s="748">
        <f t="shared" si="28"/>
        <v>0</v>
      </c>
      <c r="AA153" s="748">
        <f t="shared" si="28"/>
        <v>0</v>
      </c>
      <c r="AB153" s="748">
        <f t="shared" si="28"/>
        <v>0</v>
      </c>
      <c r="AC153" s="748">
        <f t="shared" si="28"/>
        <v>0</v>
      </c>
      <c r="AD153" s="748">
        <f t="shared" si="28"/>
        <v>0</v>
      </c>
      <c r="AE153" s="748">
        <f t="shared" si="28"/>
        <v>0</v>
      </c>
      <c r="AF153" s="748">
        <f t="shared" si="28"/>
        <v>0</v>
      </c>
      <c r="AG153" s="748">
        <f t="shared" si="28"/>
        <v>0</v>
      </c>
      <c r="AH153" s="748">
        <f t="shared" si="28"/>
        <v>0</v>
      </c>
      <c r="AI153" s="748">
        <f t="shared" si="28"/>
        <v>0</v>
      </c>
      <c r="AJ153" s="748">
        <f t="shared" si="28"/>
        <v>0</v>
      </c>
      <c r="AK153" s="748">
        <f t="shared" si="28"/>
        <v>0</v>
      </c>
      <c r="AL153" s="748">
        <f t="shared" si="28"/>
        <v>0</v>
      </c>
      <c r="AM153" s="748">
        <f t="shared" si="28"/>
        <v>0</v>
      </c>
      <c r="AN153" s="748">
        <f t="shared" si="28"/>
        <v>0</v>
      </c>
      <c r="AO153" s="748">
        <f t="shared" si="28"/>
        <v>0</v>
      </c>
      <c r="AP153" s="748">
        <f t="shared" si="28"/>
        <v>0</v>
      </c>
      <c r="AQ153" s="748">
        <f t="shared" si="28"/>
        <v>0</v>
      </c>
      <c r="AR153" s="748">
        <f t="shared" si="28"/>
        <v>0</v>
      </c>
      <c r="AS153" s="748">
        <f t="shared" si="28"/>
        <v>0</v>
      </c>
      <c r="AT153" s="748">
        <f t="shared" si="28"/>
        <v>0</v>
      </c>
      <c r="AU153" s="748">
        <f t="shared" si="28"/>
        <v>0</v>
      </c>
      <c r="AV153" s="748">
        <f t="shared" si="28"/>
        <v>0</v>
      </c>
      <c r="AW153" s="748">
        <f t="shared" si="28"/>
        <v>0</v>
      </c>
      <c r="AX153" s="748">
        <f t="shared" si="28"/>
        <v>0</v>
      </c>
      <c r="AY153" s="748">
        <f t="shared" si="28"/>
        <v>0</v>
      </c>
      <c r="AZ153" s="748">
        <f t="shared" si="28"/>
        <v>0</v>
      </c>
      <c r="BA153" s="748">
        <f t="shared" si="28"/>
        <v>0</v>
      </c>
      <c r="BB153" s="748">
        <f t="shared" si="28"/>
        <v>0</v>
      </c>
      <c r="BC153" s="748">
        <f t="shared" si="28"/>
        <v>0</v>
      </c>
      <c r="BD153" s="748">
        <f t="shared" si="28"/>
        <v>0</v>
      </c>
      <c r="BE153" s="748">
        <f t="shared" si="28"/>
        <v>0</v>
      </c>
      <c r="BF153" s="748">
        <f t="shared" si="28"/>
        <v>0</v>
      </c>
      <c r="BG153" s="748">
        <f t="shared" si="28"/>
        <v>0</v>
      </c>
      <c r="BH153" s="748">
        <f t="shared" si="28"/>
        <v>0</v>
      </c>
      <c r="BI153" s="748">
        <f t="shared" si="28"/>
        <v>0</v>
      </c>
      <c r="BJ153" s="748">
        <f t="shared" si="28"/>
        <v>0</v>
      </c>
      <c r="BK153" s="748">
        <f t="shared" si="28"/>
        <v>0</v>
      </c>
      <c r="BL153" s="748">
        <f t="shared" si="28"/>
        <v>0</v>
      </c>
      <c r="BM153" s="748">
        <f t="shared" si="28"/>
        <v>0</v>
      </c>
      <c r="BN153" s="1525">
        <f t="shared" si="28"/>
        <v>0</v>
      </c>
    </row>
    <row r="154" spans="1:66" ht="9" customHeight="1" x14ac:dyDescent="0.15">
      <c r="A154" s="1123"/>
      <c r="B154" s="274"/>
      <c r="C154" s="1654"/>
      <c r="E154" s="1675"/>
      <c r="F154" s="1604"/>
      <c r="G154" s="189"/>
      <c r="H154" s="189"/>
      <c r="I154" s="189"/>
      <c r="J154" s="189"/>
      <c r="K154" s="189"/>
      <c r="L154" s="189"/>
      <c r="M154" s="189"/>
      <c r="N154" s="189"/>
      <c r="O154" s="189"/>
      <c r="P154" s="189"/>
      <c r="Q154" s="189"/>
      <c r="R154" s="189"/>
      <c r="S154" s="189"/>
      <c r="T154" s="189"/>
      <c r="U154" s="189"/>
      <c r="V154" s="189"/>
      <c r="W154" s="189"/>
      <c r="X154" s="189"/>
      <c r="Y154" s="189"/>
      <c r="Z154" s="189"/>
      <c r="AA154" s="189"/>
      <c r="AB154" s="189"/>
      <c r="AC154" s="189"/>
      <c r="AD154" s="189"/>
      <c r="AE154" s="189"/>
      <c r="AF154" s="189"/>
      <c r="AG154" s="189"/>
      <c r="AH154" s="189"/>
      <c r="AI154" s="189"/>
      <c r="AJ154" s="189"/>
      <c r="AK154" s="189"/>
      <c r="AL154" s="189"/>
      <c r="AM154" s="189"/>
      <c r="AN154" s="189"/>
      <c r="AO154" s="189"/>
      <c r="AP154" s="189"/>
      <c r="AQ154" s="189"/>
      <c r="AR154" s="189"/>
      <c r="AS154" s="189"/>
      <c r="AT154" s="189"/>
      <c r="AU154" s="189"/>
      <c r="AV154" s="189"/>
      <c r="AW154" s="189"/>
      <c r="AX154" s="189"/>
      <c r="AY154" s="189"/>
      <c r="AZ154" s="189"/>
      <c r="BA154" s="189"/>
      <c r="BB154" s="189"/>
      <c r="BC154" s="189"/>
      <c r="BD154" s="189"/>
      <c r="BE154" s="189"/>
      <c r="BF154" s="189"/>
      <c r="BG154" s="189"/>
      <c r="BH154" s="189"/>
      <c r="BI154" s="189"/>
      <c r="BJ154" s="189"/>
      <c r="BK154" s="189"/>
      <c r="BL154" s="189"/>
      <c r="BM154" s="189"/>
      <c r="BN154" s="1521"/>
    </row>
    <row r="155" spans="1:66" x14ac:dyDescent="0.15">
      <c r="A155" s="1123"/>
      <c r="B155" s="274" t="s">
        <v>960</v>
      </c>
      <c r="C155" s="1654">
        <f>C65</f>
        <v>14868</v>
      </c>
      <c r="E155" s="1675">
        <f t="shared" ref="E155:E157" si="29">(NPV($C$110, G155:BN155) + F155)</f>
        <v>209291.17697192219</v>
      </c>
      <c r="F155" s="1604">
        <f t="shared" ref="F155:F157" si="30">IF(F$133&lt;&gt;0,$C155,)*F$137</f>
        <v>0</v>
      </c>
      <c r="G155" s="189">
        <f t="shared" ref="G155:V158" si="31">IF(G$133&lt;&gt;0,$C155,)*G$137</f>
        <v>14868</v>
      </c>
      <c r="H155" s="189">
        <f t="shared" si="31"/>
        <v>14868</v>
      </c>
      <c r="I155" s="189">
        <f t="shared" si="31"/>
        <v>14868</v>
      </c>
      <c r="J155" s="189">
        <f t="shared" si="31"/>
        <v>14868</v>
      </c>
      <c r="K155" s="189">
        <f t="shared" si="31"/>
        <v>14868</v>
      </c>
      <c r="L155" s="189">
        <f t="shared" si="31"/>
        <v>14868</v>
      </c>
      <c r="M155" s="189">
        <f t="shared" si="31"/>
        <v>14868</v>
      </c>
      <c r="N155" s="189">
        <f t="shared" si="31"/>
        <v>14868</v>
      </c>
      <c r="O155" s="189">
        <f t="shared" si="31"/>
        <v>14868</v>
      </c>
      <c r="P155" s="189">
        <f t="shared" si="31"/>
        <v>14868</v>
      </c>
      <c r="Q155" s="189">
        <f t="shared" si="31"/>
        <v>14868</v>
      </c>
      <c r="R155" s="189">
        <f t="shared" si="31"/>
        <v>14868</v>
      </c>
      <c r="S155" s="189">
        <f t="shared" si="31"/>
        <v>14868</v>
      </c>
      <c r="T155" s="189">
        <f t="shared" si="31"/>
        <v>14868</v>
      </c>
      <c r="U155" s="189">
        <f t="shared" si="31"/>
        <v>14868</v>
      </c>
      <c r="V155" s="189">
        <f t="shared" si="31"/>
        <v>14868</v>
      </c>
      <c r="W155" s="189">
        <f t="shared" ref="J155:BN158" si="32">IF(W$133&lt;&gt;0,$C155,)*W$137</f>
        <v>14868</v>
      </c>
      <c r="X155" s="189">
        <f t="shared" si="32"/>
        <v>14868</v>
      </c>
      <c r="Y155" s="189">
        <f t="shared" si="32"/>
        <v>14868</v>
      </c>
      <c r="Z155" s="189">
        <f t="shared" si="32"/>
        <v>14868</v>
      </c>
      <c r="AA155" s="189">
        <f t="shared" si="32"/>
        <v>14868</v>
      </c>
      <c r="AB155" s="189">
        <f t="shared" si="32"/>
        <v>14868</v>
      </c>
      <c r="AC155" s="189">
        <f t="shared" si="32"/>
        <v>14868</v>
      </c>
      <c r="AD155" s="189">
        <f t="shared" si="32"/>
        <v>14868</v>
      </c>
      <c r="AE155" s="189">
        <f t="shared" si="32"/>
        <v>14868</v>
      </c>
      <c r="AF155" s="189">
        <f t="shared" si="32"/>
        <v>14868</v>
      </c>
      <c r="AG155" s="189">
        <f t="shared" si="32"/>
        <v>14868</v>
      </c>
      <c r="AH155" s="189">
        <f t="shared" si="32"/>
        <v>14868</v>
      </c>
      <c r="AI155" s="189">
        <f t="shared" si="32"/>
        <v>14868</v>
      </c>
      <c r="AJ155" s="189">
        <f t="shared" si="32"/>
        <v>14868</v>
      </c>
      <c r="AK155" s="189">
        <f t="shared" si="32"/>
        <v>14868</v>
      </c>
      <c r="AL155" s="189">
        <f t="shared" si="32"/>
        <v>14868</v>
      </c>
      <c r="AM155" s="189">
        <f t="shared" si="32"/>
        <v>14868</v>
      </c>
      <c r="AN155" s="189">
        <f t="shared" si="32"/>
        <v>14868</v>
      </c>
      <c r="AO155" s="189">
        <f t="shared" si="32"/>
        <v>14868</v>
      </c>
      <c r="AP155" s="189">
        <f t="shared" si="32"/>
        <v>14868</v>
      </c>
      <c r="AQ155" s="189">
        <f t="shared" si="32"/>
        <v>14868</v>
      </c>
      <c r="AR155" s="189">
        <f t="shared" si="32"/>
        <v>14868</v>
      </c>
      <c r="AS155" s="189">
        <f t="shared" si="32"/>
        <v>14868</v>
      </c>
      <c r="AT155" s="189">
        <f t="shared" si="32"/>
        <v>14868</v>
      </c>
      <c r="AU155" s="189">
        <f t="shared" si="32"/>
        <v>14868</v>
      </c>
      <c r="AV155" s="189">
        <f t="shared" si="32"/>
        <v>14868</v>
      </c>
      <c r="AW155" s="189">
        <f t="shared" si="32"/>
        <v>14868</v>
      </c>
      <c r="AX155" s="189">
        <f t="shared" si="32"/>
        <v>14868</v>
      </c>
      <c r="AY155" s="189">
        <f t="shared" si="32"/>
        <v>14868</v>
      </c>
      <c r="AZ155" s="189">
        <f t="shared" si="32"/>
        <v>14868</v>
      </c>
      <c r="BA155" s="189">
        <f t="shared" si="32"/>
        <v>14868</v>
      </c>
      <c r="BB155" s="189">
        <f t="shared" si="32"/>
        <v>14868</v>
      </c>
      <c r="BC155" s="189">
        <f t="shared" si="32"/>
        <v>14868</v>
      </c>
      <c r="BD155" s="189">
        <f t="shared" si="32"/>
        <v>14868</v>
      </c>
      <c r="BE155" s="189">
        <f t="shared" si="32"/>
        <v>14868</v>
      </c>
      <c r="BF155" s="189">
        <f t="shared" si="32"/>
        <v>14868</v>
      </c>
      <c r="BG155" s="189">
        <f t="shared" si="32"/>
        <v>14868</v>
      </c>
      <c r="BH155" s="189">
        <f t="shared" si="32"/>
        <v>14868</v>
      </c>
      <c r="BI155" s="189">
        <f t="shared" si="32"/>
        <v>14868</v>
      </c>
      <c r="BJ155" s="189">
        <f t="shared" si="32"/>
        <v>14868</v>
      </c>
      <c r="BK155" s="189">
        <f t="shared" si="32"/>
        <v>14868</v>
      </c>
      <c r="BL155" s="189">
        <f t="shared" si="32"/>
        <v>14868</v>
      </c>
      <c r="BM155" s="189">
        <f t="shared" si="32"/>
        <v>14868</v>
      </c>
      <c r="BN155" s="1521">
        <f t="shared" si="32"/>
        <v>14868</v>
      </c>
    </row>
    <row r="156" spans="1:66" x14ac:dyDescent="0.15">
      <c r="A156" s="1123"/>
      <c r="B156" s="274" t="s">
        <v>961</v>
      </c>
      <c r="C156" s="1654">
        <f>C68</f>
        <v>611712</v>
      </c>
      <c r="E156" s="1675">
        <f t="shared" si="29"/>
        <v>8610836.9954162277</v>
      </c>
      <c r="F156" s="1604">
        <f t="shared" si="30"/>
        <v>0</v>
      </c>
      <c r="G156" s="189">
        <f t="shared" si="31"/>
        <v>611712</v>
      </c>
      <c r="H156" s="189">
        <f t="shared" si="31"/>
        <v>611712</v>
      </c>
      <c r="I156" s="189">
        <f t="shared" si="31"/>
        <v>611712</v>
      </c>
      <c r="J156" s="189">
        <f t="shared" si="32"/>
        <v>611712</v>
      </c>
      <c r="K156" s="189">
        <f t="shared" si="32"/>
        <v>611712</v>
      </c>
      <c r="L156" s="189">
        <f t="shared" si="32"/>
        <v>611712</v>
      </c>
      <c r="M156" s="189">
        <f t="shared" si="32"/>
        <v>611712</v>
      </c>
      <c r="N156" s="189">
        <f t="shared" si="32"/>
        <v>611712</v>
      </c>
      <c r="O156" s="189">
        <f t="shared" si="32"/>
        <v>611712</v>
      </c>
      <c r="P156" s="189">
        <f t="shared" si="32"/>
        <v>611712</v>
      </c>
      <c r="Q156" s="189">
        <f t="shared" si="32"/>
        <v>611712</v>
      </c>
      <c r="R156" s="189">
        <f t="shared" si="32"/>
        <v>611712</v>
      </c>
      <c r="S156" s="189">
        <f t="shared" si="32"/>
        <v>611712</v>
      </c>
      <c r="T156" s="189">
        <f t="shared" si="32"/>
        <v>611712</v>
      </c>
      <c r="U156" s="189">
        <f t="shared" si="32"/>
        <v>611712</v>
      </c>
      <c r="V156" s="189">
        <f t="shared" si="32"/>
        <v>611712</v>
      </c>
      <c r="W156" s="189">
        <f t="shared" si="32"/>
        <v>611712</v>
      </c>
      <c r="X156" s="189">
        <f t="shared" si="32"/>
        <v>611712</v>
      </c>
      <c r="Y156" s="189">
        <f t="shared" si="32"/>
        <v>611712</v>
      </c>
      <c r="Z156" s="189">
        <f t="shared" si="32"/>
        <v>611712</v>
      </c>
      <c r="AA156" s="189">
        <f t="shared" si="32"/>
        <v>611712</v>
      </c>
      <c r="AB156" s="189">
        <f t="shared" si="32"/>
        <v>611712</v>
      </c>
      <c r="AC156" s="189">
        <f t="shared" si="32"/>
        <v>611712</v>
      </c>
      <c r="AD156" s="189">
        <f t="shared" si="32"/>
        <v>611712</v>
      </c>
      <c r="AE156" s="189">
        <f t="shared" si="32"/>
        <v>611712</v>
      </c>
      <c r="AF156" s="189">
        <f t="shared" si="32"/>
        <v>611712</v>
      </c>
      <c r="AG156" s="189">
        <f t="shared" si="32"/>
        <v>611712</v>
      </c>
      <c r="AH156" s="189">
        <f t="shared" si="32"/>
        <v>611712</v>
      </c>
      <c r="AI156" s="189">
        <f t="shared" si="32"/>
        <v>611712</v>
      </c>
      <c r="AJ156" s="189">
        <f t="shared" si="32"/>
        <v>611712</v>
      </c>
      <c r="AK156" s="189">
        <f t="shared" si="32"/>
        <v>611712</v>
      </c>
      <c r="AL156" s="189">
        <f t="shared" si="32"/>
        <v>611712</v>
      </c>
      <c r="AM156" s="189">
        <f t="shared" si="32"/>
        <v>611712</v>
      </c>
      <c r="AN156" s="189">
        <f t="shared" si="32"/>
        <v>611712</v>
      </c>
      <c r="AO156" s="189">
        <f t="shared" si="32"/>
        <v>611712</v>
      </c>
      <c r="AP156" s="189">
        <f t="shared" si="32"/>
        <v>611712</v>
      </c>
      <c r="AQ156" s="189">
        <f t="shared" si="32"/>
        <v>611712</v>
      </c>
      <c r="AR156" s="189">
        <f t="shared" si="32"/>
        <v>611712</v>
      </c>
      <c r="AS156" s="189">
        <f t="shared" si="32"/>
        <v>611712</v>
      </c>
      <c r="AT156" s="189">
        <f t="shared" si="32"/>
        <v>611712</v>
      </c>
      <c r="AU156" s="189">
        <f t="shared" si="32"/>
        <v>611712</v>
      </c>
      <c r="AV156" s="189">
        <f t="shared" si="32"/>
        <v>611712</v>
      </c>
      <c r="AW156" s="189">
        <f t="shared" si="32"/>
        <v>611712</v>
      </c>
      <c r="AX156" s="189">
        <f t="shared" si="32"/>
        <v>611712</v>
      </c>
      <c r="AY156" s="189">
        <f t="shared" si="32"/>
        <v>611712</v>
      </c>
      <c r="AZ156" s="189">
        <f t="shared" si="32"/>
        <v>611712</v>
      </c>
      <c r="BA156" s="189">
        <f t="shared" si="32"/>
        <v>611712</v>
      </c>
      <c r="BB156" s="189">
        <f t="shared" si="32"/>
        <v>611712</v>
      </c>
      <c r="BC156" s="189">
        <f t="shared" si="32"/>
        <v>611712</v>
      </c>
      <c r="BD156" s="189">
        <f t="shared" si="32"/>
        <v>611712</v>
      </c>
      <c r="BE156" s="189">
        <f t="shared" si="32"/>
        <v>611712</v>
      </c>
      <c r="BF156" s="189">
        <f t="shared" si="32"/>
        <v>611712</v>
      </c>
      <c r="BG156" s="189">
        <f t="shared" si="32"/>
        <v>611712</v>
      </c>
      <c r="BH156" s="189">
        <f t="shared" si="32"/>
        <v>611712</v>
      </c>
      <c r="BI156" s="189">
        <f t="shared" si="32"/>
        <v>611712</v>
      </c>
      <c r="BJ156" s="189">
        <f t="shared" si="32"/>
        <v>611712</v>
      </c>
      <c r="BK156" s="189">
        <f t="shared" si="32"/>
        <v>611712</v>
      </c>
      <c r="BL156" s="189">
        <f t="shared" si="32"/>
        <v>611712</v>
      </c>
      <c r="BM156" s="189">
        <f t="shared" si="32"/>
        <v>611712</v>
      </c>
      <c r="BN156" s="1521">
        <f t="shared" si="32"/>
        <v>611712</v>
      </c>
    </row>
    <row r="157" spans="1:66" x14ac:dyDescent="0.15">
      <c r="A157" s="1123"/>
      <c r="B157" s="274" t="s">
        <v>962</v>
      </c>
      <c r="C157" s="1654">
        <f>C54</f>
        <v>1913172.9020852458</v>
      </c>
      <c r="E157" s="1675">
        <f t="shared" si="29"/>
        <v>26931006.754654899</v>
      </c>
      <c r="F157" s="1604">
        <f t="shared" si="30"/>
        <v>0</v>
      </c>
      <c r="G157" s="189">
        <f t="shared" si="31"/>
        <v>1913172.9020852458</v>
      </c>
      <c r="H157" s="189">
        <f t="shared" si="31"/>
        <v>1913172.9020852458</v>
      </c>
      <c r="I157" s="189">
        <f t="shared" si="31"/>
        <v>1913172.9020852458</v>
      </c>
      <c r="J157" s="189">
        <f t="shared" si="32"/>
        <v>1913172.9020852458</v>
      </c>
      <c r="K157" s="189">
        <f t="shared" si="32"/>
        <v>1913172.9020852458</v>
      </c>
      <c r="L157" s="189">
        <f t="shared" si="32"/>
        <v>1913172.9020852458</v>
      </c>
      <c r="M157" s="189">
        <f t="shared" si="32"/>
        <v>1913172.9020852458</v>
      </c>
      <c r="N157" s="189">
        <f t="shared" si="32"/>
        <v>1913172.9020852458</v>
      </c>
      <c r="O157" s="189">
        <f t="shared" si="32"/>
        <v>1913172.9020852458</v>
      </c>
      <c r="P157" s="189">
        <f t="shared" si="32"/>
        <v>1913172.9020852458</v>
      </c>
      <c r="Q157" s="189">
        <f t="shared" si="32"/>
        <v>1913172.9020852458</v>
      </c>
      <c r="R157" s="189">
        <f t="shared" si="32"/>
        <v>1913172.9020852458</v>
      </c>
      <c r="S157" s="189">
        <f t="shared" si="32"/>
        <v>1913172.9020852458</v>
      </c>
      <c r="T157" s="189">
        <f t="shared" si="32"/>
        <v>1913172.9020852458</v>
      </c>
      <c r="U157" s="189">
        <f t="shared" si="32"/>
        <v>1913172.9020852458</v>
      </c>
      <c r="V157" s="189">
        <f t="shared" si="32"/>
        <v>1913172.9020852458</v>
      </c>
      <c r="W157" s="189">
        <f t="shared" si="32"/>
        <v>1913172.9020852458</v>
      </c>
      <c r="X157" s="189">
        <f t="shared" si="32"/>
        <v>1913172.9020852458</v>
      </c>
      <c r="Y157" s="189">
        <f t="shared" si="32"/>
        <v>1913172.9020852458</v>
      </c>
      <c r="Z157" s="189">
        <f t="shared" si="32"/>
        <v>1913172.9020852458</v>
      </c>
      <c r="AA157" s="189">
        <f t="shared" si="32"/>
        <v>1913172.9020852458</v>
      </c>
      <c r="AB157" s="189">
        <f t="shared" si="32"/>
        <v>1913172.9020852458</v>
      </c>
      <c r="AC157" s="189">
        <f t="shared" si="32"/>
        <v>1913172.9020852458</v>
      </c>
      <c r="AD157" s="189">
        <f t="shared" si="32"/>
        <v>1913172.9020852458</v>
      </c>
      <c r="AE157" s="189">
        <f t="shared" si="32"/>
        <v>1913172.9020852458</v>
      </c>
      <c r="AF157" s="189">
        <f t="shared" si="32"/>
        <v>1913172.9020852458</v>
      </c>
      <c r="AG157" s="189">
        <f t="shared" si="32"/>
        <v>1913172.9020852458</v>
      </c>
      <c r="AH157" s="189">
        <f t="shared" si="32"/>
        <v>1913172.9020852458</v>
      </c>
      <c r="AI157" s="189">
        <f t="shared" si="32"/>
        <v>1913172.9020852458</v>
      </c>
      <c r="AJ157" s="189">
        <f t="shared" si="32"/>
        <v>1913172.9020852458</v>
      </c>
      <c r="AK157" s="189">
        <f t="shared" si="32"/>
        <v>1913172.9020852458</v>
      </c>
      <c r="AL157" s="189">
        <f t="shared" si="32"/>
        <v>1913172.9020852458</v>
      </c>
      <c r="AM157" s="189">
        <f t="shared" si="32"/>
        <v>1913172.9020852458</v>
      </c>
      <c r="AN157" s="189">
        <f t="shared" si="32"/>
        <v>1913172.9020852458</v>
      </c>
      <c r="AO157" s="189">
        <f t="shared" si="32"/>
        <v>1913172.9020852458</v>
      </c>
      <c r="AP157" s="189">
        <f t="shared" si="32"/>
        <v>1913172.9020852458</v>
      </c>
      <c r="AQ157" s="189">
        <f t="shared" si="32"/>
        <v>1913172.9020852458</v>
      </c>
      <c r="AR157" s="189">
        <f t="shared" si="32"/>
        <v>1913172.9020852458</v>
      </c>
      <c r="AS157" s="189">
        <f t="shared" si="32"/>
        <v>1913172.9020852458</v>
      </c>
      <c r="AT157" s="189">
        <f t="shared" si="32"/>
        <v>1913172.9020852458</v>
      </c>
      <c r="AU157" s="189">
        <f t="shared" si="32"/>
        <v>1913172.9020852458</v>
      </c>
      <c r="AV157" s="189">
        <f t="shared" si="32"/>
        <v>1913172.9020852458</v>
      </c>
      <c r="AW157" s="189">
        <f t="shared" si="32"/>
        <v>1913172.9020852458</v>
      </c>
      <c r="AX157" s="189">
        <f t="shared" si="32"/>
        <v>1913172.9020852458</v>
      </c>
      <c r="AY157" s="189">
        <f t="shared" si="32"/>
        <v>1913172.9020852458</v>
      </c>
      <c r="AZ157" s="189">
        <f t="shared" si="32"/>
        <v>1913172.9020852458</v>
      </c>
      <c r="BA157" s="189">
        <f t="shared" si="32"/>
        <v>1913172.9020852458</v>
      </c>
      <c r="BB157" s="189">
        <f t="shared" si="32"/>
        <v>1913172.9020852458</v>
      </c>
      <c r="BC157" s="189">
        <f t="shared" si="32"/>
        <v>1913172.9020852458</v>
      </c>
      <c r="BD157" s="189">
        <f t="shared" si="32"/>
        <v>1913172.9020852458</v>
      </c>
      <c r="BE157" s="189">
        <f t="shared" si="32"/>
        <v>1913172.9020852458</v>
      </c>
      <c r="BF157" s="189">
        <f t="shared" si="32"/>
        <v>1913172.9020852458</v>
      </c>
      <c r="BG157" s="189">
        <f t="shared" si="32"/>
        <v>1913172.9020852458</v>
      </c>
      <c r="BH157" s="189">
        <f t="shared" si="32"/>
        <v>1913172.9020852458</v>
      </c>
      <c r="BI157" s="189">
        <f t="shared" si="32"/>
        <v>1913172.9020852458</v>
      </c>
      <c r="BJ157" s="189">
        <f t="shared" si="32"/>
        <v>1913172.9020852458</v>
      </c>
      <c r="BK157" s="189">
        <f t="shared" si="32"/>
        <v>1913172.9020852458</v>
      </c>
      <c r="BL157" s="189">
        <f t="shared" si="32"/>
        <v>1913172.9020852458</v>
      </c>
      <c r="BM157" s="189">
        <f t="shared" si="32"/>
        <v>1913172.9020852458</v>
      </c>
      <c r="BN157" s="1521">
        <f t="shared" si="32"/>
        <v>1913172.9020852458</v>
      </c>
    </row>
    <row r="158" spans="1:66" ht="14.25" customHeight="1" x14ac:dyDescent="0.15">
      <c r="A158" s="1123"/>
      <c r="B158" s="274" t="s">
        <v>963</v>
      </c>
      <c r="C158" s="1654">
        <f>C57</f>
        <v>11479037.412511474</v>
      </c>
      <c r="E158" s="1675">
        <f>(NPV($C$110, G158:BN158) + F158)</f>
        <v>161586040.52792937</v>
      </c>
      <c r="F158" s="1604">
        <f>IF(F$133&lt;&gt;0,$C158,)*F$137</f>
        <v>0</v>
      </c>
      <c r="G158" s="189">
        <f>IF(G$133&lt;&gt;0,$C158,)*G$137</f>
        <v>11479037.412511474</v>
      </c>
      <c r="H158" s="189">
        <f t="shared" si="31"/>
        <v>11479037.412511474</v>
      </c>
      <c r="I158" s="189">
        <f t="shared" si="31"/>
        <v>11479037.412511474</v>
      </c>
      <c r="J158" s="189">
        <f t="shared" si="32"/>
        <v>11479037.412511474</v>
      </c>
      <c r="K158" s="189">
        <f t="shared" si="32"/>
        <v>11479037.412511474</v>
      </c>
      <c r="L158" s="189">
        <f t="shared" si="32"/>
        <v>11479037.412511474</v>
      </c>
      <c r="M158" s="189">
        <f t="shared" si="32"/>
        <v>11479037.412511474</v>
      </c>
      <c r="N158" s="189">
        <f t="shared" si="32"/>
        <v>11479037.412511474</v>
      </c>
      <c r="O158" s="189">
        <f t="shared" si="32"/>
        <v>11479037.412511474</v>
      </c>
      <c r="P158" s="189">
        <f t="shared" si="32"/>
        <v>11479037.412511474</v>
      </c>
      <c r="Q158" s="189">
        <f t="shared" si="32"/>
        <v>11479037.412511474</v>
      </c>
      <c r="R158" s="189">
        <f t="shared" si="32"/>
        <v>11479037.412511474</v>
      </c>
      <c r="S158" s="189">
        <f t="shared" si="32"/>
        <v>11479037.412511474</v>
      </c>
      <c r="T158" s="189">
        <f t="shared" si="32"/>
        <v>11479037.412511474</v>
      </c>
      <c r="U158" s="189">
        <f t="shared" si="32"/>
        <v>11479037.412511474</v>
      </c>
      <c r="V158" s="189">
        <f t="shared" si="32"/>
        <v>11479037.412511474</v>
      </c>
      <c r="W158" s="189">
        <f t="shared" si="32"/>
        <v>11479037.412511474</v>
      </c>
      <c r="X158" s="189">
        <f t="shared" si="32"/>
        <v>11479037.412511474</v>
      </c>
      <c r="Y158" s="189">
        <f t="shared" si="32"/>
        <v>11479037.412511474</v>
      </c>
      <c r="Z158" s="189">
        <f t="shared" si="32"/>
        <v>11479037.412511474</v>
      </c>
      <c r="AA158" s="189">
        <f t="shared" si="32"/>
        <v>11479037.412511474</v>
      </c>
      <c r="AB158" s="189">
        <f t="shared" si="32"/>
        <v>11479037.412511474</v>
      </c>
      <c r="AC158" s="189">
        <f t="shared" si="32"/>
        <v>11479037.412511474</v>
      </c>
      <c r="AD158" s="189">
        <f t="shared" si="32"/>
        <v>11479037.412511474</v>
      </c>
      <c r="AE158" s="189">
        <f t="shared" si="32"/>
        <v>11479037.412511474</v>
      </c>
      <c r="AF158" s="189">
        <f t="shared" si="32"/>
        <v>11479037.412511474</v>
      </c>
      <c r="AG158" s="189">
        <f t="shared" si="32"/>
        <v>11479037.412511474</v>
      </c>
      <c r="AH158" s="189">
        <f t="shared" si="32"/>
        <v>11479037.412511474</v>
      </c>
      <c r="AI158" s="189">
        <f t="shared" si="32"/>
        <v>11479037.412511474</v>
      </c>
      <c r="AJ158" s="189">
        <f t="shared" si="32"/>
        <v>11479037.412511474</v>
      </c>
      <c r="AK158" s="189">
        <f t="shared" si="32"/>
        <v>11479037.412511474</v>
      </c>
      <c r="AL158" s="189">
        <f t="shared" si="32"/>
        <v>11479037.412511474</v>
      </c>
      <c r="AM158" s="189">
        <f t="shared" si="32"/>
        <v>11479037.412511474</v>
      </c>
      <c r="AN158" s="189">
        <f t="shared" si="32"/>
        <v>11479037.412511474</v>
      </c>
      <c r="AO158" s="189">
        <f t="shared" si="32"/>
        <v>11479037.412511474</v>
      </c>
      <c r="AP158" s="189">
        <f t="shared" si="32"/>
        <v>11479037.412511474</v>
      </c>
      <c r="AQ158" s="189">
        <f t="shared" si="32"/>
        <v>11479037.412511474</v>
      </c>
      <c r="AR158" s="189">
        <f t="shared" si="32"/>
        <v>11479037.412511474</v>
      </c>
      <c r="AS158" s="189">
        <f t="shared" si="32"/>
        <v>11479037.412511474</v>
      </c>
      <c r="AT158" s="189">
        <f t="shared" si="32"/>
        <v>11479037.412511474</v>
      </c>
      <c r="AU158" s="189">
        <f t="shared" si="32"/>
        <v>11479037.412511474</v>
      </c>
      <c r="AV158" s="189">
        <f t="shared" si="32"/>
        <v>11479037.412511474</v>
      </c>
      <c r="AW158" s="189">
        <f t="shared" si="32"/>
        <v>11479037.412511474</v>
      </c>
      <c r="AX158" s="189">
        <f t="shared" si="32"/>
        <v>11479037.412511474</v>
      </c>
      <c r="AY158" s="189">
        <f t="shared" si="32"/>
        <v>11479037.412511474</v>
      </c>
      <c r="AZ158" s="189">
        <f t="shared" si="32"/>
        <v>11479037.412511474</v>
      </c>
      <c r="BA158" s="189">
        <f t="shared" si="32"/>
        <v>11479037.412511474</v>
      </c>
      <c r="BB158" s="189">
        <f t="shared" si="32"/>
        <v>11479037.412511474</v>
      </c>
      <c r="BC158" s="189">
        <f t="shared" si="32"/>
        <v>11479037.412511474</v>
      </c>
      <c r="BD158" s="189">
        <f t="shared" si="32"/>
        <v>11479037.412511474</v>
      </c>
      <c r="BE158" s="189">
        <f t="shared" si="32"/>
        <v>11479037.412511474</v>
      </c>
      <c r="BF158" s="189">
        <f t="shared" si="32"/>
        <v>11479037.412511474</v>
      </c>
      <c r="BG158" s="189">
        <f t="shared" si="32"/>
        <v>11479037.412511474</v>
      </c>
      <c r="BH158" s="189">
        <f t="shared" si="32"/>
        <v>11479037.412511474</v>
      </c>
      <c r="BI158" s="189">
        <f t="shared" si="32"/>
        <v>11479037.412511474</v>
      </c>
      <c r="BJ158" s="189">
        <f t="shared" si="32"/>
        <v>11479037.412511474</v>
      </c>
      <c r="BK158" s="189">
        <f t="shared" si="32"/>
        <v>11479037.412511474</v>
      </c>
      <c r="BL158" s="189">
        <f t="shared" si="32"/>
        <v>11479037.412511474</v>
      </c>
      <c r="BM158" s="189">
        <f t="shared" si="32"/>
        <v>11479037.412511474</v>
      </c>
      <c r="BN158" s="1521">
        <f t="shared" si="32"/>
        <v>11479037.412511474</v>
      </c>
    </row>
    <row r="159" spans="1:66" ht="6.75" customHeight="1" x14ac:dyDescent="0.15">
      <c r="A159" s="1123"/>
      <c r="B159" s="274"/>
      <c r="C159" s="1654"/>
      <c r="E159" s="1675"/>
      <c r="F159" s="1604"/>
      <c r="G159" s="189"/>
      <c r="H159" s="189"/>
      <c r="I159" s="189"/>
      <c r="J159" s="189"/>
      <c r="K159" s="189"/>
      <c r="L159" s="189"/>
      <c r="M159" s="189"/>
      <c r="N159" s="189"/>
      <c r="O159" s="189"/>
      <c r="P159" s="189"/>
      <c r="Q159" s="189"/>
      <c r="R159" s="189"/>
      <c r="S159" s="189"/>
      <c r="T159" s="189"/>
      <c r="U159" s="189"/>
      <c r="V159" s="189"/>
      <c r="W159" s="189"/>
      <c r="X159" s="189"/>
      <c r="Y159" s="189"/>
      <c r="Z159" s="189"/>
      <c r="AA159" s="189"/>
      <c r="AB159" s="189"/>
      <c r="AC159" s="189"/>
      <c r="AD159" s="189"/>
      <c r="AE159" s="189"/>
      <c r="AF159" s="189"/>
      <c r="AG159" s="189"/>
      <c r="AH159" s="189"/>
      <c r="AI159" s="189"/>
      <c r="AJ159" s="189"/>
      <c r="AK159" s="189"/>
      <c r="AL159" s="189"/>
      <c r="AM159" s="189"/>
      <c r="AN159" s="189"/>
      <c r="AO159" s="189"/>
      <c r="AP159" s="189"/>
      <c r="AQ159" s="189"/>
      <c r="AR159" s="189"/>
      <c r="AS159" s="189"/>
      <c r="AT159" s="189"/>
      <c r="AU159" s="189"/>
      <c r="AV159" s="189"/>
      <c r="AW159" s="189"/>
      <c r="AX159" s="189"/>
      <c r="AY159" s="189"/>
      <c r="AZ159" s="189"/>
      <c r="BA159" s="189"/>
      <c r="BB159" s="189"/>
      <c r="BC159" s="189"/>
      <c r="BD159" s="189"/>
      <c r="BE159" s="189"/>
      <c r="BF159" s="189"/>
      <c r="BG159" s="189"/>
      <c r="BH159" s="189"/>
      <c r="BI159" s="189"/>
      <c r="BJ159" s="189"/>
      <c r="BK159" s="189"/>
      <c r="BL159" s="189"/>
      <c r="BM159" s="189"/>
      <c r="BN159" s="1521"/>
    </row>
    <row r="160" spans="1:66" ht="18.75" customHeight="1" x14ac:dyDescent="0.15">
      <c r="A160" s="1123"/>
      <c r="B160" s="274" t="s">
        <v>892</v>
      </c>
      <c r="C160" s="1654">
        <f>C88</f>
        <v>35683200.000000007</v>
      </c>
      <c r="E160" s="1675">
        <f t="shared" ref="E160" si="33">(NPV($C$110, G160:BN160) + F160)</f>
        <v>502298824.73261344</v>
      </c>
      <c r="F160" s="1604">
        <f>IF(F$133&lt;&gt;0,$C160,)*F$137</f>
        <v>0</v>
      </c>
      <c r="G160" s="189">
        <f>IF(G$133&lt;&gt;0,$C160,)*G$137</f>
        <v>35683200.000000007</v>
      </c>
      <c r="H160" s="189">
        <f t="shared" ref="H160:BN160" si="34">IF(H$133&lt;&gt;0,$C160,)*H$137</f>
        <v>35683200.000000007</v>
      </c>
      <c r="I160" s="189">
        <f t="shared" si="34"/>
        <v>35683200.000000007</v>
      </c>
      <c r="J160" s="189">
        <f t="shared" si="34"/>
        <v>35683200.000000007</v>
      </c>
      <c r="K160" s="189">
        <f t="shared" si="34"/>
        <v>35683200.000000007</v>
      </c>
      <c r="L160" s="189">
        <f t="shared" si="34"/>
        <v>35683200.000000007</v>
      </c>
      <c r="M160" s="189">
        <f t="shared" si="34"/>
        <v>35683200.000000007</v>
      </c>
      <c r="N160" s="189">
        <f t="shared" si="34"/>
        <v>35683200.000000007</v>
      </c>
      <c r="O160" s="189">
        <f t="shared" si="34"/>
        <v>35683200.000000007</v>
      </c>
      <c r="P160" s="189">
        <f t="shared" si="34"/>
        <v>35683200.000000007</v>
      </c>
      <c r="Q160" s="189">
        <f t="shared" si="34"/>
        <v>35683200.000000007</v>
      </c>
      <c r="R160" s="189">
        <f t="shared" si="34"/>
        <v>35683200.000000007</v>
      </c>
      <c r="S160" s="189">
        <f t="shared" si="34"/>
        <v>35683200.000000007</v>
      </c>
      <c r="T160" s="189">
        <f t="shared" si="34"/>
        <v>35683200.000000007</v>
      </c>
      <c r="U160" s="189">
        <f t="shared" si="34"/>
        <v>35683200.000000007</v>
      </c>
      <c r="V160" s="189">
        <f t="shared" si="34"/>
        <v>35683200.000000007</v>
      </c>
      <c r="W160" s="189">
        <f t="shared" si="34"/>
        <v>35683200.000000007</v>
      </c>
      <c r="X160" s="189">
        <f t="shared" si="34"/>
        <v>35683200.000000007</v>
      </c>
      <c r="Y160" s="189">
        <f t="shared" si="34"/>
        <v>35683200.000000007</v>
      </c>
      <c r="Z160" s="189">
        <f t="shared" si="34"/>
        <v>35683200.000000007</v>
      </c>
      <c r="AA160" s="189">
        <f t="shared" si="34"/>
        <v>35683200.000000007</v>
      </c>
      <c r="AB160" s="189">
        <f t="shared" si="34"/>
        <v>35683200.000000007</v>
      </c>
      <c r="AC160" s="189">
        <f t="shared" si="34"/>
        <v>35683200.000000007</v>
      </c>
      <c r="AD160" s="189">
        <f t="shared" si="34"/>
        <v>35683200.000000007</v>
      </c>
      <c r="AE160" s="189">
        <f t="shared" si="34"/>
        <v>35683200.000000007</v>
      </c>
      <c r="AF160" s="189">
        <f t="shared" si="34"/>
        <v>35683200.000000007</v>
      </c>
      <c r="AG160" s="189">
        <f t="shared" si="34"/>
        <v>35683200.000000007</v>
      </c>
      <c r="AH160" s="189">
        <f t="shared" si="34"/>
        <v>35683200.000000007</v>
      </c>
      <c r="AI160" s="189">
        <f t="shared" si="34"/>
        <v>35683200.000000007</v>
      </c>
      <c r="AJ160" s="189">
        <f t="shared" si="34"/>
        <v>35683200.000000007</v>
      </c>
      <c r="AK160" s="189">
        <f t="shared" si="34"/>
        <v>35683200.000000007</v>
      </c>
      <c r="AL160" s="189">
        <f t="shared" si="34"/>
        <v>35683200.000000007</v>
      </c>
      <c r="AM160" s="189">
        <f t="shared" si="34"/>
        <v>35683200.000000007</v>
      </c>
      <c r="AN160" s="189">
        <f t="shared" si="34"/>
        <v>35683200.000000007</v>
      </c>
      <c r="AO160" s="189">
        <f t="shared" si="34"/>
        <v>35683200.000000007</v>
      </c>
      <c r="AP160" s="189">
        <f t="shared" si="34"/>
        <v>35683200.000000007</v>
      </c>
      <c r="AQ160" s="189">
        <f t="shared" si="34"/>
        <v>35683200.000000007</v>
      </c>
      <c r="AR160" s="189">
        <f t="shared" si="34"/>
        <v>35683200.000000007</v>
      </c>
      <c r="AS160" s="189">
        <f t="shared" si="34"/>
        <v>35683200.000000007</v>
      </c>
      <c r="AT160" s="189">
        <f t="shared" si="34"/>
        <v>35683200.000000007</v>
      </c>
      <c r="AU160" s="189">
        <f t="shared" si="34"/>
        <v>35683200.000000007</v>
      </c>
      <c r="AV160" s="189">
        <f t="shared" si="34"/>
        <v>35683200.000000007</v>
      </c>
      <c r="AW160" s="189">
        <f t="shared" si="34"/>
        <v>35683200.000000007</v>
      </c>
      <c r="AX160" s="189">
        <f t="shared" si="34"/>
        <v>35683200.000000007</v>
      </c>
      <c r="AY160" s="189">
        <f t="shared" si="34"/>
        <v>35683200.000000007</v>
      </c>
      <c r="AZ160" s="189">
        <f t="shared" si="34"/>
        <v>35683200.000000007</v>
      </c>
      <c r="BA160" s="189">
        <f t="shared" si="34"/>
        <v>35683200.000000007</v>
      </c>
      <c r="BB160" s="189">
        <f t="shared" si="34"/>
        <v>35683200.000000007</v>
      </c>
      <c r="BC160" s="189">
        <f t="shared" si="34"/>
        <v>35683200.000000007</v>
      </c>
      <c r="BD160" s="189">
        <f t="shared" si="34"/>
        <v>35683200.000000007</v>
      </c>
      <c r="BE160" s="189">
        <f t="shared" si="34"/>
        <v>35683200.000000007</v>
      </c>
      <c r="BF160" s="189">
        <f t="shared" si="34"/>
        <v>35683200.000000007</v>
      </c>
      <c r="BG160" s="189">
        <f t="shared" si="34"/>
        <v>35683200.000000007</v>
      </c>
      <c r="BH160" s="189">
        <f t="shared" si="34"/>
        <v>35683200.000000007</v>
      </c>
      <c r="BI160" s="189">
        <f t="shared" si="34"/>
        <v>35683200.000000007</v>
      </c>
      <c r="BJ160" s="189">
        <f t="shared" si="34"/>
        <v>35683200.000000007</v>
      </c>
      <c r="BK160" s="189">
        <f t="shared" si="34"/>
        <v>35683200.000000007</v>
      </c>
      <c r="BL160" s="189">
        <f t="shared" si="34"/>
        <v>35683200.000000007</v>
      </c>
      <c r="BM160" s="189">
        <f t="shared" si="34"/>
        <v>35683200.000000007</v>
      </c>
      <c r="BN160" s="1521">
        <f t="shared" si="34"/>
        <v>35683200.000000007</v>
      </c>
    </row>
    <row r="161" spans="1:66" ht="16.5" customHeight="1" x14ac:dyDescent="0.15">
      <c r="A161" s="1123"/>
      <c r="B161" s="274" t="s">
        <v>893</v>
      </c>
      <c r="C161" s="1654">
        <f>C91</f>
        <v>203904000</v>
      </c>
      <c r="D161" s="274"/>
      <c r="E161" s="1675">
        <f>(NPV($C$110, G161:AE161) + F161)</f>
        <v>2380499593.8741407</v>
      </c>
      <c r="F161" s="1604">
        <f>IF(F$133&lt;&gt;0,$C161,)*F$137</f>
        <v>0</v>
      </c>
      <c r="G161" s="189">
        <f>IF(G$133&lt;&gt;0,$C161,)*G$137</f>
        <v>203904000</v>
      </c>
      <c r="H161" s="189">
        <f t="shared" ref="H161:AM161" si="35">IF(H$133&lt;&gt;0,$C161,)*H$137</f>
        <v>203904000</v>
      </c>
      <c r="I161" s="189">
        <f t="shared" si="35"/>
        <v>203904000</v>
      </c>
      <c r="J161" s="189">
        <f t="shared" si="35"/>
        <v>203904000</v>
      </c>
      <c r="K161" s="189">
        <f t="shared" si="35"/>
        <v>203904000</v>
      </c>
      <c r="L161" s="189">
        <f t="shared" si="35"/>
        <v>203904000</v>
      </c>
      <c r="M161" s="189">
        <f t="shared" si="35"/>
        <v>203904000</v>
      </c>
      <c r="N161" s="189">
        <f t="shared" si="35"/>
        <v>203904000</v>
      </c>
      <c r="O161" s="189">
        <f t="shared" si="35"/>
        <v>203904000</v>
      </c>
      <c r="P161" s="189">
        <f t="shared" si="35"/>
        <v>203904000</v>
      </c>
      <c r="Q161" s="189">
        <f t="shared" si="35"/>
        <v>203904000</v>
      </c>
      <c r="R161" s="189">
        <f t="shared" si="35"/>
        <v>203904000</v>
      </c>
      <c r="S161" s="189">
        <f t="shared" si="35"/>
        <v>203904000</v>
      </c>
      <c r="T161" s="189">
        <f t="shared" si="35"/>
        <v>203904000</v>
      </c>
      <c r="U161" s="189">
        <f t="shared" si="35"/>
        <v>203904000</v>
      </c>
      <c r="V161" s="189">
        <f t="shared" si="35"/>
        <v>203904000</v>
      </c>
      <c r="W161" s="189">
        <f t="shared" si="35"/>
        <v>203904000</v>
      </c>
      <c r="X161" s="189">
        <f t="shared" si="35"/>
        <v>203904000</v>
      </c>
      <c r="Y161" s="189">
        <f t="shared" si="35"/>
        <v>203904000</v>
      </c>
      <c r="Z161" s="189">
        <f t="shared" si="35"/>
        <v>203904000</v>
      </c>
      <c r="AA161" s="189">
        <f t="shared" si="35"/>
        <v>203904000</v>
      </c>
      <c r="AB161" s="189">
        <f t="shared" si="35"/>
        <v>203904000</v>
      </c>
      <c r="AC161" s="189">
        <f t="shared" si="35"/>
        <v>203904000</v>
      </c>
      <c r="AD161" s="189">
        <f t="shared" si="35"/>
        <v>203904000</v>
      </c>
      <c r="AE161" s="189">
        <f t="shared" si="35"/>
        <v>203904000</v>
      </c>
      <c r="AF161" s="189">
        <f t="shared" si="35"/>
        <v>203904000</v>
      </c>
      <c r="AG161" s="189">
        <f t="shared" si="35"/>
        <v>203904000</v>
      </c>
      <c r="AH161" s="189">
        <f t="shared" si="35"/>
        <v>203904000</v>
      </c>
      <c r="AI161" s="189">
        <f t="shared" si="35"/>
        <v>203904000</v>
      </c>
      <c r="AJ161" s="189">
        <f t="shared" si="35"/>
        <v>203904000</v>
      </c>
      <c r="AK161" s="189">
        <f t="shared" si="35"/>
        <v>203904000</v>
      </c>
      <c r="AL161" s="189">
        <f t="shared" si="35"/>
        <v>203904000</v>
      </c>
      <c r="AM161" s="189">
        <f t="shared" si="35"/>
        <v>203904000</v>
      </c>
      <c r="AN161" s="189">
        <f t="shared" ref="AN161:BN161" si="36">IF(AN$133&lt;&gt;0,$C161,)*AN$137</f>
        <v>203904000</v>
      </c>
      <c r="AO161" s="189">
        <f t="shared" si="36"/>
        <v>203904000</v>
      </c>
      <c r="AP161" s="189">
        <f t="shared" si="36"/>
        <v>203904000</v>
      </c>
      <c r="AQ161" s="189">
        <f t="shared" si="36"/>
        <v>203904000</v>
      </c>
      <c r="AR161" s="189">
        <f t="shared" si="36"/>
        <v>203904000</v>
      </c>
      <c r="AS161" s="189">
        <f t="shared" si="36"/>
        <v>203904000</v>
      </c>
      <c r="AT161" s="189">
        <f t="shared" si="36"/>
        <v>203904000</v>
      </c>
      <c r="AU161" s="189">
        <f t="shared" si="36"/>
        <v>203904000</v>
      </c>
      <c r="AV161" s="189">
        <f t="shared" si="36"/>
        <v>203904000</v>
      </c>
      <c r="AW161" s="189">
        <f t="shared" si="36"/>
        <v>203904000</v>
      </c>
      <c r="AX161" s="189">
        <f t="shared" si="36"/>
        <v>203904000</v>
      </c>
      <c r="AY161" s="189">
        <f t="shared" si="36"/>
        <v>203904000</v>
      </c>
      <c r="AZ161" s="189">
        <f t="shared" si="36"/>
        <v>203904000</v>
      </c>
      <c r="BA161" s="189">
        <f t="shared" si="36"/>
        <v>203904000</v>
      </c>
      <c r="BB161" s="189">
        <f t="shared" si="36"/>
        <v>203904000</v>
      </c>
      <c r="BC161" s="189">
        <f t="shared" si="36"/>
        <v>203904000</v>
      </c>
      <c r="BD161" s="189">
        <f t="shared" si="36"/>
        <v>203904000</v>
      </c>
      <c r="BE161" s="189">
        <f t="shared" si="36"/>
        <v>203904000</v>
      </c>
      <c r="BF161" s="189">
        <f t="shared" si="36"/>
        <v>203904000</v>
      </c>
      <c r="BG161" s="189">
        <f t="shared" si="36"/>
        <v>203904000</v>
      </c>
      <c r="BH161" s="189">
        <f t="shared" si="36"/>
        <v>203904000</v>
      </c>
      <c r="BI161" s="189">
        <f t="shared" si="36"/>
        <v>203904000</v>
      </c>
      <c r="BJ161" s="189">
        <f t="shared" si="36"/>
        <v>203904000</v>
      </c>
      <c r="BK161" s="189">
        <f t="shared" si="36"/>
        <v>203904000</v>
      </c>
      <c r="BL161" s="189">
        <f t="shared" si="36"/>
        <v>203904000</v>
      </c>
      <c r="BM161" s="189">
        <f t="shared" si="36"/>
        <v>203904000</v>
      </c>
      <c r="BN161" s="1521">
        <f t="shared" si="36"/>
        <v>203904000</v>
      </c>
    </row>
    <row r="162" spans="1:66" ht="9" customHeight="1" x14ac:dyDescent="0.15">
      <c r="A162" s="1123"/>
      <c r="B162" s="274"/>
      <c r="C162" s="1654"/>
      <c r="D162" s="274"/>
      <c r="E162" s="1675"/>
      <c r="F162" s="1604"/>
      <c r="G162" s="189"/>
      <c r="H162" s="189"/>
      <c r="I162" s="189"/>
      <c r="J162" s="189"/>
      <c r="K162" s="189"/>
      <c r="L162" s="189"/>
      <c r="M162" s="189"/>
      <c r="N162" s="189"/>
      <c r="O162" s="189"/>
      <c r="P162" s="189"/>
      <c r="Q162" s="189"/>
      <c r="R162" s="189"/>
      <c r="S162" s="189"/>
      <c r="T162" s="189"/>
      <c r="U162" s="189"/>
      <c r="V162" s="189"/>
      <c r="W162" s="189"/>
      <c r="X162" s="189"/>
      <c r="Y162" s="189"/>
      <c r="Z162" s="189"/>
      <c r="AA162" s="189"/>
      <c r="AB162" s="189"/>
      <c r="AC162" s="189"/>
      <c r="AD162" s="189"/>
      <c r="AE162" s="189"/>
      <c r="AF162" s="189"/>
      <c r="AG162" s="189"/>
      <c r="AH162" s="189"/>
      <c r="AI162" s="189"/>
      <c r="AJ162" s="189"/>
      <c r="AK162" s="189"/>
      <c r="AL162" s="189"/>
      <c r="AM162" s="189"/>
      <c r="AN162" s="189"/>
      <c r="AO162" s="189"/>
      <c r="AP162" s="189"/>
      <c r="AQ162" s="189"/>
      <c r="AR162" s="189"/>
      <c r="AS162" s="189"/>
      <c r="AT162" s="189"/>
      <c r="AU162" s="189"/>
      <c r="AV162" s="189"/>
      <c r="AW162" s="189"/>
      <c r="AX162" s="189"/>
      <c r="AY162" s="189"/>
      <c r="AZ162" s="189"/>
      <c r="BA162" s="189"/>
      <c r="BB162" s="189"/>
      <c r="BC162" s="189"/>
      <c r="BD162" s="189"/>
      <c r="BE162" s="189"/>
      <c r="BF162" s="189"/>
      <c r="BG162" s="189"/>
      <c r="BH162" s="189"/>
      <c r="BI162" s="189"/>
      <c r="BJ162" s="189"/>
      <c r="BK162" s="189"/>
      <c r="BL162" s="189"/>
      <c r="BM162" s="189"/>
      <c r="BN162" s="1521"/>
    </row>
    <row r="163" spans="1:66" x14ac:dyDescent="0.15">
      <c r="A163" s="1123"/>
      <c r="B163" s="274" t="s">
        <v>838</v>
      </c>
      <c r="C163" s="1529">
        <f>C99</f>
        <v>11645459.553599998</v>
      </c>
      <c r="D163" s="274"/>
      <c r="E163" s="1675">
        <f>(NPV($C$110, G163:BN163) + F163)</f>
        <v>163928701.66477394</v>
      </c>
      <c r="F163" s="1604">
        <f t="shared" ref="F163:O164" si="37">IF(F$133&lt;&gt;0,$C163,)*F$137</f>
        <v>0</v>
      </c>
      <c r="G163" s="189">
        <f t="shared" si="37"/>
        <v>11645459.553599998</v>
      </c>
      <c r="H163" s="189">
        <f t="shared" si="37"/>
        <v>11645459.553599998</v>
      </c>
      <c r="I163" s="189">
        <f t="shared" si="37"/>
        <v>11645459.553599998</v>
      </c>
      <c r="J163" s="189">
        <f t="shared" si="37"/>
        <v>11645459.553599998</v>
      </c>
      <c r="K163" s="189">
        <f t="shared" si="37"/>
        <v>11645459.553599998</v>
      </c>
      <c r="L163" s="189">
        <f t="shared" si="37"/>
        <v>11645459.553599998</v>
      </c>
      <c r="M163" s="189">
        <f t="shared" si="37"/>
        <v>11645459.553599998</v>
      </c>
      <c r="N163" s="189">
        <f t="shared" si="37"/>
        <v>11645459.553599998</v>
      </c>
      <c r="O163" s="189">
        <f t="shared" si="37"/>
        <v>11645459.553599998</v>
      </c>
      <c r="P163" s="189">
        <f t="shared" ref="P163:Y164" si="38">IF(P$133&lt;&gt;0,$C163,)*P$137</f>
        <v>11645459.553599998</v>
      </c>
      <c r="Q163" s="189">
        <f t="shared" si="38"/>
        <v>11645459.553599998</v>
      </c>
      <c r="R163" s="189">
        <f t="shared" si="38"/>
        <v>11645459.553599998</v>
      </c>
      <c r="S163" s="189">
        <f t="shared" si="38"/>
        <v>11645459.553599998</v>
      </c>
      <c r="T163" s="189">
        <f t="shared" si="38"/>
        <v>11645459.553599998</v>
      </c>
      <c r="U163" s="189">
        <f t="shared" si="38"/>
        <v>11645459.553599998</v>
      </c>
      <c r="V163" s="189">
        <f t="shared" si="38"/>
        <v>11645459.553599998</v>
      </c>
      <c r="W163" s="189">
        <f t="shared" si="38"/>
        <v>11645459.553599998</v>
      </c>
      <c r="X163" s="189">
        <f t="shared" si="38"/>
        <v>11645459.553599998</v>
      </c>
      <c r="Y163" s="189">
        <f t="shared" si="38"/>
        <v>11645459.553599998</v>
      </c>
      <c r="Z163" s="189">
        <f t="shared" ref="Z163:AI164" si="39">IF(Z$133&lt;&gt;0,$C163,)*Z$137</f>
        <v>11645459.553599998</v>
      </c>
      <c r="AA163" s="189">
        <f t="shared" si="39"/>
        <v>11645459.553599998</v>
      </c>
      <c r="AB163" s="189">
        <f t="shared" si="39"/>
        <v>11645459.553599998</v>
      </c>
      <c r="AC163" s="189">
        <f t="shared" si="39"/>
        <v>11645459.553599998</v>
      </c>
      <c r="AD163" s="189">
        <f t="shared" si="39"/>
        <v>11645459.553599998</v>
      </c>
      <c r="AE163" s="189">
        <f t="shared" si="39"/>
        <v>11645459.553599998</v>
      </c>
      <c r="AF163" s="189">
        <f t="shared" si="39"/>
        <v>11645459.553599998</v>
      </c>
      <c r="AG163" s="189">
        <f t="shared" si="39"/>
        <v>11645459.553599998</v>
      </c>
      <c r="AH163" s="189">
        <f t="shared" si="39"/>
        <v>11645459.553599998</v>
      </c>
      <c r="AI163" s="189">
        <f t="shared" si="39"/>
        <v>11645459.553599998</v>
      </c>
      <c r="AJ163" s="189">
        <f t="shared" ref="AJ163:AS164" si="40">IF(AJ$133&lt;&gt;0,$C163,)*AJ$137</f>
        <v>11645459.553599998</v>
      </c>
      <c r="AK163" s="189">
        <f t="shared" si="40"/>
        <v>11645459.553599998</v>
      </c>
      <c r="AL163" s="189">
        <f t="shared" si="40"/>
        <v>11645459.553599998</v>
      </c>
      <c r="AM163" s="189">
        <f t="shared" si="40"/>
        <v>11645459.553599998</v>
      </c>
      <c r="AN163" s="189">
        <f t="shared" si="40"/>
        <v>11645459.553599998</v>
      </c>
      <c r="AO163" s="189">
        <f t="shared" si="40"/>
        <v>11645459.553599998</v>
      </c>
      <c r="AP163" s="189">
        <f t="shared" si="40"/>
        <v>11645459.553599998</v>
      </c>
      <c r="AQ163" s="189">
        <f t="shared" si="40"/>
        <v>11645459.553599998</v>
      </c>
      <c r="AR163" s="189">
        <f t="shared" si="40"/>
        <v>11645459.553599998</v>
      </c>
      <c r="AS163" s="189">
        <f t="shared" si="40"/>
        <v>11645459.553599998</v>
      </c>
      <c r="AT163" s="189">
        <f t="shared" ref="AT163:BC164" si="41">IF(AT$133&lt;&gt;0,$C163,)*AT$137</f>
        <v>11645459.553599998</v>
      </c>
      <c r="AU163" s="189">
        <f t="shared" si="41"/>
        <v>11645459.553599998</v>
      </c>
      <c r="AV163" s="189">
        <f t="shared" si="41"/>
        <v>11645459.553599998</v>
      </c>
      <c r="AW163" s="189">
        <f t="shared" si="41"/>
        <v>11645459.553599998</v>
      </c>
      <c r="AX163" s="189">
        <f t="shared" si="41"/>
        <v>11645459.553599998</v>
      </c>
      <c r="AY163" s="189">
        <f t="shared" si="41"/>
        <v>11645459.553599998</v>
      </c>
      <c r="AZ163" s="189">
        <f t="shared" si="41"/>
        <v>11645459.553599998</v>
      </c>
      <c r="BA163" s="189">
        <f t="shared" si="41"/>
        <v>11645459.553599998</v>
      </c>
      <c r="BB163" s="189">
        <f t="shared" si="41"/>
        <v>11645459.553599998</v>
      </c>
      <c r="BC163" s="189">
        <f t="shared" si="41"/>
        <v>11645459.553599998</v>
      </c>
      <c r="BD163" s="189">
        <f t="shared" ref="BD163:BN164" si="42">IF(BD$133&lt;&gt;0,$C163,)*BD$137</f>
        <v>11645459.553599998</v>
      </c>
      <c r="BE163" s="189">
        <f t="shared" si="42"/>
        <v>11645459.553599998</v>
      </c>
      <c r="BF163" s="189">
        <f t="shared" si="42"/>
        <v>11645459.553599998</v>
      </c>
      <c r="BG163" s="189">
        <f t="shared" si="42"/>
        <v>11645459.553599998</v>
      </c>
      <c r="BH163" s="189">
        <f t="shared" si="42"/>
        <v>11645459.553599998</v>
      </c>
      <c r="BI163" s="189">
        <f t="shared" si="42"/>
        <v>11645459.553599998</v>
      </c>
      <c r="BJ163" s="189">
        <f t="shared" si="42"/>
        <v>11645459.553599998</v>
      </c>
      <c r="BK163" s="189">
        <f t="shared" si="42"/>
        <v>11645459.553599998</v>
      </c>
      <c r="BL163" s="189">
        <f t="shared" si="42"/>
        <v>11645459.553599998</v>
      </c>
      <c r="BM163" s="189">
        <f t="shared" si="42"/>
        <v>11645459.553599998</v>
      </c>
      <c r="BN163" s="1521">
        <f t="shared" si="42"/>
        <v>11645459.553599998</v>
      </c>
    </row>
    <row r="164" spans="1:66" x14ac:dyDescent="0.15">
      <c r="A164" s="1123"/>
      <c r="B164" s="274" t="s">
        <v>894</v>
      </c>
      <c r="C164" s="1529">
        <f>C106</f>
        <v>1423400639.151423</v>
      </c>
      <c r="D164" s="274"/>
      <c r="E164" s="1675">
        <f>(NPV($C$110, G164:AE164) + F164)</f>
        <v>16617646752.492126</v>
      </c>
      <c r="F164" s="1604">
        <f t="shared" si="37"/>
        <v>0</v>
      </c>
      <c r="G164" s="189">
        <f t="shared" si="37"/>
        <v>1423400639.151423</v>
      </c>
      <c r="H164" s="189">
        <f t="shared" si="37"/>
        <v>1423400639.151423</v>
      </c>
      <c r="I164" s="189">
        <f t="shared" si="37"/>
        <v>1423400639.151423</v>
      </c>
      <c r="J164" s="189">
        <f t="shared" si="37"/>
        <v>1423400639.151423</v>
      </c>
      <c r="K164" s="189">
        <f t="shared" si="37"/>
        <v>1423400639.151423</v>
      </c>
      <c r="L164" s="189">
        <f t="shared" si="37"/>
        <v>1423400639.151423</v>
      </c>
      <c r="M164" s="189">
        <f t="shared" si="37"/>
        <v>1423400639.151423</v>
      </c>
      <c r="N164" s="189">
        <f t="shared" si="37"/>
        <v>1423400639.151423</v>
      </c>
      <c r="O164" s="189">
        <f t="shared" si="37"/>
        <v>1423400639.151423</v>
      </c>
      <c r="P164" s="189">
        <f t="shared" si="38"/>
        <v>1423400639.151423</v>
      </c>
      <c r="Q164" s="189">
        <f t="shared" si="38"/>
        <v>1423400639.151423</v>
      </c>
      <c r="R164" s="189">
        <f t="shared" si="38"/>
        <v>1423400639.151423</v>
      </c>
      <c r="S164" s="189">
        <f t="shared" si="38"/>
        <v>1423400639.151423</v>
      </c>
      <c r="T164" s="189">
        <f t="shared" si="38"/>
        <v>1423400639.151423</v>
      </c>
      <c r="U164" s="189">
        <f t="shared" si="38"/>
        <v>1423400639.151423</v>
      </c>
      <c r="V164" s="189">
        <f t="shared" si="38"/>
        <v>1423400639.151423</v>
      </c>
      <c r="W164" s="189">
        <f t="shared" si="38"/>
        <v>1423400639.151423</v>
      </c>
      <c r="X164" s="189">
        <f t="shared" si="38"/>
        <v>1423400639.151423</v>
      </c>
      <c r="Y164" s="189">
        <f t="shared" si="38"/>
        <v>1423400639.151423</v>
      </c>
      <c r="Z164" s="189">
        <f t="shared" si="39"/>
        <v>1423400639.151423</v>
      </c>
      <c r="AA164" s="189">
        <f t="shared" si="39"/>
        <v>1423400639.151423</v>
      </c>
      <c r="AB164" s="189">
        <f t="shared" si="39"/>
        <v>1423400639.151423</v>
      </c>
      <c r="AC164" s="189">
        <f t="shared" si="39"/>
        <v>1423400639.151423</v>
      </c>
      <c r="AD164" s="189">
        <f t="shared" si="39"/>
        <v>1423400639.151423</v>
      </c>
      <c r="AE164" s="189">
        <f t="shared" si="39"/>
        <v>1423400639.151423</v>
      </c>
      <c r="AF164" s="189">
        <f t="shared" si="39"/>
        <v>1423400639.151423</v>
      </c>
      <c r="AG164" s="189">
        <f t="shared" si="39"/>
        <v>1423400639.151423</v>
      </c>
      <c r="AH164" s="189">
        <f t="shared" si="39"/>
        <v>1423400639.151423</v>
      </c>
      <c r="AI164" s="189">
        <f t="shared" si="39"/>
        <v>1423400639.151423</v>
      </c>
      <c r="AJ164" s="189">
        <f t="shared" si="40"/>
        <v>1423400639.151423</v>
      </c>
      <c r="AK164" s="189">
        <f t="shared" si="40"/>
        <v>1423400639.151423</v>
      </c>
      <c r="AL164" s="189">
        <f t="shared" si="40"/>
        <v>1423400639.151423</v>
      </c>
      <c r="AM164" s="189">
        <f t="shared" si="40"/>
        <v>1423400639.151423</v>
      </c>
      <c r="AN164" s="189">
        <f t="shared" si="40"/>
        <v>1423400639.151423</v>
      </c>
      <c r="AO164" s="189">
        <f t="shared" si="40"/>
        <v>1423400639.151423</v>
      </c>
      <c r="AP164" s="189">
        <f t="shared" si="40"/>
        <v>1423400639.151423</v>
      </c>
      <c r="AQ164" s="189">
        <f t="shared" si="40"/>
        <v>1423400639.151423</v>
      </c>
      <c r="AR164" s="189">
        <f t="shared" si="40"/>
        <v>1423400639.151423</v>
      </c>
      <c r="AS164" s="189">
        <f t="shared" si="40"/>
        <v>1423400639.151423</v>
      </c>
      <c r="AT164" s="189">
        <f t="shared" si="41"/>
        <v>1423400639.151423</v>
      </c>
      <c r="AU164" s="189">
        <f t="shared" si="41"/>
        <v>1423400639.151423</v>
      </c>
      <c r="AV164" s="189">
        <f t="shared" si="41"/>
        <v>1423400639.151423</v>
      </c>
      <c r="AW164" s="189">
        <f t="shared" si="41"/>
        <v>1423400639.151423</v>
      </c>
      <c r="AX164" s="189">
        <f t="shared" si="41"/>
        <v>1423400639.151423</v>
      </c>
      <c r="AY164" s="189">
        <f t="shared" si="41"/>
        <v>1423400639.151423</v>
      </c>
      <c r="AZ164" s="189">
        <f t="shared" si="41"/>
        <v>1423400639.151423</v>
      </c>
      <c r="BA164" s="189">
        <f t="shared" si="41"/>
        <v>1423400639.151423</v>
      </c>
      <c r="BB164" s="189">
        <f t="shared" si="41"/>
        <v>1423400639.151423</v>
      </c>
      <c r="BC164" s="189">
        <f t="shared" si="41"/>
        <v>1423400639.151423</v>
      </c>
      <c r="BD164" s="189">
        <f t="shared" si="42"/>
        <v>1423400639.151423</v>
      </c>
      <c r="BE164" s="189">
        <f t="shared" si="42"/>
        <v>1423400639.151423</v>
      </c>
      <c r="BF164" s="189">
        <f t="shared" si="42"/>
        <v>1423400639.151423</v>
      </c>
      <c r="BG164" s="189">
        <f t="shared" si="42"/>
        <v>1423400639.151423</v>
      </c>
      <c r="BH164" s="189">
        <f t="shared" si="42"/>
        <v>1423400639.151423</v>
      </c>
      <c r="BI164" s="189">
        <f t="shared" si="42"/>
        <v>1423400639.151423</v>
      </c>
      <c r="BJ164" s="189">
        <f t="shared" si="42"/>
        <v>1423400639.151423</v>
      </c>
      <c r="BK164" s="189">
        <f t="shared" si="42"/>
        <v>1423400639.151423</v>
      </c>
      <c r="BL164" s="189">
        <f t="shared" si="42"/>
        <v>1423400639.151423</v>
      </c>
      <c r="BM164" s="189">
        <f t="shared" si="42"/>
        <v>1423400639.151423</v>
      </c>
      <c r="BN164" s="1521">
        <f t="shared" si="42"/>
        <v>1423400639.151423</v>
      </c>
    </row>
    <row r="165" spans="1:66" x14ac:dyDescent="0.15">
      <c r="A165" s="1123"/>
      <c r="B165" s="274"/>
      <c r="C165" s="1529"/>
      <c r="D165" s="274"/>
      <c r="E165" s="1675"/>
      <c r="F165" s="1604"/>
      <c r="G165" s="189"/>
      <c r="H165" s="189"/>
      <c r="I165" s="189"/>
      <c r="J165" s="189"/>
      <c r="K165" s="189"/>
      <c r="L165" s="189"/>
      <c r="M165" s="189"/>
      <c r="N165" s="189"/>
      <c r="O165" s="189"/>
      <c r="P165" s="189"/>
      <c r="Q165" s="189"/>
      <c r="R165" s="189"/>
      <c r="S165" s="189"/>
      <c r="T165" s="189"/>
      <c r="U165" s="189"/>
      <c r="V165" s="189"/>
      <c r="W165" s="189"/>
      <c r="X165" s="189"/>
      <c r="Y165" s="189"/>
      <c r="Z165" s="189"/>
      <c r="AA165" s="189"/>
      <c r="AB165" s="189"/>
      <c r="AC165" s="189"/>
      <c r="AD165" s="189"/>
      <c r="AE165" s="189"/>
      <c r="AF165" s="189"/>
      <c r="AG165" s="189"/>
      <c r="AH165" s="189"/>
      <c r="AI165" s="189"/>
      <c r="AJ165" s="189"/>
      <c r="AK165" s="189"/>
      <c r="AL165" s="189"/>
      <c r="AM165" s="189"/>
      <c r="AN165" s="189"/>
      <c r="AO165" s="189"/>
      <c r="AP165" s="189"/>
      <c r="AQ165" s="189"/>
      <c r="AR165" s="189"/>
      <c r="AS165" s="189"/>
      <c r="AT165" s="189"/>
      <c r="AU165" s="189"/>
      <c r="AV165" s="189"/>
      <c r="AW165" s="189"/>
      <c r="AX165" s="189"/>
      <c r="AY165" s="189"/>
      <c r="AZ165" s="189"/>
      <c r="BA165" s="189"/>
      <c r="BB165" s="189"/>
      <c r="BC165" s="189"/>
      <c r="BD165" s="189"/>
      <c r="BE165" s="189"/>
      <c r="BF165" s="189"/>
      <c r="BG165" s="189"/>
      <c r="BH165" s="189"/>
      <c r="BI165" s="189"/>
      <c r="BJ165" s="189"/>
      <c r="BK165" s="189"/>
      <c r="BL165" s="189"/>
      <c r="BM165" s="189"/>
      <c r="BN165" s="1521"/>
    </row>
    <row r="166" spans="1:66" x14ac:dyDescent="0.15">
      <c r="A166" s="2624"/>
      <c r="B166" s="1145" t="s">
        <v>895</v>
      </c>
      <c r="C166" s="1531">
        <f>C155+C160+C163+C164</f>
        <v>1470744166.7050231</v>
      </c>
      <c r="D166" s="274"/>
      <c r="E166" s="1676">
        <f>(NPV($C$110, G166:BN166) + F166)</f>
        <v>20703105843.037605</v>
      </c>
      <c r="F166" s="1604">
        <f>IF(F$133&lt;&gt;0,$C166,)*F$137</f>
        <v>0</v>
      </c>
      <c r="G166" s="189">
        <f>IF(G$133&lt;&gt;0,$C166,)*G$137</f>
        <v>1470744166.7050231</v>
      </c>
      <c r="H166" s="189">
        <f t="shared" ref="H166:BN169" si="43">IF(H$133&lt;&gt;0,$C166,)*H$137</f>
        <v>1470744166.7050231</v>
      </c>
      <c r="I166" s="189">
        <f t="shared" si="43"/>
        <v>1470744166.7050231</v>
      </c>
      <c r="J166" s="189">
        <f t="shared" si="43"/>
        <v>1470744166.7050231</v>
      </c>
      <c r="K166" s="189">
        <f t="shared" si="43"/>
        <v>1470744166.7050231</v>
      </c>
      <c r="L166" s="189">
        <f t="shared" si="43"/>
        <v>1470744166.7050231</v>
      </c>
      <c r="M166" s="189">
        <f t="shared" si="43"/>
        <v>1470744166.7050231</v>
      </c>
      <c r="N166" s="189">
        <f t="shared" si="43"/>
        <v>1470744166.7050231</v>
      </c>
      <c r="O166" s="189">
        <f>IF(O$133&lt;&gt;0,$C166,)*O$137</f>
        <v>1470744166.7050231</v>
      </c>
      <c r="P166" s="189">
        <f t="shared" si="43"/>
        <v>1470744166.7050231</v>
      </c>
      <c r="Q166" s="189">
        <f t="shared" si="43"/>
        <v>1470744166.7050231</v>
      </c>
      <c r="R166" s="189">
        <f t="shared" si="43"/>
        <v>1470744166.7050231</v>
      </c>
      <c r="S166" s="189">
        <f t="shared" si="43"/>
        <v>1470744166.7050231</v>
      </c>
      <c r="T166" s="189">
        <f t="shared" si="43"/>
        <v>1470744166.7050231</v>
      </c>
      <c r="U166" s="189">
        <f t="shared" si="43"/>
        <v>1470744166.7050231</v>
      </c>
      <c r="V166" s="189">
        <f t="shared" si="43"/>
        <v>1470744166.7050231</v>
      </c>
      <c r="W166" s="189">
        <f t="shared" si="43"/>
        <v>1470744166.7050231</v>
      </c>
      <c r="X166" s="189">
        <f t="shared" si="43"/>
        <v>1470744166.7050231</v>
      </c>
      <c r="Y166" s="189">
        <f t="shared" si="43"/>
        <v>1470744166.7050231</v>
      </c>
      <c r="Z166" s="189">
        <f t="shared" si="43"/>
        <v>1470744166.7050231</v>
      </c>
      <c r="AA166" s="189">
        <f t="shared" si="43"/>
        <v>1470744166.7050231</v>
      </c>
      <c r="AB166" s="189">
        <f t="shared" si="43"/>
        <v>1470744166.7050231</v>
      </c>
      <c r="AC166" s="189">
        <f t="shared" si="43"/>
        <v>1470744166.7050231</v>
      </c>
      <c r="AD166" s="189">
        <f t="shared" si="43"/>
        <v>1470744166.7050231</v>
      </c>
      <c r="AE166" s="189">
        <f t="shared" si="43"/>
        <v>1470744166.7050231</v>
      </c>
      <c r="AF166" s="189">
        <f t="shared" si="43"/>
        <v>1470744166.7050231</v>
      </c>
      <c r="AG166" s="189">
        <f t="shared" si="43"/>
        <v>1470744166.7050231</v>
      </c>
      <c r="AH166" s="189">
        <f t="shared" si="43"/>
        <v>1470744166.7050231</v>
      </c>
      <c r="AI166" s="189">
        <f t="shared" si="43"/>
        <v>1470744166.7050231</v>
      </c>
      <c r="AJ166" s="189">
        <f t="shared" si="43"/>
        <v>1470744166.7050231</v>
      </c>
      <c r="AK166" s="189">
        <f t="shared" si="43"/>
        <v>1470744166.7050231</v>
      </c>
      <c r="AL166" s="189">
        <f t="shared" si="43"/>
        <v>1470744166.7050231</v>
      </c>
      <c r="AM166" s="189">
        <f t="shared" si="43"/>
        <v>1470744166.7050231</v>
      </c>
      <c r="AN166" s="189">
        <f t="shared" si="43"/>
        <v>1470744166.7050231</v>
      </c>
      <c r="AO166" s="189">
        <f t="shared" si="43"/>
        <v>1470744166.7050231</v>
      </c>
      <c r="AP166" s="189">
        <f t="shared" si="43"/>
        <v>1470744166.7050231</v>
      </c>
      <c r="AQ166" s="189">
        <f t="shared" si="43"/>
        <v>1470744166.7050231</v>
      </c>
      <c r="AR166" s="189">
        <f t="shared" si="43"/>
        <v>1470744166.7050231</v>
      </c>
      <c r="AS166" s="189">
        <f t="shared" si="43"/>
        <v>1470744166.7050231</v>
      </c>
      <c r="AT166" s="189">
        <f t="shared" si="43"/>
        <v>1470744166.7050231</v>
      </c>
      <c r="AU166" s="189">
        <f t="shared" si="43"/>
        <v>1470744166.7050231</v>
      </c>
      <c r="AV166" s="189">
        <f t="shared" si="43"/>
        <v>1470744166.7050231</v>
      </c>
      <c r="AW166" s="189">
        <f t="shared" si="43"/>
        <v>1470744166.7050231</v>
      </c>
      <c r="AX166" s="189">
        <f t="shared" si="43"/>
        <v>1470744166.7050231</v>
      </c>
      <c r="AY166" s="189">
        <f t="shared" si="43"/>
        <v>1470744166.7050231</v>
      </c>
      <c r="AZ166" s="189">
        <f t="shared" si="43"/>
        <v>1470744166.7050231</v>
      </c>
      <c r="BA166" s="189">
        <f t="shared" si="43"/>
        <v>1470744166.7050231</v>
      </c>
      <c r="BB166" s="189">
        <f t="shared" si="43"/>
        <v>1470744166.7050231</v>
      </c>
      <c r="BC166" s="189">
        <f t="shared" si="43"/>
        <v>1470744166.7050231</v>
      </c>
      <c r="BD166" s="189">
        <f t="shared" si="43"/>
        <v>1470744166.7050231</v>
      </c>
      <c r="BE166" s="189">
        <f t="shared" si="43"/>
        <v>1470744166.7050231</v>
      </c>
      <c r="BF166" s="189">
        <f t="shared" si="43"/>
        <v>1470744166.7050231</v>
      </c>
      <c r="BG166" s="189">
        <f t="shared" si="43"/>
        <v>1470744166.7050231</v>
      </c>
      <c r="BH166" s="189">
        <f t="shared" si="43"/>
        <v>1470744166.7050231</v>
      </c>
      <c r="BI166" s="189">
        <f t="shared" si="43"/>
        <v>1470744166.7050231</v>
      </c>
      <c r="BJ166" s="189">
        <f t="shared" si="43"/>
        <v>1470744166.7050231</v>
      </c>
      <c r="BK166" s="189">
        <f t="shared" si="43"/>
        <v>1470744166.7050231</v>
      </c>
      <c r="BL166" s="189">
        <f t="shared" si="43"/>
        <v>1470744166.7050231</v>
      </c>
      <c r="BM166" s="189">
        <f t="shared" si="43"/>
        <v>1470744166.7050231</v>
      </c>
      <c r="BN166" s="1521">
        <f t="shared" si="43"/>
        <v>1470744166.7050231</v>
      </c>
    </row>
    <row r="167" spans="1:66" x14ac:dyDescent="0.15">
      <c r="A167" s="2624"/>
      <c r="B167" s="1145" t="s">
        <v>896</v>
      </c>
      <c r="C167" s="1531">
        <f>C156+C161+C163+C164</f>
        <v>1639561810.7050231</v>
      </c>
      <c r="D167" s="274"/>
      <c r="E167" s="1676">
        <f t="shared" ref="E167:E169" si="44">(NPV($C$110, G167:BN167) + F167)</f>
        <v>23079487562.595516</v>
      </c>
      <c r="F167" s="1604">
        <f t="shared" ref="F167:U169" si="45">IF(F$133&lt;&gt;0,$C167,)*F$137</f>
        <v>0</v>
      </c>
      <c r="G167" s="189">
        <f t="shared" si="45"/>
        <v>1639561810.7050231</v>
      </c>
      <c r="H167" s="189">
        <f t="shared" si="45"/>
        <v>1639561810.7050231</v>
      </c>
      <c r="I167" s="189">
        <f t="shared" si="45"/>
        <v>1639561810.7050231</v>
      </c>
      <c r="J167" s="189">
        <f t="shared" si="45"/>
        <v>1639561810.7050231</v>
      </c>
      <c r="K167" s="189">
        <f t="shared" si="45"/>
        <v>1639561810.7050231</v>
      </c>
      <c r="L167" s="189">
        <f t="shared" si="45"/>
        <v>1639561810.7050231</v>
      </c>
      <c r="M167" s="189">
        <f t="shared" si="45"/>
        <v>1639561810.7050231</v>
      </c>
      <c r="N167" s="189">
        <f t="shared" si="45"/>
        <v>1639561810.7050231</v>
      </c>
      <c r="O167" s="189">
        <f t="shared" si="45"/>
        <v>1639561810.7050231</v>
      </c>
      <c r="P167" s="189">
        <f t="shared" si="45"/>
        <v>1639561810.7050231</v>
      </c>
      <c r="Q167" s="189">
        <f t="shared" si="45"/>
        <v>1639561810.7050231</v>
      </c>
      <c r="R167" s="189">
        <f t="shared" si="45"/>
        <v>1639561810.7050231</v>
      </c>
      <c r="S167" s="189">
        <f t="shared" si="45"/>
        <v>1639561810.7050231</v>
      </c>
      <c r="T167" s="189">
        <f t="shared" si="45"/>
        <v>1639561810.7050231</v>
      </c>
      <c r="U167" s="189">
        <f t="shared" si="45"/>
        <v>1639561810.7050231</v>
      </c>
      <c r="V167" s="189">
        <f t="shared" si="43"/>
        <v>1639561810.7050231</v>
      </c>
      <c r="W167" s="189">
        <f t="shared" si="43"/>
        <v>1639561810.7050231</v>
      </c>
      <c r="X167" s="189">
        <f t="shared" si="43"/>
        <v>1639561810.7050231</v>
      </c>
      <c r="Y167" s="189">
        <f t="shared" si="43"/>
        <v>1639561810.7050231</v>
      </c>
      <c r="Z167" s="189">
        <f t="shared" si="43"/>
        <v>1639561810.7050231</v>
      </c>
      <c r="AA167" s="189">
        <f t="shared" si="43"/>
        <v>1639561810.7050231</v>
      </c>
      <c r="AB167" s="189">
        <f t="shared" si="43"/>
        <v>1639561810.7050231</v>
      </c>
      <c r="AC167" s="189">
        <f t="shared" si="43"/>
        <v>1639561810.7050231</v>
      </c>
      <c r="AD167" s="189">
        <f t="shared" si="43"/>
        <v>1639561810.7050231</v>
      </c>
      <c r="AE167" s="189">
        <f t="shared" si="43"/>
        <v>1639561810.7050231</v>
      </c>
      <c r="AF167" s="189">
        <f t="shared" si="43"/>
        <v>1639561810.7050231</v>
      </c>
      <c r="AG167" s="189">
        <f t="shared" si="43"/>
        <v>1639561810.7050231</v>
      </c>
      <c r="AH167" s="189">
        <f t="shared" si="43"/>
        <v>1639561810.7050231</v>
      </c>
      <c r="AI167" s="189">
        <f t="shared" si="43"/>
        <v>1639561810.7050231</v>
      </c>
      <c r="AJ167" s="189">
        <f t="shared" si="43"/>
        <v>1639561810.7050231</v>
      </c>
      <c r="AK167" s="189">
        <f t="shared" si="43"/>
        <v>1639561810.7050231</v>
      </c>
      <c r="AL167" s="189">
        <f t="shared" si="43"/>
        <v>1639561810.7050231</v>
      </c>
      <c r="AM167" s="189">
        <f t="shared" si="43"/>
        <v>1639561810.7050231</v>
      </c>
      <c r="AN167" s="189">
        <f t="shared" si="43"/>
        <v>1639561810.7050231</v>
      </c>
      <c r="AO167" s="189">
        <f t="shared" si="43"/>
        <v>1639561810.7050231</v>
      </c>
      <c r="AP167" s="189">
        <f t="shared" si="43"/>
        <v>1639561810.7050231</v>
      </c>
      <c r="AQ167" s="189">
        <f t="shared" si="43"/>
        <v>1639561810.7050231</v>
      </c>
      <c r="AR167" s="189">
        <f t="shared" si="43"/>
        <v>1639561810.7050231</v>
      </c>
      <c r="AS167" s="189">
        <f t="shared" si="43"/>
        <v>1639561810.7050231</v>
      </c>
      <c r="AT167" s="189">
        <f t="shared" si="43"/>
        <v>1639561810.7050231</v>
      </c>
      <c r="AU167" s="189">
        <f t="shared" si="43"/>
        <v>1639561810.7050231</v>
      </c>
      <c r="AV167" s="189">
        <f t="shared" si="43"/>
        <v>1639561810.7050231</v>
      </c>
      <c r="AW167" s="189">
        <f t="shared" si="43"/>
        <v>1639561810.7050231</v>
      </c>
      <c r="AX167" s="189">
        <f t="shared" si="43"/>
        <v>1639561810.7050231</v>
      </c>
      <c r="AY167" s="189">
        <f t="shared" si="43"/>
        <v>1639561810.7050231</v>
      </c>
      <c r="AZ167" s="189">
        <f t="shared" si="43"/>
        <v>1639561810.7050231</v>
      </c>
      <c r="BA167" s="189">
        <f t="shared" si="43"/>
        <v>1639561810.7050231</v>
      </c>
      <c r="BB167" s="189">
        <f t="shared" si="43"/>
        <v>1639561810.7050231</v>
      </c>
      <c r="BC167" s="189">
        <f t="shared" si="43"/>
        <v>1639561810.7050231</v>
      </c>
      <c r="BD167" s="189">
        <f t="shared" si="43"/>
        <v>1639561810.7050231</v>
      </c>
      <c r="BE167" s="189">
        <f t="shared" si="43"/>
        <v>1639561810.7050231</v>
      </c>
      <c r="BF167" s="189">
        <f t="shared" si="43"/>
        <v>1639561810.7050231</v>
      </c>
      <c r="BG167" s="189">
        <f t="shared" si="43"/>
        <v>1639561810.7050231</v>
      </c>
      <c r="BH167" s="189">
        <f t="shared" si="43"/>
        <v>1639561810.7050231</v>
      </c>
      <c r="BI167" s="189">
        <f t="shared" si="43"/>
        <v>1639561810.7050231</v>
      </c>
      <c r="BJ167" s="189">
        <f t="shared" si="43"/>
        <v>1639561810.7050231</v>
      </c>
      <c r="BK167" s="189">
        <f t="shared" si="43"/>
        <v>1639561810.7050231</v>
      </c>
      <c r="BL167" s="189">
        <f t="shared" si="43"/>
        <v>1639561810.7050231</v>
      </c>
      <c r="BM167" s="189">
        <f t="shared" si="43"/>
        <v>1639561810.7050231</v>
      </c>
      <c r="BN167" s="1521">
        <f t="shared" si="43"/>
        <v>1639561810.7050231</v>
      </c>
    </row>
    <row r="168" spans="1:66" x14ac:dyDescent="0.15">
      <c r="A168" s="1123"/>
      <c r="B168" s="1146" t="s">
        <v>895</v>
      </c>
      <c r="C168" s="1532">
        <f>C157+C160+C163+C164</f>
        <v>1472642471.6071081</v>
      </c>
      <c r="D168" s="274"/>
      <c r="E168" s="1678">
        <f t="shared" si="44"/>
        <v>20729827558.61528</v>
      </c>
      <c r="F168" s="1604">
        <f t="shared" si="45"/>
        <v>0</v>
      </c>
      <c r="G168" s="189">
        <f t="shared" si="45"/>
        <v>1472642471.6071081</v>
      </c>
      <c r="H168" s="189">
        <f t="shared" si="43"/>
        <v>1472642471.6071081</v>
      </c>
      <c r="I168" s="189">
        <f t="shared" si="43"/>
        <v>1472642471.6071081</v>
      </c>
      <c r="J168" s="189">
        <f t="shared" si="43"/>
        <v>1472642471.6071081</v>
      </c>
      <c r="K168" s="189">
        <f t="shared" si="43"/>
        <v>1472642471.6071081</v>
      </c>
      <c r="L168" s="189">
        <f t="shared" si="43"/>
        <v>1472642471.6071081</v>
      </c>
      <c r="M168" s="189">
        <f t="shared" si="43"/>
        <v>1472642471.6071081</v>
      </c>
      <c r="N168" s="189">
        <f t="shared" si="43"/>
        <v>1472642471.6071081</v>
      </c>
      <c r="O168" s="189">
        <f t="shared" si="43"/>
        <v>1472642471.6071081</v>
      </c>
      <c r="P168" s="189">
        <f t="shared" si="43"/>
        <v>1472642471.6071081</v>
      </c>
      <c r="Q168" s="189">
        <f t="shared" si="43"/>
        <v>1472642471.6071081</v>
      </c>
      <c r="R168" s="189">
        <f t="shared" si="43"/>
        <v>1472642471.6071081</v>
      </c>
      <c r="S168" s="189">
        <f t="shared" si="43"/>
        <v>1472642471.6071081</v>
      </c>
      <c r="T168" s="189">
        <f t="shared" si="43"/>
        <v>1472642471.6071081</v>
      </c>
      <c r="U168" s="189">
        <f t="shared" si="43"/>
        <v>1472642471.6071081</v>
      </c>
      <c r="V168" s="189">
        <f t="shared" si="43"/>
        <v>1472642471.6071081</v>
      </c>
      <c r="W168" s="189">
        <f t="shared" si="43"/>
        <v>1472642471.6071081</v>
      </c>
      <c r="X168" s="189">
        <f t="shared" si="43"/>
        <v>1472642471.6071081</v>
      </c>
      <c r="Y168" s="189">
        <f t="shared" si="43"/>
        <v>1472642471.6071081</v>
      </c>
      <c r="Z168" s="189">
        <f t="shared" si="43"/>
        <v>1472642471.6071081</v>
      </c>
      <c r="AA168" s="189">
        <f t="shared" si="43"/>
        <v>1472642471.6071081</v>
      </c>
      <c r="AB168" s="189">
        <f t="shared" si="43"/>
        <v>1472642471.6071081</v>
      </c>
      <c r="AC168" s="189">
        <f t="shared" si="43"/>
        <v>1472642471.6071081</v>
      </c>
      <c r="AD168" s="189">
        <f t="shared" si="43"/>
        <v>1472642471.6071081</v>
      </c>
      <c r="AE168" s="189">
        <f t="shared" si="43"/>
        <v>1472642471.6071081</v>
      </c>
      <c r="AF168" s="189">
        <f t="shared" si="43"/>
        <v>1472642471.6071081</v>
      </c>
      <c r="AG168" s="189">
        <f t="shared" si="43"/>
        <v>1472642471.6071081</v>
      </c>
      <c r="AH168" s="189">
        <f t="shared" si="43"/>
        <v>1472642471.6071081</v>
      </c>
      <c r="AI168" s="189">
        <f t="shared" si="43"/>
        <v>1472642471.6071081</v>
      </c>
      <c r="AJ168" s="189">
        <f t="shared" si="43"/>
        <v>1472642471.6071081</v>
      </c>
      <c r="AK168" s="189">
        <f t="shared" si="43"/>
        <v>1472642471.6071081</v>
      </c>
      <c r="AL168" s="189">
        <f t="shared" si="43"/>
        <v>1472642471.6071081</v>
      </c>
      <c r="AM168" s="189">
        <f t="shared" si="43"/>
        <v>1472642471.6071081</v>
      </c>
      <c r="AN168" s="189">
        <f t="shared" si="43"/>
        <v>1472642471.6071081</v>
      </c>
      <c r="AO168" s="189">
        <f t="shared" si="43"/>
        <v>1472642471.6071081</v>
      </c>
      <c r="AP168" s="189">
        <f t="shared" si="43"/>
        <v>1472642471.6071081</v>
      </c>
      <c r="AQ168" s="189">
        <f t="shared" si="43"/>
        <v>1472642471.6071081</v>
      </c>
      <c r="AR168" s="189">
        <f t="shared" si="43"/>
        <v>1472642471.6071081</v>
      </c>
      <c r="AS168" s="189">
        <f t="shared" si="43"/>
        <v>1472642471.6071081</v>
      </c>
      <c r="AT168" s="189">
        <f t="shared" si="43"/>
        <v>1472642471.6071081</v>
      </c>
      <c r="AU168" s="189">
        <f t="shared" si="43"/>
        <v>1472642471.6071081</v>
      </c>
      <c r="AV168" s="189">
        <f t="shared" si="43"/>
        <v>1472642471.6071081</v>
      </c>
      <c r="AW168" s="189">
        <f t="shared" si="43"/>
        <v>1472642471.6071081</v>
      </c>
      <c r="AX168" s="189">
        <f t="shared" si="43"/>
        <v>1472642471.6071081</v>
      </c>
      <c r="AY168" s="189">
        <f t="shared" si="43"/>
        <v>1472642471.6071081</v>
      </c>
      <c r="AZ168" s="189">
        <f t="shared" si="43"/>
        <v>1472642471.6071081</v>
      </c>
      <c r="BA168" s="189">
        <f t="shared" si="43"/>
        <v>1472642471.6071081</v>
      </c>
      <c r="BB168" s="189">
        <f t="shared" si="43"/>
        <v>1472642471.6071081</v>
      </c>
      <c r="BC168" s="189">
        <f t="shared" si="43"/>
        <v>1472642471.6071081</v>
      </c>
      <c r="BD168" s="189">
        <f t="shared" si="43"/>
        <v>1472642471.6071081</v>
      </c>
      <c r="BE168" s="189">
        <f t="shared" si="43"/>
        <v>1472642471.6071081</v>
      </c>
      <c r="BF168" s="189">
        <f t="shared" si="43"/>
        <v>1472642471.6071081</v>
      </c>
      <c r="BG168" s="189">
        <f t="shared" si="43"/>
        <v>1472642471.6071081</v>
      </c>
      <c r="BH168" s="189">
        <f t="shared" si="43"/>
        <v>1472642471.6071081</v>
      </c>
      <c r="BI168" s="189">
        <f t="shared" si="43"/>
        <v>1472642471.6071081</v>
      </c>
      <c r="BJ168" s="189">
        <f t="shared" si="43"/>
        <v>1472642471.6071081</v>
      </c>
      <c r="BK168" s="189">
        <f t="shared" si="43"/>
        <v>1472642471.6071081</v>
      </c>
      <c r="BL168" s="189">
        <f t="shared" si="43"/>
        <v>1472642471.6071081</v>
      </c>
      <c r="BM168" s="189">
        <f t="shared" si="43"/>
        <v>1472642471.6071081</v>
      </c>
      <c r="BN168" s="1521">
        <f t="shared" si="43"/>
        <v>1472642471.6071081</v>
      </c>
    </row>
    <row r="169" spans="1:66" x14ac:dyDescent="0.15">
      <c r="A169" s="1123"/>
      <c r="B169" s="1523" t="s">
        <v>896</v>
      </c>
      <c r="C169" s="1655">
        <f>C158+C161+C163+C164</f>
        <v>1650429136.1175344</v>
      </c>
      <c r="D169" s="1399"/>
      <c r="E169" s="1677">
        <f t="shared" si="44"/>
        <v>23232462766.128033</v>
      </c>
      <c r="F169" s="1605">
        <f t="shared" si="45"/>
        <v>0</v>
      </c>
      <c r="G169" s="748">
        <f t="shared" si="45"/>
        <v>1650429136.1175344</v>
      </c>
      <c r="H169" s="748">
        <f t="shared" si="43"/>
        <v>1650429136.1175344</v>
      </c>
      <c r="I169" s="748">
        <f t="shared" si="43"/>
        <v>1650429136.1175344</v>
      </c>
      <c r="J169" s="748">
        <f t="shared" si="43"/>
        <v>1650429136.1175344</v>
      </c>
      <c r="K169" s="748">
        <f t="shared" si="43"/>
        <v>1650429136.1175344</v>
      </c>
      <c r="L169" s="748">
        <f t="shared" si="43"/>
        <v>1650429136.1175344</v>
      </c>
      <c r="M169" s="748">
        <f t="shared" si="43"/>
        <v>1650429136.1175344</v>
      </c>
      <c r="N169" s="748">
        <f t="shared" si="43"/>
        <v>1650429136.1175344</v>
      </c>
      <c r="O169" s="748">
        <f t="shared" si="43"/>
        <v>1650429136.1175344</v>
      </c>
      <c r="P169" s="748">
        <f t="shared" si="43"/>
        <v>1650429136.1175344</v>
      </c>
      <c r="Q169" s="748">
        <f t="shared" si="43"/>
        <v>1650429136.1175344</v>
      </c>
      <c r="R169" s="748">
        <f t="shared" si="43"/>
        <v>1650429136.1175344</v>
      </c>
      <c r="S169" s="748">
        <f t="shared" si="43"/>
        <v>1650429136.1175344</v>
      </c>
      <c r="T169" s="748">
        <f t="shared" si="43"/>
        <v>1650429136.1175344</v>
      </c>
      <c r="U169" s="748">
        <f t="shared" si="43"/>
        <v>1650429136.1175344</v>
      </c>
      <c r="V169" s="748">
        <f t="shared" si="43"/>
        <v>1650429136.1175344</v>
      </c>
      <c r="W169" s="748">
        <f t="shared" si="43"/>
        <v>1650429136.1175344</v>
      </c>
      <c r="X169" s="748">
        <f t="shared" si="43"/>
        <v>1650429136.1175344</v>
      </c>
      <c r="Y169" s="748">
        <f t="shared" si="43"/>
        <v>1650429136.1175344</v>
      </c>
      <c r="Z169" s="748">
        <f t="shared" si="43"/>
        <v>1650429136.1175344</v>
      </c>
      <c r="AA169" s="748">
        <f t="shared" si="43"/>
        <v>1650429136.1175344</v>
      </c>
      <c r="AB169" s="748">
        <f t="shared" si="43"/>
        <v>1650429136.1175344</v>
      </c>
      <c r="AC169" s="748">
        <f t="shared" si="43"/>
        <v>1650429136.1175344</v>
      </c>
      <c r="AD169" s="748">
        <f t="shared" si="43"/>
        <v>1650429136.1175344</v>
      </c>
      <c r="AE169" s="748">
        <f t="shared" si="43"/>
        <v>1650429136.1175344</v>
      </c>
      <c r="AF169" s="748">
        <f t="shared" si="43"/>
        <v>1650429136.1175344</v>
      </c>
      <c r="AG169" s="748">
        <f t="shared" si="43"/>
        <v>1650429136.1175344</v>
      </c>
      <c r="AH169" s="748">
        <f t="shared" si="43"/>
        <v>1650429136.1175344</v>
      </c>
      <c r="AI169" s="748">
        <f t="shared" si="43"/>
        <v>1650429136.1175344</v>
      </c>
      <c r="AJ169" s="748">
        <f t="shared" si="43"/>
        <v>1650429136.1175344</v>
      </c>
      <c r="AK169" s="748">
        <f t="shared" si="43"/>
        <v>1650429136.1175344</v>
      </c>
      <c r="AL169" s="748">
        <f t="shared" si="43"/>
        <v>1650429136.1175344</v>
      </c>
      <c r="AM169" s="748">
        <f t="shared" si="43"/>
        <v>1650429136.1175344</v>
      </c>
      <c r="AN169" s="748">
        <f t="shared" si="43"/>
        <v>1650429136.1175344</v>
      </c>
      <c r="AO169" s="748">
        <f t="shared" si="43"/>
        <v>1650429136.1175344</v>
      </c>
      <c r="AP169" s="748">
        <f t="shared" si="43"/>
        <v>1650429136.1175344</v>
      </c>
      <c r="AQ169" s="748">
        <f t="shared" si="43"/>
        <v>1650429136.1175344</v>
      </c>
      <c r="AR169" s="748">
        <f t="shared" si="43"/>
        <v>1650429136.1175344</v>
      </c>
      <c r="AS169" s="748">
        <f t="shared" si="43"/>
        <v>1650429136.1175344</v>
      </c>
      <c r="AT169" s="748">
        <f t="shared" si="43"/>
        <v>1650429136.1175344</v>
      </c>
      <c r="AU169" s="748">
        <f t="shared" si="43"/>
        <v>1650429136.1175344</v>
      </c>
      <c r="AV169" s="748">
        <f t="shared" si="43"/>
        <v>1650429136.1175344</v>
      </c>
      <c r="AW169" s="748">
        <f t="shared" si="43"/>
        <v>1650429136.1175344</v>
      </c>
      <c r="AX169" s="748">
        <f t="shared" si="43"/>
        <v>1650429136.1175344</v>
      </c>
      <c r="AY169" s="748">
        <f t="shared" si="43"/>
        <v>1650429136.1175344</v>
      </c>
      <c r="AZ169" s="748">
        <f t="shared" si="43"/>
        <v>1650429136.1175344</v>
      </c>
      <c r="BA169" s="748">
        <f t="shared" si="43"/>
        <v>1650429136.1175344</v>
      </c>
      <c r="BB169" s="748">
        <f t="shared" si="43"/>
        <v>1650429136.1175344</v>
      </c>
      <c r="BC169" s="748">
        <f t="shared" si="43"/>
        <v>1650429136.1175344</v>
      </c>
      <c r="BD169" s="748">
        <f t="shared" si="43"/>
        <v>1650429136.1175344</v>
      </c>
      <c r="BE169" s="748">
        <f t="shared" si="43"/>
        <v>1650429136.1175344</v>
      </c>
      <c r="BF169" s="748">
        <f t="shared" si="43"/>
        <v>1650429136.1175344</v>
      </c>
      <c r="BG169" s="748">
        <f t="shared" si="43"/>
        <v>1650429136.1175344</v>
      </c>
      <c r="BH169" s="748">
        <f t="shared" si="43"/>
        <v>1650429136.1175344</v>
      </c>
      <c r="BI169" s="748">
        <f t="shared" si="43"/>
        <v>1650429136.1175344</v>
      </c>
      <c r="BJ169" s="748">
        <f t="shared" si="43"/>
        <v>1650429136.1175344</v>
      </c>
      <c r="BK169" s="748">
        <f t="shared" si="43"/>
        <v>1650429136.1175344</v>
      </c>
      <c r="BL169" s="748">
        <f t="shared" si="43"/>
        <v>1650429136.1175344</v>
      </c>
      <c r="BM169" s="748">
        <f t="shared" si="43"/>
        <v>1650429136.1175344</v>
      </c>
      <c r="BN169" s="1525">
        <f t="shared" si="43"/>
        <v>1650429136.1175344</v>
      </c>
    </row>
    <row r="170" spans="1:66" hidden="1" x14ac:dyDescent="0.15">
      <c r="A170" s="1123"/>
      <c r="B170" s="1144"/>
      <c r="C170" s="1529"/>
      <c r="D170" s="274"/>
      <c r="E170" s="1675"/>
      <c r="F170" s="1604"/>
      <c r="G170" s="189"/>
      <c r="H170" s="189"/>
      <c r="I170" s="189"/>
      <c r="J170" s="189"/>
      <c r="K170" s="189"/>
      <c r="L170" s="189"/>
      <c r="M170" s="189"/>
      <c r="N170" s="189"/>
      <c r="O170" s="189"/>
      <c r="P170" s="189"/>
      <c r="Q170" s="189"/>
      <c r="R170" s="189"/>
      <c r="S170" s="189"/>
      <c r="T170" s="189"/>
      <c r="U170" s="189"/>
      <c r="V170" s="189"/>
      <c r="W170" s="189"/>
      <c r="X170" s="189"/>
      <c r="Y170" s="189"/>
      <c r="Z170" s="189"/>
      <c r="AA170" s="189"/>
      <c r="AB170" s="189"/>
      <c r="AC170" s="189"/>
      <c r="AD170" s="189"/>
      <c r="AE170" s="189"/>
      <c r="AF170" s="189"/>
      <c r="AG170" s="189"/>
      <c r="AH170" s="189"/>
      <c r="AI170" s="189"/>
      <c r="AJ170" s="189"/>
      <c r="AK170" s="189"/>
      <c r="AL170" s="189"/>
      <c r="AM170" s="189"/>
      <c r="AN170" s="189"/>
      <c r="AO170" s="189"/>
      <c r="AP170" s="189"/>
      <c r="AQ170" s="189"/>
      <c r="AR170" s="189"/>
      <c r="AS170" s="189"/>
      <c r="AT170" s="189"/>
      <c r="AU170" s="189"/>
      <c r="AV170" s="189"/>
      <c r="AW170" s="189"/>
      <c r="AX170" s="189"/>
      <c r="AY170" s="189"/>
      <c r="AZ170" s="189"/>
      <c r="BA170" s="189"/>
      <c r="BB170" s="189"/>
      <c r="BC170" s="189"/>
      <c r="BD170" s="189"/>
      <c r="BE170" s="189"/>
      <c r="BF170" s="189"/>
      <c r="BG170" s="189"/>
      <c r="BH170" s="189"/>
      <c r="BI170" s="189"/>
      <c r="BJ170" s="189"/>
      <c r="BK170" s="189"/>
      <c r="BL170" s="189"/>
      <c r="BM170" s="189"/>
      <c r="BN170" s="1530"/>
    </row>
    <row r="171" spans="1:66" hidden="1" x14ac:dyDescent="0.15">
      <c r="A171" s="1123"/>
      <c r="B171" s="1145" t="s">
        <v>897</v>
      </c>
      <c r="C171" s="1531"/>
      <c r="D171" s="274"/>
      <c r="E171" s="1675"/>
      <c r="F171" s="1604"/>
      <c r="G171" s="189">
        <f>($G$135*G139)</f>
        <v>1233922670.3232</v>
      </c>
      <c r="H171" s="189">
        <f t="shared" ref="H171:BN176" si="46">($G$135*H139)</f>
        <v>987138136.25856018</v>
      </c>
      <c r="I171" s="189">
        <f t="shared" si="46"/>
        <v>866341675.77632725</v>
      </c>
      <c r="J171" s="189">
        <f t="shared" si="46"/>
        <v>789710509.00684822</v>
      </c>
      <c r="K171" s="189">
        <f t="shared" si="46"/>
        <v>734970421.57489979</v>
      </c>
      <c r="L171" s="189">
        <f t="shared" si="46"/>
        <v>693073340.62106192</v>
      </c>
      <c r="M171" s="189">
        <f t="shared" si="46"/>
        <v>659518741.52346206</v>
      </c>
      <c r="N171" s="189">
        <f t="shared" si="46"/>
        <v>631768407.20547855</v>
      </c>
      <c r="O171" s="189">
        <f t="shared" si="46"/>
        <v>608261698.43394232</v>
      </c>
      <c r="P171" s="189">
        <f t="shared" si="46"/>
        <v>587976337.25991988</v>
      </c>
      <c r="Q171" s="189">
        <f t="shared" si="46"/>
        <v>570209410.22924697</v>
      </c>
      <c r="R171" s="189">
        <f t="shared" si="46"/>
        <v>554458672.49684954</v>
      </c>
      <c r="S171" s="189">
        <f t="shared" si="46"/>
        <v>540353889.86283731</v>
      </c>
      <c r="T171" s="189">
        <f t="shared" si="46"/>
        <v>527614993.21876973</v>
      </c>
      <c r="U171" s="189">
        <f t="shared" si="46"/>
        <v>516025454.42045647</v>
      </c>
      <c r="V171" s="189">
        <f t="shared" si="46"/>
        <v>505414725.76438302</v>
      </c>
      <c r="W171" s="189">
        <f t="shared" si="46"/>
        <v>495646297.45720935</v>
      </c>
      <c r="X171" s="189">
        <f t="shared" si="46"/>
        <v>486609358.74715388</v>
      </c>
      <c r="Y171" s="189">
        <f t="shared" si="46"/>
        <v>478212840.09959233</v>
      </c>
      <c r="Z171" s="189">
        <f t="shared" si="46"/>
        <v>470381069.80793583</v>
      </c>
      <c r="AA171" s="189">
        <f t="shared" si="46"/>
        <v>463050550.47547883</v>
      </c>
      <c r="AB171" s="189">
        <f t="shared" si="46"/>
        <v>456167528.18339753</v>
      </c>
      <c r="AC171" s="189">
        <f t="shared" si="46"/>
        <v>449686132.99306154</v>
      </c>
      <c r="AD171" s="189">
        <f t="shared" si="46"/>
        <v>443566937.99747956</v>
      </c>
      <c r="AE171" s="189">
        <f t="shared" si="46"/>
        <v>437775829.54083884</v>
      </c>
      <c r="AF171" s="189">
        <f t="shared" si="46"/>
        <v>432283111.8902697</v>
      </c>
      <c r="AG171" s="189">
        <f t="shared" si="46"/>
        <v>427062790.72884679</v>
      </c>
      <c r="AH171" s="189">
        <f t="shared" si="46"/>
        <v>422091994.57501572</v>
      </c>
      <c r="AI171" s="189">
        <f t="shared" si="46"/>
        <v>417350503.68782794</v>
      </c>
      <c r="AJ171" s="189">
        <f t="shared" si="46"/>
        <v>412820363.53636521</v>
      </c>
      <c r="AK171" s="189">
        <f t="shared" si="46"/>
        <v>408485565.38861674</v>
      </c>
      <c r="AL171" s="189">
        <f t="shared" si="46"/>
        <v>404331780.61150646</v>
      </c>
      <c r="AM171" s="189">
        <f t="shared" si="46"/>
        <v>400346138.28113323</v>
      </c>
      <c r="AN171" s="189">
        <f t="shared" si="46"/>
        <v>396517037.9657675</v>
      </c>
      <c r="AO171" s="189">
        <f t="shared" si="46"/>
        <v>392833991.26387894</v>
      </c>
      <c r="AP171" s="189">
        <f t="shared" si="46"/>
        <v>389287486.99772316</v>
      </c>
      <c r="AQ171" s="189">
        <f t="shared" si="46"/>
        <v>385868875.98186702</v>
      </c>
      <c r="AR171" s="189">
        <f t="shared" si="46"/>
        <v>382570272.07967389</v>
      </c>
      <c r="AS171" s="189">
        <f t="shared" si="46"/>
        <v>379384466.88349622</v>
      </c>
      <c r="AT171" s="189">
        <f t="shared" si="46"/>
        <v>376304855.8463487</v>
      </c>
      <c r="AU171" s="189">
        <f t="shared" si="46"/>
        <v>373325374.08410686</v>
      </c>
      <c r="AV171" s="189">
        <f t="shared" si="46"/>
        <v>370440440.38038301</v>
      </c>
      <c r="AW171" s="189">
        <f t="shared" si="46"/>
        <v>367644908.17822194</v>
      </c>
      <c r="AX171" s="189">
        <f t="shared" si="46"/>
        <v>364934022.54671806</v>
      </c>
      <c r="AY171" s="189">
        <f t="shared" si="46"/>
        <v>362303382.27659166</v>
      </c>
      <c r="AZ171" s="189">
        <f t="shared" si="46"/>
        <v>359748906.39444923</v>
      </c>
      <c r="BA171" s="189">
        <f t="shared" si="46"/>
        <v>357266804.49693424</v>
      </c>
      <c r="BB171" s="189">
        <f t="shared" si="46"/>
        <v>354853550.39798367</v>
      </c>
      <c r="BC171" s="189">
        <f t="shared" si="46"/>
        <v>352505858.65868008</v>
      </c>
      <c r="BD171" s="189">
        <f t="shared" si="46"/>
        <v>350220663.63267106</v>
      </c>
      <c r="BE171" s="189">
        <f t="shared" si="46"/>
        <v>347995100.71319032</v>
      </c>
      <c r="BF171" s="189">
        <f t="shared" si="46"/>
        <v>345826489.51221579</v>
      </c>
      <c r="BG171" s="189">
        <f t="shared" si="46"/>
        <v>343712318.73977607</v>
      </c>
      <c r="BH171" s="189">
        <f t="shared" si="46"/>
        <v>341650232.58307749</v>
      </c>
      <c r="BI171" s="189">
        <f t="shared" si="46"/>
        <v>339638018.41195887</v>
      </c>
      <c r="BJ171" s="189">
        <f t="shared" si="46"/>
        <v>337673595.66001254</v>
      </c>
      <c r="BK171" s="189">
        <f t="shared" si="46"/>
        <v>335755005.75017524</v>
      </c>
      <c r="BL171" s="189">
        <f t="shared" si="46"/>
        <v>333880402.95026237</v>
      </c>
      <c r="BM171" s="189">
        <f t="shared" si="46"/>
        <v>332048046.05820942</v>
      </c>
      <c r="BN171" s="1521">
        <f t="shared" si="46"/>
        <v>330256290.82909214</v>
      </c>
    </row>
    <row r="172" spans="1:66" hidden="1" x14ac:dyDescent="0.15">
      <c r="A172" s="1123"/>
      <c r="C172" s="1529"/>
      <c r="D172" s="274"/>
      <c r="E172" s="1675"/>
      <c r="F172" s="1604"/>
      <c r="G172" s="189">
        <f t="shared" ref="G172:V177" si="47">($G$135*G140)</f>
        <v>1233922670.3232</v>
      </c>
      <c r="H172" s="189">
        <f t="shared" si="47"/>
        <v>1048834269.7747201</v>
      </c>
      <c r="I172" s="189">
        <f t="shared" si="47"/>
        <v>953717139.23122942</v>
      </c>
      <c r="J172" s="189">
        <f t="shared" si="47"/>
        <v>891509129.30851197</v>
      </c>
      <c r="K172" s="189">
        <f t="shared" si="47"/>
        <v>846065067.24461687</v>
      </c>
      <c r="L172" s="189">
        <f t="shared" si="47"/>
        <v>810659568.34654498</v>
      </c>
      <c r="M172" s="189">
        <f t="shared" si="47"/>
        <v>781883083.66207159</v>
      </c>
      <c r="N172" s="189">
        <f t="shared" si="47"/>
        <v>757782759.91223514</v>
      </c>
      <c r="O172" s="189">
        <f t="shared" si="47"/>
        <v>737142126.92530847</v>
      </c>
      <c r="P172" s="189">
        <f t="shared" si="47"/>
        <v>719155307.15792441</v>
      </c>
      <c r="Q172" s="189">
        <f t="shared" si="47"/>
        <v>703262634.65769684</v>
      </c>
      <c r="R172" s="189">
        <f t="shared" si="47"/>
        <v>689060633.09456301</v>
      </c>
      <c r="S172" s="189">
        <f t="shared" si="47"/>
        <v>676249462.25514746</v>
      </c>
      <c r="T172" s="189">
        <f t="shared" si="47"/>
        <v>664600621.1127609</v>
      </c>
      <c r="U172" s="189">
        <f t="shared" si="47"/>
        <v>653936243.28553867</v>
      </c>
      <c r="V172" s="189">
        <f t="shared" si="47"/>
        <v>644115345.9253999</v>
      </c>
      <c r="W172" s="189">
        <f t="shared" si="46"/>
        <v>635024417.757815</v>
      </c>
      <c r="X172" s="189">
        <f t="shared" si="46"/>
        <v>626570807.88651228</v>
      </c>
      <c r="Y172" s="189">
        <f t="shared" si="46"/>
        <v>618677975.92877412</v>
      </c>
      <c r="Z172" s="189">
        <f t="shared" si="46"/>
        <v>611282011.08423567</v>
      </c>
      <c r="AA172" s="189">
        <f t="shared" si="46"/>
        <v>604329035.9258604</v>
      </c>
      <c r="AB172" s="189">
        <f t="shared" si="46"/>
        <v>597773239.45904243</v>
      </c>
      <c r="AC172" s="189">
        <f t="shared" si="46"/>
        <v>591575365.80694985</v>
      </c>
      <c r="AD172" s="189">
        <f t="shared" si="46"/>
        <v>585701538.1303786</v>
      </c>
      <c r="AE172" s="189">
        <f t="shared" si="46"/>
        <v>580122332.80724359</v>
      </c>
      <c r="AF172" s="189">
        <f t="shared" si="46"/>
        <v>574812042.91687524</v>
      </c>
      <c r="AG172" s="189">
        <f t="shared" si="46"/>
        <v>569748086.65593791</v>
      </c>
      <c r="AH172" s="189">
        <f t="shared" si="46"/>
        <v>564910527.9458468</v>
      </c>
      <c r="AI172" s="189">
        <f t="shared" si="46"/>
        <v>560281684.77442443</v>
      </c>
      <c r="AJ172" s="189">
        <f t="shared" si="46"/>
        <v>555845806.79270792</v>
      </c>
      <c r="AK172" s="189">
        <f t="shared" si="46"/>
        <v>551588808.05698073</v>
      </c>
      <c r="AL172" s="189">
        <f t="shared" si="46"/>
        <v>547498044.03658974</v>
      </c>
      <c r="AM172" s="189">
        <f t="shared" si="46"/>
        <v>543562124.42249441</v>
      </c>
      <c r="AN172" s="189">
        <f t="shared" si="46"/>
        <v>539770755.09414279</v>
      </c>
      <c r="AO172" s="189">
        <f t="shared" si="46"/>
        <v>536114603.99111307</v>
      </c>
      <c r="AP172" s="189">
        <f t="shared" si="46"/>
        <v>532585186.70353544</v>
      </c>
      <c r="AQ172" s="189">
        <f t="shared" si="46"/>
        <v>529174768.42270327</v>
      </c>
      <c r="AR172" s="189">
        <f t="shared" si="46"/>
        <v>525876279.53945798</v>
      </c>
      <c r="AS172" s="189">
        <f t="shared" si="46"/>
        <v>522683242.68627399</v>
      </c>
      <c r="AT172" s="189">
        <f t="shared" si="46"/>
        <v>519589709.4216004</v>
      </c>
      <c r="AU172" s="189">
        <f t="shared" si="46"/>
        <v>516590205.07598907</v>
      </c>
      <c r="AV172" s="189">
        <f t="shared" si="46"/>
        <v>513679680.53698134</v>
      </c>
      <c r="AW172" s="189">
        <f t="shared" si="46"/>
        <v>510853469.95740408</v>
      </c>
      <c r="AX172" s="189">
        <f t="shared" si="46"/>
        <v>508107253.54018605</v>
      </c>
      <c r="AY172" s="189">
        <f t="shared" si="46"/>
        <v>505437024.69016463</v>
      </c>
      <c r="AZ172" s="189">
        <f t="shared" si="46"/>
        <v>502839060.93590736</v>
      </c>
      <c r="BA172" s="189">
        <f t="shared" si="46"/>
        <v>500309898.11724114</v>
      </c>
      <c r="BB172" s="189">
        <f t="shared" si="46"/>
        <v>497846307.41082174</v>
      </c>
      <c r="BC172" s="189">
        <f t="shared" si="46"/>
        <v>495445274.82972831</v>
      </c>
      <c r="BD172" s="189">
        <f t="shared" si="46"/>
        <v>493103982.8861571</v>
      </c>
      <c r="BE172" s="189">
        <f t="shared" si="46"/>
        <v>490819794.15073675</v>
      </c>
      <c r="BF172" s="189">
        <f t="shared" si="46"/>
        <v>488590236.47934395</v>
      </c>
      <c r="BG172" s="189">
        <f t="shared" si="46"/>
        <v>486412989.70980591</v>
      </c>
      <c r="BH172" s="189">
        <f t="shared" si="46"/>
        <v>484285873.6575473</v>
      </c>
      <c r="BI172" s="189">
        <f t="shared" si="46"/>
        <v>482206837.26188576</v>
      </c>
      <c r="BJ172" s="189">
        <f t="shared" si="46"/>
        <v>480173948.75396967</v>
      </c>
      <c r="BK172" s="189">
        <f t="shared" si="46"/>
        <v>478185386.73384464</v>
      </c>
      <c r="BL172" s="189">
        <f t="shared" si="46"/>
        <v>476239432.0582608</v>
      </c>
      <c r="BM172" s="189">
        <f t="shared" si="46"/>
        <v>474334460.45297885</v>
      </c>
      <c r="BN172" s="1521">
        <f t="shared" si="46"/>
        <v>472468935.77380168</v>
      </c>
    </row>
    <row r="173" spans="1:66" hidden="1" x14ac:dyDescent="0.15">
      <c r="A173" s="1123"/>
      <c r="C173" s="1529"/>
      <c r="D173" s="274"/>
      <c r="E173" s="1675"/>
      <c r="F173" s="1604"/>
      <c r="G173" s="189">
        <f t="shared" si="47"/>
        <v>1233922670.3232</v>
      </c>
      <c r="H173" s="189">
        <f t="shared" si="46"/>
        <v>1110530403.2908802</v>
      </c>
      <c r="I173" s="189">
        <f t="shared" si="46"/>
        <v>1044152750.2740021</v>
      </c>
      <c r="J173" s="189">
        <f t="shared" si="46"/>
        <v>999477362.96179211</v>
      </c>
      <c r="K173" s="189">
        <f t="shared" si="46"/>
        <v>966145066.44346821</v>
      </c>
      <c r="L173" s="189">
        <f t="shared" si="46"/>
        <v>939737475.24660194</v>
      </c>
      <c r="M173" s="189">
        <f t="shared" si="46"/>
        <v>917974097.88852882</v>
      </c>
      <c r="N173" s="189">
        <f t="shared" si="46"/>
        <v>899529626.66561294</v>
      </c>
      <c r="O173" s="189">
        <f t="shared" si="46"/>
        <v>883568307.90635633</v>
      </c>
      <c r="P173" s="189">
        <f t="shared" si="46"/>
        <v>869530559.79912138</v>
      </c>
      <c r="Q173" s="189">
        <f t="shared" si="46"/>
        <v>857024098.16484141</v>
      </c>
      <c r="R173" s="189">
        <f t="shared" si="46"/>
        <v>845763727.72194171</v>
      </c>
      <c r="S173" s="189">
        <f t="shared" si="46"/>
        <v>835535886.94758379</v>
      </c>
      <c r="T173" s="189">
        <f t="shared" si="46"/>
        <v>826176688.09967601</v>
      </c>
      <c r="U173" s="189">
        <f t="shared" si="46"/>
        <v>817557738.87059796</v>
      </c>
      <c r="V173" s="189">
        <f t="shared" si="46"/>
        <v>809576663.99905169</v>
      </c>
      <c r="W173" s="189">
        <f t="shared" si="46"/>
        <v>802150578.47374189</v>
      </c>
      <c r="X173" s="189">
        <f t="shared" si="46"/>
        <v>795211477.11572075</v>
      </c>
      <c r="Y173" s="189">
        <f t="shared" si="46"/>
        <v>788702904.73997796</v>
      </c>
      <c r="Z173" s="189">
        <f t="shared" si="46"/>
        <v>782577503.81920922</v>
      </c>
      <c r="AA173" s="189">
        <f t="shared" si="46"/>
        <v>776795176.91294479</v>
      </c>
      <c r="AB173" s="189">
        <f t="shared" si="46"/>
        <v>771321688.34835744</v>
      </c>
      <c r="AC173" s="189">
        <f t="shared" si="46"/>
        <v>766127585.31696439</v>
      </c>
      <c r="AD173" s="189">
        <f t="shared" si="46"/>
        <v>761187354.94974756</v>
      </c>
      <c r="AE173" s="189">
        <f t="shared" si="46"/>
        <v>756478758.24224818</v>
      </c>
      <c r="AF173" s="189">
        <f t="shared" si="46"/>
        <v>751982298.25282538</v>
      </c>
      <c r="AG173" s="189">
        <f t="shared" si="46"/>
        <v>747680791.46622503</v>
      </c>
      <c r="AH173" s="189">
        <f t="shared" si="46"/>
        <v>743559019.2897085</v>
      </c>
      <c r="AI173" s="189">
        <f t="shared" si="46"/>
        <v>739603442.41830742</v>
      </c>
      <c r="AJ173" s="189">
        <f t="shared" si="46"/>
        <v>735801964.98353815</v>
      </c>
      <c r="AK173" s="189">
        <f t="shared" si="46"/>
        <v>732143738.46290183</v>
      </c>
      <c r="AL173" s="189">
        <f t="shared" si="46"/>
        <v>728618997.5991466</v>
      </c>
      <c r="AM173" s="189">
        <f t="shared" si="46"/>
        <v>725218922.28102505</v>
      </c>
      <c r="AN173" s="189">
        <f t="shared" si="46"/>
        <v>721935520.62636769</v>
      </c>
      <c r="AO173" s="189">
        <f t="shared" si="46"/>
        <v>718761529.49324739</v>
      </c>
      <c r="AP173" s="189">
        <f t="shared" si="46"/>
        <v>715690329.4041487</v>
      </c>
      <c r="AQ173" s="189">
        <f t="shared" si="46"/>
        <v>712715871.45790529</v>
      </c>
      <c r="AR173" s="189">
        <f t="shared" si="46"/>
        <v>709832614.26598024</v>
      </c>
      <c r="AS173" s="189">
        <f t="shared" si="46"/>
        <v>707035469.31383753</v>
      </c>
      <c r="AT173" s="189">
        <f t="shared" si="46"/>
        <v>704319753.43728828</v>
      </c>
      <c r="AU173" s="189">
        <f t="shared" si="46"/>
        <v>701681147.33469856</v>
      </c>
      <c r="AV173" s="189">
        <f t="shared" si="46"/>
        <v>699115659.22165024</v>
      </c>
      <c r="AW173" s="189">
        <f t="shared" si="46"/>
        <v>696619592.88477707</v>
      </c>
      <c r="AX173" s="189">
        <f t="shared" si="46"/>
        <v>694189519.51352155</v>
      </c>
      <c r="AY173" s="189">
        <f t="shared" si="46"/>
        <v>691822252.78828251</v>
      </c>
      <c r="AZ173" s="189">
        <f t="shared" si="46"/>
        <v>689514826.78526795</v>
      </c>
      <c r="BA173" s="189">
        <f t="shared" si="46"/>
        <v>687264476.32592785</v>
      </c>
      <c r="BB173" s="189">
        <f t="shared" si="46"/>
        <v>685068619.45477283</v>
      </c>
      <c r="BC173" s="189">
        <f t="shared" si="46"/>
        <v>682924841.77597368</v>
      </c>
      <c r="BD173" s="189">
        <f t="shared" si="46"/>
        <v>680830882.41802347</v>
      </c>
      <c r="BE173" s="189">
        <f t="shared" si="46"/>
        <v>678784621.42838848</v>
      </c>
      <c r="BF173" s="189">
        <f t="shared" si="46"/>
        <v>676784068.42754281</v>
      </c>
      <c r="BG173" s="189">
        <f t="shared" si="46"/>
        <v>674827352.37499642</v>
      </c>
      <c r="BH173" s="189">
        <f t="shared" si="46"/>
        <v>672912712.31960261</v>
      </c>
      <c r="BI173" s="189">
        <f t="shared" si="46"/>
        <v>671038489.02317715</v>
      </c>
      <c r="BJ173" s="189">
        <f t="shared" si="46"/>
        <v>669203117.36073756</v>
      </c>
      <c r="BK173" s="189">
        <f t="shared" si="46"/>
        <v>667405119.41290188</v>
      </c>
      <c r="BL173" s="189">
        <f t="shared" si="46"/>
        <v>665643098.17647672</v>
      </c>
      <c r="BM173" s="189">
        <f t="shared" si="46"/>
        <v>663915731.82829726</v>
      </c>
      <c r="BN173" s="1521">
        <f t="shared" si="46"/>
        <v>662221768.48518431</v>
      </c>
    </row>
    <row r="174" spans="1:66" hidden="1" x14ac:dyDescent="0.15">
      <c r="A174" s="1123"/>
      <c r="C174" s="1529"/>
      <c r="D174" s="274"/>
      <c r="E174" s="1675"/>
      <c r="F174" s="1604"/>
      <c r="G174" s="189"/>
      <c r="H174" s="189"/>
      <c r="I174" s="189"/>
      <c r="J174" s="189"/>
      <c r="K174" s="189"/>
      <c r="L174" s="189"/>
      <c r="M174" s="189"/>
      <c r="N174" s="189"/>
      <c r="O174" s="189"/>
      <c r="P174" s="189"/>
      <c r="Q174" s="189"/>
      <c r="R174" s="189"/>
      <c r="S174" s="189"/>
      <c r="T174" s="189"/>
      <c r="U174" s="189"/>
      <c r="V174" s="189"/>
      <c r="W174" s="189"/>
      <c r="X174" s="189"/>
      <c r="Y174" s="189"/>
      <c r="Z174" s="189"/>
      <c r="AA174" s="189"/>
      <c r="AB174" s="189"/>
      <c r="AC174" s="189"/>
      <c r="AD174" s="189"/>
      <c r="AE174" s="189"/>
      <c r="AF174" s="189"/>
      <c r="AG174" s="189"/>
      <c r="AH174" s="189"/>
      <c r="AI174" s="189"/>
      <c r="AJ174" s="189"/>
      <c r="AK174" s="189"/>
      <c r="AL174" s="189"/>
      <c r="AM174" s="189"/>
      <c r="AN174" s="189"/>
      <c r="AO174" s="189"/>
      <c r="AP174" s="189"/>
      <c r="AQ174" s="189"/>
      <c r="AR174" s="189"/>
      <c r="AS174" s="189"/>
      <c r="AT174" s="189"/>
      <c r="AU174" s="189"/>
      <c r="AV174" s="189"/>
      <c r="AW174" s="189"/>
      <c r="AX174" s="189"/>
      <c r="AY174" s="189"/>
      <c r="AZ174" s="189"/>
      <c r="BA174" s="189"/>
      <c r="BB174" s="189"/>
      <c r="BC174" s="189"/>
      <c r="BD174" s="189"/>
      <c r="BE174" s="189"/>
      <c r="BF174" s="189"/>
      <c r="BG174" s="189"/>
      <c r="BH174" s="189"/>
      <c r="BI174" s="189"/>
      <c r="BJ174" s="189"/>
      <c r="BK174" s="189"/>
      <c r="BL174" s="189"/>
      <c r="BM174" s="189"/>
      <c r="BN174" s="1521"/>
    </row>
    <row r="175" spans="1:66" ht="18.75" hidden="1" customHeight="1" x14ac:dyDescent="0.15">
      <c r="A175" s="1123"/>
      <c r="B175" s="1146" t="s">
        <v>898</v>
      </c>
      <c r="C175" s="1532"/>
      <c r="D175" s="274"/>
      <c r="E175" s="1675"/>
      <c r="F175" s="1604"/>
      <c r="G175" s="189">
        <f t="shared" si="47"/>
        <v>3860132417.8559995</v>
      </c>
      <c r="H175" s="189">
        <f t="shared" si="46"/>
        <v>3088105934.2847996</v>
      </c>
      <c r="I175" s="189">
        <f t="shared" si="46"/>
        <v>2710213263.7922535</v>
      </c>
      <c r="J175" s="189">
        <f t="shared" si="46"/>
        <v>2470484747.4278402</v>
      </c>
      <c r="K175" s="189">
        <f t="shared" si="46"/>
        <v>2299239019.3653278</v>
      </c>
      <c r="L175" s="189">
        <f t="shared" si="46"/>
        <v>2168170611.033803</v>
      </c>
      <c r="M175" s="189">
        <f t="shared" si="46"/>
        <v>2063200341.1295464</v>
      </c>
      <c r="N175" s="189">
        <f t="shared" si="46"/>
        <v>1976387797.9422724</v>
      </c>
      <c r="O175" s="189">
        <f t="shared" si="46"/>
        <v>1902850767.8281081</v>
      </c>
      <c r="P175" s="189">
        <f t="shared" si="46"/>
        <v>1839391215.4922621</v>
      </c>
      <c r="Q175" s="189">
        <f t="shared" si="46"/>
        <v>1783810187.0807989</v>
      </c>
      <c r="R175" s="189">
        <f t="shared" si="46"/>
        <v>1734536488.8270423</v>
      </c>
      <c r="S175" s="189">
        <f t="shared" si="46"/>
        <v>1690411901.4425654</v>
      </c>
      <c r="T175" s="189">
        <f t="shared" si="46"/>
        <v>1650560272.9036376</v>
      </c>
      <c r="U175" s="189">
        <f t="shared" si="46"/>
        <v>1614304229.0693421</v>
      </c>
      <c r="V175" s="189">
        <f t="shared" si="46"/>
        <v>1581110238.3538182</v>
      </c>
      <c r="W175" s="189">
        <f t="shared" si="46"/>
        <v>1550551251.4035692</v>
      </c>
      <c r="X175" s="189">
        <f t="shared" si="46"/>
        <v>1522280614.2624865</v>
      </c>
      <c r="Y175" s="189">
        <f t="shared" si="46"/>
        <v>1496013430.2580826</v>
      </c>
      <c r="Z175" s="189">
        <f t="shared" si="46"/>
        <v>1471512972.3938098</v>
      </c>
      <c r="AA175" s="189">
        <f t="shared" si="46"/>
        <v>1448580599.0810432</v>
      </c>
      <c r="AB175" s="189">
        <f t="shared" si="46"/>
        <v>1427048149.6646392</v>
      </c>
      <c r="AC175" s="189">
        <f t="shared" si="46"/>
        <v>1406772127.2777593</v>
      </c>
      <c r="AD175" s="189">
        <f t="shared" si="46"/>
        <v>1387629191.0616336</v>
      </c>
      <c r="AE175" s="189">
        <f t="shared" si="46"/>
        <v>1369512621.8256185</v>
      </c>
      <c r="AF175" s="189">
        <f t="shared" si="46"/>
        <v>1352329521.154052</v>
      </c>
      <c r="AG175" s="189">
        <f t="shared" si="46"/>
        <v>1335998569.9271407</v>
      </c>
      <c r="AH175" s="189">
        <f t="shared" si="46"/>
        <v>1320448218.3229098</v>
      </c>
      <c r="AI175" s="189">
        <f t="shared" si="46"/>
        <v>1305615212.071547</v>
      </c>
      <c r="AJ175" s="189">
        <f t="shared" si="46"/>
        <v>1291443383.2554739</v>
      </c>
      <c r="AK175" s="189">
        <f t="shared" si="46"/>
        <v>1277882651.082036</v>
      </c>
      <c r="AL175" s="189">
        <f t="shared" si="46"/>
        <v>1264888190.6830547</v>
      </c>
      <c r="AM175" s="189">
        <f t="shared" si="46"/>
        <v>1252419737.4035449</v>
      </c>
      <c r="AN175" s="189">
        <f t="shared" si="46"/>
        <v>1240441001.1228552</v>
      </c>
      <c r="AO175" s="189">
        <f t="shared" si="46"/>
        <v>1228919170.5313857</v>
      </c>
      <c r="AP175" s="189">
        <f t="shared" si="46"/>
        <v>1217824491.4099894</v>
      </c>
      <c r="AQ175" s="189">
        <f t="shared" si="46"/>
        <v>1207129906.1464822</v>
      </c>
      <c r="AR175" s="189">
        <f t="shared" si="46"/>
        <v>1196810744.2064662</v>
      </c>
      <c r="AS175" s="189">
        <f t="shared" si="46"/>
        <v>1186844455.2237716</v>
      </c>
      <c r="AT175" s="189">
        <f t="shared" si="46"/>
        <v>1177210377.9150479</v>
      </c>
      <c r="AU175" s="189">
        <f t="shared" si="46"/>
        <v>1167889539.247072</v>
      </c>
      <c r="AV175" s="189">
        <f t="shared" si="46"/>
        <v>1158864479.2648342</v>
      </c>
      <c r="AW175" s="189">
        <f t="shared" si="46"/>
        <v>1150119097.7767904</v>
      </c>
      <c r="AX175" s="189">
        <f t="shared" si="46"/>
        <v>1141638519.7317114</v>
      </c>
      <c r="AY175" s="189">
        <f t="shared" si="46"/>
        <v>1133408976.6406741</v>
      </c>
      <c r="AZ175" s="189">
        <f t="shared" si="46"/>
        <v>1125417701.8222072</v>
      </c>
      <c r="BA175" s="189">
        <f t="shared" si="46"/>
        <v>1117652837.5973608</v>
      </c>
      <c r="BB175" s="189">
        <f t="shared" si="46"/>
        <v>1110103352.8493071</v>
      </c>
      <c r="BC175" s="189">
        <f t="shared" si="46"/>
        <v>1102758969.6006835</v>
      </c>
      <c r="BD175" s="189">
        <f t="shared" si="46"/>
        <v>1095610097.460495</v>
      </c>
      <c r="BE175" s="189">
        <f t="shared" si="46"/>
        <v>1088647774.9583759</v>
      </c>
      <c r="BF175" s="189">
        <f t="shared" si="46"/>
        <v>1081863616.9232419</v>
      </c>
      <c r="BG175" s="189">
        <f t="shared" si="46"/>
        <v>1075249767.1805828</v>
      </c>
      <c r="BH175" s="189">
        <f t="shared" si="46"/>
        <v>1068798855.9417129</v>
      </c>
      <c r="BI175" s="189">
        <f t="shared" si="46"/>
        <v>1062503961.3422242</v>
      </c>
      <c r="BJ175" s="189">
        <f t="shared" si="46"/>
        <v>1056358574.6583278</v>
      </c>
      <c r="BK175" s="189">
        <f t="shared" si="46"/>
        <v>1050356568.7906549</v>
      </c>
      <c r="BL175" s="189">
        <f t="shared" si="46"/>
        <v>1044492169.6572378</v>
      </c>
      <c r="BM175" s="189">
        <f t="shared" si="46"/>
        <v>1038759930.1820989</v>
      </c>
      <c r="BN175" s="1521">
        <f t="shared" si="46"/>
        <v>1033154706.6043789</v>
      </c>
    </row>
    <row r="176" spans="1:66" hidden="1" x14ac:dyDescent="0.15">
      <c r="A176" s="1123"/>
      <c r="C176" s="1529"/>
      <c r="D176" s="274"/>
      <c r="E176" s="1675"/>
      <c r="F176" s="1604"/>
      <c r="G176" s="189">
        <f t="shared" si="47"/>
        <v>3860132417.8559995</v>
      </c>
      <c r="H176" s="189">
        <f t="shared" si="46"/>
        <v>3281112555.1775994</v>
      </c>
      <c r="I176" s="189">
        <f t="shared" si="46"/>
        <v>2983553617.3811178</v>
      </c>
      <c r="J176" s="189">
        <f t="shared" si="46"/>
        <v>2788945671.9009595</v>
      </c>
      <c r="K176" s="189">
        <f t="shared" si="46"/>
        <v>2646781092.7171168</v>
      </c>
      <c r="L176" s="189">
        <f t="shared" si="46"/>
        <v>2536020574.7739501</v>
      </c>
      <c r="M176" s="189">
        <f t="shared" si="46"/>
        <v>2445997882.0444484</v>
      </c>
      <c r="N176" s="189">
        <f t="shared" si="46"/>
        <v>2370603821.1158152</v>
      </c>
      <c r="O176" s="189">
        <f t="shared" si="46"/>
        <v>2306032856.9588528</v>
      </c>
      <c r="P176" s="189">
        <f t="shared" si="46"/>
        <v>2249763928.8095493</v>
      </c>
      <c r="Q176" s="189">
        <f t="shared" si="46"/>
        <v>2200046210.0254149</v>
      </c>
      <c r="R176" s="189">
        <f t="shared" si="46"/>
        <v>2155617488.557857</v>
      </c>
      <c r="S176" s="189">
        <f t="shared" si="46"/>
        <v>2115539761.6003275</v>
      </c>
      <c r="T176" s="189">
        <f t="shared" si="46"/>
        <v>2079098199.737781</v>
      </c>
      <c r="U176" s="189">
        <f t="shared" si="46"/>
        <v>2045736376.0536902</v>
      </c>
      <c r="V176" s="189">
        <f t="shared" si="46"/>
        <v>2015013247.9484429</v>
      </c>
      <c r="W176" s="189">
        <f t="shared" si="46"/>
        <v>1986573713.3065333</v>
      </c>
      <c r="X176" s="189">
        <f t="shared" si="46"/>
        <v>1960127928.4150248</v>
      </c>
      <c r="Y176" s="189">
        <f t="shared" si="46"/>
        <v>1935436448.7611377</v>
      </c>
      <c r="Z176" s="189">
        <f t="shared" si="46"/>
        <v>1912299339.4881167</v>
      </c>
      <c r="AA176" s="189">
        <f t="shared" si="46"/>
        <v>1890548053.5648572</v>
      </c>
      <c r="AB176" s="189">
        <f t="shared" si="46"/>
        <v>1870039278.5216029</v>
      </c>
      <c r="AC176" s="189">
        <f t="shared" si="46"/>
        <v>1850650208.540458</v>
      </c>
      <c r="AD176" s="189">
        <f t="shared" si="46"/>
        <v>1832274865.2741785</v>
      </c>
      <c r="AE176" s="189">
        <f t="shared" si="46"/>
        <v>1814821201.5627673</v>
      </c>
      <c r="AF176" s="189">
        <f t="shared" si="46"/>
        <v>1798208797.3602779</v>
      </c>
      <c r="AG176" s="189">
        <f t="shared" si="46"/>
        <v>1782367009.0573459</v>
      </c>
      <c r="AH176" s="189">
        <f t="shared" si="46"/>
        <v>1767233469.7771139</v>
      </c>
      <c r="AI176" s="189">
        <f t="shared" si="46"/>
        <v>1752752864.1338942</v>
      </c>
      <c r="AJ176" s="189">
        <f t="shared" si="46"/>
        <v>1738875919.6456368</v>
      </c>
      <c r="AK176" s="189">
        <f t="shared" si="46"/>
        <v>1725558570.6595383</v>
      </c>
      <c r="AL176" s="189">
        <f t="shared" si="46"/>
        <v>1712761260.7561765</v>
      </c>
      <c r="AM176" s="189">
        <f t="shared" si="46"/>
        <v>1700448357.150584</v>
      </c>
      <c r="AN176" s="189">
        <f t="shared" si="46"/>
        <v>1688587656.3105533</v>
      </c>
      <c r="AO176" s="189">
        <f t="shared" si="46"/>
        <v>1677149964.3572249</v>
      </c>
      <c r="AP176" s="189">
        <f t="shared" ref="H176:BN177" si="48">($G$135*AP144)</f>
        <v>1666108739.152771</v>
      </c>
      <c r="AQ176" s="189">
        <f t="shared" si="48"/>
        <v>1655439783.5683496</v>
      </c>
      <c r="AR176" s="189">
        <f t="shared" si="48"/>
        <v>1645120981.4469674</v>
      </c>
      <c r="AS176" s="189">
        <f t="shared" si="48"/>
        <v>1635132069.3661509</v>
      </c>
      <c r="AT176" s="189">
        <f t="shared" si="48"/>
        <v>1625454438.5648992</v>
      </c>
      <c r="AU176" s="189">
        <f t="shared" si="48"/>
        <v>1616070962.4034948</v>
      </c>
      <c r="AV176" s="189">
        <f t="shared" si="48"/>
        <v>1606965845.5301285</v>
      </c>
      <c r="AW176" s="189">
        <f t="shared" si="48"/>
        <v>1598124491.5779753</v>
      </c>
      <c r="AX176" s="189">
        <f t="shared" si="48"/>
        <v>1589533386.7433622</v>
      </c>
      <c r="AY176" s="189">
        <f t="shared" si="48"/>
        <v>1581179997.0253811</v>
      </c>
      <c r="AZ176" s="189">
        <f t="shared" si="48"/>
        <v>1573052677.2593892</v>
      </c>
      <c r="BA176" s="189">
        <f t="shared" si="48"/>
        <v>1565140590.3667703</v>
      </c>
      <c r="BB176" s="189">
        <f t="shared" si="48"/>
        <v>1557433635.4830518</v>
      </c>
      <c r="BC176" s="189">
        <f t="shared" si="48"/>
        <v>1549922383.8256204</v>
      </c>
      <c r="BD176" s="189">
        <f t="shared" si="48"/>
        <v>1542598021.3283522</v>
      </c>
      <c r="BE176" s="189">
        <f t="shared" si="48"/>
        <v>1535452297.2095239</v>
      </c>
      <c r="BF176" s="189">
        <f t="shared" si="48"/>
        <v>1528477477.7562361</v>
      </c>
      <c r="BG176" s="189">
        <f t="shared" si="48"/>
        <v>1521666304.7071464</v>
      </c>
      <c r="BH176" s="189">
        <f t="shared" si="48"/>
        <v>1515011957.6987438</v>
      </c>
      <c r="BI176" s="189">
        <f t="shared" si="48"/>
        <v>1508508020.3112466</v>
      </c>
      <c r="BJ176" s="189">
        <f t="shared" si="48"/>
        <v>1502148449.3105466</v>
      </c>
      <c r="BK176" s="189">
        <f t="shared" si="48"/>
        <v>1495927546.7342196</v>
      </c>
      <c r="BL176" s="189">
        <f t="shared" si="48"/>
        <v>1489839934.5138102</v>
      </c>
      <c r="BM176" s="189">
        <f t="shared" si="48"/>
        <v>1483880531.3635967</v>
      </c>
      <c r="BN176" s="1521">
        <f t="shared" si="48"/>
        <v>1478044531.698791</v>
      </c>
    </row>
    <row r="177" spans="1:66" hidden="1" x14ac:dyDescent="0.15">
      <c r="A177" s="1123"/>
      <c r="B177" s="747"/>
      <c r="C177" s="1533"/>
      <c r="D177" s="1399"/>
      <c r="E177" s="1679"/>
      <c r="F177" s="1605"/>
      <c r="G177" s="748">
        <f t="shared" si="47"/>
        <v>3860132417.8559995</v>
      </c>
      <c r="H177" s="748">
        <f t="shared" si="48"/>
        <v>3474119176.0703998</v>
      </c>
      <c r="I177" s="748">
        <f t="shared" si="48"/>
        <v>3266467159.9480805</v>
      </c>
      <c r="J177" s="748">
        <f t="shared" si="48"/>
        <v>3126707258.4633598</v>
      </c>
      <c r="K177" s="748">
        <f t="shared" si="48"/>
        <v>3022432427.1092448</v>
      </c>
      <c r="L177" s="748">
        <f t="shared" si="48"/>
        <v>2939820443.9532728</v>
      </c>
      <c r="M177" s="748">
        <f t="shared" si="48"/>
        <v>2871737151.1486058</v>
      </c>
      <c r="N177" s="748">
        <f t="shared" si="48"/>
        <v>2814036532.6170239</v>
      </c>
      <c r="O177" s="748">
        <f t="shared" si="48"/>
        <v>2764104064.8407397</v>
      </c>
      <c r="P177" s="748">
        <f t="shared" si="48"/>
        <v>2720189184.3983207</v>
      </c>
      <c r="Q177" s="748">
        <f t="shared" si="48"/>
        <v>2681064692.1199579</v>
      </c>
      <c r="R177" s="748">
        <f t="shared" si="48"/>
        <v>2645838399.5579457</v>
      </c>
      <c r="S177" s="748">
        <f t="shared" si="48"/>
        <v>2613842213.1782694</v>
      </c>
      <c r="T177" s="748">
        <f t="shared" si="48"/>
        <v>2584563436.0337458</v>
      </c>
      <c r="U177" s="748">
        <f t="shared" si="48"/>
        <v>2557600413.0443835</v>
      </c>
      <c r="V177" s="748">
        <f t="shared" si="48"/>
        <v>2532632879.3553219</v>
      </c>
      <c r="W177" s="748">
        <f t="shared" si="48"/>
        <v>2509401542.2841654</v>
      </c>
      <c r="X177" s="748">
        <f t="shared" si="48"/>
        <v>2487693658.3566661</v>
      </c>
      <c r="Y177" s="748">
        <f t="shared" si="48"/>
        <v>2467332616.4325509</v>
      </c>
      <c r="Z177" s="748">
        <f t="shared" si="48"/>
        <v>2448170265.958488</v>
      </c>
      <c r="AA177" s="748">
        <f t="shared" si="48"/>
        <v>2430081168.417501</v>
      </c>
      <c r="AB177" s="748">
        <f t="shared" si="48"/>
        <v>2412958222.9079623</v>
      </c>
      <c r="AC177" s="748">
        <f t="shared" si="48"/>
        <v>2396709290.9648352</v>
      </c>
      <c r="AD177" s="748">
        <f t="shared" si="48"/>
        <v>2381254559.6021509</v>
      </c>
      <c r="AE177" s="748">
        <f t="shared" si="48"/>
        <v>2366524457.6027546</v>
      </c>
      <c r="AF177" s="748">
        <f t="shared" si="48"/>
        <v>2352457991.8604426</v>
      </c>
      <c r="AG177" s="748">
        <f t="shared" si="48"/>
        <v>2339001406.4585109</v>
      </c>
      <c r="AH177" s="748">
        <f t="shared" si="48"/>
        <v>2326107092.4303713</v>
      </c>
      <c r="AI177" s="748">
        <f t="shared" si="48"/>
        <v>2313732694.1963086</v>
      </c>
      <c r="AJ177" s="748">
        <f t="shared" si="48"/>
        <v>2301840371.7399454</v>
      </c>
      <c r="AK177" s="748">
        <f t="shared" si="48"/>
        <v>2290396187.1700401</v>
      </c>
      <c r="AL177" s="748">
        <f t="shared" si="48"/>
        <v>2279369591.4197898</v>
      </c>
      <c r="AM177" s="748">
        <f t="shared" si="48"/>
        <v>2268732992.1625643</v>
      </c>
      <c r="AN177" s="748">
        <f t="shared" si="48"/>
        <v>2258461388.0557489</v>
      </c>
      <c r="AO177" s="748">
        <f t="shared" si="48"/>
        <v>2248532057.5056133</v>
      </c>
      <c r="AP177" s="748">
        <f t="shared" si="48"/>
        <v>2238924292.5209994</v>
      </c>
      <c r="AQ177" s="748">
        <f t="shared" si="48"/>
        <v>2229619170.0688477</v>
      </c>
      <c r="AR177" s="748">
        <f t="shared" si="48"/>
        <v>2220599354.7892962</v>
      </c>
      <c r="AS177" s="748">
        <f t="shared" si="48"/>
        <v>2211848928.0673518</v>
      </c>
      <c r="AT177" s="748">
        <f t="shared" si="48"/>
        <v>2203353239.3626394</v>
      </c>
      <c r="AU177" s="748">
        <f t="shared" si="48"/>
        <v>2195098776.4213824</v>
      </c>
      <c r="AV177" s="748">
        <f t="shared" si="48"/>
        <v>2187073051.5757504</v>
      </c>
      <c r="AW177" s="748">
        <f t="shared" si="48"/>
        <v>2179264501.8053179</v>
      </c>
      <c r="AX177" s="748">
        <f t="shared" si="48"/>
        <v>2171662400.617166</v>
      </c>
      <c r="AY177" s="748">
        <f t="shared" si="48"/>
        <v>2164256780.1130757</v>
      </c>
      <c r="AZ177" s="748">
        <f t="shared" si="48"/>
        <v>2157038361.8683515</v>
      </c>
      <c r="BA177" s="748">
        <f t="shared" si="48"/>
        <v>2149998495.4581165</v>
      </c>
      <c r="BB177" s="748">
        <f t="shared" si="48"/>
        <v>2143129103.6419361</v>
      </c>
      <c r="BC177" s="748">
        <f t="shared" si="48"/>
        <v>2136422633.3633399</v>
      </c>
      <c r="BD177" s="748">
        <f t="shared" si="48"/>
        <v>2129872011.8424795</v>
      </c>
      <c r="BE177" s="748">
        <f t="shared" si="48"/>
        <v>2123470607.1422844</v>
      </c>
      <c r="BF177" s="748">
        <f t="shared" si="48"/>
        <v>2117212192.6743984</v>
      </c>
      <c r="BG177" s="748">
        <f t="shared" si="48"/>
        <v>2111090915.1838117</v>
      </c>
      <c r="BH177" s="748">
        <f t="shared" si="48"/>
        <v>2105101265.8126602</v>
      </c>
      <c r="BI177" s="748">
        <f t="shared" si="48"/>
        <v>2099238053.8960352</v>
      </c>
      <c r="BJ177" s="748">
        <f t="shared" si="48"/>
        <v>2093496383.1873336</v>
      </c>
      <c r="BK177" s="748">
        <f t="shared" si="48"/>
        <v>2087871630.2489176</v>
      </c>
      <c r="BL177" s="748">
        <f t="shared" si="48"/>
        <v>2082359424.7766783</v>
      </c>
      <c r="BM177" s="748">
        <f t="shared" si="48"/>
        <v>2076955631.6553683</v>
      </c>
      <c r="BN177" s="1525">
        <f t="shared" si="48"/>
        <v>2071656334.5659506</v>
      </c>
    </row>
    <row r="178" spans="1:66" hidden="1" x14ac:dyDescent="0.15">
      <c r="A178" s="1123"/>
      <c r="C178" s="1529"/>
      <c r="D178" s="274"/>
      <c r="E178" s="1675"/>
      <c r="F178" s="1604"/>
      <c r="G178" s="189"/>
      <c r="H178" s="189"/>
      <c r="I178" s="189"/>
      <c r="J178" s="189"/>
      <c r="K178" s="189"/>
      <c r="L178" s="189"/>
      <c r="M178" s="189"/>
      <c r="N178" s="189"/>
      <c r="O178" s="189"/>
      <c r="P178" s="189"/>
      <c r="Q178" s="189"/>
      <c r="R178" s="189"/>
      <c r="S178" s="189"/>
      <c r="T178" s="189"/>
      <c r="U178" s="189"/>
      <c r="V178" s="189"/>
      <c r="W178" s="189"/>
      <c r="X178" s="189"/>
      <c r="Y178" s="189"/>
      <c r="Z178" s="189"/>
      <c r="AA178" s="189"/>
      <c r="AB178" s="189"/>
      <c r="AC178" s="189"/>
      <c r="AD178" s="189"/>
      <c r="AE178" s="189"/>
      <c r="AF178" s="189"/>
      <c r="AG178" s="189"/>
      <c r="AH178" s="189"/>
      <c r="AI178" s="189"/>
      <c r="AJ178" s="189"/>
      <c r="AK178" s="189"/>
      <c r="AL178" s="189"/>
      <c r="AM178" s="189"/>
      <c r="AN178" s="189"/>
      <c r="AO178" s="189"/>
      <c r="AP178" s="189"/>
      <c r="AQ178" s="189"/>
      <c r="AR178" s="189"/>
      <c r="AS178" s="189"/>
      <c r="AT178" s="189"/>
      <c r="AU178" s="189"/>
      <c r="AV178" s="189"/>
      <c r="AW178" s="189"/>
      <c r="AX178" s="189"/>
      <c r="AY178" s="189"/>
      <c r="AZ178" s="189"/>
      <c r="BA178" s="189"/>
      <c r="BB178" s="189"/>
      <c r="BC178" s="189"/>
      <c r="BD178" s="189"/>
      <c r="BE178" s="189"/>
      <c r="BF178" s="189"/>
      <c r="BG178" s="189"/>
      <c r="BH178" s="189"/>
      <c r="BI178" s="189"/>
      <c r="BJ178" s="189"/>
      <c r="BK178" s="189"/>
      <c r="BL178" s="189"/>
      <c r="BM178" s="189"/>
      <c r="BN178" s="1521"/>
    </row>
    <row r="179" spans="1:66" ht="15" hidden="1" x14ac:dyDescent="0.15">
      <c r="A179" s="1123"/>
      <c r="B179" s="1534" t="s">
        <v>899</v>
      </c>
      <c r="C179" s="1529"/>
      <c r="D179" s="274"/>
      <c r="E179" s="1675"/>
      <c r="F179" s="1604"/>
      <c r="G179" s="1535">
        <f>G171-$G$166</f>
        <v>-236821496.38182306</v>
      </c>
      <c r="H179" s="1535">
        <f t="shared" ref="H179:BN181" si="49">H171-$G$166</f>
        <v>-483606030.44646287</v>
      </c>
      <c r="I179" s="1535">
        <f t="shared" si="49"/>
        <v>-604402490.9286958</v>
      </c>
      <c r="J179" s="1535">
        <f t="shared" si="49"/>
        <v>-681033657.69817483</v>
      </c>
      <c r="K179" s="1535">
        <f t="shared" si="49"/>
        <v>-735773745.13012326</v>
      </c>
      <c r="L179" s="1535">
        <f t="shared" si="49"/>
        <v>-777670826.08396113</v>
      </c>
      <c r="M179" s="1535">
        <f t="shared" si="49"/>
        <v>-811225425.18156099</v>
      </c>
      <c r="N179" s="1535">
        <f t="shared" si="49"/>
        <v>-838975759.4995445</v>
      </c>
      <c r="O179" s="1535">
        <f t="shared" si="49"/>
        <v>-862482468.27108073</v>
      </c>
      <c r="P179" s="1535">
        <f t="shared" si="49"/>
        <v>-882767829.44510317</v>
      </c>
      <c r="Q179" s="1535">
        <f t="shared" si="49"/>
        <v>-900534756.47577608</v>
      </c>
      <c r="R179" s="1535">
        <f t="shared" si="49"/>
        <v>-916285494.20817351</v>
      </c>
      <c r="S179" s="1535">
        <f t="shared" si="49"/>
        <v>-930390276.84218574</v>
      </c>
      <c r="T179" s="1535">
        <f t="shared" si="49"/>
        <v>-943129173.48625326</v>
      </c>
      <c r="U179" s="1535">
        <f t="shared" si="49"/>
        <v>-954718712.28456664</v>
      </c>
      <c r="V179" s="1535">
        <f t="shared" si="49"/>
        <v>-965329440.94063997</v>
      </c>
      <c r="W179" s="1535">
        <f t="shared" si="49"/>
        <v>-975097869.2478137</v>
      </c>
      <c r="X179" s="1535">
        <f t="shared" si="49"/>
        <v>-984134807.95786917</v>
      </c>
      <c r="Y179" s="1535">
        <f t="shared" si="49"/>
        <v>-992531326.60543072</v>
      </c>
      <c r="Z179" s="1535">
        <f t="shared" si="49"/>
        <v>-1000363096.8970872</v>
      </c>
      <c r="AA179" s="1535">
        <f t="shared" si="49"/>
        <v>-1007693616.2295442</v>
      </c>
      <c r="AB179" s="1535">
        <f t="shared" si="49"/>
        <v>-1014576638.5216255</v>
      </c>
      <c r="AC179" s="1535">
        <f t="shared" si="49"/>
        <v>-1021058033.7119615</v>
      </c>
      <c r="AD179" s="1535">
        <f t="shared" si="49"/>
        <v>-1027177228.7075435</v>
      </c>
      <c r="AE179" s="1535">
        <f t="shared" si="49"/>
        <v>-1032968337.1641842</v>
      </c>
      <c r="AF179" s="1535">
        <f t="shared" si="49"/>
        <v>-1038461054.8147533</v>
      </c>
      <c r="AG179" s="1535">
        <f t="shared" si="49"/>
        <v>-1043681375.9761763</v>
      </c>
      <c r="AH179" s="1535">
        <f t="shared" si="49"/>
        <v>-1048652172.1300073</v>
      </c>
      <c r="AI179" s="1535">
        <f t="shared" si="49"/>
        <v>-1053393663.0171951</v>
      </c>
      <c r="AJ179" s="1535">
        <f t="shared" si="49"/>
        <v>-1057923803.1686578</v>
      </c>
      <c r="AK179" s="1535">
        <f t="shared" si="49"/>
        <v>-1062258601.3164062</v>
      </c>
      <c r="AL179" s="1535">
        <f t="shared" si="49"/>
        <v>-1066412386.0935166</v>
      </c>
      <c r="AM179" s="1535">
        <f t="shared" si="49"/>
        <v>-1070398028.4238899</v>
      </c>
      <c r="AN179" s="1535">
        <f t="shared" si="49"/>
        <v>-1074227128.7392554</v>
      </c>
      <c r="AO179" s="1535">
        <f t="shared" si="49"/>
        <v>-1077910175.441144</v>
      </c>
      <c r="AP179" s="1535">
        <f t="shared" si="49"/>
        <v>-1081456679.7072999</v>
      </c>
      <c r="AQ179" s="1535">
        <f t="shared" si="49"/>
        <v>-1084875290.723156</v>
      </c>
      <c r="AR179" s="1535">
        <f t="shared" si="49"/>
        <v>-1088173894.625349</v>
      </c>
      <c r="AS179" s="1535">
        <f t="shared" si="49"/>
        <v>-1091359699.8215268</v>
      </c>
      <c r="AT179" s="1535">
        <f t="shared" si="49"/>
        <v>-1094439310.8586743</v>
      </c>
      <c r="AU179" s="1535">
        <f t="shared" si="49"/>
        <v>-1097418792.6209161</v>
      </c>
      <c r="AV179" s="1535">
        <f t="shared" si="49"/>
        <v>-1100303726.32464</v>
      </c>
      <c r="AW179" s="1535">
        <f t="shared" si="49"/>
        <v>-1103099258.5268011</v>
      </c>
      <c r="AX179" s="1535">
        <f t="shared" si="49"/>
        <v>-1105810144.1583049</v>
      </c>
      <c r="AY179" s="1535">
        <f t="shared" si="49"/>
        <v>-1108440784.4284315</v>
      </c>
      <c r="AZ179" s="1535">
        <f t="shared" si="49"/>
        <v>-1110995260.3105738</v>
      </c>
      <c r="BA179" s="1535">
        <f t="shared" si="49"/>
        <v>-1113477362.2080889</v>
      </c>
      <c r="BB179" s="1535">
        <f t="shared" si="49"/>
        <v>-1115890616.3070393</v>
      </c>
      <c r="BC179" s="1535">
        <f t="shared" si="49"/>
        <v>-1118238308.0463428</v>
      </c>
      <c r="BD179" s="1535">
        <f t="shared" si="49"/>
        <v>-1120523503.0723519</v>
      </c>
      <c r="BE179" s="1535">
        <f t="shared" si="49"/>
        <v>-1122749065.9918327</v>
      </c>
      <c r="BF179" s="1535">
        <f t="shared" si="49"/>
        <v>-1124917677.1928072</v>
      </c>
      <c r="BG179" s="1535">
        <f t="shared" si="49"/>
        <v>-1127031847.9652469</v>
      </c>
      <c r="BH179" s="1535">
        <f t="shared" si="49"/>
        <v>-1129093934.1219456</v>
      </c>
      <c r="BI179" s="1535">
        <f t="shared" si="49"/>
        <v>-1131106148.2930641</v>
      </c>
      <c r="BJ179" s="1535">
        <f t="shared" si="49"/>
        <v>-1133070571.0450106</v>
      </c>
      <c r="BK179" s="1535">
        <f t="shared" si="49"/>
        <v>-1134989160.9548478</v>
      </c>
      <c r="BL179" s="1535">
        <f t="shared" si="49"/>
        <v>-1136863763.7547607</v>
      </c>
      <c r="BM179" s="1535">
        <f t="shared" si="49"/>
        <v>-1138696120.6468136</v>
      </c>
      <c r="BN179" s="1536">
        <f t="shared" si="49"/>
        <v>-1140487875.8759308</v>
      </c>
    </row>
    <row r="180" spans="1:66" hidden="1" x14ac:dyDescent="0.15">
      <c r="A180" s="1123"/>
      <c r="C180" s="1529"/>
      <c r="D180" s="274"/>
      <c r="E180" s="1675"/>
      <c r="F180" s="1604"/>
      <c r="G180" s="1535">
        <f t="shared" ref="G180:V181" si="50">G172-$G$166</f>
        <v>-236821496.38182306</v>
      </c>
      <c r="H180" s="1535">
        <f t="shared" si="50"/>
        <v>-421909896.93030298</v>
      </c>
      <c r="I180" s="1535">
        <f t="shared" si="50"/>
        <v>-517027027.47379363</v>
      </c>
      <c r="J180" s="1535">
        <f t="shared" si="50"/>
        <v>-579235037.39651108</v>
      </c>
      <c r="K180" s="1535">
        <f t="shared" si="50"/>
        <v>-624679099.46040618</v>
      </c>
      <c r="L180" s="1535">
        <f t="shared" si="50"/>
        <v>-660084598.35847807</v>
      </c>
      <c r="M180" s="1535">
        <f t="shared" si="50"/>
        <v>-688861083.04295146</v>
      </c>
      <c r="N180" s="1535">
        <f t="shared" si="50"/>
        <v>-712961406.79278791</v>
      </c>
      <c r="O180" s="1535">
        <f t="shared" si="50"/>
        <v>-733602039.77971458</v>
      </c>
      <c r="P180" s="1535">
        <f t="shared" si="50"/>
        <v>-751588859.54709864</v>
      </c>
      <c r="Q180" s="1535">
        <f t="shared" si="50"/>
        <v>-767481532.04732621</v>
      </c>
      <c r="R180" s="1535">
        <f t="shared" si="50"/>
        <v>-781683533.61046004</v>
      </c>
      <c r="S180" s="1535">
        <f t="shared" si="50"/>
        <v>-794494704.44987559</v>
      </c>
      <c r="T180" s="1535">
        <f t="shared" si="50"/>
        <v>-806143545.59226215</v>
      </c>
      <c r="U180" s="1535">
        <f t="shared" si="50"/>
        <v>-816807923.41948438</v>
      </c>
      <c r="V180" s="1535">
        <f t="shared" si="50"/>
        <v>-826628820.77962315</v>
      </c>
      <c r="W180" s="1535">
        <f t="shared" si="49"/>
        <v>-835719748.94720805</v>
      </c>
      <c r="X180" s="1535">
        <f t="shared" si="49"/>
        <v>-844173358.81851077</v>
      </c>
      <c r="Y180" s="1535">
        <f t="shared" si="49"/>
        <v>-852066190.77624893</v>
      </c>
      <c r="Z180" s="1535">
        <f t="shared" si="49"/>
        <v>-859462155.62078738</v>
      </c>
      <c r="AA180" s="1535">
        <f t="shared" si="49"/>
        <v>-866415130.77916265</v>
      </c>
      <c r="AB180" s="1535">
        <f t="shared" si="49"/>
        <v>-872970927.24598062</v>
      </c>
      <c r="AC180" s="1535">
        <f t="shared" si="49"/>
        <v>-879168800.8980732</v>
      </c>
      <c r="AD180" s="1535">
        <f t="shared" si="49"/>
        <v>-885042628.57464445</v>
      </c>
      <c r="AE180" s="1535">
        <f t="shared" si="49"/>
        <v>-890621833.89777946</v>
      </c>
      <c r="AF180" s="1535">
        <f t="shared" si="49"/>
        <v>-895932123.78814781</v>
      </c>
      <c r="AG180" s="1535">
        <f t="shared" si="49"/>
        <v>-900996080.04908514</v>
      </c>
      <c r="AH180" s="1535">
        <f t="shared" si="49"/>
        <v>-905833638.75917625</v>
      </c>
      <c r="AI180" s="1535">
        <f t="shared" si="49"/>
        <v>-910462481.93059862</v>
      </c>
      <c r="AJ180" s="1535">
        <f t="shared" si="49"/>
        <v>-914898359.91231513</v>
      </c>
      <c r="AK180" s="1535">
        <f t="shared" si="49"/>
        <v>-919155358.64804232</v>
      </c>
      <c r="AL180" s="1535">
        <f t="shared" si="49"/>
        <v>-923246122.66843331</v>
      </c>
      <c r="AM180" s="1535">
        <f t="shared" si="49"/>
        <v>-927182042.28252864</v>
      </c>
      <c r="AN180" s="1535">
        <f t="shared" si="49"/>
        <v>-930973411.61088026</v>
      </c>
      <c r="AO180" s="1535">
        <f t="shared" si="49"/>
        <v>-934629562.71390998</v>
      </c>
      <c r="AP180" s="1535">
        <f t="shared" si="49"/>
        <v>-938158980.00148761</v>
      </c>
      <c r="AQ180" s="1535">
        <f t="shared" si="49"/>
        <v>-941569398.28231978</v>
      </c>
      <c r="AR180" s="1535">
        <f t="shared" si="49"/>
        <v>-944867887.16556501</v>
      </c>
      <c r="AS180" s="1535">
        <f t="shared" si="49"/>
        <v>-948060924.018749</v>
      </c>
      <c r="AT180" s="1535">
        <f t="shared" si="49"/>
        <v>-951154457.28342271</v>
      </c>
      <c r="AU180" s="1535">
        <f t="shared" si="49"/>
        <v>-954153961.62903404</v>
      </c>
      <c r="AV180" s="1535">
        <f t="shared" si="49"/>
        <v>-957064486.16804171</v>
      </c>
      <c r="AW180" s="1535">
        <f t="shared" si="49"/>
        <v>-959890696.74761891</v>
      </c>
      <c r="AX180" s="1535">
        <f t="shared" si="49"/>
        <v>-962636913.164837</v>
      </c>
      <c r="AY180" s="1535">
        <f t="shared" si="49"/>
        <v>-965307142.01485848</v>
      </c>
      <c r="AZ180" s="1535">
        <f t="shared" si="49"/>
        <v>-967905105.76911569</v>
      </c>
      <c r="BA180" s="1535">
        <f t="shared" si="49"/>
        <v>-970434268.58778191</v>
      </c>
      <c r="BB180" s="1535">
        <f t="shared" si="49"/>
        <v>-972897859.29420137</v>
      </c>
      <c r="BC180" s="1535">
        <f t="shared" si="49"/>
        <v>-975298891.87529469</v>
      </c>
      <c r="BD180" s="1535">
        <f t="shared" si="49"/>
        <v>-977640183.81886601</v>
      </c>
      <c r="BE180" s="1535">
        <f t="shared" si="49"/>
        <v>-979924372.55428624</v>
      </c>
      <c r="BF180" s="1535">
        <f t="shared" si="49"/>
        <v>-982153930.22567916</v>
      </c>
      <c r="BG180" s="1535">
        <f t="shared" si="49"/>
        <v>-984331176.99521708</v>
      </c>
      <c r="BH180" s="1535">
        <f t="shared" si="49"/>
        <v>-986458293.04747581</v>
      </c>
      <c r="BI180" s="1535">
        <f t="shared" si="49"/>
        <v>-988537329.44313729</v>
      </c>
      <c r="BJ180" s="1535">
        <f t="shared" si="49"/>
        <v>-990570217.95105338</v>
      </c>
      <c r="BK180" s="1535">
        <f t="shared" si="49"/>
        <v>-992558779.97117841</v>
      </c>
      <c r="BL180" s="1535">
        <f t="shared" si="49"/>
        <v>-994504734.64676225</v>
      </c>
      <c r="BM180" s="1535">
        <f t="shared" si="49"/>
        <v>-996409706.2520442</v>
      </c>
      <c r="BN180" s="1536">
        <f t="shared" si="49"/>
        <v>-998275230.93122137</v>
      </c>
    </row>
    <row r="181" spans="1:66" hidden="1" x14ac:dyDescent="0.15">
      <c r="A181" s="1123"/>
      <c r="C181" s="1529"/>
      <c r="D181" s="274"/>
      <c r="E181" s="1675"/>
      <c r="F181" s="1604"/>
      <c r="G181" s="1535">
        <f t="shared" si="50"/>
        <v>-236821496.38182306</v>
      </c>
      <c r="H181" s="1535">
        <f t="shared" si="49"/>
        <v>-360213763.41414285</v>
      </c>
      <c r="I181" s="1535">
        <f t="shared" si="49"/>
        <v>-426591416.43102098</v>
      </c>
      <c r="J181" s="1535">
        <f t="shared" si="49"/>
        <v>-471266803.74323094</v>
      </c>
      <c r="K181" s="1535">
        <f t="shared" si="49"/>
        <v>-504599100.26155484</v>
      </c>
      <c r="L181" s="1535">
        <f t="shared" si="49"/>
        <v>-531006691.45842111</v>
      </c>
      <c r="M181" s="1535">
        <f t="shared" si="49"/>
        <v>-552770068.81649423</v>
      </c>
      <c r="N181" s="1535">
        <f t="shared" si="49"/>
        <v>-571214540.03941011</v>
      </c>
      <c r="O181" s="1535">
        <f t="shared" si="49"/>
        <v>-587175858.79866672</v>
      </c>
      <c r="P181" s="1535">
        <f t="shared" si="49"/>
        <v>-601213606.90590167</v>
      </c>
      <c r="Q181" s="1535">
        <f t="shared" si="49"/>
        <v>-613720068.54018164</v>
      </c>
      <c r="R181" s="1535">
        <f t="shared" si="49"/>
        <v>-624980438.98308134</v>
      </c>
      <c r="S181" s="1535">
        <f t="shared" si="49"/>
        <v>-635208279.75743926</v>
      </c>
      <c r="T181" s="1535">
        <f t="shared" si="49"/>
        <v>-644567478.60534704</v>
      </c>
      <c r="U181" s="1535">
        <f t="shared" si="49"/>
        <v>-653186427.83442509</v>
      </c>
      <c r="V181" s="1535">
        <f t="shared" si="49"/>
        <v>-661167502.70597136</v>
      </c>
      <c r="W181" s="1535">
        <f t="shared" si="49"/>
        <v>-668593588.23128116</v>
      </c>
      <c r="X181" s="1535">
        <f t="shared" si="49"/>
        <v>-675532689.5893023</v>
      </c>
      <c r="Y181" s="1535">
        <f t="shared" si="49"/>
        <v>-682041261.96504509</v>
      </c>
      <c r="Z181" s="1535">
        <f t="shared" si="49"/>
        <v>-688166662.88581383</v>
      </c>
      <c r="AA181" s="1535">
        <f t="shared" si="49"/>
        <v>-693948989.79207826</v>
      </c>
      <c r="AB181" s="1535">
        <f t="shared" si="49"/>
        <v>-699422478.35666561</v>
      </c>
      <c r="AC181" s="1535">
        <f t="shared" si="49"/>
        <v>-704616581.38805866</v>
      </c>
      <c r="AD181" s="1535">
        <f t="shared" si="49"/>
        <v>-709556811.75527549</v>
      </c>
      <c r="AE181" s="1535">
        <f t="shared" si="49"/>
        <v>-714265408.46277487</v>
      </c>
      <c r="AF181" s="1535">
        <f t="shared" si="49"/>
        <v>-718761868.45219767</v>
      </c>
      <c r="AG181" s="1535">
        <f t="shared" si="49"/>
        <v>-723063375.23879802</v>
      </c>
      <c r="AH181" s="1535">
        <f t="shared" si="49"/>
        <v>-727185147.41531456</v>
      </c>
      <c r="AI181" s="1535">
        <f t="shared" si="49"/>
        <v>-731140724.28671563</v>
      </c>
      <c r="AJ181" s="1535">
        <f t="shared" si="49"/>
        <v>-734942201.7214849</v>
      </c>
      <c r="AK181" s="1535">
        <f t="shared" si="49"/>
        <v>-738600428.24212122</v>
      </c>
      <c r="AL181" s="1535">
        <f t="shared" si="49"/>
        <v>-742125169.10587645</v>
      </c>
      <c r="AM181" s="1535">
        <f t="shared" si="49"/>
        <v>-745525244.423998</v>
      </c>
      <c r="AN181" s="1535">
        <f t="shared" si="49"/>
        <v>-748808646.07865536</v>
      </c>
      <c r="AO181" s="1535">
        <f t="shared" si="49"/>
        <v>-751982637.21177566</v>
      </c>
      <c r="AP181" s="1535">
        <f t="shared" si="49"/>
        <v>-755053837.30087435</v>
      </c>
      <c r="AQ181" s="1535">
        <f t="shared" si="49"/>
        <v>-758028295.24711776</v>
      </c>
      <c r="AR181" s="1535">
        <f t="shared" si="49"/>
        <v>-760911552.43904281</v>
      </c>
      <c r="AS181" s="1535">
        <f t="shared" si="49"/>
        <v>-763708697.39118552</v>
      </c>
      <c r="AT181" s="1535">
        <f t="shared" si="49"/>
        <v>-766424413.26773477</v>
      </c>
      <c r="AU181" s="1535">
        <f t="shared" si="49"/>
        <v>-769063019.37032449</v>
      </c>
      <c r="AV181" s="1535">
        <f t="shared" si="49"/>
        <v>-771628507.48337281</v>
      </c>
      <c r="AW181" s="1535">
        <f t="shared" si="49"/>
        <v>-774124573.82024598</v>
      </c>
      <c r="AX181" s="1535">
        <f t="shared" si="49"/>
        <v>-776554647.1915015</v>
      </c>
      <c r="AY181" s="1535">
        <f t="shared" si="49"/>
        <v>-778921913.91674054</v>
      </c>
      <c r="AZ181" s="1535">
        <f t="shared" si="49"/>
        <v>-781229339.9197551</v>
      </c>
      <c r="BA181" s="1535">
        <f t="shared" si="49"/>
        <v>-783479690.3790952</v>
      </c>
      <c r="BB181" s="1535">
        <f t="shared" si="49"/>
        <v>-785675547.25025022</v>
      </c>
      <c r="BC181" s="1535">
        <f t="shared" si="49"/>
        <v>-787819324.92904937</v>
      </c>
      <c r="BD181" s="1535">
        <f t="shared" si="49"/>
        <v>-789913284.28699958</v>
      </c>
      <c r="BE181" s="1535">
        <f t="shared" si="49"/>
        <v>-791959545.27663457</v>
      </c>
      <c r="BF181" s="1535">
        <f t="shared" si="49"/>
        <v>-793960098.27748024</v>
      </c>
      <c r="BG181" s="1535">
        <f t="shared" si="49"/>
        <v>-795916814.33002663</v>
      </c>
      <c r="BH181" s="1535">
        <f t="shared" si="49"/>
        <v>-797831454.38542044</v>
      </c>
      <c r="BI181" s="1535">
        <f t="shared" si="49"/>
        <v>-799705677.6818459</v>
      </c>
      <c r="BJ181" s="1535">
        <f t="shared" si="49"/>
        <v>-801541049.34428549</v>
      </c>
      <c r="BK181" s="1535">
        <f t="shared" si="49"/>
        <v>-803339047.29212117</v>
      </c>
      <c r="BL181" s="1535">
        <f t="shared" si="49"/>
        <v>-805101068.52854633</v>
      </c>
      <c r="BM181" s="1535">
        <f t="shared" si="49"/>
        <v>-806828434.87672579</v>
      </c>
      <c r="BN181" s="1536">
        <f t="shared" si="49"/>
        <v>-808522398.21983874</v>
      </c>
    </row>
    <row r="182" spans="1:66" ht="4.5" hidden="1" customHeight="1" x14ac:dyDescent="0.15">
      <c r="A182" s="1123"/>
      <c r="C182" s="1529"/>
      <c r="D182" s="274"/>
      <c r="E182" s="1675"/>
      <c r="F182" s="1604"/>
      <c r="G182" s="1535"/>
      <c r="H182" s="189"/>
      <c r="I182" s="189"/>
      <c r="J182" s="189"/>
      <c r="K182" s="189"/>
      <c r="L182" s="189"/>
      <c r="M182" s="189"/>
      <c r="N182" s="189"/>
      <c r="O182" s="189"/>
      <c r="P182" s="189"/>
      <c r="Q182" s="189"/>
      <c r="R182" s="189"/>
      <c r="S182" s="189"/>
      <c r="T182" s="189"/>
      <c r="U182" s="189"/>
      <c r="V182" s="189"/>
      <c r="W182" s="189"/>
      <c r="X182" s="189"/>
      <c r="Y182" s="189"/>
      <c r="Z182" s="189"/>
      <c r="AA182" s="189"/>
      <c r="AB182" s="189"/>
      <c r="AC182" s="189"/>
      <c r="AD182" s="189"/>
      <c r="AE182" s="189"/>
      <c r="AF182" s="189"/>
      <c r="AG182" s="189"/>
      <c r="AH182" s="189"/>
      <c r="AI182" s="189"/>
      <c r="AJ182" s="189"/>
      <c r="AK182" s="189"/>
      <c r="AL182" s="189"/>
      <c r="AM182" s="189"/>
      <c r="AN182" s="189"/>
      <c r="AO182" s="189"/>
      <c r="AP182" s="189"/>
      <c r="AQ182" s="189"/>
      <c r="AR182" s="189"/>
      <c r="AS182" s="189"/>
      <c r="AT182" s="189"/>
      <c r="AU182" s="189"/>
      <c r="AV182" s="189"/>
      <c r="AW182" s="189"/>
      <c r="AX182" s="189"/>
      <c r="AY182" s="189"/>
      <c r="AZ182" s="189"/>
      <c r="BA182" s="189"/>
      <c r="BB182" s="189"/>
      <c r="BC182" s="189"/>
      <c r="BD182" s="189"/>
      <c r="BE182" s="189"/>
      <c r="BF182" s="189"/>
      <c r="BG182" s="189"/>
      <c r="BH182" s="189"/>
      <c r="BI182" s="189"/>
      <c r="BJ182" s="189"/>
      <c r="BK182" s="189"/>
      <c r="BL182" s="189"/>
      <c r="BM182" s="189"/>
      <c r="BN182" s="1521"/>
    </row>
    <row r="183" spans="1:66" hidden="1" x14ac:dyDescent="0.15">
      <c r="A183" s="1123"/>
      <c r="C183" s="1529"/>
      <c r="D183" s="274"/>
      <c r="E183" s="1675"/>
      <c r="F183" s="1604"/>
      <c r="G183" s="1535">
        <f t="shared" ref="G183:BN183" si="51">G175-$G$166</f>
        <v>2389388251.1509762</v>
      </c>
      <c r="H183" s="1535">
        <f t="shared" si="51"/>
        <v>1617361767.5797765</v>
      </c>
      <c r="I183" s="1535">
        <f t="shared" si="51"/>
        <v>1239469097.0872304</v>
      </c>
      <c r="J183" s="1535">
        <f t="shared" si="51"/>
        <v>999740580.72281718</v>
      </c>
      <c r="K183" s="1535">
        <f t="shared" si="51"/>
        <v>828494852.66030478</v>
      </c>
      <c r="L183" s="1535">
        <f t="shared" si="51"/>
        <v>697426444.32877994</v>
      </c>
      <c r="M183" s="1535">
        <f t="shared" si="51"/>
        <v>592456174.42452335</v>
      </c>
      <c r="N183" s="1535">
        <f t="shared" si="51"/>
        <v>505643631.23724937</v>
      </c>
      <c r="O183" s="1535">
        <f t="shared" si="51"/>
        <v>432106601.12308502</v>
      </c>
      <c r="P183" s="1535">
        <f t="shared" si="51"/>
        <v>368647048.78723907</v>
      </c>
      <c r="Q183" s="1535">
        <f t="shared" si="51"/>
        <v>313066020.37577581</v>
      </c>
      <c r="R183" s="1535">
        <f t="shared" si="51"/>
        <v>263792322.12201929</v>
      </c>
      <c r="S183" s="1535">
        <f t="shared" si="51"/>
        <v>219667734.73754239</v>
      </c>
      <c r="T183" s="1535">
        <f t="shared" si="51"/>
        <v>179816106.1986146</v>
      </c>
      <c r="U183" s="1535">
        <f t="shared" si="51"/>
        <v>143560062.36431909</v>
      </c>
      <c r="V183" s="1535">
        <f t="shared" si="51"/>
        <v>110366071.64879513</v>
      </c>
      <c r="W183" s="1535">
        <f t="shared" si="51"/>
        <v>79807084.698546171</v>
      </c>
      <c r="X183" s="1535">
        <f t="shared" si="51"/>
        <v>51536447.557463408</v>
      </c>
      <c r="Y183" s="1535">
        <f t="shared" si="51"/>
        <v>25269263.553059578</v>
      </c>
      <c r="Z183" s="1535">
        <f t="shared" si="51"/>
        <v>768805.68878674507</v>
      </c>
      <c r="AA183" s="1535">
        <f t="shared" si="51"/>
        <v>-22163567.623979807</v>
      </c>
      <c r="AB183" s="1535">
        <f t="shared" si="51"/>
        <v>-43696017.040383816</v>
      </c>
      <c r="AC183" s="1535">
        <f t="shared" si="51"/>
        <v>-63972039.427263737</v>
      </c>
      <c r="AD183" s="1535">
        <f t="shared" si="51"/>
        <v>-83114975.643389463</v>
      </c>
      <c r="AE183" s="1535">
        <f t="shared" si="51"/>
        <v>-101231544.87940454</v>
      </c>
      <c r="AF183" s="1535">
        <f t="shared" si="51"/>
        <v>-118414645.55097103</v>
      </c>
      <c r="AG183" s="1535">
        <f t="shared" si="51"/>
        <v>-134745596.77788234</v>
      </c>
      <c r="AH183" s="1535">
        <f t="shared" si="51"/>
        <v>-150295948.38211322</v>
      </c>
      <c r="AI183" s="1535">
        <f t="shared" si="51"/>
        <v>-165128954.63347602</v>
      </c>
      <c r="AJ183" s="1535">
        <f t="shared" si="51"/>
        <v>-179300783.4495492</v>
      </c>
      <c r="AK183" s="1535">
        <f t="shared" si="51"/>
        <v>-192861515.62298703</v>
      </c>
      <c r="AL183" s="1535">
        <f t="shared" si="51"/>
        <v>-205855976.02196836</v>
      </c>
      <c r="AM183" s="1535">
        <f t="shared" si="51"/>
        <v>-218324429.30147815</v>
      </c>
      <c r="AN183" s="1535">
        <f t="shared" si="51"/>
        <v>-230303165.58216786</v>
      </c>
      <c r="AO183" s="1535">
        <f t="shared" si="51"/>
        <v>-241824996.17363739</v>
      </c>
      <c r="AP183" s="1535">
        <f t="shared" si="51"/>
        <v>-252919675.29503369</v>
      </c>
      <c r="AQ183" s="1535">
        <f t="shared" si="51"/>
        <v>-263614260.55854082</v>
      </c>
      <c r="AR183" s="1535">
        <f t="shared" si="51"/>
        <v>-273933422.49855685</v>
      </c>
      <c r="AS183" s="1535">
        <f t="shared" si="51"/>
        <v>-283899711.48125148</v>
      </c>
      <c r="AT183" s="1535">
        <f t="shared" si="51"/>
        <v>-293533788.78997517</v>
      </c>
      <c r="AU183" s="1535">
        <f t="shared" si="51"/>
        <v>-302854627.45795107</v>
      </c>
      <c r="AV183" s="1535">
        <f t="shared" si="51"/>
        <v>-311879687.44018888</v>
      </c>
      <c r="AW183" s="1535">
        <f t="shared" si="51"/>
        <v>-320625068.92823267</v>
      </c>
      <c r="AX183" s="1535">
        <f t="shared" si="51"/>
        <v>-329105646.97331166</v>
      </c>
      <c r="AY183" s="1535">
        <f t="shared" si="51"/>
        <v>-337335190.06434894</v>
      </c>
      <c r="AZ183" s="1535">
        <f t="shared" si="51"/>
        <v>-345326464.88281584</v>
      </c>
      <c r="BA183" s="1535">
        <f t="shared" si="51"/>
        <v>-353091329.1076622</v>
      </c>
      <c r="BB183" s="1535">
        <f t="shared" si="51"/>
        <v>-360640813.85571599</v>
      </c>
      <c r="BC183" s="1535">
        <f t="shared" si="51"/>
        <v>-367985197.1043396</v>
      </c>
      <c r="BD183" s="1535">
        <f t="shared" si="51"/>
        <v>-375134069.24452806</v>
      </c>
      <c r="BE183" s="1535">
        <f t="shared" si="51"/>
        <v>-382096391.74664712</v>
      </c>
      <c r="BF183" s="1535">
        <f t="shared" si="51"/>
        <v>-388880549.7817812</v>
      </c>
      <c r="BG183" s="1535">
        <f t="shared" si="51"/>
        <v>-395494399.52444029</v>
      </c>
      <c r="BH183" s="1535">
        <f t="shared" si="51"/>
        <v>-401945310.76331019</v>
      </c>
      <c r="BI183" s="1535">
        <f t="shared" si="51"/>
        <v>-408240205.36279881</v>
      </c>
      <c r="BJ183" s="1535">
        <f t="shared" si="51"/>
        <v>-414385592.04669523</v>
      </c>
      <c r="BK183" s="1535">
        <f t="shared" si="51"/>
        <v>-420387597.91436815</v>
      </c>
      <c r="BL183" s="1535">
        <f t="shared" si="51"/>
        <v>-426251997.04778528</v>
      </c>
      <c r="BM183" s="1535">
        <f t="shared" si="51"/>
        <v>-431984236.52292418</v>
      </c>
      <c r="BN183" s="1536">
        <f t="shared" si="51"/>
        <v>-437589460.10064411</v>
      </c>
    </row>
    <row r="184" spans="1:66" hidden="1" x14ac:dyDescent="0.15">
      <c r="A184" s="1123"/>
      <c r="C184" s="1529"/>
      <c r="D184" s="274"/>
      <c r="E184" s="1675"/>
      <c r="F184" s="1604"/>
      <c r="G184" s="1535">
        <f t="shared" ref="G184:BN184" si="52">G176-$G$166</f>
        <v>2389388251.1509762</v>
      </c>
      <c r="H184" s="1535">
        <f t="shared" si="52"/>
        <v>1810368388.4725764</v>
      </c>
      <c r="I184" s="1535">
        <f t="shared" si="52"/>
        <v>1512809450.6760948</v>
      </c>
      <c r="J184" s="1535">
        <f t="shared" si="52"/>
        <v>1318201505.1959364</v>
      </c>
      <c r="K184" s="1535">
        <f t="shared" si="52"/>
        <v>1176036926.0120938</v>
      </c>
      <c r="L184" s="1535">
        <f t="shared" si="52"/>
        <v>1065276408.068927</v>
      </c>
      <c r="M184" s="1535">
        <f t="shared" si="52"/>
        <v>975253715.33942533</v>
      </c>
      <c r="N184" s="1535">
        <f t="shared" si="52"/>
        <v>899859654.41079211</v>
      </c>
      <c r="O184" s="1535">
        <f t="shared" si="52"/>
        <v>835288690.25382972</v>
      </c>
      <c r="P184" s="1535">
        <f t="shared" si="52"/>
        <v>779019762.10452628</v>
      </c>
      <c r="Q184" s="1535">
        <f t="shared" si="52"/>
        <v>729302043.32039189</v>
      </c>
      <c r="R184" s="1535">
        <f t="shared" si="52"/>
        <v>684873321.85283399</v>
      </c>
      <c r="S184" s="1535">
        <f t="shared" si="52"/>
        <v>644795594.89530444</v>
      </c>
      <c r="T184" s="1535">
        <f t="shared" si="52"/>
        <v>608354033.032758</v>
      </c>
      <c r="U184" s="1535">
        <f t="shared" si="52"/>
        <v>574992209.34866714</v>
      </c>
      <c r="V184" s="1535">
        <f t="shared" si="52"/>
        <v>544269081.24341989</v>
      </c>
      <c r="W184" s="1535">
        <f t="shared" si="52"/>
        <v>515829546.60151029</v>
      </c>
      <c r="X184" s="1535">
        <f t="shared" si="52"/>
        <v>489383761.71000171</v>
      </c>
      <c r="Y184" s="1535">
        <f t="shared" si="52"/>
        <v>464692282.05611467</v>
      </c>
      <c r="Z184" s="1535">
        <f t="shared" si="52"/>
        <v>441555172.78309369</v>
      </c>
      <c r="AA184" s="1535">
        <f t="shared" si="52"/>
        <v>419803886.85983419</v>
      </c>
      <c r="AB184" s="1535">
        <f t="shared" si="52"/>
        <v>399295111.81657982</v>
      </c>
      <c r="AC184" s="1535">
        <f t="shared" si="52"/>
        <v>379906041.83543491</v>
      </c>
      <c r="AD184" s="1535">
        <f t="shared" si="52"/>
        <v>361530698.56915545</v>
      </c>
      <c r="AE184" s="1535">
        <f t="shared" si="52"/>
        <v>344077034.85774422</v>
      </c>
      <c r="AF184" s="1535">
        <f t="shared" si="52"/>
        <v>327464630.65525484</v>
      </c>
      <c r="AG184" s="1535">
        <f t="shared" si="52"/>
        <v>311622842.35232282</v>
      </c>
      <c r="AH184" s="1535">
        <f t="shared" si="52"/>
        <v>296489303.07209086</v>
      </c>
      <c r="AI184" s="1535">
        <f t="shared" si="52"/>
        <v>282008697.42887115</v>
      </c>
      <c r="AJ184" s="1535">
        <f t="shared" si="52"/>
        <v>268131752.94061375</v>
      </c>
      <c r="AK184" s="1535">
        <f t="shared" si="52"/>
        <v>254814403.95451522</v>
      </c>
      <c r="AL184" s="1535">
        <f t="shared" si="52"/>
        <v>242017094.05115342</v>
      </c>
      <c r="AM184" s="1535">
        <f t="shared" si="52"/>
        <v>229704190.44556093</v>
      </c>
      <c r="AN184" s="1535">
        <f t="shared" si="52"/>
        <v>217843489.60553026</v>
      </c>
      <c r="AO184" s="1535">
        <f t="shared" si="52"/>
        <v>206405797.65220189</v>
      </c>
      <c r="AP184" s="1535">
        <f t="shared" si="52"/>
        <v>195364572.44774795</v>
      </c>
      <c r="AQ184" s="1535">
        <f t="shared" si="52"/>
        <v>184695616.86332655</v>
      </c>
      <c r="AR184" s="1535">
        <f t="shared" si="52"/>
        <v>174376814.74194431</v>
      </c>
      <c r="AS184" s="1535">
        <f t="shared" si="52"/>
        <v>164387902.66112781</v>
      </c>
      <c r="AT184" s="1535">
        <f t="shared" si="52"/>
        <v>154710271.85987616</v>
      </c>
      <c r="AU184" s="1535">
        <f t="shared" si="52"/>
        <v>145326795.69847178</v>
      </c>
      <c r="AV184" s="1535">
        <f t="shared" si="52"/>
        <v>136221678.82510543</v>
      </c>
      <c r="AW184" s="1535">
        <f t="shared" si="52"/>
        <v>127380324.87295222</v>
      </c>
      <c r="AX184" s="1535">
        <f t="shared" si="52"/>
        <v>118789220.03833914</v>
      </c>
      <c r="AY184" s="1535">
        <f t="shared" si="52"/>
        <v>110435830.32035804</v>
      </c>
      <c r="AZ184" s="1535">
        <f t="shared" si="52"/>
        <v>102308510.55436611</v>
      </c>
      <c r="BA184" s="1535">
        <f t="shared" si="52"/>
        <v>94396423.661747217</v>
      </c>
      <c r="BB184" s="1535">
        <f t="shared" si="52"/>
        <v>86689468.778028727</v>
      </c>
      <c r="BC184" s="1535">
        <f t="shared" si="52"/>
        <v>79178217.120597363</v>
      </c>
      <c r="BD184" s="1535">
        <f t="shared" si="52"/>
        <v>71853854.623329163</v>
      </c>
      <c r="BE184" s="1535">
        <f t="shared" si="52"/>
        <v>64708130.504500866</v>
      </c>
      <c r="BF184" s="1535">
        <f t="shared" si="52"/>
        <v>57733311.051213026</v>
      </c>
      <c r="BG184" s="1535">
        <f t="shared" si="52"/>
        <v>50922138.002123356</v>
      </c>
      <c r="BH184" s="1535">
        <f t="shared" si="52"/>
        <v>44267790.99372077</v>
      </c>
      <c r="BI184" s="1535">
        <f t="shared" si="52"/>
        <v>37763853.606223583</v>
      </c>
      <c r="BJ184" s="1535">
        <f t="shared" si="52"/>
        <v>31404282.605523586</v>
      </c>
      <c r="BK184" s="1535">
        <f t="shared" si="52"/>
        <v>25183380.029196501</v>
      </c>
      <c r="BL184" s="1535">
        <f t="shared" si="52"/>
        <v>19095767.808787107</v>
      </c>
      <c r="BM184" s="1535">
        <f t="shared" si="52"/>
        <v>13136364.658573627</v>
      </c>
      <c r="BN184" s="1536">
        <f t="shared" si="52"/>
        <v>7300364.9937679768</v>
      </c>
    </row>
    <row r="185" spans="1:66" hidden="1" x14ac:dyDescent="0.15">
      <c r="A185" s="1123"/>
      <c r="C185" s="1529"/>
      <c r="D185" s="274"/>
      <c r="E185" s="1675"/>
      <c r="F185" s="1604"/>
      <c r="G185" s="1535">
        <f t="shared" ref="G185:BN185" si="53">G177-$G$166</f>
        <v>2389388251.1509762</v>
      </c>
      <c r="H185" s="1535">
        <f t="shared" si="53"/>
        <v>2003375009.3653767</v>
      </c>
      <c r="I185" s="1535">
        <f t="shared" si="53"/>
        <v>1795722993.2430575</v>
      </c>
      <c r="J185" s="1535">
        <f t="shared" si="53"/>
        <v>1655963091.7583368</v>
      </c>
      <c r="K185" s="1535">
        <f t="shared" si="53"/>
        <v>1551688260.4042218</v>
      </c>
      <c r="L185" s="1535">
        <f t="shared" si="53"/>
        <v>1469076277.2482498</v>
      </c>
      <c r="M185" s="1535">
        <f t="shared" si="53"/>
        <v>1400992984.4435828</v>
      </c>
      <c r="N185" s="1535">
        <f t="shared" si="53"/>
        <v>1343292365.9120009</v>
      </c>
      <c r="O185" s="1535">
        <f t="shared" si="53"/>
        <v>1293359898.1357167</v>
      </c>
      <c r="P185" s="1535">
        <f t="shared" si="53"/>
        <v>1249445017.6932976</v>
      </c>
      <c r="Q185" s="1535">
        <f t="shared" si="53"/>
        <v>1210320525.4149349</v>
      </c>
      <c r="R185" s="1535">
        <f t="shared" si="53"/>
        <v>1175094232.8529227</v>
      </c>
      <c r="S185" s="1535">
        <f t="shared" si="53"/>
        <v>1143098046.4732463</v>
      </c>
      <c r="T185" s="1535">
        <f t="shared" si="53"/>
        <v>1113819269.3287227</v>
      </c>
      <c r="U185" s="1535">
        <f t="shared" si="53"/>
        <v>1086856246.3393605</v>
      </c>
      <c r="V185" s="1535">
        <f t="shared" si="53"/>
        <v>1061888712.6502988</v>
      </c>
      <c r="W185" s="1535">
        <f t="shared" si="53"/>
        <v>1038657375.5791423</v>
      </c>
      <c r="X185" s="1535">
        <f t="shared" si="53"/>
        <v>1016949491.651643</v>
      </c>
      <c r="Y185" s="1535">
        <f t="shared" si="53"/>
        <v>996588449.72752786</v>
      </c>
      <c r="Z185" s="1535">
        <f t="shared" si="53"/>
        <v>977426099.25346494</v>
      </c>
      <c r="AA185" s="1535">
        <f t="shared" si="53"/>
        <v>959337001.71247792</v>
      </c>
      <c r="AB185" s="1535">
        <f t="shared" si="53"/>
        <v>942214056.20293927</v>
      </c>
      <c r="AC185" s="1535">
        <f t="shared" si="53"/>
        <v>925965124.25981212</v>
      </c>
      <c r="AD185" s="1535">
        <f t="shared" si="53"/>
        <v>910510392.89712787</v>
      </c>
      <c r="AE185" s="1535">
        <f t="shared" si="53"/>
        <v>895780290.89773154</v>
      </c>
      <c r="AF185" s="1535">
        <f t="shared" si="53"/>
        <v>881713825.15541959</v>
      </c>
      <c r="AG185" s="1535">
        <f t="shared" si="53"/>
        <v>868257239.75348783</v>
      </c>
      <c r="AH185" s="1535">
        <f t="shared" si="53"/>
        <v>855362925.72534823</v>
      </c>
      <c r="AI185" s="1535">
        <f t="shared" si="53"/>
        <v>842988527.49128556</v>
      </c>
      <c r="AJ185" s="1535">
        <f t="shared" si="53"/>
        <v>831096205.03492236</v>
      </c>
      <c r="AK185" s="1535">
        <f t="shared" si="53"/>
        <v>819652020.46501708</v>
      </c>
      <c r="AL185" s="1535">
        <f t="shared" si="53"/>
        <v>808625424.71476674</v>
      </c>
      <c r="AM185" s="1535">
        <f t="shared" si="53"/>
        <v>797988825.45754123</v>
      </c>
      <c r="AN185" s="1535">
        <f t="shared" si="53"/>
        <v>787717221.35072589</v>
      </c>
      <c r="AO185" s="1535">
        <f t="shared" si="53"/>
        <v>777787890.80059028</v>
      </c>
      <c r="AP185" s="1535">
        <f t="shared" si="53"/>
        <v>768180125.81597638</v>
      </c>
      <c r="AQ185" s="1535">
        <f t="shared" si="53"/>
        <v>758875003.36382461</v>
      </c>
      <c r="AR185" s="1535">
        <f t="shared" si="53"/>
        <v>749855188.0842731</v>
      </c>
      <c r="AS185" s="1535">
        <f t="shared" si="53"/>
        <v>741104761.36232877</v>
      </c>
      <c r="AT185" s="1535">
        <f t="shared" si="53"/>
        <v>732609072.65761638</v>
      </c>
      <c r="AU185" s="1535">
        <f t="shared" si="53"/>
        <v>724354609.71635938</v>
      </c>
      <c r="AV185" s="1535">
        <f t="shared" si="53"/>
        <v>716328884.8707273</v>
      </c>
      <c r="AW185" s="1535">
        <f t="shared" si="53"/>
        <v>708520335.10029483</v>
      </c>
      <c r="AX185" s="1535">
        <f t="shared" si="53"/>
        <v>700918233.91214299</v>
      </c>
      <c r="AY185" s="1535">
        <f t="shared" si="53"/>
        <v>693512613.40805268</v>
      </c>
      <c r="AZ185" s="1535">
        <f t="shared" si="53"/>
        <v>686294195.16332841</v>
      </c>
      <c r="BA185" s="1535">
        <f t="shared" si="53"/>
        <v>679254328.75309348</v>
      </c>
      <c r="BB185" s="1535">
        <f t="shared" si="53"/>
        <v>672384936.93691301</v>
      </c>
      <c r="BC185" s="1535">
        <f t="shared" si="53"/>
        <v>665678466.65831685</v>
      </c>
      <c r="BD185" s="1535">
        <f t="shared" si="53"/>
        <v>659127845.13745642</v>
      </c>
      <c r="BE185" s="1535">
        <f t="shared" si="53"/>
        <v>652726440.43726134</v>
      </c>
      <c r="BF185" s="1535">
        <f t="shared" si="53"/>
        <v>646468025.96937537</v>
      </c>
      <c r="BG185" s="1535">
        <f t="shared" si="53"/>
        <v>640346748.47878861</v>
      </c>
      <c r="BH185" s="1535">
        <f t="shared" si="53"/>
        <v>634357099.10763717</v>
      </c>
      <c r="BI185" s="1535">
        <f t="shared" si="53"/>
        <v>628493887.19101214</v>
      </c>
      <c r="BJ185" s="1535">
        <f t="shared" si="53"/>
        <v>622752216.48231053</v>
      </c>
      <c r="BK185" s="1535">
        <f t="shared" si="53"/>
        <v>617127463.54389453</v>
      </c>
      <c r="BL185" s="1535">
        <f t="shared" si="53"/>
        <v>611615258.07165527</v>
      </c>
      <c r="BM185" s="1535">
        <f t="shared" si="53"/>
        <v>606211464.95034528</v>
      </c>
      <c r="BN185" s="1536">
        <f t="shared" si="53"/>
        <v>600912167.86092758</v>
      </c>
    </row>
    <row r="186" spans="1:66" hidden="1" x14ac:dyDescent="0.15">
      <c r="A186" s="1123"/>
      <c r="C186" s="1529"/>
      <c r="D186" s="274"/>
      <c r="E186" s="1675"/>
      <c r="F186" s="1604"/>
      <c r="G186" s="189"/>
      <c r="H186" s="189"/>
      <c r="I186" s="189"/>
      <c r="J186" s="189"/>
      <c r="K186" s="189"/>
      <c r="L186" s="189"/>
      <c r="M186" s="189"/>
      <c r="N186" s="189"/>
      <c r="O186" s="189"/>
      <c r="P186" s="189"/>
      <c r="Q186" s="189"/>
      <c r="R186" s="189"/>
      <c r="S186" s="189"/>
      <c r="T186" s="189"/>
      <c r="U186" s="189"/>
      <c r="V186" s="189"/>
      <c r="W186" s="189"/>
      <c r="X186" s="189"/>
      <c r="Y186" s="189"/>
      <c r="Z186" s="189"/>
      <c r="AA186" s="189"/>
      <c r="AB186" s="189"/>
      <c r="AC186" s="189"/>
      <c r="AD186" s="189"/>
      <c r="AE186" s="189"/>
      <c r="AF186" s="189"/>
      <c r="AG186" s="189"/>
      <c r="AH186" s="189"/>
      <c r="AI186" s="189"/>
      <c r="AJ186" s="189"/>
      <c r="AK186" s="189"/>
      <c r="AL186" s="189"/>
      <c r="AM186" s="189"/>
      <c r="AN186" s="189"/>
      <c r="AO186" s="189"/>
      <c r="AP186" s="189"/>
      <c r="AQ186" s="189"/>
      <c r="AR186" s="189"/>
      <c r="AS186" s="189"/>
      <c r="AT186" s="189"/>
      <c r="AU186" s="189"/>
      <c r="AV186" s="189"/>
      <c r="AW186" s="189"/>
      <c r="AX186" s="189"/>
      <c r="AY186" s="189"/>
      <c r="AZ186" s="189"/>
      <c r="BA186" s="189"/>
      <c r="BB186" s="189"/>
      <c r="BC186" s="189"/>
      <c r="BD186" s="189"/>
      <c r="BE186" s="189"/>
      <c r="BF186" s="189"/>
      <c r="BG186" s="189"/>
      <c r="BH186" s="189"/>
      <c r="BI186" s="189"/>
      <c r="BJ186" s="189"/>
      <c r="BK186" s="189"/>
      <c r="BL186" s="189"/>
      <c r="BM186" s="189"/>
      <c r="BN186" s="1521"/>
    </row>
    <row r="187" spans="1:66" hidden="1" x14ac:dyDescent="0.15">
      <c r="A187" s="1123"/>
      <c r="C187" s="1529"/>
      <c r="D187" s="274"/>
      <c r="E187" s="1675"/>
      <c r="F187" s="1604"/>
      <c r="G187" s="189">
        <f>G171-$G$167</f>
        <v>-405639140.38182306</v>
      </c>
      <c r="H187" s="189">
        <f t="shared" ref="H187:BN192" si="54">H171-$G$167</f>
        <v>-652423674.44646287</v>
      </c>
      <c r="I187" s="189">
        <f t="shared" si="54"/>
        <v>-773220134.9286958</v>
      </c>
      <c r="J187" s="189">
        <f t="shared" si="54"/>
        <v>-849851301.69817483</v>
      </c>
      <c r="K187" s="189">
        <f t="shared" si="54"/>
        <v>-904591389.13012326</v>
      </c>
      <c r="L187" s="189">
        <f t="shared" si="54"/>
        <v>-946488470.08396113</v>
      </c>
      <c r="M187" s="189">
        <f t="shared" si="54"/>
        <v>-980043069.18156099</v>
      </c>
      <c r="N187" s="189">
        <f t="shared" si="54"/>
        <v>-1007793403.4995445</v>
      </c>
      <c r="O187" s="189">
        <f t="shared" si="54"/>
        <v>-1031300112.2710807</v>
      </c>
      <c r="P187" s="189">
        <f t="shared" si="54"/>
        <v>-1051585473.4451032</v>
      </c>
      <c r="Q187" s="189">
        <f t="shared" si="54"/>
        <v>-1069352400.4757761</v>
      </c>
      <c r="R187" s="189">
        <f t="shared" si="54"/>
        <v>-1085103138.2081735</v>
      </c>
      <c r="S187" s="189">
        <f t="shared" si="54"/>
        <v>-1099207920.8421857</v>
      </c>
      <c r="T187" s="189">
        <f t="shared" si="54"/>
        <v>-1111946817.4862533</v>
      </c>
      <c r="U187" s="189">
        <f t="shared" si="54"/>
        <v>-1123536356.2845666</v>
      </c>
      <c r="V187" s="189">
        <f t="shared" si="54"/>
        <v>-1134147084.94064</v>
      </c>
      <c r="W187" s="189">
        <f t="shared" si="54"/>
        <v>-1143915513.2478137</v>
      </c>
      <c r="X187" s="189">
        <f t="shared" si="54"/>
        <v>-1152952451.9578691</v>
      </c>
      <c r="Y187" s="189">
        <f t="shared" si="54"/>
        <v>-1161348970.6054306</v>
      </c>
      <c r="Z187" s="189">
        <f t="shared" si="54"/>
        <v>-1169180740.8970871</v>
      </c>
      <c r="AA187" s="189">
        <f t="shared" si="54"/>
        <v>-1176511260.2295442</v>
      </c>
      <c r="AB187" s="189">
        <f t="shared" si="54"/>
        <v>-1183394282.5216255</v>
      </c>
      <c r="AC187" s="189">
        <f t="shared" si="54"/>
        <v>-1189875677.7119615</v>
      </c>
      <c r="AD187" s="189">
        <f t="shared" si="54"/>
        <v>-1195994872.7075434</v>
      </c>
      <c r="AE187" s="189">
        <f t="shared" si="54"/>
        <v>-1201785981.1641841</v>
      </c>
      <c r="AF187" s="189">
        <f t="shared" si="54"/>
        <v>-1207278698.8147533</v>
      </c>
      <c r="AG187" s="189">
        <f t="shared" si="54"/>
        <v>-1212499019.9761763</v>
      </c>
      <c r="AH187" s="189">
        <f t="shared" si="54"/>
        <v>-1217469816.1300073</v>
      </c>
      <c r="AI187" s="189">
        <f t="shared" si="54"/>
        <v>-1222211307.0171952</v>
      </c>
      <c r="AJ187" s="189">
        <f t="shared" si="54"/>
        <v>-1226741447.1686578</v>
      </c>
      <c r="AK187" s="189">
        <f t="shared" si="54"/>
        <v>-1231076245.3164062</v>
      </c>
      <c r="AL187" s="189">
        <f t="shared" si="54"/>
        <v>-1235230030.0935166</v>
      </c>
      <c r="AM187" s="189">
        <f t="shared" si="54"/>
        <v>-1239215672.4238899</v>
      </c>
      <c r="AN187" s="189">
        <f t="shared" si="54"/>
        <v>-1243044772.7392554</v>
      </c>
      <c r="AO187" s="189">
        <f t="shared" si="54"/>
        <v>-1246727819.441144</v>
      </c>
      <c r="AP187" s="189">
        <f t="shared" si="54"/>
        <v>-1250274323.7072999</v>
      </c>
      <c r="AQ187" s="189">
        <f t="shared" si="54"/>
        <v>-1253692934.723156</v>
      </c>
      <c r="AR187" s="189">
        <f t="shared" si="54"/>
        <v>-1256991538.625349</v>
      </c>
      <c r="AS187" s="189">
        <f t="shared" si="54"/>
        <v>-1260177343.8215268</v>
      </c>
      <c r="AT187" s="189">
        <f t="shared" si="54"/>
        <v>-1263256954.8586743</v>
      </c>
      <c r="AU187" s="189">
        <f t="shared" si="54"/>
        <v>-1266236436.6209161</v>
      </c>
      <c r="AV187" s="189">
        <f t="shared" si="54"/>
        <v>-1269121370.32464</v>
      </c>
      <c r="AW187" s="189">
        <f t="shared" si="54"/>
        <v>-1271916902.5268011</v>
      </c>
      <c r="AX187" s="189">
        <f t="shared" si="54"/>
        <v>-1274627788.1583049</v>
      </c>
      <c r="AY187" s="189">
        <f t="shared" si="54"/>
        <v>-1277258428.4284315</v>
      </c>
      <c r="AZ187" s="189">
        <f t="shared" si="54"/>
        <v>-1279812904.3105738</v>
      </c>
      <c r="BA187" s="189">
        <f t="shared" si="54"/>
        <v>-1282295006.2080889</v>
      </c>
      <c r="BB187" s="189">
        <f t="shared" si="54"/>
        <v>-1284708260.3070393</v>
      </c>
      <c r="BC187" s="189">
        <f t="shared" si="54"/>
        <v>-1287055952.0463428</v>
      </c>
      <c r="BD187" s="189">
        <f t="shared" si="54"/>
        <v>-1289341147.0723519</v>
      </c>
      <c r="BE187" s="189">
        <f t="shared" si="54"/>
        <v>-1291566709.9918327</v>
      </c>
      <c r="BF187" s="189">
        <f t="shared" si="54"/>
        <v>-1293735321.1928072</v>
      </c>
      <c r="BG187" s="189">
        <f t="shared" si="54"/>
        <v>-1295849491.9652469</v>
      </c>
      <c r="BH187" s="189">
        <f t="shared" si="54"/>
        <v>-1297911578.1219456</v>
      </c>
      <c r="BI187" s="189">
        <f t="shared" si="54"/>
        <v>-1299923792.2930641</v>
      </c>
      <c r="BJ187" s="189">
        <f t="shared" si="54"/>
        <v>-1301888215.0450106</v>
      </c>
      <c r="BK187" s="189">
        <f t="shared" si="54"/>
        <v>-1303806804.9548478</v>
      </c>
      <c r="BL187" s="189">
        <f t="shared" si="54"/>
        <v>-1305681407.7547607</v>
      </c>
      <c r="BM187" s="189">
        <f t="shared" si="54"/>
        <v>-1307513764.6468136</v>
      </c>
      <c r="BN187" s="1521">
        <f t="shared" si="54"/>
        <v>-1309305519.8759308</v>
      </c>
    </row>
    <row r="188" spans="1:66" hidden="1" x14ac:dyDescent="0.15">
      <c r="A188" s="1123"/>
      <c r="C188" s="1529"/>
      <c r="D188" s="274"/>
      <c r="E188" s="1675"/>
      <c r="F188" s="1604"/>
      <c r="G188" s="189">
        <f>G172-$G$167</f>
        <v>-405639140.38182306</v>
      </c>
      <c r="H188" s="189">
        <f t="shared" ref="H188:V188" si="55">H172-$G$167</f>
        <v>-590727540.93030298</v>
      </c>
      <c r="I188" s="189">
        <f t="shared" si="55"/>
        <v>-685844671.47379363</v>
      </c>
      <c r="J188" s="189">
        <f t="shared" si="55"/>
        <v>-748052681.39651108</v>
      </c>
      <c r="K188" s="189">
        <f t="shared" si="55"/>
        <v>-793496743.46040618</v>
      </c>
      <c r="L188" s="189">
        <f t="shared" si="55"/>
        <v>-828902242.35847807</v>
      </c>
      <c r="M188" s="189">
        <f t="shared" si="55"/>
        <v>-857678727.04295146</v>
      </c>
      <c r="N188" s="189">
        <f t="shared" si="55"/>
        <v>-881779050.79278791</v>
      </c>
      <c r="O188" s="189">
        <f t="shared" si="55"/>
        <v>-902419683.77971458</v>
      </c>
      <c r="P188" s="189">
        <f t="shared" si="55"/>
        <v>-920406503.54709864</v>
      </c>
      <c r="Q188" s="189">
        <f t="shared" si="55"/>
        <v>-936299176.04732621</v>
      </c>
      <c r="R188" s="189">
        <f t="shared" si="55"/>
        <v>-950501177.61046004</v>
      </c>
      <c r="S188" s="189">
        <f t="shared" si="55"/>
        <v>-963312348.44987559</v>
      </c>
      <c r="T188" s="189">
        <f t="shared" si="55"/>
        <v>-974961189.59226215</v>
      </c>
      <c r="U188" s="189">
        <f t="shared" si="55"/>
        <v>-985625567.41948438</v>
      </c>
      <c r="V188" s="189">
        <f t="shared" si="55"/>
        <v>-995446464.77962315</v>
      </c>
      <c r="W188" s="189">
        <f t="shared" si="54"/>
        <v>-1004537392.947208</v>
      </c>
      <c r="X188" s="189">
        <f t="shared" si="54"/>
        <v>-1012991002.8185108</v>
      </c>
      <c r="Y188" s="189">
        <f t="shared" si="54"/>
        <v>-1020883834.7762489</v>
      </c>
      <c r="Z188" s="189">
        <f t="shared" si="54"/>
        <v>-1028279799.6207874</v>
      </c>
      <c r="AA188" s="189">
        <f t="shared" si="54"/>
        <v>-1035232774.7791626</v>
      </c>
      <c r="AB188" s="189">
        <f t="shared" si="54"/>
        <v>-1041788571.2459806</v>
      </c>
      <c r="AC188" s="189">
        <f t="shared" si="54"/>
        <v>-1047986444.8980732</v>
      </c>
      <c r="AD188" s="189">
        <f t="shared" si="54"/>
        <v>-1053860272.5746444</v>
      </c>
      <c r="AE188" s="189">
        <f t="shared" si="54"/>
        <v>-1059439477.8977795</v>
      </c>
      <c r="AF188" s="189">
        <f t="shared" si="54"/>
        <v>-1064749767.7881478</v>
      </c>
      <c r="AG188" s="189">
        <f t="shared" si="54"/>
        <v>-1069813724.0490851</v>
      </c>
      <c r="AH188" s="189">
        <f t="shared" si="54"/>
        <v>-1074651282.7591763</v>
      </c>
      <c r="AI188" s="189">
        <f t="shared" si="54"/>
        <v>-1079280125.9305987</v>
      </c>
      <c r="AJ188" s="189">
        <f t="shared" si="54"/>
        <v>-1083716003.9123151</v>
      </c>
      <c r="AK188" s="189">
        <f t="shared" si="54"/>
        <v>-1087973002.6480422</v>
      </c>
      <c r="AL188" s="189">
        <f t="shared" si="54"/>
        <v>-1092063766.6684332</v>
      </c>
      <c r="AM188" s="189">
        <f t="shared" si="54"/>
        <v>-1095999686.2825286</v>
      </c>
      <c r="AN188" s="189">
        <f t="shared" si="54"/>
        <v>-1099791055.6108804</v>
      </c>
      <c r="AO188" s="189">
        <f t="shared" si="54"/>
        <v>-1103447206.7139101</v>
      </c>
      <c r="AP188" s="189">
        <f t="shared" si="54"/>
        <v>-1106976624.0014877</v>
      </c>
      <c r="AQ188" s="189">
        <f t="shared" si="54"/>
        <v>-1110387042.2823198</v>
      </c>
      <c r="AR188" s="189">
        <f t="shared" si="54"/>
        <v>-1113685531.165565</v>
      </c>
      <c r="AS188" s="189">
        <f t="shared" si="54"/>
        <v>-1116878568.018749</v>
      </c>
      <c r="AT188" s="189">
        <f t="shared" si="54"/>
        <v>-1119972101.2834227</v>
      </c>
      <c r="AU188" s="189">
        <f t="shared" si="54"/>
        <v>-1122971605.629034</v>
      </c>
      <c r="AV188" s="189">
        <f t="shared" si="54"/>
        <v>-1125882130.1680417</v>
      </c>
      <c r="AW188" s="189">
        <f t="shared" si="54"/>
        <v>-1128708340.7476189</v>
      </c>
      <c r="AX188" s="189">
        <f t="shared" si="54"/>
        <v>-1131454557.1648369</v>
      </c>
      <c r="AY188" s="189">
        <f t="shared" si="54"/>
        <v>-1134124786.0148585</v>
      </c>
      <c r="AZ188" s="189">
        <f t="shared" si="54"/>
        <v>-1136722749.7691157</v>
      </c>
      <c r="BA188" s="189">
        <f t="shared" si="54"/>
        <v>-1139251912.5877819</v>
      </c>
      <c r="BB188" s="189">
        <f t="shared" si="54"/>
        <v>-1141715503.2942014</v>
      </c>
      <c r="BC188" s="189">
        <f t="shared" si="54"/>
        <v>-1144116535.8752947</v>
      </c>
      <c r="BD188" s="189">
        <f t="shared" si="54"/>
        <v>-1146457827.818866</v>
      </c>
      <c r="BE188" s="189">
        <f t="shared" si="54"/>
        <v>-1148742016.5542862</v>
      </c>
      <c r="BF188" s="189">
        <f t="shared" si="54"/>
        <v>-1150971574.2256792</v>
      </c>
      <c r="BG188" s="189">
        <f t="shared" si="54"/>
        <v>-1153148820.9952171</v>
      </c>
      <c r="BH188" s="189">
        <f t="shared" si="54"/>
        <v>-1155275937.0474758</v>
      </c>
      <c r="BI188" s="189">
        <f t="shared" si="54"/>
        <v>-1157354973.4431372</v>
      </c>
      <c r="BJ188" s="189">
        <f t="shared" si="54"/>
        <v>-1159387861.9510534</v>
      </c>
      <c r="BK188" s="189">
        <f t="shared" si="54"/>
        <v>-1161376423.9711785</v>
      </c>
      <c r="BL188" s="189">
        <f t="shared" si="54"/>
        <v>-1163322378.6467624</v>
      </c>
      <c r="BM188" s="189">
        <f t="shared" si="54"/>
        <v>-1165227350.2520442</v>
      </c>
      <c r="BN188" s="1521">
        <f t="shared" si="54"/>
        <v>-1167092874.9312215</v>
      </c>
    </row>
    <row r="189" spans="1:66" hidden="1" x14ac:dyDescent="0.15">
      <c r="A189" s="1123"/>
      <c r="C189" s="1529"/>
      <c r="D189" s="274"/>
      <c r="E189" s="1675"/>
      <c r="F189" s="1604"/>
      <c r="G189" s="189">
        <f>G173-$G$167</f>
        <v>-405639140.38182306</v>
      </c>
      <c r="H189" s="189">
        <f t="shared" si="54"/>
        <v>-529031407.41414285</v>
      </c>
      <c r="I189" s="189">
        <f t="shared" si="54"/>
        <v>-595409060.43102098</v>
      </c>
      <c r="J189" s="189">
        <f t="shared" si="54"/>
        <v>-640084447.74323094</v>
      </c>
      <c r="K189" s="189">
        <f t="shared" si="54"/>
        <v>-673416744.26155484</v>
      </c>
      <c r="L189" s="189">
        <f t="shared" si="54"/>
        <v>-699824335.45842111</v>
      </c>
      <c r="M189" s="189">
        <f t="shared" si="54"/>
        <v>-721587712.81649423</v>
      </c>
      <c r="N189" s="189">
        <f t="shared" si="54"/>
        <v>-740032184.03941011</v>
      </c>
      <c r="O189" s="189">
        <f t="shared" si="54"/>
        <v>-755993502.79866672</v>
      </c>
      <c r="P189" s="189">
        <f t="shared" si="54"/>
        <v>-770031250.90590167</v>
      </c>
      <c r="Q189" s="189">
        <f t="shared" si="54"/>
        <v>-782537712.54018164</v>
      </c>
      <c r="R189" s="189">
        <f t="shared" si="54"/>
        <v>-793798082.98308134</v>
      </c>
      <c r="S189" s="189">
        <f t="shared" si="54"/>
        <v>-804025923.75743926</v>
      </c>
      <c r="T189" s="189">
        <f t="shared" si="54"/>
        <v>-813385122.60534704</v>
      </c>
      <c r="U189" s="189">
        <f t="shared" si="54"/>
        <v>-822004071.83442509</v>
      </c>
      <c r="V189" s="189">
        <f t="shared" si="54"/>
        <v>-829985146.70597136</v>
      </c>
      <c r="W189" s="189">
        <f t="shared" si="54"/>
        <v>-837411232.23128116</v>
      </c>
      <c r="X189" s="189">
        <f t="shared" si="54"/>
        <v>-844350333.5893023</v>
      </c>
      <c r="Y189" s="189">
        <f t="shared" si="54"/>
        <v>-850858905.96504509</v>
      </c>
      <c r="Z189" s="189">
        <f t="shared" si="54"/>
        <v>-856984306.88581383</v>
      </c>
      <c r="AA189" s="189">
        <f t="shared" si="54"/>
        <v>-862766633.79207826</v>
      </c>
      <c r="AB189" s="189">
        <f t="shared" si="54"/>
        <v>-868240122.35666561</v>
      </c>
      <c r="AC189" s="189">
        <f t="shared" si="54"/>
        <v>-873434225.38805866</v>
      </c>
      <c r="AD189" s="189">
        <f t="shared" si="54"/>
        <v>-878374455.75527549</v>
      </c>
      <c r="AE189" s="189">
        <f t="shared" si="54"/>
        <v>-883083052.46277487</v>
      </c>
      <c r="AF189" s="189">
        <f t="shared" si="54"/>
        <v>-887579512.45219767</v>
      </c>
      <c r="AG189" s="189">
        <f t="shared" si="54"/>
        <v>-891881019.23879802</v>
      </c>
      <c r="AH189" s="189">
        <f t="shared" si="54"/>
        <v>-896002791.41531456</v>
      </c>
      <c r="AI189" s="189">
        <f t="shared" si="54"/>
        <v>-899958368.28671563</v>
      </c>
      <c r="AJ189" s="189">
        <f t="shared" si="54"/>
        <v>-903759845.7214849</v>
      </c>
      <c r="AK189" s="189">
        <f t="shared" si="54"/>
        <v>-907418072.24212122</v>
      </c>
      <c r="AL189" s="189">
        <f t="shared" si="54"/>
        <v>-910942813.10587645</v>
      </c>
      <c r="AM189" s="189">
        <f t="shared" si="54"/>
        <v>-914342888.423998</v>
      </c>
      <c r="AN189" s="189">
        <f t="shared" si="54"/>
        <v>-917626290.07865536</v>
      </c>
      <c r="AO189" s="189">
        <f t="shared" si="54"/>
        <v>-920800281.21177566</v>
      </c>
      <c r="AP189" s="189">
        <f t="shared" si="54"/>
        <v>-923871481.30087435</v>
      </c>
      <c r="AQ189" s="189">
        <f t="shared" si="54"/>
        <v>-926845939.24711776</v>
      </c>
      <c r="AR189" s="189">
        <f t="shared" si="54"/>
        <v>-929729196.43904281</v>
      </c>
      <c r="AS189" s="189">
        <f t="shared" si="54"/>
        <v>-932526341.39118552</v>
      </c>
      <c r="AT189" s="189">
        <f t="shared" si="54"/>
        <v>-935242057.26773477</v>
      </c>
      <c r="AU189" s="189">
        <f t="shared" si="54"/>
        <v>-937880663.37032449</v>
      </c>
      <c r="AV189" s="189">
        <f t="shared" si="54"/>
        <v>-940446151.48337281</v>
      </c>
      <c r="AW189" s="189">
        <f t="shared" si="54"/>
        <v>-942942217.82024598</v>
      </c>
      <c r="AX189" s="189">
        <f t="shared" si="54"/>
        <v>-945372291.1915015</v>
      </c>
      <c r="AY189" s="189">
        <f t="shared" si="54"/>
        <v>-947739557.91674054</v>
      </c>
      <c r="AZ189" s="189">
        <f t="shared" si="54"/>
        <v>-950046983.9197551</v>
      </c>
      <c r="BA189" s="189">
        <f t="shared" si="54"/>
        <v>-952297334.3790952</v>
      </c>
      <c r="BB189" s="189">
        <f t="shared" si="54"/>
        <v>-954493191.25025022</v>
      </c>
      <c r="BC189" s="189">
        <f t="shared" si="54"/>
        <v>-956636968.92904937</v>
      </c>
      <c r="BD189" s="189">
        <f t="shared" si="54"/>
        <v>-958730928.28699958</v>
      </c>
      <c r="BE189" s="189">
        <f t="shared" si="54"/>
        <v>-960777189.27663457</v>
      </c>
      <c r="BF189" s="189">
        <f t="shared" si="54"/>
        <v>-962777742.27748024</v>
      </c>
      <c r="BG189" s="189">
        <f t="shared" si="54"/>
        <v>-964734458.33002663</v>
      </c>
      <c r="BH189" s="189">
        <f t="shared" si="54"/>
        <v>-966649098.38542044</v>
      </c>
      <c r="BI189" s="189">
        <f t="shared" si="54"/>
        <v>-968523321.6818459</v>
      </c>
      <c r="BJ189" s="189">
        <f t="shared" si="54"/>
        <v>-970358693.34428549</v>
      </c>
      <c r="BK189" s="189">
        <f t="shared" si="54"/>
        <v>-972156691.29212117</v>
      </c>
      <c r="BL189" s="189">
        <f t="shared" si="54"/>
        <v>-973918712.52854633</v>
      </c>
      <c r="BM189" s="189">
        <f t="shared" si="54"/>
        <v>-975646078.87672579</v>
      </c>
      <c r="BN189" s="1521">
        <f t="shared" si="54"/>
        <v>-977340042.21983874</v>
      </c>
    </row>
    <row r="190" spans="1:66" ht="5.25" hidden="1" customHeight="1" x14ac:dyDescent="0.15">
      <c r="A190" s="1123"/>
      <c r="C190" s="1529"/>
      <c r="D190" s="274"/>
      <c r="E190" s="1675"/>
      <c r="F190" s="1604"/>
      <c r="G190" s="189"/>
      <c r="H190" s="189"/>
      <c r="I190" s="189"/>
      <c r="J190" s="189"/>
      <c r="K190" s="189"/>
      <c r="L190" s="189"/>
      <c r="M190" s="189"/>
      <c r="N190" s="189"/>
      <c r="O190" s="189"/>
      <c r="P190" s="189"/>
      <c r="Q190" s="189"/>
      <c r="R190" s="189"/>
      <c r="S190" s="189"/>
      <c r="T190" s="189"/>
      <c r="U190" s="189"/>
      <c r="V190" s="189"/>
      <c r="W190" s="189"/>
      <c r="X190" s="189"/>
      <c r="Y190" s="189"/>
      <c r="Z190" s="189"/>
      <c r="AA190" s="189"/>
      <c r="AB190" s="189"/>
      <c r="AC190" s="189"/>
      <c r="AD190" s="189"/>
      <c r="AE190" s="189"/>
      <c r="AF190" s="189"/>
      <c r="AG190" s="189"/>
      <c r="AH190" s="189"/>
      <c r="AI190" s="189"/>
      <c r="AJ190" s="189"/>
      <c r="AK190" s="189"/>
      <c r="AL190" s="189"/>
      <c r="AM190" s="189"/>
      <c r="AN190" s="189"/>
      <c r="AO190" s="189"/>
      <c r="AP190" s="189"/>
      <c r="AQ190" s="189"/>
      <c r="AR190" s="189"/>
      <c r="AS190" s="189"/>
      <c r="AT190" s="189"/>
      <c r="AU190" s="189"/>
      <c r="AV190" s="189"/>
      <c r="AW190" s="189"/>
      <c r="AX190" s="189"/>
      <c r="AY190" s="189"/>
      <c r="AZ190" s="189"/>
      <c r="BA190" s="189"/>
      <c r="BB190" s="189"/>
      <c r="BC190" s="189"/>
      <c r="BD190" s="189"/>
      <c r="BE190" s="189"/>
      <c r="BF190" s="189"/>
      <c r="BG190" s="189"/>
      <c r="BH190" s="189"/>
      <c r="BI190" s="189"/>
      <c r="BJ190" s="189"/>
      <c r="BK190" s="189"/>
      <c r="BL190" s="189"/>
      <c r="BM190" s="189"/>
      <c r="BN190" s="1521"/>
    </row>
    <row r="191" spans="1:66" hidden="1" x14ac:dyDescent="0.15">
      <c r="A191" s="1123"/>
      <c r="C191" s="1529"/>
      <c r="D191" s="274"/>
      <c r="E191" s="1675"/>
      <c r="F191" s="1604"/>
      <c r="G191" s="189">
        <f>G175-$G$167</f>
        <v>2220570607.1509762</v>
      </c>
      <c r="H191" s="189">
        <f t="shared" si="54"/>
        <v>1448544123.5797765</v>
      </c>
      <c r="I191" s="189">
        <f t="shared" si="54"/>
        <v>1070651453.0872304</v>
      </c>
      <c r="J191" s="189">
        <f t="shared" si="54"/>
        <v>830922936.72281718</v>
      </c>
      <c r="K191" s="189">
        <f t="shared" si="54"/>
        <v>659677208.66030478</v>
      </c>
      <c r="L191" s="189">
        <f t="shared" si="54"/>
        <v>528608800.32877994</v>
      </c>
      <c r="M191" s="189">
        <f t="shared" si="54"/>
        <v>423638530.42452335</v>
      </c>
      <c r="N191" s="189">
        <f t="shared" si="54"/>
        <v>336825987.23724937</v>
      </c>
      <c r="O191" s="189">
        <f t="shared" si="54"/>
        <v>263288957.12308502</v>
      </c>
      <c r="P191" s="189">
        <f t="shared" si="54"/>
        <v>199829404.78723907</v>
      </c>
      <c r="Q191" s="189">
        <f t="shared" si="54"/>
        <v>144248376.37577581</v>
      </c>
      <c r="R191" s="189">
        <f t="shared" si="54"/>
        <v>94974678.122019291</v>
      </c>
      <c r="S191" s="189">
        <f t="shared" si="54"/>
        <v>50850090.737542391</v>
      </c>
      <c r="T191" s="189">
        <f t="shared" si="54"/>
        <v>10998462.198614597</v>
      </c>
      <c r="U191" s="189">
        <f t="shared" si="54"/>
        <v>-25257581.635680914</v>
      </c>
      <c r="V191" s="189">
        <f t="shared" si="54"/>
        <v>-58451572.351204872</v>
      </c>
      <c r="W191" s="189">
        <f t="shared" si="54"/>
        <v>-89010559.301453829</v>
      </c>
      <c r="X191" s="189">
        <f t="shared" si="54"/>
        <v>-117281196.44253659</v>
      </c>
      <c r="Y191" s="189">
        <f t="shared" si="54"/>
        <v>-143548380.44694042</v>
      </c>
      <c r="Z191" s="189">
        <f t="shared" si="54"/>
        <v>-168048838.31121325</v>
      </c>
      <c r="AA191" s="189">
        <f t="shared" si="54"/>
        <v>-190981211.62397981</v>
      </c>
      <c r="AB191" s="189">
        <f t="shared" si="54"/>
        <v>-212513661.04038382</v>
      </c>
      <c r="AC191" s="189">
        <f t="shared" si="54"/>
        <v>-232789683.42726374</v>
      </c>
      <c r="AD191" s="189">
        <f t="shared" si="54"/>
        <v>-251932619.64338946</v>
      </c>
      <c r="AE191" s="189">
        <f t="shared" si="54"/>
        <v>-270049188.87940454</v>
      </c>
      <c r="AF191" s="189">
        <f t="shared" si="54"/>
        <v>-287232289.55097103</v>
      </c>
      <c r="AG191" s="189">
        <f t="shared" si="54"/>
        <v>-303563240.77788234</v>
      </c>
      <c r="AH191" s="189">
        <f t="shared" si="54"/>
        <v>-319113592.38211322</v>
      </c>
      <c r="AI191" s="189">
        <f t="shared" si="54"/>
        <v>-333946598.63347602</v>
      </c>
      <c r="AJ191" s="189">
        <f t="shared" si="54"/>
        <v>-348118427.4495492</v>
      </c>
      <c r="AK191" s="189">
        <f t="shared" si="54"/>
        <v>-361679159.62298703</v>
      </c>
      <c r="AL191" s="189">
        <f t="shared" si="54"/>
        <v>-374673620.02196836</v>
      </c>
      <c r="AM191" s="189">
        <f t="shared" si="54"/>
        <v>-387142073.30147815</v>
      </c>
      <c r="AN191" s="189">
        <f t="shared" si="54"/>
        <v>-399120809.58216786</v>
      </c>
      <c r="AO191" s="189">
        <f t="shared" si="54"/>
        <v>-410642640.17363739</v>
      </c>
      <c r="AP191" s="189">
        <f t="shared" si="54"/>
        <v>-421737319.29503369</v>
      </c>
      <c r="AQ191" s="189">
        <f t="shared" si="54"/>
        <v>-432431904.55854082</v>
      </c>
      <c r="AR191" s="189">
        <f t="shared" si="54"/>
        <v>-442751066.49855685</v>
      </c>
      <c r="AS191" s="189">
        <f t="shared" si="54"/>
        <v>-452717355.48125148</v>
      </c>
      <c r="AT191" s="189">
        <f t="shared" si="54"/>
        <v>-462351432.78997517</v>
      </c>
      <c r="AU191" s="189">
        <f t="shared" si="54"/>
        <v>-471672271.45795107</v>
      </c>
      <c r="AV191" s="189">
        <f t="shared" si="54"/>
        <v>-480697331.44018888</v>
      </c>
      <c r="AW191" s="189">
        <f t="shared" si="54"/>
        <v>-489442712.92823267</v>
      </c>
      <c r="AX191" s="189">
        <f t="shared" si="54"/>
        <v>-497923290.97331166</v>
      </c>
      <c r="AY191" s="189">
        <f t="shared" si="54"/>
        <v>-506152834.06434894</v>
      </c>
      <c r="AZ191" s="189">
        <f t="shared" si="54"/>
        <v>-514144108.88281584</v>
      </c>
      <c r="BA191" s="189">
        <f t="shared" si="54"/>
        <v>-521908973.1076622</v>
      </c>
      <c r="BB191" s="189">
        <f t="shared" si="54"/>
        <v>-529458457.85571599</v>
      </c>
      <c r="BC191" s="189">
        <f t="shared" si="54"/>
        <v>-536802841.1043396</v>
      </c>
      <c r="BD191" s="189">
        <f t="shared" si="54"/>
        <v>-543951713.24452806</v>
      </c>
      <c r="BE191" s="189">
        <f t="shared" si="54"/>
        <v>-550914035.74664712</v>
      </c>
      <c r="BF191" s="189">
        <f t="shared" si="54"/>
        <v>-557698193.7817812</v>
      </c>
      <c r="BG191" s="189">
        <f t="shared" si="54"/>
        <v>-564312043.52444029</v>
      </c>
      <c r="BH191" s="189">
        <f t="shared" si="54"/>
        <v>-570762954.76331019</v>
      </c>
      <c r="BI191" s="189">
        <f t="shared" si="54"/>
        <v>-577057849.36279881</v>
      </c>
      <c r="BJ191" s="189">
        <f t="shared" si="54"/>
        <v>-583203236.04669523</v>
      </c>
      <c r="BK191" s="189">
        <f t="shared" si="54"/>
        <v>-589205241.91436815</v>
      </c>
      <c r="BL191" s="189">
        <f t="shared" si="54"/>
        <v>-595069641.04778528</v>
      </c>
      <c r="BM191" s="189">
        <f t="shared" si="54"/>
        <v>-600801880.52292418</v>
      </c>
      <c r="BN191" s="1521">
        <f t="shared" si="54"/>
        <v>-606407104.10064411</v>
      </c>
    </row>
    <row r="192" spans="1:66" hidden="1" x14ac:dyDescent="0.15">
      <c r="A192" s="1123"/>
      <c r="C192" s="1529"/>
      <c r="D192" s="274"/>
      <c r="E192" s="1675"/>
      <c r="F192" s="1604"/>
      <c r="G192" s="189">
        <f>G176-$G$167</f>
        <v>2220570607.1509762</v>
      </c>
      <c r="H192" s="189">
        <f t="shared" si="54"/>
        <v>1641550744.4725764</v>
      </c>
      <c r="I192" s="189">
        <f t="shared" si="54"/>
        <v>1343991806.6760948</v>
      </c>
      <c r="J192" s="189">
        <f t="shared" si="54"/>
        <v>1149383861.1959364</v>
      </c>
      <c r="K192" s="189">
        <f t="shared" si="54"/>
        <v>1007219282.0120938</v>
      </c>
      <c r="L192" s="189">
        <f t="shared" si="54"/>
        <v>896458764.06892705</v>
      </c>
      <c r="M192" s="189">
        <f t="shared" si="54"/>
        <v>806436071.33942533</v>
      </c>
      <c r="N192" s="189">
        <f t="shared" si="54"/>
        <v>731042010.41079211</v>
      </c>
      <c r="O192" s="189">
        <f t="shared" si="54"/>
        <v>666471046.25382972</v>
      </c>
      <c r="P192" s="189">
        <f t="shared" si="54"/>
        <v>610202118.10452628</v>
      </c>
      <c r="Q192" s="189">
        <f t="shared" si="54"/>
        <v>560484399.32039189</v>
      </c>
      <c r="R192" s="189">
        <f t="shared" si="54"/>
        <v>516055677.85283399</v>
      </c>
      <c r="S192" s="189">
        <f t="shared" si="54"/>
        <v>475977950.89530444</v>
      </c>
      <c r="T192" s="189">
        <f t="shared" si="54"/>
        <v>439536389.032758</v>
      </c>
      <c r="U192" s="189">
        <f t="shared" si="54"/>
        <v>406174565.34866714</v>
      </c>
      <c r="V192" s="189">
        <f t="shared" si="54"/>
        <v>375451437.24341989</v>
      </c>
      <c r="W192" s="189">
        <f t="shared" si="54"/>
        <v>347011902.60151029</v>
      </c>
      <c r="X192" s="189">
        <f t="shared" si="54"/>
        <v>320566117.71000171</v>
      </c>
      <c r="Y192" s="189">
        <f t="shared" si="54"/>
        <v>295874638.05611467</v>
      </c>
      <c r="Z192" s="189">
        <f t="shared" si="54"/>
        <v>272737528.78309369</v>
      </c>
      <c r="AA192" s="189">
        <f t="shared" si="54"/>
        <v>250986242.85983419</v>
      </c>
      <c r="AB192" s="189">
        <f t="shared" si="54"/>
        <v>230477467.81657982</v>
      </c>
      <c r="AC192" s="189">
        <f t="shared" si="54"/>
        <v>211088397.83543491</v>
      </c>
      <c r="AD192" s="189">
        <f t="shared" si="54"/>
        <v>192713054.56915545</v>
      </c>
      <c r="AE192" s="189">
        <f t="shared" si="54"/>
        <v>175259390.85774422</v>
      </c>
      <c r="AF192" s="189">
        <f t="shared" si="54"/>
        <v>158646986.65525484</v>
      </c>
      <c r="AG192" s="189">
        <f t="shared" si="54"/>
        <v>142805198.35232282</v>
      </c>
      <c r="AH192" s="189">
        <f t="shared" si="54"/>
        <v>127671659.07209086</v>
      </c>
      <c r="AI192" s="189">
        <f t="shared" si="54"/>
        <v>113191053.42887115</v>
      </c>
      <c r="AJ192" s="189">
        <f t="shared" si="54"/>
        <v>99314108.940613747</v>
      </c>
      <c r="AK192" s="189">
        <f t="shared" si="54"/>
        <v>85996759.954515219</v>
      </c>
      <c r="AL192" s="189">
        <f t="shared" si="54"/>
        <v>73199450.051153421</v>
      </c>
      <c r="AM192" s="189">
        <f t="shared" si="54"/>
        <v>60886546.445560932</v>
      </c>
      <c r="AN192" s="189">
        <f t="shared" si="54"/>
        <v>49025845.605530262</v>
      </c>
      <c r="AO192" s="189">
        <f t="shared" si="54"/>
        <v>37588153.652201891</v>
      </c>
      <c r="AP192" s="189">
        <f t="shared" ref="H192:BN193" si="56">AP176-$G$167</f>
        <v>26546928.447747946</v>
      </c>
      <c r="AQ192" s="189">
        <f t="shared" si="56"/>
        <v>15877972.86332655</v>
      </c>
      <c r="AR192" s="189">
        <f t="shared" si="56"/>
        <v>5559170.741944313</v>
      </c>
      <c r="AS192" s="189">
        <f t="shared" si="56"/>
        <v>-4429741.3388721943</v>
      </c>
      <c r="AT192" s="189">
        <f t="shared" si="56"/>
        <v>-14107372.140123844</v>
      </c>
      <c r="AU192" s="189">
        <f t="shared" si="56"/>
        <v>-23490848.301528215</v>
      </c>
      <c r="AV192" s="189">
        <f t="shared" si="56"/>
        <v>-32595965.174894571</v>
      </c>
      <c r="AW192" s="189">
        <f t="shared" si="56"/>
        <v>-41437319.127047777</v>
      </c>
      <c r="AX192" s="189">
        <f t="shared" si="56"/>
        <v>-50028423.961660862</v>
      </c>
      <c r="AY192" s="189">
        <f t="shared" si="56"/>
        <v>-58381813.679641962</v>
      </c>
      <c r="AZ192" s="189">
        <f t="shared" si="56"/>
        <v>-66509133.445633888</v>
      </c>
      <c r="BA192" s="189">
        <f t="shared" si="56"/>
        <v>-74421220.338252783</v>
      </c>
      <c r="BB192" s="189">
        <f t="shared" si="56"/>
        <v>-82128175.221971273</v>
      </c>
      <c r="BC192" s="189">
        <f t="shared" si="56"/>
        <v>-89639426.879402637</v>
      </c>
      <c r="BD192" s="189">
        <f t="shared" si="56"/>
        <v>-96963789.376670837</v>
      </c>
      <c r="BE192" s="189">
        <f t="shared" si="56"/>
        <v>-104109513.49549913</v>
      </c>
      <c r="BF192" s="189">
        <f t="shared" si="56"/>
        <v>-111084332.94878697</v>
      </c>
      <c r="BG192" s="189">
        <f t="shared" si="56"/>
        <v>-117895505.99787664</v>
      </c>
      <c r="BH192" s="189">
        <f t="shared" si="56"/>
        <v>-124549853.00627923</v>
      </c>
      <c r="BI192" s="189">
        <f t="shared" si="56"/>
        <v>-131053790.39377642</v>
      </c>
      <c r="BJ192" s="189">
        <f t="shared" si="56"/>
        <v>-137413361.39447641</v>
      </c>
      <c r="BK192" s="189">
        <f t="shared" si="56"/>
        <v>-143634263.9708035</v>
      </c>
      <c r="BL192" s="189">
        <f t="shared" si="56"/>
        <v>-149721876.19121289</v>
      </c>
      <c r="BM192" s="189">
        <f t="shared" si="56"/>
        <v>-155681279.34142637</v>
      </c>
      <c r="BN192" s="1521">
        <f t="shared" si="56"/>
        <v>-161517279.00623202</v>
      </c>
    </row>
    <row r="193" spans="1:66" hidden="1" x14ac:dyDescent="0.15">
      <c r="A193" s="1123"/>
      <c r="C193" s="1529"/>
      <c r="D193" s="274"/>
      <c r="E193" s="1675"/>
      <c r="F193" s="1604"/>
      <c r="G193" s="189">
        <f>G177-$G$167</f>
        <v>2220570607.1509762</v>
      </c>
      <c r="H193" s="189">
        <f t="shared" si="56"/>
        <v>1834557365.3653767</v>
      </c>
      <c r="I193" s="189">
        <f t="shared" si="56"/>
        <v>1626905349.2430575</v>
      </c>
      <c r="J193" s="189">
        <f t="shared" si="56"/>
        <v>1487145447.7583368</v>
      </c>
      <c r="K193" s="189">
        <f t="shared" si="56"/>
        <v>1382870616.4042218</v>
      </c>
      <c r="L193" s="189">
        <f t="shared" si="56"/>
        <v>1300258633.2482498</v>
      </c>
      <c r="M193" s="189">
        <f t="shared" si="56"/>
        <v>1232175340.4435828</v>
      </c>
      <c r="N193" s="189">
        <f t="shared" si="56"/>
        <v>1174474721.9120009</v>
      </c>
      <c r="O193" s="189">
        <f t="shared" si="56"/>
        <v>1124542254.1357167</v>
      </c>
      <c r="P193" s="189">
        <f t="shared" si="56"/>
        <v>1080627373.6932976</v>
      </c>
      <c r="Q193" s="189">
        <f t="shared" si="56"/>
        <v>1041502881.4149349</v>
      </c>
      <c r="R193" s="189">
        <f t="shared" si="56"/>
        <v>1006276588.8529227</v>
      </c>
      <c r="S193" s="189">
        <f t="shared" si="56"/>
        <v>974280402.47324634</v>
      </c>
      <c r="T193" s="189">
        <f t="shared" si="56"/>
        <v>945001625.32872272</v>
      </c>
      <c r="U193" s="189">
        <f t="shared" si="56"/>
        <v>918038602.33936048</v>
      </c>
      <c r="V193" s="189">
        <f t="shared" si="56"/>
        <v>893071068.65029883</v>
      </c>
      <c r="W193" s="189">
        <f t="shared" si="56"/>
        <v>869839731.57914233</v>
      </c>
      <c r="X193" s="189">
        <f t="shared" si="56"/>
        <v>848131847.65164304</v>
      </c>
      <c r="Y193" s="189">
        <f t="shared" si="56"/>
        <v>827770805.72752786</v>
      </c>
      <c r="Z193" s="189">
        <f t="shared" si="56"/>
        <v>808608455.25346494</v>
      </c>
      <c r="AA193" s="189">
        <f t="shared" si="56"/>
        <v>790519357.71247792</v>
      </c>
      <c r="AB193" s="189">
        <f t="shared" si="56"/>
        <v>773396412.20293927</v>
      </c>
      <c r="AC193" s="189">
        <f t="shared" si="56"/>
        <v>757147480.25981212</v>
      </c>
      <c r="AD193" s="189">
        <f t="shared" si="56"/>
        <v>741692748.89712787</v>
      </c>
      <c r="AE193" s="189">
        <f t="shared" si="56"/>
        <v>726962646.89773154</v>
      </c>
      <c r="AF193" s="189">
        <f t="shared" si="56"/>
        <v>712896181.15541959</v>
      </c>
      <c r="AG193" s="189">
        <f t="shared" si="56"/>
        <v>699439595.75348783</v>
      </c>
      <c r="AH193" s="189">
        <f t="shared" si="56"/>
        <v>686545281.72534823</v>
      </c>
      <c r="AI193" s="189">
        <f t="shared" si="56"/>
        <v>674170883.49128556</v>
      </c>
      <c r="AJ193" s="189">
        <f t="shared" si="56"/>
        <v>662278561.03492236</v>
      </c>
      <c r="AK193" s="189">
        <f t="shared" si="56"/>
        <v>650834376.46501708</v>
      </c>
      <c r="AL193" s="189">
        <f t="shared" si="56"/>
        <v>639807780.71476674</v>
      </c>
      <c r="AM193" s="189">
        <f t="shared" si="56"/>
        <v>629171181.45754123</v>
      </c>
      <c r="AN193" s="189">
        <f t="shared" si="56"/>
        <v>618899577.35072589</v>
      </c>
      <c r="AO193" s="189">
        <f t="shared" si="56"/>
        <v>608970246.80059028</v>
      </c>
      <c r="AP193" s="189">
        <f t="shared" si="56"/>
        <v>599362481.81597638</v>
      </c>
      <c r="AQ193" s="189">
        <f t="shared" si="56"/>
        <v>590057359.36382461</v>
      </c>
      <c r="AR193" s="189">
        <f t="shared" si="56"/>
        <v>581037544.0842731</v>
      </c>
      <c r="AS193" s="189">
        <f t="shared" si="56"/>
        <v>572287117.36232877</v>
      </c>
      <c r="AT193" s="189">
        <f t="shared" si="56"/>
        <v>563791428.65761638</v>
      </c>
      <c r="AU193" s="189">
        <f t="shared" si="56"/>
        <v>555536965.71635938</v>
      </c>
      <c r="AV193" s="189">
        <f t="shared" si="56"/>
        <v>547511240.8707273</v>
      </c>
      <c r="AW193" s="189">
        <f t="shared" si="56"/>
        <v>539702691.10029483</v>
      </c>
      <c r="AX193" s="189">
        <f t="shared" si="56"/>
        <v>532100589.91214299</v>
      </c>
      <c r="AY193" s="189">
        <f t="shared" si="56"/>
        <v>524694969.40805268</v>
      </c>
      <c r="AZ193" s="189">
        <f t="shared" si="56"/>
        <v>517476551.16332841</v>
      </c>
      <c r="BA193" s="189">
        <f t="shared" si="56"/>
        <v>510436684.75309348</v>
      </c>
      <c r="BB193" s="189">
        <f t="shared" si="56"/>
        <v>503567292.93691301</v>
      </c>
      <c r="BC193" s="189">
        <f t="shared" si="56"/>
        <v>496860822.65831685</v>
      </c>
      <c r="BD193" s="189">
        <f t="shared" si="56"/>
        <v>490310201.13745642</v>
      </c>
      <c r="BE193" s="189">
        <f t="shared" si="56"/>
        <v>483908796.43726134</v>
      </c>
      <c r="BF193" s="189">
        <f t="shared" si="56"/>
        <v>477650381.96937537</v>
      </c>
      <c r="BG193" s="189">
        <f t="shared" si="56"/>
        <v>471529104.47878861</v>
      </c>
      <c r="BH193" s="189">
        <f t="shared" si="56"/>
        <v>465539455.10763717</v>
      </c>
      <c r="BI193" s="189">
        <f t="shared" si="56"/>
        <v>459676243.19101214</v>
      </c>
      <c r="BJ193" s="189">
        <f t="shared" si="56"/>
        <v>453934572.48231053</v>
      </c>
      <c r="BK193" s="189">
        <f t="shared" si="56"/>
        <v>448309819.54389453</v>
      </c>
      <c r="BL193" s="189">
        <f t="shared" si="56"/>
        <v>442797614.07165527</v>
      </c>
      <c r="BM193" s="189">
        <f t="shared" si="56"/>
        <v>437393820.95034528</v>
      </c>
      <c r="BN193" s="1521">
        <f t="shared" si="56"/>
        <v>432094523.86092758</v>
      </c>
    </row>
    <row r="194" spans="1:66" hidden="1" x14ac:dyDescent="0.15">
      <c r="A194" s="1123"/>
      <c r="C194" s="1529"/>
      <c r="D194" s="274"/>
      <c r="E194" s="1675"/>
      <c r="F194" s="1604"/>
      <c r="G194" s="189"/>
      <c r="H194" s="189"/>
      <c r="I194" s="189"/>
      <c r="J194" s="189"/>
      <c r="K194" s="189"/>
      <c r="L194" s="189"/>
      <c r="M194" s="189"/>
      <c r="N194" s="189"/>
      <c r="O194" s="189"/>
      <c r="P194" s="189"/>
      <c r="Q194" s="189"/>
      <c r="R194" s="189"/>
      <c r="S194" s="189"/>
      <c r="T194" s="189"/>
      <c r="U194" s="189"/>
      <c r="V194" s="189"/>
      <c r="W194" s="189"/>
      <c r="X194" s="189"/>
      <c r="Y194" s="189"/>
      <c r="Z194" s="189"/>
      <c r="AA194" s="189"/>
      <c r="AB194" s="189"/>
      <c r="AC194" s="189"/>
      <c r="AD194" s="189"/>
      <c r="AE194" s="189"/>
      <c r="AF194" s="189"/>
      <c r="AG194" s="189"/>
      <c r="AH194" s="189"/>
      <c r="AI194" s="189"/>
      <c r="AJ194" s="189"/>
      <c r="AK194" s="189"/>
      <c r="AL194" s="189"/>
      <c r="AM194" s="189"/>
      <c r="AN194" s="189"/>
      <c r="AO194" s="189"/>
      <c r="AP194" s="189"/>
      <c r="AQ194" s="189"/>
      <c r="AR194" s="189"/>
      <c r="AS194" s="189"/>
      <c r="AT194" s="189"/>
      <c r="AU194" s="189"/>
      <c r="AV194" s="189"/>
      <c r="AW194" s="189"/>
      <c r="AX194" s="189"/>
      <c r="AY194" s="189"/>
      <c r="AZ194" s="189"/>
      <c r="BA194" s="189"/>
      <c r="BB194" s="189"/>
      <c r="BC194" s="189"/>
      <c r="BD194" s="189"/>
      <c r="BE194" s="189"/>
      <c r="BF194" s="189"/>
      <c r="BG194" s="189"/>
      <c r="BH194" s="189"/>
      <c r="BI194" s="189"/>
      <c r="BJ194" s="189"/>
      <c r="BK194" s="189"/>
      <c r="BL194" s="189"/>
      <c r="BM194" s="189"/>
      <c r="BN194" s="1521"/>
    </row>
    <row r="195" spans="1:66" hidden="1" x14ac:dyDescent="0.15">
      <c r="A195" s="1123"/>
      <c r="C195" s="1529"/>
      <c r="D195" s="274"/>
      <c r="E195" s="1675"/>
      <c r="F195" s="1604"/>
      <c r="G195" s="189">
        <f>G171-$G$168</f>
        <v>-238719801.28390813</v>
      </c>
      <c r="H195" s="189">
        <f t="shared" ref="H195:BN200" si="57">H171-$G$168</f>
        <v>-485504335.34854794</v>
      </c>
      <c r="I195" s="189">
        <f t="shared" si="57"/>
        <v>-606300795.83078086</v>
      </c>
      <c r="J195" s="189">
        <f t="shared" si="57"/>
        <v>-682931962.6002599</v>
      </c>
      <c r="K195" s="189">
        <f t="shared" si="57"/>
        <v>-737672050.03220832</v>
      </c>
      <c r="L195" s="189">
        <f t="shared" si="57"/>
        <v>-779569130.9860462</v>
      </c>
      <c r="M195" s="189">
        <f t="shared" si="57"/>
        <v>-813123730.08364606</v>
      </c>
      <c r="N195" s="189">
        <f t="shared" si="57"/>
        <v>-840874064.40162957</v>
      </c>
      <c r="O195" s="189">
        <f t="shared" si="57"/>
        <v>-864380773.1731658</v>
      </c>
      <c r="P195" s="189">
        <f t="shared" si="57"/>
        <v>-884666134.34718823</v>
      </c>
      <c r="Q195" s="189">
        <f t="shared" si="57"/>
        <v>-902433061.37786114</v>
      </c>
      <c r="R195" s="189">
        <f t="shared" si="57"/>
        <v>-918183799.11025858</v>
      </c>
      <c r="S195" s="189">
        <f t="shared" si="57"/>
        <v>-932288581.7442708</v>
      </c>
      <c r="T195" s="189">
        <f t="shared" si="57"/>
        <v>-945027478.38833833</v>
      </c>
      <c r="U195" s="189">
        <f t="shared" si="57"/>
        <v>-956617017.18665171</v>
      </c>
      <c r="V195" s="189">
        <f t="shared" si="57"/>
        <v>-967227745.84272504</v>
      </c>
      <c r="W195" s="189">
        <f t="shared" si="57"/>
        <v>-976996174.14989877</v>
      </c>
      <c r="X195" s="189">
        <f t="shared" si="57"/>
        <v>-986033112.85995424</v>
      </c>
      <c r="Y195" s="189">
        <f t="shared" si="57"/>
        <v>-994429631.50751579</v>
      </c>
      <c r="Z195" s="189">
        <f t="shared" si="57"/>
        <v>-1002261401.7991723</v>
      </c>
      <c r="AA195" s="189">
        <f t="shared" si="57"/>
        <v>-1009591921.1316292</v>
      </c>
      <c r="AB195" s="189">
        <f t="shared" si="57"/>
        <v>-1016474943.4237106</v>
      </c>
      <c r="AC195" s="189">
        <f t="shared" si="57"/>
        <v>-1022956338.6140466</v>
      </c>
      <c r="AD195" s="189">
        <f t="shared" si="57"/>
        <v>-1029075533.6096286</v>
      </c>
      <c r="AE195" s="189">
        <f t="shared" si="57"/>
        <v>-1034866642.0662693</v>
      </c>
      <c r="AF195" s="189">
        <f t="shared" si="57"/>
        <v>-1040359359.7168384</v>
      </c>
      <c r="AG195" s="189">
        <f t="shared" si="57"/>
        <v>-1045579680.8782613</v>
      </c>
      <c r="AH195" s="189">
        <f t="shared" si="57"/>
        <v>-1050550477.0320923</v>
      </c>
      <c r="AI195" s="189">
        <f t="shared" si="57"/>
        <v>-1055291967.9192802</v>
      </c>
      <c r="AJ195" s="189">
        <f t="shared" si="57"/>
        <v>-1059822108.0707428</v>
      </c>
      <c r="AK195" s="189">
        <f t="shared" si="57"/>
        <v>-1064156906.2184913</v>
      </c>
      <c r="AL195" s="189">
        <f t="shared" si="57"/>
        <v>-1068310690.9956017</v>
      </c>
      <c r="AM195" s="189">
        <f t="shared" si="57"/>
        <v>-1072296333.3259749</v>
      </c>
      <c r="AN195" s="189">
        <f t="shared" si="57"/>
        <v>-1076125433.6413407</v>
      </c>
      <c r="AO195" s="189">
        <f t="shared" si="57"/>
        <v>-1079808480.3432293</v>
      </c>
      <c r="AP195" s="189">
        <f t="shared" si="57"/>
        <v>-1083354984.609385</v>
      </c>
      <c r="AQ195" s="189">
        <f t="shared" si="57"/>
        <v>-1086773595.625241</v>
      </c>
      <c r="AR195" s="189">
        <f t="shared" si="57"/>
        <v>-1090072199.5274343</v>
      </c>
      <c r="AS195" s="189">
        <f t="shared" si="57"/>
        <v>-1093258004.7236118</v>
      </c>
      <c r="AT195" s="189">
        <f t="shared" si="57"/>
        <v>-1096337615.7607594</v>
      </c>
      <c r="AU195" s="189">
        <f t="shared" si="57"/>
        <v>-1099317097.5230012</v>
      </c>
      <c r="AV195" s="189">
        <f t="shared" si="57"/>
        <v>-1102202031.2267251</v>
      </c>
      <c r="AW195" s="189">
        <f t="shared" si="57"/>
        <v>-1104997563.4288862</v>
      </c>
      <c r="AX195" s="189">
        <f t="shared" si="57"/>
        <v>-1107708449.06039</v>
      </c>
      <c r="AY195" s="189">
        <f t="shared" si="57"/>
        <v>-1110339089.3305163</v>
      </c>
      <c r="AZ195" s="189">
        <f t="shared" si="57"/>
        <v>-1112893565.2126589</v>
      </c>
      <c r="BA195" s="189">
        <f t="shared" si="57"/>
        <v>-1115375667.1101739</v>
      </c>
      <c r="BB195" s="189">
        <f t="shared" si="57"/>
        <v>-1117788921.2091246</v>
      </c>
      <c r="BC195" s="189">
        <f t="shared" si="57"/>
        <v>-1120136612.9484282</v>
      </c>
      <c r="BD195" s="189">
        <f t="shared" si="57"/>
        <v>-1122421807.974437</v>
      </c>
      <c r="BE195" s="189">
        <f t="shared" si="57"/>
        <v>-1124647370.8939178</v>
      </c>
      <c r="BF195" s="189">
        <f t="shared" si="57"/>
        <v>-1126815982.0948923</v>
      </c>
      <c r="BG195" s="189">
        <f t="shared" si="57"/>
        <v>-1128930152.867332</v>
      </c>
      <c r="BH195" s="189">
        <f t="shared" si="57"/>
        <v>-1130992239.0240307</v>
      </c>
      <c r="BI195" s="189">
        <f t="shared" si="57"/>
        <v>-1133004453.1951492</v>
      </c>
      <c r="BJ195" s="189">
        <f t="shared" si="57"/>
        <v>-1134968875.9470956</v>
      </c>
      <c r="BK195" s="189">
        <f t="shared" si="57"/>
        <v>-1136887465.8569329</v>
      </c>
      <c r="BL195" s="189">
        <f t="shared" si="57"/>
        <v>-1138762068.6568458</v>
      </c>
      <c r="BM195" s="189">
        <f t="shared" si="57"/>
        <v>-1140594425.5488987</v>
      </c>
      <c r="BN195" s="1521">
        <f t="shared" si="57"/>
        <v>-1142386180.7780161</v>
      </c>
    </row>
    <row r="196" spans="1:66" hidden="1" x14ac:dyDescent="0.15">
      <c r="A196" s="1123"/>
      <c r="C196" s="1529"/>
      <c r="D196" s="274"/>
      <c r="E196" s="1675"/>
      <c r="F196" s="1604"/>
      <c r="G196" s="189">
        <f>G172-$G$168</f>
        <v>-238719801.28390813</v>
      </c>
      <c r="H196" s="189">
        <f t="shared" ref="H196:V196" si="58">H172-$G$168</f>
        <v>-423808201.83238804</v>
      </c>
      <c r="I196" s="189">
        <f t="shared" si="58"/>
        <v>-518925332.37587869</v>
      </c>
      <c r="J196" s="189">
        <f t="shared" si="58"/>
        <v>-581133342.29859614</v>
      </c>
      <c r="K196" s="189">
        <f t="shared" si="58"/>
        <v>-626577404.36249125</v>
      </c>
      <c r="L196" s="189">
        <f t="shared" si="58"/>
        <v>-661982903.26056314</v>
      </c>
      <c r="M196" s="189">
        <f t="shared" si="58"/>
        <v>-690759387.94503653</v>
      </c>
      <c r="N196" s="189">
        <f t="shared" si="58"/>
        <v>-714859711.69487298</v>
      </c>
      <c r="O196" s="189">
        <f t="shared" si="58"/>
        <v>-735500344.68179965</v>
      </c>
      <c r="P196" s="189">
        <f t="shared" si="58"/>
        <v>-753487164.4491837</v>
      </c>
      <c r="Q196" s="189">
        <f t="shared" si="58"/>
        <v>-769379836.94941127</v>
      </c>
      <c r="R196" s="189">
        <f t="shared" si="58"/>
        <v>-783581838.51254511</v>
      </c>
      <c r="S196" s="189">
        <f t="shared" si="58"/>
        <v>-796393009.35196066</v>
      </c>
      <c r="T196" s="189">
        <f t="shared" si="58"/>
        <v>-808041850.49434721</v>
      </c>
      <c r="U196" s="189">
        <f t="shared" si="58"/>
        <v>-818706228.32156944</v>
      </c>
      <c r="V196" s="189">
        <f t="shared" si="58"/>
        <v>-828527125.68170822</v>
      </c>
      <c r="W196" s="189">
        <f t="shared" si="57"/>
        <v>-837618053.84929311</v>
      </c>
      <c r="X196" s="189">
        <f t="shared" si="57"/>
        <v>-846071663.72059584</v>
      </c>
      <c r="Y196" s="189">
        <f t="shared" si="57"/>
        <v>-853964495.678334</v>
      </c>
      <c r="Z196" s="189">
        <f t="shared" si="57"/>
        <v>-861360460.52287245</v>
      </c>
      <c r="AA196" s="189">
        <f t="shared" si="57"/>
        <v>-868313435.68124771</v>
      </c>
      <c r="AB196" s="189">
        <f t="shared" si="57"/>
        <v>-874869232.14806569</v>
      </c>
      <c r="AC196" s="189">
        <f t="shared" si="57"/>
        <v>-881067105.80015826</v>
      </c>
      <c r="AD196" s="189">
        <f t="shared" si="57"/>
        <v>-886940933.47672951</v>
      </c>
      <c r="AE196" s="189">
        <f t="shared" si="57"/>
        <v>-892520138.79986453</v>
      </c>
      <c r="AF196" s="189">
        <f t="shared" si="57"/>
        <v>-897830428.69023287</v>
      </c>
      <c r="AG196" s="189">
        <f t="shared" si="57"/>
        <v>-902894384.95117021</v>
      </c>
      <c r="AH196" s="189">
        <f t="shared" si="57"/>
        <v>-907731943.66126132</v>
      </c>
      <c r="AI196" s="189">
        <f t="shared" si="57"/>
        <v>-912360786.83268368</v>
      </c>
      <c r="AJ196" s="189">
        <f t="shared" si="57"/>
        <v>-916796664.8144002</v>
      </c>
      <c r="AK196" s="189">
        <f t="shared" si="57"/>
        <v>-921053663.55012739</v>
      </c>
      <c r="AL196" s="189">
        <f t="shared" si="57"/>
        <v>-925144427.57051837</v>
      </c>
      <c r="AM196" s="189">
        <f t="shared" si="57"/>
        <v>-929080347.1846137</v>
      </c>
      <c r="AN196" s="189">
        <f t="shared" si="57"/>
        <v>-932871716.51296532</v>
      </c>
      <c r="AO196" s="189">
        <f t="shared" si="57"/>
        <v>-936527867.61599505</v>
      </c>
      <c r="AP196" s="189">
        <f t="shared" si="57"/>
        <v>-940057284.90357268</v>
      </c>
      <c r="AQ196" s="189">
        <f t="shared" si="57"/>
        <v>-943467703.18440485</v>
      </c>
      <c r="AR196" s="189">
        <f t="shared" si="57"/>
        <v>-946766192.06765008</v>
      </c>
      <c r="AS196" s="189">
        <f t="shared" si="57"/>
        <v>-949959228.92083406</v>
      </c>
      <c r="AT196" s="189">
        <f t="shared" si="57"/>
        <v>-953052762.18550777</v>
      </c>
      <c r="AU196" s="189">
        <f t="shared" si="57"/>
        <v>-956052266.53111911</v>
      </c>
      <c r="AV196" s="189">
        <f t="shared" si="57"/>
        <v>-958962791.07012677</v>
      </c>
      <c r="AW196" s="189">
        <f t="shared" si="57"/>
        <v>-961789001.64970398</v>
      </c>
      <c r="AX196" s="189">
        <f t="shared" si="57"/>
        <v>-964535218.06692207</v>
      </c>
      <c r="AY196" s="189">
        <f t="shared" si="57"/>
        <v>-967205446.91694355</v>
      </c>
      <c r="AZ196" s="189">
        <f t="shared" si="57"/>
        <v>-969803410.67120075</v>
      </c>
      <c r="BA196" s="189">
        <f t="shared" si="57"/>
        <v>-972332573.48986697</v>
      </c>
      <c r="BB196" s="189">
        <f t="shared" si="57"/>
        <v>-974796164.19628644</v>
      </c>
      <c r="BC196" s="189">
        <f t="shared" si="57"/>
        <v>-977197196.77737975</v>
      </c>
      <c r="BD196" s="189">
        <f t="shared" si="57"/>
        <v>-979538488.72095108</v>
      </c>
      <c r="BE196" s="189">
        <f t="shared" si="57"/>
        <v>-981822677.45637131</v>
      </c>
      <c r="BF196" s="189">
        <f t="shared" si="57"/>
        <v>-984052235.12776423</v>
      </c>
      <c r="BG196" s="189">
        <f t="shared" si="57"/>
        <v>-986229481.89730215</v>
      </c>
      <c r="BH196" s="189">
        <f t="shared" si="57"/>
        <v>-988356597.94956088</v>
      </c>
      <c r="BI196" s="189">
        <f t="shared" si="57"/>
        <v>-990435634.34522235</v>
      </c>
      <c r="BJ196" s="189">
        <f t="shared" si="57"/>
        <v>-992468522.85313845</v>
      </c>
      <c r="BK196" s="189">
        <f t="shared" si="57"/>
        <v>-994457084.87326348</v>
      </c>
      <c r="BL196" s="189">
        <f t="shared" si="57"/>
        <v>-996403039.54884732</v>
      </c>
      <c r="BM196" s="189">
        <f t="shared" si="57"/>
        <v>-998308011.15412927</v>
      </c>
      <c r="BN196" s="1521">
        <f t="shared" si="57"/>
        <v>-1000173535.8333064</v>
      </c>
    </row>
    <row r="197" spans="1:66" hidden="1" x14ac:dyDescent="0.15">
      <c r="A197" s="1123"/>
      <c r="C197" s="1529"/>
      <c r="D197" s="274"/>
      <c r="E197" s="1675"/>
      <c r="F197" s="1604"/>
      <c r="G197" s="189">
        <f>G173-$G$168</f>
        <v>-238719801.28390813</v>
      </c>
      <c r="H197" s="189">
        <f t="shared" si="57"/>
        <v>-362112068.31622791</v>
      </c>
      <c r="I197" s="189">
        <f t="shared" si="57"/>
        <v>-428489721.33310604</v>
      </c>
      <c r="J197" s="189">
        <f t="shared" si="57"/>
        <v>-473165108.645316</v>
      </c>
      <c r="K197" s="189">
        <f t="shared" si="57"/>
        <v>-506497405.1636399</v>
      </c>
      <c r="L197" s="189">
        <f t="shared" si="57"/>
        <v>-532904996.36050618</v>
      </c>
      <c r="M197" s="189">
        <f t="shared" si="57"/>
        <v>-554668373.71857929</v>
      </c>
      <c r="N197" s="189">
        <f t="shared" si="57"/>
        <v>-573112844.94149518</v>
      </c>
      <c r="O197" s="189">
        <f t="shared" si="57"/>
        <v>-589074163.70075178</v>
      </c>
      <c r="P197" s="189">
        <f t="shared" si="57"/>
        <v>-603111911.80798674</v>
      </c>
      <c r="Q197" s="189">
        <f t="shared" si="57"/>
        <v>-615618373.4422667</v>
      </c>
      <c r="R197" s="189">
        <f t="shared" si="57"/>
        <v>-626878743.88516641</v>
      </c>
      <c r="S197" s="189">
        <f t="shared" si="57"/>
        <v>-637106584.65952432</v>
      </c>
      <c r="T197" s="189">
        <f t="shared" si="57"/>
        <v>-646465783.5074321</v>
      </c>
      <c r="U197" s="189">
        <f t="shared" si="57"/>
        <v>-655084732.73651016</v>
      </c>
      <c r="V197" s="189">
        <f t="shared" si="57"/>
        <v>-663065807.60805643</v>
      </c>
      <c r="W197" s="189">
        <f t="shared" si="57"/>
        <v>-670491893.13336623</v>
      </c>
      <c r="X197" s="189">
        <f t="shared" si="57"/>
        <v>-677430994.49138737</v>
      </c>
      <c r="Y197" s="189">
        <f t="shared" si="57"/>
        <v>-683939566.86713016</v>
      </c>
      <c r="Z197" s="189">
        <f t="shared" si="57"/>
        <v>-690064967.7878989</v>
      </c>
      <c r="AA197" s="189">
        <f t="shared" si="57"/>
        <v>-695847294.69416332</v>
      </c>
      <c r="AB197" s="189">
        <f t="shared" si="57"/>
        <v>-701320783.25875068</v>
      </c>
      <c r="AC197" s="189">
        <f t="shared" si="57"/>
        <v>-706514886.29014373</v>
      </c>
      <c r="AD197" s="189">
        <f t="shared" si="57"/>
        <v>-711455116.65736055</v>
      </c>
      <c r="AE197" s="189">
        <f t="shared" si="57"/>
        <v>-716163713.36485994</v>
      </c>
      <c r="AF197" s="189">
        <f t="shared" si="57"/>
        <v>-720660173.35428274</v>
      </c>
      <c r="AG197" s="189">
        <f t="shared" si="57"/>
        <v>-724961680.14088309</v>
      </c>
      <c r="AH197" s="189">
        <f t="shared" si="57"/>
        <v>-729083452.31739962</v>
      </c>
      <c r="AI197" s="189">
        <f t="shared" si="57"/>
        <v>-733039029.18880069</v>
      </c>
      <c r="AJ197" s="189">
        <f t="shared" si="57"/>
        <v>-736840506.62356997</v>
      </c>
      <c r="AK197" s="189">
        <f t="shared" si="57"/>
        <v>-740498733.14420629</v>
      </c>
      <c r="AL197" s="189">
        <f t="shared" si="57"/>
        <v>-744023474.00796151</v>
      </c>
      <c r="AM197" s="189">
        <f t="shared" si="57"/>
        <v>-747423549.32608306</v>
      </c>
      <c r="AN197" s="189">
        <f t="shared" si="57"/>
        <v>-750706950.98074043</v>
      </c>
      <c r="AO197" s="189">
        <f t="shared" si="57"/>
        <v>-753880942.11386073</v>
      </c>
      <c r="AP197" s="189">
        <f t="shared" si="57"/>
        <v>-756952142.20295942</v>
      </c>
      <c r="AQ197" s="189">
        <f t="shared" si="57"/>
        <v>-759926600.14920282</v>
      </c>
      <c r="AR197" s="189">
        <f t="shared" si="57"/>
        <v>-762809857.34112787</v>
      </c>
      <c r="AS197" s="189">
        <f t="shared" si="57"/>
        <v>-765607002.29327059</v>
      </c>
      <c r="AT197" s="189">
        <f t="shared" si="57"/>
        <v>-768322718.16981983</v>
      </c>
      <c r="AU197" s="189">
        <f t="shared" si="57"/>
        <v>-770961324.27240956</v>
      </c>
      <c r="AV197" s="189">
        <f t="shared" si="57"/>
        <v>-773526812.38545787</v>
      </c>
      <c r="AW197" s="189">
        <f t="shared" si="57"/>
        <v>-776022878.72233105</v>
      </c>
      <c r="AX197" s="189">
        <f t="shared" si="57"/>
        <v>-778452952.09358656</v>
      </c>
      <c r="AY197" s="189">
        <f t="shared" si="57"/>
        <v>-780820218.8188256</v>
      </c>
      <c r="AZ197" s="189">
        <f t="shared" si="57"/>
        <v>-783127644.82184017</v>
      </c>
      <c r="BA197" s="189">
        <f t="shared" si="57"/>
        <v>-785377995.28118026</v>
      </c>
      <c r="BB197" s="189">
        <f t="shared" si="57"/>
        <v>-787573852.15233529</v>
      </c>
      <c r="BC197" s="189">
        <f t="shared" si="57"/>
        <v>-789717629.83113444</v>
      </c>
      <c r="BD197" s="189">
        <f t="shared" si="57"/>
        <v>-791811589.18908465</v>
      </c>
      <c r="BE197" s="189">
        <f t="shared" si="57"/>
        <v>-793857850.17871964</v>
      </c>
      <c r="BF197" s="189">
        <f t="shared" si="57"/>
        <v>-795858403.17956531</v>
      </c>
      <c r="BG197" s="189">
        <f t="shared" si="57"/>
        <v>-797815119.23211169</v>
      </c>
      <c r="BH197" s="189">
        <f t="shared" si="57"/>
        <v>-799729759.28750551</v>
      </c>
      <c r="BI197" s="189">
        <f t="shared" si="57"/>
        <v>-801603982.58393097</v>
      </c>
      <c r="BJ197" s="189">
        <f t="shared" si="57"/>
        <v>-803439354.24637055</v>
      </c>
      <c r="BK197" s="189">
        <f t="shared" si="57"/>
        <v>-805237352.19420624</v>
      </c>
      <c r="BL197" s="189">
        <f t="shared" si="57"/>
        <v>-806999373.4306314</v>
      </c>
      <c r="BM197" s="189">
        <f t="shared" si="57"/>
        <v>-808726739.77881086</v>
      </c>
      <c r="BN197" s="1521">
        <f t="shared" si="57"/>
        <v>-810420703.1219238</v>
      </c>
    </row>
    <row r="198" spans="1:66" ht="8.25" hidden="1" customHeight="1" x14ac:dyDescent="0.15">
      <c r="A198" s="1123"/>
      <c r="C198" s="1529"/>
      <c r="D198" s="274"/>
      <c r="E198" s="1675"/>
      <c r="F198" s="1604"/>
      <c r="G198" s="189"/>
      <c r="H198" s="189"/>
      <c r="I198" s="189"/>
      <c r="J198" s="189"/>
      <c r="K198" s="189"/>
      <c r="L198" s="189"/>
      <c r="M198" s="189"/>
      <c r="N198" s="189"/>
      <c r="O198" s="189"/>
      <c r="P198" s="189"/>
      <c r="Q198" s="189"/>
      <c r="R198" s="189"/>
      <c r="S198" s="189"/>
      <c r="T198" s="189"/>
      <c r="U198" s="189"/>
      <c r="V198" s="189"/>
      <c r="W198" s="189"/>
      <c r="X198" s="189"/>
      <c r="Y198" s="189"/>
      <c r="Z198" s="189"/>
      <c r="AA198" s="189"/>
      <c r="AB198" s="189"/>
      <c r="AC198" s="189"/>
      <c r="AD198" s="189"/>
      <c r="AE198" s="189"/>
      <c r="AF198" s="189"/>
      <c r="AG198" s="189"/>
      <c r="AH198" s="189"/>
      <c r="AI198" s="189"/>
      <c r="AJ198" s="189"/>
      <c r="AK198" s="189"/>
      <c r="AL198" s="189"/>
      <c r="AM198" s="189"/>
      <c r="AN198" s="189"/>
      <c r="AO198" s="189"/>
      <c r="AP198" s="189"/>
      <c r="AQ198" s="189"/>
      <c r="AR198" s="189"/>
      <c r="AS198" s="189"/>
      <c r="AT198" s="189"/>
      <c r="AU198" s="189"/>
      <c r="AV198" s="189"/>
      <c r="AW198" s="189"/>
      <c r="AX198" s="189"/>
      <c r="AY198" s="189"/>
      <c r="AZ198" s="189"/>
      <c r="BA198" s="189"/>
      <c r="BB198" s="189"/>
      <c r="BC198" s="189"/>
      <c r="BD198" s="189"/>
      <c r="BE198" s="189"/>
      <c r="BF198" s="189"/>
      <c r="BG198" s="189"/>
      <c r="BH198" s="189"/>
      <c r="BI198" s="189"/>
      <c r="BJ198" s="189"/>
      <c r="BK198" s="189"/>
      <c r="BL198" s="189"/>
      <c r="BM198" s="189"/>
      <c r="BN198" s="1521"/>
    </row>
    <row r="199" spans="1:66" ht="12.75" hidden="1" customHeight="1" x14ac:dyDescent="0.15">
      <c r="A199" s="1123"/>
      <c r="C199" s="1529"/>
      <c r="D199" s="274"/>
      <c r="E199" s="1675"/>
      <c r="F199" s="1604"/>
      <c r="G199" s="189">
        <f>G175-$G$168</f>
        <v>2387489946.2488914</v>
      </c>
      <c r="H199" s="189">
        <f t="shared" si="57"/>
        <v>1615463462.6776915</v>
      </c>
      <c r="I199" s="189">
        <f t="shared" si="57"/>
        <v>1237570792.1851454</v>
      </c>
      <c r="J199" s="189">
        <f t="shared" si="57"/>
        <v>997842275.82073212</v>
      </c>
      <c r="K199" s="189">
        <f t="shared" si="57"/>
        <v>826596547.75821972</v>
      </c>
      <c r="L199" s="189">
        <f t="shared" si="57"/>
        <v>695528139.42669487</v>
      </c>
      <c r="M199" s="189">
        <f t="shared" si="57"/>
        <v>590557869.52243829</v>
      </c>
      <c r="N199" s="189">
        <f t="shared" si="57"/>
        <v>503745326.33516431</v>
      </c>
      <c r="O199" s="189">
        <f t="shared" si="57"/>
        <v>430208296.22099996</v>
      </c>
      <c r="P199" s="189">
        <f t="shared" si="57"/>
        <v>366748743.88515401</v>
      </c>
      <c r="Q199" s="189">
        <f t="shared" si="57"/>
        <v>311167715.47369075</v>
      </c>
      <c r="R199" s="189">
        <f t="shared" si="57"/>
        <v>261894017.21993423</v>
      </c>
      <c r="S199" s="189">
        <f t="shared" si="57"/>
        <v>217769429.83545732</v>
      </c>
      <c r="T199" s="189">
        <f t="shared" si="57"/>
        <v>177917801.29652953</v>
      </c>
      <c r="U199" s="189">
        <f t="shared" si="57"/>
        <v>141661757.46223402</v>
      </c>
      <c r="V199" s="189">
        <f t="shared" si="57"/>
        <v>108467766.74671006</v>
      </c>
      <c r="W199" s="189">
        <f t="shared" si="57"/>
        <v>77908779.796461105</v>
      </c>
      <c r="X199" s="189">
        <f t="shared" si="57"/>
        <v>49638142.655378342</v>
      </c>
      <c r="Y199" s="189">
        <f t="shared" si="57"/>
        <v>23370958.650974512</v>
      </c>
      <c r="Z199" s="189">
        <f t="shared" si="57"/>
        <v>-1129499.2132983208</v>
      </c>
      <c r="AA199" s="189">
        <f t="shared" si="57"/>
        <v>-24061872.526064873</v>
      </c>
      <c r="AB199" s="189">
        <f t="shared" si="57"/>
        <v>-45594321.942468882</v>
      </c>
      <c r="AC199" s="189">
        <f t="shared" si="57"/>
        <v>-65870344.329348803</v>
      </c>
      <c r="AD199" s="189">
        <f t="shared" si="57"/>
        <v>-85013280.545474529</v>
      </c>
      <c r="AE199" s="189">
        <f t="shared" si="57"/>
        <v>-103129849.78148961</v>
      </c>
      <c r="AF199" s="189">
        <f t="shared" si="57"/>
        <v>-120312950.4530561</v>
      </c>
      <c r="AG199" s="189">
        <f t="shared" si="57"/>
        <v>-136643901.6799674</v>
      </c>
      <c r="AH199" s="189">
        <f t="shared" si="57"/>
        <v>-152194253.28419828</v>
      </c>
      <c r="AI199" s="189">
        <f t="shared" si="57"/>
        <v>-167027259.53556108</v>
      </c>
      <c r="AJ199" s="189">
        <f t="shared" si="57"/>
        <v>-181199088.35163426</v>
      </c>
      <c r="AK199" s="189">
        <f t="shared" si="57"/>
        <v>-194759820.5250721</v>
      </c>
      <c r="AL199" s="189">
        <f t="shared" si="57"/>
        <v>-207754280.92405343</v>
      </c>
      <c r="AM199" s="189">
        <f t="shared" si="57"/>
        <v>-220222734.20356321</v>
      </c>
      <c r="AN199" s="189">
        <f t="shared" si="57"/>
        <v>-232201470.48425293</v>
      </c>
      <c r="AO199" s="189">
        <f t="shared" si="57"/>
        <v>-243723301.07572246</v>
      </c>
      <c r="AP199" s="189">
        <f t="shared" si="57"/>
        <v>-254817980.19711876</v>
      </c>
      <c r="AQ199" s="189">
        <f t="shared" si="57"/>
        <v>-265512565.46062589</v>
      </c>
      <c r="AR199" s="189">
        <f t="shared" si="57"/>
        <v>-275831727.40064192</v>
      </c>
      <c r="AS199" s="189">
        <f t="shared" si="57"/>
        <v>-285798016.38333654</v>
      </c>
      <c r="AT199" s="189">
        <f t="shared" si="57"/>
        <v>-295432093.69206023</v>
      </c>
      <c r="AU199" s="189">
        <f t="shared" si="57"/>
        <v>-304752932.36003613</v>
      </c>
      <c r="AV199" s="189">
        <f t="shared" si="57"/>
        <v>-313777992.34227395</v>
      </c>
      <c r="AW199" s="189">
        <f t="shared" si="57"/>
        <v>-322523373.83031774</v>
      </c>
      <c r="AX199" s="189">
        <f t="shared" si="57"/>
        <v>-331003951.87539673</v>
      </c>
      <c r="AY199" s="189">
        <f t="shared" si="57"/>
        <v>-339233494.966434</v>
      </c>
      <c r="AZ199" s="189">
        <f t="shared" si="57"/>
        <v>-347224769.7849009</v>
      </c>
      <c r="BA199" s="189">
        <f t="shared" si="57"/>
        <v>-354989634.00974727</v>
      </c>
      <c r="BB199" s="189">
        <f t="shared" si="57"/>
        <v>-362539118.75780106</v>
      </c>
      <c r="BC199" s="189">
        <f t="shared" si="57"/>
        <v>-369883502.00642467</v>
      </c>
      <c r="BD199" s="189">
        <f t="shared" si="57"/>
        <v>-377032374.14661312</v>
      </c>
      <c r="BE199" s="189">
        <f t="shared" si="57"/>
        <v>-383994696.64873219</v>
      </c>
      <c r="BF199" s="189">
        <f t="shared" si="57"/>
        <v>-390778854.68386626</v>
      </c>
      <c r="BG199" s="189">
        <f t="shared" si="57"/>
        <v>-397392704.42652535</v>
      </c>
      <c r="BH199" s="189">
        <f t="shared" si="57"/>
        <v>-403843615.66539526</v>
      </c>
      <c r="BI199" s="189">
        <f t="shared" si="57"/>
        <v>-410138510.26488388</v>
      </c>
      <c r="BJ199" s="189">
        <f t="shared" si="57"/>
        <v>-416283896.9487803</v>
      </c>
      <c r="BK199" s="189">
        <f t="shared" si="57"/>
        <v>-422285902.81645322</v>
      </c>
      <c r="BL199" s="189">
        <f t="shared" si="57"/>
        <v>-428150301.94987035</v>
      </c>
      <c r="BM199" s="189">
        <f t="shared" si="57"/>
        <v>-433882541.42500925</v>
      </c>
      <c r="BN199" s="1521">
        <f t="shared" si="57"/>
        <v>-439487765.00272918</v>
      </c>
    </row>
    <row r="200" spans="1:66" hidden="1" x14ac:dyDescent="0.15">
      <c r="A200" s="1123"/>
      <c r="C200" s="1529"/>
      <c r="D200" s="274"/>
      <c r="E200" s="1675"/>
      <c r="F200" s="1604"/>
      <c r="G200" s="189">
        <f>G176-$G$168</f>
        <v>2387489946.2488914</v>
      </c>
      <c r="H200" s="189">
        <f t="shared" si="57"/>
        <v>1808470083.5704913</v>
      </c>
      <c r="I200" s="189">
        <f t="shared" si="57"/>
        <v>1510911145.7740097</v>
      </c>
      <c r="J200" s="189">
        <f t="shared" si="57"/>
        <v>1316303200.2938514</v>
      </c>
      <c r="K200" s="189">
        <f t="shared" si="57"/>
        <v>1174138621.1100087</v>
      </c>
      <c r="L200" s="189">
        <f t="shared" si="57"/>
        <v>1063378103.166842</v>
      </c>
      <c r="M200" s="189">
        <f t="shared" si="57"/>
        <v>973355410.43734026</v>
      </c>
      <c r="N200" s="189">
        <f t="shared" si="57"/>
        <v>897961349.50870705</v>
      </c>
      <c r="O200" s="189">
        <f t="shared" si="57"/>
        <v>833390385.35174465</v>
      </c>
      <c r="P200" s="189">
        <f t="shared" si="57"/>
        <v>777121457.20244122</v>
      </c>
      <c r="Q200" s="189">
        <f t="shared" si="57"/>
        <v>727403738.41830683</v>
      </c>
      <c r="R200" s="189">
        <f t="shared" si="57"/>
        <v>682975016.95074892</v>
      </c>
      <c r="S200" s="189">
        <f t="shared" si="57"/>
        <v>642897289.99321938</v>
      </c>
      <c r="T200" s="189">
        <f t="shared" si="57"/>
        <v>606455728.13067293</v>
      </c>
      <c r="U200" s="189">
        <f t="shared" si="57"/>
        <v>573093904.44658208</v>
      </c>
      <c r="V200" s="189">
        <f t="shared" si="57"/>
        <v>542370776.34133482</v>
      </c>
      <c r="W200" s="189">
        <f t="shared" si="57"/>
        <v>513931241.69942522</v>
      </c>
      <c r="X200" s="189">
        <f t="shared" si="57"/>
        <v>487485456.80791664</v>
      </c>
      <c r="Y200" s="189">
        <f t="shared" si="57"/>
        <v>462793977.15402961</v>
      </c>
      <c r="Z200" s="189">
        <f t="shared" si="57"/>
        <v>439656867.88100863</v>
      </c>
      <c r="AA200" s="189">
        <f t="shared" si="57"/>
        <v>417905581.95774913</v>
      </c>
      <c r="AB200" s="189">
        <f t="shared" si="57"/>
        <v>397396806.91449475</v>
      </c>
      <c r="AC200" s="189">
        <f t="shared" si="57"/>
        <v>378007736.93334985</v>
      </c>
      <c r="AD200" s="189">
        <f t="shared" si="57"/>
        <v>359632393.66707039</v>
      </c>
      <c r="AE200" s="189">
        <f t="shared" si="57"/>
        <v>342178729.95565915</v>
      </c>
      <c r="AF200" s="189">
        <f t="shared" si="57"/>
        <v>325566325.75316978</v>
      </c>
      <c r="AG200" s="189">
        <f t="shared" si="57"/>
        <v>309724537.45023775</v>
      </c>
      <c r="AH200" s="189">
        <f t="shared" si="57"/>
        <v>294590998.1700058</v>
      </c>
      <c r="AI200" s="189">
        <f t="shared" si="57"/>
        <v>280110392.52678609</v>
      </c>
      <c r="AJ200" s="189">
        <f t="shared" si="57"/>
        <v>266233448.03852868</v>
      </c>
      <c r="AK200" s="189">
        <f t="shared" si="57"/>
        <v>252916099.05243015</v>
      </c>
      <c r="AL200" s="189">
        <f t="shared" si="57"/>
        <v>240118789.14906836</v>
      </c>
      <c r="AM200" s="189">
        <f t="shared" si="57"/>
        <v>227805885.54347587</v>
      </c>
      <c r="AN200" s="189">
        <f t="shared" si="57"/>
        <v>215945184.7034452</v>
      </c>
      <c r="AO200" s="189">
        <f t="shared" si="57"/>
        <v>204507492.75011683</v>
      </c>
      <c r="AP200" s="189">
        <f t="shared" ref="H200:BN201" si="59">AP176-$G$168</f>
        <v>193466267.54566288</v>
      </c>
      <c r="AQ200" s="189">
        <f t="shared" si="59"/>
        <v>182797311.96124148</v>
      </c>
      <c r="AR200" s="189">
        <f t="shared" si="59"/>
        <v>172478509.83985925</v>
      </c>
      <c r="AS200" s="189">
        <f t="shared" si="59"/>
        <v>162489597.75904274</v>
      </c>
      <c r="AT200" s="189">
        <f t="shared" si="59"/>
        <v>152811966.95779109</v>
      </c>
      <c r="AU200" s="189">
        <f t="shared" si="59"/>
        <v>143428490.79638672</v>
      </c>
      <c r="AV200" s="189">
        <f t="shared" si="59"/>
        <v>134323373.92302036</v>
      </c>
      <c r="AW200" s="189">
        <f t="shared" si="59"/>
        <v>125482019.97086716</v>
      </c>
      <c r="AX200" s="189">
        <f t="shared" si="59"/>
        <v>116890915.13625407</v>
      </c>
      <c r="AY200" s="189">
        <f t="shared" si="59"/>
        <v>108537525.41827297</v>
      </c>
      <c r="AZ200" s="189">
        <f t="shared" si="59"/>
        <v>100410205.65228105</v>
      </c>
      <c r="BA200" s="189">
        <f t="shared" si="59"/>
        <v>92498118.759662151</v>
      </c>
      <c r="BB200" s="189">
        <f t="shared" si="59"/>
        <v>84791163.875943661</v>
      </c>
      <c r="BC200" s="189">
        <f t="shared" si="59"/>
        <v>77279912.218512297</v>
      </c>
      <c r="BD200" s="189">
        <f t="shared" si="59"/>
        <v>69955549.721244097</v>
      </c>
      <c r="BE200" s="189">
        <f t="shared" si="59"/>
        <v>62809825.6024158</v>
      </c>
      <c r="BF200" s="189">
        <f t="shared" si="59"/>
        <v>55835006.14912796</v>
      </c>
      <c r="BG200" s="189">
        <f t="shared" si="59"/>
        <v>49023833.10003829</v>
      </c>
      <c r="BH200" s="189">
        <f t="shared" si="59"/>
        <v>42369486.091635704</v>
      </c>
      <c r="BI200" s="189">
        <f t="shared" si="59"/>
        <v>35865548.704138517</v>
      </c>
      <c r="BJ200" s="189">
        <f t="shared" si="59"/>
        <v>29505977.70343852</v>
      </c>
      <c r="BK200" s="189">
        <f t="shared" si="59"/>
        <v>23285075.127111435</v>
      </c>
      <c r="BL200" s="189">
        <f t="shared" si="59"/>
        <v>17197462.906702042</v>
      </c>
      <c r="BM200" s="189">
        <f t="shared" si="59"/>
        <v>11238059.756488562</v>
      </c>
      <c r="BN200" s="1521">
        <f t="shared" si="59"/>
        <v>5402060.0916829109</v>
      </c>
    </row>
    <row r="201" spans="1:66" hidden="1" x14ac:dyDescent="0.15">
      <c r="A201" s="1123"/>
      <c r="C201" s="1529"/>
      <c r="D201" s="274"/>
      <c r="E201" s="1675"/>
      <c r="F201" s="1604"/>
      <c r="G201" s="189">
        <f>G177-$G$168</f>
        <v>2387489946.2488914</v>
      </c>
      <c r="H201" s="189">
        <f t="shared" si="59"/>
        <v>2001476704.4632916</v>
      </c>
      <c r="I201" s="189">
        <f t="shared" si="59"/>
        <v>1793824688.3409724</v>
      </c>
      <c r="J201" s="189">
        <f t="shared" si="59"/>
        <v>1654064786.8562517</v>
      </c>
      <c r="K201" s="189">
        <f t="shared" si="59"/>
        <v>1549789955.5021367</v>
      </c>
      <c r="L201" s="189">
        <f t="shared" si="59"/>
        <v>1467177972.3461647</v>
      </c>
      <c r="M201" s="189">
        <f t="shared" si="59"/>
        <v>1399094679.5414977</v>
      </c>
      <c r="N201" s="189">
        <f t="shared" si="59"/>
        <v>1341394061.0099158</v>
      </c>
      <c r="O201" s="189">
        <f t="shared" si="59"/>
        <v>1291461593.2336316</v>
      </c>
      <c r="P201" s="189">
        <f t="shared" si="59"/>
        <v>1247546712.7912126</v>
      </c>
      <c r="Q201" s="189">
        <f t="shared" si="59"/>
        <v>1208422220.5128498</v>
      </c>
      <c r="R201" s="189">
        <f t="shared" si="59"/>
        <v>1173195927.9508376</v>
      </c>
      <c r="S201" s="189">
        <f t="shared" si="59"/>
        <v>1141199741.5711613</v>
      </c>
      <c r="T201" s="189">
        <f t="shared" si="59"/>
        <v>1111920964.4266376</v>
      </c>
      <c r="U201" s="189">
        <f t="shared" si="59"/>
        <v>1084957941.4372754</v>
      </c>
      <c r="V201" s="189">
        <f t="shared" si="59"/>
        <v>1059990407.7482138</v>
      </c>
      <c r="W201" s="189">
        <f t="shared" si="59"/>
        <v>1036759070.6770573</v>
      </c>
      <c r="X201" s="189">
        <f t="shared" si="59"/>
        <v>1015051186.749558</v>
      </c>
      <c r="Y201" s="189">
        <f t="shared" si="59"/>
        <v>994690144.82544279</v>
      </c>
      <c r="Z201" s="189">
        <f t="shared" si="59"/>
        <v>975527794.35137987</v>
      </c>
      <c r="AA201" s="189">
        <f t="shared" si="59"/>
        <v>957438696.81039286</v>
      </c>
      <c r="AB201" s="189">
        <f t="shared" si="59"/>
        <v>940315751.30085421</v>
      </c>
      <c r="AC201" s="189">
        <f t="shared" si="59"/>
        <v>924066819.35772705</v>
      </c>
      <c r="AD201" s="189">
        <f t="shared" si="59"/>
        <v>908612087.9950428</v>
      </c>
      <c r="AE201" s="189">
        <f t="shared" si="59"/>
        <v>893881985.99564648</v>
      </c>
      <c r="AF201" s="189">
        <f t="shared" si="59"/>
        <v>879815520.25333452</v>
      </c>
      <c r="AG201" s="189">
        <f t="shared" si="59"/>
        <v>866358934.85140276</v>
      </c>
      <c r="AH201" s="189">
        <f t="shared" si="59"/>
        <v>853464620.82326317</v>
      </c>
      <c r="AI201" s="189">
        <f t="shared" si="59"/>
        <v>841090222.5892005</v>
      </c>
      <c r="AJ201" s="189">
        <f t="shared" si="59"/>
        <v>829197900.1328373</v>
      </c>
      <c r="AK201" s="189">
        <f t="shared" si="59"/>
        <v>817753715.56293201</v>
      </c>
      <c r="AL201" s="189">
        <f t="shared" si="59"/>
        <v>806727119.81268167</v>
      </c>
      <c r="AM201" s="189">
        <f t="shared" si="59"/>
        <v>796090520.55545616</v>
      </c>
      <c r="AN201" s="189">
        <f t="shared" si="59"/>
        <v>785818916.44864082</v>
      </c>
      <c r="AO201" s="189">
        <f t="shared" si="59"/>
        <v>775889585.89850521</v>
      </c>
      <c r="AP201" s="189">
        <f t="shared" si="59"/>
        <v>766281820.91389132</v>
      </c>
      <c r="AQ201" s="189">
        <f t="shared" si="59"/>
        <v>756976698.46173954</v>
      </c>
      <c r="AR201" s="189">
        <f t="shared" si="59"/>
        <v>747956883.18218803</v>
      </c>
      <c r="AS201" s="189">
        <f t="shared" si="59"/>
        <v>739206456.4602437</v>
      </c>
      <c r="AT201" s="189">
        <f t="shared" si="59"/>
        <v>730710767.75553131</v>
      </c>
      <c r="AU201" s="189">
        <f t="shared" si="59"/>
        <v>722456304.81427431</v>
      </c>
      <c r="AV201" s="189">
        <f t="shared" si="59"/>
        <v>714430579.96864223</v>
      </c>
      <c r="AW201" s="189">
        <f t="shared" si="59"/>
        <v>706622030.19820976</v>
      </c>
      <c r="AX201" s="189">
        <f t="shared" si="59"/>
        <v>699019929.01005793</v>
      </c>
      <c r="AY201" s="189">
        <f t="shared" si="59"/>
        <v>691614308.50596762</v>
      </c>
      <c r="AZ201" s="189">
        <f t="shared" si="59"/>
        <v>684395890.26124334</v>
      </c>
      <c r="BA201" s="189">
        <f t="shared" si="59"/>
        <v>677356023.85100842</v>
      </c>
      <c r="BB201" s="189">
        <f t="shared" si="59"/>
        <v>670486632.03482795</v>
      </c>
      <c r="BC201" s="189">
        <f t="shared" si="59"/>
        <v>663780161.75623178</v>
      </c>
      <c r="BD201" s="189">
        <f t="shared" si="59"/>
        <v>657229540.23537135</v>
      </c>
      <c r="BE201" s="189">
        <f t="shared" si="59"/>
        <v>650828135.53517628</v>
      </c>
      <c r="BF201" s="189">
        <f t="shared" si="59"/>
        <v>644569721.06729031</v>
      </c>
      <c r="BG201" s="189">
        <f t="shared" si="59"/>
        <v>638448443.57670355</v>
      </c>
      <c r="BH201" s="189">
        <f t="shared" si="59"/>
        <v>632458794.2055521</v>
      </c>
      <c r="BI201" s="189">
        <f t="shared" si="59"/>
        <v>626595582.28892708</v>
      </c>
      <c r="BJ201" s="189">
        <f t="shared" si="59"/>
        <v>620853911.58022547</v>
      </c>
      <c r="BK201" s="189">
        <f t="shared" si="59"/>
        <v>615229158.64180946</v>
      </c>
      <c r="BL201" s="189">
        <f t="shared" si="59"/>
        <v>609716953.16957021</v>
      </c>
      <c r="BM201" s="189">
        <f t="shared" si="59"/>
        <v>604313160.04826021</v>
      </c>
      <c r="BN201" s="1521">
        <f t="shared" si="59"/>
        <v>599013862.95884252</v>
      </c>
    </row>
    <row r="202" spans="1:66" hidden="1" x14ac:dyDescent="0.15">
      <c r="A202" s="1123"/>
      <c r="C202" s="1529"/>
      <c r="D202" s="274"/>
      <c r="E202" s="1675"/>
      <c r="F202" s="1604"/>
      <c r="G202" s="189"/>
      <c r="H202" s="189"/>
      <c r="I202" s="189"/>
      <c r="J202" s="189"/>
      <c r="K202" s="189"/>
      <c r="L202" s="189"/>
      <c r="M202" s="189"/>
      <c r="N202" s="189"/>
      <c r="O202" s="189"/>
      <c r="P202" s="189"/>
      <c r="Q202" s="189"/>
      <c r="R202" s="189"/>
      <c r="S202" s="189"/>
      <c r="T202" s="189"/>
      <c r="U202" s="189"/>
      <c r="V202" s="189"/>
      <c r="W202" s="189"/>
      <c r="X202" s="189"/>
      <c r="Y202" s="189"/>
      <c r="Z202" s="189"/>
      <c r="AA202" s="189"/>
      <c r="AB202" s="189"/>
      <c r="AC202" s="189"/>
      <c r="AD202" s="189"/>
      <c r="AE202" s="189"/>
      <c r="AF202" s="189"/>
      <c r="AG202" s="189"/>
      <c r="AH202" s="189"/>
      <c r="AI202" s="189"/>
      <c r="AJ202" s="189"/>
      <c r="AK202" s="189"/>
      <c r="AL202" s="189"/>
      <c r="AM202" s="189"/>
      <c r="AN202" s="189"/>
      <c r="AO202" s="189"/>
      <c r="AP202" s="189"/>
      <c r="AQ202" s="189"/>
      <c r="AR202" s="189"/>
      <c r="AS202" s="189"/>
      <c r="AT202" s="189"/>
      <c r="AU202" s="189"/>
      <c r="AV202" s="189"/>
      <c r="AW202" s="189"/>
      <c r="AX202" s="189"/>
      <c r="AY202" s="189"/>
      <c r="AZ202" s="189"/>
      <c r="BA202" s="189"/>
      <c r="BB202" s="189"/>
      <c r="BC202" s="189"/>
      <c r="BD202" s="189"/>
      <c r="BE202" s="189"/>
      <c r="BF202" s="189"/>
      <c r="BG202" s="189"/>
      <c r="BH202" s="189"/>
      <c r="BI202" s="189"/>
      <c r="BJ202" s="189"/>
      <c r="BK202" s="189"/>
      <c r="BL202" s="189"/>
      <c r="BM202" s="189"/>
      <c r="BN202" s="1521"/>
    </row>
    <row r="203" spans="1:66" hidden="1" x14ac:dyDescent="0.15">
      <c r="A203" s="1123"/>
      <c r="C203" s="1529"/>
      <c r="D203" s="274"/>
      <c r="E203" s="1675"/>
      <c r="F203" s="1604"/>
      <c r="G203" s="189">
        <f>G171-$G$169</f>
        <v>-416506465.79433441</v>
      </c>
      <c r="H203" s="189">
        <f t="shared" ref="H203:BN208" si="60">H171-$G$169</f>
        <v>-663290999.85897422</v>
      </c>
      <c r="I203" s="189">
        <f t="shared" si="60"/>
        <v>-784087460.34120715</v>
      </c>
      <c r="J203" s="189">
        <f t="shared" si="60"/>
        <v>-860718627.11068618</v>
      </c>
      <c r="K203" s="189">
        <f t="shared" si="60"/>
        <v>-915458714.54263461</v>
      </c>
      <c r="L203" s="189">
        <f t="shared" si="60"/>
        <v>-957355795.49647248</v>
      </c>
      <c r="M203" s="189">
        <f t="shared" si="60"/>
        <v>-990910394.59407234</v>
      </c>
      <c r="N203" s="189">
        <f t="shared" si="60"/>
        <v>-1018660728.9120559</v>
      </c>
      <c r="O203" s="189">
        <f t="shared" si="60"/>
        <v>-1042167437.6835921</v>
      </c>
      <c r="P203" s="189">
        <f t="shared" si="60"/>
        <v>-1062452798.8576145</v>
      </c>
      <c r="Q203" s="189">
        <f t="shared" si="60"/>
        <v>-1080219725.8882875</v>
      </c>
      <c r="R203" s="189">
        <f t="shared" si="60"/>
        <v>-1095970463.6206849</v>
      </c>
      <c r="S203" s="189">
        <f t="shared" si="60"/>
        <v>-1110075246.2546971</v>
      </c>
      <c r="T203" s="189">
        <f t="shared" si="60"/>
        <v>-1122814142.8987646</v>
      </c>
      <c r="U203" s="189">
        <f t="shared" si="60"/>
        <v>-1134403681.697078</v>
      </c>
      <c r="V203" s="189">
        <f t="shared" si="60"/>
        <v>-1145014410.3531513</v>
      </c>
      <c r="W203" s="189">
        <f t="shared" si="60"/>
        <v>-1154782838.6603251</v>
      </c>
      <c r="X203" s="189">
        <f t="shared" si="60"/>
        <v>-1163819777.3703804</v>
      </c>
      <c r="Y203" s="189">
        <f t="shared" si="60"/>
        <v>-1172216296.017942</v>
      </c>
      <c r="Z203" s="189">
        <f t="shared" si="60"/>
        <v>-1180048066.3095984</v>
      </c>
      <c r="AA203" s="189">
        <f t="shared" si="60"/>
        <v>-1187378585.6420555</v>
      </c>
      <c r="AB203" s="189">
        <f t="shared" si="60"/>
        <v>-1194261607.9341369</v>
      </c>
      <c r="AC203" s="189">
        <f t="shared" si="60"/>
        <v>-1200743003.1244729</v>
      </c>
      <c r="AD203" s="189">
        <f t="shared" si="60"/>
        <v>-1206862198.1200547</v>
      </c>
      <c r="AE203" s="189">
        <f t="shared" si="60"/>
        <v>-1212653306.5766954</v>
      </c>
      <c r="AF203" s="189">
        <f t="shared" si="60"/>
        <v>-1218146024.2272646</v>
      </c>
      <c r="AG203" s="189">
        <f t="shared" si="60"/>
        <v>-1223366345.3886876</v>
      </c>
      <c r="AH203" s="189">
        <f t="shared" si="60"/>
        <v>-1228337141.5425186</v>
      </c>
      <c r="AI203" s="189">
        <f t="shared" si="60"/>
        <v>-1233078632.4297066</v>
      </c>
      <c r="AJ203" s="189">
        <f t="shared" si="60"/>
        <v>-1237608772.5811691</v>
      </c>
      <c r="AK203" s="189">
        <f t="shared" si="60"/>
        <v>-1241943570.7289176</v>
      </c>
      <c r="AL203" s="189">
        <f t="shared" si="60"/>
        <v>-1246097355.5060279</v>
      </c>
      <c r="AM203" s="189">
        <f t="shared" si="60"/>
        <v>-1250082997.8364012</v>
      </c>
      <c r="AN203" s="189">
        <f t="shared" si="60"/>
        <v>-1253912098.1517668</v>
      </c>
      <c r="AO203" s="189">
        <f t="shared" si="60"/>
        <v>-1257595144.8536553</v>
      </c>
      <c r="AP203" s="189">
        <f t="shared" si="60"/>
        <v>-1261141649.1198113</v>
      </c>
      <c r="AQ203" s="189">
        <f t="shared" si="60"/>
        <v>-1264560260.1356673</v>
      </c>
      <c r="AR203" s="189">
        <f t="shared" si="60"/>
        <v>-1267858864.0378604</v>
      </c>
      <c r="AS203" s="189">
        <f t="shared" si="60"/>
        <v>-1271044669.2340381</v>
      </c>
      <c r="AT203" s="189">
        <f t="shared" si="60"/>
        <v>-1274124280.2711856</v>
      </c>
      <c r="AU203" s="189">
        <f t="shared" si="60"/>
        <v>-1277103762.0334275</v>
      </c>
      <c r="AV203" s="189">
        <f t="shared" si="60"/>
        <v>-1279988695.7371514</v>
      </c>
      <c r="AW203" s="189">
        <f t="shared" si="60"/>
        <v>-1282784227.9393125</v>
      </c>
      <c r="AX203" s="189">
        <f t="shared" si="60"/>
        <v>-1285495113.5708163</v>
      </c>
      <c r="AY203" s="189">
        <f t="shared" si="60"/>
        <v>-1288125753.8409429</v>
      </c>
      <c r="AZ203" s="189">
        <f t="shared" si="60"/>
        <v>-1290680229.7230852</v>
      </c>
      <c r="BA203" s="189">
        <f t="shared" si="60"/>
        <v>-1293162331.6206002</v>
      </c>
      <c r="BB203" s="189">
        <f t="shared" si="60"/>
        <v>-1295575585.7195506</v>
      </c>
      <c r="BC203" s="189">
        <f t="shared" si="60"/>
        <v>-1297923277.4588542</v>
      </c>
      <c r="BD203" s="189">
        <f t="shared" si="60"/>
        <v>-1300208472.4848633</v>
      </c>
      <c r="BE203" s="189">
        <f t="shared" si="60"/>
        <v>-1302434035.4043441</v>
      </c>
      <c r="BF203" s="189">
        <f t="shared" si="60"/>
        <v>-1304602646.6053185</v>
      </c>
      <c r="BG203" s="189">
        <f t="shared" si="60"/>
        <v>-1306716817.3777583</v>
      </c>
      <c r="BH203" s="189">
        <f t="shared" si="60"/>
        <v>-1308778903.534457</v>
      </c>
      <c r="BI203" s="189">
        <f t="shared" si="60"/>
        <v>-1310791117.7055755</v>
      </c>
      <c r="BJ203" s="189">
        <f t="shared" si="60"/>
        <v>-1312755540.4575219</v>
      </c>
      <c r="BK203" s="189">
        <f t="shared" si="60"/>
        <v>-1314674130.3673592</v>
      </c>
      <c r="BL203" s="189">
        <f t="shared" si="60"/>
        <v>-1316548733.1672721</v>
      </c>
      <c r="BM203" s="189">
        <f t="shared" si="60"/>
        <v>-1318381090.059325</v>
      </c>
      <c r="BN203" s="1521">
        <f t="shared" si="60"/>
        <v>-1320172845.2884421</v>
      </c>
    </row>
    <row r="204" spans="1:66" hidden="1" x14ac:dyDescent="0.15">
      <c r="A204" s="1123"/>
      <c r="C204" s="1529"/>
      <c r="D204" s="274"/>
      <c r="E204" s="1675"/>
      <c r="F204" s="1604"/>
      <c r="G204" s="189">
        <f>G172-$G$169</f>
        <v>-416506465.79433441</v>
      </c>
      <c r="H204" s="189">
        <f t="shared" ref="H204:V204" si="61">H172-$G$169</f>
        <v>-601594866.34281433</v>
      </c>
      <c r="I204" s="189">
        <f t="shared" si="61"/>
        <v>-696711996.88630497</v>
      </c>
      <c r="J204" s="189">
        <f t="shared" si="61"/>
        <v>-758920006.80902243</v>
      </c>
      <c r="K204" s="189">
        <f t="shared" si="61"/>
        <v>-804364068.87291753</v>
      </c>
      <c r="L204" s="189">
        <f t="shared" si="61"/>
        <v>-839769567.77098942</v>
      </c>
      <c r="M204" s="189">
        <f t="shared" si="61"/>
        <v>-868546052.45546281</v>
      </c>
      <c r="N204" s="189">
        <f t="shared" si="61"/>
        <v>-892646376.20529926</v>
      </c>
      <c r="O204" s="189">
        <f t="shared" si="61"/>
        <v>-913287009.19222593</v>
      </c>
      <c r="P204" s="189">
        <f t="shared" si="61"/>
        <v>-931273828.95960999</v>
      </c>
      <c r="Q204" s="189">
        <f t="shared" si="61"/>
        <v>-947166501.45983756</v>
      </c>
      <c r="R204" s="189">
        <f t="shared" si="61"/>
        <v>-961368503.02297139</v>
      </c>
      <c r="S204" s="189">
        <f t="shared" si="61"/>
        <v>-974179673.86238694</v>
      </c>
      <c r="T204" s="189">
        <f t="shared" si="61"/>
        <v>-985828515.0047735</v>
      </c>
      <c r="U204" s="189">
        <f t="shared" si="61"/>
        <v>-996492892.83199573</v>
      </c>
      <c r="V204" s="189">
        <f t="shared" si="61"/>
        <v>-1006313790.1921345</v>
      </c>
      <c r="W204" s="189">
        <f t="shared" si="60"/>
        <v>-1015404718.3597194</v>
      </c>
      <c r="X204" s="189">
        <f t="shared" si="60"/>
        <v>-1023858328.2310221</v>
      </c>
      <c r="Y204" s="189">
        <f t="shared" si="60"/>
        <v>-1031751160.1887603</v>
      </c>
      <c r="Z204" s="189">
        <f t="shared" si="60"/>
        <v>-1039147125.0332987</v>
      </c>
      <c r="AA204" s="189">
        <f t="shared" si="60"/>
        <v>-1046100100.191674</v>
      </c>
      <c r="AB204" s="189">
        <f t="shared" si="60"/>
        <v>-1052655896.658492</v>
      </c>
      <c r="AC204" s="189">
        <f t="shared" si="60"/>
        <v>-1058853770.3105845</v>
      </c>
      <c r="AD204" s="189">
        <f t="shared" si="60"/>
        <v>-1064727597.9871558</v>
      </c>
      <c r="AE204" s="189">
        <f t="shared" si="60"/>
        <v>-1070306803.3102908</v>
      </c>
      <c r="AF204" s="189">
        <f t="shared" si="60"/>
        <v>-1075617093.2006593</v>
      </c>
      <c r="AG204" s="189">
        <f t="shared" si="60"/>
        <v>-1080681049.4615965</v>
      </c>
      <c r="AH204" s="189">
        <f t="shared" si="60"/>
        <v>-1085518608.1716876</v>
      </c>
      <c r="AI204" s="189">
        <f t="shared" si="60"/>
        <v>-1090147451.3431101</v>
      </c>
      <c r="AJ204" s="189">
        <f t="shared" si="60"/>
        <v>-1094583329.3248265</v>
      </c>
      <c r="AK204" s="189">
        <f t="shared" si="60"/>
        <v>-1098840328.0605536</v>
      </c>
      <c r="AL204" s="189">
        <f t="shared" si="60"/>
        <v>-1102931092.0809445</v>
      </c>
      <c r="AM204" s="189">
        <f t="shared" si="60"/>
        <v>-1106867011.69504</v>
      </c>
      <c r="AN204" s="189">
        <f t="shared" si="60"/>
        <v>-1110658381.0233917</v>
      </c>
      <c r="AO204" s="189">
        <f t="shared" si="60"/>
        <v>-1114314532.1264215</v>
      </c>
      <c r="AP204" s="189">
        <f t="shared" si="60"/>
        <v>-1117843949.4139991</v>
      </c>
      <c r="AQ204" s="189">
        <f t="shared" si="60"/>
        <v>-1121254367.6948311</v>
      </c>
      <c r="AR204" s="189">
        <f t="shared" si="60"/>
        <v>-1124552856.5780764</v>
      </c>
      <c r="AS204" s="189">
        <f t="shared" si="60"/>
        <v>-1127745893.4312603</v>
      </c>
      <c r="AT204" s="189">
        <f t="shared" si="60"/>
        <v>-1130839426.6959341</v>
      </c>
      <c r="AU204" s="189">
        <f t="shared" si="60"/>
        <v>-1133838931.0415454</v>
      </c>
      <c r="AV204" s="189">
        <f t="shared" si="60"/>
        <v>-1136749455.5805531</v>
      </c>
      <c r="AW204" s="189">
        <f t="shared" si="60"/>
        <v>-1139575666.1601303</v>
      </c>
      <c r="AX204" s="189">
        <f t="shared" si="60"/>
        <v>-1142321882.5773482</v>
      </c>
      <c r="AY204" s="189">
        <f t="shared" si="60"/>
        <v>-1144992111.4273698</v>
      </c>
      <c r="AZ204" s="189">
        <f t="shared" si="60"/>
        <v>-1147590075.181627</v>
      </c>
      <c r="BA204" s="189">
        <f t="shared" si="60"/>
        <v>-1150119238.0002933</v>
      </c>
      <c r="BB204" s="189">
        <f t="shared" si="60"/>
        <v>-1152582828.7067127</v>
      </c>
      <c r="BC204" s="189">
        <f t="shared" si="60"/>
        <v>-1154983861.287806</v>
      </c>
      <c r="BD204" s="189">
        <f t="shared" si="60"/>
        <v>-1157325153.2313774</v>
      </c>
      <c r="BE204" s="189">
        <f t="shared" si="60"/>
        <v>-1159609341.9667976</v>
      </c>
      <c r="BF204" s="189">
        <f t="shared" si="60"/>
        <v>-1161838899.6381905</v>
      </c>
      <c r="BG204" s="189">
        <f t="shared" si="60"/>
        <v>-1164016146.4077284</v>
      </c>
      <c r="BH204" s="189">
        <f t="shared" si="60"/>
        <v>-1166143262.4599872</v>
      </c>
      <c r="BI204" s="189">
        <f t="shared" si="60"/>
        <v>-1168222298.8556485</v>
      </c>
      <c r="BJ204" s="189">
        <f t="shared" si="60"/>
        <v>-1170255187.3635647</v>
      </c>
      <c r="BK204" s="189">
        <f t="shared" si="60"/>
        <v>-1172243749.3836899</v>
      </c>
      <c r="BL204" s="189">
        <f t="shared" si="60"/>
        <v>-1174189704.0592737</v>
      </c>
      <c r="BM204" s="189">
        <f t="shared" si="60"/>
        <v>-1176094675.6645555</v>
      </c>
      <c r="BN204" s="1521">
        <f t="shared" si="60"/>
        <v>-1177960200.3437328</v>
      </c>
    </row>
    <row r="205" spans="1:66" hidden="1" x14ac:dyDescent="0.15">
      <c r="A205" s="1123"/>
      <c r="C205" s="1529"/>
      <c r="D205" s="274"/>
      <c r="E205" s="1675"/>
      <c r="F205" s="1604"/>
      <c r="G205" s="189">
        <f>G173-$G$169</f>
        <v>-416506465.79433441</v>
      </c>
      <c r="H205" s="189">
        <f t="shared" si="60"/>
        <v>-539898732.8266542</v>
      </c>
      <c r="I205" s="189">
        <f t="shared" si="60"/>
        <v>-606276385.84353232</v>
      </c>
      <c r="J205" s="189">
        <f t="shared" si="60"/>
        <v>-650951773.15574229</v>
      </c>
      <c r="K205" s="189">
        <f t="shared" si="60"/>
        <v>-684284069.67406619</v>
      </c>
      <c r="L205" s="189">
        <f t="shared" si="60"/>
        <v>-710691660.87093246</v>
      </c>
      <c r="M205" s="189">
        <f t="shared" si="60"/>
        <v>-732455038.22900558</v>
      </c>
      <c r="N205" s="189">
        <f t="shared" si="60"/>
        <v>-750899509.45192146</v>
      </c>
      <c r="O205" s="189">
        <f t="shared" si="60"/>
        <v>-766860828.21117806</v>
      </c>
      <c r="P205" s="189">
        <f t="shared" si="60"/>
        <v>-780898576.31841302</v>
      </c>
      <c r="Q205" s="189">
        <f t="shared" si="60"/>
        <v>-793405037.95269299</v>
      </c>
      <c r="R205" s="189">
        <f t="shared" si="60"/>
        <v>-804665408.39559269</v>
      </c>
      <c r="S205" s="189">
        <f t="shared" si="60"/>
        <v>-814893249.1699506</v>
      </c>
      <c r="T205" s="189">
        <f t="shared" si="60"/>
        <v>-824252448.01785839</v>
      </c>
      <c r="U205" s="189">
        <f t="shared" si="60"/>
        <v>-832871397.24693644</v>
      </c>
      <c r="V205" s="189">
        <f t="shared" si="60"/>
        <v>-840852472.11848271</v>
      </c>
      <c r="W205" s="189">
        <f t="shared" si="60"/>
        <v>-848278557.64379251</v>
      </c>
      <c r="X205" s="189">
        <f t="shared" si="60"/>
        <v>-855217659.00181365</v>
      </c>
      <c r="Y205" s="189">
        <f t="shared" si="60"/>
        <v>-861726231.37755644</v>
      </c>
      <c r="Z205" s="189">
        <f t="shared" si="60"/>
        <v>-867851632.29832518</v>
      </c>
      <c r="AA205" s="189">
        <f t="shared" si="60"/>
        <v>-873633959.20458961</v>
      </c>
      <c r="AB205" s="189">
        <f t="shared" si="60"/>
        <v>-879107447.76917696</v>
      </c>
      <c r="AC205" s="189">
        <f t="shared" si="60"/>
        <v>-884301550.80057001</v>
      </c>
      <c r="AD205" s="189">
        <f t="shared" si="60"/>
        <v>-889241781.16778684</v>
      </c>
      <c r="AE205" s="189">
        <f t="shared" si="60"/>
        <v>-893950377.87528622</v>
      </c>
      <c r="AF205" s="189">
        <f t="shared" si="60"/>
        <v>-898446837.86470902</v>
      </c>
      <c r="AG205" s="189">
        <f t="shared" si="60"/>
        <v>-902748344.65130937</v>
      </c>
      <c r="AH205" s="189">
        <f t="shared" si="60"/>
        <v>-906870116.8278259</v>
      </c>
      <c r="AI205" s="189">
        <f t="shared" si="60"/>
        <v>-910825693.69922698</v>
      </c>
      <c r="AJ205" s="189">
        <f t="shared" si="60"/>
        <v>-914627171.13399625</v>
      </c>
      <c r="AK205" s="189">
        <f t="shared" si="60"/>
        <v>-918285397.65463257</v>
      </c>
      <c r="AL205" s="189">
        <f t="shared" si="60"/>
        <v>-921810138.51838779</v>
      </c>
      <c r="AM205" s="189">
        <f t="shared" si="60"/>
        <v>-925210213.83650935</v>
      </c>
      <c r="AN205" s="189">
        <f t="shared" si="60"/>
        <v>-928493615.49116671</v>
      </c>
      <c r="AO205" s="189">
        <f t="shared" si="60"/>
        <v>-931667606.62428701</v>
      </c>
      <c r="AP205" s="189">
        <f t="shared" si="60"/>
        <v>-934738806.7133857</v>
      </c>
      <c r="AQ205" s="189">
        <f t="shared" si="60"/>
        <v>-937713264.65962911</v>
      </c>
      <c r="AR205" s="189">
        <f t="shared" si="60"/>
        <v>-940596521.85155416</v>
      </c>
      <c r="AS205" s="189">
        <f t="shared" si="60"/>
        <v>-943393666.80369687</v>
      </c>
      <c r="AT205" s="189">
        <f t="shared" si="60"/>
        <v>-946109382.68024611</v>
      </c>
      <c r="AU205" s="189">
        <f t="shared" si="60"/>
        <v>-948747988.78283584</v>
      </c>
      <c r="AV205" s="189">
        <f t="shared" si="60"/>
        <v>-951313476.89588416</v>
      </c>
      <c r="AW205" s="189">
        <f t="shared" si="60"/>
        <v>-953809543.23275733</v>
      </c>
      <c r="AX205" s="189">
        <f t="shared" si="60"/>
        <v>-956239616.60401285</v>
      </c>
      <c r="AY205" s="189">
        <f t="shared" si="60"/>
        <v>-958606883.32925189</v>
      </c>
      <c r="AZ205" s="189">
        <f t="shared" si="60"/>
        <v>-960914309.33226645</v>
      </c>
      <c r="BA205" s="189">
        <f t="shared" si="60"/>
        <v>-963164659.79160655</v>
      </c>
      <c r="BB205" s="189">
        <f t="shared" si="60"/>
        <v>-965360516.66276157</v>
      </c>
      <c r="BC205" s="189">
        <f t="shared" si="60"/>
        <v>-967504294.34156072</v>
      </c>
      <c r="BD205" s="189">
        <f t="shared" si="60"/>
        <v>-969598253.69951093</v>
      </c>
      <c r="BE205" s="189">
        <f t="shared" si="60"/>
        <v>-971644514.68914592</v>
      </c>
      <c r="BF205" s="189">
        <f t="shared" si="60"/>
        <v>-973645067.68999159</v>
      </c>
      <c r="BG205" s="189">
        <f t="shared" si="60"/>
        <v>-975601783.74253798</v>
      </c>
      <c r="BH205" s="189">
        <f t="shared" si="60"/>
        <v>-977516423.79793179</v>
      </c>
      <c r="BI205" s="189">
        <f t="shared" si="60"/>
        <v>-979390647.09435725</v>
      </c>
      <c r="BJ205" s="189">
        <f t="shared" si="60"/>
        <v>-981226018.75679684</v>
      </c>
      <c r="BK205" s="189">
        <f t="shared" si="60"/>
        <v>-983024016.70463252</v>
      </c>
      <c r="BL205" s="189">
        <f t="shared" si="60"/>
        <v>-984786037.94105768</v>
      </c>
      <c r="BM205" s="189">
        <f t="shared" si="60"/>
        <v>-986513404.28923714</v>
      </c>
      <c r="BN205" s="1521">
        <f t="shared" si="60"/>
        <v>-988207367.63235009</v>
      </c>
    </row>
    <row r="206" spans="1:66" ht="3.75" hidden="1" customHeight="1" x14ac:dyDescent="0.15">
      <c r="A206" s="1123"/>
      <c r="C206" s="1529"/>
      <c r="D206" s="274"/>
      <c r="E206" s="1675"/>
      <c r="F206" s="1604"/>
      <c r="G206" s="189"/>
      <c r="H206" s="189"/>
      <c r="I206" s="189"/>
      <c r="J206" s="189"/>
      <c r="K206" s="189"/>
      <c r="L206" s="189"/>
      <c r="M206" s="189"/>
      <c r="N206" s="189"/>
      <c r="O206" s="189"/>
      <c r="P206" s="189"/>
      <c r="Q206" s="189"/>
      <c r="R206" s="189"/>
      <c r="S206" s="189"/>
      <c r="T206" s="189"/>
      <c r="U206" s="189"/>
      <c r="V206" s="189"/>
      <c r="W206" s="189"/>
      <c r="X206" s="189"/>
      <c r="Y206" s="189"/>
      <c r="Z206" s="189"/>
      <c r="AA206" s="189"/>
      <c r="AB206" s="189"/>
      <c r="AC206" s="189"/>
      <c r="AD206" s="189"/>
      <c r="AE206" s="189"/>
      <c r="AF206" s="189"/>
      <c r="AG206" s="189"/>
      <c r="AH206" s="189"/>
      <c r="AI206" s="189"/>
      <c r="AJ206" s="189"/>
      <c r="AK206" s="189"/>
      <c r="AL206" s="189"/>
      <c r="AM206" s="189"/>
      <c r="AN206" s="189"/>
      <c r="AO206" s="189"/>
      <c r="AP206" s="189"/>
      <c r="AQ206" s="189"/>
      <c r="AR206" s="189"/>
      <c r="AS206" s="189"/>
      <c r="AT206" s="189"/>
      <c r="AU206" s="189"/>
      <c r="AV206" s="189"/>
      <c r="AW206" s="189"/>
      <c r="AX206" s="189"/>
      <c r="AY206" s="189"/>
      <c r="AZ206" s="189"/>
      <c r="BA206" s="189"/>
      <c r="BB206" s="189"/>
      <c r="BC206" s="189"/>
      <c r="BD206" s="189"/>
      <c r="BE206" s="189"/>
      <c r="BF206" s="189"/>
      <c r="BG206" s="189"/>
      <c r="BH206" s="189"/>
      <c r="BI206" s="189"/>
      <c r="BJ206" s="189"/>
      <c r="BK206" s="189"/>
      <c r="BL206" s="189"/>
      <c r="BM206" s="189"/>
      <c r="BN206" s="1521"/>
    </row>
    <row r="207" spans="1:66" hidden="1" x14ac:dyDescent="0.15">
      <c r="A207" s="1123"/>
      <c r="C207" s="1529"/>
      <c r="D207" s="274"/>
      <c r="E207" s="1675"/>
      <c r="F207" s="1604"/>
      <c r="G207" s="189">
        <f>G175-$G$169</f>
        <v>2209703281.7384653</v>
      </c>
      <c r="H207" s="189">
        <f t="shared" si="60"/>
        <v>1437676798.1672652</v>
      </c>
      <c r="I207" s="189">
        <f t="shared" si="60"/>
        <v>1059784127.6747191</v>
      </c>
      <c r="J207" s="189">
        <f t="shared" si="60"/>
        <v>820055611.31030583</v>
      </c>
      <c r="K207" s="189">
        <f t="shared" si="60"/>
        <v>648809883.24779344</v>
      </c>
      <c r="L207" s="189">
        <f t="shared" si="60"/>
        <v>517741474.91626859</v>
      </c>
      <c r="M207" s="189">
        <f t="shared" si="60"/>
        <v>412771205.012012</v>
      </c>
      <c r="N207" s="189">
        <f t="shared" si="60"/>
        <v>325958661.82473803</v>
      </c>
      <c r="O207" s="189">
        <f t="shared" si="60"/>
        <v>252421631.71057367</v>
      </c>
      <c r="P207" s="189">
        <f t="shared" si="60"/>
        <v>188962079.37472773</v>
      </c>
      <c r="Q207" s="189">
        <f t="shared" si="60"/>
        <v>133381050.96326447</v>
      </c>
      <c r="R207" s="189">
        <f t="shared" si="60"/>
        <v>84107352.709507942</v>
      </c>
      <c r="S207" s="189">
        <f t="shared" si="60"/>
        <v>39982765.325031042</v>
      </c>
      <c r="T207" s="189">
        <f t="shared" si="60"/>
        <v>131136.7861032486</v>
      </c>
      <c r="U207" s="189">
        <f t="shared" si="60"/>
        <v>-36124907.048192263</v>
      </c>
      <c r="V207" s="189">
        <f t="shared" si="60"/>
        <v>-69318897.763716221</v>
      </c>
      <c r="W207" s="189">
        <f t="shared" si="60"/>
        <v>-99877884.713965178</v>
      </c>
      <c r="X207" s="189">
        <f t="shared" si="60"/>
        <v>-128148521.85504794</v>
      </c>
      <c r="Y207" s="189">
        <f t="shared" si="60"/>
        <v>-154415705.85945177</v>
      </c>
      <c r="Z207" s="189">
        <f t="shared" si="60"/>
        <v>-178916163.7237246</v>
      </c>
      <c r="AA207" s="189">
        <f t="shared" si="60"/>
        <v>-201848537.03649116</v>
      </c>
      <c r="AB207" s="189">
        <f t="shared" si="60"/>
        <v>-223380986.45289516</v>
      </c>
      <c r="AC207" s="189">
        <f t="shared" si="60"/>
        <v>-243657008.83977509</v>
      </c>
      <c r="AD207" s="189">
        <f t="shared" si="60"/>
        <v>-262799945.05590081</v>
      </c>
      <c r="AE207" s="189">
        <f t="shared" si="60"/>
        <v>-280916514.29191589</v>
      </c>
      <c r="AF207" s="189">
        <f t="shared" si="60"/>
        <v>-298099614.96348238</v>
      </c>
      <c r="AG207" s="189">
        <f t="shared" si="60"/>
        <v>-314430566.19039369</v>
      </c>
      <c r="AH207" s="189">
        <f t="shared" si="60"/>
        <v>-329980917.79462457</v>
      </c>
      <c r="AI207" s="189">
        <f t="shared" si="60"/>
        <v>-344813924.04598737</v>
      </c>
      <c r="AJ207" s="189">
        <f t="shared" si="60"/>
        <v>-358985752.86206055</v>
      </c>
      <c r="AK207" s="189">
        <f t="shared" si="60"/>
        <v>-372546485.03549838</v>
      </c>
      <c r="AL207" s="189">
        <f t="shared" si="60"/>
        <v>-385540945.43447971</v>
      </c>
      <c r="AM207" s="189">
        <f t="shared" si="60"/>
        <v>-398009398.7139895</v>
      </c>
      <c r="AN207" s="189">
        <f t="shared" si="60"/>
        <v>-409988134.99467921</v>
      </c>
      <c r="AO207" s="189">
        <f t="shared" si="60"/>
        <v>-421509965.58614874</v>
      </c>
      <c r="AP207" s="189">
        <f t="shared" si="60"/>
        <v>-432604644.70754504</v>
      </c>
      <c r="AQ207" s="189">
        <f t="shared" si="60"/>
        <v>-443299229.97105217</v>
      </c>
      <c r="AR207" s="189">
        <f t="shared" si="60"/>
        <v>-453618391.9110682</v>
      </c>
      <c r="AS207" s="189">
        <f t="shared" si="60"/>
        <v>-463584680.89376283</v>
      </c>
      <c r="AT207" s="189">
        <f t="shared" si="60"/>
        <v>-473218758.20248652</v>
      </c>
      <c r="AU207" s="189">
        <f t="shared" si="60"/>
        <v>-482539596.87046242</v>
      </c>
      <c r="AV207" s="189">
        <f t="shared" si="60"/>
        <v>-491564656.85270023</v>
      </c>
      <c r="AW207" s="189">
        <f t="shared" si="60"/>
        <v>-500310038.34074402</v>
      </c>
      <c r="AX207" s="189">
        <f t="shared" si="60"/>
        <v>-508790616.38582301</v>
      </c>
      <c r="AY207" s="189">
        <f t="shared" si="60"/>
        <v>-517020159.47686028</v>
      </c>
      <c r="AZ207" s="189">
        <f t="shared" si="60"/>
        <v>-525011434.29532719</v>
      </c>
      <c r="BA207" s="189">
        <f t="shared" si="60"/>
        <v>-532776298.52017355</v>
      </c>
      <c r="BB207" s="189">
        <f t="shared" si="60"/>
        <v>-540325783.26822734</v>
      </c>
      <c r="BC207" s="189">
        <f t="shared" si="60"/>
        <v>-547670166.51685095</v>
      </c>
      <c r="BD207" s="189">
        <f t="shared" si="60"/>
        <v>-554819038.6570394</v>
      </c>
      <c r="BE207" s="189">
        <f t="shared" si="60"/>
        <v>-561781361.15915847</v>
      </c>
      <c r="BF207" s="189">
        <f t="shared" si="60"/>
        <v>-568565519.19429255</v>
      </c>
      <c r="BG207" s="189">
        <f t="shared" si="60"/>
        <v>-575179368.93695164</v>
      </c>
      <c r="BH207" s="189">
        <f t="shared" si="60"/>
        <v>-581630280.17582154</v>
      </c>
      <c r="BI207" s="189">
        <f t="shared" si="60"/>
        <v>-587925174.77531016</v>
      </c>
      <c r="BJ207" s="189">
        <f t="shared" si="60"/>
        <v>-594070561.45920658</v>
      </c>
      <c r="BK207" s="189">
        <f t="shared" si="60"/>
        <v>-600072567.3268795</v>
      </c>
      <c r="BL207" s="189">
        <f t="shared" si="60"/>
        <v>-605936966.46029663</v>
      </c>
      <c r="BM207" s="189">
        <f t="shared" si="60"/>
        <v>-611669205.93543553</v>
      </c>
      <c r="BN207" s="1521">
        <f t="shared" si="60"/>
        <v>-617274429.51315546</v>
      </c>
    </row>
    <row r="208" spans="1:66" hidden="1" x14ac:dyDescent="0.15">
      <c r="A208" s="1123"/>
      <c r="C208" s="1529"/>
      <c r="D208" s="274"/>
      <c r="E208" s="1675"/>
      <c r="F208" s="1604"/>
      <c r="G208" s="189">
        <f>G176-$G$169</f>
        <v>2209703281.7384653</v>
      </c>
      <c r="H208" s="189">
        <f t="shared" si="60"/>
        <v>1630683419.060065</v>
      </c>
      <c r="I208" s="189">
        <f t="shared" si="60"/>
        <v>1333124481.2635834</v>
      </c>
      <c r="J208" s="189">
        <f t="shared" si="60"/>
        <v>1138516535.7834251</v>
      </c>
      <c r="K208" s="189">
        <f t="shared" si="60"/>
        <v>996351956.59958243</v>
      </c>
      <c r="L208" s="189">
        <f t="shared" si="60"/>
        <v>885591438.6564157</v>
      </c>
      <c r="M208" s="189">
        <f t="shared" si="60"/>
        <v>795568745.92691398</v>
      </c>
      <c r="N208" s="189">
        <f t="shared" si="60"/>
        <v>720174684.99828076</v>
      </c>
      <c r="O208" s="189">
        <f t="shared" si="60"/>
        <v>655603720.84131837</v>
      </c>
      <c r="P208" s="189">
        <f t="shared" si="60"/>
        <v>599334792.69201493</v>
      </c>
      <c r="Q208" s="189">
        <f t="shared" si="60"/>
        <v>549617073.90788054</v>
      </c>
      <c r="R208" s="189">
        <f t="shared" si="60"/>
        <v>505188352.44032264</v>
      </c>
      <c r="S208" s="189">
        <f t="shared" si="60"/>
        <v>465110625.48279309</v>
      </c>
      <c r="T208" s="189">
        <f t="shared" si="60"/>
        <v>428669063.62024665</v>
      </c>
      <c r="U208" s="189">
        <f t="shared" si="60"/>
        <v>395307239.9361558</v>
      </c>
      <c r="V208" s="189">
        <f t="shared" si="60"/>
        <v>364584111.83090854</v>
      </c>
      <c r="W208" s="189">
        <f t="shared" si="60"/>
        <v>336144577.18899894</v>
      </c>
      <c r="X208" s="189">
        <f t="shared" si="60"/>
        <v>309698792.29749036</v>
      </c>
      <c r="Y208" s="189">
        <f t="shared" si="60"/>
        <v>285007312.64360332</v>
      </c>
      <c r="Z208" s="189">
        <f t="shared" si="60"/>
        <v>261870203.37058234</v>
      </c>
      <c r="AA208" s="189">
        <f t="shared" si="60"/>
        <v>240118917.44732285</v>
      </c>
      <c r="AB208" s="189">
        <f t="shared" si="60"/>
        <v>219610142.40406847</v>
      </c>
      <c r="AC208" s="189">
        <f t="shared" si="60"/>
        <v>200221072.42292356</v>
      </c>
      <c r="AD208" s="189">
        <f t="shared" si="60"/>
        <v>181845729.15664411</v>
      </c>
      <c r="AE208" s="189">
        <f t="shared" si="60"/>
        <v>164392065.44523287</v>
      </c>
      <c r="AF208" s="189">
        <f t="shared" si="60"/>
        <v>147779661.24274349</v>
      </c>
      <c r="AG208" s="189">
        <f t="shared" si="60"/>
        <v>131937872.93981147</v>
      </c>
      <c r="AH208" s="189">
        <f t="shared" si="60"/>
        <v>116804333.65957952</v>
      </c>
      <c r="AI208" s="189">
        <f t="shared" si="60"/>
        <v>102323728.01635981</v>
      </c>
      <c r="AJ208" s="189">
        <f t="shared" si="60"/>
        <v>88446783.528102398</v>
      </c>
      <c r="AK208" s="189">
        <f t="shared" si="60"/>
        <v>75129434.54200387</v>
      </c>
      <c r="AL208" s="189">
        <f t="shared" si="60"/>
        <v>62332124.638642073</v>
      </c>
      <c r="AM208" s="189">
        <f t="shared" si="60"/>
        <v>50019221.033049583</v>
      </c>
      <c r="AN208" s="189">
        <f t="shared" si="60"/>
        <v>38158520.193018913</v>
      </c>
      <c r="AO208" s="189">
        <f t="shared" si="60"/>
        <v>26720828.239690542</v>
      </c>
      <c r="AP208" s="189">
        <f t="shared" ref="H208:BN209" si="62">AP176-$G$169</f>
        <v>15679603.035236597</v>
      </c>
      <c r="AQ208" s="189">
        <f t="shared" si="62"/>
        <v>5010647.4508152008</v>
      </c>
      <c r="AR208" s="189">
        <f t="shared" si="62"/>
        <v>-5308154.6705670357</v>
      </c>
      <c r="AS208" s="189">
        <f t="shared" si="62"/>
        <v>-15297066.751383543</v>
      </c>
      <c r="AT208" s="189">
        <f t="shared" si="62"/>
        <v>-24974697.552635193</v>
      </c>
      <c r="AU208" s="189">
        <f t="shared" si="62"/>
        <v>-34358173.714039564</v>
      </c>
      <c r="AV208" s="189">
        <f t="shared" si="62"/>
        <v>-43463290.58740592</v>
      </c>
      <c r="AW208" s="189">
        <f t="shared" si="62"/>
        <v>-52304644.539559126</v>
      </c>
      <c r="AX208" s="189">
        <f t="shared" si="62"/>
        <v>-60895749.374172211</v>
      </c>
      <c r="AY208" s="189">
        <f t="shared" si="62"/>
        <v>-69249139.092153311</v>
      </c>
      <c r="AZ208" s="189">
        <f t="shared" si="62"/>
        <v>-77376458.858145237</v>
      </c>
      <c r="BA208" s="189">
        <f t="shared" si="62"/>
        <v>-85288545.750764132</v>
      </c>
      <c r="BB208" s="189">
        <f t="shared" si="62"/>
        <v>-92995500.634482622</v>
      </c>
      <c r="BC208" s="189">
        <f t="shared" si="62"/>
        <v>-100506752.29191399</v>
      </c>
      <c r="BD208" s="189">
        <f t="shared" si="62"/>
        <v>-107831114.78918219</v>
      </c>
      <c r="BE208" s="189">
        <f t="shared" si="62"/>
        <v>-114976838.90801048</v>
      </c>
      <c r="BF208" s="189">
        <f t="shared" si="62"/>
        <v>-121951658.36129832</v>
      </c>
      <c r="BG208" s="189">
        <f t="shared" si="62"/>
        <v>-128762831.41038799</v>
      </c>
      <c r="BH208" s="189">
        <f t="shared" si="62"/>
        <v>-135417178.41879058</v>
      </c>
      <c r="BI208" s="189">
        <f t="shared" si="62"/>
        <v>-141921115.80628777</v>
      </c>
      <c r="BJ208" s="189">
        <f t="shared" si="62"/>
        <v>-148280686.80698776</v>
      </c>
      <c r="BK208" s="189">
        <f t="shared" si="62"/>
        <v>-154501589.38331485</v>
      </c>
      <c r="BL208" s="189">
        <f t="shared" si="62"/>
        <v>-160589201.60372424</v>
      </c>
      <c r="BM208" s="189">
        <f t="shared" si="62"/>
        <v>-166548604.75393772</v>
      </c>
      <c r="BN208" s="1521">
        <f t="shared" si="62"/>
        <v>-172384604.41874337</v>
      </c>
    </row>
    <row r="209" spans="1:66" hidden="1" x14ac:dyDescent="0.15">
      <c r="A209" s="1123"/>
      <c r="B209" s="747"/>
      <c r="C209" s="1533"/>
      <c r="D209" s="1399"/>
      <c r="E209" s="1679"/>
      <c r="F209" s="1605"/>
      <c r="G209" s="748">
        <f>G177-$G$169</f>
        <v>2209703281.7384653</v>
      </c>
      <c r="H209" s="748">
        <f t="shared" si="62"/>
        <v>1823690039.9528654</v>
      </c>
      <c r="I209" s="748">
        <f t="shared" si="62"/>
        <v>1616038023.8305461</v>
      </c>
      <c r="J209" s="748">
        <f t="shared" si="62"/>
        <v>1476278122.3458254</v>
      </c>
      <c r="K209" s="748">
        <f t="shared" si="62"/>
        <v>1372003290.9917104</v>
      </c>
      <c r="L209" s="748">
        <f t="shared" si="62"/>
        <v>1289391307.8357384</v>
      </c>
      <c r="M209" s="748">
        <f t="shared" si="62"/>
        <v>1221308015.0310714</v>
      </c>
      <c r="N209" s="748">
        <f t="shared" si="62"/>
        <v>1163607396.4994895</v>
      </c>
      <c r="O209" s="748">
        <f t="shared" si="62"/>
        <v>1113674928.7232053</v>
      </c>
      <c r="P209" s="748">
        <f t="shared" si="62"/>
        <v>1069760048.2807863</v>
      </c>
      <c r="Q209" s="748">
        <f t="shared" si="62"/>
        <v>1030635556.0024235</v>
      </c>
      <c r="R209" s="748">
        <f t="shared" si="62"/>
        <v>995409263.44041133</v>
      </c>
      <c r="S209" s="748">
        <f t="shared" si="62"/>
        <v>963413077.06073499</v>
      </c>
      <c r="T209" s="748">
        <f t="shared" si="62"/>
        <v>934134299.91621137</v>
      </c>
      <c r="U209" s="748">
        <f t="shared" si="62"/>
        <v>907171276.92684913</v>
      </c>
      <c r="V209" s="748">
        <f t="shared" si="62"/>
        <v>882203743.23778749</v>
      </c>
      <c r="W209" s="748">
        <f t="shared" si="62"/>
        <v>858972406.16663098</v>
      </c>
      <c r="X209" s="748">
        <f t="shared" si="62"/>
        <v>837264522.23913169</v>
      </c>
      <c r="Y209" s="748">
        <f t="shared" si="62"/>
        <v>816903480.31501651</v>
      </c>
      <c r="Z209" s="748">
        <f t="shared" si="62"/>
        <v>797741129.84095359</v>
      </c>
      <c r="AA209" s="748">
        <f t="shared" si="62"/>
        <v>779652032.29996657</v>
      </c>
      <c r="AB209" s="748">
        <f t="shared" si="62"/>
        <v>762529086.79042792</v>
      </c>
      <c r="AC209" s="748">
        <f t="shared" si="62"/>
        <v>746280154.84730077</v>
      </c>
      <c r="AD209" s="748">
        <f t="shared" si="62"/>
        <v>730825423.48461652</v>
      </c>
      <c r="AE209" s="748">
        <f t="shared" si="62"/>
        <v>716095321.48522019</v>
      </c>
      <c r="AF209" s="748">
        <f t="shared" si="62"/>
        <v>702028855.74290824</v>
      </c>
      <c r="AG209" s="748">
        <f t="shared" si="62"/>
        <v>688572270.34097648</v>
      </c>
      <c r="AH209" s="748">
        <f t="shared" si="62"/>
        <v>675677956.31283689</v>
      </c>
      <c r="AI209" s="748">
        <f t="shared" si="62"/>
        <v>663303558.07877421</v>
      </c>
      <c r="AJ209" s="748">
        <f t="shared" si="62"/>
        <v>651411235.62241101</v>
      </c>
      <c r="AK209" s="748">
        <f t="shared" si="62"/>
        <v>639967051.05250573</v>
      </c>
      <c r="AL209" s="748">
        <f t="shared" si="62"/>
        <v>628940455.30225539</v>
      </c>
      <c r="AM209" s="748">
        <f t="shared" si="62"/>
        <v>618303856.04502988</v>
      </c>
      <c r="AN209" s="748">
        <f t="shared" si="62"/>
        <v>608032251.93821454</v>
      </c>
      <c r="AO209" s="748">
        <f t="shared" si="62"/>
        <v>598102921.38807893</v>
      </c>
      <c r="AP209" s="748">
        <f t="shared" si="62"/>
        <v>588495156.40346503</v>
      </c>
      <c r="AQ209" s="748">
        <f t="shared" si="62"/>
        <v>579190033.95131326</v>
      </c>
      <c r="AR209" s="748">
        <f t="shared" si="62"/>
        <v>570170218.67176175</v>
      </c>
      <c r="AS209" s="748">
        <f t="shared" si="62"/>
        <v>561419791.94981742</v>
      </c>
      <c r="AT209" s="748">
        <f t="shared" si="62"/>
        <v>552924103.24510503</v>
      </c>
      <c r="AU209" s="748">
        <f t="shared" si="62"/>
        <v>544669640.30384803</v>
      </c>
      <c r="AV209" s="748">
        <f t="shared" si="62"/>
        <v>536643915.45821595</v>
      </c>
      <c r="AW209" s="748">
        <f t="shared" si="62"/>
        <v>528835365.68778348</v>
      </c>
      <c r="AX209" s="748">
        <f t="shared" si="62"/>
        <v>521233264.49963164</v>
      </c>
      <c r="AY209" s="748">
        <f t="shared" si="62"/>
        <v>513827643.99554133</v>
      </c>
      <c r="AZ209" s="748">
        <f t="shared" si="62"/>
        <v>506609225.75081706</v>
      </c>
      <c r="BA209" s="748">
        <f t="shared" si="62"/>
        <v>499569359.34058213</v>
      </c>
      <c r="BB209" s="748">
        <f t="shared" si="62"/>
        <v>492699967.52440166</v>
      </c>
      <c r="BC209" s="748">
        <f t="shared" si="62"/>
        <v>485993497.2458055</v>
      </c>
      <c r="BD209" s="748">
        <f t="shared" si="62"/>
        <v>479442875.72494507</v>
      </c>
      <c r="BE209" s="748">
        <f t="shared" si="62"/>
        <v>473041471.02474999</v>
      </c>
      <c r="BF209" s="748">
        <f t="shared" si="62"/>
        <v>466783056.55686402</v>
      </c>
      <c r="BG209" s="748">
        <f t="shared" si="62"/>
        <v>460661779.06627727</v>
      </c>
      <c r="BH209" s="748">
        <f t="shared" si="62"/>
        <v>454672129.69512582</v>
      </c>
      <c r="BI209" s="748">
        <f t="shared" si="62"/>
        <v>448808917.7785008</v>
      </c>
      <c r="BJ209" s="748">
        <f t="shared" si="62"/>
        <v>443067247.06979918</v>
      </c>
      <c r="BK209" s="748">
        <f t="shared" si="62"/>
        <v>437442494.13138318</v>
      </c>
      <c r="BL209" s="748">
        <f t="shared" si="62"/>
        <v>431930288.65914392</v>
      </c>
      <c r="BM209" s="748">
        <f t="shared" si="62"/>
        <v>426526495.53783393</v>
      </c>
      <c r="BN209" s="1525">
        <f t="shared" si="62"/>
        <v>421227198.44841623</v>
      </c>
    </row>
    <row r="210" spans="1:66" hidden="1" x14ac:dyDescent="0.15">
      <c r="A210" s="1123"/>
      <c r="C210" s="1529"/>
      <c r="D210" s="274"/>
      <c r="E210" s="1675"/>
      <c r="F210" s="1604"/>
      <c r="G210" s="189"/>
      <c r="H210" s="189"/>
      <c r="I210" s="189"/>
      <c r="J210" s="189"/>
      <c r="K210" s="189"/>
      <c r="L210" s="189"/>
      <c r="M210" s="189"/>
      <c r="N210" s="189"/>
      <c r="O210" s="189"/>
      <c r="P210" s="189"/>
      <c r="Q210" s="189"/>
      <c r="R210" s="189"/>
      <c r="S210" s="189"/>
      <c r="T210" s="189"/>
      <c r="U210" s="189"/>
      <c r="V210" s="189"/>
      <c r="W210" s="189"/>
      <c r="X210" s="189"/>
      <c r="Y210" s="189"/>
      <c r="Z210" s="189"/>
      <c r="AA210" s="189"/>
      <c r="AB210" s="189"/>
      <c r="AC210" s="189"/>
      <c r="AD210" s="189"/>
      <c r="AE210" s="189"/>
      <c r="AF210" s="189"/>
      <c r="AG210" s="189"/>
      <c r="AH210" s="189"/>
      <c r="AI210" s="189"/>
      <c r="AJ210" s="189"/>
      <c r="AK210" s="189"/>
      <c r="AL210" s="189"/>
      <c r="AM210" s="189"/>
      <c r="AN210" s="189"/>
      <c r="AO210" s="189"/>
      <c r="AP210" s="189"/>
      <c r="AQ210" s="189"/>
      <c r="AR210" s="189"/>
      <c r="AS210" s="189"/>
      <c r="AT210" s="189"/>
      <c r="AU210" s="189"/>
      <c r="AV210" s="189"/>
      <c r="AW210" s="189"/>
      <c r="AX210" s="189"/>
      <c r="AY210" s="189"/>
      <c r="AZ210" s="189"/>
      <c r="BA210" s="189"/>
      <c r="BB210" s="189"/>
      <c r="BC210" s="189"/>
      <c r="BD210" s="189"/>
      <c r="BE210" s="189"/>
      <c r="BF210" s="189"/>
      <c r="BG210" s="189"/>
      <c r="BH210" s="189"/>
      <c r="BI210" s="189"/>
      <c r="BJ210" s="189"/>
      <c r="BK210" s="189"/>
      <c r="BL210" s="189"/>
      <c r="BM210" s="189"/>
      <c r="BN210" s="1521"/>
    </row>
    <row r="211" spans="1:66" hidden="1" x14ac:dyDescent="0.15">
      <c r="A211" s="1123"/>
      <c r="B211" s="274" t="s">
        <v>900</v>
      </c>
      <c r="C211" s="1529" t="s">
        <v>901</v>
      </c>
      <c r="D211" s="274"/>
      <c r="E211" s="1675"/>
      <c r="F211" s="1604"/>
      <c r="G211" s="189">
        <f>G179/$C$128</f>
        <v>-157880997.58788204</v>
      </c>
      <c r="H211" s="189">
        <f t="shared" ref="H211:BN216" si="63">H179/$C$128</f>
        <v>-322404020.29764193</v>
      </c>
      <c r="I211" s="189">
        <f t="shared" si="63"/>
        <v>-402934993.95246387</v>
      </c>
      <c r="J211" s="189">
        <f t="shared" si="63"/>
        <v>-454022438.46544987</v>
      </c>
      <c r="K211" s="189">
        <f t="shared" si="63"/>
        <v>-490515830.08674884</v>
      </c>
      <c r="L211" s="189">
        <f t="shared" si="63"/>
        <v>-518447217.38930744</v>
      </c>
      <c r="M211" s="189">
        <f t="shared" si="63"/>
        <v>-540816950.1210407</v>
      </c>
      <c r="N211" s="189">
        <f t="shared" si="63"/>
        <v>-559317172.99969637</v>
      </c>
      <c r="O211" s="189">
        <f t="shared" si="63"/>
        <v>-574988312.18072045</v>
      </c>
      <c r="P211" s="189">
        <f t="shared" si="63"/>
        <v>-588511886.29673541</v>
      </c>
      <c r="Q211" s="189">
        <f t="shared" si="63"/>
        <v>-600356504.31718409</v>
      </c>
      <c r="R211" s="189">
        <f t="shared" si="63"/>
        <v>-610856996.13878238</v>
      </c>
      <c r="S211" s="189">
        <f t="shared" si="63"/>
        <v>-620260184.56145716</v>
      </c>
      <c r="T211" s="189">
        <f t="shared" si="63"/>
        <v>-628752782.3241688</v>
      </c>
      <c r="U211" s="189">
        <f t="shared" si="63"/>
        <v>-636479141.52304447</v>
      </c>
      <c r="V211" s="189">
        <f t="shared" si="63"/>
        <v>-643552960.62709332</v>
      </c>
      <c r="W211" s="189">
        <f t="shared" si="63"/>
        <v>-650065246.16520917</v>
      </c>
      <c r="X211" s="189">
        <f t="shared" si="63"/>
        <v>-656089871.97191274</v>
      </c>
      <c r="Y211" s="189">
        <f t="shared" si="63"/>
        <v>-661687551.07028711</v>
      </c>
      <c r="Z211" s="189">
        <f t="shared" si="63"/>
        <v>-666908731.26472485</v>
      </c>
      <c r="AA211" s="189">
        <f t="shared" si="63"/>
        <v>-671795744.15302944</v>
      </c>
      <c r="AB211" s="189">
        <f t="shared" si="63"/>
        <v>-676384425.68108368</v>
      </c>
      <c r="AC211" s="189">
        <f t="shared" si="63"/>
        <v>-680705355.80797434</v>
      </c>
      <c r="AD211" s="189">
        <f t="shared" si="63"/>
        <v>-684784819.13836229</v>
      </c>
      <c r="AE211" s="189">
        <f t="shared" si="63"/>
        <v>-688645558.10945618</v>
      </c>
      <c r="AF211" s="189">
        <f t="shared" si="63"/>
        <v>-692307369.87650216</v>
      </c>
      <c r="AG211" s="189">
        <f t="shared" si="63"/>
        <v>-695787583.98411751</v>
      </c>
      <c r="AH211" s="189">
        <f t="shared" si="63"/>
        <v>-699101448.08667147</v>
      </c>
      <c r="AI211" s="189">
        <f t="shared" si="63"/>
        <v>-702262442.0114634</v>
      </c>
      <c r="AJ211" s="189">
        <f t="shared" si="63"/>
        <v>-705282535.44577181</v>
      </c>
      <c r="AK211" s="189">
        <f t="shared" si="63"/>
        <v>-708172400.87760413</v>
      </c>
      <c r="AL211" s="189">
        <f t="shared" si="63"/>
        <v>-710941590.72901106</v>
      </c>
      <c r="AM211" s="189">
        <f t="shared" si="63"/>
        <v>-713598685.61592662</v>
      </c>
      <c r="AN211" s="189">
        <f t="shared" si="63"/>
        <v>-716151419.15950358</v>
      </c>
      <c r="AO211" s="189">
        <f t="shared" si="63"/>
        <v>-718606783.62742937</v>
      </c>
      <c r="AP211" s="189">
        <f t="shared" si="63"/>
        <v>-720971119.80486667</v>
      </c>
      <c r="AQ211" s="189">
        <f t="shared" si="63"/>
        <v>-723250193.81543732</v>
      </c>
      <c r="AR211" s="189">
        <f t="shared" si="63"/>
        <v>-725449263.08356607</v>
      </c>
      <c r="AS211" s="189">
        <f t="shared" si="63"/>
        <v>-727573133.21435118</v>
      </c>
      <c r="AT211" s="189">
        <f t="shared" si="63"/>
        <v>-729626207.23911619</v>
      </c>
      <c r="AU211" s="189">
        <f t="shared" si="63"/>
        <v>-731612528.41394413</v>
      </c>
      <c r="AV211" s="189">
        <f t="shared" si="63"/>
        <v>-733535817.54975998</v>
      </c>
      <c r="AW211" s="189">
        <f t="shared" si="63"/>
        <v>-735399505.68453407</v>
      </c>
      <c r="AX211" s="189">
        <f t="shared" si="63"/>
        <v>-737206762.77220333</v>
      </c>
      <c r="AY211" s="189">
        <f t="shared" si="63"/>
        <v>-738960522.95228767</v>
      </c>
      <c r="AZ211" s="189">
        <f t="shared" si="63"/>
        <v>-740663506.87371588</v>
      </c>
      <c r="BA211" s="189">
        <f t="shared" si="63"/>
        <v>-742318241.47205925</v>
      </c>
      <c r="BB211" s="189">
        <f t="shared" si="63"/>
        <v>-743927077.53802621</v>
      </c>
      <c r="BC211" s="189">
        <f t="shared" si="63"/>
        <v>-745492205.36422861</v>
      </c>
      <c r="BD211" s="189">
        <f t="shared" si="63"/>
        <v>-747015668.71490133</v>
      </c>
      <c r="BE211" s="189">
        <f t="shared" si="63"/>
        <v>-748499377.32788849</v>
      </c>
      <c r="BF211" s="189">
        <f t="shared" si="63"/>
        <v>-749945118.12853813</v>
      </c>
      <c r="BG211" s="189">
        <f t="shared" si="63"/>
        <v>-751354565.31016457</v>
      </c>
      <c r="BH211" s="189">
        <f t="shared" si="63"/>
        <v>-752729289.41463041</v>
      </c>
      <c r="BI211" s="189">
        <f t="shared" si="63"/>
        <v>-754070765.52870941</v>
      </c>
      <c r="BJ211" s="189">
        <f t="shared" si="63"/>
        <v>-755380380.69667375</v>
      </c>
      <c r="BK211" s="189">
        <f t="shared" si="63"/>
        <v>-756659440.63656521</v>
      </c>
      <c r="BL211" s="189">
        <f t="shared" si="63"/>
        <v>-757909175.8365072</v>
      </c>
      <c r="BM211" s="189">
        <f t="shared" si="63"/>
        <v>-759130747.09787571</v>
      </c>
      <c r="BN211" s="1521">
        <f t="shared" si="63"/>
        <v>-760325250.58395386</v>
      </c>
    </row>
    <row r="212" spans="1:66" hidden="1" x14ac:dyDescent="0.15">
      <c r="A212" s="1123"/>
      <c r="C212" s="1529"/>
      <c r="D212" s="274"/>
      <c r="E212" s="1675"/>
      <c r="F212" s="1604"/>
      <c r="G212" s="189">
        <f t="shared" ref="G212:V241" si="64">G180/$C$128</f>
        <v>-157880997.58788204</v>
      </c>
      <c r="H212" s="189">
        <f t="shared" si="64"/>
        <v>-281273264.620202</v>
      </c>
      <c r="I212" s="189">
        <f t="shared" si="64"/>
        <v>-344684684.9825291</v>
      </c>
      <c r="J212" s="189">
        <f t="shared" si="64"/>
        <v>-386156691.59767407</v>
      </c>
      <c r="K212" s="189">
        <f t="shared" si="64"/>
        <v>-416452732.97360414</v>
      </c>
      <c r="L212" s="189">
        <f t="shared" si="64"/>
        <v>-440056398.90565205</v>
      </c>
      <c r="M212" s="189">
        <f t="shared" si="64"/>
        <v>-459240722.02863431</v>
      </c>
      <c r="N212" s="189">
        <f t="shared" si="64"/>
        <v>-475307604.52852529</v>
      </c>
      <c r="O212" s="189">
        <f t="shared" si="64"/>
        <v>-489068026.51980972</v>
      </c>
      <c r="P212" s="189">
        <f t="shared" si="64"/>
        <v>-501059239.69806576</v>
      </c>
      <c r="Q212" s="189">
        <f t="shared" si="64"/>
        <v>-511654354.69821745</v>
      </c>
      <c r="R212" s="189">
        <f t="shared" si="64"/>
        <v>-521122355.74030668</v>
      </c>
      <c r="S212" s="189">
        <f t="shared" si="64"/>
        <v>-529663136.29991704</v>
      </c>
      <c r="T212" s="189">
        <f t="shared" si="64"/>
        <v>-537429030.39484143</v>
      </c>
      <c r="U212" s="189">
        <f t="shared" si="64"/>
        <v>-544538615.61298954</v>
      </c>
      <c r="V212" s="189">
        <f t="shared" si="64"/>
        <v>-551085880.51974881</v>
      </c>
      <c r="W212" s="189">
        <f t="shared" si="63"/>
        <v>-557146499.29813874</v>
      </c>
      <c r="X212" s="189">
        <f t="shared" si="63"/>
        <v>-562782239.21234047</v>
      </c>
      <c r="Y212" s="189">
        <f t="shared" si="63"/>
        <v>-568044127.18416595</v>
      </c>
      <c r="Z212" s="189">
        <f t="shared" si="63"/>
        <v>-572974770.41385829</v>
      </c>
      <c r="AA212" s="189">
        <f t="shared" si="63"/>
        <v>-577610087.18610847</v>
      </c>
      <c r="AB212" s="189">
        <f t="shared" si="63"/>
        <v>-581980618.16398704</v>
      </c>
      <c r="AC212" s="189">
        <f t="shared" si="63"/>
        <v>-586112533.9320488</v>
      </c>
      <c r="AD212" s="189">
        <f t="shared" si="63"/>
        <v>-590028419.04976296</v>
      </c>
      <c r="AE212" s="189">
        <f t="shared" si="63"/>
        <v>-593747889.26518631</v>
      </c>
      <c r="AF212" s="189">
        <f t="shared" si="63"/>
        <v>-597288082.52543187</v>
      </c>
      <c r="AG212" s="189">
        <f t="shared" si="63"/>
        <v>-600664053.3660568</v>
      </c>
      <c r="AH212" s="189">
        <f t="shared" si="63"/>
        <v>-603889092.50611746</v>
      </c>
      <c r="AI212" s="189">
        <f t="shared" si="63"/>
        <v>-606974987.95373237</v>
      </c>
      <c r="AJ212" s="189">
        <f t="shared" si="63"/>
        <v>-609932239.94154346</v>
      </c>
      <c r="AK212" s="189">
        <f t="shared" si="63"/>
        <v>-612770239.09869492</v>
      </c>
      <c r="AL212" s="189">
        <f t="shared" si="63"/>
        <v>-615497415.11228883</v>
      </c>
      <c r="AM212" s="189">
        <f t="shared" si="63"/>
        <v>-618121361.52168572</v>
      </c>
      <c r="AN212" s="189">
        <f t="shared" si="63"/>
        <v>-620648941.07392013</v>
      </c>
      <c r="AO212" s="189">
        <f t="shared" si="63"/>
        <v>-623086375.14260662</v>
      </c>
      <c r="AP212" s="189">
        <f t="shared" si="63"/>
        <v>-625439320.0009917</v>
      </c>
      <c r="AQ212" s="189">
        <f t="shared" si="63"/>
        <v>-627712932.18821323</v>
      </c>
      <c r="AR212" s="189">
        <f t="shared" si="63"/>
        <v>-629911924.77704334</v>
      </c>
      <c r="AS212" s="189">
        <f t="shared" si="63"/>
        <v>-632040616.01249933</v>
      </c>
      <c r="AT212" s="189">
        <f t="shared" si="63"/>
        <v>-634102971.52228177</v>
      </c>
      <c r="AU212" s="189">
        <f t="shared" si="63"/>
        <v>-636102641.08602273</v>
      </c>
      <c r="AV212" s="189">
        <f t="shared" si="63"/>
        <v>-638042990.77869451</v>
      </c>
      <c r="AW212" s="189">
        <f t="shared" si="63"/>
        <v>-639927131.16507924</v>
      </c>
      <c r="AX212" s="189">
        <f t="shared" si="63"/>
        <v>-641757942.1098913</v>
      </c>
      <c r="AY212" s="189">
        <f t="shared" si="63"/>
        <v>-643538094.67657232</v>
      </c>
      <c r="AZ212" s="189">
        <f t="shared" si="63"/>
        <v>-645270070.51274383</v>
      </c>
      <c r="BA212" s="189">
        <f t="shared" si="63"/>
        <v>-646956179.05852127</v>
      </c>
      <c r="BB212" s="189">
        <f t="shared" si="63"/>
        <v>-648598572.86280096</v>
      </c>
      <c r="BC212" s="189">
        <f t="shared" si="63"/>
        <v>-650199261.25019646</v>
      </c>
      <c r="BD212" s="189">
        <f t="shared" si="63"/>
        <v>-651760122.54591072</v>
      </c>
      <c r="BE212" s="189">
        <f t="shared" si="63"/>
        <v>-653282915.03619087</v>
      </c>
      <c r="BF212" s="189">
        <f t="shared" si="63"/>
        <v>-654769286.81711948</v>
      </c>
      <c r="BG212" s="189">
        <f t="shared" si="63"/>
        <v>-656220784.66347802</v>
      </c>
      <c r="BH212" s="189">
        <f t="shared" si="63"/>
        <v>-657638862.03165054</v>
      </c>
      <c r="BI212" s="189">
        <f t="shared" si="63"/>
        <v>-659024886.29542482</v>
      </c>
      <c r="BJ212" s="189">
        <f t="shared" si="63"/>
        <v>-660380145.30070221</v>
      </c>
      <c r="BK212" s="189">
        <f t="shared" si="63"/>
        <v>-661705853.31411898</v>
      </c>
      <c r="BL212" s="189">
        <f t="shared" si="63"/>
        <v>-663003156.43117487</v>
      </c>
      <c r="BM212" s="189">
        <f t="shared" si="63"/>
        <v>-664273137.5013628</v>
      </c>
      <c r="BN212" s="1521">
        <f t="shared" si="63"/>
        <v>-665516820.6208142</v>
      </c>
    </row>
    <row r="213" spans="1:66" hidden="1" x14ac:dyDescent="0.15">
      <c r="A213" s="1123"/>
      <c r="C213" s="1529"/>
      <c r="D213" s="274"/>
      <c r="E213" s="1675"/>
      <c r="F213" s="1604"/>
      <c r="G213" s="189">
        <f t="shared" si="64"/>
        <v>-157880997.58788204</v>
      </c>
      <c r="H213" s="189">
        <f t="shared" si="63"/>
        <v>-240142508.9427619</v>
      </c>
      <c r="I213" s="189">
        <f t="shared" si="63"/>
        <v>-284394277.62068063</v>
      </c>
      <c r="J213" s="189">
        <f t="shared" si="63"/>
        <v>-314177869.16215396</v>
      </c>
      <c r="K213" s="189">
        <f t="shared" si="63"/>
        <v>-336399400.17436987</v>
      </c>
      <c r="L213" s="189">
        <f t="shared" si="63"/>
        <v>-354004460.97228074</v>
      </c>
      <c r="M213" s="189">
        <f t="shared" si="63"/>
        <v>-368513379.21099615</v>
      </c>
      <c r="N213" s="189">
        <f t="shared" si="63"/>
        <v>-380809693.35960674</v>
      </c>
      <c r="O213" s="189">
        <f t="shared" si="63"/>
        <v>-391450572.53244448</v>
      </c>
      <c r="P213" s="189">
        <f t="shared" si="63"/>
        <v>-400809071.27060109</v>
      </c>
      <c r="Q213" s="189">
        <f t="shared" si="63"/>
        <v>-409146712.36012107</v>
      </c>
      <c r="R213" s="189">
        <f t="shared" si="63"/>
        <v>-416653625.98872089</v>
      </c>
      <c r="S213" s="189">
        <f t="shared" si="63"/>
        <v>-423472186.50495952</v>
      </c>
      <c r="T213" s="189">
        <f t="shared" si="63"/>
        <v>-429711652.40356469</v>
      </c>
      <c r="U213" s="189">
        <f t="shared" si="63"/>
        <v>-435457618.55628341</v>
      </c>
      <c r="V213" s="189">
        <f t="shared" si="63"/>
        <v>-440778335.13731426</v>
      </c>
      <c r="W213" s="189">
        <f t="shared" si="63"/>
        <v>-445729058.82085413</v>
      </c>
      <c r="X213" s="189">
        <f t="shared" si="63"/>
        <v>-450355126.39286822</v>
      </c>
      <c r="Y213" s="189">
        <f t="shared" si="63"/>
        <v>-454694174.64336342</v>
      </c>
      <c r="Z213" s="189">
        <f t="shared" si="63"/>
        <v>-458777775.25720924</v>
      </c>
      <c r="AA213" s="189">
        <f t="shared" si="63"/>
        <v>-462632659.86138552</v>
      </c>
      <c r="AB213" s="189">
        <f t="shared" si="63"/>
        <v>-466281652.23777705</v>
      </c>
      <c r="AC213" s="189">
        <f t="shared" si="63"/>
        <v>-469744387.59203911</v>
      </c>
      <c r="AD213" s="189">
        <f t="shared" si="63"/>
        <v>-473037874.50351697</v>
      </c>
      <c r="AE213" s="189">
        <f t="shared" si="63"/>
        <v>-476176938.97518325</v>
      </c>
      <c r="AF213" s="189">
        <f t="shared" si="63"/>
        <v>-479174578.96813178</v>
      </c>
      <c r="AG213" s="189">
        <f t="shared" si="63"/>
        <v>-482042250.1591987</v>
      </c>
      <c r="AH213" s="189">
        <f t="shared" si="63"/>
        <v>-484790098.27687639</v>
      </c>
      <c r="AI213" s="189">
        <f t="shared" si="63"/>
        <v>-487427149.52447706</v>
      </c>
      <c r="AJ213" s="189">
        <f t="shared" si="63"/>
        <v>-489961467.81432325</v>
      </c>
      <c r="AK213" s="189">
        <f t="shared" si="63"/>
        <v>-492400285.49474746</v>
      </c>
      <c r="AL213" s="189">
        <f t="shared" si="63"/>
        <v>-494750112.73725098</v>
      </c>
      <c r="AM213" s="189">
        <f t="shared" si="63"/>
        <v>-497016829.61599869</v>
      </c>
      <c r="AN213" s="189">
        <f t="shared" si="63"/>
        <v>-499205764.05243689</v>
      </c>
      <c r="AO213" s="189">
        <f t="shared" si="63"/>
        <v>-501321758.14118379</v>
      </c>
      <c r="AP213" s="189">
        <f t="shared" si="63"/>
        <v>-503369224.86724955</v>
      </c>
      <c r="AQ213" s="189">
        <f t="shared" si="63"/>
        <v>-505352196.83141184</v>
      </c>
      <c r="AR213" s="189">
        <f t="shared" si="63"/>
        <v>-507274368.29269522</v>
      </c>
      <c r="AS213" s="189">
        <f t="shared" si="63"/>
        <v>-509139131.59412366</v>
      </c>
      <c r="AT213" s="189">
        <f t="shared" si="63"/>
        <v>-510949608.84515649</v>
      </c>
      <c r="AU213" s="189">
        <f t="shared" si="63"/>
        <v>-512708679.58021635</v>
      </c>
      <c r="AV213" s="189">
        <f t="shared" si="63"/>
        <v>-514419004.98891521</v>
      </c>
      <c r="AW213" s="189">
        <f t="shared" si="63"/>
        <v>-516083049.21349734</v>
      </c>
      <c r="AX213" s="189">
        <f t="shared" si="63"/>
        <v>-517703098.12766767</v>
      </c>
      <c r="AY213" s="189">
        <f t="shared" si="63"/>
        <v>-519281275.94449371</v>
      </c>
      <c r="AZ213" s="189">
        <f t="shared" si="63"/>
        <v>-520819559.9465034</v>
      </c>
      <c r="BA213" s="189">
        <f t="shared" si="63"/>
        <v>-522319793.58606344</v>
      </c>
      <c r="BB213" s="189">
        <f t="shared" si="63"/>
        <v>-523783698.16683346</v>
      </c>
      <c r="BC213" s="189">
        <f t="shared" si="63"/>
        <v>-525212883.28603292</v>
      </c>
      <c r="BD213" s="189">
        <f t="shared" si="63"/>
        <v>-526608856.19133306</v>
      </c>
      <c r="BE213" s="189">
        <f t="shared" si="63"/>
        <v>-527973030.18442303</v>
      </c>
      <c r="BF213" s="189">
        <f t="shared" si="63"/>
        <v>-529306732.18498683</v>
      </c>
      <c r="BG213" s="189">
        <f t="shared" si="63"/>
        <v>-530611209.5533511</v>
      </c>
      <c r="BH213" s="189">
        <f t="shared" si="63"/>
        <v>-531887636.25694698</v>
      </c>
      <c r="BI213" s="189">
        <f t="shared" si="63"/>
        <v>-533137118.45456392</v>
      </c>
      <c r="BJ213" s="189">
        <f t="shared" si="63"/>
        <v>-534360699.56285697</v>
      </c>
      <c r="BK213" s="189">
        <f t="shared" si="63"/>
        <v>-535559364.86141413</v>
      </c>
      <c r="BL213" s="189">
        <f t="shared" si="63"/>
        <v>-536734045.68569756</v>
      </c>
      <c r="BM213" s="189">
        <f t="shared" si="63"/>
        <v>-537885623.25115049</v>
      </c>
      <c r="BN213" s="1521">
        <f t="shared" si="63"/>
        <v>-539014932.14655912</v>
      </c>
    </row>
    <row r="214" spans="1:66" ht="7.5" hidden="1" customHeight="1" x14ac:dyDescent="0.15">
      <c r="A214" s="1123"/>
      <c r="C214" s="1529"/>
      <c r="D214" s="274"/>
      <c r="E214" s="1675"/>
      <c r="F214" s="1604"/>
      <c r="G214" s="189"/>
      <c r="H214" s="189"/>
      <c r="I214" s="189"/>
      <c r="J214" s="189"/>
      <c r="K214" s="189"/>
      <c r="L214" s="189"/>
      <c r="M214" s="189"/>
      <c r="N214" s="189"/>
      <c r="O214" s="189"/>
      <c r="P214" s="189"/>
      <c r="Q214" s="189"/>
      <c r="R214" s="189"/>
      <c r="S214" s="189"/>
      <c r="T214" s="189"/>
      <c r="U214" s="189"/>
      <c r="V214" s="189"/>
      <c r="W214" s="189"/>
      <c r="X214" s="189"/>
      <c r="Y214" s="189"/>
      <c r="Z214" s="189"/>
      <c r="AA214" s="189"/>
      <c r="AB214" s="189"/>
      <c r="AC214" s="189"/>
      <c r="AD214" s="189"/>
      <c r="AE214" s="189"/>
      <c r="AF214" s="189"/>
      <c r="AG214" s="189"/>
      <c r="AH214" s="189"/>
      <c r="AI214" s="189"/>
      <c r="AJ214" s="189"/>
      <c r="AK214" s="189"/>
      <c r="AL214" s="189"/>
      <c r="AM214" s="189"/>
      <c r="AN214" s="189"/>
      <c r="AO214" s="189"/>
      <c r="AP214" s="189"/>
      <c r="AQ214" s="189"/>
      <c r="AR214" s="189"/>
      <c r="AS214" s="189"/>
      <c r="AT214" s="189"/>
      <c r="AU214" s="189"/>
      <c r="AV214" s="189"/>
      <c r="AW214" s="189"/>
      <c r="AX214" s="189"/>
      <c r="AY214" s="189"/>
      <c r="AZ214" s="189"/>
      <c r="BA214" s="189"/>
      <c r="BB214" s="189"/>
      <c r="BC214" s="189"/>
      <c r="BD214" s="189"/>
      <c r="BE214" s="189"/>
      <c r="BF214" s="189"/>
      <c r="BG214" s="189"/>
      <c r="BH214" s="189"/>
      <c r="BI214" s="189"/>
      <c r="BJ214" s="189"/>
      <c r="BK214" s="189"/>
      <c r="BL214" s="189"/>
      <c r="BM214" s="189"/>
      <c r="BN214" s="1521"/>
    </row>
    <row r="215" spans="1:66" hidden="1" x14ac:dyDescent="0.15">
      <c r="A215" s="1123"/>
      <c r="C215" s="1529"/>
      <c r="D215" s="274"/>
      <c r="E215" s="1675"/>
      <c r="F215" s="1604"/>
      <c r="G215" s="189">
        <f>G183/$C$128</f>
        <v>1592925500.7673175</v>
      </c>
      <c r="H215" s="189">
        <f t="shared" si="63"/>
        <v>1078241178.3865178</v>
      </c>
      <c r="I215" s="189">
        <f t="shared" si="63"/>
        <v>826312731.391487</v>
      </c>
      <c r="J215" s="189">
        <f t="shared" si="63"/>
        <v>666493720.48187816</v>
      </c>
      <c r="K215" s="189">
        <f t="shared" si="63"/>
        <v>552329901.77353656</v>
      </c>
      <c r="L215" s="189">
        <f t="shared" si="63"/>
        <v>464950962.88585329</v>
      </c>
      <c r="M215" s="189">
        <f t="shared" si="63"/>
        <v>394970782.94968224</v>
      </c>
      <c r="N215" s="189">
        <f t="shared" si="63"/>
        <v>337095754.15816623</v>
      </c>
      <c r="O215" s="189">
        <f t="shared" si="63"/>
        <v>288071067.41539001</v>
      </c>
      <c r="P215" s="189">
        <f t="shared" si="63"/>
        <v>245764699.19149271</v>
      </c>
      <c r="Q215" s="189">
        <f t="shared" si="63"/>
        <v>208710680.25051722</v>
      </c>
      <c r="R215" s="189">
        <f t="shared" si="63"/>
        <v>175861548.08134618</v>
      </c>
      <c r="S215" s="189">
        <f t="shared" si="63"/>
        <v>146445156.49169493</v>
      </c>
      <c r="T215" s="189">
        <f t="shared" si="63"/>
        <v>119877404.13240974</v>
      </c>
      <c r="U215" s="189">
        <f t="shared" si="63"/>
        <v>95706708.242879391</v>
      </c>
      <c r="V215" s="189">
        <f t="shared" si="63"/>
        <v>73577381.099196747</v>
      </c>
      <c r="W215" s="189">
        <f t="shared" si="63"/>
        <v>53204723.132364117</v>
      </c>
      <c r="X215" s="189">
        <f t="shared" si="63"/>
        <v>34357631.704975605</v>
      </c>
      <c r="Y215" s="189">
        <f t="shared" si="63"/>
        <v>16846175.702039719</v>
      </c>
      <c r="Z215" s="189">
        <f t="shared" si="63"/>
        <v>512537.12585783005</v>
      </c>
      <c r="AA215" s="189">
        <f t="shared" si="63"/>
        <v>-14775711.749319872</v>
      </c>
      <c r="AB215" s="189">
        <f t="shared" si="63"/>
        <v>-29130678.026922543</v>
      </c>
      <c r="AC215" s="189">
        <f t="shared" si="63"/>
        <v>-42648026.284842491</v>
      </c>
      <c r="AD215" s="189">
        <f t="shared" si="63"/>
        <v>-55409983.76225964</v>
      </c>
      <c r="AE215" s="189">
        <f t="shared" si="63"/>
        <v>-67487696.586269692</v>
      </c>
      <c r="AF215" s="189">
        <f t="shared" si="63"/>
        <v>-78943097.033980682</v>
      </c>
      <c r="AG215" s="189">
        <f t="shared" si="63"/>
        <v>-89830397.851921558</v>
      </c>
      <c r="AH215" s="189">
        <f t="shared" si="63"/>
        <v>-100197298.92140882</v>
      </c>
      <c r="AI215" s="189">
        <f t="shared" si="63"/>
        <v>-110085969.75565068</v>
      </c>
      <c r="AJ215" s="189">
        <f t="shared" si="63"/>
        <v>-119533855.6330328</v>
      </c>
      <c r="AK215" s="189">
        <f t="shared" si="63"/>
        <v>-128574343.74865802</v>
      </c>
      <c r="AL215" s="189">
        <f t="shared" si="63"/>
        <v>-137237317.34797892</v>
      </c>
      <c r="AM215" s="189">
        <f t="shared" si="63"/>
        <v>-145549619.53431877</v>
      </c>
      <c r="AN215" s="189">
        <f t="shared" si="63"/>
        <v>-153535443.72144523</v>
      </c>
      <c r="AO215" s="189">
        <f t="shared" si="63"/>
        <v>-161216664.11575827</v>
      </c>
      <c r="AP215" s="189">
        <f t="shared" si="63"/>
        <v>-168613116.86335579</v>
      </c>
      <c r="AQ215" s="189">
        <f t="shared" si="63"/>
        <v>-175742840.37236056</v>
      </c>
      <c r="AR215" s="189">
        <f t="shared" si="63"/>
        <v>-182622281.66570458</v>
      </c>
      <c r="AS215" s="189">
        <f t="shared" si="63"/>
        <v>-189266474.32083431</v>
      </c>
      <c r="AT215" s="189">
        <f t="shared" si="63"/>
        <v>-195689192.5266501</v>
      </c>
      <c r="AU215" s="189">
        <f t="shared" si="63"/>
        <v>-201903084.97196737</v>
      </c>
      <c r="AV215" s="189">
        <f t="shared" si="63"/>
        <v>-207919791.62679258</v>
      </c>
      <c r="AW215" s="189">
        <f t="shared" si="63"/>
        <v>-213750045.95215511</v>
      </c>
      <c r="AX215" s="189">
        <f t="shared" si="63"/>
        <v>-219403764.64887443</v>
      </c>
      <c r="AY215" s="189">
        <f t="shared" si="63"/>
        <v>-224890126.70956597</v>
      </c>
      <c r="AZ215" s="189">
        <f t="shared" si="63"/>
        <v>-230217643.25521055</v>
      </c>
      <c r="BA215" s="189">
        <f t="shared" si="63"/>
        <v>-235394219.40510812</v>
      </c>
      <c r="BB215" s="189">
        <f t="shared" si="63"/>
        <v>-240427209.23714399</v>
      </c>
      <c r="BC215" s="189">
        <f t="shared" si="63"/>
        <v>-245323464.73622641</v>
      </c>
      <c r="BD215" s="189">
        <f t="shared" si="63"/>
        <v>-250089379.49635205</v>
      </c>
      <c r="BE215" s="189">
        <f t="shared" si="63"/>
        <v>-254730927.83109808</v>
      </c>
      <c r="BF215" s="189">
        <f t="shared" si="63"/>
        <v>-259253699.8545208</v>
      </c>
      <c r="BG215" s="189">
        <f t="shared" si="63"/>
        <v>-263662933.01629353</v>
      </c>
      <c r="BH215" s="189">
        <f t="shared" si="63"/>
        <v>-267963540.50887346</v>
      </c>
      <c r="BI215" s="189">
        <f t="shared" si="63"/>
        <v>-272160136.90853256</v>
      </c>
      <c r="BJ215" s="189">
        <f t="shared" si="63"/>
        <v>-276257061.36446351</v>
      </c>
      <c r="BK215" s="189">
        <f t="shared" si="63"/>
        <v>-280258398.60957879</v>
      </c>
      <c r="BL215" s="189">
        <f t="shared" si="63"/>
        <v>-284167998.03185683</v>
      </c>
      <c r="BM215" s="189">
        <f t="shared" si="63"/>
        <v>-287989491.01528281</v>
      </c>
      <c r="BN215" s="1521">
        <f t="shared" si="63"/>
        <v>-291726306.73376274</v>
      </c>
    </row>
    <row r="216" spans="1:66" hidden="1" x14ac:dyDescent="0.15">
      <c r="A216" s="1123"/>
      <c r="C216" s="1529"/>
      <c r="D216" s="274"/>
      <c r="E216" s="1675"/>
      <c r="F216" s="1604"/>
      <c r="G216" s="189">
        <f t="shared" si="64"/>
        <v>1592925500.7673175</v>
      </c>
      <c r="H216" s="189">
        <f t="shared" si="63"/>
        <v>1206912258.9817176</v>
      </c>
      <c r="I216" s="189">
        <f t="shared" si="63"/>
        <v>1008539633.7840632</v>
      </c>
      <c r="J216" s="189">
        <f t="shared" si="63"/>
        <v>878801003.46395767</v>
      </c>
      <c r="K216" s="189">
        <f t="shared" si="63"/>
        <v>784024617.34139585</v>
      </c>
      <c r="L216" s="189">
        <f t="shared" si="63"/>
        <v>710184272.04595137</v>
      </c>
      <c r="M216" s="189">
        <f t="shared" si="63"/>
        <v>650169143.55961692</v>
      </c>
      <c r="N216" s="189">
        <f t="shared" si="63"/>
        <v>599906436.27386141</v>
      </c>
      <c r="O216" s="189">
        <f t="shared" si="63"/>
        <v>556859126.83588648</v>
      </c>
      <c r="P216" s="189">
        <f t="shared" si="63"/>
        <v>519346508.06968421</v>
      </c>
      <c r="Q216" s="189">
        <f t="shared" si="63"/>
        <v>486201362.21359462</v>
      </c>
      <c r="R216" s="189">
        <f t="shared" si="63"/>
        <v>456582214.56855601</v>
      </c>
      <c r="S216" s="189">
        <f t="shared" si="63"/>
        <v>429863729.93020296</v>
      </c>
      <c r="T216" s="189">
        <f t="shared" si="63"/>
        <v>405569355.35517198</v>
      </c>
      <c r="U216" s="189">
        <f t="shared" si="63"/>
        <v>383328139.56577808</v>
      </c>
      <c r="V216" s="189">
        <f t="shared" si="63"/>
        <v>362846054.1622799</v>
      </c>
      <c r="W216" s="189">
        <f t="shared" si="63"/>
        <v>343886364.40100688</v>
      </c>
      <c r="X216" s="189">
        <f t="shared" si="63"/>
        <v>326255841.14000112</v>
      </c>
      <c r="Y216" s="189">
        <f t="shared" si="63"/>
        <v>309794854.70407647</v>
      </c>
      <c r="Z216" s="189">
        <f t="shared" si="63"/>
        <v>294370115.18872911</v>
      </c>
      <c r="AA216" s="189">
        <f t="shared" si="63"/>
        <v>279869257.90655613</v>
      </c>
      <c r="AB216" s="189">
        <f t="shared" si="63"/>
        <v>266196741.21105322</v>
      </c>
      <c r="AC216" s="189">
        <f t="shared" si="63"/>
        <v>253270694.55695662</v>
      </c>
      <c r="AD216" s="189">
        <f t="shared" si="63"/>
        <v>241020465.71277031</v>
      </c>
      <c r="AE216" s="189">
        <f t="shared" si="63"/>
        <v>229384689.90516281</v>
      </c>
      <c r="AF216" s="189">
        <f t="shared" si="63"/>
        <v>218309753.77016988</v>
      </c>
      <c r="AG216" s="189">
        <f t="shared" si="63"/>
        <v>207748561.56821522</v>
      </c>
      <c r="AH216" s="189">
        <f t="shared" si="63"/>
        <v>197659535.38139391</v>
      </c>
      <c r="AI216" s="189">
        <f t="shared" si="63"/>
        <v>188005798.28591409</v>
      </c>
      <c r="AJ216" s="189">
        <f t="shared" si="63"/>
        <v>178754501.96040916</v>
      </c>
      <c r="AK216" s="189">
        <f t="shared" si="63"/>
        <v>169876269.30301014</v>
      </c>
      <c r="AL216" s="189">
        <f t="shared" si="63"/>
        <v>161344729.3674356</v>
      </c>
      <c r="AM216" s="189">
        <f t="shared" si="63"/>
        <v>153136126.9637073</v>
      </c>
      <c r="AN216" s="189">
        <f t="shared" si="63"/>
        <v>145228993.07035351</v>
      </c>
      <c r="AO216" s="189">
        <f t="shared" si="63"/>
        <v>137603865.10146794</v>
      </c>
      <c r="AP216" s="189">
        <f t="shared" ref="H216:BN221" si="65">AP184/$C$128</f>
        <v>130243048.29849863</v>
      </c>
      <c r="AQ216" s="189">
        <f t="shared" si="65"/>
        <v>123130411.2422177</v>
      </c>
      <c r="AR216" s="189">
        <f t="shared" si="65"/>
        <v>116251209.82796288</v>
      </c>
      <c r="AS216" s="189">
        <f t="shared" si="65"/>
        <v>109591935.10741854</v>
      </c>
      <c r="AT216" s="189">
        <f t="shared" si="65"/>
        <v>103140181.23991744</v>
      </c>
      <c r="AU216" s="189">
        <f t="shared" si="65"/>
        <v>96884530.465647861</v>
      </c>
      <c r="AV216" s="189">
        <f t="shared" si="65"/>
        <v>90814452.550070286</v>
      </c>
      <c r="AW216" s="189">
        <f t="shared" si="65"/>
        <v>84920216.581968144</v>
      </c>
      <c r="AX216" s="189">
        <f t="shared" si="65"/>
        <v>79192813.358892754</v>
      </c>
      <c r="AY216" s="189">
        <f t="shared" si="65"/>
        <v>73623886.880238697</v>
      </c>
      <c r="AZ216" s="189">
        <f t="shared" si="65"/>
        <v>68205673.702910736</v>
      </c>
      <c r="BA216" s="189">
        <f t="shared" si="65"/>
        <v>62930949.107831478</v>
      </c>
      <c r="BB216" s="189">
        <f t="shared" si="65"/>
        <v>57792979.185352482</v>
      </c>
      <c r="BC216" s="189">
        <f t="shared" si="65"/>
        <v>52785478.080398239</v>
      </c>
      <c r="BD216" s="189">
        <f t="shared" si="65"/>
        <v>47902569.748886108</v>
      </c>
      <c r="BE216" s="189">
        <f t="shared" si="65"/>
        <v>43138753.669667244</v>
      </c>
      <c r="BF216" s="189">
        <f t="shared" si="65"/>
        <v>38488874.034142017</v>
      </c>
      <c r="BG216" s="189">
        <f t="shared" si="65"/>
        <v>33948092.001415573</v>
      </c>
      <c r="BH216" s="189">
        <f t="shared" si="65"/>
        <v>29511860.662480514</v>
      </c>
      <c r="BI216" s="189">
        <f t="shared" si="65"/>
        <v>25175902.404149055</v>
      </c>
      <c r="BJ216" s="189">
        <f t="shared" si="65"/>
        <v>20936188.403682392</v>
      </c>
      <c r="BK216" s="189">
        <f t="shared" si="65"/>
        <v>16788920.019464333</v>
      </c>
      <c r="BL216" s="189">
        <f t="shared" si="65"/>
        <v>12730511.872524738</v>
      </c>
      <c r="BM216" s="189">
        <f t="shared" si="65"/>
        <v>8757576.4390490856</v>
      </c>
      <c r="BN216" s="1521">
        <f t="shared" si="65"/>
        <v>4866909.9958453178</v>
      </c>
    </row>
    <row r="217" spans="1:66" hidden="1" x14ac:dyDescent="0.15">
      <c r="A217" s="1123"/>
      <c r="C217" s="1529"/>
      <c r="D217" s="274"/>
      <c r="E217" s="1675"/>
      <c r="F217" s="1604"/>
      <c r="G217" s="189">
        <f t="shared" si="64"/>
        <v>1592925500.7673175</v>
      </c>
      <c r="H217" s="189">
        <f t="shared" si="65"/>
        <v>1335583339.5769179</v>
      </c>
      <c r="I217" s="189">
        <f t="shared" si="65"/>
        <v>1197148662.1620383</v>
      </c>
      <c r="J217" s="189">
        <f t="shared" si="65"/>
        <v>1103975394.5055578</v>
      </c>
      <c r="K217" s="189">
        <f t="shared" si="65"/>
        <v>1034458840.2694812</v>
      </c>
      <c r="L217" s="189">
        <f t="shared" si="65"/>
        <v>979384184.83216655</v>
      </c>
      <c r="M217" s="189">
        <f t="shared" si="65"/>
        <v>933995322.96238852</v>
      </c>
      <c r="N217" s="189">
        <f t="shared" si="65"/>
        <v>895528243.94133389</v>
      </c>
      <c r="O217" s="189">
        <f t="shared" si="65"/>
        <v>862239932.09047782</v>
      </c>
      <c r="P217" s="189">
        <f t="shared" si="65"/>
        <v>832963345.12886512</v>
      </c>
      <c r="Q217" s="189">
        <f t="shared" si="65"/>
        <v>806880350.27662325</v>
      </c>
      <c r="R217" s="189">
        <f t="shared" si="65"/>
        <v>783396155.23528183</v>
      </c>
      <c r="S217" s="189">
        <f t="shared" si="65"/>
        <v>762065364.31549752</v>
      </c>
      <c r="T217" s="189">
        <f t="shared" si="65"/>
        <v>742546179.55248177</v>
      </c>
      <c r="U217" s="189">
        <f t="shared" si="65"/>
        <v>724570830.89290702</v>
      </c>
      <c r="V217" s="189">
        <f t="shared" si="65"/>
        <v>707925808.4335326</v>
      </c>
      <c r="W217" s="189">
        <f t="shared" si="65"/>
        <v>692438250.38609493</v>
      </c>
      <c r="X217" s="189">
        <f t="shared" si="65"/>
        <v>677966327.76776206</v>
      </c>
      <c r="Y217" s="189">
        <f t="shared" si="65"/>
        <v>664392299.81835186</v>
      </c>
      <c r="Z217" s="189">
        <f t="shared" si="65"/>
        <v>651617399.50230992</v>
      </c>
      <c r="AA217" s="189">
        <f t="shared" si="65"/>
        <v>639558001.14165199</v>
      </c>
      <c r="AB217" s="189">
        <f t="shared" si="65"/>
        <v>628142704.13529289</v>
      </c>
      <c r="AC217" s="189">
        <f t="shared" si="65"/>
        <v>617310082.83987474</v>
      </c>
      <c r="AD217" s="189">
        <f t="shared" si="65"/>
        <v>607006928.59808528</v>
      </c>
      <c r="AE217" s="189">
        <f t="shared" si="65"/>
        <v>597186860.59848773</v>
      </c>
      <c r="AF217" s="189">
        <f t="shared" si="65"/>
        <v>587809216.77027977</v>
      </c>
      <c r="AG217" s="189">
        <f t="shared" si="65"/>
        <v>578838159.83565855</v>
      </c>
      <c r="AH217" s="189">
        <f t="shared" si="65"/>
        <v>570241950.48356545</v>
      </c>
      <c r="AI217" s="189">
        <f t="shared" si="65"/>
        <v>561992351.66085708</v>
      </c>
      <c r="AJ217" s="189">
        <f t="shared" si="65"/>
        <v>554064136.6899482</v>
      </c>
      <c r="AK217" s="189">
        <f t="shared" si="65"/>
        <v>546434680.31001139</v>
      </c>
      <c r="AL217" s="189">
        <f t="shared" si="65"/>
        <v>539083616.47651112</v>
      </c>
      <c r="AM217" s="189">
        <f t="shared" si="65"/>
        <v>531992550.30502748</v>
      </c>
      <c r="AN217" s="189">
        <f t="shared" si="65"/>
        <v>525144814.23381728</v>
      </c>
      <c r="AO217" s="189">
        <f t="shared" si="65"/>
        <v>518525260.53372687</v>
      </c>
      <c r="AP217" s="189">
        <f t="shared" si="65"/>
        <v>512120083.87731761</v>
      </c>
      <c r="AQ217" s="189">
        <f t="shared" si="65"/>
        <v>505916668.9092164</v>
      </c>
      <c r="AR217" s="189">
        <f t="shared" si="65"/>
        <v>499903458.72284871</v>
      </c>
      <c r="AS217" s="189">
        <f t="shared" si="65"/>
        <v>494069840.90821916</v>
      </c>
      <c r="AT217" s="189">
        <f t="shared" si="65"/>
        <v>488406048.43841094</v>
      </c>
      <c r="AU217" s="189">
        <f t="shared" si="65"/>
        <v>482903073.1442396</v>
      </c>
      <c r="AV217" s="189">
        <f t="shared" si="65"/>
        <v>477552589.91381818</v>
      </c>
      <c r="AW217" s="189">
        <f t="shared" si="65"/>
        <v>472346890.06686324</v>
      </c>
      <c r="AX217" s="189">
        <f t="shared" si="65"/>
        <v>467278822.60809535</v>
      </c>
      <c r="AY217" s="189">
        <f t="shared" si="65"/>
        <v>462341742.27203512</v>
      </c>
      <c r="AZ217" s="189">
        <f t="shared" si="65"/>
        <v>457529463.44221896</v>
      </c>
      <c r="BA217" s="189">
        <f t="shared" si="65"/>
        <v>452836219.16872901</v>
      </c>
      <c r="BB217" s="189">
        <f t="shared" si="65"/>
        <v>448256624.6246087</v>
      </c>
      <c r="BC217" s="189">
        <f t="shared" si="65"/>
        <v>443785644.43887788</v>
      </c>
      <c r="BD217" s="189">
        <f t="shared" si="65"/>
        <v>439418563.42497092</v>
      </c>
      <c r="BE217" s="189">
        <f t="shared" si="65"/>
        <v>435150960.29150754</v>
      </c>
      <c r="BF217" s="189">
        <f t="shared" si="65"/>
        <v>430978683.97958356</v>
      </c>
      <c r="BG217" s="189">
        <f t="shared" si="65"/>
        <v>426897832.31919241</v>
      </c>
      <c r="BH217" s="189">
        <f t="shared" si="65"/>
        <v>422904732.73842478</v>
      </c>
      <c r="BI217" s="189">
        <f t="shared" si="65"/>
        <v>418995924.79400808</v>
      </c>
      <c r="BJ217" s="189">
        <f t="shared" si="65"/>
        <v>415168144.32154036</v>
      </c>
      <c r="BK217" s="189">
        <f t="shared" si="65"/>
        <v>411418309.02926302</v>
      </c>
      <c r="BL217" s="189">
        <f t="shared" si="65"/>
        <v>407743505.38110352</v>
      </c>
      <c r="BM217" s="189">
        <f t="shared" si="65"/>
        <v>404140976.63356352</v>
      </c>
      <c r="BN217" s="1521">
        <f t="shared" si="65"/>
        <v>400608111.90728503</v>
      </c>
    </row>
    <row r="218" spans="1:66" ht="12" hidden="1" customHeight="1" x14ac:dyDescent="0.15">
      <c r="A218" s="1123"/>
      <c r="C218" s="1529"/>
      <c r="D218" s="274"/>
      <c r="E218" s="1675"/>
      <c r="F218" s="1604"/>
      <c r="G218" s="189"/>
      <c r="H218" s="189"/>
      <c r="I218" s="189"/>
      <c r="J218" s="189"/>
      <c r="K218" s="189"/>
      <c r="L218" s="189"/>
      <c r="M218" s="189"/>
      <c r="N218" s="189"/>
      <c r="O218" s="189"/>
      <c r="P218" s="189"/>
      <c r="Q218" s="189"/>
      <c r="R218" s="189"/>
      <c r="S218" s="189"/>
      <c r="T218" s="189"/>
      <c r="U218" s="189"/>
      <c r="V218" s="189"/>
      <c r="W218" s="189"/>
      <c r="X218" s="189"/>
      <c r="Y218" s="189"/>
      <c r="Z218" s="189"/>
      <c r="AA218" s="189"/>
      <c r="AB218" s="189"/>
      <c r="AC218" s="189"/>
      <c r="AD218" s="189"/>
      <c r="AE218" s="189"/>
      <c r="AF218" s="189"/>
      <c r="AG218" s="189"/>
      <c r="AH218" s="189"/>
      <c r="AI218" s="189"/>
      <c r="AJ218" s="189"/>
      <c r="AK218" s="189"/>
      <c r="AL218" s="189"/>
      <c r="AM218" s="189"/>
      <c r="AN218" s="189"/>
      <c r="AO218" s="189"/>
      <c r="AP218" s="189"/>
      <c r="AQ218" s="189"/>
      <c r="AR218" s="189"/>
      <c r="AS218" s="189"/>
      <c r="AT218" s="189"/>
      <c r="AU218" s="189"/>
      <c r="AV218" s="189"/>
      <c r="AW218" s="189"/>
      <c r="AX218" s="189"/>
      <c r="AY218" s="189"/>
      <c r="AZ218" s="189"/>
      <c r="BA218" s="189"/>
      <c r="BB218" s="189"/>
      <c r="BC218" s="189"/>
      <c r="BD218" s="189"/>
      <c r="BE218" s="189"/>
      <c r="BF218" s="189"/>
      <c r="BG218" s="189"/>
      <c r="BH218" s="189"/>
      <c r="BI218" s="189"/>
      <c r="BJ218" s="189"/>
      <c r="BK218" s="189"/>
      <c r="BL218" s="189"/>
      <c r="BM218" s="189"/>
      <c r="BN218" s="1521"/>
    </row>
    <row r="219" spans="1:66" hidden="1" x14ac:dyDescent="0.15">
      <c r="A219" s="1123"/>
      <c r="C219" s="1529"/>
      <c r="D219" s="274"/>
      <c r="E219" s="1675"/>
      <c r="F219" s="1604"/>
      <c r="G219" s="189">
        <f t="shared" si="64"/>
        <v>-270426093.58788204</v>
      </c>
      <c r="H219" s="189">
        <f t="shared" si="65"/>
        <v>-434949116.29764193</v>
      </c>
      <c r="I219" s="189">
        <f t="shared" si="65"/>
        <v>-515480089.95246387</v>
      </c>
      <c r="J219" s="189">
        <f t="shared" si="65"/>
        <v>-566567534.46544993</v>
      </c>
      <c r="K219" s="189">
        <f t="shared" si="65"/>
        <v>-603060926.08674884</v>
      </c>
      <c r="L219" s="189">
        <f t="shared" si="65"/>
        <v>-630992313.38930738</v>
      </c>
      <c r="M219" s="189">
        <f t="shared" si="65"/>
        <v>-653362046.1210407</v>
      </c>
      <c r="N219" s="189">
        <f t="shared" si="65"/>
        <v>-671862268.99969637</v>
      </c>
      <c r="O219" s="189">
        <f t="shared" si="65"/>
        <v>-687533408.18072045</v>
      </c>
      <c r="P219" s="189">
        <f t="shared" si="65"/>
        <v>-701056982.29673541</v>
      </c>
      <c r="Q219" s="189">
        <f t="shared" si="65"/>
        <v>-712901600.31718409</v>
      </c>
      <c r="R219" s="189">
        <f t="shared" si="65"/>
        <v>-723402092.13878238</v>
      </c>
      <c r="S219" s="189">
        <f t="shared" si="65"/>
        <v>-732805280.56145716</v>
      </c>
      <c r="T219" s="189">
        <f t="shared" si="65"/>
        <v>-741297878.3241688</v>
      </c>
      <c r="U219" s="189">
        <f t="shared" si="65"/>
        <v>-749024237.52304447</v>
      </c>
      <c r="V219" s="189">
        <f t="shared" si="65"/>
        <v>-756098056.62709332</v>
      </c>
      <c r="W219" s="189">
        <f t="shared" si="65"/>
        <v>-762610342.16520917</v>
      </c>
      <c r="X219" s="189">
        <f t="shared" si="65"/>
        <v>-768634967.97191274</v>
      </c>
      <c r="Y219" s="189">
        <f t="shared" si="65"/>
        <v>-774232647.07028711</v>
      </c>
      <c r="Z219" s="189">
        <f t="shared" si="65"/>
        <v>-779453827.26472473</v>
      </c>
      <c r="AA219" s="189">
        <f t="shared" si="65"/>
        <v>-784340840.15302944</v>
      </c>
      <c r="AB219" s="189">
        <f t="shared" si="65"/>
        <v>-788929521.68108368</v>
      </c>
      <c r="AC219" s="189">
        <f t="shared" si="65"/>
        <v>-793250451.80797434</v>
      </c>
      <c r="AD219" s="189">
        <f t="shared" si="65"/>
        <v>-797329915.13836229</v>
      </c>
      <c r="AE219" s="189">
        <f t="shared" si="65"/>
        <v>-801190654.10945606</v>
      </c>
      <c r="AF219" s="189">
        <f t="shared" si="65"/>
        <v>-804852465.87650216</v>
      </c>
      <c r="AG219" s="189">
        <f t="shared" si="65"/>
        <v>-808332679.98411751</v>
      </c>
      <c r="AH219" s="189">
        <f t="shared" si="65"/>
        <v>-811646544.08667147</v>
      </c>
      <c r="AI219" s="189">
        <f t="shared" si="65"/>
        <v>-814807538.01146352</v>
      </c>
      <c r="AJ219" s="189">
        <f t="shared" si="65"/>
        <v>-817827631.44577181</v>
      </c>
      <c r="AK219" s="189">
        <f t="shared" si="65"/>
        <v>-820717496.87760413</v>
      </c>
      <c r="AL219" s="189">
        <f t="shared" si="65"/>
        <v>-823486686.72901106</v>
      </c>
      <c r="AM219" s="189">
        <f t="shared" si="65"/>
        <v>-826143781.61592662</v>
      </c>
      <c r="AN219" s="189">
        <f t="shared" si="65"/>
        <v>-828696515.15950358</v>
      </c>
      <c r="AO219" s="189">
        <f t="shared" si="65"/>
        <v>-831151879.62742937</v>
      </c>
      <c r="AP219" s="189">
        <f t="shared" si="65"/>
        <v>-833516215.80486667</v>
      </c>
      <c r="AQ219" s="189">
        <f t="shared" si="65"/>
        <v>-835795289.81543732</v>
      </c>
      <c r="AR219" s="189">
        <f t="shared" si="65"/>
        <v>-837994359.08356607</v>
      </c>
      <c r="AS219" s="189">
        <f t="shared" si="65"/>
        <v>-840118229.21435118</v>
      </c>
      <c r="AT219" s="189">
        <f t="shared" si="65"/>
        <v>-842171303.23911619</v>
      </c>
      <c r="AU219" s="189">
        <f t="shared" si="65"/>
        <v>-844157624.41394413</v>
      </c>
      <c r="AV219" s="189">
        <f t="shared" si="65"/>
        <v>-846080913.54975998</v>
      </c>
      <c r="AW219" s="189">
        <f t="shared" si="65"/>
        <v>-847944601.68453407</v>
      </c>
      <c r="AX219" s="189">
        <f t="shared" si="65"/>
        <v>-849751858.77220333</v>
      </c>
      <c r="AY219" s="189">
        <f t="shared" si="65"/>
        <v>-851505618.95228767</v>
      </c>
      <c r="AZ219" s="189">
        <f t="shared" si="65"/>
        <v>-853208602.87371588</v>
      </c>
      <c r="BA219" s="189">
        <f t="shared" si="65"/>
        <v>-854863337.47205925</v>
      </c>
      <c r="BB219" s="189">
        <f t="shared" si="65"/>
        <v>-856472173.53802621</v>
      </c>
      <c r="BC219" s="189">
        <f t="shared" si="65"/>
        <v>-858037301.36422861</v>
      </c>
      <c r="BD219" s="189">
        <f t="shared" si="65"/>
        <v>-859560764.71490133</v>
      </c>
      <c r="BE219" s="189">
        <f t="shared" si="65"/>
        <v>-861044473.32788849</v>
      </c>
      <c r="BF219" s="189">
        <f t="shared" si="65"/>
        <v>-862490214.12853813</v>
      </c>
      <c r="BG219" s="189">
        <f t="shared" si="65"/>
        <v>-863899661.31016457</v>
      </c>
      <c r="BH219" s="189">
        <f t="shared" si="65"/>
        <v>-865274385.41463041</v>
      </c>
      <c r="BI219" s="189">
        <f t="shared" si="65"/>
        <v>-866615861.52870941</v>
      </c>
      <c r="BJ219" s="189">
        <f t="shared" si="65"/>
        <v>-867925476.69667375</v>
      </c>
      <c r="BK219" s="189">
        <f t="shared" si="65"/>
        <v>-869204536.63656521</v>
      </c>
      <c r="BL219" s="189">
        <f t="shared" si="65"/>
        <v>-870454271.8365072</v>
      </c>
      <c r="BM219" s="189">
        <f t="shared" si="65"/>
        <v>-871675843.09787571</v>
      </c>
      <c r="BN219" s="1521">
        <f t="shared" si="65"/>
        <v>-872870346.58395386</v>
      </c>
    </row>
    <row r="220" spans="1:66" hidden="1" x14ac:dyDescent="0.15">
      <c r="A220" s="1123"/>
      <c r="C220" s="1529"/>
      <c r="D220" s="274"/>
      <c r="E220" s="1675"/>
      <c r="F220" s="1604"/>
      <c r="G220" s="189">
        <f t="shared" si="64"/>
        <v>-270426093.58788204</v>
      </c>
      <c r="H220" s="189">
        <f t="shared" si="65"/>
        <v>-393818360.620202</v>
      </c>
      <c r="I220" s="189">
        <f t="shared" si="65"/>
        <v>-457229780.9825291</v>
      </c>
      <c r="J220" s="189">
        <f t="shared" si="65"/>
        <v>-498701787.59767407</v>
      </c>
      <c r="K220" s="189">
        <f t="shared" si="65"/>
        <v>-528997828.97360414</v>
      </c>
      <c r="L220" s="189">
        <f t="shared" si="65"/>
        <v>-552601494.90565205</v>
      </c>
      <c r="M220" s="189">
        <f t="shared" si="65"/>
        <v>-571785818.02863431</v>
      </c>
      <c r="N220" s="189">
        <f t="shared" si="65"/>
        <v>-587852700.52852523</v>
      </c>
      <c r="O220" s="189">
        <f t="shared" si="65"/>
        <v>-601613122.51980972</v>
      </c>
      <c r="P220" s="189">
        <f t="shared" si="65"/>
        <v>-613604335.69806576</v>
      </c>
      <c r="Q220" s="189">
        <f t="shared" si="65"/>
        <v>-624199450.69821751</v>
      </c>
      <c r="R220" s="189">
        <f t="shared" si="65"/>
        <v>-633667451.74030674</v>
      </c>
      <c r="S220" s="189">
        <f t="shared" si="65"/>
        <v>-642208232.2999171</v>
      </c>
      <c r="T220" s="189">
        <f t="shared" si="65"/>
        <v>-649974126.39484143</v>
      </c>
      <c r="U220" s="189">
        <f t="shared" si="65"/>
        <v>-657083711.61298954</v>
      </c>
      <c r="V220" s="189">
        <f t="shared" si="65"/>
        <v>-663630976.51974881</v>
      </c>
      <c r="W220" s="189">
        <f t="shared" si="65"/>
        <v>-669691595.29813874</v>
      </c>
      <c r="X220" s="189">
        <f t="shared" si="65"/>
        <v>-675327335.21234047</v>
      </c>
      <c r="Y220" s="189">
        <f t="shared" si="65"/>
        <v>-680589223.18416595</v>
      </c>
      <c r="Z220" s="189">
        <f t="shared" si="65"/>
        <v>-685519866.41385829</v>
      </c>
      <c r="AA220" s="189">
        <f t="shared" si="65"/>
        <v>-690155183.18610847</v>
      </c>
      <c r="AB220" s="189">
        <f t="shared" si="65"/>
        <v>-694525714.16398704</v>
      </c>
      <c r="AC220" s="189">
        <f t="shared" si="65"/>
        <v>-698657629.9320488</v>
      </c>
      <c r="AD220" s="189">
        <f t="shared" si="65"/>
        <v>-702573515.04976296</v>
      </c>
      <c r="AE220" s="189">
        <f t="shared" si="65"/>
        <v>-706292985.26518631</v>
      </c>
      <c r="AF220" s="189">
        <f t="shared" si="65"/>
        <v>-709833178.52543187</v>
      </c>
      <c r="AG220" s="189">
        <f t="shared" si="65"/>
        <v>-713209149.3660568</v>
      </c>
      <c r="AH220" s="189">
        <f t="shared" si="65"/>
        <v>-716434188.50611746</v>
      </c>
      <c r="AI220" s="189">
        <f t="shared" si="65"/>
        <v>-719520083.95373249</v>
      </c>
      <c r="AJ220" s="189">
        <f t="shared" si="65"/>
        <v>-722477335.94154346</v>
      </c>
      <c r="AK220" s="189">
        <f t="shared" si="65"/>
        <v>-725315335.0986948</v>
      </c>
      <c r="AL220" s="189">
        <f t="shared" si="65"/>
        <v>-728042511.11228883</v>
      </c>
      <c r="AM220" s="189">
        <f t="shared" si="65"/>
        <v>-730666457.52168572</v>
      </c>
      <c r="AN220" s="189">
        <f t="shared" si="65"/>
        <v>-733194037.07392025</v>
      </c>
      <c r="AO220" s="189">
        <f t="shared" si="65"/>
        <v>-735631471.14260674</v>
      </c>
      <c r="AP220" s="189">
        <f t="shared" si="65"/>
        <v>-737984416.00099182</v>
      </c>
      <c r="AQ220" s="189">
        <f t="shared" si="65"/>
        <v>-740258028.18821323</v>
      </c>
      <c r="AR220" s="189">
        <f t="shared" si="65"/>
        <v>-742457020.77704334</v>
      </c>
      <c r="AS220" s="189">
        <f t="shared" si="65"/>
        <v>-744585712.01249933</v>
      </c>
      <c r="AT220" s="189">
        <f t="shared" si="65"/>
        <v>-746648067.52228177</v>
      </c>
      <c r="AU220" s="189">
        <f t="shared" si="65"/>
        <v>-748647737.08602273</v>
      </c>
      <c r="AV220" s="189">
        <f t="shared" si="65"/>
        <v>-750588086.77869451</v>
      </c>
      <c r="AW220" s="189">
        <f t="shared" si="65"/>
        <v>-752472227.16507924</v>
      </c>
      <c r="AX220" s="189">
        <f t="shared" si="65"/>
        <v>-754303038.1098913</v>
      </c>
      <c r="AY220" s="189">
        <f t="shared" si="65"/>
        <v>-756083190.67657232</v>
      </c>
      <c r="AZ220" s="189">
        <f t="shared" si="65"/>
        <v>-757815166.51274383</v>
      </c>
      <c r="BA220" s="189">
        <f t="shared" si="65"/>
        <v>-759501275.05852127</v>
      </c>
      <c r="BB220" s="189">
        <f t="shared" si="65"/>
        <v>-761143668.86280096</v>
      </c>
      <c r="BC220" s="189">
        <f t="shared" si="65"/>
        <v>-762744357.25019646</v>
      </c>
      <c r="BD220" s="189">
        <f t="shared" si="65"/>
        <v>-764305218.54591072</v>
      </c>
      <c r="BE220" s="189">
        <f t="shared" si="65"/>
        <v>-765828011.03619087</v>
      </c>
      <c r="BF220" s="189">
        <f t="shared" si="65"/>
        <v>-767314382.81711948</v>
      </c>
      <c r="BG220" s="189">
        <f t="shared" si="65"/>
        <v>-768765880.66347802</v>
      </c>
      <c r="BH220" s="189">
        <f t="shared" si="65"/>
        <v>-770183958.03165054</v>
      </c>
      <c r="BI220" s="189">
        <f t="shared" si="65"/>
        <v>-771569982.29542482</v>
      </c>
      <c r="BJ220" s="189">
        <f t="shared" si="65"/>
        <v>-772925241.30070221</v>
      </c>
      <c r="BK220" s="189">
        <f t="shared" si="65"/>
        <v>-774250949.31411898</v>
      </c>
      <c r="BL220" s="189">
        <f t="shared" si="65"/>
        <v>-775548252.43117487</v>
      </c>
      <c r="BM220" s="189">
        <f t="shared" si="65"/>
        <v>-776818233.5013628</v>
      </c>
      <c r="BN220" s="1521">
        <f t="shared" si="65"/>
        <v>-778061916.62081432</v>
      </c>
    </row>
    <row r="221" spans="1:66" hidden="1" x14ac:dyDescent="0.15">
      <c r="A221" s="1123"/>
      <c r="C221" s="1529"/>
      <c r="D221" s="274"/>
      <c r="E221" s="1675"/>
      <c r="F221" s="1604"/>
      <c r="G221" s="189">
        <f t="shared" si="64"/>
        <v>-270426093.58788204</v>
      </c>
      <c r="H221" s="189">
        <f t="shared" si="65"/>
        <v>-352687604.9427619</v>
      </c>
      <c r="I221" s="189">
        <f t="shared" si="65"/>
        <v>-396939373.62068063</v>
      </c>
      <c r="J221" s="189">
        <f t="shared" si="65"/>
        <v>-426722965.16215396</v>
      </c>
      <c r="K221" s="189">
        <f t="shared" si="65"/>
        <v>-448944496.17436987</v>
      </c>
      <c r="L221" s="189">
        <f t="shared" si="65"/>
        <v>-466549556.97228074</v>
      </c>
      <c r="M221" s="189">
        <f t="shared" si="65"/>
        <v>-481058475.21099615</v>
      </c>
      <c r="N221" s="189">
        <f t="shared" si="65"/>
        <v>-493354789.35960674</v>
      </c>
      <c r="O221" s="189">
        <f t="shared" si="65"/>
        <v>-503995668.53244448</v>
      </c>
      <c r="P221" s="189">
        <f t="shared" si="65"/>
        <v>-513354167.27060109</v>
      </c>
      <c r="Q221" s="189">
        <f t="shared" si="65"/>
        <v>-521691808.36012107</v>
      </c>
      <c r="R221" s="189">
        <f t="shared" si="65"/>
        <v>-529198721.98872089</v>
      </c>
      <c r="S221" s="189">
        <f t="shared" si="65"/>
        <v>-536017282.50495952</v>
      </c>
      <c r="T221" s="189">
        <f t="shared" si="65"/>
        <v>-542256748.40356469</v>
      </c>
      <c r="U221" s="189">
        <f t="shared" si="65"/>
        <v>-548002714.55628335</v>
      </c>
      <c r="V221" s="189">
        <f t="shared" si="65"/>
        <v>-553323431.1373142</v>
      </c>
      <c r="W221" s="189">
        <f t="shared" si="65"/>
        <v>-558274154.82085407</v>
      </c>
      <c r="X221" s="189">
        <f t="shared" si="65"/>
        <v>-562900222.39286816</v>
      </c>
      <c r="Y221" s="189">
        <f t="shared" si="65"/>
        <v>-567239270.64336336</v>
      </c>
      <c r="Z221" s="189">
        <f t="shared" si="65"/>
        <v>-571322871.25720918</v>
      </c>
      <c r="AA221" s="189">
        <f t="shared" si="65"/>
        <v>-575177755.86138546</v>
      </c>
      <c r="AB221" s="189">
        <f t="shared" si="65"/>
        <v>-578826748.23777711</v>
      </c>
      <c r="AC221" s="189">
        <f t="shared" si="65"/>
        <v>-582289483.59203911</v>
      </c>
      <c r="AD221" s="189">
        <f t="shared" si="65"/>
        <v>-585582970.50351703</v>
      </c>
      <c r="AE221" s="189">
        <f t="shared" si="65"/>
        <v>-588722034.97518325</v>
      </c>
      <c r="AF221" s="189">
        <f t="shared" si="65"/>
        <v>-591719674.96813178</v>
      </c>
      <c r="AG221" s="189">
        <f t="shared" si="65"/>
        <v>-594587346.15919864</v>
      </c>
      <c r="AH221" s="189">
        <f t="shared" si="65"/>
        <v>-597335194.27687633</v>
      </c>
      <c r="AI221" s="189">
        <f t="shared" si="65"/>
        <v>-599972245.52447712</v>
      </c>
      <c r="AJ221" s="189">
        <f t="shared" si="65"/>
        <v>-602506563.81432331</v>
      </c>
      <c r="AK221" s="189">
        <f t="shared" si="65"/>
        <v>-604945381.49474752</v>
      </c>
      <c r="AL221" s="189">
        <f t="shared" si="65"/>
        <v>-607295208.73725092</v>
      </c>
      <c r="AM221" s="189">
        <f t="shared" si="65"/>
        <v>-609561925.61599863</v>
      </c>
      <c r="AN221" s="189">
        <f t="shared" si="65"/>
        <v>-611750860.05243695</v>
      </c>
      <c r="AO221" s="189">
        <f t="shared" si="65"/>
        <v>-613866854.14118373</v>
      </c>
      <c r="AP221" s="189">
        <f t="shared" si="65"/>
        <v>-615914320.86724961</v>
      </c>
      <c r="AQ221" s="189">
        <f t="shared" si="65"/>
        <v>-617897292.83141184</v>
      </c>
      <c r="AR221" s="189">
        <f t="shared" si="65"/>
        <v>-619819464.29269516</v>
      </c>
      <c r="AS221" s="189">
        <f t="shared" si="65"/>
        <v>-621684227.59412372</v>
      </c>
      <c r="AT221" s="189">
        <f t="shared" si="65"/>
        <v>-623494704.84515655</v>
      </c>
      <c r="AU221" s="189">
        <f t="shared" si="65"/>
        <v>-625253775.58021629</v>
      </c>
      <c r="AV221" s="189">
        <f t="shared" si="65"/>
        <v>-626964100.98891521</v>
      </c>
      <c r="AW221" s="189">
        <f t="shared" si="65"/>
        <v>-628628145.21349728</v>
      </c>
      <c r="AX221" s="189">
        <f t="shared" si="65"/>
        <v>-630248194.12766767</v>
      </c>
      <c r="AY221" s="189">
        <f t="shared" si="65"/>
        <v>-631826371.94449365</v>
      </c>
      <c r="AZ221" s="189">
        <f t="shared" si="65"/>
        <v>-633364655.9465034</v>
      </c>
      <c r="BA221" s="189">
        <f t="shared" si="65"/>
        <v>-634864889.5860635</v>
      </c>
      <c r="BB221" s="189">
        <f t="shared" si="65"/>
        <v>-636328794.16683352</v>
      </c>
      <c r="BC221" s="189">
        <f t="shared" si="65"/>
        <v>-637757979.28603292</v>
      </c>
      <c r="BD221" s="189">
        <f t="shared" si="65"/>
        <v>-639153952.19133306</v>
      </c>
      <c r="BE221" s="189">
        <f t="shared" si="65"/>
        <v>-640518126.18442309</v>
      </c>
      <c r="BF221" s="189">
        <f t="shared" si="65"/>
        <v>-641851828.18498683</v>
      </c>
      <c r="BG221" s="189">
        <f t="shared" si="65"/>
        <v>-643156305.55335104</v>
      </c>
      <c r="BH221" s="189">
        <f t="shared" si="65"/>
        <v>-644432732.25694692</v>
      </c>
      <c r="BI221" s="189">
        <f t="shared" ref="H221:BN228" si="66">BI189/$C$128</f>
        <v>-645682214.45456398</v>
      </c>
      <c r="BJ221" s="189">
        <f t="shared" si="66"/>
        <v>-646905795.56285703</v>
      </c>
      <c r="BK221" s="189">
        <f t="shared" si="66"/>
        <v>-648104460.86141407</v>
      </c>
      <c r="BL221" s="189">
        <f t="shared" si="66"/>
        <v>-649279141.68569756</v>
      </c>
      <c r="BM221" s="189">
        <f t="shared" si="66"/>
        <v>-650430719.25115049</v>
      </c>
      <c r="BN221" s="1521">
        <f t="shared" si="66"/>
        <v>-651560028.14655912</v>
      </c>
    </row>
    <row r="222" spans="1:66" ht="6" hidden="1" customHeight="1" x14ac:dyDescent="0.15">
      <c r="A222" s="1123"/>
      <c r="C222" s="1529"/>
      <c r="D222" s="274"/>
      <c r="E222" s="1675"/>
      <c r="F222" s="1604"/>
      <c r="G222" s="189"/>
      <c r="H222" s="189"/>
      <c r="I222" s="189"/>
      <c r="J222" s="189"/>
      <c r="K222" s="189"/>
      <c r="L222" s="189"/>
      <c r="M222" s="189"/>
      <c r="N222" s="189"/>
      <c r="O222" s="189"/>
      <c r="P222" s="189"/>
      <c r="Q222" s="189"/>
      <c r="R222" s="189"/>
      <c r="S222" s="189"/>
      <c r="T222" s="189"/>
      <c r="U222" s="189"/>
      <c r="V222" s="189"/>
      <c r="W222" s="189"/>
      <c r="X222" s="189"/>
      <c r="Y222" s="189"/>
      <c r="Z222" s="189"/>
      <c r="AA222" s="189"/>
      <c r="AB222" s="189"/>
      <c r="AC222" s="189"/>
      <c r="AD222" s="189"/>
      <c r="AE222" s="189"/>
      <c r="AF222" s="189"/>
      <c r="AG222" s="189"/>
      <c r="AH222" s="189"/>
      <c r="AI222" s="189"/>
      <c r="AJ222" s="189"/>
      <c r="AK222" s="189"/>
      <c r="AL222" s="189"/>
      <c r="AM222" s="189"/>
      <c r="AN222" s="189"/>
      <c r="AO222" s="189"/>
      <c r="AP222" s="189"/>
      <c r="AQ222" s="189"/>
      <c r="AR222" s="189"/>
      <c r="AS222" s="189"/>
      <c r="AT222" s="189"/>
      <c r="AU222" s="189"/>
      <c r="AV222" s="189"/>
      <c r="AW222" s="189"/>
      <c r="AX222" s="189"/>
      <c r="AY222" s="189"/>
      <c r="AZ222" s="189"/>
      <c r="BA222" s="189"/>
      <c r="BB222" s="189"/>
      <c r="BC222" s="189"/>
      <c r="BD222" s="189"/>
      <c r="BE222" s="189"/>
      <c r="BF222" s="189"/>
      <c r="BG222" s="189"/>
      <c r="BH222" s="189"/>
      <c r="BI222" s="189"/>
      <c r="BJ222" s="189"/>
      <c r="BK222" s="189"/>
      <c r="BL222" s="189"/>
      <c r="BM222" s="189"/>
      <c r="BN222" s="1521"/>
    </row>
    <row r="223" spans="1:66" hidden="1" x14ac:dyDescent="0.15">
      <c r="A223" s="1123"/>
      <c r="C223" s="1529"/>
      <c r="D223" s="274"/>
      <c r="E223" s="1675"/>
      <c r="F223" s="1604"/>
      <c r="G223" s="189">
        <f t="shared" si="64"/>
        <v>1480380404.7673175</v>
      </c>
      <c r="H223" s="189">
        <f t="shared" si="66"/>
        <v>965696082.38651764</v>
      </c>
      <c r="I223" s="189">
        <f t="shared" si="66"/>
        <v>713767635.391487</v>
      </c>
      <c r="J223" s="189">
        <f t="shared" si="66"/>
        <v>553948624.48187816</v>
      </c>
      <c r="K223" s="189">
        <f t="shared" si="66"/>
        <v>439784805.7735365</v>
      </c>
      <c r="L223" s="189">
        <f t="shared" si="66"/>
        <v>352405866.88585329</v>
      </c>
      <c r="M223" s="189">
        <f t="shared" si="66"/>
        <v>282425686.94968224</v>
      </c>
      <c r="N223" s="189">
        <f t="shared" si="66"/>
        <v>224550658.15816626</v>
      </c>
      <c r="O223" s="189">
        <f t="shared" si="66"/>
        <v>175525971.41539001</v>
      </c>
      <c r="P223" s="189">
        <f t="shared" si="66"/>
        <v>133219603.19149272</v>
      </c>
      <c r="Q223" s="189">
        <f t="shared" si="66"/>
        <v>96165584.250517204</v>
      </c>
      <c r="R223" s="189">
        <f t="shared" si="66"/>
        <v>63316452.081346191</v>
      </c>
      <c r="S223" s="189">
        <f t="shared" si="66"/>
        <v>33900060.491694927</v>
      </c>
      <c r="T223" s="189">
        <f t="shared" si="66"/>
        <v>7332308.1324097319</v>
      </c>
      <c r="U223" s="189">
        <f t="shared" si="66"/>
        <v>-16838387.757120609</v>
      </c>
      <c r="V223" s="189">
        <f t="shared" si="66"/>
        <v>-38967714.900803246</v>
      </c>
      <c r="W223" s="189">
        <f t="shared" si="66"/>
        <v>-59340372.867635883</v>
      </c>
      <c r="X223" s="189">
        <f t="shared" si="66"/>
        <v>-78187464.295024395</v>
      </c>
      <c r="Y223" s="189">
        <f t="shared" si="66"/>
        <v>-95698920.297960281</v>
      </c>
      <c r="Z223" s="189">
        <f t="shared" si="66"/>
        <v>-112032558.87414217</v>
      </c>
      <c r="AA223" s="189">
        <f t="shared" si="66"/>
        <v>-127320807.74931987</v>
      </c>
      <c r="AB223" s="189">
        <f t="shared" si="66"/>
        <v>-141675774.02692255</v>
      </c>
      <c r="AC223" s="189">
        <f t="shared" si="66"/>
        <v>-155193122.28484249</v>
      </c>
      <c r="AD223" s="189">
        <f t="shared" si="66"/>
        <v>-167955079.76225963</v>
      </c>
      <c r="AE223" s="189">
        <f t="shared" si="66"/>
        <v>-180032792.58626971</v>
      </c>
      <c r="AF223" s="189">
        <f t="shared" si="66"/>
        <v>-191488193.0339807</v>
      </c>
      <c r="AG223" s="189">
        <f t="shared" si="66"/>
        <v>-202375493.85192156</v>
      </c>
      <c r="AH223" s="189">
        <f t="shared" si="66"/>
        <v>-212742394.9214088</v>
      </c>
      <c r="AI223" s="189">
        <f t="shared" si="66"/>
        <v>-222631065.75565067</v>
      </c>
      <c r="AJ223" s="189">
        <f t="shared" si="66"/>
        <v>-232078951.6330328</v>
      </c>
      <c r="AK223" s="189">
        <f t="shared" si="66"/>
        <v>-241119439.74865803</v>
      </c>
      <c r="AL223" s="189">
        <f t="shared" si="66"/>
        <v>-249782413.34797892</v>
      </c>
      <c r="AM223" s="189">
        <f t="shared" si="66"/>
        <v>-258094715.53431877</v>
      </c>
      <c r="AN223" s="189">
        <f t="shared" si="66"/>
        <v>-266080539.72144523</v>
      </c>
      <c r="AO223" s="189">
        <f t="shared" si="66"/>
        <v>-273761760.11575824</v>
      </c>
      <c r="AP223" s="189">
        <f t="shared" si="66"/>
        <v>-281158212.86335582</v>
      </c>
      <c r="AQ223" s="189">
        <f t="shared" si="66"/>
        <v>-288287936.37236053</v>
      </c>
      <c r="AR223" s="189">
        <f t="shared" si="66"/>
        <v>-295167377.66570455</v>
      </c>
      <c r="AS223" s="189">
        <f t="shared" si="66"/>
        <v>-301811570.32083434</v>
      </c>
      <c r="AT223" s="189">
        <f t="shared" si="66"/>
        <v>-308234288.52665013</v>
      </c>
      <c r="AU223" s="189">
        <f t="shared" si="66"/>
        <v>-314448180.9719674</v>
      </c>
      <c r="AV223" s="189">
        <f t="shared" si="66"/>
        <v>-320464887.62679261</v>
      </c>
      <c r="AW223" s="189">
        <f t="shared" si="66"/>
        <v>-326295141.95215511</v>
      </c>
      <c r="AX223" s="189">
        <f t="shared" si="66"/>
        <v>-331948860.64887446</v>
      </c>
      <c r="AY223" s="189">
        <f t="shared" si="66"/>
        <v>-337435222.70956594</v>
      </c>
      <c r="AZ223" s="189">
        <f t="shared" si="66"/>
        <v>-342762739.25521058</v>
      </c>
      <c r="BA223" s="189">
        <f t="shared" si="66"/>
        <v>-347939315.40510815</v>
      </c>
      <c r="BB223" s="189">
        <f t="shared" si="66"/>
        <v>-352972305.23714399</v>
      </c>
      <c r="BC223" s="189">
        <f t="shared" si="66"/>
        <v>-357868560.73622638</v>
      </c>
      <c r="BD223" s="189">
        <f t="shared" si="66"/>
        <v>-362634475.49635202</v>
      </c>
      <c r="BE223" s="189">
        <f t="shared" si="66"/>
        <v>-367276023.83109808</v>
      </c>
      <c r="BF223" s="189">
        <f t="shared" si="66"/>
        <v>-371798795.8545208</v>
      </c>
      <c r="BG223" s="189">
        <f t="shared" si="66"/>
        <v>-376208029.01629353</v>
      </c>
      <c r="BH223" s="189">
        <f t="shared" si="66"/>
        <v>-380508636.50887346</v>
      </c>
      <c r="BI223" s="189">
        <f t="shared" si="66"/>
        <v>-384705232.90853256</v>
      </c>
      <c r="BJ223" s="189">
        <f t="shared" si="66"/>
        <v>-388802157.36446351</v>
      </c>
      <c r="BK223" s="189">
        <f t="shared" si="66"/>
        <v>-392803494.60957879</v>
      </c>
      <c r="BL223" s="189">
        <f t="shared" si="66"/>
        <v>-396713094.03185683</v>
      </c>
      <c r="BM223" s="189">
        <f t="shared" si="66"/>
        <v>-400534587.01528281</v>
      </c>
      <c r="BN223" s="1521">
        <f t="shared" si="66"/>
        <v>-404271402.73376274</v>
      </c>
    </row>
    <row r="224" spans="1:66" hidden="1" x14ac:dyDescent="0.15">
      <c r="A224" s="1123"/>
      <c r="C224" s="1529"/>
      <c r="D224" s="274"/>
      <c r="E224" s="1675"/>
      <c r="F224" s="1604"/>
      <c r="G224" s="189">
        <f t="shared" si="64"/>
        <v>1480380404.7673175</v>
      </c>
      <c r="H224" s="189">
        <f t="shared" si="66"/>
        <v>1094367162.9817176</v>
      </c>
      <c r="I224" s="189">
        <f t="shared" si="66"/>
        <v>895994537.78406322</v>
      </c>
      <c r="J224" s="189">
        <f t="shared" si="66"/>
        <v>766255907.46395767</v>
      </c>
      <c r="K224" s="189">
        <f t="shared" si="66"/>
        <v>671479521.34139585</v>
      </c>
      <c r="L224" s="189">
        <f t="shared" si="66"/>
        <v>597639176.04595137</v>
      </c>
      <c r="M224" s="189">
        <f t="shared" si="66"/>
        <v>537624047.55961692</v>
      </c>
      <c r="N224" s="189">
        <f t="shared" si="66"/>
        <v>487361340.27386141</v>
      </c>
      <c r="O224" s="189">
        <f t="shared" si="66"/>
        <v>444314030.83588648</v>
      </c>
      <c r="P224" s="189">
        <f t="shared" si="66"/>
        <v>406801412.06968421</v>
      </c>
      <c r="Q224" s="189">
        <f t="shared" si="66"/>
        <v>373656266.21359462</v>
      </c>
      <c r="R224" s="189">
        <f t="shared" si="66"/>
        <v>344037118.56855601</v>
      </c>
      <c r="S224" s="189">
        <f t="shared" si="66"/>
        <v>317318633.93020296</v>
      </c>
      <c r="T224" s="189">
        <f t="shared" si="66"/>
        <v>293024259.35517198</v>
      </c>
      <c r="U224" s="189">
        <f t="shared" si="66"/>
        <v>270783043.56577808</v>
      </c>
      <c r="V224" s="189">
        <f t="shared" si="66"/>
        <v>250300958.16227993</v>
      </c>
      <c r="W224" s="189">
        <f t="shared" si="66"/>
        <v>231341268.40100685</v>
      </c>
      <c r="X224" s="189">
        <f t="shared" si="66"/>
        <v>213710745.14000115</v>
      </c>
      <c r="Y224" s="189">
        <f t="shared" si="66"/>
        <v>197249758.70407644</v>
      </c>
      <c r="Z224" s="189">
        <f t="shared" si="66"/>
        <v>181825019.18872914</v>
      </c>
      <c r="AA224" s="189">
        <f t="shared" si="66"/>
        <v>167324161.90655613</v>
      </c>
      <c r="AB224" s="189">
        <f t="shared" si="66"/>
        <v>153651645.21105322</v>
      </c>
      <c r="AC224" s="189">
        <f t="shared" si="66"/>
        <v>140725598.55695662</v>
      </c>
      <c r="AD224" s="189">
        <f t="shared" si="66"/>
        <v>128475369.7127703</v>
      </c>
      <c r="AE224" s="189">
        <f t="shared" si="66"/>
        <v>116839593.90516281</v>
      </c>
      <c r="AF224" s="189">
        <f t="shared" si="66"/>
        <v>105764657.7701699</v>
      </c>
      <c r="AG224" s="189">
        <f t="shared" si="66"/>
        <v>95203465.568215206</v>
      </c>
      <c r="AH224" s="189">
        <f t="shared" si="66"/>
        <v>85114439.381393909</v>
      </c>
      <c r="AI224" s="189">
        <f t="shared" si="66"/>
        <v>75460702.285914108</v>
      </c>
      <c r="AJ224" s="189">
        <f t="shared" si="66"/>
        <v>66209405.960409164</v>
      </c>
      <c r="AK224" s="189">
        <f t="shared" si="66"/>
        <v>57331173.303010143</v>
      </c>
      <c r="AL224" s="189">
        <f t="shared" si="66"/>
        <v>48799633.367435612</v>
      </c>
      <c r="AM224" s="189">
        <f t="shared" si="66"/>
        <v>40591030.963707291</v>
      </c>
      <c r="AN224" s="189">
        <f t="shared" si="66"/>
        <v>32683897.070353508</v>
      </c>
      <c r="AO224" s="189">
        <f t="shared" si="66"/>
        <v>25058769.101467926</v>
      </c>
      <c r="AP224" s="189">
        <f t="shared" si="66"/>
        <v>17697952.298498631</v>
      </c>
      <c r="AQ224" s="189">
        <f t="shared" si="66"/>
        <v>10585315.242217699</v>
      </c>
      <c r="AR224" s="189">
        <f t="shared" si="66"/>
        <v>3706113.8279628754</v>
      </c>
      <c r="AS224" s="189">
        <f t="shared" si="66"/>
        <v>-2953160.8925814629</v>
      </c>
      <c r="AT224" s="189">
        <f t="shared" si="66"/>
        <v>-9404914.7600825634</v>
      </c>
      <c r="AU224" s="189">
        <f t="shared" si="66"/>
        <v>-15660565.534352144</v>
      </c>
      <c r="AV224" s="189">
        <f t="shared" si="66"/>
        <v>-21730643.449929714</v>
      </c>
      <c r="AW224" s="189">
        <f t="shared" si="66"/>
        <v>-27624879.418031853</v>
      </c>
      <c r="AX224" s="189">
        <f t="shared" si="66"/>
        <v>-33352282.641107243</v>
      </c>
      <c r="AY224" s="189">
        <f t="shared" si="66"/>
        <v>-38921209.119761311</v>
      </c>
      <c r="AZ224" s="189">
        <f t="shared" si="66"/>
        <v>-44339422.297089256</v>
      </c>
      <c r="BA224" s="189">
        <f t="shared" si="66"/>
        <v>-49614146.892168522</v>
      </c>
      <c r="BB224" s="189">
        <f t="shared" si="66"/>
        <v>-54752116.814647518</v>
      </c>
      <c r="BC224" s="189">
        <f t="shared" si="66"/>
        <v>-59759617.919601761</v>
      </c>
      <c r="BD224" s="189">
        <f t="shared" si="66"/>
        <v>-64642526.251113892</v>
      </c>
      <c r="BE224" s="189">
        <f t="shared" si="66"/>
        <v>-69406342.330332756</v>
      </c>
      <c r="BF224" s="189">
        <f t="shared" si="66"/>
        <v>-74056221.965857983</v>
      </c>
      <c r="BG224" s="189">
        <f t="shared" si="66"/>
        <v>-78597003.998584434</v>
      </c>
      <c r="BH224" s="189">
        <f t="shared" si="66"/>
        <v>-83033235.337519482</v>
      </c>
      <c r="BI224" s="189">
        <f t="shared" si="66"/>
        <v>-87369193.595850945</v>
      </c>
      <c r="BJ224" s="189">
        <f t="shared" si="66"/>
        <v>-91608907.596317604</v>
      </c>
      <c r="BK224" s="189">
        <f t="shared" si="66"/>
        <v>-95756175.980535671</v>
      </c>
      <c r="BL224" s="189">
        <f t="shared" si="66"/>
        <v>-99814584.127475262</v>
      </c>
      <c r="BM224" s="189">
        <f t="shared" si="66"/>
        <v>-103787519.56095092</v>
      </c>
      <c r="BN224" s="1521">
        <f t="shared" si="66"/>
        <v>-107678186.00415468</v>
      </c>
    </row>
    <row r="225" spans="1:66" hidden="1" x14ac:dyDescent="0.15">
      <c r="A225" s="1123"/>
      <c r="C225" s="1529"/>
      <c r="D225" s="274"/>
      <c r="E225" s="1675"/>
      <c r="F225" s="1604"/>
      <c r="G225" s="189">
        <f t="shared" si="64"/>
        <v>1480380404.7673175</v>
      </c>
      <c r="H225" s="189">
        <f t="shared" si="66"/>
        <v>1223038243.5769179</v>
      </c>
      <c r="I225" s="189">
        <f t="shared" si="66"/>
        <v>1084603566.1620383</v>
      </c>
      <c r="J225" s="189">
        <f t="shared" si="66"/>
        <v>991430298.50555789</v>
      </c>
      <c r="K225" s="189">
        <f t="shared" si="66"/>
        <v>921913744.26948118</v>
      </c>
      <c r="L225" s="189">
        <f t="shared" si="66"/>
        <v>866839088.83216655</v>
      </c>
      <c r="M225" s="189">
        <f t="shared" si="66"/>
        <v>821450226.96238852</v>
      </c>
      <c r="N225" s="189">
        <f t="shared" si="66"/>
        <v>782983147.94133389</v>
      </c>
      <c r="O225" s="189">
        <f t="shared" si="66"/>
        <v>749694836.09047782</v>
      </c>
      <c r="P225" s="189">
        <f t="shared" si="66"/>
        <v>720418249.12886512</v>
      </c>
      <c r="Q225" s="189">
        <f t="shared" si="66"/>
        <v>694335254.27662325</v>
      </c>
      <c r="R225" s="189">
        <f t="shared" si="66"/>
        <v>670851059.23528183</v>
      </c>
      <c r="S225" s="189">
        <f t="shared" si="66"/>
        <v>649520268.31549752</v>
      </c>
      <c r="T225" s="189">
        <f t="shared" si="66"/>
        <v>630001083.55248177</v>
      </c>
      <c r="U225" s="189">
        <f t="shared" si="66"/>
        <v>612025734.89290702</v>
      </c>
      <c r="V225" s="189">
        <f t="shared" si="66"/>
        <v>595380712.4335326</v>
      </c>
      <c r="W225" s="189">
        <f t="shared" si="66"/>
        <v>579893154.38609493</v>
      </c>
      <c r="X225" s="189">
        <f t="shared" si="66"/>
        <v>565421231.76776206</v>
      </c>
      <c r="Y225" s="189">
        <f t="shared" si="66"/>
        <v>551847203.81835186</v>
      </c>
      <c r="Z225" s="189">
        <f t="shared" si="66"/>
        <v>539072303.50230992</v>
      </c>
      <c r="AA225" s="189">
        <f t="shared" si="66"/>
        <v>527012905.14165193</v>
      </c>
      <c r="AB225" s="189">
        <f t="shared" si="66"/>
        <v>515597608.13529283</v>
      </c>
      <c r="AC225" s="189">
        <f t="shared" si="66"/>
        <v>504764986.83987474</v>
      </c>
      <c r="AD225" s="189">
        <f t="shared" si="66"/>
        <v>494461832.59808522</v>
      </c>
      <c r="AE225" s="189">
        <f t="shared" si="66"/>
        <v>484641764.59848768</v>
      </c>
      <c r="AF225" s="189">
        <f t="shared" si="66"/>
        <v>475264120.77027971</v>
      </c>
      <c r="AG225" s="189">
        <f t="shared" si="66"/>
        <v>466293063.83565855</v>
      </c>
      <c r="AH225" s="189">
        <f t="shared" si="66"/>
        <v>457696854.48356551</v>
      </c>
      <c r="AI225" s="189">
        <f t="shared" si="66"/>
        <v>449447255.66085702</v>
      </c>
      <c r="AJ225" s="189">
        <f t="shared" si="66"/>
        <v>441519040.68994826</v>
      </c>
      <c r="AK225" s="189">
        <f t="shared" si="66"/>
        <v>433889584.31001139</v>
      </c>
      <c r="AL225" s="189">
        <f t="shared" si="66"/>
        <v>426538520.47651118</v>
      </c>
      <c r="AM225" s="189">
        <f t="shared" si="66"/>
        <v>419447454.30502748</v>
      </c>
      <c r="AN225" s="189">
        <f t="shared" si="66"/>
        <v>412599718.23381728</v>
      </c>
      <c r="AO225" s="189">
        <f t="shared" si="66"/>
        <v>405980164.53372687</v>
      </c>
      <c r="AP225" s="189">
        <f t="shared" si="66"/>
        <v>399574987.87731761</v>
      </c>
      <c r="AQ225" s="189">
        <f t="shared" si="66"/>
        <v>393371572.9092164</v>
      </c>
      <c r="AR225" s="189">
        <f t="shared" si="66"/>
        <v>387358362.72284871</v>
      </c>
      <c r="AS225" s="189">
        <f t="shared" si="66"/>
        <v>381524744.90821916</v>
      </c>
      <c r="AT225" s="189">
        <f t="shared" si="66"/>
        <v>375860952.43841094</v>
      </c>
      <c r="AU225" s="189">
        <f t="shared" si="66"/>
        <v>370357977.1442396</v>
      </c>
      <c r="AV225" s="189">
        <f t="shared" si="66"/>
        <v>365007493.91381818</v>
      </c>
      <c r="AW225" s="189">
        <f t="shared" si="66"/>
        <v>359801794.06686324</v>
      </c>
      <c r="AX225" s="189">
        <f t="shared" si="66"/>
        <v>354733726.60809535</v>
      </c>
      <c r="AY225" s="189">
        <f t="shared" si="66"/>
        <v>349796646.27203512</v>
      </c>
      <c r="AZ225" s="189">
        <f t="shared" si="66"/>
        <v>344984367.44221896</v>
      </c>
      <c r="BA225" s="189">
        <f t="shared" si="66"/>
        <v>340291123.16872901</v>
      </c>
      <c r="BB225" s="189">
        <f t="shared" si="66"/>
        <v>335711528.6246087</v>
      </c>
      <c r="BC225" s="189">
        <f t="shared" si="66"/>
        <v>331240548.43887788</v>
      </c>
      <c r="BD225" s="189">
        <f t="shared" si="66"/>
        <v>326873467.42497092</v>
      </c>
      <c r="BE225" s="189">
        <f t="shared" si="66"/>
        <v>322605864.29150754</v>
      </c>
      <c r="BF225" s="189">
        <f t="shared" si="66"/>
        <v>318433587.97958356</v>
      </c>
      <c r="BG225" s="189">
        <f t="shared" si="66"/>
        <v>314352736.31919241</v>
      </c>
      <c r="BH225" s="189">
        <f t="shared" si="66"/>
        <v>310359636.73842478</v>
      </c>
      <c r="BI225" s="189">
        <f t="shared" si="66"/>
        <v>306450828.79400808</v>
      </c>
      <c r="BJ225" s="189">
        <f t="shared" si="66"/>
        <v>302623048.32154036</v>
      </c>
      <c r="BK225" s="189">
        <f t="shared" si="66"/>
        <v>298873213.02926302</v>
      </c>
      <c r="BL225" s="189">
        <f t="shared" si="66"/>
        <v>295198409.38110352</v>
      </c>
      <c r="BM225" s="189">
        <f t="shared" si="66"/>
        <v>291595880.63356352</v>
      </c>
      <c r="BN225" s="1521">
        <f t="shared" si="66"/>
        <v>288063015.90728503</v>
      </c>
    </row>
    <row r="226" spans="1:66" ht="9" hidden="1" customHeight="1" x14ac:dyDescent="0.15">
      <c r="A226" s="1123"/>
      <c r="C226" s="1529"/>
      <c r="D226" s="274"/>
      <c r="E226" s="1675"/>
      <c r="F226" s="1604"/>
      <c r="G226" s="189"/>
      <c r="H226" s="189"/>
      <c r="I226" s="189"/>
      <c r="J226" s="189"/>
      <c r="K226" s="189"/>
      <c r="L226" s="189"/>
      <c r="M226" s="189"/>
      <c r="N226" s="189"/>
      <c r="O226" s="189"/>
      <c r="P226" s="189"/>
      <c r="Q226" s="189"/>
      <c r="R226" s="189"/>
      <c r="S226" s="189"/>
      <c r="T226" s="189"/>
      <c r="U226" s="189"/>
      <c r="V226" s="189"/>
      <c r="W226" s="189"/>
      <c r="X226" s="189"/>
      <c r="Y226" s="189"/>
      <c r="Z226" s="189"/>
      <c r="AA226" s="189"/>
      <c r="AB226" s="189"/>
      <c r="AC226" s="189"/>
      <c r="AD226" s="189"/>
      <c r="AE226" s="189"/>
      <c r="AF226" s="189"/>
      <c r="AG226" s="189"/>
      <c r="AH226" s="189"/>
      <c r="AI226" s="189"/>
      <c r="AJ226" s="189"/>
      <c r="AK226" s="189"/>
      <c r="AL226" s="189"/>
      <c r="AM226" s="189"/>
      <c r="AN226" s="189"/>
      <c r="AO226" s="189"/>
      <c r="AP226" s="189"/>
      <c r="AQ226" s="189"/>
      <c r="AR226" s="189"/>
      <c r="AS226" s="189"/>
      <c r="AT226" s="189"/>
      <c r="AU226" s="189"/>
      <c r="AV226" s="189"/>
      <c r="AW226" s="189"/>
      <c r="AX226" s="189"/>
      <c r="AY226" s="189"/>
      <c r="AZ226" s="189"/>
      <c r="BA226" s="189"/>
      <c r="BB226" s="189"/>
      <c r="BC226" s="189"/>
      <c r="BD226" s="189"/>
      <c r="BE226" s="189"/>
      <c r="BF226" s="189"/>
      <c r="BG226" s="189"/>
      <c r="BH226" s="189"/>
      <c r="BI226" s="189"/>
      <c r="BJ226" s="189"/>
      <c r="BK226" s="189"/>
      <c r="BL226" s="189"/>
      <c r="BM226" s="189"/>
      <c r="BN226" s="1521"/>
    </row>
    <row r="227" spans="1:66" hidden="1" x14ac:dyDescent="0.15">
      <c r="A227" s="1123"/>
      <c r="C227" s="1529"/>
      <c r="D227" s="274"/>
      <c r="E227" s="1675"/>
      <c r="F227" s="1604"/>
      <c r="G227" s="189">
        <f t="shared" si="64"/>
        <v>-159146534.18927208</v>
      </c>
      <c r="H227" s="189">
        <f t="shared" si="66"/>
        <v>-323669556.89903194</v>
      </c>
      <c r="I227" s="189">
        <f t="shared" si="66"/>
        <v>-404200530.55385393</v>
      </c>
      <c r="J227" s="189">
        <f t="shared" si="66"/>
        <v>-455287975.06683993</v>
      </c>
      <c r="K227" s="189">
        <f t="shared" si="66"/>
        <v>-491781366.6881389</v>
      </c>
      <c r="L227" s="189">
        <f t="shared" si="66"/>
        <v>-519712753.99069744</v>
      </c>
      <c r="M227" s="189">
        <f t="shared" si="66"/>
        <v>-542082486.72243071</v>
      </c>
      <c r="N227" s="189">
        <f t="shared" si="66"/>
        <v>-560582709.60108638</v>
      </c>
      <c r="O227" s="189">
        <f t="shared" si="66"/>
        <v>-576253848.78211057</v>
      </c>
      <c r="P227" s="189">
        <f t="shared" si="66"/>
        <v>-589777422.89812553</v>
      </c>
      <c r="Q227" s="189">
        <f t="shared" si="66"/>
        <v>-601622040.91857409</v>
      </c>
      <c r="R227" s="189">
        <f t="shared" si="66"/>
        <v>-612122532.74017239</v>
      </c>
      <c r="S227" s="189">
        <f t="shared" si="66"/>
        <v>-621525721.16284716</v>
      </c>
      <c r="T227" s="189">
        <f t="shared" si="66"/>
        <v>-630018318.92555892</v>
      </c>
      <c r="U227" s="189">
        <f t="shared" si="66"/>
        <v>-637744678.12443447</v>
      </c>
      <c r="V227" s="189">
        <f t="shared" si="66"/>
        <v>-644818497.22848332</v>
      </c>
      <c r="W227" s="189">
        <f t="shared" si="66"/>
        <v>-651330782.76659918</v>
      </c>
      <c r="X227" s="189">
        <f t="shared" si="66"/>
        <v>-657355408.57330287</v>
      </c>
      <c r="Y227" s="189">
        <f t="shared" si="66"/>
        <v>-662953087.67167723</v>
      </c>
      <c r="Z227" s="189">
        <f t="shared" si="66"/>
        <v>-668174267.86611485</v>
      </c>
      <c r="AA227" s="189">
        <f t="shared" si="66"/>
        <v>-673061280.75441945</v>
      </c>
      <c r="AB227" s="189">
        <f t="shared" si="66"/>
        <v>-677649962.28247368</v>
      </c>
      <c r="AC227" s="189">
        <f t="shared" si="66"/>
        <v>-681970892.40936434</v>
      </c>
      <c r="AD227" s="189">
        <f t="shared" si="66"/>
        <v>-686050355.73975241</v>
      </c>
      <c r="AE227" s="189">
        <f t="shared" si="66"/>
        <v>-689911094.71084619</v>
      </c>
      <c r="AF227" s="189">
        <f t="shared" si="66"/>
        <v>-693572906.47789228</v>
      </c>
      <c r="AG227" s="189">
        <f t="shared" si="66"/>
        <v>-697053120.58550751</v>
      </c>
      <c r="AH227" s="189">
        <f t="shared" si="66"/>
        <v>-700366984.68806159</v>
      </c>
      <c r="AI227" s="189">
        <f t="shared" si="66"/>
        <v>-703527978.61285341</v>
      </c>
      <c r="AJ227" s="189">
        <f t="shared" si="66"/>
        <v>-706548072.04716194</v>
      </c>
      <c r="AK227" s="189">
        <f t="shared" si="66"/>
        <v>-709437937.47899425</v>
      </c>
      <c r="AL227" s="189">
        <f t="shared" si="66"/>
        <v>-712207127.33040106</v>
      </c>
      <c r="AM227" s="189">
        <f t="shared" si="66"/>
        <v>-714864222.21731663</v>
      </c>
      <c r="AN227" s="189">
        <f t="shared" si="66"/>
        <v>-717416955.76089382</v>
      </c>
      <c r="AO227" s="189">
        <f t="shared" si="66"/>
        <v>-719872320.22881949</v>
      </c>
      <c r="AP227" s="189">
        <f t="shared" si="66"/>
        <v>-722236656.40625668</v>
      </c>
      <c r="AQ227" s="189">
        <f t="shared" si="66"/>
        <v>-724515730.41682732</v>
      </c>
      <c r="AR227" s="189">
        <f t="shared" si="66"/>
        <v>-726714799.68495619</v>
      </c>
      <c r="AS227" s="189">
        <f t="shared" si="66"/>
        <v>-728838669.81574118</v>
      </c>
      <c r="AT227" s="189">
        <f t="shared" si="66"/>
        <v>-730891743.8405062</v>
      </c>
      <c r="AU227" s="189">
        <f t="shared" si="66"/>
        <v>-732878065.01533413</v>
      </c>
      <c r="AV227" s="189">
        <f t="shared" si="66"/>
        <v>-734801354.15115011</v>
      </c>
      <c r="AW227" s="189">
        <f t="shared" si="66"/>
        <v>-736665042.28592408</v>
      </c>
      <c r="AX227" s="189">
        <f t="shared" si="66"/>
        <v>-738472299.37359333</v>
      </c>
      <c r="AY227" s="189">
        <f t="shared" si="66"/>
        <v>-740226059.55367756</v>
      </c>
      <c r="AZ227" s="189">
        <f t="shared" si="66"/>
        <v>-741929043.47510588</v>
      </c>
      <c r="BA227" s="189">
        <f t="shared" si="66"/>
        <v>-743583778.07344925</v>
      </c>
      <c r="BB227" s="189">
        <f t="shared" si="66"/>
        <v>-745192614.13941634</v>
      </c>
      <c r="BC227" s="189">
        <f t="shared" si="66"/>
        <v>-746757741.96561873</v>
      </c>
      <c r="BD227" s="189">
        <f t="shared" si="66"/>
        <v>-748281205.31629133</v>
      </c>
      <c r="BE227" s="189">
        <f t="shared" si="66"/>
        <v>-749764913.92927849</v>
      </c>
      <c r="BF227" s="189">
        <f t="shared" si="66"/>
        <v>-751210654.72992814</v>
      </c>
      <c r="BG227" s="189">
        <f t="shared" si="66"/>
        <v>-752620101.91155469</v>
      </c>
      <c r="BH227" s="189">
        <f t="shared" si="66"/>
        <v>-753994826.01602042</v>
      </c>
      <c r="BI227" s="189">
        <f t="shared" si="66"/>
        <v>-755336302.13009942</v>
      </c>
      <c r="BJ227" s="189">
        <f t="shared" si="66"/>
        <v>-756645917.29806376</v>
      </c>
      <c r="BK227" s="189">
        <f t="shared" si="66"/>
        <v>-757924977.23795521</v>
      </c>
      <c r="BL227" s="189">
        <f t="shared" si="66"/>
        <v>-759174712.43789721</v>
      </c>
      <c r="BM227" s="189">
        <f t="shared" si="66"/>
        <v>-760396283.69926584</v>
      </c>
      <c r="BN227" s="1521">
        <f t="shared" si="66"/>
        <v>-761590787.1853441</v>
      </c>
    </row>
    <row r="228" spans="1:66" hidden="1" x14ac:dyDescent="0.15">
      <c r="A228" s="1123"/>
      <c r="C228" s="1529"/>
      <c r="D228" s="274"/>
      <c r="E228" s="1675"/>
      <c r="F228" s="1604"/>
      <c r="G228" s="189">
        <f t="shared" si="64"/>
        <v>-159146534.18927208</v>
      </c>
      <c r="H228" s="189">
        <f t="shared" si="66"/>
        <v>-282538801.22159201</v>
      </c>
      <c r="I228" s="189">
        <f t="shared" si="66"/>
        <v>-345950221.58391911</v>
      </c>
      <c r="J228" s="189">
        <f t="shared" si="66"/>
        <v>-387422228.19906408</v>
      </c>
      <c r="K228" s="189">
        <f t="shared" si="66"/>
        <v>-417718269.57499415</v>
      </c>
      <c r="L228" s="189">
        <f t="shared" si="66"/>
        <v>-441321935.50704211</v>
      </c>
      <c r="M228" s="189">
        <f t="shared" si="66"/>
        <v>-460506258.63002437</v>
      </c>
      <c r="N228" s="189">
        <f t="shared" si="66"/>
        <v>-476573141.1299153</v>
      </c>
      <c r="O228" s="189">
        <f t="shared" si="66"/>
        <v>-490333563.12119979</v>
      </c>
      <c r="P228" s="189">
        <f t="shared" si="66"/>
        <v>-502324776.29945582</v>
      </c>
      <c r="Q228" s="189">
        <f t="shared" si="66"/>
        <v>-512919891.29960752</v>
      </c>
      <c r="R228" s="189">
        <f t="shared" si="66"/>
        <v>-522387892.34169674</v>
      </c>
      <c r="S228" s="189">
        <f t="shared" si="66"/>
        <v>-530928672.90130711</v>
      </c>
      <c r="T228" s="189">
        <f t="shared" si="66"/>
        <v>-538694566.99623144</v>
      </c>
      <c r="U228" s="189">
        <f t="shared" ref="H228:BN233" si="67">U196/$C$128</f>
        <v>-545804152.21437967</v>
      </c>
      <c r="V228" s="189">
        <f t="shared" si="67"/>
        <v>-552351417.12113881</v>
      </c>
      <c r="W228" s="189">
        <f t="shared" si="67"/>
        <v>-558412035.89952874</v>
      </c>
      <c r="X228" s="189">
        <f t="shared" si="67"/>
        <v>-564047775.8137306</v>
      </c>
      <c r="Y228" s="189">
        <f t="shared" si="67"/>
        <v>-569309663.78555596</v>
      </c>
      <c r="Z228" s="189">
        <f t="shared" si="67"/>
        <v>-574240307.0152483</v>
      </c>
      <c r="AA228" s="189">
        <f t="shared" si="67"/>
        <v>-578875623.78749847</v>
      </c>
      <c r="AB228" s="189">
        <f t="shared" si="67"/>
        <v>-583246154.76537716</v>
      </c>
      <c r="AC228" s="189">
        <f t="shared" si="67"/>
        <v>-587378070.5334388</v>
      </c>
      <c r="AD228" s="189">
        <f t="shared" si="67"/>
        <v>-591293955.65115297</v>
      </c>
      <c r="AE228" s="189">
        <f t="shared" si="67"/>
        <v>-595013425.86657631</v>
      </c>
      <c r="AF228" s="189">
        <f t="shared" si="67"/>
        <v>-598553619.12682188</v>
      </c>
      <c r="AG228" s="189">
        <f t="shared" si="67"/>
        <v>-601929589.9674468</v>
      </c>
      <c r="AH228" s="189">
        <f t="shared" si="67"/>
        <v>-605154629.10750759</v>
      </c>
      <c r="AI228" s="189">
        <f t="shared" si="67"/>
        <v>-608240524.55512249</v>
      </c>
      <c r="AJ228" s="189">
        <f t="shared" si="67"/>
        <v>-611197776.54293346</v>
      </c>
      <c r="AK228" s="189">
        <f t="shared" si="67"/>
        <v>-614035775.70008492</v>
      </c>
      <c r="AL228" s="189">
        <f t="shared" si="67"/>
        <v>-616762951.71367896</v>
      </c>
      <c r="AM228" s="189">
        <f t="shared" si="67"/>
        <v>-619386898.12307584</v>
      </c>
      <c r="AN228" s="189">
        <f t="shared" si="67"/>
        <v>-621914477.67531025</v>
      </c>
      <c r="AO228" s="189">
        <f t="shared" si="67"/>
        <v>-624351911.74399674</v>
      </c>
      <c r="AP228" s="189">
        <f t="shared" si="67"/>
        <v>-626704856.60238183</v>
      </c>
      <c r="AQ228" s="189">
        <f t="shared" si="67"/>
        <v>-628978468.78960323</v>
      </c>
      <c r="AR228" s="189">
        <f t="shared" si="67"/>
        <v>-631177461.37843335</v>
      </c>
      <c r="AS228" s="189">
        <f t="shared" si="67"/>
        <v>-633306152.61388934</v>
      </c>
      <c r="AT228" s="189">
        <f t="shared" si="67"/>
        <v>-635368508.12367189</v>
      </c>
      <c r="AU228" s="189">
        <f t="shared" si="67"/>
        <v>-637368177.68741274</v>
      </c>
      <c r="AV228" s="189">
        <f t="shared" si="67"/>
        <v>-639308527.38008451</v>
      </c>
      <c r="AW228" s="189">
        <f t="shared" si="67"/>
        <v>-641192667.76646936</v>
      </c>
      <c r="AX228" s="189">
        <f t="shared" si="67"/>
        <v>-643023478.71128142</v>
      </c>
      <c r="AY228" s="189">
        <f t="shared" si="67"/>
        <v>-644803631.27796233</v>
      </c>
      <c r="AZ228" s="189">
        <f t="shared" si="67"/>
        <v>-646535607.11413383</v>
      </c>
      <c r="BA228" s="189">
        <f t="shared" si="67"/>
        <v>-648221715.65991127</v>
      </c>
      <c r="BB228" s="189">
        <f t="shared" si="67"/>
        <v>-649864109.46419096</v>
      </c>
      <c r="BC228" s="189">
        <f t="shared" si="67"/>
        <v>-651464797.85158646</v>
      </c>
      <c r="BD228" s="189">
        <f t="shared" si="67"/>
        <v>-653025659.14730072</v>
      </c>
      <c r="BE228" s="189">
        <f t="shared" si="67"/>
        <v>-654548451.63758087</v>
      </c>
      <c r="BF228" s="189">
        <f t="shared" si="67"/>
        <v>-656034823.41850948</v>
      </c>
      <c r="BG228" s="189">
        <f t="shared" si="67"/>
        <v>-657486321.26486814</v>
      </c>
      <c r="BH228" s="189">
        <f t="shared" si="67"/>
        <v>-658904398.63304055</v>
      </c>
      <c r="BI228" s="189">
        <f t="shared" si="67"/>
        <v>-660290422.89681494</v>
      </c>
      <c r="BJ228" s="189">
        <f t="shared" si="67"/>
        <v>-661645681.90209234</v>
      </c>
      <c r="BK228" s="189">
        <f t="shared" si="67"/>
        <v>-662971389.91550899</v>
      </c>
      <c r="BL228" s="189">
        <f t="shared" si="67"/>
        <v>-664268693.03256488</v>
      </c>
      <c r="BM228" s="189">
        <f t="shared" si="67"/>
        <v>-665538674.1027528</v>
      </c>
      <c r="BN228" s="1521">
        <f t="shared" si="67"/>
        <v>-666782357.22220433</v>
      </c>
    </row>
    <row r="229" spans="1:66" hidden="1" x14ac:dyDescent="0.15">
      <c r="A229" s="1123"/>
      <c r="C229" s="1529"/>
      <c r="D229" s="274"/>
      <c r="E229" s="1675"/>
      <c r="F229" s="1604"/>
      <c r="G229" s="189">
        <f t="shared" si="64"/>
        <v>-159146534.18927208</v>
      </c>
      <c r="H229" s="189">
        <f t="shared" si="67"/>
        <v>-241408045.54415193</v>
      </c>
      <c r="I229" s="189">
        <f t="shared" si="67"/>
        <v>-285659814.22207069</v>
      </c>
      <c r="J229" s="189">
        <f t="shared" si="67"/>
        <v>-315443405.76354402</v>
      </c>
      <c r="K229" s="189">
        <f t="shared" si="67"/>
        <v>-337664936.77575994</v>
      </c>
      <c r="L229" s="189">
        <f t="shared" si="67"/>
        <v>-355269997.5736708</v>
      </c>
      <c r="M229" s="189">
        <f t="shared" si="67"/>
        <v>-369778915.81238621</v>
      </c>
      <c r="N229" s="189">
        <f t="shared" si="67"/>
        <v>-382075229.96099681</v>
      </c>
      <c r="O229" s="189">
        <f t="shared" si="67"/>
        <v>-392716109.13383454</v>
      </c>
      <c r="P229" s="189">
        <f t="shared" si="67"/>
        <v>-402074607.87199116</v>
      </c>
      <c r="Q229" s="189">
        <f t="shared" si="67"/>
        <v>-410412248.96151114</v>
      </c>
      <c r="R229" s="189">
        <f t="shared" si="67"/>
        <v>-417919162.59011096</v>
      </c>
      <c r="S229" s="189">
        <f t="shared" si="67"/>
        <v>-424737723.10634953</v>
      </c>
      <c r="T229" s="189">
        <f t="shared" si="67"/>
        <v>-430977189.00495476</v>
      </c>
      <c r="U229" s="189">
        <f t="shared" si="67"/>
        <v>-436723155.15767342</v>
      </c>
      <c r="V229" s="189">
        <f t="shared" si="67"/>
        <v>-442043871.73870426</v>
      </c>
      <c r="W229" s="189">
        <f t="shared" si="67"/>
        <v>-446994595.42224413</v>
      </c>
      <c r="X229" s="189">
        <f t="shared" si="67"/>
        <v>-451620662.99425822</v>
      </c>
      <c r="Y229" s="189">
        <f t="shared" si="67"/>
        <v>-455959711.24475342</v>
      </c>
      <c r="Z229" s="189">
        <f t="shared" si="67"/>
        <v>-460043311.85859925</v>
      </c>
      <c r="AA229" s="189">
        <f t="shared" si="67"/>
        <v>-463898196.46277553</v>
      </c>
      <c r="AB229" s="189">
        <f t="shared" si="67"/>
        <v>-467547188.83916712</v>
      </c>
      <c r="AC229" s="189">
        <f t="shared" si="67"/>
        <v>-471009924.19342917</v>
      </c>
      <c r="AD229" s="189">
        <f t="shared" si="67"/>
        <v>-474303411.10490704</v>
      </c>
      <c r="AE229" s="189">
        <f t="shared" si="67"/>
        <v>-477442475.57657331</v>
      </c>
      <c r="AF229" s="189">
        <f t="shared" si="67"/>
        <v>-480440115.56952184</v>
      </c>
      <c r="AG229" s="189">
        <f t="shared" si="67"/>
        <v>-483307786.76058871</v>
      </c>
      <c r="AH229" s="189">
        <f t="shared" si="67"/>
        <v>-486055634.87826639</v>
      </c>
      <c r="AI229" s="189">
        <f t="shared" si="67"/>
        <v>-488692686.12586713</v>
      </c>
      <c r="AJ229" s="189">
        <f t="shared" si="67"/>
        <v>-491227004.41571331</v>
      </c>
      <c r="AK229" s="189">
        <f t="shared" si="67"/>
        <v>-493665822.09613752</v>
      </c>
      <c r="AL229" s="189">
        <f t="shared" si="67"/>
        <v>-496015649.33864099</v>
      </c>
      <c r="AM229" s="189">
        <f t="shared" si="67"/>
        <v>-498282366.21738869</v>
      </c>
      <c r="AN229" s="189">
        <f t="shared" si="67"/>
        <v>-500471300.65382695</v>
      </c>
      <c r="AO229" s="189">
        <f t="shared" si="67"/>
        <v>-502587294.7425738</v>
      </c>
      <c r="AP229" s="189">
        <f t="shared" si="67"/>
        <v>-504634761.46863961</v>
      </c>
      <c r="AQ229" s="189">
        <f t="shared" si="67"/>
        <v>-506617733.4328019</v>
      </c>
      <c r="AR229" s="189">
        <f t="shared" si="67"/>
        <v>-508539904.89408523</v>
      </c>
      <c r="AS229" s="189">
        <f t="shared" si="67"/>
        <v>-510404668.19551373</v>
      </c>
      <c r="AT229" s="189">
        <f t="shared" si="67"/>
        <v>-512215145.44654655</v>
      </c>
      <c r="AU229" s="189">
        <f t="shared" si="67"/>
        <v>-513974216.18160635</v>
      </c>
      <c r="AV229" s="189">
        <f t="shared" si="67"/>
        <v>-515684541.59030527</v>
      </c>
      <c r="AW229" s="189">
        <f t="shared" si="67"/>
        <v>-517348585.81488734</v>
      </c>
      <c r="AX229" s="189">
        <f t="shared" si="67"/>
        <v>-518968634.72905773</v>
      </c>
      <c r="AY229" s="189">
        <f t="shared" si="67"/>
        <v>-520546812.54588372</v>
      </c>
      <c r="AZ229" s="189">
        <f t="shared" si="67"/>
        <v>-522085096.54789346</v>
      </c>
      <c r="BA229" s="189">
        <f t="shared" si="67"/>
        <v>-523585330.18745351</v>
      </c>
      <c r="BB229" s="189">
        <f t="shared" si="67"/>
        <v>-525049234.76822352</v>
      </c>
      <c r="BC229" s="189">
        <f t="shared" si="67"/>
        <v>-526478419.88742298</v>
      </c>
      <c r="BD229" s="189">
        <f t="shared" si="67"/>
        <v>-527874392.79272312</v>
      </c>
      <c r="BE229" s="189">
        <f t="shared" si="67"/>
        <v>-529238566.78581309</v>
      </c>
      <c r="BF229" s="189">
        <f t="shared" si="67"/>
        <v>-530572268.78637689</v>
      </c>
      <c r="BG229" s="189">
        <f t="shared" si="67"/>
        <v>-531876746.15474111</v>
      </c>
      <c r="BH229" s="189">
        <f t="shared" si="67"/>
        <v>-533153172.85833699</v>
      </c>
      <c r="BI229" s="189">
        <f t="shared" si="67"/>
        <v>-534402655.05595398</v>
      </c>
      <c r="BJ229" s="189">
        <f t="shared" si="67"/>
        <v>-535626236.16424704</v>
      </c>
      <c r="BK229" s="189">
        <f t="shared" si="67"/>
        <v>-536824901.46280414</v>
      </c>
      <c r="BL229" s="189">
        <f t="shared" si="67"/>
        <v>-537999582.28708756</v>
      </c>
      <c r="BM229" s="189">
        <f t="shared" si="67"/>
        <v>-539151159.85254061</v>
      </c>
      <c r="BN229" s="1521">
        <f t="shared" si="67"/>
        <v>-540280468.74794924</v>
      </c>
    </row>
    <row r="230" spans="1:66" ht="4.5" hidden="1" customHeight="1" x14ac:dyDescent="0.15">
      <c r="A230" s="1123"/>
      <c r="C230" s="1529"/>
      <c r="D230" s="274"/>
      <c r="E230" s="1675"/>
      <c r="F230" s="1604"/>
      <c r="G230" s="189"/>
      <c r="H230" s="189"/>
      <c r="I230" s="189"/>
      <c r="J230" s="189"/>
      <c r="K230" s="189"/>
      <c r="L230" s="189"/>
      <c r="M230" s="189"/>
      <c r="N230" s="189"/>
      <c r="O230" s="189"/>
      <c r="P230" s="189"/>
      <c r="Q230" s="189"/>
      <c r="R230" s="189"/>
      <c r="S230" s="189"/>
      <c r="T230" s="189"/>
      <c r="U230" s="189"/>
      <c r="V230" s="189"/>
      <c r="W230" s="189"/>
      <c r="X230" s="189"/>
      <c r="Y230" s="189"/>
      <c r="Z230" s="189"/>
      <c r="AA230" s="189"/>
      <c r="AB230" s="189"/>
      <c r="AC230" s="189"/>
      <c r="AD230" s="189"/>
      <c r="AE230" s="189"/>
      <c r="AF230" s="189"/>
      <c r="AG230" s="189"/>
      <c r="AH230" s="189"/>
      <c r="AI230" s="189"/>
      <c r="AJ230" s="189"/>
      <c r="AK230" s="189"/>
      <c r="AL230" s="189"/>
      <c r="AM230" s="189"/>
      <c r="AN230" s="189"/>
      <c r="AO230" s="189"/>
      <c r="AP230" s="189"/>
      <c r="AQ230" s="189"/>
      <c r="AR230" s="189"/>
      <c r="AS230" s="189"/>
      <c r="AT230" s="189"/>
      <c r="AU230" s="189"/>
      <c r="AV230" s="189"/>
      <c r="AW230" s="189"/>
      <c r="AX230" s="189"/>
      <c r="AY230" s="189"/>
      <c r="AZ230" s="189"/>
      <c r="BA230" s="189"/>
      <c r="BB230" s="189"/>
      <c r="BC230" s="189"/>
      <c r="BD230" s="189"/>
      <c r="BE230" s="189"/>
      <c r="BF230" s="189"/>
      <c r="BG230" s="189"/>
      <c r="BH230" s="189"/>
      <c r="BI230" s="189"/>
      <c r="BJ230" s="189"/>
      <c r="BK230" s="189"/>
      <c r="BL230" s="189"/>
      <c r="BM230" s="189"/>
      <c r="BN230" s="1521"/>
    </row>
    <row r="231" spans="1:66" hidden="1" x14ac:dyDescent="0.15">
      <c r="A231" s="1123"/>
      <c r="C231" s="1529"/>
      <c r="D231" s="274"/>
      <c r="E231" s="1675"/>
      <c r="F231" s="1604"/>
      <c r="G231" s="189">
        <f t="shared" si="64"/>
        <v>1591659964.1659276</v>
      </c>
      <c r="H231" s="189">
        <f t="shared" si="67"/>
        <v>1076975641.7851276</v>
      </c>
      <c r="I231" s="189">
        <f t="shared" si="67"/>
        <v>825047194.79009688</v>
      </c>
      <c r="J231" s="189">
        <f t="shared" si="67"/>
        <v>665228183.88048804</v>
      </c>
      <c r="K231" s="189">
        <f t="shared" si="67"/>
        <v>551064365.17214644</v>
      </c>
      <c r="L231" s="189">
        <f t="shared" si="67"/>
        <v>463685426.28446323</v>
      </c>
      <c r="M231" s="189">
        <f t="shared" si="67"/>
        <v>393705246.34829217</v>
      </c>
      <c r="N231" s="189">
        <f t="shared" si="67"/>
        <v>335830217.55677623</v>
      </c>
      <c r="O231" s="189">
        <f t="shared" si="67"/>
        <v>286805530.81399995</v>
      </c>
      <c r="P231" s="189">
        <f t="shared" si="67"/>
        <v>244499162.59010267</v>
      </c>
      <c r="Q231" s="189">
        <f t="shared" si="67"/>
        <v>207445143.64912716</v>
      </c>
      <c r="R231" s="189">
        <f t="shared" si="67"/>
        <v>174596011.47995615</v>
      </c>
      <c r="S231" s="189">
        <f t="shared" si="67"/>
        <v>145179619.89030489</v>
      </c>
      <c r="T231" s="189">
        <f t="shared" si="67"/>
        <v>118611867.53101969</v>
      </c>
      <c r="U231" s="189">
        <f t="shared" si="67"/>
        <v>94441171.641489342</v>
      </c>
      <c r="V231" s="189">
        <f t="shared" si="67"/>
        <v>72311844.497806713</v>
      </c>
      <c r="W231" s="189">
        <f t="shared" si="67"/>
        <v>51939186.530974068</v>
      </c>
      <c r="X231" s="189">
        <f t="shared" si="67"/>
        <v>33092095.10358556</v>
      </c>
      <c r="Y231" s="189">
        <f t="shared" si="67"/>
        <v>15580639.100649675</v>
      </c>
      <c r="Z231" s="189">
        <f t="shared" si="67"/>
        <v>-752999.47553221381</v>
      </c>
      <c r="AA231" s="189">
        <f t="shared" si="67"/>
        <v>-16041248.350709915</v>
      </c>
      <c r="AB231" s="189">
        <f t="shared" si="67"/>
        <v>-30396214.628312588</v>
      </c>
      <c r="AC231" s="189">
        <f t="shared" si="67"/>
        <v>-43913562.886232533</v>
      </c>
      <c r="AD231" s="189">
        <f t="shared" si="67"/>
        <v>-56675520.363649689</v>
      </c>
      <c r="AE231" s="189">
        <f t="shared" si="67"/>
        <v>-68753233.18765974</v>
      </c>
      <c r="AF231" s="189">
        <f t="shared" si="67"/>
        <v>-80208633.635370731</v>
      </c>
      <c r="AG231" s="189">
        <f t="shared" si="67"/>
        <v>-91095934.453311607</v>
      </c>
      <c r="AH231" s="189">
        <f t="shared" si="67"/>
        <v>-101462835.52279885</v>
      </c>
      <c r="AI231" s="189">
        <f t="shared" si="67"/>
        <v>-111351506.35704072</v>
      </c>
      <c r="AJ231" s="189">
        <f t="shared" si="67"/>
        <v>-120799392.23442285</v>
      </c>
      <c r="AK231" s="189">
        <f t="shared" si="67"/>
        <v>-129839880.35004807</v>
      </c>
      <c r="AL231" s="189">
        <f t="shared" si="67"/>
        <v>-138502853.94936895</v>
      </c>
      <c r="AM231" s="189">
        <f t="shared" si="67"/>
        <v>-146815156.13570881</v>
      </c>
      <c r="AN231" s="189">
        <f t="shared" si="67"/>
        <v>-154800980.3228353</v>
      </c>
      <c r="AO231" s="189">
        <f t="shared" si="67"/>
        <v>-162482200.7171483</v>
      </c>
      <c r="AP231" s="189">
        <f t="shared" si="67"/>
        <v>-169878653.46474585</v>
      </c>
      <c r="AQ231" s="189">
        <f t="shared" si="67"/>
        <v>-177008376.97375059</v>
      </c>
      <c r="AR231" s="189">
        <f t="shared" si="67"/>
        <v>-183887818.26709461</v>
      </c>
      <c r="AS231" s="189">
        <f t="shared" si="67"/>
        <v>-190532010.92222437</v>
      </c>
      <c r="AT231" s="189">
        <f t="shared" si="67"/>
        <v>-196954729.12804016</v>
      </c>
      <c r="AU231" s="189">
        <f t="shared" si="67"/>
        <v>-203168621.57335743</v>
      </c>
      <c r="AV231" s="189">
        <f t="shared" si="67"/>
        <v>-209185328.22818264</v>
      </c>
      <c r="AW231" s="189">
        <f t="shared" si="67"/>
        <v>-215015582.55354515</v>
      </c>
      <c r="AX231" s="189">
        <f t="shared" si="67"/>
        <v>-220669301.2502645</v>
      </c>
      <c r="AY231" s="189">
        <f t="shared" si="67"/>
        <v>-226155663.310956</v>
      </c>
      <c r="AZ231" s="189">
        <f t="shared" si="67"/>
        <v>-231483179.85660061</v>
      </c>
      <c r="BA231" s="189">
        <f t="shared" si="67"/>
        <v>-236659756.00649819</v>
      </c>
      <c r="BB231" s="189">
        <f t="shared" si="67"/>
        <v>-241692745.83853403</v>
      </c>
      <c r="BC231" s="189">
        <f t="shared" si="67"/>
        <v>-246589001.33761644</v>
      </c>
      <c r="BD231" s="189">
        <f t="shared" si="67"/>
        <v>-251354916.09774208</v>
      </c>
      <c r="BE231" s="189">
        <f t="shared" si="67"/>
        <v>-255996464.43248811</v>
      </c>
      <c r="BF231" s="189">
        <f t="shared" si="67"/>
        <v>-260519236.45591083</v>
      </c>
      <c r="BG231" s="189">
        <f t="shared" si="67"/>
        <v>-264928469.61768356</v>
      </c>
      <c r="BH231" s="189">
        <f t="shared" si="67"/>
        <v>-269229077.11026353</v>
      </c>
      <c r="BI231" s="189">
        <f t="shared" si="67"/>
        <v>-273425673.50992256</v>
      </c>
      <c r="BJ231" s="189">
        <f t="shared" si="67"/>
        <v>-277522597.96585351</v>
      </c>
      <c r="BK231" s="189">
        <f t="shared" si="67"/>
        <v>-281523935.21096879</v>
      </c>
      <c r="BL231" s="189">
        <f t="shared" si="67"/>
        <v>-285433534.6332469</v>
      </c>
      <c r="BM231" s="189">
        <f t="shared" si="67"/>
        <v>-289255027.61667281</v>
      </c>
      <c r="BN231" s="1521">
        <f t="shared" si="67"/>
        <v>-292991843.3351528</v>
      </c>
    </row>
    <row r="232" spans="1:66" hidden="1" x14ac:dyDescent="0.15">
      <c r="A232" s="1123"/>
      <c r="C232" s="1529"/>
      <c r="D232" s="274"/>
      <c r="E232" s="1675"/>
      <c r="F232" s="1604"/>
      <c r="G232" s="189">
        <f t="shared" si="64"/>
        <v>1591659964.1659276</v>
      </c>
      <c r="H232" s="189">
        <f t="shared" si="67"/>
        <v>1205646722.3803275</v>
      </c>
      <c r="I232" s="189">
        <f t="shared" si="67"/>
        <v>1007274097.1826731</v>
      </c>
      <c r="J232" s="189">
        <f t="shared" si="67"/>
        <v>877535466.86256754</v>
      </c>
      <c r="K232" s="189">
        <f t="shared" si="67"/>
        <v>782759080.74000585</v>
      </c>
      <c r="L232" s="189">
        <f t="shared" si="67"/>
        <v>708918735.44456136</v>
      </c>
      <c r="M232" s="189">
        <f t="shared" si="67"/>
        <v>648903606.9582268</v>
      </c>
      <c r="N232" s="189">
        <f t="shared" si="67"/>
        <v>598640899.6724714</v>
      </c>
      <c r="O232" s="189">
        <f t="shared" si="67"/>
        <v>555593590.23449647</v>
      </c>
      <c r="P232" s="189">
        <f t="shared" si="67"/>
        <v>518080971.46829414</v>
      </c>
      <c r="Q232" s="189">
        <f t="shared" si="67"/>
        <v>484935825.61220455</v>
      </c>
      <c r="R232" s="189">
        <f t="shared" si="67"/>
        <v>455316677.96716595</v>
      </c>
      <c r="S232" s="189">
        <f t="shared" si="67"/>
        <v>428598193.3288129</v>
      </c>
      <c r="T232" s="189">
        <f t="shared" si="67"/>
        <v>404303818.75378197</v>
      </c>
      <c r="U232" s="189">
        <f t="shared" si="67"/>
        <v>382062602.96438807</v>
      </c>
      <c r="V232" s="189">
        <f t="shared" si="67"/>
        <v>361580517.5608899</v>
      </c>
      <c r="W232" s="189">
        <f t="shared" si="67"/>
        <v>342620827.79961681</v>
      </c>
      <c r="X232" s="189">
        <f t="shared" si="67"/>
        <v>324990304.53861111</v>
      </c>
      <c r="Y232" s="189">
        <f t="shared" si="67"/>
        <v>308529318.10268641</v>
      </c>
      <c r="Z232" s="189">
        <f t="shared" si="67"/>
        <v>293104578.5873391</v>
      </c>
      <c r="AA232" s="189">
        <f t="shared" si="67"/>
        <v>278603721.30516607</v>
      </c>
      <c r="AB232" s="189">
        <f t="shared" si="67"/>
        <v>264931204.60966316</v>
      </c>
      <c r="AC232" s="189">
        <f t="shared" si="67"/>
        <v>252005157.95556656</v>
      </c>
      <c r="AD232" s="189">
        <f t="shared" si="67"/>
        <v>239754929.11138025</v>
      </c>
      <c r="AE232" s="189">
        <f t="shared" si="67"/>
        <v>228119153.30377278</v>
      </c>
      <c r="AF232" s="189">
        <f t="shared" si="67"/>
        <v>217044217.16877985</v>
      </c>
      <c r="AG232" s="189">
        <f t="shared" si="67"/>
        <v>206483024.96682516</v>
      </c>
      <c r="AH232" s="189">
        <f t="shared" si="67"/>
        <v>196393998.78000388</v>
      </c>
      <c r="AI232" s="189">
        <f t="shared" si="67"/>
        <v>186740261.68452406</v>
      </c>
      <c r="AJ232" s="189">
        <f t="shared" si="67"/>
        <v>177488965.35901913</v>
      </c>
      <c r="AK232" s="189">
        <f t="shared" si="67"/>
        <v>168610732.7016201</v>
      </c>
      <c r="AL232" s="189">
        <f t="shared" si="67"/>
        <v>160079192.76604557</v>
      </c>
      <c r="AM232" s="189">
        <f t="shared" si="67"/>
        <v>151870590.36231723</v>
      </c>
      <c r="AN232" s="189">
        <f t="shared" si="67"/>
        <v>143963456.46896347</v>
      </c>
      <c r="AO232" s="189">
        <f t="shared" si="67"/>
        <v>136338328.50007787</v>
      </c>
      <c r="AP232" s="189">
        <f t="shared" si="67"/>
        <v>128977511.69710858</v>
      </c>
      <c r="AQ232" s="189">
        <f t="shared" si="67"/>
        <v>121864874.64082766</v>
      </c>
      <c r="AR232" s="189">
        <f t="shared" si="67"/>
        <v>114985673.22657283</v>
      </c>
      <c r="AS232" s="189">
        <f t="shared" si="67"/>
        <v>108326398.50602849</v>
      </c>
      <c r="AT232" s="189">
        <f t="shared" si="67"/>
        <v>101874644.63852739</v>
      </c>
      <c r="AU232" s="189">
        <f t="shared" si="67"/>
        <v>95618993.864257812</v>
      </c>
      <c r="AV232" s="189">
        <f t="shared" si="67"/>
        <v>89548915.948680237</v>
      </c>
      <c r="AW232" s="189">
        <f t="shared" si="67"/>
        <v>83654679.98057811</v>
      </c>
      <c r="AX232" s="189">
        <f t="shared" si="67"/>
        <v>77927276.75750272</v>
      </c>
      <c r="AY232" s="189">
        <f t="shared" si="67"/>
        <v>72358350.278848648</v>
      </c>
      <c r="AZ232" s="189">
        <f t="shared" si="67"/>
        <v>66940137.101520695</v>
      </c>
      <c r="BA232" s="189">
        <f t="shared" si="67"/>
        <v>61665412.506441437</v>
      </c>
      <c r="BB232" s="189">
        <f t="shared" si="67"/>
        <v>56527442.58396244</v>
      </c>
      <c r="BC232" s="189">
        <f t="shared" si="67"/>
        <v>51519941.479008198</v>
      </c>
      <c r="BD232" s="189">
        <f t="shared" si="67"/>
        <v>46637033.147496067</v>
      </c>
      <c r="BE232" s="189">
        <f t="shared" si="67"/>
        <v>41873217.068277203</v>
      </c>
      <c r="BF232" s="189">
        <f t="shared" si="67"/>
        <v>37223337.432751976</v>
      </c>
      <c r="BG232" s="189">
        <f t="shared" si="67"/>
        <v>32682555.400025528</v>
      </c>
      <c r="BH232" s="189">
        <f t="shared" si="67"/>
        <v>28246324.061090469</v>
      </c>
      <c r="BI232" s="189">
        <f t="shared" si="67"/>
        <v>23910365.80275901</v>
      </c>
      <c r="BJ232" s="189">
        <f t="shared" si="67"/>
        <v>19670651.802292347</v>
      </c>
      <c r="BK232" s="189">
        <f t="shared" si="67"/>
        <v>15523383.418074289</v>
      </c>
      <c r="BL232" s="189">
        <f t="shared" si="67"/>
        <v>11464975.271134695</v>
      </c>
      <c r="BM232" s="189">
        <f t="shared" si="67"/>
        <v>7492039.8376590414</v>
      </c>
      <c r="BN232" s="1521">
        <f t="shared" si="67"/>
        <v>3601373.3944552741</v>
      </c>
    </row>
    <row r="233" spans="1:66" hidden="1" x14ac:dyDescent="0.15">
      <c r="A233" s="1123"/>
      <c r="C233" s="1529"/>
      <c r="D233" s="274"/>
      <c r="E233" s="1675"/>
      <c r="F233" s="1604"/>
      <c r="G233" s="189">
        <f t="shared" si="64"/>
        <v>1591659964.1659276</v>
      </c>
      <c r="H233" s="189">
        <f t="shared" si="67"/>
        <v>1334317802.9755278</v>
      </c>
      <c r="I233" s="189">
        <f t="shared" si="67"/>
        <v>1195883125.5606482</v>
      </c>
      <c r="J233" s="189">
        <f t="shared" si="67"/>
        <v>1102709857.9041679</v>
      </c>
      <c r="K233" s="189">
        <f t="shared" si="67"/>
        <v>1033193303.6680912</v>
      </c>
      <c r="L233" s="189">
        <f t="shared" si="67"/>
        <v>978118648.23077643</v>
      </c>
      <c r="M233" s="189">
        <f t="shared" si="67"/>
        <v>932729786.36099851</v>
      </c>
      <c r="N233" s="189">
        <f t="shared" si="67"/>
        <v>894262707.33994389</v>
      </c>
      <c r="O233" s="189">
        <f t="shared" si="67"/>
        <v>860974395.4890877</v>
      </c>
      <c r="P233" s="189">
        <f t="shared" si="67"/>
        <v>831697808.527475</v>
      </c>
      <c r="Q233" s="189">
        <f t="shared" si="67"/>
        <v>805614813.67523324</v>
      </c>
      <c r="R233" s="189">
        <f t="shared" si="67"/>
        <v>782130618.6338917</v>
      </c>
      <c r="S233" s="189">
        <f t="shared" si="67"/>
        <v>760799827.71410751</v>
      </c>
      <c r="T233" s="189">
        <f t="shared" si="67"/>
        <v>741280642.95109177</v>
      </c>
      <c r="U233" s="189">
        <f t="shared" si="67"/>
        <v>723305294.2915169</v>
      </c>
      <c r="V233" s="189">
        <f t="shared" si="67"/>
        <v>706660271.83214247</v>
      </c>
      <c r="W233" s="189">
        <f t="shared" si="67"/>
        <v>691172713.7847048</v>
      </c>
      <c r="X233" s="189">
        <f t="shared" si="67"/>
        <v>676700791.16637194</v>
      </c>
      <c r="Y233" s="189">
        <f t="shared" si="67"/>
        <v>663126763.21696186</v>
      </c>
      <c r="Z233" s="189">
        <f t="shared" si="67"/>
        <v>650351862.90091991</v>
      </c>
      <c r="AA233" s="189">
        <f t="shared" si="67"/>
        <v>638292464.54026186</v>
      </c>
      <c r="AB233" s="189">
        <f t="shared" si="67"/>
        <v>626877167.53390276</v>
      </c>
      <c r="AC233" s="189">
        <f t="shared" si="67"/>
        <v>616044546.23848474</v>
      </c>
      <c r="AD233" s="189">
        <f t="shared" si="67"/>
        <v>605741391.99669516</v>
      </c>
      <c r="AE233" s="189">
        <f t="shared" si="67"/>
        <v>595921323.99709761</v>
      </c>
      <c r="AF233" s="189">
        <f t="shared" si="67"/>
        <v>586543680.16888964</v>
      </c>
      <c r="AG233" s="189">
        <f t="shared" si="67"/>
        <v>577572623.23426855</v>
      </c>
      <c r="AH233" s="189">
        <f t="shared" si="67"/>
        <v>568976413.88217545</v>
      </c>
      <c r="AI233" s="189">
        <f t="shared" si="67"/>
        <v>560726815.05946696</v>
      </c>
      <c r="AJ233" s="189">
        <f t="shared" si="67"/>
        <v>552798600.0885582</v>
      </c>
      <c r="AK233" s="189">
        <f t="shared" si="67"/>
        <v>545169143.70862138</v>
      </c>
      <c r="AL233" s="189">
        <f t="shared" si="67"/>
        <v>537818079.87512112</v>
      </c>
      <c r="AM233" s="189">
        <f t="shared" si="67"/>
        <v>530727013.70363742</v>
      </c>
      <c r="AN233" s="189">
        <f t="shared" ref="H233:BN239" si="68">AN201/$C$128</f>
        <v>523879277.63242722</v>
      </c>
      <c r="AO233" s="189">
        <f t="shared" si="68"/>
        <v>517259723.93233681</v>
      </c>
      <c r="AP233" s="189">
        <f t="shared" si="68"/>
        <v>510854547.27592754</v>
      </c>
      <c r="AQ233" s="189">
        <f t="shared" si="68"/>
        <v>504651132.30782634</v>
      </c>
      <c r="AR233" s="189">
        <f t="shared" si="68"/>
        <v>498637922.12145871</v>
      </c>
      <c r="AS233" s="189">
        <f t="shared" si="68"/>
        <v>492804304.30682915</v>
      </c>
      <c r="AT233" s="189">
        <f t="shared" si="68"/>
        <v>487140511.83702087</v>
      </c>
      <c r="AU233" s="189">
        <f t="shared" si="68"/>
        <v>481637536.54284954</v>
      </c>
      <c r="AV233" s="189">
        <f t="shared" si="68"/>
        <v>476287053.31242818</v>
      </c>
      <c r="AW233" s="189">
        <f t="shared" si="68"/>
        <v>471081353.46547318</v>
      </c>
      <c r="AX233" s="189">
        <f t="shared" si="68"/>
        <v>466013286.00670528</v>
      </c>
      <c r="AY233" s="189">
        <f t="shared" si="68"/>
        <v>461076205.67064506</v>
      </c>
      <c r="AZ233" s="189">
        <f t="shared" si="68"/>
        <v>456263926.8408289</v>
      </c>
      <c r="BA233" s="189">
        <f t="shared" si="68"/>
        <v>451570682.56733894</v>
      </c>
      <c r="BB233" s="189">
        <f t="shared" si="68"/>
        <v>446991088.02321863</v>
      </c>
      <c r="BC233" s="189">
        <f t="shared" si="68"/>
        <v>442520107.83748788</v>
      </c>
      <c r="BD233" s="189">
        <f t="shared" si="68"/>
        <v>438153026.82358092</v>
      </c>
      <c r="BE233" s="189">
        <f t="shared" si="68"/>
        <v>433885423.69011754</v>
      </c>
      <c r="BF233" s="189">
        <f t="shared" si="68"/>
        <v>429713147.37819356</v>
      </c>
      <c r="BG233" s="189">
        <f t="shared" si="68"/>
        <v>425632295.71780235</v>
      </c>
      <c r="BH233" s="189">
        <f t="shared" si="68"/>
        <v>421639196.13703471</v>
      </c>
      <c r="BI233" s="189">
        <f t="shared" si="68"/>
        <v>417730388.19261807</v>
      </c>
      <c r="BJ233" s="189">
        <f t="shared" si="68"/>
        <v>413902607.72015029</v>
      </c>
      <c r="BK233" s="189">
        <f t="shared" si="68"/>
        <v>410152772.42787296</v>
      </c>
      <c r="BL233" s="189">
        <f t="shared" si="68"/>
        <v>406477968.77971345</v>
      </c>
      <c r="BM233" s="189">
        <f t="shared" si="68"/>
        <v>402875440.03217345</v>
      </c>
      <c r="BN233" s="1521">
        <f t="shared" si="68"/>
        <v>399342575.30589503</v>
      </c>
    </row>
    <row r="234" spans="1:66" ht="9.75" hidden="1" customHeight="1" x14ac:dyDescent="0.15">
      <c r="A234" s="1123"/>
      <c r="C234" s="1529"/>
      <c r="D234" s="274"/>
      <c r="E234" s="1675"/>
      <c r="F234" s="1604"/>
      <c r="G234" s="189"/>
      <c r="H234" s="189"/>
      <c r="I234" s="189"/>
      <c r="J234" s="189"/>
      <c r="K234" s="189"/>
      <c r="L234" s="189"/>
      <c r="M234" s="189"/>
      <c r="N234" s="189"/>
      <c r="O234" s="189"/>
      <c r="P234" s="189"/>
      <c r="Q234" s="189"/>
      <c r="R234" s="189"/>
      <c r="S234" s="189"/>
      <c r="T234" s="189"/>
      <c r="U234" s="189"/>
      <c r="V234" s="189"/>
      <c r="W234" s="189"/>
      <c r="X234" s="189"/>
      <c r="Y234" s="189"/>
      <c r="Z234" s="189"/>
      <c r="AA234" s="189"/>
      <c r="AB234" s="189"/>
      <c r="AC234" s="189"/>
      <c r="AD234" s="189"/>
      <c r="AE234" s="189"/>
      <c r="AF234" s="189"/>
      <c r="AG234" s="189"/>
      <c r="AH234" s="189"/>
      <c r="AI234" s="189"/>
      <c r="AJ234" s="189"/>
      <c r="AK234" s="189"/>
      <c r="AL234" s="189"/>
      <c r="AM234" s="189"/>
      <c r="AN234" s="189"/>
      <c r="AO234" s="189"/>
      <c r="AP234" s="189"/>
      <c r="AQ234" s="189"/>
      <c r="AR234" s="189"/>
      <c r="AS234" s="189"/>
      <c r="AT234" s="189"/>
      <c r="AU234" s="189"/>
      <c r="AV234" s="189"/>
      <c r="AW234" s="189"/>
      <c r="AX234" s="189"/>
      <c r="AY234" s="189"/>
      <c r="AZ234" s="189"/>
      <c r="BA234" s="189"/>
      <c r="BB234" s="189"/>
      <c r="BC234" s="189"/>
      <c r="BD234" s="189"/>
      <c r="BE234" s="189"/>
      <c r="BF234" s="189"/>
      <c r="BG234" s="189"/>
      <c r="BH234" s="189"/>
      <c r="BI234" s="189"/>
      <c r="BJ234" s="189"/>
      <c r="BK234" s="189"/>
      <c r="BL234" s="189"/>
      <c r="BM234" s="189"/>
      <c r="BN234" s="1521"/>
    </row>
    <row r="235" spans="1:66" hidden="1" x14ac:dyDescent="0.15">
      <c r="A235" s="1123"/>
      <c r="C235" s="1529"/>
      <c r="D235" s="274"/>
      <c r="E235" s="1675"/>
      <c r="F235" s="1604"/>
      <c r="G235" s="189">
        <f t="shared" si="64"/>
        <v>-277670977.19622296</v>
      </c>
      <c r="H235" s="189">
        <f t="shared" si="68"/>
        <v>-442193999.90598279</v>
      </c>
      <c r="I235" s="189">
        <f t="shared" si="68"/>
        <v>-522724973.56080478</v>
      </c>
      <c r="J235" s="189">
        <f t="shared" si="68"/>
        <v>-573812418.07379079</v>
      </c>
      <c r="K235" s="189">
        <f t="shared" si="68"/>
        <v>-610305809.6950897</v>
      </c>
      <c r="L235" s="189">
        <f t="shared" si="68"/>
        <v>-638237196.99764836</v>
      </c>
      <c r="M235" s="189">
        <f t="shared" si="68"/>
        <v>-660606929.72938156</v>
      </c>
      <c r="N235" s="189">
        <f t="shared" si="68"/>
        <v>-679107152.60803723</v>
      </c>
      <c r="O235" s="189">
        <f t="shared" si="68"/>
        <v>-694778291.78906143</v>
      </c>
      <c r="P235" s="189">
        <f t="shared" si="68"/>
        <v>-708301865.90507638</v>
      </c>
      <c r="Q235" s="189">
        <f t="shared" si="68"/>
        <v>-720146483.92552507</v>
      </c>
      <c r="R235" s="189">
        <f t="shared" si="68"/>
        <v>-730646975.74712324</v>
      </c>
      <c r="S235" s="189">
        <f t="shared" si="68"/>
        <v>-740050164.16979802</v>
      </c>
      <c r="T235" s="189">
        <f t="shared" si="68"/>
        <v>-748542761.93250978</v>
      </c>
      <c r="U235" s="189">
        <f t="shared" si="68"/>
        <v>-756269121.13138533</v>
      </c>
      <c r="V235" s="189">
        <f t="shared" si="68"/>
        <v>-763342940.23543417</v>
      </c>
      <c r="W235" s="189">
        <f t="shared" si="68"/>
        <v>-769855225.77355003</v>
      </c>
      <c r="X235" s="189">
        <f t="shared" si="68"/>
        <v>-775879851.5802536</v>
      </c>
      <c r="Y235" s="189">
        <f t="shared" si="68"/>
        <v>-781477530.67862797</v>
      </c>
      <c r="Z235" s="189">
        <f t="shared" si="68"/>
        <v>-786698710.87306559</v>
      </c>
      <c r="AA235" s="189">
        <f t="shared" si="68"/>
        <v>-791585723.7613703</v>
      </c>
      <c r="AB235" s="189">
        <f t="shared" si="68"/>
        <v>-796174405.28942454</v>
      </c>
      <c r="AC235" s="189">
        <f t="shared" si="68"/>
        <v>-800495335.4163152</v>
      </c>
      <c r="AD235" s="189">
        <f t="shared" si="68"/>
        <v>-804574798.74670315</v>
      </c>
      <c r="AE235" s="189">
        <f t="shared" si="68"/>
        <v>-808435537.71779692</v>
      </c>
      <c r="AF235" s="189">
        <f t="shared" si="68"/>
        <v>-812097349.48484313</v>
      </c>
      <c r="AG235" s="189">
        <f t="shared" si="68"/>
        <v>-815577563.59245837</v>
      </c>
      <c r="AH235" s="189">
        <f t="shared" si="68"/>
        <v>-818891427.69501245</v>
      </c>
      <c r="AI235" s="189">
        <f t="shared" si="68"/>
        <v>-822052421.61980438</v>
      </c>
      <c r="AJ235" s="189">
        <f t="shared" si="68"/>
        <v>-825072515.05411279</v>
      </c>
      <c r="AK235" s="189">
        <f t="shared" si="68"/>
        <v>-827962380.48594511</v>
      </c>
      <c r="AL235" s="189">
        <f t="shared" si="68"/>
        <v>-830731570.33735192</v>
      </c>
      <c r="AM235" s="189">
        <f t="shared" si="68"/>
        <v>-833388665.22426748</v>
      </c>
      <c r="AN235" s="189">
        <f t="shared" si="68"/>
        <v>-835941398.76784456</v>
      </c>
      <c r="AO235" s="189">
        <f t="shared" si="68"/>
        <v>-838396763.23577023</v>
      </c>
      <c r="AP235" s="189">
        <f t="shared" si="68"/>
        <v>-840761099.41320753</v>
      </c>
      <c r="AQ235" s="189">
        <f t="shared" si="68"/>
        <v>-843040173.42377818</v>
      </c>
      <c r="AR235" s="189">
        <f t="shared" si="68"/>
        <v>-845239242.69190693</v>
      </c>
      <c r="AS235" s="189">
        <f t="shared" si="68"/>
        <v>-847363112.82269204</v>
      </c>
      <c r="AT235" s="189">
        <f t="shared" si="68"/>
        <v>-849416186.84745705</v>
      </c>
      <c r="AU235" s="189">
        <f t="shared" si="68"/>
        <v>-851402508.02228498</v>
      </c>
      <c r="AV235" s="189">
        <f t="shared" si="68"/>
        <v>-853325797.15810096</v>
      </c>
      <c r="AW235" s="189">
        <f t="shared" si="68"/>
        <v>-855189485.29287493</v>
      </c>
      <c r="AX235" s="189">
        <f t="shared" si="68"/>
        <v>-856996742.38054419</v>
      </c>
      <c r="AY235" s="189">
        <f t="shared" si="68"/>
        <v>-858750502.56062853</v>
      </c>
      <c r="AZ235" s="189">
        <f t="shared" si="68"/>
        <v>-860453486.48205674</v>
      </c>
      <c r="BA235" s="189">
        <f t="shared" si="68"/>
        <v>-862108221.08040011</v>
      </c>
      <c r="BB235" s="189">
        <f t="shared" si="68"/>
        <v>-863717057.14636707</v>
      </c>
      <c r="BC235" s="189">
        <f t="shared" si="68"/>
        <v>-865282184.97256947</v>
      </c>
      <c r="BD235" s="189">
        <f t="shared" si="68"/>
        <v>-866805648.32324219</v>
      </c>
      <c r="BE235" s="189">
        <f t="shared" si="68"/>
        <v>-868289356.93622935</v>
      </c>
      <c r="BF235" s="189">
        <f t="shared" si="68"/>
        <v>-869735097.73687899</v>
      </c>
      <c r="BG235" s="189">
        <f t="shared" si="68"/>
        <v>-871144544.91850555</v>
      </c>
      <c r="BH235" s="189">
        <f t="shared" si="68"/>
        <v>-872519269.02297127</v>
      </c>
      <c r="BI235" s="189">
        <f t="shared" si="68"/>
        <v>-873860745.13705027</v>
      </c>
      <c r="BJ235" s="189">
        <f t="shared" si="68"/>
        <v>-875170360.30501461</v>
      </c>
      <c r="BK235" s="189">
        <f t="shared" si="68"/>
        <v>-876449420.24490607</v>
      </c>
      <c r="BL235" s="189">
        <f t="shared" si="68"/>
        <v>-877699155.44484806</v>
      </c>
      <c r="BM235" s="189">
        <f t="shared" si="68"/>
        <v>-878920726.70621669</v>
      </c>
      <c r="BN235" s="1521">
        <f t="shared" si="68"/>
        <v>-880115230.19229472</v>
      </c>
    </row>
    <row r="236" spans="1:66" hidden="1" x14ac:dyDescent="0.15">
      <c r="A236" s="1123"/>
      <c r="C236" s="1529"/>
      <c r="D236" s="274"/>
      <c r="E236" s="1675"/>
      <c r="F236" s="1604"/>
      <c r="G236" s="189">
        <f t="shared" si="64"/>
        <v>-277670977.19622296</v>
      </c>
      <c r="H236" s="189">
        <f t="shared" si="68"/>
        <v>-401063244.22854286</v>
      </c>
      <c r="I236" s="189">
        <f t="shared" si="68"/>
        <v>-464474664.59086996</v>
      </c>
      <c r="J236" s="189">
        <f t="shared" si="68"/>
        <v>-505946671.20601493</v>
      </c>
      <c r="K236" s="189">
        <f t="shared" si="68"/>
        <v>-536242712.581945</v>
      </c>
      <c r="L236" s="189">
        <f t="shared" si="68"/>
        <v>-559846378.51399291</v>
      </c>
      <c r="M236" s="189">
        <f t="shared" si="68"/>
        <v>-579030701.63697517</v>
      </c>
      <c r="N236" s="189">
        <f t="shared" si="68"/>
        <v>-595097584.13686621</v>
      </c>
      <c r="O236" s="189">
        <f t="shared" si="68"/>
        <v>-608858006.12815058</v>
      </c>
      <c r="P236" s="189">
        <f t="shared" si="68"/>
        <v>-620849219.30640662</v>
      </c>
      <c r="Q236" s="189">
        <f t="shared" si="68"/>
        <v>-631444334.30655837</v>
      </c>
      <c r="R236" s="189">
        <f t="shared" si="68"/>
        <v>-640912335.34864759</v>
      </c>
      <c r="S236" s="189">
        <f t="shared" si="68"/>
        <v>-649453115.90825796</v>
      </c>
      <c r="T236" s="189">
        <f t="shared" si="68"/>
        <v>-657219010.00318229</v>
      </c>
      <c r="U236" s="189">
        <f t="shared" si="68"/>
        <v>-664328595.22133052</v>
      </c>
      <c r="V236" s="189">
        <f t="shared" si="68"/>
        <v>-670875860.12808967</v>
      </c>
      <c r="W236" s="189">
        <f t="shared" si="68"/>
        <v>-676936478.9064796</v>
      </c>
      <c r="X236" s="189">
        <f t="shared" si="68"/>
        <v>-682572218.82068145</v>
      </c>
      <c r="Y236" s="189">
        <f t="shared" si="68"/>
        <v>-687834106.79250681</v>
      </c>
      <c r="Z236" s="189">
        <f t="shared" si="68"/>
        <v>-692764750.02219915</v>
      </c>
      <c r="AA236" s="189">
        <f t="shared" si="68"/>
        <v>-697400066.79444933</v>
      </c>
      <c r="AB236" s="189">
        <f t="shared" si="68"/>
        <v>-701770597.77232802</v>
      </c>
      <c r="AC236" s="189">
        <f t="shared" si="68"/>
        <v>-705902513.54038966</v>
      </c>
      <c r="AD236" s="189">
        <f t="shared" si="68"/>
        <v>-709818398.65810382</v>
      </c>
      <c r="AE236" s="189">
        <f t="shared" si="68"/>
        <v>-713537868.87352717</v>
      </c>
      <c r="AF236" s="189">
        <f t="shared" si="68"/>
        <v>-717078062.13377285</v>
      </c>
      <c r="AG236" s="189">
        <f t="shared" si="68"/>
        <v>-720454032.97439766</v>
      </c>
      <c r="AH236" s="189">
        <f t="shared" si="68"/>
        <v>-723679072.11445844</v>
      </c>
      <c r="AI236" s="189">
        <f t="shared" si="68"/>
        <v>-726764967.56207335</v>
      </c>
      <c r="AJ236" s="189">
        <f t="shared" si="68"/>
        <v>-729722219.54988432</v>
      </c>
      <c r="AK236" s="189">
        <f t="shared" si="68"/>
        <v>-732560218.70703566</v>
      </c>
      <c r="AL236" s="189">
        <f t="shared" si="68"/>
        <v>-735287394.72062969</v>
      </c>
      <c r="AM236" s="189">
        <f t="shared" si="68"/>
        <v>-737911341.1300267</v>
      </c>
      <c r="AN236" s="189">
        <f t="shared" si="68"/>
        <v>-740438920.68226111</v>
      </c>
      <c r="AO236" s="189">
        <f t="shared" si="68"/>
        <v>-742876354.75094759</v>
      </c>
      <c r="AP236" s="189">
        <f t="shared" si="68"/>
        <v>-745229299.60933268</v>
      </c>
      <c r="AQ236" s="189">
        <f t="shared" si="68"/>
        <v>-747502911.79655409</v>
      </c>
      <c r="AR236" s="189">
        <f t="shared" si="68"/>
        <v>-749701904.3853842</v>
      </c>
      <c r="AS236" s="189">
        <f t="shared" si="68"/>
        <v>-751830595.62084019</v>
      </c>
      <c r="AT236" s="189">
        <f t="shared" si="68"/>
        <v>-753892951.13062274</v>
      </c>
      <c r="AU236" s="189">
        <f t="shared" si="68"/>
        <v>-755892620.69436359</v>
      </c>
      <c r="AV236" s="189">
        <f t="shared" si="68"/>
        <v>-757832970.38703537</v>
      </c>
      <c r="AW236" s="189">
        <f t="shared" si="68"/>
        <v>-759717110.77342021</v>
      </c>
      <c r="AX236" s="189">
        <f t="shared" si="68"/>
        <v>-761547921.71823215</v>
      </c>
      <c r="AY236" s="189">
        <f t="shared" si="68"/>
        <v>-763328074.28491318</v>
      </c>
      <c r="AZ236" s="189">
        <f t="shared" si="68"/>
        <v>-765060050.12108469</v>
      </c>
      <c r="BA236" s="189">
        <f t="shared" si="68"/>
        <v>-766746158.66686213</v>
      </c>
      <c r="BB236" s="189">
        <f t="shared" si="68"/>
        <v>-768388552.47114182</v>
      </c>
      <c r="BC236" s="189">
        <f t="shared" si="68"/>
        <v>-769989240.85853732</v>
      </c>
      <c r="BD236" s="189">
        <f t="shared" si="68"/>
        <v>-771550102.15425158</v>
      </c>
      <c r="BE236" s="189">
        <f t="shared" si="68"/>
        <v>-773072894.64453173</v>
      </c>
      <c r="BF236" s="189">
        <f t="shared" si="68"/>
        <v>-774559266.42546034</v>
      </c>
      <c r="BG236" s="189">
        <f t="shared" si="68"/>
        <v>-776010764.271819</v>
      </c>
      <c r="BH236" s="189">
        <f t="shared" si="68"/>
        <v>-777428841.6399914</v>
      </c>
      <c r="BI236" s="189">
        <f t="shared" si="68"/>
        <v>-778814865.90376568</v>
      </c>
      <c r="BJ236" s="189">
        <f t="shared" si="68"/>
        <v>-780170124.90904319</v>
      </c>
      <c r="BK236" s="189">
        <f t="shared" si="68"/>
        <v>-781495832.92245996</v>
      </c>
      <c r="BL236" s="189">
        <f t="shared" si="68"/>
        <v>-782793136.03951585</v>
      </c>
      <c r="BM236" s="189">
        <f t="shared" si="68"/>
        <v>-784063117.10970366</v>
      </c>
      <c r="BN236" s="1521">
        <f t="shared" si="68"/>
        <v>-785306800.22915518</v>
      </c>
    </row>
    <row r="237" spans="1:66" hidden="1" x14ac:dyDescent="0.15">
      <c r="A237" s="1123"/>
      <c r="C237" s="1529"/>
      <c r="D237" s="274"/>
      <c r="E237" s="1675"/>
      <c r="F237" s="1604"/>
      <c r="G237" s="189">
        <f t="shared" si="64"/>
        <v>-277670977.19622296</v>
      </c>
      <c r="H237" s="189">
        <f t="shared" si="68"/>
        <v>-359932488.55110282</v>
      </c>
      <c r="I237" s="189">
        <f t="shared" si="68"/>
        <v>-404184257.22902155</v>
      </c>
      <c r="J237" s="189">
        <f t="shared" si="68"/>
        <v>-433967848.77049488</v>
      </c>
      <c r="K237" s="189">
        <f t="shared" si="68"/>
        <v>-456189379.78271079</v>
      </c>
      <c r="L237" s="189">
        <f t="shared" si="68"/>
        <v>-473794440.58062166</v>
      </c>
      <c r="M237" s="189">
        <f t="shared" si="68"/>
        <v>-488303358.81933707</v>
      </c>
      <c r="N237" s="189">
        <f t="shared" si="68"/>
        <v>-500599672.96794766</v>
      </c>
      <c r="O237" s="189">
        <f t="shared" si="68"/>
        <v>-511240552.1407854</v>
      </c>
      <c r="P237" s="189">
        <f t="shared" si="68"/>
        <v>-520599050.87894201</v>
      </c>
      <c r="Q237" s="189">
        <f t="shared" si="68"/>
        <v>-528936691.96846199</v>
      </c>
      <c r="R237" s="189">
        <f t="shared" si="68"/>
        <v>-536443605.59706181</v>
      </c>
      <c r="S237" s="189">
        <f t="shared" si="68"/>
        <v>-543262166.11330044</v>
      </c>
      <c r="T237" s="189">
        <f t="shared" si="68"/>
        <v>-549501632.01190555</v>
      </c>
      <c r="U237" s="189">
        <f t="shared" si="68"/>
        <v>-555247598.16462433</v>
      </c>
      <c r="V237" s="189">
        <f t="shared" si="68"/>
        <v>-560568314.74565518</v>
      </c>
      <c r="W237" s="189">
        <f t="shared" si="68"/>
        <v>-565519038.42919505</v>
      </c>
      <c r="X237" s="189">
        <f t="shared" si="68"/>
        <v>-570145106.00120914</v>
      </c>
      <c r="Y237" s="189">
        <f t="shared" si="68"/>
        <v>-574484154.25170434</v>
      </c>
      <c r="Z237" s="189">
        <f t="shared" si="68"/>
        <v>-578567754.86555016</v>
      </c>
      <c r="AA237" s="189">
        <f t="shared" si="68"/>
        <v>-582422639.46972644</v>
      </c>
      <c r="AB237" s="189">
        <f t="shared" si="68"/>
        <v>-586071631.84611797</v>
      </c>
      <c r="AC237" s="189">
        <f t="shared" si="68"/>
        <v>-589534367.20037997</v>
      </c>
      <c r="AD237" s="189">
        <f t="shared" si="68"/>
        <v>-592827854.11185789</v>
      </c>
      <c r="AE237" s="189">
        <f t="shared" si="68"/>
        <v>-595966918.58352411</v>
      </c>
      <c r="AF237" s="189">
        <f t="shared" si="68"/>
        <v>-598964558.57647264</v>
      </c>
      <c r="AG237" s="189">
        <f t="shared" si="68"/>
        <v>-601832229.76753962</v>
      </c>
      <c r="AH237" s="189">
        <f t="shared" si="68"/>
        <v>-604580077.88521731</v>
      </c>
      <c r="AI237" s="189">
        <f t="shared" si="68"/>
        <v>-607217129.13281798</v>
      </c>
      <c r="AJ237" s="189">
        <f t="shared" si="68"/>
        <v>-609751447.42266417</v>
      </c>
      <c r="AK237" s="189">
        <f t="shared" si="68"/>
        <v>-612190265.10308838</v>
      </c>
      <c r="AL237" s="189">
        <f t="shared" si="68"/>
        <v>-614540092.3455919</v>
      </c>
      <c r="AM237" s="189">
        <f t="shared" si="68"/>
        <v>-616806809.2243396</v>
      </c>
      <c r="AN237" s="189">
        <f t="shared" si="68"/>
        <v>-618995743.66077781</v>
      </c>
      <c r="AO237" s="189">
        <f t="shared" si="68"/>
        <v>-621111737.74952471</v>
      </c>
      <c r="AP237" s="189">
        <f t="shared" si="68"/>
        <v>-623159204.47559047</v>
      </c>
      <c r="AQ237" s="189">
        <f t="shared" si="68"/>
        <v>-625142176.4397527</v>
      </c>
      <c r="AR237" s="189">
        <f t="shared" si="68"/>
        <v>-627064347.90103614</v>
      </c>
      <c r="AS237" s="189">
        <f t="shared" si="68"/>
        <v>-628929111.20246458</v>
      </c>
      <c r="AT237" s="189">
        <f t="shared" si="68"/>
        <v>-630739588.45349741</v>
      </c>
      <c r="AU237" s="189">
        <f t="shared" si="68"/>
        <v>-632498659.18855727</v>
      </c>
      <c r="AV237" s="189">
        <f t="shared" si="68"/>
        <v>-634208984.59725606</v>
      </c>
      <c r="AW237" s="189">
        <f t="shared" si="68"/>
        <v>-635873028.82183826</v>
      </c>
      <c r="AX237" s="189">
        <f t="shared" si="68"/>
        <v>-637493077.73600852</v>
      </c>
      <c r="AY237" s="189">
        <f t="shared" si="68"/>
        <v>-639071255.55283463</v>
      </c>
      <c r="AZ237" s="189">
        <f t="shared" si="68"/>
        <v>-640609539.55484426</v>
      </c>
      <c r="BA237" s="189">
        <f t="shared" si="68"/>
        <v>-642109773.19440436</v>
      </c>
      <c r="BB237" s="189">
        <f t="shared" si="68"/>
        <v>-643573677.77517438</v>
      </c>
      <c r="BC237" s="189">
        <f t="shared" si="68"/>
        <v>-645002862.89437377</v>
      </c>
      <c r="BD237" s="189">
        <f t="shared" si="68"/>
        <v>-646398835.79967391</v>
      </c>
      <c r="BE237" s="189">
        <f t="shared" si="68"/>
        <v>-647763009.79276395</v>
      </c>
      <c r="BF237" s="189">
        <f t="shared" si="68"/>
        <v>-649096711.79332769</v>
      </c>
      <c r="BG237" s="189">
        <f t="shared" si="68"/>
        <v>-650401189.16169202</v>
      </c>
      <c r="BH237" s="189">
        <f t="shared" si="68"/>
        <v>-651677615.8652879</v>
      </c>
      <c r="BI237" s="189">
        <f t="shared" si="68"/>
        <v>-652927098.06290483</v>
      </c>
      <c r="BJ237" s="189">
        <f t="shared" si="68"/>
        <v>-654150679.17119789</v>
      </c>
      <c r="BK237" s="189">
        <f t="shared" si="68"/>
        <v>-655349344.46975505</v>
      </c>
      <c r="BL237" s="189">
        <f t="shared" si="68"/>
        <v>-656524025.29403841</v>
      </c>
      <c r="BM237" s="189">
        <f t="shared" si="68"/>
        <v>-657675602.85949147</v>
      </c>
      <c r="BN237" s="1521">
        <f t="shared" si="68"/>
        <v>-658804911.7549001</v>
      </c>
    </row>
    <row r="238" spans="1:66" ht="4.5" hidden="1" customHeight="1" x14ac:dyDescent="0.15">
      <c r="A238" s="1123"/>
      <c r="C238" s="1529"/>
      <c r="D238" s="274"/>
      <c r="E238" s="1675"/>
      <c r="F238" s="1604"/>
      <c r="G238" s="189"/>
      <c r="H238" s="189"/>
      <c r="I238" s="189"/>
      <c r="J238" s="189"/>
      <c r="K238" s="189"/>
      <c r="L238" s="189"/>
      <c r="M238" s="189"/>
      <c r="N238" s="189"/>
      <c r="O238" s="189"/>
      <c r="P238" s="189"/>
      <c r="Q238" s="189"/>
      <c r="R238" s="189"/>
      <c r="S238" s="189"/>
      <c r="T238" s="189"/>
      <c r="U238" s="189"/>
      <c r="V238" s="189"/>
      <c r="W238" s="189"/>
      <c r="X238" s="189"/>
      <c r="Y238" s="189"/>
      <c r="Z238" s="189"/>
      <c r="AA238" s="189"/>
      <c r="AB238" s="189"/>
      <c r="AC238" s="189"/>
      <c r="AD238" s="189"/>
      <c r="AE238" s="189"/>
      <c r="AF238" s="189"/>
      <c r="AG238" s="189"/>
      <c r="AH238" s="189"/>
      <c r="AI238" s="189"/>
      <c r="AJ238" s="189"/>
      <c r="AK238" s="189"/>
      <c r="AL238" s="189"/>
      <c r="AM238" s="189"/>
      <c r="AN238" s="189"/>
      <c r="AO238" s="189"/>
      <c r="AP238" s="189"/>
      <c r="AQ238" s="189"/>
      <c r="AR238" s="189"/>
      <c r="AS238" s="189"/>
      <c r="AT238" s="189"/>
      <c r="AU238" s="189"/>
      <c r="AV238" s="189"/>
      <c r="AW238" s="189"/>
      <c r="AX238" s="189"/>
      <c r="AY238" s="189"/>
      <c r="AZ238" s="189"/>
      <c r="BA238" s="189"/>
      <c r="BB238" s="189"/>
      <c r="BC238" s="189"/>
      <c r="BD238" s="189"/>
      <c r="BE238" s="189"/>
      <c r="BF238" s="189"/>
      <c r="BG238" s="189"/>
      <c r="BH238" s="189"/>
      <c r="BI238" s="189"/>
      <c r="BJ238" s="189"/>
      <c r="BK238" s="189"/>
      <c r="BL238" s="189"/>
      <c r="BM238" s="189"/>
      <c r="BN238" s="1521"/>
    </row>
    <row r="239" spans="1:66" hidden="1" x14ac:dyDescent="0.15">
      <c r="A239" s="1123"/>
      <c r="C239" s="1529"/>
      <c r="D239" s="274"/>
      <c r="E239" s="1675"/>
      <c r="F239" s="1604"/>
      <c r="G239" s="189">
        <f t="shared" si="64"/>
        <v>1473135521.1589768</v>
      </c>
      <c r="H239" s="189">
        <f t="shared" si="68"/>
        <v>958451198.77817678</v>
      </c>
      <c r="I239" s="189">
        <f t="shared" si="68"/>
        <v>706522751.78314602</v>
      </c>
      <c r="J239" s="189">
        <f t="shared" si="68"/>
        <v>546703740.87353718</v>
      </c>
      <c r="K239" s="189">
        <f t="shared" si="68"/>
        <v>432539922.16519564</v>
      </c>
      <c r="L239" s="189">
        <f t="shared" si="68"/>
        <v>345160983.27751237</v>
      </c>
      <c r="M239" s="189">
        <f t="shared" si="68"/>
        <v>275180803.34134132</v>
      </c>
      <c r="N239" s="189">
        <f t="shared" si="68"/>
        <v>217305774.54982534</v>
      </c>
      <c r="O239" s="189">
        <f t="shared" si="68"/>
        <v>168281087.80704913</v>
      </c>
      <c r="P239" s="189">
        <f t="shared" si="68"/>
        <v>125974719.58315182</v>
      </c>
      <c r="Q239" s="189">
        <f t="shared" si="68"/>
        <v>88920700.642176315</v>
      </c>
      <c r="R239" s="189">
        <f t="shared" si="68"/>
        <v>56071568.473005295</v>
      </c>
      <c r="S239" s="189">
        <f t="shared" si="68"/>
        <v>26655176.883354027</v>
      </c>
      <c r="T239" s="189">
        <f t="shared" si="68"/>
        <v>87424.524068832397</v>
      </c>
      <c r="U239" s="189">
        <f t="shared" si="68"/>
        <v>-24083271.36546151</v>
      </c>
      <c r="V239" s="189">
        <f t="shared" si="68"/>
        <v>-46212598.50914415</v>
      </c>
      <c r="W239" s="189">
        <f t="shared" si="68"/>
        <v>-66585256.475976788</v>
      </c>
      <c r="X239" s="189">
        <f t="shared" si="68"/>
        <v>-85432347.903365299</v>
      </c>
      <c r="Y239" s="189">
        <f t="shared" si="68"/>
        <v>-102943803.90630119</v>
      </c>
      <c r="Z239" s="189">
        <f t="shared" si="68"/>
        <v>-119277442.48248307</v>
      </c>
      <c r="AA239" s="189">
        <f t="shared" si="68"/>
        <v>-134565691.35766077</v>
      </c>
      <c r="AB239" s="189">
        <f t="shared" si="68"/>
        <v>-148920657.63526344</v>
      </c>
      <c r="AC239" s="189">
        <f t="shared" si="68"/>
        <v>-162438005.89318338</v>
      </c>
      <c r="AD239" s="189">
        <f t="shared" si="68"/>
        <v>-175199963.37060055</v>
      </c>
      <c r="AE239" s="189">
        <f t="shared" si="68"/>
        <v>-187277676.1946106</v>
      </c>
      <c r="AF239" s="189">
        <f t="shared" si="68"/>
        <v>-198733076.64232159</v>
      </c>
      <c r="AG239" s="189">
        <f t="shared" si="68"/>
        <v>-209620377.46026245</v>
      </c>
      <c r="AH239" s="189">
        <f t="shared" si="68"/>
        <v>-219987278.52974972</v>
      </c>
      <c r="AI239" s="189">
        <f t="shared" si="68"/>
        <v>-229875949.36399159</v>
      </c>
      <c r="AJ239" s="189">
        <f t="shared" si="68"/>
        <v>-239323835.24137369</v>
      </c>
      <c r="AK239" s="189">
        <f t="shared" si="68"/>
        <v>-248364323.35699892</v>
      </c>
      <c r="AL239" s="189">
        <f t="shared" si="68"/>
        <v>-257027296.95631981</v>
      </c>
      <c r="AM239" s="189">
        <f t="shared" si="68"/>
        <v>-265339599.14265966</v>
      </c>
      <c r="AN239" s="189">
        <f t="shared" si="68"/>
        <v>-273325423.32978612</v>
      </c>
      <c r="AO239" s="189">
        <f t="shared" si="68"/>
        <v>-281006643.72409916</v>
      </c>
      <c r="AP239" s="189">
        <f t="shared" si="68"/>
        <v>-288403096.47169667</v>
      </c>
      <c r="AQ239" s="189">
        <f t="shared" si="68"/>
        <v>-295532819.98070145</v>
      </c>
      <c r="AR239" s="189">
        <f t="shared" si="68"/>
        <v>-302412261.27404547</v>
      </c>
      <c r="AS239" s="189">
        <f t="shared" si="68"/>
        <v>-309056453.9291752</v>
      </c>
      <c r="AT239" s="189">
        <f t="shared" si="68"/>
        <v>-315479172.13499099</v>
      </c>
      <c r="AU239" s="189">
        <f t="shared" si="68"/>
        <v>-321693064.58030826</v>
      </c>
      <c r="AV239" s="189">
        <f t="shared" si="68"/>
        <v>-327709771.23513347</v>
      </c>
      <c r="AW239" s="189">
        <f t="shared" si="68"/>
        <v>-333540025.56049603</v>
      </c>
      <c r="AX239" s="189">
        <f t="shared" si="68"/>
        <v>-339193744.25721532</v>
      </c>
      <c r="AY239" s="189">
        <f t="shared" si="68"/>
        <v>-344680106.31790686</v>
      </c>
      <c r="AZ239" s="189">
        <f t="shared" si="68"/>
        <v>-350007622.86355144</v>
      </c>
      <c r="BA239" s="189">
        <f t="shared" si="68"/>
        <v>-355184199.01344901</v>
      </c>
      <c r="BB239" s="189">
        <f t="shared" si="68"/>
        <v>-360217188.84548491</v>
      </c>
      <c r="BC239" s="189">
        <f t="shared" si="68"/>
        <v>-365113444.3445673</v>
      </c>
      <c r="BD239" s="189">
        <f t="shared" si="68"/>
        <v>-369879359.10469294</v>
      </c>
      <c r="BE239" s="189">
        <f t="shared" si="68"/>
        <v>-374520907.439439</v>
      </c>
      <c r="BF239" s="189">
        <f t="shared" si="68"/>
        <v>-379043679.46286172</v>
      </c>
      <c r="BG239" s="189">
        <f t="shared" ref="H239:BN241" si="69">BG207/$C$128</f>
        <v>-383452912.62463444</v>
      </c>
      <c r="BH239" s="189">
        <f t="shared" si="69"/>
        <v>-387753520.11721438</v>
      </c>
      <c r="BI239" s="189">
        <f t="shared" si="69"/>
        <v>-391950116.51687342</v>
      </c>
      <c r="BJ239" s="189">
        <f t="shared" si="69"/>
        <v>-396047040.97280437</v>
      </c>
      <c r="BK239" s="189">
        <f t="shared" si="69"/>
        <v>-400048378.21791965</v>
      </c>
      <c r="BL239" s="189">
        <f t="shared" si="69"/>
        <v>-403957977.64019775</v>
      </c>
      <c r="BM239" s="189">
        <f t="shared" si="69"/>
        <v>-407779470.62362367</v>
      </c>
      <c r="BN239" s="1521">
        <f t="shared" si="69"/>
        <v>-411516286.34210366</v>
      </c>
    </row>
    <row r="240" spans="1:66" hidden="1" x14ac:dyDescent="0.15">
      <c r="A240" s="1123"/>
      <c r="C240" s="1529"/>
      <c r="D240" s="274"/>
      <c r="E240" s="1675"/>
      <c r="F240" s="1604"/>
      <c r="G240" s="189">
        <f t="shared" si="64"/>
        <v>1473135521.1589768</v>
      </c>
      <c r="H240" s="189">
        <f t="shared" si="69"/>
        <v>1087122279.3733766</v>
      </c>
      <c r="I240" s="189">
        <f t="shared" si="69"/>
        <v>888749654.17572224</v>
      </c>
      <c r="J240" s="189">
        <f t="shared" si="69"/>
        <v>759011023.85561669</v>
      </c>
      <c r="K240" s="189">
        <f t="shared" si="69"/>
        <v>664234637.733055</v>
      </c>
      <c r="L240" s="189">
        <f t="shared" si="69"/>
        <v>590394292.43761051</v>
      </c>
      <c r="M240" s="189">
        <f t="shared" si="69"/>
        <v>530379163.951276</v>
      </c>
      <c r="N240" s="189">
        <f t="shared" si="69"/>
        <v>480116456.66552049</v>
      </c>
      <c r="O240" s="189">
        <f t="shared" si="69"/>
        <v>437069147.22754556</v>
      </c>
      <c r="P240" s="189">
        <f t="shared" si="69"/>
        <v>399556528.46134329</v>
      </c>
      <c r="Q240" s="189">
        <f t="shared" si="69"/>
        <v>366411382.6052537</v>
      </c>
      <c r="R240" s="189">
        <f t="shared" si="69"/>
        <v>336792234.96021509</v>
      </c>
      <c r="S240" s="189">
        <f t="shared" si="69"/>
        <v>310073750.32186204</v>
      </c>
      <c r="T240" s="189">
        <f t="shared" si="69"/>
        <v>285779375.74683112</v>
      </c>
      <c r="U240" s="189">
        <f t="shared" si="69"/>
        <v>263538159.95743719</v>
      </c>
      <c r="V240" s="189">
        <f t="shared" si="69"/>
        <v>243056074.55393901</v>
      </c>
      <c r="W240" s="189">
        <f t="shared" si="69"/>
        <v>224096384.79266596</v>
      </c>
      <c r="X240" s="189">
        <f t="shared" si="69"/>
        <v>206465861.53166023</v>
      </c>
      <c r="Y240" s="189">
        <f t="shared" si="69"/>
        <v>190004875.09573555</v>
      </c>
      <c r="Z240" s="189">
        <f t="shared" si="69"/>
        <v>174580135.58038822</v>
      </c>
      <c r="AA240" s="189">
        <f t="shared" si="69"/>
        <v>160079278.29821524</v>
      </c>
      <c r="AB240" s="189">
        <f t="shared" si="69"/>
        <v>146406761.6027123</v>
      </c>
      <c r="AC240" s="189">
        <f t="shared" si="69"/>
        <v>133480714.94861571</v>
      </c>
      <c r="AD240" s="189">
        <f t="shared" si="69"/>
        <v>121230486.10442941</v>
      </c>
      <c r="AE240" s="189">
        <f t="shared" si="69"/>
        <v>109594710.29682191</v>
      </c>
      <c r="AF240" s="189">
        <f t="shared" si="69"/>
        <v>98519774.161828995</v>
      </c>
      <c r="AG240" s="189">
        <f t="shared" si="69"/>
        <v>87958581.959874317</v>
      </c>
      <c r="AH240" s="189">
        <f t="shared" si="69"/>
        <v>77869555.773053005</v>
      </c>
      <c r="AI240" s="189">
        <f t="shared" si="69"/>
        <v>68215818.677573204</v>
      </c>
      <c r="AJ240" s="189">
        <f t="shared" si="69"/>
        <v>58964522.352068268</v>
      </c>
      <c r="AK240" s="189">
        <f t="shared" si="69"/>
        <v>50086289.694669247</v>
      </c>
      <c r="AL240" s="189">
        <f t="shared" si="69"/>
        <v>41554749.759094715</v>
      </c>
      <c r="AM240" s="189">
        <f t="shared" si="69"/>
        <v>33346147.35536639</v>
      </c>
      <c r="AN240" s="189">
        <f t="shared" si="69"/>
        <v>25439013.462012608</v>
      </c>
      <c r="AO240" s="189">
        <f t="shared" si="69"/>
        <v>17813885.493127029</v>
      </c>
      <c r="AP240" s="189">
        <f t="shared" si="69"/>
        <v>10453068.690157732</v>
      </c>
      <c r="AQ240" s="189">
        <f t="shared" si="69"/>
        <v>3340431.6338768005</v>
      </c>
      <c r="AR240" s="189">
        <f t="shared" si="69"/>
        <v>-3538769.7803780236</v>
      </c>
      <c r="AS240" s="189">
        <f t="shared" si="69"/>
        <v>-10198044.500922361</v>
      </c>
      <c r="AT240" s="189">
        <f t="shared" si="69"/>
        <v>-16649798.368423462</v>
      </c>
      <c r="AU240" s="189">
        <f t="shared" si="69"/>
        <v>-22905449.142693043</v>
      </c>
      <c r="AV240" s="189">
        <f t="shared" si="69"/>
        <v>-28975527.058270615</v>
      </c>
      <c r="AW240" s="189">
        <f t="shared" si="69"/>
        <v>-34869763.026372753</v>
      </c>
      <c r="AX240" s="189">
        <f t="shared" si="69"/>
        <v>-40597166.249448143</v>
      </c>
      <c r="AY240" s="189">
        <f t="shared" si="69"/>
        <v>-46166092.728102207</v>
      </c>
      <c r="AZ240" s="189">
        <f t="shared" si="69"/>
        <v>-51584305.90543016</v>
      </c>
      <c r="BA240" s="189">
        <f t="shared" si="69"/>
        <v>-56859030.500509419</v>
      </c>
      <c r="BB240" s="189">
        <f t="shared" si="69"/>
        <v>-61997000.422988415</v>
      </c>
      <c r="BC240" s="189">
        <f t="shared" si="69"/>
        <v>-67004501.527942657</v>
      </c>
      <c r="BD240" s="189">
        <f t="shared" si="69"/>
        <v>-71887409.859454796</v>
      </c>
      <c r="BE240" s="189">
        <f t="shared" si="69"/>
        <v>-76651225.93867366</v>
      </c>
      <c r="BF240" s="189">
        <f t="shared" si="69"/>
        <v>-81301105.574198887</v>
      </c>
      <c r="BG240" s="189">
        <f t="shared" si="69"/>
        <v>-85841887.606925324</v>
      </c>
      <c r="BH240" s="189">
        <f t="shared" si="69"/>
        <v>-90278118.945860386</v>
      </c>
      <c r="BI240" s="189">
        <f t="shared" si="69"/>
        <v>-94614077.204191849</v>
      </c>
      <c r="BJ240" s="189">
        <f t="shared" si="69"/>
        <v>-98853791.204658508</v>
      </c>
      <c r="BK240" s="189">
        <f t="shared" si="69"/>
        <v>-103001059.58887656</v>
      </c>
      <c r="BL240" s="189">
        <f t="shared" si="69"/>
        <v>-107059467.73581617</v>
      </c>
      <c r="BM240" s="189">
        <f t="shared" si="69"/>
        <v>-111032403.16929181</v>
      </c>
      <c r="BN240" s="1521">
        <f t="shared" si="69"/>
        <v>-114923069.61249559</v>
      </c>
    </row>
    <row r="241" spans="1:66" hidden="1" x14ac:dyDescent="0.15">
      <c r="A241" s="2625"/>
      <c r="B241" s="747"/>
      <c r="C241" s="1533"/>
      <c r="D241" s="1399"/>
      <c r="E241" s="1679"/>
      <c r="F241" s="1605"/>
      <c r="G241" s="748">
        <f t="shared" si="64"/>
        <v>1473135521.1589768</v>
      </c>
      <c r="H241" s="748">
        <f t="shared" si="69"/>
        <v>1215793359.9685769</v>
      </c>
      <c r="I241" s="748">
        <f t="shared" si="69"/>
        <v>1077358682.5536973</v>
      </c>
      <c r="J241" s="748">
        <f t="shared" si="69"/>
        <v>984185414.89721692</v>
      </c>
      <c r="K241" s="748">
        <f t="shared" si="69"/>
        <v>914668860.66114032</v>
      </c>
      <c r="L241" s="748">
        <f t="shared" si="69"/>
        <v>859594205.22382557</v>
      </c>
      <c r="M241" s="748">
        <f t="shared" si="69"/>
        <v>814205343.35404766</v>
      </c>
      <c r="N241" s="748">
        <f t="shared" si="69"/>
        <v>775738264.33299303</v>
      </c>
      <c r="O241" s="748">
        <f t="shared" si="69"/>
        <v>742449952.48213685</v>
      </c>
      <c r="P241" s="748">
        <f t="shared" si="69"/>
        <v>713173365.52052414</v>
      </c>
      <c r="Q241" s="748">
        <f t="shared" si="69"/>
        <v>687090370.66828239</v>
      </c>
      <c r="R241" s="748">
        <f t="shared" si="69"/>
        <v>663606175.62694085</v>
      </c>
      <c r="S241" s="748">
        <f t="shared" si="69"/>
        <v>642275384.70715666</v>
      </c>
      <c r="T241" s="748">
        <f t="shared" si="69"/>
        <v>622756199.94414091</v>
      </c>
      <c r="U241" s="748">
        <f t="shared" si="69"/>
        <v>604780851.28456604</v>
      </c>
      <c r="V241" s="748">
        <f t="shared" si="69"/>
        <v>588135828.82519162</v>
      </c>
      <c r="W241" s="748">
        <f t="shared" si="69"/>
        <v>572648270.77775395</v>
      </c>
      <c r="X241" s="748">
        <f t="shared" si="69"/>
        <v>558176348.15942109</v>
      </c>
      <c r="Y241" s="748">
        <f t="shared" si="69"/>
        <v>544602320.21001101</v>
      </c>
      <c r="Z241" s="748">
        <f t="shared" si="69"/>
        <v>531827419.89396906</v>
      </c>
      <c r="AA241" s="748">
        <f t="shared" si="69"/>
        <v>519768021.53331107</v>
      </c>
      <c r="AB241" s="748">
        <f t="shared" si="69"/>
        <v>508352724.52695197</v>
      </c>
      <c r="AC241" s="748">
        <f t="shared" si="69"/>
        <v>497520103.23153383</v>
      </c>
      <c r="AD241" s="748">
        <f t="shared" si="69"/>
        <v>487216948.98974437</v>
      </c>
      <c r="AE241" s="748">
        <f t="shared" si="69"/>
        <v>477396880.99014682</v>
      </c>
      <c r="AF241" s="748">
        <f t="shared" si="69"/>
        <v>468019237.16193885</v>
      </c>
      <c r="AG241" s="748">
        <f t="shared" si="69"/>
        <v>459048180.22731763</v>
      </c>
      <c r="AH241" s="748">
        <f t="shared" si="69"/>
        <v>450451970.87522459</v>
      </c>
      <c r="AI241" s="748">
        <f t="shared" si="69"/>
        <v>442202372.05251616</v>
      </c>
      <c r="AJ241" s="748">
        <f t="shared" si="69"/>
        <v>434274157.08160734</v>
      </c>
      <c r="AK241" s="748">
        <f t="shared" si="69"/>
        <v>426644700.70167047</v>
      </c>
      <c r="AL241" s="748">
        <f t="shared" si="69"/>
        <v>419293636.86817026</v>
      </c>
      <c r="AM241" s="748">
        <f t="shared" si="69"/>
        <v>412202570.69668657</v>
      </c>
      <c r="AN241" s="748">
        <f t="shared" si="69"/>
        <v>405354834.62547636</v>
      </c>
      <c r="AO241" s="748">
        <f t="shared" si="69"/>
        <v>398735280.92538595</v>
      </c>
      <c r="AP241" s="748">
        <f t="shared" si="69"/>
        <v>392330104.26897669</v>
      </c>
      <c r="AQ241" s="748">
        <f t="shared" si="69"/>
        <v>386126689.30087548</v>
      </c>
      <c r="AR241" s="748">
        <f t="shared" si="69"/>
        <v>380113479.11450785</v>
      </c>
      <c r="AS241" s="748">
        <f t="shared" si="69"/>
        <v>374279861.2998783</v>
      </c>
      <c r="AT241" s="748">
        <f t="shared" si="69"/>
        <v>368616068.83007002</v>
      </c>
      <c r="AU241" s="748">
        <f t="shared" si="69"/>
        <v>363113093.53589869</v>
      </c>
      <c r="AV241" s="748">
        <f t="shared" si="69"/>
        <v>357762610.30547732</v>
      </c>
      <c r="AW241" s="748">
        <f t="shared" si="69"/>
        <v>352556910.45852232</v>
      </c>
      <c r="AX241" s="748">
        <f t="shared" si="69"/>
        <v>347488842.99975443</v>
      </c>
      <c r="AY241" s="748">
        <f t="shared" si="69"/>
        <v>342551762.6636942</v>
      </c>
      <c r="AZ241" s="748">
        <f t="shared" si="69"/>
        <v>337739483.83387804</v>
      </c>
      <c r="BA241" s="748">
        <f t="shared" si="69"/>
        <v>333046239.56038809</v>
      </c>
      <c r="BB241" s="748">
        <f t="shared" si="69"/>
        <v>328466645.01626778</v>
      </c>
      <c r="BC241" s="748">
        <f t="shared" si="69"/>
        <v>323995664.83053702</v>
      </c>
      <c r="BD241" s="748">
        <f t="shared" si="69"/>
        <v>319628583.81663007</v>
      </c>
      <c r="BE241" s="748">
        <f t="shared" si="69"/>
        <v>315360980.68316668</v>
      </c>
      <c r="BF241" s="748">
        <f t="shared" si="69"/>
        <v>311188704.3712427</v>
      </c>
      <c r="BG241" s="748">
        <f t="shared" si="69"/>
        <v>307107852.71085149</v>
      </c>
      <c r="BH241" s="748">
        <f t="shared" si="69"/>
        <v>303114753.13008386</v>
      </c>
      <c r="BI241" s="748">
        <f t="shared" si="69"/>
        <v>299205945.18566722</v>
      </c>
      <c r="BJ241" s="748">
        <f t="shared" si="69"/>
        <v>295378164.71319944</v>
      </c>
      <c r="BK241" s="748">
        <f t="shared" si="69"/>
        <v>291628329.4209221</v>
      </c>
      <c r="BL241" s="748">
        <f t="shared" si="69"/>
        <v>287953525.7727626</v>
      </c>
      <c r="BM241" s="748">
        <f t="shared" si="69"/>
        <v>284350997.0252226</v>
      </c>
      <c r="BN241" s="1525">
        <f t="shared" si="69"/>
        <v>280818132.29894418</v>
      </c>
    </row>
    <row r="242" spans="1:66" hidden="1" x14ac:dyDescent="0.15">
      <c r="A242" s="1123"/>
      <c r="C242" s="1529"/>
      <c r="D242" s="274"/>
      <c r="E242" s="1675"/>
      <c r="F242" s="1604"/>
      <c r="G242" s="189"/>
      <c r="H242" s="189"/>
      <c r="I242" s="189"/>
      <c r="J242" s="189"/>
      <c r="K242" s="189"/>
      <c r="L242" s="189"/>
      <c r="M242" s="189"/>
      <c r="N242" s="189"/>
      <c r="O242" s="189"/>
      <c r="P242" s="189"/>
      <c r="Q242" s="189"/>
      <c r="R242" s="189"/>
      <c r="S242" s="189"/>
      <c r="T242" s="189"/>
      <c r="U242" s="189"/>
      <c r="V242" s="189"/>
      <c r="W242" s="189"/>
      <c r="X242" s="189"/>
      <c r="Y242" s="189"/>
      <c r="Z242" s="189"/>
      <c r="AA242" s="189"/>
      <c r="AB242" s="189"/>
      <c r="AC242" s="189"/>
      <c r="AD242" s="189"/>
      <c r="AE242" s="189"/>
      <c r="AF242" s="189"/>
      <c r="AG242" s="189"/>
      <c r="AH242" s="189"/>
      <c r="AI242" s="189"/>
      <c r="AJ242" s="189"/>
      <c r="AK242" s="189"/>
      <c r="AL242" s="189"/>
      <c r="AM242" s="189"/>
      <c r="AN242" s="189"/>
      <c r="AO242" s="189"/>
      <c r="AP242" s="189"/>
      <c r="AQ242" s="189"/>
      <c r="AR242" s="189"/>
      <c r="AS242" s="189"/>
      <c r="AT242" s="189"/>
      <c r="AU242" s="189"/>
      <c r="AV242" s="189"/>
      <c r="AW242" s="189"/>
      <c r="AX242" s="189"/>
      <c r="AY242" s="189"/>
      <c r="AZ242" s="189"/>
      <c r="BA242" s="189"/>
      <c r="BB242" s="189"/>
      <c r="BC242" s="189"/>
      <c r="BD242" s="189"/>
      <c r="BE242" s="189"/>
      <c r="BF242" s="189"/>
      <c r="BG242" s="189"/>
      <c r="BH242" s="189"/>
      <c r="BI242" s="189"/>
      <c r="BJ242" s="189"/>
      <c r="BK242" s="189"/>
      <c r="BL242" s="189"/>
      <c r="BM242" s="189"/>
      <c r="BN242" s="1521"/>
    </row>
    <row r="243" spans="1:66" hidden="1" x14ac:dyDescent="0.15">
      <c r="A243" s="1123"/>
      <c r="B243" s="161" t="s">
        <v>902</v>
      </c>
      <c r="C243" s="1529"/>
      <c r="D243" s="274"/>
      <c r="E243" s="1675"/>
      <c r="F243" s="1604"/>
      <c r="G243" s="189">
        <f t="shared" ref="G243:AL243" si="70">F343</f>
        <v>-14018354186.54925</v>
      </c>
      <c r="H243" s="189">
        <f t="shared" si="70"/>
        <v>-13636528547.954987</v>
      </c>
      <c r="I243" s="189">
        <f t="shared" si="70"/>
        <v>-13433926219.156361</v>
      </c>
      <c r="J243" s="189">
        <f t="shared" si="70"/>
        <v>-13319655053.671305</v>
      </c>
      <c r="K243" s="189">
        <f t="shared" si="70"/>
        <v>-13260870772.57041</v>
      </c>
      <c r="L243" s="189">
        <f t="shared" si="70"/>
        <v>-13240843077.913198</v>
      </c>
      <c r="M243" s="189">
        <f t="shared" si="70"/>
        <v>-13249517836.802847</v>
      </c>
      <c r="N243" s="189">
        <f t="shared" si="70"/>
        <v>-13280228350.206978</v>
      </c>
      <c r="O243" s="189">
        <f t="shared" si="70"/>
        <v>-13328256731.723705</v>
      </c>
      <c r="P243" s="189">
        <f t="shared" si="70"/>
        <v>-13390107159.733063</v>
      </c>
      <c r="Q243" s="189">
        <f t="shared" si="70"/>
        <v>-13463099920.380075</v>
      </c>
      <c r="R243" s="189">
        <f t="shared" si="70"/>
        <v>-13545127077.762627</v>
      </c>
      <c r="S243" s="189">
        <f t="shared" si="70"/>
        <v>-13634496681.407547</v>
      </c>
      <c r="T243" s="189">
        <f t="shared" si="70"/>
        <v>-13729828743.734814</v>
      </c>
      <c r="U243" s="189">
        <f t="shared" si="70"/>
        <v>-13829983119.425192</v>
      </c>
      <c r="V243" s="189">
        <f t="shared" si="70"/>
        <v>-13934007910.850367</v>
      </c>
      <c r="W243" s="189">
        <f t="shared" si="70"/>
        <v>-14041101566.909721</v>
      </c>
      <c r="X243" s="189">
        <f t="shared" si="70"/>
        <v>-14150584402.748907</v>
      </c>
      <c r="Y243" s="189">
        <f t="shared" si="70"/>
        <v>-14261876775.214987</v>
      </c>
      <c r="Z243" s="189">
        <f t="shared" si="70"/>
        <v>-14374482070.439497</v>
      </c>
      <c r="AA243" s="189">
        <f t="shared" si="70"/>
        <v>-14487973241.992302</v>
      </c>
      <c r="AB243" s="189">
        <f t="shared" si="70"/>
        <v>-14601982016.328629</v>
      </c>
      <c r="AC243" s="189">
        <f t="shared" si="70"/>
        <v>-14716190134.38106</v>
      </c>
      <c r="AD243" s="189">
        <f t="shared" si="70"/>
        <v>-14830322170.015364</v>
      </c>
      <c r="AE243" s="189">
        <f t="shared" si="70"/>
        <v>-14944139585.608135</v>
      </c>
      <c r="AF243" s="189">
        <f t="shared" si="70"/>
        <v>-15057435769.671679</v>
      </c>
      <c r="AG243" s="189">
        <f t="shared" si="70"/>
        <v>-15170031862.415821</v>
      </c>
      <c r="AH243" s="189">
        <f t="shared" si="70"/>
        <v>-15281773219.69693</v>
      </c>
      <c r="AI243" s="189">
        <f t="shared" si="70"/>
        <v>-15392526398.82527</v>
      </c>
      <c r="AJ243" s="189">
        <f t="shared" si="70"/>
        <v>-15502176574.48196</v>
      </c>
      <c r="AK243" s="189">
        <f t="shared" si="70"/>
        <v>-15610625311.810177</v>
      </c>
      <c r="AL243" s="189">
        <f t="shared" si="70"/>
        <v>-15717788638.183088</v>
      </c>
      <c r="AM243" s="189">
        <f t="shared" ref="AM243:BN243" si="71">AL343</f>
        <v>-15823595366.342051</v>
      </c>
      <c r="AN243" s="189">
        <f t="shared" si="71"/>
        <v>-15927985630.353807</v>
      </c>
      <c r="AO243" s="189">
        <f t="shared" si="71"/>
        <v>-16030909602.74469</v>
      </c>
      <c r="AP243" s="189">
        <f t="shared" si="71"/>
        <v>-16132326366.666449</v>
      </c>
      <c r="AQ243" s="189">
        <f t="shared" si="71"/>
        <v>-16232202921.354656</v>
      </c>
      <c r="AR243" s="189">
        <f t="shared" si="71"/>
        <v>-16330513302.697939</v>
      </c>
      <c r="AS243" s="189">
        <f t="shared" si="71"/>
        <v>-16427237803.627634</v>
      </c>
      <c r="AT243" s="189">
        <f t="shared" si="71"/>
        <v>-16522362281.402321</v>
      </c>
      <c r="AU243" s="189">
        <f t="shared" si="71"/>
        <v>-16615877540.807447</v>
      </c>
      <c r="AV243" s="189">
        <f t="shared" si="71"/>
        <v>-16707778783.900305</v>
      </c>
      <c r="AW243" s="189">
        <f t="shared" si="71"/>
        <v>-16798065118.269903</v>
      </c>
      <c r="AX243" s="189">
        <f t="shared" si="71"/>
        <v>-16886739116.901047</v>
      </c>
      <c r="AY243" s="189">
        <f t="shared" si="71"/>
        <v>-16973806423.67256</v>
      </c>
      <c r="AZ243" s="189">
        <f t="shared" si="71"/>
        <v>-17059275399.313454</v>
      </c>
      <c r="BA243" s="189">
        <f t="shared" si="71"/>
        <v>-17143156803.313602</v>
      </c>
      <c r="BB243" s="189">
        <f t="shared" si="71"/>
        <v>-17225463507.858089</v>
      </c>
      <c r="BC243" s="189">
        <f t="shared" si="71"/>
        <v>-17306210240.343578</v>
      </c>
      <c r="BD243" s="189">
        <f t="shared" si="71"/>
        <v>-17385413351.454578</v>
      </c>
      <c r="BE243" s="189">
        <f t="shared" si="71"/>
        <v>-17463090606.138477</v>
      </c>
      <c r="BF243" s="189">
        <f t="shared" si="71"/>
        <v>-17539260995.130035</v>
      </c>
      <c r="BG243" s="189">
        <f t="shared" si="71"/>
        <v>-17613944564.946068</v>
      </c>
      <c r="BH243" s="189">
        <f t="shared" si="71"/>
        <v>-17687162264.50581</v>
      </c>
      <c r="BI243" s="189">
        <f t="shared" si="71"/>
        <v>-17758935806.736965</v>
      </c>
      <c r="BJ243" s="189">
        <f t="shared" si="71"/>
        <v>-17829287543.706303</v>
      </c>
      <c r="BK243" s="189">
        <f t="shared" si="71"/>
        <v>-17898240353.970284</v>
      </c>
      <c r="BL243" s="189">
        <f t="shared" si="71"/>
        <v>-17965817540.978992</v>
      </c>
      <c r="BM243" s="189">
        <f t="shared" si="71"/>
        <v>-18032042741.487808</v>
      </c>
      <c r="BN243" s="1521">
        <f t="shared" si="71"/>
        <v>-18096939843.038403</v>
      </c>
    </row>
    <row r="244" spans="1:66" hidden="1" x14ac:dyDescent="0.15">
      <c r="A244" s="1123"/>
      <c r="C244" s="1529"/>
      <c r="D244" s="274"/>
      <c r="E244" s="1675"/>
      <c r="F244" s="1604"/>
      <c r="G244" s="189">
        <f t="shared" ref="G244:BN244" si="72">F344</f>
        <v>-12081931115.39834</v>
      </c>
      <c r="H244" s="189">
        <f t="shared" si="72"/>
        <v>-11774657765.043386</v>
      </c>
      <c r="I244" s="189">
        <f t="shared" si="72"/>
        <v>-11602606705.709417</v>
      </c>
      <c r="J244" s="189">
        <f t="shared" si="72"/>
        <v>-11500591032.522135</v>
      </c>
      <c r="K244" s="189">
        <f t="shared" si="72"/>
        <v>-11443974969.367706</v>
      </c>
      <c r="L244" s="189">
        <f t="shared" si="72"/>
        <v>-11419834666.020655</v>
      </c>
      <c r="M244" s="189">
        <f t="shared" si="72"/>
        <v>-11420227430.284512</v>
      </c>
      <c r="N244" s="189">
        <f t="shared" si="72"/>
        <v>-11439789396.247192</v>
      </c>
      <c r="O244" s="189">
        <f t="shared" si="72"/>
        <v>-11474665109.020201</v>
      </c>
      <c r="P244" s="189">
        <f t="shared" si="72"/>
        <v>-11521958528.842733</v>
      </c>
      <c r="Q244" s="189">
        <f t="shared" si="72"/>
        <v>-11579422365.180353</v>
      </c>
      <c r="R244" s="189">
        <f t="shared" si="72"/>
        <v>-11645268958.819126</v>
      </c>
      <c r="S244" s="189">
        <f t="shared" si="72"/>
        <v>-11718048459.644896</v>
      </c>
      <c r="T244" s="189">
        <f t="shared" si="72"/>
        <v>-11796566730.248484</v>
      </c>
      <c r="U244" s="189">
        <f t="shared" si="72"/>
        <v>-11879827941.528759</v>
      </c>
      <c r="V244" s="189">
        <f t="shared" si="72"/>
        <v>-11966993181.392891</v>
      </c>
      <c r="W244" s="189">
        <f t="shared" si="72"/>
        <v>-12057349824.429014</v>
      </c>
      <c r="X244" s="189">
        <f t="shared" si="72"/>
        <v>-12150288355.486635</v>
      </c>
      <c r="Y244" s="189">
        <f t="shared" si="72"/>
        <v>-12245284493.012741</v>
      </c>
      <c r="Z244" s="189">
        <f t="shared" si="72"/>
        <v>-12341885167.215916</v>
      </c>
      <c r="AA244" s="189">
        <f t="shared" si="72"/>
        <v>-12439697358.691961</v>
      </c>
      <c r="AB244" s="189">
        <f t="shared" si="72"/>
        <v>-12538379097.56843</v>
      </c>
      <c r="AC244" s="189">
        <f t="shared" si="72"/>
        <v>-12637632120.476032</v>
      </c>
      <c r="AD244" s="189">
        <f t="shared" si="72"/>
        <v>-12737195817.769754</v>
      </c>
      <c r="AE244" s="189">
        <f t="shared" si="72"/>
        <v>-12836842197.835382</v>
      </c>
      <c r="AF244" s="189">
        <f t="shared" si="72"/>
        <v>-12936371662.483906</v>
      </c>
      <c r="AG244" s="189">
        <f t="shared" si="72"/>
        <v>-13035609436.003708</v>
      </c>
      <c r="AH244" s="189">
        <f t="shared" si="72"/>
        <v>-13134402526.083622</v>
      </c>
      <c r="AI244" s="189">
        <f t="shared" si="72"/>
        <v>-13232617121.33552</v>
      </c>
      <c r="AJ244" s="189">
        <f t="shared" si="72"/>
        <v>-13330136350.117834</v>
      </c>
      <c r="AK244" s="189">
        <f t="shared" si="72"/>
        <v>-13426858340.579842</v>
      </c>
      <c r="AL244" s="189">
        <f t="shared" si="72"/>
        <v>-13522694533.566212</v>
      </c>
      <c r="AM244" s="189">
        <f t="shared" si="72"/>
        <v>-13617568209.136202</v>
      </c>
      <c r="AN244" s="189">
        <f t="shared" si="72"/>
        <v>-13711413194.606144</v>
      </c>
      <c r="AO244" s="189">
        <f t="shared" si="72"/>
        <v>-13804172727.687727</v>
      </c>
      <c r="AP244" s="189">
        <f t="shared" si="72"/>
        <v>-13895798452.814356</v>
      </c>
      <c r="AQ244" s="189">
        <f t="shared" si="72"/>
        <v>-13986249532.381994</v>
      </c>
      <c r="AR244" s="189">
        <f t="shared" si="72"/>
        <v>-14075491857.573502</v>
      </c>
      <c r="AS244" s="189">
        <f t="shared" si="72"/>
        <v>-14163497345.833965</v>
      </c>
      <c r="AT244" s="189">
        <f t="shared" si="72"/>
        <v>-14250243314.031857</v>
      </c>
      <c r="AU244" s="189">
        <f t="shared" si="72"/>
        <v>-14335711917.963911</v>
      </c>
      <c r="AV244" s="189">
        <f t="shared" si="72"/>
        <v>-14419889650.208323</v>
      </c>
      <c r="AW244" s="189">
        <f t="shared" si="72"/>
        <v>-14502766889.453997</v>
      </c>
      <c r="AX244" s="189">
        <f t="shared" si="72"/>
        <v>-14584337495.375097</v>
      </c>
      <c r="AY244" s="189">
        <f t="shared" si="72"/>
        <v>-14664598443.913048</v>
      </c>
      <c r="AZ244" s="189">
        <f t="shared" si="72"/>
        <v>-14743549498.498968</v>
      </c>
      <c r="BA244" s="189">
        <f t="shared" si="72"/>
        <v>-14821192913.319502</v>
      </c>
      <c r="BB244" s="189">
        <f t="shared" si="72"/>
        <v>-14897533165.215221</v>
      </c>
      <c r="BC244" s="189">
        <f t="shared" si="72"/>
        <v>-14972576711.217236</v>
      </c>
      <c r="BD244" s="189">
        <f t="shared" si="72"/>
        <v>-15046331769.085567</v>
      </c>
      <c r="BE244" s="189">
        <f t="shared" si="72"/>
        <v>-15118808118.521685</v>
      </c>
      <c r="BF244" s="189">
        <f t="shared" si="72"/>
        <v>-15190016920.994791</v>
      </c>
      <c r="BG244" s="189">
        <f t="shared" si="72"/>
        <v>-15259970556.353611</v>
      </c>
      <c r="BH244" s="189">
        <f t="shared" si="72"/>
        <v>-15328682474.597475</v>
      </c>
      <c r="BI244" s="189">
        <f t="shared" si="72"/>
        <v>-15396167061.357122</v>
      </c>
      <c r="BJ244" s="189">
        <f t="shared" si="72"/>
        <v>-15462439515.790298</v>
      </c>
      <c r="BK244" s="189">
        <f t="shared" si="72"/>
        <v>-15527515739.733074</v>
      </c>
      <c r="BL244" s="189">
        <f t="shared" si="72"/>
        <v>-15591412237.067471</v>
      </c>
      <c r="BM244" s="189">
        <f t="shared" si="72"/>
        <v>-15654146022.371548</v>
      </c>
      <c r="BN244" s="1521">
        <f t="shared" si="72"/>
        <v>-15715734538.011606</v>
      </c>
    </row>
    <row r="245" spans="1:66" hidden="1" x14ac:dyDescent="0.15">
      <c r="A245" s="1123"/>
      <c r="C245" s="1529"/>
      <c r="D245" s="274"/>
      <c r="E245" s="1675"/>
      <c r="F245" s="1604"/>
      <c r="G245" s="189">
        <f t="shared" ref="G245:BN245" si="73">F345</f>
        <v>-9755172536.5563889</v>
      </c>
      <c r="H245" s="189">
        <f t="shared" si="73"/>
        <v>-9537479391.4868507</v>
      </c>
      <c r="I245" s="189">
        <f t="shared" si="73"/>
        <v>-9410428943.8573685</v>
      </c>
      <c r="J245" s="189">
        <f t="shared" si="73"/>
        <v>-9332521707.1395397</v>
      </c>
      <c r="K245" s="189">
        <f t="shared" si="73"/>
        <v>-9287397490.5768223</v>
      </c>
      <c r="L245" s="189">
        <f t="shared" si="73"/>
        <v>-9266232087.3639851</v>
      </c>
      <c r="M245" s="189">
        <f t="shared" si="73"/>
        <v>-9263486612.9727516</v>
      </c>
      <c r="N245" s="189">
        <f t="shared" si="73"/>
        <v>-9275355757.5842972</v>
      </c>
      <c r="O245" s="189">
        <f t="shared" si="73"/>
        <v>-9299064254.2769089</v>
      </c>
      <c r="P245" s="189">
        <f t="shared" si="73"/>
        <v>-9332500853.0196915</v>
      </c>
      <c r="Q245" s="189">
        <f t="shared" si="73"/>
        <v>-9374008641.4490337</v>
      </c>
      <c r="R245" s="189">
        <f t="shared" si="73"/>
        <v>-9422256021.1133671</v>
      </c>
      <c r="S245" s="189">
        <f t="shared" si="73"/>
        <v>-9476152790.2892227</v>
      </c>
      <c r="T245" s="189">
        <f t="shared" si="73"/>
        <v>-9534793094.3680477</v>
      </c>
      <c r="U245" s="189">
        <f t="shared" si="73"/>
        <v>-9597415212.638443</v>
      </c>
      <c r="V245" s="189">
        <f t="shared" si="73"/>
        <v>-9663372345.5081463</v>
      </c>
      <c r="W245" s="189">
        <f t="shared" si="73"/>
        <v>-9732110845.3433971</v>
      </c>
      <c r="X245" s="189">
        <f t="shared" si="73"/>
        <v>-9803153636.6185303</v>
      </c>
      <c r="Y245" s="189">
        <f t="shared" si="73"/>
        <v>-9876087348.001585</v>
      </c>
      <c r="Z245" s="189">
        <f t="shared" si="73"/>
        <v>-9950552159.7468872</v>
      </c>
      <c r="AA245" s="189">
        <f t="shared" si="73"/>
        <v>-10026233676.853842</v>
      </c>
      <c r="AB245" s="189">
        <f t="shared" si="73"/>
        <v>-10102856340.156355</v>
      </c>
      <c r="AC245" s="189">
        <f t="shared" si="73"/>
        <v>-10180178023.298113</v>
      </c>
      <c r="AD245" s="189">
        <f t="shared" si="73"/>
        <v>-10257985556.993176</v>
      </c>
      <c r="AE245" s="189">
        <f t="shared" si="73"/>
        <v>-10336090987.552456</v>
      </c>
      <c r="AF245" s="189">
        <f t="shared" si="73"/>
        <v>-10414328423.50687</v>
      </c>
      <c r="AG245" s="189">
        <f t="shared" si="73"/>
        <v>-10492551358.169987</v>
      </c>
      <c r="AH245" s="189">
        <f t="shared" si="73"/>
        <v>-10570630381.03964</v>
      </c>
      <c r="AI245" s="189">
        <f t="shared" si="73"/>
        <v>-10648451209.64649</v>
      </c>
      <c r="AJ245" s="189">
        <f t="shared" si="73"/>
        <v>-10725912987.599577</v>
      </c>
      <c r="AK245" s="189">
        <f t="shared" si="73"/>
        <v>-10802926805.391317</v>
      </c>
      <c r="AL245" s="189">
        <f t="shared" si="73"/>
        <v>-10879414408.8785</v>
      </c>
      <c r="AM245" s="189">
        <f t="shared" si="73"/>
        <v>-10955307066.873928</v>
      </c>
      <c r="AN245" s="189">
        <f t="shared" si="73"/>
        <v>-11030544574.415281</v>
      </c>
      <c r="AO245" s="189">
        <f t="shared" si="73"/>
        <v>-11105074372.35273</v>
      </c>
      <c r="AP245" s="189">
        <f t="shared" si="73"/>
        <v>-11178850767.158333</v>
      </c>
      <c r="AQ245" s="189">
        <f t="shared" si="73"/>
        <v>-11251834237.489986</v>
      </c>
      <c r="AR245" s="189">
        <f t="shared" si="73"/>
        <v>-11323990816.178034</v>
      </c>
      <c r="AS245" s="189">
        <f t="shared" si="73"/>
        <v>-11395291538.047874</v>
      </c>
      <c r="AT245" s="189">
        <f t="shared" si="73"/>
        <v>-11465711945.427155</v>
      </c>
      <c r="AU245" s="189">
        <f t="shared" si="73"/>
        <v>-11535231644.373365</v>
      </c>
      <c r="AV245" s="189">
        <f t="shared" si="73"/>
        <v>-11603833905.645206</v>
      </c>
      <c r="AW245" s="189">
        <f t="shared" si="73"/>
        <v>-11671505305.266781</v>
      </c>
      <c r="AX245" s="189">
        <f t="shared" si="73"/>
        <v>-11738235400.227507</v>
      </c>
      <c r="AY245" s="189">
        <f t="shared" si="73"/>
        <v>-11804016435.446415</v>
      </c>
      <c r="AZ245" s="189">
        <f t="shared" si="73"/>
        <v>-11868843078.626223</v>
      </c>
      <c r="BA245" s="189">
        <f t="shared" si="73"/>
        <v>-11932712180.045616</v>
      </c>
      <c r="BB245" s="189">
        <f t="shared" si="73"/>
        <v>-11995622554.699923</v>
      </c>
      <c r="BC245" s="189">
        <f t="shared" si="73"/>
        <v>-12057574784.510809</v>
      </c>
      <c r="BD245" s="189">
        <f t="shared" si="73"/>
        <v>-12118571038.593176</v>
      </c>
      <c r="BE245" s="189">
        <f t="shared" si="73"/>
        <v>-12178614909.798672</v>
      </c>
      <c r="BF245" s="189">
        <f t="shared" si="73"/>
        <v>-12237711265.955847</v>
      </c>
      <c r="BG245" s="189">
        <f t="shared" si="73"/>
        <v>-12295866114.401533</v>
      </c>
      <c r="BH245" s="189">
        <f t="shared" si="73"/>
        <v>-12353086478.550425</v>
      </c>
      <c r="BI245" s="189">
        <f t="shared" si="73"/>
        <v>-12409380285.383181</v>
      </c>
      <c r="BJ245" s="189">
        <f t="shared" si="73"/>
        <v>-12464756262.850492</v>
      </c>
      <c r="BK245" s="189">
        <f t="shared" si="73"/>
        <v>-12519223846.293606</v>
      </c>
      <c r="BL245" s="189">
        <f t="shared" si="73"/>
        <v>-12572793093.072716</v>
      </c>
      <c r="BM245" s="189">
        <f t="shared" si="73"/>
        <v>-12625474604.675114</v>
      </c>
      <c r="BN245" s="1521">
        <f t="shared" si="73"/>
        <v>-12677279455.646273</v>
      </c>
    </row>
    <row r="246" spans="1:66" ht="6" hidden="1" customHeight="1" x14ac:dyDescent="0.15">
      <c r="A246" s="1123"/>
      <c r="C246" s="1529"/>
      <c r="D246" s="274"/>
      <c r="E246" s="1675"/>
      <c r="F246" s="1604"/>
      <c r="G246" s="189"/>
      <c r="H246" s="189"/>
      <c r="I246" s="189"/>
      <c r="J246" s="189"/>
      <c r="K246" s="189"/>
      <c r="L246" s="189"/>
      <c r="M246" s="189"/>
      <c r="N246" s="189"/>
      <c r="O246" s="189"/>
      <c r="P246" s="189"/>
      <c r="Q246" s="189"/>
      <c r="R246" s="189"/>
      <c r="S246" s="189"/>
      <c r="T246" s="189"/>
      <c r="U246" s="189"/>
      <c r="V246" s="189"/>
      <c r="W246" s="189"/>
      <c r="X246" s="189"/>
      <c r="Y246" s="189"/>
      <c r="Z246" s="189"/>
      <c r="AA246" s="189"/>
      <c r="AB246" s="189"/>
      <c r="AC246" s="189"/>
      <c r="AD246" s="189"/>
      <c r="AE246" s="189"/>
      <c r="AF246" s="189"/>
      <c r="AG246" s="189"/>
      <c r="AH246" s="189"/>
      <c r="AI246" s="189"/>
      <c r="AJ246" s="189"/>
      <c r="AK246" s="189"/>
      <c r="AL246" s="189"/>
      <c r="AM246" s="189"/>
      <c r="AN246" s="189"/>
      <c r="AO246" s="189"/>
      <c r="AP246" s="189"/>
      <c r="AQ246" s="189"/>
      <c r="AR246" s="189"/>
      <c r="AS246" s="189"/>
      <c r="AT246" s="189"/>
      <c r="AU246" s="189"/>
      <c r="AV246" s="189"/>
      <c r="AW246" s="189"/>
      <c r="AX246" s="189"/>
      <c r="AY246" s="189"/>
      <c r="AZ246" s="189"/>
      <c r="BA246" s="189"/>
      <c r="BB246" s="189"/>
      <c r="BC246" s="189"/>
      <c r="BD246" s="189"/>
      <c r="BE246" s="189"/>
      <c r="BF246" s="189"/>
      <c r="BG246" s="189"/>
      <c r="BH246" s="189"/>
      <c r="BI246" s="189"/>
      <c r="BJ246" s="189"/>
      <c r="BK246" s="189"/>
      <c r="BL246" s="189"/>
      <c r="BM246" s="189"/>
      <c r="BN246" s="1521"/>
    </row>
    <row r="247" spans="1:66" hidden="1" x14ac:dyDescent="0.15">
      <c r="A247" s="1123"/>
      <c r="C247" s="1529"/>
      <c r="D247" s="274"/>
      <c r="E247" s="1675"/>
      <c r="F247" s="1604"/>
      <c r="G247" s="189">
        <f t="shared" ref="G247:BN247" si="74">F347</f>
        <v>4730491399.1473951</v>
      </c>
      <c r="H247" s="189">
        <f t="shared" si="74"/>
        <v>6141292981.0475378</v>
      </c>
      <c r="I247" s="189">
        <f t="shared" si="74"/>
        <v>6983094379.6637249</v>
      </c>
      <c r="J247" s="189">
        <f t="shared" si="74"/>
        <v>7540557977.438158</v>
      </c>
      <c r="K247" s="189">
        <f t="shared" si="74"/>
        <v>7916740215.7886667</v>
      </c>
      <c r="L247" s="189">
        <f t="shared" si="74"/>
        <v>8164275619.2543392</v>
      </c>
      <c r="M247" s="189">
        <f t="shared" si="74"/>
        <v>8314901970.7989006</v>
      </c>
      <c r="N247" s="189">
        <f t="shared" si="74"/>
        <v>8389749027.8728256</v>
      </c>
      <c r="O247" s="189">
        <f t="shared" si="74"/>
        <v>8403839444.4578876</v>
      </c>
      <c r="P247" s="189">
        <f t="shared" si="74"/>
        <v>8368362693.2616491</v>
      </c>
      <c r="Q247" s="189">
        <f t="shared" si="74"/>
        <v>8291945428.7625685</v>
      </c>
      <c r="R247" s="189">
        <f t="shared" si="74"/>
        <v>8181416210.0057268</v>
      </c>
      <c r="S247" s="189">
        <f t="shared" si="74"/>
        <v>8042293234.001853</v>
      </c>
      <c r="T247" s="189">
        <f t="shared" si="74"/>
        <v>7879110100.9844761</v>
      </c>
      <c r="U247" s="189">
        <f t="shared" si="74"/>
        <v>7695641766.2289839</v>
      </c>
      <c r="V247" s="189">
        <f t="shared" si="74"/>
        <v>7495066266.4720478</v>
      </c>
      <c r="W247" s="189">
        <f t="shared" si="74"/>
        <v>7280083596.3120708</v>
      </c>
      <c r="X247" s="189">
        <f t="shared" si="74"/>
        <v>7053005100.9864206</v>
      </c>
      <c r="Y247" s="189">
        <f t="shared" si="74"/>
        <v>6815822036.3034191</v>
      </c>
      <c r="Z247" s="189">
        <f t="shared" si="74"/>
        <v>6570259063.6077776</v>
      </c>
      <c r="AA247" s="189">
        <f t="shared" si="74"/>
        <v>6317816626.7847357</v>
      </c>
      <c r="AB247" s="189">
        <f t="shared" si="74"/>
        <v>6059804974.9042034</v>
      </c>
      <c r="AC247" s="189">
        <f t="shared" si="74"/>
        <v>5797371805.3434687</v>
      </c>
      <c r="AD247" s="189">
        <f t="shared" si="74"/>
        <v>5531524964.5529022</v>
      </c>
      <c r="AE247" s="189">
        <f t="shared" si="74"/>
        <v>5263151269.6553555</v>
      </c>
      <c r="AF247" s="189">
        <f t="shared" si="74"/>
        <v>4993032249.187355</v>
      </c>
      <c r="AG247" s="189">
        <f t="shared" si="74"/>
        <v>4721857410.5596609</v>
      </c>
      <c r="AH247" s="189">
        <f t="shared" si="74"/>
        <v>4450235502.4011927</v>
      </c>
      <c r="AI247" s="189">
        <f t="shared" si="74"/>
        <v>4178704136.6373377</v>
      </c>
      <c r="AJ247" s="189">
        <f t="shared" si="74"/>
        <v>3907738057.6211495</v>
      </c>
      <c r="AK247" s="189">
        <f t="shared" si="74"/>
        <v>3637756286.7697024</v>
      </c>
      <c r="AL247" s="189">
        <f t="shared" si="74"/>
        <v>3369128325.9804111</v>
      </c>
      <c r="AM247" s="189">
        <f t="shared" si="74"/>
        <v>3102179568.0821862</v>
      </c>
      <c r="AN247" s="189">
        <f t="shared" si="74"/>
        <v>2837196035.1767035</v>
      </c>
      <c r="AO247" s="189">
        <f t="shared" si="74"/>
        <v>2574428544.100955</v>
      </c>
      <c r="AP247" s="189">
        <f t="shared" si="74"/>
        <v>2314096381.0373101</v>
      </c>
      <c r="AQ247" s="189">
        <f t="shared" si="74"/>
        <v>2056390553.5040178</v>
      </c>
      <c r="AR247" s="189">
        <f t="shared" si="74"/>
        <v>1801476676.8217525</v>
      </c>
      <c r="AS247" s="189">
        <f t="shared" si="74"/>
        <v>1549497543.0984106</v>
      </c>
      <c r="AT247" s="189">
        <f t="shared" si="74"/>
        <v>1300575413.3682876</v>
      </c>
      <c r="AU247" s="189">
        <f t="shared" si="74"/>
        <v>1054814067.4269583</v>
      </c>
      <c r="AV247" s="189">
        <f t="shared" si="74"/>
        <v>812300640.85905313</v>
      </c>
      <c r="AW247" s="189">
        <f t="shared" si="74"/>
        <v>573107274.55918694</v>
      </c>
      <c r="AX247" s="189">
        <f t="shared" si="74"/>
        <v>337292598.53650314</v>
      </c>
      <c r="AY247" s="189">
        <f t="shared" si="74"/>
        <v>104903068.84397334</v>
      </c>
      <c r="AZ247" s="189">
        <f t="shared" si="74"/>
        <v>-124025826.01608559</v>
      </c>
      <c r="BA247" s="189">
        <f t="shared" si="74"/>
        <v>-349468474.96967685</v>
      </c>
      <c r="BB247" s="189">
        <f t="shared" si="74"/>
        <v>-571408158.08845246</v>
      </c>
      <c r="BC247" s="189">
        <f t="shared" si="74"/>
        <v>-789836153.23919106</v>
      </c>
      <c r="BD247" s="189">
        <f t="shared" si="74"/>
        <v>-1004750926.0757086</v>
      </c>
      <c r="BE247" s="189">
        <f t="shared" si="74"/>
        <v>-1216157394.9181459</v>
      </c>
      <c r="BF247" s="189">
        <f t="shared" si="74"/>
        <v>-1424066263.0448954</v>
      </c>
      <c r="BG247" s="189">
        <f t="shared" si="74"/>
        <v>-1628493411.7721877</v>
      </c>
      <c r="BH247" s="189">
        <f t="shared" si="74"/>
        <v>-1829459348.435252</v>
      </c>
      <c r="BI247" s="189">
        <f t="shared" si="74"/>
        <v>-2026988704.0293682</v>
      </c>
      <c r="BJ247" s="189">
        <f t="shared" si="74"/>
        <v>-2221109775.8327699</v>
      </c>
      <c r="BK247" s="189">
        <f t="shared" si="74"/>
        <v>-2411854110.8276715</v>
      </c>
      <c r="BL247" s="189">
        <f t="shared" si="74"/>
        <v>-2599256126.1703849</v>
      </c>
      <c r="BM247" s="189">
        <f t="shared" si="74"/>
        <v>-2783352763.3446817</v>
      </c>
      <c r="BN247" s="1521">
        <f t="shared" si="74"/>
        <v>-2964183172.9711943</v>
      </c>
    </row>
    <row r="248" spans="1:66" hidden="1" x14ac:dyDescent="0.15">
      <c r="A248" s="1123"/>
      <c r="C248" s="1529"/>
      <c r="D248" s="274"/>
      <c r="E248" s="1675"/>
      <c r="F248" s="1604"/>
      <c r="G248" s="189">
        <f t="shared" ref="G248:BN248" si="75">F348</f>
        <v>10788285498.737135</v>
      </c>
      <c r="H248" s="189">
        <f t="shared" si="75"/>
        <v>11965862007.803072</v>
      </c>
      <c r="I248" s="189">
        <f t="shared" si="75"/>
        <v>12712088579.484371</v>
      </c>
      <c r="J248" s="189">
        <f t="shared" si="75"/>
        <v>13231212802.958286</v>
      </c>
      <c r="K248" s="189">
        <f t="shared" si="75"/>
        <v>13600612113.50835</v>
      </c>
      <c r="L248" s="189">
        <f t="shared" si="75"/>
        <v>13861013164.479675</v>
      </c>
      <c r="M248" s="189">
        <f t="shared" si="75"/>
        <v>14037548429.693159</v>
      </c>
      <c r="N248" s="189">
        <f t="shared" si="75"/>
        <v>14147271958.709589</v>
      </c>
      <c r="O248" s="189">
        <f t="shared" si="75"/>
        <v>14202508424.573132</v>
      </c>
      <c r="P248" s="189">
        <f t="shared" si="75"/>
        <v>14212570977.062952</v>
      </c>
      <c r="Q248" s="189">
        <f t="shared" si="75"/>
        <v>14184733502.515713</v>
      </c>
      <c r="R248" s="189">
        <f t="shared" si="75"/>
        <v>14124822624.882452</v>
      </c>
      <c r="S248" s="189">
        <f t="shared" si="75"/>
        <v>14037599168.393034</v>
      </c>
      <c r="T248" s="189">
        <f t="shared" si="75"/>
        <v>13927015330.340105</v>
      </c>
      <c r="U248" s="189">
        <f t="shared" si="75"/>
        <v>13796394595.477182</v>
      </c>
      <c r="V248" s="189">
        <f t="shared" si="75"/>
        <v>13648561543.117088</v>
      </c>
      <c r="W248" s="189">
        <f t="shared" si="75"/>
        <v>13485937977.86936</v>
      </c>
      <c r="X248" s="189">
        <f t="shared" si="75"/>
        <v>13310615730.122396</v>
      </c>
      <c r="Y248" s="189">
        <f t="shared" si="75"/>
        <v>13124412865.652685</v>
      </c>
      <c r="Z248" s="189">
        <f t="shared" si="75"/>
        <v>12928917825.029133</v>
      </c>
      <c r="AA248" s="189">
        <f t="shared" si="75"/>
        <v>12725524603.954241</v>
      </c>
      <c r="AB248" s="189">
        <f t="shared" si="75"/>
        <v>12515461164.608559</v>
      </c>
      <c r="AC248" s="189">
        <f t="shared" si="75"/>
        <v>12299812650.982182</v>
      </c>
      <c r="AD248" s="189">
        <f t="shared" si="75"/>
        <v>12079540558.476324</v>
      </c>
      <c r="AE248" s="189">
        <f t="shared" si="75"/>
        <v>11855498712.687756</v>
      </c>
      <c r="AF248" s="189">
        <f t="shared" si="75"/>
        <v>11628446702.15444</v>
      </c>
      <c r="AG248" s="189">
        <f t="shared" si="75"/>
        <v>11399061257.891665</v>
      </c>
      <c r="AH248" s="189">
        <f t="shared" si="75"/>
        <v>11167945961.03105</v>
      </c>
      <c r="AI248" s="189">
        <f t="shared" si="75"/>
        <v>10935639576.912748</v>
      </c>
      <c r="AJ248" s="189">
        <f t="shared" si="75"/>
        <v>10702623251.487522</v>
      </c>
      <c r="AK248" s="189">
        <f t="shared" si="75"/>
        <v>10469326758.265661</v>
      </c>
      <c r="AL248" s="189">
        <f t="shared" si="75"/>
        <v>10236133947.375443</v>
      </c>
      <c r="AM248" s="189">
        <f t="shared" si="75"/>
        <v>10003387519.768923</v>
      </c>
      <c r="AN248" s="189">
        <f t="shared" si="75"/>
        <v>9771393227.2215271</v>
      </c>
      <c r="AO248" s="189">
        <f t="shared" si="75"/>
        <v>9540423581.0438519</v>
      </c>
      <c r="AP248" s="189">
        <f t="shared" si="75"/>
        <v>9310721138.2751312</v>
      </c>
      <c r="AQ248" s="189">
        <f t="shared" si="75"/>
        <v>9082501422.7500381</v>
      </c>
      <c r="AR248" s="189">
        <f t="shared" si="75"/>
        <v>8855955529.2163792</v>
      </c>
      <c r="AS248" s="189">
        <f t="shared" si="75"/>
        <v>8631252451.1695118</v>
      </c>
      <c r="AT248" s="189">
        <f t="shared" si="75"/>
        <v>8408541166.9069042</v>
      </c>
      <c r="AU248" s="189">
        <f t="shared" si="75"/>
        <v>8187952513.2209063</v>
      </c>
      <c r="AV248" s="189">
        <f t="shared" si="75"/>
        <v>7969600871.9275494</v>
      </c>
      <c r="AW248" s="189">
        <f t="shared" si="75"/>
        <v>7753585690.9084091</v>
      </c>
      <c r="AX248" s="189">
        <f t="shared" si="75"/>
        <v>7539992858.3904037</v>
      </c>
      <c r="AY248" s="189">
        <f t="shared" si="75"/>
        <v>7328895946.7012663</v>
      </c>
      <c r="AZ248" s="189">
        <f t="shared" si="75"/>
        <v>7120357339.6335058</v>
      </c>
      <c r="BA248" s="189">
        <f t="shared" si="75"/>
        <v>6914429255.7605267</v>
      </c>
      <c r="BB248" s="189">
        <f t="shared" si="75"/>
        <v>6711154678.5215778</v>
      </c>
      <c r="BC248" s="189">
        <f t="shared" si="75"/>
        <v>6510568202.5838499</v>
      </c>
      <c r="BD248" s="189">
        <f t="shared" si="75"/>
        <v>6312696804.8647699</v>
      </c>
      <c r="BE248" s="189">
        <f t="shared" si="75"/>
        <v>6117560547.6263628</v>
      </c>
      <c r="BF248" s="189">
        <f t="shared" si="75"/>
        <v>5925173220.2124147</v>
      </c>
      <c r="BG248" s="189">
        <f t="shared" si="75"/>
        <v>5735542925.2683792</v>
      </c>
      <c r="BH248" s="189">
        <f t="shared" si="75"/>
        <v>5548672614.6469622</v>
      </c>
      <c r="BI248" s="189">
        <f t="shared" si="75"/>
        <v>5364560579.6455345</v>
      </c>
      <c r="BJ248" s="189">
        <f t="shared" si="75"/>
        <v>5183200899.7333307</v>
      </c>
      <c r="BK248" s="189">
        <f t="shared" si="75"/>
        <v>5004583853.4972801</v>
      </c>
      <c r="BL248" s="189">
        <f t="shared" si="75"/>
        <v>4828696295.1570988</v>
      </c>
      <c r="BM248" s="189">
        <f t="shared" si="75"/>
        <v>4655521999.6660748</v>
      </c>
      <c r="BN248" s="1521">
        <f t="shared" si="75"/>
        <v>4485041979.11798</v>
      </c>
    </row>
    <row r="249" spans="1:66" hidden="1" x14ac:dyDescent="0.15">
      <c r="A249" s="1123"/>
      <c r="C249" s="1529"/>
      <c r="D249" s="274"/>
      <c r="E249" s="1675"/>
      <c r="F249" s="1604"/>
      <c r="G249" s="189">
        <f t="shared" ref="G249:BN249" si="76">F349</f>
        <v>18067182657.146442</v>
      </c>
      <c r="H249" s="189">
        <f t="shared" si="76"/>
        <v>18964521625.613621</v>
      </c>
      <c r="I249" s="189">
        <f t="shared" si="76"/>
        <v>19569970882.604416</v>
      </c>
      <c r="J249" s="189">
        <f t="shared" si="76"/>
        <v>20013675665.786182</v>
      </c>
      <c r="K249" s="189">
        <f t="shared" si="76"/>
        <v>20347124547.158974</v>
      </c>
      <c r="L249" s="189">
        <f t="shared" si="76"/>
        <v>20598219092.362835</v>
      </c>
      <c r="M249" s="189">
        <f t="shared" si="76"/>
        <v>20784571842.13903</v>
      </c>
      <c r="N249" s="189">
        <f t="shared" si="76"/>
        <v>20918361149.179066</v>
      </c>
      <c r="O249" s="189">
        <f t="shared" si="76"/>
        <v>21008532488.877007</v>
      </c>
      <c r="P249" s="189">
        <f t="shared" si="76"/>
        <v>21061943920.145721</v>
      </c>
      <c r="Q249" s="189">
        <f t="shared" si="76"/>
        <v>21084022424.348976</v>
      </c>
      <c r="R249" s="189">
        <f t="shared" si="76"/>
        <v>21079167911.288162</v>
      </c>
      <c r="S249" s="189">
        <f t="shared" si="76"/>
        <v>21051016101.93885</v>
      </c>
      <c r="T249" s="189">
        <f t="shared" si="76"/>
        <v>21002617346.3297</v>
      </c>
      <c r="U249" s="189">
        <f t="shared" si="76"/>
        <v>20936562758.048489</v>
      </c>
      <c r="V249" s="189">
        <f t="shared" si="76"/>
        <v>20855075922.756531</v>
      </c>
      <c r="W249" s="189">
        <f t="shared" si="76"/>
        <v>20760081308.163937</v>
      </c>
      <c r="X249" s="189">
        <f t="shared" si="76"/>
        <v>20653256428.185719</v>
      </c>
      <c r="Y249" s="189">
        <f t="shared" si="76"/>
        <v>20536072383.46833</v>
      </c>
      <c r="Z249" s="189">
        <f t="shared" si="76"/>
        <v>20409825896.523151</v>
      </c>
      <c r="AA249" s="189">
        <f t="shared" si="76"/>
        <v>20275664999.009319</v>
      </c>
      <c r="AB249" s="189">
        <f t="shared" si="76"/>
        <v>20134609897.689114</v>
      </c>
      <c r="AC249" s="189">
        <f t="shared" si="76"/>
        <v>19987570120.763374</v>
      </c>
      <c r="AD249" s="189">
        <f t="shared" si="76"/>
        <v>19835358753.953857</v>
      </c>
      <c r="AE249" s="189">
        <f t="shared" si="76"/>
        <v>19678704370.524719</v>
      </c>
      <c r="AF249" s="189">
        <f t="shared" si="76"/>
        <v>19518261112.858006</v>
      </c>
      <c r="AG249" s="189">
        <f t="shared" si="76"/>
        <v>19354617276.783253</v>
      </c>
      <c r="AH249" s="189">
        <f t="shared" si="76"/>
        <v>19188302671.462757</v>
      </c>
      <c r="AI249" s="189">
        <f t="shared" si="76"/>
        <v>19019794969.095005</v>
      </c>
      <c r="AJ249" s="189">
        <f t="shared" si="76"/>
        <v>18849525214.445705</v>
      </c>
      <c r="AK249" s="189">
        <f t="shared" si="76"/>
        <v>18677882630.379494</v>
      </c>
      <c r="AL249" s="189">
        <f t="shared" si="76"/>
        <v>18505218829.419895</v>
      </c>
      <c r="AM249" s="189">
        <f t="shared" si="76"/>
        <v>18331851520.963741</v>
      </c>
      <c r="AN249" s="189">
        <f t="shared" si="76"/>
        <v>18158067787.711666</v>
      </c>
      <c r="AO249" s="189">
        <f t="shared" si="76"/>
        <v>17984126992.118584</v>
      </c>
      <c r="AP249" s="189">
        <f t="shared" si="76"/>
        <v>17810263363.455746</v>
      </c>
      <c r="AQ249" s="189">
        <f t="shared" si="76"/>
        <v>17636688307.840015</v>
      </c>
      <c r="AR249" s="189">
        <f t="shared" si="76"/>
        <v>17463592476.897392</v>
      </c>
      <c r="AS249" s="189">
        <f t="shared" si="76"/>
        <v>17291147625.259693</v>
      </c>
      <c r="AT249" s="189">
        <f t="shared" si="76"/>
        <v>17119508282.595413</v>
      </c>
      <c r="AU249" s="189">
        <f t="shared" si="76"/>
        <v>16948813262.1539</v>
      </c>
      <c r="AV249" s="189">
        <f t="shared" si="76"/>
        <v>16779187024.705215</v>
      </c>
      <c r="AW249" s="189">
        <f t="shared" si="76"/>
        <v>16610740914.167883</v>
      </c>
      <c r="AX249" s="189">
        <f t="shared" si="76"/>
        <v>16443574279.039282</v>
      </c>
      <c r="AY249" s="189">
        <f t="shared" si="76"/>
        <v>16277775491.904366</v>
      </c>
      <c r="AZ249" s="189">
        <f t="shared" si="76"/>
        <v>16113422877.738083</v>
      </c>
      <c r="BA249" s="189">
        <f t="shared" si="76"/>
        <v>15950585560.387386</v>
      </c>
      <c r="BB249" s="189">
        <f t="shared" si="76"/>
        <v>15789324235.481201</v>
      </c>
      <c r="BC249" s="189">
        <f t="shared" si="76"/>
        <v>15629691877.039783</v>
      </c>
      <c r="BD249" s="189">
        <f t="shared" si="76"/>
        <v>15471734384.212629</v>
      </c>
      <c r="BE249" s="189">
        <f t="shared" si="76"/>
        <v>15315491173.845413</v>
      </c>
      <c r="BF249" s="189">
        <f t="shared" si="76"/>
        <v>15160995723.943872</v>
      </c>
      <c r="BG249" s="189">
        <f t="shared" si="76"/>
        <v>15008276072.551617</v>
      </c>
      <c r="BH249" s="189">
        <f t="shared" si="76"/>
        <v>14857355276.077572</v>
      </c>
      <c r="BI249" s="189">
        <f t="shared" si="76"/>
        <v>14708251830.68701</v>
      </c>
      <c r="BJ249" s="189">
        <f t="shared" si="76"/>
        <v>14560980059.999569</v>
      </c>
      <c r="BK249" s="189">
        <f t="shared" si="76"/>
        <v>14415550472.011126</v>
      </c>
      <c r="BL249" s="189">
        <f t="shared" si="76"/>
        <v>14271970087.86796</v>
      </c>
      <c r="BM249" s="189">
        <f t="shared" si="76"/>
        <v>14130242744.866146</v>
      </c>
      <c r="BN249" s="1521">
        <f t="shared" si="76"/>
        <v>13990369375.822363</v>
      </c>
    </row>
    <row r="250" spans="1:66" hidden="1" x14ac:dyDescent="0.15">
      <c r="A250" s="1123"/>
      <c r="C250" s="1529"/>
      <c r="D250" s="274"/>
      <c r="E250" s="1675"/>
      <c r="F250" s="1604"/>
      <c r="G250" s="189"/>
      <c r="H250" s="189"/>
      <c r="I250" s="189"/>
      <c r="J250" s="189"/>
      <c r="K250" s="189"/>
      <c r="L250" s="189"/>
      <c r="M250" s="189"/>
      <c r="N250" s="189"/>
      <c r="O250" s="189"/>
      <c r="P250" s="189"/>
      <c r="Q250" s="189"/>
      <c r="R250" s="189"/>
      <c r="S250" s="189"/>
      <c r="T250" s="189"/>
      <c r="U250" s="189"/>
      <c r="V250" s="189"/>
      <c r="W250" s="189"/>
      <c r="X250" s="189"/>
      <c r="Y250" s="189"/>
      <c r="Z250" s="189"/>
      <c r="AA250" s="189"/>
      <c r="AB250" s="189"/>
      <c r="AC250" s="189"/>
      <c r="AD250" s="189"/>
      <c r="AE250" s="189"/>
      <c r="AF250" s="189"/>
      <c r="AG250" s="189"/>
      <c r="AH250" s="189"/>
      <c r="AI250" s="189"/>
      <c r="AJ250" s="189"/>
      <c r="AK250" s="189"/>
      <c r="AL250" s="189"/>
      <c r="AM250" s="189"/>
      <c r="AN250" s="189"/>
      <c r="AO250" s="189"/>
      <c r="AP250" s="189"/>
      <c r="AQ250" s="189"/>
      <c r="AR250" s="189"/>
      <c r="AS250" s="189"/>
      <c r="AT250" s="189"/>
      <c r="AU250" s="189"/>
      <c r="AV250" s="189"/>
      <c r="AW250" s="189"/>
      <c r="AX250" s="189"/>
      <c r="AY250" s="189"/>
      <c r="AZ250" s="189"/>
      <c r="BA250" s="189"/>
      <c r="BB250" s="189"/>
      <c r="BC250" s="189"/>
      <c r="BD250" s="189"/>
      <c r="BE250" s="189"/>
      <c r="BF250" s="189"/>
      <c r="BG250" s="189"/>
      <c r="BH250" s="189"/>
      <c r="BI250" s="189"/>
      <c r="BJ250" s="189"/>
      <c r="BK250" s="189"/>
      <c r="BL250" s="189"/>
      <c r="BM250" s="189"/>
      <c r="BN250" s="1521"/>
    </row>
    <row r="251" spans="1:66" hidden="1" x14ac:dyDescent="0.15">
      <c r="A251" s="1123"/>
      <c r="C251" s="1529"/>
      <c r="D251" s="274"/>
      <c r="E251" s="1675"/>
      <c r="F251" s="1604"/>
      <c r="G251" s="189">
        <f t="shared" ref="G251:BN251" si="77">F351</f>
        <v>-16638580293.280115</v>
      </c>
      <c r="H251" s="189">
        <f t="shared" si="77"/>
        <v>-16268421045.576714</v>
      </c>
      <c r="I251" s="189">
        <f t="shared" si="77"/>
        <v>-16077035951.619652</v>
      </c>
      <c r="J251" s="189">
        <f t="shared" si="77"/>
        <v>-15973550157.434759</v>
      </c>
      <c r="K251" s="189">
        <f t="shared" si="77"/>
        <v>-15925136010.83897</v>
      </c>
      <c r="L251" s="189">
        <f t="shared" si="77"/>
        <v>-15915079200.508419</v>
      </c>
      <c r="M251" s="189">
        <f t="shared" si="77"/>
        <v>-15933340964.678152</v>
      </c>
      <c r="N251" s="189">
        <f t="shared" si="77"/>
        <v>-15973269383.659084</v>
      </c>
      <c r="O251" s="189">
        <f t="shared" si="77"/>
        <v>-16030160781.387905</v>
      </c>
      <c r="P251" s="189">
        <f t="shared" si="77"/>
        <v>-16100532999.485191</v>
      </c>
      <c r="Q251" s="189">
        <f t="shared" si="77"/>
        <v>-16181719461.301746</v>
      </c>
      <c r="R251" s="189">
        <f t="shared" si="77"/>
        <v>-16271624862.358814</v>
      </c>
      <c r="S251" s="189">
        <f t="shared" si="77"/>
        <v>-16368569397.296782</v>
      </c>
      <c r="T251" s="189">
        <f t="shared" si="77"/>
        <v>-16471184756.062313</v>
      </c>
      <c r="U251" s="189">
        <f t="shared" si="77"/>
        <v>-16578342021.278084</v>
      </c>
      <c r="V251" s="189">
        <f t="shared" si="77"/>
        <v>-16689100090.981922</v>
      </c>
      <c r="W251" s="189">
        <f t="shared" si="77"/>
        <v>-16802667794.106211</v>
      </c>
      <c r="X251" s="189">
        <f t="shared" si="77"/>
        <v>-16918375426.19833</v>
      </c>
      <c r="Y251" s="189">
        <f t="shared" si="77"/>
        <v>-17035652940.261606</v>
      </c>
      <c r="Z251" s="189">
        <f t="shared" si="77"/>
        <v>-17154012949.131821</v>
      </c>
      <c r="AA251" s="189">
        <f t="shared" si="77"/>
        <v>-17273037277.854969</v>
      </c>
      <c r="AB251" s="189">
        <f t="shared" si="77"/>
        <v>-17392366182.810581</v>
      </c>
      <c r="AC251" s="189">
        <f t="shared" si="77"/>
        <v>-17511689606.453457</v>
      </c>
      <c r="AD251" s="189">
        <f t="shared" si="77"/>
        <v>-17630740008.412971</v>
      </c>
      <c r="AE251" s="189">
        <f t="shared" si="77"/>
        <v>-17749286433.227436</v>
      </c>
      <c r="AF251" s="189">
        <f t="shared" si="77"/>
        <v>-17867129559.657635</v>
      </c>
      <c r="AG251" s="189">
        <f t="shared" si="77"/>
        <v>-17984097537.487316</v>
      </c>
      <c r="AH251" s="189">
        <f t="shared" si="77"/>
        <v>-18100042462.278172</v>
      </c>
      <c r="AI251" s="189">
        <f t="shared" si="77"/>
        <v>-18214837371.567135</v>
      </c>
      <c r="AJ251" s="189">
        <f t="shared" si="77"/>
        <v>-18328373670.773262</v>
      </c>
      <c r="AK251" s="189">
        <f t="shared" si="77"/>
        <v>-18440558915.894264</v>
      </c>
      <c r="AL251" s="189">
        <f t="shared" si="77"/>
        <v>-18551314894.509941</v>
      </c>
      <c r="AM251" s="189">
        <f t="shared" si="77"/>
        <v>-18660575957.80032</v>
      </c>
      <c r="AN251" s="189">
        <f t="shared" si="77"/>
        <v>-18768287565.040936</v>
      </c>
      <c r="AO251" s="189">
        <f t="shared" si="77"/>
        <v>-18874405008.946362</v>
      </c>
      <c r="AP251" s="189">
        <f t="shared" si="77"/>
        <v>-18978892295.729355</v>
      </c>
      <c r="AQ251" s="189">
        <f t="shared" si="77"/>
        <v>-19081721158.14864</v>
      </c>
      <c r="AR251" s="189">
        <f t="shared" si="77"/>
        <v>-19182870183.375355</v>
      </c>
      <c r="AS251" s="189">
        <f t="shared" si="77"/>
        <v>-19282324040.398972</v>
      </c>
      <c r="AT251" s="189">
        <f t="shared" si="77"/>
        <v>-19380072794.057961</v>
      </c>
      <c r="AU251" s="189">
        <f t="shared" si="77"/>
        <v>-19476111294.725845</v>
      </c>
      <c r="AV251" s="189">
        <f t="shared" si="77"/>
        <v>-19570438634.292843</v>
      </c>
      <c r="AW251" s="189">
        <f t="shared" si="77"/>
        <v>-19663057660.422329</v>
      </c>
      <c r="AX251" s="189">
        <f t="shared" si="77"/>
        <v>-19753974542.180603</v>
      </c>
      <c r="AY251" s="189">
        <f t="shared" si="77"/>
        <v>-19843198381.078854</v>
      </c>
      <c r="AZ251" s="189">
        <f t="shared" si="77"/>
        <v>-19930740862.359604</v>
      </c>
      <c r="BA251" s="189">
        <f t="shared" si="77"/>
        <v>-20016615942.032475</v>
      </c>
      <c r="BB251" s="189">
        <f t="shared" si="77"/>
        <v>-20100839565.736282</v>
      </c>
      <c r="BC251" s="189">
        <f t="shared" si="77"/>
        <v>-20183429415.993462</v>
      </c>
      <c r="BD251" s="189">
        <f t="shared" si="77"/>
        <v>-20264404684.841942</v>
      </c>
      <c r="BE251" s="189">
        <f t="shared" si="77"/>
        <v>-20343785869.19043</v>
      </c>
      <c r="BF251" s="189">
        <f t="shared" si="77"/>
        <v>-20421594586.554485</v>
      </c>
      <c r="BG251" s="189">
        <f t="shared" si="77"/>
        <v>-20497853409.100677</v>
      </c>
      <c r="BH251" s="189">
        <f t="shared" si="77"/>
        <v>-20572585714.160465</v>
      </c>
      <c r="BI251" s="189">
        <f t="shared" si="77"/>
        <v>-20645815549.579918</v>
      </c>
      <c r="BJ251" s="189">
        <f t="shared" si="77"/>
        <v>-20717567512.449799</v>
      </c>
      <c r="BK251" s="189">
        <f t="shared" si="77"/>
        <v>-20787866639.917156</v>
      </c>
      <c r="BL251" s="189">
        <f t="shared" si="77"/>
        <v>-20856738310.916912</v>
      </c>
      <c r="BM251" s="189">
        <f t="shared" si="77"/>
        <v>-20924208157.783119</v>
      </c>
      <c r="BN251" s="1521">
        <f t="shared" si="77"/>
        <v>-20990301986.806343</v>
      </c>
    </row>
    <row r="252" spans="1:66" hidden="1" x14ac:dyDescent="0.15">
      <c r="A252" s="1123"/>
      <c r="C252" s="1529"/>
      <c r="D252" s="274"/>
      <c r="E252" s="1675"/>
      <c r="F252" s="1604"/>
      <c r="G252" s="189">
        <f t="shared" ref="G252:BN252" si="78">F352</f>
        <v>-14702157222.129206</v>
      </c>
      <c r="H252" s="189">
        <f t="shared" si="78"/>
        <v>-14406550262.665113</v>
      </c>
      <c r="I252" s="189">
        <f t="shared" si="78"/>
        <v>-14245716438.172709</v>
      </c>
      <c r="J252" s="189">
        <f t="shared" si="78"/>
        <v>-14154486136.285589</v>
      </c>
      <c r="K252" s="189">
        <f t="shared" si="78"/>
        <v>-14108240207.636269</v>
      </c>
      <c r="L252" s="189">
        <f t="shared" si="78"/>
        <v>-14094070788.615877</v>
      </c>
      <c r="M252" s="189">
        <f t="shared" si="78"/>
        <v>-14104050558.159819</v>
      </c>
      <c r="N252" s="189">
        <f t="shared" si="78"/>
        <v>-14132830429.699301</v>
      </c>
      <c r="O252" s="189">
        <f t="shared" si="78"/>
        <v>-14176569158.684402</v>
      </c>
      <c r="P252" s="189">
        <f t="shared" si="78"/>
        <v>-14232384368.594862</v>
      </c>
      <c r="Q252" s="189">
        <f t="shared" si="78"/>
        <v>-14298041906.102026</v>
      </c>
      <c r="R252" s="189">
        <f t="shared" si="78"/>
        <v>-14371766743.415316</v>
      </c>
      <c r="S252" s="189">
        <f t="shared" si="78"/>
        <v>-14452121175.534132</v>
      </c>
      <c r="T252" s="189">
        <f t="shared" si="78"/>
        <v>-14537922742.575985</v>
      </c>
      <c r="U252" s="189">
        <f t="shared" si="78"/>
        <v>-14628186843.381651</v>
      </c>
      <c r="V252" s="189">
        <f t="shared" si="78"/>
        <v>-14722085361.524446</v>
      </c>
      <c r="W252" s="189">
        <f t="shared" si="78"/>
        <v>-14818916051.625504</v>
      </c>
      <c r="X252" s="189">
        <f t="shared" si="78"/>
        <v>-14918079378.93606</v>
      </c>
      <c r="Y252" s="189">
        <f t="shared" si="78"/>
        <v>-15019060658.059362</v>
      </c>
      <c r="Z252" s="189">
        <f t="shared" si="78"/>
        <v>-15121416045.908243</v>
      </c>
      <c r="AA252" s="189">
        <f t="shared" si="78"/>
        <v>-15224761394.554634</v>
      </c>
      <c r="AB252" s="189">
        <f t="shared" si="78"/>
        <v>-15328763264.050388</v>
      </c>
      <c r="AC252" s="189">
        <f t="shared" si="78"/>
        <v>-15433131592.548435</v>
      </c>
      <c r="AD252" s="189">
        <f t="shared" si="78"/>
        <v>-15537613656.16737</v>
      </c>
      <c r="AE252" s="189">
        <f t="shared" si="78"/>
        <v>-15641989045.454689</v>
      </c>
      <c r="AF252" s="189">
        <f t="shared" si="78"/>
        <v>-15746065452.46987</v>
      </c>
      <c r="AG252" s="189">
        <f t="shared" si="78"/>
        <v>-15849675111.075211</v>
      </c>
      <c r="AH252" s="189">
        <f t="shared" si="78"/>
        <v>-15952671768.664871</v>
      </c>
      <c r="AI252" s="189">
        <f t="shared" si="78"/>
        <v>-16054928094.077391</v>
      </c>
      <c r="AJ252" s="189">
        <f t="shared" si="78"/>
        <v>-16156333446.409143</v>
      </c>
      <c r="AK252" s="189">
        <f t="shared" si="78"/>
        <v>-16256791944.663935</v>
      </c>
      <c r="AL252" s="189">
        <f t="shared" si="78"/>
        <v>-16356220789.893068</v>
      </c>
      <c r="AM252" s="189">
        <f t="shared" si="78"/>
        <v>-16454548800.594475</v>
      </c>
      <c r="AN252" s="189">
        <f t="shared" si="78"/>
        <v>-16551715129.293274</v>
      </c>
      <c r="AO252" s="189">
        <f t="shared" si="78"/>
        <v>-16647668133.889402</v>
      </c>
      <c r="AP252" s="189">
        <f t="shared" si="78"/>
        <v>-16742364381.877268</v>
      </c>
      <c r="AQ252" s="189">
        <f t="shared" si="78"/>
        <v>-16835767769.175985</v>
      </c>
      <c r="AR252" s="189">
        <f t="shared" si="78"/>
        <v>-16927848738.250923</v>
      </c>
      <c r="AS252" s="189">
        <f t="shared" si="78"/>
        <v>-17018583582.605307</v>
      </c>
      <c r="AT252" s="189">
        <f t="shared" si="78"/>
        <v>-17107953826.687502</v>
      </c>
      <c r="AU252" s="189">
        <f t="shared" si="78"/>
        <v>-17195945671.882317</v>
      </c>
      <c r="AV252" s="189">
        <f t="shared" si="78"/>
        <v>-17282549500.600868</v>
      </c>
      <c r="AW252" s="189">
        <f t="shared" si="78"/>
        <v>-17367759431.60643</v>
      </c>
      <c r="AX252" s="189">
        <f t="shared" si="78"/>
        <v>-17451572920.654663</v>
      </c>
      <c r="AY252" s="189">
        <f t="shared" si="78"/>
        <v>-17533990401.319351</v>
      </c>
      <c r="AZ252" s="189">
        <f t="shared" si="78"/>
        <v>-17615014961.545128</v>
      </c>
      <c r="BA252" s="189">
        <f t="shared" si="78"/>
        <v>-17694652052.038383</v>
      </c>
      <c r="BB252" s="189">
        <f t="shared" si="78"/>
        <v>-17772909223.093426</v>
      </c>
      <c r="BC252" s="189">
        <f t="shared" si="78"/>
        <v>-17849795886.86713</v>
      </c>
      <c r="BD252" s="189">
        <f t="shared" si="78"/>
        <v>-17925323102.472942</v>
      </c>
      <c r="BE252" s="189">
        <f t="shared" si="78"/>
        <v>-17999503381.573647</v>
      </c>
      <c r="BF252" s="189">
        <f t="shared" si="78"/>
        <v>-18072350512.41925</v>
      </c>
      <c r="BG252" s="189">
        <f t="shared" si="78"/>
        <v>-18143879400.508228</v>
      </c>
      <c r="BH252" s="189">
        <f t="shared" si="78"/>
        <v>-18214105924.25214</v>
      </c>
      <c r="BI252" s="189">
        <f t="shared" si="78"/>
        <v>-18283046804.200085</v>
      </c>
      <c r="BJ252" s="189">
        <f t="shared" si="78"/>
        <v>-18350719484.533806</v>
      </c>
      <c r="BK252" s="189">
        <f t="shared" si="78"/>
        <v>-18417142025.679958</v>
      </c>
      <c r="BL252" s="189">
        <f t="shared" si="78"/>
        <v>-18482333007.005398</v>
      </c>
      <c r="BM252" s="189">
        <f t="shared" si="78"/>
        <v>-18546311438.666866</v>
      </c>
      <c r="BN252" s="1521">
        <f t="shared" si="78"/>
        <v>-18609096681.779556</v>
      </c>
    </row>
    <row r="253" spans="1:66" hidden="1" x14ac:dyDescent="0.15">
      <c r="A253" s="1123"/>
      <c r="C253" s="1529"/>
      <c r="D253" s="274"/>
      <c r="E253" s="1675"/>
      <c r="F253" s="1604"/>
      <c r="G253" s="189">
        <f t="shared" ref="G253:BN253" si="79">F353</f>
        <v>-12375398643.287262</v>
      </c>
      <c r="H253" s="189">
        <f t="shared" si="79"/>
        <v>-12169371889.108585</v>
      </c>
      <c r="I253" s="189">
        <f t="shared" si="79"/>
        <v>-12053538676.320667</v>
      </c>
      <c r="J253" s="189">
        <f t="shared" si="79"/>
        <v>-11986416810.903002</v>
      </c>
      <c r="K253" s="189">
        <f t="shared" si="79"/>
        <v>-11951662728.84539</v>
      </c>
      <c r="L253" s="189">
        <f t="shared" si="79"/>
        <v>-11940468209.959213</v>
      </c>
      <c r="M253" s="189">
        <f t="shared" si="79"/>
        <v>-11947309740.848064</v>
      </c>
      <c r="N253" s="189">
        <f t="shared" si="79"/>
        <v>-11968396791.036409</v>
      </c>
      <c r="O253" s="189">
        <f t="shared" si="79"/>
        <v>-12000968303.941114</v>
      </c>
      <c r="P253" s="189">
        <f t="shared" si="79"/>
        <v>-12042926692.771826</v>
      </c>
      <c r="Q253" s="189">
        <f t="shared" si="79"/>
        <v>-12092628182.370712</v>
      </c>
      <c r="R253" s="189">
        <f t="shared" si="79"/>
        <v>-12148753805.70956</v>
      </c>
      <c r="S253" s="189">
        <f t="shared" si="79"/>
        <v>-12210225506.178463</v>
      </c>
      <c r="T253" s="189">
        <f t="shared" si="79"/>
        <v>-12276149106.695551</v>
      </c>
      <c r="U253" s="189">
        <f t="shared" si="79"/>
        <v>-12345774114.491337</v>
      </c>
      <c r="V253" s="189">
        <f t="shared" si="79"/>
        <v>-12418464525.639704</v>
      </c>
      <c r="W253" s="189">
        <f t="shared" si="79"/>
        <v>-12493677072.53989</v>
      </c>
      <c r="X253" s="189">
        <f t="shared" si="79"/>
        <v>-12570944660.067959</v>
      </c>
      <c r="Y253" s="189">
        <f t="shared" si="79"/>
        <v>-12649863513.04821</v>
      </c>
      <c r="Z253" s="189">
        <f t="shared" si="79"/>
        <v>-12730083038.439217</v>
      </c>
      <c r="AA253" s="189">
        <f t="shared" si="79"/>
        <v>-12811297712.716516</v>
      </c>
      <c r="AB253" s="189">
        <f t="shared" si="79"/>
        <v>-12893240506.638315</v>
      </c>
      <c r="AC253" s="189">
        <f t="shared" si="79"/>
        <v>-12975677495.370518</v>
      </c>
      <c r="AD253" s="189">
        <f t="shared" si="79"/>
        <v>-13058403395.390793</v>
      </c>
      <c r="AE253" s="189">
        <f t="shared" si="79"/>
        <v>-13141237835.171764</v>
      </c>
      <c r="AF253" s="189">
        <f t="shared" si="79"/>
        <v>-13224022213.492834</v>
      </c>
      <c r="AG253" s="189">
        <f t="shared" si="79"/>
        <v>-13306617033.241491</v>
      </c>
      <c r="AH253" s="189">
        <f t="shared" si="79"/>
        <v>-13388899623.620892</v>
      </c>
      <c r="AI253" s="189">
        <f t="shared" si="79"/>
        <v>-13470762182.388363</v>
      </c>
      <c r="AJ253" s="189">
        <f t="shared" si="79"/>
        <v>-13552110083.890888</v>
      </c>
      <c r="AK253" s="189">
        <f t="shared" si="79"/>
        <v>-13632860409.475412</v>
      </c>
      <c r="AL253" s="189">
        <f t="shared" si="79"/>
        <v>-13712940665.205357</v>
      </c>
      <c r="AM253" s="189">
        <f t="shared" si="79"/>
        <v>-13792287658.332201</v>
      </c>
      <c r="AN253" s="189">
        <f t="shared" si="79"/>
        <v>-13870846509.102409</v>
      </c>
      <c r="AO253" s="189">
        <f t="shared" si="79"/>
        <v>-13948569778.554403</v>
      </c>
      <c r="AP253" s="189">
        <f t="shared" si="79"/>
        <v>-14025416696.221243</v>
      </c>
      <c r="AQ253" s="189">
        <f t="shared" si="79"/>
        <v>-14101352474.283974</v>
      </c>
      <c r="AR253" s="189">
        <f t="shared" si="79"/>
        <v>-14176347696.855453</v>
      </c>
      <c r="AS253" s="189">
        <f t="shared" si="79"/>
        <v>-14250377774.819214</v>
      </c>
      <c r="AT253" s="189">
        <f t="shared" si="79"/>
        <v>-14323422458.082798</v>
      </c>
      <c r="AU253" s="189">
        <f t="shared" si="79"/>
        <v>-14395465398.291767</v>
      </c>
      <c r="AV253" s="189">
        <f t="shared" si="79"/>
        <v>-14466493756.03775</v>
      </c>
      <c r="AW253" s="189">
        <f t="shared" si="79"/>
        <v>-14536497847.419212</v>
      </c>
      <c r="AX253" s="189">
        <f t="shared" si="79"/>
        <v>-14605470825.507071</v>
      </c>
      <c r="AY253" s="189">
        <f t="shared" si="79"/>
        <v>-14673408392.852716</v>
      </c>
      <c r="AZ253" s="189">
        <f t="shared" si="79"/>
        <v>-14740308541.67238</v>
      </c>
      <c r="BA253" s="189">
        <f t="shared" si="79"/>
        <v>-14806171318.764498</v>
      </c>
      <c r="BB253" s="189">
        <f t="shared" si="79"/>
        <v>-14870998612.578129</v>
      </c>
      <c r="BC253" s="189">
        <f t="shared" si="79"/>
        <v>-14934793960.160704</v>
      </c>
      <c r="BD253" s="189">
        <f t="shared" si="79"/>
        <v>-14997562371.980549</v>
      </c>
      <c r="BE253" s="189">
        <f t="shared" si="79"/>
        <v>-15059310172.850632</v>
      </c>
      <c r="BF253" s="189">
        <f t="shared" si="79"/>
        <v>-15120044857.380306</v>
      </c>
      <c r="BG253" s="189">
        <f t="shared" si="79"/>
        <v>-15179774958.55615</v>
      </c>
      <c r="BH253" s="189">
        <f t="shared" si="79"/>
        <v>-15238509928.20509</v>
      </c>
      <c r="BI253" s="189">
        <f t="shared" si="79"/>
        <v>-15296260028.226141</v>
      </c>
      <c r="BJ253" s="189">
        <f t="shared" si="79"/>
        <v>-15353036231.593998</v>
      </c>
      <c r="BK253" s="189">
        <f t="shared" si="79"/>
        <v>-15408850132.240486</v>
      </c>
      <c r="BL253" s="189">
        <f t="shared" si="79"/>
        <v>-15463713863.010641</v>
      </c>
      <c r="BM253" s="189">
        <f t="shared" si="79"/>
        <v>-15517640020.970428</v>
      </c>
      <c r="BN253" s="1521">
        <f t="shared" si="79"/>
        <v>-15570641599.414217</v>
      </c>
    </row>
    <row r="254" spans="1:66" ht="3.75" hidden="1" customHeight="1" x14ac:dyDescent="0.15">
      <c r="A254" s="1123"/>
      <c r="C254" s="1529"/>
      <c r="D254" s="274"/>
      <c r="E254" s="1675"/>
      <c r="F254" s="1604"/>
      <c r="G254" s="189"/>
      <c r="H254" s="189"/>
      <c r="I254" s="189"/>
      <c r="J254" s="189"/>
      <c r="K254" s="189"/>
      <c r="L254" s="189"/>
      <c r="M254" s="189"/>
      <c r="N254" s="189"/>
      <c r="O254" s="189"/>
      <c r="P254" s="189"/>
      <c r="Q254" s="189"/>
      <c r="R254" s="189"/>
      <c r="S254" s="189"/>
      <c r="T254" s="189"/>
      <c r="U254" s="189"/>
      <c r="V254" s="189"/>
      <c r="W254" s="189"/>
      <c r="X254" s="189"/>
      <c r="Y254" s="189"/>
      <c r="Z254" s="189"/>
      <c r="AA254" s="189"/>
      <c r="AB254" s="189"/>
      <c r="AC254" s="189"/>
      <c r="AD254" s="189"/>
      <c r="AE254" s="189"/>
      <c r="AF254" s="189"/>
      <c r="AG254" s="189"/>
      <c r="AH254" s="189"/>
      <c r="AI254" s="189"/>
      <c r="AJ254" s="189"/>
      <c r="AK254" s="189"/>
      <c r="AL254" s="189"/>
      <c r="AM254" s="189"/>
      <c r="AN254" s="189"/>
      <c r="AO254" s="189"/>
      <c r="AP254" s="189"/>
      <c r="AQ254" s="189"/>
      <c r="AR254" s="189"/>
      <c r="AS254" s="189"/>
      <c r="AT254" s="189"/>
      <c r="AU254" s="189"/>
      <c r="AV254" s="189"/>
      <c r="AW254" s="189"/>
      <c r="AX254" s="189"/>
      <c r="AY254" s="189"/>
      <c r="AZ254" s="189"/>
      <c r="BA254" s="189"/>
      <c r="BB254" s="189"/>
      <c r="BC254" s="189"/>
      <c r="BD254" s="189"/>
      <c r="BE254" s="189"/>
      <c r="BF254" s="189"/>
      <c r="BG254" s="189"/>
      <c r="BH254" s="189"/>
      <c r="BI254" s="189"/>
      <c r="BJ254" s="189"/>
      <c r="BK254" s="189"/>
      <c r="BL254" s="189"/>
      <c r="BM254" s="189"/>
      <c r="BN254" s="1521"/>
    </row>
    <row r="255" spans="1:66" hidden="1" x14ac:dyDescent="0.15">
      <c r="A255" s="1123"/>
      <c r="C255" s="1529"/>
      <c r="D255" s="274"/>
      <c r="E255" s="1675"/>
      <c r="F255" s="1604"/>
      <c r="G255" s="189">
        <f t="shared" ref="G255:BN255" si="80">F355</f>
        <v>2110265292.4165215</v>
      </c>
      <c r="H255" s="189">
        <f t="shared" si="80"/>
        <v>3509400483.4258032</v>
      </c>
      <c r="I255" s="189">
        <f t="shared" si="80"/>
        <v>4339984647.2004271</v>
      </c>
      <c r="J255" s="189">
        <f t="shared" si="80"/>
        <v>4886662873.6746979</v>
      </c>
      <c r="K255" s="189">
        <f t="shared" si="80"/>
        <v>5252474977.5201006</v>
      </c>
      <c r="L255" s="189">
        <f t="shared" si="80"/>
        <v>5490039496.6591129</v>
      </c>
      <c r="M255" s="189">
        <f t="shared" si="80"/>
        <v>5631078842.9235907</v>
      </c>
      <c r="N255" s="189">
        <f t="shared" si="80"/>
        <v>5696707994.4207144</v>
      </c>
      <c r="O255" s="189">
        <f t="shared" si="80"/>
        <v>5701935394.7936831</v>
      </c>
      <c r="P255" s="189">
        <f t="shared" si="80"/>
        <v>5657936853.5095167</v>
      </c>
      <c r="Q255" s="189">
        <f t="shared" si="80"/>
        <v>5573325887.8408928</v>
      </c>
      <c r="R255" s="189">
        <f t="shared" si="80"/>
        <v>5454918425.4095354</v>
      </c>
      <c r="S255" s="189">
        <f t="shared" si="80"/>
        <v>5308220518.1126146</v>
      </c>
      <c r="T255" s="189">
        <f t="shared" si="80"/>
        <v>5137754088.6569738</v>
      </c>
      <c r="U255" s="189">
        <f t="shared" si="80"/>
        <v>4947282864.37609</v>
      </c>
      <c r="V255" s="189">
        <f t="shared" si="80"/>
        <v>4739974086.3404903</v>
      </c>
      <c r="W255" s="189">
        <f t="shared" si="80"/>
        <v>4518517369.1155787</v>
      </c>
      <c r="X255" s="189">
        <f t="shared" si="80"/>
        <v>4285214077.536993</v>
      </c>
      <c r="Y255" s="189">
        <f t="shared" si="80"/>
        <v>4042045871.2567945</v>
      </c>
      <c r="Z255" s="189">
        <f t="shared" si="80"/>
        <v>3790728184.9154477</v>
      </c>
      <c r="AA255" s="189">
        <f t="shared" si="80"/>
        <v>3532752590.922061</v>
      </c>
      <c r="AB255" s="189">
        <f t="shared" si="80"/>
        <v>3269420808.4222417</v>
      </c>
      <c r="AC255" s="189">
        <f t="shared" si="80"/>
        <v>3001872333.2710629</v>
      </c>
      <c r="AD255" s="189">
        <f t="shared" si="80"/>
        <v>2731107126.1552844</v>
      </c>
      <c r="AE255" s="189">
        <f t="shared" si="80"/>
        <v>2458004422.0360465</v>
      </c>
      <c r="AF255" s="189">
        <f t="shared" si="80"/>
        <v>2183338459.2013888</v>
      </c>
      <c r="AG255" s="189">
        <f t="shared" si="80"/>
        <v>1907791735.4881546</v>
      </c>
      <c r="AH255" s="189">
        <f t="shared" si="80"/>
        <v>1631966259.8199391</v>
      </c>
      <c r="AI255" s="189">
        <f t="shared" si="80"/>
        <v>1356393163.8954628</v>
      </c>
      <c r="AJ255" s="189">
        <f t="shared" si="80"/>
        <v>1081540961.3298368</v>
      </c>
      <c r="AK255" s="189">
        <f t="shared" si="80"/>
        <v>807822682.68560529</v>
      </c>
      <c r="AL255" s="189">
        <f t="shared" si="80"/>
        <v>535602069.65355146</v>
      </c>
      <c r="AM255" s="189">
        <f t="shared" si="80"/>
        <v>265198976.62391078</v>
      </c>
      <c r="AN255" s="189">
        <f t="shared" si="80"/>
        <v>-3105899.5104285479</v>
      </c>
      <c r="AO255" s="189">
        <f t="shared" si="80"/>
        <v>-269066862.10072231</v>
      </c>
      <c r="AP255" s="189">
        <f t="shared" si="80"/>
        <v>-532469548.02560276</v>
      </c>
      <c r="AQ255" s="189">
        <f t="shared" si="80"/>
        <v>-793127683.2899729</v>
      </c>
      <c r="AR255" s="189">
        <f t="shared" si="80"/>
        <v>-1050880203.8556695</v>
      </c>
      <c r="AS255" s="189">
        <f t="shared" si="80"/>
        <v>-1305588693.6729307</v>
      </c>
      <c r="AT255" s="189">
        <f t="shared" si="80"/>
        <v>-1557135099.2873573</v>
      </c>
      <c r="AU255" s="189">
        <f t="shared" si="80"/>
        <v>-1805419686.4914441</v>
      </c>
      <c r="AV255" s="189">
        <f t="shared" si="80"/>
        <v>-2050359209.5334909</v>
      </c>
      <c r="AW255" s="189">
        <f t="shared" si="80"/>
        <v>-2291885267.5932441</v>
      </c>
      <c r="AX255" s="189">
        <f t="shared" si="80"/>
        <v>-2529942826.7430592</v>
      </c>
      <c r="AY255" s="189">
        <f t="shared" si="80"/>
        <v>-2764488888.562326</v>
      </c>
      <c r="AZ255" s="189">
        <f t="shared" si="80"/>
        <v>-2995491289.0622425</v>
      </c>
      <c r="BA255" s="189">
        <f t="shared" si="80"/>
        <v>-3222927613.6885567</v>
      </c>
      <c r="BB255" s="189">
        <f t="shared" si="80"/>
        <v>-3446784215.9666553</v>
      </c>
      <c r="BC255" s="189">
        <f t="shared" si="80"/>
        <v>-3667055328.8890829</v>
      </c>
      <c r="BD255" s="189">
        <f t="shared" si="80"/>
        <v>-3883742259.4630795</v>
      </c>
      <c r="BE255" s="189">
        <f t="shared" si="80"/>
        <v>-4096852657.9701028</v>
      </c>
      <c r="BF255" s="189">
        <f t="shared" si="80"/>
        <v>-4306399854.4693518</v>
      </c>
      <c r="BG255" s="189">
        <f t="shared" si="80"/>
        <v>-4512402255.9268026</v>
      </c>
      <c r="BH255" s="189">
        <f t="shared" si="80"/>
        <v>-4714882798.0899143</v>
      </c>
      <c r="BI255" s="189">
        <f t="shared" si="80"/>
        <v>-4913868446.8723259</v>
      </c>
      <c r="BJ255" s="189">
        <f t="shared" si="80"/>
        <v>-5109389744.5762739</v>
      </c>
      <c r="BK255" s="189">
        <f t="shared" si="80"/>
        <v>-5301480396.7745504</v>
      </c>
      <c r="BL255" s="189">
        <f t="shared" si="80"/>
        <v>-5490176896.1083088</v>
      </c>
      <c r="BM255" s="189">
        <f t="shared" si="80"/>
        <v>-5675518179.6399956</v>
      </c>
      <c r="BN255" s="1521">
        <f t="shared" si="80"/>
        <v>-5857545316.7391386</v>
      </c>
    </row>
    <row r="256" spans="1:66" hidden="1" x14ac:dyDescent="0.15">
      <c r="A256" s="1123"/>
      <c r="C256" s="1529"/>
      <c r="D256" s="274"/>
      <c r="E256" s="1675"/>
      <c r="F256" s="1604"/>
      <c r="G256" s="189">
        <f t="shared" ref="G256:BN256" si="81">F356</f>
        <v>8168059392.0062618</v>
      </c>
      <c r="H256" s="189">
        <f t="shared" si="81"/>
        <v>9333969510.1813393</v>
      </c>
      <c r="I256" s="189">
        <f t="shared" si="81"/>
        <v>10068978847.021076</v>
      </c>
      <c r="J256" s="189">
        <f t="shared" si="81"/>
        <v>10577317699.194828</v>
      </c>
      <c r="K256" s="189">
        <f t="shared" si="81"/>
        <v>10936346875.239784</v>
      </c>
      <c r="L256" s="189">
        <f t="shared" si="81"/>
        <v>11186777041.884449</v>
      </c>
      <c r="M256" s="189">
        <f t="shared" si="81"/>
        <v>11353725301.817848</v>
      </c>
      <c r="N256" s="189">
        <f t="shared" si="81"/>
        <v>11454230925.257479</v>
      </c>
      <c r="O256" s="189">
        <f t="shared" si="81"/>
        <v>11500604374.908928</v>
      </c>
      <c r="P256" s="189">
        <f t="shared" si="81"/>
        <v>11502145137.310822</v>
      </c>
      <c r="Q256" s="189">
        <f t="shared" si="81"/>
        <v>11466113961.59404</v>
      </c>
      <c r="R256" s="189">
        <f t="shared" si="81"/>
        <v>11398324840.286264</v>
      </c>
      <c r="S256" s="189">
        <f t="shared" si="81"/>
        <v>11303526452.503799</v>
      </c>
      <c r="T256" s="189">
        <f t="shared" si="81"/>
        <v>11185659318.012606</v>
      </c>
      <c r="U256" s="189">
        <f t="shared" si="81"/>
        <v>11048035693.624292</v>
      </c>
      <c r="V256" s="189">
        <f t="shared" si="81"/>
        <v>10893469362.985535</v>
      </c>
      <c r="W256" s="189">
        <f t="shared" si="81"/>
        <v>10724371750.672871</v>
      </c>
      <c r="X256" s="189">
        <f t="shared" si="81"/>
        <v>10542824706.672972</v>
      </c>
      <c r="Y256" s="189">
        <f t="shared" si="81"/>
        <v>10350636700.606064</v>
      </c>
      <c r="Z256" s="189">
        <f t="shared" si="81"/>
        <v>10149386946.336807</v>
      </c>
      <c r="AA256" s="189">
        <f t="shared" si="81"/>
        <v>9940460568.0915699</v>
      </c>
      <c r="AB256" s="189">
        <f t="shared" si="81"/>
        <v>9725076998.1266003</v>
      </c>
      <c r="AC256" s="189">
        <f t="shared" si="81"/>
        <v>9504313178.9097786</v>
      </c>
      <c r="AD256" s="189">
        <f t="shared" si="81"/>
        <v>9279122720.0787086</v>
      </c>
      <c r="AE256" s="189">
        <f t="shared" si="81"/>
        <v>9050351865.068449</v>
      </c>
      <c r="AF256" s="189">
        <f t="shared" si="81"/>
        <v>8818752912.1684761</v>
      </c>
      <c r="AG256" s="189">
        <f t="shared" si="81"/>
        <v>8584995582.8201599</v>
      </c>
      <c r="AH256" s="189">
        <f t="shared" si="81"/>
        <v>8349676718.4497986</v>
      </c>
      <c r="AI256" s="189">
        <f t="shared" si="81"/>
        <v>8113328604.1708755</v>
      </c>
      <c r="AJ256" s="189">
        <f t="shared" si="81"/>
        <v>7876426155.1962109</v>
      </c>
      <c r="AK256" s="189">
        <f t="shared" si="81"/>
        <v>7639393154.1815662</v>
      </c>
      <c r="AL256" s="189">
        <f t="shared" si="81"/>
        <v>7402607691.0485859</v>
      </c>
      <c r="AM256" s="189">
        <f t="shared" si="81"/>
        <v>7166406928.3106508</v>
      </c>
      <c r="AN256" s="189">
        <f t="shared" si="81"/>
        <v>6931091292.5343981</v>
      </c>
      <c r="AO256" s="189">
        <f t="shared" si="81"/>
        <v>6696928174.8421774</v>
      </c>
      <c r="AP256" s="189">
        <f t="shared" si="81"/>
        <v>6464155209.2122211</v>
      </c>
      <c r="AQ256" s="189">
        <f t="shared" si="81"/>
        <v>6232983185.956049</v>
      </c>
      <c r="AR256" s="189">
        <f t="shared" si="81"/>
        <v>6003598648.5389585</v>
      </c>
      <c r="AS256" s="189">
        <f t="shared" si="81"/>
        <v>5776166214.3981714</v>
      </c>
      <c r="AT256" s="189">
        <f t="shared" si="81"/>
        <v>5550830654.2512608</v>
      </c>
      <c r="AU256" s="189">
        <f t="shared" si="81"/>
        <v>5327718759.3025045</v>
      </c>
      <c r="AV256" s="189">
        <f t="shared" si="81"/>
        <v>5106941021.5350056</v>
      </c>
      <c r="AW256" s="189">
        <f t="shared" si="81"/>
        <v>4888593148.7559786</v>
      </c>
      <c r="AX256" s="189">
        <f t="shared" si="81"/>
        <v>4672757433.1108418</v>
      </c>
      <c r="AY256" s="189">
        <f t="shared" si="81"/>
        <v>4459503989.2949667</v>
      </c>
      <c r="AZ256" s="189">
        <f t="shared" si="81"/>
        <v>4248891876.5873489</v>
      </c>
      <c r="BA256" s="189">
        <f t="shared" si="81"/>
        <v>4040970117.041647</v>
      </c>
      <c r="BB256" s="189">
        <f t="shared" si="81"/>
        <v>3835778620.6433749</v>
      </c>
      <c r="BC256" s="189">
        <f t="shared" si="81"/>
        <v>3633349026.9339576</v>
      </c>
      <c r="BD256" s="189">
        <f t="shared" si="81"/>
        <v>3433705471.4773984</v>
      </c>
      <c r="BE256" s="189">
        <f t="shared" si="81"/>
        <v>3236865284.5744047</v>
      </c>
      <c r="BF256" s="189">
        <f t="shared" si="81"/>
        <v>3042839628.7879572</v>
      </c>
      <c r="BG256" s="189">
        <f t="shared" si="81"/>
        <v>2851634081.1137629</v>
      </c>
      <c r="BH256" s="189">
        <f t="shared" si="81"/>
        <v>2663249164.9922986</v>
      </c>
      <c r="BI256" s="189">
        <f t="shared" si="81"/>
        <v>2477680836.8025756</v>
      </c>
      <c r="BJ256" s="189">
        <f t="shared" si="81"/>
        <v>2294920930.9898252</v>
      </c>
      <c r="BK256" s="189">
        <f t="shared" si="81"/>
        <v>2114957567.5503993</v>
      </c>
      <c r="BL256" s="189">
        <f t="shared" si="81"/>
        <v>1937775525.2191732</v>
      </c>
      <c r="BM256" s="189">
        <f t="shared" si="81"/>
        <v>1763356583.3707597</v>
      </c>
      <c r="BN256" s="1521">
        <f t="shared" si="81"/>
        <v>1591679835.3500345</v>
      </c>
    </row>
    <row r="257" spans="1:66" hidden="1" x14ac:dyDescent="0.15">
      <c r="A257" s="1123"/>
      <c r="C257" s="1529"/>
      <c r="D257" s="274"/>
      <c r="E257" s="1675"/>
      <c r="F257" s="1604"/>
      <c r="G257" s="189">
        <f t="shared" ref="G257:BN257" si="82">F357</f>
        <v>15446956550.415575</v>
      </c>
      <c r="H257" s="189">
        <f t="shared" si="82"/>
        <v>16332629127.991894</v>
      </c>
      <c r="I257" s="189">
        <f t="shared" si="82"/>
        <v>16926861150.141125</v>
      </c>
      <c r="J257" s="189">
        <f t="shared" si="82"/>
        <v>17359780562.022728</v>
      </c>
      <c r="K257" s="189">
        <f t="shared" si="82"/>
        <v>17682859308.890411</v>
      </c>
      <c r="L257" s="189">
        <f t="shared" si="82"/>
        <v>17923982969.767612</v>
      </c>
      <c r="M257" s="189">
        <f t="shared" si="82"/>
        <v>18100748714.263725</v>
      </c>
      <c r="N257" s="189">
        <f t="shared" si="82"/>
        <v>18225320115.726959</v>
      </c>
      <c r="O257" s="189">
        <f t="shared" si="82"/>
        <v>18306628439.212807</v>
      </c>
      <c r="P257" s="189">
        <f t="shared" si="82"/>
        <v>18351518080.393593</v>
      </c>
      <c r="Q257" s="189">
        <f t="shared" si="82"/>
        <v>18365402883.427303</v>
      </c>
      <c r="R257" s="189">
        <f t="shared" si="82"/>
        <v>18352670126.691975</v>
      </c>
      <c r="S257" s="189">
        <f t="shared" si="82"/>
        <v>18316943386.049614</v>
      </c>
      <c r="T257" s="189">
        <f t="shared" si="82"/>
        <v>18261261334.002201</v>
      </c>
      <c r="U257" s="189">
        <f t="shared" si="82"/>
        <v>18188203856.195599</v>
      </c>
      <c r="V257" s="189">
        <f t="shared" si="82"/>
        <v>18099983742.624973</v>
      </c>
      <c r="W257" s="189">
        <f t="shared" si="82"/>
        <v>17998515080.967445</v>
      </c>
      <c r="X257" s="189">
        <f t="shared" si="82"/>
        <v>17885465404.736294</v>
      </c>
      <c r="Y257" s="189">
        <f t="shared" si="82"/>
        <v>17762296218.421707</v>
      </c>
      <c r="Z257" s="189">
        <f t="shared" si="82"/>
        <v>17630295017.830822</v>
      </c>
      <c r="AA257" s="189">
        <f t="shared" si="82"/>
        <v>17490600963.146645</v>
      </c>
      <c r="AB257" s="189">
        <f t="shared" si="82"/>
        <v>17344225731.20715</v>
      </c>
      <c r="AC257" s="189">
        <f t="shared" si="82"/>
        <v>17192070648.690968</v>
      </c>
      <c r="AD257" s="189">
        <f t="shared" si="82"/>
        <v>17034940915.55624</v>
      </c>
      <c r="AE257" s="189">
        <f t="shared" si="82"/>
        <v>16873557522.905411</v>
      </c>
      <c r="AF257" s="189">
        <f t="shared" si="82"/>
        <v>16708567322.87204</v>
      </c>
      <c r="AG257" s="189">
        <f t="shared" si="82"/>
        <v>16540551601.711746</v>
      </c>
      <c r="AH257" s="189">
        <f t="shared" si="82"/>
        <v>16370033428.881502</v>
      </c>
      <c r="AI257" s="189">
        <f t="shared" si="82"/>
        <v>16197483996.35313</v>
      </c>
      <c r="AJ257" s="189">
        <f t="shared" si="82"/>
        <v>16023328118.154392</v>
      </c>
      <c r="AK257" s="189">
        <f t="shared" si="82"/>
        <v>15847949026.295397</v>
      </c>
      <c r="AL257" s="189">
        <f t="shared" si="82"/>
        <v>15671692573.093035</v>
      </c>
      <c r="AM257" s="189">
        <f t="shared" si="82"/>
        <v>15494870929.505465</v>
      </c>
      <c r="AN257" s="189">
        <f t="shared" si="82"/>
        <v>15317765853.024532</v>
      </c>
      <c r="AO257" s="189">
        <f t="shared" si="82"/>
        <v>15140631585.916904</v>
      </c>
      <c r="AP257" s="189">
        <f t="shared" si="82"/>
        <v>14963697434.39283</v>
      </c>
      <c r="AQ257" s="189">
        <f t="shared" si="82"/>
        <v>14787170071.046024</v>
      </c>
      <c r="AR257" s="189">
        <f t="shared" si="82"/>
        <v>14611235596.219969</v>
      </c>
      <c r="AS257" s="189">
        <f t="shared" si="82"/>
        <v>14436061388.488348</v>
      </c>
      <c r="AT257" s="189">
        <f t="shared" si="82"/>
        <v>14261797769.939766</v>
      </c>
      <c r="AU257" s="189">
        <f t="shared" si="82"/>
        <v>14088579508.235497</v>
      </c>
      <c r="AV257" s="189">
        <f t="shared" si="82"/>
        <v>13916527174.31267</v>
      </c>
      <c r="AW257" s="189">
        <f t="shared" si="82"/>
        <v>13745748372.01545</v>
      </c>
      <c r="AX257" s="189">
        <f t="shared" si="82"/>
        <v>13576338853.759718</v>
      </c>
      <c r="AY257" s="189">
        <f t="shared" si="82"/>
        <v>13408383534.498064</v>
      </c>
      <c r="AZ257" s="189">
        <f t="shared" si="82"/>
        <v>13241957414.691923</v>
      </c>
      <c r="BA257" s="189">
        <f t="shared" si="82"/>
        <v>13077126421.668503</v>
      </c>
      <c r="BB257" s="189">
        <f t="shared" si="82"/>
        <v>12913948177.602995</v>
      </c>
      <c r="BC257" s="189">
        <f t="shared" si="82"/>
        <v>12752472701.389889</v>
      </c>
      <c r="BD257" s="189">
        <f t="shared" si="82"/>
        <v>12592743050.825256</v>
      </c>
      <c r="BE257" s="189">
        <f t="shared" si="82"/>
        <v>12434795910.793455</v>
      </c>
      <c r="BF257" s="189">
        <f t="shared" si="82"/>
        <v>12278662132.519415</v>
      </c>
      <c r="BG257" s="189">
        <f t="shared" si="82"/>
        <v>12124367228.397001</v>
      </c>
      <c r="BH257" s="189">
        <f t="shared" si="82"/>
        <v>11971931826.422909</v>
      </c>
      <c r="BI257" s="189">
        <f t="shared" si="82"/>
        <v>11821372087.844051</v>
      </c>
      <c r="BJ257" s="189">
        <f t="shared" si="82"/>
        <v>11672700091.256063</v>
      </c>
      <c r="BK257" s="189">
        <f t="shared" si="82"/>
        <v>11525924186.064245</v>
      </c>
      <c r="BL257" s="189">
        <f t="shared" si="82"/>
        <v>11381049317.930035</v>
      </c>
      <c r="BM257" s="189">
        <f t="shared" si="82"/>
        <v>11238077328.570831</v>
      </c>
      <c r="BN257" s="1521">
        <f t="shared" si="82"/>
        <v>11097007232.054419</v>
      </c>
    </row>
    <row r="258" spans="1:66" hidden="1" x14ac:dyDescent="0.15">
      <c r="A258" s="1123"/>
      <c r="C258" s="1529"/>
      <c r="D258" s="274"/>
      <c r="E258" s="1675"/>
      <c r="F258" s="1604"/>
      <c r="G258" s="189"/>
      <c r="H258" s="189"/>
      <c r="I258" s="189"/>
      <c r="J258" s="189"/>
      <c r="K258" s="189"/>
      <c r="L258" s="189"/>
      <c r="M258" s="189"/>
      <c r="N258" s="189"/>
      <c r="O258" s="189"/>
      <c r="P258" s="189"/>
      <c r="Q258" s="189"/>
      <c r="R258" s="189"/>
      <c r="S258" s="189"/>
      <c r="T258" s="189"/>
      <c r="U258" s="189"/>
      <c r="V258" s="189"/>
      <c r="W258" s="189"/>
      <c r="X258" s="189"/>
      <c r="Y258" s="189"/>
      <c r="Z258" s="189"/>
      <c r="AA258" s="189"/>
      <c r="AB258" s="189"/>
      <c r="AC258" s="189"/>
      <c r="AD258" s="189"/>
      <c r="AE258" s="189"/>
      <c r="AF258" s="189"/>
      <c r="AG258" s="189"/>
      <c r="AH258" s="189"/>
      <c r="AI258" s="189"/>
      <c r="AJ258" s="189"/>
      <c r="AK258" s="189"/>
      <c r="AL258" s="189"/>
      <c r="AM258" s="189"/>
      <c r="AN258" s="189"/>
      <c r="AO258" s="189"/>
      <c r="AP258" s="189"/>
      <c r="AQ258" s="189"/>
      <c r="AR258" s="189"/>
      <c r="AS258" s="189"/>
      <c r="AT258" s="189"/>
      <c r="AU258" s="189"/>
      <c r="AV258" s="189"/>
      <c r="AW258" s="189"/>
      <c r="AX258" s="189"/>
      <c r="AY258" s="189"/>
      <c r="AZ258" s="189"/>
      <c r="BA258" s="189"/>
      <c r="BB258" s="189"/>
      <c r="BC258" s="189"/>
      <c r="BD258" s="189"/>
      <c r="BE258" s="189"/>
      <c r="BF258" s="189"/>
      <c r="BG258" s="189"/>
      <c r="BH258" s="189"/>
      <c r="BI258" s="189"/>
      <c r="BJ258" s="189"/>
      <c r="BK258" s="189"/>
      <c r="BL258" s="189"/>
      <c r="BM258" s="189"/>
      <c r="BN258" s="1521"/>
    </row>
    <row r="259" spans="1:66" hidden="1" x14ac:dyDescent="0.15">
      <c r="A259" s="1123"/>
      <c r="C259" s="1529"/>
      <c r="D259" s="274"/>
      <c r="E259" s="1675"/>
      <c r="F259" s="1604"/>
      <c r="G259" s="189">
        <f t="shared" ref="G259:BN259" si="83">F359</f>
        <v>-14047817860.754873</v>
      </c>
      <c r="H259" s="189">
        <f t="shared" si="83"/>
        <v>-13666123407.305082</v>
      </c>
      <c r="I259" s="189">
        <f t="shared" si="83"/>
        <v>-13463647213.022869</v>
      </c>
      <c r="J259" s="189">
        <f t="shared" si="83"/>
        <v>-13349497325.875343</v>
      </c>
      <c r="K259" s="189">
        <f t="shared" si="83"/>
        <v>-13290829653.895983</v>
      </c>
      <c r="L259" s="189">
        <f t="shared" si="83"/>
        <v>-13270914078.909126</v>
      </c>
      <c r="M259" s="189">
        <f t="shared" si="83"/>
        <v>-13279696640.861822</v>
      </c>
      <c r="N259" s="189">
        <f t="shared" si="83"/>
        <v>-13310510806.911072</v>
      </c>
      <c r="O259" s="189">
        <f t="shared" si="83"/>
        <v>-13358638850.446081</v>
      </c>
      <c r="P259" s="189">
        <f t="shared" si="83"/>
        <v>-13420585103.486017</v>
      </c>
      <c r="Q259" s="189">
        <f t="shared" si="83"/>
        <v>-13493669999.899931</v>
      </c>
      <c r="R259" s="189">
        <f t="shared" si="83"/>
        <v>-13575785745.822357</v>
      </c>
      <c r="S259" s="189">
        <f t="shared" si="83"/>
        <v>-13665240527.34837</v>
      </c>
      <c r="T259" s="189">
        <f t="shared" si="83"/>
        <v>-13760654488.208305</v>
      </c>
      <c r="U259" s="189">
        <f t="shared" si="83"/>
        <v>-13860887609.337845</v>
      </c>
      <c r="V259" s="189">
        <f t="shared" si="83"/>
        <v>-13964988114.502771</v>
      </c>
      <c r="W259" s="189">
        <f t="shared" si="83"/>
        <v>-14072154569.322899</v>
      </c>
      <c r="X259" s="189">
        <f t="shared" si="83"/>
        <v>-14181707401.170567</v>
      </c>
      <c r="Y259" s="189">
        <f t="shared" si="83"/>
        <v>-14293067074.798803</v>
      </c>
      <c r="Z259" s="189">
        <f t="shared" si="83"/>
        <v>-14405737080.090727</v>
      </c>
      <c r="AA259" s="189">
        <f t="shared" si="83"/>
        <v>-14519290470.373348</v>
      </c>
      <c r="AB259" s="189">
        <f t="shared" si="83"/>
        <v>-14633359068.018394</v>
      </c>
      <c r="AC259" s="189">
        <f t="shared" si="83"/>
        <v>-14747624706.182159</v>
      </c>
      <c r="AD259" s="189">
        <f t="shared" si="83"/>
        <v>-14861812047.403511</v>
      </c>
      <c r="AE259" s="189">
        <f t="shared" si="83"/>
        <v>-14975682639.318228</v>
      </c>
      <c r="AF259" s="189">
        <f t="shared" si="83"/>
        <v>-15089029952.415321</v>
      </c>
      <c r="AG259" s="189">
        <f t="shared" si="83"/>
        <v>-15201675205.725224</v>
      </c>
      <c r="AH259" s="189">
        <f t="shared" si="83"/>
        <v>-15313463830.89031</v>
      </c>
      <c r="AI259" s="189">
        <f t="shared" si="83"/>
        <v>-15424262458.089094</v>
      </c>
      <c r="AJ259" s="189">
        <f t="shared" si="83"/>
        <v>-15533956332.065517</v>
      </c>
      <c r="AK259" s="189">
        <f t="shared" si="83"/>
        <v>-15642447085.328157</v>
      </c>
      <c r="AL259" s="189">
        <f t="shared" si="83"/>
        <v>-15749650810.022018</v>
      </c>
      <c r="AM259" s="189">
        <f t="shared" si="83"/>
        <v>-15855496381.166573</v>
      </c>
      <c r="AN259" s="189">
        <f t="shared" si="83"/>
        <v>-15959923992.708977</v>
      </c>
      <c r="AO259" s="189">
        <f t="shared" si="83"/>
        <v>-16062883874.750574</v>
      </c>
      <c r="AP259" s="189">
        <f t="shared" si="83"/>
        <v>-16164335165.801497</v>
      </c>
      <c r="AQ259" s="189">
        <f t="shared" si="83"/>
        <v>-16264244918.324396</v>
      </c>
      <c r="AR259" s="189">
        <f t="shared" si="83"/>
        <v>-16362587219.385735</v>
      </c>
      <c r="AS259" s="189">
        <f t="shared" si="83"/>
        <v>-16459342411.12434</v>
      </c>
      <c r="AT259" s="189">
        <f t="shared" si="83"/>
        <v>-16554496398.111794</v>
      </c>
      <c r="AU259" s="189">
        <f t="shared" si="83"/>
        <v>-16648040030.624996</v>
      </c>
      <c r="AV259" s="189">
        <f t="shared" si="83"/>
        <v>-16739968554.461267</v>
      </c>
      <c r="AW259" s="189">
        <f t="shared" si="83"/>
        <v>-16830281119.265659</v>
      </c>
      <c r="AX259" s="189">
        <f t="shared" si="83"/>
        <v>-16918980338.459856</v>
      </c>
      <c r="AY259" s="189">
        <f t="shared" si="83"/>
        <v>-17006071894.802746</v>
      </c>
      <c r="AZ259" s="189">
        <f t="shared" si="83"/>
        <v>-17091564186.406517</v>
      </c>
      <c r="BA259" s="189">
        <f t="shared" si="83"/>
        <v>-17175468008.704971</v>
      </c>
      <c r="BB259" s="189">
        <f t="shared" si="83"/>
        <v>-17257796268.443279</v>
      </c>
      <c r="BC259" s="189">
        <f t="shared" si="83"/>
        <v>-17338563726.247631</v>
      </c>
      <c r="BD259" s="189">
        <f t="shared" si="83"/>
        <v>-17417786764.752716</v>
      </c>
      <c r="BE259" s="189">
        <f t="shared" si="83"/>
        <v>-17495483179.626026</v>
      </c>
      <c r="BF259" s="189">
        <f t="shared" si="83"/>
        <v>-17571671991.139702</v>
      </c>
      <c r="BG259" s="189">
        <f t="shared" si="83"/>
        <v>-17646373274.210751</v>
      </c>
      <c r="BH259" s="189">
        <f t="shared" si="83"/>
        <v>-17719608005.065193</v>
      </c>
      <c r="BI259" s="189">
        <f t="shared" si="83"/>
        <v>-17791397922.886204</v>
      </c>
      <c r="BJ259" s="189">
        <f t="shared" si="83"/>
        <v>-17861765404.985184</v>
      </c>
      <c r="BK259" s="189">
        <f t="shared" si="83"/>
        <v>-17930733354.191319</v>
      </c>
      <c r="BL259" s="189">
        <f t="shared" si="83"/>
        <v>-17998325097.292908</v>
      </c>
      <c r="BM259" s="189">
        <f t="shared" si="83"/>
        <v>-18064564293.485027</v>
      </c>
      <c r="BN259" s="1521">
        <f t="shared" si="83"/>
        <v>-18129474851.88512</v>
      </c>
    </row>
    <row r="260" spans="1:66" hidden="1" x14ac:dyDescent="0.15">
      <c r="A260" s="1123"/>
      <c r="C260" s="1529"/>
      <c r="D260" s="274"/>
      <c r="E260" s="1675"/>
      <c r="F260" s="1604"/>
      <c r="G260" s="189">
        <f t="shared" ref="G260:BN260" si="84">F360</f>
        <v>-12111394789.603971</v>
      </c>
      <c r="H260" s="189">
        <f t="shared" si="84"/>
        <v>-11804252624.39349</v>
      </c>
      <c r="I260" s="189">
        <f t="shared" si="84"/>
        <v>-11632327699.575932</v>
      </c>
      <c r="J260" s="189">
        <f t="shared" si="84"/>
        <v>-11530433304.726177</v>
      </c>
      <c r="K260" s="189">
        <f t="shared" si="84"/>
        <v>-11473933850.693283</v>
      </c>
      <c r="L260" s="189">
        <f t="shared" si="84"/>
        <v>-11449905667.016586</v>
      </c>
      <c r="M260" s="189">
        <f t="shared" si="84"/>
        <v>-11450406234.343491</v>
      </c>
      <c r="N260" s="189">
        <f t="shared" si="84"/>
        <v>-11470071852.95129</v>
      </c>
      <c r="O260" s="189">
        <f t="shared" si="84"/>
        <v>-11505047227.74258</v>
      </c>
      <c r="P260" s="189">
        <f t="shared" si="84"/>
        <v>-11552436472.595692</v>
      </c>
      <c r="Q260" s="189">
        <f t="shared" si="84"/>
        <v>-11609992444.700212</v>
      </c>
      <c r="R260" s="189">
        <f t="shared" si="84"/>
        <v>-11675927626.878862</v>
      </c>
      <c r="S260" s="189">
        <f t="shared" si="84"/>
        <v>-11748792305.585724</v>
      </c>
      <c r="T260" s="189">
        <f t="shared" si="84"/>
        <v>-11827392474.721981</v>
      </c>
      <c r="U260" s="189">
        <f t="shared" si="84"/>
        <v>-11910732431.441416</v>
      </c>
      <c r="V260" s="189">
        <f t="shared" si="84"/>
        <v>-11997973385.045301</v>
      </c>
      <c r="W260" s="189">
        <f t="shared" si="84"/>
        <v>-12088402826.842196</v>
      </c>
      <c r="X260" s="189">
        <f t="shared" si="84"/>
        <v>-12181411353.9083</v>
      </c>
      <c r="Y260" s="189">
        <f t="shared" si="84"/>
        <v>-12276474792.596561</v>
      </c>
      <c r="Z260" s="189">
        <f t="shared" si="84"/>
        <v>-12373140176.867149</v>
      </c>
      <c r="AA260" s="189">
        <f t="shared" si="84"/>
        <v>-12471014587.073013</v>
      </c>
      <c r="AB260" s="189">
        <f t="shared" si="84"/>
        <v>-12569756149.258202</v>
      </c>
      <c r="AC260" s="189">
        <f t="shared" si="84"/>
        <v>-12669066692.277138</v>
      </c>
      <c r="AD260" s="189">
        <f t="shared" si="84"/>
        <v>-12768685695.157907</v>
      </c>
      <c r="AE260" s="189">
        <f t="shared" si="84"/>
        <v>-12868385251.545481</v>
      </c>
      <c r="AF260" s="189">
        <f t="shared" si="84"/>
        <v>-12967965845.227556</v>
      </c>
      <c r="AG260" s="189">
        <f t="shared" si="84"/>
        <v>-13067252779.313118</v>
      </c>
      <c r="AH260" s="189">
        <f t="shared" si="84"/>
        <v>-13166093137.27701</v>
      </c>
      <c r="AI260" s="189">
        <f t="shared" si="84"/>
        <v>-13264353180.599352</v>
      </c>
      <c r="AJ260" s="189">
        <f t="shared" si="84"/>
        <v>-13361916107.701399</v>
      </c>
      <c r="AK260" s="189">
        <f t="shared" si="84"/>
        <v>-13458680114.097828</v>
      </c>
      <c r="AL260" s="189">
        <f t="shared" si="84"/>
        <v>-13554556705.405146</v>
      </c>
      <c r="AM260" s="189">
        <f t="shared" si="84"/>
        <v>-13649469223.960726</v>
      </c>
      <c r="AN260" s="189">
        <f t="shared" si="84"/>
        <v>-13743351556.961313</v>
      </c>
      <c r="AO260" s="189">
        <f t="shared" si="84"/>
        <v>-13836146999.693613</v>
      </c>
      <c r="AP260" s="189">
        <f t="shared" si="84"/>
        <v>-13927807251.949406</v>
      </c>
      <c r="AQ260" s="189">
        <f t="shared" si="84"/>
        <v>-14018291529.351736</v>
      </c>
      <c r="AR260" s="189">
        <f t="shared" si="84"/>
        <v>-14107565774.261297</v>
      </c>
      <c r="AS260" s="189">
        <f t="shared" si="84"/>
        <v>-14195601953.330671</v>
      </c>
      <c r="AT260" s="189">
        <f t="shared" si="84"/>
        <v>-14282377430.741329</v>
      </c>
      <c r="AU260" s="189">
        <f t="shared" si="84"/>
        <v>-14367874407.78146</v>
      </c>
      <c r="AV260" s="189">
        <f t="shared" si="84"/>
        <v>-14452079420.769287</v>
      </c>
      <c r="AW260" s="189">
        <f t="shared" si="84"/>
        <v>-14534982890.449755</v>
      </c>
      <c r="AX260" s="189">
        <f t="shared" si="84"/>
        <v>-14616578716.933908</v>
      </c>
      <c r="AY260" s="189">
        <f t="shared" si="84"/>
        <v>-14696863915.043234</v>
      </c>
      <c r="AZ260" s="189">
        <f t="shared" si="84"/>
        <v>-14775838285.592031</v>
      </c>
      <c r="BA260" s="189">
        <f t="shared" si="84"/>
        <v>-14853504118.710873</v>
      </c>
      <c r="BB260" s="189">
        <f t="shared" si="84"/>
        <v>-14929865925.800415</v>
      </c>
      <c r="BC260" s="189">
        <f t="shared" si="84"/>
        <v>-15004930197.12129</v>
      </c>
      <c r="BD260" s="189">
        <f t="shared" si="84"/>
        <v>-15078705182.383707</v>
      </c>
      <c r="BE260" s="189">
        <f t="shared" si="84"/>
        <v>-15151200692.009235</v>
      </c>
      <c r="BF260" s="189">
        <f t="shared" si="84"/>
        <v>-15222427917.004461</v>
      </c>
      <c r="BG260" s="189">
        <f t="shared" si="84"/>
        <v>-15292399265.618299</v>
      </c>
      <c r="BH260" s="189">
        <f t="shared" si="84"/>
        <v>-15361128215.156862</v>
      </c>
      <c r="BI260" s="189">
        <f t="shared" si="84"/>
        <v>-15428629177.506363</v>
      </c>
      <c r="BJ260" s="189">
        <f t="shared" si="84"/>
        <v>-15494917377.069183</v>
      </c>
      <c r="BK260" s="189">
        <f t="shared" si="84"/>
        <v>-15560008739.954113</v>
      </c>
      <c r="BL260" s="189">
        <f t="shared" si="84"/>
        <v>-15623919793.38139</v>
      </c>
      <c r="BM260" s="189">
        <f t="shared" si="84"/>
        <v>-15686667574.368771</v>
      </c>
      <c r="BN260" s="1521">
        <f t="shared" si="84"/>
        <v>-15748269546.858326</v>
      </c>
    </row>
    <row r="261" spans="1:66" hidden="1" x14ac:dyDescent="0.15">
      <c r="A261" s="1123"/>
      <c r="C261" s="1529"/>
      <c r="D261" s="274"/>
      <c r="E261" s="1675"/>
      <c r="F261" s="1604"/>
      <c r="G261" s="189">
        <f t="shared" ref="G261:BN261" si="85">F361</f>
        <v>-9784636210.7620201</v>
      </c>
      <c r="H261" s="189">
        <f t="shared" si="85"/>
        <v>-9567074250.8369541</v>
      </c>
      <c r="I261" s="189">
        <f t="shared" si="85"/>
        <v>-9440149937.7238827</v>
      </c>
      <c r="J261" s="189">
        <f t="shared" si="85"/>
        <v>-9362363979.3435841</v>
      </c>
      <c r="K261" s="189">
        <f t="shared" si="85"/>
        <v>-9317356371.902401</v>
      </c>
      <c r="L261" s="189">
        <f t="shared" si="85"/>
        <v>-9296303088.3599186</v>
      </c>
      <c r="M261" s="189">
        <f t="shared" si="85"/>
        <v>-9293665417.0317326</v>
      </c>
      <c r="N261" s="189">
        <f t="shared" si="85"/>
        <v>-9305638214.2883968</v>
      </c>
      <c r="O261" s="189">
        <f t="shared" si="85"/>
        <v>-9329446372.9992905</v>
      </c>
      <c r="P261" s="189">
        <f t="shared" si="85"/>
        <v>-9362978796.7726517</v>
      </c>
      <c r="Q261" s="189">
        <f t="shared" si="85"/>
        <v>-9404578720.968895</v>
      </c>
      <c r="R261" s="189">
        <f t="shared" si="85"/>
        <v>-9452914689.1731033</v>
      </c>
      <c r="S261" s="189">
        <f t="shared" si="85"/>
        <v>-9506896636.2300491</v>
      </c>
      <c r="T261" s="189">
        <f t="shared" si="85"/>
        <v>-9565618838.8415413</v>
      </c>
      <c r="U261" s="189">
        <f t="shared" si="85"/>
        <v>-9628319702.551096</v>
      </c>
      <c r="V261" s="189">
        <f t="shared" si="85"/>
        <v>-9694352549.160553</v>
      </c>
      <c r="W261" s="189">
        <f t="shared" si="85"/>
        <v>-9763163847.7565765</v>
      </c>
      <c r="X261" s="189">
        <f t="shared" si="85"/>
        <v>-9834276635.0401917</v>
      </c>
      <c r="Y261" s="189">
        <f t="shared" si="85"/>
        <v>-9907277647.5854034</v>
      </c>
      <c r="Z261" s="189">
        <f t="shared" si="85"/>
        <v>-9981807169.398119</v>
      </c>
      <c r="AA261" s="189">
        <f t="shared" si="85"/>
        <v>-10057550905.23489</v>
      </c>
      <c r="AB261" s="189">
        <f t="shared" si="85"/>
        <v>-10134233391.846123</v>
      </c>
      <c r="AC261" s="189">
        <f t="shared" si="85"/>
        <v>-10211612595.099215</v>
      </c>
      <c r="AD261" s="189">
        <f t="shared" si="85"/>
        <v>-10289475434.381325</v>
      </c>
      <c r="AE261" s="189">
        <f t="shared" si="85"/>
        <v>-10367634041.26255</v>
      </c>
      <c r="AF261" s="189">
        <f t="shared" si="85"/>
        <v>-10445922606.250515</v>
      </c>
      <c r="AG261" s="189">
        <f t="shared" si="85"/>
        <v>-10524194701.479391</v>
      </c>
      <c r="AH261" s="189">
        <f t="shared" si="85"/>
        <v>-10602320992.233023</v>
      </c>
      <c r="AI261" s="189">
        <f t="shared" si="85"/>
        <v>-10680187268.910318</v>
      </c>
      <c r="AJ261" s="189">
        <f t="shared" si="85"/>
        <v>-10757692745.183138</v>
      </c>
      <c r="AK261" s="189">
        <f t="shared" si="85"/>
        <v>-10834748578.9093</v>
      </c>
      <c r="AL261" s="189">
        <f t="shared" si="85"/>
        <v>-10911276580.71743</v>
      </c>
      <c r="AM261" s="189">
        <f t="shared" si="85"/>
        <v>-10987208081.69845</v>
      </c>
      <c r="AN261" s="189">
        <f t="shared" si="85"/>
        <v>-11062482936.770449</v>
      </c>
      <c r="AO261" s="189">
        <f t="shared" si="85"/>
        <v>-11137048644.358614</v>
      </c>
      <c r="AP261" s="189">
        <f t="shared" si="85"/>
        <v>-11210859566.293381</v>
      </c>
      <c r="AQ261" s="189">
        <f t="shared" si="85"/>
        <v>-11283876234.459724</v>
      </c>
      <c r="AR261" s="189">
        <f t="shared" si="85"/>
        <v>-11356064732.865828</v>
      </c>
      <c r="AS261" s="189">
        <f t="shared" si="85"/>
        <v>-11427396145.544579</v>
      </c>
      <c r="AT261" s="189">
        <f t="shared" si="85"/>
        <v>-11497846062.136625</v>
      </c>
      <c r="AU261" s="189">
        <f t="shared" si="85"/>
        <v>-11567394134.190912</v>
      </c>
      <c r="AV261" s="189">
        <f t="shared" si="85"/>
        <v>-11636023676.206169</v>
      </c>
      <c r="AW261" s="189">
        <f t="shared" si="85"/>
        <v>-11703721306.262537</v>
      </c>
      <c r="AX261" s="189">
        <f t="shared" si="85"/>
        <v>-11770476621.786316</v>
      </c>
      <c r="AY261" s="189">
        <f t="shared" si="85"/>
        <v>-11836281906.576601</v>
      </c>
      <c r="AZ261" s="189">
        <f t="shared" si="85"/>
        <v>-11901131865.719286</v>
      </c>
      <c r="BA261" s="189">
        <f t="shared" si="85"/>
        <v>-11965023385.436987</v>
      </c>
      <c r="BB261" s="189">
        <f t="shared" si="85"/>
        <v>-12027955315.285116</v>
      </c>
      <c r="BC261" s="189">
        <f t="shared" si="85"/>
        <v>-12089928270.414864</v>
      </c>
      <c r="BD261" s="189">
        <f t="shared" si="85"/>
        <v>-12150944451.891314</v>
      </c>
      <c r="BE261" s="189">
        <f t="shared" si="85"/>
        <v>-12211007483.286221</v>
      </c>
      <c r="BF261" s="189">
        <f t="shared" si="85"/>
        <v>-12270122261.965515</v>
      </c>
      <c r="BG261" s="189">
        <f t="shared" si="85"/>
        <v>-12328294823.66622</v>
      </c>
      <c r="BH261" s="189">
        <f t="shared" si="85"/>
        <v>-12385532219.109812</v>
      </c>
      <c r="BI261" s="189">
        <f t="shared" si="85"/>
        <v>-12441842401.532421</v>
      </c>
      <c r="BJ261" s="189">
        <f t="shared" si="85"/>
        <v>-12497234124.129377</v>
      </c>
      <c r="BK261" s="189">
        <f t="shared" si="85"/>
        <v>-12551716846.514643</v>
      </c>
      <c r="BL261" s="189">
        <f t="shared" si="85"/>
        <v>-12605300649.386633</v>
      </c>
      <c r="BM261" s="189">
        <f t="shared" si="85"/>
        <v>-12657996156.672335</v>
      </c>
      <c r="BN261" s="1521">
        <f t="shared" si="85"/>
        <v>-12709814464.49299</v>
      </c>
    </row>
    <row r="262" spans="1:66" ht="6" hidden="1" customHeight="1" x14ac:dyDescent="0.15">
      <c r="A262" s="1123"/>
      <c r="C262" s="1529"/>
      <c r="D262" s="274"/>
      <c r="E262" s="1675"/>
      <c r="F262" s="1604"/>
      <c r="G262" s="189"/>
      <c r="H262" s="189"/>
      <c r="I262" s="189"/>
      <c r="J262" s="189"/>
      <c r="K262" s="189"/>
      <c r="L262" s="189"/>
      <c r="M262" s="189"/>
      <c r="N262" s="189"/>
      <c r="O262" s="189"/>
      <c r="P262" s="189"/>
      <c r="Q262" s="189"/>
      <c r="R262" s="189"/>
      <c r="S262" s="189"/>
      <c r="T262" s="189"/>
      <c r="U262" s="189"/>
      <c r="V262" s="189"/>
      <c r="W262" s="189"/>
      <c r="X262" s="189"/>
      <c r="Y262" s="189"/>
      <c r="Z262" s="189"/>
      <c r="AA262" s="189"/>
      <c r="AB262" s="189"/>
      <c r="AC262" s="189"/>
      <c r="AD262" s="189"/>
      <c r="AE262" s="189"/>
      <c r="AF262" s="189"/>
      <c r="AG262" s="189"/>
      <c r="AH262" s="189"/>
      <c r="AI262" s="189"/>
      <c r="AJ262" s="189"/>
      <c r="AK262" s="189"/>
      <c r="AL262" s="189"/>
      <c r="AM262" s="189"/>
      <c r="AN262" s="189"/>
      <c r="AO262" s="189"/>
      <c r="AP262" s="189"/>
      <c r="AQ262" s="189"/>
      <c r="AR262" s="189"/>
      <c r="AS262" s="189"/>
      <c r="AT262" s="189"/>
      <c r="AU262" s="189"/>
      <c r="AV262" s="189"/>
      <c r="AW262" s="189"/>
      <c r="AX262" s="189"/>
      <c r="AY262" s="189"/>
      <c r="AZ262" s="189"/>
      <c r="BA262" s="189"/>
      <c r="BB262" s="189"/>
      <c r="BC262" s="189"/>
      <c r="BD262" s="189"/>
      <c r="BE262" s="189"/>
      <c r="BF262" s="189"/>
      <c r="BG262" s="189"/>
      <c r="BH262" s="189"/>
      <c r="BI262" s="189"/>
      <c r="BJ262" s="189"/>
      <c r="BK262" s="189"/>
      <c r="BL262" s="189"/>
      <c r="BM262" s="189"/>
      <c r="BN262" s="1521"/>
    </row>
    <row r="263" spans="1:66" hidden="1" x14ac:dyDescent="0.15">
      <c r="A263" s="1123"/>
      <c r="C263" s="1529"/>
      <c r="D263" s="274"/>
      <c r="E263" s="1675"/>
      <c r="F263" s="1604"/>
      <c r="G263" s="189">
        <f t="shared" ref="G263:BN263" si="86">F363</f>
        <v>4701027724.941761</v>
      </c>
      <c r="H263" s="189">
        <f t="shared" si="86"/>
        <v>6111698121.6974306</v>
      </c>
      <c r="I263" s="189">
        <f t="shared" si="86"/>
        <v>6953373385.7972069</v>
      </c>
      <c r="J263" s="189">
        <f t="shared" si="86"/>
        <v>7510715705.2341118</v>
      </c>
      <c r="K263" s="189">
        <f t="shared" si="86"/>
        <v>7886781334.4630861</v>
      </c>
      <c r="L263" s="189">
        <f t="shared" si="86"/>
        <v>8134204618.2584038</v>
      </c>
      <c r="M263" s="189">
        <f t="shared" si="86"/>
        <v>8284723166.7399187</v>
      </c>
      <c r="N263" s="189">
        <f t="shared" si="86"/>
        <v>8359466571.1687241</v>
      </c>
      <c r="O263" s="189">
        <f t="shared" si="86"/>
        <v>8373457325.7355042</v>
      </c>
      <c r="P263" s="189">
        <f t="shared" si="86"/>
        <v>8337884749.508687</v>
      </c>
      <c r="Q263" s="189">
        <f t="shared" si="86"/>
        <v>8261375349.2427053</v>
      </c>
      <c r="R263" s="189">
        <f t="shared" si="86"/>
        <v>8150757541.9459887</v>
      </c>
      <c r="S263" s="189">
        <f t="shared" si="86"/>
        <v>8011549388.0610247</v>
      </c>
      <c r="T263" s="189">
        <f t="shared" si="86"/>
        <v>7848284356.5109797</v>
      </c>
      <c r="U263" s="189">
        <f t="shared" si="86"/>
        <v>7664737276.3163261</v>
      </c>
      <c r="V263" s="189">
        <f t="shared" si="86"/>
        <v>7464086062.8196373</v>
      </c>
      <c r="W263" s="189">
        <f t="shared" si="86"/>
        <v>7249030593.8988876</v>
      </c>
      <c r="X263" s="189">
        <f t="shared" si="86"/>
        <v>7021882102.5647545</v>
      </c>
      <c r="Y263" s="189">
        <f t="shared" si="86"/>
        <v>6784631736.7195969</v>
      </c>
      <c r="Z263" s="189">
        <f t="shared" si="86"/>
        <v>6539004053.956542</v>
      </c>
      <c r="AA263" s="189">
        <f t="shared" si="86"/>
        <v>6286499398.4036827</v>
      </c>
      <c r="AB263" s="189">
        <f t="shared" si="86"/>
        <v>6028427923.2144308</v>
      </c>
      <c r="AC263" s="189">
        <f t="shared" si="86"/>
        <v>5765937233.5423622</v>
      </c>
      <c r="AD263" s="189">
        <f t="shared" si="86"/>
        <v>5500035087.1647491</v>
      </c>
      <c r="AE263" s="189">
        <f t="shared" si="86"/>
        <v>5231608215.9452562</v>
      </c>
      <c r="AF263" s="189">
        <f t="shared" si="86"/>
        <v>4961438066.4437046</v>
      </c>
      <c r="AG263" s="189">
        <f t="shared" si="86"/>
        <v>4690214067.2502518</v>
      </c>
      <c r="AH263" s="189">
        <f t="shared" si="86"/>
        <v>4418544891.2078056</v>
      </c>
      <c r="AI263" s="189">
        <f t="shared" si="86"/>
        <v>4146968077.3735061</v>
      </c>
      <c r="AJ263" s="189">
        <f t="shared" si="86"/>
        <v>3875958300.0375853</v>
      </c>
      <c r="AK263" s="189">
        <f t="shared" si="86"/>
        <v>3605934513.2517152</v>
      </c>
      <c r="AL263" s="189">
        <f t="shared" si="86"/>
        <v>3337266154.1414762</v>
      </c>
      <c r="AM263" s="189">
        <f t="shared" si="86"/>
        <v>3070278553.2576604</v>
      </c>
      <c r="AN263" s="189">
        <f t="shared" si="86"/>
        <v>2805257672.8215318</v>
      </c>
      <c r="AO263" s="189">
        <f t="shared" si="86"/>
        <v>2542454272.0950675</v>
      </c>
      <c r="AP263" s="189">
        <f t="shared" si="86"/>
        <v>2282087581.9022589</v>
      </c>
      <c r="AQ263" s="189">
        <f t="shared" si="86"/>
        <v>2024348556.534276</v>
      </c>
      <c r="AR263" s="189">
        <f t="shared" si="86"/>
        <v>1769402760.1339557</v>
      </c>
      <c r="AS263" s="189">
        <f t="shared" si="86"/>
        <v>1517392935.6017039</v>
      </c>
      <c r="AT263" s="189">
        <f t="shared" si="86"/>
        <v>1268441296.658814</v>
      </c>
      <c r="AU263" s="189">
        <f t="shared" si="86"/>
        <v>1022651577.6094095</v>
      </c>
      <c r="AV263" s="189">
        <f t="shared" si="86"/>
        <v>780110870.29808974</v>
      </c>
      <c r="AW263" s="189">
        <f t="shared" si="86"/>
        <v>540891273.56343067</v>
      </c>
      <c r="AX263" s="189">
        <f t="shared" si="86"/>
        <v>305051376.97769344</v>
      </c>
      <c r="AY263" s="189">
        <f t="shared" si="86"/>
        <v>72637597.713787735</v>
      </c>
      <c r="AZ263" s="189">
        <f t="shared" si="86"/>
        <v>-156314613.1091491</v>
      </c>
      <c r="BA263" s="189">
        <f t="shared" si="86"/>
        <v>-381779680.36104751</v>
      </c>
      <c r="BB263" s="189">
        <f t="shared" si="86"/>
        <v>-603740918.67364538</v>
      </c>
      <c r="BC263" s="189">
        <f t="shared" si="86"/>
        <v>-822189639.14324403</v>
      </c>
      <c r="BD263" s="189">
        <f t="shared" si="86"/>
        <v>-1037124339.3738456</v>
      </c>
      <c r="BE263" s="189">
        <f t="shared" si="86"/>
        <v>-1248549968.4056945</v>
      </c>
      <c r="BF263" s="189">
        <f t="shared" si="86"/>
        <v>-1456477259.0545633</v>
      </c>
      <c r="BG263" s="189">
        <f t="shared" si="86"/>
        <v>-1660922121.0368733</v>
      </c>
      <c r="BH263" s="189">
        <f t="shared" si="86"/>
        <v>-1861905088.9946373</v>
      </c>
      <c r="BI263" s="189">
        <f t="shared" si="86"/>
        <v>-2059450820.1786072</v>
      </c>
      <c r="BJ263" s="189">
        <f t="shared" si="86"/>
        <v>-2253587637.1116533</v>
      </c>
      <c r="BK263" s="189">
        <f t="shared" si="86"/>
        <v>-2444347111.048708</v>
      </c>
      <c r="BL263" s="189">
        <f t="shared" si="86"/>
        <v>-2631763682.4843016</v>
      </c>
      <c r="BM263" s="189">
        <f t="shared" si="86"/>
        <v>-2815874315.3419027</v>
      </c>
      <c r="BN263" s="1521">
        <f t="shared" si="86"/>
        <v>-2996718181.8179121</v>
      </c>
    </row>
    <row r="264" spans="1:66" hidden="1" x14ac:dyDescent="0.15">
      <c r="A264" s="1123"/>
      <c r="C264" s="1529"/>
      <c r="D264" s="274"/>
      <c r="E264" s="1675"/>
      <c r="F264" s="1604"/>
      <c r="G264" s="189">
        <f t="shared" ref="G264:BN264" si="87">F364</f>
        <v>10758821824.531492</v>
      </c>
      <c r="H264" s="189">
        <f t="shared" si="87"/>
        <v>11936267148.452957</v>
      </c>
      <c r="I264" s="189">
        <f t="shared" si="87"/>
        <v>12682367585.617846</v>
      </c>
      <c r="J264" s="189">
        <f t="shared" si="87"/>
        <v>13201370530.754232</v>
      </c>
      <c r="K264" s="189">
        <f t="shared" si="87"/>
        <v>13570653232.182762</v>
      </c>
      <c r="L264" s="189">
        <f t="shared" si="87"/>
        <v>13830942163.483732</v>
      </c>
      <c r="M264" s="189">
        <f t="shared" si="87"/>
        <v>14007369625.634171</v>
      </c>
      <c r="N264" s="189">
        <f t="shared" si="87"/>
        <v>14116989502.005482</v>
      </c>
      <c r="O264" s="189">
        <f t="shared" si="87"/>
        <v>14172126305.850742</v>
      </c>
      <c r="P264" s="189">
        <f t="shared" si="87"/>
        <v>14182093033.309986</v>
      </c>
      <c r="Q264" s="189">
        <f t="shared" si="87"/>
        <v>14154163422.995846</v>
      </c>
      <c r="R264" s="189">
        <f t="shared" si="87"/>
        <v>14094163956.82271</v>
      </c>
      <c r="S264" s="189">
        <f t="shared" si="87"/>
        <v>14006855322.452202</v>
      </c>
      <c r="T264" s="189">
        <f t="shared" si="87"/>
        <v>13896189585.866606</v>
      </c>
      <c r="U264" s="189">
        <f t="shared" si="87"/>
        <v>13765490105.564524</v>
      </c>
      <c r="V264" s="189">
        <f t="shared" si="87"/>
        <v>13617581339.464678</v>
      </c>
      <c r="W264" s="189">
        <f t="shared" si="87"/>
        <v>13454884975.456177</v>
      </c>
      <c r="X264" s="189">
        <f t="shared" si="87"/>
        <v>13279492731.700731</v>
      </c>
      <c r="Y264" s="189">
        <f t="shared" si="87"/>
        <v>13093222566.068865</v>
      </c>
      <c r="Z264" s="189">
        <f t="shared" si="87"/>
        <v>12897662815.377899</v>
      </c>
      <c r="AA264" s="189">
        <f t="shared" si="87"/>
        <v>12694207375.573189</v>
      </c>
      <c r="AB264" s="189">
        <f t="shared" si="87"/>
        <v>12484084112.918787</v>
      </c>
      <c r="AC264" s="189">
        <f t="shared" si="87"/>
        <v>12268378079.181076</v>
      </c>
      <c r="AD264" s="189">
        <f t="shared" si="87"/>
        <v>12048050681.088171</v>
      </c>
      <c r="AE264" s="189">
        <f t="shared" si="87"/>
        <v>11823955658.977657</v>
      </c>
      <c r="AF264" s="189">
        <f t="shared" si="87"/>
        <v>11596852519.410789</v>
      </c>
      <c r="AG264" s="189">
        <f t="shared" si="87"/>
        <v>11367417914.582254</v>
      </c>
      <c r="AH264" s="189">
        <f t="shared" si="87"/>
        <v>11136255349.837664</v>
      </c>
      <c r="AI264" s="189">
        <f t="shared" si="87"/>
        <v>10903903517.648918</v>
      </c>
      <c r="AJ264" s="189">
        <f t="shared" si="87"/>
        <v>10670843493.903959</v>
      </c>
      <c r="AK264" s="189">
        <f t="shared" si="87"/>
        <v>10437504984.747677</v>
      </c>
      <c r="AL264" s="189">
        <f t="shared" si="87"/>
        <v>10204271775.53651</v>
      </c>
      <c r="AM264" s="189">
        <f t="shared" si="87"/>
        <v>9971486504.9444008</v>
      </c>
      <c r="AN264" s="189">
        <f t="shared" si="87"/>
        <v>9739454864.8663578</v>
      </c>
      <c r="AO264" s="189">
        <f t="shared" si="87"/>
        <v>9508449309.0379658</v>
      </c>
      <c r="AP264" s="189">
        <f t="shared" si="87"/>
        <v>9278712339.1400814</v>
      </c>
      <c r="AQ264" s="189">
        <f t="shared" si="87"/>
        <v>9050459425.7802963</v>
      </c>
      <c r="AR264" s="189">
        <f t="shared" si="87"/>
        <v>8823881612.5285835</v>
      </c>
      <c r="AS264" s="189">
        <f t="shared" si="87"/>
        <v>8599147843.6728058</v>
      </c>
      <c r="AT264" s="189">
        <f t="shared" si="87"/>
        <v>8376407050.1974316</v>
      </c>
      <c r="AU264" s="189">
        <f t="shared" si="87"/>
        <v>8155790023.4033575</v>
      </c>
      <c r="AV264" s="189">
        <f t="shared" si="87"/>
        <v>7937411101.3665857</v>
      </c>
      <c r="AW264" s="189">
        <f t="shared" si="87"/>
        <v>7721369689.912652</v>
      </c>
      <c r="AX264" s="189">
        <f t="shared" si="87"/>
        <v>7507751636.8315926</v>
      </c>
      <c r="AY264" s="189">
        <f t="shared" si="87"/>
        <v>7296630475.5710793</v>
      </c>
      <c r="AZ264" s="189">
        <f t="shared" si="87"/>
        <v>7088068552.5404415</v>
      </c>
      <c r="BA264" s="189">
        <f t="shared" si="87"/>
        <v>6882118050.3691549</v>
      </c>
      <c r="BB264" s="189">
        <f t="shared" si="87"/>
        <v>6678821917.9363842</v>
      </c>
      <c r="BC264" s="189">
        <f t="shared" si="87"/>
        <v>6478214716.6797962</v>
      </c>
      <c r="BD264" s="189">
        <f t="shared" si="87"/>
        <v>6280323391.5666323</v>
      </c>
      <c r="BE264" s="189">
        <f t="shared" si="87"/>
        <v>6085167974.138813</v>
      </c>
      <c r="BF264" s="189">
        <f t="shared" si="87"/>
        <v>5892762224.2027464</v>
      </c>
      <c r="BG264" s="189">
        <f t="shared" si="87"/>
        <v>5703114216.0036926</v>
      </c>
      <c r="BH264" s="189">
        <f t="shared" si="87"/>
        <v>5516226874.0875759</v>
      </c>
      <c r="BI264" s="189">
        <f t="shared" si="87"/>
        <v>5332098463.496295</v>
      </c>
      <c r="BJ264" s="189">
        <f t="shared" si="87"/>
        <v>5150723038.4544468</v>
      </c>
      <c r="BK264" s="189">
        <f t="shared" si="87"/>
        <v>4972090853.2762432</v>
      </c>
      <c r="BL264" s="189">
        <f t="shared" si="87"/>
        <v>4796188738.8431826</v>
      </c>
      <c r="BM264" s="189">
        <f t="shared" si="87"/>
        <v>4623000447.6688547</v>
      </c>
      <c r="BN264" s="1521">
        <f t="shared" si="87"/>
        <v>4452506970.2712631</v>
      </c>
    </row>
    <row r="265" spans="1:66" hidden="1" x14ac:dyDescent="0.15">
      <c r="A265" s="1123"/>
      <c r="C265" s="1529"/>
      <c r="D265" s="274"/>
      <c r="E265" s="1675"/>
      <c r="F265" s="1604"/>
      <c r="G265" s="189">
        <f t="shared" ref="G265:BN265" si="88">F365</f>
        <v>18037718982.940819</v>
      </c>
      <c r="H265" s="189">
        <f t="shared" si="88"/>
        <v>18934926766.263523</v>
      </c>
      <c r="I265" s="189">
        <f t="shared" si="88"/>
        <v>19540249888.737904</v>
      </c>
      <c r="J265" s="189">
        <f t="shared" si="88"/>
        <v>19983833393.582142</v>
      </c>
      <c r="K265" s="189">
        <f t="shared" si="88"/>
        <v>20317165665.833397</v>
      </c>
      <c r="L265" s="189">
        <f t="shared" si="88"/>
        <v>20568148091.366901</v>
      </c>
      <c r="M265" s="189">
        <f t="shared" si="88"/>
        <v>20754393038.080051</v>
      </c>
      <c r="N265" s="189">
        <f t="shared" si="88"/>
        <v>20888078692.474968</v>
      </c>
      <c r="O265" s="189">
        <f t="shared" si="88"/>
        <v>20978150370.154625</v>
      </c>
      <c r="P265" s="189">
        <f t="shared" si="88"/>
        <v>21031465976.392761</v>
      </c>
      <c r="Q265" s="189">
        <f t="shared" si="88"/>
        <v>21053452344.829117</v>
      </c>
      <c r="R265" s="189">
        <f t="shared" si="88"/>
        <v>21048509243.228428</v>
      </c>
      <c r="S265" s="189">
        <f t="shared" si="88"/>
        <v>21020272255.998024</v>
      </c>
      <c r="T265" s="189">
        <f t="shared" si="88"/>
        <v>20971791601.856209</v>
      </c>
      <c r="U265" s="189">
        <f t="shared" si="88"/>
        <v>20905658268.135838</v>
      </c>
      <c r="V265" s="189">
        <f t="shared" si="88"/>
        <v>20824095719.104126</v>
      </c>
      <c r="W265" s="189">
        <f t="shared" si="88"/>
        <v>20729028305.750759</v>
      </c>
      <c r="X265" s="189">
        <f t="shared" si="88"/>
        <v>20622133429.764061</v>
      </c>
      <c r="Y265" s="189">
        <f t="shared" si="88"/>
        <v>20504882083.884518</v>
      </c>
      <c r="Z265" s="189">
        <f t="shared" si="88"/>
        <v>20378570886.871925</v>
      </c>
      <c r="AA265" s="189">
        <f t="shared" si="88"/>
        <v>20244347770.628277</v>
      </c>
      <c r="AB265" s="189">
        <f t="shared" si="88"/>
        <v>20103232845.999352</v>
      </c>
      <c r="AC265" s="189">
        <f t="shared" si="88"/>
        <v>19956135548.96228</v>
      </c>
      <c r="AD265" s="189">
        <f t="shared" si="88"/>
        <v>19803868876.565716</v>
      </c>
      <c r="AE265" s="189">
        <f t="shared" si="88"/>
        <v>19647161316.814632</v>
      </c>
      <c r="AF265" s="189">
        <f t="shared" si="88"/>
        <v>19486666930.114368</v>
      </c>
      <c r="AG265" s="189">
        <f t="shared" si="88"/>
        <v>19322973933.473854</v>
      </c>
      <c r="AH265" s="189">
        <f t="shared" si="88"/>
        <v>19156612060.269379</v>
      </c>
      <c r="AI265" s="189">
        <f t="shared" si="88"/>
        <v>18988058909.831184</v>
      </c>
      <c r="AJ265" s="189">
        <f t="shared" si="88"/>
        <v>18817745456.862152</v>
      </c>
      <c r="AK265" s="189">
        <f t="shared" si="88"/>
        <v>18646060856.861519</v>
      </c>
      <c r="AL265" s="189">
        <f t="shared" si="88"/>
        <v>18473356657.580971</v>
      </c>
      <c r="AM265" s="189">
        <f t="shared" si="88"/>
        <v>18299950506.139225</v>
      </c>
      <c r="AN265" s="189">
        <f t="shared" si="88"/>
        <v>18126129425.356503</v>
      </c>
      <c r="AO265" s="189">
        <f t="shared" si="88"/>
        <v>17952152720.112705</v>
      </c>
      <c r="AP265" s="189">
        <f t="shared" si="88"/>
        <v>17778254564.320702</v>
      </c>
      <c r="AQ265" s="189">
        <f t="shared" si="88"/>
        <v>17604646310.870281</v>
      </c>
      <c r="AR265" s="189">
        <f t="shared" si="88"/>
        <v>17431518560.209602</v>
      </c>
      <c r="AS265" s="189">
        <f t="shared" si="88"/>
        <v>17259043017.762993</v>
      </c>
      <c r="AT265" s="189">
        <f t="shared" si="88"/>
        <v>17087374165.885946</v>
      </c>
      <c r="AU265" s="189">
        <f t="shared" si="88"/>
        <v>16916650772.336359</v>
      </c>
      <c r="AV265" s="189">
        <f t="shared" si="88"/>
        <v>16746997254.144258</v>
      </c>
      <c r="AW265" s="189">
        <f t="shared" si="88"/>
        <v>16578524913.172132</v>
      </c>
      <c r="AX265" s="189">
        <f t="shared" si="88"/>
        <v>16411333057.480478</v>
      </c>
      <c r="AY265" s="189">
        <f t="shared" si="88"/>
        <v>16245510020.774185</v>
      </c>
      <c r="AZ265" s="189">
        <f t="shared" si="88"/>
        <v>16081134090.645023</v>
      </c>
      <c r="BA265" s="189">
        <f t="shared" si="88"/>
        <v>15918274354.996019</v>
      </c>
      <c r="BB265" s="189">
        <f t="shared" si="88"/>
        <v>15756991474.896011</v>
      </c>
      <c r="BC265" s="189">
        <f t="shared" si="88"/>
        <v>15597338391.135735</v>
      </c>
      <c r="BD265" s="189">
        <f t="shared" si="88"/>
        <v>15439360970.914497</v>
      </c>
      <c r="BE265" s="189">
        <f t="shared" si="88"/>
        <v>15283098600.35787</v>
      </c>
      <c r="BF265" s="189">
        <f t="shared" si="88"/>
        <v>15128584727.93421</v>
      </c>
      <c r="BG265" s="189">
        <f t="shared" si="88"/>
        <v>14975847363.286936</v>
      </c>
      <c r="BH265" s="189">
        <f t="shared" si="88"/>
        <v>14824909535.51819</v>
      </c>
      <c r="BI265" s="189">
        <f t="shared" si="88"/>
        <v>14675789714.537775</v>
      </c>
      <c r="BJ265" s="189">
        <f t="shared" si="88"/>
        <v>14528502198.720688</v>
      </c>
      <c r="BK265" s="189">
        <f t="shared" si="88"/>
        <v>14383057471.790092</v>
      </c>
      <c r="BL265" s="189">
        <f t="shared" si="88"/>
        <v>14239462531.554047</v>
      </c>
      <c r="BM265" s="189">
        <f t="shared" si="88"/>
        <v>14097721192.868929</v>
      </c>
      <c r="BN265" s="1521">
        <f t="shared" si="88"/>
        <v>13957834366.975649</v>
      </c>
    </row>
    <row r="266" spans="1:66" hidden="1" x14ac:dyDescent="0.15">
      <c r="A266" s="1123"/>
      <c r="C266" s="1529"/>
      <c r="D266" s="274"/>
      <c r="E266" s="1675"/>
      <c r="F266" s="1604"/>
      <c r="G266" s="189"/>
      <c r="H266" s="189"/>
      <c r="I266" s="189"/>
      <c r="J266" s="189"/>
      <c r="K266" s="189"/>
      <c r="L266" s="189"/>
      <c r="M266" s="189"/>
      <c r="N266" s="189"/>
      <c r="O266" s="189"/>
      <c r="P266" s="189"/>
      <c r="Q266" s="189"/>
      <c r="R266" s="189"/>
      <c r="S266" s="189"/>
      <c r="T266" s="189"/>
      <c r="U266" s="189"/>
      <c r="V266" s="189"/>
      <c r="W266" s="189"/>
      <c r="X266" s="189"/>
      <c r="Y266" s="189"/>
      <c r="Z266" s="189"/>
      <c r="AA266" s="189"/>
      <c r="AB266" s="189"/>
      <c r="AC266" s="189"/>
      <c r="AD266" s="189"/>
      <c r="AE266" s="189"/>
      <c r="AF266" s="189"/>
      <c r="AG266" s="189"/>
      <c r="AH266" s="189"/>
      <c r="AI266" s="189"/>
      <c r="AJ266" s="189"/>
      <c r="AK266" s="189"/>
      <c r="AL266" s="189"/>
      <c r="AM266" s="189"/>
      <c r="AN266" s="189"/>
      <c r="AO266" s="189"/>
      <c r="AP266" s="189"/>
      <c r="AQ266" s="189"/>
      <c r="AR266" s="189"/>
      <c r="AS266" s="189"/>
      <c r="AT266" s="189"/>
      <c r="AU266" s="189"/>
      <c r="AV266" s="189"/>
      <c r="AW266" s="189"/>
      <c r="AX266" s="189"/>
      <c r="AY266" s="189"/>
      <c r="AZ266" s="189"/>
      <c r="BA266" s="189"/>
      <c r="BB266" s="189"/>
      <c r="BC266" s="189"/>
      <c r="BD266" s="189"/>
      <c r="BE266" s="189"/>
      <c r="BF266" s="189"/>
      <c r="BG266" s="189"/>
      <c r="BH266" s="189"/>
      <c r="BI266" s="189"/>
      <c r="BJ266" s="189"/>
      <c r="BK266" s="189"/>
      <c r="BL266" s="189"/>
      <c r="BM266" s="189"/>
      <c r="BN266" s="1521"/>
    </row>
    <row r="267" spans="1:66" hidden="1" x14ac:dyDescent="0.15">
      <c r="A267" s="1123"/>
      <c r="C267" s="1529"/>
      <c r="D267" s="274"/>
      <c r="E267" s="1675"/>
      <c r="F267" s="1604"/>
      <c r="G267" s="189">
        <f t="shared" ref="G267:BN267" si="89">F367</f>
        <v>-16807252530.858561</v>
      </c>
      <c r="H267" s="189">
        <f t="shared" si="89"/>
        <v>-16437844285.61673</v>
      </c>
      <c r="I267" s="189">
        <f t="shared" si="89"/>
        <v>-16247181280.526468</v>
      </c>
      <c r="J267" s="189">
        <f t="shared" si="89"/>
        <v>-16144389774.787004</v>
      </c>
      <c r="K267" s="189">
        <f t="shared" si="89"/>
        <v>-16096643186.531496</v>
      </c>
      <c r="L267" s="189">
        <f t="shared" si="89"/>
        <v>-16087228233.545124</v>
      </c>
      <c r="M267" s="189">
        <f t="shared" si="89"/>
        <v>-16106107143.551285</v>
      </c>
      <c r="N267" s="189">
        <f t="shared" si="89"/>
        <v>-16146628948.253942</v>
      </c>
      <c r="O267" s="189">
        <f t="shared" si="89"/>
        <v>-16204090886.354202</v>
      </c>
      <c r="P267" s="189">
        <f t="shared" si="89"/>
        <v>-16275011679.018627</v>
      </c>
      <c r="Q267" s="189">
        <f t="shared" si="89"/>
        <v>-16356725595.281487</v>
      </c>
      <c r="R267" s="189">
        <f t="shared" si="89"/>
        <v>-16447138143.788673</v>
      </c>
      <c r="S267" s="189">
        <f t="shared" si="89"/>
        <v>-16544570300.999933</v>
      </c>
      <c r="T267" s="189">
        <f t="shared" si="89"/>
        <v>-16647654508.581234</v>
      </c>
      <c r="U267" s="189">
        <f t="shared" si="89"/>
        <v>-16755262571.933367</v>
      </c>
      <c r="V267" s="189">
        <f t="shared" si="89"/>
        <v>-16866454084.045317</v>
      </c>
      <c r="W267" s="189">
        <f t="shared" si="89"/>
        <v>-16980438542.045006</v>
      </c>
      <c r="X267" s="189">
        <f t="shared" si="89"/>
        <v>-17096546883.949823</v>
      </c>
      <c r="Y267" s="189">
        <f t="shared" si="89"/>
        <v>-17214209680.498009</v>
      </c>
      <c r="Z267" s="189">
        <f t="shared" si="89"/>
        <v>-17332940138.477463</v>
      </c>
      <c r="AA267" s="189">
        <f t="shared" si="89"/>
        <v>-17452320654.019146</v>
      </c>
      <c r="AB267" s="189">
        <f t="shared" si="89"/>
        <v>-17571992032.60078</v>
      </c>
      <c r="AC267" s="189">
        <f t="shared" si="89"/>
        <v>-17691644744.635075</v>
      </c>
      <c r="AD267" s="189">
        <f t="shared" si="89"/>
        <v>-17811011757.382938</v>
      </c>
      <c r="AE267" s="189">
        <f t="shared" si="89"/>
        <v>-17929862603.470398</v>
      </c>
      <c r="AF267" s="189">
        <f t="shared" si="89"/>
        <v>-18047998430.954586</v>
      </c>
      <c r="AG267" s="189">
        <f t="shared" si="89"/>
        <v>-18165247840.847679</v>
      </c>
      <c r="AH267" s="189">
        <f t="shared" si="89"/>
        <v>-18281463362.567501</v>
      </c>
      <c r="AI267" s="189">
        <f t="shared" si="89"/>
        <v>-18396518450.803665</v>
      </c>
      <c r="AJ267" s="189">
        <f t="shared" si="89"/>
        <v>-18510304912.067528</v>
      </c>
      <c r="AK267" s="189">
        <f t="shared" si="89"/>
        <v>-18622730688.007042</v>
      </c>
      <c r="AL267" s="189">
        <f t="shared" si="89"/>
        <v>-18733717937.004715</v>
      </c>
      <c r="AM267" s="189">
        <f t="shared" si="89"/>
        <v>-18843201366.767384</v>
      </c>
      <c r="AN267" s="189">
        <f t="shared" si="89"/>
        <v>-18951126779.371105</v>
      </c>
      <c r="AO267" s="189">
        <f t="shared" si="89"/>
        <v>-19057449797.133163</v>
      </c>
      <c r="AP267" s="189">
        <f t="shared" si="89"/>
        <v>-19162134743.179306</v>
      </c>
      <c r="AQ267" s="189">
        <f t="shared" si="89"/>
        <v>-19265153654.98011</v>
      </c>
      <c r="AR267" s="189">
        <f t="shared" si="89"/>
        <v>-19366485412.687153</v>
      </c>
      <c r="AS267" s="189">
        <f t="shared" si="89"/>
        <v>-19466114966.990604</v>
      </c>
      <c r="AT267" s="189">
        <f t="shared" si="89"/>
        <v>-19564032653.58416</v>
      </c>
      <c r="AU267" s="189">
        <f t="shared" si="89"/>
        <v>-19660233583.268627</v>
      </c>
      <c r="AV267" s="189">
        <f t="shared" si="89"/>
        <v>-19754717098.335072</v>
      </c>
      <c r="AW267" s="189">
        <f t="shared" si="89"/>
        <v>-19847486287.207272</v>
      </c>
      <c r="AX267" s="189">
        <f t="shared" si="89"/>
        <v>-19938547550.442665</v>
      </c>
      <c r="AY267" s="189">
        <f t="shared" si="89"/>
        <v>-20027910212.131168</v>
      </c>
      <c r="AZ267" s="189">
        <f t="shared" si="89"/>
        <v>-20115586171.524746</v>
      </c>
      <c r="BA267" s="189">
        <f t="shared" si="89"/>
        <v>-20201589590.403099</v>
      </c>
      <c r="BB267" s="189">
        <f t="shared" si="89"/>
        <v>-20285936612.252979</v>
      </c>
      <c r="BC267" s="189">
        <f t="shared" si="89"/>
        <v>-20368645109.827606</v>
      </c>
      <c r="BD267" s="189">
        <f t="shared" si="89"/>
        <v>-20449734458.071812</v>
      </c>
      <c r="BE267" s="189">
        <f t="shared" si="89"/>
        <v>-20529225329.759289</v>
      </c>
      <c r="BF267" s="189">
        <f t="shared" si="89"/>
        <v>-20607139511.499786</v>
      </c>
      <c r="BG267" s="189">
        <f t="shared" si="89"/>
        <v>-20683499738.043922</v>
      </c>
      <c r="BH267" s="189">
        <f t="shared" si="89"/>
        <v>-20758329543.047737</v>
      </c>
      <c r="BI267" s="189">
        <f t="shared" si="89"/>
        <v>-20831653124.663372</v>
      </c>
      <c r="BJ267" s="189">
        <f t="shared" si="89"/>
        <v>-20903495224.500881</v>
      </c>
      <c r="BK267" s="189">
        <f t="shared" si="89"/>
        <v>-20973881018.662613</v>
      </c>
      <c r="BL267" s="189">
        <f t="shared" si="89"/>
        <v>-21042836019.689007</v>
      </c>
      <c r="BM267" s="189">
        <f t="shared" si="89"/>
        <v>-21110385988.375828</v>
      </c>
      <c r="BN267" s="1521">
        <f t="shared" si="89"/>
        <v>-21176556854.529575</v>
      </c>
    </row>
    <row r="268" spans="1:66" hidden="1" x14ac:dyDescent="0.15">
      <c r="A268" s="1123"/>
      <c r="C268" s="1529"/>
      <c r="D268" s="274"/>
      <c r="E268" s="1675"/>
      <c r="F268" s="1604"/>
      <c r="G268" s="189">
        <f t="shared" ref="G268:BN268" si="90">F368</f>
        <v>-14870829459.707657</v>
      </c>
      <c r="H268" s="189">
        <f t="shared" si="90"/>
        <v>-14575973502.705135</v>
      </c>
      <c r="I268" s="189">
        <f t="shared" si="90"/>
        <v>-14415861767.079531</v>
      </c>
      <c r="J268" s="189">
        <f t="shared" si="90"/>
        <v>-14325325753.637838</v>
      </c>
      <c r="K268" s="189">
        <f t="shared" si="90"/>
        <v>-14279747383.328796</v>
      </c>
      <c r="L268" s="189">
        <f t="shared" si="90"/>
        <v>-14266219821.652582</v>
      </c>
      <c r="M268" s="189">
        <f t="shared" si="90"/>
        <v>-14276816737.032951</v>
      </c>
      <c r="N268" s="189">
        <f t="shared" si="90"/>
        <v>-14306189994.294157</v>
      </c>
      <c r="O268" s="189">
        <f t="shared" si="90"/>
        <v>-14350499263.650698</v>
      </c>
      <c r="P268" s="189">
        <f t="shared" si="90"/>
        <v>-14406863048.128296</v>
      </c>
      <c r="Q268" s="189">
        <f t="shared" si="90"/>
        <v>-14473048040.081762</v>
      </c>
      <c r="R268" s="189">
        <f t="shared" si="90"/>
        <v>-14547280024.845173</v>
      </c>
      <c r="S268" s="189">
        <f t="shared" si="90"/>
        <v>-14628122079.237282</v>
      </c>
      <c r="T268" s="189">
        <f t="shared" si="90"/>
        <v>-14714392495.094904</v>
      </c>
      <c r="U268" s="189">
        <f t="shared" si="90"/>
        <v>-14805107394.036932</v>
      </c>
      <c r="V268" s="189">
        <f t="shared" si="90"/>
        <v>-14899439354.587841</v>
      </c>
      <c r="W268" s="189">
        <f t="shared" si="90"/>
        <v>-14996686799.564299</v>
      </c>
      <c r="X268" s="189">
        <f t="shared" si="90"/>
        <v>-15096250836.687553</v>
      </c>
      <c r="Y268" s="189">
        <f t="shared" si="90"/>
        <v>-15197617398.295765</v>
      </c>
      <c r="Z268" s="189">
        <f t="shared" si="90"/>
        <v>-15300343235.253885</v>
      </c>
      <c r="AA268" s="189">
        <f t="shared" si="90"/>
        <v>-15404044770.718809</v>
      </c>
      <c r="AB268" s="189">
        <f t="shared" si="90"/>
        <v>-15508389113.840584</v>
      </c>
      <c r="AC268" s="189">
        <f t="shared" si="90"/>
        <v>-15613086730.730049</v>
      </c>
      <c r="AD268" s="189">
        <f t="shared" si="90"/>
        <v>-15717885405.137333</v>
      </c>
      <c r="AE268" s="189">
        <f t="shared" si="90"/>
        <v>-15822565215.697649</v>
      </c>
      <c r="AF268" s="189">
        <f t="shared" si="90"/>
        <v>-15926934323.766817</v>
      </c>
      <c r="AG268" s="189">
        <f t="shared" si="90"/>
        <v>-16030825414.435568</v>
      </c>
      <c r="AH268" s="189">
        <f t="shared" si="90"/>
        <v>-16134092668.954197</v>
      </c>
      <c r="AI268" s="189">
        <f t="shared" si="90"/>
        <v>-16236609173.313919</v>
      </c>
      <c r="AJ268" s="189">
        <f t="shared" si="90"/>
        <v>-16338264687.703407</v>
      </c>
      <c r="AK268" s="189">
        <f t="shared" si="90"/>
        <v>-16438963716.776711</v>
      </c>
      <c r="AL268" s="189">
        <f t="shared" si="90"/>
        <v>-16538623832.387842</v>
      </c>
      <c r="AM268" s="189">
        <f t="shared" si="90"/>
        <v>-16637174209.561541</v>
      </c>
      <c r="AN268" s="189">
        <f t="shared" si="90"/>
        <v>-16734554343.623447</v>
      </c>
      <c r="AO268" s="189">
        <f t="shared" si="90"/>
        <v>-16830712922.076206</v>
      </c>
      <c r="AP268" s="189">
        <f t="shared" si="90"/>
        <v>-16925606829.327219</v>
      </c>
      <c r="AQ268" s="189">
        <f t="shared" si="90"/>
        <v>-17019200266.007454</v>
      </c>
      <c r="AR268" s="189">
        <f t="shared" si="90"/>
        <v>-17111463967.562721</v>
      </c>
      <c r="AS268" s="189">
        <f t="shared" si="90"/>
        <v>-17202374509.196941</v>
      </c>
      <c r="AT268" s="189">
        <f t="shared" si="90"/>
        <v>-17291913686.213699</v>
      </c>
      <c r="AU268" s="189">
        <f t="shared" si="90"/>
        <v>-17380067960.425095</v>
      </c>
      <c r="AV268" s="189">
        <f t="shared" si="90"/>
        <v>-17466827964.643093</v>
      </c>
      <c r="AW268" s="189">
        <f t="shared" si="90"/>
        <v>-17552188058.391369</v>
      </c>
      <c r="AX268" s="189">
        <f t="shared" si="90"/>
        <v>-17636145928.916721</v>
      </c>
      <c r="AY268" s="189">
        <f t="shared" si="90"/>
        <v>-17718702232.371658</v>
      </c>
      <c r="AZ268" s="189">
        <f t="shared" si="90"/>
        <v>-17799860270.710262</v>
      </c>
      <c r="BA268" s="189">
        <f t="shared" si="90"/>
        <v>-17879625700.409</v>
      </c>
      <c r="BB268" s="189">
        <f t="shared" si="90"/>
        <v>-17958006269.610115</v>
      </c>
      <c r="BC268" s="189">
        <f t="shared" si="90"/>
        <v>-18035011580.701267</v>
      </c>
      <c r="BD268" s="189">
        <f t="shared" si="90"/>
        <v>-18110652875.702805</v>
      </c>
      <c r="BE268" s="189">
        <f t="shared" si="90"/>
        <v>-18184942842.142498</v>
      </c>
      <c r="BF268" s="189">
        <f t="shared" si="90"/>
        <v>-18257895437.364544</v>
      </c>
      <c r="BG268" s="189">
        <f t="shared" si="90"/>
        <v>-18329525729.451469</v>
      </c>
      <c r="BH268" s="189">
        <f t="shared" si="90"/>
        <v>-18399849753.139408</v>
      </c>
      <c r="BI268" s="189">
        <f t="shared" si="90"/>
        <v>-18468884379.283531</v>
      </c>
      <c r="BJ268" s="189">
        <f t="shared" si="90"/>
        <v>-18536647196.584881</v>
      </c>
      <c r="BK268" s="189">
        <f t="shared" si="90"/>
        <v>-18603156404.425407</v>
      </c>
      <c r="BL268" s="189">
        <f t="shared" si="90"/>
        <v>-18668430715.777489</v>
      </c>
      <c r="BM268" s="189">
        <f t="shared" si="90"/>
        <v>-18732489269.259571</v>
      </c>
      <c r="BN268" s="1521">
        <f t="shared" si="90"/>
        <v>-18795351549.502781</v>
      </c>
    </row>
    <row r="269" spans="1:66" hidden="1" x14ac:dyDescent="0.15">
      <c r="A269" s="1123"/>
      <c r="C269" s="1529"/>
      <c r="D269" s="274"/>
      <c r="E269" s="1675"/>
      <c r="F269" s="1604"/>
      <c r="G269" s="189">
        <f t="shared" ref="G269:BN269" si="91">F369</f>
        <v>-12544070880.865707</v>
      </c>
      <c r="H269" s="189">
        <f t="shared" si="91"/>
        <v>-12338795129.148602</v>
      </c>
      <c r="I269" s="189">
        <f t="shared" si="91"/>
        <v>-12223684005.227484</v>
      </c>
      <c r="J269" s="189">
        <f t="shared" si="91"/>
        <v>-12157256428.255247</v>
      </c>
      <c r="K269" s="189">
        <f t="shared" si="91"/>
        <v>-12123169904.537914</v>
      </c>
      <c r="L269" s="189">
        <f t="shared" si="91"/>
        <v>-12112617242.995914</v>
      </c>
      <c r="M269" s="189">
        <f t="shared" si="91"/>
        <v>-12120075919.721193</v>
      </c>
      <c r="N269" s="189">
        <f t="shared" si="91"/>
        <v>-12141756355.631264</v>
      </c>
      <c r="O269" s="189">
        <f t="shared" si="91"/>
        <v>-12174898408.907408</v>
      </c>
      <c r="P269" s="189">
        <f t="shared" si="91"/>
        <v>-12217405372.305258</v>
      </c>
      <c r="Q269" s="189">
        <f t="shared" si="91"/>
        <v>-12267634316.350447</v>
      </c>
      <c r="R269" s="189">
        <f t="shared" si="91"/>
        <v>-12324267087.139416</v>
      </c>
      <c r="S269" s="189">
        <f t="shared" si="91"/>
        <v>-12386226409.881611</v>
      </c>
      <c r="T269" s="189">
        <f t="shared" si="91"/>
        <v>-12452618859.21447</v>
      </c>
      <c r="U269" s="189">
        <f t="shared" si="91"/>
        <v>-12522694665.146618</v>
      </c>
      <c r="V269" s="189">
        <f t="shared" si="91"/>
        <v>-12595818518.703098</v>
      </c>
      <c r="W269" s="189">
        <f t="shared" si="91"/>
        <v>-12671447820.478683</v>
      </c>
      <c r="X269" s="189">
        <f t="shared" si="91"/>
        <v>-12749116117.819448</v>
      </c>
      <c r="Y269" s="189">
        <f t="shared" si="91"/>
        <v>-12828420253.284609</v>
      </c>
      <c r="Z269" s="189">
        <f t="shared" si="91"/>
        <v>-12909010227.784855</v>
      </c>
      <c r="AA269" s="189">
        <f t="shared" si="91"/>
        <v>-12990581088.880688</v>
      </c>
      <c r="AB269" s="189">
        <f t="shared" si="91"/>
        <v>-13072866356.428507</v>
      </c>
      <c r="AC269" s="189">
        <f t="shared" si="91"/>
        <v>-13155632633.552128</v>
      </c>
      <c r="AD269" s="189">
        <f t="shared" si="91"/>
        <v>-13238675144.36075</v>
      </c>
      <c r="AE269" s="189">
        <f t="shared" si="91"/>
        <v>-13321814005.414719</v>
      </c>
      <c r="AF269" s="189">
        <f t="shared" si="91"/>
        <v>-13404891084.789776</v>
      </c>
      <c r="AG269" s="189">
        <f t="shared" si="91"/>
        <v>-13487767336.601843</v>
      </c>
      <c r="AH269" s="189">
        <f t="shared" si="91"/>
        <v>-13570320523.910212</v>
      </c>
      <c r="AI269" s="189">
        <f t="shared" si="91"/>
        <v>-13652443261.624886</v>
      </c>
      <c r="AJ269" s="189">
        <f t="shared" si="91"/>
        <v>-13734041325.185146</v>
      </c>
      <c r="AK269" s="189">
        <f t="shared" si="91"/>
        <v>-13815032181.588182</v>
      </c>
      <c r="AL269" s="189">
        <f t="shared" si="91"/>
        <v>-13895343707.700127</v>
      </c>
      <c r="AM269" s="189">
        <f t="shared" si="91"/>
        <v>-13974913067.299263</v>
      </c>
      <c r="AN269" s="189">
        <f t="shared" si="91"/>
        <v>-14053685723.432581</v>
      </c>
      <c r="AO269" s="189">
        <f t="shared" si="91"/>
        <v>-14131614566.741205</v>
      </c>
      <c r="AP269" s="189">
        <f t="shared" si="91"/>
        <v>-14208659143.671194</v>
      </c>
      <c r="AQ269" s="189">
        <f t="shared" si="91"/>
        <v>-14284784971.115444</v>
      </c>
      <c r="AR269" s="189">
        <f t="shared" si="91"/>
        <v>-14359962926.167252</v>
      </c>
      <c r="AS269" s="189">
        <f t="shared" si="91"/>
        <v>-14434168701.410849</v>
      </c>
      <c r="AT269" s="189">
        <f t="shared" si="91"/>
        <v>-14507382317.608995</v>
      </c>
      <c r="AU269" s="189">
        <f t="shared" si="91"/>
        <v>-14579587686.834547</v>
      </c>
      <c r="AV269" s="189">
        <f t="shared" si="91"/>
        <v>-14650772220.079975</v>
      </c>
      <c r="AW269" s="189">
        <f t="shared" si="91"/>
        <v>-14720926474.204151</v>
      </c>
      <c r="AX269" s="189">
        <f t="shared" si="91"/>
        <v>-14790043833.769129</v>
      </c>
      <c r="AY269" s="189">
        <f t="shared" si="91"/>
        <v>-14858120223.905025</v>
      </c>
      <c r="AZ269" s="189">
        <f t="shared" si="91"/>
        <v>-14925153850.837517</v>
      </c>
      <c r="BA269" s="189">
        <f t="shared" si="91"/>
        <v>-14991144967.135117</v>
      </c>
      <c r="BB269" s="189">
        <f t="shared" si="91"/>
        <v>-15056095659.094818</v>
      </c>
      <c r="BC269" s="189">
        <f t="shared" si="91"/>
        <v>-15120009653.994843</v>
      </c>
      <c r="BD269" s="189">
        <f t="shared" si="91"/>
        <v>-15182892145.210415</v>
      </c>
      <c r="BE269" s="189">
        <f t="shared" si="91"/>
        <v>-15244749633.419487</v>
      </c>
      <c r="BF269" s="189">
        <f t="shared" si="91"/>
        <v>-15305589782.325602</v>
      </c>
      <c r="BG269" s="189">
        <f t="shared" si="91"/>
        <v>-15365421287.499393</v>
      </c>
      <c r="BH269" s="189">
        <f t="shared" si="91"/>
        <v>-15424253757.09236</v>
      </c>
      <c r="BI269" s="189">
        <f t="shared" si="91"/>
        <v>-15482097603.309591</v>
      </c>
      <c r="BJ269" s="189">
        <f t="shared" si="91"/>
        <v>-15538963943.645077</v>
      </c>
      <c r="BK269" s="189">
        <f t="shared" si="91"/>
        <v>-15594864510.985939</v>
      </c>
      <c r="BL269" s="189">
        <f t="shared" si="91"/>
        <v>-15649811571.782736</v>
      </c>
      <c r="BM269" s="189">
        <f t="shared" si="91"/>
        <v>-15703817851.563139</v>
      </c>
      <c r="BN269" s="1521">
        <f t="shared" si="91"/>
        <v>-15756896467.137449</v>
      </c>
    </row>
    <row r="270" spans="1:66" ht="5.25" hidden="1" customHeight="1" x14ac:dyDescent="0.15">
      <c r="A270" s="1123"/>
      <c r="C270" s="1529"/>
      <c r="D270" s="274"/>
      <c r="E270" s="1675"/>
      <c r="F270" s="1604"/>
      <c r="G270" s="189"/>
      <c r="H270" s="189"/>
      <c r="I270" s="189"/>
      <c r="J270" s="189"/>
      <c r="K270" s="189"/>
      <c r="L270" s="189"/>
      <c r="M270" s="189"/>
      <c r="N270" s="189"/>
      <c r="O270" s="189"/>
      <c r="P270" s="189"/>
      <c r="Q270" s="189"/>
      <c r="R270" s="189"/>
      <c r="S270" s="189"/>
      <c r="T270" s="189"/>
      <c r="U270" s="189"/>
      <c r="V270" s="189"/>
      <c r="W270" s="189"/>
      <c r="X270" s="189"/>
      <c r="Y270" s="189"/>
      <c r="Z270" s="189"/>
      <c r="AA270" s="189"/>
      <c r="AB270" s="189"/>
      <c r="AC270" s="189"/>
      <c r="AD270" s="189"/>
      <c r="AE270" s="189"/>
      <c r="AF270" s="189"/>
      <c r="AG270" s="189"/>
      <c r="AH270" s="189"/>
      <c r="AI270" s="189"/>
      <c r="AJ270" s="189"/>
      <c r="AK270" s="189"/>
      <c r="AL270" s="189"/>
      <c r="AM270" s="189"/>
      <c r="AN270" s="189"/>
      <c r="AO270" s="189"/>
      <c r="AP270" s="189"/>
      <c r="AQ270" s="189"/>
      <c r="AR270" s="189"/>
      <c r="AS270" s="189"/>
      <c r="AT270" s="189"/>
      <c r="AU270" s="189"/>
      <c r="AV270" s="189"/>
      <c r="AW270" s="189"/>
      <c r="AX270" s="189"/>
      <c r="AY270" s="189"/>
      <c r="AZ270" s="189"/>
      <c r="BA270" s="189"/>
      <c r="BB270" s="189"/>
      <c r="BC270" s="189"/>
      <c r="BD270" s="189"/>
      <c r="BE270" s="189"/>
      <c r="BF270" s="189"/>
      <c r="BG270" s="189"/>
      <c r="BH270" s="189"/>
      <c r="BI270" s="189"/>
      <c r="BJ270" s="189"/>
      <c r="BK270" s="189"/>
      <c r="BL270" s="189"/>
      <c r="BM270" s="189"/>
      <c r="BN270" s="1521"/>
    </row>
    <row r="271" spans="1:66" hidden="1" x14ac:dyDescent="0.15">
      <c r="A271" s="1123"/>
      <c r="C271" s="1529"/>
      <c r="D271" s="274"/>
      <c r="E271" s="1675"/>
      <c r="F271" s="1604"/>
      <c r="G271" s="189">
        <f t="shared" ref="G271:AL271" si="92">F371</f>
        <v>1941593054.8380783</v>
      </c>
      <c r="H271" s="189">
        <f t="shared" si="92"/>
        <v>3339977243.3857889</v>
      </c>
      <c r="I271" s="189">
        <f t="shared" si="92"/>
        <v>4169839318.293613</v>
      </c>
      <c r="J271" s="189">
        <f t="shared" si="92"/>
        <v>4715823256.3224545</v>
      </c>
      <c r="K271" s="189">
        <f t="shared" si="92"/>
        <v>5080967801.8275776</v>
      </c>
      <c r="L271" s="189">
        <f t="shared" si="92"/>
        <v>5317890463.6224117</v>
      </c>
      <c r="M271" s="189">
        <f t="shared" si="92"/>
        <v>5458312664.0504608</v>
      </c>
      <c r="N271" s="189">
        <f t="shared" si="92"/>
        <v>5523348429.8258591</v>
      </c>
      <c r="O271" s="189">
        <f t="shared" si="92"/>
        <v>5528005289.8273888</v>
      </c>
      <c r="P271" s="189">
        <f t="shared" si="92"/>
        <v>5483458173.9760838</v>
      </c>
      <c r="Q271" s="189">
        <f t="shared" si="92"/>
        <v>5398319753.8611565</v>
      </c>
      <c r="R271" s="189">
        <f t="shared" si="92"/>
        <v>5279405143.9796782</v>
      </c>
      <c r="S271" s="189">
        <f t="shared" si="92"/>
        <v>5132219614.4094658</v>
      </c>
      <c r="T271" s="189">
        <f t="shared" si="92"/>
        <v>4961284336.1380558</v>
      </c>
      <c r="U271" s="189">
        <f t="shared" si="92"/>
        <v>4770362313.7208099</v>
      </c>
      <c r="V271" s="189">
        <f t="shared" si="92"/>
        <v>4562620093.2770977</v>
      </c>
      <c r="W271" s="189">
        <f t="shared" si="92"/>
        <v>4340746621.1767855</v>
      </c>
      <c r="X271" s="189">
        <f t="shared" si="92"/>
        <v>4107042619.7855024</v>
      </c>
      <c r="Y271" s="189">
        <f t="shared" si="92"/>
        <v>3863489131.0203953</v>
      </c>
      <c r="Z271" s="189">
        <f t="shared" si="92"/>
        <v>3611800995.569809</v>
      </c>
      <c r="AA271" s="189">
        <f t="shared" si="92"/>
        <v>3353469214.7578883</v>
      </c>
      <c r="AB271" s="189">
        <f t="shared" si="92"/>
        <v>3089794958.6320486</v>
      </c>
      <c r="AC271" s="189">
        <f t="shared" si="92"/>
        <v>2821917195.0894513</v>
      </c>
      <c r="AD271" s="189">
        <f t="shared" si="92"/>
        <v>2550835377.1853242</v>
      </c>
      <c r="AE271" s="189">
        <f t="shared" si="92"/>
        <v>2277428251.7930889</v>
      </c>
      <c r="AF271" s="189">
        <f t="shared" si="92"/>
        <v>2002469587.9044445</v>
      </c>
      <c r="AG271" s="189">
        <f t="shared" si="92"/>
        <v>1726641432.1278019</v>
      </c>
      <c r="AH271" s="189">
        <f t="shared" si="92"/>
        <v>1450545359.5306191</v>
      </c>
      <c r="AI271" s="189">
        <f t="shared" si="92"/>
        <v>1174712084.6589406</v>
      </c>
      <c r="AJ271" s="189">
        <f t="shared" si="92"/>
        <v>899609720.03557968</v>
      </c>
      <c r="AK271" s="189">
        <f t="shared" si="92"/>
        <v>625650910.57283616</v>
      </c>
      <c r="AL271" s="189">
        <f t="shared" si="92"/>
        <v>353199027.15878308</v>
      </c>
      <c r="AM271" s="189">
        <f t="shared" ref="AM271:BN271" si="93">AL371</f>
        <v>82573567.6568501</v>
      </c>
      <c r="AN271" s="189">
        <f t="shared" si="93"/>
        <v>-185945113.84059829</v>
      </c>
      <c r="AO271" s="189">
        <f t="shared" si="93"/>
        <v>-452111650.28752136</v>
      </c>
      <c r="AP271" s="189">
        <f t="shared" si="93"/>
        <v>-715711995.47555089</v>
      </c>
      <c r="AQ271" s="189">
        <f t="shared" si="93"/>
        <v>-976560180.12143886</v>
      </c>
      <c r="AR271" s="189">
        <f t="shared" si="93"/>
        <v>-1234495433.167465</v>
      </c>
      <c r="AS271" s="189">
        <f t="shared" si="93"/>
        <v>-1489379620.2645631</v>
      </c>
      <c r="AT271" s="189">
        <f t="shared" si="93"/>
        <v>-1741094958.8135526</v>
      </c>
      <c r="AU271" s="189">
        <f t="shared" si="93"/>
        <v>-1989541975.0342219</v>
      </c>
      <c r="AV271" s="189">
        <f t="shared" si="93"/>
        <v>-2234637673.5757127</v>
      </c>
      <c r="AW271" s="189">
        <f t="shared" si="93"/>
        <v>-2476313894.3781815</v>
      </c>
      <c r="AX271" s="189">
        <f t="shared" si="93"/>
        <v>-2714515835.0051174</v>
      </c>
      <c r="AY271" s="189">
        <f t="shared" si="93"/>
        <v>-2949200719.6146355</v>
      </c>
      <c r="AZ271" s="189">
        <f t="shared" si="93"/>
        <v>-3180336598.2273788</v>
      </c>
      <c r="BA271" s="189">
        <f t="shared" si="93"/>
        <v>-3407901262.0591764</v>
      </c>
      <c r="BB271" s="189">
        <f t="shared" si="93"/>
        <v>-3631881262.4833469</v>
      </c>
      <c r="BC271" s="189">
        <f t="shared" si="93"/>
        <v>-3852271022.7232232</v>
      </c>
      <c r="BD271" s="189">
        <f t="shared" si="93"/>
        <v>-4069072032.6929464</v>
      </c>
      <c r="BE271" s="189">
        <f t="shared" si="93"/>
        <v>-4282292118.5389609</v>
      </c>
      <c r="BF271" s="189">
        <f t="shared" si="93"/>
        <v>-4491944779.41465</v>
      </c>
      <c r="BG271" s="189">
        <f t="shared" si="93"/>
        <v>-4698048584.8700476</v>
      </c>
      <c r="BH271" s="189">
        <f t="shared" si="93"/>
        <v>-4900626626.9771852</v>
      </c>
      <c r="BI271" s="189">
        <f t="shared" si="93"/>
        <v>-5099706021.9557781</v>
      </c>
      <c r="BJ271" s="189">
        <f t="shared" si="93"/>
        <v>-5295317456.6273537</v>
      </c>
      <c r="BK271" s="189">
        <f t="shared" si="93"/>
        <v>-5487494775.5200052</v>
      </c>
      <c r="BL271" s="189">
        <f t="shared" si="93"/>
        <v>-5676274604.8804045</v>
      </c>
      <c r="BM271" s="189">
        <f t="shared" si="93"/>
        <v>-5861696010.232707</v>
      </c>
      <c r="BN271" s="1521">
        <f t="shared" si="93"/>
        <v>-6043800184.4623718</v>
      </c>
    </row>
    <row r="272" spans="1:66" hidden="1" x14ac:dyDescent="0.15">
      <c r="A272" s="1123"/>
      <c r="C272" s="1529"/>
      <c r="D272" s="274"/>
      <c r="E272" s="1675"/>
      <c r="F272" s="1604"/>
      <c r="G272" s="189">
        <f t="shared" ref="G272:V272" si="94">F372</f>
        <v>7999387154.4278145</v>
      </c>
      <c r="H272" s="189">
        <f t="shared" si="94"/>
        <v>9164546270.1413212</v>
      </c>
      <c r="I272" s="189">
        <f t="shared" si="94"/>
        <v>9898833518.1142578</v>
      </c>
      <c r="J272" s="189">
        <f t="shared" si="94"/>
        <v>10406478081.842581</v>
      </c>
      <c r="K272" s="189">
        <f t="shared" si="94"/>
        <v>10764839699.547258</v>
      </c>
      <c r="L272" s="189">
        <f t="shared" si="94"/>
        <v>11014628008.847744</v>
      </c>
      <c r="M272" s="189">
        <f t="shared" si="94"/>
        <v>11180959122.944715</v>
      </c>
      <c r="N272" s="189">
        <f t="shared" si="94"/>
        <v>11280871360.662621</v>
      </c>
      <c r="O272" s="189">
        <f t="shared" si="94"/>
        <v>11326674269.942631</v>
      </c>
      <c r="P272" s="189">
        <f t="shared" si="94"/>
        <v>11327666457.777386</v>
      </c>
      <c r="Q272" s="189">
        <f t="shared" si="94"/>
        <v>11291107827.6143</v>
      </c>
      <c r="R272" s="189">
        <f t="shared" si="94"/>
        <v>11222811558.856403</v>
      </c>
      <c r="S272" s="189">
        <f t="shared" si="94"/>
        <v>11127525548.800648</v>
      </c>
      <c r="T272" s="189">
        <f t="shared" si="94"/>
        <v>11009189565.493685</v>
      </c>
      <c r="U272" s="189">
        <f t="shared" si="94"/>
        <v>10871115142.969009</v>
      </c>
      <c r="V272" s="189">
        <f t="shared" si="94"/>
        <v>10716115369.92214</v>
      </c>
      <c r="W272" s="189">
        <f t="shared" ref="H272:AZ273" si="95">V372</f>
        <v>10546601002.734077</v>
      </c>
      <c r="X272" s="189">
        <f t="shared" si="95"/>
        <v>10364653248.921482</v>
      </c>
      <c r="Y272" s="189">
        <f t="shared" si="95"/>
        <v>10172079960.369665</v>
      </c>
      <c r="Z272" s="189">
        <f t="shared" si="95"/>
        <v>9970459756.991169</v>
      </c>
      <c r="AA272" s="189">
        <f t="shared" si="95"/>
        <v>9761177191.9273968</v>
      </c>
      <c r="AB272" s="189">
        <f t="shared" si="95"/>
        <v>9545451148.3364067</v>
      </c>
      <c r="AC272" s="189">
        <f t="shared" si="95"/>
        <v>9324358040.7281666</v>
      </c>
      <c r="AD272" s="189">
        <f t="shared" si="95"/>
        <v>9098850971.1087475</v>
      </c>
      <c r="AE272" s="189">
        <f t="shared" si="95"/>
        <v>8869775694.825491</v>
      </c>
      <c r="AF272" s="189">
        <f t="shared" si="95"/>
        <v>8637884040.8715305</v>
      </c>
      <c r="AG272" s="189">
        <f t="shared" si="95"/>
        <v>8403845279.4598055</v>
      </c>
      <c r="AH272" s="189">
        <f t="shared" si="95"/>
        <v>8168255818.1604776</v>
      </c>
      <c r="AI272" s="189">
        <f t="shared" si="95"/>
        <v>7931647524.9343519</v>
      </c>
      <c r="AJ272" s="189">
        <f t="shared" si="95"/>
        <v>7694494913.9019527</v>
      </c>
      <c r="AK272" s="189">
        <f t="shared" si="95"/>
        <v>7457221382.0687962</v>
      </c>
      <c r="AL272" s="189">
        <f t="shared" si="95"/>
        <v>7220204648.5538168</v>
      </c>
      <c r="AM272" s="189">
        <f t="shared" si="95"/>
        <v>6983781519.3435898</v>
      </c>
      <c r="AN272" s="189">
        <f t="shared" si="95"/>
        <v>6748252078.2042284</v>
      </c>
      <c r="AO272" s="189">
        <f t="shared" si="95"/>
        <v>6513883386.6553783</v>
      </c>
      <c r="AP272" s="189">
        <f t="shared" si="95"/>
        <v>6280912761.7622738</v>
      </c>
      <c r="AQ272" s="189">
        <f t="shared" si="95"/>
        <v>6049550689.1245842</v>
      </c>
      <c r="AR272" s="189">
        <f t="shared" si="95"/>
        <v>5819983419.2271643</v>
      </c>
      <c r="AS272" s="189">
        <f t="shared" si="95"/>
        <v>5592375287.8065405</v>
      </c>
      <c r="AT272" s="189">
        <f t="shared" si="95"/>
        <v>5366870794.7250662</v>
      </c>
      <c r="AU272" s="189">
        <f t="shared" si="95"/>
        <v>5143596470.7597275</v>
      </c>
      <c r="AV272" s="189">
        <f t="shared" si="95"/>
        <v>4922662557.4927845</v>
      </c>
      <c r="AW272" s="189">
        <f t="shared" si="95"/>
        <v>4704164521.9710417</v>
      </c>
      <c r="AX272" s="189">
        <f t="shared" si="95"/>
        <v>4488184424.8487835</v>
      </c>
      <c r="AY272" s="189">
        <f t="shared" si="95"/>
        <v>4274792158.2426572</v>
      </c>
      <c r="AZ272" s="189">
        <f t="shared" si="95"/>
        <v>4064046567.4222126</v>
      </c>
      <c r="BA272" s="189">
        <f t="shared" ref="BA272:BC273" si="96">AZ372</f>
        <v>3855996468.6710272</v>
      </c>
      <c r="BB272" s="189">
        <f t="shared" si="96"/>
        <v>3650681574.1266832</v>
      </c>
      <c r="BC272" s="189">
        <f t="shared" si="96"/>
        <v>3448133333.0998173</v>
      </c>
      <c r="BD272" s="189">
        <f t="shared" ref="BD272:BN272" si="97">BC372</f>
        <v>3248375698.2475319</v>
      </c>
      <c r="BE272" s="189">
        <f t="shared" si="97"/>
        <v>3051425824.005547</v>
      </c>
      <c r="BF272" s="189">
        <f t="shared" si="97"/>
        <v>2857294703.84266</v>
      </c>
      <c r="BG272" s="189">
        <f t="shared" si="97"/>
        <v>2665987752.1705189</v>
      </c>
      <c r="BH272" s="189">
        <f t="shared" si="97"/>
        <v>2477505336.1050286</v>
      </c>
      <c r="BI272" s="189">
        <f t="shared" si="97"/>
        <v>2291843261.7191248</v>
      </c>
      <c r="BJ272" s="189">
        <f t="shared" si="97"/>
        <v>2108993218.9387467</v>
      </c>
      <c r="BK272" s="189">
        <f t="shared" si="97"/>
        <v>1928943188.8049464</v>
      </c>
      <c r="BL272" s="189">
        <f t="shared" si="97"/>
        <v>1751677816.4470794</v>
      </c>
      <c r="BM272" s="189">
        <f t="shared" si="97"/>
        <v>1577178752.7780507</v>
      </c>
      <c r="BN272" s="189">
        <f t="shared" si="97"/>
        <v>1405424967.6268039</v>
      </c>
    </row>
    <row r="273" spans="1:66" hidden="1" x14ac:dyDescent="0.15">
      <c r="A273" s="1123"/>
      <c r="C273" s="1529"/>
      <c r="D273" s="274"/>
      <c r="E273" s="1675"/>
      <c r="F273" s="1604"/>
      <c r="G273" s="189">
        <f>F373</f>
        <v>15278284312.837124</v>
      </c>
      <c r="H273" s="189">
        <f t="shared" si="95"/>
        <v>16163205887.951872</v>
      </c>
      <c r="I273" s="189">
        <f t="shared" si="95"/>
        <v>16756715821.234303</v>
      </c>
      <c r="J273" s="189">
        <f t="shared" si="95"/>
        <v>17188940944.670479</v>
      </c>
      <c r="K273" s="189">
        <f t="shared" si="95"/>
        <v>17511352133.197884</v>
      </c>
      <c r="L273" s="189">
        <f t="shared" si="95"/>
        <v>17751833936.730904</v>
      </c>
      <c r="M273" s="189">
        <f t="shared" si="95"/>
        <v>17927982535.390591</v>
      </c>
      <c r="N273" s="189">
        <f t="shared" si="95"/>
        <v>18051960551.132099</v>
      </c>
      <c r="O273" s="189">
        <f t="shared" si="95"/>
        <v>18132698334.246506</v>
      </c>
      <c r="P273" s="189">
        <f t="shared" si="95"/>
        <v>18177039400.860153</v>
      </c>
      <c r="Q273" s="189">
        <f t="shared" si="95"/>
        <v>18190396749.447563</v>
      </c>
      <c r="R273" s="189">
        <f t="shared" si="95"/>
        <v>18177156845.262115</v>
      </c>
      <c r="S273" s="189">
        <f t="shared" si="95"/>
        <v>18140942482.346466</v>
      </c>
      <c r="T273" s="189">
        <f t="shared" si="95"/>
        <v>18084791581.483284</v>
      </c>
      <c r="U273" s="189">
        <f t="shared" si="95"/>
        <v>18011283305.540318</v>
      </c>
      <c r="V273" s="189">
        <f t="shared" si="95"/>
        <v>17922629749.561581</v>
      </c>
      <c r="W273" s="189">
        <f t="shared" si="95"/>
        <v>17820744333.028652</v>
      </c>
      <c r="X273" s="189">
        <f t="shared" si="95"/>
        <v>17707293946.984802</v>
      </c>
      <c r="Y273" s="189">
        <f t="shared" si="95"/>
        <v>17583739478.18531</v>
      </c>
      <c r="Z273" s="189">
        <f t="shared" si="95"/>
        <v>17451367828.485188</v>
      </c>
      <c r="AA273" s="189">
        <f t="shared" si="95"/>
        <v>17311317586.982475</v>
      </c>
      <c r="AB273" s="189">
        <f t="shared" si="95"/>
        <v>17164599881.416962</v>
      </c>
      <c r="AC273" s="189">
        <f t="shared" si="95"/>
        <v>17012115510.509361</v>
      </c>
      <c r="AD273" s="189">
        <f t="shared" si="95"/>
        <v>16854669166.586285</v>
      </c>
      <c r="AE273" s="189">
        <f t="shared" si="95"/>
        <v>16692981352.662457</v>
      </c>
      <c r="AF273" s="189">
        <f t="shared" si="95"/>
        <v>16527698451.575098</v>
      </c>
      <c r="AG273" s="189">
        <f t="shared" si="95"/>
        <v>16359401298.351397</v>
      </c>
      <c r="AH273" s="189">
        <f t="shared" si="95"/>
        <v>16188612528.592186</v>
      </c>
      <c r="AI273" s="189">
        <f t="shared" si="95"/>
        <v>16015802917.116611</v>
      </c>
      <c r="AJ273" s="189">
        <f t="shared" si="95"/>
        <v>15841396876.860138</v>
      </c>
      <c r="AK273" s="189">
        <f t="shared" si="95"/>
        <v>15665777254.182631</v>
      </c>
      <c r="AL273" s="189">
        <f t="shared" si="95"/>
        <v>15489289530.59827</v>
      </c>
      <c r="AM273" s="189">
        <f t="shared" si="95"/>
        <v>15312245520.538406</v>
      </c>
      <c r="AN273" s="189">
        <f t="shared" si="95"/>
        <v>15134926638.694365</v>
      </c>
      <c r="AO273" s="189">
        <f t="shared" si="95"/>
        <v>14957586797.730108</v>
      </c>
      <c r="AP273" s="189">
        <f t="shared" si="95"/>
        <v>14780454986.942884</v>
      </c>
      <c r="AQ273" s="189">
        <f t="shared" si="95"/>
        <v>14603737574.21456</v>
      </c>
      <c r="AR273" s="189">
        <f t="shared" si="95"/>
        <v>14427620366.908175</v>
      </c>
      <c r="AS273" s="189">
        <f t="shared" si="95"/>
        <v>14252270461.896717</v>
      </c>
      <c r="AT273" s="189">
        <f t="shared" si="95"/>
        <v>14077837910.413572</v>
      </c>
      <c r="AU273" s="189">
        <f t="shared" si="95"/>
        <v>13904457219.69272</v>
      </c>
      <c r="AV273" s="189">
        <f t="shared" si="95"/>
        <v>13732248710.270449</v>
      </c>
      <c r="AW273" s="189">
        <f t="shared" si="95"/>
        <v>13561319745.230515</v>
      </c>
      <c r="AX273" s="189">
        <f t="shared" si="95"/>
        <v>13391765845.497662</v>
      </c>
      <c r="AY273" s="189">
        <f t="shared" si="95"/>
        <v>13223671703.445757</v>
      </c>
      <c r="AZ273" s="189">
        <f t="shared" si="95"/>
        <v>13057112105.526789</v>
      </c>
      <c r="BA273" s="189">
        <f t="shared" si="96"/>
        <v>12892152773.297886</v>
      </c>
      <c r="BB273" s="189">
        <f t="shared" si="96"/>
        <v>12728851131.086306</v>
      </c>
      <c r="BC273" s="189">
        <f t="shared" si="96"/>
        <v>12567257007.55575</v>
      </c>
      <c r="BD273" s="189">
        <f t="shared" ref="BD273:BN273" si="98">BC373</f>
        <v>12407413277.59539</v>
      </c>
      <c r="BE273" s="189">
        <f t="shared" si="98"/>
        <v>12249356450.224598</v>
      </c>
      <c r="BF273" s="189">
        <f t="shared" si="98"/>
        <v>12093117207.574118</v>
      </c>
      <c r="BG273" s="189">
        <f t="shared" si="98"/>
        <v>11938720899.453756</v>
      </c>
      <c r="BH273" s="189">
        <f t="shared" si="98"/>
        <v>11786187997.535639</v>
      </c>
      <c r="BI273" s="189">
        <f t="shared" si="98"/>
        <v>11635534512.760601</v>
      </c>
      <c r="BJ273" s="189">
        <f t="shared" si="98"/>
        <v>11486772379.204985</v>
      </c>
      <c r="BK273" s="189">
        <f t="shared" si="98"/>
        <v>11339909807.318792</v>
      </c>
      <c r="BL273" s="189">
        <f t="shared" si="98"/>
        <v>11194951609.157942</v>
      </c>
      <c r="BM273" s="189">
        <f t="shared" si="98"/>
        <v>11051899497.978123</v>
      </c>
      <c r="BN273" s="189">
        <f t="shared" si="98"/>
        <v>10910752364.331188</v>
      </c>
    </row>
    <row r="274" spans="1:66" ht="9.75" hidden="1" customHeight="1" x14ac:dyDescent="0.15">
      <c r="A274" s="2625"/>
      <c r="B274" s="747"/>
      <c r="C274" s="1533"/>
      <c r="D274" s="1399"/>
      <c r="E274" s="1679"/>
      <c r="F274" s="1605"/>
      <c r="G274" s="748"/>
      <c r="H274" s="748"/>
      <c r="I274" s="748"/>
      <c r="J274" s="748"/>
      <c r="K274" s="748"/>
      <c r="L274" s="748"/>
      <c r="M274" s="748"/>
      <c r="N274" s="748"/>
      <c r="O274" s="748"/>
      <c r="P274" s="748"/>
      <c r="Q274" s="748"/>
      <c r="R274" s="748"/>
      <c r="S274" s="748"/>
      <c r="T274" s="748"/>
      <c r="U274" s="748"/>
      <c r="V274" s="748"/>
      <c r="W274" s="748"/>
      <c r="X274" s="748"/>
      <c r="Y274" s="748"/>
      <c r="Z274" s="748"/>
      <c r="AA274" s="748"/>
      <c r="AB274" s="748"/>
      <c r="AC274" s="748"/>
      <c r="AD274" s="748"/>
      <c r="AE274" s="748"/>
      <c r="AF274" s="748"/>
      <c r="AG274" s="748"/>
      <c r="AH274" s="748"/>
      <c r="AI274" s="748"/>
      <c r="AJ274" s="748"/>
      <c r="AK274" s="748"/>
      <c r="AL274" s="748"/>
      <c r="AM274" s="748"/>
      <c r="AN274" s="748"/>
      <c r="AO274" s="748"/>
      <c r="AP274" s="748"/>
      <c r="AQ274" s="748"/>
      <c r="AR274" s="748"/>
      <c r="AS274" s="748"/>
      <c r="AT274" s="748"/>
      <c r="AU274" s="748"/>
      <c r="AV274" s="748"/>
      <c r="AW274" s="748"/>
      <c r="AX274" s="748"/>
      <c r="AY274" s="748"/>
      <c r="AZ274" s="748"/>
      <c r="BA274" s="748"/>
      <c r="BB274" s="748"/>
      <c r="BC274" s="748"/>
      <c r="BD274" s="748"/>
      <c r="BE274" s="748"/>
      <c r="BF274" s="748"/>
      <c r="BG274" s="748"/>
      <c r="BH274" s="748"/>
      <c r="BI274" s="748"/>
      <c r="BJ274" s="748"/>
      <c r="BK274" s="748"/>
      <c r="BL274" s="748"/>
      <c r="BM274" s="748"/>
      <c r="BN274" s="1525"/>
    </row>
    <row r="275" spans="1:66" hidden="1" x14ac:dyDescent="0.15">
      <c r="A275" s="1123"/>
      <c r="C275" s="1529"/>
      <c r="D275" s="274"/>
      <c r="E275" s="1675"/>
      <c r="F275" s="1604"/>
      <c r="G275" s="189"/>
      <c r="H275" s="189"/>
      <c r="I275" s="189"/>
      <c r="J275" s="189"/>
      <c r="K275" s="189"/>
      <c r="L275" s="189"/>
      <c r="M275" s="189"/>
      <c r="N275" s="189"/>
      <c r="O275" s="189"/>
      <c r="P275" s="189"/>
      <c r="Q275" s="189"/>
      <c r="R275" s="189"/>
      <c r="S275" s="189"/>
      <c r="T275" s="189"/>
      <c r="U275" s="189"/>
      <c r="V275" s="189"/>
      <c r="W275" s="189"/>
      <c r="X275" s="189"/>
      <c r="Y275" s="189"/>
      <c r="Z275" s="189"/>
      <c r="AA275" s="189"/>
      <c r="AB275" s="189"/>
      <c r="AC275" s="189"/>
      <c r="AD275" s="189"/>
      <c r="AE275" s="189"/>
      <c r="AF275" s="189"/>
      <c r="AG275" s="189"/>
      <c r="AH275" s="189"/>
      <c r="AI275" s="189"/>
      <c r="AJ275" s="189"/>
      <c r="AK275" s="189"/>
      <c r="AL275" s="189"/>
      <c r="AM275" s="189"/>
      <c r="AN275" s="189"/>
      <c r="AO275" s="189"/>
      <c r="AP275" s="189"/>
      <c r="AQ275" s="189"/>
      <c r="AR275" s="189"/>
      <c r="AS275" s="189"/>
      <c r="AT275" s="189"/>
      <c r="AU275" s="189"/>
      <c r="AV275" s="189"/>
      <c r="AW275" s="189"/>
      <c r="AX275" s="189"/>
      <c r="AY275" s="189"/>
      <c r="AZ275" s="189"/>
      <c r="BA275" s="189"/>
      <c r="BB275" s="189"/>
      <c r="BC275" s="189"/>
      <c r="BD275" s="189"/>
      <c r="BE275" s="189"/>
      <c r="BF275" s="189"/>
      <c r="BG275" s="189"/>
      <c r="BH275" s="189"/>
      <c r="BI275" s="189"/>
      <c r="BJ275" s="189"/>
      <c r="BK275" s="189"/>
      <c r="BL275" s="189"/>
      <c r="BM275" s="189"/>
      <c r="BN275" s="1521"/>
    </row>
    <row r="276" spans="1:66" hidden="1" x14ac:dyDescent="0.15">
      <c r="A276" s="1123"/>
      <c r="B276" s="161" t="s">
        <v>903</v>
      </c>
      <c r="C276" s="1529"/>
      <c r="D276" s="274"/>
      <c r="E276" s="1675"/>
      <c r="F276" s="1604"/>
      <c r="G276" s="189">
        <f t="shared" ref="G276:AL276" si="99">G243*$C$129</f>
        <v>-539706636.18214607</v>
      </c>
      <c r="H276" s="189">
        <f t="shared" si="99"/>
        <v>-525006349.09626698</v>
      </c>
      <c r="I276" s="189">
        <f t="shared" si="99"/>
        <v>-517206159.43751985</v>
      </c>
      <c r="J276" s="189">
        <f t="shared" si="99"/>
        <v>-512806719.56634521</v>
      </c>
      <c r="K276" s="189">
        <f t="shared" si="99"/>
        <v>-510543524.7439608</v>
      </c>
      <c r="L276" s="189">
        <f t="shared" si="99"/>
        <v>-509772458.49965811</v>
      </c>
      <c r="M276" s="189">
        <f t="shared" si="99"/>
        <v>-510106436.71690959</v>
      </c>
      <c r="N276" s="189">
        <f t="shared" si="99"/>
        <v>-511288791.48296863</v>
      </c>
      <c r="O276" s="189">
        <f t="shared" si="99"/>
        <v>-513137884.17136264</v>
      </c>
      <c r="P276" s="189">
        <f t="shared" si="99"/>
        <v>-515519125.64972293</v>
      </c>
      <c r="Q276" s="189">
        <f t="shared" si="99"/>
        <v>-518329346.9346329</v>
      </c>
      <c r="R276" s="189">
        <f t="shared" si="99"/>
        <v>-521487392.49386114</v>
      </c>
      <c r="S276" s="189">
        <f t="shared" si="99"/>
        <v>-524928122.23419052</v>
      </c>
      <c r="T276" s="189">
        <f t="shared" si="99"/>
        <v>-528598406.63379031</v>
      </c>
      <c r="U276" s="189">
        <f t="shared" si="99"/>
        <v>-532454350.09786987</v>
      </c>
      <c r="V276" s="189">
        <f t="shared" si="99"/>
        <v>-536459304.56773913</v>
      </c>
      <c r="W276" s="189">
        <f t="shared" si="99"/>
        <v>-540582410.32602429</v>
      </c>
      <c r="X276" s="189">
        <f t="shared" si="99"/>
        <v>-544797499.50583291</v>
      </c>
      <c r="Y276" s="189">
        <f t="shared" si="99"/>
        <v>-549082255.84577703</v>
      </c>
      <c r="Z276" s="189">
        <f t="shared" si="99"/>
        <v>-553417559.71192062</v>
      </c>
      <c r="AA276" s="189">
        <f t="shared" si="99"/>
        <v>-557786969.81670356</v>
      </c>
      <c r="AB276" s="189">
        <f t="shared" si="99"/>
        <v>-562176307.62865222</v>
      </c>
      <c r="AC276" s="189">
        <f t="shared" si="99"/>
        <v>-566573320.17367077</v>
      </c>
      <c r="AD276" s="189">
        <f t="shared" si="99"/>
        <v>-570967403.54559147</v>
      </c>
      <c r="AE276" s="189">
        <f t="shared" si="99"/>
        <v>-575349374.04591322</v>
      </c>
      <c r="AF276" s="189">
        <f t="shared" si="99"/>
        <v>-579711277.13235962</v>
      </c>
      <c r="AG276" s="189">
        <f t="shared" si="99"/>
        <v>-584046226.70300913</v>
      </c>
      <c r="AH276" s="189">
        <f t="shared" si="99"/>
        <v>-588348268.95833182</v>
      </c>
      <c r="AI276" s="189">
        <f t="shared" si="99"/>
        <v>-592612266.35477293</v>
      </c>
      <c r="AJ276" s="189">
        <f t="shared" si="99"/>
        <v>-596833798.1175555</v>
      </c>
      <c r="AK276" s="189">
        <f t="shared" si="99"/>
        <v>-601009074.50469184</v>
      </c>
      <c r="AL276" s="189">
        <f t="shared" si="99"/>
        <v>-605134862.57004893</v>
      </c>
      <c r="AM276" s="189">
        <f t="shared" ref="AM276:BN276" si="100">AM243*$C$129</f>
        <v>-609208421.60416889</v>
      </c>
      <c r="AN276" s="189">
        <f t="shared" si="100"/>
        <v>-613227446.76862156</v>
      </c>
      <c r="AO276" s="189">
        <f t="shared" si="100"/>
        <v>-617190019.7056706</v>
      </c>
      <c r="AP276" s="189">
        <f t="shared" si="100"/>
        <v>-621094565.11665821</v>
      </c>
      <c r="AQ276" s="189">
        <f t="shared" si="100"/>
        <v>-624939812.47215426</v>
      </c>
      <c r="AR276" s="189">
        <f t="shared" si="100"/>
        <v>-628724762.15387058</v>
      </c>
      <c r="AS276" s="189">
        <f t="shared" si="100"/>
        <v>-632448655.43966389</v>
      </c>
      <c r="AT276" s="189">
        <f t="shared" si="100"/>
        <v>-636110947.83398938</v>
      </c>
      <c r="AU276" s="189">
        <f t="shared" si="100"/>
        <v>-639711285.32108676</v>
      </c>
      <c r="AV276" s="189">
        <f t="shared" si="100"/>
        <v>-643249483.18016171</v>
      </c>
      <c r="AW276" s="189">
        <f t="shared" si="100"/>
        <v>-646725507.05339122</v>
      </c>
      <c r="AX276" s="189">
        <f t="shared" si="100"/>
        <v>-650139456.00069034</v>
      </c>
      <c r="AY276" s="189">
        <f t="shared" si="100"/>
        <v>-653491547.3113935</v>
      </c>
      <c r="AZ276" s="189">
        <f t="shared" si="100"/>
        <v>-656782102.87356794</v>
      </c>
      <c r="BA276" s="189">
        <f t="shared" si="100"/>
        <v>-660011536.92757368</v>
      </c>
      <c r="BB276" s="189">
        <f t="shared" si="100"/>
        <v>-663180345.05253649</v>
      </c>
      <c r="BC276" s="189">
        <f t="shared" si="100"/>
        <v>-666289094.25322771</v>
      </c>
      <c r="BD276" s="189">
        <f t="shared" si="100"/>
        <v>-669338414.03100121</v>
      </c>
      <c r="BE276" s="189">
        <f t="shared" si="100"/>
        <v>-672328988.33633137</v>
      </c>
      <c r="BF276" s="189">
        <f t="shared" si="100"/>
        <v>-675261548.31250632</v>
      </c>
      <c r="BG276" s="189">
        <f t="shared" si="100"/>
        <v>-678136865.75042355</v>
      </c>
      <c r="BH276" s="189">
        <f t="shared" si="100"/>
        <v>-680955747.18347371</v>
      </c>
      <c r="BI276" s="189">
        <f t="shared" si="100"/>
        <v>-683719028.55937314</v>
      </c>
      <c r="BJ276" s="189">
        <f t="shared" si="100"/>
        <v>-686427570.43269265</v>
      </c>
      <c r="BK276" s="189">
        <f t="shared" si="100"/>
        <v>-689082253.6278559</v>
      </c>
      <c r="BL276" s="189">
        <f t="shared" si="100"/>
        <v>-691683975.3276912</v>
      </c>
      <c r="BM276" s="189">
        <f t="shared" si="100"/>
        <v>-694233645.54728055</v>
      </c>
      <c r="BN276" s="1521">
        <f t="shared" si="100"/>
        <v>-696732183.95697844</v>
      </c>
    </row>
    <row r="277" spans="1:66" hidden="1" x14ac:dyDescent="0.15">
      <c r="A277" s="1123"/>
      <c r="C277" s="1529"/>
      <c r="D277" s="274"/>
      <c r="E277" s="1675"/>
      <c r="F277" s="1604"/>
      <c r="G277" s="189">
        <f t="shared" ref="G277:AL277" si="101">G244*$C$129</f>
        <v>-465154347.94283611</v>
      </c>
      <c r="H277" s="189">
        <f t="shared" si="101"/>
        <v>-453324323.95417035</v>
      </c>
      <c r="I277" s="189">
        <f t="shared" si="101"/>
        <v>-446700358.16981256</v>
      </c>
      <c r="J277" s="189">
        <f t="shared" si="101"/>
        <v>-442772754.7521022</v>
      </c>
      <c r="K277" s="189">
        <f t="shared" si="101"/>
        <v>-440593036.32065666</v>
      </c>
      <c r="L277" s="189">
        <f t="shared" si="101"/>
        <v>-439663634.64179522</v>
      </c>
      <c r="M277" s="189">
        <f t="shared" si="101"/>
        <v>-439678756.06595367</v>
      </c>
      <c r="N277" s="189">
        <f t="shared" si="101"/>
        <v>-440431891.75551689</v>
      </c>
      <c r="O277" s="189">
        <f t="shared" si="101"/>
        <v>-441774606.69727772</v>
      </c>
      <c r="P277" s="189">
        <f t="shared" si="101"/>
        <v>-443595403.3604452</v>
      </c>
      <c r="Q277" s="189">
        <f t="shared" si="101"/>
        <v>-445807761.05944359</v>
      </c>
      <c r="R277" s="189">
        <f t="shared" si="101"/>
        <v>-448342854.91453636</v>
      </c>
      <c r="S277" s="189">
        <f t="shared" si="101"/>
        <v>-451144865.69632846</v>
      </c>
      <c r="T277" s="189">
        <f t="shared" si="101"/>
        <v>-454167819.11456662</v>
      </c>
      <c r="U277" s="189">
        <f t="shared" si="101"/>
        <v>-457373375.7488572</v>
      </c>
      <c r="V277" s="189">
        <f t="shared" si="101"/>
        <v>-460729237.48362631</v>
      </c>
      <c r="W277" s="189">
        <f t="shared" si="101"/>
        <v>-464207968.24051702</v>
      </c>
      <c r="X277" s="189">
        <f t="shared" si="101"/>
        <v>-467786101.68623543</v>
      </c>
      <c r="Y277" s="189">
        <f t="shared" si="101"/>
        <v>-471443452.98099053</v>
      </c>
      <c r="Z277" s="189">
        <f t="shared" si="101"/>
        <v>-475162578.93781275</v>
      </c>
      <c r="AA277" s="189">
        <f t="shared" si="101"/>
        <v>-478928348.30964053</v>
      </c>
      <c r="AB277" s="189">
        <f t="shared" si="101"/>
        <v>-482727595.25638455</v>
      </c>
      <c r="AC277" s="189">
        <f t="shared" si="101"/>
        <v>-486548836.63832724</v>
      </c>
      <c r="AD277" s="189">
        <f t="shared" si="101"/>
        <v>-490382038.98413557</v>
      </c>
      <c r="AE277" s="189">
        <f t="shared" si="101"/>
        <v>-494218424.6166622</v>
      </c>
      <c r="AF277" s="189">
        <f t="shared" si="101"/>
        <v>-498050309.00563037</v>
      </c>
      <c r="AG277" s="189">
        <f t="shared" si="101"/>
        <v>-501870963.28614277</v>
      </c>
      <c r="AH277" s="189">
        <f t="shared" si="101"/>
        <v>-505674497.25421941</v>
      </c>
      <c r="AI277" s="189">
        <f t="shared" si="101"/>
        <v>-509455759.17141753</v>
      </c>
      <c r="AJ277" s="189">
        <f t="shared" si="101"/>
        <v>-513210249.47953659</v>
      </c>
      <c r="AK277" s="189">
        <f t="shared" si="101"/>
        <v>-516934046.11232388</v>
      </c>
      <c r="AL277" s="189">
        <f t="shared" si="101"/>
        <v>-520623739.54229915</v>
      </c>
      <c r="AM277" s="189">
        <f t="shared" ref="AM277:BN277" si="102">AM244*$C$129</f>
        <v>-524276376.05174375</v>
      </c>
      <c r="AN277" s="189">
        <f t="shared" si="102"/>
        <v>-527889407.99233651</v>
      </c>
      <c r="AO277" s="189">
        <f t="shared" si="102"/>
        <v>-531460650.0159775</v>
      </c>
      <c r="AP277" s="189">
        <f t="shared" si="102"/>
        <v>-534988240.43335271</v>
      </c>
      <c r="AQ277" s="189">
        <f t="shared" si="102"/>
        <v>-538470606.99670672</v>
      </c>
      <c r="AR277" s="189">
        <f t="shared" si="102"/>
        <v>-541906436.51657975</v>
      </c>
      <c r="AS277" s="189">
        <f t="shared" si="102"/>
        <v>-545294647.81460762</v>
      </c>
      <c r="AT277" s="189">
        <f t="shared" si="102"/>
        <v>-548634367.59022641</v>
      </c>
      <c r="AU277" s="189">
        <f t="shared" si="102"/>
        <v>-551924908.84161055</v>
      </c>
      <c r="AV277" s="189">
        <f t="shared" si="102"/>
        <v>-555165751.53302038</v>
      </c>
      <c r="AW277" s="189">
        <f t="shared" si="102"/>
        <v>-558356525.24397886</v>
      </c>
      <c r="AX277" s="189">
        <f t="shared" si="102"/>
        <v>-561496993.57194126</v>
      </c>
      <c r="AY277" s="189">
        <f t="shared" si="102"/>
        <v>-564587040.09065235</v>
      </c>
      <c r="AZ277" s="189">
        <f t="shared" si="102"/>
        <v>-567626655.69221032</v>
      </c>
      <c r="BA277" s="189">
        <f t="shared" si="102"/>
        <v>-570615927.16280079</v>
      </c>
      <c r="BB277" s="189">
        <f t="shared" si="102"/>
        <v>-573555026.86078596</v>
      </c>
      <c r="BC277" s="189">
        <f t="shared" si="102"/>
        <v>-576444203.38186359</v>
      </c>
      <c r="BD277" s="189">
        <f t="shared" si="102"/>
        <v>-579283773.10979438</v>
      </c>
      <c r="BE277" s="189">
        <f t="shared" si="102"/>
        <v>-582074112.56308484</v>
      </c>
      <c r="BF277" s="189">
        <f t="shared" si="102"/>
        <v>-584815651.4582994</v>
      </c>
      <c r="BG277" s="189">
        <f t="shared" si="102"/>
        <v>-587508866.41961396</v>
      </c>
      <c r="BH277" s="189">
        <f t="shared" si="102"/>
        <v>-590154275.27200282</v>
      </c>
      <c r="BI277" s="189">
        <f t="shared" si="102"/>
        <v>-592752431.86224926</v>
      </c>
      <c r="BJ277" s="189">
        <f t="shared" si="102"/>
        <v>-595303921.35792649</v>
      </c>
      <c r="BK277" s="189">
        <f t="shared" si="102"/>
        <v>-597809355.97972333</v>
      </c>
      <c r="BL277" s="189">
        <f t="shared" si="102"/>
        <v>-600269371.12709761</v>
      </c>
      <c r="BM277" s="189">
        <f t="shared" si="102"/>
        <v>-602684621.86130452</v>
      </c>
      <c r="BN277" s="1521">
        <f t="shared" si="102"/>
        <v>-605055779.71344686</v>
      </c>
    </row>
    <row r="278" spans="1:66" hidden="1" x14ac:dyDescent="0.15">
      <c r="A278" s="1123"/>
      <c r="C278" s="1529"/>
      <c r="D278" s="274"/>
      <c r="E278" s="1675"/>
      <c r="F278" s="1604"/>
      <c r="G278" s="189">
        <f t="shared" ref="G278:AL278" si="103">G245*$C$129</f>
        <v>-375574142.65742099</v>
      </c>
      <c r="H278" s="189">
        <f t="shared" si="103"/>
        <v>-367192956.57224375</v>
      </c>
      <c r="I278" s="189">
        <f t="shared" si="103"/>
        <v>-362301514.33850867</v>
      </c>
      <c r="J278" s="189">
        <f t="shared" si="103"/>
        <v>-359302085.72487229</v>
      </c>
      <c r="K278" s="189">
        <f t="shared" si="103"/>
        <v>-357564803.38720763</v>
      </c>
      <c r="L278" s="189">
        <f t="shared" si="103"/>
        <v>-356749935.36351341</v>
      </c>
      <c r="M278" s="189">
        <f t="shared" si="103"/>
        <v>-356644234.59945095</v>
      </c>
      <c r="N278" s="189">
        <f t="shared" si="103"/>
        <v>-357101196.66699547</v>
      </c>
      <c r="O278" s="189">
        <f t="shared" si="103"/>
        <v>-358013973.78966099</v>
      </c>
      <c r="P278" s="189">
        <f t="shared" si="103"/>
        <v>-359301282.84125811</v>
      </c>
      <c r="Q278" s="189">
        <f t="shared" si="103"/>
        <v>-360899332.69578779</v>
      </c>
      <c r="R278" s="189">
        <f t="shared" si="103"/>
        <v>-362756856.8128646</v>
      </c>
      <c r="S278" s="189">
        <f t="shared" si="103"/>
        <v>-364831882.42613506</v>
      </c>
      <c r="T278" s="189">
        <f t="shared" si="103"/>
        <v>-367089534.13316983</v>
      </c>
      <c r="U278" s="189">
        <f t="shared" si="103"/>
        <v>-369500485.68658006</v>
      </c>
      <c r="V278" s="189">
        <f t="shared" si="103"/>
        <v>-372039835.30206364</v>
      </c>
      <c r="W278" s="189">
        <f t="shared" si="103"/>
        <v>-374686267.54572076</v>
      </c>
      <c r="X278" s="189">
        <f t="shared" si="103"/>
        <v>-377421415.00981343</v>
      </c>
      <c r="Y278" s="189">
        <f t="shared" si="103"/>
        <v>-380229362.89806104</v>
      </c>
      <c r="Z278" s="189">
        <f t="shared" si="103"/>
        <v>-383096258.15025514</v>
      </c>
      <c r="AA278" s="189">
        <f t="shared" si="103"/>
        <v>-386009996.55887288</v>
      </c>
      <c r="AB278" s="189">
        <f t="shared" si="103"/>
        <v>-388959969.09601969</v>
      </c>
      <c r="AC278" s="189">
        <f t="shared" si="103"/>
        <v>-391936853.89697737</v>
      </c>
      <c r="AD278" s="189">
        <f t="shared" si="103"/>
        <v>-394932443.94423723</v>
      </c>
      <c r="AE278" s="189">
        <f t="shared" si="103"/>
        <v>-397939503.02076954</v>
      </c>
      <c r="AF278" s="189">
        <f t="shared" si="103"/>
        <v>-400951644.30501449</v>
      </c>
      <c r="AG278" s="189">
        <f t="shared" si="103"/>
        <v>-403963227.28954446</v>
      </c>
      <c r="AH278" s="189">
        <f t="shared" si="103"/>
        <v>-406969269.67002612</v>
      </c>
      <c r="AI278" s="189">
        <f t="shared" si="103"/>
        <v>-409965371.57138985</v>
      </c>
      <c r="AJ278" s="189">
        <f t="shared" si="103"/>
        <v>-412947650.02258372</v>
      </c>
      <c r="AK278" s="189">
        <f t="shared" si="103"/>
        <v>-415912682.00756574</v>
      </c>
      <c r="AL278" s="189">
        <f t="shared" si="103"/>
        <v>-418857454.74182224</v>
      </c>
      <c r="AM278" s="189">
        <f t="shared" ref="AM278:BN278" si="104">AM245*$C$129</f>
        <v>-421779322.07464623</v>
      </c>
      <c r="AN278" s="189">
        <f t="shared" si="104"/>
        <v>-424675966.11498833</v>
      </c>
      <c r="AO278" s="189">
        <f t="shared" si="104"/>
        <v>-427545363.33558011</v>
      </c>
      <c r="AP278" s="189">
        <f t="shared" si="104"/>
        <v>-430385754.53559583</v>
      </c>
      <c r="AQ278" s="189">
        <f t="shared" si="104"/>
        <v>-433195618.14336449</v>
      </c>
      <c r="AR278" s="189">
        <f t="shared" si="104"/>
        <v>-435973646.4228543</v>
      </c>
      <c r="AS278" s="189">
        <f t="shared" si="104"/>
        <v>-438718724.21484315</v>
      </c>
      <c r="AT278" s="189">
        <f t="shared" si="104"/>
        <v>-441429909.89894545</v>
      </c>
      <c r="AU278" s="189">
        <f t="shared" si="104"/>
        <v>-444106418.30837458</v>
      </c>
      <c r="AV278" s="189">
        <f t="shared" si="104"/>
        <v>-446747605.36734045</v>
      </c>
      <c r="AW278" s="189">
        <f t="shared" si="104"/>
        <v>-449352954.25277108</v>
      </c>
      <c r="AX278" s="189">
        <f t="shared" si="104"/>
        <v>-451922062.908759</v>
      </c>
      <c r="AY278" s="189">
        <f t="shared" si="104"/>
        <v>-454454632.76468694</v>
      </c>
      <c r="AZ278" s="189">
        <f t="shared" si="104"/>
        <v>-456950458.52710956</v>
      </c>
      <c r="BA278" s="189">
        <f t="shared" si="104"/>
        <v>-459409418.9317562</v>
      </c>
      <c r="BB278" s="189">
        <f t="shared" si="104"/>
        <v>-461831468.35594702</v>
      </c>
      <c r="BC278" s="189">
        <f t="shared" si="104"/>
        <v>-464216629.20366615</v>
      </c>
      <c r="BD278" s="189">
        <f t="shared" si="104"/>
        <v>-466564984.98583728</v>
      </c>
      <c r="BE278" s="189">
        <f t="shared" si="104"/>
        <v>-468876674.02724886</v>
      </c>
      <c r="BF278" s="189">
        <f t="shared" si="104"/>
        <v>-471151883.73930007</v>
      </c>
      <c r="BG278" s="189">
        <f t="shared" si="104"/>
        <v>-473390845.404459</v>
      </c>
      <c r="BH278" s="189">
        <f t="shared" si="104"/>
        <v>-475593829.42419136</v>
      </c>
      <c r="BI278" s="189">
        <f t="shared" si="104"/>
        <v>-477761140.98725247</v>
      </c>
      <c r="BJ278" s="189">
        <f t="shared" si="104"/>
        <v>-479893116.11974394</v>
      </c>
      <c r="BK278" s="189">
        <f t="shared" si="104"/>
        <v>-481990118.08230382</v>
      </c>
      <c r="BL278" s="189">
        <f t="shared" si="104"/>
        <v>-484052534.08329958</v>
      </c>
      <c r="BM278" s="189">
        <f t="shared" si="104"/>
        <v>-486080772.27999187</v>
      </c>
      <c r="BN278" s="1521">
        <f t="shared" si="104"/>
        <v>-488075259.04238147</v>
      </c>
    </row>
    <row r="279" spans="1:66" hidden="1" x14ac:dyDescent="0.15">
      <c r="A279" s="1123"/>
      <c r="C279" s="1529"/>
      <c r="D279" s="274"/>
      <c r="E279" s="1675"/>
      <c r="F279" s="1604"/>
      <c r="G279" s="189"/>
      <c r="H279" s="189"/>
      <c r="I279" s="189"/>
      <c r="J279" s="189"/>
      <c r="K279" s="189"/>
      <c r="L279" s="189"/>
      <c r="M279" s="189"/>
      <c r="N279" s="189"/>
      <c r="O279" s="189"/>
      <c r="P279" s="189"/>
      <c r="Q279" s="189"/>
      <c r="R279" s="189"/>
      <c r="S279" s="189"/>
      <c r="T279" s="189"/>
      <c r="U279" s="189"/>
      <c r="V279" s="189"/>
      <c r="W279" s="189"/>
      <c r="X279" s="189"/>
      <c r="Y279" s="189"/>
      <c r="Z279" s="189"/>
      <c r="AA279" s="189"/>
      <c r="AB279" s="189"/>
      <c r="AC279" s="189"/>
      <c r="AD279" s="189"/>
      <c r="AE279" s="189"/>
      <c r="AF279" s="189"/>
      <c r="AG279" s="189"/>
      <c r="AH279" s="189"/>
      <c r="AI279" s="189"/>
      <c r="AJ279" s="189"/>
      <c r="AK279" s="189"/>
      <c r="AL279" s="189"/>
      <c r="AM279" s="189"/>
      <c r="AN279" s="189"/>
      <c r="AO279" s="189"/>
      <c r="AP279" s="189"/>
      <c r="AQ279" s="189"/>
      <c r="AR279" s="189"/>
      <c r="AS279" s="189"/>
      <c r="AT279" s="189"/>
      <c r="AU279" s="189"/>
      <c r="AV279" s="189"/>
      <c r="AW279" s="189"/>
      <c r="AX279" s="189"/>
      <c r="AY279" s="189"/>
      <c r="AZ279" s="189"/>
      <c r="BA279" s="189"/>
      <c r="BB279" s="189"/>
      <c r="BC279" s="189"/>
      <c r="BD279" s="189"/>
      <c r="BE279" s="189"/>
      <c r="BF279" s="189"/>
      <c r="BG279" s="189"/>
      <c r="BH279" s="189"/>
      <c r="BI279" s="189"/>
      <c r="BJ279" s="189"/>
      <c r="BK279" s="189"/>
      <c r="BL279" s="189"/>
      <c r="BM279" s="189"/>
      <c r="BN279" s="1521"/>
    </row>
    <row r="280" spans="1:66" hidden="1" x14ac:dyDescent="0.15">
      <c r="A280" s="1123"/>
      <c r="C280" s="1529"/>
      <c r="D280" s="274"/>
      <c r="E280" s="1675"/>
      <c r="F280" s="1604"/>
      <c r="G280" s="189">
        <f t="shared" ref="G280:AL280" si="105">G247*$C$129</f>
        <v>182123918.86717471</v>
      </c>
      <c r="H280" s="189">
        <f t="shared" si="105"/>
        <v>236439779.77033019</v>
      </c>
      <c r="I280" s="189">
        <f t="shared" si="105"/>
        <v>268849133.61705339</v>
      </c>
      <c r="J280" s="189">
        <f t="shared" si="105"/>
        <v>290311482.13136905</v>
      </c>
      <c r="K280" s="189">
        <f t="shared" si="105"/>
        <v>304794498.30786365</v>
      </c>
      <c r="L280" s="189">
        <f t="shared" si="105"/>
        <v>314324611.34129208</v>
      </c>
      <c r="M280" s="189">
        <f t="shared" si="105"/>
        <v>320123725.87575769</v>
      </c>
      <c r="N280" s="189">
        <f t="shared" si="105"/>
        <v>323005337.57310379</v>
      </c>
      <c r="O280" s="189">
        <f t="shared" si="105"/>
        <v>323547818.61162865</v>
      </c>
      <c r="P280" s="189">
        <f t="shared" si="105"/>
        <v>322181963.69057351</v>
      </c>
      <c r="Q280" s="189">
        <f t="shared" si="105"/>
        <v>319239899.00735891</v>
      </c>
      <c r="R280" s="189">
        <f t="shared" si="105"/>
        <v>314984524.08522046</v>
      </c>
      <c r="S280" s="189">
        <f t="shared" si="105"/>
        <v>309628289.50907135</v>
      </c>
      <c r="T280" s="189">
        <f t="shared" si="105"/>
        <v>303345738.88790232</v>
      </c>
      <c r="U280" s="189">
        <f t="shared" si="105"/>
        <v>296282207.99981588</v>
      </c>
      <c r="V280" s="189">
        <f t="shared" si="105"/>
        <v>288560051.25917381</v>
      </c>
      <c r="W280" s="189">
        <f t="shared" si="105"/>
        <v>280283218.45801473</v>
      </c>
      <c r="X280" s="189">
        <f t="shared" si="105"/>
        <v>271540696.38797718</v>
      </c>
      <c r="Y280" s="189">
        <f t="shared" si="105"/>
        <v>262409148.39768162</v>
      </c>
      <c r="Z280" s="189">
        <f t="shared" si="105"/>
        <v>252954973.94889945</v>
      </c>
      <c r="AA280" s="189">
        <f t="shared" si="105"/>
        <v>243235940.13121232</v>
      </c>
      <c r="AB280" s="189">
        <f t="shared" si="105"/>
        <v>233302491.53381184</v>
      </c>
      <c r="AC280" s="189">
        <f t="shared" si="105"/>
        <v>223198814.50572354</v>
      </c>
      <c r="AD280" s="189">
        <f t="shared" si="105"/>
        <v>212963711.13528672</v>
      </c>
      <c r="AE280" s="189">
        <f t="shared" si="105"/>
        <v>202631323.88173118</v>
      </c>
      <c r="AF280" s="189">
        <f t="shared" si="105"/>
        <v>192231741.59371316</v>
      </c>
      <c r="AG280" s="189">
        <f t="shared" si="105"/>
        <v>181791510.30654696</v>
      </c>
      <c r="AH280" s="189">
        <f t="shared" si="105"/>
        <v>171334066.84244591</v>
      </c>
      <c r="AI280" s="189">
        <f t="shared" si="105"/>
        <v>160880109.26053751</v>
      </c>
      <c r="AJ280" s="189">
        <f t="shared" si="105"/>
        <v>150447915.21841425</v>
      </c>
      <c r="AK280" s="189">
        <f t="shared" si="105"/>
        <v>140053617.04063353</v>
      </c>
      <c r="AL280" s="189">
        <f t="shared" si="105"/>
        <v>129711440.55024582</v>
      </c>
      <c r="AM280" s="189">
        <f t="shared" ref="AM280:BN280" si="106">AM247*$C$129</f>
        <v>119433913.37116417</v>
      </c>
      <c r="AN280" s="189">
        <f t="shared" si="106"/>
        <v>109232047.35430308</v>
      </c>
      <c r="AO280" s="189">
        <f t="shared" si="106"/>
        <v>99115498.947886765</v>
      </c>
      <c r="AP280" s="189">
        <f t="shared" si="106"/>
        <v>89092710.669936433</v>
      </c>
      <c r="AQ280" s="189">
        <f t="shared" si="106"/>
        <v>79171036.30990468</v>
      </c>
      <c r="AR280" s="189">
        <f t="shared" si="106"/>
        <v>69356852.057637468</v>
      </c>
      <c r="AS280" s="189">
        <f t="shared" si="106"/>
        <v>59655655.409288809</v>
      </c>
      <c r="AT280" s="189">
        <f t="shared" si="106"/>
        <v>50072153.414679073</v>
      </c>
      <c r="AU280" s="189">
        <f t="shared" si="106"/>
        <v>40610341.595937893</v>
      </c>
      <c r="AV280" s="189">
        <f t="shared" si="106"/>
        <v>31273574.673073545</v>
      </c>
      <c r="AW280" s="189">
        <f t="shared" si="106"/>
        <v>22064630.070528697</v>
      </c>
      <c r="AX280" s="189">
        <f t="shared" si="106"/>
        <v>12985765.043655371</v>
      </c>
      <c r="AY280" s="189">
        <f t="shared" si="106"/>
        <v>4038768.1504929736</v>
      </c>
      <c r="AZ280" s="189">
        <f t="shared" si="106"/>
        <v>-4774994.301619295</v>
      </c>
      <c r="BA280" s="189">
        <f t="shared" si="106"/>
        <v>-13454536.286332559</v>
      </c>
      <c r="BB280" s="189">
        <f t="shared" si="106"/>
        <v>-21999214.086405419</v>
      </c>
      <c r="BC280" s="189">
        <f t="shared" si="106"/>
        <v>-30408691.899708856</v>
      </c>
      <c r="BD280" s="189">
        <f t="shared" si="106"/>
        <v>-38682910.653914779</v>
      </c>
      <c r="BE280" s="189">
        <f t="shared" si="106"/>
        <v>-46822059.704348616</v>
      </c>
      <c r="BF280" s="189">
        <f t="shared" si="106"/>
        <v>-54826551.127228476</v>
      </c>
      <c r="BG280" s="189">
        <f t="shared" si="106"/>
        <v>-62696996.353229225</v>
      </c>
      <c r="BH280" s="189">
        <f t="shared" si="106"/>
        <v>-70434184.914757192</v>
      </c>
      <c r="BI280" s="189">
        <f t="shared" si="106"/>
        <v>-78039065.105130672</v>
      </c>
      <c r="BJ280" s="189">
        <f t="shared" si="106"/>
        <v>-85512726.369561642</v>
      </c>
      <c r="BK280" s="189">
        <f t="shared" si="106"/>
        <v>-92856383.266865358</v>
      </c>
      <c r="BL280" s="189">
        <f t="shared" si="106"/>
        <v>-100071360.85755982</v>
      </c>
      <c r="BM280" s="189">
        <f t="shared" si="106"/>
        <v>-107159081.38877025</v>
      </c>
      <c r="BN280" s="1521">
        <f t="shared" si="106"/>
        <v>-114121052.15939097</v>
      </c>
    </row>
    <row r="281" spans="1:66" hidden="1" x14ac:dyDescent="0.15">
      <c r="A281" s="1123"/>
      <c r="C281" s="1529"/>
      <c r="D281" s="274"/>
      <c r="E281" s="1675"/>
      <c r="F281" s="1604"/>
      <c r="G281" s="189">
        <f t="shared" ref="G281:AL281" si="107">G248*$C$129</f>
        <v>415348991.70137972</v>
      </c>
      <c r="H281" s="189">
        <f t="shared" si="107"/>
        <v>460685687.30041826</v>
      </c>
      <c r="I281" s="189">
        <f t="shared" si="107"/>
        <v>489415410.3101483</v>
      </c>
      <c r="J281" s="189">
        <f t="shared" si="107"/>
        <v>509401692.913894</v>
      </c>
      <c r="K281" s="189">
        <f t="shared" si="107"/>
        <v>523623566.37007147</v>
      </c>
      <c r="L281" s="189">
        <f t="shared" si="107"/>
        <v>533649006.8324675</v>
      </c>
      <c r="M281" s="189">
        <f t="shared" si="107"/>
        <v>540445614.54318666</v>
      </c>
      <c r="N281" s="189">
        <f t="shared" si="107"/>
        <v>544669970.41031921</v>
      </c>
      <c r="O281" s="189">
        <f t="shared" si="107"/>
        <v>546796574.34606552</v>
      </c>
      <c r="P281" s="189">
        <f t="shared" si="107"/>
        <v>547183982.61692369</v>
      </c>
      <c r="Q281" s="189">
        <f t="shared" si="107"/>
        <v>546112239.84685493</v>
      </c>
      <c r="R281" s="189">
        <f t="shared" si="107"/>
        <v>543805671.05797434</v>
      </c>
      <c r="S281" s="189">
        <f t="shared" si="107"/>
        <v>540447567.98313177</v>
      </c>
      <c r="T281" s="189">
        <f t="shared" si="107"/>
        <v>536190090.21809405</v>
      </c>
      <c r="U281" s="189">
        <f t="shared" si="107"/>
        <v>531161191.92587149</v>
      </c>
      <c r="V281" s="189">
        <f t="shared" si="107"/>
        <v>525469619.41000789</v>
      </c>
      <c r="W281" s="189">
        <f t="shared" si="107"/>
        <v>519208612.14797038</v>
      </c>
      <c r="X281" s="189">
        <f t="shared" si="107"/>
        <v>512458705.60971224</v>
      </c>
      <c r="Y281" s="189">
        <f t="shared" si="107"/>
        <v>505289895.32762837</v>
      </c>
      <c r="Z281" s="189">
        <f t="shared" si="107"/>
        <v>497763336.26362163</v>
      </c>
      <c r="AA281" s="189">
        <f t="shared" si="107"/>
        <v>489932697.25223827</v>
      </c>
      <c r="AB281" s="189">
        <f t="shared" si="107"/>
        <v>481845254.83742952</v>
      </c>
      <c r="AC281" s="189">
        <f t="shared" si="107"/>
        <v>473542787.062814</v>
      </c>
      <c r="AD281" s="189">
        <f t="shared" si="107"/>
        <v>465062311.50133848</v>
      </c>
      <c r="AE281" s="189">
        <f t="shared" si="107"/>
        <v>456436700.43847859</v>
      </c>
      <c r="AF281" s="189">
        <f t="shared" si="107"/>
        <v>447695198.03294593</v>
      </c>
      <c r="AG281" s="189">
        <f t="shared" si="107"/>
        <v>438863858.42882907</v>
      </c>
      <c r="AH281" s="189">
        <f t="shared" si="107"/>
        <v>429965919.49969542</v>
      </c>
      <c r="AI281" s="189">
        <f t="shared" si="107"/>
        <v>421022123.71114081</v>
      </c>
      <c r="AJ281" s="189">
        <f t="shared" si="107"/>
        <v>412050995.18226957</v>
      </c>
      <c r="AK281" s="189">
        <f t="shared" si="107"/>
        <v>403069080.19322795</v>
      </c>
      <c r="AL281" s="189">
        <f t="shared" si="107"/>
        <v>394091156.97395456</v>
      </c>
      <c r="AM281" s="189">
        <f t="shared" ref="AM281:BN281" si="108">AM248*$C$129</f>
        <v>385130419.51110351</v>
      </c>
      <c r="AN281" s="189">
        <f t="shared" si="108"/>
        <v>376198639.24802881</v>
      </c>
      <c r="AO281" s="189">
        <f t="shared" si="108"/>
        <v>367306307.8701883</v>
      </c>
      <c r="AP281" s="189">
        <f t="shared" si="108"/>
        <v>358462763.82359254</v>
      </c>
      <c r="AQ281" s="189">
        <f t="shared" si="108"/>
        <v>349676304.77587646</v>
      </c>
      <c r="AR281" s="189">
        <f t="shared" si="108"/>
        <v>340954287.8748306</v>
      </c>
      <c r="AS281" s="189">
        <f t="shared" si="108"/>
        <v>332303219.37002617</v>
      </c>
      <c r="AT281" s="189">
        <f t="shared" si="108"/>
        <v>323728834.92591584</v>
      </c>
      <c r="AU281" s="189">
        <f t="shared" si="108"/>
        <v>315236171.75900489</v>
      </c>
      <c r="AV281" s="189">
        <f t="shared" si="108"/>
        <v>306829633.56921065</v>
      </c>
      <c r="AW281" s="189">
        <f t="shared" si="108"/>
        <v>298513049.09997374</v>
      </c>
      <c r="AX281" s="189">
        <f t="shared" si="108"/>
        <v>290289725.04803056</v>
      </c>
      <c r="AY281" s="189">
        <f t="shared" si="108"/>
        <v>282162493.94799876</v>
      </c>
      <c r="AZ281" s="189">
        <f t="shared" si="108"/>
        <v>274133757.57588995</v>
      </c>
      <c r="BA281" s="189">
        <f t="shared" si="108"/>
        <v>266205526.34678027</v>
      </c>
      <c r="BB281" s="189">
        <f t="shared" si="108"/>
        <v>258379455.12308073</v>
      </c>
      <c r="BC281" s="189">
        <f t="shared" si="108"/>
        <v>250656875.79947823</v>
      </c>
      <c r="BD281" s="189">
        <f t="shared" si="108"/>
        <v>243038826.98729363</v>
      </c>
      <c r="BE281" s="189">
        <f t="shared" si="108"/>
        <v>235526081.08361498</v>
      </c>
      <c r="BF281" s="189">
        <f t="shared" si="108"/>
        <v>228119168.97817796</v>
      </c>
      <c r="BG281" s="189">
        <f t="shared" si="108"/>
        <v>220818402.6228326</v>
      </c>
      <c r="BH281" s="189">
        <f t="shared" si="108"/>
        <v>213623895.66390803</v>
      </c>
      <c r="BI281" s="189">
        <f t="shared" si="108"/>
        <v>206535582.31635308</v>
      </c>
      <c r="BJ281" s="189">
        <f t="shared" si="108"/>
        <v>199553234.63973323</v>
      </c>
      <c r="BK281" s="189">
        <f t="shared" si="108"/>
        <v>192676478.35964528</v>
      </c>
      <c r="BL281" s="189">
        <f t="shared" si="108"/>
        <v>185904807.36354831</v>
      </c>
      <c r="BM281" s="189">
        <f t="shared" si="108"/>
        <v>179237596.98714387</v>
      </c>
      <c r="BN281" s="1521">
        <f t="shared" si="108"/>
        <v>172674116.19604224</v>
      </c>
    </row>
    <row r="282" spans="1:66" hidden="1" x14ac:dyDescent="0.15">
      <c r="A282" s="1123"/>
      <c r="C282" s="1529"/>
      <c r="D282" s="274"/>
      <c r="E282" s="1675"/>
      <c r="F282" s="1604"/>
      <c r="G282" s="189">
        <f t="shared" ref="G282:AL282" si="109">G249*$C$129</f>
        <v>695586532.300138</v>
      </c>
      <c r="H282" s="189">
        <f t="shared" si="109"/>
        <v>730134082.58612442</v>
      </c>
      <c r="I282" s="189">
        <f t="shared" si="109"/>
        <v>753443878.98027003</v>
      </c>
      <c r="J282" s="189">
        <f t="shared" si="109"/>
        <v>770526513.13276803</v>
      </c>
      <c r="K282" s="189">
        <f t="shared" si="109"/>
        <v>783364295.06562042</v>
      </c>
      <c r="L282" s="189">
        <f t="shared" si="109"/>
        <v>793031435.05596912</v>
      </c>
      <c r="M282" s="189">
        <f t="shared" si="109"/>
        <v>800206015.92235267</v>
      </c>
      <c r="N282" s="189">
        <f t="shared" si="109"/>
        <v>805356904.24339402</v>
      </c>
      <c r="O282" s="189">
        <f t="shared" si="109"/>
        <v>808828500.82176471</v>
      </c>
      <c r="P282" s="189">
        <f t="shared" si="109"/>
        <v>810884840.9256103</v>
      </c>
      <c r="Q282" s="189">
        <f t="shared" si="109"/>
        <v>811734863.3374356</v>
      </c>
      <c r="R282" s="189">
        <f t="shared" si="109"/>
        <v>811547964.58459425</v>
      </c>
      <c r="S282" s="189">
        <f t="shared" si="109"/>
        <v>810464119.92464578</v>
      </c>
      <c r="T282" s="189">
        <f t="shared" si="109"/>
        <v>808600767.8336935</v>
      </c>
      <c r="U282" s="189">
        <f t="shared" si="109"/>
        <v>806057666.18486679</v>
      </c>
      <c r="V282" s="189">
        <f t="shared" si="109"/>
        <v>802920423.02612638</v>
      </c>
      <c r="W282" s="189">
        <f t="shared" si="109"/>
        <v>799263130.36431158</v>
      </c>
      <c r="X282" s="189">
        <f t="shared" si="109"/>
        <v>795150372.4851501</v>
      </c>
      <c r="Y282" s="189">
        <f t="shared" si="109"/>
        <v>790638786.76353073</v>
      </c>
      <c r="Z282" s="189">
        <f t="shared" si="109"/>
        <v>785778297.0161413</v>
      </c>
      <c r="AA282" s="189">
        <f t="shared" si="109"/>
        <v>780613102.46185875</v>
      </c>
      <c r="AB282" s="189">
        <f t="shared" si="109"/>
        <v>775182481.06103086</v>
      </c>
      <c r="AC282" s="189">
        <f t="shared" si="109"/>
        <v>769521449.64938986</v>
      </c>
      <c r="AD282" s="189">
        <f t="shared" si="109"/>
        <v>763661312.02722347</v>
      </c>
      <c r="AE282" s="189">
        <f t="shared" si="109"/>
        <v>757630118.26520169</v>
      </c>
      <c r="AF282" s="189">
        <f t="shared" si="109"/>
        <v>751453052.84503317</v>
      </c>
      <c r="AG282" s="189">
        <f t="shared" si="109"/>
        <v>745152765.15615523</v>
      </c>
      <c r="AH282" s="189">
        <f t="shared" si="109"/>
        <v>738749652.85131609</v>
      </c>
      <c r="AI282" s="189">
        <f t="shared" si="109"/>
        <v>732262106.31015766</v>
      </c>
      <c r="AJ282" s="189">
        <f t="shared" si="109"/>
        <v>725706720.75615966</v>
      </c>
      <c r="AK282" s="189">
        <f t="shared" si="109"/>
        <v>719098481.26961052</v>
      </c>
      <c r="AL282" s="189">
        <f t="shared" si="109"/>
        <v>712450924.93266594</v>
      </c>
      <c r="AM282" s="189">
        <f t="shared" ref="AM282:BN282" si="110">AM249*$C$129</f>
        <v>705776283.55710399</v>
      </c>
      <c r="AN282" s="189">
        <f t="shared" si="110"/>
        <v>699085609.82689917</v>
      </c>
      <c r="AO282" s="189">
        <f t="shared" si="110"/>
        <v>692388889.19656551</v>
      </c>
      <c r="AP282" s="189">
        <f t="shared" si="110"/>
        <v>685695139.49304616</v>
      </c>
      <c r="AQ282" s="189">
        <f t="shared" si="110"/>
        <v>679012499.85184062</v>
      </c>
      <c r="AR282" s="189">
        <f t="shared" si="110"/>
        <v>672348310.36054957</v>
      </c>
      <c r="AS282" s="189">
        <f t="shared" si="110"/>
        <v>665709183.5724982</v>
      </c>
      <c r="AT282" s="189">
        <f t="shared" si="110"/>
        <v>659101068.87992334</v>
      </c>
      <c r="AU282" s="189">
        <f t="shared" si="110"/>
        <v>652529310.59292519</v>
      </c>
      <c r="AV282" s="189">
        <f t="shared" si="110"/>
        <v>645998700.45115077</v>
      </c>
      <c r="AW282" s="189">
        <f t="shared" si="110"/>
        <v>639513525.19546354</v>
      </c>
      <c r="AX282" s="189">
        <f t="shared" si="110"/>
        <v>633077609.74301231</v>
      </c>
      <c r="AY282" s="189">
        <f t="shared" si="110"/>
        <v>626694356.43831801</v>
      </c>
      <c r="AZ282" s="189">
        <f t="shared" si="110"/>
        <v>620366780.79291618</v>
      </c>
      <c r="BA282" s="189">
        <f t="shared" si="110"/>
        <v>614097544.07491434</v>
      </c>
      <c r="BB282" s="189">
        <f t="shared" si="110"/>
        <v>607888983.06602621</v>
      </c>
      <c r="BC282" s="189">
        <f t="shared" si="110"/>
        <v>601743137.26603162</v>
      </c>
      <c r="BD282" s="189">
        <f t="shared" si="110"/>
        <v>595661773.79218626</v>
      </c>
      <c r="BE282" s="189">
        <f t="shared" si="110"/>
        <v>589646410.19304836</v>
      </c>
      <c r="BF282" s="189">
        <f t="shared" si="110"/>
        <v>583698335.37183905</v>
      </c>
      <c r="BG282" s="189">
        <f t="shared" si="110"/>
        <v>577818628.79323721</v>
      </c>
      <c r="BH282" s="189">
        <f t="shared" si="110"/>
        <v>572008178.12898648</v>
      </c>
      <c r="BI282" s="189">
        <f t="shared" si="110"/>
        <v>566267695.48144984</v>
      </c>
      <c r="BJ282" s="189">
        <f t="shared" si="110"/>
        <v>560597732.30998337</v>
      </c>
      <c r="BK282" s="189">
        <f t="shared" si="110"/>
        <v>554998693.17242837</v>
      </c>
      <c r="BL282" s="189">
        <f t="shared" si="110"/>
        <v>549470848.38291645</v>
      </c>
      <c r="BM282" s="189">
        <f t="shared" si="110"/>
        <v>544014345.67734659</v>
      </c>
      <c r="BN282" s="1521">
        <f t="shared" si="110"/>
        <v>538629220.96916091</v>
      </c>
    </row>
    <row r="283" spans="1:66" hidden="1" x14ac:dyDescent="0.15">
      <c r="A283" s="1123"/>
      <c r="C283" s="1529"/>
      <c r="D283" s="274"/>
      <c r="E283" s="1675"/>
      <c r="F283" s="1604"/>
      <c r="G283" s="189"/>
      <c r="H283" s="189"/>
      <c r="I283" s="189"/>
      <c r="J283" s="189"/>
      <c r="K283" s="189"/>
      <c r="L283" s="189"/>
      <c r="M283" s="189"/>
      <c r="N283" s="189"/>
      <c r="O283" s="189"/>
      <c r="P283" s="189"/>
      <c r="Q283" s="189"/>
      <c r="R283" s="189"/>
      <c r="S283" s="189"/>
      <c r="T283" s="189"/>
      <c r="U283" s="189"/>
      <c r="V283" s="189"/>
      <c r="W283" s="189"/>
      <c r="X283" s="189"/>
      <c r="Y283" s="189"/>
      <c r="Z283" s="189"/>
      <c r="AA283" s="189"/>
      <c r="AB283" s="189"/>
      <c r="AC283" s="189"/>
      <c r="AD283" s="189"/>
      <c r="AE283" s="189"/>
      <c r="AF283" s="189"/>
      <c r="AG283" s="189"/>
      <c r="AH283" s="189"/>
      <c r="AI283" s="189"/>
      <c r="AJ283" s="189"/>
      <c r="AK283" s="189"/>
      <c r="AL283" s="189"/>
      <c r="AM283" s="189"/>
      <c r="AN283" s="189"/>
      <c r="AO283" s="189"/>
      <c r="AP283" s="189"/>
      <c r="AQ283" s="189"/>
      <c r="AR283" s="189"/>
      <c r="AS283" s="189"/>
      <c r="AT283" s="189"/>
      <c r="AU283" s="189"/>
      <c r="AV283" s="189"/>
      <c r="AW283" s="189"/>
      <c r="AX283" s="189"/>
      <c r="AY283" s="189"/>
      <c r="AZ283" s="189"/>
      <c r="BA283" s="189"/>
      <c r="BB283" s="189"/>
      <c r="BC283" s="189"/>
      <c r="BD283" s="189"/>
      <c r="BE283" s="189"/>
      <c r="BF283" s="189"/>
      <c r="BG283" s="189"/>
      <c r="BH283" s="189"/>
      <c r="BI283" s="189"/>
      <c r="BJ283" s="189"/>
      <c r="BK283" s="189"/>
      <c r="BL283" s="189"/>
      <c r="BM283" s="189"/>
      <c r="BN283" s="1521"/>
    </row>
    <row r="284" spans="1:66" hidden="1" x14ac:dyDescent="0.15">
      <c r="A284" s="1123"/>
      <c r="C284" s="1529"/>
      <c r="D284" s="274"/>
      <c r="E284" s="1675"/>
      <c r="F284" s="1604"/>
      <c r="G284" s="189">
        <f t="shared" ref="G284:AL284" si="111">G251*$C$129</f>
        <v>-640585341.29128444</v>
      </c>
      <c r="H284" s="189">
        <f t="shared" si="111"/>
        <v>-626334210.25470352</v>
      </c>
      <c r="I284" s="189">
        <f t="shared" si="111"/>
        <v>-618965884.13735664</v>
      </c>
      <c r="J284" s="189">
        <f t="shared" si="111"/>
        <v>-614981681.06123817</v>
      </c>
      <c r="K284" s="189">
        <f t="shared" si="111"/>
        <v>-613117736.41730034</v>
      </c>
      <c r="L284" s="189">
        <f t="shared" si="111"/>
        <v>-612730549.21957409</v>
      </c>
      <c r="M284" s="189">
        <f t="shared" si="111"/>
        <v>-613433627.14010882</v>
      </c>
      <c r="N284" s="189">
        <f t="shared" si="111"/>
        <v>-614970871.27087474</v>
      </c>
      <c r="O284" s="189">
        <f t="shared" si="111"/>
        <v>-617161190.08343434</v>
      </c>
      <c r="P284" s="189">
        <f t="shared" si="111"/>
        <v>-619870520.48017991</v>
      </c>
      <c r="Q284" s="189">
        <f t="shared" si="111"/>
        <v>-622996199.26011717</v>
      </c>
      <c r="R284" s="189">
        <f t="shared" si="111"/>
        <v>-626457557.20081437</v>
      </c>
      <c r="S284" s="189">
        <f t="shared" si="111"/>
        <v>-630189921.79592609</v>
      </c>
      <c r="T284" s="189">
        <f t="shared" si="111"/>
        <v>-634140613.10839903</v>
      </c>
      <c r="U284" s="189">
        <f t="shared" si="111"/>
        <v>-638266167.81920624</v>
      </c>
      <c r="V284" s="189">
        <f t="shared" si="111"/>
        <v>-642530353.50280404</v>
      </c>
      <c r="W284" s="189">
        <f t="shared" si="111"/>
        <v>-646902710.07308912</v>
      </c>
      <c r="X284" s="189">
        <f t="shared" si="111"/>
        <v>-651357453.90863574</v>
      </c>
      <c r="Y284" s="189">
        <f t="shared" si="111"/>
        <v>-655872638.20007181</v>
      </c>
      <c r="Z284" s="189">
        <f t="shared" si="111"/>
        <v>-660429498.54157507</v>
      </c>
      <c r="AA284" s="189">
        <f t="shared" si="111"/>
        <v>-665011935.19741631</v>
      </c>
      <c r="AB284" s="189">
        <f t="shared" si="111"/>
        <v>-669606098.03820741</v>
      </c>
      <c r="AC284" s="189">
        <f t="shared" si="111"/>
        <v>-674200049.84845805</v>
      </c>
      <c r="AD284" s="189">
        <f t="shared" si="111"/>
        <v>-678783490.32389939</v>
      </c>
      <c r="AE284" s="189">
        <f t="shared" si="111"/>
        <v>-683347527.67925632</v>
      </c>
      <c r="AF284" s="189">
        <f t="shared" si="111"/>
        <v>-687884488.04681897</v>
      </c>
      <c r="AG284" s="189">
        <f t="shared" si="111"/>
        <v>-692387755.19326162</v>
      </c>
      <c r="AH284" s="189">
        <f t="shared" si="111"/>
        <v>-696851634.79770958</v>
      </c>
      <c r="AI284" s="189">
        <f t="shared" si="111"/>
        <v>-701271238.80533469</v>
      </c>
      <c r="AJ284" s="189">
        <f t="shared" si="111"/>
        <v>-705642386.32477057</v>
      </c>
      <c r="AK284" s="189">
        <f t="shared" si="111"/>
        <v>-709961518.26192915</v>
      </c>
      <c r="AL284" s="189">
        <f t="shared" si="111"/>
        <v>-714225623.43863273</v>
      </c>
      <c r="AM284" s="189">
        <f t="shared" ref="AM284:BN284" si="112">AM251*$C$129</f>
        <v>-718432174.37531233</v>
      </c>
      <c r="AN284" s="189">
        <f t="shared" si="112"/>
        <v>-722579071.254076</v>
      </c>
      <c r="AO284" s="189">
        <f t="shared" si="112"/>
        <v>-726664592.84443486</v>
      </c>
      <c r="AP284" s="189">
        <f t="shared" si="112"/>
        <v>-730687353.38558018</v>
      </c>
      <c r="AQ284" s="189">
        <f t="shared" si="112"/>
        <v>-734646264.58872259</v>
      </c>
      <c r="AR284" s="189">
        <f t="shared" si="112"/>
        <v>-738540502.05995119</v>
      </c>
      <c r="AS284" s="189">
        <f t="shared" si="112"/>
        <v>-742369475.55536044</v>
      </c>
      <c r="AT284" s="189">
        <f t="shared" si="112"/>
        <v>-746132802.57123148</v>
      </c>
      <c r="AU284" s="189">
        <f t="shared" si="112"/>
        <v>-749830284.84694505</v>
      </c>
      <c r="AV284" s="189">
        <f t="shared" si="112"/>
        <v>-753461887.4202745</v>
      </c>
      <c r="AW284" s="189">
        <f t="shared" si="112"/>
        <v>-757027719.92625964</v>
      </c>
      <c r="AX284" s="189">
        <f t="shared" si="112"/>
        <v>-760528019.87395322</v>
      </c>
      <c r="AY284" s="189">
        <f t="shared" si="112"/>
        <v>-763963137.67153585</v>
      </c>
      <c r="AZ284" s="189">
        <f t="shared" si="112"/>
        <v>-767333523.20084476</v>
      </c>
      <c r="BA284" s="189">
        <f t="shared" si="112"/>
        <v>-770639713.76825023</v>
      </c>
      <c r="BB284" s="189">
        <f t="shared" si="112"/>
        <v>-773882323.28084683</v>
      </c>
      <c r="BC284" s="189">
        <f t="shared" si="112"/>
        <v>-777062032.51574826</v>
      </c>
      <c r="BD284" s="189">
        <f t="shared" si="112"/>
        <v>-780179580.36641479</v>
      </c>
      <c r="BE284" s="189">
        <f t="shared" si="112"/>
        <v>-783235755.96383154</v>
      </c>
      <c r="BF284" s="189">
        <f t="shared" si="112"/>
        <v>-786231391.58234763</v>
      </c>
      <c r="BG284" s="189">
        <f t="shared" si="112"/>
        <v>-789167356.25037611</v>
      </c>
      <c r="BH284" s="189">
        <f t="shared" si="112"/>
        <v>-792044549.99517787</v>
      </c>
      <c r="BI284" s="189">
        <f t="shared" si="112"/>
        <v>-794863898.65882683</v>
      </c>
      <c r="BJ284" s="189">
        <f t="shared" si="112"/>
        <v>-797626349.22931719</v>
      </c>
      <c r="BK284" s="189">
        <f t="shared" si="112"/>
        <v>-800332865.63681054</v>
      </c>
      <c r="BL284" s="189">
        <f t="shared" si="112"/>
        <v>-802984424.97030115</v>
      </c>
      <c r="BM284" s="189">
        <f t="shared" si="112"/>
        <v>-805582014.07465005</v>
      </c>
      <c r="BN284" s="1521">
        <f t="shared" si="112"/>
        <v>-808126626.49204421</v>
      </c>
    </row>
    <row r="285" spans="1:66" hidden="1" x14ac:dyDescent="0.15">
      <c r="A285" s="1123"/>
      <c r="C285" s="1529"/>
      <c r="D285" s="274"/>
      <c r="E285" s="1675"/>
      <c r="F285" s="1604"/>
      <c r="G285" s="189">
        <f t="shared" ref="G285:AL285" si="113">G252*$C$129</f>
        <v>-566033053.05197442</v>
      </c>
      <c r="H285" s="189">
        <f t="shared" si="113"/>
        <v>-554652185.11260688</v>
      </c>
      <c r="I285" s="189">
        <f t="shared" si="113"/>
        <v>-548460082.86964929</v>
      </c>
      <c r="J285" s="189">
        <f t="shared" si="113"/>
        <v>-544947716.24699521</v>
      </c>
      <c r="K285" s="189">
        <f t="shared" si="113"/>
        <v>-543167247.99399638</v>
      </c>
      <c r="L285" s="189">
        <f t="shared" si="113"/>
        <v>-542621725.36171126</v>
      </c>
      <c r="M285" s="189">
        <f t="shared" si="113"/>
        <v>-543005946.48915303</v>
      </c>
      <c r="N285" s="189">
        <f t="shared" si="113"/>
        <v>-544113971.54342306</v>
      </c>
      <c r="O285" s="189">
        <f t="shared" si="113"/>
        <v>-545797912.60934949</v>
      </c>
      <c r="P285" s="189">
        <f t="shared" si="113"/>
        <v>-547946798.19090223</v>
      </c>
      <c r="Q285" s="189">
        <f t="shared" si="113"/>
        <v>-550474613.38492799</v>
      </c>
      <c r="R285" s="189">
        <f t="shared" si="113"/>
        <v>-553313019.62148964</v>
      </c>
      <c r="S285" s="189">
        <f t="shared" si="113"/>
        <v>-556406665.25806403</v>
      </c>
      <c r="T285" s="189">
        <f t="shared" si="113"/>
        <v>-559710025.58917546</v>
      </c>
      <c r="U285" s="189">
        <f t="shared" si="113"/>
        <v>-563185193.47019351</v>
      </c>
      <c r="V285" s="189">
        <f t="shared" si="113"/>
        <v>-566800286.41869116</v>
      </c>
      <c r="W285" s="189">
        <f t="shared" si="113"/>
        <v>-570528267.98758185</v>
      </c>
      <c r="X285" s="189">
        <f t="shared" si="113"/>
        <v>-574346056.08903825</v>
      </c>
      <c r="Y285" s="189">
        <f t="shared" si="113"/>
        <v>-578233835.33528543</v>
      </c>
      <c r="Z285" s="189">
        <f t="shared" si="113"/>
        <v>-582174517.76746738</v>
      </c>
      <c r="AA285" s="189">
        <f t="shared" si="113"/>
        <v>-586153313.69035339</v>
      </c>
      <c r="AB285" s="189">
        <f t="shared" si="113"/>
        <v>-590157385.66593993</v>
      </c>
      <c r="AC285" s="189">
        <f t="shared" si="113"/>
        <v>-594175566.31311476</v>
      </c>
      <c r="AD285" s="189">
        <f t="shared" si="113"/>
        <v>-598198125.76244378</v>
      </c>
      <c r="AE285" s="189">
        <f t="shared" si="113"/>
        <v>-602216578.25000548</v>
      </c>
      <c r="AF285" s="189">
        <f t="shared" si="113"/>
        <v>-606223519.92008996</v>
      </c>
      <c r="AG285" s="189">
        <f t="shared" si="113"/>
        <v>-610212491.77639556</v>
      </c>
      <c r="AH285" s="189">
        <f t="shared" si="113"/>
        <v>-614177863.09359753</v>
      </c>
      <c r="AI285" s="189">
        <f t="shared" si="113"/>
        <v>-618114731.62197948</v>
      </c>
      <c r="AJ285" s="189">
        <f t="shared" si="113"/>
        <v>-622018837.68675196</v>
      </c>
      <c r="AK285" s="189">
        <f t="shared" si="113"/>
        <v>-625886489.86956143</v>
      </c>
      <c r="AL285" s="189">
        <f t="shared" si="113"/>
        <v>-629714500.41088307</v>
      </c>
      <c r="AM285" s="189">
        <f t="shared" ref="AM285:BN285" si="114">AM252*$C$129</f>
        <v>-633500128.8228873</v>
      </c>
      <c r="AN285" s="189">
        <f t="shared" si="114"/>
        <v>-637241032.47779107</v>
      </c>
      <c r="AO285" s="189">
        <f t="shared" si="114"/>
        <v>-640935223.154742</v>
      </c>
      <c r="AP285" s="189">
        <f t="shared" si="114"/>
        <v>-644581028.7022748</v>
      </c>
      <c r="AQ285" s="189">
        <f t="shared" si="114"/>
        <v>-648177059.11327541</v>
      </c>
      <c r="AR285" s="189">
        <f t="shared" si="114"/>
        <v>-651722176.42266059</v>
      </c>
      <c r="AS285" s="189">
        <f t="shared" si="114"/>
        <v>-655215467.93030429</v>
      </c>
      <c r="AT285" s="189">
        <f t="shared" si="114"/>
        <v>-658656222.32746887</v>
      </c>
      <c r="AU285" s="189">
        <f t="shared" si="114"/>
        <v>-662043908.36746919</v>
      </c>
      <c r="AV285" s="189">
        <f t="shared" si="114"/>
        <v>-665378155.7731334</v>
      </c>
      <c r="AW285" s="189">
        <f t="shared" si="114"/>
        <v>-668658738.11684752</v>
      </c>
      <c r="AX285" s="189">
        <f t="shared" si="114"/>
        <v>-671885557.4452045</v>
      </c>
      <c r="AY285" s="189">
        <f t="shared" si="114"/>
        <v>-675058630.45079505</v>
      </c>
      <c r="AZ285" s="189">
        <f t="shared" si="114"/>
        <v>-678178076.01948738</v>
      </c>
      <c r="BA285" s="189">
        <f t="shared" si="114"/>
        <v>-681244104.00347781</v>
      </c>
      <c r="BB285" s="189">
        <f t="shared" si="114"/>
        <v>-684257005.0890969</v>
      </c>
      <c r="BC285" s="189">
        <f t="shared" si="114"/>
        <v>-687217141.6443845</v>
      </c>
      <c r="BD285" s="189">
        <f t="shared" si="114"/>
        <v>-690124939.44520831</v>
      </c>
      <c r="BE285" s="189">
        <f t="shared" si="114"/>
        <v>-692980880.19058537</v>
      </c>
      <c r="BF285" s="189">
        <f t="shared" si="114"/>
        <v>-695785494.72814119</v>
      </c>
      <c r="BG285" s="189">
        <f t="shared" si="114"/>
        <v>-698539356.91956675</v>
      </c>
      <c r="BH285" s="189">
        <f t="shared" si="114"/>
        <v>-701243078.08370733</v>
      </c>
      <c r="BI285" s="189">
        <f t="shared" si="114"/>
        <v>-703897301.9617033</v>
      </c>
      <c r="BJ285" s="189">
        <f t="shared" si="114"/>
        <v>-706502700.15455151</v>
      </c>
      <c r="BK285" s="189">
        <f t="shared" si="114"/>
        <v>-709059967.98867834</v>
      </c>
      <c r="BL285" s="189">
        <f t="shared" si="114"/>
        <v>-711569820.7697078</v>
      </c>
      <c r="BM285" s="189">
        <f t="shared" si="114"/>
        <v>-714032990.38867438</v>
      </c>
      <c r="BN285" s="1521">
        <f t="shared" si="114"/>
        <v>-716450222.24851286</v>
      </c>
    </row>
    <row r="286" spans="1:66" hidden="1" x14ac:dyDescent="0.15">
      <c r="A286" s="1123"/>
      <c r="C286" s="1529"/>
      <c r="D286" s="274"/>
      <c r="E286" s="1675"/>
      <c r="F286" s="1604"/>
      <c r="G286" s="189">
        <f t="shared" ref="G286:AL286" si="115">G253*$C$129</f>
        <v>-476452847.7665596</v>
      </c>
      <c r="H286" s="189">
        <f t="shared" si="115"/>
        <v>-468520817.73068053</v>
      </c>
      <c r="I286" s="189">
        <f t="shared" si="115"/>
        <v>-464061239.03834569</v>
      </c>
      <c r="J286" s="189">
        <f t="shared" si="115"/>
        <v>-461477047.21976554</v>
      </c>
      <c r="K286" s="189">
        <f t="shared" si="115"/>
        <v>-460139015.06054753</v>
      </c>
      <c r="L286" s="189">
        <f t="shared" si="115"/>
        <v>-459708026.08342969</v>
      </c>
      <c r="M286" s="189">
        <f t="shared" si="115"/>
        <v>-459971425.02265048</v>
      </c>
      <c r="N286" s="189">
        <f t="shared" si="115"/>
        <v>-460783276.45490175</v>
      </c>
      <c r="O286" s="189">
        <f t="shared" si="115"/>
        <v>-462037279.70173287</v>
      </c>
      <c r="P286" s="189">
        <f t="shared" si="115"/>
        <v>-463652677.67171526</v>
      </c>
      <c r="Q286" s="189">
        <f t="shared" si="115"/>
        <v>-465566185.02127242</v>
      </c>
      <c r="R286" s="189">
        <f t="shared" si="115"/>
        <v>-467727021.51981807</v>
      </c>
      <c r="S286" s="189">
        <f t="shared" si="115"/>
        <v>-470093681.98787081</v>
      </c>
      <c r="T286" s="189">
        <f t="shared" si="115"/>
        <v>-472631740.60777873</v>
      </c>
      <c r="U286" s="189">
        <f t="shared" si="115"/>
        <v>-475312303.40791649</v>
      </c>
      <c r="V286" s="189">
        <f t="shared" si="115"/>
        <v>-478110884.23712862</v>
      </c>
      <c r="W286" s="189">
        <f t="shared" si="115"/>
        <v>-481006567.29278576</v>
      </c>
      <c r="X286" s="189">
        <f t="shared" si="115"/>
        <v>-483981369.41261643</v>
      </c>
      <c r="Y286" s="189">
        <f t="shared" si="115"/>
        <v>-487019745.25235611</v>
      </c>
      <c r="Z286" s="189">
        <f t="shared" si="115"/>
        <v>-490108196.97990984</v>
      </c>
      <c r="AA286" s="189">
        <f t="shared" si="115"/>
        <v>-493234961.93958586</v>
      </c>
      <c r="AB286" s="189">
        <f t="shared" si="115"/>
        <v>-496389759.50557512</v>
      </c>
      <c r="AC286" s="189">
        <f t="shared" si="115"/>
        <v>-499563583.57176495</v>
      </c>
      <c r="AD286" s="189">
        <f t="shared" si="115"/>
        <v>-502748530.7225455</v>
      </c>
      <c r="AE286" s="189">
        <f t="shared" si="115"/>
        <v>-505937656.65411294</v>
      </c>
      <c r="AF286" s="189">
        <f t="shared" si="115"/>
        <v>-509124855.21947408</v>
      </c>
      <c r="AG286" s="189">
        <f t="shared" si="115"/>
        <v>-512304755.77979743</v>
      </c>
      <c r="AH286" s="189">
        <f t="shared" si="115"/>
        <v>-515472635.5094043</v>
      </c>
      <c r="AI286" s="189">
        <f t="shared" si="115"/>
        <v>-518624344.02195197</v>
      </c>
      <c r="AJ286" s="189">
        <f t="shared" si="115"/>
        <v>-521756238.22979921</v>
      </c>
      <c r="AK286" s="189">
        <f t="shared" si="115"/>
        <v>-524865125.76480335</v>
      </c>
      <c r="AL286" s="189">
        <f t="shared" si="115"/>
        <v>-527948215.61040622</v>
      </c>
      <c r="AM286" s="189">
        <f t="shared" ref="AM286:BN286" si="116">AM253*$C$129</f>
        <v>-531003074.84578973</v>
      </c>
      <c r="AN286" s="189">
        <f t="shared" si="116"/>
        <v>-534027590.60044277</v>
      </c>
      <c r="AO286" s="189">
        <f t="shared" si="116"/>
        <v>-537019936.47434449</v>
      </c>
      <c r="AP286" s="189">
        <f t="shared" si="116"/>
        <v>-539978542.80451787</v>
      </c>
      <c r="AQ286" s="189">
        <f t="shared" si="116"/>
        <v>-542902070.25993299</v>
      </c>
      <c r="AR286" s="189">
        <f t="shared" si="116"/>
        <v>-545789386.32893491</v>
      </c>
      <c r="AS286" s="189">
        <f t="shared" si="116"/>
        <v>-548639544.3305397</v>
      </c>
      <c r="AT286" s="189">
        <f t="shared" si="116"/>
        <v>-551451764.63618767</v>
      </c>
      <c r="AU286" s="189">
        <f t="shared" si="116"/>
        <v>-554225417.83423305</v>
      </c>
      <c r="AV286" s="189">
        <f t="shared" si="116"/>
        <v>-556960009.60745335</v>
      </c>
      <c r="AW286" s="189">
        <f t="shared" si="116"/>
        <v>-559655167.12563968</v>
      </c>
      <c r="AX286" s="189">
        <f t="shared" si="116"/>
        <v>-562310626.78202224</v>
      </c>
      <c r="AY286" s="189">
        <f t="shared" si="116"/>
        <v>-564926223.12482953</v>
      </c>
      <c r="AZ286" s="189">
        <f t="shared" si="116"/>
        <v>-567501878.85438669</v>
      </c>
      <c r="BA286" s="189">
        <f t="shared" si="116"/>
        <v>-570037595.77243316</v>
      </c>
      <c r="BB286" s="189">
        <f t="shared" si="116"/>
        <v>-572533446.58425796</v>
      </c>
      <c r="BC286" s="189">
        <f t="shared" si="116"/>
        <v>-574989567.46618712</v>
      </c>
      <c r="BD286" s="189">
        <f t="shared" si="116"/>
        <v>-577406151.32125115</v>
      </c>
      <c r="BE286" s="189">
        <f t="shared" si="116"/>
        <v>-579783441.65474927</v>
      </c>
      <c r="BF286" s="189">
        <f t="shared" si="116"/>
        <v>-582121727.0091418</v>
      </c>
      <c r="BG286" s="189">
        <f t="shared" si="116"/>
        <v>-584421335.90441179</v>
      </c>
      <c r="BH286" s="189">
        <f t="shared" si="116"/>
        <v>-586682632.23589599</v>
      </c>
      <c r="BI286" s="189">
        <f t="shared" si="116"/>
        <v>-588906011.0867064</v>
      </c>
      <c r="BJ286" s="189">
        <f t="shared" si="116"/>
        <v>-591091894.91636896</v>
      </c>
      <c r="BK286" s="189">
        <f t="shared" si="116"/>
        <v>-593240730.09125876</v>
      </c>
      <c r="BL286" s="189">
        <f t="shared" si="116"/>
        <v>-595352983.72590971</v>
      </c>
      <c r="BM286" s="189">
        <f t="shared" si="116"/>
        <v>-597429140.80736148</v>
      </c>
      <c r="BN286" s="1521">
        <f t="shared" si="116"/>
        <v>-599469701.5774473</v>
      </c>
    </row>
    <row r="287" spans="1:66" hidden="1" x14ac:dyDescent="0.15">
      <c r="A287" s="1123"/>
      <c r="C287" s="1529"/>
      <c r="D287" s="274"/>
      <c r="E287" s="1675"/>
      <c r="F287" s="1604"/>
      <c r="G287" s="189"/>
      <c r="H287" s="189"/>
      <c r="I287" s="189"/>
      <c r="J287" s="189"/>
      <c r="K287" s="189"/>
      <c r="L287" s="189"/>
      <c r="M287" s="189"/>
      <c r="N287" s="189"/>
      <c r="O287" s="189"/>
      <c r="P287" s="189"/>
      <c r="Q287" s="189"/>
      <c r="R287" s="189"/>
      <c r="S287" s="189"/>
      <c r="T287" s="189"/>
      <c r="U287" s="189"/>
      <c r="V287" s="189"/>
      <c r="W287" s="189"/>
      <c r="X287" s="189"/>
      <c r="Y287" s="189"/>
      <c r="Z287" s="189"/>
      <c r="AA287" s="189"/>
      <c r="AB287" s="189"/>
      <c r="AC287" s="189"/>
      <c r="AD287" s="189"/>
      <c r="AE287" s="189"/>
      <c r="AF287" s="189"/>
      <c r="AG287" s="189"/>
      <c r="AH287" s="189"/>
      <c r="AI287" s="189"/>
      <c r="AJ287" s="189"/>
      <c r="AK287" s="189"/>
      <c r="AL287" s="189"/>
      <c r="AM287" s="189"/>
      <c r="AN287" s="189"/>
      <c r="AO287" s="189"/>
      <c r="AP287" s="189"/>
      <c r="AQ287" s="189"/>
      <c r="AR287" s="189"/>
      <c r="AS287" s="189"/>
      <c r="AT287" s="189"/>
      <c r="AU287" s="189"/>
      <c r="AV287" s="189"/>
      <c r="AW287" s="189"/>
      <c r="AX287" s="189"/>
      <c r="AY287" s="189"/>
      <c r="AZ287" s="189"/>
      <c r="BA287" s="189"/>
      <c r="BB287" s="189"/>
      <c r="BC287" s="189"/>
      <c r="BD287" s="189"/>
      <c r="BE287" s="189"/>
      <c r="BF287" s="189"/>
      <c r="BG287" s="189"/>
      <c r="BH287" s="189"/>
      <c r="BI287" s="189"/>
      <c r="BJ287" s="189"/>
      <c r="BK287" s="189"/>
      <c r="BL287" s="189"/>
      <c r="BM287" s="189"/>
      <c r="BN287" s="1521"/>
    </row>
    <row r="288" spans="1:66" hidden="1" x14ac:dyDescent="0.15">
      <c r="A288" s="1123"/>
      <c r="C288" s="1529"/>
      <c r="D288" s="274"/>
      <c r="E288" s="1675"/>
      <c r="F288" s="1604"/>
      <c r="G288" s="189">
        <f t="shared" ref="G288:AL288" si="117">G255*$C$129</f>
        <v>81245213.758036077</v>
      </c>
      <c r="H288" s="189">
        <f t="shared" si="117"/>
        <v>135111918.61189342</v>
      </c>
      <c r="I288" s="189">
        <f t="shared" si="117"/>
        <v>167089408.91721645</v>
      </c>
      <c r="J288" s="189">
        <f t="shared" si="117"/>
        <v>188136520.63647586</v>
      </c>
      <c r="K288" s="189">
        <f t="shared" si="117"/>
        <v>202220286.63452387</v>
      </c>
      <c r="L288" s="189">
        <f t="shared" si="117"/>
        <v>211366520.62137586</v>
      </c>
      <c r="M288" s="189">
        <f t="shared" si="117"/>
        <v>216796535.45255825</v>
      </c>
      <c r="N288" s="189">
        <f t="shared" si="117"/>
        <v>219323257.7851975</v>
      </c>
      <c r="O288" s="189">
        <f t="shared" si="117"/>
        <v>219524512.6995568</v>
      </c>
      <c r="P288" s="189">
        <f t="shared" si="117"/>
        <v>217830568.86011639</v>
      </c>
      <c r="Q288" s="189">
        <f t="shared" si="117"/>
        <v>214573046.68187436</v>
      </c>
      <c r="R288" s="189">
        <f t="shared" si="117"/>
        <v>210014359.37826711</v>
      </c>
      <c r="S288" s="189">
        <f t="shared" si="117"/>
        <v>204366489.94733566</v>
      </c>
      <c r="T288" s="189">
        <f t="shared" si="117"/>
        <v>197803532.41329348</v>
      </c>
      <c r="U288" s="189">
        <f t="shared" si="117"/>
        <v>190470390.27847946</v>
      </c>
      <c r="V288" s="189">
        <f t="shared" si="117"/>
        <v>182489002.32410887</v>
      </c>
      <c r="W288" s="189">
        <f t="shared" si="117"/>
        <v>173962918.71094978</v>
      </c>
      <c r="X288" s="189">
        <f t="shared" si="117"/>
        <v>164980741.98517424</v>
      </c>
      <c r="Y288" s="189">
        <f t="shared" si="117"/>
        <v>155618766.04338658</v>
      </c>
      <c r="Z288" s="189">
        <f t="shared" si="117"/>
        <v>145943035.11924472</v>
      </c>
      <c r="AA288" s="189">
        <f t="shared" si="117"/>
        <v>136010974.75049934</v>
      </c>
      <c r="AB288" s="189">
        <f t="shared" si="117"/>
        <v>125872701.1242563</v>
      </c>
      <c r="AC288" s="189">
        <f t="shared" si="117"/>
        <v>115572084.83093593</v>
      </c>
      <c r="AD288" s="189">
        <f t="shared" si="117"/>
        <v>105147624.35697845</v>
      </c>
      <c r="AE288" s="189">
        <f t="shared" si="117"/>
        <v>94633170.248387784</v>
      </c>
      <c r="AF288" s="189">
        <f t="shared" si="117"/>
        <v>84058530.679253474</v>
      </c>
      <c r="AG288" s="189">
        <f t="shared" si="117"/>
        <v>73449981.816293955</v>
      </c>
      <c r="AH288" s="189">
        <f t="shared" si="117"/>
        <v>62830701.003067657</v>
      </c>
      <c r="AI288" s="189">
        <f t="shared" si="117"/>
        <v>52221136.809975319</v>
      </c>
      <c r="AJ288" s="189">
        <f t="shared" si="117"/>
        <v>41639327.011198714</v>
      </c>
      <c r="AK288" s="189">
        <f t="shared" si="117"/>
        <v>31101173.283395804</v>
      </c>
      <c r="AL288" s="189">
        <f t="shared" si="117"/>
        <v>20620679.681661732</v>
      </c>
      <c r="AM288" s="189">
        <f t="shared" ref="AM288:BN288" si="118">AM255*$C$129</f>
        <v>10210160.600020565</v>
      </c>
      <c r="AN288" s="189">
        <f t="shared" si="118"/>
        <v>-119577.1311514991</v>
      </c>
      <c r="AO288" s="189">
        <f t="shared" si="118"/>
        <v>-10359074.190877808</v>
      </c>
      <c r="AP288" s="189">
        <f t="shared" si="118"/>
        <v>-20500077.598985706</v>
      </c>
      <c r="AQ288" s="189">
        <f t="shared" si="118"/>
        <v>-30535415.806663956</v>
      </c>
      <c r="AR288" s="189">
        <f t="shared" si="118"/>
        <v>-40458887.848443277</v>
      </c>
      <c r="AS288" s="189">
        <f t="shared" si="118"/>
        <v>-50265164.70640783</v>
      </c>
      <c r="AT288" s="189">
        <f t="shared" si="118"/>
        <v>-59949701.322563253</v>
      </c>
      <c r="AU288" s="189">
        <f t="shared" si="118"/>
        <v>-69508657.929920599</v>
      </c>
      <c r="AV288" s="189">
        <f t="shared" si="118"/>
        <v>-78938829.5670394</v>
      </c>
      <c r="AW288" s="189">
        <f t="shared" si="118"/>
        <v>-88237582.802339897</v>
      </c>
      <c r="AX288" s="189">
        <f t="shared" si="118"/>
        <v>-97402798.82960777</v>
      </c>
      <c r="AY288" s="189">
        <f t="shared" si="118"/>
        <v>-106432822.20964955</v>
      </c>
      <c r="AZ288" s="189">
        <f t="shared" si="118"/>
        <v>-115326414.62889634</v>
      </c>
      <c r="BA288" s="189">
        <f t="shared" si="118"/>
        <v>-124082713.12700944</v>
      </c>
      <c r="BB288" s="189">
        <f t="shared" si="118"/>
        <v>-132701192.31471622</v>
      </c>
      <c r="BC288" s="189">
        <f t="shared" si="118"/>
        <v>-141181630.16222969</v>
      </c>
      <c r="BD288" s="189">
        <f t="shared" si="118"/>
        <v>-149524076.98932856</v>
      </c>
      <c r="BE288" s="189">
        <f t="shared" si="118"/>
        <v>-157728827.33184895</v>
      </c>
      <c r="BF288" s="189">
        <f t="shared" si="118"/>
        <v>-165796394.39707005</v>
      </c>
      <c r="BG288" s="189">
        <f t="shared" si="118"/>
        <v>-173727486.8531819</v>
      </c>
      <c r="BH288" s="189">
        <f t="shared" si="118"/>
        <v>-181522987.72646171</v>
      </c>
      <c r="BI288" s="189">
        <f t="shared" si="118"/>
        <v>-189183935.20458454</v>
      </c>
      <c r="BJ288" s="189">
        <f t="shared" si="118"/>
        <v>-196711505.16618654</v>
      </c>
      <c r="BK288" s="189">
        <f t="shared" si="118"/>
        <v>-204106995.2758202</v>
      </c>
      <c r="BL288" s="189">
        <f t="shared" si="118"/>
        <v>-211371810.50016987</v>
      </c>
      <c r="BM288" s="189">
        <f t="shared" si="118"/>
        <v>-218507449.91613984</v>
      </c>
      <c r="BN288" s="1521">
        <f t="shared" si="118"/>
        <v>-225515494.69445685</v>
      </c>
    </row>
    <row r="289" spans="1:66" hidden="1" x14ac:dyDescent="0.15">
      <c r="A289" s="1123"/>
      <c r="C289" s="1529"/>
      <c r="D289" s="274"/>
      <c r="E289" s="1675"/>
      <c r="F289" s="1604"/>
      <c r="G289" s="189">
        <f t="shared" ref="G289:AL289" si="119">G256*$C$129</f>
        <v>314470286.59224105</v>
      </c>
      <c r="H289" s="189">
        <f t="shared" si="119"/>
        <v>359357826.14198154</v>
      </c>
      <c r="I289" s="189">
        <f t="shared" si="119"/>
        <v>387655685.61031145</v>
      </c>
      <c r="J289" s="189">
        <f t="shared" si="119"/>
        <v>407226731.41900086</v>
      </c>
      <c r="K289" s="189">
        <f t="shared" si="119"/>
        <v>421049354.69673169</v>
      </c>
      <c r="L289" s="189">
        <f t="shared" si="119"/>
        <v>430690916.11255127</v>
      </c>
      <c r="M289" s="189">
        <f t="shared" si="119"/>
        <v>437118424.11998713</v>
      </c>
      <c r="N289" s="189">
        <f t="shared" si="119"/>
        <v>440987890.62241292</v>
      </c>
      <c r="O289" s="189">
        <f t="shared" si="119"/>
        <v>442773268.4339937</v>
      </c>
      <c r="P289" s="189">
        <f t="shared" si="119"/>
        <v>442832587.7864666</v>
      </c>
      <c r="Q289" s="189">
        <f t="shared" si="119"/>
        <v>441445387.52137053</v>
      </c>
      <c r="R289" s="189">
        <f t="shared" si="119"/>
        <v>438835506.35102117</v>
      </c>
      <c r="S289" s="189">
        <f t="shared" si="119"/>
        <v>435185768.42139626</v>
      </c>
      <c r="T289" s="189">
        <f t="shared" si="119"/>
        <v>430647883.74348533</v>
      </c>
      <c r="U289" s="189">
        <f t="shared" si="119"/>
        <v>425349374.20453525</v>
      </c>
      <c r="V289" s="189">
        <f t="shared" si="119"/>
        <v>419398570.4749431</v>
      </c>
      <c r="W289" s="189">
        <f t="shared" si="119"/>
        <v>412888312.40090549</v>
      </c>
      <c r="X289" s="189">
        <f t="shared" si="119"/>
        <v>405898751.20690942</v>
      </c>
      <c r="Y289" s="189">
        <f t="shared" si="119"/>
        <v>398499512.97333348</v>
      </c>
      <c r="Z289" s="189">
        <f t="shared" si="119"/>
        <v>390751397.43396705</v>
      </c>
      <c r="AA289" s="189">
        <f t="shared" si="119"/>
        <v>382707731.87152541</v>
      </c>
      <c r="AB289" s="189">
        <f t="shared" si="119"/>
        <v>374415464.42787409</v>
      </c>
      <c r="AC289" s="189">
        <f t="shared" si="119"/>
        <v>365916057.38802648</v>
      </c>
      <c r="AD289" s="189">
        <f t="shared" si="119"/>
        <v>357246224.72303027</v>
      </c>
      <c r="AE289" s="189">
        <f t="shared" si="119"/>
        <v>348438546.80513531</v>
      </c>
      <c r="AF289" s="189">
        <f t="shared" si="119"/>
        <v>339521987.11848634</v>
      </c>
      <c r="AG289" s="189">
        <f t="shared" si="119"/>
        <v>330522329.93857616</v>
      </c>
      <c r="AH289" s="189">
        <f t="shared" si="119"/>
        <v>321462553.66031724</v>
      </c>
      <c r="AI289" s="189">
        <f t="shared" si="119"/>
        <v>312363151.26057869</v>
      </c>
      <c r="AJ289" s="189">
        <f t="shared" si="119"/>
        <v>303242406.97505409</v>
      </c>
      <c r="AK289" s="189">
        <f t="shared" si="119"/>
        <v>294116636.43599027</v>
      </c>
      <c r="AL289" s="189">
        <f t="shared" si="119"/>
        <v>285000396.10537058</v>
      </c>
      <c r="AM289" s="189">
        <f t="shared" ref="AM289:BN289" si="120">AM256*$C$129</f>
        <v>275906666.73996007</v>
      </c>
      <c r="AN289" s="189">
        <f t="shared" si="120"/>
        <v>266847014.76257432</v>
      </c>
      <c r="AO289" s="189">
        <f t="shared" si="120"/>
        <v>257831734.73142383</v>
      </c>
      <c r="AP289" s="189">
        <f t="shared" si="120"/>
        <v>248869975.55467051</v>
      </c>
      <c r="AQ289" s="189">
        <f t="shared" si="120"/>
        <v>239969852.65930787</v>
      </c>
      <c r="AR289" s="189">
        <f t="shared" si="120"/>
        <v>231138547.96874991</v>
      </c>
      <c r="AS289" s="189">
        <f t="shared" si="120"/>
        <v>222382399.25432959</v>
      </c>
      <c r="AT289" s="189">
        <f t="shared" si="120"/>
        <v>213706980.18867353</v>
      </c>
      <c r="AU289" s="189">
        <f t="shared" si="120"/>
        <v>205117172.23314643</v>
      </c>
      <c r="AV289" s="189">
        <f t="shared" si="120"/>
        <v>196617229.32909772</v>
      </c>
      <c r="AW289" s="189">
        <f t="shared" si="120"/>
        <v>188210836.22710517</v>
      </c>
      <c r="AX289" s="189">
        <f t="shared" si="120"/>
        <v>179901161.1747674</v>
      </c>
      <c r="AY289" s="189">
        <f t="shared" si="120"/>
        <v>171690903.5878562</v>
      </c>
      <c r="AZ289" s="189">
        <f t="shared" si="120"/>
        <v>163582337.24861294</v>
      </c>
      <c r="BA289" s="189">
        <f t="shared" si="120"/>
        <v>155577349.5061034</v>
      </c>
      <c r="BB289" s="189">
        <f t="shared" si="120"/>
        <v>147677476.89476994</v>
      </c>
      <c r="BC289" s="189">
        <f t="shared" si="120"/>
        <v>139883937.53695735</v>
      </c>
      <c r="BD289" s="189">
        <f t="shared" si="120"/>
        <v>132197660.65187983</v>
      </c>
      <c r="BE289" s="189">
        <f t="shared" si="120"/>
        <v>124619313.45611458</v>
      </c>
      <c r="BF289" s="189">
        <f t="shared" si="120"/>
        <v>117149325.70833635</v>
      </c>
      <c r="BG289" s="189">
        <f t="shared" si="120"/>
        <v>109787912.12287986</v>
      </c>
      <c r="BH289" s="189">
        <f t="shared" si="120"/>
        <v>102535092.85220349</v>
      </c>
      <c r="BI289" s="189">
        <f t="shared" si="120"/>
        <v>95390712.216899157</v>
      </c>
      <c r="BJ289" s="189">
        <f t="shared" si="120"/>
        <v>88354455.843108267</v>
      </c>
      <c r="BK289" s="189">
        <f t="shared" si="120"/>
        <v>81425866.350690365</v>
      </c>
      <c r="BL289" s="189">
        <f t="shared" si="120"/>
        <v>74604357.720938161</v>
      </c>
      <c r="BM289" s="189">
        <f t="shared" si="120"/>
        <v>67889228.459774256</v>
      </c>
      <c r="BN289" s="1521">
        <f t="shared" si="120"/>
        <v>61279673.660976328</v>
      </c>
    </row>
    <row r="290" spans="1:66" hidden="1" x14ac:dyDescent="0.15">
      <c r="A290" s="1123"/>
      <c r="C290" s="1529"/>
      <c r="D290" s="274"/>
      <c r="E290" s="1675"/>
      <c r="F290" s="1604"/>
      <c r="G290" s="189">
        <f t="shared" ref="G290:AL290" si="121">G257*$C$129</f>
        <v>594707827.19099963</v>
      </c>
      <c r="H290" s="189">
        <f t="shared" si="121"/>
        <v>628806221.42768788</v>
      </c>
      <c r="I290" s="189">
        <f t="shared" si="121"/>
        <v>651684154.2804333</v>
      </c>
      <c r="J290" s="189">
        <f t="shared" si="121"/>
        <v>668351551.63787496</v>
      </c>
      <c r="K290" s="189">
        <f t="shared" si="121"/>
        <v>680790083.39228082</v>
      </c>
      <c r="L290" s="189">
        <f t="shared" si="121"/>
        <v>690073344.33605301</v>
      </c>
      <c r="M290" s="189">
        <f t="shared" si="121"/>
        <v>696878825.49915338</v>
      </c>
      <c r="N290" s="189">
        <f t="shared" si="121"/>
        <v>701674824.45548797</v>
      </c>
      <c r="O290" s="189">
        <f t="shared" si="121"/>
        <v>704805194.909693</v>
      </c>
      <c r="P290" s="189">
        <f t="shared" si="121"/>
        <v>706533446.09515333</v>
      </c>
      <c r="Q290" s="189">
        <f t="shared" si="121"/>
        <v>707068011.01195121</v>
      </c>
      <c r="R290" s="189">
        <f t="shared" si="121"/>
        <v>706577799.87764096</v>
      </c>
      <c r="S290" s="189">
        <f t="shared" si="121"/>
        <v>705202320.36291015</v>
      </c>
      <c r="T290" s="189">
        <f t="shared" si="121"/>
        <v>703058561.35908473</v>
      </c>
      <c r="U290" s="189">
        <f t="shared" si="121"/>
        <v>700245848.46353054</v>
      </c>
      <c r="V290" s="189">
        <f t="shared" si="121"/>
        <v>696849374.09106147</v>
      </c>
      <c r="W290" s="189">
        <f t="shared" si="121"/>
        <v>692942830.61724663</v>
      </c>
      <c r="X290" s="189">
        <f t="shared" si="121"/>
        <v>688590418.08234727</v>
      </c>
      <c r="Y290" s="189">
        <f t="shared" si="121"/>
        <v>683848404.40923572</v>
      </c>
      <c r="Z290" s="189">
        <f t="shared" si="121"/>
        <v>678766358.1864866</v>
      </c>
      <c r="AA290" s="189">
        <f t="shared" si="121"/>
        <v>673388137.08114576</v>
      </c>
      <c r="AB290" s="189">
        <f t="shared" si="121"/>
        <v>667752690.65147519</v>
      </c>
      <c r="AC290" s="189">
        <f t="shared" si="121"/>
        <v>661894719.97460222</v>
      </c>
      <c r="AD290" s="189">
        <f t="shared" si="121"/>
        <v>655845225.2489152</v>
      </c>
      <c r="AE290" s="189">
        <f t="shared" si="121"/>
        <v>649631964.63185835</v>
      </c>
      <c r="AF290" s="189">
        <f t="shared" si="121"/>
        <v>643279841.93057358</v>
      </c>
      <c r="AG290" s="189">
        <f t="shared" si="121"/>
        <v>636811236.66590226</v>
      </c>
      <c r="AH290" s="189">
        <f t="shared" si="121"/>
        <v>630246287.01193786</v>
      </c>
      <c r="AI290" s="189">
        <f t="shared" si="121"/>
        <v>623603133.85959554</v>
      </c>
      <c r="AJ290" s="189">
        <f t="shared" si="121"/>
        <v>616898132.54894412</v>
      </c>
      <c r="AK290" s="189">
        <f t="shared" si="121"/>
        <v>610146037.51237273</v>
      </c>
      <c r="AL290" s="189">
        <f t="shared" si="121"/>
        <v>603360164.06408179</v>
      </c>
      <c r="AM290" s="189">
        <f t="shared" ref="AM290:BN290" si="122">AM257*$C$129</f>
        <v>596552530.78596044</v>
      </c>
      <c r="AN290" s="189">
        <f t="shared" si="122"/>
        <v>589733985.34144449</v>
      </c>
      <c r="AO290" s="189">
        <f t="shared" si="122"/>
        <v>582914316.05780077</v>
      </c>
      <c r="AP290" s="189">
        <f t="shared" si="122"/>
        <v>576102351.22412395</v>
      </c>
      <c r="AQ290" s="189">
        <f t="shared" si="122"/>
        <v>569306047.73527193</v>
      </c>
      <c r="AR290" s="189">
        <f t="shared" si="122"/>
        <v>562532570.45446885</v>
      </c>
      <c r="AS290" s="189">
        <f t="shared" si="122"/>
        <v>555788363.45680141</v>
      </c>
      <c r="AT290" s="189">
        <f t="shared" si="122"/>
        <v>549079214.142681</v>
      </c>
      <c r="AU290" s="189">
        <f t="shared" si="122"/>
        <v>542410311.06706655</v>
      </c>
      <c r="AV290" s="189">
        <f t="shared" si="122"/>
        <v>535786296.21103776</v>
      </c>
      <c r="AW290" s="189">
        <f t="shared" si="122"/>
        <v>529211312.32259482</v>
      </c>
      <c r="AX290" s="189">
        <f t="shared" si="122"/>
        <v>522689045.86974913</v>
      </c>
      <c r="AY290" s="189">
        <f t="shared" si="122"/>
        <v>516222766.07817549</v>
      </c>
      <c r="AZ290" s="189">
        <f t="shared" si="122"/>
        <v>509815360.46563905</v>
      </c>
      <c r="BA290" s="189">
        <f t="shared" si="122"/>
        <v>503469367.23423737</v>
      </c>
      <c r="BB290" s="189">
        <f t="shared" si="122"/>
        <v>497187004.83771527</v>
      </c>
      <c r="BC290" s="189">
        <f t="shared" si="122"/>
        <v>490970199.00351071</v>
      </c>
      <c r="BD290" s="189">
        <f t="shared" si="122"/>
        <v>484820607.45677239</v>
      </c>
      <c r="BE290" s="189">
        <f t="shared" si="122"/>
        <v>478739642.565548</v>
      </c>
      <c r="BF290" s="189">
        <f t="shared" si="122"/>
        <v>472728492.10199749</v>
      </c>
      <c r="BG290" s="189">
        <f t="shared" si="122"/>
        <v>466788138.29328454</v>
      </c>
      <c r="BH290" s="189">
        <f t="shared" si="122"/>
        <v>460919375.31728196</v>
      </c>
      <c r="BI290" s="189">
        <f t="shared" si="122"/>
        <v>455122825.38199598</v>
      </c>
      <c r="BJ290" s="189">
        <f t="shared" si="122"/>
        <v>449398953.51335841</v>
      </c>
      <c r="BK290" s="189">
        <f t="shared" si="122"/>
        <v>443748081.16347343</v>
      </c>
      <c r="BL290" s="189">
        <f t="shared" si="122"/>
        <v>438170398.74030632</v>
      </c>
      <c r="BM290" s="189">
        <f t="shared" si="122"/>
        <v>432665977.14997703</v>
      </c>
      <c r="BN290" s="1521">
        <f t="shared" si="122"/>
        <v>427234778.43409508</v>
      </c>
    </row>
    <row r="291" spans="1:66" hidden="1" x14ac:dyDescent="0.15">
      <c r="A291" s="1123"/>
      <c r="C291" s="1529"/>
      <c r="D291" s="274"/>
      <c r="E291" s="1675"/>
      <c r="F291" s="1604"/>
      <c r="G291" s="189"/>
      <c r="H291" s="189"/>
      <c r="I291" s="189"/>
      <c r="J291" s="189"/>
      <c r="K291" s="189"/>
      <c r="L291" s="189"/>
      <c r="M291" s="189"/>
      <c r="N291" s="189"/>
      <c r="O291" s="189"/>
      <c r="P291" s="189"/>
      <c r="Q291" s="189"/>
      <c r="R291" s="189"/>
      <c r="S291" s="189"/>
      <c r="T291" s="189"/>
      <c r="U291" s="189"/>
      <c r="V291" s="189"/>
      <c r="W291" s="189"/>
      <c r="X291" s="189"/>
      <c r="Y291" s="189"/>
      <c r="Z291" s="189"/>
      <c r="AA291" s="189"/>
      <c r="AB291" s="189"/>
      <c r="AC291" s="189"/>
      <c r="AD291" s="189"/>
      <c r="AE291" s="189"/>
      <c r="AF291" s="189"/>
      <c r="AG291" s="189"/>
      <c r="AH291" s="189"/>
      <c r="AI291" s="189"/>
      <c r="AJ291" s="189"/>
      <c r="AK291" s="189"/>
      <c r="AL291" s="189"/>
      <c r="AM291" s="189"/>
      <c r="AN291" s="189"/>
      <c r="AO291" s="189"/>
      <c r="AP291" s="189"/>
      <c r="AQ291" s="189"/>
      <c r="AR291" s="189"/>
      <c r="AS291" s="189"/>
      <c r="AT291" s="189"/>
      <c r="AU291" s="189"/>
      <c r="AV291" s="189"/>
      <c r="AW291" s="189"/>
      <c r="AX291" s="189"/>
      <c r="AY291" s="189"/>
      <c r="AZ291" s="189"/>
      <c r="BA291" s="189"/>
      <c r="BB291" s="189"/>
      <c r="BC291" s="189"/>
      <c r="BD291" s="189"/>
      <c r="BE291" s="189"/>
      <c r="BF291" s="189"/>
      <c r="BG291" s="189"/>
      <c r="BH291" s="189"/>
      <c r="BI291" s="189"/>
      <c r="BJ291" s="189"/>
      <c r="BK291" s="189"/>
      <c r="BL291" s="189"/>
      <c r="BM291" s="189"/>
      <c r="BN291" s="1521"/>
    </row>
    <row r="292" spans="1:66" hidden="1" x14ac:dyDescent="0.15">
      <c r="A292" s="1123"/>
      <c r="C292" s="1529"/>
      <c r="D292" s="274"/>
      <c r="E292" s="1675"/>
      <c r="F292" s="1604"/>
      <c r="G292" s="189">
        <f t="shared" ref="G292:AL292" si="123">G259*$C$129</f>
        <v>-540840987.63906264</v>
      </c>
      <c r="H292" s="189">
        <f t="shared" si="123"/>
        <v>-526145751.18124568</v>
      </c>
      <c r="I292" s="189">
        <f t="shared" si="123"/>
        <v>-518350417.70138043</v>
      </c>
      <c r="J292" s="189">
        <f t="shared" si="123"/>
        <v>-513955647.04620069</v>
      </c>
      <c r="K292" s="189">
        <f t="shared" si="123"/>
        <v>-511696941.6749953</v>
      </c>
      <c r="L292" s="189">
        <f t="shared" si="123"/>
        <v>-510930192.03800136</v>
      </c>
      <c r="M292" s="189">
        <f t="shared" si="123"/>
        <v>-511268320.67318016</v>
      </c>
      <c r="N292" s="189">
        <f t="shared" si="123"/>
        <v>-512454666.06607628</v>
      </c>
      <c r="O292" s="189">
        <f t="shared" si="123"/>
        <v>-514307595.74217409</v>
      </c>
      <c r="P292" s="189">
        <f t="shared" si="123"/>
        <v>-516692526.48421168</v>
      </c>
      <c r="Q292" s="189">
        <f t="shared" si="123"/>
        <v>-519506294.99614733</v>
      </c>
      <c r="R292" s="189">
        <f t="shared" si="123"/>
        <v>-522667751.21416074</v>
      </c>
      <c r="S292" s="189">
        <f t="shared" si="123"/>
        <v>-526111760.30291224</v>
      </c>
      <c r="T292" s="189">
        <f t="shared" si="123"/>
        <v>-529785197.79601973</v>
      </c>
      <c r="U292" s="189">
        <f t="shared" si="123"/>
        <v>-533644172.95950705</v>
      </c>
      <c r="V292" s="189">
        <f t="shared" si="123"/>
        <v>-537652042.40835667</v>
      </c>
      <c r="W292" s="189">
        <f t="shared" si="123"/>
        <v>-541777950.9189316</v>
      </c>
      <c r="X292" s="189">
        <f t="shared" si="123"/>
        <v>-545995734.94506681</v>
      </c>
      <c r="Y292" s="189">
        <f t="shared" si="123"/>
        <v>-550283082.37975395</v>
      </c>
      <c r="Z292" s="189">
        <f t="shared" si="123"/>
        <v>-554620877.58349299</v>
      </c>
      <c r="AA292" s="189">
        <f t="shared" si="123"/>
        <v>-558992683.10937393</v>
      </c>
      <c r="AB292" s="189">
        <f t="shared" si="123"/>
        <v>-563384324.11870813</v>
      </c>
      <c r="AC292" s="189">
        <f t="shared" si="123"/>
        <v>-567783551.18801308</v>
      </c>
      <c r="AD292" s="189">
        <f t="shared" si="123"/>
        <v>-572179763.82503521</v>
      </c>
      <c r="AE292" s="189">
        <f t="shared" si="123"/>
        <v>-576563781.61375177</v>
      </c>
      <c r="AF292" s="189">
        <f t="shared" si="123"/>
        <v>-580927653.16798985</v>
      </c>
      <c r="AG292" s="189">
        <f t="shared" si="123"/>
        <v>-585264495.42042112</v>
      </c>
      <c r="AH292" s="189">
        <f t="shared" si="123"/>
        <v>-589568357.48927689</v>
      </c>
      <c r="AI292" s="189">
        <f t="shared" si="123"/>
        <v>-593834104.63643014</v>
      </c>
      <c r="AJ292" s="189">
        <f t="shared" si="123"/>
        <v>-598057318.78452241</v>
      </c>
      <c r="AK292" s="189">
        <f t="shared" si="123"/>
        <v>-602234212.78513408</v>
      </c>
      <c r="AL292" s="189">
        <f t="shared" si="123"/>
        <v>-606361556.18584776</v>
      </c>
      <c r="AM292" s="189">
        <f t="shared" ref="AM292:BN292" si="124">AM259*$C$129</f>
        <v>-610436610.67491305</v>
      </c>
      <c r="AN292" s="189">
        <f t="shared" si="124"/>
        <v>-614457073.71929562</v>
      </c>
      <c r="AO292" s="189">
        <f t="shared" si="124"/>
        <v>-618421029.1778971</v>
      </c>
      <c r="AP292" s="189">
        <f t="shared" si="124"/>
        <v>-622326903.88335764</v>
      </c>
      <c r="AQ292" s="189">
        <f t="shared" si="124"/>
        <v>-626173429.35548925</v>
      </c>
      <c r="AR292" s="189">
        <f t="shared" si="124"/>
        <v>-629959607.94635081</v>
      </c>
      <c r="AS292" s="189">
        <f t="shared" si="124"/>
        <v>-633684682.82828712</v>
      </c>
      <c r="AT292" s="189">
        <f t="shared" si="124"/>
        <v>-637348111.32730401</v>
      </c>
      <c r="AU292" s="189">
        <f t="shared" si="124"/>
        <v>-640949541.17906237</v>
      </c>
      <c r="AV292" s="189">
        <f t="shared" si="124"/>
        <v>-644488789.34675884</v>
      </c>
      <c r="AW292" s="189">
        <f t="shared" si="124"/>
        <v>-647965823.09172785</v>
      </c>
      <c r="AX292" s="189">
        <f t="shared" si="124"/>
        <v>-651380743.0307045</v>
      </c>
      <c r="AY292" s="189">
        <f t="shared" si="124"/>
        <v>-654733767.94990575</v>
      </c>
      <c r="AZ292" s="189">
        <f t="shared" si="124"/>
        <v>-658025221.17665088</v>
      </c>
      <c r="BA292" s="189">
        <f t="shared" si="124"/>
        <v>-661255518.33514142</v>
      </c>
      <c r="BB292" s="189">
        <f t="shared" si="124"/>
        <v>-664425156.3350662</v>
      </c>
      <c r="BC292" s="189">
        <f t="shared" si="124"/>
        <v>-667534703.46053374</v>
      </c>
      <c r="BD292" s="189">
        <f t="shared" si="124"/>
        <v>-670584790.44297957</v>
      </c>
      <c r="BE292" s="189">
        <f t="shared" si="124"/>
        <v>-673576102.41560197</v>
      </c>
      <c r="BF292" s="189">
        <f t="shared" si="124"/>
        <v>-676509371.65887856</v>
      </c>
      <c r="BG292" s="189">
        <f t="shared" si="124"/>
        <v>-679385371.05711389</v>
      </c>
      <c r="BH292" s="189">
        <f t="shared" si="124"/>
        <v>-682204908.19500995</v>
      </c>
      <c r="BI292" s="189">
        <f t="shared" si="124"/>
        <v>-684968820.03111887</v>
      </c>
      <c r="BJ292" s="189">
        <f t="shared" si="124"/>
        <v>-687677968.09192955</v>
      </c>
      <c r="BK292" s="189">
        <f t="shared" si="124"/>
        <v>-690333234.13636577</v>
      </c>
      <c r="BL292" s="189">
        <f t="shared" si="124"/>
        <v>-692935516.24577689</v>
      </c>
      <c r="BM292" s="189">
        <f t="shared" si="124"/>
        <v>-695485725.29917359</v>
      </c>
      <c r="BN292" s="1521">
        <f t="shared" si="124"/>
        <v>-697984781.79757714</v>
      </c>
    </row>
    <row r="293" spans="1:66" hidden="1" x14ac:dyDescent="0.15">
      <c r="A293" s="1123"/>
      <c r="C293" s="1529"/>
      <c r="D293" s="274"/>
      <c r="E293" s="1675"/>
      <c r="F293" s="1604"/>
      <c r="G293" s="189">
        <f t="shared" ref="G293:AL293" si="125">G260*$C$129</f>
        <v>-466288699.39975291</v>
      </c>
      <c r="H293" s="189">
        <f t="shared" si="125"/>
        <v>-454463726.03914934</v>
      </c>
      <c r="I293" s="189">
        <f t="shared" si="125"/>
        <v>-447844616.43367338</v>
      </c>
      <c r="J293" s="189">
        <f t="shared" si="125"/>
        <v>-443921682.23195779</v>
      </c>
      <c r="K293" s="189">
        <f t="shared" si="125"/>
        <v>-441746453.2516914</v>
      </c>
      <c r="L293" s="189">
        <f t="shared" si="125"/>
        <v>-440821368.18013859</v>
      </c>
      <c r="M293" s="189">
        <f t="shared" si="125"/>
        <v>-440840640.02222437</v>
      </c>
      <c r="N293" s="189">
        <f t="shared" si="125"/>
        <v>-441597766.33862466</v>
      </c>
      <c r="O293" s="189">
        <f t="shared" si="125"/>
        <v>-442944318.26808935</v>
      </c>
      <c r="P293" s="189">
        <f t="shared" si="125"/>
        <v>-444768804.19493413</v>
      </c>
      <c r="Q293" s="189">
        <f t="shared" si="125"/>
        <v>-446984709.12095815</v>
      </c>
      <c r="R293" s="189">
        <f t="shared" si="125"/>
        <v>-449523213.6348362</v>
      </c>
      <c r="S293" s="189">
        <f t="shared" si="125"/>
        <v>-452328503.76505035</v>
      </c>
      <c r="T293" s="189">
        <f t="shared" si="125"/>
        <v>-455354610.27679628</v>
      </c>
      <c r="U293" s="189">
        <f t="shared" si="125"/>
        <v>-458563198.61049449</v>
      </c>
      <c r="V293" s="189">
        <f t="shared" si="125"/>
        <v>-461921975.32424408</v>
      </c>
      <c r="W293" s="189">
        <f t="shared" si="125"/>
        <v>-465403508.83342451</v>
      </c>
      <c r="X293" s="189">
        <f t="shared" si="125"/>
        <v>-468984337.12546957</v>
      </c>
      <c r="Y293" s="189">
        <f t="shared" si="125"/>
        <v>-472644279.51496762</v>
      </c>
      <c r="Z293" s="189">
        <f t="shared" si="125"/>
        <v>-476365896.80938524</v>
      </c>
      <c r="AA293" s="189">
        <f t="shared" si="125"/>
        <v>-480134061.60231102</v>
      </c>
      <c r="AB293" s="189">
        <f t="shared" si="125"/>
        <v>-483935611.74644077</v>
      </c>
      <c r="AC293" s="189">
        <f t="shared" si="125"/>
        <v>-487759067.65266979</v>
      </c>
      <c r="AD293" s="189">
        <f t="shared" si="125"/>
        <v>-491594399.26357943</v>
      </c>
      <c r="AE293" s="189">
        <f t="shared" si="125"/>
        <v>-495432832.18450099</v>
      </c>
      <c r="AF293" s="189">
        <f t="shared" si="125"/>
        <v>-499266685.0412609</v>
      </c>
      <c r="AG293" s="189">
        <f t="shared" si="125"/>
        <v>-503089232.00355506</v>
      </c>
      <c r="AH293" s="189">
        <f t="shared" si="125"/>
        <v>-506894585.78516489</v>
      </c>
      <c r="AI293" s="189">
        <f t="shared" si="125"/>
        <v>-510677597.45307505</v>
      </c>
      <c r="AJ293" s="189">
        <f t="shared" si="125"/>
        <v>-514433770.14650387</v>
      </c>
      <c r="AK293" s="189">
        <f t="shared" si="125"/>
        <v>-518159184.39276636</v>
      </c>
      <c r="AL293" s="189">
        <f t="shared" si="125"/>
        <v>-521850433.1580981</v>
      </c>
      <c r="AM293" s="189">
        <f t="shared" ref="AM293:BN293" si="126">AM260*$C$129</f>
        <v>-525504565.12248796</v>
      </c>
      <c r="AN293" s="189">
        <f t="shared" si="126"/>
        <v>-529119034.94301057</v>
      </c>
      <c r="AO293" s="189">
        <f t="shared" si="126"/>
        <v>-532691659.48820412</v>
      </c>
      <c r="AP293" s="189">
        <f t="shared" si="126"/>
        <v>-536220579.20005208</v>
      </c>
      <c r="AQ293" s="189">
        <f t="shared" si="126"/>
        <v>-539704223.88004184</v>
      </c>
      <c r="AR293" s="189">
        <f t="shared" si="126"/>
        <v>-543141282.30905998</v>
      </c>
      <c r="AS293" s="189">
        <f t="shared" si="126"/>
        <v>-546530675.20323086</v>
      </c>
      <c r="AT293" s="189">
        <f t="shared" si="126"/>
        <v>-549871531.08354115</v>
      </c>
      <c r="AU293" s="189">
        <f t="shared" si="126"/>
        <v>-553163164.69958615</v>
      </c>
      <c r="AV293" s="189">
        <f t="shared" si="126"/>
        <v>-556405057.69961751</v>
      </c>
      <c r="AW293" s="189">
        <f t="shared" si="126"/>
        <v>-559596841.28231549</v>
      </c>
      <c r="AX293" s="189">
        <f t="shared" si="126"/>
        <v>-562738280.60195541</v>
      </c>
      <c r="AY293" s="189">
        <f t="shared" si="126"/>
        <v>-565829260.72916448</v>
      </c>
      <c r="AZ293" s="189">
        <f t="shared" si="126"/>
        <v>-568869773.99529326</v>
      </c>
      <c r="BA293" s="189">
        <f t="shared" si="126"/>
        <v>-571859908.57036865</v>
      </c>
      <c r="BB293" s="189">
        <f t="shared" si="126"/>
        <v>-574799838.14331603</v>
      </c>
      <c r="BC293" s="189">
        <f t="shared" si="126"/>
        <v>-577689812.58916962</v>
      </c>
      <c r="BD293" s="189">
        <f t="shared" si="126"/>
        <v>-580530149.52177274</v>
      </c>
      <c r="BE293" s="189">
        <f t="shared" si="126"/>
        <v>-583321226.64235556</v>
      </c>
      <c r="BF293" s="189">
        <f t="shared" si="126"/>
        <v>-586063474.80467176</v>
      </c>
      <c r="BG293" s="189">
        <f t="shared" si="126"/>
        <v>-588757371.72630453</v>
      </c>
      <c r="BH293" s="189">
        <f t="shared" si="126"/>
        <v>-591403436.28353918</v>
      </c>
      <c r="BI293" s="189">
        <f t="shared" si="126"/>
        <v>-594002223.33399498</v>
      </c>
      <c r="BJ293" s="189">
        <f t="shared" si="126"/>
        <v>-596554319.01716352</v>
      </c>
      <c r="BK293" s="189">
        <f t="shared" si="126"/>
        <v>-599060336.48823333</v>
      </c>
      <c r="BL293" s="189">
        <f t="shared" si="126"/>
        <v>-601520912.04518354</v>
      </c>
      <c r="BM293" s="189">
        <f t="shared" si="126"/>
        <v>-603936701.61319768</v>
      </c>
      <c r="BN293" s="1521">
        <f t="shared" si="126"/>
        <v>-606308377.55404556</v>
      </c>
    </row>
    <row r="294" spans="1:66" hidden="1" x14ac:dyDescent="0.15">
      <c r="A294" s="1123"/>
      <c r="C294" s="1529"/>
      <c r="D294" s="274"/>
      <c r="E294" s="1675"/>
      <c r="F294" s="1604"/>
      <c r="G294" s="189">
        <f t="shared" ref="G294:AL294" si="127">G261*$C$129</f>
        <v>-376708494.11433774</v>
      </c>
      <c r="H294" s="189">
        <f t="shared" si="127"/>
        <v>-368332358.65722275</v>
      </c>
      <c r="I294" s="189">
        <f t="shared" si="127"/>
        <v>-363445772.60236949</v>
      </c>
      <c r="J294" s="189">
        <f t="shared" si="127"/>
        <v>-360451013.20472801</v>
      </c>
      <c r="K294" s="189">
        <f t="shared" si="127"/>
        <v>-358718220.31824243</v>
      </c>
      <c r="L294" s="189">
        <f t="shared" si="127"/>
        <v>-357907668.90185684</v>
      </c>
      <c r="M294" s="189">
        <f t="shared" si="127"/>
        <v>-357806118.5557217</v>
      </c>
      <c r="N294" s="189">
        <f t="shared" si="127"/>
        <v>-358267071.25010329</v>
      </c>
      <c r="O294" s="189">
        <f t="shared" si="127"/>
        <v>-359183685.36047268</v>
      </c>
      <c r="P294" s="189">
        <f t="shared" si="127"/>
        <v>-360474683.6757471</v>
      </c>
      <c r="Q294" s="189">
        <f t="shared" si="127"/>
        <v>-362076280.75730246</v>
      </c>
      <c r="R294" s="189">
        <f t="shared" si="127"/>
        <v>-363937215.5331645</v>
      </c>
      <c r="S294" s="189">
        <f t="shared" si="127"/>
        <v>-366015520.49485689</v>
      </c>
      <c r="T294" s="189">
        <f t="shared" si="127"/>
        <v>-368276325.29539931</v>
      </c>
      <c r="U294" s="189">
        <f t="shared" si="127"/>
        <v>-370690308.54821718</v>
      </c>
      <c r="V294" s="189">
        <f t="shared" si="127"/>
        <v>-373232573.1426813</v>
      </c>
      <c r="W294" s="189">
        <f t="shared" si="127"/>
        <v>-375881808.13862818</v>
      </c>
      <c r="X294" s="189">
        <f t="shared" si="127"/>
        <v>-378619650.44904739</v>
      </c>
      <c r="Y294" s="189">
        <f t="shared" si="127"/>
        <v>-381430189.43203801</v>
      </c>
      <c r="Z294" s="189">
        <f t="shared" si="127"/>
        <v>-384299576.02182758</v>
      </c>
      <c r="AA294" s="189">
        <f t="shared" si="127"/>
        <v>-387215709.85154325</v>
      </c>
      <c r="AB294" s="189">
        <f t="shared" si="127"/>
        <v>-390167985.58607572</v>
      </c>
      <c r="AC294" s="189">
        <f t="shared" si="127"/>
        <v>-393147084.91131973</v>
      </c>
      <c r="AD294" s="189">
        <f t="shared" si="127"/>
        <v>-396144804.22368097</v>
      </c>
      <c r="AE294" s="189">
        <f t="shared" si="127"/>
        <v>-399153910.58860821</v>
      </c>
      <c r="AF294" s="189">
        <f t="shared" si="127"/>
        <v>-402168020.34064484</v>
      </c>
      <c r="AG294" s="189">
        <f t="shared" si="127"/>
        <v>-405181496.00695658</v>
      </c>
      <c r="AH294" s="189">
        <f t="shared" si="127"/>
        <v>-408189358.20097136</v>
      </c>
      <c r="AI294" s="189">
        <f t="shared" si="127"/>
        <v>-411187209.85304725</v>
      </c>
      <c r="AJ294" s="189">
        <f t="shared" si="127"/>
        <v>-414171170.68955082</v>
      </c>
      <c r="AK294" s="189">
        <f t="shared" si="127"/>
        <v>-417137820.28800803</v>
      </c>
      <c r="AL294" s="189">
        <f t="shared" si="127"/>
        <v>-420084148.35762107</v>
      </c>
      <c r="AM294" s="189">
        <f t="shared" ref="AM294:BN294" si="128">AM261*$C$129</f>
        <v>-423007511.14539033</v>
      </c>
      <c r="AN294" s="189">
        <f t="shared" si="128"/>
        <v>-425905593.06566226</v>
      </c>
      <c r="AO294" s="189">
        <f t="shared" si="128"/>
        <v>-428776372.80780661</v>
      </c>
      <c r="AP294" s="189">
        <f t="shared" si="128"/>
        <v>-431618093.30229515</v>
      </c>
      <c r="AQ294" s="189">
        <f t="shared" si="128"/>
        <v>-434429235.02669936</v>
      </c>
      <c r="AR294" s="189">
        <f t="shared" si="128"/>
        <v>-437208492.21533436</v>
      </c>
      <c r="AS294" s="189">
        <f t="shared" si="128"/>
        <v>-439954751.60346627</v>
      </c>
      <c r="AT294" s="189">
        <f t="shared" si="128"/>
        <v>-442667073.39226007</v>
      </c>
      <c r="AU294" s="189">
        <f t="shared" si="128"/>
        <v>-445344674.16635013</v>
      </c>
      <c r="AV294" s="189">
        <f t="shared" si="128"/>
        <v>-447986911.53393751</v>
      </c>
      <c r="AW294" s="189">
        <f t="shared" si="128"/>
        <v>-450593270.29110765</v>
      </c>
      <c r="AX294" s="189">
        <f t="shared" si="128"/>
        <v>-453163349.93877316</v>
      </c>
      <c r="AY294" s="189">
        <f t="shared" si="128"/>
        <v>-455696853.40319914</v>
      </c>
      <c r="AZ294" s="189">
        <f t="shared" si="128"/>
        <v>-458193576.83019251</v>
      </c>
      <c r="BA294" s="189">
        <f t="shared" si="128"/>
        <v>-460653400.339324</v>
      </c>
      <c r="BB294" s="189">
        <f t="shared" si="128"/>
        <v>-463076279.63847697</v>
      </c>
      <c r="BC294" s="189">
        <f t="shared" si="128"/>
        <v>-465462238.41097224</v>
      </c>
      <c r="BD294" s="189">
        <f t="shared" si="128"/>
        <v>-467811361.39781559</v>
      </c>
      <c r="BE294" s="189">
        <f t="shared" si="128"/>
        <v>-470123788.10651946</v>
      </c>
      <c r="BF294" s="189">
        <f t="shared" si="128"/>
        <v>-472399707.08567232</v>
      </c>
      <c r="BG294" s="189">
        <f t="shared" si="128"/>
        <v>-474639350.71114945</v>
      </c>
      <c r="BH294" s="189">
        <f t="shared" si="128"/>
        <v>-476842990.43572778</v>
      </c>
      <c r="BI294" s="189">
        <f t="shared" si="128"/>
        <v>-479010932.4589982</v>
      </c>
      <c r="BJ294" s="189">
        <f t="shared" si="128"/>
        <v>-481143513.77898103</v>
      </c>
      <c r="BK294" s="189">
        <f t="shared" si="128"/>
        <v>-483241098.59081376</v>
      </c>
      <c r="BL294" s="189">
        <f t="shared" si="128"/>
        <v>-485304075.00138539</v>
      </c>
      <c r="BM294" s="189">
        <f t="shared" si="128"/>
        <v>-487332852.03188485</v>
      </c>
      <c r="BN294" s="1521">
        <f t="shared" si="128"/>
        <v>-489327856.88298011</v>
      </c>
    </row>
    <row r="295" spans="1:66" hidden="1" x14ac:dyDescent="0.15">
      <c r="A295" s="1123"/>
      <c r="C295" s="1529"/>
      <c r="D295" s="274"/>
      <c r="E295" s="1675"/>
      <c r="F295" s="1604"/>
      <c r="G295" s="189"/>
      <c r="H295" s="189"/>
      <c r="I295" s="189"/>
      <c r="J295" s="189"/>
      <c r="K295" s="189"/>
      <c r="L295" s="189"/>
      <c r="M295" s="189"/>
      <c r="N295" s="189"/>
      <c r="O295" s="189"/>
      <c r="P295" s="189"/>
      <c r="Q295" s="189"/>
      <c r="R295" s="189"/>
      <c r="S295" s="189"/>
      <c r="T295" s="189"/>
      <c r="U295" s="189"/>
      <c r="V295" s="189"/>
      <c r="W295" s="189"/>
      <c r="X295" s="189"/>
      <c r="Y295" s="189"/>
      <c r="Z295" s="189"/>
      <c r="AA295" s="189"/>
      <c r="AB295" s="189"/>
      <c r="AC295" s="189"/>
      <c r="AD295" s="189"/>
      <c r="AE295" s="189"/>
      <c r="AF295" s="189"/>
      <c r="AG295" s="189"/>
      <c r="AH295" s="189"/>
      <c r="AI295" s="189"/>
      <c r="AJ295" s="189"/>
      <c r="AK295" s="189"/>
      <c r="AL295" s="189"/>
      <c r="AM295" s="189"/>
      <c r="AN295" s="189"/>
      <c r="AO295" s="189"/>
      <c r="AP295" s="189"/>
      <c r="AQ295" s="189"/>
      <c r="AR295" s="189"/>
      <c r="AS295" s="189"/>
      <c r="AT295" s="189"/>
      <c r="AU295" s="189"/>
      <c r="AV295" s="189"/>
      <c r="AW295" s="189"/>
      <c r="AX295" s="189"/>
      <c r="AY295" s="189"/>
      <c r="AZ295" s="189"/>
      <c r="BA295" s="189"/>
      <c r="BB295" s="189"/>
      <c r="BC295" s="189"/>
      <c r="BD295" s="189"/>
      <c r="BE295" s="189"/>
      <c r="BF295" s="189"/>
      <c r="BG295" s="189"/>
      <c r="BH295" s="189"/>
      <c r="BI295" s="189"/>
      <c r="BJ295" s="189"/>
      <c r="BK295" s="189"/>
      <c r="BL295" s="189"/>
      <c r="BM295" s="189"/>
      <c r="BN295" s="1521"/>
    </row>
    <row r="296" spans="1:66" hidden="1" x14ac:dyDescent="0.15">
      <c r="A296" s="1123"/>
      <c r="C296" s="1529"/>
      <c r="D296" s="274"/>
      <c r="E296" s="1675"/>
      <c r="F296" s="1604"/>
      <c r="G296" s="189">
        <f t="shared" ref="G296:AL296" si="129">G263*$C$129</f>
        <v>180989567.41025779</v>
      </c>
      <c r="H296" s="189">
        <f t="shared" si="129"/>
        <v>235300377.68535107</v>
      </c>
      <c r="I296" s="189">
        <f t="shared" si="129"/>
        <v>267704875.35319245</v>
      </c>
      <c r="J296" s="189">
        <f t="shared" si="129"/>
        <v>289162554.65151328</v>
      </c>
      <c r="K296" s="189">
        <f t="shared" si="129"/>
        <v>303641081.37682879</v>
      </c>
      <c r="L296" s="189">
        <f t="shared" si="129"/>
        <v>313166877.80294853</v>
      </c>
      <c r="M296" s="189">
        <f t="shared" si="129"/>
        <v>318961841.91948688</v>
      </c>
      <c r="N296" s="189">
        <f t="shared" si="129"/>
        <v>321839462.9899959</v>
      </c>
      <c r="O296" s="189">
        <f t="shared" si="129"/>
        <v>322378107.0408169</v>
      </c>
      <c r="P296" s="189">
        <f t="shared" si="129"/>
        <v>321008562.85608447</v>
      </c>
      <c r="Q296" s="189">
        <f t="shared" si="129"/>
        <v>318062950.94584417</v>
      </c>
      <c r="R296" s="189">
        <f t="shared" si="129"/>
        <v>313804165.36492056</v>
      </c>
      <c r="S296" s="189">
        <f t="shared" si="129"/>
        <v>308444651.44034946</v>
      </c>
      <c r="T296" s="189">
        <f t="shared" si="129"/>
        <v>302158947.72567272</v>
      </c>
      <c r="U296" s="189">
        <f t="shared" si="129"/>
        <v>295092385.13817853</v>
      </c>
      <c r="V296" s="189">
        <f t="shared" si="129"/>
        <v>287367313.41855603</v>
      </c>
      <c r="W296" s="189">
        <f t="shared" si="129"/>
        <v>279087677.86510718</v>
      </c>
      <c r="X296" s="189">
        <f t="shared" si="129"/>
        <v>270342460.94874305</v>
      </c>
      <c r="Y296" s="189">
        <f t="shared" si="129"/>
        <v>261208321.86370447</v>
      </c>
      <c r="Z296" s="189">
        <f t="shared" si="129"/>
        <v>251751656.07732686</v>
      </c>
      <c r="AA296" s="189">
        <f t="shared" si="129"/>
        <v>242030226.83854178</v>
      </c>
      <c r="AB296" s="189">
        <f t="shared" si="129"/>
        <v>232094475.04375559</v>
      </c>
      <c r="AC296" s="189">
        <f t="shared" si="129"/>
        <v>221988583.49138093</v>
      </c>
      <c r="AD296" s="189">
        <f t="shared" si="129"/>
        <v>211751350.85584283</v>
      </c>
      <c r="AE296" s="189">
        <f t="shared" si="129"/>
        <v>201416916.31389236</v>
      </c>
      <c r="AF296" s="189">
        <f t="shared" si="129"/>
        <v>191015365.55808261</v>
      </c>
      <c r="AG296" s="189">
        <f t="shared" si="129"/>
        <v>180573241.58913469</v>
      </c>
      <c r="AH296" s="189">
        <f t="shared" si="129"/>
        <v>170113978.31150052</v>
      </c>
      <c r="AI296" s="189">
        <f t="shared" si="129"/>
        <v>159658270.97887999</v>
      </c>
      <c r="AJ296" s="189">
        <f t="shared" si="129"/>
        <v>149224394.55144703</v>
      </c>
      <c r="AK296" s="189">
        <f t="shared" si="129"/>
        <v>138828478.76019102</v>
      </c>
      <c r="AL296" s="189">
        <f t="shared" si="129"/>
        <v>128484746.93444683</v>
      </c>
      <c r="AM296" s="189">
        <f t="shared" ref="AM296:BN296" si="130">AM263*$C$129</f>
        <v>118205724.30041993</v>
      </c>
      <c r="AN296" s="189">
        <f t="shared" si="130"/>
        <v>108002420.40362898</v>
      </c>
      <c r="AO296" s="189">
        <f t="shared" si="130"/>
        <v>97884489.475660101</v>
      </c>
      <c r="AP296" s="189">
        <f t="shared" si="130"/>
        <v>87860371.90323697</v>
      </c>
      <c r="AQ296" s="189">
        <f t="shared" si="130"/>
        <v>77937419.426569626</v>
      </c>
      <c r="AR296" s="189">
        <f t="shared" si="130"/>
        <v>68122006.265157297</v>
      </c>
      <c r="AS296" s="189">
        <f t="shared" si="130"/>
        <v>58419628.020665601</v>
      </c>
      <c r="AT296" s="189">
        <f t="shared" si="130"/>
        <v>48834989.921364337</v>
      </c>
      <c r="AU296" s="189">
        <f t="shared" si="130"/>
        <v>39372085.737962261</v>
      </c>
      <c r="AV296" s="189">
        <f t="shared" si="130"/>
        <v>30034268.506476454</v>
      </c>
      <c r="AW296" s="189">
        <f t="shared" si="130"/>
        <v>20824314.032192081</v>
      </c>
      <c r="AX296" s="189">
        <f t="shared" si="130"/>
        <v>11744478.013641197</v>
      </c>
      <c r="AY296" s="189">
        <f t="shared" si="130"/>
        <v>2796547.5119808279</v>
      </c>
      <c r="AZ296" s="189">
        <f t="shared" si="130"/>
        <v>-6018112.6047022399</v>
      </c>
      <c r="BA296" s="189">
        <f t="shared" si="130"/>
        <v>-14698517.693900328</v>
      </c>
      <c r="BB296" s="189">
        <f t="shared" si="130"/>
        <v>-23244025.368935347</v>
      </c>
      <c r="BC296" s="189">
        <f t="shared" si="130"/>
        <v>-31654301.107014894</v>
      </c>
      <c r="BD296" s="189">
        <f t="shared" si="130"/>
        <v>-39929287.065893054</v>
      </c>
      <c r="BE296" s="189">
        <f t="shared" si="130"/>
        <v>-48069173.78361924</v>
      </c>
      <c r="BF296" s="189">
        <f t="shared" si="130"/>
        <v>-56074374.473600686</v>
      </c>
      <c r="BG296" s="189">
        <f t="shared" si="130"/>
        <v>-63945501.65991962</v>
      </c>
      <c r="BH296" s="189">
        <f t="shared" si="130"/>
        <v>-71683345.926293537</v>
      </c>
      <c r="BI296" s="189">
        <f t="shared" si="130"/>
        <v>-79288856.576876372</v>
      </c>
      <c r="BJ296" s="189">
        <f t="shared" si="130"/>
        <v>-86763124.028798655</v>
      </c>
      <c r="BK296" s="189">
        <f t="shared" si="130"/>
        <v>-94107363.775375262</v>
      </c>
      <c r="BL296" s="189">
        <f t="shared" si="130"/>
        <v>-101322901.77564561</v>
      </c>
      <c r="BM296" s="189">
        <f t="shared" si="130"/>
        <v>-108411161.14066325</v>
      </c>
      <c r="BN296" s="1521">
        <f t="shared" si="130"/>
        <v>-115373649.99998961</v>
      </c>
    </row>
    <row r="297" spans="1:66" hidden="1" x14ac:dyDescent="0.15">
      <c r="A297" s="1123"/>
      <c r="C297" s="1529"/>
      <c r="D297" s="274"/>
      <c r="E297" s="1675"/>
      <c r="F297" s="1604"/>
      <c r="G297" s="189">
        <f t="shared" ref="G297:AL297" si="131">G264*$C$129</f>
        <v>414214640.24446243</v>
      </c>
      <c r="H297" s="189">
        <f t="shared" si="131"/>
        <v>459546285.21543884</v>
      </c>
      <c r="I297" s="189">
        <f t="shared" si="131"/>
        <v>488271152.04628706</v>
      </c>
      <c r="J297" s="189">
        <f t="shared" si="131"/>
        <v>508252765.43403792</v>
      </c>
      <c r="K297" s="189">
        <f t="shared" si="131"/>
        <v>522470149.43903631</v>
      </c>
      <c r="L297" s="189">
        <f t="shared" si="131"/>
        <v>532491273.29412371</v>
      </c>
      <c r="M297" s="189">
        <f t="shared" si="131"/>
        <v>539283730.58691561</v>
      </c>
      <c r="N297" s="189">
        <f t="shared" si="131"/>
        <v>543504095.82721102</v>
      </c>
      <c r="O297" s="189">
        <f t="shared" si="131"/>
        <v>545626862.77525353</v>
      </c>
      <c r="P297" s="189">
        <f t="shared" si="131"/>
        <v>546010581.78243446</v>
      </c>
      <c r="Q297" s="189">
        <f t="shared" si="131"/>
        <v>544935291.78534007</v>
      </c>
      <c r="R297" s="189">
        <f t="shared" si="131"/>
        <v>542625312.33767438</v>
      </c>
      <c r="S297" s="189">
        <f t="shared" si="131"/>
        <v>539263929.91440976</v>
      </c>
      <c r="T297" s="189">
        <f t="shared" si="131"/>
        <v>535003299.05586433</v>
      </c>
      <c r="U297" s="189">
        <f t="shared" si="131"/>
        <v>529971369.06423414</v>
      </c>
      <c r="V297" s="189">
        <f t="shared" si="131"/>
        <v>524276881.56939012</v>
      </c>
      <c r="W297" s="189">
        <f t="shared" si="131"/>
        <v>518013071.55506277</v>
      </c>
      <c r="X297" s="189">
        <f t="shared" si="131"/>
        <v>511260470.17047817</v>
      </c>
      <c r="Y297" s="189">
        <f t="shared" si="131"/>
        <v>504089068.79365128</v>
      </c>
      <c r="Z297" s="189">
        <f t="shared" si="131"/>
        <v>496560018.39204913</v>
      </c>
      <c r="AA297" s="189">
        <f t="shared" si="131"/>
        <v>488726983.95956779</v>
      </c>
      <c r="AB297" s="189">
        <f t="shared" si="131"/>
        <v>480637238.34737331</v>
      </c>
      <c r="AC297" s="189">
        <f t="shared" si="131"/>
        <v>472332556.04847145</v>
      </c>
      <c r="AD297" s="189">
        <f t="shared" si="131"/>
        <v>463849951.22189456</v>
      </c>
      <c r="AE297" s="189">
        <f t="shared" si="131"/>
        <v>455222292.8706398</v>
      </c>
      <c r="AF297" s="189">
        <f t="shared" si="131"/>
        <v>446478821.99731541</v>
      </c>
      <c r="AG297" s="189">
        <f t="shared" si="131"/>
        <v>437645589.71141678</v>
      </c>
      <c r="AH297" s="189">
        <f t="shared" si="131"/>
        <v>428745830.96875006</v>
      </c>
      <c r="AI297" s="189">
        <f t="shared" si="131"/>
        <v>419800285.42948335</v>
      </c>
      <c r="AJ297" s="189">
        <f t="shared" si="131"/>
        <v>410827474.51530242</v>
      </c>
      <c r="AK297" s="189">
        <f t="shared" si="131"/>
        <v>401843941.91278553</v>
      </c>
      <c r="AL297" s="189">
        <f t="shared" si="131"/>
        <v>392864463.35815567</v>
      </c>
      <c r="AM297" s="189">
        <f t="shared" ref="AM297:BN297" si="132">AM264*$C$129</f>
        <v>383902230.44035941</v>
      </c>
      <c r="AN297" s="189">
        <f t="shared" si="132"/>
        <v>374969012.29735476</v>
      </c>
      <c r="AO297" s="189">
        <f t="shared" si="132"/>
        <v>366075298.39796168</v>
      </c>
      <c r="AP297" s="189">
        <f t="shared" si="132"/>
        <v>357230425.05689311</v>
      </c>
      <c r="AQ297" s="189">
        <f t="shared" si="132"/>
        <v>348442687.89254141</v>
      </c>
      <c r="AR297" s="189">
        <f t="shared" si="132"/>
        <v>339719442.08235043</v>
      </c>
      <c r="AS297" s="189">
        <f t="shared" si="132"/>
        <v>331067191.98140299</v>
      </c>
      <c r="AT297" s="189">
        <f t="shared" si="132"/>
        <v>322491671.43260109</v>
      </c>
      <c r="AU297" s="189">
        <f t="shared" si="132"/>
        <v>313997915.90102929</v>
      </c>
      <c r="AV297" s="189">
        <f t="shared" si="132"/>
        <v>305590327.40261352</v>
      </c>
      <c r="AW297" s="189">
        <f t="shared" si="132"/>
        <v>297272733.0616371</v>
      </c>
      <c r="AX297" s="189">
        <f t="shared" si="132"/>
        <v>289048438.01801634</v>
      </c>
      <c r="AY297" s="189">
        <f t="shared" si="132"/>
        <v>280920273.30948657</v>
      </c>
      <c r="AZ297" s="189">
        <f t="shared" si="132"/>
        <v>272890639.272807</v>
      </c>
      <c r="BA297" s="189">
        <f t="shared" si="132"/>
        <v>264961544.93921247</v>
      </c>
      <c r="BB297" s="189">
        <f t="shared" si="132"/>
        <v>257134643.84055078</v>
      </c>
      <c r="BC297" s="189">
        <f t="shared" si="132"/>
        <v>249411266.59217215</v>
      </c>
      <c r="BD297" s="189">
        <f t="shared" si="132"/>
        <v>241792450.57531533</v>
      </c>
      <c r="BE297" s="189">
        <f t="shared" si="132"/>
        <v>234278967.00434428</v>
      </c>
      <c r="BF297" s="189">
        <f t="shared" si="132"/>
        <v>226871345.63180575</v>
      </c>
      <c r="BG297" s="189">
        <f t="shared" si="132"/>
        <v>219569897.31614217</v>
      </c>
      <c r="BH297" s="189">
        <f t="shared" si="132"/>
        <v>212374734.65237167</v>
      </c>
      <c r="BI297" s="189">
        <f t="shared" si="132"/>
        <v>205285790.84460735</v>
      </c>
      <c r="BJ297" s="189">
        <f t="shared" si="132"/>
        <v>198302836.9804962</v>
      </c>
      <c r="BK297" s="189">
        <f t="shared" si="132"/>
        <v>191425497.85113537</v>
      </c>
      <c r="BL297" s="189">
        <f t="shared" si="132"/>
        <v>184653266.44546252</v>
      </c>
      <c r="BM297" s="189">
        <f t="shared" si="132"/>
        <v>177985517.23525089</v>
      </c>
      <c r="BN297" s="1521">
        <f t="shared" si="132"/>
        <v>171421518.35544363</v>
      </c>
    </row>
    <row r="298" spans="1:66" hidden="1" x14ac:dyDescent="0.15">
      <c r="A298" s="1123"/>
      <c r="C298" s="1529"/>
      <c r="D298" s="274"/>
      <c r="E298" s="1675"/>
      <c r="F298" s="1604"/>
      <c r="G298" s="189">
        <f t="shared" ref="G298:AL298" si="133">G265*$C$129</f>
        <v>694452180.84322155</v>
      </c>
      <c r="H298" s="189">
        <f t="shared" si="133"/>
        <v>728994680.5011456</v>
      </c>
      <c r="I298" s="189">
        <f t="shared" si="133"/>
        <v>752299620.71640933</v>
      </c>
      <c r="J298" s="189">
        <f t="shared" si="133"/>
        <v>769377585.6529125</v>
      </c>
      <c r="K298" s="189">
        <f t="shared" si="133"/>
        <v>782210878.13458574</v>
      </c>
      <c r="L298" s="189">
        <f t="shared" si="133"/>
        <v>791873701.51762569</v>
      </c>
      <c r="M298" s="189">
        <f t="shared" si="133"/>
        <v>799044131.96608198</v>
      </c>
      <c r="N298" s="189">
        <f t="shared" si="133"/>
        <v>804191029.66028631</v>
      </c>
      <c r="O298" s="189">
        <f t="shared" si="133"/>
        <v>807658789.25095308</v>
      </c>
      <c r="P298" s="189">
        <f t="shared" si="133"/>
        <v>809711440.09112132</v>
      </c>
      <c r="Q298" s="189">
        <f t="shared" si="133"/>
        <v>810557915.27592099</v>
      </c>
      <c r="R298" s="189">
        <f t="shared" si="133"/>
        <v>810367605.86429441</v>
      </c>
      <c r="S298" s="189">
        <f t="shared" si="133"/>
        <v>809280481.85592389</v>
      </c>
      <c r="T298" s="189">
        <f t="shared" si="133"/>
        <v>807413976.67146409</v>
      </c>
      <c r="U298" s="189">
        <f t="shared" si="133"/>
        <v>804867843.32322979</v>
      </c>
      <c r="V298" s="189">
        <f t="shared" si="133"/>
        <v>801727685.18550885</v>
      </c>
      <c r="W298" s="189">
        <f t="shared" si="133"/>
        <v>798067589.77140427</v>
      </c>
      <c r="X298" s="189">
        <f t="shared" si="133"/>
        <v>793952137.04591632</v>
      </c>
      <c r="Y298" s="189">
        <f t="shared" si="133"/>
        <v>789437960.22955394</v>
      </c>
      <c r="Z298" s="189">
        <f t="shared" si="133"/>
        <v>784574979.14456916</v>
      </c>
      <c r="AA298" s="189">
        <f t="shared" si="133"/>
        <v>779407389.16918862</v>
      </c>
      <c r="AB298" s="189">
        <f t="shared" si="133"/>
        <v>773974464.57097507</v>
      </c>
      <c r="AC298" s="189">
        <f t="shared" si="133"/>
        <v>768311218.63504779</v>
      </c>
      <c r="AD298" s="189">
        <f t="shared" si="133"/>
        <v>762448951.74778008</v>
      </c>
      <c r="AE298" s="189">
        <f t="shared" si="133"/>
        <v>756415710.69736338</v>
      </c>
      <c r="AF298" s="189">
        <f t="shared" si="133"/>
        <v>750236676.80940318</v>
      </c>
      <c r="AG298" s="189">
        <f t="shared" si="133"/>
        <v>743934496.43874335</v>
      </c>
      <c r="AH298" s="189">
        <f t="shared" si="133"/>
        <v>737529564.32037103</v>
      </c>
      <c r="AI298" s="189">
        <f t="shared" si="133"/>
        <v>731040268.02850056</v>
      </c>
      <c r="AJ298" s="189">
        <f t="shared" si="133"/>
        <v>724483200.08919287</v>
      </c>
      <c r="AK298" s="189">
        <f t="shared" si="133"/>
        <v>717873342.98916852</v>
      </c>
      <c r="AL298" s="189">
        <f t="shared" si="133"/>
        <v>711224231.31686735</v>
      </c>
      <c r="AM298" s="189">
        <f t="shared" ref="AM298:BN298" si="134">AM265*$C$129</f>
        <v>704548094.48636019</v>
      </c>
      <c r="AN298" s="189">
        <f t="shared" si="134"/>
        <v>697855982.87622535</v>
      </c>
      <c r="AO298" s="189">
        <f t="shared" si="134"/>
        <v>691157879.72433913</v>
      </c>
      <c r="AP298" s="189">
        <f t="shared" si="134"/>
        <v>684462800.72634697</v>
      </c>
      <c r="AQ298" s="189">
        <f t="shared" si="134"/>
        <v>677778882.96850586</v>
      </c>
      <c r="AR298" s="189">
        <f t="shared" si="134"/>
        <v>671113464.5680697</v>
      </c>
      <c r="AS298" s="189">
        <f t="shared" si="134"/>
        <v>664473156.1838752</v>
      </c>
      <c r="AT298" s="189">
        <f t="shared" si="134"/>
        <v>657863905.38660896</v>
      </c>
      <c r="AU298" s="189">
        <f t="shared" si="134"/>
        <v>651291054.73494983</v>
      </c>
      <c r="AV298" s="189">
        <f t="shared" si="134"/>
        <v>644759394.28455389</v>
      </c>
      <c r="AW298" s="189">
        <f t="shared" si="134"/>
        <v>638273209.15712714</v>
      </c>
      <c r="AX298" s="189">
        <f t="shared" si="134"/>
        <v>631836322.71299839</v>
      </c>
      <c r="AY298" s="189">
        <f t="shared" si="134"/>
        <v>625452135.79980612</v>
      </c>
      <c r="AZ298" s="189">
        <f t="shared" si="134"/>
        <v>619123662.48983335</v>
      </c>
      <c r="BA298" s="189">
        <f t="shared" si="134"/>
        <v>612853562.66734672</v>
      </c>
      <c r="BB298" s="189">
        <f t="shared" si="134"/>
        <v>606644171.78349638</v>
      </c>
      <c r="BC298" s="189">
        <f t="shared" si="134"/>
        <v>600497528.05872571</v>
      </c>
      <c r="BD298" s="189">
        <f t="shared" si="134"/>
        <v>594415397.38020813</v>
      </c>
      <c r="BE298" s="189">
        <f t="shared" si="134"/>
        <v>588399296.113778</v>
      </c>
      <c r="BF298" s="189">
        <f t="shared" si="134"/>
        <v>582450512.02546704</v>
      </c>
      <c r="BG298" s="189">
        <f t="shared" si="134"/>
        <v>576570123.48654699</v>
      </c>
      <c r="BH298" s="189">
        <f t="shared" si="134"/>
        <v>570759017.11745036</v>
      </c>
      <c r="BI298" s="189">
        <f t="shared" si="134"/>
        <v>565017904.00970435</v>
      </c>
      <c r="BJ298" s="189">
        <f t="shared" si="134"/>
        <v>559347334.65074646</v>
      </c>
      <c r="BK298" s="189">
        <f t="shared" si="134"/>
        <v>553747712.6639185</v>
      </c>
      <c r="BL298" s="189">
        <f t="shared" si="134"/>
        <v>548219307.46483076</v>
      </c>
      <c r="BM298" s="189">
        <f t="shared" si="134"/>
        <v>542762265.92545378</v>
      </c>
      <c r="BN298" s="1521">
        <f t="shared" si="134"/>
        <v>537376623.12856245</v>
      </c>
    </row>
    <row r="299" spans="1:66" hidden="1" x14ac:dyDescent="0.15">
      <c r="A299" s="1123"/>
      <c r="C299" s="1529"/>
      <c r="D299" s="274"/>
      <c r="E299" s="1675"/>
      <c r="F299" s="1604"/>
      <c r="G299" s="189"/>
      <c r="H299" s="189"/>
      <c r="I299" s="189"/>
      <c r="J299" s="189"/>
      <c r="K299" s="189"/>
      <c r="L299" s="189"/>
      <c r="M299" s="189"/>
      <c r="N299" s="189"/>
      <c r="O299" s="189"/>
      <c r="P299" s="189"/>
      <c r="Q299" s="189"/>
      <c r="R299" s="189"/>
      <c r="S299" s="189"/>
      <c r="T299" s="189"/>
      <c r="U299" s="189"/>
      <c r="V299" s="189"/>
      <c r="W299" s="189"/>
      <c r="X299" s="189"/>
      <c r="Y299" s="189"/>
      <c r="Z299" s="189"/>
      <c r="AA299" s="189"/>
      <c r="AB299" s="189"/>
      <c r="AC299" s="189"/>
      <c r="AD299" s="189"/>
      <c r="AE299" s="189"/>
      <c r="AF299" s="189"/>
      <c r="AG299" s="189"/>
      <c r="AH299" s="189"/>
      <c r="AI299" s="189"/>
      <c r="AJ299" s="189"/>
      <c r="AK299" s="189"/>
      <c r="AL299" s="189"/>
      <c r="AM299" s="189"/>
      <c r="AN299" s="189"/>
      <c r="AO299" s="189"/>
      <c r="AP299" s="189"/>
      <c r="AQ299" s="189"/>
      <c r="AR299" s="189"/>
      <c r="AS299" s="189"/>
      <c r="AT299" s="189"/>
      <c r="AU299" s="189"/>
      <c r="AV299" s="189"/>
      <c r="AW299" s="189"/>
      <c r="AX299" s="189"/>
      <c r="AY299" s="189"/>
      <c r="AZ299" s="189"/>
      <c r="BA299" s="189"/>
      <c r="BB299" s="189"/>
      <c r="BC299" s="189"/>
      <c r="BD299" s="189"/>
      <c r="BE299" s="189"/>
      <c r="BF299" s="189"/>
      <c r="BG299" s="189"/>
      <c r="BH299" s="189"/>
      <c r="BI299" s="189"/>
      <c r="BJ299" s="189"/>
      <c r="BK299" s="189"/>
      <c r="BL299" s="189"/>
      <c r="BM299" s="189"/>
      <c r="BN299" s="1521"/>
    </row>
    <row r="300" spans="1:66" hidden="1" x14ac:dyDescent="0.15">
      <c r="A300" s="1123"/>
      <c r="C300" s="1529"/>
      <c r="D300" s="274"/>
      <c r="E300" s="1675"/>
      <c r="F300" s="1604"/>
      <c r="G300" s="189">
        <f t="shared" ref="G300:AL300" si="135">G267*$C$129</f>
        <v>-647079222.43805456</v>
      </c>
      <c r="H300" s="189">
        <f t="shared" si="135"/>
        <v>-632857004.99624407</v>
      </c>
      <c r="I300" s="189">
        <f t="shared" si="135"/>
        <v>-625516479.30026901</v>
      </c>
      <c r="J300" s="189">
        <f t="shared" si="135"/>
        <v>-621559006.32929969</v>
      </c>
      <c r="K300" s="189">
        <f t="shared" si="135"/>
        <v>-619720762.68146265</v>
      </c>
      <c r="L300" s="189">
        <f t="shared" si="135"/>
        <v>-619358286.99148726</v>
      </c>
      <c r="M300" s="189">
        <f t="shared" si="135"/>
        <v>-620085125.02672446</v>
      </c>
      <c r="N300" s="189">
        <f t="shared" si="135"/>
        <v>-621645214.50777674</v>
      </c>
      <c r="O300" s="189">
        <f t="shared" si="135"/>
        <v>-623857499.12463677</v>
      </c>
      <c r="P300" s="189">
        <f t="shared" si="135"/>
        <v>-626587949.64221716</v>
      </c>
      <c r="Q300" s="189">
        <f t="shared" si="135"/>
        <v>-629733935.41833723</v>
      </c>
      <c r="R300" s="189">
        <f t="shared" si="135"/>
        <v>-633214818.53586388</v>
      </c>
      <c r="S300" s="189">
        <f t="shared" si="135"/>
        <v>-636965956.5884974</v>
      </c>
      <c r="T300" s="189">
        <f t="shared" si="135"/>
        <v>-640934698.58037746</v>
      </c>
      <c r="U300" s="189">
        <f t="shared" si="135"/>
        <v>-645077609.01943457</v>
      </c>
      <c r="V300" s="189">
        <f t="shared" si="135"/>
        <v>-649358482.23574471</v>
      </c>
      <c r="W300" s="189">
        <f t="shared" si="135"/>
        <v>-653746883.86873269</v>
      </c>
      <c r="X300" s="189">
        <f t="shared" si="135"/>
        <v>-658217055.03206813</v>
      </c>
      <c r="Y300" s="189">
        <f t="shared" si="135"/>
        <v>-662747072.69917333</v>
      </c>
      <c r="Z300" s="189">
        <f t="shared" si="135"/>
        <v>-667318195.33138227</v>
      </c>
      <c r="AA300" s="189">
        <f t="shared" si="135"/>
        <v>-671914345.17973709</v>
      </c>
      <c r="AB300" s="189">
        <f t="shared" si="135"/>
        <v>-676521693.25513005</v>
      </c>
      <c r="AC300" s="189">
        <f t="shared" si="135"/>
        <v>-681128322.66845036</v>
      </c>
      <c r="AD300" s="189">
        <f t="shared" si="135"/>
        <v>-685723952.65924311</v>
      </c>
      <c r="AE300" s="189">
        <f t="shared" si="135"/>
        <v>-690299710.23361027</v>
      </c>
      <c r="AF300" s="189">
        <f t="shared" si="135"/>
        <v>-694847939.59175158</v>
      </c>
      <c r="AG300" s="189">
        <f t="shared" si="135"/>
        <v>-699362041.8726356</v>
      </c>
      <c r="AH300" s="189">
        <f t="shared" si="135"/>
        <v>-703836339.45884883</v>
      </c>
      <c r="AI300" s="189">
        <f t="shared" si="135"/>
        <v>-708265960.35594106</v>
      </c>
      <c r="AJ300" s="189">
        <f t="shared" si="135"/>
        <v>-712646739.11459982</v>
      </c>
      <c r="AK300" s="189">
        <f t="shared" si="135"/>
        <v>-716975131.48827112</v>
      </c>
      <c r="AL300" s="189">
        <f t="shared" si="135"/>
        <v>-721248140.57468152</v>
      </c>
      <c r="AM300" s="189">
        <f t="shared" ref="AM300:BN300" si="136">AM267*$C$129</f>
        <v>-725463252.62054431</v>
      </c>
      <c r="AN300" s="189">
        <f t="shared" si="136"/>
        <v>-729618381.00578749</v>
      </c>
      <c r="AO300" s="189">
        <f t="shared" si="136"/>
        <v>-733711817.18962681</v>
      </c>
      <c r="AP300" s="189">
        <f t="shared" si="136"/>
        <v>-737742187.61240327</v>
      </c>
      <c r="AQ300" s="189">
        <f t="shared" si="136"/>
        <v>-741708415.71673429</v>
      </c>
      <c r="AR300" s="189">
        <f t="shared" si="136"/>
        <v>-745609688.38845539</v>
      </c>
      <c r="AS300" s="189">
        <f t="shared" si="136"/>
        <v>-749445426.22913826</v>
      </c>
      <c r="AT300" s="189">
        <f t="shared" si="136"/>
        <v>-753215257.16299009</v>
      </c>
      <c r="AU300" s="189">
        <f t="shared" si="136"/>
        <v>-756918992.95584214</v>
      </c>
      <c r="AV300" s="189">
        <f t="shared" si="136"/>
        <v>-760556608.28590024</v>
      </c>
      <c r="AW300" s="189">
        <f t="shared" si="136"/>
        <v>-764128222.05747998</v>
      </c>
      <c r="AX300" s="189">
        <f t="shared" si="136"/>
        <v>-767634080.69204259</v>
      </c>
      <c r="AY300" s="189">
        <f t="shared" si="136"/>
        <v>-771074543.16705</v>
      </c>
      <c r="AZ300" s="189">
        <f t="shared" si="136"/>
        <v>-774450067.60370266</v>
      </c>
      <c r="BA300" s="189">
        <f t="shared" si="136"/>
        <v>-777761199.23051929</v>
      </c>
      <c r="BB300" s="189">
        <f t="shared" si="136"/>
        <v>-781008559.57173967</v>
      </c>
      <c r="BC300" s="189">
        <f t="shared" si="136"/>
        <v>-784192836.7283628</v>
      </c>
      <c r="BD300" s="189">
        <f t="shared" si="136"/>
        <v>-787314776.63576472</v>
      </c>
      <c r="BE300" s="189">
        <f t="shared" si="136"/>
        <v>-790375175.19573259</v>
      </c>
      <c r="BF300" s="189">
        <f t="shared" si="136"/>
        <v>-793374871.19274175</v>
      </c>
      <c r="BG300" s="189">
        <f t="shared" si="136"/>
        <v>-796314739.91469097</v>
      </c>
      <c r="BH300" s="189">
        <f t="shared" si="136"/>
        <v>-799195687.4073379</v>
      </c>
      <c r="BI300" s="189">
        <f t="shared" si="136"/>
        <v>-802018645.2995398</v>
      </c>
      <c r="BJ300" s="189">
        <f t="shared" si="136"/>
        <v>-804784566.14328396</v>
      </c>
      <c r="BK300" s="189">
        <f t="shared" si="136"/>
        <v>-807494419.21851063</v>
      </c>
      <c r="BL300" s="189">
        <f t="shared" si="136"/>
        <v>-810149186.75802672</v>
      </c>
      <c r="BM300" s="189">
        <f t="shared" si="136"/>
        <v>-812749860.55246937</v>
      </c>
      <c r="BN300" s="1521">
        <f t="shared" si="136"/>
        <v>-815297438.89938867</v>
      </c>
    </row>
    <row r="301" spans="1:66" hidden="1" x14ac:dyDescent="0.15">
      <c r="A301" s="1123"/>
      <c r="C301" s="1529"/>
      <c r="D301" s="274"/>
      <c r="E301" s="1675"/>
      <c r="F301" s="1604"/>
      <c r="G301" s="189">
        <f t="shared" ref="G301:AL301" si="137">G268*$C$129</f>
        <v>-572526934.19874477</v>
      </c>
      <c r="H301" s="189">
        <f t="shared" si="137"/>
        <v>-561174979.85414767</v>
      </c>
      <c r="I301" s="189">
        <f t="shared" si="137"/>
        <v>-555010678.0325619</v>
      </c>
      <c r="J301" s="189">
        <f t="shared" si="137"/>
        <v>-551525041.51505673</v>
      </c>
      <c r="K301" s="189">
        <f t="shared" si="137"/>
        <v>-549770274.25815868</v>
      </c>
      <c r="L301" s="189">
        <f t="shared" si="137"/>
        <v>-549249463.13362443</v>
      </c>
      <c r="M301" s="189">
        <f t="shared" si="137"/>
        <v>-549657444.37576866</v>
      </c>
      <c r="N301" s="189">
        <f t="shared" si="137"/>
        <v>-550788314.78032506</v>
      </c>
      <c r="O301" s="189">
        <f t="shared" si="137"/>
        <v>-552494221.6505518</v>
      </c>
      <c r="P301" s="189">
        <f t="shared" si="137"/>
        <v>-554664227.35293937</v>
      </c>
      <c r="Q301" s="189">
        <f t="shared" si="137"/>
        <v>-557212349.5431478</v>
      </c>
      <c r="R301" s="189">
        <f t="shared" si="137"/>
        <v>-560070280.95653915</v>
      </c>
      <c r="S301" s="189">
        <f t="shared" si="137"/>
        <v>-563182700.05063534</v>
      </c>
      <c r="T301" s="189">
        <f t="shared" si="137"/>
        <v>-566504111.06115377</v>
      </c>
      <c r="U301" s="189">
        <f t="shared" si="137"/>
        <v>-569996634.67042184</v>
      </c>
      <c r="V301" s="189">
        <f t="shared" si="137"/>
        <v>-573628415.15163183</v>
      </c>
      <c r="W301" s="189">
        <f t="shared" si="137"/>
        <v>-577372441.78322554</v>
      </c>
      <c r="X301" s="189">
        <f t="shared" si="137"/>
        <v>-581205657.21247077</v>
      </c>
      <c r="Y301" s="189">
        <f t="shared" si="137"/>
        <v>-585108269.83438694</v>
      </c>
      <c r="Z301" s="189">
        <f t="shared" si="137"/>
        <v>-589063214.55727458</v>
      </c>
      <c r="AA301" s="189">
        <f t="shared" si="137"/>
        <v>-593055723.67267418</v>
      </c>
      <c r="AB301" s="189">
        <f t="shared" si="137"/>
        <v>-597072980.88286245</v>
      </c>
      <c r="AC301" s="189">
        <f t="shared" si="137"/>
        <v>-601103839.13310683</v>
      </c>
      <c r="AD301" s="189">
        <f t="shared" si="137"/>
        <v>-605138588.09778726</v>
      </c>
      <c r="AE301" s="189">
        <f t="shared" si="137"/>
        <v>-609168760.80435944</v>
      </c>
      <c r="AF301" s="189">
        <f t="shared" si="137"/>
        <v>-613186971.46502244</v>
      </c>
      <c r="AG301" s="189">
        <f t="shared" si="137"/>
        <v>-617186778.4557693</v>
      </c>
      <c r="AH301" s="189">
        <f t="shared" si="137"/>
        <v>-621162567.75473654</v>
      </c>
      <c r="AI301" s="189">
        <f t="shared" si="137"/>
        <v>-625109453.17258584</v>
      </c>
      <c r="AJ301" s="189">
        <f t="shared" si="137"/>
        <v>-629023190.47658122</v>
      </c>
      <c r="AK301" s="189">
        <f t="shared" si="137"/>
        <v>-632900103.0959034</v>
      </c>
      <c r="AL301" s="189">
        <f t="shared" si="137"/>
        <v>-636737017.54693186</v>
      </c>
      <c r="AM301" s="189">
        <f t="shared" ref="AM301:BN301" si="138">AM268*$C$129</f>
        <v>-640531207.06811929</v>
      </c>
      <c r="AN301" s="189">
        <f t="shared" si="138"/>
        <v>-644280342.22950268</v>
      </c>
      <c r="AO301" s="189">
        <f t="shared" si="138"/>
        <v>-647982447.49993396</v>
      </c>
      <c r="AP301" s="189">
        <f t="shared" si="138"/>
        <v>-651635862.92909789</v>
      </c>
      <c r="AQ301" s="189">
        <f t="shared" si="138"/>
        <v>-655239210.24128699</v>
      </c>
      <c r="AR301" s="189">
        <f t="shared" si="138"/>
        <v>-658791362.75116479</v>
      </c>
      <c r="AS301" s="189">
        <f t="shared" si="138"/>
        <v>-662291418.60408223</v>
      </c>
      <c r="AT301" s="189">
        <f t="shared" si="138"/>
        <v>-665738676.91922736</v>
      </c>
      <c r="AU301" s="189">
        <f t="shared" si="138"/>
        <v>-669132616.47636616</v>
      </c>
      <c r="AV301" s="189">
        <f t="shared" si="138"/>
        <v>-672472876.63875902</v>
      </c>
      <c r="AW301" s="189">
        <f t="shared" si="138"/>
        <v>-675759240.24806774</v>
      </c>
      <c r="AX301" s="189">
        <f t="shared" si="138"/>
        <v>-678991618.26329374</v>
      </c>
      <c r="AY301" s="189">
        <f t="shared" si="138"/>
        <v>-682170035.94630885</v>
      </c>
      <c r="AZ301" s="189">
        <f t="shared" si="138"/>
        <v>-685294620.42234504</v>
      </c>
      <c r="BA301" s="189">
        <f t="shared" si="138"/>
        <v>-688365589.46574652</v>
      </c>
      <c r="BB301" s="189">
        <f t="shared" si="138"/>
        <v>-691383241.37998939</v>
      </c>
      <c r="BC301" s="189">
        <f t="shared" si="138"/>
        <v>-694347945.8569988</v>
      </c>
      <c r="BD301" s="189">
        <f t="shared" si="138"/>
        <v>-697260135.71455801</v>
      </c>
      <c r="BE301" s="189">
        <f t="shared" si="138"/>
        <v>-700120299.42248619</v>
      </c>
      <c r="BF301" s="189">
        <f t="shared" si="138"/>
        <v>-702928974.33853495</v>
      </c>
      <c r="BG301" s="189">
        <f t="shared" si="138"/>
        <v>-705686740.58388162</v>
      </c>
      <c r="BH301" s="189">
        <f t="shared" si="138"/>
        <v>-708394215.49586725</v>
      </c>
      <c r="BI301" s="189">
        <f t="shared" si="138"/>
        <v>-711052048.60241592</v>
      </c>
      <c r="BJ301" s="189">
        <f t="shared" si="138"/>
        <v>-713660917.06851792</v>
      </c>
      <c r="BK301" s="189">
        <f t="shared" si="138"/>
        <v>-716221521.57037818</v>
      </c>
      <c r="BL301" s="189">
        <f t="shared" si="138"/>
        <v>-718734582.55743325</v>
      </c>
      <c r="BM301" s="189">
        <f t="shared" si="138"/>
        <v>-721200836.86649346</v>
      </c>
      <c r="BN301" s="1521">
        <f t="shared" si="138"/>
        <v>-723621034.65585709</v>
      </c>
    </row>
    <row r="302" spans="1:66" hidden="1" x14ac:dyDescent="0.15">
      <c r="A302" s="1123"/>
      <c r="C302" s="1529"/>
      <c r="D302" s="274"/>
      <c r="E302" s="1675"/>
      <c r="F302" s="1604"/>
      <c r="G302" s="189">
        <f t="shared" ref="G302:AL302" si="139">G269*$C$129</f>
        <v>-482946728.91332972</v>
      </c>
      <c r="H302" s="189">
        <f t="shared" si="139"/>
        <v>-475043612.47222114</v>
      </c>
      <c r="I302" s="189">
        <f t="shared" si="139"/>
        <v>-470611834.20125812</v>
      </c>
      <c r="J302" s="189">
        <f t="shared" si="139"/>
        <v>-468054372.487827</v>
      </c>
      <c r="K302" s="189">
        <f t="shared" si="139"/>
        <v>-466742041.32470971</v>
      </c>
      <c r="L302" s="189">
        <f t="shared" si="139"/>
        <v>-466335763.85534269</v>
      </c>
      <c r="M302" s="189">
        <f t="shared" si="139"/>
        <v>-466622922.90926594</v>
      </c>
      <c r="N302" s="189">
        <f t="shared" si="139"/>
        <v>-467457619.69180363</v>
      </c>
      <c r="O302" s="189">
        <f t="shared" si="139"/>
        <v>-468733588.74293518</v>
      </c>
      <c r="P302" s="189">
        <f t="shared" si="139"/>
        <v>-470370106.83375239</v>
      </c>
      <c r="Q302" s="189">
        <f t="shared" si="139"/>
        <v>-472303921.17949218</v>
      </c>
      <c r="R302" s="189">
        <f t="shared" si="139"/>
        <v>-474484282.85486752</v>
      </c>
      <c r="S302" s="189">
        <f t="shared" si="139"/>
        <v>-476869716.780442</v>
      </c>
      <c r="T302" s="189">
        <f t="shared" si="139"/>
        <v>-479425826.07975709</v>
      </c>
      <c r="U302" s="189">
        <f t="shared" si="139"/>
        <v>-482123744.60814476</v>
      </c>
      <c r="V302" s="189">
        <f t="shared" si="139"/>
        <v>-484939012.97006929</v>
      </c>
      <c r="W302" s="189">
        <f t="shared" si="139"/>
        <v>-487850741.08842933</v>
      </c>
      <c r="X302" s="189">
        <f t="shared" si="139"/>
        <v>-490840970.53604877</v>
      </c>
      <c r="Y302" s="189">
        <f t="shared" si="139"/>
        <v>-493894179.75145745</v>
      </c>
      <c r="Z302" s="189">
        <f t="shared" si="139"/>
        <v>-496996893.76971692</v>
      </c>
      <c r="AA302" s="189">
        <f t="shared" si="139"/>
        <v>-500137371.92190647</v>
      </c>
      <c r="AB302" s="189">
        <f t="shared" si="139"/>
        <v>-503305354.72249752</v>
      </c>
      <c r="AC302" s="189">
        <f t="shared" si="139"/>
        <v>-506491856.39175689</v>
      </c>
      <c r="AD302" s="189">
        <f t="shared" si="139"/>
        <v>-509688993.05788887</v>
      </c>
      <c r="AE302" s="189">
        <f t="shared" si="139"/>
        <v>-512889839.20846665</v>
      </c>
      <c r="AF302" s="189">
        <f t="shared" si="139"/>
        <v>-516088306.76440638</v>
      </c>
      <c r="AG302" s="189">
        <f t="shared" si="139"/>
        <v>-519279042.45917094</v>
      </c>
      <c r="AH302" s="189">
        <f t="shared" si="139"/>
        <v>-522457340.17054313</v>
      </c>
      <c r="AI302" s="189">
        <f t="shared" si="139"/>
        <v>-525619065.5725581</v>
      </c>
      <c r="AJ302" s="189">
        <f t="shared" si="139"/>
        <v>-528760591.01962811</v>
      </c>
      <c r="AK302" s="189">
        <f t="shared" si="139"/>
        <v>-531878738.99114501</v>
      </c>
      <c r="AL302" s="189">
        <f t="shared" si="139"/>
        <v>-534970732.74645489</v>
      </c>
      <c r="AM302" s="189">
        <f t="shared" ref="AM302:BN302" si="140">AM269*$C$129</f>
        <v>-538034153.09102166</v>
      </c>
      <c r="AN302" s="189">
        <f t="shared" si="140"/>
        <v>-541066900.35215437</v>
      </c>
      <c r="AO302" s="189">
        <f t="shared" si="140"/>
        <v>-544067160.81953645</v>
      </c>
      <c r="AP302" s="189">
        <f t="shared" si="140"/>
        <v>-547033377.03134096</v>
      </c>
      <c r="AQ302" s="189">
        <f t="shared" si="140"/>
        <v>-549964221.38794458</v>
      </c>
      <c r="AR302" s="189">
        <f t="shared" si="140"/>
        <v>-552858572.65743923</v>
      </c>
      <c r="AS302" s="189">
        <f t="shared" si="140"/>
        <v>-555715495.00431764</v>
      </c>
      <c r="AT302" s="189">
        <f t="shared" si="140"/>
        <v>-558534219.22794628</v>
      </c>
      <c r="AU302" s="189">
        <f t="shared" si="140"/>
        <v>-561314125.94313002</v>
      </c>
      <c r="AV302" s="189">
        <f t="shared" si="140"/>
        <v>-564054730.47307909</v>
      </c>
      <c r="AW302" s="189">
        <f t="shared" si="140"/>
        <v>-566755669.25685978</v>
      </c>
      <c r="AX302" s="189">
        <f t="shared" si="140"/>
        <v>-569416687.60011148</v>
      </c>
      <c r="AY302" s="189">
        <f t="shared" si="140"/>
        <v>-572037628.62034345</v>
      </c>
      <c r="AZ302" s="189">
        <f t="shared" si="140"/>
        <v>-574618423.25724435</v>
      </c>
      <c r="BA302" s="189">
        <f t="shared" si="140"/>
        <v>-577159081.23470199</v>
      </c>
      <c r="BB302" s="189">
        <f t="shared" si="140"/>
        <v>-579659682.87515044</v>
      </c>
      <c r="BC302" s="189">
        <f t="shared" si="140"/>
        <v>-582120371.67880142</v>
      </c>
      <c r="BD302" s="189">
        <f t="shared" si="140"/>
        <v>-584541347.59060097</v>
      </c>
      <c r="BE302" s="189">
        <f t="shared" si="140"/>
        <v>-586922860.8866502</v>
      </c>
      <c r="BF302" s="189">
        <f t="shared" si="140"/>
        <v>-589265206.61953568</v>
      </c>
      <c r="BG302" s="189">
        <f t="shared" si="140"/>
        <v>-591568719.56872666</v>
      </c>
      <c r="BH302" s="189">
        <f t="shared" si="140"/>
        <v>-593833769.64805579</v>
      </c>
      <c r="BI302" s="189">
        <f t="shared" si="140"/>
        <v>-596060757.72741926</v>
      </c>
      <c r="BJ302" s="189">
        <f t="shared" si="140"/>
        <v>-598250111.8303355</v>
      </c>
      <c r="BK302" s="189">
        <f t="shared" si="140"/>
        <v>-600402283.67295861</v>
      </c>
      <c r="BL302" s="189">
        <f t="shared" si="140"/>
        <v>-602517745.51363528</v>
      </c>
      <c r="BM302" s="189">
        <f t="shared" si="140"/>
        <v>-604596987.28518081</v>
      </c>
      <c r="BN302" s="1521">
        <f t="shared" si="140"/>
        <v>-606640513.98479176</v>
      </c>
    </row>
    <row r="303" spans="1:66" hidden="1" x14ac:dyDescent="0.15">
      <c r="A303" s="1123"/>
      <c r="C303" s="1529"/>
      <c r="D303" s="274"/>
      <c r="E303" s="1675"/>
      <c r="F303" s="1604"/>
      <c r="G303" s="189"/>
      <c r="H303" s="189"/>
      <c r="I303" s="189"/>
      <c r="J303" s="189"/>
      <c r="K303" s="189"/>
      <c r="L303" s="189"/>
      <c r="M303" s="189"/>
      <c r="N303" s="189"/>
      <c r="O303" s="189"/>
      <c r="P303" s="189"/>
      <c r="Q303" s="189"/>
      <c r="R303" s="189"/>
      <c r="S303" s="189"/>
      <c r="T303" s="189"/>
      <c r="U303" s="189"/>
      <c r="V303" s="189"/>
      <c r="W303" s="189"/>
      <c r="X303" s="189"/>
      <c r="Y303" s="189"/>
      <c r="Z303" s="189"/>
      <c r="AA303" s="189"/>
      <c r="AB303" s="189"/>
      <c r="AC303" s="189"/>
      <c r="AD303" s="189"/>
      <c r="AE303" s="189"/>
      <c r="AF303" s="189"/>
      <c r="AG303" s="189"/>
      <c r="AH303" s="189"/>
      <c r="AI303" s="189"/>
      <c r="AJ303" s="189"/>
      <c r="AK303" s="189"/>
      <c r="AL303" s="189"/>
      <c r="AM303" s="189"/>
      <c r="AN303" s="189"/>
      <c r="AO303" s="189"/>
      <c r="AP303" s="189"/>
      <c r="AQ303" s="189"/>
      <c r="AR303" s="189"/>
      <c r="AS303" s="189"/>
      <c r="AT303" s="189"/>
      <c r="AU303" s="189"/>
      <c r="AV303" s="189"/>
      <c r="AW303" s="189"/>
      <c r="AX303" s="189"/>
      <c r="AY303" s="189"/>
      <c r="AZ303" s="189"/>
      <c r="BA303" s="189"/>
      <c r="BB303" s="189"/>
      <c r="BC303" s="189"/>
      <c r="BD303" s="189"/>
      <c r="BE303" s="189"/>
      <c r="BF303" s="189"/>
      <c r="BG303" s="189"/>
      <c r="BH303" s="189"/>
      <c r="BI303" s="189"/>
      <c r="BJ303" s="189"/>
      <c r="BK303" s="189"/>
      <c r="BL303" s="189"/>
      <c r="BM303" s="189"/>
      <c r="BN303" s="1521"/>
    </row>
    <row r="304" spans="1:66" hidden="1" x14ac:dyDescent="0.15">
      <c r="A304" s="1123"/>
      <c r="C304" s="1529"/>
      <c r="D304" s="274"/>
      <c r="E304" s="1675"/>
      <c r="F304" s="1604"/>
      <c r="G304" s="189">
        <f t="shared" ref="G304:AL304" si="141">G271*$C$129</f>
        <v>74751332.611266017</v>
      </c>
      <c r="H304" s="189">
        <f t="shared" si="141"/>
        <v>128589123.87035286</v>
      </c>
      <c r="I304" s="189">
        <f t="shared" si="141"/>
        <v>160538813.75430411</v>
      </c>
      <c r="J304" s="189">
        <f t="shared" si="141"/>
        <v>181559195.36841449</v>
      </c>
      <c r="K304" s="189">
        <f t="shared" si="141"/>
        <v>195617260.37036175</v>
      </c>
      <c r="L304" s="189">
        <f t="shared" si="141"/>
        <v>204738782.84946284</v>
      </c>
      <c r="M304" s="189">
        <f t="shared" si="141"/>
        <v>210145037.56594273</v>
      </c>
      <c r="N304" s="189">
        <f t="shared" si="141"/>
        <v>212648914.54829556</v>
      </c>
      <c r="O304" s="189">
        <f t="shared" si="141"/>
        <v>212828203.65835446</v>
      </c>
      <c r="P304" s="189">
        <f t="shared" si="141"/>
        <v>211113139.69807923</v>
      </c>
      <c r="Q304" s="189">
        <f t="shared" si="141"/>
        <v>207835310.52365452</v>
      </c>
      <c r="R304" s="189">
        <f t="shared" si="141"/>
        <v>203257098.0432176</v>
      </c>
      <c r="S304" s="189">
        <f t="shared" si="141"/>
        <v>197590455.15476444</v>
      </c>
      <c r="T304" s="189">
        <f t="shared" si="141"/>
        <v>191009446.94131514</v>
      </c>
      <c r="U304" s="189">
        <f t="shared" si="141"/>
        <v>183658949.07825118</v>
      </c>
      <c r="V304" s="189">
        <f t="shared" si="141"/>
        <v>175660873.59116825</v>
      </c>
      <c r="W304" s="189">
        <f t="shared" si="141"/>
        <v>167118744.91530624</v>
      </c>
      <c r="X304" s="189">
        <f t="shared" si="141"/>
        <v>158121140.86174184</v>
      </c>
      <c r="Y304" s="189">
        <f t="shared" si="141"/>
        <v>148744331.54428521</v>
      </c>
      <c r="Z304" s="189">
        <f t="shared" si="141"/>
        <v>139054338.32943764</v>
      </c>
      <c r="AA304" s="189">
        <f t="shared" si="141"/>
        <v>129108564.7681787</v>
      </c>
      <c r="AB304" s="189">
        <f t="shared" si="141"/>
        <v>118957105.90733387</v>
      </c>
      <c r="AC304" s="189">
        <f t="shared" si="141"/>
        <v>108643812.01094387</v>
      </c>
      <c r="AD304" s="189">
        <f t="shared" si="141"/>
        <v>98207162.021634981</v>
      </c>
      <c r="AE304" s="189">
        <f t="shared" si="141"/>
        <v>87680987.694033921</v>
      </c>
      <c r="AF304" s="189">
        <f t="shared" si="141"/>
        <v>77095079.134321108</v>
      </c>
      <c r="AG304" s="189">
        <f t="shared" si="141"/>
        <v>66475695.13692037</v>
      </c>
      <c r="AH304" s="189">
        <f t="shared" si="141"/>
        <v>55845996.34192884</v>
      </c>
      <c r="AI304" s="189">
        <f t="shared" si="141"/>
        <v>45226415.259369209</v>
      </c>
      <c r="AJ304" s="189">
        <f t="shared" si="141"/>
        <v>34634974.221369818</v>
      </c>
      <c r="AK304" s="189">
        <f t="shared" si="141"/>
        <v>24087560.057054192</v>
      </c>
      <c r="AL304" s="189">
        <f t="shared" si="141"/>
        <v>13598162.545613149</v>
      </c>
      <c r="AM304" s="189">
        <f t="shared" ref="AM304:BN304" si="142">AM271*$C$129</f>
        <v>3179082.354788729</v>
      </c>
      <c r="AN304" s="189">
        <f t="shared" si="142"/>
        <v>-7158886.8828630336</v>
      </c>
      <c r="AO304" s="189">
        <f t="shared" si="142"/>
        <v>-17406298.536069572</v>
      </c>
      <c r="AP304" s="189">
        <f t="shared" si="142"/>
        <v>-27554911.825808708</v>
      </c>
      <c r="AQ304" s="189">
        <f t="shared" si="142"/>
        <v>-37597566.934675395</v>
      </c>
      <c r="AR304" s="189">
        <f t="shared" si="142"/>
        <v>-47528074.1769474</v>
      </c>
      <c r="AS304" s="189">
        <f t="shared" si="142"/>
        <v>-57341115.380185679</v>
      </c>
      <c r="AT304" s="189">
        <f t="shared" si="142"/>
        <v>-67032155.914321773</v>
      </c>
      <c r="AU304" s="189">
        <f t="shared" si="142"/>
        <v>-76597366.03881754</v>
      </c>
      <c r="AV304" s="189">
        <f t="shared" si="142"/>
        <v>-86033550.432664931</v>
      </c>
      <c r="AW304" s="189">
        <f t="shared" si="142"/>
        <v>-95338084.933559984</v>
      </c>
      <c r="AX304" s="189">
        <f t="shared" si="142"/>
        <v>-104508859.64769702</v>
      </c>
      <c r="AY304" s="189">
        <f t="shared" si="142"/>
        <v>-113544227.70516346</v>
      </c>
      <c r="AZ304" s="189">
        <f t="shared" si="142"/>
        <v>-122442959.03175409</v>
      </c>
      <c r="BA304" s="189">
        <f t="shared" si="142"/>
        <v>-131204198.5892783</v>
      </c>
      <c r="BB304" s="189">
        <f t="shared" si="142"/>
        <v>-139827428.60560885</v>
      </c>
      <c r="BC304" s="189">
        <f t="shared" si="142"/>
        <v>-148312434.3748441</v>
      </c>
      <c r="BD304" s="189">
        <f t="shared" si="142"/>
        <v>-156659273.25867844</v>
      </c>
      <c r="BE304" s="189">
        <f t="shared" si="142"/>
        <v>-164868246.56375</v>
      </c>
      <c r="BF304" s="189">
        <f t="shared" si="142"/>
        <v>-172939874.00746402</v>
      </c>
      <c r="BG304" s="189">
        <f t="shared" si="142"/>
        <v>-180874870.51749682</v>
      </c>
      <c r="BH304" s="189">
        <f t="shared" si="142"/>
        <v>-188674125.13862163</v>
      </c>
      <c r="BI304" s="189">
        <f t="shared" si="142"/>
        <v>-196338681.84529746</v>
      </c>
      <c r="BJ304" s="189">
        <f t="shared" si="142"/>
        <v>-203869722.08015311</v>
      </c>
      <c r="BK304" s="189">
        <f t="shared" si="142"/>
        <v>-211268548.85752019</v>
      </c>
      <c r="BL304" s="189">
        <f t="shared" si="142"/>
        <v>-218536572.28789556</v>
      </c>
      <c r="BM304" s="189">
        <f t="shared" si="142"/>
        <v>-225675296.39395922</v>
      </c>
      <c r="BN304" s="1521">
        <f t="shared" si="142"/>
        <v>-232686307.10180131</v>
      </c>
    </row>
    <row r="305" spans="1:66" hidden="1" x14ac:dyDescent="0.15">
      <c r="A305" s="1123"/>
      <c r="C305" s="1529"/>
      <c r="D305" s="274"/>
      <c r="E305" s="1675"/>
      <c r="F305" s="1604"/>
      <c r="G305" s="189">
        <f t="shared" ref="G305:AL305" si="143">G272*$C$129</f>
        <v>307976405.44547087</v>
      </c>
      <c r="H305" s="189">
        <f t="shared" si="143"/>
        <v>352835031.40044087</v>
      </c>
      <c r="I305" s="189">
        <f t="shared" si="143"/>
        <v>381105090.4473989</v>
      </c>
      <c r="J305" s="189">
        <f t="shared" si="143"/>
        <v>400649406.15093935</v>
      </c>
      <c r="K305" s="189">
        <f t="shared" si="143"/>
        <v>414446328.43256944</v>
      </c>
      <c r="L305" s="189">
        <f t="shared" si="143"/>
        <v>424063178.34063816</v>
      </c>
      <c r="M305" s="189">
        <f t="shared" si="143"/>
        <v>430466926.23337156</v>
      </c>
      <c r="N305" s="189">
        <f t="shared" si="143"/>
        <v>434313547.38551086</v>
      </c>
      <c r="O305" s="189">
        <f t="shared" si="143"/>
        <v>436076959.39279127</v>
      </c>
      <c r="P305" s="189">
        <f t="shared" si="143"/>
        <v>436115158.62442935</v>
      </c>
      <c r="Q305" s="189">
        <f t="shared" si="143"/>
        <v>434707651.36315054</v>
      </c>
      <c r="R305" s="189">
        <f t="shared" si="143"/>
        <v>432078245.01597154</v>
      </c>
      <c r="S305" s="189">
        <f t="shared" si="143"/>
        <v>428409733.62882495</v>
      </c>
      <c r="T305" s="189">
        <f t="shared" si="143"/>
        <v>423853798.27150685</v>
      </c>
      <c r="U305" s="189">
        <f t="shared" si="143"/>
        <v>418537933.00430685</v>
      </c>
      <c r="V305" s="189">
        <f t="shared" si="143"/>
        <v>412570441.74200237</v>
      </c>
      <c r="W305" s="189">
        <f t="shared" si="143"/>
        <v>406044138.60526198</v>
      </c>
      <c r="X305" s="189">
        <f t="shared" si="143"/>
        <v>399039150.08347708</v>
      </c>
      <c r="Y305" s="189">
        <f t="shared" si="143"/>
        <v>391625078.47423208</v>
      </c>
      <c r="Z305" s="189">
        <f t="shared" si="143"/>
        <v>383862700.64415997</v>
      </c>
      <c r="AA305" s="189">
        <f t="shared" si="143"/>
        <v>375805321.8892048</v>
      </c>
      <c r="AB305" s="189">
        <f t="shared" si="143"/>
        <v>367499869.21095163</v>
      </c>
      <c r="AC305" s="189">
        <f t="shared" si="143"/>
        <v>358987784.56803441</v>
      </c>
      <c r="AD305" s="189">
        <f t="shared" si="143"/>
        <v>350305762.38768679</v>
      </c>
      <c r="AE305" s="189">
        <f t="shared" si="143"/>
        <v>341486364.25078142</v>
      </c>
      <c r="AF305" s="189">
        <f t="shared" si="143"/>
        <v>332558535.57355392</v>
      </c>
      <c r="AG305" s="189">
        <f t="shared" si="143"/>
        <v>323548043.25920248</v>
      </c>
      <c r="AH305" s="189">
        <f t="shared" si="143"/>
        <v>314477848.99917841</v>
      </c>
      <c r="AI305" s="189">
        <f t="shared" si="143"/>
        <v>305368429.70997256</v>
      </c>
      <c r="AJ305" s="189">
        <f t="shared" si="143"/>
        <v>296238054.18522519</v>
      </c>
      <c r="AK305" s="189">
        <f t="shared" si="143"/>
        <v>287103023.20964867</v>
      </c>
      <c r="AL305" s="189">
        <f t="shared" si="143"/>
        <v>277977878.96932197</v>
      </c>
      <c r="AM305" s="189">
        <f t="shared" ref="AM305:BN305" si="144">AM272*$C$129</f>
        <v>268875588.49472821</v>
      </c>
      <c r="AN305" s="189">
        <f t="shared" si="144"/>
        <v>259807705.0108628</v>
      </c>
      <c r="AO305" s="189">
        <f t="shared" si="144"/>
        <v>250784510.38623205</v>
      </c>
      <c r="AP305" s="189">
        <f t="shared" si="144"/>
        <v>241815141.32784754</v>
      </c>
      <c r="AQ305" s="189">
        <f t="shared" si="144"/>
        <v>232907701.53129649</v>
      </c>
      <c r="AR305" s="189">
        <f t="shared" si="144"/>
        <v>224069361.64024583</v>
      </c>
      <c r="AS305" s="189">
        <f t="shared" si="144"/>
        <v>215306448.5805518</v>
      </c>
      <c r="AT305" s="189">
        <f t="shared" si="144"/>
        <v>206624525.59691504</v>
      </c>
      <c r="AU305" s="189">
        <f t="shared" si="144"/>
        <v>198028464.12424952</v>
      </c>
      <c r="AV305" s="189">
        <f t="shared" si="144"/>
        <v>189522508.46347219</v>
      </c>
      <c r="AW305" s="189">
        <f t="shared" si="144"/>
        <v>181110334.0958851</v>
      </c>
      <c r="AX305" s="189">
        <f t="shared" si="144"/>
        <v>172795100.35667816</v>
      </c>
      <c r="AY305" s="189">
        <f t="shared" si="144"/>
        <v>164579498.09234229</v>
      </c>
      <c r="AZ305" s="189">
        <f t="shared" si="144"/>
        <v>156465792.84575519</v>
      </c>
      <c r="BA305" s="189">
        <f t="shared" si="144"/>
        <v>148455864.04383454</v>
      </c>
      <c r="BB305" s="189">
        <f t="shared" si="144"/>
        <v>140551240.60387731</v>
      </c>
      <c r="BC305" s="189">
        <f t="shared" si="144"/>
        <v>132753133.32434297</v>
      </c>
      <c r="BD305" s="189">
        <f t="shared" si="144"/>
        <v>125062464.38252997</v>
      </c>
      <c r="BE305" s="189">
        <f t="shared" si="144"/>
        <v>117479894.22421356</v>
      </c>
      <c r="BF305" s="189">
        <f t="shared" si="144"/>
        <v>110005846.09794241</v>
      </c>
      <c r="BG305" s="189">
        <f t="shared" si="144"/>
        <v>102640528.45856498</v>
      </c>
      <c r="BH305" s="189">
        <f t="shared" si="144"/>
        <v>95383955.440043598</v>
      </c>
      <c r="BI305" s="189">
        <f t="shared" si="144"/>
        <v>88235965.576186299</v>
      </c>
      <c r="BJ305" s="189">
        <f t="shared" si="144"/>
        <v>81196238.929141745</v>
      </c>
      <c r="BK305" s="189">
        <f t="shared" si="144"/>
        <v>74264312.768990442</v>
      </c>
      <c r="BL305" s="189">
        <f t="shared" si="144"/>
        <v>67439595.933212563</v>
      </c>
      <c r="BM305" s="189">
        <f t="shared" si="144"/>
        <v>60721381.981954947</v>
      </c>
      <c r="BN305" s="1521">
        <f t="shared" si="144"/>
        <v>54108861.253631949</v>
      </c>
    </row>
    <row r="306" spans="1:66" hidden="1" x14ac:dyDescent="0.15">
      <c r="A306" s="1123"/>
      <c r="C306" s="1529"/>
      <c r="D306" s="274"/>
      <c r="E306" s="1675"/>
      <c r="F306" s="1604"/>
      <c r="G306" s="189">
        <f t="shared" ref="G306:AL306" si="145">G273*$C$129</f>
        <v>588213946.04422927</v>
      </c>
      <c r="H306" s="189">
        <f t="shared" si="145"/>
        <v>622283426.68614709</v>
      </c>
      <c r="I306" s="189">
        <f t="shared" si="145"/>
        <v>645133559.11752069</v>
      </c>
      <c r="J306" s="189">
        <f t="shared" si="145"/>
        <v>661774226.36981344</v>
      </c>
      <c r="K306" s="189">
        <f t="shared" si="145"/>
        <v>674187057.12811852</v>
      </c>
      <c r="L306" s="189">
        <f t="shared" si="145"/>
        <v>683445606.56413972</v>
      </c>
      <c r="M306" s="189">
        <f t="shared" si="145"/>
        <v>690227327.61253774</v>
      </c>
      <c r="N306" s="189">
        <f t="shared" si="145"/>
        <v>695000481.21858585</v>
      </c>
      <c r="O306" s="189">
        <f t="shared" si="145"/>
        <v>698108885.86849046</v>
      </c>
      <c r="P306" s="189">
        <f t="shared" si="145"/>
        <v>699816016.93311584</v>
      </c>
      <c r="Q306" s="189">
        <f t="shared" si="145"/>
        <v>700330274.85373116</v>
      </c>
      <c r="R306" s="189">
        <f t="shared" si="145"/>
        <v>699820538.54259145</v>
      </c>
      <c r="S306" s="189">
        <f t="shared" si="145"/>
        <v>698426285.57033896</v>
      </c>
      <c r="T306" s="189">
        <f t="shared" si="145"/>
        <v>696264475.88710642</v>
      </c>
      <c r="U306" s="189">
        <f t="shared" si="145"/>
        <v>693434407.26330221</v>
      </c>
      <c r="V306" s="189">
        <f t="shared" si="145"/>
        <v>690021245.3581208</v>
      </c>
      <c r="W306" s="189">
        <f t="shared" si="145"/>
        <v>686098656.82160306</v>
      </c>
      <c r="X306" s="189">
        <f t="shared" si="145"/>
        <v>681730816.95891488</v>
      </c>
      <c r="Y306" s="189">
        <f t="shared" si="145"/>
        <v>676973969.91013443</v>
      </c>
      <c r="Z306" s="189">
        <f t="shared" si="145"/>
        <v>671877661.39667976</v>
      </c>
      <c r="AA306" s="189">
        <f t="shared" si="145"/>
        <v>666485727.09882534</v>
      </c>
      <c r="AB306" s="189">
        <f t="shared" si="145"/>
        <v>660837095.43455303</v>
      </c>
      <c r="AC306" s="189">
        <f t="shared" si="145"/>
        <v>654966447.1546104</v>
      </c>
      <c r="AD306" s="189">
        <f t="shared" si="145"/>
        <v>648904762.91357195</v>
      </c>
      <c r="AE306" s="189">
        <f t="shared" si="145"/>
        <v>642679782.07750452</v>
      </c>
      <c r="AF306" s="189">
        <f t="shared" si="145"/>
        <v>636316390.38564122</v>
      </c>
      <c r="AG306" s="189">
        <f t="shared" si="145"/>
        <v>629836949.98652875</v>
      </c>
      <c r="AH306" s="189">
        <f t="shared" si="145"/>
        <v>623261582.3507992</v>
      </c>
      <c r="AI306" s="189">
        <f t="shared" si="145"/>
        <v>616608412.30898952</v>
      </c>
      <c r="AJ306" s="189">
        <f t="shared" si="145"/>
        <v>609893779.75911534</v>
      </c>
      <c r="AK306" s="189">
        <f t="shared" si="145"/>
        <v>603132424.28603125</v>
      </c>
      <c r="AL306" s="189">
        <f t="shared" si="145"/>
        <v>596337646.92803335</v>
      </c>
      <c r="AM306" s="189">
        <f t="shared" ref="AM306:BN306" si="146">AM273*$C$129</f>
        <v>589521452.54072869</v>
      </c>
      <c r="AN306" s="189">
        <f t="shared" si="146"/>
        <v>582694675.589733</v>
      </c>
      <c r="AO306" s="189">
        <f t="shared" si="146"/>
        <v>575867091.71260917</v>
      </c>
      <c r="AP306" s="189">
        <f t="shared" si="146"/>
        <v>569047516.9973011</v>
      </c>
      <c r="AQ306" s="189">
        <f t="shared" si="146"/>
        <v>562243896.60726058</v>
      </c>
      <c r="AR306" s="189">
        <f t="shared" si="146"/>
        <v>555463384.12596476</v>
      </c>
      <c r="AS306" s="189">
        <f t="shared" si="146"/>
        <v>548712412.7830236</v>
      </c>
      <c r="AT306" s="189">
        <f t="shared" si="146"/>
        <v>541996759.55092251</v>
      </c>
      <c r="AU306" s="189">
        <f t="shared" si="146"/>
        <v>535321602.95816976</v>
      </c>
      <c r="AV306" s="189">
        <f t="shared" si="146"/>
        <v>528691575.34541225</v>
      </c>
      <c r="AW306" s="189">
        <f t="shared" si="146"/>
        <v>522110810.19137478</v>
      </c>
      <c r="AX306" s="189">
        <f t="shared" si="146"/>
        <v>515582985.05165994</v>
      </c>
      <c r="AY306" s="189">
        <f t="shared" si="146"/>
        <v>509111360.58266163</v>
      </c>
      <c r="AZ306" s="189">
        <f t="shared" si="146"/>
        <v>502698816.06278133</v>
      </c>
      <c r="BA306" s="189">
        <f t="shared" si="146"/>
        <v>496347881.7719686</v>
      </c>
      <c r="BB306" s="189">
        <f t="shared" si="146"/>
        <v>490060768.54682279</v>
      </c>
      <c r="BC306" s="189">
        <f t="shared" si="146"/>
        <v>483839394.79089636</v>
      </c>
      <c r="BD306" s="189">
        <f t="shared" si="146"/>
        <v>477685411.18742251</v>
      </c>
      <c r="BE306" s="189">
        <f t="shared" si="146"/>
        <v>471600223.33364701</v>
      </c>
      <c r="BF306" s="189">
        <f t="shared" si="146"/>
        <v>465585012.49160355</v>
      </c>
      <c r="BG306" s="189">
        <f t="shared" si="146"/>
        <v>459640754.62896961</v>
      </c>
      <c r="BH306" s="189">
        <f t="shared" si="146"/>
        <v>453768237.9051221</v>
      </c>
      <c r="BI306" s="189">
        <f t="shared" si="146"/>
        <v>447968078.74128312</v>
      </c>
      <c r="BJ306" s="189">
        <f t="shared" si="146"/>
        <v>442240736.59939188</v>
      </c>
      <c r="BK306" s="189">
        <f t="shared" si="146"/>
        <v>436586527.58177352</v>
      </c>
      <c r="BL306" s="189">
        <f t="shared" si="146"/>
        <v>431005636.95258075</v>
      </c>
      <c r="BM306" s="189">
        <f t="shared" si="146"/>
        <v>425498130.6721577</v>
      </c>
      <c r="BN306" s="1521">
        <f t="shared" si="146"/>
        <v>420063966.02675074</v>
      </c>
    </row>
    <row r="307" spans="1:66" hidden="1" x14ac:dyDescent="0.15">
      <c r="A307" s="2625"/>
      <c r="B307" s="747"/>
      <c r="C307" s="1533"/>
      <c r="D307" s="1399"/>
      <c r="E307" s="1679"/>
      <c r="F307" s="1605"/>
      <c r="G307" s="748"/>
      <c r="H307" s="748"/>
      <c r="I307" s="748"/>
      <c r="J307" s="748"/>
      <c r="K307" s="748"/>
      <c r="L307" s="748"/>
      <c r="M307" s="748"/>
      <c r="N307" s="748"/>
      <c r="O307" s="748"/>
      <c r="P307" s="748"/>
      <c r="Q307" s="748"/>
      <c r="R307" s="748"/>
      <c r="S307" s="748"/>
      <c r="T307" s="748"/>
      <c r="U307" s="748"/>
      <c r="V307" s="748"/>
      <c r="W307" s="748"/>
      <c r="X307" s="748"/>
      <c r="Y307" s="748"/>
      <c r="Z307" s="748"/>
      <c r="AA307" s="748"/>
      <c r="AB307" s="748"/>
      <c r="AC307" s="748"/>
      <c r="AD307" s="748"/>
      <c r="AE307" s="748"/>
      <c r="AF307" s="748"/>
      <c r="AG307" s="748"/>
      <c r="AH307" s="748"/>
      <c r="AI307" s="748"/>
      <c r="AJ307" s="748"/>
      <c r="AK307" s="748"/>
      <c r="AL307" s="748"/>
      <c r="AM307" s="748"/>
      <c r="AN307" s="748"/>
      <c r="AO307" s="748"/>
      <c r="AP307" s="748"/>
      <c r="AQ307" s="748"/>
      <c r="AR307" s="748"/>
      <c r="AS307" s="748"/>
      <c r="AT307" s="748"/>
      <c r="AU307" s="748"/>
      <c r="AV307" s="748"/>
      <c r="AW307" s="748"/>
      <c r="AX307" s="748"/>
      <c r="AY307" s="748"/>
      <c r="AZ307" s="748"/>
      <c r="BA307" s="748"/>
      <c r="BB307" s="748"/>
      <c r="BC307" s="748"/>
      <c r="BD307" s="748"/>
      <c r="BE307" s="748"/>
      <c r="BF307" s="748"/>
      <c r="BG307" s="748"/>
      <c r="BH307" s="748"/>
      <c r="BI307" s="748"/>
      <c r="BJ307" s="748"/>
      <c r="BK307" s="748"/>
      <c r="BL307" s="748"/>
      <c r="BM307" s="748"/>
      <c r="BN307" s="1525"/>
    </row>
    <row r="308" spans="1:66" hidden="1" x14ac:dyDescent="0.15">
      <c r="A308" s="1123"/>
      <c r="C308" s="1529"/>
      <c r="D308" s="274"/>
      <c r="E308" s="1675"/>
      <c r="F308" s="1604"/>
      <c r="G308" s="189"/>
      <c r="H308" s="189"/>
      <c r="I308" s="189"/>
      <c r="J308" s="189"/>
      <c r="K308" s="189"/>
      <c r="L308" s="189"/>
      <c r="M308" s="189"/>
      <c r="N308" s="189"/>
      <c r="O308" s="189"/>
      <c r="P308" s="189"/>
      <c r="Q308" s="189"/>
      <c r="R308" s="189"/>
      <c r="S308" s="189"/>
      <c r="T308" s="189"/>
      <c r="U308" s="189"/>
      <c r="V308" s="189"/>
      <c r="W308" s="189"/>
      <c r="X308" s="189"/>
      <c r="Y308" s="189"/>
      <c r="Z308" s="189"/>
      <c r="AA308" s="189"/>
      <c r="AB308" s="189"/>
      <c r="AC308" s="189"/>
      <c r="AD308" s="189"/>
      <c r="AE308" s="189"/>
      <c r="AF308" s="189"/>
      <c r="AG308" s="189"/>
      <c r="AH308" s="189"/>
      <c r="AI308" s="189"/>
      <c r="AJ308" s="189"/>
      <c r="AK308" s="189"/>
      <c r="AL308" s="189"/>
      <c r="AM308" s="189"/>
      <c r="AN308" s="189"/>
      <c r="AO308" s="189"/>
      <c r="AP308" s="189"/>
      <c r="AQ308" s="189"/>
      <c r="AR308" s="189"/>
      <c r="AS308" s="189"/>
      <c r="AT308" s="189"/>
      <c r="AU308" s="189"/>
      <c r="AV308" s="189"/>
      <c r="AW308" s="189"/>
      <c r="AX308" s="189"/>
      <c r="AY308" s="189"/>
      <c r="AZ308" s="189"/>
      <c r="BA308" s="189"/>
      <c r="BB308" s="189"/>
      <c r="BC308" s="189"/>
      <c r="BD308" s="189"/>
      <c r="BE308" s="189"/>
      <c r="BF308" s="189"/>
      <c r="BG308" s="189"/>
      <c r="BH308" s="189"/>
      <c r="BI308" s="189"/>
      <c r="BJ308" s="189"/>
      <c r="BK308" s="189"/>
      <c r="BL308" s="189"/>
      <c r="BM308" s="189"/>
      <c r="BN308" s="1521"/>
    </row>
    <row r="309" spans="1:66" hidden="1" x14ac:dyDescent="0.15">
      <c r="A309" s="1123"/>
      <c r="B309" s="161" t="s">
        <v>904</v>
      </c>
      <c r="C309" s="1529"/>
      <c r="D309" s="274"/>
      <c r="E309" s="1675"/>
      <c r="F309" s="1604"/>
      <c r="G309" s="189">
        <f>G211-G276</f>
        <v>381825638.59426403</v>
      </c>
      <c r="H309" s="189">
        <f t="shared" ref="H309:BN309" si="147">H211-H276</f>
        <v>202602328.79862505</v>
      </c>
      <c r="I309" s="189">
        <f t="shared" si="147"/>
        <v>114271165.48505598</v>
      </c>
      <c r="J309" s="189">
        <f t="shared" si="147"/>
        <v>58784281.100895345</v>
      </c>
      <c r="K309" s="189">
        <f t="shared" si="147"/>
        <v>20027694.657211959</v>
      </c>
      <c r="L309" s="189">
        <f t="shared" si="147"/>
        <v>-8674758.8896493316</v>
      </c>
      <c r="M309" s="189">
        <f t="shared" si="147"/>
        <v>-30710513.404131114</v>
      </c>
      <c r="N309" s="189">
        <f t="shared" si="147"/>
        <v>-48028381.516727746</v>
      </c>
      <c r="O309" s="189">
        <f t="shared" si="147"/>
        <v>-61850428.00935781</v>
      </c>
      <c r="P309" s="189">
        <f t="shared" si="147"/>
        <v>-72992760.647012472</v>
      </c>
      <c r="Q309" s="189">
        <f t="shared" si="147"/>
        <v>-82027157.382551193</v>
      </c>
      <c r="R309" s="189">
        <f t="shared" si="147"/>
        <v>-89369603.644921243</v>
      </c>
      <c r="S309" s="189">
        <f t="shared" si="147"/>
        <v>-95332062.327266634</v>
      </c>
      <c r="T309" s="189">
        <f t="shared" si="147"/>
        <v>-100154375.69037849</v>
      </c>
      <c r="U309" s="189">
        <f t="shared" si="147"/>
        <v>-104024791.42517459</v>
      </c>
      <c r="V309" s="189">
        <f t="shared" si="147"/>
        <v>-107093656.05935419</v>
      </c>
      <c r="W309" s="189">
        <f t="shared" si="147"/>
        <v>-109482835.83918488</v>
      </c>
      <c r="X309" s="189">
        <f t="shared" si="147"/>
        <v>-111292372.46607983</v>
      </c>
      <c r="Y309" s="189">
        <f t="shared" si="147"/>
        <v>-112605295.22451007</v>
      </c>
      <c r="Z309" s="189">
        <f t="shared" si="147"/>
        <v>-113491171.55280423</v>
      </c>
      <c r="AA309" s="189">
        <f t="shared" si="147"/>
        <v>-114008774.33632588</v>
      </c>
      <c r="AB309" s="189">
        <f t="shared" si="147"/>
        <v>-114208118.05243146</v>
      </c>
      <c r="AC309" s="189">
        <f t="shared" si="147"/>
        <v>-114132035.63430357</v>
      </c>
      <c r="AD309" s="189">
        <f t="shared" si="147"/>
        <v>-113817415.59277081</v>
      </c>
      <c r="AE309" s="189">
        <f t="shared" si="147"/>
        <v>-113296184.06354296</v>
      </c>
      <c r="AF309" s="189">
        <f t="shared" si="147"/>
        <v>-112596092.74414253</v>
      </c>
      <c r="AG309" s="189">
        <f t="shared" si="147"/>
        <v>-111741357.28110838</v>
      </c>
      <c r="AH309" s="189">
        <f t="shared" si="147"/>
        <v>-110753179.12833965</v>
      </c>
      <c r="AI309" s="189">
        <f t="shared" si="147"/>
        <v>-109650175.65669048</v>
      </c>
      <c r="AJ309" s="189">
        <f t="shared" si="147"/>
        <v>-108448737.32821631</v>
      </c>
      <c r="AK309" s="189">
        <f t="shared" si="147"/>
        <v>-107163326.37291229</v>
      </c>
      <c r="AL309" s="189">
        <f t="shared" si="147"/>
        <v>-105806728.15896213</v>
      </c>
      <c r="AM309" s="189">
        <f t="shared" si="147"/>
        <v>-104390264.01175773</v>
      </c>
      <c r="AN309" s="189">
        <f t="shared" si="147"/>
        <v>-102923972.39088202</v>
      </c>
      <c r="AO309" s="189">
        <f t="shared" si="147"/>
        <v>-101416763.92175877</v>
      </c>
      <c r="AP309" s="189">
        <f t="shared" si="147"/>
        <v>-99876554.688208461</v>
      </c>
      <c r="AQ309" s="189">
        <f t="shared" si="147"/>
        <v>-98310381.343283057</v>
      </c>
      <c r="AR309" s="189">
        <f t="shared" si="147"/>
        <v>-96724500.929695487</v>
      </c>
      <c r="AS309" s="189">
        <f t="shared" si="147"/>
        <v>-95124477.77468729</v>
      </c>
      <c r="AT309" s="189">
        <f t="shared" si="147"/>
        <v>-93515259.40512681</v>
      </c>
      <c r="AU309" s="189">
        <f t="shared" si="147"/>
        <v>-91901243.092857361</v>
      </c>
      <c r="AV309" s="189">
        <f t="shared" si="147"/>
        <v>-90286334.369598269</v>
      </c>
      <c r="AW309" s="189">
        <f t="shared" si="147"/>
        <v>-88673998.631142855</v>
      </c>
      <c r="AX309" s="189">
        <f t="shared" si="147"/>
        <v>-87067306.771512985</v>
      </c>
      <c r="AY309" s="189">
        <f t="shared" si="147"/>
        <v>-85468975.640894175</v>
      </c>
      <c r="AZ309" s="189">
        <f t="shared" si="147"/>
        <v>-83881404.000147939</v>
      </c>
      <c r="BA309" s="189">
        <f t="shared" si="147"/>
        <v>-82306704.544485569</v>
      </c>
      <c r="BB309" s="189">
        <f t="shared" si="147"/>
        <v>-80746732.485489726</v>
      </c>
      <c r="BC309" s="189">
        <f t="shared" si="147"/>
        <v>-79203111.111000896</v>
      </c>
      <c r="BD309" s="189">
        <f t="shared" si="147"/>
        <v>-77677254.683900118</v>
      </c>
      <c r="BE309" s="189">
        <f t="shared" si="147"/>
        <v>-76170388.991557121</v>
      </c>
      <c r="BF309" s="189">
        <f t="shared" si="147"/>
        <v>-74683569.816031814</v>
      </c>
      <c r="BG309" s="189">
        <f t="shared" si="147"/>
        <v>-73217699.55974102</v>
      </c>
      <c r="BH309" s="189">
        <f t="shared" si="147"/>
        <v>-71773542.231156707</v>
      </c>
      <c r="BI309" s="189">
        <f t="shared" si="147"/>
        <v>-70351736.969336271</v>
      </c>
      <c r="BJ309" s="189">
        <f t="shared" si="147"/>
        <v>-68952810.263981104</v>
      </c>
      <c r="BK309" s="189">
        <f t="shared" si="147"/>
        <v>-67577187.008709311</v>
      </c>
      <c r="BL309" s="189">
        <f t="shared" si="147"/>
        <v>-66225200.508816004</v>
      </c>
      <c r="BM309" s="189">
        <f t="shared" si="147"/>
        <v>-64897101.550595164</v>
      </c>
      <c r="BN309" s="1521">
        <f t="shared" si="147"/>
        <v>-63593066.626975417</v>
      </c>
    </row>
    <row r="310" spans="1:66" hidden="1" x14ac:dyDescent="0.15">
      <c r="A310" s="1123"/>
      <c r="C310" s="1529"/>
      <c r="D310" s="274"/>
      <c r="E310" s="1675"/>
      <c r="F310" s="1604"/>
      <c r="G310" s="189">
        <f t="shared" ref="G310:BN310" si="148">G212-G277</f>
        <v>307273350.35495406</v>
      </c>
      <c r="H310" s="189">
        <f t="shared" si="148"/>
        <v>172051059.33396834</v>
      </c>
      <c r="I310" s="189">
        <f t="shared" si="148"/>
        <v>102015673.18728346</v>
      </c>
      <c r="J310" s="189">
        <f t="shared" si="148"/>
        <v>56616063.154428124</v>
      </c>
      <c r="K310" s="189">
        <f t="shared" si="148"/>
        <v>24140303.347052515</v>
      </c>
      <c r="L310" s="189">
        <f t="shared" si="148"/>
        <v>-392764.26385682821</v>
      </c>
      <c r="M310" s="189">
        <f t="shared" si="148"/>
        <v>-19561965.962680638</v>
      </c>
      <c r="N310" s="189">
        <f t="shared" si="148"/>
        <v>-34875712.773008406</v>
      </c>
      <c r="O310" s="189">
        <f t="shared" si="148"/>
        <v>-47293419.822531998</v>
      </c>
      <c r="P310" s="189">
        <f t="shared" si="148"/>
        <v>-57463836.337620556</v>
      </c>
      <c r="Q310" s="189">
        <f t="shared" si="148"/>
        <v>-65846593.638773859</v>
      </c>
      <c r="R310" s="189">
        <f t="shared" si="148"/>
        <v>-72779500.825770319</v>
      </c>
      <c r="S310" s="189">
        <f t="shared" si="148"/>
        <v>-78518270.603588581</v>
      </c>
      <c r="T310" s="189">
        <f t="shared" si="148"/>
        <v>-83261211.280274808</v>
      </c>
      <c r="U310" s="189">
        <f t="shared" si="148"/>
        <v>-87165239.864132345</v>
      </c>
      <c r="V310" s="189">
        <f t="shared" si="148"/>
        <v>-90356643.036122501</v>
      </c>
      <c r="W310" s="189">
        <f t="shared" si="148"/>
        <v>-92938531.057621717</v>
      </c>
      <c r="X310" s="189">
        <f t="shared" si="148"/>
        <v>-94996137.526105046</v>
      </c>
      <c r="Y310" s="189">
        <f t="shared" si="148"/>
        <v>-96600674.203175426</v>
      </c>
      <c r="Z310" s="189">
        <f t="shared" si="148"/>
        <v>-97812191.476045549</v>
      </c>
      <c r="AA310" s="189">
        <f t="shared" si="148"/>
        <v>-98681738.876467943</v>
      </c>
      <c r="AB310" s="189">
        <f t="shared" si="148"/>
        <v>-99253022.907602489</v>
      </c>
      <c r="AC310" s="189">
        <f t="shared" si="148"/>
        <v>-99563697.293721557</v>
      </c>
      <c r="AD310" s="189">
        <f t="shared" si="148"/>
        <v>-99646380.065627396</v>
      </c>
      <c r="AE310" s="189">
        <f t="shared" si="148"/>
        <v>-99529464.648524106</v>
      </c>
      <c r="AF310" s="189">
        <f t="shared" si="148"/>
        <v>-99237773.519801497</v>
      </c>
      <c r="AG310" s="189">
        <f t="shared" si="148"/>
        <v>-98793090.079914033</v>
      </c>
      <c r="AH310" s="189">
        <f t="shared" si="148"/>
        <v>-98214595.25189805</v>
      </c>
      <c r="AI310" s="189">
        <f t="shared" si="148"/>
        <v>-97519228.782314837</v>
      </c>
      <c r="AJ310" s="189">
        <f t="shared" si="148"/>
        <v>-96721990.462006867</v>
      </c>
      <c r="AK310" s="189">
        <f t="shared" si="148"/>
        <v>-95836192.98637104</v>
      </c>
      <c r="AL310" s="189">
        <f t="shared" si="148"/>
        <v>-94873675.569989681</v>
      </c>
      <c r="AM310" s="189">
        <f t="shared" si="148"/>
        <v>-93844985.469941974</v>
      </c>
      <c r="AN310" s="189">
        <f t="shared" si="148"/>
        <v>-92759533.081583619</v>
      </c>
      <c r="AO310" s="189">
        <f t="shared" si="148"/>
        <v>-91625725.126629114</v>
      </c>
      <c r="AP310" s="189">
        <f t="shared" si="148"/>
        <v>-90451079.567638993</v>
      </c>
      <c r="AQ310" s="189">
        <f t="shared" si="148"/>
        <v>-89242325.191506505</v>
      </c>
      <c r="AR310" s="189">
        <f t="shared" si="148"/>
        <v>-88005488.260463595</v>
      </c>
      <c r="AS310" s="189">
        <f t="shared" si="148"/>
        <v>-86745968.197891712</v>
      </c>
      <c r="AT310" s="189">
        <f t="shared" si="148"/>
        <v>-85468603.932055354</v>
      </c>
      <c r="AU310" s="189">
        <f t="shared" si="148"/>
        <v>-84177732.244412184</v>
      </c>
      <c r="AV310" s="189">
        <f t="shared" si="148"/>
        <v>-82877239.245674133</v>
      </c>
      <c r="AW310" s="189">
        <f t="shared" si="148"/>
        <v>-81570605.921100378</v>
      </c>
      <c r="AX310" s="189">
        <f t="shared" si="148"/>
        <v>-80260948.537950039</v>
      </c>
      <c r="AY310" s="189">
        <f t="shared" si="148"/>
        <v>-78951054.585919976</v>
      </c>
      <c r="AZ310" s="189">
        <f t="shared" si="148"/>
        <v>-77643414.820533514</v>
      </c>
      <c r="BA310" s="189">
        <f t="shared" si="148"/>
        <v>-76340251.895720482</v>
      </c>
      <c r="BB310" s="189">
        <f t="shared" si="148"/>
        <v>-75043546.002014995</v>
      </c>
      <c r="BC310" s="189">
        <f t="shared" si="148"/>
        <v>-73755057.868332863</v>
      </c>
      <c r="BD310" s="189">
        <f t="shared" si="148"/>
        <v>-72476349.436116338</v>
      </c>
      <c r="BE310" s="189">
        <f t="shared" si="148"/>
        <v>-71208802.473106027</v>
      </c>
      <c r="BF310" s="189">
        <f t="shared" si="148"/>
        <v>-69953635.358820081</v>
      </c>
      <c r="BG310" s="189">
        <f t="shared" si="148"/>
        <v>-68711918.243864059</v>
      </c>
      <c r="BH310" s="189">
        <f t="shared" si="148"/>
        <v>-67484586.759647727</v>
      </c>
      <c r="BI310" s="189">
        <f t="shared" si="148"/>
        <v>-66272454.433175564</v>
      </c>
      <c r="BJ310" s="189">
        <f t="shared" si="148"/>
        <v>-65076223.942775726</v>
      </c>
      <c r="BK310" s="189">
        <f t="shared" si="148"/>
        <v>-63896497.334395647</v>
      </c>
      <c r="BL310" s="189">
        <f t="shared" si="148"/>
        <v>-62733785.304077268</v>
      </c>
      <c r="BM310" s="189">
        <f t="shared" si="148"/>
        <v>-61588515.640058279</v>
      </c>
      <c r="BN310" s="1521">
        <f t="shared" si="148"/>
        <v>-60461040.907367349</v>
      </c>
    </row>
    <row r="311" spans="1:66" hidden="1" x14ac:dyDescent="0.15">
      <c r="A311" s="1123"/>
      <c r="C311" s="1529"/>
      <c r="D311" s="274"/>
      <c r="E311" s="1675"/>
      <c r="F311" s="1604"/>
      <c r="G311" s="189">
        <f t="shared" ref="G311:BN311" si="149">G213-G278</f>
        <v>217693145.06953895</v>
      </c>
      <c r="H311" s="189">
        <f t="shared" si="149"/>
        <v>127050447.62948185</v>
      </c>
      <c r="I311" s="189">
        <f t="shared" si="149"/>
        <v>77907236.717828035</v>
      </c>
      <c r="J311" s="189">
        <f t="shared" si="149"/>
        <v>45124216.562718332</v>
      </c>
      <c r="K311" s="189">
        <f t="shared" si="149"/>
        <v>21165403.212837756</v>
      </c>
      <c r="L311" s="189">
        <f t="shared" si="149"/>
        <v>2745474.3912326694</v>
      </c>
      <c r="M311" s="189">
        <f t="shared" si="149"/>
        <v>-11869144.611545205</v>
      </c>
      <c r="N311" s="189">
        <f t="shared" si="149"/>
        <v>-23708496.692611277</v>
      </c>
      <c r="O311" s="189">
        <f t="shared" si="149"/>
        <v>-33436598.742783487</v>
      </c>
      <c r="P311" s="189">
        <f t="shared" si="149"/>
        <v>-41507788.429342985</v>
      </c>
      <c r="Q311" s="189">
        <f t="shared" si="149"/>
        <v>-48247379.664333284</v>
      </c>
      <c r="R311" s="189">
        <f t="shared" si="149"/>
        <v>-53896769.175856292</v>
      </c>
      <c r="S311" s="189">
        <f t="shared" si="149"/>
        <v>-58640304.078824461</v>
      </c>
      <c r="T311" s="189">
        <f t="shared" si="149"/>
        <v>-62622118.270394862</v>
      </c>
      <c r="U311" s="189">
        <f t="shared" si="149"/>
        <v>-65957132.869703352</v>
      </c>
      <c r="V311" s="189">
        <f t="shared" si="149"/>
        <v>-68738499.835250616</v>
      </c>
      <c r="W311" s="189">
        <f t="shared" si="149"/>
        <v>-71042791.275133371</v>
      </c>
      <c r="X311" s="189">
        <f t="shared" si="149"/>
        <v>-72933711.383054793</v>
      </c>
      <c r="Y311" s="189">
        <f t="shared" si="149"/>
        <v>-74464811.745302379</v>
      </c>
      <c r="Z311" s="189">
        <f t="shared" si="149"/>
        <v>-75681517.106954098</v>
      </c>
      <c r="AA311" s="189">
        <f t="shared" si="149"/>
        <v>-76622663.302512646</v>
      </c>
      <c r="AB311" s="189">
        <f t="shared" si="149"/>
        <v>-77321683.141757369</v>
      </c>
      <c r="AC311" s="189">
        <f t="shared" si="149"/>
        <v>-77807533.695061743</v>
      </c>
      <c r="AD311" s="189">
        <f t="shared" si="149"/>
        <v>-78105430.55927974</v>
      </c>
      <c r="AE311" s="189">
        <f t="shared" si="149"/>
        <v>-78237435.954413712</v>
      </c>
      <c r="AF311" s="189">
        <f t="shared" si="149"/>
        <v>-78222934.66311729</v>
      </c>
      <c r="AG311" s="189">
        <f t="shared" si="149"/>
        <v>-78079022.869654238</v>
      </c>
      <c r="AH311" s="189">
        <f t="shared" si="149"/>
        <v>-77820828.606850266</v>
      </c>
      <c r="AI311" s="189">
        <f t="shared" si="149"/>
        <v>-77461777.953087211</v>
      </c>
      <c r="AJ311" s="189">
        <f t="shared" si="149"/>
        <v>-77013817.791739523</v>
      </c>
      <c r="AK311" s="189">
        <f t="shared" si="149"/>
        <v>-76487603.487181723</v>
      </c>
      <c r="AL311" s="189">
        <f t="shared" si="149"/>
        <v>-75892657.995428741</v>
      </c>
      <c r="AM311" s="189">
        <f t="shared" si="149"/>
        <v>-75237507.541352451</v>
      </c>
      <c r="AN311" s="189">
        <f t="shared" si="149"/>
        <v>-74529797.937448561</v>
      </c>
      <c r="AO311" s="189">
        <f t="shared" si="149"/>
        <v>-73776394.805603683</v>
      </c>
      <c r="AP311" s="189">
        <f t="shared" si="149"/>
        <v>-72983470.331653714</v>
      </c>
      <c r="AQ311" s="189">
        <f t="shared" si="149"/>
        <v>-72156578.688047349</v>
      </c>
      <c r="AR311" s="189">
        <f t="shared" si="149"/>
        <v>-71300721.86984092</v>
      </c>
      <c r="AS311" s="189">
        <f t="shared" si="149"/>
        <v>-70420407.379280508</v>
      </c>
      <c r="AT311" s="189">
        <f t="shared" si="149"/>
        <v>-69519698.94621104</v>
      </c>
      <c r="AU311" s="189">
        <f t="shared" si="149"/>
        <v>-68602261.271841764</v>
      </c>
      <c r="AV311" s="189">
        <f t="shared" si="149"/>
        <v>-67671399.621574759</v>
      </c>
      <c r="AW311" s="189">
        <f t="shared" si="149"/>
        <v>-66730094.960726261</v>
      </c>
      <c r="AX311" s="189">
        <f t="shared" si="149"/>
        <v>-65781035.218908668</v>
      </c>
      <c r="AY311" s="189">
        <f t="shared" si="149"/>
        <v>-64826643.179806769</v>
      </c>
      <c r="AZ311" s="189">
        <f t="shared" si="149"/>
        <v>-63869101.419393837</v>
      </c>
      <c r="BA311" s="189">
        <f t="shared" si="149"/>
        <v>-62910374.654307246</v>
      </c>
      <c r="BB311" s="189">
        <f t="shared" si="149"/>
        <v>-61952229.810886443</v>
      </c>
      <c r="BC311" s="189">
        <f t="shared" si="149"/>
        <v>-60996254.082366765</v>
      </c>
      <c r="BD311" s="189">
        <f t="shared" si="149"/>
        <v>-60043871.205495775</v>
      </c>
      <c r="BE311" s="189">
        <f t="shared" si="149"/>
        <v>-59096356.15717417</v>
      </c>
      <c r="BF311" s="189">
        <f t="shared" si="149"/>
        <v>-58154848.445686758</v>
      </c>
      <c r="BG311" s="189">
        <f t="shared" si="149"/>
        <v>-57220364.148892105</v>
      </c>
      <c r="BH311" s="189">
        <f t="shared" si="149"/>
        <v>-56293806.832755625</v>
      </c>
      <c r="BI311" s="189">
        <f t="shared" si="149"/>
        <v>-55375977.467311442</v>
      </c>
      <c r="BJ311" s="189">
        <f t="shared" si="149"/>
        <v>-54467583.443113029</v>
      </c>
      <c r="BK311" s="189">
        <f t="shared" si="149"/>
        <v>-53569246.779110312</v>
      </c>
      <c r="BL311" s="189">
        <f t="shared" si="149"/>
        <v>-52681511.602397978</v>
      </c>
      <c r="BM311" s="189">
        <f t="shared" si="149"/>
        <v>-51804850.971158624</v>
      </c>
      <c r="BN311" s="1521">
        <f t="shared" si="149"/>
        <v>-50939673.104177654</v>
      </c>
    </row>
    <row r="312" spans="1:66" hidden="1" x14ac:dyDescent="0.15">
      <c r="A312" s="1123"/>
      <c r="C312" s="1529"/>
      <c r="D312" s="274"/>
      <c r="E312" s="1675"/>
      <c r="F312" s="1604"/>
      <c r="G312" s="189"/>
      <c r="H312" s="189"/>
      <c r="I312" s="189"/>
      <c r="J312" s="189"/>
      <c r="K312" s="189"/>
      <c r="L312" s="189"/>
      <c r="M312" s="189"/>
      <c r="N312" s="189"/>
      <c r="O312" s="189"/>
      <c r="P312" s="189"/>
      <c r="Q312" s="189"/>
      <c r="R312" s="189"/>
      <c r="S312" s="189"/>
      <c r="T312" s="189"/>
      <c r="U312" s="189"/>
      <c r="V312" s="189"/>
      <c r="W312" s="189"/>
      <c r="X312" s="189"/>
      <c r="Y312" s="189"/>
      <c r="Z312" s="189"/>
      <c r="AA312" s="189"/>
      <c r="AB312" s="189"/>
      <c r="AC312" s="189"/>
      <c r="AD312" s="189"/>
      <c r="AE312" s="189"/>
      <c r="AF312" s="189"/>
      <c r="AG312" s="189"/>
      <c r="AH312" s="189"/>
      <c r="AI312" s="189"/>
      <c r="AJ312" s="189"/>
      <c r="AK312" s="189"/>
      <c r="AL312" s="189"/>
      <c r="AM312" s="189"/>
      <c r="AN312" s="189"/>
      <c r="AO312" s="189"/>
      <c r="AP312" s="189"/>
      <c r="AQ312" s="189"/>
      <c r="AR312" s="189"/>
      <c r="AS312" s="189"/>
      <c r="AT312" s="189"/>
      <c r="AU312" s="189"/>
      <c r="AV312" s="189"/>
      <c r="AW312" s="189"/>
      <c r="AX312" s="189"/>
      <c r="AY312" s="189"/>
      <c r="AZ312" s="189"/>
      <c r="BA312" s="189"/>
      <c r="BB312" s="189"/>
      <c r="BC312" s="189"/>
      <c r="BD312" s="189"/>
      <c r="BE312" s="189"/>
      <c r="BF312" s="189"/>
      <c r="BG312" s="189"/>
      <c r="BH312" s="189"/>
      <c r="BI312" s="189"/>
      <c r="BJ312" s="189"/>
      <c r="BK312" s="189"/>
      <c r="BL312" s="189"/>
      <c r="BM312" s="189"/>
      <c r="BN312" s="1521"/>
    </row>
    <row r="313" spans="1:66" hidden="1" x14ac:dyDescent="0.15">
      <c r="A313" s="1123"/>
      <c r="C313" s="1529"/>
      <c r="D313" s="274"/>
      <c r="E313" s="1675"/>
      <c r="F313" s="1604"/>
      <c r="G313" s="189">
        <f t="shared" ref="G313:BN313" si="150">G215-G280</f>
        <v>1410801581.9001429</v>
      </c>
      <c r="H313" s="189">
        <f t="shared" si="150"/>
        <v>841801398.61618757</v>
      </c>
      <c r="I313" s="189">
        <f t="shared" si="150"/>
        <v>557463597.77443361</v>
      </c>
      <c r="J313" s="189">
        <f t="shared" si="150"/>
        <v>376182238.35050911</v>
      </c>
      <c r="K313" s="189">
        <f t="shared" si="150"/>
        <v>247535403.46567291</v>
      </c>
      <c r="L313" s="189">
        <f t="shared" si="150"/>
        <v>150626351.54456121</v>
      </c>
      <c r="M313" s="189">
        <f t="shared" si="150"/>
        <v>74847057.073924541</v>
      </c>
      <c r="N313" s="189">
        <f t="shared" si="150"/>
        <v>14090416.585062444</v>
      </c>
      <c r="O313" s="189">
        <f t="shared" si="150"/>
        <v>-35476751.196238637</v>
      </c>
      <c r="P313" s="189">
        <f t="shared" si="150"/>
        <v>-76417264.499080807</v>
      </c>
      <c r="Q313" s="189">
        <f t="shared" si="150"/>
        <v>-110529218.75684169</v>
      </c>
      <c r="R313" s="189">
        <f t="shared" si="150"/>
        <v>-139122976.00387427</v>
      </c>
      <c r="S313" s="189">
        <f t="shared" si="150"/>
        <v>-163183133.01737642</v>
      </c>
      <c r="T313" s="189">
        <f t="shared" si="150"/>
        <v>-183468334.75549257</v>
      </c>
      <c r="U313" s="189">
        <f t="shared" si="150"/>
        <v>-200575499.75693649</v>
      </c>
      <c r="V313" s="189">
        <f t="shared" si="150"/>
        <v>-214982670.15997708</v>
      </c>
      <c r="W313" s="189">
        <f t="shared" si="150"/>
        <v>-227078495.3256506</v>
      </c>
      <c r="X313" s="189">
        <f t="shared" si="150"/>
        <v>-237183064.68300158</v>
      </c>
      <c r="Y313" s="189">
        <f t="shared" si="150"/>
        <v>-245562972.69564191</v>
      </c>
      <c r="Z313" s="189">
        <f t="shared" si="150"/>
        <v>-252442436.82304162</v>
      </c>
      <c r="AA313" s="189">
        <f t="shared" si="150"/>
        <v>-258011651.88053221</v>
      </c>
      <c r="AB313" s="189">
        <f t="shared" si="150"/>
        <v>-262433169.56073439</v>
      </c>
      <c r="AC313" s="189">
        <f t="shared" si="150"/>
        <v>-265846840.79056603</v>
      </c>
      <c r="AD313" s="189">
        <f t="shared" si="150"/>
        <v>-268373694.89754635</v>
      </c>
      <c r="AE313" s="189">
        <f t="shared" si="150"/>
        <v>-270119020.46800089</v>
      </c>
      <c r="AF313" s="189">
        <f t="shared" si="150"/>
        <v>-271174838.62769383</v>
      </c>
      <c r="AG313" s="189">
        <f t="shared" si="150"/>
        <v>-271621908.15846848</v>
      </c>
      <c r="AH313" s="189">
        <f t="shared" si="150"/>
        <v>-271531365.76385474</v>
      </c>
      <c r="AI313" s="189">
        <f t="shared" si="150"/>
        <v>-270966079.0161882</v>
      </c>
      <c r="AJ313" s="189">
        <f t="shared" si="150"/>
        <v>-269981770.85144705</v>
      </c>
      <c r="AK313" s="189">
        <f t="shared" si="150"/>
        <v>-268627960.78929156</v>
      </c>
      <c r="AL313" s="189">
        <f t="shared" si="150"/>
        <v>-266948757.89822474</v>
      </c>
      <c r="AM313" s="189">
        <f t="shared" si="150"/>
        <v>-264983532.90548295</v>
      </c>
      <c r="AN313" s="189">
        <f t="shared" si="150"/>
        <v>-262767491.07574832</v>
      </c>
      <c r="AO313" s="189">
        <f t="shared" si="150"/>
        <v>-260332163.06364504</v>
      </c>
      <c r="AP313" s="189">
        <f t="shared" si="150"/>
        <v>-257705827.53329223</v>
      </c>
      <c r="AQ313" s="189">
        <f t="shared" si="150"/>
        <v>-254913876.68226522</v>
      </c>
      <c r="AR313" s="189">
        <f t="shared" si="150"/>
        <v>-251979133.72334206</v>
      </c>
      <c r="AS313" s="189">
        <f t="shared" si="150"/>
        <v>-248922129.7301231</v>
      </c>
      <c r="AT313" s="189">
        <f t="shared" si="150"/>
        <v>-245761345.94132918</v>
      </c>
      <c r="AU313" s="189">
        <f t="shared" si="150"/>
        <v>-242513426.56790525</v>
      </c>
      <c r="AV313" s="189">
        <f t="shared" si="150"/>
        <v>-239193366.29986614</v>
      </c>
      <c r="AW313" s="189">
        <f t="shared" si="150"/>
        <v>-235814676.0226838</v>
      </c>
      <c r="AX313" s="189">
        <f t="shared" si="150"/>
        <v>-232389529.6925298</v>
      </c>
      <c r="AY313" s="189">
        <f t="shared" si="150"/>
        <v>-228928894.86005893</v>
      </c>
      <c r="AZ313" s="189">
        <f t="shared" si="150"/>
        <v>-225442648.95359126</v>
      </c>
      <c r="BA313" s="189">
        <f t="shared" si="150"/>
        <v>-221939683.11877558</v>
      </c>
      <c r="BB313" s="189">
        <f t="shared" si="150"/>
        <v>-218427995.15073857</v>
      </c>
      <c r="BC313" s="189">
        <f t="shared" si="150"/>
        <v>-214914772.83651754</v>
      </c>
      <c r="BD313" s="189">
        <f t="shared" si="150"/>
        <v>-211406468.84243727</v>
      </c>
      <c r="BE313" s="189">
        <f t="shared" si="150"/>
        <v>-207908868.12674946</v>
      </c>
      <c r="BF313" s="189">
        <f t="shared" si="150"/>
        <v>-204427148.72729233</v>
      </c>
      <c r="BG313" s="189">
        <f t="shared" si="150"/>
        <v>-200965936.6630643</v>
      </c>
      <c r="BH313" s="189">
        <f t="shared" si="150"/>
        <v>-197529355.59411627</v>
      </c>
      <c r="BI313" s="189">
        <f t="shared" si="150"/>
        <v>-194121071.80340189</v>
      </c>
      <c r="BJ313" s="189">
        <f t="shared" si="150"/>
        <v>-190744334.99490187</v>
      </c>
      <c r="BK313" s="189">
        <f t="shared" si="150"/>
        <v>-187402015.34271342</v>
      </c>
      <c r="BL313" s="189">
        <f t="shared" si="150"/>
        <v>-184096637.17429703</v>
      </c>
      <c r="BM313" s="189">
        <f t="shared" si="150"/>
        <v>-180830409.62651256</v>
      </c>
      <c r="BN313" s="1521">
        <f t="shared" si="150"/>
        <v>-177605254.57437176</v>
      </c>
    </row>
    <row r="314" spans="1:66" hidden="1" x14ac:dyDescent="0.15">
      <c r="A314" s="1123"/>
      <c r="C314" s="1529"/>
      <c r="D314" s="274"/>
      <c r="E314" s="1675"/>
      <c r="F314" s="1604"/>
      <c r="G314" s="189">
        <f t="shared" ref="G314:BN314" si="151">G216-G281</f>
        <v>1177576509.0659378</v>
      </c>
      <c r="H314" s="189">
        <f t="shared" si="151"/>
        <v>746226571.68129933</v>
      </c>
      <c r="I314" s="189">
        <f t="shared" si="151"/>
        <v>519124223.47391492</v>
      </c>
      <c r="J314" s="189">
        <f t="shared" si="151"/>
        <v>369399310.55006367</v>
      </c>
      <c r="K314" s="189">
        <f t="shared" si="151"/>
        <v>260401050.97132438</v>
      </c>
      <c r="L314" s="189">
        <f t="shared" si="151"/>
        <v>176535265.21348387</v>
      </c>
      <c r="M314" s="189">
        <f t="shared" si="151"/>
        <v>109723529.01643026</v>
      </c>
      <c r="N314" s="189">
        <f t="shared" si="151"/>
        <v>55236465.863542199</v>
      </c>
      <c r="O314" s="189">
        <f t="shared" si="151"/>
        <v>10062552.489820957</v>
      </c>
      <c r="P314" s="189">
        <f t="shared" si="151"/>
        <v>-27837474.547239482</v>
      </c>
      <c r="Q314" s="189">
        <f t="shared" si="151"/>
        <v>-59910877.63326031</v>
      </c>
      <c r="R314" s="189">
        <f t="shared" si="151"/>
        <v>-87223456.489418328</v>
      </c>
      <c r="S314" s="189">
        <f t="shared" si="151"/>
        <v>-110583838.05292881</v>
      </c>
      <c r="T314" s="189">
        <f t="shared" si="151"/>
        <v>-130620734.86292207</v>
      </c>
      <c r="U314" s="189">
        <f t="shared" si="151"/>
        <v>-147833052.36009341</v>
      </c>
      <c r="V314" s="189">
        <f t="shared" si="151"/>
        <v>-162623565.24772799</v>
      </c>
      <c r="W314" s="189">
        <f t="shared" si="151"/>
        <v>-175322247.7469635</v>
      </c>
      <c r="X314" s="189">
        <f t="shared" si="151"/>
        <v>-186202864.46971112</v>
      </c>
      <c r="Y314" s="189">
        <f t="shared" si="151"/>
        <v>-195495040.62355191</v>
      </c>
      <c r="Z314" s="189">
        <f t="shared" si="151"/>
        <v>-203393221.07489252</v>
      </c>
      <c r="AA314" s="189">
        <f t="shared" si="151"/>
        <v>-210063439.34568214</v>
      </c>
      <c r="AB314" s="189">
        <f t="shared" si="151"/>
        <v>-215648513.6263763</v>
      </c>
      <c r="AC314" s="189">
        <f t="shared" si="151"/>
        <v>-220272092.50585738</v>
      </c>
      <c r="AD314" s="189">
        <f t="shared" si="151"/>
        <v>-224041845.78856817</v>
      </c>
      <c r="AE314" s="189">
        <f t="shared" si="151"/>
        <v>-227052010.53331578</v>
      </c>
      <c r="AF314" s="189">
        <f t="shared" si="151"/>
        <v>-229385444.26277605</v>
      </c>
      <c r="AG314" s="189">
        <f t="shared" si="151"/>
        <v>-231115296.86061385</v>
      </c>
      <c r="AH314" s="189">
        <f t="shared" si="151"/>
        <v>-232306384.11830151</v>
      </c>
      <c r="AI314" s="189">
        <f t="shared" si="151"/>
        <v>-233016325.42522672</v>
      </c>
      <c r="AJ314" s="189">
        <f t="shared" si="151"/>
        <v>-233296493.22186041</v>
      </c>
      <c r="AK314" s="189">
        <f t="shared" si="151"/>
        <v>-233192810.89021781</v>
      </c>
      <c r="AL314" s="189">
        <f t="shared" si="151"/>
        <v>-232746427.60651895</v>
      </c>
      <c r="AM314" s="189">
        <f t="shared" si="151"/>
        <v>-231994292.54739621</v>
      </c>
      <c r="AN314" s="189">
        <f t="shared" si="151"/>
        <v>-230969646.17767531</v>
      </c>
      <c r="AO314" s="189">
        <f t="shared" si="151"/>
        <v>-229702442.76872036</v>
      </c>
      <c r="AP314" s="189">
        <f t="shared" si="151"/>
        <v>-228219715.52509391</v>
      </c>
      <c r="AQ314" s="189">
        <f t="shared" si="151"/>
        <v>-226545893.53365874</v>
      </c>
      <c r="AR314" s="189">
        <f t="shared" si="151"/>
        <v>-224703078.04686773</v>
      </c>
      <c r="AS314" s="189">
        <f t="shared" si="151"/>
        <v>-222711284.26260763</v>
      </c>
      <c r="AT314" s="189">
        <f t="shared" si="151"/>
        <v>-220588653.68599838</v>
      </c>
      <c r="AU314" s="189">
        <f t="shared" si="151"/>
        <v>-218351641.29335701</v>
      </c>
      <c r="AV314" s="189">
        <f t="shared" si="151"/>
        <v>-216015181.01914036</v>
      </c>
      <c r="AW314" s="189">
        <f t="shared" si="151"/>
        <v>-213592832.51800561</v>
      </c>
      <c r="AX314" s="189">
        <f t="shared" si="151"/>
        <v>-211096911.68913782</v>
      </c>
      <c r="AY314" s="189">
        <f t="shared" si="151"/>
        <v>-208538607.06776005</v>
      </c>
      <c r="AZ314" s="189">
        <f t="shared" si="151"/>
        <v>-205928083.87297922</v>
      </c>
      <c r="BA314" s="189">
        <f t="shared" si="151"/>
        <v>-203274577.23894879</v>
      </c>
      <c r="BB314" s="189">
        <f t="shared" si="151"/>
        <v>-200586475.93772826</v>
      </c>
      <c r="BC314" s="189">
        <f t="shared" si="151"/>
        <v>-197871397.71908</v>
      </c>
      <c r="BD314" s="189">
        <f t="shared" si="151"/>
        <v>-195136257.23840752</v>
      </c>
      <c r="BE314" s="189">
        <f t="shared" si="151"/>
        <v>-192387327.41394773</v>
      </c>
      <c r="BF314" s="189">
        <f t="shared" si="151"/>
        <v>-189630294.94403595</v>
      </c>
      <c r="BG314" s="189">
        <f t="shared" si="151"/>
        <v>-186870310.62141702</v>
      </c>
      <c r="BH314" s="189">
        <f t="shared" si="151"/>
        <v>-184112035.00142753</v>
      </c>
      <c r="BI314" s="189">
        <f t="shared" si="151"/>
        <v>-181359679.91220403</v>
      </c>
      <c r="BJ314" s="189">
        <f t="shared" si="151"/>
        <v>-178617046.23605084</v>
      </c>
      <c r="BK314" s="189">
        <f t="shared" si="151"/>
        <v>-175887558.34018093</v>
      </c>
      <c r="BL314" s="189">
        <f t="shared" si="151"/>
        <v>-173174295.49102357</v>
      </c>
      <c r="BM314" s="189">
        <f t="shared" si="151"/>
        <v>-170480020.54809478</v>
      </c>
      <c r="BN314" s="1521">
        <f t="shared" si="151"/>
        <v>-167807206.20019692</v>
      </c>
    </row>
    <row r="315" spans="1:66" hidden="1" x14ac:dyDescent="0.15">
      <c r="A315" s="1123"/>
      <c r="C315" s="1529"/>
      <c r="D315" s="274"/>
      <c r="E315" s="1675"/>
      <c r="F315" s="1604"/>
      <c r="G315" s="189">
        <f t="shared" ref="G315:BN315" si="152">G217-G282</f>
        <v>897338968.46717954</v>
      </c>
      <c r="H315" s="189">
        <f t="shared" si="152"/>
        <v>605449256.99079347</v>
      </c>
      <c r="I315" s="189">
        <f t="shared" si="152"/>
        <v>443704783.1817683</v>
      </c>
      <c r="J315" s="189">
        <f t="shared" si="152"/>
        <v>333448881.37278974</v>
      </c>
      <c r="K315" s="189">
        <f t="shared" si="152"/>
        <v>251094545.20386076</v>
      </c>
      <c r="L315" s="189">
        <f t="shared" si="152"/>
        <v>186352749.77619743</v>
      </c>
      <c r="M315" s="189">
        <f t="shared" si="152"/>
        <v>133789307.04003584</v>
      </c>
      <c r="N315" s="189">
        <f t="shared" si="152"/>
        <v>90171339.697939873</v>
      </c>
      <c r="O315" s="189">
        <f t="shared" si="152"/>
        <v>53411431.268713117</v>
      </c>
      <c r="P315" s="189">
        <f t="shared" si="152"/>
        <v>22078504.203254819</v>
      </c>
      <c r="Q315" s="189">
        <f t="shared" si="152"/>
        <v>-4854513.0608123541</v>
      </c>
      <c r="R315" s="189">
        <f t="shared" si="152"/>
        <v>-28151809.349312425</v>
      </c>
      <c r="S315" s="189">
        <f t="shared" si="152"/>
        <v>-48398755.609148264</v>
      </c>
      <c r="T315" s="189">
        <f t="shared" si="152"/>
        <v>-66054588.281211734</v>
      </c>
      <c r="U315" s="189">
        <f t="shared" si="152"/>
        <v>-81486835.291959763</v>
      </c>
      <c r="V315" s="189">
        <f t="shared" si="152"/>
        <v>-94994614.592593789</v>
      </c>
      <c r="W315" s="189">
        <f t="shared" si="152"/>
        <v>-106824879.97821665</v>
      </c>
      <c r="X315" s="189">
        <f t="shared" si="152"/>
        <v>-117184044.71738803</v>
      </c>
      <c r="Y315" s="189">
        <f t="shared" si="152"/>
        <v>-126246486.94517887</v>
      </c>
      <c r="Z315" s="189">
        <f t="shared" si="152"/>
        <v>-134160897.51383138</v>
      </c>
      <c r="AA315" s="189">
        <f t="shared" si="152"/>
        <v>-141055101.32020676</v>
      </c>
      <c r="AB315" s="189">
        <f t="shared" si="152"/>
        <v>-147039776.92573798</v>
      </c>
      <c r="AC315" s="189">
        <f t="shared" si="152"/>
        <v>-152211366.80951512</v>
      </c>
      <c r="AD315" s="189">
        <f t="shared" si="152"/>
        <v>-156654383.42913818</v>
      </c>
      <c r="AE315" s="189">
        <f t="shared" si="152"/>
        <v>-160443257.66671395</v>
      </c>
      <c r="AF315" s="189">
        <f t="shared" si="152"/>
        <v>-163643836.0747534</v>
      </c>
      <c r="AG315" s="189">
        <f t="shared" si="152"/>
        <v>-166314605.32049668</v>
      </c>
      <c r="AH315" s="189">
        <f t="shared" si="152"/>
        <v>-168507702.36775064</v>
      </c>
      <c r="AI315" s="189">
        <f t="shared" si="152"/>
        <v>-170269754.64930058</v>
      </c>
      <c r="AJ315" s="189">
        <f t="shared" si="152"/>
        <v>-171642584.06621146</v>
      </c>
      <c r="AK315" s="189">
        <f t="shared" si="152"/>
        <v>-172663800.95959914</v>
      </c>
      <c r="AL315" s="189">
        <f t="shared" si="152"/>
        <v>-173367308.45615482</v>
      </c>
      <c r="AM315" s="189">
        <f t="shared" si="152"/>
        <v>-173783733.25207651</v>
      </c>
      <c r="AN315" s="189">
        <f t="shared" si="152"/>
        <v>-173940795.59308189</v>
      </c>
      <c r="AO315" s="189">
        <f t="shared" si="152"/>
        <v>-173863628.66283864</v>
      </c>
      <c r="AP315" s="189">
        <f t="shared" si="152"/>
        <v>-173575055.61572856</v>
      </c>
      <c r="AQ315" s="189">
        <f t="shared" si="152"/>
        <v>-173095830.94262421</v>
      </c>
      <c r="AR315" s="189">
        <f t="shared" si="152"/>
        <v>-172444851.63770086</v>
      </c>
      <c r="AS315" s="189">
        <f t="shared" si="152"/>
        <v>-171639342.66427904</v>
      </c>
      <c r="AT315" s="189">
        <f t="shared" si="152"/>
        <v>-170695020.44151241</v>
      </c>
      <c r="AU315" s="189">
        <f t="shared" si="152"/>
        <v>-169626237.44868559</v>
      </c>
      <c r="AV315" s="189">
        <f t="shared" si="152"/>
        <v>-168446110.53733259</v>
      </c>
      <c r="AW315" s="189">
        <f t="shared" si="152"/>
        <v>-167166635.1286003</v>
      </c>
      <c r="AX315" s="189">
        <f t="shared" si="152"/>
        <v>-165798787.13491696</v>
      </c>
      <c r="AY315" s="189">
        <f t="shared" si="152"/>
        <v>-164352614.16628289</v>
      </c>
      <c r="AZ315" s="189">
        <f t="shared" si="152"/>
        <v>-162837317.35069722</v>
      </c>
      <c r="BA315" s="189">
        <f t="shared" si="152"/>
        <v>-161261324.90618533</v>
      </c>
      <c r="BB315" s="189">
        <f t="shared" si="152"/>
        <v>-159632358.44141752</v>
      </c>
      <c r="BC315" s="189">
        <f t="shared" si="152"/>
        <v>-157957492.82715374</v>
      </c>
      <c r="BD315" s="189">
        <f t="shared" si="152"/>
        <v>-156243210.36721534</v>
      </c>
      <c r="BE315" s="189">
        <f t="shared" si="152"/>
        <v>-154495449.90154082</v>
      </c>
      <c r="BF315" s="189">
        <f t="shared" si="152"/>
        <v>-152719651.39225549</v>
      </c>
      <c r="BG315" s="189">
        <f t="shared" si="152"/>
        <v>-150920796.4740448</v>
      </c>
      <c r="BH315" s="189">
        <f t="shared" si="152"/>
        <v>-149103445.3905617</v>
      </c>
      <c r="BI315" s="189">
        <f t="shared" si="152"/>
        <v>-147271770.68744177</v>
      </c>
      <c r="BJ315" s="189">
        <f t="shared" si="152"/>
        <v>-145429587.98844302</v>
      </c>
      <c r="BK315" s="189">
        <f t="shared" si="152"/>
        <v>-143580384.14316535</v>
      </c>
      <c r="BL315" s="189">
        <f t="shared" si="152"/>
        <v>-141727343.00181293</v>
      </c>
      <c r="BM315" s="189">
        <f t="shared" si="152"/>
        <v>-139873369.04378307</v>
      </c>
      <c r="BN315" s="1521">
        <f t="shared" si="152"/>
        <v>-138021109.06187588</v>
      </c>
    </row>
    <row r="316" spans="1:66" hidden="1" x14ac:dyDescent="0.15">
      <c r="A316" s="1123"/>
      <c r="C316" s="1529"/>
      <c r="D316" s="274"/>
      <c r="E316" s="1675"/>
      <c r="F316" s="1604"/>
      <c r="G316" s="189"/>
      <c r="H316" s="189"/>
      <c r="I316" s="189"/>
      <c r="J316" s="189"/>
      <c r="K316" s="189"/>
      <c r="L316" s="189"/>
      <c r="M316" s="189"/>
      <c r="N316" s="189"/>
      <c r="O316" s="189"/>
      <c r="P316" s="189"/>
      <c r="Q316" s="189"/>
      <c r="R316" s="189"/>
      <c r="S316" s="189"/>
      <c r="T316" s="189"/>
      <c r="U316" s="189"/>
      <c r="V316" s="189"/>
      <c r="W316" s="189"/>
      <c r="X316" s="189"/>
      <c r="Y316" s="189"/>
      <c r="Z316" s="189"/>
      <c r="AA316" s="189"/>
      <c r="AB316" s="189"/>
      <c r="AC316" s="189"/>
      <c r="AD316" s="189"/>
      <c r="AE316" s="189"/>
      <c r="AF316" s="189"/>
      <c r="AG316" s="189"/>
      <c r="AH316" s="189"/>
      <c r="AI316" s="189"/>
      <c r="AJ316" s="189"/>
      <c r="AK316" s="189"/>
      <c r="AL316" s="189"/>
      <c r="AM316" s="189"/>
      <c r="AN316" s="189"/>
      <c r="AO316" s="189"/>
      <c r="AP316" s="189"/>
      <c r="AQ316" s="189"/>
      <c r="AR316" s="189"/>
      <c r="AS316" s="189"/>
      <c r="AT316" s="189"/>
      <c r="AU316" s="189"/>
      <c r="AV316" s="189"/>
      <c r="AW316" s="189"/>
      <c r="AX316" s="189"/>
      <c r="AY316" s="189"/>
      <c r="AZ316" s="189"/>
      <c r="BA316" s="189"/>
      <c r="BB316" s="189"/>
      <c r="BC316" s="189"/>
      <c r="BD316" s="189"/>
      <c r="BE316" s="189"/>
      <c r="BF316" s="189"/>
      <c r="BG316" s="189"/>
      <c r="BH316" s="189"/>
      <c r="BI316" s="189"/>
      <c r="BJ316" s="189"/>
      <c r="BK316" s="189"/>
      <c r="BL316" s="189"/>
      <c r="BM316" s="189"/>
      <c r="BN316" s="1521"/>
    </row>
    <row r="317" spans="1:66" hidden="1" x14ac:dyDescent="0.15">
      <c r="A317" s="1123"/>
      <c r="C317" s="1529"/>
      <c r="D317" s="274"/>
      <c r="E317" s="1675"/>
      <c r="F317" s="1604"/>
      <c r="G317" s="189">
        <f t="shared" ref="G317:BN317" si="153">G219-G284</f>
        <v>370159247.7034024</v>
      </c>
      <c r="H317" s="189">
        <f t="shared" si="153"/>
        <v>191385093.95706159</v>
      </c>
      <c r="I317" s="189">
        <f t="shared" si="153"/>
        <v>103485794.18489277</v>
      </c>
      <c r="J317" s="189">
        <f t="shared" si="153"/>
        <v>48414146.59578824</v>
      </c>
      <c r="K317" s="189">
        <f t="shared" si="153"/>
        <v>10056810.330551505</v>
      </c>
      <c r="L317" s="189">
        <f t="shared" si="153"/>
        <v>-18261764.169733286</v>
      </c>
      <c r="M317" s="189">
        <f t="shared" si="153"/>
        <v>-39928418.980931878</v>
      </c>
      <c r="N317" s="189">
        <f t="shared" si="153"/>
        <v>-56891397.728821635</v>
      </c>
      <c r="O317" s="189">
        <f t="shared" si="153"/>
        <v>-70372218.097286105</v>
      </c>
      <c r="P317" s="189">
        <f t="shared" si="153"/>
        <v>-81186461.8165555</v>
      </c>
      <c r="Q317" s="189">
        <f t="shared" si="153"/>
        <v>-89905401.057066917</v>
      </c>
      <c r="R317" s="189">
        <f t="shared" si="153"/>
        <v>-96944534.937968016</v>
      </c>
      <c r="S317" s="189">
        <f t="shared" si="153"/>
        <v>-102615358.76553106</v>
      </c>
      <c r="T317" s="189">
        <f t="shared" si="153"/>
        <v>-107157265.21576977</v>
      </c>
      <c r="U317" s="189">
        <f t="shared" si="153"/>
        <v>-110758069.70383823</v>
      </c>
      <c r="V317" s="189">
        <f t="shared" si="153"/>
        <v>-113567703.12428927</v>
      </c>
      <c r="W317" s="189">
        <f t="shared" si="153"/>
        <v>-115707632.09212005</v>
      </c>
      <c r="X317" s="189">
        <f t="shared" si="153"/>
        <v>-117277514.06327701</v>
      </c>
      <c r="Y317" s="189">
        <f t="shared" si="153"/>
        <v>-118360008.8702153</v>
      </c>
      <c r="Z317" s="189">
        <f t="shared" si="153"/>
        <v>-119024328.72314966</v>
      </c>
      <c r="AA317" s="189">
        <f t="shared" si="153"/>
        <v>-119328904.95561314</v>
      </c>
      <c r="AB317" s="189">
        <f t="shared" si="153"/>
        <v>-119323423.64287627</v>
      </c>
      <c r="AC317" s="189">
        <f t="shared" si="153"/>
        <v>-119050401.95951629</v>
      </c>
      <c r="AD317" s="189">
        <f t="shared" si="153"/>
        <v>-118546424.8144629</v>
      </c>
      <c r="AE317" s="189">
        <f t="shared" si="153"/>
        <v>-117843126.43019974</v>
      </c>
      <c r="AF317" s="189">
        <f t="shared" si="153"/>
        <v>-116967977.82968318</v>
      </c>
      <c r="AG317" s="189">
        <f t="shared" si="153"/>
        <v>-115944924.79085588</v>
      </c>
      <c r="AH317" s="189">
        <f t="shared" si="153"/>
        <v>-114794909.28896189</v>
      </c>
      <c r="AI317" s="189">
        <f t="shared" si="153"/>
        <v>-113536299.20612884</v>
      </c>
      <c r="AJ317" s="189">
        <f t="shared" si="153"/>
        <v>-112185245.12100124</v>
      </c>
      <c r="AK317" s="189">
        <f t="shared" si="153"/>
        <v>-110755978.61567497</v>
      </c>
      <c r="AL317" s="189">
        <f t="shared" si="153"/>
        <v>-109261063.29037833</v>
      </c>
      <c r="AM317" s="189">
        <f t="shared" si="153"/>
        <v>-107711607.2406143</v>
      </c>
      <c r="AN317" s="189">
        <f t="shared" si="153"/>
        <v>-106117443.90542758</v>
      </c>
      <c r="AO317" s="189">
        <f t="shared" si="153"/>
        <v>-104487286.78299451</v>
      </c>
      <c r="AP317" s="189">
        <f t="shared" si="153"/>
        <v>-102828862.41928649</v>
      </c>
      <c r="AQ317" s="189">
        <f t="shared" si="153"/>
        <v>-101149025.22671473</v>
      </c>
      <c r="AR317" s="189">
        <f t="shared" si="153"/>
        <v>-99453857.023614883</v>
      </c>
      <c r="AS317" s="189">
        <f t="shared" si="153"/>
        <v>-97748753.658990741</v>
      </c>
      <c r="AT317" s="189">
        <f t="shared" si="153"/>
        <v>-96038500.667884707</v>
      </c>
      <c r="AU317" s="189">
        <f t="shared" si="153"/>
        <v>-94327339.566999078</v>
      </c>
      <c r="AV317" s="189">
        <f t="shared" si="153"/>
        <v>-92619026.129485488</v>
      </c>
      <c r="AW317" s="189">
        <f t="shared" si="153"/>
        <v>-90916881.758274436</v>
      </c>
      <c r="AX317" s="189">
        <f t="shared" si="153"/>
        <v>-89223838.898250103</v>
      </c>
      <c r="AY317" s="189">
        <f t="shared" si="153"/>
        <v>-87542481.280751824</v>
      </c>
      <c r="AZ317" s="189">
        <f t="shared" si="153"/>
        <v>-85875079.672871113</v>
      </c>
      <c r="BA317" s="189">
        <f t="shared" si="153"/>
        <v>-84223623.703809023</v>
      </c>
      <c r="BB317" s="189">
        <f t="shared" si="153"/>
        <v>-82589850.257179379</v>
      </c>
      <c r="BC317" s="189">
        <f t="shared" si="153"/>
        <v>-80975268.848480344</v>
      </c>
      <c r="BD317" s="189">
        <f t="shared" si="153"/>
        <v>-79381184.348486543</v>
      </c>
      <c r="BE317" s="189">
        <f t="shared" si="153"/>
        <v>-77808717.364056945</v>
      </c>
      <c r="BF317" s="189">
        <f t="shared" si="153"/>
        <v>-76258822.5461905</v>
      </c>
      <c r="BG317" s="189">
        <f t="shared" si="153"/>
        <v>-74732305.059788465</v>
      </c>
      <c r="BH317" s="189">
        <f t="shared" si="153"/>
        <v>-73229835.419452548</v>
      </c>
      <c r="BI317" s="189">
        <f t="shared" si="153"/>
        <v>-71751962.869882584</v>
      </c>
      <c r="BJ317" s="189">
        <f t="shared" si="153"/>
        <v>-70299127.467356563</v>
      </c>
      <c r="BK317" s="189">
        <f t="shared" si="153"/>
        <v>-68871670.999754667</v>
      </c>
      <c r="BL317" s="189">
        <f t="shared" si="153"/>
        <v>-67469846.86620605</v>
      </c>
      <c r="BM317" s="189">
        <f t="shared" si="153"/>
        <v>-66093829.023225665</v>
      </c>
      <c r="BN317" s="1521">
        <f t="shared" si="153"/>
        <v>-64743720.091909647</v>
      </c>
    </row>
    <row r="318" spans="1:66" hidden="1" x14ac:dyDescent="0.15">
      <c r="A318" s="1123"/>
      <c r="C318" s="1529"/>
      <c r="D318" s="274"/>
      <c r="E318" s="1675"/>
      <c r="F318" s="1604"/>
      <c r="G318" s="189">
        <f t="shared" ref="G318:BN318" si="154">G220-G285</f>
        <v>295606959.46409237</v>
      </c>
      <c r="H318" s="189">
        <f t="shared" si="154"/>
        <v>160833824.49240488</v>
      </c>
      <c r="I318" s="189">
        <f t="shared" si="154"/>
        <v>91230301.887120187</v>
      </c>
      <c r="J318" s="189">
        <f t="shared" si="154"/>
        <v>46245928.649321139</v>
      </c>
      <c r="K318" s="189">
        <f t="shared" si="154"/>
        <v>14169419.020392239</v>
      </c>
      <c r="L318" s="189">
        <f t="shared" si="154"/>
        <v>-9979769.5439407825</v>
      </c>
      <c r="M318" s="189">
        <f t="shared" si="154"/>
        <v>-28779871.539481282</v>
      </c>
      <c r="N318" s="189">
        <f t="shared" si="154"/>
        <v>-43738728.985102177</v>
      </c>
      <c r="O318" s="189">
        <f t="shared" si="154"/>
        <v>-55815209.910460234</v>
      </c>
      <c r="P318" s="189">
        <f t="shared" si="154"/>
        <v>-65657537.507163525</v>
      </c>
      <c r="Q318" s="189">
        <f t="shared" si="154"/>
        <v>-73724837.313289523</v>
      </c>
      <c r="R318" s="189">
        <f t="shared" si="154"/>
        <v>-80354432.118817091</v>
      </c>
      <c r="S318" s="189">
        <f t="shared" si="154"/>
        <v>-85801567.04185307</v>
      </c>
      <c r="T318" s="189">
        <f t="shared" si="154"/>
        <v>-90264100.80566597</v>
      </c>
      <c r="U318" s="189">
        <f t="shared" si="154"/>
        <v>-93898518.14279604</v>
      </c>
      <c r="V318" s="189">
        <f t="shared" si="154"/>
        <v>-96830690.101057649</v>
      </c>
      <c r="W318" s="189">
        <f t="shared" si="154"/>
        <v>-99163327.310556889</v>
      </c>
      <c r="X318" s="189">
        <f t="shared" si="154"/>
        <v>-100981279.12330222</v>
      </c>
      <c r="Y318" s="189">
        <f t="shared" si="154"/>
        <v>-102355387.84888053</v>
      </c>
      <c r="Z318" s="189">
        <f t="shared" si="154"/>
        <v>-103345348.64639091</v>
      </c>
      <c r="AA318" s="189">
        <f t="shared" si="154"/>
        <v>-104001869.49575508</v>
      </c>
      <c r="AB318" s="189">
        <f t="shared" si="154"/>
        <v>-104368328.49804711</v>
      </c>
      <c r="AC318" s="189">
        <f t="shared" si="154"/>
        <v>-104482063.61893404</v>
      </c>
      <c r="AD318" s="189">
        <f t="shared" si="154"/>
        <v>-104375389.28731918</v>
      </c>
      <c r="AE318" s="189">
        <f t="shared" si="154"/>
        <v>-104076407.01518083</v>
      </c>
      <c r="AF318" s="189">
        <f t="shared" si="154"/>
        <v>-103609658.60534191</v>
      </c>
      <c r="AG318" s="189">
        <f t="shared" si="154"/>
        <v>-102996657.58966124</v>
      </c>
      <c r="AH318" s="189">
        <f t="shared" si="154"/>
        <v>-102256325.41251993</v>
      </c>
      <c r="AI318" s="189">
        <f t="shared" si="154"/>
        <v>-101405352.33175302</v>
      </c>
      <c r="AJ318" s="189">
        <f t="shared" si="154"/>
        <v>-100458498.2547915</v>
      </c>
      <c r="AK318" s="189">
        <f t="shared" si="154"/>
        <v>-99428845.229133368</v>
      </c>
      <c r="AL318" s="189">
        <f t="shared" si="154"/>
        <v>-98328010.701405764</v>
      </c>
      <c r="AM318" s="189">
        <f t="shared" si="154"/>
        <v>-97166328.698798418</v>
      </c>
      <c r="AN318" s="189">
        <f t="shared" si="154"/>
        <v>-95953004.596129179</v>
      </c>
      <c r="AO318" s="189">
        <f t="shared" si="154"/>
        <v>-94696247.987864733</v>
      </c>
      <c r="AP318" s="189">
        <f t="shared" si="154"/>
        <v>-93403387.298717022</v>
      </c>
      <c r="AQ318" s="189">
        <f t="shared" si="154"/>
        <v>-92080969.07493782</v>
      </c>
      <c r="AR318" s="189">
        <f t="shared" si="154"/>
        <v>-90734844.354382753</v>
      </c>
      <c r="AS318" s="189">
        <f t="shared" si="154"/>
        <v>-89370244.082195044</v>
      </c>
      <c r="AT318" s="189">
        <f t="shared" si="154"/>
        <v>-87991845.194812894</v>
      </c>
      <c r="AU318" s="189">
        <f t="shared" si="154"/>
        <v>-86603828.718553543</v>
      </c>
      <c r="AV318" s="189">
        <f t="shared" si="154"/>
        <v>-85209931.005561113</v>
      </c>
      <c r="AW318" s="189">
        <f t="shared" si="154"/>
        <v>-83813489.048231721</v>
      </c>
      <c r="AX318" s="189">
        <f t="shared" si="154"/>
        <v>-82417480.664686799</v>
      </c>
      <c r="AY318" s="189">
        <f t="shared" si="154"/>
        <v>-81024560.225777268</v>
      </c>
      <c r="AZ318" s="189">
        <f t="shared" si="154"/>
        <v>-79637090.49325645</v>
      </c>
      <c r="BA318" s="189">
        <f t="shared" si="154"/>
        <v>-78257171.055043459</v>
      </c>
      <c r="BB318" s="189">
        <f t="shared" si="154"/>
        <v>-76886663.773704052</v>
      </c>
      <c r="BC318" s="189">
        <f t="shared" si="154"/>
        <v>-75527215.605811954</v>
      </c>
      <c r="BD318" s="189">
        <f t="shared" si="154"/>
        <v>-74180279.100702405</v>
      </c>
      <c r="BE318" s="189">
        <f t="shared" si="154"/>
        <v>-72847130.845605493</v>
      </c>
      <c r="BF318" s="189">
        <f t="shared" si="154"/>
        <v>-71528888.088978291</v>
      </c>
      <c r="BG318" s="189">
        <f t="shared" si="154"/>
        <v>-70226523.743911266</v>
      </c>
      <c r="BH318" s="189">
        <f t="shared" si="154"/>
        <v>-68940879.947943211</v>
      </c>
      <c r="BI318" s="189">
        <f t="shared" si="154"/>
        <v>-67672680.333721519</v>
      </c>
      <c r="BJ318" s="189">
        <f t="shared" si="154"/>
        <v>-66422541.146150708</v>
      </c>
      <c r="BK318" s="189">
        <f t="shared" si="154"/>
        <v>-65190981.325440645</v>
      </c>
      <c r="BL318" s="189">
        <f t="shared" si="154"/>
        <v>-63978431.661467075</v>
      </c>
      <c r="BM318" s="189">
        <f t="shared" si="154"/>
        <v>-62785243.112688422</v>
      </c>
      <c r="BN318" s="1521">
        <f t="shared" si="154"/>
        <v>-61611694.372301459</v>
      </c>
    </row>
    <row r="319" spans="1:66" hidden="1" x14ac:dyDescent="0.15">
      <c r="A319" s="1123"/>
      <c r="C319" s="1529"/>
      <c r="D319" s="274"/>
      <c r="E319" s="1675"/>
      <c r="F319" s="1604"/>
      <c r="G319" s="189">
        <f t="shared" ref="G319:BN319" si="155">G221-G286</f>
        <v>206026754.17867756</v>
      </c>
      <c r="H319" s="189">
        <f t="shared" si="155"/>
        <v>115833212.78791863</v>
      </c>
      <c r="I319" s="189">
        <f t="shared" si="155"/>
        <v>67121865.417665064</v>
      </c>
      <c r="J319" s="189">
        <f t="shared" si="155"/>
        <v>34754082.057611585</v>
      </c>
      <c r="K319" s="189">
        <f t="shared" si="155"/>
        <v>11194518.886177659</v>
      </c>
      <c r="L319" s="189">
        <f t="shared" si="155"/>
        <v>-6841530.8888510466</v>
      </c>
      <c r="M319" s="189">
        <f t="shared" si="155"/>
        <v>-21087050.188345671</v>
      </c>
      <c r="N319" s="189">
        <f t="shared" si="155"/>
        <v>-32571512.904704988</v>
      </c>
      <c r="O319" s="189">
        <f t="shared" si="155"/>
        <v>-41958388.830711603</v>
      </c>
      <c r="P319" s="189">
        <f t="shared" si="155"/>
        <v>-49701489.598885834</v>
      </c>
      <c r="Q319" s="189">
        <f t="shared" si="155"/>
        <v>-56125623.33884865</v>
      </c>
      <c r="R319" s="189">
        <f t="shared" si="155"/>
        <v>-61471700.468902826</v>
      </c>
      <c r="S319" s="189">
        <f t="shared" si="155"/>
        <v>-65923600.517088711</v>
      </c>
      <c r="T319" s="189">
        <f t="shared" si="155"/>
        <v>-69625007.795785964</v>
      </c>
      <c r="U319" s="189">
        <f t="shared" si="155"/>
        <v>-72690411.148366868</v>
      </c>
      <c r="V319" s="189">
        <f t="shared" si="155"/>
        <v>-75212546.900185585</v>
      </c>
      <c r="W319" s="189">
        <f t="shared" si="155"/>
        <v>-77267587.528068304</v>
      </c>
      <c r="X319" s="189">
        <f t="shared" si="155"/>
        <v>-78918852.980251729</v>
      </c>
      <c r="Y319" s="189">
        <f t="shared" si="155"/>
        <v>-80219525.391007245</v>
      </c>
      <c r="Z319" s="189">
        <f t="shared" si="155"/>
        <v>-81214674.277299345</v>
      </c>
      <c r="AA319" s="189">
        <f t="shared" si="155"/>
        <v>-81942793.9217996</v>
      </c>
      <c r="AB319" s="189">
        <f t="shared" si="155"/>
        <v>-82436988.732201993</v>
      </c>
      <c r="AC319" s="189">
        <f t="shared" si="155"/>
        <v>-82725900.020274162</v>
      </c>
      <c r="AD319" s="189">
        <f t="shared" si="155"/>
        <v>-82834439.780971527</v>
      </c>
      <c r="AE319" s="189">
        <f t="shared" si="155"/>
        <v>-82784378.321070313</v>
      </c>
      <c r="AF319" s="189">
        <f t="shared" si="155"/>
        <v>-82594819.748657703</v>
      </c>
      <c r="AG319" s="189">
        <f t="shared" si="155"/>
        <v>-82282590.379401207</v>
      </c>
      <c r="AH319" s="189">
        <f t="shared" si="155"/>
        <v>-81862558.767472029</v>
      </c>
      <c r="AI319" s="189">
        <f t="shared" si="155"/>
        <v>-81347901.502525151</v>
      </c>
      <c r="AJ319" s="189">
        <f t="shared" si="155"/>
        <v>-80750325.584524095</v>
      </c>
      <c r="AK319" s="189">
        <f t="shared" si="155"/>
        <v>-80080255.72994417</v>
      </c>
      <c r="AL319" s="189">
        <f t="shared" si="155"/>
        <v>-79346993.126844704</v>
      </c>
      <c r="AM319" s="189">
        <f t="shared" si="155"/>
        <v>-78558850.770208895</v>
      </c>
      <c r="AN319" s="189">
        <f t="shared" si="155"/>
        <v>-77723269.451994181</v>
      </c>
      <c r="AO319" s="189">
        <f t="shared" si="155"/>
        <v>-76846917.666839242</v>
      </c>
      <c r="AP319" s="189">
        <f t="shared" si="155"/>
        <v>-75935778.062731743</v>
      </c>
      <c r="AQ319" s="189">
        <f t="shared" si="155"/>
        <v>-74995222.571478844</v>
      </c>
      <c r="AR319" s="189">
        <f t="shared" si="155"/>
        <v>-74030077.963760257</v>
      </c>
      <c r="AS319" s="189">
        <f t="shared" si="155"/>
        <v>-73044683.263584018</v>
      </c>
      <c r="AT319" s="189">
        <f t="shared" si="155"/>
        <v>-72042940.208968878</v>
      </c>
      <c r="AU319" s="189">
        <f t="shared" si="155"/>
        <v>-71028357.745983243</v>
      </c>
      <c r="AV319" s="189">
        <f t="shared" si="155"/>
        <v>-70004091.381461859</v>
      </c>
      <c r="AW319" s="189">
        <f t="shared" si="155"/>
        <v>-68972978.087857604</v>
      </c>
      <c r="AX319" s="189">
        <f t="shared" si="155"/>
        <v>-67937567.345645428</v>
      </c>
      <c r="AY319" s="189">
        <f t="shared" si="155"/>
        <v>-66900148.819664121</v>
      </c>
      <c r="AZ319" s="189">
        <f t="shared" si="155"/>
        <v>-65862777.092116714</v>
      </c>
      <c r="BA319" s="189">
        <f t="shared" si="155"/>
        <v>-64827293.813630342</v>
      </c>
      <c r="BB319" s="189">
        <f t="shared" si="155"/>
        <v>-63795347.58257556</v>
      </c>
      <c r="BC319" s="189">
        <f t="shared" si="155"/>
        <v>-62768411.819845796</v>
      </c>
      <c r="BD319" s="189">
        <f t="shared" si="155"/>
        <v>-61747800.870081902</v>
      </c>
      <c r="BE319" s="189">
        <f t="shared" si="155"/>
        <v>-60734684.529673815</v>
      </c>
      <c r="BF319" s="189">
        <f t="shared" si="155"/>
        <v>-59730101.175845027</v>
      </c>
      <c r="BG319" s="189">
        <f t="shared" si="155"/>
        <v>-58734969.648939252</v>
      </c>
      <c r="BH319" s="189">
        <f t="shared" si="155"/>
        <v>-57750100.02105093</v>
      </c>
      <c r="BI319" s="189">
        <f t="shared" si="155"/>
        <v>-56776203.367857575</v>
      </c>
      <c r="BJ319" s="189">
        <f t="shared" si="155"/>
        <v>-55813900.64648807</v>
      </c>
      <c r="BK319" s="189">
        <f t="shared" si="155"/>
        <v>-54863730.770155311</v>
      </c>
      <c r="BL319" s="189">
        <f t="shared" si="155"/>
        <v>-53926157.959787846</v>
      </c>
      <c r="BM319" s="189">
        <f t="shared" si="155"/>
        <v>-53001578.443789005</v>
      </c>
      <c r="BN319" s="1521">
        <f t="shared" si="155"/>
        <v>-52090326.569111824</v>
      </c>
    </row>
    <row r="320" spans="1:66" hidden="1" x14ac:dyDescent="0.15">
      <c r="A320" s="1123"/>
      <c r="C320" s="1529"/>
      <c r="D320" s="274"/>
      <c r="E320" s="1675"/>
      <c r="F320" s="1604"/>
      <c r="G320" s="189"/>
      <c r="H320" s="189"/>
      <c r="I320" s="189"/>
      <c r="J320" s="189"/>
      <c r="K320" s="189"/>
      <c r="L320" s="189"/>
      <c r="M320" s="189"/>
      <c r="N320" s="189"/>
      <c r="O320" s="189"/>
      <c r="P320" s="189"/>
      <c r="Q320" s="189"/>
      <c r="R320" s="189"/>
      <c r="S320" s="189"/>
      <c r="T320" s="189"/>
      <c r="U320" s="189"/>
      <c r="V320" s="189"/>
      <c r="W320" s="189"/>
      <c r="X320" s="189"/>
      <c r="Y320" s="189"/>
      <c r="Z320" s="189"/>
      <c r="AA320" s="189"/>
      <c r="AB320" s="189"/>
      <c r="AC320" s="189"/>
      <c r="AD320" s="189"/>
      <c r="AE320" s="189"/>
      <c r="AF320" s="189"/>
      <c r="AG320" s="189"/>
      <c r="AH320" s="189"/>
      <c r="AI320" s="189"/>
      <c r="AJ320" s="189"/>
      <c r="AK320" s="189"/>
      <c r="AL320" s="189"/>
      <c r="AM320" s="189"/>
      <c r="AN320" s="189"/>
      <c r="AO320" s="189"/>
      <c r="AP320" s="189"/>
      <c r="AQ320" s="189"/>
      <c r="AR320" s="189"/>
      <c r="AS320" s="189"/>
      <c r="AT320" s="189"/>
      <c r="AU320" s="189"/>
      <c r="AV320" s="189"/>
      <c r="AW320" s="189"/>
      <c r="AX320" s="189"/>
      <c r="AY320" s="189"/>
      <c r="AZ320" s="189"/>
      <c r="BA320" s="189"/>
      <c r="BB320" s="189"/>
      <c r="BC320" s="189"/>
      <c r="BD320" s="189"/>
      <c r="BE320" s="189"/>
      <c r="BF320" s="189"/>
      <c r="BG320" s="189"/>
      <c r="BH320" s="189"/>
      <c r="BI320" s="189"/>
      <c r="BJ320" s="189"/>
      <c r="BK320" s="189"/>
      <c r="BL320" s="189"/>
      <c r="BM320" s="189"/>
      <c r="BN320" s="1521"/>
    </row>
    <row r="321" spans="1:66" hidden="1" x14ac:dyDescent="0.15">
      <c r="A321" s="1123"/>
      <c r="C321" s="1529"/>
      <c r="D321" s="274"/>
      <c r="E321" s="1675"/>
      <c r="F321" s="1604"/>
      <c r="G321" s="189">
        <f t="shared" ref="G321:BN321" si="156">G223-G288</f>
        <v>1399135191.0092814</v>
      </c>
      <c r="H321" s="189">
        <f t="shared" si="156"/>
        <v>830584163.77462423</v>
      </c>
      <c r="I321" s="189">
        <f t="shared" si="156"/>
        <v>546678226.47427058</v>
      </c>
      <c r="J321" s="189">
        <f t="shared" si="156"/>
        <v>365812103.8454023</v>
      </c>
      <c r="K321" s="189">
        <f t="shared" si="156"/>
        <v>237564519.13901263</v>
      </c>
      <c r="L321" s="189">
        <f t="shared" si="156"/>
        <v>141039346.26447743</v>
      </c>
      <c r="M321" s="189">
        <f t="shared" si="156"/>
        <v>65629151.497123986</v>
      </c>
      <c r="N321" s="189">
        <f t="shared" si="156"/>
        <v>5227400.3729687631</v>
      </c>
      <c r="O321" s="189">
        <f t="shared" si="156"/>
        <v>-43998541.284166783</v>
      </c>
      <c r="P321" s="189">
        <f t="shared" si="156"/>
        <v>-84610965.668623671</v>
      </c>
      <c r="Q321" s="189">
        <f t="shared" si="156"/>
        <v>-118407462.43135716</v>
      </c>
      <c r="R321" s="189">
        <f t="shared" si="156"/>
        <v>-146697907.29692093</v>
      </c>
      <c r="S321" s="189">
        <f t="shared" si="156"/>
        <v>-170466429.45564073</v>
      </c>
      <c r="T321" s="189">
        <f t="shared" si="156"/>
        <v>-190471224.28088376</v>
      </c>
      <c r="U321" s="189">
        <f t="shared" si="156"/>
        <v>-207308778.03560007</v>
      </c>
      <c r="V321" s="189">
        <f t="shared" si="156"/>
        <v>-221456717.22491211</v>
      </c>
      <c r="W321" s="189">
        <f t="shared" si="156"/>
        <v>-233303291.57858565</v>
      </c>
      <c r="X321" s="189">
        <f t="shared" si="156"/>
        <v>-243168206.28019863</v>
      </c>
      <c r="Y321" s="189">
        <f t="shared" si="156"/>
        <v>-251317686.34134686</v>
      </c>
      <c r="Z321" s="189">
        <f t="shared" si="156"/>
        <v>-257975593.99338689</v>
      </c>
      <c r="AA321" s="189">
        <f t="shared" si="156"/>
        <v>-263331782.49981922</v>
      </c>
      <c r="AB321" s="189">
        <f t="shared" si="156"/>
        <v>-267548475.15117884</v>
      </c>
      <c r="AC321" s="189">
        <f t="shared" si="156"/>
        <v>-270765207.11577845</v>
      </c>
      <c r="AD321" s="189">
        <f t="shared" si="156"/>
        <v>-273102704.11923808</v>
      </c>
      <c r="AE321" s="189">
        <f t="shared" si="156"/>
        <v>-274665962.83465749</v>
      </c>
      <c r="AF321" s="189">
        <f t="shared" si="156"/>
        <v>-275546723.71323419</v>
      </c>
      <c r="AG321" s="189">
        <f t="shared" si="156"/>
        <v>-275825475.66821551</v>
      </c>
      <c r="AH321" s="189">
        <f t="shared" si="156"/>
        <v>-275573095.92447644</v>
      </c>
      <c r="AI321" s="189">
        <f t="shared" si="156"/>
        <v>-274852202.56562597</v>
      </c>
      <c r="AJ321" s="189">
        <f t="shared" si="156"/>
        <v>-273718278.6442315</v>
      </c>
      <c r="AK321" s="189">
        <f t="shared" si="156"/>
        <v>-272220613.03205383</v>
      </c>
      <c r="AL321" s="189">
        <f t="shared" si="156"/>
        <v>-270403093.02964067</v>
      </c>
      <c r="AM321" s="189">
        <f t="shared" si="156"/>
        <v>-268304876.13433933</v>
      </c>
      <c r="AN321" s="189">
        <f t="shared" si="156"/>
        <v>-265960962.59029374</v>
      </c>
      <c r="AO321" s="189">
        <f t="shared" si="156"/>
        <v>-263402685.92488045</v>
      </c>
      <c r="AP321" s="189">
        <f t="shared" si="156"/>
        <v>-260658135.26437011</v>
      </c>
      <c r="AQ321" s="189">
        <f t="shared" si="156"/>
        <v>-257752520.56569657</v>
      </c>
      <c r="AR321" s="189">
        <f t="shared" si="156"/>
        <v>-254708489.81726128</v>
      </c>
      <c r="AS321" s="189">
        <f t="shared" si="156"/>
        <v>-251546405.61442649</v>
      </c>
      <c r="AT321" s="189">
        <f t="shared" si="156"/>
        <v>-248284587.20408687</v>
      </c>
      <c r="AU321" s="189">
        <f t="shared" si="156"/>
        <v>-244939523.04204679</v>
      </c>
      <c r="AV321" s="189">
        <f t="shared" si="156"/>
        <v>-241526058.05975321</v>
      </c>
      <c r="AW321" s="189">
        <f t="shared" si="156"/>
        <v>-238057559.1498152</v>
      </c>
      <c r="AX321" s="189">
        <f t="shared" si="156"/>
        <v>-234546061.81926668</v>
      </c>
      <c r="AY321" s="189">
        <f t="shared" si="156"/>
        <v>-231002400.49991637</v>
      </c>
      <c r="AZ321" s="189">
        <f t="shared" si="156"/>
        <v>-227436324.62631422</v>
      </c>
      <c r="BA321" s="189">
        <f t="shared" si="156"/>
        <v>-223856602.2780987</v>
      </c>
      <c r="BB321" s="189">
        <f t="shared" si="156"/>
        <v>-220271112.92242777</v>
      </c>
      <c r="BC321" s="189">
        <f t="shared" si="156"/>
        <v>-216686930.57399669</v>
      </c>
      <c r="BD321" s="189">
        <f t="shared" si="156"/>
        <v>-213110398.50702345</v>
      </c>
      <c r="BE321" s="189">
        <f t="shared" si="156"/>
        <v>-209547196.49924913</v>
      </c>
      <c r="BF321" s="189">
        <f t="shared" si="156"/>
        <v>-206002401.45745075</v>
      </c>
      <c r="BG321" s="189">
        <f t="shared" si="156"/>
        <v>-202480542.16311163</v>
      </c>
      <c r="BH321" s="189">
        <f t="shared" si="156"/>
        <v>-198985648.78241175</v>
      </c>
      <c r="BI321" s="189">
        <f t="shared" si="156"/>
        <v>-195521297.70394802</v>
      </c>
      <c r="BJ321" s="189">
        <f t="shared" si="156"/>
        <v>-192090652.19827697</v>
      </c>
      <c r="BK321" s="189">
        <f t="shared" si="156"/>
        <v>-188696499.33375859</v>
      </c>
      <c r="BL321" s="189">
        <f t="shared" si="156"/>
        <v>-185341283.53168696</v>
      </c>
      <c r="BM321" s="189">
        <f t="shared" si="156"/>
        <v>-182027137.09914297</v>
      </c>
      <c r="BN321" s="1521">
        <f t="shared" si="156"/>
        <v>-178755908.0393059</v>
      </c>
    </row>
    <row r="322" spans="1:66" hidden="1" x14ac:dyDescent="0.15">
      <c r="A322" s="1123"/>
      <c r="C322" s="1529"/>
      <c r="D322" s="274"/>
      <c r="E322" s="1675"/>
      <c r="F322" s="1604"/>
      <c r="G322" s="189">
        <f t="shared" ref="G322:BN322" si="157">G224-G289</f>
        <v>1165910118.1750765</v>
      </c>
      <c r="H322" s="189">
        <f t="shared" si="157"/>
        <v>735009336.83973598</v>
      </c>
      <c r="I322" s="189">
        <f t="shared" si="157"/>
        <v>508338852.17375177</v>
      </c>
      <c r="J322" s="189">
        <f t="shared" si="157"/>
        <v>359029176.0449568</v>
      </c>
      <c r="K322" s="189">
        <f t="shared" si="157"/>
        <v>250430166.64466417</v>
      </c>
      <c r="L322" s="189">
        <f t="shared" si="157"/>
        <v>166948259.93340009</v>
      </c>
      <c r="M322" s="189">
        <f t="shared" si="157"/>
        <v>100505623.43962979</v>
      </c>
      <c r="N322" s="189">
        <f t="shared" si="157"/>
        <v>46373449.651448488</v>
      </c>
      <c r="O322" s="189">
        <f t="shared" si="157"/>
        <v>1540762.4018927813</v>
      </c>
      <c r="P322" s="189">
        <f t="shared" si="157"/>
        <v>-36031175.716782391</v>
      </c>
      <c r="Q322" s="189">
        <f t="shared" si="157"/>
        <v>-67789121.307775915</v>
      </c>
      <c r="R322" s="189">
        <f t="shared" si="157"/>
        <v>-94798387.78246516</v>
      </c>
      <c r="S322" s="189">
        <f t="shared" si="157"/>
        <v>-117867134.49119329</v>
      </c>
      <c r="T322" s="189">
        <f t="shared" si="157"/>
        <v>-137623624.38831335</v>
      </c>
      <c r="U322" s="189">
        <f t="shared" si="157"/>
        <v>-154566330.63875717</v>
      </c>
      <c r="V322" s="189">
        <f t="shared" si="157"/>
        <v>-169097612.31266317</v>
      </c>
      <c r="W322" s="189">
        <f t="shared" si="157"/>
        <v>-181547043.99989864</v>
      </c>
      <c r="X322" s="189">
        <f t="shared" si="157"/>
        <v>-192188006.06690827</v>
      </c>
      <c r="Y322" s="189">
        <f t="shared" si="157"/>
        <v>-201249754.26925704</v>
      </c>
      <c r="Z322" s="189">
        <f t="shared" si="157"/>
        <v>-208926378.24523792</v>
      </c>
      <c r="AA322" s="189">
        <f t="shared" si="157"/>
        <v>-215383569.96496928</v>
      </c>
      <c r="AB322" s="189">
        <f t="shared" si="157"/>
        <v>-220763819.21682087</v>
      </c>
      <c r="AC322" s="189">
        <f t="shared" si="157"/>
        <v>-225190458.83106986</v>
      </c>
      <c r="AD322" s="189">
        <f t="shared" si="157"/>
        <v>-228770855.01025999</v>
      </c>
      <c r="AE322" s="189">
        <f t="shared" si="157"/>
        <v>-231598952.8999725</v>
      </c>
      <c r="AF322" s="189">
        <f t="shared" si="157"/>
        <v>-233757329.34831643</v>
      </c>
      <c r="AG322" s="189">
        <f t="shared" si="157"/>
        <v>-235318864.37036097</v>
      </c>
      <c r="AH322" s="189">
        <f t="shared" si="157"/>
        <v>-236348114.27892333</v>
      </c>
      <c r="AI322" s="189">
        <f t="shared" si="157"/>
        <v>-236902448.97466457</v>
      </c>
      <c r="AJ322" s="189">
        <f t="shared" si="157"/>
        <v>-237033001.01464492</v>
      </c>
      <c r="AK322" s="189">
        <f t="shared" si="157"/>
        <v>-236785463.13298014</v>
      </c>
      <c r="AL322" s="189">
        <f t="shared" si="157"/>
        <v>-236200762.73793498</v>
      </c>
      <c r="AM322" s="189">
        <f t="shared" si="157"/>
        <v>-235315635.77625278</v>
      </c>
      <c r="AN322" s="189">
        <f t="shared" si="157"/>
        <v>-234163117.69222081</v>
      </c>
      <c r="AO322" s="189">
        <f t="shared" si="157"/>
        <v>-232772965.62995589</v>
      </c>
      <c r="AP322" s="189">
        <f t="shared" si="157"/>
        <v>-231172023.25617188</v>
      </c>
      <c r="AQ322" s="189">
        <f t="shared" si="157"/>
        <v>-229384537.41709018</v>
      </c>
      <c r="AR322" s="189">
        <f t="shared" si="157"/>
        <v>-227432434.14078704</v>
      </c>
      <c r="AS322" s="189">
        <f t="shared" si="157"/>
        <v>-225335560.14691105</v>
      </c>
      <c r="AT322" s="189">
        <f t="shared" si="157"/>
        <v>-223111894.9487561</v>
      </c>
      <c r="AU322" s="189">
        <f t="shared" si="157"/>
        <v>-220777737.76749858</v>
      </c>
      <c r="AV322" s="189">
        <f t="shared" si="157"/>
        <v>-218347872.77902743</v>
      </c>
      <c r="AW322" s="189">
        <f t="shared" si="157"/>
        <v>-215835715.64513701</v>
      </c>
      <c r="AX322" s="189">
        <f t="shared" si="157"/>
        <v>-213253443.81587464</v>
      </c>
      <c r="AY322" s="189">
        <f t="shared" si="157"/>
        <v>-210612112.70761752</v>
      </c>
      <c r="AZ322" s="189">
        <f t="shared" si="157"/>
        <v>-207921759.54570219</v>
      </c>
      <c r="BA322" s="189">
        <f t="shared" si="157"/>
        <v>-205191496.39827192</v>
      </c>
      <c r="BB322" s="189">
        <f t="shared" si="157"/>
        <v>-202429593.70941746</v>
      </c>
      <c r="BC322" s="189">
        <f t="shared" si="157"/>
        <v>-199643555.45655912</v>
      </c>
      <c r="BD322" s="189">
        <f t="shared" si="157"/>
        <v>-196840186.90299374</v>
      </c>
      <c r="BE322" s="189">
        <f t="shared" si="157"/>
        <v>-194025655.78644735</v>
      </c>
      <c r="BF322" s="189">
        <f t="shared" si="157"/>
        <v>-191205547.67419434</v>
      </c>
      <c r="BG322" s="189">
        <f t="shared" si="157"/>
        <v>-188384916.12146431</v>
      </c>
      <c r="BH322" s="189">
        <f t="shared" si="157"/>
        <v>-185568328.18972296</v>
      </c>
      <c r="BI322" s="189">
        <f t="shared" si="157"/>
        <v>-182759905.8127501</v>
      </c>
      <c r="BJ322" s="189">
        <f t="shared" si="157"/>
        <v>-179963363.43942589</v>
      </c>
      <c r="BK322" s="189">
        <f t="shared" si="157"/>
        <v>-177182042.33122605</v>
      </c>
      <c r="BL322" s="189">
        <f t="shared" si="157"/>
        <v>-174418941.84841341</v>
      </c>
      <c r="BM322" s="189">
        <f t="shared" si="157"/>
        <v>-171676748.02072519</v>
      </c>
      <c r="BN322" s="1521">
        <f t="shared" si="157"/>
        <v>-168957859.665131</v>
      </c>
    </row>
    <row r="323" spans="1:66" hidden="1" x14ac:dyDescent="0.15">
      <c r="A323" s="1123"/>
      <c r="C323" s="1529"/>
      <c r="D323" s="274"/>
      <c r="E323" s="1675"/>
      <c r="F323" s="1604"/>
      <c r="G323" s="189">
        <f t="shared" ref="G323:BN323" si="158">G225-G290</f>
        <v>885672577.57631791</v>
      </c>
      <c r="H323" s="189">
        <f t="shared" si="158"/>
        <v>594232022.14923</v>
      </c>
      <c r="I323" s="189">
        <f t="shared" si="158"/>
        <v>432919411.88160503</v>
      </c>
      <c r="J323" s="189">
        <f t="shared" si="158"/>
        <v>323078746.86768293</v>
      </c>
      <c r="K323" s="189">
        <f t="shared" si="158"/>
        <v>241123660.87720037</v>
      </c>
      <c r="L323" s="189">
        <f t="shared" si="158"/>
        <v>176765744.49611354</v>
      </c>
      <c r="M323" s="189">
        <f t="shared" si="158"/>
        <v>124571401.46323514</v>
      </c>
      <c r="N323" s="189">
        <f t="shared" si="158"/>
        <v>81308323.485845923</v>
      </c>
      <c r="O323" s="189">
        <f t="shared" si="158"/>
        <v>44889641.180784822</v>
      </c>
      <c r="P323" s="189">
        <f t="shared" si="158"/>
        <v>13884803.033711791</v>
      </c>
      <c r="Q323" s="189">
        <f t="shared" si="158"/>
        <v>-12732756.735327959</v>
      </c>
      <c r="R323" s="189">
        <f t="shared" si="158"/>
        <v>-35726740.642359138</v>
      </c>
      <c r="S323" s="189">
        <f t="shared" si="158"/>
        <v>-55682052.047412634</v>
      </c>
      <c r="T323" s="189">
        <f t="shared" si="158"/>
        <v>-73057477.806602955</v>
      </c>
      <c r="U323" s="189">
        <f t="shared" si="158"/>
        <v>-88220113.570623517</v>
      </c>
      <c r="V323" s="189">
        <f t="shared" si="158"/>
        <v>-101468661.65752888</v>
      </c>
      <c r="W323" s="189">
        <f t="shared" si="158"/>
        <v>-113049676.2311517</v>
      </c>
      <c r="X323" s="189">
        <f t="shared" si="158"/>
        <v>-123169186.31458521</v>
      </c>
      <c r="Y323" s="189">
        <f t="shared" si="158"/>
        <v>-132001200.59088385</v>
      </c>
      <c r="Z323" s="189">
        <f t="shared" si="158"/>
        <v>-139694054.68417668</v>
      </c>
      <c r="AA323" s="189">
        <f t="shared" si="158"/>
        <v>-146375231.93949383</v>
      </c>
      <c r="AB323" s="189">
        <f t="shared" si="158"/>
        <v>-152155082.51618236</v>
      </c>
      <c r="AC323" s="189">
        <f t="shared" si="158"/>
        <v>-157129733.13472748</v>
      </c>
      <c r="AD323" s="189">
        <f t="shared" si="158"/>
        <v>-161383392.65082997</v>
      </c>
      <c r="AE323" s="189">
        <f t="shared" si="158"/>
        <v>-164990200.03337067</v>
      </c>
      <c r="AF323" s="189">
        <f t="shared" si="158"/>
        <v>-168015721.16029388</v>
      </c>
      <c r="AG323" s="189">
        <f t="shared" si="158"/>
        <v>-170518172.83024371</v>
      </c>
      <c r="AH323" s="189">
        <f t="shared" si="158"/>
        <v>-172549432.52837235</v>
      </c>
      <c r="AI323" s="189">
        <f t="shared" si="158"/>
        <v>-174155878.19873852</v>
      </c>
      <c r="AJ323" s="189">
        <f t="shared" si="158"/>
        <v>-175379091.85899585</v>
      </c>
      <c r="AK323" s="189">
        <f t="shared" si="158"/>
        <v>-176256453.20236135</v>
      </c>
      <c r="AL323" s="189">
        <f t="shared" si="158"/>
        <v>-176821643.58757061</v>
      </c>
      <c r="AM323" s="189">
        <f t="shared" si="158"/>
        <v>-177105076.48093295</v>
      </c>
      <c r="AN323" s="189">
        <f t="shared" si="158"/>
        <v>-177134267.10762721</v>
      </c>
      <c r="AO323" s="189">
        <f t="shared" si="158"/>
        <v>-176934151.5240739</v>
      </c>
      <c r="AP323" s="189">
        <f t="shared" si="158"/>
        <v>-176527363.34680635</v>
      </c>
      <c r="AQ323" s="189">
        <f t="shared" si="158"/>
        <v>-175934474.82605553</v>
      </c>
      <c r="AR323" s="189">
        <f t="shared" si="158"/>
        <v>-175174207.73162013</v>
      </c>
      <c r="AS323" s="189">
        <f t="shared" si="158"/>
        <v>-174263618.54858226</v>
      </c>
      <c r="AT323" s="189">
        <f t="shared" si="158"/>
        <v>-173218261.70427006</v>
      </c>
      <c r="AU323" s="189">
        <f t="shared" si="158"/>
        <v>-172052333.92282695</v>
      </c>
      <c r="AV323" s="189">
        <f t="shared" si="158"/>
        <v>-170778802.29721957</v>
      </c>
      <c r="AW323" s="189">
        <f t="shared" si="158"/>
        <v>-169409518.25573158</v>
      </c>
      <c r="AX323" s="189">
        <f t="shared" si="158"/>
        <v>-167955319.26165378</v>
      </c>
      <c r="AY323" s="189">
        <f t="shared" si="158"/>
        <v>-166426119.80614036</v>
      </c>
      <c r="AZ323" s="189">
        <f t="shared" si="158"/>
        <v>-164830993.0234201</v>
      </c>
      <c r="BA323" s="189">
        <f t="shared" si="158"/>
        <v>-163178244.06550837</v>
      </c>
      <c r="BB323" s="189">
        <f t="shared" si="158"/>
        <v>-161475476.21310657</v>
      </c>
      <c r="BC323" s="189">
        <f t="shared" si="158"/>
        <v>-159729650.56463283</v>
      </c>
      <c r="BD323" s="189">
        <f t="shared" si="158"/>
        <v>-157947140.03180146</v>
      </c>
      <c r="BE323" s="189">
        <f t="shared" si="158"/>
        <v>-156133778.27404046</v>
      </c>
      <c r="BF323" s="189">
        <f t="shared" si="158"/>
        <v>-154294904.12241393</v>
      </c>
      <c r="BG323" s="189">
        <f t="shared" si="158"/>
        <v>-152435401.97409213</v>
      </c>
      <c r="BH323" s="189">
        <f t="shared" si="158"/>
        <v>-150559738.57885718</v>
      </c>
      <c r="BI323" s="189">
        <f t="shared" si="158"/>
        <v>-148671996.5879879</v>
      </c>
      <c r="BJ323" s="189">
        <f t="shared" si="158"/>
        <v>-146775905.19181806</v>
      </c>
      <c r="BK323" s="189">
        <f t="shared" si="158"/>
        <v>-144874868.13421041</v>
      </c>
      <c r="BL323" s="189">
        <f t="shared" si="158"/>
        <v>-142971989.3592028</v>
      </c>
      <c r="BM323" s="189">
        <f t="shared" si="158"/>
        <v>-141070096.51641351</v>
      </c>
      <c r="BN323" s="1521">
        <f t="shared" si="158"/>
        <v>-139171762.52681005</v>
      </c>
    </row>
    <row r="324" spans="1:66" hidden="1" x14ac:dyDescent="0.15">
      <c r="A324" s="1123"/>
      <c r="C324" s="1529"/>
      <c r="D324" s="274"/>
      <c r="E324" s="1675"/>
      <c r="F324" s="1604"/>
      <c r="G324" s="189"/>
      <c r="H324" s="189"/>
      <c r="I324" s="189"/>
      <c r="J324" s="189"/>
      <c r="K324" s="189"/>
      <c r="L324" s="189"/>
      <c r="M324" s="189"/>
      <c r="N324" s="189"/>
      <c r="O324" s="189"/>
      <c r="P324" s="189"/>
      <c r="Q324" s="189"/>
      <c r="R324" s="189"/>
      <c r="S324" s="189"/>
      <c r="T324" s="189"/>
      <c r="U324" s="189"/>
      <c r="V324" s="189"/>
      <c r="W324" s="189"/>
      <c r="X324" s="189"/>
      <c r="Y324" s="189"/>
      <c r="Z324" s="189"/>
      <c r="AA324" s="189"/>
      <c r="AB324" s="189"/>
      <c r="AC324" s="189"/>
      <c r="AD324" s="189"/>
      <c r="AE324" s="189"/>
      <c r="AF324" s="189"/>
      <c r="AG324" s="189"/>
      <c r="AH324" s="189"/>
      <c r="AI324" s="189"/>
      <c r="AJ324" s="189"/>
      <c r="AK324" s="189"/>
      <c r="AL324" s="189"/>
      <c r="AM324" s="189"/>
      <c r="AN324" s="189"/>
      <c r="AO324" s="189"/>
      <c r="AP324" s="189"/>
      <c r="AQ324" s="189"/>
      <c r="AR324" s="189"/>
      <c r="AS324" s="189"/>
      <c r="AT324" s="189"/>
      <c r="AU324" s="189"/>
      <c r="AV324" s="189"/>
      <c r="AW324" s="189"/>
      <c r="AX324" s="189"/>
      <c r="AY324" s="189"/>
      <c r="AZ324" s="189"/>
      <c r="BA324" s="189"/>
      <c r="BB324" s="189"/>
      <c r="BC324" s="189"/>
      <c r="BD324" s="189"/>
      <c r="BE324" s="189"/>
      <c r="BF324" s="189"/>
      <c r="BG324" s="189"/>
      <c r="BH324" s="189"/>
      <c r="BI324" s="189"/>
      <c r="BJ324" s="189"/>
      <c r="BK324" s="189"/>
      <c r="BL324" s="189"/>
      <c r="BM324" s="189"/>
      <c r="BN324" s="1521"/>
    </row>
    <row r="325" spans="1:66" hidden="1" x14ac:dyDescent="0.15">
      <c r="A325" s="1123"/>
      <c r="C325" s="1529"/>
      <c r="D325" s="274"/>
      <c r="E325" s="1675"/>
      <c r="F325" s="1604"/>
      <c r="G325" s="189">
        <f t="shared" ref="G325:BN325" si="159">G227-G292</f>
        <v>381694453.4497906</v>
      </c>
      <c r="H325" s="189">
        <f t="shared" si="159"/>
        <v>202476194.28221375</v>
      </c>
      <c r="I325" s="189">
        <f t="shared" si="159"/>
        <v>114149887.1475265</v>
      </c>
      <c r="J325" s="189">
        <f t="shared" si="159"/>
        <v>58667671.979360759</v>
      </c>
      <c r="K325" s="189">
        <f t="shared" si="159"/>
        <v>19915574.986856401</v>
      </c>
      <c r="L325" s="189">
        <f t="shared" si="159"/>
        <v>-8782561.952696085</v>
      </c>
      <c r="M325" s="189">
        <f t="shared" si="159"/>
        <v>-30814166.049250543</v>
      </c>
      <c r="N325" s="189">
        <f t="shared" si="159"/>
        <v>-48128043.535010099</v>
      </c>
      <c r="O325" s="189">
        <f t="shared" si="159"/>
        <v>-61946253.039936483</v>
      </c>
      <c r="P325" s="189">
        <f t="shared" si="159"/>
        <v>-73084896.413913846</v>
      </c>
      <c r="Q325" s="189">
        <f t="shared" si="159"/>
        <v>-82115745.92242676</v>
      </c>
      <c r="R325" s="189">
        <f t="shared" si="159"/>
        <v>-89454781.526011646</v>
      </c>
      <c r="S325" s="189">
        <f t="shared" si="159"/>
        <v>-95413960.859934926</v>
      </c>
      <c r="T325" s="189">
        <f t="shared" si="159"/>
        <v>-100233121.12953919</v>
      </c>
      <c r="U325" s="189">
        <f t="shared" si="159"/>
        <v>-104100505.16492742</v>
      </c>
      <c r="V325" s="189">
        <f t="shared" si="159"/>
        <v>-107166454.82012665</v>
      </c>
      <c r="W325" s="189">
        <f t="shared" si="159"/>
        <v>-109552831.84766757</v>
      </c>
      <c r="X325" s="189">
        <f t="shared" si="159"/>
        <v>-111359673.62823606</v>
      </c>
      <c r="Y325" s="189">
        <f t="shared" si="159"/>
        <v>-112670005.29192328</v>
      </c>
      <c r="Z325" s="189">
        <f t="shared" si="159"/>
        <v>-113553390.28262186</v>
      </c>
      <c r="AA325" s="189">
        <f t="shared" si="159"/>
        <v>-114068597.64504552</v>
      </c>
      <c r="AB325" s="189">
        <f t="shared" si="159"/>
        <v>-114265638.16376555</v>
      </c>
      <c r="AC325" s="189">
        <f t="shared" si="159"/>
        <v>-114187341.22135127</v>
      </c>
      <c r="AD325" s="189">
        <f t="shared" si="159"/>
        <v>-113870591.9147172</v>
      </c>
      <c r="AE325" s="189">
        <f t="shared" si="159"/>
        <v>-113347313.09709442</v>
      </c>
      <c r="AF325" s="189">
        <f t="shared" si="159"/>
        <v>-112645253.30990243</v>
      </c>
      <c r="AG325" s="189">
        <f t="shared" si="159"/>
        <v>-111788625.16508639</v>
      </c>
      <c r="AH325" s="189">
        <f t="shared" si="159"/>
        <v>-110798627.19878471</v>
      </c>
      <c r="AI325" s="189">
        <f t="shared" si="159"/>
        <v>-109693873.97642326</v>
      </c>
      <c r="AJ325" s="189">
        <f t="shared" si="159"/>
        <v>-108490753.26263952</v>
      </c>
      <c r="AK325" s="189">
        <f t="shared" si="159"/>
        <v>-107203724.69386017</v>
      </c>
      <c r="AL325" s="189">
        <f t="shared" si="159"/>
        <v>-105845571.1445533</v>
      </c>
      <c r="AM325" s="189">
        <f t="shared" si="159"/>
        <v>-104427611.54240358</v>
      </c>
      <c r="AN325" s="189">
        <f t="shared" si="159"/>
        <v>-102959882.0415982</v>
      </c>
      <c r="AO325" s="189">
        <f t="shared" si="159"/>
        <v>-101451291.05092239</v>
      </c>
      <c r="AP325" s="189">
        <f t="shared" si="159"/>
        <v>-99909752.522899032</v>
      </c>
      <c r="AQ325" s="189">
        <f t="shared" si="159"/>
        <v>-98342301.061338067</v>
      </c>
      <c r="AR325" s="189">
        <f t="shared" si="159"/>
        <v>-96755191.73860538</v>
      </c>
      <c r="AS325" s="189">
        <f t="shared" si="159"/>
        <v>-95153986.987454057</v>
      </c>
      <c r="AT325" s="189">
        <f t="shared" si="159"/>
        <v>-93543632.51320219</v>
      </c>
      <c r="AU325" s="189">
        <f t="shared" si="159"/>
        <v>-91928523.836271763</v>
      </c>
      <c r="AV325" s="189">
        <f t="shared" si="159"/>
        <v>-90312564.804391265</v>
      </c>
      <c r="AW325" s="189">
        <f t="shared" si="159"/>
        <v>-88699219.194196224</v>
      </c>
      <c r="AX325" s="189">
        <f t="shared" si="159"/>
        <v>-87091556.342888832</v>
      </c>
      <c r="AY325" s="189">
        <f t="shared" si="159"/>
        <v>-85492291.603771806</v>
      </c>
      <c r="AZ325" s="189">
        <f t="shared" si="159"/>
        <v>-83903822.298455</v>
      </c>
      <c r="BA325" s="189">
        <f t="shared" si="159"/>
        <v>-82328259.738307834</v>
      </c>
      <c r="BB325" s="189">
        <f t="shared" si="159"/>
        <v>-80767457.804350138</v>
      </c>
      <c r="BC325" s="189">
        <f t="shared" si="159"/>
        <v>-79223038.505084991</v>
      </c>
      <c r="BD325" s="189">
        <f t="shared" si="159"/>
        <v>-77696414.873311758</v>
      </c>
      <c r="BE325" s="189">
        <f t="shared" si="159"/>
        <v>-76188811.513676524</v>
      </c>
      <c r="BF325" s="189">
        <f t="shared" si="159"/>
        <v>-74701283.071049571</v>
      </c>
      <c r="BG325" s="189">
        <f t="shared" si="159"/>
        <v>-73234730.854440808</v>
      </c>
      <c r="BH325" s="189">
        <f t="shared" si="159"/>
        <v>-71789917.82101047</v>
      </c>
      <c r="BI325" s="189">
        <f t="shared" si="159"/>
        <v>-70367482.098980546</v>
      </c>
      <c r="BJ325" s="189">
        <f t="shared" si="159"/>
        <v>-68967949.2061342</v>
      </c>
      <c r="BK325" s="189">
        <f t="shared" si="159"/>
        <v>-67591743.101589441</v>
      </c>
      <c r="BL325" s="189">
        <f t="shared" si="159"/>
        <v>-66239196.192120314</v>
      </c>
      <c r="BM325" s="189">
        <f t="shared" si="159"/>
        <v>-64910558.400092244</v>
      </c>
      <c r="BN325" s="1521">
        <f t="shared" si="159"/>
        <v>-63606005.387766957</v>
      </c>
    </row>
    <row r="326" spans="1:66" hidden="1" x14ac:dyDescent="0.15">
      <c r="A326" s="1123"/>
      <c r="C326" s="1529"/>
      <c r="D326" s="274"/>
      <c r="E326" s="1675"/>
      <c r="F326" s="1604"/>
      <c r="G326" s="189">
        <f t="shared" ref="G326:BN326" si="160">G228-G293</f>
        <v>307142165.21048081</v>
      </c>
      <c r="H326" s="189">
        <f t="shared" si="160"/>
        <v>171924924.81755733</v>
      </c>
      <c r="I326" s="189">
        <f t="shared" si="160"/>
        <v>101894394.84975427</v>
      </c>
      <c r="J326" s="189">
        <f t="shared" si="160"/>
        <v>56499454.032893717</v>
      </c>
      <c r="K326" s="189">
        <f t="shared" si="160"/>
        <v>24028183.676697254</v>
      </c>
      <c r="L326" s="189">
        <f t="shared" si="160"/>
        <v>-500567.32690352201</v>
      </c>
      <c r="M326" s="189">
        <f t="shared" si="160"/>
        <v>-19665618.607800007</v>
      </c>
      <c r="N326" s="189">
        <f t="shared" si="160"/>
        <v>-34975374.791290641</v>
      </c>
      <c r="O326" s="189">
        <f t="shared" si="160"/>
        <v>-47389244.853110433</v>
      </c>
      <c r="P326" s="189">
        <f t="shared" si="160"/>
        <v>-57555972.104521692</v>
      </c>
      <c r="Q326" s="189">
        <f t="shared" si="160"/>
        <v>-65935182.178649366</v>
      </c>
      <c r="R326" s="189">
        <f t="shared" si="160"/>
        <v>-72864678.706860542</v>
      </c>
      <c r="S326" s="189">
        <f t="shared" si="160"/>
        <v>-78600169.136256754</v>
      </c>
      <c r="T326" s="189">
        <f t="shared" si="160"/>
        <v>-83339956.719435155</v>
      </c>
      <c r="U326" s="189">
        <f t="shared" si="160"/>
        <v>-87240953.603885174</v>
      </c>
      <c r="V326" s="189">
        <f t="shared" si="160"/>
        <v>-90429441.796894729</v>
      </c>
      <c r="W326" s="189">
        <f t="shared" si="160"/>
        <v>-93008527.066104233</v>
      </c>
      <c r="X326" s="189">
        <f t="shared" si="160"/>
        <v>-95063438.688261032</v>
      </c>
      <c r="Y326" s="189">
        <f t="shared" si="160"/>
        <v>-96665384.270588338</v>
      </c>
      <c r="Z326" s="189">
        <f t="shared" si="160"/>
        <v>-97874410.205863059</v>
      </c>
      <c r="AA326" s="189">
        <f t="shared" si="160"/>
        <v>-98741562.185187459</v>
      </c>
      <c r="AB326" s="189">
        <f t="shared" si="160"/>
        <v>-99310543.018936396</v>
      </c>
      <c r="AC326" s="189">
        <f t="shared" si="160"/>
        <v>-99619002.880769014</v>
      </c>
      <c r="AD326" s="189">
        <f t="shared" si="160"/>
        <v>-99699556.38757354</v>
      </c>
      <c r="AE326" s="189">
        <f t="shared" si="160"/>
        <v>-99580593.682075322</v>
      </c>
      <c r="AF326" s="189">
        <f t="shared" si="160"/>
        <v>-99286934.085560977</v>
      </c>
      <c r="AG326" s="189">
        <f t="shared" si="160"/>
        <v>-98840357.963891745</v>
      </c>
      <c r="AH326" s="189">
        <f t="shared" si="160"/>
        <v>-98260043.322342694</v>
      </c>
      <c r="AI326" s="189">
        <f t="shared" si="160"/>
        <v>-97562927.102047443</v>
      </c>
      <c r="AJ326" s="189">
        <f t="shared" si="160"/>
        <v>-96764006.396429598</v>
      </c>
      <c r="AK326" s="189">
        <f t="shared" si="160"/>
        <v>-95876591.307318568</v>
      </c>
      <c r="AL326" s="189">
        <f t="shared" si="160"/>
        <v>-94912518.555580854</v>
      </c>
      <c r="AM326" s="189">
        <f t="shared" si="160"/>
        <v>-93882333.000587881</v>
      </c>
      <c r="AN326" s="189">
        <f t="shared" si="160"/>
        <v>-92795442.732299685</v>
      </c>
      <c r="AO326" s="189">
        <f t="shared" si="160"/>
        <v>-91660252.255792618</v>
      </c>
      <c r="AP326" s="189">
        <f t="shared" si="160"/>
        <v>-90484277.402329743</v>
      </c>
      <c r="AQ326" s="189">
        <f t="shared" si="160"/>
        <v>-89274244.909561396</v>
      </c>
      <c r="AR326" s="189">
        <f t="shared" si="160"/>
        <v>-88036179.069373369</v>
      </c>
      <c r="AS326" s="189">
        <f t="shared" si="160"/>
        <v>-86775477.410658479</v>
      </c>
      <c r="AT326" s="189">
        <f t="shared" si="160"/>
        <v>-85496977.040130734</v>
      </c>
      <c r="AU326" s="189">
        <f t="shared" si="160"/>
        <v>-84205012.987826586</v>
      </c>
      <c r="AV326" s="189">
        <f t="shared" si="160"/>
        <v>-82903469.68046701</v>
      </c>
      <c r="AW326" s="189">
        <f t="shared" si="160"/>
        <v>-81595826.484153867</v>
      </c>
      <c r="AX326" s="189">
        <f t="shared" si="160"/>
        <v>-80285198.109326005</v>
      </c>
      <c r="AY326" s="189">
        <f t="shared" si="160"/>
        <v>-78974370.548797846</v>
      </c>
      <c r="AZ326" s="189">
        <f t="shared" si="160"/>
        <v>-77665833.118840575</v>
      </c>
      <c r="BA326" s="189">
        <f t="shared" si="160"/>
        <v>-76361807.089542627</v>
      </c>
      <c r="BB326" s="189">
        <f t="shared" si="160"/>
        <v>-75064271.320874929</v>
      </c>
      <c r="BC326" s="189">
        <f t="shared" si="160"/>
        <v>-73774985.26241684</v>
      </c>
      <c r="BD326" s="189">
        <f t="shared" si="160"/>
        <v>-72495509.625527978</v>
      </c>
      <c r="BE326" s="189">
        <f t="shared" si="160"/>
        <v>-71227224.99522531</v>
      </c>
      <c r="BF326" s="189">
        <f t="shared" si="160"/>
        <v>-69971348.613837719</v>
      </c>
      <c r="BG326" s="189">
        <f t="shared" si="160"/>
        <v>-68728949.538563609</v>
      </c>
      <c r="BH326" s="189">
        <f t="shared" si="160"/>
        <v>-67500962.349501371</v>
      </c>
      <c r="BI326" s="189">
        <f t="shared" si="160"/>
        <v>-66288199.562819958</v>
      </c>
      <c r="BJ326" s="189">
        <f t="shared" si="160"/>
        <v>-65091362.884928823</v>
      </c>
      <c r="BK326" s="189">
        <f t="shared" si="160"/>
        <v>-63911053.427275658</v>
      </c>
      <c r="BL326" s="189">
        <f t="shared" si="160"/>
        <v>-62747780.987381339</v>
      </c>
      <c r="BM326" s="189">
        <f t="shared" si="160"/>
        <v>-61601972.48955512</v>
      </c>
      <c r="BN326" s="1521">
        <f t="shared" si="160"/>
        <v>-60473979.66815877</v>
      </c>
    </row>
    <row r="327" spans="1:66" hidden="1" x14ac:dyDescent="0.15">
      <c r="A327" s="1123"/>
      <c r="C327" s="1529"/>
      <c r="D327" s="274"/>
      <c r="E327" s="1675"/>
      <c r="F327" s="1604"/>
      <c r="G327" s="189">
        <f t="shared" ref="G327:BN327" si="161">G229-G294</f>
        <v>217561959.92506567</v>
      </c>
      <c r="H327" s="189">
        <f t="shared" si="161"/>
        <v>126924313.11307082</v>
      </c>
      <c r="I327" s="189">
        <f t="shared" si="161"/>
        <v>77785958.380298793</v>
      </c>
      <c r="J327" s="189">
        <f t="shared" si="161"/>
        <v>45007607.441183984</v>
      </c>
      <c r="K327" s="189">
        <f t="shared" si="161"/>
        <v>21053283.542482495</v>
      </c>
      <c r="L327" s="189">
        <f t="shared" si="161"/>
        <v>2637671.3281860352</v>
      </c>
      <c r="M327" s="189">
        <f t="shared" si="161"/>
        <v>-11972797.256664515</v>
      </c>
      <c r="N327" s="189">
        <f t="shared" si="161"/>
        <v>-23808158.710893512</v>
      </c>
      <c r="O327" s="189">
        <f t="shared" si="161"/>
        <v>-33532423.773361862</v>
      </c>
      <c r="P327" s="189">
        <f t="shared" si="161"/>
        <v>-41599924.196244061</v>
      </c>
      <c r="Q327" s="189">
        <f t="shared" si="161"/>
        <v>-48335968.204208672</v>
      </c>
      <c r="R327" s="189">
        <f t="shared" si="161"/>
        <v>-53981947.056946456</v>
      </c>
      <c r="S327" s="189">
        <f t="shared" si="161"/>
        <v>-58722202.611492634</v>
      </c>
      <c r="T327" s="189">
        <f t="shared" si="161"/>
        <v>-62700863.709555447</v>
      </c>
      <c r="U327" s="189">
        <f t="shared" si="161"/>
        <v>-66032846.609456241</v>
      </c>
      <c r="V327" s="189">
        <f t="shared" si="161"/>
        <v>-68811298.596022964</v>
      </c>
      <c r="W327" s="189">
        <f t="shared" si="161"/>
        <v>-71112787.283615947</v>
      </c>
      <c r="X327" s="189">
        <f t="shared" si="161"/>
        <v>-73001012.545210838</v>
      </c>
      <c r="Y327" s="189">
        <f t="shared" si="161"/>
        <v>-74529521.812715411</v>
      </c>
      <c r="Z327" s="189">
        <f t="shared" si="161"/>
        <v>-75743735.836771667</v>
      </c>
      <c r="AA327" s="189">
        <f t="shared" si="161"/>
        <v>-76682486.611232281</v>
      </c>
      <c r="AB327" s="189">
        <f t="shared" si="161"/>
        <v>-77379203.253091395</v>
      </c>
      <c r="AC327" s="189">
        <f t="shared" si="161"/>
        <v>-77862839.282109439</v>
      </c>
      <c r="AD327" s="189">
        <f t="shared" si="161"/>
        <v>-78158606.881226063</v>
      </c>
      <c r="AE327" s="189">
        <f t="shared" si="161"/>
        <v>-78288564.987965107</v>
      </c>
      <c r="AF327" s="189">
        <f t="shared" si="161"/>
        <v>-78272095.228877008</v>
      </c>
      <c r="AG327" s="189">
        <f t="shared" si="161"/>
        <v>-78126290.753632128</v>
      </c>
      <c r="AH327" s="189">
        <f t="shared" si="161"/>
        <v>-77866276.677295029</v>
      </c>
      <c r="AI327" s="189">
        <f t="shared" si="161"/>
        <v>-77505476.272819877</v>
      </c>
      <c r="AJ327" s="189">
        <f t="shared" si="161"/>
        <v>-77055833.726162493</v>
      </c>
      <c r="AK327" s="189">
        <f t="shared" si="161"/>
        <v>-76528001.808129489</v>
      </c>
      <c r="AL327" s="189">
        <f t="shared" si="161"/>
        <v>-75931500.981019914</v>
      </c>
      <c r="AM327" s="189">
        <f t="shared" si="161"/>
        <v>-75274855.071998358</v>
      </c>
      <c r="AN327" s="189">
        <f t="shared" si="161"/>
        <v>-74565707.588164687</v>
      </c>
      <c r="AO327" s="189">
        <f t="shared" si="161"/>
        <v>-73810921.934767187</v>
      </c>
      <c r="AP327" s="189">
        <f t="shared" si="161"/>
        <v>-73016668.166344464</v>
      </c>
      <c r="AQ327" s="189">
        <f t="shared" si="161"/>
        <v>-72188498.406102538</v>
      </c>
      <c r="AR327" s="189">
        <f t="shared" si="161"/>
        <v>-71331412.678750873</v>
      </c>
      <c r="AS327" s="189">
        <f t="shared" si="161"/>
        <v>-70449916.592047453</v>
      </c>
      <c r="AT327" s="189">
        <f t="shared" si="161"/>
        <v>-69548072.05428648</v>
      </c>
      <c r="AU327" s="189">
        <f t="shared" si="161"/>
        <v>-68629542.015256226</v>
      </c>
      <c r="AV327" s="189">
        <f t="shared" si="161"/>
        <v>-67697630.056367755</v>
      </c>
      <c r="AW327" s="189">
        <f t="shared" si="161"/>
        <v>-66755315.52377969</v>
      </c>
      <c r="AX327" s="189">
        <f t="shared" si="161"/>
        <v>-65805284.790284574</v>
      </c>
      <c r="AY327" s="189">
        <f t="shared" si="161"/>
        <v>-64849959.142684579</v>
      </c>
      <c r="AZ327" s="189">
        <f t="shared" si="161"/>
        <v>-63891519.717700958</v>
      </c>
      <c r="BA327" s="189">
        <f t="shared" si="161"/>
        <v>-62931929.848129511</v>
      </c>
      <c r="BB327" s="189">
        <f t="shared" si="161"/>
        <v>-61972955.129746556</v>
      </c>
      <c r="BC327" s="189">
        <f t="shared" si="161"/>
        <v>-61016181.476450741</v>
      </c>
      <c r="BD327" s="189">
        <f t="shared" si="161"/>
        <v>-60063031.394907534</v>
      </c>
      <c r="BE327" s="189">
        <f t="shared" si="161"/>
        <v>-59114778.679293633</v>
      </c>
      <c r="BF327" s="189">
        <f t="shared" si="161"/>
        <v>-58172561.700704575</v>
      </c>
      <c r="BG327" s="189">
        <f t="shared" si="161"/>
        <v>-57237395.443591654</v>
      </c>
      <c r="BH327" s="189">
        <f t="shared" si="161"/>
        <v>-56310182.42260921</v>
      </c>
      <c r="BI327" s="189">
        <f t="shared" si="161"/>
        <v>-55391722.596955776</v>
      </c>
      <c r="BJ327" s="189">
        <f t="shared" si="161"/>
        <v>-54482722.385266006</v>
      </c>
      <c r="BK327" s="189">
        <f t="shared" si="161"/>
        <v>-53583802.871990383</v>
      </c>
      <c r="BL327" s="189">
        <f t="shared" si="161"/>
        <v>-52695507.285702169</v>
      </c>
      <c r="BM327" s="189">
        <f t="shared" si="161"/>
        <v>-51818307.820655763</v>
      </c>
      <c r="BN327" s="1521">
        <f t="shared" si="161"/>
        <v>-50952611.864969134</v>
      </c>
    </row>
    <row r="328" spans="1:66" hidden="1" x14ac:dyDescent="0.15">
      <c r="A328" s="1123"/>
      <c r="C328" s="1529"/>
      <c r="D328" s="274"/>
      <c r="E328" s="1675"/>
      <c r="F328" s="1604"/>
      <c r="G328" s="189"/>
      <c r="H328" s="189"/>
      <c r="I328" s="189"/>
      <c r="J328" s="189"/>
      <c r="K328" s="189"/>
      <c r="L328" s="189"/>
      <c r="M328" s="189"/>
      <c r="N328" s="189"/>
      <c r="O328" s="189"/>
      <c r="P328" s="189"/>
      <c r="Q328" s="189"/>
      <c r="R328" s="189"/>
      <c r="S328" s="189"/>
      <c r="T328" s="189"/>
      <c r="U328" s="189"/>
      <c r="V328" s="189"/>
      <c r="W328" s="189"/>
      <c r="X328" s="189"/>
      <c r="Y328" s="189"/>
      <c r="Z328" s="189"/>
      <c r="AA328" s="189"/>
      <c r="AB328" s="189"/>
      <c r="AC328" s="189"/>
      <c r="AD328" s="189"/>
      <c r="AE328" s="189"/>
      <c r="AF328" s="189"/>
      <c r="AG328" s="189"/>
      <c r="AH328" s="189"/>
      <c r="AI328" s="189"/>
      <c r="AJ328" s="189"/>
      <c r="AK328" s="189"/>
      <c r="AL328" s="189"/>
      <c r="AM328" s="189"/>
      <c r="AN328" s="189"/>
      <c r="AO328" s="189"/>
      <c r="AP328" s="189"/>
      <c r="AQ328" s="189"/>
      <c r="AR328" s="189"/>
      <c r="AS328" s="189"/>
      <c r="AT328" s="189"/>
      <c r="AU328" s="189"/>
      <c r="AV328" s="189"/>
      <c r="AW328" s="189"/>
      <c r="AX328" s="189"/>
      <c r="AY328" s="189"/>
      <c r="AZ328" s="189"/>
      <c r="BA328" s="189"/>
      <c r="BB328" s="189"/>
      <c r="BC328" s="189"/>
      <c r="BD328" s="189"/>
      <c r="BE328" s="189"/>
      <c r="BF328" s="189"/>
      <c r="BG328" s="189"/>
      <c r="BH328" s="189"/>
      <c r="BI328" s="189"/>
      <c r="BJ328" s="189"/>
      <c r="BK328" s="189"/>
      <c r="BL328" s="189"/>
      <c r="BM328" s="189"/>
      <c r="BN328" s="1521"/>
    </row>
    <row r="329" spans="1:66" hidden="1" x14ac:dyDescent="0.15">
      <c r="A329" s="1123"/>
      <c r="C329" s="1529"/>
      <c r="D329" s="274"/>
      <c r="E329" s="1675"/>
      <c r="F329" s="1604"/>
      <c r="G329" s="189">
        <f t="shared" ref="G329:BN329" si="162">G231-G296</f>
        <v>1410670396.7556698</v>
      </c>
      <c r="H329" s="189">
        <f t="shared" si="162"/>
        <v>841675264.09977651</v>
      </c>
      <c r="I329" s="189">
        <f t="shared" si="162"/>
        <v>557342319.43690443</v>
      </c>
      <c r="J329" s="189">
        <f t="shared" si="162"/>
        <v>376065629.22897476</v>
      </c>
      <c r="K329" s="189">
        <f t="shared" si="162"/>
        <v>247423283.79531765</v>
      </c>
      <c r="L329" s="189">
        <f t="shared" si="162"/>
        <v>150518548.48151469</v>
      </c>
      <c r="M329" s="189">
        <f t="shared" si="162"/>
        <v>74743404.428805292</v>
      </c>
      <c r="N329" s="189">
        <f t="shared" si="162"/>
        <v>13990754.566780329</v>
      </c>
      <c r="O329" s="189">
        <f t="shared" si="162"/>
        <v>-35572576.226816952</v>
      </c>
      <c r="P329" s="189">
        <f t="shared" si="162"/>
        <v>-76509400.265981793</v>
      </c>
      <c r="Q329" s="189">
        <f t="shared" si="162"/>
        <v>-110617807.29671702</v>
      </c>
      <c r="R329" s="189">
        <f t="shared" si="162"/>
        <v>-139208153.88496441</v>
      </c>
      <c r="S329" s="189">
        <f t="shared" si="162"/>
        <v>-163265031.55004457</v>
      </c>
      <c r="T329" s="189">
        <f t="shared" si="162"/>
        <v>-183547080.19465303</v>
      </c>
      <c r="U329" s="189">
        <f t="shared" si="162"/>
        <v>-200651213.4966892</v>
      </c>
      <c r="V329" s="189">
        <f t="shared" si="162"/>
        <v>-215055468.92074931</v>
      </c>
      <c r="W329" s="189">
        <f t="shared" si="162"/>
        <v>-227148491.33413312</v>
      </c>
      <c r="X329" s="189">
        <f t="shared" si="162"/>
        <v>-237250365.84515747</v>
      </c>
      <c r="Y329" s="189">
        <f t="shared" si="162"/>
        <v>-245627682.76305479</v>
      </c>
      <c r="Z329" s="189">
        <f t="shared" si="162"/>
        <v>-252504655.55285907</v>
      </c>
      <c r="AA329" s="189">
        <f t="shared" si="162"/>
        <v>-258071475.18925169</v>
      </c>
      <c r="AB329" s="189">
        <f t="shared" si="162"/>
        <v>-262490689.67206818</v>
      </c>
      <c r="AC329" s="189">
        <f t="shared" si="162"/>
        <v>-265902146.37761346</v>
      </c>
      <c r="AD329" s="189">
        <f t="shared" si="162"/>
        <v>-268426871.21949252</v>
      </c>
      <c r="AE329" s="189">
        <f t="shared" si="162"/>
        <v>-270170149.5015521</v>
      </c>
      <c r="AF329" s="189">
        <f t="shared" si="162"/>
        <v>-271223999.19345331</v>
      </c>
      <c r="AG329" s="189">
        <f t="shared" si="162"/>
        <v>-271669176.04244632</v>
      </c>
      <c r="AH329" s="189">
        <f t="shared" si="162"/>
        <v>-271576813.83429939</v>
      </c>
      <c r="AI329" s="189">
        <f t="shared" si="162"/>
        <v>-271009777.33592069</v>
      </c>
      <c r="AJ329" s="189">
        <f t="shared" si="162"/>
        <v>-270023786.7858699</v>
      </c>
      <c r="AK329" s="189">
        <f t="shared" si="162"/>
        <v>-268668359.11023909</v>
      </c>
      <c r="AL329" s="189">
        <f t="shared" si="162"/>
        <v>-266987600.88381577</v>
      </c>
      <c r="AM329" s="189">
        <f t="shared" si="162"/>
        <v>-265020880.43612874</v>
      </c>
      <c r="AN329" s="189">
        <f t="shared" si="162"/>
        <v>-262803400.72646427</v>
      </c>
      <c r="AO329" s="189">
        <f t="shared" si="162"/>
        <v>-260366690.19280839</v>
      </c>
      <c r="AP329" s="189">
        <f t="shared" si="162"/>
        <v>-257739025.3679828</v>
      </c>
      <c r="AQ329" s="189">
        <f t="shared" si="162"/>
        <v>-254945796.40032023</v>
      </c>
      <c r="AR329" s="189">
        <f t="shared" si="162"/>
        <v>-252009824.53225189</v>
      </c>
      <c r="AS329" s="189">
        <f t="shared" si="162"/>
        <v>-248951638.94288999</v>
      </c>
      <c r="AT329" s="189">
        <f t="shared" si="162"/>
        <v>-245789719.0494045</v>
      </c>
      <c r="AU329" s="189">
        <f t="shared" si="162"/>
        <v>-242540707.31131971</v>
      </c>
      <c r="AV329" s="189">
        <f t="shared" si="162"/>
        <v>-239219596.73465911</v>
      </c>
      <c r="AW329" s="189">
        <f t="shared" si="162"/>
        <v>-235839896.58573723</v>
      </c>
      <c r="AX329" s="189">
        <f t="shared" si="162"/>
        <v>-232413779.2639057</v>
      </c>
      <c r="AY329" s="189">
        <f t="shared" si="162"/>
        <v>-228952210.82293683</v>
      </c>
      <c r="AZ329" s="189">
        <f t="shared" si="162"/>
        <v>-225465067.25189838</v>
      </c>
      <c r="BA329" s="189">
        <f t="shared" si="162"/>
        <v>-221961238.31259787</v>
      </c>
      <c r="BB329" s="189">
        <f t="shared" si="162"/>
        <v>-218448720.46959868</v>
      </c>
      <c r="BC329" s="189">
        <f t="shared" si="162"/>
        <v>-214934700.23060155</v>
      </c>
      <c r="BD329" s="189">
        <f t="shared" si="162"/>
        <v>-211425629.03184903</v>
      </c>
      <c r="BE329" s="189">
        <f t="shared" si="162"/>
        <v>-207927290.64886886</v>
      </c>
      <c r="BF329" s="189">
        <f t="shared" si="162"/>
        <v>-204444861.98231015</v>
      </c>
      <c r="BG329" s="189">
        <f t="shared" si="162"/>
        <v>-200982967.95776394</v>
      </c>
      <c r="BH329" s="189">
        <f t="shared" si="162"/>
        <v>-197545731.18396997</v>
      </c>
      <c r="BI329" s="189">
        <f t="shared" si="162"/>
        <v>-194136816.93304619</v>
      </c>
      <c r="BJ329" s="189">
        <f t="shared" si="162"/>
        <v>-190759473.93705487</v>
      </c>
      <c r="BK329" s="189">
        <f t="shared" si="162"/>
        <v>-187416571.43559355</v>
      </c>
      <c r="BL329" s="189">
        <f t="shared" si="162"/>
        <v>-184110632.85760128</v>
      </c>
      <c r="BM329" s="189">
        <f t="shared" si="162"/>
        <v>-180843866.47600955</v>
      </c>
      <c r="BN329" s="1521">
        <f t="shared" si="162"/>
        <v>-177618193.33516318</v>
      </c>
    </row>
    <row r="330" spans="1:66" hidden="1" x14ac:dyDescent="0.15">
      <c r="A330" s="1123"/>
      <c r="C330" s="1529"/>
      <c r="D330" s="274"/>
      <c r="E330" s="1675"/>
      <c r="F330" s="1604"/>
      <c r="G330" s="189">
        <f t="shared" ref="G330:BN330" si="163">G232-G297</f>
        <v>1177445323.9214652</v>
      </c>
      <c r="H330" s="189">
        <f t="shared" si="163"/>
        <v>746100437.16488862</v>
      </c>
      <c r="I330" s="189">
        <f t="shared" si="163"/>
        <v>519002945.13638604</v>
      </c>
      <c r="J330" s="189">
        <f t="shared" si="163"/>
        <v>369282701.42852962</v>
      </c>
      <c r="K330" s="189">
        <f t="shared" si="163"/>
        <v>260288931.30096954</v>
      </c>
      <c r="L330" s="189">
        <f t="shared" si="163"/>
        <v>176427462.15043765</v>
      </c>
      <c r="M330" s="189">
        <f t="shared" si="163"/>
        <v>109619876.37131119</v>
      </c>
      <c r="N330" s="189">
        <f t="shared" si="163"/>
        <v>55136803.845260382</v>
      </c>
      <c r="O330" s="189">
        <f t="shared" si="163"/>
        <v>9966727.4592429399</v>
      </c>
      <c r="P330" s="189">
        <f t="shared" si="163"/>
        <v>-27929610.31414032</v>
      </c>
      <c r="Q330" s="189">
        <f t="shared" si="163"/>
        <v>-59999466.173135519</v>
      </c>
      <c r="R330" s="189">
        <f t="shared" si="163"/>
        <v>-87308634.370508432</v>
      </c>
      <c r="S330" s="189">
        <f t="shared" si="163"/>
        <v>-110665736.58559686</v>
      </c>
      <c r="T330" s="189">
        <f t="shared" si="163"/>
        <v>-130699480.30208236</v>
      </c>
      <c r="U330" s="189">
        <f t="shared" si="163"/>
        <v>-147908766.09984607</v>
      </c>
      <c r="V330" s="189">
        <f t="shared" si="163"/>
        <v>-162696364.00850022</v>
      </c>
      <c r="W330" s="189">
        <f t="shared" si="163"/>
        <v>-175392243.75544596</v>
      </c>
      <c r="X330" s="189">
        <f t="shared" si="163"/>
        <v>-186270165.63186705</v>
      </c>
      <c r="Y330" s="189">
        <f t="shared" si="163"/>
        <v>-195559750.69096488</v>
      </c>
      <c r="Z330" s="189">
        <f t="shared" si="163"/>
        <v>-203455439.80471003</v>
      </c>
      <c r="AA330" s="189">
        <f t="shared" si="163"/>
        <v>-210123262.65440172</v>
      </c>
      <c r="AB330" s="189">
        <f t="shared" si="163"/>
        <v>-215706033.73771015</v>
      </c>
      <c r="AC330" s="189">
        <f t="shared" si="163"/>
        <v>-220327398.0929049</v>
      </c>
      <c r="AD330" s="189">
        <f t="shared" si="163"/>
        <v>-224095022.11051431</v>
      </c>
      <c r="AE330" s="189">
        <f t="shared" si="163"/>
        <v>-227103139.56686702</v>
      </c>
      <c r="AF330" s="189">
        <f t="shared" si="163"/>
        <v>-229434604.82853556</v>
      </c>
      <c r="AG330" s="189">
        <f t="shared" si="163"/>
        <v>-231162564.74459162</v>
      </c>
      <c r="AH330" s="189">
        <f t="shared" si="163"/>
        <v>-232351832.18874618</v>
      </c>
      <c r="AI330" s="189">
        <f t="shared" si="163"/>
        <v>-233060023.74495929</v>
      </c>
      <c r="AJ330" s="189">
        <f t="shared" si="163"/>
        <v>-233338509.15628329</v>
      </c>
      <c r="AK330" s="189">
        <f t="shared" si="163"/>
        <v>-233233209.21116543</v>
      </c>
      <c r="AL330" s="189">
        <f t="shared" si="163"/>
        <v>-232785270.5921101</v>
      </c>
      <c r="AM330" s="189">
        <f t="shared" si="163"/>
        <v>-232031640.07804218</v>
      </c>
      <c r="AN330" s="189">
        <f t="shared" si="163"/>
        <v>-231005555.82839128</v>
      </c>
      <c r="AO330" s="189">
        <f t="shared" si="163"/>
        <v>-229736969.8978838</v>
      </c>
      <c r="AP330" s="189">
        <f t="shared" si="163"/>
        <v>-228252913.35978454</v>
      </c>
      <c r="AQ330" s="189">
        <f t="shared" si="163"/>
        <v>-226577813.25171375</v>
      </c>
      <c r="AR330" s="189">
        <f t="shared" si="163"/>
        <v>-224733768.85577762</v>
      </c>
      <c r="AS330" s="189">
        <f t="shared" si="163"/>
        <v>-222740793.47537452</v>
      </c>
      <c r="AT330" s="189">
        <f t="shared" si="163"/>
        <v>-220617026.7940737</v>
      </c>
      <c r="AU330" s="189">
        <f t="shared" si="163"/>
        <v>-218378922.03677148</v>
      </c>
      <c r="AV330" s="189">
        <f t="shared" si="163"/>
        <v>-216041411.4539333</v>
      </c>
      <c r="AW330" s="189">
        <f t="shared" si="163"/>
        <v>-213618053.08105898</v>
      </c>
      <c r="AX330" s="189">
        <f t="shared" si="163"/>
        <v>-211121161.2605136</v>
      </c>
      <c r="AY330" s="189">
        <f t="shared" si="163"/>
        <v>-208561923.03063792</v>
      </c>
      <c r="AZ330" s="189">
        <f t="shared" si="163"/>
        <v>-205950502.17128631</v>
      </c>
      <c r="BA330" s="189">
        <f t="shared" si="163"/>
        <v>-203296132.43277103</v>
      </c>
      <c r="BB330" s="189">
        <f t="shared" si="163"/>
        <v>-200607201.25658834</v>
      </c>
      <c r="BC330" s="189">
        <f t="shared" si="163"/>
        <v>-197891325.11316395</v>
      </c>
      <c r="BD330" s="189">
        <f t="shared" si="163"/>
        <v>-195155417.42781925</v>
      </c>
      <c r="BE330" s="189">
        <f t="shared" si="163"/>
        <v>-192405749.93606707</v>
      </c>
      <c r="BF330" s="189">
        <f t="shared" si="163"/>
        <v>-189648008.19905376</v>
      </c>
      <c r="BG330" s="189">
        <f t="shared" si="163"/>
        <v>-186887341.91611665</v>
      </c>
      <c r="BH330" s="189">
        <f t="shared" si="163"/>
        <v>-184128410.59128121</v>
      </c>
      <c r="BI330" s="189">
        <f t="shared" si="163"/>
        <v>-181375425.04184833</v>
      </c>
      <c r="BJ330" s="189">
        <f t="shared" si="163"/>
        <v>-178632185.17820385</v>
      </c>
      <c r="BK330" s="189">
        <f t="shared" si="163"/>
        <v>-175902114.43306109</v>
      </c>
      <c r="BL330" s="189">
        <f t="shared" si="163"/>
        <v>-173188291.17432782</v>
      </c>
      <c r="BM330" s="189">
        <f t="shared" si="163"/>
        <v>-170493477.39759186</v>
      </c>
      <c r="BN330" s="1521">
        <f t="shared" si="163"/>
        <v>-167820144.96098834</v>
      </c>
    </row>
    <row r="331" spans="1:66" hidden="1" x14ac:dyDescent="0.15">
      <c r="A331" s="1123"/>
      <c r="C331" s="1529"/>
      <c r="D331" s="274"/>
      <c r="E331" s="1675"/>
      <c r="F331" s="1604"/>
      <c r="G331" s="189">
        <f t="shared" ref="G331:BN331" si="164">G233-G298</f>
        <v>897207783.3227061</v>
      </c>
      <c r="H331" s="189">
        <f t="shared" si="164"/>
        <v>605323122.47438216</v>
      </c>
      <c r="I331" s="189">
        <f t="shared" si="164"/>
        <v>443583504.84423888</v>
      </c>
      <c r="J331" s="189">
        <f t="shared" si="164"/>
        <v>333332272.25125539</v>
      </c>
      <c r="K331" s="189">
        <f t="shared" si="164"/>
        <v>250982425.53350544</v>
      </c>
      <c r="L331" s="189">
        <f t="shared" si="164"/>
        <v>186244946.71315074</v>
      </c>
      <c r="M331" s="189">
        <f t="shared" si="164"/>
        <v>133685654.39491653</v>
      </c>
      <c r="N331" s="189">
        <f t="shared" si="164"/>
        <v>90071677.679657578</v>
      </c>
      <c r="O331" s="189">
        <f t="shared" si="164"/>
        <v>53315606.238134623</v>
      </c>
      <c r="P331" s="189">
        <f t="shared" si="164"/>
        <v>21986368.436353683</v>
      </c>
      <c r="Q331" s="189">
        <f t="shared" si="164"/>
        <v>-4943101.6006877422</v>
      </c>
      <c r="R331" s="189">
        <f t="shared" si="164"/>
        <v>-28236987.230402708</v>
      </c>
      <c r="S331" s="189">
        <f t="shared" si="164"/>
        <v>-48480654.141816378</v>
      </c>
      <c r="T331" s="189">
        <f t="shared" si="164"/>
        <v>-66133333.720372319</v>
      </c>
      <c r="U331" s="189">
        <f t="shared" si="164"/>
        <v>-81562549.03171289</v>
      </c>
      <c r="V331" s="189">
        <f t="shared" si="164"/>
        <v>-95067413.353366375</v>
      </c>
      <c r="W331" s="189">
        <f t="shared" si="164"/>
        <v>-106894875.98669946</v>
      </c>
      <c r="X331" s="189">
        <f t="shared" si="164"/>
        <v>-117251345.87954438</v>
      </c>
      <c r="Y331" s="189">
        <f t="shared" si="164"/>
        <v>-126311197.01259208</v>
      </c>
      <c r="Z331" s="189">
        <f t="shared" si="164"/>
        <v>-134223116.24364924</v>
      </c>
      <c r="AA331" s="189">
        <f t="shared" si="164"/>
        <v>-141114924.62892675</v>
      </c>
      <c r="AB331" s="189">
        <f t="shared" si="164"/>
        <v>-147097297.0370723</v>
      </c>
      <c r="AC331" s="189">
        <f t="shared" si="164"/>
        <v>-152266672.39656305</v>
      </c>
      <c r="AD331" s="189">
        <f t="shared" si="164"/>
        <v>-156707559.75108492</v>
      </c>
      <c r="AE331" s="189">
        <f t="shared" si="164"/>
        <v>-160494386.70026577</v>
      </c>
      <c r="AF331" s="189">
        <f t="shared" si="164"/>
        <v>-163692996.64051354</v>
      </c>
      <c r="AG331" s="189">
        <f t="shared" si="164"/>
        <v>-166361873.20447481</v>
      </c>
      <c r="AH331" s="189">
        <f t="shared" si="164"/>
        <v>-168553150.43819559</v>
      </c>
      <c r="AI331" s="189">
        <f t="shared" si="164"/>
        <v>-170313452.9690336</v>
      </c>
      <c r="AJ331" s="189">
        <f t="shared" si="164"/>
        <v>-171684600.00063467</v>
      </c>
      <c r="AK331" s="189">
        <f t="shared" si="164"/>
        <v>-172704199.28054714</v>
      </c>
      <c r="AL331" s="189">
        <f t="shared" si="164"/>
        <v>-173406151.44174623</v>
      </c>
      <c r="AM331" s="189">
        <f t="shared" si="164"/>
        <v>-173821080.78272277</v>
      </c>
      <c r="AN331" s="189">
        <f t="shared" si="164"/>
        <v>-173976705.24379814</v>
      </c>
      <c r="AO331" s="189">
        <f t="shared" si="164"/>
        <v>-173898155.79200232</v>
      </c>
      <c r="AP331" s="189">
        <f t="shared" si="164"/>
        <v>-173608253.45041943</v>
      </c>
      <c r="AQ331" s="189">
        <f t="shared" si="164"/>
        <v>-173127750.66067952</v>
      </c>
      <c r="AR331" s="189">
        <f t="shared" si="164"/>
        <v>-172475542.44661099</v>
      </c>
      <c r="AS331" s="189">
        <f t="shared" si="164"/>
        <v>-171668851.87704605</v>
      </c>
      <c r="AT331" s="189">
        <f t="shared" si="164"/>
        <v>-170723393.54958808</v>
      </c>
      <c r="AU331" s="189">
        <f t="shared" si="164"/>
        <v>-169653518.19210029</v>
      </c>
      <c r="AV331" s="189">
        <f t="shared" si="164"/>
        <v>-168472340.97212571</v>
      </c>
      <c r="AW331" s="189">
        <f t="shared" si="164"/>
        <v>-167191855.69165397</v>
      </c>
      <c r="AX331" s="189">
        <f t="shared" si="164"/>
        <v>-165823036.70629311</v>
      </c>
      <c r="AY331" s="189">
        <f t="shared" si="164"/>
        <v>-164375930.12916106</v>
      </c>
      <c r="AZ331" s="189">
        <f t="shared" si="164"/>
        <v>-162859735.64900446</v>
      </c>
      <c r="BA331" s="189">
        <f t="shared" si="164"/>
        <v>-161282880.10000777</v>
      </c>
      <c r="BB331" s="189">
        <f t="shared" si="164"/>
        <v>-159653083.76027775</v>
      </c>
      <c r="BC331" s="189">
        <f t="shared" si="164"/>
        <v>-157977420.22123784</v>
      </c>
      <c r="BD331" s="189">
        <f t="shared" si="164"/>
        <v>-156262370.55662721</v>
      </c>
      <c r="BE331" s="189">
        <f t="shared" si="164"/>
        <v>-154513872.42366046</v>
      </c>
      <c r="BF331" s="189">
        <f t="shared" si="164"/>
        <v>-152737364.64727348</v>
      </c>
      <c r="BG331" s="189">
        <f t="shared" si="164"/>
        <v>-150937827.76874465</v>
      </c>
      <c r="BH331" s="189">
        <f t="shared" si="164"/>
        <v>-149119820.98041564</v>
      </c>
      <c r="BI331" s="189">
        <f t="shared" si="164"/>
        <v>-147287515.81708628</v>
      </c>
      <c r="BJ331" s="189">
        <f t="shared" si="164"/>
        <v>-145444726.93059617</v>
      </c>
      <c r="BK331" s="189">
        <f t="shared" si="164"/>
        <v>-143594940.23604554</v>
      </c>
      <c r="BL331" s="189">
        <f t="shared" si="164"/>
        <v>-141741338.6851173</v>
      </c>
      <c r="BM331" s="189">
        <f t="shared" si="164"/>
        <v>-139886825.89328033</v>
      </c>
      <c r="BN331" s="1521">
        <f t="shared" si="164"/>
        <v>-138034047.82266742</v>
      </c>
    </row>
    <row r="332" spans="1:66" hidden="1" x14ac:dyDescent="0.15">
      <c r="A332" s="1123"/>
      <c r="C332" s="1529"/>
      <c r="D332" s="274"/>
      <c r="E332" s="1675"/>
      <c r="F332" s="1604"/>
      <c r="G332" s="189"/>
      <c r="H332" s="189"/>
      <c r="I332" s="189"/>
      <c r="J332" s="189"/>
      <c r="K332" s="189"/>
      <c r="L332" s="189"/>
      <c r="M332" s="189"/>
      <c r="N332" s="189"/>
      <c r="O332" s="189"/>
      <c r="P332" s="189"/>
      <c r="Q332" s="189"/>
      <c r="R332" s="189"/>
      <c r="S332" s="189"/>
      <c r="T332" s="189"/>
      <c r="U332" s="189"/>
      <c r="V332" s="189"/>
      <c r="W332" s="189"/>
      <c r="X332" s="189"/>
      <c r="Y332" s="189"/>
      <c r="Z332" s="189"/>
      <c r="AA332" s="189"/>
      <c r="AB332" s="189"/>
      <c r="AC332" s="189"/>
      <c r="AD332" s="189"/>
      <c r="AE332" s="189"/>
      <c r="AF332" s="189"/>
      <c r="AG332" s="189"/>
      <c r="AH332" s="189"/>
      <c r="AI332" s="189"/>
      <c r="AJ332" s="189"/>
      <c r="AK332" s="189"/>
      <c r="AL332" s="189"/>
      <c r="AM332" s="189"/>
      <c r="AN332" s="189"/>
      <c r="AO332" s="189"/>
      <c r="AP332" s="189"/>
      <c r="AQ332" s="189"/>
      <c r="AR332" s="189"/>
      <c r="AS332" s="189"/>
      <c r="AT332" s="189"/>
      <c r="AU332" s="189"/>
      <c r="AV332" s="189"/>
      <c r="AW332" s="189"/>
      <c r="AX332" s="189"/>
      <c r="AY332" s="189"/>
      <c r="AZ332" s="189"/>
      <c r="BA332" s="189"/>
      <c r="BB332" s="189"/>
      <c r="BC332" s="189"/>
      <c r="BD332" s="189"/>
      <c r="BE332" s="189"/>
      <c r="BF332" s="189"/>
      <c r="BG332" s="189"/>
      <c r="BH332" s="189"/>
      <c r="BI332" s="189"/>
      <c r="BJ332" s="189"/>
      <c r="BK332" s="189"/>
      <c r="BL332" s="189"/>
      <c r="BM332" s="189"/>
      <c r="BN332" s="1521"/>
    </row>
    <row r="333" spans="1:66" hidden="1" x14ac:dyDescent="0.15">
      <c r="A333" s="1123"/>
      <c r="C333" s="1529"/>
      <c r="D333" s="274"/>
      <c r="E333" s="1675"/>
      <c r="F333" s="1604"/>
      <c r="G333" s="189">
        <f t="shared" ref="G333:BN333" si="165">G235-G300</f>
        <v>369408245.2418316</v>
      </c>
      <c r="H333" s="189">
        <f t="shared" si="165"/>
        <v>190663005.09026128</v>
      </c>
      <c r="I333" s="189">
        <f t="shared" si="165"/>
        <v>102791505.73946422</v>
      </c>
      <c r="J333" s="189">
        <f t="shared" si="165"/>
        <v>47746588.2555089</v>
      </c>
      <c r="K333" s="189">
        <f t="shared" si="165"/>
        <v>9414952.9863729477</v>
      </c>
      <c r="L333" s="189">
        <f t="shared" si="165"/>
        <v>-18878910.006161094</v>
      </c>
      <c r="M333" s="189">
        <f t="shared" si="165"/>
        <v>-40521804.702657104</v>
      </c>
      <c r="N333" s="189">
        <f t="shared" si="165"/>
        <v>-57461938.100260496</v>
      </c>
      <c r="O333" s="189">
        <f t="shared" si="165"/>
        <v>-70920792.664424658</v>
      </c>
      <c r="P333" s="189">
        <f t="shared" si="165"/>
        <v>-81713916.262859225</v>
      </c>
      <c r="Q333" s="189">
        <f t="shared" si="165"/>
        <v>-90412548.507187843</v>
      </c>
      <c r="R333" s="189">
        <f t="shared" si="165"/>
        <v>-97432157.211259365</v>
      </c>
      <c r="S333" s="189">
        <f t="shared" si="165"/>
        <v>-103084207.58130062</v>
      </c>
      <c r="T333" s="189">
        <f t="shared" si="165"/>
        <v>-107608063.35213232</v>
      </c>
      <c r="U333" s="189">
        <f t="shared" si="165"/>
        <v>-111191512.11195076</v>
      </c>
      <c r="V333" s="189">
        <f t="shared" si="165"/>
        <v>-113984457.99968946</v>
      </c>
      <c r="W333" s="189">
        <f t="shared" si="165"/>
        <v>-116108341.90481734</v>
      </c>
      <c r="X333" s="189">
        <f t="shared" si="165"/>
        <v>-117662796.54818547</v>
      </c>
      <c r="Y333" s="189">
        <f t="shared" si="165"/>
        <v>-118730457.97945464</v>
      </c>
      <c r="Z333" s="189">
        <f t="shared" si="165"/>
        <v>-119380515.54168332</v>
      </c>
      <c r="AA333" s="189">
        <f t="shared" si="165"/>
        <v>-119671378.58163321</v>
      </c>
      <c r="AB333" s="189">
        <f t="shared" si="165"/>
        <v>-119652712.03429449</v>
      </c>
      <c r="AC333" s="189">
        <f t="shared" si="165"/>
        <v>-119367012.74786484</v>
      </c>
      <c r="AD333" s="189">
        <f t="shared" si="165"/>
        <v>-118850846.08746004</v>
      </c>
      <c r="AE333" s="189">
        <f t="shared" si="165"/>
        <v>-118135827.48418665</v>
      </c>
      <c r="AF333" s="189">
        <f t="shared" si="165"/>
        <v>-117249409.89309156</v>
      </c>
      <c r="AG333" s="189">
        <f t="shared" si="165"/>
        <v>-116215521.71982276</v>
      </c>
      <c r="AH333" s="189">
        <f t="shared" si="165"/>
        <v>-115055088.23616362</v>
      </c>
      <c r="AI333" s="189">
        <f t="shared" si="165"/>
        <v>-113786461.26386333</v>
      </c>
      <c r="AJ333" s="189">
        <f t="shared" si="165"/>
        <v>-112425775.93951297</v>
      </c>
      <c r="AK333" s="189">
        <f t="shared" si="165"/>
        <v>-110987248.99767399</v>
      </c>
      <c r="AL333" s="189">
        <f t="shared" si="165"/>
        <v>-109483429.7626704</v>
      </c>
      <c r="AM333" s="189">
        <f t="shared" si="165"/>
        <v>-107925412.60372317</v>
      </c>
      <c r="AN333" s="189">
        <f t="shared" si="165"/>
        <v>-106323017.76205707</v>
      </c>
      <c r="AO333" s="189">
        <f t="shared" si="165"/>
        <v>-104684946.04614341</v>
      </c>
      <c r="AP333" s="189">
        <f t="shared" si="165"/>
        <v>-103018911.80080426</v>
      </c>
      <c r="AQ333" s="189">
        <f t="shared" si="165"/>
        <v>-101331757.70704389</v>
      </c>
      <c r="AR333" s="189">
        <f t="shared" si="165"/>
        <v>-99629554.303451538</v>
      </c>
      <c r="AS333" s="189">
        <f t="shared" si="165"/>
        <v>-97917686.593553782</v>
      </c>
      <c r="AT333" s="189">
        <f t="shared" si="165"/>
        <v>-96200929.684466958</v>
      </c>
      <c r="AU333" s="189">
        <f t="shared" si="165"/>
        <v>-94483515.066442847</v>
      </c>
      <c r="AV333" s="189">
        <f t="shared" si="165"/>
        <v>-92769188.872200727</v>
      </c>
      <c r="AW333" s="189">
        <f t="shared" si="165"/>
        <v>-91061263.235394955</v>
      </c>
      <c r="AX333" s="189">
        <f t="shared" si="165"/>
        <v>-89362661.688501596</v>
      </c>
      <c r="AY333" s="189">
        <f t="shared" si="165"/>
        <v>-87675959.393578529</v>
      </c>
      <c r="AZ333" s="189">
        <f t="shared" si="165"/>
        <v>-86003418.878354073</v>
      </c>
      <c r="BA333" s="189">
        <f t="shared" si="165"/>
        <v>-84347021.849880815</v>
      </c>
      <c r="BB333" s="189">
        <f t="shared" si="165"/>
        <v>-82708497.574627399</v>
      </c>
      <c r="BC333" s="189">
        <f t="shared" si="165"/>
        <v>-81089348.244206667</v>
      </c>
      <c r="BD333" s="189">
        <f t="shared" si="165"/>
        <v>-79490871.687477469</v>
      </c>
      <c r="BE333" s="189">
        <f t="shared" si="165"/>
        <v>-77914181.740496755</v>
      </c>
      <c r="BF333" s="189">
        <f t="shared" si="165"/>
        <v>-76360226.544137239</v>
      </c>
      <c r="BG333" s="189">
        <f t="shared" si="165"/>
        <v>-74829805.003814578</v>
      </c>
      <c r="BH333" s="189">
        <f t="shared" si="165"/>
        <v>-73323581.615633368</v>
      </c>
      <c r="BI333" s="189">
        <f t="shared" si="165"/>
        <v>-71842099.837510467</v>
      </c>
      <c r="BJ333" s="189">
        <f t="shared" si="165"/>
        <v>-70385794.161730647</v>
      </c>
      <c r="BK333" s="189">
        <f t="shared" si="165"/>
        <v>-68955001.02639544</v>
      </c>
      <c r="BL333" s="189">
        <f t="shared" si="165"/>
        <v>-67549968.686821342</v>
      </c>
      <c r="BM333" s="189">
        <f t="shared" si="165"/>
        <v>-66170866.15374732</v>
      </c>
      <c r="BN333" s="1521">
        <f t="shared" si="165"/>
        <v>-64817791.292906046</v>
      </c>
    </row>
    <row r="334" spans="1:66" hidden="1" x14ac:dyDescent="0.15">
      <c r="A334" s="1123"/>
      <c r="C334" s="1529"/>
      <c r="D334" s="274"/>
      <c r="E334" s="1675"/>
      <c r="F334" s="1604"/>
      <c r="G334" s="189">
        <f t="shared" ref="G334:BN334" si="166">G236-G301</f>
        <v>294855957.00252181</v>
      </c>
      <c r="H334" s="189">
        <f t="shared" si="166"/>
        <v>160111735.62560481</v>
      </c>
      <c r="I334" s="189">
        <f t="shared" si="166"/>
        <v>90536013.441691935</v>
      </c>
      <c r="J334" s="189">
        <f t="shared" si="166"/>
        <v>45578370.309041798</v>
      </c>
      <c r="K334" s="189">
        <f t="shared" si="166"/>
        <v>13527561.676213682</v>
      </c>
      <c r="L334" s="189">
        <f t="shared" si="166"/>
        <v>-10596915.380368471</v>
      </c>
      <c r="M334" s="189">
        <f t="shared" si="166"/>
        <v>-29373257.261206508</v>
      </c>
      <c r="N334" s="189">
        <f t="shared" si="166"/>
        <v>-44309269.356541157</v>
      </c>
      <c r="O334" s="189">
        <f t="shared" si="166"/>
        <v>-56363784.477598786</v>
      </c>
      <c r="P334" s="189">
        <f t="shared" si="166"/>
        <v>-66184991.95346725</v>
      </c>
      <c r="Q334" s="189">
        <f t="shared" si="166"/>
        <v>-74231984.763410568</v>
      </c>
      <c r="R334" s="189">
        <f t="shared" si="166"/>
        <v>-80842054.39210844</v>
      </c>
      <c r="S334" s="189">
        <f t="shared" si="166"/>
        <v>-86270415.857622623</v>
      </c>
      <c r="T334" s="189">
        <f t="shared" si="166"/>
        <v>-90714898.942028522</v>
      </c>
      <c r="U334" s="189">
        <f t="shared" si="166"/>
        <v>-94331960.550908685</v>
      </c>
      <c r="V334" s="189">
        <f t="shared" si="166"/>
        <v>-97247444.976457834</v>
      </c>
      <c r="W334" s="189">
        <f t="shared" si="166"/>
        <v>-99564037.123254061</v>
      </c>
      <c r="X334" s="189">
        <f t="shared" si="166"/>
        <v>-101366561.60821068</v>
      </c>
      <c r="Y334" s="189">
        <f t="shared" si="166"/>
        <v>-102725836.95811987</v>
      </c>
      <c r="Z334" s="189">
        <f t="shared" si="166"/>
        <v>-103701535.46492457</v>
      </c>
      <c r="AA334" s="189">
        <f t="shared" si="166"/>
        <v>-104344343.12177515</v>
      </c>
      <c r="AB334" s="189">
        <f t="shared" si="166"/>
        <v>-104697616.88946557</v>
      </c>
      <c r="AC334" s="189">
        <f t="shared" si="166"/>
        <v>-104798674.40728283</v>
      </c>
      <c r="AD334" s="189">
        <f t="shared" si="166"/>
        <v>-104679810.56031656</v>
      </c>
      <c r="AE334" s="189">
        <f t="shared" si="166"/>
        <v>-104369108.06916773</v>
      </c>
      <c r="AF334" s="189">
        <f t="shared" si="166"/>
        <v>-103891090.66875041</v>
      </c>
      <c r="AG334" s="189">
        <f t="shared" si="166"/>
        <v>-103267254.51862836</v>
      </c>
      <c r="AH334" s="189">
        <f t="shared" si="166"/>
        <v>-102516504.3597219</v>
      </c>
      <c r="AI334" s="189">
        <f t="shared" si="166"/>
        <v>-101655514.3894875</v>
      </c>
      <c r="AJ334" s="189">
        <f t="shared" si="166"/>
        <v>-100699029.0733031</v>
      </c>
      <c r="AK334" s="189">
        <f t="shared" si="166"/>
        <v>-99660115.611132264</v>
      </c>
      <c r="AL334" s="189">
        <f t="shared" si="166"/>
        <v>-98550377.173697829</v>
      </c>
      <c r="AM334" s="189">
        <f t="shared" si="166"/>
        <v>-97380134.061907411</v>
      </c>
      <c r="AN334" s="189">
        <f t="shared" si="166"/>
        <v>-96158578.452758431</v>
      </c>
      <c r="AO334" s="189">
        <f t="shared" si="166"/>
        <v>-94893907.251013637</v>
      </c>
      <c r="AP334" s="189">
        <f t="shared" si="166"/>
        <v>-93593436.68023479</v>
      </c>
      <c r="AQ334" s="189">
        <f t="shared" si="166"/>
        <v>-92263701.555267096</v>
      </c>
      <c r="AR334" s="189">
        <f t="shared" si="166"/>
        <v>-90910541.634219408</v>
      </c>
      <c r="AS334" s="189">
        <f t="shared" si="166"/>
        <v>-89539177.016757965</v>
      </c>
      <c r="AT334" s="189">
        <f t="shared" si="166"/>
        <v>-88154274.211395383</v>
      </c>
      <c r="AU334" s="189">
        <f t="shared" si="166"/>
        <v>-86760004.217997432</v>
      </c>
      <c r="AV334" s="189">
        <f t="shared" si="166"/>
        <v>-85360093.748276353</v>
      </c>
      <c r="AW334" s="189">
        <f t="shared" si="166"/>
        <v>-83957870.525352478</v>
      </c>
      <c r="AX334" s="189">
        <f t="shared" si="166"/>
        <v>-82556303.454938412</v>
      </c>
      <c r="AY334" s="189">
        <f t="shared" si="166"/>
        <v>-81158038.338604331</v>
      </c>
      <c r="AZ334" s="189">
        <f t="shared" si="166"/>
        <v>-79765429.698739648</v>
      </c>
      <c r="BA334" s="189">
        <f t="shared" si="166"/>
        <v>-78380569.201115608</v>
      </c>
      <c r="BB334" s="189">
        <f t="shared" si="166"/>
        <v>-77005311.09115243</v>
      </c>
      <c r="BC334" s="189">
        <f t="shared" si="166"/>
        <v>-75641295.001538515</v>
      </c>
      <c r="BD334" s="189">
        <f t="shared" si="166"/>
        <v>-74289966.43969357</v>
      </c>
      <c r="BE334" s="189">
        <f t="shared" si="166"/>
        <v>-72952595.222045541</v>
      </c>
      <c r="BF334" s="189">
        <f t="shared" si="166"/>
        <v>-71630292.086925387</v>
      </c>
      <c r="BG334" s="189">
        <f t="shared" si="166"/>
        <v>-70324023.687937379</v>
      </c>
      <c r="BH334" s="189">
        <f t="shared" si="166"/>
        <v>-69034626.14412415</v>
      </c>
      <c r="BI334" s="189">
        <f t="shared" si="166"/>
        <v>-67762817.301349759</v>
      </c>
      <c r="BJ334" s="189">
        <f t="shared" si="166"/>
        <v>-66509207.84052527</v>
      </c>
      <c r="BK334" s="189">
        <f t="shared" si="166"/>
        <v>-65274311.352081776</v>
      </c>
      <c r="BL334" s="189">
        <f t="shared" si="166"/>
        <v>-64058553.482082605</v>
      </c>
      <c r="BM334" s="189">
        <f t="shared" si="166"/>
        <v>-62862280.243210196</v>
      </c>
      <c r="BN334" s="1521">
        <f t="shared" si="166"/>
        <v>-61685765.573298097</v>
      </c>
    </row>
    <row r="335" spans="1:66" hidden="1" x14ac:dyDescent="0.15">
      <c r="A335" s="1123"/>
      <c r="C335" s="1529"/>
      <c r="D335" s="274"/>
      <c r="E335" s="1675"/>
      <c r="F335" s="1604"/>
      <c r="G335" s="189">
        <f t="shared" ref="G335:BN335" si="167">G237-G302</f>
        <v>205275751.71710676</v>
      </c>
      <c r="H335" s="189">
        <f t="shared" si="167"/>
        <v>115111123.92111832</v>
      </c>
      <c r="I335" s="189">
        <f t="shared" si="167"/>
        <v>66427576.972236574</v>
      </c>
      <c r="J335" s="189">
        <f t="shared" si="167"/>
        <v>34086523.717332125</v>
      </c>
      <c r="K335" s="189">
        <f t="shared" si="167"/>
        <v>10552661.541998923</v>
      </c>
      <c r="L335" s="189">
        <f t="shared" si="167"/>
        <v>-7458676.7252789736</v>
      </c>
      <c r="M335" s="189">
        <f t="shared" si="167"/>
        <v>-21680435.910071135</v>
      </c>
      <c r="N335" s="189">
        <f t="shared" si="167"/>
        <v>-33142053.276144028</v>
      </c>
      <c r="O335" s="189">
        <f t="shared" si="167"/>
        <v>-42506963.397850215</v>
      </c>
      <c r="P335" s="189">
        <f t="shared" si="167"/>
        <v>-50228944.045189619</v>
      </c>
      <c r="Q335" s="189">
        <f t="shared" si="167"/>
        <v>-56632770.788969815</v>
      </c>
      <c r="R335" s="189">
        <f t="shared" si="167"/>
        <v>-61959322.742194295</v>
      </c>
      <c r="S335" s="189">
        <f t="shared" si="167"/>
        <v>-66392449.332858443</v>
      </c>
      <c r="T335" s="189">
        <f t="shared" si="167"/>
        <v>-70075805.932148457</v>
      </c>
      <c r="U335" s="189">
        <f t="shared" si="167"/>
        <v>-73123853.556479573</v>
      </c>
      <c r="V335" s="189">
        <f t="shared" si="167"/>
        <v>-75629301.77558589</v>
      </c>
      <c r="W335" s="189">
        <f t="shared" si="167"/>
        <v>-77668297.340765715</v>
      </c>
      <c r="X335" s="189">
        <f t="shared" si="167"/>
        <v>-79304135.46516037</v>
      </c>
      <c r="Y335" s="189">
        <f t="shared" si="167"/>
        <v>-80589974.500246882</v>
      </c>
      <c r="Z335" s="189">
        <f t="shared" si="167"/>
        <v>-81570861.095833242</v>
      </c>
      <c r="AA335" s="189">
        <f t="shared" si="167"/>
        <v>-82285267.547819972</v>
      </c>
      <c r="AB335" s="189">
        <f t="shared" si="167"/>
        <v>-82766277.12362045</v>
      </c>
      <c r="AC335" s="189">
        <f t="shared" si="167"/>
        <v>-83042510.808623075</v>
      </c>
      <c r="AD335" s="189">
        <f t="shared" si="167"/>
        <v>-83138861.053969026</v>
      </c>
      <c r="AE335" s="189">
        <f t="shared" si="167"/>
        <v>-83077079.375057459</v>
      </c>
      <c r="AF335" s="189">
        <f t="shared" si="167"/>
        <v>-82876251.812066257</v>
      </c>
      <c r="AG335" s="189">
        <f t="shared" si="167"/>
        <v>-82553187.308368683</v>
      </c>
      <c r="AH335" s="189">
        <f t="shared" si="167"/>
        <v>-82122737.714674175</v>
      </c>
      <c r="AI335" s="189">
        <f t="shared" si="167"/>
        <v>-81598063.560259879</v>
      </c>
      <c r="AJ335" s="189">
        <f t="shared" si="167"/>
        <v>-80990856.403036058</v>
      </c>
      <c r="AK335" s="189">
        <f t="shared" si="167"/>
        <v>-80311526.111943364</v>
      </c>
      <c r="AL335" s="189">
        <f t="shared" si="167"/>
        <v>-79569359.599137008</v>
      </c>
      <c r="AM335" s="189">
        <f t="shared" si="167"/>
        <v>-78772656.133317947</v>
      </c>
      <c r="AN335" s="189">
        <f t="shared" si="167"/>
        <v>-77928843.308623433</v>
      </c>
      <c r="AO335" s="189">
        <f t="shared" si="167"/>
        <v>-77044576.929988265</v>
      </c>
      <c r="AP335" s="189">
        <f t="shared" si="167"/>
        <v>-76125827.444249511</v>
      </c>
      <c r="AQ335" s="189">
        <f t="shared" si="167"/>
        <v>-75177955.051808119</v>
      </c>
      <c r="AR335" s="189">
        <f t="shared" si="167"/>
        <v>-74205775.243596911</v>
      </c>
      <c r="AS335" s="189">
        <f t="shared" si="167"/>
        <v>-73213616.198146939</v>
      </c>
      <c r="AT335" s="189">
        <f t="shared" si="167"/>
        <v>-72205369.225551128</v>
      </c>
      <c r="AU335" s="189">
        <f t="shared" si="167"/>
        <v>-71184533.245427251</v>
      </c>
      <c r="AV335" s="189">
        <f t="shared" si="167"/>
        <v>-70154254.124176979</v>
      </c>
      <c r="AW335" s="189">
        <f t="shared" si="167"/>
        <v>-69117359.56497848</v>
      </c>
      <c r="AX335" s="189">
        <f t="shared" si="167"/>
        <v>-68076390.13589704</v>
      </c>
      <c r="AY335" s="189">
        <f t="shared" si="167"/>
        <v>-67033626.932491183</v>
      </c>
      <c r="AZ335" s="189">
        <f t="shared" si="167"/>
        <v>-65991116.297599912</v>
      </c>
      <c r="BA335" s="189">
        <f t="shared" si="167"/>
        <v>-64950691.959702373</v>
      </c>
      <c r="BB335" s="189">
        <f t="shared" si="167"/>
        <v>-63913994.900023937</v>
      </c>
      <c r="BC335" s="189">
        <f t="shared" si="167"/>
        <v>-62882491.215572357</v>
      </c>
      <c r="BD335" s="189">
        <f t="shared" si="167"/>
        <v>-61857488.209072948</v>
      </c>
      <c r="BE335" s="189">
        <f t="shared" si="167"/>
        <v>-60840148.906113744</v>
      </c>
      <c r="BF335" s="189">
        <f t="shared" si="167"/>
        <v>-59831505.173792005</v>
      </c>
      <c r="BG335" s="189">
        <f t="shared" si="167"/>
        <v>-58832469.592965364</v>
      </c>
      <c r="BH335" s="189">
        <f t="shared" si="167"/>
        <v>-57843846.217232108</v>
      </c>
      <c r="BI335" s="189">
        <f t="shared" si="167"/>
        <v>-56866340.335485578</v>
      </c>
      <c r="BJ335" s="189">
        <f t="shared" si="167"/>
        <v>-55900567.340862393</v>
      </c>
      <c r="BK335" s="189">
        <f t="shared" si="167"/>
        <v>-54947060.796796441</v>
      </c>
      <c r="BL335" s="189">
        <f t="shared" si="167"/>
        <v>-54006279.780403137</v>
      </c>
      <c r="BM335" s="189">
        <f t="shared" si="167"/>
        <v>-53078615.57431066</v>
      </c>
      <c r="BN335" s="1521">
        <f t="shared" si="167"/>
        <v>-52164397.770108342</v>
      </c>
    </row>
    <row r="336" spans="1:66" hidden="1" x14ac:dyDescent="0.15">
      <c r="A336" s="1123"/>
      <c r="C336" s="1529"/>
      <c r="D336" s="274"/>
      <c r="E336" s="1675"/>
      <c r="F336" s="1604"/>
      <c r="G336" s="189"/>
      <c r="H336" s="189"/>
      <c r="I336" s="189"/>
      <c r="J336" s="189"/>
      <c r="K336" s="189"/>
      <c r="L336" s="189"/>
      <c r="M336" s="189"/>
      <c r="N336" s="189"/>
      <c r="O336" s="189"/>
      <c r="P336" s="189"/>
      <c r="Q336" s="189"/>
      <c r="R336" s="189"/>
      <c r="S336" s="189"/>
      <c r="T336" s="189"/>
      <c r="U336" s="189"/>
      <c r="V336" s="189"/>
      <c r="W336" s="189"/>
      <c r="X336" s="189"/>
      <c r="Y336" s="189"/>
      <c r="Z336" s="189"/>
      <c r="AA336" s="189"/>
      <c r="AB336" s="189"/>
      <c r="AC336" s="189"/>
      <c r="AD336" s="189"/>
      <c r="AE336" s="189"/>
      <c r="AF336" s="189"/>
      <c r="AG336" s="189"/>
      <c r="AH336" s="189"/>
      <c r="AI336" s="189"/>
      <c r="AJ336" s="189"/>
      <c r="AK336" s="189"/>
      <c r="AL336" s="189"/>
      <c r="AM336" s="189"/>
      <c r="AN336" s="189"/>
      <c r="AO336" s="189"/>
      <c r="AP336" s="189"/>
      <c r="AQ336" s="189"/>
      <c r="AR336" s="189"/>
      <c r="AS336" s="189"/>
      <c r="AT336" s="189"/>
      <c r="AU336" s="189"/>
      <c r="AV336" s="189"/>
      <c r="AW336" s="189"/>
      <c r="AX336" s="189"/>
      <c r="AY336" s="189"/>
      <c r="AZ336" s="189"/>
      <c r="BA336" s="189"/>
      <c r="BB336" s="189"/>
      <c r="BC336" s="189"/>
      <c r="BD336" s="189"/>
      <c r="BE336" s="189"/>
      <c r="BF336" s="189"/>
      <c r="BG336" s="189"/>
      <c r="BH336" s="189"/>
      <c r="BI336" s="189"/>
      <c r="BJ336" s="189"/>
      <c r="BK336" s="189"/>
      <c r="BL336" s="189"/>
      <c r="BM336" s="189"/>
      <c r="BN336" s="1521"/>
    </row>
    <row r="337" spans="1:66" hidden="1" x14ac:dyDescent="0.15">
      <c r="A337" s="1123"/>
      <c r="C337" s="1529"/>
      <c r="D337" s="274"/>
      <c r="E337" s="1675"/>
      <c r="F337" s="1604"/>
      <c r="G337" s="189">
        <f t="shared" ref="G337:BN337" si="168">G239-G304</f>
        <v>1398384188.5477109</v>
      </c>
      <c r="H337" s="189">
        <f t="shared" si="168"/>
        <v>829862074.90782392</v>
      </c>
      <c r="I337" s="189">
        <f t="shared" si="168"/>
        <v>545983938.02884197</v>
      </c>
      <c r="J337" s="189">
        <f t="shared" si="168"/>
        <v>365144545.50512266</v>
      </c>
      <c r="K337" s="189">
        <f t="shared" si="168"/>
        <v>236922661.7948339</v>
      </c>
      <c r="L337" s="189">
        <f t="shared" si="168"/>
        <v>140422200.42804953</v>
      </c>
      <c r="M337" s="189">
        <f t="shared" si="168"/>
        <v>65035765.775398582</v>
      </c>
      <c r="N337" s="189">
        <f t="shared" si="168"/>
        <v>4656860.001529783</v>
      </c>
      <c r="O337" s="189">
        <f t="shared" si="168"/>
        <v>-44547115.851305336</v>
      </c>
      <c r="P337" s="189">
        <f t="shared" si="168"/>
        <v>-85138420.114927411</v>
      </c>
      <c r="Q337" s="189">
        <f t="shared" si="168"/>
        <v>-118914609.88147821</v>
      </c>
      <c r="R337" s="189">
        <f t="shared" si="168"/>
        <v>-147185529.5702123</v>
      </c>
      <c r="S337" s="189">
        <f t="shared" si="168"/>
        <v>-170935278.27141041</v>
      </c>
      <c r="T337" s="189">
        <f t="shared" si="168"/>
        <v>-190922022.41724631</v>
      </c>
      <c r="U337" s="189">
        <f t="shared" si="168"/>
        <v>-207742220.44371268</v>
      </c>
      <c r="V337" s="189">
        <f t="shared" si="168"/>
        <v>-221873472.10031241</v>
      </c>
      <c r="W337" s="189">
        <f t="shared" si="168"/>
        <v>-233704001.39128304</v>
      </c>
      <c r="X337" s="189">
        <f t="shared" si="168"/>
        <v>-243553488.76510715</v>
      </c>
      <c r="Y337" s="189">
        <f t="shared" si="168"/>
        <v>-251688135.45058638</v>
      </c>
      <c r="Z337" s="189">
        <f t="shared" si="168"/>
        <v>-258331780.8119207</v>
      </c>
      <c r="AA337" s="189">
        <f t="shared" si="168"/>
        <v>-263674256.12583947</v>
      </c>
      <c r="AB337" s="189">
        <f t="shared" si="168"/>
        <v>-267877763.54259729</v>
      </c>
      <c r="AC337" s="189">
        <f t="shared" si="168"/>
        <v>-271081817.90412724</v>
      </c>
      <c r="AD337" s="189">
        <f t="shared" si="168"/>
        <v>-273407125.39223552</v>
      </c>
      <c r="AE337" s="189">
        <f t="shared" si="168"/>
        <v>-274958663.88864452</v>
      </c>
      <c r="AF337" s="189">
        <f t="shared" si="168"/>
        <v>-275828155.77664268</v>
      </c>
      <c r="AG337" s="189">
        <f t="shared" si="168"/>
        <v>-276096072.59718281</v>
      </c>
      <c r="AH337" s="189">
        <f t="shared" si="168"/>
        <v>-275833274.87167859</v>
      </c>
      <c r="AI337" s="189">
        <f t="shared" si="168"/>
        <v>-275102364.62336081</v>
      </c>
      <c r="AJ337" s="189">
        <f t="shared" si="168"/>
        <v>-273958809.46274352</v>
      </c>
      <c r="AK337" s="189">
        <f t="shared" si="168"/>
        <v>-272451883.41405308</v>
      </c>
      <c r="AL337" s="189">
        <f t="shared" si="168"/>
        <v>-270625459.50193298</v>
      </c>
      <c r="AM337" s="189">
        <f t="shared" si="168"/>
        <v>-268518681.49744838</v>
      </c>
      <c r="AN337" s="189">
        <f t="shared" si="168"/>
        <v>-266166536.44692308</v>
      </c>
      <c r="AO337" s="189">
        <f t="shared" si="168"/>
        <v>-263600345.18802959</v>
      </c>
      <c r="AP337" s="189">
        <f t="shared" si="168"/>
        <v>-260848184.64588797</v>
      </c>
      <c r="AQ337" s="189">
        <f t="shared" si="168"/>
        <v>-257935253.04602605</v>
      </c>
      <c r="AR337" s="189">
        <f t="shared" si="168"/>
        <v>-254884187.09709805</v>
      </c>
      <c r="AS337" s="189">
        <f t="shared" si="168"/>
        <v>-251715338.54898953</v>
      </c>
      <c r="AT337" s="189">
        <f t="shared" si="168"/>
        <v>-248447016.22066921</v>
      </c>
      <c r="AU337" s="189">
        <f t="shared" si="168"/>
        <v>-245095698.54149073</v>
      </c>
      <c r="AV337" s="189">
        <f t="shared" si="168"/>
        <v>-241676220.80246854</v>
      </c>
      <c r="AW337" s="189">
        <f t="shared" si="168"/>
        <v>-238201940.62693605</v>
      </c>
      <c r="AX337" s="189">
        <f t="shared" si="168"/>
        <v>-234684884.60951829</v>
      </c>
      <c r="AY337" s="189">
        <f t="shared" si="168"/>
        <v>-231135878.61274338</v>
      </c>
      <c r="AZ337" s="189">
        <f t="shared" si="168"/>
        <v>-227564663.83179736</v>
      </c>
      <c r="BA337" s="189">
        <f t="shared" si="168"/>
        <v>-223980000.42417073</v>
      </c>
      <c r="BB337" s="189">
        <f t="shared" si="168"/>
        <v>-220389760.23987606</v>
      </c>
      <c r="BC337" s="189">
        <f t="shared" si="168"/>
        <v>-216801009.96972319</v>
      </c>
      <c r="BD337" s="189">
        <f t="shared" si="168"/>
        <v>-213220085.8460145</v>
      </c>
      <c r="BE337" s="189">
        <f t="shared" si="168"/>
        <v>-209652660.875689</v>
      </c>
      <c r="BF337" s="189">
        <f t="shared" si="168"/>
        <v>-206103805.4553977</v>
      </c>
      <c r="BG337" s="189">
        <f t="shared" si="168"/>
        <v>-202578042.10713762</v>
      </c>
      <c r="BH337" s="189">
        <f t="shared" si="168"/>
        <v>-199079394.97859275</v>
      </c>
      <c r="BI337" s="189">
        <f t="shared" si="168"/>
        <v>-195611434.67157596</v>
      </c>
      <c r="BJ337" s="189">
        <f t="shared" si="168"/>
        <v>-192177318.89265126</v>
      </c>
      <c r="BK337" s="189">
        <f t="shared" si="168"/>
        <v>-188779829.36039945</v>
      </c>
      <c r="BL337" s="189">
        <f t="shared" si="168"/>
        <v>-185421405.35230219</v>
      </c>
      <c r="BM337" s="189">
        <f t="shared" si="168"/>
        <v>-182104174.22966444</v>
      </c>
      <c r="BN337" s="1521">
        <f t="shared" si="168"/>
        <v>-178829979.24030235</v>
      </c>
    </row>
    <row r="338" spans="1:66" hidden="1" x14ac:dyDescent="0.15">
      <c r="A338" s="1123"/>
      <c r="C338" s="1529"/>
      <c r="D338" s="274"/>
      <c r="E338" s="1675"/>
      <c r="F338" s="1604"/>
      <c r="G338" s="189">
        <f t="shared" ref="G338:BN338" si="169">G240-G305</f>
        <v>1165159115.713506</v>
      </c>
      <c r="H338" s="189">
        <f t="shared" si="169"/>
        <v>734287247.97293568</v>
      </c>
      <c r="I338" s="189">
        <f t="shared" si="169"/>
        <v>507644563.72832334</v>
      </c>
      <c r="J338" s="189">
        <f t="shared" si="169"/>
        <v>358361617.70467734</v>
      </c>
      <c r="K338" s="189">
        <f t="shared" si="169"/>
        <v>249788309.30048555</v>
      </c>
      <c r="L338" s="189">
        <f t="shared" si="169"/>
        <v>166331114.09697235</v>
      </c>
      <c r="M338" s="189">
        <f t="shared" si="169"/>
        <v>99912237.717904449</v>
      </c>
      <c r="N338" s="189">
        <f t="shared" si="169"/>
        <v>45802909.280009627</v>
      </c>
      <c r="O338" s="189">
        <f t="shared" si="169"/>
        <v>992187.8347542882</v>
      </c>
      <c r="P338" s="189">
        <f t="shared" si="169"/>
        <v>-36558630.163086057</v>
      </c>
      <c r="Q338" s="189">
        <f t="shared" si="169"/>
        <v>-68296268.757896841</v>
      </c>
      <c r="R338" s="189">
        <f t="shared" si="169"/>
        <v>-95286010.05575645</v>
      </c>
      <c r="S338" s="189">
        <f t="shared" si="169"/>
        <v>-118335983.30696291</v>
      </c>
      <c r="T338" s="189">
        <f t="shared" si="169"/>
        <v>-138074422.52467573</v>
      </c>
      <c r="U338" s="189">
        <f t="shared" si="169"/>
        <v>-154999773.04686967</v>
      </c>
      <c r="V338" s="189">
        <f t="shared" si="169"/>
        <v>-169514367.18806335</v>
      </c>
      <c r="W338" s="189">
        <f t="shared" si="169"/>
        <v>-181947753.81259602</v>
      </c>
      <c r="X338" s="189">
        <f t="shared" si="169"/>
        <v>-192573288.55181685</v>
      </c>
      <c r="Y338" s="189">
        <f t="shared" si="169"/>
        <v>-201620203.37849653</v>
      </c>
      <c r="Z338" s="189">
        <f t="shared" si="169"/>
        <v>-209282565.06377175</v>
      </c>
      <c r="AA338" s="189">
        <f t="shared" si="169"/>
        <v>-215726043.59098956</v>
      </c>
      <c r="AB338" s="189">
        <f t="shared" si="169"/>
        <v>-221093107.60823932</v>
      </c>
      <c r="AC338" s="189">
        <f t="shared" si="169"/>
        <v>-225507069.61941868</v>
      </c>
      <c r="AD338" s="189">
        <f t="shared" si="169"/>
        <v>-229075276.28325737</v>
      </c>
      <c r="AE338" s="189">
        <f t="shared" si="169"/>
        <v>-231891653.95395952</v>
      </c>
      <c r="AF338" s="189">
        <f t="shared" si="169"/>
        <v>-234038761.41172493</v>
      </c>
      <c r="AG338" s="189">
        <f t="shared" si="169"/>
        <v>-235589461.29932815</v>
      </c>
      <c r="AH338" s="189">
        <f t="shared" si="169"/>
        <v>-236608293.22612542</v>
      </c>
      <c r="AI338" s="189">
        <f t="shared" si="169"/>
        <v>-237152611.03239936</v>
      </c>
      <c r="AJ338" s="189">
        <f t="shared" si="169"/>
        <v>-237273531.83315691</v>
      </c>
      <c r="AK338" s="189">
        <f t="shared" si="169"/>
        <v>-237016733.51497942</v>
      </c>
      <c r="AL338" s="189">
        <f t="shared" si="169"/>
        <v>-236423129.21022725</v>
      </c>
      <c r="AM338" s="189">
        <f t="shared" si="169"/>
        <v>-235529441.13936183</v>
      </c>
      <c r="AN338" s="189">
        <f t="shared" si="169"/>
        <v>-234368691.54885018</v>
      </c>
      <c r="AO338" s="189">
        <f t="shared" si="169"/>
        <v>-232970624.89310503</v>
      </c>
      <c r="AP338" s="189">
        <f t="shared" si="169"/>
        <v>-231362072.6376898</v>
      </c>
      <c r="AQ338" s="189">
        <f t="shared" si="169"/>
        <v>-229567269.89741969</v>
      </c>
      <c r="AR338" s="189">
        <f t="shared" si="169"/>
        <v>-227608131.42062384</v>
      </c>
      <c r="AS338" s="189">
        <f t="shared" si="169"/>
        <v>-225504493.08147416</v>
      </c>
      <c r="AT338" s="189">
        <f t="shared" si="169"/>
        <v>-223274323.9653385</v>
      </c>
      <c r="AU338" s="189">
        <f t="shared" si="169"/>
        <v>-220933913.26694256</v>
      </c>
      <c r="AV338" s="189">
        <f t="shared" si="169"/>
        <v>-218498035.52174279</v>
      </c>
      <c r="AW338" s="189">
        <f t="shared" si="169"/>
        <v>-215980097.12225786</v>
      </c>
      <c r="AX338" s="189">
        <f t="shared" si="169"/>
        <v>-213392266.60612631</v>
      </c>
      <c r="AY338" s="189">
        <f t="shared" si="169"/>
        <v>-210745590.82044449</v>
      </c>
      <c r="AZ338" s="189">
        <f t="shared" si="169"/>
        <v>-208050098.75118536</v>
      </c>
      <c r="BA338" s="189">
        <f t="shared" si="169"/>
        <v>-205314894.54434395</v>
      </c>
      <c r="BB338" s="189">
        <f t="shared" si="169"/>
        <v>-202548241.02686572</v>
      </c>
      <c r="BC338" s="189">
        <f t="shared" si="169"/>
        <v>-199757634.85228562</v>
      </c>
      <c r="BD338" s="189">
        <f t="shared" si="169"/>
        <v>-196949874.24198478</v>
      </c>
      <c r="BE338" s="189">
        <f t="shared" si="169"/>
        <v>-194131120.16288722</v>
      </c>
      <c r="BF338" s="189">
        <f t="shared" si="169"/>
        <v>-191306951.67214131</v>
      </c>
      <c r="BG338" s="189">
        <f t="shared" si="169"/>
        <v>-188482416.06549031</v>
      </c>
      <c r="BH338" s="189">
        <f t="shared" si="169"/>
        <v>-185662074.38590398</v>
      </c>
      <c r="BI338" s="189">
        <f t="shared" si="169"/>
        <v>-182850042.78037816</v>
      </c>
      <c r="BJ338" s="189">
        <f t="shared" si="169"/>
        <v>-180050030.13380027</v>
      </c>
      <c r="BK338" s="189">
        <f t="shared" si="169"/>
        <v>-177265372.357867</v>
      </c>
      <c r="BL338" s="189">
        <f t="shared" si="169"/>
        <v>-174499063.66902873</v>
      </c>
      <c r="BM338" s="189">
        <f t="shared" si="169"/>
        <v>-171753785.15124676</v>
      </c>
      <c r="BN338" s="1521">
        <f t="shared" si="169"/>
        <v>-169031930.86612755</v>
      </c>
    </row>
    <row r="339" spans="1:66" hidden="1" x14ac:dyDescent="0.15">
      <c r="A339" s="1123"/>
      <c r="C339" s="1529"/>
      <c r="D339" s="274"/>
      <c r="E339" s="1675"/>
      <c r="F339" s="1604"/>
      <c r="G339" s="189">
        <f t="shared" ref="G339:BN339" si="170">G241-G306</f>
        <v>884921575.11474752</v>
      </c>
      <c r="H339" s="189">
        <f t="shared" si="170"/>
        <v>593509933.28242981</v>
      </c>
      <c r="I339" s="189">
        <f t="shared" si="170"/>
        <v>432225123.43617666</v>
      </c>
      <c r="J339" s="189">
        <f t="shared" si="170"/>
        <v>322411188.52740347</v>
      </c>
      <c r="K339" s="189">
        <f t="shared" si="170"/>
        <v>240481803.53302181</v>
      </c>
      <c r="L339" s="189">
        <f t="shared" si="170"/>
        <v>176148598.65968585</v>
      </c>
      <c r="M339" s="189">
        <f t="shared" si="170"/>
        <v>123978015.74150991</v>
      </c>
      <c r="N339" s="189">
        <f t="shared" si="170"/>
        <v>80737783.114407182</v>
      </c>
      <c r="O339" s="189">
        <f t="shared" si="170"/>
        <v>44341066.613646388</v>
      </c>
      <c r="P339" s="189">
        <f t="shared" si="170"/>
        <v>13357348.587408304</v>
      </c>
      <c r="Q339" s="189">
        <f t="shared" si="170"/>
        <v>-13239904.185448766</v>
      </c>
      <c r="R339" s="189">
        <f t="shared" si="170"/>
        <v>-36214362.915650606</v>
      </c>
      <c r="S339" s="189">
        <f t="shared" si="170"/>
        <v>-56150900.863182306</v>
      </c>
      <c r="T339" s="189">
        <f t="shared" si="170"/>
        <v>-73508275.942965508</v>
      </c>
      <c r="U339" s="189">
        <f t="shared" si="170"/>
        <v>-88653555.978736162</v>
      </c>
      <c r="V339" s="189">
        <f t="shared" si="170"/>
        <v>-101885416.53292918</v>
      </c>
      <c r="W339" s="189">
        <f t="shared" si="170"/>
        <v>-113450386.04384911</v>
      </c>
      <c r="X339" s="189">
        <f t="shared" si="170"/>
        <v>-123554468.79949379</v>
      </c>
      <c r="Y339" s="189">
        <f t="shared" si="170"/>
        <v>-132371649.70012343</v>
      </c>
      <c r="Z339" s="189">
        <f t="shared" si="170"/>
        <v>-140050241.5027107</v>
      </c>
      <c r="AA339" s="189">
        <f t="shared" si="170"/>
        <v>-146717705.56551427</v>
      </c>
      <c r="AB339" s="189">
        <f t="shared" si="170"/>
        <v>-152484370.90760106</v>
      </c>
      <c r="AC339" s="189">
        <f t="shared" si="170"/>
        <v>-157446343.92307657</v>
      </c>
      <c r="AD339" s="189">
        <f t="shared" si="170"/>
        <v>-161687813.92382759</v>
      </c>
      <c r="AE339" s="189">
        <f t="shared" si="170"/>
        <v>-165282901.0873577</v>
      </c>
      <c r="AF339" s="189">
        <f t="shared" si="170"/>
        <v>-168297153.22370237</v>
      </c>
      <c r="AG339" s="189">
        <f t="shared" si="170"/>
        <v>-170788769.75921112</v>
      </c>
      <c r="AH339" s="189">
        <f t="shared" si="170"/>
        <v>-172809611.47557461</v>
      </c>
      <c r="AI339" s="189">
        <f t="shared" si="170"/>
        <v>-174406040.25647336</v>
      </c>
      <c r="AJ339" s="189">
        <f t="shared" si="170"/>
        <v>-175619622.677508</v>
      </c>
      <c r="AK339" s="189">
        <f t="shared" si="170"/>
        <v>-176487723.58436078</v>
      </c>
      <c r="AL339" s="189">
        <f t="shared" si="170"/>
        <v>-177044010.05986309</v>
      </c>
      <c r="AM339" s="189">
        <f t="shared" si="170"/>
        <v>-177318881.84404212</v>
      </c>
      <c r="AN339" s="189">
        <f t="shared" si="170"/>
        <v>-177339840.96425664</v>
      </c>
      <c r="AO339" s="189">
        <f t="shared" si="170"/>
        <v>-177131810.78722322</v>
      </c>
      <c r="AP339" s="189">
        <f t="shared" si="170"/>
        <v>-176717412.72832441</v>
      </c>
      <c r="AQ339" s="189">
        <f t="shared" si="170"/>
        <v>-176117207.3063851</v>
      </c>
      <c r="AR339" s="189">
        <f t="shared" si="170"/>
        <v>-175349905.01145691</v>
      </c>
      <c r="AS339" s="189">
        <f t="shared" si="170"/>
        <v>-174432551.4831453</v>
      </c>
      <c r="AT339" s="189">
        <f t="shared" si="170"/>
        <v>-173380690.72085249</v>
      </c>
      <c r="AU339" s="189">
        <f t="shared" si="170"/>
        <v>-172208509.42227107</v>
      </c>
      <c r="AV339" s="189">
        <f t="shared" si="170"/>
        <v>-170928965.03993493</v>
      </c>
      <c r="AW339" s="189">
        <f t="shared" si="170"/>
        <v>-169553899.73285246</v>
      </c>
      <c r="AX339" s="189">
        <f t="shared" si="170"/>
        <v>-168094142.05190551</v>
      </c>
      <c r="AY339" s="189">
        <f t="shared" si="170"/>
        <v>-166559597.91896743</v>
      </c>
      <c r="AZ339" s="189">
        <f t="shared" si="170"/>
        <v>-164959332.22890329</v>
      </c>
      <c r="BA339" s="189">
        <f t="shared" si="170"/>
        <v>-163301642.21158051</v>
      </c>
      <c r="BB339" s="189">
        <f t="shared" si="170"/>
        <v>-161594123.53055501</v>
      </c>
      <c r="BC339" s="189">
        <f t="shared" si="170"/>
        <v>-159843729.96035933</v>
      </c>
      <c r="BD339" s="189">
        <f t="shared" si="170"/>
        <v>-158056827.37079245</v>
      </c>
      <c r="BE339" s="189">
        <f t="shared" si="170"/>
        <v>-156239242.65048033</v>
      </c>
      <c r="BF339" s="189">
        <f t="shared" si="170"/>
        <v>-154396308.12036085</v>
      </c>
      <c r="BG339" s="189">
        <f t="shared" si="170"/>
        <v>-152532901.91811812</v>
      </c>
      <c r="BH339" s="189">
        <f t="shared" si="170"/>
        <v>-150653484.77503824</v>
      </c>
      <c r="BI339" s="189">
        <f t="shared" si="170"/>
        <v>-148762133.5556159</v>
      </c>
      <c r="BJ339" s="189">
        <f t="shared" si="170"/>
        <v>-146862571.88619244</v>
      </c>
      <c r="BK339" s="189">
        <f t="shared" si="170"/>
        <v>-144958198.16085142</v>
      </c>
      <c r="BL339" s="189">
        <f t="shared" si="170"/>
        <v>-143052111.17981815</v>
      </c>
      <c r="BM339" s="189">
        <f t="shared" si="170"/>
        <v>-141147133.64693511</v>
      </c>
      <c r="BN339" s="1521">
        <f t="shared" si="170"/>
        <v>-139245833.72780657</v>
      </c>
    </row>
    <row r="340" spans="1:66" hidden="1" x14ac:dyDescent="0.15">
      <c r="A340" s="1123"/>
      <c r="C340" s="1529"/>
      <c r="D340" s="274"/>
      <c r="E340" s="1675"/>
      <c r="F340" s="1604"/>
      <c r="G340" s="189"/>
      <c r="H340" s="189"/>
      <c r="I340" s="189"/>
      <c r="J340" s="189"/>
      <c r="K340" s="189"/>
      <c r="L340" s="189"/>
      <c r="M340" s="189"/>
      <c r="N340" s="189"/>
      <c r="O340" s="189"/>
      <c r="P340" s="189"/>
      <c r="Q340" s="189"/>
      <c r="R340" s="189"/>
      <c r="S340" s="189"/>
      <c r="T340" s="189"/>
      <c r="U340" s="189"/>
      <c r="V340" s="189"/>
      <c r="W340" s="189"/>
      <c r="X340" s="189"/>
      <c r="Y340" s="189"/>
      <c r="Z340" s="189"/>
      <c r="AA340" s="189"/>
      <c r="AB340" s="189"/>
      <c r="AC340" s="189"/>
      <c r="AD340" s="189"/>
      <c r="AE340" s="189"/>
      <c r="AF340" s="189"/>
      <c r="AG340" s="189"/>
      <c r="AH340" s="189"/>
      <c r="AI340" s="189"/>
      <c r="AJ340" s="189"/>
      <c r="AK340" s="189"/>
      <c r="AL340" s="189"/>
      <c r="AM340" s="189"/>
      <c r="AN340" s="189"/>
      <c r="AO340" s="189"/>
      <c r="AP340" s="189"/>
      <c r="AQ340" s="189"/>
      <c r="AR340" s="189"/>
      <c r="AS340" s="189"/>
      <c r="AT340" s="189"/>
      <c r="AU340" s="189"/>
      <c r="AV340" s="189"/>
      <c r="AW340" s="189"/>
      <c r="AX340" s="189"/>
      <c r="AY340" s="189"/>
      <c r="AZ340" s="189"/>
      <c r="BA340" s="189"/>
      <c r="BB340" s="189"/>
      <c r="BC340" s="189"/>
      <c r="BD340" s="189"/>
      <c r="BE340" s="189"/>
      <c r="BF340" s="189"/>
      <c r="BG340" s="189"/>
      <c r="BH340" s="189"/>
      <c r="BI340" s="189"/>
      <c r="BJ340" s="189"/>
      <c r="BK340" s="189"/>
      <c r="BL340" s="189"/>
      <c r="BM340" s="189"/>
      <c r="BN340" s="1521"/>
    </row>
    <row r="341" spans="1:66" hidden="1" x14ac:dyDescent="0.15">
      <c r="A341" s="2625"/>
      <c r="B341" s="747"/>
      <c r="C341" s="1533"/>
      <c r="D341" s="1399"/>
      <c r="E341" s="1679"/>
      <c r="F341" s="1605"/>
      <c r="G341" s="748"/>
      <c r="H341" s="748"/>
      <c r="I341" s="748"/>
      <c r="J341" s="748"/>
      <c r="K341" s="748"/>
      <c r="L341" s="748"/>
      <c r="M341" s="748"/>
      <c r="N341" s="748"/>
      <c r="O341" s="748"/>
      <c r="P341" s="748"/>
      <c r="Q341" s="748"/>
      <c r="R341" s="748"/>
      <c r="S341" s="748"/>
      <c r="T341" s="748"/>
      <c r="U341" s="748"/>
      <c r="V341" s="748"/>
      <c r="W341" s="748"/>
      <c r="X341" s="748"/>
      <c r="Y341" s="748"/>
      <c r="Z341" s="748"/>
      <c r="AA341" s="748"/>
      <c r="AB341" s="748"/>
      <c r="AC341" s="748"/>
      <c r="AD341" s="748"/>
      <c r="AE341" s="748"/>
      <c r="AF341" s="748"/>
      <c r="AG341" s="748"/>
      <c r="AH341" s="748"/>
      <c r="AI341" s="748"/>
      <c r="AJ341" s="748"/>
      <c r="AK341" s="748"/>
      <c r="AL341" s="748"/>
      <c r="AM341" s="748"/>
      <c r="AN341" s="748"/>
      <c r="AO341" s="748"/>
      <c r="AP341" s="748"/>
      <c r="AQ341" s="748"/>
      <c r="AR341" s="748"/>
      <c r="AS341" s="748"/>
      <c r="AT341" s="748"/>
      <c r="AU341" s="748"/>
      <c r="AV341" s="748"/>
      <c r="AW341" s="748"/>
      <c r="AX341" s="748"/>
      <c r="AY341" s="748"/>
      <c r="AZ341" s="748"/>
      <c r="BA341" s="748"/>
      <c r="BB341" s="748"/>
      <c r="BC341" s="748"/>
      <c r="BD341" s="748"/>
      <c r="BE341" s="748"/>
      <c r="BF341" s="748"/>
      <c r="BG341" s="748"/>
      <c r="BH341" s="748"/>
      <c r="BI341" s="748"/>
      <c r="BJ341" s="748"/>
      <c r="BK341" s="748"/>
      <c r="BL341" s="748"/>
      <c r="BM341" s="748"/>
      <c r="BN341" s="1525"/>
    </row>
    <row r="342" spans="1:66" hidden="1" x14ac:dyDescent="0.15">
      <c r="A342" s="1123"/>
      <c r="C342" s="1529"/>
      <c r="D342" s="274"/>
      <c r="E342" s="1675"/>
      <c r="F342" s="1604"/>
      <c r="G342" s="189"/>
      <c r="H342" s="189"/>
      <c r="I342" s="189"/>
      <c r="J342" s="189"/>
      <c r="K342" s="189"/>
      <c r="L342" s="189"/>
      <c r="M342" s="189"/>
      <c r="N342" s="189"/>
      <c r="O342" s="189"/>
      <c r="P342" s="189"/>
      <c r="Q342" s="189"/>
      <c r="R342" s="189"/>
      <c r="S342" s="189"/>
      <c r="T342" s="189"/>
      <c r="U342" s="189"/>
      <c r="V342" s="189"/>
      <c r="W342" s="189"/>
      <c r="X342" s="189"/>
      <c r="Y342" s="189"/>
      <c r="Z342" s="189"/>
      <c r="AA342" s="189"/>
      <c r="AB342" s="189"/>
      <c r="AC342" s="189"/>
      <c r="AD342" s="189"/>
      <c r="AE342" s="189"/>
      <c r="AF342" s="189"/>
      <c r="AG342" s="189"/>
      <c r="AH342" s="189"/>
      <c r="AI342" s="189"/>
      <c r="AJ342" s="189"/>
      <c r="AK342" s="189"/>
      <c r="AL342" s="189"/>
      <c r="AM342" s="189"/>
      <c r="AN342" s="189"/>
      <c r="AO342" s="189"/>
      <c r="AP342" s="189"/>
      <c r="AQ342" s="189"/>
      <c r="AR342" s="189"/>
      <c r="AS342" s="189"/>
      <c r="AT342" s="189"/>
      <c r="AU342" s="189"/>
      <c r="AV342" s="189"/>
      <c r="AW342" s="189"/>
      <c r="AX342" s="189"/>
      <c r="AY342" s="189"/>
      <c r="AZ342" s="189"/>
      <c r="BA342" s="189"/>
      <c r="BB342" s="189"/>
      <c r="BC342" s="189"/>
      <c r="BD342" s="189"/>
      <c r="BE342" s="189"/>
      <c r="BF342" s="189"/>
      <c r="BG342" s="189"/>
      <c r="BH342" s="189"/>
      <c r="BI342" s="189"/>
      <c r="BJ342" s="189"/>
      <c r="BK342" s="189"/>
      <c r="BL342" s="189"/>
      <c r="BM342" s="189"/>
      <c r="BN342" s="1521"/>
    </row>
    <row r="343" spans="1:66" ht="19.5" hidden="1" customHeight="1" x14ac:dyDescent="0.15">
      <c r="A343" s="1123"/>
      <c r="B343" s="274" t="s">
        <v>905</v>
      </c>
      <c r="C343" s="1529"/>
      <c r="D343" s="274"/>
      <c r="E343" s="1675"/>
      <c r="F343" s="1604">
        <f>NPV($C$129,G211:BN211)</f>
        <v>-14018354186.54925</v>
      </c>
      <c r="G343" s="189">
        <f t="shared" ref="G343:AL343" si="171">G243+G309</f>
        <v>-13636528547.954987</v>
      </c>
      <c r="H343" s="189">
        <f t="shared" si="171"/>
        <v>-13433926219.156361</v>
      </c>
      <c r="I343" s="189">
        <f t="shared" si="171"/>
        <v>-13319655053.671305</v>
      </c>
      <c r="J343" s="189">
        <f t="shared" si="171"/>
        <v>-13260870772.57041</v>
      </c>
      <c r="K343" s="189">
        <f t="shared" si="171"/>
        <v>-13240843077.913198</v>
      </c>
      <c r="L343" s="189">
        <f t="shared" si="171"/>
        <v>-13249517836.802847</v>
      </c>
      <c r="M343" s="189">
        <f t="shared" si="171"/>
        <v>-13280228350.206978</v>
      </c>
      <c r="N343" s="189">
        <f t="shared" si="171"/>
        <v>-13328256731.723705</v>
      </c>
      <c r="O343" s="189">
        <f t="shared" si="171"/>
        <v>-13390107159.733063</v>
      </c>
      <c r="P343" s="189">
        <f t="shared" si="171"/>
        <v>-13463099920.380075</v>
      </c>
      <c r="Q343" s="189">
        <f t="shared" si="171"/>
        <v>-13545127077.762627</v>
      </c>
      <c r="R343" s="189">
        <f t="shared" si="171"/>
        <v>-13634496681.407547</v>
      </c>
      <c r="S343" s="189">
        <f t="shared" si="171"/>
        <v>-13729828743.734814</v>
      </c>
      <c r="T343" s="189">
        <f t="shared" si="171"/>
        <v>-13829983119.425192</v>
      </c>
      <c r="U343" s="189">
        <f t="shared" si="171"/>
        <v>-13934007910.850367</v>
      </c>
      <c r="V343" s="189">
        <f t="shared" si="171"/>
        <v>-14041101566.909721</v>
      </c>
      <c r="W343" s="189">
        <f t="shared" si="171"/>
        <v>-14150584402.748907</v>
      </c>
      <c r="X343" s="189">
        <f t="shared" si="171"/>
        <v>-14261876775.214987</v>
      </c>
      <c r="Y343" s="189">
        <f t="shared" si="171"/>
        <v>-14374482070.439497</v>
      </c>
      <c r="Z343" s="189">
        <f t="shared" si="171"/>
        <v>-14487973241.992302</v>
      </c>
      <c r="AA343" s="189">
        <f t="shared" si="171"/>
        <v>-14601982016.328629</v>
      </c>
      <c r="AB343" s="189">
        <f t="shared" si="171"/>
        <v>-14716190134.38106</v>
      </c>
      <c r="AC343" s="189">
        <f t="shared" si="171"/>
        <v>-14830322170.015364</v>
      </c>
      <c r="AD343" s="189">
        <f t="shared" si="171"/>
        <v>-14944139585.608135</v>
      </c>
      <c r="AE343" s="189">
        <f t="shared" si="171"/>
        <v>-15057435769.671679</v>
      </c>
      <c r="AF343" s="189">
        <f t="shared" si="171"/>
        <v>-15170031862.415821</v>
      </c>
      <c r="AG343" s="189">
        <f t="shared" si="171"/>
        <v>-15281773219.69693</v>
      </c>
      <c r="AH343" s="189">
        <f t="shared" si="171"/>
        <v>-15392526398.82527</v>
      </c>
      <c r="AI343" s="189">
        <f t="shared" si="171"/>
        <v>-15502176574.48196</v>
      </c>
      <c r="AJ343" s="189">
        <f t="shared" si="171"/>
        <v>-15610625311.810177</v>
      </c>
      <c r="AK343" s="189">
        <f t="shared" si="171"/>
        <v>-15717788638.183088</v>
      </c>
      <c r="AL343" s="189">
        <f t="shared" si="171"/>
        <v>-15823595366.342051</v>
      </c>
      <c r="AM343" s="189">
        <f t="shared" ref="AM343:BN343" si="172">AM243+AM309</f>
        <v>-15927985630.353807</v>
      </c>
      <c r="AN343" s="189">
        <f t="shared" si="172"/>
        <v>-16030909602.74469</v>
      </c>
      <c r="AO343" s="189">
        <f t="shared" si="172"/>
        <v>-16132326366.666449</v>
      </c>
      <c r="AP343" s="189">
        <f t="shared" si="172"/>
        <v>-16232202921.354656</v>
      </c>
      <c r="AQ343" s="189">
        <f t="shared" si="172"/>
        <v>-16330513302.697939</v>
      </c>
      <c r="AR343" s="189">
        <f t="shared" si="172"/>
        <v>-16427237803.627634</v>
      </c>
      <c r="AS343" s="189">
        <f t="shared" si="172"/>
        <v>-16522362281.402321</v>
      </c>
      <c r="AT343" s="189">
        <f t="shared" si="172"/>
        <v>-16615877540.807447</v>
      </c>
      <c r="AU343" s="189">
        <f t="shared" si="172"/>
        <v>-16707778783.900305</v>
      </c>
      <c r="AV343" s="189">
        <f t="shared" si="172"/>
        <v>-16798065118.269903</v>
      </c>
      <c r="AW343" s="189">
        <f t="shared" si="172"/>
        <v>-16886739116.901047</v>
      </c>
      <c r="AX343" s="189">
        <f t="shared" si="172"/>
        <v>-16973806423.67256</v>
      </c>
      <c r="AY343" s="189">
        <f t="shared" si="172"/>
        <v>-17059275399.313454</v>
      </c>
      <c r="AZ343" s="189">
        <f t="shared" si="172"/>
        <v>-17143156803.313602</v>
      </c>
      <c r="BA343" s="189">
        <f t="shared" si="172"/>
        <v>-17225463507.858089</v>
      </c>
      <c r="BB343" s="189">
        <f t="shared" si="172"/>
        <v>-17306210240.343578</v>
      </c>
      <c r="BC343" s="189">
        <f t="shared" si="172"/>
        <v>-17385413351.454578</v>
      </c>
      <c r="BD343" s="189">
        <f t="shared" si="172"/>
        <v>-17463090606.138477</v>
      </c>
      <c r="BE343" s="189">
        <f t="shared" si="172"/>
        <v>-17539260995.130035</v>
      </c>
      <c r="BF343" s="189">
        <f t="shared" si="172"/>
        <v>-17613944564.946068</v>
      </c>
      <c r="BG343" s="189">
        <f t="shared" si="172"/>
        <v>-17687162264.50581</v>
      </c>
      <c r="BH343" s="189">
        <f t="shared" si="172"/>
        <v>-17758935806.736965</v>
      </c>
      <c r="BI343" s="189">
        <f t="shared" si="172"/>
        <v>-17829287543.706303</v>
      </c>
      <c r="BJ343" s="189">
        <f t="shared" si="172"/>
        <v>-17898240353.970284</v>
      </c>
      <c r="BK343" s="189">
        <f t="shared" si="172"/>
        <v>-17965817540.978992</v>
      </c>
      <c r="BL343" s="189">
        <f t="shared" si="172"/>
        <v>-18032042741.487808</v>
      </c>
      <c r="BM343" s="189">
        <f t="shared" si="172"/>
        <v>-18096939843.038403</v>
      </c>
      <c r="BN343" s="1521">
        <f t="shared" si="172"/>
        <v>-18160532909.665379</v>
      </c>
    </row>
    <row r="344" spans="1:66" hidden="1" x14ac:dyDescent="0.15">
      <c r="A344" s="1123"/>
      <c r="C344" s="1529"/>
      <c r="D344" s="274"/>
      <c r="E344" s="1675"/>
      <c r="F344" s="1604">
        <f>NPV($C$129,G212:BN212)</f>
        <v>-12081931115.39834</v>
      </c>
      <c r="G344" s="189">
        <f t="shared" ref="G344:AL344" si="173">G244+G310</f>
        <v>-11774657765.043386</v>
      </c>
      <c r="H344" s="189">
        <f t="shared" si="173"/>
        <v>-11602606705.709417</v>
      </c>
      <c r="I344" s="189">
        <f t="shared" si="173"/>
        <v>-11500591032.522135</v>
      </c>
      <c r="J344" s="189">
        <f t="shared" si="173"/>
        <v>-11443974969.367706</v>
      </c>
      <c r="K344" s="189">
        <f t="shared" si="173"/>
        <v>-11419834666.020655</v>
      </c>
      <c r="L344" s="189">
        <f t="shared" si="173"/>
        <v>-11420227430.284512</v>
      </c>
      <c r="M344" s="189">
        <f t="shared" si="173"/>
        <v>-11439789396.247192</v>
      </c>
      <c r="N344" s="189">
        <f t="shared" si="173"/>
        <v>-11474665109.020201</v>
      </c>
      <c r="O344" s="189">
        <f t="shared" si="173"/>
        <v>-11521958528.842733</v>
      </c>
      <c r="P344" s="189">
        <f t="shared" si="173"/>
        <v>-11579422365.180353</v>
      </c>
      <c r="Q344" s="189">
        <f t="shared" si="173"/>
        <v>-11645268958.819126</v>
      </c>
      <c r="R344" s="189">
        <f t="shared" si="173"/>
        <v>-11718048459.644896</v>
      </c>
      <c r="S344" s="189">
        <f t="shared" si="173"/>
        <v>-11796566730.248484</v>
      </c>
      <c r="T344" s="189">
        <f t="shared" si="173"/>
        <v>-11879827941.528759</v>
      </c>
      <c r="U344" s="189">
        <f t="shared" si="173"/>
        <v>-11966993181.392891</v>
      </c>
      <c r="V344" s="189">
        <f t="shared" si="173"/>
        <v>-12057349824.429014</v>
      </c>
      <c r="W344" s="189">
        <f t="shared" si="173"/>
        <v>-12150288355.486635</v>
      </c>
      <c r="X344" s="189">
        <f t="shared" si="173"/>
        <v>-12245284493.012741</v>
      </c>
      <c r="Y344" s="189">
        <f t="shared" si="173"/>
        <v>-12341885167.215916</v>
      </c>
      <c r="Z344" s="189">
        <f t="shared" si="173"/>
        <v>-12439697358.691961</v>
      </c>
      <c r="AA344" s="189">
        <f t="shared" si="173"/>
        <v>-12538379097.56843</v>
      </c>
      <c r="AB344" s="189">
        <f t="shared" si="173"/>
        <v>-12637632120.476032</v>
      </c>
      <c r="AC344" s="189">
        <f t="shared" si="173"/>
        <v>-12737195817.769754</v>
      </c>
      <c r="AD344" s="189">
        <f t="shared" si="173"/>
        <v>-12836842197.835382</v>
      </c>
      <c r="AE344" s="189">
        <f t="shared" si="173"/>
        <v>-12936371662.483906</v>
      </c>
      <c r="AF344" s="189">
        <f t="shared" si="173"/>
        <v>-13035609436.003708</v>
      </c>
      <c r="AG344" s="189">
        <f t="shared" si="173"/>
        <v>-13134402526.083622</v>
      </c>
      <c r="AH344" s="189">
        <f t="shared" si="173"/>
        <v>-13232617121.33552</v>
      </c>
      <c r="AI344" s="189">
        <f t="shared" si="173"/>
        <v>-13330136350.117834</v>
      </c>
      <c r="AJ344" s="189">
        <f t="shared" si="173"/>
        <v>-13426858340.579842</v>
      </c>
      <c r="AK344" s="189">
        <f t="shared" si="173"/>
        <v>-13522694533.566212</v>
      </c>
      <c r="AL344" s="189">
        <f t="shared" si="173"/>
        <v>-13617568209.136202</v>
      </c>
      <c r="AM344" s="189">
        <f t="shared" ref="AM344:BN344" si="174">AM244+AM310</f>
        <v>-13711413194.606144</v>
      </c>
      <c r="AN344" s="189">
        <f t="shared" si="174"/>
        <v>-13804172727.687727</v>
      </c>
      <c r="AO344" s="189">
        <f t="shared" si="174"/>
        <v>-13895798452.814356</v>
      </c>
      <c r="AP344" s="189">
        <f t="shared" si="174"/>
        <v>-13986249532.381994</v>
      </c>
      <c r="AQ344" s="189">
        <f t="shared" si="174"/>
        <v>-14075491857.573502</v>
      </c>
      <c r="AR344" s="189">
        <f t="shared" si="174"/>
        <v>-14163497345.833965</v>
      </c>
      <c r="AS344" s="189">
        <f t="shared" si="174"/>
        <v>-14250243314.031857</v>
      </c>
      <c r="AT344" s="189">
        <f t="shared" si="174"/>
        <v>-14335711917.963911</v>
      </c>
      <c r="AU344" s="189">
        <f t="shared" si="174"/>
        <v>-14419889650.208323</v>
      </c>
      <c r="AV344" s="189">
        <f t="shared" si="174"/>
        <v>-14502766889.453997</v>
      </c>
      <c r="AW344" s="189">
        <f t="shared" si="174"/>
        <v>-14584337495.375097</v>
      </c>
      <c r="AX344" s="189">
        <f t="shared" si="174"/>
        <v>-14664598443.913048</v>
      </c>
      <c r="AY344" s="189">
        <f t="shared" si="174"/>
        <v>-14743549498.498968</v>
      </c>
      <c r="AZ344" s="189">
        <f t="shared" si="174"/>
        <v>-14821192913.319502</v>
      </c>
      <c r="BA344" s="189">
        <f t="shared" si="174"/>
        <v>-14897533165.215221</v>
      </c>
      <c r="BB344" s="189">
        <f t="shared" si="174"/>
        <v>-14972576711.217236</v>
      </c>
      <c r="BC344" s="189">
        <f t="shared" si="174"/>
        <v>-15046331769.085567</v>
      </c>
      <c r="BD344" s="189">
        <f t="shared" si="174"/>
        <v>-15118808118.521685</v>
      </c>
      <c r="BE344" s="189">
        <f t="shared" si="174"/>
        <v>-15190016920.994791</v>
      </c>
      <c r="BF344" s="189">
        <f t="shared" si="174"/>
        <v>-15259970556.353611</v>
      </c>
      <c r="BG344" s="189">
        <f t="shared" si="174"/>
        <v>-15328682474.597475</v>
      </c>
      <c r="BH344" s="189">
        <f t="shared" si="174"/>
        <v>-15396167061.357122</v>
      </c>
      <c r="BI344" s="189">
        <f t="shared" si="174"/>
        <v>-15462439515.790298</v>
      </c>
      <c r="BJ344" s="189">
        <f t="shared" si="174"/>
        <v>-15527515739.733074</v>
      </c>
      <c r="BK344" s="189">
        <f t="shared" si="174"/>
        <v>-15591412237.067471</v>
      </c>
      <c r="BL344" s="189">
        <f t="shared" si="174"/>
        <v>-15654146022.371548</v>
      </c>
      <c r="BM344" s="189">
        <f t="shared" si="174"/>
        <v>-15715734538.011606</v>
      </c>
      <c r="BN344" s="1521">
        <f t="shared" si="174"/>
        <v>-15776195578.918974</v>
      </c>
    </row>
    <row r="345" spans="1:66" hidden="1" x14ac:dyDescent="0.15">
      <c r="A345" s="1123"/>
      <c r="C345" s="1529"/>
      <c r="D345" s="274"/>
      <c r="E345" s="1675"/>
      <c r="F345" s="1604">
        <f>NPV($C$129,G213:BN213)</f>
        <v>-9755172536.5563889</v>
      </c>
      <c r="G345" s="189">
        <f t="shared" ref="G345:AL345" si="175">G245+G311</f>
        <v>-9537479391.4868507</v>
      </c>
      <c r="H345" s="189">
        <f t="shared" si="175"/>
        <v>-9410428943.8573685</v>
      </c>
      <c r="I345" s="189">
        <f t="shared" si="175"/>
        <v>-9332521707.1395397</v>
      </c>
      <c r="J345" s="189">
        <f t="shared" si="175"/>
        <v>-9287397490.5768223</v>
      </c>
      <c r="K345" s="189">
        <f t="shared" si="175"/>
        <v>-9266232087.3639851</v>
      </c>
      <c r="L345" s="189">
        <f t="shared" si="175"/>
        <v>-9263486612.9727516</v>
      </c>
      <c r="M345" s="189">
        <f t="shared" si="175"/>
        <v>-9275355757.5842972</v>
      </c>
      <c r="N345" s="189">
        <f t="shared" si="175"/>
        <v>-9299064254.2769089</v>
      </c>
      <c r="O345" s="189">
        <f t="shared" si="175"/>
        <v>-9332500853.0196915</v>
      </c>
      <c r="P345" s="189">
        <f t="shared" si="175"/>
        <v>-9374008641.4490337</v>
      </c>
      <c r="Q345" s="189">
        <f t="shared" si="175"/>
        <v>-9422256021.1133671</v>
      </c>
      <c r="R345" s="189">
        <f t="shared" si="175"/>
        <v>-9476152790.2892227</v>
      </c>
      <c r="S345" s="189">
        <f t="shared" si="175"/>
        <v>-9534793094.3680477</v>
      </c>
      <c r="T345" s="189">
        <f t="shared" si="175"/>
        <v>-9597415212.638443</v>
      </c>
      <c r="U345" s="189">
        <f t="shared" si="175"/>
        <v>-9663372345.5081463</v>
      </c>
      <c r="V345" s="189">
        <f t="shared" si="175"/>
        <v>-9732110845.3433971</v>
      </c>
      <c r="W345" s="189">
        <f t="shared" si="175"/>
        <v>-9803153636.6185303</v>
      </c>
      <c r="X345" s="189">
        <f t="shared" si="175"/>
        <v>-9876087348.001585</v>
      </c>
      <c r="Y345" s="189">
        <f t="shared" si="175"/>
        <v>-9950552159.7468872</v>
      </c>
      <c r="Z345" s="189">
        <f t="shared" si="175"/>
        <v>-10026233676.853842</v>
      </c>
      <c r="AA345" s="189">
        <f t="shared" si="175"/>
        <v>-10102856340.156355</v>
      </c>
      <c r="AB345" s="189">
        <f t="shared" si="175"/>
        <v>-10180178023.298113</v>
      </c>
      <c r="AC345" s="189">
        <f t="shared" si="175"/>
        <v>-10257985556.993176</v>
      </c>
      <c r="AD345" s="189">
        <f t="shared" si="175"/>
        <v>-10336090987.552456</v>
      </c>
      <c r="AE345" s="189">
        <f t="shared" si="175"/>
        <v>-10414328423.50687</v>
      </c>
      <c r="AF345" s="189">
        <f t="shared" si="175"/>
        <v>-10492551358.169987</v>
      </c>
      <c r="AG345" s="189">
        <f t="shared" si="175"/>
        <v>-10570630381.03964</v>
      </c>
      <c r="AH345" s="189">
        <f t="shared" si="175"/>
        <v>-10648451209.64649</v>
      </c>
      <c r="AI345" s="189">
        <f t="shared" si="175"/>
        <v>-10725912987.599577</v>
      </c>
      <c r="AJ345" s="189">
        <f t="shared" si="175"/>
        <v>-10802926805.391317</v>
      </c>
      <c r="AK345" s="189">
        <f t="shared" si="175"/>
        <v>-10879414408.8785</v>
      </c>
      <c r="AL345" s="189">
        <f t="shared" si="175"/>
        <v>-10955307066.873928</v>
      </c>
      <c r="AM345" s="189">
        <f t="shared" ref="AM345:BN345" si="176">AM245+AM311</f>
        <v>-11030544574.415281</v>
      </c>
      <c r="AN345" s="189">
        <f t="shared" si="176"/>
        <v>-11105074372.35273</v>
      </c>
      <c r="AO345" s="189">
        <f t="shared" si="176"/>
        <v>-11178850767.158333</v>
      </c>
      <c r="AP345" s="189">
        <f t="shared" si="176"/>
        <v>-11251834237.489986</v>
      </c>
      <c r="AQ345" s="189">
        <f t="shared" si="176"/>
        <v>-11323990816.178034</v>
      </c>
      <c r="AR345" s="189">
        <f t="shared" si="176"/>
        <v>-11395291538.047874</v>
      </c>
      <c r="AS345" s="189">
        <f t="shared" si="176"/>
        <v>-11465711945.427155</v>
      </c>
      <c r="AT345" s="189">
        <f t="shared" si="176"/>
        <v>-11535231644.373365</v>
      </c>
      <c r="AU345" s="189">
        <f t="shared" si="176"/>
        <v>-11603833905.645206</v>
      </c>
      <c r="AV345" s="189">
        <f t="shared" si="176"/>
        <v>-11671505305.266781</v>
      </c>
      <c r="AW345" s="189">
        <f t="shared" si="176"/>
        <v>-11738235400.227507</v>
      </c>
      <c r="AX345" s="189">
        <f t="shared" si="176"/>
        <v>-11804016435.446415</v>
      </c>
      <c r="AY345" s="189">
        <f t="shared" si="176"/>
        <v>-11868843078.626223</v>
      </c>
      <c r="AZ345" s="189">
        <f t="shared" si="176"/>
        <v>-11932712180.045616</v>
      </c>
      <c r="BA345" s="189">
        <f t="shared" si="176"/>
        <v>-11995622554.699923</v>
      </c>
      <c r="BB345" s="189">
        <f t="shared" si="176"/>
        <v>-12057574784.510809</v>
      </c>
      <c r="BC345" s="189">
        <f t="shared" si="176"/>
        <v>-12118571038.593176</v>
      </c>
      <c r="BD345" s="189">
        <f t="shared" si="176"/>
        <v>-12178614909.798672</v>
      </c>
      <c r="BE345" s="189">
        <f t="shared" si="176"/>
        <v>-12237711265.955847</v>
      </c>
      <c r="BF345" s="189">
        <f t="shared" si="176"/>
        <v>-12295866114.401533</v>
      </c>
      <c r="BG345" s="189">
        <f t="shared" si="176"/>
        <v>-12353086478.550425</v>
      </c>
      <c r="BH345" s="189">
        <f t="shared" si="176"/>
        <v>-12409380285.383181</v>
      </c>
      <c r="BI345" s="189">
        <f t="shared" si="176"/>
        <v>-12464756262.850492</v>
      </c>
      <c r="BJ345" s="189">
        <f t="shared" si="176"/>
        <v>-12519223846.293606</v>
      </c>
      <c r="BK345" s="189">
        <f t="shared" si="176"/>
        <v>-12572793093.072716</v>
      </c>
      <c r="BL345" s="189">
        <f t="shared" si="176"/>
        <v>-12625474604.675114</v>
      </c>
      <c r="BM345" s="189">
        <f t="shared" si="176"/>
        <v>-12677279455.646273</v>
      </c>
      <c r="BN345" s="1521">
        <f t="shared" si="176"/>
        <v>-12728219128.75045</v>
      </c>
    </row>
    <row r="346" spans="1:66" hidden="1" x14ac:dyDescent="0.15">
      <c r="A346" s="1123"/>
      <c r="C346" s="1529"/>
      <c r="D346" s="274"/>
      <c r="E346" s="1675"/>
      <c r="F346" s="1604"/>
      <c r="G346" s="189"/>
      <c r="H346" s="189"/>
      <c r="I346" s="189"/>
      <c r="J346" s="189"/>
      <c r="K346" s="189"/>
      <c r="L346" s="189"/>
      <c r="M346" s="189"/>
      <c r="N346" s="189"/>
      <c r="O346" s="189"/>
      <c r="P346" s="189"/>
      <c r="Q346" s="189"/>
      <c r="R346" s="189"/>
      <c r="S346" s="189"/>
      <c r="T346" s="189"/>
      <c r="U346" s="189"/>
      <c r="V346" s="189"/>
      <c r="W346" s="189"/>
      <c r="X346" s="189"/>
      <c r="Y346" s="189"/>
      <c r="Z346" s="189"/>
      <c r="AA346" s="189"/>
      <c r="AB346" s="189"/>
      <c r="AC346" s="189"/>
      <c r="AD346" s="189"/>
      <c r="AE346" s="189"/>
      <c r="AF346" s="189"/>
      <c r="AG346" s="189"/>
      <c r="AH346" s="189"/>
      <c r="AI346" s="189"/>
      <c r="AJ346" s="189"/>
      <c r="AK346" s="189"/>
      <c r="AL346" s="189"/>
      <c r="AM346" s="189"/>
      <c r="AN346" s="189"/>
      <c r="AO346" s="189"/>
      <c r="AP346" s="189"/>
      <c r="AQ346" s="189"/>
      <c r="AR346" s="189"/>
      <c r="AS346" s="189"/>
      <c r="AT346" s="189"/>
      <c r="AU346" s="189"/>
      <c r="AV346" s="189"/>
      <c r="AW346" s="189"/>
      <c r="AX346" s="189"/>
      <c r="AY346" s="189"/>
      <c r="AZ346" s="189"/>
      <c r="BA346" s="189"/>
      <c r="BB346" s="189"/>
      <c r="BC346" s="189"/>
      <c r="BD346" s="189"/>
      <c r="BE346" s="189"/>
      <c r="BF346" s="189"/>
      <c r="BG346" s="189"/>
      <c r="BH346" s="189"/>
      <c r="BI346" s="189"/>
      <c r="BJ346" s="189"/>
      <c r="BK346" s="189"/>
      <c r="BL346" s="189"/>
      <c r="BM346" s="189"/>
      <c r="BN346" s="1521"/>
    </row>
    <row r="347" spans="1:66" hidden="1" x14ac:dyDescent="0.15">
      <c r="A347" s="1123"/>
      <c r="C347" s="1529"/>
      <c r="D347" s="274"/>
      <c r="E347" s="1675"/>
      <c r="F347" s="1604">
        <f>NPV($C$129,G215:BN215)</f>
        <v>4730491399.1473951</v>
      </c>
      <c r="G347" s="189">
        <f t="shared" ref="G347:AL347" si="177">G247+G313</f>
        <v>6141292981.0475378</v>
      </c>
      <c r="H347" s="189">
        <f t="shared" si="177"/>
        <v>6983094379.6637249</v>
      </c>
      <c r="I347" s="189">
        <f t="shared" si="177"/>
        <v>7540557977.438158</v>
      </c>
      <c r="J347" s="189">
        <f t="shared" si="177"/>
        <v>7916740215.7886667</v>
      </c>
      <c r="K347" s="189">
        <f t="shared" si="177"/>
        <v>8164275619.2543392</v>
      </c>
      <c r="L347" s="189">
        <f t="shared" si="177"/>
        <v>8314901970.7989006</v>
      </c>
      <c r="M347" s="189">
        <f t="shared" si="177"/>
        <v>8389749027.8728256</v>
      </c>
      <c r="N347" s="189">
        <f t="shared" si="177"/>
        <v>8403839444.4578876</v>
      </c>
      <c r="O347" s="189">
        <f t="shared" si="177"/>
        <v>8368362693.2616491</v>
      </c>
      <c r="P347" s="189">
        <f t="shared" si="177"/>
        <v>8291945428.7625685</v>
      </c>
      <c r="Q347" s="189">
        <f t="shared" si="177"/>
        <v>8181416210.0057268</v>
      </c>
      <c r="R347" s="189">
        <f t="shared" si="177"/>
        <v>8042293234.001853</v>
      </c>
      <c r="S347" s="189">
        <f t="shared" si="177"/>
        <v>7879110100.9844761</v>
      </c>
      <c r="T347" s="189">
        <f t="shared" si="177"/>
        <v>7695641766.2289839</v>
      </c>
      <c r="U347" s="189">
        <f t="shared" si="177"/>
        <v>7495066266.4720478</v>
      </c>
      <c r="V347" s="189">
        <f t="shared" si="177"/>
        <v>7280083596.3120708</v>
      </c>
      <c r="W347" s="189">
        <f t="shared" si="177"/>
        <v>7053005100.9864206</v>
      </c>
      <c r="X347" s="189">
        <f t="shared" si="177"/>
        <v>6815822036.3034191</v>
      </c>
      <c r="Y347" s="189">
        <f t="shared" si="177"/>
        <v>6570259063.6077776</v>
      </c>
      <c r="Z347" s="189">
        <f t="shared" si="177"/>
        <v>6317816626.7847357</v>
      </c>
      <c r="AA347" s="189">
        <f t="shared" si="177"/>
        <v>6059804974.9042034</v>
      </c>
      <c r="AB347" s="189">
        <f t="shared" si="177"/>
        <v>5797371805.3434687</v>
      </c>
      <c r="AC347" s="189">
        <f t="shared" si="177"/>
        <v>5531524964.5529022</v>
      </c>
      <c r="AD347" s="189">
        <f t="shared" si="177"/>
        <v>5263151269.6553555</v>
      </c>
      <c r="AE347" s="189">
        <f t="shared" si="177"/>
        <v>4993032249.187355</v>
      </c>
      <c r="AF347" s="189">
        <f t="shared" si="177"/>
        <v>4721857410.5596609</v>
      </c>
      <c r="AG347" s="189">
        <f t="shared" si="177"/>
        <v>4450235502.4011927</v>
      </c>
      <c r="AH347" s="189">
        <f t="shared" si="177"/>
        <v>4178704136.6373377</v>
      </c>
      <c r="AI347" s="189">
        <f t="shared" si="177"/>
        <v>3907738057.6211495</v>
      </c>
      <c r="AJ347" s="189">
        <f t="shared" si="177"/>
        <v>3637756286.7697024</v>
      </c>
      <c r="AK347" s="189">
        <f t="shared" si="177"/>
        <v>3369128325.9804111</v>
      </c>
      <c r="AL347" s="189">
        <f t="shared" si="177"/>
        <v>3102179568.0821862</v>
      </c>
      <c r="AM347" s="189">
        <f t="shared" ref="AM347:BN347" si="178">AM247+AM313</f>
        <v>2837196035.1767035</v>
      </c>
      <c r="AN347" s="189">
        <f t="shared" si="178"/>
        <v>2574428544.100955</v>
      </c>
      <c r="AO347" s="189">
        <f t="shared" si="178"/>
        <v>2314096381.0373101</v>
      </c>
      <c r="AP347" s="189">
        <f t="shared" si="178"/>
        <v>2056390553.5040178</v>
      </c>
      <c r="AQ347" s="189">
        <f t="shared" si="178"/>
        <v>1801476676.8217525</v>
      </c>
      <c r="AR347" s="189">
        <f t="shared" si="178"/>
        <v>1549497543.0984106</v>
      </c>
      <c r="AS347" s="189">
        <f t="shared" si="178"/>
        <v>1300575413.3682876</v>
      </c>
      <c r="AT347" s="189">
        <f t="shared" si="178"/>
        <v>1054814067.4269583</v>
      </c>
      <c r="AU347" s="189">
        <f t="shared" si="178"/>
        <v>812300640.85905313</v>
      </c>
      <c r="AV347" s="189">
        <f t="shared" si="178"/>
        <v>573107274.55918694</v>
      </c>
      <c r="AW347" s="189">
        <f t="shared" si="178"/>
        <v>337292598.53650314</v>
      </c>
      <c r="AX347" s="189">
        <f t="shared" si="178"/>
        <v>104903068.84397334</v>
      </c>
      <c r="AY347" s="189">
        <f t="shared" si="178"/>
        <v>-124025826.01608559</v>
      </c>
      <c r="AZ347" s="189">
        <f t="shared" si="178"/>
        <v>-349468474.96967685</v>
      </c>
      <c r="BA347" s="189">
        <f t="shared" si="178"/>
        <v>-571408158.08845246</v>
      </c>
      <c r="BB347" s="189">
        <f t="shared" si="178"/>
        <v>-789836153.23919106</v>
      </c>
      <c r="BC347" s="189">
        <f t="shared" si="178"/>
        <v>-1004750926.0757086</v>
      </c>
      <c r="BD347" s="189">
        <f t="shared" si="178"/>
        <v>-1216157394.9181459</v>
      </c>
      <c r="BE347" s="189">
        <f t="shared" si="178"/>
        <v>-1424066263.0448954</v>
      </c>
      <c r="BF347" s="189">
        <f t="shared" si="178"/>
        <v>-1628493411.7721877</v>
      </c>
      <c r="BG347" s="189">
        <f t="shared" si="178"/>
        <v>-1829459348.435252</v>
      </c>
      <c r="BH347" s="189">
        <f t="shared" si="178"/>
        <v>-2026988704.0293682</v>
      </c>
      <c r="BI347" s="189">
        <f t="shared" si="178"/>
        <v>-2221109775.8327699</v>
      </c>
      <c r="BJ347" s="189">
        <f t="shared" si="178"/>
        <v>-2411854110.8276715</v>
      </c>
      <c r="BK347" s="189">
        <f t="shared" si="178"/>
        <v>-2599256126.1703849</v>
      </c>
      <c r="BL347" s="189">
        <f t="shared" si="178"/>
        <v>-2783352763.3446817</v>
      </c>
      <c r="BM347" s="189">
        <f t="shared" si="178"/>
        <v>-2964183172.9711943</v>
      </c>
      <c r="BN347" s="1521">
        <f t="shared" si="178"/>
        <v>-3141788427.5455661</v>
      </c>
    </row>
    <row r="348" spans="1:66" hidden="1" x14ac:dyDescent="0.15">
      <c r="A348" s="1123"/>
      <c r="C348" s="1529"/>
      <c r="D348" s="274"/>
      <c r="E348" s="1675"/>
      <c r="F348" s="1604">
        <f>NPV($C$129,G216:BN216)</f>
        <v>10788285498.737135</v>
      </c>
      <c r="G348" s="189">
        <f t="shared" ref="G348:AL348" si="179">G248+G314</f>
        <v>11965862007.803072</v>
      </c>
      <c r="H348" s="189">
        <f t="shared" si="179"/>
        <v>12712088579.484371</v>
      </c>
      <c r="I348" s="189">
        <f t="shared" si="179"/>
        <v>13231212802.958286</v>
      </c>
      <c r="J348" s="189">
        <f t="shared" si="179"/>
        <v>13600612113.50835</v>
      </c>
      <c r="K348" s="189">
        <f t="shared" si="179"/>
        <v>13861013164.479675</v>
      </c>
      <c r="L348" s="189">
        <f t="shared" si="179"/>
        <v>14037548429.693159</v>
      </c>
      <c r="M348" s="189">
        <f t="shared" si="179"/>
        <v>14147271958.709589</v>
      </c>
      <c r="N348" s="189">
        <f t="shared" si="179"/>
        <v>14202508424.573132</v>
      </c>
      <c r="O348" s="189">
        <f t="shared" si="179"/>
        <v>14212570977.062952</v>
      </c>
      <c r="P348" s="189">
        <f t="shared" si="179"/>
        <v>14184733502.515713</v>
      </c>
      <c r="Q348" s="189">
        <f t="shared" si="179"/>
        <v>14124822624.882452</v>
      </c>
      <c r="R348" s="189">
        <f t="shared" si="179"/>
        <v>14037599168.393034</v>
      </c>
      <c r="S348" s="189">
        <f t="shared" si="179"/>
        <v>13927015330.340105</v>
      </c>
      <c r="T348" s="189">
        <f t="shared" si="179"/>
        <v>13796394595.477182</v>
      </c>
      <c r="U348" s="189">
        <f t="shared" si="179"/>
        <v>13648561543.117088</v>
      </c>
      <c r="V348" s="189">
        <f t="shared" si="179"/>
        <v>13485937977.86936</v>
      </c>
      <c r="W348" s="189">
        <f t="shared" si="179"/>
        <v>13310615730.122396</v>
      </c>
      <c r="X348" s="189">
        <f t="shared" si="179"/>
        <v>13124412865.652685</v>
      </c>
      <c r="Y348" s="189">
        <f t="shared" si="179"/>
        <v>12928917825.029133</v>
      </c>
      <c r="Z348" s="189">
        <f t="shared" si="179"/>
        <v>12725524603.954241</v>
      </c>
      <c r="AA348" s="189">
        <f t="shared" si="179"/>
        <v>12515461164.608559</v>
      </c>
      <c r="AB348" s="189">
        <f t="shared" si="179"/>
        <v>12299812650.982182</v>
      </c>
      <c r="AC348" s="189">
        <f t="shared" si="179"/>
        <v>12079540558.476324</v>
      </c>
      <c r="AD348" s="189">
        <f t="shared" si="179"/>
        <v>11855498712.687756</v>
      </c>
      <c r="AE348" s="189">
        <f t="shared" si="179"/>
        <v>11628446702.15444</v>
      </c>
      <c r="AF348" s="189">
        <f t="shared" si="179"/>
        <v>11399061257.891665</v>
      </c>
      <c r="AG348" s="189">
        <f t="shared" si="179"/>
        <v>11167945961.03105</v>
      </c>
      <c r="AH348" s="189">
        <f t="shared" si="179"/>
        <v>10935639576.912748</v>
      </c>
      <c r="AI348" s="189">
        <f t="shared" si="179"/>
        <v>10702623251.487522</v>
      </c>
      <c r="AJ348" s="189">
        <f t="shared" si="179"/>
        <v>10469326758.265661</v>
      </c>
      <c r="AK348" s="189">
        <f t="shared" si="179"/>
        <v>10236133947.375443</v>
      </c>
      <c r="AL348" s="189">
        <f t="shared" si="179"/>
        <v>10003387519.768923</v>
      </c>
      <c r="AM348" s="189">
        <f t="shared" ref="AM348:BN348" si="180">AM248+AM314</f>
        <v>9771393227.2215271</v>
      </c>
      <c r="AN348" s="189">
        <f t="shared" si="180"/>
        <v>9540423581.0438519</v>
      </c>
      <c r="AO348" s="189">
        <f t="shared" si="180"/>
        <v>9310721138.2751312</v>
      </c>
      <c r="AP348" s="189">
        <f t="shared" si="180"/>
        <v>9082501422.7500381</v>
      </c>
      <c r="AQ348" s="189">
        <f t="shared" si="180"/>
        <v>8855955529.2163792</v>
      </c>
      <c r="AR348" s="189">
        <f t="shared" si="180"/>
        <v>8631252451.1695118</v>
      </c>
      <c r="AS348" s="189">
        <f t="shared" si="180"/>
        <v>8408541166.9069042</v>
      </c>
      <c r="AT348" s="189">
        <f t="shared" si="180"/>
        <v>8187952513.2209063</v>
      </c>
      <c r="AU348" s="189">
        <f t="shared" si="180"/>
        <v>7969600871.9275494</v>
      </c>
      <c r="AV348" s="189">
        <f t="shared" si="180"/>
        <v>7753585690.9084091</v>
      </c>
      <c r="AW348" s="189">
        <f t="shared" si="180"/>
        <v>7539992858.3904037</v>
      </c>
      <c r="AX348" s="189">
        <f t="shared" si="180"/>
        <v>7328895946.7012663</v>
      </c>
      <c r="AY348" s="189">
        <f t="shared" si="180"/>
        <v>7120357339.6335058</v>
      </c>
      <c r="AZ348" s="189">
        <f t="shared" si="180"/>
        <v>6914429255.7605267</v>
      </c>
      <c r="BA348" s="189">
        <f t="shared" si="180"/>
        <v>6711154678.5215778</v>
      </c>
      <c r="BB348" s="189">
        <f t="shared" si="180"/>
        <v>6510568202.5838499</v>
      </c>
      <c r="BC348" s="189">
        <f t="shared" si="180"/>
        <v>6312696804.8647699</v>
      </c>
      <c r="BD348" s="189">
        <f t="shared" si="180"/>
        <v>6117560547.6263628</v>
      </c>
      <c r="BE348" s="189">
        <f t="shared" si="180"/>
        <v>5925173220.2124147</v>
      </c>
      <c r="BF348" s="189">
        <f t="shared" si="180"/>
        <v>5735542925.2683792</v>
      </c>
      <c r="BG348" s="189">
        <f t="shared" si="180"/>
        <v>5548672614.6469622</v>
      </c>
      <c r="BH348" s="189">
        <f t="shared" si="180"/>
        <v>5364560579.6455345</v>
      </c>
      <c r="BI348" s="189">
        <f t="shared" si="180"/>
        <v>5183200899.7333307</v>
      </c>
      <c r="BJ348" s="189">
        <f t="shared" si="180"/>
        <v>5004583853.4972801</v>
      </c>
      <c r="BK348" s="189">
        <f t="shared" si="180"/>
        <v>4828696295.1570988</v>
      </c>
      <c r="BL348" s="189">
        <f t="shared" si="180"/>
        <v>4655521999.6660748</v>
      </c>
      <c r="BM348" s="189">
        <f t="shared" si="180"/>
        <v>4485041979.11798</v>
      </c>
      <c r="BN348" s="1521">
        <f t="shared" si="180"/>
        <v>4317234772.9177828</v>
      </c>
    </row>
    <row r="349" spans="1:66" hidden="1" x14ac:dyDescent="0.15">
      <c r="A349" s="1123"/>
      <c r="C349" s="1529"/>
      <c r="D349" s="274"/>
      <c r="E349" s="1675"/>
      <c r="F349" s="1604">
        <f>NPV($C$129,G217:BN217)</f>
        <v>18067182657.146442</v>
      </c>
      <c r="G349" s="189">
        <f t="shared" ref="G349:AL349" si="181">G249+G315</f>
        <v>18964521625.613621</v>
      </c>
      <c r="H349" s="189">
        <f t="shared" si="181"/>
        <v>19569970882.604416</v>
      </c>
      <c r="I349" s="189">
        <f t="shared" si="181"/>
        <v>20013675665.786182</v>
      </c>
      <c r="J349" s="189">
        <f t="shared" si="181"/>
        <v>20347124547.158974</v>
      </c>
      <c r="K349" s="189">
        <f t="shared" si="181"/>
        <v>20598219092.362835</v>
      </c>
      <c r="L349" s="189">
        <f t="shared" si="181"/>
        <v>20784571842.13903</v>
      </c>
      <c r="M349" s="189">
        <f t="shared" si="181"/>
        <v>20918361149.179066</v>
      </c>
      <c r="N349" s="189">
        <f t="shared" si="181"/>
        <v>21008532488.877007</v>
      </c>
      <c r="O349" s="189">
        <f t="shared" si="181"/>
        <v>21061943920.145721</v>
      </c>
      <c r="P349" s="189">
        <f t="shared" si="181"/>
        <v>21084022424.348976</v>
      </c>
      <c r="Q349" s="189">
        <f t="shared" si="181"/>
        <v>21079167911.288162</v>
      </c>
      <c r="R349" s="189">
        <f t="shared" si="181"/>
        <v>21051016101.93885</v>
      </c>
      <c r="S349" s="189">
        <f t="shared" si="181"/>
        <v>21002617346.3297</v>
      </c>
      <c r="T349" s="189">
        <f t="shared" si="181"/>
        <v>20936562758.048489</v>
      </c>
      <c r="U349" s="189">
        <f t="shared" si="181"/>
        <v>20855075922.756531</v>
      </c>
      <c r="V349" s="189">
        <f t="shared" si="181"/>
        <v>20760081308.163937</v>
      </c>
      <c r="W349" s="189">
        <f t="shared" si="181"/>
        <v>20653256428.185719</v>
      </c>
      <c r="X349" s="189">
        <f t="shared" si="181"/>
        <v>20536072383.46833</v>
      </c>
      <c r="Y349" s="189">
        <f t="shared" si="181"/>
        <v>20409825896.523151</v>
      </c>
      <c r="Z349" s="189">
        <f t="shared" si="181"/>
        <v>20275664999.009319</v>
      </c>
      <c r="AA349" s="189">
        <f t="shared" si="181"/>
        <v>20134609897.689114</v>
      </c>
      <c r="AB349" s="189">
        <f t="shared" si="181"/>
        <v>19987570120.763374</v>
      </c>
      <c r="AC349" s="189">
        <f t="shared" si="181"/>
        <v>19835358753.953857</v>
      </c>
      <c r="AD349" s="189">
        <f t="shared" si="181"/>
        <v>19678704370.524719</v>
      </c>
      <c r="AE349" s="189">
        <f t="shared" si="181"/>
        <v>19518261112.858006</v>
      </c>
      <c r="AF349" s="189">
        <f t="shared" si="181"/>
        <v>19354617276.783253</v>
      </c>
      <c r="AG349" s="189">
        <f t="shared" si="181"/>
        <v>19188302671.462757</v>
      </c>
      <c r="AH349" s="189">
        <f t="shared" si="181"/>
        <v>19019794969.095005</v>
      </c>
      <c r="AI349" s="189">
        <f t="shared" si="181"/>
        <v>18849525214.445705</v>
      </c>
      <c r="AJ349" s="189">
        <f t="shared" si="181"/>
        <v>18677882630.379494</v>
      </c>
      <c r="AK349" s="189">
        <f t="shared" si="181"/>
        <v>18505218829.419895</v>
      </c>
      <c r="AL349" s="189">
        <f t="shared" si="181"/>
        <v>18331851520.963741</v>
      </c>
      <c r="AM349" s="189">
        <f t="shared" ref="AM349:BN349" si="182">AM249+AM315</f>
        <v>18158067787.711666</v>
      </c>
      <c r="AN349" s="189">
        <f t="shared" si="182"/>
        <v>17984126992.118584</v>
      </c>
      <c r="AO349" s="189">
        <f t="shared" si="182"/>
        <v>17810263363.455746</v>
      </c>
      <c r="AP349" s="189">
        <f t="shared" si="182"/>
        <v>17636688307.840015</v>
      </c>
      <c r="AQ349" s="189">
        <f t="shared" si="182"/>
        <v>17463592476.897392</v>
      </c>
      <c r="AR349" s="189">
        <f t="shared" si="182"/>
        <v>17291147625.259693</v>
      </c>
      <c r="AS349" s="189">
        <f t="shared" si="182"/>
        <v>17119508282.595413</v>
      </c>
      <c r="AT349" s="189">
        <f t="shared" si="182"/>
        <v>16948813262.1539</v>
      </c>
      <c r="AU349" s="189">
        <f t="shared" si="182"/>
        <v>16779187024.705215</v>
      </c>
      <c r="AV349" s="189">
        <f t="shared" si="182"/>
        <v>16610740914.167883</v>
      </c>
      <c r="AW349" s="189">
        <f t="shared" si="182"/>
        <v>16443574279.039282</v>
      </c>
      <c r="AX349" s="189">
        <f t="shared" si="182"/>
        <v>16277775491.904366</v>
      </c>
      <c r="AY349" s="189">
        <f t="shared" si="182"/>
        <v>16113422877.738083</v>
      </c>
      <c r="AZ349" s="189">
        <f t="shared" si="182"/>
        <v>15950585560.387386</v>
      </c>
      <c r="BA349" s="189">
        <f t="shared" si="182"/>
        <v>15789324235.481201</v>
      </c>
      <c r="BB349" s="189">
        <f t="shared" si="182"/>
        <v>15629691877.039783</v>
      </c>
      <c r="BC349" s="189">
        <f t="shared" si="182"/>
        <v>15471734384.212629</v>
      </c>
      <c r="BD349" s="189">
        <f t="shared" si="182"/>
        <v>15315491173.845413</v>
      </c>
      <c r="BE349" s="189">
        <f t="shared" si="182"/>
        <v>15160995723.943872</v>
      </c>
      <c r="BF349" s="189">
        <f t="shared" si="182"/>
        <v>15008276072.551617</v>
      </c>
      <c r="BG349" s="189">
        <f t="shared" si="182"/>
        <v>14857355276.077572</v>
      </c>
      <c r="BH349" s="189">
        <f t="shared" si="182"/>
        <v>14708251830.68701</v>
      </c>
      <c r="BI349" s="189">
        <f t="shared" si="182"/>
        <v>14560980059.999569</v>
      </c>
      <c r="BJ349" s="189">
        <f t="shared" si="182"/>
        <v>14415550472.011126</v>
      </c>
      <c r="BK349" s="189">
        <f t="shared" si="182"/>
        <v>14271970087.86796</v>
      </c>
      <c r="BL349" s="189">
        <f t="shared" si="182"/>
        <v>14130242744.866146</v>
      </c>
      <c r="BM349" s="189">
        <f t="shared" si="182"/>
        <v>13990369375.822363</v>
      </c>
      <c r="BN349" s="1521">
        <f t="shared" si="182"/>
        <v>13852348266.760487</v>
      </c>
    </row>
    <row r="350" spans="1:66" hidden="1" x14ac:dyDescent="0.15">
      <c r="A350" s="1123"/>
      <c r="C350" s="1529"/>
      <c r="D350" s="274"/>
      <c r="E350" s="1675"/>
      <c r="F350" s="1604"/>
      <c r="G350" s="189"/>
      <c r="H350" s="189"/>
      <c r="I350" s="189"/>
      <c r="J350" s="189"/>
      <c r="K350" s="189"/>
      <c r="L350" s="189"/>
      <c r="M350" s="189"/>
      <c r="N350" s="189"/>
      <c r="O350" s="189"/>
      <c r="P350" s="189"/>
      <c r="Q350" s="189"/>
      <c r="R350" s="189"/>
      <c r="S350" s="189"/>
      <c r="T350" s="189"/>
      <c r="U350" s="189"/>
      <c r="V350" s="189"/>
      <c r="W350" s="189"/>
      <c r="X350" s="189"/>
      <c r="Y350" s="189"/>
      <c r="Z350" s="189"/>
      <c r="AA350" s="189"/>
      <c r="AB350" s="189"/>
      <c r="AC350" s="189"/>
      <c r="AD350" s="189"/>
      <c r="AE350" s="189"/>
      <c r="AF350" s="189"/>
      <c r="AG350" s="189"/>
      <c r="AH350" s="189"/>
      <c r="AI350" s="189"/>
      <c r="AJ350" s="189"/>
      <c r="AK350" s="189"/>
      <c r="AL350" s="189"/>
      <c r="AM350" s="189"/>
      <c r="AN350" s="189"/>
      <c r="AO350" s="189"/>
      <c r="AP350" s="189"/>
      <c r="AQ350" s="189"/>
      <c r="AR350" s="189"/>
      <c r="AS350" s="189"/>
      <c r="AT350" s="189"/>
      <c r="AU350" s="189"/>
      <c r="AV350" s="189"/>
      <c r="AW350" s="189"/>
      <c r="AX350" s="189"/>
      <c r="AY350" s="189"/>
      <c r="AZ350" s="189"/>
      <c r="BA350" s="189"/>
      <c r="BB350" s="189"/>
      <c r="BC350" s="189"/>
      <c r="BD350" s="189"/>
      <c r="BE350" s="189"/>
      <c r="BF350" s="189"/>
      <c r="BG350" s="189"/>
      <c r="BH350" s="189"/>
      <c r="BI350" s="189"/>
      <c r="BJ350" s="189"/>
      <c r="BK350" s="189"/>
      <c r="BL350" s="189"/>
      <c r="BM350" s="189"/>
      <c r="BN350" s="1521"/>
    </row>
    <row r="351" spans="1:66" hidden="1" x14ac:dyDescent="0.15">
      <c r="A351" s="1123"/>
      <c r="C351" s="1529"/>
      <c r="D351" s="274"/>
      <c r="E351" s="1675"/>
      <c r="F351" s="1604">
        <f>NPV($C$129,G219:BN219)</f>
        <v>-16638580293.280115</v>
      </c>
      <c r="G351" s="189">
        <f t="shared" ref="G351:AL351" si="183">G251+G317</f>
        <v>-16268421045.576714</v>
      </c>
      <c r="H351" s="189">
        <f t="shared" si="183"/>
        <v>-16077035951.619652</v>
      </c>
      <c r="I351" s="189">
        <f t="shared" si="183"/>
        <v>-15973550157.434759</v>
      </c>
      <c r="J351" s="189">
        <f t="shared" si="183"/>
        <v>-15925136010.83897</v>
      </c>
      <c r="K351" s="189">
        <f t="shared" si="183"/>
        <v>-15915079200.508419</v>
      </c>
      <c r="L351" s="189">
        <f t="shared" si="183"/>
        <v>-15933340964.678152</v>
      </c>
      <c r="M351" s="189">
        <f t="shared" si="183"/>
        <v>-15973269383.659084</v>
      </c>
      <c r="N351" s="189">
        <f t="shared" si="183"/>
        <v>-16030160781.387905</v>
      </c>
      <c r="O351" s="189">
        <f t="shared" si="183"/>
        <v>-16100532999.485191</v>
      </c>
      <c r="P351" s="189">
        <f t="shared" si="183"/>
        <v>-16181719461.301746</v>
      </c>
      <c r="Q351" s="189">
        <f t="shared" si="183"/>
        <v>-16271624862.358814</v>
      </c>
      <c r="R351" s="189">
        <f t="shared" si="183"/>
        <v>-16368569397.296782</v>
      </c>
      <c r="S351" s="189">
        <f t="shared" si="183"/>
        <v>-16471184756.062313</v>
      </c>
      <c r="T351" s="189">
        <f t="shared" si="183"/>
        <v>-16578342021.278084</v>
      </c>
      <c r="U351" s="189">
        <f t="shared" si="183"/>
        <v>-16689100090.981922</v>
      </c>
      <c r="V351" s="189">
        <f t="shared" si="183"/>
        <v>-16802667794.106211</v>
      </c>
      <c r="W351" s="189">
        <f t="shared" si="183"/>
        <v>-16918375426.19833</v>
      </c>
      <c r="X351" s="189">
        <f t="shared" si="183"/>
        <v>-17035652940.261606</v>
      </c>
      <c r="Y351" s="189">
        <f t="shared" si="183"/>
        <v>-17154012949.131821</v>
      </c>
      <c r="Z351" s="189">
        <f t="shared" si="183"/>
        <v>-17273037277.854969</v>
      </c>
      <c r="AA351" s="189">
        <f t="shared" si="183"/>
        <v>-17392366182.810581</v>
      </c>
      <c r="AB351" s="189">
        <f t="shared" si="183"/>
        <v>-17511689606.453457</v>
      </c>
      <c r="AC351" s="189">
        <f t="shared" si="183"/>
        <v>-17630740008.412971</v>
      </c>
      <c r="AD351" s="189">
        <f t="shared" si="183"/>
        <v>-17749286433.227436</v>
      </c>
      <c r="AE351" s="189">
        <f t="shared" si="183"/>
        <v>-17867129559.657635</v>
      </c>
      <c r="AF351" s="189">
        <f t="shared" si="183"/>
        <v>-17984097537.487316</v>
      </c>
      <c r="AG351" s="189">
        <f t="shared" si="183"/>
        <v>-18100042462.278172</v>
      </c>
      <c r="AH351" s="189">
        <f t="shared" si="183"/>
        <v>-18214837371.567135</v>
      </c>
      <c r="AI351" s="189">
        <f t="shared" si="183"/>
        <v>-18328373670.773262</v>
      </c>
      <c r="AJ351" s="189">
        <f t="shared" si="183"/>
        <v>-18440558915.894264</v>
      </c>
      <c r="AK351" s="189">
        <f t="shared" si="183"/>
        <v>-18551314894.509941</v>
      </c>
      <c r="AL351" s="189">
        <f t="shared" si="183"/>
        <v>-18660575957.80032</v>
      </c>
      <c r="AM351" s="189">
        <f t="shared" ref="AM351:BN351" si="184">AM251+AM317</f>
        <v>-18768287565.040936</v>
      </c>
      <c r="AN351" s="189">
        <f t="shared" si="184"/>
        <v>-18874405008.946362</v>
      </c>
      <c r="AO351" s="189">
        <f t="shared" si="184"/>
        <v>-18978892295.729355</v>
      </c>
      <c r="AP351" s="189">
        <f t="shared" si="184"/>
        <v>-19081721158.14864</v>
      </c>
      <c r="AQ351" s="189">
        <f t="shared" si="184"/>
        <v>-19182870183.375355</v>
      </c>
      <c r="AR351" s="189">
        <f t="shared" si="184"/>
        <v>-19282324040.398972</v>
      </c>
      <c r="AS351" s="189">
        <f t="shared" si="184"/>
        <v>-19380072794.057961</v>
      </c>
      <c r="AT351" s="189">
        <f t="shared" si="184"/>
        <v>-19476111294.725845</v>
      </c>
      <c r="AU351" s="189">
        <f t="shared" si="184"/>
        <v>-19570438634.292843</v>
      </c>
      <c r="AV351" s="189">
        <f t="shared" si="184"/>
        <v>-19663057660.422329</v>
      </c>
      <c r="AW351" s="189">
        <f t="shared" si="184"/>
        <v>-19753974542.180603</v>
      </c>
      <c r="AX351" s="189">
        <f t="shared" si="184"/>
        <v>-19843198381.078854</v>
      </c>
      <c r="AY351" s="189">
        <f t="shared" si="184"/>
        <v>-19930740862.359604</v>
      </c>
      <c r="AZ351" s="189">
        <f t="shared" si="184"/>
        <v>-20016615942.032475</v>
      </c>
      <c r="BA351" s="189">
        <f t="shared" si="184"/>
        <v>-20100839565.736282</v>
      </c>
      <c r="BB351" s="189">
        <f t="shared" si="184"/>
        <v>-20183429415.993462</v>
      </c>
      <c r="BC351" s="189">
        <f t="shared" si="184"/>
        <v>-20264404684.841942</v>
      </c>
      <c r="BD351" s="189">
        <f t="shared" si="184"/>
        <v>-20343785869.19043</v>
      </c>
      <c r="BE351" s="189">
        <f t="shared" si="184"/>
        <v>-20421594586.554485</v>
      </c>
      <c r="BF351" s="189">
        <f t="shared" si="184"/>
        <v>-20497853409.100677</v>
      </c>
      <c r="BG351" s="189">
        <f t="shared" si="184"/>
        <v>-20572585714.160465</v>
      </c>
      <c r="BH351" s="189">
        <f t="shared" si="184"/>
        <v>-20645815549.579918</v>
      </c>
      <c r="BI351" s="189">
        <f t="shared" si="184"/>
        <v>-20717567512.449799</v>
      </c>
      <c r="BJ351" s="189">
        <f t="shared" si="184"/>
        <v>-20787866639.917156</v>
      </c>
      <c r="BK351" s="189">
        <f t="shared" si="184"/>
        <v>-20856738310.916912</v>
      </c>
      <c r="BL351" s="189">
        <f t="shared" si="184"/>
        <v>-20924208157.783119</v>
      </c>
      <c r="BM351" s="189">
        <f t="shared" si="184"/>
        <v>-20990301986.806343</v>
      </c>
      <c r="BN351" s="1521">
        <f t="shared" si="184"/>
        <v>-21055045706.898254</v>
      </c>
    </row>
    <row r="352" spans="1:66" hidden="1" x14ac:dyDescent="0.15">
      <c r="A352" s="1123"/>
      <c r="C352" s="1529"/>
      <c r="D352" s="274"/>
      <c r="E352" s="1675"/>
      <c r="F352" s="1604">
        <f>NPV($C$129,G220:BN220)</f>
        <v>-14702157222.129206</v>
      </c>
      <c r="G352" s="189">
        <f t="shared" ref="G352:AL352" si="185">G252+G318</f>
        <v>-14406550262.665113</v>
      </c>
      <c r="H352" s="189">
        <f t="shared" si="185"/>
        <v>-14245716438.172709</v>
      </c>
      <c r="I352" s="189">
        <f t="shared" si="185"/>
        <v>-14154486136.285589</v>
      </c>
      <c r="J352" s="189">
        <f t="shared" si="185"/>
        <v>-14108240207.636269</v>
      </c>
      <c r="K352" s="189">
        <f t="shared" si="185"/>
        <v>-14094070788.615877</v>
      </c>
      <c r="L352" s="189">
        <f t="shared" si="185"/>
        <v>-14104050558.159819</v>
      </c>
      <c r="M352" s="189">
        <f t="shared" si="185"/>
        <v>-14132830429.699301</v>
      </c>
      <c r="N352" s="189">
        <f t="shared" si="185"/>
        <v>-14176569158.684402</v>
      </c>
      <c r="O352" s="189">
        <f t="shared" si="185"/>
        <v>-14232384368.594862</v>
      </c>
      <c r="P352" s="189">
        <f t="shared" si="185"/>
        <v>-14298041906.102026</v>
      </c>
      <c r="Q352" s="189">
        <f t="shared" si="185"/>
        <v>-14371766743.415316</v>
      </c>
      <c r="R352" s="189">
        <f t="shared" si="185"/>
        <v>-14452121175.534132</v>
      </c>
      <c r="S352" s="189">
        <f t="shared" si="185"/>
        <v>-14537922742.575985</v>
      </c>
      <c r="T352" s="189">
        <f t="shared" si="185"/>
        <v>-14628186843.381651</v>
      </c>
      <c r="U352" s="189">
        <f t="shared" si="185"/>
        <v>-14722085361.524446</v>
      </c>
      <c r="V352" s="189">
        <f t="shared" si="185"/>
        <v>-14818916051.625504</v>
      </c>
      <c r="W352" s="189">
        <f t="shared" si="185"/>
        <v>-14918079378.93606</v>
      </c>
      <c r="X352" s="189">
        <f t="shared" si="185"/>
        <v>-15019060658.059362</v>
      </c>
      <c r="Y352" s="189">
        <f t="shared" si="185"/>
        <v>-15121416045.908243</v>
      </c>
      <c r="Z352" s="189">
        <f t="shared" si="185"/>
        <v>-15224761394.554634</v>
      </c>
      <c r="AA352" s="189">
        <f t="shared" si="185"/>
        <v>-15328763264.050388</v>
      </c>
      <c r="AB352" s="189">
        <f t="shared" si="185"/>
        <v>-15433131592.548435</v>
      </c>
      <c r="AC352" s="189">
        <f t="shared" si="185"/>
        <v>-15537613656.16737</v>
      </c>
      <c r="AD352" s="189">
        <f t="shared" si="185"/>
        <v>-15641989045.454689</v>
      </c>
      <c r="AE352" s="189">
        <f t="shared" si="185"/>
        <v>-15746065452.46987</v>
      </c>
      <c r="AF352" s="189">
        <f t="shared" si="185"/>
        <v>-15849675111.075211</v>
      </c>
      <c r="AG352" s="189">
        <f t="shared" si="185"/>
        <v>-15952671768.664871</v>
      </c>
      <c r="AH352" s="189">
        <f t="shared" si="185"/>
        <v>-16054928094.077391</v>
      </c>
      <c r="AI352" s="189">
        <f t="shared" si="185"/>
        <v>-16156333446.409143</v>
      </c>
      <c r="AJ352" s="189">
        <f t="shared" si="185"/>
        <v>-16256791944.663935</v>
      </c>
      <c r="AK352" s="189">
        <f t="shared" si="185"/>
        <v>-16356220789.893068</v>
      </c>
      <c r="AL352" s="189">
        <f t="shared" si="185"/>
        <v>-16454548800.594475</v>
      </c>
      <c r="AM352" s="189">
        <f t="shared" ref="AM352:BN352" si="186">AM252+AM318</f>
        <v>-16551715129.293274</v>
      </c>
      <c r="AN352" s="189">
        <f t="shared" si="186"/>
        <v>-16647668133.889402</v>
      </c>
      <c r="AO352" s="189">
        <f t="shared" si="186"/>
        <v>-16742364381.877268</v>
      </c>
      <c r="AP352" s="189">
        <f t="shared" si="186"/>
        <v>-16835767769.175985</v>
      </c>
      <c r="AQ352" s="189">
        <f t="shared" si="186"/>
        <v>-16927848738.250923</v>
      </c>
      <c r="AR352" s="189">
        <f t="shared" si="186"/>
        <v>-17018583582.605307</v>
      </c>
      <c r="AS352" s="189">
        <f t="shared" si="186"/>
        <v>-17107953826.687502</v>
      </c>
      <c r="AT352" s="189">
        <f t="shared" si="186"/>
        <v>-17195945671.882317</v>
      </c>
      <c r="AU352" s="189">
        <f t="shared" si="186"/>
        <v>-17282549500.600868</v>
      </c>
      <c r="AV352" s="189">
        <f t="shared" si="186"/>
        <v>-17367759431.60643</v>
      </c>
      <c r="AW352" s="189">
        <f t="shared" si="186"/>
        <v>-17451572920.654663</v>
      </c>
      <c r="AX352" s="189">
        <f t="shared" si="186"/>
        <v>-17533990401.319351</v>
      </c>
      <c r="AY352" s="189">
        <f t="shared" si="186"/>
        <v>-17615014961.545128</v>
      </c>
      <c r="AZ352" s="189">
        <f t="shared" si="186"/>
        <v>-17694652052.038383</v>
      </c>
      <c r="BA352" s="189">
        <f t="shared" si="186"/>
        <v>-17772909223.093426</v>
      </c>
      <c r="BB352" s="189">
        <f t="shared" si="186"/>
        <v>-17849795886.86713</v>
      </c>
      <c r="BC352" s="189">
        <f t="shared" si="186"/>
        <v>-17925323102.472942</v>
      </c>
      <c r="BD352" s="189">
        <f t="shared" si="186"/>
        <v>-17999503381.573647</v>
      </c>
      <c r="BE352" s="189">
        <f t="shared" si="186"/>
        <v>-18072350512.41925</v>
      </c>
      <c r="BF352" s="189">
        <f t="shared" si="186"/>
        <v>-18143879400.508228</v>
      </c>
      <c r="BG352" s="189">
        <f t="shared" si="186"/>
        <v>-18214105924.25214</v>
      </c>
      <c r="BH352" s="189">
        <f t="shared" si="186"/>
        <v>-18283046804.200085</v>
      </c>
      <c r="BI352" s="189">
        <f t="shared" si="186"/>
        <v>-18350719484.533806</v>
      </c>
      <c r="BJ352" s="189">
        <f t="shared" si="186"/>
        <v>-18417142025.679958</v>
      </c>
      <c r="BK352" s="189">
        <f t="shared" si="186"/>
        <v>-18482333007.005398</v>
      </c>
      <c r="BL352" s="189">
        <f t="shared" si="186"/>
        <v>-18546311438.666866</v>
      </c>
      <c r="BM352" s="189">
        <f t="shared" si="186"/>
        <v>-18609096681.779556</v>
      </c>
      <c r="BN352" s="1521">
        <f t="shared" si="186"/>
        <v>-18670708376.151859</v>
      </c>
    </row>
    <row r="353" spans="1:66" hidden="1" x14ac:dyDescent="0.15">
      <c r="A353" s="1123"/>
      <c r="C353" s="1529"/>
      <c r="D353" s="274"/>
      <c r="E353" s="1675"/>
      <c r="F353" s="1604">
        <f>NPV($C$129,G221:BN221)</f>
        <v>-12375398643.287262</v>
      </c>
      <c r="G353" s="189">
        <f t="shared" ref="G353:AL353" si="187">G253+G319</f>
        <v>-12169371889.108585</v>
      </c>
      <c r="H353" s="189">
        <f t="shared" si="187"/>
        <v>-12053538676.320667</v>
      </c>
      <c r="I353" s="189">
        <f t="shared" si="187"/>
        <v>-11986416810.903002</v>
      </c>
      <c r="J353" s="189">
        <f t="shared" si="187"/>
        <v>-11951662728.84539</v>
      </c>
      <c r="K353" s="189">
        <f t="shared" si="187"/>
        <v>-11940468209.959213</v>
      </c>
      <c r="L353" s="189">
        <f t="shared" si="187"/>
        <v>-11947309740.848064</v>
      </c>
      <c r="M353" s="189">
        <f t="shared" si="187"/>
        <v>-11968396791.036409</v>
      </c>
      <c r="N353" s="189">
        <f t="shared" si="187"/>
        <v>-12000968303.941114</v>
      </c>
      <c r="O353" s="189">
        <f t="shared" si="187"/>
        <v>-12042926692.771826</v>
      </c>
      <c r="P353" s="189">
        <f t="shared" si="187"/>
        <v>-12092628182.370712</v>
      </c>
      <c r="Q353" s="189">
        <f t="shared" si="187"/>
        <v>-12148753805.70956</v>
      </c>
      <c r="R353" s="189">
        <f t="shared" si="187"/>
        <v>-12210225506.178463</v>
      </c>
      <c r="S353" s="189">
        <f t="shared" si="187"/>
        <v>-12276149106.695551</v>
      </c>
      <c r="T353" s="189">
        <f t="shared" si="187"/>
        <v>-12345774114.491337</v>
      </c>
      <c r="U353" s="189">
        <f t="shared" si="187"/>
        <v>-12418464525.639704</v>
      </c>
      <c r="V353" s="189">
        <f t="shared" si="187"/>
        <v>-12493677072.53989</v>
      </c>
      <c r="W353" s="189">
        <f t="shared" si="187"/>
        <v>-12570944660.067959</v>
      </c>
      <c r="X353" s="189">
        <f t="shared" si="187"/>
        <v>-12649863513.04821</v>
      </c>
      <c r="Y353" s="189">
        <f t="shared" si="187"/>
        <v>-12730083038.439217</v>
      </c>
      <c r="Z353" s="189">
        <f t="shared" si="187"/>
        <v>-12811297712.716516</v>
      </c>
      <c r="AA353" s="189">
        <f t="shared" si="187"/>
        <v>-12893240506.638315</v>
      </c>
      <c r="AB353" s="189">
        <f t="shared" si="187"/>
        <v>-12975677495.370518</v>
      </c>
      <c r="AC353" s="189">
        <f t="shared" si="187"/>
        <v>-13058403395.390793</v>
      </c>
      <c r="AD353" s="189">
        <f t="shared" si="187"/>
        <v>-13141237835.171764</v>
      </c>
      <c r="AE353" s="189">
        <f t="shared" si="187"/>
        <v>-13224022213.492834</v>
      </c>
      <c r="AF353" s="189">
        <f t="shared" si="187"/>
        <v>-13306617033.241491</v>
      </c>
      <c r="AG353" s="189">
        <f t="shared" si="187"/>
        <v>-13388899623.620892</v>
      </c>
      <c r="AH353" s="189">
        <f t="shared" si="187"/>
        <v>-13470762182.388363</v>
      </c>
      <c r="AI353" s="189">
        <f t="shared" si="187"/>
        <v>-13552110083.890888</v>
      </c>
      <c r="AJ353" s="189">
        <f t="shared" si="187"/>
        <v>-13632860409.475412</v>
      </c>
      <c r="AK353" s="189">
        <f t="shared" si="187"/>
        <v>-13712940665.205357</v>
      </c>
      <c r="AL353" s="189">
        <f t="shared" si="187"/>
        <v>-13792287658.332201</v>
      </c>
      <c r="AM353" s="189">
        <f t="shared" ref="AM353:BN353" si="188">AM253+AM319</f>
        <v>-13870846509.102409</v>
      </c>
      <c r="AN353" s="189">
        <f t="shared" si="188"/>
        <v>-13948569778.554403</v>
      </c>
      <c r="AO353" s="189">
        <f t="shared" si="188"/>
        <v>-14025416696.221243</v>
      </c>
      <c r="AP353" s="189">
        <f t="shared" si="188"/>
        <v>-14101352474.283974</v>
      </c>
      <c r="AQ353" s="189">
        <f t="shared" si="188"/>
        <v>-14176347696.855453</v>
      </c>
      <c r="AR353" s="189">
        <f t="shared" si="188"/>
        <v>-14250377774.819214</v>
      </c>
      <c r="AS353" s="189">
        <f t="shared" si="188"/>
        <v>-14323422458.082798</v>
      </c>
      <c r="AT353" s="189">
        <f t="shared" si="188"/>
        <v>-14395465398.291767</v>
      </c>
      <c r="AU353" s="189">
        <f t="shared" si="188"/>
        <v>-14466493756.03775</v>
      </c>
      <c r="AV353" s="189">
        <f t="shared" si="188"/>
        <v>-14536497847.419212</v>
      </c>
      <c r="AW353" s="189">
        <f t="shared" si="188"/>
        <v>-14605470825.507071</v>
      </c>
      <c r="AX353" s="189">
        <f t="shared" si="188"/>
        <v>-14673408392.852716</v>
      </c>
      <c r="AY353" s="189">
        <f t="shared" si="188"/>
        <v>-14740308541.67238</v>
      </c>
      <c r="AZ353" s="189">
        <f t="shared" si="188"/>
        <v>-14806171318.764498</v>
      </c>
      <c r="BA353" s="189">
        <f t="shared" si="188"/>
        <v>-14870998612.578129</v>
      </c>
      <c r="BB353" s="189">
        <f t="shared" si="188"/>
        <v>-14934793960.160704</v>
      </c>
      <c r="BC353" s="189">
        <f t="shared" si="188"/>
        <v>-14997562371.980549</v>
      </c>
      <c r="BD353" s="189">
        <f t="shared" si="188"/>
        <v>-15059310172.850632</v>
      </c>
      <c r="BE353" s="189">
        <f t="shared" si="188"/>
        <v>-15120044857.380306</v>
      </c>
      <c r="BF353" s="189">
        <f t="shared" si="188"/>
        <v>-15179774958.55615</v>
      </c>
      <c r="BG353" s="189">
        <f t="shared" si="188"/>
        <v>-15238509928.20509</v>
      </c>
      <c r="BH353" s="189">
        <f t="shared" si="188"/>
        <v>-15296260028.226141</v>
      </c>
      <c r="BI353" s="189">
        <f t="shared" si="188"/>
        <v>-15353036231.593998</v>
      </c>
      <c r="BJ353" s="189">
        <f t="shared" si="188"/>
        <v>-15408850132.240486</v>
      </c>
      <c r="BK353" s="189">
        <f t="shared" si="188"/>
        <v>-15463713863.010641</v>
      </c>
      <c r="BL353" s="189">
        <f t="shared" si="188"/>
        <v>-15517640020.970428</v>
      </c>
      <c r="BM353" s="189">
        <f t="shared" si="188"/>
        <v>-15570641599.414217</v>
      </c>
      <c r="BN353" s="1521">
        <f t="shared" si="188"/>
        <v>-15622731925.98333</v>
      </c>
    </row>
    <row r="354" spans="1:66" hidden="1" x14ac:dyDescent="0.15">
      <c r="A354" s="1123"/>
      <c r="C354" s="1529"/>
      <c r="D354" s="274"/>
      <c r="E354" s="1675"/>
      <c r="F354" s="1604"/>
      <c r="G354" s="189"/>
      <c r="H354" s="189"/>
      <c r="I354" s="189"/>
      <c r="J354" s="189"/>
      <c r="K354" s="189"/>
      <c r="L354" s="189"/>
      <c r="M354" s="189"/>
      <c r="N354" s="189"/>
      <c r="O354" s="189"/>
      <c r="P354" s="189"/>
      <c r="Q354" s="189"/>
      <c r="R354" s="189"/>
      <c r="S354" s="189"/>
      <c r="T354" s="189"/>
      <c r="U354" s="189"/>
      <c r="V354" s="189"/>
      <c r="W354" s="189"/>
      <c r="X354" s="189"/>
      <c r="Y354" s="189"/>
      <c r="Z354" s="189"/>
      <c r="AA354" s="189"/>
      <c r="AB354" s="189"/>
      <c r="AC354" s="189"/>
      <c r="AD354" s="189"/>
      <c r="AE354" s="189"/>
      <c r="AF354" s="189"/>
      <c r="AG354" s="189"/>
      <c r="AH354" s="189"/>
      <c r="AI354" s="189"/>
      <c r="AJ354" s="189"/>
      <c r="AK354" s="189"/>
      <c r="AL354" s="189"/>
      <c r="AM354" s="189"/>
      <c r="AN354" s="189"/>
      <c r="AO354" s="189"/>
      <c r="AP354" s="189"/>
      <c r="AQ354" s="189"/>
      <c r="AR354" s="189"/>
      <c r="AS354" s="189"/>
      <c r="AT354" s="189"/>
      <c r="AU354" s="189"/>
      <c r="AV354" s="189"/>
      <c r="AW354" s="189"/>
      <c r="AX354" s="189"/>
      <c r="AY354" s="189"/>
      <c r="AZ354" s="189"/>
      <c r="BA354" s="189"/>
      <c r="BB354" s="189"/>
      <c r="BC354" s="189"/>
      <c r="BD354" s="189"/>
      <c r="BE354" s="189"/>
      <c r="BF354" s="189"/>
      <c r="BG354" s="189"/>
      <c r="BH354" s="189"/>
      <c r="BI354" s="189"/>
      <c r="BJ354" s="189"/>
      <c r="BK354" s="189"/>
      <c r="BL354" s="189"/>
      <c r="BM354" s="189"/>
      <c r="BN354" s="1521"/>
    </row>
    <row r="355" spans="1:66" hidden="1" x14ac:dyDescent="0.15">
      <c r="A355" s="1123"/>
      <c r="C355" s="1529"/>
      <c r="D355" s="274"/>
      <c r="E355" s="1675"/>
      <c r="F355" s="1604">
        <f>NPV($C$129,G223:BN223)</f>
        <v>2110265292.4165215</v>
      </c>
      <c r="G355" s="189">
        <f t="shared" ref="G355:AL355" si="189">G255+G321</f>
        <v>3509400483.4258032</v>
      </c>
      <c r="H355" s="189">
        <f t="shared" si="189"/>
        <v>4339984647.2004271</v>
      </c>
      <c r="I355" s="189">
        <f t="shared" si="189"/>
        <v>4886662873.6746979</v>
      </c>
      <c r="J355" s="189">
        <f t="shared" si="189"/>
        <v>5252474977.5201006</v>
      </c>
      <c r="K355" s="189">
        <f t="shared" si="189"/>
        <v>5490039496.6591129</v>
      </c>
      <c r="L355" s="189">
        <f t="shared" si="189"/>
        <v>5631078842.9235907</v>
      </c>
      <c r="M355" s="189">
        <f t="shared" si="189"/>
        <v>5696707994.4207144</v>
      </c>
      <c r="N355" s="189">
        <f t="shared" si="189"/>
        <v>5701935394.7936831</v>
      </c>
      <c r="O355" s="189">
        <f t="shared" si="189"/>
        <v>5657936853.5095167</v>
      </c>
      <c r="P355" s="189">
        <f t="shared" si="189"/>
        <v>5573325887.8408928</v>
      </c>
      <c r="Q355" s="189">
        <f t="shared" si="189"/>
        <v>5454918425.4095354</v>
      </c>
      <c r="R355" s="189">
        <f t="shared" si="189"/>
        <v>5308220518.1126146</v>
      </c>
      <c r="S355" s="189">
        <f t="shared" si="189"/>
        <v>5137754088.6569738</v>
      </c>
      <c r="T355" s="189">
        <f t="shared" si="189"/>
        <v>4947282864.37609</v>
      </c>
      <c r="U355" s="189">
        <f t="shared" si="189"/>
        <v>4739974086.3404903</v>
      </c>
      <c r="V355" s="189">
        <f t="shared" si="189"/>
        <v>4518517369.1155787</v>
      </c>
      <c r="W355" s="189">
        <f t="shared" si="189"/>
        <v>4285214077.536993</v>
      </c>
      <c r="X355" s="189">
        <f t="shared" si="189"/>
        <v>4042045871.2567945</v>
      </c>
      <c r="Y355" s="189">
        <f t="shared" si="189"/>
        <v>3790728184.9154477</v>
      </c>
      <c r="Z355" s="189">
        <f t="shared" si="189"/>
        <v>3532752590.922061</v>
      </c>
      <c r="AA355" s="189">
        <f t="shared" si="189"/>
        <v>3269420808.4222417</v>
      </c>
      <c r="AB355" s="189">
        <f t="shared" si="189"/>
        <v>3001872333.2710629</v>
      </c>
      <c r="AC355" s="189">
        <f t="shared" si="189"/>
        <v>2731107126.1552844</v>
      </c>
      <c r="AD355" s="189">
        <f t="shared" si="189"/>
        <v>2458004422.0360465</v>
      </c>
      <c r="AE355" s="189">
        <f t="shared" si="189"/>
        <v>2183338459.2013888</v>
      </c>
      <c r="AF355" s="189">
        <f t="shared" si="189"/>
        <v>1907791735.4881546</v>
      </c>
      <c r="AG355" s="189">
        <f t="shared" si="189"/>
        <v>1631966259.8199391</v>
      </c>
      <c r="AH355" s="189">
        <f t="shared" si="189"/>
        <v>1356393163.8954628</v>
      </c>
      <c r="AI355" s="189">
        <f t="shared" si="189"/>
        <v>1081540961.3298368</v>
      </c>
      <c r="AJ355" s="189">
        <f t="shared" si="189"/>
        <v>807822682.68560529</v>
      </c>
      <c r="AK355" s="189">
        <f t="shared" si="189"/>
        <v>535602069.65355146</v>
      </c>
      <c r="AL355" s="189">
        <f t="shared" si="189"/>
        <v>265198976.62391078</v>
      </c>
      <c r="AM355" s="189">
        <f t="shared" ref="AM355:BN355" si="190">AM255+AM321</f>
        <v>-3105899.5104285479</v>
      </c>
      <c r="AN355" s="189">
        <f t="shared" si="190"/>
        <v>-269066862.10072231</v>
      </c>
      <c r="AO355" s="189">
        <f t="shared" si="190"/>
        <v>-532469548.02560276</v>
      </c>
      <c r="AP355" s="189">
        <f t="shared" si="190"/>
        <v>-793127683.2899729</v>
      </c>
      <c r="AQ355" s="189">
        <f t="shared" si="190"/>
        <v>-1050880203.8556695</v>
      </c>
      <c r="AR355" s="189">
        <f t="shared" si="190"/>
        <v>-1305588693.6729307</v>
      </c>
      <c r="AS355" s="189">
        <f t="shared" si="190"/>
        <v>-1557135099.2873573</v>
      </c>
      <c r="AT355" s="189">
        <f t="shared" si="190"/>
        <v>-1805419686.4914441</v>
      </c>
      <c r="AU355" s="189">
        <f t="shared" si="190"/>
        <v>-2050359209.5334909</v>
      </c>
      <c r="AV355" s="189">
        <f t="shared" si="190"/>
        <v>-2291885267.5932441</v>
      </c>
      <c r="AW355" s="189">
        <f t="shared" si="190"/>
        <v>-2529942826.7430592</v>
      </c>
      <c r="AX355" s="189">
        <f t="shared" si="190"/>
        <v>-2764488888.562326</v>
      </c>
      <c r="AY355" s="189">
        <f t="shared" si="190"/>
        <v>-2995491289.0622425</v>
      </c>
      <c r="AZ355" s="189">
        <f t="shared" si="190"/>
        <v>-3222927613.6885567</v>
      </c>
      <c r="BA355" s="189">
        <f t="shared" si="190"/>
        <v>-3446784215.9666553</v>
      </c>
      <c r="BB355" s="189">
        <f t="shared" si="190"/>
        <v>-3667055328.8890829</v>
      </c>
      <c r="BC355" s="189">
        <f t="shared" si="190"/>
        <v>-3883742259.4630795</v>
      </c>
      <c r="BD355" s="189">
        <f t="shared" si="190"/>
        <v>-4096852657.9701028</v>
      </c>
      <c r="BE355" s="189">
        <f t="shared" si="190"/>
        <v>-4306399854.4693518</v>
      </c>
      <c r="BF355" s="189">
        <f t="shared" si="190"/>
        <v>-4512402255.9268026</v>
      </c>
      <c r="BG355" s="189">
        <f t="shared" si="190"/>
        <v>-4714882798.0899143</v>
      </c>
      <c r="BH355" s="189">
        <f t="shared" si="190"/>
        <v>-4913868446.8723259</v>
      </c>
      <c r="BI355" s="189">
        <f t="shared" si="190"/>
        <v>-5109389744.5762739</v>
      </c>
      <c r="BJ355" s="189">
        <f t="shared" si="190"/>
        <v>-5301480396.7745504</v>
      </c>
      <c r="BK355" s="189">
        <f t="shared" si="190"/>
        <v>-5490176896.1083088</v>
      </c>
      <c r="BL355" s="189">
        <f t="shared" si="190"/>
        <v>-5675518179.6399956</v>
      </c>
      <c r="BM355" s="189">
        <f t="shared" si="190"/>
        <v>-5857545316.7391386</v>
      </c>
      <c r="BN355" s="1521">
        <f t="shared" si="190"/>
        <v>-6036301224.7784443</v>
      </c>
    </row>
    <row r="356" spans="1:66" hidden="1" x14ac:dyDescent="0.15">
      <c r="A356" s="1123"/>
      <c r="C356" s="1529"/>
      <c r="D356" s="274"/>
      <c r="E356" s="1675"/>
      <c r="F356" s="1604">
        <f>NPV($C$129,G224:BN224)</f>
        <v>8168059392.0062618</v>
      </c>
      <c r="G356" s="189">
        <f t="shared" ref="G356:AL356" si="191">G256+G322</f>
        <v>9333969510.1813393</v>
      </c>
      <c r="H356" s="189">
        <f t="shared" si="191"/>
        <v>10068978847.021076</v>
      </c>
      <c r="I356" s="189">
        <f t="shared" si="191"/>
        <v>10577317699.194828</v>
      </c>
      <c r="J356" s="189">
        <f t="shared" si="191"/>
        <v>10936346875.239784</v>
      </c>
      <c r="K356" s="189">
        <f t="shared" si="191"/>
        <v>11186777041.884449</v>
      </c>
      <c r="L356" s="189">
        <f t="shared" si="191"/>
        <v>11353725301.817848</v>
      </c>
      <c r="M356" s="189">
        <f t="shared" si="191"/>
        <v>11454230925.257479</v>
      </c>
      <c r="N356" s="189">
        <f t="shared" si="191"/>
        <v>11500604374.908928</v>
      </c>
      <c r="O356" s="189">
        <f t="shared" si="191"/>
        <v>11502145137.310822</v>
      </c>
      <c r="P356" s="189">
        <f t="shared" si="191"/>
        <v>11466113961.59404</v>
      </c>
      <c r="Q356" s="189">
        <f t="shared" si="191"/>
        <v>11398324840.286264</v>
      </c>
      <c r="R356" s="189">
        <f t="shared" si="191"/>
        <v>11303526452.503799</v>
      </c>
      <c r="S356" s="189">
        <f t="shared" si="191"/>
        <v>11185659318.012606</v>
      </c>
      <c r="T356" s="189">
        <f t="shared" si="191"/>
        <v>11048035693.624292</v>
      </c>
      <c r="U356" s="189">
        <f t="shared" si="191"/>
        <v>10893469362.985535</v>
      </c>
      <c r="V356" s="189">
        <f t="shared" si="191"/>
        <v>10724371750.672871</v>
      </c>
      <c r="W356" s="189">
        <f t="shared" si="191"/>
        <v>10542824706.672972</v>
      </c>
      <c r="X356" s="189">
        <f t="shared" si="191"/>
        <v>10350636700.606064</v>
      </c>
      <c r="Y356" s="189">
        <f t="shared" si="191"/>
        <v>10149386946.336807</v>
      </c>
      <c r="Z356" s="189">
        <f t="shared" si="191"/>
        <v>9940460568.0915699</v>
      </c>
      <c r="AA356" s="189">
        <f t="shared" si="191"/>
        <v>9725076998.1266003</v>
      </c>
      <c r="AB356" s="189">
        <f t="shared" si="191"/>
        <v>9504313178.9097786</v>
      </c>
      <c r="AC356" s="189">
        <f t="shared" si="191"/>
        <v>9279122720.0787086</v>
      </c>
      <c r="AD356" s="189">
        <f t="shared" si="191"/>
        <v>9050351865.068449</v>
      </c>
      <c r="AE356" s="189">
        <f t="shared" si="191"/>
        <v>8818752912.1684761</v>
      </c>
      <c r="AF356" s="189">
        <f t="shared" si="191"/>
        <v>8584995582.8201599</v>
      </c>
      <c r="AG356" s="189">
        <f t="shared" si="191"/>
        <v>8349676718.4497986</v>
      </c>
      <c r="AH356" s="189">
        <f t="shared" si="191"/>
        <v>8113328604.1708755</v>
      </c>
      <c r="AI356" s="189">
        <f t="shared" si="191"/>
        <v>7876426155.1962109</v>
      </c>
      <c r="AJ356" s="189">
        <f t="shared" si="191"/>
        <v>7639393154.1815662</v>
      </c>
      <c r="AK356" s="189">
        <f t="shared" si="191"/>
        <v>7402607691.0485859</v>
      </c>
      <c r="AL356" s="189">
        <f t="shared" si="191"/>
        <v>7166406928.3106508</v>
      </c>
      <c r="AM356" s="189">
        <f t="shared" ref="AM356:BN356" si="192">AM256+AM322</f>
        <v>6931091292.5343981</v>
      </c>
      <c r="AN356" s="189">
        <f t="shared" si="192"/>
        <v>6696928174.8421774</v>
      </c>
      <c r="AO356" s="189">
        <f t="shared" si="192"/>
        <v>6464155209.2122211</v>
      </c>
      <c r="AP356" s="189">
        <f t="shared" si="192"/>
        <v>6232983185.956049</v>
      </c>
      <c r="AQ356" s="189">
        <f t="shared" si="192"/>
        <v>6003598648.5389585</v>
      </c>
      <c r="AR356" s="189">
        <f t="shared" si="192"/>
        <v>5776166214.3981714</v>
      </c>
      <c r="AS356" s="189">
        <f t="shared" si="192"/>
        <v>5550830654.2512608</v>
      </c>
      <c r="AT356" s="189">
        <f t="shared" si="192"/>
        <v>5327718759.3025045</v>
      </c>
      <c r="AU356" s="189">
        <f t="shared" si="192"/>
        <v>5106941021.5350056</v>
      </c>
      <c r="AV356" s="189">
        <f t="shared" si="192"/>
        <v>4888593148.7559786</v>
      </c>
      <c r="AW356" s="189">
        <f t="shared" si="192"/>
        <v>4672757433.1108418</v>
      </c>
      <c r="AX356" s="189">
        <f t="shared" si="192"/>
        <v>4459503989.2949667</v>
      </c>
      <c r="AY356" s="189">
        <f t="shared" si="192"/>
        <v>4248891876.5873489</v>
      </c>
      <c r="AZ356" s="189">
        <f t="shared" si="192"/>
        <v>4040970117.041647</v>
      </c>
      <c r="BA356" s="189">
        <f t="shared" si="192"/>
        <v>3835778620.6433749</v>
      </c>
      <c r="BB356" s="189">
        <f t="shared" si="192"/>
        <v>3633349026.9339576</v>
      </c>
      <c r="BC356" s="189">
        <f t="shared" si="192"/>
        <v>3433705471.4773984</v>
      </c>
      <c r="BD356" s="189">
        <f t="shared" si="192"/>
        <v>3236865284.5744047</v>
      </c>
      <c r="BE356" s="189">
        <f t="shared" si="192"/>
        <v>3042839628.7879572</v>
      </c>
      <c r="BF356" s="189">
        <f t="shared" si="192"/>
        <v>2851634081.1137629</v>
      </c>
      <c r="BG356" s="189">
        <f t="shared" si="192"/>
        <v>2663249164.9922986</v>
      </c>
      <c r="BH356" s="189">
        <f t="shared" si="192"/>
        <v>2477680836.8025756</v>
      </c>
      <c r="BI356" s="189">
        <f t="shared" si="192"/>
        <v>2294920930.9898252</v>
      </c>
      <c r="BJ356" s="189">
        <f t="shared" si="192"/>
        <v>2114957567.5503993</v>
      </c>
      <c r="BK356" s="189">
        <f t="shared" si="192"/>
        <v>1937775525.2191732</v>
      </c>
      <c r="BL356" s="189">
        <f t="shared" si="192"/>
        <v>1763356583.3707597</v>
      </c>
      <c r="BM356" s="189">
        <f t="shared" si="192"/>
        <v>1591679835.3500345</v>
      </c>
      <c r="BN356" s="1521">
        <f t="shared" si="192"/>
        <v>1422721975.6849034</v>
      </c>
    </row>
    <row r="357" spans="1:66" hidden="1" x14ac:dyDescent="0.15">
      <c r="A357" s="1123"/>
      <c r="C357" s="1529"/>
      <c r="D357" s="274"/>
      <c r="E357" s="1675"/>
      <c r="F357" s="1604">
        <f>NPV($C$129,G225:BN225)</f>
        <v>15446956550.415575</v>
      </c>
      <c r="G357" s="189">
        <f t="shared" ref="G357:AL357" si="193">G257+G323</f>
        <v>16332629127.991894</v>
      </c>
      <c r="H357" s="189">
        <f t="shared" si="193"/>
        <v>16926861150.141125</v>
      </c>
      <c r="I357" s="189">
        <f t="shared" si="193"/>
        <v>17359780562.022728</v>
      </c>
      <c r="J357" s="189">
        <f t="shared" si="193"/>
        <v>17682859308.890411</v>
      </c>
      <c r="K357" s="189">
        <f t="shared" si="193"/>
        <v>17923982969.767612</v>
      </c>
      <c r="L357" s="189">
        <f t="shared" si="193"/>
        <v>18100748714.263725</v>
      </c>
      <c r="M357" s="189">
        <f t="shared" si="193"/>
        <v>18225320115.726959</v>
      </c>
      <c r="N357" s="189">
        <f t="shared" si="193"/>
        <v>18306628439.212807</v>
      </c>
      <c r="O357" s="189">
        <f t="shared" si="193"/>
        <v>18351518080.393593</v>
      </c>
      <c r="P357" s="189">
        <f t="shared" si="193"/>
        <v>18365402883.427303</v>
      </c>
      <c r="Q357" s="189">
        <f t="shared" si="193"/>
        <v>18352670126.691975</v>
      </c>
      <c r="R357" s="189">
        <f t="shared" si="193"/>
        <v>18316943386.049614</v>
      </c>
      <c r="S357" s="189">
        <f t="shared" si="193"/>
        <v>18261261334.002201</v>
      </c>
      <c r="T357" s="189">
        <f t="shared" si="193"/>
        <v>18188203856.195599</v>
      </c>
      <c r="U357" s="189">
        <f t="shared" si="193"/>
        <v>18099983742.624973</v>
      </c>
      <c r="V357" s="189">
        <f t="shared" si="193"/>
        <v>17998515080.967445</v>
      </c>
      <c r="W357" s="189">
        <f t="shared" si="193"/>
        <v>17885465404.736294</v>
      </c>
      <c r="X357" s="189">
        <f t="shared" si="193"/>
        <v>17762296218.421707</v>
      </c>
      <c r="Y357" s="189">
        <f t="shared" si="193"/>
        <v>17630295017.830822</v>
      </c>
      <c r="Z357" s="189">
        <f t="shared" si="193"/>
        <v>17490600963.146645</v>
      </c>
      <c r="AA357" s="189">
        <f t="shared" si="193"/>
        <v>17344225731.20715</v>
      </c>
      <c r="AB357" s="189">
        <f t="shared" si="193"/>
        <v>17192070648.690968</v>
      </c>
      <c r="AC357" s="189">
        <f t="shared" si="193"/>
        <v>17034940915.55624</v>
      </c>
      <c r="AD357" s="189">
        <f t="shared" si="193"/>
        <v>16873557522.905411</v>
      </c>
      <c r="AE357" s="189">
        <f t="shared" si="193"/>
        <v>16708567322.87204</v>
      </c>
      <c r="AF357" s="189">
        <f t="shared" si="193"/>
        <v>16540551601.711746</v>
      </c>
      <c r="AG357" s="189">
        <f t="shared" si="193"/>
        <v>16370033428.881502</v>
      </c>
      <c r="AH357" s="189">
        <f t="shared" si="193"/>
        <v>16197483996.35313</v>
      </c>
      <c r="AI357" s="189">
        <f t="shared" si="193"/>
        <v>16023328118.154392</v>
      </c>
      <c r="AJ357" s="189">
        <f t="shared" si="193"/>
        <v>15847949026.295397</v>
      </c>
      <c r="AK357" s="189">
        <f t="shared" si="193"/>
        <v>15671692573.093035</v>
      </c>
      <c r="AL357" s="189">
        <f t="shared" si="193"/>
        <v>15494870929.505465</v>
      </c>
      <c r="AM357" s="189">
        <f t="shared" ref="AM357:BN357" si="194">AM257+AM323</f>
        <v>15317765853.024532</v>
      </c>
      <c r="AN357" s="189">
        <f t="shared" si="194"/>
        <v>15140631585.916904</v>
      </c>
      <c r="AO357" s="189">
        <f t="shared" si="194"/>
        <v>14963697434.39283</v>
      </c>
      <c r="AP357" s="189">
        <f t="shared" si="194"/>
        <v>14787170071.046024</v>
      </c>
      <c r="AQ357" s="189">
        <f t="shared" si="194"/>
        <v>14611235596.219969</v>
      </c>
      <c r="AR357" s="189">
        <f t="shared" si="194"/>
        <v>14436061388.488348</v>
      </c>
      <c r="AS357" s="189">
        <f t="shared" si="194"/>
        <v>14261797769.939766</v>
      </c>
      <c r="AT357" s="189">
        <f t="shared" si="194"/>
        <v>14088579508.235497</v>
      </c>
      <c r="AU357" s="189">
        <f t="shared" si="194"/>
        <v>13916527174.31267</v>
      </c>
      <c r="AV357" s="189">
        <f t="shared" si="194"/>
        <v>13745748372.01545</v>
      </c>
      <c r="AW357" s="189">
        <f t="shared" si="194"/>
        <v>13576338853.759718</v>
      </c>
      <c r="AX357" s="189">
        <f t="shared" si="194"/>
        <v>13408383534.498064</v>
      </c>
      <c r="AY357" s="189">
        <f t="shared" si="194"/>
        <v>13241957414.691923</v>
      </c>
      <c r="AZ357" s="189">
        <f t="shared" si="194"/>
        <v>13077126421.668503</v>
      </c>
      <c r="BA357" s="189">
        <f t="shared" si="194"/>
        <v>12913948177.602995</v>
      </c>
      <c r="BB357" s="189">
        <f t="shared" si="194"/>
        <v>12752472701.389889</v>
      </c>
      <c r="BC357" s="189">
        <f t="shared" si="194"/>
        <v>12592743050.825256</v>
      </c>
      <c r="BD357" s="189">
        <f t="shared" si="194"/>
        <v>12434795910.793455</v>
      </c>
      <c r="BE357" s="189">
        <f t="shared" si="194"/>
        <v>12278662132.519415</v>
      </c>
      <c r="BF357" s="189">
        <f t="shared" si="194"/>
        <v>12124367228.397001</v>
      </c>
      <c r="BG357" s="189">
        <f t="shared" si="194"/>
        <v>11971931826.422909</v>
      </c>
      <c r="BH357" s="189">
        <f t="shared" si="194"/>
        <v>11821372087.844051</v>
      </c>
      <c r="BI357" s="189">
        <f t="shared" si="194"/>
        <v>11672700091.256063</v>
      </c>
      <c r="BJ357" s="189">
        <f t="shared" si="194"/>
        <v>11525924186.064245</v>
      </c>
      <c r="BK357" s="189">
        <f t="shared" si="194"/>
        <v>11381049317.930035</v>
      </c>
      <c r="BL357" s="189">
        <f t="shared" si="194"/>
        <v>11238077328.570831</v>
      </c>
      <c r="BM357" s="189">
        <f t="shared" si="194"/>
        <v>11097007232.054419</v>
      </c>
      <c r="BN357" s="1521">
        <f t="shared" si="194"/>
        <v>10957835469.527609</v>
      </c>
    </row>
    <row r="358" spans="1:66" hidden="1" x14ac:dyDescent="0.15">
      <c r="A358" s="1123"/>
      <c r="C358" s="1529"/>
      <c r="D358" s="274"/>
      <c r="E358" s="1675"/>
      <c r="F358" s="1604"/>
      <c r="G358" s="189"/>
      <c r="H358" s="189"/>
      <c r="I358" s="189"/>
      <c r="J358" s="189"/>
      <c r="K358" s="189"/>
      <c r="L358" s="189"/>
      <c r="M358" s="189"/>
      <c r="N358" s="189"/>
      <c r="O358" s="189"/>
      <c r="P358" s="189"/>
      <c r="Q358" s="189"/>
      <c r="R358" s="189"/>
      <c r="S358" s="189"/>
      <c r="T358" s="189"/>
      <c r="U358" s="189"/>
      <c r="V358" s="189"/>
      <c r="W358" s="189"/>
      <c r="X358" s="189"/>
      <c r="Y358" s="189"/>
      <c r="Z358" s="189"/>
      <c r="AA358" s="189"/>
      <c r="AB358" s="189"/>
      <c r="AC358" s="189"/>
      <c r="AD358" s="189"/>
      <c r="AE358" s="189"/>
      <c r="AF358" s="189"/>
      <c r="AG358" s="189"/>
      <c r="AH358" s="189"/>
      <c r="AI358" s="189"/>
      <c r="AJ358" s="189"/>
      <c r="AK358" s="189"/>
      <c r="AL358" s="189"/>
      <c r="AM358" s="189"/>
      <c r="AN358" s="189"/>
      <c r="AO358" s="189"/>
      <c r="AP358" s="189"/>
      <c r="AQ358" s="189"/>
      <c r="AR358" s="189"/>
      <c r="AS358" s="189"/>
      <c r="AT358" s="189"/>
      <c r="AU358" s="189"/>
      <c r="AV358" s="189"/>
      <c r="AW358" s="189"/>
      <c r="AX358" s="189"/>
      <c r="AY358" s="189"/>
      <c r="AZ358" s="189"/>
      <c r="BA358" s="189"/>
      <c r="BB358" s="189"/>
      <c r="BC358" s="189"/>
      <c r="BD358" s="189"/>
      <c r="BE358" s="189"/>
      <c r="BF358" s="189"/>
      <c r="BG358" s="189"/>
      <c r="BH358" s="189"/>
      <c r="BI358" s="189"/>
      <c r="BJ358" s="189"/>
      <c r="BK358" s="189"/>
      <c r="BL358" s="189"/>
      <c r="BM358" s="189"/>
      <c r="BN358" s="1521"/>
    </row>
    <row r="359" spans="1:66" hidden="1" x14ac:dyDescent="0.15">
      <c r="A359" s="1123"/>
      <c r="C359" s="1529"/>
      <c r="D359" s="274"/>
      <c r="E359" s="1675"/>
      <c r="F359" s="1604">
        <f>NPV($C$129,G227:BN227)</f>
        <v>-14047817860.754873</v>
      </c>
      <c r="G359" s="189">
        <f t="shared" ref="G359:AL359" si="195">G259+G325</f>
        <v>-13666123407.305082</v>
      </c>
      <c r="H359" s="189">
        <f t="shared" si="195"/>
        <v>-13463647213.022869</v>
      </c>
      <c r="I359" s="189">
        <f t="shared" si="195"/>
        <v>-13349497325.875343</v>
      </c>
      <c r="J359" s="189">
        <f t="shared" si="195"/>
        <v>-13290829653.895983</v>
      </c>
      <c r="K359" s="189">
        <f t="shared" si="195"/>
        <v>-13270914078.909126</v>
      </c>
      <c r="L359" s="189">
        <f t="shared" si="195"/>
        <v>-13279696640.861822</v>
      </c>
      <c r="M359" s="189">
        <f t="shared" si="195"/>
        <v>-13310510806.911072</v>
      </c>
      <c r="N359" s="189">
        <f t="shared" si="195"/>
        <v>-13358638850.446081</v>
      </c>
      <c r="O359" s="189">
        <f t="shared" si="195"/>
        <v>-13420585103.486017</v>
      </c>
      <c r="P359" s="189">
        <f t="shared" si="195"/>
        <v>-13493669999.899931</v>
      </c>
      <c r="Q359" s="189">
        <f t="shared" si="195"/>
        <v>-13575785745.822357</v>
      </c>
      <c r="R359" s="189">
        <f t="shared" si="195"/>
        <v>-13665240527.34837</v>
      </c>
      <c r="S359" s="189">
        <f t="shared" si="195"/>
        <v>-13760654488.208305</v>
      </c>
      <c r="T359" s="189">
        <f t="shared" si="195"/>
        <v>-13860887609.337845</v>
      </c>
      <c r="U359" s="189">
        <f t="shared" si="195"/>
        <v>-13964988114.502771</v>
      </c>
      <c r="V359" s="189">
        <f t="shared" si="195"/>
        <v>-14072154569.322899</v>
      </c>
      <c r="W359" s="189">
        <f t="shared" si="195"/>
        <v>-14181707401.170567</v>
      </c>
      <c r="X359" s="189">
        <f t="shared" si="195"/>
        <v>-14293067074.798803</v>
      </c>
      <c r="Y359" s="189">
        <f t="shared" si="195"/>
        <v>-14405737080.090727</v>
      </c>
      <c r="Z359" s="189">
        <f t="shared" si="195"/>
        <v>-14519290470.373348</v>
      </c>
      <c r="AA359" s="189">
        <f t="shared" si="195"/>
        <v>-14633359068.018394</v>
      </c>
      <c r="AB359" s="189">
        <f t="shared" si="195"/>
        <v>-14747624706.182159</v>
      </c>
      <c r="AC359" s="189">
        <f t="shared" si="195"/>
        <v>-14861812047.403511</v>
      </c>
      <c r="AD359" s="189">
        <f t="shared" si="195"/>
        <v>-14975682639.318228</v>
      </c>
      <c r="AE359" s="189">
        <f t="shared" si="195"/>
        <v>-15089029952.415321</v>
      </c>
      <c r="AF359" s="189">
        <f t="shared" si="195"/>
        <v>-15201675205.725224</v>
      </c>
      <c r="AG359" s="189">
        <f t="shared" si="195"/>
        <v>-15313463830.89031</v>
      </c>
      <c r="AH359" s="189">
        <f t="shared" si="195"/>
        <v>-15424262458.089094</v>
      </c>
      <c r="AI359" s="189">
        <f t="shared" si="195"/>
        <v>-15533956332.065517</v>
      </c>
      <c r="AJ359" s="189">
        <f t="shared" si="195"/>
        <v>-15642447085.328157</v>
      </c>
      <c r="AK359" s="189">
        <f t="shared" si="195"/>
        <v>-15749650810.022018</v>
      </c>
      <c r="AL359" s="189">
        <f t="shared" si="195"/>
        <v>-15855496381.166573</v>
      </c>
      <c r="AM359" s="189">
        <f t="shared" ref="AM359:BN359" si="196">AM259+AM325</f>
        <v>-15959923992.708977</v>
      </c>
      <c r="AN359" s="189">
        <f t="shared" si="196"/>
        <v>-16062883874.750574</v>
      </c>
      <c r="AO359" s="189">
        <f t="shared" si="196"/>
        <v>-16164335165.801497</v>
      </c>
      <c r="AP359" s="189">
        <f t="shared" si="196"/>
        <v>-16264244918.324396</v>
      </c>
      <c r="AQ359" s="189">
        <f t="shared" si="196"/>
        <v>-16362587219.385735</v>
      </c>
      <c r="AR359" s="189">
        <f t="shared" si="196"/>
        <v>-16459342411.12434</v>
      </c>
      <c r="AS359" s="189">
        <f t="shared" si="196"/>
        <v>-16554496398.111794</v>
      </c>
      <c r="AT359" s="189">
        <f t="shared" si="196"/>
        <v>-16648040030.624996</v>
      </c>
      <c r="AU359" s="189">
        <f t="shared" si="196"/>
        <v>-16739968554.461267</v>
      </c>
      <c r="AV359" s="189">
        <f t="shared" si="196"/>
        <v>-16830281119.265659</v>
      </c>
      <c r="AW359" s="189">
        <f t="shared" si="196"/>
        <v>-16918980338.459856</v>
      </c>
      <c r="AX359" s="189">
        <f t="shared" si="196"/>
        <v>-17006071894.802746</v>
      </c>
      <c r="AY359" s="189">
        <f t="shared" si="196"/>
        <v>-17091564186.406517</v>
      </c>
      <c r="AZ359" s="189">
        <f t="shared" si="196"/>
        <v>-17175468008.704971</v>
      </c>
      <c r="BA359" s="189">
        <f t="shared" si="196"/>
        <v>-17257796268.443279</v>
      </c>
      <c r="BB359" s="189">
        <f t="shared" si="196"/>
        <v>-17338563726.247631</v>
      </c>
      <c r="BC359" s="189">
        <f t="shared" si="196"/>
        <v>-17417786764.752716</v>
      </c>
      <c r="BD359" s="189">
        <f t="shared" si="196"/>
        <v>-17495483179.626026</v>
      </c>
      <c r="BE359" s="189">
        <f t="shared" si="196"/>
        <v>-17571671991.139702</v>
      </c>
      <c r="BF359" s="189">
        <f t="shared" si="196"/>
        <v>-17646373274.210751</v>
      </c>
      <c r="BG359" s="189">
        <f t="shared" si="196"/>
        <v>-17719608005.065193</v>
      </c>
      <c r="BH359" s="189">
        <f t="shared" si="196"/>
        <v>-17791397922.886204</v>
      </c>
      <c r="BI359" s="189">
        <f t="shared" si="196"/>
        <v>-17861765404.985184</v>
      </c>
      <c r="BJ359" s="189">
        <f t="shared" si="196"/>
        <v>-17930733354.191319</v>
      </c>
      <c r="BK359" s="189">
        <f t="shared" si="196"/>
        <v>-17998325097.292908</v>
      </c>
      <c r="BL359" s="189">
        <f t="shared" si="196"/>
        <v>-18064564293.485027</v>
      </c>
      <c r="BM359" s="189">
        <f t="shared" si="196"/>
        <v>-18129474851.88512</v>
      </c>
      <c r="BN359" s="1521">
        <f t="shared" si="196"/>
        <v>-18193080857.272888</v>
      </c>
    </row>
    <row r="360" spans="1:66" hidden="1" x14ac:dyDescent="0.15">
      <c r="A360" s="1123"/>
      <c r="C360" s="1529"/>
      <c r="D360" s="274"/>
      <c r="E360" s="1675"/>
      <c r="F360" s="1604">
        <f>NPV($C$129,G228:BN228)</f>
        <v>-12111394789.603971</v>
      </c>
      <c r="G360" s="189">
        <f t="shared" ref="G360:AL360" si="197">G260+G326</f>
        <v>-11804252624.39349</v>
      </c>
      <c r="H360" s="189">
        <f t="shared" si="197"/>
        <v>-11632327699.575932</v>
      </c>
      <c r="I360" s="189">
        <f t="shared" si="197"/>
        <v>-11530433304.726177</v>
      </c>
      <c r="J360" s="189">
        <f t="shared" si="197"/>
        <v>-11473933850.693283</v>
      </c>
      <c r="K360" s="189">
        <f t="shared" si="197"/>
        <v>-11449905667.016586</v>
      </c>
      <c r="L360" s="189">
        <f t="shared" si="197"/>
        <v>-11450406234.343491</v>
      </c>
      <c r="M360" s="189">
        <f t="shared" si="197"/>
        <v>-11470071852.95129</v>
      </c>
      <c r="N360" s="189">
        <f t="shared" si="197"/>
        <v>-11505047227.74258</v>
      </c>
      <c r="O360" s="189">
        <f t="shared" si="197"/>
        <v>-11552436472.595692</v>
      </c>
      <c r="P360" s="189">
        <f t="shared" si="197"/>
        <v>-11609992444.700212</v>
      </c>
      <c r="Q360" s="189">
        <f t="shared" si="197"/>
        <v>-11675927626.878862</v>
      </c>
      <c r="R360" s="189">
        <f t="shared" si="197"/>
        <v>-11748792305.585724</v>
      </c>
      <c r="S360" s="189">
        <f t="shared" si="197"/>
        <v>-11827392474.721981</v>
      </c>
      <c r="T360" s="189">
        <f t="shared" si="197"/>
        <v>-11910732431.441416</v>
      </c>
      <c r="U360" s="189">
        <f t="shared" si="197"/>
        <v>-11997973385.045301</v>
      </c>
      <c r="V360" s="189">
        <f t="shared" si="197"/>
        <v>-12088402826.842196</v>
      </c>
      <c r="W360" s="189">
        <f t="shared" si="197"/>
        <v>-12181411353.9083</v>
      </c>
      <c r="X360" s="189">
        <f t="shared" si="197"/>
        <v>-12276474792.596561</v>
      </c>
      <c r="Y360" s="189">
        <f t="shared" si="197"/>
        <v>-12373140176.867149</v>
      </c>
      <c r="Z360" s="189">
        <f t="shared" si="197"/>
        <v>-12471014587.073013</v>
      </c>
      <c r="AA360" s="189">
        <f t="shared" si="197"/>
        <v>-12569756149.258202</v>
      </c>
      <c r="AB360" s="189">
        <f t="shared" si="197"/>
        <v>-12669066692.277138</v>
      </c>
      <c r="AC360" s="189">
        <f t="shared" si="197"/>
        <v>-12768685695.157907</v>
      </c>
      <c r="AD360" s="189">
        <f t="shared" si="197"/>
        <v>-12868385251.545481</v>
      </c>
      <c r="AE360" s="189">
        <f t="shared" si="197"/>
        <v>-12967965845.227556</v>
      </c>
      <c r="AF360" s="189">
        <f t="shared" si="197"/>
        <v>-13067252779.313118</v>
      </c>
      <c r="AG360" s="189">
        <f t="shared" si="197"/>
        <v>-13166093137.27701</v>
      </c>
      <c r="AH360" s="189">
        <f t="shared" si="197"/>
        <v>-13264353180.599352</v>
      </c>
      <c r="AI360" s="189">
        <f t="shared" si="197"/>
        <v>-13361916107.701399</v>
      </c>
      <c r="AJ360" s="189">
        <f t="shared" si="197"/>
        <v>-13458680114.097828</v>
      </c>
      <c r="AK360" s="189">
        <f t="shared" si="197"/>
        <v>-13554556705.405146</v>
      </c>
      <c r="AL360" s="189">
        <f t="shared" si="197"/>
        <v>-13649469223.960726</v>
      </c>
      <c r="AM360" s="189">
        <f t="shared" ref="AM360:BN360" si="198">AM260+AM326</f>
        <v>-13743351556.961313</v>
      </c>
      <c r="AN360" s="189">
        <f t="shared" si="198"/>
        <v>-13836146999.693613</v>
      </c>
      <c r="AO360" s="189">
        <f t="shared" si="198"/>
        <v>-13927807251.949406</v>
      </c>
      <c r="AP360" s="189">
        <f t="shared" si="198"/>
        <v>-14018291529.351736</v>
      </c>
      <c r="AQ360" s="189">
        <f t="shared" si="198"/>
        <v>-14107565774.261297</v>
      </c>
      <c r="AR360" s="189">
        <f t="shared" si="198"/>
        <v>-14195601953.330671</v>
      </c>
      <c r="AS360" s="189">
        <f t="shared" si="198"/>
        <v>-14282377430.741329</v>
      </c>
      <c r="AT360" s="189">
        <f t="shared" si="198"/>
        <v>-14367874407.78146</v>
      </c>
      <c r="AU360" s="189">
        <f t="shared" si="198"/>
        <v>-14452079420.769287</v>
      </c>
      <c r="AV360" s="189">
        <f t="shared" si="198"/>
        <v>-14534982890.449755</v>
      </c>
      <c r="AW360" s="189">
        <f t="shared" si="198"/>
        <v>-14616578716.933908</v>
      </c>
      <c r="AX360" s="189">
        <f t="shared" si="198"/>
        <v>-14696863915.043234</v>
      </c>
      <c r="AY360" s="189">
        <f t="shared" si="198"/>
        <v>-14775838285.592031</v>
      </c>
      <c r="AZ360" s="189">
        <f t="shared" si="198"/>
        <v>-14853504118.710873</v>
      </c>
      <c r="BA360" s="189">
        <f t="shared" si="198"/>
        <v>-14929865925.800415</v>
      </c>
      <c r="BB360" s="189">
        <f t="shared" si="198"/>
        <v>-15004930197.12129</v>
      </c>
      <c r="BC360" s="189">
        <f t="shared" si="198"/>
        <v>-15078705182.383707</v>
      </c>
      <c r="BD360" s="189">
        <f t="shared" si="198"/>
        <v>-15151200692.009235</v>
      </c>
      <c r="BE360" s="189">
        <f t="shared" si="198"/>
        <v>-15222427917.004461</v>
      </c>
      <c r="BF360" s="189">
        <f t="shared" si="198"/>
        <v>-15292399265.618299</v>
      </c>
      <c r="BG360" s="189">
        <f t="shared" si="198"/>
        <v>-15361128215.156862</v>
      </c>
      <c r="BH360" s="189">
        <f t="shared" si="198"/>
        <v>-15428629177.506363</v>
      </c>
      <c r="BI360" s="189">
        <f t="shared" si="198"/>
        <v>-15494917377.069183</v>
      </c>
      <c r="BJ360" s="189">
        <f t="shared" si="198"/>
        <v>-15560008739.954113</v>
      </c>
      <c r="BK360" s="189">
        <f t="shared" si="198"/>
        <v>-15623919793.38139</v>
      </c>
      <c r="BL360" s="189">
        <f t="shared" si="198"/>
        <v>-15686667574.368771</v>
      </c>
      <c r="BM360" s="189">
        <f t="shared" si="198"/>
        <v>-15748269546.858326</v>
      </c>
      <c r="BN360" s="1521">
        <f t="shared" si="198"/>
        <v>-15808743526.526485</v>
      </c>
    </row>
    <row r="361" spans="1:66" hidden="1" x14ac:dyDescent="0.15">
      <c r="A361" s="1123"/>
      <c r="C361" s="1529"/>
      <c r="D361" s="274"/>
      <c r="E361" s="1675"/>
      <c r="F361" s="1604">
        <f>NPV($C$129,G229:BN229)</f>
        <v>-9784636210.7620201</v>
      </c>
      <c r="G361" s="189">
        <f t="shared" ref="G361:AL361" si="199">G261+G327</f>
        <v>-9567074250.8369541</v>
      </c>
      <c r="H361" s="189">
        <f t="shared" si="199"/>
        <v>-9440149937.7238827</v>
      </c>
      <c r="I361" s="189">
        <f t="shared" si="199"/>
        <v>-9362363979.3435841</v>
      </c>
      <c r="J361" s="189">
        <f t="shared" si="199"/>
        <v>-9317356371.902401</v>
      </c>
      <c r="K361" s="189">
        <f t="shared" si="199"/>
        <v>-9296303088.3599186</v>
      </c>
      <c r="L361" s="189">
        <f t="shared" si="199"/>
        <v>-9293665417.0317326</v>
      </c>
      <c r="M361" s="189">
        <f t="shared" si="199"/>
        <v>-9305638214.2883968</v>
      </c>
      <c r="N361" s="189">
        <f t="shared" si="199"/>
        <v>-9329446372.9992905</v>
      </c>
      <c r="O361" s="189">
        <f t="shared" si="199"/>
        <v>-9362978796.7726517</v>
      </c>
      <c r="P361" s="189">
        <f t="shared" si="199"/>
        <v>-9404578720.968895</v>
      </c>
      <c r="Q361" s="189">
        <f t="shared" si="199"/>
        <v>-9452914689.1731033</v>
      </c>
      <c r="R361" s="189">
        <f t="shared" si="199"/>
        <v>-9506896636.2300491</v>
      </c>
      <c r="S361" s="189">
        <f t="shared" si="199"/>
        <v>-9565618838.8415413</v>
      </c>
      <c r="T361" s="189">
        <f t="shared" si="199"/>
        <v>-9628319702.551096</v>
      </c>
      <c r="U361" s="189">
        <f t="shared" si="199"/>
        <v>-9694352549.160553</v>
      </c>
      <c r="V361" s="189">
        <f t="shared" si="199"/>
        <v>-9763163847.7565765</v>
      </c>
      <c r="W361" s="189">
        <f t="shared" si="199"/>
        <v>-9834276635.0401917</v>
      </c>
      <c r="X361" s="189">
        <f t="shared" si="199"/>
        <v>-9907277647.5854034</v>
      </c>
      <c r="Y361" s="189">
        <f t="shared" si="199"/>
        <v>-9981807169.398119</v>
      </c>
      <c r="Z361" s="189">
        <f t="shared" si="199"/>
        <v>-10057550905.23489</v>
      </c>
      <c r="AA361" s="189">
        <f t="shared" si="199"/>
        <v>-10134233391.846123</v>
      </c>
      <c r="AB361" s="189">
        <f t="shared" si="199"/>
        <v>-10211612595.099215</v>
      </c>
      <c r="AC361" s="189">
        <f t="shared" si="199"/>
        <v>-10289475434.381325</v>
      </c>
      <c r="AD361" s="189">
        <f t="shared" si="199"/>
        <v>-10367634041.26255</v>
      </c>
      <c r="AE361" s="189">
        <f t="shared" si="199"/>
        <v>-10445922606.250515</v>
      </c>
      <c r="AF361" s="189">
        <f t="shared" si="199"/>
        <v>-10524194701.479391</v>
      </c>
      <c r="AG361" s="189">
        <f t="shared" si="199"/>
        <v>-10602320992.233023</v>
      </c>
      <c r="AH361" s="189">
        <f t="shared" si="199"/>
        <v>-10680187268.910318</v>
      </c>
      <c r="AI361" s="189">
        <f t="shared" si="199"/>
        <v>-10757692745.183138</v>
      </c>
      <c r="AJ361" s="189">
        <f t="shared" si="199"/>
        <v>-10834748578.9093</v>
      </c>
      <c r="AK361" s="189">
        <f t="shared" si="199"/>
        <v>-10911276580.71743</v>
      </c>
      <c r="AL361" s="189">
        <f t="shared" si="199"/>
        <v>-10987208081.69845</v>
      </c>
      <c r="AM361" s="189">
        <f t="shared" ref="AM361:BN361" si="200">AM261+AM327</f>
        <v>-11062482936.770449</v>
      </c>
      <c r="AN361" s="189">
        <f t="shared" si="200"/>
        <v>-11137048644.358614</v>
      </c>
      <c r="AO361" s="189">
        <f t="shared" si="200"/>
        <v>-11210859566.293381</v>
      </c>
      <c r="AP361" s="189">
        <f t="shared" si="200"/>
        <v>-11283876234.459724</v>
      </c>
      <c r="AQ361" s="189">
        <f t="shared" si="200"/>
        <v>-11356064732.865828</v>
      </c>
      <c r="AR361" s="189">
        <f t="shared" si="200"/>
        <v>-11427396145.544579</v>
      </c>
      <c r="AS361" s="189">
        <f t="shared" si="200"/>
        <v>-11497846062.136625</v>
      </c>
      <c r="AT361" s="189">
        <f t="shared" si="200"/>
        <v>-11567394134.190912</v>
      </c>
      <c r="AU361" s="189">
        <f t="shared" si="200"/>
        <v>-11636023676.206169</v>
      </c>
      <c r="AV361" s="189">
        <f t="shared" si="200"/>
        <v>-11703721306.262537</v>
      </c>
      <c r="AW361" s="189">
        <f t="shared" si="200"/>
        <v>-11770476621.786316</v>
      </c>
      <c r="AX361" s="189">
        <f t="shared" si="200"/>
        <v>-11836281906.576601</v>
      </c>
      <c r="AY361" s="189">
        <f t="shared" si="200"/>
        <v>-11901131865.719286</v>
      </c>
      <c r="AZ361" s="189">
        <f t="shared" si="200"/>
        <v>-11965023385.436987</v>
      </c>
      <c r="BA361" s="189">
        <f t="shared" si="200"/>
        <v>-12027955315.285116</v>
      </c>
      <c r="BB361" s="189">
        <f t="shared" si="200"/>
        <v>-12089928270.414864</v>
      </c>
      <c r="BC361" s="189">
        <f t="shared" si="200"/>
        <v>-12150944451.891314</v>
      </c>
      <c r="BD361" s="189">
        <f t="shared" si="200"/>
        <v>-12211007483.286221</v>
      </c>
      <c r="BE361" s="189">
        <f t="shared" si="200"/>
        <v>-12270122261.965515</v>
      </c>
      <c r="BF361" s="189">
        <f t="shared" si="200"/>
        <v>-12328294823.66622</v>
      </c>
      <c r="BG361" s="189">
        <f t="shared" si="200"/>
        <v>-12385532219.109812</v>
      </c>
      <c r="BH361" s="189">
        <f t="shared" si="200"/>
        <v>-12441842401.532421</v>
      </c>
      <c r="BI361" s="189">
        <f t="shared" si="200"/>
        <v>-12497234124.129377</v>
      </c>
      <c r="BJ361" s="189">
        <f t="shared" si="200"/>
        <v>-12551716846.514643</v>
      </c>
      <c r="BK361" s="189">
        <f t="shared" si="200"/>
        <v>-12605300649.386633</v>
      </c>
      <c r="BL361" s="189">
        <f t="shared" si="200"/>
        <v>-12657996156.672335</v>
      </c>
      <c r="BM361" s="189">
        <f t="shared" si="200"/>
        <v>-12709814464.49299</v>
      </c>
      <c r="BN361" s="1521">
        <f t="shared" si="200"/>
        <v>-12760767076.35796</v>
      </c>
    </row>
    <row r="362" spans="1:66" hidden="1" x14ac:dyDescent="0.15">
      <c r="A362" s="1123"/>
      <c r="C362" s="1529"/>
      <c r="D362" s="274"/>
      <c r="E362" s="1675"/>
      <c r="F362" s="1604"/>
      <c r="G362" s="189"/>
      <c r="H362" s="189"/>
      <c r="I362" s="189"/>
      <c r="J362" s="189"/>
      <c r="K362" s="189"/>
      <c r="L362" s="189"/>
      <c r="M362" s="189"/>
      <c r="N362" s="189"/>
      <c r="O362" s="189"/>
      <c r="P362" s="189"/>
      <c r="Q362" s="189"/>
      <c r="R362" s="189"/>
      <c r="S362" s="189"/>
      <c r="T362" s="189"/>
      <c r="U362" s="189"/>
      <c r="V362" s="189"/>
      <c r="W362" s="189"/>
      <c r="X362" s="189"/>
      <c r="Y362" s="189"/>
      <c r="Z362" s="189"/>
      <c r="AA362" s="189"/>
      <c r="AB362" s="189"/>
      <c r="AC362" s="189"/>
      <c r="AD362" s="189"/>
      <c r="AE362" s="189"/>
      <c r="AF362" s="189"/>
      <c r="AG362" s="189"/>
      <c r="AH362" s="189"/>
      <c r="AI362" s="189"/>
      <c r="AJ362" s="189"/>
      <c r="AK362" s="189"/>
      <c r="AL362" s="189"/>
      <c r="AM362" s="189"/>
      <c r="AN362" s="189"/>
      <c r="AO362" s="189"/>
      <c r="AP362" s="189"/>
      <c r="AQ362" s="189"/>
      <c r="AR362" s="189"/>
      <c r="AS362" s="189"/>
      <c r="AT362" s="189"/>
      <c r="AU362" s="189"/>
      <c r="AV362" s="189"/>
      <c r="AW362" s="189"/>
      <c r="AX362" s="189"/>
      <c r="AY362" s="189"/>
      <c r="AZ362" s="189"/>
      <c r="BA362" s="189"/>
      <c r="BB362" s="189"/>
      <c r="BC362" s="189"/>
      <c r="BD362" s="189"/>
      <c r="BE362" s="189"/>
      <c r="BF362" s="189"/>
      <c r="BG362" s="189"/>
      <c r="BH362" s="189"/>
      <c r="BI362" s="189"/>
      <c r="BJ362" s="189"/>
      <c r="BK362" s="189"/>
      <c r="BL362" s="189"/>
      <c r="BM362" s="189"/>
      <c r="BN362" s="1521"/>
    </row>
    <row r="363" spans="1:66" hidden="1" x14ac:dyDescent="0.15">
      <c r="A363" s="1123"/>
      <c r="C363" s="1529"/>
      <c r="D363" s="274"/>
      <c r="E363" s="1675"/>
      <c r="F363" s="1604">
        <f>NPV($C$129,G231:BN231)</f>
        <v>4701027724.941761</v>
      </c>
      <c r="G363" s="189">
        <f t="shared" ref="G363:AL363" si="201">G263+G329</f>
        <v>6111698121.6974306</v>
      </c>
      <c r="H363" s="189">
        <f t="shared" si="201"/>
        <v>6953373385.7972069</v>
      </c>
      <c r="I363" s="189">
        <f t="shared" si="201"/>
        <v>7510715705.2341118</v>
      </c>
      <c r="J363" s="189">
        <f t="shared" si="201"/>
        <v>7886781334.4630861</v>
      </c>
      <c r="K363" s="189">
        <f t="shared" si="201"/>
        <v>8134204618.2584038</v>
      </c>
      <c r="L363" s="189">
        <f t="shared" si="201"/>
        <v>8284723166.7399187</v>
      </c>
      <c r="M363" s="189">
        <f t="shared" si="201"/>
        <v>8359466571.1687241</v>
      </c>
      <c r="N363" s="189">
        <f t="shared" si="201"/>
        <v>8373457325.7355042</v>
      </c>
      <c r="O363" s="189">
        <f t="shared" si="201"/>
        <v>8337884749.508687</v>
      </c>
      <c r="P363" s="189">
        <f t="shared" si="201"/>
        <v>8261375349.2427053</v>
      </c>
      <c r="Q363" s="189">
        <f t="shared" si="201"/>
        <v>8150757541.9459887</v>
      </c>
      <c r="R363" s="189">
        <f t="shared" si="201"/>
        <v>8011549388.0610247</v>
      </c>
      <c r="S363" s="189">
        <f t="shared" si="201"/>
        <v>7848284356.5109797</v>
      </c>
      <c r="T363" s="189">
        <f t="shared" si="201"/>
        <v>7664737276.3163261</v>
      </c>
      <c r="U363" s="189">
        <f t="shared" si="201"/>
        <v>7464086062.8196373</v>
      </c>
      <c r="V363" s="189">
        <f t="shared" si="201"/>
        <v>7249030593.8988876</v>
      </c>
      <c r="W363" s="189">
        <f t="shared" si="201"/>
        <v>7021882102.5647545</v>
      </c>
      <c r="X363" s="189">
        <f t="shared" si="201"/>
        <v>6784631736.7195969</v>
      </c>
      <c r="Y363" s="189">
        <f t="shared" si="201"/>
        <v>6539004053.956542</v>
      </c>
      <c r="Z363" s="189">
        <f t="shared" si="201"/>
        <v>6286499398.4036827</v>
      </c>
      <c r="AA363" s="189">
        <f t="shared" si="201"/>
        <v>6028427923.2144308</v>
      </c>
      <c r="AB363" s="189">
        <f t="shared" si="201"/>
        <v>5765937233.5423622</v>
      </c>
      <c r="AC363" s="189">
        <f t="shared" si="201"/>
        <v>5500035087.1647491</v>
      </c>
      <c r="AD363" s="189">
        <f t="shared" si="201"/>
        <v>5231608215.9452562</v>
      </c>
      <c r="AE363" s="189">
        <f t="shared" si="201"/>
        <v>4961438066.4437046</v>
      </c>
      <c r="AF363" s="189">
        <f t="shared" si="201"/>
        <v>4690214067.2502518</v>
      </c>
      <c r="AG363" s="189">
        <f t="shared" si="201"/>
        <v>4418544891.2078056</v>
      </c>
      <c r="AH363" s="189">
        <f t="shared" si="201"/>
        <v>4146968077.3735061</v>
      </c>
      <c r="AI363" s="189">
        <f t="shared" si="201"/>
        <v>3875958300.0375853</v>
      </c>
      <c r="AJ363" s="189">
        <f t="shared" si="201"/>
        <v>3605934513.2517152</v>
      </c>
      <c r="AK363" s="189">
        <f t="shared" si="201"/>
        <v>3337266154.1414762</v>
      </c>
      <c r="AL363" s="189">
        <f t="shared" si="201"/>
        <v>3070278553.2576604</v>
      </c>
      <c r="AM363" s="189">
        <f t="shared" ref="AM363:BN363" si="202">AM263+AM329</f>
        <v>2805257672.8215318</v>
      </c>
      <c r="AN363" s="189">
        <f t="shared" si="202"/>
        <v>2542454272.0950675</v>
      </c>
      <c r="AO363" s="189">
        <f t="shared" si="202"/>
        <v>2282087581.9022589</v>
      </c>
      <c r="AP363" s="189">
        <f t="shared" si="202"/>
        <v>2024348556.534276</v>
      </c>
      <c r="AQ363" s="189">
        <f t="shared" si="202"/>
        <v>1769402760.1339557</v>
      </c>
      <c r="AR363" s="189">
        <f t="shared" si="202"/>
        <v>1517392935.6017039</v>
      </c>
      <c r="AS363" s="189">
        <f t="shared" si="202"/>
        <v>1268441296.658814</v>
      </c>
      <c r="AT363" s="189">
        <f t="shared" si="202"/>
        <v>1022651577.6094095</v>
      </c>
      <c r="AU363" s="189">
        <f t="shared" si="202"/>
        <v>780110870.29808974</v>
      </c>
      <c r="AV363" s="189">
        <f t="shared" si="202"/>
        <v>540891273.56343067</v>
      </c>
      <c r="AW363" s="189">
        <f t="shared" si="202"/>
        <v>305051376.97769344</v>
      </c>
      <c r="AX363" s="189">
        <f t="shared" si="202"/>
        <v>72637597.713787735</v>
      </c>
      <c r="AY363" s="189">
        <f t="shared" si="202"/>
        <v>-156314613.1091491</v>
      </c>
      <c r="AZ363" s="189">
        <f t="shared" si="202"/>
        <v>-381779680.36104751</v>
      </c>
      <c r="BA363" s="189">
        <f t="shared" si="202"/>
        <v>-603740918.67364538</v>
      </c>
      <c r="BB363" s="189">
        <f t="shared" si="202"/>
        <v>-822189639.14324403</v>
      </c>
      <c r="BC363" s="189">
        <f t="shared" si="202"/>
        <v>-1037124339.3738456</v>
      </c>
      <c r="BD363" s="189">
        <f t="shared" si="202"/>
        <v>-1248549968.4056945</v>
      </c>
      <c r="BE363" s="189">
        <f t="shared" si="202"/>
        <v>-1456477259.0545633</v>
      </c>
      <c r="BF363" s="189">
        <f t="shared" si="202"/>
        <v>-1660922121.0368733</v>
      </c>
      <c r="BG363" s="189">
        <f t="shared" si="202"/>
        <v>-1861905088.9946373</v>
      </c>
      <c r="BH363" s="189">
        <f t="shared" si="202"/>
        <v>-2059450820.1786072</v>
      </c>
      <c r="BI363" s="189">
        <f t="shared" si="202"/>
        <v>-2253587637.1116533</v>
      </c>
      <c r="BJ363" s="189">
        <f t="shared" si="202"/>
        <v>-2444347111.048708</v>
      </c>
      <c r="BK363" s="189">
        <f t="shared" si="202"/>
        <v>-2631763682.4843016</v>
      </c>
      <c r="BL363" s="189">
        <f t="shared" si="202"/>
        <v>-2815874315.3419027</v>
      </c>
      <c r="BM363" s="189">
        <f t="shared" si="202"/>
        <v>-2996718181.8179121</v>
      </c>
      <c r="BN363" s="1521">
        <f t="shared" si="202"/>
        <v>-3174336375.1530752</v>
      </c>
    </row>
    <row r="364" spans="1:66" hidden="1" x14ac:dyDescent="0.15">
      <c r="A364" s="1123"/>
      <c r="C364" s="1529"/>
      <c r="D364" s="274"/>
      <c r="E364" s="1675"/>
      <c r="F364" s="1604">
        <f>NPV($C$129,G232:BN232)</f>
        <v>10758821824.531492</v>
      </c>
      <c r="G364" s="189">
        <f t="shared" ref="G364:AL364" si="203">G264+G330</f>
        <v>11936267148.452957</v>
      </c>
      <c r="H364" s="189">
        <f t="shared" si="203"/>
        <v>12682367585.617846</v>
      </c>
      <c r="I364" s="189">
        <f t="shared" si="203"/>
        <v>13201370530.754232</v>
      </c>
      <c r="J364" s="189">
        <f t="shared" si="203"/>
        <v>13570653232.182762</v>
      </c>
      <c r="K364" s="189">
        <f t="shared" si="203"/>
        <v>13830942163.483732</v>
      </c>
      <c r="L364" s="189">
        <f t="shared" si="203"/>
        <v>14007369625.634171</v>
      </c>
      <c r="M364" s="189">
        <f t="shared" si="203"/>
        <v>14116989502.005482</v>
      </c>
      <c r="N364" s="189">
        <f t="shared" si="203"/>
        <v>14172126305.850742</v>
      </c>
      <c r="O364" s="189">
        <f t="shared" si="203"/>
        <v>14182093033.309986</v>
      </c>
      <c r="P364" s="189">
        <f t="shared" si="203"/>
        <v>14154163422.995846</v>
      </c>
      <c r="Q364" s="189">
        <f t="shared" si="203"/>
        <v>14094163956.82271</v>
      </c>
      <c r="R364" s="189">
        <f t="shared" si="203"/>
        <v>14006855322.452202</v>
      </c>
      <c r="S364" s="189">
        <f t="shared" si="203"/>
        <v>13896189585.866606</v>
      </c>
      <c r="T364" s="189">
        <f t="shared" si="203"/>
        <v>13765490105.564524</v>
      </c>
      <c r="U364" s="189">
        <f t="shared" si="203"/>
        <v>13617581339.464678</v>
      </c>
      <c r="V364" s="189">
        <f t="shared" si="203"/>
        <v>13454884975.456177</v>
      </c>
      <c r="W364" s="189">
        <f t="shared" si="203"/>
        <v>13279492731.700731</v>
      </c>
      <c r="X364" s="189">
        <f t="shared" si="203"/>
        <v>13093222566.068865</v>
      </c>
      <c r="Y364" s="189">
        <f t="shared" si="203"/>
        <v>12897662815.377899</v>
      </c>
      <c r="Z364" s="189">
        <f t="shared" si="203"/>
        <v>12694207375.573189</v>
      </c>
      <c r="AA364" s="189">
        <f t="shared" si="203"/>
        <v>12484084112.918787</v>
      </c>
      <c r="AB364" s="189">
        <f t="shared" si="203"/>
        <v>12268378079.181076</v>
      </c>
      <c r="AC364" s="189">
        <f t="shared" si="203"/>
        <v>12048050681.088171</v>
      </c>
      <c r="AD364" s="189">
        <f t="shared" si="203"/>
        <v>11823955658.977657</v>
      </c>
      <c r="AE364" s="189">
        <f t="shared" si="203"/>
        <v>11596852519.410789</v>
      </c>
      <c r="AF364" s="189">
        <f t="shared" si="203"/>
        <v>11367417914.582254</v>
      </c>
      <c r="AG364" s="189">
        <f t="shared" si="203"/>
        <v>11136255349.837664</v>
      </c>
      <c r="AH364" s="189">
        <f t="shared" si="203"/>
        <v>10903903517.648918</v>
      </c>
      <c r="AI364" s="189">
        <f t="shared" si="203"/>
        <v>10670843493.903959</v>
      </c>
      <c r="AJ364" s="189">
        <f t="shared" si="203"/>
        <v>10437504984.747677</v>
      </c>
      <c r="AK364" s="189">
        <f t="shared" si="203"/>
        <v>10204271775.53651</v>
      </c>
      <c r="AL364" s="189">
        <f t="shared" si="203"/>
        <v>9971486504.9444008</v>
      </c>
      <c r="AM364" s="189">
        <f t="shared" ref="AM364:BN364" si="204">AM264+AM330</f>
        <v>9739454864.8663578</v>
      </c>
      <c r="AN364" s="189">
        <f t="shared" si="204"/>
        <v>9508449309.0379658</v>
      </c>
      <c r="AO364" s="189">
        <f t="shared" si="204"/>
        <v>9278712339.1400814</v>
      </c>
      <c r="AP364" s="189">
        <f t="shared" si="204"/>
        <v>9050459425.7802963</v>
      </c>
      <c r="AQ364" s="189">
        <f t="shared" si="204"/>
        <v>8823881612.5285835</v>
      </c>
      <c r="AR364" s="189">
        <f t="shared" si="204"/>
        <v>8599147843.6728058</v>
      </c>
      <c r="AS364" s="189">
        <f t="shared" si="204"/>
        <v>8376407050.1974316</v>
      </c>
      <c r="AT364" s="189">
        <f t="shared" si="204"/>
        <v>8155790023.4033575</v>
      </c>
      <c r="AU364" s="189">
        <f t="shared" si="204"/>
        <v>7937411101.3665857</v>
      </c>
      <c r="AV364" s="189">
        <f t="shared" si="204"/>
        <v>7721369689.912652</v>
      </c>
      <c r="AW364" s="189">
        <f t="shared" si="204"/>
        <v>7507751636.8315926</v>
      </c>
      <c r="AX364" s="189">
        <f t="shared" si="204"/>
        <v>7296630475.5710793</v>
      </c>
      <c r="AY364" s="189">
        <f t="shared" si="204"/>
        <v>7088068552.5404415</v>
      </c>
      <c r="AZ364" s="189">
        <f t="shared" si="204"/>
        <v>6882118050.3691549</v>
      </c>
      <c r="BA364" s="189">
        <f t="shared" si="204"/>
        <v>6678821917.9363842</v>
      </c>
      <c r="BB364" s="189">
        <f t="shared" si="204"/>
        <v>6478214716.6797962</v>
      </c>
      <c r="BC364" s="189">
        <f t="shared" si="204"/>
        <v>6280323391.5666323</v>
      </c>
      <c r="BD364" s="189">
        <f t="shared" si="204"/>
        <v>6085167974.138813</v>
      </c>
      <c r="BE364" s="189">
        <f t="shared" si="204"/>
        <v>5892762224.2027464</v>
      </c>
      <c r="BF364" s="189">
        <f t="shared" si="204"/>
        <v>5703114216.0036926</v>
      </c>
      <c r="BG364" s="189">
        <f t="shared" si="204"/>
        <v>5516226874.0875759</v>
      </c>
      <c r="BH364" s="189">
        <f t="shared" si="204"/>
        <v>5332098463.496295</v>
      </c>
      <c r="BI364" s="189">
        <f t="shared" si="204"/>
        <v>5150723038.4544468</v>
      </c>
      <c r="BJ364" s="189">
        <f t="shared" si="204"/>
        <v>4972090853.2762432</v>
      </c>
      <c r="BK364" s="189">
        <f t="shared" si="204"/>
        <v>4796188738.8431826</v>
      </c>
      <c r="BL364" s="189">
        <f t="shared" si="204"/>
        <v>4623000447.6688547</v>
      </c>
      <c r="BM364" s="189">
        <f t="shared" si="204"/>
        <v>4452506970.2712631</v>
      </c>
      <c r="BN364" s="1521">
        <f t="shared" si="204"/>
        <v>4284686825.3102746</v>
      </c>
    </row>
    <row r="365" spans="1:66" hidden="1" x14ac:dyDescent="0.15">
      <c r="A365" s="1123"/>
      <c r="C365" s="1529"/>
      <c r="D365" s="274"/>
      <c r="E365" s="1675"/>
      <c r="F365" s="1604">
        <f>NPV($C$129,G233:BN233)</f>
        <v>18037718982.940819</v>
      </c>
      <c r="G365" s="189">
        <f t="shared" ref="G365:AL365" si="205">G265+G331</f>
        <v>18934926766.263523</v>
      </c>
      <c r="H365" s="189">
        <f t="shared" si="205"/>
        <v>19540249888.737904</v>
      </c>
      <c r="I365" s="189">
        <f t="shared" si="205"/>
        <v>19983833393.582142</v>
      </c>
      <c r="J365" s="189">
        <f t="shared" si="205"/>
        <v>20317165665.833397</v>
      </c>
      <c r="K365" s="189">
        <f t="shared" si="205"/>
        <v>20568148091.366901</v>
      </c>
      <c r="L365" s="189">
        <f t="shared" si="205"/>
        <v>20754393038.080051</v>
      </c>
      <c r="M365" s="189">
        <f t="shared" si="205"/>
        <v>20888078692.474968</v>
      </c>
      <c r="N365" s="189">
        <f t="shared" si="205"/>
        <v>20978150370.154625</v>
      </c>
      <c r="O365" s="189">
        <f t="shared" si="205"/>
        <v>21031465976.392761</v>
      </c>
      <c r="P365" s="189">
        <f t="shared" si="205"/>
        <v>21053452344.829117</v>
      </c>
      <c r="Q365" s="189">
        <f t="shared" si="205"/>
        <v>21048509243.228428</v>
      </c>
      <c r="R365" s="189">
        <f t="shared" si="205"/>
        <v>21020272255.998024</v>
      </c>
      <c r="S365" s="189">
        <f t="shared" si="205"/>
        <v>20971791601.856209</v>
      </c>
      <c r="T365" s="189">
        <f t="shared" si="205"/>
        <v>20905658268.135838</v>
      </c>
      <c r="U365" s="189">
        <f t="shared" si="205"/>
        <v>20824095719.104126</v>
      </c>
      <c r="V365" s="189">
        <f t="shared" si="205"/>
        <v>20729028305.750759</v>
      </c>
      <c r="W365" s="189">
        <f t="shared" si="205"/>
        <v>20622133429.764061</v>
      </c>
      <c r="X365" s="189">
        <f t="shared" si="205"/>
        <v>20504882083.884518</v>
      </c>
      <c r="Y365" s="189">
        <f t="shared" si="205"/>
        <v>20378570886.871925</v>
      </c>
      <c r="Z365" s="189">
        <f t="shared" si="205"/>
        <v>20244347770.628277</v>
      </c>
      <c r="AA365" s="189">
        <f t="shared" si="205"/>
        <v>20103232845.999352</v>
      </c>
      <c r="AB365" s="189">
        <f t="shared" si="205"/>
        <v>19956135548.96228</v>
      </c>
      <c r="AC365" s="189">
        <f t="shared" si="205"/>
        <v>19803868876.565716</v>
      </c>
      <c r="AD365" s="189">
        <f t="shared" si="205"/>
        <v>19647161316.814632</v>
      </c>
      <c r="AE365" s="189">
        <f t="shared" si="205"/>
        <v>19486666930.114368</v>
      </c>
      <c r="AF365" s="189">
        <f t="shared" si="205"/>
        <v>19322973933.473854</v>
      </c>
      <c r="AG365" s="189">
        <f t="shared" si="205"/>
        <v>19156612060.269379</v>
      </c>
      <c r="AH365" s="189">
        <f t="shared" si="205"/>
        <v>18988058909.831184</v>
      </c>
      <c r="AI365" s="189">
        <f t="shared" si="205"/>
        <v>18817745456.862152</v>
      </c>
      <c r="AJ365" s="189">
        <f t="shared" si="205"/>
        <v>18646060856.861519</v>
      </c>
      <c r="AK365" s="189">
        <f t="shared" si="205"/>
        <v>18473356657.580971</v>
      </c>
      <c r="AL365" s="189">
        <f t="shared" si="205"/>
        <v>18299950506.139225</v>
      </c>
      <c r="AM365" s="189">
        <f t="shared" ref="AM365:BN365" si="206">AM265+AM331</f>
        <v>18126129425.356503</v>
      </c>
      <c r="AN365" s="189">
        <f t="shared" si="206"/>
        <v>17952152720.112705</v>
      </c>
      <c r="AO365" s="189">
        <f t="shared" si="206"/>
        <v>17778254564.320702</v>
      </c>
      <c r="AP365" s="189">
        <f t="shared" si="206"/>
        <v>17604646310.870281</v>
      </c>
      <c r="AQ365" s="189">
        <f t="shared" si="206"/>
        <v>17431518560.209602</v>
      </c>
      <c r="AR365" s="189">
        <f t="shared" si="206"/>
        <v>17259043017.762993</v>
      </c>
      <c r="AS365" s="189">
        <f t="shared" si="206"/>
        <v>17087374165.885946</v>
      </c>
      <c r="AT365" s="189">
        <f t="shared" si="206"/>
        <v>16916650772.336359</v>
      </c>
      <c r="AU365" s="189">
        <f t="shared" si="206"/>
        <v>16746997254.144258</v>
      </c>
      <c r="AV365" s="189">
        <f t="shared" si="206"/>
        <v>16578524913.172132</v>
      </c>
      <c r="AW365" s="189">
        <f t="shared" si="206"/>
        <v>16411333057.480478</v>
      </c>
      <c r="AX365" s="189">
        <f t="shared" si="206"/>
        <v>16245510020.774185</v>
      </c>
      <c r="AY365" s="189">
        <f t="shared" si="206"/>
        <v>16081134090.645023</v>
      </c>
      <c r="AZ365" s="189">
        <f t="shared" si="206"/>
        <v>15918274354.996019</v>
      </c>
      <c r="BA365" s="189">
        <f t="shared" si="206"/>
        <v>15756991474.896011</v>
      </c>
      <c r="BB365" s="189">
        <f t="shared" si="206"/>
        <v>15597338391.135735</v>
      </c>
      <c r="BC365" s="189">
        <f t="shared" si="206"/>
        <v>15439360970.914497</v>
      </c>
      <c r="BD365" s="189">
        <f t="shared" si="206"/>
        <v>15283098600.35787</v>
      </c>
      <c r="BE365" s="189">
        <f t="shared" si="206"/>
        <v>15128584727.93421</v>
      </c>
      <c r="BF365" s="189">
        <f t="shared" si="206"/>
        <v>14975847363.286936</v>
      </c>
      <c r="BG365" s="189">
        <f t="shared" si="206"/>
        <v>14824909535.51819</v>
      </c>
      <c r="BH365" s="189">
        <f t="shared" si="206"/>
        <v>14675789714.537775</v>
      </c>
      <c r="BI365" s="189">
        <f t="shared" si="206"/>
        <v>14528502198.720688</v>
      </c>
      <c r="BJ365" s="189">
        <f t="shared" si="206"/>
        <v>14383057471.790092</v>
      </c>
      <c r="BK365" s="189">
        <f t="shared" si="206"/>
        <v>14239462531.554047</v>
      </c>
      <c r="BL365" s="189">
        <f t="shared" si="206"/>
        <v>14097721192.868929</v>
      </c>
      <c r="BM365" s="189">
        <f t="shared" si="206"/>
        <v>13957834366.975649</v>
      </c>
      <c r="BN365" s="1521">
        <f t="shared" si="206"/>
        <v>13819800319.152981</v>
      </c>
    </row>
    <row r="366" spans="1:66" hidden="1" x14ac:dyDescent="0.15">
      <c r="A366" s="1123"/>
      <c r="C366" s="1529"/>
      <c r="D366" s="274"/>
      <c r="E366" s="1675"/>
      <c r="F366" s="1604"/>
      <c r="G366" s="189"/>
      <c r="H366" s="189"/>
      <c r="I366" s="189"/>
      <c r="J366" s="189"/>
      <c r="K366" s="189"/>
      <c r="L366" s="189"/>
      <c r="M366" s="189"/>
      <c r="N366" s="189"/>
      <c r="O366" s="189"/>
      <c r="P366" s="189"/>
      <c r="Q366" s="189"/>
      <c r="R366" s="189"/>
      <c r="S366" s="189"/>
      <c r="T366" s="189"/>
      <c r="U366" s="189"/>
      <c r="V366" s="189"/>
      <c r="W366" s="189"/>
      <c r="X366" s="189"/>
      <c r="Y366" s="189"/>
      <c r="Z366" s="189"/>
      <c r="AA366" s="189"/>
      <c r="AB366" s="189"/>
      <c r="AC366" s="189"/>
      <c r="AD366" s="189"/>
      <c r="AE366" s="189"/>
      <c r="AF366" s="189"/>
      <c r="AG366" s="189"/>
      <c r="AH366" s="189"/>
      <c r="AI366" s="189"/>
      <c r="AJ366" s="189"/>
      <c r="AK366" s="189"/>
      <c r="AL366" s="189"/>
      <c r="AM366" s="189"/>
      <c r="AN366" s="189"/>
      <c r="AO366" s="189"/>
      <c r="AP366" s="189"/>
      <c r="AQ366" s="189"/>
      <c r="AR366" s="189"/>
      <c r="AS366" s="189"/>
      <c r="AT366" s="189"/>
      <c r="AU366" s="189"/>
      <c r="AV366" s="189"/>
      <c r="AW366" s="189"/>
      <c r="AX366" s="189"/>
      <c r="AY366" s="189"/>
      <c r="AZ366" s="189"/>
      <c r="BA366" s="189"/>
      <c r="BB366" s="189"/>
      <c r="BC366" s="189"/>
      <c r="BD366" s="189"/>
      <c r="BE366" s="189"/>
      <c r="BF366" s="189"/>
      <c r="BG366" s="189"/>
      <c r="BH366" s="189"/>
      <c r="BI366" s="189"/>
      <c r="BJ366" s="189"/>
      <c r="BK366" s="189"/>
      <c r="BL366" s="189"/>
      <c r="BM366" s="189"/>
      <c r="BN366" s="1521"/>
    </row>
    <row r="367" spans="1:66" hidden="1" x14ac:dyDescent="0.15">
      <c r="A367" s="1123"/>
      <c r="C367" s="1529"/>
      <c r="D367" s="274"/>
      <c r="E367" s="1675"/>
      <c r="F367" s="1604">
        <f>NPV($C$129,G235:BN235)</f>
        <v>-16807252530.858561</v>
      </c>
      <c r="G367" s="189">
        <f t="shared" ref="G367:AL367" si="207">G267+G333</f>
        <v>-16437844285.61673</v>
      </c>
      <c r="H367" s="189">
        <f t="shared" si="207"/>
        <v>-16247181280.526468</v>
      </c>
      <c r="I367" s="189">
        <f t="shared" si="207"/>
        <v>-16144389774.787004</v>
      </c>
      <c r="J367" s="189">
        <f t="shared" si="207"/>
        <v>-16096643186.531496</v>
      </c>
      <c r="K367" s="189">
        <f t="shared" si="207"/>
        <v>-16087228233.545124</v>
      </c>
      <c r="L367" s="189">
        <f t="shared" si="207"/>
        <v>-16106107143.551285</v>
      </c>
      <c r="M367" s="189">
        <f t="shared" si="207"/>
        <v>-16146628948.253942</v>
      </c>
      <c r="N367" s="189">
        <f t="shared" si="207"/>
        <v>-16204090886.354202</v>
      </c>
      <c r="O367" s="189">
        <f t="shared" si="207"/>
        <v>-16275011679.018627</v>
      </c>
      <c r="P367" s="189">
        <f t="shared" si="207"/>
        <v>-16356725595.281487</v>
      </c>
      <c r="Q367" s="189">
        <f t="shared" si="207"/>
        <v>-16447138143.788673</v>
      </c>
      <c r="R367" s="189">
        <f t="shared" si="207"/>
        <v>-16544570300.999933</v>
      </c>
      <c r="S367" s="189">
        <f t="shared" si="207"/>
        <v>-16647654508.581234</v>
      </c>
      <c r="T367" s="189">
        <f t="shared" si="207"/>
        <v>-16755262571.933367</v>
      </c>
      <c r="U367" s="189">
        <f t="shared" si="207"/>
        <v>-16866454084.045317</v>
      </c>
      <c r="V367" s="189">
        <f t="shared" si="207"/>
        <v>-16980438542.045006</v>
      </c>
      <c r="W367" s="189">
        <f t="shared" si="207"/>
        <v>-17096546883.949823</v>
      </c>
      <c r="X367" s="189">
        <f t="shared" si="207"/>
        <v>-17214209680.498009</v>
      </c>
      <c r="Y367" s="189">
        <f t="shared" si="207"/>
        <v>-17332940138.477463</v>
      </c>
      <c r="Z367" s="189">
        <f t="shared" si="207"/>
        <v>-17452320654.019146</v>
      </c>
      <c r="AA367" s="189">
        <f t="shared" si="207"/>
        <v>-17571992032.60078</v>
      </c>
      <c r="AB367" s="189">
        <f t="shared" si="207"/>
        <v>-17691644744.635075</v>
      </c>
      <c r="AC367" s="189">
        <f t="shared" si="207"/>
        <v>-17811011757.382938</v>
      </c>
      <c r="AD367" s="189">
        <f t="shared" si="207"/>
        <v>-17929862603.470398</v>
      </c>
      <c r="AE367" s="189">
        <f t="shared" si="207"/>
        <v>-18047998430.954586</v>
      </c>
      <c r="AF367" s="189">
        <f t="shared" si="207"/>
        <v>-18165247840.847679</v>
      </c>
      <c r="AG367" s="189">
        <f t="shared" si="207"/>
        <v>-18281463362.567501</v>
      </c>
      <c r="AH367" s="189">
        <f t="shared" si="207"/>
        <v>-18396518450.803665</v>
      </c>
      <c r="AI367" s="189">
        <f t="shared" si="207"/>
        <v>-18510304912.067528</v>
      </c>
      <c r="AJ367" s="189">
        <f t="shared" si="207"/>
        <v>-18622730688.007042</v>
      </c>
      <c r="AK367" s="189">
        <f t="shared" si="207"/>
        <v>-18733717937.004715</v>
      </c>
      <c r="AL367" s="189">
        <f t="shared" si="207"/>
        <v>-18843201366.767384</v>
      </c>
      <c r="AM367" s="189">
        <f t="shared" ref="AM367:BN367" si="208">AM267+AM333</f>
        <v>-18951126779.371105</v>
      </c>
      <c r="AN367" s="189">
        <f t="shared" si="208"/>
        <v>-19057449797.133163</v>
      </c>
      <c r="AO367" s="189">
        <f t="shared" si="208"/>
        <v>-19162134743.179306</v>
      </c>
      <c r="AP367" s="189">
        <f t="shared" si="208"/>
        <v>-19265153654.98011</v>
      </c>
      <c r="AQ367" s="189">
        <f t="shared" si="208"/>
        <v>-19366485412.687153</v>
      </c>
      <c r="AR367" s="189">
        <f t="shared" si="208"/>
        <v>-19466114966.990604</v>
      </c>
      <c r="AS367" s="189">
        <f t="shared" si="208"/>
        <v>-19564032653.58416</v>
      </c>
      <c r="AT367" s="189">
        <f t="shared" si="208"/>
        <v>-19660233583.268627</v>
      </c>
      <c r="AU367" s="189">
        <f t="shared" si="208"/>
        <v>-19754717098.335072</v>
      </c>
      <c r="AV367" s="189">
        <f t="shared" si="208"/>
        <v>-19847486287.207272</v>
      </c>
      <c r="AW367" s="189">
        <f t="shared" si="208"/>
        <v>-19938547550.442665</v>
      </c>
      <c r="AX367" s="189">
        <f t="shared" si="208"/>
        <v>-20027910212.131168</v>
      </c>
      <c r="AY367" s="189">
        <f t="shared" si="208"/>
        <v>-20115586171.524746</v>
      </c>
      <c r="AZ367" s="189">
        <f t="shared" si="208"/>
        <v>-20201589590.403099</v>
      </c>
      <c r="BA367" s="189">
        <f t="shared" si="208"/>
        <v>-20285936612.252979</v>
      </c>
      <c r="BB367" s="189">
        <f t="shared" si="208"/>
        <v>-20368645109.827606</v>
      </c>
      <c r="BC367" s="189">
        <f t="shared" si="208"/>
        <v>-20449734458.071812</v>
      </c>
      <c r="BD367" s="189">
        <f t="shared" si="208"/>
        <v>-20529225329.759289</v>
      </c>
      <c r="BE367" s="189">
        <f t="shared" si="208"/>
        <v>-20607139511.499786</v>
      </c>
      <c r="BF367" s="189">
        <f t="shared" si="208"/>
        <v>-20683499738.043922</v>
      </c>
      <c r="BG367" s="189">
        <f t="shared" si="208"/>
        <v>-20758329543.047737</v>
      </c>
      <c r="BH367" s="189">
        <f t="shared" si="208"/>
        <v>-20831653124.663372</v>
      </c>
      <c r="BI367" s="189">
        <f t="shared" si="208"/>
        <v>-20903495224.500881</v>
      </c>
      <c r="BJ367" s="189">
        <f t="shared" si="208"/>
        <v>-20973881018.662613</v>
      </c>
      <c r="BK367" s="189">
        <f t="shared" si="208"/>
        <v>-21042836019.689007</v>
      </c>
      <c r="BL367" s="189">
        <f t="shared" si="208"/>
        <v>-21110385988.375828</v>
      </c>
      <c r="BM367" s="189">
        <f t="shared" si="208"/>
        <v>-21176556854.529575</v>
      </c>
      <c r="BN367" s="1521">
        <f t="shared" si="208"/>
        <v>-21241374645.822483</v>
      </c>
    </row>
    <row r="368" spans="1:66" hidden="1" x14ac:dyDescent="0.15">
      <c r="A368" s="1123"/>
      <c r="C368" s="1529"/>
      <c r="D368" s="274"/>
      <c r="E368" s="1675"/>
      <c r="F368" s="1604">
        <f>NPV($C$129,G236:BN236)</f>
        <v>-14870829459.707657</v>
      </c>
      <c r="G368" s="189">
        <f t="shared" ref="G368:AL368" si="209">G268+G334</f>
        <v>-14575973502.705135</v>
      </c>
      <c r="H368" s="189">
        <f t="shared" si="209"/>
        <v>-14415861767.079531</v>
      </c>
      <c r="I368" s="189">
        <f t="shared" si="209"/>
        <v>-14325325753.637838</v>
      </c>
      <c r="J368" s="189">
        <f t="shared" si="209"/>
        <v>-14279747383.328796</v>
      </c>
      <c r="K368" s="189">
        <f t="shared" si="209"/>
        <v>-14266219821.652582</v>
      </c>
      <c r="L368" s="189">
        <f t="shared" si="209"/>
        <v>-14276816737.032951</v>
      </c>
      <c r="M368" s="189">
        <f t="shared" si="209"/>
        <v>-14306189994.294157</v>
      </c>
      <c r="N368" s="189">
        <f t="shared" si="209"/>
        <v>-14350499263.650698</v>
      </c>
      <c r="O368" s="189">
        <f t="shared" si="209"/>
        <v>-14406863048.128296</v>
      </c>
      <c r="P368" s="189">
        <f t="shared" si="209"/>
        <v>-14473048040.081762</v>
      </c>
      <c r="Q368" s="189">
        <f t="shared" si="209"/>
        <v>-14547280024.845173</v>
      </c>
      <c r="R368" s="189">
        <f t="shared" si="209"/>
        <v>-14628122079.237282</v>
      </c>
      <c r="S368" s="189">
        <f t="shared" si="209"/>
        <v>-14714392495.094904</v>
      </c>
      <c r="T368" s="189">
        <f t="shared" si="209"/>
        <v>-14805107394.036932</v>
      </c>
      <c r="U368" s="189">
        <f t="shared" si="209"/>
        <v>-14899439354.587841</v>
      </c>
      <c r="V368" s="189">
        <f t="shared" si="209"/>
        <v>-14996686799.564299</v>
      </c>
      <c r="W368" s="189">
        <f t="shared" si="209"/>
        <v>-15096250836.687553</v>
      </c>
      <c r="X368" s="189">
        <f t="shared" si="209"/>
        <v>-15197617398.295765</v>
      </c>
      <c r="Y368" s="189">
        <f t="shared" si="209"/>
        <v>-15300343235.253885</v>
      </c>
      <c r="Z368" s="189">
        <f t="shared" si="209"/>
        <v>-15404044770.718809</v>
      </c>
      <c r="AA368" s="189">
        <f t="shared" si="209"/>
        <v>-15508389113.840584</v>
      </c>
      <c r="AB368" s="189">
        <f t="shared" si="209"/>
        <v>-15613086730.730049</v>
      </c>
      <c r="AC368" s="189">
        <f t="shared" si="209"/>
        <v>-15717885405.137333</v>
      </c>
      <c r="AD368" s="189">
        <f t="shared" si="209"/>
        <v>-15822565215.697649</v>
      </c>
      <c r="AE368" s="189">
        <f t="shared" si="209"/>
        <v>-15926934323.766817</v>
      </c>
      <c r="AF368" s="189">
        <f t="shared" si="209"/>
        <v>-16030825414.435568</v>
      </c>
      <c r="AG368" s="189">
        <f t="shared" si="209"/>
        <v>-16134092668.954197</v>
      </c>
      <c r="AH368" s="189">
        <f t="shared" si="209"/>
        <v>-16236609173.313919</v>
      </c>
      <c r="AI368" s="189">
        <f t="shared" si="209"/>
        <v>-16338264687.703407</v>
      </c>
      <c r="AJ368" s="189">
        <f t="shared" si="209"/>
        <v>-16438963716.776711</v>
      </c>
      <c r="AK368" s="189">
        <f t="shared" si="209"/>
        <v>-16538623832.387842</v>
      </c>
      <c r="AL368" s="189">
        <f t="shared" si="209"/>
        <v>-16637174209.561541</v>
      </c>
      <c r="AM368" s="189">
        <f t="shared" ref="AM368:BN368" si="210">AM268+AM334</f>
        <v>-16734554343.623447</v>
      </c>
      <c r="AN368" s="189">
        <f t="shared" si="210"/>
        <v>-16830712922.076206</v>
      </c>
      <c r="AO368" s="189">
        <f t="shared" si="210"/>
        <v>-16925606829.327219</v>
      </c>
      <c r="AP368" s="189">
        <f t="shared" si="210"/>
        <v>-17019200266.007454</v>
      </c>
      <c r="AQ368" s="189">
        <f t="shared" si="210"/>
        <v>-17111463967.562721</v>
      </c>
      <c r="AR368" s="189">
        <f t="shared" si="210"/>
        <v>-17202374509.196941</v>
      </c>
      <c r="AS368" s="189">
        <f t="shared" si="210"/>
        <v>-17291913686.213699</v>
      </c>
      <c r="AT368" s="189">
        <f t="shared" si="210"/>
        <v>-17380067960.425095</v>
      </c>
      <c r="AU368" s="189">
        <f t="shared" si="210"/>
        <v>-17466827964.643093</v>
      </c>
      <c r="AV368" s="189">
        <f t="shared" si="210"/>
        <v>-17552188058.391369</v>
      </c>
      <c r="AW368" s="189">
        <f t="shared" si="210"/>
        <v>-17636145928.916721</v>
      </c>
      <c r="AX368" s="189">
        <f t="shared" si="210"/>
        <v>-17718702232.371658</v>
      </c>
      <c r="AY368" s="189">
        <f t="shared" si="210"/>
        <v>-17799860270.710262</v>
      </c>
      <c r="AZ368" s="189">
        <f t="shared" si="210"/>
        <v>-17879625700.409</v>
      </c>
      <c r="BA368" s="189">
        <f t="shared" si="210"/>
        <v>-17958006269.610115</v>
      </c>
      <c r="BB368" s="189">
        <f t="shared" si="210"/>
        <v>-18035011580.701267</v>
      </c>
      <c r="BC368" s="189">
        <f t="shared" si="210"/>
        <v>-18110652875.702805</v>
      </c>
      <c r="BD368" s="189">
        <f t="shared" si="210"/>
        <v>-18184942842.142498</v>
      </c>
      <c r="BE368" s="189">
        <f t="shared" si="210"/>
        <v>-18257895437.364544</v>
      </c>
      <c r="BF368" s="189">
        <f t="shared" si="210"/>
        <v>-18329525729.451469</v>
      </c>
      <c r="BG368" s="189">
        <f t="shared" si="210"/>
        <v>-18399849753.139408</v>
      </c>
      <c r="BH368" s="189">
        <f t="shared" si="210"/>
        <v>-18468884379.283531</v>
      </c>
      <c r="BI368" s="189">
        <f t="shared" si="210"/>
        <v>-18536647196.584881</v>
      </c>
      <c r="BJ368" s="189">
        <f t="shared" si="210"/>
        <v>-18603156404.425407</v>
      </c>
      <c r="BK368" s="189">
        <f t="shared" si="210"/>
        <v>-18668430715.777489</v>
      </c>
      <c r="BL368" s="189">
        <f t="shared" si="210"/>
        <v>-18732489269.259571</v>
      </c>
      <c r="BM368" s="189">
        <f t="shared" si="210"/>
        <v>-18795351549.502781</v>
      </c>
      <c r="BN368" s="1521">
        <f t="shared" si="210"/>
        <v>-18857037315.07608</v>
      </c>
    </row>
    <row r="369" spans="1:66" hidden="1" x14ac:dyDescent="0.15">
      <c r="A369" s="1123"/>
      <c r="C369" s="1529"/>
      <c r="D369" s="274"/>
      <c r="E369" s="1675"/>
      <c r="F369" s="1604">
        <f>NPV($C$129,G237:BN237)</f>
        <v>-12544070880.865707</v>
      </c>
      <c r="G369" s="189">
        <f t="shared" ref="G369:AL369" si="211">G269+G335</f>
        <v>-12338795129.148602</v>
      </c>
      <c r="H369" s="189">
        <f t="shared" si="211"/>
        <v>-12223684005.227484</v>
      </c>
      <c r="I369" s="189">
        <f t="shared" si="211"/>
        <v>-12157256428.255247</v>
      </c>
      <c r="J369" s="189">
        <f t="shared" si="211"/>
        <v>-12123169904.537914</v>
      </c>
      <c r="K369" s="189">
        <f t="shared" si="211"/>
        <v>-12112617242.995914</v>
      </c>
      <c r="L369" s="189">
        <f t="shared" si="211"/>
        <v>-12120075919.721193</v>
      </c>
      <c r="M369" s="189">
        <f t="shared" si="211"/>
        <v>-12141756355.631264</v>
      </c>
      <c r="N369" s="189">
        <f t="shared" si="211"/>
        <v>-12174898408.907408</v>
      </c>
      <c r="O369" s="189">
        <f t="shared" si="211"/>
        <v>-12217405372.305258</v>
      </c>
      <c r="P369" s="189">
        <f t="shared" si="211"/>
        <v>-12267634316.350447</v>
      </c>
      <c r="Q369" s="189">
        <f t="shared" si="211"/>
        <v>-12324267087.139416</v>
      </c>
      <c r="R369" s="189">
        <f t="shared" si="211"/>
        <v>-12386226409.881611</v>
      </c>
      <c r="S369" s="189">
        <f t="shared" si="211"/>
        <v>-12452618859.21447</v>
      </c>
      <c r="T369" s="189">
        <f t="shared" si="211"/>
        <v>-12522694665.146618</v>
      </c>
      <c r="U369" s="189">
        <f t="shared" si="211"/>
        <v>-12595818518.703098</v>
      </c>
      <c r="V369" s="189">
        <f t="shared" si="211"/>
        <v>-12671447820.478683</v>
      </c>
      <c r="W369" s="189">
        <f t="shared" si="211"/>
        <v>-12749116117.819448</v>
      </c>
      <c r="X369" s="189">
        <f t="shared" si="211"/>
        <v>-12828420253.284609</v>
      </c>
      <c r="Y369" s="189">
        <f t="shared" si="211"/>
        <v>-12909010227.784855</v>
      </c>
      <c r="Z369" s="189">
        <f t="shared" si="211"/>
        <v>-12990581088.880688</v>
      </c>
      <c r="AA369" s="189">
        <f t="shared" si="211"/>
        <v>-13072866356.428507</v>
      </c>
      <c r="AB369" s="189">
        <f t="shared" si="211"/>
        <v>-13155632633.552128</v>
      </c>
      <c r="AC369" s="189">
        <f t="shared" si="211"/>
        <v>-13238675144.36075</v>
      </c>
      <c r="AD369" s="189">
        <f t="shared" si="211"/>
        <v>-13321814005.414719</v>
      </c>
      <c r="AE369" s="189">
        <f t="shared" si="211"/>
        <v>-13404891084.789776</v>
      </c>
      <c r="AF369" s="189">
        <f t="shared" si="211"/>
        <v>-13487767336.601843</v>
      </c>
      <c r="AG369" s="189">
        <f t="shared" si="211"/>
        <v>-13570320523.910212</v>
      </c>
      <c r="AH369" s="189">
        <f t="shared" si="211"/>
        <v>-13652443261.624886</v>
      </c>
      <c r="AI369" s="189">
        <f t="shared" si="211"/>
        <v>-13734041325.185146</v>
      </c>
      <c r="AJ369" s="189">
        <f t="shared" si="211"/>
        <v>-13815032181.588182</v>
      </c>
      <c r="AK369" s="189">
        <f t="shared" si="211"/>
        <v>-13895343707.700127</v>
      </c>
      <c r="AL369" s="189">
        <f t="shared" si="211"/>
        <v>-13974913067.299263</v>
      </c>
      <c r="AM369" s="189">
        <f t="shared" ref="AM369:BN369" si="212">AM269+AM335</f>
        <v>-14053685723.432581</v>
      </c>
      <c r="AN369" s="189">
        <f t="shared" si="212"/>
        <v>-14131614566.741205</v>
      </c>
      <c r="AO369" s="189">
        <f t="shared" si="212"/>
        <v>-14208659143.671194</v>
      </c>
      <c r="AP369" s="189">
        <f t="shared" si="212"/>
        <v>-14284784971.115444</v>
      </c>
      <c r="AQ369" s="189">
        <f t="shared" si="212"/>
        <v>-14359962926.167252</v>
      </c>
      <c r="AR369" s="189">
        <f t="shared" si="212"/>
        <v>-14434168701.410849</v>
      </c>
      <c r="AS369" s="189">
        <f t="shared" si="212"/>
        <v>-14507382317.608995</v>
      </c>
      <c r="AT369" s="189">
        <f t="shared" si="212"/>
        <v>-14579587686.834547</v>
      </c>
      <c r="AU369" s="189">
        <f t="shared" si="212"/>
        <v>-14650772220.079975</v>
      </c>
      <c r="AV369" s="189">
        <f t="shared" si="212"/>
        <v>-14720926474.204151</v>
      </c>
      <c r="AW369" s="189">
        <f t="shared" si="212"/>
        <v>-14790043833.769129</v>
      </c>
      <c r="AX369" s="189">
        <f t="shared" si="212"/>
        <v>-14858120223.905025</v>
      </c>
      <c r="AY369" s="189">
        <f t="shared" si="212"/>
        <v>-14925153850.837517</v>
      </c>
      <c r="AZ369" s="189">
        <f t="shared" si="212"/>
        <v>-14991144967.135117</v>
      </c>
      <c r="BA369" s="189">
        <f t="shared" si="212"/>
        <v>-15056095659.094818</v>
      </c>
      <c r="BB369" s="189">
        <f t="shared" si="212"/>
        <v>-15120009653.994843</v>
      </c>
      <c r="BC369" s="189">
        <f t="shared" si="212"/>
        <v>-15182892145.210415</v>
      </c>
      <c r="BD369" s="189">
        <f t="shared" si="212"/>
        <v>-15244749633.419487</v>
      </c>
      <c r="BE369" s="189">
        <f t="shared" si="212"/>
        <v>-15305589782.325602</v>
      </c>
      <c r="BF369" s="189">
        <f t="shared" si="212"/>
        <v>-15365421287.499393</v>
      </c>
      <c r="BG369" s="189">
        <f t="shared" si="212"/>
        <v>-15424253757.09236</v>
      </c>
      <c r="BH369" s="189">
        <f t="shared" si="212"/>
        <v>-15482097603.309591</v>
      </c>
      <c r="BI369" s="189">
        <f t="shared" si="212"/>
        <v>-15538963943.645077</v>
      </c>
      <c r="BJ369" s="189">
        <f t="shared" si="212"/>
        <v>-15594864510.985939</v>
      </c>
      <c r="BK369" s="189">
        <f t="shared" si="212"/>
        <v>-15649811571.782736</v>
      </c>
      <c r="BL369" s="189">
        <f t="shared" si="212"/>
        <v>-15703817851.563139</v>
      </c>
      <c r="BM369" s="189">
        <f t="shared" si="212"/>
        <v>-15756896467.137449</v>
      </c>
      <c r="BN369" s="1521">
        <f t="shared" si="212"/>
        <v>-15809060864.907558</v>
      </c>
    </row>
    <row r="370" spans="1:66" ht="9" hidden="1" customHeight="1" x14ac:dyDescent="0.15">
      <c r="A370" s="1123"/>
      <c r="C370" s="1529"/>
      <c r="D370" s="274"/>
      <c r="E370" s="1675"/>
      <c r="F370" s="1604"/>
      <c r="G370" s="189"/>
      <c r="H370" s="189"/>
      <c r="I370" s="189"/>
      <c r="J370" s="189"/>
      <c r="K370" s="189"/>
      <c r="L370" s="189"/>
      <c r="M370" s="189"/>
      <c r="N370" s="189"/>
      <c r="O370" s="189"/>
      <c r="P370" s="189"/>
      <c r="Q370" s="189"/>
      <c r="R370" s="189"/>
      <c r="S370" s="189"/>
      <c r="T370" s="189"/>
      <c r="U370" s="189"/>
      <c r="V370" s="189"/>
      <c r="W370" s="189"/>
      <c r="X370" s="189"/>
      <c r="Y370" s="189"/>
      <c r="Z370" s="189"/>
      <c r="AA370" s="189"/>
      <c r="AB370" s="189"/>
      <c r="AC370" s="189"/>
      <c r="AD370" s="189"/>
      <c r="AE370" s="189"/>
      <c r="AF370" s="189"/>
      <c r="AG370" s="189"/>
      <c r="AH370" s="189"/>
      <c r="AI370" s="189"/>
      <c r="AJ370" s="189"/>
      <c r="AK370" s="189"/>
      <c r="AL370" s="189"/>
      <c r="AM370" s="189"/>
      <c r="AN370" s="189"/>
      <c r="AO370" s="189"/>
      <c r="AP370" s="189"/>
      <c r="AQ370" s="189"/>
      <c r="AR370" s="189"/>
      <c r="AS370" s="189"/>
      <c r="AT370" s="189"/>
      <c r="AU370" s="189"/>
      <c r="AV370" s="189"/>
      <c r="AW370" s="189"/>
      <c r="AX370" s="189"/>
      <c r="AY370" s="189"/>
      <c r="AZ370" s="189"/>
      <c r="BA370" s="189"/>
      <c r="BB370" s="189"/>
      <c r="BC370" s="189"/>
      <c r="BD370" s="189"/>
      <c r="BE370" s="189"/>
      <c r="BF370" s="189"/>
      <c r="BG370" s="189"/>
      <c r="BH370" s="189"/>
      <c r="BI370" s="189"/>
      <c r="BJ370" s="189"/>
      <c r="BK370" s="189"/>
      <c r="BL370" s="189"/>
      <c r="BM370" s="189"/>
      <c r="BN370" s="1521"/>
    </row>
    <row r="371" spans="1:66" hidden="1" x14ac:dyDescent="0.15">
      <c r="A371" s="1123"/>
      <c r="C371" s="1529"/>
      <c r="D371" s="274"/>
      <c r="E371" s="1675"/>
      <c r="F371" s="1604">
        <f>NPV($C$129,G239:BN239)</f>
        <v>1941593054.8380783</v>
      </c>
      <c r="G371" s="189">
        <f t="shared" ref="G371:AL371" si="213">G271+G337</f>
        <v>3339977243.3857889</v>
      </c>
      <c r="H371" s="189">
        <f t="shared" si="213"/>
        <v>4169839318.293613</v>
      </c>
      <c r="I371" s="189">
        <f t="shared" si="213"/>
        <v>4715823256.3224545</v>
      </c>
      <c r="J371" s="189">
        <f t="shared" si="213"/>
        <v>5080967801.8275776</v>
      </c>
      <c r="K371" s="189">
        <f t="shared" si="213"/>
        <v>5317890463.6224117</v>
      </c>
      <c r="L371" s="189">
        <f t="shared" si="213"/>
        <v>5458312664.0504608</v>
      </c>
      <c r="M371" s="189">
        <f t="shared" si="213"/>
        <v>5523348429.8258591</v>
      </c>
      <c r="N371" s="189">
        <f t="shared" si="213"/>
        <v>5528005289.8273888</v>
      </c>
      <c r="O371" s="189">
        <f t="shared" si="213"/>
        <v>5483458173.9760838</v>
      </c>
      <c r="P371" s="189">
        <f t="shared" si="213"/>
        <v>5398319753.8611565</v>
      </c>
      <c r="Q371" s="189">
        <f t="shared" si="213"/>
        <v>5279405143.9796782</v>
      </c>
      <c r="R371" s="189">
        <f t="shared" si="213"/>
        <v>5132219614.4094658</v>
      </c>
      <c r="S371" s="189">
        <f t="shared" si="213"/>
        <v>4961284336.1380558</v>
      </c>
      <c r="T371" s="189">
        <f t="shared" si="213"/>
        <v>4770362313.7208099</v>
      </c>
      <c r="U371" s="189">
        <f t="shared" si="213"/>
        <v>4562620093.2770977</v>
      </c>
      <c r="V371" s="189">
        <f t="shared" si="213"/>
        <v>4340746621.1767855</v>
      </c>
      <c r="W371" s="189">
        <f t="shared" si="213"/>
        <v>4107042619.7855024</v>
      </c>
      <c r="X371" s="189">
        <f t="shared" si="213"/>
        <v>3863489131.0203953</v>
      </c>
      <c r="Y371" s="189">
        <f t="shared" si="213"/>
        <v>3611800995.569809</v>
      </c>
      <c r="Z371" s="189">
        <f t="shared" si="213"/>
        <v>3353469214.7578883</v>
      </c>
      <c r="AA371" s="189">
        <f t="shared" si="213"/>
        <v>3089794958.6320486</v>
      </c>
      <c r="AB371" s="189">
        <f t="shared" si="213"/>
        <v>2821917195.0894513</v>
      </c>
      <c r="AC371" s="189">
        <f t="shared" si="213"/>
        <v>2550835377.1853242</v>
      </c>
      <c r="AD371" s="189">
        <f t="shared" si="213"/>
        <v>2277428251.7930889</v>
      </c>
      <c r="AE371" s="189">
        <f t="shared" si="213"/>
        <v>2002469587.9044445</v>
      </c>
      <c r="AF371" s="189">
        <f t="shared" si="213"/>
        <v>1726641432.1278019</v>
      </c>
      <c r="AG371" s="189">
        <f t="shared" si="213"/>
        <v>1450545359.5306191</v>
      </c>
      <c r="AH371" s="189">
        <f t="shared" si="213"/>
        <v>1174712084.6589406</v>
      </c>
      <c r="AI371" s="189">
        <f t="shared" si="213"/>
        <v>899609720.03557968</v>
      </c>
      <c r="AJ371" s="189">
        <f t="shared" si="213"/>
        <v>625650910.57283616</v>
      </c>
      <c r="AK371" s="189">
        <f t="shared" si="213"/>
        <v>353199027.15878308</v>
      </c>
      <c r="AL371" s="189">
        <f t="shared" si="213"/>
        <v>82573567.6568501</v>
      </c>
      <c r="AM371" s="189">
        <f t="shared" ref="AM371:BN371" si="214">AM271+AM337</f>
        <v>-185945113.84059829</v>
      </c>
      <c r="AN371" s="189">
        <f t="shared" si="214"/>
        <v>-452111650.28752136</v>
      </c>
      <c r="AO371" s="189">
        <f t="shared" si="214"/>
        <v>-715711995.47555089</v>
      </c>
      <c r="AP371" s="189">
        <f t="shared" si="214"/>
        <v>-976560180.12143886</v>
      </c>
      <c r="AQ371" s="189">
        <f t="shared" si="214"/>
        <v>-1234495433.167465</v>
      </c>
      <c r="AR371" s="189">
        <f t="shared" si="214"/>
        <v>-1489379620.2645631</v>
      </c>
      <c r="AS371" s="189">
        <f t="shared" si="214"/>
        <v>-1741094958.8135526</v>
      </c>
      <c r="AT371" s="189">
        <f t="shared" si="214"/>
        <v>-1989541975.0342219</v>
      </c>
      <c r="AU371" s="189">
        <f t="shared" si="214"/>
        <v>-2234637673.5757127</v>
      </c>
      <c r="AV371" s="189">
        <f t="shared" si="214"/>
        <v>-2476313894.3781815</v>
      </c>
      <c r="AW371" s="189">
        <f t="shared" si="214"/>
        <v>-2714515835.0051174</v>
      </c>
      <c r="AX371" s="189">
        <f t="shared" si="214"/>
        <v>-2949200719.6146355</v>
      </c>
      <c r="AY371" s="189">
        <f t="shared" si="214"/>
        <v>-3180336598.2273788</v>
      </c>
      <c r="AZ371" s="189">
        <f t="shared" si="214"/>
        <v>-3407901262.0591764</v>
      </c>
      <c r="BA371" s="189">
        <f t="shared" si="214"/>
        <v>-3631881262.4833469</v>
      </c>
      <c r="BB371" s="189">
        <f t="shared" si="214"/>
        <v>-3852271022.7232232</v>
      </c>
      <c r="BC371" s="189">
        <f t="shared" si="214"/>
        <v>-4069072032.6929464</v>
      </c>
      <c r="BD371" s="189">
        <f t="shared" si="214"/>
        <v>-4282292118.5389609</v>
      </c>
      <c r="BE371" s="189">
        <f t="shared" si="214"/>
        <v>-4491944779.41465</v>
      </c>
      <c r="BF371" s="189">
        <f t="shared" si="214"/>
        <v>-4698048584.8700476</v>
      </c>
      <c r="BG371" s="189">
        <f t="shared" si="214"/>
        <v>-4900626626.9771852</v>
      </c>
      <c r="BH371" s="189">
        <f t="shared" si="214"/>
        <v>-5099706021.9557781</v>
      </c>
      <c r="BI371" s="189">
        <f t="shared" si="214"/>
        <v>-5295317456.6273537</v>
      </c>
      <c r="BJ371" s="189">
        <f t="shared" si="214"/>
        <v>-5487494775.5200052</v>
      </c>
      <c r="BK371" s="189">
        <f t="shared" si="214"/>
        <v>-5676274604.8804045</v>
      </c>
      <c r="BL371" s="189">
        <f t="shared" si="214"/>
        <v>-5861696010.232707</v>
      </c>
      <c r="BM371" s="189">
        <f t="shared" si="214"/>
        <v>-6043800184.4623718</v>
      </c>
      <c r="BN371" s="1521">
        <f t="shared" si="214"/>
        <v>-6222630163.7026739</v>
      </c>
    </row>
    <row r="372" spans="1:66" hidden="1" x14ac:dyDescent="0.15">
      <c r="A372" s="1123"/>
      <c r="C372" s="1529"/>
      <c r="D372" s="274"/>
      <c r="E372" s="1675"/>
      <c r="F372" s="1604">
        <f>NPV($C$129,G240:BN240)</f>
        <v>7999387154.4278145</v>
      </c>
      <c r="G372" s="189">
        <f t="shared" ref="G372:AL372" si="215">G272+G338</f>
        <v>9164546270.1413212</v>
      </c>
      <c r="H372" s="189">
        <f t="shared" si="215"/>
        <v>9898833518.1142578</v>
      </c>
      <c r="I372" s="189">
        <f t="shared" si="215"/>
        <v>10406478081.842581</v>
      </c>
      <c r="J372" s="189">
        <f t="shared" si="215"/>
        <v>10764839699.547258</v>
      </c>
      <c r="K372" s="189">
        <f t="shared" si="215"/>
        <v>11014628008.847744</v>
      </c>
      <c r="L372" s="189">
        <f t="shared" si="215"/>
        <v>11180959122.944715</v>
      </c>
      <c r="M372" s="189">
        <f t="shared" si="215"/>
        <v>11280871360.662621</v>
      </c>
      <c r="N372" s="189">
        <f t="shared" si="215"/>
        <v>11326674269.942631</v>
      </c>
      <c r="O372" s="189">
        <f t="shared" si="215"/>
        <v>11327666457.777386</v>
      </c>
      <c r="P372" s="189">
        <f t="shared" si="215"/>
        <v>11291107827.6143</v>
      </c>
      <c r="Q372" s="189">
        <f t="shared" si="215"/>
        <v>11222811558.856403</v>
      </c>
      <c r="R372" s="189">
        <f t="shared" si="215"/>
        <v>11127525548.800648</v>
      </c>
      <c r="S372" s="189">
        <f t="shared" si="215"/>
        <v>11009189565.493685</v>
      </c>
      <c r="T372" s="189">
        <f t="shared" si="215"/>
        <v>10871115142.969009</v>
      </c>
      <c r="U372" s="189">
        <f t="shared" si="215"/>
        <v>10716115369.92214</v>
      </c>
      <c r="V372" s="189">
        <f t="shared" si="215"/>
        <v>10546601002.734077</v>
      </c>
      <c r="W372" s="189">
        <f t="shared" si="215"/>
        <v>10364653248.921482</v>
      </c>
      <c r="X372" s="189">
        <f t="shared" si="215"/>
        <v>10172079960.369665</v>
      </c>
      <c r="Y372" s="189">
        <f t="shared" si="215"/>
        <v>9970459756.991169</v>
      </c>
      <c r="Z372" s="189">
        <f t="shared" si="215"/>
        <v>9761177191.9273968</v>
      </c>
      <c r="AA372" s="189">
        <f t="shared" si="215"/>
        <v>9545451148.3364067</v>
      </c>
      <c r="AB372" s="189">
        <f t="shared" si="215"/>
        <v>9324358040.7281666</v>
      </c>
      <c r="AC372" s="189">
        <f t="shared" si="215"/>
        <v>9098850971.1087475</v>
      </c>
      <c r="AD372" s="189">
        <f t="shared" si="215"/>
        <v>8869775694.825491</v>
      </c>
      <c r="AE372" s="189">
        <f t="shared" si="215"/>
        <v>8637884040.8715305</v>
      </c>
      <c r="AF372" s="189">
        <f t="shared" si="215"/>
        <v>8403845279.4598055</v>
      </c>
      <c r="AG372" s="189">
        <f t="shared" si="215"/>
        <v>8168255818.1604776</v>
      </c>
      <c r="AH372" s="189">
        <f t="shared" si="215"/>
        <v>7931647524.9343519</v>
      </c>
      <c r="AI372" s="189">
        <f t="shared" si="215"/>
        <v>7694494913.9019527</v>
      </c>
      <c r="AJ372" s="189">
        <f t="shared" si="215"/>
        <v>7457221382.0687962</v>
      </c>
      <c r="AK372" s="189">
        <f t="shared" si="215"/>
        <v>7220204648.5538168</v>
      </c>
      <c r="AL372" s="189">
        <f t="shared" si="215"/>
        <v>6983781519.3435898</v>
      </c>
      <c r="AM372" s="189">
        <f t="shared" ref="AM372:BN372" si="216">AM272+AM338</f>
        <v>6748252078.2042284</v>
      </c>
      <c r="AN372" s="189">
        <f t="shared" si="216"/>
        <v>6513883386.6553783</v>
      </c>
      <c r="AO372" s="189">
        <f t="shared" si="216"/>
        <v>6280912761.7622738</v>
      </c>
      <c r="AP372" s="189">
        <f t="shared" si="216"/>
        <v>6049550689.1245842</v>
      </c>
      <c r="AQ372" s="189">
        <f t="shared" si="216"/>
        <v>5819983419.2271643</v>
      </c>
      <c r="AR372" s="189">
        <f t="shared" si="216"/>
        <v>5592375287.8065405</v>
      </c>
      <c r="AS372" s="189">
        <f t="shared" si="216"/>
        <v>5366870794.7250662</v>
      </c>
      <c r="AT372" s="189">
        <f t="shared" si="216"/>
        <v>5143596470.7597275</v>
      </c>
      <c r="AU372" s="189">
        <f t="shared" si="216"/>
        <v>4922662557.4927845</v>
      </c>
      <c r="AV372" s="189">
        <f t="shared" si="216"/>
        <v>4704164521.9710417</v>
      </c>
      <c r="AW372" s="189">
        <f t="shared" si="216"/>
        <v>4488184424.8487835</v>
      </c>
      <c r="AX372" s="189">
        <f t="shared" si="216"/>
        <v>4274792158.2426572</v>
      </c>
      <c r="AY372" s="189">
        <f t="shared" si="216"/>
        <v>4064046567.4222126</v>
      </c>
      <c r="AZ372" s="189">
        <f t="shared" si="216"/>
        <v>3855996468.6710272</v>
      </c>
      <c r="BA372" s="189">
        <f t="shared" si="216"/>
        <v>3650681574.1266832</v>
      </c>
      <c r="BB372" s="189">
        <f t="shared" si="216"/>
        <v>3448133333.0998173</v>
      </c>
      <c r="BC372" s="189">
        <f t="shared" si="216"/>
        <v>3248375698.2475319</v>
      </c>
      <c r="BD372" s="189">
        <f t="shared" si="216"/>
        <v>3051425824.005547</v>
      </c>
      <c r="BE372" s="189">
        <f t="shared" si="216"/>
        <v>2857294703.84266</v>
      </c>
      <c r="BF372" s="189">
        <f t="shared" si="216"/>
        <v>2665987752.1705189</v>
      </c>
      <c r="BG372" s="189">
        <f t="shared" si="216"/>
        <v>2477505336.1050286</v>
      </c>
      <c r="BH372" s="189">
        <f t="shared" si="216"/>
        <v>2291843261.7191248</v>
      </c>
      <c r="BI372" s="189">
        <f t="shared" si="216"/>
        <v>2108993218.9387467</v>
      </c>
      <c r="BJ372" s="189">
        <f t="shared" si="216"/>
        <v>1928943188.8049464</v>
      </c>
      <c r="BK372" s="189">
        <f t="shared" si="216"/>
        <v>1751677816.4470794</v>
      </c>
      <c r="BL372" s="189">
        <f t="shared" si="216"/>
        <v>1577178752.7780507</v>
      </c>
      <c r="BM372" s="189">
        <f t="shared" si="216"/>
        <v>1405424967.6268039</v>
      </c>
      <c r="BN372" s="1521">
        <f t="shared" si="216"/>
        <v>1236393036.7606764</v>
      </c>
    </row>
    <row r="373" spans="1:66" hidden="1" x14ac:dyDescent="0.15">
      <c r="A373" s="1123"/>
      <c r="B373" s="747"/>
      <c r="C373" s="1533"/>
      <c r="D373" s="1399"/>
      <c r="E373" s="1679"/>
      <c r="F373" s="1605">
        <f>NPV($C$129,G241:BN241)</f>
        <v>15278284312.837124</v>
      </c>
      <c r="G373" s="748">
        <f t="shared" ref="G373:AL373" si="217">G273+G339</f>
        <v>16163205887.951872</v>
      </c>
      <c r="H373" s="748">
        <f t="shared" si="217"/>
        <v>16756715821.234303</v>
      </c>
      <c r="I373" s="748">
        <f t="shared" si="217"/>
        <v>17188940944.670479</v>
      </c>
      <c r="J373" s="748">
        <f t="shared" si="217"/>
        <v>17511352133.197884</v>
      </c>
      <c r="K373" s="748">
        <f t="shared" si="217"/>
        <v>17751833936.730904</v>
      </c>
      <c r="L373" s="748">
        <f t="shared" si="217"/>
        <v>17927982535.390591</v>
      </c>
      <c r="M373" s="748">
        <f t="shared" si="217"/>
        <v>18051960551.132099</v>
      </c>
      <c r="N373" s="748">
        <f t="shared" si="217"/>
        <v>18132698334.246506</v>
      </c>
      <c r="O373" s="748">
        <f t="shared" si="217"/>
        <v>18177039400.860153</v>
      </c>
      <c r="P373" s="748">
        <f t="shared" si="217"/>
        <v>18190396749.447563</v>
      </c>
      <c r="Q373" s="748">
        <f t="shared" si="217"/>
        <v>18177156845.262115</v>
      </c>
      <c r="R373" s="748">
        <f t="shared" si="217"/>
        <v>18140942482.346466</v>
      </c>
      <c r="S373" s="748">
        <f t="shared" si="217"/>
        <v>18084791581.483284</v>
      </c>
      <c r="T373" s="748">
        <f t="shared" si="217"/>
        <v>18011283305.540318</v>
      </c>
      <c r="U373" s="748">
        <f t="shared" si="217"/>
        <v>17922629749.561581</v>
      </c>
      <c r="V373" s="748">
        <f t="shared" si="217"/>
        <v>17820744333.028652</v>
      </c>
      <c r="W373" s="748">
        <f t="shared" si="217"/>
        <v>17707293946.984802</v>
      </c>
      <c r="X373" s="748">
        <f t="shared" si="217"/>
        <v>17583739478.18531</v>
      </c>
      <c r="Y373" s="748">
        <f t="shared" si="217"/>
        <v>17451367828.485188</v>
      </c>
      <c r="Z373" s="748">
        <f t="shared" si="217"/>
        <v>17311317586.982475</v>
      </c>
      <c r="AA373" s="748">
        <f t="shared" si="217"/>
        <v>17164599881.416962</v>
      </c>
      <c r="AB373" s="748">
        <f t="shared" si="217"/>
        <v>17012115510.509361</v>
      </c>
      <c r="AC373" s="748">
        <f t="shared" si="217"/>
        <v>16854669166.586285</v>
      </c>
      <c r="AD373" s="748">
        <f t="shared" si="217"/>
        <v>16692981352.662457</v>
      </c>
      <c r="AE373" s="748">
        <f t="shared" si="217"/>
        <v>16527698451.575098</v>
      </c>
      <c r="AF373" s="748">
        <f t="shared" si="217"/>
        <v>16359401298.351397</v>
      </c>
      <c r="AG373" s="748">
        <f t="shared" si="217"/>
        <v>16188612528.592186</v>
      </c>
      <c r="AH373" s="748">
        <f t="shared" si="217"/>
        <v>16015802917.116611</v>
      </c>
      <c r="AI373" s="748">
        <f t="shared" si="217"/>
        <v>15841396876.860138</v>
      </c>
      <c r="AJ373" s="748">
        <f t="shared" si="217"/>
        <v>15665777254.182631</v>
      </c>
      <c r="AK373" s="748">
        <f t="shared" si="217"/>
        <v>15489289530.59827</v>
      </c>
      <c r="AL373" s="748">
        <f t="shared" si="217"/>
        <v>15312245520.538406</v>
      </c>
      <c r="AM373" s="748">
        <f t="shared" ref="AM373:BN373" si="218">AM273+AM339</f>
        <v>15134926638.694365</v>
      </c>
      <c r="AN373" s="748">
        <f t="shared" si="218"/>
        <v>14957586797.730108</v>
      </c>
      <c r="AO373" s="748">
        <f t="shared" si="218"/>
        <v>14780454986.942884</v>
      </c>
      <c r="AP373" s="748">
        <f t="shared" si="218"/>
        <v>14603737574.21456</v>
      </c>
      <c r="AQ373" s="748">
        <f t="shared" si="218"/>
        <v>14427620366.908175</v>
      </c>
      <c r="AR373" s="748">
        <f t="shared" si="218"/>
        <v>14252270461.896717</v>
      </c>
      <c r="AS373" s="748">
        <f t="shared" si="218"/>
        <v>14077837910.413572</v>
      </c>
      <c r="AT373" s="748">
        <f t="shared" si="218"/>
        <v>13904457219.69272</v>
      </c>
      <c r="AU373" s="748">
        <f t="shared" si="218"/>
        <v>13732248710.270449</v>
      </c>
      <c r="AV373" s="748">
        <f t="shared" si="218"/>
        <v>13561319745.230515</v>
      </c>
      <c r="AW373" s="748">
        <f t="shared" si="218"/>
        <v>13391765845.497662</v>
      </c>
      <c r="AX373" s="748">
        <f t="shared" si="218"/>
        <v>13223671703.445757</v>
      </c>
      <c r="AY373" s="748">
        <f t="shared" si="218"/>
        <v>13057112105.526789</v>
      </c>
      <c r="AZ373" s="748">
        <f t="shared" si="218"/>
        <v>12892152773.297886</v>
      </c>
      <c r="BA373" s="748">
        <f t="shared" si="218"/>
        <v>12728851131.086306</v>
      </c>
      <c r="BB373" s="748">
        <f t="shared" si="218"/>
        <v>12567257007.55575</v>
      </c>
      <c r="BC373" s="748">
        <f t="shared" si="218"/>
        <v>12407413277.59539</v>
      </c>
      <c r="BD373" s="748">
        <f t="shared" si="218"/>
        <v>12249356450.224598</v>
      </c>
      <c r="BE373" s="748">
        <f t="shared" si="218"/>
        <v>12093117207.574118</v>
      </c>
      <c r="BF373" s="748">
        <f t="shared" si="218"/>
        <v>11938720899.453756</v>
      </c>
      <c r="BG373" s="748">
        <f t="shared" si="218"/>
        <v>11786187997.535639</v>
      </c>
      <c r="BH373" s="748">
        <f t="shared" si="218"/>
        <v>11635534512.760601</v>
      </c>
      <c r="BI373" s="748">
        <f t="shared" si="218"/>
        <v>11486772379.204985</v>
      </c>
      <c r="BJ373" s="748">
        <f t="shared" si="218"/>
        <v>11339909807.318792</v>
      </c>
      <c r="BK373" s="748">
        <f t="shared" si="218"/>
        <v>11194951609.157942</v>
      </c>
      <c r="BL373" s="748">
        <f t="shared" si="218"/>
        <v>11051899497.978123</v>
      </c>
      <c r="BM373" s="748">
        <f t="shared" si="218"/>
        <v>10910752364.331188</v>
      </c>
      <c r="BN373" s="1525">
        <f t="shared" si="218"/>
        <v>10771506530.603382</v>
      </c>
    </row>
    <row r="374" spans="1:66" hidden="1" x14ac:dyDescent="0.15">
      <c r="A374" s="1123"/>
      <c r="C374" s="1529"/>
      <c r="D374" s="274"/>
      <c r="E374" s="1675"/>
      <c r="F374" s="1604"/>
      <c r="G374" s="189"/>
      <c r="H374" s="189"/>
      <c r="I374" s="189"/>
      <c r="J374" s="189"/>
      <c r="K374" s="189"/>
      <c r="L374" s="189"/>
      <c r="M374" s="189"/>
      <c r="N374" s="189"/>
      <c r="O374" s="189"/>
      <c r="P374" s="189"/>
      <c r="Q374" s="189"/>
      <c r="R374" s="189"/>
      <c r="S374" s="189"/>
      <c r="T374" s="189"/>
      <c r="U374" s="189"/>
      <c r="V374" s="189"/>
      <c r="W374" s="189"/>
      <c r="X374" s="189"/>
      <c r="Y374" s="189"/>
      <c r="Z374" s="189"/>
      <c r="AA374" s="189"/>
      <c r="AB374" s="189"/>
      <c r="AC374" s="189"/>
      <c r="AD374" s="189"/>
      <c r="AE374" s="189"/>
      <c r="AF374" s="189"/>
      <c r="AG374" s="189"/>
      <c r="AH374" s="189"/>
      <c r="AI374" s="189"/>
      <c r="AJ374" s="189"/>
      <c r="AK374" s="189"/>
      <c r="AL374" s="189"/>
      <c r="AM374" s="189"/>
      <c r="AN374" s="189"/>
      <c r="AO374" s="189"/>
      <c r="AP374" s="189"/>
      <c r="AQ374" s="189"/>
      <c r="AR374" s="189"/>
      <c r="AS374" s="189"/>
      <c r="AT374" s="189"/>
      <c r="AU374" s="189"/>
      <c r="AV374" s="189"/>
      <c r="AW374" s="189"/>
      <c r="AX374" s="189"/>
      <c r="AY374" s="189"/>
      <c r="AZ374" s="189"/>
      <c r="BA374" s="189"/>
      <c r="BB374" s="189"/>
      <c r="BC374" s="189"/>
      <c r="BD374" s="189"/>
      <c r="BE374" s="189"/>
      <c r="BF374" s="189"/>
      <c r="BG374" s="189"/>
      <c r="BH374" s="189"/>
      <c r="BI374" s="189"/>
      <c r="BJ374" s="189"/>
      <c r="BK374" s="189"/>
      <c r="BL374" s="189"/>
      <c r="BM374" s="189"/>
      <c r="BN374" s="1530"/>
    </row>
    <row r="375" spans="1:66" hidden="1" x14ac:dyDescent="0.15">
      <c r="A375" s="1123"/>
      <c r="B375" s="165" t="s">
        <v>906</v>
      </c>
      <c r="C375" s="1529"/>
      <c r="D375" s="274"/>
      <c r="E375" s="1675"/>
      <c r="F375" s="1604"/>
      <c r="G375" s="189">
        <f>G276+G309</f>
        <v>-157880997.58788204</v>
      </c>
      <c r="H375" s="189">
        <f t="shared" ref="H375:BN375" si="219">H276+H309</f>
        <v>-322404020.29764193</v>
      </c>
      <c r="I375" s="189">
        <f t="shared" si="219"/>
        <v>-402934993.95246387</v>
      </c>
      <c r="J375" s="189">
        <f t="shared" si="219"/>
        <v>-454022438.46544987</v>
      </c>
      <c r="K375" s="189">
        <f t="shared" si="219"/>
        <v>-490515830.08674884</v>
      </c>
      <c r="L375" s="189">
        <f t="shared" si="219"/>
        <v>-518447217.38930744</v>
      </c>
      <c r="M375" s="189">
        <f t="shared" si="219"/>
        <v>-540816950.1210407</v>
      </c>
      <c r="N375" s="189">
        <f t="shared" si="219"/>
        <v>-559317172.99969637</v>
      </c>
      <c r="O375" s="189">
        <f t="shared" si="219"/>
        <v>-574988312.18072045</v>
      </c>
      <c r="P375" s="189">
        <f t="shared" si="219"/>
        <v>-588511886.29673541</v>
      </c>
      <c r="Q375" s="189">
        <f t="shared" si="219"/>
        <v>-600356504.31718409</v>
      </c>
      <c r="R375" s="189">
        <f t="shared" si="219"/>
        <v>-610856996.13878238</v>
      </c>
      <c r="S375" s="189">
        <f t="shared" si="219"/>
        <v>-620260184.56145716</v>
      </c>
      <c r="T375" s="189">
        <f t="shared" si="219"/>
        <v>-628752782.3241688</v>
      </c>
      <c r="U375" s="189">
        <f t="shared" si="219"/>
        <v>-636479141.52304447</v>
      </c>
      <c r="V375" s="189">
        <f t="shared" si="219"/>
        <v>-643552960.62709332</v>
      </c>
      <c r="W375" s="189">
        <f t="shared" si="219"/>
        <v>-650065246.16520917</v>
      </c>
      <c r="X375" s="189">
        <f t="shared" si="219"/>
        <v>-656089871.97191274</v>
      </c>
      <c r="Y375" s="189">
        <f t="shared" si="219"/>
        <v>-661687551.07028711</v>
      </c>
      <c r="Z375" s="189">
        <f t="shared" si="219"/>
        <v>-666908731.26472485</v>
      </c>
      <c r="AA375" s="189">
        <f t="shared" si="219"/>
        <v>-671795744.15302944</v>
      </c>
      <c r="AB375" s="189">
        <f t="shared" si="219"/>
        <v>-676384425.68108368</v>
      </c>
      <c r="AC375" s="189">
        <f t="shared" si="219"/>
        <v>-680705355.80797434</v>
      </c>
      <c r="AD375" s="189">
        <f t="shared" si="219"/>
        <v>-684784819.13836229</v>
      </c>
      <c r="AE375" s="189">
        <f t="shared" si="219"/>
        <v>-688645558.10945618</v>
      </c>
      <c r="AF375" s="189">
        <f t="shared" si="219"/>
        <v>-692307369.87650216</v>
      </c>
      <c r="AG375" s="189">
        <f t="shared" si="219"/>
        <v>-695787583.98411751</v>
      </c>
      <c r="AH375" s="189">
        <f t="shared" si="219"/>
        <v>-699101448.08667147</v>
      </c>
      <c r="AI375" s="189">
        <f t="shared" si="219"/>
        <v>-702262442.0114634</v>
      </c>
      <c r="AJ375" s="189">
        <f t="shared" si="219"/>
        <v>-705282535.44577181</v>
      </c>
      <c r="AK375" s="189">
        <f t="shared" si="219"/>
        <v>-708172400.87760413</v>
      </c>
      <c r="AL375" s="189">
        <f t="shared" si="219"/>
        <v>-710941590.72901106</v>
      </c>
      <c r="AM375" s="189">
        <f t="shared" si="219"/>
        <v>-713598685.61592662</v>
      </c>
      <c r="AN375" s="189">
        <f t="shared" si="219"/>
        <v>-716151419.15950358</v>
      </c>
      <c r="AO375" s="189">
        <f t="shared" si="219"/>
        <v>-718606783.62742937</v>
      </c>
      <c r="AP375" s="189">
        <f t="shared" si="219"/>
        <v>-720971119.80486667</v>
      </c>
      <c r="AQ375" s="189">
        <f t="shared" si="219"/>
        <v>-723250193.81543732</v>
      </c>
      <c r="AR375" s="189">
        <f t="shared" si="219"/>
        <v>-725449263.08356607</v>
      </c>
      <c r="AS375" s="189">
        <f t="shared" si="219"/>
        <v>-727573133.21435118</v>
      </c>
      <c r="AT375" s="189">
        <f t="shared" si="219"/>
        <v>-729626207.23911619</v>
      </c>
      <c r="AU375" s="189">
        <f t="shared" si="219"/>
        <v>-731612528.41394413</v>
      </c>
      <c r="AV375" s="189">
        <f t="shared" si="219"/>
        <v>-733535817.54975998</v>
      </c>
      <c r="AW375" s="189">
        <f t="shared" si="219"/>
        <v>-735399505.68453407</v>
      </c>
      <c r="AX375" s="189">
        <f t="shared" si="219"/>
        <v>-737206762.77220333</v>
      </c>
      <c r="AY375" s="189">
        <f t="shared" si="219"/>
        <v>-738960522.95228767</v>
      </c>
      <c r="AZ375" s="189">
        <f t="shared" si="219"/>
        <v>-740663506.87371588</v>
      </c>
      <c r="BA375" s="189">
        <f t="shared" si="219"/>
        <v>-742318241.47205925</v>
      </c>
      <c r="BB375" s="189">
        <f t="shared" si="219"/>
        <v>-743927077.53802621</v>
      </c>
      <c r="BC375" s="189">
        <f t="shared" si="219"/>
        <v>-745492205.36422861</v>
      </c>
      <c r="BD375" s="189">
        <f t="shared" si="219"/>
        <v>-747015668.71490133</v>
      </c>
      <c r="BE375" s="189">
        <f t="shared" si="219"/>
        <v>-748499377.32788849</v>
      </c>
      <c r="BF375" s="189">
        <f t="shared" si="219"/>
        <v>-749945118.12853813</v>
      </c>
      <c r="BG375" s="189">
        <f t="shared" si="219"/>
        <v>-751354565.31016457</v>
      </c>
      <c r="BH375" s="189">
        <f t="shared" si="219"/>
        <v>-752729289.41463041</v>
      </c>
      <c r="BI375" s="189">
        <f t="shared" si="219"/>
        <v>-754070765.52870941</v>
      </c>
      <c r="BJ375" s="189">
        <f t="shared" si="219"/>
        <v>-755380380.69667375</v>
      </c>
      <c r="BK375" s="189">
        <f t="shared" si="219"/>
        <v>-756659440.63656521</v>
      </c>
      <c r="BL375" s="189">
        <f t="shared" si="219"/>
        <v>-757909175.8365072</v>
      </c>
      <c r="BM375" s="189">
        <f t="shared" si="219"/>
        <v>-759130747.09787571</v>
      </c>
      <c r="BN375" s="1521">
        <f t="shared" si="219"/>
        <v>-760325250.58395386</v>
      </c>
    </row>
    <row r="376" spans="1:66" hidden="1" x14ac:dyDescent="0.15">
      <c r="A376" s="1123"/>
      <c r="C376" s="1529"/>
      <c r="D376" s="274"/>
      <c r="E376" s="1675"/>
      <c r="F376" s="1604"/>
      <c r="G376" s="189">
        <f t="shared" ref="G376:BN376" si="220">G277+G310</f>
        <v>-157880997.58788204</v>
      </c>
      <c r="H376" s="189">
        <f t="shared" si="220"/>
        <v>-281273264.620202</v>
      </c>
      <c r="I376" s="189">
        <f t="shared" si="220"/>
        <v>-344684684.9825291</v>
      </c>
      <c r="J376" s="189">
        <f t="shared" si="220"/>
        <v>-386156691.59767407</v>
      </c>
      <c r="K376" s="189">
        <f t="shared" si="220"/>
        <v>-416452732.97360414</v>
      </c>
      <c r="L376" s="189">
        <f t="shared" si="220"/>
        <v>-440056398.90565205</v>
      </c>
      <c r="M376" s="189">
        <f t="shared" si="220"/>
        <v>-459240722.02863431</v>
      </c>
      <c r="N376" s="189">
        <f t="shared" si="220"/>
        <v>-475307604.52852529</v>
      </c>
      <c r="O376" s="189">
        <f t="shared" si="220"/>
        <v>-489068026.51980972</v>
      </c>
      <c r="P376" s="189">
        <f t="shared" si="220"/>
        <v>-501059239.69806576</v>
      </c>
      <c r="Q376" s="189">
        <f t="shared" si="220"/>
        <v>-511654354.69821745</v>
      </c>
      <c r="R376" s="189">
        <f t="shared" si="220"/>
        <v>-521122355.74030668</v>
      </c>
      <c r="S376" s="189">
        <f t="shared" si="220"/>
        <v>-529663136.29991704</v>
      </c>
      <c r="T376" s="189">
        <f t="shared" si="220"/>
        <v>-537429030.39484143</v>
      </c>
      <c r="U376" s="189">
        <f t="shared" si="220"/>
        <v>-544538615.61298954</v>
      </c>
      <c r="V376" s="189">
        <f t="shared" si="220"/>
        <v>-551085880.51974881</v>
      </c>
      <c r="W376" s="189">
        <f t="shared" si="220"/>
        <v>-557146499.29813874</v>
      </c>
      <c r="X376" s="189">
        <f t="shared" si="220"/>
        <v>-562782239.21234047</v>
      </c>
      <c r="Y376" s="189">
        <f t="shared" si="220"/>
        <v>-568044127.18416595</v>
      </c>
      <c r="Z376" s="189">
        <f t="shared" si="220"/>
        <v>-572974770.41385829</v>
      </c>
      <c r="AA376" s="189">
        <f t="shared" si="220"/>
        <v>-577610087.18610847</v>
      </c>
      <c r="AB376" s="189">
        <f t="shared" si="220"/>
        <v>-581980618.16398704</v>
      </c>
      <c r="AC376" s="189">
        <f t="shared" si="220"/>
        <v>-586112533.9320488</v>
      </c>
      <c r="AD376" s="189">
        <f t="shared" si="220"/>
        <v>-590028419.04976296</v>
      </c>
      <c r="AE376" s="189">
        <f t="shared" si="220"/>
        <v>-593747889.26518631</v>
      </c>
      <c r="AF376" s="189">
        <f t="shared" si="220"/>
        <v>-597288082.52543187</v>
      </c>
      <c r="AG376" s="189">
        <f t="shared" si="220"/>
        <v>-600664053.3660568</v>
      </c>
      <c r="AH376" s="189">
        <f t="shared" si="220"/>
        <v>-603889092.50611746</v>
      </c>
      <c r="AI376" s="189">
        <f t="shared" si="220"/>
        <v>-606974987.95373237</v>
      </c>
      <c r="AJ376" s="189">
        <f t="shared" si="220"/>
        <v>-609932239.94154346</v>
      </c>
      <c r="AK376" s="189">
        <f t="shared" si="220"/>
        <v>-612770239.09869492</v>
      </c>
      <c r="AL376" s="189">
        <f t="shared" si="220"/>
        <v>-615497415.11228883</v>
      </c>
      <c r="AM376" s="189">
        <f t="shared" si="220"/>
        <v>-618121361.52168572</v>
      </c>
      <c r="AN376" s="189">
        <f t="shared" si="220"/>
        <v>-620648941.07392013</v>
      </c>
      <c r="AO376" s="189">
        <f t="shared" si="220"/>
        <v>-623086375.14260662</v>
      </c>
      <c r="AP376" s="189">
        <f t="shared" si="220"/>
        <v>-625439320.0009917</v>
      </c>
      <c r="AQ376" s="189">
        <f t="shared" si="220"/>
        <v>-627712932.18821323</v>
      </c>
      <c r="AR376" s="189">
        <f t="shared" si="220"/>
        <v>-629911924.77704334</v>
      </c>
      <c r="AS376" s="189">
        <f t="shared" si="220"/>
        <v>-632040616.01249933</v>
      </c>
      <c r="AT376" s="189">
        <f t="shared" si="220"/>
        <v>-634102971.52228177</v>
      </c>
      <c r="AU376" s="189">
        <f t="shared" si="220"/>
        <v>-636102641.08602273</v>
      </c>
      <c r="AV376" s="189">
        <f t="shared" si="220"/>
        <v>-638042990.77869451</v>
      </c>
      <c r="AW376" s="189">
        <f t="shared" si="220"/>
        <v>-639927131.16507924</v>
      </c>
      <c r="AX376" s="189">
        <f t="shared" si="220"/>
        <v>-641757942.1098913</v>
      </c>
      <c r="AY376" s="189">
        <f t="shared" si="220"/>
        <v>-643538094.67657232</v>
      </c>
      <c r="AZ376" s="189">
        <f t="shared" si="220"/>
        <v>-645270070.51274383</v>
      </c>
      <c r="BA376" s="189">
        <f t="shared" si="220"/>
        <v>-646956179.05852127</v>
      </c>
      <c r="BB376" s="189">
        <f t="shared" si="220"/>
        <v>-648598572.86280096</v>
      </c>
      <c r="BC376" s="189">
        <f t="shared" si="220"/>
        <v>-650199261.25019646</v>
      </c>
      <c r="BD376" s="189">
        <f t="shared" si="220"/>
        <v>-651760122.54591072</v>
      </c>
      <c r="BE376" s="189">
        <f t="shared" si="220"/>
        <v>-653282915.03619087</v>
      </c>
      <c r="BF376" s="189">
        <f t="shared" si="220"/>
        <v>-654769286.81711948</v>
      </c>
      <c r="BG376" s="189">
        <f t="shared" si="220"/>
        <v>-656220784.66347802</v>
      </c>
      <c r="BH376" s="189">
        <f t="shared" si="220"/>
        <v>-657638862.03165054</v>
      </c>
      <c r="BI376" s="189">
        <f t="shared" si="220"/>
        <v>-659024886.29542482</v>
      </c>
      <c r="BJ376" s="189">
        <f t="shared" si="220"/>
        <v>-660380145.30070221</v>
      </c>
      <c r="BK376" s="189">
        <f t="shared" si="220"/>
        <v>-661705853.31411898</v>
      </c>
      <c r="BL376" s="189">
        <f t="shared" si="220"/>
        <v>-663003156.43117487</v>
      </c>
      <c r="BM376" s="189">
        <f t="shared" si="220"/>
        <v>-664273137.5013628</v>
      </c>
      <c r="BN376" s="1521">
        <f t="shared" si="220"/>
        <v>-665516820.6208142</v>
      </c>
    </row>
    <row r="377" spans="1:66" hidden="1" x14ac:dyDescent="0.15">
      <c r="A377" s="1123"/>
      <c r="C377" s="1529"/>
      <c r="D377" s="274"/>
      <c r="E377" s="1675"/>
      <c r="F377" s="1604"/>
      <c r="G377" s="189">
        <f t="shared" ref="G377:BN377" si="221">G278+G311</f>
        <v>-157880997.58788204</v>
      </c>
      <c r="H377" s="189">
        <f t="shared" si="221"/>
        <v>-240142508.9427619</v>
      </c>
      <c r="I377" s="189">
        <f t="shared" si="221"/>
        <v>-284394277.62068063</v>
      </c>
      <c r="J377" s="189">
        <f t="shared" si="221"/>
        <v>-314177869.16215396</v>
      </c>
      <c r="K377" s="189">
        <f t="shared" si="221"/>
        <v>-336399400.17436987</v>
      </c>
      <c r="L377" s="189">
        <f t="shared" si="221"/>
        <v>-354004460.97228074</v>
      </c>
      <c r="M377" s="189">
        <f t="shared" si="221"/>
        <v>-368513379.21099615</v>
      </c>
      <c r="N377" s="189">
        <f t="shared" si="221"/>
        <v>-380809693.35960674</v>
      </c>
      <c r="O377" s="189">
        <f t="shared" si="221"/>
        <v>-391450572.53244448</v>
      </c>
      <c r="P377" s="189">
        <f t="shared" si="221"/>
        <v>-400809071.27060109</v>
      </c>
      <c r="Q377" s="189">
        <f t="shared" si="221"/>
        <v>-409146712.36012107</v>
      </c>
      <c r="R377" s="189">
        <f t="shared" si="221"/>
        <v>-416653625.98872089</v>
      </c>
      <c r="S377" s="189">
        <f t="shared" si="221"/>
        <v>-423472186.50495952</v>
      </c>
      <c r="T377" s="189">
        <f t="shared" si="221"/>
        <v>-429711652.40356469</v>
      </c>
      <c r="U377" s="189">
        <f t="shared" si="221"/>
        <v>-435457618.55628341</v>
      </c>
      <c r="V377" s="189">
        <f t="shared" si="221"/>
        <v>-440778335.13731426</v>
      </c>
      <c r="W377" s="189">
        <f t="shared" si="221"/>
        <v>-445729058.82085413</v>
      </c>
      <c r="X377" s="189">
        <f t="shared" si="221"/>
        <v>-450355126.39286822</v>
      </c>
      <c r="Y377" s="189">
        <f t="shared" si="221"/>
        <v>-454694174.64336342</v>
      </c>
      <c r="Z377" s="189">
        <f t="shared" si="221"/>
        <v>-458777775.25720924</v>
      </c>
      <c r="AA377" s="189">
        <f t="shared" si="221"/>
        <v>-462632659.86138552</v>
      </c>
      <c r="AB377" s="189">
        <f t="shared" si="221"/>
        <v>-466281652.23777705</v>
      </c>
      <c r="AC377" s="189">
        <f t="shared" si="221"/>
        <v>-469744387.59203911</v>
      </c>
      <c r="AD377" s="189">
        <f t="shared" si="221"/>
        <v>-473037874.50351697</v>
      </c>
      <c r="AE377" s="189">
        <f t="shared" si="221"/>
        <v>-476176938.97518325</v>
      </c>
      <c r="AF377" s="189">
        <f t="shared" si="221"/>
        <v>-479174578.96813178</v>
      </c>
      <c r="AG377" s="189">
        <f t="shared" si="221"/>
        <v>-482042250.1591987</v>
      </c>
      <c r="AH377" s="189">
        <f t="shared" si="221"/>
        <v>-484790098.27687639</v>
      </c>
      <c r="AI377" s="189">
        <f t="shared" si="221"/>
        <v>-487427149.52447706</v>
      </c>
      <c r="AJ377" s="189">
        <f t="shared" si="221"/>
        <v>-489961467.81432325</v>
      </c>
      <c r="AK377" s="189">
        <f t="shared" si="221"/>
        <v>-492400285.49474746</v>
      </c>
      <c r="AL377" s="189">
        <f t="shared" si="221"/>
        <v>-494750112.73725098</v>
      </c>
      <c r="AM377" s="189">
        <f t="shared" si="221"/>
        <v>-497016829.61599869</v>
      </c>
      <c r="AN377" s="189">
        <f t="shared" si="221"/>
        <v>-499205764.05243689</v>
      </c>
      <c r="AO377" s="189">
        <f t="shared" si="221"/>
        <v>-501321758.14118379</v>
      </c>
      <c r="AP377" s="189">
        <f t="shared" si="221"/>
        <v>-503369224.86724955</v>
      </c>
      <c r="AQ377" s="189">
        <f t="shared" si="221"/>
        <v>-505352196.83141184</v>
      </c>
      <c r="AR377" s="189">
        <f t="shared" si="221"/>
        <v>-507274368.29269522</v>
      </c>
      <c r="AS377" s="189">
        <f t="shared" si="221"/>
        <v>-509139131.59412366</v>
      </c>
      <c r="AT377" s="189">
        <f t="shared" si="221"/>
        <v>-510949608.84515649</v>
      </c>
      <c r="AU377" s="189">
        <f t="shared" si="221"/>
        <v>-512708679.58021635</v>
      </c>
      <c r="AV377" s="189">
        <f t="shared" si="221"/>
        <v>-514419004.98891521</v>
      </c>
      <c r="AW377" s="189">
        <f t="shared" si="221"/>
        <v>-516083049.21349734</v>
      </c>
      <c r="AX377" s="189">
        <f t="shared" si="221"/>
        <v>-517703098.12766767</v>
      </c>
      <c r="AY377" s="189">
        <f t="shared" si="221"/>
        <v>-519281275.94449371</v>
      </c>
      <c r="AZ377" s="189">
        <f t="shared" si="221"/>
        <v>-520819559.9465034</v>
      </c>
      <c r="BA377" s="189">
        <f t="shared" si="221"/>
        <v>-522319793.58606344</v>
      </c>
      <c r="BB377" s="189">
        <f t="shared" si="221"/>
        <v>-523783698.16683346</v>
      </c>
      <c r="BC377" s="189">
        <f t="shared" si="221"/>
        <v>-525212883.28603292</v>
      </c>
      <c r="BD377" s="189">
        <f t="shared" si="221"/>
        <v>-526608856.19133306</v>
      </c>
      <c r="BE377" s="189">
        <f t="shared" si="221"/>
        <v>-527973030.18442303</v>
      </c>
      <c r="BF377" s="189">
        <f t="shared" si="221"/>
        <v>-529306732.18498683</v>
      </c>
      <c r="BG377" s="189">
        <f t="shared" si="221"/>
        <v>-530611209.5533511</v>
      </c>
      <c r="BH377" s="189">
        <f t="shared" si="221"/>
        <v>-531887636.25694698</v>
      </c>
      <c r="BI377" s="189">
        <f t="shared" si="221"/>
        <v>-533137118.45456392</v>
      </c>
      <c r="BJ377" s="189">
        <f t="shared" si="221"/>
        <v>-534360699.56285697</v>
      </c>
      <c r="BK377" s="189">
        <f t="shared" si="221"/>
        <v>-535559364.86141413</v>
      </c>
      <c r="BL377" s="189">
        <f t="shared" si="221"/>
        <v>-536734045.68569756</v>
      </c>
      <c r="BM377" s="189">
        <f t="shared" si="221"/>
        <v>-537885623.25115049</v>
      </c>
      <c r="BN377" s="1521">
        <f t="shared" si="221"/>
        <v>-539014932.14655912</v>
      </c>
    </row>
    <row r="378" spans="1:66" hidden="1" x14ac:dyDescent="0.15">
      <c r="A378" s="1123"/>
      <c r="C378" s="1529"/>
      <c r="D378" s="274"/>
      <c r="E378" s="1675"/>
      <c r="F378" s="1604"/>
      <c r="G378" s="189"/>
      <c r="H378" s="189"/>
      <c r="I378" s="189"/>
      <c r="J378" s="189"/>
      <c r="K378" s="189"/>
      <c r="L378" s="189"/>
      <c r="M378" s="189"/>
      <c r="N378" s="189"/>
      <c r="O378" s="189"/>
      <c r="P378" s="189"/>
      <c r="Q378" s="189"/>
      <c r="R378" s="189"/>
      <c r="S378" s="189"/>
      <c r="T378" s="189"/>
      <c r="U378" s="189"/>
      <c r="V378" s="189"/>
      <c r="W378" s="189"/>
      <c r="X378" s="189"/>
      <c r="Y378" s="189"/>
      <c r="Z378" s="189"/>
      <c r="AA378" s="189"/>
      <c r="AB378" s="189"/>
      <c r="AC378" s="189"/>
      <c r="AD378" s="189"/>
      <c r="AE378" s="189"/>
      <c r="AF378" s="189"/>
      <c r="AG378" s="189"/>
      <c r="AH378" s="189"/>
      <c r="AI378" s="189"/>
      <c r="AJ378" s="189"/>
      <c r="AK378" s="189"/>
      <c r="AL378" s="189"/>
      <c r="AM378" s="189"/>
      <c r="AN378" s="189"/>
      <c r="AO378" s="189"/>
      <c r="AP378" s="189"/>
      <c r="AQ378" s="189"/>
      <c r="AR378" s="189"/>
      <c r="AS378" s="189"/>
      <c r="AT378" s="189"/>
      <c r="AU378" s="189"/>
      <c r="AV378" s="189"/>
      <c r="AW378" s="189"/>
      <c r="AX378" s="189"/>
      <c r="AY378" s="189"/>
      <c r="AZ378" s="189"/>
      <c r="BA378" s="189"/>
      <c r="BB378" s="189"/>
      <c r="BC378" s="189"/>
      <c r="BD378" s="189"/>
      <c r="BE378" s="189"/>
      <c r="BF378" s="189"/>
      <c r="BG378" s="189"/>
      <c r="BH378" s="189"/>
      <c r="BI378" s="189"/>
      <c r="BJ378" s="189"/>
      <c r="BK378" s="189"/>
      <c r="BL378" s="189"/>
      <c r="BM378" s="189"/>
      <c r="BN378" s="1521"/>
    </row>
    <row r="379" spans="1:66" hidden="1" x14ac:dyDescent="0.15">
      <c r="A379" s="1123"/>
      <c r="C379" s="1529"/>
      <c r="D379" s="274"/>
      <c r="E379" s="1675"/>
      <c r="F379" s="1604"/>
      <c r="G379" s="189">
        <f t="shared" ref="G379:BN379" si="222">G280+G313</f>
        <v>1592925500.7673175</v>
      </c>
      <c r="H379" s="189">
        <f t="shared" si="222"/>
        <v>1078241178.3865178</v>
      </c>
      <c r="I379" s="189">
        <f t="shared" si="222"/>
        <v>826312731.391487</v>
      </c>
      <c r="J379" s="189">
        <f t="shared" si="222"/>
        <v>666493720.48187816</v>
      </c>
      <c r="K379" s="189">
        <f t="shared" si="222"/>
        <v>552329901.77353656</v>
      </c>
      <c r="L379" s="189">
        <f t="shared" si="222"/>
        <v>464950962.88585329</v>
      </c>
      <c r="M379" s="189">
        <f t="shared" si="222"/>
        <v>394970782.94968224</v>
      </c>
      <c r="N379" s="189">
        <f t="shared" si="222"/>
        <v>337095754.15816623</v>
      </c>
      <c r="O379" s="189">
        <f t="shared" si="222"/>
        <v>288071067.41539001</v>
      </c>
      <c r="P379" s="189">
        <f t="shared" si="222"/>
        <v>245764699.19149271</v>
      </c>
      <c r="Q379" s="189">
        <f t="shared" si="222"/>
        <v>208710680.25051722</v>
      </c>
      <c r="R379" s="189">
        <f t="shared" si="222"/>
        <v>175861548.08134618</v>
      </c>
      <c r="S379" s="189">
        <f t="shared" si="222"/>
        <v>146445156.49169493</v>
      </c>
      <c r="T379" s="189">
        <f t="shared" si="222"/>
        <v>119877404.13240975</v>
      </c>
      <c r="U379" s="189">
        <f t="shared" si="222"/>
        <v>95706708.242879391</v>
      </c>
      <c r="V379" s="189">
        <f t="shared" si="222"/>
        <v>73577381.099196732</v>
      </c>
      <c r="W379" s="189">
        <f t="shared" si="222"/>
        <v>53204723.132364124</v>
      </c>
      <c r="X379" s="189">
        <f t="shared" si="222"/>
        <v>34357631.704975605</v>
      </c>
      <c r="Y379" s="189">
        <f t="shared" si="222"/>
        <v>16846175.702039719</v>
      </c>
      <c r="Z379" s="189">
        <f t="shared" si="222"/>
        <v>512537.12585783005</v>
      </c>
      <c r="AA379" s="189">
        <f t="shared" si="222"/>
        <v>-14775711.749319881</v>
      </c>
      <c r="AB379" s="189">
        <f t="shared" si="222"/>
        <v>-29130678.026922554</v>
      </c>
      <c r="AC379" s="189">
        <f t="shared" si="222"/>
        <v>-42648026.284842491</v>
      </c>
      <c r="AD379" s="189">
        <f t="shared" si="222"/>
        <v>-55409983.762259632</v>
      </c>
      <c r="AE379" s="189">
        <f t="shared" si="222"/>
        <v>-67487696.586269706</v>
      </c>
      <c r="AF379" s="189">
        <f t="shared" si="222"/>
        <v>-78943097.033980668</v>
      </c>
      <c r="AG379" s="189">
        <f t="shared" si="222"/>
        <v>-89830397.851921529</v>
      </c>
      <c r="AH379" s="189">
        <f t="shared" si="222"/>
        <v>-100197298.92140883</v>
      </c>
      <c r="AI379" s="189">
        <f t="shared" si="222"/>
        <v>-110085969.7556507</v>
      </c>
      <c r="AJ379" s="189">
        <f t="shared" si="222"/>
        <v>-119533855.6330328</v>
      </c>
      <c r="AK379" s="189">
        <f t="shared" si="222"/>
        <v>-128574343.74865803</v>
      </c>
      <c r="AL379" s="189">
        <f t="shared" si="222"/>
        <v>-137237317.34797892</v>
      </c>
      <c r="AM379" s="189">
        <f t="shared" si="222"/>
        <v>-145549619.53431877</v>
      </c>
      <c r="AN379" s="189">
        <f t="shared" si="222"/>
        <v>-153535443.72144526</v>
      </c>
      <c r="AO379" s="189">
        <f t="shared" si="222"/>
        <v>-161216664.11575827</v>
      </c>
      <c r="AP379" s="189">
        <f t="shared" si="222"/>
        <v>-168613116.86335582</v>
      </c>
      <c r="AQ379" s="189">
        <f t="shared" si="222"/>
        <v>-175742840.37236053</v>
      </c>
      <c r="AR379" s="189">
        <f t="shared" si="222"/>
        <v>-182622281.66570461</v>
      </c>
      <c r="AS379" s="189">
        <f t="shared" si="222"/>
        <v>-189266474.32083428</v>
      </c>
      <c r="AT379" s="189">
        <f t="shared" si="222"/>
        <v>-195689192.5266501</v>
      </c>
      <c r="AU379" s="189">
        <f t="shared" si="222"/>
        <v>-201903084.97196734</v>
      </c>
      <c r="AV379" s="189">
        <f t="shared" si="222"/>
        <v>-207919791.62679261</v>
      </c>
      <c r="AW379" s="189">
        <f t="shared" si="222"/>
        <v>-213750045.95215511</v>
      </c>
      <c r="AX379" s="189">
        <f t="shared" si="222"/>
        <v>-219403764.64887443</v>
      </c>
      <c r="AY379" s="189">
        <f t="shared" si="222"/>
        <v>-224890126.70956597</v>
      </c>
      <c r="AZ379" s="189">
        <f t="shared" si="222"/>
        <v>-230217643.25521055</v>
      </c>
      <c r="BA379" s="189">
        <f t="shared" si="222"/>
        <v>-235394219.40510812</v>
      </c>
      <c r="BB379" s="189">
        <f t="shared" si="222"/>
        <v>-240427209.23714399</v>
      </c>
      <c r="BC379" s="189">
        <f t="shared" si="222"/>
        <v>-245323464.73622641</v>
      </c>
      <c r="BD379" s="189">
        <f t="shared" si="222"/>
        <v>-250089379.49635205</v>
      </c>
      <c r="BE379" s="189">
        <f t="shared" si="222"/>
        <v>-254730927.83109808</v>
      </c>
      <c r="BF379" s="189">
        <f t="shared" si="222"/>
        <v>-259253699.8545208</v>
      </c>
      <c r="BG379" s="189">
        <f t="shared" si="222"/>
        <v>-263662933.01629353</v>
      </c>
      <c r="BH379" s="189">
        <f t="shared" si="222"/>
        <v>-267963540.50887346</v>
      </c>
      <c r="BI379" s="189">
        <f t="shared" si="222"/>
        <v>-272160136.90853256</v>
      </c>
      <c r="BJ379" s="189">
        <f t="shared" si="222"/>
        <v>-276257061.36446351</v>
      </c>
      <c r="BK379" s="189">
        <f t="shared" si="222"/>
        <v>-280258398.60957879</v>
      </c>
      <c r="BL379" s="189">
        <f t="shared" si="222"/>
        <v>-284167998.03185683</v>
      </c>
      <c r="BM379" s="189">
        <f t="shared" si="222"/>
        <v>-287989491.01528281</v>
      </c>
      <c r="BN379" s="1521">
        <f t="shared" si="222"/>
        <v>-291726306.73376274</v>
      </c>
    </row>
    <row r="380" spans="1:66" hidden="1" x14ac:dyDescent="0.15">
      <c r="A380" s="1123"/>
      <c r="C380" s="1529"/>
      <c r="D380" s="274"/>
      <c r="E380" s="1675"/>
      <c r="F380" s="1604"/>
      <c r="G380" s="189">
        <f t="shared" ref="G380:BN380" si="223">G281+G314</f>
        <v>1592925500.7673175</v>
      </c>
      <c r="H380" s="189">
        <f t="shared" si="223"/>
        <v>1206912258.9817176</v>
      </c>
      <c r="I380" s="189">
        <f t="shared" si="223"/>
        <v>1008539633.7840632</v>
      </c>
      <c r="J380" s="189">
        <f t="shared" si="223"/>
        <v>878801003.46395767</v>
      </c>
      <c r="K380" s="189">
        <f t="shared" si="223"/>
        <v>784024617.34139585</v>
      </c>
      <c r="L380" s="189">
        <f t="shared" si="223"/>
        <v>710184272.04595137</v>
      </c>
      <c r="M380" s="189">
        <f t="shared" si="223"/>
        <v>650169143.55961692</v>
      </c>
      <c r="N380" s="189">
        <f t="shared" si="223"/>
        <v>599906436.27386141</v>
      </c>
      <c r="O380" s="189">
        <f t="shared" si="223"/>
        <v>556859126.83588648</v>
      </c>
      <c r="P380" s="189">
        <f t="shared" si="223"/>
        <v>519346508.06968421</v>
      </c>
      <c r="Q380" s="189">
        <f t="shared" si="223"/>
        <v>486201362.21359462</v>
      </c>
      <c r="R380" s="189">
        <f t="shared" si="223"/>
        <v>456582214.56855601</v>
      </c>
      <c r="S380" s="189">
        <f t="shared" si="223"/>
        <v>429863729.93020296</v>
      </c>
      <c r="T380" s="189">
        <f t="shared" si="223"/>
        <v>405569355.35517198</v>
      </c>
      <c r="U380" s="189">
        <f t="shared" si="223"/>
        <v>383328139.56577808</v>
      </c>
      <c r="V380" s="189">
        <f t="shared" si="223"/>
        <v>362846054.1622799</v>
      </c>
      <c r="W380" s="189">
        <f t="shared" si="223"/>
        <v>343886364.40100688</v>
      </c>
      <c r="X380" s="189">
        <f t="shared" si="223"/>
        <v>326255841.14000112</v>
      </c>
      <c r="Y380" s="189">
        <f t="shared" si="223"/>
        <v>309794854.70407647</v>
      </c>
      <c r="Z380" s="189">
        <f t="shared" si="223"/>
        <v>294370115.18872911</v>
      </c>
      <c r="AA380" s="189">
        <f t="shared" si="223"/>
        <v>279869257.90655613</v>
      </c>
      <c r="AB380" s="189">
        <f t="shared" si="223"/>
        <v>266196741.21105322</v>
      </c>
      <c r="AC380" s="189">
        <f t="shared" si="223"/>
        <v>253270694.55695662</v>
      </c>
      <c r="AD380" s="189">
        <f t="shared" si="223"/>
        <v>241020465.71277031</v>
      </c>
      <c r="AE380" s="189">
        <f t="shared" si="223"/>
        <v>229384689.90516281</v>
      </c>
      <c r="AF380" s="189">
        <f t="shared" si="223"/>
        <v>218309753.77016988</v>
      </c>
      <c r="AG380" s="189">
        <f t="shared" si="223"/>
        <v>207748561.56821522</v>
      </c>
      <c r="AH380" s="189">
        <f t="shared" si="223"/>
        <v>197659535.38139391</v>
      </c>
      <c r="AI380" s="189">
        <f t="shared" si="223"/>
        <v>188005798.28591409</v>
      </c>
      <c r="AJ380" s="189">
        <f t="shared" si="223"/>
        <v>178754501.96040916</v>
      </c>
      <c r="AK380" s="189">
        <f t="shared" si="223"/>
        <v>169876269.30301014</v>
      </c>
      <c r="AL380" s="189">
        <f t="shared" si="223"/>
        <v>161344729.3674356</v>
      </c>
      <c r="AM380" s="189">
        <f t="shared" si="223"/>
        <v>153136126.9637073</v>
      </c>
      <c r="AN380" s="189">
        <f t="shared" si="223"/>
        <v>145228993.07035351</v>
      </c>
      <c r="AO380" s="189">
        <f t="shared" si="223"/>
        <v>137603865.10146794</v>
      </c>
      <c r="AP380" s="189">
        <f t="shared" si="223"/>
        <v>130243048.29849863</v>
      </c>
      <c r="AQ380" s="189">
        <f t="shared" si="223"/>
        <v>123130411.24221772</v>
      </c>
      <c r="AR380" s="189">
        <f t="shared" si="223"/>
        <v>116251209.82796288</v>
      </c>
      <c r="AS380" s="189">
        <f t="shared" si="223"/>
        <v>109591935.10741854</v>
      </c>
      <c r="AT380" s="189">
        <f t="shared" si="223"/>
        <v>103140181.23991746</v>
      </c>
      <c r="AU380" s="189">
        <f t="shared" si="223"/>
        <v>96884530.465647876</v>
      </c>
      <c r="AV380" s="189">
        <f t="shared" si="223"/>
        <v>90814452.550070286</v>
      </c>
      <c r="AW380" s="189">
        <f t="shared" si="223"/>
        <v>84920216.581968129</v>
      </c>
      <c r="AX380" s="189">
        <f t="shared" si="223"/>
        <v>79192813.358892739</v>
      </c>
      <c r="AY380" s="189">
        <f t="shared" si="223"/>
        <v>73623886.880238712</v>
      </c>
      <c r="AZ380" s="189">
        <f t="shared" si="223"/>
        <v>68205673.702910721</v>
      </c>
      <c r="BA380" s="189">
        <f t="shared" si="223"/>
        <v>62930949.107831478</v>
      </c>
      <c r="BB380" s="189">
        <f t="shared" si="223"/>
        <v>57792979.185352474</v>
      </c>
      <c r="BC380" s="189">
        <f t="shared" si="223"/>
        <v>52785478.080398232</v>
      </c>
      <c r="BD380" s="189">
        <f t="shared" si="223"/>
        <v>47902569.748886108</v>
      </c>
      <c r="BE380" s="189">
        <f t="shared" si="223"/>
        <v>43138753.669667244</v>
      </c>
      <c r="BF380" s="189">
        <f t="shared" si="223"/>
        <v>38488874.034142017</v>
      </c>
      <c r="BG380" s="189">
        <f t="shared" si="223"/>
        <v>33948092.001415581</v>
      </c>
      <c r="BH380" s="189">
        <f t="shared" si="223"/>
        <v>29511860.662480503</v>
      </c>
      <c r="BI380" s="189">
        <f t="shared" si="223"/>
        <v>25175902.404149055</v>
      </c>
      <c r="BJ380" s="189">
        <f t="shared" si="223"/>
        <v>20936188.403682381</v>
      </c>
      <c r="BK380" s="189">
        <f t="shared" si="223"/>
        <v>16788920.019464344</v>
      </c>
      <c r="BL380" s="189">
        <f t="shared" si="223"/>
        <v>12730511.872524738</v>
      </c>
      <c r="BM380" s="189">
        <f t="shared" si="223"/>
        <v>8757576.4390490949</v>
      </c>
      <c r="BN380" s="1521">
        <f t="shared" si="223"/>
        <v>4866909.9958453178</v>
      </c>
    </row>
    <row r="381" spans="1:66" hidden="1" x14ac:dyDescent="0.15">
      <c r="A381" s="1123"/>
      <c r="C381" s="1529"/>
      <c r="D381" s="274"/>
      <c r="E381" s="1675"/>
      <c r="F381" s="1604"/>
      <c r="G381" s="189">
        <f t="shared" ref="G381:BN381" si="224">G282+G315</f>
        <v>1592925500.7673175</v>
      </c>
      <c r="H381" s="189">
        <f t="shared" si="224"/>
        <v>1335583339.5769179</v>
      </c>
      <c r="I381" s="189">
        <f t="shared" si="224"/>
        <v>1197148662.1620383</v>
      </c>
      <c r="J381" s="189">
        <f t="shared" si="224"/>
        <v>1103975394.5055578</v>
      </c>
      <c r="K381" s="189">
        <f t="shared" si="224"/>
        <v>1034458840.2694812</v>
      </c>
      <c r="L381" s="189">
        <f t="shared" si="224"/>
        <v>979384184.83216655</v>
      </c>
      <c r="M381" s="189">
        <f t="shared" si="224"/>
        <v>933995322.96238852</v>
      </c>
      <c r="N381" s="189">
        <f t="shared" si="224"/>
        <v>895528243.94133389</v>
      </c>
      <c r="O381" s="189">
        <f t="shared" si="224"/>
        <v>862239932.09047782</v>
      </c>
      <c r="P381" s="189">
        <f t="shared" si="224"/>
        <v>832963345.12886512</v>
      </c>
      <c r="Q381" s="189">
        <f t="shared" si="224"/>
        <v>806880350.27662325</v>
      </c>
      <c r="R381" s="189">
        <f t="shared" si="224"/>
        <v>783396155.23528183</v>
      </c>
      <c r="S381" s="189">
        <f t="shared" si="224"/>
        <v>762065364.31549752</v>
      </c>
      <c r="T381" s="189">
        <f t="shared" si="224"/>
        <v>742546179.55248177</v>
      </c>
      <c r="U381" s="189">
        <f t="shared" si="224"/>
        <v>724570830.89290702</v>
      </c>
      <c r="V381" s="189">
        <f t="shared" si="224"/>
        <v>707925808.4335326</v>
      </c>
      <c r="W381" s="189">
        <f t="shared" si="224"/>
        <v>692438250.38609493</v>
      </c>
      <c r="X381" s="189">
        <f t="shared" si="224"/>
        <v>677966327.76776206</v>
      </c>
      <c r="Y381" s="189">
        <f t="shared" si="224"/>
        <v>664392299.81835186</v>
      </c>
      <c r="Z381" s="189">
        <f t="shared" si="224"/>
        <v>651617399.50230992</v>
      </c>
      <c r="AA381" s="189">
        <f t="shared" si="224"/>
        <v>639558001.14165199</v>
      </c>
      <c r="AB381" s="189">
        <f t="shared" si="224"/>
        <v>628142704.13529289</v>
      </c>
      <c r="AC381" s="189">
        <f t="shared" si="224"/>
        <v>617310082.83987474</v>
      </c>
      <c r="AD381" s="189">
        <f t="shared" si="224"/>
        <v>607006928.59808528</v>
      </c>
      <c r="AE381" s="189">
        <f t="shared" si="224"/>
        <v>597186860.59848773</v>
      </c>
      <c r="AF381" s="189">
        <f t="shared" si="224"/>
        <v>587809216.77027977</v>
      </c>
      <c r="AG381" s="189">
        <f t="shared" si="224"/>
        <v>578838159.83565855</v>
      </c>
      <c r="AH381" s="189">
        <f t="shared" si="224"/>
        <v>570241950.48356545</v>
      </c>
      <c r="AI381" s="189">
        <f t="shared" si="224"/>
        <v>561992351.66085708</v>
      </c>
      <c r="AJ381" s="189">
        <f t="shared" si="224"/>
        <v>554064136.6899482</v>
      </c>
      <c r="AK381" s="189">
        <f t="shared" si="224"/>
        <v>546434680.31001139</v>
      </c>
      <c r="AL381" s="189">
        <f t="shared" si="224"/>
        <v>539083616.47651112</v>
      </c>
      <c r="AM381" s="189">
        <f t="shared" si="224"/>
        <v>531992550.30502748</v>
      </c>
      <c r="AN381" s="189">
        <f t="shared" si="224"/>
        <v>525144814.23381728</v>
      </c>
      <c r="AO381" s="189">
        <f t="shared" si="224"/>
        <v>518525260.53372687</v>
      </c>
      <c r="AP381" s="189">
        <f t="shared" si="224"/>
        <v>512120083.87731761</v>
      </c>
      <c r="AQ381" s="189">
        <f t="shared" si="224"/>
        <v>505916668.9092164</v>
      </c>
      <c r="AR381" s="189">
        <f t="shared" si="224"/>
        <v>499903458.72284871</v>
      </c>
      <c r="AS381" s="189">
        <f t="shared" si="224"/>
        <v>494069840.90821916</v>
      </c>
      <c r="AT381" s="189">
        <f t="shared" si="224"/>
        <v>488406048.43841094</v>
      </c>
      <c r="AU381" s="189">
        <f t="shared" si="224"/>
        <v>482903073.1442396</v>
      </c>
      <c r="AV381" s="189">
        <f t="shared" si="224"/>
        <v>477552589.91381818</v>
      </c>
      <c r="AW381" s="189">
        <f t="shared" si="224"/>
        <v>472346890.06686324</v>
      </c>
      <c r="AX381" s="189">
        <f t="shared" si="224"/>
        <v>467278822.60809535</v>
      </c>
      <c r="AY381" s="189">
        <f t="shared" si="224"/>
        <v>462341742.27203512</v>
      </c>
      <c r="AZ381" s="189">
        <f t="shared" si="224"/>
        <v>457529463.44221896</v>
      </c>
      <c r="BA381" s="189">
        <f t="shared" si="224"/>
        <v>452836219.16872901</v>
      </c>
      <c r="BB381" s="189">
        <f t="shared" si="224"/>
        <v>448256624.6246087</v>
      </c>
      <c r="BC381" s="189">
        <f t="shared" si="224"/>
        <v>443785644.43887788</v>
      </c>
      <c r="BD381" s="189">
        <f t="shared" si="224"/>
        <v>439418563.42497092</v>
      </c>
      <c r="BE381" s="189">
        <f t="shared" si="224"/>
        <v>435150960.29150754</v>
      </c>
      <c r="BF381" s="189">
        <f t="shared" si="224"/>
        <v>430978683.97958356</v>
      </c>
      <c r="BG381" s="189">
        <f t="shared" si="224"/>
        <v>426897832.31919241</v>
      </c>
      <c r="BH381" s="189">
        <f t="shared" si="224"/>
        <v>422904732.73842478</v>
      </c>
      <c r="BI381" s="189">
        <f t="shared" si="224"/>
        <v>418995924.79400808</v>
      </c>
      <c r="BJ381" s="189">
        <f t="shared" si="224"/>
        <v>415168144.32154036</v>
      </c>
      <c r="BK381" s="189">
        <f t="shared" si="224"/>
        <v>411418309.02926302</v>
      </c>
      <c r="BL381" s="189">
        <f t="shared" si="224"/>
        <v>407743505.38110352</v>
      </c>
      <c r="BM381" s="189">
        <f t="shared" si="224"/>
        <v>404140976.63356352</v>
      </c>
      <c r="BN381" s="1521">
        <f t="shared" si="224"/>
        <v>400608111.90728503</v>
      </c>
    </row>
    <row r="382" spans="1:66" hidden="1" x14ac:dyDescent="0.15">
      <c r="A382" s="1123"/>
      <c r="C382" s="1529"/>
      <c r="D382" s="274"/>
      <c r="E382" s="1675"/>
      <c r="F382" s="1604"/>
      <c r="G382" s="189"/>
      <c r="H382" s="189"/>
      <c r="I382" s="189"/>
      <c r="J382" s="189"/>
      <c r="K382" s="189"/>
      <c r="L382" s="189"/>
      <c r="M382" s="189"/>
      <c r="N382" s="189"/>
      <c r="O382" s="189"/>
      <c r="P382" s="189"/>
      <c r="Q382" s="189"/>
      <c r="R382" s="189"/>
      <c r="S382" s="189"/>
      <c r="T382" s="189"/>
      <c r="U382" s="189"/>
      <c r="V382" s="189"/>
      <c r="W382" s="189"/>
      <c r="X382" s="189"/>
      <c r="Y382" s="189"/>
      <c r="Z382" s="189"/>
      <c r="AA382" s="189"/>
      <c r="AB382" s="189"/>
      <c r="AC382" s="189"/>
      <c r="AD382" s="189"/>
      <c r="AE382" s="189"/>
      <c r="AF382" s="189"/>
      <c r="AG382" s="189"/>
      <c r="AH382" s="189"/>
      <c r="AI382" s="189"/>
      <c r="AJ382" s="189"/>
      <c r="AK382" s="189"/>
      <c r="AL382" s="189"/>
      <c r="AM382" s="189"/>
      <c r="AN382" s="189"/>
      <c r="AO382" s="189"/>
      <c r="AP382" s="189"/>
      <c r="AQ382" s="189"/>
      <c r="AR382" s="189"/>
      <c r="AS382" s="189"/>
      <c r="AT382" s="189"/>
      <c r="AU382" s="189"/>
      <c r="AV382" s="189"/>
      <c r="AW382" s="189"/>
      <c r="AX382" s="189"/>
      <c r="AY382" s="189"/>
      <c r="AZ382" s="189"/>
      <c r="BA382" s="189"/>
      <c r="BB382" s="189"/>
      <c r="BC382" s="189"/>
      <c r="BD382" s="189"/>
      <c r="BE382" s="189"/>
      <c r="BF382" s="189"/>
      <c r="BG382" s="189"/>
      <c r="BH382" s="189"/>
      <c r="BI382" s="189"/>
      <c r="BJ382" s="189"/>
      <c r="BK382" s="189"/>
      <c r="BL382" s="189"/>
      <c r="BM382" s="189"/>
      <c r="BN382" s="1521"/>
    </row>
    <row r="383" spans="1:66" hidden="1" x14ac:dyDescent="0.15">
      <c r="A383" s="1123"/>
      <c r="C383" s="1529"/>
      <c r="D383" s="274"/>
      <c r="E383" s="1675"/>
      <c r="F383" s="1604"/>
      <c r="G383" s="189">
        <f t="shared" ref="G383:BN383" si="225">G284+G317</f>
        <v>-270426093.58788204</v>
      </c>
      <c r="H383" s="189">
        <f t="shared" si="225"/>
        <v>-434949116.29764193</v>
      </c>
      <c r="I383" s="189">
        <f t="shared" si="225"/>
        <v>-515480089.95246387</v>
      </c>
      <c r="J383" s="189">
        <f t="shared" si="225"/>
        <v>-566567534.46544993</v>
      </c>
      <c r="K383" s="189">
        <f t="shared" si="225"/>
        <v>-603060926.08674884</v>
      </c>
      <c r="L383" s="189">
        <f t="shared" si="225"/>
        <v>-630992313.38930738</v>
      </c>
      <c r="M383" s="189">
        <f t="shared" si="225"/>
        <v>-653362046.1210407</v>
      </c>
      <c r="N383" s="189">
        <f t="shared" si="225"/>
        <v>-671862268.99969637</v>
      </c>
      <c r="O383" s="189">
        <f t="shared" si="225"/>
        <v>-687533408.18072045</v>
      </c>
      <c r="P383" s="189">
        <f t="shared" si="225"/>
        <v>-701056982.29673541</v>
      </c>
      <c r="Q383" s="189">
        <f t="shared" si="225"/>
        <v>-712901600.31718409</v>
      </c>
      <c r="R383" s="189">
        <f t="shared" si="225"/>
        <v>-723402092.13878238</v>
      </c>
      <c r="S383" s="189">
        <f t="shared" si="225"/>
        <v>-732805280.56145716</v>
      </c>
      <c r="T383" s="189">
        <f t="shared" si="225"/>
        <v>-741297878.3241688</v>
      </c>
      <c r="U383" s="189">
        <f t="shared" si="225"/>
        <v>-749024237.52304447</v>
      </c>
      <c r="V383" s="189">
        <f t="shared" si="225"/>
        <v>-756098056.62709332</v>
      </c>
      <c r="W383" s="189">
        <f t="shared" si="225"/>
        <v>-762610342.16520917</v>
      </c>
      <c r="X383" s="189">
        <f t="shared" si="225"/>
        <v>-768634967.97191274</v>
      </c>
      <c r="Y383" s="189">
        <f t="shared" si="225"/>
        <v>-774232647.07028711</v>
      </c>
      <c r="Z383" s="189">
        <f t="shared" si="225"/>
        <v>-779453827.26472473</v>
      </c>
      <c r="AA383" s="189">
        <f t="shared" si="225"/>
        <v>-784340840.15302944</v>
      </c>
      <c r="AB383" s="189">
        <f t="shared" si="225"/>
        <v>-788929521.68108368</v>
      </c>
      <c r="AC383" s="189">
        <f t="shared" si="225"/>
        <v>-793250451.80797434</v>
      </c>
      <c r="AD383" s="189">
        <f t="shared" si="225"/>
        <v>-797329915.13836229</v>
      </c>
      <c r="AE383" s="189">
        <f t="shared" si="225"/>
        <v>-801190654.10945606</v>
      </c>
      <c r="AF383" s="189">
        <f t="shared" si="225"/>
        <v>-804852465.87650216</v>
      </c>
      <c r="AG383" s="189">
        <f t="shared" si="225"/>
        <v>-808332679.98411751</v>
      </c>
      <c r="AH383" s="189">
        <f t="shared" si="225"/>
        <v>-811646544.08667147</v>
      </c>
      <c r="AI383" s="189">
        <f t="shared" si="225"/>
        <v>-814807538.01146352</v>
      </c>
      <c r="AJ383" s="189">
        <f t="shared" si="225"/>
        <v>-817827631.44577181</v>
      </c>
      <c r="AK383" s="189">
        <f t="shared" si="225"/>
        <v>-820717496.87760413</v>
      </c>
      <c r="AL383" s="189">
        <f t="shared" si="225"/>
        <v>-823486686.72901106</v>
      </c>
      <c r="AM383" s="189">
        <f t="shared" si="225"/>
        <v>-826143781.61592662</v>
      </c>
      <c r="AN383" s="189">
        <f t="shared" si="225"/>
        <v>-828696515.15950358</v>
      </c>
      <c r="AO383" s="189">
        <f t="shared" si="225"/>
        <v>-831151879.62742937</v>
      </c>
      <c r="AP383" s="189">
        <f t="shared" si="225"/>
        <v>-833516215.80486667</v>
      </c>
      <c r="AQ383" s="189">
        <f t="shared" si="225"/>
        <v>-835795289.81543732</v>
      </c>
      <c r="AR383" s="189">
        <f t="shared" si="225"/>
        <v>-837994359.08356607</v>
      </c>
      <c r="AS383" s="189">
        <f t="shared" si="225"/>
        <v>-840118229.21435118</v>
      </c>
      <c r="AT383" s="189">
        <f t="shared" si="225"/>
        <v>-842171303.23911619</v>
      </c>
      <c r="AU383" s="189">
        <f t="shared" si="225"/>
        <v>-844157624.41394413</v>
      </c>
      <c r="AV383" s="189">
        <f t="shared" si="225"/>
        <v>-846080913.54975998</v>
      </c>
      <c r="AW383" s="189">
        <f t="shared" si="225"/>
        <v>-847944601.68453407</v>
      </c>
      <c r="AX383" s="189">
        <f t="shared" si="225"/>
        <v>-849751858.77220333</v>
      </c>
      <c r="AY383" s="189">
        <f t="shared" si="225"/>
        <v>-851505618.95228767</v>
      </c>
      <c r="AZ383" s="189">
        <f t="shared" si="225"/>
        <v>-853208602.87371588</v>
      </c>
      <c r="BA383" s="189">
        <f t="shared" si="225"/>
        <v>-854863337.47205925</v>
      </c>
      <c r="BB383" s="189">
        <f t="shared" si="225"/>
        <v>-856472173.53802621</v>
      </c>
      <c r="BC383" s="189">
        <f t="shared" si="225"/>
        <v>-858037301.36422861</v>
      </c>
      <c r="BD383" s="189">
        <f t="shared" si="225"/>
        <v>-859560764.71490133</v>
      </c>
      <c r="BE383" s="189">
        <f t="shared" si="225"/>
        <v>-861044473.32788849</v>
      </c>
      <c r="BF383" s="189">
        <f t="shared" si="225"/>
        <v>-862490214.12853813</v>
      </c>
      <c r="BG383" s="189">
        <f t="shared" si="225"/>
        <v>-863899661.31016457</v>
      </c>
      <c r="BH383" s="189">
        <f t="shared" si="225"/>
        <v>-865274385.41463041</v>
      </c>
      <c r="BI383" s="189">
        <f t="shared" si="225"/>
        <v>-866615861.52870941</v>
      </c>
      <c r="BJ383" s="189">
        <f t="shared" si="225"/>
        <v>-867925476.69667375</v>
      </c>
      <c r="BK383" s="189">
        <f t="shared" si="225"/>
        <v>-869204536.63656521</v>
      </c>
      <c r="BL383" s="189">
        <f t="shared" si="225"/>
        <v>-870454271.8365072</v>
      </c>
      <c r="BM383" s="189">
        <f t="shared" si="225"/>
        <v>-871675843.09787571</v>
      </c>
      <c r="BN383" s="1521">
        <f t="shared" si="225"/>
        <v>-872870346.58395386</v>
      </c>
    </row>
    <row r="384" spans="1:66" hidden="1" x14ac:dyDescent="0.15">
      <c r="A384" s="1123"/>
      <c r="C384" s="1529"/>
      <c r="D384" s="274"/>
      <c r="E384" s="1675"/>
      <c r="F384" s="1604"/>
      <c r="G384" s="189">
        <f t="shared" ref="G384:BN384" si="226">G285+G318</f>
        <v>-270426093.58788204</v>
      </c>
      <c r="H384" s="189">
        <f t="shared" si="226"/>
        <v>-393818360.620202</v>
      </c>
      <c r="I384" s="189">
        <f t="shared" si="226"/>
        <v>-457229780.9825291</v>
      </c>
      <c r="J384" s="189">
        <f t="shared" si="226"/>
        <v>-498701787.59767407</v>
      </c>
      <c r="K384" s="189">
        <f t="shared" si="226"/>
        <v>-528997828.97360414</v>
      </c>
      <c r="L384" s="189">
        <f t="shared" si="226"/>
        <v>-552601494.90565205</v>
      </c>
      <c r="M384" s="189">
        <f t="shared" si="226"/>
        <v>-571785818.02863431</v>
      </c>
      <c r="N384" s="189">
        <f t="shared" si="226"/>
        <v>-587852700.52852523</v>
      </c>
      <c r="O384" s="189">
        <f t="shared" si="226"/>
        <v>-601613122.51980972</v>
      </c>
      <c r="P384" s="189">
        <f t="shared" si="226"/>
        <v>-613604335.69806576</v>
      </c>
      <c r="Q384" s="189">
        <f t="shared" si="226"/>
        <v>-624199450.69821751</v>
      </c>
      <c r="R384" s="189">
        <f t="shared" si="226"/>
        <v>-633667451.74030674</v>
      </c>
      <c r="S384" s="189">
        <f t="shared" si="226"/>
        <v>-642208232.2999171</v>
      </c>
      <c r="T384" s="189">
        <f t="shared" si="226"/>
        <v>-649974126.39484143</v>
      </c>
      <c r="U384" s="189">
        <f t="shared" si="226"/>
        <v>-657083711.61298954</v>
      </c>
      <c r="V384" s="189">
        <f t="shared" si="226"/>
        <v>-663630976.51974881</v>
      </c>
      <c r="W384" s="189">
        <f t="shared" si="226"/>
        <v>-669691595.29813874</v>
      </c>
      <c r="X384" s="189">
        <f t="shared" si="226"/>
        <v>-675327335.21234047</v>
      </c>
      <c r="Y384" s="189">
        <f t="shared" si="226"/>
        <v>-680589223.18416595</v>
      </c>
      <c r="Z384" s="189">
        <f t="shared" si="226"/>
        <v>-685519866.41385829</v>
      </c>
      <c r="AA384" s="189">
        <f t="shared" si="226"/>
        <v>-690155183.18610847</v>
      </c>
      <c r="AB384" s="189">
        <f t="shared" si="226"/>
        <v>-694525714.16398704</v>
      </c>
      <c r="AC384" s="189">
        <f t="shared" si="226"/>
        <v>-698657629.9320488</v>
      </c>
      <c r="AD384" s="189">
        <f t="shared" si="226"/>
        <v>-702573515.04976296</v>
      </c>
      <c r="AE384" s="189">
        <f t="shared" si="226"/>
        <v>-706292985.26518631</v>
      </c>
      <c r="AF384" s="189">
        <f t="shared" si="226"/>
        <v>-709833178.52543187</v>
      </c>
      <c r="AG384" s="189">
        <f t="shared" si="226"/>
        <v>-713209149.3660568</v>
      </c>
      <c r="AH384" s="189">
        <f t="shared" si="226"/>
        <v>-716434188.50611746</v>
      </c>
      <c r="AI384" s="189">
        <f t="shared" si="226"/>
        <v>-719520083.95373249</v>
      </c>
      <c r="AJ384" s="189">
        <f t="shared" si="226"/>
        <v>-722477335.94154346</v>
      </c>
      <c r="AK384" s="189">
        <f t="shared" si="226"/>
        <v>-725315335.0986948</v>
      </c>
      <c r="AL384" s="189">
        <f t="shared" si="226"/>
        <v>-728042511.11228883</v>
      </c>
      <c r="AM384" s="189">
        <f t="shared" si="226"/>
        <v>-730666457.52168572</v>
      </c>
      <c r="AN384" s="189">
        <f t="shared" si="226"/>
        <v>-733194037.07392025</v>
      </c>
      <c r="AO384" s="189">
        <f t="shared" si="226"/>
        <v>-735631471.14260674</v>
      </c>
      <c r="AP384" s="189">
        <f t="shared" si="226"/>
        <v>-737984416.00099182</v>
      </c>
      <c r="AQ384" s="189">
        <f t="shared" si="226"/>
        <v>-740258028.18821323</v>
      </c>
      <c r="AR384" s="189">
        <f t="shared" si="226"/>
        <v>-742457020.77704334</v>
      </c>
      <c r="AS384" s="189">
        <f t="shared" si="226"/>
        <v>-744585712.01249933</v>
      </c>
      <c r="AT384" s="189">
        <f t="shared" si="226"/>
        <v>-746648067.52228177</v>
      </c>
      <c r="AU384" s="189">
        <f t="shared" si="226"/>
        <v>-748647737.08602273</v>
      </c>
      <c r="AV384" s="189">
        <f t="shared" si="226"/>
        <v>-750588086.77869451</v>
      </c>
      <c r="AW384" s="189">
        <f t="shared" si="226"/>
        <v>-752472227.16507924</v>
      </c>
      <c r="AX384" s="189">
        <f t="shared" si="226"/>
        <v>-754303038.1098913</v>
      </c>
      <c r="AY384" s="189">
        <f t="shared" si="226"/>
        <v>-756083190.67657232</v>
      </c>
      <c r="AZ384" s="189">
        <f t="shared" si="226"/>
        <v>-757815166.51274383</v>
      </c>
      <c r="BA384" s="189">
        <f t="shared" si="226"/>
        <v>-759501275.05852127</v>
      </c>
      <c r="BB384" s="189">
        <f t="shared" si="226"/>
        <v>-761143668.86280096</v>
      </c>
      <c r="BC384" s="189">
        <f t="shared" si="226"/>
        <v>-762744357.25019646</v>
      </c>
      <c r="BD384" s="189">
        <f t="shared" si="226"/>
        <v>-764305218.54591072</v>
      </c>
      <c r="BE384" s="189">
        <f t="shared" si="226"/>
        <v>-765828011.03619087</v>
      </c>
      <c r="BF384" s="189">
        <f t="shared" si="226"/>
        <v>-767314382.81711948</v>
      </c>
      <c r="BG384" s="189">
        <f t="shared" si="226"/>
        <v>-768765880.66347802</v>
      </c>
      <c r="BH384" s="189">
        <f t="shared" si="226"/>
        <v>-770183958.03165054</v>
      </c>
      <c r="BI384" s="189">
        <f t="shared" si="226"/>
        <v>-771569982.29542482</v>
      </c>
      <c r="BJ384" s="189">
        <f t="shared" si="226"/>
        <v>-772925241.30070221</v>
      </c>
      <c r="BK384" s="189">
        <f t="shared" si="226"/>
        <v>-774250949.31411898</v>
      </c>
      <c r="BL384" s="189">
        <f t="shared" si="226"/>
        <v>-775548252.43117487</v>
      </c>
      <c r="BM384" s="189">
        <f t="shared" si="226"/>
        <v>-776818233.5013628</v>
      </c>
      <c r="BN384" s="1521">
        <f t="shared" si="226"/>
        <v>-778061916.62081432</v>
      </c>
    </row>
    <row r="385" spans="1:66" hidden="1" x14ac:dyDescent="0.15">
      <c r="A385" s="1123"/>
      <c r="C385" s="1529"/>
      <c r="D385" s="274"/>
      <c r="E385" s="1675"/>
      <c r="F385" s="1604"/>
      <c r="G385" s="189">
        <f t="shared" ref="G385:BN385" si="227">G286+G319</f>
        <v>-270426093.58788204</v>
      </c>
      <c r="H385" s="189">
        <f t="shared" si="227"/>
        <v>-352687604.9427619</v>
      </c>
      <c r="I385" s="189">
        <f t="shared" si="227"/>
        <v>-396939373.62068063</v>
      </c>
      <c r="J385" s="189">
        <f t="shared" si="227"/>
        <v>-426722965.16215396</v>
      </c>
      <c r="K385" s="189">
        <f t="shared" si="227"/>
        <v>-448944496.17436987</v>
      </c>
      <c r="L385" s="189">
        <f t="shared" si="227"/>
        <v>-466549556.97228074</v>
      </c>
      <c r="M385" s="189">
        <f t="shared" si="227"/>
        <v>-481058475.21099615</v>
      </c>
      <c r="N385" s="189">
        <f t="shared" si="227"/>
        <v>-493354789.35960674</v>
      </c>
      <c r="O385" s="189">
        <f t="shared" si="227"/>
        <v>-503995668.53244448</v>
      </c>
      <c r="P385" s="189">
        <f t="shared" si="227"/>
        <v>-513354167.27060109</v>
      </c>
      <c r="Q385" s="189">
        <f t="shared" si="227"/>
        <v>-521691808.36012107</v>
      </c>
      <c r="R385" s="189">
        <f t="shared" si="227"/>
        <v>-529198721.98872089</v>
      </c>
      <c r="S385" s="189">
        <f t="shared" si="227"/>
        <v>-536017282.50495952</v>
      </c>
      <c r="T385" s="189">
        <f t="shared" si="227"/>
        <v>-542256748.40356469</v>
      </c>
      <c r="U385" s="189">
        <f t="shared" si="227"/>
        <v>-548002714.55628335</v>
      </c>
      <c r="V385" s="189">
        <f t="shared" si="227"/>
        <v>-553323431.1373142</v>
      </c>
      <c r="W385" s="189">
        <f t="shared" si="227"/>
        <v>-558274154.82085407</v>
      </c>
      <c r="X385" s="189">
        <f t="shared" si="227"/>
        <v>-562900222.39286816</v>
      </c>
      <c r="Y385" s="189">
        <f t="shared" si="227"/>
        <v>-567239270.64336336</v>
      </c>
      <c r="Z385" s="189">
        <f t="shared" si="227"/>
        <v>-571322871.25720918</v>
      </c>
      <c r="AA385" s="189">
        <f t="shared" si="227"/>
        <v>-575177755.86138546</v>
      </c>
      <c r="AB385" s="189">
        <f t="shared" si="227"/>
        <v>-578826748.23777711</v>
      </c>
      <c r="AC385" s="189">
        <f t="shared" si="227"/>
        <v>-582289483.59203911</v>
      </c>
      <c r="AD385" s="189">
        <f t="shared" si="227"/>
        <v>-585582970.50351703</v>
      </c>
      <c r="AE385" s="189">
        <f t="shared" si="227"/>
        <v>-588722034.97518325</v>
      </c>
      <c r="AF385" s="189">
        <f t="shared" si="227"/>
        <v>-591719674.96813178</v>
      </c>
      <c r="AG385" s="189">
        <f t="shared" si="227"/>
        <v>-594587346.15919864</v>
      </c>
      <c r="AH385" s="189">
        <f t="shared" si="227"/>
        <v>-597335194.27687633</v>
      </c>
      <c r="AI385" s="189">
        <f t="shared" si="227"/>
        <v>-599972245.52447712</v>
      </c>
      <c r="AJ385" s="189">
        <f t="shared" si="227"/>
        <v>-602506563.81432331</v>
      </c>
      <c r="AK385" s="189">
        <f t="shared" si="227"/>
        <v>-604945381.49474752</v>
      </c>
      <c r="AL385" s="189">
        <f t="shared" si="227"/>
        <v>-607295208.73725092</v>
      </c>
      <c r="AM385" s="189">
        <f t="shared" si="227"/>
        <v>-609561925.61599863</v>
      </c>
      <c r="AN385" s="189">
        <f t="shared" si="227"/>
        <v>-611750860.05243695</v>
      </c>
      <c r="AO385" s="189">
        <f t="shared" si="227"/>
        <v>-613866854.14118373</v>
      </c>
      <c r="AP385" s="189">
        <f t="shared" si="227"/>
        <v>-615914320.86724961</v>
      </c>
      <c r="AQ385" s="189">
        <f t="shared" si="227"/>
        <v>-617897292.83141184</v>
      </c>
      <c r="AR385" s="189">
        <f t="shared" si="227"/>
        <v>-619819464.29269516</v>
      </c>
      <c r="AS385" s="189">
        <f t="shared" si="227"/>
        <v>-621684227.59412372</v>
      </c>
      <c r="AT385" s="189">
        <f t="shared" si="227"/>
        <v>-623494704.84515655</v>
      </c>
      <c r="AU385" s="189">
        <f t="shared" si="227"/>
        <v>-625253775.58021629</v>
      </c>
      <c r="AV385" s="189">
        <f t="shared" si="227"/>
        <v>-626964100.98891521</v>
      </c>
      <c r="AW385" s="189">
        <f t="shared" si="227"/>
        <v>-628628145.21349728</v>
      </c>
      <c r="AX385" s="189">
        <f t="shared" si="227"/>
        <v>-630248194.12766767</v>
      </c>
      <c r="AY385" s="189">
        <f t="shared" si="227"/>
        <v>-631826371.94449365</v>
      </c>
      <c r="AZ385" s="189">
        <f t="shared" si="227"/>
        <v>-633364655.9465034</v>
      </c>
      <c r="BA385" s="189">
        <f t="shared" si="227"/>
        <v>-634864889.5860635</v>
      </c>
      <c r="BB385" s="189">
        <f t="shared" si="227"/>
        <v>-636328794.16683352</v>
      </c>
      <c r="BC385" s="189">
        <f t="shared" si="227"/>
        <v>-637757979.28603292</v>
      </c>
      <c r="BD385" s="189">
        <f t="shared" si="227"/>
        <v>-639153952.19133306</v>
      </c>
      <c r="BE385" s="189">
        <f t="shared" si="227"/>
        <v>-640518126.18442309</v>
      </c>
      <c r="BF385" s="189">
        <f t="shared" si="227"/>
        <v>-641851828.18498683</v>
      </c>
      <c r="BG385" s="189">
        <f t="shared" si="227"/>
        <v>-643156305.55335104</v>
      </c>
      <c r="BH385" s="189">
        <f t="shared" si="227"/>
        <v>-644432732.25694692</v>
      </c>
      <c r="BI385" s="189">
        <f t="shared" si="227"/>
        <v>-645682214.45456398</v>
      </c>
      <c r="BJ385" s="189">
        <f t="shared" si="227"/>
        <v>-646905795.56285703</v>
      </c>
      <c r="BK385" s="189">
        <f t="shared" si="227"/>
        <v>-648104460.86141407</v>
      </c>
      <c r="BL385" s="189">
        <f t="shared" si="227"/>
        <v>-649279141.68569756</v>
      </c>
      <c r="BM385" s="189">
        <f t="shared" si="227"/>
        <v>-650430719.25115049</v>
      </c>
      <c r="BN385" s="1521">
        <f t="shared" si="227"/>
        <v>-651560028.14655912</v>
      </c>
    </row>
    <row r="386" spans="1:66" hidden="1" x14ac:dyDescent="0.15">
      <c r="A386" s="1123"/>
      <c r="C386" s="1529"/>
      <c r="D386" s="274"/>
      <c r="E386" s="1675"/>
      <c r="F386" s="1604"/>
      <c r="G386" s="189"/>
      <c r="H386" s="189"/>
      <c r="I386" s="189"/>
      <c r="J386" s="189"/>
      <c r="K386" s="189"/>
      <c r="L386" s="189"/>
      <c r="M386" s="189"/>
      <c r="N386" s="189"/>
      <c r="O386" s="189"/>
      <c r="P386" s="189"/>
      <c r="Q386" s="189"/>
      <c r="R386" s="189"/>
      <c r="S386" s="189"/>
      <c r="T386" s="189"/>
      <c r="U386" s="189"/>
      <c r="V386" s="189"/>
      <c r="W386" s="189"/>
      <c r="X386" s="189"/>
      <c r="Y386" s="189"/>
      <c r="Z386" s="189"/>
      <c r="AA386" s="189"/>
      <c r="AB386" s="189"/>
      <c r="AC386" s="189"/>
      <c r="AD386" s="189"/>
      <c r="AE386" s="189"/>
      <c r="AF386" s="189"/>
      <c r="AG386" s="189"/>
      <c r="AH386" s="189"/>
      <c r="AI386" s="189"/>
      <c r="AJ386" s="189"/>
      <c r="AK386" s="189"/>
      <c r="AL386" s="189"/>
      <c r="AM386" s="189"/>
      <c r="AN386" s="189"/>
      <c r="AO386" s="189"/>
      <c r="AP386" s="189"/>
      <c r="AQ386" s="189"/>
      <c r="AR386" s="189"/>
      <c r="AS386" s="189"/>
      <c r="AT386" s="189"/>
      <c r="AU386" s="189"/>
      <c r="AV386" s="189"/>
      <c r="AW386" s="189"/>
      <c r="AX386" s="189"/>
      <c r="AY386" s="189"/>
      <c r="AZ386" s="189"/>
      <c r="BA386" s="189"/>
      <c r="BB386" s="189"/>
      <c r="BC386" s="189"/>
      <c r="BD386" s="189"/>
      <c r="BE386" s="189"/>
      <c r="BF386" s="189"/>
      <c r="BG386" s="189"/>
      <c r="BH386" s="189"/>
      <c r="BI386" s="189"/>
      <c r="BJ386" s="189"/>
      <c r="BK386" s="189"/>
      <c r="BL386" s="189"/>
      <c r="BM386" s="189"/>
      <c r="BN386" s="1521"/>
    </row>
    <row r="387" spans="1:66" hidden="1" x14ac:dyDescent="0.15">
      <c r="A387" s="1123"/>
      <c r="C387" s="1529"/>
      <c r="D387" s="274"/>
      <c r="E387" s="1675"/>
      <c r="F387" s="1604"/>
      <c r="G387" s="189">
        <f t="shared" ref="G387:BN387" si="228">G288+G321</f>
        <v>1480380404.7673175</v>
      </c>
      <c r="H387" s="189">
        <f t="shared" si="228"/>
        <v>965696082.38651764</v>
      </c>
      <c r="I387" s="189">
        <f t="shared" si="228"/>
        <v>713767635.391487</v>
      </c>
      <c r="J387" s="189">
        <f t="shared" si="228"/>
        <v>553948624.48187816</v>
      </c>
      <c r="K387" s="189">
        <f t="shared" si="228"/>
        <v>439784805.7735365</v>
      </c>
      <c r="L387" s="189">
        <f t="shared" si="228"/>
        <v>352405866.88585329</v>
      </c>
      <c r="M387" s="189">
        <f t="shared" si="228"/>
        <v>282425686.94968224</v>
      </c>
      <c r="N387" s="189">
        <f t="shared" si="228"/>
        <v>224550658.15816626</v>
      </c>
      <c r="O387" s="189">
        <f t="shared" si="228"/>
        <v>175525971.41539001</v>
      </c>
      <c r="P387" s="189">
        <f t="shared" si="228"/>
        <v>133219603.19149272</v>
      </c>
      <c r="Q387" s="189">
        <f t="shared" si="228"/>
        <v>96165584.250517204</v>
      </c>
      <c r="R387" s="189">
        <f t="shared" si="228"/>
        <v>63316452.081346184</v>
      </c>
      <c r="S387" s="189">
        <f t="shared" si="228"/>
        <v>33900060.491694927</v>
      </c>
      <c r="T387" s="189">
        <f t="shared" si="228"/>
        <v>7332308.1324097216</v>
      </c>
      <c r="U387" s="189">
        <f t="shared" si="228"/>
        <v>-16838387.757120609</v>
      </c>
      <c r="V387" s="189">
        <f t="shared" si="228"/>
        <v>-38967714.900803238</v>
      </c>
      <c r="W387" s="189">
        <f t="shared" si="228"/>
        <v>-59340372.867635876</v>
      </c>
      <c r="X387" s="189">
        <f t="shared" si="228"/>
        <v>-78187464.295024395</v>
      </c>
      <c r="Y387" s="189">
        <f t="shared" si="228"/>
        <v>-95698920.297960281</v>
      </c>
      <c r="Z387" s="189">
        <f t="shared" si="228"/>
        <v>-112032558.87414217</v>
      </c>
      <c r="AA387" s="189">
        <f t="shared" si="228"/>
        <v>-127320807.74931988</v>
      </c>
      <c r="AB387" s="189">
        <f t="shared" si="228"/>
        <v>-141675774.02692252</v>
      </c>
      <c r="AC387" s="189">
        <f t="shared" si="228"/>
        <v>-155193122.28484252</v>
      </c>
      <c r="AD387" s="189">
        <f t="shared" si="228"/>
        <v>-167955079.76225963</v>
      </c>
      <c r="AE387" s="189">
        <f t="shared" si="228"/>
        <v>-180032792.58626971</v>
      </c>
      <c r="AF387" s="189">
        <f t="shared" si="228"/>
        <v>-191488193.03398073</v>
      </c>
      <c r="AG387" s="189">
        <f t="shared" si="228"/>
        <v>-202375493.85192156</v>
      </c>
      <c r="AH387" s="189">
        <f t="shared" si="228"/>
        <v>-212742394.92140877</v>
      </c>
      <c r="AI387" s="189">
        <f t="shared" si="228"/>
        <v>-222631065.75565064</v>
      </c>
      <c r="AJ387" s="189">
        <f t="shared" si="228"/>
        <v>-232078951.6330328</v>
      </c>
      <c r="AK387" s="189">
        <f t="shared" si="228"/>
        <v>-241119439.74865803</v>
      </c>
      <c r="AL387" s="189">
        <f t="shared" si="228"/>
        <v>-249782413.34797895</v>
      </c>
      <c r="AM387" s="189">
        <f t="shared" si="228"/>
        <v>-258094715.53431877</v>
      </c>
      <c r="AN387" s="189">
        <f t="shared" si="228"/>
        <v>-266080539.72144523</v>
      </c>
      <c r="AO387" s="189">
        <f t="shared" si="228"/>
        <v>-273761760.11575824</v>
      </c>
      <c r="AP387" s="189">
        <f t="shared" si="228"/>
        <v>-281158212.86335582</v>
      </c>
      <c r="AQ387" s="189">
        <f t="shared" si="228"/>
        <v>-288287936.37236053</v>
      </c>
      <c r="AR387" s="189">
        <f t="shared" si="228"/>
        <v>-295167377.66570455</v>
      </c>
      <c r="AS387" s="189">
        <f t="shared" si="228"/>
        <v>-301811570.32083434</v>
      </c>
      <c r="AT387" s="189">
        <f t="shared" si="228"/>
        <v>-308234288.52665013</v>
      </c>
      <c r="AU387" s="189">
        <f t="shared" si="228"/>
        <v>-314448180.9719674</v>
      </c>
      <c r="AV387" s="189">
        <f t="shared" si="228"/>
        <v>-320464887.62679261</v>
      </c>
      <c r="AW387" s="189">
        <f t="shared" si="228"/>
        <v>-326295141.95215511</v>
      </c>
      <c r="AX387" s="189">
        <f t="shared" si="228"/>
        <v>-331948860.64887446</v>
      </c>
      <c r="AY387" s="189">
        <f t="shared" si="228"/>
        <v>-337435222.70956594</v>
      </c>
      <c r="AZ387" s="189">
        <f t="shared" si="228"/>
        <v>-342762739.25521058</v>
      </c>
      <c r="BA387" s="189">
        <f t="shared" si="228"/>
        <v>-347939315.40510815</v>
      </c>
      <c r="BB387" s="189">
        <f t="shared" si="228"/>
        <v>-352972305.23714399</v>
      </c>
      <c r="BC387" s="189">
        <f t="shared" si="228"/>
        <v>-357868560.73622638</v>
      </c>
      <c r="BD387" s="189">
        <f t="shared" si="228"/>
        <v>-362634475.49635202</v>
      </c>
      <c r="BE387" s="189">
        <f t="shared" si="228"/>
        <v>-367276023.83109808</v>
      </c>
      <c r="BF387" s="189">
        <f t="shared" si="228"/>
        <v>-371798795.8545208</v>
      </c>
      <c r="BG387" s="189">
        <f t="shared" si="228"/>
        <v>-376208029.01629353</v>
      </c>
      <c r="BH387" s="189">
        <f t="shared" si="228"/>
        <v>-380508636.50887346</v>
      </c>
      <c r="BI387" s="189">
        <f t="shared" si="228"/>
        <v>-384705232.90853256</v>
      </c>
      <c r="BJ387" s="189">
        <f t="shared" si="228"/>
        <v>-388802157.36446351</v>
      </c>
      <c r="BK387" s="189">
        <f t="shared" si="228"/>
        <v>-392803494.60957879</v>
      </c>
      <c r="BL387" s="189">
        <f t="shared" si="228"/>
        <v>-396713094.03185683</v>
      </c>
      <c r="BM387" s="189">
        <f t="shared" si="228"/>
        <v>-400534587.01528281</v>
      </c>
      <c r="BN387" s="1521">
        <f t="shared" si="228"/>
        <v>-404271402.73376274</v>
      </c>
    </row>
    <row r="388" spans="1:66" hidden="1" x14ac:dyDescent="0.15">
      <c r="A388" s="1123"/>
      <c r="C388" s="1529"/>
      <c r="D388" s="274"/>
      <c r="E388" s="1675"/>
      <c r="F388" s="1604"/>
      <c r="G388" s="189">
        <f t="shared" ref="G388:BN388" si="229">G289+G322</f>
        <v>1480380404.7673175</v>
      </c>
      <c r="H388" s="189">
        <f t="shared" si="229"/>
        <v>1094367162.9817176</v>
      </c>
      <c r="I388" s="189">
        <f t="shared" si="229"/>
        <v>895994537.78406322</v>
      </c>
      <c r="J388" s="189">
        <f t="shared" si="229"/>
        <v>766255907.46395767</v>
      </c>
      <c r="K388" s="189">
        <f t="shared" si="229"/>
        <v>671479521.34139585</v>
      </c>
      <c r="L388" s="189">
        <f t="shared" si="229"/>
        <v>597639176.04595137</v>
      </c>
      <c r="M388" s="189">
        <f t="shared" si="229"/>
        <v>537624047.55961692</v>
      </c>
      <c r="N388" s="189">
        <f t="shared" si="229"/>
        <v>487361340.27386141</v>
      </c>
      <c r="O388" s="189">
        <f t="shared" si="229"/>
        <v>444314030.83588648</v>
      </c>
      <c r="P388" s="189">
        <f t="shared" si="229"/>
        <v>406801412.06968421</v>
      </c>
      <c r="Q388" s="189">
        <f t="shared" si="229"/>
        <v>373656266.21359462</v>
      </c>
      <c r="R388" s="189">
        <f t="shared" si="229"/>
        <v>344037118.56855601</v>
      </c>
      <c r="S388" s="189">
        <f t="shared" si="229"/>
        <v>317318633.93020296</v>
      </c>
      <c r="T388" s="189">
        <f t="shared" si="229"/>
        <v>293024259.35517198</v>
      </c>
      <c r="U388" s="189">
        <f t="shared" si="229"/>
        <v>270783043.56577808</v>
      </c>
      <c r="V388" s="189">
        <f t="shared" si="229"/>
        <v>250300958.16227993</v>
      </c>
      <c r="W388" s="189">
        <f t="shared" si="229"/>
        <v>231341268.40100685</v>
      </c>
      <c r="X388" s="189">
        <f t="shared" si="229"/>
        <v>213710745.14000115</v>
      </c>
      <c r="Y388" s="189">
        <f t="shared" si="229"/>
        <v>197249758.70407644</v>
      </c>
      <c r="Z388" s="189">
        <f t="shared" si="229"/>
        <v>181825019.18872914</v>
      </c>
      <c r="AA388" s="189">
        <f t="shared" si="229"/>
        <v>167324161.90655613</v>
      </c>
      <c r="AB388" s="189">
        <f t="shared" si="229"/>
        <v>153651645.21105322</v>
      </c>
      <c r="AC388" s="189">
        <f t="shared" si="229"/>
        <v>140725598.55695662</v>
      </c>
      <c r="AD388" s="189">
        <f t="shared" si="229"/>
        <v>128475369.71277028</v>
      </c>
      <c r="AE388" s="189">
        <f t="shared" si="229"/>
        <v>116839593.90516281</v>
      </c>
      <c r="AF388" s="189">
        <f t="shared" si="229"/>
        <v>105764657.77016991</v>
      </c>
      <c r="AG388" s="189">
        <f t="shared" si="229"/>
        <v>95203465.568215191</v>
      </c>
      <c r="AH388" s="189">
        <f t="shared" si="229"/>
        <v>85114439.381393909</v>
      </c>
      <c r="AI388" s="189">
        <f t="shared" si="229"/>
        <v>75460702.285914123</v>
      </c>
      <c r="AJ388" s="189">
        <f t="shared" si="229"/>
        <v>66209405.960409164</v>
      </c>
      <c r="AK388" s="189">
        <f t="shared" si="229"/>
        <v>57331173.303010136</v>
      </c>
      <c r="AL388" s="189">
        <f t="shared" si="229"/>
        <v>48799633.367435604</v>
      </c>
      <c r="AM388" s="189">
        <f t="shared" si="229"/>
        <v>40591030.963707298</v>
      </c>
      <c r="AN388" s="189">
        <f t="shared" si="229"/>
        <v>32683897.070353508</v>
      </c>
      <c r="AO388" s="189">
        <f t="shared" si="229"/>
        <v>25058769.101467937</v>
      </c>
      <c r="AP388" s="189">
        <f t="shared" si="229"/>
        <v>17697952.298498631</v>
      </c>
      <c r="AQ388" s="189">
        <f t="shared" si="229"/>
        <v>10585315.24221769</v>
      </c>
      <c r="AR388" s="189">
        <f t="shared" si="229"/>
        <v>3706113.8279628754</v>
      </c>
      <c r="AS388" s="189">
        <f t="shared" si="229"/>
        <v>-2953160.8925814629</v>
      </c>
      <c r="AT388" s="189">
        <f t="shared" si="229"/>
        <v>-9404914.7600825727</v>
      </c>
      <c r="AU388" s="189">
        <f t="shared" si="229"/>
        <v>-15660565.534352154</v>
      </c>
      <c r="AV388" s="189">
        <f t="shared" si="229"/>
        <v>-21730643.449929714</v>
      </c>
      <c r="AW388" s="189">
        <f t="shared" si="229"/>
        <v>-27624879.418031842</v>
      </c>
      <c r="AX388" s="189">
        <f t="shared" si="229"/>
        <v>-33352282.641107231</v>
      </c>
      <c r="AY388" s="189">
        <f t="shared" si="229"/>
        <v>-38921209.119761318</v>
      </c>
      <c r="AZ388" s="189">
        <f t="shared" si="229"/>
        <v>-44339422.297089249</v>
      </c>
      <c r="BA388" s="189">
        <f t="shared" si="229"/>
        <v>-49614146.892168522</v>
      </c>
      <c r="BB388" s="189">
        <f t="shared" si="229"/>
        <v>-54752116.814647526</v>
      </c>
      <c r="BC388" s="189">
        <f t="shared" si="229"/>
        <v>-59759617.919601768</v>
      </c>
      <c r="BD388" s="189">
        <f t="shared" si="229"/>
        <v>-64642526.251113907</v>
      </c>
      <c r="BE388" s="189">
        <f t="shared" si="229"/>
        <v>-69406342.330332771</v>
      </c>
      <c r="BF388" s="189">
        <f t="shared" si="229"/>
        <v>-74056221.965857983</v>
      </c>
      <c r="BG388" s="189">
        <f t="shared" si="229"/>
        <v>-78597003.998584449</v>
      </c>
      <c r="BH388" s="189">
        <f t="shared" si="229"/>
        <v>-83033235.337519467</v>
      </c>
      <c r="BI388" s="189">
        <f t="shared" si="229"/>
        <v>-87369193.595850945</v>
      </c>
      <c r="BJ388" s="189">
        <f t="shared" si="229"/>
        <v>-91608907.596317619</v>
      </c>
      <c r="BK388" s="189">
        <f t="shared" si="229"/>
        <v>-95756175.980535686</v>
      </c>
      <c r="BL388" s="189">
        <f t="shared" si="229"/>
        <v>-99814584.127475247</v>
      </c>
      <c r="BM388" s="189">
        <f t="shared" si="229"/>
        <v>-103787519.56095093</v>
      </c>
      <c r="BN388" s="1521">
        <f t="shared" si="229"/>
        <v>-107678186.00415468</v>
      </c>
    </row>
    <row r="389" spans="1:66" hidden="1" x14ac:dyDescent="0.15">
      <c r="A389" s="1123"/>
      <c r="C389" s="1529"/>
      <c r="D389" s="274"/>
      <c r="E389" s="1675"/>
      <c r="F389" s="1604"/>
      <c r="G389" s="189">
        <f t="shared" ref="G389:BN389" si="230">G290+G323</f>
        <v>1480380404.7673175</v>
      </c>
      <c r="H389" s="189">
        <f t="shared" si="230"/>
        <v>1223038243.5769179</v>
      </c>
      <c r="I389" s="189">
        <f t="shared" si="230"/>
        <v>1084603566.1620383</v>
      </c>
      <c r="J389" s="189">
        <f t="shared" si="230"/>
        <v>991430298.50555789</v>
      </c>
      <c r="K389" s="189">
        <f t="shared" si="230"/>
        <v>921913744.26948118</v>
      </c>
      <c r="L389" s="189">
        <f t="shared" si="230"/>
        <v>866839088.83216655</v>
      </c>
      <c r="M389" s="189">
        <f t="shared" si="230"/>
        <v>821450226.96238852</v>
      </c>
      <c r="N389" s="189">
        <f t="shared" si="230"/>
        <v>782983147.94133389</v>
      </c>
      <c r="O389" s="189">
        <f t="shared" si="230"/>
        <v>749694836.09047782</v>
      </c>
      <c r="P389" s="189">
        <f t="shared" si="230"/>
        <v>720418249.12886512</v>
      </c>
      <c r="Q389" s="189">
        <f t="shared" si="230"/>
        <v>694335254.27662325</v>
      </c>
      <c r="R389" s="189">
        <f t="shared" si="230"/>
        <v>670851059.23528183</v>
      </c>
      <c r="S389" s="189">
        <f t="shared" si="230"/>
        <v>649520268.31549752</v>
      </c>
      <c r="T389" s="189">
        <f t="shared" si="230"/>
        <v>630001083.55248177</v>
      </c>
      <c r="U389" s="189">
        <f t="shared" si="230"/>
        <v>612025734.89290702</v>
      </c>
      <c r="V389" s="189">
        <f t="shared" si="230"/>
        <v>595380712.4335326</v>
      </c>
      <c r="W389" s="189">
        <f t="shared" si="230"/>
        <v>579893154.38609493</v>
      </c>
      <c r="X389" s="189">
        <f t="shared" si="230"/>
        <v>565421231.76776206</v>
      </c>
      <c r="Y389" s="189">
        <f t="shared" si="230"/>
        <v>551847203.81835186</v>
      </c>
      <c r="Z389" s="189">
        <f t="shared" si="230"/>
        <v>539072303.50230992</v>
      </c>
      <c r="AA389" s="189">
        <f t="shared" si="230"/>
        <v>527012905.14165193</v>
      </c>
      <c r="AB389" s="189">
        <f t="shared" si="230"/>
        <v>515597608.13529283</v>
      </c>
      <c r="AC389" s="189">
        <f t="shared" si="230"/>
        <v>504764986.83987474</v>
      </c>
      <c r="AD389" s="189">
        <f t="shared" si="230"/>
        <v>494461832.59808522</v>
      </c>
      <c r="AE389" s="189">
        <f t="shared" si="230"/>
        <v>484641764.59848768</v>
      </c>
      <c r="AF389" s="189">
        <f t="shared" si="230"/>
        <v>475264120.77027971</v>
      </c>
      <c r="AG389" s="189">
        <f t="shared" si="230"/>
        <v>466293063.83565855</v>
      </c>
      <c r="AH389" s="189">
        <f t="shared" si="230"/>
        <v>457696854.48356551</v>
      </c>
      <c r="AI389" s="189">
        <f t="shared" si="230"/>
        <v>449447255.66085702</v>
      </c>
      <c r="AJ389" s="189">
        <f t="shared" si="230"/>
        <v>441519040.68994826</v>
      </c>
      <c r="AK389" s="189">
        <f t="shared" si="230"/>
        <v>433889584.31001139</v>
      </c>
      <c r="AL389" s="189">
        <f t="shared" si="230"/>
        <v>426538520.47651118</v>
      </c>
      <c r="AM389" s="189">
        <f t="shared" si="230"/>
        <v>419447454.30502748</v>
      </c>
      <c r="AN389" s="189">
        <f t="shared" si="230"/>
        <v>412599718.23381728</v>
      </c>
      <c r="AO389" s="189">
        <f t="shared" si="230"/>
        <v>405980164.53372687</v>
      </c>
      <c r="AP389" s="189">
        <f t="shared" si="230"/>
        <v>399574987.87731761</v>
      </c>
      <c r="AQ389" s="189">
        <f t="shared" si="230"/>
        <v>393371572.9092164</v>
      </c>
      <c r="AR389" s="189">
        <f t="shared" si="230"/>
        <v>387358362.72284871</v>
      </c>
      <c r="AS389" s="189">
        <f t="shared" si="230"/>
        <v>381524744.90821916</v>
      </c>
      <c r="AT389" s="189">
        <f t="shared" si="230"/>
        <v>375860952.43841094</v>
      </c>
      <c r="AU389" s="189">
        <f t="shared" si="230"/>
        <v>370357977.1442396</v>
      </c>
      <c r="AV389" s="189">
        <f t="shared" si="230"/>
        <v>365007493.91381818</v>
      </c>
      <c r="AW389" s="189">
        <f t="shared" si="230"/>
        <v>359801794.06686324</v>
      </c>
      <c r="AX389" s="189">
        <f t="shared" si="230"/>
        <v>354733726.60809535</v>
      </c>
      <c r="AY389" s="189">
        <f t="shared" si="230"/>
        <v>349796646.27203512</v>
      </c>
      <c r="AZ389" s="189">
        <f t="shared" si="230"/>
        <v>344984367.44221896</v>
      </c>
      <c r="BA389" s="189">
        <f t="shared" si="230"/>
        <v>340291123.16872901</v>
      </c>
      <c r="BB389" s="189">
        <f t="shared" si="230"/>
        <v>335711528.6246087</v>
      </c>
      <c r="BC389" s="189">
        <f t="shared" si="230"/>
        <v>331240548.43887788</v>
      </c>
      <c r="BD389" s="189">
        <f t="shared" si="230"/>
        <v>326873467.42497092</v>
      </c>
      <c r="BE389" s="189">
        <f t="shared" si="230"/>
        <v>322605864.29150754</v>
      </c>
      <c r="BF389" s="189">
        <f t="shared" si="230"/>
        <v>318433587.97958356</v>
      </c>
      <c r="BG389" s="189">
        <f t="shared" si="230"/>
        <v>314352736.31919241</v>
      </c>
      <c r="BH389" s="189">
        <f t="shared" si="230"/>
        <v>310359636.73842478</v>
      </c>
      <c r="BI389" s="189">
        <f t="shared" si="230"/>
        <v>306450828.79400808</v>
      </c>
      <c r="BJ389" s="189">
        <f t="shared" si="230"/>
        <v>302623048.32154036</v>
      </c>
      <c r="BK389" s="189">
        <f t="shared" si="230"/>
        <v>298873213.02926302</v>
      </c>
      <c r="BL389" s="189">
        <f t="shared" si="230"/>
        <v>295198409.38110352</v>
      </c>
      <c r="BM389" s="189">
        <f t="shared" si="230"/>
        <v>291595880.63356352</v>
      </c>
      <c r="BN389" s="1521">
        <f t="shared" si="230"/>
        <v>288063015.90728503</v>
      </c>
    </row>
    <row r="390" spans="1:66" hidden="1" x14ac:dyDescent="0.15">
      <c r="A390" s="1123"/>
      <c r="C390" s="1529"/>
      <c r="D390" s="274"/>
      <c r="E390" s="1675"/>
      <c r="F390" s="1604"/>
      <c r="G390" s="189"/>
      <c r="H390" s="189"/>
      <c r="I390" s="189"/>
      <c r="J390" s="189"/>
      <c r="K390" s="189"/>
      <c r="L390" s="189"/>
      <c r="M390" s="189"/>
      <c r="N390" s="189"/>
      <c r="O390" s="189"/>
      <c r="P390" s="189"/>
      <c r="Q390" s="189"/>
      <c r="R390" s="189"/>
      <c r="S390" s="189"/>
      <c r="T390" s="189"/>
      <c r="U390" s="189"/>
      <c r="V390" s="189"/>
      <c r="W390" s="189"/>
      <c r="X390" s="189"/>
      <c r="Y390" s="189"/>
      <c r="Z390" s="189"/>
      <c r="AA390" s="189"/>
      <c r="AB390" s="189"/>
      <c r="AC390" s="189"/>
      <c r="AD390" s="189"/>
      <c r="AE390" s="189"/>
      <c r="AF390" s="189"/>
      <c r="AG390" s="189"/>
      <c r="AH390" s="189"/>
      <c r="AI390" s="189"/>
      <c r="AJ390" s="189"/>
      <c r="AK390" s="189"/>
      <c r="AL390" s="189"/>
      <c r="AM390" s="189"/>
      <c r="AN390" s="189"/>
      <c r="AO390" s="189"/>
      <c r="AP390" s="189"/>
      <c r="AQ390" s="189"/>
      <c r="AR390" s="189"/>
      <c r="AS390" s="189"/>
      <c r="AT390" s="189"/>
      <c r="AU390" s="189"/>
      <c r="AV390" s="189"/>
      <c r="AW390" s="189"/>
      <c r="AX390" s="189"/>
      <c r="AY390" s="189"/>
      <c r="AZ390" s="189"/>
      <c r="BA390" s="189"/>
      <c r="BB390" s="189"/>
      <c r="BC390" s="189"/>
      <c r="BD390" s="189"/>
      <c r="BE390" s="189"/>
      <c r="BF390" s="189"/>
      <c r="BG390" s="189"/>
      <c r="BH390" s="189"/>
      <c r="BI390" s="189"/>
      <c r="BJ390" s="189"/>
      <c r="BK390" s="189"/>
      <c r="BL390" s="189"/>
      <c r="BM390" s="189"/>
      <c r="BN390" s="1521"/>
    </row>
    <row r="391" spans="1:66" hidden="1" x14ac:dyDescent="0.15">
      <c r="A391" s="1123"/>
      <c r="C391" s="1529"/>
      <c r="D391" s="274"/>
      <c r="E391" s="1675"/>
      <c r="F391" s="1604"/>
      <c r="G391" s="189">
        <f t="shared" ref="G391:BN391" si="231">G292+G325</f>
        <v>-159146534.18927205</v>
      </c>
      <c r="H391" s="189">
        <f t="shared" si="231"/>
        <v>-323669556.89903194</v>
      </c>
      <c r="I391" s="189">
        <f t="shared" si="231"/>
        <v>-404200530.55385393</v>
      </c>
      <c r="J391" s="189">
        <f t="shared" si="231"/>
        <v>-455287975.06683993</v>
      </c>
      <c r="K391" s="189">
        <f t="shared" si="231"/>
        <v>-491781366.6881389</v>
      </c>
      <c r="L391" s="189">
        <f t="shared" si="231"/>
        <v>-519712753.99069744</v>
      </c>
      <c r="M391" s="189">
        <f t="shared" si="231"/>
        <v>-542082486.72243071</v>
      </c>
      <c r="N391" s="189">
        <f t="shared" si="231"/>
        <v>-560582709.60108638</v>
      </c>
      <c r="O391" s="189">
        <f t="shared" si="231"/>
        <v>-576253848.78211057</v>
      </c>
      <c r="P391" s="189">
        <f t="shared" si="231"/>
        <v>-589777422.89812553</v>
      </c>
      <c r="Q391" s="189">
        <f t="shared" si="231"/>
        <v>-601622040.91857409</v>
      </c>
      <c r="R391" s="189">
        <f t="shared" si="231"/>
        <v>-612122532.74017239</v>
      </c>
      <c r="S391" s="189">
        <f t="shared" si="231"/>
        <v>-621525721.16284716</v>
      </c>
      <c r="T391" s="189">
        <f t="shared" si="231"/>
        <v>-630018318.92555892</v>
      </c>
      <c r="U391" s="189">
        <f t="shared" si="231"/>
        <v>-637744678.12443447</v>
      </c>
      <c r="V391" s="189">
        <f t="shared" si="231"/>
        <v>-644818497.22848332</v>
      </c>
      <c r="W391" s="189">
        <f t="shared" si="231"/>
        <v>-651330782.76659918</v>
      </c>
      <c r="X391" s="189">
        <f t="shared" si="231"/>
        <v>-657355408.57330287</v>
      </c>
      <c r="Y391" s="189">
        <f t="shared" si="231"/>
        <v>-662953087.67167723</v>
      </c>
      <c r="Z391" s="189">
        <f t="shared" si="231"/>
        <v>-668174267.86611485</v>
      </c>
      <c r="AA391" s="189">
        <f t="shared" si="231"/>
        <v>-673061280.75441945</v>
      </c>
      <c r="AB391" s="189">
        <f t="shared" si="231"/>
        <v>-677649962.28247368</v>
      </c>
      <c r="AC391" s="189">
        <f t="shared" si="231"/>
        <v>-681970892.40936434</v>
      </c>
      <c r="AD391" s="189">
        <f t="shared" si="231"/>
        <v>-686050355.73975241</v>
      </c>
      <c r="AE391" s="189">
        <f t="shared" si="231"/>
        <v>-689911094.71084619</v>
      </c>
      <c r="AF391" s="189">
        <f t="shared" si="231"/>
        <v>-693572906.47789228</v>
      </c>
      <c r="AG391" s="189">
        <f t="shared" si="231"/>
        <v>-697053120.58550751</v>
      </c>
      <c r="AH391" s="189">
        <f t="shared" si="231"/>
        <v>-700366984.68806159</v>
      </c>
      <c r="AI391" s="189">
        <f t="shared" si="231"/>
        <v>-703527978.61285341</v>
      </c>
      <c r="AJ391" s="189">
        <f t="shared" si="231"/>
        <v>-706548072.04716194</v>
      </c>
      <c r="AK391" s="189">
        <f t="shared" si="231"/>
        <v>-709437937.47899425</v>
      </c>
      <c r="AL391" s="189">
        <f t="shared" si="231"/>
        <v>-712207127.33040106</v>
      </c>
      <c r="AM391" s="189">
        <f t="shared" si="231"/>
        <v>-714864222.21731663</v>
      </c>
      <c r="AN391" s="189">
        <f t="shared" si="231"/>
        <v>-717416955.76089382</v>
      </c>
      <c r="AO391" s="189">
        <f t="shared" si="231"/>
        <v>-719872320.22881949</v>
      </c>
      <c r="AP391" s="189">
        <f t="shared" si="231"/>
        <v>-722236656.40625668</v>
      </c>
      <c r="AQ391" s="189">
        <f t="shared" si="231"/>
        <v>-724515730.41682732</v>
      </c>
      <c r="AR391" s="189">
        <f t="shared" si="231"/>
        <v>-726714799.68495619</v>
      </c>
      <c r="AS391" s="189">
        <f t="shared" si="231"/>
        <v>-728838669.81574118</v>
      </c>
      <c r="AT391" s="189">
        <f t="shared" si="231"/>
        <v>-730891743.8405062</v>
      </c>
      <c r="AU391" s="189">
        <f t="shared" si="231"/>
        <v>-732878065.01533413</v>
      </c>
      <c r="AV391" s="189">
        <f t="shared" si="231"/>
        <v>-734801354.15115011</v>
      </c>
      <c r="AW391" s="189">
        <f t="shared" si="231"/>
        <v>-736665042.28592408</v>
      </c>
      <c r="AX391" s="189">
        <f t="shared" si="231"/>
        <v>-738472299.37359333</v>
      </c>
      <c r="AY391" s="189">
        <f t="shared" si="231"/>
        <v>-740226059.55367756</v>
      </c>
      <c r="AZ391" s="189">
        <f t="shared" si="231"/>
        <v>-741929043.47510588</v>
      </c>
      <c r="BA391" s="189">
        <f t="shared" si="231"/>
        <v>-743583778.07344925</v>
      </c>
      <c r="BB391" s="189">
        <f t="shared" si="231"/>
        <v>-745192614.13941634</v>
      </c>
      <c r="BC391" s="189">
        <f t="shared" si="231"/>
        <v>-746757741.96561873</v>
      </c>
      <c r="BD391" s="189">
        <f t="shared" si="231"/>
        <v>-748281205.31629133</v>
      </c>
      <c r="BE391" s="189">
        <f t="shared" si="231"/>
        <v>-749764913.92927849</v>
      </c>
      <c r="BF391" s="189">
        <f t="shared" si="231"/>
        <v>-751210654.72992814</v>
      </c>
      <c r="BG391" s="189">
        <f t="shared" si="231"/>
        <v>-752620101.91155469</v>
      </c>
      <c r="BH391" s="189">
        <f t="shared" si="231"/>
        <v>-753994826.01602042</v>
      </c>
      <c r="BI391" s="189">
        <f t="shared" si="231"/>
        <v>-755336302.13009942</v>
      </c>
      <c r="BJ391" s="189">
        <f t="shared" si="231"/>
        <v>-756645917.29806376</v>
      </c>
      <c r="BK391" s="189">
        <f t="shared" si="231"/>
        <v>-757924977.23795521</v>
      </c>
      <c r="BL391" s="189">
        <f t="shared" si="231"/>
        <v>-759174712.43789721</v>
      </c>
      <c r="BM391" s="189">
        <f t="shared" si="231"/>
        <v>-760396283.69926584</v>
      </c>
      <c r="BN391" s="1521">
        <f t="shared" si="231"/>
        <v>-761590787.1853441</v>
      </c>
    </row>
    <row r="392" spans="1:66" hidden="1" x14ac:dyDescent="0.15">
      <c r="A392" s="1123"/>
      <c r="C392" s="1529"/>
      <c r="D392" s="274"/>
      <c r="E392" s="1675"/>
      <c r="F392" s="1604"/>
      <c r="G392" s="189">
        <f t="shared" ref="G392:BN392" si="232">G293+G326</f>
        <v>-159146534.18927211</v>
      </c>
      <c r="H392" s="189">
        <f t="shared" si="232"/>
        <v>-282538801.22159201</v>
      </c>
      <c r="I392" s="189">
        <f t="shared" si="232"/>
        <v>-345950221.58391911</v>
      </c>
      <c r="J392" s="189">
        <f t="shared" si="232"/>
        <v>-387422228.19906408</v>
      </c>
      <c r="K392" s="189">
        <f t="shared" si="232"/>
        <v>-417718269.57499415</v>
      </c>
      <c r="L392" s="189">
        <f t="shared" si="232"/>
        <v>-441321935.50704211</v>
      </c>
      <c r="M392" s="189">
        <f t="shared" si="232"/>
        <v>-460506258.63002437</v>
      </c>
      <c r="N392" s="189">
        <f t="shared" si="232"/>
        <v>-476573141.1299153</v>
      </c>
      <c r="O392" s="189">
        <f t="shared" si="232"/>
        <v>-490333563.12119979</v>
      </c>
      <c r="P392" s="189">
        <f t="shared" si="232"/>
        <v>-502324776.29945582</v>
      </c>
      <c r="Q392" s="189">
        <f t="shared" si="232"/>
        <v>-512919891.29960752</v>
      </c>
      <c r="R392" s="189">
        <f t="shared" si="232"/>
        <v>-522387892.34169674</v>
      </c>
      <c r="S392" s="189">
        <f t="shared" si="232"/>
        <v>-530928672.90130711</v>
      </c>
      <c r="T392" s="189">
        <f t="shared" si="232"/>
        <v>-538694566.99623144</v>
      </c>
      <c r="U392" s="189">
        <f t="shared" si="232"/>
        <v>-545804152.21437967</v>
      </c>
      <c r="V392" s="189">
        <f t="shared" si="232"/>
        <v>-552351417.12113881</v>
      </c>
      <c r="W392" s="189">
        <f t="shared" si="232"/>
        <v>-558412035.89952874</v>
      </c>
      <c r="X392" s="189">
        <f t="shared" si="232"/>
        <v>-564047775.8137306</v>
      </c>
      <c r="Y392" s="189">
        <f t="shared" si="232"/>
        <v>-569309663.78555596</v>
      </c>
      <c r="Z392" s="189">
        <f t="shared" si="232"/>
        <v>-574240307.0152483</v>
      </c>
      <c r="AA392" s="189">
        <f t="shared" si="232"/>
        <v>-578875623.78749847</v>
      </c>
      <c r="AB392" s="189">
        <f t="shared" si="232"/>
        <v>-583246154.76537716</v>
      </c>
      <c r="AC392" s="189">
        <f t="shared" si="232"/>
        <v>-587378070.5334388</v>
      </c>
      <c r="AD392" s="189">
        <f t="shared" si="232"/>
        <v>-591293955.65115297</v>
      </c>
      <c r="AE392" s="189">
        <f t="shared" si="232"/>
        <v>-595013425.86657631</v>
      </c>
      <c r="AF392" s="189">
        <f t="shared" si="232"/>
        <v>-598553619.12682188</v>
      </c>
      <c r="AG392" s="189">
        <f t="shared" si="232"/>
        <v>-601929589.9674468</v>
      </c>
      <c r="AH392" s="189">
        <f t="shared" si="232"/>
        <v>-605154629.10750759</v>
      </c>
      <c r="AI392" s="189">
        <f t="shared" si="232"/>
        <v>-608240524.55512249</v>
      </c>
      <c r="AJ392" s="189">
        <f t="shared" si="232"/>
        <v>-611197776.54293346</v>
      </c>
      <c r="AK392" s="189">
        <f t="shared" si="232"/>
        <v>-614035775.70008492</v>
      </c>
      <c r="AL392" s="189">
        <f t="shared" si="232"/>
        <v>-616762951.71367896</v>
      </c>
      <c r="AM392" s="189">
        <f t="shared" si="232"/>
        <v>-619386898.12307584</v>
      </c>
      <c r="AN392" s="189">
        <f t="shared" si="232"/>
        <v>-621914477.67531025</v>
      </c>
      <c r="AO392" s="189">
        <f t="shared" si="232"/>
        <v>-624351911.74399674</v>
      </c>
      <c r="AP392" s="189">
        <f t="shared" si="232"/>
        <v>-626704856.60238183</v>
      </c>
      <c r="AQ392" s="189">
        <f t="shared" si="232"/>
        <v>-628978468.78960323</v>
      </c>
      <c r="AR392" s="189">
        <f t="shared" si="232"/>
        <v>-631177461.37843335</v>
      </c>
      <c r="AS392" s="189">
        <f t="shared" si="232"/>
        <v>-633306152.61388934</v>
      </c>
      <c r="AT392" s="189">
        <f t="shared" si="232"/>
        <v>-635368508.12367189</v>
      </c>
      <c r="AU392" s="189">
        <f t="shared" si="232"/>
        <v>-637368177.68741274</v>
      </c>
      <c r="AV392" s="189">
        <f t="shared" si="232"/>
        <v>-639308527.38008451</v>
      </c>
      <c r="AW392" s="189">
        <f t="shared" si="232"/>
        <v>-641192667.76646936</v>
      </c>
      <c r="AX392" s="189">
        <f t="shared" si="232"/>
        <v>-643023478.71128142</v>
      </c>
      <c r="AY392" s="189">
        <f t="shared" si="232"/>
        <v>-644803631.27796233</v>
      </c>
      <c r="AZ392" s="189">
        <f t="shared" si="232"/>
        <v>-646535607.11413383</v>
      </c>
      <c r="BA392" s="189">
        <f t="shared" si="232"/>
        <v>-648221715.65991127</v>
      </c>
      <c r="BB392" s="189">
        <f t="shared" si="232"/>
        <v>-649864109.46419096</v>
      </c>
      <c r="BC392" s="189">
        <f t="shared" si="232"/>
        <v>-651464797.85158646</v>
      </c>
      <c r="BD392" s="189">
        <f t="shared" si="232"/>
        <v>-653025659.14730072</v>
      </c>
      <c r="BE392" s="189">
        <f t="shared" si="232"/>
        <v>-654548451.63758087</v>
      </c>
      <c r="BF392" s="189">
        <f t="shared" si="232"/>
        <v>-656034823.41850948</v>
      </c>
      <c r="BG392" s="189">
        <f t="shared" si="232"/>
        <v>-657486321.26486814</v>
      </c>
      <c r="BH392" s="189">
        <f t="shared" si="232"/>
        <v>-658904398.63304055</v>
      </c>
      <c r="BI392" s="189">
        <f t="shared" si="232"/>
        <v>-660290422.89681494</v>
      </c>
      <c r="BJ392" s="189">
        <f t="shared" si="232"/>
        <v>-661645681.90209234</v>
      </c>
      <c r="BK392" s="189">
        <f t="shared" si="232"/>
        <v>-662971389.91550899</v>
      </c>
      <c r="BL392" s="189">
        <f t="shared" si="232"/>
        <v>-664268693.03256488</v>
      </c>
      <c r="BM392" s="189">
        <f t="shared" si="232"/>
        <v>-665538674.1027528</v>
      </c>
      <c r="BN392" s="1521">
        <f t="shared" si="232"/>
        <v>-666782357.22220433</v>
      </c>
    </row>
    <row r="393" spans="1:66" hidden="1" x14ac:dyDescent="0.15">
      <c r="A393" s="1123"/>
      <c r="C393" s="1529"/>
      <c r="D393" s="274"/>
      <c r="E393" s="1675"/>
      <c r="F393" s="1604"/>
      <c r="G393" s="189">
        <f t="shared" ref="G393:BN393" si="233">G294+G327</f>
        <v>-159146534.18927208</v>
      </c>
      <c r="H393" s="189">
        <f t="shared" si="233"/>
        <v>-241408045.54415193</v>
      </c>
      <c r="I393" s="189">
        <f t="shared" si="233"/>
        <v>-285659814.22207069</v>
      </c>
      <c r="J393" s="189">
        <f t="shared" si="233"/>
        <v>-315443405.76354402</v>
      </c>
      <c r="K393" s="189">
        <f t="shared" si="233"/>
        <v>-337664936.77575994</v>
      </c>
      <c r="L393" s="189">
        <f t="shared" si="233"/>
        <v>-355269997.5736708</v>
      </c>
      <c r="M393" s="189">
        <f t="shared" si="233"/>
        <v>-369778915.81238621</v>
      </c>
      <c r="N393" s="189">
        <f t="shared" si="233"/>
        <v>-382075229.96099681</v>
      </c>
      <c r="O393" s="189">
        <f t="shared" si="233"/>
        <v>-392716109.13383454</v>
      </c>
      <c r="P393" s="189">
        <f t="shared" si="233"/>
        <v>-402074607.87199116</v>
      </c>
      <c r="Q393" s="189">
        <f t="shared" si="233"/>
        <v>-410412248.96151114</v>
      </c>
      <c r="R393" s="189">
        <f t="shared" si="233"/>
        <v>-417919162.59011096</v>
      </c>
      <c r="S393" s="189">
        <f t="shared" si="233"/>
        <v>-424737723.10634953</v>
      </c>
      <c r="T393" s="189">
        <f t="shared" si="233"/>
        <v>-430977189.00495476</v>
      </c>
      <c r="U393" s="189">
        <f t="shared" si="233"/>
        <v>-436723155.15767342</v>
      </c>
      <c r="V393" s="189">
        <f t="shared" si="233"/>
        <v>-442043871.73870426</v>
      </c>
      <c r="W393" s="189">
        <f t="shared" si="233"/>
        <v>-446994595.42224413</v>
      </c>
      <c r="X393" s="189">
        <f t="shared" si="233"/>
        <v>-451620662.99425822</v>
      </c>
      <c r="Y393" s="189">
        <f t="shared" si="233"/>
        <v>-455959711.24475342</v>
      </c>
      <c r="Z393" s="189">
        <f t="shared" si="233"/>
        <v>-460043311.85859925</v>
      </c>
      <c r="AA393" s="189">
        <f t="shared" si="233"/>
        <v>-463898196.46277553</v>
      </c>
      <c r="AB393" s="189">
        <f t="shared" si="233"/>
        <v>-467547188.83916712</v>
      </c>
      <c r="AC393" s="189">
        <f t="shared" si="233"/>
        <v>-471009924.19342917</v>
      </c>
      <c r="AD393" s="189">
        <f t="shared" si="233"/>
        <v>-474303411.10490704</v>
      </c>
      <c r="AE393" s="189">
        <f t="shared" si="233"/>
        <v>-477442475.57657331</v>
      </c>
      <c r="AF393" s="189">
        <f t="shared" si="233"/>
        <v>-480440115.56952184</v>
      </c>
      <c r="AG393" s="189">
        <f t="shared" si="233"/>
        <v>-483307786.76058871</v>
      </c>
      <c r="AH393" s="189">
        <f t="shared" si="233"/>
        <v>-486055634.87826639</v>
      </c>
      <c r="AI393" s="189">
        <f t="shared" si="233"/>
        <v>-488692686.12586713</v>
      </c>
      <c r="AJ393" s="189">
        <f t="shared" si="233"/>
        <v>-491227004.41571331</v>
      </c>
      <c r="AK393" s="189">
        <f t="shared" si="233"/>
        <v>-493665822.09613752</v>
      </c>
      <c r="AL393" s="189">
        <f t="shared" si="233"/>
        <v>-496015649.33864099</v>
      </c>
      <c r="AM393" s="189">
        <f t="shared" si="233"/>
        <v>-498282366.21738869</v>
      </c>
      <c r="AN393" s="189">
        <f t="shared" si="233"/>
        <v>-500471300.65382695</v>
      </c>
      <c r="AO393" s="189">
        <f t="shared" si="233"/>
        <v>-502587294.7425738</v>
      </c>
      <c r="AP393" s="189">
        <f t="shared" si="233"/>
        <v>-504634761.46863961</v>
      </c>
      <c r="AQ393" s="189">
        <f t="shared" si="233"/>
        <v>-506617733.4328019</v>
      </c>
      <c r="AR393" s="189">
        <f t="shared" si="233"/>
        <v>-508539904.89408523</v>
      </c>
      <c r="AS393" s="189">
        <f t="shared" si="233"/>
        <v>-510404668.19551373</v>
      </c>
      <c r="AT393" s="189">
        <f t="shared" si="233"/>
        <v>-512215145.44654655</v>
      </c>
      <c r="AU393" s="189">
        <f t="shared" si="233"/>
        <v>-513974216.18160635</v>
      </c>
      <c r="AV393" s="189">
        <f t="shared" si="233"/>
        <v>-515684541.59030527</v>
      </c>
      <c r="AW393" s="189">
        <f t="shared" si="233"/>
        <v>-517348585.81488734</v>
      </c>
      <c r="AX393" s="189">
        <f t="shared" si="233"/>
        <v>-518968634.72905773</v>
      </c>
      <c r="AY393" s="189">
        <f t="shared" si="233"/>
        <v>-520546812.54588372</v>
      </c>
      <c r="AZ393" s="189">
        <f t="shared" si="233"/>
        <v>-522085096.54789346</v>
      </c>
      <c r="BA393" s="189">
        <f t="shared" si="233"/>
        <v>-523585330.18745351</v>
      </c>
      <c r="BB393" s="189">
        <f t="shared" si="233"/>
        <v>-525049234.76822352</v>
      </c>
      <c r="BC393" s="189">
        <f t="shared" si="233"/>
        <v>-526478419.88742298</v>
      </c>
      <c r="BD393" s="189">
        <f t="shared" si="233"/>
        <v>-527874392.79272312</v>
      </c>
      <c r="BE393" s="189">
        <f t="shared" si="233"/>
        <v>-529238566.78581309</v>
      </c>
      <c r="BF393" s="189">
        <f t="shared" si="233"/>
        <v>-530572268.78637689</v>
      </c>
      <c r="BG393" s="189">
        <f t="shared" si="233"/>
        <v>-531876746.15474111</v>
      </c>
      <c r="BH393" s="189">
        <f t="shared" si="233"/>
        <v>-533153172.85833699</v>
      </c>
      <c r="BI393" s="189">
        <f t="shared" si="233"/>
        <v>-534402655.05595398</v>
      </c>
      <c r="BJ393" s="189">
        <f t="shared" si="233"/>
        <v>-535626236.16424704</v>
      </c>
      <c r="BK393" s="189">
        <f t="shared" si="233"/>
        <v>-536824901.46280414</v>
      </c>
      <c r="BL393" s="189">
        <f t="shared" si="233"/>
        <v>-537999582.28708756</v>
      </c>
      <c r="BM393" s="189">
        <f t="shared" si="233"/>
        <v>-539151159.85254061</v>
      </c>
      <c r="BN393" s="1521">
        <f t="shared" si="233"/>
        <v>-540280468.74794924</v>
      </c>
    </row>
    <row r="394" spans="1:66" hidden="1" x14ac:dyDescent="0.15">
      <c r="A394" s="1123"/>
      <c r="C394" s="1529"/>
      <c r="D394" s="274"/>
      <c r="E394" s="1675"/>
      <c r="F394" s="1604"/>
      <c r="G394" s="189"/>
      <c r="H394" s="189"/>
      <c r="I394" s="189"/>
      <c r="J394" s="189"/>
      <c r="K394" s="189"/>
      <c r="L394" s="189"/>
      <c r="M394" s="189"/>
      <c r="N394" s="189"/>
      <c r="O394" s="189"/>
      <c r="P394" s="189"/>
      <c r="Q394" s="189"/>
      <c r="R394" s="189"/>
      <c r="S394" s="189"/>
      <c r="T394" s="189"/>
      <c r="U394" s="189"/>
      <c r="V394" s="189"/>
      <c r="W394" s="189"/>
      <c r="X394" s="189"/>
      <c r="Y394" s="189"/>
      <c r="Z394" s="189"/>
      <c r="AA394" s="189"/>
      <c r="AB394" s="189"/>
      <c r="AC394" s="189"/>
      <c r="AD394" s="189"/>
      <c r="AE394" s="189"/>
      <c r="AF394" s="189"/>
      <c r="AG394" s="189"/>
      <c r="AH394" s="189"/>
      <c r="AI394" s="189"/>
      <c r="AJ394" s="189"/>
      <c r="AK394" s="189"/>
      <c r="AL394" s="189"/>
      <c r="AM394" s="189"/>
      <c r="AN394" s="189"/>
      <c r="AO394" s="189"/>
      <c r="AP394" s="189"/>
      <c r="AQ394" s="189"/>
      <c r="AR394" s="189"/>
      <c r="AS394" s="189"/>
      <c r="AT394" s="189"/>
      <c r="AU394" s="189"/>
      <c r="AV394" s="189"/>
      <c r="AW394" s="189"/>
      <c r="AX394" s="189"/>
      <c r="AY394" s="189"/>
      <c r="AZ394" s="189"/>
      <c r="BA394" s="189"/>
      <c r="BB394" s="189"/>
      <c r="BC394" s="189"/>
      <c r="BD394" s="189"/>
      <c r="BE394" s="189"/>
      <c r="BF394" s="189"/>
      <c r="BG394" s="189"/>
      <c r="BH394" s="189"/>
      <c r="BI394" s="189"/>
      <c r="BJ394" s="189"/>
      <c r="BK394" s="189"/>
      <c r="BL394" s="189"/>
      <c r="BM394" s="189"/>
      <c r="BN394" s="1521"/>
    </row>
    <row r="395" spans="1:66" hidden="1" x14ac:dyDescent="0.15">
      <c r="A395" s="1123"/>
      <c r="C395" s="1529"/>
      <c r="D395" s="274"/>
      <c r="E395" s="1675"/>
      <c r="F395" s="1604"/>
      <c r="G395" s="189">
        <f t="shared" ref="G395:BN395" si="234">G296+G329</f>
        <v>1591659964.1659276</v>
      </c>
      <c r="H395" s="189">
        <f t="shared" si="234"/>
        <v>1076975641.7851276</v>
      </c>
      <c r="I395" s="189">
        <f t="shared" si="234"/>
        <v>825047194.79009688</v>
      </c>
      <c r="J395" s="189">
        <f t="shared" si="234"/>
        <v>665228183.88048804</v>
      </c>
      <c r="K395" s="189">
        <f t="shared" si="234"/>
        <v>551064365.17214644</v>
      </c>
      <c r="L395" s="189">
        <f t="shared" si="234"/>
        <v>463685426.28446323</v>
      </c>
      <c r="M395" s="189">
        <f t="shared" si="234"/>
        <v>393705246.34829217</v>
      </c>
      <c r="N395" s="189">
        <f t="shared" si="234"/>
        <v>335830217.55677623</v>
      </c>
      <c r="O395" s="189">
        <f t="shared" si="234"/>
        <v>286805530.81399995</v>
      </c>
      <c r="P395" s="189">
        <f t="shared" si="234"/>
        <v>244499162.59010267</v>
      </c>
      <c r="Q395" s="189">
        <f t="shared" si="234"/>
        <v>207445143.64912716</v>
      </c>
      <c r="R395" s="189">
        <f t="shared" si="234"/>
        <v>174596011.47995615</v>
      </c>
      <c r="S395" s="189">
        <f t="shared" si="234"/>
        <v>145179619.89030489</v>
      </c>
      <c r="T395" s="189">
        <f t="shared" si="234"/>
        <v>118611867.53101969</v>
      </c>
      <c r="U395" s="189">
        <f t="shared" si="234"/>
        <v>94441171.641489327</v>
      </c>
      <c r="V395" s="189">
        <f t="shared" si="234"/>
        <v>72311844.497806728</v>
      </c>
      <c r="W395" s="189">
        <f t="shared" si="234"/>
        <v>51939186.53097406</v>
      </c>
      <c r="X395" s="189">
        <f t="shared" si="234"/>
        <v>33092095.103585571</v>
      </c>
      <c r="Y395" s="189">
        <f t="shared" si="234"/>
        <v>15580639.100649685</v>
      </c>
      <c r="Z395" s="189">
        <f t="shared" si="234"/>
        <v>-752999.47553220391</v>
      </c>
      <c r="AA395" s="189">
        <f t="shared" si="234"/>
        <v>-16041248.350709915</v>
      </c>
      <c r="AB395" s="189">
        <f t="shared" si="234"/>
        <v>-30396214.628312588</v>
      </c>
      <c r="AC395" s="189">
        <f t="shared" si="234"/>
        <v>-43913562.886232525</v>
      </c>
      <c r="AD395" s="189">
        <f t="shared" si="234"/>
        <v>-56675520.363649696</v>
      </c>
      <c r="AE395" s="189">
        <f t="shared" si="234"/>
        <v>-68753233.18765974</v>
      </c>
      <c r="AF395" s="189">
        <f t="shared" si="234"/>
        <v>-80208633.635370702</v>
      </c>
      <c r="AG395" s="189">
        <f t="shared" si="234"/>
        <v>-91095934.453311622</v>
      </c>
      <c r="AH395" s="189">
        <f t="shared" si="234"/>
        <v>-101462835.52279887</v>
      </c>
      <c r="AI395" s="189">
        <f t="shared" si="234"/>
        <v>-111351506.3570407</v>
      </c>
      <c r="AJ395" s="189">
        <f t="shared" si="234"/>
        <v>-120799392.23442286</v>
      </c>
      <c r="AK395" s="189">
        <f t="shared" si="234"/>
        <v>-129839880.35004807</v>
      </c>
      <c r="AL395" s="189">
        <f t="shared" si="234"/>
        <v>-138502853.94936895</v>
      </c>
      <c r="AM395" s="189">
        <f t="shared" si="234"/>
        <v>-146815156.13570881</v>
      </c>
      <c r="AN395" s="189">
        <f t="shared" si="234"/>
        <v>-154800980.3228353</v>
      </c>
      <c r="AO395" s="189">
        <f t="shared" si="234"/>
        <v>-162482200.7171483</v>
      </c>
      <c r="AP395" s="189">
        <f t="shared" si="234"/>
        <v>-169878653.46474582</v>
      </c>
      <c r="AQ395" s="189">
        <f t="shared" si="234"/>
        <v>-177008376.97375059</v>
      </c>
      <c r="AR395" s="189">
        <f t="shared" si="234"/>
        <v>-183887818.26709461</v>
      </c>
      <c r="AS395" s="189">
        <f t="shared" si="234"/>
        <v>-190532010.9222244</v>
      </c>
      <c r="AT395" s="189">
        <f t="shared" si="234"/>
        <v>-196954729.12804016</v>
      </c>
      <c r="AU395" s="189">
        <f t="shared" si="234"/>
        <v>-203168621.57335746</v>
      </c>
      <c r="AV395" s="189">
        <f t="shared" si="234"/>
        <v>-209185328.22818264</v>
      </c>
      <c r="AW395" s="189">
        <f t="shared" si="234"/>
        <v>-215015582.55354515</v>
      </c>
      <c r="AX395" s="189">
        <f t="shared" si="234"/>
        <v>-220669301.2502645</v>
      </c>
      <c r="AY395" s="189">
        <f t="shared" si="234"/>
        <v>-226155663.310956</v>
      </c>
      <c r="AZ395" s="189">
        <f t="shared" si="234"/>
        <v>-231483179.85660061</v>
      </c>
      <c r="BA395" s="189">
        <f t="shared" si="234"/>
        <v>-236659756.00649819</v>
      </c>
      <c r="BB395" s="189">
        <f t="shared" si="234"/>
        <v>-241692745.83853403</v>
      </c>
      <c r="BC395" s="189">
        <f t="shared" si="234"/>
        <v>-246589001.33761644</v>
      </c>
      <c r="BD395" s="189">
        <f t="shared" si="234"/>
        <v>-251354916.09774208</v>
      </c>
      <c r="BE395" s="189">
        <f t="shared" si="234"/>
        <v>-255996464.43248808</v>
      </c>
      <c r="BF395" s="189">
        <f t="shared" si="234"/>
        <v>-260519236.45591083</v>
      </c>
      <c r="BG395" s="189">
        <f t="shared" si="234"/>
        <v>-264928469.61768356</v>
      </c>
      <c r="BH395" s="189">
        <f t="shared" si="234"/>
        <v>-269229077.11026353</v>
      </c>
      <c r="BI395" s="189">
        <f t="shared" si="234"/>
        <v>-273425673.50992256</v>
      </c>
      <c r="BJ395" s="189">
        <f t="shared" si="234"/>
        <v>-277522597.96585351</v>
      </c>
      <c r="BK395" s="189">
        <f t="shared" si="234"/>
        <v>-281523935.21096879</v>
      </c>
      <c r="BL395" s="189">
        <f t="shared" si="234"/>
        <v>-285433534.6332469</v>
      </c>
      <c r="BM395" s="189">
        <f t="shared" si="234"/>
        <v>-289255027.61667281</v>
      </c>
      <c r="BN395" s="1521">
        <f t="shared" si="234"/>
        <v>-292991843.3351528</v>
      </c>
    </row>
    <row r="396" spans="1:66" hidden="1" x14ac:dyDescent="0.15">
      <c r="A396" s="1123"/>
      <c r="C396" s="1529"/>
      <c r="D396" s="274"/>
      <c r="E396" s="1675"/>
      <c r="F396" s="1604"/>
      <c r="G396" s="189">
        <f t="shared" ref="G396:BN396" si="235">G297+G330</f>
        <v>1591659964.1659276</v>
      </c>
      <c r="H396" s="189">
        <f t="shared" si="235"/>
        <v>1205646722.3803275</v>
      </c>
      <c r="I396" s="189">
        <f t="shared" si="235"/>
        <v>1007274097.1826731</v>
      </c>
      <c r="J396" s="189">
        <f t="shared" si="235"/>
        <v>877535466.86256754</v>
      </c>
      <c r="K396" s="189">
        <f t="shared" si="235"/>
        <v>782759080.74000585</v>
      </c>
      <c r="L396" s="189">
        <f t="shared" si="235"/>
        <v>708918735.44456136</v>
      </c>
      <c r="M396" s="189">
        <f t="shared" si="235"/>
        <v>648903606.9582268</v>
      </c>
      <c r="N396" s="189">
        <f t="shared" si="235"/>
        <v>598640899.6724714</v>
      </c>
      <c r="O396" s="189">
        <f t="shared" si="235"/>
        <v>555593590.23449647</v>
      </c>
      <c r="P396" s="189">
        <f t="shared" si="235"/>
        <v>518080971.46829414</v>
      </c>
      <c r="Q396" s="189">
        <f t="shared" si="235"/>
        <v>484935825.61220455</v>
      </c>
      <c r="R396" s="189">
        <f t="shared" si="235"/>
        <v>455316677.96716595</v>
      </c>
      <c r="S396" s="189">
        <f t="shared" si="235"/>
        <v>428598193.3288129</v>
      </c>
      <c r="T396" s="189">
        <f t="shared" si="235"/>
        <v>404303818.75378197</v>
      </c>
      <c r="U396" s="189">
        <f t="shared" si="235"/>
        <v>382062602.96438807</v>
      </c>
      <c r="V396" s="189">
        <f t="shared" si="235"/>
        <v>361580517.5608899</v>
      </c>
      <c r="W396" s="189">
        <f t="shared" si="235"/>
        <v>342620827.79961681</v>
      </c>
      <c r="X396" s="189">
        <f t="shared" si="235"/>
        <v>324990304.53861111</v>
      </c>
      <c r="Y396" s="189">
        <f t="shared" si="235"/>
        <v>308529318.10268641</v>
      </c>
      <c r="Z396" s="189">
        <f t="shared" si="235"/>
        <v>293104578.5873391</v>
      </c>
      <c r="AA396" s="189">
        <f t="shared" si="235"/>
        <v>278603721.30516607</v>
      </c>
      <c r="AB396" s="189">
        <f t="shared" si="235"/>
        <v>264931204.60966316</v>
      </c>
      <c r="AC396" s="189">
        <f t="shared" si="235"/>
        <v>252005157.95556656</v>
      </c>
      <c r="AD396" s="189">
        <f t="shared" si="235"/>
        <v>239754929.11138025</v>
      </c>
      <c r="AE396" s="189">
        <f t="shared" si="235"/>
        <v>228119153.30377278</v>
      </c>
      <c r="AF396" s="189">
        <f t="shared" si="235"/>
        <v>217044217.16877985</v>
      </c>
      <c r="AG396" s="189">
        <f t="shared" si="235"/>
        <v>206483024.96682516</v>
      </c>
      <c r="AH396" s="189">
        <f t="shared" si="235"/>
        <v>196393998.78000388</v>
      </c>
      <c r="AI396" s="189">
        <f t="shared" si="235"/>
        <v>186740261.68452406</v>
      </c>
      <c r="AJ396" s="189">
        <f t="shared" si="235"/>
        <v>177488965.35901913</v>
      </c>
      <c r="AK396" s="189">
        <f t="shared" si="235"/>
        <v>168610732.7016201</v>
      </c>
      <c r="AL396" s="189">
        <f t="shared" si="235"/>
        <v>160079192.76604557</v>
      </c>
      <c r="AM396" s="189">
        <f t="shared" si="235"/>
        <v>151870590.36231723</v>
      </c>
      <c r="AN396" s="189">
        <f t="shared" si="235"/>
        <v>143963456.46896347</v>
      </c>
      <c r="AO396" s="189">
        <f t="shared" si="235"/>
        <v>136338328.50007787</v>
      </c>
      <c r="AP396" s="189">
        <f t="shared" si="235"/>
        <v>128977511.69710857</v>
      </c>
      <c r="AQ396" s="189">
        <f t="shared" si="235"/>
        <v>121864874.64082766</v>
      </c>
      <c r="AR396" s="189">
        <f t="shared" si="235"/>
        <v>114985673.22657281</v>
      </c>
      <c r="AS396" s="189">
        <f t="shared" si="235"/>
        <v>108326398.50602847</v>
      </c>
      <c r="AT396" s="189">
        <f t="shared" si="235"/>
        <v>101874644.63852739</v>
      </c>
      <c r="AU396" s="189">
        <f t="shared" si="235"/>
        <v>95618993.864257812</v>
      </c>
      <c r="AV396" s="189">
        <f t="shared" si="235"/>
        <v>89548915.948680222</v>
      </c>
      <c r="AW396" s="189">
        <f t="shared" si="235"/>
        <v>83654679.980578125</v>
      </c>
      <c r="AX396" s="189">
        <f t="shared" si="235"/>
        <v>77927276.757502735</v>
      </c>
      <c r="AY396" s="189">
        <f t="shared" si="235"/>
        <v>72358350.278848648</v>
      </c>
      <c r="AZ396" s="189">
        <f t="shared" si="235"/>
        <v>66940137.101520687</v>
      </c>
      <c r="BA396" s="189">
        <f t="shared" si="235"/>
        <v>61665412.506441444</v>
      </c>
      <c r="BB396" s="189">
        <f t="shared" si="235"/>
        <v>56527442.58396244</v>
      </c>
      <c r="BC396" s="189">
        <f t="shared" si="235"/>
        <v>51519941.479008198</v>
      </c>
      <c r="BD396" s="189">
        <f t="shared" si="235"/>
        <v>46637033.147496074</v>
      </c>
      <c r="BE396" s="189">
        <f t="shared" si="235"/>
        <v>41873217.06827721</v>
      </c>
      <c r="BF396" s="189">
        <f t="shared" si="235"/>
        <v>37223337.432751983</v>
      </c>
      <c r="BG396" s="189">
        <f t="shared" si="235"/>
        <v>32682555.400025517</v>
      </c>
      <c r="BH396" s="189">
        <f t="shared" si="235"/>
        <v>28246324.061090469</v>
      </c>
      <c r="BI396" s="189">
        <f t="shared" si="235"/>
        <v>23910365.802759022</v>
      </c>
      <c r="BJ396" s="189">
        <f t="shared" si="235"/>
        <v>19670651.802292347</v>
      </c>
      <c r="BK396" s="189">
        <f t="shared" si="235"/>
        <v>15523383.41807428</v>
      </c>
      <c r="BL396" s="189">
        <f t="shared" si="235"/>
        <v>11464975.271134704</v>
      </c>
      <c r="BM396" s="189">
        <f t="shared" si="235"/>
        <v>7492039.8376590312</v>
      </c>
      <c r="BN396" s="1521">
        <f t="shared" si="235"/>
        <v>3601373.3944552839</v>
      </c>
    </row>
    <row r="397" spans="1:66" hidden="1" x14ac:dyDescent="0.15">
      <c r="A397" s="1123"/>
      <c r="C397" s="1529"/>
      <c r="D397" s="274"/>
      <c r="E397" s="1675"/>
      <c r="F397" s="1604"/>
      <c r="G397" s="189">
        <f t="shared" ref="G397:BN397" si="236">G298+G331</f>
        <v>1591659964.1659276</v>
      </c>
      <c r="H397" s="189">
        <f t="shared" si="236"/>
        <v>1334317802.9755278</v>
      </c>
      <c r="I397" s="189">
        <f t="shared" si="236"/>
        <v>1195883125.5606482</v>
      </c>
      <c r="J397" s="189">
        <f t="shared" si="236"/>
        <v>1102709857.9041679</v>
      </c>
      <c r="K397" s="189">
        <f t="shared" si="236"/>
        <v>1033193303.6680912</v>
      </c>
      <c r="L397" s="189">
        <f t="shared" si="236"/>
        <v>978118648.23077643</v>
      </c>
      <c r="M397" s="189">
        <f t="shared" si="236"/>
        <v>932729786.36099851</v>
      </c>
      <c r="N397" s="189">
        <f t="shared" si="236"/>
        <v>894262707.33994389</v>
      </c>
      <c r="O397" s="189">
        <f t="shared" si="236"/>
        <v>860974395.4890877</v>
      </c>
      <c r="P397" s="189">
        <f t="shared" si="236"/>
        <v>831697808.527475</v>
      </c>
      <c r="Q397" s="189">
        <f t="shared" si="236"/>
        <v>805614813.67523324</v>
      </c>
      <c r="R397" s="189">
        <f t="shared" si="236"/>
        <v>782130618.6338917</v>
      </c>
      <c r="S397" s="189">
        <f t="shared" si="236"/>
        <v>760799827.71410751</v>
      </c>
      <c r="T397" s="189">
        <f t="shared" si="236"/>
        <v>741280642.95109177</v>
      </c>
      <c r="U397" s="189">
        <f t="shared" si="236"/>
        <v>723305294.2915169</v>
      </c>
      <c r="V397" s="189">
        <f t="shared" si="236"/>
        <v>706660271.83214247</v>
      </c>
      <c r="W397" s="189">
        <f t="shared" si="236"/>
        <v>691172713.7847048</v>
      </c>
      <c r="X397" s="189">
        <f t="shared" si="236"/>
        <v>676700791.16637194</v>
      </c>
      <c r="Y397" s="189">
        <f t="shared" si="236"/>
        <v>663126763.21696186</v>
      </c>
      <c r="Z397" s="189">
        <f t="shared" si="236"/>
        <v>650351862.90091991</v>
      </c>
      <c r="AA397" s="189">
        <f t="shared" si="236"/>
        <v>638292464.54026186</v>
      </c>
      <c r="AB397" s="189">
        <f t="shared" si="236"/>
        <v>626877167.53390276</v>
      </c>
      <c r="AC397" s="189">
        <f t="shared" si="236"/>
        <v>616044546.23848474</v>
      </c>
      <c r="AD397" s="189">
        <f t="shared" si="236"/>
        <v>605741391.99669516</v>
      </c>
      <c r="AE397" s="189">
        <f t="shared" si="236"/>
        <v>595921323.99709761</v>
      </c>
      <c r="AF397" s="189">
        <f t="shared" si="236"/>
        <v>586543680.16888964</v>
      </c>
      <c r="AG397" s="189">
        <f t="shared" si="236"/>
        <v>577572623.23426855</v>
      </c>
      <c r="AH397" s="189">
        <f t="shared" si="236"/>
        <v>568976413.88217545</v>
      </c>
      <c r="AI397" s="189">
        <f t="shared" si="236"/>
        <v>560726815.05946696</v>
      </c>
      <c r="AJ397" s="189">
        <f t="shared" si="236"/>
        <v>552798600.0885582</v>
      </c>
      <c r="AK397" s="189">
        <f t="shared" si="236"/>
        <v>545169143.70862138</v>
      </c>
      <c r="AL397" s="189">
        <f t="shared" si="236"/>
        <v>537818079.87512112</v>
      </c>
      <c r="AM397" s="189">
        <f t="shared" si="236"/>
        <v>530727013.70363742</v>
      </c>
      <c r="AN397" s="189">
        <f t="shared" si="236"/>
        <v>523879277.63242722</v>
      </c>
      <c r="AO397" s="189">
        <f t="shared" si="236"/>
        <v>517259723.93233681</v>
      </c>
      <c r="AP397" s="189">
        <f t="shared" si="236"/>
        <v>510854547.27592754</v>
      </c>
      <c r="AQ397" s="189">
        <f t="shared" si="236"/>
        <v>504651132.30782634</v>
      </c>
      <c r="AR397" s="189">
        <f t="shared" si="236"/>
        <v>498637922.12145871</v>
      </c>
      <c r="AS397" s="189">
        <f t="shared" si="236"/>
        <v>492804304.30682915</v>
      </c>
      <c r="AT397" s="189">
        <f t="shared" si="236"/>
        <v>487140511.83702087</v>
      </c>
      <c r="AU397" s="189">
        <f t="shared" si="236"/>
        <v>481637536.54284954</v>
      </c>
      <c r="AV397" s="189">
        <f t="shared" si="236"/>
        <v>476287053.31242818</v>
      </c>
      <c r="AW397" s="189">
        <f t="shared" si="236"/>
        <v>471081353.46547318</v>
      </c>
      <c r="AX397" s="189">
        <f t="shared" si="236"/>
        <v>466013286.00670528</v>
      </c>
      <c r="AY397" s="189">
        <f t="shared" si="236"/>
        <v>461076205.67064506</v>
      </c>
      <c r="AZ397" s="189">
        <f t="shared" si="236"/>
        <v>456263926.8408289</v>
      </c>
      <c r="BA397" s="189">
        <f t="shared" si="236"/>
        <v>451570682.56733894</v>
      </c>
      <c r="BB397" s="189">
        <f t="shared" si="236"/>
        <v>446991088.02321863</v>
      </c>
      <c r="BC397" s="189">
        <f t="shared" si="236"/>
        <v>442520107.83748788</v>
      </c>
      <c r="BD397" s="189">
        <f t="shared" si="236"/>
        <v>438153026.82358092</v>
      </c>
      <c r="BE397" s="189">
        <f t="shared" si="236"/>
        <v>433885423.69011754</v>
      </c>
      <c r="BF397" s="189">
        <f t="shared" si="236"/>
        <v>429713147.37819356</v>
      </c>
      <c r="BG397" s="189">
        <f t="shared" si="236"/>
        <v>425632295.71780235</v>
      </c>
      <c r="BH397" s="189">
        <f t="shared" si="236"/>
        <v>421639196.13703471</v>
      </c>
      <c r="BI397" s="189">
        <f t="shared" si="236"/>
        <v>417730388.19261807</v>
      </c>
      <c r="BJ397" s="189">
        <f t="shared" si="236"/>
        <v>413902607.72015029</v>
      </c>
      <c r="BK397" s="189">
        <f t="shared" si="236"/>
        <v>410152772.42787296</v>
      </c>
      <c r="BL397" s="189">
        <f t="shared" si="236"/>
        <v>406477968.77971345</v>
      </c>
      <c r="BM397" s="189">
        <f t="shared" si="236"/>
        <v>402875440.03217345</v>
      </c>
      <c r="BN397" s="1521">
        <f t="shared" si="236"/>
        <v>399342575.30589503</v>
      </c>
    </row>
    <row r="398" spans="1:66" hidden="1" x14ac:dyDescent="0.15">
      <c r="A398" s="1123"/>
      <c r="C398" s="1529"/>
      <c r="D398" s="274"/>
      <c r="E398" s="1675"/>
      <c r="F398" s="1604"/>
      <c r="G398" s="189"/>
      <c r="H398" s="189"/>
      <c r="I398" s="189"/>
      <c r="J398" s="189"/>
      <c r="K398" s="189"/>
      <c r="L398" s="189"/>
      <c r="M398" s="189"/>
      <c r="N398" s="189"/>
      <c r="O398" s="189"/>
      <c r="P398" s="189"/>
      <c r="Q398" s="189"/>
      <c r="R398" s="189"/>
      <c r="S398" s="189"/>
      <c r="T398" s="189"/>
      <c r="U398" s="189"/>
      <c r="V398" s="189"/>
      <c r="W398" s="189"/>
      <c r="X398" s="189"/>
      <c r="Y398" s="189"/>
      <c r="Z398" s="189"/>
      <c r="AA398" s="189"/>
      <c r="AB398" s="189"/>
      <c r="AC398" s="189"/>
      <c r="AD398" s="189"/>
      <c r="AE398" s="189"/>
      <c r="AF398" s="189"/>
      <c r="AG398" s="189"/>
      <c r="AH398" s="189"/>
      <c r="AI398" s="189"/>
      <c r="AJ398" s="189"/>
      <c r="AK398" s="189"/>
      <c r="AL398" s="189"/>
      <c r="AM398" s="189"/>
      <c r="AN398" s="189"/>
      <c r="AO398" s="189"/>
      <c r="AP398" s="189"/>
      <c r="AQ398" s="189"/>
      <c r="AR398" s="189"/>
      <c r="AS398" s="189"/>
      <c r="AT398" s="189"/>
      <c r="AU398" s="189"/>
      <c r="AV398" s="189"/>
      <c r="AW398" s="189"/>
      <c r="AX398" s="189"/>
      <c r="AY398" s="189"/>
      <c r="AZ398" s="189"/>
      <c r="BA398" s="189"/>
      <c r="BB398" s="189"/>
      <c r="BC398" s="189"/>
      <c r="BD398" s="189"/>
      <c r="BE398" s="189"/>
      <c r="BF398" s="189"/>
      <c r="BG398" s="189"/>
      <c r="BH398" s="189"/>
      <c r="BI398" s="189"/>
      <c r="BJ398" s="189"/>
      <c r="BK398" s="189"/>
      <c r="BL398" s="189"/>
      <c r="BM398" s="189"/>
      <c r="BN398" s="1521"/>
    </row>
    <row r="399" spans="1:66" hidden="1" x14ac:dyDescent="0.15">
      <c r="A399" s="1123"/>
      <c r="C399" s="1529"/>
      <c r="D399" s="274"/>
      <c r="E399" s="1675"/>
      <c r="F399" s="1604"/>
      <c r="G399" s="189">
        <f t="shared" ref="G399:BN399" si="237">G300+G333</f>
        <v>-277670977.19622296</v>
      </c>
      <c r="H399" s="189">
        <f t="shared" si="237"/>
        <v>-442193999.90598279</v>
      </c>
      <c r="I399" s="189">
        <f t="shared" si="237"/>
        <v>-522724973.56080478</v>
      </c>
      <c r="J399" s="189">
        <f t="shared" si="237"/>
        <v>-573812418.07379079</v>
      </c>
      <c r="K399" s="189">
        <f t="shared" si="237"/>
        <v>-610305809.6950897</v>
      </c>
      <c r="L399" s="189">
        <f t="shared" si="237"/>
        <v>-638237196.99764836</v>
      </c>
      <c r="M399" s="189">
        <f t="shared" si="237"/>
        <v>-660606929.72938156</v>
      </c>
      <c r="N399" s="189">
        <f t="shared" si="237"/>
        <v>-679107152.60803723</v>
      </c>
      <c r="O399" s="189">
        <f t="shared" si="237"/>
        <v>-694778291.78906143</v>
      </c>
      <c r="P399" s="189">
        <f t="shared" si="237"/>
        <v>-708301865.90507638</v>
      </c>
      <c r="Q399" s="189">
        <f t="shared" si="237"/>
        <v>-720146483.92552507</v>
      </c>
      <c r="R399" s="189">
        <f t="shared" si="237"/>
        <v>-730646975.74712324</v>
      </c>
      <c r="S399" s="189">
        <f t="shared" si="237"/>
        <v>-740050164.16979802</v>
      </c>
      <c r="T399" s="189">
        <f t="shared" si="237"/>
        <v>-748542761.93250978</v>
      </c>
      <c r="U399" s="189">
        <f t="shared" si="237"/>
        <v>-756269121.13138533</v>
      </c>
      <c r="V399" s="189">
        <f t="shared" si="237"/>
        <v>-763342940.23543417</v>
      </c>
      <c r="W399" s="189">
        <f t="shared" si="237"/>
        <v>-769855225.77355003</v>
      </c>
      <c r="X399" s="189">
        <f t="shared" si="237"/>
        <v>-775879851.5802536</v>
      </c>
      <c r="Y399" s="189">
        <f t="shared" si="237"/>
        <v>-781477530.67862797</v>
      </c>
      <c r="Z399" s="189">
        <f t="shared" si="237"/>
        <v>-786698710.87306559</v>
      </c>
      <c r="AA399" s="189">
        <f t="shared" si="237"/>
        <v>-791585723.7613703</v>
      </c>
      <c r="AB399" s="189">
        <f t="shared" si="237"/>
        <v>-796174405.28942454</v>
      </c>
      <c r="AC399" s="189">
        <f t="shared" si="237"/>
        <v>-800495335.4163152</v>
      </c>
      <c r="AD399" s="189">
        <f t="shared" si="237"/>
        <v>-804574798.74670315</v>
      </c>
      <c r="AE399" s="189">
        <f t="shared" si="237"/>
        <v>-808435537.71779692</v>
      </c>
      <c r="AF399" s="189">
        <f t="shared" si="237"/>
        <v>-812097349.48484313</v>
      </c>
      <c r="AG399" s="189">
        <f t="shared" si="237"/>
        <v>-815577563.59245837</v>
      </c>
      <c r="AH399" s="189">
        <f t="shared" si="237"/>
        <v>-818891427.69501245</v>
      </c>
      <c r="AI399" s="189">
        <f t="shared" si="237"/>
        <v>-822052421.61980438</v>
      </c>
      <c r="AJ399" s="189">
        <f t="shared" si="237"/>
        <v>-825072515.05411279</v>
      </c>
      <c r="AK399" s="189">
        <f t="shared" si="237"/>
        <v>-827962380.48594511</v>
      </c>
      <c r="AL399" s="189">
        <f t="shared" si="237"/>
        <v>-830731570.33735192</v>
      </c>
      <c r="AM399" s="189">
        <f t="shared" si="237"/>
        <v>-833388665.22426748</v>
      </c>
      <c r="AN399" s="189">
        <f t="shared" si="237"/>
        <v>-835941398.76784456</v>
      </c>
      <c r="AO399" s="189">
        <f t="shared" si="237"/>
        <v>-838396763.23577023</v>
      </c>
      <c r="AP399" s="189">
        <f t="shared" si="237"/>
        <v>-840761099.41320753</v>
      </c>
      <c r="AQ399" s="189">
        <f t="shared" si="237"/>
        <v>-843040173.42377818</v>
      </c>
      <c r="AR399" s="189">
        <f t="shared" si="237"/>
        <v>-845239242.69190693</v>
      </c>
      <c r="AS399" s="189">
        <f t="shared" si="237"/>
        <v>-847363112.82269204</v>
      </c>
      <c r="AT399" s="189">
        <f t="shared" si="237"/>
        <v>-849416186.84745705</v>
      </c>
      <c r="AU399" s="189">
        <f t="shared" si="237"/>
        <v>-851402508.02228498</v>
      </c>
      <c r="AV399" s="189">
        <f t="shared" si="237"/>
        <v>-853325797.15810096</v>
      </c>
      <c r="AW399" s="189">
        <f t="shared" si="237"/>
        <v>-855189485.29287493</v>
      </c>
      <c r="AX399" s="189">
        <f t="shared" si="237"/>
        <v>-856996742.38054419</v>
      </c>
      <c r="AY399" s="189">
        <f t="shared" si="237"/>
        <v>-858750502.56062853</v>
      </c>
      <c r="AZ399" s="189">
        <f t="shared" si="237"/>
        <v>-860453486.48205674</v>
      </c>
      <c r="BA399" s="189">
        <f t="shared" si="237"/>
        <v>-862108221.08040011</v>
      </c>
      <c r="BB399" s="189">
        <f t="shared" si="237"/>
        <v>-863717057.14636707</v>
      </c>
      <c r="BC399" s="189">
        <f t="shared" si="237"/>
        <v>-865282184.97256947</v>
      </c>
      <c r="BD399" s="189">
        <f t="shared" si="237"/>
        <v>-866805648.32324219</v>
      </c>
      <c r="BE399" s="189">
        <f t="shared" si="237"/>
        <v>-868289356.93622935</v>
      </c>
      <c r="BF399" s="189">
        <f t="shared" si="237"/>
        <v>-869735097.73687899</v>
      </c>
      <c r="BG399" s="189">
        <f t="shared" si="237"/>
        <v>-871144544.91850555</v>
      </c>
      <c r="BH399" s="189">
        <f t="shared" si="237"/>
        <v>-872519269.02297127</v>
      </c>
      <c r="BI399" s="189">
        <f t="shared" si="237"/>
        <v>-873860745.13705027</v>
      </c>
      <c r="BJ399" s="189">
        <f t="shared" si="237"/>
        <v>-875170360.30501461</v>
      </c>
      <c r="BK399" s="189">
        <f t="shared" si="237"/>
        <v>-876449420.24490607</v>
      </c>
      <c r="BL399" s="189">
        <f t="shared" si="237"/>
        <v>-877699155.44484806</v>
      </c>
      <c r="BM399" s="189">
        <f t="shared" si="237"/>
        <v>-878920726.70621669</v>
      </c>
      <c r="BN399" s="1521">
        <f t="shared" si="237"/>
        <v>-880115230.19229472</v>
      </c>
    </row>
    <row r="400" spans="1:66" hidden="1" x14ac:dyDescent="0.15">
      <c r="A400" s="1123"/>
      <c r="C400" s="1529"/>
      <c r="D400" s="274"/>
      <c r="E400" s="1675"/>
      <c r="F400" s="1604"/>
      <c r="G400" s="189">
        <f t="shared" ref="G400:BN400" si="238">G301+G334</f>
        <v>-277670977.19622296</v>
      </c>
      <c r="H400" s="189">
        <f t="shared" si="238"/>
        <v>-401063244.22854286</v>
      </c>
      <c r="I400" s="189">
        <f t="shared" si="238"/>
        <v>-464474664.59086996</v>
      </c>
      <c r="J400" s="189">
        <f t="shared" si="238"/>
        <v>-505946671.20601493</v>
      </c>
      <c r="K400" s="189">
        <f t="shared" si="238"/>
        <v>-536242712.581945</v>
      </c>
      <c r="L400" s="189">
        <f t="shared" si="238"/>
        <v>-559846378.51399291</v>
      </c>
      <c r="M400" s="189">
        <f t="shared" si="238"/>
        <v>-579030701.63697517</v>
      </c>
      <c r="N400" s="189">
        <f t="shared" si="238"/>
        <v>-595097584.13686621</v>
      </c>
      <c r="O400" s="189">
        <f t="shared" si="238"/>
        <v>-608858006.12815058</v>
      </c>
      <c r="P400" s="189">
        <f t="shared" si="238"/>
        <v>-620849219.30640662</v>
      </c>
      <c r="Q400" s="189">
        <f t="shared" si="238"/>
        <v>-631444334.30655837</v>
      </c>
      <c r="R400" s="189">
        <f t="shared" si="238"/>
        <v>-640912335.34864759</v>
      </c>
      <c r="S400" s="189">
        <f t="shared" si="238"/>
        <v>-649453115.90825796</v>
      </c>
      <c r="T400" s="189">
        <f t="shared" si="238"/>
        <v>-657219010.00318229</v>
      </c>
      <c r="U400" s="189">
        <f t="shared" si="238"/>
        <v>-664328595.22133052</v>
      </c>
      <c r="V400" s="189">
        <f t="shared" si="238"/>
        <v>-670875860.12808967</v>
      </c>
      <c r="W400" s="189">
        <f t="shared" si="238"/>
        <v>-676936478.9064796</v>
      </c>
      <c r="X400" s="189">
        <f t="shared" si="238"/>
        <v>-682572218.82068145</v>
      </c>
      <c r="Y400" s="189">
        <f t="shared" si="238"/>
        <v>-687834106.79250681</v>
      </c>
      <c r="Z400" s="189">
        <f t="shared" si="238"/>
        <v>-692764750.02219915</v>
      </c>
      <c r="AA400" s="189">
        <f t="shared" si="238"/>
        <v>-697400066.79444933</v>
      </c>
      <c r="AB400" s="189">
        <f t="shared" si="238"/>
        <v>-701770597.77232802</v>
      </c>
      <c r="AC400" s="189">
        <f t="shared" si="238"/>
        <v>-705902513.54038966</v>
      </c>
      <c r="AD400" s="189">
        <f t="shared" si="238"/>
        <v>-709818398.65810382</v>
      </c>
      <c r="AE400" s="189">
        <f t="shared" si="238"/>
        <v>-713537868.87352717</v>
      </c>
      <c r="AF400" s="189">
        <f t="shared" si="238"/>
        <v>-717078062.13377285</v>
      </c>
      <c r="AG400" s="189">
        <f t="shared" si="238"/>
        <v>-720454032.97439766</v>
      </c>
      <c r="AH400" s="189">
        <f t="shared" si="238"/>
        <v>-723679072.11445844</v>
      </c>
      <c r="AI400" s="189">
        <f t="shared" si="238"/>
        <v>-726764967.56207335</v>
      </c>
      <c r="AJ400" s="189">
        <f t="shared" si="238"/>
        <v>-729722219.54988432</v>
      </c>
      <c r="AK400" s="189">
        <f t="shared" si="238"/>
        <v>-732560218.70703566</v>
      </c>
      <c r="AL400" s="189">
        <f t="shared" si="238"/>
        <v>-735287394.72062969</v>
      </c>
      <c r="AM400" s="189">
        <f t="shared" si="238"/>
        <v>-737911341.1300267</v>
      </c>
      <c r="AN400" s="189">
        <f t="shared" si="238"/>
        <v>-740438920.68226111</v>
      </c>
      <c r="AO400" s="189">
        <f t="shared" si="238"/>
        <v>-742876354.75094759</v>
      </c>
      <c r="AP400" s="189">
        <f t="shared" si="238"/>
        <v>-745229299.60933268</v>
      </c>
      <c r="AQ400" s="189">
        <f t="shared" si="238"/>
        <v>-747502911.79655409</v>
      </c>
      <c r="AR400" s="189">
        <f t="shared" si="238"/>
        <v>-749701904.3853842</v>
      </c>
      <c r="AS400" s="189">
        <f t="shared" si="238"/>
        <v>-751830595.62084019</v>
      </c>
      <c r="AT400" s="189">
        <f t="shared" si="238"/>
        <v>-753892951.13062274</v>
      </c>
      <c r="AU400" s="189">
        <f t="shared" si="238"/>
        <v>-755892620.69436359</v>
      </c>
      <c r="AV400" s="189">
        <f t="shared" si="238"/>
        <v>-757832970.38703537</v>
      </c>
      <c r="AW400" s="189">
        <f t="shared" si="238"/>
        <v>-759717110.77342021</v>
      </c>
      <c r="AX400" s="189">
        <f t="shared" si="238"/>
        <v>-761547921.71823215</v>
      </c>
      <c r="AY400" s="189">
        <f t="shared" si="238"/>
        <v>-763328074.28491318</v>
      </c>
      <c r="AZ400" s="189">
        <f t="shared" si="238"/>
        <v>-765060050.12108469</v>
      </c>
      <c r="BA400" s="189">
        <f t="shared" si="238"/>
        <v>-766746158.66686213</v>
      </c>
      <c r="BB400" s="189">
        <f t="shared" si="238"/>
        <v>-768388552.47114182</v>
      </c>
      <c r="BC400" s="189">
        <f t="shared" si="238"/>
        <v>-769989240.85853732</v>
      </c>
      <c r="BD400" s="189">
        <f t="shared" si="238"/>
        <v>-771550102.15425158</v>
      </c>
      <c r="BE400" s="189">
        <f t="shared" si="238"/>
        <v>-773072894.64453173</v>
      </c>
      <c r="BF400" s="189">
        <f t="shared" si="238"/>
        <v>-774559266.42546034</v>
      </c>
      <c r="BG400" s="189">
        <f t="shared" si="238"/>
        <v>-776010764.271819</v>
      </c>
      <c r="BH400" s="189">
        <f t="shared" si="238"/>
        <v>-777428841.6399914</v>
      </c>
      <c r="BI400" s="189">
        <f t="shared" si="238"/>
        <v>-778814865.90376568</v>
      </c>
      <c r="BJ400" s="189">
        <f t="shared" si="238"/>
        <v>-780170124.90904319</v>
      </c>
      <c r="BK400" s="189">
        <f t="shared" si="238"/>
        <v>-781495832.92245996</v>
      </c>
      <c r="BL400" s="189">
        <f t="shared" si="238"/>
        <v>-782793136.03951585</v>
      </c>
      <c r="BM400" s="189">
        <f t="shared" si="238"/>
        <v>-784063117.10970366</v>
      </c>
      <c r="BN400" s="1521">
        <f t="shared" si="238"/>
        <v>-785306800.22915518</v>
      </c>
    </row>
    <row r="401" spans="1:66" hidden="1" x14ac:dyDescent="0.15">
      <c r="A401" s="1123"/>
      <c r="C401" s="1529"/>
      <c r="D401" s="274"/>
      <c r="E401" s="1675"/>
      <c r="F401" s="1604"/>
      <c r="G401" s="189">
        <f t="shared" ref="G401:BN401" si="239">G302+G335</f>
        <v>-277670977.19622296</v>
      </c>
      <c r="H401" s="189">
        <f t="shared" si="239"/>
        <v>-359932488.55110282</v>
      </c>
      <c r="I401" s="189">
        <f t="shared" si="239"/>
        <v>-404184257.22902155</v>
      </c>
      <c r="J401" s="189">
        <f t="shared" si="239"/>
        <v>-433967848.77049488</v>
      </c>
      <c r="K401" s="189">
        <f t="shared" si="239"/>
        <v>-456189379.78271079</v>
      </c>
      <c r="L401" s="189">
        <f t="shared" si="239"/>
        <v>-473794440.58062166</v>
      </c>
      <c r="M401" s="189">
        <f t="shared" si="239"/>
        <v>-488303358.81933707</v>
      </c>
      <c r="N401" s="189">
        <f t="shared" si="239"/>
        <v>-500599672.96794766</v>
      </c>
      <c r="O401" s="189">
        <f t="shared" si="239"/>
        <v>-511240552.1407854</v>
      </c>
      <c r="P401" s="189">
        <f t="shared" si="239"/>
        <v>-520599050.87894201</v>
      </c>
      <c r="Q401" s="189">
        <f t="shared" si="239"/>
        <v>-528936691.96846199</v>
      </c>
      <c r="R401" s="189">
        <f t="shared" si="239"/>
        <v>-536443605.59706181</v>
      </c>
      <c r="S401" s="189">
        <f t="shared" si="239"/>
        <v>-543262166.11330044</v>
      </c>
      <c r="T401" s="189">
        <f t="shared" si="239"/>
        <v>-549501632.01190555</v>
      </c>
      <c r="U401" s="189">
        <f t="shared" si="239"/>
        <v>-555247598.16462433</v>
      </c>
      <c r="V401" s="189">
        <f t="shared" si="239"/>
        <v>-560568314.74565518</v>
      </c>
      <c r="W401" s="189">
        <f t="shared" si="239"/>
        <v>-565519038.42919505</v>
      </c>
      <c r="X401" s="189">
        <f t="shared" si="239"/>
        <v>-570145106.00120914</v>
      </c>
      <c r="Y401" s="189">
        <f t="shared" si="239"/>
        <v>-574484154.25170434</v>
      </c>
      <c r="Z401" s="189">
        <f t="shared" si="239"/>
        <v>-578567754.86555016</v>
      </c>
      <c r="AA401" s="189">
        <f t="shared" si="239"/>
        <v>-582422639.46972644</v>
      </c>
      <c r="AB401" s="189">
        <f t="shared" si="239"/>
        <v>-586071631.84611797</v>
      </c>
      <c r="AC401" s="189">
        <f t="shared" si="239"/>
        <v>-589534367.20037997</v>
      </c>
      <c r="AD401" s="189">
        <f t="shared" si="239"/>
        <v>-592827854.11185789</v>
      </c>
      <c r="AE401" s="189">
        <f t="shared" si="239"/>
        <v>-595966918.58352411</v>
      </c>
      <c r="AF401" s="189">
        <f t="shared" si="239"/>
        <v>-598964558.57647264</v>
      </c>
      <c r="AG401" s="189">
        <f t="shared" si="239"/>
        <v>-601832229.76753962</v>
      </c>
      <c r="AH401" s="189">
        <f t="shared" si="239"/>
        <v>-604580077.88521731</v>
      </c>
      <c r="AI401" s="189">
        <f t="shared" si="239"/>
        <v>-607217129.13281798</v>
      </c>
      <c r="AJ401" s="189">
        <f t="shared" si="239"/>
        <v>-609751447.42266417</v>
      </c>
      <c r="AK401" s="189">
        <f t="shared" si="239"/>
        <v>-612190265.10308838</v>
      </c>
      <c r="AL401" s="189">
        <f t="shared" si="239"/>
        <v>-614540092.3455919</v>
      </c>
      <c r="AM401" s="189">
        <f t="shared" si="239"/>
        <v>-616806809.2243396</v>
      </c>
      <c r="AN401" s="189">
        <f t="shared" si="239"/>
        <v>-618995743.66077781</v>
      </c>
      <c r="AO401" s="189">
        <f t="shared" si="239"/>
        <v>-621111737.74952471</v>
      </c>
      <c r="AP401" s="189">
        <f t="shared" si="239"/>
        <v>-623159204.47559047</v>
      </c>
      <c r="AQ401" s="189">
        <f t="shared" si="239"/>
        <v>-625142176.4397527</v>
      </c>
      <c r="AR401" s="189">
        <f t="shared" si="239"/>
        <v>-627064347.90103614</v>
      </c>
      <c r="AS401" s="189">
        <f t="shared" si="239"/>
        <v>-628929111.20246458</v>
      </c>
      <c r="AT401" s="189">
        <f t="shared" si="239"/>
        <v>-630739588.45349741</v>
      </c>
      <c r="AU401" s="189">
        <f t="shared" si="239"/>
        <v>-632498659.18855727</v>
      </c>
      <c r="AV401" s="189">
        <f t="shared" si="239"/>
        <v>-634208984.59725606</v>
      </c>
      <c r="AW401" s="189">
        <f t="shared" si="239"/>
        <v>-635873028.82183826</v>
      </c>
      <c r="AX401" s="189">
        <f t="shared" si="239"/>
        <v>-637493077.73600852</v>
      </c>
      <c r="AY401" s="189">
        <f t="shared" si="239"/>
        <v>-639071255.55283463</v>
      </c>
      <c r="AZ401" s="189">
        <f t="shared" si="239"/>
        <v>-640609539.55484426</v>
      </c>
      <c r="BA401" s="189">
        <f t="shared" si="239"/>
        <v>-642109773.19440436</v>
      </c>
      <c r="BB401" s="189">
        <f t="shared" si="239"/>
        <v>-643573677.77517438</v>
      </c>
      <c r="BC401" s="189">
        <f t="shared" si="239"/>
        <v>-645002862.89437377</v>
      </c>
      <c r="BD401" s="189">
        <f t="shared" si="239"/>
        <v>-646398835.79967391</v>
      </c>
      <c r="BE401" s="189">
        <f t="shared" si="239"/>
        <v>-647763009.79276395</v>
      </c>
      <c r="BF401" s="189">
        <f t="shared" si="239"/>
        <v>-649096711.79332769</v>
      </c>
      <c r="BG401" s="189">
        <f t="shared" si="239"/>
        <v>-650401189.16169202</v>
      </c>
      <c r="BH401" s="189">
        <f t="shared" si="239"/>
        <v>-651677615.8652879</v>
      </c>
      <c r="BI401" s="189">
        <f t="shared" si="239"/>
        <v>-652927098.06290483</v>
      </c>
      <c r="BJ401" s="189">
        <f t="shared" si="239"/>
        <v>-654150679.17119789</v>
      </c>
      <c r="BK401" s="189">
        <f t="shared" si="239"/>
        <v>-655349344.46975505</v>
      </c>
      <c r="BL401" s="189">
        <f t="shared" si="239"/>
        <v>-656524025.29403841</v>
      </c>
      <c r="BM401" s="189">
        <f t="shared" si="239"/>
        <v>-657675602.85949147</v>
      </c>
      <c r="BN401" s="1521">
        <f t="shared" si="239"/>
        <v>-658804911.7549001</v>
      </c>
    </row>
    <row r="402" spans="1:66" hidden="1" x14ac:dyDescent="0.15">
      <c r="A402" s="1123"/>
      <c r="C402" s="1529"/>
      <c r="D402" s="274"/>
      <c r="E402" s="1675"/>
      <c r="F402" s="1604"/>
      <c r="G402" s="189"/>
      <c r="H402" s="189"/>
      <c r="I402" s="189"/>
      <c r="J402" s="189"/>
      <c r="K402" s="189"/>
      <c r="L402" s="189"/>
      <c r="M402" s="189"/>
      <c r="N402" s="189"/>
      <c r="O402" s="189"/>
      <c r="P402" s="189"/>
      <c r="Q402" s="189"/>
      <c r="R402" s="189"/>
      <c r="S402" s="189"/>
      <c r="T402" s="189"/>
      <c r="U402" s="189"/>
      <c r="V402" s="189"/>
      <c r="W402" s="189"/>
      <c r="X402" s="189"/>
      <c r="Y402" s="189"/>
      <c r="Z402" s="189"/>
      <c r="AA402" s="189"/>
      <c r="AB402" s="189"/>
      <c r="AC402" s="189"/>
      <c r="AD402" s="189"/>
      <c r="AE402" s="189"/>
      <c r="AF402" s="189"/>
      <c r="AG402" s="189"/>
      <c r="AH402" s="189"/>
      <c r="AI402" s="189"/>
      <c r="AJ402" s="189"/>
      <c r="AK402" s="189"/>
      <c r="AL402" s="189"/>
      <c r="AM402" s="189"/>
      <c r="AN402" s="189"/>
      <c r="AO402" s="189"/>
      <c r="AP402" s="189"/>
      <c r="AQ402" s="189"/>
      <c r="AR402" s="189"/>
      <c r="AS402" s="189"/>
      <c r="AT402" s="189"/>
      <c r="AU402" s="189"/>
      <c r="AV402" s="189"/>
      <c r="AW402" s="189"/>
      <c r="AX402" s="189"/>
      <c r="AY402" s="189"/>
      <c r="AZ402" s="189"/>
      <c r="BA402" s="189"/>
      <c r="BB402" s="189"/>
      <c r="BC402" s="189"/>
      <c r="BD402" s="189"/>
      <c r="BE402" s="189"/>
      <c r="BF402" s="189"/>
      <c r="BG402" s="189"/>
      <c r="BH402" s="189"/>
      <c r="BI402" s="189"/>
      <c r="BJ402" s="189"/>
      <c r="BK402" s="189"/>
      <c r="BL402" s="189"/>
      <c r="BM402" s="189"/>
      <c r="BN402" s="1521"/>
    </row>
    <row r="403" spans="1:66" hidden="1" x14ac:dyDescent="0.15">
      <c r="A403" s="1123"/>
      <c r="C403" s="1529"/>
      <c r="D403" s="274"/>
      <c r="E403" s="1675"/>
      <c r="F403" s="1604"/>
      <c r="G403" s="189">
        <f t="shared" ref="G403:BN403" si="240">G304+G337</f>
        <v>1473135521.158977</v>
      </c>
      <c r="H403" s="189">
        <f t="shared" si="240"/>
        <v>958451198.77817678</v>
      </c>
      <c r="I403" s="189">
        <f t="shared" si="240"/>
        <v>706522751.78314614</v>
      </c>
      <c r="J403" s="189">
        <f t="shared" si="240"/>
        <v>546703740.87353718</v>
      </c>
      <c r="K403" s="189">
        <f t="shared" si="240"/>
        <v>432539922.16519564</v>
      </c>
      <c r="L403" s="189">
        <f t="shared" si="240"/>
        <v>345160983.27751237</v>
      </c>
      <c r="M403" s="189">
        <f t="shared" si="240"/>
        <v>275180803.34134132</v>
      </c>
      <c r="N403" s="189">
        <f t="shared" si="240"/>
        <v>217305774.54982534</v>
      </c>
      <c r="O403" s="189">
        <f t="shared" si="240"/>
        <v>168281087.80704913</v>
      </c>
      <c r="P403" s="189">
        <f t="shared" si="240"/>
        <v>125974719.58315182</v>
      </c>
      <c r="Q403" s="189">
        <f t="shared" si="240"/>
        <v>88920700.642176315</v>
      </c>
      <c r="R403" s="189">
        <f t="shared" si="240"/>
        <v>56071568.473005295</v>
      </c>
      <c r="S403" s="189">
        <f t="shared" si="240"/>
        <v>26655176.883354038</v>
      </c>
      <c r="T403" s="189">
        <f t="shared" si="240"/>
        <v>87424.524068832397</v>
      </c>
      <c r="U403" s="189">
        <f t="shared" si="240"/>
        <v>-24083271.365461498</v>
      </c>
      <c r="V403" s="189">
        <f t="shared" si="240"/>
        <v>-46212598.509144157</v>
      </c>
      <c r="W403" s="189">
        <f t="shared" si="240"/>
        <v>-66585256.475976795</v>
      </c>
      <c r="X403" s="189">
        <f t="shared" si="240"/>
        <v>-85432347.903365314</v>
      </c>
      <c r="Y403" s="189">
        <f t="shared" si="240"/>
        <v>-102943803.90630117</v>
      </c>
      <c r="Z403" s="189">
        <f t="shared" si="240"/>
        <v>-119277442.48248306</v>
      </c>
      <c r="AA403" s="189">
        <f t="shared" si="240"/>
        <v>-134565691.35766077</v>
      </c>
      <c r="AB403" s="189">
        <f t="shared" si="240"/>
        <v>-148920657.63526344</v>
      </c>
      <c r="AC403" s="189">
        <f t="shared" si="240"/>
        <v>-162438005.89318335</v>
      </c>
      <c r="AD403" s="189">
        <f t="shared" si="240"/>
        <v>-175199963.37060052</v>
      </c>
      <c r="AE403" s="189">
        <f t="shared" si="240"/>
        <v>-187277676.1946106</v>
      </c>
      <c r="AF403" s="189">
        <f t="shared" si="240"/>
        <v>-198733076.64232159</v>
      </c>
      <c r="AG403" s="189">
        <f t="shared" si="240"/>
        <v>-209620377.46026245</v>
      </c>
      <c r="AH403" s="189">
        <f t="shared" si="240"/>
        <v>-219987278.52974975</v>
      </c>
      <c r="AI403" s="189">
        <f t="shared" si="240"/>
        <v>-229875949.36399162</v>
      </c>
      <c r="AJ403" s="189">
        <f t="shared" si="240"/>
        <v>-239323835.24137372</v>
      </c>
      <c r="AK403" s="189">
        <f t="shared" si="240"/>
        <v>-248364323.35699889</v>
      </c>
      <c r="AL403" s="189">
        <f t="shared" si="240"/>
        <v>-257027296.95631984</v>
      </c>
      <c r="AM403" s="189">
        <f t="shared" si="240"/>
        <v>-265339599.14265966</v>
      </c>
      <c r="AN403" s="189">
        <f t="shared" si="240"/>
        <v>-273325423.32978612</v>
      </c>
      <c r="AO403" s="189">
        <f t="shared" si="240"/>
        <v>-281006643.72409916</v>
      </c>
      <c r="AP403" s="189">
        <f t="shared" si="240"/>
        <v>-288403096.47169667</v>
      </c>
      <c r="AQ403" s="189">
        <f t="shared" si="240"/>
        <v>-295532819.98070145</v>
      </c>
      <c r="AR403" s="189">
        <f t="shared" si="240"/>
        <v>-302412261.27404547</v>
      </c>
      <c r="AS403" s="189">
        <f t="shared" si="240"/>
        <v>-309056453.9291752</v>
      </c>
      <c r="AT403" s="189">
        <f t="shared" si="240"/>
        <v>-315479172.13499099</v>
      </c>
      <c r="AU403" s="189">
        <f t="shared" si="240"/>
        <v>-321693064.58030826</v>
      </c>
      <c r="AV403" s="189">
        <f t="shared" si="240"/>
        <v>-327709771.23513347</v>
      </c>
      <c r="AW403" s="189">
        <f t="shared" si="240"/>
        <v>-333540025.56049603</v>
      </c>
      <c r="AX403" s="189">
        <f t="shared" si="240"/>
        <v>-339193744.25721532</v>
      </c>
      <c r="AY403" s="189">
        <f t="shared" si="240"/>
        <v>-344680106.31790686</v>
      </c>
      <c r="AZ403" s="189">
        <f t="shared" si="240"/>
        <v>-350007622.86355144</v>
      </c>
      <c r="BA403" s="189">
        <f t="shared" si="240"/>
        <v>-355184199.01344901</v>
      </c>
      <c r="BB403" s="189">
        <f t="shared" si="240"/>
        <v>-360217188.84548491</v>
      </c>
      <c r="BC403" s="189">
        <f t="shared" si="240"/>
        <v>-365113444.3445673</v>
      </c>
      <c r="BD403" s="189">
        <f t="shared" si="240"/>
        <v>-369879359.10469294</v>
      </c>
      <c r="BE403" s="189">
        <f t="shared" si="240"/>
        <v>-374520907.439439</v>
      </c>
      <c r="BF403" s="189">
        <f t="shared" si="240"/>
        <v>-379043679.46286172</v>
      </c>
      <c r="BG403" s="189">
        <f t="shared" si="240"/>
        <v>-383452912.62463444</v>
      </c>
      <c r="BH403" s="189">
        <f t="shared" si="240"/>
        <v>-387753520.11721438</v>
      </c>
      <c r="BI403" s="189">
        <f t="shared" si="240"/>
        <v>-391950116.51687342</v>
      </c>
      <c r="BJ403" s="189">
        <f t="shared" si="240"/>
        <v>-396047040.97280437</v>
      </c>
      <c r="BK403" s="189">
        <f t="shared" si="240"/>
        <v>-400048378.21791965</v>
      </c>
      <c r="BL403" s="189">
        <f t="shared" si="240"/>
        <v>-403957977.64019775</v>
      </c>
      <c r="BM403" s="189">
        <f t="shared" si="240"/>
        <v>-407779470.62362367</v>
      </c>
      <c r="BN403" s="1521">
        <f t="shared" si="240"/>
        <v>-411516286.34210366</v>
      </c>
    </row>
    <row r="404" spans="1:66" hidden="1" x14ac:dyDescent="0.15">
      <c r="A404" s="1123"/>
      <c r="C404" s="1529"/>
      <c r="D404" s="274"/>
      <c r="E404" s="1675"/>
      <c r="F404" s="1604"/>
      <c r="G404" s="189">
        <f t="shared" ref="G404:BN404" si="241">G305+G338</f>
        <v>1473135521.1589768</v>
      </c>
      <c r="H404" s="189">
        <f t="shared" si="241"/>
        <v>1087122279.3733766</v>
      </c>
      <c r="I404" s="189">
        <f t="shared" si="241"/>
        <v>888749654.17572224</v>
      </c>
      <c r="J404" s="189">
        <f t="shared" si="241"/>
        <v>759011023.85561669</v>
      </c>
      <c r="K404" s="189">
        <f t="shared" si="241"/>
        <v>664234637.733055</v>
      </c>
      <c r="L404" s="189">
        <f t="shared" si="241"/>
        <v>590394292.43761051</v>
      </c>
      <c r="M404" s="189">
        <f t="shared" si="241"/>
        <v>530379163.951276</v>
      </c>
      <c r="N404" s="189">
        <f t="shared" si="241"/>
        <v>480116456.66552049</v>
      </c>
      <c r="O404" s="189">
        <f t="shared" si="241"/>
        <v>437069147.22754556</v>
      </c>
      <c r="P404" s="189">
        <f t="shared" si="241"/>
        <v>399556528.46134329</v>
      </c>
      <c r="Q404" s="189">
        <f t="shared" si="241"/>
        <v>366411382.6052537</v>
      </c>
      <c r="R404" s="189">
        <f t="shared" si="241"/>
        <v>336792234.96021509</v>
      </c>
      <c r="S404" s="189">
        <f t="shared" si="241"/>
        <v>310073750.32186204</v>
      </c>
      <c r="T404" s="189">
        <f t="shared" si="241"/>
        <v>285779375.74683112</v>
      </c>
      <c r="U404" s="189">
        <f t="shared" si="241"/>
        <v>263538159.95743719</v>
      </c>
      <c r="V404" s="189">
        <f t="shared" si="241"/>
        <v>243056074.55393901</v>
      </c>
      <c r="W404" s="189">
        <f t="shared" si="241"/>
        <v>224096384.79266596</v>
      </c>
      <c r="X404" s="189">
        <f t="shared" si="241"/>
        <v>206465861.53166023</v>
      </c>
      <c r="Y404" s="189">
        <f t="shared" si="241"/>
        <v>190004875.09573555</v>
      </c>
      <c r="Z404" s="189">
        <f t="shared" si="241"/>
        <v>174580135.58038822</v>
      </c>
      <c r="AA404" s="189">
        <f t="shared" si="241"/>
        <v>160079278.29821524</v>
      </c>
      <c r="AB404" s="189">
        <f t="shared" si="241"/>
        <v>146406761.6027123</v>
      </c>
      <c r="AC404" s="189">
        <f t="shared" si="241"/>
        <v>133480714.94861573</v>
      </c>
      <c r="AD404" s="189">
        <f t="shared" si="241"/>
        <v>121230486.10442942</v>
      </c>
      <c r="AE404" s="189">
        <f t="shared" si="241"/>
        <v>109594710.29682189</v>
      </c>
      <c r="AF404" s="189">
        <f t="shared" si="241"/>
        <v>98519774.161828995</v>
      </c>
      <c r="AG404" s="189">
        <f t="shared" si="241"/>
        <v>87958581.959874332</v>
      </c>
      <c r="AH404" s="189">
        <f t="shared" si="241"/>
        <v>77869555.77305299</v>
      </c>
      <c r="AI404" s="189">
        <f t="shared" si="241"/>
        <v>68215818.677573204</v>
      </c>
      <c r="AJ404" s="189">
        <f t="shared" si="241"/>
        <v>58964522.352068275</v>
      </c>
      <c r="AK404" s="189">
        <f t="shared" si="241"/>
        <v>50086289.694669247</v>
      </c>
      <c r="AL404" s="189">
        <f t="shared" si="241"/>
        <v>41554749.759094715</v>
      </c>
      <c r="AM404" s="189">
        <f t="shared" si="241"/>
        <v>33346147.355366379</v>
      </c>
      <c r="AN404" s="189">
        <f t="shared" si="241"/>
        <v>25439013.462012619</v>
      </c>
      <c r="AO404" s="189">
        <f t="shared" si="241"/>
        <v>17813885.493127018</v>
      </c>
      <c r="AP404" s="189">
        <f t="shared" si="241"/>
        <v>10453068.690157741</v>
      </c>
      <c r="AQ404" s="189">
        <f t="shared" si="241"/>
        <v>3340431.6338768005</v>
      </c>
      <c r="AR404" s="189">
        <f t="shared" si="241"/>
        <v>-3538769.7803780138</v>
      </c>
      <c r="AS404" s="189">
        <f t="shared" si="241"/>
        <v>-10198044.500922352</v>
      </c>
      <c r="AT404" s="189">
        <f t="shared" si="241"/>
        <v>-16649798.368423462</v>
      </c>
      <c r="AU404" s="189">
        <f t="shared" si="241"/>
        <v>-22905449.142693043</v>
      </c>
      <c r="AV404" s="189">
        <f t="shared" si="241"/>
        <v>-28975527.058270603</v>
      </c>
      <c r="AW404" s="189">
        <f t="shared" si="241"/>
        <v>-34869763.026372761</v>
      </c>
      <c r="AX404" s="189">
        <f t="shared" si="241"/>
        <v>-40597166.24944815</v>
      </c>
      <c r="AY404" s="189">
        <f t="shared" si="241"/>
        <v>-46166092.728102207</v>
      </c>
      <c r="AZ404" s="189">
        <f t="shared" si="241"/>
        <v>-51584305.905430168</v>
      </c>
      <c r="BA404" s="189">
        <f t="shared" si="241"/>
        <v>-56859030.500509411</v>
      </c>
      <c r="BB404" s="189">
        <f t="shared" si="241"/>
        <v>-61997000.422988415</v>
      </c>
      <c r="BC404" s="189">
        <f t="shared" si="241"/>
        <v>-67004501.527942657</v>
      </c>
      <c r="BD404" s="189">
        <f t="shared" si="241"/>
        <v>-71887409.859454811</v>
      </c>
      <c r="BE404" s="189">
        <f t="shared" si="241"/>
        <v>-76651225.93867366</v>
      </c>
      <c r="BF404" s="189">
        <f t="shared" si="241"/>
        <v>-81301105.574198902</v>
      </c>
      <c r="BG404" s="189">
        <f t="shared" si="241"/>
        <v>-85841887.606925324</v>
      </c>
      <c r="BH404" s="189">
        <f t="shared" si="241"/>
        <v>-90278118.945860386</v>
      </c>
      <c r="BI404" s="189">
        <f t="shared" si="241"/>
        <v>-94614077.204191864</v>
      </c>
      <c r="BJ404" s="189">
        <f t="shared" si="241"/>
        <v>-98853791.204658523</v>
      </c>
      <c r="BK404" s="189">
        <f t="shared" si="241"/>
        <v>-103001059.58887656</v>
      </c>
      <c r="BL404" s="189">
        <f t="shared" si="241"/>
        <v>-107059467.73581617</v>
      </c>
      <c r="BM404" s="189">
        <f t="shared" si="241"/>
        <v>-111032403.16929181</v>
      </c>
      <c r="BN404" s="1521">
        <f t="shared" si="241"/>
        <v>-114923069.6124956</v>
      </c>
    </row>
    <row r="405" spans="1:66" hidden="1" x14ac:dyDescent="0.15">
      <c r="A405" s="1123"/>
      <c r="B405" s="747"/>
      <c r="C405" s="1533"/>
      <c r="D405" s="1399"/>
      <c r="E405" s="1679"/>
      <c r="F405" s="1605"/>
      <c r="G405" s="748">
        <f t="shared" ref="G405:BN405" si="242">G306+G339</f>
        <v>1473135521.1589768</v>
      </c>
      <c r="H405" s="748">
        <f t="shared" si="242"/>
        <v>1215793359.9685769</v>
      </c>
      <c r="I405" s="748">
        <f t="shared" si="242"/>
        <v>1077358682.5536973</v>
      </c>
      <c r="J405" s="748">
        <f t="shared" si="242"/>
        <v>984185414.89721692</v>
      </c>
      <c r="K405" s="748">
        <f t="shared" si="242"/>
        <v>914668860.66114032</v>
      </c>
      <c r="L405" s="748">
        <f t="shared" si="242"/>
        <v>859594205.22382557</v>
      </c>
      <c r="M405" s="748">
        <f t="shared" si="242"/>
        <v>814205343.35404766</v>
      </c>
      <c r="N405" s="748">
        <f t="shared" si="242"/>
        <v>775738264.33299303</v>
      </c>
      <c r="O405" s="748">
        <f t="shared" si="242"/>
        <v>742449952.48213685</v>
      </c>
      <c r="P405" s="748">
        <f t="shared" si="242"/>
        <v>713173365.52052414</v>
      </c>
      <c r="Q405" s="748">
        <f t="shared" si="242"/>
        <v>687090370.66828239</v>
      </c>
      <c r="R405" s="748">
        <f t="shared" si="242"/>
        <v>663606175.62694085</v>
      </c>
      <c r="S405" s="748">
        <f t="shared" si="242"/>
        <v>642275384.70715666</v>
      </c>
      <c r="T405" s="748">
        <f t="shared" si="242"/>
        <v>622756199.94414091</v>
      </c>
      <c r="U405" s="748">
        <f t="shared" si="242"/>
        <v>604780851.28456604</v>
      </c>
      <c r="V405" s="748">
        <f t="shared" si="242"/>
        <v>588135828.82519162</v>
      </c>
      <c r="W405" s="748">
        <f t="shared" si="242"/>
        <v>572648270.77775395</v>
      </c>
      <c r="X405" s="748">
        <f t="shared" si="242"/>
        <v>558176348.15942109</v>
      </c>
      <c r="Y405" s="748">
        <f t="shared" si="242"/>
        <v>544602320.21001101</v>
      </c>
      <c r="Z405" s="748">
        <f t="shared" si="242"/>
        <v>531827419.89396906</v>
      </c>
      <c r="AA405" s="748">
        <f t="shared" si="242"/>
        <v>519768021.53331107</v>
      </c>
      <c r="AB405" s="748">
        <f t="shared" si="242"/>
        <v>508352724.52695197</v>
      </c>
      <c r="AC405" s="748">
        <f t="shared" si="242"/>
        <v>497520103.23153383</v>
      </c>
      <c r="AD405" s="748">
        <f t="shared" si="242"/>
        <v>487216948.98974437</v>
      </c>
      <c r="AE405" s="748">
        <f t="shared" si="242"/>
        <v>477396880.99014682</v>
      </c>
      <c r="AF405" s="748">
        <f t="shared" si="242"/>
        <v>468019237.16193885</v>
      </c>
      <c r="AG405" s="748">
        <f t="shared" si="242"/>
        <v>459048180.22731763</v>
      </c>
      <c r="AH405" s="748">
        <f t="shared" si="242"/>
        <v>450451970.87522459</v>
      </c>
      <c r="AI405" s="748">
        <f t="shared" si="242"/>
        <v>442202372.05251616</v>
      </c>
      <c r="AJ405" s="748">
        <f t="shared" si="242"/>
        <v>434274157.08160734</v>
      </c>
      <c r="AK405" s="748">
        <f t="shared" si="242"/>
        <v>426644700.70167047</v>
      </c>
      <c r="AL405" s="748">
        <f t="shared" si="242"/>
        <v>419293636.86817026</v>
      </c>
      <c r="AM405" s="748">
        <f t="shared" si="242"/>
        <v>412202570.69668657</v>
      </c>
      <c r="AN405" s="748">
        <f t="shared" si="242"/>
        <v>405354834.62547636</v>
      </c>
      <c r="AO405" s="748">
        <f t="shared" si="242"/>
        <v>398735280.92538595</v>
      </c>
      <c r="AP405" s="748">
        <f t="shared" si="242"/>
        <v>392330104.26897669</v>
      </c>
      <c r="AQ405" s="748">
        <f t="shared" si="242"/>
        <v>386126689.30087548</v>
      </c>
      <c r="AR405" s="748">
        <f t="shared" si="242"/>
        <v>380113479.11450785</v>
      </c>
      <c r="AS405" s="748">
        <f t="shared" si="242"/>
        <v>374279861.2998783</v>
      </c>
      <c r="AT405" s="748">
        <f t="shared" si="242"/>
        <v>368616068.83007002</v>
      </c>
      <c r="AU405" s="748">
        <f t="shared" si="242"/>
        <v>363113093.53589869</v>
      </c>
      <c r="AV405" s="748">
        <f t="shared" si="242"/>
        <v>357762610.30547732</v>
      </c>
      <c r="AW405" s="748">
        <f t="shared" si="242"/>
        <v>352556910.45852232</v>
      </c>
      <c r="AX405" s="748">
        <f t="shared" si="242"/>
        <v>347488842.99975443</v>
      </c>
      <c r="AY405" s="748">
        <f t="shared" si="242"/>
        <v>342551762.6636942</v>
      </c>
      <c r="AZ405" s="748">
        <f t="shared" si="242"/>
        <v>337739483.83387804</v>
      </c>
      <c r="BA405" s="748">
        <f t="shared" si="242"/>
        <v>333046239.56038809</v>
      </c>
      <c r="BB405" s="748">
        <f t="shared" si="242"/>
        <v>328466645.01626778</v>
      </c>
      <c r="BC405" s="748">
        <f t="shared" si="242"/>
        <v>323995664.83053702</v>
      </c>
      <c r="BD405" s="748">
        <f t="shared" si="242"/>
        <v>319628583.81663007</v>
      </c>
      <c r="BE405" s="748">
        <f t="shared" si="242"/>
        <v>315360980.68316668</v>
      </c>
      <c r="BF405" s="748">
        <f t="shared" si="242"/>
        <v>311188704.3712427</v>
      </c>
      <c r="BG405" s="748">
        <f t="shared" si="242"/>
        <v>307107852.71085149</v>
      </c>
      <c r="BH405" s="748">
        <f t="shared" si="242"/>
        <v>303114753.13008386</v>
      </c>
      <c r="BI405" s="748">
        <f t="shared" si="242"/>
        <v>299205945.18566722</v>
      </c>
      <c r="BJ405" s="748">
        <f t="shared" si="242"/>
        <v>295378164.71319944</v>
      </c>
      <c r="BK405" s="748">
        <f t="shared" si="242"/>
        <v>291628329.4209221</v>
      </c>
      <c r="BL405" s="748">
        <f t="shared" si="242"/>
        <v>287953525.7727626</v>
      </c>
      <c r="BM405" s="748">
        <f t="shared" si="242"/>
        <v>284350997.0252226</v>
      </c>
      <c r="BN405" s="1525">
        <f t="shared" si="242"/>
        <v>280818132.29894418</v>
      </c>
    </row>
    <row r="406" spans="1:66" hidden="1" x14ac:dyDescent="0.15">
      <c r="A406" s="1123"/>
      <c r="C406" s="1529"/>
      <c r="D406" s="274"/>
      <c r="E406" s="1675"/>
      <c r="F406" s="1604"/>
      <c r="G406" s="189"/>
      <c r="H406" s="189"/>
      <c r="I406" s="189"/>
      <c r="J406" s="189"/>
      <c r="K406" s="189"/>
      <c r="L406" s="189"/>
      <c r="M406" s="189"/>
      <c r="N406" s="189"/>
      <c r="O406" s="189"/>
      <c r="P406" s="189"/>
      <c r="Q406" s="189"/>
      <c r="R406" s="189"/>
      <c r="S406" s="189"/>
      <c r="T406" s="189"/>
      <c r="U406" s="189"/>
      <c r="V406" s="189"/>
      <c r="W406" s="189"/>
      <c r="X406" s="189"/>
      <c r="Y406" s="189"/>
      <c r="Z406" s="189"/>
      <c r="AA406" s="189"/>
      <c r="AB406" s="189"/>
      <c r="AC406" s="189"/>
      <c r="AD406" s="189"/>
      <c r="AE406" s="189"/>
      <c r="AF406" s="189"/>
      <c r="AG406" s="189"/>
      <c r="AH406" s="189"/>
      <c r="AI406" s="189"/>
      <c r="AJ406" s="189"/>
      <c r="AK406" s="189"/>
      <c r="AL406" s="189"/>
      <c r="AM406" s="189"/>
      <c r="AN406" s="189"/>
      <c r="AO406" s="189"/>
      <c r="AP406" s="189"/>
      <c r="AQ406" s="189"/>
      <c r="AR406" s="189"/>
      <c r="AS406" s="189"/>
      <c r="AT406" s="189"/>
      <c r="AU406" s="189"/>
      <c r="AV406" s="189"/>
      <c r="AW406" s="189"/>
      <c r="AX406" s="189"/>
      <c r="AY406" s="189"/>
      <c r="AZ406" s="189"/>
      <c r="BA406" s="189"/>
      <c r="BB406" s="189"/>
      <c r="BC406" s="189"/>
      <c r="BD406" s="189"/>
      <c r="BE406" s="189"/>
      <c r="BF406" s="189"/>
      <c r="BG406" s="189"/>
      <c r="BH406" s="189"/>
      <c r="BI406" s="189"/>
      <c r="BJ406" s="189"/>
      <c r="BK406" s="189"/>
      <c r="BL406" s="189"/>
      <c r="BM406" s="189"/>
      <c r="BN406" s="1521"/>
    </row>
    <row r="407" spans="1:66" hidden="1" x14ac:dyDescent="0.15">
      <c r="A407" s="1123"/>
      <c r="B407" s="165" t="s">
        <v>907</v>
      </c>
      <c r="C407" s="1529"/>
      <c r="D407" s="274"/>
      <c r="E407" s="1675"/>
      <c r="F407" s="1604"/>
      <c r="G407" s="1537">
        <f>G211/G375</f>
        <v>1</v>
      </c>
      <c r="H407" s="1537">
        <f t="shared" ref="H407:BN407" si="243">H211/H375</f>
        <v>1</v>
      </c>
      <c r="I407" s="1537">
        <f t="shared" si="243"/>
        <v>1</v>
      </c>
      <c r="J407" s="1537">
        <f t="shared" si="243"/>
        <v>1</v>
      </c>
      <c r="K407" s="1537">
        <f t="shared" si="243"/>
        <v>1</v>
      </c>
      <c r="L407" s="1537">
        <f t="shared" si="243"/>
        <v>1</v>
      </c>
      <c r="M407" s="1537">
        <f t="shared" si="243"/>
        <v>1</v>
      </c>
      <c r="N407" s="1537">
        <f t="shared" si="243"/>
        <v>1</v>
      </c>
      <c r="O407" s="1537">
        <f t="shared" si="243"/>
        <v>1</v>
      </c>
      <c r="P407" s="1537">
        <f t="shared" si="243"/>
        <v>1</v>
      </c>
      <c r="Q407" s="1537">
        <f t="shared" si="243"/>
        <v>1</v>
      </c>
      <c r="R407" s="1537">
        <f t="shared" si="243"/>
        <v>1</v>
      </c>
      <c r="S407" s="1537">
        <f t="shared" si="243"/>
        <v>1</v>
      </c>
      <c r="T407" s="1537">
        <f t="shared" si="243"/>
        <v>1</v>
      </c>
      <c r="U407" s="1537">
        <f t="shared" si="243"/>
        <v>1</v>
      </c>
      <c r="V407" s="1537">
        <f t="shared" si="243"/>
        <v>1</v>
      </c>
      <c r="W407" s="1537">
        <f t="shared" si="243"/>
        <v>1</v>
      </c>
      <c r="X407" s="1537">
        <f t="shared" si="243"/>
        <v>1</v>
      </c>
      <c r="Y407" s="1537">
        <f t="shared" si="243"/>
        <v>1</v>
      </c>
      <c r="Z407" s="1537">
        <f t="shared" si="243"/>
        <v>1</v>
      </c>
      <c r="AA407" s="1537">
        <f t="shared" si="243"/>
        <v>1</v>
      </c>
      <c r="AB407" s="1537">
        <f t="shared" si="243"/>
        <v>1</v>
      </c>
      <c r="AC407" s="1537">
        <f t="shared" si="243"/>
        <v>1</v>
      </c>
      <c r="AD407" s="1537">
        <f t="shared" si="243"/>
        <v>1</v>
      </c>
      <c r="AE407" s="1537">
        <f t="shared" si="243"/>
        <v>1</v>
      </c>
      <c r="AF407" s="1537">
        <f t="shared" si="243"/>
        <v>1</v>
      </c>
      <c r="AG407" s="1537">
        <f t="shared" si="243"/>
        <v>1</v>
      </c>
      <c r="AH407" s="1537">
        <f t="shared" si="243"/>
        <v>1</v>
      </c>
      <c r="AI407" s="1537">
        <f t="shared" si="243"/>
        <v>1</v>
      </c>
      <c r="AJ407" s="1537">
        <f t="shared" si="243"/>
        <v>1</v>
      </c>
      <c r="AK407" s="1537">
        <f t="shared" si="243"/>
        <v>1</v>
      </c>
      <c r="AL407" s="1537">
        <f t="shared" si="243"/>
        <v>1</v>
      </c>
      <c r="AM407" s="1537">
        <f t="shared" si="243"/>
        <v>1</v>
      </c>
      <c r="AN407" s="1537">
        <f t="shared" si="243"/>
        <v>1</v>
      </c>
      <c r="AO407" s="1537">
        <f t="shared" si="243"/>
        <v>1</v>
      </c>
      <c r="AP407" s="1537">
        <f t="shared" si="243"/>
        <v>1</v>
      </c>
      <c r="AQ407" s="1537">
        <f t="shared" si="243"/>
        <v>1</v>
      </c>
      <c r="AR407" s="1537">
        <f t="shared" si="243"/>
        <v>1</v>
      </c>
      <c r="AS407" s="1537">
        <f t="shared" si="243"/>
        <v>1</v>
      </c>
      <c r="AT407" s="1537">
        <f t="shared" si="243"/>
        <v>1</v>
      </c>
      <c r="AU407" s="1537">
        <f t="shared" si="243"/>
        <v>1</v>
      </c>
      <c r="AV407" s="1537">
        <f t="shared" si="243"/>
        <v>1</v>
      </c>
      <c r="AW407" s="1537">
        <f t="shared" si="243"/>
        <v>1</v>
      </c>
      <c r="AX407" s="1537">
        <f t="shared" si="243"/>
        <v>1</v>
      </c>
      <c r="AY407" s="1537">
        <f t="shared" si="243"/>
        <v>1</v>
      </c>
      <c r="AZ407" s="1537">
        <f t="shared" si="243"/>
        <v>1</v>
      </c>
      <c r="BA407" s="1537">
        <f t="shared" si="243"/>
        <v>1</v>
      </c>
      <c r="BB407" s="1537">
        <f t="shared" si="243"/>
        <v>1</v>
      </c>
      <c r="BC407" s="1537">
        <f t="shared" si="243"/>
        <v>1</v>
      </c>
      <c r="BD407" s="1537">
        <f t="shared" si="243"/>
        <v>1</v>
      </c>
      <c r="BE407" s="1537">
        <f t="shared" si="243"/>
        <v>1</v>
      </c>
      <c r="BF407" s="1537">
        <f t="shared" si="243"/>
        <v>1</v>
      </c>
      <c r="BG407" s="1537">
        <f t="shared" si="243"/>
        <v>1</v>
      </c>
      <c r="BH407" s="1537">
        <f t="shared" si="243"/>
        <v>1</v>
      </c>
      <c r="BI407" s="1537">
        <f t="shared" si="243"/>
        <v>1</v>
      </c>
      <c r="BJ407" s="1537">
        <f t="shared" si="243"/>
        <v>1</v>
      </c>
      <c r="BK407" s="1537">
        <f t="shared" si="243"/>
        <v>1</v>
      </c>
      <c r="BL407" s="1537">
        <f t="shared" si="243"/>
        <v>1</v>
      </c>
      <c r="BM407" s="1537">
        <f t="shared" si="243"/>
        <v>1</v>
      </c>
      <c r="BN407" s="1538">
        <f t="shared" si="243"/>
        <v>1</v>
      </c>
    </row>
    <row r="408" spans="1:66" hidden="1" x14ac:dyDescent="0.15">
      <c r="A408" s="1123"/>
      <c r="C408" s="1529"/>
      <c r="D408" s="274"/>
      <c r="E408" s="1675"/>
      <c r="F408" s="1604"/>
      <c r="G408" s="1537">
        <f t="shared" ref="G408:BN408" si="244">G212/G376</f>
        <v>1</v>
      </c>
      <c r="H408" s="1537">
        <f t="shared" si="244"/>
        <v>1</v>
      </c>
      <c r="I408" s="1537">
        <f t="shared" si="244"/>
        <v>1</v>
      </c>
      <c r="J408" s="1537">
        <f t="shared" si="244"/>
        <v>1</v>
      </c>
      <c r="K408" s="1537">
        <f t="shared" si="244"/>
        <v>1</v>
      </c>
      <c r="L408" s="1537">
        <f t="shared" si="244"/>
        <v>1</v>
      </c>
      <c r="M408" s="1537">
        <f t="shared" si="244"/>
        <v>1</v>
      </c>
      <c r="N408" s="1537">
        <f t="shared" si="244"/>
        <v>1</v>
      </c>
      <c r="O408" s="1537">
        <f t="shared" si="244"/>
        <v>1</v>
      </c>
      <c r="P408" s="1537">
        <f t="shared" si="244"/>
        <v>1</v>
      </c>
      <c r="Q408" s="1537">
        <f t="shared" si="244"/>
        <v>1</v>
      </c>
      <c r="R408" s="1537">
        <f t="shared" si="244"/>
        <v>1</v>
      </c>
      <c r="S408" s="1537">
        <f t="shared" si="244"/>
        <v>1</v>
      </c>
      <c r="T408" s="1537">
        <f t="shared" si="244"/>
        <v>1</v>
      </c>
      <c r="U408" s="1537">
        <f t="shared" si="244"/>
        <v>1</v>
      </c>
      <c r="V408" s="1537">
        <f t="shared" si="244"/>
        <v>1</v>
      </c>
      <c r="W408" s="1537">
        <f t="shared" si="244"/>
        <v>1</v>
      </c>
      <c r="X408" s="1537">
        <f t="shared" si="244"/>
        <v>1</v>
      </c>
      <c r="Y408" s="1537">
        <f t="shared" si="244"/>
        <v>1</v>
      </c>
      <c r="Z408" s="1537">
        <f t="shared" si="244"/>
        <v>1</v>
      </c>
      <c r="AA408" s="1537">
        <f t="shared" si="244"/>
        <v>1</v>
      </c>
      <c r="AB408" s="1537">
        <f t="shared" si="244"/>
        <v>1</v>
      </c>
      <c r="AC408" s="1537">
        <f t="shared" si="244"/>
        <v>1</v>
      </c>
      <c r="AD408" s="1537">
        <f t="shared" si="244"/>
        <v>1</v>
      </c>
      <c r="AE408" s="1537">
        <f t="shared" si="244"/>
        <v>1</v>
      </c>
      <c r="AF408" s="1537">
        <f t="shared" si="244"/>
        <v>1</v>
      </c>
      <c r="AG408" s="1537">
        <f t="shared" si="244"/>
        <v>1</v>
      </c>
      <c r="AH408" s="1537">
        <f t="shared" si="244"/>
        <v>1</v>
      </c>
      <c r="AI408" s="1537">
        <f t="shared" si="244"/>
        <v>1</v>
      </c>
      <c r="AJ408" s="1537">
        <f t="shared" si="244"/>
        <v>1</v>
      </c>
      <c r="AK408" s="1537">
        <f t="shared" si="244"/>
        <v>1</v>
      </c>
      <c r="AL408" s="1537">
        <f t="shared" si="244"/>
        <v>1</v>
      </c>
      <c r="AM408" s="1537">
        <f t="shared" si="244"/>
        <v>1</v>
      </c>
      <c r="AN408" s="1537">
        <f t="shared" si="244"/>
        <v>1</v>
      </c>
      <c r="AO408" s="1537">
        <f t="shared" si="244"/>
        <v>1</v>
      </c>
      <c r="AP408" s="1537">
        <f t="shared" si="244"/>
        <v>1</v>
      </c>
      <c r="AQ408" s="1537">
        <f t="shared" si="244"/>
        <v>1</v>
      </c>
      <c r="AR408" s="1537">
        <f t="shared" si="244"/>
        <v>1</v>
      </c>
      <c r="AS408" s="1537">
        <f t="shared" si="244"/>
        <v>1</v>
      </c>
      <c r="AT408" s="1537">
        <f t="shared" si="244"/>
        <v>1</v>
      </c>
      <c r="AU408" s="1537">
        <f t="shared" si="244"/>
        <v>1</v>
      </c>
      <c r="AV408" s="1537">
        <f t="shared" si="244"/>
        <v>1</v>
      </c>
      <c r="AW408" s="1537">
        <f t="shared" si="244"/>
        <v>1</v>
      </c>
      <c r="AX408" s="1537">
        <f t="shared" si="244"/>
        <v>1</v>
      </c>
      <c r="AY408" s="1537">
        <f t="shared" si="244"/>
        <v>1</v>
      </c>
      <c r="AZ408" s="1537">
        <f t="shared" si="244"/>
        <v>1</v>
      </c>
      <c r="BA408" s="1537">
        <f t="shared" si="244"/>
        <v>1</v>
      </c>
      <c r="BB408" s="1537">
        <f t="shared" si="244"/>
        <v>1</v>
      </c>
      <c r="BC408" s="1537">
        <f t="shared" si="244"/>
        <v>1</v>
      </c>
      <c r="BD408" s="1537">
        <f t="shared" si="244"/>
        <v>1</v>
      </c>
      <c r="BE408" s="1537">
        <f t="shared" si="244"/>
        <v>1</v>
      </c>
      <c r="BF408" s="1537">
        <f t="shared" si="244"/>
        <v>1</v>
      </c>
      <c r="BG408" s="1537">
        <f t="shared" si="244"/>
        <v>1</v>
      </c>
      <c r="BH408" s="1537">
        <f t="shared" si="244"/>
        <v>1</v>
      </c>
      <c r="BI408" s="1537">
        <f t="shared" si="244"/>
        <v>1</v>
      </c>
      <c r="BJ408" s="1537">
        <f t="shared" si="244"/>
        <v>1</v>
      </c>
      <c r="BK408" s="1537">
        <f t="shared" si="244"/>
        <v>1</v>
      </c>
      <c r="BL408" s="1537">
        <f t="shared" si="244"/>
        <v>1</v>
      </c>
      <c r="BM408" s="1537">
        <f t="shared" si="244"/>
        <v>1</v>
      </c>
      <c r="BN408" s="1538">
        <f t="shared" si="244"/>
        <v>1</v>
      </c>
    </row>
    <row r="409" spans="1:66" hidden="1" x14ac:dyDescent="0.15">
      <c r="A409" s="1123"/>
      <c r="C409" s="1529"/>
      <c r="D409" s="274"/>
      <c r="E409" s="1675"/>
      <c r="F409" s="1604"/>
      <c r="G409" s="1537">
        <f t="shared" ref="G409:BN409" si="245">G213/G377</f>
        <v>1</v>
      </c>
      <c r="H409" s="1537">
        <f t="shared" si="245"/>
        <v>1</v>
      </c>
      <c r="I409" s="1537">
        <f t="shared" si="245"/>
        <v>1</v>
      </c>
      <c r="J409" s="1537">
        <f t="shared" si="245"/>
        <v>1</v>
      </c>
      <c r="K409" s="1537">
        <f t="shared" si="245"/>
        <v>1</v>
      </c>
      <c r="L409" s="1537">
        <f t="shared" si="245"/>
        <v>1</v>
      </c>
      <c r="M409" s="1537">
        <f t="shared" si="245"/>
        <v>1</v>
      </c>
      <c r="N409" s="1537">
        <f t="shared" si="245"/>
        <v>1</v>
      </c>
      <c r="O409" s="1537">
        <f t="shared" si="245"/>
        <v>1</v>
      </c>
      <c r="P409" s="1537">
        <f t="shared" si="245"/>
        <v>1</v>
      </c>
      <c r="Q409" s="1537">
        <f t="shared" si="245"/>
        <v>1</v>
      </c>
      <c r="R409" s="1537">
        <f t="shared" si="245"/>
        <v>1</v>
      </c>
      <c r="S409" s="1537">
        <f t="shared" si="245"/>
        <v>1</v>
      </c>
      <c r="T409" s="1537">
        <f t="shared" si="245"/>
        <v>1</v>
      </c>
      <c r="U409" s="1537">
        <f t="shared" si="245"/>
        <v>1</v>
      </c>
      <c r="V409" s="1537">
        <f t="shared" si="245"/>
        <v>1</v>
      </c>
      <c r="W409" s="1537">
        <f t="shared" si="245"/>
        <v>1</v>
      </c>
      <c r="X409" s="1537">
        <f t="shared" si="245"/>
        <v>1</v>
      </c>
      <c r="Y409" s="1537">
        <f t="shared" si="245"/>
        <v>1</v>
      </c>
      <c r="Z409" s="1537">
        <f t="shared" si="245"/>
        <v>1</v>
      </c>
      <c r="AA409" s="1537">
        <f t="shared" si="245"/>
        <v>1</v>
      </c>
      <c r="AB409" s="1537">
        <f t="shared" si="245"/>
        <v>1</v>
      </c>
      <c r="AC409" s="1537">
        <f t="shared" si="245"/>
        <v>1</v>
      </c>
      <c r="AD409" s="1537">
        <f t="shared" si="245"/>
        <v>1</v>
      </c>
      <c r="AE409" s="1537">
        <f t="shared" si="245"/>
        <v>1</v>
      </c>
      <c r="AF409" s="1537">
        <f t="shared" si="245"/>
        <v>1</v>
      </c>
      <c r="AG409" s="1537">
        <f t="shared" si="245"/>
        <v>1</v>
      </c>
      <c r="AH409" s="1537">
        <f t="shared" si="245"/>
        <v>1</v>
      </c>
      <c r="AI409" s="1537">
        <f t="shared" si="245"/>
        <v>1</v>
      </c>
      <c r="AJ409" s="1537">
        <f t="shared" si="245"/>
        <v>1</v>
      </c>
      <c r="AK409" s="1537">
        <f t="shared" si="245"/>
        <v>1</v>
      </c>
      <c r="AL409" s="1537">
        <f t="shared" si="245"/>
        <v>1</v>
      </c>
      <c r="AM409" s="1537">
        <f t="shared" si="245"/>
        <v>1</v>
      </c>
      <c r="AN409" s="1537">
        <f t="shared" si="245"/>
        <v>1</v>
      </c>
      <c r="AO409" s="1537">
        <f t="shared" si="245"/>
        <v>1</v>
      </c>
      <c r="AP409" s="1537">
        <f t="shared" si="245"/>
        <v>1</v>
      </c>
      <c r="AQ409" s="1537">
        <f t="shared" si="245"/>
        <v>1</v>
      </c>
      <c r="AR409" s="1537">
        <f t="shared" si="245"/>
        <v>1</v>
      </c>
      <c r="AS409" s="1537">
        <f t="shared" si="245"/>
        <v>1</v>
      </c>
      <c r="AT409" s="1537">
        <f t="shared" si="245"/>
        <v>1</v>
      </c>
      <c r="AU409" s="1537">
        <f t="shared" si="245"/>
        <v>1</v>
      </c>
      <c r="AV409" s="1537">
        <f t="shared" si="245"/>
        <v>1</v>
      </c>
      <c r="AW409" s="1537">
        <f t="shared" si="245"/>
        <v>1</v>
      </c>
      <c r="AX409" s="1537">
        <f t="shared" si="245"/>
        <v>1</v>
      </c>
      <c r="AY409" s="1537">
        <f t="shared" si="245"/>
        <v>1</v>
      </c>
      <c r="AZ409" s="1537">
        <f t="shared" si="245"/>
        <v>1</v>
      </c>
      <c r="BA409" s="1537">
        <f t="shared" si="245"/>
        <v>1</v>
      </c>
      <c r="BB409" s="1537">
        <f t="shared" si="245"/>
        <v>1</v>
      </c>
      <c r="BC409" s="1537">
        <f t="shared" si="245"/>
        <v>1</v>
      </c>
      <c r="BD409" s="1537">
        <f t="shared" si="245"/>
        <v>1</v>
      </c>
      <c r="BE409" s="1537">
        <f t="shared" si="245"/>
        <v>1</v>
      </c>
      <c r="BF409" s="1537">
        <f t="shared" si="245"/>
        <v>1</v>
      </c>
      <c r="BG409" s="1537">
        <f t="shared" si="245"/>
        <v>1</v>
      </c>
      <c r="BH409" s="1537">
        <f t="shared" si="245"/>
        <v>1</v>
      </c>
      <c r="BI409" s="1537">
        <f t="shared" si="245"/>
        <v>1</v>
      </c>
      <c r="BJ409" s="1537">
        <f t="shared" si="245"/>
        <v>1</v>
      </c>
      <c r="BK409" s="1537">
        <f t="shared" si="245"/>
        <v>1</v>
      </c>
      <c r="BL409" s="1537">
        <f t="shared" si="245"/>
        <v>1</v>
      </c>
      <c r="BM409" s="1537">
        <f t="shared" si="245"/>
        <v>1</v>
      </c>
      <c r="BN409" s="1538">
        <f t="shared" si="245"/>
        <v>1</v>
      </c>
    </row>
    <row r="410" spans="1:66" hidden="1" x14ac:dyDescent="0.15">
      <c r="A410" s="1123"/>
      <c r="C410" s="1529"/>
      <c r="D410" s="274"/>
      <c r="E410" s="1675"/>
      <c r="F410" s="1604"/>
      <c r="G410" s="1537"/>
      <c r="H410" s="1537"/>
      <c r="I410" s="1537"/>
      <c r="J410" s="1537"/>
      <c r="K410" s="1537"/>
      <c r="L410" s="1537"/>
      <c r="M410" s="1537"/>
      <c r="N410" s="1537"/>
      <c r="O410" s="1537"/>
      <c r="P410" s="1537"/>
      <c r="Q410" s="1537"/>
      <c r="R410" s="1537"/>
      <c r="S410" s="1537"/>
      <c r="T410" s="1537"/>
      <c r="U410" s="1537"/>
      <c r="V410" s="1537"/>
      <c r="W410" s="1537"/>
      <c r="X410" s="1537"/>
      <c r="Y410" s="1537"/>
      <c r="Z410" s="1537"/>
      <c r="AA410" s="1537"/>
      <c r="AB410" s="1537"/>
      <c r="AC410" s="1537"/>
      <c r="AD410" s="1537"/>
      <c r="AE410" s="1537"/>
      <c r="AF410" s="1537"/>
      <c r="AG410" s="1537"/>
      <c r="AH410" s="1537"/>
      <c r="AI410" s="1537"/>
      <c r="AJ410" s="1537"/>
      <c r="AK410" s="1537"/>
      <c r="AL410" s="1537"/>
      <c r="AM410" s="1537"/>
      <c r="AN410" s="1537"/>
      <c r="AO410" s="1537"/>
      <c r="AP410" s="1537"/>
      <c r="AQ410" s="1537"/>
      <c r="AR410" s="1537"/>
      <c r="AS410" s="1537"/>
      <c r="AT410" s="1537"/>
      <c r="AU410" s="1537"/>
      <c r="AV410" s="1537"/>
      <c r="AW410" s="1537"/>
      <c r="AX410" s="1537"/>
      <c r="AY410" s="1537"/>
      <c r="AZ410" s="1537"/>
      <c r="BA410" s="1537"/>
      <c r="BB410" s="1537"/>
      <c r="BC410" s="1537"/>
      <c r="BD410" s="1537"/>
      <c r="BE410" s="1537"/>
      <c r="BF410" s="1537"/>
      <c r="BG410" s="1537"/>
      <c r="BH410" s="1537"/>
      <c r="BI410" s="1537"/>
      <c r="BJ410" s="1537"/>
      <c r="BK410" s="1537"/>
      <c r="BL410" s="1537"/>
      <c r="BM410" s="1537"/>
      <c r="BN410" s="1538"/>
    </row>
    <row r="411" spans="1:66" hidden="1" x14ac:dyDescent="0.15">
      <c r="A411" s="1123"/>
      <c r="C411" s="1529"/>
      <c r="D411" s="274"/>
      <c r="E411" s="1675"/>
      <c r="F411" s="1604"/>
      <c r="G411" s="1537">
        <f t="shared" ref="G411:BN411" si="246">G215/G379</f>
        <v>1</v>
      </c>
      <c r="H411" s="1537">
        <f t="shared" si="246"/>
        <v>1</v>
      </c>
      <c r="I411" s="1537">
        <f t="shared" si="246"/>
        <v>1</v>
      </c>
      <c r="J411" s="1537">
        <f t="shared" si="246"/>
        <v>1</v>
      </c>
      <c r="K411" s="1537">
        <f t="shared" si="246"/>
        <v>1</v>
      </c>
      <c r="L411" s="1537">
        <f t="shared" si="246"/>
        <v>1</v>
      </c>
      <c r="M411" s="1537">
        <f t="shared" si="246"/>
        <v>1</v>
      </c>
      <c r="N411" s="1537">
        <f t="shared" si="246"/>
        <v>1</v>
      </c>
      <c r="O411" s="1537">
        <f t="shared" si="246"/>
        <v>1</v>
      </c>
      <c r="P411" s="1537">
        <f t="shared" si="246"/>
        <v>1</v>
      </c>
      <c r="Q411" s="1537">
        <f t="shared" si="246"/>
        <v>1</v>
      </c>
      <c r="R411" s="1537">
        <f t="shared" si="246"/>
        <v>1</v>
      </c>
      <c r="S411" s="1537">
        <f t="shared" si="246"/>
        <v>1</v>
      </c>
      <c r="T411" s="1537">
        <f t="shared" si="246"/>
        <v>0.99999999999999989</v>
      </c>
      <c r="U411" s="1537">
        <f t="shared" si="246"/>
        <v>1</v>
      </c>
      <c r="V411" s="1537">
        <f t="shared" si="246"/>
        <v>1.0000000000000002</v>
      </c>
      <c r="W411" s="1537">
        <f t="shared" si="246"/>
        <v>0.99999999999999989</v>
      </c>
      <c r="X411" s="1537">
        <f t="shared" si="246"/>
        <v>1</v>
      </c>
      <c r="Y411" s="1537">
        <f t="shared" si="246"/>
        <v>1</v>
      </c>
      <c r="Z411" s="1537">
        <f t="shared" si="246"/>
        <v>1</v>
      </c>
      <c r="AA411" s="1537">
        <f t="shared" si="246"/>
        <v>0.99999999999999933</v>
      </c>
      <c r="AB411" s="1537">
        <f t="shared" si="246"/>
        <v>0.99999999999999967</v>
      </c>
      <c r="AC411" s="1537">
        <f t="shared" si="246"/>
        <v>1</v>
      </c>
      <c r="AD411" s="1537">
        <f t="shared" si="246"/>
        <v>1.0000000000000002</v>
      </c>
      <c r="AE411" s="1537">
        <f t="shared" si="246"/>
        <v>0.99999999999999978</v>
      </c>
      <c r="AF411" s="1537">
        <f t="shared" si="246"/>
        <v>1.0000000000000002</v>
      </c>
      <c r="AG411" s="1537">
        <f t="shared" si="246"/>
        <v>1.0000000000000002</v>
      </c>
      <c r="AH411" s="1537">
        <f t="shared" si="246"/>
        <v>0.99999999999999989</v>
      </c>
      <c r="AI411" s="1537">
        <f t="shared" si="246"/>
        <v>0.99999999999999989</v>
      </c>
      <c r="AJ411" s="1537">
        <f t="shared" si="246"/>
        <v>1</v>
      </c>
      <c r="AK411" s="1537">
        <f t="shared" si="246"/>
        <v>0.99999999999999989</v>
      </c>
      <c r="AL411" s="1537">
        <f t="shared" si="246"/>
        <v>1</v>
      </c>
      <c r="AM411" s="1537">
        <f t="shared" si="246"/>
        <v>1</v>
      </c>
      <c r="AN411" s="1537">
        <f t="shared" si="246"/>
        <v>0.99999999999999978</v>
      </c>
      <c r="AO411" s="1537">
        <f t="shared" si="246"/>
        <v>1</v>
      </c>
      <c r="AP411" s="1537">
        <f t="shared" si="246"/>
        <v>0.99999999999999978</v>
      </c>
      <c r="AQ411" s="1537">
        <f t="shared" si="246"/>
        <v>1.0000000000000002</v>
      </c>
      <c r="AR411" s="1537">
        <f t="shared" si="246"/>
        <v>0.99999999999999989</v>
      </c>
      <c r="AS411" s="1537">
        <f t="shared" si="246"/>
        <v>1.0000000000000002</v>
      </c>
      <c r="AT411" s="1537">
        <f t="shared" si="246"/>
        <v>1</v>
      </c>
      <c r="AU411" s="1537">
        <f t="shared" si="246"/>
        <v>1.0000000000000002</v>
      </c>
      <c r="AV411" s="1537">
        <f t="shared" si="246"/>
        <v>0.99999999999999989</v>
      </c>
      <c r="AW411" s="1537">
        <f t="shared" si="246"/>
        <v>1</v>
      </c>
      <c r="AX411" s="1537">
        <f t="shared" si="246"/>
        <v>1</v>
      </c>
      <c r="AY411" s="1537">
        <f t="shared" si="246"/>
        <v>1</v>
      </c>
      <c r="AZ411" s="1537">
        <f t="shared" si="246"/>
        <v>1</v>
      </c>
      <c r="BA411" s="1537">
        <f t="shared" si="246"/>
        <v>1</v>
      </c>
      <c r="BB411" s="1537">
        <f t="shared" si="246"/>
        <v>1</v>
      </c>
      <c r="BC411" s="1537">
        <f t="shared" si="246"/>
        <v>1</v>
      </c>
      <c r="BD411" s="1537">
        <f t="shared" si="246"/>
        <v>1</v>
      </c>
      <c r="BE411" s="1537">
        <f t="shared" si="246"/>
        <v>1</v>
      </c>
      <c r="BF411" s="1537">
        <f t="shared" si="246"/>
        <v>1</v>
      </c>
      <c r="BG411" s="1537">
        <f t="shared" si="246"/>
        <v>1</v>
      </c>
      <c r="BH411" s="1537">
        <f t="shared" si="246"/>
        <v>1</v>
      </c>
      <c r="BI411" s="1537">
        <f t="shared" si="246"/>
        <v>1</v>
      </c>
      <c r="BJ411" s="1537">
        <f t="shared" si="246"/>
        <v>1</v>
      </c>
      <c r="BK411" s="1537">
        <f t="shared" si="246"/>
        <v>1</v>
      </c>
      <c r="BL411" s="1537">
        <f t="shared" si="246"/>
        <v>1</v>
      </c>
      <c r="BM411" s="1537">
        <f t="shared" si="246"/>
        <v>1</v>
      </c>
      <c r="BN411" s="1538">
        <f t="shared" si="246"/>
        <v>1</v>
      </c>
    </row>
    <row r="412" spans="1:66" hidden="1" x14ac:dyDescent="0.15">
      <c r="A412" s="1123"/>
      <c r="C412" s="1529"/>
      <c r="D412" s="274"/>
      <c r="E412" s="1675"/>
      <c r="F412" s="1604"/>
      <c r="G412" s="1537">
        <f t="shared" ref="G412:BN412" si="247">G216/G380</f>
        <v>1</v>
      </c>
      <c r="H412" s="1537">
        <f t="shared" si="247"/>
        <v>1</v>
      </c>
      <c r="I412" s="1537">
        <f t="shared" si="247"/>
        <v>1</v>
      </c>
      <c r="J412" s="1537">
        <f t="shared" si="247"/>
        <v>1</v>
      </c>
      <c r="K412" s="1537">
        <f t="shared" si="247"/>
        <v>1</v>
      </c>
      <c r="L412" s="1537">
        <f t="shared" si="247"/>
        <v>1</v>
      </c>
      <c r="M412" s="1537">
        <f t="shared" si="247"/>
        <v>1</v>
      </c>
      <c r="N412" s="1537">
        <f t="shared" si="247"/>
        <v>1</v>
      </c>
      <c r="O412" s="1537">
        <f t="shared" si="247"/>
        <v>1</v>
      </c>
      <c r="P412" s="1537">
        <f t="shared" si="247"/>
        <v>1</v>
      </c>
      <c r="Q412" s="1537">
        <f t="shared" si="247"/>
        <v>1</v>
      </c>
      <c r="R412" s="1537">
        <f t="shared" si="247"/>
        <v>1</v>
      </c>
      <c r="S412" s="1537">
        <f t="shared" si="247"/>
        <v>1</v>
      </c>
      <c r="T412" s="1537">
        <f t="shared" si="247"/>
        <v>1</v>
      </c>
      <c r="U412" s="1537">
        <f t="shared" si="247"/>
        <v>1</v>
      </c>
      <c r="V412" s="1537">
        <f t="shared" si="247"/>
        <v>1</v>
      </c>
      <c r="W412" s="1537">
        <f t="shared" si="247"/>
        <v>1</v>
      </c>
      <c r="X412" s="1537">
        <f t="shared" si="247"/>
        <v>1</v>
      </c>
      <c r="Y412" s="1537">
        <f t="shared" si="247"/>
        <v>1</v>
      </c>
      <c r="Z412" s="1537">
        <f t="shared" si="247"/>
        <v>1</v>
      </c>
      <c r="AA412" s="1537">
        <f t="shared" si="247"/>
        <v>1</v>
      </c>
      <c r="AB412" s="1537">
        <f t="shared" si="247"/>
        <v>1</v>
      </c>
      <c r="AC412" s="1537">
        <f t="shared" si="247"/>
        <v>1</v>
      </c>
      <c r="AD412" s="1537">
        <f t="shared" si="247"/>
        <v>1</v>
      </c>
      <c r="AE412" s="1537">
        <f t="shared" si="247"/>
        <v>1</v>
      </c>
      <c r="AF412" s="1537">
        <f t="shared" si="247"/>
        <v>1</v>
      </c>
      <c r="AG412" s="1537">
        <f t="shared" si="247"/>
        <v>1</v>
      </c>
      <c r="AH412" s="1537">
        <f t="shared" si="247"/>
        <v>1</v>
      </c>
      <c r="AI412" s="1537">
        <f t="shared" si="247"/>
        <v>1</v>
      </c>
      <c r="AJ412" s="1537">
        <f t="shared" si="247"/>
        <v>1</v>
      </c>
      <c r="AK412" s="1537">
        <f t="shared" si="247"/>
        <v>1</v>
      </c>
      <c r="AL412" s="1537">
        <f t="shared" si="247"/>
        <v>1</v>
      </c>
      <c r="AM412" s="1537">
        <f t="shared" si="247"/>
        <v>1</v>
      </c>
      <c r="AN412" s="1537">
        <f t="shared" si="247"/>
        <v>1</v>
      </c>
      <c r="AO412" s="1537">
        <f t="shared" si="247"/>
        <v>1</v>
      </c>
      <c r="AP412" s="1537">
        <f t="shared" si="247"/>
        <v>1</v>
      </c>
      <c r="AQ412" s="1537">
        <f t="shared" si="247"/>
        <v>0.99999999999999989</v>
      </c>
      <c r="AR412" s="1537">
        <f t="shared" si="247"/>
        <v>1</v>
      </c>
      <c r="AS412" s="1537">
        <f t="shared" si="247"/>
        <v>1</v>
      </c>
      <c r="AT412" s="1537">
        <f t="shared" si="247"/>
        <v>0.99999999999999989</v>
      </c>
      <c r="AU412" s="1537">
        <f t="shared" si="247"/>
        <v>0.99999999999999989</v>
      </c>
      <c r="AV412" s="1537">
        <f t="shared" si="247"/>
        <v>1</v>
      </c>
      <c r="AW412" s="1537">
        <f t="shared" si="247"/>
        <v>1.0000000000000002</v>
      </c>
      <c r="AX412" s="1537">
        <f t="shared" si="247"/>
        <v>1.0000000000000002</v>
      </c>
      <c r="AY412" s="1537">
        <f t="shared" si="247"/>
        <v>0.99999999999999978</v>
      </c>
      <c r="AZ412" s="1537">
        <f t="shared" si="247"/>
        <v>1.0000000000000002</v>
      </c>
      <c r="BA412" s="1537">
        <f t="shared" si="247"/>
        <v>1</v>
      </c>
      <c r="BB412" s="1537">
        <f t="shared" si="247"/>
        <v>1.0000000000000002</v>
      </c>
      <c r="BC412" s="1537">
        <f t="shared" si="247"/>
        <v>1.0000000000000002</v>
      </c>
      <c r="BD412" s="1537">
        <f t="shared" si="247"/>
        <v>1</v>
      </c>
      <c r="BE412" s="1537">
        <f t="shared" si="247"/>
        <v>1</v>
      </c>
      <c r="BF412" s="1537">
        <f t="shared" si="247"/>
        <v>1</v>
      </c>
      <c r="BG412" s="1537">
        <f t="shared" si="247"/>
        <v>0.99999999999999978</v>
      </c>
      <c r="BH412" s="1537">
        <f t="shared" si="247"/>
        <v>1.0000000000000004</v>
      </c>
      <c r="BI412" s="1537">
        <f t="shared" si="247"/>
        <v>1</v>
      </c>
      <c r="BJ412" s="1537">
        <f t="shared" si="247"/>
        <v>1.0000000000000004</v>
      </c>
      <c r="BK412" s="1537">
        <f t="shared" si="247"/>
        <v>0.99999999999999933</v>
      </c>
      <c r="BL412" s="1537">
        <f t="shared" si="247"/>
        <v>1</v>
      </c>
      <c r="BM412" s="1537">
        <f t="shared" si="247"/>
        <v>0.99999999999999889</v>
      </c>
      <c r="BN412" s="1538">
        <f t="shared" si="247"/>
        <v>1</v>
      </c>
    </row>
    <row r="413" spans="1:66" hidden="1" x14ac:dyDescent="0.15">
      <c r="A413" s="1123"/>
      <c r="C413" s="1529"/>
      <c r="D413" s="274"/>
      <c r="E413" s="1675"/>
      <c r="F413" s="1604"/>
      <c r="G413" s="1537">
        <f t="shared" ref="G413:BN413" si="248">G217/G381</f>
        <v>1</v>
      </c>
      <c r="H413" s="1537">
        <f t="shared" si="248"/>
        <v>1</v>
      </c>
      <c r="I413" s="1537">
        <f t="shared" si="248"/>
        <v>1</v>
      </c>
      <c r="J413" s="1537">
        <f t="shared" si="248"/>
        <v>1</v>
      </c>
      <c r="K413" s="1537">
        <f t="shared" si="248"/>
        <v>1</v>
      </c>
      <c r="L413" s="1537">
        <f t="shared" si="248"/>
        <v>1</v>
      </c>
      <c r="M413" s="1537">
        <f t="shared" si="248"/>
        <v>1</v>
      </c>
      <c r="N413" s="1537">
        <f t="shared" si="248"/>
        <v>1</v>
      </c>
      <c r="O413" s="1537">
        <f t="shared" si="248"/>
        <v>1</v>
      </c>
      <c r="P413" s="1537">
        <f t="shared" si="248"/>
        <v>1</v>
      </c>
      <c r="Q413" s="1537">
        <f t="shared" si="248"/>
        <v>1</v>
      </c>
      <c r="R413" s="1537">
        <f t="shared" si="248"/>
        <v>1</v>
      </c>
      <c r="S413" s="1537">
        <f t="shared" si="248"/>
        <v>1</v>
      </c>
      <c r="T413" s="1537">
        <f t="shared" si="248"/>
        <v>1</v>
      </c>
      <c r="U413" s="1537">
        <f t="shared" si="248"/>
        <v>1</v>
      </c>
      <c r="V413" s="1537">
        <f t="shared" si="248"/>
        <v>1</v>
      </c>
      <c r="W413" s="1537">
        <f t="shared" si="248"/>
        <v>1</v>
      </c>
      <c r="X413" s="1537">
        <f t="shared" si="248"/>
        <v>1</v>
      </c>
      <c r="Y413" s="1537">
        <f t="shared" si="248"/>
        <v>1</v>
      </c>
      <c r="Z413" s="1537">
        <f t="shared" si="248"/>
        <v>1</v>
      </c>
      <c r="AA413" s="1537">
        <f t="shared" si="248"/>
        <v>1</v>
      </c>
      <c r="AB413" s="1537">
        <f t="shared" si="248"/>
        <v>1</v>
      </c>
      <c r="AC413" s="1537">
        <f t="shared" si="248"/>
        <v>1</v>
      </c>
      <c r="AD413" s="1537">
        <f t="shared" si="248"/>
        <v>1</v>
      </c>
      <c r="AE413" s="1537">
        <f t="shared" si="248"/>
        <v>1</v>
      </c>
      <c r="AF413" s="1537">
        <f t="shared" si="248"/>
        <v>1</v>
      </c>
      <c r="AG413" s="1537">
        <f t="shared" si="248"/>
        <v>1</v>
      </c>
      <c r="AH413" s="1537">
        <f t="shared" si="248"/>
        <v>1</v>
      </c>
      <c r="AI413" s="1537">
        <f t="shared" si="248"/>
        <v>1</v>
      </c>
      <c r="AJ413" s="1537">
        <f t="shared" si="248"/>
        <v>1</v>
      </c>
      <c r="AK413" s="1537">
        <f t="shared" si="248"/>
        <v>1</v>
      </c>
      <c r="AL413" s="1537">
        <f t="shared" si="248"/>
        <v>1</v>
      </c>
      <c r="AM413" s="1537">
        <f t="shared" si="248"/>
        <v>1</v>
      </c>
      <c r="AN413" s="1537">
        <f t="shared" si="248"/>
        <v>1</v>
      </c>
      <c r="AO413" s="1537">
        <f t="shared" si="248"/>
        <v>1</v>
      </c>
      <c r="AP413" s="1537">
        <f t="shared" si="248"/>
        <v>1</v>
      </c>
      <c r="AQ413" s="1537">
        <f t="shared" si="248"/>
        <v>1</v>
      </c>
      <c r="AR413" s="1537">
        <f t="shared" si="248"/>
        <v>1</v>
      </c>
      <c r="AS413" s="1537">
        <f t="shared" si="248"/>
        <v>1</v>
      </c>
      <c r="AT413" s="1537">
        <f t="shared" si="248"/>
        <v>1</v>
      </c>
      <c r="AU413" s="1537">
        <f t="shared" si="248"/>
        <v>1</v>
      </c>
      <c r="AV413" s="1537">
        <f t="shared" si="248"/>
        <v>1</v>
      </c>
      <c r="AW413" s="1537">
        <f t="shared" si="248"/>
        <v>1</v>
      </c>
      <c r="AX413" s="1537">
        <f t="shared" si="248"/>
        <v>1</v>
      </c>
      <c r="AY413" s="1537">
        <f t="shared" si="248"/>
        <v>1</v>
      </c>
      <c r="AZ413" s="1537">
        <f t="shared" si="248"/>
        <v>1</v>
      </c>
      <c r="BA413" s="1537">
        <f t="shared" si="248"/>
        <v>1</v>
      </c>
      <c r="BB413" s="1537">
        <f t="shared" si="248"/>
        <v>1</v>
      </c>
      <c r="BC413" s="1537">
        <f t="shared" si="248"/>
        <v>1</v>
      </c>
      <c r="BD413" s="1537">
        <f t="shared" si="248"/>
        <v>1</v>
      </c>
      <c r="BE413" s="1537">
        <f t="shared" si="248"/>
        <v>1</v>
      </c>
      <c r="BF413" s="1537">
        <f t="shared" si="248"/>
        <v>1</v>
      </c>
      <c r="BG413" s="1537">
        <f t="shared" si="248"/>
        <v>1</v>
      </c>
      <c r="BH413" s="1537">
        <f t="shared" si="248"/>
        <v>1</v>
      </c>
      <c r="BI413" s="1537">
        <f t="shared" si="248"/>
        <v>1</v>
      </c>
      <c r="BJ413" s="1537">
        <f t="shared" si="248"/>
        <v>1</v>
      </c>
      <c r="BK413" s="1537">
        <f t="shared" si="248"/>
        <v>1</v>
      </c>
      <c r="BL413" s="1537">
        <f t="shared" si="248"/>
        <v>1</v>
      </c>
      <c r="BM413" s="1537">
        <f t="shared" si="248"/>
        <v>1</v>
      </c>
      <c r="BN413" s="1538">
        <f t="shared" si="248"/>
        <v>1</v>
      </c>
    </row>
    <row r="414" spans="1:66" hidden="1" x14ac:dyDescent="0.15">
      <c r="A414" s="1123"/>
      <c r="C414" s="1529"/>
      <c r="D414" s="274"/>
      <c r="E414" s="1675"/>
      <c r="F414" s="1604"/>
      <c r="G414" s="1537"/>
      <c r="H414" s="1537"/>
      <c r="I414" s="1537"/>
      <c r="J414" s="1537"/>
      <c r="K414" s="1537"/>
      <c r="L414" s="1537"/>
      <c r="M414" s="1537"/>
      <c r="N414" s="1537"/>
      <c r="O414" s="1537"/>
      <c r="P414" s="1537"/>
      <c r="Q414" s="1537"/>
      <c r="R414" s="1537"/>
      <c r="S414" s="1537"/>
      <c r="T414" s="1537"/>
      <c r="U414" s="1537"/>
      <c r="V414" s="1537"/>
      <c r="W414" s="1537"/>
      <c r="X414" s="1537"/>
      <c r="Y414" s="1537"/>
      <c r="Z414" s="1537"/>
      <c r="AA414" s="1537"/>
      <c r="AB414" s="1537"/>
      <c r="AC414" s="1537"/>
      <c r="AD414" s="1537"/>
      <c r="AE414" s="1537"/>
      <c r="AF414" s="1537"/>
      <c r="AG414" s="1537"/>
      <c r="AH414" s="1537"/>
      <c r="AI414" s="1537"/>
      <c r="AJ414" s="1537"/>
      <c r="AK414" s="1537"/>
      <c r="AL414" s="1537"/>
      <c r="AM414" s="1537"/>
      <c r="AN414" s="1537"/>
      <c r="AO414" s="1537"/>
      <c r="AP414" s="1537"/>
      <c r="AQ414" s="1537"/>
      <c r="AR414" s="1537"/>
      <c r="AS414" s="1537"/>
      <c r="AT414" s="1537"/>
      <c r="AU414" s="1537"/>
      <c r="AV414" s="1537"/>
      <c r="AW414" s="1537"/>
      <c r="AX414" s="1537"/>
      <c r="AY414" s="1537"/>
      <c r="AZ414" s="1537"/>
      <c r="BA414" s="1537"/>
      <c r="BB414" s="1537"/>
      <c r="BC414" s="1537"/>
      <c r="BD414" s="1537"/>
      <c r="BE414" s="1537"/>
      <c r="BF414" s="1537"/>
      <c r="BG414" s="1537"/>
      <c r="BH414" s="1537"/>
      <c r="BI414" s="1537"/>
      <c r="BJ414" s="1537"/>
      <c r="BK414" s="1537"/>
      <c r="BL414" s="1537"/>
      <c r="BM414" s="1537"/>
      <c r="BN414" s="1538"/>
    </row>
    <row r="415" spans="1:66" hidden="1" x14ac:dyDescent="0.15">
      <c r="A415" s="1123"/>
      <c r="C415" s="1529"/>
      <c r="D415" s="274"/>
      <c r="E415" s="1675"/>
      <c r="F415" s="1604"/>
      <c r="G415" s="1537">
        <f t="shared" ref="G415:BN415" si="249">G219/G383</f>
        <v>1</v>
      </c>
      <c r="H415" s="1537">
        <f t="shared" si="249"/>
        <v>1</v>
      </c>
      <c r="I415" s="1537">
        <f t="shared" si="249"/>
        <v>1</v>
      </c>
      <c r="J415" s="1537">
        <f t="shared" si="249"/>
        <v>1</v>
      </c>
      <c r="K415" s="1537">
        <f t="shared" si="249"/>
        <v>1</v>
      </c>
      <c r="L415" s="1537">
        <f t="shared" si="249"/>
        <v>1</v>
      </c>
      <c r="M415" s="1537">
        <f t="shared" si="249"/>
        <v>1</v>
      </c>
      <c r="N415" s="1537">
        <f t="shared" si="249"/>
        <v>1</v>
      </c>
      <c r="O415" s="1537">
        <f t="shared" si="249"/>
        <v>1</v>
      </c>
      <c r="P415" s="1537">
        <f t="shared" si="249"/>
        <v>1</v>
      </c>
      <c r="Q415" s="1537">
        <f t="shared" si="249"/>
        <v>1</v>
      </c>
      <c r="R415" s="1537">
        <f t="shared" si="249"/>
        <v>1</v>
      </c>
      <c r="S415" s="1537">
        <f t="shared" si="249"/>
        <v>1</v>
      </c>
      <c r="T415" s="1537">
        <f t="shared" si="249"/>
        <v>1</v>
      </c>
      <c r="U415" s="1537">
        <f t="shared" si="249"/>
        <v>1</v>
      </c>
      <c r="V415" s="1537">
        <f t="shared" si="249"/>
        <v>1</v>
      </c>
      <c r="W415" s="1537">
        <f t="shared" si="249"/>
        <v>1</v>
      </c>
      <c r="X415" s="1537">
        <f t="shared" si="249"/>
        <v>1</v>
      </c>
      <c r="Y415" s="1537">
        <f t="shared" si="249"/>
        <v>1</v>
      </c>
      <c r="Z415" s="1537">
        <f t="shared" si="249"/>
        <v>1</v>
      </c>
      <c r="AA415" s="1537">
        <f t="shared" si="249"/>
        <v>1</v>
      </c>
      <c r="AB415" s="1537">
        <f t="shared" si="249"/>
        <v>1</v>
      </c>
      <c r="AC415" s="1537">
        <f t="shared" si="249"/>
        <v>1</v>
      </c>
      <c r="AD415" s="1537">
        <f t="shared" si="249"/>
        <v>1</v>
      </c>
      <c r="AE415" s="1537">
        <f t="shared" si="249"/>
        <v>1</v>
      </c>
      <c r="AF415" s="1537">
        <f t="shared" si="249"/>
        <v>1</v>
      </c>
      <c r="AG415" s="1537">
        <f t="shared" si="249"/>
        <v>1</v>
      </c>
      <c r="AH415" s="1537">
        <f t="shared" si="249"/>
        <v>1</v>
      </c>
      <c r="AI415" s="1537">
        <f t="shared" si="249"/>
        <v>1</v>
      </c>
      <c r="AJ415" s="1537">
        <f t="shared" si="249"/>
        <v>1</v>
      </c>
      <c r="AK415" s="1537">
        <f t="shared" si="249"/>
        <v>1</v>
      </c>
      <c r="AL415" s="1537">
        <f t="shared" si="249"/>
        <v>1</v>
      </c>
      <c r="AM415" s="1537">
        <f t="shared" si="249"/>
        <v>1</v>
      </c>
      <c r="AN415" s="1537">
        <f t="shared" si="249"/>
        <v>1</v>
      </c>
      <c r="AO415" s="1537">
        <f t="shared" si="249"/>
        <v>1</v>
      </c>
      <c r="AP415" s="1537">
        <f t="shared" si="249"/>
        <v>1</v>
      </c>
      <c r="AQ415" s="1537">
        <f t="shared" si="249"/>
        <v>1</v>
      </c>
      <c r="AR415" s="1537">
        <f t="shared" si="249"/>
        <v>1</v>
      </c>
      <c r="AS415" s="1537">
        <f t="shared" si="249"/>
        <v>1</v>
      </c>
      <c r="AT415" s="1537">
        <f t="shared" si="249"/>
        <v>1</v>
      </c>
      <c r="AU415" s="1537">
        <f t="shared" si="249"/>
        <v>1</v>
      </c>
      <c r="AV415" s="1537">
        <f t="shared" si="249"/>
        <v>1</v>
      </c>
      <c r="AW415" s="1537">
        <f t="shared" si="249"/>
        <v>1</v>
      </c>
      <c r="AX415" s="1537">
        <f t="shared" si="249"/>
        <v>1</v>
      </c>
      <c r="AY415" s="1537">
        <f t="shared" si="249"/>
        <v>1</v>
      </c>
      <c r="AZ415" s="1537">
        <f t="shared" si="249"/>
        <v>1</v>
      </c>
      <c r="BA415" s="1537">
        <f t="shared" si="249"/>
        <v>1</v>
      </c>
      <c r="BB415" s="1537">
        <f t="shared" si="249"/>
        <v>1</v>
      </c>
      <c r="BC415" s="1537">
        <f t="shared" si="249"/>
        <v>1</v>
      </c>
      <c r="BD415" s="1537">
        <f t="shared" si="249"/>
        <v>1</v>
      </c>
      <c r="BE415" s="1537">
        <f t="shared" si="249"/>
        <v>1</v>
      </c>
      <c r="BF415" s="1537">
        <f t="shared" si="249"/>
        <v>1</v>
      </c>
      <c r="BG415" s="1537">
        <f t="shared" si="249"/>
        <v>1</v>
      </c>
      <c r="BH415" s="1537">
        <f t="shared" si="249"/>
        <v>1</v>
      </c>
      <c r="BI415" s="1537">
        <f t="shared" si="249"/>
        <v>1</v>
      </c>
      <c r="BJ415" s="1537">
        <f t="shared" si="249"/>
        <v>1</v>
      </c>
      <c r="BK415" s="1537">
        <f t="shared" si="249"/>
        <v>1</v>
      </c>
      <c r="BL415" s="1537">
        <f t="shared" si="249"/>
        <v>1</v>
      </c>
      <c r="BM415" s="1537">
        <f t="shared" si="249"/>
        <v>1</v>
      </c>
      <c r="BN415" s="1538">
        <f t="shared" si="249"/>
        <v>1</v>
      </c>
    </row>
    <row r="416" spans="1:66" hidden="1" x14ac:dyDescent="0.15">
      <c r="A416" s="1123"/>
      <c r="C416" s="1529"/>
      <c r="D416" s="274"/>
      <c r="E416" s="1675"/>
      <c r="F416" s="1604"/>
      <c r="G416" s="1537">
        <f t="shared" ref="G416:BN416" si="250">G220/G384</f>
        <v>1</v>
      </c>
      <c r="H416" s="1537">
        <f t="shared" si="250"/>
        <v>1</v>
      </c>
      <c r="I416" s="1537">
        <f t="shared" si="250"/>
        <v>1</v>
      </c>
      <c r="J416" s="1537">
        <f t="shared" si="250"/>
        <v>1</v>
      </c>
      <c r="K416" s="1537">
        <f t="shared" si="250"/>
        <v>1</v>
      </c>
      <c r="L416" s="1537">
        <f t="shared" si="250"/>
        <v>1</v>
      </c>
      <c r="M416" s="1537">
        <f t="shared" si="250"/>
        <v>1</v>
      </c>
      <c r="N416" s="1537">
        <f t="shared" si="250"/>
        <v>1</v>
      </c>
      <c r="O416" s="1537">
        <f t="shared" si="250"/>
        <v>1</v>
      </c>
      <c r="P416" s="1537">
        <f t="shared" si="250"/>
        <v>1</v>
      </c>
      <c r="Q416" s="1537">
        <f t="shared" si="250"/>
        <v>1</v>
      </c>
      <c r="R416" s="1537">
        <f t="shared" si="250"/>
        <v>1</v>
      </c>
      <c r="S416" s="1537">
        <f t="shared" si="250"/>
        <v>1</v>
      </c>
      <c r="T416" s="1537">
        <f t="shared" si="250"/>
        <v>1</v>
      </c>
      <c r="U416" s="1537">
        <f t="shared" si="250"/>
        <v>1</v>
      </c>
      <c r="V416" s="1537">
        <f t="shared" si="250"/>
        <v>1</v>
      </c>
      <c r="W416" s="1537">
        <f t="shared" si="250"/>
        <v>1</v>
      </c>
      <c r="X416" s="1537">
        <f t="shared" si="250"/>
        <v>1</v>
      </c>
      <c r="Y416" s="1537">
        <f t="shared" si="250"/>
        <v>1</v>
      </c>
      <c r="Z416" s="1537">
        <f t="shared" si="250"/>
        <v>1</v>
      </c>
      <c r="AA416" s="1537">
        <f t="shared" si="250"/>
        <v>1</v>
      </c>
      <c r="AB416" s="1537">
        <f t="shared" si="250"/>
        <v>1</v>
      </c>
      <c r="AC416" s="1537">
        <f t="shared" si="250"/>
        <v>1</v>
      </c>
      <c r="AD416" s="1537">
        <f t="shared" si="250"/>
        <v>1</v>
      </c>
      <c r="AE416" s="1537">
        <f t="shared" si="250"/>
        <v>1</v>
      </c>
      <c r="AF416" s="1537">
        <f t="shared" si="250"/>
        <v>1</v>
      </c>
      <c r="AG416" s="1537">
        <f t="shared" si="250"/>
        <v>1</v>
      </c>
      <c r="AH416" s="1537">
        <f t="shared" si="250"/>
        <v>1</v>
      </c>
      <c r="AI416" s="1537">
        <f t="shared" si="250"/>
        <v>1</v>
      </c>
      <c r="AJ416" s="1537">
        <f t="shared" si="250"/>
        <v>1</v>
      </c>
      <c r="AK416" s="1537">
        <f t="shared" si="250"/>
        <v>1</v>
      </c>
      <c r="AL416" s="1537">
        <f t="shared" si="250"/>
        <v>1</v>
      </c>
      <c r="AM416" s="1537">
        <f t="shared" si="250"/>
        <v>1</v>
      </c>
      <c r="AN416" s="1537">
        <f t="shared" si="250"/>
        <v>1</v>
      </c>
      <c r="AO416" s="1537">
        <f t="shared" si="250"/>
        <v>1</v>
      </c>
      <c r="AP416" s="1537">
        <f t="shared" si="250"/>
        <v>1</v>
      </c>
      <c r="AQ416" s="1537">
        <f t="shared" si="250"/>
        <v>1</v>
      </c>
      <c r="AR416" s="1537">
        <f t="shared" si="250"/>
        <v>1</v>
      </c>
      <c r="AS416" s="1537">
        <f t="shared" si="250"/>
        <v>1</v>
      </c>
      <c r="AT416" s="1537">
        <f t="shared" si="250"/>
        <v>1</v>
      </c>
      <c r="AU416" s="1537">
        <f t="shared" si="250"/>
        <v>1</v>
      </c>
      <c r="AV416" s="1537">
        <f t="shared" si="250"/>
        <v>1</v>
      </c>
      <c r="AW416" s="1537">
        <f t="shared" si="250"/>
        <v>1</v>
      </c>
      <c r="AX416" s="1537">
        <f t="shared" si="250"/>
        <v>1</v>
      </c>
      <c r="AY416" s="1537">
        <f t="shared" si="250"/>
        <v>1</v>
      </c>
      <c r="AZ416" s="1537">
        <f t="shared" si="250"/>
        <v>1</v>
      </c>
      <c r="BA416" s="1537">
        <f t="shared" si="250"/>
        <v>1</v>
      </c>
      <c r="BB416" s="1537">
        <f t="shared" si="250"/>
        <v>1</v>
      </c>
      <c r="BC416" s="1537">
        <f t="shared" si="250"/>
        <v>1</v>
      </c>
      <c r="BD416" s="1537">
        <f t="shared" si="250"/>
        <v>1</v>
      </c>
      <c r="BE416" s="1537">
        <f t="shared" si="250"/>
        <v>1</v>
      </c>
      <c r="BF416" s="1537">
        <f t="shared" si="250"/>
        <v>1</v>
      </c>
      <c r="BG416" s="1537">
        <f t="shared" si="250"/>
        <v>1</v>
      </c>
      <c r="BH416" s="1537">
        <f t="shared" si="250"/>
        <v>1</v>
      </c>
      <c r="BI416" s="1537">
        <f t="shared" si="250"/>
        <v>1</v>
      </c>
      <c r="BJ416" s="1537">
        <f t="shared" si="250"/>
        <v>1</v>
      </c>
      <c r="BK416" s="1537">
        <f t="shared" si="250"/>
        <v>1</v>
      </c>
      <c r="BL416" s="1537">
        <f t="shared" si="250"/>
        <v>1</v>
      </c>
      <c r="BM416" s="1537">
        <f t="shared" si="250"/>
        <v>1</v>
      </c>
      <c r="BN416" s="1538">
        <f t="shared" si="250"/>
        <v>1</v>
      </c>
    </row>
    <row r="417" spans="1:66" hidden="1" x14ac:dyDescent="0.15">
      <c r="A417" s="1123"/>
      <c r="C417" s="1529"/>
      <c r="D417" s="274"/>
      <c r="E417" s="1675"/>
      <c r="F417" s="1604"/>
      <c r="G417" s="1537">
        <f t="shared" ref="G417:BN417" si="251">G221/G385</f>
        <v>1</v>
      </c>
      <c r="H417" s="1537">
        <f t="shared" si="251"/>
        <v>1</v>
      </c>
      <c r="I417" s="1537">
        <f t="shared" si="251"/>
        <v>1</v>
      </c>
      <c r="J417" s="1537">
        <f t="shared" si="251"/>
        <v>1</v>
      </c>
      <c r="K417" s="1537">
        <f t="shared" si="251"/>
        <v>1</v>
      </c>
      <c r="L417" s="1537">
        <f t="shared" si="251"/>
        <v>1</v>
      </c>
      <c r="M417" s="1537">
        <f t="shared" si="251"/>
        <v>1</v>
      </c>
      <c r="N417" s="1537">
        <f t="shared" si="251"/>
        <v>1</v>
      </c>
      <c r="O417" s="1537">
        <f t="shared" si="251"/>
        <v>1</v>
      </c>
      <c r="P417" s="1537">
        <f t="shared" si="251"/>
        <v>1</v>
      </c>
      <c r="Q417" s="1537">
        <f t="shared" si="251"/>
        <v>1</v>
      </c>
      <c r="R417" s="1537">
        <f t="shared" si="251"/>
        <v>1</v>
      </c>
      <c r="S417" s="1537">
        <f t="shared" si="251"/>
        <v>1</v>
      </c>
      <c r="T417" s="1537">
        <f t="shared" si="251"/>
        <v>1</v>
      </c>
      <c r="U417" s="1537">
        <f t="shared" si="251"/>
        <v>1</v>
      </c>
      <c r="V417" s="1537">
        <f t="shared" si="251"/>
        <v>1</v>
      </c>
      <c r="W417" s="1537">
        <f t="shared" si="251"/>
        <v>1</v>
      </c>
      <c r="X417" s="1537">
        <f t="shared" si="251"/>
        <v>1</v>
      </c>
      <c r="Y417" s="1537">
        <f t="shared" si="251"/>
        <v>1</v>
      </c>
      <c r="Z417" s="1537">
        <f t="shared" si="251"/>
        <v>1</v>
      </c>
      <c r="AA417" s="1537">
        <f t="shared" si="251"/>
        <v>1</v>
      </c>
      <c r="AB417" s="1537">
        <f t="shared" si="251"/>
        <v>1</v>
      </c>
      <c r="AC417" s="1537">
        <f t="shared" si="251"/>
        <v>1</v>
      </c>
      <c r="AD417" s="1537">
        <f t="shared" si="251"/>
        <v>1</v>
      </c>
      <c r="AE417" s="1537">
        <f t="shared" si="251"/>
        <v>1</v>
      </c>
      <c r="AF417" s="1537">
        <f t="shared" si="251"/>
        <v>1</v>
      </c>
      <c r="AG417" s="1537">
        <f t="shared" si="251"/>
        <v>1</v>
      </c>
      <c r="AH417" s="1537">
        <f t="shared" si="251"/>
        <v>1</v>
      </c>
      <c r="AI417" s="1537">
        <f t="shared" si="251"/>
        <v>1</v>
      </c>
      <c r="AJ417" s="1537">
        <f t="shared" si="251"/>
        <v>1</v>
      </c>
      <c r="AK417" s="1537">
        <f t="shared" si="251"/>
        <v>1</v>
      </c>
      <c r="AL417" s="1537">
        <f t="shared" si="251"/>
        <v>1</v>
      </c>
      <c r="AM417" s="1537">
        <f t="shared" si="251"/>
        <v>1</v>
      </c>
      <c r="AN417" s="1537">
        <f t="shared" si="251"/>
        <v>1</v>
      </c>
      <c r="AO417" s="1537">
        <f t="shared" si="251"/>
        <v>1</v>
      </c>
      <c r="AP417" s="1537">
        <f t="shared" si="251"/>
        <v>1</v>
      </c>
      <c r="AQ417" s="1537">
        <f t="shared" si="251"/>
        <v>1</v>
      </c>
      <c r="AR417" s="1537">
        <f t="shared" si="251"/>
        <v>1</v>
      </c>
      <c r="AS417" s="1537">
        <f t="shared" si="251"/>
        <v>1</v>
      </c>
      <c r="AT417" s="1537">
        <f t="shared" si="251"/>
        <v>1</v>
      </c>
      <c r="AU417" s="1537">
        <f t="shared" si="251"/>
        <v>1</v>
      </c>
      <c r="AV417" s="1537">
        <f t="shared" si="251"/>
        <v>1</v>
      </c>
      <c r="AW417" s="1537">
        <f t="shared" si="251"/>
        <v>1</v>
      </c>
      <c r="AX417" s="1537">
        <f t="shared" si="251"/>
        <v>1</v>
      </c>
      <c r="AY417" s="1537">
        <f t="shared" si="251"/>
        <v>1</v>
      </c>
      <c r="AZ417" s="1537">
        <f t="shared" si="251"/>
        <v>1</v>
      </c>
      <c r="BA417" s="1537">
        <f t="shared" si="251"/>
        <v>1</v>
      </c>
      <c r="BB417" s="1537">
        <f t="shared" si="251"/>
        <v>1</v>
      </c>
      <c r="BC417" s="1537">
        <f t="shared" si="251"/>
        <v>1</v>
      </c>
      <c r="BD417" s="1537">
        <f t="shared" si="251"/>
        <v>1</v>
      </c>
      <c r="BE417" s="1537">
        <f t="shared" si="251"/>
        <v>1</v>
      </c>
      <c r="BF417" s="1537">
        <f t="shared" si="251"/>
        <v>1</v>
      </c>
      <c r="BG417" s="1537">
        <f t="shared" si="251"/>
        <v>1</v>
      </c>
      <c r="BH417" s="1537">
        <f t="shared" si="251"/>
        <v>1</v>
      </c>
      <c r="BI417" s="1537">
        <f t="shared" si="251"/>
        <v>1</v>
      </c>
      <c r="BJ417" s="1537">
        <f t="shared" si="251"/>
        <v>1</v>
      </c>
      <c r="BK417" s="1537">
        <f t="shared" si="251"/>
        <v>1</v>
      </c>
      <c r="BL417" s="1537">
        <f t="shared" si="251"/>
        <v>1</v>
      </c>
      <c r="BM417" s="1537">
        <f t="shared" si="251"/>
        <v>1</v>
      </c>
      <c r="BN417" s="1538">
        <f t="shared" si="251"/>
        <v>1</v>
      </c>
    </row>
    <row r="418" spans="1:66" hidden="1" x14ac:dyDescent="0.15">
      <c r="A418" s="1123"/>
      <c r="C418" s="1529"/>
      <c r="D418" s="274"/>
      <c r="E418" s="1675"/>
      <c r="F418" s="1604"/>
      <c r="G418" s="1537"/>
      <c r="H418" s="1537"/>
      <c r="I418" s="1537"/>
      <c r="J418" s="1537"/>
      <c r="K418" s="1537"/>
      <c r="L418" s="1537"/>
      <c r="M418" s="1537"/>
      <c r="N418" s="1537"/>
      <c r="O418" s="1537"/>
      <c r="P418" s="1537"/>
      <c r="Q418" s="1537"/>
      <c r="R418" s="1537"/>
      <c r="S418" s="1537"/>
      <c r="T418" s="1537"/>
      <c r="U418" s="1537"/>
      <c r="V418" s="1537"/>
      <c r="W418" s="1537"/>
      <c r="X418" s="1537"/>
      <c r="Y418" s="1537"/>
      <c r="Z418" s="1537"/>
      <c r="AA418" s="1537"/>
      <c r="AB418" s="1537"/>
      <c r="AC418" s="1537"/>
      <c r="AD418" s="1537"/>
      <c r="AE418" s="1537"/>
      <c r="AF418" s="1537"/>
      <c r="AG418" s="1537"/>
      <c r="AH418" s="1537"/>
      <c r="AI418" s="1537"/>
      <c r="AJ418" s="1537"/>
      <c r="AK418" s="1537"/>
      <c r="AL418" s="1537"/>
      <c r="AM418" s="1537"/>
      <c r="AN418" s="1537"/>
      <c r="AO418" s="1537"/>
      <c r="AP418" s="1537"/>
      <c r="AQ418" s="1537"/>
      <c r="AR418" s="1537"/>
      <c r="AS418" s="1537"/>
      <c r="AT418" s="1537"/>
      <c r="AU418" s="1537"/>
      <c r="AV418" s="1537"/>
      <c r="AW418" s="1537"/>
      <c r="AX418" s="1537"/>
      <c r="AY418" s="1537"/>
      <c r="AZ418" s="1537"/>
      <c r="BA418" s="1537"/>
      <c r="BB418" s="1537"/>
      <c r="BC418" s="1537"/>
      <c r="BD418" s="1537"/>
      <c r="BE418" s="1537"/>
      <c r="BF418" s="1537"/>
      <c r="BG418" s="1537"/>
      <c r="BH418" s="1537"/>
      <c r="BI418" s="1537"/>
      <c r="BJ418" s="1537"/>
      <c r="BK418" s="1537"/>
      <c r="BL418" s="1537"/>
      <c r="BM418" s="1537"/>
      <c r="BN418" s="1538"/>
    </row>
    <row r="419" spans="1:66" hidden="1" x14ac:dyDescent="0.15">
      <c r="A419" s="1123"/>
      <c r="C419" s="1529"/>
      <c r="D419" s="274"/>
      <c r="E419" s="1675"/>
      <c r="F419" s="1604"/>
      <c r="G419" s="1537">
        <f t="shared" ref="G419:BN419" si="252">G223/G387</f>
        <v>1</v>
      </c>
      <c r="H419" s="1537">
        <f t="shared" si="252"/>
        <v>1</v>
      </c>
      <c r="I419" s="1537">
        <f t="shared" si="252"/>
        <v>1</v>
      </c>
      <c r="J419" s="1537">
        <f t="shared" si="252"/>
        <v>1</v>
      </c>
      <c r="K419" s="1537">
        <f t="shared" si="252"/>
        <v>1</v>
      </c>
      <c r="L419" s="1537">
        <f t="shared" si="252"/>
        <v>1</v>
      </c>
      <c r="M419" s="1537">
        <f t="shared" si="252"/>
        <v>1</v>
      </c>
      <c r="N419" s="1537">
        <f t="shared" si="252"/>
        <v>1</v>
      </c>
      <c r="O419" s="1537">
        <f t="shared" si="252"/>
        <v>1</v>
      </c>
      <c r="P419" s="1537">
        <f t="shared" si="252"/>
        <v>1</v>
      </c>
      <c r="Q419" s="1537">
        <f t="shared" si="252"/>
        <v>1</v>
      </c>
      <c r="R419" s="1537">
        <f t="shared" si="252"/>
        <v>1.0000000000000002</v>
      </c>
      <c r="S419" s="1537">
        <f t="shared" si="252"/>
        <v>1</v>
      </c>
      <c r="T419" s="1537">
        <f t="shared" si="252"/>
        <v>1.0000000000000013</v>
      </c>
      <c r="U419" s="1537">
        <f t="shared" si="252"/>
        <v>1</v>
      </c>
      <c r="V419" s="1537">
        <f t="shared" si="252"/>
        <v>1.0000000000000002</v>
      </c>
      <c r="W419" s="1537">
        <f t="shared" si="252"/>
        <v>1.0000000000000002</v>
      </c>
      <c r="X419" s="1537">
        <f t="shared" si="252"/>
        <v>1</v>
      </c>
      <c r="Y419" s="1537">
        <f t="shared" si="252"/>
        <v>1</v>
      </c>
      <c r="Z419" s="1537">
        <f t="shared" si="252"/>
        <v>1</v>
      </c>
      <c r="AA419" s="1537">
        <f t="shared" si="252"/>
        <v>0.99999999999999989</v>
      </c>
      <c r="AB419" s="1537">
        <f t="shared" si="252"/>
        <v>1.0000000000000002</v>
      </c>
      <c r="AC419" s="1537">
        <f t="shared" si="252"/>
        <v>0.99999999999999978</v>
      </c>
      <c r="AD419" s="1537">
        <f t="shared" si="252"/>
        <v>1</v>
      </c>
      <c r="AE419" s="1537">
        <f t="shared" si="252"/>
        <v>1</v>
      </c>
      <c r="AF419" s="1537">
        <f t="shared" si="252"/>
        <v>0.99999999999999989</v>
      </c>
      <c r="AG419" s="1537">
        <f t="shared" si="252"/>
        <v>1</v>
      </c>
      <c r="AH419" s="1537">
        <f t="shared" si="252"/>
        <v>1.0000000000000002</v>
      </c>
      <c r="AI419" s="1537">
        <f t="shared" si="252"/>
        <v>1.0000000000000002</v>
      </c>
      <c r="AJ419" s="1537">
        <f t="shared" si="252"/>
        <v>1</v>
      </c>
      <c r="AK419" s="1537">
        <f t="shared" si="252"/>
        <v>1</v>
      </c>
      <c r="AL419" s="1537">
        <f t="shared" si="252"/>
        <v>0.99999999999999989</v>
      </c>
      <c r="AM419" s="1537">
        <f t="shared" si="252"/>
        <v>1</v>
      </c>
      <c r="AN419" s="1537">
        <f t="shared" si="252"/>
        <v>1</v>
      </c>
      <c r="AO419" s="1537">
        <f t="shared" si="252"/>
        <v>1</v>
      </c>
      <c r="AP419" s="1537">
        <f t="shared" si="252"/>
        <v>1</v>
      </c>
      <c r="AQ419" s="1537">
        <f t="shared" si="252"/>
        <v>1</v>
      </c>
      <c r="AR419" s="1537">
        <f t="shared" si="252"/>
        <v>1</v>
      </c>
      <c r="AS419" s="1537">
        <f t="shared" si="252"/>
        <v>1</v>
      </c>
      <c r="AT419" s="1537">
        <f t="shared" si="252"/>
        <v>1</v>
      </c>
      <c r="AU419" s="1537">
        <f t="shared" si="252"/>
        <v>1</v>
      </c>
      <c r="AV419" s="1537">
        <f t="shared" si="252"/>
        <v>1</v>
      </c>
      <c r="AW419" s="1537">
        <f t="shared" si="252"/>
        <v>1</v>
      </c>
      <c r="AX419" s="1537">
        <f t="shared" si="252"/>
        <v>1</v>
      </c>
      <c r="AY419" s="1537">
        <f t="shared" si="252"/>
        <v>1</v>
      </c>
      <c r="AZ419" s="1537">
        <f t="shared" si="252"/>
        <v>1</v>
      </c>
      <c r="BA419" s="1537">
        <f t="shared" si="252"/>
        <v>1</v>
      </c>
      <c r="BB419" s="1537">
        <f t="shared" si="252"/>
        <v>1</v>
      </c>
      <c r="BC419" s="1537">
        <f t="shared" si="252"/>
        <v>1</v>
      </c>
      <c r="BD419" s="1537">
        <f t="shared" si="252"/>
        <v>1</v>
      </c>
      <c r="BE419" s="1537">
        <f t="shared" si="252"/>
        <v>1</v>
      </c>
      <c r="BF419" s="1537">
        <f t="shared" si="252"/>
        <v>1</v>
      </c>
      <c r="BG419" s="1537">
        <f t="shared" si="252"/>
        <v>1</v>
      </c>
      <c r="BH419" s="1537">
        <f t="shared" si="252"/>
        <v>1</v>
      </c>
      <c r="BI419" s="1537">
        <f t="shared" si="252"/>
        <v>1</v>
      </c>
      <c r="BJ419" s="1537">
        <f t="shared" si="252"/>
        <v>1</v>
      </c>
      <c r="BK419" s="1537">
        <f t="shared" si="252"/>
        <v>1</v>
      </c>
      <c r="BL419" s="1537">
        <f t="shared" si="252"/>
        <v>1</v>
      </c>
      <c r="BM419" s="1537">
        <f t="shared" si="252"/>
        <v>1</v>
      </c>
      <c r="BN419" s="1538">
        <f t="shared" si="252"/>
        <v>1</v>
      </c>
    </row>
    <row r="420" spans="1:66" hidden="1" x14ac:dyDescent="0.15">
      <c r="A420" s="1123"/>
      <c r="C420" s="1529"/>
      <c r="D420" s="274"/>
      <c r="E420" s="1675"/>
      <c r="F420" s="1604"/>
      <c r="G420" s="1537">
        <f t="shared" ref="G420:BN420" si="253">G224/G388</f>
        <v>1</v>
      </c>
      <c r="H420" s="1537">
        <f t="shared" si="253"/>
        <v>1</v>
      </c>
      <c r="I420" s="1537">
        <f t="shared" si="253"/>
        <v>1</v>
      </c>
      <c r="J420" s="1537">
        <f t="shared" si="253"/>
        <v>1</v>
      </c>
      <c r="K420" s="1537">
        <f t="shared" si="253"/>
        <v>1</v>
      </c>
      <c r="L420" s="1537">
        <f t="shared" si="253"/>
        <v>1</v>
      </c>
      <c r="M420" s="1537">
        <f t="shared" si="253"/>
        <v>1</v>
      </c>
      <c r="N420" s="1537">
        <f t="shared" si="253"/>
        <v>1</v>
      </c>
      <c r="O420" s="1537">
        <f t="shared" si="253"/>
        <v>1</v>
      </c>
      <c r="P420" s="1537">
        <f t="shared" si="253"/>
        <v>1</v>
      </c>
      <c r="Q420" s="1537">
        <f t="shared" si="253"/>
        <v>1</v>
      </c>
      <c r="R420" s="1537">
        <f t="shared" si="253"/>
        <v>1</v>
      </c>
      <c r="S420" s="1537">
        <f t="shared" si="253"/>
        <v>1</v>
      </c>
      <c r="T420" s="1537">
        <f t="shared" si="253"/>
        <v>1</v>
      </c>
      <c r="U420" s="1537">
        <f t="shared" si="253"/>
        <v>1</v>
      </c>
      <c r="V420" s="1537">
        <f t="shared" si="253"/>
        <v>1</v>
      </c>
      <c r="W420" s="1537">
        <f t="shared" si="253"/>
        <v>1</v>
      </c>
      <c r="X420" s="1537">
        <f t="shared" si="253"/>
        <v>1</v>
      </c>
      <c r="Y420" s="1537">
        <f t="shared" si="253"/>
        <v>1</v>
      </c>
      <c r="Z420" s="1537">
        <f t="shared" si="253"/>
        <v>1</v>
      </c>
      <c r="AA420" s="1537">
        <f t="shared" si="253"/>
        <v>1</v>
      </c>
      <c r="AB420" s="1537">
        <f t="shared" si="253"/>
        <v>1</v>
      </c>
      <c r="AC420" s="1537">
        <f t="shared" si="253"/>
        <v>1</v>
      </c>
      <c r="AD420" s="1537">
        <f t="shared" si="253"/>
        <v>1.0000000000000002</v>
      </c>
      <c r="AE420" s="1537">
        <f t="shared" si="253"/>
        <v>1</v>
      </c>
      <c r="AF420" s="1537">
        <f t="shared" si="253"/>
        <v>0.99999999999999989</v>
      </c>
      <c r="AG420" s="1537">
        <f t="shared" si="253"/>
        <v>1.0000000000000002</v>
      </c>
      <c r="AH420" s="1537">
        <f t="shared" si="253"/>
        <v>1</v>
      </c>
      <c r="AI420" s="1537">
        <f t="shared" si="253"/>
        <v>0.99999999999999978</v>
      </c>
      <c r="AJ420" s="1537">
        <f t="shared" si="253"/>
        <v>1</v>
      </c>
      <c r="AK420" s="1537">
        <f t="shared" si="253"/>
        <v>1.0000000000000002</v>
      </c>
      <c r="AL420" s="1537">
        <f t="shared" si="253"/>
        <v>1.0000000000000002</v>
      </c>
      <c r="AM420" s="1537">
        <f t="shared" si="253"/>
        <v>0.99999999999999978</v>
      </c>
      <c r="AN420" s="1537">
        <f t="shared" si="253"/>
        <v>1</v>
      </c>
      <c r="AO420" s="1537">
        <f t="shared" si="253"/>
        <v>0.99999999999999956</v>
      </c>
      <c r="AP420" s="1537">
        <f t="shared" si="253"/>
        <v>1</v>
      </c>
      <c r="AQ420" s="1537">
        <f t="shared" si="253"/>
        <v>1.0000000000000009</v>
      </c>
      <c r="AR420" s="1537">
        <f t="shared" si="253"/>
        <v>1</v>
      </c>
      <c r="AS420" s="1537">
        <f t="shared" si="253"/>
        <v>1</v>
      </c>
      <c r="AT420" s="1537">
        <f t="shared" si="253"/>
        <v>0.999999999999999</v>
      </c>
      <c r="AU420" s="1537">
        <f t="shared" si="253"/>
        <v>0.99999999999999944</v>
      </c>
      <c r="AV420" s="1537">
        <f t="shared" si="253"/>
        <v>1</v>
      </c>
      <c r="AW420" s="1537">
        <f t="shared" si="253"/>
        <v>1.0000000000000004</v>
      </c>
      <c r="AX420" s="1537">
        <f t="shared" si="253"/>
        <v>1.0000000000000004</v>
      </c>
      <c r="AY420" s="1537">
        <f t="shared" si="253"/>
        <v>0.99999999999999978</v>
      </c>
      <c r="AZ420" s="1537">
        <f t="shared" si="253"/>
        <v>1.0000000000000002</v>
      </c>
      <c r="BA420" s="1537">
        <f t="shared" si="253"/>
        <v>1</v>
      </c>
      <c r="BB420" s="1537">
        <f t="shared" si="253"/>
        <v>0.99999999999999989</v>
      </c>
      <c r="BC420" s="1537">
        <f t="shared" si="253"/>
        <v>0.99999999999999989</v>
      </c>
      <c r="BD420" s="1537">
        <f t="shared" si="253"/>
        <v>0.99999999999999978</v>
      </c>
      <c r="BE420" s="1537">
        <f t="shared" si="253"/>
        <v>0.99999999999999978</v>
      </c>
      <c r="BF420" s="1537">
        <f t="shared" si="253"/>
        <v>1</v>
      </c>
      <c r="BG420" s="1537">
        <f t="shared" si="253"/>
        <v>0.99999999999999978</v>
      </c>
      <c r="BH420" s="1537">
        <f t="shared" si="253"/>
        <v>1.0000000000000002</v>
      </c>
      <c r="BI420" s="1537">
        <f t="shared" si="253"/>
        <v>1</v>
      </c>
      <c r="BJ420" s="1537">
        <f t="shared" si="253"/>
        <v>0.99999999999999989</v>
      </c>
      <c r="BK420" s="1537">
        <f t="shared" si="253"/>
        <v>0.99999999999999989</v>
      </c>
      <c r="BL420" s="1537">
        <f t="shared" si="253"/>
        <v>1.0000000000000002</v>
      </c>
      <c r="BM420" s="1537">
        <f t="shared" si="253"/>
        <v>0.99999999999999989</v>
      </c>
      <c r="BN420" s="1538">
        <f t="shared" si="253"/>
        <v>1</v>
      </c>
    </row>
    <row r="421" spans="1:66" hidden="1" x14ac:dyDescent="0.15">
      <c r="A421" s="1123"/>
      <c r="C421" s="1529"/>
      <c r="D421" s="274"/>
      <c r="E421" s="1675"/>
      <c r="F421" s="1604"/>
      <c r="G421" s="1537">
        <f t="shared" ref="G421:BN421" si="254">G225/G389</f>
        <v>1</v>
      </c>
      <c r="H421" s="1537">
        <f t="shared" si="254"/>
        <v>1</v>
      </c>
      <c r="I421" s="1537">
        <f t="shared" si="254"/>
        <v>1</v>
      </c>
      <c r="J421" s="1537">
        <f t="shared" si="254"/>
        <v>1</v>
      </c>
      <c r="K421" s="1537">
        <f t="shared" si="254"/>
        <v>1</v>
      </c>
      <c r="L421" s="1537">
        <f t="shared" si="254"/>
        <v>1</v>
      </c>
      <c r="M421" s="1537">
        <f t="shared" si="254"/>
        <v>1</v>
      </c>
      <c r="N421" s="1537">
        <f t="shared" si="254"/>
        <v>1</v>
      </c>
      <c r="O421" s="1537">
        <f t="shared" si="254"/>
        <v>1</v>
      </c>
      <c r="P421" s="1537">
        <f t="shared" si="254"/>
        <v>1</v>
      </c>
      <c r="Q421" s="1537">
        <f t="shared" si="254"/>
        <v>1</v>
      </c>
      <c r="R421" s="1537">
        <f t="shared" si="254"/>
        <v>1</v>
      </c>
      <c r="S421" s="1537">
        <f t="shared" si="254"/>
        <v>1</v>
      </c>
      <c r="T421" s="1537">
        <f t="shared" si="254"/>
        <v>1</v>
      </c>
      <c r="U421" s="1537">
        <f t="shared" si="254"/>
        <v>1</v>
      </c>
      <c r="V421" s="1537">
        <f t="shared" si="254"/>
        <v>1</v>
      </c>
      <c r="W421" s="1537">
        <f t="shared" si="254"/>
        <v>1</v>
      </c>
      <c r="X421" s="1537">
        <f t="shared" si="254"/>
        <v>1</v>
      </c>
      <c r="Y421" s="1537">
        <f t="shared" si="254"/>
        <v>1</v>
      </c>
      <c r="Z421" s="1537">
        <f t="shared" si="254"/>
        <v>1</v>
      </c>
      <c r="AA421" s="1537">
        <f t="shared" si="254"/>
        <v>1</v>
      </c>
      <c r="AB421" s="1537">
        <f t="shared" si="254"/>
        <v>1</v>
      </c>
      <c r="AC421" s="1537">
        <f t="shared" si="254"/>
        <v>1</v>
      </c>
      <c r="AD421" s="1537">
        <f t="shared" si="254"/>
        <v>1</v>
      </c>
      <c r="AE421" s="1537">
        <f t="shared" si="254"/>
        <v>1</v>
      </c>
      <c r="AF421" s="1537">
        <f t="shared" si="254"/>
        <v>1</v>
      </c>
      <c r="AG421" s="1537">
        <f t="shared" si="254"/>
        <v>1</v>
      </c>
      <c r="AH421" s="1537">
        <f t="shared" si="254"/>
        <v>1</v>
      </c>
      <c r="AI421" s="1537">
        <f t="shared" si="254"/>
        <v>1</v>
      </c>
      <c r="AJ421" s="1537">
        <f t="shared" si="254"/>
        <v>1</v>
      </c>
      <c r="AK421" s="1537">
        <f t="shared" si="254"/>
        <v>1</v>
      </c>
      <c r="AL421" s="1537">
        <f t="shared" si="254"/>
        <v>1</v>
      </c>
      <c r="AM421" s="1537">
        <f t="shared" si="254"/>
        <v>1</v>
      </c>
      <c r="AN421" s="1537">
        <f t="shared" si="254"/>
        <v>1</v>
      </c>
      <c r="AO421" s="1537">
        <f t="shared" si="254"/>
        <v>1</v>
      </c>
      <c r="AP421" s="1537">
        <f t="shared" si="254"/>
        <v>1</v>
      </c>
      <c r="AQ421" s="1537">
        <f t="shared" si="254"/>
        <v>1</v>
      </c>
      <c r="AR421" s="1537">
        <f t="shared" si="254"/>
        <v>1</v>
      </c>
      <c r="AS421" s="1537">
        <f t="shared" si="254"/>
        <v>1</v>
      </c>
      <c r="AT421" s="1537">
        <f t="shared" si="254"/>
        <v>1</v>
      </c>
      <c r="AU421" s="1537">
        <f t="shared" si="254"/>
        <v>1</v>
      </c>
      <c r="AV421" s="1537">
        <f t="shared" si="254"/>
        <v>1</v>
      </c>
      <c r="AW421" s="1537">
        <f t="shared" si="254"/>
        <v>1</v>
      </c>
      <c r="AX421" s="1537">
        <f t="shared" si="254"/>
        <v>1</v>
      </c>
      <c r="AY421" s="1537">
        <f t="shared" si="254"/>
        <v>1</v>
      </c>
      <c r="AZ421" s="1537">
        <f t="shared" si="254"/>
        <v>1</v>
      </c>
      <c r="BA421" s="1537">
        <f t="shared" si="254"/>
        <v>1</v>
      </c>
      <c r="BB421" s="1537">
        <f t="shared" si="254"/>
        <v>1</v>
      </c>
      <c r="BC421" s="1537">
        <f t="shared" si="254"/>
        <v>1</v>
      </c>
      <c r="BD421" s="1537">
        <f t="shared" si="254"/>
        <v>1</v>
      </c>
      <c r="BE421" s="1537">
        <f t="shared" si="254"/>
        <v>1</v>
      </c>
      <c r="BF421" s="1537">
        <f t="shared" si="254"/>
        <v>1</v>
      </c>
      <c r="BG421" s="1537">
        <f t="shared" si="254"/>
        <v>1</v>
      </c>
      <c r="BH421" s="1537">
        <f t="shared" si="254"/>
        <v>1</v>
      </c>
      <c r="BI421" s="1537">
        <f t="shared" si="254"/>
        <v>1</v>
      </c>
      <c r="BJ421" s="1537">
        <f t="shared" si="254"/>
        <v>1</v>
      </c>
      <c r="BK421" s="1537">
        <f t="shared" si="254"/>
        <v>1</v>
      </c>
      <c r="BL421" s="1537">
        <f t="shared" si="254"/>
        <v>1</v>
      </c>
      <c r="BM421" s="1537">
        <f t="shared" si="254"/>
        <v>1</v>
      </c>
      <c r="BN421" s="1538">
        <f t="shared" si="254"/>
        <v>1</v>
      </c>
    </row>
    <row r="422" spans="1:66" hidden="1" x14ac:dyDescent="0.15">
      <c r="A422" s="1123"/>
      <c r="C422" s="1529"/>
      <c r="D422" s="274"/>
      <c r="E422" s="1675"/>
      <c r="F422" s="1604"/>
      <c r="G422" s="1537"/>
      <c r="H422" s="1537"/>
      <c r="I422" s="1537"/>
      <c r="J422" s="1537"/>
      <c r="K422" s="1537"/>
      <c r="L422" s="1537"/>
      <c r="M422" s="1537"/>
      <c r="N422" s="1537"/>
      <c r="O422" s="1537"/>
      <c r="P422" s="1537"/>
      <c r="Q422" s="1537"/>
      <c r="R422" s="1537"/>
      <c r="S422" s="1537"/>
      <c r="T422" s="1537"/>
      <c r="U422" s="1537"/>
      <c r="V422" s="1537"/>
      <c r="W422" s="1537"/>
      <c r="X422" s="1537"/>
      <c r="Y422" s="1537"/>
      <c r="Z422" s="1537"/>
      <c r="AA422" s="1537"/>
      <c r="AB422" s="1537"/>
      <c r="AC422" s="1537"/>
      <c r="AD422" s="1537"/>
      <c r="AE422" s="1537"/>
      <c r="AF422" s="1537"/>
      <c r="AG422" s="1537"/>
      <c r="AH422" s="1537"/>
      <c r="AI422" s="1537"/>
      <c r="AJ422" s="1537"/>
      <c r="AK422" s="1537"/>
      <c r="AL422" s="1537"/>
      <c r="AM422" s="1537"/>
      <c r="AN422" s="1537"/>
      <c r="AO422" s="1537"/>
      <c r="AP422" s="1537"/>
      <c r="AQ422" s="1537"/>
      <c r="AR422" s="1537"/>
      <c r="AS422" s="1537"/>
      <c r="AT422" s="1537"/>
      <c r="AU422" s="1537"/>
      <c r="AV422" s="1537"/>
      <c r="AW422" s="1537"/>
      <c r="AX422" s="1537"/>
      <c r="AY422" s="1537"/>
      <c r="AZ422" s="1537"/>
      <c r="BA422" s="1537"/>
      <c r="BB422" s="1537"/>
      <c r="BC422" s="1537"/>
      <c r="BD422" s="1537"/>
      <c r="BE422" s="1537"/>
      <c r="BF422" s="1537"/>
      <c r="BG422" s="1537"/>
      <c r="BH422" s="1537"/>
      <c r="BI422" s="1537"/>
      <c r="BJ422" s="1537"/>
      <c r="BK422" s="1537"/>
      <c r="BL422" s="1537"/>
      <c r="BM422" s="1537"/>
      <c r="BN422" s="1538"/>
    </row>
    <row r="423" spans="1:66" hidden="1" x14ac:dyDescent="0.15">
      <c r="A423" s="1123"/>
      <c r="C423" s="1529"/>
      <c r="D423" s="274"/>
      <c r="E423" s="1675"/>
      <c r="F423" s="1604"/>
      <c r="G423" s="1537">
        <f t="shared" ref="G423:BN423" si="255">G227/G391</f>
        <v>1.0000000000000002</v>
      </c>
      <c r="H423" s="1537">
        <f t="shared" si="255"/>
        <v>1</v>
      </c>
      <c r="I423" s="1537">
        <f t="shared" si="255"/>
        <v>1</v>
      </c>
      <c r="J423" s="1537">
        <f t="shared" si="255"/>
        <v>1</v>
      </c>
      <c r="K423" s="1537">
        <f t="shared" si="255"/>
        <v>1</v>
      </c>
      <c r="L423" s="1537">
        <f t="shared" si="255"/>
        <v>1</v>
      </c>
      <c r="M423" s="1537">
        <f t="shared" si="255"/>
        <v>1</v>
      </c>
      <c r="N423" s="1537">
        <f t="shared" si="255"/>
        <v>1</v>
      </c>
      <c r="O423" s="1537">
        <f t="shared" si="255"/>
        <v>1</v>
      </c>
      <c r="P423" s="1537">
        <f t="shared" si="255"/>
        <v>1</v>
      </c>
      <c r="Q423" s="1537">
        <f t="shared" si="255"/>
        <v>1</v>
      </c>
      <c r="R423" s="1537">
        <f t="shared" si="255"/>
        <v>1</v>
      </c>
      <c r="S423" s="1537">
        <f t="shared" si="255"/>
        <v>1</v>
      </c>
      <c r="T423" s="1537">
        <f t="shared" si="255"/>
        <v>1</v>
      </c>
      <c r="U423" s="1537">
        <f t="shared" si="255"/>
        <v>1</v>
      </c>
      <c r="V423" s="1537">
        <f t="shared" si="255"/>
        <v>1</v>
      </c>
      <c r="W423" s="1537">
        <f t="shared" si="255"/>
        <v>1</v>
      </c>
      <c r="X423" s="1537">
        <f t="shared" si="255"/>
        <v>1</v>
      </c>
      <c r="Y423" s="1537">
        <f t="shared" si="255"/>
        <v>1</v>
      </c>
      <c r="Z423" s="1537">
        <f t="shared" si="255"/>
        <v>1</v>
      </c>
      <c r="AA423" s="1537">
        <f t="shared" si="255"/>
        <v>1</v>
      </c>
      <c r="AB423" s="1537">
        <f t="shared" si="255"/>
        <v>1</v>
      </c>
      <c r="AC423" s="1537">
        <f t="shared" si="255"/>
        <v>1</v>
      </c>
      <c r="AD423" s="1537">
        <f t="shared" si="255"/>
        <v>1</v>
      </c>
      <c r="AE423" s="1537">
        <f t="shared" si="255"/>
        <v>1</v>
      </c>
      <c r="AF423" s="1537">
        <f t="shared" si="255"/>
        <v>1</v>
      </c>
      <c r="AG423" s="1537">
        <f t="shared" si="255"/>
        <v>1</v>
      </c>
      <c r="AH423" s="1537">
        <f t="shared" si="255"/>
        <v>1</v>
      </c>
      <c r="AI423" s="1537">
        <f t="shared" si="255"/>
        <v>1</v>
      </c>
      <c r="AJ423" s="1537">
        <f t="shared" si="255"/>
        <v>1</v>
      </c>
      <c r="AK423" s="1537">
        <f t="shared" si="255"/>
        <v>1</v>
      </c>
      <c r="AL423" s="1537">
        <f t="shared" si="255"/>
        <v>1</v>
      </c>
      <c r="AM423" s="1537">
        <f t="shared" si="255"/>
        <v>1</v>
      </c>
      <c r="AN423" s="1537">
        <f t="shared" si="255"/>
        <v>1</v>
      </c>
      <c r="AO423" s="1537">
        <f t="shared" si="255"/>
        <v>1</v>
      </c>
      <c r="AP423" s="1537">
        <f t="shared" si="255"/>
        <v>1</v>
      </c>
      <c r="AQ423" s="1537">
        <f t="shared" si="255"/>
        <v>1</v>
      </c>
      <c r="AR423" s="1537">
        <f t="shared" si="255"/>
        <v>1</v>
      </c>
      <c r="AS423" s="1537">
        <f t="shared" si="255"/>
        <v>1</v>
      </c>
      <c r="AT423" s="1537">
        <f t="shared" si="255"/>
        <v>1</v>
      </c>
      <c r="AU423" s="1537">
        <f t="shared" si="255"/>
        <v>1</v>
      </c>
      <c r="AV423" s="1537">
        <f t="shared" si="255"/>
        <v>1</v>
      </c>
      <c r="AW423" s="1537">
        <f t="shared" si="255"/>
        <v>1</v>
      </c>
      <c r="AX423" s="1537">
        <f t="shared" si="255"/>
        <v>1</v>
      </c>
      <c r="AY423" s="1537">
        <f t="shared" si="255"/>
        <v>1</v>
      </c>
      <c r="AZ423" s="1537">
        <f t="shared" si="255"/>
        <v>1</v>
      </c>
      <c r="BA423" s="1537">
        <f t="shared" si="255"/>
        <v>1</v>
      </c>
      <c r="BB423" s="1537">
        <f t="shared" si="255"/>
        <v>1</v>
      </c>
      <c r="BC423" s="1537">
        <f t="shared" si="255"/>
        <v>1</v>
      </c>
      <c r="BD423" s="1537">
        <f t="shared" si="255"/>
        <v>1</v>
      </c>
      <c r="BE423" s="1537">
        <f t="shared" si="255"/>
        <v>1</v>
      </c>
      <c r="BF423" s="1537">
        <f t="shared" si="255"/>
        <v>1</v>
      </c>
      <c r="BG423" s="1537">
        <f t="shared" si="255"/>
        <v>1</v>
      </c>
      <c r="BH423" s="1537">
        <f t="shared" si="255"/>
        <v>1</v>
      </c>
      <c r="BI423" s="1537">
        <f t="shared" si="255"/>
        <v>1</v>
      </c>
      <c r="BJ423" s="1537">
        <f t="shared" si="255"/>
        <v>1</v>
      </c>
      <c r="BK423" s="1537">
        <f t="shared" si="255"/>
        <v>1</v>
      </c>
      <c r="BL423" s="1537">
        <f t="shared" si="255"/>
        <v>1</v>
      </c>
      <c r="BM423" s="1537">
        <f t="shared" si="255"/>
        <v>1</v>
      </c>
      <c r="BN423" s="1538">
        <f t="shared" si="255"/>
        <v>1</v>
      </c>
    </row>
    <row r="424" spans="1:66" hidden="1" x14ac:dyDescent="0.15">
      <c r="A424" s="1123"/>
      <c r="C424" s="1529"/>
      <c r="D424" s="274"/>
      <c r="E424" s="1675"/>
      <c r="F424" s="1604"/>
      <c r="G424" s="1537">
        <f t="shared" ref="G424:BN424" si="256">G228/G392</f>
        <v>0.99999999999999978</v>
      </c>
      <c r="H424" s="1537">
        <f t="shared" si="256"/>
        <v>1</v>
      </c>
      <c r="I424" s="1537">
        <f t="shared" si="256"/>
        <v>1</v>
      </c>
      <c r="J424" s="1537">
        <f t="shared" si="256"/>
        <v>1</v>
      </c>
      <c r="K424" s="1537">
        <f t="shared" si="256"/>
        <v>1</v>
      </c>
      <c r="L424" s="1537">
        <f t="shared" si="256"/>
        <v>1</v>
      </c>
      <c r="M424" s="1537">
        <f t="shared" si="256"/>
        <v>1</v>
      </c>
      <c r="N424" s="1537">
        <f t="shared" si="256"/>
        <v>1</v>
      </c>
      <c r="O424" s="1537">
        <f t="shared" si="256"/>
        <v>1</v>
      </c>
      <c r="P424" s="1537">
        <f t="shared" si="256"/>
        <v>1</v>
      </c>
      <c r="Q424" s="1537">
        <f t="shared" si="256"/>
        <v>1</v>
      </c>
      <c r="R424" s="1537">
        <f t="shared" si="256"/>
        <v>1</v>
      </c>
      <c r="S424" s="1537">
        <f t="shared" si="256"/>
        <v>1</v>
      </c>
      <c r="T424" s="1537">
        <f t="shared" si="256"/>
        <v>1</v>
      </c>
      <c r="U424" s="1537">
        <f t="shared" si="256"/>
        <v>1</v>
      </c>
      <c r="V424" s="1537">
        <f t="shared" si="256"/>
        <v>1</v>
      </c>
      <c r="W424" s="1537">
        <f t="shared" si="256"/>
        <v>1</v>
      </c>
      <c r="X424" s="1537">
        <f t="shared" si="256"/>
        <v>1</v>
      </c>
      <c r="Y424" s="1537">
        <f t="shared" si="256"/>
        <v>1</v>
      </c>
      <c r="Z424" s="1537">
        <f t="shared" si="256"/>
        <v>1</v>
      </c>
      <c r="AA424" s="1537">
        <f t="shared" si="256"/>
        <v>1</v>
      </c>
      <c r="AB424" s="1537">
        <f t="shared" si="256"/>
        <v>1</v>
      </c>
      <c r="AC424" s="1537">
        <f t="shared" si="256"/>
        <v>1</v>
      </c>
      <c r="AD424" s="1537">
        <f t="shared" si="256"/>
        <v>1</v>
      </c>
      <c r="AE424" s="1537">
        <f t="shared" si="256"/>
        <v>1</v>
      </c>
      <c r="AF424" s="1537">
        <f t="shared" si="256"/>
        <v>1</v>
      </c>
      <c r="AG424" s="1537">
        <f t="shared" si="256"/>
        <v>1</v>
      </c>
      <c r="AH424" s="1537">
        <f t="shared" si="256"/>
        <v>1</v>
      </c>
      <c r="AI424" s="1537">
        <f t="shared" si="256"/>
        <v>1</v>
      </c>
      <c r="AJ424" s="1537">
        <f t="shared" si="256"/>
        <v>1</v>
      </c>
      <c r="AK424" s="1537">
        <f t="shared" si="256"/>
        <v>1</v>
      </c>
      <c r="AL424" s="1537">
        <f t="shared" si="256"/>
        <v>1</v>
      </c>
      <c r="AM424" s="1537">
        <f t="shared" si="256"/>
        <v>1</v>
      </c>
      <c r="AN424" s="1537">
        <f t="shared" si="256"/>
        <v>1</v>
      </c>
      <c r="AO424" s="1537">
        <f t="shared" si="256"/>
        <v>1</v>
      </c>
      <c r="AP424" s="1537">
        <f t="shared" si="256"/>
        <v>1</v>
      </c>
      <c r="AQ424" s="1537">
        <f t="shared" si="256"/>
        <v>1</v>
      </c>
      <c r="AR424" s="1537">
        <f t="shared" si="256"/>
        <v>1</v>
      </c>
      <c r="AS424" s="1537">
        <f t="shared" si="256"/>
        <v>1</v>
      </c>
      <c r="AT424" s="1537">
        <f t="shared" si="256"/>
        <v>1</v>
      </c>
      <c r="AU424" s="1537">
        <f t="shared" si="256"/>
        <v>1</v>
      </c>
      <c r="AV424" s="1537">
        <f t="shared" si="256"/>
        <v>1</v>
      </c>
      <c r="AW424" s="1537">
        <f t="shared" si="256"/>
        <v>1</v>
      </c>
      <c r="AX424" s="1537">
        <f t="shared" si="256"/>
        <v>1</v>
      </c>
      <c r="AY424" s="1537">
        <f t="shared" si="256"/>
        <v>1</v>
      </c>
      <c r="AZ424" s="1537">
        <f t="shared" si="256"/>
        <v>1</v>
      </c>
      <c r="BA424" s="1537">
        <f t="shared" si="256"/>
        <v>1</v>
      </c>
      <c r="BB424" s="1537">
        <f t="shared" si="256"/>
        <v>1</v>
      </c>
      <c r="BC424" s="1537">
        <f t="shared" si="256"/>
        <v>1</v>
      </c>
      <c r="BD424" s="1537">
        <f t="shared" si="256"/>
        <v>1</v>
      </c>
      <c r="BE424" s="1537">
        <f t="shared" si="256"/>
        <v>1</v>
      </c>
      <c r="BF424" s="1537">
        <f t="shared" si="256"/>
        <v>1</v>
      </c>
      <c r="BG424" s="1537">
        <f t="shared" si="256"/>
        <v>1</v>
      </c>
      <c r="BH424" s="1537">
        <f t="shared" si="256"/>
        <v>1</v>
      </c>
      <c r="BI424" s="1537">
        <f t="shared" si="256"/>
        <v>1</v>
      </c>
      <c r="BJ424" s="1537">
        <f t="shared" si="256"/>
        <v>1</v>
      </c>
      <c r="BK424" s="1537">
        <f t="shared" si="256"/>
        <v>1</v>
      </c>
      <c r="BL424" s="1537">
        <f t="shared" si="256"/>
        <v>1</v>
      </c>
      <c r="BM424" s="1537">
        <f t="shared" si="256"/>
        <v>1</v>
      </c>
      <c r="BN424" s="1538">
        <f t="shared" si="256"/>
        <v>1</v>
      </c>
    </row>
    <row r="425" spans="1:66" hidden="1" x14ac:dyDescent="0.15">
      <c r="A425" s="1123"/>
      <c r="C425" s="1529"/>
      <c r="D425" s="274"/>
      <c r="E425" s="1675"/>
      <c r="F425" s="1604"/>
      <c r="G425" s="1537">
        <f t="shared" ref="G425:BN425" si="257">G229/G393</f>
        <v>1</v>
      </c>
      <c r="H425" s="1537">
        <f t="shared" si="257"/>
        <v>1</v>
      </c>
      <c r="I425" s="1537">
        <f t="shared" si="257"/>
        <v>1</v>
      </c>
      <c r="J425" s="1537">
        <f t="shared" si="257"/>
        <v>1</v>
      </c>
      <c r="K425" s="1537">
        <f t="shared" si="257"/>
        <v>1</v>
      </c>
      <c r="L425" s="1537">
        <f t="shared" si="257"/>
        <v>1</v>
      </c>
      <c r="M425" s="1537">
        <f t="shared" si="257"/>
        <v>1</v>
      </c>
      <c r="N425" s="1537">
        <f t="shared" si="257"/>
        <v>1</v>
      </c>
      <c r="O425" s="1537">
        <f t="shared" si="257"/>
        <v>1</v>
      </c>
      <c r="P425" s="1537">
        <f t="shared" si="257"/>
        <v>1</v>
      </c>
      <c r="Q425" s="1537">
        <f t="shared" si="257"/>
        <v>1</v>
      </c>
      <c r="R425" s="1537">
        <f t="shared" si="257"/>
        <v>1</v>
      </c>
      <c r="S425" s="1537">
        <f t="shared" si="257"/>
        <v>1</v>
      </c>
      <c r="T425" s="1537">
        <f t="shared" si="257"/>
        <v>1</v>
      </c>
      <c r="U425" s="1537">
        <f t="shared" si="257"/>
        <v>1</v>
      </c>
      <c r="V425" s="1537">
        <f t="shared" si="257"/>
        <v>1</v>
      </c>
      <c r="W425" s="1537">
        <f t="shared" si="257"/>
        <v>1</v>
      </c>
      <c r="X425" s="1537">
        <f t="shared" si="257"/>
        <v>1</v>
      </c>
      <c r="Y425" s="1537">
        <f t="shared" si="257"/>
        <v>1</v>
      </c>
      <c r="Z425" s="1537">
        <f t="shared" si="257"/>
        <v>1</v>
      </c>
      <c r="AA425" s="1537">
        <f t="shared" si="257"/>
        <v>1</v>
      </c>
      <c r="AB425" s="1537">
        <f t="shared" si="257"/>
        <v>1</v>
      </c>
      <c r="AC425" s="1537">
        <f t="shared" si="257"/>
        <v>1</v>
      </c>
      <c r="AD425" s="1537">
        <f t="shared" si="257"/>
        <v>1</v>
      </c>
      <c r="AE425" s="1537">
        <f t="shared" si="257"/>
        <v>1</v>
      </c>
      <c r="AF425" s="1537">
        <f t="shared" si="257"/>
        <v>1</v>
      </c>
      <c r="AG425" s="1537">
        <f t="shared" si="257"/>
        <v>1</v>
      </c>
      <c r="AH425" s="1537">
        <f t="shared" si="257"/>
        <v>1</v>
      </c>
      <c r="AI425" s="1537">
        <f t="shared" si="257"/>
        <v>1</v>
      </c>
      <c r="AJ425" s="1537">
        <f t="shared" si="257"/>
        <v>1</v>
      </c>
      <c r="AK425" s="1537">
        <f t="shared" si="257"/>
        <v>1</v>
      </c>
      <c r="AL425" s="1537">
        <f t="shared" si="257"/>
        <v>1</v>
      </c>
      <c r="AM425" s="1537">
        <f t="shared" si="257"/>
        <v>1</v>
      </c>
      <c r="AN425" s="1537">
        <f t="shared" si="257"/>
        <v>1</v>
      </c>
      <c r="AO425" s="1537">
        <f t="shared" si="257"/>
        <v>1</v>
      </c>
      <c r="AP425" s="1537">
        <f t="shared" si="257"/>
        <v>1</v>
      </c>
      <c r="AQ425" s="1537">
        <f t="shared" si="257"/>
        <v>1</v>
      </c>
      <c r="AR425" s="1537">
        <f t="shared" si="257"/>
        <v>1</v>
      </c>
      <c r="AS425" s="1537">
        <f t="shared" si="257"/>
        <v>1</v>
      </c>
      <c r="AT425" s="1537">
        <f t="shared" si="257"/>
        <v>1</v>
      </c>
      <c r="AU425" s="1537">
        <f t="shared" si="257"/>
        <v>1</v>
      </c>
      <c r="AV425" s="1537">
        <f t="shared" si="257"/>
        <v>1</v>
      </c>
      <c r="AW425" s="1537">
        <f t="shared" si="257"/>
        <v>1</v>
      </c>
      <c r="AX425" s="1537">
        <f t="shared" si="257"/>
        <v>1</v>
      </c>
      <c r="AY425" s="1537">
        <f t="shared" si="257"/>
        <v>1</v>
      </c>
      <c r="AZ425" s="1537">
        <f t="shared" si="257"/>
        <v>1</v>
      </c>
      <c r="BA425" s="1537">
        <f t="shared" si="257"/>
        <v>1</v>
      </c>
      <c r="BB425" s="1537">
        <f t="shared" si="257"/>
        <v>1</v>
      </c>
      <c r="BC425" s="1537">
        <f t="shared" si="257"/>
        <v>1</v>
      </c>
      <c r="BD425" s="1537">
        <f t="shared" si="257"/>
        <v>1</v>
      </c>
      <c r="BE425" s="1537">
        <f t="shared" si="257"/>
        <v>1</v>
      </c>
      <c r="BF425" s="1537">
        <f t="shared" si="257"/>
        <v>1</v>
      </c>
      <c r="BG425" s="1537">
        <f t="shared" si="257"/>
        <v>1</v>
      </c>
      <c r="BH425" s="1537">
        <f t="shared" si="257"/>
        <v>1</v>
      </c>
      <c r="BI425" s="1537">
        <f t="shared" si="257"/>
        <v>1</v>
      </c>
      <c r="BJ425" s="1537">
        <f t="shared" si="257"/>
        <v>1</v>
      </c>
      <c r="BK425" s="1537">
        <f t="shared" si="257"/>
        <v>1</v>
      </c>
      <c r="BL425" s="1537">
        <f t="shared" si="257"/>
        <v>1</v>
      </c>
      <c r="BM425" s="1537">
        <f t="shared" si="257"/>
        <v>1</v>
      </c>
      <c r="BN425" s="1538">
        <f t="shared" si="257"/>
        <v>1</v>
      </c>
    </row>
    <row r="426" spans="1:66" hidden="1" x14ac:dyDescent="0.15">
      <c r="A426" s="1123"/>
      <c r="C426" s="1529"/>
      <c r="D426" s="274"/>
      <c r="E426" s="1675"/>
      <c r="F426" s="1604"/>
      <c r="G426" s="1537"/>
      <c r="H426" s="1537"/>
      <c r="I426" s="1537"/>
      <c r="J426" s="1537"/>
      <c r="K426" s="1537"/>
      <c r="L426" s="1537"/>
      <c r="M426" s="1537"/>
      <c r="N426" s="1537"/>
      <c r="O426" s="1537"/>
      <c r="P426" s="1537"/>
      <c r="Q426" s="1537"/>
      <c r="R426" s="1537"/>
      <c r="S426" s="1537"/>
      <c r="T426" s="1537"/>
      <c r="U426" s="1537"/>
      <c r="V426" s="1537"/>
      <c r="W426" s="1537"/>
      <c r="X426" s="1537"/>
      <c r="Y426" s="1537"/>
      <c r="Z426" s="1537"/>
      <c r="AA426" s="1537"/>
      <c r="AB426" s="1537"/>
      <c r="AC426" s="1537"/>
      <c r="AD426" s="1537"/>
      <c r="AE426" s="1537"/>
      <c r="AF426" s="1537"/>
      <c r="AG426" s="1537"/>
      <c r="AH426" s="1537"/>
      <c r="AI426" s="1537"/>
      <c r="AJ426" s="1537"/>
      <c r="AK426" s="1537"/>
      <c r="AL426" s="1537"/>
      <c r="AM426" s="1537"/>
      <c r="AN426" s="1537"/>
      <c r="AO426" s="1537"/>
      <c r="AP426" s="1537"/>
      <c r="AQ426" s="1537"/>
      <c r="AR426" s="1537"/>
      <c r="AS426" s="1537"/>
      <c r="AT426" s="1537"/>
      <c r="AU426" s="1537"/>
      <c r="AV426" s="1537"/>
      <c r="AW426" s="1537"/>
      <c r="AX426" s="1537"/>
      <c r="AY426" s="1537"/>
      <c r="AZ426" s="1537"/>
      <c r="BA426" s="1537"/>
      <c r="BB426" s="1537"/>
      <c r="BC426" s="1537"/>
      <c r="BD426" s="1537"/>
      <c r="BE426" s="1537"/>
      <c r="BF426" s="1537"/>
      <c r="BG426" s="1537"/>
      <c r="BH426" s="1537"/>
      <c r="BI426" s="1537"/>
      <c r="BJ426" s="1537"/>
      <c r="BK426" s="1537"/>
      <c r="BL426" s="1537"/>
      <c r="BM426" s="1537"/>
      <c r="BN426" s="1538"/>
    </row>
    <row r="427" spans="1:66" hidden="1" x14ac:dyDescent="0.15">
      <c r="A427" s="1123"/>
      <c r="C427" s="1529"/>
      <c r="D427" s="274"/>
      <c r="E427" s="1675"/>
      <c r="F427" s="1604"/>
      <c r="G427" s="1537">
        <f t="shared" ref="G427:BN427" si="258">G231/G395</f>
        <v>1</v>
      </c>
      <c r="H427" s="1537">
        <f t="shared" si="258"/>
        <v>1</v>
      </c>
      <c r="I427" s="1537">
        <f t="shared" si="258"/>
        <v>1</v>
      </c>
      <c r="J427" s="1537">
        <f t="shared" si="258"/>
        <v>1</v>
      </c>
      <c r="K427" s="1537">
        <f t="shared" si="258"/>
        <v>1</v>
      </c>
      <c r="L427" s="1537">
        <f t="shared" si="258"/>
        <v>1</v>
      </c>
      <c r="M427" s="1537">
        <f t="shared" si="258"/>
        <v>1</v>
      </c>
      <c r="N427" s="1537">
        <f t="shared" si="258"/>
        <v>1</v>
      </c>
      <c r="O427" s="1537">
        <f t="shared" si="258"/>
        <v>1</v>
      </c>
      <c r="P427" s="1537">
        <f t="shared" si="258"/>
        <v>1</v>
      </c>
      <c r="Q427" s="1537">
        <f t="shared" si="258"/>
        <v>1</v>
      </c>
      <c r="R427" s="1537">
        <f t="shared" si="258"/>
        <v>1</v>
      </c>
      <c r="S427" s="1537">
        <f t="shared" si="258"/>
        <v>1</v>
      </c>
      <c r="T427" s="1537">
        <f t="shared" si="258"/>
        <v>1</v>
      </c>
      <c r="U427" s="1537">
        <f t="shared" si="258"/>
        <v>1.0000000000000002</v>
      </c>
      <c r="V427" s="1537">
        <f t="shared" si="258"/>
        <v>0.99999999999999978</v>
      </c>
      <c r="W427" s="1537">
        <f t="shared" si="258"/>
        <v>1.0000000000000002</v>
      </c>
      <c r="X427" s="1537">
        <f t="shared" si="258"/>
        <v>0.99999999999999967</v>
      </c>
      <c r="Y427" s="1537">
        <f t="shared" si="258"/>
        <v>0.99999999999999944</v>
      </c>
      <c r="Z427" s="1537">
        <f t="shared" si="258"/>
        <v>1.0000000000000131</v>
      </c>
      <c r="AA427" s="1537">
        <f t="shared" si="258"/>
        <v>1</v>
      </c>
      <c r="AB427" s="1537">
        <f t="shared" si="258"/>
        <v>1</v>
      </c>
      <c r="AC427" s="1537">
        <f t="shared" si="258"/>
        <v>1.0000000000000002</v>
      </c>
      <c r="AD427" s="1537">
        <f t="shared" si="258"/>
        <v>0.99999999999999989</v>
      </c>
      <c r="AE427" s="1537">
        <f t="shared" si="258"/>
        <v>1</v>
      </c>
      <c r="AF427" s="1537">
        <f t="shared" si="258"/>
        <v>1.0000000000000004</v>
      </c>
      <c r="AG427" s="1537">
        <f t="shared" si="258"/>
        <v>0.99999999999999989</v>
      </c>
      <c r="AH427" s="1537">
        <f t="shared" si="258"/>
        <v>0.99999999999999989</v>
      </c>
      <c r="AI427" s="1537">
        <f t="shared" si="258"/>
        <v>1.0000000000000002</v>
      </c>
      <c r="AJ427" s="1537">
        <f t="shared" si="258"/>
        <v>0.99999999999999989</v>
      </c>
      <c r="AK427" s="1537">
        <f t="shared" si="258"/>
        <v>1</v>
      </c>
      <c r="AL427" s="1537">
        <f t="shared" si="258"/>
        <v>1</v>
      </c>
      <c r="AM427" s="1537">
        <f t="shared" si="258"/>
        <v>1</v>
      </c>
      <c r="AN427" s="1537">
        <f t="shared" si="258"/>
        <v>1</v>
      </c>
      <c r="AO427" s="1537">
        <f t="shared" si="258"/>
        <v>1</v>
      </c>
      <c r="AP427" s="1537">
        <f t="shared" si="258"/>
        <v>1.0000000000000002</v>
      </c>
      <c r="AQ427" s="1537">
        <f t="shared" si="258"/>
        <v>1</v>
      </c>
      <c r="AR427" s="1537">
        <f t="shared" si="258"/>
        <v>1</v>
      </c>
      <c r="AS427" s="1537">
        <f t="shared" si="258"/>
        <v>0.99999999999999989</v>
      </c>
      <c r="AT427" s="1537">
        <f t="shared" si="258"/>
        <v>1</v>
      </c>
      <c r="AU427" s="1537">
        <f t="shared" si="258"/>
        <v>0.99999999999999989</v>
      </c>
      <c r="AV427" s="1537">
        <f t="shared" si="258"/>
        <v>1</v>
      </c>
      <c r="AW427" s="1537">
        <f t="shared" si="258"/>
        <v>1</v>
      </c>
      <c r="AX427" s="1537">
        <f t="shared" si="258"/>
        <v>1</v>
      </c>
      <c r="AY427" s="1537">
        <f t="shared" si="258"/>
        <v>1</v>
      </c>
      <c r="AZ427" s="1537">
        <f t="shared" si="258"/>
        <v>1</v>
      </c>
      <c r="BA427" s="1537">
        <f t="shared" si="258"/>
        <v>1</v>
      </c>
      <c r="BB427" s="1537">
        <f t="shared" si="258"/>
        <v>1</v>
      </c>
      <c r="BC427" s="1537">
        <f t="shared" si="258"/>
        <v>1</v>
      </c>
      <c r="BD427" s="1537">
        <f t="shared" si="258"/>
        <v>1</v>
      </c>
      <c r="BE427" s="1537">
        <f t="shared" si="258"/>
        <v>1.0000000000000002</v>
      </c>
      <c r="BF427" s="1537">
        <f t="shared" si="258"/>
        <v>1</v>
      </c>
      <c r="BG427" s="1537">
        <f t="shared" si="258"/>
        <v>1</v>
      </c>
      <c r="BH427" s="1537">
        <f t="shared" si="258"/>
        <v>1</v>
      </c>
      <c r="BI427" s="1537">
        <f t="shared" si="258"/>
        <v>1</v>
      </c>
      <c r="BJ427" s="1537">
        <f t="shared" si="258"/>
        <v>1</v>
      </c>
      <c r="BK427" s="1537">
        <f t="shared" si="258"/>
        <v>1</v>
      </c>
      <c r="BL427" s="1537">
        <f t="shared" si="258"/>
        <v>1</v>
      </c>
      <c r="BM427" s="1537">
        <f t="shared" si="258"/>
        <v>1</v>
      </c>
      <c r="BN427" s="1538">
        <f t="shared" si="258"/>
        <v>1</v>
      </c>
    </row>
    <row r="428" spans="1:66" hidden="1" x14ac:dyDescent="0.15">
      <c r="A428" s="1123"/>
      <c r="C428" s="1529"/>
      <c r="D428" s="274"/>
      <c r="E428" s="1675"/>
      <c r="F428" s="1604"/>
      <c r="G428" s="1537">
        <f t="shared" ref="G428:BN428" si="259">G232/G396</f>
        <v>1</v>
      </c>
      <c r="H428" s="1537">
        <f t="shared" si="259"/>
        <v>1</v>
      </c>
      <c r="I428" s="1537">
        <f t="shared" si="259"/>
        <v>1</v>
      </c>
      <c r="J428" s="1537">
        <f t="shared" si="259"/>
        <v>1</v>
      </c>
      <c r="K428" s="1537">
        <f t="shared" si="259"/>
        <v>1</v>
      </c>
      <c r="L428" s="1537">
        <f t="shared" si="259"/>
        <v>1</v>
      </c>
      <c r="M428" s="1537">
        <f t="shared" si="259"/>
        <v>1</v>
      </c>
      <c r="N428" s="1537">
        <f t="shared" si="259"/>
        <v>1</v>
      </c>
      <c r="O428" s="1537">
        <f t="shared" si="259"/>
        <v>1</v>
      </c>
      <c r="P428" s="1537">
        <f t="shared" si="259"/>
        <v>1</v>
      </c>
      <c r="Q428" s="1537">
        <f t="shared" si="259"/>
        <v>1</v>
      </c>
      <c r="R428" s="1537">
        <f t="shared" si="259"/>
        <v>1</v>
      </c>
      <c r="S428" s="1537">
        <f t="shared" si="259"/>
        <v>1</v>
      </c>
      <c r="T428" s="1537">
        <f t="shared" si="259"/>
        <v>1</v>
      </c>
      <c r="U428" s="1537">
        <f t="shared" si="259"/>
        <v>1</v>
      </c>
      <c r="V428" s="1537">
        <f t="shared" si="259"/>
        <v>1</v>
      </c>
      <c r="W428" s="1537">
        <f t="shared" si="259"/>
        <v>1</v>
      </c>
      <c r="X428" s="1537">
        <f t="shared" si="259"/>
        <v>1</v>
      </c>
      <c r="Y428" s="1537">
        <f t="shared" si="259"/>
        <v>1</v>
      </c>
      <c r="Z428" s="1537">
        <f t="shared" si="259"/>
        <v>1</v>
      </c>
      <c r="AA428" s="1537">
        <f t="shared" si="259"/>
        <v>1</v>
      </c>
      <c r="AB428" s="1537">
        <f t="shared" si="259"/>
        <v>1</v>
      </c>
      <c r="AC428" s="1537">
        <f t="shared" si="259"/>
        <v>1</v>
      </c>
      <c r="AD428" s="1537">
        <f t="shared" si="259"/>
        <v>1</v>
      </c>
      <c r="AE428" s="1537">
        <f t="shared" si="259"/>
        <v>1</v>
      </c>
      <c r="AF428" s="1537">
        <f t="shared" si="259"/>
        <v>1</v>
      </c>
      <c r="AG428" s="1537">
        <f t="shared" si="259"/>
        <v>1</v>
      </c>
      <c r="AH428" s="1537">
        <f t="shared" si="259"/>
        <v>1</v>
      </c>
      <c r="AI428" s="1537">
        <f t="shared" si="259"/>
        <v>1</v>
      </c>
      <c r="AJ428" s="1537">
        <f t="shared" si="259"/>
        <v>1</v>
      </c>
      <c r="AK428" s="1537">
        <f t="shared" si="259"/>
        <v>1</v>
      </c>
      <c r="AL428" s="1537">
        <f t="shared" si="259"/>
        <v>1</v>
      </c>
      <c r="AM428" s="1537">
        <f t="shared" si="259"/>
        <v>1</v>
      </c>
      <c r="AN428" s="1537">
        <f t="shared" si="259"/>
        <v>1</v>
      </c>
      <c r="AO428" s="1537">
        <f t="shared" si="259"/>
        <v>1</v>
      </c>
      <c r="AP428" s="1537">
        <f t="shared" si="259"/>
        <v>1.0000000000000002</v>
      </c>
      <c r="AQ428" s="1537">
        <f t="shared" si="259"/>
        <v>1</v>
      </c>
      <c r="AR428" s="1537">
        <f t="shared" si="259"/>
        <v>1.0000000000000002</v>
      </c>
      <c r="AS428" s="1537">
        <f t="shared" si="259"/>
        <v>1.0000000000000002</v>
      </c>
      <c r="AT428" s="1537">
        <f t="shared" si="259"/>
        <v>1</v>
      </c>
      <c r="AU428" s="1537">
        <f t="shared" si="259"/>
        <v>1</v>
      </c>
      <c r="AV428" s="1537">
        <f t="shared" si="259"/>
        <v>1.0000000000000002</v>
      </c>
      <c r="AW428" s="1537">
        <f t="shared" si="259"/>
        <v>0.99999999999999978</v>
      </c>
      <c r="AX428" s="1537">
        <f t="shared" si="259"/>
        <v>0.99999999999999978</v>
      </c>
      <c r="AY428" s="1537">
        <f t="shared" si="259"/>
        <v>1</v>
      </c>
      <c r="AZ428" s="1537">
        <f t="shared" si="259"/>
        <v>1.0000000000000002</v>
      </c>
      <c r="BA428" s="1537">
        <f t="shared" si="259"/>
        <v>0.99999999999999989</v>
      </c>
      <c r="BB428" s="1537">
        <f t="shared" si="259"/>
        <v>1</v>
      </c>
      <c r="BC428" s="1537">
        <f t="shared" si="259"/>
        <v>1</v>
      </c>
      <c r="BD428" s="1537">
        <f t="shared" si="259"/>
        <v>0.99999999999999989</v>
      </c>
      <c r="BE428" s="1537">
        <f t="shared" si="259"/>
        <v>0.99999999999999978</v>
      </c>
      <c r="BF428" s="1537">
        <f t="shared" si="259"/>
        <v>0.99999999999999978</v>
      </c>
      <c r="BG428" s="1537">
        <f t="shared" si="259"/>
        <v>1.0000000000000004</v>
      </c>
      <c r="BH428" s="1537">
        <f t="shared" si="259"/>
        <v>1</v>
      </c>
      <c r="BI428" s="1537">
        <f t="shared" si="259"/>
        <v>0.99999999999999956</v>
      </c>
      <c r="BJ428" s="1537">
        <f t="shared" si="259"/>
        <v>1</v>
      </c>
      <c r="BK428" s="1537">
        <f t="shared" si="259"/>
        <v>1.0000000000000007</v>
      </c>
      <c r="BL428" s="1537">
        <f t="shared" si="259"/>
        <v>0.99999999999999922</v>
      </c>
      <c r="BM428" s="1537">
        <f t="shared" si="259"/>
        <v>1.0000000000000013</v>
      </c>
      <c r="BN428" s="1538">
        <f t="shared" si="259"/>
        <v>0.99999999999999734</v>
      </c>
    </row>
    <row r="429" spans="1:66" hidden="1" x14ac:dyDescent="0.15">
      <c r="A429" s="1123"/>
      <c r="C429" s="1529"/>
      <c r="D429" s="274"/>
      <c r="E429" s="1675"/>
      <c r="F429" s="1604"/>
      <c r="G429" s="1537">
        <f t="shared" ref="G429:BN429" si="260">G233/G397</f>
        <v>1</v>
      </c>
      <c r="H429" s="1537">
        <f t="shared" si="260"/>
        <v>1</v>
      </c>
      <c r="I429" s="1537">
        <f t="shared" si="260"/>
        <v>1</v>
      </c>
      <c r="J429" s="1537">
        <f t="shared" si="260"/>
        <v>1</v>
      </c>
      <c r="K429" s="1537">
        <f t="shared" si="260"/>
        <v>1</v>
      </c>
      <c r="L429" s="1537">
        <f t="shared" si="260"/>
        <v>1</v>
      </c>
      <c r="M429" s="1537">
        <f t="shared" si="260"/>
        <v>1</v>
      </c>
      <c r="N429" s="1537">
        <f t="shared" si="260"/>
        <v>1</v>
      </c>
      <c r="O429" s="1537">
        <f t="shared" si="260"/>
        <v>1</v>
      </c>
      <c r="P429" s="1537">
        <f t="shared" si="260"/>
        <v>1</v>
      </c>
      <c r="Q429" s="1537">
        <f t="shared" si="260"/>
        <v>1</v>
      </c>
      <c r="R429" s="1537">
        <f t="shared" si="260"/>
        <v>1</v>
      </c>
      <c r="S429" s="1537">
        <f t="shared" si="260"/>
        <v>1</v>
      </c>
      <c r="T429" s="1537">
        <f t="shared" si="260"/>
        <v>1</v>
      </c>
      <c r="U429" s="1537">
        <f t="shared" si="260"/>
        <v>1</v>
      </c>
      <c r="V429" s="1537">
        <f t="shared" si="260"/>
        <v>1</v>
      </c>
      <c r="W429" s="1537">
        <f t="shared" si="260"/>
        <v>1</v>
      </c>
      <c r="X429" s="1537">
        <f t="shared" si="260"/>
        <v>1</v>
      </c>
      <c r="Y429" s="1537">
        <f t="shared" si="260"/>
        <v>1</v>
      </c>
      <c r="Z429" s="1537">
        <f t="shared" si="260"/>
        <v>1</v>
      </c>
      <c r="AA429" s="1537">
        <f t="shared" si="260"/>
        <v>1</v>
      </c>
      <c r="AB429" s="1537">
        <f t="shared" si="260"/>
        <v>1</v>
      </c>
      <c r="AC429" s="1537">
        <f t="shared" si="260"/>
        <v>1</v>
      </c>
      <c r="AD429" s="1537">
        <f t="shared" si="260"/>
        <v>1</v>
      </c>
      <c r="AE429" s="1537">
        <f t="shared" si="260"/>
        <v>1</v>
      </c>
      <c r="AF429" s="1537">
        <f t="shared" si="260"/>
        <v>1</v>
      </c>
      <c r="AG429" s="1537">
        <f t="shared" si="260"/>
        <v>1</v>
      </c>
      <c r="AH429" s="1537">
        <f t="shared" si="260"/>
        <v>1</v>
      </c>
      <c r="AI429" s="1537">
        <f t="shared" si="260"/>
        <v>1</v>
      </c>
      <c r="AJ429" s="1537">
        <f t="shared" si="260"/>
        <v>1</v>
      </c>
      <c r="AK429" s="1537">
        <f t="shared" si="260"/>
        <v>1</v>
      </c>
      <c r="AL429" s="1537">
        <f t="shared" si="260"/>
        <v>1</v>
      </c>
      <c r="AM429" s="1537">
        <f t="shared" si="260"/>
        <v>1</v>
      </c>
      <c r="AN429" s="1537">
        <f t="shared" si="260"/>
        <v>1</v>
      </c>
      <c r="AO429" s="1537">
        <f t="shared" si="260"/>
        <v>1</v>
      </c>
      <c r="AP429" s="1537">
        <f t="shared" si="260"/>
        <v>1</v>
      </c>
      <c r="AQ429" s="1537">
        <f t="shared" si="260"/>
        <v>1</v>
      </c>
      <c r="AR429" s="1537">
        <f t="shared" si="260"/>
        <v>1</v>
      </c>
      <c r="AS429" s="1537">
        <f t="shared" si="260"/>
        <v>1</v>
      </c>
      <c r="AT429" s="1537">
        <f t="shared" si="260"/>
        <v>1</v>
      </c>
      <c r="AU429" s="1537">
        <f t="shared" si="260"/>
        <v>1</v>
      </c>
      <c r="AV429" s="1537">
        <f t="shared" si="260"/>
        <v>1</v>
      </c>
      <c r="AW429" s="1537">
        <f t="shared" si="260"/>
        <v>1</v>
      </c>
      <c r="AX429" s="1537">
        <f t="shared" si="260"/>
        <v>1</v>
      </c>
      <c r="AY429" s="1537">
        <f t="shared" si="260"/>
        <v>1</v>
      </c>
      <c r="AZ429" s="1537">
        <f t="shared" si="260"/>
        <v>1</v>
      </c>
      <c r="BA429" s="1537">
        <f t="shared" si="260"/>
        <v>1</v>
      </c>
      <c r="BB429" s="1537">
        <f t="shared" si="260"/>
        <v>1</v>
      </c>
      <c r="BC429" s="1537">
        <f t="shared" si="260"/>
        <v>1</v>
      </c>
      <c r="BD429" s="1537">
        <f t="shared" si="260"/>
        <v>1</v>
      </c>
      <c r="BE429" s="1537">
        <f t="shared" si="260"/>
        <v>1</v>
      </c>
      <c r="BF429" s="1537">
        <f t="shared" si="260"/>
        <v>1</v>
      </c>
      <c r="BG429" s="1537">
        <f t="shared" si="260"/>
        <v>1</v>
      </c>
      <c r="BH429" s="1537">
        <f t="shared" si="260"/>
        <v>1</v>
      </c>
      <c r="BI429" s="1537">
        <f t="shared" si="260"/>
        <v>1</v>
      </c>
      <c r="BJ429" s="1537">
        <f t="shared" si="260"/>
        <v>1</v>
      </c>
      <c r="BK429" s="1537">
        <f t="shared" si="260"/>
        <v>1</v>
      </c>
      <c r="BL429" s="1537">
        <f t="shared" si="260"/>
        <v>1</v>
      </c>
      <c r="BM429" s="1537">
        <f t="shared" si="260"/>
        <v>1</v>
      </c>
      <c r="BN429" s="1538">
        <f t="shared" si="260"/>
        <v>1</v>
      </c>
    </row>
    <row r="430" spans="1:66" hidden="1" x14ac:dyDescent="0.15">
      <c r="A430" s="1123"/>
      <c r="C430" s="1529"/>
      <c r="D430" s="274"/>
      <c r="E430" s="1675"/>
      <c r="F430" s="1604"/>
      <c r="G430" s="1537"/>
      <c r="H430" s="1537"/>
      <c r="I430" s="1537"/>
      <c r="J430" s="1537"/>
      <c r="K430" s="1537"/>
      <c r="L430" s="1537"/>
      <c r="M430" s="1537"/>
      <c r="N430" s="1537"/>
      <c r="O430" s="1537"/>
      <c r="P430" s="1537"/>
      <c r="Q430" s="1537"/>
      <c r="R430" s="1537"/>
      <c r="S430" s="1537"/>
      <c r="T430" s="1537"/>
      <c r="U430" s="1537"/>
      <c r="V430" s="1537"/>
      <c r="W430" s="1537"/>
      <c r="X430" s="1537"/>
      <c r="Y430" s="1537"/>
      <c r="Z430" s="1537"/>
      <c r="AA430" s="1537"/>
      <c r="AB430" s="1537"/>
      <c r="AC430" s="1537"/>
      <c r="AD430" s="1537"/>
      <c r="AE430" s="1537"/>
      <c r="AF430" s="1537"/>
      <c r="AG430" s="1537"/>
      <c r="AH430" s="1537"/>
      <c r="AI430" s="1537"/>
      <c r="AJ430" s="1537"/>
      <c r="AK430" s="1537"/>
      <c r="AL430" s="1537"/>
      <c r="AM430" s="1537"/>
      <c r="AN430" s="1537"/>
      <c r="AO430" s="1537"/>
      <c r="AP430" s="1537"/>
      <c r="AQ430" s="1537"/>
      <c r="AR430" s="1537"/>
      <c r="AS430" s="1537"/>
      <c r="AT430" s="1537"/>
      <c r="AU430" s="1537"/>
      <c r="AV430" s="1537"/>
      <c r="AW430" s="1537"/>
      <c r="AX430" s="1537"/>
      <c r="AY430" s="1537"/>
      <c r="AZ430" s="1537"/>
      <c r="BA430" s="1537"/>
      <c r="BB430" s="1537"/>
      <c r="BC430" s="1537"/>
      <c r="BD430" s="1537"/>
      <c r="BE430" s="1537"/>
      <c r="BF430" s="1537"/>
      <c r="BG430" s="1537"/>
      <c r="BH430" s="1537"/>
      <c r="BI430" s="1537"/>
      <c r="BJ430" s="1537"/>
      <c r="BK430" s="1537"/>
      <c r="BL430" s="1537"/>
      <c r="BM430" s="1537"/>
      <c r="BN430" s="1538"/>
    </row>
    <row r="431" spans="1:66" hidden="1" x14ac:dyDescent="0.15">
      <c r="A431" s="1123"/>
      <c r="C431" s="1529"/>
      <c r="D431" s="274"/>
      <c r="E431" s="1675"/>
      <c r="F431" s="1604"/>
      <c r="G431" s="1537">
        <f t="shared" ref="G431:BN431" si="261">G235/G399</f>
        <v>1</v>
      </c>
      <c r="H431" s="1537">
        <f t="shared" si="261"/>
        <v>1</v>
      </c>
      <c r="I431" s="1537">
        <f t="shared" si="261"/>
        <v>1</v>
      </c>
      <c r="J431" s="1537">
        <f t="shared" si="261"/>
        <v>1</v>
      </c>
      <c r="K431" s="1537">
        <f t="shared" si="261"/>
        <v>1</v>
      </c>
      <c r="L431" s="1537">
        <f t="shared" si="261"/>
        <v>1</v>
      </c>
      <c r="M431" s="1537">
        <f t="shared" si="261"/>
        <v>1</v>
      </c>
      <c r="N431" s="1537">
        <f t="shared" si="261"/>
        <v>1</v>
      </c>
      <c r="O431" s="1537">
        <f t="shared" si="261"/>
        <v>1</v>
      </c>
      <c r="P431" s="1537">
        <f t="shared" si="261"/>
        <v>1</v>
      </c>
      <c r="Q431" s="1537">
        <f t="shared" si="261"/>
        <v>1</v>
      </c>
      <c r="R431" s="1537">
        <f t="shared" si="261"/>
        <v>1</v>
      </c>
      <c r="S431" s="1537">
        <f t="shared" si="261"/>
        <v>1</v>
      </c>
      <c r="T431" s="1537">
        <f t="shared" si="261"/>
        <v>1</v>
      </c>
      <c r="U431" s="1537">
        <f t="shared" si="261"/>
        <v>1</v>
      </c>
      <c r="V431" s="1537">
        <f t="shared" si="261"/>
        <v>1</v>
      </c>
      <c r="W431" s="1537">
        <f t="shared" si="261"/>
        <v>1</v>
      </c>
      <c r="X431" s="1537">
        <f t="shared" si="261"/>
        <v>1</v>
      </c>
      <c r="Y431" s="1537">
        <f t="shared" si="261"/>
        <v>1</v>
      </c>
      <c r="Z431" s="1537">
        <f t="shared" si="261"/>
        <v>1</v>
      </c>
      <c r="AA431" s="1537">
        <f t="shared" si="261"/>
        <v>1</v>
      </c>
      <c r="AB431" s="1537">
        <f t="shared" si="261"/>
        <v>1</v>
      </c>
      <c r="AC431" s="1537">
        <f t="shared" si="261"/>
        <v>1</v>
      </c>
      <c r="AD431" s="1537">
        <f t="shared" si="261"/>
        <v>1</v>
      </c>
      <c r="AE431" s="1537">
        <f t="shared" si="261"/>
        <v>1</v>
      </c>
      <c r="AF431" s="1537">
        <f t="shared" si="261"/>
        <v>1</v>
      </c>
      <c r="AG431" s="1537">
        <f t="shared" si="261"/>
        <v>1</v>
      </c>
      <c r="AH431" s="1537">
        <f t="shared" si="261"/>
        <v>1</v>
      </c>
      <c r="AI431" s="1537">
        <f t="shared" si="261"/>
        <v>1</v>
      </c>
      <c r="AJ431" s="1537">
        <f t="shared" si="261"/>
        <v>1</v>
      </c>
      <c r="AK431" s="1537">
        <f t="shared" si="261"/>
        <v>1</v>
      </c>
      <c r="AL431" s="1537">
        <f t="shared" si="261"/>
        <v>1</v>
      </c>
      <c r="AM431" s="1537">
        <f t="shared" si="261"/>
        <v>1</v>
      </c>
      <c r="AN431" s="1537">
        <f t="shared" si="261"/>
        <v>1</v>
      </c>
      <c r="AO431" s="1537">
        <f t="shared" si="261"/>
        <v>1</v>
      </c>
      <c r="AP431" s="1537">
        <f t="shared" si="261"/>
        <v>1</v>
      </c>
      <c r="AQ431" s="1537">
        <f t="shared" si="261"/>
        <v>1</v>
      </c>
      <c r="AR431" s="1537">
        <f t="shared" si="261"/>
        <v>1</v>
      </c>
      <c r="AS431" s="1537">
        <f t="shared" si="261"/>
        <v>1</v>
      </c>
      <c r="AT431" s="1537">
        <f t="shared" si="261"/>
        <v>1</v>
      </c>
      <c r="AU431" s="1537">
        <f t="shared" si="261"/>
        <v>1</v>
      </c>
      <c r="AV431" s="1537">
        <f t="shared" si="261"/>
        <v>1</v>
      </c>
      <c r="AW431" s="1537">
        <f t="shared" si="261"/>
        <v>1</v>
      </c>
      <c r="AX431" s="1537">
        <f t="shared" si="261"/>
        <v>1</v>
      </c>
      <c r="AY431" s="1537">
        <f t="shared" si="261"/>
        <v>1</v>
      </c>
      <c r="AZ431" s="1537">
        <f t="shared" si="261"/>
        <v>1</v>
      </c>
      <c r="BA431" s="1537">
        <f t="shared" si="261"/>
        <v>1</v>
      </c>
      <c r="BB431" s="1537">
        <f t="shared" si="261"/>
        <v>1</v>
      </c>
      <c r="BC431" s="1537">
        <f t="shared" si="261"/>
        <v>1</v>
      </c>
      <c r="BD431" s="1537">
        <f t="shared" si="261"/>
        <v>1</v>
      </c>
      <c r="BE431" s="1537">
        <f t="shared" si="261"/>
        <v>1</v>
      </c>
      <c r="BF431" s="1537">
        <f t="shared" si="261"/>
        <v>1</v>
      </c>
      <c r="BG431" s="1537">
        <f t="shared" si="261"/>
        <v>1</v>
      </c>
      <c r="BH431" s="1537">
        <f t="shared" si="261"/>
        <v>1</v>
      </c>
      <c r="BI431" s="1537">
        <f t="shared" si="261"/>
        <v>1</v>
      </c>
      <c r="BJ431" s="1537">
        <f t="shared" si="261"/>
        <v>1</v>
      </c>
      <c r="BK431" s="1537">
        <f t="shared" si="261"/>
        <v>1</v>
      </c>
      <c r="BL431" s="1537">
        <f t="shared" si="261"/>
        <v>1</v>
      </c>
      <c r="BM431" s="1537">
        <f t="shared" si="261"/>
        <v>1</v>
      </c>
      <c r="BN431" s="1538">
        <f t="shared" si="261"/>
        <v>1</v>
      </c>
    </row>
    <row r="432" spans="1:66" hidden="1" x14ac:dyDescent="0.15">
      <c r="A432" s="1123"/>
      <c r="C432" s="1529"/>
      <c r="D432" s="274"/>
      <c r="E432" s="1675"/>
      <c r="F432" s="1604"/>
      <c r="G432" s="1537">
        <f t="shared" ref="G432:BN432" si="262">G236/G400</f>
        <v>1</v>
      </c>
      <c r="H432" s="1537">
        <f t="shared" si="262"/>
        <v>1</v>
      </c>
      <c r="I432" s="1537">
        <f t="shared" si="262"/>
        <v>1</v>
      </c>
      <c r="J432" s="1537">
        <f t="shared" si="262"/>
        <v>1</v>
      </c>
      <c r="K432" s="1537">
        <f t="shared" si="262"/>
        <v>1</v>
      </c>
      <c r="L432" s="1537">
        <f t="shared" si="262"/>
        <v>1</v>
      </c>
      <c r="M432" s="1537">
        <f t="shared" si="262"/>
        <v>1</v>
      </c>
      <c r="N432" s="1537">
        <f t="shared" si="262"/>
        <v>1</v>
      </c>
      <c r="O432" s="1537">
        <f t="shared" si="262"/>
        <v>1</v>
      </c>
      <c r="P432" s="1537">
        <f t="shared" si="262"/>
        <v>1</v>
      </c>
      <c r="Q432" s="1537">
        <f t="shared" si="262"/>
        <v>1</v>
      </c>
      <c r="R432" s="1537">
        <f t="shared" si="262"/>
        <v>1</v>
      </c>
      <c r="S432" s="1537">
        <f t="shared" si="262"/>
        <v>1</v>
      </c>
      <c r="T432" s="1537">
        <f t="shared" si="262"/>
        <v>1</v>
      </c>
      <c r="U432" s="1537">
        <f t="shared" si="262"/>
        <v>1</v>
      </c>
      <c r="V432" s="1537">
        <f t="shared" si="262"/>
        <v>1</v>
      </c>
      <c r="W432" s="1537">
        <f t="shared" si="262"/>
        <v>1</v>
      </c>
      <c r="X432" s="1537">
        <f t="shared" si="262"/>
        <v>1</v>
      </c>
      <c r="Y432" s="1537">
        <f t="shared" si="262"/>
        <v>1</v>
      </c>
      <c r="Z432" s="1537">
        <f t="shared" si="262"/>
        <v>1</v>
      </c>
      <c r="AA432" s="1537">
        <f t="shared" si="262"/>
        <v>1</v>
      </c>
      <c r="AB432" s="1537">
        <f t="shared" si="262"/>
        <v>1</v>
      </c>
      <c r="AC432" s="1537">
        <f t="shared" si="262"/>
        <v>1</v>
      </c>
      <c r="AD432" s="1537">
        <f t="shared" si="262"/>
        <v>1</v>
      </c>
      <c r="AE432" s="1537">
        <f t="shared" si="262"/>
        <v>1</v>
      </c>
      <c r="AF432" s="1537">
        <f t="shared" si="262"/>
        <v>1</v>
      </c>
      <c r="AG432" s="1537">
        <f t="shared" si="262"/>
        <v>1</v>
      </c>
      <c r="AH432" s="1537">
        <f t="shared" si="262"/>
        <v>1</v>
      </c>
      <c r="AI432" s="1537">
        <f t="shared" si="262"/>
        <v>1</v>
      </c>
      <c r="AJ432" s="1537">
        <f t="shared" si="262"/>
        <v>1</v>
      </c>
      <c r="AK432" s="1537">
        <f t="shared" si="262"/>
        <v>1</v>
      </c>
      <c r="AL432" s="1537">
        <f t="shared" si="262"/>
        <v>1</v>
      </c>
      <c r="AM432" s="1537">
        <f t="shared" si="262"/>
        <v>1</v>
      </c>
      <c r="AN432" s="1537">
        <f t="shared" si="262"/>
        <v>1</v>
      </c>
      <c r="AO432" s="1537">
        <f t="shared" si="262"/>
        <v>1</v>
      </c>
      <c r="AP432" s="1537">
        <f t="shared" si="262"/>
        <v>1</v>
      </c>
      <c r="AQ432" s="1537">
        <f t="shared" si="262"/>
        <v>1</v>
      </c>
      <c r="AR432" s="1537">
        <f t="shared" si="262"/>
        <v>1</v>
      </c>
      <c r="AS432" s="1537">
        <f t="shared" si="262"/>
        <v>1</v>
      </c>
      <c r="AT432" s="1537">
        <f t="shared" si="262"/>
        <v>1</v>
      </c>
      <c r="AU432" s="1537">
        <f t="shared" si="262"/>
        <v>1</v>
      </c>
      <c r="AV432" s="1537">
        <f t="shared" si="262"/>
        <v>1</v>
      </c>
      <c r="AW432" s="1537">
        <f t="shared" si="262"/>
        <v>1</v>
      </c>
      <c r="AX432" s="1537">
        <f t="shared" si="262"/>
        <v>1</v>
      </c>
      <c r="AY432" s="1537">
        <f t="shared" si="262"/>
        <v>1</v>
      </c>
      <c r="AZ432" s="1537">
        <f t="shared" si="262"/>
        <v>1</v>
      </c>
      <c r="BA432" s="1537">
        <f t="shared" si="262"/>
        <v>1</v>
      </c>
      <c r="BB432" s="1537">
        <f t="shared" si="262"/>
        <v>1</v>
      </c>
      <c r="BC432" s="1537">
        <f t="shared" si="262"/>
        <v>1</v>
      </c>
      <c r="BD432" s="1537">
        <f t="shared" si="262"/>
        <v>1</v>
      </c>
      <c r="BE432" s="1537">
        <f t="shared" si="262"/>
        <v>1</v>
      </c>
      <c r="BF432" s="1537">
        <f t="shared" si="262"/>
        <v>1</v>
      </c>
      <c r="BG432" s="1537">
        <f t="shared" si="262"/>
        <v>1</v>
      </c>
      <c r="BH432" s="1537">
        <f t="shared" si="262"/>
        <v>1</v>
      </c>
      <c r="BI432" s="1537">
        <f t="shared" si="262"/>
        <v>1</v>
      </c>
      <c r="BJ432" s="1537">
        <f t="shared" si="262"/>
        <v>1</v>
      </c>
      <c r="BK432" s="1537">
        <f t="shared" si="262"/>
        <v>1</v>
      </c>
      <c r="BL432" s="1537">
        <f t="shared" si="262"/>
        <v>1</v>
      </c>
      <c r="BM432" s="1537">
        <f t="shared" si="262"/>
        <v>1</v>
      </c>
      <c r="BN432" s="1538">
        <f t="shared" si="262"/>
        <v>1</v>
      </c>
    </row>
    <row r="433" spans="1:66" hidden="1" x14ac:dyDescent="0.15">
      <c r="A433" s="1123"/>
      <c r="C433" s="1529"/>
      <c r="D433" s="274"/>
      <c r="E433" s="1675"/>
      <c r="F433" s="1604"/>
      <c r="G433" s="1537">
        <f t="shared" ref="G433:BN433" si="263">G237/G401</f>
        <v>1</v>
      </c>
      <c r="H433" s="1537">
        <f t="shared" si="263"/>
        <v>1</v>
      </c>
      <c r="I433" s="1537">
        <f t="shared" si="263"/>
        <v>1</v>
      </c>
      <c r="J433" s="1537">
        <f t="shared" si="263"/>
        <v>1</v>
      </c>
      <c r="K433" s="1537">
        <f t="shared" si="263"/>
        <v>1</v>
      </c>
      <c r="L433" s="1537">
        <f t="shared" si="263"/>
        <v>1</v>
      </c>
      <c r="M433" s="1537">
        <f t="shared" si="263"/>
        <v>1</v>
      </c>
      <c r="N433" s="1537">
        <f t="shared" si="263"/>
        <v>1</v>
      </c>
      <c r="O433" s="1537">
        <f t="shared" si="263"/>
        <v>1</v>
      </c>
      <c r="P433" s="1537">
        <f t="shared" si="263"/>
        <v>1</v>
      </c>
      <c r="Q433" s="1537">
        <f t="shared" si="263"/>
        <v>1</v>
      </c>
      <c r="R433" s="1537">
        <f t="shared" si="263"/>
        <v>1</v>
      </c>
      <c r="S433" s="1537">
        <f t="shared" si="263"/>
        <v>1</v>
      </c>
      <c r="T433" s="1537">
        <f t="shared" si="263"/>
        <v>1</v>
      </c>
      <c r="U433" s="1537">
        <f t="shared" si="263"/>
        <v>1</v>
      </c>
      <c r="V433" s="1537">
        <f t="shared" si="263"/>
        <v>1</v>
      </c>
      <c r="W433" s="1537">
        <f t="shared" si="263"/>
        <v>1</v>
      </c>
      <c r="X433" s="1537">
        <f t="shared" si="263"/>
        <v>1</v>
      </c>
      <c r="Y433" s="1537">
        <f t="shared" si="263"/>
        <v>1</v>
      </c>
      <c r="Z433" s="1537">
        <f t="shared" si="263"/>
        <v>1</v>
      </c>
      <c r="AA433" s="1537">
        <f t="shared" si="263"/>
        <v>1</v>
      </c>
      <c r="AB433" s="1537">
        <f t="shared" si="263"/>
        <v>1</v>
      </c>
      <c r="AC433" s="1537">
        <f t="shared" si="263"/>
        <v>1</v>
      </c>
      <c r="AD433" s="1537">
        <f t="shared" si="263"/>
        <v>1</v>
      </c>
      <c r="AE433" s="1537">
        <f t="shared" si="263"/>
        <v>1</v>
      </c>
      <c r="AF433" s="1537">
        <f t="shared" si="263"/>
        <v>1</v>
      </c>
      <c r="AG433" s="1537">
        <f t="shared" si="263"/>
        <v>1</v>
      </c>
      <c r="AH433" s="1537">
        <f t="shared" si="263"/>
        <v>1</v>
      </c>
      <c r="AI433" s="1537">
        <f t="shared" si="263"/>
        <v>1</v>
      </c>
      <c r="AJ433" s="1537">
        <f t="shared" si="263"/>
        <v>1</v>
      </c>
      <c r="AK433" s="1537">
        <f t="shared" si="263"/>
        <v>1</v>
      </c>
      <c r="AL433" s="1537">
        <f t="shared" si="263"/>
        <v>1</v>
      </c>
      <c r="AM433" s="1537">
        <f t="shared" si="263"/>
        <v>1</v>
      </c>
      <c r="AN433" s="1537">
        <f t="shared" si="263"/>
        <v>1</v>
      </c>
      <c r="AO433" s="1537">
        <f t="shared" si="263"/>
        <v>1</v>
      </c>
      <c r="AP433" s="1537">
        <f t="shared" si="263"/>
        <v>1</v>
      </c>
      <c r="AQ433" s="1537">
        <f t="shared" si="263"/>
        <v>1</v>
      </c>
      <c r="AR433" s="1537">
        <f t="shared" si="263"/>
        <v>1</v>
      </c>
      <c r="AS433" s="1537">
        <f t="shared" si="263"/>
        <v>1</v>
      </c>
      <c r="AT433" s="1537">
        <f t="shared" si="263"/>
        <v>1</v>
      </c>
      <c r="AU433" s="1537">
        <f t="shared" si="263"/>
        <v>1</v>
      </c>
      <c r="AV433" s="1537">
        <f t="shared" si="263"/>
        <v>1</v>
      </c>
      <c r="AW433" s="1537">
        <f t="shared" si="263"/>
        <v>1</v>
      </c>
      <c r="AX433" s="1537">
        <f t="shared" si="263"/>
        <v>1</v>
      </c>
      <c r="AY433" s="1537">
        <f t="shared" si="263"/>
        <v>1</v>
      </c>
      <c r="AZ433" s="1537">
        <f t="shared" si="263"/>
        <v>1</v>
      </c>
      <c r="BA433" s="1537">
        <f t="shared" si="263"/>
        <v>1</v>
      </c>
      <c r="BB433" s="1537">
        <f t="shared" si="263"/>
        <v>1</v>
      </c>
      <c r="BC433" s="1537">
        <f t="shared" si="263"/>
        <v>1</v>
      </c>
      <c r="BD433" s="1537">
        <f t="shared" si="263"/>
        <v>1</v>
      </c>
      <c r="BE433" s="1537">
        <f t="shared" si="263"/>
        <v>1</v>
      </c>
      <c r="BF433" s="1537">
        <f t="shared" si="263"/>
        <v>1</v>
      </c>
      <c r="BG433" s="1537">
        <f t="shared" si="263"/>
        <v>1</v>
      </c>
      <c r="BH433" s="1537">
        <f t="shared" si="263"/>
        <v>1</v>
      </c>
      <c r="BI433" s="1537">
        <f t="shared" si="263"/>
        <v>1</v>
      </c>
      <c r="BJ433" s="1537">
        <f t="shared" si="263"/>
        <v>1</v>
      </c>
      <c r="BK433" s="1537">
        <f t="shared" si="263"/>
        <v>1</v>
      </c>
      <c r="BL433" s="1537">
        <f t="shared" si="263"/>
        <v>1</v>
      </c>
      <c r="BM433" s="1537">
        <f t="shared" si="263"/>
        <v>1</v>
      </c>
      <c r="BN433" s="1538">
        <f t="shared" si="263"/>
        <v>1</v>
      </c>
    </row>
    <row r="434" spans="1:66" hidden="1" x14ac:dyDescent="0.15">
      <c r="A434" s="1123"/>
      <c r="C434" s="1529"/>
      <c r="D434" s="274"/>
      <c r="E434" s="1675"/>
      <c r="F434" s="1604"/>
      <c r="G434" s="1537"/>
      <c r="H434" s="1537"/>
      <c r="I434" s="1537"/>
      <c r="J434" s="1537"/>
      <c r="K434" s="1537"/>
      <c r="L434" s="1537"/>
      <c r="M434" s="1537"/>
      <c r="N434" s="1537"/>
      <c r="O434" s="1537"/>
      <c r="P434" s="1537"/>
      <c r="Q434" s="1537"/>
      <c r="R434" s="1537"/>
      <c r="S434" s="1537"/>
      <c r="T434" s="1537"/>
      <c r="U434" s="1537"/>
      <c r="V434" s="1537"/>
      <c r="W434" s="1537"/>
      <c r="X434" s="1537"/>
      <c r="Y434" s="1537"/>
      <c r="Z434" s="1537"/>
      <c r="AA434" s="1537"/>
      <c r="AB434" s="1537"/>
      <c r="AC434" s="1537"/>
      <c r="AD434" s="1537"/>
      <c r="AE434" s="1537"/>
      <c r="AF434" s="1537"/>
      <c r="AG434" s="1537"/>
      <c r="AH434" s="1537"/>
      <c r="AI434" s="1537"/>
      <c r="AJ434" s="1537"/>
      <c r="AK434" s="1537"/>
      <c r="AL434" s="1537"/>
      <c r="AM434" s="1537"/>
      <c r="AN434" s="1537"/>
      <c r="AO434" s="1537"/>
      <c r="AP434" s="1537"/>
      <c r="AQ434" s="1537"/>
      <c r="AR434" s="1537"/>
      <c r="AS434" s="1537"/>
      <c r="AT434" s="1537"/>
      <c r="AU434" s="1537"/>
      <c r="AV434" s="1537"/>
      <c r="AW434" s="1537"/>
      <c r="AX434" s="1537"/>
      <c r="AY434" s="1537"/>
      <c r="AZ434" s="1537"/>
      <c r="BA434" s="1537"/>
      <c r="BB434" s="1537"/>
      <c r="BC434" s="1537"/>
      <c r="BD434" s="1537"/>
      <c r="BE434" s="1537"/>
      <c r="BF434" s="1537"/>
      <c r="BG434" s="1537"/>
      <c r="BH434" s="1537"/>
      <c r="BI434" s="1537"/>
      <c r="BJ434" s="1537"/>
      <c r="BK434" s="1537"/>
      <c r="BL434" s="1537"/>
      <c r="BM434" s="1537"/>
      <c r="BN434" s="1538"/>
    </row>
    <row r="435" spans="1:66" hidden="1" x14ac:dyDescent="0.15">
      <c r="A435" s="1123"/>
      <c r="C435" s="1529"/>
      <c r="D435" s="274"/>
      <c r="E435" s="1675"/>
      <c r="F435" s="1604"/>
      <c r="G435" s="1537">
        <f t="shared" ref="G435:BN435" si="264">G239/G403</f>
        <v>0.99999999999999989</v>
      </c>
      <c r="H435" s="1537">
        <f t="shared" si="264"/>
        <v>1</v>
      </c>
      <c r="I435" s="1537">
        <f t="shared" si="264"/>
        <v>0.99999999999999978</v>
      </c>
      <c r="J435" s="1537">
        <f t="shared" si="264"/>
        <v>1</v>
      </c>
      <c r="K435" s="1537">
        <f t="shared" si="264"/>
        <v>1</v>
      </c>
      <c r="L435" s="1537">
        <f t="shared" si="264"/>
        <v>1</v>
      </c>
      <c r="M435" s="1537">
        <f t="shared" si="264"/>
        <v>1</v>
      </c>
      <c r="N435" s="1537">
        <f t="shared" si="264"/>
        <v>1</v>
      </c>
      <c r="O435" s="1537">
        <f t="shared" si="264"/>
        <v>1</v>
      </c>
      <c r="P435" s="1537">
        <f t="shared" si="264"/>
        <v>1</v>
      </c>
      <c r="Q435" s="1537">
        <f t="shared" si="264"/>
        <v>1</v>
      </c>
      <c r="R435" s="1537">
        <f t="shared" si="264"/>
        <v>1</v>
      </c>
      <c r="S435" s="1537">
        <f t="shared" si="264"/>
        <v>0.99999999999999956</v>
      </c>
      <c r="T435" s="1537">
        <f t="shared" si="264"/>
        <v>1</v>
      </c>
      <c r="U435" s="1537">
        <f t="shared" si="264"/>
        <v>1.0000000000000004</v>
      </c>
      <c r="V435" s="1537">
        <f t="shared" si="264"/>
        <v>0.99999999999999989</v>
      </c>
      <c r="W435" s="1537">
        <f t="shared" si="264"/>
        <v>0.99999999999999989</v>
      </c>
      <c r="X435" s="1537">
        <f t="shared" si="264"/>
        <v>0.99999999999999978</v>
      </c>
      <c r="Y435" s="1537">
        <f t="shared" si="264"/>
        <v>1.0000000000000002</v>
      </c>
      <c r="Z435" s="1537">
        <f t="shared" si="264"/>
        <v>1.0000000000000002</v>
      </c>
      <c r="AA435" s="1537">
        <f t="shared" si="264"/>
        <v>1</v>
      </c>
      <c r="AB435" s="1537">
        <f t="shared" si="264"/>
        <v>1</v>
      </c>
      <c r="AC435" s="1537">
        <f t="shared" si="264"/>
        <v>1.0000000000000002</v>
      </c>
      <c r="AD435" s="1537">
        <f t="shared" si="264"/>
        <v>1.0000000000000002</v>
      </c>
      <c r="AE435" s="1537">
        <f t="shared" si="264"/>
        <v>1</v>
      </c>
      <c r="AF435" s="1537">
        <f t="shared" si="264"/>
        <v>1</v>
      </c>
      <c r="AG435" s="1537">
        <f t="shared" si="264"/>
        <v>1</v>
      </c>
      <c r="AH435" s="1537">
        <f t="shared" si="264"/>
        <v>0.99999999999999989</v>
      </c>
      <c r="AI435" s="1537">
        <f t="shared" si="264"/>
        <v>0.99999999999999989</v>
      </c>
      <c r="AJ435" s="1537">
        <f t="shared" si="264"/>
        <v>0.99999999999999989</v>
      </c>
      <c r="AK435" s="1537">
        <f t="shared" si="264"/>
        <v>1.0000000000000002</v>
      </c>
      <c r="AL435" s="1537">
        <f t="shared" si="264"/>
        <v>0.99999999999999989</v>
      </c>
      <c r="AM435" s="1537">
        <f t="shared" si="264"/>
        <v>1</v>
      </c>
      <c r="AN435" s="1537">
        <f t="shared" si="264"/>
        <v>1</v>
      </c>
      <c r="AO435" s="1537">
        <f t="shared" si="264"/>
        <v>1</v>
      </c>
      <c r="AP435" s="1537">
        <f t="shared" si="264"/>
        <v>1</v>
      </c>
      <c r="AQ435" s="1537">
        <f t="shared" si="264"/>
        <v>1</v>
      </c>
      <c r="AR435" s="1537">
        <f t="shared" si="264"/>
        <v>1</v>
      </c>
      <c r="AS435" s="1537">
        <f t="shared" si="264"/>
        <v>1</v>
      </c>
      <c r="AT435" s="1537">
        <f t="shared" si="264"/>
        <v>1</v>
      </c>
      <c r="AU435" s="1537">
        <f t="shared" si="264"/>
        <v>1</v>
      </c>
      <c r="AV435" s="1537">
        <f t="shared" si="264"/>
        <v>1</v>
      </c>
      <c r="AW435" s="1537">
        <f t="shared" si="264"/>
        <v>1</v>
      </c>
      <c r="AX435" s="1537">
        <f t="shared" si="264"/>
        <v>1</v>
      </c>
      <c r="AY435" s="1537">
        <f t="shared" si="264"/>
        <v>1</v>
      </c>
      <c r="AZ435" s="1537">
        <f t="shared" si="264"/>
        <v>1</v>
      </c>
      <c r="BA435" s="1537">
        <f t="shared" si="264"/>
        <v>1</v>
      </c>
      <c r="BB435" s="1537">
        <f t="shared" si="264"/>
        <v>1</v>
      </c>
      <c r="BC435" s="1537">
        <f t="shared" si="264"/>
        <v>1</v>
      </c>
      <c r="BD435" s="1537">
        <f t="shared" si="264"/>
        <v>1</v>
      </c>
      <c r="BE435" s="1537">
        <f t="shared" si="264"/>
        <v>1</v>
      </c>
      <c r="BF435" s="1537">
        <f t="shared" si="264"/>
        <v>1</v>
      </c>
      <c r="BG435" s="1537">
        <f t="shared" si="264"/>
        <v>1</v>
      </c>
      <c r="BH435" s="1537">
        <f t="shared" si="264"/>
        <v>1</v>
      </c>
      <c r="BI435" s="1537">
        <f t="shared" si="264"/>
        <v>1</v>
      </c>
      <c r="BJ435" s="1537">
        <f t="shared" si="264"/>
        <v>1</v>
      </c>
      <c r="BK435" s="1537">
        <f t="shared" si="264"/>
        <v>1</v>
      </c>
      <c r="BL435" s="1537">
        <f t="shared" si="264"/>
        <v>1</v>
      </c>
      <c r="BM435" s="1537">
        <f t="shared" si="264"/>
        <v>1</v>
      </c>
      <c r="BN435" s="1538">
        <f t="shared" si="264"/>
        <v>1</v>
      </c>
    </row>
    <row r="436" spans="1:66" hidden="1" x14ac:dyDescent="0.15">
      <c r="A436" s="1123"/>
      <c r="C436" s="1529"/>
      <c r="D436" s="274"/>
      <c r="E436" s="1675"/>
      <c r="F436" s="1604"/>
      <c r="G436" s="1537">
        <f t="shared" ref="G436:BN436" si="265">G240/G404</f>
        <v>1</v>
      </c>
      <c r="H436" s="1537">
        <f t="shared" si="265"/>
        <v>1</v>
      </c>
      <c r="I436" s="1537">
        <f t="shared" si="265"/>
        <v>1</v>
      </c>
      <c r="J436" s="1537">
        <f t="shared" si="265"/>
        <v>1</v>
      </c>
      <c r="K436" s="1537">
        <f t="shared" si="265"/>
        <v>1</v>
      </c>
      <c r="L436" s="1537">
        <f t="shared" si="265"/>
        <v>1</v>
      </c>
      <c r="M436" s="1537">
        <f t="shared" si="265"/>
        <v>1</v>
      </c>
      <c r="N436" s="1537">
        <f t="shared" si="265"/>
        <v>1</v>
      </c>
      <c r="O436" s="1537">
        <f t="shared" si="265"/>
        <v>1</v>
      </c>
      <c r="P436" s="1537">
        <f t="shared" si="265"/>
        <v>1</v>
      </c>
      <c r="Q436" s="1537">
        <f t="shared" si="265"/>
        <v>1</v>
      </c>
      <c r="R436" s="1537">
        <f t="shared" si="265"/>
        <v>1</v>
      </c>
      <c r="S436" s="1537">
        <f t="shared" si="265"/>
        <v>1</v>
      </c>
      <c r="T436" s="1537">
        <f t="shared" si="265"/>
        <v>1</v>
      </c>
      <c r="U436" s="1537">
        <f t="shared" si="265"/>
        <v>1</v>
      </c>
      <c r="V436" s="1537">
        <f t="shared" si="265"/>
        <v>1</v>
      </c>
      <c r="W436" s="1537">
        <f t="shared" si="265"/>
        <v>1</v>
      </c>
      <c r="X436" s="1537">
        <f t="shared" si="265"/>
        <v>1</v>
      </c>
      <c r="Y436" s="1537">
        <f t="shared" si="265"/>
        <v>1</v>
      </c>
      <c r="Z436" s="1537">
        <f t="shared" si="265"/>
        <v>1</v>
      </c>
      <c r="AA436" s="1537">
        <f t="shared" si="265"/>
        <v>1</v>
      </c>
      <c r="AB436" s="1537">
        <f t="shared" si="265"/>
        <v>1</v>
      </c>
      <c r="AC436" s="1537">
        <f t="shared" si="265"/>
        <v>0.99999999999999989</v>
      </c>
      <c r="AD436" s="1537">
        <f t="shared" si="265"/>
        <v>0.99999999999999989</v>
      </c>
      <c r="AE436" s="1537">
        <f t="shared" si="265"/>
        <v>1.0000000000000002</v>
      </c>
      <c r="AF436" s="1537">
        <f t="shared" si="265"/>
        <v>1</v>
      </c>
      <c r="AG436" s="1537">
        <f t="shared" si="265"/>
        <v>0.99999999999999978</v>
      </c>
      <c r="AH436" s="1537">
        <f t="shared" si="265"/>
        <v>1.0000000000000002</v>
      </c>
      <c r="AI436" s="1537">
        <f t="shared" si="265"/>
        <v>1</v>
      </c>
      <c r="AJ436" s="1537">
        <f t="shared" si="265"/>
        <v>0.99999999999999989</v>
      </c>
      <c r="AK436" s="1537">
        <f t="shared" si="265"/>
        <v>1</v>
      </c>
      <c r="AL436" s="1537">
        <f t="shared" si="265"/>
        <v>1</v>
      </c>
      <c r="AM436" s="1537">
        <f t="shared" si="265"/>
        <v>1.0000000000000004</v>
      </c>
      <c r="AN436" s="1537">
        <f t="shared" si="265"/>
        <v>0.99999999999999956</v>
      </c>
      <c r="AO436" s="1537">
        <f t="shared" si="265"/>
        <v>1.0000000000000007</v>
      </c>
      <c r="AP436" s="1537">
        <f t="shared" si="265"/>
        <v>0.99999999999999911</v>
      </c>
      <c r="AQ436" s="1537">
        <f t="shared" si="265"/>
        <v>1</v>
      </c>
      <c r="AR436" s="1537">
        <f t="shared" si="265"/>
        <v>1.0000000000000027</v>
      </c>
      <c r="AS436" s="1537">
        <f t="shared" si="265"/>
        <v>1.0000000000000009</v>
      </c>
      <c r="AT436" s="1537">
        <f t="shared" si="265"/>
        <v>1</v>
      </c>
      <c r="AU436" s="1537">
        <f t="shared" si="265"/>
        <v>1</v>
      </c>
      <c r="AV436" s="1537">
        <f t="shared" si="265"/>
        <v>1.0000000000000004</v>
      </c>
      <c r="AW436" s="1537">
        <f t="shared" si="265"/>
        <v>0.99999999999999978</v>
      </c>
      <c r="AX436" s="1537">
        <f t="shared" si="265"/>
        <v>0.99999999999999978</v>
      </c>
      <c r="AY436" s="1537">
        <f t="shared" si="265"/>
        <v>1</v>
      </c>
      <c r="AZ436" s="1537">
        <f t="shared" si="265"/>
        <v>0.99999999999999989</v>
      </c>
      <c r="BA436" s="1537">
        <f t="shared" si="265"/>
        <v>1.0000000000000002</v>
      </c>
      <c r="BB436" s="1537">
        <f t="shared" si="265"/>
        <v>1</v>
      </c>
      <c r="BC436" s="1537">
        <f t="shared" si="265"/>
        <v>1</v>
      </c>
      <c r="BD436" s="1537">
        <f t="shared" si="265"/>
        <v>0.99999999999999978</v>
      </c>
      <c r="BE436" s="1537">
        <f t="shared" si="265"/>
        <v>1</v>
      </c>
      <c r="BF436" s="1537">
        <f t="shared" si="265"/>
        <v>0.99999999999999978</v>
      </c>
      <c r="BG436" s="1537">
        <f t="shared" si="265"/>
        <v>1</v>
      </c>
      <c r="BH436" s="1537">
        <f t="shared" si="265"/>
        <v>1</v>
      </c>
      <c r="BI436" s="1537">
        <f t="shared" si="265"/>
        <v>0.99999999999999989</v>
      </c>
      <c r="BJ436" s="1537">
        <f t="shared" si="265"/>
        <v>0.99999999999999989</v>
      </c>
      <c r="BK436" s="1537">
        <f t="shared" si="265"/>
        <v>1</v>
      </c>
      <c r="BL436" s="1537">
        <f t="shared" si="265"/>
        <v>1</v>
      </c>
      <c r="BM436" s="1537">
        <f t="shared" si="265"/>
        <v>1</v>
      </c>
      <c r="BN436" s="1538">
        <f t="shared" si="265"/>
        <v>0.99999999999999989</v>
      </c>
    </row>
    <row r="437" spans="1:66" hidden="1" x14ac:dyDescent="0.15">
      <c r="A437" s="1123"/>
      <c r="B437" s="747"/>
      <c r="C437" s="1533"/>
      <c r="D437" s="1399"/>
      <c r="E437" s="1679"/>
      <c r="F437" s="1605"/>
      <c r="G437" s="1539">
        <f t="shared" ref="G437:BN437" si="266">G241/G405</f>
        <v>1</v>
      </c>
      <c r="H437" s="1539">
        <f t="shared" si="266"/>
        <v>1</v>
      </c>
      <c r="I437" s="1539">
        <f t="shared" si="266"/>
        <v>1</v>
      </c>
      <c r="J437" s="1539">
        <f t="shared" si="266"/>
        <v>1</v>
      </c>
      <c r="K437" s="1539">
        <f t="shared" si="266"/>
        <v>1</v>
      </c>
      <c r="L437" s="1539">
        <f t="shared" si="266"/>
        <v>1</v>
      </c>
      <c r="M437" s="1539">
        <f t="shared" si="266"/>
        <v>1</v>
      </c>
      <c r="N437" s="1539">
        <f t="shared" si="266"/>
        <v>1</v>
      </c>
      <c r="O437" s="1539">
        <f t="shared" si="266"/>
        <v>1</v>
      </c>
      <c r="P437" s="1539">
        <f t="shared" si="266"/>
        <v>1</v>
      </c>
      <c r="Q437" s="1539">
        <f t="shared" si="266"/>
        <v>1</v>
      </c>
      <c r="R437" s="1539">
        <f t="shared" si="266"/>
        <v>1</v>
      </c>
      <c r="S437" s="1539">
        <f t="shared" si="266"/>
        <v>1</v>
      </c>
      <c r="T437" s="1539">
        <f t="shared" si="266"/>
        <v>1</v>
      </c>
      <c r="U437" s="1539">
        <f t="shared" si="266"/>
        <v>1</v>
      </c>
      <c r="V437" s="1539">
        <f t="shared" si="266"/>
        <v>1</v>
      </c>
      <c r="W437" s="1539">
        <f t="shared" si="266"/>
        <v>1</v>
      </c>
      <c r="X437" s="1539">
        <f t="shared" si="266"/>
        <v>1</v>
      </c>
      <c r="Y437" s="1539">
        <f t="shared" si="266"/>
        <v>1</v>
      </c>
      <c r="Z437" s="1539">
        <f t="shared" si="266"/>
        <v>1</v>
      </c>
      <c r="AA437" s="1539">
        <f t="shared" si="266"/>
        <v>1</v>
      </c>
      <c r="AB437" s="1539">
        <f t="shared" si="266"/>
        <v>1</v>
      </c>
      <c r="AC437" s="1539">
        <f t="shared" si="266"/>
        <v>1</v>
      </c>
      <c r="AD437" s="1539">
        <f t="shared" si="266"/>
        <v>1</v>
      </c>
      <c r="AE437" s="1539">
        <f t="shared" si="266"/>
        <v>1</v>
      </c>
      <c r="AF437" s="1539">
        <f t="shared" si="266"/>
        <v>1</v>
      </c>
      <c r="AG437" s="1539">
        <f t="shared" si="266"/>
        <v>1</v>
      </c>
      <c r="AH437" s="1539">
        <f t="shared" si="266"/>
        <v>1</v>
      </c>
      <c r="AI437" s="1539">
        <f t="shared" si="266"/>
        <v>1</v>
      </c>
      <c r="AJ437" s="1539">
        <f t="shared" si="266"/>
        <v>1</v>
      </c>
      <c r="AK437" s="1539">
        <f t="shared" si="266"/>
        <v>1</v>
      </c>
      <c r="AL437" s="1539">
        <f t="shared" si="266"/>
        <v>1</v>
      </c>
      <c r="AM437" s="1539">
        <f t="shared" si="266"/>
        <v>1</v>
      </c>
      <c r="AN437" s="1539">
        <f t="shared" si="266"/>
        <v>1</v>
      </c>
      <c r="AO437" s="1539">
        <f t="shared" si="266"/>
        <v>1</v>
      </c>
      <c r="AP437" s="1539">
        <f t="shared" si="266"/>
        <v>1</v>
      </c>
      <c r="AQ437" s="1539">
        <f t="shared" si="266"/>
        <v>1</v>
      </c>
      <c r="AR437" s="1539">
        <f t="shared" si="266"/>
        <v>1</v>
      </c>
      <c r="AS437" s="1539">
        <f t="shared" si="266"/>
        <v>1</v>
      </c>
      <c r="AT437" s="1539">
        <f t="shared" si="266"/>
        <v>1</v>
      </c>
      <c r="AU437" s="1539">
        <f t="shared" si="266"/>
        <v>1</v>
      </c>
      <c r="AV437" s="1539">
        <f t="shared" si="266"/>
        <v>1</v>
      </c>
      <c r="AW437" s="1539">
        <f t="shared" si="266"/>
        <v>1</v>
      </c>
      <c r="AX437" s="1539">
        <f t="shared" si="266"/>
        <v>1</v>
      </c>
      <c r="AY437" s="1539">
        <f t="shared" si="266"/>
        <v>1</v>
      </c>
      <c r="AZ437" s="1539">
        <f t="shared" si="266"/>
        <v>1</v>
      </c>
      <c r="BA437" s="1539">
        <f t="shared" si="266"/>
        <v>1</v>
      </c>
      <c r="BB437" s="1539">
        <f t="shared" si="266"/>
        <v>1</v>
      </c>
      <c r="BC437" s="1539">
        <f t="shared" si="266"/>
        <v>1</v>
      </c>
      <c r="BD437" s="1539">
        <f t="shared" si="266"/>
        <v>1</v>
      </c>
      <c r="BE437" s="1539">
        <f t="shared" si="266"/>
        <v>1</v>
      </c>
      <c r="BF437" s="1539">
        <f t="shared" si="266"/>
        <v>1</v>
      </c>
      <c r="BG437" s="1539">
        <f t="shared" si="266"/>
        <v>1</v>
      </c>
      <c r="BH437" s="1539">
        <f t="shared" si="266"/>
        <v>1</v>
      </c>
      <c r="BI437" s="1539">
        <f t="shared" si="266"/>
        <v>1</v>
      </c>
      <c r="BJ437" s="1539">
        <f t="shared" si="266"/>
        <v>1</v>
      </c>
      <c r="BK437" s="1539">
        <f t="shared" si="266"/>
        <v>1</v>
      </c>
      <c r="BL437" s="1539">
        <f t="shared" si="266"/>
        <v>1</v>
      </c>
      <c r="BM437" s="1539">
        <f t="shared" si="266"/>
        <v>1</v>
      </c>
      <c r="BN437" s="1540">
        <f t="shared" si="266"/>
        <v>1</v>
      </c>
    </row>
    <row r="438" spans="1:66" hidden="1" x14ac:dyDescent="0.15">
      <c r="A438" s="1123"/>
      <c r="C438" s="1529"/>
      <c r="D438" s="274"/>
      <c r="E438" s="1675"/>
      <c r="F438" s="1604"/>
      <c r="G438" s="189"/>
      <c r="H438" s="189"/>
      <c r="I438" s="189"/>
      <c r="J438" s="189"/>
      <c r="K438" s="189"/>
      <c r="L438" s="189"/>
      <c r="M438" s="189"/>
      <c r="N438" s="189"/>
      <c r="O438" s="189"/>
      <c r="P438" s="189"/>
      <c r="Q438" s="189"/>
      <c r="R438" s="189"/>
      <c r="S438" s="189"/>
      <c r="T438" s="189"/>
      <c r="U438" s="189"/>
      <c r="V438" s="189"/>
      <c r="W438" s="189"/>
      <c r="X438" s="189"/>
      <c r="Y438" s="189"/>
      <c r="Z438" s="189"/>
      <c r="AA438" s="189"/>
      <c r="AB438" s="189"/>
      <c r="AC438" s="189"/>
      <c r="AD438" s="189"/>
      <c r="AE438" s="189"/>
      <c r="AF438" s="189"/>
      <c r="AG438" s="189"/>
      <c r="AH438" s="189"/>
      <c r="AI438" s="189"/>
      <c r="AJ438" s="189"/>
      <c r="AK438" s="189"/>
      <c r="AL438" s="189"/>
      <c r="AM438" s="189"/>
      <c r="AN438" s="189"/>
      <c r="AO438" s="189"/>
      <c r="AP438" s="189"/>
      <c r="AQ438" s="189"/>
      <c r="AR438" s="189"/>
      <c r="AS438" s="189"/>
      <c r="AT438" s="189"/>
      <c r="AU438" s="189"/>
      <c r="AV438" s="189"/>
      <c r="AW438" s="189"/>
      <c r="AX438" s="189"/>
      <c r="AY438" s="189"/>
      <c r="AZ438" s="189"/>
      <c r="BA438" s="189"/>
      <c r="BB438" s="189"/>
      <c r="BC438" s="189"/>
      <c r="BD438" s="189"/>
      <c r="BE438" s="189"/>
      <c r="BF438" s="189"/>
      <c r="BG438" s="189"/>
      <c r="BH438" s="189"/>
      <c r="BI438" s="189"/>
      <c r="BJ438" s="189"/>
      <c r="BK438" s="189"/>
      <c r="BL438" s="189"/>
      <c r="BM438" s="189"/>
      <c r="BN438" s="1521"/>
    </row>
    <row r="439" spans="1:66" hidden="1" x14ac:dyDescent="0.15">
      <c r="A439" s="1123"/>
      <c r="B439" s="165" t="s">
        <v>908</v>
      </c>
      <c r="C439" s="1529"/>
      <c r="D439" s="274"/>
      <c r="E439" s="1675"/>
      <c r="F439" s="1604">
        <f>-($C$152-F343)</f>
        <v>-15804000986.54925</v>
      </c>
      <c r="G439" s="189">
        <f>G179-G375</f>
        <v>-78940498.793941021</v>
      </c>
      <c r="H439" s="189">
        <f t="shared" ref="H439:BN443" si="267">H179-H375</f>
        <v>-161202010.14882094</v>
      </c>
      <c r="I439" s="189">
        <f>I179-I375</f>
        <v>-201467496.97623193</v>
      </c>
      <c r="J439" s="189">
        <f t="shared" si="267"/>
        <v>-227011219.23272496</v>
      </c>
      <c r="K439" s="189">
        <f t="shared" si="267"/>
        <v>-245257915.04337442</v>
      </c>
      <c r="L439" s="189">
        <f t="shared" si="267"/>
        <v>-259223608.69465369</v>
      </c>
      <c r="M439" s="189">
        <f t="shared" si="267"/>
        <v>-270408475.06052029</v>
      </c>
      <c r="N439" s="189">
        <f t="shared" si="267"/>
        <v>-279658586.49984813</v>
      </c>
      <c r="O439" s="189">
        <f t="shared" si="267"/>
        <v>-287494156.09036028</v>
      </c>
      <c r="P439" s="189">
        <f t="shared" si="267"/>
        <v>-294255943.14836776</v>
      </c>
      <c r="Q439" s="189">
        <f t="shared" si="267"/>
        <v>-300178252.15859199</v>
      </c>
      <c r="R439" s="189">
        <f t="shared" si="267"/>
        <v>-305428498.06939113</v>
      </c>
      <c r="S439" s="189">
        <f t="shared" si="267"/>
        <v>-310130092.28072858</v>
      </c>
      <c r="T439" s="189">
        <f t="shared" si="267"/>
        <v>-314376391.16208446</v>
      </c>
      <c r="U439" s="189">
        <f t="shared" si="267"/>
        <v>-318239570.76152217</v>
      </c>
      <c r="V439" s="189">
        <f t="shared" si="267"/>
        <v>-321776480.31354666</v>
      </c>
      <c r="W439" s="189">
        <f t="shared" si="267"/>
        <v>-325032623.08260453</v>
      </c>
      <c r="X439" s="189">
        <f t="shared" si="267"/>
        <v>-328044935.98595643</v>
      </c>
      <c r="Y439" s="189">
        <f t="shared" si="267"/>
        <v>-330843775.53514361</v>
      </c>
      <c r="Z439" s="189">
        <f t="shared" si="267"/>
        <v>-333454365.63236237</v>
      </c>
      <c r="AA439" s="189">
        <f t="shared" si="267"/>
        <v>-335897872.07651472</v>
      </c>
      <c r="AB439" s="189">
        <f t="shared" si="267"/>
        <v>-338192212.84054184</v>
      </c>
      <c r="AC439" s="189">
        <f t="shared" si="267"/>
        <v>-340352677.90398717</v>
      </c>
      <c r="AD439" s="189">
        <f t="shared" si="267"/>
        <v>-342392409.5691812</v>
      </c>
      <c r="AE439" s="189">
        <f t="shared" si="267"/>
        <v>-344322779.05472803</v>
      </c>
      <c r="AF439" s="189">
        <f t="shared" si="267"/>
        <v>-346153684.93825114</v>
      </c>
      <c r="AG439" s="189">
        <f t="shared" si="267"/>
        <v>-347893791.99205875</v>
      </c>
      <c r="AH439" s="189">
        <f t="shared" si="267"/>
        <v>-349550724.0433358</v>
      </c>
      <c r="AI439" s="189">
        <f t="shared" si="267"/>
        <v>-351131221.0057317</v>
      </c>
      <c r="AJ439" s="189">
        <f t="shared" si="267"/>
        <v>-352641267.72288597</v>
      </c>
      <c r="AK439" s="189">
        <f t="shared" si="267"/>
        <v>-354086200.43880212</v>
      </c>
      <c r="AL439" s="189">
        <f t="shared" si="267"/>
        <v>-355470795.36450553</v>
      </c>
      <c r="AM439" s="189">
        <f t="shared" si="267"/>
        <v>-356799342.80796325</v>
      </c>
      <c r="AN439" s="189">
        <f t="shared" si="267"/>
        <v>-358075709.57975185</v>
      </c>
      <c r="AO439" s="189">
        <f t="shared" si="267"/>
        <v>-359303391.81371462</v>
      </c>
      <c r="AP439" s="189">
        <f t="shared" si="267"/>
        <v>-360485559.90243328</v>
      </c>
      <c r="AQ439" s="189">
        <f t="shared" si="267"/>
        <v>-361625096.90771866</v>
      </c>
      <c r="AR439" s="189">
        <f t="shared" si="267"/>
        <v>-362724631.54178298</v>
      </c>
      <c r="AS439" s="189">
        <f t="shared" si="267"/>
        <v>-363786566.60717559</v>
      </c>
      <c r="AT439" s="189">
        <f t="shared" si="267"/>
        <v>-364813103.6195581</v>
      </c>
      <c r="AU439" s="189">
        <f t="shared" si="267"/>
        <v>-365806264.206972</v>
      </c>
      <c r="AV439" s="189">
        <f t="shared" si="267"/>
        <v>-366767908.77488005</v>
      </c>
      <c r="AW439" s="189">
        <f t="shared" si="267"/>
        <v>-367699752.84226704</v>
      </c>
      <c r="AX439" s="189">
        <f t="shared" si="267"/>
        <v>-368603381.3861016</v>
      </c>
      <c r="AY439" s="189">
        <f t="shared" si="267"/>
        <v>-369480261.47614384</v>
      </c>
      <c r="AZ439" s="189">
        <f t="shared" si="267"/>
        <v>-370331753.43685794</v>
      </c>
      <c r="BA439" s="189">
        <f t="shared" si="267"/>
        <v>-371159120.73602962</v>
      </c>
      <c r="BB439" s="189">
        <f t="shared" si="267"/>
        <v>-371963538.76901305</v>
      </c>
      <c r="BC439" s="189">
        <f t="shared" si="267"/>
        <v>-372746102.68211424</v>
      </c>
      <c r="BD439" s="189">
        <f t="shared" si="267"/>
        <v>-373507834.3574506</v>
      </c>
      <c r="BE439" s="189">
        <f t="shared" si="267"/>
        <v>-374249688.66394424</v>
      </c>
      <c r="BF439" s="189">
        <f t="shared" si="267"/>
        <v>-374972559.06426907</v>
      </c>
      <c r="BG439" s="189">
        <f t="shared" si="267"/>
        <v>-375677282.65508235</v>
      </c>
      <c r="BH439" s="189">
        <f t="shared" si="267"/>
        <v>-376364644.70731521</v>
      </c>
      <c r="BI439" s="189">
        <f t="shared" si="267"/>
        <v>-377035382.76435471</v>
      </c>
      <c r="BJ439" s="189">
        <f t="shared" si="267"/>
        <v>-377690190.34833682</v>
      </c>
      <c r="BK439" s="189">
        <f t="shared" si="267"/>
        <v>-378329720.3182826</v>
      </c>
      <c r="BL439" s="189">
        <f t="shared" si="267"/>
        <v>-378954587.91825354</v>
      </c>
      <c r="BM439" s="189">
        <f t="shared" si="267"/>
        <v>-379565373.54893792</v>
      </c>
      <c r="BN439" s="1521">
        <f t="shared" si="267"/>
        <v>-380162625.29197693</v>
      </c>
    </row>
    <row r="440" spans="1:66" hidden="1" x14ac:dyDescent="0.15">
      <c r="A440" s="1123"/>
      <c r="C440" s="1529"/>
      <c r="D440" s="274"/>
      <c r="E440" s="1675"/>
      <c r="F440" s="1604">
        <f t="shared" ref="F440:F469" si="268">-($C$152-F344)</f>
        <v>-13867577915.39834</v>
      </c>
      <c r="G440" s="189">
        <f t="shared" ref="G440:V469" si="269">G180-G376</f>
        <v>-78940498.793941021</v>
      </c>
      <c r="H440" s="189">
        <f t="shared" si="269"/>
        <v>-140636632.31010097</v>
      </c>
      <c r="I440" s="189">
        <f t="shared" si="269"/>
        <v>-172342342.49126452</v>
      </c>
      <c r="J440" s="189">
        <f t="shared" si="269"/>
        <v>-193078345.79883701</v>
      </c>
      <c r="K440" s="189">
        <f t="shared" si="269"/>
        <v>-208226366.48680204</v>
      </c>
      <c r="L440" s="189">
        <f t="shared" si="269"/>
        <v>-220028199.45282602</v>
      </c>
      <c r="M440" s="189">
        <f t="shared" si="269"/>
        <v>-229620361.01431715</v>
      </c>
      <c r="N440" s="189">
        <f t="shared" si="269"/>
        <v>-237653802.26426262</v>
      </c>
      <c r="O440" s="189">
        <f t="shared" si="269"/>
        <v>-244534013.25990486</v>
      </c>
      <c r="P440" s="189">
        <f t="shared" si="269"/>
        <v>-250529619.84903288</v>
      </c>
      <c r="Q440" s="189">
        <f t="shared" si="269"/>
        <v>-255827177.34910876</v>
      </c>
      <c r="R440" s="189">
        <f t="shared" si="269"/>
        <v>-260561177.87015337</v>
      </c>
      <c r="S440" s="189">
        <f t="shared" si="269"/>
        <v>-264831568.14995855</v>
      </c>
      <c r="T440" s="189">
        <f t="shared" si="269"/>
        <v>-268714515.19742072</v>
      </c>
      <c r="U440" s="189">
        <f t="shared" si="269"/>
        <v>-272269307.80649483</v>
      </c>
      <c r="V440" s="189">
        <f t="shared" si="269"/>
        <v>-275542940.25987434</v>
      </c>
      <c r="W440" s="189">
        <f t="shared" si="267"/>
        <v>-278573249.64906931</v>
      </c>
      <c r="X440" s="189">
        <f t="shared" si="267"/>
        <v>-281391119.6061703</v>
      </c>
      <c r="Y440" s="189">
        <f t="shared" si="267"/>
        <v>-284022063.59208298</v>
      </c>
      <c r="Z440" s="189">
        <f t="shared" si="267"/>
        <v>-286487385.20692909</v>
      </c>
      <c r="AA440" s="189">
        <f t="shared" si="267"/>
        <v>-288805043.59305418</v>
      </c>
      <c r="AB440" s="189">
        <f t="shared" si="267"/>
        <v>-290990309.08199358</v>
      </c>
      <c r="AC440" s="189">
        <f t="shared" si="267"/>
        <v>-293056266.9660244</v>
      </c>
      <c r="AD440" s="189">
        <f t="shared" si="267"/>
        <v>-295014209.52488148</v>
      </c>
      <c r="AE440" s="189">
        <f t="shared" si="267"/>
        <v>-296873944.63259315</v>
      </c>
      <c r="AF440" s="189">
        <f t="shared" si="267"/>
        <v>-298644041.26271594</v>
      </c>
      <c r="AG440" s="189">
        <f t="shared" si="267"/>
        <v>-300332026.68302834</v>
      </c>
      <c r="AH440" s="189">
        <f t="shared" si="267"/>
        <v>-301944546.25305879</v>
      </c>
      <c r="AI440" s="189">
        <f t="shared" si="267"/>
        <v>-303487493.97686625</v>
      </c>
      <c r="AJ440" s="189">
        <f t="shared" si="267"/>
        <v>-304966119.97077167</v>
      </c>
      <c r="AK440" s="189">
        <f t="shared" si="267"/>
        <v>-306385119.5493474</v>
      </c>
      <c r="AL440" s="189">
        <f t="shared" si="267"/>
        <v>-307748707.55614448</v>
      </c>
      <c r="AM440" s="189">
        <f t="shared" si="267"/>
        <v>-309060680.76084292</v>
      </c>
      <c r="AN440" s="189">
        <f t="shared" si="267"/>
        <v>-310324470.53696012</v>
      </c>
      <c r="AO440" s="189">
        <f t="shared" si="267"/>
        <v>-311543187.57130337</v>
      </c>
      <c r="AP440" s="189">
        <f t="shared" si="267"/>
        <v>-312719660.00049591</v>
      </c>
      <c r="AQ440" s="189">
        <f t="shared" si="267"/>
        <v>-313856466.09410655</v>
      </c>
      <c r="AR440" s="189">
        <f t="shared" si="267"/>
        <v>-314955962.38852167</v>
      </c>
      <c r="AS440" s="189">
        <f t="shared" si="267"/>
        <v>-316020308.00624967</v>
      </c>
      <c r="AT440" s="189">
        <f t="shared" si="267"/>
        <v>-317051485.76114094</v>
      </c>
      <c r="AU440" s="189">
        <f t="shared" si="267"/>
        <v>-318051320.54301131</v>
      </c>
      <c r="AV440" s="189">
        <f t="shared" si="267"/>
        <v>-319021495.3893472</v>
      </c>
      <c r="AW440" s="189">
        <f t="shared" si="267"/>
        <v>-319963565.58253968</v>
      </c>
      <c r="AX440" s="189">
        <f t="shared" si="267"/>
        <v>-320878971.05494571</v>
      </c>
      <c r="AY440" s="189">
        <f t="shared" si="267"/>
        <v>-321769047.33828616</v>
      </c>
      <c r="AZ440" s="189">
        <f t="shared" si="267"/>
        <v>-322635035.25637186</v>
      </c>
      <c r="BA440" s="189">
        <f t="shared" si="267"/>
        <v>-323478089.52926064</v>
      </c>
      <c r="BB440" s="189">
        <f t="shared" si="267"/>
        <v>-324299286.43140042</v>
      </c>
      <c r="BC440" s="189">
        <f t="shared" si="267"/>
        <v>-325099630.62509823</v>
      </c>
      <c r="BD440" s="189">
        <f t="shared" si="267"/>
        <v>-325880061.2729553</v>
      </c>
      <c r="BE440" s="189">
        <f t="shared" si="267"/>
        <v>-326641457.51809537</v>
      </c>
      <c r="BF440" s="189">
        <f t="shared" si="267"/>
        <v>-327384643.40855968</v>
      </c>
      <c r="BG440" s="189">
        <f t="shared" si="267"/>
        <v>-328110392.33173907</v>
      </c>
      <c r="BH440" s="189">
        <f t="shared" si="267"/>
        <v>-328819431.01582527</v>
      </c>
      <c r="BI440" s="189">
        <f t="shared" si="267"/>
        <v>-329512443.14771247</v>
      </c>
      <c r="BJ440" s="189">
        <f t="shared" si="267"/>
        <v>-330190072.65035117</v>
      </c>
      <c r="BK440" s="189">
        <f t="shared" si="267"/>
        <v>-330852926.65705943</v>
      </c>
      <c r="BL440" s="189">
        <f t="shared" si="267"/>
        <v>-331501578.21558738</v>
      </c>
      <c r="BM440" s="189">
        <f t="shared" si="267"/>
        <v>-332136568.7506814</v>
      </c>
      <c r="BN440" s="1521">
        <f t="shared" si="267"/>
        <v>-332758410.31040716</v>
      </c>
    </row>
    <row r="441" spans="1:66" hidden="1" x14ac:dyDescent="0.15">
      <c r="A441" s="1123"/>
      <c r="C441" s="1529"/>
      <c r="D441" s="274"/>
      <c r="E441" s="1675"/>
      <c r="F441" s="1604">
        <f t="shared" si="268"/>
        <v>-11540819336.556389</v>
      </c>
      <c r="G441" s="189">
        <f t="shared" si="269"/>
        <v>-78940498.793941021</v>
      </c>
      <c r="H441" s="189">
        <f t="shared" si="267"/>
        <v>-120071254.47138095</v>
      </c>
      <c r="I441" s="189">
        <f t="shared" si="267"/>
        <v>-142197138.81034034</v>
      </c>
      <c r="J441" s="189">
        <f t="shared" si="267"/>
        <v>-157088934.58107698</v>
      </c>
      <c r="K441" s="189">
        <f t="shared" si="267"/>
        <v>-168199700.08718497</v>
      </c>
      <c r="L441" s="189">
        <f t="shared" si="267"/>
        <v>-177002230.48614037</v>
      </c>
      <c r="M441" s="189">
        <f t="shared" si="267"/>
        <v>-184256689.60549808</v>
      </c>
      <c r="N441" s="189">
        <f t="shared" si="267"/>
        <v>-190404846.67980337</v>
      </c>
      <c r="O441" s="189">
        <f t="shared" si="267"/>
        <v>-195725286.26622224</v>
      </c>
      <c r="P441" s="189">
        <f t="shared" si="267"/>
        <v>-200404535.63530058</v>
      </c>
      <c r="Q441" s="189">
        <f t="shared" si="267"/>
        <v>-204573356.18006057</v>
      </c>
      <c r="R441" s="189">
        <f t="shared" si="267"/>
        <v>-208326812.99436045</v>
      </c>
      <c r="S441" s="189">
        <f t="shared" si="267"/>
        <v>-211736093.25247973</v>
      </c>
      <c r="T441" s="189">
        <f t="shared" si="267"/>
        <v>-214855826.20178235</v>
      </c>
      <c r="U441" s="189">
        <f t="shared" si="267"/>
        <v>-217728809.27814168</v>
      </c>
      <c r="V441" s="189">
        <f t="shared" si="267"/>
        <v>-220389167.5686571</v>
      </c>
      <c r="W441" s="189">
        <f t="shared" si="267"/>
        <v>-222864529.41042703</v>
      </c>
      <c r="X441" s="189">
        <f t="shared" si="267"/>
        <v>-225177563.19643408</v>
      </c>
      <c r="Y441" s="189">
        <f t="shared" si="267"/>
        <v>-227347087.32168168</v>
      </c>
      <c r="Z441" s="189">
        <f t="shared" si="267"/>
        <v>-229388887.62860459</v>
      </c>
      <c r="AA441" s="189">
        <f t="shared" si="267"/>
        <v>-231316329.93069273</v>
      </c>
      <c r="AB441" s="189">
        <f t="shared" si="267"/>
        <v>-233140826.11888856</v>
      </c>
      <c r="AC441" s="189">
        <f t="shared" si="267"/>
        <v>-234872193.79601955</v>
      </c>
      <c r="AD441" s="189">
        <f t="shared" si="267"/>
        <v>-236518937.25175852</v>
      </c>
      <c r="AE441" s="189">
        <f t="shared" si="267"/>
        <v>-238088469.48759162</v>
      </c>
      <c r="AF441" s="189">
        <f t="shared" si="267"/>
        <v>-239587289.48406589</v>
      </c>
      <c r="AG441" s="189">
        <f t="shared" si="267"/>
        <v>-241021125.07959932</v>
      </c>
      <c r="AH441" s="189">
        <f t="shared" si="267"/>
        <v>-242395049.13843817</v>
      </c>
      <c r="AI441" s="189">
        <f t="shared" si="267"/>
        <v>-243713574.76223856</v>
      </c>
      <c r="AJ441" s="189">
        <f t="shared" si="267"/>
        <v>-244980733.90716165</v>
      </c>
      <c r="AK441" s="189">
        <f t="shared" si="267"/>
        <v>-246200142.74737376</v>
      </c>
      <c r="AL441" s="189">
        <f t="shared" si="267"/>
        <v>-247375056.36862546</v>
      </c>
      <c r="AM441" s="189">
        <f t="shared" si="267"/>
        <v>-248508414.80799931</v>
      </c>
      <c r="AN441" s="189">
        <f t="shared" si="267"/>
        <v>-249602882.02621847</v>
      </c>
      <c r="AO441" s="189">
        <f t="shared" si="267"/>
        <v>-250660879.07059187</v>
      </c>
      <c r="AP441" s="189">
        <f t="shared" si="267"/>
        <v>-251684612.4336248</v>
      </c>
      <c r="AQ441" s="189">
        <f t="shared" si="267"/>
        <v>-252676098.41570592</v>
      </c>
      <c r="AR441" s="189">
        <f t="shared" si="267"/>
        <v>-253637184.14634758</v>
      </c>
      <c r="AS441" s="189">
        <f t="shared" si="267"/>
        <v>-254569565.79706186</v>
      </c>
      <c r="AT441" s="189">
        <f t="shared" si="267"/>
        <v>-255474804.42257828</v>
      </c>
      <c r="AU441" s="189">
        <f t="shared" si="267"/>
        <v>-256354339.79010814</v>
      </c>
      <c r="AV441" s="189">
        <f t="shared" si="267"/>
        <v>-257209502.4944576</v>
      </c>
      <c r="AW441" s="189">
        <f t="shared" si="267"/>
        <v>-258041524.60674864</v>
      </c>
      <c r="AX441" s="189">
        <f t="shared" si="267"/>
        <v>-258851549.06383383</v>
      </c>
      <c r="AY441" s="189">
        <f t="shared" si="267"/>
        <v>-259640637.97224683</v>
      </c>
      <c r="AZ441" s="189">
        <f t="shared" si="267"/>
        <v>-260409779.9732517</v>
      </c>
      <c r="BA441" s="189">
        <f t="shared" si="267"/>
        <v>-261159896.79303175</v>
      </c>
      <c r="BB441" s="189">
        <f t="shared" si="267"/>
        <v>-261891849.08341676</v>
      </c>
      <c r="BC441" s="189">
        <f t="shared" si="267"/>
        <v>-262606441.64301646</v>
      </c>
      <c r="BD441" s="189">
        <f t="shared" si="267"/>
        <v>-263304428.09566653</v>
      </c>
      <c r="BE441" s="189">
        <f t="shared" si="267"/>
        <v>-263986515.09221154</v>
      </c>
      <c r="BF441" s="189">
        <f t="shared" si="267"/>
        <v>-264653366.09249341</v>
      </c>
      <c r="BG441" s="189">
        <f t="shared" si="267"/>
        <v>-265305604.77667552</v>
      </c>
      <c r="BH441" s="189">
        <f t="shared" si="267"/>
        <v>-265943818.12847346</v>
      </c>
      <c r="BI441" s="189">
        <f t="shared" si="267"/>
        <v>-266568559.22728199</v>
      </c>
      <c r="BJ441" s="189">
        <f t="shared" si="267"/>
        <v>-267180349.78142852</v>
      </c>
      <c r="BK441" s="189">
        <f t="shared" si="267"/>
        <v>-267779682.43070704</v>
      </c>
      <c r="BL441" s="189">
        <f t="shared" si="267"/>
        <v>-268367022.84284878</v>
      </c>
      <c r="BM441" s="189">
        <f t="shared" si="267"/>
        <v>-268942811.6255753</v>
      </c>
      <c r="BN441" s="1521">
        <f t="shared" si="267"/>
        <v>-269507466.07327962</v>
      </c>
    </row>
    <row r="442" spans="1:66" hidden="1" x14ac:dyDescent="0.15">
      <c r="A442" s="1123"/>
      <c r="C442" s="1529"/>
      <c r="D442" s="274"/>
      <c r="E442" s="1675"/>
      <c r="F442" s="1604"/>
      <c r="G442" s="189"/>
      <c r="H442" s="189"/>
      <c r="I442" s="189"/>
      <c r="J442" s="189"/>
      <c r="K442" s="189"/>
      <c r="L442" s="189"/>
      <c r="M442" s="189"/>
      <c r="N442" s="189"/>
      <c r="O442" s="189"/>
      <c r="P442" s="189"/>
      <c r="Q442" s="189"/>
      <c r="R442" s="189"/>
      <c r="S442" s="189"/>
      <c r="T442" s="189"/>
      <c r="U442" s="189"/>
      <c r="V442" s="189"/>
      <c r="W442" s="189"/>
      <c r="X442" s="189"/>
      <c r="Y442" s="189"/>
      <c r="Z442" s="189"/>
      <c r="AA442" s="189"/>
      <c r="AB442" s="189"/>
      <c r="AC442" s="189"/>
      <c r="AD442" s="189"/>
      <c r="AE442" s="189"/>
      <c r="AF442" s="189"/>
      <c r="AG442" s="189"/>
      <c r="AH442" s="189"/>
      <c r="AI442" s="189"/>
      <c r="AJ442" s="189"/>
      <c r="AK442" s="189"/>
      <c r="AL442" s="189"/>
      <c r="AM442" s="189"/>
      <c r="AN442" s="189"/>
      <c r="AO442" s="189"/>
      <c r="AP442" s="189"/>
      <c r="AQ442" s="189"/>
      <c r="AR442" s="189"/>
      <c r="AS442" s="189"/>
      <c r="AT442" s="189"/>
      <c r="AU442" s="189"/>
      <c r="AV442" s="189"/>
      <c r="AW442" s="189"/>
      <c r="AX442" s="189"/>
      <c r="AY442" s="189"/>
      <c r="AZ442" s="189"/>
      <c r="BA442" s="189"/>
      <c r="BB442" s="189"/>
      <c r="BC442" s="189"/>
      <c r="BD442" s="189"/>
      <c r="BE442" s="189"/>
      <c r="BF442" s="189"/>
      <c r="BG442" s="189"/>
      <c r="BH442" s="189"/>
      <c r="BI442" s="189"/>
      <c r="BJ442" s="189"/>
      <c r="BK442" s="189"/>
      <c r="BL442" s="189"/>
      <c r="BM442" s="189"/>
      <c r="BN442" s="1521"/>
    </row>
    <row r="443" spans="1:66" hidden="1" x14ac:dyDescent="0.15">
      <c r="A443" s="1123"/>
      <c r="C443" s="1529"/>
      <c r="D443" s="274"/>
      <c r="E443" s="1675"/>
      <c r="F443" s="1604">
        <f>-($C$152-F347)</f>
        <v>2944844599.1473951</v>
      </c>
      <c r="G443" s="189">
        <f t="shared" si="269"/>
        <v>796462750.38365865</v>
      </c>
      <c r="H443" s="189">
        <f t="shared" si="267"/>
        <v>539120589.19325876</v>
      </c>
      <c r="I443" s="189">
        <f t="shared" si="267"/>
        <v>413156365.69574344</v>
      </c>
      <c r="J443" s="189">
        <f t="shared" si="267"/>
        <v>333246860.24093902</v>
      </c>
      <c r="K443" s="189">
        <f t="shared" si="267"/>
        <v>276164950.88676822</v>
      </c>
      <c r="L443" s="189">
        <f t="shared" si="267"/>
        <v>232475481.44292665</v>
      </c>
      <c r="M443" s="189">
        <f t="shared" si="267"/>
        <v>197485391.47484112</v>
      </c>
      <c r="N443" s="189">
        <f t="shared" si="267"/>
        <v>168547877.07908314</v>
      </c>
      <c r="O443" s="189">
        <f t="shared" si="267"/>
        <v>144035533.70769501</v>
      </c>
      <c r="P443" s="189">
        <f t="shared" si="267"/>
        <v>122882349.59574637</v>
      </c>
      <c r="Q443" s="189">
        <f t="shared" si="267"/>
        <v>104355340.12525859</v>
      </c>
      <c r="R443" s="189">
        <f t="shared" si="267"/>
        <v>87930774.040673107</v>
      </c>
      <c r="S443" s="189">
        <f t="shared" si="267"/>
        <v>73222578.245847464</v>
      </c>
      <c r="T443" s="189">
        <f t="shared" si="267"/>
        <v>59938702.066204846</v>
      </c>
      <c r="U443" s="189">
        <f t="shared" si="267"/>
        <v>47853354.121439695</v>
      </c>
      <c r="V443" s="189">
        <f t="shared" si="267"/>
        <v>36788690.549598396</v>
      </c>
      <c r="W443" s="189">
        <f t="shared" si="267"/>
        <v>26602361.566182047</v>
      </c>
      <c r="X443" s="189">
        <f t="shared" si="267"/>
        <v>17178815.852487803</v>
      </c>
      <c r="Y443" s="189">
        <f t="shared" si="267"/>
        <v>8423087.8510198593</v>
      </c>
      <c r="Z443" s="189">
        <f t="shared" si="267"/>
        <v>256268.56292891502</v>
      </c>
      <c r="AA443" s="189">
        <f t="shared" si="267"/>
        <v>-7387855.8746599257</v>
      </c>
      <c r="AB443" s="189">
        <f t="shared" si="267"/>
        <v>-14565339.013461262</v>
      </c>
      <c r="AC443" s="189">
        <f t="shared" si="267"/>
        <v>-21324013.142421246</v>
      </c>
      <c r="AD443" s="189">
        <f t="shared" si="267"/>
        <v>-27704991.881129831</v>
      </c>
      <c r="AE443" s="189">
        <f t="shared" si="267"/>
        <v>-33743848.293134838</v>
      </c>
      <c r="AF443" s="189">
        <f t="shared" si="267"/>
        <v>-39471548.516990364</v>
      </c>
      <c r="AG443" s="189">
        <f t="shared" si="267"/>
        <v>-44915198.925960809</v>
      </c>
      <c r="AH443" s="189">
        <f t="shared" si="267"/>
        <v>-50098649.460704386</v>
      </c>
      <c r="AI443" s="189">
        <f t="shared" si="267"/>
        <v>-55042984.87782532</v>
      </c>
      <c r="AJ443" s="189">
        <f t="shared" si="267"/>
        <v>-59766927.816516399</v>
      </c>
      <c r="AK443" s="189">
        <f t="shared" si="267"/>
        <v>-64287171.874329001</v>
      </c>
      <c r="AL443" s="189">
        <f t="shared" si="267"/>
        <v>-68618658.673989445</v>
      </c>
      <c r="AM443" s="189">
        <f t="shared" si="267"/>
        <v>-72774809.767159373</v>
      </c>
      <c r="AN443" s="189">
        <f t="shared" si="267"/>
        <v>-76767721.860722601</v>
      </c>
      <c r="AO443" s="189">
        <f t="shared" si="267"/>
        <v>-80608332.05787912</v>
      </c>
      <c r="AP443" s="189">
        <f t="shared" ref="H443:BN447" si="270">AP183-AP379</f>
        <v>-84306558.431677878</v>
      </c>
      <c r="AQ443" s="189">
        <f t="shared" si="270"/>
        <v>-87871420.186180294</v>
      </c>
      <c r="AR443" s="189">
        <f t="shared" si="270"/>
        <v>-91311140.832852244</v>
      </c>
      <c r="AS443" s="189">
        <f t="shared" si="270"/>
        <v>-94633237.160417199</v>
      </c>
      <c r="AT443" s="189">
        <f t="shared" si="270"/>
        <v>-97844596.263325065</v>
      </c>
      <c r="AU443" s="189">
        <f t="shared" si="270"/>
        <v>-100951542.48598373</v>
      </c>
      <c r="AV443" s="189">
        <f t="shared" si="270"/>
        <v>-103959895.81339628</v>
      </c>
      <c r="AW443" s="189">
        <f t="shared" si="270"/>
        <v>-106875022.97607756</v>
      </c>
      <c r="AX443" s="189">
        <f t="shared" si="270"/>
        <v>-109701882.32443723</v>
      </c>
      <c r="AY443" s="189">
        <f t="shared" si="270"/>
        <v>-112445063.35478297</v>
      </c>
      <c r="AZ443" s="189">
        <f t="shared" si="270"/>
        <v>-115108821.62760529</v>
      </c>
      <c r="BA443" s="189">
        <f t="shared" si="270"/>
        <v>-117697109.70255408</v>
      </c>
      <c r="BB443" s="189">
        <f t="shared" si="270"/>
        <v>-120213604.618572</v>
      </c>
      <c r="BC443" s="189">
        <f t="shared" si="270"/>
        <v>-122661732.36811319</v>
      </c>
      <c r="BD443" s="189">
        <f t="shared" si="270"/>
        <v>-125044689.74817601</v>
      </c>
      <c r="BE443" s="189">
        <f t="shared" si="270"/>
        <v>-127365463.91554904</v>
      </c>
      <c r="BF443" s="189">
        <f t="shared" si="270"/>
        <v>-129626849.9272604</v>
      </c>
      <c r="BG443" s="189">
        <f t="shared" si="270"/>
        <v>-131831466.50814676</v>
      </c>
      <c r="BH443" s="189">
        <f t="shared" si="270"/>
        <v>-133981770.25443673</v>
      </c>
      <c r="BI443" s="189">
        <f t="shared" si="270"/>
        <v>-136080068.45426625</v>
      </c>
      <c r="BJ443" s="189">
        <f t="shared" si="270"/>
        <v>-138128530.68223172</v>
      </c>
      <c r="BK443" s="189">
        <f t="shared" si="270"/>
        <v>-140129199.30478936</v>
      </c>
      <c r="BL443" s="189">
        <f t="shared" si="270"/>
        <v>-142083999.01592845</v>
      </c>
      <c r="BM443" s="189">
        <f t="shared" si="270"/>
        <v>-143994745.50764138</v>
      </c>
      <c r="BN443" s="1521">
        <f t="shared" si="270"/>
        <v>-145863153.36688137</v>
      </c>
    </row>
    <row r="444" spans="1:66" hidden="1" x14ac:dyDescent="0.15">
      <c r="A444" s="1123"/>
      <c r="C444" s="1529"/>
      <c r="D444" s="274"/>
      <c r="E444" s="1675"/>
      <c r="F444" s="1604">
        <f t="shared" si="268"/>
        <v>9002638698.7371349</v>
      </c>
      <c r="G444" s="189">
        <f t="shared" si="269"/>
        <v>796462750.38365865</v>
      </c>
      <c r="H444" s="189">
        <f t="shared" si="270"/>
        <v>603456129.49085879</v>
      </c>
      <c r="I444" s="189">
        <f t="shared" si="270"/>
        <v>504269816.89203155</v>
      </c>
      <c r="J444" s="189">
        <f t="shared" si="270"/>
        <v>439400501.73197877</v>
      </c>
      <c r="K444" s="189">
        <f t="shared" si="270"/>
        <v>392012308.67069793</v>
      </c>
      <c r="L444" s="189">
        <f t="shared" si="270"/>
        <v>355092136.02297568</v>
      </c>
      <c r="M444" s="189">
        <f t="shared" si="270"/>
        <v>325084571.7798084</v>
      </c>
      <c r="N444" s="189">
        <f t="shared" si="270"/>
        <v>299953218.1369307</v>
      </c>
      <c r="O444" s="189">
        <f t="shared" si="270"/>
        <v>278429563.41794324</v>
      </c>
      <c r="P444" s="189">
        <f t="shared" si="270"/>
        <v>259673254.03484207</v>
      </c>
      <c r="Q444" s="189">
        <f t="shared" si="270"/>
        <v>243100681.10679728</v>
      </c>
      <c r="R444" s="189">
        <f t="shared" si="270"/>
        <v>228291107.28427798</v>
      </c>
      <c r="S444" s="189">
        <f t="shared" si="270"/>
        <v>214931864.96510148</v>
      </c>
      <c r="T444" s="189">
        <f t="shared" si="270"/>
        <v>202784677.67758602</v>
      </c>
      <c r="U444" s="189">
        <f t="shared" si="270"/>
        <v>191664069.78288907</v>
      </c>
      <c r="V444" s="189">
        <f t="shared" si="270"/>
        <v>181423027.08113998</v>
      </c>
      <c r="W444" s="189">
        <f t="shared" si="270"/>
        <v>171943182.20050341</v>
      </c>
      <c r="X444" s="189">
        <f t="shared" si="270"/>
        <v>163127920.57000059</v>
      </c>
      <c r="Y444" s="189">
        <f t="shared" si="270"/>
        <v>154897427.3520382</v>
      </c>
      <c r="Z444" s="189">
        <f t="shared" si="270"/>
        <v>147185057.59436458</v>
      </c>
      <c r="AA444" s="189">
        <f t="shared" si="270"/>
        <v>139934628.95327806</v>
      </c>
      <c r="AB444" s="189">
        <f t="shared" si="270"/>
        <v>133098370.6055266</v>
      </c>
      <c r="AC444" s="189">
        <f t="shared" si="270"/>
        <v>126635347.27847829</v>
      </c>
      <c r="AD444" s="189">
        <f t="shared" si="270"/>
        <v>120510232.85638514</v>
      </c>
      <c r="AE444" s="189">
        <f t="shared" si="270"/>
        <v>114692344.95258141</v>
      </c>
      <c r="AF444" s="189">
        <f t="shared" si="270"/>
        <v>109154876.88508496</v>
      </c>
      <c r="AG444" s="189">
        <f t="shared" si="270"/>
        <v>103874280.7841076</v>
      </c>
      <c r="AH444" s="189">
        <f t="shared" si="270"/>
        <v>98829767.690696955</v>
      </c>
      <c r="AI444" s="189">
        <f t="shared" si="270"/>
        <v>94002899.142957062</v>
      </c>
      <c r="AJ444" s="189">
        <f t="shared" si="270"/>
        <v>89377250.980204582</v>
      </c>
      <c r="AK444" s="189">
        <f t="shared" si="270"/>
        <v>84938134.651505083</v>
      </c>
      <c r="AL444" s="189">
        <f t="shared" si="270"/>
        <v>80672364.683717817</v>
      </c>
      <c r="AM444" s="189">
        <f t="shared" si="270"/>
        <v>76568063.481853634</v>
      </c>
      <c r="AN444" s="189">
        <f t="shared" si="270"/>
        <v>72614496.535176754</v>
      </c>
      <c r="AO444" s="189">
        <f t="shared" si="270"/>
        <v>68801932.550733954</v>
      </c>
      <c r="AP444" s="189">
        <f t="shared" si="270"/>
        <v>65121524.149249315</v>
      </c>
      <c r="AQ444" s="189">
        <f t="shared" si="270"/>
        <v>61565205.62110883</v>
      </c>
      <c r="AR444" s="189">
        <f t="shared" si="270"/>
        <v>58125604.913981438</v>
      </c>
      <c r="AS444" s="189">
        <f t="shared" si="270"/>
        <v>54795967.553709269</v>
      </c>
      <c r="AT444" s="189">
        <f t="shared" si="270"/>
        <v>51570090.619958699</v>
      </c>
      <c r="AU444" s="189">
        <f t="shared" si="270"/>
        <v>48442265.232823908</v>
      </c>
      <c r="AV444" s="189">
        <f t="shared" si="270"/>
        <v>45407226.275035143</v>
      </c>
      <c r="AW444" s="189">
        <f t="shared" si="270"/>
        <v>42460108.290984094</v>
      </c>
      <c r="AX444" s="189">
        <f t="shared" si="270"/>
        <v>39596406.679446399</v>
      </c>
      <c r="AY444" s="189">
        <f t="shared" si="270"/>
        <v>36811943.440119326</v>
      </c>
      <c r="AZ444" s="189">
        <f t="shared" si="270"/>
        <v>34102836.85145539</v>
      </c>
      <c r="BA444" s="189">
        <f t="shared" si="270"/>
        <v>31465474.553915739</v>
      </c>
      <c r="BB444" s="189">
        <f t="shared" si="270"/>
        <v>28896489.592676252</v>
      </c>
      <c r="BC444" s="189">
        <f t="shared" si="270"/>
        <v>26392739.040199131</v>
      </c>
      <c r="BD444" s="189">
        <f t="shared" si="270"/>
        <v>23951284.874443054</v>
      </c>
      <c r="BE444" s="189">
        <f t="shared" si="270"/>
        <v>21569376.834833622</v>
      </c>
      <c r="BF444" s="189">
        <f t="shared" si="270"/>
        <v>19244437.017071009</v>
      </c>
      <c r="BG444" s="189">
        <f t="shared" si="270"/>
        <v>16974046.000707775</v>
      </c>
      <c r="BH444" s="189">
        <f t="shared" si="270"/>
        <v>14755930.331240267</v>
      </c>
      <c r="BI444" s="189">
        <f t="shared" si="270"/>
        <v>12587951.202074528</v>
      </c>
      <c r="BJ444" s="189">
        <f t="shared" si="270"/>
        <v>10468094.201841205</v>
      </c>
      <c r="BK444" s="189">
        <f t="shared" si="270"/>
        <v>8394460.009732157</v>
      </c>
      <c r="BL444" s="189">
        <f t="shared" si="270"/>
        <v>6365255.9362623692</v>
      </c>
      <c r="BM444" s="189">
        <f t="shared" si="270"/>
        <v>4378788.2195245326</v>
      </c>
      <c r="BN444" s="1521">
        <f t="shared" si="270"/>
        <v>2433454.9979226589</v>
      </c>
    </row>
    <row r="445" spans="1:66" hidden="1" x14ac:dyDescent="0.15">
      <c r="A445" s="1123"/>
      <c r="C445" s="1529"/>
      <c r="D445" s="274"/>
      <c r="E445" s="1675"/>
      <c r="F445" s="1604">
        <f t="shared" si="268"/>
        <v>16281535857.146442</v>
      </c>
      <c r="G445" s="189">
        <f t="shared" si="269"/>
        <v>796462750.38365865</v>
      </c>
      <c r="H445" s="189">
        <f t="shared" si="270"/>
        <v>667791669.78845882</v>
      </c>
      <c r="I445" s="189">
        <f t="shared" si="270"/>
        <v>598574331.08101916</v>
      </c>
      <c r="J445" s="189">
        <f t="shared" si="270"/>
        <v>551987697.25277901</v>
      </c>
      <c r="K445" s="189">
        <f t="shared" si="270"/>
        <v>517229420.13474059</v>
      </c>
      <c r="L445" s="189">
        <f t="shared" si="270"/>
        <v>489692092.41608322</v>
      </c>
      <c r="M445" s="189">
        <f t="shared" si="270"/>
        <v>466997661.48119426</v>
      </c>
      <c r="N445" s="189">
        <f t="shared" si="270"/>
        <v>447764121.970667</v>
      </c>
      <c r="O445" s="189">
        <f t="shared" si="270"/>
        <v>431119966.04523885</v>
      </c>
      <c r="P445" s="189">
        <f t="shared" si="270"/>
        <v>416481672.5644325</v>
      </c>
      <c r="Q445" s="189">
        <f t="shared" si="270"/>
        <v>403440175.13831162</v>
      </c>
      <c r="R445" s="189">
        <f t="shared" si="270"/>
        <v>391698077.61764085</v>
      </c>
      <c r="S445" s="189">
        <f t="shared" si="270"/>
        <v>381032682.15774882</v>
      </c>
      <c r="T445" s="189">
        <f t="shared" si="270"/>
        <v>371273089.77624094</v>
      </c>
      <c r="U445" s="189">
        <f t="shared" si="270"/>
        <v>362285415.44645345</v>
      </c>
      <c r="V445" s="189">
        <f t="shared" si="270"/>
        <v>353962904.21676624</v>
      </c>
      <c r="W445" s="189">
        <f t="shared" si="270"/>
        <v>346219125.1930474</v>
      </c>
      <c r="X445" s="189">
        <f t="shared" si="270"/>
        <v>338983163.88388097</v>
      </c>
      <c r="Y445" s="189">
        <f t="shared" si="270"/>
        <v>332196149.90917599</v>
      </c>
      <c r="Z445" s="189">
        <f t="shared" si="270"/>
        <v>325808699.75115502</v>
      </c>
      <c r="AA445" s="189">
        <f t="shared" si="270"/>
        <v>319779000.57082593</v>
      </c>
      <c r="AB445" s="189">
        <f t="shared" si="270"/>
        <v>314071352.06764638</v>
      </c>
      <c r="AC445" s="189">
        <f t="shared" si="270"/>
        <v>308655041.41993737</v>
      </c>
      <c r="AD445" s="189">
        <f t="shared" si="270"/>
        <v>303503464.29904258</v>
      </c>
      <c r="AE445" s="189">
        <f t="shared" si="270"/>
        <v>298593430.29924381</v>
      </c>
      <c r="AF445" s="189">
        <f t="shared" si="270"/>
        <v>293904608.38513982</v>
      </c>
      <c r="AG445" s="189">
        <f t="shared" si="270"/>
        <v>289419079.91782928</v>
      </c>
      <c r="AH445" s="189">
        <f t="shared" si="270"/>
        <v>285120975.24178278</v>
      </c>
      <c r="AI445" s="189">
        <f t="shared" si="270"/>
        <v>280996175.83042848</v>
      </c>
      <c r="AJ445" s="189">
        <f t="shared" si="270"/>
        <v>277032068.34497416</v>
      </c>
      <c r="AK445" s="189">
        <f t="shared" si="270"/>
        <v>273217340.15500569</v>
      </c>
      <c r="AL445" s="189">
        <f t="shared" si="270"/>
        <v>269541808.23825562</v>
      </c>
      <c r="AM445" s="189">
        <f t="shared" si="270"/>
        <v>265996275.15251374</v>
      </c>
      <c r="AN445" s="189">
        <f t="shared" si="270"/>
        <v>262572407.11690861</v>
      </c>
      <c r="AO445" s="189">
        <f t="shared" si="270"/>
        <v>259262630.26686341</v>
      </c>
      <c r="AP445" s="189">
        <f t="shared" si="270"/>
        <v>256060041.93865877</v>
      </c>
      <c r="AQ445" s="189">
        <f t="shared" si="270"/>
        <v>252958334.4546082</v>
      </c>
      <c r="AR445" s="189">
        <f t="shared" si="270"/>
        <v>249951729.36142439</v>
      </c>
      <c r="AS445" s="189">
        <f t="shared" si="270"/>
        <v>247034920.45410961</v>
      </c>
      <c r="AT445" s="189">
        <f t="shared" si="270"/>
        <v>244203024.21920544</v>
      </c>
      <c r="AU445" s="189">
        <f t="shared" si="270"/>
        <v>241451536.57211977</v>
      </c>
      <c r="AV445" s="189">
        <f t="shared" si="270"/>
        <v>238776294.95690912</v>
      </c>
      <c r="AW445" s="189">
        <f t="shared" si="270"/>
        <v>236173445.03343159</v>
      </c>
      <c r="AX445" s="189">
        <f t="shared" si="270"/>
        <v>233639411.30404764</v>
      </c>
      <c r="AY445" s="189">
        <f t="shared" si="270"/>
        <v>231170871.13601756</v>
      </c>
      <c r="AZ445" s="189">
        <f t="shared" si="270"/>
        <v>228764731.72110945</v>
      </c>
      <c r="BA445" s="189">
        <f t="shared" si="270"/>
        <v>226418109.58436447</v>
      </c>
      <c r="BB445" s="189">
        <f t="shared" si="270"/>
        <v>224128312.31230432</v>
      </c>
      <c r="BC445" s="189">
        <f t="shared" si="270"/>
        <v>221892822.21943897</v>
      </c>
      <c r="BD445" s="189">
        <f t="shared" si="270"/>
        <v>219709281.71248549</v>
      </c>
      <c r="BE445" s="189">
        <f t="shared" si="270"/>
        <v>217575480.1457538</v>
      </c>
      <c r="BF445" s="189">
        <f t="shared" si="270"/>
        <v>215489341.98979181</v>
      </c>
      <c r="BG445" s="189">
        <f t="shared" si="270"/>
        <v>213448916.1595962</v>
      </c>
      <c r="BH445" s="189">
        <f t="shared" si="270"/>
        <v>211452366.36921239</v>
      </c>
      <c r="BI445" s="189">
        <f t="shared" si="270"/>
        <v>209497962.39700407</v>
      </c>
      <c r="BJ445" s="189">
        <f t="shared" si="270"/>
        <v>207584072.16077018</v>
      </c>
      <c r="BK445" s="189">
        <f t="shared" si="270"/>
        <v>205709154.51463151</v>
      </c>
      <c r="BL445" s="189">
        <f t="shared" si="270"/>
        <v>203871752.69055176</v>
      </c>
      <c r="BM445" s="189">
        <f t="shared" si="270"/>
        <v>202070488.31678176</v>
      </c>
      <c r="BN445" s="1521">
        <f t="shared" si="270"/>
        <v>200304055.95364255</v>
      </c>
    </row>
    <row r="446" spans="1:66" hidden="1" x14ac:dyDescent="0.15">
      <c r="A446" s="1123"/>
      <c r="C446" s="1529"/>
      <c r="D446" s="274"/>
      <c r="E446" s="1675"/>
      <c r="F446" s="1604"/>
      <c r="G446" s="189"/>
      <c r="H446" s="189"/>
      <c r="I446" s="189"/>
      <c r="J446" s="189"/>
      <c r="K446" s="189"/>
      <c r="L446" s="189"/>
      <c r="M446" s="189"/>
      <c r="N446" s="189"/>
      <c r="O446" s="189"/>
      <c r="P446" s="189"/>
      <c r="Q446" s="189"/>
      <c r="R446" s="189"/>
      <c r="S446" s="189"/>
      <c r="T446" s="189"/>
      <c r="U446" s="189"/>
      <c r="V446" s="189"/>
      <c r="W446" s="189"/>
      <c r="X446" s="189"/>
      <c r="Y446" s="189"/>
      <c r="Z446" s="189"/>
      <c r="AA446" s="189"/>
      <c r="AB446" s="189"/>
      <c r="AC446" s="189"/>
      <c r="AD446" s="189"/>
      <c r="AE446" s="189"/>
      <c r="AF446" s="189"/>
      <c r="AG446" s="189"/>
      <c r="AH446" s="189"/>
      <c r="AI446" s="189"/>
      <c r="AJ446" s="189"/>
      <c r="AK446" s="189"/>
      <c r="AL446" s="189"/>
      <c r="AM446" s="189"/>
      <c r="AN446" s="189"/>
      <c r="AO446" s="189"/>
      <c r="AP446" s="189"/>
      <c r="AQ446" s="189"/>
      <c r="AR446" s="189"/>
      <c r="AS446" s="189"/>
      <c r="AT446" s="189"/>
      <c r="AU446" s="189"/>
      <c r="AV446" s="189"/>
      <c r="AW446" s="189"/>
      <c r="AX446" s="189"/>
      <c r="AY446" s="189"/>
      <c r="AZ446" s="189"/>
      <c r="BA446" s="189"/>
      <c r="BB446" s="189"/>
      <c r="BC446" s="189"/>
      <c r="BD446" s="189"/>
      <c r="BE446" s="189"/>
      <c r="BF446" s="189"/>
      <c r="BG446" s="189"/>
      <c r="BH446" s="189"/>
      <c r="BI446" s="189"/>
      <c r="BJ446" s="189"/>
      <c r="BK446" s="189"/>
      <c r="BL446" s="189"/>
      <c r="BM446" s="189"/>
      <c r="BN446" s="1521"/>
    </row>
    <row r="447" spans="1:66" hidden="1" x14ac:dyDescent="0.15">
      <c r="A447" s="1123"/>
      <c r="C447" s="1529"/>
      <c r="D447" s="274"/>
      <c r="E447" s="1675"/>
      <c r="F447" s="1604">
        <f t="shared" si="268"/>
        <v>-18424227093.280117</v>
      </c>
      <c r="G447" s="189">
        <f t="shared" si="269"/>
        <v>-135213046.79394102</v>
      </c>
      <c r="H447" s="189">
        <f t="shared" si="270"/>
        <v>-217474558.14882094</v>
      </c>
      <c r="I447" s="189">
        <f t="shared" si="270"/>
        <v>-257740044.97623193</v>
      </c>
      <c r="J447" s="189">
        <f t="shared" si="270"/>
        <v>-283283767.23272491</v>
      </c>
      <c r="K447" s="189">
        <f t="shared" si="270"/>
        <v>-301530463.04337442</v>
      </c>
      <c r="L447" s="189">
        <f t="shared" si="270"/>
        <v>-315496156.69465375</v>
      </c>
      <c r="M447" s="189">
        <f t="shared" si="270"/>
        <v>-326681023.06052029</v>
      </c>
      <c r="N447" s="189">
        <f t="shared" si="270"/>
        <v>-335931134.49984813</v>
      </c>
      <c r="O447" s="189">
        <f t="shared" si="270"/>
        <v>-343766704.09036028</v>
      </c>
      <c r="P447" s="189">
        <f t="shared" si="270"/>
        <v>-350528491.14836776</v>
      </c>
      <c r="Q447" s="189">
        <f t="shared" si="270"/>
        <v>-356450800.15859199</v>
      </c>
      <c r="R447" s="189">
        <f t="shared" si="270"/>
        <v>-361701046.06939113</v>
      </c>
      <c r="S447" s="189">
        <f t="shared" si="270"/>
        <v>-366402640.28072858</v>
      </c>
      <c r="T447" s="189">
        <f t="shared" si="270"/>
        <v>-370648939.16208446</v>
      </c>
      <c r="U447" s="189">
        <f t="shared" si="270"/>
        <v>-374512118.76152217</v>
      </c>
      <c r="V447" s="189">
        <f t="shared" si="270"/>
        <v>-378049028.31354666</v>
      </c>
      <c r="W447" s="189">
        <f t="shared" si="270"/>
        <v>-381305171.08260453</v>
      </c>
      <c r="X447" s="189">
        <f t="shared" si="270"/>
        <v>-384317483.98595631</v>
      </c>
      <c r="Y447" s="189">
        <f t="shared" si="270"/>
        <v>-387116323.53514349</v>
      </c>
      <c r="Z447" s="189">
        <f t="shared" si="270"/>
        <v>-389726913.63236237</v>
      </c>
      <c r="AA447" s="189">
        <f t="shared" si="270"/>
        <v>-392170420.07651472</v>
      </c>
      <c r="AB447" s="189">
        <f t="shared" si="270"/>
        <v>-394464760.84054184</v>
      </c>
      <c r="AC447" s="189">
        <f t="shared" si="270"/>
        <v>-396625225.90398717</v>
      </c>
      <c r="AD447" s="189">
        <f t="shared" si="270"/>
        <v>-398664957.56918108</v>
      </c>
      <c r="AE447" s="189">
        <f t="shared" si="270"/>
        <v>-400595327.05472803</v>
      </c>
      <c r="AF447" s="189">
        <f t="shared" si="270"/>
        <v>-402426232.93825114</v>
      </c>
      <c r="AG447" s="189">
        <f t="shared" si="270"/>
        <v>-404166339.99205875</v>
      </c>
      <c r="AH447" s="189">
        <f t="shared" si="270"/>
        <v>-405823272.0433358</v>
      </c>
      <c r="AI447" s="189">
        <f t="shared" si="270"/>
        <v>-407403769.0057317</v>
      </c>
      <c r="AJ447" s="189">
        <f t="shared" si="270"/>
        <v>-408913815.72288597</v>
      </c>
      <c r="AK447" s="189">
        <f t="shared" si="270"/>
        <v>-410358748.43880212</v>
      </c>
      <c r="AL447" s="189">
        <f t="shared" si="270"/>
        <v>-411743343.36450553</v>
      </c>
      <c r="AM447" s="189">
        <f t="shared" si="270"/>
        <v>-413071890.80796325</v>
      </c>
      <c r="AN447" s="189">
        <f t="shared" si="270"/>
        <v>-414348257.57975185</v>
      </c>
      <c r="AO447" s="189">
        <f t="shared" si="270"/>
        <v>-415575939.81371462</v>
      </c>
      <c r="AP447" s="189">
        <f t="shared" si="270"/>
        <v>-416758107.90243328</v>
      </c>
      <c r="AQ447" s="189">
        <f t="shared" si="270"/>
        <v>-417897644.90771866</v>
      </c>
      <c r="AR447" s="189">
        <f t="shared" si="270"/>
        <v>-418997179.54178298</v>
      </c>
      <c r="AS447" s="189">
        <f t="shared" si="270"/>
        <v>-420059114.60717559</v>
      </c>
      <c r="AT447" s="189">
        <f t="shared" si="270"/>
        <v>-421085651.6195581</v>
      </c>
      <c r="AU447" s="189">
        <f t="shared" si="270"/>
        <v>-422078812.206972</v>
      </c>
      <c r="AV447" s="189">
        <f t="shared" si="270"/>
        <v>-423040456.77488005</v>
      </c>
      <c r="AW447" s="189">
        <f t="shared" si="270"/>
        <v>-423972300.84226704</v>
      </c>
      <c r="AX447" s="189">
        <f t="shared" si="270"/>
        <v>-424875929.3861016</v>
      </c>
      <c r="AY447" s="189">
        <f t="shared" si="270"/>
        <v>-425752809.47614384</v>
      </c>
      <c r="AZ447" s="189">
        <f t="shared" si="270"/>
        <v>-426604301.43685794</v>
      </c>
      <c r="BA447" s="189">
        <f t="shared" si="270"/>
        <v>-427431668.73602962</v>
      </c>
      <c r="BB447" s="189">
        <f t="shared" si="270"/>
        <v>-428236086.76901305</v>
      </c>
      <c r="BC447" s="189">
        <f t="shared" si="270"/>
        <v>-429018650.68211424</v>
      </c>
      <c r="BD447" s="189">
        <f t="shared" si="270"/>
        <v>-429780382.3574506</v>
      </c>
      <c r="BE447" s="189">
        <f t="shared" si="270"/>
        <v>-430522236.66394424</v>
      </c>
      <c r="BF447" s="189">
        <f t="shared" si="270"/>
        <v>-431245107.06426907</v>
      </c>
      <c r="BG447" s="189">
        <f t="shared" si="270"/>
        <v>-431949830.65508235</v>
      </c>
      <c r="BH447" s="189">
        <f t="shared" si="270"/>
        <v>-432637192.70731521</v>
      </c>
      <c r="BI447" s="189">
        <f t="shared" ref="H447:BN452" si="271">BI187-BI383</f>
        <v>-433307930.76435471</v>
      </c>
      <c r="BJ447" s="189">
        <f t="shared" si="271"/>
        <v>-433962738.34833682</v>
      </c>
      <c r="BK447" s="189">
        <f t="shared" si="271"/>
        <v>-434602268.3182826</v>
      </c>
      <c r="BL447" s="189">
        <f t="shared" si="271"/>
        <v>-435227135.91825354</v>
      </c>
      <c r="BM447" s="189">
        <f t="shared" si="271"/>
        <v>-435837921.54893792</v>
      </c>
      <c r="BN447" s="1521">
        <f t="shared" si="271"/>
        <v>-436435173.29197693</v>
      </c>
    </row>
    <row r="448" spans="1:66" hidden="1" x14ac:dyDescent="0.15">
      <c r="A448" s="1123"/>
      <c r="C448" s="1529"/>
      <c r="D448" s="274"/>
      <c r="E448" s="1675"/>
      <c r="F448" s="1604">
        <f t="shared" si="268"/>
        <v>-16487804022.129206</v>
      </c>
      <c r="G448" s="189">
        <f t="shared" si="269"/>
        <v>-135213046.79394102</v>
      </c>
      <c r="H448" s="189">
        <f t="shared" si="271"/>
        <v>-196909180.31010097</v>
      </c>
      <c r="I448" s="189">
        <f t="shared" si="271"/>
        <v>-228614890.49126452</v>
      </c>
      <c r="J448" s="189">
        <f t="shared" si="271"/>
        <v>-249350893.79883701</v>
      </c>
      <c r="K448" s="189">
        <f t="shared" si="271"/>
        <v>-264498914.48680204</v>
      </c>
      <c r="L448" s="189">
        <f t="shared" si="271"/>
        <v>-276300747.45282602</v>
      </c>
      <c r="M448" s="189">
        <f t="shared" si="271"/>
        <v>-285892909.01431715</v>
      </c>
      <c r="N448" s="189">
        <f t="shared" si="271"/>
        <v>-293926350.26426268</v>
      </c>
      <c r="O448" s="189">
        <f t="shared" si="271"/>
        <v>-300806561.25990486</v>
      </c>
      <c r="P448" s="189">
        <f t="shared" si="271"/>
        <v>-306802167.84903288</v>
      </c>
      <c r="Q448" s="189">
        <f t="shared" si="271"/>
        <v>-312099725.3491087</v>
      </c>
      <c r="R448" s="189">
        <f t="shared" si="271"/>
        <v>-316833725.87015331</v>
      </c>
      <c r="S448" s="189">
        <f t="shared" si="271"/>
        <v>-321104116.14995849</v>
      </c>
      <c r="T448" s="189">
        <f t="shared" si="271"/>
        <v>-324987063.19742072</v>
      </c>
      <c r="U448" s="189">
        <f t="shared" si="271"/>
        <v>-328541855.80649483</v>
      </c>
      <c r="V448" s="189">
        <f t="shared" si="271"/>
        <v>-331815488.25987434</v>
      </c>
      <c r="W448" s="189">
        <f t="shared" si="271"/>
        <v>-334845797.64906931</v>
      </c>
      <c r="X448" s="189">
        <f t="shared" si="271"/>
        <v>-337663667.6061703</v>
      </c>
      <c r="Y448" s="189">
        <f t="shared" si="271"/>
        <v>-340294611.59208298</v>
      </c>
      <c r="Z448" s="189">
        <f t="shared" si="271"/>
        <v>-342759933.20692909</v>
      </c>
      <c r="AA448" s="189">
        <f t="shared" si="271"/>
        <v>-345077591.59305418</v>
      </c>
      <c r="AB448" s="189">
        <f t="shared" si="271"/>
        <v>-347262857.08199358</v>
      </c>
      <c r="AC448" s="189">
        <f t="shared" si="271"/>
        <v>-349328814.9660244</v>
      </c>
      <c r="AD448" s="189">
        <f t="shared" si="271"/>
        <v>-351286757.52488148</v>
      </c>
      <c r="AE448" s="189">
        <f t="shared" si="271"/>
        <v>-353146492.63259315</v>
      </c>
      <c r="AF448" s="189">
        <f t="shared" si="271"/>
        <v>-354916589.26271594</v>
      </c>
      <c r="AG448" s="189">
        <f t="shared" si="271"/>
        <v>-356604574.68302834</v>
      </c>
      <c r="AH448" s="189">
        <f t="shared" si="271"/>
        <v>-358217094.25305879</v>
      </c>
      <c r="AI448" s="189">
        <f t="shared" si="271"/>
        <v>-359760041.97686625</v>
      </c>
      <c r="AJ448" s="189">
        <f t="shared" si="271"/>
        <v>-361238667.97077167</v>
      </c>
      <c r="AK448" s="189">
        <f t="shared" si="271"/>
        <v>-362657667.5493474</v>
      </c>
      <c r="AL448" s="189">
        <f t="shared" si="271"/>
        <v>-364021255.55614436</v>
      </c>
      <c r="AM448" s="189">
        <f t="shared" si="271"/>
        <v>-365333228.76084292</v>
      </c>
      <c r="AN448" s="189">
        <f t="shared" si="271"/>
        <v>-366597018.53696012</v>
      </c>
      <c r="AO448" s="189">
        <f t="shared" si="271"/>
        <v>-367815735.57130337</v>
      </c>
      <c r="AP448" s="189">
        <f t="shared" si="271"/>
        <v>-368992208.00049591</v>
      </c>
      <c r="AQ448" s="189">
        <f t="shared" si="271"/>
        <v>-370129014.09410655</v>
      </c>
      <c r="AR448" s="189">
        <f t="shared" si="271"/>
        <v>-371228510.38852167</v>
      </c>
      <c r="AS448" s="189">
        <f t="shared" si="271"/>
        <v>-372292856.00624967</v>
      </c>
      <c r="AT448" s="189">
        <f t="shared" si="271"/>
        <v>-373324033.76114094</v>
      </c>
      <c r="AU448" s="189">
        <f t="shared" si="271"/>
        <v>-374323868.54301131</v>
      </c>
      <c r="AV448" s="189">
        <f t="shared" si="271"/>
        <v>-375294043.3893472</v>
      </c>
      <c r="AW448" s="189">
        <f t="shared" si="271"/>
        <v>-376236113.58253968</v>
      </c>
      <c r="AX448" s="189">
        <f t="shared" si="271"/>
        <v>-377151519.05494559</v>
      </c>
      <c r="AY448" s="189">
        <f t="shared" si="271"/>
        <v>-378041595.33828616</v>
      </c>
      <c r="AZ448" s="189">
        <f t="shared" si="271"/>
        <v>-378907583.25637186</v>
      </c>
      <c r="BA448" s="189">
        <f t="shared" si="271"/>
        <v>-379750637.52926064</v>
      </c>
      <c r="BB448" s="189">
        <f t="shared" si="271"/>
        <v>-380571834.43140042</v>
      </c>
      <c r="BC448" s="189">
        <f t="shared" si="271"/>
        <v>-381372178.62509823</v>
      </c>
      <c r="BD448" s="189">
        <f t="shared" si="271"/>
        <v>-382152609.2729553</v>
      </c>
      <c r="BE448" s="189">
        <f t="shared" si="271"/>
        <v>-382914005.51809537</v>
      </c>
      <c r="BF448" s="189">
        <f t="shared" si="271"/>
        <v>-383657191.40855968</v>
      </c>
      <c r="BG448" s="189">
        <f t="shared" si="271"/>
        <v>-384382940.33173907</v>
      </c>
      <c r="BH448" s="189">
        <f t="shared" si="271"/>
        <v>-385091979.01582527</v>
      </c>
      <c r="BI448" s="189">
        <f t="shared" si="271"/>
        <v>-385784991.14771235</v>
      </c>
      <c r="BJ448" s="189">
        <f t="shared" si="271"/>
        <v>-386462620.65035117</v>
      </c>
      <c r="BK448" s="189">
        <f t="shared" si="271"/>
        <v>-387125474.65705955</v>
      </c>
      <c r="BL448" s="189">
        <f t="shared" si="271"/>
        <v>-387774126.2155875</v>
      </c>
      <c r="BM448" s="189">
        <f t="shared" si="271"/>
        <v>-388409116.7506814</v>
      </c>
      <c r="BN448" s="1521">
        <f t="shared" si="271"/>
        <v>-389030958.31040716</v>
      </c>
    </row>
    <row r="449" spans="1:66" hidden="1" x14ac:dyDescent="0.15">
      <c r="A449" s="1123"/>
      <c r="C449" s="1529"/>
      <c r="D449" s="274"/>
      <c r="E449" s="1675"/>
      <c r="F449" s="1604">
        <f t="shared" si="268"/>
        <v>-14161045443.287262</v>
      </c>
      <c r="G449" s="189">
        <f t="shared" si="269"/>
        <v>-135213046.79394102</v>
      </c>
      <c r="H449" s="189">
        <f t="shared" si="271"/>
        <v>-176343802.47138095</v>
      </c>
      <c r="I449" s="189">
        <f t="shared" si="271"/>
        <v>-198469686.81034034</v>
      </c>
      <c r="J449" s="189">
        <f t="shared" si="271"/>
        <v>-213361482.58107698</v>
      </c>
      <c r="K449" s="189">
        <f t="shared" si="271"/>
        <v>-224472248.08718497</v>
      </c>
      <c r="L449" s="189">
        <f t="shared" si="271"/>
        <v>-233274778.48614037</v>
      </c>
      <c r="M449" s="189">
        <f t="shared" si="271"/>
        <v>-240529237.60549808</v>
      </c>
      <c r="N449" s="189">
        <f t="shared" si="271"/>
        <v>-246677394.67980337</v>
      </c>
      <c r="O449" s="189">
        <f t="shared" si="271"/>
        <v>-251997834.26622224</v>
      </c>
      <c r="P449" s="189">
        <f t="shared" si="271"/>
        <v>-256677083.63530058</v>
      </c>
      <c r="Q449" s="189">
        <f t="shared" si="271"/>
        <v>-260845904.18006057</v>
      </c>
      <c r="R449" s="189">
        <f t="shared" si="271"/>
        <v>-264599360.99436045</v>
      </c>
      <c r="S449" s="189">
        <f t="shared" si="271"/>
        <v>-268008641.25247973</v>
      </c>
      <c r="T449" s="189">
        <f t="shared" si="271"/>
        <v>-271128374.20178235</v>
      </c>
      <c r="U449" s="189">
        <f t="shared" si="271"/>
        <v>-274001357.27814174</v>
      </c>
      <c r="V449" s="189">
        <f t="shared" si="271"/>
        <v>-276661715.56865716</v>
      </c>
      <c r="W449" s="189">
        <f t="shared" si="271"/>
        <v>-279137077.41042709</v>
      </c>
      <c r="X449" s="189">
        <f t="shared" si="271"/>
        <v>-281450111.19643414</v>
      </c>
      <c r="Y449" s="189">
        <f t="shared" si="271"/>
        <v>-283619635.32168174</v>
      </c>
      <c r="Z449" s="189">
        <f t="shared" si="271"/>
        <v>-285661435.62860465</v>
      </c>
      <c r="AA449" s="189">
        <f t="shared" si="271"/>
        <v>-287588877.93069279</v>
      </c>
      <c r="AB449" s="189">
        <f t="shared" si="271"/>
        <v>-289413374.1188885</v>
      </c>
      <c r="AC449" s="189">
        <f t="shared" si="271"/>
        <v>-291144741.79601955</v>
      </c>
      <c r="AD449" s="189">
        <f t="shared" si="271"/>
        <v>-292791485.25175846</v>
      </c>
      <c r="AE449" s="189">
        <f t="shared" si="271"/>
        <v>-294361017.48759162</v>
      </c>
      <c r="AF449" s="189">
        <f t="shared" si="271"/>
        <v>-295859837.48406589</v>
      </c>
      <c r="AG449" s="189">
        <f t="shared" si="271"/>
        <v>-297293673.07959938</v>
      </c>
      <c r="AH449" s="189">
        <f t="shared" si="271"/>
        <v>-298667597.13843822</v>
      </c>
      <c r="AI449" s="189">
        <f t="shared" si="271"/>
        <v>-299986122.7622385</v>
      </c>
      <c r="AJ449" s="189">
        <f t="shared" si="271"/>
        <v>-301253281.90716159</v>
      </c>
      <c r="AK449" s="189">
        <f t="shared" si="271"/>
        <v>-302472690.7473737</v>
      </c>
      <c r="AL449" s="189">
        <f t="shared" si="271"/>
        <v>-303647604.36862552</v>
      </c>
      <c r="AM449" s="189">
        <f t="shared" si="271"/>
        <v>-304780962.80799937</v>
      </c>
      <c r="AN449" s="189">
        <f t="shared" si="271"/>
        <v>-305875430.02621841</v>
      </c>
      <c r="AO449" s="189">
        <f t="shared" si="271"/>
        <v>-306933427.07059193</v>
      </c>
      <c r="AP449" s="189">
        <f t="shared" si="271"/>
        <v>-307957160.43362474</v>
      </c>
      <c r="AQ449" s="189">
        <f t="shared" si="271"/>
        <v>-308948646.41570592</v>
      </c>
      <c r="AR449" s="189">
        <f t="shared" si="271"/>
        <v>-309909732.14634764</v>
      </c>
      <c r="AS449" s="189">
        <f t="shared" si="271"/>
        <v>-310842113.7970618</v>
      </c>
      <c r="AT449" s="189">
        <f t="shared" si="271"/>
        <v>-311747352.42257822</v>
      </c>
      <c r="AU449" s="189">
        <f t="shared" si="271"/>
        <v>-312626887.7901082</v>
      </c>
      <c r="AV449" s="189">
        <f t="shared" si="271"/>
        <v>-313482050.4944576</v>
      </c>
      <c r="AW449" s="189">
        <f t="shared" si="271"/>
        <v>-314314072.6067487</v>
      </c>
      <c r="AX449" s="189">
        <f t="shared" si="271"/>
        <v>-315124097.06383383</v>
      </c>
      <c r="AY449" s="189">
        <f t="shared" si="271"/>
        <v>-315913185.97224689</v>
      </c>
      <c r="AZ449" s="189">
        <f t="shared" si="271"/>
        <v>-316682327.9732517</v>
      </c>
      <c r="BA449" s="189">
        <f t="shared" si="271"/>
        <v>-317432444.79303169</v>
      </c>
      <c r="BB449" s="189">
        <f t="shared" si="271"/>
        <v>-318164397.0834167</v>
      </c>
      <c r="BC449" s="189">
        <f t="shared" si="271"/>
        <v>-318878989.64301646</v>
      </c>
      <c r="BD449" s="189">
        <f t="shared" si="271"/>
        <v>-319576976.09566653</v>
      </c>
      <c r="BE449" s="189">
        <f t="shared" si="271"/>
        <v>-320259063.09221148</v>
      </c>
      <c r="BF449" s="189">
        <f t="shared" si="271"/>
        <v>-320925914.09249341</v>
      </c>
      <c r="BG449" s="189">
        <f t="shared" si="271"/>
        <v>-321578152.77667558</v>
      </c>
      <c r="BH449" s="189">
        <f t="shared" si="271"/>
        <v>-322216366.12847352</v>
      </c>
      <c r="BI449" s="189">
        <f t="shared" si="271"/>
        <v>-322841107.22728193</v>
      </c>
      <c r="BJ449" s="189">
        <f t="shared" si="271"/>
        <v>-323452897.78142846</v>
      </c>
      <c r="BK449" s="189">
        <f t="shared" si="271"/>
        <v>-324052230.4307071</v>
      </c>
      <c r="BL449" s="189">
        <f t="shared" si="271"/>
        <v>-324639570.84284878</v>
      </c>
      <c r="BM449" s="189">
        <f t="shared" si="271"/>
        <v>-325215359.6255753</v>
      </c>
      <c r="BN449" s="1521">
        <f t="shared" si="271"/>
        <v>-325780014.07327962</v>
      </c>
    </row>
    <row r="450" spans="1:66" hidden="1" x14ac:dyDescent="0.15">
      <c r="A450" s="1123"/>
      <c r="C450" s="1529"/>
      <c r="D450" s="274"/>
      <c r="E450" s="1675"/>
      <c r="F450" s="1604"/>
      <c r="G450" s="189"/>
      <c r="H450" s="189"/>
      <c r="I450" s="189"/>
      <c r="J450" s="189"/>
      <c r="K450" s="189"/>
      <c r="L450" s="189"/>
      <c r="M450" s="189"/>
      <c r="N450" s="189"/>
      <c r="O450" s="189"/>
      <c r="P450" s="189"/>
      <c r="Q450" s="189"/>
      <c r="R450" s="189"/>
      <c r="S450" s="189"/>
      <c r="T450" s="189"/>
      <c r="U450" s="189"/>
      <c r="V450" s="189"/>
      <c r="W450" s="189"/>
      <c r="X450" s="189"/>
      <c r="Y450" s="189"/>
      <c r="Z450" s="189"/>
      <c r="AA450" s="189"/>
      <c r="AB450" s="189"/>
      <c r="AC450" s="189"/>
      <c r="AD450" s="189"/>
      <c r="AE450" s="189"/>
      <c r="AF450" s="189"/>
      <c r="AG450" s="189"/>
      <c r="AH450" s="189"/>
      <c r="AI450" s="189"/>
      <c r="AJ450" s="189"/>
      <c r="AK450" s="189"/>
      <c r="AL450" s="189"/>
      <c r="AM450" s="189"/>
      <c r="AN450" s="189"/>
      <c r="AO450" s="189"/>
      <c r="AP450" s="189"/>
      <c r="AQ450" s="189"/>
      <c r="AR450" s="189"/>
      <c r="AS450" s="189"/>
      <c r="AT450" s="189"/>
      <c r="AU450" s="189"/>
      <c r="AV450" s="189"/>
      <c r="AW450" s="189"/>
      <c r="AX450" s="189"/>
      <c r="AY450" s="189"/>
      <c r="AZ450" s="189"/>
      <c r="BA450" s="189"/>
      <c r="BB450" s="189"/>
      <c r="BC450" s="189"/>
      <c r="BD450" s="189"/>
      <c r="BE450" s="189"/>
      <c r="BF450" s="189"/>
      <c r="BG450" s="189"/>
      <c r="BH450" s="189"/>
      <c r="BI450" s="189"/>
      <c r="BJ450" s="189"/>
      <c r="BK450" s="189"/>
      <c r="BL450" s="189"/>
      <c r="BM450" s="189"/>
      <c r="BN450" s="1521"/>
    </row>
    <row r="451" spans="1:66" hidden="1" x14ac:dyDescent="0.15">
      <c r="A451" s="1123"/>
      <c r="C451" s="1529"/>
      <c r="D451" s="274"/>
      <c r="E451" s="1675"/>
      <c r="F451" s="1604">
        <f t="shared" si="268"/>
        <v>324618492.41652131</v>
      </c>
      <c r="G451" s="189">
        <f t="shared" si="269"/>
        <v>740190202.38365865</v>
      </c>
      <c r="H451" s="189">
        <f t="shared" si="271"/>
        <v>482848041.19325888</v>
      </c>
      <c r="I451" s="189">
        <f t="shared" si="271"/>
        <v>356883817.69574344</v>
      </c>
      <c r="J451" s="189">
        <f t="shared" si="271"/>
        <v>276974312.24093902</v>
      </c>
      <c r="K451" s="189">
        <f t="shared" si="271"/>
        <v>219892402.88676828</v>
      </c>
      <c r="L451" s="189">
        <f t="shared" si="271"/>
        <v>176202933.44292665</v>
      </c>
      <c r="M451" s="189">
        <f t="shared" si="271"/>
        <v>141212843.47484112</v>
      </c>
      <c r="N451" s="189">
        <f t="shared" si="271"/>
        <v>112275329.07908311</v>
      </c>
      <c r="O451" s="189">
        <f t="shared" si="271"/>
        <v>87762985.707695007</v>
      </c>
      <c r="P451" s="189">
        <f t="shared" si="271"/>
        <v>66609801.595746353</v>
      </c>
      <c r="Q451" s="189">
        <f t="shared" si="271"/>
        <v>48082792.12525861</v>
      </c>
      <c r="R451" s="189">
        <f t="shared" si="271"/>
        <v>31658226.040673107</v>
      </c>
      <c r="S451" s="189">
        <f t="shared" si="271"/>
        <v>16950030.245847464</v>
      </c>
      <c r="T451" s="189">
        <f t="shared" si="271"/>
        <v>3666154.0662048757</v>
      </c>
      <c r="U451" s="189">
        <f t="shared" si="271"/>
        <v>-8419193.8785603046</v>
      </c>
      <c r="V451" s="189">
        <f t="shared" si="271"/>
        <v>-19483857.450401634</v>
      </c>
      <c r="W451" s="189">
        <f t="shared" si="271"/>
        <v>-29670186.433817953</v>
      </c>
      <c r="X451" s="189">
        <f t="shared" si="271"/>
        <v>-39093732.147512197</v>
      </c>
      <c r="Y451" s="189">
        <f t="shared" si="271"/>
        <v>-47849460.148980141</v>
      </c>
      <c r="Z451" s="189">
        <f t="shared" si="271"/>
        <v>-56016279.437071085</v>
      </c>
      <c r="AA451" s="189">
        <f t="shared" si="271"/>
        <v>-63660403.874659926</v>
      </c>
      <c r="AB451" s="189">
        <f t="shared" si="271"/>
        <v>-70837887.013461292</v>
      </c>
      <c r="AC451" s="189">
        <f t="shared" si="271"/>
        <v>-77596561.142421216</v>
      </c>
      <c r="AD451" s="189">
        <f t="shared" si="271"/>
        <v>-83977539.881129831</v>
      </c>
      <c r="AE451" s="189">
        <f t="shared" si="271"/>
        <v>-90016396.293134838</v>
      </c>
      <c r="AF451" s="189">
        <f t="shared" si="271"/>
        <v>-95744096.516990304</v>
      </c>
      <c r="AG451" s="189">
        <f t="shared" si="271"/>
        <v>-101187746.92596078</v>
      </c>
      <c r="AH451" s="189">
        <f t="shared" si="271"/>
        <v>-106371197.46070445</v>
      </c>
      <c r="AI451" s="189">
        <f t="shared" si="271"/>
        <v>-111315532.87782538</v>
      </c>
      <c r="AJ451" s="189">
        <f t="shared" si="271"/>
        <v>-116039475.8165164</v>
      </c>
      <c r="AK451" s="189">
        <f t="shared" si="271"/>
        <v>-120559719.874329</v>
      </c>
      <c r="AL451" s="189">
        <f t="shared" si="271"/>
        <v>-124891206.67398942</v>
      </c>
      <c r="AM451" s="189">
        <f t="shared" si="271"/>
        <v>-129047357.76715937</v>
      </c>
      <c r="AN451" s="189">
        <f t="shared" si="271"/>
        <v>-133040269.86072263</v>
      </c>
      <c r="AO451" s="189">
        <f t="shared" si="271"/>
        <v>-136880880.05787915</v>
      </c>
      <c r="AP451" s="189">
        <f t="shared" si="271"/>
        <v>-140579106.43167788</v>
      </c>
      <c r="AQ451" s="189">
        <f t="shared" si="271"/>
        <v>-144143968.18618029</v>
      </c>
      <c r="AR451" s="189">
        <f t="shared" si="271"/>
        <v>-147583688.8328523</v>
      </c>
      <c r="AS451" s="189">
        <f t="shared" si="271"/>
        <v>-150905785.16041714</v>
      </c>
      <c r="AT451" s="189">
        <f t="shared" si="271"/>
        <v>-154117144.26332504</v>
      </c>
      <c r="AU451" s="189">
        <f t="shared" si="271"/>
        <v>-157224090.48598367</v>
      </c>
      <c r="AV451" s="189">
        <f t="shared" si="271"/>
        <v>-160232443.81339628</v>
      </c>
      <c r="AW451" s="189">
        <f t="shared" si="271"/>
        <v>-163147570.97607756</v>
      </c>
      <c r="AX451" s="189">
        <f t="shared" si="271"/>
        <v>-165974430.3244372</v>
      </c>
      <c r="AY451" s="189">
        <f t="shared" si="271"/>
        <v>-168717611.354783</v>
      </c>
      <c r="AZ451" s="189">
        <f t="shared" si="271"/>
        <v>-171381369.62760526</v>
      </c>
      <c r="BA451" s="189">
        <f t="shared" si="271"/>
        <v>-173969657.70255405</v>
      </c>
      <c r="BB451" s="189">
        <f t="shared" si="271"/>
        <v>-176486152.618572</v>
      </c>
      <c r="BC451" s="189">
        <f t="shared" si="271"/>
        <v>-178934280.36811322</v>
      </c>
      <c r="BD451" s="189">
        <f t="shared" si="271"/>
        <v>-181317237.74817604</v>
      </c>
      <c r="BE451" s="189">
        <f t="shared" si="271"/>
        <v>-183638011.91554904</v>
      </c>
      <c r="BF451" s="189">
        <f t="shared" si="271"/>
        <v>-185899397.9272604</v>
      </c>
      <c r="BG451" s="189">
        <f t="shared" si="271"/>
        <v>-188104014.50814676</v>
      </c>
      <c r="BH451" s="189">
        <f t="shared" si="271"/>
        <v>-190254318.25443673</v>
      </c>
      <c r="BI451" s="189">
        <f t="shared" si="271"/>
        <v>-192352616.45426625</v>
      </c>
      <c r="BJ451" s="189">
        <f t="shared" si="271"/>
        <v>-194401078.68223172</v>
      </c>
      <c r="BK451" s="189">
        <f t="shared" si="271"/>
        <v>-196401747.30478936</v>
      </c>
      <c r="BL451" s="189">
        <f t="shared" si="271"/>
        <v>-198356547.01592845</v>
      </c>
      <c r="BM451" s="189">
        <f t="shared" si="271"/>
        <v>-200267293.50764138</v>
      </c>
      <c r="BN451" s="1521">
        <f t="shared" si="271"/>
        <v>-202135701.36688137</v>
      </c>
    </row>
    <row r="452" spans="1:66" hidden="1" x14ac:dyDescent="0.15">
      <c r="A452" s="1123"/>
      <c r="C452" s="1529"/>
      <c r="D452" s="274"/>
      <c r="E452" s="1675"/>
      <c r="F452" s="1604">
        <f t="shared" si="268"/>
        <v>6382412592.0062618</v>
      </c>
      <c r="G452" s="189">
        <f t="shared" si="269"/>
        <v>740190202.38365865</v>
      </c>
      <c r="H452" s="189">
        <f t="shared" si="271"/>
        <v>547183581.49085879</v>
      </c>
      <c r="I452" s="189">
        <f t="shared" si="271"/>
        <v>447997268.89203155</v>
      </c>
      <c r="J452" s="189">
        <f t="shared" si="271"/>
        <v>383127953.73197877</v>
      </c>
      <c r="K452" s="189">
        <f t="shared" si="271"/>
        <v>335739760.67069793</v>
      </c>
      <c r="L452" s="189">
        <f t="shared" si="271"/>
        <v>298819588.02297568</v>
      </c>
      <c r="M452" s="189">
        <f t="shared" si="271"/>
        <v>268812023.7798084</v>
      </c>
      <c r="N452" s="189">
        <f t="shared" si="271"/>
        <v>243680670.1369307</v>
      </c>
      <c r="O452" s="189">
        <f t="shared" si="271"/>
        <v>222157015.41794324</v>
      </c>
      <c r="P452" s="189">
        <f t="shared" si="271"/>
        <v>203400706.03484207</v>
      </c>
      <c r="Q452" s="189">
        <f t="shared" si="271"/>
        <v>186828133.10679728</v>
      </c>
      <c r="R452" s="189">
        <f t="shared" si="271"/>
        <v>172018559.28427798</v>
      </c>
      <c r="S452" s="189">
        <f t="shared" si="271"/>
        <v>158659316.96510148</v>
      </c>
      <c r="T452" s="189">
        <f t="shared" si="271"/>
        <v>146512129.67758602</v>
      </c>
      <c r="U452" s="189">
        <f t="shared" ref="H452:BN456" si="272">U192-U388</f>
        <v>135391521.78288907</v>
      </c>
      <c r="V452" s="189">
        <f t="shared" si="272"/>
        <v>125150479.08113995</v>
      </c>
      <c r="W452" s="189">
        <f t="shared" si="272"/>
        <v>115670634.20050344</v>
      </c>
      <c r="X452" s="189">
        <f t="shared" si="272"/>
        <v>106855372.57000056</v>
      </c>
      <c r="Y452" s="189">
        <f t="shared" si="272"/>
        <v>98624879.352038234</v>
      </c>
      <c r="Z452" s="189">
        <f t="shared" si="272"/>
        <v>90912509.594364554</v>
      </c>
      <c r="AA452" s="189">
        <f t="shared" si="272"/>
        <v>83662080.953278065</v>
      </c>
      <c r="AB452" s="189">
        <f t="shared" si="272"/>
        <v>76825822.605526596</v>
      </c>
      <c r="AC452" s="189">
        <f t="shared" si="272"/>
        <v>70362799.278478295</v>
      </c>
      <c r="AD452" s="189">
        <f t="shared" si="272"/>
        <v>64237684.856385171</v>
      </c>
      <c r="AE452" s="189">
        <f t="shared" si="272"/>
        <v>58419796.952581406</v>
      </c>
      <c r="AF452" s="189">
        <f t="shared" si="272"/>
        <v>52882328.885084927</v>
      </c>
      <c r="AG452" s="189">
        <f t="shared" si="272"/>
        <v>47601732.784107625</v>
      </c>
      <c r="AH452" s="189">
        <f t="shared" si="272"/>
        <v>42557219.690696955</v>
      </c>
      <c r="AI452" s="189">
        <f t="shared" si="272"/>
        <v>37730351.142957032</v>
      </c>
      <c r="AJ452" s="189">
        <f t="shared" si="272"/>
        <v>33104702.980204582</v>
      </c>
      <c r="AK452" s="189">
        <f t="shared" si="272"/>
        <v>28665586.651505083</v>
      </c>
      <c r="AL452" s="189">
        <f t="shared" si="272"/>
        <v>24399816.683717817</v>
      </c>
      <c r="AM452" s="189">
        <f t="shared" si="272"/>
        <v>20295515.481853634</v>
      </c>
      <c r="AN452" s="189">
        <f t="shared" si="272"/>
        <v>16341948.535176754</v>
      </c>
      <c r="AO452" s="189">
        <f t="shared" si="272"/>
        <v>12529384.550733954</v>
      </c>
      <c r="AP452" s="189">
        <f t="shared" si="272"/>
        <v>8848976.1492493153</v>
      </c>
      <c r="AQ452" s="189">
        <f t="shared" si="272"/>
        <v>5292657.6211088598</v>
      </c>
      <c r="AR452" s="189">
        <f t="shared" si="272"/>
        <v>1853056.9139814377</v>
      </c>
      <c r="AS452" s="189">
        <f t="shared" si="272"/>
        <v>-1476580.4462907314</v>
      </c>
      <c r="AT452" s="189">
        <f t="shared" si="272"/>
        <v>-4702457.3800412714</v>
      </c>
      <c r="AU452" s="189">
        <f t="shared" si="272"/>
        <v>-7830282.7671760619</v>
      </c>
      <c r="AV452" s="189">
        <f t="shared" si="272"/>
        <v>-10865321.724964857</v>
      </c>
      <c r="AW452" s="189">
        <f t="shared" si="272"/>
        <v>-13812439.709015936</v>
      </c>
      <c r="AX452" s="189">
        <f t="shared" si="272"/>
        <v>-16676141.320553631</v>
      </c>
      <c r="AY452" s="189">
        <f t="shared" si="272"/>
        <v>-19460604.559880644</v>
      </c>
      <c r="AZ452" s="189">
        <f t="shared" si="272"/>
        <v>-22169711.148544639</v>
      </c>
      <c r="BA452" s="189">
        <f t="shared" si="272"/>
        <v>-24807073.446084261</v>
      </c>
      <c r="BB452" s="189">
        <f t="shared" si="272"/>
        <v>-27376058.407323748</v>
      </c>
      <c r="BC452" s="189">
        <f t="shared" si="272"/>
        <v>-29879808.959800869</v>
      </c>
      <c r="BD452" s="189">
        <f t="shared" si="272"/>
        <v>-32321263.125556931</v>
      </c>
      <c r="BE452" s="189">
        <f t="shared" si="272"/>
        <v>-34703171.165166363</v>
      </c>
      <c r="BF452" s="189">
        <f t="shared" si="272"/>
        <v>-37028110.982928991</v>
      </c>
      <c r="BG452" s="189">
        <f t="shared" si="272"/>
        <v>-39298501.999292195</v>
      </c>
      <c r="BH452" s="189">
        <f t="shared" si="272"/>
        <v>-41516617.668759763</v>
      </c>
      <c r="BI452" s="189">
        <f t="shared" si="272"/>
        <v>-43684596.797925472</v>
      </c>
      <c r="BJ452" s="189">
        <f t="shared" si="272"/>
        <v>-45804453.798158795</v>
      </c>
      <c r="BK452" s="189">
        <f t="shared" si="272"/>
        <v>-47878087.990267813</v>
      </c>
      <c r="BL452" s="189">
        <f t="shared" si="272"/>
        <v>-49907292.063737646</v>
      </c>
      <c r="BM452" s="189">
        <f t="shared" si="272"/>
        <v>-51893759.780475438</v>
      </c>
      <c r="BN452" s="1521">
        <f t="shared" si="272"/>
        <v>-53839093.002077341</v>
      </c>
    </row>
    <row r="453" spans="1:66" hidden="1" x14ac:dyDescent="0.15">
      <c r="A453" s="1123"/>
      <c r="C453" s="1529"/>
      <c r="D453" s="274"/>
      <c r="E453" s="1675"/>
      <c r="F453" s="1604">
        <f t="shared" si="268"/>
        <v>13661309750.415575</v>
      </c>
      <c r="G453" s="189">
        <f t="shared" si="269"/>
        <v>740190202.38365865</v>
      </c>
      <c r="H453" s="189">
        <f t="shared" si="272"/>
        <v>611519121.78845882</v>
      </c>
      <c r="I453" s="189">
        <f t="shared" si="272"/>
        <v>542301783.08101916</v>
      </c>
      <c r="J453" s="189">
        <f t="shared" si="272"/>
        <v>495715149.25277889</v>
      </c>
      <c r="K453" s="189">
        <f t="shared" si="272"/>
        <v>460956872.13474059</v>
      </c>
      <c r="L453" s="189">
        <f t="shared" si="272"/>
        <v>433419544.41608322</v>
      </c>
      <c r="M453" s="189">
        <f t="shared" si="272"/>
        <v>410725113.48119426</v>
      </c>
      <c r="N453" s="189">
        <f t="shared" si="272"/>
        <v>391491573.970667</v>
      </c>
      <c r="O453" s="189">
        <f t="shared" si="272"/>
        <v>374847418.04523885</v>
      </c>
      <c r="P453" s="189">
        <f t="shared" si="272"/>
        <v>360209124.5644325</v>
      </c>
      <c r="Q453" s="189">
        <f t="shared" si="272"/>
        <v>347167627.13831162</v>
      </c>
      <c r="R453" s="189">
        <f t="shared" si="272"/>
        <v>335425529.61764085</v>
      </c>
      <c r="S453" s="189">
        <f t="shared" si="272"/>
        <v>324760134.15774882</v>
      </c>
      <c r="T453" s="189">
        <f t="shared" si="272"/>
        <v>315000541.77624094</v>
      </c>
      <c r="U453" s="189">
        <f t="shared" si="272"/>
        <v>306012867.44645345</v>
      </c>
      <c r="V453" s="189">
        <f t="shared" si="272"/>
        <v>297690356.21676624</v>
      </c>
      <c r="W453" s="189">
        <f t="shared" si="272"/>
        <v>289946577.1930474</v>
      </c>
      <c r="X453" s="189">
        <f t="shared" si="272"/>
        <v>282710615.88388097</v>
      </c>
      <c r="Y453" s="189">
        <f t="shared" si="272"/>
        <v>275923601.90917599</v>
      </c>
      <c r="Z453" s="189">
        <f t="shared" si="272"/>
        <v>269536151.75115502</v>
      </c>
      <c r="AA453" s="189">
        <f t="shared" si="272"/>
        <v>263506452.57082599</v>
      </c>
      <c r="AB453" s="189">
        <f t="shared" si="272"/>
        <v>257798804.06764644</v>
      </c>
      <c r="AC453" s="189">
        <f t="shared" si="272"/>
        <v>252382493.41993737</v>
      </c>
      <c r="AD453" s="189">
        <f t="shared" si="272"/>
        <v>247230916.29904264</v>
      </c>
      <c r="AE453" s="189">
        <f t="shared" si="272"/>
        <v>242320882.29924387</v>
      </c>
      <c r="AF453" s="189">
        <f t="shared" si="272"/>
        <v>237632060.38513988</v>
      </c>
      <c r="AG453" s="189">
        <f t="shared" si="272"/>
        <v>233146531.91782928</v>
      </c>
      <c r="AH453" s="189">
        <f t="shared" si="272"/>
        <v>228848427.24178272</v>
      </c>
      <c r="AI453" s="189">
        <f t="shared" si="272"/>
        <v>224723627.83042854</v>
      </c>
      <c r="AJ453" s="189">
        <f t="shared" si="272"/>
        <v>220759520.3449741</v>
      </c>
      <c r="AK453" s="189">
        <f t="shared" si="272"/>
        <v>216944792.15500569</v>
      </c>
      <c r="AL453" s="189">
        <f t="shared" si="272"/>
        <v>213269260.23825556</v>
      </c>
      <c r="AM453" s="189">
        <f t="shared" si="272"/>
        <v>209723727.15251374</v>
      </c>
      <c r="AN453" s="189">
        <f t="shared" si="272"/>
        <v>206299859.11690861</v>
      </c>
      <c r="AO453" s="189">
        <f t="shared" si="272"/>
        <v>202990082.26686341</v>
      </c>
      <c r="AP453" s="189">
        <f t="shared" si="272"/>
        <v>199787493.93865877</v>
      </c>
      <c r="AQ453" s="189">
        <f t="shared" si="272"/>
        <v>196685786.4546082</v>
      </c>
      <c r="AR453" s="189">
        <f t="shared" si="272"/>
        <v>193679181.36142439</v>
      </c>
      <c r="AS453" s="189">
        <f t="shared" si="272"/>
        <v>190762372.45410961</v>
      </c>
      <c r="AT453" s="189">
        <f t="shared" si="272"/>
        <v>187930476.21920544</v>
      </c>
      <c r="AU453" s="189">
        <f t="shared" si="272"/>
        <v>185178988.57211977</v>
      </c>
      <c r="AV453" s="189">
        <f t="shared" si="272"/>
        <v>182503746.95690912</v>
      </c>
      <c r="AW453" s="189">
        <f t="shared" si="272"/>
        <v>179900897.03343159</v>
      </c>
      <c r="AX453" s="189">
        <f t="shared" si="272"/>
        <v>177366863.30404764</v>
      </c>
      <c r="AY453" s="189">
        <f t="shared" si="272"/>
        <v>174898323.13601756</v>
      </c>
      <c r="AZ453" s="189">
        <f t="shared" si="272"/>
        <v>172492183.72110945</v>
      </c>
      <c r="BA453" s="189">
        <f t="shared" si="272"/>
        <v>170145561.58436447</v>
      </c>
      <c r="BB453" s="189">
        <f t="shared" si="272"/>
        <v>167855764.31230432</v>
      </c>
      <c r="BC453" s="189">
        <f t="shared" si="272"/>
        <v>165620274.21943897</v>
      </c>
      <c r="BD453" s="189">
        <f t="shared" si="272"/>
        <v>163436733.71248549</v>
      </c>
      <c r="BE453" s="189">
        <f t="shared" si="272"/>
        <v>161302932.1457538</v>
      </c>
      <c r="BF453" s="189">
        <f t="shared" si="272"/>
        <v>159216793.98979181</v>
      </c>
      <c r="BG453" s="189">
        <f t="shared" si="272"/>
        <v>157176368.1595962</v>
      </c>
      <c r="BH453" s="189">
        <f t="shared" si="272"/>
        <v>155179818.36921239</v>
      </c>
      <c r="BI453" s="189">
        <f t="shared" si="272"/>
        <v>153225414.39700407</v>
      </c>
      <c r="BJ453" s="189">
        <f t="shared" si="272"/>
        <v>151311524.16077018</v>
      </c>
      <c r="BK453" s="189">
        <f t="shared" si="272"/>
        <v>149436606.51463151</v>
      </c>
      <c r="BL453" s="189">
        <f t="shared" si="272"/>
        <v>147599204.69055176</v>
      </c>
      <c r="BM453" s="189">
        <f t="shared" si="272"/>
        <v>145797940.31678176</v>
      </c>
      <c r="BN453" s="1521">
        <f t="shared" si="272"/>
        <v>144031507.95364255</v>
      </c>
    </row>
    <row r="454" spans="1:66" hidden="1" x14ac:dyDescent="0.15">
      <c r="A454" s="1123"/>
      <c r="C454" s="1529"/>
      <c r="D454" s="274"/>
      <c r="E454" s="1675"/>
      <c r="F454" s="1604"/>
      <c r="G454" s="189"/>
      <c r="H454" s="189"/>
      <c r="I454" s="189"/>
      <c r="J454" s="189"/>
      <c r="K454" s="189"/>
      <c r="L454" s="189"/>
      <c r="M454" s="189"/>
      <c r="N454" s="189"/>
      <c r="O454" s="189"/>
      <c r="P454" s="189"/>
      <c r="Q454" s="189"/>
      <c r="R454" s="189"/>
      <c r="S454" s="189"/>
      <c r="T454" s="189"/>
      <c r="U454" s="189"/>
      <c r="V454" s="189"/>
      <c r="W454" s="189"/>
      <c r="X454" s="189"/>
      <c r="Y454" s="189"/>
      <c r="Z454" s="189"/>
      <c r="AA454" s="189"/>
      <c r="AB454" s="189"/>
      <c r="AC454" s="189"/>
      <c r="AD454" s="189"/>
      <c r="AE454" s="189"/>
      <c r="AF454" s="189"/>
      <c r="AG454" s="189"/>
      <c r="AH454" s="189"/>
      <c r="AI454" s="189"/>
      <c r="AJ454" s="189"/>
      <c r="AK454" s="189"/>
      <c r="AL454" s="189"/>
      <c r="AM454" s="189"/>
      <c r="AN454" s="189"/>
      <c r="AO454" s="189"/>
      <c r="AP454" s="189"/>
      <c r="AQ454" s="189"/>
      <c r="AR454" s="189"/>
      <c r="AS454" s="189"/>
      <c r="AT454" s="189"/>
      <c r="AU454" s="189"/>
      <c r="AV454" s="189"/>
      <c r="AW454" s="189"/>
      <c r="AX454" s="189"/>
      <c r="AY454" s="189"/>
      <c r="AZ454" s="189"/>
      <c r="BA454" s="189"/>
      <c r="BB454" s="189"/>
      <c r="BC454" s="189"/>
      <c r="BD454" s="189"/>
      <c r="BE454" s="189"/>
      <c r="BF454" s="189"/>
      <c r="BG454" s="189"/>
      <c r="BH454" s="189"/>
      <c r="BI454" s="189"/>
      <c r="BJ454" s="189"/>
      <c r="BK454" s="189"/>
      <c r="BL454" s="189"/>
      <c r="BM454" s="189"/>
      <c r="BN454" s="1521"/>
    </row>
    <row r="455" spans="1:66" hidden="1" x14ac:dyDescent="0.15">
      <c r="A455" s="1123"/>
      <c r="C455" s="1529"/>
      <c r="D455" s="274"/>
      <c r="E455" s="1675"/>
      <c r="F455" s="1604">
        <f t="shared" si="268"/>
        <v>-15833464660.754873</v>
      </c>
      <c r="G455" s="189">
        <f t="shared" si="269"/>
        <v>-79573267.094636083</v>
      </c>
      <c r="H455" s="189">
        <f t="shared" si="272"/>
        <v>-161834778.449516</v>
      </c>
      <c r="I455" s="189">
        <f t="shared" si="272"/>
        <v>-202100265.27692693</v>
      </c>
      <c r="J455" s="189">
        <f t="shared" si="272"/>
        <v>-227643987.53341997</v>
      </c>
      <c r="K455" s="189">
        <f t="shared" si="272"/>
        <v>-245890683.34406942</v>
      </c>
      <c r="L455" s="189">
        <f t="shared" si="272"/>
        <v>-259856376.99534875</v>
      </c>
      <c r="M455" s="189">
        <f t="shared" si="272"/>
        <v>-271041243.36121535</v>
      </c>
      <c r="N455" s="189">
        <f t="shared" si="272"/>
        <v>-280291354.80054319</v>
      </c>
      <c r="O455" s="189">
        <f t="shared" si="272"/>
        <v>-288126924.39105523</v>
      </c>
      <c r="P455" s="189">
        <f t="shared" si="272"/>
        <v>-294888711.44906271</v>
      </c>
      <c r="Q455" s="189">
        <f t="shared" si="272"/>
        <v>-300811020.45928705</v>
      </c>
      <c r="R455" s="189">
        <f t="shared" si="272"/>
        <v>-306061266.37008619</v>
      </c>
      <c r="S455" s="189">
        <f t="shared" si="272"/>
        <v>-310762860.58142364</v>
      </c>
      <c r="T455" s="189">
        <f t="shared" si="272"/>
        <v>-315009159.4627794</v>
      </c>
      <c r="U455" s="189">
        <f t="shared" si="272"/>
        <v>-318872339.06221724</v>
      </c>
      <c r="V455" s="189">
        <f t="shared" si="272"/>
        <v>-322409248.61424172</v>
      </c>
      <c r="W455" s="189">
        <f t="shared" si="272"/>
        <v>-325665391.38329959</v>
      </c>
      <c r="X455" s="189">
        <f t="shared" si="272"/>
        <v>-328677704.28665137</v>
      </c>
      <c r="Y455" s="189">
        <f t="shared" si="272"/>
        <v>-331476543.83583856</v>
      </c>
      <c r="Z455" s="189">
        <f t="shared" si="272"/>
        <v>-334087133.93305743</v>
      </c>
      <c r="AA455" s="189">
        <f t="shared" si="272"/>
        <v>-336530640.37720978</v>
      </c>
      <c r="AB455" s="189">
        <f t="shared" si="272"/>
        <v>-338824981.1412369</v>
      </c>
      <c r="AC455" s="189">
        <f t="shared" si="272"/>
        <v>-340985446.20468223</v>
      </c>
      <c r="AD455" s="189">
        <f t="shared" si="272"/>
        <v>-343025177.86987615</v>
      </c>
      <c r="AE455" s="189">
        <f t="shared" si="272"/>
        <v>-344955547.35542309</v>
      </c>
      <c r="AF455" s="189">
        <f t="shared" si="272"/>
        <v>-346786453.23894608</v>
      </c>
      <c r="AG455" s="189">
        <f t="shared" si="272"/>
        <v>-348526560.29275382</v>
      </c>
      <c r="AH455" s="189">
        <f t="shared" si="272"/>
        <v>-350183492.34403074</v>
      </c>
      <c r="AI455" s="189">
        <f t="shared" si="272"/>
        <v>-351763989.30642676</v>
      </c>
      <c r="AJ455" s="189">
        <f t="shared" si="272"/>
        <v>-353274036.02358091</v>
      </c>
      <c r="AK455" s="189">
        <f t="shared" si="272"/>
        <v>-354718968.73949707</v>
      </c>
      <c r="AL455" s="189">
        <f t="shared" si="272"/>
        <v>-356103563.66520059</v>
      </c>
      <c r="AM455" s="189">
        <f t="shared" si="272"/>
        <v>-357432111.10865831</v>
      </c>
      <c r="AN455" s="189">
        <f t="shared" si="272"/>
        <v>-358708477.88044691</v>
      </c>
      <c r="AO455" s="189">
        <f t="shared" si="272"/>
        <v>-359936160.1144098</v>
      </c>
      <c r="AP455" s="189">
        <f t="shared" si="272"/>
        <v>-361118328.20312834</v>
      </c>
      <c r="AQ455" s="189">
        <f t="shared" si="272"/>
        <v>-362257865.20841372</v>
      </c>
      <c r="AR455" s="189">
        <f t="shared" si="272"/>
        <v>-363357399.84247816</v>
      </c>
      <c r="AS455" s="189">
        <f t="shared" si="272"/>
        <v>-364419334.90787065</v>
      </c>
      <c r="AT455" s="189">
        <f t="shared" si="272"/>
        <v>-365445871.92025316</v>
      </c>
      <c r="AU455" s="189">
        <f t="shared" si="272"/>
        <v>-366439032.50766706</v>
      </c>
      <c r="AV455" s="189">
        <f t="shared" si="272"/>
        <v>-367400677.07557499</v>
      </c>
      <c r="AW455" s="189">
        <f t="shared" si="272"/>
        <v>-368332521.1429621</v>
      </c>
      <c r="AX455" s="189">
        <f t="shared" si="272"/>
        <v>-369236149.68679667</v>
      </c>
      <c r="AY455" s="189">
        <f t="shared" si="272"/>
        <v>-370113029.77683878</v>
      </c>
      <c r="AZ455" s="189">
        <f t="shared" si="272"/>
        <v>-370964521.737553</v>
      </c>
      <c r="BA455" s="189">
        <f t="shared" si="272"/>
        <v>-371791889.03672469</v>
      </c>
      <c r="BB455" s="189">
        <f t="shared" si="272"/>
        <v>-372596307.06970823</v>
      </c>
      <c r="BC455" s="189">
        <f t="shared" si="272"/>
        <v>-373378870.98280942</v>
      </c>
      <c r="BD455" s="189">
        <f t="shared" si="272"/>
        <v>-374140602.65814567</v>
      </c>
      <c r="BE455" s="189">
        <f t="shared" si="272"/>
        <v>-374882456.96463931</v>
      </c>
      <c r="BF455" s="189">
        <f t="shared" si="272"/>
        <v>-375605327.36496413</v>
      </c>
      <c r="BG455" s="189">
        <f t="shared" si="272"/>
        <v>-376310050.95577729</v>
      </c>
      <c r="BH455" s="189">
        <f t="shared" si="272"/>
        <v>-376997413.00801027</v>
      </c>
      <c r="BI455" s="189">
        <f t="shared" si="272"/>
        <v>-377668151.06504977</v>
      </c>
      <c r="BJ455" s="189">
        <f t="shared" si="272"/>
        <v>-378322958.64903188</v>
      </c>
      <c r="BK455" s="189">
        <f t="shared" si="272"/>
        <v>-378962488.61897767</v>
      </c>
      <c r="BL455" s="189">
        <f t="shared" si="272"/>
        <v>-379587356.2189486</v>
      </c>
      <c r="BM455" s="189">
        <f t="shared" si="272"/>
        <v>-380198141.84963286</v>
      </c>
      <c r="BN455" s="1521">
        <f t="shared" si="272"/>
        <v>-380795393.59267199</v>
      </c>
    </row>
    <row r="456" spans="1:66" hidden="1" x14ac:dyDescent="0.15">
      <c r="A456" s="1123"/>
      <c r="C456" s="1529"/>
      <c r="D456" s="274"/>
      <c r="E456" s="1675"/>
      <c r="F456" s="1604">
        <f t="shared" si="268"/>
        <v>-13897041589.603971</v>
      </c>
      <c r="G456" s="189">
        <f t="shared" si="269"/>
        <v>-79573267.094636023</v>
      </c>
      <c r="H456" s="189">
        <f t="shared" si="272"/>
        <v>-141269400.61079603</v>
      </c>
      <c r="I456" s="189">
        <f t="shared" si="272"/>
        <v>-172975110.79195958</v>
      </c>
      <c r="J456" s="189">
        <f t="shared" si="272"/>
        <v>-193711114.09953207</v>
      </c>
      <c r="K456" s="189">
        <f t="shared" si="272"/>
        <v>-208859134.7874971</v>
      </c>
      <c r="L456" s="189">
        <f t="shared" si="272"/>
        <v>-220660967.75352103</v>
      </c>
      <c r="M456" s="189">
        <f t="shared" si="272"/>
        <v>-230253129.31501216</v>
      </c>
      <c r="N456" s="189">
        <f t="shared" si="272"/>
        <v>-238286570.56495768</v>
      </c>
      <c r="O456" s="189">
        <f t="shared" si="272"/>
        <v>-245166781.56059986</v>
      </c>
      <c r="P456" s="189">
        <f t="shared" si="272"/>
        <v>-251162388.14972788</v>
      </c>
      <c r="Q456" s="189">
        <f t="shared" si="272"/>
        <v>-256459945.64980376</v>
      </c>
      <c r="R456" s="189">
        <f t="shared" si="272"/>
        <v>-261193946.17084837</v>
      </c>
      <c r="S456" s="189">
        <f t="shared" si="272"/>
        <v>-265464336.45065355</v>
      </c>
      <c r="T456" s="189">
        <f t="shared" si="272"/>
        <v>-269347283.49811578</v>
      </c>
      <c r="U456" s="189">
        <f t="shared" si="272"/>
        <v>-272902076.10718977</v>
      </c>
      <c r="V456" s="189">
        <f t="shared" si="272"/>
        <v>-276175708.56056941</v>
      </c>
      <c r="W456" s="189">
        <f t="shared" si="272"/>
        <v>-279206017.94976437</v>
      </c>
      <c r="X456" s="189">
        <f t="shared" si="272"/>
        <v>-282023887.90686524</v>
      </c>
      <c r="Y456" s="189">
        <f t="shared" si="272"/>
        <v>-284654831.89277804</v>
      </c>
      <c r="Z456" s="189">
        <f t="shared" si="272"/>
        <v>-287120153.50762415</v>
      </c>
      <c r="AA456" s="189">
        <f t="shared" si="272"/>
        <v>-289437811.89374924</v>
      </c>
      <c r="AB456" s="189">
        <f t="shared" si="272"/>
        <v>-291623077.38268852</v>
      </c>
      <c r="AC456" s="189">
        <f t="shared" si="272"/>
        <v>-293689035.26671946</v>
      </c>
      <c r="AD456" s="189">
        <f t="shared" si="272"/>
        <v>-295646977.82557654</v>
      </c>
      <c r="AE456" s="189">
        <f t="shared" si="272"/>
        <v>-297506712.93328822</v>
      </c>
      <c r="AF456" s="189">
        <f t="shared" si="272"/>
        <v>-299276809.563411</v>
      </c>
      <c r="AG456" s="189">
        <f t="shared" si="272"/>
        <v>-300964794.9837234</v>
      </c>
      <c r="AH456" s="189">
        <f t="shared" si="272"/>
        <v>-302577314.55375373</v>
      </c>
      <c r="AI456" s="189">
        <f t="shared" si="272"/>
        <v>-304120262.27756119</v>
      </c>
      <c r="AJ456" s="189">
        <f t="shared" si="272"/>
        <v>-305598888.27146673</v>
      </c>
      <c r="AK456" s="189">
        <f t="shared" si="272"/>
        <v>-307017887.85004246</v>
      </c>
      <c r="AL456" s="189">
        <f t="shared" si="272"/>
        <v>-308381475.85683942</v>
      </c>
      <c r="AM456" s="189">
        <f t="shared" si="272"/>
        <v>-309693449.06153786</v>
      </c>
      <c r="AN456" s="189">
        <f t="shared" ref="H456:BN460" si="273">AN196-AN392</f>
        <v>-310957238.83765507</v>
      </c>
      <c r="AO456" s="189">
        <f t="shared" si="273"/>
        <v>-312175955.87199831</v>
      </c>
      <c r="AP456" s="189">
        <f t="shared" si="273"/>
        <v>-313352428.30119085</v>
      </c>
      <c r="AQ456" s="189">
        <f t="shared" si="273"/>
        <v>-314489234.39480162</v>
      </c>
      <c r="AR456" s="189">
        <f t="shared" si="273"/>
        <v>-315588730.68921673</v>
      </c>
      <c r="AS456" s="189">
        <f t="shared" si="273"/>
        <v>-316653076.30694473</v>
      </c>
      <c r="AT456" s="189">
        <f t="shared" si="273"/>
        <v>-317684254.06183589</v>
      </c>
      <c r="AU456" s="189">
        <f t="shared" si="273"/>
        <v>-318684088.84370637</v>
      </c>
      <c r="AV456" s="189">
        <f t="shared" si="273"/>
        <v>-319654263.69004226</v>
      </c>
      <c r="AW456" s="189">
        <f t="shared" si="273"/>
        <v>-320596333.88323462</v>
      </c>
      <c r="AX456" s="189">
        <f t="shared" si="273"/>
        <v>-321511739.35564065</v>
      </c>
      <c r="AY456" s="189">
        <f t="shared" si="273"/>
        <v>-322401815.63898122</v>
      </c>
      <c r="AZ456" s="189">
        <f t="shared" si="273"/>
        <v>-323267803.55706692</v>
      </c>
      <c r="BA456" s="189">
        <f t="shared" si="273"/>
        <v>-324110857.8299557</v>
      </c>
      <c r="BB456" s="189">
        <f t="shared" si="273"/>
        <v>-324932054.73209548</v>
      </c>
      <c r="BC456" s="189">
        <f t="shared" si="273"/>
        <v>-325732398.92579329</v>
      </c>
      <c r="BD456" s="189">
        <f t="shared" si="273"/>
        <v>-326512829.57365036</v>
      </c>
      <c r="BE456" s="189">
        <f t="shared" si="273"/>
        <v>-327274225.81879044</v>
      </c>
      <c r="BF456" s="189">
        <f t="shared" si="273"/>
        <v>-328017411.70925474</v>
      </c>
      <c r="BG456" s="189">
        <f t="shared" si="273"/>
        <v>-328743160.63243401</v>
      </c>
      <c r="BH456" s="189">
        <f t="shared" si="273"/>
        <v>-329452199.31652033</v>
      </c>
      <c r="BI456" s="189">
        <f t="shared" si="273"/>
        <v>-330145211.44840741</v>
      </c>
      <c r="BJ456" s="189">
        <f t="shared" si="273"/>
        <v>-330822840.95104611</v>
      </c>
      <c r="BK456" s="189">
        <f t="shared" si="273"/>
        <v>-331485694.95775449</v>
      </c>
      <c r="BL456" s="189">
        <f t="shared" si="273"/>
        <v>-332134346.51628244</v>
      </c>
      <c r="BM456" s="189">
        <f t="shared" si="273"/>
        <v>-332769337.05137646</v>
      </c>
      <c r="BN456" s="1521">
        <f t="shared" si="273"/>
        <v>-333391178.6111021</v>
      </c>
    </row>
    <row r="457" spans="1:66" hidden="1" x14ac:dyDescent="0.15">
      <c r="A457" s="1123"/>
      <c r="C457" s="1529"/>
      <c r="D457" s="274"/>
      <c r="E457" s="1675"/>
      <c r="F457" s="1604">
        <f t="shared" si="268"/>
        <v>-11570283010.76202</v>
      </c>
      <c r="G457" s="189">
        <f t="shared" si="269"/>
        <v>-79573267.094636053</v>
      </c>
      <c r="H457" s="189">
        <f t="shared" si="273"/>
        <v>-120704022.77207598</v>
      </c>
      <c r="I457" s="189">
        <f t="shared" si="273"/>
        <v>-142829907.11103535</v>
      </c>
      <c r="J457" s="189">
        <f t="shared" si="273"/>
        <v>-157721702.88177198</v>
      </c>
      <c r="K457" s="189">
        <f t="shared" si="273"/>
        <v>-168832468.38787997</v>
      </c>
      <c r="L457" s="189">
        <f t="shared" si="273"/>
        <v>-177634998.78683537</v>
      </c>
      <c r="M457" s="189">
        <f t="shared" si="273"/>
        <v>-184889457.90619308</v>
      </c>
      <c r="N457" s="189">
        <f t="shared" si="273"/>
        <v>-191037614.98049837</v>
      </c>
      <c r="O457" s="189">
        <f t="shared" si="273"/>
        <v>-196358054.56691724</v>
      </c>
      <c r="P457" s="189">
        <f t="shared" si="273"/>
        <v>-201037303.93599558</v>
      </c>
      <c r="Q457" s="189">
        <f t="shared" si="273"/>
        <v>-205206124.48075557</v>
      </c>
      <c r="R457" s="189">
        <f t="shared" si="273"/>
        <v>-208959581.29505545</v>
      </c>
      <c r="S457" s="189">
        <f t="shared" si="273"/>
        <v>-212368861.55317479</v>
      </c>
      <c r="T457" s="189">
        <f t="shared" si="273"/>
        <v>-215488594.50247735</v>
      </c>
      <c r="U457" s="189">
        <f t="shared" si="273"/>
        <v>-218361577.57883674</v>
      </c>
      <c r="V457" s="189">
        <f t="shared" si="273"/>
        <v>-221021935.86935216</v>
      </c>
      <c r="W457" s="189">
        <f t="shared" si="273"/>
        <v>-223497297.7111221</v>
      </c>
      <c r="X457" s="189">
        <f t="shared" si="273"/>
        <v>-225810331.49712914</v>
      </c>
      <c r="Y457" s="189">
        <f t="shared" si="273"/>
        <v>-227979855.62237674</v>
      </c>
      <c r="Z457" s="189">
        <f t="shared" si="273"/>
        <v>-230021655.92929965</v>
      </c>
      <c r="AA457" s="189">
        <f t="shared" si="273"/>
        <v>-231949098.23138779</v>
      </c>
      <c r="AB457" s="189">
        <f t="shared" si="273"/>
        <v>-233773594.41958356</v>
      </c>
      <c r="AC457" s="189">
        <f t="shared" si="273"/>
        <v>-235504962.09671456</v>
      </c>
      <c r="AD457" s="189">
        <f t="shared" si="273"/>
        <v>-237151705.55245352</v>
      </c>
      <c r="AE457" s="189">
        <f t="shared" si="273"/>
        <v>-238721237.78828663</v>
      </c>
      <c r="AF457" s="189">
        <f t="shared" si="273"/>
        <v>-240220057.78476089</v>
      </c>
      <c r="AG457" s="189">
        <f t="shared" si="273"/>
        <v>-241653893.38029438</v>
      </c>
      <c r="AH457" s="189">
        <f t="shared" si="273"/>
        <v>-243027817.43913323</v>
      </c>
      <c r="AI457" s="189">
        <f t="shared" si="273"/>
        <v>-244346343.06293356</v>
      </c>
      <c r="AJ457" s="189">
        <f t="shared" si="273"/>
        <v>-245613502.20785666</v>
      </c>
      <c r="AK457" s="189">
        <f t="shared" si="273"/>
        <v>-246832911.04806876</v>
      </c>
      <c r="AL457" s="189">
        <f t="shared" si="273"/>
        <v>-248007824.66932052</v>
      </c>
      <c r="AM457" s="189">
        <f t="shared" si="273"/>
        <v>-249141183.10869437</v>
      </c>
      <c r="AN457" s="189">
        <f t="shared" si="273"/>
        <v>-250235650.32691348</v>
      </c>
      <c r="AO457" s="189">
        <f t="shared" si="273"/>
        <v>-251293647.37128693</v>
      </c>
      <c r="AP457" s="189">
        <f t="shared" si="273"/>
        <v>-252317380.73431981</v>
      </c>
      <c r="AQ457" s="189">
        <f t="shared" si="273"/>
        <v>-253308866.71640092</v>
      </c>
      <c r="AR457" s="189">
        <f t="shared" si="273"/>
        <v>-254269952.44704264</v>
      </c>
      <c r="AS457" s="189">
        <f t="shared" si="273"/>
        <v>-255202334.09775686</v>
      </c>
      <c r="AT457" s="189">
        <f t="shared" si="273"/>
        <v>-256107572.72327328</v>
      </c>
      <c r="AU457" s="189">
        <f t="shared" si="273"/>
        <v>-256987108.09080321</v>
      </c>
      <c r="AV457" s="189">
        <f t="shared" si="273"/>
        <v>-257842270.7951526</v>
      </c>
      <c r="AW457" s="189">
        <f t="shared" si="273"/>
        <v>-258674292.9074437</v>
      </c>
      <c r="AX457" s="189">
        <f t="shared" si="273"/>
        <v>-259484317.36452883</v>
      </c>
      <c r="AY457" s="189">
        <f t="shared" si="273"/>
        <v>-260273406.27294189</v>
      </c>
      <c r="AZ457" s="189">
        <f t="shared" si="273"/>
        <v>-261042548.2739467</v>
      </c>
      <c r="BA457" s="189">
        <f t="shared" si="273"/>
        <v>-261792665.09372675</v>
      </c>
      <c r="BB457" s="189">
        <f t="shared" si="273"/>
        <v>-262524617.38411176</v>
      </c>
      <c r="BC457" s="189">
        <f t="shared" si="273"/>
        <v>-263239209.94371146</v>
      </c>
      <c r="BD457" s="189">
        <f t="shared" si="273"/>
        <v>-263937196.39636153</v>
      </c>
      <c r="BE457" s="189">
        <f t="shared" si="273"/>
        <v>-264619283.39290655</v>
      </c>
      <c r="BF457" s="189">
        <f t="shared" si="273"/>
        <v>-265286134.39318842</v>
      </c>
      <c r="BG457" s="189">
        <f t="shared" si="273"/>
        <v>-265938373.07737058</v>
      </c>
      <c r="BH457" s="189">
        <f t="shared" si="273"/>
        <v>-266576586.42916852</v>
      </c>
      <c r="BI457" s="189">
        <f t="shared" si="273"/>
        <v>-267201327.52797699</v>
      </c>
      <c r="BJ457" s="189">
        <f t="shared" si="273"/>
        <v>-267813118.08212352</v>
      </c>
      <c r="BK457" s="189">
        <f t="shared" si="273"/>
        <v>-268412450.7314021</v>
      </c>
      <c r="BL457" s="189">
        <f t="shared" si="273"/>
        <v>-268999791.14354384</v>
      </c>
      <c r="BM457" s="189">
        <f t="shared" si="273"/>
        <v>-269575579.92627025</v>
      </c>
      <c r="BN457" s="1521">
        <f t="shared" si="273"/>
        <v>-270140234.37397456</v>
      </c>
    </row>
    <row r="458" spans="1:66" hidden="1" x14ac:dyDescent="0.15">
      <c r="A458" s="1123"/>
      <c r="C458" s="1529"/>
      <c r="D458" s="274"/>
      <c r="E458" s="1675"/>
      <c r="F458" s="1604"/>
      <c r="G458" s="189"/>
      <c r="H458" s="189"/>
      <c r="I458" s="189"/>
      <c r="J458" s="189"/>
      <c r="K458" s="189"/>
      <c r="L458" s="189"/>
      <c r="M458" s="189"/>
      <c r="N458" s="189"/>
      <c r="O458" s="189"/>
      <c r="P458" s="189"/>
      <c r="Q458" s="189"/>
      <c r="R458" s="189"/>
      <c r="S458" s="189"/>
      <c r="T458" s="189"/>
      <c r="U458" s="189"/>
      <c r="V458" s="189"/>
      <c r="W458" s="189"/>
      <c r="X458" s="189"/>
      <c r="Y458" s="189"/>
      <c r="Z458" s="189"/>
      <c r="AA458" s="189"/>
      <c r="AB458" s="189"/>
      <c r="AC458" s="189"/>
      <c r="AD458" s="189"/>
      <c r="AE458" s="189"/>
      <c r="AF458" s="189"/>
      <c r="AG458" s="189"/>
      <c r="AH458" s="189"/>
      <c r="AI458" s="189"/>
      <c r="AJ458" s="189"/>
      <c r="AK458" s="189"/>
      <c r="AL458" s="189"/>
      <c r="AM458" s="189"/>
      <c r="AN458" s="189"/>
      <c r="AO458" s="189"/>
      <c r="AP458" s="189"/>
      <c r="AQ458" s="189"/>
      <c r="AR458" s="189"/>
      <c r="AS458" s="189"/>
      <c r="AT458" s="189"/>
      <c r="AU458" s="189"/>
      <c r="AV458" s="189"/>
      <c r="AW458" s="189"/>
      <c r="AX458" s="189"/>
      <c r="AY458" s="189"/>
      <c r="AZ458" s="189"/>
      <c r="BA458" s="189"/>
      <c r="BB458" s="189"/>
      <c r="BC458" s="189"/>
      <c r="BD458" s="189"/>
      <c r="BE458" s="189"/>
      <c r="BF458" s="189"/>
      <c r="BG458" s="189"/>
      <c r="BH458" s="189"/>
      <c r="BI458" s="189"/>
      <c r="BJ458" s="189"/>
      <c r="BK458" s="189"/>
      <c r="BL458" s="189"/>
      <c r="BM458" s="189"/>
      <c r="BN458" s="1521"/>
    </row>
    <row r="459" spans="1:66" hidden="1" x14ac:dyDescent="0.15">
      <c r="A459" s="1123"/>
      <c r="C459" s="1529"/>
      <c r="D459" s="274"/>
      <c r="E459" s="1675"/>
      <c r="F459" s="1604">
        <f>-($C$152-F363)</f>
        <v>2915380924.941761</v>
      </c>
      <c r="G459" s="189">
        <f t="shared" si="269"/>
        <v>795829982.08296371</v>
      </c>
      <c r="H459" s="189">
        <f t="shared" si="273"/>
        <v>538487820.89256382</v>
      </c>
      <c r="I459" s="189">
        <f t="shared" si="273"/>
        <v>412523597.3950485</v>
      </c>
      <c r="J459" s="189">
        <f t="shared" si="273"/>
        <v>332614091.94024408</v>
      </c>
      <c r="K459" s="189">
        <f t="shared" si="273"/>
        <v>275532182.58607328</v>
      </c>
      <c r="L459" s="189">
        <f t="shared" si="273"/>
        <v>231842713.14223164</v>
      </c>
      <c r="M459" s="189">
        <f t="shared" si="273"/>
        <v>196852623.17414612</v>
      </c>
      <c r="N459" s="189">
        <f t="shared" si="273"/>
        <v>167915108.77838808</v>
      </c>
      <c r="O459" s="189">
        <f t="shared" si="273"/>
        <v>143402765.40700001</v>
      </c>
      <c r="P459" s="189">
        <f t="shared" si="273"/>
        <v>122249581.29505134</v>
      </c>
      <c r="Q459" s="189">
        <f t="shared" si="273"/>
        <v>103722571.82456359</v>
      </c>
      <c r="R459" s="189">
        <f t="shared" si="273"/>
        <v>87298005.739978075</v>
      </c>
      <c r="S459" s="189">
        <f t="shared" si="273"/>
        <v>72589809.945152432</v>
      </c>
      <c r="T459" s="189">
        <f t="shared" si="273"/>
        <v>59305933.765509844</v>
      </c>
      <c r="U459" s="189">
        <f t="shared" si="273"/>
        <v>47220585.820744693</v>
      </c>
      <c r="V459" s="189">
        <f t="shared" si="273"/>
        <v>36155922.248903334</v>
      </c>
      <c r="W459" s="189">
        <f t="shared" si="273"/>
        <v>25969593.265487045</v>
      </c>
      <c r="X459" s="189">
        <f t="shared" si="273"/>
        <v>16546047.551792771</v>
      </c>
      <c r="Y459" s="189">
        <f t="shared" si="273"/>
        <v>7790319.5503248274</v>
      </c>
      <c r="Z459" s="189">
        <f t="shared" si="273"/>
        <v>-376499.73776611686</v>
      </c>
      <c r="AA459" s="189">
        <f t="shared" si="273"/>
        <v>-8020624.1753549576</v>
      </c>
      <c r="AB459" s="189">
        <f t="shared" si="273"/>
        <v>-15198107.314156294</v>
      </c>
      <c r="AC459" s="189">
        <f t="shared" si="273"/>
        <v>-21956781.443116277</v>
      </c>
      <c r="AD459" s="189">
        <f t="shared" si="273"/>
        <v>-28337760.181824833</v>
      </c>
      <c r="AE459" s="189">
        <f t="shared" si="273"/>
        <v>-34376616.59382987</v>
      </c>
      <c r="AF459" s="189">
        <f t="shared" si="273"/>
        <v>-40104316.817685395</v>
      </c>
      <c r="AG459" s="189">
        <f t="shared" si="273"/>
        <v>-45547967.226655781</v>
      </c>
      <c r="AH459" s="189">
        <f t="shared" si="273"/>
        <v>-50731417.761399418</v>
      </c>
      <c r="AI459" s="189">
        <f t="shared" si="273"/>
        <v>-55675753.178520381</v>
      </c>
      <c r="AJ459" s="189">
        <f t="shared" si="273"/>
        <v>-60399696.117211401</v>
      </c>
      <c r="AK459" s="189">
        <f t="shared" si="273"/>
        <v>-64919940.175024033</v>
      </c>
      <c r="AL459" s="189">
        <f t="shared" si="273"/>
        <v>-69251426.974684477</v>
      </c>
      <c r="AM459" s="189">
        <f t="shared" si="273"/>
        <v>-73407578.067854404</v>
      </c>
      <c r="AN459" s="189">
        <f t="shared" si="273"/>
        <v>-77400490.161417633</v>
      </c>
      <c r="AO459" s="189">
        <f t="shared" si="273"/>
        <v>-81241100.358574152</v>
      </c>
      <c r="AP459" s="189">
        <f t="shared" si="273"/>
        <v>-84939326.73237294</v>
      </c>
      <c r="AQ459" s="189">
        <f t="shared" si="273"/>
        <v>-88504188.486875296</v>
      </c>
      <c r="AR459" s="189">
        <f t="shared" si="273"/>
        <v>-91943909.133547306</v>
      </c>
      <c r="AS459" s="189">
        <f t="shared" si="273"/>
        <v>-95266005.461112142</v>
      </c>
      <c r="AT459" s="189">
        <f t="shared" si="273"/>
        <v>-98477364.564020067</v>
      </c>
      <c r="AU459" s="189">
        <f t="shared" si="273"/>
        <v>-101584310.78667867</v>
      </c>
      <c r="AV459" s="189">
        <f t="shared" si="273"/>
        <v>-104592664.11409131</v>
      </c>
      <c r="AW459" s="189">
        <f t="shared" si="273"/>
        <v>-107507791.27677259</v>
      </c>
      <c r="AX459" s="189">
        <f t="shared" si="273"/>
        <v>-110334650.62513223</v>
      </c>
      <c r="AY459" s="189">
        <f t="shared" si="273"/>
        <v>-113077831.655478</v>
      </c>
      <c r="AZ459" s="189">
        <f t="shared" si="273"/>
        <v>-115741589.92830029</v>
      </c>
      <c r="BA459" s="189">
        <f t="shared" si="273"/>
        <v>-118329878.00324908</v>
      </c>
      <c r="BB459" s="189">
        <f t="shared" si="273"/>
        <v>-120846372.91926703</v>
      </c>
      <c r="BC459" s="189">
        <f t="shared" si="273"/>
        <v>-123294500.66880822</v>
      </c>
      <c r="BD459" s="189">
        <f t="shared" si="273"/>
        <v>-125677458.04887104</v>
      </c>
      <c r="BE459" s="189">
        <f t="shared" si="273"/>
        <v>-127998232.2162441</v>
      </c>
      <c r="BF459" s="189">
        <f t="shared" si="273"/>
        <v>-130259618.22795543</v>
      </c>
      <c r="BG459" s="189">
        <f t="shared" si="273"/>
        <v>-132464234.80884179</v>
      </c>
      <c r="BH459" s="189">
        <f t="shared" si="273"/>
        <v>-134614538.55513173</v>
      </c>
      <c r="BI459" s="189">
        <f t="shared" si="273"/>
        <v>-136712836.75496131</v>
      </c>
      <c r="BJ459" s="189">
        <f t="shared" si="273"/>
        <v>-138761298.98292679</v>
      </c>
      <c r="BK459" s="189">
        <f t="shared" si="273"/>
        <v>-140761967.60548443</v>
      </c>
      <c r="BL459" s="189">
        <f t="shared" si="273"/>
        <v>-142716767.31662345</v>
      </c>
      <c r="BM459" s="189">
        <f t="shared" si="273"/>
        <v>-144627513.80833644</v>
      </c>
      <c r="BN459" s="1521">
        <f t="shared" si="273"/>
        <v>-146495921.66757637</v>
      </c>
    </row>
    <row r="460" spans="1:66" hidden="1" x14ac:dyDescent="0.15">
      <c r="A460" s="1123"/>
      <c r="C460" s="1529"/>
      <c r="D460" s="274"/>
      <c r="E460" s="1675"/>
      <c r="F460" s="1604">
        <f t="shared" si="268"/>
        <v>8973175024.5314922</v>
      </c>
      <c r="G460" s="189">
        <f t="shared" si="269"/>
        <v>795829982.08296371</v>
      </c>
      <c r="H460" s="189">
        <f t="shared" si="273"/>
        <v>602823361.19016385</v>
      </c>
      <c r="I460" s="189">
        <f t="shared" si="273"/>
        <v>503637048.59133661</v>
      </c>
      <c r="J460" s="189">
        <f t="shared" si="273"/>
        <v>438767733.43128383</v>
      </c>
      <c r="K460" s="189">
        <f t="shared" si="273"/>
        <v>391379540.37000287</v>
      </c>
      <c r="L460" s="189">
        <f t="shared" si="273"/>
        <v>354459367.72228062</v>
      </c>
      <c r="M460" s="189">
        <f t="shared" si="273"/>
        <v>324451803.47911346</v>
      </c>
      <c r="N460" s="189">
        <f t="shared" si="273"/>
        <v>299320449.83623564</v>
      </c>
      <c r="O460" s="189">
        <f t="shared" si="273"/>
        <v>277796795.11724818</v>
      </c>
      <c r="P460" s="189">
        <f t="shared" si="273"/>
        <v>259040485.73414707</v>
      </c>
      <c r="Q460" s="189">
        <f t="shared" si="273"/>
        <v>242467912.80610228</v>
      </c>
      <c r="R460" s="189">
        <f t="shared" si="273"/>
        <v>227658338.98358297</v>
      </c>
      <c r="S460" s="189">
        <f t="shared" si="273"/>
        <v>214299096.66440648</v>
      </c>
      <c r="T460" s="189">
        <f t="shared" si="273"/>
        <v>202151909.37689096</v>
      </c>
      <c r="U460" s="189">
        <f t="shared" si="273"/>
        <v>191031301.48219401</v>
      </c>
      <c r="V460" s="189">
        <f t="shared" si="273"/>
        <v>180790258.78044492</v>
      </c>
      <c r="W460" s="189">
        <f t="shared" si="273"/>
        <v>171310413.89980841</v>
      </c>
      <c r="X460" s="189">
        <f t="shared" si="273"/>
        <v>162495152.26930553</v>
      </c>
      <c r="Y460" s="189">
        <f t="shared" si="273"/>
        <v>154264659.0513432</v>
      </c>
      <c r="Z460" s="189">
        <f t="shared" si="273"/>
        <v>146552289.29366952</v>
      </c>
      <c r="AA460" s="189">
        <f t="shared" si="273"/>
        <v>139301860.65258306</v>
      </c>
      <c r="AB460" s="189">
        <f t="shared" si="273"/>
        <v>132465602.30483159</v>
      </c>
      <c r="AC460" s="189">
        <f t="shared" si="273"/>
        <v>126002578.97778329</v>
      </c>
      <c r="AD460" s="189">
        <f t="shared" si="273"/>
        <v>119877464.55569014</v>
      </c>
      <c r="AE460" s="189">
        <f t="shared" si="273"/>
        <v>114059576.65188637</v>
      </c>
      <c r="AF460" s="189">
        <f t="shared" si="273"/>
        <v>108522108.58438993</v>
      </c>
      <c r="AG460" s="189">
        <f t="shared" si="273"/>
        <v>103241512.48341259</v>
      </c>
      <c r="AH460" s="189">
        <f t="shared" si="273"/>
        <v>98196999.390001923</v>
      </c>
      <c r="AI460" s="189">
        <f t="shared" si="273"/>
        <v>93370130.84226203</v>
      </c>
      <c r="AJ460" s="189">
        <f t="shared" si="273"/>
        <v>88744482.67950955</v>
      </c>
      <c r="AK460" s="189">
        <f t="shared" si="273"/>
        <v>84305366.350810051</v>
      </c>
      <c r="AL460" s="189">
        <f t="shared" si="273"/>
        <v>80039596.383022785</v>
      </c>
      <c r="AM460" s="189">
        <f t="shared" si="273"/>
        <v>75935295.181158632</v>
      </c>
      <c r="AN460" s="189">
        <f t="shared" si="273"/>
        <v>71981728.234481722</v>
      </c>
      <c r="AO460" s="189">
        <f t="shared" si="273"/>
        <v>68169164.250038952</v>
      </c>
      <c r="AP460" s="189">
        <f t="shared" si="273"/>
        <v>64488755.848554313</v>
      </c>
      <c r="AQ460" s="189">
        <f t="shared" si="273"/>
        <v>60932437.320413828</v>
      </c>
      <c r="AR460" s="189">
        <f t="shared" si="273"/>
        <v>57492836.613286436</v>
      </c>
      <c r="AS460" s="189">
        <f t="shared" si="273"/>
        <v>54163199.253014266</v>
      </c>
      <c r="AT460" s="189">
        <f t="shared" si="273"/>
        <v>50937322.319263697</v>
      </c>
      <c r="AU460" s="189">
        <f t="shared" si="273"/>
        <v>47809496.932128906</v>
      </c>
      <c r="AV460" s="189">
        <f t="shared" si="273"/>
        <v>44774457.974340141</v>
      </c>
      <c r="AW460" s="189">
        <f t="shared" si="273"/>
        <v>41827339.990289032</v>
      </c>
      <c r="AX460" s="189">
        <f t="shared" si="273"/>
        <v>38963638.378751338</v>
      </c>
      <c r="AY460" s="189">
        <f t="shared" si="273"/>
        <v>36179175.139424324</v>
      </c>
      <c r="AZ460" s="189">
        <f t="shared" si="273"/>
        <v>33470068.550760359</v>
      </c>
      <c r="BA460" s="189">
        <f t="shared" si="273"/>
        <v>30832706.253220707</v>
      </c>
      <c r="BB460" s="189">
        <f t="shared" si="273"/>
        <v>28263721.29198122</v>
      </c>
      <c r="BC460" s="189">
        <f t="shared" si="273"/>
        <v>25759970.739504099</v>
      </c>
      <c r="BD460" s="189">
        <f t="shared" si="273"/>
        <v>23318516.573748022</v>
      </c>
      <c r="BE460" s="189">
        <f t="shared" si="273"/>
        <v>20936608.53413859</v>
      </c>
      <c r="BF460" s="189">
        <f t="shared" si="273"/>
        <v>18611668.716375977</v>
      </c>
      <c r="BG460" s="189">
        <f t="shared" ref="H460:BN465" si="274">BG200-BG396</f>
        <v>16341277.700012773</v>
      </c>
      <c r="BH460" s="189">
        <f t="shared" si="274"/>
        <v>14123162.030545235</v>
      </c>
      <c r="BI460" s="189">
        <f t="shared" si="274"/>
        <v>11955182.901379496</v>
      </c>
      <c r="BJ460" s="189">
        <f t="shared" si="274"/>
        <v>9835325.9011461735</v>
      </c>
      <c r="BK460" s="189">
        <f t="shared" si="274"/>
        <v>7761691.7090371549</v>
      </c>
      <c r="BL460" s="189">
        <f t="shared" si="274"/>
        <v>5732487.6355673373</v>
      </c>
      <c r="BM460" s="189">
        <f t="shared" si="274"/>
        <v>3746019.9188295305</v>
      </c>
      <c r="BN460" s="1521">
        <f t="shared" si="274"/>
        <v>1800686.697227627</v>
      </c>
    </row>
    <row r="461" spans="1:66" hidden="1" x14ac:dyDescent="0.15">
      <c r="A461" s="1123"/>
      <c r="C461" s="1529"/>
      <c r="D461" s="274"/>
      <c r="E461" s="1675"/>
      <c r="F461" s="1604">
        <f t="shared" si="268"/>
        <v>16252072182.940819</v>
      </c>
      <c r="G461" s="189">
        <f t="shared" si="269"/>
        <v>795829982.08296371</v>
      </c>
      <c r="H461" s="189">
        <f t="shared" si="274"/>
        <v>667158901.48776388</v>
      </c>
      <c r="I461" s="189">
        <f t="shared" si="274"/>
        <v>597941562.78032422</v>
      </c>
      <c r="J461" s="189">
        <f t="shared" si="274"/>
        <v>551354928.95208383</v>
      </c>
      <c r="K461" s="189">
        <f t="shared" si="274"/>
        <v>516596651.83404553</v>
      </c>
      <c r="L461" s="189">
        <f t="shared" si="274"/>
        <v>489059324.11538827</v>
      </c>
      <c r="M461" s="189">
        <f t="shared" si="274"/>
        <v>466364893.1804992</v>
      </c>
      <c r="N461" s="189">
        <f t="shared" si="274"/>
        <v>447131353.66997194</v>
      </c>
      <c r="O461" s="189">
        <f t="shared" si="274"/>
        <v>430487197.74454391</v>
      </c>
      <c r="P461" s="189">
        <f t="shared" si="274"/>
        <v>415848904.26373756</v>
      </c>
      <c r="Q461" s="189">
        <f t="shared" si="274"/>
        <v>402807406.83761656</v>
      </c>
      <c r="R461" s="189">
        <f t="shared" si="274"/>
        <v>391065309.31694591</v>
      </c>
      <c r="S461" s="189">
        <f t="shared" si="274"/>
        <v>380399913.85705376</v>
      </c>
      <c r="T461" s="189">
        <f t="shared" si="274"/>
        <v>370640321.47554588</v>
      </c>
      <c r="U461" s="189">
        <f t="shared" si="274"/>
        <v>361652647.14575851</v>
      </c>
      <c r="V461" s="189">
        <f t="shared" si="274"/>
        <v>353330135.9160713</v>
      </c>
      <c r="W461" s="189">
        <f t="shared" si="274"/>
        <v>345586356.89235246</v>
      </c>
      <c r="X461" s="189">
        <f t="shared" si="274"/>
        <v>338350395.58318603</v>
      </c>
      <c r="Y461" s="189">
        <f t="shared" si="274"/>
        <v>331563381.60848093</v>
      </c>
      <c r="Z461" s="189">
        <f t="shared" si="274"/>
        <v>325175931.45045996</v>
      </c>
      <c r="AA461" s="189">
        <f t="shared" si="274"/>
        <v>319146232.27013099</v>
      </c>
      <c r="AB461" s="189">
        <f t="shared" si="274"/>
        <v>313438583.76695144</v>
      </c>
      <c r="AC461" s="189">
        <f t="shared" si="274"/>
        <v>308022273.11924231</v>
      </c>
      <c r="AD461" s="189">
        <f t="shared" si="274"/>
        <v>302870695.99834764</v>
      </c>
      <c r="AE461" s="189">
        <f t="shared" si="274"/>
        <v>297960661.99854887</v>
      </c>
      <c r="AF461" s="189">
        <f t="shared" si="274"/>
        <v>293271840.08444488</v>
      </c>
      <c r="AG461" s="189">
        <f t="shared" si="274"/>
        <v>288786311.61713421</v>
      </c>
      <c r="AH461" s="189">
        <f t="shared" si="274"/>
        <v>284488206.94108772</v>
      </c>
      <c r="AI461" s="189">
        <f t="shared" si="274"/>
        <v>280363407.52973354</v>
      </c>
      <c r="AJ461" s="189">
        <f t="shared" si="274"/>
        <v>276399300.0442791</v>
      </c>
      <c r="AK461" s="189">
        <f t="shared" si="274"/>
        <v>272584571.85431063</v>
      </c>
      <c r="AL461" s="189">
        <f t="shared" si="274"/>
        <v>268909039.93756056</v>
      </c>
      <c r="AM461" s="189">
        <f t="shared" si="274"/>
        <v>265363506.85181874</v>
      </c>
      <c r="AN461" s="189">
        <f t="shared" si="274"/>
        <v>261939638.81621361</v>
      </c>
      <c r="AO461" s="189">
        <f t="shared" si="274"/>
        <v>258629861.9661684</v>
      </c>
      <c r="AP461" s="189">
        <f t="shared" si="274"/>
        <v>255427273.63796377</v>
      </c>
      <c r="AQ461" s="189">
        <f t="shared" si="274"/>
        <v>252325566.1539132</v>
      </c>
      <c r="AR461" s="189">
        <f t="shared" si="274"/>
        <v>249318961.06072932</v>
      </c>
      <c r="AS461" s="189">
        <f t="shared" si="274"/>
        <v>246402152.15341455</v>
      </c>
      <c r="AT461" s="189">
        <f t="shared" si="274"/>
        <v>243570255.91851044</v>
      </c>
      <c r="AU461" s="189">
        <f t="shared" si="274"/>
        <v>240818768.27142477</v>
      </c>
      <c r="AV461" s="189">
        <f t="shared" si="274"/>
        <v>238143526.65621406</v>
      </c>
      <c r="AW461" s="189">
        <f t="shared" si="274"/>
        <v>235540676.73273659</v>
      </c>
      <c r="AX461" s="189">
        <f t="shared" si="274"/>
        <v>233006643.00335264</v>
      </c>
      <c r="AY461" s="189">
        <f t="shared" si="274"/>
        <v>230538102.83532256</v>
      </c>
      <c r="AZ461" s="189">
        <f t="shared" si="274"/>
        <v>228131963.42041445</v>
      </c>
      <c r="BA461" s="189">
        <f t="shared" si="274"/>
        <v>225785341.28366947</v>
      </c>
      <c r="BB461" s="189">
        <f t="shared" si="274"/>
        <v>223495544.01160932</v>
      </c>
      <c r="BC461" s="189">
        <f t="shared" si="274"/>
        <v>221260053.91874391</v>
      </c>
      <c r="BD461" s="189">
        <f t="shared" si="274"/>
        <v>219076513.41179043</v>
      </c>
      <c r="BE461" s="189">
        <f t="shared" si="274"/>
        <v>216942711.84505874</v>
      </c>
      <c r="BF461" s="189">
        <f t="shared" si="274"/>
        <v>214856573.68909675</v>
      </c>
      <c r="BG461" s="189">
        <f t="shared" si="274"/>
        <v>212816147.8589012</v>
      </c>
      <c r="BH461" s="189">
        <f t="shared" si="274"/>
        <v>210819598.06851739</v>
      </c>
      <c r="BI461" s="189">
        <f t="shared" si="274"/>
        <v>208865194.09630901</v>
      </c>
      <c r="BJ461" s="189">
        <f t="shared" si="274"/>
        <v>206951303.86007518</v>
      </c>
      <c r="BK461" s="189">
        <f t="shared" si="274"/>
        <v>205076386.21393651</v>
      </c>
      <c r="BL461" s="189">
        <f t="shared" si="274"/>
        <v>203238984.38985676</v>
      </c>
      <c r="BM461" s="189">
        <f t="shared" si="274"/>
        <v>201437720.01608676</v>
      </c>
      <c r="BN461" s="1521">
        <f t="shared" si="274"/>
        <v>199671287.65294749</v>
      </c>
    </row>
    <row r="462" spans="1:66" hidden="1" x14ac:dyDescent="0.15">
      <c r="A462" s="1123"/>
      <c r="C462" s="1529"/>
      <c r="D462" s="274"/>
      <c r="E462" s="1675"/>
      <c r="F462" s="1604"/>
      <c r="G462" s="189"/>
      <c r="H462" s="189"/>
      <c r="I462" s="189"/>
      <c r="J462" s="189"/>
      <c r="K462" s="189"/>
      <c r="L462" s="189"/>
      <c r="M462" s="189"/>
      <c r="N462" s="189"/>
      <c r="O462" s="189"/>
      <c r="P462" s="189"/>
      <c r="Q462" s="189"/>
      <c r="R462" s="189"/>
      <c r="S462" s="189"/>
      <c r="T462" s="189"/>
      <c r="U462" s="189"/>
      <c r="V462" s="189"/>
      <c r="W462" s="189"/>
      <c r="X462" s="189"/>
      <c r="Y462" s="189"/>
      <c r="Z462" s="189"/>
      <c r="AA462" s="189"/>
      <c r="AB462" s="189"/>
      <c r="AC462" s="189"/>
      <c r="AD462" s="189"/>
      <c r="AE462" s="189"/>
      <c r="AF462" s="189"/>
      <c r="AG462" s="189"/>
      <c r="AH462" s="189"/>
      <c r="AI462" s="189"/>
      <c r="AJ462" s="189"/>
      <c r="AK462" s="189"/>
      <c r="AL462" s="189"/>
      <c r="AM462" s="189"/>
      <c r="AN462" s="189"/>
      <c r="AO462" s="189"/>
      <c r="AP462" s="189"/>
      <c r="AQ462" s="189"/>
      <c r="AR462" s="189"/>
      <c r="AS462" s="189"/>
      <c r="AT462" s="189"/>
      <c r="AU462" s="189"/>
      <c r="AV462" s="189"/>
      <c r="AW462" s="189"/>
      <c r="AX462" s="189"/>
      <c r="AY462" s="189"/>
      <c r="AZ462" s="189"/>
      <c r="BA462" s="189"/>
      <c r="BB462" s="189"/>
      <c r="BC462" s="189"/>
      <c r="BD462" s="189"/>
      <c r="BE462" s="189"/>
      <c r="BF462" s="189"/>
      <c r="BG462" s="189"/>
      <c r="BH462" s="189"/>
      <c r="BI462" s="189"/>
      <c r="BJ462" s="189"/>
      <c r="BK462" s="189"/>
      <c r="BL462" s="189"/>
      <c r="BM462" s="189"/>
      <c r="BN462" s="1521"/>
    </row>
    <row r="463" spans="1:66" hidden="1" x14ac:dyDescent="0.15">
      <c r="A463" s="1123"/>
      <c r="C463" s="1529"/>
      <c r="D463" s="274"/>
      <c r="E463" s="1675"/>
      <c r="F463" s="1604">
        <f t="shared" si="268"/>
        <v>-18592899330.858562</v>
      </c>
      <c r="G463" s="189">
        <f t="shared" si="269"/>
        <v>-138835488.59811145</v>
      </c>
      <c r="H463" s="189">
        <f t="shared" si="274"/>
        <v>-221096999.95299143</v>
      </c>
      <c r="I463" s="189">
        <f t="shared" si="274"/>
        <v>-261362486.78040236</v>
      </c>
      <c r="J463" s="189">
        <f t="shared" si="274"/>
        <v>-286906209.03689539</v>
      </c>
      <c r="K463" s="189">
        <f t="shared" si="274"/>
        <v>-305152904.84754491</v>
      </c>
      <c r="L463" s="189">
        <f t="shared" si="274"/>
        <v>-319118598.49882412</v>
      </c>
      <c r="M463" s="189">
        <f t="shared" si="274"/>
        <v>-330303464.86469078</v>
      </c>
      <c r="N463" s="189">
        <f t="shared" si="274"/>
        <v>-339553576.30401862</v>
      </c>
      <c r="O463" s="189">
        <f t="shared" si="274"/>
        <v>-347389145.89453065</v>
      </c>
      <c r="P463" s="189">
        <f t="shared" si="274"/>
        <v>-354150932.95253813</v>
      </c>
      <c r="Q463" s="189">
        <f t="shared" si="274"/>
        <v>-360073241.96276248</v>
      </c>
      <c r="R463" s="189">
        <f t="shared" si="274"/>
        <v>-365323487.87356162</v>
      </c>
      <c r="S463" s="189">
        <f t="shared" si="274"/>
        <v>-370025082.08489907</v>
      </c>
      <c r="T463" s="189">
        <f t="shared" si="274"/>
        <v>-374271380.96625483</v>
      </c>
      <c r="U463" s="189">
        <f t="shared" si="274"/>
        <v>-378134560.56569266</v>
      </c>
      <c r="V463" s="189">
        <f t="shared" si="274"/>
        <v>-381671470.11771715</v>
      </c>
      <c r="W463" s="189">
        <f t="shared" si="274"/>
        <v>-384927612.88677502</v>
      </c>
      <c r="X463" s="189">
        <f t="shared" si="274"/>
        <v>-387939925.7901268</v>
      </c>
      <c r="Y463" s="189">
        <f t="shared" si="274"/>
        <v>-390738765.33931398</v>
      </c>
      <c r="Z463" s="189">
        <f t="shared" si="274"/>
        <v>-393349355.43653286</v>
      </c>
      <c r="AA463" s="189">
        <f t="shared" si="274"/>
        <v>-395792861.88068521</v>
      </c>
      <c r="AB463" s="189">
        <f t="shared" si="274"/>
        <v>-398087202.64471233</v>
      </c>
      <c r="AC463" s="189">
        <f t="shared" si="274"/>
        <v>-400247667.70815766</v>
      </c>
      <c r="AD463" s="189">
        <f t="shared" si="274"/>
        <v>-402287399.37335157</v>
      </c>
      <c r="AE463" s="189">
        <f t="shared" si="274"/>
        <v>-404217768.85889852</v>
      </c>
      <c r="AF463" s="189">
        <f t="shared" si="274"/>
        <v>-406048674.74242151</v>
      </c>
      <c r="AG463" s="189">
        <f t="shared" si="274"/>
        <v>-407788781.79622924</v>
      </c>
      <c r="AH463" s="189">
        <f t="shared" si="274"/>
        <v>-409445713.84750617</v>
      </c>
      <c r="AI463" s="189">
        <f t="shared" si="274"/>
        <v>-411026210.80990219</v>
      </c>
      <c r="AJ463" s="189">
        <f t="shared" si="274"/>
        <v>-412536257.52705634</v>
      </c>
      <c r="AK463" s="189">
        <f t="shared" si="274"/>
        <v>-413981190.24297249</v>
      </c>
      <c r="AL463" s="189">
        <f t="shared" si="274"/>
        <v>-415365785.16867602</v>
      </c>
      <c r="AM463" s="189">
        <f t="shared" si="274"/>
        <v>-416694332.61213374</v>
      </c>
      <c r="AN463" s="189">
        <f t="shared" si="274"/>
        <v>-417970699.38392222</v>
      </c>
      <c r="AO463" s="189">
        <f t="shared" si="274"/>
        <v>-419198381.61788511</v>
      </c>
      <c r="AP463" s="189">
        <f t="shared" si="274"/>
        <v>-420380549.70660377</v>
      </c>
      <c r="AQ463" s="189">
        <f t="shared" si="274"/>
        <v>-421520086.71188915</v>
      </c>
      <c r="AR463" s="189">
        <f t="shared" si="274"/>
        <v>-422619621.34595346</v>
      </c>
      <c r="AS463" s="189">
        <f t="shared" si="274"/>
        <v>-423681556.41134608</v>
      </c>
      <c r="AT463" s="189">
        <f t="shared" si="274"/>
        <v>-424708093.42372859</v>
      </c>
      <c r="AU463" s="189">
        <f t="shared" si="274"/>
        <v>-425701254.01114249</v>
      </c>
      <c r="AV463" s="189">
        <f t="shared" si="274"/>
        <v>-426662898.57905042</v>
      </c>
      <c r="AW463" s="189">
        <f t="shared" si="274"/>
        <v>-427594742.64643753</v>
      </c>
      <c r="AX463" s="189">
        <f t="shared" si="274"/>
        <v>-428498371.19027209</v>
      </c>
      <c r="AY463" s="189">
        <f t="shared" si="274"/>
        <v>-429375251.28031433</v>
      </c>
      <c r="AZ463" s="189">
        <f t="shared" si="274"/>
        <v>-430226743.24102843</v>
      </c>
      <c r="BA463" s="189">
        <f t="shared" si="274"/>
        <v>-431054110.54020011</v>
      </c>
      <c r="BB463" s="189">
        <f t="shared" si="274"/>
        <v>-431858528.57318354</v>
      </c>
      <c r="BC463" s="189">
        <f t="shared" si="274"/>
        <v>-432641092.48628473</v>
      </c>
      <c r="BD463" s="189">
        <f t="shared" si="274"/>
        <v>-433402824.16162109</v>
      </c>
      <c r="BE463" s="189">
        <f t="shared" si="274"/>
        <v>-434144678.46811473</v>
      </c>
      <c r="BF463" s="189">
        <f t="shared" si="274"/>
        <v>-434867548.86843956</v>
      </c>
      <c r="BG463" s="189">
        <f t="shared" si="274"/>
        <v>-435572272.45925272</v>
      </c>
      <c r="BH463" s="189">
        <f t="shared" si="274"/>
        <v>-436259634.5114857</v>
      </c>
      <c r="BI463" s="189">
        <f t="shared" si="274"/>
        <v>-436930372.5685252</v>
      </c>
      <c r="BJ463" s="189">
        <f t="shared" si="274"/>
        <v>-437585180.15250731</v>
      </c>
      <c r="BK463" s="189">
        <f t="shared" si="274"/>
        <v>-438224710.12245309</v>
      </c>
      <c r="BL463" s="189">
        <f t="shared" si="274"/>
        <v>-438849577.72242403</v>
      </c>
      <c r="BM463" s="189">
        <f t="shared" si="274"/>
        <v>-439460363.35310829</v>
      </c>
      <c r="BN463" s="1521">
        <f t="shared" si="274"/>
        <v>-440057615.09614742</v>
      </c>
    </row>
    <row r="464" spans="1:66" hidden="1" x14ac:dyDescent="0.15">
      <c r="A464" s="1123"/>
      <c r="C464" s="1529"/>
      <c r="D464" s="274"/>
      <c r="E464" s="1675"/>
      <c r="F464" s="1604">
        <f t="shared" si="268"/>
        <v>-16656476259.707657</v>
      </c>
      <c r="G464" s="189">
        <f t="shared" si="269"/>
        <v>-138835488.59811145</v>
      </c>
      <c r="H464" s="189">
        <f t="shared" si="274"/>
        <v>-200531622.11427146</v>
      </c>
      <c r="I464" s="189">
        <f t="shared" si="274"/>
        <v>-232237332.29543501</v>
      </c>
      <c r="J464" s="189">
        <f t="shared" si="274"/>
        <v>-252973335.6030075</v>
      </c>
      <c r="K464" s="189">
        <f t="shared" si="274"/>
        <v>-268121356.29097253</v>
      </c>
      <c r="L464" s="189">
        <f t="shared" si="274"/>
        <v>-279923189.25699651</v>
      </c>
      <c r="M464" s="189">
        <f t="shared" si="274"/>
        <v>-289515350.81848764</v>
      </c>
      <c r="N464" s="189">
        <f t="shared" si="274"/>
        <v>-297548792.06843305</v>
      </c>
      <c r="O464" s="189">
        <f t="shared" si="274"/>
        <v>-304429003.06407535</v>
      </c>
      <c r="P464" s="189">
        <f t="shared" si="274"/>
        <v>-310424609.65320337</v>
      </c>
      <c r="Q464" s="189">
        <f t="shared" si="274"/>
        <v>-315722167.15327919</v>
      </c>
      <c r="R464" s="189">
        <f t="shared" si="274"/>
        <v>-320456167.6743238</v>
      </c>
      <c r="S464" s="189">
        <f t="shared" si="274"/>
        <v>-324726557.95412898</v>
      </c>
      <c r="T464" s="189">
        <f t="shared" si="274"/>
        <v>-328609505.00159121</v>
      </c>
      <c r="U464" s="189">
        <f t="shared" si="274"/>
        <v>-332164297.6106652</v>
      </c>
      <c r="V464" s="189">
        <f t="shared" si="274"/>
        <v>-335437930.06404483</v>
      </c>
      <c r="W464" s="189">
        <f t="shared" si="274"/>
        <v>-338468239.4532398</v>
      </c>
      <c r="X464" s="189">
        <f t="shared" si="274"/>
        <v>-341286109.41034067</v>
      </c>
      <c r="Y464" s="189">
        <f t="shared" si="274"/>
        <v>-343917053.39625347</v>
      </c>
      <c r="Z464" s="189">
        <f t="shared" si="274"/>
        <v>-346382375.01109958</v>
      </c>
      <c r="AA464" s="189">
        <f t="shared" si="274"/>
        <v>-348700033.39722466</v>
      </c>
      <c r="AB464" s="189">
        <f t="shared" si="274"/>
        <v>-350885298.88616395</v>
      </c>
      <c r="AC464" s="189">
        <f t="shared" si="274"/>
        <v>-352951256.77019489</v>
      </c>
      <c r="AD464" s="189">
        <f t="shared" si="274"/>
        <v>-354909199.32905197</v>
      </c>
      <c r="AE464" s="189">
        <f t="shared" si="274"/>
        <v>-356768934.43676364</v>
      </c>
      <c r="AF464" s="189">
        <f t="shared" si="274"/>
        <v>-358539031.06688643</v>
      </c>
      <c r="AG464" s="189">
        <f t="shared" si="274"/>
        <v>-360227016.48719883</v>
      </c>
      <c r="AH464" s="189">
        <f t="shared" si="274"/>
        <v>-361839536.05722916</v>
      </c>
      <c r="AI464" s="189">
        <f t="shared" si="274"/>
        <v>-363382483.78103673</v>
      </c>
      <c r="AJ464" s="189">
        <f t="shared" si="274"/>
        <v>-364861109.77494216</v>
      </c>
      <c r="AK464" s="189">
        <f t="shared" si="274"/>
        <v>-366280109.35351789</v>
      </c>
      <c r="AL464" s="189">
        <f t="shared" si="274"/>
        <v>-367643697.36031485</v>
      </c>
      <c r="AM464" s="189">
        <f t="shared" si="274"/>
        <v>-368955670.56501329</v>
      </c>
      <c r="AN464" s="189">
        <f t="shared" si="274"/>
        <v>-370219460.34113061</v>
      </c>
      <c r="AO464" s="189">
        <f t="shared" si="274"/>
        <v>-371438177.37547386</v>
      </c>
      <c r="AP464" s="189">
        <f t="shared" si="274"/>
        <v>-372614649.8046664</v>
      </c>
      <c r="AQ464" s="189">
        <f t="shared" si="274"/>
        <v>-373751455.89827704</v>
      </c>
      <c r="AR464" s="189">
        <f t="shared" si="274"/>
        <v>-374850952.19269216</v>
      </c>
      <c r="AS464" s="189">
        <f t="shared" si="274"/>
        <v>-375915297.81042016</v>
      </c>
      <c r="AT464" s="189">
        <f t="shared" si="274"/>
        <v>-376946475.56531131</v>
      </c>
      <c r="AU464" s="189">
        <f t="shared" si="274"/>
        <v>-377946310.3471818</v>
      </c>
      <c r="AV464" s="189">
        <f t="shared" si="274"/>
        <v>-378916485.19351768</v>
      </c>
      <c r="AW464" s="189">
        <f t="shared" si="274"/>
        <v>-379858555.38671005</v>
      </c>
      <c r="AX464" s="189">
        <f t="shared" si="274"/>
        <v>-380773960.85911608</v>
      </c>
      <c r="AY464" s="189">
        <f t="shared" si="274"/>
        <v>-381664037.14245665</v>
      </c>
      <c r="AZ464" s="189">
        <f t="shared" si="274"/>
        <v>-382530025.06054235</v>
      </c>
      <c r="BA464" s="189">
        <f t="shared" si="274"/>
        <v>-383373079.33343112</v>
      </c>
      <c r="BB464" s="189">
        <f t="shared" si="274"/>
        <v>-384194276.23557091</v>
      </c>
      <c r="BC464" s="189">
        <f t="shared" si="274"/>
        <v>-384994620.42926872</v>
      </c>
      <c r="BD464" s="189">
        <f t="shared" si="274"/>
        <v>-385775051.07712579</v>
      </c>
      <c r="BE464" s="189">
        <f t="shared" si="274"/>
        <v>-386536447.32226586</v>
      </c>
      <c r="BF464" s="189">
        <f t="shared" si="274"/>
        <v>-387279633.21273017</v>
      </c>
      <c r="BG464" s="189">
        <f t="shared" si="274"/>
        <v>-388005382.13590944</v>
      </c>
      <c r="BH464" s="189">
        <f t="shared" si="274"/>
        <v>-388714420.81999576</v>
      </c>
      <c r="BI464" s="189">
        <f t="shared" si="274"/>
        <v>-389407432.95188284</v>
      </c>
      <c r="BJ464" s="189">
        <f t="shared" si="274"/>
        <v>-390085062.45452154</v>
      </c>
      <c r="BK464" s="189">
        <f t="shared" si="274"/>
        <v>-390747916.46122992</v>
      </c>
      <c r="BL464" s="189">
        <f t="shared" si="274"/>
        <v>-391396568.01975787</v>
      </c>
      <c r="BM464" s="189">
        <f t="shared" si="274"/>
        <v>-392031558.55485189</v>
      </c>
      <c r="BN464" s="1521">
        <f t="shared" si="274"/>
        <v>-392653400.11457765</v>
      </c>
    </row>
    <row r="465" spans="1:66" hidden="1" x14ac:dyDescent="0.15">
      <c r="A465" s="1123"/>
      <c r="C465" s="1529"/>
      <c r="D465" s="274"/>
      <c r="E465" s="1675"/>
      <c r="F465" s="1604">
        <f t="shared" si="268"/>
        <v>-14329717680.865707</v>
      </c>
      <c r="G465" s="189">
        <f t="shared" si="269"/>
        <v>-138835488.59811145</v>
      </c>
      <c r="H465" s="189">
        <f t="shared" si="274"/>
        <v>-179966244.27555138</v>
      </c>
      <c r="I465" s="189">
        <f t="shared" si="274"/>
        <v>-202092128.61451077</v>
      </c>
      <c r="J465" s="189">
        <f t="shared" si="274"/>
        <v>-216983924.38524741</v>
      </c>
      <c r="K465" s="189">
        <f t="shared" si="274"/>
        <v>-228094689.8913554</v>
      </c>
      <c r="L465" s="189">
        <f t="shared" si="274"/>
        <v>-236897220.2903108</v>
      </c>
      <c r="M465" s="189">
        <f t="shared" si="274"/>
        <v>-244151679.40966851</v>
      </c>
      <c r="N465" s="189">
        <f t="shared" si="274"/>
        <v>-250299836.4839738</v>
      </c>
      <c r="O465" s="189">
        <f t="shared" si="274"/>
        <v>-255620276.07039267</v>
      </c>
      <c r="P465" s="189">
        <f t="shared" si="274"/>
        <v>-260299525.43947101</v>
      </c>
      <c r="Q465" s="189">
        <f t="shared" si="274"/>
        <v>-264468345.984231</v>
      </c>
      <c r="R465" s="189">
        <f t="shared" si="274"/>
        <v>-268221802.79853088</v>
      </c>
      <c r="S465" s="189">
        <f t="shared" ref="H465:BN469" si="275">S205-S401</f>
        <v>-271631083.05665016</v>
      </c>
      <c r="T465" s="189">
        <f t="shared" si="275"/>
        <v>-274750816.00595284</v>
      </c>
      <c r="U465" s="189">
        <f t="shared" si="275"/>
        <v>-277623799.08231211</v>
      </c>
      <c r="V465" s="189">
        <f t="shared" si="275"/>
        <v>-280284157.37282753</v>
      </c>
      <c r="W465" s="189">
        <f t="shared" si="275"/>
        <v>-282759519.21459746</v>
      </c>
      <c r="X465" s="189">
        <f t="shared" si="275"/>
        <v>-285072553.00060451</v>
      </c>
      <c r="Y465" s="189">
        <f t="shared" si="275"/>
        <v>-287242077.12585211</v>
      </c>
      <c r="Z465" s="189">
        <f t="shared" si="275"/>
        <v>-289283877.43277502</v>
      </c>
      <c r="AA465" s="189">
        <f t="shared" si="275"/>
        <v>-291211319.73486316</v>
      </c>
      <c r="AB465" s="189">
        <f t="shared" si="275"/>
        <v>-293035815.92305899</v>
      </c>
      <c r="AC465" s="189">
        <f t="shared" si="275"/>
        <v>-294767183.60019004</v>
      </c>
      <c r="AD465" s="189">
        <f t="shared" si="275"/>
        <v>-296413927.05592895</v>
      </c>
      <c r="AE465" s="189">
        <f t="shared" si="275"/>
        <v>-297983459.29176211</v>
      </c>
      <c r="AF465" s="189">
        <f t="shared" si="275"/>
        <v>-299482279.28823638</v>
      </c>
      <c r="AG465" s="189">
        <f t="shared" si="275"/>
        <v>-300916114.88376975</v>
      </c>
      <c r="AH465" s="189">
        <f t="shared" si="275"/>
        <v>-302290038.94260859</v>
      </c>
      <c r="AI465" s="189">
        <f t="shared" si="275"/>
        <v>-303608564.56640899</v>
      </c>
      <c r="AJ465" s="189">
        <f t="shared" si="275"/>
        <v>-304875723.71133208</v>
      </c>
      <c r="AK465" s="189">
        <f t="shared" si="275"/>
        <v>-306095132.55154419</v>
      </c>
      <c r="AL465" s="189">
        <f t="shared" si="275"/>
        <v>-307270046.17279589</v>
      </c>
      <c r="AM465" s="189">
        <f t="shared" si="275"/>
        <v>-308403404.61216974</v>
      </c>
      <c r="AN465" s="189">
        <f t="shared" si="275"/>
        <v>-309497871.8303889</v>
      </c>
      <c r="AO465" s="189">
        <f t="shared" si="275"/>
        <v>-310555868.8747623</v>
      </c>
      <c r="AP465" s="189">
        <f t="shared" si="275"/>
        <v>-311579602.23779523</v>
      </c>
      <c r="AQ465" s="189">
        <f t="shared" si="275"/>
        <v>-312571088.21987641</v>
      </c>
      <c r="AR465" s="189">
        <f t="shared" si="275"/>
        <v>-313532173.95051801</v>
      </c>
      <c r="AS465" s="189">
        <f t="shared" si="275"/>
        <v>-314464555.60123229</v>
      </c>
      <c r="AT465" s="189">
        <f t="shared" si="275"/>
        <v>-315369794.2267487</v>
      </c>
      <c r="AU465" s="189">
        <f t="shared" si="275"/>
        <v>-316249329.59427857</v>
      </c>
      <c r="AV465" s="189">
        <f t="shared" si="275"/>
        <v>-317104492.29862809</v>
      </c>
      <c r="AW465" s="189">
        <f t="shared" si="275"/>
        <v>-317936514.41091907</v>
      </c>
      <c r="AX465" s="189">
        <f t="shared" si="275"/>
        <v>-318746538.86800432</v>
      </c>
      <c r="AY465" s="189">
        <f t="shared" si="275"/>
        <v>-319535627.77641726</v>
      </c>
      <c r="AZ465" s="189">
        <f t="shared" si="275"/>
        <v>-320304769.77742219</v>
      </c>
      <c r="BA465" s="189">
        <f t="shared" si="275"/>
        <v>-321054886.59720218</v>
      </c>
      <c r="BB465" s="189">
        <f t="shared" si="275"/>
        <v>-321786838.88758719</v>
      </c>
      <c r="BC465" s="189">
        <f t="shared" si="275"/>
        <v>-322501431.44718695</v>
      </c>
      <c r="BD465" s="189">
        <f t="shared" si="275"/>
        <v>-323199417.89983702</v>
      </c>
      <c r="BE465" s="189">
        <f t="shared" si="275"/>
        <v>-323881504.89638197</v>
      </c>
      <c r="BF465" s="189">
        <f t="shared" si="275"/>
        <v>-324548355.8966639</v>
      </c>
      <c r="BG465" s="189">
        <f t="shared" si="275"/>
        <v>-325200594.58084595</v>
      </c>
      <c r="BH465" s="189">
        <f t="shared" si="275"/>
        <v>-325838807.93264389</v>
      </c>
      <c r="BI465" s="189">
        <f t="shared" si="275"/>
        <v>-326463549.03145242</v>
      </c>
      <c r="BJ465" s="189">
        <f t="shared" si="275"/>
        <v>-327075339.58559895</v>
      </c>
      <c r="BK465" s="189">
        <f t="shared" si="275"/>
        <v>-327674672.23487747</v>
      </c>
      <c r="BL465" s="189">
        <f t="shared" si="275"/>
        <v>-328262012.64701927</v>
      </c>
      <c r="BM465" s="189">
        <f t="shared" si="275"/>
        <v>-328837801.42974567</v>
      </c>
      <c r="BN465" s="1521">
        <f t="shared" si="275"/>
        <v>-329402455.87744999</v>
      </c>
    </row>
    <row r="466" spans="1:66" hidden="1" x14ac:dyDescent="0.15">
      <c r="A466" s="1123"/>
      <c r="C466" s="1529"/>
      <c r="D466" s="274"/>
      <c r="E466" s="1675"/>
      <c r="F466" s="1604"/>
      <c r="G466" s="189"/>
      <c r="H466" s="189"/>
      <c r="I466" s="189"/>
      <c r="J466" s="189"/>
      <c r="K466" s="189"/>
      <c r="L466" s="189"/>
      <c r="M466" s="189"/>
      <c r="N466" s="189"/>
      <c r="O466" s="189"/>
      <c r="P466" s="189"/>
      <c r="Q466" s="189"/>
      <c r="R466" s="189"/>
      <c r="S466" s="189"/>
      <c r="T466" s="189"/>
      <c r="U466" s="189"/>
      <c r="V466" s="189"/>
      <c r="W466" s="189"/>
      <c r="X466" s="189"/>
      <c r="Y466" s="189"/>
      <c r="Z466" s="189"/>
      <c r="AA466" s="189"/>
      <c r="AB466" s="189"/>
      <c r="AC466" s="189"/>
      <c r="AD466" s="189"/>
      <c r="AE466" s="189"/>
      <c r="AF466" s="189"/>
      <c r="AG466" s="189"/>
      <c r="AH466" s="189"/>
      <c r="AI466" s="189"/>
      <c r="AJ466" s="189"/>
      <c r="AK466" s="189"/>
      <c r="AL466" s="189"/>
      <c r="AM466" s="189"/>
      <c r="AN466" s="189"/>
      <c r="AO466" s="189"/>
      <c r="AP466" s="189"/>
      <c r="AQ466" s="189"/>
      <c r="AR466" s="189"/>
      <c r="AS466" s="189"/>
      <c r="AT466" s="189"/>
      <c r="AU466" s="189"/>
      <c r="AV466" s="189"/>
      <c r="AW466" s="189"/>
      <c r="AX466" s="189"/>
      <c r="AY466" s="189"/>
      <c r="AZ466" s="189"/>
      <c r="BA466" s="189"/>
      <c r="BB466" s="189"/>
      <c r="BC466" s="189"/>
      <c r="BD466" s="189"/>
      <c r="BE466" s="189"/>
      <c r="BF466" s="189"/>
      <c r="BG466" s="189"/>
      <c r="BH466" s="189"/>
      <c r="BI466" s="189"/>
      <c r="BJ466" s="189"/>
      <c r="BK466" s="189"/>
      <c r="BL466" s="189"/>
      <c r="BM466" s="189"/>
      <c r="BN466" s="1521"/>
    </row>
    <row r="467" spans="1:66" hidden="1" x14ac:dyDescent="0.15">
      <c r="A467" s="1123"/>
      <c r="C467" s="1529"/>
      <c r="D467" s="274"/>
      <c r="E467" s="1675"/>
      <c r="F467" s="1604">
        <f t="shared" si="268"/>
        <v>155946254.83807802</v>
      </c>
      <c r="G467" s="189">
        <f t="shared" si="269"/>
        <v>736567760.57948828</v>
      </c>
      <c r="H467" s="189">
        <f t="shared" si="275"/>
        <v>479225599.38908839</v>
      </c>
      <c r="I467" s="189">
        <f t="shared" si="275"/>
        <v>353261375.89157295</v>
      </c>
      <c r="J467" s="189">
        <f t="shared" si="275"/>
        <v>273351870.43676865</v>
      </c>
      <c r="K467" s="189">
        <f t="shared" si="275"/>
        <v>216269961.08259779</v>
      </c>
      <c r="L467" s="189">
        <f t="shared" si="275"/>
        <v>172580491.63875622</v>
      </c>
      <c r="M467" s="189">
        <f t="shared" si="275"/>
        <v>137590401.67067069</v>
      </c>
      <c r="N467" s="189">
        <f t="shared" si="275"/>
        <v>108652887.27491269</v>
      </c>
      <c r="O467" s="189">
        <f t="shared" si="275"/>
        <v>84140543.903524548</v>
      </c>
      <c r="P467" s="189">
        <f t="shared" si="275"/>
        <v>62987359.791575909</v>
      </c>
      <c r="Q467" s="189">
        <f t="shared" si="275"/>
        <v>44460350.32108815</v>
      </c>
      <c r="R467" s="189">
        <f t="shared" si="275"/>
        <v>28035784.236502647</v>
      </c>
      <c r="S467" s="189">
        <f t="shared" si="275"/>
        <v>13327588.441677004</v>
      </c>
      <c r="T467" s="189">
        <f t="shared" si="275"/>
        <v>43712.262034416199</v>
      </c>
      <c r="U467" s="189">
        <f t="shared" si="275"/>
        <v>-12041635.682730764</v>
      </c>
      <c r="V467" s="189">
        <f t="shared" si="275"/>
        <v>-23106299.254572064</v>
      </c>
      <c r="W467" s="189">
        <f t="shared" si="275"/>
        <v>-33292628.237988383</v>
      </c>
      <c r="X467" s="189">
        <f t="shared" si="275"/>
        <v>-42716173.951682627</v>
      </c>
      <c r="Y467" s="189">
        <f t="shared" si="275"/>
        <v>-51471901.9531506</v>
      </c>
      <c r="Z467" s="189">
        <f t="shared" si="275"/>
        <v>-59638721.241241544</v>
      </c>
      <c r="AA467" s="189">
        <f t="shared" si="275"/>
        <v>-67282845.678830385</v>
      </c>
      <c r="AB467" s="189">
        <f t="shared" si="275"/>
        <v>-74460328.817631721</v>
      </c>
      <c r="AC467" s="189">
        <f t="shared" si="275"/>
        <v>-81219002.946591735</v>
      </c>
      <c r="AD467" s="189">
        <f t="shared" si="275"/>
        <v>-87599981.685300291</v>
      </c>
      <c r="AE467" s="189">
        <f t="shared" si="275"/>
        <v>-93638838.097305298</v>
      </c>
      <c r="AF467" s="189">
        <f t="shared" si="275"/>
        <v>-99366538.321160793</v>
      </c>
      <c r="AG467" s="189">
        <f t="shared" si="275"/>
        <v>-104810188.73013124</v>
      </c>
      <c r="AH467" s="189">
        <f t="shared" si="275"/>
        <v>-109993639.26487482</v>
      </c>
      <c r="AI467" s="189">
        <f t="shared" si="275"/>
        <v>-114937974.68199575</v>
      </c>
      <c r="AJ467" s="189">
        <f t="shared" si="275"/>
        <v>-119661917.62068683</v>
      </c>
      <c r="AK467" s="189">
        <f t="shared" si="275"/>
        <v>-124182161.67849949</v>
      </c>
      <c r="AL467" s="189">
        <f t="shared" si="275"/>
        <v>-128513648.47815987</v>
      </c>
      <c r="AM467" s="189">
        <f t="shared" si="275"/>
        <v>-132669799.57132983</v>
      </c>
      <c r="AN467" s="189">
        <f t="shared" si="275"/>
        <v>-136662711.66489309</v>
      </c>
      <c r="AO467" s="189">
        <f t="shared" si="275"/>
        <v>-140503321.86204958</v>
      </c>
      <c r="AP467" s="189">
        <f t="shared" si="275"/>
        <v>-144201548.23584837</v>
      </c>
      <c r="AQ467" s="189">
        <f t="shared" si="275"/>
        <v>-147766409.99035072</v>
      </c>
      <c r="AR467" s="189">
        <f t="shared" si="275"/>
        <v>-151206130.63702273</v>
      </c>
      <c r="AS467" s="189">
        <f t="shared" si="275"/>
        <v>-154528226.96458763</v>
      </c>
      <c r="AT467" s="189">
        <f t="shared" si="275"/>
        <v>-157739586.06749552</v>
      </c>
      <c r="AU467" s="189">
        <f t="shared" si="275"/>
        <v>-160846532.29015416</v>
      </c>
      <c r="AV467" s="189">
        <f t="shared" si="275"/>
        <v>-163854885.61756676</v>
      </c>
      <c r="AW467" s="189">
        <f t="shared" si="275"/>
        <v>-166770012.78024799</v>
      </c>
      <c r="AX467" s="189">
        <f t="shared" si="275"/>
        <v>-169596872.12860769</v>
      </c>
      <c r="AY467" s="189">
        <f t="shared" si="275"/>
        <v>-172340053.15895343</v>
      </c>
      <c r="AZ467" s="189">
        <f t="shared" si="275"/>
        <v>-175003811.43177575</v>
      </c>
      <c r="BA467" s="189">
        <f t="shared" si="275"/>
        <v>-177592099.50672454</v>
      </c>
      <c r="BB467" s="189">
        <f t="shared" si="275"/>
        <v>-180108594.42274243</v>
      </c>
      <c r="BC467" s="189">
        <f t="shared" si="275"/>
        <v>-182556722.17228365</v>
      </c>
      <c r="BD467" s="189">
        <f t="shared" si="275"/>
        <v>-184939679.55234647</v>
      </c>
      <c r="BE467" s="189">
        <f t="shared" si="275"/>
        <v>-187260453.71971947</v>
      </c>
      <c r="BF467" s="189">
        <f t="shared" si="275"/>
        <v>-189521839.73143083</v>
      </c>
      <c r="BG467" s="189">
        <f t="shared" si="275"/>
        <v>-191726456.31231719</v>
      </c>
      <c r="BH467" s="189">
        <f t="shared" si="275"/>
        <v>-193876760.05860716</v>
      </c>
      <c r="BI467" s="189">
        <f t="shared" si="275"/>
        <v>-195975058.25843674</v>
      </c>
      <c r="BJ467" s="189">
        <f t="shared" si="275"/>
        <v>-198023520.48640221</v>
      </c>
      <c r="BK467" s="189">
        <f t="shared" si="275"/>
        <v>-200024189.10895985</v>
      </c>
      <c r="BL467" s="189">
        <f t="shared" si="275"/>
        <v>-201978988.82009888</v>
      </c>
      <c r="BM467" s="189">
        <f t="shared" si="275"/>
        <v>-203889735.31181186</v>
      </c>
      <c r="BN467" s="1521">
        <f t="shared" si="275"/>
        <v>-205758143.1710518</v>
      </c>
    </row>
    <row r="468" spans="1:66" hidden="1" x14ac:dyDescent="0.15">
      <c r="A468" s="1123"/>
      <c r="C468" s="1529"/>
      <c r="D468" s="274"/>
      <c r="E468" s="1675"/>
      <c r="F468" s="1604">
        <f t="shared" si="268"/>
        <v>6213740354.4278145</v>
      </c>
      <c r="G468" s="189">
        <f t="shared" si="269"/>
        <v>736567760.57948852</v>
      </c>
      <c r="H468" s="189">
        <f t="shared" si="275"/>
        <v>543561139.68668842</v>
      </c>
      <c r="I468" s="189">
        <f t="shared" si="275"/>
        <v>444374827.08786118</v>
      </c>
      <c r="J468" s="189">
        <f t="shared" si="275"/>
        <v>379505511.9278084</v>
      </c>
      <c r="K468" s="189">
        <f t="shared" si="275"/>
        <v>332117318.86652744</v>
      </c>
      <c r="L468" s="189">
        <f t="shared" si="275"/>
        <v>295197146.21880519</v>
      </c>
      <c r="M468" s="189">
        <f t="shared" si="275"/>
        <v>265189581.97563797</v>
      </c>
      <c r="N468" s="189">
        <f t="shared" si="275"/>
        <v>240058228.33276027</v>
      </c>
      <c r="O468" s="189">
        <f t="shared" si="275"/>
        <v>218534573.61377281</v>
      </c>
      <c r="P468" s="189">
        <f t="shared" si="275"/>
        <v>199778264.23067164</v>
      </c>
      <c r="Q468" s="189">
        <f t="shared" si="275"/>
        <v>183205691.30262685</v>
      </c>
      <c r="R468" s="189">
        <f t="shared" si="275"/>
        <v>168396117.48010755</v>
      </c>
      <c r="S468" s="189">
        <f t="shared" si="275"/>
        <v>155036875.16093105</v>
      </c>
      <c r="T468" s="189">
        <f t="shared" si="275"/>
        <v>142889687.87341553</v>
      </c>
      <c r="U468" s="189">
        <f t="shared" si="275"/>
        <v>131769079.97871861</v>
      </c>
      <c r="V468" s="189">
        <f t="shared" si="275"/>
        <v>121528037.27696952</v>
      </c>
      <c r="W468" s="189">
        <f t="shared" si="275"/>
        <v>112048192.39633298</v>
      </c>
      <c r="X468" s="189">
        <f t="shared" si="275"/>
        <v>103232930.76583013</v>
      </c>
      <c r="Y468" s="189">
        <f t="shared" si="275"/>
        <v>95002437.547867775</v>
      </c>
      <c r="Z468" s="189">
        <f t="shared" si="275"/>
        <v>87290067.790194124</v>
      </c>
      <c r="AA468" s="189">
        <f t="shared" si="275"/>
        <v>80039639.149107605</v>
      </c>
      <c r="AB468" s="189">
        <f t="shared" si="275"/>
        <v>73203380.801356167</v>
      </c>
      <c r="AC468" s="189">
        <f t="shared" si="275"/>
        <v>66740357.474307835</v>
      </c>
      <c r="AD468" s="189">
        <f t="shared" si="275"/>
        <v>60615243.052214682</v>
      </c>
      <c r="AE468" s="189">
        <f t="shared" si="275"/>
        <v>54797355.148410976</v>
      </c>
      <c r="AF468" s="189">
        <f t="shared" si="275"/>
        <v>49259887.080914497</v>
      </c>
      <c r="AG468" s="189">
        <f t="shared" si="275"/>
        <v>43979290.979937136</v>
      </c>
      <c r="AH468" s="189">
        <f t="shared" si="275"/>
        <v>38934777.886526525</v>
      </c>
      <c r="AI468" s="189">
        <f t="shared" si="275"/>
        <v>34107909.338786602</v>
      </c>
      <c r="AJ468" s="189">
        <f t="shared" si="275"/>
        <v>29482261.176034123</v>
      </c>
      <c r="AK468" s="189">
        <f t="shared" si="275"/>
        <v>25043144.847334623</v>
      </c>
      <c r="AL468" s="189">
        <f t="shared" si="275"/>
        <v>20777374.879547358</v>
      </c>
      <c r="AM468" s="189">
        <f t="shared" si="275"/>
        <v>16673073.677683204</v>
      </c>
      <c r="AN468" s="189">
        <f t="shared" si="275"/>
        <v>12719506.731006294</v>
      </c>
      <c r="AO468" s="189">
        <f t="shared" si="275"/>
        <v>8906942.746563524</v>
      </c>
      <c r="AP468" s="189">
        <f t="shared" si="275"/>
        <v>5226534.3450788558</v>
      </c>
      <c r="AQ468" s="189">
        <f t="shared" si="275"/>
        <v>1670215.8169384003</v>
      </c>
      <c r="AR468" s="189">
        <f t="shared" si="275"/>
        <v>-1769384.8901890218</v>
      </c>
      <c r="AS468" s="189">
        <f t="shared" si="275"/>
        <v>-5099022.2504611909</v>
      </c>
      <c r="AT468" s="189">
        <f t="shared" si="275"/>
        <v>-8324899.184211731</v>
      </c>
      <c r="AU468" s="189">
        <f t="shared" si="275"/>
        <v>-11452724.571346521</v>
      </c>
      <c r="AV468" s="189">
        <f t="shared" si="275"/>
        <v>-14487763.529135317</v>
      </c>
      <c r="AW468" s="189">
        <f t="shared" si="275"/>
        <v>-17434881.513186365</v>
      </c>
      <c r="AX468" s="189">
        <f t="shared" si="275"/>
        <v>-20298583.12472406</v>
      </c>
      <c r="AY468" s="189">
        <f t="shared" si="275"/>
        <v>-23083046.364051104</v>
      </c>
      <c r="AZ468" s="189">
        <f t="shared" si="275"/>
        <v>-25792152.952715069</v>
      </c>
      <c r="BA468" s="189">
        <f t="shared" si="275"/>
        <v>-28429515.25025472</v>
      </c>
      <c r="BB468" s="189">
        <f t="shared" si="275"/>
        <v>-30998500.211494207</v>
      </c>
      <c r="BC468" s="189">
        <f t="shared" si="275"/>
        <v>-33502250.763971329</v>
      </c>
      <c r="BD468" s="189">
        <f t="shared" si="275"/>
        <v>-35943704.929727376</v>
      </c>
      <c r="BE468" s="189">
        <f t="shared" si="275"/>
        <v>-38325612.969336823</v>
      </c>
      <c r="BF468" s="189">
        <f t="shared" si="275"/>
        <v>-40650552.787099421</v>
      </c>
      <c r="BG468" s="189">
        <f t="shared" si="275"/>
        <v>-42920943.803462669</v>
      </c>
      <c r="BH468" s="189">
        <f t="shared" si="275"/>
        <v>-45139059.472930193</v>
      </c>
      <c r="BI468" s="189">
        <f t="shared" si="275"/>
        <v>-47307038.602095902</v>
      </c>
      <c r="BJ468" s="189">
        <f t="shared" si="275"/>
        <v>-49426895.602329239</v>
      </c>
      <c r="BK468" s="189">
        <f t="shared" si="275"/>
        <v>-51500529.794438288</v>
      </c>
      <c r="BL468" s="189">
        <f t="shared" si="275"/>
        <v>-53529733.867908075</v>
      </c>
      <c r="BM468" s="189">
        <f t="shared" si="275"/>
        <v>-55516201.584645912</v>
      </c>
      <c r="BN468" s="1521">
        <f t="shared" si="275"/>
        <v>-57461534.806247771</v>
      </c>
    </row>
    <row r="469" spans="1:66" hidden="1" x14ac:dyDescent="0.15">
      <c r="A469" s="1123"/>
      <c r="B469" s="747"/>
      <c r="C469" s="1533"/>
      <c r="D469" s="1399"/>
      <c r="E469" s="1679"/>
      <c r="F469" s="1605">
        <f t="shared" si="268"/>
        <v>13492637512.837124</v>
      </c>
      <c r="G469" s="748">
        <f t="shared" si="269"/>
        <v>736567760.57948852</v>
      </c>
      <c r="H469" s="748">
        <f t="shared" si="275"/>
        <v>607896679.98428845</v>
      </c>
      <c r="I469" s="748">
        <f t="shared" si="275"/>
        <v>538679341.27684879</v>
      </c>
      <c r="J469" s="748">
        <f t="shared" si="275"/>
        <v>492092707.44860852</v>
      </c>
      <c r="K469" s="748">
        <f t="shared" si="275"/>
        <v>457334430.3305701</v>
      </c>
      <c r="L469" s="748">
        <f t="shared" si="275"/>
        <v>429797102.61191285</v>
      </c>
      <c r="M469" s="748">
        <f t="shared" si="275"/>
        <v>407102671.67702377</v>
      </c>
      <c r="N469" s="748">
        <f t="shared" si="275"/>
        <v>387869132.16649652</v>
      </c>
      <c r="O469" s="748">
        <f t="shared" si="275"/>
        <v>371224976.24106848</v>
      </c>
      <c r="P469" s="748">
        <f t="shared" si="275"/>
        <v>356586682.76026213</v>
      </c>
      <c r="Q469" s="748">
        <f t="shared" si="275"/>
        <v>343545185.33414114</v>
      </c>
      <c r="R469" s="748">
        <f t="shared" si="275"/>
        <v>331803087.81347048</v>
      </c>
      <c r="S469" s="748">
        <f t="shared" si="275"/>
        <v>321137692.35357833</v>
      </c>
      <c r="T469" s="748">
        <f t="shared" si="275"/>
        <v>311378099.97207046</v>
      </c>
      <c r="U469" s="748">
        <f t="shared" si="275"/>
        <v>302390425.64228308</v>
      </c>
      <c r="V469" s="748">
        <f t="shared" si="275"/>
        <v>294067914.41259587</v>
      </c>
      <c r="W469" s="748">
        <f t="shared" si="275"/>
        <v>286324135.38887703</v>
      </c>
      <c r="X469" s="748">
        <f t="shared" si="275"/>
        <v>279088174.0797106</v>
      </c>
      <c r="Y469" s="748">
        <f t="shared" si="275"/>
        <v>272301160.1050055</v>
      </c>
      <c r="Z469" s="748">
        <f t="shared" si="275"/>
        <v>265913709.94698453</v>
      </c>
      <c r="AA469" s="748">
        <f t="shared" si="275"/>
        <v>259884010.7666555</v>
      </c>
      <c r="AB469" s="748">
        <f t="shared" si="275"/>
        <v>254176362.26347595</v>
      </c>
      <c r="AC469" s="748">
        <f t="shared" si="275"/>
        <v>248760051.61576694</v>
      </c>
      <c r="AD469" s="748">
        <f t="shared" si="275"/>
        <v>243608474.49487215</v>
      </c>
      <c r="AE469" s="748">
        <f t="shared" si="275"/>
        <v>238698440.49507338</v>
      </c>
      <c r="AF469" s="748">
        <f t="shared" si="275"/>
        <v>234009618.58096939</v>
      </c>
      <c r="AG469" s="748">
        <f t="shared" si="275"/>
        <v>229524090.11365885</v>
      </c>
      <c r="AH469" s="748">
        <f t="shared" si="275"/>
        <v>225225985.4376123</v>
      </c>
      <c r="AI469" s="748">
        <f t="shared" si="275"/>
        <v>221101186.02625805</v>
      </c>
      <c r="AJ469" s="748">
        <f t="shared" si="275"/>
        <v>217137078.54080367</v>
      </c>
      <c r="AK469" s="748">
        <f t="shared" si="275"/>
        <v>213322350.35083526</v>
      </c>
      <c r="AL469" s="748">
        <f t="shared" ref="AL469:BN469" si="276">AL209-AL405</f>
        <v>209646818.43408513</v>
      </c>
      <c r="AM469" s="748">
        <f t="shared" si="276"/>
        <v>206101285.34834331</v>
      </c>
      <c r="AN469" s="748">
        <f t="shared" si="276"/>
        <v>202677417.31273818</v>
      </c>
      <c r="AO469" s="748">
        <f t="shared" si="276"/>
        <v>199367640.46269298</v>
      </c>
      <c r="AP469" s="748">
        <f t="shared" si="276"/>
        <v>196165052.13448834</v>
      </c>
      <c r="AQ469" s="748">
        <f t="shared" si="276"/>
        <v>193063344.65043777</v>
      </c>
      <c r="AR469" s="748">
        <f t="shared" si="276"/>
        <v>190056739.5572539</v>
      </c>
      <c r="AS469" s="748">
        <f t="shared" si="276"/>
        <v>187139930.64993912</v>
      </c>
      <c r="AT469" s="748">
        <f t="shared" si="276"/>
        <v>184308034.41503501</v>
      </c>
      <c r="AU469" s="748">
        <f t="shared" si="276"/>
        <v>181556546.76794934</v>
      </c>
      <c r="AV469" s="748">
        <f t="shared" si="276"/>
        <v>178881305.15273863</v>
      </c>
      <c r="AW469" s="748">
        <f t="shared" si="276"/>
        <v>176278455.22926116</v>
      </c>
      <c r="AX469" s="748">
        <f t="shared" si="276"/>
        <v>173744421.49987721</v>
      </c>
      <c r="AY469" s="748">
        <f t="shared" si="276"/>
        <v>171275881.33184713</v>
      </c>
      <c r="AZ469" s="748">
        <f t="shared" si="276"/>
        <v>168869741.91693902</v>
      </c>
      <c r="BA469" s="748">
        <f t="shared" si="276"/>
        <v>166523119.78019404</v>
      </c>
      <c r="BB469" s="748">
        <f t="shared" si="276"/>
        <v>164233322.50813389</v>
      </c>
      <c r="BC469" s="748">
        <f t="shared" si="276"/>
        <v>161997832.41526848</v>
      </c>
      <c r="BD469" s="748">
        <f t="shared" si="276"/>
        <v>159814291.908315</v>
      </c>
      <c r="BE469" s="748">
        <f t="shared" si="276"/>
        <v>157680490.34158331</v>
      </c>
      <c r="BF469" s="748">
        <f t="shared" si="276"/>
        <v>155594352.18562132</v>
      </c>
      <c r="BG469" s="748">
        <f t="shared" si="276"/>
        <v>153553926.35542578</v>
      </c>
      <c r="BH469" s="748">
        <f t="shared" si="276"/>
        <v>151557376.56504196</v>
      </c>
      <c r="BI469" s="748">
        <f t="shared" si="276"/>
        <v>149602972.59283358</v>
      </c>
      <c r="BJ469" s="748">
        <f t="shared" si="276"/>
        <v>147689082.35659975</v>
      </c>
      <c r="BK469" s="748">
        <f t="shared" si="276"/>
        <v>145814164.71046108</v>
      </c>
      <c r="BL469" s="748">
        <f t="shared" si="276"/>
        <v>143976762.88638133</v>
      </c>
      <c r="BM469" s="748">
        <f t="shared" si="276"/>
        <v>142175498.51261133</v>
      </c>
      <c r="BN469" s="1525">
        <f t="shared" si="276"/>
        <v>140409066.14947206</v>
      </c>
    </row>
    <row r="470" spans="1:66" hidden="1" x14ac:dyDescent="0.15">
      <c r="A470" s="1123"/>
      <c r="B470" s="165" t="s">
        <v>909</v>
      </c>
      <c r="C470" s="1529"/>
      <c r="D470" s="274"/>
      <c r="E470" s="1675"/>
      <c r="F470" s="1604">
        <f>-$C$153-F343</f>
        <v>8905461386.5492496</v>
      </c>
      <c r="G470" s="189">
        <f>G179-G375</f>
        <v>-78940498.793941021</v>
      </c>
      <c r="H470" s="189">
        <f t="shared" ref="H470:BN474" si="277">H179-H375</f>
        <v>-161202010.14882094</v>
      </c>
      <c r="I470" s="189">
        <f t="shared" si="277"/>
        <v>-201467496.97623193</v>
      </c>
      <c r="J470" s="189">
        <f t="shared" si="277"/>
        <v>-227011219.23272496</v>
      </c>
      <c r="K470" s="189">
        <f t="shared" si="277"/>
        <v>-245257915.04337442</v>
      </c>
      <c r="L470" s="189">
        <f t="shared" si="277"/>
        <v>-259223608.69465369</v>
      </c>
      <c r="M470" s="189">
        <f t="shared" si="277"/>
        <v>-270408475.06052029</v>
      </c>
      <c r="N470" s="189">
        <f t="shared" si="277"/>
        <v>-279658586.49984813</v>
      </c>
      <c r="O470" s="189">
        <f t="shared" si="277"/>
        <v>-287494156.09036028</v>
      </c>
      <c r="P470" s="189">
        <f t="shared" si="277"/>
        <v>-294255943.14836776</v>
      </c>
      <c r="Q470" s="189">
        <f t="shared" si="277"/>
        <v>-300178252.15859199</v>
      </c>
      <c r="R470" s="189">
        <f t="shared" si="277"/>
        <v>-305428498.06939113</v>
      </c>
      <c r="S470" s="189">
        <f t="shared" si="277"/>
        <v>-310130092.28072858</v>
      </c>
      <c r="T470" s="189">
        <f t="shared" si="277"/>
        <v>-314376391.16208446</v>
      </c>
      <c r="U470" s="189">
        <f t="shared" si="277"/>
        <v>-318239570.76152217</v>
      </c>
      <c r="V470" s="189">
        <f t="shared" si="277"/>
        <v>-321776480.31354666</v>
      </c>
      <c r="W470" s="189">
        <f t="shared" si="277"/>
        <v>-325032623.08260453</v>
      </c>
      <c r="X470" s="189">
        <f t="shared" si="277"/>
        <v>-328044935.98595643</v>
      </c>
      <c r="Y470" s="189">
        <f t="shared" si="277"/>
        <v>-330843775.53514361</v>
      </c>
      <c r="Z470" s="189">
        <f t="shared" si="277"/>
        <v>-333454365.63236237</v>
      </c>
      <c r="AA470" s="189">
        <f t="shared" si="277"/>
        <v>-335897872.07651472</v>
      </c>
      <c r="AB470" s="189">
        <f t="shared" si="277"/>
        <v>-338192212.84054184</v>
      </c>
      <c r="AC470" s="189">
        <f t="shared" si="277"/>
        <v>-340352677.90398717</v>
      </c>
      <c r="AD470" s="189">
        <f t="shared" si="277"/>
        <v>-342392409.5691812</v>
      </c>
      <c r="AE470" s="189">
        <f t="shared" si="277"/>
        <v>-344322779.05472803</v>
      </c>
      <c r="AF470" s="189">
        <f t="shared" si="277"/>
        <v>-346153684.93825114</v>
      </c>
      <c r="AG470" s="189">
        <f t="shared" si="277"/>
        <v>-347893791.99205875</v>
      </c>
      <c r="AH470" s="189">
        <f t="shared" si="277"/>
        <v>-349550724.0433358</v>
      </c>
      <c r="AI470" s="189">
        <f t="shared" si="277"/>
        <v>-351131221.0057317</v>
      </c>
      <c r="AJ470" s="189">
        <f t="shared" si="277"/>
        <v>-352641267.72288597</v>
      </c>
      <c r="AK470" s="189">
        <f t="shared" si="277"/>
        <v>-354086200.43880212</v>
      </c>
      <c r="AL470" s="189">
        <f t="shared" si="277"/>
        <v>-355470795.36450553</v>
      </c>
      <c r="AM470" s="189">
        <f t="shared" si="277"/>
        <v>-356799342.80796325</v>
      </c>
      <c r="AN470" s="189">
        <f t="shared" si="277"/>
        <v>-358075709.57975185</v>
      </c>
      <c r="AO470" s="189">
        <f t="shared" si="277"/>
        <v>-359303391.81371462</v>
      </c>
      <c r="AP470" s="189">
        <f t="shared" si="277"/>
        <v>-360485559.90243328</v>
      </c>
      <c r="AQ470" s="189">
        <f t="shared" si="277"/>
        <v>-361625096.90771866</v>
      </c>
      <c r="AR470" s="189">
        <f t="shared" si="277"/>
        <v>-362724631.54178298</v>
      </c>
      <c r="AS470" s="189">
        <f t="shared" si="277"/>
        <v>-363786566.60717559</v>
      </c>
      <c r="AT470" s="189">
        <f t="shared" si="277"/>
        <v>-364813103.6195581</v>
      </c>
      <c r="AU470" s="189">
        <f t="shared" si="277"/>
        <v>-365806264.206972</v>
      </c>
      <c r="AV470" s="189">
        <f t="shared" si="277"/>
        <v>-366767908.77488005</v>
      </c>
      <c r="AW470" s="189">
        <f t="shared" si="277"/>
        <v>-367699752.84226704</v>
      </c>
      <c r="AX470" s="189">
        <f t="shared" si="277"/>
        <v>-368603381.3861016</v>
      </c>
      <c r="AY470" s="189">
        <f t="shared" si="277"/>
        <v>-369480261.47614384</v>
      </c>
      <c r="AZ470" s="189">
        <f t="shared" si="277"/>
        <v>-370331753.43685794</v>
      </c>
      <c r="BA470" s="189">
        <f t="shared" si="277"/>
        <v>-371159120.73602962</v>
      </c>
      <c r="BB470" s="189">
        <f t="shared" si="277"/>
        <v>-371963538.76901305</v>
      </c>
      <c r="BC470" s="189">
        <f t="shared" si="277"/>
        <v>-372746102.68211424</v>
      </c>
      <c r="BD470" s="189">
        <f t="shared" si="277"/>
        <v>-373507834.3574506</v>
      </c>
      <c r="BE470" s="189">
        <f t="shared" si="277"/>
        <v>-374249688.66394424</v>
      </c>
      <c r="BF470" s="189">
        <f t="shared" si="277"/>
        <v>-374972559.06426907</v>
      </c>
      <c r="BG470" s="189">
        <f t="shared" si="277"/>
        <v>-375677282.65508235</v>
      </c>
      <c r="BH470" s="189">
        <f t="shared" si="277"/>
        <v>-376364644.70731521</v>
      </c>
      <c r="BI470" s="189">
        <f t="shared" si="277"/>
        <v>-377035382.76435471</v>
      </c>
      <c r="BJ470" s="189">
        <f t="shared" si="277"/>
        <v>-377690190.34833682</v>
      </c>
      <c r="BK470" s="189">
        <f t="shared" si="277"/>
        <v>-378329720.3182826</v>
      </c>
      <c r="BL470" s="189">
        <f t="shared" si="277"/>
        <v>-378954587.91825354</v>
      </c>
      <c r="BM470" s="189">
        <f t="shared" si="277"/>
        <v>-379565373.54893792</v>
      </c>
      <c r="BN470" s="1530">
        <f t="shared" si="277"/>
        <v>-380162625.29197693</v>
      </c>
    </row>
    <row r="471" spans="1:66" hidden="1" x14ac:dyDescent="0.15">
      <c r="A471" s="1123"/>
      <c r="C471" s="1529"/>
      <c r="D471" s="274"/>
      <c r="E471" s="1675"/>
      <c r="F471" s="1604">
        <f t="shared" ref="F471:F499" si="278">-$C$153-F344</f>
        <v>6969038315.3983402</v>
      </c>
      <c r="G471" s="189">
        <f t="shared" ref="G471:V500" si="279">G180-G376</f>
        <v>-78940498.793941021</v>
      </c>
      <c r="H471" s="189">
        <f t="shared" si="279"/>
        <v>-140636632.31010097</v>
      </c>
      <c r="I471" s="189">
        <f t="shared" si="279"/>
        <v>-172342342.49126452</v>
      </c>
      <c r="J471" s="189">
        <f t="shared" si="279"/>
        <v>-193078345.79883701</v>
      </c>
      <c r="K471" s="189">
        <f t="shared" si="279"/>
        <v>-208226366.48680204</v>
      </c>
      <c r="L471" s="189">
        <f t="shared" si="279"/>
        <v>-220028199.45282602</v>
      </c>
      <c r="M471" s="189">
        <f t="shared" si="279"/>
        <v>-229620361.01431715</v>
      </c>
      <c r="N471" s="189">
        <f t="shared" si="279"/>
        <v>-237653802.26426262</v>
      </c>
      <c r="O471" s="189">
        <f t="shared" si="279"/>
        <v>-244534013.25990486</v>
      </c>
      <c r="P471" s="189">
        <f t="shared" si="279"/>
        <v>-250529619.84903288</v>
      </c>
      <c r="Q471" s="189">
        <f t="shared" si="279"/>
        <v>-255827177.34910876</v>
      </c>
      <c r="R471" s="189">
        <f t="shared" si="279"/>
        <v>-260561177.87015337</v>
      </c>
      <c r="S471" s="189">
        <f t="shared" si="279"/>
        <v>-264831568.14995855</v>
      </c>
      <c r="T471" s="189">
        <f t="shared" si="279"/>
        <v>-268714515.19742072</v>
      </c>
      <c r="U471" s="189">
        <f t="shared" si="279"/>
        <v>-272269307.80649483</v>
      </c>
      <c r="V471" s="189">
        <f t="shared" si="279"/>
        <v>-275542940.25987434</v>
      </c>
      <c r="W471" s="189">
        <f t="shared" si="277"/>
        <v>-278573249.64906931</v>
      </c>
      <c r="X471" s="189">
        <f t="shared" si="277"/>
        <v>-281391119.6061703</v>
      </c>
      <c r="Y471" s="189">
        <f t="shared" si="277"/>
        <v>-284022063.59208298</v>
      </c>
      <c r="Z471" s="189">
        <f t="shared" si="277"/>
        <v>-286487385.20692909</v>
      </c>
      <c r="AA471" s="189">
        <f t="shared" si="277"/>
        <v>-288805043.59305418</v>
      </c>
      <c r="AB471" s="189">
        <f t="shared" si="277"/>
        <v>-290990309.08199358</v>
      </c>
      <c r="AC471" s="189">
        <f t="shared" si="277"/>
        <v>-293056266.9660244</v>
      </c>
      <c r="AD471" s="189">
        <f t="shared" si="277"/>
        <v>-295014209.52488148</v>
      </c>
      <c r="AE471" s="189">
        <f t="shared" si="277"/>
        <v>-296873944.63259315</v>
      </c>
      <c r="AF471" s="189">
        <f t="shared" si="277"/>
        <v>-298644041.26271594</v>
      </c>
      <c r="AG471" s="189">
        <f t="shared" si="277"/>
        <v>-300332026.68302834</v>
      </c>
      <c r="AH471" s="189">
        <f t="shared" si="277"/>
        <v>-301944546.25305879</v>
      </c>
      <c r="AI471" s="189">
        <f t="shared" si="277"/>
        <v>-303487493.97686625</v>
      </c>
      <c r="AJ471" s="189">
        <f t="shared" si="277"/>
        <v>-304966119.97077167</v>
      </c>
      <c r="AK471" s="189">
        <f t="shared" si="277"/>
        <v>-306385119.5493474</v>
      </c>
      <c r="AL471" s="189">
        <f t="shared" si="277"/>
        <v>-307748707.55614448</v>
      </c>
      <c r="AM471" s="189">
        <f t="shared" si="277"/>
        <v>-309060680.76084292</v>
      </c>
      <c r="AN471" s="189">
        <f t="shared" si="277"/>
        <v>-310324470.53696012</v>
      </c>
      <c r="AO471" s="189">
        <f t="shared" si="277"/>
        <v>-311543187.57130337</v>
      </c>
      <c r="AP471" s="189">
        <f t="shared" si="277"/>
        <v>-312719660.00049591</v>
      </c>
      <c r="AQ471" s="189">
        <f t="shared" si="277"/>
        <v>-313856466.09410655</v>
      </c>
      <c r="AR471" s="189">
        <f t="shared" si="277"/>
        <v>-314955962.38852167</v>
      </c>
      <c r="AS471" s="189">
        <f t="shared" si="277"/>
        <v>-316020308.00624967</v>
      </c>
      <c r="AT471" s="189">
        <f t="shared" si="277"/>
        <v>-317051485.76114094</v>
      </c>
      <c r="AU471" s="189">
        <f t="shared" si="277"/>
        <v>-318051320.54301131</v>
      </c>
      <c r="AV471" s="189">
        <f t="shared" si="277"/>
        <v>-319021495.3893472</v>
      </c>
      <c r="AW471" s="189">
        <f t="shared" si="277"/>
        <v>-319963565.58253968</v>
      </c>
      <c r="AX471" s="189">
        <f t="shared" si="277"/>
        <v>-320878971.05494571</v>
      </c>
      <c r="AY471" s="189">
        <f t="shared" si="277"/>
        <v>-321769047.33828616</v>
      </c>
      <c r="AZ471" s="189">
        <f t="shared" si="277"/>
        <v>-322635035.25637186</v>
      </c>
      <c r="BA471" s="189">
        <f t="shared" si="277"/>
        <v>-323478089.52926064</v>
      </c>
      <c r="BB471" s="189">
        <f t="shared" si="277"/>
        <v>-324299286.43140042</v>
      </c>
      <c r="BC471" s="189">
        <f t="shared" si="277"/>
        <v>-325099630.62509823</v>
      </c>
      <c r="BD471" s="189">
        <f t="shared" si="277"/>
        <v>-325880061.2729553</v>
      </c>
      <c r="BE471" s="189">
        <f t="shared" si="277"/>
        <v>-326641457.51809537</v>
      </c>
      <c r="BF471" s="189">
        <f t="shared" si="277"/>
        <v>-327384643.40855968</v>
      </c>
      <c r="BG471" s="189">
        <f t="shared" si="277"/>
        <v>-328110392.33173907</v>
      </c>
      <c r="BH471" s="189">
        <f t="shared" si="277"/>
        <v>-328819431.01582527</v>
      </c>
      <c r="BI471" s="189">
        <f t="shared" si="277"/>
        <v>-329512443.14771247</v>
      </c>
      <c r="BJ471" s="189">
        <f t="shared" si="277"/>
        <v>-330190072.65035117</v>
      </c>
      <c r="BK471" s="189">
        <f t="shared" si="277"/>
        <v>-330852926.65705943</v>
      </c>
      <c r="BL471" s="189">
        <f t="shared" si="277"/>
        <v>-331501578.21558738</v>
      </c>
      <c r="BM471" s="189">
        <f t="shared" si="277"/>
        <v>-332136568.7506814</v>
      </c>
      <c r="BN471" s="1521">
        <f t="shared" si="277"/>
        <v>-332758410.31040716</v>
      </c>
    </row>
    <row r="472" spans="1:66" hidden="1" x14ac:dyDescent="0.15">
      <c r="A472" s="1123"/>
      <c r="C472" s="1529"/>
      <c r="D472" s="274"/>
      <c r="E472" s="1675"/>
      <c r="F472" s="1604">
        <f t="shared" si="278"/>
        <v>4642279736.5563889</v>
      </c>
      <c r="G472" s="189">
        <f t="shared" si="279"/>
        <v>-78940498.793941021</v>
      </c>
      <c r="H472" s="189">
        <f t="shared" si="277"/>
        <v>-120071254.47138095</v>
      </c>
      <c r="I472" s="189">
        <f t="shared" si="277"/>
        <v>-142197138.81034034</v>
      </c>
      <c r="J472" s="189">
        <f t="shared" si="277"/>
        <v>-157088934.58107698</v>
      </c>
      <c r="K472" s="189">
        <f t="shared" si="277"/>
        <v>-168199700.08718497</v>
      </c>
      <c r="L472" s="189">
        <f t="shared" si="277"/>
        <v>-177002230.48614037</v>
      </c>
      <c r="M472" s="189">
        <f t="shared" si="277"/>
        <v>-184256689.60549808</v>
      </c>
      <c r="N472" s="189">
        <f t="shared" si="277"/>
        <v>-190404846.67980337</v>
      </c>
      <c r="O472" s="189">
        <f t="shared" si="277"/>
        <v>-195725286.26622224</v>
      </c>
      <c r="P472" s="189">
        <f t="shared" si="277"/>
        <v>-200404535.63530058</v>
      </c>
      <c r="Q472" s="189">
        <f t="shared" si="277"/>
        <v>-204573356.18006057</v>
      </c>
      <c r="R472" s="189">
        <f t="shared" si="277"/>
        <v>-208326812.99436045</v>
      </c>
      <c r="S472" s="189">
        <f t="shared" si="277"/>
        <v>-211736093.25247973</v>
      </c>
      <c r="T472" s="189">
        <f t="shared" si="277"/>
        <v>-214855826.20178235</v>
      </c>
      <c r="U472" s="189">
        <f t="shared" si="277"/>
        <v>-217728809.27814168</v>
      </c>
      <c r="V472" s="189">
        <f t="shared" si="277"/>
        <v>-220389167.5686571</v>
      </c>
      <c r="W472" s="189">
        <f t="shared" si="277"/>
        <v>-222864529.41042703</v>
      </c>
      <c r="X472" s="189">
        <f t="shared" si="277"/>
        <v>-225177563.19643408</v>
      </c>
      <c r="Y472" s="189">
        <f t="shared" si="277"/>
        <v>-227347087.32168168</v>
      </c>
      <c r="Z472" s="189">
        <f t="shared" si="277"/>
        <v>-229388887.62860459</v>
      </c>
      <c r="AA472" s="189">
        <f t="shared" si="277"/>
        <v>-231316329.93069273</v>
      </c>
      <c r="AB472" s="189">
        <f t="shared" si="277"/>
        <v>-233140826.11888856</v>
      </c>
      <c r="AC472" s="189">
        <f t="shared" si="277"/>
        <v>-234872193.79601955</v>
      </c>
      <c r="AD472" s="189">
        <f t="shared" si="277"/>
        <v>-236518937.25175852</v>
      </c>
      <c r="AE472" s="189">
        <f t="shared" si="277"/>
        <v>-238088469.48759162</v>
      </c>
      <c r="AF472" s="189">
        <f t="shared" si="277"/>
        <v>-239587289.48406589</v>
      </c>
      <c r="AG472" s="189">
        <f t="shared" si="277"/>
        <v>-241021125.07959932</v>
      </c>
      <c r="AH472" s="189">
        <f t="shared" si="277"/>
        <v>-242395049.13843817</v>
      </c>
      <c r="AI472" s="189">
        <f t="shared" si="277"/>
        <v>-243713574.76223856</v>
      </c>
      <c r="AJ472" s="189">
        <f t="shared" si="277"/>
        <v>-244980733.90716165</v>
      </c>
      <c r="AK472" s="189">
        <f t="shared" si="277"/>
        <v>-246200142.74737376</v>
      </c>
      <c r="AL472" s="189">
        <f t="shared" si="277"/>
        <v>-247375056.36862546</v>
      </c>
      <c r="AM472" s="189">
        <f t="shared" si="277"/>
        <v>-248508414.80799931</v>
      </c>
      <c r="AN472" s="189">
        <f t="shared" si="277"/>
        <v>-249602882.02621847</v>
      </c>
      <c r="AO472" s="189">
        <f t="shared" si="277"/>
        <v>-250660879.07059187</v>
      </c>
      <c r="AP472" s="189">
        <f t="shared" si="277"/>
        <v>-251684612.4336248</v>
      </c>
      <c r="AQ472" s="189">
        <f t="shared" si="277"/>
        <v>-252676098.41570592</v>
      </c>
      <c r="AR472" s="189">
        <f t="shared" si="277"/>
        <v>-253637184.14634758</v>
      </c>
      <c r="AS472" s="189">
        <f t="shared" si="277"/>
        <v>-254569565.79706186</v>
      </c>
      <c r="AT472" s="189">
        <f t="shared" si="277"/>
        <v>-255474804.42257828</v>
      </c>
      <c r="AU472" s="189">
        <f t="shared" si="277"/>
        <v>-256354339.79010814</v>
      </c>
      <c r="AV472" s="189">
        <f t="shared" si="277"/>
        <v>-257209502.4944576</v>
      </c>
      <c r="AW472" s="189">
        <f t="shared" si="277"/>
        <v>-258041524.60674864</v>
      </c>
      <c r="AX472" s="189">
        <f t="shared" si="277"/>
        <v>-258851549.06383383</v>
      </c>
      <c r="AY472" s="189">
        <f t="shared" si="277"/>
        <v>-259640637.97224683</v>
      </c>
      <c r="AZ472" s="189">
        <f t="shared" si="277"/>
        <v>-260409779.9732517</v>
      </c>
      <c r="BA472" s="189">
        <f t="shared" si="277"/>
        <v>-261159896.79303175</v>
      </c>
      <c r="BB472" s="189">
        <f t="shared" si="277"/>
        <v>-261891849.08341676</v>
      </c>
      <c r="BC472" s="189">
        <f t="shared" si="277"/>
        <v>-262606441.64301646</v>
      </c>
      <c r="BD472" s="189">
        <f t="shared" si="277"/>
        <v>-263304428.09566653</v>
      </c>
      <c r="BE472" s="189">
        <f t="shared" si="277"/>
        <v>-263986515.09221154</v>
      </c>
      <c r="BF472" s="189">
        <f t="shared" si="277"/>
        <v>-264653366.09249341</v>
      </c>
      <c r="BG472" s="189">
        <f t="shared" si="277"/>
        <v>-265305604.77667552</v>
      </c>
      <c r="BH472" s="189">
        <f t="shared" si="277"/>
        <v>-265943818.12847346</v>
      </c>
      <c r="BI472" s="189">
        <f t="shared" si="277"/>
        <v>-266568559.22728199</v>
      </c>
      <c r="BJ472" s="189">
        <f t="shared" si="277"/>
        <v>-267180349.78142852</v>
      </c>
      <c r="BK472" s="189">
        <f t="shared" si="277"/>
        <v>-267779682.43070704</v>
      </c>
      <c r="BL472" s="189">
        <f t="shared" si="277"/>
        <v>-268367022.84284878</v>
      </c>
      <c r="BM472" s="189">
        <f t="shared" si="277"/>
        <v>-268942811.6255753</v>
      </c>
      <c r="BN472" s="1521">
        <f t="shared" si="277"/>
        <v>-269507466.07327962</v>
      </c>
    </row>
    <row r="473" spans="1:66" hidden="1" x14ac:dyDescent="0.15">
      <c r="A473" s="1123"/>
      <c r="C473" s="1529"/>
      <c r="D473" s="274"/>
      <c r="E473" s="1675"/>
      <c r="F473" s="1604"/>
      <c r="G473" s="189"/>
      <c r="H473" s="189"/>
      <c r="I473" s="189"/>
      <c r="J473" s="189"/>
      <c r="K473" s="189"/>
      <c r="L473" s="189"/>
      <c r="M473" s="189"/>
      <c r="N473" s="189"/>
      <c r="O473" s="189"/>
      <c r="P473" s="189"/>
      <c r="Q473" s="189"/>
      <c r="R473" s="189"/>
      <c r="S473" s="189"/>
      <c r="T473" s="189"/>
      <c r="U473" s="189"/>
      <c r="V473" s="189"/>
      <c r="W473" s="189"/>
      <c r="X473" s="189"/>
      <c r="Y473" s="189"/>
      <c r="Z473" s="189"/>
      <c r="AA473" s="189"/>
      <c r="AB473" s="189"/>
      <c r="AC473" s="189"/>
      <c r="AD473" s="189"/>
      <c r="AE473" s="189"/>
      <c r="AF473" s="189"/>
      <c r="AG473" s="189"/>
      <c r="AH473" s="189"/>
      <c r="AI473" s="189"/>
      <c r="AJ473" s="189"/>
      <c r="AK473" s="189"/>
      <c r="AL473" s="189"/>
      <c r="AM473" s="189"/>
      <c r="AN473" s="189"/>
      <c r="AO473" s="189"/>
      <c r="AP473" s="189"/>
      <c r="AQ473" s="189"/>
      <c r="AR473" s="189"/>
      <c r="AS473" s="189"/>
      <c r="AT473" s="189"/>
      <c r="AU473" s="189"/>
      <c r="AV473" s="189"/>
      <c r="AW473" s="189"/>
      <c r="AX473" s="189"/>
      <c r="AY473" s="189"/>
      <c r="AZ473" s="189"/>
      <c r="BA473" s="189"/>
      <c r="BB473" s="189"/>
      <c r="BC473" s="189"/>
      <c r="BD473" s="189"/>
      <c r="BE473" s="189"/>
      <c r="BF473" s="189"/>
      <c r="BG473" s="189"/>
      <c r="BH473" s="189"/>
      <c r="BI473" s="189"/>
      <c r="BJ473" s="189"/>
      <c r="BK473" s="189"/>
      <c r="BL473" s="189"/>
      <c r="BM473" s="189"/>
      <c r="BN473" s="1521"/>
    </row>
    <row r="474" spans="1:66" hidden="1" x14ac:dyDescent="0.15">
      <c r="A474" s="1123"/>
      <c r="C474" s="1529"/>
      <c r="D474" s="274"/>
      <c r="E474" s="1675"/>
      <c r="F474" s="1604">
        <f t="shared" si="278"/>
        <v>-9843384199.1473961</v>
      </c>
      <c r="G474" s="189">
        <f t="shared" si="279"/>
        <v>796462750.38365865</v>
      </c>
      <c r="H474" s="189">
        <f t="shared" si="277"/>
        <v>539120589.19325876</v>
      </c>
      <c r="I474" s="189">
        <f t="shared" si="277"/>
        <v>413156365.69574344</v>
      </c>
      <c r="J474" s="189">
        <f t="shared" si="277"/>
        <v>333246860.24093902</v>
      </c>
      <c r="K474" s="189">
        <f t="shared" si="277"/>
        <v>276164950.88676822</v>
      </c>
      <c r="L474" s="189">
        <f t="shared" si="277"/>
        <v>232475481.44292665</v>
      </c>
      <c r="M474" s="189">
        <f t="shared" si="277"/>
        <v>197485391.47484112</v>
      </c>
      <c r="N474" s="189">
        <f t="shared" si="277"/>
        <v>168547877.07908314</v>
      </c>
      <c r="O474" s="189">
        <f t="shared" si="277"/>
        <v>144035533.70769501</v>
      </c>
      <c r="P474" s="189">
        <f t="shared" si="277"/>
        <v>122882349.59574637</v>
      </c>
      <c r="Q474" s="189">
        <f t="shared" si="277"/>
        <v>104355340.12525859</v>
      </c>
      <c r="R474" s="189">
        <f t="shared" si="277"/>
        <v>87930774.040673107</v>
      </c>
      <c r="S474" s="189">
        <f t="shared" si="277"/>
        <v>73222578.245847464</v>
      </c>
      <c r="T474" s="189">
        <f t="shared" si="277"/>
        <v>59938702.066204846</v>
      </c>
      <c r="U474" s="189">
        <f t="shared" si="277"/>
        <v>47853354.121439695</v>
      </c>
      <c r="V474" s="189">
        <f t="shared" si="277"/>
        <v>36788690.549598396</v>
      </c>
      <c r="W474" s="189">
        <f t="shared" si="277"/>
        <v>26602361.566182047</v>
      </c>
      <c r="X474" s="189">
        <f t="shared" si="277"/>
        <v>17178815.852487803</v>
      </c>
      <c r="Y474" s="189">
        <f t="shared" si="277"/>
        <v>8423087.8510198593</v>
      </c>
      <c r="Z474" s="189">
        <f t="shared" si="277"/>
        <v>256268.56292891502</v>
      </c>
      <c r="AA474" s="189">
        <f t="shared" si="277"/>
        <v>-7387855.8746599257</v>
      </c>
      <c r="AB474" s="189">
        <f t="shared" si="277"/>
        <v>-14565339.013461262</v>
      </c>
      <c r="AC474" s="189">
        <f t="shared" si="277"/>
        <v>-21324013.142421246</v>
      </c>
      <c r="AD474" s="189">
        <f t="shared" si="277"/>
        <v>-27704991.881129831</v>
      </c>
      <c r="AE474" s="189">
        <f t="shared" si="277"/>
        <v>-33743848.293134838</v>
      </c>
      <c r="AF474" s="189">
        <f t="shared" si="277"/>
        <v>-39471548.516990364</v>
      </c>
      <c r="AG474" s="189">
        <f t="shared" si="277"/>
        <v>-44915198.925960809</v>
      </c>
      <c r="AH474" s="189">
        <f t="shared" si="277"/>
        <v>-50098649.460704386</v>
      </c>
      <c r="AI474" s="189">
        <f t="shared" si="277"/>
        <v>-55042984.87782532</v>
      </c>
      <c r="AJ474" s="189">
        <f t="shared" si="277"/>
        <v>-59766927.816516399</v>
      </c>
      <c r="AK474" s="189">
        <f t="shared" si="277"/>
        <v>-64287171.874329001</v>
      </c>
      <c r="AL474" s="189">
        <f t="shared" si="277"/>
        <v>-68618658.673989445</v>
      </c>
      <c r="AM474" s="189">
        <f t="shared" si="277"/>
        <v>-72774809.767159373</v>
      </c>
      <c r="AN474" s="189">
        <f t="shared" si="277"/>
        <v>-76767721.860722601</v>
      </c>
      <c r="AO474" s="189">
        <f t="shared" si="277"/>
        <v>-80608332.05787912</v>
      </c>
      <c r="AP474" s="189">
        <f t="shared" ref="H474:BN478" si="280">AP183-AP379</f>
        <v>-84306558.431677878</v>
      </c>
      <c r="AQ474" s="189">
        <f t="shared" si="280"/>
        <v>-87871420.186180294</v>
      </c>
      <c r="AR474" s="189">
        <f t="shared" si="280"/>
        <v>-91311140.832852244</v>
      </c>
      <c r="AS474" s="189">
        <f t="shared" si="280"/>
        <v>-94633237.160417199</v>
      </c>
      <c r="AT474" s="189">
        <f t="shared" si="280"/>
        <v>-97844596.263325065</v>
      </c>
      <c r="AU474" s="189">
        <f t="shared" si="280"/>
        <v>-100951542.48598373</v>
      </c>
      <c r="AV474" s="189">
        <f t="shared" si="280"/>
        <v>-103959895.81339628</v>
      </c>
      <c r="AW474" s="189">
        <f t="shared" si="280"/>
        <v>-106875022.97607756</v>
      </c>
      <c r="AX474" s="189">
        <f t="shared" si="280"/>
        <v>-109701882.32443723</v>
      </c>
      <c r="AY474" s="189">
        <f t="shared" si="280"/>
        <v>-112445063.35478297</v>
      </c>
      <c r="AZ474" s="189">
        <f t="shared" si="280"/>
        <v>-115108821.62760529</v>
      </c>
      <c r="BA474" s="189">
        <f t="shared" si="280"/>
        <v>-117697109.70255408</v>
      </c>
      <c r="BB474" s="189">
        <f t="shared" si="280"/>
        <v>-120213604.618572</v>
      </c>
      <c r="BC474" s="189">
        <f t="shared" si="280"/>
        <v>-122661732.36811319</v>
      </c>
      <c r="BD474" s="189">
        <f t="shared" si="280"/>
        <v>-125044689.74817601</v>
      </c>
      <c r="BE474" s="189">
        <f t="shared" si="280"/>
        <v>-127365463.91554904</v>
      </c>
      <c r="BF474" s="189">
        <f t="shared" si="280"/>
        <v>-129626849.9272604</v>
      </c>
      <c r="BG474" s="189">
        <f t="shared" si="280"/>
        <v>-131831466.50814676</v>
      </c>
      <c r="BH474" s="189">
        <f t="shared" si="280"/>
        <v>-133981770.25443673</v>
      </c>
      <c r="BI474" s="189">
        <f t="shared" si="280"/>
        <v>-136080068.45426625</v>
      </c>
      <c r="BJ474" s="189">
        <f t="shared" si="280"/>
        <v>-138128530.68223172</v>
      </c>
      <c r="BK474" s="189">
        <f t="shared" si="280"/>
        <v>-140129199.30478936</v>
      </c>
      <c r="BL474" s="189">
        <f t="shared" si="280"/>
        <v>-142083999.01592845</v>
      </c>
      <c r="BM474" s="189">
        <f t="shared" si="280"/>
        <v>-143994745.50764138</v>
      </c>
      <c r="BN474" s="1521">
        <f t="shared" si="280"/>
        <v>-145863153.36688137</v>
      </c>
    </row>
    <row r="475" spans="1:66" hidden="1" x14ac:dyDescent="0.15">
      <c r="A475" s="1123"/>
      <c r="C475" s="1529"/>
      <c r="D475" s="274"/>
      <c r="E475" s="1675"/>
      <c r="F475" s="1604">
        <f t="shared" si="278"/>
        <v>-15901178298.737135</v>
      </c>
      <c r="G475" s="189">
        <f t="shared" si="279"/>
        <v>796462750.38365865</v>
      </c>
      <c r="H475" s="189">
        <f t="shared" si="280"/>
        <v>603456129.49085879</v>
      </c>
      <c r="I475" s="189">
        <f t="shared" si="280"/>
        <v>504269816.89203155</v>
      </c>
      <c r="J475" s="189">
        <f t="shared" si="280"/>
        <v>439400501.73197877</v>
      </c>
      <c r="K475" s="189">
        <f t="shared" si="280"/>
        <v>392012308.67069793</v>
      </c>
      <c r="L475" s="189">
        <f t="shared" si="280"/>
        <v>355092136.02297568</v>
      </c>
      <c r="M475" s="189">
        <f t="shared" si="280"/>
        <v>325084571.7798084</v>
      </c>
      <c r="N475" s="189">
        <f t="shared" si="280"/>
        <v>299953218.1369307</v>
      </c>
      <c r="O475" s="189">
        <f t="shared" si="280"/>
        <v>278429563.41794324</v>
      </c>
      <c r="P475" s="189">
        <f t="shared" si="280"/>
        <v>259673254.03484207</v>
      </c>
      <c r="Q475" s="189">
        <f t="shared" si="280"/>
        <v>243100681.10679728</v>
      </c>
      <c r="R475" s="189">
        <f t="shared" si="280"/>
        <v>228291107.28427798</v>
      </c>
      <c r="S475" s="189">
        <f t="shared" si="280"/>
        <v>214931864.96510148</v>
      </c>
      <c r="T475" s="189">
        <f t="shared" si="280"/>
        <v>202784677.67758602</v>
      </c>
      <c r="U475" s="189">
        <f t="shared" si="280"/>
        <v>191664069.78288907</v>
      </c>
      <c r="V475" s="189">
        <f t="shared" si="280"/>
        <v>181423027.08113998</v>
      </c>
      <c r="W475" s="189">
        <f t="shared" si="280"/>
        <v>171943182.20050341</v>
      </c>
      <c r="X475" s="189">
        <f t="shared" si="280"/>
        <v>163127920.57000059</v>
      </c>
      <c r="Y475" s="189">
        <f t="shared" si="280"/>
        <v>154897427.3520382</v>
      </c>
      <c r="Z475" s="189">
        <f t="shared" si="280"/>
        <v>147185057.59436458</v>
      </c>
      <c r="AA475" s="189">
        <f t="shared" si="280"/>
        <v>139934628.95327806</v>
      </c>
      <c r="AB475" s="189">
        <f t="shared" si="280"/>
        <v>133098370.6055266</v>
      </c>
      <c r="AC475" s="189">
        <f t="shared" si="280"/>
        <v>126635347.27847829</v>
      </c>
      <c r="AD475" s="189">
        <f t="shared" si="280"/>
        <v>120510232.85638514</v>
      </c>
      <c r="AE475" s="189">
        <f t="shared" si="280"/>
        <v>114692344.95258141</v>
      </c>
      <c r="AF475" s="189">
        <f t="shared" si="280"/>
        <v>109154876.88508496</v>
      </c>
      <c r="AG475" s="189">
        <f t="shared" si="280"/>
        <v>103874280.7841076</v>
      </c>
      <c r="AH475" s="189">
        <f t="shared" si="280"/>
        <v>98829767.690696955</v>
      </c>
      <c r="AI475" s="189">
        <f t="shared" si="280"/>
        <v>94002899.142957062</v>
      </c>
      <c r="AJ475" s="189">
        <f t="shared" si="280"/>
        <v>89377250.980204582</v>
      </c>
      <c r="AK475" s="189">
        <f t="shared" si="280"/>
        <v>84938134.651505083</v>
      </c>
      <c r="AL475" s="189">
        <f t="shared" si="280"/>
        <v>80672364.683717817</v>
      </c>
      <c r="AM475" s="189">
        <f t="shared" si="280"/>
        <v>76568063.481853634</v>
      </c>
      <c r="AN475" s="189">
        <f t="shared" si="280"/>
        <v>72614496.535176754</v>
      </c>
      <c r="AO475" s="189">
        <f t="shared" si="280"/>
        <v>68801932.550733954</v>
      </c>
      <c r="AP475" s="189">
        <f t="shared" si="280"/>
        <v>65121524.149249315</v>
      </c>
      <c r="AQ475" s="189">
        <f t="shared" si="280"/>
        <v>61565205.62110883</v>
      </c>
      <c r="AR475" s="189">
        <f t="shared" si="280"/>
        <v>58125604.913981438</v>
      </c>
      <c r="AS475" s="189">
        <f t="shared" si="280"/>
        <v>54795967.553709269</v>
      </c>
      <c r="AT475" s="189">
        <f t="shared" si="280"/>
        <v>51570090.619958699</v>
      </c>
      <c r="AU475" s="189">
        <f t="shared" si="280"/>
        <v>48442265.232823908</v>
      </c>
      <c r="AV475" s="189">
        <f t="shared" si="280"/>
        <v>45407226.275035143</v>
      </c>
      <c r="AW475" s="189">
        <f t="shared" si="280"/>
        <v>42460108.290984094</v>
      </c>
      <c r="AX475" s="189">
        <f t="shared" si="280"/>
        <v>39596406.679446399</v>
      </c>
      <c r="AY475" s="189">
        <f t="shared" si="280"/>
        <v>36811943.440119326</v>
      </c>
      <c r="AZ475" s="189">
        <f t="shared" si="280"/>
        <v>34102836.85145539</v>
      </c>
      <c r="BA475" s="189">
        <f t="shared" si="280"/>
        <v>31465474.553915739</v>
      </c>
      <c r="BB475" s="189">
        <f t="shared" si="280"/>
        <v>28896489.592676252</v>
      </c>
      <c r="BC475" s="189">
        <f t="shared" si="280"/>
        <v>26392739.040199131</v>
      </c>
      <c r="BD475" s="189">
        <f t="shared" si="280"/>
        <v>23951284.874443054</v>
      </c>
      <c r="BE475" s="189">
        <f t="shared" si="280"/>
        <v>21569376.834833622</v>
      </c>
      <c r="BF475" s="189">
        <f t="shared" si="280"/>
        <v>19244437.017071009</v>
      </c>
      <c r="BG475" s="189">
        <f t="shared" si="280"/>
        <v>16974046.000707775</v>
      </c>
      <c r="BH475" s="189">
        <f t="shared" si="280"/>
        <v>14755930.331240267</v>
      </c>
      <c r="BI475" s="189">
        <f t="shared" si="280"/>
        <v>12587951.202074528</v>
      </c>
      <c r="BJ475" s="189">
        <f t="shared" si="280"/>
        <v>10468094.201841205</v>
      </c>
      <c r="BK475" s="189">
        <f t="shared" si="280"/>
        <v>8394460.009732157</v>
      </c>
      <c r="BL475" s="189">
        <f t="shared" si="280"/>
        <v>6365255.9362623692</v>
      </c>
      <c r="BM475" s="189">
        <f t="shared" si="280"/>
        <v>4378788.2195245326</v>
      </c>
      <c r="BN475" s="1521">
        <f t="shared" si="280"/>
        <v>2433454.9979226589</v>
      </c>
    </row>
    <row r="476" spans="1:66" hidden="1" x14ac:dyDescent="0.15">
      <c r="A476" s="1123"/>
      <c r="C476" s="1529"/>
      <c r="D476" s="274"/>
      <c r="E476" s="1675"/>
      <c r="F476" s="1604">
        <f t="shared" si="278"/>
        <v>-23180075457.146442</v>
      </c>
      <c r="G476" s="189">
        <f t="shared" si="279"/>
        <v>796462750.38365865</v>
      </c>
      <c r="H476" s="189">
        <f t="shared" si="280"/>
        <v>667791669.78845882</v>
      </c>
      <c r="I476" s="189">
        <f t="shared" si="280"/>
        <v>598574331.08101916</v>
      </c>
      <c r="J476" s="189">
        <f t="shared" si="280"/>
        <v>551987697.25277901</v>
      </c>
      <c r="K476" s="189">
        <f t="shared" si="280"/>
        <v>517229420.13474059</v>
      </c>
      <c r="L476" s="189">
        <f t="shared" si="280"/>
        <v>489692092.41608322</v>
      </c>
      <c r="M476" s="189">
        <f t="shared" si="280"/>
        <v>466997661.48119426</v>
      </c>
      <c r="N476" s="189">
        <f t="shared" si="280"/>
        <v>447764121.970667</v>
      </c>
      <c r="O476" s="189">
        <f t="shared" si="280"/>
        <v>431119966.04523885</v>
      </c>
      <c r="P476" s="189">
        <f t="shared" si="280"/>
        <v>416481672.5644325</v>
      </c>
      <c r="Q476" s="189">
        <f t="shared" si="280"/>
        <v>403440175.13831162</v>
      </c>
      <c r="R476" s="189">
        <f t="shared" si="280"/>
        <v>391698077.61764085</v>
      </c>
      <c r="S476" s="189">
        <f t="shared" si="280"/>
        <v>381032682.15774882</v>
      </c>
      <c r="T476" s="189">
        <f t="shared" si="280"/>
        <v>371273089.77624094</v>
      </c>
      <c r="U476" s="189">
        <f t="shared" si="280"/>
        <v>362285415.44645345</v>
      </c>
      <c r="V476" s="189">
        <f t="shared" si="280"/>
        <v>353962904.21676624</v>
      </c>
      <c r="W476" s="189">
        <f t="shared" si="280"/>
        <v>346219125.1930474</v>
      </c>
      <c r="X476" s="189">
        <f t="shared" si="280"/>
        <v>338983163.88388097</v>
      </c>
      <c r="Y476" s="189">
        <f t="shared" si="280"/>
        <v>332196149.90917599</v>
      </c>
      <c r="Z476" s="189">
        <f t="shared" si="280"/>
        <v>325808699.75115502</v>
      </c>
      <c r="AA476" s="189">
        <f t="shared" si="280"/>
        <v>319779000.57082593</v>
      </c>
      <c r="AB476" s="189">
        <f t="shared" si="280"/>
        <v>314071352.06764638</v>
      </c>
      <c r="AC476" s="189">
        <f t="shared" si="280"/>
        <v>308655041.41993737</v>
      </c>
      <c r="AD476" s="189">
        <f t="shared" si="280"/>
        <v>303503464.29904258</v>
      </c>
      <c r="AE476" s="189">
        <f t="shared" si="280"/>
        <v>298593430.29924381</v>
      </c>
      <c r="AF476" s="189">
        <f t="shared" si="280"/>
        <v>293904608.38513982</v>
      </c>
      <c r="AG476" s="189">
        <f t="shared" si="280"/>
        <v>289419079.91782928</v>
      </c>
      <c r="AH476" s="189">
        <f t="shared" si="280"/>
        <v>285120975.24178278</v>
      </c>
      <c r="AI476" s="189">
        <f t="shared" si="280"/>
        <v>280996175.83042848</v>
      </c>
      <c r="AJ476" s="189">
        <f t="shared" si="280"/>
        <v>277032068.34497416</v>
      </c>
      <c r="AK476" s="189">
        <f t="shared" si="280"/>
        <v>273217340.15500569</v>
      </c>
      <c r="AL476" s="189">
        <f t="shared" si="280"/>
        <v>269541808.23825562</v>
      </c>
      <c r="AM476" s="189">
        <f t="shared" si="280"/>
        <v>265996275.15251374</v>
      </c>
      <c r="AN476" s="189">
        <f t="shared" si="280"/>
        <v>262572407.11690861</v>
      </c>
      <c r="AO476" s="189">
        <f t="shared" si="280"/>
        <v>259262630.26686341</v>
      </c>
      <c r="AP476" s="189">
        <f t="shared" si="280"/>
        <v>256060041.93865877</v>
      </c>
      <c r="AQ476" s="189">
        <f t="shared" si="280"/>
        <v>252958334.4546082</v>
      </c>
      <c r="AR476" s="189">
        <f t="shared" si="280"/>
        <v>249951729.36142439</v>
      </c>
      <c r="AS476" s="189">
        <f t="shared" si="280"/>
        <v>247034920.45410961</v>
      </c>
      <c r="AT476" s="189">
        <f t="shared" si="280"/>
        <v>244203024.21920544</v>
      </c>
      <c r="AU476" s="189">
        <f t="shared" si="280"/>
        <v>241451536.57211977</v>
      </c>
      <c r="AV476" s="189">
        <f t="shared" si="280"/>
        <v>238776294.95690912</v>
      </c>
      <c r="AW476" s="189">
        <f t="shared" si="280"/>
        <v>236173445.03343159</v>
      </c>
      <c r="AX476" s="189">
        <f t="shared" si="280"/>
        <v>233639411.30404764</v>
      </c>
      <c r="AY476" s="189">
        <f t="shared" si="280"/>
        <v>231170871.13601756</v>
      </c>
      <c r="AZ476" s="189">
        <f t="shared" si="280"/>
        <v>228764731.72110945</v>
      </c>
      <c r="BA476" s="189">
        <f t="shared" si="280"/>
        <v>226418109.58436447</v>
      </c>
      <c r="BB476" s="189">
        <f t="shared" si="280"/>
        <v>224128312.31230432</v>
      </c>
      <c r="BC476" s="189">
        <f t="shared" si="280"/>
        <v>221892822.21943897</v>
      </c>
      <c r="BD476" s="189">
        <f t="shared" si="280"/>
        <v>219709281.71248549</v>
      </c>
      <c r="BE476" s="189">
        <f t="shared" si="280"/>
        <v>217575480.1457538</v>
      </c>
      <c r="BF476" s="189">
        <f t="shared" si="280"/>
        <v>215489341.98979181</v>
      </c>
      <c r="BG476" s="189">
        <f t="shared" si="280"/>
        <v>213448916.1595962</v>
      </c>
      <c r="BH476" s="189">
        <f t="shared" si="280"/>
        <v>211452366.36921239</v>
      </c>
      <c r="BI476" s="189">
        <f t="shared" si="280"/>
        <v>209497962.39700407</v>
      </c>
      <c r="BJ476" s="189">
        <f t="shared" si="280"/>
        <v>207584072.16077018</v>
      </c>
      <c r="BK476" s="189">
        <f t="shared" si="280"/>
        <v>205709154.51463151</v>
      </c>
      <c r="BL476" s="189">
        <f t="shared" si="280"/>
        <v>203871752.69055176</v>
      </c>
      <c r="BM476" s="189">
        <f t="shared" si="280"/>
        <v>202070488.31678176</v>
      </c>
      <c r="BN476" s="1521">
        <f t="shared" si="280"/>
        <v>200304055.95364255</v>
      </c>
    </row>
    <row r="477" spans="1:66" hidden="1" x14ac:dyDescent="0.15">
      <c r="A477" s="1123"/>
      <c r="C477" s="1529"/>
      <c r="D477" s="274"/>
      <c r="E477" s="1675"/>
      <c r="F477" s="1604"/>
      <c r="G477" s="189"/>
      <c r="H477" s="189"/>
      <c r="I477" s="189"/>
      <c r="J477" s="189"/>
      <c r="K477" s="189"/>
      <c r="L477" s="189"/>
      <c r="M477" s="189"/>
      <c r="N477" s="189"/>
      <c r="O477" s="189"/>
      <c r="P477" s="189"/>
      <c r="Q477" s="189"/>
      <c r="R477" s="189"/>
      <c r="S477" s="189"/>
      <c r="T477" s="189"/>
      <c r="U477" s="189"/>
      <c r="V477" s="189"/>
      <c r="W477" s="189"/>
      <c r="X477" s="189"/>
      <c r="Y477" s="189"/>
      <c r="Z477" s="189"/>
      <c r="AA477" s="189"/>
      <c r="AB477" s="189"/>
      <c r="AC477" s="189"/>
      <c r="AD477" s="189"/>
      <c r="AE477" s="189"/>
      <c r="AF477" s="189"/>
      <c r="AG477" s="189"/>
      <c r="AH477" s="189"/>
      <c r="AI477" s="189"/>
      <c r="AJ477" s="189"/>
      <c r="AK477" s="189"/>
      <c r="AL477" s="189"/>
      <c r="AM477" s="189"/>
      <c r="AN477" s="189"/>
      <c r="AO477" s="189"/>
      <c r="AP477" s="189"/>
      <c r="AQ477" s="189"/>
      <c r="AR477" s="189"/>
      <c r="AS477" s="189"/>
      <c r="AT477" s="189"/>
      <c r="AU477" s="189"/>
      <c r="AV477" s="189"/>
      <c r="AW477" s="189"/>
      <c r="AX477" s="189"/>
      <c r="AY477" s="189"/>
      <c r="AZ477" s="189"/>
      <c r="BA477" s="189"/>
      <c r="BB477" s="189"/>
      <c r="BC477" s="189"/>
      <c r="BD477" s="189"/>
      <c r="BE477" s="189"/>
      <c r="BF477" s="189"/>
      <c r="BG477" s="189"/>
      <c r="BH477" s="189"/>
      <c r="BI477" s="189"/>
      <c r="BJ477" s="189"/>
      <c r="BK477" s="189"/>
      <c r="BL477" s="189"/>
      <c r="BM477" s="189"/>
      <c r="BN477" s="1521"/>
    </row>
    <row r="478" spans="1:66" hidden="1" x14ac:dyDescent="0.15">
      <c r="A478" s="1123"/>
      <c r="C478" s="1529"/>
      <c r="D478" s="274"/>
      <c r="E478" s="1675"/>
      <c r="F478" s="1604">
        <f t="shared" si="278"/>
        <v>11525687493.280115</v>
      </c>
      <c r="G478" s="189">
        <f t="shared" si="279"/>
        <v>-135213046.79394102</v>
      </c>
      <c r="H478" s="189">
        <f t="shared" si="280"/>
        <v>-217474558.14882094</v>
      </c>
      <c r="I478" s="189">
        <f t="shared" si="280"/>
        <v>-257740044.97623193</v>
      </c>
      <c r="J478" s="189">
        <f t="shared" si="280"/>
        <v>-283283767.23272491</v>
      </c>
      <c r="K478" s="189">
        <f t="shared" si="280"/>
        <v>-301530463.04337442</v>
      </c>
      <c r="L478" s="189">
        <f t="shared" si="280"/>
        <v>-315496156.69465375</v>
      </c>
      <c r="M478" s="189">
        <f t="shared" si="280"/>
        <v>-326681023.06052029</v>
      </c>
      <c r="N478" s="189">
        <f t="shared" si="280"/>
        <v>-335931134.49984813</v>
      </c>
      <c r="O478" s="189">
        <f t="shared" si="280"/>
        <v>-343766704.09036028</v>
      </c>
      <c r="P478" s="189">
        <f t="shared" si="280"/>
        <v>-350528491.14836776</v>
      </c>
      <c r="Q478" s="189">
        <f t="shared" si="280"/>
        <v>-356450800.15859199</v>
      </c>
      <c r="R478" s="189">
        <f t="shared" si="280"/>
        <v>-361701046.06939113</v>
      </c>
      <c r="S478" s="189">
        <f t="shared" si="280"/>
        <v>-366402640.28072858</v>
      </c>
      <c r="T478" s="189">
        <f t="shared" si="280"/>
        <v>-370648939.16208446</v>
      </c>
      <c r="U478" s="189">
        <f t="shared" si="280"/>
        <v>-374512118.76152217</v>
      </c>
      <c r="V478" s="189">
        <f t="shared" si="280"/>
        <v>-378049028.31354666</v>
      </c>
      <c r="W478" s="189">
        <f t="shared" si="280"/>
        <v>-381305171.08260453</v>
      </c>
      <c r="X478" s="189">
        <f t="shared" si="280"/>
        <v>-384317483.98595631</v>
      </c>
      <c r="Y478" s="189">
        <f t="shared" si="280"/>
        <v>-387116323.53514349</v>
      </c>
      <c r="Z478" s="189">
        <f t="shared" si="280"/>
        <v>-389726913.63236237</v>
      </c>
      <c r="AA478" s="189">
        <f t="shared" si="280"/>
        <v>-392170420.07651472</v>
      </c>
      <c r="AB478" s="189">
        <f t="shared" si="280"/>
        <v>-394464760.84054184</v>
      </c>
      <c r="AC478" s="189">
        <f t="shared" si="280"/>
        <v>-396625225.90398717</v>
      </c>
      <c r="AD478" s="189">
        <f t="shared" si="280"/>
        <v>-398664957.56918108</v>
      </c>
      <c r="AE478" s="189">
        <f t="shared" si="280"/>
        <v>-400595327.05472803</v>
      </c>
      <c r="AF478" s="189">
        <f t="shared" si="280"/>
        <v>-402426232.93825114</v>
      </c>
      <c r="AG478" s="189">
        <f t="shared" si="280"/>
        <v>-404166339.99205875</v>
      </c>
      <c r="AH478" s="189">
        <f t="shared" si="280"/>
        <v>-405823272.0433358</v>
      </c>
      <c r="AI478" s="189">
        <f t="shared" si="280"/>
        <v>-407403769.0057317</v>
      </c>
      <c r="AJ478" s="189">
        <f t="shared" si="280"/>
        <v>-408913815.72288597</v>
      </c>
      <c r="AK478" s="189">
        <f t="shared" si="280"/>
        <v>-410358748.43880212</v>
      </c>
      <c r="AL478" s="189">
        <f t="shared" si="280"/>
        <v>-411743343.36450553</v>
      </c>
      <c r="AM478" s="189">
        <f t="shared" si="280"/>
        <v>-413071890.80796325</v>
      </c>
      <c r="AN478" s="189">
        <f t="shared" si="280"/>
        <v>-414348257.57975185</v>
      </c>
      <c r="AO478" s="189">
        <f t="shared" si="280"/>
        <v>-415575939.81371462</v>
      </c>
      <c r="AP478" s="189">
        <f t="shared" si="280"/>
        <v>-416758107.90243328</v>
      </c>
      <c r="AQ478" s="189">
        <f t="shared" si="280"/>
        <v>-417897644.90771866</v>
      </c>
      <c r="AR478" s="189">
        <f t="shared" si="280"/>
        <v>-418997179.54178298</v>
      </c>
      <c r="AS478" s="189">
        <f t="shared" si="280"/>
        <v>-420059114.60717559</v>
      </c>
      <c r="AT478" s="189">
        <f t="shared" si="280"/>
        <v>-421085651.6195581</v>
      </c>
      <c r="AU478" s="189">
        <f t="shared" si="280"/>
        <v>-422078812.206972</v>
      </c>
      <c r="AV478" s="189">
        <f t="shared" si="280"/>
        <v>-423040456.77488005</v>
      </c>
      <c r="AW478" s="189">
        <f t="shared" si="280"/>
        <v>-423972300.84226704</v>
      </c>
      <c r="AX478" s="189">
        <f t="shared" si="280"/>
        <v>-424875929.3861016</v>
      </c>
      <c r="AY478" s="189">
        <f t="shared" si="280"/>
        <v>-425752809.47614384</v>
      </c>
      <c r="AZ478" s="189">
        <f t="shared" si="280"/>
        <v>-426604301.43685794</v>
      </c>
      <c r="BA478" s="189">
        <f t="shared" si="280"/>
        <v>-427431668.73602962</v>
      </c>
      <c r="BB478" s="189">
        <f t="shared" si="280"/>
        <v>-428236086.76901305</v>
      </c>
      <c r="BC478" s="189">
        <f t="shared" si="280"/>
        <v>-429018650.68211424</v>
      </c>
      <c r="BD478" s="189">
        <f t="shared" si="280"/>
        <v>-429780382.3574506</v>
      </c>
      <c r="BE478" s="189">
        <f t="shared" si="280"/>
        <v>-430522236.66394424</v>
      </c>
      <c r="BF478" s="189">
        <f t="shared" si="280"/>
        <v>-431245107.06426907</v>
      </c>
      <c r="BG478" s="189">
        <f t="shared" si="280"/>
        <v>-431949830.65508235</v>
      </c>
      <c r="BH478" s="189">
        <f t="shared" si="280"/>
        <v>-432637192.70731521</v>
      </c>
      <c r="BI478" s="189">
        <f t="shared" ref="H478:BN483" si="281">BI187-BI383</f>
        <v>-433307930.76435471</v>
      </c>
      <c r="BJ478" s="189">
        <f t="shared" si="281"/>
        <v>-433962738.34833682</v>
      </c>
      <c r="BK478" s="189">
        <f t="shared" si="281"/>
        <v>-434602268.3182826</v>
      </c>
      <c r="BL478" s="189">
        <f t="shared" si="281"/>
        <v>-435227135.91825354</v>
      </c>
      <c r="BM478" s="189">
        <f t="shared" si="281"/>
        <v>-435837921.54893792</v>
      </c>
      <c r="BN478" s="1521">
        <f t="shared" si="281"/>
        <v>-436435173.29197693</v>
      </c>
    </row>
    <row r="479" spans="1:66" hidden="1" x14ac:dyDescent="0.15">
      <c r="A479" s="1123"/>
      <c r="C479" s="1529"/>
      <c r="D479" s="274"/>
      <c r="E479" s="1675"/>
      <c r="F479" s="1604">
        <f t="shared" si="278"/>
        <v>9589264422.1292057</v>
      </c>
      <c r="G479" s="189">
        <f t="shared" si="279"/>
        <v>-135213046.79394102</v>
      </c>
      <c r="H479" s="189">
        <f t="shared" si="281"/>
        <v>-196909180.31010097</v>
      </c>
      <c r="I479" s="189">
        <f t="shared" si="281"/>
        <v>-228614890.49126452</v>
      </c>
      <c r="J479" s="189">
        <f t="shared" si="281"/>
        <v>-249350893.79883701</v>
      </c>
      <c r="K479" s="189">
        <f t="shared" si="281"/>
        <v>-264498914.48680204</v>
      </c>
      <c r="L479" s="189">
        <f t="shared" si="281"/>
        <v>-276300747.45282602</v>
      </c>
      <c r="M479" s="189">
        <f t="shared" si="281"/>
        <v>-285892909.01431715</v>
      </c>
      <c r="N479" s="189">
        <f t="shared" si="281"/>
        <v>-293926350.26426268</v>
      </c>
      <c r="O479" s="189">
        <f t="shared" si="281"/>
        <v>-300806561.25990486</v>
      </c>
      <c r="P479" s="189">
        <f t="shared" si="281"/>
        <v>-306802167.84903288</v>
      </c>
      <c r="Q479" s="189">
        <f t="shared" si="281"/>
        <v>-312099725.3491087</v>
      </c>
      <c r="R479" s="189">
        <f t="shared" si="281"/>
        <v>-316833725.87015331</v>
      </c>
      <c r="S479" s="189">
        <f t="shared" si="281"/>
        <v>-321104116.14995849</v>
      </c>
      <c r="T479" s="189">
        <f t="shared" si="281"/>
        <v>-324987063.19742072</v>
      </c>
      <c r="U479" s="189">
        <f t="shared" si="281"/>
        <v>-328541855.80649483</v>
      </c>
      <c r="V479" s="189">
        <f t="shared" si="281"/>
        <v>-331815488.25987434</v>
      </c>
      <c r="W479" s="189">
        <f t="shared" si="281"/>
        <v>-334845797.64906931</v>
      </c>
      <c r="X479" s="189">
        <f t="shared" si="281"/>
        <v>-337663667.6061703</v>
      </c>
      <c r="Y479" s="189">
        <f t="shared" si="281"/>
        <v>-340294611.59208298</v>
      </c>
      <c r="Z479" s="189">
        <f t="shared" si="281"/>
        <v>-342759933.20692909</v>
      </c>
      <c r="AA479" s="189">
        <f t="shared" si="281"/>
        <v>-345077591.59305418</v>
      </c>
      <c r="AB479" s="189">
        <f t="shared" si="281"/>
        <v>-347262857.08199358</v>
      </c>
      <c r="AC479" s="189">
        <f t="shared" si="281"/>
        <v>-349328814.9660244</v>
      </c>
      <c r="AD479" s="189">
        <f t="shared" si="281"/>
        <v>-351286757.52488148</v>
      </c>
      <c r="AE479" s="189">
        <f t="shared" si="281"/>
        <v>-353146492.63259315</v>
      </c>
      <c r="AF479" s="189">
        <f t="shared" si="281"/>
        <v>-354916589.26271594</v>
      </c>
      <c r="AG479" s="189">
        <f t="shared" si="281"/>
        <v>-356604574.68302834</v>
      </c>
      <c r="AH479" s="189">
        <f t="shared" si="281"/>
        <v>-358217094.25305879</v>
      </c>
      <c r="AI479" s="189">
        <f t="shared" si="281"/>
        <v>-359760041.97686625</v>
      </c>
      <c r="AJ479" s="189">
        <f t="shared" si="281"/>
        <v>-361238667.97077167</v>
      </c>
      <c r="AK479" s="189">
        <f t="shared" si="281"/>
        <v>-362657667.5493474</v>
      </c>
      <c r="AL479" s="189">
        <f t="shared" si="281"/>
        <v>-364021255.55614436</v>
      </c>
      <c r="AM479" s="189">
        <f t="shared" si="281"/>
        <v>-365333228.76084292</v>
      </c>
      <c r="AN479" s="189">
        <f t="shared" si="281"/>
        <v>-366597018.53696012</v>
      </c>
      <c r="AO479" s="189">
        <f t="shared" si="281"/>
        <v>-367815735.57130337</v>
      </c>
      <c r="AP479" s="189">
        <f t="shared" si="281"/>
        <v>-368992208.00049591</v>
      </c>
      <c r="AQ479" s="189">
        <f t="shared" si="281"/>
        <v>-370129014.09410655</v>
      </c>
      <c r="AR479" s="189">
        <f t="shared" si="281"/>
        <v>-371228510.38852167</v>
      </c>
      <c r="AS479" s="189">
        <f t="shared" si="281"/>
        <v>-372292856.00624967</v>
      </c>
      <c r="AT479" s="189">
        <f t="shared" si="281"/>
        <v>-373324033.76114094</v>
      </c>
      <c r="AU479" s="189">
        <f t="shared" si="281"/>
        <v>-374323868.54301131</v>
      </c>
      <c r="AV479" s="189">
        <f t="shared" si="281"/>
        <v>-375294043.3893472</v>
      </c>
      <c r="AW479" s="189">
        <f t="shared" si="281"/>
        <v>-376236113.58253968</v>
      </c>
      <c r="AX479" s="189">
        <f t="shared" si="281"/>
        <v>-377151519.05494559</v>
      </c>
      <c r="AY479" s="189">
        <f t="shared" si="281"/>
        <v>-378041595.33828616</v>
      </c>
      <c r="AZ479" s="189">
        <f t="shared" si="281"/>
        <v>-378907583.25637186</v>
      </c>
      <c r="BA479" s="189">
        <f t="shared" si="281"/>
        <v>-379750637.52926064</v>
      </c>
      <c r="BB479" s="189">
        <f t="shared" si="281"/>
        <v>-380571834.43140042</v>
      </c>
      <c r="BC479" s="189">
        <f t="shared" si="281"/>
        <v>-381372178.62509823</v>
      </c>
      <c r="BD479" s="189">
        <f t="shared" si="281"/>
        <v>-382152609.2729553</v>
      </c>
      <c r="BE479" s="189">
        <f t="shared" si="281"/>
        <v>-382914005.51809537</v>
      </c>
      <c r="BF479" s="189">
        <f t="shared" si="281"/>
        <v>-383657191.40855968</v>
      </c>
      <c r="BG479" s="189">
        <f t="shared" si="281"/>
        <v>-384382940.33173907</v>
      </c>
      <c r="BH479" s="189">
        <f t="shared" si="281"/>
        <v>-385091979.01582527</v>
      </c>
      <c r="BI479" s="189">
        <f t="shared" si="281"/>
        <v>-385784991.14771235</v>
      </c>
      <c r="BJ479" s="189">
        <f t="shared" si="281"/>
        <v>-386462620.65035117</v>
      </c>
      <c r="BK479" s="189">
        <f t="shared" si="281"/>
        <v>-387125474.65705955</v>
      </c>
      <c r="BL479" s="189">
        <f t="shared" si="281"/>
        <v>-387774126.2155875</v>
      </c>
      <c r="BM479" s="189">
        <f t="shared" si="281"/>
        <v>-388409116.7506814</v>
      </c>
      <c r="BN479" s="1521">
        <f t="shared" si="281"/>
        <v>-389030958.31040716</v>
      </c>
    </row>
    <row r="480" spans="1:66" hidden="1" x14ac:dyDescent="0.15">
      <c r="A480" s="1123"/>
      <c r="C480" s="1529"/>
      <c r="D480" s="274"/>
      <c r="E480" s="1675"/>
      <c r="F480" s="1604">
        <f t="shared" si="278"/>
        <v>7262505843.287262</v>
      </c>
      <c r="G480" s="189">
        <f t="shared" si="279"/>
        <v>-135213046.79394102</v>
      </c>
      <c r="H480" s="189">
        <f t="shared" si="281"/>
        <v>-176343802.47138095</v>
      </c>
      <c r="I480" s="189">
        <f t="shared" si="281"/>
        <v>-198469686.81034034</v>
      </c>
      <c r="J480" s="189">
        <f t="shared" si="281"/>
        <v>-213361482.58107698</v>
      </c>
      <c r="K480" s="189">
        <f t="shared" si="281"/>
        <v>-224472248.08718497</v>
      </c>
      <c r="L480" s="189">
        <f t="shared" si="281"/>
        <v>-233274778.48614037</v>
      </c>
      <c r="M480" s="189">
        <f t="shared" si="281"/>
        <v>-240529237.60549808</v>
      </c>
      <c r="N480" s="189">
        <f t="shared" si="281"/>
        <v>-246677394.67980337</v>
      </c>
      <c r="O480" s="189">
        <f t="shared" si="281"/>
        <v>-251997834.26622224</v>
      </c>
      <c r="P480" s="189">
        <f t="shared" si="281"/>
        <v>-256677083.63530058</v>
      </c>
      <c r="Q480" s="189">
        <f t="shared" si="281"/>
        <v>-260845904.18006057</v>
      </c>
      <c r="R480" s="189">
        <f t="shared" si="281"/>
        <v>-264599360.99436045</v>
      </c>
      <c r="S480" s="189">
        <f t="shared" si="281"/>
        <v>-268008641.25247973</v>
      </c>
      <c r="T480" s="189">
        <f t="shared" si="281"/>
        <v>-271128374.20178235</v>
      </c>
      <c r="U480" s="189">
        <f t="shared" si="281"/>
        <v>-274001357.27814174</v>
      </c>
      <c r="V480" s="189">
        <f t="shared" si="281"/>
        <v>-276661715.56865716</v>
      </c>
      <c r="W480" s="189">
        <f t="shared" si="281"/>
        <v>-279137077.41042709</v>
      </c>
      <c r="X480" s="189">
        <f t="shared" si="281"/>
        <v>-281450111.19643414</v>
      </c>
      <c r="Y480" s="189">
        <f t="shared" si="281"/>
        <v>-283619635.32168174</v>
      </c>
      <c r="Z480" s="189">
        <f t="shared" si="281"/>
        <v>-285661435.62860465</v>
      </c>
      <c r="AA480" s="189">
        <f t="shared" si="281"/>
        <v>-287588877.93069279</v>
      </c>
      <c r="AB480" s="189">
        <f t="shared" si="281"/>
        <v>-289413374.1188885</v>
      </c>
      <c r="AC480" s="189">
        <f t="shared" si="281"/>
        <v>-291144741.79601955</v>
      </c>
      <c r="AD480" s="189">
        <f t="shared" si="281"/>
        <v>-292791485.25175846</v>
      </c>
      <c r="AE480" s="189">
        <f t="shared" si="281"/>
        <v>-294361017.48759162</v>
      </c>
      <c r="AF480" s="189">
        <f t="shared" si="281"/>
        <v>-295859837.48406589</v>
      </c>
      <c r="AG480" s="189">
        <f t="shared" si="281"/>
        <v>-297293673.07959938</v>
      </c>
      <c r="AH480" s="189">
        <f t="shared" si="281"/>
        <v>-298667597.13843822</v>
      </c>
      <c r="AI480" s="189">
        <f t="shared" si="281"/>
        <v>-299986122.7622385</v>
      </c>
      <c r="AJ480" s="189">
        <f t="shared" si="281"/>
        <v>-301253281.90716159</v>
      </c>
      <c r="AK480" s="189">
        <f t="shared" si="281"/>
        <v>-302472690.7473737</v>
      </c>
      <c r="AL480" s="189">
        <f t="shared" si="281"/>
        <v>-303647604.36862552</v>
      </c>
      <c r="AM480" s="189">
        <f t="shared" si="281"/>
        <v>-304780962.80799937</v>
      </c>
      <c r="AN480" s="189">
        <f t="shared" si="281"/>
        <v>-305875430.02621841</v>
      </c>
      <c r="AO480" s="189">
        <f t="shared" si="281"/>
        <v>-306933427.07059193</v>
      </c>
      <c r="AP480" s="189">
        <f t="shared" si="281"/>
        <v>-307957160.43362474</v>
      </c>
      <c r="AQ480" s="189">
        <f t="shared" si="281"/>
        <v>-308948646.41570592</v>
      </c>
      <c r="AR480" s="189">
        <f t="shared" si="281"/>
        <v>-309909732.14634764</v>
      </c>
      <c r="AS480" s="189">
        <f t="shared" si="281"/>
        <v>-310842113.7970618</v>
      </c>
      <c r="AT480" s="189">
        <f t="shared" si="281"/>
        <v>-311747352.42257822</v>
      </c>
      <c r="AU480" s="189">
        <f t="shared" si="281"/>
        <v>-312626887.7901082</v>
      </c>
      <c r="AV480" s="189">
        <f t="shared" si="281"/>
        <v>-313482050.4944576</v>
      </c>
      <c r="AW480" s="189">
        <f t="shared" si="281"/>
        <v>-314314072.6067487</v>
      </c>
      <c r="AX480" s="189">
        <f t="shared" si="281"/>
        <v>-315124097.06383383</v>
      </c>
      <c r="AY480" s="189">
        <f t="shared" si="281"/>
        <v>-315913185.97224689</v>
      </c>
      <c r="AZ480" s="189">
        <f t="shared" si="281"/>
        <v>-316682327.9732517</v>
      </c>
      <c r="BA480" s="189">
        <f t="shared" si="281"/>
        <v>-317432444.79303169</v>
      </c>
      <c r="BB480" s="189">
        <f t="shared" si="281"/>
        <v>-318164397.0834167</v>
      </c>
      <c r="BC480" s="189">
        <f t="shared" si="281"/>
        <v>-318878989.64301646</v>
      </c>
      <c r="BD480" s="189">
        <f t="shared" si="281"/>
        <v>-319576976.09566653</v>
      </c>
      <c r="BE480" s="189">
        <f t="shared" si="281"/>
        <v>-320259063.09221148</v>
      </c>
      <c r="BF480" s="189">
        <f t="shared" si="281"/>
        <v>-320925914.09249341</v>
      </c>
      <c r="BG480" s="189">
        <f t="shared" si="281"/>
        <v>-321578152.77667558</v>
      </c>
      <c r="BH480" s="189">
        <f t="shared" si="281"/>
        <v>-322216366.12847352</v>
      </c>
      <c r="BI480" s="189">
        <f t="shared" si="281"/>
        <v>-322841107.22728193</v>
      </c>
      <c r="BJ480" s="189">
        <f t="shared" si="281"/>
        <v>-323452897.78142846</v>
      </c>
      <c r="BK480" s="189">
        <f t="shared" si="281"/>
        <v>-324052230.4307071</v>
      </c>
      <c r="BL480" s="189">
        <f t="shared" si="281"/>
        <v>-324639570.84284878</v>
      </c>
      <c r="BM480" s="189">
        <f t="shared" si="281"/>
        <v>-325215359.6255753</v>
      </c>
      <c r="BN480" s="1521">
        <f t="shared" si="281"/>
        <v>-325780014.07327962</v>
      </c>
    </row>
    <row r="481" spans="1:66" hidden="1" x14ac:dyDescent="0.15">
      <c r="A481" s="1123"/>
      <c r="C481" s="1529"/>
      <c r="D481" s="274"/>
      <c r="E481" s="1675"/>
      <c r="F481" s="1604"/>
      <c r="G481" s="189"/>
      <c r="H481" s="189"/>
      <c r="I481" s="189"/>
      <c r="J481" s="189"/>
      <c r="K481" s="189"/>
      <c r="L481" s="189"/>
      <c r="M481" s="189"/>
      <c r="N481" s="189"/>
      <c r="O481" s="189"/>
      <c r="P481" s="189"/>
      <c r="Q481" s="189"/>
      <c r="R481" s="189"/>
      <c r="S481" s="189"/>
      <c r="T481" s="189"/>
      <c r="U481" s="189"/>
      <c r="V481" s="189"/>
      <c r="W481" s="189"/>
      <c r="X481" s="189"/>
      <c r="Y481" s="189"/>
      <c r="Z481" s="189"/>
      <c r="AA481" s="189"/>
      <c r="AB481" s="189"/>
      <c r="AC481" s="189"/>
      <c r="AD481" s="189"/>
      <c r="AE481" s="189"/>
      <c r="AF481" s="189"/>
      <c r="AG481" s="189"/>
      <c r="AH481" s="189"/>
      <c r="AI481" s="189"/>
      <c r="AJ481" s="189"/>
      <c r="AK481" s="189"/>
      <c r="AL481" s="189"/>
      <c r="AM481" s="189"/>
      <c r="AN481" s="189"/>
      <c r="AO481" s="189"/>
      <c r="AP481" s="189"/>
      <c r="AQ481" s="189"/>
      <c r="AR481" s="189"/>
      <c r="AS481" s="189"/>
      <c r="AT481" s="189"/>
      <c r="AU481" s="189"/>
      <c r="AV481" s="189"/>
      <c r="AW481" s="189"/>
      <c r="AX481" s="189"/>
      <c r="AY481" s="189"/>
      <c r="AZ481" s="189"/>
      <c r="BA481" s="189"/>
      <c r="BB481" s="189"/>
      <c r="BC481" s="189"/>
      <c r="BD481" s="189"/>
      <c r="BE481" s="189"/>
      <c r="BF481" s="189"/>
      <c r="BG481" s="189"/>
      <c r="BH481" s="189"/>
      <c r="BI481" s="189"/>
      <c r="BJ481" s="189"/>
      <c r="BK481" s="189"/>
      <c r="BL481" s="189"/>
      <c r="BM481" s="189"/>
      <c r="BN481" s="1521"/>
    </row>
    <row r="482" spans="1:66" hidden="1" x14ac:dyDescent="0.15">
      <c r="A482" s="1123"/>
      <c r="C482" s="1529"/>
      <c r="D482" s="274"/>
      <c r="E482" s="1675"/>
      <c r="F482" s="1604">
        <f t="shared" si="278"/>
        <v>-7223158092.4165211</v>
      </c>
      <c r="G482" s="189">
        <f t="shared" si="279"/>
        <v>740190202.38365865</v>
      </c>
      <c r="H482" s="189">
        <f t="shared" si="281"/>
        <v>482848041.19325888</v>
      </c>
      <c r="I482" s="189">
        <f t="shared" si="281"/>
        <v>356883817.69574344</v>
      </c>
      <c r="J482" s="189">
        <f t="shared" si="281"/>
        <v>276974312.24093902</v>
      </c>
      <c r="K482" s="189">
        <f t="shared" si="281"/>
        <v>219892402.88676828</v>
      </c>
      <c r="L482" s="189">
        <f t="shared" si="281"/>
        <v>176202933.44292665</v>
      </c>
      <c r="M482" s="189">
        <f t="shared" si="281"/>
        <v>141212843.47484112</v>
      </c>
      <c r="N482" s="189">
        <f t="shared" si="281"/>
        <v>112275329.07908311</v>
      </c>
      <c r="O482" s="189">
        <f t="shared" si="281"/>
        <v>87762985.707695007</v>
      </c>
      <c r="P482" s="189">
        <f t="shared" si="281"/>
        <v>66609801.595746353</v>
      </c>
      <c r="Q482" s="189">
        <f t="shared" si="281"/>
        <v>48082792.12525861</v>
      </c>
      <c r="R482" s="189">
        <f t="shared" si="281"/>
        <v>31658226.040673107</v>
      </c>
      <c r="S482" s="189">
        <f t="shared" si="281"/>
        <v>16950030.245847464</v>
      </c>
      <c r="T482" s="189">
        <f t="shared" si="281"/>
        <v>3666154.0662048757</v>
      </c>
      <c r="U482" s="189">
        <f t="shared" si="281"/>
        <v>-8419193.8785603046</v>
      </c>
      <c r="V482" s="189">
        <f t="shared" si="281"/>
        <v>-19483857.450401634</v>
      </c>
      <c r="W482" s="189">
        <f t="shared" si="281"/>
        <v>-29670186.433817953</v>
      </c>
      <c r="X482" s="189">
        <f t="shared" si="281"/>
        <v>-39093732.147512197</v>
      </c>
      <c r="Y482" s="189">
        <f t="shared" si="281"/>
        <v>-47849460.148980141</v>
      </c>
      <c r="Z482" s="189">
        <f t="shared" si="281"/>
        <v>-56016279.437071085</v>
      </c>
      <c r="AA482" s="189">
        <f t="shared" si="281"/>
        <v>-63660403.874659926</v>
      </c>
      <c r="AB482" s="189">
        <f t="shared" si="281"/>
        <v>-70837887.013461292</v>
      </c>
      <c r="AC482" s="189">
        <f t="shared" si="281"/>
        <v>-77596561.142421216</v>
      </c>
      <c r="AD482" s="189">
        <f t="shared" si="281"/>
        <v>-83977539.881129831</v>
      </c>
      <c r="AE482" s="189">
        <f t="shared" si="281"/>
        <v>-90016396.293134838</v>
      </c>
      <c r="AF482" s="189">
        <f t="shared" si="281"/>
        <v>-95744096.516990304</v>
      </c>
      <c r="AG482" s="189">
        <f t="shared" si="281"/>
        <v>-101187746.92596078</v>
      </c>
      <c r="AH482" s="189">
        <f t="shared" si="281"/>
        <v>-106371197.46070445</v>
      </c>
      <c r="AI482" s="189">
        <f t="shared" si="281"/>
        <v>-111315532.87782538</v>
      </c>
      <c r="AJ482" s="189">
        <f t="shared" si="281"/>
        <v>-116039475.8165164</v>
      </c>
      <c r="AK482" s="189">
        <f t="shared" si="281"/>
        <v>-120559719.874329</v>
      </c>
      <c r="AL482" s="189">
        <f t="shared" si="281"/>
        <v>-124891206.67398942</v>
      </c>
      <c r="AM482" s="189">
        <f t="shared" si="281"/>
        <v>-129047357.76715937</v>
      </c>
      <c r="AN482" s="189">
        <f t="shared" si="281"/>
        <v>-133040269.86072263</v>
      </c>
      <c r="AO482" s="189">
        <f t="shared" si="281"/>
        <v>-136880880.05787915</v>
      </c>
      <c r="AP482" s="189">
        <f t="shared" si="281"/>
        <v>-140579106.43167788</v>
      </c>
      <c r="AQ482" s="189">
        <f t="shared" si="281"/>
        <v>-144143968.18618029</v>
      </c>
      <c r="AR482" s="189">
        <f t="shared" si="281"/>
        <v>-147583688.8328523</v>
      </c>
      <c r="AS482" s="189">
        <f t="shared" si="281"/>
        <v>-150905785.16041714</v>
      </c>
      <c r="AT482" s="189">
        <f t="shared" si="281"/>
        <v>-154117144.26332504</v>
      </c>
      <c r="AU482" s="189">
        <f t="shared" si="281"/>
        <v>-157224090.48598367</v>
      </c>
      <c r="AV482" s="189">
        <f t="shared" si="281"/>
        <v>-160232443.81339628</v>
      </c>
      <c r="AW482" s="189">
        <f t="shared" si="281"/>
        <v>-163147570.97607756</v>
      </c>
      <c r="AX482" s="189">
        <f t="shared" si="281"/>
        <v>-165974430.3244372</v>
      </c>
      <c r="AY482" s="189">
        <f t="shared" si="281"/>
        <v>-168717611.354783</v>
      </c>
      <c r="AZ482" s="189">
        <f t="shared" si="281"/>
        <v>-171381369.62760526</v>
      </c>
      <c r="BA482" s="189">
        <f t="shared" si="281"/>
        <v>-173969657.70255405</v>
      </c>
      <c r="BB482" s="189">
        <f t="shared" si="281"/>
        <v>-176486152.618572</v>
      </c>
      <c r="BC482" s="189">
        <f t="shared" si="281"/>
        <v>-178934280.36811322</v>
      </c>
      <c r="BD482" s="189">
        <f t="shared" si="281"/>
        <v>-181317237.74817604</v>
      </c>
      <c r="BE482" s="189">
        <f t="shared" si="281"/>
        <v>-183638011.91554904</v>
      </c>
      <c r="BF482" s="189">
        <f t="shared" si="281"/>
        <v>-185899397.9272604</v>
      </c>
      <c r="BG482" s="189">
        <f t="shared" si="281"/>
        <v>-188104014.50814676</v>
      </c>
      <c r="BH482" s="189">
        <f t="shared" si="281"/>
        <v>-190254318.25443673</v>
      </c>
      <c r="BI482" s="189">
        <f t="shared" si="281"/>
        <v>-192352616.45426625</v>
      </c>
      <c r="BJ482" s="189">
        <f t="shared" si="281"/>
        <v>-194401078.68223172</v>
      </c>
      <c r="BK482" s="189">
        <f t="shared" si="281"/>
        <v>-196401747.30478936</v>
      </c>
      <c r="BL482" s="189">
        <f t="shared" si="281"/>
        <v>-198356547.01592845</v>
      </c>
      <c r="BM482" s="189">
        <f t="shared" si="281"/>
        <v>-200267293.50764138</v>
      </c>
      <c r="BN482" s="1521">
        <f t="shared" si="281"/>
        <v>-202135701.36688137</v>
      </c>
    </row>
    <row r="483" spans="1:66" hidden="1" x14ac:dyDescent="0.15">
      <c r="A483" s="1123"/>
      <c r="C483" s="1529"/>
      <c r="D483" s="274"/>
      <c r="E483" s="1675"/>
      <c r="F483" s="1604">
        <f t="shared" si="278"/>
        <v>-13280952192.006262</v>
      </c>
      <c r="G483" s="189">
        <f t="shared" si="279"/>
        <v>740190202.38365865</v>
      </c>
      <c r="H483" s="189">
        <f t="shared" si="281"/>
        <v>547183581.49085879</v>
      </c>
      <c r="I483" s="189">
        <f t="shared" si="281"/>
        <v>447997268.89203155</v>
      </c>
      <c r="J483" s="189">
        <f t="shared" si="281"/>
        <v>383127953.73197877</v>
      </c>
      <c r="K483" s="189">
        <f t="shared" si="281"/>
        <v>335739760.67069793</v>
      </c>
      <c r="L483" s="189">
        <f t="shared" si="281"/>
        <v>298819588.02297568</v>
      </c>
      <c r="M483" s="189">
        <f t="shared" si="281"/>
        <v>268812023.7798084</v>
      </c>
      <c r="N483" s="189">
        <f t="shared" si="281"/>
        <v>243680670.1369307</v>
      </c>
      <c r="O483" s="189">
        <f t="shared" si="281"/>
        <v>222157015.41794324</v>
      </c>
      <c r="P483" s="189">
        <f t="shared" si="281"/>
        <v>203400706.03484207</v>
      </c>
      <c r="Q483" s="189">
        <f t="shared" si="281"/>
        <v>186828133.10679728</v>
      </c>
      <c r="R483" s="189">
        <f t="shared" si="281"/>
        <v>172018559.28427798</v>
      </c>
      <c r="S483" s="189">
        <f t="shared" si="281"/>
        <v>158659316.96510148</v>
      </c>
      <c r="T483" s="189">
        <f t="shared" si="281"/>
        <v>146512129.67758602</v>
      </c>
      <c r="U483" s="189">
        <f t="shared" ref="H483:BN487" si="282">U192-U388</f>
        <v>135391521.78288907</v>
      </c>
      <c r="V483" s="189">
        <f t="shared" si="282"/>
        <v>125150479.08113995</v>
      </c>
      <c r="W483" s="189">
        <f t="shared" si="282"/>
        <v>115670634.20050344</v>
      </c>
      <c r="X483" s="189">
        <f t="shared" si="282"/>
        <v>106855372.57000056</v>
      </c>
      <c r="Y483" s="189">
        <f t="shared" si="282"/>
        <v>98624879.352038234</v>
      </c>
      <c r="Z483" s="189">
        <f t="shared" si="282"/>
        <v>90912509.594364554</v>
      </c>
      <c r="AA483" s="189">
        <f t="shared" si="282"/>
        <v>83662080.953278065</v>
      </c>
      <c r="AB483" s="189">
        <f t="shared" si="282"/>
        <v>76825822.605526596</v>
      </c>
      <c r="AC483" s="189">
        <f t="shared" si="282"/>
        <v>70362799.278478295</v>
      </c>
      <c r="AD483" s="189">
        <f t="shared" si="282"/>
        <v>64237684.856385171</v>
      </c>
      <c r="AE483" s="189">
        <f t="shared" si="282"/>
        <v>58419796.952581406</v>
      </c>
      <c r="AF483" s="189">
        <f t="shared" si="282"/>
        <v>52882328.885084927</v>
      </c>
      <c r="AG483" s="189">
        <f t="shared" si="282"/>
        <v>47601732.784107625</v>
      </c>
      <c r="AH483" s="189">
        <f t="shared" si="282"/>
        <v>42557219.690696955</v>
      </c>
      <c r="AI483" s="189">
        <f t="shared" si="282"/>
        <v>37730351.142957032</v>
      </c>
      <c r="AJ483" s="189">
        <f t="shared" si="282"/>
        <v>33104702.980204582</v>
      </c>
      <c r="AK483" s="189">
        <f t="shared" si="282"/>
        <v>28665586.651505083</v>
      </c>
      <c r="AL483" s="189">
        <f t="shared" si="282"/>
        <v>24399816.683717817</v>
      </c>
      <c r="AM483" s="189">
        <f t="shared" si="282"/>
        <v>20295515.481853634</v>
      </c>
      <c r="AN483" s="189">
        <f t="shared" si="282"/>
        <v>16341948.535176754</v>
      </c>
      <c r="AO483" s="189">
        <f t="shared" si="282"/>
        <v>12529384.550733954</v>
      </c>
      <c r="AP483" s="189">
        <f t="shared" si="282"/>
        <v>8848976.1492493153</v>
      </c>
      <c r="AQ483" s="189">
        <f t="shared" si="282"/>
        <v>5292657.6211088598</v>
      </c>
      <c r="AR483" s="189">
        <f t="shared" si="282"/>
        <v>1853056.9139814377</v>
      </c>
      <c r="AS483" s="189">
        <f t="shared" si="282"/>
        <v>-1476580.4462907314</v>
      </c>
      <c r="AT483" s="189">
        <f t="shared" si="282"/>
        <v>-4702457.3800412714</v>
      </c>
      <c r="AU483" s="189">
        <f t="shared" si="282"/>
        <v>-7830282.7671760619</v>
      </c>
      <c r="AV483" s="189">
        <f t="shared" si="282"/>
        <v>-10865321.724964857</v>
      </c>
      <c r="AW483" s="189">
        <f t="shared" si="282"/>
        <v>-13812439.709015936</v>
      </c>
      <c r="AX483" s="189">
        <f t="shared" si="282"/>
        <v>-16676141.320553631</v>
      </c>
      <c r="AY483" s="189">
        <f t="shared" si="282"/>
        <v>-19460604.559880644</v>
      </c>
      <c r="AZ483" s="189">
        <f t="shared" si="282"/>
        <v>-22169711.148544639</v>
      </c>
      <c r="BA483" s="189">
        <f t="shared" si="282"/>
        <v>-24807073.446084261</v>
      </c>
      <c r="BB483" s="189">
        <f t="shared" si="282"/>
        <v>-27376058.407323748</v>
      </c>
      <c r="BC483" s="189">
        <f t="shared" si="282"/>
        <v>-29879808.959800869</v>
      </c>
      <c r="BD483" s="189">
        <f t="shared" si="282"/>
        <v>-32321263.125556931</v>
      </c>
      <c r="BE483" s="189">
        <f t="shared" si="282"/>
        <v>-34703171.165166363</v>
      </c>
      <c r="BF483" s="189">
        <f t="shared" si="282"/>
        <v>-37028110.982928991</v>
      </c>
      <c r="BG483" s="189">
        <f t="shared" si="282"/>
        <v>-39298501.999292195</v>
      </c>
      <c r="BH483" s="189">
        <f t="shared" si="282"/>
        <v>-41516617.668759763</v>
      </c>
      <c r="BI483" s="189">
        <f t="shared" si="282"/>
        <v>-43684596.797925472</v>
      </c>
      <c r="BJ483" s="189">
        <f t="shared" si="282"/>
        <v>-45804453.798158795</v>
      </c>
      <c r="BK483" s="189">
        <f t="shared" si="282"/>
        <v>-47878087.990267813</v>
      </c>
      <c r="BL483" s="189">
        <f t="shared" si="282"/>
        <v>-49907292.063737646</v>
      </c>
      <c r="BM483" s="189">
        <f t="shared" si="282"/>
        <v>-51893759.780475438</v>
      </c>
      <c r="BN483" s="1521">
        <f t="shared" si="282"/>
        <v>-53839093.002077341</v>
      </c>
    </row>
    <row r="484" spans="1:66" hidden="1" x14ac:dyDescent="0.15">
      <c r="A484" s="1123"/>
      <c r="C484" s="1529"/>
      <c r="D484" s="274"/>
      <c r="E484" s="1675"/>
      <c r="F484" s="1604">
        <f t="shared" si="278"/>
        <v>-20559849350.415573</v>
      </c>
      <c r="G484" s="189">
        <f t="shared" si="279"/>
        <v>740190202.38365865</v>
      </c>
      <c r="H484" s="189">
        <f t="shared" si="282"/>
        <v>611519121.78845882</v>
      </c>
      <c r="I484" s="189">
        <f t="shared" si="282"/>
        <v>542301783.08101916</v>
      </c>
      <c r="J484" s="189">
        <f t="shared" si="282"/>
        <v>495715149.25277889</v>
      </c>
      <c r="K484" s="189">
        <f t="shared" si="282"/>
        <v>460956872.13474059</v>
      </c>
      <c r="L484" s="189">
        <f t="shared" si="282"/>
        <v>433419544.41608322</v>
      </c>
      <c r="M484" s="189">
        <f t="shared" si="282"/>
        <v>410725113.48119426</v>
      </c>
      <c r="N484" s="189">
        <f t="shared" si="282"/>
        <v>391491573.970667</v>
      </c>
      <c r="O484" s="189">
        <f t="shared" si="282"/>
        <v>374847418.04523885</v>
      </c>
      <c r="P484" s="189">
        <f t="shared" si="282"/>
        <v>360209124.5644325</v>
      </c>
      <c r="Q484" s="189">
        <f t="shared" si="282"/>
        <v>347167627.13831162</v>
      </c>
      <c r="R484" s="189">
        <f t="shared" si="282"/>
        <v>335425529.61764085</v>
      </c>
      <c r="S484" s="189">
        <f t="shared" si="282"/>
        <v>324760134.15774882</v>
      </c>
      <c r="T484" s="189">
        <f t="shared" si="282"/>
        <v>315000541.77624094</v>
      </c>
      <c r="U484" s="189">
        <f t="shared" si="282"/>
        <v>306012867.44645345</v>
      </c>
      <c r="V484" s="189">
        <f t="shared" si="282"/>
        <v>297690356.21676624</v>
      </c>
      <c r="W484" s="189">
        <f t="shared" si="282"/>
        <v>289946577.1930474</v>
      </c>
      <c r="X484" s="189">
        <f t="shared" si="282"/>
        <v>282710615.88388097</v>
      </c>
      <c r="Y484" s="189">
        <f t="shared" si="282"/>
        <v>275923601.90917599</v>
      </c>
      <c r="Z484" s="189">
        <f t="shared" si="282"/>
        <v>269536151.75115502</v>
      </c>
      <c r="AA484" s="189">
        <f t="shared" si="282"/>
        <v>263506452.57082599</v>
      </c>
      <c r="AB484" s="189">
        <f t="shared" si="282"/>
        <v>257798804.06764644</v>
      </c>
      <c r="AC484" s="189">
        <f t="shared" si="282"/>
        <v>252382493.41993737</v>
      </c>
      <c r="AD484" s="189">
        <f t="shared" si="282"/>
        <v>247230916.29904264</v>
      </c>
      <c r="AE484" s="189">
        <f t="shared" si="282"/>
        <v>242320882.29924387</v>
      </c>
      <c r="AF484" s="189">
        <f t="shared" si="282"/>
        <v>237632060.38513988</v>
      </c>
      <c r="AG484" s="189">
        <f t="shared" si="282"/>
        <v>233146531.91782928</v>
      </c>
      <c r="AH484" s="189">
        <f t="shared" si="282"/>
        <v>228848427.24178272</v>
      </c>
      <c r="AI484" s="189">
        <f t="shared" si="282"/>
        <v>224723627.83042854</v>
      </c>
      <c r="AJ484" s="189">
        <f t="shared" si="282"/>
        <v>220759520.3449741</v>
      </c>
      <c r="AK484" s="189">
        <f t="shared" si="282"/>
        <v>216944792.15500569</v>
      </c>
      <c r="AL484" s="189">
        <f t="shared" si="282"/>
        <v>213269260.23825556</v>
      </c>
      <c r="AM484" s="189">
        <f t="shared" si="282"/>
        <v>209723727.15251374</v>
      </c>
      <c r="AN484" s="189">
        <f t="shared" si="282"/>
        <v>206299859.11690861</v>
      </c>
      <c r="AO484" s="189">
        <f t="shared" si="282"/>
        <v>202990082.26686341</v>
      </c>
      <c r="AP484" s="189">
        <f t="shared" si="282"/>
        <v>199787493.93865877</v>
      </c>
      <c r="AQ484" s="189">
        <f t="shared" si="282"/>
        <v>196685786.4546082</v>
      </c>
      <c r="AR484" s="189">
        <f t="shared" si="282"/>
        <v>193679181.36142439</v>
      </c>
      <c r="AS484" s="189">
        <f t="shared" si="282"/>
        <v>190762372.45410961</v>
      </c>
      <c r="AT484" s="189">
        <f t="shared" si="282"/>
        <v>187930476.21920544</v>
      </c>
      <c r="AU484" s="189">
        <f t="shared" si="282"/>
        <v>185178988.57211977</v>
      </c>
      <c r="AV484" s="189">
        <f t="shared" si="282"/>
        <v>182503746.95690912</v>
      </c>
      <c r="AW484" s="189">
        <f t="shared" si="282"/>
        <v>179900897.03343159</v>
      </c>
      <c r="AX484" s="189">
        <f t="shared" si="282"/>
        <v>177366863.30404764</v>
      </c>
      <c r="AY484" s="189">
        <f t="shared" si="282"/>
        <v>174898323.13601756</v>
      </c>
      <c r="AZ484" s="189">
        <f t="shared" si="282"/>
        <v>172492183.72110945</v>
      </c>
      <c r="BA484" s="189">
        <f t="shared" si="282"/>
        <v>170145561.58436447</v>
      </c>
      <c r="BB484" s="189">
        <f t="shared" si="282"/>
        <v>167855764.31230432</v>
      </c>
      <c r="BC484" s="189">
        <f t="shared" si="282"/>
        <v>165620274.21943897</v>
      </c>
      <c r="BD484" s="189">
        <f t="shared" si="282"/>
        <v>163436733.71248549</v>
      </c>
      <c r="BE484" s="189">
        <f t="shared" si="282"/>
        <v>161302932.1457538</v>
      </c>
      <c r="BF484" s="189">
        <f t="shared" si="282"/>
        <v>159216793.98979181</v>
      </c>
      <c r="BG484" s="189">
        <f t="shared" si="282"/>
        <v>157176368.1595962</v>
      </c>
      <c r="BH484" s="189">
        <f t="shared" si="282"/>
        <v>155179818.36921239</v>
      </c>
      <c r="BI484" s="189">
        <f t="shared" si="282"/>
        <v>153225414.39700407</v>
      </c>
      <c r="BJ484" s="189">
        <f t="shared" si="282"/>
        <v>151311524.16077018</v>
      </c>
      <c r="BK484" s="189">
        <f t="shared" si="282"/>
        <v>149436606.51463151</v>
      </c>
      <c r="BL484" s="189">
        <f t="shared" si="282"/>
        <v>147599204.69055176</v>
      </c>
      <c r="BM484" s="189">
        <f t="shared" si="282"/>
        <v>145797940.31678176</v>
      </c>
      <c r="BN484" s="1521">
        <f t="shared" si="282"/>
        <v>144031507.95364255</v>
      </c>
    </row>
    <row r="485" spans="1:66" hidden="1" x14ac:dyDescent="0.15">
      <c r="A485" s="1123"/>
      <c r="C485" s="1529"/>
      <c r="D485" s="274"/>
      <c r="E485" s="1675"/>
      <c r="F485" s="1604"/>
      <c r="G485" s="189"/>
      <c r="H485" s="189"/>
      <c r="I485" s="189"/>
      <c r="J485" s="189"/>
      <c r="K485" s="189"/>
      <c r="L485" s="189"/>
      <c r="M485" s="189"/>
      <c r="N485" s="189"/>
      <c r="O485" s="189"/>
      <c r="P485" s="189"/>
      <c r="Q485" s="189"/>
      <c r="R485" s="189"/>
      <c r="S485" s="189"/>
      <c r="T485" s="189"/>
      <c r="U485" s="189"/>
      <c r="V485" s="189"/>
      <c r="W485" s="189"/>
      <c r="X485" s="189"/>
      <c r="Y485" s="189"/>
      <c r="Z485" s="189"/>
      <c r="AA485" s="189"/>
      <c r="AB485" s="189"/>
      <c r="AC485" s="189"/>
      <c r="AD485" s="189"/>
      <c r="AE485" s="189"/>
      <c r="AF485" s="189"/>
      <c r="AG485" s="189"/>
      <c r="AH485" s="189"/>
      <c r="AI485" s="189"/>
      <c r="AJ485" s="189"/>
      <c r="AK485" s="189"/>
      <c r="AL485" s="189"/>
      <c r="AM485" s="189"/>
      <c r="AN485" s="189"/>
      <c r="AO485" s="189"/>
      <c r="AP485" s="189"/>
      <c r="AQ485" s="189"/>
      <c r="AR485" s="189"/>
      <c r="AS485" s="189"/>
      <c r="AT485" s="189"/>
      <c r="AU485" s="189"/>
      <c r="AV485" s="189"/>
      <c r="AW485" s="189"/>
      <c r="AX485" s="189"/>
      <c r="AY485" s="189"/>
      <c r="AZ485" s="189"/>
      <c r="BA485" s="189"/>
      <c r="BB485" s="189"/>
      <c r="BC485" s="189"/>
      <c r="BD485" s="189"/>
      <c r="BE485" s="189"/>
      <c r="BF485" s="189"/>
      <c r="BG485" s="189"/>
      <c r="BH485" s="189"/>
      <c r="BI485" s="189"/>
      <c r="BJ485" s="189"/>
      <c r="BK485" s="189"/>
      <c r="BL485" s="189"/>
      <c r="BM485" s="189"/>
      <c r="BN485" s="1521"/>
    </row>
    <row r="486" spans="1:66" hidden="1" x14ac:dyDescent="0.15">
      <c r="A486" s="1123"/>
      <c r="C486" s="1529"/>
      <c r="D486" s="274"/>
      <c r="E486" s="1675"/>
      <c r="F486" s="1604">
        <f t="shared" si="278"/>
        <v>8934925060.7548733</v>
      </c>
      <c r="G486" s="189">
        <f t="shared" si="279"/>
        <v>-79573267.094636083</v>
      </c>
      <c r="H486" s="189">
        <f t="shared" si="282"/>
        <v>-161834778.449516</v>
      </c>
      <c r="I486" s="189">
        <f t="shared" si="282"/>
        <v>-202100265.27692693</v>
      </c>
      <c r="J486" s="189">
        <f t="shared" si="282"/>
        <v>-227643987.53341997</v>
      </c>
      <c r="K486" s="189">
        <f t="shared" si="282"/>
        <v>-245890683.34406942</v>
      </c>
      <c r="L486" s="189">
        <f t="shared" si="282"/>
        <v>-259856376.99534875</v>
      </c>
      <c r="M486" s="189">
        <f t="shared" si="282"/>
        <v>-271041243.36121535</v>
      </c>
      <c r="N486" s="189">
        <f t="shared" si="282"/>
        <v>-280291354.80054319</v>
      </c>
      <c r="O486" s="189">
        <f t="shared" si="282"/>
        <v>-288126924.39105523</v>
      </c>
      <c r="P486" s="189">
        <f t="shared" si="282"/>
        <v>-294888711.44906271</v>
      </c>
      <c r="Q486" s="189">
        <f t="shared" si="282"/>
        <v>-300811020.45928705</v>
      </c>
      <c r="R486" s="189">
        <f t="shared" si="282"/>
        <v>-306061266.37008619</v>
      </c>
      <c r="S486" s="189">
        <f t="shared" si="282"/>
        <v>-310762860.58142364</v>
      </c>
      <c r="T486" s="189">
        <f t="shared" si="282"/>
        <v>-315009159.4627794</v>
      </c>
      <c r="U486" s="189">
        <f t="shared" si="282"/>
        <v>-318872339.06221724</v>
      </c>
      <c r="V486" s="189">
        <f t="shared" si="282"/>
        <v>-322409248.61424172</v>
      </c>
      <c r="W486" s="189">
        <f t="shared" si="282"/>
        <v>-325665391.38329959</v>
      </c>
      <c r="X486" s="189">
        <f t="shared" si="282"/>
        <v>-328677704.28665137</v>
      </c>
      <c r="Y486" s="189">
        <f t="shared" si="282"/>
        <v>-331476543.83583856</v>
      </c>
      <c r="Z486" s="189">
        <f t="shared" si="282"/>
        <v>-334087133.93305743</v>
      </c>
      <c r="AA486" s="189">
        <f t="shared" si="282"/>
        <v>-336530640.37720978</v>
      </c>
      <c r="AB486" s="189">
        <f t="shared" si="282"/>
        <v>-338824981.1412369</v>
      </c>
      <c r="AC486" s="189">
        <f t="shared" si="282"/>
        <v>-340985446.20468223</v>
      </c>
      <c r="AD486" s="189">
        <f t="shared" si="282"/>
        <v>-343025177.86987615</v>
      </c>
      <c r="AE486" s="189">
        <f t="shared" si="282"/>
        <v>-344955547.35542309</v>
      </c>
      <c r="AF486" s="189">
        <f t="shared" si="282"/>
        <v>-346786453.23894608</v>
      </c>
      <c r="AG486" s="189">
        <f t="shared" si="282"/>
        <v>-348526560.29275382</v>
      </c>
      <c r="AH486" s="189">
        <f t="shared" si="282"/>
        <v>-350183492.34403074</v>
      </c>
      <c r="AI486" s="189">
        <f t="shared" si="282"/>
        <v>-351763989.30642676</v>
      </c>
      <c r="AJ486" s="189">
        <f t="shared" si="282"/>
        <v>-353274036.02358091</v>
      </c>
      <c r="AK486" s="189">
        <f t="shared" si="282"/>
        <v>-354718968.73949707</v>
      </c>
      <c r="AL486" s="189">
        <f t="shared" si="282"/>
        <v>-356103563.66520059</v>
      </c>
      <c r="AM486" s="189">
        <f t="shared" si="282"/>
        <v>-357432111.10865831</v>
      </c>
      <c r="AN486" s="189">
        <f t="shared" si="282"/>
        <v>-358708477.88044691</v>
      </c>
      <c r="AO486" s="189">
        <f t="shared" si="282"/>
        <v>-359936160.1144098</v>
      </c>
      <c r="AP486" s="189">
        <f t="shared" si="282"/>
        <v>-361118328.20312834</v>
      </c>
      <c r="AQ486" s="189">
        <f t="shared" si="282"/>
        <v>-362257865.20841372</v>
      </c>
      <c r="AR486" s="189">
        <f t="shared" si="282"/>
        <v>-363357399.84247816</v>
      </c>
      <c r="AS486" s="189">
        <f t="shared" si="282"/>
        <v>-364419334.90787065</v>
      </c>
      <c r="AT486" s="189">
        <f t="shared" si="282"/>
        <v>-365445871.92025316</v>
      </c>
      <c r="AU486" s="189">
        <f t="shared" si="282"/>
        <v>-366439032.50766706</v>
      </c>
      <c r="AV486" s="189">
        <f t="shared" si="282"/>
        <v>-367400677.07557499</v>
      </c>
      <c r="AW486" s="189">
        <f t="shared" si="282"/>
        <v>-368332521.1429621</v>
      </c>
      <c r="AX486" s="189">
        <f t="shared" si="282"/>
        <v>-369236149.68679667</v>
      </c>
      <c r="AY486" s="189">
        <f t="shared" si="282"/>
        <v>-370113029.77683878</v>
      </c>
      <c r="AZ486" s="189">
        <f t="shared" si="282"/>
        <v>-370964521.737553</v>
      </c>
      <c r="BA486" s="189">
        <f t="shared" si="282"/>
        <v>-371791889.03672469</v>
      </c>
      <c r="BB486" s="189">
        <f t="shared" si="282"/>
        <v>-372596307.06970823</v>
      </c>
      <c r="BC486" s="189">
        <f t="shared" si="282"/>
        <v>-373378870.98280942</v>
      </c>
      <c r="BD486" s="189">
        <f t="shared" si="282"/>
        <v>-374140602.65814567</v>
      </c>
      <c r="BE486" s="189">
        <f t="shared" si="282"/>
        <v>-374882456.96463931</v>
      </c>
      <c r="BF486" s="189">
        <f t="shared" si="282"/>
        <v>-375605327.36496413</v>
      </c>
      <c r="BG486" s="189">
        <f t="shared" si="282"/>
        <v>-376310050.95577729</v>
      </c>
      <c r="BH486" s="189">
        <f t="shared" si="282"/>
        <v>-376997413.00801027</v>
      </c>
      <c r="BI486" s="189">
        <f t="shared" si="282"/>
        <v>-377668151.06504977</v>
      </c>
      <c r="BJ486" s="189">
        <f t="shared" si="282"/>
        <v>-378322958.64903188</v>
      </c>
      <c r="BK486" s="189">
        <f t="shared" si="282"/>
        <v>-378962488.61897767</v>
      </c>
      <c r="BL486" s="189">
        <f t="shared" si="282"/>
        <v>-379587356.2189486</v>
      </c>
      <c r="BM486" s="189">
        <f t="shared" si="282"/>
        <v>-380198141.84963286</v>
      </c>
      <c r="BN486" s="1521">
        <f t="shared" si="282"/>
        <v>-380795393.59267199</v>
      </c>
    </row>
    <row r="487" spans="1:66" hidden="1" x14ac:dyDescent="0.15">
      <c r="A487" s="1123"/>
      <c r="C487" s="1529"/>
      <c r="D487" s="274"/>
      <c r="E487" s="1675"/>
      <c r="F487" s="1604">
        <f t="shared" si="278"/>
        <v>6998501989.6039715</v>
      </c>
      <c r="G487" s="189">
        <f t="shared" si="279"/>
        <v>-79573267.094636023</v>
      </c>
      <c r="H487" s="189">
        <f t="shared" si="282"/>
        <v>-141269400.61079603</v>
      </c>
      <c r="I487" s="189">
        <f t="shared" si="282"/>
        <v>-172975110.79195958</v>
      </c>
      <c r="J487" s="189">
        <f t="shared" si="282"/>
        <v>-193711114.09953207</v>
      </c>
      <c r="K487" s="189">
        <f t="shared" si="282"/>
        <v>-208859134.7874971</v>
      </c>
      <c r="L487" s="189">
        <f t="shared" si="282"/>
        <v>-220660967.75352103</v>
      </c>
      <c r="M487" s="189">
        <f t="shared" si="282"/>
        <v>-230253129.31501216</v>
      </c>
      <c r="N487" s="189">
        <f t="shared" si="282"/>
        <v>-238286570.56495768</v>
      </c>
      <c r="O487" s="189">
        <f t="shared" si="282"/>
        <v>-245166781.56059986</v>
      </c>
      <c r="P487" s="189">
        <f t="shared" si="282"/>
        <v>-251162388.14972788</v>
      </c>
      <c r="Q487" s="189">
        <f t="shared" si="282"/>
        <v>-256459945.64980376</v>
      </c>
      <c r="R487" s="189">
        <f t="shared" si="282"/>
        <v>-261193946.17084837</v>
      </c>
      <c r="S487" s="189">
        <f t="shared" si="282"/>
        <v>-265464336.45065355</v>
      </c>
      <c r="T487" s="189">
        <f t="shared" si="282"/>
        <v>-269347283.49811578</v>
      </c>
      <c r="U487" s="189">
        <f t="shared" si="282"/>
        <v>-272902076.10718977</v>
      </c>
      <c r="V487" s="189">
        <f t="shared" si="282"/>
        <v>-276175708.56056941</v>
      </c>
      <c r="W487" s="189">
        <f t="shared" si="282"/>
        <v>-279206017.94976437</v>
      </c>
      <c r="X487" s="189">
        <f t="shared" si="282"/>
        <v>-282023887.90686524</v>
      </c>
      <c r="Y487" s="189">
        <f t="shared" si="282"/>
        <v>-284654831.89277804</v>
      </c>
      <c r="Z487" s="189">
        <f t="shared" si="282"/>
        <v>-287120153.50762415</v>
      </c>
      <c r="AA487" s="189">
        <f t="shared" si="282"/>
        <v>-289437811.89374924</v>
      </c>
      <c r="AB487" s="189">
        <f t="shared" si="282"/>
        <v>-291623077.38268852</v>
      </c>
      <c r="AC487" s="189">
        <f t="shared" si="282"/>
        <v>-293689035.26671946</v>
      </c>
      <c r="AD487" s="189">
        <f t="shared" si="282"/>
        <v>-295646977.82557654</v>
      </c>
      <c r="AE487" s="189">
        <f t="shared" si="282"/>
        <v>-297506712.93328822</v>
      </c>
      <c r="AF487" s="189">
        <f t="shared" si="282"/>
        <v>-299276809.563411</v>
      </c>
      <c r="AG487" s="189">
        <f t="shared" si="282"/>
        <v>-300964794.9837234</v>
      </c>
      <c r="AH487" s="189">
        <f t="shared" si="282"/>
        <v>-302577314.55375373</v>
      </c>
      <c r="AI487" s="189">
        <f t="shared" si="282"/>
        <v>-304120262.27756119</v>
      </c>
      <c r="AJ487" s="189">
        <f t="shared" si="282"/>
        <v>-305598888.27146673</v>
      </c>
      <c r="AK487" s="189">
        <f t="shared" si="282"/>
        <v>-307017887.85004246</v>
      </c>
      <c r="AL487" s="189">
        <f t="shared" si="282"/>
        <v>-308381475.85683942</v>
      </c>
      <c r="AM487" s="189">
        <f t="shared" si="282"/>
        <v>-309693449.06153786</v>
      </c>
      <c r="AN487" s="189">
        <f t="shared" ref="H487:BN491" si="283">AN196-AN392</f>
        <v>-310957238.83765507</v>
      </c>
      <c r="AO487" s="189">
        <f t="shared" si="283"/>
        <v>-312175955.87199831</v>
      </c>
      <c r="AP487" s="189">
        <f t="shared" si="283"/>
        <v>-313352428.30119085</v>
      </c>
      <c r="AQ487" s="189">
        <f t="shared" si="283"/>
        <v>-314489234.39480162</v>
      </c>
      <c r="AR487" s="189">
        <f t="shared" si="283"/>
        <v>-315588730.68921673</v>
      </c>
      <c r="AS487" s="189">
        <f t="shared" si="283"/>
        <v>-316653076.30694473</v>
      </c>
      <c r="AT487" s="189">
        <f t="shared" si="283"/>
        <v>-317684254.06183589</v>
      </c>
      <c r="AU487" s="189">
        <f t="shared" si="283"/>
        <v>-318684088.84370637</v>
      </c>
      <c r="AV487" s="189">
        <f t="shared" si="283"/>
        <v>-319654263.69004226</v>
      </c>
      <c r="AW487" s="189">
        <f t="shared" si="283"/>
        <v>-320596333.88323462</v>
      </c>
      <c r="AX487" s="189">
        <f t="shared" si="283"/>
        <v>-321511739.35564065</v>
      </c>
      <c r="AY487" s="189">
        <f t="shared" si="283"/>
        <v>-322401815.63898122</v>
      </c>
      <c r="AZ487" s="189">
        <f t="shared" si="283"/>
        <v>-323267803.55706692</v>
      </c>
      <c r="BA487" s="189">
        <f t="shared" si="283"/>
        <v>-324110857.8299557</v>
      </c>
      <c r="BB487" s="189">
        <f t="shared" si="283"/>
        <v>-324932054.73209548</v>
      </c>
      <c r="BC487" s="189">
        <f t="shared" si="283"/>
        <v>-325732398.92579329</v>
      </c>
      <c r="BD487" s="189">
        <f t="shared" si="283"/>
        <v>-326512829.57365036</v>
      </c>
      <c r="BE487" s="189">
        <f t="shared" si="283"/>
        <v>-327274225.81879044</v>
      </c>
      <c r="BF487" s="189">
        <f t="shared" si="283"/>
        <v>-328017411.70925474</v>
      </c>
      <c r="BG487" s="189">
        <f t="shared" si="283"/>
        <v>-328743160.63243401</v>
      </c>
      <c r="BH487" s="189">
        <f t="shared" si="283"/>
        <v>-329452199.31652033</v>
      </c>
      <c r="BI487" s="189">
        <f t="shared" si="283"/>
        <v>-330145211.44840741</v>
      </c>
      <c r="BJ487" s="189">
        <f t="shared" si="283"/>
        <v>-330822840.95104611</v>
      </c>
      <c r="BK487" s="189">
        <f t="shared" si="283"/>
        <v>-331485694.95775449</v>
      </c>
      <c r="BL487" s="189">
        <f t="shared" si="283"/>
        <v>-332134346.51628244</v>
      </c>
      <c r="BM487" s="189">
        <f t="shared" si="283"/>
        <v>-332769337.05137646</v>
      </c>
      <c r="BN487" s="1521">
        <f t="shared" si="283"/>
        <v>-333391178.6111021</v>
      </c>
    </row>
    <row r="488" spans="1:66" hidden="1" x14ac:dyDescent="0.15">
      <c r="A488" s="1123"/>
      <c r="C488" s="1529"/>
      <c r="D488" s="274"/>
      <c r="E488" s="1675"/>
      <c r="F488" s="1604">
        <f t="shared" si="278"/>
        <v>4671743410.7620201</v>
      </c>
      <c r="G488" s="189">
        <f t="shared" si="279"/>
        <v>-79573267.094636053</v>
      </c>
      <c r="H488" s="189">
        <f t="shared" si="283"/>
        <v>-120704022.77207598</v>
      </c>
      <c r="I488" s="189">
        <f t="shared" si="283"/>
        <v>-142829907.11103535</v>
      </c>
      <c r="J488" s="189">
        <f t="shared" si="283"/>
        <v>-157721702.88177198</v>
      </c>
      <c r="K488" s="189">
        <f t="shared" si="283"/>
        <v>-168832468.38787997</v>
      </c>
      <c r="L488" s="189">
        <f t="shared" si="283"/>
        <v>-177634998.78683537</v>
      </c>
      <c r="M488" s="189">
        <f t="shared" si="283"/>
        <v>-184889457.90619308</v>
      </c>
      <c r="N488" s="189">
        <f t="shared" si="283"/>
        <v>-191037614.98049837</v>
      </c>
      <c r="O488" s="189">
        <f t="shared" si="283"/>
        <v>-196358054.56691724</v>
      </c>
      <c r="P488" s="189">
        <f t="shared" si="283"/>
        <v>-201037303.93599558</v>
      </c>
      <c r="Q488" s="189">
        <f t="shared" si="283"/>
        <v>-205206124.48075557</v>
      </c>
      <c r="R488" s="189">
        <f t="shared" si="283"/>
        <v>-208959581.29505545</v>
      </c>
      <c r="S488" s="189">
        <f t="shared" si="283"/>
        <v>-212368861.55317479</v>
      </c>
      <c r="T488" s="189">
        <f t="shared" si="283"/>
        <v>-215488594.50247735</v>
      </c>
      <c r="U488" s="189">
        <f t="shared" si="283"/>
        <v>-218361577.57883674</v>
      </c>
      <c r="V488" s="189">
        <f t="shared" si="283"/>
        <v>-221021935.86935216</v>
      </c>
      <c r="W488" s="189">
        <f t="shared" si="283"/>
        <v>-223497297.7111221</v>
      </c>
      <c r="X488" s="189">
        <f t="shared" si="283"/>
        <v>-225810331.49712914</v>
      </c>
      <c r="Y488" s="189">
        <f t="shared" si="283"/>
        <v>-227979855.62237674</v>
      </c>
      <c r="Z488" s="189">
        <f t="shared" si="283"/>
        <v>-230021655.92929965</v>
      </c>
      <c r="AA488" s="189">
        <f t="shared" si="283"/>
        <v>-231949098.23138779</v>
      </c>
      <c r="AB488" s="189">
        <f t="shared" si="283"/>
        <v>-233773594.41958356</v>
      </c>
      <c r="AC488" s="189">
        <f t="shared" si="283"/>
        <v>-235504962.09671456</v>
      </c>
      <c r="AD488" s="189">
        <f t="shared" si="283"/>
        <v>-237151705.55245352</v>
      </c>
      <c r="AE488" s="189">
        <f t="shared" si="283"/>
        <v>-238721237.78828663</v>
      </c>
      <c r="AF488" s="189">
        <f t="shared" si="283"/>
        <v>-240220057.78476089</v>
      </c>
      <c r="AG488" s="189">
        <f t="shared" si="283"/>
        <v>-241653893.38029438</v>
      </c>
      <c r="AH488" s="189">
        <f t="shared" si="283"/>
        <v>-243027817.43913323</v>
      </c>
      <c r="AI488" s="189">
        <f t="shared" si="283"/>
        <v>-244346343.06293356</v>
      </c>
      <c r="AJ488" s="189">
        <f t="shared" si="283"/>
        <v>-245613502.20785666</v>
      </c>
      <c r="AK488" s="189">
        <f t="shared" si="283"/>
        <v>-246832911.04806876</v>
      </c>
      <c r="AL488" s="189">
        <f t="shared" si="283"/>
        <v>-248007824.66932052</v>
      </c>
      <c r="AM488" s="189">
        <f t="shared" si="283"/>
        <v>-249141183.10869437</v>
      </c>
      <c r="AN488" s="189">
        <f t="shared" si="283"/>
        <v>-250235650.32691348</v>
      </c>
      <c r="AO488" s="189">
        <f t="shared" si="283"/>
        <v>-251293647.37128693</v>
      </c>
      <c r="AP488" s="189">
        <f t="shared" si="283"/>
        <v>-252317380.73431981</v>
      </c>
      <c r="AQ488" s="189">
        <f t="shared" si="283"/>
        <v>-253308866.71640092</v>
      </c>
      <c r="AR488" s="189">
        <f t="shared" si="283"/>
        <v>-254269952.44704264</v>
      </c>
      <c r="AS488" s="189">
        <f t="shared" si="283"/>
        <v>-255202334.09775686</v>
      </c>
      <c r="AT488" s="189">
        <f t="shared" si="283"/>
        <v>-256107572.72327328</v>
      </c>
      <c r="AU488" s="189">
        <f t="shared" si="283"/>
        <v>-256987108.09080321</v>
      </c>
      <c r="AV488" s="189">
        <f t="shared" si="283"/>
        <v>-257842270.7951526</v>
      </c>
      <c r="AW488" s="189">
        <f t="shared" si="283"/>
        <v>-258674292.9074437</v>
      </c>
      <c r="AX488" s="189">
        <f t="shared" si="283"/>
        <v>-259484317.36452883</v>
      </c>
      <c r="AY488" s="189">
        <f t="shared" si="283"/>
        <v>-260273406.27294189</v>
      </c>
      <c r="AZ488" s="189">
        <f t="shared" si="283"/>
        <v>-261042548.2739467</v>
      </c>
      <c r="BA488" s="189">
        <f t="shared" si="283"/>
        <v>-261792665.09372675</v>
      </c>
      <c r="BB488" s="189">
        <f t="shared" si="283"/>
        <v>-262524617.38411176</v>
      </c>
      <c r="BC488" s="189">
        <f t="shared" si="283"/>
        <v>-263239209.94371146</v>
      </c>
      <c r="BD488" s="189">
        <f t="shared" si="283"/>
        <v>-263937196.39636153</v>
      </c>
      <c r="BE488" s="189">
        <f t="shared" si="283"/>
        <v>-264619283.39290655</v>
      </c>
      <c r="BF488" s="189">
        <f t="shared" si="283"/>
        <v>-265286134.39318842</v>
      </c>
      <c r="BG488" s="189">
        <f t="shared" si="283"/>
        <v>-265938373.07737058</v>
      </c>
      <c r="BH488" s="189">
        <f t="shared" si="283"/>
        <v>-266576586.42916852</v>
      </c>
      <c r="BI488" s="189">
        <f t="shared" si="283"/>
        <v>-267201327.52797699</v>
      </c>
      <c r="BJ488" s="189">
        <f t="shared" si="283"/>
        <v>-267813118.08212352</v>
      </c>
      <c r="BK488" s="189">
        <f t="shared" si="283"/>
        <v>-268412450.7314021</v>
      </c>
      <c r="BL488" s="189">
        <f t="shared" si="283"/>
        <v>-268999791.14354384</v>
      </c>
      <c r="BM488" s="189">
        <f t="shared" si="283"/>
        <v>-269575579.92627025</v>
      </c>
      <c r="BN488" s="1521">
        <f t="shared" si="283"/>
        <v>-270140234.37397456</v>
      </c>
    </row>
    <row r="489" spans="1:66" hidden="1" x14ac:dyDescent="0.15">
      <c r="A489" s="1123"/>
      <c r="C489" s="1529"/>
      <c r="D489" s="274"/>
      <c r="E489" s="1675"/>
      <c r="F489" s="1604"/>
      <c r="G489" s="189"/>
      <c r="H489" s="189"/>
      <c r="I489" s="189"/>
      <c r="J489" s="189"/>
      <c r="K489" s="189"/>
      <c r="L489" s="189"/>
      <c r="M489" s="189"/>
      <c r="N489" s="189"/>
      <c r="O489" s="189"/>
      <c r="P489" s="189"/>
      <c r="Q489" s="189"/>
      <c r="R489" s="189"/>
      <c r="S489" s="189"/>
      <c r="T489" s="189"/>
      <c r="U489" s="189"/>
      <c r="V489" s="189"/>
      <c r="W489" s="189"/>
      <c r="X489" s="189"/>
      <c r="Y489" s="189"/>
      <c r="Z489" s="189"/>
      <c r="AA489" s="189"/>
      <c r="AB489" s="189"/>
      <c r="AC489" s="189"/>
      <c r="AD489" s="189"/>
      <c r="AE489" s="189"/>
      <c r="AF489" s="189"/>
      <c r="AG489" s="189"/>
      <c r="AH489" s="189"/>
      <c r="AI489" s="189"/>
      <c r="AJ489" s="189"/>
      <c r="AK489" s="189"/>
      <c r="AL489" s="189"/>
      <c r="AM489" s="189"/>
      <c r="AN489" s="189"/>
      <c r="AO489" s="189"/>
      <c r="AP489" s="189"/>
      <c r="AQ489" s="189"/>
      <c r="AR489" s="189"/>
      <c r="AS489" s="189"/>
      <c r="AT489" s="189"/>
      <c r="AU489" s="189"/>
      <c r="AV489" s="189"/>
      <c r="AW489" s="189"/>
      <c r="AX489" s="189"/>
      <c r="AY489" s="189"/>
      <c r="AZ489" s="189"/>
      <c r="BA489" s="189"/>
      <c r="BB489" s="189"/>
      <c r="BC489" s="189"/>
      <c r="BD489" s="189"/>
      <c r="BE489" s="189"/>
      <c r="BF489" s="189"/>
      <c r="BG489" s="189"/>
      <c r="BH489" s="189"/>
      <c r="BI489" s="189"/>
      <c r="BJ489" s="189"/>
      <c r="BK489" s="189"/>
      <c r="BL489" s="189"/>
      <c r="BM489" s="189"/>
      <c r="BN489" s="1521"/>
    </row>
    <row r="490" spans="1:66" hidden="1" x14ac:dyDescent="0.15">
      <c r="A490" s="1123"/>
      <c r="C490" s="1529"/>
      <c r="D490" s="274"/>
      <c r="E490" s="1675"/>
      <c r="F490" s="1604">
        <f t="shared" si="278"/>
        <v>-9813920524.941761</v>
      </c>
      <c r="G490" s="189">
        <f t="shared" si="279"/>
        <v>795829982.08296371</v>
      </c>
      <c r="H490" s="189">
        <f t="shared" si="283"/>
        <v>538487820.89256382</v>
      </c>
      <c r="I490" s="189">
        <f t="shared" si="283"/>
        <v>412523597.3950485</v>
      </c>
      <c r="J490" s="189">
        <f t="shared" si="283"/>
        <v>332614091.94024408</v>
      </c>
      <c r="K490" s="189">
        <f t="shared" si="283"/>
        <v>275532182.58607328</v>
      </c>
      <c r="L490" s="189">
        <f t="shared" si="283"/>
        <v>231842713.14223164</v>
      </c>
      <c r="M490" s="189">
        <f t="shared" si="283"/>
        <v>196852623.17414612</v>
      </c>
      <c r="N490" s="189">
        <f t="shared" si="283"/>
        <v>167915108.77838808</v>
      </c>
      <c r="O490" s="189">
        <f t="shared" si="283"/>
        <v>143402765.40700001</v>
      </c>
      <c r="P490" s="189">
        <f t="shared" si="283"/>
        <v>122249581.29505134</v>
      </c>
      <c r="Q490" s="189">
        <f t="shared" si="283"/>
        <v>103722571.82456359</v>
      </c>
      <c r="R490" s="189">
        <f t="shared" si="283"/>
        <v>87298005.739978075</v>
      </c>
      <c r="S490" s="189">
        <f t="shared" si="283"/>
        <v>72589809.945152432</v>
      </c>
      <c r="T490" s="189">
        <f t="shared" si="283"/>
        <v>59305933.765509844</v>
      </c>
      <c r="U490" s="189">
        <f t="shared" si="283"/>
        <v>47220585.820744693</v>
      </c>
      <c r="V490" s="189">
        <f t="shared" si="283"/>
        <v>36155922.248903334</v>
      </c>
      <c r="W490" s="189">
        <f t="shared" si="283"/>
        <v>25969593.265487045</v>
      </c>
      <c r="X490" s="189">
        <f t="shared" si="283"/>
        <v>16546047.551792771</v>
      </c>
      <c r="Y490" s="189">
        <f t="shared" si="283"/>
        <v>7790319.5503248274</v>
      </c>
      <c r="Z490" s="189">
        <f t="shared" si="283"/>
        <v>-376499.73776611686</v>
      </c>
      <c r="AA490" s="189">
        <f t="shared" si="283"/>
        <v>-8020624.1753549576</v>
      </c>
      <c r="AB490" s="189">
        <f t="shared" si="283"/>
        <v>-15198107.314156294</v>
      </c>
      <c r="AC490" s="189">
        <f t="shared" si="283"/>
        <v>-21956781.443116277</v>
      </c>
      <c r="AD490" s="189">
        <f t="shared" si="283"/>
        <v>-28337760.181824833</v>
      </c>
      <c r="AE490" s="189">
        <f t="shared" si="283"/>
        <v>-34376616.59382987</v>
      </c>
      <c r="AF490" s="189">
        <f t="shared" si="283"/>
        <v>-40104316.817685395</v>
      </c>
      <c r="AG490" s="189">
        <f t="shared" si="283"/>
        <v>-45547967.226655781</v>
      </c>
      <c r="AH490" s="189">
        <f t="shared" si="283"/>
        <v>-50731417.761399418</v>
      </c>
      <c r="AI490" s="189">
        <f t="shared" si="283"/>
        <v>-55675753.178520381</v>
      </c>
      <c r="AJ490" s="189">
        <f t="shared" si="283"/>
        <v>-60399696.117211401</v>
      </c>
      <c r="AK490" s="189">
        <f t="shared" si="283"/>
        <v>-64919940.175024033</v>
      </c>
      <c r="AL490" s="189">
        <f t="shared" si="283"/>
        <v>-69251426.974684477</v>
      </c>
      <c r="AM490" s="189">
        <f t="shared" si="283"/>
        <v>-73407578.067854404</v>
      </c>
      <c r="AN490" s="189">
        <f t="shared" si="283"/>
        <v>-77400490.161417633</v>
      </c>
      <c r="AO490" s="189">
        <f t="shared" si="283"/>
        <v>-81241100.358574152</v>
      </c>
      <c r="AP490" s="189">
        <f t="shared" si="283"/>
        <v>-84939326.73237294</v>
      </c>
      <c r="AQ490" s="189">
        <f t="shared" si="283"/>
        <v>-88504188.486875296</v>
      </c>
      <c r="AR490" s="189">
        <f t="shared" si="283"/>
        <v>-91943909.133547306</v>
      </c>
      <c r="AS490" s="189">
        <f t="shared" si="283"/>
        <v>-95266005.461112142</v>
      </c>
      <c r="AT490" s="189">
        <f t="shared" si="283"/>
        <v>-98477364.564020067</v>
      </c>
      <c r="AU490" s="189">
        <f t="shared" si="283"/>
        <v>-101584310.78667867</v>
      </c>
      <c r="AV490" s="189">
        <f t="shared" si="283"/>
        <v>-104592664.11409131</v>
      </c>
      <c r="AW490" s="189">
        <f t="shared" si="283"/>
        <v>-107507791.27677259</v>
      </c>
      <c r="AX490" s="189">
        <f t="shared" si="283"/>
        <v>-110334650.62513223</v>
      </c>
      <c r="AY490" s="189">
        <f t="shared" si="283"/>
        <v>-113077831.655478</v>
      </c>
      <c r="AZ490" s="189">
        <f t="shared" si="283"/>
        <v>-115741589.92830029</v>
      </c>
      <c r="BA490" s="189">
        <f t="shared" si="283"/>
        <v>-118329878.00324908</v>
      </c>
      <c r="BB490" s="189">
        <f t="shared" si="283"/>
        <v>-120846372.91926703</v>
      </c>
      <c r="BC490" s="189">
        <f t="shared" si="283"/>
        <v>-123294500.66880822</v>
      </c>
      <c r="BD490" s="189">
        <f t="shared" si="283"/>
        <v>-125677458.04887104</v>
      </c>
      <c r="BE490" s="189">
        <f t="shared" si="283"/>
        <v>-127998232.2162441</v>
      </c>
      <c r="BF490" s="189">
        <f t="shared" si="283"/>
        <v>-130259618.22795543</v>
      </c>
      <c r="BG490" s="189">
        <f t="shared" si="283"/>
        <v>-132464234.80884179</v>
      </c>
      <c r="BH490" s="189">
        <f t="shared" si="283"/>
        <v>-134614538.55513173</v>
      </c>
      <c r="BI490" s="189">
        <f t="shared" si="283"/>
        <v>-136712836.75496131</v>
      </c>
      <c r="BJ490" s="189">
        <f t="shared" si="283"/>
        <v>-138761298.98292679</v>
      </c>
      <c r="BK490" s="189">
        <f t="shared" si="283"/>
        <v>-140761967.60548443</v>
      </c>
      <c r="BL490" s="189">
        <f t="shared" si="283"/>
        <v>-142716767.31662345</v>
      </c>
      <c r="BM490" s="189">
        <f t="shared" si="283"/>
        <v>-144627513.80833644</v>
      </c>
      <c r="BN490" s="1521">
        <f t="shared" si="283"/>
        <v>-146495921.66757637</v>
      </c>
    </row>
    <row r="491" spans="1:66" hidden="1" x14ac:dyDescent="0.15">
      <c r="A491" s="1123"/>
      <c r="C491" s="1529"/>
      <c r="D491" s="274"/>
      <c r="E491" s="1675"/>
      <c r="F491" s="1604">
        <f t="shared" si="278"/>
        <v>-15871714624.531492</v>
      </c>
      <c r="G491" s="189">
        <f t="shared" si="279"/>
        <v>795829982.08296371</v>
      </c>
      <c r="H491" s="189">
        <f t="shared" si="283"/>
        <v>602823361.19016385</v>
      </c>
      <c r="I491" s="189">
        <f t="shared" si="283"/>
        <v>503637048.59133661</v>
      </c>
      <c r="J491" s="189">
        <f t="shared" si="283"/>
        <v>438767733.43128383</v>
      </c>
      <c r="K491" s="189">
        <f t="shared" si="283"/>
        <v>391379540.37000287</v>
      </c>
      <c r="L491" s="189">
        <f t="shared" si="283"/>
        <v>354459367.72228062</v>
      </c>
      <c r="M491" s="189">
        <f t="shared" si="283"/>
        <v>324451803.47911346</v>
      </c>
      <c r="N491" s="189">
        <f t="shared" si="283"/>
        <v>299320449.83623564</v>
      </c>
      <c r="O491" s="189">
        <f t="shared" si="283"/>
        <v>277796795.11724818</v>
      </c>
      <c r="P491" s="189">
        <f t="shared" si="283"/>
        <v>259040485.73414707</v>
      </c>
      <c r="Q491" s="189">
        <f t="shared" si="283"/>
        <v>242467912.80610228</v>
      </c>
      <c r="R491" s="189">
        <f t="shared" si="283"/>
        <v>227658338.98358297</v>
      </c>
      <c r="S491" s="189">
        <f t="shared" si="283"/>
        <v>214299096.66440648</v>
      </c>
      <c r="T491" s="189">
        <f t="shared" si="283"/>
        <v>202151909.37689096</v>
      </c>
      <c r="U491" s="189">
        <f t="shared" si="283"/>
        <v>191031301.48219401</v>
      </c>
      <c r="V491" s="189">
        <f t="shared" si="283"/>
        <v>180790258.78044492</v>
      </c>
      <c r="W491" s="189">
        <f t="shared" si="283"/>
        <v>171310413.89980841</v>
      </c>
      <c r="X491" s="189">
        <f t="shared" si="283"/>
        <v>162495152.26930553</v>
      </c>
      <c r="Y491" s="189">
        <f t="shared" si="283"/>
        <v>154264659.0513432</v>
      </c>
      <c r="Z491" s="189">
        <f t="shared" si="283"/>
        <v>146552289.29366952</v>
      </c>
      <c r="AA491" s="189">
        <f t="shared" si="283"/>
        <v>139301860.65258306</v>
      </c>
      <c r="AB491" s="189">
        <f t="shared" si="283"/>
        <v>132465602.30483159</v>
      </c>
      <c r="AC491" s="189">
        <f t="shared" si="283"/>
        <v>126002578.97778329</v>
      </c>
      <c r="AD491" s="189">
        <f t="shared" si="283"/>
        <v>119877464.55569014</v>
      </c>
      <c r="AE491" s="189">
        <f t="shared" si="283"/>
        <v>114059576.65188637</v>
      </c>
      <c r="AF491" s="189">
        <f t="shared" si="283"/>
        <v>108522108.58438993</v>
      </c>
      <c r="AG491" s="189">
        <f t="shared" si="283"/>
        <v>103241512.48341259</v>
      </c>
      <c r="AH491" s="189">
        <f t="shared" si="283"/>
        <v>98196999.390001923</v>
      </c>
      <c r="AI491" s="189">
        <f t="shared" si="283"/>
        <v>93370130.84226203</v>
      </c>
      <c r="AJ491" s="189">
        <f t="shared" si="283"/>
        <v>88744482.67950955</v>
      </c>
      <c r="AK491" s="189">
        <f t="shared" si="283"/>
        <v>84305366.350810051</v>
      </c>
      <c r="AL491" s="189">
        <f t="shared" si="283"/>
        <v>80039596.383022785</v>
      </c>
      <c r="AM491" s="189">
        <f t="shared" si="283"/>
        <v>75935295.181158632</v>
      </c>
      <c r="AN491" s="189">
        <f t="shared" si="283"/>
        <v>71981728.234481722</v>
      </c>
      <c r="AO491" s="189">
        <f t="shared" si="283"/>
        <v>68169164.250038952</v>
      </c>
      <c r="AP491" s="189">
        <f t="shared" si="283"/>
        <v>64488755.848554313</v>
      </c>
      <c r="AQ491" s="189">
        <f t="shared" si="283"/>
        <v>60932437.320413828</v>
      </c>
      <c r="AR491" s="189">
        <f t="shared" si="283"/>
        <v>57492836.613286436</v>
      </c>
      <c r="AS491" s="189">
        <f t="shared" si="283"/>
        <v>54163199.253014266</v>
      </c>
      <c r="AT491" s="189">
        <f t="shared" si="283"/>
        <v>50937322.319263697</v>
      </c>
      <c r="AU491" s="189">
        <f t="shared" si="283"/>
        <v>47809496.932128906</v>
      </c>
      <c r="AV491" s="189">
        <f t="shared" si="283"/>
        <v>44774457.974340141</v>
      </c>
      <c r="AW491" s="189">
        <f t="shared" si="283"/>
        <v>41827339.990289032</v>
      </c>
      <c r="AX491" s="189">
        <f t="shared" si="283"/>
        <v>38963638.378751338</v>
      </c>
      <c r="AY491" s="189">
        <f t="shared" si="283"/>
        <v>36179175.139424324</v>
      </c>
      <c r="AZ491" s="189">
        <f t="shared" si="283"/>
        <v>33470068.550760359</v>
      </c>
      <c r="BA491" s="189">
        <f t="shared" si="283"/>
        <v>30832706.253220707</v>
      </c>
      <c r="BB491" s="189">
        <f t="shared" si="283"/>
        <v>28263721.29198122</v>
      </c>
      <c r="BC491" s="189">
        <f t="shared" si="283"/>
        <v>25759970.739504099</v>
      </c>
      <c r="BD491" s="189">
        <f t="shared" si="283"/>
        <v>23318516.573748022</v>
      </c>
      <c r="BE491" s="189">
        <f t="shared" si="283"/>
        <v>20936608.53413859</v>
      </c>
      <c r="BF491" s="189">
        <f t="shared" si="283"/>
        <v>18611668.716375977</v>
      </c>
      <c r="BG491" s="189">
        <f t="shared" ref="H491:BN496" si="284">BG200-BG396</f>
        <v>16341277.700012773</v>
      </c>
      <c r="BH491" s="189">
        <f t="shared" si="284"/>
        <v>14123162.030545235</v>
      </c>
      <c r="BI491" s="189">
        <f t="shared" si="284"/>
        <v>11955182.901379496</v>
      </c>
      <c r="BJ491" s="189">
        <f t="shared" si="284"/>
        <v>9835325.9011461735</v>
      </c>
      <c r="BK491" s="189">
        <f t="shared" si="284"/>
        <v>7761691.7090371549</v>
      </c>
      <c r="BL491" s="189">
        <f t="shared" si="284"/>
        <v>5732487.6355673373</v>
      </c>
      <c r="BM491" s="189">
        <f t="shared" si="284"/>
        <v>3746019.9188295305</v>
      </c>
      <c r="BN491" s="1521">
        <f t="shared" si="284"/>
        <v>1800686.697227627</v>
      </c>
    </row>
    <row r="492" spans="1:66" hidden="1" x14ac:dyDescent="0.15">
      <c r="A492" s="1123"/>
      <c r="C492" s="1529"/>
      <c r="D492" s="274"/>
      <c r="E492" s="1675"/>
      <c r="F492" s="1604">
        <f t="shared" si="278"/>
        <v>-23150611782.940819</v>
      </c>
      <c r="G492" s="189">
        <f t="shared" si="279"/>
        <v>795829982.08296371</v>
      </c>
      <c r="H492" s="189">
        <f t="shared" si="284"/>
        <v>667158901.48776388</v>
      </c>
      <c r="I492" s="189">
        <f t="shared" si="284"/>
        <v>597941562.78032422</v>
      </c>
      <c r="J492" s="189">
        <f t="shared" si="284"/>
        <v>551354928.95208383</v>
      </c>
      <c r="K492" s="189">
        <f t="shared" si="284"/>
        <v>516596651.83404553</v>
      </c>
      <c r="L492" s="189">
        <f t="shared" si="284"/>
        <v>489059324.11538827</v>
      </c>
      <c r="M492" s="189">
        <f t="shared" si="284"/>
        <v>466364893.1804992</v>
      </c>
      <c r="N492" s="189">
        <f t="shared" si="284"/>
        <v>447131353.66997194</v>
      </c>
      <c r="O492" s="189">
        <f t="shared" si="284"/>
        <v>430487197.74454391</v>
      </c>
      <c r="P492" s="189">
        <f t="shared" si="284"/>
        <v>415848904.26373756</v>
      </c>
      <c r="Q492" s="189">
        <f t="shared" si="284"/>
        <v>402807406.83761656</v>
      </c>
      <c r="R492" s="189">
        <f t="shared" si="284"/>
        <v>391065309.31694591</v>
      </c>
      <c r="S492" s="189">
        <f t="shared" si="284"/>
        <v>380399913.85705376</v>
      </c>
      <c r="T492" s="189">
        <f t="shared" si="284"/>
        <v>370640321.47554588</v>
      </c>
      <c r="U492" s="189">
        <f t="shared" si="284"/>
        <v>361652647.14575851</v>
      </c>
      <c r="V492" s="189">
        <f t="shared" si="284"/>
        <v>353330135.9160713</v>
      </c>
      <c r="W492" s="189">
        <f t="shared" si="284"/>
        <v>345586356.89235246</v>
      </c>
      <c r="X492" s="189">
        <f t="shared" si="284"/>
        <v>338350395.58318603</v>
      </c>
      <c r="Y492" s="189">
        <f t="shared" si="284"/>
        <v>331563381.60848093</v>
      </c>
      <c r="Z492" s="189">
        <f t="shared" si="284"/>
        <v>325175931.45045996</v>
      </c>
      <c r="AA492" s="189">
        <f t="shared" si="284"/>
        <v>319146232.27013099</v>
      </c>
      <c r="AB492" s="189">
        <f t="shared" si="284"/>
        <v>313438583.76695144</v>
      </c>
      <c r="AC492" s="189">
        <f t="shared" si="284"/>
        <v>308022273.11924231</v>
      </c>
      <c r="AD492" s="189">
        <f t="shared" si="284"/>
        <v>302870695.99834764</v>
      </c>
      <c r="AE492" s="189">
        <f t="shared" si="284"/>
        <v>297960661.99854887</v>
      </c>
      <c r="AF492" s="189">
        <f t="shared" si="284"/>
        <v>293271840.08444488</v>
      </c>
      <c r="AG492" s="189">
        <f t="shared" si="284"/>
        <v>288786311.61713421</v>
      </c>
      <c r="AH492" s="189">
        <f t="shared" si="284"/>
        <v>284488206.94108772</v>
      </c>
      <c r="AI492" s="189">
        <f t="shared" si="284"/>
        <v>280363407.52973354</v>
      </c>
      <c r="AJ492" s="189">
        <f t="shared" si="284"/>
        <v>276399300.0442791</v>
      </c>
      <c r="AK492" s="189">
        <f t="shared" si="284"/>
        <v>272584571.85431063</v>
      </c>
      <c r="AL492" s="189">
        <f t="shared" si="284"/>
        <v>268909039.93756056</v>
      </c>
      <c r="AM492" s="189">
        <f t="shared" si="284"/>
        <v>265363506.85181874</v>
      </c>
      <c r="AN492" s="189">
        <f t="shared" si="284"/>
        <v>261939638.81621361</v>
      </c>
      <c r="AO492" s="189">
        <f t="shared" si="284"/>
        <v>258629861.9661684</v>
      </c>
      <c r="AP492" s="189">
        <f t="shared" si="284"/>
        <v>255427273.63796377</v>
      </c>
      <c r="AQ492" s="189">
        <f t="shared" si="284"/>
        <v>252325566.1539132</v>
      </c>
      <c r="AR492" s="189">
        <f t="shared" si="284"/>
        <v>249318961.06072932</v>
      </c>
      <c r="AS492" s="189">
        <f t="shared" si="284"/>
        <v>246402152.15341455</v>
      </c>
      <c r="AT492" s="189">
        <f t="shared" si="284"/>
        <v>243570255.91851044</v>
      </c>
      <c r="AU492" s="189">
        <f t="shared" si="284"/>
        <v>240818768.27142477</v>
      </c>
      <c r="AV492" s="189">
        <f t="shared" si="284"/>
        <v>238143526.65621406</v>
      </c>
      <c r="AW492" s="189">
        <f t="shared" si="284"/>
        <v>235540676.73273659</v>
      </c>
      <c r="AX492" s="189">
        <f t="shared" si="284"/>
        <v>233006643.00335264</v>
      </c>
      <c r="AY492" s="189">
        <f t="shared" si="284"/>
        <v>230538102.83532256</v>
      </c>
      <c r="AZ492" s="189">
        <f t="shared" si="284"/>
        <v>228131963.42041445</v>
      </c>
      <c r="BA492" s="189">
        <f t="shared" si="284"/>
        <v>225785341.28366947</v>
      </c>
      <c r="BB492" s="189">
        <f t="shared" si="284"/>
        <v>223495544.01160932</v>
      </c>
      <c r="BC492" s="189">
        <f t="shared" si="284"/>
        <v>221260053.91874391</v>
      </c>
      <c r="BD492" s="189">
        <f t="shared" si="284"/>
        <v>219076513.41179043</v>
      </c>
      <c r="BE492" s="189">
        <f t="shared" si="284"/>
        <v>216942711.84505874</v>
      </c>
      <c r="BF492" s="189">
        <f t="shared" si="284"/>
        <v>214856573.68909675</v>
      </c>
      <c r="BG492" s="189">
        <f t="shared" si="284"/>
        <v>212816147.8589012</v>
      </c>
      <c r="BH492" s="189">
        <f t="shared" si="284"/>
        <v>210819598.06851739</v>
      </c>
      <c r="BI492" s="189">
        <f t="shared" si="284"/>
        <v>208865194.09630901</v>
      </c>
      <c r="BJ492" s="189">
        <f t="shared" si="284"/>
        <v>206951303.86007518</v>
      </c>
      <c r="BK492" s="189">
        <f t="shared" si="284"/>
        <v>205076386.21393651</v>
      </c>
      <c r="BL492" s="189">
        <f t="shared" si="284"/>
        <v>203238984.38985676</v>
      </c>
      <c r="BM492" s="189">
        <f t="shared" si="284"/>
        <v>201437720.01608676</v>
      </c>
      <c r="BN492" s="1521">
        <f t="shared" si="284"/>
        <v>199671287.65294749</v>
      </c>
    </row>
    <row r="493" spans="1:66" hidden="1" x14ac:dyDescent="0.15">
      <c r="A493" s="1123"/>
      <c r="C493" s="1529"/>
      <c r="D493" s="274"/>
      <c r="E493" s="1675"/>
      <c r="F493" s="1604"/>
      <c r="G493" s="189"/>
      <c r="H493" s="189"/>
      <c r="I493" s="189"/>
      <c r="J493" s="189"/>
      <c r="K493" s="189"/>
      <c r="L493" s="189"/>
      <c r="M493" s="189"/>
      <c r="N493" s="189"/>
      <c r="O493" s="189"/>
      <c r="P493" s="189"/>
      <c r="Q493" s="189"/>
      <c r="R493" s="189"/>
      <c r="S493" s="189"/>
      <c r="T493" s="189"/>
      <c r="U493" s="189"/>
      <c r="V493" s="189"/>
      <c r="W493" s="189"/>
      <c r="X493" s="189"/>
      <c r="Y493" s="189"/>
      <c r="Z493" s="189"/>
      <c r="AA493" s="189"/>
      <c r="AB493" s="189"/>
      <c r="AC493" s="189"/>
      <c r="AD493" s="189"/>
      <c r="AE493" s="189"/>
      <c r="AF493" s="189"/>
      <c r="AG493" s="189"/>
      <c r="AH493" s="189"/>
      <c r="AI493" s="189"/>
      <c r="AJ493" s="189"/>
      <c r="AK493" s="189"/>
      <c r="AL493" s="189"/>
      <c r="AM493" s="189"/>
      <c r="AN493" s="189"/>
      <c r="AO493" s="189"/>
      <c r="AP493" s="189"/>
      <c r="AQ493" s="189"/>
      <c r="AR493" s="189"/>
      <c r="AS493" s="189"/>
      <c r="AT493" s="189"/>
      <c r="AU493" s="189"/>
      <c r="AV493" s="189"/>
      <c r="AW493" s="189"/>
      <c r="AX493" s="189"/>
      <c r="AY493" s="189"/>
      <c r="AZ493" s="189"/>
      <c r="BA493" s="189"/>
      <c r="BB493" s="189"/>
      <c r="BC493" s="189"/>
      <c r="BD493" s="189"/>
      <c r="BE493" s="189"/>
      <c r="BF493" s="189"/>
      <c r="BG493" s="189"/>
      <c r="BH493" s="189"/>
      <c r="BI493" s="189"/>
      <c r="BJ493" s="189"/>
      <c r="BK493" s="189"/>
      <c r="BL493" s="189"/>
      <c r="BM493" s="189"/>
      <c r="BN493" s="1521"/>
    </row>
    <row r="494" spans="1:66" hidden="1" x14ac:dyDescent="0.15">
      <c r="A494" s="1123"/>
      <c r="C494" s="1529"/>
      <c r="D494" s="274"/>
      <c r="E494" s="1675"/>
      <c r="F494" s="1604">
        <f t="shared" si="278"/>
        <v>11694359730.858561</v>
      </c>
      <c r="G494" s="189">
        <f t="shared" si="279"/>
        <v>-138835488.59811145</v>
      </c>
      <c r="H494" s="189">
        <f t="shared" si="284"/>
        <v>-221096999.95299143</v>
      </c>
      <c r="I494" s="189">
        <f t="shared" si="284"/>
        <v>-261362486.78040236</v>
      </c>
      <c r="J494" s="189">
        <f t="shared" si="284"/>
        <v>-286906209.03689539</v>
      </c>
      <c r="K494" s="189">
        <f t="shared" si="284"/>
        <v>-305152904.84754491</v>
      </c>
      <c r="L494" s="189">
        <f t="shared" si="284"/>
        <v>-319118598.49882412</v>
      </c>
      <c r="M494" s="189">
        <f t="shared" si="284"/>
        <v>-330303464.86469078</v>
      </c>
      <c r="N494" s="189">
        <f t="shared" si="284"/>
        <v>-339553576.30401862</v>
      </c>
      <c r="O494" s="189">
        <f t="shared" si="284"/>
        <v>-347389145.89453065</v>
      </c>
      <c r="P494" s="189">
        <f t="shared" si="284"/>
        <v>-354150932.95253813</v>
      </c>
      <c r="Q494" s="189">
        <f t="shared" si="284"/>
        <v>-360073241.96276248</v>
      </c>
      <c r="R494" s="189">
        <f t="shared" si="284"/>
        <v>-365323487.87356162</v>
      </c>
      <c r="S494" s="189">
        <f t="shared" si="284"/>
        <v>-370025082.08489907</v>
      </c>
      <c r="T494" s="189">
        <f t="shared" si="284"/>
        <v>-374271380.96625483</v>
      </c>
      <c r="U494" s="189">
        <f t="shared" si="284"/>
        <v>-378134560.56569266</v>
      </c>
      <c r="V494" s="189">
        <f t="shared" si="284"/>
        <v>-381671470.11771715</v>
      </c>
      <c r="W494" s="189">
        <f t="shared" si="284"/>
        <v>-384927612.88677502</v>
      </c>
      <c r="X494" s="189">
        <f t="shared" si="284"/>
        <v>-387939925.7901268</v>
      </c>
      <c r="Y494" s="189">
        <f t="shared" si="284"/>
        <v>-390738765.33931398</v>
      </c>
      <c r="Z494" s="189">
        <f t="shared" si="284"/>
        <v>-393349355.43653286</v>
      </c>
      <c r="AA494" s="189">
        <f t="shared" si="284"/>
        <v>-395792861.88068521</v>
      </c>
      <c r="AB494" s="189">
        <f t="shared" si="284"/>
        <v>-398087202.64471233</v>
      </c>
      <c r="AC494" s="189">
        <f t="shared" si="284"/>
        <v>-400247667.70815766</v>
      </c>
      <c r="AD494" s="189">
        <f t="shared" si="284"/>
        <v>-402287399.37335157</v>
      </c>
      <c r="AE494" s="189">
        <f t="shared" si="284"/>
        <v>-404217768.85889852</v>
      </c>
      <c r="AF494" s="189">
        <f t="shared" si="284"/>
        <v>-406048674.74242151</v>
      </c>
      <c r="AG494" s="189">
        <f t="shared" si="284"/>
        <v>-407788781.79622924</v>
      </c>
      <c r="AH494" s="189">
        <f t="shared" si="284"/>
        <v>-409445713.84750617</v>
      </c>
      <c r="AI494" s="189">
        <f t="shared" si="284"/>
        <v>-411026210.80990219</v>
      </c>
      <c r="AJ494" s="189">
        <f t="shared" si="284"/>
        <v>-412536257.52705634</v>
      </c>
      <c r="AK494" s="189">
        <f t="shared" si="284"/>
        <v>-413981190.24297249</v>
      </c>
      <c r="AL494" s="189">
        <f t="shared" si="284"/>
        <v>-415365785.16867602</v>
      </c>
      <c r="AM494" s="189">
        <f t="shared" si="284"/>
        <v>-416694332.61213374</v>
      </c>
      <c r="AN494" s="189">
        <f t="shared" si="284"/>
        <v>-417970699.38392222</v>
      </c>
      <c r="AO494" s="189">
        <f t="shared" si="284"/>
        <v>-419198381.61788511</v>
      </c>
      <c r="AP494" s="189">
        <f t="shared" si="284"/>
        <v>-420380549.70660377</v>
      </c>
      <c r="AQ494" s="189">
        <f t="shared" si="284"/>
        <v>-421520086.71188915</v>
      </c>
      <c r="AR494" s="189">
        <f t="shared" si="284"/>
        <v>-422619621.34595346</v>
      </c>
      <c r="AS494" s="189">
        <f t="shared" si="284"/>
        <v>-423681556.41134608</v>
      </c>
      <c r="AT494" s="189">
        <f t="shared" si="284"/>
        <v>-424708093.42372859</v>
      </c>
      <c r="AU494" s="189">
        <f t="shared" si="284"/>
        <v>-425701254.01114249</v>
      </c>
      <c r="AV494" s="189">
        <f t="shared" si="284"/>
        <v>-426662898.57905042</v>
      </c>
      <c r="AW494" s="189">
        <f t="shared" si="284"/>
        <v>-427594742.64643753</v>
      </c>
      <c r="AX494" s="189">
        <f t="shared" si="284"/>
        <v>-428498371.19027209</v>
      </c>
      <c r="AY494" s="189">
        <f t="shared" si="284"/>
        <v>-429375251.28031433</v>
      </c>
      <c r="AZ494" s="189">
        <f t="shared" si="284"/>
        <v>-430226743.24102843</v>
      </c>
      <c r="BA494" s="189">
        <f t="shared" si="284"/>
        <v>-431054110.54020011</v>
      </c>
      <c r="BB494" s="189">
        <f t="shared" si="284"/>
        <v>-431858528.57318354</v>
      </c>
      <c r="BC494" s="189">
        <f t="shared" si="284"/>
        <v>-432641092.48628473</v>
      </c>
      <c r="BD494" s="189">
        <f t="shared" si="284"/>
        <v>-433402824.16162109</v>
      </c>
      <c r="BE494" s="189">
        <f t="shared" si="284"/>
        <v>-434144678.46811473</v>
      </c>
      <c r="BF494" s="189">
        <f t="shared" si="284"/>
        <v>-434867548.86843956</v>
      </c>
      <c r="BG494" s="189">
        <f t="shared" si="284"/>
        <v>-435572272.45925272</v>
      </c>
      <c r="BH494" s="189">
        <f t="shared" si="284"/>
        <v>-436259634.5114857</v>
      </c>
      <c r="BI494" s="189">
        <f t="shared" si="284"/>
        <v>-436930372.5685252</v>
      </c>
      <c r="BJ494" s="189">
        <f t="shared" si="284"/>
        <v>-437585180.15250731</v>
      </c>
      <c r="BK494" s="189">
        <f t="shared" si="284"/>
        <v>-438224710.12245309</v>
      </c>
      <c r="BL494" s="189">
        <f t="shared" si="284"/>
        <v>-438849577.72242403</v>
      </c>
      <c r="BM494" s="189">
        <f t="shared" si="284"/>
        <v>-439460363.35310829</v>
      </c>
      <c r="BN494" s="1521">
        <f t="shared" si="284"/>
        <v>-440057615.09614742</v>
      </c>
    </row>
    <row r="495" spans="1:66" hidden="1" x14ac:dyDescent="0.15">
      <c r="A495" s="1123"/>
      <c r="C495" s="1529"/>
      <c r="D495" s="274"/>
      <c r="E495" s="1675"/>
      <c r="F495" s="1604">
        <f>-$C$153-F368</f>
        <v>9757936659.7076569</v>
      </c>
      <c r="G495" s="189">
        <f t="shared" si="279"/>
        <v>-138835488.59811145</v>
      </c>
      <c r="H495" s="189">
        <f t="shared" si="284"/>
        <v>-200531622.11427146</v>
      </c>
      <c r="I495" s="189">
        <f t="shared" si="284"/>
        <v>-232237332.29543501</v>
      </c>
      <c r="J495" s="189">
        <f t="shared" si="284"/>
        <v>-252973335.6030075</v>
      </c>
      <c r="K495" s="189">
        <f t="shared" si="284"/>
        <v>-268121356.29097253</v>
      </c>
      <c r="L495" s="189">
        <f t="shared" si="284"/>
        <v>-279923189.25699651</v>
      </c>
      <c r="M495" s="189">
        <f t="shared" si="284"/>
        <v>-289515350.81848764</v>
      </c>
      <c r="N495" s="189">
        <f t="shared" si="284"/>
        <v>-297548792.06843305</v>
      </c>
      <c r="O495" s="189">
        <f t="shared" si="284"/>
        <v>-304429003.06407535</v>
      </c>
      <c r="P495" s="189">
        <f t="shared" si="284"/>
        <v>-310424609.65320337</v>
      </c>
      <c r="Q495" s="189">
        <f t="shared" si="284"/>
        <v>-315722167.15327919</v>
      </c>
      <c r="R495" s="189">
        <f t="shared" si="284"/>
        <v>-320456167.6743238</v>
      </c>
      <c r="S495" s="189">
        <f t="shared" si="284"/>
        <v>-324726557.95412898</v>
      </c>
      <c r="T495" s="189">
        <f t="shared" si="284"/>
        <v>-328609505.00159121</v>
      </c>
      <c r="U495" s="189">
        <f t="shared" si="284"/>
        <v>-332164297.6106652</v>
      </c>
      <c r="V495" s="189">
        <f t="shared" si="284"/>
        <v>-335437930.06404483</v>
      </c>
      <c r="W495" s="189">
        <f t="shared" si="284"/>
        <v>-338468239.4532398</v>
      </c>
      <c r="X495" s="189">
        <f t="shared" si="284"/>
        <v>-341286109.41034067</v>
      </c>
      <c r="Y495" s="189">
        <f t="shared" si="284"/>
        <v>-343917053.39625347</v>
      </c>
      <c r="Z495" s="189">
        <f t="shared" si="284"/>
        <v>-346382375.01109958</v>
      </c>
      <c r="AA495" s="189">
        <f t="shared" si="284"/>
        <v>-348700033.39722466</v>
      </c>
      <c r="AB495" s="189">
        <f t="shared" si="284"/>
        <v>-350885298.88616395</v>
      </c>
      <c r="AC495" s="189">
        <f t="shared" si="284"/>
        <v>-352951256.77019489</v>
      </c>
      <c r="AD495" s="189">
        <f t="shared" si="284"/>
        <v>-354909199.32905197</v>
      </c>
      <c r="AE495" s="189">
        <f t="shared" si="284"/>
        <v>-356768934.43676364</v>
      </c>
      <c r="AF495" s="189">
        <f t="shared" si="284"/>
        <v>-358539031.06688643</v>
      </c>
      <c r="AG495" s="189">
        <f t="shared" si="284"/>
        <v>-360227016.48719883</v>
      </c>
      <c r="AH495" s="189">
        <f t="shared" si="284"/>
        <v>-361839536.05722916</v>
      </c>
      <c r="AI495" s="189">
        <f t="shared" si="284"/>
        <v>-363382483.78103673</v>
      </c>
      <c r="AJ495" s="189">
        <f t="shared" si="284"/>
        <v>-364861109.77494216</v>
      </c>
      <c r="AK495" s="189">
        <f t="shared" si="284"/>
        <v>-366280109.35351789</v>
      </c>
      <c r="AL495" s="189">
        <f t="shared" si="284"/>
        <v>-367643697.36031485</v>
      </c>
      <c r="AM495" s="189">
        <f t="shared" si="284"/>
        <v>-368955670.56501329</v>
      </c>
      <c r="AN495" s="189">
        <f t="shared" si="284"/>
        <v>-370219460.34113061</v>
      </c>
      <c r="AO495" s="189">
        <f t="shared" si="284"/>
        <v>-371438177.37547386</v>
      </c>
      <c r="AP495" s="189">
        <f t="shared" si="284"/>
        <v>-372614649.8046664</v>
      </c>
      <c r="AQ495" s="189">
        <f t="shared" si="284"/>
        <v>-373751455.89827704</v>
      </c>
      <c r="AR495" s="189">
        <f t="shared" si="284"/>
        <v>-374850952.19269216</v>
      </c>
      <c r="AS495" s="189">
        <f t="shared" si="284"/>
        <v>-375915297.81042016</v>
      </c>
      <c r="AT495" s="189">
        <f t="shared" si="284"/>
        <v>-376946475.56531131</v>
      </c>
      <c r="AU495" s="189">
        <f t="shared" si="284"/>
        <v>-377946310.3471818</v>
      </c>
      <c r="AV495" s="189">
        <f t="shared" si="284"/>
        <v>-378916485.19351768</v>
      </c>
      <c r="AW495" s="189">
        <f t="shared" si="284"/>
        <v>-379858555.38671005</v>
      </c>
      <c r="AX495" s="189">
        <f t="shared" si="284"/>
        <v>-380773960.85911608</v>
      </c>
      <c r="AY495" s="189">
        <f t="shared" si="284"/>
        <v>-381664037.14245665</v>
      </c>
      <c r="AZ495" s="189">
        <f t="shared" si="284"/>
        <v>-382530025.06054235</v>
      </c>
      <c r="BA495" s="189">
        <f t="shared" si="284"/>
        <v>-383373079.33343112</v>
      </c>
      <c r="BB495" s="189">
        <f t="shared" si="284"/>
        <v>-384194276.23557091</v>
      </c>
      <c r="BC495" s="189">
        <f t="shared" si="284"/>
        <v>-384994620.42926872</v>
      </c>
      <c r="BD495" s="189">
        <f t="shared" si="284"/>
        <v>-385775051.07712579</v>
      </c>
      <c r="BE495" s="189">
        <f t="shared" si="284"/>
        <v>-386536447.32226586</v>
      </c>
      <c r="BF495" s="189">
        <f t="shared" si="284"/>
        <v>-387279633.21273017</v>
      </c>
      <c r="BG495" s="189">
        <f t="shared" si="284"/>
        <v>-388005382.13590944</v>
      </c>
      <c r="BH495" s="189">
        <f t="shared" si="284"/>
        <v>-388714420.81999576</v>
      </c>
      <c r="BI495" s="189">
        <f t="shared" si="284"/>
        <v>-389407432.95188284</v>
      </c>
      <c r="BJ495" s="189">
        <f t="shared" si="284"/>
        <v>-390085062.45452154</v>
      </c>
      <c r="BK495" s="189">
        <f t="shared" si="284"/>
        <v>-390747916.46122992</v>
      </c>
      <c r="BL495" s="189">
        <f t="shared" si="284"/>
        <v>-391396568.01975787</v>
      </c>
      <c r="BM495" s="189">
        <f t="shared" si="284"/>
        <v>-392031558.55485189</v>
      </c>
      <c r="BN495" s="1521">
        <f t="shared" si="284"/>
        <v>-392653400.11457765</v>
      </c>
    </row>
    <row r="496" spans="1:66" hidden="1" x14ac:dyDescent="0.15">
      <c r="A496" s="1123"/>
      <c r="C496" s="1529"/>
      <c r="D496" s="274"/>
      <c r="E496" s="1675"/>
      <c r="F496" s="1604">
        <f t="shared" si="278"/>
        <v>7431178080.8657074</v>
      </c>
      <c r="G496" s="189">
        <f t="shared" si="279"/>
        <v>-138835488.59811145</v>
      </c>
      <c r="H496" s="189">
        <f t="shared" si="284"/>
        <v>-179966244.27555138</v>
      </c>
      <c r="I496" s="189">
        <f t="shared" si="284"/>
        <v>-202092128.61451077</v>
      </c>
      <c r="J496" s="189">
        <f t="shared" si="284"/>
        <v>-216983924.38524741</v>
      </c>
      <c r="K496" s="189">
        <f t="shared" si="284"/>
        <v>-228094689.8913554</v>
      </c>
      <c r="L496" s="189">
        <f t="shared" si="284"/>
        <v>-236897220.2903108</v>
      </c>
      <c r="M496" s="189">
        <f t="shared" si="284"/>
        <v>-244151679.40966851</v>
      </c>
      <c r="N496" s="189">
        <f t="shared" si="284"/>
        <v>-250299836.4839738</v>
      </c>
      <c r="O496" s="189">
        <f t="shared" si="284"/>
        <v>-255620276.07039267</v>
      </c>
      <c r="P496" s="189">
        <f t="shared" si="284"/>
        <v>-260299525.43947101</v>
      </c>
      <c r="Q496" s="189">
        <f t="shared" si="284"/>
        <v>-264468345.984231</v>
      </c>
      <c r="R496" s="189">
        <f t="shared" si="284"/>
        <v>-268221802.79853088</v>
      </c>
      <c r="S496" s="189">
        <f t="shared" ref="H496:BN500" si="285">S205-S401</f>
        <v>-271631083.05665016</v>
      </c>
      <c r="T496" s="189">
        <f t="shared" si="285"/>
        <v>-274750816.00595284</v>
      </c>
      <c r="U496" s="189">
        <f t="shared" si="285"/>
        <v>-277623799.08231211</v>
      </c>
      <c r="V496" s="189">
        <f t="shared" si="285"/>
        <v>-280284157.37282753</v>
      </c>
      <c r="W496" s="189">
        <f t="shared" si="285"/>
        <v>-282759519.21459746</v>
      </c>
      <c r="X496" s="189">
        <f t="shared" si="285"/>
        <v>-285072553.00060451</v>
      </c>
      <c r="Y496" s="189">
        <f t="shared" si="285"/>
        <v>-287242077.12585211</v>
      </c>
      <c r="Z496" s="189">
        <f t="shared" si="285"/>
        <v>-289283877.43277502</v>
      </c>
      <c r="AA496" s="189">
        <f t="shared" si="285"/>
        <v>-291211319.73486316</v>
      </c>
      <c r="AB496" s="189">
        <f t="shared" si="285"/>
        <v>-293035815.92305899</v>
      </c>
      <c r="AC496" s="189">
        <f t="shared" si="285"/>
        <v>-294767183.60019004</v>
      </c>
      <c r="AD496" s="189">
        <f t="shared" si="285"/>
        <v>-296413927.05592895</v>
      </c>
      <c r="AE496" s="189">
        <f t="shared" si="285"/>
        <v>-297983459.29176211</v>
      </c>
      <c r="AF496" s="189">
        <f t="shared" si="285"/>
        <v>-299482279.28823638</v>
      </c>
      <c r="AG496" s="189">
        <f t="shared" si="285"/>
        <v>-300916114.88376975</v>
      </c>
      <c r="AH496" s="189">
        <f t="shared" si="285"/>
        <v>-302290038.94260859</v>
      </c>
      <c r="AI496" s="189">
        <f t="shared" si="285"/>
        <v>-303608564.56640899</v>
      </c>
      <c r="AJ496" s="189">
        <f t="shared" si="285"/>
        <v>-304875723.71133208</v>
      </c>
      <c r="AK496" s="189">
        <f t="shared" si="285"/>
        <v>-306095132.55154419</v>
      </c>
      <c r="AL496" s="189">
        <f t="shared" si="285"/>
        <v>-307270046.17279589</v>
      </c>
      <c r="AM496" s="189">
        <f t="shared" si="285"/>
        <v>-308403404.61216974</v>
      </c>
      <c r="AN496" s="189">
        <f t="shared" si="285"/>
        <v>-309497871.8303889</v>
      </c>
      <c r="AO496" s="189">
        <f t="shared" si="285"/>
        <v>-310555868.8747623</v>
      </c>
      <c r="AP496" s="189">
        <f t="shared" si="285"/>
        <v>-311579602.23779523</v>
      </c>
      <c r="AQ496" s="189">
        <f t="shared" si="285"/>
        <v>-312571088.21987641</v>
      </c>
      <c r="AR496" s="189">
        <f t="shared" si="285"/>
        <v>-313532173.95051801</v>
      </c>
      <c r="AS496" s="189">
        <f t="shared" si="285"/>
        <v>-314464555.60123229</v>
      </c>
      <c r="AT496" s="189">
        <f t="shared" si="285"/>
        <v>-315369794.2267487</v>
      </c>
      <c r="AU496" s="189">
        <f t="shared" si="285"/>
        <v>-316249329.59427857</v>
      </c>
      <c r="AV496" s="189">
        <f t="shared" si="285"/>
        <v>-317104492.29862809</v>
      </c>
      <c r="AW496" s="189">
        <f t="shared" si="285"/>
        <v>-317936514.41091907</v>
      </c>
      <c r="AX496" s="189">
        <f t="shared" si="285"/>
        <v>-318746538.86800432</v>
      </c>
      <c r="AY496" s="189">
        <f t="shared" si="285"/>
        <v>-319535627.77641726</v>
      </c>
      <c r="AZ496" s="189">
        <f t="shared" si="285"/>
        <v>-320304769.77742219</v>
      </c>
      <c r="BA496" s="189">
        <f t="shared" si="285"/>
        <v>-321054886.59720218</v>
      </c>
      <c r="BB496" s="189">
        <f t="shared" si="285"/>
        <v>-321786838.88758719</v>
      </c>
      <c r="BC496" s="189">
        <f t="shared" si="285"/>
        <v>-322501431.44718695</v>
      </c>
      <c r="BD496" s="189">
        <f t="shared" si="285"/>
        <v>-323199417.89983702</v>
      </c>
      <c r="BE496" s="189">
        <f t="shared" si="285"/>
        <v>-323881504.89638197</v>
      </c>
      <c r="BF496" s="189">
        <f t="shared" si="285"/>
        <v>-324548355.8966639</v>
      </c>
      <c r="BG496" s="189">
        <f t="shared" si="285"/>
        <v>-325200594.58084595</v>
      </c>
      <c r="BH496" s="189">
        <f t="shared" si="285"/>
        <v>-325838807.93264389</v>
      </c>
      <c r="BI496" s="189">
        <f t="shared" si="285"/>
        <v>-326463549.03145242</v>
      </c>
      <c r="BJ496" s="189">
        <f t="shared" si="285"/>
        <v>-327075339.58559895</v>
      </c>
      <c r="BK496" s="189">
        <f t="shared" si="285"/>
        <v>-327674672.23487747</v>
      </c>
      <c r="BL496" s="189">
        <f t="shared" si="285"/>
        <v>-328262012.64701927</v>
      </c>
      <c r="BM496" s="189">
        <f t="shared" si="285"/>
        <v>-328837801.42974567</v>
      </c>
      <c r="BN496" s="1521">
        <f t="shared" si="285"/>
        <v>-329402455.87744999</v>
      </c>
    </row>
    <row r="497" spans="1:66" hidden="1" x14ac:dyDescent="0.15">
      <c r="A497" s="1123"/>
      <c r="C497" s="1529"/>
      <c r="D497" s="274"/>
      <c r="E497" s="1675"/>
      <c r="F497" s="1604"/>
      <c r="G497" s="189"/>
      <c r="H497" s="189"/>
      <c r="I497" s="189"/>
      <c r="J497" s="189"/>
      <c r="K497" s="189"/>
      <c r="L497" s="189"/>
      <c r="M497" s="189"/>
      <c r="N497" s="189"/>
      <c r="O497" s="189"/>
      <c r="P497" s="189"/>
      <c r="Q497" s="189"/>
      <c r="R497" s="189"/>
      <c r="S497" s="189"/>
      <c r="T497" s="189"/>
      <c r="U497" s="189"/>
      <c r="V497" s="189"/>
      <c r="W497" s="189"/>
      <c r="X497" s="189"/>
      <c r="Y497" s="189"/>
      <c r="Z497" s="189"/>
      <c r="AA497" s="189"/>
      <c r="AB497" s="189"/>
      <c r="AC497" s="189"/>
      <c r="AD497" s="189"/>
      <c r="AE497" s="189"/>
      <c r="AF497" s="189"/>
      <c r="AG497" s="189"/>
      <c r="AH497" s="189"/>
      <c r="AI497" s="189"/>
      <c r="AJ497" s="189"/>
      <c r="AK497" s="189"/>
      <c r="AL497" s="189"/>
      <c r="AM497" s="189"/>
      <c r="AN497" s="189"/>
      <c r="AO497" s="189"/>
      <c r="AP497" s="189"/>
      <c r="AQ497" s="189"/>
      <c r="AR497" s="189"/>
      <c r="AS497" s="189"/>
      <c r="AT497" s="189"/>
      <c r="AU497" s="189"/>
      <c r="AV497" s="189"/>
      <c r="AW497" s="189"/>
      <c r="AX497" s="189"/>
      <c r="AY497" s="189"/>
      <c r="AZ497" s="189"/>
      <c r="BA497" s="189"/>
      <c r="BB497" s="189"/>
      <c r="BC497" s="189"/>
      <c r="BD497" s="189"/>
      <c r="BE497" s="189"/>
      <c r="BF497" s="189"/>
      <c r="BG497" s="189"/>
      <c r="BH497" s="189"/>
      <c r="BI497" s="189"/>
      <c r="BJ497" s="189"/>
      <c r="BK497" s="189"/>
      <c r="BL497" s="189"/>
      <c r="BM497" s="189"/>
      <c r="BN497" s="1521"/>
    </row>
    <row r="498" spans="1:66" hidden="1" x14ac:dyDescent="0.15">
      <c r="A498" s="1123"/>
      <c r="C498" s="1529"/>
      <c r="D498" s="274"/>
      <c r="E498" s="1675"/>
      <c r="F498" s="1604">
        <f t="shared" si="278"/>
        <v>-7054485854.8380785</v>
      </c>
      <c r="G498" s="189">
        <f t="shared" si="279"/>
        <v>736567760.57948828</v>
      </c>
      <c r="H498" s="189">
        <f t="shared" si="285"/>
        <v>479225599.38908839</v>
      </c>
      <c r="I498" s="189">
        <f t="shared" si="285"/>
        <v>353261375.89157295</v>
      </c>
      <c r="J498" s="189">
        <f t="shared" si="285"/>
        <v>273351870.43676865</v>
      </c>
      <c r="K498" s="189">
        <f t="shared" si="285"/>
        <v>216269961.08259779</v>
      </c>
      <c r="L498" s="189">
        <f t="shared" si="285"/>
        <v>172580491.63875622</v>
      </c>
      <c r="M498" s="189">
        <f t="shared" si="285"/>
        <v>137590401.67067069</v>
      </c>
      <c r="N498" s="189">
        <f t="shared" si="285"/>
        <v>108652887.27491269</v>
      </c>
      <c r="O498" s="189">
        <f t="shared" si="285"/>
        <v>84140543.903524548</v>
      </c>
      <c r="P498" s="189">
        <f t="shared" si="285"/>
        <v>62987359.791575909</v>
      </c>
      <c r="Q498" s="189">
        <f t="shared" si="285"/>
        <v>44460350.32108815</v>
      </c>
      <c r="R498" s="189">
        <f t="shared" si="285"/>
        <v>28035784.236502647</v>
      </c>
      <c r="S498" s="189">
        <f t="shared" si="285"/>
        <v>13327588.441677004</v>
      </c>
      <c r="T498" s="189">
        <f t="shared" si="285"/>
        <v>43712.262034416199</v>
      </c>
      <c r="U498" s="189">
        <f t="shared" si="285"/>
        <v>-12041635.682730764</v>
      </c>
      <c r="V498" s="189">
        <f t="shared" si="285"/>
        <v>-23106299.254572064</v>
      </c>
      <c r="W498" s="189">
        <f t="shared" si="285"/>
        <v>-33292628.237988383</v>
      </c>
      <c r="X498" s="189">
        <f t="shared" si="285"/>
        <v>-42716173.951682627</v>
      </c>
      <c r="Y498" s="189">
        <f t="shared" si="285"/>
        <v>-51471901.9531506</v>
      </c>
      <c r="Z498" s="189">
        <f t="shared" si="285"/>
        <v>-59638721.241241544</v>
      </c>
      <c r="AA498" s="189">
        <f t="shared" si="285"/>
        <v>-67282845.678830385</v>
      </c>
      <c r="AB498" s="189">
        <f t="shared" si="285"/>
        <v>-74460328.817631721</v>
      </c>
      <c r="AC498" s="189">
        <f t="shared" si="285"/>
        <v>-81219002.946591735</v>
      </c>
      <c r="AD498" s="189">
        <f t="shared" si="285"/>
        <v>-87599981.685300291</v>
      </c>
      <c r="AE498" s="189">
        <f t="shared" si="285"/>
        <v>-93638838.097305298</v>
      </c>
      <c r="AF498" s="189">
        <f t="shared" si="285"/>
        <v>-99366538.321160793</v>
      </c>
      <c r="AG498" s="189">
        <f t="shared" si="285"/>
        <v>-104810188.73013124</v>
      </c>
      <c r="AH498" s="189">
        <f t="shared" si="285"/>
        <v>-109993639.26487482</v>
      </c>
      <c r="AI498" s="189">
        <f t="shared" si="285"/>
        <v>-114937974.68199575</v>
      </c>
      <c r="AJ498" s="189">
        <f t="shared" si="285"/>
        <v>-119661917.62068683</v>
      </c>
      <c r="AK498" s="189">
        <f t="shared" si="285"/>
        <v>-124182161.67849949</v>
      </c>
      <c r="AL498" s="189">
        <f t="shared" si="285"/>
        <v>-128513648.47815987</v>
      </c>
      <c r="AM498" s="189">
        <f t="shared" si="285"/>
        <v>-132669799.57132983</v>
      </c>
      <c r="AN498" s="189">
        <f t="shared" si="285"/>
        <v>-136662711.66489309</v>
      </c>
      <c r="AO498" s="189">
        <f t="shared" si="285"/>
        <v>-140503321.86204958</v>
      </c>
      <c r="AP498" s="189">
        <f t="shared" si="285"/>
        <v>-144201548.23584837</v>
      </c>
      <c r="AQ498" s="189">
        <f t="shared" si="285"/>
        <v>-147766409.99035072</v>
      </c>
      <c r="AR498" s="189">
        <f t="shared" si="285"/>
        <v>-151206130.63702273</v>
      </c>
      <c r="AS498" s="189">
        <f t="shared" si="285"/>
        <v>-154528226.96458763</v>
      </c>
      <c r="AT498" s="189">
        <f t="shared" si="285"/>
        <v>-157739586.06749552</v>
      </c>
      <c r="AU498" s="189">
        <f t="shared" si="285"/>
        <v>-160846532.29015416</v>
      </c>
      <c r="AV498" s="189">
        <f t="shared" si="285"/>
        <v>-163854885.61756676</v>
      </c>
      <c r="AW498" s="189">
        <f t="shared" si="285"/>
        <v>-166770012.78024799</v>
      </c>
      <c r="AX498" s="189">
        <f t="shared" si="285"/>
        <v>-169596872.12860769</v>
      </c>
      <c r="AY498" s="189">
        <f t="shared" si="285"/>
        <v>-172340053.15895343</v>
      </c>
      <c r="AZ498" s="189">
        <f t="shared" si="285"/>
        <v>-175003811.43177575</v>
      </c>
      <c r="BA498" s="189">
        <f t="shared" si="285"/>
        <v>-177592099.50672454</v>
      </c>
      <c r="BB498" s="189">
        <f t="shared" si="285"/>
        <v>-180108594.42274243</v>
      </c>
      <c r="BC498" s="189">
        <f t="shared" si="285"/>
        <v>-182556722.17228365</v>
      </c>
      <c r="BD498" s="189">
        <f t="shared" si="285"/>
        <v>-184939679.55234647</v>
      </c>
      <c r="BE498" s="189">
        <f t="shared" si="285"/>
        <v>-187260453.71971947</v>
      </c>
      <c r="BF498" s="189">
        <f t="shared" si="285"/>
        <v>-189521839.73143083</v>
      </c>
      <c r="BG498" s="189">
        <f t="shared" si="285"/>
        <v>-191726456.31231719</v>
      </c>
      <c r="BH498" s="189">
        <f t="shared" si="285"/>
        <v>-193876760.05860716</v>
      </c>
      <c r="BI498" s="189">
        <f t="shared" si="285"/>
        <v>-195975058.25843674</v>
      </c>
      <c r="BJ498" s="189">
        <f t="shared" si="285"/>
        <v>-198023520.48640221</v>
      </c>
      <c r="BK498" s="189">
        <f t="shared" si="285"/>
        <v>-200024189.10895985</v>
      </c>
      <c r="BL498" s="189">
        <f t="shared" si="285"/>
        <v>-201978988.82009888</v>
      </c>
      <c r="BM498" s="189">
        <f t="shared" si="285"/>
        <v>-203889735.31181186</v>
      </c>
      <c r="BN498" s="1521">
        <f t="shared" si="285"/>
        <v>-205758143.1710518</v>
      </c>
    </row>
    <row r="499" spans="1:66" hidden="1" x14ac:dyDescent="0.15">
      <c r="A499" s="1123"/>
      <c r="C499" s="1529"/>
      <c r="D499" s="274"/>
      <c r="E499" s="1675"/>
      <c r="F499" s="1604">
        <f t="shared" si="278"/>
        <v>-13112279954.427814</v>
      </c>
      <c r="G499" s="189">
        <f t="shared" si="279"/>
        <v>736567760.57948852</v>
      </c>
      <c r="H499" s="189">
        <f t="shared" si="285"/>
        <v>543561139.68668842</v>
      </c>
      <c r="I499" s="189">
        <f t="shared" si="285"/>
        <v>444374827.08786118</v>
      </c>
      <c r="J499" s="189">
        <f t="shared" si="285"/>
        <v>379505511.9278084</v>
      </c>
      <c r="K499" s="189">
        <f t="shared" si="285"/>
        <v>332117318.86652744</v>
      </c>
      <c r="L499" s="189">
        <f t="shared" si="285"/>
        <v>295197146.21880519</v>
      </c>
      <c r="M499" s="189">
        <f t="shared" si="285"/>
        <v>265189581.97563797</v>
      </c>
      <c r="N499" s="189">
        <f t="shared" si="285"/>
        <v>240058228.33276027</v>
      </c>
      <c r="O499" s="189">
        <f t="shared" si="285"/>
        <v>218534573.61377281</v>
      </c>
      <c r="P499" s="189">
        <f t="shared" si="285"/>
        <v>199778264.23067164</v>
      </c>
      <c r="Q499" s="189">
        <f t="shared" si="285"/>
        <v>183205691.30262685</v>
      </c>
      <c r="R499" s="189">
        <f t="shared" si="285"/>
        <v>168396117.48010755</v>
      </c>
      <c r="S499" s="189">
        <f t="shared" si="285"/>
        <v>155036875.16093105</v>
      </c>
      <c r="T499" s="189">
        <f t="shared" si="285"/>
        <v>142889687.87341553</v>
      </c>
      <c r="U499" s="189">
        <f t="shared" si="285"/>
        <v>131769079.97871861</v>
      </c>
      <c r="V499" s="189">
        <f t="shared" si="285"/>
        <v>121528037.27696952</v>
      </c>
      <c r="W499" s="189">
        <f t="shared" si="285"/>
        <v>112048192.39633298</v>
      </c>
      <c r="X499" s="189">
        <f t="shared" si="285"/>
        <v>103232930.76583013</v>
      </c>
      <c r="Y499" s="189">
        <f t="shared" si="285"/>
        <v>95002437.547867775</v>
      </c>
      <c r="Z499" s="189">
        <f t="shared" si="285"/>
        <v>87290067.790194124</v>
      </c>
      <c r="AA499" s="189">
        <f t="shared" si="285"/>
        <v>80039639.149107605</v>
      </c>
      <c r="AB499" s="189">
        <f t="shared" si="285"/>
        <v>73203380.801356167</v>
      </c>
      <c r="AC499" s="189">
        <f t="shared" si="285"/>
        <v>66740357.474307835</v>
      </c>
      <c r="AD499" s="189">
        <f t="shared" si="285"/>
        <v>60615243.052214682</v>
      </c>
      <c r="AE499" s="189">
        <f t="shared" si="285"/>
        <v>54797355.148410976</v>
      </c>
      <c r="AF499" s="189">
        <f t="shared" si="285"/>
        <v>49259887.080914497</v>
      </c>
      <c r="AG499" s="189">
        <f t="shared" si="285"/>
        <v>43979290.979937136</v>
      </c>
      <c r="AH499" s="189">
        <f t="shared" si="285"/>
        <v>38934777.886526525</v>
      </c>
      <c r="AI499" s="189">
        <f t="shared" si="285"/>
        <v>34107909.338786602</v>
      </c>
      <c r="AJ499" s="189">
        <f t="shared" si="285"/>
        <v>29482261.176034123</v>
      </c>
      <c r="AK499" s="189">
        <f t="shared" si="285"/>
        <v>25043144.847334623</v>
      </c>
      <c r="AL499" s="189">
        <f t="shared" si="285"/>
        <v>20777374.879547358</v>
      </c>
      <c r="AM499" s="189">
        <f t="shared" si="285"/>
        <v>16673073.677683204</v>
      </c>
      <c r="AN499" s="189">
        <f t="shared" si="285"/>
        <v>12719506.731006294</v>
      </c>
      <c r="AO499" s="189">
        <f t="shared" si="285"/>
        <v>8906942.746563524</v>
      </c>
      <c r="AP499" s="189">
        <f t="shared" si="285"/>
        <v>5226534.3450788558</v>
      </c>
      <c r="AQ499" s="189">
        <f t="shared" si="285"/>
        <v>1670215.8169384003</v>
      </c>
      <c r="AR499" s="189">
        <f t="shared" si="285"/>
        <v>-1769384.8901890218</v>
      </c>
      <c r="AS499" s="189">
        <f t="shared" si="285"/>
        <v>-5099022.2504611909</v>
      </c>
      <c r="AT499" s="189">
        <f t="shared" si="285"/>
        <v>-8324899.184211731</v>
      </c>
      <c r="AU499" s="189">
        <f t="shared" si="285"/>
        <v>-11452724.571346521</v>
      </c>
      <c r="AV499" s="189">
        <f t="shared" si="285"/>
        <v>-14487763.529135317</v>
      </c>
      <c r="AW499" s="189">
        <f t="shared" si="285"/>
        <v>-17434881.513186365</v>
      </c>
      <c r="AX499" s="189">
        <f t="shared" si="285"/>
        <v>-20298583.12472406</v>
      </c>
      <c r="AY499" s="189">
        <f t="shared" si="285"/>
        <v>-23083046.364051104</v>
      </c>
      <c r="AZ499" s="189">
        <f t="shared" si="285"/>
        <v>-25792152.952715069</v>
      </c>
      <c r="BA499" s="189">
        <f t="shared" si="285"/>
        <v>-28429515.25025472</v>
      </c>
      <c r="BB499" s="189">
        <f t="shared" si="285"/>
        <v>-30998500.211494207</v>
      </c>
      <c r="BC499" s="189">
        <f t="shared" si="285"/>
        <v>-33502250.763971329</v>
      </c>
      <c r="BD499" s="189">
        <f t="shared" si="285"/>
        <v>-35943704.929727376</v>
      </c>
      <c r="BE499" s="189">
        <f t="shared" si="285"/>
        <v>-38325612.969336823</v>
      </c>
      <c r="BF499" s="189">
        <f t="shared" si="285"/>
        <v>-40650552.787099421</v>
      </c>
      <c r="BG499" s="189">
        <f t="shared" si="285"/>
        <v>-42920943.803462669</v>
      </c>
      <c r="BH499" s="189">
        <f t="shared" si="285"/>
        <v>-45139059.472930193</v>
      </c>
      <c r="BI499" s="189">
        <f t="shared" si="285"/>
        <v>-47307038.602095902</v>
      </c>
      <c r="BJ499" s="189">
        <f t="shared" si="285"/>
        <v>-49426895.602329239</v>
      </c>
      <c r="BK499" s="189">
        <f t="shared" si="285"/>
        <v>-51500529.794438288</v>
      </c>
      <c r="BL499" s="189">
        <f t="shared" si="285"/>
        <v>-53529733.867908075</v>
      </c>
      <c r="BM499" s="189">
        <f t="shared" si="285"/>
        <v>-55516201.584645912</v>
      </c>
      <c r="BN499" s="1521">
        <f t="shared" si="285"/>
        <v>-57461534.806247771</v>
      </c>
    </row>
    <row r="500" spans="1:66" hidden="1" x14ac:dyDescent="0.15">
      <c r="A500" s="1123"/>
      <c r="B500" s="747"/>
      <c r="C500" s="1533"/>
      <c r="D500" s="1399"/>
      <c r="E500" s="1679"/>
      <c r="F500" s="1605">
        <f>-$C$153-F373</f>
        <v>-20391177112.837124</v>
      </c>
      <c r="G500" s="748">
        <f t="shared" si="279"/>
        <v>736567760.57948852</v>
      </c>
      <c r="H500" s="748">
        <f t="shared" si="285"/>
        <v>607896679.98428845</v>
      </c>
      <c r="I500" s="748">
        <f t="shared" si="285"/>
        <v>538679341.27684879</v>
      </c>
      <c r="J500" s="748">
        <f t="shared" si="285"/>
        <v>492092707.44860852</v>
      </c>
      <c r="K500" s="748">
        <f t="shared" si="285"/>
        <v>457334430.3305701</v>
      </c>
      <c r="L500" s="748">
        <f t="shared" si="285"/>
        <v>429797102.61191285</v>
      </c>
      <c r="M500" s="748">
        <f t="shared" si="285"/>
        <v>407102671.67702377</v>
      </c>
      <c r="N500" s="748">
        <f t="shared" si="285"/>
        <v>387869132.16649652</v>
      </c>
      <c r="O500" s="748">
        <f t="shared" si="285"/>
        <v>371224976.24106848</v>
      </c>
      <c r="P500" s="748">
        <f t="shared" si="285"/>
        <v>356586682.76026213</v>
      </c>
      <c r="Q500" s="748">
        <f t="shared" si="285"/>
        <v>343545185.33414114</v>
      </c>
      <c r="R500" s="748">
        <f t="shared" si="285"/>
        <v>331803087.81347048</v>
      </c>
      <c r="S500" s="748">
        <f t="shared" si="285"/>
        <v>321137692.35357833</v>
      </c>
      <c r="T500" s="748">
        <f t="shared" si="285"/>
        <v>311378099.97207046</v>
      </c>
      <c r="U500" s="748">
        <f t="shared" si="285"/>
        <v>302390425.64228308</v>
      </c>
      <c r="V500" s="748">
        <f t="shared" si="285"/>
        <v>294067914.41259587</v>
      </c>
      <c r="W500" s="748">
        <f t="shared" si="285"/>
        <v>286324135.38887703</v>
      </c>
      <c r="X500" s="748">
        <f t="shared" si="285"/>
        <v>279088174.0797106</v>
      </c>
      <c r="Y500" s="748">
        <f t="shared" si="285"/>
        <v>272301160.1050055</v>
      </c>
      <c r="Z500" s="748">
        <f t="shared" si="285"/>
        <v>265913709.94698453</v>
      </c>
      <c r="AA500" s="748">
        <f t="shared" si="285"/>
        <v>259884010.7666555</v>
      </c>
      <c r="AB500" s="748">
        <f t="shared" si="285"/>
        <v>254176362.26347595</v>
      </c>
      <c r="AC500" s="748">
        <f t="shared" si="285"/>
        <v>248760051.61576694</v>
      </c>
      <c r="AD500" s="748">
        <f t="shared" si="285"/>
        <v>243608474.49487215</v>
      </c>
      <c r="AE500" s="748">
        <f t="shared" si="285"/>
        <v>238698440.49507338</v>
      </c>
      <c r="AF500" s="748">
        <f t="shared" si="285"/>
        <v>234009618.58096939</v>
      </c>
      <c r="AG500" s="748">
        <f t="shared" si="285"/>
        <v>229524090.11365885</v>
      </c>
      <c r="AH500" s="748">
        <f t="shared" si="285"/>
        <v>225225985.4376123</v>
      </c>
      <c r="AI500" s="748">
        <f t="shared" si="285"/>
        <v>221101186.02625805</v>
      </c>
      <c r="AJ500" s="748">
        <f t="shared" si="285"/>
        <v>217137078.54080367</v>
      </c>
      <c r="AK500" s="748">
        <f t="shared" si="285"/>
        <v>213322350.35083526</v>
      </c>
      <c r="AL500" s="748">
        <f t="shared" ref="AL500:BN500" si="286">AL209-AL405</f>
        <v>209646818.43408513</v>
      </c>
      <c r="AM500" s="748">
        <f t="shared" si="286"/>
        <v>206101285.34834331</v>
      </c>
      <c r="AN500" s="748">
        <f t="shared" si="286"/>
        <v>202677417.31273818</v>
      </c>
      <c r="AO500" s="748">
        <f t="shared" si="286"/>
        <v>199367640.46269298</v>
      </c>
      <c r="AP500" s="748">
        <f t="shared" si="286"/>
        <v>196165052.13448834</v>
      </c>
      <c r="AQ500" s="748">
        <f t="shared" si="286"/>
        <v>193063344.65043777</v>
      </c>
      <c r="AR500" s="748">
        <f t="shared" si="286"/>
        <v>190056739.5572539</v>
      </c>
      <c r="AS500" s="748">
        <f t="shared" si="286"/>
        <v>187139930.64993912</v>
      </c>
      <c r="AT500" s="748">
        <f t="shared" si="286"/>
        <v>184308034.41503501</v>
      </c>
      <c r="AU500" s="748">
        <f t="shared" si="286"/>
        <v>181556546.76794934</v>
      </c>
      <c r="AV500" s="748">
        <f t="shared" si="286"/>
        <v>178881305.15273863</v>
      </c>
      <c r="AW500" s="748">
        <f t="shared" si="286"/>
        <v>176278455.22926116</v>
      </c>
      <c r="AX500" s="748">
        <f t="shared" si="286"/>
        <v>173744421.49987721</v>
      </c>
      <c r="AY500" s="748">
        <f t="shared" si="286"/>
        <v>171275881.33184713</v>
      </c>
      <c r="AZ500" s="748">
        <f t="shared" si="286"/>
        <v>168869741.91693902</v>
      </c>
      <c r="BA500" s="748">
        <f t="shared" si="286"/>
        <v>166523119.78019404</v>
      </c>
      <c r="BB500" s="748">
        <f t="shared" si="286"/>
        <v>164233322.50813389</v>
      </c>
      <c r="BC500" s="748">
        <f t="shared" si="286"/>
        <v>161997832.41526848</v>
      </c>
      <c r="BD500" s="748">
        <f t="shared" si="286"/>
        <v>159814291.908315</v>
      </c>
      <c r="BE500" s="748">
        <f t="shared" si="286"/>
        <v>157680490.34158331</v>
      </c>
      <c r="BF500" s="748">
        <f t="shared" si="286"/>
        <v>155594352.18562132</v>
      </c>
      <c r="BG500" s="748">
        <f t="shared" si="286"/>
        <v>153553926.35542578</v>
      </c>
      <c r="BH500" s="748">
        <f t="shared" si="286"/>
        <v>151557376.56504196</v>
      </c>
      <c r="BI500" s="748">
        <f t="shared" si="286"/>
        <v>149602972.59283358</v>
      </c>
      <c r="BJ500" s="748">
        <f t="shared" si="286"/>
        <v>147689082.35659975</v>
      </c>
      <c r="BK500" s="748">
        <f t="shared" si="286"/>
        <v>145814164.71046108</v>
      </c>
      <c r="BL500" s="748">
        <f t="shared" si="286"/>
        <v>143976762.88638133</v>
      </c>
      <c r="BM500" s="748">
        <f t="shared" si="286"/>
        <v>142175498.51261133</v>
      </c>
      <c r="BN500" s="1525">
        <f t="shared" si="286"/>
        <v>140409066.14947206</v>
      </c>
    </row>
    <row r="501" spans="1:66" hidden="1" x14ac:dyDescent="0.15">
      <c r="A501" s="1123"/>
      <c r="C501" s="1529"/>
      <c r="D501" s="274"/>
      <c r="E501" s="1675"/>
      <c r="F501" s="1604"/>
      <c r="G501" s="189"/>
      <c r="H501" s="189"/>
      <c r="I501" s="189"/>
      <c r="J501" s="189"/>
      <c r="K501" s="189"/>
      <c r="L501" s="189"/>
      <c r="M501" s="189"/>
      <c r="N501" s="189"/>
      <c r="O501" s="189"/>
      <c r="P501" s="189"/>
      <c r="Q501" s="189"/>
      <c r="R501" s="189"/>
      <c r="S501" s="189"/>
      <c r="T501" s="189"/>
      <c r="U501" s="189"/>
      <c r="V501" s="189"/>
      <c r="W501" s="189"/>
      <c r="X501" s="189"/>
      <c r="Y501" s="189"/>
      <c r="Z501" s="189"/>
      <c r="AA501" s="189"/>
      <c r="AB501" s="189"/>
      <c r="AC501" s="189"/>
      <c r="AD501" s="189"/>
      <c r="AE501" s="189"/>
      <c r="AF501" s="189"/>
      <c r="AG501" s="189"/>
      <c r="AH501" s="189"/>
      <c r="AI501" s="189"/>
      <c r="AJ501" s="189"/>
      <c r="AK501" s="189"/>
      <c r="AL501" s="189"/>
      <c r="AM501" s="189"/>
      <c r="AN501" s="189"/>
      <c r="AO501" s="189"/>
      <c r="AP501" s="189"/>
      <c r="AQ501" s="189"/>
      <c r="AR501" s="189"/>
      <c r="AS501" s="189"/>
      <c r="AT501" s="189"/>
      <c r="AU501" s="189"/>
      <c r="AV501" s="189"/>
      <c r="AW501" s="189"/>
      <c r="AX501" s="189"/>
      <c r="AY501" s="189"/>
      <c r="AZ501" s="189"/>
      <c r="BA501" s="189"/>
      <c r="BB501" s="189"/>
      <c r="BC501" s="189"/>
      <c r="BD501" s="189"/>
      <c r="BE501" s="189"/>
      <c r="BF501" s="189"/>
      <c r="BG501" s="189"/>
      <c r="BH501" s="189"/>
      <c r="BI501" s="189"/>
      <c r="BJ501" s="189"/>
      <c r="BK501" s="189"/>
      <c r="BL501" s="189"/>
      <c r="BM501" s="189"/>
      <c r="BN501" s="1521"/>
    </row>
    <row r="502" spans="1:66" hidden="1" x14ac:dyDescent="0.15">
      <c r="A502" s="1123"/>
      <c r="B502" s="165" t="s">
        <v>910</v>
      </c>
      <c r="C502" s="1529"/>
      <c r="D502" s="274"/>
      <c r="E502" s="1675"/>
      <c r="F502" s="1604">
        <f>SUM($F439:F439)</f>
        <v>-15804000986.54925</v>
      </c>
      <c r="G502" s="189">
        <f>SUM($F439:G439)</f>
        <v>-15882941485.343191</v>
      </c>
      <c r="H502" s="189">
        <f>SUM($F439:H439)</f>
        <v>-16044143495.492012</v>
      </c>
      <c r="I502" s="189">
        <f>SUM($F439:I439)</f>
        <v>-16245610992.468245</v>
      </c>
      <c r="J502" s="189">
        <f>SUM($F439:J439)</f>
        <v>-16472622211.70097</v>
      </c>
      <c r="K502" s="189">
        <f>SUM($F439:K439)</f>
        <v>-16717880126.744345</v>
      </c>
      <c r="L502" s="189">
        <f>SUM($F439:L439)</f>
        <v>-16977103735.438999</v>
      </c>
      <c r="M502" s="189">
        <f>SUM($F439:M439)</f>
        <v>-17247512210.499519</v>
      </c>
      <c r="N502" s="189">
        <f>SUM($F439:N439)</f>
        <v>-17527170796.999367</v>
      </c>
      <c r="O502" s="189">
        <f>SUM($F439:O439)</f>
        <v>-17814664953.089725</v>
      </c>
      <c r="P502" s="189">
        <f>SUM($F439:P439)</f>
        <v>-18108920896.238094</v>
      </c>
      <c r="Q502" s="189">
        <f>SUM($F439:Q439)</f>
        <v>-18409099148.396687</v>
      </c>
      <c r="R502" s="189">
        <f>SUM($F439:R439)</f>
        <v>-18714527646.466076</v>
      </c>
      <c r="S502" s="189">
        <f>SUM($F439:S439)</f>
        <v>-19024657738.746803</v>
      </c>
      <c r="T502" s="189">
        <f>SUM($F439:T439)</f>
        <v>-19339034129.908886</v>
      </c>
      <c r="U502" s="189">
        <f>SUM($F439:U439)</f>
        <v>-19657273700.670406</v>
      </c>
      <c r="V502" s="189">
        <f>SUM($F439:V439)</f>
        <v>-19979050180.983952</v>
      </c>
      <c r="W502" s="189">
        <f>SUM($F439:W439)</f>
        <v>-20304082804.066555</v>
      </c>
      <c r="X502" s="189">
        <f>SUM($F439:X439)</f>
        <v>-20632127740.052513</v>
      </c>
      <c r="Y502" s="189">
        <f>SUM($F439:Y439)</f>
        <v>-20962971515.587658</v>
      </c>
      <c r="Z502" s="189">
        <f>SUM($F439:Z439)</f>
        <v>-21296425881.22002</v>
      </c>
      <c r="AA502" s="189">
        <f>SUM($F439:AA439)</f>
        <v>-21632323753.296535</v>
      </c>
      <c r="AB502" s="189">
        <f>SUM($F439:AB439)</f>
        <v>-21970515966.137077</v>
      </c>
      <c r="AC502" s="189">
        <f>SUM($F439:AC439)</f>
        <v>-22310868644.041065</v>
      </c>
      <c r="AD502" s="189">
        <f>SUM($F439:AD439)</f>
        <v>-22653261053.610245</v>
      </c>
      <c r="AE502" s="189">
        <f>SUM($F439:AE439)</f>
        <v>-22997583832.664974</v>
      </c>
      <c r="AF502" s="189">
        <f>SUM($F439:AF439)</f>
        <v>-23343737517.603226</v>
      </c>
      <c r="AG502" s="189">
        <f>SUM($F439:AG439)</f>
        <v>-23691631309.595284</v>
      </c>
      <c r="AH502" s="189">
        <f>SUM($F439:AH439)</f>
        <v>-24041182033.638618</v>
      </c>
      <c r="AI502" s="189">
        <f>SUM($F439:AI439)</f>
        <v>-24392313254.644352</v>
      </c>
      <c r="AJ502" s="189">
        <f>SUM($F439:AJ439)</f>
        <v>-24744954522.367237</v>
      </c>
      <c r="AK502" s="189">
        <f>SUM($F439:AK439)</f>
        <v>-25099040722.806038</v>
      </c>
      <c r="AL502" s="189">
        <f>SUM($F439:AL439)</f>
        <v>-25454511518.170544</v>
      </c>
      <c r="AM502" s="189">
        <f>SUM($F439:AM439)</f>
        <v>-25811310860.978508</v>
      </c>
      <c r="AN502" s="189">
        <f>SUM($F439:AN439)</f>
        <v>-26169386570.558258</v>
      </c>
      <c r="AO502" s="189">
        <f>SUM($F439:AO439)</f>
        <v>-26528689962.371971</v>
      </c>
      <c r="AP502" s="189">
        <f>SUM($F439:AP439)</f>
        <v>-26889175522.274403</v>
      </c>
      <c r="AQ502" s="189">
        <f>SUM($F439:AQ439)</f>
        <v>-27250800619.182121</v>
      </c>
      <c r="AR502" s="189">
        <f>SUM($F439:AR439)</f>
        <v>-27613525250.723904</v>
      </c>
      <c r="AS502" s="189">
        <f>SUM($F439:AS439)</f>
        <v>-27977311817.331078</v>
      </c>
      <c r="AT502" s="189">
        <f>SUM($F439:AT439)</f>
        <v>-28342124920.950634</v>
      </c>
      <c r="AU502" s="189">
        <f>SUM($F439:AU439)</f>
        <v>-28707931185.157604</v>
      </c>
      <c r="AV502" s="189">
        <f>SUM($F439:AV439)</f>
        <v>-29074699093.932484</v>
      </c>
      <c r="AW502" s="189">
        <f>SUM($F439:AW439)</f>
        <v>-29442398846.77475</v>
      </c>
      <c r="AX502" s="189">
        <f>SUM($F439:AX439)</f>
        <v>-29811002228.160851</v>
      </c>
      <c r="AY502" s="189">
        <f>SUM($F439:AY439)</f>
        <v>-30180482489.636993</v>
      </c>
      <c r="AZ502" s="189">
        <f>SUM($F439:AZ439)</f>
        <v>-30550814243.073853</v>
      </c>
      <c r="BA502" s="189">
        <f>SUM($F439:BA439)</f>
        <v>-30921973363.809883</v>
      </c>
      <c r="BB502" s="189">
        <f>SUM($F439:BB439)</f>
        <v>-31293936902.578896</v>
      </c>
      <c r="BC502" s="189">
        <f>SUM($F439:BC439)</f>
        <v>-31666683005.261009</v>
      </c>
      <c r="BD502" s="189">
        <f>SUM($F439:BD439)</f>
        <v>-32040190839.618462</v>
      </c>
      <c r="BE502" s="189">
        <f>SUM($F439:BE439)</f>
        <v>-32414440528.282406</v>
      </c>
      <c r="BF502" s="189">
        <f>SUM($F439:BF439)</f>
        <v>-32789413087.346676</v>
      </c>
      <c r="BG502" s="189">
        <f>SUM($F439:BG439)</f>
        <v>-33165090370.001759</v>
      </c>
      <c r="BH502" s="189">
        <f>SUM($F439:BH439)</f>
        <v>-33541455014.709072</v>
      </c>
      <c r="BI502" s="189">
        <f>SUM($F439:BI439)</f>
        <v>-33918490397.473427</v>
      </c>
      <c r="BJ502" s="189">
        <f>SUM($F439:BJ439)</f>
        <v>-34296180587.821762</v>
      </c>
      <c r="BK502" s="189">
        <f>SUM($F439:BK439)</f>
        <v>-34674510308.140045</v>
      </c>
      <c r="BL502" s="189">
        <f>SUM($F439:BL439)</f>
        <v>-35053464896.058296</v>
      </c>
      <c r="BM502" s="189">
        <f>SUM($F439:BM439)</f>
        <v>-35433030269.607231</v>
      </c>
      <c r="BN502" s="1521">
        <f>SUM($F439:BN439)</f>
        <v>-35813192894.899208</v>
      </c>
    </row>
    <row r="503" spans="1:66" hidden="1" x14ac:dyDescent="0.15">
      <c r="A503" s="1123"/>
      <c r="C503" s="1529"/>
      <c r="D503" s="274"/>
      <c r="E503" s="1675"/>
      <c r="F503" s="1604">
        <f>SUM($F440:F440)</f>
        <v>-13867577915.39834</v>
      </c>
      <c r="G503" s="189">
        <f>SUM($F440:G440)</f>
        <v>-13946518414.192282</v>
      </c>
      <c r="H503" s="189">
        <f>SUM($F440:H440)</f>
        <v>-14087155046.502382</v>
      </c>
      <c r="I503" s="189">
        <f>SUM($F440:I440)</f>
        <v>-14259497388.993647</v>
      </c>
      <c r="J503" s="189">
        <f>SUM($F440:J440)</f>
        <v>-14452575734.792484</v>
      </c>
      <c r="K503" s="189">
        <f>SUM($F440:K440)</f>
        <v>-14660802101.279285</v>
      </c>
      <c r="L503" s="189">
        <f>SUM($F440:L440)</f>
        <v>-14880830300.732111</v>
      </c>
      <c r="M503" s="189">
        <f>SUM($F440:M440)</f>
        <v>-15110450661.746428</v>
      </c>
      <c r="N503" s="189">
        <f>SUM($F440:N440)</f>
        <v>-15348104464.010691</v>
      </c>
      <c r="O503" s="189">
        <f>SUM($F440:O440)</f>
        <v>-15592638477.270596</v>
      </c>
      <c r="P503" s="189">
        <f>SUM($F440:P440)</f>
        <v>-15843168097.119629</v>
      </c>
      <c r="Q503" s="189">
        <f>SUM($F440:Q440)</f>
        <v>-16098995274.468739</v>
      </c>
      <c r="R503" s="189">
        <f>SUM($F440:R440)</f>
        <v>-16359556452.338892</v>
      </c>
      <c r="S503" s="189">
        <f>SUM($F440:S440)</f>
        <v>-16624388020.48885</v>
      </c>
      <c r="T503" s="189">
        <f>SUM($F440:T440)</f>
        <v>-16893102535.68627</v>
      </c>
      <c r="U503" s="189">
        <f>SUM($F440:U440)</f>
        <v>-17165371843.492765</v>
      </c>
      <c r="V503" s="189">
        <f>SUM($F440:V440)</f>
        <v>-17440914783.75264</v>
      </c>
      <c r="W503" s="189">
        <f>SUM($F440:W440)</f>
        <v>-17719488033.401711</v>
      </c>
      <c r="X503" s="189">
        <f>SUM($F440:X440)</f>
        <v>-18000879153.007881</v>
      </c>
      <c r="Y503" s="189">
        <f>SUM($F440:Y440)</f>
        <v>-18284901216.599964</v>
      </c>
      <c r="Z503" s="189">
        <f>SUM($F440:Z440)</f>
        <v>-18571388601.806892</v>
      </c>
      <c r="AA503" s="189">
        <f>SUM($F440:AA440)</f>
        <v>-18860193645.399948</v>
      </c>
      <c r="AB503" s="189">
        <f>SUM($F440:AB440)</f>
        <v>-19151183954.481941</v>
      </c>
      <c r="AC503" s="189">
        <f>SUM($F440:AC440)</f>
        <v>-19444240221.447968</v>
      </c>
      <c r="AD503" s="189">
        <f>SUM($F440:AD440)</f>
        <v>-19739254430.972851</v>
      </c>
      <c r="AE503" s="189">
        <f>SUM($F440:AE440)</f>
        <v>-20036128375.605446</v>
      </c>
      <c r="AF503" s="189">
        <f>SUM($F440:AF440)</f>
        <v>-20334772416.86816</v>
      </c>
      <c r="AG503" s="189">
        <f>SUM($F440:AG440)</f>
        <v>-20635104443.551189</v>
      </c>
      <c r="AH503" s="189">
        <f>SUM($F440:AH440)</f>
        <v>-20937048989.804249</v>
      </c>
      <c r="AI503" s="189">
        <f>SUM($F440:AI440)</f>
        <v>-21240536483.781116</v>
      </c>
      <c r="AJ503" s="189">
        <f>SUM($F440:AJ440)</f>
        <v>-21545502603.751888</v>
      </c>
      <c r="AK503" s="189">
        <f>SUM($F440:AK440)</f>
        <v>-21851887723.301235</v>
      </c>
      <c r="AL503" s="189">
        <f>SUM($F440:AL440)</f>
        <v>-22159636430.85738</v>
      </c>
      <c r="AM503" s="189">
        <f>SUM($F440:AM440)</f>
        <v>-22468697111.618221</v>
      </c>
      <c r="AN503" s="189">
        <f>SUM($F440:AN440)</f>
        <v>-22779021582.155182</v>
      </c>
      <c r="AO503" s="189">
        <f>SUM($F440:AO440)</f>
        <v>-23090564769.726486</v>
      </c>
      <c r="AP503" s="189">
        <f>SUM($F440:AP440)</f>
        <v>-23403284429.726982</v>
      </c>
      <c r="AQ503" s="189">
        <f>SUM($F440:AQ440)</f>
        <v>-23717140895.821087</v>
      </c>
      <c r="AR503" s="189">
        <f>SUM($F440:AR440)</f>
        <v>-24032096858.20961</v>
      </c>
      <c r="AS503" s="189">
        <f>SUM($F440:AS440)</f>
        <v>-24348117166.215858</v>
      </c>
      <c r="AT503" s="189">
        <f>SUM($F440:AT440)</f>
        <v>-24665168651.977001</v>
      </c>
      <c r="AU503" s="189">
        <f>SUM($F440:AU440)</f>
        <v>-24983219972.520012</v>
      </c>
      <c r="AV503" s="189">
        <f>SUM($F440:AV440)</f>
        <v>-25302241467.909359</v>
      </c>
      <c r="AW503" s="189">
        <f>SUM($F440:AW440)</f>
        <v>-25622205033.491898</v>
      </c>
      <c r="AX503" s="189">
        <f>SUM($F440:AX440)</f>
        <v>-25943084004.546844</v>
      </c>
      <c r="AY503" s="189">
        <f>SUM($F440:AY440)</f>
        <v>-26264853051.885132</v>
      </c>
      <c r="AZ503" s="189">
        <f>SUM($F440:AZ440)</f>
        <v>-26587488087.141502</v>
      </c>
      <c r="BA503" s="189">
        <f>SUM($F440:BA440)</f>
        <v>-26910966176.670761</v>
      </c>
      <c r="BB503" s="189">
        <f>SUM($F440:BB440)</f>
        <v>-27235265463.102161</v>
      </c>
      <c r="BC503" s="189">
        <f>SUM($F440:BC440)</f>
        <v>-27560365093.727261</v>
      </c>
      <c r="BD503" s="189">
        <f>SUM($F440:BD440)</f>
        <v>-27886245155.000217</v>
      </c>
      <c r="BE503" s="189">
        <f>SUM($F440:BE440)</f>
        <v>-28212886612.518314</v>
      </c>
      <c r="BF503" s="189">
        <f>SUM($F440:BF440)</f>
        <v>-28540271255.926872</v>
      </c>
      <c r="BG503" s="189">
        <f>SUM($F440:BG440)</f>
        <v>-28868381648.25861</v>
      </c>
      <c r="BH503" s="189">
        <f>SUM($F440:BH440)</f>
        <v>-29197201079.274437</v>
      </c>
      <c r="BI503" s="189">
        <f>SUM($F440:BI440)</f>
        <v>-29526713522.42215</v>
      </c>
      <c r="BJ503" s="189">
        <f>SUM($F440:BJ440)</f>
        <v>-29856903595.072502</v>
      </c>
      <c r="BK503" s="189">
        <f>SUM($F440:BK440)</f>
        <v>-30187756521.729561</v>
      </c>
      <c r="BL503" s="189">
        <f>SUM($F440:BL440)</f>
        <v>-30519258099.945148</v>
      </c>
      <c r="BM503" s="189">
        <f>SUM($F440:BM440)</f>
        <v>-30851394668.695831</v>
      </c>
      <c r="BN503" s="1521">
        <f>SUM($F440:BN440)</f>
        <v>-31184153079.006237</v>
      </c>
    </row>
    <row r="504" spans="1:66" hidden="1" x14ac:dyDescent="0.15">
      <c r="A504" s="1123"/>
      <c r="C504" s="1529"/>
      <c r="D504" s="274"/>
      <c r="E504" s="1675"/>
      <c r="F504" s="1604">
        <f>SUM($F441:F441)</f>
        <v>-11540819336.556389</v>
      </c>
      <c r="G504" s="189">
        <f>SUM($F441:G441)</f>
        <v>-11619759835.35033</v>
      </c>
      <c r="H504" s="189">
        <f>SUM($F441:H441)</f>
        <v>-11739831089.821711</v>
      </c>
      <c r="I504" s="189">
        <f>SUM($F441:I441)</f>
        <v>-11882028228.632051</v>
      </c>
      <c r="J504" s="189">
        <f>SUM($F441:J441)</f>
        <v>-12039117163.213129</v>
      </c>
      <c r="K504" s="189">
        <f>SUM($F441:K441)</f>
        <v>-12207316863.300314</v>
      </c>
      <c r="L504" s="189">
        <f>SUM($F441:L441)</f>
        <v>-12384319093.786455</v>
      </c>
      <c r="M504" s="189">
        <f>SUM($F441:M441)</f>
        <v>-12568575783.391953</v>
      </c>
      <c r="N504" s="189">
        <f>SUM($F441:N441)</f>
        <v>-12758980630.071756</v>
      </c>
      <c r="O504" s="189">
        <f>SUM($F441:O441)</f>
        <v>-12954705916.337978</v>
      </c>
      <c r="P504" s="189">
        <f>SUM($F441:P441)</f>
        <v>-13155110451.973278</v>
      </c>
      <c r="Q504" s="189">
        <f>SUM($F441:Q441)</f>
        <v>-13359683808.153339</v>
      </c>
      <c r="R504" s="189">
        <f>SUM($F441:R441)</f>
        <v>-13568010621.147699</v>
      </c>
      <c r="S504" s="189">
        <f>SUM($F441:S441)</f>
        <v>-13779746714.400179</v>
      </c>
      <c r="T504" s="189">
        <f>SUM($F441:T441)</f>
        <v>-13994602540.601961</v>
      </c>
      <c r="U504" s="189">
        <f>SUM($F441:U441)</f>
        <v>-14212331349.880102</v>
      </c>
      <c r="V504" s="189">
        <f>SUM($F441:V441)</f>
        <v>-14432720517.448759</v>
      </c>
      <c r="W504" s="189">
        <f>SUM($F441:W441)</f>
        <v>-14655585046.859186</v>
      </c>
      <c r="X504" s="189">
        <f>SUM($F441:X441)</f>
        <v>-14880762610.05562</v>
      </c>
      <c r="Y504" s="189">
        <f>SUM($F441:Y441)</f>
        <v>-15108109697.377302</v>
      </c>
      <c r="Z504" s="189">
        <f>SUM($F441:Z441)</f>
        <v>-15337498585.005907</v>
      </c>
      <c r="AA504" s="189">
        <f>SUM($F441:AA441)</f>
        <v>-15568814914.9366</v>
      </c>
      <c r="AB504" s="189">
        <f>SUM($F441:AB441)</f>
        <v>-15801955741.055489</v>
      </c>
      <c r="AC504" s="189">
        <f>SUM($F441:AC441)</f>
        <v>-16036827934.851509</v>
      </c>
      <c r="AD504" s="189">
        <f>SUM($F441:AD441)</f>
        <v>-16273346872.103268</v>
      </c>
      <c r="AE504" s="189">
        <f>SUM($F441:AE441)</f>
        <v>-16511435341.590858</v>
      </c>
      <c r="AF504" s="189">
        <f>SUM($F441:AF441)</f>
        <v>-16751022631.074924</v>
      </c>
      <c r="AG504" s="189">
        <f>SUM($F441:AG441)</f>
        <v>-16992043756.154524</v>
      </c>
      <c r="AH504" s="189">
        <f>SUM($F441:AH441)</f>
        <v>-17234438805.292961</v>
      </c>
      <c r="AI504" s="189">
        <f>SUM($F441:AI441)</f>
        <v>-17478152380.055199</v>
      </c>
      <c r="AJ504" s="189">
        <f>SUM($F441:AJ441)</f>
        <v>-17723133113.96236</v>
      </c>
      <c r="AK504" s="189">
        <f>SUM($F441:AK441)</f>
        <v>-17969333256.709736</v>
      </c>
      <c r="AL504" s="189">
        <f>SUM($F441:AL441)</f>
        <v>-18216708313.078362</v>
      </c>
      <c r="AM504" s="189">
        <f>SUM($F441:AM441)</f>
        <v>-18465216727.88636</v>
      </c>
      <c r="AN504" s="189">
        <f>SUM($F441:AN441)</f>
        <v>-18714819609.912579</v>
      </c>
      <c r="AO504" s="189">
        <f>SUM($F441:AO441)</f>
        <v>-18965480488.98317</v>
      </c>
      <c r="AP504" s="189">
        <f>SUM($F441:AP441)</f>
        <v>-19217165101.416794</v>
      </c>
      <c r="AQ504" s="189">
        <f>SUM($F441:AQ441)</f>
        <v>-19469841199.8325</v>
      </c>
      <c r="AR504" s="189">
        <f>SUM($F441:AR441)</f>
        <v>-19723478383.978848</v>
      </c>
      <c r="AS504" s="189">
        <f>SUM($F441:AS441)</f>
        <v>-19978047949.775909</v>
      </c>
      <c r="AT504" s="189">
        <f>SUM($F441:AT441)</f>
        <v>-20233522754.198486</v>
      </c>
      <c r="AU504" s="189">
        <f>SUM($F441:AU441)</f>
        <v>-20489877093.988594</v>
      </c>
      <c r="AV504" s="189">
        <f>SUM($F441:AV441)</f>
        <v>-20747086596.483051</v>
      </c>
      <c r="AW504" s="189">
        <f>SUM($F441:AW441)</f>
        <v>-21005128121.089802</v>
      </c>
      <c r="AX504" s="189">
        <f>SUM($F441:AX441)</f>
        <v>-21263979670.153637</v>
      </c>
      <c r="AY504" s="189">
        <f>SUM($F441:AY441)</f>
        <v>-21523620308.125885</v>
      </c>
      <c r="AZ504" s="189">
        <f>SUM($F441:AZ441)</f>
        <v>-21784030088.099136</v>
      </c>
      <c r="BA504" s="189">
        <f>SUM($F441:BA441)</f>
        <v>-22045189984.89217</v>
      </c>
      <c r="BB504" s="189">
        <f>SUM($F441:BB441)</f>
        <v>-22307081833.975586</v>
      </c>
      <c r="BC504" s="189">
        <f>SUM($F441:BC441)</f>
        <v>-22569688275.618603</v>
      </c>
      <c r="BD504" s="189">
        <f>SUM($F441:BD441)</f>
        <v>-22832992703.714268</v>
      </c>
      <c r="BE504" s="189">
        <f>SUM($F441:BE441)</f>
        <v>-23096979218.80648</v>
      </c>
      <c r="BF504" s="189">
        <f>SUM($F441:BF441)</f>
        <v>-23361632584.898975</v>
      </c>
      <c r="BG504" s="189">
        <f>SUM($F441:BG441)</f>
        <v>-23626938189.675652</v>
      </c>
      <c r="BH504" s="189">
        <f>SUM($F441:BH441)</f>
        <v>-23892882007.804127</v>
      </c>
      <c r="BI504" s="189">
        <f>SUM($F441:BI441)</f>
        <v>-24159450567.03141</v>
      </c>
      <c r="BJ504" s="189">
        <f>SUM($F441:BJ441)</f>
        <v>-24426630916.81284</v>
      </c>
      <c r="BK504" s="189">
        <f>SUM($F441:BK441)</f>
        <v>-24694410599.243546</v>
      </c>
      <c r="BL504" s="189">
        <f>SUM($F441:BL441)</f>
        <v>-24962777622.086395</v>
      </c>
      <c r="BM504" s="189">
        <f>SUM($F441:BM441)</f>
        <v>-25231720433.711971</v>
      </c>
      <c r="BN504" s="1521">
        <f>SUM($F441:BN441)</f>
        <v>-25501227899.785252</v>
      </c>
    </row>
    <row r="505" spans="1:66" hidden="1" x14ac:dyDescent="0.15">
      <c r="A505" s="1123"/>
      <c r="C505" s="1529"/>
      <c r="D505" s="274"/>
      <c r="E505" s="1675"/>
      <c r="F505" s="1604"/>
      <c r="G505" s="189"/>
      <c r="H505" s="189"/>
      <c r="I505" s="189"/>
      <c r="J505" s="189"/>
      <c r="K505" s="189"/>
      <c r="L505" s="189"/>
      <c r="M505" s="189"/>
      <c r="N505" s="189"/>
      <c r="O505" s="189"/>
      <c r="P505" s="189"/>
      <c r="Q505" s="189"/>
      <c r="R505" s="189"/>
      <c r="S505" s="189"/>
      <c r="T505" s="189"/>
      <c r="U505" s="189"/>
      <c r="V505" s="189"/>
      <c r="W505" s="189"/>
      <c r="X505" s="189"/>
      <c r="Y505" s="189"/>
      <c r="Z505" s="189"/>
      <c r="AA505" s="189"/>
      <c r="AB505" s="189"/>
      <c r="AC505" s="189"/>
      <c r="AD505" s="189"/>
      <c r="AE505" s="189"/>
      <c r="AF505" s="189"/>
      <c r="AG505" s="189"/>
      <c r="AH505" s="189"/>
      <c r="AI505" s="189"/>
      <c r="AJ505" s="189"/>
      <c r="AK505" s="189"/>
      <c r="AL505" s="189"/>
      <c r="AM505" s="189"/>
      <c r="AN505" s="189"/>
      <c r="AO505" s="189"/>
      <c r="AP505" s="189"/>
      <c r="AQ505" s="189"/>
      <c r="AR505" s="189"/>
      <c r="AS505" s="189"/>
      <c r="AT505" s="189"/>
      <c r="AU505" s="189"/>
      <c r="AV505" s="189"/>
      <c r="AW505" s="189"/>
      <c r="AX505" s="189"/>
      <c r="AY505" s="189"/>
      <c r="AZ505" s="189"/>
      <c r="BA505" s="189"/>
      <c r="BB505" s="189"/>
      <c r="BC505" s="189"/>
      <c r="BD505" s="189"/>
      <c r="BE505" s="189"/>
      <c r="BF505" s="189"/>
      <c r="BG505" s="189"/>
      <c r="BH505" s="189"/>
      <c r="BI505" s="189"/>
      <c r="BJ505" s="189"/>
      <c r="BK505" s="189"/>
      <c r="BL505" s="189"/>
      <c r="BM505" s="189"/>
      <c r="BN505" s="1521"/>
    </row>
    <row r="506" spans="1:66" hidden="1" x14ac:dyDescent="0.15">
      <c r="A506" s="1123"/>
      <c r="C506" s="1529"/>
      <c r="D506" s="274"/>
      <c r="E506" s="1675"/>
      <c r="F506" s="1604">
        <f>SUM($F443:F443)</f>
        <v>2944844599.1473951</v>
      </c>
      <c r="G506" s="189">
        <f>SUM($F443:G443)</f>
        <v>3741307349.5310535</v>
      </c>
      <c r="H506" s="189">
        <f>SUM($F443:H443)</f>
        <v>4280427938.7243123</v>
      </c>
      <c r="I506" s="189">
        <f>SUM($F443:I443)</f>
        <v>4693584304.4200554</v>
      </c>
      <c r="J506" s="189">
        <f>SUM($F443:J443)</f>
        <v>5026831164.6609945</v>
      </c>
      <c r="K506" s="189">
        <f>SUM($F443:K443)</f>
        <v>5302996115.5477629</v>
      </c>
      <c r="L506" s="189">
        <f>SUM($F443:L443)</f>
        <v>5535471596.9906893</v>
      </c>
      <c r="M506" s="189">
        <f>SUM($F443:M443)</f>
        <v>5732956988.4655304</v>
      </c>
      <c r="N506" s="189">
        <f>SUM($F443:N443)</f>
        <v>5901504865.5446138</v>
      </c>
      <c r="O506" s="189">
        <f>SUM($F443:O443)</f>
        <v>6045540399.2523088</v>
      </c>
      <c r="P506" s="189">
        <f>SUM($F443:P443)</f>
        <v>6168422748.8480549</v>
      </c>
      <c r="Q506" s="189">
        <f>SUM($F443:Q443)</f>
        <v>6272778088.9733133</v>
      </c>
      <c r="R506" s="189">
        <f>SUM($F443:R443)</f>
        <v>6360708863.0139866</v>
      </c>
      <c r="S506" s="189">
        <f>SUM($F443:S443)</f>
        <v>6433931441.2598343</v>
      </c>
      <c r="T506" s="189">
        <f>SUM($F443:T443)</f>
        <v>6493870143.3260393</v>
      </c>
      <c r="U506" s="189">
        <f>SUM($F443:U443)</f>
        <v>6541723497.4474792</v>
      </c>
      <c r="V506" s="189">
        <f>SUM($F443:V443)</f>
        <v>6578512187.9970779</v>
      </c>
      <c r="W506" s="189">
        <f>SUM($F443:W443)</f>
        <v>6605114549.5632601</v>
      </c>
      <c r="X506" s="189">
        <f>SUM($F443:X443)</f>
        <v>6622293365.4157476</v>
      </c>
      <c r="Y506" s="189">
        <f>SUM($F443:Y443)</f>
        <v>6630716453.2667675</v>
      </c>
      <c r="Z506" s="189">
        <f>SUM($F443:Z443)</f>
        <v>6630972721.8296967</v>
      </c>
      <c r="AA506" s="189">
        <f>SUM($F443:AA443)</f>
        <v>6623584865.9550371</v>
      </c>
      <c r="AB506" s="189">
        <f>SUM($F443:AB443)</f>
        <v>6609019526.941576</v>
      </c>
      <c r="AC506" s="189">
        <f>SUM($F443:AC443)</f>
        <v>6587695513.7991543</v>
      </c>
      <c r="AD506" s="189">
        <f>SUM($F443:AD443)</f>
        <v>6559990521.9180241</v>
      </c>
      <c r="AE506" s="189">
        <f>SUM($F443:AE443)</f>
        <v>6526246673.6248894</v>
      </c>
      <c r="AF506" s="189">
        <f>SUM($F443:AF443)</f>
        <v>6486775125.1078987</v>
      </c>
      <c r="AG506" s="189">
        <f>SUM($F443:AG443)</f>
        <v>6441859926.1819382</v>
      </c>
      <c r="AH506" s="189">
        <f>SUM($F443:AH443)</f>
        <v>6391761276.7212334</v>
      </c>
      <c r="AI506" s="189">
        <f>SUM($F443:AI443)</f>
        <v>6336718291.8434076</v>
      </c>
      <c r="AJ506" s="189">
        <f>SUM($F443:AJ443)</f>
        <v>6276951364.0268917</v>
      </c>
      <c r="AK506" s="189">
        <f>SUM($F443:AK443)</f>
        <v>6212664192.1525631</v>
      </c>
      <c r="AL506" s="189">
        <f>SUM($F443:AL443)</f>
        <v>6144045533.4785738</v>
      </c>
      <c r="AM506" s="189">
        <f>SUM($F443:AM443)</f>
        <v>6071270723.7114143</v>
      </c>
      <c r="AN506" s="189">
        <f>SUM($F443:AN443)</f>
        <v>5994503001.8506918</v>
      </c>
      <c r="AO506" s="189">
        <f>SUM($F443:AO443)</f>
        <v>5913894669.7928123</v>
      </c>
      <c r="AP506" s="189">
        <f>SUM($F443:AP443)</f>
        <v>5829588111.3611345</v>
      </c>
      <c r="AQ506" s="189">
        <f>SUM($F443:AQ443)</f>
        <v>5741716691.1749544</v>
      </c>
      <c r="AR506" s="189">
        <f>SUM($F443:AR443)</f>
        <v>5650405550.3421021</v>
      </c>
      <c r="AS506" s="189">
        <f>SUM($F443:AS443)</f>
        <v>5555772313.1816845</v>
      </c>
      <c r="AT506" s="189">
        <f>SUM($F443:AT443)</f>
        <v>5457927716.9183598</v>
      </c>
      <c r="AU506" s="189">
        <f>SUM($F443:AU443)</f>
        <v>5356976174.4323759</v>
      </c>
      <c r="AV506" s="189">
        <f>SUM($F443:AV443)</f>
        <v>5253016278.6189795</v>
      </c>
      <c r="AW506" s="189">
        <f>SUM($F443:AW443)</f>
        <v>5146141255.6429024</v>
      </c>
      <c r="AX506" s="189">
        <f>SUM($F443:AX443)</f>
        <v>5036439373.3184652</v>
      </c>
      <c r="AY506" s="189">
        <f>SUM($F443:AY443)</f>
        <v>4923994309.9636822</v>
      </c>
      <c r="AZ506" s="189">
        <f>SUM($F443:AZ443)</f>
        <v>4808885488.3360767</v>
      </c>
      <c r="BA506" s="189">
        <f>SUM($F443:BA443)</f>
        <v>4691188378.633523</v>
      </c>
      <c r="BB506" s="189">
        <f>SUM($F443:BB443)</f>
        <v>4570974774.0149508</v>
      </c>
      <c r="BC506" s="189">
        <f>SUM($F443:BC443)</f>
        <v>4448313041.6468372</v>
      </c>
      <c r="BD506" s="189">
        <f>SUM($F443:BD443)</f>
        <v>4323268351.8986616</v>
      </c>
      <c r="BE506" s="189">
        <f>SUM($F443:BE443)</f>
        <v>4195902887.9831123</v>
      </c>
      <c r="BF506" s="189">
        <f>SUM($F443:BF443)</f>
        <v>4066276038.0558519</v>
      </c>
      <c r="BG506" s="189">
        <f>SUM($F443:BG443)</f>
        <v>3934444571.5477052</v>
      </c>
      <c r="BH506" s="189">
        <f>SUM($F443:BH443)</f>
        <v>3800462801.2932682</v>
      </c>
      <c r="BI506" s="189">
        <f>SUM($F443:BI443)</f>
        <v>3664382732.8390021</v>
      </c>
      <c r="BJ506" s="189">
        <f>SUM($F443:BJ443)</f>
        <v>3526254202.1567702</v>
      </c>
      <c r="BK506" s="189">
        <f>SUM($F443:BK443)</f>
        <v>3386125002.8519807</v>
      </c>
      <c r="BL506" s="189">
        <f>SUM($F443:BL443)</f>
        <v>3244041003.8360524</v>
      </c>
      <c r="BM506" s="189">
        <f>SUM($F443:BM443)</f>
        <v>3100046258.3284111</v>
      </c>
      <c r="BN506" s="1521">
        <f>SUM($F443:BN443)</f>
        <v>2954183104.9615297</v>
      </c>
    </row>
    <row r="507" spans="1:66" hidden="1" x14ac:dyDescent="0.15">
      <c r="A507" s="1123"/>
      <c r="C507" s="1529"/>
      <c r="D507" s="274"/>
      <c r="E507" s="1675"/>
      <c r="F507" s="1604">
        <f>SUM($F444:F444)</f>
        <v>9002638698.7371349</v>
      </c>
      <c r="G507" s="189">
        <f>SUM($F444:G444)</f>
        <v>9799101449.1207943</v>
      </c>
      <c r="H507" s="189">
        <f>SUM($F444:H444)</f>
        <v>10402557578.611652</v>
      </c>
      <c r="I507" s="189">
        <f>SUM($F444:I444)</f>
        <v>10906827395.503683</v>
      </c>
      <c r="J507" s="189">
        <f>SUM($F444:J444)</f>
        <v>11346227897.235662</v>
      </c>
      <c r="K507" s="189">
        <f>SUM($F444:K444)</f>
        <v>11738240205.906361</v>
      </c>
      <c r="L507" s="189">
        <f>SUM($F444:L444)</f>
        <v>12093332341.929337</v>
      </c>
      <c r="M507" s="189">
        <f>SUM($F444:M444)</f>
        <v>12418416913.709145</v>
      </c>
      <c r="N507" s="189">
        <f>SUM($F444:N444)</f>
        <v>12718370131.846075</v>
      </c>
      <c r="O507" s="189">
        <f>SUM($F444:O444)</f>
        <v>12996799695.264019</v>
      </c>
      <c r="P507" s="189">
        <f>SUM($F444:P444)</f>
        <v>13256472949.298861</v>
      </c>
      <c r="Q507" s="189">
        <f>SUM($F444:Q444)</f>
        <v>13499573630.405659</v>
      </c>
      <c r="R507" s="189">
        <f>SUM($F444:R444)</f>
        <v>13727864737.689938</v>
      </c>
      <c r="S507" s="189">
        <f>SUM($F444:S444)</f>
        <v>13942796602.655039</v>
      </c>
      <c r="T507" s="189">
        <f>SUM($F444:T444)</f>
        <v>14145581280.332624</v>
      </c>
      <c r="U507" s="189">
        <f>SUM($F444:U444)</f>
        <v>14337245350.115513</v>
      </c>
      <c r="V507" s="189">
        <f>SUM($F444:V444)</f>
        <v>14518668377.196653</v>
      </c>
      <c r="W507" s="189">
        <f>SUM($F444:W444)</f>
        <v>14690611559.397158</v>
      </c>
      <c r="X507" s="189">
        <f>SUM($F444:X444)</f>
        <v>14853739479.967157</v>
      </c>
      <c r="Y507" s="189">
        <f>SUM($F444:Y444)</f>
        <v>15008636907.319195</v>
      </c>
      <c r="Z507" s="189">
        <f>SUM($F444:Z444)</f>
        <v>15155821964.913559</v>
      </c>
      <c r="AA507" s="189">
        <f>SUM($F444:AA444)</f>
        <v>15295756593.866837</v>
      </c>
      <c r="AB507" s="189">
        <f>SUM($F444:AB444)</f>
        <v>15428854964.472363</v>
      </c>
      <c r="AC507" s="189">
        <f>SUM($F444:AC444)</f>
        <v>15555490311.750841</v>
      </c>
      <c r="AD507" s="189">
        <f>SUM($F444:AD444)</f>
        <v>15676000544.607225</v>
      </c>
      <c r="AE507" s="189">
        <f>SUM($F444:AE444)</f>
        <v>15790692889.559807</v>
      </c>
      <c r="AF507" s="189">
        <f>SUM($F444:AF444)</f>
        <v>15899847766.444891</v>
      </c>
      <c r="AG507" s="189">
        <f>SUM($F444:AG444)</f>
        <v>16003722047.228998</v>
      </c>
      <c r="AH507" s="189">
        <f>SUM($F444:AH444)</f>
        <v>16102551814.919695</v>
      </c>
      <c r="AI507" s="189">
        <f>SUM($F444:AI444)</f>
        <v>16196554714.062653</v>
      </c>
      <c r="AJ507" s="189">
        <f>SUM($F444:AJ444)</f>
        <v>16285931965.042858</v>
      </c>
      <c r="AK507" s="189">
        <f>SUM($F444:AK444)</f>
        <v>16370870099.694363</v>
      </c>
      <c r="AL507" s="189">
        <f>SUM($F444:AL444)</f>
        <v>16451542464.37808</v>
      </c>
      <c r="AM507" s="189">
        <f>SUM($F444:AM444)</f>
        <v>16528110527.859934</v>
      </c>
      <c r="AN507" s="189">
        <f>SUM($F444:AN444)</f>
        <v>16600725024.395111</v>
      </c>
      <c r="AO507" s="189">
        <f>SUM($F444:AO444)</f>
        <v>16669526956.945845</v>
      </c>
      <c r="AP507" s="189">
        <f>SUM($F444:AP444)</f>
        <v>16734648481.095095</v>
      </c>
      <c r="AQ507" s="189">
        <f>SUM($F444:AQ444)</f>
        <v>16796213686.716204</v>
      </c>
      <c r="AR507" s="189">
        <f>SUM($F444:AR444)</f>
        <v>16854339291.630184</v>
      </c>
      <c r="AS507" s="189">
        <f>SUM($F444:AS444)</f>
        <v>16909135259.183893</v>
      </c>
      <c r="AT507" s="189">
        <f>SUM($F444:AT444)</f>
        <v>16960705349.803852</v>
      </c>
      <c r="AU507" s="189">
        <f>SUM($F444:AU444)</f>
        <v>17009147615.036676</v>
      </c>
      <c r="AV507" s="189">
        <f>SUM($F444:AV444)</f>
        <v>17054554841.311712</v>
      </c>
      <c r="AW507" s="189">
        <f>SUM($F444:AW444)</f>
        <v>17097014949.602695</v>
      </c>
      <c r="AX507" s="189">
        <f>SUM($F444:AX444)</f>
        <v>17136611356.282143</v>
      </c>
      <c r="AY507" s="189">
        <f>SUM($F444:AY444)</f>
        <v>17173423299.722261</v>
      </c>
      <c r="AZ507" s="189">
        <f>SUM($F444:AZ444)</f>
        <v>17207526136.573715</v>
      </c>
      <c r="BA507" s="189">
        <f>SUM($F444:BA444)</f>
        <v>17238991611.127632</v>
      </c>
      <c r="BB507" s="189">
        <f>SUM($F444:BB444)</f>
        <v>17267888100.72031</v>
      </c>
      <c r="BC507" s="189">
        <f>SUM($F444:BC444)</f>
        <v>17294280839.760509</v>
      </c>
      <c r="BD507" s="189">
        <f>SUM($F444:BD444)</f>
        <v>17318232124.634953</v>
      </c>
      <c r="BE507" s="189">
        <f>SUM($F444:BE444)</f>
        <v>17339801501.469788</v>
      </c>
      <c r="BF507" s="189">
        <f>SUM($F444:BF444)</f>
        <v>17359045938.486858</v>
      </c>
      <c r="BG507" s="189">
        <f>SUM($F444:BG444)</f>
        <v>17376019984.487568</v>
      </c>
      <c r="BH507" s="189">
        <f>SUM($F444:BH444)</f>
        <v>17390775914.81881</v>
      </c>
      <c r="BI507" s="189">
        <f>SUM($F444:BI444)</f>
        <v>17403363866.020885</v>
      </c>
      <c r="BJ507" s="189">
        <f>SUM($F444:BJ444)</f>
        <v>17413831960.222725</v>
      </c>
      <c r="BK507" s="189">
        <f>SUM($F444:BK444)</f>
        <v>17422226420.232456</v>
      </c>
      <c r="BL507" s="189">
        <f>SUM($F444:BL444)</f>
        <v>17428591676.16872</v>
      </c>
      <c r="BM507" s="189">
        <f>SUM($F444:BM444)</f>
        <v>17432970464.388245</v>
      </c>
      <c r="BN507" s="1521">
        <f>SUM($F444:BN444)</f>
        <v>17435403919.386166</v>
      </c>
    </row>
    <row r="508" spans="1:66" hidden="1" x14ac:dyDescent="0.15">
      <c r="A508" s="1123"/>
      <c r="C508" s="1529"/>
      <c r="D508" s="274"/>
      <c r="E508" s="1675"/>
      <c r="F508" s="1604">
        <f>SUM($F445:F445)</f>
        <v>16281535857.146442</v>
      </c>
      <c r="G508" s="189">
        <f>SUM($F445:G445)</f>
        <v>17077998607.530102</v>
      </c>
      <c r="H508" s="189">
        <f>SUM($F445:H445)</f>
        <v>17745790277.318562</v>
      </c>
      <c r="I508" s="189">
        <f>SUM($F445:I445)</f>
        <v>18344364608.399582</v>
      </c>
      <c r="J508" s="189">
        <f>SUM($F445:J445)</f>
        <v>18896352305.652359</v>
      </c>
      <c r="K508" s="189">
        <f>SUM($F445:K445)</f>
        <v>19413581725.787098</v>
      </c>
      <c r="L508" s="189">
        <f>SUM($F445:L445)</f>
        <v>19903273818.203182</v>
      </c>
      <c r="M508" s="189">
        <f>SUM($F445:M445)</f>
        <v>20370271479.684376</v>
      </c>
      <c r="N508" s="189">
        <f>SUM($F445:N445)</f>
        <v>20818035601.655045</v>
      </c>
      <c r="O508" s="189">
        <f>SUM($F445:O445)</f>
        <v>21249155567.700283</v>
      </c>
      <c r="P508" s="189">
        <f>SUM($F445:P445)</f>
        <v>21665637240.264717</v>
      </c>
      <c r="Q508" s="189">
        <f>SUM($F445:Q445)</f>
        <v>22069077415.40303</v>
      </c>
      <c r="R508" s="189">
        <f>SUM($F445:R445)</f>
        <v>22460775493.020672</v>
      </c>
      <c r="S508" s="189">
        <f>SUM($F445:S445)</f>
        <v>22841808175.178421</v>
      </c>
      <c r="T508" s="189">
        <f>SUM($F445:T445)</f>
        <v>23213081264.954662</v>
      </c>
      <c r="U508" s="189">
        <f>SUM($F445:U445)</f>
        <v>23575366680.401115</v>
      </c>
      <c r="V508" s="189">
        <f>SUM($F445:V445)</f>
        <v>23929329584.617882</v>
      </c>
      <c r="W508" s="189">
        <f>SUM($F445:W445)</f>
        <v>24275548709.810928</v>
      </c>
      <c r="X508" s="189">
        <f>SUM($F445:X445)</f>
        <v>24614531873.694809</v>
      </c>
      <c r="Y508" s="189">
        <f>SUM($F445:Y445)</f>
        <v>24946728023.603985</v>
      </c>
      <c r="Z508" s="189">
        <f>SUM($F445:Z445)</f>
        <v>25272536723.355141</v>
      </c>
      <c r="AA508" s="189">
        <f>SUM($F445:AA445)</f>
        <v>25592315723.925968</v>
      </c>
      <c r="AB508" s="189">
        <f>SUM($F445:AB445)</f>
        <v>25906387075.993614</v>
      </c>
      <c r="AC508" s="189">
        <f>SUM($F445:AC445)</f>
        <v>26215042117.413551</v>
      </c>
      <c r="AD508" s="189">
        <f>SUM($F445:AD445)</f>
        <v>26518545581.712593</v>
      </c>
      <c r="AE508" s="189">
        <f>SUM($F445:AE445)</f>
        <v>26817139012.011837</v>
      </c>
      <c r="AF508" s="189">
        <f>SUM($F445:AF445)</f>
        <v>27111043620.396976</v>
      </c>
      <c r="AG508" s="189">
        <f>SUM($F445:AG445)</f>
        <v>27400462700.314804</v>
      </c>
      <c r="AH508" s="189">
        <f>SUM($F445:AH445)</f>
        <v>27685583675.556587</v>
      </c>
      <c r="AI508" s="189">
        <f>SUM($F445:AI445)</f>
        <v>27966579851.387016</v>
      </c>
      <c r="AJ508" s="189">
        <f>SUM($F445:AJ445)</f>
        <v>28243611919.731991</v>
      </c>
      <c r="AK508" s="189">
        <f>SUM($F445:AK445)</f>
        <v>28516829259.886997</v>
      </c>
      <c r="AL508" s="189">
        <f>SUM($F445:AL445)</f>
        <v>28786371068.125252</v>
      </c>
      <c r="AM508" s="189">
        <f>SUM($F445:AM445)</f>
        <v>29052367343.277767</v>
      </c>
      <c r="AN508" s="189">
        <f>SUM($F445:AN445)</f>
        <v>29314939750.394676</v>
      </c>
      <c r="AO508" s="189">
        <f>SUM($F445:AO445)</f>
        <v>29574202380.661541</v>
      </c>
      <c r="AP508" s="189">
        <f>SUM($F445:AP445)</f>
        <v>29830262422.600201</v>
      </c>
      <c r="AQ508" s="189">
        <f>SUM($F445:AQ445)</f>
        <v>30083220757.05481</v>
      </c>
      <c r="AR508" s="189">
        <f>SUM($F445:AR445)</f>
        <v>30333172486.416233</v>
      </c>
      <c r="AS508" s="189">
        <f>SUM($F445:AS445)</f>
        <v>30580207406.870342</v>
      </c>
      <c r="AT508" s="189">
        <f>SUM($F445:AT445)</f>
        <v>30824410431.089546</v>
      </c>
      <c r="AU508" s="189">
        <f>SUM($F445:AU445)</f>
        <v>31065861967.661667</v>
      </c>
      <c r="AV508" s="189">
        <f>SUM($F445:AV445)</f>
        <v>31304638262.618576</v>
      </c>
      <c r="AW508" s="189">
        <f>SUM($F445:AW445)</f>
        <v>31540811707.652008</v>
      </c>
      <c r="AX508" s="189">
        <f>SUM($F445:AX445)</f>
        <v>31774451118.956055</v>
      </c>
      <c r="AY508" s="189">
        <f>SUM($F445:AY445)</f>
        <v>32005621990.092072</v>
      </c>
      <c r="AZ508" s="189">
        <f>SUM($F445:AZ445)</f>
        <v>32234386721.813183</v>
      </c>
      <c r="BA508" s="189">
        <f>SUM($F445:BA445)</f>
        <v>32460804831.397549</v>
      </c>
      <c r="BB508" s="189">
        <f>SUM($F445:BB445)</f>
        <v>32684933143.709854</v>
      </c>
      <c r="BC508" s="189">
        <f>SUM($F445:BC445)</f>
        <v>32906825965.929295</v>
      </c>
      <c r="BD508" s="189">
        <f>SUM($F445:BD445)</f>
        <v>33126535247.641781</v>
      </c>
      <c r="BE508" s="189">
        <f>SUM($F445:BE445)</f>
        <v>33344110727.787533</v>
      </c>
      <c r="BF508" s="189">
        <f>SUM($F445:BF445)</f>
        <v>33559600069.777325</v>
      </c>
      <c r="BG508" s="189">
        <f>SUM($F445:BG445)</f>
        <v>33773048985.93692</v>
      </c>
      <c r="BH508" s="189">
        <f>SUM($F445:BH445)</f>
        <v>33984501352.306133</v>
      </c>
      <c r="BI508" s="189">
        <f>SUM($F445:BI445)</f>
        <v>34193999314.703136</v>
      </c>
      <c r="BJ508" s="189">
        <f>SUM($F445:BJ445)</f>
        <v>34401583386.863907</v>
      </c>
      <c r="BK508" s="189">
        <f>SUM($F445:BK445)</f>
        <v>34607292541.37854</v>
      </c>
      <c r="BL508" s="189">
        <f>SUM($F445:BL445)</f>
        <v>34811164294.069092</v>
      </c>
      <c r="BM508" s="189">
        <f>SUM($F445:BM445)</f>
        <v>35013234782.385872</v>
      </c>
      <c r="BN508" s="1521">
        <f>SUM($F445:BN445)</f>
        <v>35213538838.339516</v>
      </c>
    </row>
    <row r="509" spans="1:66" hidden="1" x14ac:dyDescent="0.15">
      <c r="A509" s="1123"/>
      <c r="C509" s="1529"/>
      <c r="D509" s="274"/>
      <c r="E509" s="1675"/>
      <c r="F509" s="1604"/>
      <c r="G509" s="189"/>
      <c r="H509" s="189"/>
      <c r="I509" s="189"/>
      <c r="J509" s="189"/>
      <c r="K509" s="189"/>
      <c r="L509" s="189"/>
      <c r="M509" s="189"/>
      <c r="N509" s="189"/>
      <c r="O509" s="189"/>
      <c r="P509" s="189"/>
      <c r="Q509" s="189"/>
      <c r="R509" s="189"/>
      <c r="S509" s="189"/>
      <c r="T509" s="189"/>
      <c r="U509" s="189"/>
      <c r="V509" s="189"/>
      <c r="W509" s="189"/>
      <c r="X509" s="189"/>
      <c r="Y509" s="189"/>
      <c r="Z509" s="189"/>
      <c r="AA509" s="189"/>
      <c r="AB509" s="189"/>
      <c r="AC509" s="189"/>
      <c r="AD509" s="189"/>
      <c r="AE509" s="189"/>
      <c r="AF509" s="189"/>
      <c r="AG509" s="189"/>
      <c r="AH509" s="189"/>
      <c r="AI509" s="189"/>
      <c r="AJ509" s="189"/>
      <c r="AK509" s="189"/>
      <c r="AL509" s="189"/>
      <c r="AM509" s="189"/>
      <c r="AN509" s="189"/>
      <c r="AO509" s="189"/>
      <c r="AP509" s="189"/>
      <c r="AQ509" s="189"/>
      <c r="AR509" s="189"/>
      <c r="AS509" s="189"/>
      <c r="AT509" s="189"/>
      <c r="AU509" s="189"/>
      <c r="AV509" s="189"/>
      <c r="AW509" s="189"/>
      <c r="AX509" s="189"/>
      <c r="AY509" s="189"/>
      <c r="AZ509" s="189"/>
      <c r="BA509" s="189"/>
      <c r="BB509" s="189"/>
      <c r="BC509" s="189"/>
      <c r="BD509" s="189"/>
      <c r="BE509" s="189"/>
      <c r="BF509" s="189"/>
      <c r="BG509" s="189"/>
      <c r="BH509" s="189"/>
      <c r="BI509" s="189"/>
      <c r="BJ509" s="189"/>
      <c r="BK509" s="189"/>
      <c r="BL509" s="189"/>
      <c r="BM509" s="189"/>
      <c r="BN509" s="1521"/>
    </row>
    <row r="510" spans="1:66" hidden="1" x14ac:dyDescent="0.15">
      <c r="A510" s="1123"/>
      <c r="C510" s="1529"/>
      <c r="D510" s="274"/>
      <c r="E510" s="1675"/>
      <c r="F510" s="1604">
        <f>SUM($F447:F447)</f>
        <v>-18424227093.280117</v>
      </c>
      <c r="G510" s="189">
        <f>SUM($F447:G447)</f>
        <v>-18559440140.074059</v>
      </c>
      <c r="H510" s="189">
        <f>SUM($F447:H447)</f>
        <v>-18776914698.222881</v>
      </c>
      <c r="I510" s="189">
        <f>SUM($F447:I447)</f>
        <v>-19034654743.199112</v>
      </c>
      <c r="J510" s="189">
        <f>SUM($F447:J447)</f>
        <v>-19317938510.431835</v>
      </c>
      <c r="K510" s="189">
        <f>SUM($F447:K447)</f>
        <v>-19619468973.475208</v>
      </c>
      <c r="L510" s="189">
        <f>SUM($F447:L447)</f>
        <v>-19934965130.169861</v>
      </c>
      <c r="M510" s="189">
        <f>SUM($F447:M447)</f>
        <v>-20261646153.230381</v>
      </c>
      <c r="N510" s="189">
        <f>SUM($F447:N447)</f>
        <v>-20597577287.730228</v>
      </c>
      <c r="O510" s="189">
        <f>SUM($F447:O447)</f>
        <v>-20941343991.820587</v>
      </c>
      <c r="P510" s="189">
        <f>SUM($F447:P447)</f>
        <v>-21291872482.968956</v>
      </c>
      <c r="Q510" s="189">
        <f>SUM($F447:Q447)</f>
        <v>-21648323283.127548</v>
      </c>
      <c r="R510" s="189">
        <f>SUM($F447:R447)</f>
        <v>-22010024329.196938</v>
      </c>
      <c r="S510" s="189">
        <f>SUM($F447:S447)</f>
        <v>-22376426969.477665</v>
      </c>
      <c r="T510" s="189">
        <f>SUM($F447:T447)</f>
        <v>-22747075908.639748</v>
      </c>
      <c r="U510" s="189">
        <f>SUM($F447:U447)</f>
        <v>-23121588027.401268</v>
      </c>
      <c r="V510" s="189">
        <f>SUM($F447:V447)</f>
        <v>-23499637055.714813</v>
      </c>
      <c r="W510" s="189">
        <f>SUM($F447:W447)</f>
        <v>-23880942226.797417</v>
      </c>
      <c r="X510" s="189">
        <f>SUM($F447:X447)</f>
        <v>-24265259710.783375</v>
      </c>
      <c r="Y510" s="189">
        <f>SUM($F447:Y447)</f>
        <v>-24652376034.31852</v>
      </c>
      <c r="Z510" s="189">
        <f>SUM($F447:Z447)</f>
        <v>-25042102947.950882</v>
      </c>
      <c r="AA510" s="189">
        <f>SUM($F447:AA447)</f>
        <v>-25434273368.027397</v>
      </c>
      <c r="AB510" s="189">
        <f>SUM($F447:AB447)</f>
        <v>-25828738128.867939</v>
      </c>
      <c r="AC510" s="189">
        <f>SUM($F447:AC447)</f>
        <v>-26225363354.771927</v>
      </c>
      <c r="AD510" s="189">
        <f>SUM($F447:AD447)</f>
        <v>-26624028312.341106</v>
      </c>
      <c r="AE510" s="189">
        <f>SUM($F447:AE447)</f>
        <v>-27024623639.395836</v>
      </c>
      <c r="AF510" s="189">
        <f>SUM($F447:AF447)</f>
        <v>-27427049872.334087</v>
      </c>
      <c r="AG510" s="189">
        <f>SUM($F447:AG447)</f>
        <v>-27831216212.326145</v>
      </c>
      <c r="AH510" s="189">
        <f>SUM($F447:AH447)</f>
        <v>-28237039484.36948</v>
      </c>
      <c r="AI510" s="189">
        <f>SUM($F447:AI447)</f>
        <v>-28644443253.375214</v>
      </c>
      <c r="AJ510" s="189">
        <f>SUM($F447:AJ447)</f>
        <v>-29053357069.098099</v>
      </c>
      <c r="AK510" s="189">
        <f>SUM($F447:AK447)</f>
        <v>-29463715817.5369</v>
      </c>
      <c r="AL510" s="189">
        <f>SUM($F447:AL447)</f>
        <v>-29875459160.901405</v>
      </c>
      <c r="AM510" s="189">
        <f>SUM($F447:AM447)</f>
        <v>-30288531051.70937</v>
      </c>
      <c r="AN510" s="189">
        <f>SUM($F447:AN447)</f>
        <v>-30702879309.28912</v>
      </c>
      <c r="AO510" s="189">
        <f>SUM($F447:AO447)</f>
        <v>-31118455249.102833</v>
      </c>
      <c r="AP510" s="189">
        <f>SUM($F447:AP447)</f>
        <v>-31535213357.005264</v>
      </c>
      <c r="AQ510" s="189">
        <f>SUM($F447:AQ447)</f>
        <v>-31953111001.912983</v>
      </c>
      <c r="AR510" s="189">
        <f>SUM($F447:AR447)</f>
        <v>-32372108181.454765</v>
      </c>
      <c r="AS510" s="189">
        <f>SUM($F447:AS447)</f>
        <v>-32792167296.061939</v>
      </c>
      <c r="AT510" s="189">
        <f>SUM($F447:AT447)</f>
        <v>-33213252947.681496</v>
      </c>
      <c r="AU510" s="189">
        <f>SUM($F447:AU447)</f>
        <v>-33635331759.888466</v>
      </c>
      <c r="AV510" s="189">
        <f>SUM($F447:AV447)</f>
        <v>-34058372216.663345</v>
      </c>
      <c r="AW510" s="189">
        <f>SUM($F447:AW447)</f>
        <v>-34482344517.505615</v>
      </c>
      <c r="AX510" s="189">
        <f>SUM($F447:AX447)</f>
        <v>-34907220446.891716</v>
      </c>
      <c r="AY510" s="189">
        <f>SUM($F447:AY447)</f>
        <v>-35332973256.367859</v>
      </c>
      <c r="AZ510" s="189">
        <f>SUM($F447:AZ447)</f>
        <v>-35759577557.804718</v>
      </c>
      <c r="BA510" s="189">
        <f>SUM($F447:BA447)</f>
        <v>-36187009226.540749</v>
      </c>
      <c r="BB510" s="189">
        <f>SUM($F447:BB447)</f>
        <v>-36615245313.309761</v>
      </c>
      <c r="BC510" s="189">
        <f>SUM($F447:BC447)</f>
        <v>-37044263963.991875</v>
      </c>
      <c r="BD510" s="189">
        <f>SUM($F447:BD447)</f>
        <v>-37474044346.349327</v>
      </c>
      <c r="BE510" s="189">
        <f>SUM($F447:BE447)</f>
        <v>-37904566583.013275</v>
      </c>
      <c r="BF510" s="189">
        <f>SUM($F447:BF447)</f>
        <v>-38335811690.077545</v>
      </c>
      <c r="BG510" s="189">
        <f>SUM($F447:BG447)</f>
        <v>-38767761520.732628</v>
      </c>
      <c r="BH510" s="189">
        <f>SUM($F447:BH447)</f>
        <v>-39200398713.439941</v>
      </c>
      <c r="BI510" s="189">
        <f>SUM($F447:BI447)</f>
        <v>-39633706644.2043</v>
      </c>
      <c r="BJ510" s="189">
        <f>SUM($F447:BJ447)</f>
        <v>-40067669382.552635</v>
      </c>
      <c r="BK510" s="189">
        <f>SUM($F447:BK447)</f>
        <v>-40502271650.870918</v>
      </c>
      <c r="BL510" s="189">
        <f>SUM($F447:BL447)</f>
        <v>-40937498786.789169</v>
      </c>
      <c r="BM510" s="189">
        <f>SUM($F447:BM447)</f>
        <v>-41373336708.338104</v>
      </c>
      <c r="BN510" s="1521">
        <f>SUM($F447:BN447)</f>
        <v>-41809771881.630081</v>
      </c>
    </row>
    <row r="511" spans="1:66" hidden="1" x14ac:dyDescent="0.15">
      <c r="A511" s="1123"/>
      <c r="C511" s="1529"/>
      <c r="D511" s="274"/>
      <c r="E511" s="1675"/>
      <c r="F511" s="1604">
        <f>SUM($F448:F448)</f>
        <v>-16487804022.129206</v>
      </c>
      <c r="G511" s="189">
        <f>SUM($F448:G448)</f>
        <v>-16623017068.923147</v>
      </c>
      <c r="H511" s="189">
        <f>SUM($F448:H448)</f>
        <v>-16819926249.233248</v>
      </c>
      <c r="I511" s="189">
        <f>SUM($F448:I448)</f>
        <v>-17048541139.724512</v>
      </c>
      <c r="J511" s="189">
        <f>SUM($F448:J448)</f>
        <v>-17297892033.52335</v>
      </c>
      <c r="K511" s="189">
        <f>SUM($F448:K448)</f>
        <v>-17562390948.010151</v>
      </c>
      <c r="L511" s="189">
        <f>SUM($F448:L448)</f>
        <v>-17838691695.462978</v>
      </c>
      <c r="M511" s="189">
        <f>SUM($F448:M448)</f>
        <v>-18124584604.477295</v>
      </c>
      <c r="N511" s="189">
        <f>SUM($F448:N448)</f>
        <v>-18418510954.741558</v>
      </c>
      <c r="O511" s="189">
        <f>SUM($F448:O448)</f>
        <v>-18719317516.001465</v>
      </c>
      <c r="P511" s="189">
        <f>SUM($F448:P448)</f>
        <v>-19026119683.850498</v>
      </c>
      <c r="Q511" s="189">
        <f>SUM($F448:Q448)</f>
        <v>-19338219409.199608</v>
      </c>
      <c r="R511" s="189">
        <f>SUM($F448:R448)</f>
        <v>-19655053135.069759</v>
      </c>
      <c r="S511" s="189">
        <f>SUM($F448:S448)</f>
        <v>-19976157251.219719</v>
      </c>
      <c r="T511" s="189">
        <f>SUM($F448:T448)</f>
        <v>-20301144314.417141</v>
      </c>
      <c r="U511" s="189">
        <f>SUM($F448:U448)</f>
        <v>-20629686170.223637</v>
      </c>
      <c r="V511" s="189">
        <f>SUM($F448:V448)</f>
        <v>-20961501658.483513</v>
      </c>
      <c r="W511" s="189">
        <f>SUM($F448:W448)</f>
        <v>-21296347456.132584</v>
      </c>
      <c r="X511" s="189">
        <f>SUM($F448:X448)</f>
        <v>-21634011123.738754</v>
      </c>
      <c r="Y511" s="189">
        <f>SUM($F448:Y448)</f>
        <v>-21974305735.330837</v>
      </c>
      <c r="Z511" s="189">
        <f>SUM($F448:Z448)</f>
        <v>-22317065668.537766</v>
      </c>
      <c r="AA511" s="189">
        <f>SUM($F448:AA448)</f>
        <v>-22662143260.130821</v>
      </c>
      <c r="AB511" s="189">
        <f>SUM($F448:AB448)</f>
        <v>-23009406117.212814</v>
      </c>
      <c r="AC511" s="189">
        <f>SUM($F448:AC448)</f>
        <v>-23358734932.178841</v>
      </c>
      <c r="AD511" s="189">
        <f>SUM($F448:AD448)</f>
        <v>-23710021689.703724</v>
      </c>
      <c r="AE511" s="189">
        <f>SUM($F448:AE448)</f>
        <v>-24063168182.336319</v>
      </c>
      <c r="AF511" s="189">
        <f>SUM($F448:AF448)</f>
        <v>-24418084771.599033</v>
      </c>
      <c r="AG511" s="189">
        <f>SUM($F448:AG448)</f>
        <v>-24774689346.282063</v>
      </c>
      <c r="AH511" s="189">
        <f>SUM($F448:AH448)</f>
        <v>-25132906440.535122</v>
      </c>
      <c r="AI511" s="189">
        <f>SUM($F448:AI448)</f>
        <v>-25492666482.51199</v>
      </c>
      <c r="AJ511" s="189">
        <f>SUM($F448:AJ448)</f>
        <v>-25853905150.482761</v>
      </c>
      <c r="AK511" s="189">
        <f>SUM($F448:AK448)</f>
        <v>-26216562818.032108</v>
      </c>
      <c r="AL511" s="189">
        <f>SUM($F448:AL448)</f>
        <v>-26580584073.588253</v>
      </c>
      <c r="AM511" s="189">
        <f>SUM($F448:AM448)</f>
        <v>-26945917302.349094</v>
      </c>
      <c r="AN511" s="189">
        <f>SUM($F448:AN448)</f>
        <v>-27312514320.886055</v>
      </c>
      <c r="AO511" s="189">
        <f>SUM($F448:AO448)</f>
        <v>-27680330056.457359</v>
      </c>
      <c r="AP511" s="189">
        <f>SUM($F448:AP448)</f>
        <v>-28049322264.457855</v>
      </c>
      <c r="AQ511" s="189">
        <f>SUM($F448:AQ448)</f>
        <v>-28419451278.55196</v>
      </c>
      <c r="AR511" s="189">
        <f>SUM($F448:AR448)</f>
        <v>-28790679788.940483</v>
      </c>
      <c r="AS511" s="189">
        <f>SUM($F448:AS448)</f>
        <v>-29162972644.946732</v>
      </c>
      <c r="AT511" s="189">
        <f>SUM($F448:AT448)</f>
        <v>-29536296678.707874</v>
      </c>
      <c r="AU511" s="189">
        <f>SUM($F448:AU448)</f>
        <v>-29910620547.250885</v>
      </c>
      <c r="AV511" s="189">
        <f>SUM($F448:AV448)</f>
        <v>-30285914590.640232</v>
      </c>
      <c r="AW511" s="189">
        <f>SUM($F448:AW448)</f>
        <v>-30662150704.222771</v>
      </c>
      <c r="AX511" s="189">
        <f>SUM($F448:AX448)</f>
        <v>-31039302223.277718</v>
      </c>
      <c r="AY511" s="189">
        <f>SUM($F448:AY448)</f>
        <v>-31417343818.616005</v>
      </c>
      <c r="AZ511" s="189">
        <f>SUM($F448:AZ448)</f>
        <v>-31796251401.872375</v>
      </c>
      <c r="BA511" s="189">
        <f>SUM($F448:BA448)</f>
        <v>-32176002039.401634</v>
      </c>
      <c r="BB511" s="189">
        <f>SUM($F448:BB448)</f>
        <v>-32556573873.833035</v>
      </c>
      <c r="BC511" s="189">
        <f>SUM($F448:BC448)</f>
        <v>-32937946052.458134</v>
      </c>
      <c r="BD511" s="189">
        <f>SUM($F448:BD448)</f>
        <v>-33320098661.731091</v>
      </c>
      <c r="BE511" s="189">
        <f>SUM($F448:BE448)</f>
        <v>-33703012667.249187</v>
      </c>
      <c r="BF511" s="189">
        <f>SUM($F448:BF448)</f>
        <v>-34086669858.657745</v>
      </c>
      <c r="BG511" s="189">
        <f>SUM($F448:BG448)</f>
        <v>-34471052798.989487</v>
      </c>
      <c r="BH511" s="189">
        <f>SUM($F448:BH448)</f>
        <v>-34856144778.00531</v>
      </c>
      <c r="BI511" s="189">
        <f>SUM($F448:BI448)</f>
        <v>-35241929769.153023</v>
      </c>
      <c r="BJ511" s="189">
        <f>SUM($F448:BJ448)</f>
        <v>-35628392389.803375</v>
      </c>
      <c r="BK511" s="189">
        <f>SUM($F448:BK448)</f>
        <v>-36015517864.460434</v>
      </c>
      <c r="BL511" s="189">
        <f>SUM($F448:BL448)</f>
        <v>-36403291990.676018</v>
      </c>
      <c r="BM511" s="189">
        <f>SUM($F448:BM448)</f>
        <v>-36791701107.426697</v>
      </c>
      <c r="BN511" s="1521">
        <f>SUM($F448:BN448)</f>
        <v>-37180732065.737106</v>
      </c>
    </row>
    <row r="512" spans="1:66" hidden="1" x14ac:dyDescent="0.15">
      <c r="A512" s="1123"/>
      <c r="C512" s="1529"/>
      <c r="D512" s="274"/>
      <c r="E512" s="1675"/>
      <c r="F512" s="1604">
        <f>SUM($F449:F449)</f>
        <v>-14161045443.287262</v>
      </c>
      <c r="G512" s="189">
        <f>SUM($F449:G449)</f>
        <v>-14296258490.081203</v>
      </c>
      <c r="H512" s="189">
        <f>SUM($F449:H449)</f>
        <v>-14472602292.552584</v>
      </c>
      <c r="I512" s="189">
        <f>SUM($F449:I449)</f>
        <v>-14671071979.362925</v>
      </c>
      <c r="J512" s="189">
        <f>SUM($F449:J449)</f>
        <v>-14884433461.944002</v>
      </c>
      <c r="K512" s="189">
        <f>SUM($F449:K449)</f>
        <v>-15108905710.031187</v>
      </c>
      <c r="L512" s="189">
        <f>SUM($F449:L449)</f>
        <v>-15342180488.517328</v>
      </c>
      <c r="M512" s="189">
        <f>SUM($F449:M449)</f>
        <v>-15582709726.122826</v>
      </c>
      <c r="N512" s="189">
        <f>SUM($F449:N449)</f>
        <v>-15829387120.802629</v>
      </c>
      <c r="O512" s="189">
        <f>SUM($F449:O449)</f>
        <v>-16081384955.068851</v>
      </c>
      <c r="P512" s="189">
        <f>SUM($F449:P449)</f>
        <v>-16338062038.704151</v>
      </c>
      <c r="Q512" s="189">
        <f>SUM($F449:Q449)</f>
        <v>-16598907942.884212</v>
      </c>
      <c r="R512" s="189">
        <f>SUM($F449:R449)</f>
        <v>-16863507303.878572</v>
      </c>
      <c r="S512" s="189">
        <f>SUM($F449:S449)</f>
        <v>-17131515945.131052</v>
      </c>
      <c r="T512" s="189">
        <f>SUM($F449:T449)</f>
        <v>-17402644319.332836</v>
      </c>
      <c r="U512" s="189">
        <f>SUM($F449:U449)</f>
        <v>-17676645676.610977</v>
      </c>
      <c r="V512" s="189">
        <f>SUM($F449:V449)</f>
        <v>-17953307392.179634</v>
      </c>
      <c r="W512" s="189">
        <f>SUM($F449:W449)</f>
        <v>-18232444469.590061</v>
      </c>
      <c r="X512" s="189">
        <f>SUM($F449:X449)</f>
        <v>-18513894580.786495</v>
      </c>
      <c r="Y512" s="189">
        <f>SUM($F449:Y449)</f>
        <v>-18797514216.108177</v>
      </c>
      <c r="Z512" s="189">
        <f>SUM($F449:Z449)</f>
        <v>-19083175651.736782</v>
      </c>
      <c r="AA512" s="189">
        <f>SUM($F449:AA449)</f>
        <v>-19370764529.667477</v>
      </c>
      <c r="AB512" s="189">
        <f>SUM($F449:AB449)</f>
        <v>-19660177903.786366</v>
      </c>
      <c r="AC512" s="189">
        <f>SUM($F449:AC449)</f>
        <v>-19951322645.582386</v>
      </c>
      <c r="AD512" s="189">
        <f>SUM($F449:AD449)</f>
        <v>-20244114130.834145</v>
      </c>
      <c r="AE512" s="189">
        <f>SUM($F449:AE449)</f>
        <v>-20538475148.321735</v>
      </c>
      <c r="AF512" s="189">
        <f>SUM($F449:AF449)</f>
        <v>-20834334985.805801</v>
      </c>
      <c r="AG512" s="189">
        <f>SUM($F449:AG449)</f>
        <v>-21131628658.885399</v>
      </c>
      <c r="AH512" s="189">
        <f>SUM($F449:AH449)</f>
        <v>-21430296256.023838</v>
      </c>
      <c r="AI512" s="189">
        <f>SUM($F449:AI449)</f>
        <v>-21730282378.786076</v>
      </c>
      <c r="AJ512" s="189">
        <f>SUM($F449:AJ449)</f>
        <v>-22031535660.693237</v>
      </c>
      <c r="AK512" s="189">
        <f>SUM($F449:AK449)</f>
        <v>-22334008351.440613</v>
      </c>
      <c r="AL512" s="189">
        <f>SUM($F449:AL449)</f>
        <v>-22637655955.809238</v>
      </c>
      <c r="AM512" s="189">
        <f>SUM($F449:AM449)</f>
        <v>-22942436918.617237</v>
      </c>
      <c r="AN512" s="189">
        <f>SUM($F449:AN449)</f>
        <v>-23248312348.643456</v>
      </c>
      <c r="AO512" s="189">
        <f>SUM($F449:AO449)</f>
        <v>-23555245775.714046</v>
      </c>
      <c r="AP512" s="189">
        <f>SUM($F449:AP449)</f>
        <v>-23863202936.147671</v>
      </c>
      <c r="AQ512" s="189">
        <f>SUM($F449:AQ449)</f>
        <v>-24172151582.563377</v>
      </c>
      <c r="AR512" s="189">
        <f>SUM($F449:AR449)</f>
        <v>-24482061314.709724</v>
      </c>
      <c r="AS512" s="189">
        <f>SUM($F449:AS449)</f>
        <v>-24792903428.506786</v>
      </c>
      <c r="AT512" s="189">
        <f>SUM($F449:AT449)</f>
        <v>-25104650780.929363</v>
      </c>
      <c r="AU512" s="189">
        <f>SUM($F449:AU449)</f>
        <v>-25417277668.719471</v>
      </c>
      <c r="AV512" s="189">
        <f>SUM($F449:AV449)</f>
        <v>-25730759719.213928</v>
      </c>
      <c r="AW512" s="189">
        <f>SUM($F449:AW449)</f>
        <v>-26045073791.820679</v>
      </c>
      <c r="AX512" s="189">
        <f>SUM($F449:AX449)</f>
        <v>-26360197888.884514</v>
      </c>
      <c r="AY512" s="189">
        <f>SUM($F449:AY449)</f>
        <v>-26676111074.856762</v>
      </c>
      <c r="AZ512" s="189">
        <f>SUM($F449:AZ449)</f>
        <v>-26992793402.830013</v>
      </c>
      <c r="BA512" s="189">
        <f>SUM($F449:BA449)</f>
        <v>-27310225847.623047</v>
      </c>
      <c r="BB512" s="189">
        <f>SUM($F449:BB449)</f>
        <v>-27628390244.706463</v>
      </c>
      <c r="BC512" s="189">
        <f>SUM($F449:BC449)</f>
        <v>-27947269234.34948</v>
      </c>
      <c r="BD512" s="189">
        <f>SUM($F449:BD449)</f>
        <v>-28266846210.445145</v>
      </c>
      <c r="BE512" s="189">
        <f>SUM($F449:BE449)</f>
        <v>-28587105273.537357</v>
      </c>
      <c r="BF512" s="189">
        <f>SUM($F449:BF449)</f>
        <v>-28908031187.629852</v>
      </c>
      <c r="BG512" s="189">
        <f>SUM($F449:BG449)</f>
        <v>-29229609340.406528</v>
      </c>
      <c r="BH512" s="189">
        <f>SUM($F449:BH449)</f>
        <v>-29551825706.535004</v>
      </c>
      <c r="BI512" s="189">
        <f>SUM($F449:BI449)</f>
        <v>-29874666813.762287</v>
      </c>
      <c r="BJ512" s="189">
        <f>SUM($F449:BJ449)</f>
        <v>-30198119711.543716</v>
      </c>
      <c r="BK512" s="189">
        <f>SUM($F449:BK449)</f>
        <v>-30522171941.974422</v>
      </c>
      <c r="BL512" s="189">
        <f>SUM($F449:BL449)</f>
        <v>-30846811512.817272</v>
      </c>
      <c r="BM512" s="189">
        <f>SUM($F449:BM449)</f>
        <v>-31172026872.442848</v>
      </c>
      <c r="BN512" s="1521">
        <f>SUM($F449:BN449)</f>
        <v>-31497806886.516129</v>
      </c>
    </row>
    <row r="513" spans="1:66" hidden="1" x14ac:dyDescent="0.15">
      <c r="A513" s="1123"/>
      <c r="C513" s="1529"/>
      <c r="D513" s="274"/>
      <c r="E513" s="1675"/>
      <c r="F513" s="1604"/>
      <c r="G513" s="189"/>
      <c r="H513" s="189"/>
      <c r="I513" s="189"/>
      <c r="J513" s="189"/>
      <c r="K513" s="189"/>
      <c r="L513" s="189"/>
      <c r="M513" s="189"/>
      <c r="N513" s="189"/>
      <c r="O513" s="189"/>
      <c r="P513" s="189"/>
      <c r="Q513" s="189"/>
      <c r="R513" s="189"/>
      <c r="S513" s="189"/>
      <c r="T513" s="189"/>
      <c r="U513" s="189"/>
      <c r="V513" s="189"/>
      <c r="W513" s="189"/>
      <c r="X513" s="189"/>
      <c r="Y513" s="189"/>
      <c r="Z513" s="189"/>
      <c r="AA513" s="189"/>
      <c r="AB513" s="189"/>
      <c r="AC513" s="189"/>
      <c r="AD513" s="189"/>
      <c r="AE513" s="189"/>
      <c r="AF513" s="189"/>
      <c r="AG513" s="189"/>
      <c r="AH513" s="189"/>
      <c r="AI513" s="189"/>
      <c r="AJ513" s="189"/>
      <c r="AK513" s="189"/>
      <c r="AL513" s="189"/>
      <c r="AM513" s="189"/>
      <c r="AN513" s="189"/>
      <c r="AO513" s="189"/>
      <c r="AP513" s="189"/>
      <c r="AQ513" s="189"/>
      <c r="AR513" s="189"/>
      <c r="AS513" s="189"/>
      <c r="AT513" s="189"/>
      <c r="AU513" s="189"/>
      <c r="AV513" s="189"/>
      <c r="AW513" s="189"/>
      <c r="AX513" s="189"/>
      <c r="AY513" s="189"/>
      <c r="AZ513" s="189"/>
      <c r="BA513" s="189"/>
      <c r="BB513" s="189"/>
      <c r="BC513" s="189"/>
      <c r="BD513" s="189"/>
      <c r="BE513" s="189"/>
      <c r="BF513" s="189"/>
      <c r="BG513" s="189"/>
      <c r="BH513" s="189"/>
      <c r="BI513" s="189"/>
      <c r="BJ513" s="189"/>
      <c r="BK513" s="189"/>
      <c r="BL513" s="189"/>
      <c r="BM513" s="189"/>
      <c r="BN513" s="1521"/>
    </row>
    <row r="514" spans="1:66" hidden="1" x14ac:dyDescent="0.15">
      <c r="A514" s="1123"/>
      <c r="C514" s="1529"/>
      <c r="D514" s="274"/>
      <c r="E514" s="1675"/>
      <c r="F514" s="1604">
        <f>SUM($F451:F451)</f>
        <v>324618492.41652131</v>
      </c>
      <c r="G514" s="189">
        <f>SUM($F451:G451)</f>
        <v>1064808694.80018</v>
      </c>
      <c r="H514" s="189">
        <f>SUM($F451:H451)</f>
        <v>1547656735.9934387</v>
      </c>
      <c r="I514" s="189">
        <f>SUM($F451:I451)</f>
        <v>1904540553.6891823</v>
      </c>
      <c r="J514" s="189">
        <f>SUM($F451:J451)</f>
        <v>2181514865.9301214</v>
      </c>
      <c r="K514" s="189">
        <f>SUM($F451:K451)</f>
        <v>2401407268.8168898</v>
      </c>
      <c r="L514" s="189">
        <f>SUM($F451:L451)</f>
        <v>2577610202.2598162</v>
      </c>
      <c r="M514" s="189">
        <f>SUM($F451:M451)</f>
        <v>2718823045.7346573</v>
      </c>
      <c r="N514" s="189">
        <f>SUM($F451:N451)</f>
        <v>2831098374.8137403</v>
      </c>
      <c r="O514" s="189">
        <f>SUM($F451:O451)</f>
        <v>2918861360.5214353</v>
      </c>
      <c r="P514" s="189">
        <f>SUM($F451:P451)</f>
        <v>2985471162.1171818</v>
      </c>
      <c r="Q514" s="189">
        <f>SUM($F451:Q451)</f>
        <v>3033553954.2424402</v>
      </c>
      <c r="R514" s="189">
        <f>SUM($F451:R451)</f>
        <v>3065212180.2831135</v>
      </c>
      <c r="S514" s="189">
        <f>SUM($F451:S451)</f>
        <v>3082162210.5289612</v>
      </c>
      <c r="T514" s="189">
        <f>SUM($F451:T451)</f>
        <v>3085828364.5951662</v>
      </c>
      <c r="U514" s="189">
        <f>SUM($F451:U451)</f>
        <v>3077409170.7166061</v>
      </c>
      <c r="V514" s="189">
        <f>SUM($F451:V451)</f>
        <v>3057925313.2662044</v>
      </c>
      <c r="W514" s="189">
        <f>SUM($F451:W451)</f>
        <v>3028255126.8323865</v>
      </c>
      <c r="X514" s="189">
        <f>SUM($F451:X451)</f>
        <v>2989161394.6848745</v>
      </c>
      <c r="Y514" s="189">
        <f>SUM($F451:Y451)</f>
        <v>2941311934.5358944</v>
      </c>
      <c r="Z514" s="189">
        <f>SUM($F451:Z451)</f>
        <v>2885295655.0988235</v>
      </c>
      <c r="AA514" s="189">
        <f>SUM($F451:AA451)</f>
        <v>2821635251.2241635</v>
      </c>
      <c r="AB514" s="189">
        <f>SUM($F451:AB451)</f>
        <v>2750797364.2107024</v>
      </c>
      <c r="AC514" s="189">
        <f>SUM($F451:AC451)</f>
        <v>2673200803.0682812</v>
      </c>
      <c r="AD514" s="189">
        <f>SUM($F451:AD451)</f>
        <v>2589223263.1871514</v>
      </c>
      <c r="AE514" s="189">
        <f>SUM($F451:AE451)</f>
        <v>2499206866.8940167</v>
      </c>
      <c r="AF514" s="189">
        <f>SUM($F451:AF451)</f>
        <v>2403462770.3770266</v>
      </c>
      <c r="AG514" s="189">
        <f>SUM($F451:AG451)</f>
        <v>2302275023.451066</v>
      </c>
      <c r="AH514" s="189">
        <f>SUM($F451:AH451)</f>
        <v>2195903825.9903617</v>
      </c>
      <c r="AI514" s="189">
        <f>SUM($F451:AI451)</f>
        <v>2084588293.1125364</v>
      </c>
      <c r="AJ514" s="189">
        <f>SUM($F451:AJ451)</f>
        <v>1968548817.29602</v>
      </c>
      <c r="AK514" s="189">
        <f>SUM($F451:AK451)</f>
        <v>1847989097.4216909</v>
      </c>
      <c r="AL514" s="189">
        <f>SUM($F451:AL451)</f>
        <v>1723097890.7477016</v>
      </c>
      <c r="AM514" s="189">
        <f>SUM($F451:AM451)</f>
        <v>1594050532.9805422</v>
      </c>
      <c r="AN514" s="189">
        <f>SUM($F451:AN451)</f>
        <v>1461010263.1198196</v>
      </c>
      <c r="AO514" s="189">
        <f>SUM($F451:AO451)</f>
        <v>1324129383.0619404</v>
      </c>
      <c r="AP514" s="189">
        <f>SUM($F451:AP451)</f>
        <v>1183550276.6302626</v>
      </c>
      <c r="AQ514" s="189">
        <f>SUM($F451:AQ451)</f>
        <v>1039406308.4440823</v>
      </c>
      <c r="AR514" s="189">
        <f>SUM($F451:AR451)</f>
        <v>891822619.6112299</v>
      </c>
      <c r="AS514" s="189">
        <f>SUM($F451:AS451)</f>
        <v>740916834.45081282</v>
      </c>
      <c r="AT514" s="189">
        <f>SUM($F451:AT451)</f>
        <v>586799690.18748784</v>
      </c>
      <c r="AU514" s="189">
        <f>SUM($F451:AU451)</f>
        <v>429575599.70150417</v>
      </c>
      <c r="AV514" s="189">
        <f>SUM($F451:AV451)</f>
        <v>269343155.8881079</v>
      </c>
      <c r="AW514" s="189">
        <f>SUM($F451:AW451)</f>
        <v>106195584.91203034</v>
      </c>
      <c r="AX514" s="189">
        <f>SUM($F451:AX451)</f>
        <v>-59778845.412406862</v>
      </c>
      <c r="AY514" s="189">
        <f>SUM($F451:AY451)</f>
        <v>-228496456.76718986</v>
      </c>
      <c r="AZ514" s="189">
        <f>SUM($F451:AZ451)</f>
        <v>-399877826.39479512</v>
      </c>
      <c r="BA514" s="189">
        <f>SUM($F451:BA451)</f>
        <v>-573847484.09734917</v>
      </c>
      <c r="BB514" s="189">
        <f>SUM($F451:BB451)</f>
        <v>-750333636.71592116</v>
      </c>
      <c r="BC514" s="189">
        <f>SUM($F451:BC451)</f>
        <v>-929267917.08403444</v>
      </c>
      <c r="BD514" s="189">
        <f>SUM($F451:BD451)</f>
        <v>-1110585154.8322105</v>
      </c>
      <c r="BE514" s="189">
        <f>SUM($F451:BE451)</f>
        <v>-1294223166.7477596</v>
      </c>
      <c r="BF514" s="189">
        <f>SUM($F451:BF451)</f>
        <v>-1480122564.67502</v>
      </c>
      <c r="BG514" s="189">
        <f>SUM($F451:BG451)</f>
        <v>-1668226579.1831667</v>
      </c>
      <c r="BH514" s="189">
        <f>SUM($F451:BH451)</f>
        <v>-1858480897.4376035</v>
      </c>
      <c r="BI514" s="189">
        <f>SUM($F451:BI451)</f>
        <v>-2050833513.8918698</v>
      </c>
      <c r="BJ514" s="189">
        <f>SUM($F451:BJ451)</f>
        <v>-2245234592.5741014</v>
      </c>
      <c r="BK514" s="189">
        <f>SUM($F451:BK451)</f>
        <v>-2441636339.878891</v>
      </c>
      <c r="BL514" s="189">
        <f>SUM($F451:BL451)</f>
        <v>-2639992886.8948193</v>
      </c>
      <c r="BM514" s="189">
        <f>SUM($F451:BM451)</f>
        <v>-2840260180.4024606</v>
      </c>
      <c r="BN514" s="1521">
        <f>SUM($F451:BN451)</f>
        <v>-3042395881.7693419</v>
      </c>
    </row>
    <row r="515" spans="1:66" hidden="1" x14ac:dyDescent="0.15">
      <c r="A515" s="1123"/>
      <c r="C515" s="1529"/>
      <c r="D515" s="274"/>
      <c r="E515" s="1675"/>
      <c r="F515" s="1604">
        <f>SUM($F452:F452)</f>
        <v>6382412592.0062618</v>
      </c>
      <c r="G515" s="189">
        <f>SUM($F452:G452)</f>
        <v>7122602794.3899202</v>
      </c>
      <c r="H515" s="189">
        <f>SUM($F452:H452)</f>
        <v>7669786375.8807793</v>
      </c>
      <c r="I515" s="189">
        <f>SUM($F452:I452)</f>
        <v>8117783644.7728109</v>
      </c>
      <c r="J515" s="189">
        <f>SUM($F452:J452)</f>
        <v>8500911598.5047894</v>
      </c>
      <c r="K515" s="189">
        <f>SUM($F452:K452)</f>
        <v>8836651359.1754875</v>
      </c>
      <c r="L515" s="189">
        <f>SUM($F452:L452)</f>
        <v>9135470947.1984634</v>
      </c>
      <c r="M515" s="189">
        <f>SUM($F452:M452)</f>
        <v>9404282970.9782715</v>
      </c>
      <c r="N515" s="189">
        <f>SUM($F452:N452)</f>
        <v>9647963641.115202</v>
      </c>
      <c r="O515" s="189">
        <f>SUM($F452:O452)</f>
        <v>9870120656.5331459</v>
      </c>
      <c r="P515" s="189">
        <f>SUM($F452:P452)</f>
        <v>10073521362.567987</v>
      </c>
      <c r="Q515" s="189">
        <f>SUM($F452:Q452)</f>
        <v>10260349495.674786</v>
      </c>
      <c r="R515" s="189">
        <f>SUM($F452:R452)</f>
        <v>10432368054.959064</v>
      </c>
      <c r="S515" s="189">
        <f>SUM($F452:S452)</f>
        <v>10591027371.924166</v>
      </c>
      <c r="T515" s="189">
        <f>SUM($F452:T452)</f>
        <v>10737539501.601751</v>
      </c>
      <c r="U515" s="189">
        <f>SUM($F452:U452)</f>
        <v>10872931023.38464</v>
      </c>
      <c r="V515" s="189">
        <f>SUM($F452:V452)</f>
        <v>10998081502.46578</v>
      </c>
      <c r="W515" s="189">
        <f>SUM($F452:W452)</f>
        <v>11113752136.666285</v>
      </c>
      <c r="X515" s="189">
        <f>SUM($F452:X452)</f>
        <v>11220607509.236284</v>
      </c>
      <c r="Y515" s="189">
        <f>SUM($F452:Y452)</f>
        <v>11319232388.588322</v>
      </c>
      <c r="Z515" s="189">
        <f>SUM($F452:Z452)</f>
        <v>11410144898.182686</v>
      </c>
      <c r="AA515" s="189">
        <f>SUM($F452:AA452)</f>
        <v>11493806979.135963</v>
      </c>
      <c r="AB515" s="189">
        <f>SUM($F452:AB452)</f>
        <v>11570632801.741489</v>
      </c>
      <c r="AC515" s="189">
        <f>SUM($F452:AC452)</f>
        <v>11640995601.019968</v>
      </c>
      <c r="AD515" s="189">
        <f>SUM($F452:AD452)</f>
        <v>11705233285.876352</v>
      </c>
      <c r="AE515" s="189">
        <f>SUM($F452:AE452)</f>
        <v>11763653082.828934</v>
      </c>
      <c r="AF515" s="189">
        <f>SUM($F452:AF452)</f>
        <v>11816535411.714018</v>
      </c>
      <c r="AG515" s="189">
        <f>SUM($F452:AG452)</f>
        <v>11864137144.498125</v>
      </c>
      <c r="AH515" s="189">
        <f>SUM($F452:AH452)</f>
        <v>11906694364.188822</v>
      </c>
      <c r="AI515" s="189">
        <f>SUM($F452:AI452)</f>
        <v>11944424715.331779</v>
      </c>
      <c r="AJ515" s="189">
        <f>SUM($F452:AJ452)</f>
        <v>11977529418.311985</v>
      </c>
      <c r="AK515" s="189">
        <f>SUM($F452:AK452)</f>
        <v>12006195004.96349</v>
      </c>
      <c r="AL515" s="189">
        <f>SUM($F452:AL452)</f>
        <v>12030594821.647207</v>
      </c>
      <c r="AM515" s="189">
        <f>SUM($F452:AM452)</f>
        <v>12050890337.129061</v>
      </c>
      <c r="AN515" s="189">
        <f>SUM($F452:AN452)</f>
        <v>12067232285.664238</v>
      </c>
      <c r="AO515" s="189">
        <f>SUM($F452:AO452)</f>
        <v>12079761670.214972</v>
      </c>
      <c r="AP515" s="189">
        <f>SUM($F452:AP452)</f>
        <v>12088610646.364222</v>
      </c>
      <c r="AQ515" s="189">
        <f>SUM($F452:AQ452)</f>
        <v>12093903303.985331</v>
      </c>
      <c r="AR515" s="189">
        <f>SUM($F452:AR452)</f>
        <v>12095756360.899311</v>
      </c>
      <c r="AS515" s="189">
        <f>SUM($F452:AS452)</f>
        <v>12094279780.45302</v>
      </c>
      <c r="AT515" s="189">
        <f>SUM($F452:AT452)</f>
        <v>12089577323.072979</v>
      </c>
      <c r="AU515" s="189">
        <f>SUM($F452:AU452)</f>
        <v>12081747040.305803</v>
      </c>
      <c r="AV515" s="189">
        <f>SUM($F452:AV452)</f>
        <v>12070881718.580839</v>
      </c>
      <c r="AW515" s="189">
        <f>SUM($F452:AW452)</f>
        <v>12057069278.871822</v>
      </c>
      <c r="AX515" s="189">
        <f>SUM($F452:AX452)</f>
        <v>12040393137.55127</v>
      </c>
      <c r="AY515" s="189">
        <f>SUM($F452:AY452)</f>
        <v>12020932532.991388</v>
      </c>
      <c r="AZ515" s="189">
        <f>SUM($F452:AZ452)</f>
        <v>11998762821.842844</v>
      </c>
      <c r="BA515" s="189">
        <f>SUM($F452:BA452)</f>
        <v>11973955748.396759</v>
      </c>
      <c r="BB515" s="189">
        <f>SUM($F452:BB452)</f>
        <v>11946579689.989435</v>
      </c>
      <c r="BC515" s="189">
        <f>SUM($F452:BC452)</f>
        <v>11916699881.029634</v>
      </c>
      <c r="BD515" s="189">
        <f>SUM($F452:BD452)</f>
        <v>11884378617.904078</v>
      </c>
      <c r="BE515" s="189">
        <f>SUM($F452:BE452)</f>
        <v>11849675446.738911</v>
      </c>
      <c r="BF515" s="189">
        <f>SUM($F452:BF452)</f>
        <v>11812647335.755981</v>
      </c>
      <c r="BG515" s="189">
        <f>SUM($F452:BG452)</f>
        <v>11773348833.756689</v>
      </c>
      <c r="BH515" s="189">
        <f>SUM($F452:BH452)</f>
        <v>11731832216.087929</v>
      </c>
      <c r="BI515" s="189">
        <f>SUM($F452:BI452)</f>
        <v>11688147619.290003</v>
      </c>
      <c r="BJ515" s="189">
        <f>SUM($F452:BJ452)</f>
        <v>11642343165.491844</v>
      </c>
      <c r="BK515" s="189">
        <f>SUM($F452:BK452)</f>
        <v>11594465077.501575</v>
      </c>
      <c r="BL515" s="189">
        <f>SUM($F452:BL452)</f>
        <v>11544557785.437838</v>
      </c>
      <c r="BM515" s="189">
        <f>SUM($F452:BM452)</f>
        <v>11492664025.657362</v>
      </c>
      <c r="BN515" s="1521">
        <f>SUM($F452:BN452)</f>
        <v>11438824932.655285</v>
      </c>
    </row>
    <row r="516" spans="1:66" hidden="1" x14ac:dyDescent="0.15">
      <c r="A516" s="1123"/>
      <c r="C516" s="1529"/>
      <c r="D516" s="274"/>
      <c r="E516" s="1675"/>
      <c r="F516" s="1604">
        <f>SUM($F453:F453)</f>
        <v>13661309750.415575</v>
      </c>
      <c r="G516" s="189">
        <f>SUM($F453:G453)</f>
        <v>14401499952.799234</v>
      </c>
      <c r="H516" s="189">
        <f>SUM($F453:H453)</f>
        <v>15013019074.587692</v>
      </c>
      <c r="I516" s="189">
        <f>SUM($F453:I453)</f>
        <v>15555320857.668711</v>
      </c>
      <c r="J516" s="189">
        <f>SUM($F453:J453)</f>
        <v>16051036006.92149</v>
      </c>
      <c r="K516" s="189">
        <f>SUM($F453:K453)</f>
        <v>16511992879.056231</v>
      </c>
      <c r="L516" s="189">
        <f>SUM($F453:L453)</f>
        <v>16945412423.472313</v>
      </c>
      <c r="M516" s="189">
        <f>SUM($F453:M453)</f>
        <v>17356137536.953506</v>
      </c>
      <c r="N516" s="189">
        <f>SUM($F453:N453)</f>
        <v>17747629110.924175</v>
      </c>
      <c r="O516" s="189">
        <f>SUM($F453:O453)</f>
        <v>18122476528.969414</v>
      </c>
      <c r="P516" s="189">
        <f>SUM($F453:P453)</f>
        <v>18482685653.533848</v>
      </c>
      <c r="Q516" s="189">
        <f>SUM($F453:Q453)</f>
        <v>18829853280.672161</v>
      </c>
      <c r="R516" s="189">
        <f>SUM($F453:R453)</f>
        <v>19165278810.289803</v>
      </c>
      <c r="S516" s="189">
        <f>SUM($F453:S453)</f>
        <v>19490038944.447552</v>
      </c>
      <c r="T516" s="189">
        <f>SUM($F453:T453)</f>
        <v>19805039486.223793</v>
      </c>
      <c r="U516" s="189">
        <f>SUM($F453:U453)</f>
        <v>20111052353.670246</v>
      </c>
      <c r="V516" s="189">
        <f>SUM($F453:V453)</f>
        <v>20408742709.887012</v>
      </c>
      <c r="W516" s="189">
        <f>SUM($F453:W453)</f>
        <v>20698689287.080059</v>
      </c>
      <c r="X516" s="189">
        <f>SUM($F453:X453)</f>
        <v>20981399902.96394</v>
      </c>
      <c r="Y516" s="189">
        <f>SUM($F453:Y453)</f>
        <v>21257323504.873116</v>
      </c>
      <c r="Z516" s="189">
        <f>SUM($F453:Z453)</f>
        <v>21526859656.624271</v>
      </c>
      <c r="AA516" s="189">
        <f>SUM($F453:AA453)</f>
        <v>21790366109.195099</v>
      </c>
      <c r="AB516" s="189">
        <f>SUM($F453:AB453)</f>
        <v>22048164913.262745</v>
      </c>
      <c r="AC516" s="189">
        <f>SUM($F453:AC453)</f>
        <v>22300547406.682682</v>
      </c>
      <c r="AD516" s="189">
        <f>SUM($F453:AD453)</f>
        <v>22547778322.981724</v>
      </c>
      <c r="AE516" s="189">
        <f>SUM($F453:AE453)</f>
        <v>22790099205.280968</v>
      </c>
      <c r="AF516" s="189">
        <f>SUM($F453:AF453)</f>
        <v>23027731265.666107</v>
      </c>
      <c r="AG516" s="189">
        <f>SUM($F453:AG453)</f>
        <v>23260877797.583935</v>
      </c>
      <c r="AH516" s="189">
        <f>SUM($F453:AH453)</f>
        <v>23489726224.825718</v>
      </c>
      <c r="AI516" s="189">
        <f>SUM($F453:AI453)</f>
        <v>23714449852.656147</v>
      </c>
      <c r="AJ516" s="189">
        <f>SUM($F453:AJ453)</f>
        <v>23935209373.001122</v>
      </c>
      <c r="AK516" s="189">
        <f>SUM($F453:AK453)</f>
        <v>24152154165.156128</v>
      </c>
      <c r="AL516" s="189">
        <f>SUM($F453:AL453)</f>
        <v>24365423425.394382</v>
      </c>
      <c r="AM516" s="189">
        <f>SUM($F453:AM453)</f>
        <v>24575147152.546898</v>
      </c>
      <c r="AN516" s="189">
        <f>SUM($F453:AN453)</f>
        <v>24781447011.663807</v>
      </c>
      <c r="AO516" s="189">
        <f>SUM($F453:AO453)</f>
        <v>24984437093.930672</v>
      </c>
      <c r="AP516" s="189">
        <f>SUM($F453:AP453)</f>
        <v>25184224587.869331</v>
      </c>
      <c r="AQ516" s="189">
        <f>SUM($F453:AQ453)</f>
        <v>25380910374.32394</v>
      </c>
      <c r="AR516" s="189">
        <f>SUM($F453:AR453)</f>
        <v>25574589555.685364</v>
      </c>
      <c r="AS516" s="189">
        <f>SUM($F453:AS453)</f>
        <v>25765351928.139473</v>
      </c>
      <c r="AT516" s="189">
        <f>SUM($F453:AT453)</f>
        <v>25953282404.358677</v>
      </c>
      <c r="AU516" s="189">
        <f>SUM($F453:AU453)</f>
        <v>26138461392.930798</v>
      </c>
      <c r="AV516" s="189">
        <f>SUM($F453:AV453)</f>
        <v>26320965139.887707</v>
      </c>
      <c r="AW516" s="189">
        <f>SUM($F453:AW453)</f>
        <v>26500866036.921139</v>
      </c>
      <c r="AX516" s="189">
        <f>SUM($F453:AX453)</f>
        <v>26678232900.225185</v>
      </c>
      <c r="AY516" s="189">
        <f>SUM($F453:AY453)</f>
        <v>26853131223.361202</v>
      </c>
      <c r="AZ516" s="189">
        <f>SUM($F453:AZ453)</f>
        <v>27025623407.082314</v>
      </c>
      <c r="BA516" s="189">
        <f>SUM($F453:BA453)</f>
        <v>27195768968.666679</v>
      </c>
      <c r="BB516" s="189">
        <f>SUM($F453:BB453)</f>
        <v>27363624732.978985</v>
      </c>
      <c r="BC516" s="189">
        <f>SUM($F453:BC453)</f>
        <v>27529245007.198425</v>
      </c>
      <c r="BD516" s="189">
        <f>SUM($F453:BD453)</f>
        <v>27692681740.910912</v>
      </c>
      <c r="BE516" s="189">
        <f>SUM($F453:BE453)</f>
        <v>27853984673.056664</v>
      </c>
      <c r="BF516" s="189">
        <f>SUM($F453:BF453)</f>
        <v>28013201467.046455</v>
      </c>
      <c r="BG516" s="189">
        <f>SUM($F453:BG453)</f>
        <v>28170377835.206051</v>
      </c>
      <c r="BH516" s="189">
        <f>SUM($F453:BH453)</f>
        <v>28325557653.575264</v>
      </c>
      <c r="BI516" s="189">
        <f>SUM($F453:BI453)</f>
        <v>28478783067.972267</v>
      </c>
      <c r="BJ516" s="189">
        <f>SUM($F453:BJ453)</f>
        <v>28630094592.133038</v>
      </c>
      <c r="BK516" s="189">
        <f>SUM($F453:BK453)</f>
        <v>28779531198.647671</v>
      </c>
      <c r="BL516" s="189">
        <f>SUM($F453:BL453)</f>
        <v>28927130403.338223</v>
      </c>
      <c r="BM516" s="189">
        <f>SUM($F453:BM453)</f>
        <v>29072928343.655003</v>
      </c>
      <c r="BN516" s="1521">
        <f>SUM($F453:BN453)</f>
        <v>29216959851.608646</v>
      </c>
    </row>
    <row r="517" spans="1:66" hidden="1" x14ac:dyDescent="0.15">
      <c r="A517" s="1123"/>
      <c r="C517" s="1529"/>
      <c r="D517" s="274"/>
      <c r="E517" s="1675"/>
      <c r="F517" s="1604"/>
      <c r="G517" s="189"/>
      <c r="H517" s="189"/>
      <c r="I517" s="189"/>
      <c r="J517" s="189"/>
      <c r="K517" s="189"/>
      <c r="L517" s="189"/>
      <c r="M517" s="189"/>
      <c r="N517" s="189"/>
      <c r="O517" s="189"/>
      <c r="P517" s="189"/>
      <c r="Q517" s="189"/>
      <c r="R517" s="189"/>
      <c r="S517" s="189"/>
      <c r="T517" s="189"/>
      <c r="U517" s="189"/>
      <c r="V517" s="189"/>
      <c r="W517" s="189"/>
      <c r="X517" s="189"/>
      <c r="Y517" s="189"/>
      <c r="Z517" s="189"/>
      <c r="AA517" s="189"/>
      <c r="AB517" s="189"/>
      <c r="AC517" s="189"/>
      <c r="AD517" s="189"/>
      <c r="AE517" s="189"/>
      <c r="AF517" s="189"/>
      <c r="AG517" s="189"/>
      <c r="AH517" s="189"/>
      <c r="AI517" s="189"/>
      <c r="AJ517" s="189"/>
      <c r="AK517" s="189"/>
      <c r="AL517" s="189"/>
      <c r="AM517" s="189"/>
      <c r="AN517" s="189"/>
      <c r="AO517" s="189"/>
      <c r="AP517" s="189"/>
      <c r="AQ517" s="189"/>
      <c r="AR517" s="189"/>
      <c r="AS517" s="189"/>
      <c r="AT517" s="189"/>
      <c r="AU517" s="189"/>
      <c r="AV517" s="189"/>
      <c r="AW517" s="189"/>
      <c r="AX517" s="189"/>
      <c r="AY517" s="189"/>
      <c r="AZ517" s="189"/>
      <c r="BA517" s="189"/>
      <c r="BB517" s="189"/>
      <c r="BC517" s="189"/>
      <c r="BD517" s="189"/>
      <c r="BE517" s="189"/>
      <c r="BF517" s="189"/>
      <c r="BG517" s="189"/>
      <c r="BH517" s="189"/>
      <c r="BI517" s="189"/>
      <c r="BJ517" s="189"/>
      <c r="BK517" s="189"/>
      <c r="BL517" s="189"/>
      <c r="BM517" s="189"/>
      <c r="BN517" s="1521"/>
    </row>
    <row r="518" spans="1:66" hidden="1" x14ac:dyDescent="0.15">
      <c r="A518" s="1123"/>
      <c r="C518" s="1529"/>
      <c r="D518" s="274"/>
      <c r="E518" s="1675"/>
      <c r="F518" s="1604">
        <f>SUM($F455:F455)</f>
        <v>-15833464660.754873</v>
      </c>
      <c r="G518" s="189">
        <f>SUM($F455:G455)</f>
        <v>-15913037927.84951</v>
      </c>
      <c r="H518" s="189">
        <f>SUM($F455:H455)</f>
        <v>-16074872706.299026</v>
      </c>
      <c r="I518" s="189">
        <f>SUM($F455:I455)</f>
        <v>-16276972971.575953</v>
      </c>
      <c r="J518" s="189">
        <f>SUM($F455:J455)</f>
        <v>-16504616959.109373</v>
      </c>
      <c r="K518" s="189">
        <f>SUM($F455:K455)</f>
        <v>-16750507642.453442</v>
      </c>
      <c r="L518" s="189">
        <f>SUM($F455:L455)</f>
        <v>-17010364019.44879</v>
      </c>
      <c r="M518" s="189">
        <f>SUM($F455:M455)</f>
        <v>-17281405262.810005</v>
      </c>
      <c r="N518" s="189">
        <f>SUM($F455:N455)</f>
        <v>-17561696617.61055</v>
      </c>
      <c r="O518" s="189">
        <f>SUM($F455:O455)</f>
        <v>-17849823542.001606</v>
      </c>
      <c r="P518" s="189">
        <f>SUM($F455:P455)</f>
        <v>-18144712253.450668</v>
      </c>
      <c r="Q518" s="189">
        <f>SUM($F455:Q455)</f>
        <v>-18445523273.909954</v>
      </c>
      <c r="R518" s="189">
        <f>SUM($F455:R455)</f>
        <v>-18751584540.280041</v>
      </c>
      <c r="S518" s="189">
        <f>SUM($F455:S455)</f>
        <v>-19062347400.861465</v>
      </c>
      <c r="T518" s="189">
        <f>SUM($F455:T455)</f>
        <v>-19377356560.324245</v>
      </c>
      <c r="U518" s="189">
        <f>SUM($F455:U455)</f>
        <v>-19696228899.386463</v>
      </c>
      <c r="V518" s="189">
        <f>SUM($F455:V455)</f>
        <v>-20018638148.000706</v>
      </c>
      <c r="W518" s="189">
        <f>SUM($F455:W455)</f>
        <v>-20344303539.384007</v>
      </c>
      <c r="X518" s="189">
        <f>SUM($F455:X455)</f>
        <v>-20672981243.670658</v>
      </c>
      <c r="Y518" s="189">
        <f>SUM($F455:Y455)</f>
        <v>-21004457787.506496</v>
      </c>
      <c r="Z518" s="189">
        <f>SUM($F455:Z455)</f>
        <v>-21338544921.439552</v>
      </c>
      <c r="AA518" s="189">
        <f>SUM($F455:AA455)</f>
        <v>-21675075561.816761</v>
      </c>
      <c r="AB518" s="189">
        <f>SUM($F455:AB455)</f>
        <v>-22013900542.957996</v>
      </c>
      <c r="AC518" s="189">
        <f>SUM($F455:AC455)</f>
        <v>-22354885989.162678</v>
      </c>
      <c r="AD518" s="189">
        <f>SUM($F455:AD455)</f>
        <v>-22697911167.032555</v>
      </c>
      <c r="AE518" s="189">
        <f>SUM($F455:AE455)</f>
        <v>-23042866714.387978</v>
      </c>
      <c r="AF518" s="189">
        <f>SUM($F455:AF455)</f>
        <v>-23389653167.626923</v>
      </c>
      <c r="AG518" s="189">
        <f>SUM($F455:AG455)</f>
        <v>-23738179727.919678</v>
      </c>
      <c r="AH518" s="189">
        <f>SUM($F455:AH455)</f>
        <v>-24088363220.26371</v>
      </c>
      <c r="AI518" s="189">
        <f>SUM($F455:AI455)</f>
        <v>-24440127209.570137</v>
      </c>
      <c r="AJ518" s="189">
        <f>SUM($F455:AJ455)</f>
        <v>-24793401245.593719</v>
      </c>
      <c r="AK518" s="189">
        <f>SUM($F455:AK455)</f>
        <v>-25148120214.333218</v>
      </c>
      <c r="AL518" s="189">
        <f>SUM($F455:AL455)</f>
        <v>-25504223777.998417</v>
      </c>
      <c r="AM518" s="189">
        <f>SUM($F455:AM455)</f>
        <v>-25861655889.107075</v>
      </c>
      <c r="AN518" s="189">
        <f>SUM($F455:AN455)</f>
        <v>-26220364366.987522</v>
      </c>
      <c r="AO518" s="189">
        <f>SUM($F455:AO455)</f>
        <v>-26580300527.101933</v>
      </c>
      <c r="AP518" s="189">
        <f>SUM($F455:AP455)</f>
        <v>-26941418855.305061</v>
      </c>
      <c r="AQ518" s="189">
        <f>SUM($F455:AQ455)</f>
        <v>-27303676720.513474</v>
      </c>
      <c r="AR518" s="189">
        <f>SUM($F455:AR455)</f>
        <v>-27667034120.355953</v>
      </c>
      <c r="AS518" s="189">
        <f>SUM($F455:AS455)</f>
        <v>-28031453455.263824</v>
      </c>
      <c r="AT518" s="189">
        <f>SUM($F455:AT455)</f>
        <v>-28396899327.184078</v>
      </c>
      <c r="AU518" s="189">
        <f>SUM($F455:AU455)</f>
        <v>-28763338359.691746</v>
      </c>
      <c r="AV518" s="189">
        <f>SUM($F455:AV455)</f>
        <v>-29130739036.767323</v>
      </c>
      <c r="AW518" s="189">
        <f>SUM($F455:AW455)</f>
        <v>-29499071557.910286</v>
      </c>
      <c r="AX518" s="189">
        <f>SUM($F455:AX455)</f>
        <v>-29868307707.597084</v>
      </c>
      <c r="AY518" s="189">
        <f>SUM($F455:AY455)</f>
        <v>-30238420737.373924</v>
      </c>
      <c r="AZ518" s="189">
        <f>SUM($F455:AZ455)</f>
        <v>-30609385259.111477</v>
      </c>
      <c r="BA518" s="189">
        <f>SUM($F455:BA455)</f>
        <v>-30981177148.148201</v>
      </c>
      <c r="BB518" s="189">
        <f>SUM($F455:BB455)</f>
        <v>-31353773455.217911</v>
      </c>
      <c r="BC518" s="189">
        <f>SUM($F455:BC455)</f>
        <v>-31727152326.200722</v>
      </c>
      <c r="BD518" s="189">
        <f>SUM($F455:BD455)</f>
        <v>-32101292928.858868</v>
      </c>
      <c r="BE518" s="189">
        <f>SUM($F455:BE455)</f>
        <v>-32476175385.823505</v>
      </c>
      <c r="BF518" s="189">
        <f>SUM($F455:BF455)</f>
        <v>-32851780713.188469</v>
      </c>
      <c r="BG518" s="189">
        <f>SUM($F455:BG455)</f>
        <v>-33228090764.144245</v>
      </c>
      <c r="BH518" s="189">
        <f>SUM($F455:BH455)</f>
        <v>-33605088177.152256</v>
      </c>
      <c r="BI518" s="189">
        <f>SUM($F455:BI455)</f>
        <v>-33982756328.217304</v>
      </c>
      <c r="BJ518" s="189">
        <f>SUM($F455:BJ455)</f>
        <v>-34361079286.866333</v>
      </c>
      <c r="BK518" s="189">
        <f>SUM($F455:BK455)</f>
        <v>-34740041775.485313</v>
      </c>
      <c r="BL518" s="189">
        <f>SUM($F455:BL455)</f>
        <v>-35119629131.704262</v>
      </c>
      <c r="BM518" s="189">
        <f>SUM($F455:BM455)</f>
        <v>-35499827273.553894</v>
      </c>
      <c r="BN518" s="1521">
        <f>SUM($F455:BN455)</f>
        <v>-35880622667.146568</v>
      </c>
    </row>
    <row r="519" spans="1:66" hidden="1" x14ac:dyDescent="0.15">
      <c r="A519" s="1123"/>
      <c r="C519" s="1529"/>
      <c r="D519" s="274"/>
      <c r="E519" s="1675"/>
      <c r="F519" s="1604">
        <f>SUM($F456:F456)</f>
        <v>-13897041589.603971</v>
      </c>
      <c r="G519" s="189">
        <f>SUM($F456:G456)</f>
        <v>-13976614856.698608</v>
      </c>
      <c r="H519" s="189">
        <f>SUM($F456:H456)</f>
        <v>-14117884257.309404</v>
      </c>
      <c r="I519" s="189">
        <f>SUM($F456:I456)</f>
        <v>-14290859368.101364</v>
      </c>
      <c r="J519" s="189">
        <f>SUM($F456:J456)</f>
        <v>-14484570482.200895</v>
      </c>
      <c r="K519" s="189">
        <f>SUM($F456:K456)</f>
        <v>-14693429616.988392</v>
      </c>
      <c r="L519" s="189">
        <f>SUM($F456:L456)</f>
        <v>-14914090584.741913</v>
      </c>
      <c r="M519" s="189">
        <f>SUM($F456:M456)</f>
        <v>-15144343714.056925</v>
      </c>
      <c r="N519" s="189">
        <f>SUM($F456:N456)</f>
        <v>-15382630284.621883</v>
      </c>
      <c r="O519" s="189">
        <f>SUM($F456:O456)</f>
        <v>-15627797066.182484</v>
      </c>
      <c r="P519" s="189">
        <f>SUM($F456:P456)</f>
        <v>-15878959454.332212</v>
      </c>
      <c r="Q519" s="189">
        <f>SUM($F456:Q456)</f>
        <v>-16135419399.982016</v>
      </c>
      <c r="R519" s="189">
        <f>SUM($F456:R456)</f>
        <v>-16396613346.152864</v>
      </c>
      <c r="S519" s="189">
        <f>SUM($F456:S456)</f>
        <v>-16662077682.603518</v>
      </c>
      <c r="T519" s="189">
        <f>SUM($F456:T456)</f>
        <v>-16931424966.101633</v>
      </c>
      <c r="U519" s="189">
        <f>SUM($F456:U456)</f>
        <v>-17204327042.208824</v>
      </c>
      <c r="V519" s="189">
        <f>SUM($F456:V456)</f>
        <v>-17480502750.769394</v>
      </c>
      <c r="W519" s="189">
        <f>SUM($F456:W456)</f>
        <v>-17759708768.719158</v>
      </c>
      <c r="X519" s="189">
        <f>SUM($F456:X456)</f>
        <v>-18041732656.626022</v>
      </c>
      <c r="Y519" s="189">
        <f>SUM($F456:Y456)</f>
        <v>-18326387488.518799</v>
      </c>
      <c r="Z519" s="189">
        <f>SUM($F456:Z456)</f>
        <v>-18613507642.026424</v>
      </c>
      <c r="AA519" s="189">
        <f>SUM($F456:AA456)</f>
        <v>-18902945453.920174</v>
      </c>
      <c r="AB519" s="189">
        <f>SUM($F456:AB456)</f>
        <v>-19194568531.302864</v>
      </c>
      <c r="AC519" s="189">
        <f>SUM($F456:AC456)</f>
        <v>-19488257566.569584</v>
      </c>
      <c r="AD519" s="189">
        <f>SUM($F456:AD456)</f>
        <v>-19783904544.395161</v>
      </c>
      <c r="AE519" s="189">
        <f>SUM($F456:AE456)</f>
        <v>-20081411257.328449</v>
      </c>
      <c r="AF519" s="189">
        <f>SUM($F456:AF456)</f>
        <v>-20380688066.891861</v>
      </c>
      <c r="AG519" s="189">
        <f>SUM($F456:AG456)</f>
        <v>-20681652861.875584</v>
      </c>
      <c r="AH519" s="189">
        <f>SUM($F456:AH456)</f>
        <v>-20984230176.429337</v>
      </c>
      <c r="AI519" s="189">
        <f>SUM($F456:AI456)</f>
        <v>-21288350438.706898</v>
      </c>
      <c r="AJ519" s="189">
        <f>SUM($F456:AJ456)</f>
        <v>-21593949326.978363</v>
      </c>
      <c r="AK519" s="189">
        <f>SUM($F456:AK456)</f>
        <v>-21900967214.828407</v>
      </c>
      <c r="AL519" s="189">
        <f>SUM($F456:AL456)</f>
        <v>-22209348690.685246</v>
      </c>
      <c r="AM519" s="189">
        <f>SUM($F456:AM456)</f>
        <v>-22519042139.746784</v>
      </c>
      <c r="AN519" s="189">
        <f>SUM($F456:AN456)</f>
        <v>-22829999378.584438</v>
      </c>
      <c r="AO519" s="189">
        <f>SUM($F456:AO456)</f>
        <v>-23142175334.456436</v>
      </c>
      <c r="AP519" s="189">
        <f>SUM($F456:AP456)</f>
        <v>-23455527762.757626</v>
      </c>
      <c r="AQ519" s="189">
        <f>SUM($F456:AQ456)</f>
        <v>-23770016997.152428</v>
      </c>
      <c r="AR519" s="189">
        <f>SUM($F456:AR456)</f>
        <v>-24085605727.841644</v>
      </c>
      <c r="AS519" s="189">
        <f>SUM($F456:AS456)</f>
        <v>-24402258804.14859</v>
      </c>
      <c r="AT519" s="189">
        <f>SUM($F456:AT456)</f>
        <v>-24719943058.210426</v>
      </c>
      <c r="AU519" s="189">
        <f>SUM($F456:AU456)</f>
        <v>-25038627147.054134</v>
      </c>
      <c r="AV519" s="189">
        <f>SUM($F456:AV456)</f>
        <v>-25358281410.744175</v>
      </c>
      <c r="AW519" s="189">
        <f>SUM($F456:AW456)</f>
        <v>-25678877744.627411</v>
      </c>
      <c r="AX519" s="189">
        <f>SUM($F456:AX456)</f>
        <v>-26000389483.983051</v>
      </c>
      <c r="AY519" s="189">
        <f>SUM($F456:AY456)</f>
        <v>-26322791299.622032</v>
      </c>
      <c r="AZ519" s="189">
        <f>SUM($F456:AZ456)</f>
        <v>-26646059103.1791</v>
      </c>
      <c r="BA519" s="189">
        <f>SUM($F456:BA456)</f>
        <v>-26970169961.009056</v>
      </c>
      <c r="BB519" s="189">
        <f>SUM($F456:BB456)</f>
        <v>-27295102015.74115</v>
      </c>
      <c r="BC519" s="189">
        <f>SUM($F456:BC456)</f>
        <v>-27620834414.666943</v>
      </c>
      <c r="BD519" s="189">
        <f>SUM($F456:BD456)</f>
        <v>-27947347244.240593</v>
      </c>
      <c r="BE519" s="189">
        <f>SUM($F456:BE456)</f>
        <v>-28274621470.059383</v>
      </c>
      <c r="BF519" s="189">
        <f>SUM($F456:BF456)</f>
        <v>-28602638881.768639</v>
      </c>
      <c r="BG519" s="189">
        <f>SUM($F456:BG456)</f>
        <v>-28931382042.401073</v>
      </c>
      <c r="BH519" s="189">
        <f>SUM($F456:BH456)</f>
        <v>-29260834241.717594</v>
      </c>
      <c r="BI519" s="189">
        <f>SUM($F456:BI456)</f>
        <v>-29590979453.166</v>
      </c>
      <c r="BJ519" s="189">
        <f>SUM($F456:BJ456)</f>
        <v>-29921802294.117046</v>
      </c>
      <c r="BK519" s="189">
        <f>SUM($F456:BK456)</f>
        <v>-30253287989.074802</v>
      </c>
      <c r="BL519" s="189">
        <f>SUM($F456:BL456)</f>
        <v>-30585422335.591084</v>
      </c>
      <c r="BM519" s="189">
        <f>SUM($F456:BM456)</f>
        <v>-30918191672.64246</v>
      </c>
      <c r="BN519" s="1521">
        <f>SUM($F456:BN456)</f>
        <v>-31251582851.253563</v>
      </c>
    </row>
    <row r="520" spans="1:66" hidden="1" x14ac:dyDescent="0.15">
      <c r="A520" s="1123"/>
      <c r="C520" s="1529"/>
      <c r="D520" s="274"/>
      <c r="E520" s="1675"/>
      <c r="F520" s="1604">
        <f>SUM($F457:F457)</f>
        <v>-11570283010.76202</v>
      </c>
      <c r="G520" s="189">
        <f>SUM($F457:G457)</f>
        <v>-11649856277.856657</v>
      </c>
      <c r="H520" s="189">
        <f>SUM($F457:H457)</f>
        <v>-11770560300.628733</v>
      </c>
      <c r="I520" s="189">
        <f>SUM($F457:I457)</f>
        <v>-11913390207.739769</v>
      </c>
      <c r="J520" s="189">
        <f>SUM($F457:J457)</f>
        <v>-12071111910.62154</v>
      </c>
      <c r="K520" s="189">
        <f>SUM($F457:K457)</f>
        <v>-12239944379.00942</v>
      </c>
      <c r="L520" s="189">
        <f>SUM($F457:L457)</f>
        <v>-12417579377.796255</v>
      </c>
      <c r="M520" s="189">
        <f>SUM($F457:M457)</f>
        <v>-12602468835.702448</v>
      </c>
      <c r="N520" s="189">
        <f>SUM($F457:N457)</f>
        <v>-12793506450.682947</v>
      </c>
      <c r="O520" s="189">
        <f>SUM($F457:O457)</f>
        <v>-12989864505.249865</v>
      </c>
      <c r="P520" s="189">
        <f>SUM($F457:P457)</f>
        <v>-13190901809.18586</v>
      </c>
      <c r="Q520" s="189">
        <f>SUM($F457:Q457)</f>
        <v>-13396107933.666615</v>
      </c>
      <c r="R520" s="189">
        <f>SUM($F457:R457)</f>
        <v>-13605067514.96167</v>
      </c>
      <c r="S520" s="189">
        <f>SUM($F457:S457)</f>
        <v>-13817436376.514845</v>
      </c>
      <c r="T520" s="189">
        <f>SUM($F457:T457)</f>
        <v>-14032924971.017323</v>
      </c>
      <c r="U520" s="189">
        <f>SUM($F457:U457)</f>
        <v>-14251286548.596159</v>
      </c>
      <c r="V520" s="189">
        <f>SUM($F457:V457)</f>
        <v>-14472308484.465511</v>
      </c>
      <c r="W520" s="189">
        <f>SUM($F457:W457)</f>
        <v>-14695805782.176634</v>
      </c>
      <c r="X520" s="189">
        <f>SUM($F457:X457)</f>
        <v>-14921616113.673763</v>
      </c>
      <c r="Y520" s="189">
        <f>SUM($F457:Y457)</f>
        <v>-15149595969.296141</v>
      </c>
      <c r="Z520" s="189">
        <f>SUM($F457:Z457)</f>
        <v>-15379617625.225441</v>
      </c>
      <c r="AA520" s="189">
        <f>SUM($F457:AA457)</f>
        <v>-15611566723.456829</v>
      </c>
      <c r="AB520" s="189">
        <f>SUM($F457:AB457)</f>
        <v>-15845340317.876413</v>
      </c>
      <c r="AC520" s="189">
        <f>SUM($F457:AC457)</f>
        <v>-16080845279.973127</v>
      </c>
      <c r="AD520" s="189">
        <f>SUM($F457:AD457)</f>
        <v>-16317996985.525581</v>
      </c>
      <c r="AE520" s="189">
        <f>SUM($F457:AE457)</f>
        <v>-16556718223.313868</v>
      </c>
      <c r="AF520" s="189">
        <f>SUM($F457:AF457)</f>
        <v>-16796938281.098629</v>
      </c>
      <c r="AG520" s="189">
        <f>SUM($F457:AG457)</f>
        <v>-17038592174.478924</v>
      </c>
      <c r="AH520" s="189">
        <f>SUM($F457:AH457)</f>
        <v>-17281619991.918056</v>
      </c>
      <c r="AI520" s="189">
        <f>SUM($F457:AI457)</f>
        <v>-17525966334.980991</v>
      </c>
      <c r="AJ520" s="189">
        <f>SUM($F457:AJ457)</f>
        <v>-17771579837.188847</v>
      </c>
      <c r="AK520" s="189">
        <f>SUM($F457:AK457)</f>
        <v>-18018412748.236916</v>
      </c>
      <c r="AL520" s="189">
        <f>SUM($F457:AL457)</f>
        <v>-18266420572.906235</v>
      </c>
      <c r="AM520" s="189">
        <f>SUM($F457:AM457)</f>
        <v>-18515561756.014931</v>
      </c>
      <c r="AN520" s="189">
        <f>SUM($F457:AN457)</f>
        <v>-18765797406.341843</v>
      </c>
      <c r="AO520" s="189">
        <f>SUM($F457:AO457)</f>
        <v>-19017091053.713131</v>
      </c>
      <c r="AP520" s="189">
        <f>SUM($F457:AP457)</f>
        <v>-19269408434.447453</v>
      </c>
      <c r="AQ520" s="189">
        <f>SUM($F457:AQ457)</f>
        <v>-19522717301.163853</v>
      </c>
      <c r="AR520" s="189">
        <f>SUM($F457:AR457)</f>
        <v>-19776987253.610897</v>
      </c>
      <c r="AS520" s="189">
        <f>SUM($F457:AS457)</f>
        <v>-20032189587.708652</v>
      </c>
      <c r="AT520" s="189">
        <f>SUM($F457:AT457)</f>
        <v>-20288297160.431927</v>
      </c>
      <c r="AU520" s="189">
        <f>SUM($F457:AU457)</f>
        <v>-20545284268.522732</v>
      </c>
      <c r="AV520" s="189">
        <f>SUM($F457:AV457)</f>
        <v>-20803126539.317883</v>
      </c>
      <c r="AW520" s="189">
        <f>SUM($F457:AW457)</f>
        <v>-21061800832.225327</v>
      </c>
      <c r="AX520" s="189">
        <f>SUM($F457:AX457)</f>
        <v>-21321285149.589855</v>
      </c>
      <c r="AY520" s="189">
        <f>SUM($F457:AY457)</f>
        <v>-21581558555.862797</v>
      </c>
      <c r="AZ520" s="189">
        <f>SUM($F457:AZ457)</f>
        <v>-21842601104.136742</v>
      </c>
      <c r="BA520" s="189">
        <f>SUM($F457:BA457)</f>
        <v>-22104393769.230469</v>
      </c>
      <c r="BB520" s="189">
        <f>SUM($F457:BB457)</f>
        <v>-22366918386.614582</v>
      </c>
      <c r="BC520" s="189">
        <f>SUM($F457:BC457)</f>
        <v>-22630157596.558292</v>
      </c>
      <c r="BD520" s="189">
        <f>SUM($F457:BD457)</f>
        <v>-22894094792.954655</v>
      </c>
      <c r="BE520" s="189">
        <f>SUM($F457:BE457)</f>
        <v>-23158714076.347561</v>
      </c>
      <c r="BF520" s="189">
        <f>SUM($F457:BF457)</f>
        <v>-23424000210.740749</v>
      </c>
      <c r="BG520" s="189">
        <f>SUM($F457:BG457)</f>
        <v>-23689938583.818119</v>
      </c>
      <c r="BH520" s="189">
        <f>SUM($F457:BH457)</f>
        <v>-23956515170.247288</v>
      </c>
      <c r="BI520" s="189">
        <f>SUM($F457:BI457)</f>
        <v>-24223716497.775265</v>
      </c>
      <c r="BJ520" s="189">
        <f>SUM($F457:BJ457)</f>
        <v>-24491529615.857388</v>
      </c>
      <c r="BK520" s="189">
        <f>SUM($F457:BK457)</f>
        <v>-24759942066.588791</v>
      </c>
      <c r="BL520" s="189">
        <f>SUM($F457:BL457)</f>
        <v>-25028941857.732334</v>
      </c>
      <c r="BM520" s="189">
        <f>SUM($F457:BM457)</f>
        <v>-25298517437.658604</v>
      </c>
      <c r="BN520" s="1521">
        <f>SUM($F457:BN457)</f>
        <v>-25568657672.032578</v>
      </c>
    </row>
    <row r="521" spans="1:66" hidden="1" x14ac:dyDescent="0.15">
      <c r="A521" s="1123"/>
      <c r="C521" s="1529"/>
      <c r="D521" s="274"/>
      <c r="E521" s="1675"/>
      <c r="F521" s="1604"/>
      <c r="G521" s="189"/>
      <c r="H521" s="189"/>
      <c r="I521" s="189"/>
      <c r="J521" s="189"/>
      <c r="K521" s="189"/>
      <c r="L521" s="189"/>
      <c r="M521" s="189"/>
      <c r="N521" s="189"/>
      <c r="O521" s="189"/>
      <c r="P521" s="189"/>
      <c r="Q521" s="189"/>
      <c r="R521" s="189"/>
      <c r="S521" s="189"/>
      <c r="T521" s="189"/>
      <c r="U521" s="189"/>
      <c r="V521" s="189"/>
      <c r="W521" s="189"/>
      <c r="X521" s="189"/>
      <c r="Y521" s="189"/>
      <c r="Z521" s="189"/>
      <c r="AA521" s="189"/>
      <c r="AB521" s="189"/>
      <c r="AC521" s="189"/>
      <c r="AD521" s="189"/>
      <c r="AE521" s="189"/>
      <c r="AF521" s="189"/>
      <c r="AG521" s="189"/>
      <c r="AH521" s="189"/>
      <c r="AI521" s="189"/>
      <c r="AJ521" s="189"/>
      <c r="AK521" s="189"/>
      <c r="AL521" s="189"/>
      <c r="AM521" s="189"/>
      <c r="AN521" s="189"/>
      <c r="AO521" s="189"/>
      <c r="AP521" s="189"/>
      <c r="AQ521" s="189"/>
      <c r="AR521" s="189"/>
      <c r="AS521" s="189"/>
      <c r="AT521" s="189"/>
      <c r="AU521" s="189"/>
      <c r="AV521" s="189"/>
      <c r="AW521" s="189"/>
      <c r="AX521" s="189"/>
      <c r="AY521" s="189"/>
      <c r="AZ521" s="189"/>
      <c r="BA521" s="189"/>
      <c r="BB521" s="189"/>
      <c r="BC521" s="189"/>
      <c r="BD521" s="189"/>
      <c r="BE521" s="189"/>
      <c r="BF521" s="189"/>
      <c r="BG521" s="189"/>
      <c r="BH521" s="189"/>
      <c r="BI521" s="189"/>
      <c r="BJ521" s="189"/>
      <c r="BK521" s="189"/>
      <c r="BL521" s="189"/>
      <c r="BM521" s="189"/>
      <c r="BN521" s="1521"/>
    </row>
    <row r="522" spans="1:66" hidden="1" x14ac:dyDescent="0.15">
      <c r="A522" s="1123"/>
      <c r="C522" s="1529"/>
      <c r="D522" s="274"/>
      <c r="E522" s="1675"/>
      <c r="F522" s="1604">
        <f>SUM($F459:F459)</f>
        <v>2915380924.941761</v>
      </c>
      <c r="G522" s="189">
        <f>SUM($F459:G459)</f>
        <v>3711210907.024725</v>
      </c>
      <c r="H522" s="189">
        <f>SUM($F459:H459)</f>
        <v>4249698727.9172888</v>
      </c>
      <c r="I522" s="189">
        <f>SUM($F459:I459)</f>
        <v>4662222325.3123369</v>
      </c>
      <c r="J522" s="189">
        <f>SUM($F459:J459)</f>
        <v>4994836417.2525806</v>
      </c>
      <c r="K522" s="189">
        <f>SUM($F459:K459)</f>
        <v>5270368599.8386536</v>
      </c>
      <c r="L522" s="189">
        <f>SUM($F459:L459)</f>
        <v>5502211312.9808855</v>
      </c>
      <c r="M522" s="189">
        <f>SUM($F459:M459)</f>
        <v>5699063936.1550312</v>
      </c>
      <c r="N522" s="189">
        <f>SUM($F459:N459)</f>
        <v>5866979044.9334192</v>
      </c>
      <c r="O522" s="189">
        <f>SUM($F459:O459)</f>
        <v>6010381810.3404188</v>
      </c>
      <c r="P522" s="189">
        <f>SUM($F459:P459)</f>
        <v>6132631391.6354704</v>
      </c>
      <c r="Q522" s="189">
        <f>SUM($F459:Q459)</f>
        <v>6236353963.4600344</v>
      </c>
      <c r="R522" s="189">
        <f>SUM($F459:R459)</f>
        <v>6323651969.2000122</v>
      </c>
      <c r="S522" s="189">
        <f>SUM($F459:S459)</f>
        <v>6396241779.1451645</v>
      </c>
      <c r="T522" s="189">
        <f>SUM($F459:T459)</f>
        <v>6455547712.9106741</v>
      </c>
      <c r="U522" s="189">
        <f>SUM($F459:U459)</f>
        <v>6502768298.7314186</v>
      </c>
      <c r="V522" s="189">
        <f>SUM($F459:V459)</f>
        <v>6538924220.9803219</v>
      </c>
      <c r="W522" s="189">
        <f>SUM($F459:W459)</f>
        <v>6564893814.2458086</v>
      </c>
      <c r="X522" s="189">
        <f>SUM($F459:X459)</f>
        <v>6581439861.7976017</v>
      </c>
      <c r="Y522" s="189">
        <f>SUM($F459:Y459)</f>
        <v>6589230181.3479261</v>
      </c>
      <c r="Z522" s="189">
        <f>SUM($F459:Z459)</f>
        <v>6588853681.6101599</v>
      </c>
      <c r="AA522" s="189">
        <f>SUM($F459:AA459)</f>
        <v>6580833057.4348049</v>
      </c>
      <c r="AB522" s="189">
        <f>SUM($F459:AB459)</f>
        <v>6565634950.1206484</v>
      </c>
      <c r="AC522" s="189">
        <f>SUM($F459:AC459)</f>
        <v>6543678168.6775322</v>
      </c>
      <c r="AD522" s="189">
        <f>SUM($F459:AD459)</f>
        <v>6515340408.4957075</v>
      </c>
      <c r="AE522" s="189">
        <f>SUM($F459:AE459)</f>
        <v>6480963791.9018774</v>
      </c>
      <c r="AF522" s="189">
        <f>SUM($F459:AF459)</f>
        <v>6440859475.0841923</v>
      </c>
      <c r="AG522" s="189">
        <f>SUM($F459:AG459)</f>
        <v>6395311507.8575363</v>
      </c>
      <c r="AH522" s="189">
        <f>SUM($F459:AH459)</f>
        <v>6344580090.096137</v>
      </c>
      <c r="AI522" s="189">
        <f>SUM($F459:AI459)</f>
        <v>6288904336.9176168</v>
      </c>
      <c r="AJ522" s="189">
        <f>SUM($F459:AJ459)</f>
        <v>6228504640.8004055</v>
      </c>
      <c r="AK522" s="189">
        <f>SUM($F459:AK459)</f>
        <v>6163584700.6253815</v>
      </c>
      <c r="AL522" s="189">
        <f>SUM($F459:AL459)</f>
        <v>6094333273.6506968</v>
      </c>
      <c r="AM522" s="189">
        <f>SUM($F459:AM459)</f>
        <v>6020925695.5828419</v>
      </c>
      <c r="AN522" s="189">
        <f>SUM($F459:AN459)</f>
        <v>5943525205.4214239</v>
      </c>
      <c r="AO522" s="189">
        <f>SUM($F459:AO459)</f>
        <v>5862284105.06285</v>
      </c>
      <c r="AP522" s="189">
        <f>SUM($F459:AP459)</f>
        <v>5777344778.3304768</v>
      </c>
      <c r="AQ522" s="189">
        <f>SUM($F459:AQ459)</f>
        <v>5688840589.8436012</v>
      </c>
      <c r="AR522" s="189">
        <f>SUM($F459:AR459)</f>
        <v>5596896680.7100544</v>
      </c>
      <c r="AS522" s="189">
        <f>SUM($F459:AS459)</f>
        <v>5501630675.2489424</v>
      </c>
      <c r="AT522" s="189">
        <f>SUM($F459:AT459)</f>
        <v>5403153310.6849222</v>
      </c>
      <c r="AU522" s="189">
        <f>SUM($F459:AU459)</f>
        <v>5301568999.8982439</v>
      </c>
      <c r="AV522" s="189">
        <f>SUM($F459:AV459)</f>
        <v>5196976335.784153</v>
      </c>
      <c r="AW522" s="189">
        <f>SUM($F459:AW459)</f>
        <v>5089468544.5073805</v>
      </c>
      <c r="AX522" s="189">
        <f>SUM($F459:AX459)</f>
        <v>4979133893.8822479</v>
      </c>
      <c r="AY522" s="189">
        <f>SUM($F459:AY459)</f>
        <v>4866056062.2267704</v>
      </c>
      <c r="AZ522" s="189">
        <f>SUM($F459:AZ459)</f>
        <v>4750314472.2984705</v>
      </c>
      <c r="BA522" s="189">
        <f>SUM($F459:BA459)</f>
        <v>4631984594.2952213</v>
      </c>
      <c r="BB522" s="189">
        <f>SUM($F459:BB459)</f>
        <v>4511138221.3759546</v>
      </c>
      <c r="BC522" s="189">
        <f>SUM($F459:BC459)</f>
        <v>4387843720.7071466</v>
      </c>
      <c r="BD522" s="189">
        <f>SUM($F459:BD459)</f>
        <v>4262166262.6582756</v>
      </c>
      <c r="BE522" s="189">
        <f>SUM($F459:BE459)</f>
        <v>4134168030.4420314</v>
      </c>
      <c r="BF522" s="189">
        <f>SUM($F459:BF459)</f>
        <v>4003908412.214076</v>
      </c>
      <c r="BG522" s="189">
        <f>SUM($F459:BG459)</f>
        <v>3871444177.4052343</v>
      </c>
      <c r="BH522" s="189">
        <f>SUM($F459:BH459)</f>
        <v>3736829638.8501024</v>
      </c>
      <c r="BI522" s="189">
        <f>SUM($F459:BI459)</f>
        <v>3600116802.0951409</v>
      </c>
      <c r="BJ522" s="189">
        <f>SUM($F459:BJ459)</f>
        <v>3461355503.1122141</v>
      </c>
      <c r="BK522" s="189">
        <f>SUM($F459:BK459)</f>
        <v>3320593535.5067296</v>
      </c>
      <c r="BL522" s="189">
        <f>SUM($F459:BL459)</f>
        <v>3177876768.1901064</v>
      </c>
      <c r="BM522" s="189">
        <f>SUM($F459:BM459)</f>
        <v>3033249254.3817701</v>
      </c>
      <c r="BN522" s="1521">
        <f>SUM($F459:BN459)</f>
        <v>2886753332.7141938</v>
      </c>
    </row>
    <row r="523" spans="1:66" hidden="1" x14ac:dyDescent="0.15">
      <c r="A523" s="1123"/>
      <c r="C523" s="1529"/>
      <c r="D523" s="274"/>
      <c r="E523" s="1675"/>
      <c r="F523" s="1604">
        <f>SUM($F460:F460)</f>
        <v>8973175024.5314922</v>
      </c>
      <c r="G523" s="189">
        <f>SUM($F460:G460)</f>
        <v>9769005006.6144562</v>
      </c>
      <c r="H523" s="189">
        <f>SUM($F460:H460)</f>
        <v>10371828367.804621</v>
      </c>
      <c r="I523" s="189">
        <f>SUM($F460:I460)</f>
        <v>10875465416.395958</v>
      </c>
      <c r="J523" s="189">
        <f>SUM($F460:J460)</f>
        <v>11314233149.827242</v>
      </c>
      <c r="K523" s="189">
        <f>SUM($F460:K460)</f>
        <v>11705612690.197245</v>
      </c>
      <c r="L523" s="189">
        <f>SUM($F460:L460)</f>
        <v>12060072057.919525</v>
      </c>
      <c r="M523" s="189">
        <f>SUM($F460:M460)</f>
        <v>12384523861.398638</v>
      </c>
      <c r="N523" s="189">
        <f>SUM($F460:N460)</f>
        <v>12683844311.234873</v>
      </c>
      <c r="O523" s="189">
        <f>SUM($F460:O460)</f>
        <v>12961641106.352121</v>
      </c>
      <c r="P523" s="189">
        <f>SUM($F460:P460)</f>
        <v>13220681592.086269</v>
      </c>
      <c r="Q523" s="189">
        <f>SUM($F460:Q460)</f>
        <v>13463149504.892372</v>
      </c>
      <c r="R523" s="189">
        <f>SUM($F460:R460)</f>
        <v>13690807843.875956</v>
      </c>
      <c r="S523" s="189">
        <f>SUM($F460:S460)</f>
        <v>13905106940.540361</v>
      </c>
      <c r="T523" s="189">
        <f>SUM($F460:T460)</f>
        <v>14107258849.917252</v>
      </c>
      <c r="U523" s="189">
        <f>SUM($F460:U460)</f>
        <v>14298290151.399446</v>
      </c>
      <c r="V523" s="189">
        <f>SUM($F460:V460)</f>
        <v>14479080410.179892</v>
      </c>
      <c r="W523" s="189">
        <f>SUM($F460:W460)</f>
        <v>14650390824.0797</v>
      </c>
      <c r="X523" s="189">
        <f>SUM($F460:X460)</f>
        <v>14812885976.349007</v>
      </c>
      <c r="Y523" s="189">
        <f>SUM($F460:Y460)</f>
        <v>14967150635.400351</v>
      </c>
      <c r="Z523" s="189">
        <f>SUM($F460:Z460)</f>
        <v>15113702924.694019</v>
      </c>
      <c r="AA523" s="189">
        <f>SUM($F460:AA460)</f>
        <v>15253004785.346601</v>
      </c>
      <c r="AB523" s="189">
        <f>SUM($F460:AB460)</f>
        <v>15385470387.651434</v>
      </c>
      <c r="AC523" s="189">
        <f>SUM($F460:AC460)</f>
        <v>15511472966.629217</v>
      </c>
      <c r="AD523" s="189">
        <f>SUM($F460:AD460)</f>
        <v>15631350431.184908</v>
      </c>
      <c r="AE523" s="189">
        <f>SUM($F460:AE460)</f>
        <v>15745410007.836794</v>
      </c>
      <c r="AF523" s="189">
        <f>SUM($F460:AF460)</f>
        <v>15853932116.421185</v>
      </c>
      <c r="AG523" s="189">
        <f>SUM($F460:AG460)</f>
        <v>15957173628.904596</v>
      </c>
      <c r="AH523" s="189">
        <f>SUM($F460:AH460)</f>
        <v>16055370628.294598</v>
      </c>
      <c r="AI523" s="189">
        <f>SUM($F460:AI460)</f>
        <v>16148740759.13686</v>
      </c>
      <c r="AJ523" s="189">
        <f>SUM($F460:AJ460)</f>
        <v>16237485241.81637</v>
      </c>
      <c r="AK523" s="189">
        <f>SUM($F460:AK460)</f>
        <v>16321790608.167179</v>
      </c>
      <c r="AL523" s="189">
        <f>SUM($F460:AL460)</f>
        <v>16401830204.550201</v>
      </c>
      <c r="AM523" s="189">
        <f>SUM($F460:AM460)</f>
        <v>16477765499.731359</v>
      </c>
      <c r="AN523" s="189">
        <f>SUM($F460:AN460)</f>
        <v>16549747227.965841</v>
      </c>
      <c r="AO523" s="189">
        <f>SUM($F460:AO460)</f>
        <v>16617916392.215879</v>
      </c>
      <c r="AP523" s="189">
        <f>SUM($F460:AP460)</f>
        <v>16682405148.064434</v>
      </c>
      <c r="AQ523" s="189">
        <f>SUM($F460:AQ460)</f>
        <v>16743337585.384848</v>
      </c>
      <c r="AR523" s="189">
        <f>SUM($F460:AR460)</f>
        <v>16800830421.998135</v>
      </c>
      <c r="AS523" s="189">
        <f>SUM($F460:AS460)</f>
        <v>16854993621.251148</v>
      </c>
      <c r="AT523" s="189">
        <f>SUM($F460:AT460)</f>
        <v>16905930943.570412</v>
      </c>
      <c r="AU523" s="189">
        <f>SUM($F460:AU460)</f>
        <v>16953740440.502541</v>
      </c>
      <c r="AV523" s="189">
        <f>SUM($F460:AV460)</f>
        <v>16998514898.476881</v>
      </c>
      <c r="AW523" s="189">
        <f>SUM($F460:AW460)</f>
        <v>17040342238.467171</v>
      </c>
      <c r="AX523" s="189">
        <f>SUM($F460:AX460)</f>
        <v>17079305876.845922</v>
      </c>
      <c r="AY523" s="189">
        <f>SUM($F460:AY460)</f>
        <v>17115485051.985348</v>
      </c>
      <c r="AZ523" s="189">
        <f>SUM($F460:AZ460)</f>
        <v>17148955120.536108</v>
      </c>
      <c r="BA523" s="189">
        <f>SUM($F460:BA460)</f>
        <v>17179787826.78933</v>
      </c>
      <c r="BB523" s="189">
        <f>SUM($F460:BB460)</f>
        <v>17208051548.08131</v>
      </c>
      <c r="BC523" s="189">
        <f>SUM($F460:BC460)</f>
        <v>17233811518.820816</v>
      </c>
      <c r="BD523" s="189">
        <f>SUM($F460:BD460)</f>
        <v>17257130035.394566</v>
      </c>
      <c r="BE523" s="189">
        <f>SUM($F460:BE460)</f>
        <v>17278066643.928703</v>
      </c>
      <c r="BF523" s="189">
        <f>SUM($F460:BF460)</f>
        <v>17296678312.645081</v>
      </c>
      <c r="BG523" s="189">
        <f>SUM($F460:BG460)</f>
        <v>17313019590.345093</v>
      </c>
      <c r="BH523" s="189">
        <f>SUM($F460:BH460)</f>
        <v>17327142752.375637</v>
      </c>
      <c r="BI523" s="189">
        <f>SUM($F460:BI460)</f>
        <v>17339097935.277016</v>
      </c>
      <c r="BJ523" s="189">
        <f>SUM($F460:BJ460)</f>
        <v>17348933261.178162</v>
      </c>
      <c r="BK523" s="189">
        <f>SUM($F460:BK460)</f>
        <v>17356694952.887199</v>
      </c>
      <c r="BL523" s="189">
        <f>SUM($F460:BL460)</f>
        <v>17362427440.522766</v>
      </c>
      <c r="BM523" s="189">
        <f>SUM($F460:BM460)</f>
        <v>17366173460.441597</v>
      </c>
      <c r="BN523" s="1521">
        <f>SUM($F460:BN460)</f>
        <v>17367974147.138824</v>
      </c>
    </row>
    <row r="524" spans="1:66" hidden="1" x14ac:dyDescent="0.15">
      <c r="A524" s="1123"/>
      <c r="C524" s="1529"/>
      <c r="D524" s="274"/>
      <c r="E524" s="1675"/>
      <c r="F524" s="1604">
        <f>SUM($F461:F461)</f>
        <v>16252072182.940819</v>
      </c>
      <c r="G524" s="189">
        <f>SUM($F461:G461)</f>
        <v>17047902165.023783</v>
      </c>
      <c r="H524" s="189">
        <f>SUM($F461:H461)</f>
        <v>17715061066.511547</v>
      </c>
      <c r="I524" s="189">
        <f>SUM($F461:I461)</f>
        <v>18313002629.29187</v>
      </c>
      <c r="J524" s="189">
        <f>SUM($F461:J461)</f>
        <v>18864357558.243954</v>
      </c>
      <c r="K524" s="189">
        <f>SUM($F461:K461)</f>
        <v>19380954210.077999</v>
      </c>
      <c r="L524" s="189">
        <f>SUM($F461:L461)</f>
        <v>19870013534.193386</v>
      </c>
      <c r="M524" s="189">
        <f>SUM($F461:M461)</f>
        <v>20336378427.373886</v>
      </c>
      <c r="N524" s="189">
        <f>SUM($F461:N461)</f>
        <v>20783509781.043858</v>
      </c>
      <c r="O524" s="189">
        <f>SUM($F461:O461)</f>
        <v>21213996978.788403</v>
      </c>
      <c r="P524" s="189">
        <f>SUM($F461:P461)</f>
        <v>21629845883.052139</v>
      </c>
      <c r="Q524" s="189">
        <f>SUM($F461:Q461)</f>
        <v>22032653289.889755</v>
      </c>
      <c r="R524" s="189">
        <f>SUM($F461:R461)</f>
        <v>22423718599.206699</v>
      </c>
      <c r="S524" s="189">
        <f>SUM($F461:S461)</f>
        <v>22804118513.063751</v>
      </c>
      <c r="T524" s="189">
        <f>SUM($F461:T461)</f>
        <v>23174758834.539299</v>
      </c>
      <c r="U524" s="189">
        <f>SUM($F461:U461)</f>
        <v>23536411481.685059</v>
      </c>
      <c r="V524" s="189">
        <f>SUM($F461:V461)</f>
        <v>23889741617.601131</v>
      </c>
      <c r="W524" s="189">
        <f>SUM($F461:W461)</f>
        <v>24235327974.493484</v>
      </c>
      <c r="X524" s="189">
        <f>SUM($F461:X461)</f>
        <v>24573678370.076672</v>
      </c>
      <c r="Y524" s="189">
        <f>SUM($F461:Y461)</f>
        <v>24905241751.685154</v>
      </c>
      <c r="Z524" s="189">
        <f>SUM($F461:Z461)</f>
        <v>25230417683.135612</v>
      </c>
      <c r="AA524" s="189">
        <f>SUM($F461:AA461)</f>
        <v>25549563915.405743</v>
      </c>
      <c r="AB524" s="189">
        <f>SUM($F461:AB461)</f>
        <v>25863002499.172695</v>
      </c>
      <c r="AC524" s="189">
        <f>SUM($F461:AC461)</f>
        <v>26171024772.291939</v>
      </c>
      <c r="AD524" s="189">
        <f>SUM($F461:AD461)</f>
        <v>26473895468.290287</v>
      </c>
      <c r="AE524" s="189">
        <f>SUM($F461:AE461)</f>
        <v>26771856130.288837</v>
      </c>
      <c r="AF524" s="189">
        <f>SUM($F461:AF461)</f>
        <v>27065127970.373283</v>
      </c>
      <c r="AG524" s="189">
        <f>SUM($F461:AG461)</f>
        <v>27353914281.990417</v>
      </c>
      <c r="AH524" s="189">
        <f>SUM($F461:AH461)</f>
        <v>27638402488.931503</v>
      </c>
      <c r="AI524" s="189">
        <f>SUM($F461:AI461)</f>
        <v>27918765896.461235</v>
      </c>
      <c r="AJ524" s="189">
        <f>SUM($F461:AJ461)</f>
        <v>28195165196.505516</v>
      </c>
      <c r="AK524" s="189">
        <f>SUM($F461:AK461)</f>
        <v>28467749768.359825</v>
      </c>
      <c r="AL524" s="189">
        <f>SUM($F461:AL461)</f>
        <v>28736658808.297386</v>
      </c>
      <c r="AM524" s="189">
        <f>SUM($F461:AM461)</f>
        <v>29002022315.149204</v>
      </c>
      <c r="AN524" s="189">
        <f>SUM($F461:AN461)</f>
        <v>29263961953.965416</v>
      </c>
      <c r="AO524" s="189">
        <f>SUM($F461:AO461)</f>
        <v>29522591815.931583</v>
      </c>
      <c r="AP524" s="189">
        <f>SUM($F461:AP461)</f>
        <v>29778019089.569546</v>
      </c>
      <c r="AQ524" s="189">
        <f>SUM($F461:AQ461)</f>
        <v>30030344655.723457</v>
      </c>
      <c r="AR524" s="189">
        <f>SUM($F461:AR461)</f>
        <v>30279663616.784187</v>
      </c>
      <c r="AS524" s="189">
        <f>SUM($F461:AS461)</f>
        <v>30526065768.937603</v>
      </c>
      <c r="AT524" s="189">
        <f>SUM($F461:AT461)</f>
        <v>30769636024.856113</v>
      </c>
      <c r="AU524" s="189">
        <f>SUM($F461:AU461)</f>
        <v>31010454793.127537</v>
      </c>
      <c r="AV524" s="189">
        <f>SUM($F461:AV461)</f>
        <v>31248598319.783752</v>
      </c>
      <c r="AW524" s="189">
        <f>SUM($F461:AW461)</f>
        <v>31484138996.516487</v>
      </c>
      <c r="AX524" s="189">
        <f>SUM($F461:AX461)</f>
        <v>31717145639.51984</v>
      </c>
      <c r="AY524" s="189">
        <f>SUM($F461:AY461)</f>
        <v>31947683742.355164</v>
      </c>
      <c r="AZ524" s="189">
        <f>SUM($F461:AZ461)</f>
        <v>32175815705.775578</v>
      </c>
      <c r="BA524" s="189">
        <f>SUM($F461:BA461)</f>
        <v>32401601047.059246</v>
      </c>
      <c r="BB524" s="189">
        <f>SUM($F461:BB461)</f>
        <v>32625096591.070854</v>
      </c>
      <c r="BC524" s="189">
        <f>SUM($F461:BC461)</f>
        <v>32846356644.989597</v>
      </c>
      <c r="BD524" s="189">
        <f>SUM($F461:BD461)</f>
        <v>33065433158.401386</v>
      </c>
      <c r="BE524" s="189">
        <f>SUM($F461:BE461)</f>
        <v>33282375870.246445</v>
      </c>
      <c r="BF524" s="189">
        <f>SUM($F461:BF461)</f>
        <v>33497232443.935543</v>
      </c>
      <c r="BG524" s="189">
        <f>SUM($F461:BG461)</f>
        <v>33710048591.794445</v>
      </c>
      <c r="BH524" s="189">
        <f>SUM($F461:BH461)</f>
        <v>33920868189.862961</v>
      </c>
      <c r="BI524" s="189">
        <f>SUM($F461:BI461)</f>
        <v>34129733383.95927</v>
      </c>
      <c r="BJ524" s="189">
        <f>SUM($F461:BJ461)</f>
        <v>34336684687.819347</v>
      </c>
      <c r="BK524" s="189">
        <f>SUM($F461:BK461)</f>
        <v>34541761074.033287</v>
      </c>
      <c r="BL524" s="189">
        <f>SUM($F461:BL461)</f>
        <v>34745000058.423141</v>
      </c>
      <c r="BM524" s="189">
        <f>SUM($F461:BM461)</f>
        <v>34946437778.439232</v>
      </c>
      <c r="BN524" s="1521">
        <f>SUM($F461:BN461)</f>
        <v>35146109066.092178</v>
      </c>
    </row>
    <row r="525" spans="1:66" hidden="1" x14ac:dyDescent="0.15">
      <c r="A525" s="1123"/>
      <c r="C525" s="1529"/>
      <c r="D525" s="274"/>
      <c r="E525" s="1675"/>
      <c r="F525" s="1604"/>
      <c r="G525" s="189"/>
      <c r="H525" s="189"/>
      <c r="I525" s="189"/>
      <c r="J525" s="189"/>
      <c r="K525" s="189"/>
      <c r="L525" s="189"/>
      <c r="M525" s="189"/>
      <c r="N525" s="189"/>
      <c r="O525" s="189"/>
      <c r="P525" s="189"/>
      <c r="Q525" s="189"/>
      <c r="R525" s="189"/>
      <c r="S525" s="189"/>
      <c r="T525" s="189"/>
      <c r="U525" s="189"/>
      <c r="V525" s="189"/>
      <c r="W525" s="189"/>
      <c r="X525" s="189"/>
      <c r="Y525" s="189"/>
      <c r="Z525" s="189"/>
      <c r="AA525" s="189"/>
      <c r="AB525" s="189"/>
      <c r="AC525" s="189"/>
      <c r="AD525" s="189"/>
      <c r="AE525" s="189"/>
      <c r="AF525" s="189"/>
      <c r="AG525" s="189"/>
      <c r="AH525" s="189"/>
      <c r="AI525" s="189"/>
      <c r="AJ525" s="189"/>
      <c r="AK525" s="189"/>
      <c r="AL525" s="189"/>
      <c r="AM525" s="189"/>
      <c r="AN525" s="189"/>
      <c r="AO525" s="189"/>
      <c r="AP525" s="189"/>
      <c r="AQ525" s="189"/>
      <c r="AR525" s="189"/>
      <c r="AS525" s="189"/>
      <c r="AT525" s="189"/>
      <c r="AU525" s="189"/>
      <c r="AV525" s="189"/>
      <c r="AW525" s="189"/>
      <c r="AX525" s="189"/>
      <c r="AY525" s="189"/>
      <c r="AZ525" s="189"/>
      <c r="BA525" s="189"/>
      <c r="BB525" s="189"/>
      <c r="BC525" s="189"/>
      <c r="BD525" s="189"/>
      <c r="BE525" s="189"/>
      <c r="BF525" s="189"/>
      <c r="BG525" s="189"/>
      <c r="BH525" s="189"/>
      <c r="BI525" s="189"/>
      <c r="BJ525" s="189"/>
      <c r="BK525" s="189"/>
      <c r="BL525" s="189"/>
      <c r="BM525" s="189"/>
      <c r="BN525" s="1521"/>
    </row>
    <row r="526" spans="1:66" hidden="1" x14ac:dyDescent="0.15">
      <c r="A526" s="1123"/>
      <c r="C526" s="1529"/>
      <c r="D526" s="274"/>
      <c r="E526" s="1675"/>
      <c r="F526" s="1604">
        <f>SUM($F463:F463)</f>
        <v>-18592899330.858562</v>
      </c>
      <c r="G526" s="189">
        <f>SUM($F463:G463)</f>
        <v>-18731734819.456673</v>
      </c>
      <c r="H526" s="189">
        <f>SUM($F463:H463)</f>
        <v>-18952831819.409664</v>
      </c>
      <c r="I526" s="189">
        <f>SUM($F463:I463)</f>
        <v>-19214194306.190067</v>
      </c>
      <c r="J526" s="189">
        <f>SUM($F463:J463)</f>
        <v>-19501100515.226963</v>
      </c>
      <c r="K526" s="189">
        <f>SUM($F463:K463)</f>
        <v>-19806253420.074509</v>
      </c>
      <c r="L526" s="189">
        <f>SUM($F463:L463)</f>
        <v>-20125372018.573334</v>
      </c>
      <c r="M526" s="189">
        <f>SUM($F463:M463)</f>
        <v>-20455675483.438026</v>
      </c>
      <c r="N526" s="189">
        <f>SUM($F463:N463)</f>
        <v>-20795229059.742046</v>
      </c>
      <c r="O526" s="189">
        <f>SUM($F463:O463)</f>
        <v>-21142618205.636578</v>
      </c>
      <c r="P526" s="189">
        <f>SUM($F463:P463)</f>
        <v>-21496769138.589115</v>
      </c>
      <c r="Q526" s="189">
        <f>SUM($F463:Q463)</f>
        <v>-21856842380.551876</v>
      </c>
      <c r="R526" s="189">
        <f>SUM($F463:R463)</f>
        <v>-22222165868.425438</v>
      </c>
      <c r="S526" s="189">
        <f>SUM($F463:S463)</f>
        <v>-22592190950.510338</v>
      </c>
      <c r="T526" s="189">
        <f>SUM($F463:T463)</f>
        <v>-22966462331.476593</v>
      </c>
      <c r="U526" s="189">
        <f>SUM($F463:U463)</f>
        <v>-23344596892.042286</v>
      </c>
      <c r="V526" s="189">
        <f>SUM($F463:V463)</f>
        <v>-23726268362.160004</v>
      </c>
      <c r="W526" s="189">
        <f>SUM($F463:W463)</f>
        <v>-24111195975.04678</v>
      </c>
      <c r="X526" s="189">
        <f>SUM($F463:X463)</f>
        <v>-24499135900.836906</v>
      </c>
      <c r="Y526" s="189">
        <f>SUM($F463:Y463)</f>
        <v>-24889874666.17622</v>
      </c>
      <c r="Z526" s="189">
        <f>SUM($F463:Z463)</f>
        <v>-25283224021.612751</v>
      </c>
      <c r="AA526" s="189">
        <f>SUM($F463:AA463)</f>
        <v>-25679016883.493435</v>
      </c>
      <c r="AB526" s="189">
        <f>SUM($F463:AB463)</f>
        <v>-26077104086.138145</v>
      </c>
      <c r="AC526" s="189">
        <f>SUM($F463:AC463)</f>
        <v>-26477351753.846302</v>
      </c>
      <c r="AD526" s="189">
        <f>SUM($F463:AD463)</f>
        <v>-26879639153.219654</v>
      </c>
      <c r="AE526" s="189">
        <f>SUM($F463:AE463)</f>
        <v>-27283856922.078552</v>
      </c>
      <c r="AF526" s="189">
        <f>SUM($F463:AF463)</f>
        <v>-27689905596.820972</v>
      </c>
      <c r="AG526" s="189">
        <f>SUM($F463:AG463)</f>
        <v>-28097694378.617203</v>
      </c>
      <c r="AH526" s="189">
        <f>SUM($F463:AH463)</f>
        <v>-28507140092.46471</v>
      </c>
      <c r="AI526" s="189">
        <f>SUM($F463:AI463)</f>
        <v>-28918166303.274612</v>
      </c>
      <c r="AJ526" s="189">
        <f>SUM($F463:AJ463)</f>
        <v>-29330702560.80167</v>
      </c>
      <c r="AK526" s="189">
        <f>SUM($F463:AK463)</f>
        <v>-29744683751.044643</v>
      </c>
      <c r="AL526" s="189">
        <f>SUM($F463:AL463)</f>
        <v>-30160049536.213318</v>
      </c>
      <c r="AM526" s="189">
        <f>SUM($F463:AM463)</f>
        <v>-30576743868.825451</v>
      </c>
      <c r="AN526" s="189">
        <f>SUM($F463:AN463)</f>
        <v>-30994714568.209373</v>
      </c>
      <c r="AO526" s="189">
        <f>SUM($F463:AO463)</f>
        <v>-31413912949.827259</v>
      </c>
      <c r="AP526" s="189">
        <f>SUM($F463:AP463)</f>
        <v>-31834293499.533863</v>
      </c>
      <c r="AQ526" s="189">
        <f>SUM($F463:AQ463)</f>
        <v>-32255813586.24575</v>
      </c>
      <c r="AR526" s="189">
        <f>SUM($F463:AR463)</f>
        <v>-32678433207.591705</v>
      </c>
      <c r="AS526" s="189">
        <f>SUM($F463:AS463)</f>
        <v>-33102114764.003052</v>
      </c>
      <c r="AT526" s="189">
        <f>SUM($F463:AT463)</f>
        <v>-33526822857.426781</v>
      </c>
      <c r="AU526" s="189">
        <f>SUM($F463:AU463)</f>
        <v>-33952524111.437923</v>
      </c>
      <c r="AV526" s="189">
        <f>SUM($F463:AV463)</f>
        <v>-34379187010.016975</v>
      </c>
      <c r="AW526" s="189">
        <f>SUM($F463:AW463)</f>
        <v>-34806781752.663414</v>
      </c>
      <c r="AX526" s="189">
        <f>SUM($F463:AX463)</f>
        <v>-35235280123.853683</v>
      </c>
      <c r="AY526" s="189">
        <f>SUM($F463:AY463)</f>
        <v>-35664655375.133995</v>
      </c>
      <c r="AZ526" s="189">
        <f>SUM($F463:AZ463)</f>
        <v>-36094882118.375023</v>
      </c>
      <c r="BA526" s="189">
        <f>SUM($F463:BA463)</f>
        <v>-36525936228.915222</v>
      </c>
      <c r="BB526" s="189">
        <f>SUM($F463:BB463)</f>
        <v>-36957794757.488403</v>
      </c>
      <c r="BC526" s="189">
        <f>SUM($F463:BC463)</f>
        <v>-37390435849.974686</v>
      </c>
      <c r="BD526" s="189">
        <f>SUM($F463:BD463)</f>
        <v>-37823838674.136307</v>
      </c>
      <c r="BE526" s="189">
        <f>SUM($F463:BE463)</f>
        <v>-38257983352.604424</v>
      </c>
      <c r="BF526" s="189">
        <f>SUM($F463:BF463)</f>
        <v>-38692850901.472862</v>
      </c>
      <c r="BG526" s="189">
        <f>SUM($F463:BG463)</f>
        <v>-39128423173.932114</v>
      </c>
      <c r="BH526" s="189">
        <f>SUM($F463:BH463)</f>
        <v>-39564682808.443596</v>
      </c>
      <c r="BI526" s="189">
        <f>SUM($F463:BI463)</f>
        <v>-40001613181.012123</v>
      </c>
      <c r="BJ526" s="189">
        <f>SUM($F463:BJ463)</f>
        <v>-40439198361.164627</v>
      </c>
      <c r="BK526" s="189">
        <f>SUM($F463:BK463)</f>
        <v>-40877423071.287079</v>
      </c>
      <c r="BL526" s="189">
        <f>SUM($F463:BL463)</f>
        <v>-41316272649.009506</v>
      </c>
      <c r="BM526" s="189">
        <f>SUM($F463:BM463)</f>
        <v>-41755733012.362617</v>
      </c>
      <c r="BN526" s="1521">
        <f>SUM($F463:BN463)</f>
        <v>-42195790627.458763</v>
      </c>
    </row>
    <row r="527" spans="1:66" hidden="1" x14ac:dyDescent="0.15">
      <c r="A527" s="1123"/>
      <c r="C527" s="1529"/>
      <c r="D527" s="274"/>
      <c r="E527" s="1675"/>
      <c r="F527" s="1604">
        <f>SUM($F464:F464)</f>
        <v>-16656476259.707657</v>
      </c>
      <c r="G527" s="189">
        <f>SUM($F464:G464)</f>
        <v>-16795311748.305769</v>
      </c>
      <c r="H527" s="189">
        <f>SUM($F464:H464)</f>
        <v>-16995843370.42004</v>
      </c>
      <c r="I527" s="189">
        <f>SUM($F464:I464)</f>
        <v>-17228080702.715477</v>
      </c>
      <c r="J527" s="189">
        <f>SUM($F464:J464)</f>
        <v>-17481054038.318485</v>
      </c>
      <c r="K527" s="189">
        <f>SUM($F464:K464)</f>
        <v>-17749175394.609459</v>
      </c>
      <c r="L527" s="189">
        <f>SUM($F464:L464)</f>
        <v>-18029098583.866455</v>
      </c>
      <c r="M527" s="189">
        <f>SUM($F464:M464)</f>
        <v>-18318613934.684944</v>
      </c>
      <c r="N527" s="189">
        <f>SUM($F464:N464)</f>
        <v>-18616162726.753376</v>
      </c>
      <c r="O527" s="189">
        <f>SUM($F464:O464)</f>
        <v>-18920591729.817451</v>
      </c>
      <c r="P527" s="189">
        <f>SUM($F464:P464)</f>
        <v>-19231016339.470654</v>
      </c>
      <c r="Q527" s="189">
        <f>SUM($F464:Q464)</f>
        <v>-19546738506.623932</v>
      </c>
      <c r="R527" s="189">
        <f>SUM($F464:R464)</f>
        <v>-19867194674.298256</v>
      </c>
      <c r="S527" s="189">
        <f>SUM($F464:S464)</f>
        <v>-20191921232.252384</v>
      </c>
      <c r="T527" s="189">
        <f>SUM($F464:T464)</f>
        <v>-20520530737.253975</v>
      </c>
      <c r="U527" s="189">
        <f>SUM($F464:U464)</f>
        <v>-20852695034.864639</v>
      </c>
      <c r="V527" s="189">
        <f>SUM($F464:V464)</f>
        <v>-21188132964.928684</v>
      </c>
      <c r="W527" s="189">
        <f>SUM($F464:W464)</f>
        <v>-21526601204.381924</v>
      </c>
      <c r="X527" s="189">
        <f>SUM($F464:X464)</f>
        <v>-21867887313.792263</v>
      </c>
      <c r="Y527" s="189">
        <f>SUM($F464:Y464)</f>
        <v>-22211804367.188515</v>
      </c>
      <c r="Z527" s="189">
        <f>SUM($F464:Z464)</f>
        <v>-22558186742.199615</v>
      </c>
      <c r="AA527" s="189">
        <f>SUM($F464:AA464)</f>
        <v>-22906886775.59684</v>
      </c>
      <c r="AB527" s="189">
        <f>SUM($F464:AB464)</f>
        <v>-23257772074.483006</v>
      </c>
      <c r="AC527" s="189">
        <f>SUM($F464:AC464)</f>
        <v>-23610723331.253201</v>
      </c>
      <c r="AD527" s="189">
        <f>SUM($F464:AD464)</f>
        <v>-23965632530.582253</v>
      </c>
      <c r="AE527" s="189">
        <f>SUM($F464:AE464)</f>
        <v>-24322401465.019016</v>
      </c>
      <c r="AF527" s="189">
        <f>SUM($F464:AF464)</f>
        <v>-24680940496.085903</v>
      </c>
      <c r="AG527" s="189">
        <f>SUM($F464:AG464)</f>
        <v>-25041167512.573101</v>
      </c>
      <c r="AH527" s="189">
        <f>SUM($F464:AH464)</f>
        <v>-25403007048.630329</v>
      </c>
      <c r="AI527" s="189">
        <f>SUM($F464:AI464)</f>
        <v>-25766389532.411366</v>
      </c>
      <c r="AJ527" s="189">
        <f>SUM($F464:AJ464)</f>
        <v>-26131250642.186306</v>
      </c>
      <c r="AK527" s="189">
        <f>SUM($F464:AK464)</f>
        <v>-26497530751.539825</v>
      </c>
      <c r="AL527" s="189">
        <f>SUM($F464:AL464)</f>
        <v>-26865174448.900139</v>
      </c>
      <c r="AM527" s="189">
        <f>SUM($F464:AM464)</f>
        <v>-27234130119.465153</v>
      </c>
      <c r="AN527" s="189">
        <f>SUM($F464:AN464)</f>
        <v>-27604349579.806282</v>
      </c>
      <c r="AO527" s="189">
        <f>SUM($F464:AO464)</f>
        <v>-27975787757.181755</v>
      </c>
      <c r="AP527" s="189">
        <f>SUM($F464:AP464)</f>
        <v>-28348402406.98642</v>
      </c>
      <c r="AQ527" s="189">
        <f>SUM($F464:AQ464)</f>
        <v>-28722153862.884697</v>
      </c>
      <c r="AR527" s="189">
        <f>SUM($F464:AR464)</f>
        <v>-29097004815.077389</v>
      </c>
      <c r="AS527" s="189">
        <f>SUM($F464:AS464)</f>
        <v>-29472920112.88781</v>
      </c>
      <c r="AT527" s="189">
        <f>SUM($F464:AT464)</f>
        <v>-29849866588.453121</v>
      </c>
      <c r="AU527" s="189">
        <f>SUM($F464:AU464)</f>
        <v>-30227812898.800304</v>
      </c>
      <c r="AV527" s="189">
        <f>SUM($F464:AV464)</f>
        <v>-30606729383.99382</v>
      </c>
      <c r="AW527" s="189">
        <f>SUM($F464:AW464)</f>
        <v>-30986587939.380531</v>
      </c>
      <c r="AX527" s="189">
        <f>SUM($F464:AX464)</f>
        <v>-31367361900.239647</v>
      </c>
      <c r="AY527" s="189">
        <f>SUM($F464:AY464)</f>
        <v>-31749025937.382103</v>
      </c>
      <c r="AZ527" s="189">
        <f>SUM($F464:AZ464)</f>
        <v>-32131555962.442646</v>
      </c>
      <c r="BA527" s="189">
        <f>SUM($F464:BA464)</f>
        <v>-32514929041.776077</v>
      </c>
      <c r="BB527" s="189">
        <f>SUM($F464:BB464)</f>
        <v>-32899123318.01165</v>
      </c>
      <c r="BC527" s="189">
        <f>SUM($F464:BC464)</f>
        <v>-33284117938.440918</v>
      </c>
      <c r="BD527" s="189">
        <f>SUM($F464:BD464)</f>
        <v>-33669892989.518044</v>
      </c>
      <c r="BE527" s="189">
        <f>SUM($F464:BE464)</f>
        <v>-34056429436.840309</v>
      </c>
      <c r="BF527" s="189">
        <f>SUM($F464:BF464)</f>
        <v>-34443709070.05304</v>
      </c>
      <c r="BG527" s="189">
        <f>SUM($F464:BG464)</f>
        <v>-34831714452.18895</v>
      </c>
      <c r="BH527" s="189">
        <f>SUM($F464:BH464)</f>
        <v>-35220428873.008942</v>
      </c>
      <c r="BI527" s="189">
        <f>SUM($F464:BI464)</f>
        <v>-35609836305.960823</v>
      </c>
      <c r="BJ527" s="189">
        <f>SUM($F464:BJ464)</f>
        <v>-35999921368.415344</v>
      </c>
      <c r="BK527" s="189">
        <f>SUM($F464:BK464)</f>
        <v>-36390669284.876572</v>
      </c>
      <c r="BL527" s="189">
        <f>SUM($F464:BL464)</f>
        <v>-36782065852.896332</v>
      </c>
      <c r="BM527" s="189">
        <f>SUM($F464:BM464)</f>
        <v>-37174097411.451187</v>
      </c>
      <c r="BN527" s="1521">
        <f>SUM($F464:BN464)</f>
        <v>-37566750811.565765</v>
      </c>
    </row>
    <row r="528" spans="1:66" hidden="1" x14ac:dyDescent="0.15">
      <c r="A528" s="1123"/>
      <c r="C528" s="1529"/>
      <c r="D528" s="274"/>
      <c r="E528" s="1675"/>
      <c r="F528" s="1604">
        <f>SUM($F465:F465)</f>
        <v>-14329717680.865707</v>
      </c>
      <c r="G528" s="189">
        <f>SUM($F465:G465)</f>
        <v>-14468553169.46382</v>
      </c>
      <c r="H528" s="189">
        <f>SUM($F465:H465)</f>
        <v>-14648519413.73937</v>
      </c>
      <c r="I528" s="189">
        <f>SUM($F465:I465)</f>
        <v>-14850611542.353882</v>
      </c>
      <c r="J528" s="189">
        <f>SUM($F465:J465)</f>
        <v>-15067595466.73913</v>
      </c>
      <c r="K528" s="189">
        <f>SUM($F465:K465)</f>
        <v>-15295690156.630486</v>
      </c>
      <c r="L528" s="189">
        <f>SUM($F465:L465)</f>
        <v>-15532587376.920795</v>
      </c>
      <c r="M528" s="189">
        <f>SUM($F465:M465)</f>
        <v>-15776739056.330463</v>
      </c>
      <c r="N528" s="189">
        <f>SUM($F465:N465)</f>
        <v>-16027038892.814438</v>
      </c>
      <c r="O528" s="189">
        <f>SUM($F465:O465)</f>
        <v>-16282659168.88483</v>
      </c>
      <c r="P528" s="189">
        <f>SUM($F465:P465)</f>
        <v>-16542958694.324301</v>
      </c>
      <c r="Q528" s="189">
        <f>SUM($F465:Q465)</f>
        <v>-16807427040.308533</v>
      </c>
      <c r="R528" s="189">
        <f>SUM($F465:R465)</f>
        <v>-17075648843.107063</v>
      </c>
      <c r="S528" s="189">
        <f>SUM($F465:S465)</f>
        <v>-17347279926.163712</v>
      </c>
      <c r="T528" s="189">
        <f>SUM($F465:T465)</f>
        <v>-17622030742.169662</v>
      </c>
      <c r="U528" s="189">
        <f>SUM($F465:U465)</f>
        <v>-17899654541.251976</v>
      </c>
      <c r="V528" s="189">
        <f>SUM($F465:V465)</f>
        <v>-18179938698.624802</v>
      </c>
      <c r="W528" s="189">
        <f>SUM($F465:W465)</f>
        <v>-18462698217.839397</v>
      </c>
      <c r="X528" s="189">
        <f>SUM($F465:X465)</f>
        <v>-18747770770.84</v>
      </c>
      <c r="Y528" s="189">
        <f>SUM($F465:Y465)</f>
        <v>-19035012847.965851</v>
      </c>
      <c r="Z528" s="189">
        <f>SUM($F465:Z465)</f>
        <v>-19324296725.398624</v>
      </c>
      <c r="AA528" s="189">
        <f>SUM($F465:AA465)</f>
        <v>-19615508045.133488</v>
      </c>
      <c r="AB528" s="189">
        <f>SUM($F465:AB465)</f>
        <v>-19908543861.056545</v>
      </c>
      <c r="AC528" s="189">
        <f>SUM($F465:AC465)</f>
        <v>-20203311044.656734</v>
      </c>
      <c r="AD528" s="189">
        <f>SUM($F465:AD465)</f>
        <v>-20499724971.712662</v>
      </c>
      <c r="AE528" s="189">
        <f>SUM($F465:AE465)</f>
        <v>-20797708431.004425</v>
      </c>
      <c r="AF528" s="189">
        <f>SUM($F465:AF465)</f>
        <v>-21097190710.29266</v>
      </c>
      <c r="AG528" s="189">
        <f>SUM($F465:AG465)</f>
        <v>-21398106825.17643</v>
      </c>
      <c r="AH528" s="189">
        <f>SUM($F465:AH465)</f>
        <v>-21700396864.119038</v>
      </c>
      <c r="AI528" s="189">
        <f>SUM($F465:AI465)</f>
        <v>-22004005428.685448</v>
      </c>
      <c r="AJ528" s="189">
        <f>SUM($F465:AJ465)</f>
        <v>-22308881152.396778</v>
      </c>
      <c r="AK528" s="189">
        <f>SUM($F465:AK465)</f>
        <v>-22614976284.948322</v>
      </c>
      <c r="AL528" s="189">
        <f>SUM($F465:AL465)</f>
        <v>-22922246331.121117</v>
      </c>
      <c r="AM528" s="189">
        <f>SUM($F465:AM465)</f>
        <v>-23230649735.733288</v>
      </c>
      <c r="AN528" s="189">
        <f>SUM($F465:AN465)</f>
        <v>-23540147607.563675</v>
      </c>
      <c r="AO528" s="189">
        <f>SUM($F465:AO465)</f>
        <v>-23850703476.438438</v>
      </c>
      <c r="AP528" s="189">
        <f>SUM($F465:AP465)</f>
        <v>-24162283078.676235</v>
      </c>
      <c r="AQ528" s="189">
        <f>SUM($F465:AQ465)</f>
        <v>-24474854166.896111</v>
      </c>
      <c r="AR528" s="189">
        <f>SUM($F465:AR465)</f>
        <v>-24788386340.84663</v>
      </c>
      <c r="AS528" s="189">
        <f>SUM($F465:AS465)</f>
        <v>-25102850896.447861</v>
      </c>
      <c r="AT528" s="189">
        <f>SUM($F465:AT465)</f>
        <v>-25418220690.67461</v>
      </c>
      <c r="AU528" s="189">
        <f>SUM($F465:AU465)</f>
        <v>-25734470020.26889</v>
      </c>
      <c r="AV528" s="189">
        <f>SUM($F465:AV465)</f>
        <v>-26051574512.56752</v>
      </c>
      <c r="AW528" s="189">
        <f>SUM($F465:AW465)</f>
        <v>-26369511026.978439</v>
      </c>
      <c r="AX528" s="189">
        <f>SUM($F465:AX465)</f>
        <v>-26688257565.846443</v>
      </c>
      <c r="AY528" s="189">
        <f>SUM($F465:AY465)</f>
        <v>-27007793193.62286</v>
      </c>
      <c r="AZ528" s="189">
        <f>SUM($F465:AZ465)</f>
        <v>-27328097963.400284</v>
      </c>
      <c r="BA528" s="189">
        <f>SUM($F465:BA465)</f>
        <v>-27649152849.997486</v>
      </c>
      <c r="BB528" s="189">
        <f>SUM($F465:BB465)</f>
        <v>-27970939688.885075</v>
      </c>
      <c r="BC528" s="189">
        <f>SUM($F465:BC465)</f>
        <v>-28293441120.33226</v>
      </c>
      <c r="BD528" s="189">
        <f>SUM($F465:BD465)</f>
        <v>-28616640538.232098</v>
      </c>
      <c r="BE528" s="189">
        <f>SUM($F465:BE465)</f>
        <v>-28940522043.128479</v>
      </c>
      <c r="BF528" s="189">
        <f>SUM($F465:BF465)</f>
        <v>-29265070399.025143</v>
      </c>
      <c r="BG528" s="189">
        <f>SUM($F465:BG465)</f>
        <v>-29590270993.605988</v>
      </c>
      <c r="BH528" s="189">
        <f>SUM($F465:BH465)</f>
        <v>-29916109801.538631</v>
      </c>
      <c r="BI528" s="189">
        <f>SUM($F465:BI465)</f>
        <v>-30242573350.570084</v>
      </c>
      <c r="BJ528" s="189">
        <f>SUM($F465:BJ465)</f>
        <v>-30569648690.155682</v>
      </c>
      <c r="BK528" s="189">
        <f>SUM($F465:BK465)</f>
        <v>-30897323362.39056</v>
      </c>
      <c r="BL528" s="189">
        <f>SUM($F465:BL465)</f>
        <v>-31225585375.037579</v>
      </c>
      <c r="BM528" s="189">
        <f>SUM($F465:BM465)</f>
        <v>-31554423176.467323</v>
      </c>
      <c r="BN528" s="1521">
        <f>SUM($F465:BN465)</f>
        <v>-31883825632.344772</v>
      </c>
    </row>
    <row r="529" spans="1:66" hidden="1" x14ac:dyDescent="0.15">
      <c r="A529" s="1123"/>
      <c r="C529" s="1529"/>
      <c r="D529" s="274"/>
      <c r="E529" s="1675"/>
      <c r="F529" s="1604"/>
      <c r="G529" s="189"/>
      <c r="H529" s="189"/>
      <c r="I529" s="189"/>
      <c r="J529" s="189"/>
      <c r="K529" s="189"/>
      <c r="L529" s="189"/>
      <c r="M529" s="189"/>
      <c r="N529" s="189"/>
      <c r="O529" s="189"/>
      <c r="P529" s="189"/>
      <c r="Q529" s="189"/>
      <c r="R529" s="189"/>
      <c r="S529" s="189"/>
      <c r="T529" s="189"/>
      <c r="U529" s="189"/>
      <c r="V529" s="189"/>
      <c r="W529" s="189"/>
      <c r="X529" s="189"/>
      <c r="Y529" s="189"/>
      <c r="Z529" s="189"/>
      <c r="AA529" s="189"/>
      <c r="AB529" s="189"/>
      <c r="AC529" s="189"/>
      <c r="AD529" s="189"/>
      <c r="AE529" s="189"/>
      <c r="AF529" s="189"/>
      <c r="AG529" s="189"/>
      <c r="AH529" s="189"/>
      <c r="AI529" s="189"/>
      <c r="AJ529" s="189"/>
      <c r="AK529" s="189"/>
      <c r="AL529" s="189"/>
      <c r="AM529" s="189"/>
      <c r="AN529" s="189"/>
      <c r="AO529" s="189"/>
      <c r="AP529" s="189"/>
      <c r="AQ529" s="189"/>
      <c r="AR529" s="189"/>
      <c r="AS529" s="189"/>
      <c r="AT529" s="189"/>
      <c r="AU529" s="189"/>
      <c r="AV529" s="189"/>
      <c r="AW529" s="189"/>
      <c r="AX529" s="189"/>
      <c r="AY529" s="189"/>
      <c r="AZ529" s="189"/>
      <c r="BA529" s="189"/>
      <c r="BB529" s="189"/>
      <c r="BC529" s="189"/>
      <c r="BD529" s="189"/>
      <c r="BE529" s="189"/>
      <c r="BF529" s="189"/>
      <c r="BG529" s="189"/>
      <c r="BH529" s="189"/>
      <c r="BI529" s="189"/>
      <c r="BJ529" s="189"/>
      <c r="BK529" s="189"/>
      <c r="BL529" s="189"/>
      <c r="BM529" s="189"/>
      <c r="BN529" s="1521"/>
    </row>
    <row r="530" spans="1:66" hidden="1" x14ac:dyDescent="0.15">
      <c r="A530" s="1123"/>
      <c r="C530" s="1529"/>
      <c r="D530" s="274"/>
      <c r="E530" s="1675"/>
      <c r="F530" s="1604">
        <f>SUM($F467:F467)</f>
        <v>155946254.83807802</v>
      </c>
      <c r="G530" s="189">
        <f>SUM($F467:G467)</f>
        <v>892514015.4175663</v>
      </c>
      <c r="H530" s="189">
        <f>SUM($F467:H467)</f>
        <v>1371739614.8066547</v>
      </c>
      <c r="I530" s="189">
        <f>SUM($F467:I467)</f>
        <v>1725000990.6982276</v>
      </c>
      <c r="J530" s="189">
        <f>SUM($F467:J467)</f>
        <v>1998352861.1349964</v>
      </c>
      <c r="K530" s="189">
        <f>SUM($F467:K467)</f>
        <v>2214622822.2175941</v>
      </c>
      <c r="L530" s="189">
        <f>SUM($F467:L467)</f>
        <v>2387203313.8563504</v>
      </c>
      <c r="M530" s="189">
        <f>SUM($F467:M467)</f>
        <v>2524793715.5270209</v>
      </c>
      <c r="N530" s="189">
        <f>SUM($F467:N467)</f>
        <v>2633446602.8019338</v>
      </c>
      <c r="O530" s="189">
        <f>SUM($F467:O467)</f>
        <v>2717587146.7054582</v>
      </c>
      <c r="P530" s="189">
        <f>SUM($F467:P467)</f>
        <v>2780574506.4970341</v>
      </c>
      <c r="Q530" s="189">
        <f>SUM($F467:Q467)</f>
        <v>2825034856.8181224</v>
      </c>
      <c r="R530" s="189">
        <f>SUM($F467:R467)</f>
        <v>2853070641.054625</v>
      </c>
      <c r="S530" s="189">
        <f>SUM($F467:S467)</f>
        <v>2866398229.4963021</v>
      </c>
      <c r="T530" s="189">
        <f>SUM($F467:T467)</f>
        <v>2866441941.7583365</v>
      </c>
      <c r="U530" s="189">
        <f>SUM($F467:U467)</f>
        <v>2854400306.0756059</v>
      </c>
      <c r="V530" s="189">
        <f>SUM($F467:V467)</f>
        <v>2831294006.821034</v>
      </c>
      <c r="W530" s="189">
        <f>SUM($F467:W467)</f>
        <v>2798001378.5830455</v>
      </c>
      <c r="X530" s="189">
        <f>SUM($F467:X467)</f>
        <v>2755285204.6313629</v>
      </c>
      <c r="Y530" s="189">
        <f>SUM($F467:Y467)</f>
        <v>2703813302.6782122</v>
      </c>
      <c r="Z530" s="189">
        <f>SUM($F467:Z467)</f>
        <v>2644174581.4369707</v>
      </c>
      <c r="AA530" s="189">
        <f>SUM($F467:AA467)</f>
        <v>2576891735.7581406</v>
      </c>
      <c r="AB530" s="189">
        <f>SUM($F467:AB467)</f>
        <v>2502431406.9405088</v>
      </c>
      <c r="AC530" s="189">
        <f>SUM($F467:AC467)</f>
        <v>2421212403.993917</v>
      </c>
      <c r="AD530" s="189">
        <f>SUM($F467:AD467)</f>
        <v>2333612422.3086166</v>
      </c>
      <c r="AE530" s="189">
        <f>SUM($F467:AE467)</f>
        <v>2239973584.2113113</v>
      </c>
      <c r="AF530" s="189">
        <f>SUM($F467:AF467)</f>
        <v>2140607045.8901505</v>
      </c>
      <c r="AG530" s="189">
        <f>SUM($F467:AG467)</f>
        <v>2035796857.1600194</v>
      </c>
      <c r="AH530" s="189">
        <f>SUM($F467:AH467)</f>
        <v>1925803217.8951445</v>
      </c>
      <c r="AI530" s="189">
        <f>SUM($F467:AI467)</f>
        <v>1810865243.2131486</v>
      </c>
      <c r="AJ530" s="189">
        <f>SUM($F467:AJ467)</f>
        <v>1691203325.5924618</v>
      </c>
      <c r="AK530" s="189">
        <f>SUM($F467:AK467)</f>
        <v>1567021163.9139624</v>
      </c>
      <c r="AL530" s="189">
        <f>SUM($F467:AL467)</f>
        <v>1438507515.4358025</v>
      </c>
      <c r="AM530" s="189">
        <f>SUM($F467:AM467)</f>
        <v>1305837715.8644726</v>
      </c>
      <c r="AN530" s="189">
        <f>SUM($F467:AN467)</f>
        <v>1169175004.1995795</v>
      </c>
      <c r="AO530" s="189">
        <f>SUM($F467:AO467)</f>
        <v>1028671682.3375299</v>
      </c>
      <c r="AP530" s="189">
        <f>SUM($F467:AP467)</f>
        <v>884470134.10168147</v>
      </c>
      <c r="AQ530" s="189">
        <f>SUM($F467:AQ467)</f>
        <v>736703724.11133075</v>
      </c>
      <c r="AR530" s="189">
        <f>SUM($F467:AR467)</f>
        <v>585497593.47430801</v>
      </c>
      <c r="AS530" s="189">
        <f>SUM($F467:AS467)</f>
        <v>430969366.50972039</v>
      </c>
      <c r="AT530" s="189">
        <f>SUM($F467:AT467)</f>
        <v>273229780.44222486</v>
      </c>
      <c r="AU530" s="189">
        <f>SUM($F467:AU467)</f>
        <v>112383248.1520707</v>
      </c>
      <c r="AV530" s="189">
        <f>SUM($F467:AV467)</f>
        <v>-51471637.465496063</v>
      </c>
      <c r="AW530" s="189">
        <f>SUM($F467:AW467)</f>
        <v>-218241650.24574405</v>
      </c>
      <c r="AX530" s="189">
        <f>SUM($F467:AX467)</f>
        <v>-387838522.37435174</v>
      </c>
      <c r="AY530" s="189">
        <f>SUM($F467:AY467)</f>
        <v>-560178575.53330517</v>
      </c>
      <c r="AZ530" s="189">
        <f>SUM($F467:AZ467)</f>
        <v>-735182386.96508098</v>
      </c>
      <c r="BA530" s="189">
        <f>SUM($F467:BA467)</f>
        <v>-912774486.47180557</v>
      </c>
      <c r="BB530" s="189">
        <f>SUM($F467:BB467)</f>
        <v>-1092883080.8945479</v>
      </c>
      <c r="BC530" s="189">
        <f>SUM($F467:BC467)</f>
        <v>-1275439803.0668316</v>
      </c>
      <c r="BD530" s="189">
        <f>SUM($F467:BD467)</f>
        <v>-1460379482.6191781</v>
      </c>
      <c r="BE530" s="189">
        <f>SUM($F467:BE467)</f>
        <v>-1647639936.3388975</v>
      </c>
      <c r="BF530" s="189">
        <f>SUM($F467:BF467)</f>
        <v>-1837161776.0703282</v>
      </c>
      <c r="BG530" s="189">
        <f>SUM($F467:BG467)</f>
        <v>-2028888232.3826454</v>
      </c>
      <c r="BH530" s="189">
        <f>SUM($F467:BH467)</f>
        <v>-2222764992.4412527</v>
      </c>
      <c r="BI530" s="189">
        <f>SUM($F467:BI467)</f>
        <v>-2418740050.6996894</v>
      </c>
      <c r="BJ530" s="189">
        <f>SUM($F467:BJ467)</f>
        <v>-2616763571.1860914</v>
      </c>
      <c r="BK530" s="189">
        <f>SUM($F467:BK467)</f>
        <v>-2816787760.2950511</v>
      </c>
      <c r="BL530" s="189">
        <f>SUM($F467:BL467)</f>
        <v>-3018766749.11515</v>
      </c>
      <c r="BM530" s="189">
        <f>SUM($F467:BM467)</f>
        <v>-3222656484.4269619</v>
      </c>
      <c r="BN530" s="1521">
        <f>SUM($F467:BN467)</f>
        <v>-3428414627.5980139</v>
      </c>
    </row>
    <row r="531" spans="1:66" hidden="1" x14ac:dyDescent="0.15">
      <c r="A531" s="1123"/>
      <c r="C531" s="1529"/>
      <c r="D531" s="274"/>
      <c r="E531" s="1675"/>
      <c r="F531" s="1604">
        <f>SUM($F468:F468)</f>
        <v>6213740354.4278145</v>
      </c>
      <c r="G531" s="189">
        <f>SUM($F468:G468)</f>
        <v>6950308115.0073032</v>
      </c>
      <c r="H531" s="189">
        <f>SUM($F468:H468)</f>
        <v>7493869254.6939917</v>
      </c>
      <c r="I531" s="189">
        <f>SUM($F468:I468)</f>
        <v>7938244081.7818527</v>
      </c>
      <c r="J531" s="189">
        <f>SUM($F468:J468)</f>
        <v>8317749593.7096615</v>
      </c>
      <c r="K531" s="189">
        <f>SUM($F468:K468)</f>
        <v>8649866912.576189</v>
      </c>
      <c r="L531" s="189">
        <f>SUM($F468:L468)</f>
        <v>8945064058.7949944</v>
      </c>
      <c r="M531" s="189">
        <f>SUM($F468:M468)</f>
        <v>9210253640.7706318</v>
      </c>
      <c r="N531" s="189">
        <f>SUM($F468:N468)</f>
        <v>9450311869.1033916</v>
      </c>
      <c r="O531" s="189">
        <f>SUM($F468:O468)</f>
        <v>9668846442.717165</v>
      </c>
      <c r="P531" s="189">
        <f>SUM($F468:P468)</f>
        <v>9868624706.9478359</v>
      </c>
      <c r="Q531" s="189">
        <f>SUM($F468:Q468)</f>
        <v>10051830398.250463</v>
      </c>
      <c r="R531" s="189">
        <f>SUM($F468:R468)</f>
        <v>10220226515.730572</v>
      </c>
      <c r="S531" s="189">
        <f>SUM($F468:S468)</f>
        <v>10375263390.891502</v>
      </c>
      <c r="T531" s="189">
        <f>SUM($F468:T468)</f>
        <v>10518153078.764917</v>
      </c>
      <c r="U531" s="189">
        <f>SUM($F468:U468)</f>
        <v>10649922158.743635</v>
      </c>
      <c r="V531" s="189">
        <f>SUM($F468:V468)</f>
        <v>10771450196.020605</v>
      </c>
      <c r="W531" s="189">
        <f>SUM($F468:W468)</f>
        <v>10883498388.416939</v>
      </c>
      <c r="X531" s="189">
        <f>SUM($F468:X468)</f>
        <v>10986731319.18277</v>
      </c>
      <c r="Y531" s="189">
        <f>SUM($F468:Y468)</f>
        <v>11081733756.730637</v>
      </c>
      <c r="Z531" s="189">
        <f>SUM($F468:Z468)</f>
        <v>11169023824.52083</v>
      </c>
      <c r="AA531" s="189">
        <f>SUM($F468:AA468)</f>
        <v>11249063463.669937</v>
      </c>
      <c r="AB531" s="189">
        <f>SUM($F468:AB468)</f>
        <v>11322266844.471292</v>
      </c>
      <c r="AC531" s="189">
        <f>SUM($F468:AC468)</f>
        <v>11389007201.945601</v>
      </c>
      <c r="AD531" s="189">
        <f>SUM($F468:AD468)</f>
        <v>11449622444.997816</v>
      </c>
      <c r="AE531" s="189">
        <f>SUM($F468:AE468)</f>
        <v>11504419800.146227</v>
      </c>
      <c r="AF531" s="189">
        <f>SUM($F468:AF468)</f>
        <v>11553679687.227142</v>
      </c>
      <c r="AG531" s="189">
        <f>SUM($F468:AG468)</f>
        <v>11597658978.207079</v>
      </c>
      <c r="AH531" s="189">
        <f>SUM($F468:AH468)</f>
        <v>11636593756.093605</v>
      </c>
      <c r="AI531" s="189">
        <f>SUM($F468:AI468)</f>
        <v>11670701665.432392</v>
      </c>
      <c r="AJ531" s="189">
        <f>SUM($F468:AJ468)</f>
        <v>11700183926.608427</v>
      </c>
      <c r="AK531" s="189">
        <f>SUM($F468:AK468)</f>
        <v>11725227071.455761</v>
      </c>
      <c r="AL531" s="189">
        <f>SUM($F468:AL468)</f>
        <v>11746004446.335308</v>
      </c>
      <c r="AM531" s="189">
        <f>SUM($F468:AM468)</f>
        <v>11762677520.012991</v>
      </c>
      <c r="AN531" s="189">
        <f>SUM($F468:AN468)</f>
        <v>11775397026.743998</v>
      </c>
      <c r="AO531" s="189">
        <f>SUM($F468:AO468)</f>
        <v>11784303969.490561</v>
      </c>
      <c r="AP531" s="189">
        <f>SUM($F468:AP468)</f>
        <v>11789530503.83564</v>
      </c>
      <c r="AQ531" s="189">
        <f>SUM($F468:AQ468)</f>
        <v>11791200719.652578</v>
      </c>
      <c r="AR531" s="189">
        <f>SUM($F468:AR468)</f>
        <v>11789431334.76239</v>
      </c>
      <c r="AS531" s="189">
        <f>SUM($F468:AS468)</f>
        <v>11784332312.511929</v>
      </c>
      <c r="AT531" s="189">
        <f>SUM($F468:AT468)</f>
        <v>11776007413.327717</v>
      </c>
      <c r="AU531" s="189">
        <f>SUM($F468:AU468)</f>
        <v>11764554688.756371</v>
      </c>
      <c r="AV531" s="189">
        <f>SUM($F468:AV468)</f>
        <v>11750066925.227236</v>
      </c>
      <c r="AW531" s="189">
        <f>SUM($F468:AW468)</f>
        <v>11732632043.71405</v>
      </c>
      <c r="AX531" s="189">
        <f>SUM($F468:AX468)</f>
        <v>11712333460.589327</v>
      </c>
      <c r="AY531" s="189">
        <f>SUM($F468:AY468)</f>
        <v>11689250414.225275</v>
      </c>
      <c r="AZ531" s="189">
        <f>SUM($F468:AZ468)</f>
        <v>11663458261.27256</v>
      </c>
      <c r="BA531" s="189">
        <f>SUM($F468:BA468)</f>
        <v>11635028746.022305</v>
      </c>
      <c r="BB531" s="189">
        <f>SUM($F468:BB468)</f>
        <v>11604030245.81081</v>
      </c>
      <c r="BC531" s="189">
        <f>SUM($F468:BC468)</f>
        <v>11570527995.046839</v>
      </c>
      <c r="BD531" s="189">
        <f>SUM($F468:BD468)</f>
        <v>11534584290.117111</v>
      </c>
      <c r="BE531" s="189">
        <f>SUM($F468:BE468)</f>
        <v>11496258677.147774</v>
      </c>
      <c r="BF531" s="189">
        <f>SUM($F468:BF468)</f>
        <v>11455608124.360674</v>
      </c>
      <c r="BG531" s="189">
        <f>SUM($F468:BG468)</f>
        <v>11412687180.557211</v>
      </c>
      <c r="BH531" s="189">
        <f>SUM($F468:BH468)</f>
        <v>11367548121.08428</v>
      </c>
      <c r="BI531" s="189">
        <f>SUM($F468:BI468)</f>
        <v>11320241082.482183</v>
      </c>
      <c r="BJ531" s="189">
        <f>SUM($F468:BJ468)</f>
        <v>11270814186.879854</v>
      </c>
      <c r="BK531" s="189">
        <f>SUM($F468:BK468)</f>
        <v>11219313657.085417</v>
      </c>
      <c r="BL531" s="189">
        <f>SUM($F468:BL468)</f>
        <v>11165783923.217508</v>
      </c>
      <c r="BM531" s="189">
        <f>SUM($F468:BM468)</f>
        <v>11110267721.632862</v>
      </c>
      <c r="BN531" s="1521">
        <f>SUM($F468:BN468)</f>
        <v>11052806186.826614</v>
      </c>
    </row>
    <row r="532" spans="1:66" hidden="1" x14ac:dyDescent="0.15">
      <c r="A532" s="1123"/>
      <c r="B532" s="747"/>
      <c r="C532" s="1533"/>
      <c r="D532" s="1399"/>
      <c r="E532" s="1679"/>
      <c r="F532" s="1605">
        <f>SUM($F469:F469)</f>
        <v>13492637512.837124</v>
      </c>
      <c r="G532" s="748">
        <f>SUM($F469:G469)</f>
        <v>14229205273.416613</v>
      </c>
      <c r="H532" s="748">
        <f>SUM($F469:H469)</f>
        <v>14837101953.400902</v>
      </c>
      <c r="I532" s="748">
        <f>SUM($F469:I469)</f>
        <v>15375781294.67775</v>
      </c>
      <c r="J532" s="748">
        <f>SUM($F469:J469)</f>
        <v>15867874002.126358</v>
      </c>
      <c r="K532" s="748">
        <f>SUM($F469:K469)</f>
        <v>16325208432.456928</v>
      </c>
      <c r="L532" s="748">
        <f>SUM($F469:L469)</f>
        <v>16755005535.068842</v>
      </c>
      <c r="M532" s="748">
        <f>SUM($F469:M469)</f>
        <v>17162108206.745865</v>
      </c>
      <c r="N532" s="748">
        <f>SUM($F469:N469)</f>
        <v>17549977338.912361</v>
      </c>
      <c r="O532" s="748">
        <f>SUM($F469:O469)</f>
        <v>17921202315.153431</v>
      </c>
      <c r="P532" s="748">
        <f>SUM($F469:P469)</f>
        <v>18277788997.913692</v>
      </c>
      <c r="Q532" s="748">
        <f>SUM($F469:Q469)</f>
        <v>18621334183.247833</v>
      </c>
      <c r="R532" s="748">
        <f>SUM($F469:R469)</f>
        <v>18953137271.061302</v>
      </c>
      <c r="S532" s="748">
        <f>SUM($F469:S469)</f>
        <v>19274274963.414879</v>
      </c>
      <c r="T532" s="748">
        <f>SUM($F469:T469)</f>
        <v>19585653063.386948</v>
      </c>
      <c r="U532" s="748">
        <f>SUM($F469:U469)</f>
        <v>19888043489.029232</v>
      </c>
      <c r="V532" s="748">
        <f>SUM($F469:V469)</f>
        <v>20182111403.44183</v>
      </c>
      <c r="W532" s="748">
        <f>SUM($F469:W469)</f>
        <v>20468435538.830708</v>
      </c>
      <c r="X532" s="748">
        <f>SUM($F469:X469)</f>
        <v>20747523712.910419</v>
      </c>
      <c r="Y532" s="748">
        <f>SUM($F469:Y469)</f>
        <v>21019824873.015427</v>
      </c>
      <c r="Z532" s="748">
        <f>SUM($F469:Z469)</f>
        <v>21285738582.96241</v>
      </c>
      <c r="AA532" s="748">
        <f>SUM($F469:AA469)</f>
        <v>21545622593.729065</v>
      </c>
      <c r="AB532" s="748">
        <f>SUM($F469:AB469)</f>
        <v>21799798955.992542</v>
      </c>
      <c r="AC532" s="748">
        <f>SUM($F469:AC469)</f>
        <v>22048559007.608311</v>
      </c>
      <c r="AD532" s="748">
        <f>SUM($F469:AD469)</f>
        <v>22292167482.103184</v>
      </c>
      <c r="AE532" s="748">
        <f>SUM($F469:AE469)</f>
        <v>22530865922.598259</v>
      </c>
      <c r="AF532" s="748">
        <f>SUM($F469:AF469)</f>
        <v>22764875541.17923</v>
      </c>
      <c r="AG532" s="748">
        <f>SUM($F469:AG469)</f>
        <v>22994399631.292889</v>
      </c>
      <c r="AH532" s="748">
        <f>SUM($F469:AH469)</f>
        <v>23219625616.730499</v>
      </c>
      <c r="AI532" s="748">
        <f>SUM($F469:AI469)</f>
        <v>23440726802.756756</v>
      </c>
      <c r="AJ532" s="748">
        <f>SUM($F469:AJ469)</f>
        <v>23657863881.297558</v>
      </c>
      <c r="AK532" s="748">
        <f>SUM($F469:AK469)</f>
        <v>23871186231.648392</v>
      </c>
      <c r="AL532" s="748">
        <f>SUM($F469:AL469)</f>
        <v>24080833050.082478</v>
      </c>
      <c r="AM532" s="748">
        <f>SUM($F469:AM469)</f>
        <v>24286934335.43082</v>
      </c>
      <c r="AN532" s="748">
        <f>SUM($F469:AN469)</f>
        <v>24489611752.743557</v>
      </c>
      <c r="AO532" s="748">
        <f>SUM($F469:AO469)</f>
        <v>24688979393.206249</v>
      </c>
      <c r="AP532" s="748">
        <f>SUM($F469:AP469)</f>
        <v>24885144445.340736</v>
      </c>
      <c r="AQ532" s="748">
        <f>SUM($F469:AQ469)</f>
        <v>25078207789.991173</v>
      </c>
      <c r="AR532" s="748">
        <f>SUM($F469:AR469)</f>
        <v>25268264529.548428</v>
      </c>
      <c r="AS532" s="748">
        <f>SUM($F469:AS469)</f>
        <v>25455404460.198368</v>
      </c>
      <c r="AT532" s="748">
        <f>SUM($F469:AT469)</f>
        <v>25639712494.613403</v>
      </c>
      <c r="AU532" s="748">
        <f>SUM($F469:AU469)</f>
        <v>25821269041.381351</v>
      </c>
      <c r="AV532" s="748">
        <f>SUM($F469:AV469)</f>
        <v>26000150346.534092</v>
      </c>
      <c r="AW532" s="748">
        <f>SUM($F469:AW469)</f>
        <v>26176428801.763351</v>
      </c>
      <c r="AX532" s="748">
        <f>SUM($F469:AX469)</f>
        <v>26350173223.263229</v>
      </c>
      <c r="AY532" s="748">
        <f>SUM($F469:AY469)</f>
        <v>26521449104.595078</v>
      </c>
      <c r="AZ532" s="748">
        <f>SUM($F469:AZ469)</f>
        <v>26690318846.512016</v>
      </c>
      <c r="BA532" s="748">
        <f>SUM($F469:BA469)</f>
        <v>26856841966.29221</v>
      </c>
      <c r="BB532" s="748">
        <f>SUM($F469:BB469)</f>
        <v>27021075288.800343</v>
      </c>
      <c r="BC532" s="748">
        <f>SUM($F469:BC469)</f>
        <v>27183073121.215611</v>
      </c>
      <c r="BD532" s="748">
        <f>SUM($F469:BD469)</f>
        <v>27342887413.123924</v>
      </c>
      <c r="BE532" s="748">
        <f>SUM($F469:BE469)</f>
        <v>27500567903.465508</v>
      </c>
      <c r="BF532" s="748">
        <f>SUM($F469:BF469)</f>
        <v>27656162255.651131</v>
      </c>
      <c r="BG532" s="748">
        <f>SUM($F469:BG469)</f>
        <v>27809716182.006557</v>
      </c>
      <c r="BH532" s="748">
        <f>SUM($F469:BH469)</f>
        <v>27961273558.571598</v>
      </c>
      <c r="BI532" s="748">
        <f>SUM($F469:BI469)</f>
        <v>28110876531.164433</v>
      </c>
      <c r="BJ532" s="748">
        <f>SUM($F469:BJ469)</f>
        <v>28258565613.52103</v>
      </c>
      <c r="BK532" s="748">
        <f>SUM($F469:BK469)</f>
        <v>28404379778.231491</v>
      </c>
      <c r="BL532" s="748">
        <f>SUM($F469:BL469)</f>
        <v>28548356541.117874</v>
      </c>
      <c r="BM532" s="748">
        <f>SUM($F469:BM469)</f>
        <v>28690532039.630486</v>
      </c>
      <c r="BN532" s="1525">
        <f>SUM($F469:BN469)</f>
        <v>28830941105.779957</v>
      </c>
    </row>
    <row r="533" spans="1:66" hidden="1" x14ac:dyDescent="0.15">
      <c r="A533" s="1123"/>
      <c r="B533" s="165" t="s">
        <v>911</v>
      </c>
      <c r="C533" s="1529"/>
      <c r="D533" s="274"/>
      <c r="E533" s="1675"/>
      <c r="F533" s="1604">
        <f>SUM($F470:F470)</f>
        <v>8905461386.5492496</v>
      </c>
      <c r="G533" s="189">
        <f>SUM($F470:G470)</f>
        <v>8826520887.7553082</v>
      </c>
      <c r="H533" s="189">
        <f>SUM($F470:H470)</f>
        <v>8665318877.6064873</v>
      </c>
      <c r="I533" s="189">
        <f>SUM($F470:I470)</f>
        <v>8463851380.6302557</v>
      </c>
      <c r="J533" s="189">
        <f>SUM($F470:J470)</f>
        <v>8236840161.3975306</v>
      </c>
      <c r="K533" s="189">
        <f>SUM($F470:K470)</f>
        <v>7991582246.3541565</v>
      </c>
      <c r="L533" s="189">
        <f>SUM($F470:L470)</f>
        <v>7732358637.659503</v>
      </c>
      <c r="M533" s="189">
        <f>SUM($F470:M470)</f>
        <v>7461950162.5989828</v>
      </c>
      <c r="N533" s="189">
        <f>SUM($F470:N470)</f>
        <v>7182291576.0991344</v>
      </c>
      <c r="O533" s="189">
        <f>SUM($F470:O470)</f>
        <v>6894797420.0087738</v>
      </c>
      <c r="P533" s="189">
        <f>SUM($F470:P470)</f>
        <v>6600541476.8604059</v>
      </c>
      <c r="Q533" s="189">
        <f>SUM($F470:Q470)</f>
        <v>6300363224.7018137</v>
      </c>
      <c r="R533" s="189">
        <f>SUM($F470:R470)</f>
        <v>5994934726.6324224</v>
      </c>
      <c r="S533" s="189">
        <f>SUM($F470:S470)</f>
        <v>5684804634.3516941</v>
      </c>
      <c r="T533" s="189">
        <f>SUM($F470:T470)</f>
        <v>5370428243.1896095</v>
      </c>
      <c r="U533" s="189">
        <f>SUM($F470:U470)</f>
        <v>5052188672.4280872</v>
      </c>
      <c r="V533" s="189">
        <f>SUM($F470:V470)</f>
        <v>4730412192.1145401</v>
      </c>
      <c r="W533" s="189">
        <f>SUM($F470:W470)</f>
        <v>4405379569.0319357</v>
      </c>
      <c r="X533" s="189">
        <f>SUM($F470:X470)</f>
        <v>4077334633.0459795</v>
      </c>
      <c r="Y533" s="189">
        <f>SUM($F470:Y470)</f>
        <v>3746490857.5108356</v>
      </c>
      <c r="Z533" s="189">
        <f>SUM($F470:Z470)</f>
        <v>3413036491.8784733</v>
      </c>
      <c r="AA533" s="189">
        <f>SUM($F470:AA470)</f>
        <v>3077138619.8019586</v>
      </c>
      <c r="AB533" s="189">
        <f>SUM($F470:AB470)</f>
        <v>2738946406.9614167</v>
      </c>
      <c r="AC533" s="189">
        <f>SUM($F470:AC470)</f>
        <v>2398593729.0574293</v>
      </c>
      <c r="AD533" s="189">
        <f>SUM($F470:AD470)</f>
        <v>2056201319.4882481</v>
      </c>
      <c r="AE533" s="189">
        <f>SUM($F470:AE470)</f>
        <v>1711878540.4335201</v>
      </c>
      <c r="AF533" s="189">
        <f>SUM($F470:AF470)</f>
        <v>1365724855.4952688</v>
      </c>
      <c r="AG533" s="189">
        <f>SUM($F470:AG470)</f>
        <v>1017831063.5032101</v>
      </c>
      <c r="AH533" s="189">
        <f>SUM($F470:AH470)</f>
        <v>668280339.45987427</v>
      </c>
      <c r="AI533" s="189">
        <f>SUM($F470:AI470)</f>
        <v>317149118.45414257</v>
      </c>
      <c r="AJ533" s="189">
        <f>SUM($F470:AJ470)</f>
        <v>-35492149.268743396</v>
      </c>
      <c r="AK533" s="189">
        <f>SUM($F470:AK470)</f>
        <v>-389578349.70754552</v>
      </c>
      <c r="AL533" s="189">
        <f>SUM($F470:AL470)</f>
        <v>-745049145.07205105</v>
      </c>
      <c r="AM533" s="189">
        <f>SUM($F470:AM470)</f>
        <v>-1101848487.8800144</v>
      </c>
      <c r="AN533" s="189">
        <f>SUM($F470:AN470)</f>
        <v>-1459924197.4597664</v>
      </c>
      <c r="AO533" s="189">
        <f>SUM($F470:AO470)</f>
        <v>-1819227589.2734809</v>
      </c>
      <c r="AP533" s="189">
        <f>SUM($F470:AP470)</f>
        <v>-2179713149.1759143</v>
      </c>
      <c r="AQ533" s="189">
        <f>SUM($F470:AQ470)</f>
        <v>-2541338246.0836329</v>
      </c>
      <c r="AR533" s="189">
        <f>SUM($F470:AR470)</f>
        <v>-2904062877.6254158</v>
      </c>
      <c r="AS533" s="189">
        <f>SUM($F470:AS470)</f>
        <v>-3267849444.2325916</v>
      </c>
      <c r="AT533" s="189">
        <f>SUM($F470:AT470)</f>
        <v>-3632662547.85215</v>
      </c>
      <c r="AU533" s="189">
        <f>SUM($F470:AU470)</f>
        <v>-3998468812.0591221</v>
      </c>
      <c r="AV533" s="189">
        <f>SUM($F470:AV470)</f>
        <v>-4365236720.8340025</v>
      </c>
      <c r="AW533" s="189">
        <f>SUM($F470:AW470)</f>
        <v>-4732936473.6762695</v>
      </c>
      <c r="AX533" s="189">
        <f>SUM($F470:AX470)</f>
        <v>-5101539855.0623713</v>
      </c>
      <c r="AY533" s="189">
        <f>SUM($F470:AY470)</f>
        <v>-5471020116.5385151</v>
      </c>
      <c r="AZ533" s="189">
        <f>SUM($F470:AZ470)</f>
        <v>-5841351869.9753733</v>
      </c>
      <c r="BA533" s="189">
        <f>SUM($F470:BA470)</f>
        <v>-6212510990.7114029</v>
      </c>
      <c r="BB533" s="189">
        <f>SUM($F470:BB470)</f>
        <v>-6584474529.4804163</v>
      </c>
      <c r="BC533" s="189">
        <f>SUM($F470:BC470)</f>
        <v>-6957220632.1625309</v>
      </c>
      <c r="BD533" s="189">
        <f>SUM($F470:BD470)</f>
        <v>-7330728466.5199814</v>
      </c>
      <c r="BE533" s="189">
        <f>SUM($F470:BE470)</f>
        <v>-7704978155.1839256</v>
      </c>
      <c r="BF533" s="189">
        <f>SUM($F470:BF470)</f>
        <v>-8079950714.2481947</v>
      </c>
      <c r="BG533" s="189">
        <f>SUM($F470:BG470)</f>
        <v>-8455627996.9032774</v>
      </c>
      <c r="BH533" s="189">
        <f>SUM($F470:BH470)</f>
        <v>-8831992641.6105919</v>
      </c>
      <c r="BI533" s="189">
        <f>SUM($F470:BI470)</f>
        <v>-9209028024.3749466</v>
      </c>
      <c r="BJ533" s="189">
        <f>SUM($F470:BJ470)</f>
        <v>-9586718214.7232838</v>
      </c>
      <c r="BK533" s="189">
        <f>SUM($F470:BK470)</f>
        <v>-9965047935.0415668</v>
      </c>
      <c r="BL533" s="189">
        <f>SUM($F470:BL470)</f>
        <v>-10344002522.95982</v>
      </c>
      <c r="BM533" s="189">
        <f>SUM($F470:BM470)</f>
        <v>-10723567896.508759</v>
      </c>
      <c r="BN533" s="1521">
        <f>SUM($F470:BN470)</f>
        <v>-11103730521.800735</v>
      </c>
    </row>
    <row r="534" spans="1:66" hidden="1" x14ac:dyDescent="0.15">
      <c r="A534" s="1123"/>
      <c r="B534" s="161"/>
      <c r="C534" s="1529"/>
      <c r="D534" s="274"/>
      <c r="E534" s="1675"/>
      <c r="F534" s="1604">
        <f>SUM($F471:F471)</f>
        <v>6969038315.3983402</v>
      </c>
      <c r="G534" s="189">
        <f>SUM($F471:G471)</f>
        <v>6890097816.6043987</v>
      </c>
      <c r="H534" s="189">
        <f>SUM($F471:H471)</f>
        <v>6749461184.2942982</v>
      </c>
      <c r="I534" s="189">
        <f>SUM($F471:I471)</f>
        <v>6577118841.8030338</v>
      </c>
      <c r="J534" s="189">
        <f>SUM($F471:J471)</f>
        <v>6384040496.0041971</v>
      </c>
      <c r="K534" s="189">
        <f>SUM($F471:K471)</f>
        <v>6175814129.517395</v>
      </c>
      <c r="L534" s="189">
        <f>SUM($F471:L471)</f>
        <v>5955785930.0645695</v>
      </c>
      <c r="M534" s="189">
        <f>SUM($F471:M471)</f>
        <v>5726165569.050252</v>
      </c>
      <c r="N534" s="189">
        <f>SUM($F471:N471)</f>
        <v>5488511766.7859898</v>
      </c>
      <c r="O534" s="189">
        <f>SUM($F471:O471)</f>
        <v>5243977753.5260849</v>
      </c>
      <c r="P534" s="189">
        <f>SUM($F471:P471)</f>
        <v>4993448133.6770515</v>
      </c>
      <c r="Q534" s="189">
        <f>SUM($F471:Q471)</f>
        <v>4737620956.3279428</v>
      </c>
      <c r="R534" s="189">
        <f>SUM($F471:R471)</f>
        <v>4477059778.4577894</v>
      </c>
      <c r="S534" s="189">
        <f>SUM($F471:S471)</f>
        <v>4212228210.3078308</v>
      </c>
      <c r="T534" s="189">
        <f>SUM($F471:T471)</f>
        <v>3943513695.1104102</v>
      </c>
      <c r="U534" s="189">
        <f>SUM($F471:U471)</f>
        <v>3671244387.3039155</v>
      </c>
      <c r="V534" s="189">
        <f>SUM($F471:V471)</f>
        <v>3395701447.0440412</v>
      </c>
      <c r="W534" s="189">
        <f>SUM($F471:W471)</f>
        <v>3117128197.3949718</v>
      </c>
      <c r="X534" s="189">
        <f>SUM($F471:X471)</f>
        <v>2835737077.7888017</v>
      </c>
      <c r="Y534" s="189">
        <f>SUM($F471:Y471)</f>
        <v>2551715014.1967187</v>
      </c>
      <c r="Z534" s="189">
        <f>SUM($F471:Z471)</f>
        <v>2265227628.9897895</v>
      </c>
      <c r="AA534" s="189">
        <f>SUM($F471:AA471)</f>
        <v>1976422585.3967352</v>
      </c>
      <c r="AB534" s="189">
        <f>SUM($F471:AB471)</f>
        <v>1685432276.3147416</v>
      </c>
      <c r="AC534" s="189">
        <f>SUM($F471:AC471)</f>
        <v>1392376009.3487172</v>
      </c>
      <c r="AD534" s="189">
        <f>SUM($F471:AD471)</f>
        <v>1097361799.8238358</v>
      </c>
      <c r="AE534" s="189">
        <f>SUM($F471:AE471)</f>
        <v>800487855.19124269</v>
      </c>
      <c r="AF534" s="189">
        <f>SUM($F471:AF471)</f>
        <v>501843813.92852676</v>
      </c>
      <c r="AG534" s="189">
        <f>SUM($F471:AG471)</f>
        <v>201511787.24549842</v>
      </c>
      <c r="AH534" s="189">
        <f>SUM($F471:AH471)</f>
        <v>-100432759.00756037</v>
      </c>
      <c r="AI534" s="189">
        <f>SUM($F471:AI471)</f>
        <v>-403920252.98442662</v>
      </c>
      <c r="AJ534" s="189">
        <f>SUM($F471:AJ471)</f>
        <v>-708886372.95519829</v>
      </c>
      <c r="AK534" s="189">
        <f>SUM($F471:AK471)</f>
        <v>-1015271492.5045457</v>
      </c>
      <c r="AL534" s="189">
        <f>SUM($F471:AL471)</f>
        <v>-1323020200.0606902</v>
      </c>
      <c r="AM534" s="189">
        <f>SUM($F471:AM471)</f>
        <v>-1632080880.8215332</v>
      </c>
      <c r="AN534" s="189">
        <f>SUM($F471:AN471)</f>
        <v>-1942405351.3584933</v>
      </c>
      <c r="AO534" s="189">
        <f>SUM($F471:AO471)</f>
        <v>-2253948538.9297967</v>
      </c>
      <c r="AP534" s="189">
        <f>SUM($F471:AP471)</f>
        <v>-2566668198.9302926</v>
      </c>
      <c r="AQ534" s="189">
        <f>SUM($F471:AQ471)</f>
        <v>-2880524665.0243993</v>
      </c>
      <c r="AR534" s="189">
        <f>SUM($F471:AR471)</f>
        <v>-3195480627.412921</v>
      </c>
      <c r="AS534" s="189">
        <f>SUM($F471:AS471)</f>
        <v>-3511500935.4191704</v>
      </c>
      <c r="AT534" s="189">
        <f>SUM($F471:AT471)</f>
        <v>-3828552421.1803112</v>
      </c>
      <c r="AU534" s="189">
        <f>SUM($F471:AU471)</f>
        <v>-4146603741.7233224</v>
      </c>
      <c r="AV534" s="189">
        <f>SUM($F471:AV471)</f>
        <v>-4465625237.1126699</v>
      </c>
      <c r="AW534" s="189">
        <f>SUM($F471:AW471)</f>
        <v>-4785588802.6952095</v>
      </c>
      <c r="AX534" s="189">
        <f>SUM($F471:AX471)</f>
        <v>-5106467773.7501554</v>
      </c>
      <c r="AY534" s="189">
        <f>SUM($F471:AY471)</f>
        <v>-5428236821.0884418</v>
      </c>
      <c r="AZ534" s="189">
        <f>SUM($F471:AZ471)</f>
        <v>-5750871856.3448133</v>
      </c>
      <c r="BA534" s="189">
        <f>SUM($F471:BA471)</f>
        <v>-6074349945.874074</v>
      </c>
      <c r="BB534" s="189">
        <f>SUM($F471:BB471)</f>
        <v>-6398649232.3054743</v>
      </c>
      <c r="BC534" s="189">
        <f>SUM($F471:BC471)</f>
        <v>-6723748862.9305725</v>
      </c>
      <c r="BD534" s="189">
        <f>SUM($F471:BD471)</f>
        <v>-7049628924.2035275</v>
      </c>
      <c r="BE534" s="189">
        <f>SUM($F471:BE471)</f>
        <v>-7376270381.7216225</v>
      </c>
      <c r="BF534" s="189">
        <f>SUM($F471:BF471)</f>
        <v>-7703655025.1301823</v>
      </c>
      <c r="BG534" s="189">
        <f>SUM($F471:BG471)</f>
        <v>-8031765417.4619217</v>
      </c>
      <c r="BH534" s="189">
        <f>SUM($F471:BH471)</f>
        <v>-8360584848.477747</v>
      </c>
      <c r="BI534" s="189">
        <f>SUM($F471:BI471)</f>
        <v>-8690097291.6254597</v>
      </c>
      <c r="BJ534" s="189">
        <f>SUM($F471:BJ471)</f>
        <v>-9020287364.2758102</v>
      </c>
      <c r="BK534" s="189">
        <f>SUM($F471:BK471)</f>
        <v>-9351140290.932869</v>
      </c>
      <c r="BL534" s="189">
        <f>SUM($F471:BL471)</f>
        <v>-9682641869.1484566</v>
      </c>
      <c r="BM534" s="189">
        <f>SUM($F471:BM471)</f>
        <v>-10014778437.899137</v>
      </c>
      <c r="BN534" s="1521">
        <f>SUM($F471:BN471)</f>
        <v>-10347536848.209545</v>
      </c>
    </row>
    <row r="535" spans="1:66" hidden="1" x14ac:dyDescent="0.15">
      <c r="A535" s="1123"/>
      <c r="C535" s="1529"/>
      <c r="D535" s="274"/>
      <c r="E535" s="1675"/>
      <c r="F535" s="1604">
        <f>SUM($F472:F472)</f>
        <v>4642279736.5563889</v>
      </c>
      <c r="G535" s="189">
        <f>SUM($F472:G472)</f>
        <v>4563339237.7624474</v>
      </c>
      <c r="H535" s="189">
        <f>SUM($F472:H472)</f>
        <v>4443267983.2910662</v>
      </c>
      <c r="I535" s="189">
        <f>SUM($F472:I472)</f>
        <v>4301070844.4807262</v>
      </c>
      <c r="J535" s="189">
        <f>SUM($F472:J472)</f>
        <v>4143981909.8996491</v>
      </c>
      <c r="K535" s="189">
        <f>SUM($F472:K472)</f>
        <v>3975782209.8124642</v>
      </c>
      <c r="L535" s="189">
        <f>SUM($F472:L472)</f>
        <v>3798779979.326324</v>
      </c>
      <c r="M535" s="189">
        <f>SUM($F472:M472)</f>
        <v>3614523289.7208261</v>
      </c>
      <c r="N535" s="189">
        <f>SUM($F472:N472)</f>
        <v>3424118443.0410228</v>
      </c>
      <c r="O535" s="189">
        <f>SUM($F472:O472)</f>
        <v>3228393156.7748003</v>
      </c>
      <c r="P535" s="189">
        <f>SUM($F472:P472)</f>
        <v>3027988621.1394997</v>
      </c>
      <c r="Q535" s="189">
        <f>SUM($F472:Q472)</f>
        <v>2823415264.9594393</v>
      </c>
      <c r="R535" s="189">
        <f>SUM($F472:R472)</f>
        <v>2615088451.9650788</v>
      </c>
      <c r="S535" s="189">
        <f>SUM($F472:S472)</f>
        <v>2403352358.7125993</v>
      </c>
      <c r="T535" s="189">
        <f>SUM($F472:T472)</f>
        <v>2188496532.5108171</v>
      </c>
      <c r="U535" s="189">
        <f>SUM($F472:U472)</f>
        <v>1970767723.2326753</v>
      </c>
      <c r="V535" s="189">
        <f>SUM($F472:V472)</f>
        <v>1750378555.6640182</v>
      </c>
      <c r="W535" s="189">
        <f>SUM($F472:W472)</f>
        <v>1527514026.2535911</v>
      </c>
      <c r="X535" s="189">
        <f>SUM($F472:X472)</f>
        <v>1302336463.057157</v>
      </c>
      <c r="Y535" s="189">
        <f>SUM($F472:Y472)</f>
        <v>1074989375.7354753</v>
      </c>
      <c r="Z535" s="189">
        <f>SUM($F472:Z472)</f>
        <v>845600488.10687065</v>
      </c>
      <c r="AA535" s="189">
        <f>SUM($F472:AA472)</f>
        <v>614284158.17617798</v>
      </c>
      <c r="AB535" s="189">
        <f>SUM($F472:AB472)</f>
        <v>381143332.05728942</v>
      </c>
      <c r="AC535" s="189">
        <f>SUM($F472:AC472)</f>
        <v>146271138.26126987</v>
      </c>
      <c r="AD535" s="189">
        <f>SUM($F472:AD472)</f>
        <v>-90247798.990488648</v>
      </c>
      <c r="AE535" s="189">
        <f>SUM($F472:AE472)</f>
        <v>-328336268.47808027</v>
      </c>
      <c r="AF535" s="189">
        <f>SUM($F472:AF472)</f>
        <v>-567923557.96214616</v>
      </c>
      <c r="AG535" s="189">
        <f>SUM($F472:AG472)</f>
        <v>-808944683.04174542</v>
      </c>
      <c r="AH535" s="189">
        <f>SUM($F472:AH472)</f>
        <v>-1051339732.1801836</v>
      </c>
      <c r="AI535" s="189">
        <f>SUM($F472:AI472)</f>
        <v>-1295053306.9424222</v>
      </c>
      <c r="AJ535" s="189">
        <f>SUM($F472:AJ472)</f>
        <v>-1540034040.8495839</v>
      </c>
      <c r="AK535" s="189">
        <f>SUM($F472:AK472)</f>
        <v>-1786234183.5969577</v>
      </c>
      <c r="AL535" s="189">
        <f>SUM($F472:AL472)</f>
        <v>-2033609239.9655831</v>
      </c>
      <c r="AM535" s="189">
        <f>SUM($F472:AM472)</f>
        <v>-2282117654.7735825</v>
      </c>
      <c r="AN535" s="189">
        <f>SUM($F472:AN472)</f>
        <v>-2531720536.7998009</v>
      </c>
      <c r="AO535" s="189">
        <f>SUM($F472:AO472)</f>
        <v>-2782381415.8703928</v>
      </c>
      <c r="AP535" s="189">
        <f>SUM($F472:AP472)</f>
        <v>-3034066028.3040175</v>
      </c>
      <c r="AQ535" s="189">
        <f>SUM($F472:AQ472)</f>
        <v>-3286742126.7197237</v>
      </c>
      <c r="AR535" s="189">
        <f>SUM($F472:AR472)</f>
        <v>-3540379310.8660712</v>
      </c>
      <c r="AS535" s="189">
        <f>SUM($F472:AS472)</f>
        <v>-3794948876.6631331</v>
      </c>
      <c r="AT535" s="189">
        <f>SUM($F472:AT472)</f>
        <v>-4050423681.0857115</v>
      </c>
      <c r="AU535" s="189">
        <f>SUM($F472:AU472)</f>
        <v>-4306778020.8758192</v>
      </c>
      <c r="AV535" s="189">
        <f>SUM($F472:AV472)</f>
        <v>-4563987523.3702765</v>
      </c>
      <c r="AW535" s="189">
        <f>SUM($F472:AW472)</f>
        <v>-4822029047.977025</v>
      </c>
      <c r="AX535" s="189">
        <f>SUM($F472:AX472)</f>
        <v>-5080880597.0408592</v>
      </c>
      <c r="AY535" s="189">
        <f>SUM($F472:AY472)</f>
        <v>-5340521235.0131063</v>
      </c>
      <c r="AZ535" s="189">
        <f>SUM($F472:AZ472)</f>
        <v>-5600931014.9863577</v>
      </c>
      <c r="BA535" s="189">
        <f>SUM($F472:BA472)</f>
        <v>-5862090911.7793894</v>
      </c>
      <c r="BB535" s="189">
        <f>SUM($F472:BB472)</f>
        <v>-6123982760.8628063</v>
      </c>
      <c r="BC535" s="189">
        <f>SUM($F472:BC472)</f>
        <v>-6386589202.5058231</v>
      </c>
      <c r="BD535" s="189">
        <f>SUM($F472:BD472)</f>
        <v>-6649893630.60149</v>
      </c>
      <c r="BE535" s="189">
        <f>SUM($F472:BE472)</f>
        <v>-6913880145.6937017</v>
      </c>
      <c r="BF535" s="189">
        <f>SUM($F472:BF472)</f>
        <v>-7178533511.7861948</v>
      </c>
      <c r="BG535" s="189">
        <f>SUM($F472:BG472)</f>
        <v>-7443839116.56287</v>
      </c>
      <c r="BH535" s="189">
        <f>SUM($F472:BH472)</f>
        <v>-7709782934.6913433</v>
      </c>
      <c r="BI535" s="189">
        <f>SUM($F472:BI472)</f>
        <v>-7976351493.9186249</v>
      </c>
      <c r="BJ535" s="189">
        <f>SUM($F472:BJ472)</f>
        <v>-8243531843.7000532</v>
      </c>
      <c r="BK535" s="189">
        <f>SUM($F472:BK472)</f>
        <v>-8511311526.1307602</v>
      </c>
      <c r="BL535" s="189">
        <f>SUM($F472:BL472)</f>
        <v>-8779678548.9736099</v>
      </c>
      <c r="BM535" s="189">
        <f>SUM($F472:BM472)</f>
        <v>-9048621360.5991859</v>
      </c>
      <c r="BN535" s="1521">
        <f>SUM($F472:BN472)</f>
        <v>-9318128826.6724663</v>
      </c>
    </row>
    <row r="536" spans="1:66" hidden="1" x14ac:dyDescent="0.15">
      <c r="A536" s="1123"/>
      <c r="C536" s="1529"/>
      <c r="D536" s="274"/>
      <c r="E536" s="1675"/>
      <c r="F536" s="1604"/>
      <c r="G536" s="189"/>
      <c r="H536" s="189"/>
      <c r="I536" s="189"/>
      <c r="J536" s="189"/>
      <c r="K536" s="189"/>
      <c r="L536" s="189"/>
      <c r="M536" s="189"/>
      <c r="N536" s="189"/>
      <c r="O536" s="189"/>
      <c r="P536" s="189"/>
      <c r="Q536" s="189"/>
      <c r="R536" s="189"/>
      <c r="S536" s="189"/>
      <c r="T536" s="189"/>
      <c r="U536" s="189"/>
      <c r="V536" s="189"/>
      <c r="W536" s="189"/>
      <c r="X536" s="189"/>
      <c r="Y536" s="189"/>
      <c r="Z536" s="189"/>
      <c r="AA536" s="189"/>
      <c r="AB536" s="189"/>
      <c r="AC536" s="189"/>
      <c r="AD536" s="189"/>
      <c r="AE536" s="189"/>
      <c r="AF536" s="189"/>
      <c r="AG536" s="189"/>
      <c r="AH536" s="189"/>
      <c r="AI536" s="189"/>
      <c r="AJ536" s="189"/>
      <c r="AK536" s="189"/>
      <c r="AL536" s="189"/>
      <c r="AM536" s="189"/>
      <c r="AN536" s="189"/>
      <c r="AO536" s="189"/>
      <c r="AP536" s="189"/>
      <c r="AQ536" s="189"/>
      <c r="AR536" s="189"/>
      <c r="AS536" s="189"/>
      <c r="AT536" s="189"/>
      <c r="AU536" s="189"/>
      <c r="AV536" s="189"/>
      <c r="AW536" s="189"/>
      <c r="AX536" s="189"/>
      <c r="AY536" s="189"/>
      <c r="AZ536" s="189"/>
      <c r="BA536" s="189"/>
      <c r="BB536" s="189"/>
      <c r="BC536" s="189"/>
      <c r="BD536" s="189"/>
      <c r="BE536" s="189"/>
      <c r="BF536" s="189"/>
      <c r="BG536" s="189"/>
      <c r="BH536" s="189"/>
      <c r="BI536" s="189"/>
      <c r="BJ536" s="189"/>
      <c r="BK536" s="189"/>
      <c r="BL536" s="189"/>
      <c r="BM536" s="189"/>
      <c r="BN536" s="1521"/>
    </row>
    <row r="537" spans="1:66" hidden="1" x14ac:dyDescent="0.15">
      <c r="A537" s="1123"/>
      <c r="C537" s="1529"/>
      <c r="D537" s="274"/>
      <c r="E537" s="1675"/>
      <c r="F537" s="1604">
        <f>SUM($F474:F474)</f>
        <v>-9843384199.1473961</v>
      </c>
      <c r="G537" s="189">
        <f>SUM($F474:G474)</f>
        <v>-9046921448.7637367</v>
      </c>
      <c r="H537" s="189">
        <f>SUM($F474:H474)</f>
        <v>-8507800859.5704784</v>
      </c>
      <c r="I537" s="189">
        <f>SUM($F474:I474)</f>
        <v>-8094644493.8747349</v>
      </c>
      <c r="J537" s="189">
        <f>SUM($F474:J474)</f>
        <v>-7761397633.6337957</v>
      </c>
      <c r="K537" s="189">
        <f>SUM($F474:K474)</f>
        <v>-7485232682.7470274</v>
      </c>
      <c r="L537" s="189">
        <f>SUM($F474:L474)</f>
        <v>-7252757201.304101</v>
      </c>
      <c r="M537" s="189">
        <f>SUM($F474:M474)</f>
        <v>-7055271809.8292599</v>
      </c>
      <c r="N537" s="189">
        <f>SUM($F474:N474)</f>
        <v>-6886723932.7501764</v>
      </c>
      <c r="O537" s="189">
        <f>SUM($F474:O474)</f>
        <v>-6742688399.0424814</v>
      </c>
      <c r="P537" s="189">
        <f>SUM($F474:P474)</f>
        <v>-6619806049.4467354</v>
      </c>
      <c r="Q537" s="189">
        <f>SUM($F474:Q474)</f>
        <v>-6515450709.3214769</v>
      </c>
      <c r="R537" s="189">
        <f>SUM($F474:R474)</f>
        <v>-6427519935.2808037</v>
      </c>
      <c r="S537" s="189">
        <f>SUM($F474:S474)</f>
        <v>-6354297357.034956</v>
      </c>
      <c r="T537" s="189">
        <f>SUM($F474:T474)</f>
        <v>-6294358654.968751</v>
      </c>
      <c r="U537" s="189">
        <f>SUM($F474:U474)</f>
        <v>-6246505300.847311</v>
      </c>
      <c r="V537" s="189">
        <f>SUM($F474:V474)</f>
        <v>-6209716610.2977123</v>
      </c>
      <c r="W537" s="189">
        <f>SUM($F474:W474)</f>
        <v>-6183114248.7315302</v>
      </c>
      <c r="X537" s="189">
        <f>SUM($F474:X474)</f>
        <v>-6165935432.8790426</v>
      </c>
      <c r="Y537" s="189">
        <f>SUM($F474:Y474)</f>
        <v>-6157512345.0280228</v>
      </c>
      <c r="Z537" s="189">
        <f>SUM($F474:Z474)</f>
        <v>-6157256076.4650936</v>
      </c>
      <c r="AA537" s="189">
        <f>SUM($F474:AA474)</f>
        <v>-6164643932.3397532</v>
      </c>
      <c r="AB537" s="189">
        <f>SUM($F474:AB474)</f>
        <v>-6179209271.3532143</v>
      </c>
      <c r="AC537" s="189">
        <f>SUM($F474:AC474)</f>
        <v>-6200533284.495636</v>
      </c>
      <c r="AD537" s="189">
        <f>SUM($F474:AD474)</f>
        <v>-6228238276.3767662</v>
      </c>
      <c r="AE537" s="189">
        <f>SUM($F474:AE474)</f>
        <v>-6261982124.6699009</v>
      </c>
      <c r="AF537" s="189">
        <f>SUM($F474:AF474)</f>
        <v>-6301453673.1868916</v>
      </c>
      <c r="AG537" s="189">
        <f>SUM($F474:AG474)</f>
        <v>-6346368872.1128521</v>
      </c>
      <c r="AH537" s="189">
        <f>SUM($F474:AH474)</f>
        <v>-6396467521.5735569</v>
      </c>
      <c r="AI537" s="189">
        <f>SUM($F474:AI474)</f>
        <v>-6451510506.4513826</v>
      </c>
      <c r="AJ537" s="189">
        <f>SUM($F474:AJ474)</f>
        <v>-6511277434.2678986</v>
      </c>
      <c r="AK537" s="189">
        <f>SUM($F474:AK474)</f>
        <v>-6575564606.1422272</v>
      </c>
      <c r="AL537" s="189">
        <f>SUM($F474:AL474)</f>
        <v>-6644183264.8162165</v>
      </c>
      <c r="AM537" s="189">
        <f>SUM($F474:AM474)</f>
        <v>-6716958074.5833759</v>
      </c>
      <c r="AN537" s="189">
        <f>SUM($F474:AN474)</f>
        <v>-6793725796.4440985</v>
      </c>
      <c r="AO537" s="189">
        <f>SUM($F474:AO474)</f>
        <v>-6874334128.5019779</v>
      </c>
      <c r="AP537" s="189">
        <f>SUM($F474:AP474)</f>
        <v>-6958640686.9336557</v>
      </c>
      <c r="AQ537" s="189">
        <f>SUM($F474:AQ474)</f>
        <v>-7046512107.1198359</v>
      </c>
      <c r="AR537" s="189">
        <f>SUM($F474:AR474)</f>
        <v>-7137823247.9526882</v>
      </c>
      <c r="AS537" s="189">
        <f>SUM($F474:AS474)</f>
        <v>-7232456485.1131058</v>
      </c>
      <c r="AT537" s="189">
        <f>SUM($F474:AT474)</f>
        <v>-7330301081.3764305</v>
      </c>
      <c r="AU537" s="189">
        <f>SUM($F474:AU474)</f>
        <v>-7431252623.8624144</v>
      </c>
      <c r="AV537" s="189">
        <f>SUM($F474:AV474)</f>
        <v>-7535212519.6758108</v>
      </c>
      <c r="AW537" s="189">
        <f>SUM($F474:AW474)</f>
        <v>-7642087542.6518879</v>
      </c>
      <c r="AX537" s="189">
        <f>SUM($F474:AX474)</f>
        <v>-7751789424.976325</v>
      </c>
      <c r="AY537" s="189">
        <f>SUM($F474:AY474)</f>
        <v>-7864234488.3311081</v>
      </c>
      <c r="AZ537" s="189">
        <f>SUM($F474:AZ474)</f>
        <v>-7979343309.9587135</v>
      </c>
      <c r="BA537" s="189">
        <f>SUM($F474:BA474)</f>
        <v>-8097040419.6612673</v>
      </c>
      <c r="BB537" s="189">
        <f>SUM($F474:BB474)</f>
        <v>-8217254024.2798395</v>
      </c>
      <c r="BC537" s="189">
        <f>SUM($F474:BC474)</f>
        <v>-8339915756.647953</v>
      </c>
      <c r="BD537" s="189">
        <f>SUM($F474:BD474)</f>
        <v>-8464960446.3961287</v>
      </c>
      <c r="BE537" s="189">
        <f>SUM($F474:BE474)</f>
        <v>-8592325910.3116779</v>
      </c>
      <c r="BF537" s="189">
        <f>SUM($F474:BF474)</f>
        <v>-8721952760.2389374</v>
      </c>
      <c r="BG537" s="189">
        <f>SUM($F474:BG474)</f>
        <v>-8853784226.7470837</v>
      </c>
      <c r="BH537" s="189">
        <f>SUM($F474:BH474)</f>
        <v>-8987765997.0015202</v>
      </c>
      <c r="BI537" s="189">
        <f>SUM($F474:BI474)</f>
        <v>-9123846065.4557858</v>
      </c>
      <c r="BJ537" s="189">
        <f>SUM($F474:BJ474)</f>
        <v>-9261974596.1380177</v>
      </c>
      <c r="BK537" s="189">
        <f>SUM($F474:BK474)</f>
        <v>-9402103795.4428062</v>
      </c>
      <c r="BL537" s="189">
        <f>SUM($F474:BL474)</f>
        <v>-9544187794.4587345</v>
      </c>
      <c r="BM537" s="189">
        <f>SUM($F474:BM474)</f>
        <v>-9688182539.9663754</v>
      </c>
      <c r="BN537" s="1521">
        <f>SUM($F474:BN474)</f>
        <v>-9834045693.3332558</v>
      </c>
    </row>
    <row r="538" spans="1:66" hidden="1" x14ac:dyDescent="0.15">
      <c r="A538" s="1123"/>
      <c r="C538" s="1529"/>
      <c r="D538" s="274"/>
      <c r="E538" s="1675"/>
      <c r="F538" s="1604">
        <f>SUM($F475:F475)</f>
        <v>-15901178298.737135</v>
      </c>
      <c r="G538" s="189">
        <f>SUM($F475:G475)</f>
        <v>-15104715548.353476</v>
      </c>
      <c r="H538" s="189">
        <f>SUM($F475:H475)</f>
        <v>-14501259418.862617</v>
      </c>
      <c r="I538" s="189">
        <f>SUM($F475:I475)</f>
        <v>-13996989601.970587</v>
      </c>
      <c r="J538" s="189">
        <f>SUM($F475:J475)</f>
        <v>-13557589100.238607</v>
      </c>
      <c r="K538" s="189">
        <f>SUM($F475:K475)</f>
        <v>-13165576791.567909</v>
      </c>
      <c r="L538" s="189">
        <f>SUM($F475:L475)</f>
        <v>-12810484655.544933</v>
      </c>
      <c r="M538" s="189">
        <f>SUM($F475:M475)</f>
        <v>-12485400083.765125</v>
      </c>
      <c r="N538" s="189">
        <f>SUM($F475:N475)</f>
        <v>-12185446865.628195</v>
      </c>
      <c r="O538" s="189">
        <f>SUM($F475:O475)</f>
        <v>-11907017302.210251</v>
      </c>
      <c r="P538" s="189">
        <f>SUM($F475:P475)</f>
        <v>-11647344048.175409</v>
      </c>
      <c r="Q538" s="189">
        <f>SUM($F475:Q475)</f>
        <v>-11404243367.068611</v>
      </c>
      <c r="R538" s="189">
        <f>SUM($F475:R475)</f>
        <v>-11175952259.784332</v>
      </c>
      <c r="S538" s="189">
        <f>SUM($F475:S475)</f>
        <v>-10961020394.819231</v>
      </c>
      <c r="T538" s="189">
        <f>SUM($F475:T475)</f>
        <v>-10758235717.141645</v>
      </c>
      <c r="U538" s="189">
        <f>SUM($F475:U475)</f>
        <v>-10566571647.358757</v>
      </c>
      <c r="V538" s="189">
        <f>SUM($F475:V475)</f>
        <v>-10385148620.277617</v>
      </c>
      <c r="W538" s="189">
        <f>SUM($F475:W475)</f>
        <v>-10213205438.077112</v>
      </c>
      <c r="X538" s="189">
        <f>SUM($F475:X475)</f>
        <v>-10050077517.507113</v>
      </c>
      <c r="Y538" s="189">
        <f>SUM($F475:Y475)</f>
        <v>-9895180090.1550751</v>
      </c>
      <c r="Z538" s="189">
        <f>SUM($F475:Z475)</f>
        <v>-9747995032.5607109</v>
      </c>
      <c r="AA538" s="189">
        <f>SUM($F475:AA475)</f>
        <v>-9608060403.6074333</v>
      </c>
      <c r="AB538" s="189">
        <f>SUM($F475:AB475)</f>
        <v>-9474962033.0019073</v>
      </c>
      <c r="AC538" s="189">
        <f>SUM($F475:AC475)</f>
        <v>-9348326685.7234287</v>
      </c>
      <c r="AD538" s="189">
        <f>SUM($F475:AD475)</f>
        <v>-9227816452.8670444</v>
      </c>
      <c r="AE538" s="189">
        <f>SUM($F475:AE475)</f>
        <v>-9113124107.914463</v>
      </c>
      <c r="AF538" s="189">
        <f>SUM($F475:AF475)</f>
        <v>-9003969231.0293789</v>
      </c>
      <c r="AG538" s="189">
        <f>SUM($F475:AG475)</f>
        <v>-8900094950.2452717</v>
      </c>
      <c r="AH538" s="189">
        <f>SUM($F475:AH475)</f>
        <v>-8801265182.554575</v>
      </c>
      <c r="AI538" s="189">
        <f>SUM($F475:AI475)</f>
        <v>-8707262283.4116173</v>
      </c>
      <c r="AJ538" s="189">
        <f>SUM($F475:AJ475)</f>
        <v>-8617885032.4314117</v>
      </c>
      <c r="AK538" s="189">
        <f>SUM($F475:AK475)</f>
        <v>-8532946897.7799063</v>
      </c>
      <c r="AL538" s="189">
        <f>SUM($F475:AL475)</f>
        <v>-8452274533.0961885</v>
      </c>
      <c r="AM538" s="189">
        <f>SUM($F475:AM475)</f>
        <v>-8375706469.6143351</v>
      </c>
      <c r="AN538" s="189">
        <f>SUM($F475:AN475)</f>
        <v>-8303091973.0791588</v>
      </c>
      <c r="AO538" s="189">
        <f>SUM($F475:AO475)</f>
        <v>-8234290040.5284252</v>
      </c>
      <c r="AP538" s="189">
        <f>SUM($F475:AP475)</f>
        <v>-8169168516.3791761</v>
      </c>
      <c r="AQ538" s="189">
        <f>SUM($F475:AQ475)</f>
        <v>-8107603310.7580671</v>
      </c>
      <c r="AR538" s="189">
        <f>SUM($F475:AR475)</f>
        <v>-8049477705.8440857</v>
      </c>
      <c r="AS538" s="189">
        <f>SUM($F475:AS475)</f>
        <v>-7994681738.2903767</v>
      </c>
      <c r="AT538" s="189">
        <f>SUM($F475:AT475)</f>
        <v>-7943111647.6704178</v>
      </c>
      <c r="AU538" s="189">
        <f>SUM($F475:AU475)</f>
        <v>-7894669382.4375935</v>
      </c>
      <c r="AV538" s="189">
        <f>SUM($F475:AV475)</f>
        <v>-7849262156.1625586</v>
      </c>
      <c r="AW538" s="189">
        <f>SUM($F475:AW475)</f>
        <v>-7806802047.8715744</v>
      </c>
      <c r="AX538" s="189">
        <f>SUM($F475:AX475)</f>
        <v>-7767205641.1921282</v>
      </c>
      <c r="AY538" s="189">
        <f>SUM($F475:AY475)</f>
        <v>-7730393697.7520084</v>
      </c>
      <c r="AZ538" s="189">
        <f>SUM($F475:AZ475)</f>
        <v>-7696290860.9005527</v>
      </c>
      <c r="BA538" s="189">
        <f>SUM($F475:BA475)</f>
        <v>-7664825386.3466368</v>
      </c>
      <c r="BB538" s="189">
        <f>SUM($F475:BB475)</f>
        <v>-7635928896.7539606</v>
      </c>
      <c r="BC538" s="189">
        <f>SUM($F475:BC475)</f>
        <v>-7609536157.7137613</v>
      </c>
      <c r="BD538" s="189">
        <f>SUM($F475:BD475)</f>
        <v>-7585584872.8393183</v>
      </c>
      <c r="BE538" s="189">
        <f>SUM($F475:BE475)</f>
        <v>-7564015496.0044842</v>
      </c>
      <c r="BF538" s="189">
        <f>SUM($F475:BF475)</f>
        <v>-7544771058.9874134</v>
      </c>
      <c r="BG538" s="189">
        <f>SUM($F475:BG475)</f>
        <v>-7527797012.9867058</v>
      </c>
      <c r="BH538" s="189">
        <f>SUM($F475:BH475)</f>
        <v>-7513041082.6554651</v>
      </c>
      <c r="BI538" s="189">
        <f>SUM($F475:BI475)</f>
        <v>-7500453131.4533901</v>
      </c>
      <c r="BJ538" s="189">
        <f>SUM($F475:BJ475)</f>
        <v>-7489985037.2515488</v>
      </c>
      <c r="BK538" s="189">
        <f>SUM($F475:BK475)</f>
        <v>-7481590577.2418165</v>
      </c>
      <c r="BL538" s="189">
        <f>SUM($F475:BL475)</f>
        <v>-7475225321.3055544</v>
      </c>
      <c r="BM538" s="189">
        <f>SUM($F475:BM475)</f>
        <v>-7470846533.08603</v>
      </c>
      <c r="BN538" s="1521">
        <f>SUM($F475:BN475)</f>
        <v>-7468413078.0881071</v>
      </c>
    </row>
    <row r="539" spans="1:66" hidden="1" x14ac:dyDescent="0.15">
      <c r="A539" s="1123"/>
      <c r="C539" s="1529"/>
      <c r="D539" s="274"/>
      <c r="E539" s="1675"/>
      <c r="F539" s="1604">
        <f>SUM($F476:F476)</f>
        <v>-23180075457.146442</v>
      </c>
      <c r="G539" s="189">
        <f>SUM($F476:G476)</f>
        <v>-22383612706.762783</v>
      </c>
      <c r="H539" s="189">
        <f>SUM($F476:H476)</f>
        <v>-21715821036.974323</v>
      </c>
      <c r="I539" s="189">
        <f>SUM($F476:I476)</f>
        <v>-21117246705.893303</v>
      </c>
      <c r="J539" s="189">
        <f>SUM($F476:J476)</f>
        <v>-20565259008.640526</v>
      </c>
      <c r="K539" s="189">
        <f>SUM($F476:K476)</f>
        <v>-20048029588.505787</v>
      </c>
      <c r="L539" s="189">
        <f>SUM($F476:L476)</f>
        <v>-19558337496.089703</v>
      </c>
      <c r="M539" s="189">
        <f>SUM($F476:M476)</f>
        <v>-19091339834.608509</v>
      </c>
      <c r="N539" s="189">
        <f>SUM($F476:N476)</f>
        <v>-18643575712.63784</v>
      </c>
      <c r="O539" s="189">
        <f>SUM($F476:O476)</f>
        <v>-18212455746.592602</v>
      </c>
      <c r="P539" s="189">
        <f>SUM($F476:P476)</f>
        <v>-17795974074.028168</v>
      </c>
      <c r="Q539" s="189">
        <f>SUM($F476:Q476)</f>
        <v>-17392533898.889854</v>
      </c>
      <c r="R539" s="189">
        <f>SUM($F476:R476)</f>
        <v>-17000835821.272213</v>
      </c>
      <c r="S539" s="189">
        <f>SUM($F476:S476)</f>
        <v>-16619803139.114464</v>
      </c>
      <c r="T539" s="189">
        <f>SUM($F476:T476)</f>
        <v>-16248530049.338223</v>
      </c>
      <c r="U539" s="189">
        <f>SUM($F476:U476)</f>
        <v>-15886244633.891769</v>
      </c>
      <c r="V539" s="189">
        <f>SUM($F476:V476)</f>
        <v>-15532281729.675003</v>
      </c>
      <c r="W539" s="189">
        <f>SUM($F476:W476)</f>
        <v>-15186062604.481956</v>
      </c>
      <c r="X539" s="189">
        <f>SUM($F476:X476)</f>
        <v>-14847079440.598076</v>
      </c>
      <c r="Y539" s="189">
        <f>SUM($F476:Y476)</f>
        <v>-14514883290.6889</v>
      </c>
      <c r="Z539" s="189">
        <f>SUM($F476:Z476)</f>
        <v>-14189074590.937744</v>
      </c>
      <c r="AA539" s="189">
        <f>SUM($F476:AA476)</f>
        <v>-13869295590.366919</v>
      </c>
      <c r="AB539" s="189">
        <f>SUM($F476:AB476)</f>
        <v>-13555224238.299273</v>
      </c>
      <c r="AC539" s="189">
        <f>SUM($F476:AC476)</f>
        <v>-13246569196.879335</v>
      </c>
      <c r="AD539" s="189">
        <f>SUM($F476:AD476)</f>
        <v>-12943065732.580294</v>
      </c>
      <c r="AE539" s="189">
        <f>SUM($F476:AE476)</f>
        <v>-12644472302.28105</v>
      </c>
      <c r="AF539" s="189">
        <f>SUM($F476:AF476)</f>
        <v>-12350567693.89591</v>
      </c>
      <c r="AG539" s="189">
        <f>SUM($F476:AG476)</f>
        <v>-12061148613.978081</v>
      </c>
      <c r="AH539" s="189">
        <f>SUM($F476:AH476)</f>
        <v>-11776027638.736298</v>
      </c>
      <c r="AI539" s="189">
        <f>SUM($F476:AI476)</f>
        <v>-11495031462.905869</v>
      </c>
      <c r="AJ539" s="189">
        <f>SUM($F476:AJ476)</f>
        <v>-11217999394.560894</v>
      </c>
      <c r="AK539" s="189">
        <f>SUM($F476:AK476)</f>
        <v>-10944782054.405888</v>
      </c>
      <c r="AL539" s="189">
        <f>SUM($F476:AL476)</f>
        <v>-10675240246.167631</v>
      </c>
      <c r="AM539" s="189">
        <f>SUM($F476:AM476)</f>
        <v>-10409243971.015118</v>
      </c>
      <c r="AN539" s="189">
        <f>SUM($F476:AN476)</f>
        <v>-10146671563.898209</v>
      </c>
      <c r="AO539" s="189">
        <f>SUM($F476:AO476)</f>
        <v>-9887408933.6313457</v>
      </c>
      <c r="AP539" s="189">
        <f>SUM($F476:AP476)</f>
        <v>-9631348891.6926861</v>
      </c>
      <c r="AQ539" s="189">
        <f>SUM($F476:AQ476)</f>
        <v>-9378390557.2380772</v>
      </c>
      <c r="AR539" s="189">
        <f>SUM($F476:AR476)</f>
        <v>-9128438827.8766537</v>
      </c>
      <c r="AS539" s="189">
        <f>SUM($F476:AS476)</f>
        <v>-8881403907.4225445</v>
      </c>
      <c r="AT539" s="189">
        <f>SUM($F476:AT476)</f>
        <v>-8637200883.2033386</v>
      </c>
      <c r="AU539" s="189">
        <f>SUM($F476:AU476)</f>
        <v>-8395749346.6312189</v>
      </c>
      <c r="AV539" s="189">
        <f>SUM($F476:AV476)</f>
        <v>-8156973051.6743097</v>
      </c>
      <c r="AW539" s="189">
        <f>SUM($F476:AW476)</f>
        <v>-7920799606.6408777</v>
      </c>
      <c r="AX539" s="189">
        <f>SUM($F476:AX476)</f>
        <v>-7687160195.3368301</v>
      </c>
      <c r="AY539" s="189">
        <f>SUM($F476:AY476)</f>
        <v>-7455989324.2008123</v>
      </c>
      <c r="AZ539" s="189">
        <f>SUM($F476:AZ476)</f>
        <v>-7227224592.4797029</v>
      </c>
      <c r="BA539" s="189">
        <f>SUM($F476:BA476)</f>
        <v>-7000806482.8953381</v>
      </c>
      <c r="BB539" s="189">
        <f>SUM($F476:BB476)</f>
        <v>-6776678170.5830336</v>
      </c>
      <c r="BC539" s="189">
        <f>SUM($F476:BC476)</f>
        <v>-6554785348.363595</v>
      </c>
      <c r="BD539" s="189">
        <f>SUM($F476:BD476)</f>
        <v>-6335076066.6511097</v>
      </c>
      <c r="BE539" s="189">
        <f>SUM($F476:BE476)</f>
        <v>-6117500586.5053558</v>
      </c>
      <c r="BF539" s="189">
        <f>SUM($F476:BF476)</f>
        <v>-5902011244.515564</v>
      </c>
      <c r="BG539" s="189">
        <f>SUM($F476:BG476)</f>
        <v>-5688562328.3559675</v>
      </c>
      <c r="BH539" s="189">
        <f>SUM($F476:BH476)</f>
        <v>-5477109961.9867554</v>
      </c>
      <c r="BI539" s="189">
        <f>SUM($F476:BI476)</f>
        <v>-5267611999.5897512</v>
      </c>
      <c r="BJ539" s="189">
        <f>SUM($F476:BJ476)</f>
        <v>-5060027927.4289808</v>
      </c>
      <c r="BK539" s="189">
        <f>SUM($F476:BK476)</f>
        <v>-4854318772.9143496</v>
      </c>
      <c r="BL539" s="189">
        <f>SUM($F476:BL476)</f>
        <v>-4650447020.2237978</v>
      </c>
      <c r="BM539" s="189">
        <f>SUM($F476:BM476)</f>
        <v>-4448376531.9070158</v>
      </c>
      <c r="BN539" s="1521">
        <f>SUM($F476:BN476)</f>
        <v>-4248072475.9533734</v>
      </c>
    </row>
    <row r="540" spans="1:66" hidden="1" x14ac:dyDescent="0.15">
      <c r="A540" s="1123"/>
      <c r="C540" s="1529"/>
      <c r="D540" s="274"/>
      <c r="E540" s="1675"/>
      <c r="F540" s="1604"/>
      <c r="G540" s="189"/>
      <c r="H540" s="189"/>
      <c r="I540" s="189"/>
      <c r="J540" s="189"/>
      <c r="K540" s="189"/>
      <c r="L540" s="189"/>
      <c r="M540" s="189"/>
      <c r="N540" s="189"/>
      <c r="O540" s="189"/>
      <c r="P540" s="189"/>
      <c r="Q540" s="189"/>
      <c r="R540" s="189"/>
      <c r="S540" s="189"/>
      <c r="T540" s="189"/>
      <c r="U540" s="189"/>
      <c r="V540" s="189"/>
      <c r="W540" s="189"/>
      <c r="X540" s="189"/>
      <c r="Y540" s="189"/>
      <c r="Z540" s="189"/>
      <c r="AA540" s="189"/>
      <c r="AB540" s="189"/>
      <c r="AC540" s="189"/>
      <c r="AD540" s="189"/>
      <c r="AE540" s="189"/>
      <c r="AF540" s="189"/>
      <c r="AG540" s="189"/>
      <c r="AH540" s="189"/>
      <c r="AI540" s="189"/>
      <c r="AJ540" s="189"/>
      <c r="AK540" s="189"/>
      <c r="AL540" s="189"/>
      <c r="AM540" s="189"/>
      <c r="AN540" s="189"/>
      <c r="AO540" s="189"/>
      <c r="AP540" s="189"/>
      <c r="AQ540" s="189"/>
      <c r="AR540" s="189"/>
      <c r="AS540" s="189"/>
      <c r="AT540" s="189"/>
      <c r="AU540" s="189"/>
      <c r="AV540" s="189"/>
      <c r="AW540" s="189"/>
      <c r="AX540" s="189"/>
      <c r="AY540" s="189"/>
      <c r="AZ540" s="189"/>
      <c r="BA540" s="189"/>
      <c r="BB540" s="189"/>
      <c r="BC540" s="189"/>
      <c r="BD540" s="189"/>
      <c r="BE540" s="189"/>
      <c r="BF540" s="189"/>
      <c r="BG540" s="189"/>
      <c r="BH540" s="189"/>
      <c r="BI540" s="189"/>
      <c r="BJ540" s="189"/>
      <c r="BK540" s="189"/>
      <c r="BL540" s="189"/>
      <c r="BM540" s="189"/>
      <c r="BN540" s="1521"/>
    </row>
    <row r="541" spans="1:66" hidden="1" x14ac:dyDescent="0.15">
      <c r="A541" s="1123"/>
      <c r="C541" s="1529"/>
      <c r="D541" s="274"/>
      <c r="E541" s="1675"/>
      <c r="F541" s="1604">
        <f>SUM($F478:F478)</f>
        <v>11525687493.280115</v>
      </c>
      <c r="G541" s="189">
        <f>SUM($F478:G478)</f>
        <v>11390474446.486174</v>
      </c>
      <c r="H541" s="189">
        <f>SUM($F478:H478)</f>
        <v>11172999888.337353</v>
      </c>
      <c r="I541" s="189">
        <f>SUM($F478:I478)</f>
        <v>10915259843.36112</v>
      </c>
      <c r="J541" s="189">
        <f>SUM($F478:J478)</f>
        <v>10631976076.128395</v>
      </c>
      <c r="K541" s="189">
        <f>SUM($F478:K478)</f>
        <v>10330445613.08502</v>
      </c>
      <c r="L541" s="189">
        <f>SUM($F478:L478)</f>
        <v>10014949456.390366</v>
      </c>
      <c r="M541" s="189">
        <f>SUM($F478:M478)</f>
        <v>9688268433.3298454</v>
      </c>
      <c r="N541" s="189">
        <f>SUM($F478:N478)</f>
        <v>9352337298.829998</v>
      </c>
      <c r="O541" s="189">
        <f>SUM($F478:O478)</f>
        <v>9008570594.7396374</v>
      </c>
      <c r="P541" s="189">
        <f>SUM($F478:P478)</f>
        <v>8658042103.5912704</v>
      </c>
      <c r="Q541" s="189">
        <f>SUM($F478:Q478)</f>
        <v>8301591303.4326782</v>
      </c>
      <c r="R541" s="189">
        <f>SUM($F478:R478)</f>
        <v>7939890257.363287</v>
      </c>
      <c r="S541" s="189">
        <f>SUM($F478:S478)</f>
        <v>7573487617.0825586</v>
      </c>
      <c r="T541" s="189">
        <f>SUM($F478:T478)</f>
        <v>7202838677.9204741</v>
      </c>
      <c r="U541" s="189">
        <f>SUM($F478:U478)</f>
        <v>6828326559.1589518</v>
      </c>
      <c r="V541" s="189">
        <f>SUM($F478:V478)</f>
        <v>6450277530.8454056</v>
      </c>
      <c r="W541" s="189">
        <f>SUM($F478:W478)</f>
        <v>6068972359.7628012</v>
      </c>
      <c r="X541" s="189">
        <f>SUM($F478:X478)</f>
        <v>5684654875.776845</v>
      </c>
      <c r="Y541" s="189">
        <f>SUM($F478:Y478)</f>
        <v>5297538552.2417011</v>
      </c>
      <c r="Z541" s="189">
        <f>SUM($F478:Z478)</f>
        <v>4907811638.6093388</v>
      </c>
      <c r="AA541" s="189">
        <f>SUM($F478:AA478)</f>
        <v>4515641218.5328236</v>
      </c>
      <c r="AB541" s="189">
        <f>SUM($F478:AB478)</f>
        <v>4121176457.6922817</v>
      </c>
      <c r="AC541" s="189">
        <f>SUM($F478:AC478)</f>
        <v>3724551231.7882948</v>
      </c>
      <c r="AD541" s="189">
        <f>SUM($F478:AD478)</f>
        <v>3325886274.2191138</v>
      </c>
      <c r="AE541" s="189">
        <f>SUM($F478:AE478)</f>
        <v>2925290947.1643858</v>
      </c>
      <c r="AF541" s="189">
        <f>SUM($F478:AF478)</f>
        <v>2522864714.2261348</v>
      </c>
      <c r="AG541" s="189">
        <f>SUM($F478:AG478)</f>
        <v>2118698374.234076</v>
      </c>
      <c r="AH541" s="189">
        <f>SUM($F478:AH478)</f>
        <v>1712875102.1907401</v>
      </c>
      <c r="AI541" s="189">
        <f>SUM($F478:AI478)</f>
        <v>1305471333.1850085</v>
      </c>
      <c r="AJ541" s="189">
        <f>SUM($F478:AJ478)</f>
        <v>896557517.46212256</v>
      </c>
      <c r="AK541" s="189">
        <f>SUM($F478:AK478)</f>
        <v>486198769.02332044</v>
      </c>
      <c r="AL541" s="189">
        <f>SUM($F478:AL478)</f>
        <v>74455425.658814907</v>
      </c>
      <c r="AM541" s="189">
        <f>SUM($F478:AM478)</f>
        <v>-338616465.14914834</v>
      </c>
      <c r="AN541" s="189">
        <f>SUM($F478:AN478)</f>
        <v>-752964722.72890019</v>
      </c>
      <c r="AO541" s="189">
        <f>SUM($F478:AO478)</f>
        <v>-1168540662.5426149</v>
      </c>
      <c r="AP541" s="189">
        <f>SUM($F478:AP478)</f>
        <v>-1585298770.4450483</v>
      </c>
      <c r="AQ541" s="189">
        <f>SUM($F478:AQ478)</f>
        <v>-2003196415.352767</v>
      </c>
      <c r="AR541" s="189">
        <f>SUM($F478:AR478)</f>
        <v>-2422193594.8945498</v>
      </c>
      <c r="AS541" s="189">
        <f>SUM($F478:AS478)</f>
        <v>-2842252709.5017252</v>
      </c>
      <c r="AT541" s="189">
        <f>SUM($F478:AT478)</f>
        <v>-3263338361.1212835</v>
      </c>
      <c r="AU541" s="189">
        <f>SUM($F478:AU478)</f>
        <v>-3685417173.3282557</v>
      </c>
      <c r="AV541" s="189">
        <f>SUM($F478:AV478)</f>
        <v>-4108457630.1031356</v>
      </c>
      <c r="AW541" s="189">
        <f>SUM($F478:AW478)</f>
        <v>-4532429930.9454021</v>
      </c>
      <c r="AX541" s="189">
        <f>SUM($F478:AX478)</f>
        <v>-4957305860.3315039</v>
      </c>
      <c r="AY541" s="189">
        <f>SUM($F478:AY478)</f>
        <v>-5383058669.8076477</v>
      </c>
      <c r="AZ541" s="189">
        <f>SUM($F478:AZ478)</f>
        <v>-5809662971.2445059</v>
      </c>
      <c r="BA541" s="189">
        <f>SUM($F478:BA478)</f>
        <v>-6237094639.9805355</v>
      </c>
      <c r="BB541" s="189">
        <f>SUM($F478:BB478)</f>
        <v>-6665330726.7495489</v>
      </c>
      <c r="BC541" s="189">
        <f>SUM($F478:BC478)</f>
        <v>-7094349377.4316635</v>
      </c>
      <c r="BD541" s="189">
        <f>SUM($F478:BD478)</f>
        <v>-7524129759.789114</v>
      </c>
      <c r="BE541" s="189">
        <f>SUM($F478:BE478)</f>
        <v>-7954651996.4530582</v>
      </c>
      <c r="BF541" s="189">
        <f>SUM($F478:BF478)</f>
        <v>-8385897103.5173273</v>
      </c>
      <c r="BG541" s="189">
        <f>SUM($F478:BG478)</f>
        <v>-8817846934.1724091</v>
      </c>
      <c r="BH541" s="189">
        <f>SUM($F478:BH478)</f>
        <v>-9250484126.8797245</v>
      </c>
      <c r="BI541" s="189">
        <f>SUM($F478:BI478)</f>
        <v>-9683792057.6440792</v>
      </c>
      <c r="BJ541" s="189">
        <f>SUM($F478:BJ478)</f>
        <v>-10117754795.992416</v>
      </c>
      <c r="BK541" s="189">
        <f>SUM($F478:BK478)</f>
        <v>-10552357064.310699</v>
      </c>
      <c r="BL541" s="189">
        <f>SUM($F478:BL478)</f>
        <v>-10987584200.228952</v>
      </c>
      <c r="BM541" s="189">
        <f>SUM($F478:BM478)</f>
        <v>-11423422121.777891</v>
      </c>
      <c r="BN541" s="1521">
        <f>SUM($F478:BN478)</f>
        <v>-11859857295.069868</v>
      </c>
    </row>
    <row r="542" spans="1:66" hidden="1" x14ac:dyDescent="0.15">
      <c r="A542" s="1123"/>
      <c r="C542" s="1529"/>
      <c r="D542" s="274"/>
      <c r="E542" s="1675"/>
      <c r="F542" s="1604">
        <f>SUM($F479:F479)</f>
        <v>9589264422.1292057</v>
      </c>
      <c r="G542" s="189">
        <f>SUM($F479:G479)</f>
        <v>9454051375.3352642</v>
      </c>
      <c r="H542" s="189">
        <f>SUM($F479:H479)</f>
        <v>9257142195.0251637</v>
      </c>
      <c r="I542" s="189">
        <f>SUM($F479:I479)</f>
        <v>9028527304.5338993</v>
      </c>
      <c r="J542" s="189">
        <f>SUM($F479:J479)</f>
        <v>8779176410.7350616</v>
      </c>
      <c r="K542" s="189">
        <f>SUM($F479:K479)</f>
        <v>8514677496.2482595</v>
      </c>
      <c r="L542" s="189">
        <f>SUM($F479:L479)</f>
        <v>8238376748.795433</v>
      </c>
      <c r="M542" s="189">
        <f>SUM($F479:M479)</f>
        <v>7952483839.7811155</v>
      </c>
      <c r="N542" s="189">
        <f>SUM($F479:N479)</f>
        <v>7658557489.5168533</v>
      </c>
      <c r="O542" s="189">
        <f>SUM($F479:O479)</f>
        <v>7357750928.2569485</v>
      </c>
      <c r="P542" s="189">
        <f>SUM($F479:P479)</f>
        <v>7050948760.4079151</v>
      </c>
      <c r="Q542" s="189">
        <f>SUM($F479:Q479)</f>
        <v>6738849035.0588064</v>
      </c>
      <c r="R542" s="189">
        <f>SUM($F479:R479)</f>
        <v>6422015309.188653</v>
      </c>
      <c r="S542" s="189">
        <f>SUM($F479:S479)</f>
        <v>6100911193.0386944</v>
      </c>
      <c r="T542" s="189">
        <f>SUM($F479:T479)</f>
        <v>5775924129.8412733</v>
      </c>
      <c r="U542" s="189">
        <f>SUM($F479:U479)</f>
        <v>5447382274.0347786</v>
      </c>
      <c r="V542" s="189">
        <f>SUM($F479:V479)</f>
        <v>5115566785.7749043</v>
      </c>
      <c r="W542" s="189">
        <f>SUM($F479:W479)</f>
        <v>4780720988.1258354</v>
      </c>
      <c r="X542" s="189">
        <f>SUM($F479:X479)</f>
        <v>4443057320.5196648</v>
      </c>
      <c r="Y542" s="189">
        <f>SUM($F479:Y479)</f>
        <v>4102762708.9275818</v>
      </c>
      <c r="Z542" s="189">
        <f>SUM($F479:Z479)</f>
        <v>3760002775.7206526</v>
      </c>
      <c r="AA542" s="189">
        <f>SUM($F479:AA479)</f>
        <v>3414925184.1275983</v>
      </c>
      <c r="AB542" s="189">
        <f>SUM($F479:AB479)</f>
        <v>3067662327.0456047</v>
      </c>
      <c r="AC542" s="189">
        <f>SUM($F479:AC479)</f>
        <v>2718333512.0795803</v>
      </c>
      <c r="AD542" s="189">
        <f>SUM($F479:AD479)</f>
        <v>2367046754.5546989</v>
      </c>
      <c r="AE542" s="189">
        <f>SUM($F479:AE479)</f>
        <v>2013900261.9221058</v>
      </c>
      <c r="AF542" s="189">
        <f>SUM($F479:AF479)</f>
        <v>1658983672.65939</v>
      </c>
      <c r="AG542" s="189">
        <f>SUM($F479:AG479)</f>
        <v>1302379097.9763618</v>
      </c>
      <c r="AH542" s="189">
        <f>SUM($F479:AH479)</f>
        <v>944162003.72330296</v>
      </c>
      <c r="AI542" s="189">
        <f>SUM($F479:AI479)</f>
        <v>584401961.74643672</v>
      </c>
      <c r="AJ542" s="189">
        <f>SUM($F479:AJ479)</f>
        <v>223163293.77566504</v>
      </c>
      <c r="AK542" s="189">
        <f>SUM($F479:AK479)</f>
        <v>-139494373.77368236</v>
      </c>
      <c r="AL542" s="189">
        <f>SUM($F479:AL479)</f>
        <v>-503515629.32982671</v>
      </c>
      <c r="AM542" s="189">
        <f>SUM($F479:AM479)</f>
        <v>-868848858.09066963</v>
      </c>
      <c r="AN542" s="189">
        <f>SUM($F479:AN479)</f>
        <v>-1235445876.6276298</v>
      </c>
      <c r="AO542" s="189">
        <f>SUM($F479:AO479)</f>
        <v>-1603261612.1989331</v>
      </c>
      <c r="AP542" s="189">
        <f>SUM($F479:AP479)</f>
        <v>-1972253820.199429</v>
      </c>
      <c r="AQ542" s="189">
        <f>SUM($F479:AQ479)</f>
        <v>-2342382834.2935357</v>
      </c>
      <c r="AR542" s="189">
        <f>SUM($F479:AR479)</f>
        <v>-2713611344.6820574</v>
      </c>
      <c r="AS542" s="189">
        <f>SUM($F479:AS479)</f>
        <v>-3085904200.6883068</v>
      </c>
      <c r="AT542" s="189">
        <f>SUM($F479:AT479)</f>
        <v>-3459228234.4494476</v>
      </c>
      <c r="AU542" s="189">
        <f>SUM($F479:AU479)</f>
        <v>-3833552102.9924588</v>
      </c>
      <c r="AV542" s="189">
        <f>SUM($F479:AV479)</f>
        <v>-4208846146.3818059</v>
      </c>
      <c r="AW542" s="189">
        <f>SUM($F479:AW479)</f>
        <v>-4585082259.9643459</v>
      </c>
      <c r="AX542" s="189">
        <f>SUM($F479:AX479)</f>
        <v>-4962233779.0192919</v>
      </c>
      <c r="AY542" s="189">
        <f>SUM($F479:AY479)</f>
        <v>-5340275374.3575783</v>
      </c>
      <c r="AZ542" s="189">
        <f>SUM($F479:AZ479)</f>
        <v>-5719182957.6139498</v>
      </c>
      <c r="BA542" s="189">
        <f>SUM($F479:BA479)</f>
        <v>-6098933595.1432104</v>
      </c>
      <c r="BB542" s="189">
        <f>SUM($F479:BB479)</f>
        <v>-6479505429.5746107</v>
      </c>
      <c r="BC542" s="189">
        <f>SUM($F479:BC479)</f>
        <v>-6860877608.1997089</v>
      </c>
      <c r="BD542" s="189">
        <f>SUM($F479:BD479)</f>
        <v>-7243030217.4726639</v>
      </c>
      <c r="BE542" s="189">
        <f>SUM($F479:BE479)</f>
        <v>-7625944222.9907589</v>
      </c>
      <c r="BF542" s="189">
        <f>SUM($F479:BF479)</f>
        <v>-8009601414.3993187</v>
      </c>
      <c r="BG542" s="189">
        <f>SUM($F479:BG479)</f>
        <v>-8393984354.7310581</v>
      </c>
      <c r="BH542" s="189">
        <f>SUM($F479:BH479)</f>
        <v>-8779076333.7468834</v>
      </c>
      <c r="BI542" s="189">
        <f>SUM($F479:BI479)</f>
        <v>-9164861324.8945961</v>
      </c>
      <c r="BJ542" s="189">
        <f>SUM($F479:BJ479)</f>
        <v>-9551323945.5449467</v>
      </c>
      <c r="BK542" s="189">
        <f>SUM($F479:BK479)</f>
        <v>-9938449420.2020054</v>
      </c>
      <c r="BL542" s="189">
        <f>SUM($F479:BL479)</f>
        <v>-10326223546.417593</v>
      </c>
      <c r="BM542" s="189">
        <f>SUM($F479:BM479)</f>
        <v>-10714632663.168274</v>
      </c>
      <c r="BN542" s="1521">
        <f>SUM($F479:BN479)</f>
        <v>-11103663621.478682</v>
      </c>
    </row>
    <row r="543" spans="1:66" hidden="1" x14ac:dyDescent="0.15">
      <c r="A543" s="1123"/>
      <c r="C543" s="1529"/>
      <c r="D543" s="274"/>
      <c r="E543" s="1675"/>
      <c r="F543" s="1604">
        <f>SUM($F480:F480)</f>
        <v>7262505843.287262</v>
      </c>
      <c r="G543" s="189">
        <f>SUM($F480:G480)</f>
        <v>7127292796.4933205</v>
      </c>
      <c r="H543" s="189">
        <f>SUM($F480:H480)</f>
        <v>6950948994.0219393</v>
      </c>
      <c r="I543" s="189">
        <f>SUM($F480:I480)</f>
        <v>6752479307.2115993</v>
      </c>
      <c r="J543" s="189">
        <f>SUM($F480:J480)</f>
        <v>6539117824.6305227</v>
      </c>
      <c r="K543" s="189">
        <f>SUM($F480:K480)</f>
        <v>6314645576.5433378</v>
      </c>
      <c r="L543" s="189">
        <f>SUM($F480:L480)</f>
        <v>6081370798.0571976</v>
      </c>
      <c r="M543" s="189">
        <f>SUM($F480:M480)</f>
        <v>5840841560.4516993</v>
      </c>
      <c r="N543" s="189">
        <f>SUM($F480:N480)</f>
        <v>5594164165.7718964</v>
      </c>
      <c r="O543" s="189">
        <f>SUM($F480:O480)</f>
        <v>5342166331.5056744</v>
      </c>
      <c r="P543" s="189">
        <f>SUM($F480:P480)</f>
        <v>5085489247.8703737</v>
      </c>
      <c r="Q543" s="189">
        <f>SUM($F480:Q480)</f>
        <v>4824643343.6903133</v>
      </c>
      <c r="R543" s="189">
        <f>SUM($F480:R480)</f>
        <v>4560043982.6959534</v>
      </c>
      <c r="S543" s="189">
        <f>SUM($F480:S480)</f>
        <v>4292035341.4434738</v>
      </c>
      <c r="T543" s="189">
        <f>SUM($F480:T480)</f>
        <v>4020906967.2416916</v>
      </c>
      <c r="U543" s="189">
        <f>SUM($F480:U480)</f>
        <v>3746905609.9635496</v>
      </c>
      <c r="V543" s="189">
        <f>SUM($F480:V480)</f>
        <v>3470243894.3948927</v>
      </c>
      <c r="W543" s="189">
        <f>SUM($F480:W480)</f>
        <v>3191106816.9844656</v>
      </c>
      <c r="X543" s="189">
        <f>SUM($F480:X480)</f>
        <v>2909656705.7880316</v>
      </c>
      <c r="Y543" s="189">
        <f>SUM($F480:Y480)</f>
        <v>2626037070.4663496</v>
      </c>
      <c r="Z543" s="189">
        <f>SUM($F480:Z480)</f>
        <v>2340375634.8377447</v>
      </c>
      <c r="AA543" s="189">
        <f>SUM($F480:AA480)</f>
        <v>2052786756.907052</v>
      </c>
      <c r="AB543" s="189">
        <f>SUM($F480:AB480)</f>
        <v>1763373382.7881637</v>
      </c>
      <c r="AC543" s="189">
        <f>SUM($F480:AC480)</f>
        <v>1472228640.9921441</v>
      </c>
      <c r="AD543" s="189">
        <f>SUM($F480:AD480)</f>
        <v>1179437155.7403855</v>
      </c>
      <c r="AE543" s="189">
        <f>SUM($F480:AE480)</f>
        <v>885076138.25279391</v>
      </c>
      <c r="AF543" s="189">
        <f>SUM($F480:AF480)</f>
        <v>589216300.76872802</v>
      </c>
      <c r="AG543" s="189">
        <f>SUM($F480:AG480)</f>
        <v>291922627.68912864</v>
      </c>
      <c r="AH543" s="189">
        <f>SUM($F480:AH480)</f>
        <v>-6744969.4493095875</v>
      </c>
      <c r="AI543" s="189">
        <f>SUM($F480:AI480)</f>
        <v>-306731092.21154809</v>
      </c>
      <c r="AJ543" s="189">
        <f>SUM($F480:AJ480)</f>
        <v>-607984374.11870968</v>
      </c>
      <c r="AK543" s="189">
        <f>SUM($F480:AK480)</f>
        <v>-910457064.86608338</v>
      </c>
      <c r="AL543" s="189">
        <f>SUM($F480:AL480)</f>
        <v>-1214104669.2347088</v>
      </c>
      <c r="AM543" s="189">
        <f>SUM($F480:AM480)</f>
        <v>-1518885632.0427082</v>
      </c>
      <c r="AN543" s="189">
        <f>SUM($F480:AN480)</f>
        <v>-1824761062.0689266</v>
      </c>
      <c r="AO543" s="189">
        <f>SUM($F480:AO480)</f>
        <v>-2131694489.1395185</v>
      </c>
      <c r="AP543" s="189">
        <f>SUM($F480:AP480)</f>
        <v>-2439651649.573143</v>
      </c>
      <c r="AQ543" s="189">
        <f>SUM($F480:AQ480)</f>
        <v>-2748600295.9888487</v>
      </c>
      <c r="AR543" s="189">
        <f>SUM($F480:AR480)</f>
        <v>-3058510028.1351962</v>
      </c>
      <c r="AS543" s="189">
        <f>SUM($F480:AS480)</f>
        <v>-3369352141.9322581</v>
      </c>
      <c r="AT543" s="189">
        <f>SUM($F480:AT480)</f>
        <v>-3681099494.3548365</v>
      </c>
      <c r="AU543" s="189">
        <f>SUM($F480:AU480)</f>
        <v>-3993726382.1449447</v>
      </c>
      <c r="AV543" s="189">
        <f>SUM($F480:AV480)</f>
        <v>-4307208432.6394024</v>
      </c>
      <c r="AW543" s="189">
        <f>SUM($F480:AW480)</f>
        <v>-4621522505.246151</v>
      </c>
      <c r="AX543" s="189">
        <f>SUM($F480:AX480)</f>
        <v>-4936646602.3099852</v>
      </c>
      <c r="AY543" s="189">
        <f>SUM($F480:AY480)</f>
        <v>-5252559788.2822323</v>
      </c>
      <c r="AZ543" s="189">
        <f>SUM($F480:AZ480)</f>
        <v>-5569242116.2554836</v>
      </c>
      <c r="BA543" s="189">
        <f>SUM($F480:BA480)</f>
        <v>-5886674561.0485153</v>
      </c>
      <c r="BB543" s="189">
        <f>SUM($F480:BB480)</f>
        <v>-6204838958.1319323</v>
      </c>
      <c r="BC543" s="189">
        <f>SUM($F480:BC480)</f>
        <v>-6523717947.7749491</v>
      </c>
      <c r="BD543" s="189">
        <f>SUM($F480:BD480)</f>
        <v>-6843294923.870616</v>
      </c>
      <c r="BE543" s="189">
        <f>SUM($F480:BE480)</f>
        <v>-7163553986.9628277</v>
      </c>
      <c r="BF543" s="189">
        <f>SUM($F480:BF480)</f>
        <v>-7484479901.0553207</v>
      </c>
      <c r="BG543" s="189">
        <f>SUM($F480:BG480)</f>
        <v>-7806058053.831996</v>
      </c>
      <c r="BH543" s="189">
        <f>SUM($F480:BH480)</f>
        <v>-8128274419.9604692</v>
      </c>
      <c r="BI543" s="189">
        <f>SUM($F480:BI480)</f>
        <v>-8451115527.1877508</v>
      </c>
      <c r="BJ543" s="189">
        <f>SUM($F480:BJ480)</f>
        <v>-8774568424.9691792</v>
      </c>
      <c r="BK543" s="189">
        <f>SUM($F480:BK480)</f>
        <v>-9098620655.3998871</v>
      </c>
      <c r="BL543" s="189">
        <f>SUM($F480:BL480)</f>
        <v>-9423260226.2427368</v>
      </c>
      <c r="BM543" s="189">
        <f>SUM($F480:BM480)</f>
        <v>-9748475585.8683128</v>
      </c>
      <c r="BN543" s="1521">
        <f>SUM($F480:BN480)</f>
        <v>-10074255599.941593</v>
      </c>
    </row>
    <row r="544" spans="1:66" hidden="1" x14ac:dyDescent="0.15">
      <c r="A544" s="1123"/>
      <c r="C544" s="1529"/>
      <c r="D544" s="274"/>
      <c r="E544" s="1675"/>
      <c r="F544" s="1604"/>
      <c r="G544" s="189"/>
      <c r="H544" s="189"/>
      <c r="I544" s="189"/>
      <c r="J544" s="189"/>
      <c r="K544" s="189"/>
      <c r="L544" s="189"/>
      <c r="M544" s="189"/>
      <c r="N544" s="189"/>
      <c r="O544" s="189"/>
      <c r="P544" s="189"/>
      <c r="Q544" s="189"/>
      <c r="R544" s="189"/>
      <c r="S544" s="189"/>
      <c r="T544" s="189"/>
      <c r="U544" s="189"/>
      <c r="V544" s="189"/>
      <c r="W544" s="189"/>
      <c r="X544" s="189"/>
      <c r="Y544" s="189"/>
      <c r="Z544" s="189"/>
      <c r="AA544" s="189"/>
      <c r="AB544" s="189"/>
      <c r="AC544" s="189"/>
      <c r="AD544" s="189"/>
      <c r="AE544" s="189"/>
      <c r="AF544" s="189"/>
      <c r="AG544" s="189"/>
      <c r="AH544" s="189"/>
      <c r="AI544" s="189"/>
      <c r="AJ544" s="189"/>
      <c r="AK544" s="189"/>
      <c r="AL544" s="189"/>
      <c r="AM544" s="189"/>
      <c r="AN544" s="189"/>
      <c r="AO544" s="189"/>
      <c r="AP544" s="189"/>
      <c r="AQ544" s="189"/>
      <c r="AR544" s="189"/>
      <c r="AS544" s="189"/>
      <c r="AT544" s="189"/>
      <c r="AU544" s="189"/>
      <c r="AV544" s="189"/>
      <c r="AW544" s="189"/>
      <c r="AX544" s="189"/>
      <c r="AY544" s="189"/>
      <c r="AZ544" s="189"/>
      <c r="BA544" s="189"/>
      <c r="BB544" s="189"/>
      <c r="BC544" s="189"/>
      <c r="BD544" s="189"/>
      <c r="BE544" s="189"/>
      <c r="BF544" s="189"/>
      <c r="BG544" s="189"/>
      <c r="BH544" s="189"/>
      <c r="BI544" s="189"/>
      <c r="BJ544" s="189"/>
      <c r="BK544" s="189"/>
      <c r="BL544" s="189"/>
      <c r="BM544" s="189"/>
      <c r="BN544" s="1521"/>
    </row>
    <row r="545" spans="1:66" hidden="1" x14ac:dyDescent="0.15">
      <c r="A545" s="1123"/>
      <c r="C545" s="1529"/>
      <c r="D545" s="274"/>
      <c r="E545" s="1675"/>
      <c r="F545" s="1604">
        <f>SUM($F482:F482)</f>
        <v>-7223158092.4165211</v>
      </c>
      <c r="G545" s="189">
        <f>SUM($F482:G482)</f>
        <v>-6482967890.0328627</v>
      </c>
      <c r="H545" s="189">
        <f>SUM($F482:H482)</f>
        <v>-6000119848.8396034</v>
      </c>
      <c r="I545" s="189">
        <f>SUM($F482:I482)</f>
        <v>-5643236031.1438599</v>
      </c>
      <c r="J545" s="189">
        <f>SUM($F482:J482)</f>
        <v>-5366261718.9029207</v>
      </c>
      <c r="K545" s="189">
        <f>SUM($F482:K482)</f>
        <v>-5146369316.0161524</v>
      </c>
      <c r="L545" s="189">
        <f>SUM($F482:L482)</f>
        <v>-4970166382.573226</v>
      </c>
      <c r="M545" s="189">
        <f>SUM($F482:M482)</f>
        <v>-4828953539.0983849</v>
      </c>
      <c r="N545" s="189">
        <f>SUM($F482:N482)</f>
        <v>-4716678210.0193014</v>
      </c>
      <c r="O545" s="189">
        <f>SUM($F482:O482)</f>
        <v>-4628915224.3116064</v>
      </c>
      <c r="P545" s="189">
        <f>SUM($F482:P482)</f>
        <v>-4562305422.7158604</v>
      </c>
      <c r="Q545" s="189">
        <f>SUM($F482:Q482)</f>
        <v>-4514222630.5906019</v>
      </c>
      <c r="R545" s="189">
        <f>SUM($F482:R482)</f>
        <v>-4482564404.5499287</v>
      </c>
      <c r="S545" s="189">
        <f>SUM($F482:S482)</f>
        <v>-4465614374.304081</v>
      </c>
      <c r="T545" s="189">
        <f>SUM($F482:T482)</f>
        <v>-4461948220.2378759</v>
      </c>
      <c r="U545" s="189">
        <f>SUM($F482:U482)</f>
        <v>-4470367414.116436</v>
      </c>
      <c r="V545" s="189">
        <f>SUM($F482:V482)</f>
        <v>-4489851271.5668373</v>
      </c>
      <c r="W545" s="189">
        <f>SUM($F482:W482)</f>
        <v>-4519521458.0006552</v>
      </c>
      <c r="X545" s="189">
        <f>SUM($F482:X482)</f>
        <v>-4558615190.1481676</v>
      </c>
      <c r="Y545" s="189">
        <f>SUM($F482:Y482)</f>
        <v>-4606464650.2971478</v>
      </c>
      <c r="Z545" s="189">
        <f>SUM($F482:Z482)</f>
        <v>-4662480929.7342186</v>
      </c>
      <c r="AA545" s="189">
        <f>SUM($F482:AA482)</f>
        <v>-4726141333.6088781</v>
      </c>
      <c r="AB545" s="189">
        <f>SUM($F482:AB482)</f>
        <v>-4796979220.6223392</v>
      </c>
      <c r="AC545" s="189">
        <f>SUM($F482:AC482)</f>
        <v>-4874575781.76476</v>
      </c>
      <c r="AD545" s="189">
        <f>SUM($F482:AD482)</f>
        <v>-4958553321.6458902</v>
      </c>
      <c r="AE545" s="189">
        <f>SUM($F482:AE482)</f>
        <v>-5048569717.9390249</v>
      </c>
      <c r="AF545" s="189">
        <f>SUM($F482:AF482)</f>
        <v>-5144313814.4560156</v>
      </c>
      <c r="AG545" s="189">
        <f>SUM($F482:AG482)</f>
        <v>-5245501561.3819761</v>
      </c>
      <c r="AH545" s="189">
        <f>SUM($F482:AH482)</f>
        <v>-5351872758.8426809</v>
      </c>
      <c r="AI545" s="189">
        <f>SUM($F482:AI482)</f>
        <v>-5463188291.7205067</v>
      </c>
      <c r="AJ545" s="189">
        <f>SUM($F482:AJ482)</f>
        <v>-5579227767.5370235</v>
      </c>
      <c r="AK545" s="189">
        <f>SUM($F482:AK482)</f>
        <v>-5699787487.4113522</v>
      </c>
      <c r="AL545" s="189">
        <f>SUM($F482:AL482)</f>
        <v>-5824678694.0853415</v>
      </c>
      <c r="AM545" s="189">
        <f>SUM($F482:AM482)</f>
        <v>-5953726051.8525009</v>
      </c>
      <c r="AN545" s="189">
        <f>SUM($F482:AN482)</f>
        <v>-6086766321.7132235</v>
      </c>
      <c r="AO545" s="189">
        <f>SUM($F482:AO482)</f>
        <v>-6223647201.7711029</v>
      </c>
      <c r="AP545" s="189">
        <f>SUM($F482:AP482)</f>
        <v>-6364226308.2027807</v>
      </c>
      <c r="AQ545" s="189">
        <f>SUM($F482:AQ482)</f>
        <v>-6508370276.3889608</v>
      </c>
      <c r="AR545" s="189">
        <f>SUM($F482:AR482)</f>
        <v>-6655953965.2218132</v>
      </c>
      <c r="AS545" s="189">
        <f>SUM($F482:AS482)</f>
        <v>-6806859750.3822308</v>
      </c>
      <c r="AT545" s="189">
        <f>SUM($F482:AT482)</f>
        <v>-6960976894.6455555</v>
      </c>
      <c r="AU545" s="189">
        <f>SUM($F482:AU482)</f>
        <v>-7118200985.1315393</v>
      </c>
      <c r="AV545" s="189">
        <f>SUM($F482:AV482)</f>
        <v>-7278433428.9449358</v>
      </c>
      <c r="AW545" s="189">
        <f>SUM($F482:AW482)</f>
        <v>-7441580999.9210129</v>
      </c>
      <c r="AX545" s="189">
        <f>SUM($F482:AX482)</f>
        <v>-7607555430.24545</v>
      </c>
      <c r="AY545" s="189">
        <f>SUM($F482:AY482)</f>
        <v>-7776273041.6002331</v>
      </c>
      <c r="AZ545" s="189">
        <f>SUM($F482:AZ482)</f>
        <v>-7947654411.2278385</v>
      </c>
      <c r="BA545" s="189">
        <f>SUM($F482:BA482)</f>
        <v>-8121624068.9303923</v>
      </c>
      <c r="BB545" s="189">
        <f>SUM($F482:BB482)</f>
        <v>-8298110221.5489645</v>
      </c>
      <c r="BC545" s="189">
        <f>SUM($F482:BC482)</f>
        <v>-8477044501.917078</v>
      </c>
      <c r="BD545" s="189">
        <f>SUM($F482:BD482)</f>
        <v>-8658361739.6652546</v>
      </c>
      <c r="BE545" s="189">
        <f>SUM($F482:BE482)</f>
        <v>-8841999751.5808029</v>
      </c>
      <c r="BF545" s="189">
        <f>SUM($F482:BF482)</f>
        <v>-9027899149.5080643</v>
      </c>
      <c r="BG545" s="189">
        <f>SUM($F482:BG482)</f>
        <v>-9216003164.0162106</v>
      </c>
      <c r="BH545" s="189">
        <f>SUM($F482:BH482)</f>
        <v>-9406257482.270647</v>
      </c>
      <c r="BI545" s="189">
        <f>SUM($F482:BI482)</f>
        <v>-9598610098.7249126</v>
      </c>
      <c r="BJ545" s="189">
        <f>SUM($F482:BJ482)</f>
        <v>-9793011177.4071445</v>
      </c>
      <c r="BK545" s="189">
        <f>SUM($F482:BK482)</f>
        <v>-9989412924.7119331</v>
      </c>
      <c r="BL545" s="189">
        <f>SUM($F482:BL482)</f>
        <v>-10187769471.727861</v>
      </c>
      <c r="BM545" s="189">
        <f>SUM($F482:BM482)</f>
        <v>-10388036765.235502</v>
      </c>
      <c r="BN545" s="1521">
        <f>SUM($F482:BN482)</f>
        <v>-10590172466.602383</v>
      </c>
    </row>
    <row r="546" spans="1:66" hidden="1" x14ac:dyDescent="0.15">
      <c r="A546" s="1123"/>
      <c r="C546" s="1529"/>
      <c r="D546" s="274"/>
      <c r="E546" s="1675"/>
      <c r="F546" s="1604">
        <f>SUM($F483:F483)</f>
        <v>-13280952192.006262</v>
      </c>
      <c r="G546" s="189">
        <f>SUM($F483:G483)</f>
        <v>-12540761989.622602</v>
      </c>
      <c r="H546" s="189">
        <f>SUM($F483:H483)</f>
        <v>-11993578408.131744</v>
      </c>
      <c r="I546" s="189">
        <f>SUM($F483:I483)</f>
        <v>-11545581139.239714</v>
      </c>
      <c r="J546" s="189">
        <f>SUM($F483:J483)</f>
        <v>-11162453185.507734</v>
      </c>
      <c r="K546" s="189">
        <f>SUM($F483:K483)</f>
        <v>-10826713424.837036</v>
      </c>
      <c r="L546" s="189">
        <f>SUM($F483:L483)</f>
        <v>-10527893836.81406</v>
      </c>
      <c r="M546" s="189">
        <f>SUM($F483:M483)</f>
        <v>-10259081813.034252</v>
      </c>
      <c r="N546" s="189">
        <f>SUM($F483:N483)</f>
        <v>-10015401142.897322</v>
      </c>
      <c r="O546" s="189">
        <f>SUM($F483:O483)</f>
        <v>-9793244127.4793777</v>
      </c>
      <c r="P546" s="189">
        <f>SUM($F483:P483)</f>
        <v>-9589843421.4445362</v>
      </c>
      <c r="Q546" s="189">
        <f>SUM($F483:Q483)</f>
        <v>-9403015288.337738</v>
      </c>
      <c r="R546" s="189">
        <f>SUM($F483:R483)</f>
        <v>-9230996729.0534592</v>
      </c>
      <c r="S546" s="189">
        <f>SUM($F483:S483)</f>
        <v>-9072337412.0883579</v>
      </c>
      <c r="T546" s="189">
        <f>SUM($F483:T483)</f>
        <v>-8925825282.4107723</v>
      </c>
      <c r="U546" s="189">
        <f>SUM($F483:U483)</f>
        <v>-8790433760.6278839</v>
      </c>
      <c r="V546" s="189">
        <f>SUM($F483:V483)</f>
        <v>-8665283281.5467434</v>
      </c>
      <c r="W546" s="189">
        <f>SUM($F483:W483)</f>
        <v>-8549612647.34624</v>
      </c>
      <c r="X546" s="189">
        <f>SUM($F483:X483)</f>
        <v>-8442757274.7762394</v>
      </c>
      <c r="Y546" s="189">
        <f>SUM($F483:Y483)</f>
        <v>-8344132395.424201</v>
      </c>
      <c r="Z546" s="189">
        <f>SUM($F483:Z483)</f>
        <v>-8253219885.8298368</v>
      </c>
      <c r="AA546" s="189">
        <f>SUM($F483:AA483)</f>
        <v>-8169557804.8765583</v>
      </c>
      <c r="AB546" s="189">
        <f>SUM($F483:AB483)</f>
        <v>-8092731982.2710314</v>
      </c>
      <c r="AC546" s="189">
        <f>SUM($F483:AC483)</f>
        <v>-8022369182.9925528</v>
      </c>
      <c r="AD546" s="189">
        <f>SUM($F483:AD483)</f>
        <v>-7958131498.1361675</v>
      </c>
      <c r="AE546" s="189">
        <f>SUM($F483:AE483)</f>
        <v>-7899711701.1835861</v>
      </c>
      <c r="AF546" s="189">
        <f>SUM($F483:AF483)</f>
        <v>-7846829372.298501</v>
      </c>
      <c r="AG546" s="189">
        <f>SUM($F483:AG483)</f>
        <v>-7799227639.5143938</v>
      </c>
      <c r="AH546" s="189">
        <f>SUM($F483:AH483)</f>
        <v>-7756670419.8236971</v>
      </c>
      <c r="AI546" s="189">
        <f>SUM($F483:AI483)</f>
        <v>-7718940068.6807404</v>
      </c>
      <c r="AJ546" s="189">
        <f>SUM($F483:AJ483)</f>
        <v>-7685835365.7005358</v>
      </c>
      <c r="AK546" s="189">
        <f>SUM($F483:AK483)</f>
        <v>-7657169779.0490303</v>
      </c>
      <c r="AL546" s="189">
        <f>SUM($F483:AL483)</f>
        <v>-7632769962.3653126</v>
      </c>
      <c r="AM546" s="189">
        <f>SUM($F483:AM483)</f>
        <v>-7612474446.8834591</v>
      </c>
      <c r="AN546" s="189">
        <f>SUM($F483:AN483)</f>
        <v>-7596132498.3482819</v>
      </c>
      <c r="AO546" s="189">
        <f>SUM($F483:AO483)</f>
        <v>-7583603113.7975483</v>
      </c>
      <c r="AP546" s="189">
        <f>SUM($F483:AP483)</f>
        <v>-7574754137.6482992</v>
      </c>
      <c r="AQ546" s="189">
        <f>SUM($F483:AQ483)</f>
        <v>-7569461480.0271902</v>
      </c>
      <c r="AR546" s="189">
        <f>SUM($F483:AR483)</f>
        <v>-7567608423.1132088</v>
      </c>
      <c r="AS546" s="189">
        <f>SUM($F483:AS483)</f>
        <v>-7569085003.5594997</v>
      </c>
      <c r="AT546" s="189">
        <f>SUM($F483:AT483)</f>
        <v>-7573787460.9395409</v>
      </c>
      <c r="AU546" s="189">
        <f>SUM($F483:AU483)</f>
        <v>-7581617743.7067165</v>
      </c>
      <c r="AV546" s="189">
        <f>SUM($F483:AV483)</f>
        <v>-7592483065.4316816</v>
      </c>
      <c r="AW546" s="189">
        <f>SUM($F483:AW483)</f>
        <v>-7606295505.1406975</v>
      </c>
      <c r="AX546" s="189">
        <f>SUM($F483:AX483)</f>
        <v>-7622971646.4612513</v>
      </c>
      <c r="AY546" s="189">
        <f>SUM($F483:AY483)</f>
        <v>-7642432251.0211315</v>
      </c>
      <c r="AZ546" s="189">
        <f>SUM($F483:AZ483)</f>
        <v>-7664601962.1696758</v>
      </c>
      <c r="BA546" s="189">
        <f>SUM($F483:BA483)</f>
        <v>-7689409035.6157598</v>
      </c>
      <c r="BB546" s="189">
        <f>SUM($F483:BB483)</f>
        <v>-7716785094.0230837</v>
      </c>
      <c r="BC546" s="189">
        <f>SUM($F483:BC483)</f>
        <v>-7746664902.9828844</v>
      </c>
      <c r="BD546" s="189">
        <f>SUM($F483:BD483)</f>
        <v>-7778986166.1084414</v>
      </c>
      <c r="BE546" s="189">
        <f>SUM($F483:BE483)</f>
        <v>-7813689337.2736073</v>
      </c>
      <c r="BF546" s="189">
        <f>SUM($F483:BF483)</f>
        <v>-7850717448.2565365</v>
      </c>
      <c r="BG546" s="189">
        <f>SUM($F483:BG483)</f>
        <v>-7890015950.2558289</v>
      </c>
      <c r="BH546" s="189">
        <f>SUM($F483:BH483)</f>
        <v>-7931532567.9245882</v>
      </c>
      <c r="BI546" s="189">
        <f>SUM($F483:BI483)</f>
        <v>-7975217164.7225132</v>
      </c>
      <c r="BJ546" s="189">
        <f>SUM($F483:BJ483)</f>
        <v>-8021021618.5206718</v>
      </c>
      <c r="BK546" s="189">
        <f>SUM($F483:BK483)</f>
        <v>-8068899706.5109396</v>
      </c>
      <c r="BL546" s="189">
        <f>SUM($F483:BL483)</f>
        <v>-8118806998.5746775</v>
      </c>
      <c r="BM546" s="189">
        <f>SUM($F483:BM483)</f>
        <v>-8170700758.3551531</v>
      </c>
      <c r="BN546" s="1521">
        <f>SUM($F483:BN483)</f>
        <v>-8224539851.3572302</v>
      </c>
    </row>
    <row r="547" spans="1:66" hidden="1" x14ac:dyDescent="0.15">
      <c r="A547" s="1123"/>
      <c r="C547" s="1529"/>
      <c r="D547" s="274"/>
      <c r="E547" s="1675"/>
      <c r="F547" s="1604">
        <f>SUM($F484:F484)</f>
        <v>-20559849350.415573</v>
      </c>
      <c r="G547" s="189">
        <f>SUM($F484:G484)</f>
        <v>-19819659148.031914</v>
      </c>
      <c r="H547" s="189">
        <f>SUM($F484:H484)</f>
        <v>-19208140026.243454</v>
      </c>
      <c r="I547" s="189">
        <f>SUM($F484:I484)</f>
        <v>-18665838243.162434</v>
      </c>
      <c r="J547" s="189">
        <f>SUM($F484:J484)</f>
        <v>-18170123093.909657</v>
      </c>
      <c r="K547" s="189">
        <f>SUM($F484:K484)</f>
        <v>-17709166221.774918</v>
      </c>
      <c r="L547" s="189">
        <f>SUM($F484:L484)</f>
        <v>-17275746677.358833</v>
      </c>
      <c r="M547" s="189">
        <f>SUM($F484:M484)</f>
        <v>-16865021563.87764</v>
      </c>
      <c r="N547" s="189">
        <f>SUM($F484:N484)</f>
        <v>-16473529989.906973</v>
      </c>
      <c r="O547" s="189">
        <f>SUM($F484:O484)</f>
        <v>-16098682571.861734</v>
      </c>
      <c r="P547" s="189">
        <f>SUM($F484:P484)</f>
        <v>-15738473447.297302</v>
      </c>
      <c r="Q547" s="189">
        <f>SUM($F484:Q484)</f>
        <v>-15391305820.158991</v>
      </c>
      <c r="R547" s="189">
        <f>SUM($F484:R484)</f>
        <v>-15055880290.541349</v>
      </c>
      <c r="S547" s="189">
        <f>SUM($F484:S484)</f>
        <v>-14731120156.3836</v>
      </c>
      <c r="T547" s="189">
        <f>SUM($F484:T484)</f>
        <v>-14416119614.607359</v>
      </c>
      <c r="U547" s="189">
        <f>SUM($F484:U484)</f>
        <v>-14110106747.160906</v>
      </c>
      <c r="V547" s="189">
        <f>SUM($F484:V484)</f>
        <v>-13812416390.944139</v>
      </c>
      <c r="W547" s="189">
        <f>SUM($F484:W484)</f>
        <v>-13522469813.751093</v>
      </c>
      <c r="X547" s="189">
        <f>SUM($F484:X484)</f>
        <v>-13239759197.867212</v>
      </c>
      <c r="Y547" s="189">
        <f>SUM($F484:Y484)</f>
        <v>-12963835595.958036</v>
      </c>
      <c r="Z547" s="189">
        <f>SUM($F484:Z484)</f>
        <v>-12694299444.206881</v>
      </c>
      <c r="AA547" s="189">
        <f>SUM($F484:AA484)</f>
        <v>-12430792991.636055</v>
      </c>
      <c r="AB547" s="189">
        <f>SUM($F484:AB484)</f>
        <v>-12172994187.568409</v>
      </c>
      <c r="AC547" s="189">
        <f>SUM($F484:AC484)</f>
        <v>-11920611694.148472</v>
      </c>
      <c r="AD547" s="189">
        <f>SUM($F484:AD484)</f>
        <v>-11673380777.84943</v>
      </c>
      <c r="AE547" s="189">
        <f>SUM($F484:AE484)</f>
        <v>-11431059895.550186</v>
      </c>
      <c r="AF547" s="189">
        <f>SUM($F484:AF484)</f>
        <v>-11193427835.165047</v>
      </c>
      <c r="AG547" s="189">
        <f>SUM($F484:AG484)</f>
        <v>-10960281303.247217</v>
      </c>
      <c r="AH547" s="189">
        <f>SUM($F484:AH484)</f>
        <v>-10731432876.005434</v>
      </c>
      <c r="AI547" s="189">
        <f>SUM($F484:AI484)</f>
        <v>-10506709248.175005</v>
      </c>
      <c r="AJ547" s="189">
        <f>SUM($F484:AJ484)</f>
        <v>-10285949727.83003</v>
      </c>
      <c r="AK547" s="189">
        <f>SUM($F484:AK484)</f>
        <v>-10069004935.675024</v>
      </c>
      <c r="AL547" s="189">
        <f>SUM($F484:AL484)</f>
        <v>-9855735675.4367676</v>
      </c>
      <c r="AM547" s="189">
        <f>SUM($F484:AM484)</f>
        <v>-9646011948.2842541</v>
      </c>
      <c r="AN547" s="189">
        <f>SUM($F484:AN484)</f>
        <v>-9439712089.167345</v>
      </c>
      <c r="AO547" s="189">
        <f>SUM($F484:AO484)</f>
        <v>-9236722006.9004822</v>
      </c>
      <c r="AP547" s="189">
        <f>SUM($F484:AP484)</f>
        <v>-9036934512.9618225</v>
      </c>
      <c r="AQ547" s="189">
        <f>SUM($F484:AQ484)</f>
        <v>-8840248726.5072136</v>
      </c>
      <c r="AR547" s="189">
        <f>SUM($F484:AR484)</f>
        <v>-8646569545.1457901</v>
      </c>
      <c r="AS547" s="189">
        <f>SUM($F484:AS484)</f>
        <v>-8455807172.6916809</v>
      </c>
      <c r="AT547" s="189">
        <f>SUM($F484:AT484)</f>
        <v>-8267876696.4724751</v>
      </c>
      <c r="AU547" s="189">
        <f>SUM($F484:AU484)</f>
        <v>-8082697707.9003553</v>
      </c>
      <c r="AV547" s="189">
        <f>SUM($F484:AV484)</f>
        <v>-7900193960.9434462</v>
      </c>
      <c r="AW547" s="189">
        <f>SUM($F484:AW484)</f>
        <v>-7720293063.9100142</v>
      </c>
      <c r="AX547" s="189">
        <f>SUM($F484:AX484)</f>
        <v>-7542926200.6059666</v>
      </c>
      <c r="AY547" s="189">
        <f>SUM($F484:AY484)</f>
        <v>-7368027877.4699488</v>
      </c>
      <c r="AZ547" s="189">
        <f>SUM($F484:AZ484)</f>
        <v>-7195535693.7488394</v>
      </c>
      <c r="BA547" s="189">
        <f>SUM($F484:BA484)</f>
        <v>-7025390132.1644745</v>
      </c>
      <c r="BB547" s="189">
        <f>SUM($F484:BB484)</f>
        <v>-6857534367.85217</v>
      </c>
      <c r="BC547" s="189">
        <f>SUM($F484:BC484)</f>
        <v>-6691914093.6327314</v>
      </c>
      <c r="BD547" s="189">
        <f>SUM($F484:BD484)</f>
        <v>-6528477359.9202461</v>
      </c>
      <c r="BE547" s="189">
        <f>SUM($F484:BE484)</f>
        <v>-6367174427.7744923</v>
      </c>
      <c r="BF547" s="189">
        <f>SUM($F484:BF484)</f>
        <v>-6207957633.7847004</v>
      </c>
      <c r="BG547" s="189">
        <f>SUM($F484:BG484)</f>
        <v>-6050781265.625104</v>
      </c>
      <c r="BH547" s="189">
        <f>SUM($F484:BH484)</f>
        <v>-5895601447.2558918</v>
      </c>
      <c r="BI547" s="189">
        <f>SUM($F484:BI484)</f>
        <v>-5742376032.8588877</v>
      </c>
      <c r="BJ547" s="189">
        <f>SUM($F484:BJ484)</f>
        <v>-5591064508.6981173</v>
      </c>
      <c r="BK547" s="189">
        <f>SUM($F484:BK484)</f>
        <v>-5441627902.183486</v>
      </c>
      <c r="BL547" s="189">
        <f>SUM($F484:BL484)</f>
        <v>-5294028697.4929342</v>
      </c>
      <c r="BM547" s="189">
        <f>SUM($F484:BM484)</f>
        <v>-5148230757.1761522</v>
      </c>
      <c r="BN547" s="1521">
        <f>SUM($F484:BN484)</f>
        <v>-5004199249.2225094</v>
      </c>
    </row>
    <row r="548" spans="1:66" hidden="1" x14ac:dyDescent="0.15">
      <c r="A548" s="1123"/>
      <c r="C548" s="1529"/>
      <c r="D548" s="274"/>
      <c r="E548" s="1675"/>
      <c r="F548" s="1604"/>
      <c r="G548" s="189"/>
      <c r="H548" s="189"/>
      <c r="I548" s="189"/>
      <c r="J548" s="189"/>
      <c r="K548" s="189"/>
      <c r="L548" s="189"/>
      <c r="M548" s="189"/>
      <c r="N548" s="189"/>
      <c r="O548" s="189"/>
      <c r="P548" s="189"/>
      <c r="Q548" s="189"/>
      <c r="R548" s="189"/>
      <c r="S548" s="189"/>
      <c r="T548" s="189"/>
      <c r="U548" s="189"/>
      <c r="V548" s="189"/>
      <c r="W548" s="189"/>
      <c r="X548" s="189"/>
      <c r="Y548" s="189"/>
      <c r="Z548" s="189"/>
      <c r="AA548" s="189"/>
      <c r="AB548" s="189"/>
      <c r="AC548" s="189"/>
      <c r="AD548" s="189"/>
      <c r="AE548" s="189"/>
      <c r="AF548" s="189"/>
      <c r="AG548" s="189"/>
      <c r="AH548" s="189"/>
      <c r="AI548" s="189"/>
      <c r="AJ548" s="189"/>
      <c r="AK548" s="189"/>
      <c r="AL548" s="189"/>
      <c r="AM548" s="189"/>
      <c r="AN548" s="189"/>
      <c r="AO548" s="189"/>
      <c r="AP548" s="189"/>
      <c r="AQ548" s="189"/>
      <c r="AR548" s="189"/>
      <c r="AS548" s="189"/>
      <c r="AT548" s="189"/>
      <c r="AU548" s="189"/>
      <c r="AV548" s="189"/>
      <c r="AW548" s="189"/>
      <c r="AX548" s="189"/>
      <c r="AY548" s="189"/>
      <c r="AZ548" s="189"/>
      <c r="BA548" s="189"/>
      <c r="BB548" s="189"/>
      <c r="BC548" s="189"/>
      <c r="BD548" s="189"/>
      <c r="BE548" s="189"/>
      <c r="BF548" s="189"/>
      <c r="BG548" s="189"/>
      <c r="BH548" s="189"/>
      <c r="BI548" s="189"/>
      <c r="BJ548" s="189"/>
      <c r="BK548" s="189"/>
      <c r="BL548" s="189"/>
      <c r="BM548" s="189"/>
      <c r="BN548" s="1521"/>
    </row>
    <row r="549" spans="1:66" hidden="1" x14ac:dyDescent="0.15">
      <c r="A549" s="1123"/>
      <c r="C549" s="1529"/>
      <c r="D549" s="274"/>
      <c r="E549" s="1675"/>
      <c r="F549" s="1604">
        <f>SUM($F486:F486)</f>
        <v>8934925060.7548733</v>
      </c>
      <c r="G549" s="189">
        <f>SUM($F486:G486)</f>
        <v>8855351793.6602364</v>
      </c>
      <c r="H549" s="189">
        <f>SUM($F486:H486)</f>
        <v>8693517015.2107201</v>
      </c>
      <c r="I549" s="189">
        <f>SUM($F486:I486)</f>
        <v>8491416749.9337931</v>
      </c>
      <c r="J549" s="189">
        <f>SUM($F486:J486)</f>
        <v>8263772762.4003735</v>
      </c>
      <c r="K549" s="189">
        <f>SUM($F486:K486)</f>
        <v>8017882079.056304</v>
      </c>
      <c r="L549" s="189">
        <f>SUM($F486:L486)</f>
        <v>7758025702.060955</v>
      </c>
      <c r="M549" s="189">
        <f>SUM($F486:M486)</f>
        <v>7486984458.6997395</v>
      </c>
      <c r="N549" s="189">
        <f>SUM($F486:N486)</f>
        <v>7206693103.8991966</v>
      </c>
      <c r="O549" s="189">
        <f>SUM($F486:O486)</f>
        <v>6918566179.5081415</v>
      </c>
      <c r="P549" s="189">
        <f>SUM($F486:P486)</f>
        <v>6623677468.0590792</v>
      </c>
      <c r="Q549" s="189">
        <f>SUM($F486:Q486)</f>
        <v>6322866447.5997925</v>
      </c>
      <c r="R549" s="189">
        <f>SUM($F486:R486)</f>
        <v>6016805181.2297058</v>
      </c>
      <c r="S549" s="189">
        <f>SUM($F486:S486)</f>
        <v>5706042320.6482821</v>
      </c>
      <c r="T549" s="189">
        <f>SUM($F486:T486)</f>
        <v>5391033161.185503</v>
      </c>
      <c r="U549" s="189">
        <f>SUM($F486:U486)</f>
        <v>5072160822.1232853</v>
      </c>
      <c r="V549" s="189">
        <f>SUM($F486:V486)</f>
        <v>4749751573.5090437</v>
      </c>
      <c r="W549" s="189">
        <f>SUM($F486:W486)</f>
        <v>4424086182.1257439</v>
      </c>
      <c r="X549" s="189">
        <f>SUM($F486:X486)</f>
        <v>4095408477.8390923</v>
      </c>
      <c r="Y549" s="189">
        <f>SUM($F486:Y486)</f>
        <v>3763931934.0032539</v>
      </c>
      <c r="Z549" s="189">
        <f>SUM($F486:Z486)</f>
        <v>3429844800.0701966</v>
      </c>
      <c r="AA549" s="189">
        <f>SUM($F486:AA486)</f>
        <v>3093314159.692987</v>
      </c>
      <c r="AB549" s="189">
        <f>SUM($F486:AB486)</f>
        <v>2754489178.5517502</v>
      </c>
      <c r="AC549" s="189">
        <f>SUM($F486:AC486)</f>
        <v>2413503732.3470678</v>
      </c>
      <c r="AD549" s="189">
        <f>SUM($F486:AD486)</f>
        <v>2070478554.4771917</v>
      </c>
      <c r="AE549" s="189">
        <f>SUM($F486:AE486)</f>
        <v>1725523007.1217685</v>
      </c>
      <c r="AF549" s="189">
        <f>SUM($F486:AF486)</f>
        <v>1378736553.8828225</v>
      </c>
      <c r="AG549" s="189">
        <f>SUM($F486:AG486)</f>
        <v>1030209993.5900687</v>
      </c>
      <c r="AH549" s="189">
        <f>SUM($F486:AH486)</f>
        <v>680026501.24603796</v>
      </c>
      <c r="AI549" s="189">
        <f>SUM($F486:AI486)</f>
        <v>328262511.9396112</v>
      </c>
      <c r="AJ549" s="189">
        <f>SUM($F486:AJ486)</f>
        <v>-25011524.083969712</v>
      </c>
      <c r="AK549" s="189">
        <f>SUM($F486:AK486)</f>
        <v>-379730492.82346678</v>
      </c>
      <c r="AL549" s="189">
        <f>SUM($F486:AL486)</f>
        <v>-735834056.48866737</v>
      </c>
      <c r="AM549" s="189">
        <f>SUM($F486:AM486)</f>
        <v>-1093266167.5973258</v>
      </c>
      <c r="AN549" s="189">
        <f>SUM($F486:AN486)</f>
        <v>-1451974645.4777727</v>
      </c>
      <c r="AO549" s="189">
        <f>SUM($F486:AO486)</f>
        <v>-1811910805.5921826</v>
      </c>
      <c r="AP549" s="189">
        <f>SUM($F486:AP486)</f>
        <v>-2173029133.795311</v>
      </c>
      <c r="AQ549" s="189">
        <f>SUM($F486:AQ486)</f>
        <v>-2535286999.0037246</v>
      </c>
      <c r="AR549" s="189">
        <f>SUM($F486:AR486)</f>
        <v>-2898644398.8462029</v>
      </c>
      <c r="AS549" s="189">
        <f>SUM($F486:AS486)</f>
        <v>-3263063733.7540736</v>
      </c>
      <c r="AT549" s="189">
        <f>SUM($F486:AT486)</f>
        <v>-3628509605.6743269</v>
      </c>
      <c r="AU549" s="189">
        <f>SUM($F486:AU486)</f>
        <v>-3994948638.181994</v>
      </c>
      <c r="AV549" s="189">
        <f>SUM($F486:AV486)</f>
        <v>-4362349315.2575693</v>
      </c>
      <c r="AW549" s="189">
        <f>SUM($F486:AW486)</f>
        <v>-4730681836.4005318</v>
      </c>
      <c r="AX549" s="189">
        <f>SUM($F486:AX486)</f>
        <v>-5099917986.087328</v>
      </c>
      <c r="AY549" s="189">
        <f>SUM($F486:AY486)</f>
        <v>-5470031015.8641663</v>
      </c>
      <c r="AZ549" s="189">
        <f>SUM($F486:AZ486)</f>
        <v>-5840995537.6017189</v>
      </c>
      <c r="BA549" s="189">
        <f>SUM($F486:BA486)</f>
        <v>-6212787426.6384439</v>
      </c>
      <c r="BB549" s="189">
        <f>SUM($F486:BB486)</f>
        <v>-6585383733.7081518</v>
      </c>
      <c r="BC549" s="189">
        <f>SUM($F486:BC486)</f>
        <v>-6958762604.6909609</v>
      </c>
      <c r="BD549" s="189">
        <f>SUM($F486:BD486)</f>
        <v>-7332903207.3491068</v>
      </c>
      <c r="BE549" s="189">
        <f>SUM($F486:BE486)</f>
        <v>-7707785664.3137465</v>
      </c>
      <c r="BF549" s="189">
        <f>SUM($F486:BF486)</f>
        <v>-8083390991.6787109</v>
      </c>
      <c r="BG549" s="189">
        <f>SUM($F486:BG486)</f>
        <v>-8459701042.6344881</v>
      </c>
      <c r="BH549" s="189">
        <f>SUM($F486:BH486)</f>
        <v>-8836698455.642498</v>
      </c>
      <c r="BI549" s="189">
        <f>SUM($F486:BI486)</f>
        <v>-9214366606.7075481</v>
      </c>
      <c r="BJ549" s="189">
        <f>SUM($F486:BJ486)</f>
        <v>-9592689565.3565807</v>
      </c>
      <c r="BK549" s="189">
        <f>SUM($F486:BK486)</f>
        <v>-9971652053.9755592</v>
      </c>
      <c r="BL549" s="189">
        <f>SUM($F486:BL486)</f>
        <v>-10351239410.194508</v>
      </c>
      <c r="BM549" s="189">
        <f>SUM($F486:BM486)</f>
        <v>-10731437552.04414</v>
      </c>
      <c r="BN549" s="1521">
        <f>SUM($F486:BN486)</f>
        <v>-11112232945.636812</v>
      </c>
    </row>
    <row r="550" spans="1:66" hidden="1" x14ac:dyDescent="0.15">
      <c r="A550" s="1123"/>
      <c r="C550" s="1529"/>
      <c r="D550" s="274"/>
      <c r="E550" s="1675"/>
      <c r="F550" s="1604">
        <f>SUM($F487:F487)</f>
        <v>6998501989.6039715</v>
      </c>
      <c r="G550" s="189">
        <f>SUM($F487:G487)</f>
        <v>6918928722.5093355</v>
      </c>
      <c r="H550" s="189">
        <f>SUM($F487:H487)</f>
        <v>6777659321.8985395</v>
      </c>
      <c r="I550" s="189">
        <f>SUM($F487:I487)</f>
        <v>6604684211.1065798</v>
      </c>
      <c r="J550" s="189">
        <f>SUM($F487:J487)</f>
        <v>6410973097.0070477</v>
      </c>
      <c r="K550" s="189">
        <f>SUM($F487:K487)</f>
        <v>6202113962.2195501</v>
      </c>
      <c r="L550" s="189">
        <f>SUM($F487:L487)</f>
        <v>5981452994.4660292</v>
      </c>
      <c r="M550" s="189">
        <f>SUM($F487:M487)</f>
        <v>5751199865.1510172</v>
      </c>
      <c r="N550" s="189">
        <f>SUM($F487:N487)</f>
        <v>5512913294.5860596</v>
      </c>
      <c r="O550" s="189">
        <f>SUM($F487:O487)</f>
        <v>5267746513.0254593</v>
      </c>
      <c r="P550" s="189">
        <f>SUM($F487:P487)</f>
        <v>5016584124.8757315</v>
      </c>
      <c r="Q550" s="189">
        <f>SUM($F487:Q487)</f>
        <v>4760124179.2259274</v>
      </c>
      <c r="R550" s="189">
        <f>SUM($F487:R487)</f>
        <v>4498930233.0550785</v>
      </c>
      <c r="S550" s="189">
        <f>SUM($F487:S487)</f>
        <v>4233465896.604425</v>
      </c>
      <c r="T550" s="189">
        <f>SUM($F487:T487)</f>
        <v>3964118613.1063089</v>
      </c>
      <c r="U550" s="189">
        <f>SUM($F487:U487)</f>
        <v>3691216536.9991193</v>
      </c>
      <c r="V550" s="189">
        <f>SUM($F487:V487)</f>
        <v>3415040828.43855</v>
      </c>
      <c r="W550" s="189">
        <f>SUM($F487:W487)</f>
        <v>3135834810.4887857</v>
      </c>
      <c r="X550" s="189">
        <f>SUM($F487:X487)</f>
        <v>2853810922.5819206</v>
      </c>
      <c r="Y550" s="189">
        <f>SUM($F487:Y487)</f>
        <v>2569156090.6891427</v>
      </c>
      <c r="Z550" s="189">
        <f>SUM($F487:Z487)</f>
        <v>2282035937.1815186</v>
      </c>
      <c r="AA550" s="189">
        <f>SUM($F487:AA487)</f>
        <v>1992598125.2877693</v>
      </c>
      <c r="AB550" s="189">
        <f>SUM($F487:AB487)</f>
        <v>1700975047.9050808</v>
      </c>
      <c r="AC550" s="189">
        <f>SUM($F487:AC487)</f>
        <v>1407286012.6383615</v>
      </c>
      <c r="AD550" s="189">
        <f>SUM($F487:AD487)</f>
        <v>1111639034.8127849</v>
      </c>
      <c r="AE550" s="189">
        <f>SUM($F487:AE487)</f>
        <v>814132321.87949669</v>
      </c>
      <c r="AF550" s="189">
        <f>SUM($F487:AF487)</f>
        <v>514855512.3160857</v>
      </c>
      <c r="AG550" s="189">
        <f>SUM($F487:AG487)</f>
        <v>213890717.33236229</v>
      </c>
      <c r="AH550" s="189">
        <f>SUM($F487:AH487)</f>
        <v>-88686597.221391439</v>
      </c>
      <c r="AI550" s="189">
        <f>SUM($F487:AI487)</f>
        <v>-392806859.49895263</v>
      </c>
      <c r="AJ550" s="189">
        <f>SUM($F487:AJ487)</f>
        <v>-698405747.77041936</v>
      </c>
      <c r="AK550" s="189">
        <f>SUM($F487:AK487)</f>
        <v>-1005423635.6204618</v>
      </c>
      <c r="AL550" s="189">
        <f>SUM($F487:AL487)</f>
        <v>-1313805111.4773011</v>
      </c>
      <c r="AM550" s="189">
        <f>SUM($F487:AM487)</f>
        <v>-1623498560.5388389</v>
      </c>
      <c r="AN550" s="189">
        <f>SUM($F487:AN487)</f>
        <v>-1934455799.3764939</v>
      </c>
      <c r="AO550" s="189">
        <f>SUM($F487:AO487)</f>
        <v>-2246631755.2484922</v>
      </c>
      <c r="AP550" s="189">
        <f>SUM($F487:AP487)</f>
        <v>-2559984183.5496831</v>
      </c>
      <c r="AQ550" s="189">
        <f>SUM($F487:AQ487)</f>
        <v>-2874473417.9444847</v>
      </c>
      <c r="AR550" s="189">
        <f>SUM($F487:AR487)</f>
        <v>-3190062148.6337013</v>
      </c>
      <c r="AS550" s="189">
        <f>SUM($F487:AS487)</f>
        <v>-3506715224.9406462</v>
      </c>
      <c r="AT550" s="189">
        <f>SUM($F487:AT487)</f>
        <v>-3824399479.0024819</v>
      </c>
      <c r="AU550" s="189">
        <f>SUM($F487:AU487)</f>
        <v>-4143083567.8461885</v>
      </c>
      <c r="AV550" s="189">
        <f>SUM($F487:AV487)</f>
        <v>-4462737831.536231</v>
      </c>
      <c r="AW550" s="189">
        <f>SUM($F487:AW487)</f>
        <v>-4783334165.419466</v>
      </c>
      <c r="AX550" s="189">
        <f>SUM($F487:AX487)</f>
        <v>-5104845904.7751064</v>
      </c>
      <c r="AY550" s="189">
        <f>SUM($F487:AY487)</f>
        <v>-5427247720.4140873</v>
      </c>
      <c r="AZ550" s="189">
        <f>SUM($F487:AZ487)</f>
        <v>-5750515523.9711542</v>
      </c>
      <c r="BA550" s="189">
        <f>SUM($F487:BA487)</f>
        <v>-6074626381.8011103</v>
      </c>
      <c r="BB550" s="189">
        <f>SUM($F487:BB487)</f>
        <v>-6399558436.533206</v>
      </c>
      <c r="BC550" s="189">
        <f>SUM($F487:BC487)</f>
        <v>-6725290835.4589996</v>
      </c>
      <c r="BD550" s="189">
        <f>SUM($F487:BD487)</f>
        <v>-7051803665.03265</v>
      </c>
      <c r="BE550" s="189">
        <f>SUM($F487:BE487)</f>
        <v>-7379077890.8514404</v>
      </c>
      <c r="BF550" s="189">
        <f>SUM($F487:BF487)</f>
        <v>-7707095302.5606956</v>
      </c>
      <c r="BG550" s="189">
        <f>SUM($F487:BG487)</f>
        <v>-8035838463.1931295</v>
      </c>
      <c r="BH550" s="189">
        <f>SUM($F487:BH487)</f>
        <v>-8365290662.5096502</v>
      </c>
      <c r="BI550" s="189">
        <f>SUM($F487:BI487)</f>
        <v>-8695435873.9580574</v>
      </c>
      <c r="BJ550" s="189">
        <f>SUM($F487:BJ487)</f>
        <v>-9026258714.9091034</v>
      </c>
      <c r="BK550" s="189">
        <f>SUM($F487:BK487)</f>
        <v>-9357744409.8668575</v>
      </c>
      <c r="BL550" s="189">
        <f>SUM($F487:BL487)</f>
        <v>-9689878756.3831406</v>
      </c>
      <c r="BM550" s="189">
        <f>SUM($F487:BM487)</f>
        <v>-10022648093.434517</v>
      </c>
      <c r="BN550" s="1521">
        <f>SUM($F487:BN487)</f>
        <v>-10356039272.04562</v>
      </c>
    </row>
    <row r="551" spans="1:66" hidden="1" x14ac:dyDescent="0.15">
      <c r="A551" s="1123"/>
      <c r="C551" s="1529"/>
      <c r="D551" s="274"/>
      <c r="E551" s="1675"/>
      <c r="F551" s="1604">
        <f>SUM($F488:F488)</f>
        <v>4671743410.7620201</v>
      </c>
      <c r="G551" s="189">
        <f>SUM($F488:G488)</f>
        <v>4592170143.6673841</v>
      </c>
      <c r="H551" s="189">
        <f>SUM($F488:H488)</f>
        <v>4471466120.8953085</v>
      </c>
      <c r="I551" s="189">
        <f>SUM($F488:I488)</f>
        <v>4328636213.7842731</v>
      </c>
      <c r="J551" s="189">
        <f>SUM($F488:J488)</f>
        <v>4170914510.9025011</v>
      </c>
      <c r="K551" s="189">
        <f>SUM($F488:K488)</f>
        <v>4002082042.5146213</v>
      </c>
      <c r="L551" s="189">
        <f>SUM($F488:L488)</f>
        <v>3824447043.7277861</v>
      </c>
      <c r="M551" s="189">
        <f>SUM($F488:M488)</f>
        <v>3639557585.8215928</v>
      </c>
      <c r="N551" s="189">
        <f>SUM($F488:N488)</f>
        <v>3448519970.8410945</v>
      </c>
      <c r="O551" s="189">
        <f>SUM($F488:O488)</f>
        <v>3252161916.2741771</v>
      </c>
      <c r="P551" s="189">
        <f>SUM($F488:P488)</f>
        <v>3051124612.3381815</v>
      </c>
      <c r="Q551" s="189">
        <f>SUM($F488:Q488)</f>
        <v>2845918487.8574257</v>
      </c>
      <c r="R551" s="189">
        <f>SUM($F488:R488)</f>
        <v>2636958906.5623703</v>
      </c>
      <c r="S551" s="189">
        <f>SUM($F488:S488)</f>
        <v>2424590045.0091953</v>
      </c>
      <c r="T551" s="189">
        <f>SUM($F488:T488)</f>
        <v>2209101450.5067182</v>
      </c>
      <c r="U551" s="189">
        <f>SUM($F488:U488)</f>
        <v>1990739872.9278815</v>
      </c>
      <c r="V551" s="189">
        <f>SUM($F488:V488)</f>
        <v>1769717937.0585294</v>
      </c>
      <c r="W551" s="189">
        <f>SUM($F488:W488)</f>
        <v>1546220639.3474073</v>
      </c>
      <c r="X551" s="189">
        <f>SUM($F488:X488)</f>
        <v>1320410307.8502781</v>
      </c>
      <c r="Y551" s="189">
        <f>SUM($F488:Y488)</f>
        <v>1092430452.2279015</v>
      </c>
      <c r="Z551" s="189">
        <f>SUM($F488:Z488)</f>
        <v>862408796.29860187</v>
      </c>
      <c r="AA551" s="189">
        <f>SUM($F488:AA488)</f>
        <v>630459698.06721401</v>
      </c>
      <c r="AB551" s="189">
        <f>SUM($F488:AB488)</f>
        <v>396686103.64763045</v>
      </c>
      <c r="AC551" s="189">
        <f>SUM($F488:AC488)</f>
        <v>161181141.5509159</v>
      </c>
      <c r="AD551" s="189">
        <f>SUM($F488:AD488)</f>
        <v>-75970564.001537621</v>
      </c>
      <c r="AE551" s="189">
        <f>SUM($F488:AE488)</f>
        <v>-314691801.78982425</v>
      </c>
      <c r="AF551" s="189">
        <f>SUM($F488:AF488)</f>
        <v>-554911859.5745852</v>
      </c>
      <c r="AG551" s="189">
        <f>SUM($F488:AG488)</f>
        <v>-796565752.95487952</v>
      </c>
      <c r="AH551" s="189">
        <f>SUM($F488:AH488)</f>
        <v>-1039593570.3940127</v>
      </c>
      <c r="AI551" s="189">
        <f>SUM($F488:AI488)</f>
        <v>-1283939913.4569464</v>
      </c>
      <c r="AJ551" s="189">
        <f>SUM($F488:AJ488)</f>
        <v>-1529553415.664803</v>
      </c>
      <c r="AK551" s="189">
        <f>SUM($F488:AK488)</f>
        <v>-1776386326.7128718</v>
      </c>
      <c r="AL551" s="189">
        <f>SUM($F488:AL488)</f>
        <v>-2024394151.3821924</v>
      </c>
      <c r="AM551" s="189">
        <f>SUM($F488:AM488)</f>
        <v>-2273535334.4908867</v>
      </c>
      <c r="AN551" s="189">
        <f>SUM($F488:AN488)</f>
        <v>-2523770984.8178</v>
      </c>
      <c r="AO551" s="189">
        <f>SUM($F488:AO488)</f>
        <v>-2775064632.1890869</v>
      </c>
      <c r="AP551" s="189">
        <f>SUM($F488:AP488)</f>
        <v>-3027382012.9234066</v>
      </c>
      <c r="AQ551" s="189">
        <f>SUM($F488:AQ488)</f>
        <v>-3280690879.6398077</v>
      </c>
      <c r="AR551" s="189">
        <f>SUM($F488:AR488)</f>
        <v>-3534960832.0868502</v>
      </c>
      <c r="AS551" s="189">
        <f>SUM($F488:AS488)</f>
        <v>-3790163166.184607</v>
      </c>
      <c r="AT551" s="189">
        <f>SUM($F488:AT488)</f>
        <v>-4046270738.9078803</v>
      </c>
      <c r="AU551" s="189">
        <f>SUM($F488:AU488)</f>
        <v>-4303257846.9986839</v>
      </c>
      <c r="AV551" s="189">
        <f>SUM($F488:AV488)</f>
        <v>-4561100117.7938366</v>
      </c>
      <c r="AW551" s="189">
        <f>SUM($F488:AW488)</f>
        <v>-4819774410.7012806</v>
      </c>
      <c r="AX551" s="189">
        <f>SUM($F488:AX488)</f>
        <v>-5079258728.0658092</v>
      </c>
      <c r="AY551" s="189">
        <f>SUM($F488:AY488)</f>
        <v>-5339532134.3387508</v>
      </c>
      <c r="AZ551" s="189">
        <f>SUM($F488:AZ488)</f>
        <v>-5600574682.6126976</v>
      </c>
      <c r="BA551" s="189">
        <f>SUM($F488:BA488)</f>
        <v>-5862367347.7064247</v>
      </c>
      <c r="BB551" s="189">
        <f>SUM($F488:BB488)</f>
        <v>-6124891965.0905361</v>
      </c>
      <c r="BC551" s="189">
        <f>SUM($F488:BC488)</f>
        <v>-6388131175.0342474</v>
      </c>
      <c r="BD551" s="189">
        <f>SUM($F488:BD488)</f>
        <v>-6652068371.4306087</v>
      </c>
      <c r="BE551" s="189">
        <f>SUM($F488:BE488)</f>
        <v>-6916687654.8235149</v>
      </c>
      <c r="BF551" s="189">
        <f>SUM($F488:BF488)</f>
        <v>-7181973789.2167034</v>
      </c>
      <c r="BG551" s="189">
        <f>SUM($F488:BG488)</f>
        <v>-7447912162.2940741</v>
      </c>
      <c r="BH551" s="189">
        <f>SUM($F488:BH488)</f>
        <v>-7714488748.7232428</v>
      </c>
      <c r="BI551" s="189">
        <f>SUM($F488:BI488)</f>
        <v>-7981690076.2512197</v>
      </c>
      <c r="BJ551" s="189">
        <f>SUM($F488:BJ488)</f>
        <v>-8249503194.3333435</v>
      </c>
      <c r="BK551" s="189">
        <f>SUM($F488:BK488)</f>
        <v>-8517915645.0647459</v>
      </c>
      <c r="BL551" s="189">
        <f>SUM($F488:BL488)</f>
        <v>-8786915436.2082901</v>
      </c>
      <c r="BM551" s="189">
        <f>SUM($F488:BM488)</f>
        <v>-9056491016.1345596</v>
      </c>
      <c r="BN551" s="1521">
        <f>SUM($F488:BN488)</f>
        <v>-9326631250.5085335</v>
      </c>
    </row>
    <row r="552" spans="1:66" hidden="1" x14ac:dyDescent="0.15">
      <c r="A552" s="1123"/>
      <c r="C552" s="1529"/>
      <c r="D552" s="274"/>
      <c r="E552" s="1675"/>
      <c r="F552" s="1604"/>
      <c r="G552" s="189"/>
      <c r="H552" s="189"/>
      <c r="I552" s="189"/>
      <c r="J552" s="189"/>
      <c r="K552" s="189"/>
      <c r="L552" s="189"/>
      <c r="M552" s="189"/>
      <c r="N552" s="189"/>
      <c r="O552" s="189"/>
      <c r="P552" s="189"/>
      <c r="Q552" s="189"/>
      <c r="R552" s="189"/>
      <c r="S552" s="189"/>
      <c r="T552" s="189"/>
      <c r="U552" s="189"/>
      <c r="V552" s="189"/>
      <c r="W552" s="189"/>
      <c r="X552" s="189"/>
      <c r="Y552" s="189"/>
      <c r="Z552" s="189"/>
      <c r="AA552" s="189"/>
      <c r="AB552" s="189"/>
      <c r="AC552" s="189"/>
      <c r="AD552" s="189"/>
      <c r="AE552" s="189"/>
      <c r="AF552" s="189"/>
      <c r="AG552" s="189"/>
      <c r="AH552" s="189"/>
      <c r="AI552" s="189"/>
      <c r="AJ552" s="189"/>
      <c r="AK552" s="189"/>
      <c r="AL552" s="189"/>
      <c r="AM552" s="189"/>
      <c r="AN552" s="189"/>
      <c r="AO552" s="189"/>
      <c r="AP552" s="189"/>
      <c r="AQ552" s="189"/>
      <c r="AR552" s="189"/>
      <c r="AS552" s="189"/>
      <c r="AT552" s="189"/>
      <c r="AU552" s="189"/>
      <c r="AV552" s="189"/>
      <c r="AW552" s="189"/>
      <c r="AX552" s="189"/>
      <c r="AY552" s="189"/>
      <c r="AZ552" s="189"/>
      <c r="BA552" s="189"/>
      <c r="BB552" s="189"/>
      <c r="BC552" s="189"/>
      <c r="BD552" s="189"/>
      <c r="BE552" s="189"/>
      <c r="BF552" s="189"/>
      <c r="BG552" s="189"/>
      <c r="BH552" s="189"/>
      <c r="BI552" s="189"/>
      <c r="BJ552" s="189"/>
      <c r="BK552" s="189"/>
      <c r="BL552" s="189"/>
      <c r="BM552" s="189"/>
      <c r="BN552" s="1521"/>
    </row>
    <row r="553" spans="1:66" hidden="1" x14ac:dyDescent="0.15">
      <c r="A553" s="1123"/>
      <c r="C553" s="1529"/>
      <c r="D553" s="274"/>
      <c r="E553" s="1675"/>
      <c r="F553" s="1604">
        <f>SUM($F490:F490)</f>
        <v>-9813920524.941761</v>
      </c>
      <c r="G553" s="189">
        <f>SUM($F490:G490)</f>
        <v>-9018090542.8587971</v>
      </c>
      <c r="H553" s="189">
        <f>SUM($F490:H490)</f>
        <v>-8479602721.9662333</v>
      </c>
      <c r="I553" s="189">
        <f>SUM($F490:I490)</f>
        <v>-8067079124.5711851</v>
      </c>
      <c r="J553" s="189">
        <f>SUM($F490:J490)</f>
        <v>-7734465032.6309414</v>
      </c>
      <c r="K553" s="189">
        <f>SUM($F490:K490)</f>
        <v>-7458932850.0448685</v>
      </c>
      <c r="L553" s="189">
        <f>SUM($F490:L490)</f>
        <v>-7227090136.9026365</v>
      </c>
      <c r="M553" s="189">
        <f>SUM($F490:M490)</f>
        <v>-7030237513.7284908</v>
      </c>
      <c r="N553" s="189">
        <f>SUM($F490:N490)</f>
        <v>-6862322404.9501028</v>
      </c>
      <c r="O553" s="189">
        <f>SUM($F490:O490)</f>
        <v>-6718919639.5431032</v>
      </c>
      <c r="P553" s="189">
        <f>SUM($F490:P490)</f>
        <v>-6596670058.2480516</v>
      </c>
      <c r="Q553" s="189">
        <f>SUM($F490:Q490)</f>
        <v>-6492947486.4234877</v>
      </c>
      <c r="R553" s="189">
        <f>SUM($F490:R490)</f>
        <v>-6405649480.6835098</v>
      </c>
      <c r="S553" s="189">
        <f>SUM($F490:S490)</f>
        <v>-6333059670.7383575</v>
      </c>
      <c r="T553" s="189">
        <f>SUM($F490:T490)</f>
        <v>-6273753736.9728479</v>
      </c>
      <c r="U553" s="189">
        <f>SUM($F490:U490)</f>
        <v>-6226533151.1521034</v>
      </c>
      <c r="V553" s="189">
        <f>SUM($F490:V490)</f>
        <v>-6190377228.9032001</v>
      </c>
      <c r="W553" s="189">
        <f>SUM($F490:W490)</f>
        <v>-6164407635.6377134</v>
      </c>
      <c r="X553" s="189">
        <f>SUM($F490:X490)</f>
        <v>-6147861588.0859203</v>
      </c>
      <c r="Y553" s="189">
        <f>SUM($F490:Y490)</f>
        <v>-6140071268.5355959</v>
      </c>
      <c r="Z553" s="189">
        <f>SUM($F490:Z490)</f>
        <v>-6140447768.2733622</v>
      </c>
      <c r="AA553" s="189">
        <f>SUM($F490:AA490)</f>
        <v>-6148468392.4487171</v>
      </c>
      <c r="AB553" s="189">
        <f>SUM($F490:AB490)</f>
        <v>-6163666499.7628736</v>
      </c>
      <c r="AC553" s="189">
        <f>SUM($F490:AC490)</f>
        <v>-6185623281.2059898</v>
      </c>
      <c r="AD553" s="189">
        <f>SUM($F490:AD490)</f>
        <v>-6213961041.3878145</v>
      </c>
      <c r="AE553" s="189">
        <f>SUM($F490:AE490)</f>
        <v>-6248337657.9816446</v>
      </c>
      <c r="AF553" s="189">
        <f>SUM($F490:AF490)</f>
        <v>-6288441974.7993298</v>
      </c>
      <c r="AG553" s="189">
        <f>SUM($F490:AG490)</f>
        <v>-6333989942.0259857</v>
      </c>
      <c r="AH553" s="189">
        <f>SUM($F490:AH490)</f>
        <v>-6384721359.787385</v>
      </c>
      <c r="AI553" s="189">
        <f>SUM($F490:AI490)</f>
        <v>-6440397112.9659052</v>
      </c>
      <c r="AJ553" s="189">
        <f>SUM($F490:AJ490)</f>
        <v>-6500796809.0831165</v>
      </c>
      <c r="AK553" s="189">
        <f>SUM($F490:AK490)</f>
        <v>-6565716749.2581406</v>
      </c>
      <c r="AL553" s="189">
        <f>SUM($F490:AL490)</f>
        <v>-6634968176.2328253</v>
      </c>
      <c r="AM553" s="189">
        <f>SUM($F490:AM490)</f>
        <v>-6708375754.3006802</v>
      </c>
      <c r="AN553" s="189">
        <f>SUM($F490:AN490)</f>
        <v>-6785776244.4620981</v>
      </c>
      <c r="AO553" s="189">
        <f>SUM($F490:AO490)</f>
        <v>-6867017344.820672</v>
      </c>
      <c r="AP553" s="189">
        <f>SUM($F490:AP490)</f>
        <v>-6951956671.5530453</v>
      </c>
      <c r="AQ553" s="189">
        <f>SUM($F490:AQ490)</f>
        <v>-7040460860.0399208</v>
      </c>
      <c r="AR553" s="189">
        <f>SUM($F490:AR490)</f>
        <v>-7132404769.1734676</v>
      </c>
      <c r="AS553" s="189">
        <f>SUM($F490:AS490)</f>
        <v>-7227670774.6345797</v>
      </c>
      <c r="AT553" s="189">
        <f>SUM($F490:AT490)</f>
        <v>-7326148139.1985998</v>
      </c>
      <c r="AU553" s="189">
        <f>SUM($F490:AU490)</f>
        <v>-7427732449.9852781</v>
      </c>
      <c r="AV553" s="189">
        <f>SUM($F490:AV490)</f>
        <v>-7532325114.099369</v>
      </c>
      <c r="AW553" s="189">
        <f>SUM($F490:AW490)</f>
        <v>-7639832905.3761415</v>
      </c>
      <c r="AX553" s="189">
        <f>SUM($F490:AX490)</f>
        <v>-7750167556.0012741</v>
      </c>
      <c r="AY553" s="189">
        <f>SUM($F490:AY490)</f>
        <v>-7863245387.6567516</v>
      </c>
      <c r="AZ553" s="189">
        <f>SUM($F490:AZ490)</f>
        <v>-7978986977.5850515</v>
      </c>
      <c r="BA553" s="189">
        <f>SUM($F490:BA490)</f>
        <v>-8097316855.5883007</v>
      </c>
      <c r="BB553" s="189">
        <f>SUM($F490:BB490)</f>
        <v>-8218163228.5075674</v>
      </c>
      <c r="BC553" s="189">
        <f>SUM($F490:BC490)</f>
        <v>-8341457729.1763754</v>
      </c>
      <c r="BD553" s="189">
        <f>SUM($F490:BD490)</f>
        <v>-8467135187.2252464</v>
      </c>
      <c r="BE553" s="189">
        <f>SUM($F490:BE490)</f>
        <v>-8595133419.4414902</v>
      </c>
      <c r="BF553" s="189">
        <f>SUM($F490:BF490)</f>
        <v>-8725393037.669445</v>
      </c>
      <c r="BG553" s="189">
        <f>SUM($F490:BG490)</f>
        <v>-8857857272.4782867</v>
      </c>
      <c r="BH553" s="189">
        <f>SUM($F490:BH490)</f>
        <v>-8992471811.0334187</v>
      </c>
      <c r="BI553" s="189">
        <f>SUM($F490:BI490)</f>
        <v>-9129184647.7883797</v>
      </c>
      <c r="BJ553" s="189">
        <f>SUM($F490:BJ490)</f>
        <v>-9267945946.771307</v>
      </c>
      <c r="BK553" s="189">
        <f>SUM($F490:BK490)</f>
        <v>-9408707914.376791</v>
      </c>
      <c r="BL553" s="189">
        <f>SUM($F490:BL490)</f>
        <v>-9551424681.6934147</v>
      </c>
      <c r="BM553" s="189">
        <f>SUM($F490:BM490)</f>
        <v>-9696052195.5017509</v>
      </c>
      <c r="BN553" s="1521">
        <f>SUM($F490:BN490)</f>
        <v>-9842548117.1693268</v>
      </c>
    </row>
    <row r="554" spans="1:66" hidden="1" x14ac:dyDescent="0.15">
      <c r="A554" s="1123"/>
      <c r="C554" s="1529"/>
      <c r="D554" s="274"/>
      <c r="E554" s="1675"/>
      <c r="F554" s="1604">
        <f>SUM($F491:F491)</f>
        <v>-15871714624.531492</v>
      </c>
      <c r="G554" s="189">
        <f>SUM($F491:G491)</f>
        <v>-15075884642.448528</v>
      </c>
      <c r="H554" s="189">
        <f>SUM($F491:H491)</f>
        <v>-14473061281.258364</v>
      </c>
      <c r="I554" s="189">
        <f>SUM($F491:I491)</f>
        <v>-13969424232.667027</v>
      </c>
      <c r="J554" s="189">
        <f>SUM($F491:J491)</f>
        <v>-13530656499.235743</v>
      </c>
      <c r="K554" s="189">
        <f>SUM($F491:K491)</f>
        <v>-13139276958.86574</v>
      </c>
      <c r="L554" s="189">
        <f>SUM($F491:L491)</f>
        <v>-12784817591.143459</v>
      </c>
      <c r="M554" s="189">
        <f>SUM($F491:M491)</f>
        <v>-12460365787.664347</v>
      </c>
      <c r="N554" s="189">
        <f>SUM($F491:N491)</f>
        <v>-12161045337.828112</v>
      </c>
      <c r="O554" s="189">
        <f>SUM($F491:O491)</f>
        <v>-11883248542.710863</v>
      </c>
      <c r="P554" s="189">
        <f>SUM($F491:P491)</f>
        <v>-11624208056.976715</v>
      </c>
      <c r="Q554" s="189">
        <f>SUM($F491:Q491)</f>
        <v>-11381740144.170612</v>
      </c>
      <c r="R554" s="189">
        <f>SUM($F491:R491)</f>
        <v>-11154081805.187029</v>
      </c>
      <c r="S554" s="189">
        <f>SUM($F491:S491)</f>
        <v>-10939782708.522623</v>
      </c>
      <c r="T554" s="189">
        <f>SUM($F491:T491)</f>
        <v>-10737630799.145733</v>
      </c>
      <c r="U554" s="189">
        <f>SUM($F491:U491)</f>
        <v>-10546599497.663538</v>
      </c>
      <c r="V554" s="189">
        <f>SUM($F491:V491)</f>
        <v>-10365809238.883093</v>
      </c>
      <c r="W554" s="189">
        <f>SUM($F491:W491)</f>
        <v>-10194498824.983284</v>
      </c>
      <c r="X554" s="189">
        <f>SUM($F491:X491)</f>
        <v>-10032003672.713978</v>
      </c>
      <c r="Y554" s="189">
        <f>SUM($F491:Y491)</f>
        <v>-9877739013.6626339</v>
      </c>
      <c r="Z554" s="189">
        <f>SUM($F491:Z491)</f>
        <v>-9731186724.3689651</v>
      </c>
      <c r="AA554" s="189">
        <f>SUM($F491:AA491)</f>
        <v>-9591884863.716383</v>
      </c>
      <c r="AB554" s="189">
        <f>SUM($F491:AB491)</f>
        <v>-9459419261.4115505</v>
      </c>
      <c r="AC554" s="189">
        <f>SUM($F491:AC491)</f>
        <v>-9333416682.4337673</v>
      </c>
      <c r="AD554" s="189">
        <f>SUM($F491:AD491)</f>
        <v>-9213539217.8780766</v>
      </c>
      <c r="AE554" s="189">
        <f>SUM($F491:AE491)</f>
        <v>-9099479641.2261906</v>
      </c>
      <c r="AF554" s="189">
        <f>SUM($F491:AF491)</f>
        <v>-8990957532.6417999</v>
      </c>
      <c r="AG554" s="189">
        <f>SUM($F491:AG491)</f>
        <v>-8887716020.1583881</v>
      </c>
      <c r="AH554" s="189">
        <f>SUM($F491:AH491)</f>
        <v>-8789519020.7683868</v>
      </c>
      <c r="AI554" s="189">
        <f>SUM($F491:AI491)</f>
        <v>-8696148889.9261246</v>
      </c>
      <c r="AJ554" s="189">
        <f>SUM($F491:AJ491)</f>
        <v>-8607404407.2466145</v>
      </c>
      <c r="AK554" s="189">
        <f>SUM($F491:AK491)</f>
        <v>-8523099040.8958044</v>
      </c>
      <c r="AL554" s="189">
        <f>SUM($F491:AL491)</f>
        <v>-8443059444.5127811</v>
      </c>
      <c r="AM554" s="189">
        <f>SUM($F491:AM491)</f>
        <v>-8367124149.3316221</v>
      </c>
      <c r="AN554" s="189">
        <f>SUM($F491:AN491)</f>
        <v>-8295142421.0971403</v>
      </c>
      <c r="AO554" s="189">
        <f>SUM($F491:AO491)</f>
        <v>-8226973256.8471012</v>
      </c>
      <c r="AP554" s="189">
        <f>SUM($F491:AP491)</f>
        <v>-8162484500.9985466</v>
      </c>
      <c r="AQ554" s="189">
        <f>SUM($F491:AQ491)</f>
        <v>-8101552063.678133</v>
      </c>
      <c r="AR554" s="189">
        <f>SUM($F491:AR491)</f>
        <v>-8044059227.064847</v>
      </c>
      <c r="AS554" s="189">
        <f>SUM($F491:AS491)</f>
        <v>-7989896027.8118324</v>
      </c>
      <c r="AT554" s="189">
        <f>SUM($F491:AT491)</f>
        <v>-7938958705.492569</v>
      </c>
      <c r="AU554" s="189">
        <f>SUM($F491:AU491)</f>
        <v>-7891149208.5604401</v>
      </c>
      <c r="AV554" s="189">
        <f>SUM($F491:AV491)</f>
        <v>-7846374750.5860996</v>
      </c>
      <c r="AW554" s="189">
        <f>SUM($F491:AW491)</f>
        <v>-7804547410.5958109</v>
      </c>
      <c r="AX554" s="189">
        <f>SUM($F491:AX491)</f>
        <v>-7765583772.2170591</v>
      </c>
      <c r="AY554" s="189">
        <f>SUM($F491:AY491)</f>
        <v>-7729404597.0776348</v>
      </c>
      <c r="AZ554" s="189">
        <f>SUM($F491:AZ491)</f>
        <v>-7695934528.5268745</v>
      </c>
      <c r="BA554" s="189">
        <f>SUM($F491:BA491)</f>
        <v>-7665101822.273654</v>
      </c>
      <c r="BB554" s="189">
        <f>SUM($F491:BB491)</f>
        <v>-7636838100.9816723</v>
      </c>
      <c r="BC554" s="189">
        <f>SUM($F491:BC491)</f>
        <v>-7611078130.2421684</v>
      </c>
      <c r="BD554" s="189">
        <f>SUM($F491:BD491)</f>
        <v>-7587759613.6684208</v>
      </c>
      <c r="BE554" s="189">
        <f>SUM($F491:BE491)</f>
        <v>-7566823005.1342821</v>
      </c>
      <c r="BF554" s="189">
        <f>SUM($F491:BF491)</f>
        <v>-7548211336.4179058</v>
      </c>
      <c r="BG554" s="189">
        <f>SUM($F491:BG491)</f>
        <v>-7531870058.7178926</v>
      </c>
      <c r="BH554" s="189">
        <f>SUM($F491:BH491)</f>
        <v>-7517746896.6873474</v>
      </c>
      <c r="BI554" s="189">
        <f>SUM($F491:BI491)</f>
        <v>-7505791713.7859678</v>
      </c>
      <c r="BJ554" s="189">
        <f>SUM($F491:BJ491)</f>
        <v>-7495956387.8848219</v>
      </c>
      <c r="BK554" s="189">
        <f>SUM($F491:BK491)</f>
        <v>-7488194696.1757851</v>
      </c>
      <c r="BL554" s="189">
        <f>SUM($F491:BL491)</f>
        <v>-7482462208.5402174</v>
      </c>
      <c r="BM554" s="189">
        <f>SUM($F491:BM491)</f>
        <v>-7478716188.6213875</v>
      </c>
      <c r="BN554" s="1521">
        <f>SUM($F491:BN491)</f>
        <v>-7476915501.92416</v>
      </c>
    </row>
    <row r="555" spans="1:66" hidden="1" x14ac:dyDescent="0.15">
      <c r="A555" s="1123"/>
      <c r="C555" s="1529"/>
      <c r="D555" s="274"/>
      <c r="E555" s="1675"/>
      <c r="F555" s="1604">
        <f>SUM($F492:F492)</f>
        <v>-23150611782.940819</v>
      </c>
      <c r="G555" s="189">
        <f>SUM($F492:G492)</f>
        <v>-22354781800.857857</v>
      </c>
      <c r="H555" s="189">
        <f>SUM($F492:H492)</f>
        <v>-21687622899.370094</v>
      </c>
      <c r="I555" s="189">
        <f>SUM($F492:I492)</f>
        <v>-21089681336.589771</v>
      </c>
      <c r="J555" s="189">
        <f>SUM($F492:J492)</f>
        <v>-20538326407.637688</v>
      </c>
      <c r="K555" s="189">
        <f>SUM($F492:K492)</f>
        <v>-20021729755.803642</v>
      </c>
      <c r="L555" s="189">
        <f>SUM($F492:L492)</f>
        <v>-19532670431.688255</v>
      </c>
      <c r="M555" s="189">
        <f>SUM($F492:M492)</f>
        <v>-19066305538.507755</v>
      </c>
      <c r="N555" s="189">
        <f>SUM($F492:N492)</f>
        <v>-18619174184.837784</v>
      </c>
      <c r="O555" s="189">
        <f>SUM($F492:O492)</f>
        <v>-18188686987.093239</v>
      </c>
      <c r="P555" s="189">
        <f>SUM($F492:P492)</f>
        <v>-17772838082.829502</v>
      </c>
      <c r="Q555" s="189">
        <f>SUM($F492:Q492)</f>
        <v>-17370030675.991886</v>
      </c>
      <c r="R555" s="189">
        <f>SUM($F492:R492)</f>
        <v>-16978965366.67494</v>
      </c>
      <c r="S555" s="189">
        <f>SUM($F492:S492)</f>
        <v>-16598565452.817886</v>
      </c>
      <c r="T555" s="189">
        <f>SUM($F492:T492)</f>
        <v>-16227925131.34234</v>
      </c>
      <c r="U555" s="189">
        <f>SUM($F492:U492)</f>
        <v>-15866272484.196583</v>
      </c>
      <c r="V555" s="189">
        <f>SUM($F492:V492)</f>
        <v>-15512942348.280512</v>
      </c>
      <c r="W555" s="189">
        <f>SUM($F492:W492)</f>
        <v>-15167355991.388159</v>
      </c>
      <c r="X555" s="189">
        <f>SUM($F492:X492)</f>
        <v>-14829005595.804974</v>
      </c>
      <c r="Y555" s="189">
        <f>SUM($F492:Y492)</f>
        <v>-14497442214.196493</v>
      </c>
      <c r="Z555" s="189">
        <f>SUM($F492:Z492)</f>
        <v>-14172266282.746033</v>
      </c>
      <c r="AA555" s="189">
        <f>SUM($F492:AA492)</f>
        <v>-13853120050.475903</v>
      </c>
      <c r="AB555" s="189">
        <f>SUM($F492:AB492)</f>
        <v>-13539681466.708952</v>
      </c>
      <c r="AC555" s="189">
        <f>SUM($F492:AC492)</f>
        <v>-13231659193.58971</v>
      </c>
      <c r="AD555" s="189">
        <f>SUM($F492:AD492)</f>
        <v>-12928788497.591362</v>
      </c>
      <c r="AE555" s="189">
        <f>SUM($F492:AE492)</f>
        <v>-12630827835.592813</v>
      </c>
      <c r="AF555" s="189">
        <f>SUM($F492:AF492)</f>
        <v>-12337555995.508369</v>
      </c>
      <c r="AG555" s="189">
        <f>SUM($F492:AG492)</f>
        <v>-12048769683.891235</v>
      </c>
      <c r="AH555" s="189">
        <f>SUM($F492:AH492)</f>
        <v>-11764281476.950148</v>
      </c>
      <c r="AI555" s="189">
        <f>SUM($F492:AI492)</f>
        <v>-11483918069.420414</v>
      </c>
      <c r="AJ555" s="189">
        <f>SUM($F492:AJ492)</f>
        <v>-11207518769.376135</v>
      </c>
      <c r="AK555" s="189">
        <f>SUM($F492:AK492)</f>
        <v>-10934934197.521824</v>
      </c>
      <c r="AL555" s="189">
        <f>SUM($F492:AL492)</f>
        <v>-10666025157.584263</v>
      </c>
      <c r="AM555" s="189">
        <f>SUM($F492:AM492)</f>
        <v>-10400661650.732445</v>
      </c>
      <c r="AN555" s="189">
        <f>SUM($F492:AN492)</f>
        <v>-10138722011.916231</v>
      </c>
      <c r="AO555" s="189">
        <f>SUM($F492:AO492)</f>
        <v>-9880092149.9500618</v>
      </c>
      <c r="AP555" s="189">
        <f>SUM($F492:AP492)</f>
        <v>-9624664876.3120975</v>
      </c>
      <c r="AQ555" s="189">
        <f>SUM($F492:AQ492)</f>
        <v>-9372339310.1581841</v>
      </c>
      <c r="AR555" s="189">
        <f>SUM($F492:AR492)</f>
        <v>-9123020349.0974541</v>
      </c>
      <c r="AS555" s="189">
        <f>SUM($F492:AS492)</f>
        <v>-8876618196.9440403</v>
      </c>
      <c r="AT555" s="189">
        <f>SUM($F492:AT492)</f>
        <v>-8633047941.0255299</v>
      </c>
      <c r="AU555" s="189">
        <f>SUM($F492:AU492)</f>
        <v>-8392229172.7541046</v>
      </c>
      <c r="AV555" s="189">
        <f>SUM($F492:AV492)</f>
        <v>-8154085646.0978909</v>
      </c>
      <c r="AW555" s="189">
        <f>SUM($F492:AW492)</f>
        <v>-7918544969.3651543</v>
      </c>
      <c r="AX555" s="189">
        <f>SUM($F492:AX492)</f>
        <v>-7685538326.3618011</v>
      </c>
      <c r="AY555" s="189">
        <f>SUM($F492:AY492)</f>
        <v>-7455000223.5264788</v>
      </c>
      <c r="AZ555" s="189">
        <f>SUM($F492:AZ492)</f>
        <v>-7226868260.1060638</v>
      </c>
      <c r="BA555" s="189">
        <f>SUM($F492:BA492)</f>
        <v>-7001082918.8223944</v>
      </c>
      <c r="BB555" s="189">
        <f>SUM($F492:BB492)</f>
        <v>-6777587374.8107853</v>
      </c>
      <c r="BC555" s="189">
        <f>SUM($F492:BC492)</f>
        <v>-6556327320.8920412</v>
      </c>
      <c r="BD555" s="189">
        <f>SUM($F492:BD492)</f>
        <v>-6337250807.4802504</v>
      </c>
      <c r="BE555" s="189">
        <f>SUM($F492:BE492)</f>
        <v>-6120308095.6351919</v>
      </c>
      <c r="BF555" s="189">
        <f>SUM($F492:BF492)</f>
        <v>-5905451521.9460955</v>
      </c>
      <c r="BG555" s="189">
        <f>SUM($F492:BG492)</f>
        <v>-5692635374.0871944</v>
      </c>
      <c r="BH555" s="189">
        <f>SUM($F492:BH492)</f>
        <v>-5481815776.0186768</v>
      </c>
      <c r="BI555" s="189">
        <f>SUM($F492:BI492)</f>
        <v>-5272950581.922368</v>
      </c>
      <c r="BJ555" s="189">
        <f>SUM($F492:BJ492)</f>
        <v>-5065999278.0622931</v>
      </c>
      <c r="BK555" s="189">
        <f>SUM($F492:BK492)</f>
        <v>-4860922891.8483562</v>
      </c>
      <c r="BL555" s="189">
        <f>SUM($F492:BL492)</f>
        <v>-4657683907.4584999</v>
      </c>
      <c r="BM555" s="189">
        <f>SUM($F492:BM492)</f>
        <v>-4456246187.4424133</v>
      </c>
      <c r="BN555" s="1521">
        <f>SUM($F492:BN492)</f>
        <v>-4256574899.7894659</v>
      </c>
    </row>
    <row r="556" spans="1:66" hidden="1" x14ac:dyDescent="0.15">
      <c r="A556" s="1123"/>
      <c r="C556" s="1529"/>
      <c r="D556" s="274"/>
      <c r="E556" s="1675"/>
      <c r="F556" s="1604"/>
      <c r="G556" s="189"/>
      <c r="H556" s="189"/>
      <c r="I556" s="189"/>
      <c r="J556" s="189"/>
      <c r="K556" s="189"/>
      <c r="L556" s="189"/>
      <c r="M556" s="189"/>
      <c r="N556" s="189"/>
      <c r="O556" s="189"/>
      <c r="P556" s="189"/>
      <c r="Q556" s="189"/>
      <c r="R556" s="189"/>
      <c r="S556" s="189"/>
      <c r="T556" s="189"/>
      <c r="U556" s="189"/>
      <c r="V556" s="189"/>
      <c r="W556" s="189"/>
      <c r="X556" s="189"/>
      <c r="Y556" s="189"/>
      <c r="Z556" s="189"/>
      <c r="AA556" s="189"/>
      <c r="AB556" s="189"/>
      <c r="AC556" s="189"/>
      <c r="AD556" s="189"/>
      <c r="AE556" s="189"/>
      <c r="AF556" s="189"/>
      <c r="AG556" s="189"/>
      <c r="AH556" s="189"/>
      <c r="AI556" s="189"/>
      <c r="AJ556" s="189"/>
      <c r="AK556" s="189"/>
      <c r="AL556" s="189"/>
      <c r="AM556" s="189"/>
      <c r="AN556" s="189"/>
      <c r="AO556" s="189"/>
      <c r="AP556" s="189"/>
      <c r="AQ556" s="189"/>
      <c r="AR556" s="189"/>
      <c r="AS556" s="189"/>
      <c r="AT556" s="189"/>
      <c r="AU556" s="189"/>
      <c r="AV556" s="189"/>
      <c r="AW556" s="189"/>
      <c r="AX556" s="189"/>
      <c r="AY556" s="189"/>
      <c r="AZ556" s="189"/>
      <c r="BA556" s="189"/>
      <c r="BB556" s="189"/>
      <c r="BC556" s="189"/>
      <c r="BD556" s="189"/>
      <c r="BE556" s="189"/>
      <c r="BF556" s="189"/>
      <c r="BG556" s="189"/>
      <c r="BH556" s="189"/>
      <c r="BI556" s="189"/>
      <c r="BJ556" s="189"/>
      <c r="BK556" s="189"/>
      <c r="BL556" s="189"/>
      <c r="BM556" s="189"/>
      <c r="BN556" s="1521"/>
    </row>
    <row r="557" spans="1:66" hidden="1" x14ac:dyDescent="0.15">
      <c r="A557" s="1123"/>
      <c r="C557" s="1529"/>
      <c r="D557" s="274"/>
      <c r="E557" s="1675"/>
      <c r="F557" s="1604">
        <f>SUM($F494:F494)</f>
        <v>11694359730.858561</v>
      </c>
      <c r="G557" s="189">
        <f>SUM($F494:G494)</f>
        <v>11555524242.260448</v>
      </c>
      <c r="H557" s="189">
        <f>SUM($F494:H494)</f>
        <v>11334427242.307457</v>
      </c>
      <c r="I557" s="189">
        <f>SUM($F494:I494)</f>
        <v>11073064755.527054</v>
      </c>
      <c r="J557" s="189">
        <f>SUM($F494:J494)</f>
        <v>10786158546.490158</v>
      </c>
      <c r="K557" s="189">
        <f>SUM($F494:K494)</f>
        <v>10481005641.642612</v>
      </c>
      <c r="L557" s="189">
        <f>SUM($F494:L494)</f>
        <v>10161887043.143787</v>
      </c>
      <c r="M557" s="189">
        <f>SUM($F494:M494)</f>
        <v>9831583578.2790966</v>
      </c>
      <c r="N557" s="189">
        <f>SUM($F494:N494)</f>
        <v>9492030001.9750786</v>
      </c>
      <c r="O557" s="189">
        <f>SUM($F494:O494)</f>
        <v>9144640856.0805473</v>
      </c>
      <c r="P557" s="189">
        <f>SUM($F494:P494)</f>
        <v>8790489923.1280098</v>
      </c>
      <c r="Q557" s="189">
        <f>SUM($F494:Q494)</f>
        <v>8430416681.165247</v>
      </c>
      <c r="R557" s="189">
        <f>SUM($F494:R494)</f>
        <v>8065093193.2916851</v>
      </c>
      <c r="S557" s="189">
        <f>SUM($F494:S494)</f>
        <v>7695068111.2067862</v>
      </c>
      <c r="T557" s="189">
        <f>SUM($F494:T494)</f>
        <v>7320796730.240531</v>
      </c>
      <c r="U557" s="189">
        <f>SUM($F494:U494)</f>
        <v>6942662169.6748381</v>
      </c>
      <c r="V557" s="189">
        <f>SUM($F494:V494)</f>
        <v>6560990699.5571213</v>
      </c>
      <c r="W557" s="189">
        <f>SUM($F494:W494)</f>
        <v>6176063086.6703463</v>
      </c>
      <c r="X557" s="189">
        <f>SUM($F494:X494)</f>
        <v>5788123160.8802195</v>
      </c>
      <c r="Y557" s="189">
        <f>SUM($F494:Y494)</f>
        <v>5397384395.540905</v>
      </c>
      <c r="Z557" s="189">
        <f>SUM($F494:Z494)</f>
        <v>5004035040.104372</v>
      </c>
      <c r="AA557" s="189">
        <f>SUM($F494:AA494)</f>
        <v>4608242178.2236872</v>
      </c>
      <c r="AB557" s="189">
        <f>SUM($F494:AB494)</f>
        <v>4210154975.5789747</v>
      </c>
      <c r="AC557" s="189">
        <f>SUM($F494:AC494)</f>
        <v>3809907307.8708172</v>
      </c>
      <c r="AD557" s="189">
        <f>SUM($F494:AD494)</f>
        <v>3407619908.4974656</v>
      </c>
      <c r="AE557" s="189">
        <f>SUM($F494:AE494)</f>
        <v>3003402139.638567</v>
      </c>
      <c r="AF557" s="189">
        <f>SUM($F494:AF494)</f>
        <v>2597353464.8961453</v>
      </c>
      <c r="AG557" s="189">
        <f>SUM($F494:AG494)</f>
        <v>2189564683.099916</v>
      </c>
      <c r="AH557" s="189">
        <f>SUM($F494:AH494)</f>
        <v>1780118969.2524099</v>
      </c>
      <c r="AI557" s="189">
        <f>SUM($F494:AI494)</f>
        <v>1369092758.4425077</v>
      </c>
      <c r="AJ557" s="189">
        <f>SUM($F494:AJ494)</f>
        <v>956556500.91545141</v>
      </c>
      <c r="AK557" s="189">
        <f>SUM($F494:AK494)</f>
        <v>542575310.67247891</v>
      </c>
      <c r="AL557" s="189">
        <f>SUM($F494:AL494)</f>
        <v>127209525.5038029</v>
      </c>
      <c r="AM557" s="189">
        <f>SUM($F494:AM494)</f>
        <v>-289484807.10833085</v>
      </c>
      <c r="AN557" s="189">
        <f>SUM($F494:AN494)</f>
        <v>-707455506.49225307</v>
      </c>
      <c r="AO557" s="189">
        <f>SUM($F494:AO494)</f>
        <v>-1126653888.1101382</v>
      </c>
      <c r="AP557" s="189">
        <f>SUM($F494:AP494)</f>
        <v>-1547034437.8167419</v>
      </c>
      <c r="AQ557" s="189">
        <f>SUM($F494:AQ494)</f>
        <v>-1968554524.5286312</v>
      </c>
      <c r="AR557" s="189">
        <f>SUM($F494:AR494)</f>
        <v>-2391174145.8745847</v>
      </c>
      <c r="AS557" s="189">
        <f>SUM($F494:AS494)</f>
        <v>-2814855702.2859306</v>
      </c>
      <c r="AT557" s="189">
        <f>SUM($F494:AT494)</f>
        <v>-3239563795.7096591</v>
      </c>
      <c r="AU557" s="189">
        <f>SUM($F494:AU494)</f>
        <v>-3665265049.7208014</v>
      </c>
      <c r="AV557" s="189">
        <f>SUM($F494:AV494)</f>
        <v>-4091927948.2998519</v>
      </c>
      <c r="AW557" s="189">
        <f>SUM($F494:AW494)</f>
        <v>-4519522690.9462891</v>
      </c>
      <c r="AX557" s="189">
        <f>SUM($F494:AX494)</f>
        <v>-4948021062.1365614</v>
      </c>
      <c r="AY557" s="189">
        <f>SUM($F494:AY494)</f>
        <v>-5377396313.4168758</v>
      </c>
      <c r="AZ557" s="189">
        <f>SUM($F494:AZ494)</f>
        <v>-5807623056.6579046</v>
      </c>
      <c r="BA557" s="189">
        <f>SUM($F494:BA494)</f>
        <v>-6238677167.1981049</v>
      </c>
      <c r="BB557" s="189">
        <f>SUM($F494:BB494)</f>
        <v>-6670535695.7712879</v>
      </c>
      <c r="BC557" s="189">
        <f>SUM($F494:BC494)</f>
        <v>-7103176788.2575722</v>
      </c>
      <c r="BD557" s="189">
        <f>SUM($F494:BD494)</f>
        <v>-7536579612.4191933</v>
      </c>
      <c r="BE557" s="189">
        <f>SUM($F494:BE494)</f>
        <v>-7970724290.8873081</v>
      </c>
      <c r="BF557" s="189">
        <f>SUM($F494:BF494)</f>
        <v>-8405591839.7557478</v>
      </c>
      <c r="BG557" s="189">
        <f>SUM($F494:BG494)</f>
        <v>-8841164112.2150002</v>
      </c>
      <c r="BH557" s="189">
        <f>SUM($F494:BH494)</f>
        <v>-9277423746.7264862</v>
      </c>
      <c r="BI557" s="189">
        <f>SUM($F494:BI494)</f>
        <v>-9714354119.2950115</v>
      </c>
      <c r="BJ557" s="189">
        <f>SUM($F494:BJ494)</f>
        <v>-10151939299.447519</v>
      </c>
      <c r="BK557" s="189">
        <f>SUM($F494:BK494)</f>
        <v>-10590164009.569973</v>
      </c>
      <c r="BL557" s="189">
        <f>SUM($F494:BL494)</f>
        <v>-11029013587.292397</v>
      </c>
      <c r="BM557" s="189">
        <f>SUM($F494:BM494)</f>
        <v>-11468473950.645504</v>
      </c>
      <c r="BN557" s="1521">
        <f>SUM($F494:BN494)</f>
        <v>-11908531565.741652</v>
      </c>
    </row>
    <row r="558" spans="1:66" hidden="1" x14ac:dyDescent="0.15">
      <c r="A558" s="1123"/>
      <c r="C558" s="1529"/>
      <c r="D558" s="274"/>
      <c r="E558" s="1675"/>
      <c r="F558" s="1604">
        <f>SUM($F495:F495)</f>
        <v>9757936659.7076569</v>
      </c>
      <c r="G558" s="189">
        <f>SUM($F495:G495)</f>
        <v>9619101171.1095448</v>
      </c>
      <c r="H558" s="189">
        <f>SUM($F495:H495)</f>
        <v>9418569548.9952736</v>
      </c>
      <c r="I558" s="189">
        <f>SUM($F495:I495)</f>
        <v>9186332216.6998386</v>
      </c>
      <c r="J558" s="189">
        <f>SUM($F495:J495)</f>
        <v>8933358881.0968304</v>
      </c>
      <c r="K558" s="189">
        <f>SUM($F495:K495)</f>
        <v>8665237524.8058586</v>
      </c>
      <c r="L558" s="189">
        <f>SUM($F495:L495)</f>
        <v>8385314335.5488625</v>
      </c>
      <c r="M558" s="189">
        <f>SUM($F495:M495)</f>
        <v>8095798984.7303753</v>
      </c>
      <c r="N558" s="189">
        <f>SUM($F495:N495)</f>
        <v>7798250192.6619425</v>
      </c>
      <c r="O558" s="189">
        <f>SUM($F495:O495)</f>
        <v>7493821189.597867</v>
      </c>
      <c r="P558" s="189">
        <f>SUM($F495:P495)</f>
        <v>7183396579.944664</v>
      </c>
      <c r="Q558" s="189">
        <f>SUM($F495:Q495)</f>
        <v>6867674412.7913847</v>
      </c>
      <c r="R558" s="189">
        <f>SUM($F495:R495)</f>
        <v>6547218245.1170607</v>
      </c>
      <c r="S558" s="189">
        <f>SUM($F495:S495)</f>
        <v>6222491687.1629314</v>
      </c>
      <c r="T558" s="189">
        <f>SUM($F495:T495)</f>
        <v>5893882182.1613407</v>
      </c>
      <c r="U558" s="189">
        <f>SUM($F495:U495)</f>
        <v>5561717884.5506754</v>
      </c>
      <c r="V558" s="189">
        <f>SUM($F495:V495)</f>
        <v>5226279954.4866304</v>
      </c>
      <c r="W558" s="189">
        <f>SUM($F495:W495)</f>
        <v>4887811715.033391</v>
      </c>
      <c r="X558" s="189">
        <f>SUM($F495:X495)</f>
        <v>4546525605.6230507</v>
      </c>
      <c r="Y558" s="189">
        <f>SUM($F495:Y495)</f>
        <v>4202608552.2267971</v>
      </c>
      <c r="Z558" s="189">
        <f>SUM($F495:Z495)</f>
        <v>3856226177.2156973</v>
      </c>
      <c r="AA558" s="189">
        <f>SUM($F495:AA495)</f>
        <v>3507526143.8184729</v>
      </c>
      <c r="AB558" s="189">
        <f>SUM($F495:AB495)</f>
        <v>3156640844.9323092</v>
      </c>
      <c r="AC558" s="189">
        <f>SUM($F495:AC495)</f>
        <v>2803689588.1621141</v>
      </c>
      <c r="AD558" s="189">
        <f>SUM($F495:AD495)</f>
        <v>2448780388.8330622</v>
      </c>
      <c r="AE558" s="189">
        <f>SUM($F495:AE495)</f>
        <v>2092011454.3962984</v>
      </c>
      <c r="AF558" s="189">
        <f>SUM($F495:AF495)</f>
        <v>1733472423.329412</v>
      </c>
      <c r="AG558" s="189">
        <f>SUM($F495:AG495)</f>
        <v>1373245406.8422132</v>
      </c>
      <c r="AH558" s="189">
        <f>SUM($F495:AH495)</f>
        <v>1011405870.784984</v>
      </c>
      <c r="AI558" s="189">
        <f>SUM($F495:AI495)</f>
        <v>648023387.00394726</v>
      </c>
      <c r="AJ558" s="189">
        <f>SUM($F495:AJ495)</f>
        <v>283162277.2290051</v>
      </c>
      <c r="AK558" s="189">
        <f>SUM($F495:AK495)</f>
        <v>-83117832.124512792</v>
      </c>
      <c r="AL558" s="189">
        <f>SUM($F495:AL495)</f>
        <v>-450761529.48482764</v>
      </c>
      <c r="AM558" s="189">
        <f>SUM($F495:AM495)</f>
        <v>-819717200.04984093</v>
      </c>
      <c r="AN558" s="189">
        <f>SUM($F495:AN495)</f>
        <v>-1189936660.3909717</v>
      </c>
      <c r="AO558" s="189">
        <f>SUM($F495:AO495)</f>
        <v>-1561374837.7664456</v>
      </c>
      <c r="AP558" s="189">
        <f>SUM($F495:AP495)</f>
        <v>-1933989487.5711122</v>
      </c>
      <c r="AQ558" s="189">
        <f>SUM($F495:AQ495)</f>
        <v>-2307740943.469389</v>
      </c>
      <c r="AR558" s="189">
        <f>SUM($F495:AR495)</f>
        <v>-2682591895.6620812</v>
      </c>
      <c r="AS558" s="189">
        <f>SUM($F495:AS495)</f>
        <v>-3058507193.4725013</v>
      </c>
      <c r="AT558" s="189">
        <f>SUM($F495:AT495)</f>
        <v>-3435453669.0378127</v>
      </c>
      <c r="AU558" s="189">
        <f>SUM($F495:AU495)</f>
        <v>-3813399979.3849945</v>
      </c>
      <c r="AV558" s="189">
        <f>SUM($F495:AV495)</f>
        <v>-4192316464.5785122</v>
      </c>
      <c r="AW558" s="189">
        <f>SUM($F495:AW495)</f>
        <v>-4572175019.9652224</v>
      </c>
      <c r="AX558" s="189">
        <f>SUM($F495:AX495)</f>
        <v>-4952948980.8243389</v>
      </c>
      <c r="AY558" s="189">
        <f>SUM($F495:AY495)</f>
        <v>-5334613017.9667959</v>
      </c>
      <c r="AZ558" s="189">
        <f>SUM($F495:AZ495)</f>
        <v>-5717143043.027338</v>
      </c>
      <c r="BA558" s="189">
        <f>SUM($F495:BA495)</f>
        <v>-6100516122.3607693</v>
      </c>
      <c r="BB558" s="189">
        <f>SUM($F495:BB495)</f>
        <v>-6484710398.5963402</v>
      </c>
      <c r="BC558" s="189">
        <f>SUM($F495:BC495)</f>
        <v>-6869705019.025609</v>
      </c>
      <c r="BD558" s="189">
        <f>SUM($F495:BD495)</f>
        <v>-7255480070.1027346</v>
      </c>
      <c r="BE558" s="189">
        <f>SUM($F495:BE495)</f>
        <v>-7642016517.4250002</v>
      </c>
      <c r="BF558" s="189">
        <f>SUM($F495:BF495)</f>
        <v>-8029296150.6377306</v>
      </c>
      <c r="BG558" s="189">
        <f>SUM($F495:BG495)</f>
        <v>-8417301532.7736397</v>
      </c>
      <c r="BH558" s="189">
        <f>SUM($F495:BH495)</f>
        <v>-8806015953.5936356</v>
      </c>
      <c r="BI558" s="189">
        <f>SUM($F495:BI495)</f>
        <v>-9195423386.5455189</v>
      </c>
      <c r="BJ558" s="189">
        <f>SUM($F495:BJ495)</f>
        <v>-9585508449.0000401</v>
      </c>
      <c r="BK558" s="189">
        <f>SUM($F495:BK495)</f>
        <v>-9976256365.4612694</v>
      </c>
      <c r="BL558" s="189">
        <f>SUM($F495:BL495)</f>
        <v>-10367652933.481028</v>
      </c>
      <c r="BM558" s="189">
        <f>SUM($F495:BM495)</f>
        <v>-10759684492.035879</v>
      </c>
      <c r="BN558" s="1521">
        <f>SUM($F495:BN495)</f>
        <v>-11152337892.150457</v>
      </c>
    </row>
    <row r="559" spans="1:66" hidden="1" x14ac:dyDescent="0.15">
      <c r="A559" s="1123"/>
      <c r="C559" s="1529"/>
      <c r="D559" s="274"/>
      <c r="E559" s="1675"/>
      <c r="F559" s="1604">
        <f>SUM($F496:F496)</f>
        <v>7431178080.8657074</v>
      </c>
      <c r="G559" s="189">
        <f>SUM($F496:G496)</f>
        <v>7292342592.2675962</v>
      </c>
      <c r="H559" s="189">
        <f>SUM($F496:H496)</f>
        <v>7112376347.9920444</v>
      </c>
      <c r="I559" s="189">
        <f>SUM($F496:I496)</f>
        <v>6910284219.3775339</v>
      </c>
      <c r="J559" s="189">
        <f>SUM($F496:J496)</f>
        <v>6693300294.9922867</v>
      </c>
      <c r="K559" s="189">
        <f>SUM($F496:K496)</f>
        <v>6465205605.1009312</v>
      </c>
      <c r="L559" s="189">
        <f>SUM($F496:L496)</f>
        <v>6228308384.8106203</v>
      </c>
      <c r="M559" s="189">
        <f>SUM($F496:M496)</f>
        <v>5984156705.4009514</v>
      </c>
      <c r="N559" s="189">
        <f>SUM($F496:N496)</f>
        <v>5733856868.9169779</v>
      </c>
      <c r="O559" s="189">
        <f>SUM($F496:O496)</f>
        <v>5478236592.8465853</v>
      </c>
      <c r="P559" s="189">
        <f>SUM($F496:P496)</f>
        <v>5217937067.407114</v>
      </c>
      <c r="Q559" s="189">
        <f>SUM($F496:Q496)</f>
        <v>4953468721.422883</v>
      </c>
      <c r="R559" s="189">
        <f>SUM($F496:R496)</f>
        <v>4685246918.6243525</v>
      </c>
      <c r="S559" s="189">
        <f>SUM($F496:S496)</f>
        <v>4413615835.5677023</v>
      </c>
      <c r="T559" s="189">
        <f>SUM($F496:T496)</f>
        <v>4138865019.5617495</v>
      </c>
      <c r="U559" s="189">
        <f>SUM($F496:U496)</f>
        <v>3861241220.4794374</v>
      </c>
      <c r="V559" s="189">
        <f>SUM($F496:V496)</f>
        <v>3580957063.1066098</v>
      </c>
      <c r="W559" s="189">
        <f>SUM($F496:W496)</f>
        <v>3298197543.8920126</v>
      </c>
      <c r="X559" s="189">
        <f>SUM($F496:X496)</f>
        <v>3013124990.891408</v>
      </c>
      <c r="Y559" s="189">
        <f>SUM($F496:Y496)</f>
        <v>2725882913.7655559</v>
      </c>
      <c r="Z559" s="189">
        <f>SUM($F496:Z496)</f>
        <v>2436599036.3327808</v>
      </c>
      <c r="AA559" s="189">
        <f>SUM($F496:AA496)</f>
        <v>2145387716.5979176</v>
      </c>
      <c r="AB559" s="189">
        <f>SUM($F496:AB496)</f>
        <v>1852351900.6748586</v>
      </c>
      <c r="AC559" s="189">
        <f>SUM($F496:AC496)</f>
        <v>1557584717.0746684</v>
      </c>
      <c r="AD559" s="189">
        <f>SUM($F496:AD496)</f>
        <v>1261170790.0187395</v>
      </c>
      <c r="AE559" s="189">
        <f>SUM($F496:AE496)</f>
        <v>963187330.72697735</v>
      </c>
      <c r="AF559" s="189">
        <f>SUM($F496:AF496)</f>
        <v>663705051.43874097</v>
      </c>
      <c r="AG559" s="189">
        <f>SUM($F496:AG496)</f>
        <v>362788936.55497122</v>
      </c>
      <c r="AH559" s="189">
        <f>SUM($F496:AH496)</f>
        <v>60498897.612362623</v>
      </c>
      <c r="AI559" s="189">
        <f>SUM($F496:AI496)</f>
        <v>-243109666.95404637</v>
      </c>
      <c r="AJ559" s="189">
        <f>SUM($F496:AJ496)</f>
        <v>-547985390.66537845</v>
      </c>
      <c r="AK559" s="189">
        <f>SUM($F496:AK496)</f>
        <v>-854080523.21692264</v>
      </c>
      <c r="AL559" s="189">
        <f>SUM($F496:AL496)</f>
        <v>-1161350569.3897185</v>
      </c>
      <c r="AM559" s="189">
        <f>SUM($F496:AM496)</f>
        <v>-1469753974.0018883</v>
      </c>
      <c r="AN559" s="189">
        <f>SUM($F496:AN496)</f>
        <v>-1779251845.8322773</v>
      </c>
      <c r="AO559" s="189">
        <f>SUM($F496:AO496)</f>
        <v>-2089807714.7070396</v>
      </c>
      <c r="AP559" s="189">
        <f>SUM($F496:AP496)</f>
        <v>-2401387316.9448347</v>
      </c>
      <c r="AQ559" s="189">
        <f>SUM($F496:AQ496)</f>
        <v>-2713958405.164711</v>
      </c>
      <c r="AR559" s="189">
        <f>SUM($F496:AR496)</f>
        <v>-3027490579.1152291</v>
      </c>
      <c r="AS559" s="189">
        <f>SUM($F496:AS496)</f>
        <v>-3341955134.7164612</v>
      </c>
      <c r="AT559" s="189">
        <f>SUM($F496:AT496)</f>
        <v>-3657324928.9432096</v>
      </c>
      <c r="AU559" s="189">
        <f>SUM($F496:AU496)</f>
        <v>-3973574258.537488</v>
      </c>
      <c r="AV559" s="189">
        <f>SUM($F496:AV496)</f>
        <v>-4290678750.8361158</v>
      </c>
      <c r="AW559" s="189">
        <f>SUM($F496:AW496)</f>
        <v>-4608615265.247035</v>
      </c>
      <c r="AX559" s="189">
        <f>SUM($F496:AX496)</f>
        <v>-4927361804.1150398</v>
      </c>
      <c r="AY559" s="189">
        <f>SUM($F496:AY496)</f>
        <v>-5246897431.8914566</v>
      </c>
      <c r="AZ559" s="189">
        <f>SUM($F496:AZ496)</f>
        <v>-5567202201.6688786</v>
      </c>
      <c r="BA559" s="189">
        <f>SUM($F496:BA496)</f>
        <v>-5888257088.2660809</v>
      </c>
      <c r="BB559" s="189">
        <f>SUM($F496:BB496)</f>
        <v>-6210043927.1536684</v>
      </c>
      <c r="BC559" s="189">
        <f>SUM($F496:BC496)</f>
        <v>-6532545358.6008549</v>
      </c>
      <c r="BD559" s="189">
        <f>SUM($F496:BD496)</f>
        <v>-6855744776.5006924</v>
      </c>
      <c r="BE559" s="189">
        <f>SUM($F496:BE496)</f>
        <v>-7179626281.3970747</v>
      </c>
      <c r="BF559" s="189">
        <f>SUM($F496:BF496)</f>
        <v>-7504174637.2937384</v>
      </c>
      <c r="BG559" s="189">
        <f>SUM($F496:BG496)</f>
        <v>-7829375231.8745842</v>
      </c>
      <c r="BH559" s="189">
        <f>SUM($F496:BH496)</f>
        <v>-8155214039.8072281</v>
      </c>
      <c r="BI559" s="189">
        <f>SUM($F496:BI496)</f>
        <v>-8481677588.8386803</v>
      </c>
      <c r="BJ559" s="189">
        <f>SUM($F496:BJ496)</f>
        <v>-8808752928.4242783</v>
      </c>
      <c r="BK559" s="189">
        <f>SUM($F496:BK496)</f>
        <v>-9136427600.6591549</v>
      </c>
      <c r="BL559" s="189">
        <f>SUM($F496:BL496)</f>
        <v>-9464689613.3061733</v>
      </c>
      <c r="BM559" s="189">
        <f>SUM($F496:BM496)</f>
        <v>-9793527414.73592</v>
      </c>
      <c r="BN559" s="1521">
        <f>SUM($F496:BN496)</f>
        <v>-10122929870.613369</v>
      </c>
    </row>
    <row r="560" spans="1:66" hidden="1" x14ac:dyDescent="0.15">
      <c r="A560" s="1123"/>
      <c r="C560" s="1529"/>
      <c r="D560" s="274"/>
      <c r="E560" s="1675"/>
      <c r="F560" s="1604"/>
      <c r="G560" s="189"/>
      <c r="H560" s="189"/>
      <c r="I560" s="189"/>
      <c r="J560" s="189"/>
      <c r="K560" s="189"/>
      <c r="L560" s="189"/>
      <c r="M560" s="189"/>
      <c r="N560" s="189"/>
      <c r="O560" s="189"/>
      <c r="P560" s="189"/>
      <c r="Q560" s="189"/>
      <c r="R560" s="189"/>
      <c r="S560" s="189"/>
      <c r="T560" s="189"/>
      <c r="U560" s="189"/>
      <c r="V560" s="189"/>
      <c r="W560" s="189"/>
      <c r="X560" s="189"/>
      <c r="Y560" s="189"/>
      <c r="Z560" s="189"/>
      <c r="AA560" s="189"/>
      <c r="AB560" s="189"/>
      <c r="AC560" s="189"/>
      <c r="AD560" s="189"/>
      <c r="AE560" s="189"/>
      <c r="AF560" s="189"/>
      <c r="AG560" s="189"/>
      <c r="AH560" s="189"/>
      <c r="AI560" s="189"/>
      <c r="AJ560" s="189"/>
      <c r="AK560" s="189"/>
      <c r="AL560" s="189"/>
      <c r="AM560" s="189"/>
      <c r="AN560" s="189"/>
      <c r="AO560" s="189"/>
      <c r="AP560" s="189"/>
      <c r="AQ560" s="189"/>
      <c r="AR560" s="189"/>
      <c r="AS560" s="189"/>
      <c r="AT560" s="189"/>
      <c r="AU560" s="189"/>
      <c r="AV560" s="189"/>
      <c r="AW560" s="189"/>
      <c r="AX560" s="189"/>
      <c r="AY560" s="189"/>
      <c r="AZ560" s="189"/>
      <c r="BA560" s="189"/>
      <c r="BB560" s="189"/>
      <c r="BC560" s="189"/>
      <c r="BD560" s="189"/>
      <c r="BE560" s="189"/>
      <c r="BF560" s="189"/>
      <c r="BG560" s="189"/>
      <c r="BH560" s="189"/>
      <c r="BI560" s="189"/>
      <c r="BJ560" s="189"/>
      <c r="BK560" s="189"/>
      <c r="BL560" s="189"/>
      <c r="BM560" s="189"/>
      <c r="BN560" s="1521"/>
    </row>
    <row r="561" spans="1:66" hidden="1" x14ac:dyDescent="0.15">
      <c r="A561" s="1123"/>
      <c r="C561" s="1529"/>
      <c r="D561" s="274"/>
      <c r="E561" s="1675"/>
      <c r="F561" s="1604">
        <f>SUM($F498:F498)</f>
        <v>-7054485854.8380785</v>
      </c>
      <c r="G561" s="189">
        <f>SUM($F498:G498)</f>
        <v>-6317918094.2585907</v>
      </c>
      <c r="H561" s="189">
        <f>SUM($F498:H498)</f>
        <v>-5838692494.8695021</v>
      </c>
      <c r="I561" s="189">
        <f>SUM($F498:I498)</f>
        <v>-5485431118.9779291</v>
      </c>
      <c r="J561" s="189">
        <f>SUM($F498:J498)</f>
        <v>-5212079248.5411606</v>
      </c>
      <c r="K561" s="189">
        <f>SUM($F498:K498)</f>
        <v>-4995809287.4585629</v>
      </c>
      <c r="L561" s="189">
        <f>SUM($F498:L498)</f>
        <v>-4823228795.8198071</v>
      </c>
      <c r="M561" s="189">
        <f>SUM($F498:M498)</f>
        <v>-4685638394.1491365</v>
      </c>
      <c r="N561" s="189">
        <f>SUM($F498:N498)</f>
        <v>-4576985506.8742237</v>
      </c>
      <c r="O561" s="189">
        <f>SUM($F498:O498)</f>
        <v>-4492844962.9706993</v>
      </c>
      <c r="P561" s="189">
        <f>SUM($F498:P498)</f>
        <v>-4429857603.1791229</v>
      </c>
      <c r="Q561" s="189">
        <f>SUM($F498:Q498)</f>
        <v>-4385397252.8580351</v>
      </c>
      <c r="R561" s="189">
        <f>SUM($F498:R498)</f>
        <v>-4357361468.6215324</v>
      </c>
      <c r="S561" s="189">
        <f>SUM($F498:S498)</f>
        <v>-4344033880.1798553</v>
      </c>
      <c r="T561" s="189">
        <f>SUM($F498:T498)</f>
        <v>-4343990167.9178209</v>
      </c>
      <c r="U561" s="189">
        <f>SUM($F498:U498)</f>
        <v>-4356031803.6005516</v>
      </c>
      <c r="V561" s="189">
        <f>SUM($F498:V498)</f>
        <v>-4379138102.8551235</v>
      </c>
      <c r="W561" s="189">
        <f>SUM($F498:W498)</f>
        <v>-4412430731.093112</v>
      </c>
      <c r="X561" s="189">
        <f>SUM($F498:X498)</f>
        <v>-4455146905.044795</v>
      </c>
      <c r="Y561" s="189">
        <f>SUM($F498:Y498)</f>
        <v>-4506618806.9979458</v>
      </c>
      <c r="Z561" s="189">
        <f>SUM($F498:Z498)</f>
        <v>-4566257528.2391872</v>
      </c>
      <c r="AA561" s="189">
        <f>SUM($F498:AA498)</f>
        <v>-4633540373.9180174</v>
      </c>
      <c r="AB561" s="189">
        <f>SUM($F498:AB498)</f>
        <v>-4708000702.7356491</v>
      </c>
      <c r="AC561" s="189">
        <f>SUM($F498:AC498)</f>
        <v>-4789219705.6822405</v>
      </c>
      <c r="AD561" s="189">
        <f>SUM($F498:AD498)</f>
        <v>-4876819687.3675404</v>
      </c>
      <c r="AE561" s="189">
        <f>SUM($F498:AE498)</f>
        <v>-4970458525.4648457</v>
      </c>
      <c r="AF561" s="189">
        <f>SUM($F498:AF498)</f>
        <v>-5069825063.7860069</v>
      </c>
      <c r="AG561" s="189">
        <f>SUM($F498:AG498)</f>
        <v>-5174635252.5161381</v>
      </c>
      <c r="AH561" s="189">
        <f>SUM($F498:AH498)</f>
        <v>-5284628891.7810125</v>
      </c>
      <c r="AI561" s="189">
        <f>SUM($F498:AI498)</f>
        <v>-5399566866.4630079</v>
      </c>
      <c r="AJ561" s="189">
        <f>SUM($F498:AJ498)</f>
        <v>-5519228784.0836945</v>
      </c>
      <c r="AK561" s="189">
        <f>SUM($F498:AK498)</f>
        <v>-5643410945.7621937</v>
      </c>
      <c r="AL561" s="189">
        <f>SUM($F498:AL498)</f>
        <v>-5771924594.2403536</v>
      </c>
      <c r="AM561" s="189">
        <f>SUM($F498:AM498)</f>
        <v>-5904594393.8116837</v>
      </c>
      <c r="AN561" s="189">
        <f>SUM($F498:AN498)</f>
        <v>-6041257105.4765768</v>
      </c>
      <c r="AO561" s="189">
        <f>SUM($F498:AO498)</f>
        <v>-6181760427.3386269</v>
      </c>
      <c r="AP561" s="189">
        <f>SUM($F498:AP498)</f>
        <v>-6325961975.5744753</v>
      </c>
      <c r="AQ561" s="189">
        <f>SUM($F498:AQ498)</f>
        <v>-6473728385.564826</v>
      </c>
      <c r="AR561" s="189">
        <f>SUM($F498:AR498)</f>
        <v>-6624934516.201849</v>
      </c>
      <c r="AS561" s="189">
        <f>SUM($F498:AS498)</f>
        <v>-6779462743.1664362</v>
      </c>
      <c r="AT561" s="189">
        <f>SUM($F498:AT498)</f>
        <v>-6937202329.2339315</v>
      </c>
      <c r="AU561" s="189">
        <f>SUM($F498:AU498)</f>
        <v>-7098048861.524086</v>
      </c>
      <c r="AV561" s="189">
        <f>SUM($F498:AV498)</f>
        <v>-7261903747.1416531</v>
      </c>
      <c r="AW561" s="189">
        <f>SUM($F498:AW498)</f>
        <v>-7428673759.9219007</v>
      </c>
      <c r="AX561" s="189">
        <f>SUM($F498:AX498)</f>
        <v>-7598270632.0505085</v>
      </c>
      <c r="AY561" s="189">
        <f>SUM($F498:AY498)</f>
        <v>-7770610685.2094622</v>
      </c>
      <c r="AZ561" s="189">
        <f>SUM($F498:AZ498)</f>
        <v>-7945614496.6412382</v>
      </c>
      <c r="BA561" s="189">
        <f>SUM($F498:BA498)</f>
        <v>-8123206596.1479626</v>
      </c>
      <c r="BB561" s="189">
        <f>SUM($F498:BB498)</f>
        <v>-8303315190.5707054</v>
      </c>
      <c r="BC561" s="189">
        <f>SUM($F498:BC498)</f>
        <v>-8485871912.7429886</v>
      </c>
      <c r="BD561" s="189">
        <f>SUM($F498:BD498)</f>
        <v>-8670811592.2953358</v>
      </c>
      <c r="BE561" s="189">
        <f>SUM($F498:BE498)</f>
        <v>-8858072046.0150547</v>
      </c>
      <c r="BF561" s="189">
        <f>SUM($F498:BF498)</f>
        <v>-9047593885.7464848</v>
      </c>
      <c r="BG561" s="189">
        <f>SUM($F498:BG498)</f>
        <v>-9239320342.0588017</v>
      </c>
      <c r="BH561" s="189">
        <f>SUM($F498:BH498)</f>
        <v>-9433197102.1174088</v>
      </c>
      <c r="BI561" s="189">
        <f>SUM($F498:BI498)</f>
        <v>-9629172160.375845</v>
      </c>
      <c r="BJ561" s="189">
        <f>SUM($F498:BJ498)</f>
        <v>-9827195680.8622475</v>
      </c>
      <c r="BK561" s="189">
        <f>SUM($F498:BK498)</f>
        <v>-10027219869.971207</v>
      </c>
      <c r="BL561" s="189">
        <f>SUM($F498:BL498)</f>
        <v>-10229198858.791306</v>
      </c>
      <c r="BM561" s="189">
        <f>SUM($F498:BM498)</f>
        <v>-10433088594.103117</v>
      </c>
      <c r="BN561" s="1521">
        <f>SUM($F498:BN498)</f>
        <v>-10638846737.274168</v>
      </c>
    </row>
    <row r="562" spans="1:66" hidden="1" x14ac:dyDescent="0.15">
      <c r="A562" s="1123"/>
      <c r="C562" s="1529"/>
      <c r="D562" s="274"/>
      <c r="E562" s="1675"/>
      <c r="F562" s="1604">
        <f>SUM($F499:F499)</f>
        <v>-13112279954.427814</v>
      </c>
      <c r="G562" s="189">
        <f>SUM($F499:G499)</f>
        <v>-12375712193.848326</v>
      </c>
      <c r="H562" s="189">
        <f>SUM($F499:H499)</f>
        <v>-11832151054.161636</v>
      </c>
      <c r="I562" s="189">
        <f>SUM($F499:I499)</f>
        <v>-11387776227.073774</v>
      </c>
      <c r="J562" s="189">
        <f>SUM($F499:J499)</f>
        <v>-11008270715.145966</v>
      </c>
      <c r="K562" s="189">
        <f>SUM($F499:K499)</f>
        <v>-10676153396.279438</v>
      </c>
      <c r="L562" s="189">
        <f>SUM($F499:L499)</f>
        <v>-10380956250.060633</v>
      </c>
      <c r="M562" s="189">
        <f>SUM($F499:M499)</f>
        <v>-10115766668.084995</v>
      </c>
      <c r="N562" s="189">
        <f>SUM($F499:N499)</f>
        <v>-9875708439.7522354</v>
      </c>
      <c r="O562" s="189">
        <f>SUM($F499:O499)</f>
        <v>-9657173866.1384621</v>
      </c>
      <c r="P562" s="189">
        <f>SUM($F499:P499)</f>
        <v>-9457395601.9077911</v>
      </c>
      <c r="Q562" s="189">
        <f>SUM($F499:Q499)</f>
        <v>-9274189910.6051636</v>
      </c>
      <c r="R562" s="189">
        <f>SUM($F499:R499)</f>
        <v>-9105793793.1250553</v>
      </c>
      <c r="S562" s="189">
        <f>SUM($F499:S499)</f>
        <v>-8950756917.9641247</v>
      </c>
      <c r="T562" s="189">
        <f>SUM($F499:T499)</f>
        <v>-8807867230.0907097</v>
      </c>
      <c r="U562" s="189">
        <f>SUM($F499:U499)</f>
        <v>-8676098150.1119919</v>
      </c>
      <c r="V562" s="189">
        <f>SUM($F499:V499)</f>
        <v>-8554570112.835022</v>
      </c>
      <c r="W562" s="189">
        <f>SUM($F499:W499)</f>
        <v>-8442521920.4386892</v>
      </c>
      <c r="X562" s="189">
        <f>SUM($F499:X499)</f>
        <v>-8339288989.6728592</v>
      </c>
      <c r="Y562" s="189">
        <f>SUM($F499:Y499)</f>
        <v>-8244286552.1249914</v>
      </c>
      <c r="Z562" s="189">
        <f>SUM($F499:Z499)</f>
        <v>-8156996484.3347969</v>
      </c>
      <c r="AA562" s="189">
        <f>SUM($F499:AA499)</f>
        <v>-8076956845.185689</v>
      </c>
      <c r="AB562" s="189">
        <f>SUM($F499:AB499)</f>
        <v>-8003753464.3843327</v>
      </c>
      <c r="AC562" s="189">
        <f>SUM($F499:AC499)</f>
        <v>-7937013106.9100246</v>
      </c>
      <c r="AD562" s="189">
        <f>SUM($F499:AD499)</f>
        <v>-7876397863.85781</v>
      </c>
      <c r="AE562" s="189">
        <f>SUM($F499:AE499)</f>
        <v>-7821600508.7093992</v>
      </c>
      <c r="AF562" s="189">
        <f>SUM($F499:AF499)</f>
        <v>-7772340621.6284847</v>
      </c>
      <c r="AG562" s="189">
        <f>SUM($F499:AG499)</f>
        <v>-7728361330.6485472</v>
      </c>
      <c r="AH562" s="189">
        <f>SUM($F499:AH499)</f>
        <v>-7689426552.7620211</v>
      </c>
      <c r="AI562" s="189">
        <f>SUM($F499:AI499)</f>
        <v>-7655318643.4232349</v>
      </c>
      <c r="AJ562" s="189">
        <f>SUM($F499:AJ499)</f>
        <v>-7625836382.247201</v>
      </c>
      <c r="AK562" s="189">
        <f>SUM($F499:AK499)</f>
        <v>-7600793237.3998661</v>
      </c>
      <c r="AL562" s="189">
        <f>SUM($F499:AL499)</f>
        <v>-7580015862.520319</v>
      </c>
      <c r="AM562" s="189">
        <f>SUM($F499:AM499)</f>
        <v>-7563342788.8426361</v>
      </c>
      <c r="AN562" s="189">
        <f>SUM($F499:AN499)</f>
        <v>-7550623282.1116295</v>
      </c>
      <c r="AO562" s="189">
        <f>SUM($F499:AO499)</f>
        <v>-7541716339.3650656</v>
      </c>
      <c r="AP562" s="189">
        <f>SUM($F499:AP499)</f>
        <v>-7536489805.0199871</v>
      </c>
      <c r="AQ562" s="189">
        <f>SUM($F499:AQ499)</f>
        <v>-7534819589.2030487</v>
      </c>
      <c r="AR562" s="189">
        <f>SUM($F499:AR499)</f>
        <v>-7536588974.0932379</v>
      </c>
      <c r="AS562" s="189">
        <f>SUM($F499:AS499)</f>
        <v>-7541687996.3436995</v>
      </c>
      <c r="AT562" s="189">
        <f>SUM($F499:AT499)</f>
        <v>-7550012895.5279112</v>
      </c>
      <c r="AU562" s="189">
        <f>SUM($F499:AU499)</f>
        <v>-7561465620.0992575</v>
      </c>
      <c r="AV562" s="189">
        <f>SUM($F499:AV499)</f>
        <v>-7575953383.6283932</v>
      </c>
      <c r="AW562" s="189">
        <f>SUM($F499:AW499)</f>
        <v>-7593388265.1415796</v>
      </c>
      <c r="AX562" s="189">
        <f>SUM($F499:AX499)</f>
        <v>-7613686848.266304</v>
      </c>
      <c r="AY562" s="189">
        <f>SUM($F499:AY499)</f>
        <v>-7636769894.6303549</v>
      </c>
      <c r="AZ562" s="189">
        <f>SUM($F499:AZ499)</f>
        <v>-7662562047.5830698</v>
      </c>
      <c r="BA562" s="189">
        <f>SUM($F499:BA499)</f>
        <v>-7690991562.8333244</v>
      </c>
      <c r="BB562" s="189">
        <f>SUM($F499:BB499)</f>
        <v>-7721990063.0448189</v>
      </c>
      <c r="BC562" s="189">
        <f>SUM($F499:BC499)</f>
        <v>-7755492313.8087902</v>
      </c>
      <c r="BD562" s="189">
        <f>SUM($F499:BD499)</f>
        <v>-7791436018.7385178</v>
      </c>
      <c r="BE562" s="189">
        <f>SUM($F499:BE499)</f>
        <v>-7829761631.7078543</v>
      </c>
      <c r="BF562" s="189">
        <f>SUM($F499:BF499)</f>
        <v>-7870412184.4949541</v>
      </c>
      <c r="BG562" s="189">
        <f>SUM($F499:BG499)</f>
        <v>-7913333128.2984171</v>
      </c>
      <c r="BH562" s="189">
        <f>SUM($F499:BH499)</f>
        <v>-7958472187.771347</v>
      </c>
      <c r="BI562" s="189">
        <f>SUM($F499:BI499)</f>
        <v>-8005779226.3734426</v>
      </c>
      <c r="BJ562" s="189">
        <f>SUM($F499:BJ499)</f>
        <v>-8055206121.9757719</v>
      </c>
      <c r="BK562" s="189">
        <f>SUM($F499:BK499)</f>
        <v>-8106706651.7702103</v>
      </c>
      <c r="BL562" s="189">
        <f>SUM($F499:BL499)</f>
        <v>-8160236385.6381187</v>
      </c>
      <c r="BM562" s="189">
        <f>SUM($F499:BM499)</f>
        <v>-8215752587.222765</v>
      </c>
      <c r="BN562" s="1521">
        <f>SUM($F499:BN499)</f>
        <v>-8273214122.0290127</v>
      </c>
    </row>
    <row r="563" spans="1:66" hidden="1" x14ac:dyDescent="0.15">
      <c r="A563" s="2625"/>
      <c r="B563" s="747"/>
      <c r="C563" s="1533"/>
      <c r="D563" s="1399"/>
      <c r="E563" s="1679"/>
      <c r="F563" s="1605">
        <f>SUM($F500:F500)</f>
        <v>-20391177112.837124</v>
      </c>
      <c r="G563" s="748">
        <f>SUM($F500:G500)</f>
        <v>-19654609352.257637</v>
      </c>
      <c r="H563" s="748">
        <f>SUM($F500:H500)</f>
        <v>-19046712672.27335</v>
      </c>
      <c r="I563" s="748">
        <f>SUM($F500:I500)</f>
        <v>-18508033330.996502</v>
      </c>
      <c r="J563" s="748">
        <f>SUM($F500:J500)</f>
        <v>-18015940623.547894</v>
      </c>
      <c r="K563" s="748">
        <f>SUM($F500:K500)</f>
        <v>-17558606193.217323</v>
      </c>
      <c r="L563" s="748">
        <f>SUM($F500:L500)</f>
        <v>-17128809090.60541</v>
      </c>
      <c r="M563" s="748">
        <f>SUM($F500:M500)</f>
        <v>-16721706418.928387</v>
      </c>
      <c r="N563" s="748">
        <f>SUM($F500:N500)</f>
        <v>-16333837286.76189</v>
      </c>
      <c r="O563" s="748">
        <f>SUM($F500:O500)</f>
        <v>-15962612310.520823</v>
      </c>
      <c r="P563" s="748">
        <f>SUM($F500:P500)</f>
        <v>-15606025627.760561</v>
      </c>
      <c r="Q563" s="748">
        <f>SUM($F500:Q500)</f>
        <v>-15262480442.42642</v>
      </c>
      <c r="R563" s="748">
        <f>SUM($F500:R500)</f>
        <v>-14930677354.612949</v>
      </c>
      <c r="S563" s="748">
        <f>SUM($F500:S500)</f>
        <v>-14609539662.259371</v>
      </c>
      <c r="T563" s="748">
        <f>SUM($F500:T500)</f>
        <v>-14298161562.2873</v>
      </c>
      <c r="U563" s="748">
        <f>SUM($F500:U500)</f>
        <v>-13995771136.645018</v>
      </c>
      <c r="V563" s="748">
        <f>SUM($F500:V500)</f>
        <v>-13701703222.232422</v>
      </c>
      <c r="W563" s="748">
        <f>SUM($F500:W500)</f>
        <v>-13415379086.843544</v>
      </c>
      <c r="X563" s="748">
        <f>SUM($F500:X500)</f>
        <v>-13136290912.763834</v>
      </c>
      <c r="Y563" s="748">
        <f>SUM($F500:Y500)</f>
        <v>-12863989752.658829</v>
      </c>
      <c r="Z563" s="748">
        <f>SUM($F500:Z500)</f>
        <v>-12598076042.711843</v>
      </c>
      <c r="AA563" s="748">
        <f>SUM($F500:AA500)</f>
        <v>-12338192031.945189</v>
      </c>
      <c r="AB563" s="748">
        <f>SUM($F500:AB500)</f>
        <v>-12084015669.681713</v>
      </c>
      <c r="AC563" s="748">
        <f>SUM($F500:AC500)</f>
        <v>-11835255618.065947</v>
      </c>
      <c r="AD563" s="748">
        <f>SUM($F500:AD500)</f>
        <v>-11591647143.571074</v>
      </c>
      <c r="AE563" s="748">
        <f>SUM($F500:AE500)</f>
        <v>-11352948703.076</v>
      </c>
      <c r="AF563" s="748">
        <f>SUM($F500:AF500)</f>
        <v>-11118939084.495031</v>
      </c>
      <c r="AG563" s="748">
        <f>SUM($F500:AG500)</f>
        <v>-10889414994.381372</v>
      </c>
      <c r="AH563" s="748">
        <f>SUM($F500:AH500)</f>
        <v>-10664189008.94376</v>
      </c>
      <c r="AI563" s="748">
        <f>SUM($F500:AI500)</f>
        <v>-10443087822.917501</v>
      </c>
      <c r="AJ563" s="748">
        <f>SUM($F500:AJ500)</f>
        <v>-10225950744.376698</v>
      </c>
      <c r="AK563" s="748">
        <f>SUM($F500:AK500)</f>
        <v>-10012628394.025862</v>
      </c>
      <c r="AL563" s="748">
        <f>SUM($F500:AL500)</f>
        <v>-9802981575.5917759</v>
      </c>
      <c r="AM563" s="748">
        <f>SUM($F500:AM500)</f>
        <v>-9596880290.243433</v>
      </c>
      <c r="AN563" s="748">
        <f>SUM($F500:AN500)</f>
        <v>-9394202872.9306946</v>
      </c>
      <c r="AO563" s="748">
        <f>SUM($F500:AO500)</f>
        <v>-9194835232.4680023</v>
      </c>
      <c r="AP563" s="748">
        <f>SUM($F500:AP500)</f>
        <v>-8998670180.3335133</v>
      </c>
      <c r="AQ563" s="748">
        <f>SUM($F500:AQ500)</f>
        <v>-8805606835.683075</v>
      </c>
      <c r="AR563" s="748">
        <f>SUM($F500:AR500)</f>
        <v>-8615550096.1258202</v>
      </c>
      <c r="AS563" s="748">
        <f>SUM($F500:AS500)</f>
        <v>-8428410165.4758806</v>
      </c>
      <c r="AT563" s="748">
        <f>SUM($F500:AT500)</f>
        <v>-8244102131.0608454</v>
      </c>
      <c r="AU563" s="748">
        <f>SUM($F500:AU500)</f>
        <v>-8062545584.2928963</v>
      </c>
      <c r="AV563" s="748">
        <f>SUM($F500:AV500)</f>
        <v>-7883664279.1401577</v>
      </c>
      <c r="AW563" s="748">
        <f>SUM($F500:AW500)</f>
        <v>-7707385823.9108963</v>
      </c>
      <c r="AX563" s="748">
        <f>SUM($F500:AX500)</f>
        <v>-7533641402.4110193</v>
      </c>
      <c r="AY563" s="748">
        <f>SUM($F500:AY500)</f>
        <v>-7362365521.0791721</v>
      </c>
      <c r="AZ563" s="748">
        <f>SUM($F500:AZ500)</f>
        <v>-7193495779.1622334</v>
      </c>
      <c r="BA563" s="748">
        <f>SUM($F500:BA500)</f>
        <v>-7026972659.3820391</v>
      </c>
      <c r="BB563" s="748">
        <f>SUM($F500:BB500)</f>
        <v>-6862739336.8739052</v>
      </c>
      <c r="BC563" s="748">
        <f>SUM($F500:BC500)</f>
        <v>-6700741504.4586363</v>
      </c>
      <c r="BD563" s="748">
        <f>SUM($F500:BD500)</f>
        <v>-6540927212.5503216</v>
      </c>
      <c r="BE563" s="748">
        <f>SUM($F500:BE500)</f>
        <v>-6383246722.2087383</v>
      </c>
      <c r="BF563" s="748">
        <f>SUM($F500:BF500)</f>
        <v>-6227652370.0231171</v>
      </c>
      <c r="BG563" s="748">
        <f>SUM($F500:BG500)</f>
        <v>-6074098443.6676912</v>
      </c>
      <c r="BH563" s="748">
        <f>SUM($F500:BH500)</f>
        <v>-5922541067.1026497</v>
      </c>
      <c r="BI563" s="748">
        <f>SUM($F500:BI500)</f>
        <v>-5772938094.5098162</v>
      </c>
      <c r="BJ563" s="748">
        <f>SUM($F500:BJ500)</f>
        <v>-5625249012.1532164</v>
      </c>
      <c r="BK563" s="748">
        <f>SUM($F500:BK500)</f>
        <v>-5479434847.4427557</v>
      </c>
      <c r="BL563" s="748">
        <f>SUM($F500:BL500)</f>
        <v>-5335458084.5563745</v>
      </c>
      <c r="BM563" s="748">
        <f>SUM($F500:BM500)</f>
        <v>-5193282586.0437632</v>
      </c>
      <c r="BN563" s="1525">
        <f>SUM($F500:BN500)</f>
        <v>-5052873519.8942909</v>
      </c>
    </row>
    <row r="564" spans="1:66" hidden="1" x14ac:dyDescent="0.15">
      <c r="A564" s="1123"/>
      <c r="C564" s="1529"/>
      <c r="D564" s="274"/>
      <c r="E564" s="1675"/>
      <c r="F564" s="1604"/>
      <c r="G564" s="189"/>
      <c r="H564" s="189"/>
      <c r="I564" s="189"/>
      <c r="J564" s="189"/>
      <c r="K564" s="189"/>
      <c r="L564" s="189"/>
      <c r="M564" s="189"/>
      <c r="N564" s="189"/>
      <c r="O564" s="189"/>
      <c r="P564" s="189"/>
      <c r="Q564" s="189"/>
      <c r="R564" s="189"/>
      <c r="S564" s="189"/>
      <c r="T564" s="189"/>
      <c r="U564" s="189"/>
      <c r="V564" s="189"/>
      <c r="W564" s="189"/>
      <c r="X564" s="189"/>
      <c r="Y564" s="189"/>
      <c r="Z564" s="189"/>
      <c r="AA564" s="189"/>
      <c r="AB564" s="189"/>
      <c r="AC564" s="189"/>
      <c r="AD564" s="189"/>
      <c r="AE564" s="189"/>
      <c r="AF564" s="189"/>
      <c r="AG564" s="189"/>
      <c r="AH564" s="189"/>
      <c r="AI564" s="189"/>
      <c r="AJ564" s="189"/>
      <c r="AK564" s="189"/>
      <c r="AL564" s="189"/>
      <c r="AM564" s="189"/>
      <c r="AN564" s="189"/>
      <c r="AO564" s="189"/>
      <c r="AP564" s="189"/>
      <c r="AQ564" s="189"/>
      <c r="AR564" s="189"/>
      <c r="AS564" s="189"/>
      <c r="AT564" s="189"/>
      <c r="AU564" s="189"/>
      <c r="AV564" s="189"/>
      <c r="AW564" s="189"/>
      <c r="AX564" s="189"/>
      <c r="AY564" s="189"/>
      <c r="AZ564" s="189"/>
      <c r="BA564" s="189"/>
      <c r="BB564" s="189"/>
      <c r="BC564" s="189"/>
      <c r="BD564" s="189"/>
      <c r="BE564" s="189"/>
      <c r="BF564" s="189"/>
      <c r="BG564" s="189"/>
      <c r="BH564" s="189"/>
      <c r="BI564" s="189"/>
      <c r="BJ564" s="189"/>
      <c r="BK564" s="189"/>
      <c r="BL564" s="189"/>
      <c r="BM564" s="189"/>
      <c r="BN564" s="1521"/>
    </row>
    <row r="565" spans="1:66" hidden="1" x14ac:dyDescent="0.15">
      <c r="A565" s="1123"/>
      <c r="B565" s="165" t="s">
        <v>912</v>
      </c>
      <c r="C565" s="1541" t="e">
        <f t="shared" ref="C565:C574" si="287">IRR(F439:BN439)</f>
        <v>#NUM!</v>
      </c>
      <c r="D565" s="274"/>
      <c r="E565" s="1675"/>
      <c r="F565" s="1604"/>
      <c r="G565" s="189"/>
      <c r="H565" s="189"/>
      <c r="I565" s="189"/>
      <c r="J565" s="189"/>
      <c r="K565" s="189"/>
      <c r="L565" s="189"/>
      <c r="M565" s="189"/>
      <c r="N565" s="189"/>
      <c r="O565" s="189"/>
      <c r="P565" s="189"/>
      <c r="Q565" s="189"/>
      <c r="R565" s="189"/>
      <c r="S565" s="189"/>
      <c r="T565" s="189"/>
      <c r="U565" s="189"/>
      <c r="V565" s="189"/>
      <c r="W565" s="189"/>
      <c r="X565" s="189"/>
      <c r="Y565" s="189"/>
      <c r="Z565" s="189"/>
      <c r="AA565" s="189"/>
      <c r="AB565" s="189"/>
      <c r="AC565" s="189"/>
      <c r="AD565" s="189"/>
      <c r="AE565" s="189"/>
      <c r="AF565" s="189"/>
      <c r="AG565" s="189"/>
      <c r="AH565" s="189"/>
      <c r="AI565" s="189"/>
      <c r="AJ565" s="189"/>
      <c r="AK565" s="189"/>
      <c r="AL565" s="189"/>
      <c r="AM565" s="189"/>
      <c r="AN565" s="189"/>
      <c r="AO565" s="189"/>
      <c r="AP565" s="189"/>
      <c r="AQ565" s="189"/>
      <c r="AR565" s="189"/>
      <c r="AS565" s="189"/>
      <c r="AT565" s="189"/>
      <c r="AU565" s="189"/>
      <c r="AV565" s="189"/>
      <c r="AW565" s="189"/>
      <c r="AX565" s="189"/>
      <c r="AY565" s="189"/>
      <c r="AZ565" s="189"/>
      <c r="BA565" s="189"/>
      <c r="BB565" s="189"/>
      <c r="BC565" s="189"/>
      <c r="BD565" s="189"/>
      <c r="BE565" s="189"/>
      <c r="BF565" s="189"/>
      <c r="BG565" s="189"/>
      <c r="BH565" s="189"/>
      <c r="BI565" s="189"/>
      <c r="BJ565" s="189"/>
      <c r="BK565" s="189"/>
      <c r="BL565" s="189"/>
      <c r="BM565" s="189"/>
      <c r="BN565" s="1521"/>
    </row>
    <row r="566" spans="1:66" hidden="1" x14ac:dyDescent="0.15">
      <c r="A566" s="1123"/>
      <c r="C566" s="1541" t="e">
        <f t="shared" si="287"/>
        <v>#NUM!</v>
      </c>
      <c r="D566" s="274"/>
      <c r="E566" s="1675"/>
      <c r="F566" s="1604"/>
      <c r="G566" s="189"/>
      <c r="H566" s="189"/>
      <c r="I566" s="189"/>
      <c r="J566" s="189"/>
      <c r="K566" s="189"/>
      <c r="L566" s="189"/>
      <c r="M566" s="189"/>
      <c r="N566" s="189"/>
      <c r="O566" s="189"/>
      <c r="P566" s="189"/>
      <c r="Q566" s="189"/>
      <c r="R566" s="189"/>
      <c r="S566" s="189"/>
      <c r="T566" s="189"/>
      <c r="U566" s="189"/>
      <c r="V566" s="189"/>
      <c r="W566" s="189"/>
      <c r="X566" s="189"/>
      <c r="Y566" s="189"/>
      <c r="Z566" s="189"/>
      <c r="AA566" s="189"/>
      <c r="AB566" s="189"/>
      <c r="AC566" s="189"/>
      <c r="AD566" s="189"/>
      <c r="AE566" s="189"/>
      <c r="AF566" s="189"/>
      <c r="AG566" s="189"/>
      <c r="AH566" s="189"/>
      <c r="AI566" s="189"/>
      <c r="AJ566" s="189"/>
      <c r="AK566" s="189"/>
      <c r="AL566" s="189"/>
      <c r="AM566" s="189"/>
      <c r="AN566" s="189"/>
      <c r="AO566" s="189"/>
      <c r="AP566" s="189"/>
      <c r="AQ566" s="189"/>
      <c r="AR566" s="189"/>
      <c r="AS566" s="189"/>
      <c r="AT566" s="189"/>
      <c r="AU566" s="189"/>
      <c r="AV566" s="189"/>
      <c r="AW566" s="189"/>
      <c r="AX566" s="189"/>
      <c r="AY566" s="189"/>
      <c r="AZ566" s="189"/>
      <c r="BA566" s="189"/>
      <c r="BB566" s="189"/>
      <c r="BC566" s="189"/>
      <c r="BD566" s="189"/>
      <c r="BE566" s="189"/>
      <c r="BF566" s="189"/>
      <c r="BG566" s="189"/>
      <c r="BH566" s="189"/>
      <c r="BI566" s="189"/>
      <c r="BJ566" s="189"/>
      <c r="BK566" s="189"/>
      <c r="BL566" s="189"/>
      <c r="BM566" s="189"/>
      <c r="BN566" s="1521"/>
    </row>
    <row r="567" spans="1:66" hidden="1" x14ac:dyDescent="0.15">
      <c r="A567" s="1123"/>
      <c r="C567" s="1541" t="e">
        <f t="shared" si="287"/>
        <v>#NUM!</v>
      </c>
      <c r="D567" s="274"/>
      <c r="E567" s="1675"/>
      <c r="F567" s="1604"/>
      <c r="G567" s="189"/>
      <c r="H567" s="189"/>
      <c r="I567" s="189"/>
      <c r="J567" s="189"/>
      <c r="K567" s="189"/>
      <c r="L567" s="189"/>
      <c r="M567" s="189"/>
      <c r="N567" s="189"/>
      <c r="O567" s="189"/>
      <c r="P567" s="189"/>
      <c r="Q567" s="189"/>
      <c r="R567" s="189"/>
      <c r="S567" s="189"/>
      <c r="T567" s="189"/>
      <c r="U567" s="189"/>
      <c r="V567" s="189"/>
      <c r="W567" s="189"/>
      <c r="X567" s="189"/>
      <c r="Y567" s="189"/>
      <c r="Z567" s="189"/>
      <c r="AA567" s="189"/>
      <c r="AB567" s="189"/>
      <c r="AC567" s="189"/>
      <c r="AD567" s="189"/>
      <c r="AE567" s="189"/>
      <c r="AF567" s="189"/>
      <c r="AG567" s="189"/>
      <c r="AH567" s="189"/>
      <c r="AI567" s="189"/>
      <c r="AJ567" s="189"/>
      <c r="AK567" s="189"/>
      <c r="AL567" s="189"/>
      <c r="AM567" s="189"/>
      <c r="AN567" s="189"/>
      <c r="AO567" s="189"/>
      <c r="AP567" s="189"/>
      <c r="AQ567" s="189"/>
      <c r="AR567" s="189"/>
      <c r="AS567" s="189"/>
      <c r="AT567" s="189"/>
      <c r="AU567" s="189"/>
      <c r="AV567" s="189"/>
      <c r="AW567" s="189"/>
      <c r="AX567" s="189"/>
      <c r="AY567" s="189"/>
      <c r="AZ567" s="189"/>
      <c r="BA567" s="189"/>
      <c r="BB567" s="189"/>
      <c r="BC567" s="189"/>
      <c r="BD567" s="189"/>
      <c r="BE567" s="189"/>
      <c r="BF567" s="189"/>
      <c r="BG567" s="189"/>
      <c r="BH567" s="189"/>
      <c r="BI567" s="189"/>
      <c r="BJ567" s="189"/>
      <c r="BK567" s="189"/>
      <c r="BL567" s="189"/>
      <c r="BM567" s="189"/>
      <c r="BN567" s="1521"/>
    </row>
    <row r="568" spans="1:66" hidden="1" x14ac:dyDescent="0.15">
      <c r="A568" s="1123"/>
      <c r="C568" s="1541" t="e">
        <f t="shared" si="287"/>
        <v>#NUM!</v>
      </c>
      <c r="D568" s="274"/>
      <c r="E568" s="1675"/>
      <c r="F568" s="1604"/>
      <c r="G568" s="189"/>
      <c r="H568" s="189"/>
      <c r="I568" s="189"/>
      <c r="J568" s="189"/>
      <c r="K568" s="189"/>
      <c r="L568" s="189"/>
      <c r="M568" s="189"/>
      <c r="N568" s="189"/>
      <c r="O568" s="189"/>
      <c r="P568" s="189"/>
      <c r="Q568" s="189"/>
      <c r="R568" s="189"/>
      <c r="S568" s="189"/>
      <c r="T568" s="189"/>
      <c r="U568" s="189"/>
      <c r="V568" s="189"/>
      <c r="W568" s="189"/>
      <c r="X568" s="189"/>
      <c r="Y568" s="189"/>
      <c r="Z568" s="189"/>
      <c r="AA568" s="189"/>
      <c r="AB568" s="189"/>
      <c r="AC568" s="189"/>
      <c r="AD568" s="189"/>
      <c r="AE568" s="189"/>
      <c r="AF568" s="189"/>
      <c r="AG568" s="189"/>
      <c r="AH568" s="189"/>
      <c r="AI568" s="189"/>
      <c r="AJ568" s="189"/>
      <c r="AK568" s="189"/>
      <c r="AL568" s="189"/>
      <c r="AM568" s="189"/>
      <c r="AN568" s="189"/>
      <c r="AO568" s="189"/>
      <c r="AP568" s="189"/>
      <c r="AQ568" s="189"/>
      <c r="AR568" s="189"/>
      <c r="AS568" s="189"/>
      <c r="AT568" s="189"/>
      <c r="AU568" s="189"/>
      <c r="AV568" s="189"/>
      <c r="AW568" s="189"/>
      <c r="AX568" s="189"/>
      <c r="AY568" s="189"/>
      <c r="AZ568" s="189"/>
      <c r="BA568" s="189"/>
      <c r="BB568" s="189"/>
      <c r="BC568" s="189"/>
      <c r="BD568" s="189"/>
      <c r="BE568" s="189"/>
      <c r="BF568" s="189"/>
      <c r="BG568" s="189"/>
      <c r="BH568" s="189"/>
      <c r="BI568" s="189"/>
      <c r="BJ568" s="189"/>
      <c r="BK568" s="189"/>
      <c r="BL568" s="189"/>
      <c r="BM568" s="189"/>
      <c r="BN568" s="1521"/>
    </row>
    <row r="569" spans="1:66" hidden="1" x14ac:dyDescent="0.15">
      <c r="A569" s="1123"/>
      <c r="C569" s="1541">
        <f t="shared" si="287"/>
        <v>-1.3579926097254003E-2</v>
      </c>
      <c r="D569" s="274"/>
      <c r="E569" s="1675"/>
      <c r="F569" s="1604"/>
      <c r="G569" s="189"/>
      <c r="H569" s="189"/>
      <c r="I569" s="189"/>
      <c r="J569" s="189"/>
      <c r="K569" s="189"/>
      <c r="L569" s="189"/>
      <c r="M569" s="189"/>
      <c r="N569" s="189"/>
      <c r="O569" s="189"/>
      <c r="P569" s="189"/>
      <c r="Q569" s="189"/>
      <c r="R569" s="189"/>
      <c r="S569" s="189"/>
      <c r="T569" s="189"/>
      <c r="U569" s="189"/>
      <c r="V569" s="189"/>
      <c r="W569" s="189"/>
      <c r="X569" s="189"/>
      <c r="Y569" s="189"/>
      <c r="Z569" s="189"/>
      <c r="AA569" s="189"/>
      <c r="AB569" s="189"/>
      <c r="AC569" s="189"/>
      <c r="AD569" s="189"/>
      <c r="AE569" s="189"/>
      <c r="AF569" s="189"/>
      <c r="AG569" s="189"/>
      <c r="AH569" s="189"/>
      <c r="AI569" s="189"/>
      <c r="AJ569" s="189"/>
      <c r="AK569" s="189"/>
      <c r="AL569" s="189"/>
      <c r="AM569" s="189"/>
      <c r="AN569" s="189"/>
      <c r="AO569" s="189"/>
      <c r="AP569" s="189"/>
      <c r="AQ569" s="189"/>
      <c r="AR569" s="189"/>
      <c r="AS569" s="189"/>
      <c r="AT569" s="189"/>
      <c r="AU569" s="189"/>
      <c r="AV569" s="189"/>
      <c r="AW569" s="189"/>
      <c r="AX569" s="189"/>
      <c r="AY569" s="189"/>
      <c r="AZ569" s="189"/>
      <c r="BA569" s="189"/>
      <c r="BB569" s="189"/>
      <c r="BC569" s="189"/>
      <c r="BD569" s="189"/>
      <c r="BE569" s="189"/>
      <c r="BF569" s="189"/>
      <c r="BG569" s="189"/>
      <c r="BH569" s="189"/>
      <c r="BI569" s="189"/>
      <c r="BJ569" s="189"/>
      <c r="BK569" s="189"/>
      <c r="BL569" s="189"/>
      <c r="BM569" s="189"/>
      <c r="BN569" s="1521"/>
    </row>
    <row r="570" spans="1:66" hidden="1" x14ac:dyDescent="0.15">
      <c r="A570" s="1123"/>
      <c r="C570" s="1541" t="e">
        <f t="shared" si="287"/>
        <v>#NUM!</v>
      </c>
      <c r="D570" s="274"/>
      <c r="E570" s="1675"/>
      <c r="F570" s="1604"/>
      <c r="G570" s="189"/>
      <c r="H570" s="189"/>
      <c r="I570" s="189"/>
      <c r="J570" s="189"/>
      <c r="K570" s="189"/>
      <c r="L570" s="189"/>
      <c r="M570" s="189"/>
      <c r="N570" s="189"/>
      <c r="O570" s="189"/>
      <c r="P570" s="189"/>
      <c r="Q570" s="189"/>
      <c r="R570" s="189"/>
      <c r="S570" s="189"/>
      <c r="T570" s="189"/>
      <c r="U570" s="189"/>
      <c r="V570" s="189"/>
      <c r="W570" s="189"/>
      <c r="X570" s="189"/>
      <c r="Y570" s="189"/>
      <c r="Z570" s="189"/>
      <c r="AA570" s="189"/>
      <c r="AB570" s="189"/>
      <c r="AC570" s="189"/>
      <c r="AD570" s="189"/>
      <c r="AE570" s="189"/>
      <c r="AF570" s="189"/>
      <c r="AG570" s="189"/>
      <c r="AH570" s="189"/>
      <c r="AI570" s="189"/>
      <c r="AJ570" s="189"/>
      <c r="AK570" s="189"/>
      <c r="AL570" s="189"/>
      <c r="AM570" s="189"/>
      <c r="AN570" s="189"/>
      <c r="AO570" s="189"/>
      <c r="AP570" s="189"/>
      <c r="AQ570" s="189"/>
      <c r="AR570" s="189"/>
      <c r="AS570" s="189"/>
      <c r="AT570" s="189"/>
      <c r="AU570" s="189"/>
      <c r="AV570" s="189"/>
      <c r="AW570" s="189"/>
      <c r="AX570" s="189"/>
      <c r="AY570" s="189"/>
      <c r="AZ570" s="189"/>
      <c r="BA570" s="189"/>
      <c r="BB570" s="189"/>
      <c r="BC570" s="189"/>
      <c r="BD570" s="189"/>
      <c r="BE570" s="189"/>
      <c r="BF570" s="189"/>
      <c r="BG570" s="189"/>
      <c r="BH570" s="189"/>
      <c r="BI570" s="189"/>
      <c r="BJ570" s="189"/>
      <c r="BK570" s="189"/>
      <c r="BL570" s="189"/>
      <c r="BM570" s="189"/>
      <c r="BN570" s="1521"/>
    </row>
    <row r="571" spans="1:66" hidden="1" x14ac:dyDescent="0.15">
      <c r="A571" s="1123"/>
      <c r="C571" s="1541" t="e">
        <f t="shared" si="287"/>
        <v>#NUM!</v>
      </c>
      <c r="D571" s="274"/>
      <c r="E571" s="1675"/>
      <c r="F571" s="1604"/>
      <c r="G571" s="189"/>
      <c r="H571" s="189"/>
      <c r="I571" s="189"/>
      <c r="J571" s="189"/>
      <c r="K571" s="189"/>
      <c r="L571" s="189"/>
      <c r="M571" s="189"/>
      <c r="N571" s="189"/>
      <c r="O571" s="189"/>
      <c r="P571" s="189"/>
      <c r="Q571" s="189"/>
      <c r="R571" s="189"/>
      <c r="S571" s="189"/>
      <c r="T571" s="189"/>
      <c r="U571" s="189"/>
      <c r="V571" s="189"/>
      <c r="W571" s="189"/>
      <c r="X571" s="189"/>
      <c r="Y571" s="189"/>
      <c r="Z571" s="189"/>
      <c r="AA571" s="189"/>
      <c r="AB571" s="189"/>
      <c r="AC571" s="189"/>
      <c r="AD571" s="189"/>
      <c r="AE571" s="189"/>
      <c r="AF571" s="189"/>
      <c r="AG571" s="189"/>
      <c r="AH571" s="189"/>
      <c r="AI571" s="189"/>
      <c r="AJ571" s="189"/>
      <c r="AK571" s="189"/>
      <c r="AL571" s="189"/>
      <c r="AM571" s="189"/>
      <c r="AN571" s="189"/>
      <c r="AO571" s="189"/>
      <c r="AP571" s="189"/>
      <c r="AQ571" s="189"/>
      <c r="AR571" s="189"/>
      <c r="AS571" s="189"/>
      <c r="AT571" s="189"/>
      <c r="AU571" s="189"/>
      <c r="AV571" s="189"/>
      <c r="AW571" s="189"/>
      <c r="AX571" s="189"/>
      <c r="AY571" s="189"/>
      <c r="AZ571" s="189"/>
      <c r="BA571" s="189"/>
      <c r="BB571" s="189"/>
      <c r="BC571" s="189"/>
      <c r="BD571" s="189"/>
      <c r="BE571" s="189"/>
      <c r="BF571" s="189"/>
      <c r="BG571" s="189"/>
      <c r="BH571" s="189"/>
      <c r="BI571" s="189"/>
      <c r="BJ571" s="189"/>
      <c r="BK571" s="189"/>
      <c r="BL571" s="189"/>
      <c r="BM571" s="189"/>
      <c r="BN571" s="1521"/>
    </row>
    <row r="572" spans="1:66" hidden="1" x14ac:dyDescent="0.15">
      <c r="A572" s="1123"/>
      <c r="C572" s="1541" t="e">
        <f t="shared" si="287"/>
        <v>#NUM!</v>
      </c>
      <c r="D572" s="274"/>
      <c r="E572" s="1675"/>
      <c r="F572" s="1604"/>
      <c r="G572" s="189"/>
      <c r="H572" s="189"/>
      <c r="I572" s="189"/>
      <c r="J572" s="189"/>
      <c r="K572" s="189"/>
      <c r="L572" s="189"/>
      <c r="M572" s="189"/>
      <c r="N572" s="189"/>
      <c r="O572" s="189"/>
      <c r="P572" s="189"/>
      <c r="Q572" s="189"/>
      <c r="R572" s="189"/>
      <c r="S572" s="189"/>
      <c r="T572" s="189"/>
      <c r="U572" s="189"/>
      <c r="V572" s="189"/>
      <c r="W572" s="189"/>
      <c r="X572" s="189"/>
      <c r="Y572" s="189"/>
      <c r="Z572" s="189"/>
      <c r="AA572" s="189"/>
      <c r="AB572" s="189"/>
      <c r="AC572" s="189"/>
      <c r="AD572" s="189"/>
      <c r="AE572" s="189"/>
      <c r="AF572" s="189"/>
      <c r="AG572" s="189"/>
      <c r="AH572" s="189"/>
      <c r="AI572" s="189"/>
      <c r="AJ572" s="189"/>
      <c r="AK572" s="189"/>
      <c r="AL572" s="189"/>
      <c r="AM572" s="189"/>
      <c r="AN572" s="189"/>
      <c r="AO572" s="189"/>
      <c r="AP572" s="189"/>
      <c r="AQ572" s="189"/>
      <c r="AR572" s="189"/>
      <c r="AS572" s="189"/>
      <c r="AT572" s="189"/>
      <c r="AU572" s="189"/>
      <c r="AV572" s="189"/>
      <c r="AW572" s="189"/>
      <c r="AX572" s="189"/>
      <c r="AY572" s="189"/>
      <c r="AZ572" s="189"/>
      <c r="BA572" s="189"/>
      <c r="BB572" s="189"/>
      <c r="BC572" s="189"/>
      <c r="BD572" s="189"/>
      <c r="BE572" s="189"/>
      <c r="BF572" s="189"/>
      <c r="BG572" s="189"/>
      <c r="BH572" s="189"/>
      <c r="BI572" s="189"/>
      <c r="BJ572" s="189"/>
      <c r="BK572" s="189"/>
      <c r="BL572" s="189"/>
      <c r="BM572" s="189"/>
      <c r="BN572" s="1521"/>
    </row>
    <row r="573" spans="1:66" hidden="1" x14ac:dyDescent="0.15">
      <c r="A573" s="1123"/>
      <c r="C573" s="1541" t="e">
        <f t="shared" si="287"/>
        <v>#NUM!</v>
      </c>
      <c r="D573" s="274"/>
      <c r="E573" s="1675"/>
      <c r="F573" s="1604"/>
      <c r="G573" s="189"/>
      <c r="H573" s="189"/>
      <c r="I573" s="189"/>
      <c r="J573" s="189"/>
      <c r="K573" s="189"/>
      <c r="L573" s="189"/>
      <c r="M573" s="189"/>
      <c r="N573" s="189"/>
      <c r="O573" s="189"/>
      <c r="P573" s="189"/>
      <c r="Q573" s="189"/>
      <c r="R573" s="189"/>
      <c r="S573" s="189"/>
      <c r="T573" s="189"/>
      <c r="U573" s="189"/>
      <c r="V573" s="189"/>
      <c r="W573" s="189"/>
      <c r="X573" s="189"/>
      <c r="Y573" s="189"/>
      <c r="Z573" s="189"/>
      <c r="AA573" s="189"/>
      <c r="AB573" s="189"/>
      <c r="AC573" s="189"/>
      <c r="AD573" s="189"/>
      <c r="AE573" s="189"/>
      <c r="AF573" s="189"/>
      <c r="AG573" s="189"/>
      <c r="AH573" s="189"/>
      <c r="AI573" s="189"/>
      <c r="AJ573" s="189"/>
      <c r="AK573" s="189"/>
      <c r="AL573" s="189"/>
      <c r="AM573" s="189"/>
      <c r="AN573" s="189"/>
      <c r="AO573" s="189"/>
      <c r="AP573" s="189"/>
      <c r="AQ573" s="189"/>
      <c r="AR573" s="189"/>
      <c r="AS573" s="189"/>
      <c r="AT573" s="189"/>
      <c r="AU573" s="189"/>
      <c r="AV573" s="189"/>
      <c r="AW573" s="189"/>
      <c r="AX573" s="189"/>
      <c r="AY573" s="189"/>
      <c r="AZ573" s="189"/>
      <c r="BA573" s="189"/>
      <c r="BB573" s="189"/>
      <c r="BC573" s="189"/>
      <c r="BD573" s="189"/>
      <c r="BE573" s="189"/>
      <c r="BF573" s="189"/>
      <c r="BG573" s="189"/>
      <c r="BH573" s="189"/>
      <c r="BI573" s="189"/>
      <c r="BJ573" s="189"/>
      <c r="BK573" s="189"/>
      <c r="BL573" s="189"/>
      <c r="BM573" s="189"/>
      <c r="BN573" s="1521"/>
    </row>
    <row r="574" spans="1:66" hidden="1" x14ac:dyDescent="0.15">
      <c r="A574" s="1123"/>
      <c r="B574" s="1453"/>
      <c r="C574" s="1542" t="e">
        <f t="shared" si="287"/>
        <v>#NUM!</v>
      </c>
      <c r="D574" s="1400"/>
      <c r="E574" s="1680"/>
      <c r="F574" s="1606"/>
      <c r="G574" s="1332"/>
      <c r="H574" s="1332"/>
      <c r="I574" s="1332"/>
      <c r="J574" s="1332"/>
      <c r="K574" s="1332"/>
      <c r="L574" s="1332"/>
      <c r="M574" s="1332"/>
      <c r="N574" s="1332"/>
      <c r="O574" s="1332"/>
      <c r="P574" s="1332"/>
      <c r="Q574" s="1332"/>
      <c r="R574" s="1332"/>
      <c r="S574" s="1332"/>
      <c r="T574" s="1332"/>
      <c r="U574" s="1332"/>
      <c r="V574" s="1332"/>
      <c r="W574" s="1332"/>
      <c r="X574" s="1332"/>
      <c r="Y574" s="1332"/>
      <c r="Z574" s="1332"/>
      <c r="AA574" s="1332"/>
      <c r="AB574" s="1332"/>
      <c r="AC574" s="1332"/>
      <c r="AD574" s="1332"/>
      <c r="AE574" s="1332"/>
      <c r="AF574" s="1332"/>
      <c r="AG574" s="1332"/>
      <c r="AH574" s="1332"/>
      <c r="AI574" s="1332"/>
      <c r="AJ574" s="1332"/>
      <c r="AK574" s="1332"/>
      <c r="AL574" s="1332"/>
      <c r="AM574" s="1332"/>
      <c r="AN574" s="1332"/>
      <c r="AO574" s="1332"/>
      <c r="AP574" s="1332"/>
      <c r="AQ574" s="1332"/>
      <c r="AR574" s="1332"/>
      <c r="AS574" s="1332"/>
      <c r="AT574" s="1332"/>
      <c r="AU574" s="1332"/>
      <c r="AV574" s="1332"/>
      <c r="AW574" s="1332"/>
      <c r="AX574" s="1332"/>
      <c r="AY574" s="1332"/>
      <c r="AZ574" s="1332"/>
      <c r="BA574" s="1332"/>
      <c r="BB574" s="1332"/>
      <c r="BC574" s="1332"/>
      <c r="BD574" s="1332"/>
      <c r="BE574" s="1332"/>
      <c r="BF574" s="1332"/>
      <c r="BG574" s="1332"/>
      <c r="BH574" s="1332"/>
      <c r="BI574" s="1332"/>
      <c r="BJ574" s="1332"/>
      <c r="BK574" s="1332"/>
      <c r="BL574" s="1332"/>
      <c r="BM574" s="1332"/>
      <c r="BN574" s="1543"/>
    </row>
    <row r="575" spans="1:66" ht="9.75" customHeight="1" x14ac:dyDescent="0.15">
      <c r="A575" s="1123"/>
      <c r="C575" s="1529"/>
      <c r="D575" s="274"/>
      <c r="E575" s="1675"/>
      <c r="F575" s="1604"/>
      <c r="G575" s="189"/>
      <c r="H575" s="189"/>
      <c r="I575" s="189"/>
      <c r="J575" s="189"/>
      <c r="K575" s="189"/>
      <c r="L575" s="189"/>
      <c r="M575" s="189"/>
      <c r="N575" s="189"/>
      <c r="O575" s="189"/>
      <c r="P575" s="189"/>
      <c r="Q575" s="189"/>
      <c r="R575" s="189"/>
      <c r="S575" s="189"/>
      <c r="T575" s="189"/>
      <c r="U575" s="189"/>
      <c r="V575" s="189"/>
      <c r="W575" s="189"/>
      <c r="X575" s="189"/>
      <c r="Y575" s="189"/>
      <c r="Z575" s="189"/>
      <c r="AA575" s="189"/>
      <c r="AB575" s="189"/>
      <c r="AC575" s="189"/>
      <c r="AD575" s="189"/>
      <c r="AE575" s="189"/>
      <c r="AF575" s="189"/>
      <c r="AG575" s="189"/>
      <c r="AH575" s="189"/>
      <c r="AI575" s="189"/>
      <c r="AJ575" s="189"/>
      <c r="AK575" s="189"/>
      <c r="AL575" s="189"/>
      <c r="AM575" s="189"/>
      <c r="AN575" s="189"/>
      <c r="AO575" s="189"/>
      <c r="AP575" s="189"/>
      <c r="AQ575" s="189"/>
      <c r="AR575" s="189"/>
      <c r="AS575" s="189"/>
      <c r="AT575" s="189"/>
      <c r="AU575" s="189"/>
      <c r="AV575" s="189"/>
      <c r="AW575" s="189"/>
      <c r="AX575" s="189"/>
      <c r="AY575" s="189"/>
      <c r="AZ575" s="189"/>
      <c r="BA575" s="189"/>
      <c r="BB575" s="189"/>
      <c r="BC575" s="189"/>
      <c r="BD575" s="189"/>
      <c r="BE575" s="189"/>
      <c r="BF575" s="189"/>
      <c r="BG575" s="189"/>
      <c r="BH575" s="189"/>
      <c r="BI575" s="189"/>
      <c r="BJ575" s="189"/>
      <c r="BK575" s="189"/>
      <c r="BL575" s="189"/>
      <c r="BM575" s="189"/>
      <c r="BN575" s="1521"/>
    </row>
    <row r="576" spans="1:66" ht="24.75" customHeight="1" x14ac:dyDescent="0.15">
      <c r="A576" s="1123"/>
      <c r="B576" s="2613" t="s">
        <v>915</v>
      </c>
      <c r="C576" s="1545">
        <f>SUM(E152,E166)/E135</f>
        <v>6.9244725184158842</v>
      </c>
      <c r="D576" s="1546" t="s">
        <v>914</v>
      </c>
      <c r="F576" s="1607"/>
      <c r="G576" s="1547">
        <f t="shared" ref="G576:AL576" si="288">SUM($E$150,G162,G166)/$E$135</f>
        <v>2.0224473716165532</v>
      </c>
      <c r="H576" s="1548">
        <f t="shared" si="288"/>
        <v>2.0224473716165532</v>
      </c>
      <c r="I576" s="1547">
        <f t="shared" si="288"/>
        <v>2.0224473716165532</v>
      </c>
      <c r="J576" s="1547">
        <f t="shared" si="288"/>
        <v>2.0224473716165532</v>
      </c>
      <c r="K576" s="1547">
        <f t="shared" si="288"/>
        <v>2.0224473716165532</v>
      </c>
      <c r="L576" s="1547">
        <f t="shared" si="288"/>
        <v>2.0224473716165532</v>
      </c>
      <c r="M576" s="1547">
        <f t="shared" si="288"/>
        <v>2.0224473716165532</v>
      </c>
      <c r="N576" s="1547">
        <f t="shared" si="288"/>
        <v>2.0224473716165532</v>
      </c>
      <c r="O576" s="1547">
        <f t="shared" si="288"/>
        <v>2.0224473716165532</v>
      </c>
      <c r="P576" s="1547">
        <f t="shared" si="288"/>
        <v>2.0224473716165532</v>
      </c>
      <c r="Q576" s="1547">
        <f t="shared" si="288"/>
        <v>2.0224473716165532</v>
      </c>
      <c r="R576" s="1547">
        <f t="shared" si="288"/>
        <v>2.0224473716165532</v>
      </c>
      <c r="S576" s="1547">
        <f t="shared" si="288"/>
        <v>2.0224473716165532</v>
      </c>
      <c r="T576" s="1547">
        <f t="shared" si="288"/>
        <v>2.0224473716165532</v>
      </c>
      <c r="U576" s="1547">
        <f t="shared" si="288"/>
        <v>2.0224473716165532</v>
      </c>
      <c r="V576" s="1547">
        <f t="shared" si="288"/>
        <v>2.0224473716165532</v>
      </c>
      <c r="W576" s="1547">
        <f t="shared" si="288"/>
        <v>2.0224473716165532</v>
      </c>
      <c r="X576" s="1547">
        <f t="shared" si="288"/>
        <v>2.0224473716165532</v>
      </c>
      <c r="Y576" s="1547">
        <f t="shared" si="288"/>
        <v>2.0224473716165532</v>
      </c>
      <c r="Z576" s="1547">
        <f t="shared" si="288"/>
        <v>2.0224473716165532</v>
      </c>
      <c r="AA576" s="1547">
        <f t="shared" si="288"/>
        <v>2.0224473716165532</v>
      </c>
      <c r="AB576" s="1547">
        <f t="shared" si="288"/>
        <v>2.0224473716165532</v>
      </c>
      <c r="AC576" s="1547">
        <f t="shared" si="288"/>
        <v>2.0224473716165532</v>
      </c>
      <c r="AD576" s="1547">
        <f t="shared" si="288"/>
        <v>2.0224473716165532</v>
      </c>
      <c r="AE576" s="1547">
        <f t="shared" si="288"/>
        <v>2.0224473716165532</v>
      </c>
      <c r="AF576" s="1547">
        <f t="shared" si="288"/>
        <v>2.0224473716165532</v>
      </c>
      <c r="AG576" s="1547">
        <f t="shared" si="288"/>
        <v>2.0224473716165532</v>
      </c>
      <c r="AH576" s="1547">
        <f t="shared" si="288"/>
        <v>2.0224473716165532</v>
      </c>
      <c r="AI576" s="1547">
        <f t="shared" si="288"/>
        <v>2.0224473716165532</v>
      </c>
      <c r="AJ576" s="1547">
        <f t="shared" si="288"/>
        <v>2.0224473716165532</v>
      </c>
      <c r="AK576" s="1547">
        <f t="shared" si="288"/>
        <v>2.0224473716165532</v>
      </c>
      <c r="AL576" s="1547">
        <f t="shared" si="288"/>
        <v>2.0224473716165532</v>
      </c>
      <c r="AM576" s="1547">
        <f t="shared" ref="AM576:BN576" si="289">SUM($E$150,AM162,AM166)/$E$135</f>
        <v>2.0224473716165532</v>
      </c>
      <c r="AN576" s="1547">
        <f t="shared" si="289"/>
        <v>2.0224473716165532</v>
      </c>
      <c r="AO576" s="1547">
        <f t="shared" si="289"/>
        <v>2.0224473716165532</v>
      </c>
      <c r="AP576" s="1547">
        <f t="shared" si="289"/>
        <v>2.0224473716165532</v>
      </c>
      <c r="AQ576" s="1547">
        <f t="shared" si="289"/>
        <v>2.0224473716165532</v>
      </c>
      <c r="AR576" s="1547">
        <f t="shared" si="289"/>
        <v>2.0224473716165532</v>
      </c>
      <c r="AS576" s="1547">
        <f t="shared" si="289"/>
        <v>2.0224473716165532</v>
      </c>
      <c r="AT576" s="1547">
        <f t="shared" si="289"/>
        <v>2.0224473716165532</v>
      </c>
      <c r="AU576" s="1547">
        <f t="shared" si="289"/>
        <v>2.0224473716165532</v>
      </c>
      <c r="AV576" s="1547">
        <f t="shared" si="289"/>
        <v>2.0224473716165532</v>
      </c>
      <c r="AW576" s="1547">
        <f t="shared" si="289"/>
        <v>2.0224473716165532</v>
      </c>
      <c r="AX576" s="1547">
        <f t="shared" si="289"/>
        <v>2.0224473716165532</v>
      </c>
      <c r="AY576" s="1547">
        <f t="shared" si="289"/>
        <v>2.0224473716165532</v>
      </c>
      <c r="AZ576" s="1547">
        <f t="shared" si="289"/>
        <v>2.0224473716165532</v>
      </c>
      <c r="BA576" s="1547">
        <f t="shared" si="289"/>
        <v>2.0224473716165532</v>
      </c>
      <c r="BB576" s="1547">
        <f t="shared" si="289"/>
        <v>2.0224473716165532</v>
      </c>
      <c r="BC576" s="1547">
        <f t="shared" si="289"/>
        <v>2.0224473716165532</v>
      </c>
      <c r="BD576" s="1547">
        <f t="shared" si="289"/>
        <v>2.0224473716165532</v>
      </c>
      <c r="BE576" s="1547">
        <f t="shared" si="289"/>
        <v>2.0224473716165532</v>
      </c>
      <c r="BF576" s="1547">
        <f t="shared" si="289"/>
        <v>2.0224473716165532</v>
      </c>
      <c r="BG576" s="1547">
        <f t="shared" si="289"/>
        <v>2.0224473716165532</v>
      </c>
      <c r="BH576" s="1547">
        <f t="shared" si="289"/>
        <v>2.0224473716165532</v>
      </c>
      <c r="BI576" s="1547">
        <f t="shared" si="289"/>
        <v>2.0224473716165532</v>
      </c>
      <c r="BJ576" s="1547">
        <f t="shared" si="289"/>
        <v>2.0224473716165532</v>
      </c>
      <c r="BK576" s="1547">
        <f t="shared" si="289"/>
        <v>2.0224473716165532</v>
      </c>
      <c r="BL576" s="1547">
        <f t="shared" si="289"/>
        <v>2.0224473716165532</v>
      </c>
      <c r="BM576" s="1547">
        <f t="shared" si="289"/>
        <v>2.0224473716165532</v>
      </c>
      <c r="BN576" s="1549">
        <f t="shared" si="289"/>
        <v>2.0224473716165532</v>
      </c>
    </row>
    <row r="577" spans="1:66" ht="21.75" hidden="1" customHeight="1" x14ac:dyDescent="0.15">
      <c r="A577" s="1123"/>
      <c r="B577" s="2613" t="s">
        <v>915</v>
      </c>
      <c r="C577" s="1545" t="e">
        <f>SUM(E150,E164,E167,151,E148)/E136</f>
        <v>#DIV/0!</v>
      </c>
      <c r="D577" s="1550" t="s">
        <v>916</v>
      </c>
      <c r="BN577" s="1123"/>
    </row>
    <row r="578" spans="1:66" ht="21.75" customHeight="1" x14ac:dyDescent="0.15">
      <c r="A578" s="1123"/>
      <c r="B578" s="2613" t="s">
        <v>915</v>
      </c>
      <c r="C578" s="1551">
        <f>SUM($E$152,E167)/$E$135</f>
        <v>7.6561800600273164</v>
      </c>
      <c r="D578" s="1552" t="s">
        <v>914</v>
      </c>
      <c r="BN578" s="1123"/>
    </row>
    <row r="579" spans="1:66" ht="21.75" customHeight="1" x14ac:dyDescent="0.15">
      <c r="A579" s="1123"/>
      <c r="B579" s="2613" t="s">
        <v>915</v>
      </c>
      <c r="C579" s="1553">
        <f>SUM($E$152,E168,)/$E$135</f>
        <v>6.9327003551527442</v>
      </c>
      <c r="D579" s="1552" t="s">
        <v>914</v>
      </c>
      <c r="BN579" s="1123"/>
    </row>
    <row r="580" spans="1:66" ht="21.75" customHeight="1" x14ac:dyDescent="0.15">
      <c r="A580" s="1123"/>
      <c r="B580" s="2613" t="s">
        <v>915</v>
      </c>
      <c r="C580" s="1554">
        <f>SUM($E$152,E169,)/$E$135</f>
        <v>7.7032823875629406</v>
      </c>
      <c r="D580" s="1555" t="s">
        <v>914</v>
      </c>
      <c r="BN580" s="1123"/>
    </row>
    <row r="581" spans="1:66" ht="21.75" customHeight="1" x14ac:dyDescent="0.15">
      <c r="A581" s="1123"/>
      <c r="B581" s="2614" t="s">
        <v>915</v>
      </c>
      <c r="C581" s="1557">
        <f>SUM($E$153,E166,)/$E$135</f>
        <v>7.9489590186105525</v>
      </c>
      <c r="D581" s="1558" t="s">
        <v>914</v>
      </c>
      <c r="BN581" s="1123"/>
    </row>
    <row r="582" spans="1:66" ht="21.75" customHeight="1" x14ac:dyDescent="0.15">
      <c r="A582" s="1123"/>
      <c r="B582" s="2615" t="s">
        <v>915</v>
      </c>
      <c r="C582" s="1560">
        <f>SUM($E$153,E167,)/$E$135</f>
        <v>8.6806665602219848</v>
      </c>
      <c r="D582" s="1561" t="s">
        <v>914</v>
      </c>
      <c r="BN582" s="1123"/>
    </row>
    <row r="583" spans="1:66" ht="21.75" customHeight="1" x14ac:dyDescent="0.15">
      <c r="A583" s="1123"/>
      <c r="B583" s="2616" t="s">
        <v>915</v>
      </c>
      <c r="C583" s="1557">
        <f>SUM($E$153,E168,)/$E$135</f>
        <v>7.9571868553474117</v>
      </c>
      <c r="D583" s="1558" t="s">
        <v>914</v>
      </c>
      <c r="BN583" s="1123"/>
    </row>
    <row r="584" spans="1:66" ht="21.75" customHeight="1" x14ac:dyDescent="0.15">
      <c r="A584" s="1123"/>
      <c r="B584" s="2617" t="s">
        <v>915</v>
      </c>
      <c r="C584" s="1564">
        <f>SUM($E$153,E169,)/$E$135</f>
        <v>8.727768887757609</v>
      </c>
      <c r="D584" s="1561" t="s">
        <v>914</v>
      </c>
      <c r="BN584" s="1123"/>
    </row>
    <row r="585" spans="1:66" ht="10.5" customHeight="1" x14ac:dyDescent="0.15">
      <c r="A585" s="1123"/>
      <c r="B585" s="747"/>
      <c r="C585" s="1603"/>
      <c r="D585" s="231"/>
      <c r="E585" s="230"/>
      <c r="F585" s="1603"/>
      <c r="G585" s="231"/>
      <c r="H585" s="231"/>
      <c r="I585" s="231"/>
      <c r="J585" s="231"/>
      <c r="K585" s="231"/>
      <c r="L585" s="231"/>
      <c r="M585" s="231"/>
      <c r="N585" s="231"/>
      <c r="O585" s="231"/>
      <c r="P585" s="231"/>
      <c r="Q585" s="231"/>
      <c r="R585" s="231"/>
      <c r="S585" s="231"/>
      <c r="T585" s="231"/>
      <c r="U585" s="231"/>
      <c r="V585" s="231"/>
      <c r="W585" s="231"/>
      <c r="X585" s="231"/>
      <c r="Y585" s="231"/>
      <c r="Z585" s="231"/>
      <c r="AA585" s="231"/>
      <c r="AB585" s="231"/>
      <c r="AC585" s="231"/>
      <c r="AD585" s="231"/>
      <c r="AE585" s="231"/>
      <c r="AF585" s="231"/>
      <c r="AG585" s="231"/>
      <c r="AH585" s="231"/>
      <c r="AI585" s="231"/>
      <c r="AJ585" s="231"/>
      <c r="AK585" s="231"/>
      <c r="AL585" s="231"/>
      <c r="AM585" s="231"/>
      <c r="AN585" s="231"/>
      <c r="AO585" s="231"/>
      <c r="AP585" s="231"/>
      <c r="AQ585" s="231"/>
      <c r="AR585" s="231"/>
      <c r="AS585" s="231"/>
      <c r="AT585" s="231"/>
      <c r="AU585" s="231"/>
      <c r="AV585" s="231"/>
      <c r="AW585" s="231"/>
      <c r="AX585" s="231"/>
      <c r="AY585" s="231"/>
      <c r="AZ585" s="231"/>
      <c r="BA585" s="231"/>
      <c r="BB585" s="231"/>
      <c r="BC585" s="231"/>
      <c r="BD585" s="231"/>
      <c r="BE585" s="231"/>
      <c r="BF585" s="231"/>
      <c r="BG585" s="231"/>
      <c r="BH585" s="231"/>
      <c r="BI585" s="231"/>
      <c r="BJ585" s="231"/>
      <c r="BK585" s="231"/>
      <c r="BL585" s="231"/>
      <c r="BM585" s="231"/>
      <c r="BN585" s="1334"/>
    </row>
    <row r="586" spans="1:66" ht="15" customHeight="1" x14ac:dyDescent="0.15">
      <c r="A586" s="1123"/>
      <c r="B586" s="3700" t="s">
        <v>924</v>
      </c>
      <c r="C586" s="3670" t="s">
        <v>925</v>
      </c>
      <c r="D586" s="1703">
        <f>C122</f>
        <v>5.3482000000000003</v>
      </c>
      <c r="E586" s="1694" t="s">
        <v>926</v>
      </c>
      <c r="F586" s="1696" t="s">
        <v>927</v>
      </c>
      <c r="G586" s="184">
        <f>G139*G$135</f>
        <v>1233922670.3232</v>
      </c>
      <c r="H586" s="184">
        <f t="shared" ref="H586:BN586" si="290">H139*H$135</f>
        <v>987138136.25856018</v>
      </c>
      <c r="I586" s="184">
        <f t="shared" si="290"/>
        <v>866341675.77632725</v>
      </c>
      <c r="J586" s="184">
        <f t="shared" si="290"/>
        <v>789710509.00684822</v>
      </c>
      <c r="K586" s="184">
        <f t="shared" si="290"/>
        <v>734970421.57489979</v>
      </c>
      <c r="L586" s="184">
        <f t="shared" si="290"/>
        <v>693073340.62106192</v>
      </c>
      <c r="M586" s="184">
        <f t="shared" si="290"/>
        <v>659518741.52346206</v>
      </c>
      <c r="N586" s="184">
        <f t="shared" si="290"/>
        <v>631768407.20547855</v>
      </c>
      <c r="O586" s="184">
        <f t="shared" si="290"/>
        <v>608261698.43394232</v>
      </c>
      <c r="P586" s="184">
        <f t="shared" si="290"/>
        <v>587976337.25991988</v>
      </c>
      <c r="Q586" s="184">
        <f t="shared" si="290"/>
        <v>570209410.22924697</v>
      </c>
      <c r="R586" s="184">
        <f t="shared" si="290"/>
        <v>554458672.49684954</v>
      </c>
      <c r="S586" s="184">
        <f t="shared" si="290"/>
        <v>540353889.86283731</v>
      </c>
      <c r="T586" s="184">
        <f t="shared" si="290"/>
        <v>527614993.21876973</v>
      </c>
      <c r="U586" s="184">
        <f t="shared" si="290"/>
        <v>516025454.42045647</v>
      </c>
      <c r="V586" s="184">
        <f t="shared" si="290"/>
        <v>505414725.76438302</v>
      </c>
      <c r="W586" s="184">
        <f t="shared" si="290"/>
        <v>495646297.45720935</v>
      </c>
      <c r="X586" s="184">
        <f t="shared" si="290"/>
        <v>486609358.74715388</v>
      </c>
      <c r="Y586" s="184">
        <f t="shared" si="290"/>
        <v>478212840.09959233</v>
      </c>
      <c r="Z586" s="184">
        <f t="shared" si="290"/>
        <v>470381069.80793583</v>
      </c>
      <c r="AA586" s="184">
        <f t="shared" si="290"/>
        <v>463050550.47547883</v>
      </c>
      <c r="AB586" s="184">
        <f t="shared" si="290"/>
        <v>456167528.18339753</v>
      </c>
      <c r="AC586" s="184">
        <f t="shared" si="290"/>
        <v>449686132.99306154</v>
      </c>
      <c r="AD586" s="184">
        <f t="shared" si="290"/>
        <v>443566937.99747956</v>
      </c>
      <c r="AE586" s="184">
        <f t="shared" si="290"/>
        <v>437775829.54083884</v>
      </c>
      <c r="AF586" s="184">
        <f t="shared" si="290"/>
        <v>432283111.8902697</v>
      </c>
      <c r="AG586" s="184">
        <f t="shared" si="290"/>
        <v>427062790.72884679</v>
      </c>
      <c r="AH586" s="184">
        <f t="shared" si="290"/>
        <v>422091994.57501572</v>
      </c>
      <c r="AI586" s="184">
        <f t="shared" si="290"/>
        <v>417350503.68782794</v>
      </c>
      <c r="AJ586" s="184">
        <f t="shared" si="290"/>
        <v>412820363.53636521</v>
      </c>
      <c r="AK586" s="184">
        <f t="shared" si="290"/>
        <v>408485565.38861674</v>
      </c>
      <c r="AL586" s="184">
        <f t="shared" si="290"/>
        <v>404331780.61150646</v>
      </c>
      <c r="AM586" s="184">
        <f t="shared" si="290"/>
        <v>400346138.28113323</v>
      </c>
      <c r="AN586" s="184">
        <f t="shared" si="290"/>
        <v>396517037.9657675</v>
      </c>
      <c r="AO586" s="184">
        <f t="shared" si="290"/>
        <v>392833991.26387894</v>
      </c>
      <c r="AP586" s="184">
        <f t="shared" si="290"/>
        <v>389287486.99772316</v>
      </c>
      <c r="AQ586" s="184">
        <f t="shared" si="290"/>
        <v>385868875.98186702</v>
      </c>
      <c r="AR586" s="184">
        <f t="shared" si="290"/>
        <v>382570272.07967389</v>
      </c>
      <c r="AS586" s="184">
        <f t="shared" si="290"/>
        <v>379384466.88349622</v>
      </c>
      <c r="AT586" s="184">
        <f t="shared" si="290"/>
        <v>376304855.8463487</v>
      </c>
      <c r="AU586" s="184">
        <f t="shared" si="290"/>
        <v>373325374.08410686</v>
      </c>
      <c r="AV586" s="184">
        <f t="shared" si="290"/>
        <v>370440440.38038301</v>
      </c>
      <c r="AW586" s="184">
        <f t="shared" si="290"/>
        <v>367644908.17822194</v>
      </c>
      <c r="AX586" s="184">
        <f t="shared" si="290"/>
        <v>364934022.54671806</v>
      </c>
      <c r="AY586" s="184">
        <f t="shared" si="290"/>
        <v>362303382.27659166</v>
      </c>
      <c r="AZ586" s="184">
        <f t="shared" si="290"/>
        <v>359748906.39444923</v>
      </c>
      <c r="BA586" s="184">
        <f t="shared" si="290"/>
        <v>357266804.49693424</v>
      </c>
      <c r="BB586" s="184">
        <f t="shared" si="290"/>
        <v>354853550.39798367</v>
      </c>
      <c r="BC586" s="184">
        <f t="shared" si="290"/>
        <v>352505858.65868008</v>
      </c>
      <c r="BD586" s="184">
        <f t="shared" si="290"/>
        <v>350220663.63267106</v>
      </c>
      <c r="BE586" s="184">
        <f t="shared" si="290"/>
        <v>347995100.71319032</v>
      </c>
      <c r="BF586" s="184">
        <f t="shared" si="290"/>
        <v>345826489.51221579</v>
      </c>
      <c r="BG586" s="184">
        <f t="shared" si="290"/>
        <v>343712318.73977607</v>
      </c>
      <c r="BH586" s="184">
        <f t="shared" si="290"/>
        <v>341650232.58307749</v>
      </c>
      <c r="BI586" s="184">
        <f t="shared" si="290"/>
        <v>339638018.41195887</v>
      </c>
      <c r="BJ586" s="184">
        <f t="shared" si="290"/>
        <v>337673595.66001254</v>
      </c>
      <c r="BK586" s="184">
        <f t="shared" si="290"/>
        <v>335755005.75017524</v>
      </c>
      <c r="BL586" s="184">
        <f t="shared" si="290"/>
        <v>333880402.95026237</v>
      </c>
      <c r="BM586" s="184">
        <f t="shared" si="290"/>
        <v>332048046.05820942</v>
      </c>
      <c r="BN586" s="1335">
        <f t="shared" si="290"/>
        <v>330256290.82909214</v>
      </c>
    </row>
    <row r="587" spans="1:66" ht="15" customHeight="1" x14ac:dyDescent="0.15">
      <c r="A587" s="1123"/>
      <c r="B587" s="3701"/>
      <c r="C587" s="3671"/>
      <c r="D587" s="1704">
        <f>D586</f>
        <v>5.3482000000000003</v>
      </c>
      <c r="E587" s="1694" t="s">
        <v>926</v>
      </c>
      <c r="F587" s="1697" t="s">
        <v>928</v>
      </c>
      <c r="G587" s="184">
        <f t="shared" ref="G587:BN587" si="291">G140*G$135</f>
        <v>1233922670.3232</v>
      </c>
      <c r="H587" s="184">
        <f t="shared" si="291"/>
        <v>1048834269.7747201</v>
      </c>
      <c r="I587" s="184">
        <f t="shared" si="291"/>
        <v>953717139.23122942</v>
      </c>
      <c r="J587" s="184">
        <f t="shared" si="291"/>
        <v>891509129.30851197</v>
      </c>
      <c r="K587" s="184">
        <f t="shared" si="291"/>
        <v>846065067.24461687</v>
      </c>
      <c r="L587" s="184">
        <f t="shared" si="291"/>
        <v>810659568.34654498</v>
      </c>
      <c r="M587" s="184">
        <f t="shared" si="291"/>
        <v>781883083.66207159</v>
      </c>
      <c r="N587" s="184">
        <f t="shared" si="291"/>
        <v>757782759.91223514</v>
      </c>
      <c r="O587" s="184">
        <f t="shared" si="291"/>
        <v>737142126.92530847</v>
      </c>
      <c r="P587" s="184">
        <f t="shared" si="291"/>
        <v>719155307.15792441</v>
      </c>
      <c r="Q587" s="184">
        <f t="shared" si="291"/>
        <v>703262634.65769684</v>
      </c>
      <c r="R587" s="184">
        <f t="shared" si="291"/>
        <v>689060633.09456301</v>
      </c>
      <c r="S587" s="184">
        <f t="shared" si="291"/>
        <v>676249462.25514746</v>
      </c>
      <c r="T587" s="184">
        <f t="shared" si="291"/>
        <v>664600621.1127609</v>
      </c>
      <c r="U587" s="184">
        <f t="shared" si="291"/>
        <v>653936243.28553867</v>
      </c>
      <c r="V587" s="184">
        <f t="shared" si="291"/>
        <v>644115345.9253999</v>
      </c>
      <c r="W587" s="184">
        <f t="shared" si="291"/>
        <v>635024417.757815</v>
      </c>
      <c r="X587" s="184">
        <f t="shared" si="291"/>
        <v>626570807.88651228</v>
      </c>
      <c r="Y587" s="184">
        <f t="shared" si="291"/>
        <v>618677975.92877412</v>
      </c>
      <c r="Z587" s="184">
        <f t="shared" si="291"/>
        <v>611282011.08423567</v>
      </c>
      <c r="AA587" s="184">
        <f t="shared" si="291"/>
        <v>604329035.9258604</v>
      </c>
      <c r="AB587" s="184">
        <f t="shared" si="291"/>
        <v>597773239.45904243</v>
      </c>
      <c r="AC587" s="184">
        <f t="shared" si="291"/>
        <v>591575365.80694985</v>
      </c>
      <c r="AD587" s="184">
        <f t="shared" si="291"/>
        <v>585701538.1303786</v>
      </c>
      <c r="AE587" s="184">
        <f t="shared" si="291"/>
        <v>580122332.80724359</v>
      </c>
      <c r="AF587" s="184">
        <f t="shared" si="291"/>
        <v>574812042.91687524</v>
      </c>
      <c r="AG587" s="184">
        <f t="shared" si="291"/>
        <v>569748086.65593791</v>
      </c>
      <c r="AH587" s="184">
        <f t="shared" si="291"/>
        <v>564910527.9458468</v>
      </c>
      <c r="AI587" s="184">
        <f t="shared" si="291"/>
        <v>560281684.77442443</v>
      </c>
      <c r="AJ587" s="184">
        <f t="shared" si="291"/>
        <v>555845806.79270792</v>
      </c>
      <c r="AK587" s="184">
        <f t="shared" si="291"/>
        <v>551588808.05698073</v>
      </c>
      <c r="AL587" s="184">
        <f t="shared" si="291"/>
        <v>547498044.03658974</v>
      </c>
      <c r="AM587" s="184">
        <f t="shared" si="291"/>
        <v>543562124.42249441</v>
      </c>
      <c r="AN587" s="184">
        <f t="shared" si="291"/>
        <v>539770755.09414279</v>
      </c>
      <c r="AO587" s="184">
        <f t="shared" si="291"/>
        <v>536114603.99111307</v>
      </c>
      <c r="AP587" s="184">
        <f t="shared" si="291"/>
        <v>532585186.70353544</v>
      </c>
      <c r="AQ587" s="184">
        <f t="shared" si="291"/>
        <v>529174768.42270327</v>
      </c>
      <c r="AR587" s="184">
        <f t="shared" si="291"/>
        <v>525876279.53945798</v>
      </c>
      <c r="AS587" s="184">
        <f t="shared" si="291"/>
        <v>522683242.68627399</v>
      </c>
      <c r="AT587" s="184">
        <f t="shared" si="291"/>
        <v>519589709.4216004</v>
      </c>
      <c r="AU587" s="184">
        <f t="shared" si="291"/>
        <v>516590205.07598907</v>
      </c>
      <c r="AV587" s="184">
        <f t="shared" si="291"/>
        <v>513679680.53698134</v>
      </c>
      <c r="AW587" s="184">
        <f t="shared" si="291"/>
        <v>510853469.95740408</v>
      </c>
      <c r="AX587" s="184">
        <f t="shared" si="291"/>
        <v>508107253.54018605</v>
      </c>
      <c r="AY587" s="184">
        <f t="shared" si="291"/>
        <v>505437024.69016463</v>
      </c>
      <c r="AZ587" s="184">
        <f t="shared" si="291"/>
        <v>502839060.93590736</v>
      </c>
      <c r="BA587" s="184">
        <f t="shared" si="291"/>
        <v>500309898.11724114</v>
      </c>
      <c r="BB587" s="184">
        <f t="shared" si="291"/>
        <v>497846307.41082174</v>
      </c>
      <c r="BC587" s="184">
        <f t="shared" si="291"/>
        <v>495445274.82972831</v>
      </c>
      <c r="BD587" s="184">
        <f t="shared" si="291"/>
        <v>493103982.8861571</v>
      </c>
      <c r="BE587" s="184">
        <f t="shared" si="291"/>
        <v>490819794.15073675</v>
      </c>
      <c r="BF587" s="184">
        <f t="shared" si="291"/>
        <v>488590236.47934395</v>
      </c>
      <c r="BG587" s="184">
        <f t="shared" si="291"/>
        <v>486412989.70980591</v>
      </c>
      <c r="BH587" s="184">
        <f t="shared" si="291"/>
        <v>484285873.6575473</v>
      </c>
      <c r="BI587" s="184">
        <f t="shared" si="291"/>
        <v>482206837.26188576</v>
      </c>
      <c r="BJ587" s="184">
        <f t="shared" si="291"/>
        <v>480173948.75396967</v>
      </c>
      <c r="BK587" s="184">
        <f t="shared" si="291"/>
        <v>478185386.73384464</v>
      </c>
      <c r="BL587" s="184">
        <f t="shared" si="291"/>
        <v>476239432.0582608</v>
      </c>
      <c r="BM587" s="184">
        <f t="shared" si="291"/>
        <v>474334460.45297885</v>
      </c>
      <c r="BN587" s="1335">
        <f t="shared" si="291"/>
        <v>472468935.77380168</v>
      </c>
    </row>
    <row r="588" spans="1:66" x14ac:dyDescent="0.15">
      <c r="A588" s="1123"/>
      <c r="B588" s="1566"/>
      <c r="C588" s="3672"/>
      <c r="D588" s="1705">
        <f>D587</f>
        <v>5.3482000000000003</v>
      </c>
      <c r="E588" s="1695" t="s">
        <v>926</v>
      </c>
      <c r="F588" s="1699" t="s">
        <v>929</v>
      </c>
      <c r="G588" s="1358">
        <f t="shared" ref="G588:BN588" si="292">G141*G$135</f>
        <v>1233922670.3232</v>
      </c>
      <c r="H588" s="1358">
        <f t="shared" si="292"/>
        <v>1110530403.2908802</v>
      </c>
      <c r="I588" s="1358">
        <f t="shared" si="292"/>
        <v>1044152750.2740021</v>
      </c>
      <c r="J588" s="1358">
        <f t="shared" si="292"/>
        <v>999477362.96179211</v>
      </c>
      <c r="K588" s="1358">
        <f t="shared" si="292"/>
        <v>966145066.44346821</v>
      </c>
      <c r="L588" s="1358">
        <f t="shared" si="292"/>
        <v>939737475.24660194</v>
      </c>
      <c r="M588" s="1358">
        <f t="shared" si="292"/>
        <v>917974097.88852882</v>
      </c>
      <c r="N588" s="1358">
        <f t="shared" si="292"/>
        <v>899529626.66561294</v>
      </c>
      <c r="O588" s="1358">
        <f t="shared" si="292"/>
        <v>883568307.90635633</v>
      </c>
      <c r="P588" s="1358">
        <f t="shared" si="292"/>
        <v>869530559.79912138</v>
      </c>
      <c r="Q588" s="1358">
        <f t="shared" si="292"/>
        <v>857024098.16484141</v>
      </c>
      <c r="R588" s="1358">
        <f t="shared" si="292"/>
        <v>845763727.72194171</v>
      </c>
      <c r="S588" s="1358">
        <f t="shared" si="292"/>
        <v>835535886.94758379</v>
      </c>
      <c r="T588" s="1358">
        <f t="shared" si="292"/>
        <v>826176688.09967601</v>
      </c>
      <c r="U588" s="1358">
        <f t="shared" si="292"/>
        <v>817557738.87059796</v>
      </c>
      <c r="V588" s="1358">
        <f t="shared" si="292"/>
        <v>809576663.99905169</v>
      </c>
      <c r="W588" s="1358">
        <f t="shared" si="292"/>
        <v>802150578.47374189</v>
      </c>
      <c r="X588" s="1358">
        <f t="shared" si="292"/>
        <v>795211477.11572075</v>
      </c>
      <c r="Y588" s="1358">
        <f t="shared" si="292"/>
        <v>788702904.73997796</v>
      </c>
      <c r="Z588" s="1358">
        <f t="shared" si="292"/>
        <v>782577503.81920922</v>
      </c>
      <c r="AA588" s="1358">
        <f t="shared" si="292"/>
        <v>776795176.91294479</v>
      </c>
      <c r="AB588" s="1358">
        <f t="shared" si="292"/>
        <v>771321688.34835744</v>
      </c>
      <c r="AC588" s="1358">
        <f t="shared" si="292"/>
        <v>766127585.31696439</v>
      </c>
      <c r="AD588" s="1358">
        <f t="shared" si="292"/>
        <v>761187354.94974756</v>
      </c>
      <c r="AE588" s="1358">
        <f t="shared" si="292"/>
        <v>756478758.24224818</v>
      </c>
      <c r="AF588" s="1358">
        <f t="shared" si="292"/>
        <v>751982298.25282538</v>
      </c>
      <c r="AG588" s="1358">
        <f t="shared" si="292"/>
        <v>747680791.46622503</v>
      </c>
      <c r="AH588" s="1358">
        <f t="shared" si="292"/>
        <v>743559019.2897085</v>
      </c>
      <c r="AI588" s="1358">
        <f t="shared" si="292"/>
        <v>739603442.41830742</v>
      </c>
      <c r="AJ588" s="1358">
        <f t="shared" si="292"/>
        <v>735801964.98353815</v>
      </c>
      <c r="AK588" s="1358">
        <f t="shared" si="292"/>
        <v>732143738.46290183</v>
      </c>
      <c r="AL588" s="1358">
        <f t="shared" si="292"/>
        <v>728618997.5991466</v>
      </c>
      <c r="AM588" s="1358">
        <f t="shared" si="292"/>
        <v>725218922.28102505</v>
      </c>
      <c r="AN588" s="1358">
        <f t="shared" si="292"/>
        <v>721935520.62636769</v>
      </c>
      <c r="AO588" s="1358">
        <f t="shared" si="292"/>
        <v>718761529.49324739</v>
      </c>
      <c r="AP588" s="1358">
        <f t="shared" si="292"/>
        <v>715690329.4041487</v>
      </c>
      <c r="AQ588" s="1358">
        <f t="shared" si="292"/>
        <v>712715871.45790529</v>
      </c>
      <c r="AR588" s="1358">
        <f t="shared" si="292"/>
        <v>709832614.26598024</v>
      </c>
      <c r="AS588" s="1358">
        <f t="shared" si="292"/>
        <v>707035469.31383753</v>
      </c>
      <c r="AT588" s="1358">
        <f t="shared" si="292"/>
        <v>704319753.43728828</v>
      </c>
      <c r="AU588" s="1358">
        <f t="shared" si="292"/>
        <v>701681147.33469856</v>
      </c>
      <c r="AV588" s="1358">
        <f t="shared" si="292"/>
        <v>699115659.22165024</v>
      </c>
      <c r="AW588" s="1358">
        <f t="shared" si="292"/>
        <v>696619592.88477707</v>
      </c>
      <c r="AX588" s="1358">
        <f t="shared" si="292"/>
        <v>694189519.51352155</v>
      </c>
      <c r="AY588" s="1358">
        <f t="shared" si="292"/>
        <v>691822252.78828251</v>
      </c>
      <c r="AZ588" s="1358">
        <f t="shared" si="292"/>
        <v>689514826.78526795</v>
      </c>
      <c r="BA588" s="1358">
        <f t="shared" si="292"/>
        <v>687264476.32592785</v>
      </c>
      <c r="BB588" s="1358">
        <f t="shared" si="292"/>
        <v>685068619.45477283</v>
      </c>
      <c r="BC588" s="1358">
        <f t="shared" si="292"/>
        <v>682924841.77597368</v>
      </c>
      <c r="BD588" s="1358">
        <f t="shared" si="292"/>
        <v>680830882.41802347</v>
      </c>
      <c r="BE588" s="1358">
        <f t="shared" si="292"/>
        <v>678784621.42838848</v>
      </c>
      <c r="BF588" s="1358">
        <f t="shared" si="292"/>
        <v>676784068.42754281</v>
      </c>
      <c r="BG588" s="1358">
        <f t="shared" si="292"/>
        <v>674827352.37499642</v>
      </c>
      <c r="BH588" s="1358">
        <f t="shared" si="292"/>
        <v>672912712.31960261</v>
      </c>
      <c r="BI588" s="1358">
        <f t="shared" si="292"/>
        <v>671038489.02317715</v>
      </c>
      <c r="BJ588" s="1358">
        <f t="shared" si="292"/>
        <v>669203117.36073756</v>
      </c>
      <c r="BK588" s="1358">
        <f t="shared" si="292"/>
        <v>667405119.41290188</v>
      </c>
      <c r="BL588" s="1358">
        <f t="shared" si="292"/>
        <v>665643098.17647672</v>
      </c>
      <c r="BM588" s="1358">
        <f t="shared" si="292"/>
        <v>663915731.82829726</v>
      </c>
      <c r="BN588" s="1363">
        <f t="shared" si="292"/>
        <v>662221768.48518431</v>
      </c>
    </row>
    <row r="589" spans="1:66" ht="3" customHeight="1" x14ac:dyDescent="0.15">
      <c r="A589" s="1123"/>
      <c r="B589" s="1566"/>
      <c r="C589" s="1600"/>
      <c r="D589" s="1706"/>
      <c r="E589" s="1701" t="s">
        <v>926</v>
      </c>
      <c r="F589" s="1692"/>
      <c r="G589" s="184"/>
      <c r="H589" s="184"/>
      <c r="I589" s="184"/>
      <c r="J589" s="184"/>
      <c r="K589" s="184"/>
      <c r="L589" s="184"/>
      <c r="M589" s="184"/>
      <c r="N589" s="184"/>
      <c r="O589" s="184"/>
      <c r="P589" s="184"/>
      <c r="Q589" s="184"/>
      <c r="R589" s="184"/>
      <c r="S589" s="184"/>
      <c r="T589" s="184"/>
      <c r="U589" s="184"/>
      <c r="V589" s="184"/>
      <c r="W589" s="184"/>
      <c r="X589" s="184"/>
      <c r="Y589" s="184"/>
      <c r="Z589" s="184"/>
      <c r="AA589" s="184"/>
      <c r="AB589" s="184"/>
      <c r="AC589" s="184"/>
      <c r="AD589" s="184"/>
      <c r="AE589" s="184"/>
      <c r="AF589" s="184"/>
      <c r="AG589" s="184"/>
      <c r="AH589" s="184"/>
      <c r="AI589" s="184"/>
      <c r="AJ589" s="184"/>
      <c r="AK589" s="184"/>
      <c r="AL589" s="184"/>
      <c r="AM589" s="184"/>
      <c r="AN589" s="184"/>
      <c r="AO589" s="184"/>
      <c r="AP589" s="184"/>
      <c r="AQ589" s="184"/>
      <c r="AR589" s="184"/>
      <c r="AS589" s="184"/>
      <c r="AT589" s="184"/>
      <c r="AU589" s="184"/>
      <c r="AV589" s="184"/>
      <c r="AW589" s="184"/>
      <c r="AX589" s="184"/>
      <c r="AY589" s="184"/>
      <c r="AZ589" s="184"/>
      <c r="BA589" s="184"/>
      <c r="BB589" s="184"/>
      <c r="BC589" s="184"/>
      <c r="BD589" s="184"/>
      <c r="BE589" s="184"/>
      <c r="BF589" s="184"/>
      <c r="BG589" s="184"/>
      <c r="BH589" s="184"/>
      <c r="BI589" s="184"/>
      <c r="BJ589" s="184"/>
      <c r="BK589" s="184"/>
      <c r="BL589" s="184"/>
      <c r="BM589" s="184"/>
      <c r="BN589" s="1335"/>
    </row>
    <row r="590" spans="1:66" x14ac:dyDescent="0.15">
      <c r="A590" s="1123"/>
      <c r="B590" s="1566"/>
      <c r="C590" s="3669" t="s">
        <v>930</v>
      </c>
      <c r="D590" s="1707">
        <f>C123</f>
        <v>16.730999999999998</v>
      </c>
      <c r="E590" s="1702" t="s">
        <v>926</v>
      </c>
      <c r="F590" s="1700" t="s">
        <v>927</v>
      </c>
      <c r="G590" s="184">
        <f>G143*G$135</f>
        <v>3860132417.8559995</v>
      </c>
      <c r="H590" s="184">
        <f t="shared" ref="H590:BN590" si="293">H143*H$135</f>
        <v>3088105934.2847996</v>
      </c>
      <c r="I590" s="184">
        <f t="shared" si="293"/>
        <v>2710213263.7922535</v>
      </c>
      <c r="J590" s="184">
        <f t="shared" si="293"/>
        <v>2470484747.4278402</v>
      </c>
      <c r="K590" s="184">
        <f t="shared" si="293"/>
        <v>2299239019.3653278</v>
      </c>
      <c r="L590" s="184">
        <f t="shared" si="293"/>
        <v>2168170611.033803</v>
      </c>
      <c r="M590" s="184">
        <f t="shared" si="293"/>
        <v>2063200341.1295464</v>
      </c>
      <c r="N590" s="184">
        <f t="shared" si="293"/>
        <v>1976387797.9422724</v>
      </c>
      <c r="O590" s="184">
        <f t="shared" si="293"/>
        <v>1902850767.8281081</v>
      </c>
      <c r="P590" s="184">
        <f t="shared" si="293"/>
        <v>1839391215.4922621</v>
      </c>
      <c r="Q590" s="184">
        <f t="shared" si="293"/>
        <v>1783810187.0807989</v>
      </c>
      <c r="R590" s="184">
        <f t="shared" si="293"/>
        <v>1734536488.8270423</v>
      </c>
      <c r="S590" s="184">
        <f t="shared" si="293"/>
        <v>1690411901.4425654</v>
      </c>
      <c r="T590" s="184">
        <f t="shared" si="293"/>
        <v>1650560272.9036376</v>
      </c>
      <c r="U590" s="184">
        <f t="shared" si="293"/>
        <v>1614304229.0693421</v>
      </c>
      <c r="V590" s="184">
        <f t="shared" si="293"/>
        <v>1581110238.3538182</v>
      </c>
      <c r="W590" s="184">
        <f t="shared" si="293"/>
        <v>1550551251.4035692</v>
      </c>
      <c r="X590" s="184">
        <f t="shared" si="293"/>
        <v>1522280614.2624865</v>
      </c>
      <c r="Y590" s="184">
        <f t="shared" si="293"/>
        <v>1496013430.2580826</v>
      </c>
      <c r="Z590" s="184">
        <f t="shared" si="293"/>
        <v>1471512972.3938098</v>
      </c>
      <c r="AA590" s="184">
        <f t="shared" si="293"/>
        <v>1448580599.0810432</v>
      </c>
      <c r="AB590" s="184">
        <f t="shared" si="293"/>
        <v>1427048149.6646392</v>
      </c>
      <c r="AC590" s="184">
        <f t="shared" si="293"/>
        <v>1406772127.2777593</v>
      </c>
      <c r="AD590" s="184">
        <f t="shared" si="293"/>
        <v>1387629191.0616336</v>
      </c>
      <c r="AE590" s="184">
        <f t="shared" si="293"/>
        <v>1369512621.8256185</v>
      </c>
      <c r="AF590" s="184">
        <f t="shared" si="293"/>
        <v>1352329521.154052</v>
      </c>
      <c r="AG590" s="184">
        <f t="shared" si="293"/>
        <v>1335998569.9271407</v>
      </c>
      <c r="AH590" s="184">
        <f t="shared" si="293"/>
        <v>1320448218.3229098</v>
      </c>
      <c r="AI590" s="184">
        <f t="shared" si="293"/>
        <v>1305615212.071547</v>
      </c>
      <c r="AJ590" s="184">
        <f t="shared" si="293"/>
        <v>1291443383.2554739</v>
      </c>
      <c r="AK590" s="184">
        <f t="shared" si="293"/>
        <v>1277882651.082036</v>
      </c>
      <c r="AL590" s="184">
        <f t="shared" si="293"/>
        <v>1264888190.6830547</v>
      </c>
      <c r="AM590" s="184">
        <f t="shared" si="293"/>
        <v>1252419737.4035449</v>
      </c>
      <c r="AN590" s="184">
        <f t="shared" si="293"/>
        <v>1240441001.1228552</v>
      </c>
      <c r="AO590" s="184">
        <f t="shared" si="293"/>
        <v>1228919170.5313857</v>
      </c>
      <c r="AP590" s="184">
        <f t="shared" si="293"/>
        <v>1217824491.4099894</v>
      </c>
      <c r="AQ590" s="184">
        <f t="shared" si="293"/>
        <v>1207129906.1464822</v>
      </c>
      <c r="AR590" s="184">
        <f t="shared" si="293"/>
        <v>1196810744.2064662</v>
      </c>
      <c r="AS590" s="184">
        <f t="shared" si="293"/>
        <v>1186844455.2237716</v>
      </c>
      <c r="AT590" s="184">
        <f t="shared" si="293"/>
        <v>1177210377.9150479</v>
      </c>
      <c r="AU590" s="184">
        <f t="shared" si="293"/>
        <v>1167889539.247072</v>
      </c>
      <c r="AV590" s="184">
        <f t="shared" si="293"/>
        <v>1158864479.2648342</v>
      </c>
      <c r="AW590" s="184">
        <f t="shared" si="293"/>
        <v>1150119097.7767904</v>
      </c>
      <c r="AX590" s="184">
        <f t="shared" si="293"/>
        <v>1141638519.7317114</v>
      </c>
      <c r="AY590" s="184">
        <f t="shared" si="293"/>
        <v>1133408976.6406741</v>
      </c>
      <c r="AZ590" s="184">
        <f t="shared" si="293"/>
        <v>1125417701.8222072</v>
      </c>
      <c r="BA590" s="184">
        <f t="shared" si="293"/>
        <v>1117652837.5973608</v>
      </c>
      <c r="BB590" s="184">
        <f t="shared" si="293"/>
        <v>1110103352.8493071</v>
      </c>
      <c r="BC590" s="184">
        <f t="shared" si="293"/>
        <v>1102758969.6006835</v>
      </c>
      <c r="BD590" s="184">
        <f t="shared" si="293"/>
        <v>1095610097.460495</v>
      </c>
      <c r="BE590" s="184">
        <f t="shared" si="293"/>
        <v>1088647774.9583759</v>
      </c>
      <c r="BF590" s="184">
        <f t="shared" si="293"/>
        <v>1081863616.9232419</v>
      </c>
      <c r="BG590" s="184">
        <f t="shared" si="293"/>
        <v>1075249767.1805828</v>
      </c>
      <c r="BH590" s="184">
        <f t="shared" si="293"/>
        <v>1068798855.9417129</v>
      </c>
      <c r="BI590" s="184">
        <f t="shared" si="293"/>
        <v>1062503961.3422242</v>
      </c>
      <c r="BJ590" s="184">
        <f t="shared" si="293"/>
        <v>1056358574.6583278</v>
      </c>
      <c r="BK590" s="184">
        <f t="shared" si="293"/>
        <v>1050356568.7906549</v>
      </c>
      <c r="BL590" s="184">
        <f t="shared" si="293"/>
        <v>1044492169.6572378</v>
      </c>
      <c r="BM590" s="184">
        <f t="shared" si="293"/>
        <v>1038759930.1820989</v>
      </c>
      <c r="BN590" s="1335">
        <f t="shared" si="293"/>
        <v>1033154706.6043789</v>
      </c>
    </row>
    <row r="591" spans="1:66" x14ac:dyDescent="0.15">
      <c r="A591" s="1123"/>
      <c r="B591" s="1566"/>
      <c r="C591" s="3669"/>
      <c r="D591" s="1707">
        <f>D590</f>
        <v>16.730999999999998</v>
      </c>
      <c r="E591" s="1693" t="s">
        <v>926</v>
      </c>
      <c r="F591" s="1698" t="s">
        <v>928</v>
      </c>
      <c r="G591" s="184">
        <f>G144*G$135</f>
        <v>3860132417.8559995</v>
      </c>
      <c r="H591" s="184">
        <f t="shared" ref="H591:BN591" si="294">H144*H$135</f>
        <v>3281112555.1775994</v>
      </c>
      <c r="I591" s="184">
        <f t="shared" si="294"/>
        <v>2983553617.3811178</v>
      </c>
      <c r="J591" s="184">
        <f t="shared" si="294"/>
        <v>2788945671.9009595</v>
      </c>
      <c r="K591" s="184">
        <f t="shared" si="294"/>
        <v>2646781092.7171168</v>
      </c>
      <c r="L591" s="184">
        <f t="shared" si="294"/>
        <v>2536020574.7739501</v>
      </c>
      <c r="M591" s="184">
        <f t="shared" si="294"/>
        <v>2445997882.0444484</v>
      </c>
      <c r="N591" s="184">
        <f t="shared" si="294"/>
        <v>2370603821.1158152</v>
      </c>
      <c r="O591" s="184">
        <f t="shared" si="294"/>
        <v>2306032856.9588528</v>
      </c>
      <c r="P591" s="184">
        <f t="shared" si="294"/>
        <v>2249763928.8095493</v>
      </c>
      <c r="Q591" s="184">
        <f t="shared" si="294"/>
        <v>2200046210.0254149</v>
      </c>
      <c r="R591" s="184">
        <f t="shared" si="294"/>
        <v>2155617488.557857</v>
      </c>
      <c r="S591" s="184">
        <f t="shared" si="294"/>
        <v>2115539761.6003275</v>
      </c>
      <c r="T591" s="184">
        <f t="shared" si="294"/>
        <v>2079098199.737781</v>
      </c>
      <c r="U591" s="184">
        <f t="shared" si="294"/>
        <v>2045736376.0536902</v>
      </c>
      <c r="V591" s="184">
        <f t="shared" si="294"/>
        <v>2015013247.9484429</v>
      </c>
      <c r="W591" s="184">
        <f t="shared" si="294"/>
        <v>1986573713.3065333</v>
      </c>
      <c r="X591" s="184">
        <f t="shared" si="294"/>
        <v>1960127928.4150248</v>
      </c>
      <c r="Y591" s="184">
        <f t="shared" si="294"/>
        <v>1935436448.7611377</v>
      </c>
      <c r="Z591" s="184">
        <f t="shared" si="294"/>
        <v>1912299339.4881167</v>
      </c>
      <c r="AA591" s="184">
        <f t="shared" si="294"/>
        <v>1890548053.5648572</v>
      </c>
      <c r="AB591" s="184">
        <f t="shared" si="294"/>
        <v>1870039278.5216029</v>
      </c>
      <c r="AC591" s="184">
        <f t="shared" si="294"/>
        <v>1850650208.540458</v>
      </c>
      <c r="AD591" s="184">
        <f t="shared" si="294"/>
        <v>1832274865.2741785</v>
      </c>
      <c r="AE591" s="184">
        <f t="shared" si="294"/>
        <v>1814821201.5627673</v>
      </c>
      <c r="AF591" s="184">
        <f t="shared" si="294"/>
        <v>1798208797.3602779</v>
      </c>
      <c r="AG591" s="184">
        <f t="shared" si="294"/>
        <v>1782367009.0573459</v>
      </c>
      <c r="AH591" s="184">
        <f t="shared" si="294"/>
        <v>1767233469.7771139</v>
      </c>
      <c r="AI591" s="184">
        <f t="shared" si="294"/>
        <v>1752752864.1338942</v>
      </c>
      <c r="AJ591" s="184">
        <f t="shared" si="294"/>
        <v>1738875919.6456368</v>
      </c>
      <c r="AK591" s="184">
        <f t="shared" si="294"/>
        <v>1725558570.6595383</v>
      </c>
      <c r="AL591" s="184">
        <f t="shared" si="294"/>
        <v>1712761260.7561765</v>
      </c>
      <c r="AM591" s="184">
        <f t="shared" si="294"/>
        <v>1700448357.150584</v>
      </c>
      <c r="AN591" s="184">
        <f t="shared" si="294"/>
        <v>1688587656.3105533</v>
      </c>
      <c r="AO591" s="184">
        <f t="shared" si="294"/>
        <v>1677149964.3572249</v>
      </c>
      <c r="AP591" s="184">
        <f t="shared" si="294"/>
        <v>1666108739.152771</v>
      </c>
      <c r="AQ591" s="184">
        <f t="shared" si="294"/>
        <v>1655439783.5683496</v>
      </c>
      <c r="AR591" s="184">
        <f t="shared" si="294"/>
        <v>1645120981.4469674</v>
      </c>
      <c r="AS591" s="184">
        <f t="shared" si="294"/>
        <v>1635132069.3661509</v>
      </c>
      <c r="AT591" s="184">
        <f t="shared" si="294"/>
        <v>1625454438.5648992</v>
      </c>
      <c r="AU591" s="184">
        <f t="shared" si="294"/>
        <v>1616070962.4034948</v>
      </c>
      <c r="AV591" s="184">
        <f t="shared" si="294"/>
        <v>1606965845.5301285</v>
      </c>
      <c r="AW591" s="184">
        <f t="shared" si="294"/>
        <v>1598124491.5779753</v>
      </c>
      <c r="AX591" s="184">
        <f t="shared" si="294"/>
        <v>1589533386.7433622</v>
      </c>
      <c r="AY591" s="184">
        <f t="shared" si="294"/>
        <v>1581179997.0253811</v>
      </c>
      <c r="AZ591" s="184">
        <f t="shared" si="294"/>
        <v>1573052677.2593892</v>
      </c>
      <c r="BA591" s="184">
        <f t="shared" si="294"/>
        <v>1565140590.3667703</v>
      </c>
      <c r="BB591" s="184">
        <f t="shared" si="294"/>
        <v>1557433635.4830518</v>
      </c>
      <c r="BC591" s="184">
        <f t="shared" si="294"/>
        <v>1549922383.8256204</v>
      </c>
      <c r="BD591" s="184">
        <f t="shared" si="294"/>
        <v>1542598021.3283522</v>
      </c>
      <c r="BE591" s="184">
        <f t="shared" si="294"/>
        <v>1535452297.2095239</v>
      </c>
      <c r="BF591" s="184">
        <f t="shared" si="294"/>
        <v>1528477477.7562361</v>
      </c>
      <c r="BG591" s="184">
        <f t="shared" si="294"/>
        <v>1521666304.7071464</v>
      </c>
      <c r="BH591" s="184">
        <f t="shared" si="294"/>
        <v>1515011957.6987438</v>
      </c>
      <c r="BI591" s="184">
        <f t="shared" si="294"/>
        <v>1508508020.3112466</v>
      </c>
      <c r="BJ591" s="184">
        <f t="shared" si="294"/>
        <v>1502148449.3105466</v>
      </c>
      <c r="BK591" s="184">
        <f t="shared" si="294"/>
        <v>1495927546.7342196</v>
      </c>
      <c r="BL591" s="184">
        <f t="shared" si="294"/>
        <v>1489839934.5138102</v>
      </c>
      <c r="BM591" s="184">
        <f t="shared" si="294"/>
        <v>1483880531.3635967</v>
      </c>
      <c r="BN591" s="1335">
        <f t="shared" si="294"/>
        <v>1478044531.698791</v>
      </c>
    </row>
    <row r="592" spans="1:66" x14ac:dyDescent="0.15">
      <c r="A592" s="1123"/>
      <c r="B592" s="1566"/>
      <c r="C592" s="3669"/>
      <c r="D592" s="1707">
        <f>D591</f>
        <v>16.730999999999998</v>
      </c>
      <c r="E592" s="1702" t="s">
        <v>926</v>
      </c>
      <c r="F592" s="1700" t="s">
        <v>929</v>
      </c>
      <c r="G592" s="184">
        <f t="shared" ref="G592:BN592" si="295">G145*G$135</f>
        <v>3860132417.8559995</v>
      </c>
      <c r="H592" s="184">
        <f t="shared" si="295"/>
        <v>3474119176.0703998</v>
      </c>
      <c r="I592" s="184">
        <f t="shared" si="295"/>
        <v>3266467159.9480805</v>
      </c>
      <c r="J592" s="184">
        <f t="shared" si="295"/>
        <v>3126707258.4633598</v>
      </c>
      <c r="K592" s="184">
        <f t="shared" si="295"/>
        <v>3022432427.1092448</v>
      </c>
      <c r="L592" s="184">
        <f t="shared" si="295"/>
        <v>2939820443.9532728</v>
      </c>
      <c r="M592" s="184">
        <f t="shared" si="295"/>
        <v>2871737151.1486058</v>
      </c>
      <c r="N592" s="184">
        <f t="shared" si="295"/>
        <v>2814036532.6170239</v>
      </c>
      <c r="O592" s="184">
        <f t="shared" si="295"/>
        <v>2764104064.8407397</v>
      </c>
      <c r="P592" s="184">
        <f t="shared" si="295"/>
        <v>2720189184.3983207</v>
      </c>
      <c r="Q592" s="184">
        <f t="shared" si="295"/>
        <v>2681064692.1199579</v>
      </c>
      <c r="R592" s="184">
        <f t="shared" si="295"/>
        <v>2645838399.5579457</v>
      </c>
      <c r="S592" s="184">
        <f t="shared" si="295"/>
        <v>2613842213.1782694</v>
      </c>
      <c r="T592" s="184">
        <f t="shared" si="295"/>
        <v>2584563436.0337458</v>
      </c>
      <c r="U592" s="184">
        <f t="shared" si="295"/>
        <v>2557600413.0443835</v>
      </c>
      <c r="V592" s="184">
        <f t="shared" si="295"/>
        <v>2532632879.3553219</v>
      </c>
      <c r="W592" s="184">
        <f t="shared" si="295"/>
        <v>2509401542.2841654</v>
      </c>
      <c r="X592" s="184">
        <f t="shared" si="295"/>
        <v>2487693658.3566661</v>
      </c>
      <c r="Y592" s="184">
        <f t="shared" si="295"/>
        <v>2467332616.4325509</v>
      </c>
      <c r="Z592" s="184">
        <f t="shared" si="295"/>
        <v>2448170265.958488</v>
      </c>
      <c r="AA592" s="184">
        <f t="shared" si="295"/>
        <v>2430081168.417501</v>
      </c>
      <c r="AB592" s="184">
        <f t="shared" si="295"/>
        <v>2412958222.9079623</v>
      </c>
      <c r="AC592" s="184">
        <f t="shared" si="295"/>
        <v>2396709290.9648352</v>
      </c>
      <c r="AD592" s="184">
        <f t="shared" si="295"/>
        <v>2381254559.6021509</v>
      </c>
      <c r="AE592" s="184">
        <f t="shared" si="295"/>
        <v>2366524457.6027546</v>
      </c>
      <c r="AF592" s="184">
        <f t="shared" si="295"/>
        <v>2352457991.8604426</v>
      </c>
      <c r="AG592" s="184">
        <f t="shared" si="295"/>
        <v>2339001406.4585109</v>
      </c>
      <c r="AH592" s="184">
        <f t="shared" si="295"/>
        <v>2326107092.4303713</v>
      </c>
      <c r="AI592" s="184">
        <f t="shared" si="295"/>
        <v>2313732694.1963086</v>
      </c>
      <c r="AJ592" s="184">
        <f t="shared" si="295"/>
        <v>2301840371.7399454</v>
      </c>
      <c r="AK592" s="184">
        <f t="shared" si="295"/>
        <v>2290396187.1700401</v>
      </c>
      <c r="AL592" s="184">
        <f t="shared" si="295"/>
        <v>2279369591.4197898</v>
      </c>
      <c r="AM592" s="184">
        <f t="shared" si="295"/>
        <v>2268732992.1625643</v>
      </c>
      <c r="AN592" s="184">
        <f t="shared" si="295"/>
        <v>2258461388.0557489</v>
      </c>
      <c r="AO592" s="184">
        <f t="shared" si="295"/>
        <v>2248532057.5056133</v>
      </c>
      <c r="AP592" s="184">
        <f t="shared" si="295"/>
        <v>2238924292.5209994</v>
      </c>
      <c r="AQ592" s="184">
        <f t="shared" si="295"/>
        <v>2229619170.0688477</v>
      </c>
      <c r="AR592" s="184">
        <f t="shared" si="295"/>
        <v>2220599354.7892962</v>
      </c>
      <c r="AS592" s="184">
        <f t="shared" si="295"/>
        <v>2211848928.0673518</v>
      </c>
      <c r="AT592" s="184">
        <f t="shared" si="295"/>
        <v>2203353239.3626394</v>
      </c>
      <c r="AU592" s="184">
        <f t="shared" si="295"/>
        <v>2195098776.4213824</v>
      </c>
      <c r="AV592" s="184">
        <f t="shared" si="295"/>
        <v>2187073051.5757504</v>
      </c>
      <c r="AW592" s="184">
        <f t="shared" si="295"/>
        <v>2179264501.8053179</v>
      </c>
      <c r="AX592" s="184">
        <f t="shared" si="295"/>
        <v>2171662400.617166</v>
      </c>
      <c r="AY592" s="184">
        <f t="shared" si="295"/>
        <v>2164256780.1130757</v>
      </c>
      <c r="AZ592" s="184">
        <f t="shared" si="295"/>
        <v>2157038361.8683515</v>
      </c>
      <c r="BA592" s="184">
        <f t="shared" si="295"/>
        <v>2149998495.4581165</v>
      </c>
      <c r="BB592" s="184">
        <f t="shared" si="295"/>
        <v>2143129103.6419361</v>
      </c>
      <c r="BC592" s="184">
        <f t="shared" si="295"/>
        <v>2136422633.3633399</v>
      </c>
      <c r="BD592" s="184">
        <f t="shared" si="295"/>
        <v>2129872011.8424795</v>
      </c>
      <c r="BE592" s="184">
        <f t="shared" si="295"/>
        <v>2123470607.1422844</v>
      </c>
      <c r="BF592" s="184">
        <f t="shared" si="295"/>
        <v>2117212192.6743984</v>
      </c>
      <c r="BG592" s="184">
        <f t="shared" si="295"/>
        <v>2111090915.1838117</v>
      </c>
      <c r="BH592" s="184">
        <f t="shared" si="295"/>
        <v>2105101265.8126602</v>
      </c>
      <c r="BI592" s="184">
        <f t="shared" si="295"/>
        <v>2099238053.8960352</v>
      </c>
      <c r="BJ592" s="184">
        <f t="shared" si="295"/>
        <v>2093496383.1873336</v>
      </c>
      <c r="BK592" s="184">
        <f t="shared" si="295"/>
        <v>2087871630.2489176</v>
      </c>
      <c r="BL592" s="184">
        <f t="shared" si="295"/>
        <v>2082359424.7766783</v>
      </c>
      <c r="BM592" s="184">
        <f t="shared" si="295"/>
        <v>2076955631.6553683</v>
      </c>
      <c r="BN592" s="1335">
        <f t="shared" si="295"/>
        <v>2071656334.5659506</v>
      </c>
    </row>
    <row r="593" spans="1:66" ht="5.25" customHeight="1" x14ac:dyDescent="0.15">
      <c r="A593" s="1123"/>
      <c r="B593" s="1567"/>
      <c r="C593" s="3707"/>
      <c r="D593" s="1691"/>
      <c r="E593" s="1338"/>
      <c r="F593" s="1611"/>
      <c r="G593" s="231"/>
      <c r="H593" s="231"/>
      <c r="I593" s="231"/>
      <c r="J593" s="231"/>
      <c r="K593" s="231"/>
      <c r="L593" s="231"/>
      <c r="M593" s="231"/>
      <c r="N593" s="231"/>
      <c r="O593" s="231"/>
      <c r="P593" s="231"/>
      <c r="Q593" s="231"/>
      <c r="R593" s="231"/>
      <c r="S593" s="231"/>
      <c r="T593" s="231"/>
      <c r="U593" s="231"/>
      <c r="V593" s="231"/>
      <c r="W593" s="231"/>
      <c r="X593" s="231"/>
      <c r="Y593" s="231"/>
      <c r="Z593" s="231"/>
      <c r="AA593" s="231"/>
      <c r="AB593" s="231"/>
      <c r="AC593" s="231"/>
      <c r="AD593" s="231"/>
      <c r="AE593" s="231"/>
      <c r="AF593" s="231"/>
      <c r="AG593" s="231"/>
      <c r="AH593" s="231"/>
      <c r="AI593" s="231"/>
      <c r="AJ593" s="231"/>
      <c r="AK593" s="231"/>
      <c r="AL593" s="231"/>
      <c r="AM593" s="231"/>
      <c r="AN593" s="231"/>
      <c r="AO593" s="231"/>
      <c r="AP593" s="231"/>
      <c r="AQ593" s="231"/>
      <c r="AR593" s="231"/>
      <c r="AS593" s="231"/>
      <c r="AT593" s="231"/>
      <c r="AU593" s="231"/>
      <c r="AV593" s="231"/>
      <c r="AW593" s="231"/>
      <c r="AX593" s="231"/>
      <c r="AY593" s="231"/>
      <c r="AZ593" s="231"/>
      <c r="BA593" s="231"/>
      <c r="BB593" s="231"/>
      <c r="BC593" s="231"/>
      <c r="BD593" s="231"/>
      <c r="BE593" s="231"/>
      <c r="BF593" s="231"/>
      <c r="BG593" s="231"/>
      <c r="BH593" s="231"/>
      <c r="BI593" s="231"/>
      <c r="BJ593" s="231"/>
      <c r="BK593" s="231"/>
      <c r="BL593" s="231"/>
      <c r="BM593" s="231"/>
      <c r="BN593" s="1334"/>
    </row>
    <row r="594" spans="1:66" ht="15.75" customHeight="1" x14ac:dyDescent="0.15">
      <c r="A594" s="1123"/>
      <c r="B594" s="3693" t="s">
        <v>931</v>
      </c>
      <c r="C594" s="3670" t="s">
        <v>932</v>
      </c>
      <c r="D594" s="1686" t="s">
        <v>925</v>
      </c>
      <c r="E594" s="1681" t="s">
        <v>933</v>
      </c>
      <c r="F594" s="2823">
        <f>-E152</f>
        <v>-1785646800.0000002</v>
      </c>
      <c r="G594" s="184">
        <f t="shared" ref="G594:AL594" si="296">G586-G$166</f>
        <v>-236821496.38182306</v>
      </c>
      <c r="H594" s="184">
        <f t="shared" si="296"/>
        <v>-483606030.44646287</v>
      </c>
      <c r="I594" s="184">
        <f t="shared" si="296"/>
        <v>-604402490.9286958</v>
      </c>
      <c r="J594" s="184">
        <f t="shared" si="296"/>
        <v>-681033657.69817483</v>
      </c>
      <c r="K594" s="184">
        <f t="shared" si="296"/>
        <v>-735773745.13012326</v>
      </c>
      <c r="L594" s="184">
        <f t="shared" si="296"/>
        <v>-777670826.08396113</v>
      </c>
      <c r="M594" s="184">
        <f t="shared" si="296"/>
        <v>-811225425.18156099</v>
      </c>
      <c r="N594" s="184">
        <f t="shared" si="296"/>
        <v>-838975759.4995445</v>
      </c>
      <c r="O594" s="184">
        <f t="shared" si="296"/>
        <v>-862482468.27108073</v>
      </c>
      <c r="P594" s="184">
        <f t="shared" si="296"/>
        <v>-882767829.44510317</v>
      </c>
      <c r="Q594" s="184">
        <f t="shared" si="296"/>
        <v>-900534756.47577608</v>
      </c>
      <c r="R594" s="184">
        <f t="shared" si="296"/>
        <v>-916285494.20817351</v>
      </c>
      <c r="S594" s="184">
        <f t="shared" si="296"/>
        <v>-930390276.84218574</v>
      </c>
      <c r="T594" s="184">
        <f t="shared" si="296"/>
        <v>-943129173.48625326</v>
      </c>
      <c r="U594" s="184">
        <f t="shared" si="296"/>
        <v>-954718712.28456664</v>
      </c>
      <c r="V594" s="184">
        <f t="shared" si="296"/>
        <v>-965329440.94063997</v>
      </c>
      <c r="W594" s="184">
        <f t="shared" si="296"/>
        <v>-975097869.2478137</v>
      </c>
      <c r="X594" s="184">
        <f t="shared" si="296"/>
        <v>-984134807.95786917</v>
      </c>
      <c r="Y594" s="184">
        <f t="shared" si="296"/>
        <v>-992531326.60543072</v>
      </c>
      <c r="Z594" s="184">
        <f t="shared" si="296"/>
        <v>-1000363096.8970872</v>
      </c>
      <c r="AA594" s="184">
        <f t="shared" si="296"/>
        <v>-1007693616.2295442</v>
      </c>
      <c r="AB594" s="184">
        <f t="shared" si="296"/>
        <v>-1014576638.5216255</v>
      </c>
      <c r="AC594" s="184">
        <f t="shared" si="296"/>
        <v>-1021058033.7119615</v>
      </c>
      <c r="AD594" s="184">
        <f t="shared" si="296"/>
        <v>-1027177228.7075435</v>
      </c>
      <c r="AE594" s="184">
        <f t="shared" si="296"/>
        <v>-1032968337.1641842</v>
      </c>
      <c r="AF594" s="184">
        <f t="shared" si="296"/>
        <v>-1038461054.8147533</v>
      </c>
      <c r="AG594" s="184">
        <f t="shared" si="296"/>
        <v>-1043681375.9761763</v>
      </c>
      <c r="AH594" s="184">
        <f t="shared" si="296"/>
        <v>-1048652172.1300073</v>
      </c>
      <c r="AI594" s="184">
        <f t="shared" si="296"/>
        <v>-1053393663.0171951</v>
      </c>
      <c r="AJ594" s="184">
        <f t="shared" si="296"/>
        <v>-1057923803.1686578</v>
      </c>
      <c r="AK594" s="184">
        <f t="shared" si="296"/>
        <v>-1062258601.3164062</v>
      </c>
      <c r="AL594" s="184">
        <f t="shared" si="296"/>
        <v>-1066412386.0935166</v>
      </c>
      <c r="AM594" s="184">
        <f t="shared" ref="AM594:BN594" si="297">AM586-AM$166</f>
        <v>-1070398028.4238899</v>
      </c>
      <c r="AN594" s="184">
        <f t="shared" si="297"/>
        <v>-1074227128.7392554</v>
      </c>
      <c r="AO594" s="184">
        <f t="shared" si="297"/>
        <v>-1077910175.441144</v>
      </c>
      <c r="AP594" s="184">
        <f t="shared" si="297"/>
        <v>-1081456679.7072999</v>
      </c>
      <c r="AQ594" s="184">
        <f t="shared" si="297"/>
        <v>-1084875290.723156</v>
      </c>
      <c r="AR594" s="184">
        <f t="shared" si="297"/>
        <v>-1088173894.625349</v>
      </c>
      <c r="AS594" s="184">
        <f t="shared" si="297"/>
        <v>-1091359699.8215268</v>
      </c>
      <c r="AT594" s="184">
        <f t="shared" si="297"/>
        <v>-1094439310.8586743</v>
      </c>
      <c r="AU594" s="184">
        <f t="shared" si="297"/>
        <v>-1097418792.6209161</v>
      </c>
      <c r="AV594" s="184">
        <f t="shared" si="297"/>
        <v>-1100303726.32464</v>
      </c>
      <c r="AW594" s="184">
        <f t="shared" si="297"/>
        <v>-1103099258.5268011</v>
      </c>
      <c r="AX594" s="184">
        <f t="shared" si="297"/>
        <v>-1105810144.1583049</v>
      </c>
      <c r="AY594" s="184">
        <f t="shared" si="297"/>
        <v>-1108440784.4284315</v>
      </c>
      <c r="AZ594" s="184">
        <f t="shared" si="297"/>
        <v>-1110995260.3105738</v>
      </c>
      <c r="BA594" s="184">
        <f t="shared" si="297"/>
        <v>-1113477362.2080889</v>
      </c>
      <c r="BB594" s="184">
        <f t="shared" si="297"/>
        <v>-1115890616.3070393</v>
      </c>
      <c r="BC594" s="184">
        <f t="shared" si="297"/>
        <v>-1118238308.0463428</v>
      </c>
      <c r="BD594" s="184">
        <f t="shared" si="297"/>
        <v>-1120523503.0723519</v>
      </c>
      <c r="BE594" s="184">
        <f t="shared" si="297"/>
        <v>-1122749065.9918327</v>
      </c>
      <c r="BF594" s="184">
        <f t="shared" si="297"/>
        <v>-1124917677.1928072</v>
      </c>
      <c r="BG594" s="184">
        <f t="shared" si="297"/>
        <v>-1127031847.9652469</v>
      </c>
      <c r="BH594" s="184">
        <f t="shared" si="297"/>
        <v>-1129093934.1219456</v>
      </c>
      <c r="BI594" s="184">
        <f t="shared" si="297"/>
        <v>-1131106148.2930641</v>
      </c>
      <c r="BJ594" s="184">
        <f t="shared" si="297"/>
        <v>-1133070571.0450106</v>
      </c>
      <c r="BK594" s="184">
        <f t="shared" si="297"/>
        <v>-1134989160.9548478</v>
      </c>
      <c r="BL594" s="184">
        <f t="shared" si="297"/>
        <v>-1136863763.7547607</v>
      </c>
      <c r="BM594" s="184">
        <f t="shared" si="297"/>
        <v>-1138696120.6468136</v>
      </c>
      <c r="BN594" s="1335">
        <f t="shared" si="297"/>
        <v>-1140487875.8759308</v>
      </c>
    </row>
    <row r="595" spans="1:66" ht="15.75" customHeight="1" x14ac:dyDescent="0.15">
      <c r="A595" s="1123"/>
      <c r="B595" s="3694"/>
      <c r="C595" s="3671"/>
      <c r="D595" s="1687" t="s">
        <v>925</v>
      </c>
      <c r="E595" s="1682" t="s">
        <v>933</v>
      </c>
      <c r="F595" s="2823">
        <f>F594</f>
        <v>-1785646800.0000002</v>
      </c>
      <c r="G595" s="184">
        <f t="shared" ref="G595:AL595" si="298">G587-G$166</f>
        <v>-236821496.38182306</v>
      </c>
      <c r="H595" s="184">
        <f t="shared" si="298"/>
        <v>-421909896.93030298</v>
      </c>
      <c r="I595" s="184">
        <f t="shared" si="298"/>
        <v>-517027027.47379363</v>
      </c>
      <c r="J595" s="184">
        <f t="shared" si="298"/>
        <v>-579235037.39651108</v>
      </c>
      <c r="K595" s="184">
        <f t="shared" si="298"/>
        <v>-624679099.46040618</v>
      </c>
      <c r="L595" s="184">
        <f t="shared" si="298"/>
        <v>-660084598.35847807</v>
      </c>
      <c r="M595" s="184">
        <f t="shared" si="298"/>
        <v>-688861083.04295146</v>
      </c>
      <c r="N595" s="184">
        <f t="shared" si="298"/>
        <v>-712961406.79278791</v>
      </c>
      <c r="O595" s="184">
        <f t="shared" si="298"/>
        <v>-733602039.77971458</v>
      </c>
      <c r="P595" s="184">
        <f t="shared" si="298"/>
        <v>-751588859.54709864</v>
      </c>
      <c r="Q595" s="184">
        <f t="shared" si="298"/>
        <v>-767481532.04732621</v>
      </c>
      <c r="R595" s="184">
        <f t="shared" si="298"/>
        <v>-781683533.61046004</v>
      </c>
      <c r="S595" s="184">
        <f t="shared" si="298"/>
        <v>-794494704.44987559</v>
      </c>
      <c r="T595" s="184">
        <f t="shared" si="298"/>
        <v>-806143545.59226215</v>
      </c>
      <c r="U595" s="184">
        <f t="shared" si="298"/>
        <v>-816807923.41948438</v>
      </c>
      <c r="V595" s="184">
        <f t="shared" si="298"/>
        <v>-826628820.77962315</v>
      </c>
      <c r="W595" s="184">
        <f t="shared" si="298"/>
        <v>-835719748.94720805</v>
      </c>
      <c r="X595" s="184">
        <f t="shared" si="298"/>
        <v>-844173358.81851077</v>
      </c>
      <c r="Y595" s="184">
        <f t="shared" si="298"/>
        <v>-852066190.77624893</v>
      </c>
      <c r="Z595" s="184">
        <f t="shared" si="298"/>
        <v>-859462155.62078738</v>
      </c>
      <c r="AA595" s="184">
        <f t="shared" si="298"/>
        <v>-866415130.77916265</v>
      </c>
      <c r="AB595" s="184">
        <f t="shared" si="298"/>
        <v>-872970927.24598062</v>
      </c>
      <c r="AC595" s="184">
        <f t="shared" si="298"/>
        <v>-879168800.8980732</v>
      </c>
      <c r="AD595" s="184">
        <f t="shared" si="298"/>
        <v>-885042628.57464445</v>
      </c>
      <c r="AE595" s="184">
        <f t="shared" si="298"/>
        <v>-890621833.89777946</v>
      </c>
      <c r="AF595" s="184">
        <f t="shared" si="298"/>
        <v>-895932123.78814781</v>
      </c>
      <c r="AG595" s="184">
        <f t="shared" si="298"/>
        <v>-900996080.04908514</v>
      </c>
      <c r="AH595" s="184">
        <f t="shared" si="298"/>
        <v>-905833638.75917625</v>
      </c>
      <c r="AI595" s="184">
        <f t="shared" si="298"/>
        <v>-910462481.93059862</v>
      </c>
      <c r="AJ595" s="184">
        <f t="shared" si="298"/>
        <v>-914898359.91231513</v>
      </c>
      <c r="AK595" s="184">
        <f t="shared" si="298"/>
        <v>-919155358.64804232</v>
      </c>
      <c r="AL595" s="184">
        <f t="shared" si="298"/>
        <v>-923246122.66843331</v>
      </c>
      <c r="AM595" s="184">
        <f t="shared" ref="AM595:BN595" si="299">AM587-AM$166</f>
        <v>-927182042.28252864</v>
      </c>
      <c r="AN595" s="184">
        <f t="shared" si="299"/>
        <v>-930973411.61088026</v>
      </c>
      <c r="AO595" s="184">
        <f t="shared" si="299"/>
        <v>-934629562.71390998</v>
      </c>
      <c r="AP595" s="184">
        <f t="shared" si="299"/>
        <v>-938158980.00148761</v>
      </c>
      <c r="AQ595" s="184">
        <f t="shared" si="299"/>
        <v>-941569398.28231978</v>
      </c>
      <c r="AR595" s="184">
        <f t="shared" si="299"/>
        <v>-944867887.16556501</v>
      </c>
      <c r="AS595" s="184">
        <f t="shared" si="299"/>
        <v>-948060924.018749</v>
      </c>
      <c r="AT595" s="184">
        <f t="shared" si="299"/>
        <v>-951154457.28342271</v>
      </c>
      <c r="AU595" s="184">
        <f t="shared" si="299"/>
        <v>-954153961.62903404</v>
      </c>
      <c r="AV595" s="184">
        <f t="shared" si="299"/>
        <v>-957064486.16804171</v>
      </c>
      <c r="AW595" s="184">
        <f t="shared" si="299"/>
        <v>-959890696.74761891</v>
      </c>
      <c r="AX595" s="184">
        <f t="shared" si="299"/>
        <v>-962636913.164837</v>
      </c>
      <c r="AY595" s="184">
        <f t="shared" si="299"/>
        <v>-965307142.01485848</v>
      </c>
      <c r="AZ595" s="184">
        <f t="shared" si="299"/>
        <v>-967905105.76911569</v>
      </c>
      <c r="BA595" s="184">
        <f t="shared" si="299"/>
        <v>-970434268.58778191</v>
      </c>
      <c r="BB595" s="184">
        <f t="shared" si="299"/>
        <v>-972897859.29420137</v>
      </c>
      <c r="BC595" s="184">
        <f t="shared" si="299"/>
        <v>-975298891.87529469</v>
      </c>
      <c r="BD595" s="184">
        <f t="shared" si="299"/>
        <v>-977640183.81886601</v>
      </c>
      <c r="BE595" s="184">
        <f t="shared" si="299"/>
        <v>-979924372.55428624</v>
      </c>
      <c r="BF595" s="184">
        <f t="shared" si="299"/>
        <v>-982153930.22567916</v>
      </c>
      <c r="BG595" s="184">
        <f t="shared" si="299"/>
        <v>-984331176.99521708</v>
      </c>
      <c r="BH595" s="184">
        <f t="shared" si="299"/>
        <v>-986458293.04747581</v>
      </c>
      <c r="BI595" s="184">
        <f t="shared" si="299"/>
        <v>-988537329.44313729</v>
      </c>
      <c r="BJ595" s="184">
        <f t="shared" si="299"/>
        <v>-990570217.95105338</v>
      </c>
      <c r="BK595" s="184">
        <f t="shared" si="299"/>
        <v>-992558779.97117841</v>
      </c>
      <c r="BL595" s="184">
        <f t="shared" si="299"/>
        <v>-994504734.64676225</v>
      </c>
      <c r="BM595" s="184">
        <f t="shared" si="299"/>
        <v>-996409706.2520442</v>
      </c>
      <c r="BN595" s="1124">
        <f t="shared" si="299"/>
        <v>-998275230.93122137</v>
      </c>
    </row>
    <row r="596" spans="1:66" x14ac:dyDescent="0.15">
      <c r="A596" s="1123"/>
      <c r="B596" s="1566"/>
      <c r="C596" s="3671"/>
      <c r="D596" s="1687" t="s">
        <v>925</v>
      </c>
      <c r="E596" s="1682" t="s">
        <v>933</v>
      </c>
      <c r="F596" s="2823">
        <f>$F$595</f>
        <v>-1785646800.0000002</v>
      </c>
      <c r="G596" s="184">
        <f t="shared" ref="G596:AL596" si="300">G588-G$166</f>
        <v>-236821496.38182306</v>
      </c>
      <c r="H596" s="184">
        <f t="shared" si="300"/>
        <v>-360213763.41414285</v>
      </c>
      <c r="I596" s="184">
        <f t="shared" si="300"/>
        <v>-426591416.43102098</v>
      </c>
      <c r="J596" s="184">
        <f t="shared" si="300"/>
        <v>-471266803.74323094</v>
      </c>
      <c r="K596" s="184">
        <f t="shared" si="300"/>
        <v>-504599100.26155484</v>
      </c>
      <c r="L596" s="184">
        <f t="shared" si="300"/>
        <v>-531006691.45842111</v>
      </c>
      <c r="M596" s="184">
        <f t="shared" si="300"/>
        <v>-552770068.81649423</v>
      </c>
      <c r="N596" s="184">
        <f t="shared" si="300"/>
        <v>-571214540.03941011</v>
      </c>
      <c r="O596" s="184">
        <f t="shared" si="300"/>
        <v>-587175858.79866672</v>
      </c>
      <c r="P596" s="184">
        <f t="shared" si="300"/>
        <v>-601213606.90590167</v>
      </c>
      <c r="Q596" s="184">
        <f t="shared" si="300"/>
        <v>-613720068.54018164</v>
      </c>
      <c r="R596" s="184">
        <f t="shared" si="300"/>
        <v>-624980438.98308134</v>
      </c>
      <c r="S596" s="184">
        <f t="shared" si="300"/>
        <v>-635208279.75743926</v>
      </c>
      <c r="T596" s="184">
        <f t="shared" si="300"/>
        <v>-644567478.60534704</v>
      </c>
      <c r="U596" s="184">
        <f t="shared" si="300"/>
        <v>-653186427.83442509</v>
      </c>
      <c r="V596" s="184">
        <f t="shared" si="300"/>
        <v>-661167502.70597136</v>
      </c>
      <c r="W596" s="184">
        <f t="shared" si="300"/>
        <v>-668593588.23128116</v>
      </c>
      <c r="X596" s="184">
        <f t="shared" si="300"/>
        <v>-675532689.5893023</v>
      </c>
      <c r="Y596" s="184">
        <f t="shared" si="300"/>
        <v>-682041261.96504509</v>
      </c>
      <c r="Z596" s="184">
        <f t="shared" si="300"/>
        <v>-688166662.88581383</v>
      </c>
      <c r="AA596" s="184">
        <f t="shared" si="300"/>
        <v>-693948989.79207826</v>
      </c>
      <c r="AB596" s="184">
        <f t="shared" si="300"/>
        <v>-699422478.35666561</v>
      </c>
      <c r="AC596" s="184">
        <f t="shared" si="300"/>
        <v>-704616581.38805866</v>
      </c>
      <c r="AD596" s="184">
        <f t="shared" si="300"/>
        <v>-709556811.75527549</v>
      </c>
      <c r="AE596" s="184">
        <f t="shared" si="300"/>
        <v>-714265408.46277487</v>
      </c>
      <c r="AF596" s="184">
        <f t="shared" si="300"/>
        <v>-718761868.45219767</v>
      </c>
      <c r="AG596" s="184">
        <f t="shared" si="300"/>
        <v>-723063375.23879802</v>
      </c>
      <c r="AH596" s="184">
        <f t="shared" si="300"/>
        <v>-727185147.41531456</v>
      </c>
      <c r="AI596" s="184">
        <f t="shared" si="300"/>
        <v>-731140724.28671563</v>
      </c>
      <c r="AJ596" s="184">
        <f t="shared" si="300"/>
        <v>-734942201.7214849</v>
      </c>
      <c r="AK596" s="184">
        <f t="shared" si="300"/>
        <v>-738600428.24212122</v>
      </c>
      <c r="AL596" s="184">
        <f t="shared" si="300"/>
        <v>-742125169.10587645</v>
      </c>
      <c r="AM596" s="184">
        <f t="shared" ref="AM596:BN596" si="301">AM588-AM$166</f>
        <v>-745525244.423998</v>
      </c>
      <c r="AN596" s="184">
        <f t="shared" si="301"/>
        <v>-748808646.07865536</v>
      </c>
      <c r="AO596" s="184">
        <f t="shared" si="301"/>
        <v>-751982637.21177566</v>
      </c>
      <c r="AP596" s="184">
        <f t="shared" si="301"/>
        <v>-755053837.30087435</v>
      </c>
      <c r="AQ596" s="184">
        <f t="shared" si="301"/>
        <v>-758028295.24711776</v>
      </c>
      <c r="AR596" s="184">
        <f t="shared" si="301"/>
        <v>-760911552.43904281</v>
      </c>
      <c r="AS596" s="184">
        <f t="shared" si="301"/>
        <v>-763708697.39118552</v>
      </c>
      <c r="AT596" s="184">
        <f t="shared" si="301"/>
        <v>-766424413.26773477</v>
      </c>
      <c r="AU596" s="184">
        <f t="shared" si="301"/>
        <v>-769063019.37032449</v>
      </c>
      <c r="AV596" s="184">
        <f t="shared" si="301"/>
        <v>-771628507.48337281</v>
      </c>
      <c r="AW596" s="184">
        <f t="shared" si="301"/>
        <v>-774124573.82024598</v>
      </c>
      <c r="AX596" s="184">
        <f t="shared" si="301"/>
        <v>-776554647.1915015</v>
      </c>
      <c r="AY596" s="184">
        <f t="shared" si="301"/>
        <v>-778921913.91674054</v>
      </c>
      <c r="AZ596" s="184">
        <f t="shared" si="301"/>
        <v>-781229339.9197551</v>
      </c>
      <c r="BA596" s="184">
        <f t="shared" si="301"/>
        <v>-783479690.3790952</v>
      </c>
      <c r="BB596" s="184">
        <f t="shared" si="301"/>
        <v>-785675547.25025022</v>
      </c>
      <c r="BC596" s="184">
        <f t="shared" si="301"/>
        <v>-787819324.92904937</v>
      </c>
      <c r="BD596" s="184">
        <f t="shared" si="301"/>
        <v>-789913284.28699958</v>
      </c>
      <c r="BE596" s="184">
        <f t="shared" si="301"/>
        <v>-791959545.27663457</v>
      </c>
      <c r="BF596" s="184">
        <f t="shared" si="301"/>
        <v>-793960098.27748024</v>
      </c>
      <c r="BG596" s="184">
        <f t="shared" si="301"/>
        <v>-795916814.33002663</v>
      </c>
      <c r="BH596" s="184">
        <f t="shared" si="301"/>
        <v>-797831454.38542044</v>
      </c>
      <c r="BI596" s="184">
        <f t="shared" si="301"/>
        <v>-799705677.6818459</v>
      </c>
      <c r="BJ596" s="184">
        <f t="shared" si="301"/>
        <v>-801541049.34428549</v>
      </c>
      <c r="BK596" s="184">
        <f t="shared" si="301"/>
        <v>-803339047.29212117</v>
      </c>
      <c r="BL596" s="184">
        <f t="shared" si="301"/>
        <v>-805101068.52854633</v>
      </c>
      <c r="BM596" s="184">
        <f t="shared" si="301"/>
        <v>-806828434.87672579</v>
      </c>
      <c r="BN596" s="1124">
        <f t="shared" si="301"/>
        <v>-808522398.21983874</v>
      </c>
    </row>
    <row r="597" spans="1:66" ht="3.75" customHeight="1" x14ac:dyDescent="0.15">
      <c r="A597" s="1123"/>
      <c r="B597" s="1566"/>
      <c r="C597" s="3671"/>
      <c r="D597" s="1688" t="s">
        <v>925</v>
      </c>
      <c r="E597" s="1683"/>
      <c r="F597" s="2824"/>
      <c r="G597" s="184"/>
      <c r="H597" s="184"/>
      <c r="I597" s="184"/>
      <c r="J597" s="184"/>
      <c r="K597" s="184"/>
      <c r="L597" s="184"/>
      <c r="M597" s="184"/>
      <c r="N597" s="184"/>
      <c r="O597" s="184"/>
      <c r="P597" s="184"/>
      <c r="Q597" s="184"/>
      <c r="R597" s="184"/>
      <c r="S597" s="184"/>
      <c r="T597" s="184"/>
      <c r="U597" s="184"/>
      <c r="V597" s="184"/>
      <c r="W597" s="184"/>
      <c r="X597" s="184"/>
      <c r="Y597" s="184"/>
      <c r="Z597" s="184"/>
      <c r="AA597" s="184"/>
      <c r="AB597" s="184"/>
      <c r="AC597" s="184"/>
      <c r="AD597" s="184"/>
      <c r="AE597" s="184"/>
      <c r="AF597" s="184"/>
      <c r="AG597" s="184"/>
      <c r="AH597" s="184"/>
      <c r="AI597" s="184"/>
      <c r="AJ597" s="184"/>
      <c r="AK597" s="184"/>
      <c r="AL597" s="184"/>
      <c r="AM597" s="184"/>
      <c r="AN597" s="184"/>
      <c r="AO597" s="184"/>
      <c r="AP597" s="184"/>
      <c r="AQ597" s="184"/>
      <c r="AR597" s="184"/>
      <c r="AS597" s="184"/>
      <c r="AT597" s="184"/>
      <c r="AU597" s="184"/>
      <c r="AV597" s="184"/>
      <c r="AW597" s="184"/>
      <c r="AX597" s="184"/>
      <c r="AY597" s="184"/>
      <c r="AZ597" s="184"/>
      <c r="BA597" s="184"/>
      <c r="BB597" s="184"/>
      <c r="BC597" s="184"/>
      <c r="BD597" s="184"/>
      <c r="BE597" s="184"/>
      <c r="BF597" s="184"/>
      <c r="BG597" s="184"/>
      <c r="BH597" s="184"/>
      <c r="BI597" s="184"/>
      <c r="BJ597" s="184"/>
      <c r="BK597" s="184"/>
      <c r="BL597" s="184"/>
      <c r="BM597" s="184"/>
      <c r="BN597" s="1355"/>
    </row>
    <row r="598" spans="1:66" x14ac:dyDescent="0.15">
      <c r="A598" s="1123"/>
      <c r="B598" s="1566"/>
      <c r="C598" s="3671"/>
      <c r="D598" s="1687" t="s">
        <v>930</v>
      </c>
      <c r="E598" s="1682" t="str">
        <f>E594</f>
        <v>Low Range CAPEX</v>
      </c>
      <c r="F598" s="2823">
        <f t="shared" ref="F598:F600" si="302">$F$595</f>
        <v>-1785646800.0000002</v>
      </c>
      <c r="G598" s="184">
        <f t="shared" ref="G598:AL598" si="303">G590-G$166</f>
        <v>2389388251.1509762</v>
      </c>
      <c r="H598" s="184">
        <f t="shared" si="303"/>
        <v>1617361767.5797765</v>
      </c>
      <c r="I598" s="184">
        <f t="shared" si="303"/>
        <v>1239469097.0872304</v>
      </c>
      <c r="J598" s="184">
        <f t="shared" si="303"/>
        <v>999740580.72281718</v>
      </c>
      <c r="K598" s="184">
        <f t="shared" si="303"/>
        <v>828494852.66030478</v>
      </c>
      <c r="L598" s="184">
        <f t="shared" si="303"/>
        <v>697426444.32877994</v>
      </c>
      <c r="M598" s="184">
        <f t="shared" si="303"/>
        <v>592456174.42452335</v>
      </c>
      <c r="N598" s="184">
        <f t="shared" si="303"/>
        <v>505643631.23724937</v>
      </c>
      <c r="O598" s="184">
        <f t="shared" si="303"/>
        <v>432106601.12308502</v>
      </c>
      <c r="P598" s="184">
        <f t="shared" si="303"/>
        <v>368647048.78723907</v>
      </c>
      <c r="Q598" s="184">
        <f t="shared" si="303"/>
        <v>313066020.37577581</v>
      </c>
      <c r="R598" s="184">
        <f t="shared" si="303"/>
        <v>263792322.12201929</v>
      </c>
      <c r="S598" s="184">
        <f t="shared" si="303"/>
        <v>219667734.73754239</v>
      </c>
      <c r="T598" s="184">
        <f t="shared" si="303"/>
        <v>179816106.1986146</v>
      </c>
      <c r="U598" s="184">
        <f t="shared" si="303"/>
        <v>143560062.36431909</v>
      </c>
      <c r="V598" s="184">
        <f t="shared" si="303"/>
        <v>110366071.64879513</v>
      </c>
      <c r="W598" s="184">
        <f t="shared" si="303"/>
        <v>79807084.698546171</v>
      </c>
      <c r="X598" s="184">
        <f t="shared" si="303"/>
        <v>51536447.557463408</v>
      </c>
      <c r="Y598" s="184">
        <f t="shared" si="303"/>
        <v>25269263.553059578</v>
      </c>
      <c r="Z598" s="184">
        <f t="shared" si="303"/>
        <v>768805.68878674507</v>
      </c>
      <c r="AA598" s="184">
        <f t="shared" si="303"/>
        <v>-22163567.623979807</v>
      </c>
      <c r="AB598" s="184">
        <f t="shared" si="303"/>
        <v>-43696017.040383816</v>
      </c>
      <c r="AC598" s="184">
        <f t="shared" si="303"/>
        <v>-63972039.427263737</v>
      </c>
      <c r="AD598" s="184">
        <f t="shared" si="303"/>
        <v>-83114975.643389463</v>
      </c>
      <c r="AE598" s="184">
        <f t="shared" si="303"/>
        <v>-101231544.87940454</v>
      </c>
      <c r="AF598" s="184">
        <f t="shared" si="303"/>
        <v>-118414645.55097103</v>
      </c>
      <c r="AG598" s="184">
        <f t="shared" si="303"/>
        <v>-134745596.77788234</v>
      </c>
      <c r="AH598" s="184">
        <f t="shared" si="303"/>
        <v>-150295948.38211322</v>
      </c>
      <c r="AI598" s="184">
        <f t="shared" si="303"/>
        <v>-165128954.63347602</v>
      </c>
      <c r="AJ598" s="184">
        <f t="shared" si="303"/>
        <v>-179300783.4495492</v>
      </c>
      <c r="AK598" s="184">
        <f t="shared" si="303"/>
        <v>-192861515.62298703</v>
      </c>
      <c r="AL598" s="184">
        <f t="shared" si="303"/>
        <v>-205855976.02196836</v>
      </c>
      <c r="AM598" s="184">
        <f t="shared" ref="AM598:BN598" si="304">AM590-AM$166</f>
        <v>-218324429.30147815</v>
      </c>
      <c r="AN598" s="184">
        <f t="shared" si="304"/>
        <v>-230303165.58216786</v>
      </c>
      <c r="AO598" s="184">
        <f t="shared" si="304"/>
        <v>-241824996.17363739</v>
      </c>
      <c r="AP598" s="184">
        <f t="shared" si="304"/>
        <v>-252919675.29503369</v>
      </c>
      <c r="AQ598" s="184">
        <f t="shared" si="304"/>
        <v>-263614260.55854082</v>
      </c>
      <c r="AR598" s="184">
        <f t="shared" si="304"/>
        <v>-273933422.49855685</v>
      </c>
      <c r="AS598" s="184">
        <f t="shared" si="304"/>
        <v>-283899711.48125148</v>
      </c>
      <c r="AT598" s="184">
        <f t="shared" si="304"/>
        <v>-293533788.78997517</v>
      </c>
      <c r="AU598" s="184">
        <f t="shared" si="304"/>
        <v>-302854627.45795107</v>
      </c>
      <c r="AV598" s="184">
        <f t="shared" si="304"/>
        <v>-311879687.44018888</v>
      </c>
      <c r="AW598" s="184">
        <f t="shared" si="304"/>
        <v>-320625068.92823267</v>
      </c>
      <c r="AX598" s="184">
        <f t="shared" si="304"/>
        <v>-329105646.97331166</v>
      </c>
      <c r="AY598" s="184">
        <f t="shared" si="304"/>
        <v>-337335190.06434894</v>
      </c>
      <c r="AZ598" s="184">
        <f t="shared" si="304"/>
        <v>-345326464.88281584</v>
      </c>
      <c r="BA598" s="184">
        <f t="shared" si="304"/>
        <v>-353091329.1076622</v>
      </c>
      <c r="BB598" s="184">
        <f t="shared" si="304"/>
        <v>-360640813.85571599</v>
      </c>
      <c r="BC598" s="184">
        <f t="shared" si="304"/>
        <v>-367985197.1043396</v>
      </c>
      <c r="BD598" s="184">
        <f t="shared" si="304"/>
        <v>-375134069.24452806</v>
      </c>
      <c r="BE598" s="184">
        <f t="shared" si="304"/>
        <v>-382096391.74664712</v>
      </c>
      <c r="BF598" s="184">
        <f t="shared" si="304"/>
        <v>-388880549.7817812</v>
      </c>
      <c r="BG598" s="184">
        <f t="shared" si="304"/>
        <v>-395494399.52444029</v>
      </c>
      <c r="BH598" s="184">
        <f t="shared" si="304"/>
        <v>-401945310.76331019</v>
      </c>
      <c r="BI598" s="184">
        <f t="shared" si="304"/>
        <v>-408240205.36279881</v>
      </c>
      <c r="BJ598" s="184">
        <f t="shared" si="304"/>
        <v>-414385592.04669523</v>
      </c>
      <c r="BK598" s="184">
        <f t="shared" si="304"/>
        <v>-420387597.91436815</v>
      </c>
      <c r="BL598" s="184">
        <f t="shared" si="304"/>
        <v>-426251997.04778528</v>
      </c>
      <c r="BM598" s="184">
        <f t="shared" si="304"/>
        <v>-431984236.52292418</v>
      </c>
      <c r="BN598" s="1355">
        <f t="shared" si="304"/>
        <v>-437589460.10064411</v>
      </c>
    </row>
    <row r="599" spans="1:66" x14ac:dyDescent="0.15">
      <c r="A599" s="1123"/>
      <c r="B599" s="1566"/>
      <c r="C599" s="3671"/>
      <c r="D599" s="1687" t="s">
        <v>930</v>
      </c>
      <c r="E599" s="1682" t="str">
        <f t="shared" ref="E599:E600" si="305">E595</f>
        <v>Low Range CAPEX</v>
      </c>
      <c r="F599" s="2823">
        <f t="shared" si="302"/>
        <v>-1785646800.0000002</v>
      </c>
      <c r="G599" s="184">
        <f t="shared" ref="G599:AL599" si="306">G591-G$166</f>
        <v>2389388251.1509762</v>
      </c>
      <c r="H599" s="184">
        <f t="shared" si="306"/>
        <v>1810368388.4725764</v>
      </c>
      <c r="I599" s="184">
        <f t="shared" si="306"/>
        <v>1512809450.6760948</v>
      </c>
      <c r="J599" s="184">
        <f t="shared" si="306"/>
        <v>1318201505.1959364</v>
      </c>
      <c r="K599" s="184">
        <f t="shared" si="306"/>
        <v>1176036926.0120938</v>
      </c>
      <c r="L599" s="184">
        <f t="shared" si="306"/>
        <v>1065276408.068927</v>
      </c>
      <c r="M599" s="184">
        <f t="shared" si="306"/>
        <v>975253715.33942533</v>
      </c>
      <c r="N599" s="184">
        <f t="shared" si="306"/>
        <v>899859654.41079211</v>
      </c>
      <c r="O599" s="184">
        <f t="shared" si="306"/>
        <v>835288690.25382972</v>
      </c>
      <c r="P599" s="184">
        <f t="shared" si="306"/>
        <v>779019762.10452628</v>
      </c>
      <c r="Q599" s="184">
        <f t="shared" si="306"/>
        <v>729302043.32039189</v>
      </c>
      <c r="R599" s="184">
        <f t="shared" si="306"/>
        <v>684873321.85283399</v>
      </c>
      <c r="S599" s="184">
        <f t="shared" si="306"/>
        <v>644795594.89530444</v>
      </c>
      <c r="T599" s="184">
        <f t="shared" si="306"/>
        <v>608354033.032758</v>
      </c>
      <c r="U599" s="184">
        <f t="shared" si="306"/>
        <v>574992209.34866714</v>
      </c>
      <c r="V599" s="184">
        <f t="shared" si="306"/>
        <v>544269081.24341989</v>
      </c>
      <c r="W599" s="184">
        <f t="shared" si="306"/>
        <v>515829546.60151029</v>
      </c>
      <c r="X599" s="184">
        <f t="shared" si="306"/>
        <v>489383761.71000171</v>
      </c>
      <c r="Y599" s="184">
        <f t="shared" si="306"/>
        <v>464692282.05611467</v>
      </c>
      <c r="Z599" s="184">
        <f t="shared" si="306"/>
        <v>441555172.78309369</v>
      </c>
      <c r="AA599" s="184">
        <f t="shared" si="306"/>
        <v>419803886.85983419</v>
      </c>
      <c r="AB599" s="184">
        <f t="shared" si="306"/>
        <v>399295111.81657982</v>
      </c>
      <c r="AC599" s="184">
        <f t="shared" si="306"/>
        <v>379906041.83543491</v>
      </c>
      <c r="AD599" s="184">
        <f t="shared" si="306"/>
        <v>361530698.56915545</v>
      </c>
      <c r="AE599" s="184">
        <f t="shared" si="306"/>
        <v>344077034.85774422</v>
      </c>
      <c r="AF599" s="184">
        <f t="shared" si="306"/>
        <v>327464630.65525484</v>
      </c>
      <c r="AG599" s="184">
        <f t="shared" si="306"/>
        <v>311622842.35232282</v>
      </c>
      <c r="AH599" s="184">
        <f t="shared" si="306"/>
        <v>296489303.07209086</v>
      </c>
      <c r="AI599" s="184">
        <f t="shared" si="306"/>
        <v>282008697.42887115</v>
      </c>
      <c r="AJ599" s="184">
        <f t="shared" si="306"/>
        <v>268131752.94061375</v>
      </c>
      <c r="AK599" s="184">
        <f t="shared" si="306"/>
        <v>254814403.95451522</v>
      </c>
      <c r="AL599" s="184">
        <f t="shared" si="306"/>
        <v>242017094.05115342</v>
      </c>
      <c r="AM599" s="184">
        <f t="shared" ref="AM599:BN599" si="307">AM591-AM$166</f>
        <v>229704190.44556093</v>
      </c>
      <c r="AN599" s="184">
        <f t="shared" si="307"/>
        <v>217843489.60553026</v>
      </c>
      <c r="AO599" s="184">
        <f t="shared" si="307"/>
        <v>206405797.65220189</v>
      </c>
      <c r="AP599" s="184">
        <f t="shared" si="307"/>
        <v>195364572.44774795</v>
      </c>
      <c r="AQ599" s="184">
        <f t="shared" si="307"/>
        <v>184695616.86332655</v>
      </c>
      <c r="AR599" s="184">
        <f t="shared" si="307"/>
        <v>174376814.74194431</v>
      </c>
      <c r="AS599" s="184">
        <f t="shared" si="307"/>
        <v>164387902.66112781</v>
      </c>
      <c r="AT599" s="184">
        <f t="shared" si="307"/>
        <v>154710271.85987616</v>
      </c>
      <c r="AU599" s="184">
        <f t="shared" si="307"/>
        <v>145326795.69847178</v>
      </c>
      <c r="AV599" s="184">
        <f t="shared" si="307"/>
        <v>136221678.82510543</v>
      </c>
      <c r="AW599" s="184">
        <f t="shared" si="307"/>
        <v>127380324.87295222</v>
      </c>
      <c r="AX599" s="184">
        <f t="shared" si="307"/>
        <v>118789220.03833914</v>
      </c>
      <c r="AY599" s="184">
        <f t="shared" si="307"/>
        <v>110435830.32035804</v>
      </c>
      <c r="AZ599" s="184">
        <f t="shared" si="307"/>
        <v>102308510.55436611</v>
      </c>
      <c r="BA599" s="184">
        <f t="shared" si="307"/>
        <v>94396423.661747217</v>
      </c>
      <c r="BB599" s="184">
        <f t="shared" si="307"/>
        <v>86689468.778028727</v>
      </c>
      <c r="BC599" s="184">
        <f t="shared" si="307"/>
        <v>79178217.120597363</v>
      </c>
      <c r="BD599" s="184">
        <f t="shared" si="307"/>
        <v>71853854.623329163</v>
      </c>
      <c r="BE599" s="184">
        <f t="shared" si="307"/>
        <v>64708130.504500866</v>
      </c>
      <c r="BF599" s="184">
        <f t="shared" si="307"/>
        <v>57733311.051213026</v>
      </c>
      <c r="BG599" s="184">
        <f t="shared" si="307"/>
        <v>50922138.002123356</v>
      </c>
      <c r="BH599" s="184">
        <f t="shared" si="307"/>
        <v>44267790.99372077</v>
      </c>
      <c r="BI599" s="184">
        <f t="shared" si="307"/>
        <v>37763853.606223583</v>
      </c>
      <c r="BJ599" s="184">
        <f t="shared" si="307"/>
        <v>31404282.605523586</v>
      </c>
      <c r="BK599" s="184">
        <f t="shared" si="307"/>
        <v>25183380.029196501</v>
      </c>
      <c r="BL599" s="184">
        <f t="shared" si="307"/>
        <v>19095767.808787107</v>
      </c>
      <c r="BM599" s="184">
        <f t="shared" si="307"/>
        <v>13136364.658573627</v>
      </c>
      <c r="BN599" s="1355">
        <f t="shared" si="307"/>
        <v>7300364.9937679768</v>
      </c>
    </row>
    <row r="600" spans="1:66" x14ac:dyDescent="0.15">
      <c r="A600" s="1123"/>
      <c r="B600" s="1566"/>
      <c r="C600" s="3671"/>
      <c r="D600" s="1687" t="s">
        <v>930</v>
      </c>
      <c r="E600" s="1682" t="str">
        <f t="shared" si="305"/>
        <v>Low Range CAPEX</v>
      </c>
      <c r="F600" s="2823">
        <f t="shared" si="302"/>
        <v>-1785646800.0000002</v>
      </c>
      <c r="G600" s="184">
        <f t="shared" ref="G600:AL600" si="308">G592-G$166</f>
        <v>2389388251.1509762</v>
      </c>
      <c r="H600" s="184">
        <f t="shared" si="308"/>
        <v>2003375009.3653767</v>
      </c>
      <c r="I600" s="184">
        <f t="shared" si="308"/>
        <v>1795722993.2430575</v>
      </c>
      <c r="J600" s="184">
        <f t="shared" si="308"/>
        <v>1655963091.7583368</v>
      </c>
      <c r="K600" s="184">
        <f t="shared" si="308"/>
        <v>1551688260.4042218</v>
      </c>
      <c r="L600" s="184">
        <f t="shared" si="308"/>
        <v>1469076277.2482498</v>
      </c>
      <c r="M600" s="184">
        <f t="shared" si="308"/>
        <v>1400992984.4435828</v>
      </c>
      <c r="N600" s="184">
        <f t="shared" si="308"/>
        <v>1343292365.9120009</v>
      </c>
      <c r="O600" s="184">
        <f t="shared" si="308"/>
        <v>1293359898.1357167</v>
      </c>
      <c r="P600" s="184">
        <f t="shared" si="308"/>
        <v>1249445017.6932976</v>
      </c>
      <c r="Q600" s="184">
        <f t="shared" si="308"/>
        <v>1210320525.4149349</v>
      </c>
      <c r="R600" s="184">
        <f t="shared" si="308"/>
        <v>1175094232.8529227</v>
      </c>
      <c r="S600" s="184">
        <f t="shared" si="308"/>
        <v>1143098046.4732463</v>
      </c>
      <c r="T600" s="184">
        <f t="shared" si="308"/>
        <v>1113819269.3287227</v>
      </c>
      <c r="U600" s="184">
        <f t="shared" si="308"/>
        <v>1086856246.3393605</v>
      </c>
      <c r="V600" s="184">
        <f t="shared" si="308"/>
        <v>1061888712.6502988</v>
      </c>
      <c r="W600" s="184">
        <f t="shared" si="308"/>
        <v>1038657375.5791423</v>
      </c>
      <c r="X600" s="184">
        <f t="shared" si="308"/>
        <v>1016949491.651643</v>
      </c>
      <c r="Y600" s="184">
        <f t="shared" si="308"/>
        <v>996588449.72752786</v>
      </c>
      <c r="Z600" s="184">
        <f t="shared" si="308"/>
        <v>977426099.25346494</v>
      </c>
      <c r="AA600" s="184">
        <f t="shared" si="308"/>
        <v>959337001.71247792</v>
      </c>
      <c r="AB600" s="184">
        <f t="shared" si="308"/>
        <v>942214056.20293927</v>
      </c>
      <c r="AC600" s="184">
        <f t="shared" si="308"/>
        <v>925965124.25981212</v>
      </c>
      <c r="AD600" s="184">
        <f t="shared" si="308"/>
        <v>910510392.89712787</v>
      </c>
      <c r="AE600" s="184">
        <f t="shared" si="308"/>
        <v>895780290.89773154</v>
      </c>
      <c r="AF600" s="184">
        <f t="shared" si="308"/>
        <v>881713825.15541959</v>
      </c>
      <c r="AG600" s="184">
        <f t="shared" si="308"/>
        <v>868257239.75348783</v>
      </c>
      <c r="AH600" s="184">
        <f t="shared" si="308"/>
        <v>855362925.72534823</v>
      </c>
      <c r="AI600" s="184">
        <f t="shared" si="308"/>
        <v>842988527.49128556</v>
      </c>
      <c r="AJ600" s="184">
        <f t="shared" si="308"/>
        <v>831096205.03492236</v>
      </c>
      <c r="AK600" s="184">
        <f t="shared" si="308"/>
        <v>819652020.46501708</v>
      </c>
      <c r="AL600" s="184">
        <f t="shared" si="308"/>
        <v>808625424.71476674</v>
      </c>
      <c r="AM600" s="184">
        <f t="shared" ref="AM600:BN600" si="309">AM592-AM$166</f>
        <v>797988825.45754123</v>
      </c>
      <c r="AN600" s="184">
        <f t="shared" si="309"/>
        <v>787717221.35072589</v>
      </c>
      <c r="AO600" s="184">
        <f t="shared" si="309"/>
        <v>777787890.80059028</v>
      </c>
      <c r="AP600" s="184">
        <f t="shared" si="309"/>
        <v>768180125.81597638</v>
      </c>
      <c r="AQ600" s="184">
        <f t="shared" si="309"/>
        <v>758875003.36382461</v>
      </c>
      <c r="AR600" s="184">
        <f t="shared" si="309"/>
        <v>749855188.0842731</v>
      </c>
      <c r="AS600" s="184">
        <f t="shared" si="309"/>
        <v>741104761.36232877</v>
      </c>
      <c r="AT600" s="184">
        <f t="shared" si="309"/>
        <v>732609072.65761638</v>
      </c>
      <c r="AU600" s="184">
        <f t="shared" si="309"/>
        <v>724354609.71635938</v>
      </c>
      <c r="AV600" s="184">
        <f t="shared" si="309"/>
        <v>716328884.8707273</v>
      </c>
      <c r="AW600" s="184">
        <f t="shared" si="309"/>
        <v>708520335.10029483</v>
      </c>
      <c r="AX600" s="184">
        <f t="shared" si="309"/>
        <v>700918233.91214299</v>
      </c>
      <c r="AY600" s="184">
        <f t="shared" si="309"/>
        <v>693512613.40805268</v>
      </c>
      <c r="AZ600" s="184">
        <f t="shared" si="309"/>
        <v>686294195.16332841</v>
      </c>
      <c r="BA600" s="184">
        <f t="shared" si="309"/>
        <v>679254328.75309348</v>
      </c>
      <c r="BB600" s="184">
        <f t="shared" si="309"/>
        <v>672384936.93691301</v>
      </c>
      <c r="BC600" s="184">
        <f t="shared" si="309"/>
        <v>665678466.65831685</v>
      </c>
      <c r="BD600" s="184">
        <f t="shared" si="309"/>
        <v>659127845.13745642</v>
      </c>
      <c r="BE600" s="184">
        <f t="shared" si="309"/>
        <v>652726440.43726134</v>
      </c>
      <c r="BF600" s="184">
        <f t="shared" si="309"/>
        <v>646468025.96937537</v>
      </c>
      <c r="BG600" s="184">
        <f t="shared" si="309"/>
        <v>640346748.47878861</v>
      </c>
      <c r="BH600" s="184">
        <f t="shared" si="309"/>
        <v>634357099.10763717</v>
      </c>
      <c r="BI600" s="184">
        <f t="shared" si="309"/>
        <v>628493887.19101214</v>
      </c>
      <c r="BJ600" s="184">
        <f t="shared" si="309"/>
        <v>622752216.48231053</v>
      </c>
      <c r="BK600" s="184">
        <f t="shared" si="309"/>
        <v>617127463.54389453</v>
      </c>
      <c r="BL600" s="184">
        <f t="shared" si="309"/>
        <v>611615258.07165527</v>
      </c>
      <c r="BM600" s="184">
        <f t="shared" si="309"/>
        <v>606211464.95034528</v>
      </c>
      <c r="BN600" s="1355">
        <f t="shared" si="309"/>
        <v>600912167.86092758</v>
      </c>
    </row>
    <row r="601" spans="1:66" ht="7.5" customHeight="1" x14ac:dyDescent="0.15">
      <c r="A601" s="1123"/>
      <c r="B601" s="1566"/>
      <c r="C601" s="3672"/>
      <c r="D601" s="1688"/>
      <c r="E601" s="1683"/>
      <c r="F601" s="2824"/>
      <c r="G601" s="1333"/>
      <c r="H601" s="1358"/>
      <c r="I601" s="1358"/>
      <c r="J601" s="1358"/>
      <c r="K601" s="1358"/>
      <c r="L601" s="1358"/>
      <c r="M601" s="1358"/>
      <c r="N601" s="1358"/>
      <c r="O601" s="1358"/>
      <c r="P601" s="1358"/>
      <c r="Q601" s="1358"/>
      <c r="R601" s="1358"/>
      <c r="S601" s="1358"/>
      <c r="T601" s="1358"/>
      <c r="U601" s="1358"/>
      <c r="V601" s="1358"/>
      <c r="W601" s="1358"/>
      <c r="X601" s="1358"/>
      <c r="Y601" s="1358"/>
      <c r="Z601" s="1358"/>
      <c r="AA601" s="1358"/>
      <c r="AB601" s="1358"/>
      <c r="AC601" s="1358"/>
      <c r="AD601" s="1358"/>
      <c r="AE601" s="1358"/>
      <c r="AF601" s="1358"/>
      <c r="AG601" s="1358"/>
      <c r="AH601" s="1358"/>
      <c r="AI601" s="1358"/>
      <c r="AJ601" s="1358"/>
      <c r="AK601" s="1358"/>
      <c r="AL601" s="1358"/>
      <c r="AM601" s="1358"/>
      <c r="AN601" s="1358"/>
      <c r="AO601" s="1358"/>
      <c r="AP601" s="1358"/>
      <c r="AQ601" s="1358"/>
      <c r="AR601" s="1358"/>
      <c r="AS601" s="1358"/>
      <c r="AT601" s="1358"/>
      <c r="AU601" s="1358"/>
      <c r="AV601" s="1358"/>
      <c r="AW601" s="1358"/>
      <c r="AX601" s="1358"/>
      <c r="AY601" s="1358"/>
      <c r="AZ601" s="1358"/>
      <c r="BA601" s="1358"/>
      <c r="BB601" s="1358"/>
      <c r="BC601" s="1358"/>
      <c r="BD601" s="1358"/>
      <c r="BE601" s="1358"/>
      <c r="BF601" s="1358"/>
      <c r="BG601" s="1358"/>
      <c r="BH601" s="1358"/>
      <c r="BI601" s="1358"/>
      <c r="BJ601" s="1358"/>
      <c r="BK601" s="1358"/>
      <c r="BL601" s="1358"/>
      <c r="BM601" s="1358"/>
      <c r="BN601" s="1359"/>
    </row>
    <row r="602" spans="1:66" x14ac:dyDescent="0.15">
      <c r="A602" s="1123"/>
      <c r="B602" s="1566"/>
      <c r="C602" s="3676" t="s">
        <v>934</v>
      </c>
      <c r="D602" s="1687" t="str">
        <f>D594</f>
        <v>Low Price Range</v>
      </c>
      <c r="E602" s="1682" t="str">
        <f>E598</f>
        <v>Low Range CAPEX</v>
      </c>
      <c r="F602" s="2823">
        <f>F598</f>
        <v>-1785646800.0000002</v>
      </c>
      <c r="G602" s="184">
        <f t="shared" ref="G602:AL602" si="310">G586-G$167</f>
        <v>-405639140.38182306</v>
      </c>
      <c r="H602" s="184">
        <f t="shared" si="310"/>
        <v>-652423674.44646287</v>
      </c>
      <c r="I602" s="184">
        <f t="shared" si="310"/>
        <v>-773220134.9286958</v>
      </c>
      <c r="J602" s="184">
        <f t="shared" si="310"/>
        <v>-849851301.69817483</v>
      </c>
      <c r="K602" s="184">
        <f t="shared" si="310"/>
        <v>-904591389.13012326</v>
      </c>
      <c r="L602" s="184">
        <f t="shared" si="310"/>
        <v>-946488470.08396113</v>
      </c>
      <c r="M602" s="184">
        <f t="shared" si="310"/>
        <v>-980043069.18156099</v>
      </c>
      <c r="N602" s="184">
        <f t="shared" si="310"/>
        <v>-1007793403.4995445</v>
      </c>
      <c r="O602" s="184">
        <f t="shared" si="310"/>
        <v>-1031300112.2710807</v>
      </c>
      <c r="P602" s="184">
        <f t="shared" si="310"/>
        <v>-1051585473.4451032</v>
      </c>
      <c r="Q602" s="184">
        <f t="shared" si="310"/>
        <v>-1069352400.4757761</v>
      </c>
      <c r="R602" s="184">
        <f t="shared" si="310"/>
        <v>-1085103138.2081735</v>
      </c>
      <c r="S602" s="184">
        <f t="shared" si="310"/>
        <v>-1099207920.8421857</v>
      </c>
      <c r="T602" s="184">
        <f t="shared" si="310"/>
        <v>-1111946817.4862533</v>
      </c>
      <c r="U602" s="184">
        <f t="shared" si="310"/>
        <v>-1123536356.2845666</v>
      </c>
      <c r="V602" s="184">
        <f t="shared" si="310"/>
        <v>-1134147084.94064</v>
      </c>
      <c r="W602" s="184">
        <f t="shared" si="310"/>
        <v>-1143915513.2478137</v>
      </c>
      <c r="X602" s="184">
        <f t="shared" si="310"/>
        <v>-1152952451.9578691</v>
      </c>
      <c r="Y602" s="184">
        <f t="shared" si="310"/>
        <v>-1161348970.6054306</v>
      </c>
      <c r="Z602" s="184">
        <f t="shared" si="310"/>
        <v>-1169180740.8970871</v>
      </c>
      <c r="AA602" s="184">
        <f t="shared" si="310"/>
        <v>-1176511260.2295442</v>
      </c>
      <c r="AB602" s="184">
        <f t="shared" si="310"/>
        <v>-1183394282.5216255</v>
      </c>
      <c r="AC602" s="184">
        <f t="shared" si="310"/>
        <v>-1189875677.7119615</v>
      </c>
      <c r="AD602" s="184">
        <f t="shared" si="310"/>
        <v>-1195994872.7075434</v>
      </c>
      <c r="AE602" s="184">
        <f t="shared" si="310"/>
        <v>-1201785981.1641841</v>
      </c>
      <c r="AF602" s="184">
        <f t="shared" si="310"/>
        <v>-1207278698.8147533</v>
      </c>
      <c r="AG602" s="184">
        <f t="shared" si="310"/>
        <v>-1212499019.9761763</v>
      </c>
      <c r="AH602" s="184">
        <f t="shared" si="310"/>
        <v>-1217469816.1300073</v>
      </c>
      <c r="AI602" s="184">
        <f t="shared" si="310"/>
        <v>-1222211307.0171952</v>
      </c>
      <c r="AJ602" s="184">
        <f t="shared" si="310"/>
        <v>-1226741447.1686578</v>
      </c>
      <c r="AK602" s="184">
        <f t="shared" si="310"/>
        <v>-1231076245.3164062</v>
      </c>
      <c r="AL602" s="184">
        <f t="shared" si="310"/>
        <v>-1235230030.0935166</v>
      </c>
      <c r="AM602" s="184">
        <f t="shared" ref="AM602:BN602" si="311">AM586-AM$167</f>
        <v>-1239215672.4238899</v>
      </c>
      <c r="AN602" s="184">
        <f t="shared" si="311"/>
        <v>-1243044772.7392554</v>
      </c>
      <c r="AO602" s="184">
        <f t="shared" si="311"/>
        <v>-1246727819.441144</v>
      </c>
      <c r="AP602" s="184">
        <f t="shared" si="311"/>
        <v>-1250274323.7072999</v>
      </c>
      <c r="AQ602" s="184">
        <f t="shared" si="311"/>
        <v>-1253692934.723156</v>
      </c>
      <c r="AR602" s="184">
        <f t="shared" si="311"/>
        <v>-1256991538.625349</v>
      </c>
      <c r="AS602" s="184">
        <f t="shared" si="311"/>
        <v>-1260177343.8215268</v>
      </c>
      <c r="AT602" s="184">
        <f t="shared" si="311"/>
        <v>-1263256954.8586743</v>
      </c>
      <c r="AU602" s="184">
        <f t="shared" si="311"/>
        <v>-1266236436.6209161</v>
      </c>
      <c r="AV602" s="184">
        <f t="shared" si="311"/>
        <v>-1269121370.32464</v>
      </c>
      <c r="AW602" s="184">
        <f t="shared" si="311"/>
        <v>-1271916902.5268011</v>
      </c>
      <c r="AX602" s="184">
        <f t="shared" si="311"/>
        <v>-1274627788.1583049</v>
      </c>
      <c r="AY602" s="184">
        <f t="shared" si="311"/>
        <v>-1277258428.4284315</v>
      </c>
      <c r="AZ602" s="184">
        <f t="shared" si="311"/>
        <v>-1279812904.3105738</v>
      </c>
      <c r="BA602" s="184">
        <f t="shared" si="311"/>
        <v>-1282295006.2080889</v>
      </c>
      <c r="BB602" s="184">
        <f t="shared" si="311"/>
        <v>-1284708260.3070393</v>
      </c>
      <c r="BC602" s="184">
        <f t="shared" si="311"/>
        <v>-1287055952.0463428</v>
      </c>
      <c r="BD602" s="184">
        <f t="shared" si="311"/>
        <v>-1289341147.0723519</v>
      </c>
      <c r="BE602" s="184">
        <f t="shared" si="311"/>
        <v>-1291566709.9918327</v>
      </c>
      <c r="BF602" s="184">
        <f t="shared" si="311"/>
        <v>-1293735321.1928072</v>
      </c>
      <c r="BG602" s="184">
        <f t="shared" si="311"/>
        <v>-1295849491.9652469</v>
      </c>
      <c r="BH602" s="184">
        <f t="shared" si="311"/>
        <v>-1297911578.1219456</v>
      </c>
      <c r="BI602" s="184">
        <f t="shared" si="311"/>
        <v>-1299923792.2930641</v>
      </c>
      <c r="BJ602" s="184">
        <f t="shared" si="311"/>
        <v>-1301888215.0450106</v>
      </c>
      <c r="BK602" s="184">
        <f t="shared" si="311"/>
        <v>-1303806804.9548478</v>
      </c>
      <c r="BL602" s="184">
        <f t="shared" si="311"/>
        <v>-1305681407.7547607</v>
      </c>
      <c r="BM602" s="184">
        <f t="shared" si="311"/>
        <v>-1307513764.6468136</v>
      </c>
      <c r="BN602" s="1355">
        <f t="shared" si="311"/>
        <v>-1309305519.8759308</v>
      </c>
    </row>
    <row r="603" spans="1:66" x14ac:dyDescent="0.15">
      <c r="A603" s="1123"/>
      <c r="B603" s="1566"/>
      <c r="C603" s="3671"/>
      <c r="D603" s="1687" t="str">
        <f t="shared" ref="D603:D608" si="312">D595</f>
        <v>Low Price Range</v>
      </c>
      <c r="E603" s="1682" t="str">
        <f t="shared" ref="E603:E604" si="313">E599</f>
        <v>Low Range CAPEX</v>
      </c>
      <c r="F603" s="2823">
        <f t="shared" ref="F603:F604" si="314">F599</f>
        <v>-1785646800.0000002</v>
      </c>
      <c r="G603" s="184">
        <f t="shared" ref="G603:AL603" si="315">G587-G$167</f>
        <v>-405639140.38182306</v>
      </c>
      <c r="H603" s="184">
        <f t="shared" si="315"/>
        <v>-590727540.93030298</v>
      </c>
      <c r="I603" s="184">
        <f t="shared" si="315"/>
        <v>-685844671.47379363</v>
      </c>
      <c r="J603" s="184">
        <f t="shared" si="315"/>
        <v>-748052681.39651108</v>
      </c>
      <c r="K603" s="184">
        <f t="shared" si="315"/>
        <v>-793496743.46040618</v>
      </c>
      <c r="L603" s="184">
        <f t="shared" si="315"/>
        <v>-828902242.35847807</v>
      </c>
      <c r="M603" s="184">
        <f t="shared" si="315"/>
        <v>-857678727.04295146</v>
      </c>
      <c r="N603" s="184">
        <f t="shared" si="315"/>
        <v>-881779050.79278791</v>
      </c>
      <c r="O603" s="184">
        <f t="shared" si="315"/>
        <v>-902419683.77971458</v>
      </c>
      <c r="P603" s="184">
        <f t="shared" si="315"/>
        <v>-920406503.54709864</v>
      </c>
      <c r="Q603" s="184">
        <f t="shared" si="315"/>
        <v>-936299176.04732621</v>
      </c>
      <c r="R603" s="184">
        <f t="shared" si="315"/>
        <v>-950501177.61046004</v>
      </c>
      <c r="S603" s="184">
        <f t="shared" si="315"/>
        <v>-963312348.44987559</v>
      </c>
      <c r="T603" s="184">
        <f t="shared" si="315"/>
        <v>-974961189.59226215</v>
      </c>
      <c r="U603" s="184">
        <f t="shared" si="315"/>
        <v>-985625567.41948438</v>
      </c>
      <c r="V603" s="184">
        <f t="shared" si="315"/>
        <v>-995446464.77962315</v>
      </c>
      <c r="W603" s="184">
        <f t="shared" si="315"/>
        <v>-1004537392.947208</v>
      </c>
      <c r="X603" s="184">
        <f t="shared" si="315"/>
        <v>-1012991002.8185108</v>
      </c>
      <c r="Y603" s="184">
        <f t="shared" si="315"/>
        <v>-1020883834.7762489</v>
      </c>
      <c r="Z603" s="184">
        <f t="shared" si="315"/>
        <v>-1028279799.6207874</v>
      </c>
      <c r="AA603" s="184">
        <f t="shared" si="315"/>
        <v>-1035232774.7791626</v>
      </c>
      <c r="AB603" s="184">
        <f t="shared" si="315"/>
        <v>-1041788571.2459806</v>
      </c>
      <c r="AC603" s="184">
        <f t="shared" si="315"/>
        <v>-1047986444.8980732</v>
      </c>
      <c r="AD603" s="184">
        <f t="shared" si="315"/>
        <v>-1053860272.5746444</v>
      </c>
      <c r="AE603" s="184">
        <f t="shared" si="315"/>
        <v>-1059439477.8977795</v>
      </c>
      <c r="AF603" s="184">
        <f t="shared" si="315"/>
        <v>-1064749767.7881478</v>
      </c>
      <c r="AG603" s="184">
        <f t="shared" si="315"/>
        <v>-1069813724.0490851</v>
      </c>
      <c r="AH603" s="184">
        <f t="shared" si="315"/>
        <v>-1074651282.7591763</v>
      </c>
      <c r="AI603" s="184">
        <f t="shared" si="315"/>
        <v>-1079280125.9305987</v>
      </c>
      <c r="AJ603" s="184">
        <f t="shared" si="315"/>
        <v>-1083716003.9123151</v>
      </c>
      <c r="AK603" s="184">
        <f t="shared" si="315"/>
        <v>-1087973002.6480422</v>
      </c>
      <c r="AL603" s="184">
        <f t="shared" si="315"/>
        <v>-1092063766.6684332</v>
      </c>
      <c r="AM603" s="184">
        <f t="shared" ref="AM603:BN603" si="316">AM587-AM$167</f>
        <v>-1095999686.2825286</v>
      </c>
      <c r="AN603" s="184">
        <f t="shared" si="316"/>
        <v>-1099791055.6108804</v>
      </c>
      <c r="AO603" s="184">
        <f t="shared" si="316"/>
        <v>-1103447206.7139101</v>
      </c>
      <c r="AP603" s="184">
        <f t="shared" si="316"/>
        <v>-1106976624.0014877</v>
      </c>
      <c r="AQ603" s="184">
        <f t="shared" si="316"/>
        <v>-1110387042.2823198</v>
      </c>
      <c r="AR603" s="184">
        <f t="shared" si="316"/>
        <v>-1113685531.165565</v>
      </c>
      <c r="AS603" s="184">
        <f t="shared" si="316"/>
        <v>-1116878568.018749</v>
      </c>
      <c r="AT603" s="184">
        <f t="shared" si="316"/>
        <v>-1119972101.2834227</v>
      </c>
      <c r="AU603" s="184">
        <f t="shared" si="316"/>
        <v>-1122971605.629034</v>
      </c>
      <c r="AV603" s="184">
        <f t="shared" si="316"/>
        <v>-1125882130.1680417</v>
      </c>
      <c r="AW603" s="184">
        <f t="shared" si="316"/>
        <v>-1128708340.7476189</v>
      </c>
      <c r="AX603" s="184">
        <f t="shared" si="316"/>
        <v>-1131454557.1648369</v>
      </c>
      <c r="AY603" s="184">
        <f t="shared" si="316"/>
        <v>-1134124786.0148585</v>
      </c>
      <c r="AZ603" s="184">
        <f t="shared" si="316"/>
        <v>-1136722749.7691157</v>
      </c>
      <c r="BA603" s="184">
        <f t="shared" si="316"/>
        <v>-1139251912.5877819</v>
      </c>
      <c r="BB603" s="184">
        <f t="shared" si="316"/>
        <v>-1141715503.2942014</v>
      </c>
      <c r="BC603" s="184">
        <f t="shared" si="316"/>
        <v>-1144116535.8752947</v>
      </c>
      <c r="BD603" s="184">
        <f t="shared" si="316"/>
        <v>-1146457827.818866</v>
      </c>
      <c r="BE603" s="184">
        <f t="shared" si="316"/>
        <v>-1148742016.5542862</v>
      </c>
      <c r="BF603" s="184">
        <f t="shared" si="316"/>
        <v>-1150971574.2256792</v>
      </c>
      <c r="BG603" s="184">
        <f t="shared" si="316"/>
        <v>-1153148820.9952171</v>
      </c>
      <c r="BH603" s="184">
        <f t="shared" si="316"/>
        <v>-1155275937.0474758</v>
      </c>
      <c r="BI603" s="184">
        <f t="shared" si="316"/>
        <v>-1157354973.4431372</v>
      </c>
      <c r="BJ603" s="184">
        <f t="shared" si="316"/>
        <v>-1159387861.9510534</v>
      </c>
      <c r="BK603" s="184">
        <f t="shared" si="316"/>
        <v>-1161376423.9711785</v>
      </c>
      <c r="BL603" s="184">
        <f t="shared" si="316"/>
        <v>-1163322378.6467624</v>
      </c>
      <c r="BM603" s="184">
        <f t="shared" si="316"/>
        <v>-1165227350.2520442</v>
      </c>
      <c r="BN603" s="1355">
        <f t="shared" si="316"/>
        <v>-1167092874.9312215</v>
      </c>
    </row>
    <row r="604" spans="1:66" x14ac:dyDescent="0.15">
      <c r="A604" s="1123"/>
      <c r="B604" s="1566"/>
      <c r="C604" s="3671"/>
      <c r="D604" s="1687" t="str">
        <f t="shared" si="312"/>
        <v>Low Price Range</v>
      </c>
      <c r="E604" s="1682" t="str">
        <f t="shared" si="313"/>
        <v>Low Range CAPEX</v>
      </c>
      <c r="F604" s="2823">
        <f t="shared" si="314"/>
        <v>-1785646800.0000002</v>
      </c>
      <c r="G604" s="184">
        <f t="shared" ref="G604:AL604" si="317">G588-G$167</f>
        <v>-405639140.38182306</v>
      </c>
      <c r="H604" s="184">
        <f t="shared" si="317"/>
        <v>-529031407.41414285</v>
      </c>
      <c r="I604" s="184">
        <f t="shared" si="317"/>
        <v>-595409060.43102098</v>
      </c>
      <c r="J604" s="184">
        <f t="shared" si="317"/>
        <v>-640084447.74323094</v>
      </c>
      <c r="K604" s="184">
        <f t="shared" si="317"/>
        <v>-673416744.26155484</v>
      </c>
      <c r="L604" s="184">
        <f t="shared" si="317"/>
        <v>-699824335.45842111</v>
      </c>
      <c r="M604" s="184">
        <f t="shared" si="317"/>
        <v>-721587712.81649423</v>
      </c>
      <c r="N604" s="184">
        <f t="shared" si="317"/>
        <v>-740032184.03941011</v>
      </c>
      <c r="O604" s="184">
        <f t="shared" si="317"/>
        <v>-755993502.79866672</v>
      </c>
      <c r="P604" s="184">
        <f t="shared" si="317"/>
        <v>-770031250.90590167</v>
      </c>
      <c r="Q604" s="184">
        <f t="shared" si="317"/>
        <v>-782537712.54018164</v>
      </c>
      <c r="R604" s="184">
        <f t="shared" si="317"/>
        <v>-793798082.98308134</v>
      </c>
      <c r="S604" s="184">
        <f t="shared" si="317"/>
        <v>-804025923.75743926</v>
      </c>
      <c r="T604" s="184">
        <f t="shared" si="317"/>
        <v>-813385122.60534704</v>
      </c>
      <c r="U604" s="184">
        <f t="shared" si="317"/>
        <v>-822004071.83442509</v>
      </c>
      <c r="V604" s="184">
        <f t="shared" si="317"/>
        <v>-829985146.70597136</v>
      </c>
      <c r="W604" s="184">
        <f t="shared" si="317"/>
        <v>-837411232.23128116</v>
      </c>
      <c r="X604" s="184">
        <f t="shared" si="317"/>
        <v>-844350333.5893023</v>
      </c>
      <c r="Y604" s="184">
        <f t="shared" si="317"/>
        <v>-850858905.96504509</v>
      </c>
      <c r="Z604" s="184">
        <f t="shared" si="317"/>
        <v>-856984306.88581383</v>
      </c>
      <c r="AA604" s="184">
        <f t="shared" si="317"/>
        <v>-862766633.79207826</v>
      </c>
      <c r="AB604" s="184">
        <f t="shared" si="317"/>
        <v>-868240122.35666561</v>
      </c>
      <c r="AC604" s="184">
        <f t="shared" si="317"/>
        <v>-873434225.38805866</v>
      </c>
      <c r="AD604" s="184">
        <f t="shared" si="317"/>
        <v>-878374455.75527549</v>
      </c>
      <c r="AE604" s="184">
        <f t="shared" si="317"/>
        <v>-883083052.46277487</v>
      </c>
      <c r="AF604" s="184">
        <f t="shared" si="317"/>
        <v>-887579512.45219767</v>
      </c>
      <c r="AG604" s="184">
        <f t="shared" si="317"/>
        <v>-891881019.23879802</v>
      </c>
      <c r="AH604" s="184">
        <f t="shared" si="317"/>
        <v>-896002791.41531456</v>
      </c>
      <c r="AI604" s="184">
        <f t="shared" si="317"/>
        <v>-899958368.28671563</v>
      </c>
      <c r="AJ604" s="184">
        <f t="shared" si="317"/>
        <v>-903759845.7214849</v>
      </c>
      <c r="AK604" s="184">
        <f t="shared" si="317"/>
        <v>-907418072.24212122</v>
      </c>
      <c r="AL604" s="184">
        <f t="shared" si="317"/>
        <v>-910942813.10587645</v>
      </c>
      <c r="AM604" s="184">
        <f t="shared" ref="AM604:BN604" si="318">AM588-AM$167</f>
        <v>-914342888.423998</v>
      </c>
      <c r="AN604" s="184">
        <f t="shared" si="318"/>
        <v>-917626290.07865536</v>
      </c>
      <c r="AO604" s="184">
        <f t="shared" si="318"/>
        <v>-920800281.21177566</v>
      </c>
      <c r="AP604" s="184">
        <f t="shared" si="318"/>
        <v>-923871481.30087435</v>
      </c>
      <c r="AQ604" s="184">
        <f t="shared" si="318"/>
        <v>-926845939.24711776</v>
      </c>
      <c r="AR604" s="184">
        <f t="shared" si="318"/>
        <v>-929729196.43904281</v>
      </c>
      <c r="AS604" s="184">
        <f t="shared" si="318"/>
        <v>-932526341.39118552</v>
      </c>
      <c r="AT604" s="184">
        <f t="shared" si="318"/>
        <v>-935242057.26773477</v>
      </c>
      <c r="AU604" s="184">
        <f t="shared" si="318"/>
        <v>-937880663.37032449</v>
      </c>
      <c r="AV604" s="184">
        <f t="shared" si="318"/>
        <v>-940446151.48337281</v>
      </c>
      <c r="AW604" s="184">
        <f t="shared" si="318"/>
        <v>-942942217.82024598</v>
      </c>
      <c r="AX604" s="184">
        <f t="shared" si="318"/>
        <v>-945372291.1915015</v>
      </c>
      <c r="AY604" s="184">
        <f t="shared" si="318"/>
        <v>-947739557.91674054</v>
      </c>
      <c r="AZ604" s="184">
        <f t="shared" si="318"/>
        <v>-950046983.9197551</v>
      </c>
      <c r="BA604" s="184">
        <f t="shared" si="318"/>
        <v>-952297334.3790952</v>
      </c>
      <c r="BB604" s="184">
        <f t="shared" si="318"/>
        <v>-954493191.25025022</v>
      </c>
      <c r="BC604" s="184">
        <f t="shared" si="318"/>
        <v>-956636968.92904937</v>
      </c>
      <c r="BD604" s="184">
        <f t="shared" si="318"/>
        <v>-958730928.28699958</v>
      </c>
      <c r="BE604" s="184">
        <f t="shared" si="318"/>
        <v>-960777189.27663457</v>
      </c>
      <c r="BF604" s="184">
        <f t="shared" si="318"/>
        <v>-962777742.27748024</v>
      </c>
      <c r="BG604" s="184">
        <f t="shared" si="318"/>
        <v>-964734458.33002663</v>
      </c>
      <c r="BH604" s="184">
        <f t="shared" si="318"/>
        <v>-966649098.38542044</v>
      </c>
      <c r="BI604" s="184">
        <f t="shared" si="318"/>
        <v>-968523321.6818459</v>
      </c>
      <c r="BJ604" s="184">
        <f t="shared" si="318"/>
        <v>-970358693.34428549</v>
      </c>
      <c r="BK604" s="184">
        <f t="shared" si="318"/>
        <v>-972156691.29212117</v>
      </c>
      <c r="BL604" s="184">
        <f t="shared" si="318"/>
        <v>-973918712.52854633</v>
      </c>
      <c r="BM604" s="184">
        <f t="shared" si="318"/>
        <v>-975646078.87672579</v>
      </c>
      <c r="BN604" s="1355">
        <f t="shared" si="318"/>
        <v>-977340042.21983874</v>
      </c>
    </row>
    <row r="605" spans="1:66" ht="3.75" customHeight="1" x14ac:dyDescent="0.15">
      <c r="A605" s="1123"/>
      <c r="B605" s="1566"/>
      <c r="C605" s="3671"/>
      <c r="D605" s="1688" t="str">
        <f t="shared" si="312"/>
        <v>Low Price Range</v>
      </c>
      <c r="E605" s="1683"/>
      <c r="F605" s="2824"/>
      <c r="G605" s="184"/>
      <c r="H605" s="184"/>
      <c r="I605" s="184"/>
      <c r="J605" s="184"/>
      <c r="K605" s="184"/>
      <c r="L605" s="184"/>
      <c r="M605" s="184"/>
      <c r="N605" s="184"/>
      <c r="O605" s="184"/>
      <c r="P605" s="184"/>
      <c r="Q605" s="184"/>
      <c r="R605" s="184"/>
      <c r="S605" s="184"/>
      <c r="T605" s="184"/>
      <c r="U605" s="184"/>
      <c r="V605" s="184"/>
      <c r="W605" s="184"/>
      <c r="X605" s="184"/>
      <c r="Y605" s="184"/>
      <c r="Z605" s="184"/>
      <c r="AA605" s="184"/>
      <c r="AB605" s="184"/>
      <c r="AC605" s="184"/>
      <c r="AD605" s="184"/>
      <c r="AE605" s="184"/>
      <c r="AF605" s="184"/>
      <c r="AG605" s="184"/>
      <c r="AH605" s="184"/>
      <c r="AI605" s="184"/>
      <c r="AJ605" s="184"/>
      <c r="AK605" s="184"/>
      <c r="AL605" s="184"/>
      <c r="AM605" s="184"/>
      <c r="AN605" s="184"/>
      <c r="AO605" s="184"/>
      <c r="AP605" s="184"/>
      <c r="AQ605" s="184"/>
      <c r="AR605" s="184"/>
      <c r="AS605" s="184"/>
      <c r="AT605" s="184"/>
      <c r="AU605" s="184"/>
      <c r="AV605" s="184"/>
      <c r="AW605" s="184"/>
      <c r="AX605" s="184"/>
      <c r="AY605" s="184"/>
      <c r="AZ605" s="184"/>
      <c r="BA605" s="184"/>
      <c r="BB605" s="184"/>
      <c r="BC605" s="184"/>
      <c r="BD605" s="184"/>
      <c r="BE605" s="184"/>
      <c r="BF605" s="184"/>
      <c r="BG605" s="184"/>
      <c r="BH605" s="184"/>
      <c r="BI605" s="184"/>
      <c r="BJ605" s="184"/>
      <c r="BK605" s="184"/>
      <c r="BL605" s="184"/>
      <c r="BM605" s="184"/>
      <c r="BN605" s="1355"/>
    </row>
    <row r="606" spans="1:66" x14ac:dyDescent="0.15">
      <c r="A606" s="1123"/>
      <c r="B606" s="1566"/>
      <c r="C606" s="3671"/>
      <c r="D606" s="1687" t="str">
        <f t="shared" si="312"/>
        <v>High Price Range</v>
      </c>
      <c r="E606" s="1682" t="str">
        <f>E602</f>
        <v>Low Range CAPEX</v>
      </c>
      <c r="F606" s="2823">
        <f>F602</f>
        <v>-1785646800.0000002</v>
      </c>
      <c r="G606" s="184">
        <f t="shared" ref="G606:AL606" si="319">G590-G$167</f>
        <v>2220570607.1509762</v>
      </c>
      <c r="H606" s="184">
        <f t="shared" si="319"/>
        <v>1448544123.5797765</v>
      </c>
      <c r="I606" s="184">
        <f t="shared" si="319"/>
        <v>1070651453.0872304</v>
      </c>
      <c r="J606" s="184">
        <f t="shared" si="319"/>
        <v>830922936.72281718</v>
      </c>
      <c r="K606" s="184">
        <f t="shared" si="319"/>
        <v>659677208.66030478</v>
      </c>
      <c r="L606" s="184">
        <f t="shared" si="319"/>
        <v>528608800.32877994</v>
      </c>
      <c r="M606" s="184">
        <f t="shared" si="319"/>
        <v>423638530.42452335</v>
      </c>
      <c r="N606" s="184">
        <f t="shared" si="319"/>
        <v>336825987.23724937</v>
      </c>
      <c r="O606" s="184">
        <f t="shared" si="319"/>
        <v>263288957.12308502</v>
      </c>
      <c r="P606" s="184">
        <f t="shared" si="319"/>
        <v>199829404.78723907</v>
      </c>
      <c r="Q606" s="184">
        <f t="shared" si="319"/>
        <v>144248376.37577581</v>
      </c>
      <c r="R606" s="184">
        <f t="shared" si="319"/>
        <v>94974678.122019291</v>
      </c>
      <c r="S606" s="184">
        <f t="shared" si="319"/>
        <v>50850090.737542391</v>
      </c>
      <c r="T606" s="184">
        <f t="shared" si="319"/>
        <v>10998462.198614597</v>
      </c>
      <c r="U606" s="184">
        <f t="shared" si="319"/>
        <v>-25257581.635680914</v>
      </c>
      <c r="V606" s="184">
        <f t="shared" si="319"/>
        <v>-58451572.351204872</v>
      </c>
      <c r="W606" s="184">
        <f t="shared" si="319"/>
        <v>-89010559.301453829</v>
      </c>
      <c r="X606" s="184">
        <f t="shared" si="319"/>
        <v>-117281196.44253659</v>
      </c>
      <c r="Y606" s="184">
        <f t="shared" si="319"/>
        <v>-143548380.44694042</v>
      </c>
      <c r="Z606" s="184">
        <f t="shared" si="319"/>
        <v>-168048838.31121325</v>
      </c>
      <c r="AA606" s="184">
        <f t="shared" si="319"/>
        <v>-190981211.62397981</v>
      </c>
      <c r="AB606" s="184">
        <f t="shared" si="319"/>
        <v>-212513661.04038382</v>
      </c>
      <c r="AC606" s="184">
        <f t="shared" si="319"/>
        <v>-232789683.42726374</v>
      </c>
      <c r="AD606" s="184">
        <f t="shared" si="319"/>
        <v>-251932619.64338946</v>
      </c>
      <c r="AE606" s="184">
        <f t="shared" si="319"/>
        <v>-270049188.87940454</v>
      </c>
      <c r="AF606" s="184">
        <f t="shared" si="319"/>
        <v>-287232289.55097103</v>
      </c>
      <c r="AG606" s="184">
        <f t="shared" si="319"/>
        <v>-303563240.77788234</v>
      </c>
      <c r="AH606" s="184">
        <f t="shared" si="319"/>
        <v>-319113592.38211322</v>
      </c>
      <c r="AI606" s="184">
        <f t="shared" si="319"/>
        <v>-333946598.63347602</v>
      </c>
      <c r="AJ606" s="184">
        <f t="shared" si="319"/>
        <v>-348118427.4495492</v>
      </c>
      <c r="AK606" s="184">
        <f t="shared" si="319"/>
        <v>-361679159.62298703</v>
      </c>
      <c r="AL606" s="184">
        <f t="shared" si="319"/>
        <v>-374673620.02196836</v>
      </c>
      <c r="AM606" s="184">
        <f t="shared" ref="AM606:BN606" si="320">AM590-AM$167</f>
        <v>-387142073.30147815</v>
      </c>
      <c r="AN606" s="184">
        <f t="shared" si="320"/>
        <v>-399120809.58216786</v>
      </c>
      <c r="AO606" s="184">
        <f t="shared" si="320"/>
        <v>-410642640.17363739</v>
      </c>
      <c r="AP606" s="184">
        <f t="shared" si="320"/>
        <v>-421737319.29503369</v>
      </c>
      <c r="AQ606" s="184">
        <f t="shared" si="320"/>
        <v>-432431904.55854082</v>
      </c>
      <c r="AR606" s="184">
        <f t="shared" si="320"/>
        <v>-442751066.49855685</v>
      </c>
      <c r="AS606" s="184">
        <f t="shared" si="320"/>
        <v>-452717355.48125148</v>
      </c>
      <c r="AT606" s="184">
        <f t="shared" si="320"/>
        <v>-462351432.78997517</v>
      </c>
      <c r="AU606" s="184">
        <f t="shared" si="320"/>
        <v>-471672271.45795107</v>
      </c>
      <c r="AV606" s="184">
        <f t="shared" si="320"/>
        <v>-480697331.44018888</v>
      </c>
      <c r="AW606" s="184">
        <f t="shared" si="320"/>
        <v>-489442712.92823267</v>
      </c>
      <c r="AX606" s="184">
        <f t="shared" si="320"/>
        <v>-497923290.97331166</v>
      </c>
      <c r="AY606" s="184">
        <f t="shared" si="320"/>
        <v>-506152834.06434894</v>
      </c>
      <c r="AZ606" s="184">
        <f t="shared" si="320"/>
        <v>-514144108.88281584</v>
      </c>
      <c r="BA606" s="184">
        <f t="shared" si="320"/>
        <v>-521908973.1076622</v>
      </c>
      <c r="BB606" s="184">
        <f t="shared" si="320"/>
        <v>-529458457.85571599</v>
      </c>
      <c r="BC606" s="184">
        <f t="shared" si="320"/>
        <v>-536802841.1043396</v>
      </c>
      <c r="BD606" s="184">
        <f t="shared" si="320"/>
        <v>-543951713.24452806</v>
      </c>
      <c r="BE606" s="184">
        <f t="shared" si="320"/>
        <v>-550914035.74664712</v>
      </c>
      <c r="BF606" s="184">
        <f t="shared" si="320"/>
        <v>-557698193.7817812</v>
      </c>
      <c r="BG606" s="184">
        <f t="shared" si="320"/>
        <v>-564312043.52444029</v>
      </c>
      <c r="BH606" s="184">
        <f t="shared" si="320"/>
        <v>-570762954.76331019</v>
      </c>
      <c r="BI606" s="184">
        <f t="shared" si="320"/>
        <v>-577057849.36279881</v>
      </c>
      <c r="BJ606" s="184">
        <f t="shared" si="320"/>
        <v>-583203236.04669523</v>
      </c>
      <c r="BK606" s="184">
        <f t="shared" si="320"/>
        <v>-589205241.91436815</v>
      </c>
      <c r="BL606" s="184">
        <f t="shared" si="320"/>
        <v>-595069641.04778528</v>
      </c>
      <c r="BM606" s="184">
        <f t="shared" si="320"/>
        <v>-600801880.52292418</v>
      </c>
      <c r="BN606" s="1355">
        <f t="shared" si="320"/>
        <v>-606407104.10064411</v>
      </c>
    </row>
    <row r="607" spans="1:66" x14ac:dyDescent="0.15">
      <c r="A607" s="1123"/>
      <c r="B607" s="1566"/>
      <c r="C607" s="3671"/>
      <c r="D607" s="1687" t="str">
        <f t="shared" si="312"/>
        <v>High Price Range</v>
      </c>
      <c r="E607" s="1682" t="str">
        <f t="shared" ref="E607:E624" si="321">E603</f>
        <v>Low Range CAPEX</v>
      </c>
      <c r="F607" s="2823">
        <f t="shared" ref="F607:F608" si="322">F603</f>
        <v>-1785646800.0000002</v>
      </c>
      <c r="G607" s="184">
        <f t="shared" ref="G607:AL607" si="323">G591-G$167</f>
        <v>2220570607.1509762</v>
      </c>
      <c r="H607" s="184">
        <f t="shared" si="323"/>
        <v>1641550744.4725764</v>
      </c>
      <c r="I607" s="184">
        <f t="shared" si="323"/>
        <v>1343991806.6760948</v>
      </c>
      <c r="J607" s="184">
        <f t="shared" si="323"/>
        <v>1149383861.1959364</v>
      </c>
      <c r="K607" s="184">
        <f t="shared" si="323"/>
        <v>1007219282.0120938</v>
      </c>
      <c r="L607" s="184">
        <f t="shared" si="323"/>
        <v>896458764.06892705</v>
      </c>
      <c r="M607" s="184">
        <f t="shared" si="323"/>
        <v>806436071.33942533</v>
      </c>
      <c r="N607" s="184">
        <f t="shared" si="323"/>
        <v>731042010.41079211</v>
      </c>
      <c r="O607" s="184">
        <f t="shared" si="323"/>
        <v>666471046.25382972</v>
      </c>
      <c r="P607" s="184">
        <f t="shared" si="323"/>
        <v>610202118.10452628</v>
      </c>
      <c r="Q607" s="184">
        <f t="shared" si="323"/>
        <v>560484399.32039189</v>
      </c>
      <c r="R607" s="184">
        <f t="shared" si="323"/>
        <v>516055677.85283399</v>
      </c>
      <c r="S607" s="184">
        <f t="shared" si="323"/>
        <v>475977950.89530444</v>
      </c>
      <c r="T607" s="184">
        <f t="shared" si="323"/>
        <v>439536389.032758</v>
      </c>
      <c r="U607" s="184">
        <f t="shared" si="323"/>
        <v>406174565.34866714</v>
      </c>
      <c r="V607" s="184">
        <f t="shared" si="323"/>
        <v>375451437.24341989</v>
      </c>
      <c r="W607" s="184">
        <f t="shared" si="323"/>
        <v>347011902.60151029</v>
      </c>
      <c r="X607" s="184">
        <f t="shared" si="323"/>
        <v>320566117.71000171</v>
      </c>
      <c r="Y607" s="184">
        <f t="shared" si="323"/>
        <v>295874638.05611467</v>
      </c>
      <c r="Z607" s="184">
        <f t="shared" si="323"/>
        <v>272737528.78309369</v>
      </c>
      <c r="AA607" s="184">
        <f t="shared" si="323"/>
        <v>250986242.85983419</v>
      </c>
      <c r="AB607" s="184">
        <f t="shared" si="323"/>
        <v>230477467.81657982</v>
      </c>
      <c r="AC607" s="184">
        <f t="shared" si="323"/>
        <v>211088397.83543491</v>
      </c>
      <c r="AD607" s="184">
        <f t="shared" si="323"/>
        <v>192713054.56915545</v>
      </c>
      <c r="AE607" s="184">
        <f t="shared" si="323"/>
        <v>175259390.85774422</v>
      </c>
      <c r="AF607" s="184">
        <f t="shared" si="323"/>
        <v>158646986.65525484</v>
      </c>
      <c r="AG607" s="184">
        <f t="shared" si="323"/>
        <v>142805198.35232282</v>
      </c>
      <c r="AH607" s="184">
        <f t="shared" si="323"/>
        <v>127671659.07209086</v>
      </c>
      <c r="AI607" s="184">
        <f t="shared" si="323"/>
        <v>113191053.42887115</v>
      </c>
      <c r="AJ607" s="184">
        <f t="shared" si="323"/>
        <v>99314108.940613747</v>
      </c>
      <c r="AK607" s="184">
        <f t="shared" si="323"/>
        <v>85996759.954515219</v>
      </c>
      <c r="AL607" s="184">
        <f t="shared" si="323"/>
        <v>73199450.051153421</v>
      </c>
      <c r="AM607" s="184">
        <f t="shared" ref="AM607:BN607" si="324">AM591-AM$167</f>
        <v>60886546.445560932</v>
      </c>
      <c r="AN607" s="184">
        <f t="shared" si="324"/>
        <v>49025845.605530262</v>
      </c>
      <c r="AO607" s="184">
        <f t="shared" si="324"/>
        <v>37588153.652201891</v>
      </c>
      <c r="AP607" s="184">
        <f t="shared" si="324"/>
        <v>26546928.447747946</v>
      </c>
      <c r="AQ607" s="184">
        <f t="shared" si="324"/>
        <v>15877972.86332655</v>
      </c>
      <c r="AR607" s="184">
        <f t="shared" si="324"/>
        <v>5559170.741944313</v>
      </c>
      <c r="AS607" s="184">
        <f t="shared" si="324"/>
        <v>-4429741.3388721943</v>
      </c>
      <c r="AT607" s="184">
        <f t="shared" si="324"/>
        <v>-14107372.140123844</v>
      </c>
      <c r="AU607" s="184">
        <f t="shared" si="324"/>
        <v>-23490848.301528215</v>
      </c>
      <c r="AV607" s="184">
        <f t="shared" si="324"/>
        <v>-32595965.174894571</v>
      </c>
      <c r="AW607" s="184">
        <f t="shared" si="324"/>
        <v>-41437319.127047777</v>
      </c>
      <c r="AX607" s="184">
        <f t="shared" si="324"/>
        <v>-50028423.961660862</v>
      </c>
      <c r="AY607" s="184">
        <f t="shared" si="324"/>
        <v>-58381813.679641962</v>
      </c>
      <c r="AZ607" s="184">
        <f t="shared" si="324"/>
        <v>-66509133.445633888</v>
      </c>
      <c r="BA607" s="184">
        <f t="shared" si="324"/>
        <v>-74421220.338252783</v>
      </c>
      <c r="BB607" s="184">
        <f t="shared" si="324"/>
        <v>-82128175.221971273</v>
      </c>
      <c r="BC607" s="184">
        <f t="shared" si="324"/>
        <v>-89639426.879402637</v>
      </c>
      <c r="BD607" s="184">
        <f t="shared" si="324"/>
        <v>-96963789.376670837</v>
      </c>
      <c r="BE607" s="184">
        <f t="shared" si="324"/>
        <v>-104109513.49549913</v>
      </c>
      <c r="BF607" s="184">
        <f t="shared" si="324"/>
        <v>-111084332.94878697</v>
      </c>
      <c r="BG607" s="184">
        <f t="shared" si="324"/>
        <v>-117895505.99787664</v>
      </c>
      <c r="BH607" s="184">
        <f t="shared" si="324"/>
        <v>-124549853.00627923</v>
      </c>
      <c r="BI607" s="184">
        <f t="shared" si="324"/>
        <v>-131053790.39377642</v>
      </c>
      <c r="BJ607" s="184">
        <f t="shared" si="324"/>
        <v>-137413361.39447641</v>
      </c>
      <c r="BK607" s="184">
        <f t="shared" si="324"/>
        <v>-143634263.9708035</v>
      </c>
      <c r="BL607" s="184">
        <f t="shared" si="324"/>
        <v>-149721876.19121289</v>
      </c>
      <c r="BM607" s="184">
        <f t="shared" si="324"/>
        <v>-155681279.34142637</v>
      </c>
      <c r="BN607" s="1355">
        <f t="shared" si="324"/>
        <v>-161517279.00623202</v>
      </c>
    </row>
    <row r="608" spans="1:66" x14ac:dyDescent="0.15">
      <c r="A608" s="1123"/>
      <c r="B608" s="1566"/>
      <c r="C608" s="3672"/>
      <c r="D608" s="1688" t="str">
        <f t="shared" si="312"/>
        <v>High Price Range</v>
      </c>
      <c r="E608" s="1683" t="str">
        <f t="shared" si="321"/>
        <v>Low Range CAPEX</v>
      </c>
      <c r="F608" s="2824">
        <f t="shared" si="322"/>
        <v>-1785646800.0000002</v>
      </c>
      <c r="G608" s="1333">
        <f t="shared" ref="G608:AL608" si="325">G592-G$167</f>
        <v>2220570607.1509762</v>
      </c>
      <c r="H608" s="1333">
        <f t="shared" si="325"/>
        <v>1834557365.3653767</v>
      </c>
      <c r="I608" s="1333">
        <f t="shared" si="325"/>
        <v>1626905349.2430575</v>
      </c>
      <c r="J608" s="1333">
        <f t="shared" si="325"/>
        <v>1487145447.7583368</v>
      </c>
      <c r="K608" s="1333">
        <f t="shared" si="325"/>
        <v>1382870616.4042218</v>
      </c>
      <c r="L608" s="1333">
        <f t="shared" si="325"/>
        <v>1300258633.2482498</v>
      </c>
      <c r="M608" s="1333">
        <f t="shared" si="325"/>
        <v>1232175340.4435828</v>
      </c>
      <c r="N608" s="1333">
        <f t="shared" si="325"/>
        <v>1174474721.9120009</v>
      </c>
      <c r="O608" s="1333">
        <f t="shared" si="325"/>
        <v>1124542254.1357167</v>
      </c>
      <c r="P608" s="1333">
        <f t="shared" si="325"/>
        <v>1080627373.6932976</v>
      </c>
      <c r="Q608" s="1333">
        <f t="shared" si="325"/>
        <v>1041502881.4149349</v>
      </c>
      <c r="R608" s="1333">
        <f t="shared" si="325"/>
        <v>1006276588.8529227</v>
      </c>
      <c r="S608" s="1333">
        <f t="shared" si="325"/>
        <v>974280402.47324634</v>
      </c>
      <c r="T608" s="1333">
        <f t="shared" si="325"/>
        <v>945001625.32872272</v>
      </c>
      <c r="U608" s="1333">
        <f t="shared" si="325"/>
        <v>918038602.33936048</v>
      </c>
      <c r="V608" s="1333">
        <f t="shared" si="325"/>
        <v>893071068.65029883</v>
      </c>
      <c r="W608" s="1333">
        <f t="shared" si="325"/>
        <v>869839731.57914233</v>
      </c>
      <c r="X608" s="1333">
        <f t="shared" si="325"/>
        <v>848131847.65164304</v>
      </c>
      <c r="Y608" s="1333">
        <f t="shared" si="325"/>
        <v>827770805.72752786</v>
      </c>
      <c r="Z608" s="1333">
        <f t="shared" si="325"/>
        <v>808608455.25346494</v>
      </c>
      <c r="AA608" s="1333">
        <f t="shared" si="325"/>
        <v>790519357.71247792</v>
      </c>
      <c r="AB608" s="1333">
        <f t="shared" si="325"/>
        <v>773396412.20293927</v>
      </c>
      <c r="AC608" s="1333">
        <f t="shared" si="325"/>
        <v>757147480.25981212</v>
      </c>
      <c r="AD608" s="1333">
        <f t="shared" si="325"/>
        <v>741692748.89712787</v>
      </c>
      <c r="AE608" s="1333">
        <f t="shared" si="325"/>
        <v>726962646.89773154</v>
      </c>
      <c r="AF608" s="1333">
        <f t="shared" si="325"/>
        <v>712896181.15541959</v>
      </c>
      <c r="AG608" s="1333">
        <f t="shared" si="325"/>
        <v>699439595.75348783</v>
      </c>
      <c r="AH608" s="1333">
        <f t="shared" si="325"/>
        <v>686545281.72534823</v>
      </c>
      <c r="AI608" s="1333">
        <f t="shared" si="325"/>
        <v>674170883.49128556</v>
      </c>
      <c r="AJ608" s="1333">
        <f t="shared" si="325"/>
        <v>662278561.03492236</v>
      </c>
      <c r="AK608" s="1333">
        <f t="shared" si="325"/>
        <v>650834376.46501708</v>
      </c>
      <c r="AL608" s="1333">
        <f t="shared" si="325"/>
        <v>639807780.71476674</v>
      </c>
      <c r="AM608" s="1333">
        <f t="shared" ref="AM608:BN608" si="326">AM592-AM$167</f>
        <v>629171181.45754123</v>
      </c>
      <c r="AN608" s="1333">
        <f t="shared" si="326"/>
        <v>618899577.35072589</v>
      </c>
      <c r="AO608" s="1333">
        <f t="shared" si="326"/>
        <v>608970246.80059028</v>
      </c>
      <c r="AP608" s="1333">
        <f t="shared" si="326"/>
        <v>599362481.81597638</v>
      </c>
      <c r="AQ608" s="1333">
        <f t="shared" si="326"/>
        <v>590057359.36382461</v>
      </c>
      <c r="AR608" s="1333">
        <f t="shared" si="326"/>
        <v>581037544.0842731</v>
      </c>
      <c r="AS608" s="1333">
        <f t="shared" si="326"/>
        <v>572287117.36232877</v>
      </c>
      <c r="AT608" s="1333">
        <f t="shared" si="326"/>
        <v>563791428.65761638</v>
      </c>
      <c r="AU608" s="1333">
        <f t="shared" si="326"/>
        <v>555536965.71635938</v>
      </c>
      <c r="AV608" s="1333">
        <f t="shared" si="326"/>
        <v>547511240.8707273</v>
      </c>
      <c r="AW608" s="1333">
        <f t="shared" si="326"/>
        <v>539702691.10029483</v>
      </c>
      <c r="AX608" s="1333">
        <f t="shared" si="326"/>
        <v>532100589.91214299</v>
      </c>
      <c r="AY608" s="1333">
        <f t="shared" si="326"/>
        <v>524694969.40805268</v>
      </c>
      <c r="AZ608" s="1333">
        <f t="shared" si="326"/>
        <v>517476551.16332841</v>
      </c>
      <c r="BA608" s="1333">
        <f t="shared" si="326"/>
        <v>510436684.75309348</v>
      </c>
      <c r="BB608" s="1333">
        <f t="shared" si="326"/>
        <v>503567292.93691301</v>
      </c>
      <c r="BC608" s="1333">
        <f t="shared" si="326"/>
        <v>496860822.65831685</v>
      </c>
      <c r="BD608" s="1333">
        <f t="shared" si="326"/>
        <v>490310201.13745642</v>
      </c>
      <c r="BE608" s="1333">
        <f t="shared" si="326"/>
        <v>483908796.43726134</v>
      </c>
      <c r="BF608" s="1333">
        <f t="shared" si="326"/>
        <v>477650381.96937537</v>
      </c>
      <c r="BG608" s="1333">
        <f t="shared" si="326"/>
        <v>471529104.47878861</v>
      </c>
      <c r="BH608" s="1333">
        <f t="shared" si="326"/>
        <v>465539455.10763717</v>
      </c>
      <c r="BI608" s="1333">
        <f t="shared" si="326"/>
        <v>459676243.19101214</v>
      </c>
      <c r="BJ608" s="1333">
        <f t="shared" si="326"/>
        <v>453934572.48231053</v>
      </c>
      <c r="BK608" s="1333">
        <f t="shared" si="326"/>
        <v>448309819.54389453</v>
      </c>
      <c r="BL608" s="1333">
        <f t="shared" si="326"/>
        <v>442797614.07165527</v>
      </c>
      <c r="BM608" s="1333">
        <f t="shared" si="326"/>
        <v>437393820.95034528</v>
      </c>
      <c r="BN608" s="2827">
        <f t="shared" si="326"/>
        <v>432094523.86092758</v>
      </c>
    </row>
    <row r="609" spans="1:66" ht="4.5" customHeight="1" x14ac:dyDescent="0.15">
      <c r="A609" s="1123"/>
      <c r="B609" s="1566"/>
      <c r="C609" s="1600"/>
      <c r="D609" s="1687"/>
      <c r="E609" s="1682">
        <f t="shared" si="321"/>
        <v>0</v>
      </c>
      <c r="F609" s="2823"/>
      <c r="G609" s="184"/>
      <c r="H609" s="184"/>
      <c r="I609" s="184"/>
      <c r="J609" s="184"/>
      <c r="K609" s="184"/>
      <c r="L609" s="184"/>
      <c r="M609" s="184"/>
      <c r="N609" s="184"/>
      <c r="O609" s="184"/>
      <c r="P609" s="184"/>
      <c r="Q609" s="184"/>
      <c r="R609" s="184"/>
      <c r="S609" s="184"/>
      <c r="T609" s="184"/>
      <c r="U609" s="184"/>
      <c r="V609" s="184"/>
      <c r="W609" s="184"/>
      <c r="X609" s="184"/>
      <c r="Y609" s="184"/>
      <c r="Z609" s="184"/>
      <c r="AA609" s="184"/>
      <c r="AB609" s="184"/>
      <c r="AC609" s="184"/>
      <c r="AD609" s="184"/>
      <c r="AE609" s="184"/>
      <c r="AF609" s="184"/>
      <c r="AG609" s="184"/>
      <c r="AH609" s="184"/>
      <c r="AI609" s="184"/>
      <c r="AJ609" s="184"/>
      <c r="AK609" s="184"/>
      <c r="AL609" s="184"/>
      <c r="AM609" s="184"/>
      <c r="AN609" s="184"/>
      <c r="AO609" s="184"/>
      <c r="AP609" s="184"/>
      <c r="AQ609" s="184"/>
      <c r="AR609" s="184"/>
      <c r="AS609" s="184"/>
      <c r="AT609" s="184"/>
      <c r="AU609" s="184"/>
      <c r="AV609" s="184"/>
      <c r="AW609" s="184"/>
      <c r="AX609" s="184"/>
      <c r="AY609" s="184"/>
      <c r="AZ609" s="184"/>
      <c r="BA609" s="184"/>
      <c r="BB609" s="184"/>
      <c r="BC609" s="184"/>
      <c r="BD609" s="184"/>
      <c r="BE609" s="184"/>
      <c r="BF609" s="184"/>
      <c r="BG609" s="184"/>
      <c r="BH609" s="184"/>
      <c r="BI609" s="184"/>
      <c r="BJ609" s="184"/>
      <c r="BK609" s="184"/>
      <c r="BL609" s="184"/>
      <c r="BM609" s="184"/>
      <c r="BN609" s="1355"/>
    </row>
    <row r="610" spans="1:66" x14ac:dyDescent="0.15">
      <c r="A610" s="1123"/>
      <c r="B610" s="1566"/>
      <c r="C610" s="3667" t="s">
        <v>935</v>
      </c>
      <c r="D610" s="1687" t="str">
        <f>D602</f>
        <v>Low Price Range</v>
      </c>
      <c r="E610" s="1682" t="str">
        <f t="shared" si="321"/>
        <v>Low Range CAPEX</v>
      </c>
      <c r="F610" s="2823">
        <f>F606</f>
        <v>-1785646800.0000002</v>
      </c>
      <c r="G610" s="184">
        <f t="shared" ref="G610:AL610" si="327">G586-G$168</f>
        <v>-238719801.28390813</v>
      </c>
      <c r="H610" s="184">
        <f t="shared" si="327"/>
        <v>-485504335.34854794</v>
      </c>
      <c r="I610" s="184">
        <f t="shared" si="327"/>
        <v>-606300795.83078086</v>
      </c>
      <c r="J610" s="184">
        <f t="shared" si="327"/>
        <v>-682931962.6002599</v>
      </c>
      <c r="K610" s="184">
        <f t="shared" si="327"/>
        <v>-737672050.03220832</v>
      </c>
      <c r="L610" s="184">
        <f t="shared" si="327"/>
        <v>-779569130.9860462</v>
      </c>
      <c r="M610" s="184">
        <f t="shared" si="327"/>
        <v>-813123730.08364606</v>
      </c>
      <c r="N610" s="184">
        <f t="shared" si="327"/>
        <v>-840874064.40162957</v>
      </c>
      <c r="O610" s="184">
        <f t="shared" si="327"/>
        <v>-864380773.1731658</v>
      </c>
      <c r="P610" s="184">
        <f t="shared" si="327"/>
        <v>-884666134.34718823</v>
      </c>
      <c r="Q610" s="184">
        <f t="shared" si="327"/>
        <v>-902433061.37786114</v>
      </c>
      <c r="R610" s="184">
        <f t="shared" si="327"/>
        <v>-918183799.11025858</v>
      </c>
      <c r="S610" s="184">
        <f t="shared" si="327"/>
        <v>-932288581.7442708</v>
      </c>
      <c r="T610" s="184">
        <f t="shared" si="327"/>
        <v>-945027478.38833833</v>
      </c>
      <c r="U610" s="184">
        <f t="shared" si="327"/>
        <v>-956617017.18665171</v>
      </c>
      <c r="V610" s="184">
        <f t="shared" si="327"/>
        <v>-967227745.84272504</v>
      </c>
      <c r="W610" s="184">
        <f t="shared" si="327"/>
        <v>-976996174.14989877</v>
      </c>
      <c r="X610" s="184">
        <f t="shared" si="327"/>
        <v>-986033112.85995424</v>
      </c>
      <c r="Y610" s="184">
        <f t="shared" si="327"/>
        <v>-994429631.50751579</v>
      </c>
      <c r="Z610" s="184">
        <f t="shared" si="327"/>
        <v>-1002261401.7991723</v>
      </c>
      <c r="AA610" s="184">
        <f t="shared" si="327"/>
        <v>-1009591921.1316292</v>
      </c>
      <c r="AB610" s="184">
        <f t="shared" si="327"/>
        <v>-1016474943.4237106</v>
      </c>
      <c r="AC610" s="184">
        <f t="shared" si="327"/>
        <v>-1022956338.6140466</v>
      </c>
      <c r="AD610" s="184">
        <f t="shared" si="327"/>
        <v>-1029075533.6096286</v>
      </c>
      <c r="AE610" s="184">
        <f t="shared" si="327"/>
        <v>-1034866642.0662693</v>
      </c>
      <c r="AF610" s="184">
        <f t="shared" si="327"/>
        <v>-1040359359.7168384</v>
      </c>
      <c r="AG610" s="184">
        <f t="shared" si="327"/>
        <v>-1045579680.8782613</v>
      </c>
      <c r="AH610" s="184">
        <f t="shared" si="327"/>
        <v>-1050550477.0320923</v>
      </c>
      <c r="AI610" s="184">
        <f t="shared" si="327"/>
        <v>-1055291967.9192802</v>
      </c>
      <c r="AJ610" s="184">
        <f t="shared" si="327"/>
        <v>-1059822108.0707428</v>
      </c>
      <c r="AK610" s="184">
        <f t="shared" si="327"/>
        <v>-1064156906.2184913</v>
      </c>
      <c r="AL610" s="184">
        <f t="shared" si="327"/>
        <v>-1068310690.9956017</v>
      </c>
      <c r="AM610" s="184">
        <f t="shared" ref="AM610:BN610" si="328">AM586-AM$168</f>
        <v>-1072296333.3259749</v>
      </c>
      <c r="AN610" s="184">
        <f t="shared" si="328"/>
        <v>-1076125433.6413407</v>
      </c>
      <c r="AO610" s="184">
        <f t="shared" si="328"/>
        <v>-1079808480.3432293</v>
      </c>
      <c r="AP610" s="184">
        <f t="shared" si="328"/>
        <v>-1083354984.609385</v>
      </c>
      <c r="AQ610" s="184">
        <f t="shared" si="328"/>
        <v>-1086773595.625241</v>
      </c>
      <c r="AR610" s="184">
        <f t="shared" si="328"/>
        <v>-1090072199.5274343</v>
      </c>
      <c r="AS610" s="184">
        <f t="shared" si="328"/>
        <v>-1093258004.7236118</v>
      </c>
      <c r="AT610" s="184">
        <f t="shared" si="328"/>
        <v>-1096337615.7607594</v>
      </c>
      <c r="AU610" s="184">
        <f t="shared" si="328"/>
        <v>-1099317097.5230012</v>
      </c>
      <c r="AV610" s="184">
        <f t="shared" si="328"/>
        <v>-1102202031.2267251</v>
      </c>
      <c r="AW610" s="184">
        <f t="shared" si="328"/>
        <v>-1104997563.4288862</v>
      </c>
      <c r="AX610" s="184">
        <f t="shared" si="328"/>
        <v>-1107708449.06039</v>
      </c>
      <c r="AY610" s="184">
        <f t="shared" si="328"/>
        <v>-1110339089.3305163</v>
      </c>
      <c r="AZ610" s="184">
        <f t="shared" si="328"/>
        <v>-1112893565.2126589</v>
      </c>
      <c r="BA610" s="184">
        <f t="shared" si="328"/>
        <v>-1115375667.1101739</v>
      </c>
      <c r="BB610" s="184">
        <f t="shared" si="328"/>
        <v>-1117788921.2091246</v>
      </c>
      <c r="BC610" s="184">
        <f t="shared" si="328"/>
        <v>-1120136612.9484282</v>
      </c>
      <c r="BD610" s="184">
        <f t="shared" si="328"/>
        <v>-1122421807.974437</v>
      </c>
      <c r="BE610" s="184">
        <f t="shared" si="328"/>
        <v>-1124647370.8939178</v>
      </c>
      <c r="BF610" s="184">
        <f t="shared" si="328"/>
        <v>-1126815982.0948923</v>
      </c>
      <c r="BG610" s="184">
        <f t="shared" si="328"/>
        <v>-1128930152.867332</v>
      </c>
      <c r="BH610" s="184">
        <f t="shared" si="328"/>
        <v>-1130992239.0240307</v>
      </c>
      <c r="BI610" s="184">
        <f t="shared" si="328"/>
        <v>-1133004453.1951492</v>
      </c>
      <c r="BJ610" s="184">
        <f t="shared" si="328"/>
        <v>-1134968875.9470956</v>
      </c>
      <c r="BK610" s="184">
        <f t="shared" si="328"/>
        <v>-1136887465.8569329</v>
      </c>
      <c r="BL610" s="184">
        <f t="shared" si="328"/>
        <v>-1138762068.6568458</v>
      </c>
      <c r="BM610" s="184">
        <f t="shared" si="328"/>
        <v>-1140594425.5488987</v>
      </c>
      <c r="BN610" s="1355">
        <f t="shared" si="328"/>
        <v>-1142386180.7780161</v>
      </c>
    </row>
    <row r="611" spans="1:66" x14ac:dyDescent="0.15">
      <c r="A611" s="1123"/>
      <c r="B611" s="1566"/>
      <c r="C611" s="3667"/>
      <c r="D611" s="1687" t="str">
        <f t="shared" ref="D611:D616" si="329">D603</f>
        <v>Low Price Range</v>
      </c>
      <c r="E611" s="1682" t="str">
        <f t="shared" si="321"/>
        <v>Low Range CAPEX</v>
      </c>
      <c r="F611" s="2823">
        <f t="shared" ref="F611:F612" si="330">F607</f>
        <v>-1785646800.0000002</v>
      </c>
      <c r="G611" s="184">
        <f t="shared" ref="G611:AL611" si="331">G587-G$168</f>
        <v>-238719801.28390813</v>
      </c>
      <c r="H611" s="184">
        <f t="shared" si="331"/>
        <v>-423808201.83238804</v>
      </c>
      <c r="I611" s="184">
        <f t="shared" si="331"/>
        <v>-518925332.37587869</v>
      </c>
      <c r="J611" s="184">
        <f t="shared" si="331"/>
        <v>-581133342.29859614</v>
      </c>
      <c r="K611" s="184">
        <f t="shared" si="331"/>
        <v>-626577404.36249125</v>
      </c>
      <c r="L611" s="184">
        <f t="shared" si="331"/>
        <v>-661982903.26056314</v>
      </c>
      <c r="M611" s="184">
        <f t="shared" si="331"/>
        <v>-690759387.94503653</v>
      </c>
      <c r="N611" s="184">
        <f t="shared" si="331"/>
        <v>-714859711.69487298</v>
      </c>
      <c r="O611" s="184">
        <f t="shared" si="331"/>
        <v>-735500344.68179965</v>
      </c>
      <c r="P611" s="184">
        <f t="shared" si="331"/>
        <v>-753487164.4491837</v>
      </c>
      <c r="Q611" s="184">
        <f t="shared" si="331"/>
        <v>-769379836.94941127</v>
      </c>
      <c r="R611" s="184">
        <f t="shared" si="331"/>
        <v>-783581838.51254511</v>
      </c>
      <c r="S611" s="184">
        <f t="shared" si="331"/>
        <v>-796393009.35196066</v>
      </c>
      <c r="T611" s="184">
        <f t="shared" si="331"/>
        <v>-808041850.49434721</v>
      </c>
      <c r="U611" s="184">
        <f t="shared" si="331"/>
        <v>-818706228.32156944</v>
      </c>
      <c r="V611" s="184">
        <f t="shared" si="331"/>
        <v>-828527125.68170822</v>
      </c>
      <c r="W611" s="184">
        <f t="shared" si="331"/>
        <v>-837618053.84929311</v>
      </c>
      <c r="X611" s="184">
        <f t="shared" si="331"/>
        <v>-846071663.72059584</v>
      </c>
      <c r="Y611" s="184">
        <f t="shared" si="331"/>
        <v>-853964495.678334</v>
      </c>
      <c r="Z611" s="184">
        <f t="shared" si="331"/>
        <v>-861360460.52287245</v>
      </c>
      <c r="AA611" s="184">
        <f t="shared" si="331"/>
        <v>-868313435.68124771</v>
      </c>
      <c r="AB611" s="184">
        <f t="shared" si="331"/>
        <v>-874869232.14806569</v>
      </c>
      <c r="AC611" s="184">
        <f t="shared" si="331"/>
        <v>-881067105.80015826</v>
      </c>
      <c r="AD611" s="184">
        <f t="shared" si="331"/>
        <v>-886940933.47672951</v>
      </c>
      <c r="AE611" s="184">
        <f t="shared" si="331"/>
        <v>-892520138.79986453</v>
      </c>
      <c r="AF611" s="184">
        <f t="shared" si="331"/>
        <v>-897830428.69023287</v>
      </c>
      <c r="AG611" s="184">
        <f t="shared" si="331"/>
        <v>-902894384.95117021</v>
      </c>
      <c r="AH611" s="184">
        <f t="shared" si="331"/>
        <v>-907731943.66126132</v>
      </c>
      <c r="AI611" s="184">
        <f t="shared" si="331"/>
        <v>-912360786.83268368</v>
      </c>
      <c r="AJ611" s="184">
        <f t="shared" si="331"/>
        <v>-916796664.8144002</v>
      </c>
      <c r="AK611" s="184">
        <f t="shared" si="331"/>
        <v>-921053663.55012739</v>
      </c>
      <c r="AL611" s="184">
        <f t="shared" si="331"/>
        <v>-925144427.57051837</v>
      </c>
      <c r="AM611" s="184">
        <f t="shared" ref="AM611:BN611" si="332">AM587-AM$168</f>
        <v>-929080347.1846137</v>
      </c>
      <c r="AN611" s="184">
        <f t="shared" si="332"/>
        <v>-932871716.51296532</v>
      </c>
      <c r="AO611" s="184">
        <f t="shared" si="332"/>
        <v>-936527867.61599505</v>
      </c>
      <c r="AP611" s="184">
        <f t="shared" si="332"/>
        <v>-940057284.90357268</v>
      </c>
      <c r="AQ611" s="184">
        <f t="shared" si="332"/>
        <v>-943467703.18440485</v>
      </c>
      <c r="AR611" s="184">
        <f t="shared" si="332"/>
        <v>-946766192.06765008</v>
      </c>
      <c r="AS611" s="184">
        <f t="shared" si="332"/>
        <v>-949959228.92083406</v>
      </c>
      <c r="AT611" s="184">
        <f t="shared" si="332"/>
        <v>-953052762.18550777</v>
      </c>
      <c r="AU611" s="184">
        <f t="shared" si="332"/>
        <v>-956052266.53111911</v>
      </c>
      <c r="AV611" s="184">
        <f t="shared" si="332"/>
        <v>-958962791.07012677</v>
      </c>
      <c r="AW611" s="184">
        <f t="shared" si="332"/>
        <v>-961789001.64970398</v>
      </c>
      <c r="AX611" s="184">
        <f t="shared" si="332"/>
        <v>-964535218.06692207</v>
      </c>
      <c r="AY611" s="184">
        <f t="shared" si="332"/>
        <v>-967205446.91694355</v>
      </c>
      <c r="AZ611" s="184">
        <f t="shared" si="332"/>
        <v>-969803410.67120075</v>
      </c>
      <c r="BA611" s="184">
        <f t="shared" si="332"/>
        <v>-972332573.48986697</v>
      </c>
      <c r="BB611" s="184">
        <f t="shared" si="332"/>
        <v>-974796164.19628644</v>
      </c>
      <c r="BC611" s="184">
        <f t="shared" si="332"/>
        <v>-977197196.77737975</v>
      </c>
      <c r="BD611" s="184">
        <f t="shared" si="332"/>
        <v>-979538488.72095108</v>
      </c>
      <c r="BE611" s="184">
        <f t="shared" si="332"/>
        <v>-981822677.45637131</v>
      </c>
      <c r="BF611" s="184">
        <f t="shared" si="332"/>
        <v>-984052235.12776423</v>
      </c>
      <c r="BG611" s="184">
        <f t="shared" si="332"/>
        <v>-986229481.89730215</v>
      </c>
      <c r="BH611" s="184">
        <f t="shared" si="332"/>
        <v>-988356597.94956088</v>
      </c>
      <c r="BI611" s="184">
        <f t="shared" si="332"/>
        <v>-990435634.34522235</v>
      </c>
      <c r="BJ611" s="184">
        <f t="shared" si="332"/>
        <v>-992468522.85313845</v>
      </c>
      <c r="BK611" s="184">
        <f t="shared" si="332"/>
        <v>-994457084.87326348</v>
      </c>
      <c r="BL611" s="184">
        <f t="shared" si="332"/>
        <v>-996403039.54884732</v>
      </c>
      <c r="BM611" s="184">
        <f t="shared" si="332"/>
        <v>-998308011.15412927</v>
      </c>
      <c r="BN611" s="1355">
        <f t="shared" si="332"/>
        <v>-1000173535.8333064</v>
      </c>
    </row>
    <row r="612" spans="1:66" x14ac:dyDescent="0.15">
      <c r="A612" s="1123"/>
      <c r="B612" s="1566"/>
      <c r="C612" s="3667"/>
      <c r="D612" s="1688" t="str">
        <f t="shared" si="329"/>
        <v>Low Price Range</v>
      </c>
      <c r="E612" s="1683" t="str">
        <f t="shared" si="321"/>
        <v>Low Range CAPEX</v>
      </c>
      <c r="F612" s="2824">
        <f t="shared" si="330"/>
        <v>-1785646800.0000002</v>
      </c>
      <c r="G612" s="184">
        <f t="shared" ref="G612:AL612" si="333">G588-G$168</f>
        <v>-238719801.28390813</v>
      </c>
      <c r="H612" s="184">
        <f t="shared" si="333"/>
        <v>-362112068.31622791</v>
      </c>
      <c r="I612" s="184">
        <f t="shared" si="333"/>
        <v>-428489721.33310604</v>
      </c>
      <c r="J612" s="184">
        <f t="shared" si="333"/>
        <v>-473165108.645316</v>
      </c>
      <c r="K612" s="184">
        <f t="shared" si="333"/>
        <v>-506497405.1636399</v>
      </c>
      <c r="L612" s="184">
        <f t="shared" si="333"/>
        <v>-532904996.36050618</v>
      </c>
      <c r="M612" s="184">
        <f t="shared" si="333"/>
        <v>-554668373.71857929</v>
      </c>
      <c r="N612" s="184">
        <f t="shared" si="333"/>
        <v>-573112844.94149518</v>
      </c>
      <c r="O612" s="184">
        <f t="shared" si="333"/>
        <v>-589074163.70075178</v>
      </c>
      <c r="P612" s="184">
        <f t="shared" si="333"/>
        <v>-603111911.80798674</v>
      </c>
      <c r="Q612" s="184">
        <f t="shared" si="333"/>
        <v>-615618373.4422667</v>
      </c>
      <c r="R612" s="184">
        <f t="shared" si="333"/>
        <v>-626878743.88516641</v>
      </c>
      <c r="S612" s="184">
        <f t="shared" si="333"/>
        <v>-637106584.65952432</v>
      </c>
      <c r="T612" s="184">
        <f t="shared" si="333"/>
        <v>-646465783.5074321</v>
      </c>
      <c r="U612" s="184">
        <f t="shared" si="333"/>
        <v>-655084732.73651016</v>
      </c>
      <c r="V612" s="184">
        <f t="shared" si="333"/>
        <v>-663065807.60805643</v>
      </c>
      <c r="W612" s="184">
        <f t="shared" si="333"/>
        <v>-670491893.13336623</v>
      </c>
      <c r="X612" s="184">
        <f t="shared" si="333"/>
        <v>-677430994.49138737</v>
      </c>
      <c r="Y612" s="184">
        <f t="shared" si="333"/>
        <v>-683939566.86713016</v>
      </c>
      <c r="Z612" s="184">
        <f t="shared" si="333"/>
        <v>-690064967.7878989</v>
      </c>
      <c r="AA612" s="184">
        <f t="shared" si="333"/>
        <v>-695847294.69416332</v>
      </c>
      <c r="AB612" s="184">
        <f t="shared" si="333"/>
        <v>-701320783.25875068</v>
      </c>
      <c r="AC612" s="184">
        <f t="shared" si="333"/>
        <v>-706514886.29014373</v>
      </c>
      <c r="AD612" s="184">
        <f t="shared" si="333"/>
        <v>-711455116.65736055</v>
      </c>
      <c r="AE612" s="184">
        <f t="shared" si="333"/>
        <v>-716163713.36485994</v>
      </c>
      <c r="AF612" s="184">
        <f t="shared" si="333"/>
        <v>-720660173.35428274</v>
      </c>
      <c r="AG612" s="184">
        <f t="shared" si="333"/>
        <v>-724961680.14088309</v>
      </c>
      <c r="AH612" s="184">
        <f t="shared" si="333"/>
        <v>-729083452.31739962</v>
      </c>
      <c r="AI612" s="184">
        <f t="shared" si="333"/>
        <v>-733039029.18880069</v>
      </c>
      <c r="AJ612" s="184">
        <f t="shared" si="333"/>
        <v>-736840506.62356997</v>
      </c>
      <c r="AK612" s="184">
        <f t="shared" si="333"/>
        <v>-740498733.14420629</v>
      </c>
      <c r="AL612" s="184">
        <f t="shared" si="333"/>
        <v>-744023474.00796151</v>
      </c>
      <c r="AM612" s="184">
        <f t="shared" ref="AM612:BN612" si="334">AM588-AM$168</f>
        <v>-747423549.32608306</v>
      </c>
      <c r="AN612" s="184">
        <f t="shared" si="334"/>
        <v>-750706950.98074043</v>
      </c>
      <c r="AO612" s="184">
        <f t="shared" si="334"/>
        <v>-753880942.11386073</v>
      </c>
      <c r="AP612" s="184">
        <f t="shared" si="334"/>
        <v>-756952142.20295942</v>
      </c>
      <c r="AQ612" s="184">
        <f t="shared" si="334"/>
        <v>-759926600.14920282</v>
      </c>
      <c r="AR612" s="184">
        <f t="shared" si="334"/>
        <v>-762809857.34112787</v>
      </c>
      <c r="AS612" s="184">
        <f t="shared" si="334"/>
        <v>-765607002.29327059</v>
      </c>
      <c r="AT612" s="184">
        <f t="shared" si="334"/>
        <v>-768322718.16981983</v>
      </c>
      <c r="AU612" s="184">
        <f t="shared" si="334"/>
        <v>-770961324.27240956</v>
      </c>
      <c r="AV612" s="184">
        <f t="shared" si="334"/>
        <v>-773526812.38545787</v>
      </c>
      <c r="AW612" s="184">
        <f t="shared" si="334"/>
        <v>-776022878.72233105</v>
      </c>
      <c r="AX612" s="184">
        <f t="shared" si="334"/>
        <v>-778452952.09358656</v>
      </c>
      <c r="AY612" s="184">
        <f t="shared" si="334"/>
        <v>-780820218.8188256</v>
      </c>
      <c r="AZ612" s="184">
        <f t="shared" si="334"/>
        <v>-783127644.82184017</v>
      </c>
      <c r="BA612" s="184">
        <f t="shared" si="334"/>
        <v>-785377995.28118026</v>
      </c>
      <c r="BB612" s="184">
        <f t="shared" si="334"/>
        <v>-787573852.15233529</v>
      </c>
      <c r="BC612" s="184">
        <f t="shared" si="334"/>
        <v>-789717629.83113444</v>
      </c>
      <c r="BD612" s="184">
        <f t="shared" si="334"/>
        <v>-791811589.18908465</v>
      </c>
      <c r="BE612" s="184">
        <f t="shared" si="334"/>
        <v>-793857850.17871964</v>
      </c>
      <c r="BF612" s="184">
        <f t="shared" si="334"/>
        <v>-795858403.17956531</v>
      </c>
      <c r="BG612" s="184">
        <f t="shared" si="334"/>
        <v>-797815119.23211169</v>
      </c>
      <c r="BH612" s="184">
        <f t="shared" si="334"/>
        <v>-799729759.28750551</v>
      </c>
      <c r="BI612" s="184">
        <f t="shared" si="334"/>
        <v>-801603982.58393097</v>
      </c>
      <c r="BJ612" s="184">
        <f t="shared" si="334"/>
        <v>-803439354.24637055</v>
      </c>
      <c r="BK612" s="184">
        <f t="shared" si="334"/>
        <v>-805237352.19420624</v>
      </c>
      <c r="BL612" s="184">
        <f t="shared" si="334"/>
        <v>-806999373.4306314</v>
      </c>
      <c r="BM612" s="184">
        <f t="shared" si="334"/>
        <v>-808726739.77881086</v>
      </c>
      <c r="BN612" s="1355">
        <f t="shared" si="334"/>
        <v>-810420703.1219238</v>
      </c>
    </row>
    <row r="613" spans="1:66" ht="6" customHeight="1" x14ac:dyDescent="0.15">
      <c r="A613" s="1123"/>
      <c r="B613" s="1566"/>
      <c r="C613" s="3667"/>
      <c r="D613" s="1687"/>
      <c r="E613" s="1682"/>
      <c r="F613" s="2823"/>
      <c r="G613" s="184"/>
      <c r="H613" s="184"/>
      <c r="I613" s="184"/>
      <c r="J613" s="184"/>
      <c r="K613" s="184"/>
      <c r="L613" s="184"/>
      <c r="M613" s="184"/>
      <c r="N613" s="184"/>
      <c r="O613" s="184"/>
      <c r="P613" s="184"/>
      <c r="Q613" s="184"/>
      <c r="R613" s="184"/>
      <c r="S613" s="184"/>
      <c r="T613" s="184"/>
      <c r="U613" s="184"/>
      <c r="V613" s="184"/>
      <c r="W613" s="184"/>
      <c r="X613" s="184"/>
      <c r="Y613" s="184"/>
      <c r="Z613" s="184"/>
      <c r="AA613" s="184"/>
      <c r="AB613" s="184"/>
      <c r="AC613" s="184"/>
      <c r="AD613" s="184"/>
      <c r="AE613" s="184"/>
      <c r="AF613" s="184"/>
      <c r="AG613" s="184"/>
      <c r="AH613" s="184"/>
      <c r="AI613" s="184"/>
      <c r="AJ613" s="184"/>
      <c r="AK613" s="184"/>
      <c r="AL613" s="184"/>
      <c r="AM613" s="184"/>
      <c r="AN613" s="184"/>
      <c r="AO613" s="184"/>
      <c r="AP613" s="184"/>
      <c r="AQ613" s="184"/>
      <c r="AR613" s="184"/>
      <c r="AS613" s="184"/>
      <c r="AT613" s="184"/>
      <c r="AU613" s="184"/>
      <c r="AV613" s="184"/>
      <c r="AW613" s="184"/>
      <c r="AX613" s="184"/>
      <c r="AY613" s="184"/>
      <c r="AZ613" s="184"/>
      <c r="BA613" s="184"/>
      <c r="BB613" s="184"/>
      <c r="BC613" s="184"/>
      <c r="BD613" s="184"/>
      <c r="BE613" s="184"/>
      <c r="BF613" s="184"/>
      <c r="BG613" s="184"/>
      <c r="BH613" s="184"/>
      <c r="BI613" s="184"/>
      <c r="BJ613" s="184"/>
      <c r="BK613" s="184"/>
      <c r="BL613" s="184"/>
      <c r="BM613" s="184"/>
      <c r="BN613" s="1355"/>
    </row>
    <row r="614" spans="1:66" x14ac:dyDescent="0.15">
      <c r="A614" s="1123"/>
      <c r="B614" s="1566"/>
      <c r="C614" s="3667"/>
      <c r="D614" s="1687" t="str">
        <f t="shared" si="329"/>
        <v>High Price Range</v>
      </c>
      <c r="E614" s="1682" t="str">
        <f t="shared" si="321"/>
        <v>Low Range CAPEX</v>
      </c>
      <c r="F614" s="2823">
        <f>F610</f>
        <v>-1785646800.0000002</v>
      </c>
      <c r="G614" s="184">
        <f t="shared" ref="G614:AL614" si="335">G590-G$168</f>
        <v>2387489946.2488914</v>
      </c>
      <c r="H614" s="184">
        <f t="shared" si="335"/>
        <v>1615463462.6776915</v>
      </c>
      <c r="I614" s="184">
        <f t="shared" si="335"/>
        <v>1237570792.1851454</v>
      </c>
      <c r="J614" s="184">
        <f t="shared" si="335"/>
        <v>997842275.82073212</v>
      </c>
      <c r="K614" s="184">
        <f t="shared" si="335"/>
        <v>826596547.75821972</v>
      </c>
      <c r="L614" s="184">
        <f t="shared" si="335"/>
        <v>695528139.42669487</v>
      </c>
      <c r="M614" s="184">
        <f t="shared" si="335"/>
        <v>590557869.52243829</v>
      </c>
      <c r="N614" s="184">
        <f t="shared" si="335"/>
        <v>503745326.33516431</v>
      </c>
      <c r="O614" s="184">
        <f t="shared" si="335"/>
        <v>430208296.22099996</v>
      </c>
      <c r="P614" s="184">
        <f t="shared" si="335"/>
        <v>366748743.88515401</v>
      </c>
      <c r="Q614" s="184">
        <f t="shared" si="335"/>
        <v>311167715.47369075</v>
      </c>
      <c r="R614" s="184">
        <f t="shared" si="335"/>
        <v>261894017.21993423</v>
      </c>
      <c r="S614" s="184">
        <f t="shared" si="335"/>
        <v>217769429.83545732</v>
      </c>
      <c r="T614" s="184">
        <f t="shared" si="335"/>
        <v>177917801.29652953</v>
      </c>
      <c r="U614" s="184">
        <f t="shared" si="335"/>
        <v>141661757.46223402</v>
      </c>
      <c r="V614" s="184">
        <f t="shared" si="335"/>
        <v>108467766.74671006</v>
      </c>
      <c r="W614" s="184">
        <f t="shared" si="335"/>
        <v>77908779.796461105</v>
      </c>
      <c r="X614" s="184">
        <f t="shared" si="335"/>
        <v>49638142.655378342</v>
      </c>
      <c r="Y614" s="184">
        <f t="shared" si="335"/>
        <v>23370958.650974512</v>
      </c>
      <c r="Z614" s="184">
        <f t="shared" si="335"/>
        <v>-1129499.2132983208</v>
      </c>
      <c r="AA614" s="184">
        <f t="shared" si="335"/>
        <v>-24061872.526064873</v>
      </c>
      <c r="AB614" s="184">
        <f t="shared" si="335"/>
        <v>-45594321.942468882</v>
      </c>
      <c r="AC614" s="184">
        <f t="shared" si="335"/>
        <v>-65870344.329348803</v>
      </c>
      <c r="AD614" s="184">
        <f t="shared" si="335"/>
        <v>-85013280.545474529</v>
      </c>
      <c r="AE614" s="184">
        <f t="shared" si="335"/>
        <v>-103129849.78148961</v>
      </c>
      <c r="AF614" s="184">
        <f t="shared" si="335"/>
        <v>-120312950.4530561</v>
      </c>
      <c r="AG614" s="184">
        <f t="shared" si="335"/>
        <v>-136643901.6799674</v>
      </c>
      <c r="AH614" s="184">
        <f t="shared" si="335"/>
        <v>-152194253.28419828</v>
      </c>
      <c r="AI614" s="184">
        <f t="shared" si="335"/>
        <v>-167027259.53556108</v>
      </c>
      <c r="AJ614" s="184">
        <f t="shared" si="335"/>
        <v>-181199088.35163426</v>
      </c>
      <c r="AK614" s="184">
        <f t="shared" si="335"/>
        <v>-194759820.5250721</v>
      </c>
      <c r="AL614" s="184">
        <f t="shared" si="335"/>
        <v>-207754280.92405343</v>
      </c>
      <c r="AM614" s="184">
        <f t="shared" ref="AM614:BN614" si="336">AM590-AM$168</f>
        <v>-220222734.20356321</v>
      </c>
      <c r="AN614" s="184">
        <f t="shared" si="336"/>
        <v>-232201470.48425293</v>
      </c>
      <c r="AO614" s="184">
        <f t="shared" si="336"/>
        <v>-243723301.07572246</v>
      </c>
      <c r="AP614" s="184">
        <f t="shared" si="336"/>
        <v>-254817980.19711876</v>
      </c>
      <c r="AQ614" s="184">
        <f t="shared" si="336"/>
        <v>-265512565.46062589</v>
      </c>
      <c r="AR614" s="184">
        <f t="shared" si="336"/>
        <v>-275831727.40064192</v>
      </c>
      <c r="AS614" s="184">
        <f t="shared" si="336"/>
        <v>-285798016.38333654</v>
      </c>
      <c r="AT614" s="184">
        <f t="shared" si="336"/>
        <v>-295432093.69206023</v>
      </c>
      <c r="AU614" s="184">
        <f t="shared" si="336"/>
        <v>-304752932.36003613</v>
      </c>
      <c r="AV614" s="184">
        <f t="shared" si="336"/>
        <v>-313777992.34227395</v>
      </c>
      <c r="AW614" s="184">
        <f t="shared" si="336"/>
        <v>-322523373.83031774</v>
      </c>
      <c r="AX614" s="184">
        <f t="shared" si="336"/>
        <v>-331003951.87539673</v>
      </c>
      <c r="AY614" s="184">
        <f t="shared" si="336"/>
        <v>-339233494.966434</v>
      </c>
      <c r="AZ614" s="184">
        <f t="shared" si="336"/>
        <v>-347224769.7849009</v>
      </c>
      <c r="BA614" s="184">
        <f t="shared" si="336"/>
        <v>-354989634.00974727</v>
      </c>
      <c r="BB614" s="184">
        <f t="shared" si="336"/>
        <v>-362539118.75780106</v>
      </c>
      <c r="BC614" s="184">
        <f t="shared" si="336"/>
        <v>-369883502.00642467</v>
      </c>
      <c r="BD614" s="184">
        <f t="shared" si="336"/>
        <v>-377032374.14661312</v>
      </c>
      <c r="BE614" s="184">
        <f t="shared" si="336"/>
        <v>-383994696.64873219</v>
      </c>
      <c r="BF614" s="184">
        <f t="shared" si="336"/>
        <v>-390778854.68386626</v>
      </c>
      <c r="BG614" s="184">
        <f t="shared" si="336"/>
        <v>-397392704.42652535</v>
      </c>
      <c r="BH614" s="184">
        <f t="shared" si="336"/>
        <v>-403843615.66539526</v>
      </c>
      <c r="BI614" s="184">
        <f t="shared" si="336"/>
        <v>-410138510.26488388</v>
      </c>
      <c r="BJ614" s="184">
        <f t="shared" si="336"/>
        <v>-416283896.9487803</v>
      </c>
      <c r="BK614" s="184">
        <f t="shared" si="336"/>
        <v>-422285902.81645322</v>
      </c>
      <c r="BL614" s="184">
        <f t="shared" si="336"/>
        <v>-428150301.94987035</v>
      </c>
      <c r="BM614" s="184">
        <f t="shared" si="336"/>
        <v>-433882541.42500925</v>
      </c>
      <c r="BN614" s="1355">
        <f t="shared" si="336"/>
        <v>-439487765.00272918</v>
      </c>
    </row>
    <row r="615" spans="1:66" x14ac:dyDescent="0.15">
      <c r="A615" s="1123"/>
      <c r="B615" s="1566"/>
      <c r="C615" s="3667"/>
      <c r="D615" s="1687" t="str">
        <f t="shared" si="329"/>
        <v>High Price Range</v>
      </c>
      <c r="E615" s="1682" t="str">
        <f t="shared" si="321"/>
        <v>Low Range CAPEX</v>
      </c>
      <c r="F615" s="2823">
        <f t="shared" ref="F615:F616" si="337">F611</f>
        <v>-1785646800.0000002</v>
      </c>
      <c r="G615" s="184">
        <f t="shared" ref="G615:AL615" si="338">G591-G$168</f>
        <v>2387489946.2488914</v>
      </c>
      <c r="H615" s="184">
        <f t="shared" si="338"/>
        <v>1808470083.5704913</v>
      </c>
      <c r="I615" s="184">
        <f t="shared" si="338"/>
        <v>1510911145.7740097</v>
      </c>
      <c r="J615" s="184">
        <f t="shared" si="338"/>
        <v>1316303200.2938514</v>
      </c>
      <c r="K615" s="184">
        <f t="shared" si="338"/>
        <v>1174138621.1100087</v>
      </c>
      <c r="L615" s="184">
        <f t="shared" si="338"/>
        <v>1063378103.166842</v>
      </c>
      <c r="M615" s="184">
        <f t="shared" si="338"/>
        <v>973355410.43734026</v>
      </c>
      <c r="N615" s="184">
        <f t="shared" si="338"/>
        <v>897961349.50870705</v>
      </c>
      <c r="O615" s="184">
        <f t="shared" si="338"/>
        <v>833390385.35174465</v>
      </c>
      <c r="P615" s="184">
        <f t="shared" si="338"/>
        <v>777121457.20244122</v>
      </c>
      <c r="Q615" s="184">
        <f t="shared" si="338"/>
        <v>727403738.41830683</v>
      </c>
      <c r="R615" s="184">
        <f t="shared" si="338"/>
        <v>682975016.95074892</v>
      </c>
      <c r="S615" s="184">
        <f t="shared" si="338"/>
        <v>642897289.99321938</v>
      </c>
      <c r="T615" s="184">
        <f t="shared" si="338"/>
        <v>606455728.13067293</v>
      </c>
      <c r="U615" s="184">
        <f t="shared" si="338"/>
        <v>573093904.44658208</v>
      </c>
      <c r="V615" s="184">
        <f t="shared" si="338"/>
        <v>542370776.34133482</v>
      </c>
      <c r="W615" s="184">
        <f t="shared" si="338"/>
        <v>513931241.69942522</v>
      </c>
      <c r="X615" s="184">
        <f t="shared" si="338"/>
        <v>487485456.80791664</v>
      </c>
      <c r="Y615" s="184">
        <f t="shared" si="338"/>
        <v>462793977.15402961</v>
      </c>
      <c r="Z615" s="184">
        <f t="shared" si="338"/>
        <v>439656867.88100863</v>
      </c>
      <c r="AA615" s="184">
        <f t="shared" si="338"/>
        <v>417905581.95774913</v>
      </c>
      <c r="AB615" s="184">
        <f t="shared" si="338"/>
        <v>397396806.91449475</v>
      </c>
      <c r="AC615" s="184">
        <f t="shared" si="338"/>
        <v>378007736.93334985</v>
      </c>
      <c r="AD615" s="184">
        <f t="shared" si="338"/>
        <v>359632393.66707039</v>
      </c>
      <c r="AE615" s="184">
        <f t="shared" si="338"/>
        <v>342178729.95565915</v>
      </c>
      <c r="AF615" s="184">
        <f t="shared" si="338"/>
        <v>325566325.75316978</v>
      </c>
      <c r="AG615" s="184">
        <f t="shared" si="338"/>
        <v>309724537.45023775</v>
      </c>
      <c r="AH615" s="184">
        <f t="shared" si="338"/>
        <v>294590998.1700058</v>
      </c>
      <c r="AI615" s="184">
        <f t="shared" si="338"/>
        <v>280110392.52678609</v>
      </c>
      <c r="AJ615" s="184">
        <f t="shared" si="338"/>
        <v>266233448.03852868</v>
      </c>
      <c r="AK615" s="184">
        <f t="shared" si="338"/>
        <v>252916099.05243015</v>
      </c>
      <c r="AL615" s="184">
        <f t="shared" si="338"/>
        <v>240118789.14906836</v>
      </c>
      <c r="AM615" s="184">
        <f t="shared" ref="AM615:BN615" si="339">AM591-AM$168</f>
        <v>227805885.54347587</v>
      </c>
      <c r="AN615" s="184">
        <f t="shared" si="339"/>
        <v>215945184.7034452</v>
      </c>
      <c r="AO615" s="184">
        <f t="shared" si="339"/>
        <v>204507492.75011683</v>
      </c>
      <c r="AP615" s="184">
        <f t="shared" si="339"/>
        <v>193466267.54566288</v>
      </c>
      <c r="AQ615" s="184">
        <f t="shared" si="339"/>
        <v>182797311.96124148</v>
      </c>
      <c r="AR615" s="184">
        <f t="shared" si="339"/>
        <v>172478509.83985925</v>
      </c>
      <c r="AS615" s="184">
        <f t="shared" si="339"/>
        <v>162489597.75904274</v>
      </c>
      <c r="AT615" s="184">
        <f t="shared" si="339"/>
        <v>152811966.95779109</v>
      </c>
      <c r="AU615" s="184">
        <f t="shared" si="339"/>
        <v>143428490.79638672</v>
      </c>
      <c r="AV615" s="184">
        <f t="shared" si="339"/>
        <v>134323373.92302036</v>
      </c>
      <c r="AW615" s="184">
        <f t="shared" si="339"/>
        <v>125482019.97086716</v>
      </c>
      <c r="AX615" s="184">
        <f t="shared" si="339"/>
        <v>116890915.13625407</v>
      </c>
      <c r="AY615" s="184">
        <f t="shared" si="339"/>
        <v>108537525.41827297</v>
      </c>
      <c r="AZ615" s="184">
        <f t="shared" si="339"/>
        <v>100410205.65228105</v>
      </c>
      <c r="BA615" s="184">
        <f t="shared" si="339"/>
        <v>92498118.759662151</v>
      </c>
      <c r="BB615" s="184">
        <f t="shared" si="339"/>
        <v>84791163.875943661</v>
      </c>
      <c r="BC615" s="184">
        <f t="shared" si="339"/>
        <v>77279912.218512297</v>
      </c>
      <c r="BD615" s="184">
        <f t="shared" si="339"/>
        <v>69955549.721244097</v>
      </c>
      <c r="BE615" s="184">
        <f t="shared" si="339"/>
        <v>62809825.6024158</v>
      </c>
      <c r="BF615" s="184">
        <f t="shared" si="339"/>
        <v>55835006.14912796</v>
      </c>
      <c r="BG615" s="184">
        <f t="shared" si="339"/>
        <v>49023833.10003829</v>
      </c>
      <c r="BH615" s="184">
        <f t="shared" si="339"/>
        <v>42369486.091635704</v>
      </c>
      <c r="BI615" s="184">
        <f t="shared" si="339"/>
        <v>35865548.704138517</v>
      </c>
      <c r="BJ615" s="184">
        <f t="shared" si="339"/>
        <v>29505977.70343852</v>
      </c>
      <c r="BK615" s="184">
        <f t="shared" si="339"/>
        <v>23285075.127111435</v>
      </c>
      <c r="BL615" s="184">
        <f t="shared" si="339"/>
        <v>17197462.906702042</v>
      </c>
      <c r="BM615" s="184">
        <f t="shared" si="339"/>
        <v>11238059.756488562</v>
      </c>
      <c r="BN615" s="1355">
        <f t="shared" si="339"/>
        <v>5402060.0916829109</v>
      </c>
    </row>
    <row r="616" spans="1:66" x14ac:dyDescent="0.15">
      <c r="A616" s="1123"/>
      <c r="B616" s="1566"/>
      <c r="C616" s="3668"/>
      <c r="D616" s="1688" t="str">
        <f t="shared" si="329"/>
        <v>High Price Range</v>
      </c>
      <c r="E616" s="1683" t="str">
        <f t="shared" si="321"/>
        <v>Low Range CAPEX</v>
      </c>
      <c r="F616" s="2824">
        <f t="shared" si="337"/>
        <v>-1785646800.0000002</v>
      </c>
      <c r="G616" s="1358">
        <f t="shared" ref="G616:AL616" si="340">G592-G$168</f>
        <v>2387489946.2488914</v>
      </c>
      <c r="H616" s="1358">
        <f t="shared" si="340"/>
        <v>2001476704.4632916</v>
      </c>
      <c r="I616" s="1358">
        <f t="shared" si="340"/>
        <v>1793824688.3409724</v>
      </c>
      <c r="J616" s="1358">
        <f t="shared" si="340"/>
        <v>1654064786.8562517</v>
      </c>
      <c r="K616" s="1358">
        <f t="shared" si="340"/>
        <v>1549789955.5021367</v>
      </c>
      <c r="L616" s="1358">
        <f t="shared" si="340"/>
        <v>1467177972.3461647</v>
      </c>
      <c r="M616" s="1358">
        <f t="shared" si="340"/>
        <v>1399094679.5414977</v>
      </c>
      <c r="N616" s="1358">
        <f t="shared" si="340"/>
        <v>1341394061.0099158</v>
      </c>
      <c r="O616" s="1358">
        <f t="shared" si="340"/>
        <v>1291461593.2336316</v>
      </c>
      <c r="P616" s="1358">
        <f t="shared" si="340"/>
        <v>1247546712.7912126</v>
      </c>
      <c r="Q616" s="1358">
        <f t="shared" si="340"/>
        <v>1208422220.5128498</v>
      </c>
      <c r="R616" s="1358">
        <f t="shared" si="340"/>
        <v>1173195927.9508376</v>
      </c>
      <c r="S616" s="1358">
        <f t="shared" si="340"/>
        <v>1141199741.5711613</v>
      </c>
      <c r="T616" s="1358">
        <f t="shared" si="340"/>
        <v>1111920964.4266376</v>
      </c>
      <c r="U616" s="1358">
        <f t="shared" si="340"/>
        <v>1084957941.4372754</v>
      </c>
      <c r="V616" s="1358">
        <f t="shared" si="340"/>
        <v>1059990407.7482138</v>
      </c>
      <c r="W616" s="1358">
        <f t="shared" si="340"/>
        <v>1036759070.6770573</v>
      </c>
      <c r="X616" s="1358">
        <f t="shared" si="340"/>
        <v>1015051186.749558</v>
      </c>
      <c r="Y616" s="1358">
        <f t="shared" si="340"/>
        <v>994690144.82544279</v>
      </c>
      <c r="Z616" s="1358">
        <f t="shared" si="340"/>
        <v>975527794.35137987</v>
      </c>
      <c r="AA616" s="1358">
        <f t="shared" si="340"/>
        <v>957438696.81039286</v>
      </c>
      <c r="AB616" s="1358">
        <f t="shared" si="340"/>
        <v>940315751.30085421</v>
      </c>
      <c r="AC616" s="1358">
        <f t="shared" si="340"/>
        <v>924066819.35772705</v>
      </c>
      <c r="AD616" s="1358">
        <f t="shared" si="340"/>
        <v>908612087.9950428</v>
      </c>
      <c r="AE616" s="1358">
        <f t="shared" si="340"/>
        <v>893881985.99564648</v>
      </c>
      <c r="AF616" s="1358">
        <f t="shared" si="340"/>
        <v>879815520.25333452</v>
      </c>
      <c r="AG616" s="1358">
        <f t="shared" si="340"/>
        <v>866358934.85140276</v>
      </c>
      <c r="AH616" s="1358">
        <f t="shared" si="340"/>
        <v>853464620.82326317</v>
      </c>
      <c r="AI616" s="1358">
        <f t="shared" si="340"/>
        <v>841090222.5892005</v>
      </c>
      <c r="AJ616" s="1358">
        <f t="shared" si="340"/>
        <v>829197900.1328373</v>
      </c>
      <c r="AK616" s="1358">
        <f t="shared" si="340"/>
        <v>817753715.56293201</v>
      </c>
      <c r="AL616" s="1358">
        <f t="shared" si="340"/>
        <v>806727119.81268167</v>
      </c>
      <c r="AM616" s="1358">
        <f t="shared" ref="AM616:BN616" si="341">AM592-AM$168</f>
        <v>796090520.55545616</v>
      </c>
      <c r="AN616" s="1358">
        <f t="shared" si="341"/>
        <v>785818916.44864082</v>
      </c>
      <c r="AO616" s="1358">
        <f t="shared" si="341"/>
        <v>775889585.89850521</v>
      </c>
      <c r="AP616" s="1358">
        <f t="shared" si="341"/>
        <v>766281820.91389132</v>
      </c>
      <c r="AQ616" s="1358">
        <f t="shared" si="341"/>
        <v>756976698.46173954</v>
      </c>
      <c r="AR616" s="1358">
        <f t="shared" si="341"/>
        <v>747956883.18218803</v>
      </c>
      <c r="AS616" s="1358">
        <f t="shared" si="341"/>
        <v>739206456.4602437</v>
      </c>
      <c r="AT616" s="1358">
        <f t="shared" si="341"/>
        <v>730710767.75553131</v>
      </c>
      <c r="AU616" s="1358">
        <f t="shared" si="341"/>
        <v>722456304.81427431</v>
      </c>
      <c r="AV616" s="1358">
        <f t="shared" si="341"/>
        <v>714430579.96864223</v>
      </c>
      <c r="AW616" s="1358">
        <f t="shared" si="341"/>
        <v>706622030.19820976</v>
      </c>
      <c r="AX616" s="1358">
        <f t="shared" si="341"/>
        <v>699019929.01005793</v>
      </c>
      <c r="AY616" s="1358">
        <f t="shared" si="341"/>
        <v>691614308.50596762</v>
      </c>
      <c r="AZ616" s="1358">
        <f t="shared" si="341"/>
        <v>684395890.26124334</v>
      </c>
      <c r="BA616" s="1358">
        <f t="shared" si="341"/>
        <v>677356023.85100842</v>
      </c>
      <c r="BB616" s="1358">
        <f t="shared" si="341"/>
        <v>670486632.03482795</v>
      </c>
      <c r="BC616" s="1358">
        <f t="shared" si="341"/>
        <v>663780161.75623178</v>
      </c>
      <c r="BD616" s="1358">
        <f t="shared" si="341"/>
        <v>657229540.23537135</v>
      </c>
      <c r="BE616" s="1358">
        <f t="shared" si="341"/>
        <v>650828135.53517628</v>
      </c>
      <c r="BF616" s="1358">
        <f t="shared" si="341"/>
        <v>644569721.06729031</v>
      </c>
      <c r="BG616" s="1358">
        <f t="shared" si="341"/>
        <v>638448443.57670355</v>
      </c>
      <c r="BH616" s="1358">
        <f t="shared" si="341"/>
        <v>632458794.2055521</v>
      </c>
      <c r="BI616" s="1358">
        <f t="shared" si="341"/>
        <v>626595582.28892708</v>
      </c>
      <c r="BJ616" s="1358">
        <f t="shared" si="341"/>
        <v>620853911.58022547</v>
      </c>
      <c r="BK616" s="1358">
        <f t="shared" si="341"/>
        <v>615229158.64180946</v>
      </c>
      <c r="BL616" s="1358">
        <f t="shared" si="341"/>
        <v>609716953.16957021</v>
      </c>
      <c r="BM616" s="1358">
        <f t="shared" si="341"/>
        <v>604313160.04826021</v>
      </c>
      <c r="BN616" s="1359">
        <f t="shared" si="341"/>
        <v>599013862.95884252</v>
      </c>
    </row>
    <row r="617" spans="1:66" ht="5.25" customHeight="1" x14ac:dyDescent="0.15">
      <c r="A617" s="1123"/>
      <c r="B617" s="1566"/>
      <c r="C617" s="1659"/>
      <c r="D617" s="1687"/>
      <c r="E617" s="1682">
        <f t="shared" si="321"/>
        <v>0</v>
      </c>
      <c r="F617" s="2823"/>
      <c r="G617" s="184"/>
      <c r="H617" s="184"/>
      <c r="I617" s="184"/>
      <c r="J617" s="184"/>
      <c r="K617" s="184"/>
      <c r="L617" s="184"/>
      <c r="M617" s="184"/>
      <c r="N617" s="184"/>
      <c r="O617" s="184"/>
      <c r="P617" s="184"/>
      <c r="Q617" s="184"/>
      <c r="R617" s="184"/>
      <c r="S617" s="184"/>
      <c r="T617" s="184"/>
      <c r="U617" s="184"/>
      <c r="V617" s="184"/>
      <c r="W617" s="184"/>
      <c r="X617" s="184"/>
      <c r="Y617" s="184"/>
      <c r="Z617" s="184"/>
      <c r="AA617" s="184"/>
      <c r="AB617" s="184"/>
      <c r="AC617" s="184"/>
      <c r="AD617" s="184"/>
      <c r="AE617" s="184"/>
      <c r="AF617" s="184"/>
      <c r="AG617" s="184"/>
      <c r="AH617" s="184"/>
      <c r="AI617" s="184"/>
      <c r="AJ617" s="184"/>
      <c r="AK617" s="184"/>
      <c r="AL617" s="184"/>
      <c r="AM617" s="184"/>
      <c r="AN617" s="184"/>
      <c r="AO617" s="184"/>
      <c r="AP617" s="184"/>
      <c r="AQ617" s="184"/>
      <c r="AR617" s="184"/>
      <c r="AS617" s="184"/>
      <c r="AT617" s="184"/>
      <c r="AU617" s="184"/>
      <c r="AV617" s="184"/>
      <c r="AW617" s="184"/>
      <c r="AX617" s="184"/>
      <c r="AY617" s="184"/>
      <c r="AZ617" s="184"/>
      <c r="BA617" s="184"/>
      <c r="BB617" s="184"/>
      <c r="BC617" s="184"/>
      <c r="BD617" s="184"/>
      <c r="BE617" s="184"/>
      <c r="BF617" s="184"/>
      <c r="BG617" s="184"/>
      <c r="BH617" s="184"/>
      <c r="BI617" s="184"/>
      <c r="BJ617" s="184"/>
      <c r="BK617" s="184"/>
      <c r="BL617" s="184"/>
      <c r="BM617" s="184"/>
      <c r="BN617" s="1355"/>
    </row>
    <row r="618" spans="1:66" x14ac:dyDescent="0.15">
      <c r="A618" s="1123"/>
      <c r="B618" s="1566"/>
      <c r="C618" s="3667" t="s">
        <v>936</v>
      </c>
      <c r="D618" s="1687" t="str">
        <f>D610</f>
        <v>Low Price Range</v>
      </c>
      <c r="E618" s="1682" t="str">
        <f t="shared" si="321"/>
        <v>Low Range CAPEX</v>
      </c>
      <c r="F618" s="2823">
        <f>F614</f>
        <v>-1785646800.0000002</v>
      </c>
      <c r="G618" s="184">
        <f t="shared" ref="G618:AL618" si="342">G586-G$169</f>
        <v>-416506465.79433441</v>
      </c>
      <c r="H618" s="184">
        <f t="shared" si="342"/>
        <v>-663290999.85897422</v>
      </c>
      <c r="I618" s="184">
        <f t="shared" si="342"/>
        <v>-784087460.34120715</v>
      </c>
      <c r="J618" s="184">
        <f t="shared" si="342"/>
        <v>-860718627.11068618</v>
      </c>
      <c r="K618" s="184">
        <f t="shared" si="342"/>
        <v>-915458714.54263461</v>
      </c>
      <c r="L618" s="184">
        <f t="shared" si="342"/>
        <v>-957355795.49647248</v>
      </c>
      <c r="M618" s="184">
        <f t="shared" si="342"/>
        <v>-990910394.59407234</v>
      </c>
      <c r="N618" s="184">
        <f t="shared" si="342"/>
        <v>-1018660728.9120559</v>
      </c>
      <c r="O618" s="184">
        <f t="shared" si="342"/>
        <v>-1042167437.6835921</v>
      </c>
      <c r="P618" s="184">
        <f t="shared" si="342"/>
        <v>-1062452798.8576145</v>
      </c>
      <c r="Q618" s="184">
        <f t="shared" si="342"/>
        <v>-1080219725.8882875</v>
      </c>
      <c r="R618" s="184">
        <f t="shared" si="342"/>
        <v>-1095970463.6206849</v>
      </c>
      <c r="S618" s="184">
        <f t="shared" si="342"/>
        <v>-1110075246.2546971</v>
      </c>
      <c r="T618" s="184">
        <f t="shared" si="342"/>
        <v>-1122814142.8987646</v>
      </c>
      <c r="U618" s="184">
        <f t="shared" si="342"/>
        <v>-1134403681.697078</v>
      </c>
      <c r="V618" s="184">
        <f t="shared" si="342"/>
        <v>-1145014410.3531513</v>
      </c>
      <c r="W618" s="184">
        <f t="shared" si="342"/>
        <v>-1154782838.6603251</v>
      </c>
      <c r="X618" s="184">
        <f t="shared" si="342"/>
        <v>-1163819777.3703804</v>
      </c>
      <c r="Y618" s="184">
        <f t="shared" si="342"/>
        <v>-1172216296.017942</v>
      </c>
      <c r="Z618" s="184">
        <f t="shared" si="342"/>
        <v>-1180048066.3095984</v>
      </c>
      <c r="AA618" s="184">
        <f t="shared" si="342"/>
        <v>-1187378585.6420555</v>
      </c>
      <c r="AB618" s="184">
        <f t="shared" si="342"/>
        <v>-1194261607.9341369</v>
      </c>
      <c r="AC618" s="184">
        <f t="shared" si="342"/>
        <v>-1200743003.1244729</v>
      </c>
      <c r="AD618" s="184">
        <f t="shared" si="342"/>
        <v>-1206862198.1200547</v>
      </c>
      <c r="AE618" s="184">
        <f t="shared" si="342"/>
        <v>-1212653306.5766954</v>
      </c>
      <c r="AF618" s="184">
        <f t="shared" si="342"/>
        <v>-1218146024.2272646</v>
      </c>
      <c r="AG618" s="184">
        <f t="shared" si="342"/>
        <v>-1223366345.3886876</v>
      </c>
      <c r="AH618" s="184">
        <f t="shared" si="342"/>
        <v>-1228337141.5425186</v>
      </c>
      <c r="AI618" s="184">
        <f t="shared" si="342"/>
        <v>-1233078632.4297066</v>
      </c>
      <c r="AJ618" s="184">
        <f t="shared" si="342"/>
        <v>-1237608772.5811691</v>
      </c>
      <c r="AK618" s="184">
        <f t="shared" si="342"/>
        <v>-1241943570.7289176</v>
      </c>
      <c r="AL618" s="184">
        <f t="shared" si="342"/>
        <v>-1246097355.5060279</v>
      </c>
      <c r="AM618" s="184">
        <f t="shared" ref="AM618:BN618" si="343">AM586-AM$169</f>
        <v>-1250082997.8364012</v>
      </c>
      <c r="AN618" s="184">
        <f t="shared" si="343"/>
        <v>-1253912098.1517668</v>
      </c>
      <c r="AO618" s="184">
        <f t="shared" si="343"/>
        <v>-1257595144.8536553</v>
      </c>
      <c r="AP618" s="184">
        <f t="shared" si="343"/>
        <v>-1261141649.1198113</v>
      </c>
      <c r="AQ618" s="184">
        <f t="shared" si="343"/>
        <v>-1264560260.1356673</v>
      </c>
      <c r="AR618" s="184">
        <f t="shared" si="343"/>
        <v>-1267858864.0378604</v>
      </c>
      <c r="AS618" s="184">
        <f t="shared" si="343"/>
        <v>-1271044669.2340381</v>
      </c>
      <c r="AT618" s="184">
        <f t="shared" si="343"/>
        <v>-1274124280.2711856</v>
      </c>
      <c r="AU618" s="184">
        <f t="shared" si="343"/>
        <v>-1277103762.0334275</v>
      </c>
      <c r="AV618" s="184">
        <f t="shared" si="343"/>
        <v>-1279988695.7371514</v>
      </c>
      <c r="AW618" s="184">
        <f t="shared" si="343"/>
        <v>-1282784227.9393125</v>
      </c>
      <c r="AX618" s="184">
        <f t="shared" si="343"/>
        <v>-1285495113.5708163</v>
      </c>
      <c r="AY618" s="184">
        <f t="shared" si="343"/>
        <v>-1288125753.8409429</v>
      </c>
      <c r="AZ618" s="184">
        <f t="shared" si="343"/>
        <v>-1290680229.7230852</v>
      </c>
      <c r="BA618" s="184">
        <f t="shared" si="343"/>
        <v>-1293162331.6206002</v>
      </c>
      <c r="BB618" s="184">
        <f t="shared" si="343"/>
        <v>-1295575585.7195506</v>
      </c>
      <c r="BC618" s="184">
        <f t="shared" si="343"/>
        <v>-1297923277.4588542</v>
      </c>
      <c r="BD618" s="184">
        <f t="shared" si="343"/>
        <v>-1300208472.4848633</v>
      </c>
      <c r="BE618" s="184">
        <f t="shared" si="343"/>
        <v>-1302434035.4043441</v>
      </c>
      <c r="BF618" s="184">
        <f t="shared" si="343"/>
        <v>-1304602646.6053185</v>
      </c>
      <c r="BG618" s="184">
        <f t="shared" si="343"/>
        <v>-1306716817.3777583</v>
      </c>
      <c r="BH618" s="184">
        <f t="shared" si="343"/>
        <v>-1308778903.534457</v>
      </c>
      <c r="BI618" s="184">
        <f t="shared" si="343"/>
        <v>-1310791117.7055755</v>
      </c>
      <c r="BJ618" s="184">
        <f t="shared" si="343"/>
        <v>-1312755540.4575219</v>
      </c>
      <c r="BK618" s="184">
        <f t="shared" si="343"/>
        <v>-1314674130.3673592</v>
      </c>
      <c r="BL618" s="184">
        <f t="shared" si="343"/>
        <v>-1316548733.1672721</v>
      </c>
      <c r="BM618" s="184">
        <f t="shared" si="343"/>
        <v>-1318381090.059325</v>
      </c>
      <c r="BN618" s="1355">
        <f t="shared" si="343"/>
        <v>-1320172845.2884421</v>
      </c>
    </row>
    <row r="619" spans="1:66" x14ac:dyDescent="0.15">
      <c r="A619" s="1123"/>
      <c r="B619" s="1566"/>
      <c r="C619" s="3667"/>
      <c r="D619" s="1687" t="str">
        <f t="shared" ref="D619:D624" si="344">D611</f>
        <v>Low Price Range</v>
      </c>
      <c r="E619" s="1682" t="str">
        <f t="shared" si="321"/>
        <v>Low Range CAPEX</v>
      </c>
      <c r="F619" s="2823">
        <f t="shared" ref="F619:F620" si="345">F615</f>
        <v>-1785646800.0000002</v>
      </c>
      <c r="G619" s="184">
        <f t="shared" ref="G619:AL619" si="346">G587-G$169</f>
        <v>-416506465.79433441</v>
      </c>
      <c r="H619" s="184">
        <f t="shared" si="346"/>
        <v>-601594866.34281433</v>
      </c>
      <c r="I619" s="184">
        <f t="shared" si="346"/>
        <v>-696711996.88630497</v>
      </c>
      <c r="J619" s="184">
        <f t="shared" si="346"/>
        <v>-758920006.80902243</v>
      </c>
      <c r="K619" s="184">
        <f t="shared" si="346"/>
        <v>-804364068.87291753</v>
      </c>
      <c r="L619" s="184">
        <f t="shared" si="346"/>
        <v>-839769567.77098942</v>
      </c>
      <c r="M619" s="184">
        <f t="shared" si="346"/>
        <v>-868546052.45546281</v>
      </c>
      <c r="N619" s="184">
        <f t="shared" si="346"/>
        <v>-892646376.20529926</v>
      </c>
      <c r="O619" s="184">
        <f t="shared" si="346"/>
        <v>-913287009.19222593</v>
      </c>
      <c r="P619" s="184">
        <f t="shared" si="346"/>
        <v>-931273828.95960999</v>
      </c>
      <c r="Q619" s="184">
        <f t="shared" si="346"/>
        <v>-947166501.45983756</v>
      </c>
      <c r="R619" s="184">
        <f t="shared" si="346"/>
        <v>-961368503.02297139</v>
      </c>
      <c r="S619" s="184">
        <f t="shared" si="346"/>
        <v>-974179673.86238694</v>
      </c>
      <c r="T619" s="184">
        <f t="shared" si="346"/>
        <v>-985828515.0047735</v>
      </c>
      <c r="U619" s="184">
        <f t="shared" si="346"/>
        <v>-996492892.83199573</v>
      </c>
      <c r="V619" s="184">
        <f t="shared" si="346"/>
        <v>-1006313790.1921345</v>
      </c>
      <c r="W619" s="184">
        <f t="shared" si="346"/>
        <v>-1015404718.3597194</v>
      </c>
      <c r="X619" s="184">
        <f t="shared" si="346"/>
        <v>-1023858328.2310221</v>
      </c>
      <c r="Y619" s="184">
        <f t="shared" si="346"/>
        <v>-1031751160.1887603</v>
      </c>
      <c r="Z619" s="184">
        <f t="shared" si="346"/>
        <v>-1039147125.0332987</v>
      </c>
      <c r="AA619" s="184">
        <f t="shared" si="346"/>
        <v>-1046100100.191674</v>
      </c>
      <c r="AB619" s="184">
        <f t="shared" si="346"/>
        <v>-1052655896.658492</v>
      </c>
      <c r="AC619" s="184">
        <f t="shared" si="346"/>
        <v>-1058853770.3105845</v>
      </c>
      <c r="AD619" s="184">
        <f t="shared" si="346"/>
        <v>-1064727597.9871558</v>
      </c>
      <c r="AE619" s="184">
        <f t="shared" si="346"/>
        <v>-1070306803.3102908</v>
      </c>
      <c r="AF619" s="184">
        <f t="shared" si="346"/>
        <v>-1075617093.2006593</v>
      </c>
      <c r="AG619" s="184">
        <f t="shared" si="346"/>
        <v>-1080681049.4615965</v>
      </c>
      <c r="AH619" s="184">
        <f t="shared" si="346"/>
        <v>-1085518608.1716876</v>
      </c>
      <c r="AI619" s="184">
        <f t="shared" si="346"/>
        <v>-1090147451.3431101</v>
      </c>
      <c r="AJ619" s="184">
        <f t="shared" si="346"/>
        <v>-1094583329.3248265</v>
      </c>
      <c r="AK619" s="184">
        <f t="shared" si="346"/>
        <v>-1098840328.0605536</v>
      </c>
      <c r="AL619" s="184">
        <f t="shared" si="346"/>
        <v>-1102931092.0809445</v>
      </c>
      <c r="AM619" s="184">
        <f t="shared" ref="AM619:BN619" si="347">AM587-AM$169</f>
        <v>-1106867011.69504</v>
      </c>
      <c r="AN619" s="184">
        <f t="shared" si="347"/>
        <v>-1110658381.0233917</v>
      </c>
      <c r="AO619" s="184">
        <f t="shared" si="347"/>
        <v>-1114314532.1264215</v>
      </c>
      <c r="AP619" s="184">
        <f t="shared" si="347"/>
        <v>-1117843949.4139991</v>
      </c>
      <c r="AQ619" s="184">
        <f t="shared" si="347"/>
        <v>-1121254367.6948311</v>
      </c>
      <c r="AR619" s="184">
        <f t="shared" si="347"/>
        <v>-1124552856.5780764</v>
      </c>
      <c r="AS619" s="184">
        <f t="shared" si="347"/>
        <v>-1127745893.4312603</v>
      </c>
      <c r="AT619" s="184">
        <f t="shared" si="347"/>
        <v>-1130839426.6959341</v>
      </c>
      <c r="AU619" s="184">
        <f t="shared" si="347"/>
        <v>-1133838931.0415454</v>
      </c>
      <c r="AV619" s="184">
        <f t="shared" si="347"/>
        <v>-1136749455.5805531</v>
      </c>
      <c r="AW619" s="184">
        <f t="shared" si="347"/>
        <v>-1139575666.1601303</v>
      </c>
      <c r="AX619" s="184">
        <f t="shared" si="347"/>
        <v>-1142321882.5773482</v>
      </c>
      <c r="AY619" s="184">
        <f t="shared" si="347"/>
        <v>-1144992111.4273698</v>
      </c>
      <c r="AZ619" s="184">
        <f t="shared" si="347"/>
        <v>-1147590075.181627</v>
      </c>
      <c r="BA619" s="184">
        <f t="shared" si="347"/>
        <v>-1150119238.0002933</v>
      </c>
      <c r="BB619" s="184">
        <f t="shared" si="347"/>
        <v>-1152582828.7067127</v>
      </c>
      <c r="BC619" s="184">
        <f t="shared" si="347"/>
        <v>-1154983861.287806</v>
      </c>
      <c r="BD619" s="184">
        <f t="shared" si="347"/>
        <v>-1157325153.2313774</v>
      </c>
      <c r="BE619" s="184">
        <f t="shared" si="347"/>
        <v>-1159609341.9667976</v>
      </c>
      <c r="BF619" s="184">
        <f t="shared" si="347"/>
        <v>-1161838899.6381905</v>
      </c>
      <c r="BG619" s="184">
        <f t="shared" si="347"/>
        <v>-1164016146.4077284</v>
      </c>
      <c r="BH619" s="184">
        <f t="shared" si="347"/>
        <v>-1166143262.4599872</v>
      </c>
      <c r="BI619" s="184">
        <f t="shared" si="347"/>
        <v>-1168222298.8556485</v>
      </c>
      <c r="BJ619" s="184">
        <f t="shared" si="347"/>
        <v>-1170255187.3635647</v>
      </c>
      <c r="BK619" s="184">
        <f t="shared" si="347"/>
        <v>-1172243749.3836899</v>
      </c>
      <c r="BL619" s="184">
        <f t="shared" si="347"/>
        <v>-1174189704.0592737</v>
      </c>
      <c r="BM619" s="184">
        <f t="shared" si="347"/>
        <v>-1176094675.6645555</v>
      </c>
      <c r="BN619" s="1355">
        <f t="shared" si="347"/>
        <v>-1177960200.3437328</v>
      </c>
    </row>
    <row r="620" spans="1:66" x14ac:dyDescent="0.15">
      <c r="A620" s="1123"/>
      <c r="B620" s="1566"/>
      <c r="C620" s="3667"/>
      <c r="D620" s="1687" t="str">
        <f t="shared" si="344"/>
        <v>Low Price Range</v>
      </c>
      <c r="E620" s="1682" t="str">
        <f t="shared" si="321"/>
        <v>Low Range CAPEX</v>
      </c>
      <c r="F620" s="2823">
        <f t="shared" si="345"/>
        <v>-1785646800.0000002</v>
      </c>
      <c r="G620" s="184">
        <f t="shared" ref="G620:AL620" si="348">G588-G$169</f>
        <v>-416506465.79433441</v>
      </c>
      <c r="H620" s="184">
        <f t="shared" si="348"/>
        <v>-539898732.8266542</v>
      </c>
      <c r="I620" s="184">
        <f t="shared" si="348"/>
        <v>-606276385.84353232</v>
      </c>
      <c r="J620" s="184">
        <f t="shared" si="348"/>
        <v>-650951773.15574229</v>
      </c>
      <c r="K620" s="184">
        <f t="shared" si="348"/>
        <v>-684284069.67406619</v>
      </c>
      <c r="L620" s="184">
        <f t="shared" si="348"/>
        <v>-710691660.87093246</v>
      </c>
      <c r="M620" s="184">
        <f t="shared" si="348"/>
        <v>-732455038.22900558</v>
      </c>
      <c r="N620" s="184">
        <f t="shared" si="348"/>
        <v>-750899509.45192146</v>
      </c>
      <c r="O620" s="184">
        <f t="shared" si="348"/>
        <v>-766860828.21117806</v>
      </c>
      <c r="P620" s="184">
        <f t="shared" si="348"/>
        <v>-780898576.31841302</v>
      </c>
      <c r="Q620" s="184">
        <f t="shared" si="348"/>
        <v>-793405037.95269299</v>
      </c>
      <c r="R620" s="184">
        <f t="shared" si="348"/>
        <v>-804665408.39559269</v>
      </c>
      <c r="S620" s="184">
        <f t="shared" si="348"/>
        <v>-814893249.1699506</v>
      </c>
      <c r="T620" s="184">
        <f t="shared" si="348"/>
        <v>-824252448.01785839</v>
      </c>
      <c r="U620" s="184">
        <f t="shared" si="348"/>
        <v>-832871397.24693644</v>
      </c>
      <c r="V620" s="184">
        <f t="shared" si="348"/>
        <v>-840852472.11848271</v>
      </c>
      <c r="W620" s="184">
        <f t="shared" si="348"/>
        <v>-848278557.64379251</v>
      </c>
      <c r="X620" s="184">
        <f t="shared" si="348"/>
        <v>-855217659.00181365</v>
      </c>
      <c r="Y620" s="184">
        <f t="shared" si="348"/>
        <v>-861726231.37755644</v>
      </c>
      <c r="Z620" s="184">
        <f t="shared" si="348"/>
        <v>-867851632.29832518</v>
      </c>
      <c r="AA620" s="184">
        <f t="shared" si="348"/>
        <v>-873633959.20458961</v>
      </c>
      <c r="AB620" s="184">
        <f t="shared" si="348"/>
        <v>-879107447.76917696</v>
      </c>
      <c r="AC620" s="184">
        <f t="shared" si="348"/>
        <v>-884301550.80057001</v>
      </c>
      <c r="AD620" s="184">
        <f t="shared" si="348"/>
        <v>-889241781.16778684</v>
      </c>
      <c r="AE620" s="184">
        <f t="shared" si="348"/>
        <v>-893950377.87528622</v>
      </c>
      <c r="AF620" s="184">
        <f t="shared" si="348"/>
        <v>-898446837.86470902</v>
      </c>
      <c r="AG620" s="184">
        <f t="shared" si="348"/>
        <v>-902748344.65130937</v>
      </c>
      <c r="AH620" s="184">
        <f t="shared" si="348"/>
        <v>-906870116.8278259</v>
      </c>
      <c r="AI620" s="184">
        <f t="shared" si="348"/>
        <v>-910825693.69922698</v>
      </c>
      <c r="AJ620" s="184">
        <f t="shared" si="348"/>
        <v>-914627171.13399625</v>
      </c>
      <c r="AK620" s="184">
        <f t="shared" si="348"/>
        <v>-918285397.65463257</v>
      </c>
      <c r="AL620" s="184">
        <f t="shared" si="348"/>
        <v>-921810138.51838779</v>
      </c>
      <c r="AM620" s="184">
        <f t="shared" ref="AM620:BN620" si="349">AM588-AM$169</f>
        <v>-925210213.83650935</v>
      </c>
      <c r="AN620" s="184">
        <f t="shared" si="349"/>
        <v>-928493615.49116671</v>
      </c>
      <c r="AO620" s="184">
        <f t="shared" si="349"/>
        <v>-931667606.62428701</v>
      </c>
      <c r="AP620" s="184">
        <f t="shared" si="349"/>
        <v>-934738806.7133857</v>
      </c>
      <c r="AQ620" s="184">
        <f t="shared" si="349"/>
        <v>-937713264.65962911</v>
      </c>
      <c r="AR620" s="184">
        <f t="shared" si="349"/>
        <v>-940596521.85155416</v>
      </c>
      <c r="AS620" s="184">
        <f t="shared" si="349"/>
        <v>-943393666.80369687</v>
      </c>
      <c r="AT620" s="184">
        <f t="shared" si="349"/>
        <v>-946109382.68024611</v>
      </c>
      <c r="AU620" s="184">
        <f t="shared" si="349"/>
        <v>-948747988.78283584</v>
      </c>
      <c r="AV620" s="184">
        <f t="shared" si="349"/>
        <v>-951313476.89588416</v>
      </c>
      <c r="AW620" s="184">
        <f t="shared" si="349"/>
        <v>-953809543.23275733</v>
      </c>
      <c r="AX620" s="184">
        <f t="shared" si="349"/>
        <v>-956239616.60401285</v>
      </c>
      <c r="AY620" s="184">
        <f t="shared" si="349"/>
        <v>-958606883.32925189</v>
      </c>
      <c r="AZ620" s="184">
        <f t="shared" si="349"/>
        <v>-960914309.33226645</v>
      </c>
      <c r="BA620" s="184">
        <f t="shared" si="349"/>
        <v>-963164659.79160655</v>
      </c>
      <c r="BB620" s="184">
        <f t="shared" si="349"/>
        <v>-965360516.66276157</v>
      </c>
      <c r="BC620" s="184">
        <f t="shared" si="349"/>
        <v>-967504294.34156072</v>
      </c>
      <c r="BD620" s="184">
        <f t="shared" si="349"/>
        <v>-969598253.69951093</v>
      </c>
      <c r="BE620" s="184">
        <f t="shared" si="349"/>
        <v>-971644514.68914592</v>
      </c>
      <c r="BF620" s="184">
        <f t="shared" si="349"/>
        <v>-973645067.68999159</v>
      </c>
      <c r="BG620" s="184">
        <f t="shared" si="349"/>
        <v>-975601783.74253798</v>
      </c>
      <c r="BH620" s="184">
        <f t="shared" si="349"/>
        <v>-977516423.79793179</v>
      </c>
      <c r="BI620" s="184">
        <f t="shared" si="349"/>
        <v>-979390647.09435725</v>
      </c>
      <c r="BJ620" s="184">
        <f t="shared" si="349"/>
        <v>-981226018.75679684</v>
      </c>
      <c r="BK620" s="184">
        <f t="shared" si="349"/>
        <v>-983024016.70463252</v>
      </c>
      <c r="BL620" s="184">
        <f t="shared" si="349"/>
        <v>-984786037.94105768</v>
      </c>
      <c r="BM620" s="184">
        <f t="shared" si="349"/>
        <v>-986513404.28923714</v>
      </c>
      <c r="BN620" s="1355">
        <f t="shared" si="349"/>
        <v>-988207367.63235009</v>
      </c>
    </row>
    <row r="621" spans="1:66" ht="3.75" customHeight="1" x14ac:dyDescent="0.15">
      <c r="A621" s="1123"/>
      <c r="B621" s="1566"/>
      <c r="C621" s="3667"/>
      <c r="D621" s="1688">
        <f t="shared" si="344"/>
        <v>0</v>
      </c>
      <c r="E621" s="1683">
        <f t="shared" si="321"/>
        <v>0</v>
      </c>
      <c r="F621" s="2824"/>
      <c r="G621" s="184"/>
      <c r="H621" s="184"/>
      <c r="I621" s="184"/>
      <c r="J621" s="184"/>
      <c r="K621" s="184"/>
      <c r="L621" s="184"/>
      <c r="M621" s="184"/>
      <c r="N621" s="184"/>
      <c r="O621" s="184"/>
      <c r="P621" s="184"/>
      <c r="Q621" s="184"/>
      <c r="R621" s="184"/>
      <c r="S621" s="184"/>
      <c r="T621" s="184"/>
      <c r="U621" s="184"/>
      <c r="V621" s="184"/>
      <c r="W621" s="184"/>
      <c r="X621" s="184"/>
      <c r="Y621" s="184"/>
      <c r="Z621" s="184"/>
      <c r="AA621" s="184"/>
      <c r="AB621" s="184"/>
      <c r="AC621" s="184"/>
      <c r="AD621" s="184"/>
      <c r="AE621" s="184"/>
      <c r="AF621" s="184"/>
      <c r="AG621" s="184"/>
      <c r="AH621" s="184"/>
      <c r="AI621" s="184"/>
      <c r="AJ621" s="184"/>
      <c r="AK621" s="184"/>
      <c r="AL621" s="184"/>
      <c r="AM621" s="184"/>
      <c r="AN621" s="184"/>
      <c r="AO621" s="184"/>
      <c r="AP621" s="184"/>
      <c r="AQ621" s="184"/>
      <c r="AR621" s="184"/>
      <c r="AS621" s="184"/>
      <c r="AT621" s="184"/>
      <c r="AU621" s="184"/>
      <c r="AV621" s="184"/>
      <c r="AW621" s="184"/>
      <c r="AX621" s="184"/>
      <c r="AY621" s="184"/>
      <c r="AZ621" s="184"/>
      <c r="BA621" s="184"/>
      <c r="BB621" s="184"/>
      <c r="BC621" s="184"/>
      <c r="BD621" s="184"/>
      <c r="BE621" s="184"/>
      <c r="BF621" s="184"/>
      <c r="BG621" s="184"/>
      <c r="BH621" s="184"/>
      <c r="BI621" s="184"/>
      <c r="BJ621" s="184"/>
      <c r="BK621" s="184"/>
      <c r="BL621" s="184"/>
      <c r="BM621" s="184"/>
      <c r="BN621" s="1355"/>
    </row>
    <row r="622" spans="1:66" x14ac:dyDescent="0.15">
      <c r="A622" s="1123"/>
      <c r="B622" s="1566"/>
      <c r="C622" s="3667"/>
      <c r="D622" s="1687" t="str">
        <f t="shared" si="344"/>
        <v>High Price Range</v>
      </c>
      <c r="E622" s="1682" t="str">
        <f t="shared" si="321"/>
        <v>Low Range CAPEX</v>
      </c>
      <c r="F622" s="2823">
        <f>F618</f>
        <v>-1785646800.0000002</v>
      </c>
      <c r="G622" s="184">
        <f t="shared" ref="G622:AL622" si="350">G590-G$169</f>
        <v>2209703281.7384653</v>
      </c>
      <c r="H622" s="184">
        <f t="shared" si="350"/>
        <v>1437676798.1672652</v>
      </c>
      <c r="I622" s="184">
        <f t="shared" si="350"/>
        <v>1059784127.6747191</v>
      </c>
      <c r="J622" s="184">
        <f t="shared" si="350"/>
        <v>820055611.31030583</v>
      </c>
      <c r="K622" s="184">
        <f t="shared" si="350"/>
        <v>648809883.24779344</v>
      </c>
      <c r="L622" s="184">
        <f t="shared" si="350"/>
        <v>517741474.91626859</v>
      </c>
      <c r="M622" s="184">
        <f t="shared" si="350"/>
        <v>412771205.012012</v>
      </c>
      <c r="N622" s="184">
        <f t="shared" si="350"/>
        <v>325958661.82473803</v>
      </c>
      <c r="O622" s="184">
        <f t="shared" si="350"/>
        <v>252421631.71057367</v>
      </c>
      <c r="P622" s="184">
        <f t="shared" si="350"/>
        <v>188962079.37472773</v>
      </c>
      <c r="Q622" s="184">
        <f t="shared" si="350"/>
        <v>133381050.96326447</v>
      </c>
      <c r="R622" s="184">
        <f t="shared" si="350"/>
        <v>84107352.709507942</v>
      </c>
      <c r="S622" s="184">
        <f t="shared" si="350"/>
        <v>39982765.325031042</v>
      </c>
      <c r="T622" s="184">
        <f t="shared" si="350"/>
        <v>131136.7861032486</v>
      </c>
      <c r="U622" s="184">
        <f t="shared" si="350"/>
        <v>-36124907.048192263</v>
      </c>
      <c r="V622" s="184">
        <f t="shared" si="350"/>
        <v>-69318897.763716221</v>
      </c>
      <c r="W622" s="184">
        <f t="shared" si="350"/>
        <v>-99877884.713965178</v>
      </c>
      <c r="X622" s="184">
        <f t="shared" si="350"/>
        <v>-128148521.85504794</v>
      </c>
      <c r="Y622" s="184">
        <f t="shared" si="350"/>
        <v>-154415705.85945177</v>
      </c>
      <c r="Z622" s="184">
        <f t="shared" si="350"/>
        <v>-178916163.7237246</v>
      </c>
      <c r="AA622" s="184">
        <f t="shared" si="350"/>
        <v>-201848537.03649116</v>
      </c>
      <c r="AB622" s="184">
        <f t="shared" si="350"/>
        <v>-223380986.45289516</v>
      </c>
      <c r="AC622" s="184">
        <f t="shared" si="350"/>
        <v>-243657008.83977509</v>
      </c>
      <c r="AD622" s="184">
        <f t="shared" si="350"/>
        <v>-262799945.05590081</v>
      </c>
      <c r="AE622" s="184">
        <f t="shared" si="350"/>
        <v>-280916514.29191589</v>
      </c>
      <c r="AF622" s="184">
        <f t="shared" si="350"/>
        <v>-298099614.96348238</v>
      </c>
      <c r="AG622" s="184">
        <f t="shared" si="350"/>
        <v>-314430566.19039369</v>
      </c>
      <c r="AH622" s="184">
        <f t="shared" si="350"/>
        <v>-329980917.79462457</v>
      </c>
      <c r="AI622" s="184">
        <f t="shared" si="350"/>
        <v>-344813924.04598737</v>
      </c>
      <c r="AJ622" s="184">
        <f t="shared" si="350"/>
        <v>-358985752.86206055</v>
      </c>
      <c r="AK622" s="184">
        <f t="shared" si="350"/>
        <v>-372546485.03549838</v>
      </c>
      <c r="AL622" s="184">
        <f t="shared" si="350"/>
        <v>-385540945.43447971</v>
      </c>
      <c r="AM622" s="184">
        <f t="shared" ref="AM622:BN622" si="351">AM590-AM$169</f>
        <v>-398009398.7139895</v>
      </c>
      <c r="AN622" s="184">
        <f t="shared" si="351"/>
        <v>-409988134.99467921</v>
      </c>
      <c r="AO622" s="184">
        <f t="shared" si="351"/>
        <v>-421509965.58614874</v>
      </c>
      <c r="AP622" s="184">
        <f t="shared" si="351"/>
        <v>-432604644.70754504</v>
      </c>
      <c r="AQ622" s="184">
        <f t="shared" si="351"/>
        <v>-443299229.97105217</v>
      </c>
      <c r="AR622" s="184">
        <f t="shared" si="351"/>
        <v>-453618391.9110682</v>
      </c>
      <c r="AS622" s="184">
        <f t="shared" si="351"/>
        <v>-463584680.89376283</v>
      </c>
      <c r="AT622" s="184">
        <f t="shared" si="351"/>
        <v>-473218758.20248652</v>
      </c>
      <c r="AU622" s="184">
        <f t="shared" si="351"/>
        <v>-482539596.87046242</v>
      </c>
      <c r="AV622" s="184">
        <f t="shared" si="351"/>
        <v>-491564656.85270023</v>
      </c>
      <c r="AW622" s="184">
        <f t="shared" si="351"/>
        <v>-500310038.34074402</v>
      </c>
      <c r="AX622" s="184">
        <f t="shared" si="351"/>
        <v>-508790616.38582301</v>
      </c>
      <c r="AY622" s="184">
        <f t="shared" si="351"/>
        <v>-517020159.47686028</v>
      </c>
      <c r="AZ622" s="184">
        <f t="shared" si="351"/>
        <v>-525011434.29532719</v>
      </c>
      <c r="BA622" s="184">
        <f t="shared" si="351"/>
        <v>-532776298.52017355</v>
      </c>
      <c r="BB622" s="184">
        <f t="shared" si="351"/>
        <v>-540325783.26822734</v>
      </c>
      <c r="BC622" s="184">
        <f t="shared" si="351"/>
        <v>-547670166.51685095</v>
      </c>
      <c r="BD622" s="184">
        <f t="shared" si="351"/>
        <v>-554819038.6570394</v>
      </c>
      <c r="BE622" s="184">
        <f t="shared" si="351"/>
        <v>-561781361.15915847</v>
      </c>
      <c r="BF622" s="184">
        <f t="shared" si="351"/>
        <v>-568565519.19429255</v>
      </c>
      <c r="BG622" s="184">
        <f t="shared" si="351"/>
        <v>-575179368.93695164</v>
      </c>
      <c r="BH622" s="184">
        <f t="shared" si="351"/>
        <v>-581630280.17582154</v>
      </c>
      <c r="BI622" s="184">
        <f t="shared" si="351"/>
        <v>-587925174.77531016</v>
      </c>
      <c r="BJ622" s="184">
        <f t="shared" si="351"/>
        <v>-594070561.45920658</v>
      </c>
      <c r="BK622" s="184">
        <f t="shared" si="351"/>
        <v>-600072567.3268795</v>
      </c>
      <c r="BL622" s="184">
        <f t="shared" si="351"/>
        <v>-605936966.46029663</v>
      </c>
      <c r="BM622" s="184">
        <f t="shared" si="351"/>
        <v>-611669205.93543553</v>
      </c>
      <c r="BN622" s="1355">
        <f t="shared" si="351"/>
        <v>-617274429.51315546</v>
      </c>
    </row>
    <row r="623" spans="1:66" x14ac:dyDescent="0.15">
      <c r="A623" s="1123"/>
      <c r="B623" s="1566"/>
      <c r="C623" s="3667"/>
      <c r="D623" s="1687" t="str">
        <f t="shared" si="344"/>
        <v>High Price Range</v>
      </c>
      <c r="E623" s="1682" t="str">
        <f t="shared" si="321"/>
        <v>Low Range CAPEX</v>
      </c>
      <c r="F623" s="2823">
        <f t="shared" ref="F623:F624" si="352">F619</f>
        <v>-1785646800.0000002</v>
      </c>
      <c r="G623" s="184">
        <f t="shared" ref="G623:AL623" si="353">G591-G$169</f>
        <v>2209703281.7384653</v>
      </c>
      <c r="H623" s="184">
        <f t="shared" si="353"/>
        <v>1630683419.060065</v>
      </c>
      <c r="I623" s="184">
        <f t="shared" si="353"/>
        <v>1333124481.2635834</v>
      </c>
      <c r="J623" s="184">
        <f t="shared" si="353"/>
        <v>1138516535.7834251</v>
      </c>
      <c r="K623" s="184">
        <f t="shared" si="353"/>
        <v>996351956.59958243</v>
      </c>
      <c r="L623" s="184">
        <f t="shared" si="353"/>
        <v>885591438.6564157</v>
      </c>
      <c r="M623" s="184">
        <f t="shared" si="353"/>
        <v>795568745.92691398</v>
      </c>
      <c r="N623" s="184">
        <f t="shared" si="353"/>
        <v>720174684.99828076</v>
      </c>
      <c r="O623" s="184">
        <f t="shared" si="353"/>
        <v>655603720.84131837</v>
      </c>
      <c r="P623" s="184">
        <f t="shared" si="353"/>
        <v>599334792.69201493</v>
      </c>
      <c r="Q623" s="184">
        <f t="shared" si="353"/>
        <v>549617073.90788054</v>
      </c>
      <c r="R623" s="184">
        <f t="shared" si="353"/>
        <v>505188352.44032264</v>
      </c>
      <c r="S623" s="184">
        <f t="shared" si="353"/>
        <v>465110625.48279309</v>
      </c>
      <c r="T623" s="184">
        <f t="shared" si="353"/>
        <v>428669063.62024665</v>
      </c>
      <c r="U623" s="184">
        <f t="shared" si="353"/>
        <v>395307239.9361558</v>
      </c>
      <c r="V623" s="184">
        <f t="shared" si="353"/>
        <v>364584111.83090854</v>
      </c>
      <c r="W623" s="184">
        <f t="shared" si="353"/>
        <v>336144577.18899894</v>
      </c>
      <c r="X623" s="184">
        <f t="shared" si="353"/>
        <v>309698792.29749036</v>
      </c>
      <c r="Y623" s="184">
        <f t="shared" si="353"/>
        <v>285007312.64360332</v>
      </c>
      <c r="Z623" s="184">
        <f t="shared" si="353"/>
        <v>261870203.37058234</v>
      </c>
      <c r="AA623" s="184">
        <f t="shared" si="353"/>
        <v>240118917.44732285</v>
      </c>
      <c r="AB623" s="184">
        <f t="shared" si="353"/>
        <v>219610142.40406847</v>
      </c>
      <c r="AC623" s="184">
        <f t="shared" si="353"/>
        <v>200221072.42292356</v>
      </c>
      <c r="AD623" s="184">
        <f t="shared" si="353"/>
        <v>181845729.15664411</v>
      </c>
      <c r="AE623" s="184">
        <f t="shared" si="353"/>
        <v>164392065.44523287</v>
      </c>
      <c r="AF623" s="184">
        <f t="shared" si="353"/>
        <v>147779661.24274349</v>
      </c>
      <c r="AG623" s="184">
        <f t="shared" si="353"/>
        <v>131937872.93981147</v>
      </c>
      <c r="AH623" s="184">
        <f t="shared" si="353"/>
        <v>116804333.65957952</v>
      </c>
      <c r="AI623" s="184">
        <f t="shared" si="353"/>
        <v>102323728.01635981</v>
      </c>
      <c r="AJ623" s="184">
        <f t="shared" si="353"/>
        <v>88446783.528102398</v>
      </c>
      <c r="AK623" s="184">
        <f t="shared" si="353"/>
        <v>75129434.54200387</v>
      </c>
      <c r="AL623" s="184">
        <f t="shared" si="353"/>
        <v>62332124.638642073</v>
      </c>
      <c r="AM623" s="184">
        <f t="shared" ref="AM623:BN623" si="354">AM591-AM$169</f>
        <v>50019221.033049583</v>
      </c>
      <c r="AN623" s="184">
        <f t="shared" si="354"/>
        <v>38158520.193018913</v>
      </c>
      <c r="AO623" s="184">
        <f t="shared" si="354"/>
        <v>26720828.239690542</v>
      </c>
      <c r="AP623" s="184">
        <f t="shared" si="354"/>
        <v>15679603.035236597</v>
      </c>
      <c r="AQ623" s="184">
        <f t="shared" si="354"/>
        <v>5010647.4508152008</v>
      </c>
      <c r="AR623" s="184">
        <f t="shared" si="354"/>
        <v>-5308154.6705670357</v>
      </c>
      <c r="AS623" s="184">
        <f t="shared" si="354"/>
        <v>-15297066.751383543</v>
      </c>
      <c r="AT623" s="184">
        <f t="shared" si="354"/>
        <v>-24974697.552635193</v>
      </c>
      <c r="AU623" s="184">
        <f t="shared" si="354"/>
        <v>-34358173.714039564</v>
      </c>
      <c r="AV623" s="184">
        <f t="shared" si="354"/>
        <v>-43463290.58740592</v>
      </c>
      <c r="AW623" s="184">
        <f t="shared" si="354"/>
        <v>-52304644.539559126</v>
      </c>
      <c r="AX623" s="184">
        <f t="shared" si="354"/>
        <v>-60895749.374172211</v>
      </c>
      <c r="AY623" s="184">
        <f t="shared" si="354"/>
        <v>-69249139.092153311</v>
      </c>
      <c r="AZ623" s="184">
        <f t="shared" si="354"/>
        <v>-77376458.858145237</v>
      </c>
      <c r="BA623" s="184">
        <f t="shared" si="354"/>
        <v>-85288545.750764132</v>
      </c>
      <c r="BB623" s="184">
        <f t="shared" si="354"/>
        <v>-92995500.634482622</v>
      </c>
      <c r="BC623" s="184">
        <f t="shared" si="354"/>
        <v>-100506752.29191399</v>
      </c>
      <c r="BD623" s="184">
        <f t="shared" si="354"/>
        <v>-107831114.78918219</v>
      </c>
      <c r="BE623" s="184">
        <f t="shared" si="354"/>
        <v>-114976838.90801048</v>
      </c>
      <c r="BF623" s="184">
        <f t="shared" si="354"/>
        <v>-121951658.36129832</v>
      </c>
      <c r="BG623" s="184">
        <f t="shared" si="354"/>
        <v>-128762831.41038799</v>
      </c>
      <c r="BH623" s="184">
        <f t="shared" si="354"/>
        <v>-135417178.41879058</v>
      </c>
      <c r="BI623" s="184">
        <f t="shared" si="354"/>
        <v>-141921115.80628777</v>
      </c>
      <c r="BJ623" s="184">
        <f t="shared" si="354"/>
        <v>-148280686.80698776</v>
      </c>
      <c r="BK623" s="184">
        <f t="shared" si="354"/>
        <v>-154501589.38331485</v>
      </c>
      <c r="BL623" s="184">
        <f t="shared" si="354"/>
        <v>-160589201.60372424</v>
      </c>
      <c r="BM623" s="184">
        <f t="shared" si="354"/>
        <v>-166548604.75393772</v>
      </c>
      <c r="BN623" s="1355">
        <f t="shared" si="354"/>
        <v>-172384604.41874337</v>
      </c>
    </row>
    <row r="624" spans="1:66" x14ac:dyDescent="0.15">
      <c r="A624" s="1123"/>
      <c r="B624" s="1566"/>
      <c r="C624" s="3667"/>
      <c r="D624" s="1687" t="str">
        <f t="shared" si="344"/>
        <v>High Price Range</v>
      </c>
      <c r="E624" s="1682" t="str">
        <f t="shared" si="321"/>
        <v>Low Range CAPEX</v>
      </c>
      <c r="F624" s="2823">
        <f t="shared" si="352"/>
        <v>-1785646800.0000002</v>
      </c>
      <c r="G624" s="184">
        <f t="shared" ref="G624:AL624" si="355">G592-G$169</f>
        <v>2209703281.7384653</v>
      </c>
      <c r="H624" s="184">
        <f t="shared" si="355"/>
        <v>1823690039.9528654</v>
      </c>
      <c r="I624" s="184">
        <f t="shared" si="355"/>
        <v>1616038023.8305461</v>
      </c>
      <c r="J624" s="184">
        <f t="shared" si="355"/>
        <v>1476278122.3458254</v>
      </c>
      <c r="K624" s="184">
        <f t="shared" si="355"/>
        <v>1372003290.9917104</v>
      </c>
      <c r="L624" s="184">
        <f t="shared" si="355"/>
        <v>1289391307.8357384</v>
      </c>
      <c r="M624" s="184">
        <f t="shared" si="355"/>
        <v>1221308015.0310714</v>
      </c>
      <c r="N624" s="184">
        <f t="shared" si="355"/>
        <v>1163607396.4994895</v>
      </c>
      <c r="O624" s="184">
        <f t="shared" si="355"/>
        <v>1113674928.7232053</v>
      </c>
      <c r="P624" s="184">
        <f t="shared" si="355"/>
        <v>1069760048.2807863</v>
      </c>
      <c r="Q624" s="184">
        <f t="shared" si="355"/>
        <v>1030635556.0024235</v>
      </c>
      <c r="R624" s="184">
        <f t="shared" si="355"/>
        <v>995409263.44041133</v>
      </c>
      <c r="S624" s="184">
        <f t="shared" si="355"/>
        <v>963413077.06073499</v>
      </c>
      <c r="T624" s="184">
        <f t="shared" si="355"/>
        <v>934134299.91621137</v>
      </c>
      <c r="U624" s="184">
        <f t="shared" si="355"/>
        <v>907171276.92684913</v>
      </c>
      <c r="V624" s="184">
        <f t="shared" si="355"/>
        <v>882203743.23778749</v>
      </c>
      <c r="W624" s="184">
        <f t="shared" si="355"/>
        <v>858972406.16663098</v>
      </c>
      <c r="X624" s="184">
        <f t="shared" si="355"/>
        <v>837264522.23913169</v>
      </c>
      <c r="Y624" s="184">
        <f t="shared" si="355"/>
        <v>816903480.31501651</v>
      </c>
      <c r="Z624" s="184">
        <f t="shared" si="355"/>
        <v>797741129.84095359</v>
      </c>
      <c r="AA624" s="184">
        <f t="shared" si="355"/>
        <v>779652032.29996657</v>
      </c>
      <c r="AB624" s="184">
        <f t="shared" si="355"/>
        <v>762529086.79042792</v>
      </c>
      <c r="AC624" s="184">
        <f t="shared" si="355"/>
        <v>746280154.84730077</v>
      </c>
      <c r="AD624" s="184">
        <f t="shared" si="355"/>
        <v>730825423.48461652</v>
      </c>
      <c r="AE624" s="184">
        <f t="shared" si="355"/>
        <v>716095321.48522019</v>
      </c>
      <c r="AF624" s="184">
        <f t="shared" si="355"/>
        <v>702028855.74290824</v>
      </c>
      <c r="AG624" s="184">
        <f t="shared" si="355"/>
        <v>688572270.34097648</v>
      </c>
      <c r="AH624" s="184">
        <f t="shared" si="355"/>
        <v>675677956.31283689</v>
      </c>
      <c r="AI624" s="184">
        <f t="shared" si="355"/>
        <v>663303558.07877421</v>
      </c>
      <c r="AJ624" s="184">
        <f t="shared" si="355"/>
        <v>651411235.62241101</v>
      </c>
      <c r="AK624" s="184">
        <f t="shared" si="355"/>
        <v>639967051.05250573</v>
      </c>
      <c r="AL624" s="184">
        <f t="shared" si="355"/>
        <v>628940455.30225539</v>
      </c>
      <c r="AM624" s="184">
        <f t="shared" ref="AM624:BN624" si="356">AM592-AM$169</f>
        <v>618303856.04502988</v>
      </c>
      <c r="AN624" s="184">
        <f t="shared" si="356"/>
        <v>608032251.93821454</v>
      </c>
      <c r="AO624" s="184">
        <f t="shared" si="356"/>
        <v>598102921.38807893</v>
      </c>
      <c r="AP624" s="184">
        <f t="shared" si="356"/>
        <v>588495156.40346503</v>
      </c>
      <c r="AQ624" s="184">
        <f t="shared" si="356"/>
        <v>579190033.95131326</v>
      </c>
      <c r="AR624" s="184">
        <f t="shared" si="356"/>
        <v>570170218.67176175</v>
      </c>
      <c r="AS624" s="184">
        <f t="shared" si="356"/>
        <v>561419791.94981742</v>
      </c>
      <c r="AT624" s="184">
        <f t="shared" si="356"/>
        <v>552924103.24510503</v>
      </c>
      <c r="AU624" s="184">
        <f t="shared" si="356"/>
        <v>544669640.30384803</v>
      </c>
      <c r="AV624" s="184">
        <f t="shared" si="356"/>
        <v>536643915.45821595</v>
      </c>
      <c r="AW624" s="184">
        <f t="shared" si="356"/>
        <v>528835365.68778348</v>
      </c>
      <c r="AX624" s="184">
        <f t="shared" si="356"/>
        <v>521233264.49963164</v>
      </c>
      <c r="AY624" s="184">
        <f t="shared" si="356"/>
        <v>513827643.99554133</v>
      </c>
      <c r="AZ624" s="184">
        <f t="shared" si="356"/>
        <v>506609225.75081706</v>
      </c>
      <c r="BA624" s="184">
        <f t="shared" si="356"/>
        <v>499569359.34058213</v>
      </c>
      <c r="BB624" s="184">
        <f t="shared" si="356"/>
        <v>492699967.52440166</v>
      </c>
      <c r="BC624" s="184">
        <f t="shared" si="356"/>
        <v>485993497.2458055</v>
      </c>
      <c r="BD624" s="184">
        <f t="shared" si="356"/>
        <v>479442875.72494507</v>
      </c>
      <c r="BE624" s="184">
        <f t="shared" si="356"/>
        <v>473041471.02474999</v>
      </c>
      <c r="BF624" s="184">
        <f t="shared" si="356"/>
        <v>466783056.55686402</v>
      </c>
      <c r="BG624" s="184">
        <f t="shared" si="356"/>
        <v>460661779.06627727</v>
      </c>
      <c r="BH624" s="184">
        <f t="shared" si="356"/>
        <v>454672129.69512582</v>
      </c>
      <c r="BI624" s="184">
        <f t="shared" si="356"/>
        <v>448808917.7785008</v>
      </c>
      <c r="BJ624" s="184">
        <f t="shared" si="356"/>
        <v>443067247.06979918</v>
      </c>
      <c r="BK624" s="184">
        <f t="shared" si="356"/>
        <v>437442494.13138318</v>
      </c>
      <c r="BL624" s="184">
        <f t="shared" si="356"/>
        <v>431930288.65914392</v>
      </c>
      <c r="BM624" s="184">
        <f t="shared" si="356"/>
        <v>426526495.53783393</v>
      </c>
      <c r="BN624" s="1335">
        <f t="shared" si="356"/>
        <v>421227198.44841623</v>
      </c>
    </row>
    <row r="625" spans="1:66" ht="8.25" customHeight="1" x14ac:dyDescent="0.15">
      <c r="A625" s="1123"/>
      <c r="B625" s="1395"/>
      <c r="C625" s="3677"/>
      <c r="D625" s="1369"/>
      <c r="E625" s="1684"/>
      <c r="F625" s="2825"/>
      <c r="G625" s="745"/>
      <c r="H625" s="745"/>
      <c r="I625" s="745"/>
      <c r="J625" s="745"/>
      <c r="K625" s="745"/>
      <c r="L625" s="745"/>
      <c r="M625" s="745"/>
      <c r="N625" s="745"/>
      <c r="O625" s="745"/>
      <c r="P625" s="745"/>
      <c r="Q625" s="745"/>
      <c r="R625" s="745"/>
      <c r="S625" s="745"/>
      <c r="T625" s="745"/>
      <c r="U625" s="745"/>
      <c r="V625" s="745"/>
      <c r="W625" s="745"/>
      <c r="X625" s="745"/>
      <c r="Y625" s="745"/>
      <c r="Z625" s="745"/>
      <c r="AA625" s="745"/>
      <c r="AB625" s="745"/>
      <c r="AC625" s="745"/>
      <c r="AD625" s="745"/>
      <c r="AE625" s="745"/>
      <c r="AF625" s="745"/>
      <c r="AG625" s="745"/>
      <c r="AH625" s="745"/>
      <c r="AI625" s="745"/>
      <c r="AJ625" s="745"/>
      <c r="AK625" s="745"/>
      <c r="AL625" s="745"/>
      <c r="AM625" s="745"/>
      <c r="AN625" s="745"/>
      <c r="AO625" s="745"/>
      <c r="AP625" s="745"/>
      <c r="AQ625" s="745"/>
      <c r="AR625" s="745"/>
      <c r="AS625" s="745"/>
      <c r="AT625" s="745"/>
      <c r="AU625" s="745"/>
      <c r="AV625" s="745"/>
      <c r="AW625" s="745"/>
      <c r="AX625" s="745"/>
      <c r="AY625" s="745"/>
      <c r="AZ625" s="745"/>
      <c r="BA625" s="745"/>
      <c r="BB625" s="745"/>
      <c r="BC625" s="745"/>
      <c r="BD625" s="745"/>
      <c r="BE625" s="745"/>
      <c r="BF625" s="745"/>
      <c r="BG625" s="745"/>
      <c r="BH625" s="745"/>
      <c r="BI625" s="745"/>
      <c r="BJ625" s="745"/>
      <c r="BK625" s="745"/>
      <c r="BL625" s="745"/>
      <c r="BM625" s="745"/>
      <c r="BN625" s="1387"/>
    </row>
    <row r="626" spans="1:66" ht="8.25" customHeight="1" x14ac:dyDescent="0.15">
      <c r="A626" s="1123"/>
      <c r="B626" s="1568"/>
      <c r="C626" s="1660"/>
      <c r="D626" s="1687"/>
      <c r="E626" s="1394"/>
      <c r="F626" s="2823"/>
      <c r="G626" s="184"/>
      <c r="H626" s="184"/>
      <c r="I626" s="184"/>
      <c r="J626" s="184"/>
      <c r="K626" s="184"/>
      <c r="L626" s="184"/>
      <c r="M626" s="184"/>
      <c r="N626" s="184"/>
      <c r="O626" s="184"/>
      <c r="P626" s="184"/>
      <c r="Q626" s="184"/>
      <c r="R626" s="184"/>
      <c r="S626" s="184"/>
      <c r="T626" s="184"/>
      <c r="U626" s="184"/>
      <c r="V626" s="184"/>
      <c r="W626" s="184"/>
      <c r="X626" s="184"/>
      <c r="Y626" s="184"/>
      <c r="Z626" s="184"/>
      <c r="AA626" s="184"/>
      <c r="AB626" s="184"/>
      <c r="AC626" s="184"/>
      <c r="AD626" s="184"/>
      <c r="AE626" s="184"/>
      <c r="AF626" s="184"/>
      <c r="AG626" s="184"/>
      <c r="AH626" s="184"/>
      <c r="AI626" s="184"/>
      <c r="AJ626" s="184"/>
      <c r="AK626" s="184"/>
      <c r="AL626" s="184"/>
      <c r="AM626" s="184"/>
      <c r="AN626" s="184"/>
      <c r="AO626" s="184"/>
      <c r="AP626" s="184"/>
      <c r="AQ626" s="184"/>
      <c r="AR626" s="184"/>
      <c r="AS626" s="184"/>
      <c r="AT626" s="184"/>
      <c r="AU626" s="184"/>
      <c r="AV626" s="184"/>
      <c r="AW626" s="184"/>
      <c r="AX626" s="184"/>
      <c r="AY626" s="184"/>
      <c r="AZ626" s="184"/>
      <c r="BA626" s="184"/>
      <c r="BB626" s="184"/>
      <c r="BC626" s="184"/>
      <c r="BD626" s="184"/>
      <c r="BE626" s="184"/>
      <c r="BF626" s="184"/>
      <c r="BG626" s="184"/>
      <c r="BH626" s="184"/>
      <c r="BI626" s="184"/>
      <c r="BJ626" s="184"/>
      <c r="BK626" s="184"/>
      <c r="BL626" s="184"/>
      <c r="BM626" s="184"/>
      <c r="BN626" s="1335"/>
    </row>
    <row r="627" spans="1:66" ht="15.75" customHeight="1" x14ac:dyDescent="0.15">
      <c r="A627" s="1123"/>
      <c r="B627" s="3694" t="s">
        <v>937</v>
      </c>
      <c r="C627" s="3671" t="str">
        <f>C594</f>
        <v>Low Range Opex-Low</v>
      </c>
      <c r="D627" s="1366" t="str">
        <f t="shared" ref="D627:BN627" si="357">D594</f>
        <v>Low Price Range</v>
      </c>
      <c r="E627" s="1391" t="s">
        <v>938</v>
      </c>
      <c r="F627" s="2821">
        <f>-C86</f>
        <v>-5097600000</v>
      </c>
      <c r="G627" s="2826">
        <f>G594</f>
        <v>-236821496.38182306</v>
      </c>
      <c r="H627" s="2826">
        <f>H594</f>
        <v>-483606030.44646287</v>
      </c>
      <c r="I627" s="2826">
        <f>I594</f>
        <v>-604402490.9286958</v>
      </c>
      <c r="J627" s="1708">
        <f t="shared" si="357"/>
        <v>-681033657.69817483</v>
      </c>
      <c r="K627" s="1708">
        <f t="shared" si="357"/>
        <v>-735773745.13012326</v>
      </c>
      <c r="L627" s="1708">
        <f t="shared" si="357"/>
        <v>-777670826.08396113</v>
      </c>
      <c r="M627" s="1708">
        <f t="shared" si="357"/>
        <v>-811225425.18156099</v>
      </c>
      <c r="N627" s="1708">
        <f t="shared" si="357"/>
        <v>-838975759.4995445</v>
      </c>
      <c r="O627" s="1708">
        <f t="shared" si="357"/>
        <v>-862482468.27108073</v>
      </c>
      <c r="P627" s="1708">
        <f t="shared" si="357"/>
        <v>-882767829.44510317</v>
      </c>
      <c r="Q627" s="1708">
        <f t="shared" si="357"/>
        <v>-900534756.47577608</v>
      </c>
      <c r="R627" s="1708">
        <f t="shared" si="357"/>
        <v>-916285494.20817351</v>
      </c>
      <c r="S627" s="1708">
        <f t="shared" si="357"/>
        <v>-930390276.84218574</v>
      </c>
      <c r="T627" s="1708">
        <f t="shared" si="357"/>
        <v>-943129173.48625326</v>
      </c>
      <c r="U627" s="1708">
        <f t="shared" si="357"/>
        <v>-954718712.28456664</v>
      </c>
      <c r="V627" s="1708">
        <f t="shared" si="357"/>
        <v>-965329440.94063997</v>
      </c>
      <c r="W627" s="1708">
        <f t="shared" si="357"/>
        <v>-975097869.2478137</v>
      </c>
      <c r="X627" s="1708">
        <f t="shared" si="357"/>
        <v>-984134807.95786917</v>
      </c>
      <c r="Y627" s="1708">
        <f t="shared" si="357"/>
        <v>-992531326.60543072</v>
      </c>
      <c r="Z627" s="1708">
        <f t="shared" si="357"/>
        <v>-1000363096.8970872</v>
      </c>
      <c r="AA627" s="1708">
        <f t="shared" si="357"/>
        <v>-1007693616.2295442</v>
      </c>
      <c r="AB627" s="1708">
        <f t="shared" si="357"/>
        <v>-1014576638.5216255</v>
      </c>
      <c r="AC627" s="1708">
        <f t="shared" si="357"/>
        <v>-1021058033.7119615</v>
      </c>
      <c r="AD627" s="1708">
        <f t="shared" si="357"/>
        <v>-1027177228.7075435</v>
      </c>
      <c r="AE627" s="1708">
        <f t="shared" si="357"/>
        <v>-1032968337.1641842</v>
      </c>
      <c r="AF627" s="1708">
        <f t="shared" si="357"/>
        <v>-1038461054.8147533</v>
      </c>
      <c r="AG627" s="1708">
        <f t="shared" si="357"/>
        <v>-1043681375.9761763</v>
      </c>
      <c r="AH627" s="1708">
        <f t="shared" si="357"/>
        <v>-1048652172.1300073</v>
      </c>
      <c r="AI627" s="1708">
        <f t="shared" si="357"/>
        <v>-1053393663.0171951</v>
      </c>
      <c r="AJ627" s="1708">
        <f t="shared" si="357"/>
        <v>-1057923803.1686578</v>
      </c>
      <c r="AK627" s="1708">
        <f t="shared" si="357"/>
        <v>-1062258601.3164062</v>
      </c>
      <c r="AL627" s="1708">
        <f t="shared" si="357"/>
        <v>-1066412386.0935166</v>
      </c>
      <c r="AM627" s="1708">
        <f t="shared" si="357"/>
        <v>-1070398028.4238899</v>
      </c>
      <c r="AN627" s="1708">
        <f t="shared" si="357"/>
        <v>-1074227128.7392554</v>
      </c>
      <c r="AO627" s="1708">
        <f t="shared" si="357"/>
        <v>-1077910175.441144</v>
      </c>
      <c r="AP627" s="1708">
        <f t="shared" si="357"/>
        <v>-1081456679.7072999</v>
      </c>
      <c r="AQ627" s="1708">
        <f t="shared" si="357"/>
        <v>-1084875290.723156</v>
      </c>
      <c r="AR627" s="1708">
        <f t="shared" si="357"/>
        <v>-1088173894.625349</v>
      </c>
      <c r="AS627" s="1708">
        <f t="shared" si="357"/>
        <v>-1091359699.8215268</v>
      </c>
      <c r="AT627" s="1708">
        <f t="shared" si="357"/>
        <v>-1094439310.8586743</v>
      </c>
      <c r="AU627" s="1708">
        <f t="shared" si="357"/>
        <v>-1097418792.6209161</v>
      </c>
      <c r="AV627" s="1708">
        <f t="shared" si="357"/>
        <v>-1100303726.32464</v>
      </c>
      <c r="AW627" s="1708">
        <f t="shared" si="357"/>
        <v>-1103099258.5268011</v>
      </c>
      <c r="AX627" s="1708">
        <f t="shared" si="357"/>
        <v>-1105810144.1583049</v>
      </c>
      <c r="AY627" s="1708">
        <f t="shared" si="357"/>
        <v>-1108440784.4284315</v>
      </c>
      <c r="AZ627" s="1708">
        <f t="shared" si="357"/>
        <v>-1110995260.3105738</v>
      </c>
      <c r="BA627" s="1708">
        <f t="shared" si="357"/>
        <v>-1113477362.2080889</v>
      </c>
      <c r="BB627" s="1708">
        <f t="shared" si="357"/>
        <v>-1115890616.3070393</v>
      </c>
      <c r="BC627" s="1708">
        <f t="shared" si="357"/>
        <v>-1118238308.0463428</v>
      </c>
      <c r="BD627" s="1708">
        <f t="shared" si="357"/>
        <v>-1120523503.0723519</v>
      </c>
      <c r="BE627" s="1708">
        <f t="shared" si="357"/>
        <v>-1122749065.9918327</v>
      </c>
      <c r="BF627" s="1708">
        <f t="shared" si="357"/>
        <v>-1124917677.1928072</v>
      </c>
      <c r="BG627" s="1708">
        <f t="shared" si="357"/>
        <v>-1127031847.9652469</v>
      </c>
      <c r="BH627" s="1708">
        <f t="shared" si="357"/>
        <v>-1129093934.1219456</v>
      </c>
      <c r="BI627" s="1708">
        <f t="shared" si="357"/>
        <v>-1131106148.2930641</v>
      </c>
      <c r="BJ627" s="1708">
        <f t="shared" si="357"/>
        <v>-1133070571.0450106</v>
      </c>
      <c r="BK627" s="1708">
        <f t="shared" si="357"/>
        <v>-1134989160.9548478</v>
      </c>
      <c r="BL627" s="1708">
        <f t="shared" si="357"/>
        <v>-1136863763.7547607</v>
      </c>
      <c r="BM627" s="1708">
        <f t="shared" si="357"/>
        <v>-1138696120.6468136</v>
      </c>
      <c r="BN627" s="1571">
        <f t="shared" si="357"/>
        <v>-1140487875.8759308</v>
      </c>
    </row>
    <row r="628" spans="1:66" ht="16.5" customHeight="1" x14ac:dyDescent="0.15">
      <c r="A628" s="1123"/>
      <c r="B628" s="3694"/>
      <c r="C628" s="3671"/>
      <c r="D628" s="1366" t="str">
        <f t="shared" ref="D628:BN628" si="358">D595</f>
        <v>Low Price Range</v>
      </c>
      <c r="E628" s="1391" t="s">
        <v>938</v>
      </c>
      <c r="F628" s="2821">
        <f>F627</f>
        <v>-5097600000</v>
      </c>
      <c r="G628" s="1708">
        <f t="shared" si="358"/>
        <v>-236821496.38182306</v>
      </c>
      <c r="H628" s="1708">
        <f t="shared" si="358"/>
        <v>-421909896.93030298</v>
      </c>
      <c r="I628" s="1708">
        <f t="shared" si="358"/>
        <v>-517027027.47379363</v>
      </c>
      <c r="J628" s="1708">
        <f t="shared" si="358"/>
        <v>-579235037.39651108</v>
      </c>
      <c r="K628" s="1708">
        <f t="shared" si="358"/>
        <v>-624679099.46040618</v>
      </c>
      <c r="L628" s="1708">
        <f t="shared" si="358"/>
        <v>-660084598.35847807</v>
      </c>
      <c r="M628" s="1708">
        <f t="shared" si="358"/>
        <v>-688861083.04295146</v>
      </c>
      <c r="N628" s="1708">
        <f t="shared" si="358"/>
        <v>-712961406.79278791</v>
      </c>
      <c r="O628" s="1708">
        <f t="shared" si="358"/>
        <v>-733602039.77971458</v>
      </c>
      <c r="P628" s="1708">
        <f t="shared" si="358"/>
        <v>-751588859.54709864</v>
      </c>
      <c r="Q628" s="1708">
        <f t="shared" si="358"/>
        <v>-767481532.04732621</v>
      </c>
      <c r="R628" s="1708">
        <f t="shared" si="358"/>
        <v>-781683533.61046004</v>
      </c>
      <c r="S628" s="1708">
        <f t="shared" si="358"/>
        <v>-794494704.44987559</v>
      </c>
      <c r="T628" s="1708">
        <f t="shared" si="358"/>
        <v>-806143545.59226215</v>
      </c>
      <c r="U628" s="1708">
        <f t="shared" si="358"/>
        <v>-816807923.41948438</v>
      </c>
      <c r="V628" s="1708">
        <f t="shared" si="358"/>
        <v>-826628820.77962315</v>
      </c>
      <c r="W628" s="1708">
        <f t="shared" si="358"/>
        <v>-835719748.94720805</v>
      </c>
      <c r="X628" s="1708">
        <f t="shared" si="358"/>
        <v>-844173358.81851077</v>
      </c>
      <c r="Y628" s="1708">
        <f t="shared" si="358"/>
        <v>-852066190.77624893</v>
      </c>
      <c r="Z628" s="1708">
        <f t="shared" si="358"/>
        <v>-859462155.62078738</v>
      </c>
      <c r="AA628" s="1708">
        <f t="shared" si="358"/>
        <v>-866415130.77916265</v>
      </c>
      <c r="AB628" s="1708">
        <f t="shared" si="358"/>
        <v>-872970927.24598062</v>
      </c>
      <c r="AC628" s="1708">
        <f t="shared" si="358"/>
        <v>-879168800.8980732</v>
      </c>
      <c r="AD628" s="1708">
        <f t="shared" si="358"/>
        <v>-885042628.57464445</v>
      </c>
      <c r="AE628" s="1708">
        <f t="shared" si="358"/>
        <v>-890621833.89777946</v>
      </c>
      <c r="AF628" s="1708">
        <f t="shared" si="358"/>
        <v>-895932123.78814781</v>
      </c>
      <c r="AG628" s="1708">
        <f t="shared" si="358"/>
        <v>-900996080.04908514</v>
      </c>
      <c r="AH628" s="1708">
        <f t="shared" si="358"/>
        <v>-905833638.75917625</v>
      </c>
      <c r="AI628" s="1708">
        <f t="shared" si="358"/>
        <v>-910462481.93059862</v>
      </c>
      <c r="AJ628" s="1708">
        <f t="shared" si="358"/>
        <v>-914898359.91231513</v>
      </c>
      <c r="AK628" s="1708">
        <f t="shared" si="358"/>
        <v>-919155358.64804232</v>
      </c>
      <c r="AL628" s="1708">
        <f t="shared" si="358"/>
        <v>-923246122.66843331</v>
      </c>
      <c r="AM628" s="1708">
        <f t="shared" si="358"/>
        <v>-927182042.28252864</v>
      </c>
      <c r="AN628" s="1708">
        <f t="shared" si="358"/>
        <v>-930973411.61088026</v>
      </c>
      <c r="AO628" s="1708">
        <f t="shared" si="358"/>
        <v>-934629562.71390998</v>
      </c>
      <c r="AP628" s="1708">
        <f t="shared" si="358"/>
        <v>-938158980.00148761</v>
      </c>
      <c r="AQ628" s="1708">
        <f t="shared" si="358"/>
        <v>-941569398.28231978</v>
      </c>
      <c r="AR628" s="1708">
        <f t="shared" si="358"/>
        <v>-944867887.16556501</v>
      </c>
      <c r="AS628" s="1708">
        <f t="shared" si="358"/>
        <v>-948060924.018749</v>
      </c>
      <c r="AT628" s="1708">
        <f t="shared" si="358"/>
        <v>-951154457.28342271</v>
      </c>
      <c r="AU628" s="1708">
        <f t="shared" si="358"/>
        <v>-954153961.62903404</v>
      </c>
      <c r="AV628" s="1708">
        <f t="shared" si="358"/>
        <v>-957064486.16804171</v>
      </c>
      <c r="AW628" s="1708">
        <f t="shared" si="358"/>
        <v>-959890696.74761891</v>
      </c>
      <c r="AX628" s="1708">
        <f t="shared" si="358"/>
        <v>-962636913.164837</v>
      </c>
      <c r="AY628" s="1708">
        <f t="shared" si="358"/>
        <v>-965307142.01485848</v>
      </c>
      <c r="AZ628" s="1708">
        <f t="shared" si="358"/>
        <v>-967905105.76911569</v>
      </c>
      <c r="BA628" s="1708">
        <f t="shared" si="358"/>
        <v>-970434268.58778191</v>
      </c>
      <c r="BB628" s="1708">
        <f t="shared" si="358"/>
        <v>-972897859.29420137</v>
      </c>
      <c r="BC628" s="1708">
        <f t="shared" si="358"/>
        <v>-975298891.87529469</v>
      </c>
      <c r="BD628" s="1708">
        <f t="shared" si="358"/>
        <v>-977640183.81886601</v>
      </c>
      <c r="BE628" s="1708">
        <f t="shared" si="358"/>
        <v>-979924372.55428624</v>
      </c>
      <c r="BF628" s="1708">
        <f t="shared" si="358"/>
        <v>-982153930.22567916</v>
      </c>
      <c r="BG628" s="1708">
        <f t="shared" si="358"/>
        <v>-984331176.99521708</v>
      </c>
      <c r="BH628" s="1708">
        <f t="shared" si="358"/>
        <v>-986458293.04747581</v>
      </c>
      <c r="BI628" s="1708">
        <f t="shared" si="358"/>
        <v>-988537329.44313729</v>
      </c>
      <c r="BJ628" s="1708">
        <f t="shared" si="358"/>
        <v>-990570217.95105338</v>
      </c>
      <c r="BK628" s="1708">
        <f t="shared" si="358"/>
        <v>-992558779.97117841</v>
      </c>
      <c r="BL628" s="1708">
        <f t="shared" si="358"/>
        <v>-994504734.64676225</v>
      </c>
      <c r="BM628" s="1708">
        <f t="shared" si="358"/>
        <v>-996409706.2520442</v>
      </c>
      <c r="BN628" s="1571">
        <f t="shared" si="358"/>
        <v>-998275230.93122137</v>
      </c>
    </row>
    <row r="629" spans="1:66" x14ac:dyDescent="0.15">
      <c r="A629" s="1123"/>
      <c r="B629" s="1337"/>
      <c r="C629" s="3671"/>
      <c r="D629" s="1366" t="str">
        <f t="shared" ref="D629:BN629" si="359">D596</f>
        <v>Low Price Range</v>
      </c>
      <c r="E629" s="1391" t="s">
        <v>938</v>
      </c>
      <c r="F629" s="2821">
        <f>F628</f>
        <v>-5097600000</v>
      </c>
      <c r="G629" s="1708">
        <f t="shared" si="359"/>
        <v>-236821496.38182306</v>
      </c>
      <c r="H629" s="1708">
        <f t="shared" si="359"/>
        <v>-360213763.41414285</v>
      </c>
      <c r="I629" s="1708">
        <f t="shared" si="359"/>
        <v>-426591416.43102098</v>
      </c>
      <c r="J629" s="1708">
        <f t="shared" si="359"/>
        <v>-471266803.74323094</v>
      </c>
      <c r="K629" s="1708">
        <f t="shared" si="359"/>
        <v>-504599100.26155484</v>
      </c>
      <c r="L629" s="1708">
        <f t="shared" si="359"/>
        <v>-531006691.45842111</v>
      </c>
      <c r="M629" s="1708">
        <f t="shared" si="359"/>
        <v>-552770068.81649423</v>
      </c>
      <c r="N629" s="1708">
        <f t="shared" si="359"/>
        <v>-571214540.03941011</v>
      </c>
      <c r="O629" s="1708">
        <f t="shared" si="359"/>
        <v>-587175858.79866672</v>
      </c>
      <c r="P629" s="1708">
        <f t="shared" si="359"/>
        <v>-601213606.90590167</v>
      </c>
      <c r="Q629" s="1708">
        <f t="shared" si="359"/>
        <v>-613720068.54018164</v>
      </c>
      <c r="R629" s="1708">
        <f t="shared" si="359"/>
        <v>-624980438.98308134</v>
      </c>
      <c r="S629" s="1708">
        <f t="shared" si="359"/>
        <v>-635208279.75743926</v>
      </c>
      <c r="T629" s="1708">
        <f t="shared" si="359"/>
        <v>-644567478.60534704</v>
      </c>
      <c r="U629" s="1708">
        <f t="shared" si="359"/>
        <v>-653186427.83442509</v>
      </c>
      <c r="V629" s="1708">
        <f t="shared" si="359"/>
        <v>-661167502.70597136</v>
      </c>
      <c r="W629" s="1708">
        <f t="shared" si="359"/>
        <v>-668593588.23128116</v>
      </c>
      <c r="X629" s="1708">
        <f t="shared" si="359"/>
        <v>-675532689.5893023</v>
      </c>
      <c r="Y629" s="1708">
        <f t="shared" si="359"/>
        <v>-682041261.96504509</v>
      </c>
      <c r="Z629" s="1708">
        <f t="shared" si="359"/>
        <v>-688166662.88581383</v>
      </c>
      <c r="AA629" s="1708">
        <f t="shared" si="359"/>
        <v>-693948989.79207826</v>
      </c>
      <c r="AB629" s="1708">
        <f t="shared" si="359"/>
        <v>-699422478.35666561</v>
      </c>
      <c r="AC629" s="1708">
        <f t="shared" si="359"/>
        <v>-704616581.38805866</v>
      </c>
      <c r="AD629" s="1708">
        <f t="shared" si="359"/>
        <v>-709556811.75527549</v>
      </c>
      <c r="AE629" s="1708">
        <f t="shared" si="359"/>
        <v>-714265408.46277487</v>
      </c>
      <c r="AF629" s="1708">
        <f t="shared" si="359"/>
        <v>-718761868.45219767</v>
      </c>
      <c r="AG629" s="1708">
        <f t="shared" si="359"/>
        <v>-723063375.23879802</v>
      </c>
      <c r="AH629" s="1708">
        <f t="shared" si="359"/>
        <v>-727185147.41531456</v>
      </c>
      <c r="AI629" s="1708">
        <f t="shared" si="359"/>
        <v>-731140724.28671563</v>
      </c>
      <c r="AJ629" s="1708">
        <f t="shared" si="359"/>
        <v>-734942201.7214849</v>
      </c>
      <c r="AK629" s="1708">
        <f t="shared" si="359"/>
        <v>-738600428.24212122</v>
      </c>
      <c r="AL629" s="1708">
        <f t="shared" si="359"/>
        <v>-742125169.10587645</v>
      </c>
      <c r="AM629" s="1708">
        <f t="shared" si="359"/>
        <v>-745525244.423998</v>
      </c>
      <c r="AN629" s="1708">
        <f t="shared" si="359"/>
        <v>-748808646.07865536</v>
      </c>
      <c r="AO629" s="1708">
        <f t="shared" si="359"/>
        <v>-751982637.21177566</v>
      </c>
      <c r="AP629" s="1708">
        <f t="shared" si="359"/>
        <v>-755053837.30087435</v>
      </c>
      <c r="AQ629" s="1708">
        <f t="shared" si="359"/>
        <v>-758028295.24711776</v>
      </c>
      <c r="AR629" s="1708">
        <f t="shared" si="359"/>
        <v>-760911552.43904281</v>
      </c>
      <c r="AS629" s="1708">
        <f t="shared" si="359"/>
        <v>-763708697.39118552</v>
      </c>
      <c r="AT629" s="1708">
        <f t="shared" si="359"/>
        <v>-766424413.26773477</v>
      </c>
      <c r="AU629" s="1708">
        <f t="shared" si="359"/>
        <v>-769063019.37032449</v>
      </c>
      <c r="AV629" s="1708">
        <f t="shared" si="359"/>
        <v>-771628507.48337281</v>
      </c>
      <c r="AW629" s="1708">
        <f t="shared" si="359"/>
        <v>-774124573.82024598</v>
      </c>
      <c r="AX629" s="1708">
        <f t="shared" si="359"/>
        <v>-776554647.1915015</v>
      </c>
      <c r="AY629" s="1708">
        <f t="shared" si="359"/>
        <v>-778921913.91674054</v>
      </c>
      <c r="AZ629" s="1708">
        <f t="shared" si="359"/>
        <v>-781229339.9197551</v>
      </c>
      <c r="BA629" s="1708">
        <f t="shared" si="359"/>
        <v>-783479690.3790952</v>
      </c>
      <c r="BB629" s="1708">
        <f t="shared" si="359"/>
        <v>-785675547.25025022</v>
      </c>
      <c r="BC629" s="1708">
        <f t="shared" si="359"/>
        <v>-787819324.92904937</v>
      </c>
      <c r="BD629" s="1708">
        <f t="shared" si="359"/>
        <v>-789913284.28699958</v>
      </c>
      <c r="BE629" s="1708">
        <f t="shared" si="359"/>
        <v>-791959545.27663457</v>
      </c>
      <c r="BF629" s="1708">
        <f t="shared" si="359"/>
        <v>-793960098.27748024</v>
      </c>
      <c r="BG629" s="1708">
        <f t="shared" si="359"/>
        <v>-795916814.33002663</v>
      </c>
      <c r="BH629" s="1708">
        <f t="shared" si="359"/>
        <v>-797831454.38542044</v>
      </c>
      <c r="BI629" s="1708">
        <f t="shared" si="359"/>
        <v>-799705677.6818459</v>
      </c>
      <c r="BJ629" s="1708">
        <f t="shared" si="359"/>
        <v>-801541049.34428549</v>
      </c>
      <c r="BK629" s="1708">
        <f t="shared" si="359"/>
        <v>-803339047.29212117</v>
      </c>
      <c r="BL629" s="1708">
        <f t="shared" si="359"/>
        <v>-805101068.52854633</v>
      </c>
      <c r="BM629" s="1708">
        <f t="shared" si="359"/>
        <v>-806828434.87672579</v>
      </c>
      <c r="BN629" s="1571">
        <f t="shared" si="359"/>
        <v>-808522398.21983874</v>
      </c>
    </row>
    <row r="630" spans="1:66" ht="5.25" customHeight="1" x14ac:dyDescent="0.15">
      <c r="A630" s="1123"/>
      <c r="B630" s="1337"/>
      <c r="C630" s="3671"/>
      <c r="D630" s="1366"/>
      <c r="E630" s="1391"/>
      <c r="F630" s="2821"/>
      <c r="G630" s="1708"/>
      <c r="H630" s="1708"/>
      <c r="I630" s="1708"/>
      <c r="J630" s="1708"/>
      <c r="K630" s="1708"/>
      <c r="L630" s="1708"/>
      <c r="M630" s="1708"/>
      <c r="N630" s="1708"/>
      <c r="O630" s="1708"/>
      <c r="P630" s="1708"/>
      <c r="Q630" s="1708"/>
      <c r="R630" s="1708"/>
      <c r="S630" s="1708"/>
      <c r="T630" s="1708"/>
      <c r="U630" s="1708"/>
      <c r="V630" s="1708"/>
      <c r="W630" s="1708"/>
      <c r="X630" s="1708"/>
      <c r="Y630" s="1708"/>
      <c r="Z630" s="1708"/>
      <c r="AA630" s="1708"/>
      <c r="AB630" s="1708"/>
      <c r="AC630" s="1708"/>
      <c r="AD630" s="1708"/>
      <c r="AE630" s="1708"/>
      <c r="AF630" s="1708"/>
      <c r="AG630" s="1708"/>
      <c r="AH630" s="1708"/>
      <c r="AI630" s="1708"/>
      <c r="AJ630" s="1708"/>
      <c r="AK630" s="1708"/>
      <c r="AL630" s="1708"/>
      <c r="AM630" s="1708"/>
      <c r="AN630" s="1708"/>
      <c r="AO630" s="1708"/>
      <c r="AP630" s="1708"/>
      <c r="AQ630" s="1708"/>
      <c r="AR630" s="1708"/>
      <c r="AS630" s="1708"/>
      <c r="AT630" s="1708"/>
      <c r="AU630" s="1708"/>
      <c r="AV630" s="1708"/>
      <c r="AW630" s="1708"/>
      <c r="AX630" s="1708"/>
      <c r="AY630" s="1708"/>
      <c r="AZ630" s="1708"/>
      <c r="BA630" s="1708"/>
      <c r="BB630" s="1708"/>
      <c r="BC630" s="1708"/>
      <c r="BD630" s="1708"/>
      <c r="BE630" s="1708"/>
      <c r="BF630" s="1708"/>
      <c r="BG630" s="1708"/>
      <c r="BH630" s="1708"/>
      <c r="BI630" s="1708"/>
      <c r="BJ630" s="1708"/>
      <c r="BK630" s="1708"/>
      <c r="BL630" s="1708"/>
      <c r="BM630" s="1708"/>
      <c r="BN630" s="1571"/>
    </row>
    <row r="631" spans="1:66" x14ac:dyDescent="0.15">
      <c r="A631" s="1123"/>
      <c r="B631" s="1337"/>
      <c r="C631" s="3671"/>
      <c r="D631" s="1366" t="str">
        <f t="shared" ref="D631:BN631" si="360">D598</f>
        <v>High Price Range</v>
      </c>
      <c r="E631" s="1391" t="str">
        <f>E627</f>
        <v>High Range CAPEX</v>
      </c>
      <c r="F631" s="2821">
        <f>F627</f>
        <v>-5097600000</v>
      </c>
      <c r="G631" s="1708">
        <f t="shared" si="360"/>
        <v>2389388251.1509762</v>
      </c>
      <c r="H631" s="1708">
        <f t="shared" si="360"/>
        <v>1617361767.5797765</v>
      </c>
      <c r="I631" s="1708">
        <f t="shared" si="360"/>
        <v>1239469097.0872304</v>
      </c>
      <c r="J631" s="1708">
        <f t="shared" si="360"/>
        <v>999740580.72281718</v>
      </c>
      <c r="K631" s="1708">
        <f t="shared" si="360"/>
        <v>828494852.66030478</v>
      </c>
      <c r="L631" s="1708">
        <f t="shared" si="360"/>
        <v>697426444.32877994</v>
      </c>
      <c r="M631" s="1708">
        <f t="shared" si="360"/>
        <v>592456174.42452335</v>
      </c>
      <c r="N631" s="1708">
        <f t="shared" si="360"/>
        <v>505643631.23724937</v>
      </c>
      <c r="O631" s="1708">
        <f t="shared" si="360"/>
        <v>432106601.12308502</v>
      </c>
      <c r="P631" s="1708">
        <f t="shared" si="360"/>
        <v>368647048.78723907</v>
      </c>
      <c r="Q631" s="1708">
        <f t="shared" si="360"/>
        <v>313066020.37577581</v>
      </c>
      <c r="R631" s="1708">
        <f t="shared" si="360"/>
        <v>263792322.12201929</v>
      </c>
      <c r="S631" s="1708">
        <f t="shared" si="360"/>
        <v>219667734.73754239</v>
      </c>
      <c r="T631" s="1708">
        <f t="shared" si="360"/>
        <v>179816106.1986146</v>
      </c>
      <c r="U631" s="1708">
        <f t="shared" si="360"/>
        <v>143560062.36431909</v>
      </c>
      <c r="V631" s="1708">
        <f t="shared" si="360"/>
        <v>110366071.64879513</v>
      </c>
      <c r="W631" s="1708">
        <f t="shared" si="360"/>
        <v>79807084.698546171</v>
      </c>
      <c r="X631" s="1708">
        <f t="shared" si="360"/>
        <v>51536447.557463408</v>
      </c>
      <c r="Y631" s="1708">
        <f t="shared" si="360"/>
        <v>25269263.553059578</v>
      </c>
      <c r="Z631" s="1708">
        <f t="shared" si="360"/>
        <v>768805.68878674507</v>
      </c>
      <c r="AA631" s="1708">
        <f t="shared" si="360"/>
        <v>-22163567.623979807</v>
      </c>
      <c r="AB631" s="1708">
        <f t="shared" si="360"/>
        <v>-43696017.040383816</v>
      </c>
      <c r="AC631" s="1708">
        <f t="shared" si="360"/>
        <v>-63972039.427263737</v>
      </c>
      <c r="AD631" s="1708">
        <f t="shared" si="360"/>
        <v>-83114975.643389463</v>
      </c>
      <c r="AE631" s="1708">
        <f t="shared" si="360"/>
        <v>-101231544.87940454</v>
      </c>
      <c r="AF631" s="1708">
        <f t="shared" si="360"/>
        <v>-118414645.55097103</v>
      </c>
      <c r="AG631" s="1708">
        <f t="shared" si="360"/>
        <v>-134745596.77788234</v>
      </c>
      <c r="AH631" s="1708">
        <f t="shared" si="360"/>
        <v>-150295948.38211322</v>
      </c>
      <c r="AI631" s="1708">
        <f t="shared" si="360"/>
        <v>-165128954.63347602</v>
      </c>
      <c r="AJ631" s="1708">
        <f t="shared" si="360"/>
        <v>-179300783.4495492</v>
      </c>
      <c r="AK631" s="1708">
        <f t="shared" si="360"/>
        <v>-192861515.62298703</v>
      </c>
      <c r="AL631" s="1708">
        <f t="shared" si="360"/>
        <v>-205855976.02196836</v>
      </c>
      <c r="AM631" s="1708">
        <f t="shared" si="360"/>
        <v>-218324429.30147815</v>
      </c>
      <c r="AN631" s="1708">
        <f t="shared" si="360"/>
        <v>-230303165.58216786</v>
      </c>
      <c r="AO631" s="1708">
        <f t="shared" si="360"/>
        <v>-241824996.17363739</v>
      </c>
      <c r="AP631" s="1708">
        <f t="shared" si="360"/>
        <v>-252919675.29503369</v>
      </c>
      <c r="AQ631" s="1708">
        <f t="shared" si="360"/>
        <v>-263614260.55854082</v>
      </c>
      <c r="AR631" s="1708">
        <f t="shared" si="360"/>
        <v>-273933422.49855685</v>
      </c>
      <c r="AS631" s="1708">
        <f t="shared" si="360"/>
        <v>-283899711.48125148</v>
      </c>
      <c r="AT631" s="1708">
        <f t="shared" si="360"/>
        <v>-293533788.78997517</v>
      </c>
      <c r="AU631" s="1708">
        <f t="shared" si="360"/>
        <v>-302854627.45795107</v>
      </c>
      <c r="AV631" s="1708">
        <f t="shared" si="360"/>
        <v>-311879687.44018888</v>
      </c>
      <c r="AW631" s="1708">
        <f t="shared" si="360"/>
        <v>-320625068.92823267</v>
      </c>
      <c r="AX631" s="1708">
        <f t="shared" si="360"/>
        <v>-329105646.97331166</v>
      </c>
      <c r="AY631" s="1708">
        <f t="shared" si="360"/>
        <v>-337335190.06434894</v>
      </c>
      <c r="AZ631" s="1708">
        <f t="shared" si="360"/>
        <v>-345326464.88281584</v>
      </c>
      <c r="BA631" s="1708">
        <f t="shared" si="360"/>
        <v>-353091329.1076622</v>
      </c>
      <c r="BB631" s="1708">
        <f t="shared" si="360"/>
        <v>-360640813.85571599</v>
      </c>
      <c r="BC631" s="1708">
        <f t="shared" si="360"/>
        <v>-367985197.1043396</v>
      </c>
      <c r="BD631" s="1708">
        <f t="shared" si="360"/>
        <v>-375134069.24452806</v>
      </c>
      <c r="BE631" s="1708">
        <f t="shared" si="360"/>
        <v>-382096391.74664712</v>
      </c>
      <c r="BF631" s="1708">
        <f t="shared" si="360"/>
        <v>-388880549.7817812</v>
      </c>
      <c r="BG631" s="1708">
        <f t="shared" si="360"/>
        <v>-395494399.52444029</v>
      </c>
      <c r="BH631" s="1708">
        <f t="shared" si="360"/>
        <v>-401945310.76331019</v>
      </c>
      <c r="BI631" s="1708">
        <f t="shared" si="360"/>
        <v>-408240205.36279881</v>
      </c>
      <c r="BJ631" s="1708">
        <f t="shared" si="360"/>
        <v>-414385592.04669523</v>
      </c>
      <c r="BK631" s="1708">
        <f t="shared" si="360"/>
        <v>-420387597.91436815</v>
      </c>
      <c r="BL631" s="1708">
        <f t="shared" si="360"/>
        <v>-426251997.04778528</v>
      </c>
      <c r="BM631" s="1708">
        <f t="shared" si="360"/>
        <v>-431984236.52292418</v>
      </c>
      <c r="BN631" s="1571">
        <f t="shared" si="360"/>
        <v>-437589460.10064411</v>
      </c>
    </row>
    <row r="632" spans="1:66" x14ac:dyDescent="0.15">
      <c r="A632" s="1123"/>
      <c r="B632" s="1337"/>
      <c r="C632" s="3671"/>
      <c r="D632" s="1366" t="str">
        <f t="shared" ref="D632:BN632" si="361">D599</f>
        <v>High Price Range</v>
      </c>
      <c r="E632" s="1391" t="str">
        <f t="shared" ref="E632:F657" si="362">E628</f>
        <v>High Range CAPEX</v>
      </c>
      <c r="F632" s="2821">
        <f t="shared" si="362"/>
        <v>-5097600000</v>
      </c>
      <c r="G632" s="1708">
        <f t="shared" si="361"/>
        <v>2389388251.1509762</v>
      </c>
      <c r="H632" s="1708">
        <f t="shared" si="361"/>
        <v>1810368388.4725764</v>
      </c>
      <c r="I632" s="1708">
        <f t="shared" si="361"/>
        <v>1512809450.6760948</v>
      </c>
      <c r="J632" s="1708">
        <f t="shared" si="361"/>
        <v>1318201505.1959364</v>
      </c>
      <c r="K632" s="1708">
        <f t="shared" si="361"/>
        <v>1176036926.0120938</v>
      </c>
      <c r="L632" s="1708">
        <f t="shared" si="361"/>
        <v>1065276408.068927</v>
      </c>
      <c r="M632" s="1708">
        <f t="shared" si="361"/>
        <v>975253715.33942533</v>
      </c>
      <c r="N632" s="1708">
        <f t="shared" si="361"/>
        <v>899859654.41079211</v>
      </c>
      <c r="O632" s="1708">
        <f t="shared" si="361"/>
        <v>835288690.25382972</v>
      </c>
      <c r="P632" s="1708">
        <f t="shared" si="361"/>
        <v>779019762.10452628</v>
      </c>
      <c r="Q632" s="1708">
        <f t="shared" si="361"/>
        <v>729302043.32039189</v>
      </c>
      <c r="R632" s="1708">
        <f t="shared" si="361"/>
        <v>684873321.85283399</v>
      </c>
      <c r="S632" s="1708">
        <f t="shared" si="361"/>
        <v>644795594.89530444</v>
      </c>
      <c r="T632" s="1708">
        <f t="shared" si="361"/>
        <v>608354033.032758</v>
      </c>
      <c r="U632" s="1708">
        <f t="shared" si="361"/>
        <v>574992209.34866714</v>
      </c>
      <c r="V632" s="1708">
        <f t="shared" si="361"/>
        <v>544269081.24341989</v>
      </c>
      <c r="W632" s="1708">
        <f t="shared" si="361"/>
        <v>515829546.60151029</v>
      </c>
      <c r="X632" s="1708">
        <f t="shared" si="361"/>
        <v>489383761.71000171</v>
      </c>
      <c r="Y632" s="1708">
        <f t="shared" si="361"/>
        <v>464692282.05611467</v>
      </c>
      <c r="Z632" s="1708">
        <f t="shared" si="361"/>
        <v>441555172.78309369</v>
      </c>
      <c r="AA632" s="1708">
        <f t="shared" si="361"/>
        <v>419803886.85983419</v>
      </c>
      <c r="AB632" s="1708">
        <f t="shared" si="361"/>
        <v>399295111.81657982</v>
      </c>
      <c r="AC632" s="1708">
        <f t="shared" si="361"/>
        <v>379906041.83543491</v>
      </c>
      <c r="AD632" s="1708">
        <f t="shared" si="361"/>
        <v>361530698.56915545</v>
      </c>
      <c r="AE632" s="1708">
        <f t="shared" si="361"/>
        <v>344077034.85774422</v>
      </c>
      <c r="AF632" s="1708">
        <f t="shared" si="361"/>
        <v>327464630.65525484</v>
      </c>
      <c r="AG632" s="1708">
        <f t="shared" si="361"/>
        <v>311622842.35232282</v>
      </c>
      <c r="AH632" s="1708">
        <f t="shared" si="361"/>
        <v>296489303.07209086</v>
      </c>
      <c r="AI632" s="1708">
        <f t="shared" si="361"/>
        <v>282008697.42887115</v>
      </c>
      <c r="AJ632" s="1708">
        <f t="shared" si="361"/>
        <v>268131752.94061375</v>
      </c>
      <c r="AK632" s="1708">
        <f t="shared" si="361"/>
        <v>254814403.95451522</v>
      </c>
      <c r="AL632" s="1708">
        <f t="shared" si="361"/>
        <v>242017094.05115342</v>
      </c>
      <c r="AM632" s="1708">
        <f t="shared" si="361"/>
        <v>229704190.44556093</v>
      </c>
      <c r="AN632" s="1708">
        <f t="shared" si="361"/>
        <v>217843489.60553026</v>
      </c>
      <c r="AO632" s="1708">
        <f t="shared" si="361"/>
        <v>206405797.65220189</v>
      </c>
      <c r="AP632" s="1708">
        <f t="shared" si="361"/>
        <v>195364572.44774795</v>
      </c>
      <c r="AQ632" s="1708">
        <f t="shared" si="361"/>
        <v>184695616.86332655</v>
      </c>
      <c r="AR632" s="1708">
        <f t="shared" si="361"/>
        <v>174376814.74194431</v>
      </c>
      <c r="AS632" s="1708">
        <f t="shared" si="361"/>
        <v>164387902.66112781</v>
      </c>
      <c r="AT632" s="1708">
        <f t="shared" si="361"/>
        <v>154710271.85987616</v>
      </c>
      <c r="AU632" s="1708">
        <f t="shared" si="361"/>
        <v>145326795.69847178</v>
      </c>
      <c r="AV632" s="1708">
        <f t="shared" si="361"/>
        <v>136221678.82510543</v>
      </c>
      <c r="AW632" s="1708">
        <f t="shared" si="361"/>
        <v>127380324.87295222</v>
      </c>
      <c r="AX632" s="1708">
        <f t="shared" si="361"/>
        <v>118789220.03833914</v>
      </c>
      <c r="AY632" s="1708">
        <f t="shared" si="361"/>
        <v>110435830.32035804</v>
      </c>
      <c r="AZ632" s="1708">
        <f t="shared" si="361"/>
        <v>102308510.55436611</v>
      </c>
      <c r="BA632" s="1708">
        <f t="shared" si="361"/>
        <v>94396423.661747217</v>
      </c>
      <c r="BB632" s="1708">
        <f t="shared" si="361"/>
        <v>86689468.778028727</v>
      </c>
      <c r="BC632" s="1708">
        <f t="shared" si="361"/>
        <v>79178217.120597363</v>
      </c>
      <c r="BD632" s="1708">
        <f t="shared" si="361"/>
        <v>71853854.623329163</v>
      </c>
      <c r="BE632" s="1708">
        <f t="shared" si="361"/>
        <v>64708130.504500866</v>
      </c>
      <c r="BF632" s="1708">
        <f t="shared" si="361"/>
        <v>57733311.051213026</v>
      </c>
      <c r="BG632" s="1708">
        <f t="shared" si="361"/>
        <v>50922138.002123356</v>
      </c>
      <c r="BH632" s="1708">
        <f t="shared" si="361"/>
        <v>44267790.99372077</v>
      </c>
      <c r="BI632" s="1708">
        <f t="shared" si="361"/>
        <v>37763853.606223583</v>
      </c>
      <c r="BJ632" s="1708">
        <f t="shared" si="361"/>
        <v>31404282.605523586</v>
      </c>
      <c r="BK632" s="1708">
        <f t="shared" si="361"/>
        <v>25183380.029196501</v>
      </c>
      <c r="BL632" s="1708">
        <f t="shared" si="361"/>
        <v>19095767.808787107</v>
      </c>
      <c r="BM632" s="1708">
        <f t="shared" si="361"/>
        <v>13136364.658573627</v>
      </c>
      <c r="BN632" s="1571">
        <f t="shared" si="361"/>
        <v>7300364.9937679768</v>
      </c>
    </row>
    <row r="633" spans="1:66" x14ac:dyDescent="0.15">
      <c r="A633" s="1123"/>
      <c r="B633" s="1337"/>
      <c r="C633" s="3672"/>
      <c r="D633" s="1367" t="str">
        <f t="shared" ref="D633:BN633" si="363">D600</f>
        <v>High Price Range</v>
      </c>
      <c r="E633" s="1685" t="str">
        <f t="shared" si="362"/>
        <v>High Range CAPEX</v>
      </c>
      <c r="F633" s="2822">
        <f t="shared" si="362"/>
        <v>-5097600000</v>
      </c>
      <c r="G633" s="1972">
        <f t="shared" si="363"/>
        <v>2389388251.1509762</v>
      </c>
      <c r="H633" s="1572">
        <f t="shared" si="363"/>
        <v>2003375009.3653767</v>
      </c>
      <c r="I633" s="1572">
        <f t="shared" si="363"/>
        <v>1795722993.2430575</v>
      </c>
      <c r="J633" s="1572">
        <f t="shared" si="363"/>
        <v>1655963091.7583368</v>
      </c>
      <c r="K633" s="1572">
        <f t="shared" si="363"/>
        <v>1551688260.4042218</v>
      </c>
      <c r="L633" s="1572">
        <f t="shared" si="363"/>
        <v>1469076277.2482498</v>
      </c>
      <c r="M633" s="1572">
        <f t="shared" si="363"/>
        <v>1400992984.4435828</v>
      </c>
      <c r="N633" s="1572">
        <f t="shared" si="363"/>
        <v>1343292365.9120009</v>
      </c>
      <c r="O633" s="1572">
        <f t="shared" si="363"/>
        <v>1293359898.1357167</v>
      </c>
      <c r="P633" s="1572">
        <f t="shared" si="363"/>
        <v>1249445017.6932976</v>
      </c>
      <c r="Q633" s="1572">
        <f t="shared" si="363"/>
        <v>1210320525.4149349</v>
      </c>
      <c r="R633" s="1572">
        <f t="shared" si="363"/>
        <v>1175094232.8529227</v>
      </c>
      <c r="S633" s="1572">
        <f t="shared" si="363"/>
        <v>1143098046.4732463</v>
      </c>
      <c r="T633" s="1572">
        <f t="shared" si="363"/>
        <v>1113819269.3287227</v>
      </c>
      <c r="U633" s="1572">
        <f t="shared" si="363"/>
        <v>1086856246.3393605</v>
      </c>
      <c r="V633" s="1572">
        <f t="shared" si="363"/>
        <v>1061888712.6502988</v>
      </c>
      <c r="W633" s="1572">
        <f t="shared" si="363"/>
        <v>1038657375.5791423</v>
      </c>
      <c r="X633" s="1572">
        <f t="shared" si="363"/>
        <v>1016949491.651643</v>
      </c>
      <c r="Y633" s="1572">
        <f t="shared" si="363"/>
        <v>996588449.72752786</v>
      </c>
      <c r="Z633" s="1572">
        <f t="shared" si="363"/>
        <v>977426099.25346494</v>
      </c>
      <c r="AA633" s="1572">
        <f t="shared" si="363"/>
        <v>959337001.71247792</v>
      </c>
      <c r="AB633" s="1572">
        <f t="shared" si="363"/>
        <v>942214056.20293927</v>
      </c>
      <c r="AC633" s="1572">
        <f t="shared" si="363"/>
        <v>925965124.25981212</v>
      </c>
      <c r="AD633" s="1572">
        <f t="shared" si="363"/>
        <v>910510392.89712787</v>
      </c>
      <c r="AE633" s="1572">
        <f t="shared" si="363"/>
        <v>895780290.89773154</v>
      </c>
      <c r="AF633" s="1572">
        <f t="shared" si="363"/>
        <v>881713825.15541959</v>
      </c>
      <c r="AG633" s="1572">
        <f t="shared" si="363"/>
        <v>868257239.75348783</v>
      </c>
      <c r="AH633" s="1572">
        <f t="shared" si="363"/>
        <v>855362925.72534823</v>
      </c>
      <c r="AI633" s="1572">
        <f t="shared" si="363"/>
        <v>842988527.49128556</v>
      </c>
      <c r="AJ633" s="1572">
        <f t="shared" si="363"/>
        <v>831096205.03492236</v>
      </c>
      <c r="AK633" s="1572">
        <f t="shared" si="363"/>
        <v>819652020.46501708</v>
      </c>
      <c r="AL633" s="1572">
        <f t="shared" si="363"/>
        <v>808625424.71476674</v>
      </c>
      <c r="AM633" s="1572">
        <f t="shared" si="363"/>
        <v>797988825.45754123</v>
      </c>
      <c r="AN633" s="1572">
        <f t="shared" si="363"/>
        <v>787717221.35072589</v>
      </c>
      <c r="AO633" s="1572">
        <f t="shared" si="363"/>
        <v>777787890.80059028</v>
      </c>
      <c r="AP633" s="1572">
        <f t="shared" si="363"/>
        <v>768180125.81597638</v>
      </c>
      <c r="AQ633" s="1572">
        <f t="shared" si="363"/>
        <v>758875003.36382461</v>
      </c>
      <c r="AR633" s="1572">
        <f t="shared" si="363"/>
        <v>749855188.0842731</v>
      </c>
      <c r="AS633" s="1572">
        <f t="shared" si="363"/>
        <v>741104761.36232877</v>
      </c>
      <c r="AT633" s="1572">
        <f t="shared" si="363"/>
        <v>732609072.65761638</v>
      </c>
      <c r="AU633" s="1572">
        <f t="shared" si="363"/>
        <v>724354609.71635938</v>
      </c>
      <c r="AV633" s="1572">
        <f t="shared" si="363"/>
        <v>716328884.8707273</v>
      </c>
      <c r="AW633" s="1572">
        <f t="shared" si="363"/>
        <v>708520335.10029483</v>
      </c>
      <c r="AX633" s="1572">
        <f t="shared" si="363"/>
        <v>700918233.91214299</v>
      </c>
      <c r="AY633" s="1572">
        <f t="shared" si="363"/>
        <v>693512613.40805268</v>
      </c>
      <c r="AZ633" s="1572">
        <f t="shared" si="363"/>
        <v>686294195.16332841</v>
      </c>
      <c r="BA633" s="1572">
        <f t="shared" si="363"/>
        <v>679254328.75309348</v>
      </c>
      <c r="BB633" s="1572">
        <f t="shared" si="363"/>
        <v>672384936.93691301</v>
      </c>
      <c r="BC633" s="1572">
        <f t="shared" si="363"/>
        <v>665678466.65831685</v>
      </c>
      <c r="BD633" s="1572">
        <f t="shared" si="363"/>
        <v>659127845.13745642</v>
      </c>
      <c r="BE633" s="1572">
        <f t="shared" si="363"/>
        <v>652726440.43726134</v>
      </c>
      <c r="BF633" s="1572">
        <f t="shared" si="363"/>
        <v>646468025.96937537</v>
      </c>
      <c r="BG633" s="1572">
        <f t="shared" si="363"/>
        <v>640346748.47878861</v>
      </c>
      <c r="BH633" s="1572">
        <f t="shared" si="363"/>
        <v>634357099.10763717</v>
      </c>
      <c r="BI633" s="1572">
        <f t="shared" si="363"/>
        <v>628493887.19101214</v>
      </c>
      <c r="BJ633" s="1572">
        <f t="shared" si="363"/>
        <v>622752216.48231053</v>
      </c>
      <c r="BK633" s="1572">
        <f t="shared" si="363"/>
        <v>617127463.54389453</v>
      </c>
      <c r="BL633" s="1572">
        <f t="shared" si="363"/>
        <v>611615258.07165527</v>
      </c>
      <c r="BM633" s="1572">
        <f t="shared" si="363"/>
        <v>606211464.95034528</v>
      </c>
      <c r="BN633" s="1573">
        <f t="shared" si="363"/>
        <v>600912167.86092758</v>
      </c>
    </row>
    <row r="634" spans="1:66" ht="6" customHeight="1" x14ac:dyDescent="0.15">
      <c r="A634" s="1123"/>
      <c r="B634" s="1337"/>
      <c r="C634" s="1658"/>
      <c r="D634" s="1366"/>
      <c r="E634" s="1391"/>
      <c r="F634" s="2821"/>
      <c r="G634" s="1708"/>
      <c r="H634" s="1708"/>
      <c r="I634" s="1708"/>
      <c r="J634" s="1708"/>
      <c r="K634" s="1708"/>
      <c r="L634" s="1708"/>
      <c r="M634" s="1708"/>
      <c r="N634" s="1708"/>
      <c r="O634" s="1708"/>
      <c r="P634" s="1708"/>
      <c r="Q634" s="1708"/>
      <c r="R634" s="1708"/>
      <c r="S634" s="1708"/>
      <c r="T634" s="1708"/>
      <c r="U634" s="1708"/>
      <c r="V634" s="1708"/>
      <c r="W634" s="1708"/>
      <c r="X634" s="1708"/>
      <c r="Y634" s="1708"/>
      <c r="Z634" s="1708"/>
      <c r="AA634" s="1708"/>
      <c r="AB634" s="1708"/>
      <c r="AC634" s="1708"/>
      <c r="AD634" s="1708"/>
      <c r="AE634" s="1708"/>
      <c r="AF634" s="1708"/>
      <c r="AG634" s="1708"/>
      <c r="AH634" s="1708"/>
      <c r="AI634" s="1708"/>
      <c r="AJ634" s="1708"/>
      <c r="AK634" s="1708"/>
      <c r="AL634" s="1708"/>
      <c r="AM634" s="1708"/>
      <c r="AN634" s="1708"/>
      <c r="AO634" s="1708"/>
      <c r="AP634" s="1708"/>
      <c r="AQ634" s="1708"/>
      <c r="AR634" s="1708"/>
      <c r="AS634" s="1708"/>
      <c r="AT634" s="1708"/>
      <c r="AU634" s="1708"/>
      <c r="AV634" s="1708"/>
      <c r="AW634" s="1708"/>
      <c r="AX634" s="1708"/>
      <c r="AY634" s="1708"/>
      <c r="AZ634" s="1708"/>
      <c r="BA634" s="1708"/>
      <c r="BB634" s="1708"/>
      <c r="BC634" s="1708"/>
      <c r="BD634" s="1708"/>
      <c r="BE634" s="1708"/>
      <c r="BF634" s="1708"/>
      <c r="BG634" s="1708"/>
      <c r="BH634" s="1708"/>
      <c r="BI634" s="1708"/>
      <c r="BJ634" s="1708"/>
      <c r="BK634" s="1708"/>
      <c r="BL634" s="1708"/>
      <c r="BM634" s="1708"/>
      <c r="BN634" s="1571"/>
    </row>
    <row r="635" spans="1:66" x14ac:dyDescent="0.15">
      <c r="A635" s="1123"/>
      <c r="B635" s="1337"/>
      <c r="C635" s="3671" t="str">
        <f t="shared" ref="C635:BN635" si="364">C602</f>
        <v>Low Range Opex-High</v>
      </c>
      <c r="D635" s="1366" t="str">
        <f t="shared" si="364"/>
        <v>Low Price Range</v>
      </c>
      <c r="E635" s="1391" t="str">
        <f t="shared" si="362"/>
        <v>High Range CAPEX</v>
      </c>
      <c r="F635" s="2821">
        <f>F627</f>
        <v>-5097600000</v>
      </c>
      <c r="G635" s="1708">
        <f t="shared" si="364"/>
        <v>-405639140.38182306</v>
      </c>
      <c r="H635" s="1708">
        <f t="shared" si="364"/>
        <v>-652423674.44646287</v>
      </c>
      <c r="I635" s="1708">
        <f t="shared" si="364"/>
        <v>-773220134.9286958</v>
      </c>
      <c r="J635" s="1708">
        <f t="shared" si="364"/>
        <v>-849851301.69817483</v>
      </c>
      <c r="K635" s="1708">
        <f t="shared" si="364"/>
        <v>-904591389.13012326</v>
      </c>
      <c r="L635" s="1708">
        <f t="shared" si="364"/>
        <v>-946488470.08396113</v>
      </c>
      <c r="M635" s="1708">
        <f t="shared" si="364"/>
        <v>-980043069.18156099</v>
      </c>
      <c r="N635" s="1708">
        <f t="shared" si="364"/>
        <v>-1007793403.4995445</v>
      </c>
      <c r="O635" s="1708">
        <f t="shared" si="364"/>
        <v>-1031300112.2710807</v>
      </c>
      <c r="P635" s="1708">
        <f t="shared" si="364"/>
        <v>-1051585473.4451032</v>
      </c>
      <c r="Q635" s="1708">
        <f t="shared" si="364"/>
        <v>-1069352400.4757761</v>
      </c>
      <c r="R635" s="1708">
        <f t="shared" si="364"/>
        <v>-1085103138.2081735</v>
      </c>
      <c r="S635" s="1708">
        <f t="shared" si="364"/>
        <v>-1099207920.8421857</v>
      </c>
      <c r="T635" s="1708">
        <f t="shared" si="364"/>
        <v>-1111946817.4862533</v>
      </c>
      <c r="U635" s="1708">
        <f t="shared" si="364"/>
        <v>-1123536356.2845666</v>
      </c>
      <c r="V635" s="1708">
        <f t="shared" si="364"/>
        <v>-1134147084.94064</v>
      </c>
      <c r="W635" s="1708">
        <f t="shared" si="364"/>
        <v>-1143915513.2478137</v>
      </c>
      <c r="X635" s="1708">
        <f t="shared" si="364"/>
        <v>-1152952451.9578691</v>
      </c>
      <c r="Y635" s="1708">
        <f t="shared" si="364"/>
        <v>-1161348970.6054306</v>
      </c>
      <c r="Z635" s="1708">
        <f t="shared" si="364"/>
        <v>-1169180740.8970871</v>
      </c>
      <c r="AA635" s="1708">
        <f t="shared" si="364"/>
        <v>-1176511260.2295442</v>
      </c>
      <c r="AB635" s="1708">
        <f t="shared" si="364"/>
        <v>-1183394282.5216255</v>
      </c>
      <c r="AC635" s="1708">
        <f t="shared" si="364"/>
        <v>-1189875677.7119615</v>
      </c>
      <c r="AD635" s="1708">
        <f t="shared" si="364"/>
        <v>-1195994872.7075434</v>
      </c>
      <c r="AE635" s="1708">
        <f t="shared" si="364"/>
        <v>-1201785981.1641841</v>
      </c>
      <c r="AF635" s="1708">
        <f t="shared" si="364"/>
        <v>-1207278698.8147533</v>
      </c>
      <c r="AG635" s="1708">
        <f t="shared" si="364"/>
        <v>-1212499019.9761763</v>
      </c>
      <c r="AH635" s="1708">
        <f t="shared" si="364"/>
        <v>-1217469816.1300073</v>
      </c>
      <c r="AI635" s="1708">
        <f t="shared" si="364"/>
        <v>-1222211307.0171952</v>
      </c>
      <c r="AJ635" s="1708">
        <f t="shared" si="364"/>
        <v>-1226741447.1686578</v>
      </c>
      <c r="AK635" s="1708">
        <f t="shared" si="364"/>
        <v>-1231076245.3164062</v>
      </c>
      <c r="AL635" s="1708">
        <f t="shared" si="364"/>
        <v>-1235230030.0935166</v>
      </c>
      <c r="AM635" s="1708">
        <f t="shared" si="364"/>
        <v>-1239215672.4238899</v>
      </c>
      <c r="AN635" s="1708">
        <f t="shared" si="364"/>
        <v>-1243044772.7392554</v>
      </c>
      <c r="AO635" s="1708">
        <f t="shared" si="364"/>
        <v>-1246727819.441144</v>
      </c>
      <c r="AP635" s="1708">
        <f t="shared" si="364"/>
        <v>-1250274323.7072999</v>
      </c>
      <c r="AQ635" s="1708">
        <f t="shared" si="364"/>
        <v>-1253692934.723156</v>
      </c>
      <c r="AR635" s="1708">
        <f t="shared" si="364"/>
        <v>-1256991538.625349</v>
      </c>
      <c r="AS635" s="1708">
        <f t="shared" si="364"/>
        <v>-1260177343.8215268</v>
      </c>
      <c r="AT635" s="1708">
        <f t="shared" si="364"/>
        <v>-1263256954.8586743</v>
      </c>
      <c r="AU635" s="1708">
        <f t="shared" si="364"/>
        <v>-1266236436.6209161</v>
      </c>
      <c r="AV635" s="1708">
        <f t="shared" si="364"/>
        <v>-1269121370.32464</v>
      </c>
      <c r="AW635" s="1708">
        <f t="shared" si="364"/>
        <v>-1271916902.5268011</v>
      </c>
      <c r="AX635" s="1708">
        <f t="shared" si="364"/>
        <v>-1274627788.1583049</v>
      </c>
      <c r="AY635" s="1708">
        <f t="shared" si="364"/>
        <v>-1277258428.4284315</v>
      </c>
      <c r="AZ635" s="1708">
        <f t="shared" si="364"/>
        <v>-1279812904.3105738</v>
      </c>
      <c r="BA635" s="1708">
        <f t="shared" si="364"/>
        <v>-1282295006.2080889</v>
      </c>
      <c r="BB635" s="1708">
        <f t="shared" si="364"/>
        <v>-1284708260.3070393</v>
      </c>
      <c r="BC635" s="1708">
        <f t="shared" si="364"/>
        <v>-1287055952.0463428</v>
      </c>
      <c r="BD635" s="1708">
        <f t="shared" si="364"/>
        <v>-1289341147.0723519</v>
      </c>
      <c r="BE635" s="1708">
        <f t="shared" si="364"/>
        <v>-1291566709.9918327</v>
      </c>
      <c r="BF635" s="1708">
        <f t="shared" si="364"/>
        <v>-1293735321.1928072</v>
      </c>
      <c r="BG635" s="1708">
        <f t="shared" si="364"/>
        <v>-1295849491.9652469</v>
      </c>
      <c r="BH635" s="1708">
        <f t="shared" si="364"/>
        <v>-1297911578.1219456</v>
      </c>
      <c r="BI635" s="1708">
        <f t="shared" si="364"/>
        <v>-1299923792.2930641</v>
      </c>
      <c r="BJ635" s="1708">
        <f t="shared" si="364"/>
        <v>-1301888215.0450106</v>
      </c>
      <c r="BK635" s="1708">
        <f t="shared" si="364"/>
        <v>-1303806804.9548478</v>
      </c>
      <c r="BL635" s="1708">
        <f t="shared" si="364"/>
        <v>-1305681407.7547607</v>
      </c>
      <c r="BM635" s="1708">
        <f t="shared" si="364"/>
        <v>-1307513764.6468136</v>
      </c>
      <c r="BN635" s="1571">
        <f t="shared" si="364"/>
        <v>-1309305519.8759308</v>
      </c>
    </row>
    <row r="636" spans="1:66" x14ac:dyDescent="0.15">
      <c r="A636" s="1123"/>
      <c r="B636" s="1337"/>
      <c r="C636" s="3671"/>
      <c r="D636" s="1366" t="str">
        <f t="shared" ref="D636:BN636" si="365">D603</f>
        <v>Low Price Range</v>
      </c>
      <c r="E636" s="1391" t="str">
        <f t="shared" si="362"/>
        <v>High Range CAPEX</v>
      </c>
      <c r="F636" s="2821">
        <f>F627</f>
        <v>-5097600000</v>
      </c>
      <c r="G636" s="1708">
        <f t="shared" si="365"/>
        <v>-405639140.38182306</v>
      </c>
      <c r="H636" s="1708">
        <f t="shared" si="365"/>
        <v>-590727540.93030298</v>
      </c>
      <c r="I636" s="1708">
        <f t="shared" si="365"/>
        <v>-685844671.47379363</v>
      </c>
      <c r="J636" s="1708">
        <f t="shared" si="365"/>
        <v>-748052681.39651108</v>
      </c>
      <c r="K636" s="1708">
        <f t="shared" si="365"/>
        <v>-793496743.46040618</v>
      </c>
      <c r="L636" s="1708">
        <f t="shared" si="365"/>
        <v>-828902242.35847807</v>
      </c>
      <c r="M636" s="1708">
        <f t="shared" si="365"/>
        <v>-857678727.04295146</v>
      </c>
      <c r="N636" s="1708">
        <f t="shared" si="365"/>
        <v>-881779050.79278791</v>
      </c>
      <c r="O636" s="1708">
        <f t="shared" si="365"/>
        <v>-902419683.77971458</v>
      </c>
      <c r="P636" s="1708">
        <f t="shared" si="365"/>
        <v>-920406503.54709864</v>
      </c>
      <c r="Q636" s="1708">
        <f t="shared" si="365"/>
        <v>-936299176.04732621</v>
      </c>
      <c r="R636" s="1708">
        <f t="shared" si="365"/>
        <v>-950501177.61046004</v>
      </c>
      <c r="S636" s="1708">
        <f t="shared" si="365"/>
        <v>-963312348.44987559</v>
      </c>
      <c r="T636" s="1708">
        <f t="shared" si="365"/>
        <v>-974961189.59226215</v>
      </c>
      <c r="U636" s="1708">
        <f t="shared" si="365"/>
        <v>-985625567.41948438</v>
      </c>
      <c r="V636" s="1708">
        <f t="shared" si="365"/>
        <v>-995446464.77962315</v>
      </c>
      <c r="W636" s="1708">
        <f t="shared" si="365"/>
        <v>-1004537392.947208</v>
      </c>
      <c r="X636" s="1708">
        <f t="shared" si="365"/>
        <v>-1012991002.8185108</v>
      </c>
      <c r="Y636" s="1708">
        <f t="shared" si="365"/>
        <v>-1020883834.7762489</v>
      </c>
      <c r="Z636" s="1708">
        <f t="shared" si="365"/>
        <v>-1028279799.6207874</v>
      </c>
      <c r="AA636" s="1708">
        <f t="shared" si="365"/>
        <v>-1035232774.7791626</v>
      </c>
      <c r="AB636" s="1708">
        <f t="shared" si="365"/>
        <v>-1041788571.2459806</v>
      </c>
      <c r="AC636" s="1708">
        <f t="shared" si="365"/>
        <v>-1047986444.8980732</v>
      </c>
      <c r="AD636" s="1708">
        <f t="shared" si="365"/>
        <v>-1053860272.5746444</v>
      </c>
      <c r="AE636" s="1708">
        <f t="shared" si="365"/>
        <v>-1059439477.8977795</v>
      </c>
      <c r="AF636" s="1708">
        <f t="shared" si="365"/>
        <v>-1064749767.7881478</v>
      </c>
      <c r="AG636" s="1708">
        <f t="shared" si="365"/>
        <v>-1069813724.0490851</v>
      </c>
      <c r="AH636" s="1708">
        <f t="shared" si="365"/>
        <v>-1074651282.7591763</v>
      </c>
      <c r="AI636" s="1708">
        <f t="shared" si="365"/>
        <v>-1079280125.9305987</v>
      </c>
      <c r="AJ636" s="1708">
        <f t="shared" si="365"/>
        <v>-1083716003.9123151</v>
      </c>
      <c r="AK636" s="1708">
        <f t="shared" si="365"/>
        <v>-1087973002.6480422</v>
      </c>
      <c r="AL636" s="1708">
        <f t="shared" si="365"/>
        <v>-1092063766.6684332</v>
      </c>
      <c r="AM636" s="1708">
        <f t="shared" si="365"/>
        <v>-1095999686.2825286</v>
      </c>
      <c r="AN636" s="1708">
        <f t="shared" si="365"/>
        <v>-1099791055.6108804</v>
      </c>
      <c r="AO636" s="1708">
        <f t="shared" si="365"/>
        <v>-1103447206.7139101</v>
      </c>
      <c r="AP636" s="1708">
        <f t="shared" si="365"/>
        <v>-1106976624.0014877</v>
      </c>
      <c r="AQ636" s="1708">
        <f t="shared" si="365"/>
        <v>-1110387042.2823198</v>
      </c>
      <c r="AR636" s="1708">
        <f t="shared" si="365"/>
        <v>-1113685531.165565</v>
      </c>
      <c r="AS636" s="1708">
        <f t="shared" si="365"/>
        <v>-1116878568.018749</v>
      </c>
      <c r="AT636" s="1708">
        <f t="shared" si="365"/>
        <v>-1119972101.2834227</v>
      </c>
      <c r="AU636" s="1708">
        <f t="shared" si="365"/>
        <v>-1122971605.629034</v>
      </c>
      <c r="AV636" s="1708">
        <f t="shared" si="365"/>
        <v>-1125882130.1680417</v>
      </c>
      <c r="AW636" s="1708">
        <f t="shared" si="365"/>
        <v>-1128708340.7476189</v>
      </c>
      <c r="AX636" s="1708">
        <f t="shared" si="365"/>
        <v>-1131454557.1648369</v>
      </c>
      <c r="AY636" s="1708">
        <f t="shared" si="365"/>
        <v>-1134124786.0148585</v>
      </c>
      <c r="AZ636" s="1708">
        <f t="shared" si="365"/>
        <v>-1136722749.7691157</v>
      </c>
      <c r="BA636" s="1708">
        <f t="shared" si="365"/>
        <v>-1139251912.5877819</v>
      </c>
      <c r="BB636" s="1708">
        <f t="shared" si="365"/>
        <v>-1141715503.2942014</v>
      </c>
      <c r="BC636" s="1708">
        <f t="shared" si="365"/>
        <v>-1144116535.8752947</v>
      </c>
      <c r="BD636" s="1708">
        <f t="shared" si="365"/>
        <v>-1146457827.818866</v>
      </c>
      <c r="BE636" s="1708">
        <f t="shared" si="365"/>
        <v>-1148742016.5542862</v>
      </c>
      <c r="BF636" s="1708">
        <f t="shared" si="365"/>
        <v>-1150971574.2256792</v>
      </c>
      <c r="BG636" s="1708">
        <f t="shared" si="365"/>
        <v>-1153148820.9952171</v>
      </c>
      <c r="BH636" s="1708">
        <f t="shared" si="365"/>
        <v>-1155275937.0474758</v>
      </c>
      <c r="BI636" s="1708">
        <f t="shared" si="365"/>
        <v>-1157354973.4431372</v>
      </c>
      <c r="BJ636" s="1708">
        <f t="shared" si="365"/>
        <v>-1159387861.9510534</v>
      </c>
      <c r="BK636" s="1708">
        <f t="shared" si="365"/>
        <v>-1161376423.9711785</v>
      </c>
      <c r="BL636" s="1708">
        <f t="shared" si="365"/>
        <v>-1163322378.6467624</v>
      </c>
      <c r="BM636" s="1708">
        <f t="shared" si="365"/>
        <v>-1165227350.2520442</v>
      </c>
      <c r="BN636" s="1571">
        <f t="shared" si="365"/>
        <v>-1167092874.9312215</v>
      </c>
    </row>
    <row r="637" spans="1:66" x14ac:dyDescent="0.15">
      <c r="A637" s="1123"/>
      <c r="B637" s="1337"/>
      <c r="C637" s="3671"/>
      <c r="D637" s="1366" t="str">
        <f t="shared" ref="D637:BN637" si="366">D604</f>
        <v>Low Price Range</v>
      </c>
      <c r="E637" s="1391" t="str">
        <f t="shared" si="362"/>
        <v>High Range CAPEX</v>
      </c>
      <c r="F637" s="2821">
        <f t="shared" ref="F637:F645" si="367">F628</f>
        <v>-5097600000</v>
      </c>
      <c r="G637" s="1708">
        <f t="shared" si="366"/>
        <v>-405639140.38182306</v>
      </c>
      <c r="H637" s="1708">
        <f t="shared" si="366"/>
        <v>-529031407.41414285</v>
      </c>
      <c r="I637" s="1708">
        <f t="shared" si="366"/>
        <v>-595409060.43102098</v>
      </c>
      <c r="J637" s="1708">
        <f t="shared" si="366"/>
        <v>-640084447.74323094</v>
      </c>
      <c r="K637" s="1708">
        <f t="shared" si="366"/>
        <v>-673416744.26155484</v>
      </c>
      <c r="L637" s="1708">
        <f t="shared" si="366"/>
        <v>-699824335.45842111</v>
      </c>
      <c r="M637" s="1708">
        <f t="shared" si="366"/>
        <v>-721587712.81649423</v>
      </c>
      <c r="N637" s="1708">
        <f t="shared" si="366"/>
        <v>-740032184.03941011</v>
      </c>
      <c r="O637" s="1708">
        <f t="shared" si="366"/>
        <v>-755993502.79866672</v>
      </c>
      <c r="P637" s="1708">
        <f t="shared" si="366"/>
        <v>-770031250.90590167</v>
      </c>
      <c r="Q637" s="1708">
        <f t="shared" si="366"/>
        <v>-782537712.54018164</v>
      </c>
      <c r="R637" s="1708">
        <f t="shared" si="366"/>
        <v>-793798082.98308134</v>
      </c>
      <c r="S637" s="1708">
        <f t="shared" si="366"/>
        <v>-804025923.75743926</v>
      </c>
      <c r="T637" s="1708">
        <f t="shared" si="366"/>
        <v>-813385122.60534704</v>
      </c>
      <c r="U637" s="1708">
        <f t="shared" si="366"/>
        <v>-822004071.83442509</v>
      </c>
      <c r="V637" s="1708">
        <f t="shared" si="366"/>
        <v>-829985146.70597136</v>
      </c>
      <c r="W637" s="1708">
        <f t="shared" si="366"/>
        <v>-837411232.23128116</v>
      </c>
      <c r="X637" s="1708">
        <f t="shared" si="366"/>
        <v>-844350333.5893023</v>
      </c>
      <c r="Y637" s="1708">
        <f t="shared" si="366"/>
        <v>-850858905.96504509</v>
      </c>
      <c r="Z637" s="1708">
        <f t="shared" si="366"/>
        <v>-856984306.88581383</v>
      </c>
      <c r="AA637" s="1708">
        <f t="shared" si="366"/>
        <v>-862766633.79207826</v>
      </c>
      <c r="AB637" s="1708">
        <f t="shared" si="366"/>
        <v>-868240122.35666561</v>
      </c>
      <c r="AC637" s="1708">
        <f t="shared" si="366"/>
        <v>-873434225.38805866</v>
      </c>
      <c r="AD637" s="1708">
        <f t="shared" si="366"/>
        <v>-878374455.75527549</v>
      </c>
      <c r="AE637" s="1708">
        <f t="shared" si="366"/>
        <v>-883083052.46277487</v>
      </c>
      <c r="AF637" s="1708">
        <f t="shared" si="366"/>
        <v>-887579512.45219767</v>
      </c>
      <c r="AG637" s="1708">
        <f t="shared" si="366"/>
        <v>-891881019.23879802</v>
      </c>
      <c r="AH637" s="1708">
        <f t="shared" si="366"/>
        <v>-896002791.41531456</v>
      </c>
      <c r="AI637" s="1708">
        <f t="shared" si="366"/>
        <v>-899958368.28671563</v>
      </c>
      <c r="AJ637" s="1708">
        <f t="shared" si="366"/>
        <v>-903759845.7214849</v>
      </c>
      <c r="AK637" s="1708">
        <f t="shared" si="366"/>
        <v>-907418072.24212122</v>
      </c>
      <c r="AL637" s="1708">
        <f t="shared" si="366"/>
        <v>-910942813.10587645</v>
      </c>
      <c r="AM637" s="1708">
        <f t="shared" si="366"/>
        <v>-914342888.423998</v>
      </c>
      <c r="AN637" s="1708">
        <f t="shared" si="366"/>
        <v>-917626290.07865536</v>
      </c>
      <c r="AO637" s="1708">
        <f t="shared" si="366"/>
        <v>-920800281.21177566</v>
      </c>
      <c r="AP637" s="1708">
        <f t="shared" si="366"/>
        <v>-923871481.30087435</v>
      </c>
      <c r="AQ637" s="1708">
        <f t="shared" si="366"/>
        <v>-926845939.24711776</v>
      </c>
      <c r="AR637" s="1708">
        <f t="shared" si="366"/>
        <v>-929729196.43904281</v>
      </c>
      <c r="AS637" s="1708">
        <f t="shared" si="366"/>
        <v>-932526341.39118552</v>
      </c>
      <c r="AT637" s="1708">
        <f t="shared" si="366"/>
        <v>-935242057.26773477</v>
      </c>
      <c r="AU637" s="1708">
        <f t="shared" si="366"/>
        <v>-937880663.37032449</v>
      </c>
      <c r="AV637" s="1708">
        <f t="shared" si="366"/>
        <v>-940446151.48337281</v>
      </c>
      <c r="AW637" s="1708">
        <f t="shared" si="366"/>
        <v>-942942217.82024598</v>
      </c>
      <c r="AX637" s="1708">
        <f t="shared" si="366"/>
        <v>-945372291.1915015</v>
      </c>
      <c r="AY637" s="1708">
        <f t="shared" si="366"/>
        <v>-947739557.91674054</v>
      </c>
      <c r="AZ637" s="1708">
        <f t="shared" si="366"/>
        <v>-950046983.9197551</v>
      </c>
      <c r="BA637" s="1708">
        <f t="shared" si="366"/>
        <v>-952297334.3790952</v>
      </c>
      <c r="BB637" s="1708">
        <f t="shared" si="366"/>
        <v>-954493191.25025022</v>
      </c>
      <c r="BC637" s="1708">
        <f t="shared" si="366"/>
        <v>-956636968.92904937</v>
      </c>
      <c r="BD637" s="1708">
        <f t="shared" si="366"/>
        <v>-958730928.28699958</v>
      </c>
      <c r="BE637" s="1708">
        <f t="shared" si="366"/>
        <v>-960777189.27663457</v>
      </c>
      <c r="BF637" s="1708">
        <f t="shared" si="366"/>
        <v>-962777742.27748024</v>
      </c>
      <c r="BG637" s="1708">
        <f t="shared" si="366"/>
        <v>-964734458.33002663</v>
      </c>
      <c r="BH637" s="1708">
        <f t="shared" si="366"/>
        <v>-966649098.38542044</v>
      </c>
      <c r="BI637" s="1708">
        <f t="shared" si="366"/>
        <v>-968523321.6818459</v>
      </c>
      <c r="BJ637" s="1708">
        <f t="shared" si="366"/>
        <v>-970358693.34428549</v>
      </c>
      <c r="BK637" s="1708">
        <f t="shared" si="366"/>
        <v>-972156691.29212117</v>
      </c>
      <c r="BL637" s="1708">
        <f t="shared" si="366"/>
        <v>-973918712.52854633</v>
      </c>
      <c r="BM637" s="1708">
        <f t="shared" si="366"/>
        <v>-975646078.87672579</v>
      </c>
      <c r="BN637" s="1571">
        <f t="shared" si="366"/>
        <v>-977340042.21983874</v>
      </c>
    </row>
    <row r="638" spans="1:66" ht="3" customHeight="1" x14ac:dyDescent="0.15">
      <c r="A638" s="1123"/>
      <c r="B638" s="1337"/>
      <c r="C638" s="3671"/>
      <c r="D638" s="1366"/>
      <c r="E638" s="1391"/>
      <c r="F638" s="2821"/>
      <c r="G638" s="1708"/>
      <c r="H638" s="1708"/>
      <c r="I638" s="1708"/>
      <c r="J638" s="1708"/>
      <c r="K638" s="1708"/>
      <c r="L638" s="1708"/>
      <c r="M638" s="1708"/>
      <c r="N638" s="1708"/>
      <c r="O638" s="1708"/>
      <c r="P638" s="1708"/>
      <c r="Q638" s="1708"/>
      <c r="R638" s="1708"/>
      <c r="S638" s="1708"/>
      <c r="T638" s="1708"/>
      <c r="U638" s="1708"/>
      <c r="V638" s="1708"/>
      <c r="W638" s="1708"/>
      <c r="X638" s="1708"/>
      <c r="Y638" s="1708"/>
      <c r="Z638" s="1708"/>
      <c r="AA638" s="1708"/>
      <c r="AB638" s="1708"/>
      <c r="AC638" s="1708"/>
      <c r="AD638" s="1708"/>
      <c r="AE638" s="1708"/>
      <c r="AF638" s="1708"/>
      <c r="AG638" s="1708"/>
      <c r="AH638" s="1708"/>
      <c r="AI638" s="1708"/>
      <c r="AJ638" s="1708"/>
      <c r="AK638" s="1708"/>
      <c r="AL638" s="1708"/>
      <c r="AM638" s="1708"/>
      <c r="AN638" s="1708"/>
      <c r="AO638" s="1708"/>
      <c r="AP638" s="1708"/>
      <c r="AQ638" s="1708"/>
      <c r="AR638" s="1708"/>
      <c r="AS638" s="1708"/>
      <c r="AT638" s="1708"/>
      <c r="AU638" s="1708"/>
      <c r="AV638" s="1708"/>
      <c r="AW638" s="1708"/>
      <c r="AX638" s="1708"/>
      <c r="AY638" s="1708"/>
      <c r="AZ638" s="1708"/>
      <c r="BA638" s="1708"/>
      <c r="BB638" s="1708"/>
      <c r="BC638" s="1708"/>
      <c r="BD638" s="1708"/>
      <c r="BE638" s="1708"/>
      <c r="BF638" s="1708"/>
      <c r="BG638" s="1708"/>
      <c r="BH638" s="1708"/>
      <c r="BI638" s="1708"/>
      <c r="BJ638" s="1708"/>
      <c r="BK638" s="1708"/>
      <c r="BL638" s="1708"/>
      <c r="BM638" s="1708"/>
      <c r="BN638" s="1571"/>
    </row>
    <row r="639" spans="1:66" ht="15.75" customHeight="1" x14ac:dyDescent="0.15">
      <c r="A639" s="1123"/>
      <c r="B639" s="1337"/>
      <c r="C639" s="3671"/>
      <c r="D639" s="1366" t="str">
        <f t="shared" ref="D639:BN639" si="368">D606</f>
        <v>High Price Range</v>
      </c>
      <c r="E639" s="1391" t="str">
        <f t="shared" si="362"/>
        <v>High Range CAPEX</v>
      </c>
      <c r="F639" s="2821">
        <f>F637</f>
        <v>-5097600000</v>
      </c>
      <c r="G639" s="1708">
        <f t="shared" si="368"/>
        <v>2220570607.1509762</v>
      </c>
      <c r="H639" s="1708">
        <f t="shared" si="368"/>
        <v>1448544123.5797765</v>
      </c>
      <c r="I639" s="1708">
        <f t="shared" si="368"/>
        <v>1070651453.0872304</v>
      </c>
      <c r="J639" s="1708">
        <f t="shared" si="368"/>
        <v>830922936.72281718</v>
      </c>
      <c r="K639" s="1708">
        <f t="shared" si="368"/>
        <v>659677208.66030478</v>
      </c>
      <c r="L639" s="1708">
        <f t="shared" si="368"/>
        <v>528608800.32877994</v>
      </c>
      <c r="M639" s="1708">
        <f t="shared" si="368"/>
        <v>423638530.42452335</v>
      </c>
      <c r="N639" s="1708">
        <f t="shared" si="368"/>
        <v>336825987.23724937</v>
      </c>
      <c r="O639" s="1708">
        <f t="shared" si="368"/>
        <v>263288957.12308502</v>
      </c>
      <c r="P639" s="1708">
        <f t="shared" si="368"/>
        <v>199829404.78723907</v>
      </c>
      <c r="Q639" s="1708">
        <f t="shared" si="368"/>
        <v>144248376.37577581</v>
      </c>
      <c r="R639" s="1708">
        <f t="shared" si="368"/>
        <v>94974678.122019291</v>
      </c>
      <c r="S639" s="1708">
        <f t="shared" si="368"/>
        <v>50850090.737542391</v>
      </c>
      <c r="T639" s="1708">
        <f t="shared" si="368"/>
        <v>10998462.198614597</v>
      </c>
      <c r="U639" s="1708">
        <f t="shared" si="368"/>
        <v>-25257581.635680914</v>
      </c>
      <c r="V639" s="1708">
        <f t="shared" si="368"/>
        <v>-58451572.351204872</v>
      </c>
      <c r="W639" s="1708">
        <f t="shared" si="368"/>
        <v>-89010559.301453829</v>
      </c>
      <c r="X639" s="1708">
        <f t="shared" si="368"/>
        <v>-117281196.44253659</v>
      </c>
      <c r="Y639" s="1708">
        <f t="shared" si="368"/>
        <v>-143548380.44694042</v>
      </c>
      <c r="Z639" s="1708">
        <f t="shared" si="368"/>
        <v>-168048838.31121325</v>
      </c>
      <c r="AA639" s="1708">
        <f t="shared" si="368"/>
        <v>-190981211.62397981</v>
      </c>
      <c r="AB639" s="1708">
        <f t="shared" si="368"/>
        <v>-212513661.04038382</v>
      </c>
      <c r="AC639" s="1708">
        <f t="shared" si="368"/>
        <v>-232789683.42726374</v>
      </c>
      <c r="AD639" s="1708">
        <f t="shared" si="368"/>
        <v>-251932619.64338946</v>
      </c>
      <c r="AE639" s="1708">
        <f t="shared" si="368"/>
        <v>-270049188.87940454</v>
      </c>
      <c r="AF639" s="1708">
        <f t="shared" si="368"/>
        <v>-287232289.55097103</v>
      </c>
      <c r="AG639" s="1708">
        <f t="shared" si="368"/>
        <v>-303563240.77788234</v>
      </c>
      <c r="AH639" s="1708">
        <f t="shared" si="368"/>
        <v>-319113592.38211322</v>
      </c>
      <c r="AI639" s="1708">
        <f t="shared" si="368"/>
        <v>-333946598.63347602</v>
      </c>
      <c r="AJ639" s="1708">
        <f t="shared" si="368"/>
        <v>-348118427.4495492</v>
      </c>
      <c r="AK639" s="1708">
        <f t="shared" si="368"/>
        <v>-361679159.62298703</v>
      </c>
      <c r="AL639" s="1708">
        <f t="shared" si="368"/>
        <v>-374673620.02196836</v>
      </c>
      <c r="AM639" s="1708">
        <f t="shared" si="368"/>
        <v>-387142073.30147815</v>
      </c>
      <c r="AN639" s="1708">
        <f t="shared" si="368"/>
        <v>-399120809.58216786</v>
      </c>
      <c r="AO639" s="1708">
        <f t="shared" si="368"/>
        <v>-410642640.17363739</v>
      </c>
      <c r="AP639" s="1708">
        <f t="shared" si="368"/>
        <v>-421737319.29503369</v>
      </c>
      <c r="AQ639" s="1708">
        <f t="shared" si="368"/>
        <v>-432431904.55854082</v>
      </c>
      <c r="AR639" s="1708">
        <f t="shared" si="368"/>
        <v>-442751066.49855685</v>
      </c>
      <c r="AS639" s="1708">
        <f t="shared" si="368"/>
        <v>-452717355.48125148</v>
      </c>
      <c r="AT639" s="1708">
        <f t="shared" si="368"/>
        <v>-462351432.78997517</v>
      </c>
      <c r="AU639" s="1708">
        <f t="shared" si="368"/>
        <v>-471672271.45795107</v>
      </c>
      <c r="AV639" s="1708">
        <f t="shared" si="368"/>
        <v>-480697331.44018888</v>
      </c>
      <c r="AW639" s="1708">
        <f t="shared" si="368"/>
        <v>-489442712.92823267</v>
      </c>
      <c r="AX639" s="1708">
        <f t="shared" si="368"/>
        <v>-497923290.97331166</v>
      </c>
      <c r="AY639" s="1708">
        <f t="shared" si="368"/>
        <v>-506152834.06434894</v>
      </c>
      <c r="AZ639" s="1708">
        <f t="shared" si="368"/>
        <v>-514144108.88281584</v>
      </c>
      <c r="BA639" s="1708">
        <f t="shared" si="368"/>
        <v>-521908973.1076622</v>
      </c>
      <c r="BB639" s="1708">
        <f t="shared" si="368"/>
        <v>-529458457.85571599</v>
      </c>
      <c r="BC639" s="1708">
        <f t="shared" si="368"/>
        <v>-536802841.1043396</v>
      </c>
      <c r="BD639" s="1708">
        <f t="shared" si="368"/>
        <v>-543951713.24452806</v>
      </c>
      <c r="BE639" s="1708">
        <f t="shared" si="368"/>
        <v>-550914035.74664712</v>
      </c>
      <c r="BF639" s="1708">
        <f t="shared" si="368"/>
        <v>-557698193.7817812</v>
      </c>
      <c r="BG639" s="1708">
        <f t="shared" si="368"/>
        <v>-564312043.52444029</v>
      </c>
      <c r="BH639" s="1708">
        <f t="shared" si="368"/>
        <v>-570762954.76331019</v>
      </c>
      <c r="BI639" s="1708">
        <f t="shared" si="368"/>
        <v>-577057849.36279881</v>
      </c>
      <c r="BJ639" s="1708">
        <f t="shared" si="368"/>
        <v>-583203236.04669523</v>
      </c>
      <c r="BK639" s="1708">
        <f t="shared" si="368"/>
        <v>-589205241.91436815</v>
      </c>
      <c r="BL639" s="1708">
        <f t="shared" si="368"/>
        <v>-595069641.04778528</v>
      </c>
      <c r="BM639" s="1708">
        <f t="shared" si="368"/>
        <v>-600801880.52292418</v>
      </c>
      <c r="BN639" s="1571">
        <f t="shared" si="368"/>
        <v>-606407104.10064411</v>
      </c>
    </row>
    <row r="640" spans="1:66" x14ac:dyDescent="0.15">
      <c r="A640" s="1123"/>
      <c r="B640" s="1337"/>
      <c r="C640" s="3671"/>
      <c r="D640" s="1366" t="str">
        <f t="shared" ref="D640:BN640" si="369">D607</f>
        <v>High Price Range</v>
      </c>
      <c r="E640" s="1391" t="str">
        <f t="shared" si="362"/>
        <v>High Range CAPEX</v>
      </c>
      <c r="F640" s="2821">
        <f t="shared" si="367"/>
        <v>-5097600000</v>
      </c>
      <c r="G640" s="1708">
        <f t="shared" si="369"/>
        <v>2220570607.1509762</v>
      </c>
      <c r="H640" s="1708">
        <f t="shared" si="369"/>
        <v>1641550744.4725764</v>
      </c>
      <c r="I640" s="1708">
        <f t="shared" si="369"/>
        <v>1343991806.6760948</v>
      </c>
      <c r="J640" s="1708">
        <f t="shared" si="369"/>
        <v>1149383861.1959364</v>
      </c>
      <c r="K640" s="1708">
        <f t="shared" si="369"/>
        <v>1007219282.0120938</v>
      </c>
      <c r="L640" s="1708">
        <f t="shared" si="369"/>
        <v>896458764.06892705</v>
      </c>
      <c r="M640" s="1708">
        <f t="shared" si="369"/>
        <v>806436071.33942533</v>
      </c>
      <c r="N640" s="1708">
        <f t="shared" si="369"/>
        <v>731042010.41079211</v>
      </c>
      <c r="O640" s="1708">
        <f t="shared" si="369"/>
        <v>666471046.25382972</v>
      </c>
      <c r="P640" s="1708">
        <f t="shared" si="369"/>
        <v>610202118.10452628</v>
      </c>
      <c r="Q640" s="1708">
        <f t="shared" si="369"/>
        <v>560484399.32039189</v>
      </c>
      <c r="R640" s="1708">
        <f t="shared" si="369"/>
        <v>516055677.85283399</v>
      </c>
      <c r="S640" s="1708">
        <f t="shared" si="369"/>
        <v>475977950.89530444</v>
      </c>
      <c r="T640" s="1708">
        <f t="shared" si="369"/>
        <v>439536389.032758</v>
      </c>
      <c r="U640" s="1708">
        <f t="shared" si="369"/>
        <v>406174565.34866714</v>
      </c>
      <c r="V640" s="1708">
        <f t="shared" si="369"/>
        <v>375451437.24341989</v>
      </c>
      <c r="W640" s="1708">
        <f t="shared" si="369"/>
        <v>347011902.60151029</v>
      </c>
      <c r="X640" s="1708">
        <f t="shared" si="369"/>
        <v>320566117.71000171</v>
      </c>
      <c r="Y640" s="1708">
        <f t="shared" si="369"/>
        <v>295874638.05611467</v>
      </c>
      <c r="Z640" s="1708">
        <f t="shared" si="369"/>
        <v>272737528.78309369</v>
      </c>
      <c r="AA640" s="1708">
        <f t="shared" si="369"/>
        <v>250986242.85983419</v>
      </c>
      <c r="AB640" s="1708">
        <f t="shared" si="369"/>
        <v>230477467.81657982</v>
      </c>
      <c r="AC640" s="1708">
        <f t="shared" si="369"/>
        <v>211088397.83543491</v>
      </c>
      <c r="AD640" s="1708">
        <f t="shared" si="369"/>
        <v>192713054.56915545</v>
      </c>
      <c r="AE640" s="1708">
        <f t="shared" si="369"/>
        <v>175259390.85774422</v>
      </c>
      <c r="AF640" s="1708">
        <f t="shared" si="369"/>
        <v>158646986.65525484</v>
      </c>
      <c r="AG640" s="1708">
        <f t="shared" si="369"/>
        <v>142805198.35232282</v>
      </c>
      <c r="AH640" s="1708">
        <f t="shared" si="369"/>
        <v>127671659.07209086</v>
      </c>
      <c r="AI640" s="1708">
        <f t="shared" si="369"/>
        <v>113191053.42887115</v>
      </c>
      <c r="AJ640" s="1708">
        <f t="shared" si="369"/>
        <v>99314108.940613747</v>
      </c>
      <c r="AK640" s="1708">
        <f t="shared" si="369"/>
        <v>85996759.954515219</v>
      </c>
      <c r="AL640" s="1708">
        <f t="shared" si="369"/>
        <v>73199450.051153421</v>
      </c>
      <c r="AM640" s="1708">
        <f t="shared" si="369"/>
        <v>60886546.445560932</v>
      </c>
      <c r="AN640" s="1708">
        <f t="shared" si="369"/>
        <v>49025845.605530262</v>
      </c>
      <c r="AO640" s="1708">
        <f t="shared" si="369"/>
        <v>37588153.652201891</v>
      </c>
      <c r="AP640" s="1708">
        <f t="shared" si="369"/>
        <v>26546928.447747946</v>
      </c>
      <c r="AQ640" s="1708">
        <f t="shared" si="369"/>
        <v>15877972.86332655</v>
      </c>
      <c r="AR640" s="1708">
        <f t="shared" si="369"/>
        <v>5559170.741944313</v>
      </c>
      <c r="AS640" s="1708">
        <f t="shared" si="369"/>
        <v>-4429741.3388721943</v>
      </c>
      <c r="AT640" s="1708">
        <f t="shared" si="369"/>
        <v>-14107372.140123844</v>
      </c>
      <c r="AU640" s="1708">
        <f t="shared" si="369"/>
        <v>-23490848.301528215</v>
      </c>
      <c r="AV640" s="1708">
        <f t="shared" si="369"/>
        <v>-32595965.174894571</v>
      </c>
      <c r="AW640" s="1708">
        <f t="shared" si="369"/>
        <v>-41437319.127047777</v>
      </c>
      <c r="AX640" s="1708">
        <f t="shared" si="369"/>
        <v>-50028423.961660862</v>
      </c>
      <c r="AY640" s="1708">
        <f t="shared" si="369"/>
        <v>-58381813.679641962</v>
      </c>
      <c r="AZ640" s="1708">
        <f t="shared" si="369"/>
        <v>-66509133.445633888</v>
      </c>
      <c r="BA640" s="1708">
        <f t="shared" si="369"/>
        <v>-74421220.338252783</v>
      </c>
      <c r="BB640" s="1708">
        <f t="shared" si="369"/>
        <v>-82128175.221971273</v>
      </c>
      <c r="BC640" s="1708">
        <f t="shared" si="369"/>
        <v>-89639426.879402637</v>
      </c>
      <c r="BD640" s="1708">
        <f t="shared" si="369"/>
        <v>-96963789.376670837</v>
      </c>
      <c r="BE640" s="1708">
        <f t="shared" si="369"/>
        <v>-104109513.49549913</v>
      </c>
      <c r="BF640" s="1708">
        <f t="shared" si="369"/>
        <v>-111084332.94878697</v>
      </c>
      <c r="BG640" s="1708">
        <f t="shared" si="369"/>
        <v>-117895505.99787664</v>
      </c>
      <c r="BH640" s="1708">
        <f t="shared" si="369"/>
        <v>-124549853.00627923</v>
      </c>
      <c r="BI640" s="1708">
        <f t="shared" si="369"/>
        <v>-131053790.39377642</v>
      </c>
      <c r="BJ640" s="1708">
        <f t="shared" si="369"/>
        <v>-137413361.39447641</v>
      </c>
      <c r="BK640" s="1708">
        <f t="shared" si="369"/>
        <v>-143634263.9708035</v>
      </c>
      <c r="BL640" s="1708">
        <f t="shared" si="369"/>
        <v>-149721876.19121289</v>
      </c>
      <c r="BM640" s="1708">
        <f t="shared" si="369"/>
        <v>-155681279.34142637</v>
      </c>
      <c r="BN640" s="1571">
        <f t="shared" si="369"/>
        <v>-161517279.00623202</v>
      </c>
    </row>
    <row r="641" spans="1:66" x14ac:dyDescent="0.15">
      <c r="A641" s="1123"/>
      <c r="B641" s="1337"/>
      <c r="C641" s="3672"/>
      <c r="D641" s="1367" t="str">
        <f t="shared" ref="D641:BN641" si="370">D608</f>
        <v>High Price Range</v>
      </c>
      <c r="E641" s="1685" t="str">
        <f t="shared" si="362"/>
        <v>High Range CAPEX</v>
      </c>
      <c r="F641" s="2822">
        <f t="shared" si="367"/>
        <v>-5097600000</v>
      </c>
      <c r="G641" s="1972">
        <f t="shared" si="370"/>
        <v>2220570607.1509762</v>
      </c>
      <c r="H641" s="1572">
        <f t="shared" si="370"/>
        <v>1834557365.3653767</v>
      </c>
      <c r="I641" s="1572">
        <f t="shared" si="370"/>
        <v>1626905349.2430575</v>
      </c>
      <c r="J641" s="1572">
        <f t="shared" si="370"/>
        <v>1487145447.7583368</v>
      </c>
      <c r="K641" s="1572">
        <f t="shared" si="370"/>
        <v>1382870616.4042218</v>
      </c>
      <c r="L641" s="1572">
        <f t="shared" si="370"/>
        <v>1300258633.2482498</v>
      </c>
      <c r="M641" s="1572">
        <f t="shared" si="370"/>
        <v>1232175340.4435828</v>
      </c>
      <c r="N641" s="1572">
        <f t="shared" si="370"/>
        <v>1174474721.9120009</v>
      </c>
      <c r="O641" s="1572">
        <f t="shared" si="370"/>
        <v>1124542254.1357167</v>
      </c>
      <c r="P641" s="1572">
        <f t="shared" si="370"/>
        <v>1080627373.6932976</v>
      </c>
      <c r="Q641" s="1572">
        <f t="shared" si="370"/>
        <v>1041502881.4149349</v>
      </c>
      <c r="R641" s="1572">
        <f t="shared" si="370"/>
        <v>1006276588.8529227</v>
      </c>
      <c r="S641" s="1572">
        <f t="shared" si="370"/>
        <v>974280402.47324634</v>
      </c>
      <c r="T641" s="1572">
        <f t="shared" si="370"/>
        <v>945001625.32872272</v>
      </c>
      <c r="U641" s="1572">
        <f t="shared" si="370"/>
        <v>918038602.33936048</v>
      </c>
      <c r="V641" s="1572">
        <f t="shared" si="370"/>
        <v>893071068.65029883</v>
      </c>
      <c r="W641" s="1572">
        <f t="shared" si="370"/>
        <v>869839731.57914233</v>
      </c>
      <c r="X641" s="1572">
        <f t="shared" si="370"/>
        <v>848131847.65164304</v>
      </c>
      <c r="Y641" s="1572">
        <f t="shared" si="370"/>
        <v>827770805.72752786</v>
      </c>
      <c r="Z641" s="1572">
        <f t="shared" si="370"/>
        <v>808608455.25346494</v>
      </c>
      <c r="AA641" s="1572">
        <f t="shared" si="370"/>
        <v>790519357.71247792</v>
      </c>
      <c r="AB641" s="1572">
        <f t="shared" si="370"/>
        <v>773396412.20293927</v>
      </c>
      <c r="AC641" s="1572">
        <f t="shared" si="370"/>
        <v>757147480.25981212</v>
      </c>
      <c r="AD641" s="1572">
        <f t="shared" si="370"/>
        <v>741692748.89712787</v>
      </c>
      <c r="AE641" s="1572">
        <f t="shared" si="370"/>
        <v>726962646.89773154</v>
      </c>
      <c r="AF641" s="1572">
        <f t="shared" si="370"/>
        <v>712896181.15541959</v>
      </c>
      <c r="AG641" s="1572">
        <f t="shared" si="370"/>
        <v>699439595.75348783</v>
      </c>
      <c r="AH641" s="1572">
        <f t="shared" si="370"/>
        <v>686545281.72534823</v>
      </c>
      <c r="AI641" s="1572">
        <f t="shared" si="370"/>
        <v>674170883.49128556</v>
      </c>
      <c r="AJ641" s="1572">
        <f t="shared" si="370"/>
        <v>662278561.03492236</v>
      </c>
      <c r="AK641" s="1572">
        <f t="shared" si="370"/>
        <v>650834376.46501708</v>
      </c>
      <c r="AL641" s="1572">
        <f t="shared" si="370"/>
        <v>639807780.71476674</v>
      </c>
      <c r="AM641" s="1572">
        <f t="shared" si="370"/>
        <v>629171181.45754123</v>
      </c>
      <c r="AN641" s="1572">
        <f t="shared" si="370"/>
        <v>618899577.35072589</v>
      </c>
      <c r="AO641" s="1572">
        <f t="shared" si="370"/>
        <v>608970246.80059028</v>
      </c>
      <c r="AP641" s="1572">
        <f t="shared" si="370"/>
        <v>599362481.81597638</v>
      </c>
      <c r="AQ641" s="1572">
        <f t="shared" si="370"/>
        <v>590057359.36382461</v>
      </c>
      <c r="AR641" s="1572">
        <f t="shared" si="370"/>
        <v>581037544.0842731</v>
      </c>
      <c r="AS641" s="1572">
        <f t="shared" si="370"/>
        <v>572287117.36232877</v>
      </c>
      <c r="AT641" s="1572">
        <f t="shared" si="370"/>
        <v>563791428.65761638</v>
      </c>
      <c r="AU641" s="1572">
        <f t="shared" si="370"/>
        <v>555536965.71635938</v>
      </c>
      <c r="AV641" s="1572">
        <f t="shared" si="370"/>
        <v>547511240.8707273</v>
      </c>
      <c r="AW641" s="1572">
        <f t="shared" si="370"/>
        <v>539702691.10029483</v>
      </c>
      <c r="AX641" s="1572">
        <f t="shared" si="370"/>
        <v>532100589.91214299</v>
      </c>
      <c r="AY641" s="1572">
        <f t="shared" si="370"/>
        <v>524694969.40805268</v>
      </c>
      <c r="AZ641" s="1572">
        <f t="shared" si="370"/>
        <v>517476551.16332841</v>
      </c>
      <c r="BA641" s="1572">
        <f t="shared" si="370"/>
        <v>510436684.75309348</v>
      </c>
      <c r="BB641" s="1572">
        <f t="shared" si="370"/>
        <v>503567292.93691301</v>
      </c>
      <c r="BC641" s="1572">
        <f t="shared" si="370"/>
        <v>496860822.65831685</v>
      </c>
      <c r="BD641" s="1572">
        <f t="shared" si="370"/>
        <v>490310201.13745642</v>
      </c>
      <c r="BE641" s="1572">
        <f t="shared" si="370"/>
        <v>483908796.43726134</v>
      </c>
      <c r="BF641" s="1572">
        <f t="shared" si="370"/>
        <v>477650381.96937537</v>
      </c>
      <c r="BG641" s="1572">
        <f t="shared" si="370"/>
        <v>471529104.47878861</v>
      </c>
      <c r="BH641" s="1572">
        <f t="shared" si="370"/>
        <v>465539455.10763717</v>
      </c>
      <c r="BI641" s="1572">
        <f t="shared" si="370"/>
        <v>459676243.19101214</v>
      </c>
      <c r="BJ641" s="1572">
        <f t="shared" si="370"/>
        <v>453934572.48231053</v>
      </c>
      <c r="BK641" s="1572">
        <f t="shared" si="370"/>
        <v>448309819.54389453</v>
      </c>
      <c r="BL641" s="1572">
        <f t="shared" si="370"/>
        <v>442797614.07165527</v>
      </c>
      <c r="BM641" s="1572">
        <f t="shared" si="370"/>
        <v>437393820.95034528</v>
      </c>
      <c r="BN641" s="1573">
        <f t="shared" si="370"/>
        <v>432094523.86092758</v>
      </c>
    </row>
    <row r="642" spans="1:66" ht="6.75" customHeight="1" x14ac:dyDescent="0.15">
      <c r="A642" s="1123"/>
      <c r="B642" s="1337"/>
      <c r="C642" s="1600"/>
      <c r="D642" s="1366"/>
      <c r="E642" s="1391"/>
      <c r="F642" s="2821"/>
      <c r="G642" s="1708"/>
      <c r="H642" s="1708"/>
      <c r="I642" s="1708"/>
      <c r="J642" s="1708"/>
      <c r="K642" s="1708"/>
      <c r="L642" s="1708"/>
      <c r="M642" s="1708"/>
      <c r="N642" s="1708"/>
      <c r="O642" s="1708"/>
      <c r="P642" s="1708"/>
      <c r="Q642" s="1708"/>
      <c r="R642" s="1708"/>
      <c r="S642" s="1708"/>
      <c r="T642" s="1708"/>
      <c r="U642" s="1708"/>
      <c r="V642" s="1708"/>
      <c r="W642" s="1708"/>
      <c r="X642" s="1708"/>
      <c r="Y642" s="1708"/>
      <c r="Z642" s="1708"/>
      <c r="AA642" s="1708"/>
      <c r="AB642" s="1708"/>
      <c r="AC642" s="1708"/>
      <c r="AD642" s="1708"/>
      <c r="AE642" s="1708"/>
      <c r="AF642" s="1708"/>
      <c r="AG642" s="1708"/>
      <c r="AH642" s="1708"/>
      <c r="AI642" s="1708"/>
      <c r="AJ642" s="1708"/>
      <c r="AK642" s="1708"/>
      <c r="AL642" s="1708"/>
      <c r="AM642" s="1708"/>
      <c r="AN642" s="1708"/>
      <c r="AO642" s="1708"/>
      <c r="AP642" s="1708"/>
      <c r="AQ642" s="1708"/>
      <c r="AR642" s="1708"/>
      <c r="AS642" s="1708"/>
      <c r="AT642" s="1708"/>
      <c r="AU642" s="1708"/>
      <c r="AV642" s="1708"/>
      <c r="AW642" s="1708"/>
      <c r="AX642" s="1708"/>
      <c r="AY642" s="1708"/>
      <c r="AZ642" s="1708"/>
      <c r="BA642" s="1708"/>
      <c r="BB642" s="1708"/>
      <c r="BC642" s="1708"/>
      <c r="BD642" s="1708"/>
      <c r="BE642" s="1708"/>
      <c r="BF642" s="1708"/>
      <c r="BG642" s="1708"/>
      <c r="BH642" s="1708"/>
      <c r="BI642" s="1708"/>
      <c r="BJ642" s="1708"/>
      <c r="BK642" s="1708"/>
      <c r="BL642" s="1708"/>
      <c r="BM642" s="1708"/>
      <c r="BN642" s="1571"/>
    </row>
    <row r="643" spans="1:66" x14ac:dyDescent="0.15">
      <c r="A643" s="1123"/>
      <c r="B643" s="1337"/>
      <c r="C643" s="3667" t="str">
        <f t="shared" ref="C643:BN643" si="371">C610</f>
        <v>High Range Opex - Low</v>
      </c>
      <c r="D643" s="1366" t="str">
        <f t="shared" si="371"/>
        <v>Low Price Range</v>
      </c>
      <c r="E643" s="1391" t="str">
        <f t="shared" si="362"/>
        <v>High Range CAPEX</v>
      </c>
      <c r="F643" s="2821">
        <f>F641</f>
        <v>-5097600000</v>
      </c>
      <c r="G643" s="1708">
        <f t="shared" si="371"/>
        <v>-238719801.28390813</v>
      </c>
      <c r="H643" s="1708">
        <f t="shared" si="371"/>
        <v>-485504335.34854794</v>
      </c>
      <c r="I643" s="1708">
        <f t="shared" si="371"/>
        <v>-606300795.83078086</v>
      </c>
      <c r="J643" s="1708">
        <f t="shared" si="371"/>
        <v>-682931962.6002599</v>
      </c>
      <c r="K643" s="1708">
        <f t="shared" si="371"/>
        <v>-737672050.03220832</v>
      </c>
      <c r="L643" s="1708">
        <f t="shared" si="371"/>
        <v>-779569130.9860462</v>
      </c>
      <c r="M643" s="1708">
        <f t="shared" si="371"/>
        <v>-813123730.08364606</v>
      </c>
      <c r="N643" s="1708">
        <f t="shared" si="371"/>
        <v>-840874064.40162957</v>
      </c>
      <c r="O643" s="1708">
        <f t="shared" si="371"/>
        <v>-864380773.1731658</v>
      </c>
      <c r="P643" s="1708">
        <f t="shared" si="371"/>
        <v>-884666134.34718823</v>
      </c>
      <c r="Q643" s="1708">
        <f t="shared" si="371"/>
        <v>-902433061.37786114</v>
      </c>
      <c r="R643" s="1708">
        <f t="shared" si="371"/>
        <v>-918183799.11025858</v>
      </c>
      <c r="S643" s="1708">
        <f t="shared" si="371"/>
        <v>-932288581.7442708</v>
      </c>
      <c r="T643" s="1708">
        <f t="shared" si="371"/>
        <v>-945027478.38833833</v>
      </c>
      <c r="U643" s="1708">
        <f t="shared" si="371"/>
        <v>-956617017.18665171</v>
      </c>
      <c r="V643" s="1708">
        <f t="shared" si="371"/>
        <v>-967227745.84272504</v>
      </c>
      <c r="W643" s="1708">
        <f t="shared" si="371"/>
        <v>-976996174.14989877</v>
      </c>
      <c r="X643" s="1708">
        <f t="shared" si="371"/>
        <v>-986033112.85995424</v>
      </c>
      <c r="Y643" s="1708">
        <f t="shared" si="371"/>
        <v>-994429631.50751579</v>
      </c>
      <c r="Z643" s="1708">
        <f t="shared" si="371"/>
        <v>-1002261401.7991723</v>
      </c>
      <c r="AA643" s="1708">
        <f t="shared" si="371"/>
        <v>-1009591921.1316292</v>
      </c>
      <c r="AB643" s="1708">
        <f t="shared" si="371"/>
        <v>-1016474943.4237106</v>
      </c>
      <c r="AC643" s="1708">
        <f t="shared" si="371"/>
        <v>-1022956338.6140466</v>
      </c>
      <c r="AD643" s="1708">
        <f t="shared" si="371"/>
        <v>-1029075533.6096286</v>
      </c>
      <c r="AE643" s="1708">
        <f t="shared" si="371"/>
        <v>-1034866642.0662693</v>
      </c>
      <c r="AF643" s="1708">
        <f t="shared" si="371"/>
        <v>-1040359359.7168384</v>
      </c>
      <c r="AG643" s="1708">
        <f t="shared" si="371"/>
        <v>-1045579680.8782613</v>
      </c>
      <c r="AH643" s="1708">
        <f t="shared" si="371"/>
        <v>-1050550477.0320923</v>
      </c>
      <c r="AI643" s="1708">
        <f t="shared" si="371"/>
        <v>-1055291967.9192802</v>
      </c>
      <c r="AJ643" s="1708">
        <f t="shared" si="371"/>
        <v>-1059822108.0707428</v>
      </c>
      <c r="AK643" s="1708">
        <f t="shared" si="371"/>
        <v>-1064156906.2184913</v>
      </c>
      <c r="AL643" s="1708">
        <f t="shared" si="371"/>
        <v>-1068310690.9956017</v>
      </c>
      <c r="AM643" s="1708">
        <f t="shared" si="371"/>
        <v>-1072296333.3259749</v>
      </c>
      <c r="AN643" s="1708">
        <f t="shared" si="371"/>
        <v>-1076125433.6413407</v>
      </c>
      <c r="AO643" s="1708">
        <f t="shared" si="371"/>
        <v>-1079808480.3432293</v>
      </c>
      <c r="AP643" s="1708">
        <f t="shared" si="371"/>
        <v>-1083354984.609385</v>
      </c>
      <c r="AQ643" s="1708">
        <f t="shared" si="371"/>
        <v>-1086773595.625241</v>
      </c>
      <c r="AR643" s="1708">
        <f t="shared" si="371"/>
        <v>-1090072199.5274343</v>
      </c>
      <c r="AS643" s="1708">
        <f t="shared" si="371"/>
        <v>-1093258004.7236118</v>
      </c>
      <c r="AT643" s="1708">
        <f t="shared" si="371"/>
        <v>-1096337615.7607594</v>
      </c>
      <c r="AU643" s="1708">
        <f t="shared" si="371"/>
        <v>-1099317097.5230012</v>
      </c>
      <c r="AV643" s="1708">
        <f t="shared" si="371"/>
        <v>-1102202031.2267251</v>
      </c>
      <c r="AW643" s="1708">
        <f t="shared" si="371"/>
        <v>-1104997563.4288862</v>
      </c>
      <c r="AX643" s="1708">
        <f t="shared" si="371"/>
        <v>-1107708449.06039</v>
      </c>
      <c r="AY643" s="1708">
        <f t="shared" si="371"/>
        <v>-1110339089.3305163</v>
      </c>
      <c r="AZ643" s="1708">
        <f t="shared" si="371"/>
        <v>-1112893565.2126589</v>
      </c>
      <c r="BA643" s="1708">
        <f t="shared" si="371"/>
        <v>-1115375667.1101739</v>
      </c>
      <c r="BB643" s="1708">
        <f t="shared" si="371"/>
        <v>-1117788921.2091246</v>
      </c>
      <c r="BC643" s="1708">
        <f t="shared" si="371"/>
        <v>-1120136612.9484282</v>
      </c>
      <c r="BD643" s="1708">
        <f t="shared" si="371"/>
        <v>-1122421807.974437</v>
      </c>
      <c r="BE643" s="1708">
        <f t="shared" si="371"/>
        <v>-1124647370.8939178</v>
      </c>
      <c r="BF643" s="1708">
        <f t="shared" si="371"/>
        <v>-1126815982.0948923</v>
      </c>
      <c r="BG643" s="1708">
        <f t="shared" si="371"/>
        <v>-1128930152.867332</v>
      </c>
      <c r="BH643" s="1708">
        <f t="shared" si="371"/>
        <v>-1130992239.0240307</v>
      </c>
      <c r="BI643" s="1708">
        <f t="shared" si="371"/>
        <v>-1133004453.1951492</v>
      </c>
      <c r="BJ643" s="1708">
        <f t="shared" si="371"/>
        <v>-1134968875.9470956</v>
      </c>
      <c r="BK643" s="1708">
        <f t="shared" si="371"/>
        <v>-1136887465.8569329</v>
      </c>
      <c r="BL643" s="1708">
        <f t="shared" si="371"/>
        <v>-1138762068.6568458</v>
      </c>
      <c r="BM643" s="1708">
        <f t="shared" si="371"/>
        <v>-1140594425.5488987</v>
      </c>
      <c r="BN643" s="1571">
        <f t="shared" si="371"/>
        <v>-1142386180.7780161</v>
      </c>
    </row>
    <row r="644" spans="1:66" x14ac:dyDescent="0.15">
      <c r="A644" s="1123"/>
      <c r="B644" s="1337"/>
      <c r="C644" s="3667"/>
      <c r="D644" s="1366" t="str">
        <f t="shared" ref="D644:BN644" si="372">D611</f>
        <v>Low Price Range</v>
      </c>
      <c r="E644" s="1391" t="str">
        <f t="shared" si="362"/>
        <v>High Range CAPEX</v>
      </c>
      <c r="F644" s="2821">
        <f t="shared" si="367"/>
        <v>-5097600000</v>
      </c>
      <c r="G644" s="1708">
        <f t="shared" si="372"/>
        <v>-238719801.28390813</v>
      </c>
      <c r="H644" s="1708">
        <f t="shared" si="372"/>
        <v>-423808201.83238804</v>
      </c>
      <c r="I644" s="1708">
        <f t="shared" si="372"/>
        <v>-518925332.37587869</v>
      </c>
      <c r="J644" s="1708">
        <f t="shared" si="372"/>
        <v>-581133342.29859614</v>
      </c>
      <c r="K644" s="1708">
        <f t="shared" si="372"/>
        <v>-626577404.36249125</v>
      </c>
      <c r="L644" s="1708">
        <f t="shared" si="372"/>
        <v>-661982903.26056314</v>
      </c>
      <c r="M644" s="1708">
        <f t="shared" si="372"/>
        <v>-690759387.94503653</v>
      </c>
      <c r="N644" s="1708">
        <f t="shared" si="372"/>
        <v>-714859711.69487298</v>
      </c>
      <c r="O644" s="1708">
        <f t="shared" si="372"/>
        <v>-735500344.68179965</v>
      </c>
      <c r="P644" s="1708">
        <f t="shared" si="372"/>
        <v>-753487164.4491837</v>
      </c>
      <c r="Q644" s="1708">
        <f t="shared" si="372"/>
        <v>-769379836.94941127</v>
      </c>
      <c r="R644" s="1708">
        <f t="shared" si="372"/>
        <v>-783581838.51254511</v>
      </c>
      <c r="S644" s="1708">
        <f t="shared" si="372"/>
        <v>-796393009.35196066</v>
      </c>
      <c r="T644" s="1708">
        <f t="shared" si="372"/>
        <v>-808041850.49434721</v>
      </c>
      <c r="U644" s="1708">
        <f t="shared" si="372"/>
        <v>-818706228.32156944</v>
      </c>
      <c r="V644" s="1708">
        <f t="shared" si="372"/>
        <v>-828527125.68170822</v>
      </c>
      <c r="W644" s="1708">
        <f t="shared" si="372"/>
        <v>-837618053.84929311</v>
      </c>
      <c r="X644" s="1708">
        <f t="shared" si="372"/>
        <v>-846071663.72059584</v>
      </c>
      <c r="Y644" s="1708">
        <f t="shared" si="372"/>
        <v>-853964495.678334</v>
      </c>
      <c r="Z644" s="1708">
        <f t="shared" si="372"/>
        <v>-861360460.52287245</v>
      </c>
      <c r="AA644" s="1708">
        <f t="shared" si="372"/>
        <v>-868313435.68124771</v>
      </c>
      <c r="AB644" s="1708">
        <f t="shared" si="372"/>
        <v>-874869232.14806569</v>
      </c>
      <c r="AC644" s="1708">
        <f t="shared" si="372"/>
        <v>-881067105.80015826</v>
      </c>
      <c r="AD644" s="1708">
        <f t="shared" si="372"/>
        <v>-886940933.47672951</v>
      </c>
      <c r="AE644" s="1708">
        <f t="shared" si="372"/>
        <v>-892520138.79986453</v>
      </c>
      <c r="AF644" s="1708">
        <f t="shared" si="372"/>
        <v>-897830428.69023287</v>
      </c>
      <c r="AG644" s="1708">
        <f t="shared" si="372"/>
        <v>-902894384.95117021</v>
      </c>
      <c r="AH644" s="1708">
        <f t="shared" si="372"/>
        <v>-907731943.66126132</v>
      </c>
      <c r="AI644" s="1708">
        <f t="shared" si="372"/>
        <v>-912360786.83268368</v>
      </c>
      <c r="AJ644" s="1708">
        <f t="shared" si="372"/>
        <v>-916796664.8144002</v>
      </c>
      <c r="AK644" s="1708">
        <f t="shared" si="372"/>
        <v>-921053663.55012739</v>
      </c>
      <c r="AL644" s="1708">
        <f t="shared" si="372"/>
        <v>-925144427.57051837</v>
      </c>
      <c r="AM644" s="1708">
        <f t="shared" si="372"/>
        <v>-929080347.1846137</v>
      </c>
      <c r="AN644" s="1708">
        <f t="shared" si="372"/>
        <v>-932871716.51296532</v>
      </c>
      <c r="AO644" s="1708">
        <f t="shared" si="372"/>
        <v>-936527867.61599505</v>
      </c>
      <c r="AP644" s="1708">
        <f t="shared" si="372"/>
        <v>-940057284.90357268</v>
      </c>
      <c r="AQ644" s="1708">
        <f t="shared" si="372"/>
        <v>-943467703.18440485</v>
      </c>
      <c r="AR644" s="1708">
        <f t="shared" si="372"/>
        <v>-946766192.06765008</v>
      </c>
      <c r="AS644" s="1708">
        <f t="shared" si="372"/>
        <v>-949959228.92083406</v>
      </c>
      <c r="AT644" s="1708">
        <f t="shared" si="372"/>
        <v>-953052762.18550777</v>
      </c>
      <c r="AU644" s="1708">
        <f t="shared" si="372"/>
        <v>-956052266.53111911</v>
      </c>
      <c r="AV644" s="1708">
        <f t="shared" si="372"/>
        <v>-958962791.07012677</v>
      </c>
      <c r="AW644" s="1708">
        <f t="shared" si="372"/>
        <v>-961789001.64970398</v>
      </c>
      <c r="AX644" s="1708">
        <f t="shared" si="372"/>
        <v>-964535218.06692207</v>
      </c>
      <c r="AY644" s="1708">
        <f t="shared" si="372"/>
        <v>-967205446.91694355</v>
      </c>
      <c r="AZ644" s="1708">
        <f t="shared" si="372"/>
        <v>-969803410.67120075</v>
      </c>
      <c r="BA644" s="1708">
        <f t="shared" si="372"/>
        <v>-972332573.48986697</v>
      </c>
      <c r="BB644" s="1708">
        <f t="shared" si="372"/>
        <v>-974796164.19628644</v>
      </c>
      <c r="BC644" s="1708">
        <f t="shared" si="372"/>
        <v>-977197196.77737975</v>
      </c>
      <c r="BD644" s="1708">
        <f t="shared" si="372"/>
        <v>-979538488.72095108</v>
      </c>
      <c r="BE644" s="1708">
        <f t="shared" si="372"/>
        <v>-981822677.45637131</v>
      </c>
      <c r="BF644" s="1708">
        <f t="shared" si="372"/>
        <v>-984052235.12776423</v>
      </c>
      <c r="BG644" s="1708">
        <f t="shared" si="372"/>
        <v>-986229481.89730215</v>
      </c>
      <c r="BH644" s="1708">
        <f t="shared" si="372"/>
        <v>-988356597.94956088</v>
      </c>
      <c r="BI644" s="1708">
        <f t="shared" si="372"/>
        <v>-990435634.34522235</v>
      </c>
      <c r="BJ644" s="1708">
        <f t="shared" si="372"/>
        <v>-992468522.85313845</v>
      </c>
      <c r="BK644" s="1708">
        <f t="shared" si="372"/>
        <v>-994457084.87326348</v>
      </c>
      <c r="BL644" s="1708">
        <f t="shared" si="372"/>
        <v>-996403039.54884732</v>
      </c>
      <c r="BM644" s="1708">
        <f t="shared" si="372"/>
        <v>-998308011.15412927</v>
      </c>
      <c r="BN644" s="1571">
        <f t="shared" si="372"/>
        <v>-1000173535.8333064</v>
      </c>
    </row>
    <row r="645" spans="1:66" x14ac:dyDescent="0.15">
      <c r="A645" s="1123"/>
      <c r="B645" s="1337"/>
      <c r="C645" s="3667"/>
      <c r="D645" s="1366" t="str">
        <f t="shared" ref="D645:BN645" si="373">D612</f>
        <v>Low Price Range</v>
      </c>
      <c r="E645" s="1391" t="str">
        <f t="shared" si="362"/>
        <v>High Range CAPEX</v>
      </c>
      <c r="F645" s="2821">
        <f t="shared" si="367"/>
        <v>-5097600000</v>
      </c>
      <c r="G645" s="1708">
        <f t="shared" si="373"/>
        <v>-238719801.28390813</v>
      </c>
      <c r="H645" s="1708">
        <f t="shared" si="373"/>
        <v>-362112068.31622791</v>
      </c>
      <c r="I645" s="1708">
        <f t="shared" si="373"/>
        <v>-428489721.33310604</v>
      </c>
      <c r="J645" s="1708">
        <f t="shared" si="373"/>
        <v>-473165108.645316</v>
      </c>
      <c r="K645" s="1708">
        <f t="shared" si="373"/>
        <v>-506497405.1636399</v>
      </c>
      <c r="L645" s="1708">
        <f t="shared" si="373"/>
        <v>-532904996.36050618</v>
      </c>
      <c r="M645" s="1708">
        <f t="shared" si="373"/>
        <v>-554668373.71857929</v>
      </c>
      <c r="N645" s="1708">
        <f t="shared" si="373"/>
        <v>-573112844.94149518</v>
      </c>
      <c r="O645" s="1708">
        <f t="shared" si="373"/>
        <v>-589074163.70075178</v>
      </c>
      <c r="P645" s="1708">
        <f t="shared" si="373"/>
        <v>-603111911.80798674</v>
      </c>
      <c r="Q645" s="1708">
        <f t="shared" si="373"/>
        <v>-615618373.4422667</v>
      </c>
      <c r="R645" s="1708">
        <f t="shared" si="373"/>
        <v>-626878743.88516641</v>
      </c>
      <c r="S645" s="1708">
        <f t="shared" si="373"/>
        <v>-637106584.65952432</v>
      </c>
      <c r="T645" s="1708">
        <f t="shared" si="373"/>
        <v>-646465783.5074321</v>
      </c>
      <c r="U645" s="1708">
        <f t="shared" si="373"/>
        <v>-655084732.73651016</v>
      </c>
      <c r="V645" s="1708">
        <f t="shared" si="373"/>
        <v>-663065807.60805643</v>
      </c>
      <c r="W645" s="1708">
        <f t="shared" si="373"/>
        <v>-670491893.13336623</v>
      </c>
      <c r="X645" s="1708">
        <f t="shared" si="373"/>
        <v>-677430994.49138737</v>
      </c>
      <c r="Y645" s="1708">
        <f t="shared" si="373"/>
        <v>-683939566.86713016</v>
      </c>
      <c r="Z645" s="1708">
        <f t="shared" si="373"/>
        <v>-690064967.7878989</v>
      </c>
      <c r="AA645" s="1708">
        <f t="shared" si="373"/>
        <v>-695847294.69416332</v>
      </c>
      <c r="AB645" s="1708">
        <f t="shared" si="373"/>
        <v>-701320783.25875068</v>
      </c>
      <c r="AC645" s="1708">
        <f t="shared" si="373"/>
        <v>-706514886.29014373</v>
      </c>
      <c r="AD645" s="1708">
        <f t="shared" si="373"/>
        <v>-711455116.65736055</v>
      </c>
      <c r="AE645" s="1708">
        <f t="shared" si="373"/>
        <v>-716163713.36485994</v>
      </c>
      <c r="AF645" s="1708">
        <f t="shared" si="373"/>
        <v>-720660173.35428274</v>
      </c>
      <c r="AG645" s="1708">
        <f t="shared" si="373"/>
        <v>-724961680.14088309</v>
      </c>
      <c r="AH645" s="1708">
        <f t="shared" si="373"/>
        <v>-729083452.31739962</v>
      </c>
      <c r="AI645" s="1708">
        <f t="shared" si="373"/>
        <v>-733039029.18880069</v>
      </c>
      <c r="AJ645" s="1708">
        <f t="shared" si="373"/>
        <v>-736840506.62356997</v>
      </c>
      <c r="AK645" s="1708">
        <f t="shared" si="373"/>
        <v>-740498733.14420629</v>
      </c>
      <c r="AL645" s="1708">
        <f t="shared" si="373"/>
        <v>-744023474.00796151</v>
      </c>
      <c r="AM645" s="1708">
        <f t="shared" si="373"/>
        <v>-747423549.32608306</v>
      </c>
      <c r="AN645" s="1708">
        <f t="shared" si="373"/>
        <v>-750706950.98074043</v>
      </c>
      <c r="AO645" s="1708">
        <f t="shared" si="373"/>
        <v>-753880942.11386073</v>
      </c>
      <c r="AP645" s="1708">
        <f t="shared" si="373"/>
        <v>-756952142.20295942</v>
      </c>
      <c r="AQ645" s="1708">
        <f t="shared" si="373"/>
        <v>-759926600.14920282</v>
      </c>
      <c r="AR645" s="1708">
        <f t="shared" si="373"/>
        <v>-762809857.34112787</v>
      </c>
      <c r="AS645" s="1708">
        <f t="shared" si="373"/>
        <v>-765607002.29327059</v>
      </c>
      <c r="AT645" s="1708">
        <f t="shared" si="373"/>
        <v>-768322718.16981983</v>
      </c>
      <c r="AU645" s="1708">
        <f t="shared" si="373"/>
        <v>-770961324.27240956</v>
      </c>
      <c r="AV645" s="1708">
        <f t="shared" si="373"/>
        <v>-773526812.38545787</v>
      </c>
      <c r="AW645" s="1708">
        <f t="shared" si="373"/>
        <v>-776022878.72233105</v>
      </c>
      <c r="AX645" s="1708">
        <f t="shared" si="373"/>
        <v>-778452952.09358656</v>
      </c>
      <c r="AY645" s="1708">
        <f t="shared" si="373"/>
        <v>-780820218.8188256</v>
      </c>
      <c r="AZ645" s="1708">
        <f t="shared" si="373"/>
        <v>-783127644.82184017</v>
      </c>
      <c r="BA645" s="1708">
        <f t="shared" si="373"/>
        <v>-785377995.28118026</v>
      </c>
      <c r="BB645" s="1708">
        <f t="shared" si="373"/>
        <v>-787573852.15233529</v>
      </c>
      <c r="BC645" s="1708">
        <f t="shared" si="373"/>
        <v>-789717629.83113444</v>
      </c>
      <c r="BD645" s="1708">
        <f t="shared" si="373"/>
        <v>-791811589.18908465</v>
      </c>
      <c r="BE645" s="1708">
        <f t="shared" si="373"/>
        <v>-793857850.17871964</v>
      </c>
      <c r="BF645" s="1708">
        <f t="shared" si="373"/>
        <v>-795858403.17956531</v>
      </c>
      <c r="BG645" s="1708">
        <f t="shared" si="373"/>
        <v>-797815119.23211169</v>
      </c>
      <c r="BH645" s="1708">
        <f t="shared" si="373"/>
        <v>-799729759.28750551</v>
      </c>
      <c r="BI645" s="1708">
        <f t="shared" si="373"/>
        <v>-801603982.58393097</v>
      </c>
      <c r="BJ645" s="1708">
        <f t="shared" si="373"/>
        <v>-803439354.24637055</v>
      </c>
      <c r="BK645" s="1708">
        <f t="shared" si="373"/>
        <v>-805237352.19420624</v>
      </c>
      <c r="BL645" s="1708">
        <f t="shared" si="373"/>
        <v>-806999373.4306314</v>
      </c>
      <c r="BM645" s="1708">
        <f t="shared" si="373"/>
        <v>-808726739.77881086</v>
      </c>
      <c r="BN645" s="1571">
        <f t="shared" si="373"/>
        <v>-810420703.1219238</v>
      </c>
    </row>
    <row r="646" spans="1:66" ht="6" customHeight="1" x14ac:dyDescent="0.15">
      <c r="A646" s="1123"/>
      <c r="B646" s="1337"/>
      <c r="C646" s="3667"/>
      <c r="D646" s="1366"/>
      <c r="E646" s="1391"/>
      <c r="F646" s="2821"/>
      <c r="G646" s="1708"/>
      <c r="H646" s="1708"/>
      <c r="I646" s="1708"/>
      <c r="J646" s="1708"/>
      <c r="K646" s="1708"/>
      <c r="L646" s="1708"/>
      <c r="M646" s="1708"/>
      <c r="N646" s="1708"/>
      <c r="O646" s="1708"/>
      <c r="P646" s="1708"/>
      <c r="Q646" s="1708"/>
      <c r="R646" s="1708"/>
      <c r="S646" s="1708"/>
      <c r="T646" s="1708"/>
      <c r="U646" s="1708"/>
      <c r="V646" s="1708"/>
      <c r="W646" s="1708"/>
      <c r="X646" s="1708"/>
      <c r="Y646" s="1708"/>
      <c r="Z646" s="1708"/>
      <c r="AA646" s="1708"/>
      <c r="AB646" s="1708"/>
      <c r="AC646" s="1708"/>
      <c r="AD646" s="1708"/>
      <c r="AE646" s="1708"/>
      <c r="AF646" s="1708"/>
      <c r="AG646" s="1708"/>
      <c r="AH646" s="1708"/>
      <c r="AI646" s="1708"/>
      <c r="AJ646" s="1708"/>
      <c r="AK646" s="1708"/>
      <c r="AL646" s="1708"/>
      <c r="AM646" s="1708"/>
      <c r="AN646" s="1708"/>
      <c r="AO646" s="1708"/>
      <c r="AP646" s="1708"/>
      <c r="AQ646" s="1708"/>
      <c r="AR646" s="1708"/>
      <c r="AS646" s="1708"/>
      <c r="AT646" s="1708"/>
      <c r="AU646" s="1708"/>
      <c r="AV646" s="1708"/>
      <c r="AW646" s="1708"/>
      <c r="AX646" s="1708"/>
      <c r="AY646" s="1708"/>
      <c r="AZ646" s="1708"/>
      <c r="BA646" s="1708"/>
      <c r="BB646" s="1708"/>
      <c r="BC646" s="1708"/>
      <c r="BD646" s="1708"/>
      <c r="BE646" s="1708"/>
      <c r="BF646" s="1708"/>
      <c r="BG646" s="1708"/>
      <c r="BH646" s="1708"/>
      <c r="BI646" s="1708"/>
      <c r="BJ646" s="1708"/>
      <c r="BK646" s="1708"/>
      <c r="BL646" s="1708"/>
      <c r="BM646" s="1708"/>
      <c r="BN646" s="1571"/>
    </row>
    <row r="647" spans="1:66" x14ac:dyDescent="0.15">
      <c r="A647" s="1123"/>
      <c r="B647" s="1337"/>
      <c r="C647" s="3667"/>
      <c r="D647" s="1366" t="str">
        <f t="shared" ref="D647:BN647" si="374">D614</f>
        <v>High Price Range</v>
      </c>
      <c r="E647" s="1391" t="str">
        <f t="shared" si="362"/>
        <v>High Range CAPEX</v>
      </c>
      <c r="F647" s="2821">
        <f>F643</f>
        <v>-5097600000</v>
      </c>
      <c r="G647" s="1708">
        <f t="shared" si="374"/>
        <v>2387489946.2488914</v>
      </c>
      <c r="H647" s="1708">
        <f t="shared" si="374"/>
        <v>1615463462.6776915</v>
      </c>
      <c r="I647" s="1708">
        <f t="shared" si="374"/>
        <v>1237570792.1851454</v>
      </c>
      <c r="J647" s="1708">
        <f t="shared" si="374"/>
        <v>997842275.82073212</v>
      </c>
      <c r="K647" s="1708">
        <f t="shared" si="374"/>
        <v>826596547.75821972</v>
      </c>
      <c r="L647" s="1708">
        <f t="shared" si="374"/>
        <v>695528139.42669487</v>
      </c>
      <c r="M647" s="1708">
        <f t="shared" si="374"/>
        <v>590557869.52243829</v>
      </c>
      <c r="N647" s="1708">
        <f t="shared" si="374"/>
        <v>503745326.33516431</v>
      </c>
      <c r="O647" s="1708">
        <f t="shared" si="374"/>
        <v>430208296.22099996</v>
      </c>
      <c r="P647" s="1708">
        <f t="shared" si="374"/>
        <v>366748743.88515401</v>
      </c>
      <c r="Q647" s="1708">
        <f t="shared" si="374"/>
        <v>311167715.47369075</v>
      </c>
      <c r="R647" s="1708">
        <f t="shared" si="374"/>
        <v>261894017.21993423</v>
      </c>
      <c r="S647" s="1708">
        <f t="shared" si="374"/>
        <v>217769429.83545732</v>
      </c>
      <c r="T647" s="1708">
        <f t="shared" si="374"/>
        <v>177917801.29652953</v>
      </c>
      <c r="U647" s="1708">
        <f t="shared" si="374"/>
        <v>141661757.46223402</v>
      </c>
      <c r="V647" s="1708">
        <f t="shared" si="374"/>
        <v>108467766.74671006</v>
      </c>
      <c r="W647" s="1708">
        <f t="shared" si="374"/>
        <v>77908779.796461105</v>
      </c>
      <c r="X647" s="1708">
        <f t="shared" si="374"/>
        <v>49638142.655378342</v>
      </c>
      <c r="Y647" s="1708">
        <f t="shared" si="374"/>
        <v>23370958.650974512</v>
      </c>
      <c r="Z647" s="1708">
        <f t="shared" si="374"/>
        <v>-1129499.2132983208</v>
      </c>
      <c r="AA647" s="1708">
        <f t="shared" si="374"/>
        <v>-24061872.526064873</v>
      </c>
      <c r="AB647" s="1708">
        <f t="shared" si="374"/>
        <v>-45594321.942468882</v>
      </c>
      <c r="AC647" s="1708">
        <f t="shared" si="374"/>
        <v>-65870344.329348803</v>
      </c>
      <c r="AD647" s="1708">
        <f t="shared" si="374"/>
        <v>-85013280.545474529</v>
      </c>
      <c r="AE647" s="1708">
        <f t="shared" si="374"/>
        <v>-103129849.78148961</v>
      </c>
      <c r="AF647" s="1708">
        <f t="shared" si="374"/>
        <v>-120312950.4530561</v>
      </c>
      <c r="AG647" s="1708">
        <f t="shared" si="374"/>
        <v>-136643901.6799674</v>
      </c>
      <c r="AH647" s="1708">
        <f t="shared" si="374"/>
        <v>-152194253.28419828</v>
      </c>
      <c r="AI647" s="1708">
        <f t="shared" si="374"/>
        <v>-167027259.53556108</v>
      </c>
      <c r="AJ647" s="1708">
        <f t="shared" si="374"/>
        <v>-181199088.35163426</v>
      </c>
      <c r="AK647" s="1708">
        <f t="shared" si="374"/>
        <v>-194759820.5250721</v>
      </c>
      <c r="AL647" s="1708">
        <f t="shared" si="374"/>
        <v>-207754280.92405343</v>
      </c>
      <c r="AM647" s="1708">
        <f t="shared" si="374"/>
        <v>-220222734.20356321</v>
      </c>
      <c r="AN647" s="1708">
        <f t="shared" si="374"/>
        <v>-232201470.48425293</v>
      </c>
      <c r="AO647" s="1708">
        <f t="shared" si="374"/>
        <v>-243723301.07572246</v>
      </c>
      <c r="AP647" s="1708">
        <f t="shared" si="374"/>
        <v>-254817980.19711876</v>
      </c>
      <c r="AQ647" s="1708">
        <f t="shared" si="374"/>
        <v>-265512565.46062589</v>
      </c>
      <c r="AR647" s="1708">
        <f t="shared" si="374"/>
        <v>-275831727.40064192</v>
      </c>
      <c r="AS647" s="1708">
        <f t="shared" si="374"/>
        <v>-285798016.38333654</v>
      </c>
      <c r="AT647" s="1708">
        <f t="shared" si="374"/>
        <v>-295432093.69206023</v>
      </c>
      <c r="AU647" s="1708">
        <f t="shared" si="374"/>
        <v>-304752932.36003613</v>
      </c>
      <c r="AV647" s="1708">
        <f t="shared" si="374"/>
        <v>-313777992.34227395</v>
      </c>
      <c r="AW647" s="1708">
        <f t="shared" si="374"/>
        <v>-322523373.83031774</v>
      </c>
      <c r="AX647" s="1708">
        <f t="shared" si="374"/>
        <v>-331003951.87539673</v>
      </c>
      <c r="AY647" s="1708">
        <f t="shared" si="374"/>
        <v>-339233494.966434</v>
      </c>
      <c r="AZ647" s="1708">
        <f t="shared" si="374"/>
        <v>-347224769.7849009</v>
      </c>
      <c r="BA647" s="1708">
        <f t="shared" si="374"/>
        <v>-354989634.00974727</v>
      </c>
      <c r="BB647" s="1708">
        <f t="shared" si="374"/>
        <v>-362539118.75780106</v>
      </c>
      <c r="BC647" s="1708">
        <f t="shared" si="374"/>
        <v>-369883502.00642467</v>
      </c>
      <c r="BD647" s="1708">
        <f t="shared" si="374"/>
        <v>-377032374.14661312</v>
      </c>
      <c r="BE647" s="1708">
        <f t="shared" si="374"/>
        <v>-383994696.64873219</v>
      </c>
      <c r="BF647" s="1708">
        <f t="shared" si="374"/>
        <v>-390778854.68386626</v>
      </c>
      <c r="BG647" s="1708">
        <f t="shared" si="374"/>
        <v>-397392704.42652535</v>
      </c>
      <c r="BH647" s="1708">
        <f t="shared" si="374"/>
        <v>-403843615.66539526</v>
      </c>
      <c r="BI647" s="1708">
        <f t="shared" si="374"/>
        <v>-410138510.26488388</v>
      </c>
      <c r="BJ647" s="1708">
        <f t="shared" si="374"/>
        <v>-416283896.9487803</v>
      </c>
      <c r="BK647" s="1708">
        <f t="shared" si="374"/>
        <v>-422285902.81645322</v>
      </c>
      <c r="BL647" s="1708">
        <f t="shared" si="374"/>
        <v>-428150301.94987035</v>
      </c>
      <c r="BM647" s="1708">
        <f t="shared" si="374"/>
        <v>-433882541.42500925</v>
      </c>
      <c r="BN647" s="1571">
        <f t="shared" si="374"/>
        <v>-439487765.00272918</v>
      </c>
    </row>
    <row r="648" spans="1:66" x14ac:dyDescent="0.15">
      <c r="A648" s="1123"/>
      <c r="B648" s="1337"/>
      <c r="C648" s="3667"/>
      <c r="D648" s="1366" t="str">
        <f t="shared" ref="D648:BN648" si="375">D615</f>
        <v>High Price Range</v>
      </c>
      <c r="E648" s="1391" t="str">
        <f t="shared" si="362"/>
        <v>High Range CAPEX</v>
      </c>
      <c r="F648" s="2821">
        <f t="shared" si="362"/>
        <v>-5097600000</v>
      </c>
      <c r="G648" s="1708">
        <f t="shared" si="375"/>
        <v>2387489946.2488914</v>
      </c>
      <c r="H648" s="1708">
        <f t="shared" si="375"/>
        <v>1808470083.5704913</v>
      </c>
      <c r="I648" s="1708">
        <f t="shared" si="375"/>
        <v>1510911145.7740097</v>
      </c>
      <c r="J648" s="1708">
        <f t="shared" si="375"/>
        <v>1316303200.2938514</v>
      </c>
      <c r="K648" s="1708">
        <f t="shared" si="375"/>
        <v>1174138621.1100087</v>
      </c>
      <c r="L648" s="1708">
        <f t="shared" si="375"/>
        <v>1063378103.166842</v>
      </c>
      <c r="M648" s="1708">
        <f t="shared" si="375"/>
        <v>973355410.43734026</v>
      </c>
      <c r="N648" s="1708">
        <f t="shared" si="375"/>
        <v>897961349.50870705</v>
      </c>
      <c r="O648" s="1708">
        <f t="shared" si="375"/>
        <v>833390385.35174465</v>
      </c>
      <c r="P648" s="1708">
        <f t="shared" si="375"/>
        <v>777121457.20244122</v>
      </c>
      <c r="Q648" s="1708">
        <f t="shared" si="375"/>
        <v>727403738.41830683</v>
      </c>
      <c r="R648" s="1708">
        <f t="shared" si="375"/>
        <v>682975016.95074892</v>
      </c>
      <c r="S648" s="1708">
        <f t="shared" si="375"/>
        <v>642897289.99321938</v>
      </c>
      <c r="T648" s="1708">
        <f t="shared" si="375"/>
        <v>606455728.13067293</v>
      </c>
      <c r="U648" s="1708">
        <f t="shared" si="375"/>
        <v>573093904.44658208</v>
      </c>
      <c r="V648" s="1708">
        <f t="shared" si="375"/>
        <v>542370776.34133482</v>
      </c>
      <c r="W648" s="1708">
        <f t="shared" si="375"/>
        <v>513931241.69942522</v>
      </c>
      <c r="X648" s="1708">
        <f t="shared" si="375"/>
        <v>487485456.80791664</v>
      </c>
      <c r="Y648" s="1708">
        <f t="shared" si="375"/>
        <v>462793977.15402961</v>
      </c>
      <c r="Z648" s="1708">
        <f t="shared" si="375"/>
        <v>439656867.88100863</v>
      </c>
      <c r="AA648" s="1708">
        <f t="shared" si="375"/>
        <v>417905581.95774913</v>
      </c>
      <c r="AB648" s="1708">
        <f t="shared" si="375"/>
        <v>397396806.91449475</v>
      </c>
      <c r="AC648" s="1708">
        <f t="shared" si="375"/>
        <v>378007736.93334985</v>
      </c>
      <c r="AD648" s="1708">
        <f t="shared" si="375"/>
        <v>359632393.66707039</v>
      </c>
      <c r="AE648" s="1708">
        <f t="shared" si="375"/>
        <v>342178729.95565915</v>
      </c>
      <c r="AF648" s="1708">
        <f t="shared" si="375"/>
        <v>325566325.75316978</v>
      </c>
      <c r="AG648" s="1708">
        <f t="shared" si="375"/>
        <v>309724537.45023775</v>
      </c>
      <c r="AH648" s="1708">
        <f t="shared" si="375"/>
        <v>294590998.1700058</v>
      </c>
      <c r="AI648" s="1708">
        <f t="shared" si="375"/>
        <v>280110392.52678609</v>
      </c>
      <c r="AJ648" s="1708">
        <f t="shared" si="375"/>
        <v>266233448.03852868</v>
      </c>
      <c r="AK648" s="1708">
        <f t="shared" si="375"/>
        <v>252916099.05243015</v>
      </c>
      <c r="AL648" s="1708">
        <f t="shared" si="375"/>
        <v>240118789.14906836</v>
      </c>
      <c r="AM648" s="1708">
        <f t="shared" si="375"/>
        <v>227805885.54347587</v>
      </c>
      <c r="AN648" s="1708">
        <f t="shared" si="375"/>
        <v>215945184.7034452</v>
      </c>
      <c r="AO648" s="1708">
        <f t="shared" si="375"/>
        <v>204507492.75011683</v>
      </c>
      <c r="AP648" s="1708">
        <f t="shared" si="375"/>
        <v>193466267.54566288</v>
      </c>
      <c r="AQ648" s="1708">
        <f t="shared" si="375"/>
        <v>182797311.96124148</v>
      </c>
      <c r="AR648" s="1708">
        <f t="shared" si="375"/>
        <v>172478509.83985925</v>
      </c>
      <c r="AS648" s="1708">
        <f t="shared" si="375"/>
        <v>162489597.75904274</v>
      </c>
      <c r="AT648" s="1708">
        <f t="shared" si="375"/>
        <v>152811966.95779109</v>
      </c>
      <c r="AU648" s="1708">
        <f t="shared" si="375"/>
        <v>143428490.79638672</v>
      </c>
      <c r="AV648" s="1708">
        <f t="shared" si="375"/>
        <v>134323373.92302036</v>
      </c>
      <c r="AW648" s="1708">
        <f t="shared" si="375"/>
        <v>125482019.97086716</v>
      </c>
      <c r="AX648" s="1708">
        <f t="shared" si="375"/>
        <v>116890915.13625407</v>
      </c>
      <c r="AY648" s="1708">
        <f t="shared" si="375"/>
        <v>108537525.41827297</v>
      </c>
      <c r="AZ648" s="1708">
        <f t="shared" si="375"/>
        <v>100410205.65228105</v>
      </c>
      <c r="BA648" s="1708">
        <f t="shared" si="375"/>
        <v>92498118.759662151</v>
      </c>
      <c r="BB648" s="1708">
        <f t="shared" si="375"/>
        <v>84791163.875943661</v>
      </c>
      <c r="BC648" s="1708">
        <f t="shared" si="375"/>
        <v>77279912.218512297</v>
      </c>
      <c r="BD648" s="1708">
        <f t="shared" si="375"/>
        <v>69955549.721244097</v>
      </c>
      <c r="BE648" s="1708">
        <f t="shared" si="375"/>
        <v>62809825.6024158</v>
      </c>
      <c r="BF648" s="1708">
        <f t="shared" si="375"/>
        <v>55835006.14912796</v>
      </c>
      <c r="BG648" s="1708">
        <f t="shared" si="375"/>
        <v>49023833.10003829</v>
      </c>
      <c r="BH648" s="1708">
        <f t="shared" si="375"/>
        <v>42369486.091635704</v>
      </c>
      <c r="BI648" s="1708">
        <f t="shared" si="375"/>
        <v>35865548.704138517</v>
      </c>
      <c r="BJ648" s="1708">
        <f t="shared" si="375"/>
        <v>29505977.70343852</v>
      </c>
      <c r="BK648" s="1708">
        <f t="shared" si="375"/>
        <v>23285075.127111435</v>
      </c>
      <c r="BL648" s="1708">
        <f t="shared" si="375"/>
        <v>17197462.906702042</v>
      </c>
      <c r="BM648" s="1708">
        <f t="shared" si="375"/>
        <v>11238059.756488562</v>
      </c>
      <c r="BN648" s="1571">
        <f t="shared" si="375"/>
        <v>5402060.0916829109</v>
      </c>
    </row>
    <row r="649" spans="1:66" x14ac:dyDescent="0.15">
      <c r="A649" s="1123"/>
      <c r="B649" s="1337"/>
      <c r="C649" s="3668"/>
      <c r="D649" s="1367" t="str">
        <f t="shared" ref="D649:BN649" si="376">D616</f>
        <v>High Price Range</v>
      </c>
      <c r="E649" s="1685" t="str">
        <f t="shared" si="362"/>
        <v>High Range CAPEX</v>
      </c>
      <c r="F649" s="2822">
        <f t="shared" si="362"/>
        <v>-5097600000</v>
      </c>
      <c r="G649" s="1972">
        <f t="shared" si="376"/>
        <v>2387489946.2488914</v>
      </c>
      <c r="H649" s="1572">
        <f t="shared" si="376"/>
        <v>2001476704.4632916</v>
      </c>
      <c r="I649" s="1572">
        <f t="shared" si="376"/>
        <v>1793824688.3409724</v>
      </c>
      <c r="J649" s="1572">
        <f t="shared" si="376"/>
        <v>1654064786.8562517</v>
      </c>
      <c r="K649" s="1572">
        <f t="shared" si="376"/>
        <v>1549789955.5021367</v>
      </c>
      <c r="L649" s="1572">
        <f t="shared" si="376"/>
        <v>1467177972.3461647</v>
      </c>
      <c r="M649" s="1572">
        <f t="shared" si="376"/>
        <v>1399094679.5414977</v>
      </c>
      <c r="N649" s="1572">
        <f t="shared" si="376"/>
        <v>1341394061.0099158</v>
      </c>
      <c r="O649" s="1572">
        <f t="shared" si="376"/>
        <v>1291461593.2336316</v>
      </c>
      <c r="P649" s="1572">
        <f t="shared" si="376"/>
        <v>1247546712.7912126</v>
      </c>
      <c r="Q649" s="1572">
        <f t="shared" si="376"/>
        <v>1208422220.5128498</v>
      </c>
      <c r="R649" s="1572">
        <f t="shared" si="376"/>
        <v>1173195927.9508376</v>
      </c>
      <c r="S649" s="1572">
        <f t="shared" si="376"/>
        <v>1141199741.5711613</v>
      </c>
      <c r="T649" s="1572">
        <f t="shared" si="376"/>
        <v>1111920964.4266376</v>
      </c>
      <c r="U649" s="1572">
        <f t="shared" si="376"/>
        <v>1084957941.4372754</v>
      </c>
      <c r="V649" s="1572">
        <f t="shared" si="376"/>
        <v>1059990407.7482138</v>
      </c>
      <c r="W649" s="1572">
        <f t="shared" si="376"/>
        <v>1036759070.6770573</v>
      </c>
      <c r="X649" s="1572">
        <f t="shared" si="376"/>
        <v>1015051186.749558</v>
      </c>
      <c r="Y649" s="1572">
        <f t="shared" si="376"/>
        <v>994690144.82544279</v>
      </c>
      <c r="Z649" s="1572">
        <f t="shared" si="376"/>
        <v>975527794.35137987</v>
      </c>
      <c r="AA649" s="1572">
        <f t="shared" si="376"/>
        <v>957438696.81039286</v>
      </c>
      <c r="AB649" s="1572">
        <f t="shared" si="376"/>
        <v>940315751.30085421</v>
      </c>
      <c r="AC649" s="1572">
        <f t="shared" si="376"/>
        <v>924066819.35772705</v>
      </c>
      <c r="AD649" s="1572">
        <f t="shared" si="376"/>
        <v>908612087.9950428</v>
      </c>
      <c r="AE649" s="1572">
        <f t="shared" si="376"/>
        <v>893881985.99564648</v>
      </c>
      <c r="AF649" s="1572">
        <f t="shared" si="376"/>
        <v>879815520.25333452</v>
      </c>
      <c r="AG649" s="1572">
        <f t="shared" si="376"/>
        <v>866358934.85140276</v>
      </c>
      <c r="AH649" s="1572">
        <f t="shared" si="376"/>
        <v>853464620.82326317</v>
      </c>
      <c r="AI649" s="1572">
        <f t="shared" si="376"/>
        <v>841090222.5892005</v>
      </c>
      <c r="AJ649" s="1708">
        <f t="shared" si="376"/>
        <v>829197900.1328373</v>
      </c>
      <c r="AK649" s="1708">
        <f t="shared" si="376"/>
        <v>817753715.56293201</v>
      </c>
      <c r="AL649" s="1708">
        <f t="shared" si="376"/>
        <v>806727119.81268167</v>
      </c>
      <c r="AM649" s="1708">
        <f t="shared" si="376"/>
        <v>796090520.55545616</v>
      </c>
      <c r="AN649" s="1708">
        <f t="shared" si="376"/>
        <v>785818916.44864082</v>
      </c>
      <c r="AO649" s="1708">
        <f t="shared" si="376"/>
        <v>775889585.89850521</v>
      </c>
      <c r="AP649" s="1708">
        <f t="shared" si="376"/>
        <v>766281820.91389132</v>
      </c>
      <c r="AQ649" s="1708">
        <f t="shared" si="376"/>
        <v>756976698.46173954</v>
      </c>
      <c r="AR649" s="1708">
        <f t="shared" si="376"/>
        <v>747956883.18218803</v>
      </c>
      <c r="AS649" s="1708">
        <f t="shared" si="376"/>
        <v>739206456.4602437</v>
      </c>
      <c r="AT649" s="1708">
        <f t="shared" si="376"/>
        <v>730710767.75553131</v>
      </c>
      <c r="AU649" s="1708">
        <f t="shared" si="376"/>
        <v>722456304.81427431</v>
      </c>
      <c r="AV649" s="1708">
        <f t="shared" si="376"/>
        <v>714430579.96864223</v>
      </c>
      <c r="AW649" s="1708">
        <f t="shared" si="376"/>
        <v>706622030.19820976</v>
      </c>
      <c r="AX649" s="1708">
        <f t="shared" si="376"/>
        <v>699019929.01005793</v>
      </c>
      <c r="AY649" s="1708">
        <f t="shared" si="376"/>
        <v>691614308.50596762</v>
      </c>
      <c r="AZ649" s="1708">
        <f t="shared" si="376"/>
        <v>684395890.26124334</v>
      </c>
      <c r="BA649" s="1708">
        <f t="shared" si="376"/>
        <v>677356023.85100842</v>
      </c>
      <c r="BB649" s="1708">
        <f t="shared" si="376"/>
        <v>670486632.03482795</v>
      </c>
      <c r="BC649" s="1708">
        <f t="shared" si="376"/>
        <v>663780161.75623178</v>
      </c>
      <c r="BD649" s="1708">
        <f t="shared" si="376"/>
        <v>657229540.23537135</v>
      </c>
      <c r="BE649" s="1708">
        <f t="shared" si="376"/>
        <v>650828135.53517628</v>
      </c>
      <c r="BF649" s="1708">
        <f t="shared" si="376"/>
        <v>644569721.06729031</v>
      </c>
      <c r="BG649" s="1708">
        <f t="shared" si="376"/>
        <v>638448443.57670355</v>
      </c>
      <c r="BH649" s="1708">
        <f t="shared" si="376"/>
        <v>632458794.2055521</v>
      </c>
      <c r="BI649" s="1708">
        <f t="shared" si="376"/>
        <v>626595582.28892708</v>
      </c>
      <c r="BJ649" s="1708">
        <f t="shared" si="376"/>
        <v>620853911.58022547</v>
      </c>
      <c r="BK649" s="1708">
        <f t="shared" si="376"/>
        <v>615229158.64180946</v>
      </c>
      <c r="BL649" s="1708">
        <f t="shared" si="376"/>
        <v>609716953.16957021</v>
      </c>
      <c r="BM649" s="1708">
        <f t="shared" si="376"/>
        <v>604313160.04826021</v>
      </c>
      <c r="BN649" s="1573">
        <f t="shared" si="376"/>
        <v>599013862.95884252</v>
      </c>
    </row>
    <row r="650" spans="1:66" ht="8.25" customHeight="1" x14ac:dyDescent="0.15">
      <c r="A650" s="1123"/>
      <c r="B650" s="1337"/>
      <c r="C650" s="1661"/>
      <c r="D650" s="1366"/>
      <c r="E650" s="1391"/>
      <c r="F650" s="2821"/>
      <c r="G650" s="1708"/>
      <c r="H650" s="1708"/>
      <c r="I650" s="1708"/>
      <c r="J650" s="1708"/>
      <c r="K650" s="1708"/>
      <c r="L650" s="1708"/>
      <c r="M650" s="1708"/>
      <c r="N650" s="1708"/>
      <c r="O650" s="1708"/>
      <c r="P650" s="1708"/>
      <c r="Q650" s="1708"/>
      <c r="R650" s="1708"/>
      <c r="S650" s="1708"/>
      <c r="T650" s="1708"/>
      <c r="U650" s="1708"/>
      <c r="V650" s="1708"/>
      <c r="W650" s="1708"/>
      <c r="X650" s="1708"/>
      <c r="Y650" s="1708"/>
      <c r="Z650" s="1708"/>
      <c r="AA650" s="1708"/>
      <c r="AB650" s="1708"/>
      <c r="AC650" s="1708"/>
      <c r="AD650" s="1708"/>
      <c r="AE650" s="1708"/>
      <c r="AF650" s="1708"/>
      <c r="AG650" s="1708"/>
      <c r="AH650" s="1708"/>
      <c r="AI650" s="1708"/>
      <c r="AJ650" s="1708"/>
      <c r="AK650" s="1708"/>
      <c r="AL650" s="1708"/>
      <c r="AM650" s="1708"/>
      <c r="AN650" s="1708"/>
      <c r="AO650" s="1708"/>
      <c r="AP650" s="1708"/>
      <c r="AQ650" s="1708"/>
      <c r="AR650" s="1708"/>
      <c r="AS650" s="1708"/>
      <c r="AT650" s="1708"/>
      <c r="AU650" s="1708"/>
      <c r="AV650" s="1708"/>
      <c r="AW650" s="1708"/>
      <c r="AX650" s="1708"/>
      <c r="AY650" s="1708"/>
      <c r="AZ650" s="1708"/>
      <c r="BA650" s="1708"/>
      <c r="BB650" s="1708"/>
      <c r="BC650" s="1708"/>
      <c r="BD650" s="1708"/>
      <c r="BE650" s="1708"/>
      <c r="BF650" s="1708"/>
      <c r="BG650" s="1708"/>
      <c r="BH650" s="1708"/>
      <c r="BI650" s="1708"/>
      <c r="BJ650" s="1708"/>
      <c r="BK650" s="1708"/>
      <c r="BL650" s="1708"/>
      <c r="BM650" s="1708"/>
      <c r="BN650" s="1571"/>
    </row>
    <row r="651" spans="1:66" x14ac:dyDescent="0.15">
      <c r="A651" s="1123"/>
      <c r="B651" s="1337"/>
      <c r="C651" s="3667" t="str">
        <f t="shared" ref="C651:BN651" si="377">C618</f>
        <v>High Range Opex - High</v>
      </c>
      <c r="D651" s="1366" t="str">
        <f t="shared" si="377"/>
        <v>Low Price Range</v>
      </c>
      <c r="E651" s="1391" t="str">
        <f t="shared" si="362"/>
        <v>High Range CAPEX</v>
      </c>
      <c r="F651" s="2821">
        <f>F643</f>
        <v>-5097600000</v>
      </c>
      <c r="G651" s="1708">
        <f t="shared" si="377"/>
        <v>-416506465.79433441</v>
      </c>
      <c r="H651" s="1708">
        <f t="shared" si="377"/>
        <v>-663290999.85897422</v>
      </c>
      <c r="I651" s="1708">
        <f t="shared" si="377"/>
        <v>-784087460.34120715</v>
      </c>
      <c r="J651" s="1708">
        <f t="shared" si="377"/>
        <v>-860718627.11068618</v>
      </c>
      <c r="K651" s="1708">
        <f t="shared" si="377"/>
        <v>-915458714.54263461</v>
      </c>
      <c r="L651" s="1708">
        <f t="shared" si="377"/>
        <v>-957355795.49647248</v>
      </c>
      <c r="M651" s="1708">
        <f t="shared" si="377"/>
        <v>-990910394.59407234</v>
      </c>
      <c r="N651" s="1708">
        <f t="shared" si="377"/>
        <v>-1018660728.9120559</v>
      </c>
      <c r="O651" s="1708">
        <f t="shared" si="377"/>
        <v>-1042167437.6835921</v>
      </c>
      <c r="P651" s="1708">
        <f t="shared" si="377"/>
        <v>-1062452798.8576145</v>
      </c>
      <c r="Q651" s="1708">
        <f t="shared" si="377"/>
        <v>-1080219725.8882875</v>
      </c>
      <c r="R651" s="1708">
        <f t="shared" si="377"/>
        <v>-1095970463.6206849</v>
      </c>
      <c r="S651" s="1708">
        <f t="shared" si="377"/>
        <v>-1110075246.2546971</v>
      </c>
      <c r="T651" s="1708">
        <f t="shared" si="377"/>
        <v>-1122814142.8987646</v>
      </c>
      <c r="U651" s="1708">
        <f t="shared" si="377"/>
        <v>-1134403681.697078</v>
      </c>
      <c r="V651" s="1708">
        <f t="shared" si="377"/>
        <v>-1145014410.3531513</v>
      </c>
      <c r="W651" s="1708">
        <f t="shared" si="377"/>
        <v>-1154782838.6603251</v>
      </c>
      <c r="X651" s="1708">
        <f t="shared" si="377"/>
        <v>-1163819777.3703804</v>
      </c>
      <c r="Y651" s="1708">
        <f t="shared" si="377"/>
        <v>-1172216296.017942</v>
      </c>
      <c r="Z651" s="1708">
        <f t="shared" si="377"/>
        <v>-1180048066.3095984</v>
      </c>
      <c r="AA651" s="1708">
        <f t="shared" si="377"/>
        <v>-1187378585.6420555</v>
      </c>
      <c r="AB651" s="1708">
        <f t="shared" si="377"/>
        <v>-1194261607.9341369</v>
      </c>
      <c r="AC651" s="1708">
        <f t="shared" si="377"/>
        <v>-1200743003.1244729</v>
      </c>
      <c r="AD651" s="1708">
        <f t="shared" si="377"/>
        <v>-1206862198.1200547</v>
      </c>
      <c r="AE651" s="1708">
        <f t="shared" si="377"/>
        <v>-1212653306.5766954</v>
      </c>
      <c r="AF651" s="1708">
        <f t="shared" si="377"/>
        <v>-1218146024.2272646</v>
      </c>
      <c r="AG651" s="1708">
        <f t="shared" si="377"/>
        <v>-1223366345.3886876</v>
      </c>
      <c r="AH651" s="1708">
        <f t="shared" si="377"/>
        <v>-1228337141.5425186</v>
      </c>
      <c r="AI651" s="1708">
        <f t="shared" si="377"/>
        <v>-1233078632.4297066</v>
      </c>
      <c r="AJ651" s="1708">
        <f t="shared" si="377"/>
        <v>-1237608772.5811691</v>
      </c>
      <c r="AK651" s="1708">
        <f t="shared" si="377"/>
        <v>-1241943570.7289176</v>
      </c>
      <c r="AL651" s="1708">
        <f t="shared" si="377"/>
        <v>-1246097355.5060279</v>
      </c>
      <c r="AM651" s="1708">
        <f t="shared" si="377"/>
        <v>-1250082997.8364012</v>
      </c>
      <c r="AN651" s="1708">
        <f t="shared" si="377"/>
        <v>-1253912098.1517668</v>
      </c>
      <c r="AO651" s="1708">
        <f t="shared" si="377"/>
        <v>-1257595144.8536553</v>
      </c>
      <c r="AP651" s="1708">
        <f t="shared" si="377"/>
        <v>-1261141649.1198113</v>
      </c>
      <c r="AQ651" s="1708">
        <f t="shared" si="377"/>
        <v>-1264560260.1356673</v>
      </c>
      <c r="AR651" s="1708">
        <f t="shared" si="377"/>
        <v>-1267858864.0378604</v>
      </c>
      <c r="AS651" s="1708">
        <f t="shared" si="377"/>
        <v>-1271044669.2340381</v>
      </c>
      <c r="AT651" s="1708">
        <f t="shared" si="377"/>
        <v>-1274124280.2711856</v>
      </c>
      <c r="AU651" s="1708">
        <f t="shared" si="377"/>
        <v>-1277103762.0334275</v>
      </c>
      <c r="AV651" s="1708">
        <f t="shared" si="377"/>
        <v>-1279988695.7371514</v>
      </c>
      <c r="AW651" s="1708">
        <f t="shared" si="377"/>
        <v>-1282784227.9393125</v>
      </c>
      <c r="AX651" s="1708">
        <f t="shared" si="377"/>
        <v>-1285495113.5708163</v>
      </c>
      <c r="AY651" s="1708">
        <f t="shared" si="377"/>
        <v>-1288125753.8409429</v>
      </c>
      <c r="AZ651" s="1708">
        <f t="shared" si="377"/>
        <v>-1290680229.7230852</v>
      </c>
      <c r="BA651" s="1708">
        <f t="shared" si="377"/>
        <v>-1293162331.6206002</v>
      </c>
      <c r="BB651" s="1708">
        <f t="shared" si="377"/>
        <v>-1295575585.7195506</v>
      </c>
      <c r="BC651" s="1708">
        <f t="shared" si="377"/>
        <v>-1297923277.4588542</v>
      </c>
      <c r="BD651" s="1708">
        <f t="shared" si="377"/>
        <v>-1300208472.4848633</v>
      </c>
      <c r="BE651" s="1708">
        <f t="shared" si="377"/>
        <v>-1302434035.4043441</v>
      </c>
      <c r="BF651" s="1708">
        <f t="shared" si="377"/>
        <v>-1304602646.6053185</v>
      </c>
      <c r="BG651" s="1708">
        <f t="shared" si="377"/>
        <v>-1306716817.3777583</v>
      </c>
      <c r="BH651" s="1708">
        <f t="shared" si="377"/>
        <v>-1308778903.534457</v>
      </c>
      <c r="BI651" s="1708">
        <f t="shared" si="377"/>
        <v>-1310791117.7055755</v>
      </c>
      <c r="BJ651" s="1708">
        <f t="shared" si="377"/>
        <v>-1312755540.4575219</v>
      </c>
      <c r="BK651" s="1708">
        <f t="shared" si="377"/>
        <v>-1314674130.3673592</v>
      </c>
      <c r="BL651" s="1708">
        <f t="shared" si="377"/>
        <v>-1316548733.1672721</v>
      </c>
      <c r="BM651" s="1708">
        <f t="shared" si="377"/>
        <v>-1318381090.059325</v>
      </c>
      <c r="BN651" s="1571">
        <f t="shared" si="377"/>
        <v>-1320172845.2884421</v>
      </c>
    </row>
    <row r="652" spans="1:66" x14ac:dyDescent="0.15">
      <c r="A652" s="1123"/>
      <c r="B652" s="1337"/>
      <c r="C652" s="3667"/>
      <c r="D652" s="1366" t="str">
        <f t="shared" ref="D652:BN652" si="378">D619</f>
        <v>Low Price Range</v>
      </c>
      <c r="E652" s="1391" t="str">
        <f t="shared" si="362"/>
        <v>High Range CAPEX</v>
      </c>
      <c r="F652" s="2821">
        <f>F648</f>
        <v>-5097600000</v>
      </c>
      <c r="G652" s="1708">
        <f t="shared" si="378"/>
        <v>-416506465.79433441</v>
      </c>
      <c r="H652" s="1708">
        <f t="shared" si="378"/>
        <v>-601594866.34281433</v>
      </c>
      <c r="I652" s="1708">
        <f t="shared" si="378"/>
        <v>-696711996.88630497</v>
      </c>
      <c r="J652" s="1708">
        <f t="shared" si="378"/>
        <v>-758920006.80902243</v>
      </c>
      <c r="K652" s="1708">
        <f t="shared" si="378"/>
        <v>-804364068.87291753</v>
      </c>
      <c r="L652" s="1708">
        <f t="shared" si="378"/>
        <v>-839769567.77098942</v>
      </c>
      <c r="M652" s="1708">
        <f t="shared" si="378"/>
        <v>-868546052.45546281</v>
      </c>
      <c r="N652" s="1708">
        <f t="shared" si="378"/>
        <v>-892646376.20529926</v>
      </c>
      <c r="O652" s="1708">
        <f t="shared" si="378"/>
        <v>-913287009.19222593</v>
      </c>
      <c r="P652" s="1708">
        <f t="shared" si="378"/>
        <v>-931273828.95960999</v>
      </c>
      <c r="Q652" s="1708">
        <f t="shared" si="378"/>
        <v>-947166501.45983756</v>
      </c>
      <c r="R652" s="1708">
        <f t="shared" si="378"/>
        <v>-961368503.02297139</v>
      </c>
      <c r="S652" s="1708">
        <f t="shared" si="378"/>
        <v>-974179673.86238694</v>
      </c>
      <c r="T652" s="1708">
        <f t="shared" si="378"/>
        <v>-985828515.0047735</v>
      </c>
      <c r="U652" s="1708">
        <f t="shared" si="378"/>
        <v>-996492892.83199573</v>
      </c>
      <c r="V652" s="1708">
        <f t="shared" si="378"/>
        <v>-1006313790.1921345</v>
      </c>
      <c r="W652" s="1708">
        <f t="shared" si="378"/>
        <v>-1015404718.3597194</v>
      </c>
      <c r="X652" s="1708">
        <f t="shared" si="378"/>
        <v>-1023858328.2310221</v>
      </c>
      <c r="Y652" s="1708">
        <f t="shared" si="378"/>
        <v>-1031751160.1887603</v>
      </c>
      <c r="Z652" s="1708">
        <f t="shared" si="378"/>
        <v>-1039147125.0332987</v>
      </c>
      <c r="AA652" s="1708">
        <f t="shared" si="378"/>
        <v>-1046100100.191674</v>
      </c>
      <c r="AB652" s="1708">
        <f t="shared" si="378"/>
        <v>-1052655896.658492</v>
      </c>
      <c r="AC652" s="1708">
        <f t="shared" si="378"/>
        <v>-1058853770.3105845</v>
      </c>
      <c r="AD652" s="1708">
        <f t="shared" si="378"/>
        <v>-1064727597.9871558</v>
      </c>
      <c r="AE652" s="1708">
        <f t="shared" si="378"/>
        <v>-1070306803.3102908</v>
      </c>
      <c r="AF652" s="1708">
        <f t="shared" si="378"/>
        <v>-1075617093.2006593</v>
      </c>
      <c r="AG652" s="1708">
        <f t="shared" si="378"/>
        <v>-1080681049.4615965</v>
      </c>
      <c r="AH652" s="1708">
        <f t="shared" si="378"/>
        <v>-1085518608.1716876</v>
      </c>
      <c r="AI652" s="1708">
        <f t="shared" si="378"/>
        <v>-1090147451.3431101</v>
      </c>
      <c r="AJ652" s="1708">
        <f t="shared" si="378"/>
        <v>-1094583329.3248265</v>
      </c>
      <c r="AK652" s="1708">
        <f t="shared" si="378"/>
        <v>-1098840328.0605536</v>
      </c>
      <c r="AL652" s="1708">
        <f t="shared" si="378"/>
        <v>-1102931092.0809445</v>
      </c>
      <c r="AM652" s="1708">
        <f t="shared" si="378"/>
        <v>-1106867011.69504</v>
      </c>
      <c r="AN652" s="1708">
        <f t="shared" si="378"/>
        <v>-1110658381.0233917</v>
      </c>
      <c r="AO652" s="1708">
        <f t="shared" si="378"/>
        <v>-1114314532.1264215</v>
      </c>
      <c r="AP652" s="1708">
        <f t="shared" si="378"/>
        <v>-1117843949.4139991</v>
      </c>
      <c r="AQ652" s="1708">
        <f t="shared" si="378"/>
        <v>-1121254367.6948311</v>
      </c>
      <c r="AR652" s="1708">
        <f t="shared" si="378"/>
        <v>-1124552856.5780764</v>
      </c>
      <c r="AS652" s="1708">
        <f t="shared" si="378"/>
        <v>-1127745893.4312603</v>
      </c>
      <c r="AT652" s="1708">
        <f t="shared" si="378"/>
        <v>-1130839426.6959341</v>
      </c>
      <c r="AU652" s="1708">
        <f t="shared" si="378"/>
        <v>-1133838931.0415454</v>
      </c>
      <c r="AV652" s="1708">
        <f t="shared" si="378"/>
        <v>-1136749455.5805531</v>
      </c>
      <c r="AW652" s="1708">
        <f t="shared" si="378"/>
        <v>-1139575666.1601303</v>
      </c>
      <c r="AX652" s="1708">
        <f t="shared" si="378"/>
        <v>-1142321882.5773482</v>
      </c>
      <c r="AY652" s="1708">
        <f t="shared" si="378"/>
        <v>-1144992111.4273698</v>
      </c>
      <c r="AZ652" s="1708">
        <f t="shared" si="378"/>
        <v>-1147590075.181627</v>
      </c>
      <c r="BA652" s="1708">
        <f t="shared" si="378"/>
        <v>-1150119238.0002933</v>
      </c>
      <c r="BB652" s="1708">
        <f t="shared" si="378"/>
        <v>-1152582828.7067127</v>
      </c>
      <c r="BC652" s="1708">
        <f t="shared" si="378"/>
        <v>-1154983861.287806</v>
      </c>
      <c r="BD652" s="1708">
        <f t="shared" si="378"/>
        <v>-1157325153.2313774</v>
      </c>
      <c r="BE652" s="1708">
        <f t="shared" si="378"/>
        <v>-1159609341.9667976</v>
      </c>
      <c r="BF652" s="1708">
        <f t="shared" si="378"/>
        <v>-1161838899.6381905</v>
      </c>
      <c r="BG652" s="1708">
        <f t="shared" si="378"/>
        <v>-1164016146.4077284</v>
      </c>
      <c r="BH652" s="1708">
        <f t="shared" si="378"/>
        <v>-1166143262.4599872</v>
      </c>
      <c r="BI652" s="1708">
        <f t="shared" si="378"/>
        <v>-1168222298.8556485</v>
      </c>
      <c r="BJ652" s="1708">
        <f t="shared" si="378"/>
        <v>-1170255187.3635647</v>
      </c>
      <c r="BK652" s="1708">
        <f t="shared" si="378"/>
        <v>-1172243749.3836899</v>
      </c>
      <c r="BL652" s="1708">
        <f t="shared" si="378"/>
        <v>-1174189704.0592737</v>
      </c>
      <c r="BM652" s="1708">
        <f t="shared" si="378"/>
        <v>-1176094675.6645555</v>
      </c>
      <c r="BN652" s="1571">
        <f t="shared" si="378"/>
        <v>-1177960200.3437328</v>
      </c>
    </row>
    <row r="653" spans="1:66" x14ac:dyDescent="0.15">
      <c r="A653" s="1123"/>
      <c r="B653" s="1337"/>
      <c r="C653" s="3667"/>
      <c r="D653" s="1366" t="str">
        <f t="shared" ref="D653:BN653" si="379">D620</f>
        <v>Low Price Range</v>
      </c>
      <c r="E653" s="1391" t="str">
        <f t="shared" si="362"/>
        <v>High Range CAPEX</v>
      </c>
      <c r="F653" s="2821">
        <f>F649</f>
        <v>-5097600000</v>
      </c>
      <c r="G653" s="1708">
        <f t="shared" si="379"/>
        <v>-416506465.79433441</v>
      </c>
      <c r="H653" s="1708">
        <f t="shared" si="379"/>
        <v>-539898732.8266542</v>
      </c>
      <c r="I653" s="1708">
        <f t="shared" si="379"/>
        <v>-606276385.84353232</v>
      </c>
      <c r="J653" s="1708">
        <f t="shared" si="379"/>
        <v>-650951773.15574229</v>
      </c>
      <c r="K653" s="1708">
        <f t="shared" si="379"/>
        <v>-684284069.67406619</v>
      </c>
      <c r="L653" s="1708">
        <f t="shared" si="379"/>
        <v>-710691660.87093246</v>
      </c>
      <c r="M653" s="1708">
        <f t="shared" si="379"/>
        <v>-732455038.22900558</v>
      </c>
      <c r="N653" s="1708">
        <f t="shared" si="379"/>
        <v>-750899509.45192146</v>
      </c>
      <c r="O653" s="1708">
        <f t="shared" si="379"/>
        <v>-766860828.21117806</v>
      </c>
      <c r="P653" s="1708">
        <f t="shared" si="379"/>
        <v>-780898576.31841302</v>
      </c>
      <c r="Q653" s="1708">
        <f t="shared" si="379"/>
        <v>-793405037.95269299</v>
      </c>
      <c r="R653" s="1708">
        <f t="shared" si="379"/>
        <v>-804665408.39559269</v>
      </c>
      <c r="S653" s="1708">
        <f t="shared" si="379"/>
        <v>-814893249.1699506</v>
      </c>
      <c r="T653" s="1708">
        <f t="shared" si="379"/>
        <v>-824252448.01785839</v>
      </c>
      <c r="U653" s="1708">
        <f t="shared" si="379"/>
        <v>-832871397.24693644</v>
      </c>
      <c r="V653" s="1708">
        <f t="shared" si="379"/>
        <v>-840852472.11848271</v>
      </c>
      <c r="W653" s="1708">
        <f t="shared" si="379"/>
        <v>-848278557.64379251</v>
      </c>
      <c r="X653" s="1708">
        <f t="shared" si="379"/>
        <v>-855217659.00181365</v>
      </c>
      <c r="Y653" s="1708">
        <f t="shared" si="379"/>
        <v>-861726231.37755644</v>
      </c>
      <c r="Z653" s="1708">
        <f t="shared" si="379"/>
        <v>-867851632.29832518</v>
      </c>
      <c r="AA653" s="1708">
        <f t="shared" si="379"/>
        <v>-873633959.20458961</v>
      </c>
      <c r="AB653" s="1708">
        <f t="shared" si="379"/>
        <v>-879107447.76917696</v>
      </c>
      <c r="AC653" s="1708">
        <f t="shared" si="379"/>
        <v>-884301550.80057001</v>
      </c>
      <c r="AD653" s="1708">
        <f t="shared" si="379"/>
        <v>-889241781.16778684</v>
      </c>
      <c r="AE653" s="1708">
        <f t="shared" si="379"/>
        <v>-893950377.87528622</v>
      </c>
      <c r="AF653" s="1708">
        <f t="shared" si="379"/>
        <v>-898446837.86470902</v>
      </c>
      <c r="AG653" s="1708">
        <f t="shared" si="379"/>
        <v>-902748344.65130937</v>
      </c>
      <c r="AH653" s="1708">
        <f t="shared" si="379"/>
        <v>-906870116.8278259</v>
      </c>
      <c r="AI653" s="1708">
        <f t="shared" si="379"/>
        <v>-910825693.69922698</v>
      </c>
      <c r="AJ653" s="1708">
        <f t="shared" si="379"/>
        <v>-914627171.13399625</v>
      </c>
      <c r="AK653" s="1708">
        <f t="shared" si="379"/>
        <v>-918285397.65463257</v>
      </c>
      <c r="AL653" s="1708">
        <f t="shared" si="379"/>
        <v>-921810138.51838779</v>
      </c>
      <c r="AM653" s="1708">
        <f t="shared" si="379"/>
        <v>-925210213.83650935</v>
      </c>
      <c r="AN653" s="1708">
        <f t="shared" si="379"/>
        <v>-928493615.49116671</v>
      </c>
      <c r="AO653" s="1708">
        <f t="shared" si="379"/>
        <v>-931667606.62428701</v>
      </c>
      <c r="AP653" s="1708">
        <f t="shared" si="379"/>
        <v>-934738806.7133857</v>
      </c>
      <c r="AQ653" s="1708">
        <f t="shared" si="379"/>
        <v>-937713264.65962911</v>
      </c>
      <c r="AR653" s="1708">
        <f t="shared" si="379"/>
        <v>-940596521.85155416</v>
      </c>
      <c r="AS653" s="1708">
        <f t="shared" si="379"/>
        <v>-943393666.80369687</v>
      </c>
      <c r="AT653" s="1708">
        <f t="shared" si="379"/>
        <v>-946109382.68024611</v>
      </c>
      <c r="AU653" s="1708">
        <f t="shared" si="379"/>
        <v>-948747988.78283584</v>
      </c>
      <c r="AV653" s="1708">
        <f t="shared" si="379"/>
        <v>-951313476.89588416</v>
      </c>
      <c r="AW653" s="1708">
        <f t="shared" si="379"/>
        <v>-953809543.23275733</v>
      </c>
      <c r="AX653" s="1708">
        <f t="shared" si="379"/>
        <v>-956239616.60401285</v>
      </c>
      <c r="AY653" s="1708">
        <f t="shared" si="379"/>
        <v>-958606883.32925189</v>
      </c>
      <c r="AZ653" s="1708">
        <f t="shared" si="379"/>
        <v>-960914309.33226645</v>
      </c>
      <c r="BA653" s="1708">
        <f t="shared" si="379"/>
        <v>-963164659.79160655</v>
      </c>
      <c r="BB653" s="1708">
        <f t="shared" si="379"/>
        <v>-965360516.66276157</v>
      </c>
      <c r="BC653" s="1708">
        <f t="shared" si="379"/>
        <v>-967504294.34156072</v>
      </c>
      <c r="BD653" s="1708">
        <f t="shared" si="379"/>
        <v>-969598253.69951093</v>
      </c>
      <c r="BE653" s="1708">
        <f t="shared" si="379"/>
        <v>-971644514.68914592</v>
      </c>
      <c r="BF653" s="1708">
        <f t="shared" si="379"/>
        <v>-973645067.68999159</v>
      </c>
      <c r="BG653" s="1708">
        <f t="shared" si="379"/>
        <v>-975601783.74253798</v>
      </c>
      <c r="BH653" s="1708">
        <f t="shared" si="379"/>
        <v>-977516423.79793179</v>
      </c>
      <c r="BI653" s="1708">
        <f t="shared" si="379"/>
        <v>-979390647.09435725</v>
      </c>
      <c r="BJ653" s="1708">
        <f t="shared" si="379"/>
        <v>-981226018.75679684</v>
      </c>
      <c r="BK653" s="1708">
        <f t="shared" si="379"/>
        <v>-983024016.70463252</v>
      </c>
      <c r="BL653" s="1708">
        <f t="shared" si="379"/>
        <v>-984786037.94105768</v>
      </c>
      <c r="BM653" s="1708">
        <f t="shared" si="379"/>
        <v>-986513404.28923714</v>
      </c>
      <c r="BN653" s="1571">
        <f t="shared" si="379"/>
        <v>-988207367.63235009</v>
      </c>
    </row>
    <row r="654" spans="1:66" ht="5.25" customHeight="1" x14ac:dyDescent="0.15">
      <c r="A654" s="1123"/>
      <c r="B654" s="1337"/>
      <c r="C654" s="3667"/>
      <c r="D654" s="1366"/>
      <c r="E654" s="1391"/>
      <c r="F654" s="2821"/>
      <c r="G654" s="1708"/>
      <c r="H654" s="1708"/>
      <c r="I654" s="1708"/>
      <c r="J654" s="1708"/>
      <c r="K654" s="1708"/>
      <c r="L654" s="1708"/>
      <c r="M654" s="1708"/>
      <c r="N654" s="1708"/>
      <c r="O654" s="1708"/>
      <c r="P654" s="1708"/>
      <c r="Q654" s="1708"/>
      <c r="R654" s="1708"/>
      <c r="S654" s="1708"/>
      <c r="T654" s="1708"/>
      <c r="U654" s="1708"/>
      <c r="V654" s="1708"/>
      <c r="W654" s="1708"/>
      <c r="X654" s="1708"/>
      <c r="Y654" s="1708"/>
      <c r="Z654" s="1708"/>
      <c r="AA654" s="1708"/>
      <c r="AB654" s="1708"/>
      <c r="AC654" s="1708"/>
      <c r="AD654" s="1708"/>
      <c r="AE654" s="1708"/>
      <c r="AF654" s="1708"/>
      <c r="AG654" s="1708"/>
      <c r="AH654" s="1708"/>
      <c r="AI654" s="1708"/>
      <c r="AJ654" s="1708"/>
      <c r="AK654" s="1708"/>
      <c r="AL654" s="1708"/>
      <c r="AM654" s="1708"/>
      <c r="AN654" s="1708"/>
      <c r="AO654" s="1708"/>
      <c r="AP654" s="1708"/>
      <c r="AQ654" s="1708"/>
      <c r="AR654" s="1708"/>
      <c r="AS654" s="1708"/>
      <c r="AT654" s="1708"/>
      <c r="AU654" s="1708"/>
      <c r="AV654" s="1708"/>
      <c r="AW654" s="1708"/>
      <c r="AX654" s="1708"/>
      <c r="AY654" s="1708"/>
      <c r="AZ654" s="1708"/>
      <c r="BA654" s="1708"/>
      <c r="BB654" s="1708"/>
      <c r="BC654" s="1708"/>
      <c r="BD654" s="1708"/>
      <c r="BE654" s="1708"/>
      <c r="BF654" s="1708"/>
      <c r="BG654" s="1708"/>
      <c r="BH654" s="1708"/>
      <c r="BI654" s="1708"/>
      <c r="BJ654" s="1708"/>
      <c r="BK654" s="1708"/>
      <c r="BL654" s="1708"/>
      <c r="BM654" s="1708"/>
      <c r="BN654" s="1571"/>
    </row>
    <row r="655" spans="1:66" x14ac:dyDescent="0.15">
      <c r="A655" s="1123"/>
      <c r="B655" s="1337"/>
      <c r="C655" s="3667"/>
      <c r="D655" s="1366" t="str">
        <f t="shared" ref="D655:BN655" si="380">D622</f>
        <v>High Price Range</v>
      </c>
      <c r="E655" s="1391" t="str">
        <f t="shared" si="362"/>
        <v>High Range CAPEX</v>
      </c>
      <c r="F655" s="2821">
        <f>F651</f>
        <v>-5097600000</v>
      </c>
      <c r="G655" s="1708">
        <f t="shared" si="380"/>
        <v>2209703281.7384653</v>
      </c>
      <c r="H655" s="1708">
        <f t="shared" si="380"/>
        <v>1437676798.1672652</v>
      </c>
      <c r="I655" s="1708">
        <f t="shared" si="380"/>
        <v>1059784127.6747191</v>
      </c>
      <c r="J655" s="1708">
        <f t="shared" si="380"/>
        <v>820055611.31030583</v>
      </c>
      <c r="K655" s="1708">
        <f t="shared" si="380"/>
        <v>648809883.24779344</v>
      </c>
      <c r="L655" s="1708">
        <f t="shared" si="380"/>
        <v>517741474.91626859</v>
      </c>
      <c r="M655" s="1708">
        <f t="shared" si="380"/>
        <v>412771205.012012</v>
      </c>
      <c r="N655" s="1708">
        <f t="shared" si="380"/>
        <v>325958661.82473803</v>
      </c>
      <c r="O655" s="1708">
        <f t="shared" si="380"/>
        <v>252421631.71057367</v>
      </c>
      <c r="P655" s="1708">
        <f t="shared" si="380"/>
        <v>188962079.37472773</v>
      </c>
      <c r="Q655" s="1708">
        <f t="shared" si="380"/>
        <v>133381050.96326447</v>
      </c>
      <c r="R655" s="1708">
        <f t="shared" si="380"/>
        <v>84107352.709507942</v>
      </c>
      <c r="S655" s="1708">
        <f t="shared" si="380"/>
        <v>39982765.325031042</v>
      </c>
      <c r="T655" s="1708">
        <f t="shared" si="380"/>
        <v>131136.7861032486</v>
      </c>
      <c r="U655" s="1708">
        <f t="shared" si="380"/>
        <v>-36124907.048192263</v>
      </c>
      <c r="V655" s="1708">
        <f t="shared" si="380"/>
        <v>-69318897.763716221</v>
      </c>
      <c r="W655" s="1708">
        <f t="shared" si="380"/>
        <v>-99877884.713965178</v>
      </c>
      <c r="X655" s="1708">
        <f t="shared" si="380"/>
        <v>-128148521.85504794</v>
      </c>
      <c r="Y655" s="1708">
        <f t="shared" si="380"/>
        <v>-154415705.85945177</v>
      </c>
      <c r="Z655" s="1708">
        <f t="shared" si="380"/>
        <v>-178916163.7237246</v>
      </c>
      <c r="AA655" s="1708">
        <f t="shared" si="380"/>
        <v>-201848537.03649116</v>
      </c>
      <c r="AB655" s="1708">
        <f t="shared" si="380"/>
        <v>-223380986.45289516</v>
      </c>
      <c r="AC655" s="1708">
        <f t="shared" si="380"/>
        <v>-243657008.83977509</v>
      </c>
      <c r="AD655" s="1708">
        <f t="shared" si="380"/>
        <v>-262799945.05590081</v>
      </c>
      <c r="AE655" s="1708">
        <f t="shared" si="380"/>
        <v>-280916514.29191589</v>
      </c>
      <c r="AF655" s="1708">
        <f t="shared" si="380"/>
        <v>-298099614.96348238</v>
      </c>
      <c r="AG655" s="1708">
        <f t="shared" si="380"/>
        <v>-314430566.19039369</v>
      </c>
      <c r="AH655" s="1708">
        <f t="shared" si="380"/>
        <v>-329980917.79462457</v>
      </c>
      <c r="AI655" s="1708">
        <f t="shared" si="380"/>
        <v>-344813924.04598737</v>
      </c>
      <c r="AJ655" s="1708">
        <f t="shared" si="380"/>
        <v>-358985752.86206055</v>
      </c>
      <c r="AK655" s="1708">
        <f t="shared" si="380"/>
        <v>-372546485.03549838</v>
      </c>
      <c r="AL655" s="1708">
        <f t="shared" si="380"/>
        <v>-385540945.43447971</v>
      </c>
      <c r="AM655" s="1708">
        <f t="shared" si="380"/>
        <v>-398009398.7139895</v>
      </c>
      <c r="AN655" s="1708">
        <f t="shared" si="380"/>
        <v>-409988134.99467921</v>
      </c>
      <c r="AO655" s="1708">
        <f t="shared" si="380"/>
        <v>-421509965.58614874</v>
      </c>
      <c r="AP655" s="1708">
        <f t="shared" si="380"/>
        <v>-432604644.70754504</v>
      </c>
      <c r="AQ655" s="1708">
        <f t="shared" si="380"/>
        <v>-443299229.97105217</v>
      </c>
      <c r="AR655" s="1708">
        <f t="shared" si="380"/>
        <v>-453618391.9110682</v>
      </c>
      <c r="AS655" s="1708">
        <f t="shared" si="380"/>
        <v>-463584680.89376283</v>
      </c>
      <c r="AT655" s="1708">
        <f t="shared" si="380"/>
        <v>-473218758.20248652</v>
      </c>
      <c r="AU655" s="1708">
        <f t="shared" si="380"/>
        <v>-482539596.87046242</v>
      </c>
      <c r="AV655" s="1708">
        <f t="shared" si="380"/>
        <v>-491564656.85270023</v>
      </c>
      <c r="AW655" s="1708">
        <f t="shared" si="380"/>
        <v>-500310038.34074402</v>
      </c>
      <c r="AX655" s="1708">
        <f t="shared" si="380"/>
        <v>-508790616.38582301</v>
      </c>
      <c r="AY655" s="1708">
        <f t="shared" si="380"/>
        <v>-517020159.47686028</v>
      </c>
      <c r="AZ655" s="1708">
        <f t="shared" si="380"/>
        <v>-525011434.29532719</v>
      </c>
      <c r="BA655" s="1708">
        <f t="shared" si="380"/>
        <v>-532776298.52017355</v>
      </c>
      <c r="BB655" s="1708">
        <f t="shared" si="380"/>
        <v>-540325783.26822734</v>
      </c>
      <c r="BC655" s="1708">
        <f t="shared" si="380"/>
        <v>-547670166.51685095</v>
      </c>
      <c r="BD655" s="1708">
        <f t="shared" si="380"/>
        <v>-554819038.6570394</v>
      </c>
      <c r="BE655" s="1708">
        <f t="shared" si="380"/>
        <v>-561781361.15915847</v>
      </c>
      <c r="BF655" s="1708">
        <f t="shared" si="380"/>
        <v>-568565519.19429255</v>
      </c>
      <c r="BG655" s="1708">
        <f t="shared" si="380"/>
        <v>-575179368.93695164</v>
      </c>
      <c r="BH655" s="1708">
        <f t="shared" si="380"/>
        <v>-581630280.17582154</v>
      </c>
      <c r="BI655" s="1708">
        <f t="shared" si="380"/>
        <v>-587925174.77531016</v>
      </c>
      <c r="BJ655" s="1708">
        <f t="shared" si="380"/>
        <v>-594070561.45920658</v>
      </c>
      <c r="BK655" s="1708">
        <f t="shared" si="380"/>
        <v>-600072567.3268795</v>
      </c>
      <c r="BL655" s="1708">
        <f t="shared" si="380"/>
        <v>-605936966.46029663</v>
      </c>
      <c r="BM655" s="1708">
        <f t="shared" si="380"/>
        <v>-611669205.93543553</v>
      </c>
      <c r="BN655" s="1571">
        <f t="shared" si="380"/>
        <v>-617274429.51315546</v>
      </c>
    </row>
    <row r="656" spans="1:66" x14ac:dyDescent="0.15">
      <c r="A656" s="1123"/>
      <c r="B656" s="1337"/>
      <c r="C656" s="3667"/>
      <c r="D656" s="1366" t="str">
        <f t="shared" ref="D656:BN656" si="381">D623</f>
        <v>High Price Range</v>
      </c>
      <c r="E656" s="1391" t="str">
        <f t="shared" si="362"/>
        <v>High Range CAPEX</v>
      </c>
      <c r="F656" s="2821">
        <f t="shared" si="362"/>
        <v>-5097600000</v>
      </c>
      <c r="G656" s="1708">
        <f t="shared" si="381"/>
        <v>2209703281.7384653</v>
      </c>
      <c r="H656" s="1708">
        <f t="shared" si="381"/>
        <v>1630683419.060065</v>
      </c>
      <c r="I656" s="1708">
        <f t="shared" si="381"/>
        <v>1333124481.2635834</v>
      </c>
      <c r="J656" s="1708">
        <f t="shared" si="381"/>
        <v>1138516535.7834251</v>
      </c>
      <c r="K656" s="1708">
        <f t="shared" si="381"/>
        <v>996351956.59958243</v>
      </c>
      <c r="L656" s="1708">
        <f t="shared" si="381"/>
        <v>885591438.6564157</v>
      </c>
      <c r="M656" s="1708">
        <f t="shared" si="381"/>
        <v>795568745.92691398</v>
      </c>
      <c r="N656" s="1708">
        <f t="shared" si="381"/>
        <v>720174684.99828076</v>
      </c>
      <c r="O656" s="1708">
        <f t="shared" si="381"/>
        <v>655603720.84131837</v>
      </c>
      <c r="P656" s="1708">
        <f t="shared" si="381"/>
        <v>599334792.69201493</v>
      </c>
      <c r="Q656" s="1708">
        <f t="shared" si="381"/>
        <v>549617073.90788054</v>
      </c>
      <c r="R656" s="1708">
        <f t="shared" si="381"/>
        <v>505188352.44032264</v>
      </c>
      <c r="S656" s="1708">
        <f t="shared" si="381"/>
        <v>465110625.48279309</v>
      </c>
      <c r="T656" s="1708">
        <f t="shared" si="381"/>
        <v>428669063.62024665</v>
      </c>
      <c r="U656" s="1708">
        <f t="shared" si="381"/>
        <v>395307239.9361558</v>
      </c>
      <c r="V656" s="1708">
        <f t="shared" si="381"/>
        <v>364584111.83090854</v>
      </c>
      <c r="W656" s="1708">
        <f t="shared" si="381"/>
        <v>336144577.18899894</v>
      </c>
      <c r="X656" s="1708">
        <f t="shared" si="381"/>
        <v>309698792.29749036</v>
      </c>
      <c r="Y656" s="1708">
        <f t="shared" si="381"/>
        <v>285007312.64360332</v>
      </c>
      <c r="Z656" s="1708">
        <f t="shared" si="381"/>
        <v>261870203.37058234</v>
      </c>
      <c r="AA656" s="1708">
        <f t="shared" si="381"/>
        <v>240118917.44732285</v>
      </c>
      <c r="AB656" s="1708">
        <f t="shared" si="381"/>
        <v>219610142.40406847</v>
      </c>
      <c r="AC656" s="1708">
        <f t="shared" si="381"/>
        <v>200221072.42292356</v>
      </c>
      <c r="AD656" s="1708">
        <f t="shared" si="381"/>
        <v>181845729.15664411</v>
      </c>
      <c r="AE656" s="1708">
        <f t="shared" si="381"/>
        <v>164392065.44523287</v>
      </c>
      <c r="AF656" s="1708">
        <f t="shared" si="381"/>
        <v>147779661.24274349</v>
      </c>
      <c r="AG656" s="1708">
        <f t="shared" si="381"/>
        <v>131937872.93981147</v>
      </c>
      <c r="AH656" s="1708">
        <f t="shared" si="381"/>
        <v>116804333.65957952</v>
      </c>
      <c r="AI656" s="1708">
        <f t="shared" si="381"/>
        <v>102323728.01635981</v>
      </c>
      <c r="AJ656" s="1708">
        <f t="shared" si="381"/>
        <v>88446783.528102398</v>
      </c>
      <c r="AK656" s="1708">
        <f t="shared" si="381"/>
        <v>75129434.54200387</v>
      </c>
      <c r="AL656" s="1708">
        <f t="shared" si="381"/>
        <v>62332124.638642073</v>
      </c>
      <c r="AM656" s="1708">
        <f t="shared" si="381"/>
        <v>50019221.033049583</v>
      </c>
      <c r="AN656" s="1708">
        <f t="shared" si="381"/>
        <v>38158520.193018913</v>
      </c>
      <c r="AO656" s="1708">
        <f t="shared" si="381"/>
        <v>26720828.239690542</v>
      </c>
      <c r="AP656" s="1708">
        <f t="shared" si="381"/>
        <v>15679603.035236597</v>
      </c>
      <c r="AQ656" s="1708">
        <f t="shared" si="381"/>
        <v>5010647.4508152008</v>
      </c>
      <c r="AR656" s="1708">
        <f t="shared" si="381"/>
        <v>-5308154.6705670357</v>
      </c>
      <c r="AS656" s="1708">
        <f t="shared" si="381"/>
        <v>-15297066.751383543</v>
      </c>
      <c r="AT656" s="1708">
        <f t="shared" si="381"/>
        <v>-24974697.552635193</v>
      </c>
      <c r="AU656" s="1708">
        <f t="shared" si="381"/>
        <v>-34358173.714039564</v>
      </c>
      <c r="AV656" s="1708">
        <f t="shared" si="381"/>
        <v>-43463290.58740592</v>
      </c>
      <c r="AW656" s="1708">
        <f t="shared" si="381"/>
        <v>-52304644.539559126</v>
      </c>
      <c r="AX656" s="1708">
        <f t="shared" si="381"/>
        <v>-60895749.374172211</v>
      </c>
      <c r="AY656" s="1708">
        <f t="shared" si="381"/>
        <v>-69249139.092153311</v>
      </c>
      <c r="AZ656" s="1708">
        <f t="shared" si="381"/>
        <v>-77376458.858145237</v>
      </c>
      <c r="BA656" s="1708">
        <f t="shared" si="381"/>
        <v>-85288545.750764132</v>
      </c>
      <c r="BB656" s="1708">
        <f t="shared" si="381"/>
        <v>-92995500.634482622</v>
      </c>
      <c r="BC656" s="1708">
        <f t="shared" si="381"/>
        <v>-100506752.29191399</v>
      </c>
      <c r="BD656" s="1708">
        <f t="shared" si="381"/>
        <v>-107831114.78918219</v>
      </c>
      <c r="BE656" s="1708">
        <f t="shared" si="381"/>
        <v>-114976838.90801048</v>
      </c>
      <c r="BF656" s="1708">
        <f t="shared" si="381"/>
        <v>-121951658.36129832</v>
      </c>
      <c r="BG656" s="1708">
        <f t="shared" si="381"/>
        <v>-128762831.41038799</v>
      </c>
      <c r="BH656" s="1708">
        <f t="shared" si="381"/>
        <v>-135417178.41879058</v>
      </c>
      <c r="BI656" s="1708">
        <f t="shared" si="381"/>
        <v>-141921115.80628777</v>
      </c>
      <c r="BJ656" s="1708">
        <f t="shared" si="381"/>
        <v>-148280686.80698776</v>
      </c>
      <c r="BK656" s="1708">
        <f t="shared" si="381"/>
        <v>-154501589.38331485</v>
      </c>
      <c r="BL656" s="1708">
        <f t="shared" si="381"/>
        <v>-160589201.60372424</v>
      </c>
      <c r="BM656" s="1708">
        <f t="shared" si="381"/>
        <v>-166548604.75393772</v>
      </c>
      <c r="BN656" s="1571">
        <f t="shared" si="381"/>
        <v>-172384604.41874337</v>
      </c>
    </row>
    <row r="657" spans="1:66" x14ac:dyDescent="0.15">
      <c r="A657" s="1123"/>
      <c r="B657" s="1347"/>
      <c r="C657" s="3668"/>
      <c r="D657" s="1367" t="str">
        <f t="shared" ref="D657:BN657" si="382">D624</f>
        <v>High Price Range</v>
      </c>
      <c r="E657" s="1685" t="str">
        <f t="shared" si="362"/>
        <v>High Range CAPEX</v>
      </c>
      <c r="F657" s="2822">
        <f t="shared" si="362"/>
        <v>-5097600000</v>
      </c>
      <c r="G657" s="1572">
        <f t="shared" si="382"/>
        <v>2209703281.7384653</v>
      </c>
      <c r="H657" s="1572">
        <f t="shared" si="382"/>
        <v>1823690039.9528654</v>
      </c>
      <c r="I657" s="1572">
        <f t="shared" si="382"/>
        <v>1616038023.8305461</v>
      </c>
      <c r="J657" s="1572">
        <f t="shared" si="382"/>
        <v>1476278122.3458254</v>
      </c>
      <c r="K657" s="1572">
        <f t="shared" si="382"/>
        <v>1372003290.9917104</v>
      </c>
      <c r="L657" s="1572">
        <f t="shared" si="382"/>
        <v>1289391307.8357384</v>
      </c>
      <c r="M657" s="1572">
        <f t="shared" si="382"/>
        <v>1221308015.0310714</v>
      </c>
      <c r="N657" s="1572">
        <f t="shared" si="382"/>
        <v>1163607396.4994895</v>
      </c>
      <c r="O657" s="1572">
        <f t="shared" si="382"/>
        <v>1113674928.7232053</v>
      </c>
      <c r="P657" s="1572">
        <f t="shared" si="382"/>
        <v>1069760048.2807863</v>
      </c>
      <c r="Q657" s="1572">
        <f t="shared" si="382"/>
        <v>1030635556.0024235</v>
      </c>
      <c r="R657" s="1572">
        <f t="shared" si="382"/>
        <v>995409263.44041133</v>
      </c>
      <c r="S657" s="1572">
        <f t="shared" si="382"/>
        <v>963413077.06073499</v>
      </c>
      <c r="T657" s="1572">
        <f t="shared" si="382"/>
        <v>934134299.91621137</v>
      </c>
      <c r="U657" s="1572">
        <f t="shared" si="382"/>
        <v>907171276.92684913</v>
      </c>
      <c r="V657" s="1572">
        <f t="shared" si="382"/>
        <v>882203743.23778749</v>
      </c>
      <c r="W657" s="1572">
        <f t="shared" si="382"/>
        <v>858972406.16663098</v>
      </c>
      <c r="X657" s="1572">
        <f t="shared" si="382"/>
        <v>837264522.23913169</v>
      </c>
      <c r="Y657" s="1572">
        <f t="shared" si="382"/>
        <v>816903480.31501651</v>
      </c>
      <c r="Z657" s="1572">
        <f t="shared" si="382"/>
        <v>797741129.84095359</v>
      </c>
      <c r="AA657" s="1572">
        <f t="shared" si="382"/>
        <v>779652032.29996657</v>
      </c>
      <c r="AB657" s="1572">
        <f t="shared" si="382"/>
        <v>762529086.79042792</v>
      </c>
      <c r="AC657" s="1572">
        <f t="shared" si="382"/>
        <v>746280154.84730077</v>
      </c>
      <c r="AD657" s="1572">
        <f t="shared" si="382"/>
        <v>730825423.48461652</v>
      </c>
      <c r="AE657" s="1572">
        <f t="shared" si="382"/>
        <v>716095321.48522019</v>
      </c>
      <c r="AF657" s="1572">
        <f t="shared" si="382"/>
        <v>702028855.74290824</v>
      </c>
      <c r="AG657" s="1572">
        <f t="shared" si="382"/>
        <v>688572270.34097648</v>
      </c>
      <c r="AH657" s="1572">
        <f t="shared" si="382"/>
        <v>675677956.31283689</v>
      </c>
      <c r="AI657" s="1572">
        <f t="shared" si="382"/>
        <v>663303558.07877421</v>
      </c>
      <c r="AJ657" s="1572">
        <f t="shared" si="382"/>
        <v>651411235.62241101</v>
      </c>
      <c r="AK657" s="1572">
        <f t="shared" si="382"/>
        <v>639967051.05250573</v>
      </c>
      <c r="AL657" s="1572">
        <f t="shared" si="382"/>
        <v>628940455.30225539</v>
      </c>
      <c r="AM657" s="1572">
        <f t="shared" si="382"/>
        <v>618303856.04502988</v>
      </c>
      <c r="AN657" s="1572">
        <f t="shared" si="382"/>
        <v>608032251.93821454</v>
      </c>
      <c r="AO657" s="1572">
        <f t="shared" si="382"/>
        <v>598102921.38807893</v>
      </c>
      <c r="AP657" s="1572">
        <f t="shared" si="382"/>
        <v>588495156.40346503</v>
      </c>
      <c r="AQ657" s="1572">
        <f t="shared" si="382"/>
        <v>579190033.95131326</v>
      </c>
      <c r="AR657" s="1572">
        <f t="shared" si="382"/>
        <v>570170218.67176175</v>
      </c>
      <c r="AS657" s="1572">
        <f t="shared" si="382"/>
        <v>561419791.94981742</v>
      </c>
      <c r="AT657" s="1572">
        <f t="shared" si="382"/>
        <v>552924103.24510503</v>
      </c>
      <c r="AU657" s="1572">
        <f t="shared" si="382"/>
        <v>544669640.30384803</v>
      </c>
      <c r="AV657" s="1572">
        <f t="shared" si="382"/>
        <v>536643915.45821595</v>
      </c>
      <c r="AW657" s="1572">
        <f t="shared" si="382"/>
        <v>528835365.68778348</v>
      </c>
      <c r="AX657" s="1572">
        <f t="shared" si="382"/>
        <v>521233264.49963164</v>
      </c>
      <c r="AY657" s="1572">
        <f t="shared" si="382"/>
        <v>513827643.99554133</v>
      </c>
      <c r="AZ657" s="1572">
        <f t="shared" si="382"/>
        <v>506609225.75081706</v>
      </c>
      <c r="BA657" s="1572">
        <f t="shared" si="382"/>
        <v>499569359.34058213</v>
      </c>
      <c r="BB657" s="1572">
        <f t="shared" si="382"/>
        <v>492699967.52440166</v>
      </c>
      <c r="BC657" s="1572">
        <f t="shared" si="382"/>
        <v>485993497.2458055</v>
      </c>
      <c r="BD657" s="1572">
        <f t="shared" si="382"/>
        <v>479442875.72494507</v>
      </c>
      <c r="BE657" s="1572">
        <f t="shared" si="382"/>
        <v>473041471.02474999</v>
      </c>
      <c r="BF657" s="1572">
        <f t="shared" si="382"/>
        <v>466783056.55686402</v>
      </c>
      <c r="BG657" s="1572">
        <f t="shared" si="382"/>
        <v>460661779.06627727</v>
      </c>
      <c r="BH657" s="1572">
        <f t="shared" si="382"/>
        <v>454672129.69512582</v>
      </c>
      <c r="BI657" s="1572">
        <f t="shared" si="382"/>
        <v>448808917.7785008</v>
      </c>
      <c r="BJ657" s="1572">
        <f t="shared" si="382"/>
        <v>443067247.06979918</v>
      </c>
      <c r="BK657" s="1572">
        <f t="shared" si="382"/>
        <v>437442494.13138318</v>
      </c>
      <c r="BL657" s="1572">
        <f t="shared" si="382"/>
        <v>431930288.65914392</v>
      </c>
      <c r="BM657" s="1572">
        <f t="shared" si="382"/>
        <v>426526495.53783393</v>
      </c>
      <c r="BN657" s="1573">
        <f t="shared" si="382"/>
        <v>421227198.44841623</v>
      </c>
    </row>
    <row r="658" spans="1:66" ht="15.75" customHeight="1" x14ac:dyDescent="0.15">
      <c r="A658" s="1123"/>
      <c r="B658" s="3695" t="s">
        <v>939</v>
      </c>
      <c r="C658" s="3676" t="str">
        <f>C627</f>
        <v>Low Range Opex-Low</v>
      </c>
      <c r="D658" s="1366" t="str">
        <f>D594</f>
        <v>Low Price Range</v>
      </c>
      <c r="E658" s="1391" t="str">
        <f>E594</f>
        <v>Low Range CAPEX</v>
      </c>
      <c r="F658" s="1614">
        <f>(SUM(G594:BN594)+ABS(F594))/ABS(F594)</f>
        <v>-32.616712848839953</v>
      </c>
      <c r="G658" s="1708">
        <f>(SUM($G594:G594)+ABS($F594))/ABS($F594)</f>
        <v>0.86737494986028418</v>
      </c>
      <c r="H658" s="1708">
        <f>(SUM($G594:H594)+ABS($F594))/ABS($F594)</f>
        <v>0.59654533761755912</v>
      </c>
      <c r="I658" s="1708">
        <f>(SUM($G594:I594)+ABS($F594))/ABS($F594)</f>
        <v>0.25806715092985821</v>
      </c>
      <c r="J658" s="1708">
        <f>(SUM($G594:J594)+ABS($F594))/ABS($F594)</f>
        <v>-0.12332611099527439</v>
      </c>
      <c r="K658" s="1708">
        <f>(SUM($G594:K594)+ABS($F594))/ABS($F594)</f>
        <v>-0.53537498041901654</v>
      </c>
      <c r="L658" s="1708">
        <f>(SUM($G594:L594)+ABS($F594))/ABS($F594)</f>
        <v>-0.97088710190012972</v>
      </c>
      <c r="M658" s="1708">
        <f>(SUM($G594:M594)+ABS($F594))/ABS($F594)</f>
        <v>-1.4251905090361661</v>
      </c>
      <c r="N658" s="1708">
        <f>(SUM($G594:N594)+ABS($F594))/ABS($F594)</f>
        <v>-1.8950346907072244</v>
      </c>
      <c r="O658" s="1708">
        <f>(SUM($G594:O594)+ABS($F594))/ABS($F594)</f>
        <v>-2.3780431267938464</v>
      </c>
      <c r="P658" s="1708">
        <f>(SUM($G594:P594)+ABS($F594))/ABS($F594)</f>
        <v>-2.872411794463793</v>
      </c>
      <c r="Q658" s="1708">
        <f>(SUM($G594:Q594)+ABS($F594))/ABS($F594)</f>
        <v>-3.3767303172958423</v>
      </c>
      <c r="R658" s="1708">
        <f>(SUM($G594:R594)+ABS($F594))/ABS($F594)</f>
        <v>-3.889869586611685</v>
      </c>
      <c r="S658" s="1708">
        <f>(SUM($G594:S594)+ABS($F594))/ABS($F594)</f>
        <v>-4.4109078327207056</v>
      </c>
      <c r="T658" s="1708">
        <f>(SUM($G594:T594)+ABS($F594))/ABS($F594)</f>
        <v>-4.9390801305604874</v>
      </c>
      <c r="U658" s="1708">
        <f>(SUM($G594:U594)+ABS($F594))/ABS($F594)</f>
        <v>-5.4737428154120309</v>
      </c>
      <c r="V658" s="1708">
        <f>(SUM($G594:V594)+ABS($F594))/ABS($F594)</f>
        <v>-6.0143477328798305</v>
      </c>
      <c r="W658" s="1708">
        <f>(SUM($G594:W594)+ABS($F594))/ABS($F594)</f>
        <v>-6.5604231769417876</v>
      </c>
      <c r="X658" s="1708">
        <f>(SUM($G594:X594)+ABS($F594))/ABS($F594)</f>
        <v>-7.1115594979420376</v>
      </c>
      <c r="Y658" s="1708">
        <f>(SUM($G594:Y594)+ABS($F594))/ABS($F594)</f>
        <v>-7.6673980470915284</v>
      </c>
      <c r="Z658" s="1708">
        <f>(SUM($G594:Z594)+ABS($F594))/ABS($F594)</f>
        <v>-8.2276225533584384</v>
      </c>
      <c r="AA658" s="1708">
        <f>(SUM($G594:AA594)+ABS($F594))/ABS($F594)</f>
        <v>-8.791952305596979</v>
      </c>
      <c r="AB658" s="1708">
        <f>(SUM($G594:AB594)+ABS($F594))/ABS($F594)</f>
        <v>-9.360136695993571</v>
      </c>
      <c r="AC658" s="1708">
        <f>(SUM($G594:AC594)+ABS($F594))/ABS($F594)</f>
        <v>-9.9319508048710716</v>
      </c>
      <c r="AD658" s="1708">
        <f>(SUM($G594:AD594)+ABS($F594))/ABS($F594)</f>
        <v>-10.507191792454698</v>
      </c>
      <c r="AE658" s="1708">
        <f>(SUM($G594:AE594)+ABS($F594))/ABS($F594)</f>
        <v>-11.085675923338917</v>
      </c>
      <c r="AF658" s="1708">
        <f>(SUM($G594:AF594)+ABS($F594))/ABS($F594)</f>
        <v>-11.667236092357086</v>
      </c>
      <c r="AG658" s="1708">
        <f>(SUM($G594:AG594)+ABS($F594))/ABS($F594)</f>
        <v>-12.251719751710199</v>
      </c>
      <c r="AH658" s="1708">
        <f>(SUM($G594:AH594)+ABS($F594))/ABS($F594)</f>
        <v>-12.838987162112979</v>
      </c>
      <c r="AI658" s="1708">
        <f>(SUM($G594:AI594)+ABS($F594))/ABS($F594)</f>
        <v>-13.428909907763012</v>
      </c>
      <c r="AJ658" s="1708">
        <f>(SUM($G594:AJ594)+ABS($F594))/ABS($F594)</f>
        <v>-14.021369627775199</v>
      </c>
      <c r="AK658" s="1708">
        <f>(SUM($G594:AK594)+ABS($F594))/ABS($F594)</f>
        <v>-14.616256926493181</v>
      </c>
      <c r="AL658" s="1708">
        <f>(SUM($G594:AL594)+ABS($F594))/ABS($F594)</f>
        <v>-15.213470432598372</v>
      </c>
      <c r="AM658" s="1708">
        <f>(SUM($G594:AM594)+ABS($F594))/ABS($F594)</f>
        <v>-15.812915982761982</v>
      </c>
      <c r="AN658" s="1708">
        <f>(SUM($G594:AN594)+ABS($F594))/ABS($F594)</f>
        <v>-16.414505910142498</v>
      </c>
      <c r="AO658" s="1708">
        <f>(SUM($G594:AO594)+ABS($F594))/ABS($F594)</f>
        <v>-17.018158421625255</v>
      </c>
      <c r="AP658" s="1708">
        <f>(SUM($G594:AP594)+ABS($F594))/ABS($F594)</f>
        <v>-17.623797050556405</v>
      </c>
      <c r="AQ658" s="1708">
        <f>(SUM($G594:AQ594)+ABS($F594))/ABS($F594)</f>
        <v>-18.231350174009012</v>
      </c>
      <c r="AR658" s="1708">
        <f>(SUM($G594:AR594)+ABS($F594))/ABS($F594)</f>
        <v>-18.84075058545956</v>
      </c>
      <c r="AS658" s="1708">
        <f>(SUM($G594:AS594)+ABS($F594))/ABS($F594)</f>
        <v>-19.451935115245362</v>
      </c>
      <c r="AT658" s="1708">
        <f>(SUM($G594:AT594)+ABS($F594))/ABS($F594)</f>
        <v>-20.064844292389843</v>
      </c>
      <c r="AU658" s="1708">
        <f>(SUM($G594:AU594)+ABS($F594))/ABS($F594)</f>
        <v>-20.679422042379887</v>
      </c>
      <c r="AV658" s="1708">
        <f>(SUM($G594:AV594)+ABS($F594))/ABS($F594)</f>
        <v>-21.295615416301668</v>
      </c>
      <c r="AW658" s="1708">
        <f>(SUM($G594:AW594)+ABS($F594))/ABS($F594)</f>
        <v>-21.913374347422202</v>
      </c>
      <c r="AX658" s="1708">
        <f>(SUM($G594:AX594)+ABS($F594))/ABS($F594)</f>
        <v>-22.532651431870427</v>
      </c>
      <c r="AY658" s="1708">
        <f>(SUM($G594:AY594)+ABS($F594))/ABS($F594)</f>
        <v>-23.153401730545635</v>
      </c>
      <c r="AZ658" s="1708">
        <f>(SUM($G594:AZ594)+ABS($F594))/ABS($F594)</f>
        <v>-23.77558258977859</v>
      </c>
      <c r="BA658" s="1708">
        <f>(SUM($G594:BA594)+ABS($F594))/ABS($F594)</f>
        <v>-24.399153478606152</v>
      </c>
      <c r="BB658" s="1708">
        <f>(SUM($G594:BB594)+ABS($F594))/ABS($F594)</f>
        <v>-25.024075840804006</v>
      </c>
      <c r="BC658" s="1708">
        <f>(SUM($G594:BC594)+ABS($F594))/ABS($F594)</f>
        <v>-25.650312960063168</v>
      </c>
      <c r="BD658" s="1708">
        <f>(SUM($G594:BD594)+ABS($F594))/ABS($F594)</f>
        <v>-26.277829836901493</v>
      </c>
      <c r="BE658" s="1708">
        <f>(SUM($G594:BE594)+ABS($F594))/ABS($F594)</f>
        <v>-26.906593076077254</v>
      </c>
      <c r="BF658" s="1708">
        <f>(SUM($G594:BF594)+ABS($F594))/ABS($F594)</f>
        <v>-27.536570783422743</v>
      </c>
      <c r="BG658" s="1708">
        <f>(SUM($G594:BG594)+ABS($F594))/ABS($F594)</f>
        <v>-28.167732471145783</v>
      </c>
      <c r="BH658" s="1708">
        <f>(SUM($G594:BH594)+ABS($F594))/ABS($F594)</f>
        <v>-28.800048970759228</v>
      </c>
      <c r="BI658" s="1708">
        <f>(SUM($G594:BI594)+ABS($F594))/ABS($F594)</f>
        <v>-29.433492352895644</v>
      </c>
      <c r="BJ658" s="1708">
        <f>(SUM($G594:BJ594)+ABS($F594))/ABS($F594)</f>
        <v>-30.068035853348821</v>
      </c>
      <c r="BK658" s="1708">
        <f>(SUM($G594:BK594)+ABS($F594))/ABS($F594)</f>
        <v>-30.703653804757156</v>
      </c>
      <c r="BL658" s="1708">
        <f>(SUM($G594:BL594)+ABS($F594))/ABS($F594)</f>
        <v>-31.340321573408133</v>
      </c>
      <c r="BM658" s="1708">
        <f>(SUM($G594:BM594)+ABS($F594))/ABS($F594)</f>
        <v>-31.97801550069925</v>
      </c>
      <c r="BN658" s="1571">
        <f>(SUM($G594:BN594)+ABS($F594))/ABS($F594)</f>
        <v>-32.616712848839953</v>
      </c>
    </row>
    <row r="659" spans="1:66" x14ac:dyDescent="0.15">
      <c r="A659" s="1123"/>
      <c r="B659" s="3694"/>
      <c r="C659" s="3671"/>
      <c r="D659" s="1366" t="str">
        <f t="shared" ref="D659:E688" si="383">D595</f>
        <v>Low Price Range</v>
      </c>
      <c r="E659" s="1391" t="str">
        <f t="shared" si="383"/>
        <v>Low Range CAPEX</v>
      </c>
      <c r="F659" s="1614">
        <f>(SUM(G595:BN595)+ABS(F595))/ABS(F595)</f>
        <v>-28.092945755467237</v>
      </c>
      <c r="G659" s="1708">
        <f>(SUM($G595:G595)+ABS($F595))/ABS($F595)</f>
        <v>0.86737494986028418</v>
      </c>
      <c r="H659" s="1708">
        <f>(SUM($G595:H595)+ABS($F595))/ABS($F595)</f>
        <v>0.63109647814331149</v>
      </c>
      <c r="I659" s="1708">
        <f>(SUM($G595:I595)+ABS($F595))/ABS($F595)</f>
        <v>0.34155040023261068</v>
      </c>
      <c r="J659" s="1708">
        <f>(SUM($G595:J595)+ABS($F595))/ABS($F595)</f>
        <v>1.7166520174969366E-2</v>
      </c>
      <c r="K659" s="1708">
        <f>(SUM($G595:K595)+ABS($F595))/ABS($F595)</f>
        <v>-0.33266699643111769</v>
      </c>
      <c r="L659" s="1708">
        <f>(SUM($G595:L595)+ABS($F595))/ABS($F595)</f>
        <v>-0.70232834175342773</v>
      </c>
      <c r="M659" s="1708">
        <f>(SUM($G595:M595)+ABS($F595))/ABS($F595)</f>
        <v>-1.0881051275337688</v>
      </c>
      <c r="N659" s="1708">
        <f>(SUM($G595:N595)+ABS($F595))/ABS($F595)</f>
        <v>-1.4873786046809783</v>
      </c>
      <c r="O659" s="1708">
        <f>(SUM($G595:O595)+ABS($F595))/ABS($F595)</f>
        <v>-1.8982112731458249</v>
      </c>
      <c r="P659" s="1708">
        <f>(SUM($G595:P595)+ABS($F595))/ABS($F595)</f>
        <v>-2.3191169413592134</v>
      </c>
      <c r="Q659" s="1708">
        <f>(SUM($G595:Q595)+ABS($F595))/ABS($F595)</f>
        <v>-2.7489228425303334</v>
      </c>
      <c r="R659" s="1708">
        <f>(SUM($G595:R595)+ABS($F595))/ABS($F595)</f>
        <v>-3.1866821651525115</v>
      </c>
      <c r="S659" s="1708">
        <f>(SUM($G595:S595)+ABS($F595))/ABS($F595)</f>
        <v>-3.6316160145844796</v>
      </c>
      <c r="T659" s="1708">
        <f>(SUM($G595:T595)+ABS($F595))/ABS($F595)</f>
        <v>-4.0830734615959843</v>
      </c>
      <c r="U659" s="1708">
        <f>(SUM($G595:U595)+ABS($F595))/ABS($F595)</f>
        <v>-4.5405031858950364</v>
      </c>
      <c r="V659" s="1708">
        <f>(SUM($G595:V595)+ABS($F595))/ABS($F595)</f>
        <v>-5.0034328205683787</v>
      </c>
      <c r="W659" s="1708">
        <f>(SUM($G595:W595)+ABS($F595))/ABS($F595)</f>
        <v>-5.4714535674188802</v>
      </c>
      <c r="X659" s="1708">
        <f>(SUM($G595:X595)+ABS($F595))/ABS($F595)</f>
        <v>-5.9442085147122139</v>
      </c>
      <c r="Y659" s="1708">
        <f>(SUM($G595:Y595)+ABS($F595))/ABS($F595)</f>
        <v>-6.4213836149483017</v>
      </c>
      <c r="Z659" s="1708">
        <f>(SUM($G595:Z595)+ABS($F595))/ABS($F595)</f>
        <v>-6.9027006120278953</v>
      </c>
      <c r="AA659" s="1708">
        <f>(SUM($G595:AA595)+ABS($F595))/ABS($F595)</f>
        <v>-7.3879114223511708</v>
      </c>
      <c r="AB659" s="1708">
        <f>(SUM($G595:AB595)+ABS($F595))/ABS($F595)</f>
        <v>-7.8767936174448367</v>
      </c>
      <c r="AC659" s="1708">
        <f>(SUM($G595:AC595)+ABS($F595))/ABS($F595)</f>
        <v>-8.3691467529574552</v>
      </c>
      <c r="AD659" s="1708">
        <f>(SUM($G595:AD595)+ABS($F595))/ABS($F595)</f>
        <v>-8.8647893562845219</v>
      </c>
      <c r="AE659" s="1708">
        <f>(SUM($G595:AE595)+ABS($F595))/ABS($F595)</f>
        <v>-9.363556432672631</v>
      </c>
      <c r="AF659" s="1708">
        <f>(SUM($G595:AF595)+ABS($F595))/ABS($F595)</f>
        <v>-9.8652973837880165</v>
      </c>
      <c r="AG659" s="1708">
        <f>(SUM($G595:AG595)+ABS($F595))/ABS($F595)</f>
        <v>-10.369874257584719</v>
      </c>
      <c r="AH659" s="1708">
        <f>(SUM($G595:AH595)+ABS($F595))/ABS($F595)</f>
        <v>-10.87716026664271</v>
      </c>
      <c r="AI659" s="1708">
        <f>(SUM($G595:AI595)+ABS($F595))/ABS($F595)</f>
        <v>-11.387038525843018</v>
      </c>
      <c r="AJ659" s="1708">
        <f>(SUM($G595:AJ595)+ABS($F595))/ABS($F595)</f>
        <v>-11.899400970595426</v>
      </c>
      <c r="AK659" s="1708">
        <f>(SUM($G595:AK595)+ABS($F595))/ABS($F595)</f>
        <v>-12.414147424736324</v>
      </c>
      <c r="AL659" s="1708">
        <f>(SUM($G595:AL595)+ABS($F595))/ABS($F595)</f>
        <v>-12.93118479330688</v>
      </c>
      <c r="AM659" s="1708">
        <f>(SUM($G595:AM595)+ABS($F595))/ABS($F595)</f>
        <v>-13.450426360162389</v>
      </c>
      <c r="AN659" s="1708">
        <f>(SUM($G595:AN595)+ABS($F595))/ABS($F595)</f>
        <v>-13.971791174083531</v>
      </c>
      <c r="AO659" s="1708">
        <f>(SUM($G595:AO595)+ABS($F595))/ABS($F595)</f>
        <v>-14.49520351000232</v>
      </c>
      <c r="AP659" s="1708">
        <f>(SUM($G595:AP595)+ABS($F595))/ABS($F595)</f>
        <v>-15.020592394299868</v>
      </c>
      <c r="AQ659" s="1708">
        <f>(SUM($G595:AQ595)+ABS($F595))/ABS($F595)</f>
        <v>-15.547891185013865</v>
      </c>
      <c r="AR659" s="1708">
        <f>(SUM($G595:AR595)+ABS($F595))/ABS($F595)</f>
        <v>-16.077037199312752</v>
      </c>
      <c r="AS659" s="1708">
        <f>(SUM($G595:AS595)+ABS($F595))/ABS($F595)</f>
        <v>-16.60797138182788</v>
      </c>
      <c r="AT659" s="1708">
        <f>(SUM($G595:AT595)+ABS($F595))/ABS($F595)</f>
        <v>-17.140638008443748</v>
      </c>
      <c r="AU659" s="1708">
        <f>(SUM($G595:AU595)+ABS($F595))/ABS($F595)</f>
        <v>-17.67498442097563</v>
      </c>
      <c r="AV659" s="1708">
        <f>(SUM($G595:AV595)+ABS($F595))/ABS($F595)</f>
        <v>-18.210960788848627</v>
      </c>
      <c r="AW659" s="1708">
        <f>(SUM($G595:AW595)+ABS($F595))/ABS($F595)</f>
        <v>-18.748519894461012</v>
      </c>
      <c r="AX659" s="1708">
        <f>(SUM($G595:AX595)+ABS($F595))/ABS($F595)</f>
        <v>-19.287616939388844</v>
      </c>
      <c r="AY659" s="1708">
        <f>(SUM($G595:AY595)+ABS($F595))/ABS($F595)</f>
        <v>-19.828209368986265</v>
      </c>
      <c r="AZ659" s="1708">
        <f>(SUM($G595:AZ595)+ABS($F595))/ABS($F595)</f>
        <v>-20.370256713270209</v>
      </c>
      <c r="BA659" s="1708">
        <f>(SUM($G595:BA595)+ABS($F595))/ABS($F595)</f>
        <v>-20.913720442260612</v>
      </c>
      <c r="BB659" s="1708">
        <f>(SUM($G595:BB595)+ABS($F595))/ABS($F595)</f>
        <v>-21.458563834186837</v>
      </c>
      <c r="BC659" s="1708">
        <f>(SUM($G595:BC595)+ABS($F595))/ABS($F595)</f>
        <v>-22.004751855174693</v>
      </c>
      <c r="BD659" s="1708">
        <f>(SUM($G595:BD595)+ABS($F595))/ABS($F595)</f>
        <v>-22.552251049202795</v>
      </c>
      <c r="BE659" s="1708">
        <f>(SUM($G595:BE595)+ABS($F595))/ABS($F595)</f>
        <v>-23.101029437266035</v>
      </c>
      <c r="BF659" s="1708">
        <f>(SUM($G595:BF595)+ABS($F595))/ABS($F595)</f>
        <v>-23.651056424812328</v>
      </c>
      <c r="BG659" s="1708">
        <f>(SUM($G595:BG595)+ABS($F595))/ABS($F595)</f>
        <v>-24.202302716629507</v>
      </c>
      <c r="BH659" s="1708">
        <f>(SUM($G595:BH595)+ABS($F595))/ABS($F595)</f>
        <v>-24.754740238454922</v>
      </c>
      <c r="BI659" s="1708">
        <f>(SUM($G595:BI595)+ABS($F595))/ABS($F595)</f>
        <v>-25.308342064663293</v>
      </c>
      <c r="BJ659" s="1708">
        <f>(SUM($G595:BJ595)+ABS($F595))/ABS($F595)</f>
        <v>-25.8630823514608</v>
      </c>
      <c r="BK659" s="1708">
        <f>(SUM($G595:BK595)+ABS($F595))/ABS($F595)</f>
        <v>-26.418936275076142</v>
      </c>
      <c r="BL659" s="1708">
        <f>(SUM($G595:BL595)+ABS($F595))/ABS($F595)</f>
        <v>-26.975879974494614</v>
      </c>
      <c r="BM659" s="1708">
        <f>(SUM($G595:BM595)+ABS($F595))/ABS($F595)</f>
        <v>-27.533890498329477</v>
      </c>
      <c r="BN659" s="1571">
        <f>(SUM($G595:BN595)+ABS($F595))/ABS($F595)</f>
        <v>-28.092945755467237</v>
      </c>
    </row>
    <row r="660" spans="1:66" x14ac:dyDescent="0.15">
      <c r="A660" s="1123"/>
      <c r="B660" s="1337"/>
      <c r="C660" s="3671"/>
      <c r="D660" s="1366" t="str">
        <f t="shared" si="383"/>
        <v>Low Price Range</v>
      </c>
      <c r="E660" s="1391" t="str">
        <f t="shared" si="383"/>
        <v>Low Range CAPEX</v>
      </c>
      <c r="F660" s="1614">
        <f>(SUM(G596:BN596)+ABS(F596))/ABS(F596)</f>
        <v>-22.454372773880348</v>
      </c>
      <c r="G660" s="1708">
        <f>(SUM($G596:G596)+ABS($F596))/ABS($F596)</f>
        <v>0.86737494986028418</v>
      </c>
      <c r="H660" s="1708">
        <f>(SUM($G596:H596)+ABS($F596))/ABS($F596)</f>
        <v>0.66564761866906386</v>
      </c>
      <c r="I660" s="1708">
        <f>(SUM($G596:I596)+ABS($F596))/ABS($F596)</f>
        <v>0.42674739695051295</v>
      </c>
      <c r="J660" s="1708">
        <f>(SUM($G596:J596)+ABS($F596))/ABS($F596)</f>
        <v>0.16282801281293843</v>
      </c>
      <c r="K660" s="1708">
        <f>(SUM($G596:K596)+ABS($F596))/ABS($F596)</f>
        <v>-0.11975816283028209</v>
      </c>
      <c r="L660" s="1708">
        <f>(SUM($G596:L596)+ABS($F596))/ABS($F596)</f>
        <v>-0.41713314844245419</v>
      </c>
      <c r="M660" s="1708">
        <f>(SUM($G596:M596)+ABS($F596))/ABS($F596)</f>
        <v>-0.72669608598222657</v>
      </c>
      <c r="N660" s="1708">
        <f>(SUM($G596:N596)+ABS($F596))/ABS($F596)</f>
        <v>-1.0465883177715201</v>
      </c>
      <c r="O660" s="1708">
        <f>(SUM($G596:O596)+ABS($F596))/ABS($F596)</f>
        <v>-1.3754192258764524</v>
      </c>
      <c r="P660" s="1708">
        <f>(SUM($G596:P596)+ABS($F596))/ABS($F596)</f>
        <v>-1.7121115700208274</v>
      </c>
      <c r="Q660" s="1708">
        <f>(SUM($G596:Q596)+ABS($F596))/ABS($F596)</f>
        <v>-2.0558077973711528</v>
      </c>
      <c r="R660" s="1708">
        <f>(SUM($G596:R596)+ABS($F596))/ABS($F596)</f>
        <v>-2.405810070487584</v>
      </c>
      <c r="S660" s="1708">
        <f>(SUM($G596:S596)+ABS($F596))/ABS($F596)</f>
        <v>-2.7615401509029494</v>
      </c>
      <c r="T660" s="1708">
        <f>(SUM($G596:T596)+ABS($F596))/ABS($F596)</f>
        <v>-3.1225115807542205</v>
      </c>
      <c r="U660" s="1708">
        <f>(SUM($G596:U596)+ABS($F596))/ABS($F596)</f>
        <v>-3.4883098045879732</v>
      </c>
      <c r="V660" s="1708">
        <f>(SUM($G596:V596)+ABS($F596))/ABS($F596)</f>
        <v>-3.8585775992638141</v>
      </c>
      <c r="W660" s="1708">
        <f>(SUM($G596:W596)+ABS($F596))/ABS($F596)</f>
        <v>-4.2330041590018768</v>
      </c>
      <c r="X660" s="1708">
        <f>(SUM($G596:X596)+ABS($F596))/ABS($F596)</f>
        <v>-4.6113167623617919</v>
      </c>
      <c r="Y660" s="1708">
        <f>(SUM($G596:Y596)+ABS($F596))/ABS($F596)</f>
        <v>-4.9932743040016314</v>
      </c>
      <c r="Z660" s="1708">
        <f>(SUM($G596:Z596)+ABS($F596))/ABS($F596)</f>
        <v>-5.3786621997970459</v>
      </c>
      <c r="AA660" s="1708">
        <f>(SUM($G596:AA596)+ABS($F596))/ABS($F596)</f>
        <v>-5.7672883210389836</v>
      </c>
      <c r="AB660" s="1708">
        <f>(SUM($G596:AB596)+ABS($F596))/ABS($F596)</f>
        <v>-6.158979711719752</v>
      </c>
      <c r="AC660" s="1708">
        <f>(SUM($G596:AC596)+ABS($F596))/ABS($F596)</f>
        <v>-6.553579910027759</v>
      </c>
      <c r="AD660" s="1708">
        <f>(SUM($G596:AD596)+ABS($F596))/ABS($F596)</f>
        <v>-6.9509467418980231</v>
      </c>
      <c r="AE660" s="1708">
        <f>(SUM($G596:AE596)+ABS($F596))/ABS($F596)</f>
        <v>-7.350950487578733</v>
      </c>
      <c r="AF660" s="1708">
        <f>(SUM($G596:AF596)+ABS($F596))/ABS($F596)</f>
        <v>-7.7534723460180386</v>
      </c>
      <c r="AG660" s="1708">
        <f>(SUM($G596:AG596)+ABS($F596))/ABS($F596)</f>
        <v>-8.1584031392963041</v>
      </c>
      <c r="AH660" s="1708">
        <f>(SUM($G596:AH596)+ABS($F596))/ABS($F596)</f>
        <v>-8.5656422122279245</v>
      </c>
      <c r="AI660" s="1708">
        <f>(SUM($G596:AI596)+ABS($F596))/ABS($F596)</f>
        <v>-8.9750964919246243</v>
      </c>
      <c r="AJ660" s="1708">
        <f>(SUM($G596:AJ596)+ABS($F596))/ABS($F596)</f>
        <v>-9.3866796794404781</v>
      </c>
      <c r="AK660" s="1708">
        <f>(SUM($G596:AK596)+ABS($F596))/ABS($F596)</f>
        <v>-9.8003115512317667</v>
      </c>
      <c r="AL660" s="1708">
        <f>(SUM($G596:AL596)+ABS($F596))/ABS($F596)</f>
        <v>-10.215917352505498</v>
      </c>
      <c r="AM660" s="1708">
        <f>(SUM($G596:AM596)+ABS($F596))/ABS($F596)</f>
        <v>-10.633427267917662</v>
      </c>
      <c r="AN660" s="1708">
        <f>(SUM($G596:AN596)+ABS($F596))/ABS($F596)</f>
        <v>-11.052775957747395</v>
      </c>
      <c r="AO660" s="1708">
        <f>(SUM($G596:AO596)+ABS($F596))/ABS($F596)</f>
        <v>-11.473902149787039</v>
      </c>
      <c r="AP660" s="1708">
        <f>(SUM($G596:AP596)+ABS($F596))/ABS($F596)</f>
        <v>-11.896748278876439</v>
      </c>
      <c r="AQ660" s="1708">
        <f>(SUM($G596:AQ596)+ABS($F596))/ABS($F596)</f>
        <v>-12.321260167368113</v>
      </c>
      <c r="AR660" s="1708">
        <f>(SUM($G596:AR596)+ABS($F596))/ABS($F596)</f>
        <v>-12.747386740909443</v>
      </c>
      <c r="AS660" s="1708">
        <f>(SUM($G596:AS596)+ABS($F596))/ABS($F596)</f>
        <v>-13.175079774823645</v>
      </c>
      <c r="AT660" s="1708">
        <f>(SUM($G596:AT596)+ABS($F596))/ABS($F596)</f>
        <v>-13.604293667104994</v>
      </c>
      <c r="AU660" s="1708">
        <f>(SUM($G596:AU596)+ABS($F596))/ABS($F596)</f>
        <v>-14.034985234648095</v>
      </c>
      <c r="AV660" s="1708">
        <f>(SUM($G596:AV596)+ABS($F596))/ABS($F596)</f>
        <v>-14.467113529831314</v>
      </c>
      <c r="AW660" s="1708">
        <f>(SUM($G596:AW596)+ABS($F596))/ABS($F596)</f>
        <v>-14.900639674990732</v>
      </c>
      <c r="AX660" s="1708">
        <f>(SUM($G596:AX596)+ABS($F596))/ABS($F596)</f>
        <v>-15.3355267126689</v>
      </c>
      <c r="AY660" s="1708">
        <f>(SUM($G596:AY596)+ABS($F596))/ABS($F596)</f>
        <v>-15.771739469814792</v>
      </c>
      <c r="AZ660" s="1708">
        <f>(SUM($G596:AZ596)+ABS($F596))/ABS($F596)</f>
        <v>-16.209244434357476</v>
      </c>
      <c r="BA660" s="1708">
        <f>(SUM($G596:BA596)+ABS($F596))/ABS($F596)</f>
        <v>-16.648009642784526</v>
      </c>
      <c r="BB660" s="1708">
        <f>(SUM($G596:BB596)+ABS($F596))/ABS($F596)</f>
        <v>-17.088004577533241</v>
      </c>
      <c r="BC660" s="1708">
        <f>(SUM($G596:BC596)+ABS($F596))/ABS($F596)</f>
        <v>-17.529200073153678</v>
      </c>
      <c r="BD660" s="1708">
        <f>(SUM($G596:BD596)+ABS($F596))/ABS($F596)</f>
        <v>-17.971568230331794</v>
      </c>
      <c r="BE660" s="1708">
        <f>(SUM($G596:BE596)+ABS($F596))/ABS($F596)</f>
        <v>-18.415082336971832</v>
      </c>
      <c r="BF660" s="1708">
        <f>(SUM($G596:BF596)+ABS($F596))/ABS($F596)</f>
        <v>-18.859716795632682</v>
      </c>
      <c r="BG660" s="1708">
        <f>(SUM($G596:BG596)+ABS($F596))/ABS($F596)</f>
        <v>-19.30544705669552</v>
      </c>
      <c r="BH660" s="1708">
        <f>(SUM($G596:BH596)+ABS($F596))/ABS($F596)</f>
        <v>-19.752249556711437</v>
      </c>
      <c r="BI660" s="1708">
        <f>(SUM($G596:BI596)+ABS($F596))/ABS($F596)</f>
        <v>-20.200101661440012</v>
      </c>
      <c r="BJ660" s="1708">
        <f>(SUM($G596:BJ596)+ABS($F596))/ABS($F596)</f>
        <v>-20.648981613143949</v>
      </c>
      <c r="BK660" s="1708">
        <f>(SUM($G596:BK596)+ABS($F596))/ABS($F596)</f>
        <v>-21.098868481752074</v>
      </c>
      <c r="BL660" s="1708">
        <f>(SUM($G596:BL596)+ABS($F596))/ABS($F596)</f>
        <v>-21.549742119544582</v>
      </c>
      <c r="BM660" s="1708">
        <f>(SUM($G596:BM596)+ABS($F596))/ABS($F596)</f>
        <v>-22.001583119050601</v>
      </c>
      <c r="BN660" s="1571">
        <f>(SUM($G596:BN596)+ABS($F596))/ABS($F596)</f>
        <v>-22.454372773880348</v>
      </c>
    </row>
    <row r="661" spans="1:66" ht="9" customHeight="1" x14ac:dyDescent="0.15">
      <c r="A661" s="1123"/>
      <c r="B661" s="1337"/>
      <c r="C661" s="3671"/>
      <c r="D661" s="1366"/>
      <c r="E661" s="1391"/>
      <c r="F661" s="1614"/>
      <c r="G661" s="1708"/>
      <c r="H661" s="1708"/>
      <c r="I661" s="1708"/>
      <c r="J661" s="1708"/>
      <c r="K661" s="1708"/>
      <c r="L661" s="1708"/>
      <c r="M661" s="1708"/>
      <c r="N661" s="1708"/>
      <c r="O661" s="1708"/>
      <c r="P661" s="1708"/>
      <c r="Q661" s="1708"/>
      <c r="R661" s="1708"/>
      <c r="S661" s="1708"/>
      <c r="T661" s="1708"/>
      <c r="U661" s="1708"/>
      <c r="V661" s="1708"/>
      <c r="W661" s="1708"/>
      <c r="X661" s="1708"/>
      <c r="Y661" s="1708"/>
      <c r="Z661" s="1708"/>
      <c r="AA661" s="1708"/>
      <c r="AB661" s="1708"/>
      <c r="AC661" s="1708"/>
      <c r="AD661" s="1708"/>
      <c r="AE661" s="1708"/>
      <c r="AF661" s="1708"/>
      <c r="AG661" s="1708"/>
      <c r="AH661" s="1708"/>
      <c r="AI661" s="1708"/>
      <c r="AJ661" s="1708"/>
      <c r="AK661" s="1708"/>
      <c r="AL661" s="1708"/>
      <c r="AM661" s="1708"/>
      <c r="AN661" s="1708"/>
      <c r="AO661" s="1708"/>
      <c r="AP661" s="1708"/>
      <c r="AQ661" s="1708"/>
      <c r="AR661" s="1708"/>
      <c r="AS661" s="1708"/>
      <c r="AT661" s="1708"/>
      <c r="AU661" s="1708"/>
      <c r="AV661" s="1708"/>
      <c r="AW661" s="1708"/>
      <c r="AX661" s="1708"/>
      <c r="AY661" s="1708"/>
      <c r="AZ661" s="1708"/>
      <c r="BA661" s="1708"/>
      <c r="BB661" s="1708"/>
      <c r="BC661" s="1708"/>
      <c r="BD661" s="1708"/>
      <c r="BE661" s="1708"/>
      <c r="BF661" s="1708"/>
      <c r="BG661" s="1708"/>
      <c r="BH661" s="1708"/>
      <c r="BI661" s="1708"/>
      <c r="BJ661" s="1708"/>
      <c r="BK661" s="1708"/>
      <c r="BL661" s="1708"/>
      <c r="BM661" s="1708"/>
      <c r="BN661" s="1571"/>
    </row>
    <row r="662" spans="1:66" x14ac:dyDescent="0.15">
      <c r="A662" s="1123"/>
      <c r="B662" s="1337"/>
      <c r="C662" s="3671"/>
      <c r="D662" s="1366" t="str">
        <f t="shared" si="383"/>
        <v>High Price Range</v>
      </c>
      <c r="E662" s="1391" t="str">
        <f t="shared" si="383"/>
        <v>Low Range CAPEX</v>
      </c>
      <c r="F662" s="1614">
        <f>(SUM(G598:BN598)+ABS(F598))/ABS(F598)</f>
        <v>1.0156892826971182</v>
      </c>
      <c r="G662" s="1708">
        <f>(SUM($G598:G598)+ABS($F598))/ABS($F598)</f>
        <v>2.3381079904217206</v>
      </c>
      <c r="H662" s="1708">
        <f>(SUM($G598:H598)+ABS($F598))/ABS($F598)</f>
        <v>3.2438648106281445</v>
      </c>
      <c r="I662" s="1708">
        <f>(SUM($G598:I598)+ABS($F598))/ABS($F598)</f>
        <v>3.9379937375173988</v>
      </c>
      <c r="J662" s="1708">
        <f>(SUM($G598:J598)+ABS($F598))/ABS($F598)</f>
        <v>4.4978696215515859</v>
      </c>
      <c r="K662" s="1708">
        <f>(SUM($G598:K598)+ABS($F598))/ABS($F598)</f>
        <v>4.9618442735714057</v>
      </c>
      <c r="L662" s="1708">
        <f>(SUM($G598:L598)+ABS($F598))/ABS($F598)</f>
        <v>5.3524178429518567</v>
      </c>
      <c r="M662" s="1708">
        <f>(SUM($G598:M598)+ABS($F598))/ABS($F598)</f>
        <v>5.6842058395615576</v>
      </c>
      <c r="N662" s="1708">
        <f>(SUM($G598:N598)+ABS($F598))/ABS($F598)</f>
        <v>5.9673769746579541</v>
      </c>
      <c r="O662" s="1708">
        <f>(SUM($G598:O598)+ABS($F598))/ABS($F598)</f>
        <v>6.2093658165291936</v>
      </c>
      <c r="P662" s="1708">
        <f>(SUM($G598:P598)+ABS($F598))/ABS($F598)</f>
        <v>6.4158159660140965</v>
      </c>
      <c r="Q662" s="1708">
        <f>(SUM($G598:Q598)+ABS($F598))/ABS($F598)</f>
        <v>6.5911395632539183</v>
      </c>
      <c r="R662" s="1708">
        <f>(SUM($G598:R598)+ABS($F598))/ABS($F598)</f>
        <v>6.7388688466273257</v>
      </c>
      <c r="S662" s="1708">
        <f>(SUM($G598:S598)+ABS($F598))/ABS($F598)</f>
        <v>6.8618874271985471</v>
      </c>
      <c r="T662" s="1708">
        <f>(SUM($G598:T598)+ABS($F598))/ABS($F598)</f>
        <v>6.9625882523553555</v>
      </c>
      <c r="U662" s="1708">
        <f>(SUM($G598:U598)+ABS($F598))/ABS($F598)</f>
        <v>7.0429849256304502</v>
      </c>
      <c r="V662" s="1708">
        <f>(SUM($G598:V598)+ABS($F598))/ABS($F598)</f>
        <v>7.1047922615766161</v>
      </c>
      <c r="W662" s="1708">
        <f>(SUM($G598:W598)+ABS($F598))/ABS($F598)</f>
        <v>7.149485918070468</v>
      </c>
      <c r="X662" s="1708">
        <f>(SUM($G598:X598)+ABS($F598))/ABS($F598)</f>
        <v>7.1783474194365064</v>
      </c>
      <c r="Y662" s="1708">
        <f>(SUM($G598:Y598)+ABS($F598))/ABS($F598)</f>
        <v>7.1924987418329955</v>
      </c>
      <c r="Z662" s="1708">
        <f>(SUM($G598:Z598)+ABS($F598))/ABS($F598)</f>
        <v>7.1929292892899657</v>
      </c>
      <c r="AA662" s="1708">
        <f>(SUM($G598:AA598)+ABS($F598))/ABS($F598)</f>
        <v>7.1805172223437035</v>
      </c>
      <c r="AB662" s="1708">
        <f>(SUM($G598:AB598)+ABS($F598))/ABS($F598)</f>
        <v>7.1560465280046079</v>
      </c>
      <c r="AC662" s="1708">
        <f>(SUM($G598:AC598)+ABS($F598))/ABS($F598)</f>
        <v>7.120220832000637</v>
      </c>
      <c r="AD662" s="1708">
        <f>(SUM($G598:AD598)+ABS($F598))/ABS($F598)</f>
        <v>7.0736746865684106</v>
      </c>
      <c r="AE662" s="1708">
        <f>(SUM($G598:AE598)+ABS($F598))/ABS($F598)</f>
        <v>7.0169828789391504</v>
      </c>
      <c r="AF662" s="1708">
        <f>(SUM($G598:AF598)+ABS($F598))/ABS($F598)</f>
        <v>6.9506681712651739</v>
      </c>
      <c r="AG662" s="1708">
        <f>(SUM($G598:AG598)+ABS($F598))/ABS($F598)</f>
        <v>6.8752077852706526</v>
      </c>
      <c r="AH662" s="1708">
        <f>(SUM($G598:AH598)+ABS($F598))/ABS($F598)</f>
        <v>6.7910388732651477</v>
      </c>
      <c r="AI662" s="1708">
        <f>(SUM($G598:AI598)+ABS($F598))/ABS($F598)</f>
        <v>6.69856316382839</v>
      </c>
      <c r="AJ662" s="1708">
        <f>(SUM($G598:AJ598)+ABS($F598))/ABS($F598)</f>
        <v>6.5981509303175132</v>
      </c>
      <c r="AK662" s="1708">
        <f>(SUM($G598:AK598)+ABS($F598))/ABS($F598)</f>
        <v>6.4901443997858381</v>
      </c>
      <c r="AL662" s="1708">
        <f>(SUM($G598:AL598)+ABS($F598))/ABS($F598)</f>
        <v>6.374860696411818</v>
      </c>
      <c r="AM662" s="1708">
        <f>(SUM($G598:AM598)+ABS($F598))/ABS($F598)</f>
        <v>6.2525943953149401</v>
      </c>
      <c r="AN662" s="1708">
        <f>(SUM($G598:AN598)+ABS($F598))/ABS($F598)</f>
        <v>6.1236197483790686</v>
      </c>
      <c r="AO662" s="1708">
        <f>(SUM($G598:AO598)+ABS($F598))/ABS($F598)</f>
        <v>5.988192632460267</v>
      </c>
      <c r="AP662" s="1708">
        <f>(SUM($G598:AP598)+ABS($F598))/ABS($F598)</f>
        <v>5.8465522614221452</v>
      </c>
      <c r="AQ662" s="1708">
        <f>(SUM($G598:AQ598)+ABS($F598))/ABS($F598)</f>
        <v>5.6989226962928372</v>
      </c>
      <c r="AR662" s="1708">
        <f>(SUM($G598:AR598)+ABS($F598))/ABS($F598)</f>
        <v>5.545514182079077</v>
      </c>
      <c r="AS662" s="1708">
        <f>(SUM($G598:AS598)+ABS($F598))/ABS($F598)</f>
        <v>5.3865243351052783</v>
      </c>
      <c r="AT662" s="1708">
        <f>(SUM($G598:AT598)+ABS($F598))/ABS($F598)</f>
        <v>5.2221392009399024</v>
      </c>
      <c r="AU662" s="1708">
        <f>(SUM($G598:AU598)+ABS($F598))/ABS($F598)</f>
        <v>5.0525341998512481</v>
      </c>
      <c r="AV662" s="1708">
        <f>(SUM($G598:AV598)+ABS($F598))/ABS($F598)</f>
        <v>4.8778749741632845</v>
      </c>
      <c r="AW662" s="1708">
        <f>(SUM($G598:AW598)+ABS($F598))/ABS($F598)</f>
        <v>4.6983181497519668</v>
      </c>
      <c r="AX662" s="1708">
        <f>(SUM($G598:AX598)+ABS($F598))/ABS($F598)</f>
        <v>4.5140120221497373</v>
      </c>
      <c r="AY662" s="1708">
        <f>(SUM($G598:AY598)+ABS($F598))/ABS($F598)</f>
        <v>4.3250971762438457</v>
      </c>
      <c r="AZ662" s="1708">
        <f>(SUM($G598:AZ598)+ABS($F598))/ABS($F598)</f>
        <v>4.1317070473097157</v>
      </c>
      <c r="BA662" s="1708">
        <f>(SUM($G598:BA598)+ABS($F598))/ABS($F598)</f>
        <v>3.9339684300716025</v>
      </c>
      <c r="BB662" s="1708">
        <f>(SUM($G598:BB598)+ABS($F598))/ABS($F598)</f>
        <v>3.7320019415948691</v>
      </c>
      <c r="BC662" s="1708">
        <f>(SUM($G598:BC598)+ABS($F598))/ABS($F598)</f>
        <v>3.5259224430600304</v>
      </c>
      <c r="BD662" s="1708">
        <f>(SUM($G598:BD598)+ABS($F598))/ABS($F598)</f>
        <v>3.3158394248256697</v>
      </c>
      <c r="BE662" s="1708">
        <f>(SUM($G598:BE598)+ABS($F598))/ABS($F598)</f>
        <v>3.1018573586373019</v>
      </c>
      <c r="BF662" s="1708">
        <f>(SUM($G598:BF598)+ABS($F598))/ABS($F598)</f>
        <v>2.8840760203671687</v>
      </c>
      <c r="BG662" s="1708">
        <f>(SUM($G598:BG598)+ABS($F598))/ABS($F598)</f>
        <v>2.6625907862635154</v>
      </c>
      <c r="BH662" s="1708">
        <f>(SUM($G598:BH598)+ABS($F598))/ABS($F598)</f>
        <v>2.4374929053369456</v>
      </c>
      <c r="BI662" s="1708">
        <f>(SUM($G598:BI598)+ABS($F598))/ABS($F598)</f>
        <v>2.2088697502074996</v>
      </c>
      <c r="BJ662" s="1708">
        <f>(SUM($G598:BJ598)+ABS($F598))/ABS($F598)</f>
        <v>1.9768050484721427</v>
      </c>
      <c r="BK662" s="1708">
        <f>(SUM($G598:BK598)+ABS($F598))/ABS($F598)</f>
        <v>1.7413790964225162</v>
      </c>
      <c r="BL662" s="1708">
        <f>(SUM($G598:BL598)+ABS($F598))/ABS($F598)</f>
        <v>1.5026689567421581</v>
      </c>
      <c r="BM662" s="1708">
        <f>(SUM($G598:BM598)+ABS($F598))/ABS($F598)</f>
        <v>1.2607486416367719</v>
      </c>
      <c r="BN662" s="1571">
        <f>(SUM($G598:BN598)+ABS($F598))/ABS($F598)</f>
        <v>1.0156892826971182</v>
      </c>
    </row>
    <row r="663" spans="1:66" x14ac:dyDescent="0.15">
      <c r="A663" s="1123"/>
      <c r="B663" s="1337"/>
      <c r="C663" s="3671"/>
      <c r="D663" s="1366" t="str">
        <f t="shared" si="383"/>
        <v>High Price Range</v>
      </c>
      <c r="E663" s="1391" t="str">
        <f t="shared" si="383"/>
        <v>Low Range CAPEX</v>
      </c>
      <c r="F663" s="1614">
        <f>(SUM(G599:BN599)+ABS(F599))/ABS(F599)</f>
        <v>15.16758099191121</v>
      </c>
      <c r="G663" s="1708">
        <f>(SUM($G599:G599)+ABS($F599))/ABS($F599)</f>
        <v>2.3381079904217206</v>
      </c>
      <c r="H663" s="1708">
        <f>(SUM($G599:H599)+ABS($F599))/ABS($F599)</f>
        <v>3.3519526031819682</v>
      </c>
      <c r="I663" s="1708">
        <f>(SUM($G599:I599)+ABS($F599))/ABS($F599)</f>
        <v>4.1991579131436554</v>
      </c>
      <c r="J663" s="1708">
        <f>(SUM($G599:J599)+ABS($F599))/ABS($F599)</f>
        <v>4.9373786548916527</v>
      </c>
      <c r="K663" s="1708">
        <f>(SUM($G599:K599)+ABS($F599))/ABS($F599)</f>
        <v>5.5959842234800723</v>
      </c>
      <c r="L663" s="1708">
        <f>(SUM($G599:L599)+ABS($F599))/ABS($F599)</f>
        <v>6.1925615578492925</v>
      </c>
      <c r="M663" s="1708">
        <f>(SUM($G599:M599)+ABS($F599))/ABS($F599)</f>
        <v>6.7387242790209294</v>
      </c>
      <c r="N663" s="1708">
        <f>(SUM($G599:N599)+ABS($F599))/ABS($F599)</f>
        <v>7.242664730408511</v>
      </c>
      <c r="O663" s="1708">
        <f>(SUM($G599:O599)+ABS($F599))/ABS($F599)</f>
        <v>7.7104440752676568</v>
      </c>
      <c r="P663" s="1708">
        <f>(SUM($G599:P599)+ABS($F599))/ABS($F599)</f>
        <v>8.1467116294695998</v>
      </c>
      <c r="Q663" s="1708">
        <f>(SUM($G599:Q599)+ABS($F599))/ABS($F599)</f>
        <v>8.5551362089107261</v>
      </c>
      <c r="R663" s="1708">
        <f>(SUM($G599:R599)+ABS($F599))/ABS($F599)</f>
        <v>8.9386797640263485</v>
      </c>
      <c r="S663" s="1708">
        <f>(SUM($G599:S599)+ABS($F599))/ABS($F599)</f>
        <v>9.2997789438279206</v>
      </c>
      <c r="T663" s="1708">
        <f>(SUM($G599:T599)+ABS($F599))/ABS($F599)</f>
        <v>9.6404700777255989</v>
      </c>
      <c r="U663" s="1708">
        <f>(SUM($G599:U599)+ABS($F599))/ABS($F599)</f>
        <v>9.9624778842798776</v>
      </c>
      <c r="V663" s="1708">
        <f>(SUM($G599:V599)+ABS($F599))/ABS($F599)</f>
        <v>10.267280088861108</v>
      </c>
      <c r="W663" s="1708">
        <f>(SUM($G599:W599)+ABS($F599))/ABS($F599)</f>
        <v>10.556155552139463</v>
      </c>
      <c r="X663" s="1708">
        <f>(SUM($G599:X599)+ABS($F599))/ABS($F599)</f>
        <v>10.83022081617152</v>
      </c>
      <c r="Y663" s="1708">
        <f>(SUM($G599:Y599)+ABS($F599))/ABS($F599)</f>
        <v>11.090458329019031</v>
      </c>
      <c r="Z663" s="1708">
        <f>(SUM($G599:Z599)+ABS($F599))/ABS($F599)</f>
        <v>11.337738570992467</v>
      </c>
      <c r="AA663" s="1708">
        <f>(SUM($G599:AA599)+ABS($F599))/ABS($F599)</f>
        <v>11.572837632497706</v>
      </c>
      <c r="AB663" s="1708">
        <f>(SUM($G599:AB599)+ABS($F599))/ABS($F599)</f>
        <v>11.796451345924449</v>
      </c>
      <c r="AC663" s="1708">
        <f>(SUM($G599:AC599)+ABS($F599))/ABS($F599)</f>
        <v>12.009206769805271</v>
      </c>
      <c r="AD663" s="1708">
        <f>(SUM($G599:AD599)+ABS($F599))/ABS($F599)</f>
        <v>12.211671612555337</v>
      </c>
      <c r="AE663" s="1708">
        <f>(SUM($G599:AE599)+ABS($F599))/ABS($F599)</f>
        <v>12.40436203423209</v>
      </c>
      <c r="AF663" s="1708">
        <f>(SUM($G599:AF599)+ABS($F599))/ABS($F599)</f>
        <v>12.587749157965213</v>
      </c>
      <c r="AG663" s="1708">
        <f>(SUM($G599:AG599)+ABS($F599))/ABS($F599)</f>
        <v>12.762264544968019</v>
      </c>
      <c r="AH663" s="1708">
        <f>(SUM($G599:AH599)+ABS($F599))/ABS($F599)</f>
        <v>12.928304829682828</v>
      </c>
      <c r="AI663" s="1708">
        <f>(SUM($G599:AI599)+ABS($F599))/ABS($F599)</f>
        <v>13.086235668765267</v>
      </c>
      <c r="AJ663" s="1708">
        <f>(SUM($G599:AJ599)+ABS($F599))/ABS($F599)</f>
        <v>13.23639512523819</v>
      </c>
      <c r="AK663" s="1708">
        <f>(SUM($G599:AK599)+ABS($F599))/ABS($F599)</f>
        <v>13.379096584426263</v>
      </c>
      <c r="AL663" s="1708">
        <f>(SUM($G599:AL599)+ABS($F599))/ABS($F599)</f>
        <v>13.514631279222096</v>
      </c>
      <c r="AM663" s="1708">
        <f>(SUM($G599:AM599)+ABS($F599))/ABS($F599)</f>
        <v>13.643270487404564</v>
      </c>
      <c r="AN663" s="1708">
        <f>(SUM($G599:AN599)+ABS($F599))/ABS($F599)</f>
        <v>13.765267452092951</v>
      </c>
      <c r="AO663" s="1708">
        <f>(SUM($G599:AO599)+ABS($F599))/ABS($F599)</f>
        <v>13.880859067216504</v>
      </c>
      <c r="AP663" s="1708">
        <f>(SUM($G599:AP599)+ABS($F599))/ABS($F599)</f>
        <v>13.990267362545538</v>
      </c>
      <c r="AQ663" s="1708">
        <f>(SUM($G599:AQ599)+ABS($F599))/ABS($F599)</f>
        <v>14.093700816946109</v>
      </c>
      <c r="AR663" s="1708">
        <f>(SUM($G599:AR599)+ABS($F599))/ABS($F599)</f>
        <v>14.191355523768278</v>
      </c>
      <c r="AS663" s="1708">
        <f>(SUM($G599:AS599)+ABS($F599))/ABS($F599)</f>
        <v>14.283416228416661</v>
      </c>
      <c r="AT663" s="1708">
        <f>(SUM($G599:AT599)+ABS($F599))/ABS($F599)</f>
        <v>14.370057254995867</v>
      </c>
      <c r="AU663" s="1708">
        <f>(SUM($G599:AU599)+ABS($F599))/ABS($F599)</f>
        <v>14.451443336329797</v>
      </c>
      <c r="AV663" s="1708">
        <f>(SUM($G599:AV599)+ABS($F599))/ABS($F599)</f>
        <v>14.527730359511034</v>
      </c>
      <c r="AW663" s="1708">
        <f>(SUM($G599:AW599)+ABS($F599))/ABS($F599)</f>
        <v>14.599066037357824</v>
      </c>
      <c r="AX663" s="1708">
        <f>(SUM($G599:AX599)+ABS($F599))/ABS($F599)</f>
        <v>14.66559051467234</v>
      </c>
      <c r="AY663" s="1708">
        <f>(SUM($G599:AY599)+ABS($F599))/ABS($F599)</f>
        <v>14.727436916950976</v>
      </c>
      <c r="AZ663" s="1708">
        <f>(SUM($G599:AZ599)+ABS($F599))/ABS($F599)</f>
        <v>14.784731848151461</v>
      </c>
      <c r="BA663" s="1708">
        <f>(SUM($G599:BA599)+ABS($F599))/ABS($F599)</f>
        <v>14.837595843238143</v>
      </c>
      <c r="BB663" s="1708">
        <f>(SUM($G599:BB599)+ABS($F599))/ABS($F599)</f>
        <v>14.886143780477484</v>
      </c>
      <c r="BC663" s="1708">
        <f>(SUM($G599:BC599)+ABS($F599))/ABS($F599)</f>
        <v>14.93048525781813</v>
      </c>
      <c r="BD663" s="1708">
        <f>(SUM($G599:BD599)+ABS($F599))/ABS($F599)</f>
        <v>14.970724937145155</v>
      </c>
      <c r="BE663" s="1708">
        <f>(SUM($G599:BE599)+ABS($F599))/ABS($F599)</f>
        <v>15.006962859731246</v>
      </c>
      <c r="BF663" s="1708">
        <f>(SUM($G599:BF599)+ABS($F599))/ABS($F599)</f>
        <v>15.039294735806186</v>
      </c>
      <c r="BG663" s="1708">
        <f>(SUM($G599:BG599)+ABS($F599))/ABS($F599)</f>
        <v>15.067812210819792</v>
      </c>
      <c r="BH663" s="1708">
        <f>(SUM($G599:BH599)+ABS($F599))/ABS($F599)</f>
        <v>15.092603110673963</v>
      </c>
      <c r="BI663" s="1708">
        <f>(SUM($G599:BI599)+ABS($F599))/ABS($F599)</f>
        <v>15.113751667939724</v>
      </c>
      <c r="BJ663" s="1708">
        <f>(SUM($G599:BJ599)+ABS($F599))/ABS($F599)</f>
        <v>15.131338730849098</v>
      </c>
      <c r="BK663" s="1708">
        <f>(SUM($G599:BK599)+ABS($F599))/ABS($F599)</f>
        <v>15.145441956654558</v>
      </c>
      <c r="BL663" s="1708">
        <f>(SUM($G599:BL599)+ABS($F599))/ABS($F599)</f>
        <v>15.156135990776416</v>
      </c>
      <c r="BM663" s="1708">
        <f>(SUM($G599:BM599)+ABS($F599))/ABS($F599)</f>
        <v>15.163492633007442</v>
      </c>
      <c r="BN663" s="1571">
        <f>(SUM($G599:BN599)+ABS($F599))/ABS($F599)</f>
        <v>15.16758099191121</v>
      </c>
    </row>
    <row r="664" spans="1:66" x14ac:dyDescent="0.15">
      <c r="A664" s="1123"/>
      <c r="B664" s="1337"/>
      <c r="C664" s="3672"/>
      <c r="D664" s="1367" t="str">
        <f t="shared" si="383"/>
        <v>High Price Range</v>
      </c>
      <c r="E664" s="1685" t="str">
        <f t="shared" si="383"/>
        <v>Low Range CAPEX</v>
      </c>
      <c r="F664" s="1615">
        <f>(SUM(G600:BN600)+ABS(F600))/ABS(F600)</f>
        <v>32.806967057303368</v>
      </c>
      <c r="G664" s="1572">
        <f>(SUM($G600:G600)+ABS($F600))/ABS($F600)</f>
        <v>2.3381079904217206</v>
      </c>
      <c r="H664" s="1572">
        <f>(SUM($G600:H600)+ABS($F600))/ABS($F600)</f>
        <v>3.4600403957357928</v>
      </c>
      <c r="I664" s="1572">
        <f>(SUM($G600:I600)+ABS($F600))/ABS($F600)</f>
        <v>4.4656832772076811</v>
      </c>
      <c r="J664" s="1572">
        <f>(SUM($G600:J600)+ABS($F600))/ABS($F600)</f>
        <v>5.3930576559248706</v>
      </c>
      <c r="K664" s="1572">
        <f>(SUM($G600:K600)+ABS($F600))/ABS($F600)</f>
        <v>6.2620359221778727</v>
      </c>
      <c r="L664" s="1572">
        <f>(SUM($G600:L600)+ABS($F600))/ABS($F600)</f>
        <v>7.084749729437096</v>
      </c>
      <c r="M664" s="1572">
        <f>(SUM($G600:M600)+ABS($F600))/ABS($F600)</f>
        <v>7.8693354517891212</v>
      </c>
      <c r="N664" s="1572">
        <f>(SUM($G600:N600)+ABS($F600))/ABS($F600)</f>
        <v>8.6216076065691141</v>
      </c>
      <c r="O664" s="1572">
        <f>(SUM($G600:O600)+ABS($F600))/ABS($F600)</f>
        <v>9.3459165226076717</v>
      </c>
      <c r="P664" s="1572">
        <f>(SUM($G600:P600)+ABS($F600))/ABS($F600)</f>
        <v>10.045632176169898</v>
      </c>
      <c r="Q664" s="1572">
        <f>(SUM($G600:Q600)+ABS($F600))/ABS($F600)</f>
        <v>10.723437286012974</v>
      </c>
      <c r="R664" s="1572">
        <f>(SUM($G600:R600)+ABS($F600))/ABS($F600)</f>
        <v>11.381514926480799</v>
      </c>
      <c r="S664" s="1572">
        <f>(SUM($G600:S600)+ABS($F600))/ABS($F600)</f>
        <v>12.021674025398484</v>
      </c>
      <c r="T664" s="1572">
        <f>(SUM($G600:T600)+ABS($F600))/ABS($F600)</f>
        <v>12.645436389449831</v>
      </c>
      <c r="U664" s="1572">
        <f>(SUM($G600:U600)+ABS($F600))/ABS($F600)</f>
        <v>13.254098889973092</v>
      </c>
      <c r="V664" s="1572">
        <f>(SUM($G600:V600)+ABS($F600))/ABS($F600)</f>
        <v>13.848779043209611</v>
      </c>
      <c r="W664" s="1572">
        <f>(SUM($G600:W600)+ABS($F600))/ABS($F600)</f>
        <v>14.430449156010834</v>
      </c>
      <c r="X664" s="1572">
        <f>(SUM($G600:X600)+ABS($F600))/ABS($F600)</f>
        <v>14.999962394380058</v>
      </c>
      <c r="Y664" s="1572">
        <f>(SUM($G600:Y600)+ABS($F600))/ABS($F600)</f>
        <v>15.558073018344174</v>
      </c>
      <c r="Z664" s="1572">
        <f>(SUM($G600:Z600)+ABS($F600))/ABS($F600)</f>
        <v>16.105452320484702</v>
      </c>
      <c r="AA664" s="1572">
        <f>(SUM($G600:AA600)+ABS($F600))/ABS($F600)</f>
        <v>16.64270134515883</v>
      </c>
      <c r="AB664" s="1572">
        <f>(SUM($G600:AB600)+ABS($F600))/ABS($F600)</f>
        <v>17.170361157952119</v>
      </c>
      <c r="AC664" s="1572">
        <f>(SUM($G600:AC600)+ABS($F600))/ABS($F600)</f>
        <v>17.688921224959667</v>
      </c>
      <c r="AD664" s="1572">
        <f>(SUM($G600:AD600)+ABS($F600))/ABS($F600)</f>
        <v>18.198826315315234</v>
      </c>
      <c r="AE664" s="1572">
        <f>(SUM($G600:AE600)+ABS($F600))/ABS($F600)</f>
        <v>18.700482236798546</v>
      </c>
      <c r="AF664" s="1572">
        <f>(SUM($G600:AF600)+ABS($F600))/ABS($F600)</f>
        <v>19.194260639758987</v>
      </c>
      <c r="AG664" s="1572">
        <f>(SUM($G600:AG600)+ABS($F600))/ABS($F600)</f>
        <v>19.680503070094868</v>
      </c>
      <c r="AH664" s="1572">
        <f>(SUM($G600:AH600)+ABS($F600))/ABS($F600)</f>
        <v>20.159524411675605</v>
      </c>
      <c r="AI664" s="1572">
        <f>(SUM($G600:AI600)+ABS($F600))/ABS($F600)</f>
        <v>20.631615828349538</v>
      </c>
      <c r="AJ664" s="1572">
        <f>(SUM($G600:AJ600)+ABS($F600))/ABS($F600)</f>
        <v>21.097047292754997</v>
      </c>
      <c r="AK664" s="1572">
        <f>(SUM($G600:AK600)+ABS($F600))/ABS($F600)</f>
        <v>21.556069771592927</v>
      </c>
      <c r="AL664" s="1572">
        <f>(SUM($G600:AL600)+ABS($F600))/ABS($F600)</f>
        <v>22.00891712344032</v>
      </c>
      <c r="AM664" s="1572">
        <f>(SUM($G600:AM600)+ABS($F600))/ABS($F600)</f>
        <v>22.455807754587276</v>
      </c>
      <c r="AN664" s="1572">
        <f>(SUM($G600:AN600)+ABS($F600))/ABS($F600)</f>
        <v>22.896946070042898</v>
      </c>
      <c r="AO664" s="1572">
        <f>(SUM($G600:AO600)+ABS($F600))/ABS($F600)</f>
        <v>23.33252375024292</v>
      </c>
      <c r="AP664" s="1572">
        <f>(SUM($G600:AP600)+ABS($F600))/ABS($F600)</f>
        <v>23.762720878709747</v>
      </c>
      <c r="AQ664" s="1572">
        <f>(SUM($G600:AQ600)+ABS($F600))/ABS($F600)</f>
        <v>24.187706941666779</v>
      </c>
      <c r="AR664" s="1572">
        <f>(SUM($G600:AR600)+ABS($F600))/ABS($F600)</f>
        <v>24.607641717169006</v>
      </c>
      <c r="AS664" s="1572">
        <f>(SUM($G600:AS600)+ABS($F600))/ABS($F600)</f>
        <v>25.022676068510115</v>
      </c>
      <c r="AT664" s="1572">
        <f>(SUM($G600:AT600)+ABS($F600))/ABS($F600)</f>
        <v>25.432952654371114</v>
      </c>
      <c r="AU664" s="1572">
        <f>(SUM($G600:AU600)+ABS($F600))/ABS($F600)</f>
        <v>25.838606566284916</v>
      </c>
      <c r="AV664" s="1572">
        <f>(SUM($G600:AV600)+ABS($F600))/ABS($F600)</f>
        <v>26.239765902426154</v>
      </c>
      <c r="AW664" s="1572">
        <f>(SUM($G600:AW600)+ABS($F600))/ABS($F600)</f>
        <v>26.636552285433307</v>
      </c>
      <c r="AX664" s="1572">
        <f>(SUM($G600:AX600)+ABS($F600))/ABS($F600)</f>
        <v>27.029081330881791</v>
      </c>
      <c r="AY664" s="1572">
        <f>(SUM($G600:AY600)+ABS($F600))/ABS($F600)</f>
        <v>27.417463072113065</v>
      </c>
      <c r="AZ664" s="1572">
        <f>(SUM($G600:AZ600)+ABS($F600))/ABS($F600)</f>
        <v>27.801802346354382</v>
      </c>
      <c r="BA664" s="1572">
        <f>(SUM($G600:BA600)+ABS($F600))/ABS($F600)</f>
        <v>28.182199146411978</v>
      </c>
      <c r="BB664" s="1572">
        <f>(SUM($G600:BB600)+ABS($F600))/ABS($F600)</f>
        <v>28.558748941666511</v>
      </c>
      <c r="BC664" s="1572">
        <f>(SUM($G600:BC600)+ABS($F600))/ABS($F600)</f>
        <v>28.931542971627149</v>
      </c>
      <c r="BD664" s="1572">
        <f>(SUM($G600:BD600)+ABS($F600))/ABS($F600)</f>
        <v>29.300668514896657</v>
      </c>
      <c r="BE664" s="1572">
        <f>(SUM($G600:BE600)+ABS($F600))/ABS($F600)</f>
        <v>29.666209136052682</v>
      </c>
      <c r="BF664" s="1572">
        <f>(SUM($G600:BF600)+ABS($F600))/ABS($F600)</f>
        <v>30.028244912651601</v>
      </c>
      <c r="BG664" s="1572">
        <f>(SUM($G600:BG600)+ABS($F600))/ABS($F600)</f>
        <v>30.386852644303119</v>
      </c>
      <c r="BH664" s="1572">
        <f>(SUM($G600:BH600)+ABS($F600))/ABS($F600)</f>
        <v>30.742106045539934</v>
      </c>
      <c r="BI664" s="1572">
        <f>(SUM($G600:BI600)+ABS($F600))/ABS($F600)</f>
        <v>31.094075924012547</v>
      </c>
      <c r="BJ664" s="1572">
        <f>(SUM($G600:BJ600)+ABS($F600))/ABS($F600)</f>
        <v>31.442830345369728</v>
      </c>
      <c r="BK664" s="1572">
        <f>(SUM($G600:BK600)+ABS($F600))/ABS($F600)</f>
        <v>31.788434786037332</v>
      </c>
      <c r="BL664" s="1572">
        <f>(SUM($G600:BL600)+ABS($F600))/ABS($F600)</f>
        <v>32.130952274978398</v>
      </c>
      <c r="BM664" s="1572">
        <f>(SUM($G600:BM600)+ABS($F600))/ABS($F600)</f>
        <v>32.47044352540393</v>
      </c>
      <c r="BN664" s="1573">
        <f>(SUM($G600:BN600)+ABS($F600))/ABS($F600)</f>
        <v>32.806967057303368</v>
      </c>
    </row>
    <row r="665" spans="1:66" ht="5.25" customHeight="1" x14ac:dyDescent="0.15">
      <c r="A665" s="1123"/>
      <c r="B665" s="1337"/>
      <c r="C665" s="1658"/>
      <c r="D665" s="1366"/>
      <c r="E665" s="1391"/>
      <c r="F665" s="1614"/>
      <c r="G665" s="1708"/>
      <c r="H665" s="1708"/>
      <c r="I665" s="1708"/>
      <c r="J665" s="1708"/>
      <c r="K665" s="1708"/>
      <c r="L665" s="1708"/>
      <c r="M665" s="1708"/>
      <c r="N665" s="1708"/>
      <c r="O665" s="1708"/>
      <c r="P665" s="1708"/>
      <c r="Q665" s="1708"/>
      <c r="R665" s="1708"/>
      <c r="S665" s="1708"/>
      <c r="T665" s="1708"/>
      <c r="U665" s="1708"/>
      <c r="V665" s="1708"/>
      <c r="W665" s="1708"/>
      <c r="X665" s="1708"/>
      <c r="Y665" s="1708"/>
      <c r="Z665" s="1708"/>
      <c r="AA665" s="1708"/>
      <c r="AB665" s="1708"/>
      <c r="AC665" s="1708"/>
      <c r="AD665" s="1708"/>
      <c r="AE665" s="1708"/>
      <c r="AF665" s="1708"/>
      <c r="AG665" s="1708"/>
      <c r="AH665" s="1708"/>
      <c r="AI665" s="1708"/>
      <c r="AJ665" s="1708"/>
      <c r="AK665" s="1708"/>
      <c r="AL665" s="1708"/>
      <c r="AM665" s="1708"/>
      <c r="AN665" s="1708"/>
      <c r="AO665" s="1708"/>
      <c r="AP665" s="1708"/>
      <c r="AQ665" s="1708"/>
      <c r="AR665" s="1708"/>
      <c r="AS665" s="1708"/>
      <c r="AT665" s="1708"/>
      <c r="AU665" s="1708"/>
      <c r="AV665" s="1708"/>
      <c r="AW665" s="1708"/>
      <c r="AX665" s="1708"/>
      <c r="AY665" s="1708"/>
      <c r="AZ665" s="1708"/>
      <c r="BA665" s="1708"/>
      <c r="BB665" s="1708"/>
      <c r="BC665" s="1708"/>
      <c r="BD665" s="1708"/>
      <c r="BE665" s="1708"/>
      <c r="BF665" s="1708"/>
      <c r="BG665" s="1708"/>
      <c r="BH665" s="1708"/>
      <c r="BI665" s="1708"/>
      <c r="BJ665" s="1708"/>
      <c r="BK665" s="1708"/>
      <c r="BL665" s="1708"/>
      <c r="BM665" s="1708"/>
      <c r="BN665" s="1571"/>
    </row>
    <row r="666" spans="1:66" x14ac:dyDescent="0.15">
      <c r="A666" s="1123"/>
      <c r="B666" s="1337"/>
      <c r="C666" s="3671" t="str">
        <f t="shared" ref="C666:C674" si="384">C635</f>
        <v>Low Range Opex-High</v>
      </c>
      <c r="D666" s="1366" t="str">
        <f t="shared" si="383"/>
        <v>Low Price Range</v>
      </c>
      <c r="E666" s="1391" t="str">
        <f t="shared" si="383"/>
        <v>Low Range CAPEX</v>
      </c>
      <c r="F666" s="1614">
        <f>(SUM(G602:BN602)+ABS(F602))/ABS(F602)</f>
        <v>-38.28920006187672</v>
      </c>
      <c r="G666" s="1708">
        <f>(SUM($G602:G602)+ABS($F602))/ABS($F602)</f>
        <v>0.77283349630967169</v>
      </c>
      <c r="H666" s="1708">
        <f>(SUM($G602:H602)+ABS($F602))/ABS($F602)</f>
        <v>0.40746243051633402</v>
      </c>
      <c r="I666" s="1708">
        <f>(SUM($G602:I602)+ABS($F602))/ABS($F602)</f>
        <v>-2.5557209721979512E-2</v>
      </c>
      <c r="J666" s="1708">
        <f>(SUM($G602:J602)+ABS($F602))/ABS($F602)</f>
        <v>-0.50149192519772468</v>
      </c>
      <c r="K666" s="1708">
        <f>(SUM($G602:K602)+ABS($F602))/ABS($F602)</f>
        <v>-1.0080822481720795</v>
      </c>
      <c r="L666" s="1708">
        <f>(SUM($G602:L602)+ABS($F602))/ABS($F602)</f>
        <v>-1.5381358232038052</v>
      </c>
      <c r="M666" s="1708">
        <f>(SUM($G602:M602)+ABS($F602))/ABS($F602)</f>
        <v>-2.0869806838904541</v>
      </c>
      <c r="N666" s="1708">
        <f>(SUM($G602:N602)+ABS($F602))/ABS($F602)</f>
        <v>-2.6513663191121251</v>
      </c>
      <c r="O666" s="1708">
        <f>(SUM($G602:O602)+ABS($F602))/ABS($F602)</f>
        <v>-3.2289162087493595</v>
      </c>
      <c r="P666" s="1708">
        <f>(SUM($G602:P602)+ABS($F602))/ABS($F602)</f>
        <v>-3.8178263299699187</v>
      </c>
      <c r="Q666" s="1708">
        <f>(SUM($G602:Q602)+ABS($F602))/ABS($F602)</f>
        <v>-4.416686306352581</v>
      </c>
      <c r="R666" s="1708">
        <f>(SUM($G602:R602)+ABS($F602))/ABS($F602)</f>
        <v>-5.0243670292190368</v>
      </c>
      <c r="S666" s="1708">
        <f>(SUM($G602:S602)+ABS($F602))/ABS($F602)</f>
        <v>-5.6399467288786704</v>
      </c>
      <c r="T666" s="1708">
        <f>(SUM($G602:T602)+ABS($F602))/ABS($F602)</f>
        <v>-6.2626604802690649</v>
      </c>
      <c r="U666" s="1708">
        <f>(SUM($G602:U602)+ABS($F602))/ABS($F602)</f>
        <v>-6.8918646186712209</v>
      </c>
      <c r="V666" s="1708">
        <f>(SUM($G602:V602)+ABS($F602))/ABS($F602)</f>
        <v>-7.5270109896896322</v>
      </c>
      <c r="W666" s="1708">
        <f>(SUM($G602:W602)+ABS($F602))/ABS($F602)</f>
        <v>-8.1676278873022028</v>
      </c>
      <c r="X666" s="1708">
        <f>(SUM($G602:X602)+ABS($F602))/ABS($F602)</f>
        <v>-8.8133056618530663</v>
      </c>
      <c r="Y666" s="1708">
        <f>(SUM($G602:Y602)+ABS($F602))/ABS($F602)</f>
        <v>-9.4636856645531697</v>
      </c>
      <c r="Z666" s="1708">
        <f>(SUM($G602:Z602)+ABS($F602))/ABS($F602)</f>
        <v>-10.118451624370691</v>
      </c>
      <c r="AA666" s="1708">
        <f>(SUM($G602:AA602)+ABS($F602))/ABS($F602)</f>
        <v>-10.777322830159846</v>
      </c>
      <c r="AB666" s="1708">
        <f>(SUM($G602:AB602)+ABS($F602))/ABS($F602)</f>
        <v>-11.44004867410705</v>
      </c>
      <c r="AC666" s="1708">
        <f>(SUM($G602:AC602)+ABS($F602))/ABS($F602)</f>
        <v>-12.106404236535163</v>
      </c>
      <c r="AD666" s="1708">
        <f>(SUM($G602:AD602)+ABS($F602))/ABS($F602)</f>
        <v>-12.776186677669402</v>
      </c>
      <c r="AE666" s="1708">
        <f>(SUM($G602:AE602)+ABS($F602))/ABS($F602)</f>
        <v>-13.449212262104233</v>
      </c>
      <c r="AF666" s="1708">
        <f>(SUM($G602:AF602)+ABS($F602))/ABS($F602)</f>
        <v>-14.125313884673014</v>
      </c>
      <c r="AG666" s="1708">
        <f>(SUM($G602:AG602)+ABS($F602))/ABS($F602)</f>
        <v>-14.804338997576741</v>
      </c>
      <c r="AH666" s="1708">
        <f>(SUM($G602:AH602)+ABS($F602))/ABS($F602)</f>
        <v>-15.486147861530132</v>
      </c>
      <c r="AI666" s="1708">
        <f>(SUM($G602:AI602)+ABS($F602))/ABS($F602)</f>
        <v>-16.170612060730779</v>
      </c>
      <c r="AJ666" s="1708">
        <f>(SUM($G602:AJ602)+ABS($F602))/ABS($F602)</f>
        <v>-16.857613234293577</v>
      </c>
      <c r="AK666" s="1708">
        <f>(SUM($G602:AK602)+ABS($F602))/ABS($F602)</f>
        <v>-17.547041986562171</v>
      </c>
      <c r="AL666" s="1708">
        <f>(SUM($G602:AL602)+ABS($F602))/ABS($F602)</f>
        <v>-18.238796946217978</v>
      </c>
      <c r="AM666" s="1708">
        <f>(SUM($G602:AM602)+ABS($F602))/ABS($F602)</f>
        <v>-18.932783949932197</v>
      </c>
      <c r="AN666" s="1708">
        <f>(SUM($G602:AN602)+ABS($F602))/ABS($F602)</f>
        <v>-19.628915330863332</v>
      </c>
      <c r="AO666" s="1708">
        <f>(SUM($G602:AO602)+ABS($F602))/ABS($F602)</f>
        <v>-20.327109295896701</v>
      </c>
      <c r="AP666" s="1708">
        <f>(SUM($G602:AP602)+ABS($F602))/ABS($F602)</f>
        <v>-21.027289378378466</v>
      </c>
      <c r="AQ666" s="1708">
        <f>(SUM($G602:AQ602)+ABS($F602))/ABS($F602)</f>
        <v>-21.729383955381685</v>
      </c>
      <c r="AR666" s="1708">
        <f>(SUM($G602:AR602)+ABS($F602))/ABS($F602)</f>
        <v>-22.433325820382841</v>
      </c>
      <c r="AS666" s="1708">
        <f>(SUM($G602:AS602)+ABS($F602))/ABS($F602)</f>
        <v>-23.139051803719259</v>
      </c>
      <c r="AT666" s="1708">
        <f>(SUM($G602:AT602)+ABS($F602))/ABS($F602)</f>
        <v>-23.846502434414351</v>
      </c>
      <c r="AU666" s="1708">
        <f>(SUM($G602:AU602)+ABS($F602))/ABS($F602)</f>
        <v>-24.555621637955007</v>
      </c>
      <c r="AV666" s="1708">
        <f>(SUM($G602:AV602)+ABS($F602))/ABS($F602)</f>
        <v>-25.266356465427403</v>
      </c>
      <c r="AW666" s="1708">
        <f>(SUM($G602:AW602)+ABS($F602))/ABS($F602)</f>
        <v>-25.978656850098549</v>
      </c>
      <c r="AX666" s="1708">
        <f>(SUM($G602:AX602)+ABS($F602))/ABS($F602)</f>
        <v>-26.692475388097385</v>
      </c>
      <c r="AY666" s="1708">
        <f>(SUM($G602:AY602)+ABS($F602))/ABS($F602)</f>
        <v>-27.407767140323205</v>
      </c>
      <c r="AZ666" s="1708">
        <f>(SUM($G602:AZ602)+ABS($F602))/ABS($F602)</f>
        <v>-28.124489453106776</v>
      </c>
      <c r="BA666" s="1708">
        <f>(SUM($G602:BA602)+ABS($F602))/ABS($F602)</f>
        <v>-28.842601795484949</v>
      </c>
      <c r="BB666" s="1708">
        <f>(SUM($G602:BB602)+ABS($F602))/ABS($F602)</f>
        <v>-29.562065611233415</v>
      </c>
      <c r="BC666" s="1708">
        <f>(SUM($G602:BC602)+ABS($F602))/ABS($F602)</f>
        <v>-30.282844184043189</v>
      </c>
      <c r="BD666" s="1708">
        <f>(SUM($G602:BD602)+ABS($F602))/ABS($F602)</f>
        <v>-31.004902514432125</v>
      </c>
      <c r="BE666" s="1708">
        <f>(SUM($G602:BE602)+ABS($F602))/ABS($F602)</f>
        <v>-31.728207207158501</v>
      </c>
      <c r="BF666" s="1708">
        <f>(SUM($G602:BF602)+ABS($F602))/ABS($F602)</f>
        <v>-32.452726368054606</v>
      </c>
      <c r="BG666" s="1708">
        <f>(SUM($G602:BG602)+ABS($F602))/ABS($F602)</f>
        <v>-33.178429509328261</v>
      </c>
      <c r="BH666" s="1708">
        <f>(SUM($G602:BH602)+ABS($F602))/ABS($F602)</f>
        <v>-33.905287462492318</v>
      </c>
      <c r="BI666" s="1708">
        <f>(SUM($G602:BI602)+ABS($F602))/ABS($F602)</f>
        <v>-34.633272298179342</v>
      </c>
      <c r="BJ666" s="1708">
        <f>(SUM($G602:BJ602)+ABS($F602))/ABS($F602)</f>
        <v>-35.362357252183131</v>
      </c>
      <c r="BK666" s="1708">
        <f>(SUM($G602:BK602)+ABS($F602))/ABS($F602)</f>
        <v>-36.092516657142077</v>
      </c>
      <c r="BL666" s="1708">
        <f>(SUM($G602:BL602)+ABS($F602))/ABS($F602)</f>
        <v>-36.823725879343669</v>
      </c>
      <c r="BM666" s="1708">
        <f>(SUM($G602:BM602)+ABS($F602))/ABS($F602)</f>
        <v>-37.555961260185406</v>
      </c>
      <c r="BN666" s="1571">
        <f>(SUM($G602:BN602)+ABS($F602))/ABS($F602)</f>
        <v>-38.28920006187672</v>
      </c>
    </row>
    <row r="667" spans="1:66" x14ac:dyDescent="0.15">
      <c r="A667" s="1123"/>
      <c r="B667" s="1337"/>
      <c r="C667" s="3671"/>
      <c r="D667" s="1366" t="str">
        <f t="shared" si="383"/>
        <v>Low Price Range</v>
      </c>
      <c r="E667" s="1391" t="str">
        <f t="shared" si="383"/>
        <v>Low Range CAPEX</v>
      </c>
      <c r="F667" s="1614">
        <f>(SUM(G603:BN603)+ABS(F603))/ABS(F603)</f>
        <v>-33.765432968503994</v>
      </c>
      <c r="G667" s="1708">
        <f>(SUM($G603:G603)+ABS($F603))/ABS($F603)</f>
        <v>0.77283349630967169</v>
      </c>
      <c r="H667" s="1708">
        <f>(SUM($G603:H603)+ABS($F603))/ABS($F603)</f>
        <v>0.44201357104208633</v>
      </c>
      <c r="I667" s="1708">
        <f>(SUM($G603:I603)+ABS($F603))/ABS($F603)</f>
        <v>5.7926039580772949E-2</v>
      </c>
      <c r="J667" s="1708">
        <f>(SUM($G603:J603)+ABS($F603))/ABS($F603)</f>
        <v>-0.36099929402748093</v>
      </c>
      <c r="K667" s="1708">
        <f>(SUM($G603:K603)+ABS($F603))/ABS($F603)</f>
        <v>-0.80537426418418057</v>
      </c>
      <c r="L667" s="1708">
        <f>(SUM($G603:L603)+ABS($F603))/ABS($F603)</f>
        <v>-1.2695770630571033</v>
      </c>
      <c r="M667" s="1708">
        <f>(SUM($G603:M603)+ABS($F603))/ABS($F603)</f>
        <v>-1.749895302388057</v>
      </c>
      <c r="N667" s="1708">
        <f>(SUM($G603:N603)+ABS($F603))/ABS($F603)</f>
        <v>-2.2437102330858787</v>
      </c>
      <c r="O667" s="1708">
        <f>(SUM($G603:O603)+ABS($F603))/ABS($F603)</f>
        <v>-2.749084355101338</v>
      </c>
      <c r="P667" s="1708">
        <f>(SUM($G603:P603)+ABS($F603))/ABS($F603)</f>
        <v>-3.2645314768653395</v>
      </c>
      <c r="Q667" s="1708">
        <f>(SUM($G603:Q603)+ABS($F603))/ABS($F603)</f>
        <v>-3.7888788315870716</v>
      </c>
      <c r="R667" s="1708">
        <f>(SUM($G603:R603)+ABS($F603))/ABS($F603)</f>
        <v>-4.3211796077598619</v>
      </c>
      <c r="S667" s="1708">
        <f>(SUM($G603:S603)+ABS($F603))/ABS($F603)</f>
        <v>-4.8606549107424417</v>
      </c>
      <c r="T667" s="1708">
        <f>(SUM($G603:T603)+ABS($F603))/ABS($F603)</f>
        <v>-5.406653811304559</v>
      </c>
      <c r="U667" s="1708">
        <f>(SUM($G603:U603)+ABS($F603))/ABS($F603)</f>
        <v>-5.9586249891542238</v>
      </c>
      <c r="V667" s="1708">
        <f>(SUM($G603:V603)+ABS($F603))/ABS($F603)</f>
        <v>-6.5160960773781786</v>
      </c>
      <c r="W667" s="1708">
        <f>(SUM($G603:W603)+ABS($F603))/ABS($F603)</f>
        <v>-7.0786582777792928</v>
      </c>
      <c r="X667" s="1708">
        <f>(SUM($G603:X603)+ABS($F603))/ABS($F603)</f>
        <v>-7.6459546786232391</v>
      </c>
      <c r="Y667" s="1708">
        <f>(SUM($G603:Y603)+ABS($F603))/ABS($F603)</f>
        <v>-8.2176712324099395</v>
      </c>
      <c r="Z667" s="1708">
        <f>(SUM($G603:Z603)+ABS($F603))/ABS($F603)</f>
        <v>-8.7935296830401466</v>
      </c>
      <c r="AA667" s="1708">
        <f>(SUM($G603:AA603)+ABS($F603))/ABS($F603)</f>
        <v>-9.3732819469140338</v>
      </c>
      <c r="AB667" s="1708">
        <f>(SUM($G603:AB603)+ABS($F603))/ABS($F603)</f>
        <v>-9.9567055955583132</v>
      </c>
      <c r="AC667" s="1708">
        <f>(SUM($G603:AC603)+ABS($F603))/ABS($F603)</f>
        <v>-10.543600184621544</v>
      </c>
      <c r="AD667" s="1708">
        <f>(SUM($G603:AD603)+ABS($F603))/ABS($F603)</f>
        <v>-11.133784241499223</v>
      </c>
      <c r="AE667" s="1708">
        <f>(SUM($G603:AE603)+ABS($F603))/ABS($F603)</f>
        <v>-11.727092771437944</v>
      </c>
      <c r="AF667" s="1708">
        <f>(SUM($G603:AF603)+ABS($F603))/ABS($F603)</f>
        <v>-12.323375176103944</v>
      </c>
      <c r="AG667" s="1708">
        <f>(SUM($G603:AG603)+ABS($F603))/ABS($F603)</f>
        <v>-12.922493503451257</v>
      </c>
      <c r="AH667" s="1708">
        <f>(SUM($G603:AH603)+ABS($F603))/ABS($F603)</f>
        <v>-13.524320966059863</v>
      </c>
      <c r="AI667" s="1708">
        <f>(SUM($G603:AI603)+ABS($F603))/ABS($F603)</f>
        <v>-14.128740678810782</v>
      </c>
      <c r="AJ667" s="1708">
        <f>(SUM($G603:AJ603)+ABS($F603))/ABS($F603)</f>
        <v>-14.735644577113803</v>
      </c>
      <c r="AK667" s="1708">
        <f>(SUM($G603:AK603)+ABS($F603))/ABS($F603)</f>
        <v>-15.344932484805314</v>
      </c>
      <c r="AL667" s="1708">
        <f>(SUM($G603:AL603)+ABS($F603))/ABS($F603)</f>
        <v>-15.956511306926481</v>
      </c>
      <c r="AM667" s="1708">
        <f>(SUM($G603:AM603)+ABS($F603))/ABS($F603)</f>
        <v>-16.570294327332604</v>
      </c>
      <c r="AN667" s="1708">
        <f>(SUM($G603:AN603)+ABS($F603))/ABS($F603)</f>
        <v>-17.186200594804358</v>
      </c>
      <c r="AO667" s="1708">
        <f>(SUM($G603:AO603)+ABS($F603))/ABS($F603)</f>
        <v>-17.804154384273758</v>
      </c>
      <c r="AP667" s="1708">
        <f>(SUM($G603:AP603)+ABS($F603))/ABS($F603)</f>
        <v>-18.424084722121922</v>
      </c>
      <c r="AQ667" s="1708">
        <f>(SUM($G603:AQ603)+ABS($F603))/ABS($F603)</f>
        <v>-19.045924966386529</v>
      </c>
      <c r="AR667" s="1708">
        <f>(SUM($G603:AR603)+ABS($F603))/ABS($F603)</f>
        <v>-19.669612434236033</v>
      </c>
      <c r="AS667" s="1708">
        <f>(SUM($G603:AS603)+ABS($F603))/ABS($F603)</f>
        <v>-20.295088070301766</v>
      </c>
      <c r="AT667" s="1708">
        <f>(SUM($G603:AT603)+ABS($F603))/ABS($F603)</f>
        <v>-20.922296150468249</v>
      </c>
      <c r="AU667" s="1708">
        <f>(SUM($G603:AU603)+ABS($F603))/ABS($F603)</f>
        <v>-21.551184016550746</v>
      </c>
      <c r="AV667" s="1708">
        <f>(SUM($G603:AV603)+ABS($F603))/ABS($F603)</f>
        <v>-22.181701837974359</v>
      </c>
      <c r="AW667" s="1708">
        <f>(SUM($G603:AW603)+ABS($F603))/ABS($F603)</f>
        <v>-22.813802397137355</v>
      </c>
      <c r="AX667" s="1708">
        <f>(SUM($G603:AX603)+ABS($F603))/ABS($F603)</f>
        <v>-23.447440895615802</v>
      </c>
      <c r="AY667" s="1708">
        <f>(SUM($G603:AY603)+ABS($F603))/ABS($F603)</f>
        <v>-24.082574778763835</v>
      </c>
      <c r="AZ667" s="1708">
        <f>(SUM($G603:AZ603)+ABS($F603))/ABS($F603)</f>
        <v>-24.71916357659839</v>
      </c>
      <c r="BA667" s="1708">
        <f>(SUM($G603:BA603)+ABS($F603))/ABS($F603)</f>
        <v>-25.357168759139409</v>
      </c>
      <c r="BB667" s="1708">
        <f>(SUM($G603:BB603)+ABS($F603))/ABS($F603)</f>
        <v>-25.996553604616242</v>
      </c>
      <c r="BC667" s="1708">
        <f>(SUM($G603:BC603)+ABS($F603))/ABS($F603)</f>
        <v>-26.637283079154709</v>
      </c>
      <c r="BD667" s="1708">
        <f>(SUM($G603:BD603)+ABS($F603))/ABS($F603)</f>
        <v>-27.279323726733427</v>
      </c>
      <c r="BE667" s="1708">
        <f>(SUM($G603:BE603)+ABS($F603))/ABS($F603)</f>
        <v>-27.922643568347279</v>
      </c>
      <c r="BF667" s="1708">
        <f>(SUM($G603:BF603)+ABS($F603))/ABS($F603)</f>
        <v>-28.567212009444187</v>
      </c>
      <c r="BG667" s="1708">
        <f>(SUM($G603:BG603)+ABS($F603))/ABS($F603)</f>
        <v>-29.212999754811978</v>
      </c>
      <c r="BH667" s="1708">
        <f>(SUM($G603:BH603)+ABS($F603))/ABS($F603)</f>
        <v>-29.859978730188004</v>
      </c>
      <c r="BI667" s="1708">
        <f>(SUM($G603:BI603)+ABS($F603))/ABS($F603)</f>
        <v>-30.508122009946991</v>
      </c>
      <c r="BJ667" s="1708">
        <f>(SUM($G603:BJ603)+ABS($F603))/ABS($F603)</f>
        <v>-31.15740375029511</v>
      </c>
      <c r="BK667" s="1708">
        <f>(SUM($G603:BK603)+ABS($F603))/ABS($F603)</f>
        <v>-31.807799127461063</v>
      </c>
      <c r="BL667" s="1708">
        <f>(SUM($G603:BL603)+ABS($F603))/ABS($F603)</f>
        <v>-32.459284280430147</v>
      </c>
      <c r="BM667" s="1708">
        <f>(SUM($G603:BM603)+ABS($F603))/ABS($F603)</f>
        <v>-33.111836257815625</v>
      </c>
      <c r="BN667" s="1571">
        <f>(SUM($G603:BN603)+ABS($F603))/ABS($F603)</f>
        <v>-33.765432968503994</v>
      </c>
    </row>
    <row r="668" spans="1:66" x14ac:dyDescent="0.15">
      <c r="A668" s="1123"/>
      <c r="B668" s="1337"/>
      <c r="C668" s="3671"/>
      <c r="D668" s="1366" t="str">
        <f t="shared" si="383"/>
        <v>Low Price Range</v>
      </c>
      <c r="E668" s="1391" t="str">
        <f t="shared" si="383"/>
        <v>Low Range CAPEX</v>
      </c>
      <c r="F668" s="1614">
        <f>(SUM(G604:BN604)+ABS(F604))/ABS(F604)</f>
        <v>-28.126859986917097</v>
      </c>
      <c r="G668" s="1708">
        <f>(SUM($G604:G604)+ABS($F604))/ABS($F604)</f>
        <v>0.77283349630967169</v>
      </c>
      <c r="H668" s="1708">
        <f>(SUM($G604:H604)+ABS($F604))/ABS($F604)</f>
        <v>0.47656471156783875</v>
      </c>
      <c r="I668" s="1708">
        <f>(SUM($G604:I604)+ABS($F604))/ABS($F604)</f>
        <v>0.14312303629867526</v>
      </c>
      <c r="J668" s="1708">
        <f>(SUM($G604:J604)+ABS($F604))/ABS($F604)</f>
        <v>-0.21533780138951186</v>
      </c>
      <c r="K668" s="1708">
        <f>(SUM($G604:K604)+ABS($F604))/ABS($F604)</f>
        <v>-0.592465430583345</v>
      </c>
      <c r="L668" s="1708">
        <f>(SUM($G604:L604)+ABS($F604))/ABS($F604)</f>
        <v>-0.98438186974612962</v>
      </c>
      <c r="M668" s="1708">
        <f>(SUM($G604:M604)+ABS($F604))/ABS($F604)</f>
        <v>-1.3884862608365147</v>
      </c>
      <c r="N668" s="1708">
        <f>(SUM($G604:N604)+ABS($F604))/ABS($F604)</f>
        <v>-1.8029199461764209</v>
      </c>
      <c r="O668" s="1708">
        <f>(SUM($G604:O604)+ABS($F604))/ABS($F604)</f>
        <v>-2.2262923078319661</v>
      </c>
      <c r="P668" s="1708">
        <f>(SUM($G604:P604)+ABS($F604))/ABS($F604)</f>
        <v>-2.6575261055269537</v>
      </c>
      <c r="Q668" s="1708">
        <f>(SUM($G604:Q604)+ABS($F604))/ABS($F604)</f>
        <v>-3.095763786427892</v>
      </c>
      <c r="R668" s="1708">
        <f>(SUM($G604:R604)+ABS($F604))/ABS($F604)</f>
        <v>-3.5403075130949362</v>
      </c>
      <c r="S668" s="1708">
        <f>(SUM($G604:S604)+ABS($F604))/ABS($F604)</f>
        <v>-3.9905790470609133</v>
      </c>
      <c r="T668" s="1708">
        <f>(SUM($G604:T604)+ABS($F604))/ABS($F604)</f>
        <v>-4.4460919304627966</v>
      </c>
      <c r="U668" s="1708">
        <f>(SUM($G604:U604)+ABS($F604))/ABS($F604)</f>
        <v>-4.9064316078471624</v>
      </c>
      <c r="V668" s="1708">
        <f>(SUM($G604:V604)+ABS($F604))/ABS($F604)</f>
        <v>-5.3712408560736149</v>
      </c>
      <c r="W668" s="1708">
        <f>(SUM($G604:W604)+ABS($F604))/ABS($F604)</f>
        <v>-5.8402088693622911</v>
      </c>
      <c r="X668" s="1708">
        <f>(SUM($G604:X604)+ABS($F604))/ABS($F604)</f>
        <v>-6.3130629262728188</v>
      </c>
      <c r="Y668" s="1708">
        <f>(SUM($G604:Y604)+ABS($F604))/ABS($F604)</f>
        <v>-6.7895619214632701</v>
      </c>
      <c r="Z668" s="1708">
        <f>(SUM($G604:Z604)+ABS($F604))/ABS($F604)</f>
        <v>-7.2694912708092971</v>
      </c>
      <c r="AA668" s="1708">
        <f>(SUM($G604:AA604)+ABS($F604))/ABS($F604)</f>
        <v>-7.7526588456018475</v>
      </c>
      <c r="AB668" s="1708">
        <f>(SUM($G604:AB604)+ABS($F604))/ABS($F604)</f>
        <v>-8.2388916898332294</v>
      </c>
      <c r="AC668" s="1708">
        <f>(SUM($G604:AC604)+ABS($F604))/ABS($F604)</f>
        <v>-8.7280333416918481</v>
      </c>
      <c r="AD668" s="1708">
        <f>(SUM($G604:AD604)+ABS($F604))/ABS($F604)</f>
        <v>-9.2199416271127248</v>
      </c>
      <c r="AE668" s="1708">
        <f>(SUM($G604:AE604)+ABS($F604))/ABS($F604)</f>
        <v>-9.7144868263440483</v>
      </c>
      <c r="AF668" s="1708">
        <f>(SUM($G604:AF604)+ABS($F604))/ABS($F604)</f>
        <v>-10.211550138333966</v>
      </c>
      <c r="AG668" s="1708">
        <f>(SUM($G604:AG604)+ABS($F604))/ABS($F604)</f>
        <v>-10.711022385162844</v>
      </c>
      <c r="AH668" s="1708">
        <f>(SUM($G604:AH604)+ABS($F604))/ABS($F604)</f>
        <v>-11.212802911645078</v>
      </c>
      <c r="AI668" s="1708">
        <f>(SUM($G604:AI604)+ABS($F604))/ABS($F604)</f>
        <v>-11.716798644892389</v>
      </c>
      <c r="AJ668" s="1708">
        <f>(SUM($G604:AJ604)+ABS($F604))/ABS($F604)</f>
        <v>-12.222923285958856</v>
      </c>
      <c r="AK668" s="1708">
        <f>(SUM($G604:AK604)+ABS($F604))/ABS($F604)</f>
        <v>-12.731096611300755</v>
      </c>
      <c r="AL668" s="1708">
        <f>(SUM($G604:AL604)+ABS($F604))/ABS($F604)</f>
        <v>-13.241243866125101</v>
      </c>
      <c r="AM668" s="1708">
        <f>(SUM($G604:AM604)+ABS($F604))/ABS($F604)</f>
        <v>-13.753295235087876</v>
      </c>
      <c r="AN668" s="1708">
        <f>(SUM($G604:AN604)+ABS($F604))/ABS($F604)</f>
        <v>-14.267185378468222</v>
      </c>
      <c r="AO668" s="1708">
        <f>(SUM($G604:AO604)+ABS($F604))/ABS($F604)</f>
        <v>-14.782853024058479</v>
      </c>
      <c r="AP668" s="1708">
        <f>(SUM($G604:AP604)+ABS($F604))/ABS($F604)</f>
        <v>-15.300240606698491</v>
      </c>
      <c r="AQ668" s="1708">
        <f>(SUM($G604:AQ604)+ABS($F604))/ABS($F604)</f>
        <v>-15.819293948740778</v>
      </c>
      <c r="AR668" s="1708">
        <f>(SUM($G604:AR604)+ABS($F604))/ABS($F604)</f>
        <v>-16.339961975832722</v>
      </c>
      <c r="AS668" s="1708">
        <f>(SUM($G604:AS604)+ABS($F604))/ABS($F604)</f>
        <v>-16.862196463297536</v>
      </c>
      <c r="AT668" s="1708">
        <f>(SUM($G604:AT604)+ABS($F604))/ABS($F604)</f>
        <v>-17.385951809129498</v>
      </c>
      <c r="AU668" s="1708">
        <f>(SUM($G604:AU604)+ABS($F604))/ABS($F604)</f>
        <v>-17.91118483022321</v>
      </c>
      <c r="AV668" s="1708">
        <f>(SUM($G604:AV604)+ABS($F604))/ABS($F604)</f>
        <v>-18.437854578957044</v>
      </c>
      <c r="AW668" s="1708">
        <f>(SUM($G604:AW604)+ABS($F604))/ABS($F604)</f>
        <v>-18.965922177667071</v>
      </c>
      <c r="AX668" s="1708">
        <f>(SUM($G604:AX604)+ABS($F604))/ABS($F604)</f>
        <v>-19.495350668895853</v>
      </c>
      <c r="AY668" s="1708">
        <f>(SUM($G604:AY604)+ABS($F604))/ABS($F604)</f>
        <v>-20.026104879592356</v>
      </c>
      <c r="AZ668" s="1708">
        <f>(SUM($G604:AZ604)+ABS($F604))/ABS($F604)</f>
        <v>-20.558151297685651</v>
      </c>
      <c r="BA668" s="1708">
        <f>(SUM($G604:BA604)+ABS($F604))/ABS($F604)</f>
        <v>-21.091457959663316</v>
      </c>
      <c r="BB668" s="1708">
        <f>(SUM($G604:BB604)+ABS($F604))/ABS($F604)</f>
        <v>-21.625994347962642</v>
      </c>
      <c r="BC668" s="1708">
        <f>(SUM($G604:BC604)+ABS($F604))/ABS($F604)</f>
        <v>-22.161731297133691</v>
      </c>
      <c r="BD668" s="1708">
        <f>(SUM($G604:BD604)+ABS($F604))/ABS($F604)</f>
        <v>-22.698640907862423</v>
      </c>
      <c r="BE668" s="1708">
        <f>(SUM($G604:BE604)+ABS($F604))/ABS($F604)</f>
        <v>-23.236696468053069</v>
      </c>
      <c r="BF668" s="1708">
        <f>(SUM($G604:BF604)+ABS($F604))/ABS($F604)</f>
        <v>-23.775872380264531</v>
      </c>
      <c r="BG668" s="1708">
        <f>(SUM($G604:BG604)+ABS($F604))/ABS($F604)</f>
        <v>-24.316144094877984</v>
      </c>
      <c r="BH668" s="1708">
        <f>(SUM($G604:BH604)+ABS($F604))/ABS($F604)</f>
        <v>-24.857488048444512</v>
      </c>
      <c r="BI668" s="1708">
        <f>(SUM($G604:BI604)+ABS($F604))/ABS($F604)</f>
        <v>-25.399881606723699</v>
      </c>
      <c r="BJ668" s="1708">
        <f>(SUM($G604:BJ604)+ABS($F604))/ABS($F604)</f>
        <v>-25.943303011978248</v>
      </c>
      <c r="BK668" s="1708">
        <f>(SUM($G604:BK604)+ABS($F604))/ABS($F604)</f>
        <v>-26.487731334136985</v>
      </c>
      <c r="BL668" s="1708">
        <f>(SUM($G604:BL604)+ABS($F604))/ABS($F604)</f>
        <v>-27.033146425480105</v>
      </c>
      <c r="BM668" s="1708">
        <f>(SUM($G604:BM604)+ABS($F604))/ABS($F604)</f>
        <v>-27.579528878536738</v>
      </c>
      <c r="BN668" s="1571">
        <f>(SUM($G604:BN604)+ABS($F604))/ABS($F604)</f>
        <v>-28.126859986917097</v>
      </c>
    </row>
    <row r="669" spans="1:66" ht="7.5" customHeight="1" x14ac:dyDescent="0.15">
      <c r="A669" s="1123"/>
      <c r="B669" s="1337"/>
      <c r="C669" s="3671"/>
      <c r="D669" s="1366"/>
      <c r="E669" s="1391"/>
      <c r="F669" s="1614"/>
      <c r="G669" s="1708"/>
      <c r="H669" s="1708"/>
      <c r="I669" s="1708"/>
      <c r="J669" s="1708"/>
      <c r="K669" s="1708"/>
      <c r="L669" s="1708"/>
      <c r="M669" s="1708"/>
      <c r="N669" s="1708"/>
      <c r="O669" s="1708"/>
      <c r="P669" s="1708"/>
      <c r="Q669" s="1708"/>
      <c r="R669" s="1708"/>
      <c r="S669" s="1708"/>
      <c r="T669" s="1708"/>
      <c r="U669" s="1708"/>
      <c r="V669" s="1708"/>
      <c r="W669" s="1708"/>
      <c r="X669" s="1708"/>
      <c r="Y669" s="1708"/>
      <c r="Z669" s="1708"/>
      <c r="AA669" s="1708"/>
      <c r="AB669" s="1708"/>
      <c r="AC669" s="1708"/>
      <c r="AD669" s="1708"/>
      <c r="AE669" s="1708"/>
      <c r="AF669" s="1708"/>
      <c r="AG669" s="1708"/>
      <c r="AH669" s="1708"/>
      <c r="AI669" s="1708"/>
      <c r="AJ669" s="1708"/>
      <c r="AK669" s="1708"/>
      <c r="AL669" s="1708"/>
      <c r="AM669" s="1708"/>
      <c r="AN669" s="1708"/>
      <c r="AO669" s="1708"/>
      <c r="AP669" s="1708"/>
      <c r="AQ669" s="1708"/>
      <c r="AR669" s="1708"/>
      <c r="AS669" s="1708"/>
      <c r="AT669" s="1708"/>
      <c r="AU669" s="1708"/>
      <c r="AV669" s="1708"/>
      <c r="AW669" s="1708"/>
      <c r="AX669" s="1708"/>
      <c r="AY669" s="1708"/>
      <c r="AZ669" s="1708"/>
      <c r="BA669" s="1708"/>
      <c r="BB669" s="1708"/>
      <c r="BC669" s="1708"/>
      <c r="BD669" s="1708"/>
      <c r="BE669" s="1708"/>
      <c r="BF669" s="1708"/>
      <c r="BG669" s="1708"/>
      <c r="BH669" s="1708"/>
      <c r="BI669" s="1708"/>
      <c r="BJ669" s="1708"/>
      <c r="BK669" s="1708"/>
      <c r="BL669" s="1708"/>
      <c r="BM669" s="1708"/>
      <c r="BN669" s="1571"/>
    </row>
    <row r="670" spans="1:66" x14ac:dyDescent="0.15">
      <c r="A670" s="1123"/>
      <c r="B670" s="1337"/>
      <c r="C670" s="3671"/>
      <c r="D670" s="1366" t="str">
        <f t="shared" si="383"/>
        <v>High Price Range</v>
      </c>
      <c r="E670" s="1391" t="str">
        <f t="shared" si="383"/>
        <v>Low Range CAPEX</v>
      </c>
      <c r="F670" s="1614">
        <f>(SUM(G606:BN606)+ABS(F606))/ABS(F606)</f>
        <v>-4.6567979303396356</v>
      </c>
      <c r="G670" s="1708">
        <f>(SUM($G606:G606)+ABS($F606))/ABS($F606)</f>
        <v>2.243566536871108</v>
      </c>
      <c r="H670" s="1708">
        <f>(SUM($G606:H606)+ABS($F606))/ABS($F606)</f>
        <v>3.0547819035269193</v>
      </c>
      <c r="I670" s="1708">
        <f>(SUM($G606:I606)+ABS($F606))/ABS($F606)</f>
        <v>3.654369376865561</v>
      </c>
      <c r="J670" s="1708">
        <f>(SUM($G606:J606)+ABS($F606))/ABS($F606)</f>
        <v>4.1197038073491354</v>
      </c>
      <c r="K670" s="1708">
        <f>(SUM($G606:K606)+ABS($F606))/ABS($F606)</f>
        <v>4.4891370058183426</v>
      </c>
      <c r="L670" s="1708">
        <f>(SUM($G606:L606)+ABS($F606))/ABS($F606)</f>
        <v>4.7851691216481811</v>
      </c>
      <c r="M670" s="1708">
        <f>(SUM($G606:M606)+ABS($F606))/ABS($F606)</f>
        <v>5.0224156647072702</v>
      </c>
      <c r="N670" s="1708">
        <f>(SUM($G606:N606)+ABS($F606))/ABS($F606)</f>
        <v>5.2110453462530542</v>
      </c>
      <c r="O670" s="1708">
        <f>(SUM($G606:O606)+ABS($F606))/ABS($F606)</f>
        <v>5.358492734573681</v>
      </c>
      <c r="P670" s="1708">
        <f>(SUM($G606:P606)+ABS($F606))/ABS($F606)</f>
        <v>5.4704014305079722</v>
      </c>
      <c r="Q670" s="1708">
        <f>(SUM($G606:Q606)+ABS($F606))/ABS($F606)</f>
        <v>5.5511835741971804</v>
      </c>
      <c r="R670" s="1708">
        <f>(SUM($G606:R606)+ABS($F606))/ABS($F606)</f>
        <v>5.6043714040199752</v>
      </c>
      <c r="S670" s="1708">
        <f>(SUM($G606:S606)+ABS($F606))/ABS($F606)</f>
        <v>5.632848531040584</v>
      </c>
      <c r="T670" s="1708">
        <f>(SUM($G606:T606)+ABS($F606))/ABS($F606)</f>
        <v>5.639007902646779</v>
      </c>
      <c r="U670" s="1708">
        <f>(SUM($G606:U606)+ABS($F606))/ABS($F606)</f>
        <v>5.624863122371262</v>
      </c>
      <c r="V670" s="1708">
        <f>(SUM($G606:V606)+ABS($F606))/ABS($F606)</f>
        <v>5.5921290047668153</v>
      </c>
      <c r="W670" s="1708">
        <f>(SUM($G606:W606)+ABS($F606))/ABS($F606)</f>
        <v>5.5422812077100545</v>
      </c>
      <c r="X670" s="1708">
        <f>(SUM($G606:X606)+ABS($F606))/ABS($F606)</f>
        <v>5.4766012555254813</v>
      </c>
      <c r="Y670" s="1708">
        <f>(SUM($G606:Y606)+ABS($F606))/ABS($F606)</f>
        <v>5.3962111243713577</v>
      </c>
      <c r="Z670" s="1708">
        <f>(SUM($G606:Z606)+ABS($F606))/ABS($F606)</f>
        <v>5.3021002182777153</v>
      </c>
      <c r="AA670" s="1708">
        <f>(SUM($G606:AA606)+ABS($F606))/ABS($F606)</f>
        <v>5.1951466977808405</v>
      </c>
      <c r="AB670" s="1708">
        <f>(SUM($G606:AB606)+ABS($F606))/ABS($F606)</f>
        <v>5.0761345498911323</v>
      </c>
      <c r="AC670" s="1708">
        <f>(SUM($G606:AC606)+ABS($F606))/ABS($F606)</f>
        <v>4.9457674003365488</v>
      </c>
      <c r="AD670" s="1708">
        <f>(SUM($G606:AD606)+ABS($F606))/ABS($F606)</f>
        <v>4.8046798013537098</v>
      </c>
      <c r="AE670" s="1708">
        <f>(SUM($G606:AE606)+ABS($F606))/ABS($F606)</f>
        <v>4.6534465401738361</v>
      </c>
      <c r="AF670" s="1708">
        <f>(SUM($G606:AF606)+ABS($F606))/ABS($F606)</f>
        <v>4.4925903789492478</v>
      </c>
      <c r="AG670" s="1708">
        <f>(SUM($G606:AG606)+ABS($F606))/ABS($F606)</f>
        <v>4.322588539404113</v>
      </c>
      <c r="AH670" s="1708">
        <f>(SUM($G606:AH606)+ABS($F606))/ABS($F606)</f>
        <v>4.1438781738479946</v>
      </c>
      <c r="AI670" s="1708">
        <f>(SUM($G606:AI606)+ABS($F606))/ABS($F606)</f>
        <v>3.9568610108606244</v>
      </c>
      <c r="AJ670" s="1708">
        <f>(SUM($G606:AJ606)+ABS($F606))/ABS($F606)</f>
        <v>3.7619073237991354</v>
      </c>
      <c r="AK670" s="1708">
        <f>(SUM($G606:AK606)+ABS($F606))/ABS($F606)</f>
        <v>3.5593593397168481</v>
      </c>
      <c r="AL670" s="1708">
        <f>(SUM($G606:AL606)+ABS($F606))/ABS($F606)</f>
        <v>3.3495341827922158</v>
      </c>
      <c r="AM670" s="1708">
        <f>(SUM($G606:AM606)+ABS($F606))/ABS($F606)</f>
        <v>3.1327264281447245</v>
      </c>
      <c r="AN670" s="1708">
        <f>(SUM($G606:AN606)+ABS($F606))/ABS($F606)</f>
        <v>2.9092103276582408</v>
      </c>
      <c r="AO670" s="1708">
        <f>(SUM($G606:AO606)+ABS($F606))/ABS($F606)</f>
        <v>2.6792417581888266</v>
      </c>
      <c r="AP670" s="1708">
        <f>(SUM($G606:AP606)+ABS($F606))/ABS($F606)</f>
        <v>2.4430599336000931</v>
      </c>
      <c r="AQ670" s="1708">
        <f>(SUM($G606:AQ606)+ABS($F606))/ABS($F606)</f>
        <v>2.2008889149201725</v>
      </c>
      <c r="AR670" s="1708">
        <f>(SUM($G606:AR606)+ABS($F606))/ABS($F606)</f>
        <v>1.9529389471557987</v>
      </c>
      <c r="AS670" s="1708">
        <f>(SUM($G606:AS606)+ABS($F606))/ABS($F606)</f>
        <v>1.6994076466313885</v>
      </c>
      <c r="AT670" s="1708">
        <f>(SUM($G606:AT606)+ABS($F606))/ABS($F606)</f>
        <v>1.4404810589153993</v>
      </c>
      <c r="AU670" s="1708">
        <f>(SUM($G606:AU606)+ABS($F606))/ABS($F606)</f>
        <v>1.1763346042761333</v>
      </c>
      <c r="AV670" s="1708">
        <f>(SUM($G606:AV606)+ABS($F606))/ABS($F606)</f>
        <v>0.90713392503755774</v>
      </c>
      <c r="AW670" s="1708">
        <f>(SUM($G606:AW606)+ABS($F606))/ABS($F606)</f>
        <v>0.63303564707562676</v>
      </c>
      <c r="AX670" s="1708">
        <f>(SUM($G606:AX606)+ABS($F606))/ABS($F606)</f>
        <v>0.35418806592278534</v>
      </c>
      <c r="AY670" s="1708">
        <f>(SUM($G606:AY606)+ABS($F606))/ABS($F606)</f>
        <v>7.0731766466280918E-2</v>
      </c>
      <c r="AZ670" s="1708">
        <f>(SUM($G606:AZ606)+ABS($F606))/ABS($F606)</f>
        <v>-0.21719981601846119</v>
      </c>
      <c r="BA670" s="1708">
        <f>(SUM($G606:BA606)+ABS($F606))/ABS($F606)</f>
        <v>-0.50947988680718725</v>
      </c>
      <c r="BB670" s="1708">
        <f>(SUM($G606:BB606)+ABS($F606))/ABS($F606)</f>
        <v>-0.80598782883453313</v>
      </c>
      <c r="BC670" s="1708">
        <f>(SUM($G606:BC606)+ABS($F606))/ABS($F606)</f>
        <v>-1.1066087809199845</v>
      </c>
      <c r="BD670" s="1708">
        <f>(SUM($G606:BD606)+ABS($F606))/ABS($F606)</f>
        <v>-1.4112332527049578</v>
      </c>
      <c r="BE670" s="1708">
        <f>(SUM($G606:BE606)+ABS($F606))/ABS($F606)</f>
        <v>-1.719756772443938</v>
      </c>
      <c r="BF670" s="1708">
        <f>(SUM($G606:BF606)+ABS($F606))/ABS($F606)</f>
        <v>-2.0320795642646838</v>
      </c>
      <c r="BG670" s="1708">
        <f>(SUM($G606:BG606)+ABS($F606))/ABS($F606)</f>
        <v>-2.3481062519189506</v>
      </c>
      <c r="BH670" s="1708">
        <f>(SUM($G606:BH606)+ABS($F606))/ABS($F606)</f>
        <v>-2.667745586396133</v>
      </c>
      <c r="BI670" s="1708">
        <f>(SUM($G606:BI606)+ABS($F606))/ABS($F606)</f>
        <v>-2.9909101950761912</v>
      </c>
      <c r="BJ670" s="1708">
        <f>(SUM($G606:BJ606)+ABS($F606))/ABS($F606)</f>
        <v>-3.317516350362161</v>
      </c>
      <c r="BK670" s="1708">
        <f>(SUM($G606:BK606)+ABS($F606))/ABS($F606)</f>
        <v>-3.6474837559623992</v>
      </c>
      <c r="BL670" s="1708">
        <f>(SUM($G606:BL606)+ABS($F606))/ABS($F606)</f>
        <v>-3.9807353491933699</v>
      </c>
      <c r="BM670" s="1708">
        <f>(SUM($G606:BM606)+ABS($F606))/ABS($F606)</f>
        <v>-4.3171971178493687</v>
      </c>
      <c r="BN670" s="1571">
        <f>(SUM($G606:BN606)+ABS($F606))/ABS($F606)</f>
        <v>-4.6567979303396356</v>
      </c>
    </row>
    <row r="671" spans="1:66" x14ac:dyDescent="0.15">
      <c r="A671" s="1123"/>
      <c r="B671" s="1337"/>
      <c r="C671" s="3671"/>
      <c r="D671" s="1366" t="str">
        <f t="shared" si="383"/>
        <v>High Price Range</v>
      </c>
      <c r="E671" s="1391" t="str">
        <f t="shared" si="383"/>
        <v>Low Range CAPEX</v>
      </c>
      <c r="F671" s="1614">
        <f>(SUM(G607:BN607)+ABS(F607))/ABS(F607)</f>
        <v>9.4950937788744589</v>
      </c>
      <c r="G671" s="1708">
        <f>(SUM($G607:G607)+ABS($F607))/ABS($F607)</f>
        <v>2.243566536871108</v>
      </c>
      <c r="H671" s="1708">
        <f>(SUM($G607:H607)+ABS($F607))/ABS($F607)</f>
        <v>3.162869696080743</v>
      </c>
      <c r="I671" s="1708">
        <f>(SUM($G607:I607)+ABS($F607))/ABS($F607)</f>
        <v>3.9155335524918176</v>
      </c>
      <c r="J671" s="1708">
        <f>(SUM($G607:J607)+ABS($F607))/ABS($F607)</f>
        <v>4.5592128406892014</v>
      </c>
      <c r="K671" s="1708">
        <f>(SUM($G607:K607)+ABS($F607))/ABS($F607)</f>
        <v>5.1232769557270093</v>
      </c>
      <c r="L671" s="1708">
        <f>(SUM($G607:L607)+ABS($F607))/ABS($F607)</f>
        <v>5.6253128365456169</v>
      </c>
      <c r="M671" s="1708">
        <f>(SUM($G607:M607)+ABS($F607))/ABS($F607)</f>
        <v>6.0769341041666403</v>
      </c>
      <c r="N671" s="1708">
        <f>(SUM($G607:N607)+ABS($F607))/ABS($F607)</f>
        <v>6.4863331020036092</v>
      </c>
      <c r="O671" s="1708">
        <f>(SUM($G607:O607)+ABS($F607))/ABS($F607)</f>
        <v>6.8595709933121425</v>
      </c>
      <c r="P671" s="1708">
        <f>(SUM($G607:P607)+ABS($F607))/ABS($F607)</f>
        <v>7.2012970939634728</v>
      </c>
      <c r="Q671" s="1708">
        <f>(SUM($G607:Q607)+ABS($F607))/ABS($F607)</f>
        <v>7.5151802198539865</v>
      </c>
      <c r="R671" s="1708">
        <f>(SUM($G607:R607)+ABS($F607))/ABS($F607)</f>
        <v>7.8041823214189963</v>
      </c>
      <c r="S671" s="1708">
        <f>(SUM($G607:S607)+ABS($F607))/ABS($F607)</f>
        <v>8.0707400476699576</v>
      </c>
      <c r="T671" s="1708">
        <f>(SUM($G607:T607)+ABS($F607))/ABS($F607)</f>
        <v>8.3168897280170206</v>
      </c>
      <c r="U671" s="1708">
        <f>(SUM($G607:U607)+ABS($F607))/ABS($F607)</f>
        <v>8.5443560810206876</v>
      </c>
      <c r="V671" s="1708">
        <f>(SUM($G607:V607)+ABS($F607))/ABS($F607)</f>
        <v>8.7546168320513065</v>
      </c>
      <c r="W671" s="1708">
        <f>(SUM($G607:W607)+ABS($F607))/ABS($F607)</f>
        <v>8.9489508417790482</v>
      </c>
      <c r="X671" s="1708">
        <f>(SUM($G607:X607)+ABS($F607))/ABS($F607)</f>
        <v>9.1284746522604934</v>
      </c>
      <c r="Y671" s="1708">
        <f>(SUM($G607:Y607)+ABS($F607))/ABS($F607)</f>
        <v>9.2941707115573902</v>
      </c>
      <c r="Z671" s="1708">
        <f>(SUM($G607:Z607)+ABS($F607))/ABS($F607)</f>
        <v>9.4469094999802152</v>
      </c>
      <c r="AA671" s="1708">
        <f>(SUM($G607:AA607)+ABS($F607))/ABS($F607)</f>
        <v>9.5874671079348435</v>
      </c>
      <c r="AB671" s="1708">
        <f>(SUM($G607:AB607)+ABS($F607))/ABS($F607)</f>
        <v>9.7165393678109719</v>
      </c>
      <c r="AC671" s="1708">
        <f>(SUM($G607:AC607)+ABS($F607))/ABS($F607)</f>
        <v>9.8347533381411818</v>
      </c>
      <c r="AD671" s="1708">
        <f>(SUM($G607:AD607)+ABS($F607))/ABS($F607)</f>
        <v>9.9426767273406345</v>
      </c>
      <c r="AE671" s="1708">
        <f>(SUM($G607:AE607)+ABS($F607))/ABS($F607)</f>
        <v>10.040825695466774</v>
      </c>
      <c r="AF671" s="1708">
        <f>(SUM($G607:AF607)+ABS($F607))/ABS($F607)</f>
        <v>10.129671365649283</v>
      </c>
      <c r="AG671" s="1708">
        <f>(SUM($G607:AG607)+ABS($F607))/ABS($F607)</f>
        <v>10.20964529910148</v>
      </c>
      <c r="AH671" s="1708">
        <f>(SUM($G607:AH607)+ABS($F607))/ABS($F607)</f>
        <v>10.281144130265677</v>
      </c>
      <c r="AI671" s="1708">
        <f>(SUM($G607:AI607)+ABS($F607))/ABS($F607)</f>
        <v>10.344533515797503</v>
      </c>
      <c r="AJ671" s="1708">
        <f>(SUM($G607:AJ607)+ABS($F607))/ABS($F607)</f>
        <v>10.400151518719813</v>
      </c>
      <c r="AK671" s="1708">
        <f>(SUM($G607:AK607)+ABS($F607))/ABS($F607)</f>
        <v>10.448311524357274</v>
      </c>
      <c r="AL671" s="1708">
        <f>(SUM($G607:AL607)+ABS($F607))/ABS($F607)</f>
        <v>10.489304765602492</v>
      </c>
      <c r="AM671" s="1708">
        <f>(SUM($G607:AM607)+ABS($F607))/ABS($F607)</f>
        <v>10.523402520234351</v>
      </c>
      <c r="AN671" s="1708">
        <f>(SUM($G607:AN607)+ABS($F607))/ABS($F607)</f>
        <v>10.550858031372123</v>
      </c>
      <c r="AO671" s="1708">
        <f>(SUM($G607:AO607)+ABS($F607))/ABS($F607)</f>
        <v>10.571908192945063</v>
      </c>
      <c r="AP671" s="1708">
        <f>(SUM($G607:AP607)+ABS($F607))/ABS($F607)</f>
        <v>10.586775034723487</v>
      </c>
      <c r="AQ671" s="1708">
        <f>(SUM($G607:AQ607)+ABS($F607))/ABS($F607)</f>
        <v>10.595667035573447</v>
      </c>
      <c r="AR671" s="1708">
        <f>(SUM($G607:AR607)+ABS($F607))/ABS($F607)</f>
        <v>10.598780288845003</v>
      </c>
      <c r="AS671" s="1708">
        <f>(SUM($G607:AS607)+ABS($F607))/ABS($F607)</f>
        <v>10.596299539942773</v>
      </c>
      <c r="AT671" s="1708">
        <f>(SUM($G607:AT607)+ABS($F607))/ABS($F607)</f>
        <v>10.588399112971366</v>
      </c>
      <c r="AU671" s="1708">
        <f>(SUM($G607:AU607)+ABS($F607))/ABS($F607)</f>
        <v>10.575243740754683</v>
      </c>
      <c r="AV671" s="1708">
        <f>(SUM($G607:AV607)+ABS($F607))/ABS($F607)</f>
        <v>10.55698931038531</v>
      </c>
      <c r="AW671" s="1708">
        <f>(SUM($G607:AW607)+ABS($F607))/ABS($F607)</f>
        <v>10.533783534681488</v>
      </c>
      <c r="AX671" s="1708">
        <f>(SUM($G607:AX607)+ABS($F607))/ABS($F607)</f>
        <v>10.505766558445391</v>
      </c>
      <c r="AY671" s="1708">
        <f>(SUM($G607:AY607)+ABS($F607))/ABS($F607)</f>
        <v>10.473071507173415</v>
      </c>
      <c r="AZ671" s="1708">
        <f>(SUM($G607:AZ607)+ABS($F607))/ABS($F607)</f>
        <v>10.435824984823288</v>
      </c>
      <c r="BA671" s="1708">
        <f>(SUM($G607:BA607)+ABS($F607))/ABS($F607)</f>
        <v>10.394147526359355</v>
      </c>
      <c r="BB671" s="1708">
        <f>(SUM($G607:BB607)+ABS($F607))/ABS($F607)</f>
        <v>10.348154010048084</v>
      </c>
      <c r="BC671" s="1708">
        <f>(SUM($G607:BC607)+ABS($F607))/ABS($F607)</f>
        <v>10.297954033838117</v>
      </c>
      <c r="BD671" s="1708">
        <f>(SUM($G607:BD607)+ABS($F607))/ABS($F607)</f>
        <v>10.243652259614532</v>
      </c>
      <c r="BE671" s="1708">
        <f>(SUM($G607:BE607)+ABS($F607))/ABS($F607)</f>
        <v>10.185348728650009</v>
      </c>
      <c r="BF671" s="1708">
        <f>(SUM($G607:BF607)+ABS($F607))/ABS($F607)</f>
        <v>10.123139151174335</v>
      </c>
      <c r="BG671" s="1708">
        <f>(SUM($G607:BG607)+ABS($F607))/ABS($F607)</f>
        <v>10.057115172637328</v>
      </c>
      <c r="BH671" s="1708">
        <f>(SUM($G607:BH607)+ABS($F607))/ABS($F607)</f>
        <v>9.9873646189408856</v>
      </c>
      <c r="BI671" s="1708">
        <f>(SUM($G607:BI607)+ABS($F607))/ABS($F607)</f>
        <v>9.9139717226560347</v>
      </c>
      <c r="BJ671" s="1708">
        <f>(SUM($G607:BJ607)+ABS($F607))/ABS($F607)</f>
        <v>9.8370173320147973</v>
      </c>
      <c r="BK671" s="1708">
        <f>(SUM($G607:BK607)+ABS($F607))/ABS($F607)</f>
        <v>9.7565791042696439</v>
      </c>
      <c r="BL671" s="1708">
        <f>(SUM($G607:BL607)+ABS($F607))/ABS($F607)</f>
        <v>9.6727316848408904</v>
      </c>
      <c r="BM671" s="1708">
        <f>(SUM($G607:BM607)+ABS($F607))/ABS($F607)</f>
        <v>9.5855468735213005</v>
      </c>
      <c r="BN671" s="1571">
        <f>(SUM($G607:BN607)+ABS($F607))/ABS($F607)</f>
        <v>9.4950937788744589</v>
      </c>
    </row>
    <row r="672" spans="1:66" x14ac:dyDescent="0.15">
      <c r="A672" s="1123"/>
      <c r="B672" s="1337"/>
      <c r="C672" s="3672"/>
      <c r="D672" s="1367" t="str">
        <f t="shared" si="383"/>
        <v>High Price Range</v>
      </c>
      <c r="E672" s="1685" t="str">
        <f t="shared" si="383"/>
        <v>Low Range CAPEX</v>
      </c>
      <c r="F672" s="1615">
        <f>(SUM(G608:BN608)+ABS(F608))/ABS(F608)</f>
        <v>27.134479844266611</v>
      </c>
      <c r="G672" s="1572">
        <f>(SUM($G608:G608)+ABS($F608))/ABS($F608)</f>
        <v>2.243566536871108</v>
      </c>
      <c r="H672" s="1572">
        <f>(SUM($G608:H608)+ABS($F608))/ABS($F608)</f>
        <v>3.2709574886345676</v>
      </c>
      <c r="I672" s="1572">
        <f>(SUM($G608:I608)+ABS($F608))/ABS($F608)</f>
        <v>4.1820589165558433</v>
      </c>
      <c r="J672" s="1572">
        <f>(SUM($G608:J608)+ABS($F608))/ABS($F608)</f>
        <v>5.0148918417224202</v>
      </c>
      <c r="K672" s="1572">
        <f>(SUM($G608:K608)+ABS($F608))/ABS($F608)</f>
        <v>5.7893286544248097</v>
      </c>
      <c r="L672" s="1572">
        <f>(SUM($G608:L608)+ABS($F608))/ABS($F608)</f>
        <v>6.5175010081334204</v>
      </c>
      <c r="M672" s="1572">
        <f>(SUM($G608:M608)+ABS($F608))/ABS($F608)</f>
        <v>7.2075452769348329</v>
      </c>
      <c r="N672" s="1572">
        <f>(SUM($G608:N608)+ABS($F608))/ABS($F608)</f>
        <v>7.8652759781642141</v>
      </c>
      <c r="O672" s="1572">
        <f>(SUM($G608:O608)+ABS($F608))/ABS($F608)</f>
        <v>8.4950434406521573</v>
      </c>
      <c r="P672" s="1572">
        <f>(SUM($G608:P608)+ABS($F608))/ABS($F608)</f>
        <v>9.1002176406637716</v>
      </c>
      <c r="Q672" s="1572">
        <f>(SUM($G608:Q608)+ABS($F608))/ABS($F608)</f>
        <v>9.6834812969562343</v>
      </c>
      <c r="R672" s="1572">
        <f>(SUM($G608:R608)+ABS($F608))/ABS($F608)</f>
        <v>10.247017483873446</v>
      </c>
      <c r="S672" s="1572">
        <f>(SUM($G608:S608)+ABS($F608))/ABS($F608)</f>
        <v>10.792635129240518</v>
      </c>
      <c r="T672" s="1572">
        <f>(SUM($G608:T608)+ABS($F608))/ABS($F608)</f>
        <v>11.321856039741252</v>
      </c>
      <c r="U672" s="1572">
        <f>(SUM($G608:U608)+ABS($F608))/ABS($F608)</f>
        <v>11.835977086713902</v>
      </c>
      <c r="V672" s="1572">
        <f>(SUM($G608:V608)+ABS($F608))/ABS($F608)</f>
        <v>12.336115786399807</v>
      </c>
      <c r="W672" s="1572">
        <f>(SUM($G608:W608)+ABS($F608))/ABS($F608)</f>
        <v>12.823244445650419</v>
      </c>
      <c r="X672" s="1572">
        <f>(SUM($G608:X608)+ABS($F608))/ABS($F608)</f>
        <v>13.298216230469029</v>
      </c>
      <c r="Y672" s="1572">
        <f>(SUM($G608:Y608)+ABS($F608))/ABS($F608)</f>
        <v>13.761785400882534</v>
      </c>
      <c r="Z672" s="1572">
        <f>(SUM($G608:Z608)+ABS($F608))/ABS($F608)</f>
        <v>14.214623249472448</v>
      </c>
      <c r="AA672" s="1572">
        <f>(SUM($G608:AA608)+ABS($F608))/ABS($F608)</f>
        <v>14.657330820595963</v>
      </c>
      <c r="AB672" s="1572">
        <f>(SUM($G608:AB608)+ABS($F608))/ABS($F608)</f>
        <v>15.09044917983864</v>
      </c>
      <c r="AC672" s="1572">
        <f>(SUM($G608:AC608)+ABS($F608))/ABS($F608)</f>
        <v>15.514467793295575</v>
      </c>
      <c r="AD672" s="1572">
        <f>(SUM($G608:AD608)+ABS($F608))/ABS($F608)</f>
        <v>15.929831430100529</v>
      </c>
      <c r="AE672" s="1572">
        <f>(SUM($G608:AE608)+ABS($F608))/ABS($F608)</f>
        <v>16.336945898033232</v>
      </c>
      <c r="AF672" s="1572">
        <f>(SUM($G608:AF608)+ABS($F608))/ABS($F608)</f>
        <v>16.736182847443057</v>
      </c>
      <c r="AG672" s="1572">
        <f>(SUM($G608:AG608)+ABS($F608))/ABS($F608)</f>
        <v>17.127883824228324</v>
      </c>
      <c r="AH672" s="1572">
        <f>(SUM($G608:AH608)+ABS($F608))/ABS($F608)</f>
        <v>17.512363712258448</v>
      </c>
      <c r="AI672" s="1572">
        <f>(SUM($G608:AI608)+ABS($F608))/ABS($F608)</f>
        <v>17.889913675381777</v>
      </c>
      <c r="AJ672" s="1572">
        <f>(SUM($G608:AJ608)+ABS($F608))/ABS($F608)</f>
        <v>18.260803686236624</v>
      </c>
      <c r="AK672" s="1572">
        <f>(SUM($G608:AK608)+ABS($F608))/ABS($F608)</f>
        <v>18.625284711523939</v>
      </c>
      <c r="AL672" s="1572">
        <f>(SUM($G608:AL608)+ABS($F608))/ABS($F608)</f>
        <v>18.983590609820716</v>
      </c>
      <c r="AM672" s="1572">
        <f>(SUM($G608:AM608)+ABS($F608))/ABS($F608)</f>
        <v>19.335939787417061</v>
      </c>
      <c r="AN672" s="1572">
        <f>(SUM($G608:AN608)+ABS($F608))/ABS($F608)</f>
        <v>19.682536649322074</v>
      </c>
      <c r="AO672" s="1572">
        <f>(SUM($G608:AO608)+ABS($F608))/ABS($F608)</f>
        <v>20.023572875971482</v>
      </c>
      <c r="AP672" s="1572">
        <f>(SUM($G608:AP608)+ABS($F608))/ABS($F608)</f>
        <v>20.359228550887693</v>
      </c>
      <c r="AQ672" s="1572">
        <f>(SUM($G608:AQ608)+ABS($F608))/ABS($F608)</f>
        <v>20.689673160294113</v>
      </c>
      <c r="AR672" s="1572">
        <f>(SUM($G608:AR608)+ABS($F608))/ABS($F608)</f>
        <v>21.015066482245729</v>
      </c>
      <c r="AS672" s="1572">
        <f>(SUM($G608:AS608)+ABS($F608))/ABS($F608)</f>
        <v>21.335559380036226</v>
      </c>
      <c r="AT672" s="1572">
        <f>(SUM($G608:AT608)+ABS($F608))/ABS($F608)</f>
        <v>21.65129451234661</v>
      </c>
      <c r="AU672" s="1572">
        <f>(SUM($G608:AU608)+ABS($F608))/ABS($F608)</f>
        <v>21.9624069707098</v>
      </c>
      <c r="AV672" s="1572">
        <f>(SUM($G608:AV608)+ABS($F608))/ABS($F608)</f>
        <v>22.269024853300426</v>
      </c>
      <c r="AW672" s="1572">
        <f>(SUM($G608:AW608)+ABS($F608))/ABS($F608)</f>
        <v>22.571269782756968</v>
      </c>
      <c r="AX672" s="1572">
        <f>(SUM($G608:AX608)+ABS($F608))/ABS($F608)</f>
        <v>22.869257374654836</v>
      </c>
      <c r="AY672" s="1572">
        <f>(SUM($G608:AY608)+ABS($F608))/ABS($F608)</f>
        <v>23.163097662335499</v>
      </c>
      <c r="AZ672" s="1572">
        <f>(SUM($G608:AZ608)+ABS($F608))/ABS($F608)</f>
        <v>23.452895483026204</v>
      </c>
      <c r="BA672" s="1572">
        <f>(SUM($G608:BA608)+ABS($F608))/ABS($F608)</f>
        <v>23.738750829533188</v>
      </c>
      <c r="BB672" s="1572">
        <f>(SUM($G608:BB608)+ABS($F608))/ABS($F608)</f>
        <v>24.02075917123711</v>
      </c>
      <c r="BC672" s="1572">
        <f>(SUM($G608:BC608)+ABS($F608))/ABS($F608)</f>
        <v>24.299011747647135</v>
      </c>
      <c r="BD672" s="1572">
        <f>(SUM($G608:BD608)+ABS($F608))/ABS($F608)</f>
        <v>24.573595837366028</v>
      </c>
      <c r="BE672" s="1572">
        <f>(SUM($G608:BE608)+ABS($F608))/ABS($F608)</f>
        <v>24.844595004971438</v>
      </c>
      <c r="BF672" s="1572">
        <f>(SUM($G608:BF608)+ABS($F608))/ABS($F608)</f>
        <v>25.112089328019746</v>
      </c>
      <c r="BG672" s="1572">
        <f>(SUM($G608:BG608)+ABS($F608))/ABS($F608)</f>
        <v>25.376155606120651</v>
      </c>
      <c r="BH672" s="1572">
        <f>(SUM($G608:BH608)+ABS($F608))/ABS($F608)</f>
        <v>25.636867553806855</v>
      </c>
      <c r="BI672" s="1572">
        <f>(SUM($G608:BI608)+ABS($F608))/ABS($F608)</f>
        <v>25.894295978728852</v>
      </c>
      <c r="BJ672" s="1572">
        <f>(SUM($G608:BJ608)+ABS($F608))/ABS($F608)</f>
        <v>26.148508946535426</v>
      </c>
      <c r="BK672" s="1572">
        <f>(SUM($G608:BK608)+ABS($F608))/ABS($F608)</f>
        <v>26.399571933652414</v>
      </c>
      <c r="BL672" s="1572">
        <f>(SUM($G608:BL608)+ABS($F608))/ABS($F608)</f>
        <v>26.647547969042868</v>
      </c>
      <c r="BM672" s="1572">
        <f>(SUM($G608:BM608)+ABS($F608))/ABS($F608)</f>
        <v>26.892497765917788</v>
      </c>
      <c r="BN672" s="1573">
        <f>(SUM($G608:BN608)+ABS($F608))/ABS($F608)</f>
        <v>27.134479844266611</v>
      </c>
    </row>
    <row r="673" spans="1:66" ht="6" customHeight="1" x14ac:dyDescent="0.15">
      <c r="A673" s="1123"/>
      <c r="B673" s="1337"/>
      <c r="C673" s="1600"/>
      <c r="D673" s="1366"/>
      <c r="E673" s="1391"/>
      <c r="F673" s="1614"/>
      <c r="G673" s="1708"/>
      <c r="H673" s="1708"/>
      <c r="I673" s="1708"/>
      <c r="J673" s="1708"/>
      <c r="K673" s="1708"/>
      <c r="L673" s="1708"/>
      <c r="M673" s="1708"/>
      <c r="N673" s="1708"/>
      <c r="O673" s="1708"/>
      <c r="P673" s="1708"/>
      <c r="Q673" s="1708"/>
      <c r="R673" s="1708"/>
      <c r="S673" s="1708"/>
      <c r="T673" s="1708"/>
      <c r="U673" s="1708"/>
      <c r="V673" s="1708"/>
      <c r="W673" s="1708"/>
      <c r="X673" s="1708"/>
      <c r="Y673" s="1708"/>
      <c r="Z673" s="1708"/>
      <c r="AA673" s="1708"/>
      <c r="AB673" s="1708"/>
      <c r="AC673" s="1708"/>
      <c r="AD673" s="1708"/>
      <c r="AE673" s="1708"/>
      <c r="AF673" s="1708"/>
      <c r="AG673" s="1708"/>
      <c r="AH673" s="1708"/>
      <c r="AI673" s="1708"/>
      <c r="AJ673" s="1708"/>
      <c r="AK673" s="1708"/>
      <c r="AL673" s="1708"/>
      <c r="AM673" s="1708"/>
      <c r="AN673" s="1708"/>
      <c r="AO673" s="1708"/>
      <c r="AP673" s="1708"/>
      <c r="AQ673" s="1708"/>
      <c r="AR673" s="1708"/>
      <c r="AS673" s="1708"/>
      <c r="AT673" s="1708"/>
      <c r="AU673" s="1708"/>
      <c r="AV673" s="1708"/>
      <c r="AW673" s="1708"/>
      <c r="AX673" s="1708"/>
      <c r="AY673" s="1708"/>
      <c r="AZ673" s="1708"/>
      <c r="BA673" s="1708"/>
      <c r="BB673" s="1708"/>
      <c r="BC673" s="1708"/>
      <c r="BD673" s="1708"/>
      <c r="BE673" s="1708"/>
      <c r="BF673" s="1708"/>
      <c r="BG673" s="1708"/>
      <c r="BH673" s="1708"/>
      <c r="BI673" s="1708"/>
      <c r="BJ673" s="1708"/>
      <c r="BK673" s="1708"/>
      <c r="BL673" s="1708"/>
      <c r="BM673" s="1708"/>
      <c r="BN673" s="1571"/>
    </row>
    <row r="674" spans="1:66" x14ac:dyDescent="0.15">
      <c r="A674" s="1123"/>
      <c r="B674" s="1337"/>
      <c r="C674" s="3667" t="str">
        <f t="shared" si="384"/>
        <v>High Range Opex - Low</v>
      </c>
      <c r="D674" s="1366" t="str">
        <f t="shared" si="383"/>
        <v>Low Price Range</v>
      </c>
      <c r="E674" s="1391" t="str">
        <f t="shared" si="383"/>
        <v>Low Range CAPEX</v>
      </c>
      <c r="F674" s="1614">
        <f>(SUM(G610:BN610)+ABS(F610))/ABS(F610)</f>
        <v>-32.680498304129927</v>
      </c>
      <c r="G674" s="1708">
        <f>(SUM($G610:G610)+ABS($F610))/ABS($F610)</f>
        <v>0.86631185893878448</v>
      </c>
      <c r="H674" s="1708">
        <f>(SUM($G610:H610)+ABS($F610))/ABS($F610)</f>
        <v>0.59441915577455973</v>
      </c>
      <c r="I674" s="1708">
        <f>(SUM($G610:I610)+ABS($F610))/ABS($F610)</f>
        <v>0.25487787816535912</v>
      </c>
      <c r="J674" s="1708">
        <f>(SUM($G610:J610)+ABS($F610))/ABS($F610)</f>
        <v>-0.12757847468127309</v>
      </c>
      <c r="K674" s="1708">
        <f>(SUM($G610:K610)+ABS($F610))/ABS($F610)</f>
        <v>-0.54069043502651515</v>
      </c>
      <c r="L674" s="1708">
        <f>(SUM($G610:L610)+ABS($F610))/ABS($F610)</f>
        <v>-0.97726564742912814</v>
      </c>
      <c r="M674" s="1708">
        <f>(SUM($G610:M610)+ABS($F610))/ABS($F610)</f>
        <v>-1.4326321454866646</v>
      </c>
      <c r="N674" s="1708">
        <f>(SUM($G610:N610)+ABS($F610))/ABS($F610)</f>
        <v>-1.9035394180792229</v>
      </c>
      <c r="O674" s="1708">
        <f>(SUM($G610:O610)+ABS($F610))/ABS($F610)</f>
        <v>-2.3876109450873444</v>
      </c>
      <c r="P674" s="1708">
        <f>(SUM($G610:P610)+ABS($F610))/ABS($F610)</f>
        <v>-2.88304270367879</v>
      </c>
      <c r="Q674" s="1708">
        <f>(SUM($G610:Q610)+ABS($F610))/ABS($F610)</f>
        <v>-3.3884243174323392</v>
      </c>
      <c r="R674" s="1708">
        <f>(SUM($G610:R610)+ABS($F610))/ABS($F610)</f>
        <v>-3.9026266776696823</v>
      </c>
      <c r="S674" s="1708">
        <f>(SUM($G610:S610)+ABS($F610))/ABS($F610)</f>
        <v>-4.4247280147002028</v>
      </c>
      <c r="T674" s="1708">
        <f>(SUM($G610:T610)+ABS($F610))/ABS($F610)</f>
        <v>-4.9539634034614837</v>
      </c>
      <c r="U674" s="1708">
        <f>(SUM($G610:U610)+ABS($F610))/ABS($F610)</f>
        <v>-5.4896891792345262</v>
      </c>
      <c r="V674" s="1708">
        <f>(SUM($G610:V610)+ABS($F610))/ABS($F610)</f>
        <v>-6.0313571876238257</v>
      </c>
      <c r="W674" s="1708">
        <f>(SUM($G610:W610)+ABS($F610))/ABS($F610)</f>
        <v>-6.5784957226072835</v>
      </c>
      <c r="X674" s="1708">
        <f>(SUM($G610:X610)+ABS($F610))/ABS($F610)</f>
        <v>-7.1306951345290335</v>
      </c>
      <c r="Y674" s="1708">
        <f>(SUM($G610:Y610)+ABS($F610))/ABS($F610)</f>
        <v>-7.6875967746000233</v>
      </c>
      <c r="Z674" s="1708">
        <f>(SUM($G610:Z610)+ABS($F610))/ABS($F610)</f>
        <v>-8.2488843717884315</v>
      </c>
      <c r="AA674" s="1708">
        <f>(SUM($G610:AA610)+ABS($F610))/ABS($F610)</f>
        <v>-8.8142772149484721</v>
      </c>
      <c r="AB674" s="1708">
        <f>(SUM($G610:AB610)+ABS($F610))/ABS($F610)</f>
        <v>-9.3835246962665639</v>
      </c>
      <c r="AC674" s="1708">
        <f>(SUM($G610:AC610)+ABS($F610))/ABS($F610)</f>
        <v>-9.9564018960655645</v>
      </c>
      <c r="AD674" s="1708">
        <f>(SUM($G610:AD610)+ABS($F610))/ABS($F610)</f>
        <v>-10.532705974570691</v>
      </c>
      <c r="AE674" s="1708">
        <f>(SUM($G610:AE610)+ABS($F610))/ABS($F610)</f>
        <v>-11.112253196376408</v>
      </c>
      <c r="AF674" s="1708">
        <f>(SUM($G610:AF610)+ABS($F610))/ABS($F610)</f>
        <v>-11.694876456316077</v>
      </c>
      <c r="AG674" s="1708">
        <f>(SUM($G610:AG610)+ABS($F610))/ABS($F610)</f>
        <v>-12.28042320659069</v>
      </c>
      <c r="AH674" s="1708">
        <f>(SUM($G610:AH610)+ABS($F610))/ABS($F610)</f>
        <v>-12.868753707914967</v>
      </c>
      <c r="AI674" s="1708">
        <f>(SUM($G610:AI610)+ABS($F610))/ABS($F610)</f>
        <v>-13.459739544486501</v>
      </c>
      <c r="AJ674" s="1708">
        <f>(SUM($G610:AJ610)+ABS($F610))/ABS($F610)</f>
        <v>-14.053262355420188</v>
      </c>
      <c r="AK674" s="1708">
        <f>(SUM($G610:AK610)+ABS($F610))/ABS($F610)</f>
        <v>-14.649212745059668</v>
      </c>
      <c r="AL674" s="1708">
        <f>(SUM($G610:AL610)+ABS($F610))/ABS($F610)</f>
        <v>-15.247489342086359</v>
      </c>
      <c r="AM674" s="1708">
        <f>(SUM($G610:AM610)+ABS($F610))/ABS($F610)</f>
        <v>-15.847997983171469</v>
      </c>
      <c r="AN674" s="1708">
        <f>(SUM($G610:AN610)+ABS($F610))/ABS($F610)</f>
        <v>-16.450651001473489</v>
      </c>
      <c r="AO674" s="1708">
        <f>(SUM($G610:AO610)+ABS($F610))/ABS($F610)</f>
        <v>-17.05536660387774</v>
      </c>
      <c r="AP674" s="1708">
        <f>(SUM($G610:AP610)+ABS($F610))/ABS($F610)</f>
        <v>-17.662068323730395</v>
      </c>
      <c r="AQ674" s="1708">
        <f>(SUM($G610:AQ610)+ABS($F610))/ABS($F610)</f>
        <v>-18.270684538104504</v>
      </c>
      <c r="AR674" s="1708">
        <f>(SUM($G610:AR610)+ABS($F610))/ABS($F610)</f>
        <v>-18.881148040476546</v>
      </c>
      <c r="AS674" s="1708">
        <f>(SUM($G610:AS610)+ABS($F610))/ABS($F610)</f>
        <v>-19.49339566118385</v>
      </c>
      <c r="AT674" s="1708">
        <f>(SUM($G610:AT610)+ABS($F610))/ABS($F610)</f>
        <v>-20.107367929249829</v>
      </c>
      <c r="AU674" s="1708">
        <f>(SUM($G610:AU610)+ABS($F610))/ABS($F610)</f>
        <v>-20.723008770161371</v>
      </c>
      <c r="AV674" s="1708">
        <f>(SUM($G610:AV610)+ABS($F610))/ABS($F610)</f>
        <v>-21.340265235004654</v>
      </c>
      <c r="AW674" s="1708">
        <f>(SUM($G610:AW610)+ABS($F610))/ABS($F610)</f>
        <v>-21.95908725704669</v>
      </c>
      <c r="AX674" s="1708">
        <f>(SUM($G610:AX610)+ABS($F610))/ABS($F610)</f>
        <v>-22.579427432416413</v>
      </c>
      <c r="AY674" s="1708">
        <f>(SUM($G610:AY610)+ABS($F610))/ABS($F610)</f>
        <v>-23.201240822013119</v>
      </c>
      <c r="AZ674" s="1708">
        <f>(SUM($G610:AZ610)+ABS($F610))/ABS($F610)</f>
        <v>-23.824484772167573</v>
      </c>
      <c r="BA674" s="1708">
        <f>(SUM($G610:BA610)+ABS($F610))/ABS($F610)</f>
        <v>-24.449118751916636</v>
      </c>
      <c r="BB674" s="1708">
        <f>(SUM($G610:BB610)+ABS($F610))/ABS($F610)</f>
        <v>-25.075104205035988</v>
      </c>
      <c r="BC674" s="1708">
        <f>(SUM($G610:BC610)+ABS($F610))/ABS($F610)</f>
        <v>-25.702404415216648</v>
      </c>
      <c r="BD674" s="1708">
        <f>(SUM($G610:BD610)+ABS($F610))/ABS($F610)</f>
        <v>-26.330984382976474</v>
      </c>
      <c r="BE674" s="1708">
        <f>(SUM($G610:BE610)+ABS($F610))/ABS($F610)</f>
        <v>-26.960810713073737</v>
      </c>
      <c r="BF674" s="1708">
        <f>(SUM($G610:BF610)+ABS($F610))/ABS($F610)</f>
        <v>-27.591851511340725</v>
      </c>
      <c r="BG674" s="1708">
        <f>(SUM($G610:BG610)+ABS($F610))/ABS($F610)</f>
        <v>-28.224076289985266</v>
      </c>
      <c r="BH674" s="1708">
        <f>(SUM($G610:BH610)+ABS($F610))/ABS($F610)</f>
        <v>-28.857455880520209</v>
      </c>
      <c r="BI674" s="1708">
        <f>(SUM($G610:BI610)+ABS($F610))/ABS($F610)</f>
        <v>-29.491962353578124</v>
      </c>
      <c r="BJ674" s="1708">
        <f>(SUM($G610:BJ610)+ABS($F610))/ABS($F610)</f>
        <v>-30.127568944952799</v>
      </c>
      <c r="BK674" s="1708">
        <f>(SUM($G610:BK610)+ABS($F610))/ABS($F610)</f>
        <v>-30.764249987282636</v>
      </c>
      <c r="BL674" s="1708">
        <f>(SUM($G610:BL610)+ABS($F610))/ABS($F610)</f>
        <v>-31.401980846855114</v>
      </c>
      <c r="BM674" s="1708">
        <f>(SUM($G610:BM610)+ABS($F610))/ABS($F610)</f>
        <v>-32.040737865067726</v>
      </c>
      <c r="BN674" s="1571">
        <f>(SUM($G610:BN610)+ABS($F610))/ABS($F610)</f>
        <v>-32.680498304129927</v>
      </c>
    </row>
    <row r="675" spans="1:66" x14ac:dyDescent="0.15">
      <c r="A675" s="1123"/>
      <c r="B675" s="1337"/>
      <c r="C675" s="3667"/>
      <c r="D675" s="1366" t="str">
        <f t="shared" si="383"/>
        <v>Low Price Range</v>
      </c>
      <c r="E675" s="1391" t="str">
        <f t="shared" si="383"/>
        <v>Low Range CAPEX</v>
      </c>
      <c r="F675" s="1614">
        <f>(SUM(G611:BN611)+ABS(F611))/ABS(F611)</f>
        <v>-28.156731210757236</v>
      </c>
      <c r="G675" s="1708">
        <f>(SUM($G611:G611)+ABS($F611))/ABS($F611)</f>
        <v>0.86631185893878448</v>
      </c>
      <c r="H675" s="1708">
        <f>(SUM($G611:H611)+ABS($F611))/ABS($F611)</f>
        <v>0.62897029630031209</v>
      </c>
      <c r="I675" s="1708">
        <f>(SUM($G611:I611)+ABS($F611))/ABS($F611)</f>
        <v>0.33836112746811142</v>
      </c>
      <c r="J675" s="1708">
        <f>(SUM($G611:J611)+ABS($F611))/ABS($F611)</f>
        <v>1.2914156488970398E-2</v>
      </c>
      <c r="K675" s="1708">
        <f>(SUM($G611:K611)+ABS($F611))/ABS($F611)</f>
        <v>-0.33798245103861629</v>
      </c>
      <c r="L675" s="1708">
        <f>(SUM($G611:L611)+ABS($F611))/ABS($F611)</f>
        <v>-0.70870688728242592</v>
      </c>
      <c r="M675" s="1708">
        <f>(SUM($G611:M611)+ABS($F611))/ABS($F611)</f>
        <v>-1.0955467639842666</v>
      </c>
      <c r="N675" s="1708">
        <f>(SUM($G611:N611)+ABS($F611))/ABS($F611)</f>
        <v>-1.4958833320529763</v>
      </c>
      <c r="O675" s="1708">
        <f>(SUM($G611:O611)+ABS($F611))/ABS($F611)</f>
        <v>-1.9077790914393229</v>
      </c>
      <c r="P675" s="1708">
        <f>(SUM($G611:P611)+ABS($F611))/ABS($F611)</f>
        <v>-2.3297478505742109</v>
      </c>
      <c r="Q675" s="1708">
        <f>(SUM($G611:Q611)+ABS($F611))/ABS($F611)</f>
        <v>-2.7606168426668303</v>
      </c>
      <c r="R675" s="1708">
        <f>(SUM($G611:R611)+ABS($F611))/ABS($F611)</f>
        <v>-3.1994392562105083</v>
      </c>
      <c r="S675" s="1708">
        <f>(SUM($G611:S611)+ABS($F611))/ABS($F611)</f>
        <v>-3.6454361965639763</v>
      </c>
      <c r="T675" s="1708">
        <f>(SUM($G611:T611)+ABS($F611))/ABS($F611)</f>
        <v>-4.0979567344969796</v>
      </c>
      <c r="U675" s="1708">
        <f>(SUM($G611:U611)+ABS($F611))/ABS($F611)</f>
        <v>-4.5564495497175317</v>
      </c>
      <c r="V675" s="1708">
        <f>(SUM($G611:V611)+ABS($F611))/ABS($F611)</f>
        <v>-5.020442275312373</v>
      </c>
      <c r="W675" s="1708">
        <f>(SUM($G611:W611)+ABS($F611))/ABS($F611)</f>
        <v>-5.4895261130843744</v>
      </c>
      <c r="X675" s="1708">
        <f>(SUM($G611:X611)+ABS($F611))/ABS($F611)</f>
        <v>-5.963344151299208</v>
      </c>
      <c r="Y675" s="1708">
        <f>(SUM($G611:Y611)+ABS($F611))/ABS($F611)</f>
        <v>-6.4415823424567948</v>
      </c>
      <c r="Z675" s="1708">
        <f>(SUM($G611:Z611)+ABS($F611))/ABS($F611)</f>
        <v>-6.9239624304578893</v>
      </c>
      <c r="AA675" s="1708">
        <f>(SUM($G611:AA611)+ABS($F611))/ABS($F611)</f>
        <v>-7.4102363317026638</v>
      </c>
      <c r="AB675" s="1708">
        <f>(SUM($G611:AB611)+ABS($F611))/ABS($F611)</f>
        <v>-7.9001816177178297</v>
      </c>
      <c r="AC675" s="1708">
        <f>(SUM($G611:AC611)+ABS($F611))/ABS($F611)</f>
        <v>-8.3935978441519481</v>
      </c>
      <c r="AD675" s="1708">
        <f>(SUM($G611:AD611)+ABS($F611))/ABS($F611)</f>
        <v>-8.8903035384005129</v>
      </c>
      <c r="AE675" s="1708">
        <f>(SUM($G611:AE611)+ABS($F611))/ABS($F611)</f>
        <v>-9.3901337057101202</v>
      </c>
      <c r="AF675" s="1708">
        <f>(SUM($G611:AF611)+ABS($F611))/ABS($F611)</f>
        <v>-9.8929377477470055</v>
      </c>
      <c r="AG675" s="1708">
        <f>(SUM($G611:AG611)+ABS($F611))/ABS($F611)</f>
        <v>-10.39857771246521</v>
      </c>
      <c r="AH675" s="1708">
        <f>(SUM($G611:AH611)+ABS($F611))/ABS($F611)</f>
        <v>-10.906926812444702</v>
      </c>
      <c r="AI675" s="1708">
        <f>(SUM($G611:AI611)+ABS($F611))/ABS($F611)</f>
        <v>-11.417868162566508</v>
      </c>
      <c r="AJ675" s="1708">
        <f>(SUM($G611:AJ611)+ABS($F611))/ABS($F611)</f>
        <v>-11.931293698240417</v>
      </c>
      <c r="AK675" s="1708">
        <f>(SUM($G611:AK611)+ABS($F611))/ABS($F611)</f>
        <v>-12.447103243302816</v>
      </c>
      <c r="AL675" s="1708">
        <f>(SUM($G611:AL611)+ABS($F611))/ABS($F611)</f>
        <v>-12.965203702794872</v>
      </c>
      <c r="AM675" s="1708">
        <f>(SUM($G611:AM611)+ABS($F611))/ABS($F611)</f>
        <v>-13.485508360571881</v>
      </c>
      <c r="AN675" s="1708">
        <f>(SUM($G611:AN611)+ABS($F611))/ABS($F611)</f>
        <v>-14.007936265414521</v>
      </c>
      <c r="AO675" s="1708">
        <f>(SUM($G611:AO611)+ABS($F611))/ABS($F611)</f>
        <v>-14.53241169225481</v>
      </c>
      <c r="AP675" s="1708">
        <f>(SUM($G611:AP611)+ABS($F611))/ABS($F611)</f>
        <v>-15.058863667473856</v>
      </c>
      <c r="AQ675" s="1708">
        <f>(SUM($G611:AQ611)+ABS($F611))/ABS($F611)</f>
        <v>-15.587225549109355</v>
      </c>
      <c r="AR675" s="1708">
        <f>(SUM($G611:AR611)+ABS($F611))/ABS($F611)</f>
        <v>-16.117434654329742</v>
      </c>
      <c r="AS675" s="1708">
        <f>(SUM($G611:AS611)+ABS($F611))/ABS($F611)</f>
        <v>-16.649431927766368</v>
      </c>
      <c r="AT675" s="1708">
        <f>(SUM($G611:AT611)+ABS($F611))/ABS($F611)</f>
        <v>-17.183161645303738</v>
      </c>
      <c r="AU675" s="1708">
        <f>(SUM($G611:AU611)+ABS($F611))/ABS($F611)</f>
        <v>-17.718571148757121</v>
      </c>
      <c r="AV675" s="1708">
        <f>(SUM($G611:AV611)+ABS($F611))/ABS($F611)</f>
        <v>-18.25561060755162</v>
      </c>
      <c r="AW675" s="1708">
        <f>(SUM($G611:AW611)+ABS($F611))/ABS($F611)</f>
        <v>-18.794232804085503</v>
      </c>
      <c r="AX675" s="1708">
        <f>(SUM($G611:AX611)+ABS($F611))/ABS($F611)</f>
        <v>-19.334392939934837</v>
      </c>
      <c r="AY675" s="1708">
        <f>(SUM($G611:AY611)+ABS($F611))/ABS($F611)</f>
        <v>-19.87604846045376</v>
      </c>
      <c r="AZ675" s="1708">
        <f>(SUM($G611:AZ611)+ABS($F611))/ABS($F611)</f>
        <v>-20.419158895659198</v>
      </c>
      <c r="BA675" s="1708">
        <f>(SUM($G611:BA611)+ABS($F611))/ABS($F611)</f>
        <v>-20.963685715571103</v>
      </c>
      <c r="BB675" s="1708">
        <f>(SUM($G611:BB611)+ABS($F611))/ABS($F611)</f>
        <v>-21.509592198418826</v>
      </c>
      <c r="BC675" s="1708">
        <f>(SUM($G611:BC611)+ABS($F611))/ABS($F611)</f>
        <v>-22.05684331032818</v>
      </c>
      <c r="BD675" s="1708">
        <f>(SUM($G611:BD611)+ABS($F611))/ABS($F611)</f>
        <v>-22.605405595277787</v>
      </c>
      <c r="BE675" s="1708">
        <f>(SUM($G611:BE611)+ABS($F611))/ABS($F611)</f>
        <v>-23.15524707426253</v>
      </c>
      <c r="BF675" s="1708">
        <f>(SUM($G611:BF611)+ABS($F611))/ABS($F611)</f>
        <v>-23.706337152730324</v>
      </c>
      <c r="BG675" s="1708">
        <f>(SUM($G611:BG611)+ABS($F611))/ABS($F611)</f>
        <v>-24.258646535469005</v>
      </c>
      <c r="BH675" s="1708">
        <f>(SUM($G611:BH611)+ABS($F611))/ABS($F611)</f>
        <v>-24.812147148215917</v>
      </c>
      <c r="BI675" s="1708">
        <f>(SUM($G611:BI611)+ABS($F611))/ABS($F611)</f>
        <v>-25.366812065345787</v>
      </c>
      <c r="BJ675" s="1708">
        <f>(SUM($G611:BJ611)+ABS($F611))/ABS($F611)</f>
        <v>-25.922615443064799</v>
      </c>
      <c r="BK675" s="1708">
        <f>(SUM($G611:BK611)+ABS($F611))/ABS($F611)</f>
        <v>-26.479532457601639</v>
      </c>
      <c r="BL675" s="1708">
        <f>(SUM($G611:BL611)+ABS($F611))/ABS($F611)</f>
        <v>-27.037539247941616</v>
      </c>
      <c r="BM675" s="1708">
        <f>(SUM($G611:BM611)+ABS($F611))/ABS($F611)</f>
        <v>-27.596612862697974</v>
      </c>
      <c r="BN675" s="1571">
        <f>(SUM($G611:BN611)+ABS($F611))/ABS($F611)</f>
        <v>-28.156731210757236</v>
      </c>
    </row>
    <row r="676" spans="1:66" x14ac:dyDescent="0.15">
      <c r="A676" s="1123"/>
      <c r="B676" s="1337"/>
      <c r="C676" s="3667"/>
      <c r="D676" s="1366" t="str">
        <f t="shared" si="383"/>
        <v>Low Price Range</v>
      </c>
      <c r="E676" s="1391" t="str">
        <f t="shared" si="383"/>
        <v>Low Range CAPEX</v>
      </c>
      <c r="F676" s="1614">
        <f>(SUM(G612:BN612)+ABS(F612))/ABS(F612)</f>
        <v>-22.518158229170325</v>
      </c>
      <c r="G676" s="1708">
        <f>(SUM($G612:G612)+ABS($F612))/ABS($F612)</f>
        <v>0.86631185893878448</v>
      </c>
      <c r="H676" s="1708">
        <f>(SUM($G612:H612)+ABS($F612))/ABS($F612)</f>
        <v>0.66352143682606435</v>
      </c>
      <c r="I676" s="1708">
        <f>(SUM($G612:I612)+ABS($F612))/ABS($F612)</f>
        <v>0.42355812418601374</v>
      </c>
      <c r="J676" s="1708">
        <f>(SUM($G612:J612)+ABS($F612))/ABS($F612)</f>
        <v>0.15857564912693944</v>
      </c>
      <c r="K676" s="1708">
        <f>(SUM($G612:K612)+ABS($F612))/ABS($F612)</f>
        <v>-0.12507361743778092</v>
      </c>
      <c r="L676" s="1708">
        <f>(SUM($G612:L612)+ABS($F612))/ABS($F612)</f>
        <v>-0.42351169397145266</v>
      </c>
      <c r="M676" s="1708">
        <f>(SUM($G612:M612)+ABS($F612))/ABS($F612)</f>
        <v>-0.73413772243272457</v>
      </c>
      <c r="N676" s="1708">
        <f>(SUM($G612:N612)+ABS($F612))/ABS($F612)</f>
        <v>-1.0550930451435176</v>
      </c>
      <c r="O676" s="1708">
        <f>(SUM($G612:O612)+ABS($F612))/ABS($F612)</f>
        <v>-1.3849870441699497</v>
      </c>
      <c r="P676" s="1708">
        <f>(SUM($G612:P612)+ABS($F612))/ABS($F612)</f>
        <v>-1.7227424792358244</v>
      </c>
      <c r="Q676" s="1708">
        <f>(SUM($G612:Q612)+ABS($F612))/ABS($F612)</f>
        <v>-2.0675017975076497</v>
      </c>
      <c r="R676" s="1708">
        <f>(SUM($G612:R612)+ABS($F612))/ABS($F612)</f>
        <v>-2.4185671615455804</v>
      </c>
      <c r="S676" s="1708">
        <f>(SUM($G612:S612)+ABS($F612))/ABS($F612)</f>
        <v>-2.7753603328824452</v>
      </c>
      <c r="T676" s="1708">
        <f>(SUM($G612:T612)+ABS($F612))/ABS($F612)</f>
        <v>-3.1373948536552159</v>
      </c>
      <c r="U676" s="1708">
        <f>(SUM($G612:U612)+ABS($F612))/ABS($F612)</f>
        <v>-3.5042561684104689</v>
      </c>
      <c r="V676" s="1708">
        <f>(SUM($G612:V612)+ABS($F612))/ABS($F612)</f>
        <v>-3.8755870540078088</v>
      </c>
      <c r="W676" s="1708">
        <f>(SUM($G612:W612)+ABS($F612))/ABS($F612)</f>
        <v>-4.251076704667371</v>
      </c>
      <c r="X676" s="1708">
        <f>(SUM($G612:X612)+ABS($F612))/ABS($F612)</f>
        <v>-4.6304523989487869</v>
      </c>
      <c r="Y676" s="1708">
        <f>(SUM($G612:Y612)+ABS($F612))/ABS($F612)</f>
        <v>-5.0134730315101255</v>
      </c>
      <c r="Z676" s="1708">
        <f>(SUM($G612:Z612)+ABS($F612))/ABS($F612)</f>
        <v>-5.3999240182270389</v>
      </c>
      <c r="AA676" s="1708">
        <f>(SUM($G612:AA612)+ABS($F612))/ABS($F612)</f>
        <v>-5.7896132303904766</v>
      </c>
      <c r="AB676" s="1708">
        <f>(SUM($G612:AB612)+ABS($F612))/ABS($F612)</f>
        <v>-6.1823677119927458</v>
      </c>
      <c r="AC676" s="1708">
        <f>(SUM($G612:AC612)+ABS($F612))/ABS($F612)</f>
        <v>-6.5780310012222536</v>
      </c>
      <c r="AD676" s="1708">
        <f>(SUM($G612:AD612)+ABS($F612))/ABS($F612)</f>
        <v>-6.9764609240140167</v>
      </c>
      <c r="AE676" s="1708">
        <f>(SUM($G612:AE612)+ABS($F612))/ABS($F612)</f>
        <v>-7.3775277606162275</v>
      </c>
      <c r="AF676" s="1708">
        <f>(SUM($G612:AF612)+ABS($F612))/ABS($F612)</f>
        <v>-7.7811127099770321</v>
      </c>
      <c r="AG676" s="1708">
        <f>(SUM($G612:AG612)+ABS($F612))/ABS($F612)</f>
        <v>-8.1871065941767984</v>
      </c>
      <c r="AH676" s="1708">
        <f>(SUM($G612:AH612)+ABS($F612))/ABS($F612)</f>
        <v>-8.5954087580299188</v>
      </c>
      <c r="AI676" s="1708">
        <f>(SUM($G612:AI612)+ABS($F612))/ABS($F612)</f>
        <v>-9.0059261286481167</v>
      </c>
      <c r="AJ676" s="1708">
        <f>(SUM($G612:AJ612)+ABS($F612))/ABS($F612)</f>
        <v>-9.4185724070854686</v>
      </c>
      <c r="AK676" s="1708">
        <f>(SUM($G612:AK612)+ABS($F612))/ABS($F612)</f>
        <v>-9.8332673697982553</v>
      </c>
      <c r="AL676" s="1708">
        <f>(SUM($G612:AL612)+ABS($F612))/ABS($F612)</f>
        <v>-10.249936261993488</v>
      </c>
      <c r="AM676" s="1708">
        <f>(SUM($G612:AM612)+ABS($F612))/ABS($F612)</f>
        <v>-10.668509268327151</v>
      </c>
      <c r="AN676" s="1708">
        <f>(SUM($G612:AN612)+ABS($F612))/ABS($F612)</f>
        <v>-11.088921049078383</v>
      </c>
      <c r="AO676" s="1708">
        <f>(SUM($G612:AO612)+ABS($F612))/ABS($F612)</f>
        <v>-11.511110332039527</v>
      </c>
      <c r="AP676" s="1708">
        <f>(SUM($G612:AP612)+ABS($F612))/ABS($F612)</f>
        <v>-11.935019552050427</v>
      </c>
      <c r="AQ676" s="1708">
        <f>(SUM($G612:AQ612)+ABS($F612))/ABS($F612)</f>
        <v>-12.360594531463605</v>
      </c>
      <c r="AR676" s="1708">
        <f>(SUM($G612:AR612)+ABS($F612))/ABS($F612)</f>
        <v>-12.787784195926436</v>
      </c>
      <c r="AS676" s="1708">
        <f>(SUM($G612:AS612)+ABS($F612))/ABS($F612)</f>
        <v>-13.216540320762137</v>
      </c>
      <c r="AT676" s="1708">
        <f>(SUM($G612:AT612)+ABS($F612))/ABS($F612)</f>
        <v>-13.646817303964983</v>
      </c>
      <c r="AU676" s="1708">
        <f>(SUM($G612:AU612)+ABS($F612))/ABS($F612)</f>
        <v>-14.078571962429587</v>
      </c>
      <c r="AV676" s="1708">
        <f>(SUM($G612:AV612)+ABS($F612))/ABS($F612)</f>
        <v>-14.511763348534306</v>
      </c>
      <c r="AW676" s="1708">
        <f>(SUM($G612:AW612)+ABS($F612))/ABS($F612)</f>
        <v>-14.946352584615221</v>
      </c>
      <c r="AX676" s="1708">
        <f>(SUM($G612:AX612)+ABS($F612))/ABS($F612)</f>
        <v>-15.382302713214891</v>
      </c>
      <c r="AY676" s="1708">
        <f>(SUM($G612:AY612)+ABS($F612))/ABS($F612)</f>
        <v>-15.819578561282283</v>
      </c>
      <c r="AZ676" s="1708">
        <f>(SUM($G612:AZ612)+ABS($F612))/ABS($F612)</f>
        <v>-16.258146616746465</v>
      </c>
      <c r="BA676" s="1708">
        <f>(SUM($G612:BA612)+ABS($F612))/ABS($F612)</f>
        <v>-16.697974916095013</v>
      </c>
      <c r="BB676" s="1708">
        <f>(SUM($G612:BB612)+ABS($F612))/ABS($F612)</f>
        <v>-17.13903294176523</v>
      </c>
      <c r="BC676" s="1708">
        <f>(SUM($G612:BC612)+ABS($F612))/ABS($F612)</f>
        <v>-17.581291528307165</v>
      </c>
      <c r="BD676" s="1708">
        <f>(SUM($G612:BD612)+ABS($F612))/ABS($F612)</f>
        <v>-18.024722776406779</v>
      </c>
      <c r="BE676" s="1708">
        <f>(SUM($G612:BE612)+ABS($F612))/ABS($F612)</f>
        <v>-18.469299973968315</v>
      </c>
      <c r="BF676" s="1708">
        <f>(SUM($G612:BF612)+ABS($F612))/ABS($F612)</f>
        <v>-18.914997523550664</v>
      </c>
      <c r="BG676" s="1708">
        <f>(SUM($G612:BG612)+ABS($F612))/ABS($F612)</f>
        <v>-19.361790875535004</v>
      </c>
      <c r="BH676" s="1708">
        <f>(SUM($G612:BH612)+ABS($F612))/ABS($F612)</f>
        <v>-19.809656466472418</v>
      </c>
      <c r="BI676" s="1708">
        <f>(SUM($G612:BI612)+ABS($F612))/ABS($F612)</f>
        <v>-20.258571662122495</v>
      </c>
      <c r="BJ676" s="1708">
        <f>(SUM($G612:BJ612)+ABS($F612))/ABS($F612)</f>
        <v>-20.708514704747927</v>
      </c>
      <c r="BK676" s="1708">
        <f>(SUM($G612:BK612)+ABS($F612))/ABS($F612)</f>
        <v>-21.159464664277554</v>
      </c>
      <c r="BL676" s="1708">
        <f>(SUM($G612:BL612)+ABS($F612))/ABS($F612)</f>
        <v>-21.61140139299156</v>
      </c>
      <c r="BM676" s="1708">
        <f>(SUM($G612:BM612)+ABS($F612))/ABS($F612)</f>
        <v>-22.06430548341908</v>
      </c>
      <c r="BN676" s="1571">
        <f>(SUM($G612:BN612)+ABS($F612))/ABS($F612)</f>
        <v>-22.518158229170325</v>
      </c>
    </row>
    <row r="677" spans="1:66" ht="7.5" customHeight="1" x14ac:dyDescent="0.15">
      <c r="A677" s="1123"/>
      <c r="B677" s="1337"/>
      <c r="C677" s="3667"/>
      <c r="D677" s="1366"/>
      <c r="E677" s="1391"/>
      <c r="F677" s="1614"/>
      <c r="G677" s="1708"/>
      <c r="H677" s="1708"/>
      <c r="I677" s="1708"/>
      <c r="J677" s="1708"/>
      <c r="K677" s="1708"/>
      <c r="L677" s="1708"/>
      <c r="M677" s="1708"/>
      <c r="N677" s="1708"/>
      <c r="O677" s="1708"/>
      <c r="P677" s="1708"/>
      <c r="Q677" s="1708"/>
      <c r="R677" s="1708"/>
      <c r="S677" s="1708"/>
      <c r="T677" s="1708"/>
      <c r="U677" s="1708"/>
      <c r="V677" s="1708"/>
      <c r="W677" s="1708"/>
      <c r="X677" s="1708"/>
      <c r="Y677" s="1708"/>
      <c r="Z677" s="1708"/>
      <c r="AA677" s="1708"/>
      <c r="AB677" s="1708"/>
      <c r="AC677" s="1708"/>
      <c r="AD677" s="1708"/>
      <c r="AE677" s="1708"/>
      <c r="AF677" s="1708"/>
      <c r="AG677" s="1708"/>
      <c r="AH677" s="1708"/>
      <c r="AI677" s="1708"/>
      <c r="AJ677" s="1708"/>
      <c r="AK677" s="1708"/>
      <c r="AL677" s="1708"/>
      <c r="AM677" s="1708"/>
      <c r="AN677" s="1708"/>
      <c r="AO677" s="1708"/>
      <c r="AP677" s="1708"/>
      <c r="AQ677" s="1708"/>
      <c r="AR677" s="1708"/>
      <c r="AS677" s="1708"/>
      <c r="AT677" s="1708"/>
      <c r="AU677" s="1708"/>
      <c r="AV677" s="1708"/>
      <c r="AW677" s="1708"/>
      <c r="AX677" s="1708"/>
      <c r="AY677" s="1708"/>
      <c r="AZ677" s="1708"/>
      <c r="BA677" s="1708"/>
      <c r="BB677" s="1708"/>
      <c r="BC677" s="1708"/>
      <c r="BD677" s="1708"/>
      <c r="BE677" s="1708"/>
      <c r="BF677" s="1708"/>
      <c r="BG677" s="1708"/>
      <c r="BH677" s="1708"/>
      <c r="BI677" s="1708"/>
      <c r="BJ677" s="1708"/>
      <c r="BK677" s="1708"/>
      <c r="BL677" s="1708"/>
      <c r="BM677" s="1708"/>
      <c r="BN677" s="1571"/>
    </row>
    <row r="678" spans="1:66" x14ac:dyDescent="0.15">
      <c r="A678" s="1123"/>
      <c r="B678" s="1337"/>
      <c r="C678" s="3667"/>
      <c r="D678" s="1366" t="str">
        <f t="shared" si="383"/>
        <v>High Price Range</v>
      </c>
      <c r="E678" s="1391" t="str">
        <f t="shared" si="383"/>
        <v>Low Range CAPEX</v>
      </c>
      <c r="F678" s="1614">
        <f>(SUM(G614:BN614)+ABS(F614))/ABS(F614)</f>
        <v>0.95190382740713197</v>
      </c>
      <c r="G678" s="1708">
        <f>(SUM($G614:G614)+ABS($F614))/ABS($F614)</f>
        <v>2.3370448995002211</v>
      </c>
      <c r="H678" s="1708">
        <f>(SUM($G614:H614)+ABS($F614))/ABS($F614)</f>
        <v>3.2417386287851451</v>
      </c>
      <c r="I678" s="1708">
        <f>(SUM($G614:I614)+ABS($F614))/ABS($F614)</f>
        <v>3.9348044647528995</v>
      </c>
      <c r="J678" s="1708">
        <f>(SUM($G614:J614)+ABS($F614))/ABS($F614)</f>
        <v>4.4936172578655871</v>
      </c>
      <c r="K678" s="1708">
        <f>(SUM($G614:K614)+ABS($F614))/ABS($F614)</f>
        <v>4.956528818963907</v>
      </c>
      <c r="L678" s="1708">
        <f>(SUM($G614:L614)+ABS($F614))/ABS($F614)</f>
        <v>5.3460392974228581</v>
      </c>
      <c r="M678" s="1708">
        <f>(SUM($G614:M614)+ABS($F614))/ABS($F614)</f>
        <v>5.676764203111059</v>
      </c>
      <c r="N678" s="1708">
        <f>(SUM($G614:N614)+ABS($F614))/ABS($F614)</f>
        <v>5.9588722472859557</v>
      </c>
      <c r="O678" s="1708">
        <f>(SUM($G614:O614)+ABS($F614))/ABS($F614)</f>
        <v>6.1997979982356961</v>
      </c>
      <c r="P678" s="1708">
        <f>(SUM($G614:P614)+ABS($F614))/ABS($F614)</f>
        <v>6.4051850567991</v>
      </c>
      <c r="Q678" s="1708">
        <f>(SUM($G614:Q614)+ABS($F614))/ABS($F614)</f>
        <v>6.5794455631174209</v>
      </c>
      <c r="R678" s="1708">
        <f>(SUM($G614:R614)+ABS($F614))/ABS($F614)</f>
        <v>6.7261117555693293</v>
      </c>
      <c r="S678" s="1708">
        <f>(SUM($G614:S614)+ABS($F614))/ABS($F614)</f>
        <v>6.8480672452190507</v>
      </c>
      <c r="T678" s="1708">
        <f>(SUM($G614:T614)+ABS($F614))/ABS($F614)</f>
        <v>6.9477049794543593</v>
      </c>
      <c r="U678" s="1708">
        <f>(SUM($G614:U614)+ABS($F614))/ABS($F614)</f>
        <v>7.0270385618079549</v>
      </c>
      <c r="V678" s="1708">
        <f>(SUM($G614:V614)+ABS($F614))/ABS($F614)</f>
        <v>7.0877828068326201</v>
      </c>
      <c r="W678" s="1708">
        <f>(SUM($G614:W614)+ABS($F614))/ABS($F614)</f>
        <v>7.1314133724049729</v>
      </c>
      <c r="X678" s="1708">
        <f>(SUM($G614:X614)+ABS($F614))/ABS($F614)</f>
        <v>7.1592117828495123</v>
      </c>
      <c r="Y678" s="1708">
        <f>(SUM($G614:Y614)+ABS($F614))/ABS($F614)</f>
        <v>7.1723000143245015</v>
      </c>
      <c r="Z678" s="1708">
        <f>(SUM($G614:Z614)+ABS($F614))/ABS($F614)</f>
        <v>7.1716674708599717</v>
      </c>
      <c r="AA678" s="1708">
        <f>(SUM($G614:AA614)+ABS($F614))/ABS($F614)</f>
        <v>7.1581923129922087</v>
      </c>
      <c r="AB678" s="1708">
        <f>(SUM($G614:AB614)+ABS($F614))/ABS($F614)</f>
        <v>7.1326585277316132</v>
      </c>
      <c r="AC678" s="1708">
        <f>(SUM($G614:AC614)+ABS($F614))/ABS($F614)</f>
        <v>7.0957697408061424</v>
      </c>
      <c r="AD678" s="1708">
        <f>(SUM($G614:AD614)+ABS($F614))/ABS($F614)</f>
        <v>7.048160504452416</v>
      </c>
      <c r="AE678" s="1708">
        <f>(SUM($G614:AE614)+ABS($F614))/ABS($F614)</f>
        <v>6.9904056059016559</v>
      </c>
      <c r="AF678" s="1708">
        <f>(SUM($G614:AF614)+ABS($F614))/ABS($F614)</f>
        <v>6.9230278073061795</v>
      </c>
      <c r="AG678" s="1708">
        <f>(SUM($G614:AG614)+ABS($F614))/ABS($F614)</f>
        <v>6.8465043303901583</v>
      </c>
      <c r="AH678" s="1708">
        <f>(SUM($G614:AH614)+ABS($F614))/ABS($F614)</f>
        <v>6.7612723274631517</v>
      </c>
      <c r="AI678" s="1708">
        <f>(SUM($G614:AI614)+ABS($F614))/ABS($F614)</f>
        <v>6.667733527104895</v>
      </c>
      <c r="AJ678" s="1708">
        <f>(SUM($G614:AJ614)+ABS($F614))/ABS($F614)</f>
        <v>6.5662582026725183</v>
      </c>
      <c r="AK678" s="1708">
        <f>(SUM($G614:AK614)+ABS($F614))/ABS($F614)</f>
        <v>6.4571885812193441</v>
      </c>
      <c r="AL678" s="1708">
        <f>(SUM($G614:AL614)+ABS($F614))/ABS($F614)</f>
        <v>6.3408417869238241</v>
      </c>
      <c r="AM678" s="1708">
        <f>(SUM($G614:AM614)+ABS($F614))/ABS($F614)</f>
        <v>6.2175123949054454</v>
      </c>
      <c r="AN678" s="1708">
        <f>(SUM($G614:AN614)+ABS($F614))/ABS($F614)</f>
        <v>6.0874746570480749</v>
      </c>
      <c r="AO678" s="1708">
        <f>(SUM($G614:AO614)+ABS($F614))/ABS($F614)</f>
        <v>5.9509844502077733</v>
      </c>
      <c r="AP678" s="1708">
        <f>(SUM($G614:AP614)+ABS($F614))/ABS($F614)</f>
        <v>5.8082809882481525</v>
      </c>
      <c r="AQ678" s="1708">
        <f>(SUM($G614:AQ614)+ABS($F614))/ABS($F614)</f>
        <v>5.6595883321973455</v>
      </c>
      <c r="AR678" s="1708">
        <f>(SUM($G614:AR614)+ABS($F614))/ABS($F614)</f>
        <v>5.5051167270620844</v>
      </c>
      <c r="AS678" s="1708">
        <f>(SUM($G614:AS614)+ABS($F614))/ABS($F614)</f>
        <v>5.3450637891667867</v>
      </c>
      <c r="AT678" s="1708">
        <f>(SUM($G614:AT614)+ABS($F614))/ABS($F614)</f>
        <v>5.1796155640799109</v>
      </c>
      <c r="AU678" s="1708">
        <f>(SUM($G614:AU614)+ABS($F614))/ABS($F614)</f>
        <v>5.0089474720697575</v>
      </c>
      <c r="AV678" s="1708">
        <f>(SUM($G614:AV614)+ABS($F614))/ABS($F614)</f>
        <v>4.833225155460295</v>
      </c>
      <c r="AW678" s="1708">
        <f>(SUM($G614:AW614)+ABS($F614))/ABS($F614)</f>
        <v>4.6526052401274764</v>
      </c>
      <c r="AX678" s="1708">
        <f>(SUM($G614:AX614)+ABS($F614))/ABS($F614)</f>
        <v>4.4672360216037479</v>
      </c>
      <c r="AY678" s="1708">
        <f>(SUM($G614:AY614)+ABS($F614))/ABS($F614)</f>
        <v>4.2772580847763564</v>
      </c>
      <c r="AZ678" s="1708">
        <f>(SUM($G614:AZ614)+ABS($F614))/ABS($F614)</f>
        <v>4.0828048649207274</v>
      </c>
      <c r="BA678" s="1708">
        <f>(SUM($G614:BA614)+ABS($F614))/ABS($F614)</f>
        <v>3.8840031567611137</v>
      </c>
      <c r="BB678" s="1708">
        <f>(SUM($G614:BB614)+ABS($F614))/ABS($F614)</f>
        <v>3.6809735773628804</v>
      </c>
      <c r="BC678" s="1708">
        <f>(SUM($G614:BC614)+ABS($F614))/ABS($F614)</f>
        <v>3.4738309879065419</v>
      </c>
      <c r="BD678" s="1708">
        <f>(SUM($G614:BD614)+ABS($F614))/ABS($F614)</f>
        <v>3.2626848787506812</v>
      </c>
      <c r="BE678" s="1708">
        <f>(SUM($G614:BE614)+ABS($F614))/ABS($F614)</f>
        <v>3.047639721640814</v>
      </c>
      <c r="BF678" s="1708">
        <f>(SUM($G614:BF614)+ABS($F614))/ABS($F614)</f>
        <v>2.8287952924491804</v>
      </c>
      <c r="BG678" s="1708">
        <f>(SUM($G614:BG614)+ABS($F614))/ABS($F614)</f>
        <v>2.6062469674240272</v>
      </c>
      <c r="BH678" s="1708">
        <f>(SUM($G614:BH614)+ABS($F614))/ABS($F614)</f>
        <v>2.3800859955759579</v>
      </c>
      <c r="BI678" s="1708">
        <f>(SUM($G614:BI614)+ABS($F614))/ABS($F614)</f>
        <v>2.1503997495250124</v>
      </c>
      <c r="BJ678" s="1708">
        <f>(SUM($G614:BJ614)+ABS($F614))/ABS($F614)</f>
        <v>1.9172719568681551</v>
      </c>
      <c r="BK678" s="1708">
        <f>(SUM($G614:BK614)+ABS($F614))/ABS($F614)</f>
        <v>1.6807829138970292</v>
      </c>
      <c r="BL678" s="1708">
        <f>(SUM($G614:BL614)+ABS($F614))/ABS($F614)</f>
        <v>1.4410096832951711</v>
      </c>
      <c r="BM678" s="1708">
        <f>(SUM($G614:BM614)+ABS($F614))/ABS($F614)</f>
        <v>1.1980262772682855</v>
      </c>
      <c r="BN678" s="1571">
        <f>(SUM($G614:BN614)+ABS($F614))/ABS($F614)</f>
        <v>0.95190382740713197</v>
      </c>
    </row>
    <row r="679" spans="1:66" x14ac:dyDescent="0.15">
      <c r="A679" s="1123"/>
      <c r="B679" s="1337"/>
      <c r="C679" s="3667"/>
      <c r="D679" s="1366" t="str">
        <f t="shared" si="383"/>
        <v>High Price Range</v>
      </c>
      <c r="E679" s="1391" t="str">
        <f t="shared" si="383"/>
        <v>Low Range CAPEX</v>
      </c>
      <c r="F679" s="1614">
        <f>(SUM(G615:BN615)+ABS(F615))/ABS(F615)</f>
        <v>15.103795536621222</v>
      </c>
      <c r="G679" s="1708">
        <f>(SUM($G615:G615)+ABS($F615))/ABS($F615)</f>
        <v>2.3370448995002211</v>
      </c>
      <c r="H679" s="1708">
        <f>(SUM($G615:H615)+ABS($F615))/ABS($F615)</f>
        <v>3.3498264213389692</v>
      </c>
      <c r="I679" s="1708">
        <f>(SUM($G615:I615)+ABS($F615))/ABS($F615)</f>
        <v>4.1959686403791565</v>
      </c>
      <c r="J679" s="1708">
        <f>(SUM($G615:J615)+ABS($F615))/ABS($F615)</f>
        <v>4.933126291205653</v>
      </c>
      <c r="K679" s="1708">
        <f>(SUM($G615:K615)+ABS($F615))/ABS($F615)</f>
        <v>5.5906687688725736</v>
      </c>
      <c r="L679" s="1708">
        <f>(SUM($G615:L615)+ABS($F615))/ABS($F615)</f>
        <v>6.186183012320293</v>
      </c>
      <c r="M679" s="1708">
        <f>(SUM($G615:M615)+ABS($F615))/ABS($F615)</f>
        <v>6.7312826425704291</v>
      </c>
      <c r="N679" s="1708">
        <f>(SUM($G615:N615)+ABS($F615))/ABS($F615)</f>
        <v>7.2341600030365125</v>
      </c>
      <c r="O679" s="1708">
        <f>(SUM($G615:O615)+ABS($F615))/ABS($F615)</f>
        <v>7.7008762569741576</v>
      </c>
      <c r="P679" s="1708">
        <f>(SUM($G615:P615)+ABS($F615))/ABS($F615)</f>
        <v>8.1360807202546006</v>
      </c>
      <c r="Q679" s="1708">
        <f>(SUM($G615:Q615)+ABS($F615))/ABS($F615)</f>
        <v>8.543442208774227</v>
      </c>
      <c r="R679" s="1708">
        <f>(SUM($G615:R615)+ABS($F615))/ABS($F615)</f>
        <v>8.9259226729683494</v>
      </c>
      <c r="S679" s="1708">
        <f>(SUM($G615:S615)+ABS($F615))/ABS($F615)</f>
        <v>9.2859587618484216</v>
      </c>
      <c r="T679" s="1708">
        <f>(SUM($G615:T615)+ABS($F615))/ABS($F615)</f>
        <v>9.6255868048245983</v>
      </c>
      <c r="U679" s="1708">
        <f>(SUM($G615:U615)+ABS($F615))/ABS($F615)</f>
        <v>9.9465315204573788</v>
      </c>
      <c r="V679" s="1708">
        <f>(SUM($G615:V615)+ABS($F615))/ABS($F615)</f>
        <v>10.250270634117109</v>
      </c>
      <c r="W679" s="1708">
        <f>(SUM($G615:W615)+ABS($F615))/ABS($F615)</f>
        <v>10.538083006473963</v>
      </c>
      <c r="X679" s="1708">
        <f>(SUM($G615:X615)+ABS($F615))/ABS($F615)</f>
        <v>10.811085179584522</v>
      </c>
      <c r="Y679" s="1708">
        <f>(SUM($G615:Y615)+ABS($F615))/ABS($F615)</f>
        <v>11.070259601510532</v>
      </c>
      <c r="Z679" s="1708">
        <f>(SUM($G615:Z615)+ABS($F615))/ABS($F615)</f>
        <v>11.316476752562469</v>
      </c>
      <c r="AA679" s="1708">
        <f>(SUM($G615:AA615)+ABS($F615))/ABS($F615)</f>
        <v>11.550512723146209</v>
      </c>
      <c r="AB679" s="1708">
        <f>(SUM($G615:AB615)+ABS($F615))/ABS($F615)</f>
        <v>11.773063345651451</v>
      </c>
      <c r="AC679" s="1708">
        <f>(SUM($G615:AC615)+ABS($F615))/ABS($F615)</f>
        <v>11.984755678610775</v>
      </c>
      <c r="AD679" s="1708">
        <f>(SUM($G615:AD615)+ABS($F615))/ABS($F615)</f>
        <v>12.186157430439337</v>
      </c>
      <c r="AE679" s="1708">
        <f>(SUM($G615:AE615)+ABS($F615))/ABS($F615)</f>
        <v>12.37778476119459</v>
      </c>
      <c r="AF679" s="1708">
        <f>(SUM($G615:AF615)+ABS($F615))/ABS($F615)</f>
        <v>12.560108794006213</v>
      </c>
      <c r="AG679" s="1708">
        <f>(SUM($G615:AG615)+ABS($F615))/ABS($F615)</f>
        <v>12.73356109008752</v>
      </c>
      <c r="AH679" s="1708">
        <f>(SUM($G615:AH615)+ABS($F615))/ABS($F615)</f>
        <v>12.89853828388083</v>
      </c>
      <c r="AI679" s="1708">
        <f>(SUM($G615:AI615)+ABS($F615))/ABS($F615)</f>
        <v>13.05540603204177</v>
      </c>
      <c r="AJ679" s="1708">
        <f>(SUM($G615:AJ615)+ABS($F615))/ABS($F615)</f>
        <v>13.204502397593192</v>
      </c>
      <c r="AK679" s="1708">
        <f>(SUM($G615:AK615)+ABS($F615))/ABS($F615)</f>
        <v>13.346140765859765</v>
      </c>
      <c r="AL679" s="1708">
        <f>(SUM($G615:AL615)+ABS($F615))/ABS($F615)</f>
        <v>13.480612369734096</v>
      </c>
      <c r="AM679" s="1708">
        <f>(SUM($G615:AM615)+ABS($F615))/ABS($F615)</f>
        <v>13.608188486995067</v>
      </c>
      <c r="AN679" s="1708">
        <f>(SUM($G615:AN615)+ABS($F615))/ABS($F615)</f>
        <v>13.729122360761954</v>
      </c>
      <c r="AO679" s="1708">
        <f>(SUM($G615:AO615)+ABS($F615))/ABS($F615)</f>
        <v>13.843650884964006</v>
      </c>
      <c r="AP679" s="1708">
        <f>(SUM($G615:AP615)+ABS($F615))/ABS($F615)</f>
        <v>13.951996089371542</v>
      </c>
      <c r="AQ679" s="1708">
        <f>(SUM($G615:AQ615)+ABS($F615))/ABS($F615)</f>
        <v>14.054366452850616</v>
      </c>
      <c r="AR679" s="1708">
        <f>(SUM($G615:AR615)+ABS($F615))/ABS($F615)</f>
        <v>14.150958068751285</v>
      </c>
      <c r="AS679" s="1708">
        <f>(SUM($G615:AS615)+ABS($F615))/ABS($F615)</f>
        <v>14.241955682478167</v>
      </c>
      <c r="AT679" s="1708">
        <f>(SUM($G615:AT615)+ABS($F615))/ABS($F615)</f>
        <v>14.327533618135874</v>
      </c>
      <c r="AU679" s="1708">
        <f>(SUM($G615:AU615)+ABS($F615))/ABS($F615)</f>
        <v>14.407856608548304</v>
      </c>
      <c r="AV679" s="1708">
        <f>(SUM($G615:AV615)+ABS($F615))/ABS($F615)</f>
        <v>14.483080540808043</v>
      </c>
      <c r="AW679" s="1708">
        <f>(SUM($G615:AW615)+ABS($F615))/ABS($F615)</f>
        <v>14.553353127733335</v>
      </c>
      <c r="AX679" s="1708">
        <f>(SUM($G615:AX615)+ABS($F615))/ABS($F615)</f>
        <v>14.618814514126351</v>
      </c>
      <c r="AY679" s="1708">
        <f>(SUM($G615:AY615)+ABS($F615))/ABS($F615)</f>
        <v>14.679597825483487</v>
      </c>
      <c r="AZ679" s="1708">
        <f>(SUM($G615:AZ615)+ABS($F615))/ABS($F615)</f>
        <v>14.735829665762472</v>
      </c>
      <c r="BA679" s="1708">
        <f>(SUM($G615:BA615)+ABS($F615))/ABS($F615)</f>
        <v>14.787630569927654</v>
      </c>
      <c r="BB679" s="1708">
        <f>(SUM($G615:BB615)+ABS($F615))/ABS($F615)</f>
        <v>14.835115416245493</v>
      </c>
      <c r="BC679" s="1708">
        <f>(SUM($G615:BC615)+ABS($F615))/ABS($F615)</f>
        <v>14.878393802664641</v>
      </c>
      <c r="BD679" s="1708">
        <f>(SUM($G615:BD615)+ABS($F615))/ABS($F615)</f>
        <v>14.917570391070166</v>
      </c>
      <c r="BE679" s="1708">
        <f>(SUM($G615:BE615)+ABS($F615))/ABS($F615)</f>
        <v>14.952745222734759</v>
      </c>
      <c r="BF679" s="1708">
        <f>(SUM($G615:BF615)+ABS($F615))/ABS($F615)</f>
        <v>14.984014007888199</v>
      </c>
      <c r="BG679" s="1708">
        <f>(SUM($G615:BG615)+ABS($F615))/ABS($F615)</f>
        <v>15.011468391980303</v>
      </c>
      <c r="BH679" s="1708">
        <f>(SUM($G615:BH615)+ABS($F615))/ABS($F615)</f>
        <v>15.035196200912974</v>
      </c>
      <c r="BI679" s="1708">
        <f>(SUM($G615:BI615)+ABS($F615))/ABS($F615)</f>
        <v>15.055281667257237</v>
      </c>
      <c r="BJ679" s="1708">
        <f>(SUM($G615:BJ615)+ABS($F615))/ABS($F615)</f>
        <v>15.071805639245111</v>
      </c>
      <c r="BK679" s="1708">
        <f>(SUM($G615:BK615)+ABS($F615))/ABS($F615)</f>
        <v>15.08484577412907</v>
      </c>
      <c r="BL679" s="1708">
        <f>(SUM($G615:BL615)+ABS($F615))/ABS($F615)</f>
        <v>15.094476717329428</v>
      </c>
      <c r="BM679" s="1708">
        <f>(SUM($G615:BM615)+ABS($F615))/ABS($F615)</f>
        <v>15.100770268638952</v>
      </c>
      <c r="BN679" s="1571">
        <f>(SUM($G615:BN615)+ABS($F615))/ABS($F615)</f>
        <v>15.103795536621222</v>
      </c>
    </row>
    <row r="680" spans="1:66" x14ac:dyDescent="0.15">
      <c r="A680" s="1123"/>
      <c r="B680" s="1337"/>
      <c r="C680" s="3668"/>
      <c r="D680" s="1367" t="str">
        <f t="shared" si="383"/>
        <v>High Price Range</v>
      </c>
      <c r="E680" s="1685" t="str">
        <f t="shared" si="383"/>
        <v>Low Range CAPEX</v>
      </c>
      <c r="F680" s="1615">
        <f>(SUM(G616:BN616)+ABS(F616))/ABS(F616)</f>
        <v>32.743181602013394</v>
      </c>
      <c r="G680" s="1572">
        <f>(SUM($G616:G616)+ABS($F616))/ABS($F616)</f>
        <v>2.3370448995002211</v>
      </c>
      <c r="H680" s="1572">
        <f>(SUM($G616:H616)+ABS($F616))/ABS($F616)</f>
        <v>3.4579142138927934</v>
      </c>
      <c r="I680" s="1572">
        <f>(SUM($G616:I616)+ABS($F616))/ABS($F616)</f>
        <v>4.4624940044431822</v>
      </c>
      <c r="J680" s="1572">
        <f>(SUM($G616:J616)+ABS($F616))/ABS($F616)</f>
        <v>5.3888052922388727</v>
      </c>
      <c r="K680" s="1572">
        <f>(SUM($G616:K616)+ABS($F616))/ABS($F616)</f>
        <v>6.2567204675703749</v>
      </c>
      <c r="L680" s="1572">
        <f>(SUM($G616:L616)+ABS($F616))/ABS($F616)</f>
        <v>7.0783711839080983</v>
      </c>
      <c r="M680" s="1572">
        <f>(SUM($G616:M616)+ABS($F616))/ABS($F616)</f>
        <v>7.8618938153386244</v>
      </c>
      <c r="N680" s="1572">
        <f>(SUM($G616:N616)+ABS($F616))/ABS($F616)</f>
        <v>8.6131028791971183</v>
      </c>
      <c r="O680" s="1572">
        <f>(SUM($G616:O616)+ABS($F616))/ABS($F616)</f>
        <v>9.3363487043141742</v>
      </c>
      <c r="P680" s="1572">
        <f>(SUM($G616:P616)+ABS($F616))/ABS($F616)</f>
        <v>10.035001266954902</v>
      </c>
      <c r="Q680" s="1572">
        <f>(SUM($G616:Q616)+ABS($F616))/ABS($F616)</f>
        <v>10.711743285876477</v>
      </c>
      <c r="R680" s="1572">
        <f>(SUM($G616:R616)+ABS($F616))/ABS($F616)</f>
        <v>11.3687578354228</v>
      </c>
      <c r="S680" s="1572">
        <f>(SUM($G616:S616)+ABS($F616))/ABS($F616)</f>
        <v>12.007853843418983</v>
      </c>
      <c r="T680" s="1572">
        <f>(SUM($G616:T616)+ABS($F616))/ABS($F616)</f>
        <v>12.63055311654883</v>
      </c>
      <c r="U680" s="1572">
        <f>(SUM($G616:U616)+ABS($F616))/ABS($F616)</f>
        <v>13.238152526150591</v>
      </c>
      <c r="V680" s="1572">
        <f>(SUM($G616:V616)+ABS($F616))/ABS($F616)</f>
        <v>13.83176958846561</v>
      </c>
      <c r="W680" s="1572">
        <f>(SUM($G616:W616)+ABS($F616))/ABS($F616)</f>
        <v>14.412376610345335</v>
      </c>
      <c r="X680" s="1572">
        <f>(SUM($G616:X616)+ABS($F616))/ABS($F616)</f>
        <v>14.980826757793059</v>
      </c>
      <c r="Y680" s="1572">
        <f>(SUM($G616:Y616)+ABS($F616))/ABS($F616)</f>
        <v>15.537874290835676</v>
      </c>
      <c r="Z680" s="1572">
        <f>(SUM($G616:Z616)+ABS($F616))/ABS($F616)</f>
        <v>16.084190502054703</v>
      </c>
      <c r="AA680" s="1572">
        <f>(SUM($G616:AA616)+ABS($F616))/ABS($F616)</f>
        <v>16.620376435807334</v>
      </c>
      <c r="AB680" s="1572">
        <f>(SUM($G616:AB616)+ABS($F616))/ABS($F616)</f>
        <v>17.146973157679124</v>
      </c>
      <c r="AC680" s="1572">
        <f>(SUM($G616:AC616)+ABS($F616))/ABS($F616)</f>
        <v>17.664470133765171</v>
      </c>
      <c r="AD680" s="1572">
        <f>(SUM($G616:AD616)+ABS($F616))/ABS($F616)</f>
        <v>18.173312133199236</v>
      </c>
      <c r="AE680" s="1572">
        <f>(SUM($G616:AE616)+ABS($F616))/ABS($F616)</f>
        <v>18.67390496376105</v>
      </c>
      <c r="AF680" s="1572">
        <f>(SUM($G616:AF616)+ABS($F616))/ABS($F616)</f>
        <v>19.166620275799989</v>
      </c>
      <c r="AG680" s="1572">
        <f>(SUM($G616:AG616)+ABS($F616))/ABS($F616)</f>
        <v>19.651799615214372</v>
      </c>
      <c r="AH680" s="1572">
        <f>(SUM($G616:AH616)+ABS($F616))/ABS($F616)</f>
        <v>20.129757865873607</v>
      </c>
      <c r="AI680" s="1572">
        <f>(SUM($G616:AI616)+ABS($F616))/ABS($F616)</f>
        <v>20.600786191626046</v>
      </c>
      <c r="AJ680" s="1572">
        <f>(SUM($G616:AJ616)+ABS($F616))/ABS($F616)</f>
        <v>21.065154565110003</v>
      </c>
      <c r="AK680" s="1572">
        <f>(SUM($G616:AK616)+ABS($F616))/ABS($F616)</f>
        <v>21.523113953026435</v>
      </c>
      <c r="AL680" s="1572">
        <f>(SUM($G616:AL616)+ABS($F616))/ABS($F616)</f>
        <v>21.974898213952329</v>
      </c>
      <c r="AM680" s="1572">
        <f>(SUM($G616:AM616)+ABS($F616))/ABS($F616)</f>
        <v>22.420725754177784</v>
      </c>
      <c r="AN680" s="1572">
        <f>(SUM($G616:AN616)+ABS($F616))/ABS($F616)</f>
        <v>22.860800978711907</v>
      </c>
      <c r="AO680" s="1572">
        <f>(SUM($G616:AO616)+ABS($F616))/ABS($F616)</f>
        <v>23.295315567990428</v>
      </c>
      <c r="AP680" s="1572">
        <f>(SUM($G616:AP616)+ABS($F616))/ABS($F616)</f>
        <v>23.724449605535757</v>
      </c>
      <c r="AQ680" s="1572">
        <f>(SUM($G616:AQ616)+ABS($F616))/ABS($F616)</f>
        <v>24.148372577571291</v>
      </c>
      <c r="AR680" s="1572">
        <f>(SUM($G616:AR616)+ABS($F616))/ABS($F616)</f>
        <v>24.56724426215202</v>
      </c>
      <c r="AS680" s="1572">
        <f>(SUM($G616:AS616)+ABS($F616))/ABS($F616)</f>
        <v>24.981215522571631</v>
      </c>
      <c r="AT680" s="1572">
        <f>(SUM($G616:AT616)+ABS($F616))/ABS($F616)</f>
        <v>25.390429017511128</v>
      </c>
      <c r="AU680" s="1572">
        <f>(SUM($G616:AU616)+ABS($F616))/ABS($F616)</f>
        <v>25.795019838503432</v>
      </c>
      <c r="AV680" s="1572">
        <f>(SUM($G616:AV616)+ABS($F616))/ABS($F616)</f>
        <v>26.195116083723171</v>
      </c>
      <c r="AW680" s="1572">
        <f>(SUM($G616:AW616)+ABS($F616))/ABS($F616)</f>
        <v>26.590839375808823</v>
      </c>
      <c r="AX680" s="1572">
        <f>(SUM($G616:AX616)+ABS($F616))/ABS($F616)</f>
        <v>26.982305330335809</v>
      </c>
      <c r="AY680" s="1572">
        <f>(SUM($G616:AY616)+ABS($F616))/ABS($F616)</f>
        <v>27.369623980645581</v>
      </c>
      <c r="AZ680" s="1572">
        <f>(SUM($G616:AZ616)+ABS($F616))/ABS($F616)</f>
        <v>27.7529001639654</v>
      </c>
      <c r="BA680" s="1572">
        <f>(SUM($G616:BA616)+ABS($F616))/ABS($F616)</f>
        <v>28.132233873101498</v>
      </c>
      <c r="BB680" s="1572">
        <f>(SUM($G616:BB616)+ABS($F616))/ABS($F616)</f>
        <v>28.507720577434529</v>
      </c>
      <c r="BC680" s="1572">
        <f>(SUM($G616:BC616)+ABS($F616))/ABS($F616)</f>
        <v>28.879451516473669</v>
      </c>
      <c r="BD680" s="1572">
        <f>(SUM($G616:BD616)+ABS($F616))/ABS($F616)</f>
        <v>29.247513968821679</v>
      </c>
      <c r="BE680" s="1572">
        <f>(SUM($G616:BE616)+ABS($F616))/ABS($F616)</f>
        <v>29.611991499056202</v>
      </c>
      <c r="BF680" s="1572">
        <f>(SUM($G616:BF616)+ABS($F616))/ABS($F616)</f>
        <v>29.972964184733623</v>
      </c>
      <c r="BG680" s="1572">
        <f>(SUM($G616:BG616)+ABS($F616))/ABS($F616)</f>
        <v>30.330508825463639</v>
      </c>
      <c r="BH680" s="1572">
        <f>(SUM($G616:BH616)+ABS($F616))/ABS($F616)</f>
        <v>30.684699135778956</v>
      </c>
      <c r="BI680" s="1572">
        <f>(SUM($G616:BI616)+ABS($F616))/ABS($F616)</f>
        <v>31.035605923330067</v>
      </c>
      <c r="BJ680" s="1572">
        <f>(SUM($G616:BJ616)+ABS($F616))/ABS($F616)</f>
        <v>31.383297253765754</v>
      </c>
      <c r="BK680" s="1572">
        <f>(SUM($G616:BK616)+ABS($F616))/ABS($F616)</f>
        <v>31.727838603511856</v>
      </c>
      <c r="BL680" s="1572">
        <f>(SUM($G616:BL616)+ABS($F616))/ABS($F616)</f>
        <v>32.069293001531427</v>
      </c>
      <c r="BM680" s="1572">
        <f>(SUM($G616:BM616)+ABS($F616))/ABS($F616)</f>
        <v>32.407721161035454</v>
      </c>
      <c r="BN680" s="1573">
        <f>(SUM($G616:BN616)+ABS($F616))/ABS($F616)</f>
        <v>32.743181602013394</v>
      </c>
    </row>
    <row r="681" spans="1:66" ht="7.5" customHeight="1" x14ac:dyDescent="0.15">
      <c r="A681" s="1123"/>
      <c r="B681" s="1337"/>
      <c r="C681" s="3666" t="str">
        <f>C651</f>
        <v>High Range Opex - High</v>
      </c>
      <c r="D681" s="1366"/>
      <c r="E681" s="1391"/>
      <c r="F681" s="1614"/>
      <c r="G681" s="1708"/>
      <c r="H681" s="1708"/>
      <c r="I681" s="1708"/>
      <c r="J681" s="1708"/>
      <c r="K681" s="1708"/>
      <c r="L681" s="1708"/>
      <c r="M681" s="1708"/>
      <c r="N681" s="1708"/>
      <c r="O681" s="1708"/>
      <c r="P681" s="1708"/>
      <c r="Q681" s="1708"/>
      <c r="R681" s="1708"/>
      <c r="S681" s="1708"/>
      <c r="T681" s="1708"/>
      <c r="U681" s="1708"/>
      <c r="V681" s="1708"/>
      <c r="W681" s="1708"/>
      <c r="X681" s="1708"/>
      <c r="Y681" s="1708"/>
      <c r="Z681" s="1708"/>
      <c r="AA681" s="1708"/>
      <c r="AB681" s="1708"/>
      <c r="AC681" s="1708"/>
      <c r="AD681" s="1708"/>
      <c r="AE681" s="1708"/>
      <c r="AF681" s="1708"/>
      <c r="AG681" s="1708"/>
      <c r="AH681" s="1708"/>
      <c r="AI681" s="1708"/>
      <c r="AJ681" s="1708"/>
      <c r="AK681" s="1708"/>
      <c r="AL681" s="1708"/>
      <c r="AM681" s="1708"/>
      <c r="AN681" s="1708"/>
      <c r="AO681" s="1708"/>
      <c r="AP681" s="1708"/>
      <c r="AQ681" s="1708"/>
      <c r="AR681" s="1708"/>
      <c r="AS681" s="1708"/>
      <c r="AT681" s="1708"/>
      <c r="AU681" s="1708"/>
      <c r="AV681" s="1708"/>
      <c r="AW681" s="1708"/>
      <c r="AX681" s="1708"/>
      <c r="AY681" s="1708"/>
      <c r="AZ681" s="1708"/>
      <c r="BA681" s="1708"/>
      <c r="BB681" s="1708"/>
      <c r="BC681" s="1708"/>
      <c r="BD681" s="1708"/>
      <c r="BE681" s="1708"/>
      <c r="BF681" s="1708"/>
      <c r="BG681" s="1708"/>
      <c r="BH681" s="1708"/>
      <c r="BI681" s="1708"/>
      <c r="BJ681" s="1708"/>
      <c r="BK681" s="1708"/>
      <c r="BL681" s="1708"/>
      <c r="BM681" s="1708"/>
      <c r="BN681" s="1571"/>
    </row>
    <row r="682" spans="1:66" x14ac:dyDescent="0.15">
      <c r="A682" s="1123"/>
      <c r="B682" s="1337"/>
      <c r="C682" s="3667"/>
      <c r="D682" s="1366" t="str">
        <f t="shared" si="383"/>
        <v>Low Price Range</v>
      </c>
      <c r="E682" s="1391" t="str">
        <f t="shared" si="383"/>
        <v>Low Range CAPEX</v>
      </c>
      <c r="F682" s="1614">
        <f t="shared" ref="F682:F684" si="385">(SUM(G618:BN618)+ABS(F618))/ABS(F618)</f>
        <v>-38.654355995710119</v>
      </c>
      <c r="G682" s="1708">
        <f>(SUM($G618:G618)+ABS($F618))/ABS($F618)</f>
        <v>0.76674756407911449</v>
      </c>
      <c r="H682" s="1708">
        <f>(SUM($G618:H618)+ABS($F618))/ABS($F618)</f>
        <v>0.39529056605521962</v>
      </c>
      <c r="I682" s="1708">
        <f>(SUM($G618:I618)+ABS($F618))/ABS($F618)</f>
        <v>-4.3815006413651145E-2</v>
      </c>
      <c r="J682" s="1708">
        <f>(SUM($G618:J618)+ABS($F618))/ABS($F618)</f>
        <v>-0.52583565411995348</v>
      </c>
      <c r="K682" s="1708">
        <f>(SUM($G618:K618)+ABS($F618))/ABS($F618)</f>
        <v>-1.0385119093248654</v>
      </c>
      <c r="L682" s="1708">
        <f>(SUM($G618:L618)+ABS($F618))/ABS($F618)</f>
        <v>-1.5746514165871486</v>
      </c>
      <c r="M682" s="1708">
        <f>(SUM($G618:M618)+ABS($F618))/ABS($F618)</f>
        <v>-2.1295822095043548</v>
      </c>
      <c r="N682" s="1708">
        <f>(SUM($G618:N618)+ABS($F618))/ABS($F618)</f>
        <v>-2.7000537769565831</v>
      </c>
      <c r="O682" s="1708">
        <f>(SUM($G618:O618)+ABS($F618))/ABS($F618)</f>
        <v>-3.2836895988243748</v>
      </c>
      <c r="P682" s="1708">
        <f>(SUM($G618:P618)+ABS($F618))/ABS($F618)</f>
        <v>-3.87868565227549</v>
      </c>
      <c r="Q682" s="1708">
        <f>(SUM($G618:Q618)+ABS($F618))/ABS($F618)</f>
        <v>-4.4836315608887087</v>
      </c>
      <c r="R682" s="1708">
        <f>(SUM($G618:R618)+ABS($F618))/ABS($F618)</f>
        <v>-5.0973982159857218</v>
      </c>
      <c r="S682" s="1708">
        <f>(SUM($G618:S618)+ABS($F618))/ABS($F618)</f>
        <v>-5.7190638478759137</v>
      </c>
      <c r="T682" s="1708">
        <f>(SUM($G618:T618)+ABS($F618))/ABS($F618)</f>
        <v>-6.3478635314968646</v>
      </c>
      <c r="U682" s="1708">
        <f>(SUM($G618:U618)+ABS($F618))/ABS($F618)</f>
        <v>-6.9831536021295779</v>
      </c>
      <c r="V682" s="1708">
        <f>(SUM($G618:V618)+ABS($F618))/ABS($F618)</f>
        <v>-7.6243859053785465</v>
      </c>
      <c r="W682" s="1708">
        <f>(SUM($G618:W618)+ABS($F618))/ABS($F618)</f>
        <v>-8.2710887352216744</v>
      </c>
      <c r="X682" s="1708">
        <f>(SUM($G618:X618)+ABS($F618))/ABS($F618)</f>
        <v>-8.9228524420030944</v>
      </c>
      <c r="Y682" s="1708">
        <f>(SUM($G618:Y618)+ABS($F618))/ABS($F618)</f>
        <v>-9.5793183769337542</v>
      </c>
      <c r="Z682" s="1708">
        <f>(SUM($G618:Z618)+ABS($F618))/ABS($F618)</f>
        <v>-10.240170268981831</v>
      </c>
      <c r="AA682" s="1708">
        <f>(SUM($G618:AA618)+ABS($F618))/ABS($F618)</f>
        <v>-10.905127407001544</v>
      </c>
      <c r="AB682" s="1708">
        <f>(SUM($G618:AB618)+ABS($F618))/ABS($F618)</f>
        <v>-11.573939183179304</v>
      </c>
      <c r="AC682" s="1708">
        <f>(SUM($G618:AC618)+ABS($F618))/ABS($F618)</f>
        <v>-12.246380677837976</v>
      </c>
      <c r="AD682" s="1708">
        <f>(SUM($G618:AD618)+ABS($F618))/ABS($F618)</f>
        <v>-12.922249051202773</v>
      </c>
      <c r="AE682" s="1708">
        <f>(SUM($G618:AE618)+ABS($F618))/ABS($F618)</f>
        <v>-13.601360567868159</v>
      </c>
      <c r="AF682" s="1708">
        <f>(SUM($G618:AF618)+ABS($F618))/ABS($F618)</f>
        <v>-14.283548122667499</v>
      </c>
      <c r="AG682" s="1708">
        <f>(SUM($G618:AG618)+ABS($F618))/ABS($F618)</f>
        <v>-14.968659167801782</v>
      </c>
      <c r="AH682" s="1708">
        <f>(SUM($G618:AH618)+ABS($F618))/ABS($F618)</f>
        <v>-15.656553963985729</v>
      </c>
      <c r="AI682" s="1708">
        <f>(SUM($G618:AI618)+ABS($F618))/ABS($F618)</f>
        <v>-16.347104095416931</v>
      </c>
      <c r="AJ682" s="1708">
        <f>(SUM($G618:AJ618)+ABS($F618))/ABS($F618)</f>
        <v>-17.040191201210288</v>
      </c>
      <c r="AK682" s="1708">
        <f>(SUM($G618:AK618)+ABS($F618))/ABS($F618)</f>
        <v>-17.735705885709439</v>
      </c>
      <c r="AL682" s="1708">
        <f>(SUM($G618:AL618)+ABS($F618))/ABS($F618)</f>
        <v>-18.433546777595801</v>
      </c>
      <c r="AM682" s="1708">
        <f>(SUM($G618:AM618)+ABS($F618))/ABS($F618)</f>
        <v>-19.133619713540579</v>
      </c>
      <c r="AN682" s="1708">
        <f>(SUM($G618:AN618)+ABS($F618))/ABS($F618)</f>
        <v>-19.835837026702265</v>
      </c>
      <c r="AO682" s="1708">
        <f>(SUM($G618:AO618)+ABS($F618))/ABS($F618)</f>
        <v>-20.540116923966188</v>
      </c>
      <c r="AP682" s="1708">
        <f>(SUM($G618:AP618)+ABS($F618))/ABS($F618)</f>
        <v>-21.246382938678511</v>
      </c>
      <c r="AQ682" s="1708">
        <f>(SUM($G618:AQ618)+ABS($F618))/ABS($F618)</f>
        <v>-21.954563447912289</v>
      </c>
      <c r="AR682" s="1708">
        <f>(SUM($G618:AR618)+ABS($F618))/ABS($F618)</f>
        <v>-22.664591245144003</v>
      </c>
      <c r="AS682" s="1708">
        <f>(SUM($G618:AS618)+ABS($F618))/ABS($F618)</f>
        <v>-23.376403160710979</v>
      </c>
      <c r="AT682" s="1708">
        <f>(SUM($G618:AT618)+ABS($F618))/ABS($F618)</f>
        <v>-24.089939723636629</v>
      </c>
      <c r="AU682" s="1708">
        <f>(SUM($G618:AU618)+ABS($F618))/ABS($F618)</f>
        <v>-24.805144859407836</v>
      </c>
      <c r="AV682" s="1708">
        <f>(SUM($G618:AV618)+ABS($F618))/ABS($F618)</f>
        <v>-25.521965619110794</v>
      </c>
      <c r="AW682" s="1708">
        <f>(SUM($G618:AW618)+ABS($F618))/ABS($F618)</f>
        <v>-26.240351936012498</v>
      </c>
      <c r="AX682" s="1708">
        <f>(SUM($G618:AX618)+ABS($F618))/ABS($F618)</f>
        <v>-26.960256406241893</v>
      </c>
      <c r="AY682" s="1708">
        <f>(SUM($G618:AY618)+ABS($F618))/ABS($F618)</f>
        <v>-27.681634090698271</v>
      </c>
      <c r="AZ682" s="1708">
        <f>(SUM($G618:AZ618)+ABS($F618))/ABS($F618)</f>
        <v>-28.404442335712396</v>
      </c>
      <c r="BA682" s="1708">
        <f>(SUM($G618:BA618)+ABS($F618))/ABS($F618)</f>
        <v>-29.128640610321124</v>
      </c>
      <c r="BB682" s="1708">
        <f>(SUM($G618:BB618)+ABS($F618))/ABS($F618)</f>
        <v>-29.854190358300148</v>
      </c>
      <c r="BC682" s="1708">
        <f>(SUM($G618:BC618)+ABS($F618))/ABS($F618)</f>
        <v>-30.58105486334048</v>
      </c>
      <c r="BD682" s="1708">
        <f>(SUM($G618:BD618)+ABS($F618))/ABS($F618)</f>
        <v>-31.309199125959978</v>
      </c>
      <c r="BE682" s="1708">
        <f>(SUM($G618:BE618)+ABS($F618))/ABS($F618)</f>
        <v>-32.038589750916906</v>
      </c>
      <c r="BF682" s="1708">
        <f>(SUM($G618:BF618)+ABS($F618))/ABS($F618)</f>
        <v>-32.769194844043561</v>
      </c>
      <c r="BG682" s="1708">
        <f>(SUM($G618:BG618)+ABS($F618))/ABS($F618)</f>
        <v>-33.500983917547778</v>
      </c>
      <c r="BH682" s="1708">
        <f>(SUM($G618:BH618)+ABS($F618))/ABS($F618)</f>
        <v>-34.233927802942389</v>
      </c>
      <c r="BI682" s="1708">
        <f>(SUM($G618:BI618)+ABS($F618))/ABS($F618)</f>
        <v>-34.967998570859969</v>
      </c>
      <c r="BJ682" s="1708">
        <f>(SUM($G618:BJ618)+ABS($F618))/ABS($F618)</f>
        <v>-35.703169457094312</v>
      </c>
      <c r="BK682" s="1708">
        <f>(SUM($G618:BK618)+ABS($F618))/ABS($F618)</f>
        <v>-36.43941479428382</v>
      </c>
      <c r="BL682" s="1708">
        <f>(SUM($G618:BL618)+ABS($F618))/ABS($F618)</f>
        <v>-37.176709948715967</v>
      </c>
      <c r="BM682" s="1708">
        <f>(SUM($G618:BM618)+ABS($F618))/ABS($F618)</f>
        <v>-37.915031261788251</v>
      </c>
      <c r="BN682" s="1571">
        <f>(SUM($G618:BN618)+ABS($F618))/ABS($F618)</f>
        <v>-38.654355995710119</v>
      </c>
    </row>
    <row r="683" spans="1:66" x14ac:dyDescent="0.15">
      <c r="A683" s="1123"/>
      <c r="B683" s="1337"/>
      <c r="C683" s="3667"/>
      <c r="D683" s="1366" t="str">
        <f t="shared" si="383"/>
        <v>Low Price Range</v>
      </c>
      <c r="E683" s="1391" t="str">
        <f t="shared" si="383"/>
        <v>Low Range CAPEX</v>
      </c>
      <c r="F683" s="1614">
        <f t="shared" si="385"/>
        <v>-34.130588902337422</v>
      </c>
      <c r="G683" s="1708">
        <f>(SUM($G619:G619)+ABS($F619))/ABS($F619)</f>
        <v>0.76674756407911449</v>
      </c>
      <c r="H683" s="1708">
        <f>(SUM($G619:H619)+ABS($F619))/ABS($F619)</f>
        <v>0.42984170658097187</v>
      </c>
      <c r="I683" s="1708">
        <f>(SUM($G619:I619)+ABS($F619))/ABS($F619)</f>
        <v>3.9668242889101313E-2</v>
      </c>
      <c r="J683" s="1708">
        <f>(SUM($G619:J619)+ABS($F619))/ABS($F619)</f>
        <v>-0.38534302294970979</v>
      </c>
      <c r="K683" s="1708">
        <f>(SUM($G619:K619)+ABS($F619))/ABS($F619)</f>
        <v>-0.83580392533696657</v>
      </c>
      <c r="L683" s="1708">
        <f>(SUM($G619:L619)+ABS($F619))/ABS($F619)</f>
        <v>-1.3060926564404467</v>
      </c>
      <c r="M683" s="1708">
        <f>(SUM($G619:M619)+ABS($F619))/ABS($F619)</f>
        <v>-1.7924968280019571</v>
      </c>
      <c r="N683" s="1708">
        <f>(SUM($G619:N619)+ABS($F619))/ABS($F619)</f>
        <v>-2.2923976909303367</v>
      </c>
      <c r="O683" s="1708">
        <f>(SUM($G619:O619)+ABS($F619))/ABS($F619)</f>
        <v>-2.8038577451763529</v>
      </c>
      <c r="P683" s="1708">
        <f>(SUM($G619:P619)+ABS($F619))/ABS($F619)</f>
        <v>-3.3253907991709108</v>
      </c>
      <c r="Q683" s="1708">
        <f>(SUM($G619:Q619)+ABS($F619))/ABS($F619)</f>
        <v>-3.8558240861231998</v>
      </c>
      <c r="R683" s="1708">
        <f>(SUM($G619:R619)+ABS($F619))/ABS($F619)</f>
        <v>-4.3942107945265487</v>
      </c>
      <c r="S683" s="1708">
        <f>(SUM($G619:S619)+ABS($F619))/ABS($F619)</f>
        <v>-4.9397720297396859</v>
      </c>
      <c r="T683" s="1708">
        <f>(SUM($G619:T619)+ABS($F619))/ABS($F619)</f>
        <v>-5.4918568625323605</v>
      </c>
      <c r="U683" s="1708">
        <f>(SUM($G619:U619)+ABS($F619))/ABS($F619)</f>
        <v>-6.0499139726125817</v>
      </c>
      <c r="V683" s="1708">
        <f>(SUM($G619:V619)+ABS($F619))/ABS($F619)</f>
        <v>-6.6134709930670939</v>
      </c>
      <c r="W683" s="1708">
        <f>(SUM($G619:W619)+ABS($F619))/ABS($F619)</f>
        <v>-7.1821191256987653</v>
      </c>
      <c r="X683" s="1708">
        <f>(SUM($G619:X619)+ABS($F619))/ABS($F619)</f>
        <v>-7.7555014587732698</v>
      </c>
      <c r="Y683" s="1708">
        <f>(SUM($G619:Y619)+ABS($F619))/ABS($F619)</f>
        <v>-8.3333039447905275</v>
      </c>
      <c r="Z683" s="1708">
        <f>(SUM($G619:Z619)+ABS($F619))/ABS($F619)</f>
        <v>-8.9152483276512928</v>
      </c>
      <c r="AA683" s="1708">
        <f>(SUM($G619:AA619)+ABS($F619))/ABS($F619)</f>
        <v>-9.5010865237557365</v>
      </c>
      <c r="AB683" s="1708">
        <f>(SUM($G619:AB619)+ABS($F619))/ABS($F619)</f>
        <v>-10.090596104630572</v>
      </c>
      <c r="AC683" s="1708">
        <f>(SUM($G619:AC619)+ABS($F619))/ABS($F619)</f>
        <v>-10.683576625924362</v>
      </c>
      <c r="AD683" s="1708">
        <f>(SUM($G619:AD619)+ABS($F619))/ABS($F619)</f>
        <v>-11.279846615032596</v>
      </c>
      <c r="AE683" s="1708">
        <f>(SUM($G619:AE619)+ABS($F619))/ABS($F619)</f>
        <v>-11.879241077201874</v>
      </c>
      <c r="AF683" s="1708">
        <f>(SUM($G619:AF619)+ABS($F619))/ABS($F619)</f>
        <v>-12.481609414098433</v>
      </c>
      <c r="AG683" s="1708">
        <f>(SUM($G619:AG619)+ABS($F619))/ABS($F619)</f>
        <v>-13.086813673676305</v>
      </c>
      <c r="AH683" s="1708">
        <f>(SUM($G619:AH619)+ABS($F619))/ABS($F619)</f>
        <v>-13.694727068515467</v>
      </c>
      <c r="AI683" s="1708">
        <f>(SUM($G619:AI619)+ABS($F619))/ABS($F619)</f>
        <v>-14.305232713496943</v>
      </c>
      <c r="AJ683" s="1708">
        <f>(SUM($G619:AJ619)+ABS($F619))/ABS($F619)</f>
        <v>-14.91822254403052</v>
      </c>
      <c r="AK683" s="1708">
        <f>(SUM($G619:AK619)+ABS($F619))/ABS($F619)</f>
        <v>-15.53359638395259</v>
      </c>
      <c r="AL683" s="1708">
        <f>(SUM($G619:AL619)+ABS($F619))/ABS($F619)</f>
        <v>-16.151261138304314</v>
      </c>
      <c r="AM683" s="1708">
        <f>(SUM($G619:AM619)+ABS($F619))/ABS($F619)</f>
        <v>-16.771130090940996</v>
      </c>
      <c r="AN683" s="1708">
        <f>(SUM($G619:AN619)+ABS($F619))/ABS($F619)</f>
        <v>-17.393122290643305</v>
      </c>
      <c r="AO683" s="1708">
        <f>(SUM($G619:AO619)+ABS($F619))/ABS($F619)</f>
        <v>-18.017162012343267</v>
      </c>
      <c r="AP683" s="1708">
        <f>(SUM($G619:AP619)+ABS($F619))/ABS($F619)</f>
        <v>-18.643178282421985</v>
      </c>
      <c r="AQ683" s="1708">
        <f>(SUM($G619:AQ619)+ABS($F619))/ABS($F619)</f>
        <v>-19.271104458917154</v>
      </c>
      <c r="AR683" s="1708">
        <f>(SUM($G619:AR619)+ABS($F619))/ABS($F619)</f>
        <v>-19.900877858997212</v>
      </c>
      <c r="AS683" s="1708">
        <f>(SUM($G619:AS619)+ABS($F619))/ABS($F619)</f>
        <v>-20.532439427293507</v>
      </c>
      <c r="AT683" s="1708">
        <f>(SUM($G619:AT619)+ABS($F619))/ABS($F619)</f>
        <v>-21.165733439690545</v>
      </c>
      <c r="AU683" s="1708">
        <f>(SUM($G619:AU619)+ABS($F619))/ABS($F619)</f>
        <v>-21.800707238003593</v>
      </c>
      <c r="AV683" s="1708">
        <f>(SUM($G619:AV619)+ABS($F619))/ABS($F619)</f>
        <v>-22.43731099165776</v>
      </c>
      <c r="AW683" s="1708">
        <f>(SUM($G619:AW619)+ABS($F619))/ABS($F619)</f>
        <v>-23.075497483051318</v>
      </c>
      <c r="AX683" s="1708">
        <f>(SUM($G619:AX619)+ABS($F619))/ABS($F619)</f>
        <v>-23.715221913760317</v>
      </c>
      <c r="AY683" s="1708">
        <f>(SUM($G619:AY619)+ABS($F619))/ABS($F619)</f>
        <v>-24.356441729138908</v>
      </c>
      <c r="AZ683" s="1708">
        <f>(SUM($G619:AZ619)+ABS($F619))/ABS($F619)</f>
        <v>-24.999116459204014</v>
      </c>
      <c r="BA683" s="1708">
        <f>(SUM($G619:BA619)+ABS($F619))/ABS($F619)</f>
        <v>-25.643207573975587</v>
      </c>
      <c r="BB683" s="1708">
        <f>(SUM($G619:BB619)+ABS($F619))/ABS($F619)</f>
        <v>-26.288678351682975</v>
      </c>
      <c r="BC683" s="1708">
        <f>(SUM($G619:BC619)+ABS($F619))/ABS($F619)</f>
        <v>-26.935493758451997</v>
      </c>
      <c r="BD683" s="1708">
        <f>(SUM($G619:BD619)+ABS($F619))/ABS($F619)</f>
        <v>-27.583620338261273</v>
      </c>
      <c r="BE683" s="1708">
        <f>(SUM($G619:BE619)+ABS($F619))/ABS($F619)</f>
        <v>-28.233026112105684</v>
      </c>
      <c r="BF683" s="1708">
        <f>(SUM($G619:BF619)+ABS($F619))/ABS($F619)</f>
        <v>-28.88368048543315</v>
      </c>
      <c r="BG683" s="1708">
        <f>(SUM($G619:BG619)+ABS($F619))/ABS($F619)</f>
        <v>-29.535554163031502</v>
      </c>
      <c r="BH683" s="1708">
        <f>(SUM($G619:BH619)+ABS($F619))/ABS($F619)</f>
        <v>-30.188619070638079</v>
      </c>
      <c r="BI683" s="1708">
        <f>(SUM($G619:BI619)+ABS($F619))/ABS($F619)</f>
        <v>-30.842848282627624</v>
      </c>
      <c r="BJ683" s="1708">
        <f>(SUM($G619:BJ619)+ABS($F619))/ABS($F619)</f>
        <v>-31.498215955206302</v>
      </c>
      <c r="BK683" s="1708">
        <f>(SUM($G619:BK619)+ABS($F619))/ABS($F619)</f>
        <v>-32.154697264602817</v>
      </c>
      <c r="BL683" s="1708">
        <f>(SUM($G619:BL619)+ABS($F619))/ABS($F619)</f>
        <v>-32.812268349802459</v>
      </c>
      <c r="BM683" s="1708">
        <f>(SUM($G619:BM619)+ABS($F619))/ABS($F619)</f>
        <v>-33.470906259418491</v>
      </c>
      <c r="BN683" s="1571">
        <f>(SUM($G619:BN619)+ABS($F619))/ABS($F619)</f>
        <v>-34.130588902337422</v>
      </c>
    </row>
    <row r="684" spans="1:66" x14ac:dyDescent="0.15">
      <c r="A684" s="1123"/>
      <c r="B684" s="1337"/>
      <c r="C684" s="3667"/>
      <c r="D684" s="1366" t="str">
        <f t="shared" si="383"/>
        <v>Low Price Range</v>
      </c>
      <c r="E684" s="1391" t="str">
        <f t="shared" si="383"/>
        <v>Low Range CAPEX</v>
      </c>
      <c r="F684" s="1614">
        <f t="shared" si="385"/>
        <v>-28.492015920750529</v>
      </c>
      <c r="G684" s="1708">
        <f>(SUM($G620:G620)+ABS($F620))/ABS($F620)</f>
        <v>0.76674756407911449</v>
      </c>
      <c r="H684" s="1708">
        <f>(SUM($G620:H620)+ABS($F620))/ABS($F620)</f>
        <v>0.46439284710672429</v>
      </c>
      <c r="I684" s="1708">
        <f>(SUM($G620:I620)+ABS($F620))/ABS($F620)</f>
        <v>0.12486523960700362</v>
      </c>
      <c r="J684" s="1708">
        <f>(SUM($G620:J620)+ABS($F620))/ABS($F620)</f>
        <v>-0.23968153031174072</v>
      </c>
      <c r="K684" s="1708">
        <f>(SUM($G620:K620)+ABS($F620))/ABS($F620)</f>
        <v>-0.622895091736131</v>
      </c>
      <c r="L684" s="1708">
        <f>(SUM($G620:L620)+ABS($F620))/ABS($F620)</f>
        <v>-1.0208974631294729</v>
      </c>
      <c r="M684" s="1708">
        <f>(SUM($G620:M620)+ABS($F620))/ABS($F620)</f>
        <v>-1.431087786450415</v>
      </c>
      <c r="N684" s="1708">
        <f>(SUM($G620:N620)+ABS($F620))/ABS($F620)</f>
        <v>-1.8516074040208781</v>
      </c>
      <c r="O684" s="1708">
        <f>(SUM($G620:O620)+ABS($F620))/ABS($F620)</f>
        <v>-2.2810656979069801</v>
      </c>
      <c r="P684" s="1708">
        <f>(SUM($G620:P620)+ABS($F620))/ABS($F620)</f>
        <v>-2.7183854278325246</v>
      </c>
      <c r="Q684" s="1708">
        <f>(SUM($G620:Q620)+ABS($F620))/ABS($F620)</f>
        <v>-3.1627090409640202</v>
      </c>
      <c r="R684" s="1708">
        <f>(SUM($G620:R620)+ABS($F620))/ABS($F620)</f>
        <v>-3.6133386998616208</v>
      </c>
      <c r="S684" s="1708">
        <f>(SUM($G620:S620)+ABS($F620))/ABS($F620)</f>
        <v>-4.0696961660581561</v>
      </c>
      <c r="T684" s="1708">
        <f>(SUM($G620:T620)+ABS($F620))/ABS($F620)</f>
        <v>-4.5312949816905972</v>
      </c>
      <c r="U684" s="1708">
        <f>(SUM($G620:U620)+ABS($F620))/ABS($F620)</f>
        <v>-4.9977205913055203</v>
      </c>
      <c r="V684" s="1708">
        <f>(SUM($G620:V620)+ABS($F620))/ABS($F620)</f>
        <v>-5.4686157717625301</v>
      </c>
      <c r="W684" s="1708">
        <f>(SUM($G620:W620)+ABS($F620))/ABS($F620)</f>
        <v>-5.9436697172817636</v>
      </c>
      <c r="X684" s="1708">
        <f>(SUM($G620:X620)+ABS($F620))/ABS($F620)</f>
        <v>-6.4226097064228487</v>
      </c>
      <c r="Y684" s="1708">
        <f>(SUM($G620:Y620)+ABS($F620))/ABS($F620)</f>
        <v>-6.9051946338438572</v>
      </c>
      <c r="Z684" s="1708">
        <f>(SUM($G620:Z620)+ABS($F620))/ABS($F620)</f>
        <v>-7.3912099154204407</v>
      </c>
      <c r="AA684" s="1708">
        <f>(SUM($G620:AA620)+ABS($F620))/ABS($F620)</f>
        <v>-7.8804634224435484</v>
      </c>
      <c r="AB684" s="1708">
        <f>(SUM($G620:AB620)+ABS($F620))/ABS($F620)</f>
        <v>-8.3727821989054867</v>
      </c>
      <c r="AC684" s="1708">
        <f>(SUM($G620:AC620)+ABS($F620))/ABS($F620)</f>
        <v>-8.8680097829946654</v>
      </c>
      <c r="AD684" s="1708">
        <f>(SUM($G620:AD620)+ABS($F620))/ABS($F620)</f>
        <v>-9.3660040006460985</v>
      </c>
      <c r="AE684" s="1708">
        <f>(SUM($G620:AE620)+ABS($F620))/ABS($F620)</f>
        <v>-9.8666351321079784</v>
      </c>
      <c r="AF684" s="1708">
        <f>(SUM($G620:AF620)+ABS($F620))/ABS($F620)</f>
        <v>-10.369784376328452</v>
      </c>
      <c r="AG684" s="1708">
        <f>(SUM($G620:AG620)+ABS($F620))/ABS($F620)</f>
        <v>-10.875342555387888</v>
      </c>
      <c r="AH684" s="1708">
        <f>(SUM($G620:AH620)+ABS($F620))/ABS($F620)</f>
        <v>-11.383209014100681</v>
      </c>
      <c r="AI684" s="1708">
        <f>(SUM($G620:AI620)+ABS($F620))/ABS($F620)</f>
        <v>-11.893290679578548</v>
      </c>
      <c r="AJ684" s="1708">
        <f>(SUM($G620:AJ620)+ABS($F620))/ABS($F620)</f>
        <v>-12.405501252875572</v>
      </c>
      <c r="AK684" s="1708">
        <f>(SUM($G620:AK620)+ABS($F620))/ABS($F620)</f>
        <v>-12.919760510448027</v>
      </c>
      <c r="AL684" s="1708">
        <f>(SUM($G620:AL620)+ABS($F620))/ABS($F620)</f>
        <v>-13.43599369750293</v>
      </c>
      <c r="AM684" s="1708">
        <f>(SUM($G620:AM620)+ABS($F620))/ABS($F620)</f>
        <v>-13.954130998696261</v>
      </c>
      <c r="AN684" s="1708">
        <f>(SUM($G620:AN620)+ABS($F620))/ABS($F620)</f>
        <v>-14.474107074307163</v>
      </c>
      <c r="AO684" s="1708">
        <f>(SUM($G620:AO620)+ABS($F620))/ABS($F620)</f>
        <v>-14.995860652127977</v>
      </c>
      <c r="AP684" s="1708">
        <f>(SUM($G620:AP620)+ABS($F620))/ABS($F620)</f>
        <v>-15.519334166998547</v>
      </c>
      <c r="AQ684" s="1708">
        <f>(SUM($G620:AQ620)+ABS($F620))/ABS($F620)</f>
        <v>-16.044473441271393</v>
      </c>
      <c r="AR684" s="1708">
        <f>(SUM($G620:AR620)+ABS($F620))/ABS($F620)</f>
        <v>-16.571227400593894</v>
      </c>
      <c r="AS684" s="1708">
        <f>(SUM($G620:AS620)+ABS($F620))/ABS($F620)</f>
        <v>-17.099547820289267</v>
      </c>
      <c r="AT684" s="1708">
        <f>(SUM($G620:AT620)+ABS($F620))/ABS($F620)</f>
        <v>-17.629389098351783</v>
      </c>
      <c r="AU684" s="1708">
        <f>(SUM($G620:AU620)+ABS($F620))/ABS($F620)</f>
        <v>-18.160708051676057</v>
      </c>
      <c r="AV684" s="1708">
        <f>(SUM($G620:AV620)+ABS($F620))/ABS($F620)</f>
        <v>-18.693463732640446</v>
      </c>
      <c r="AW684" s="1708">
        <f>(SUM($G620:AW620)+ABS($F620))/ABS($F620)</f>
        <v>-19.227617263581031</v>
      </c>
      <c r="AX684" s="1708">
        <f>(SUM($G620:AX620)+ABS($F620))/ABS($F620)</f>
        <v>-19.763131687040367</v>
      </c>
      <c r="AY684" s="1708">
        <f>(SUM($G620:AY620)+ABS($F620))/ABS($F620)</f>
        <v>-20.299971829967429</v>
      </c>
      <c r="AZ684" s="1708">
        <f>(SUM($G620:AZ620)+ABS($F620))/ABS($F620)</f>
        <v>-20.838104180291285</v>
      </c>
      <c r="BA684" s="1708">
        <f>(SUM($G620:BA620)+ABS($F620))/ABS($F620)</f>
        <v>-21.377496774499502</v>
      </c>
      <c r="BB684" s="1708">
        <f>(SUM($G620:BB620)+ABS($F620))/ABS($F620)</f>
        <v>-21.918119095029382</v>
      </c>
      <c r="BC684" s="1708">
        <f>(SUM($G620:BC620)+ABS($F620))/ABS($F620)</f>
        <v>-22.45994197643099</v>
      </c>
      <c r="BD684" s="1708">
        <f>(SUM($G620:BD620)+ABS($F620))/ABS($F620)</f>
        <v>-23.002937519390276</v>
      </c>
      <c r="BE684" s="1708">
        <f>(SUM($G620:BE620)+ABS($F620))/ABS($F620)</f>
        <v>-23.54707901181148</v>
      </c>
      <c r="BF684" s="1708">
        <f>(SUM($G620:BF620)+ABS($F620))/ABS($F620)</f>
        <v>-24.092340856253504</v>
      </c>
      <c r="BG684" s="1708">
        <f>(SUM($G620:BG620)+ABS($F620))/ABS($F620)</f>
        <v>-24.638698503097512</v>
      </c>
      <c r="BH684" s="1708">
        <f>(SUM($G620:BH620)+ABS($F620))/ABS($F620)</f>
        <v>-25.186128388894602</v>
      </c>
      <c r="BI684" s="1708">
        <f>(SUM($G620:BI620)+ABS($F620))/ABS($F620)</f>
        <v>-25.734607879404347</v>
      </c>
      <c r="BJ684" s="1708">
        <f>(SUM($G620:BJ620)+ABS($F620))/ABS($F620)</f>
        <v>-26.284115216889454</v>
      </c>
      <c r="BK684" s="1708">
        <f>(SUM($G620:BK620)+ABS($F620))/ABS($F620)</f>
        <v>-26.834629471278753</v>
      </c>
      <c r="BL684" s="1708">
        <f>(SUM($G620:BL620)+ABS($F620))/ABS($F620)</f>
        <v>-27.386130494852424</v>
      </c>
      <c r="BM684" s="1708">
        <f>(SUM($G620:BM620)+ABS($F620))/ABS($F620)</f>
        <v>-27.938598880139615</v>
      </c>
      <c r="BN684" s="1571">
        <f>(SUM($G620:BN620)+ABS($F620))/ABS($F620)</f>
        <v>-28.492015920750529</v>
      </c>
    </row>
    <row r="685" spans="1:66" ht="7.5" customHeight="1" x14ac:dyDescent="0.15">
      <c r="A685" s="1123"/>
      <c r="B685" s="1337"/>
      <c r="C685" s="3667"/>
      <c r="D685" s="1366"/>
      <c r="E685" s="1391"/>
      <c r="F685" s="1614"/>
      <c r="G685" s="1708"/>
      <c r="H685" s="1708"/>
      <c r="I685" s="1708"/>
      <c r="J685" s="1708"/>
      <c r="K685" s="1708"/>
      <c r="L685" s="1708"/>
      <c r="M685" s="1708"/>
      <c r="N685" s="1708"/>
      <c r="O685" s="1708"/>
      <c r="P685" s="1708"/>
      <c r="Q685" s="1708"/>
      <c r="R685" s="1708"/>
      <c r="S685" s="1708"/>
      <c r="T685" s="1708"/>
      <c r="U685" s="1708"/>
      <c r="V685" s="1708"/>
      <c r="W685" s="1708"/>
      <c r="X685" s="1708"/>
      <c r="Y685" s="1708"/>
      <c r="Z685" s="1708"/>
      <c r="AA685" s="1708"/>
      <c r="AB685" s="1708"/>
      <c r="AC685" s="1708"/>
      <c r="AD685" s="1708"/>
      <c r="AE685" s="1708"/>
      <c r="AF685" s="1708"/>
      <c r="AG685" s="1708"/>
      <c r="AH685" s="1708"/>
      <c r="AI685" s="1708"/>
      <c r="AJ685" s="1708"/>
      <c r="AK685" s="1708"/>
      <c r="AL685" s="1708"/>
      <c r="AM685" s="1708"/>
      <c r="AN685" s="1708"/>
      <c r="AO685" s="1708"/>
      <c r="AP685" s="1708"/>
      <c r="AQ685" s="1708"/>
      <c r="AR685" s="1708"/>
      <c r="AS685" s="1708"/>
      <c r="AT685" s="1708"/>
      <c r="AU685" s="1708"/>
      <c r="AV685" s="1708"/>
      <c r="AW685" s="1708"/>
      <c r="AX685" s="1708"/>
      <c r="AY685" s="1708"/>
      <c r="AZ685" s="1708"/>
      <c r="BA685" s="1708"/>
      <c r="BB685" s="1708"/>
      <c r="BC685" s="1708"/>
      <c r="BD685" s="1708"/>
      <c r="BE685" s="1708"/>
      <c r="BF685" s="1708"/>
      <c r="BG685" s="1708"/>
      <c r="BH685" s="1708"/>
      <c r="BI685" s="1708"/>
      <c r="BJ685" s="1708"/>
      <c r="BK685" s="1708"/>
      <c r="BL685" s="1708"/>
      <c r="BM685" s="1708"/>
      <c r="BN685" s="1571"/>
    </row>
    <row r="686" spans="1:66" x14ac:dyDescent="0.15">
      <c r="A686" s="1123"/>
      <c r="B686" s="1337"/>
      <c r="C686" s="3667"/>
      <c r="D686" s="1366" t="str">
        <f t="shared" si="383"/>
        <v>High Price Range</v>
      </c>
      <c r="E686" s="1391" t="str">
        <f t="shared" si="383"/>
        <v>Low Range CAPEX</v>
      </c>
      <c r="F686" s="1614">
        <f>(SUM(G622:BN622)+ABS(F622))/ABS(F622)</f>
        <v>-5.0219538641730708</v>
      </c>
      <c r="G686" s="1708">
        <f>(SUM($G622:G622)+ABS($F622))/ABS($F622)</f>
        <v>2.2374806046405507</v>
      </c>
      <c r="H686" s="1708">
        <f>(SUM($G622:H622)+ABS($F622))/ABS($F622)</f>
        <v>3.0426100390658051</v>
      </c>
      <c r="I686" s="1708">
        <f>(SUM($G622:I622)+ABS($F622))/ABS($F622)</f>
        <v>3.636111580173889</v>
      </c>
      <c r="J686" s="1708">
        <f>(SUM($G622:J622)+ABS($F622))/ABS($F622)</f>
        <v>4.0953600784269062</v>
      </c>
      <c r="K686" s="1708">
        <f>(SUM($G622:K622)+ABS($F622))/ABS($F622)</f>
        <v>4.4587073446655561</v>
      </c>
      <c r="L686" s="1708">
        <f>(SUM($G622:L622)+ABS($F622))/ABS($F622)</f>
        <v>4.7486535282648363</v>
      </c>
      <c r="M686" s="1708">
        <f>(SUM($G622:M622)+ABS($F622))/ABS($F622)</f>
        <v>4.9798141390933672</v>
      </c>
      <c r="N686" s="1708">
        <f>(SUM($G622:N622)+ABS($F622))/ABS($F622)</f>
        <v>5.1623578884085948</v>
      </c>
      <c r="O686" s="1708">
        <f>(SUM($G622:O622)+ABS($F622))/ABS($F622)</f>
        <v>5.3037193444986643</v>
      </c>
      <c r="P686" s="1708">
        <f>(SUM($G622:P622)+ABS($F622))/ABS($F622)</f>
        <v>5.4095421082023973</v>
      </c>
      <c r="Q686" s="1708">
        <f>(SUM($G622:Q622)+ABS($F622))/ABS($F622)</f>
        <v>5.4842383196610491</v>
      </c>
      <c r="R686" s="1708">
        <f>(SUM($G622:R622)+ABS($F622))/ABS($F622)</f>
        <v>5.5313402172532875</v>
      </c>
      <c r="S686" s="1708">
        <f>(SUM($G622:S622)+ABS($F622))/ABS($F622)</f>
        <v>5.553731412043339</v>
      </c>
      <c r="T686" s="1708">
        <f>(SUM($G622:T622)+ABS($F622))/ABS($F622)</f>
        <v>5.5538048514189766</v>
      </c>
      <c r="U686" s="1708">
        <f>(SUM($G622:U622)+ABS($F622))/ABS($F622)</f>
        <v>5.5335741389129032</v>
      </c>
      <c r="V686" s="1708">
        <f>(SUM($G622:V622)+ABS($F622))/ABS($F622)</f>
        <v>5.4947540890778974</v>
      </c>
      <c r="W686" s="1708">
        <f>(SUM($G622:W622)+ABS($F622))/ABS($F622)</f>
        <v>5.4388203597905802</v>
      </c>
      <c r="X686" s="1708">
        <f>(SUM($G622:X622)+ABS($F622))/ABS($F622)</f>
        <v>5.3670544753754488</v>
      </c>
      <c r="Y686" s="1708">
        <f>(SUM($G622:Y622)+ABS($F622))/ABS($F622)</f>
        <v>5.2805784119907688</v>
      </c>
      <c r="Z686" s="1708">
        <f>(SUM($G622:Z622)+ABS($F622))/ABS($F622)</f>
        <v>5.180381573666569</v>
      </c>
      <c r="AA686" s="1708">
        <f>(SUM($G622:AA622)+ABS($F622))/ABS($F622)</f>
        <v>5.0673421209391369</v>
      </c>
      <c r="AB686" s="1708">
        <f>(SUM($G622:AB622)+ABS($F622))/ABS($F622)</f>
        <v>4.9422440408188715</v>
      </c>
      <c r="AC686" s="1708">
        <f>(SUM($G622:AC622)+ABS($F622))/ABS($F622)</f>
        <v>4.8057909590337307</v>
      </c>
      <c r="AD686" s="1708">
        <f>(SUM($G622:AD622)+ABS($F622))/ABS($F622)</f>
        <v>4.6586174278203343</v>
      </c>
      <c r="AE686" s="1708">
        <f>(SUM($G622:AE622)+ABS($F622))/ABS($F622)</f>
        <v>4.5012982344099042</v>
      </c>
      <c r="AF686" s="1708">
        <f>(SUM($G622:AF622)+ABS($F622))/ABS($F622)</f>
        <v>4.3343561409547577</v>
      </c>
      <c r="AG686" s="1708">
        <f>(SUM($G622:AG622)+ABS($F622))/ABS($F622)</f>
        <v>4.1582683691790665</v>
      </c>
      <c r="AH686" s="1708">
        <f>(SUM($G622:AH622)+ABS($F622))/ABS($F622)</f>
        <v>3.9734720713923912</v>
      </c>
      <c r="AI686" s="1708">
        <f>(SUM($G622:AI622)+ABS($F622))/ABS($F622)</f>
        <v>3.7803689761744641</v>
      </c>
      <c r="AJ686" s="1708">
        <f>(SUM($G622:AJ622)+ABS($F622))/ABS($F622)</f>
        <v>3.5793293568824178</v>
      </c>
      <c r="AK686" s="1708">
        <f>(SUM($G622:AK622)+ABS($F622))/ABS($F622)</f>
        <v>3.3706954405695733</v>
      </c>
      <c r="AL686" s="1708">
        <f>(SUM($G622:AL622)+ABS($F622))/ABS($F622)</f>
        <v>3.1547843514143836</v>
      </c>
      <c r="AM686" s="1708">
        <f>(SUM($G622:AM622)+ABS($F622))/ABS($F622)</f>
        <v>2.931890664536335</v>
      </c>
      <c r="AN686" s="1708">
        <f>(SUM($G622:AN622)+ABS($F622))/ABS($F622)</f>
        <v>2.702288631819294</v>
      </c>
      <c r="AO686" s="1708">
        <f>(SUM($G622:AO622)+ABS($F622))/ABS($F622)</f>
        <v>2.4662341301193229</v>
      </c>
      <c r="AP686" s="1708">
        <f>(SUM($G622:AP622)+ABS($F622))/ABS($F622)</f>
        <v>2.2239663733000317</v>
      </c>
      <c r="AQ686" s="1708">
        <f>(SUM($G622:AQ622)+ABS($F622))/ABS($F622)</f>
        <v>1.9757094223895537</v>
      </c>
      <c r="AR686" s="1708">
        <f>(SUM($G622:AR622)+ABS($F622))/ABS($F622)</f>
        <v>1.7216735223946231</v>
      </c>
      <c r="AS686" s="1708">
        <f>(SUM($G622:AS622)+ABS($F622))/ABS($F622)</f>
        <v>1.4620562896396558</v>
      </c>
      <c r="AT686" s="1708">
        <f>(SUM($G622:AT622)+ABS($F622))/ABS($F622)</f>
        <v>1.1970437696931095</v>
      </c>
      <c r="AU686" s="1708">
        <f>(SUM($G622:AU622)+ABS($F622))/ABS($F622)</f>
        <v>0.92681138282328601</v>
      </c>
      <c r="AV686" s="1708">
        <f>(SUM($G622:AV622)+ABS($F622))/ABS($F622)</f>
        <v>0.65152477135415321</v>
      </c>
      <c r="AW686" s="1708">
        <f>(SUM($G622:AW622)+ABS($F622))/ABS($F622)</f>
        <v>0.37134056116166508</v>
      </c>
      <c r="AX686" s="1708">
        <f>(SUM($G622:AX622)+ABS($F622))/ABS($F622)</f>
        <v>8.6407047778266424E-2</v>
      </c>
      <c r="AY686" s="1708">
        <f>(SUM($G622:AY622)+ABS($F622))/ABS($F622)</f>
        <v>-0.2031351839087952</v>
      </c>
      <c r="AZ686" s="1708">
        <f>(SUM($G622:AZ622)+ABS($F622))/ABS($F622)</f>
        <v>-0.4971526986240945</v>
      </c>
      <c r="BA686" s="1708">
        <f>(SUM($G622:BA622)+ABS($F622))/ABS($F622)</f>
        <v>-0.79551870164337779</v>
      </c>
      <c r="BB686" s="1708">
        <f>(SUM($G622:BB622)+ABS($F622))/ABS($F622)</f>
        <v>-1.0981125759012809</v>
      </c>
      <c r="BC686" s="1708">
        <f>(SUM($G622:BC622)+ABS($F622))/ABS($F622)</f>
        <v>-1.4048194602172892</v>
      </c>
      <c r="BD686" s="1708">
        <f>(SUM($G622:BD622)+ABS($F622))/ABS($F622)</f>
        <v>-1.7155298642328201</v>
      </c>
      <c r="BE686" s="1708">
        <f>(SUM($G622:BE622)+ABS($F622))/ABS($F622)</f>
        <v>-2.0301393162023578</v>
      </c>
      <c r="BF686" s="1708">
        <f>(SUM($G622:BF622)+ABS($F622))/ABS($F622)</f>
        <v>-2.3485480402536609</v>
      </c>
      <c r="BG686" s="1708">
        <f>(SUM($G622:BG622)+ABS($F622))/ABS($F622)</f>
        <v>-2.6706606601384846</v>
      </c>
      <c r="BH686" s="1708">
        <f>(SUM($G622:BH622)+ABS($F622))/ABS($F622)</f>
        <v>-2.9963859268462238</v>
      </c>
      <c r="BI686" s="1708">
        <f>(SUM($G622:BI622)+ABS($F622))/ABS($F622)</f>
        <v>-3.3256364677568397</v>
      </c>
      <c r="BJ686" s="1708">
        <f>(SUM($G622:BJ622)+ABS($F622))/ABS($F622)</f>
        <v>-3.6583285552733669</v>
      </c>
      <c r="BK686" s="1708">
        <f>(SUM($G622:BK622)+ABS($F622))/ABS($F622)</f>
        <v>-3.9943818931041628</v>
      </c>
      <c r="BL686" s="1708">
        <f>(SUM($G622:BL622)+ABS($F622))/ABS($F622)</f>
        <v>-4.3337194185656909</v>
      </c>
      <c r="BM686" s="1708">
        <f>(SUM($G622:BM622)+ABS($F622))/ABS($F622)</f>
        <v>-4.6762671194522474</v>
      </c>
      <c r="BN686" s="1571">
        <f>(SUM($G622:BN622)+ABS($F622))/ABS($F622)</f>
        <v>-5.0219538641730708</v>
      </c>
    </row>
    <row r="687" spans="1:66" x14ac:dyDescent="0.15">
      <c r="A687" s="1123"/>
      <c r="B687" s="1337"/>
      <c r="C687" s="3667"/>
      <c r="D687" s="1366" t="str">
        <f t="shared" si="383"/>
        <v>High Price Range</v>
      </c>
      <c r="E687" s="1391" t="str">
        <f t="shared" si="383"/>
        <v>Low Range CAPEX</v>
      </c>
      <c r="F687" s="1614">
        <f>(SUM(G623:BN623)+ABS(F623))/ABS(F623)</f>
        <v>9.1299378450410291</v>
      </c>
      <c r="G687" s="1708">
        <f>(SUM($G623:G623)+ABS($F623))/ABS($F623)</f>
        <v>2.2374806046405507</v>
      </c>
      <c r="H687" s="1708">
        <f>(SUM($G623:H623)+ABS($F623))/ABS($F623)</f>
        <v>3.1506978316196292</v>
      </c>
      <c r="I687" s="1708">
        <f>(SUM($G623:I623)+ABS($F623))/ABS($F623)</f>
        <v>3.8972757558001465</v>
      </c>
      <c r="J687" s="1708">
        <f>(SUM($G623:J623)+ABS($F623))/ABS($F623)</f>
        <v>4.534869111766973</v>
      </c>
      <c r="K687" s="1708">
        <f>(SUM($G623:K623)+ABS($F623))/ABS($F623)</f>
        <v>5.0928472945742245</v>
      </c>
      <c r="L687" s="1708">
        <f>(SUM($G623:L623)+ABS($F623))/ABS($F623)</f>
        <v>5.5887972431622739</v>
      </c>
      <c r="M687" s="1708">
        <f>(SUM($G623:M623)+ABS($F623))/ABS($F623)</f>
        <v>6.0343325785527409</v>
      </c>
      <c r="N687" s="1708">
        <f>(SUM($G623:N623)+ABS($F623))/ABS($F623)</f>
        <v>6.4376456441591543</v>
      </c>
      <c r="O687" s="1708">
        <f>(SUM($G623:O623)+ABS($F623))/ABS($F623)</f>
        <v>6.8047976032371293</v>
      </c>
      <c r="P687" s="1708">
        <f>(SUM($G623:P623)+ABS($F623))/ABS($F623)</f>
        <v>7.1404377716579024</v>
      </c>
      <c r="Q687" s="1708">
        <f>(SUM($G623:Q623)+ABS($F623))/ABS($F623)</f>
        <v>7.4482349653178588</v>
      </c>
      <c r="R687" s="1708">
        <f>(SUM($G623:R623)+ABS($F623))/ABS($F623)</f>
        <v>7.7311511346523112</v>
      </c>
      <c r="S687" s="1708">
        <f>(SUM($G623:S623)+ABS($F623))/ABS($F623)</f>
        <v>7.9916229286727152</v>
      </c>
      <c r="T687" s="1708">
        <f>(SUM($G623:T623)+ABS($F623))/ABS($F623)</f>
        <v>8.2316866767892218</v>
      </c>
      <c r="U687" s="1708">
        <f>(SUM($G623:U623)+ABS($F623))/ABS($F623)</f>
        <v>8.4530670975623305</v>
      </c>
      <c r="V687" s="1708">
        <f>(SUM($G623:V623)+ABS($F623))/ABS($F623)</f>
        <v>8.6572419163623913</v>
      </c>
      <c r="W687" s="1708">
        <f>(SUM($G623:W623)+ABS($F623))/ABS($F623)</f>
        <v>8.8454899938595748</v>
      </c>
      <c r="X687" s="1708">
        <f>(SUM($G623:X623)+ABS($F623))/ABS($F623)</f>
        <v>9.0189278721104653</v>
      </c>
      <c r="Y687" s="1708">
        <f>(SUM($G623:Y623)+ABS($F623))/ABS($F623)</f>
        <v>9.1785379991768057</v>
      </c>
      <c r="Z687" s="1708">
        <f>(SUM($G623:Z623)+ABS($F623))/ABS($F623)</f>
        <v>9.3251908553690726</v>
      </c>
      <c r="AA687" s="1708">
        <f>(SUM($G623:AA623)+ABS($F623))/ABS($F623)</f>
        <v>9.4596625310931426</v>
      </c>
      <c r="AB687" s="1708">
        <f>(SUM($G623:AB623)+ABS($F623))/ABS($F623)</f>
        <v>9.5826488587387146</v>
      </c>
      <c r="AC687" s="1708">
        <f>(SUM($G623:AC623)+ABS($F623))/ABS($F623)</f>
        <v>9.6947768968383681</v>
      </c>
      <c r="AD687" s="1708">
        <f>(SUM($G623:AD623)+ABS($F623))/ABS($F623)</f>
        <v>9.7966143538072643</v>
      </c>
      <c r="AE687" s="1708">
        <f>(SUM($G623:AE623)+ABS($F623))/ABS($F623)</f>
        <v>9.8886773897028455</v>
      </c>
      <c r="AF687" s="1708">
        <f>(SUM($G623:AF623)+ABS($F623))/ABS($F623)</f>
        <v>9.9714371276547986</v>
      </c>
      <c r="AG687" s="1708">
        <f>(SUM($G623:AG623)+ABS($F623))/ABS($F623)</f>
        <v>10.045325128876435</v>
      </c>
      <c r="AH687" s="1708">
        <f>(SUM($G623:AH623)+ABS($F623))/ABS($F623)</f>
        <v>10.110738027810076</v>
      </c>
      <c r="AI687" s="1708">
        <f>(SUM($G623:AI623)+ABS($F623))/ABS($F623)</f>
        <v>10.168041481111345</v>
      </c>
      <c r="AJ687" s="1708">
        <f>(SUM($G623:AJ623)+ABS($F623))/ABS($F623)</f>
        <v>10.217573551803099</v>
      </c>
      <c r="AK687" s="1708">
        <f>(SUM($G623:AK623)+ABS($F623))/ABS($F623)</f>
        <v>10.259647625210002</v>
      </c>
      <c r="AL687" s="1708">
        <f>(SUM($G623:AL623)+ABS($F623))/ABS($F623)</f>
        <v>10.294554934224664</v>
      </c>
      <c r="AM687" s="1708">
        <f>(SUM($G623:AM623)+ABS($F623))/ABS($F623)</f>
        <v>10.322566756625962</v>
      </c>
      <c r="AN687" s="1708">
        <f>(SUM($G623:AN623)+ABS($F623))/ABS($F623)</f>
        <v>10.343936335533179</v>
      </c>
      <c r="AO687" s="1708">
        <f>(SUM($G623:AO623)+ABS($F623))/ABS($F623)</f>
        <v>10.358900564875563</v>
      </c>
      <c r="AP687" s="1708">
        <f>(SUM($G623:AP623)+ABS($F623))/ABS($F623)</f>
        <v>10.36768147442343</v>
      </c>
      <c r="AQ687" s="1708">
        <f>(SUM($G623:AQ623)+ABS($F623))/ABS($F623)</f>
        <v>10.370487543042829</v>
      </c>
      <c r="AR687" s="1708">
        <f>(SUM($G623:AR623)+ABS($F623))/ABS($F623)</f>
        <v>10.367514864083828</v>
      </c>
      <c r="AS687" s="1708">
        <f>(SUM($G623:AS623)+ABS($F623))/ABS($F623)</f>
        <v>10.358948182951043</v>
      </c>
      <c r="AT687" s="1708">
        <f>(SUM($G623:AT623)+ABS($F623))/ABS($F623)</f>
        <v>10.344961823749079</v>
      </c>
      <c r="AU687" s="1708">
        <f>(SUM($G623:AU623)+ABS($F623))/ABS($F623)</f>
        <v>10.325720519301841</v>
      </c>
      <c r="AV687" s="1708">
        <f>(SUM($G623:AV623)+ABS($F623))/ABS($F623)</f>
        <v>10.30138015670191</v>
      </c>
      <c r="AW687" s="1708">
        <f>(SUM($G623:AW623)+ABS($F623))/ABS($F623)</f>
        <v>10.27208844876753</v>
      </c>
      <c r="AX687" s="1708">
        <f>(SUM($G623:AX623)+ABS($F623))/ABS($F623)</f>
        <v>10.237985540300878</v>
      </c>
      <c r="AY687" s="1708">
        <f>(SUM($G623:AY623)+ABS($F623))/ABS($F623)</f>
        <v>10.199204556798342</v>
      </c>
      <c r="AZ687" s="1708">
        <f>(SUM($G623:AZ623)+ABS($F623))/ABS($F623)</f>
        <v>10.155872102217659</v>
      </c>
      <c r="BA687" s="1708">
        <f>(SUM($G623:BA623)+ABS($F623))/ABS($F623)</f>
        <v>10.108108711523167</v>
      </c>
      <c r="BB687" s="1708">
        <f>(SUM($G623:BB623)+ABS($F623))/ABS($F623)</f>
        <v>10.056029262981339</v>
      </c>
      <c r="BC687" s="1708">
        <f>(SUM($G623:BC623)+ABS($F623))/ABS($F623)</f>
        <v>9.999743354540815</v>
      </c>
      <c r="BD687" s="1708">
        <f>(SUM($G623:BD623)+ABS($F623))/ABS($F623)</f>
        <v>9.9393556480866696</v>
      </c>
      <c r="BE687" s="1708">
        <f>(SUM($G623:BE623)+ABS($F623))/ABS($F623)</f>
        <v>9.8749661848915924</v>
      </c>
      <c r="BF687" s="1708">
        <f>(SUM($G623:BF623)+ABS($F623))/ABS($F623)</f>
        <v>9.8066706751853623</v>
      </c>
      <c r="BG687" s="1708">
        <f>(SUM($G623:BG623)+ABS($F623))/ABS($F623)</f>
        <v>9.7345607644177967</v>
      </c>
      <c r="BH687" s="1708">
        <f>(SUM($G623:BH623)+ABS($F623))/ABS($F623)</f>
        <v>9.6587242784907996</v>
      </c>
      <c r="BI687" s="1708">
        <f>(SUM($G623:BI623)+ABS($F623))/ABS($F623)</f>
        <v>9.5792454499753887</v>
      </c>
      <c r="BJ687" s="1708">
        <f>(SUM($G623:BJ623)+ABS($F623))/ABS($F623)</f>
        <v>9.496205127103595</v>
      </c>
      <c r="BK687" s="1708">
        <f>(SUM($G623:BK623)+ABS($F623))/ABS($F623)</f>
        <v>9.4096809671278852</v>
      </c>
      <c r="BL687" s="1708">
        <f>(SUM($G623:BL623)+ABS($F623))/ABS($F623)</f>
        <v>9.3197476154685734</v>
      </c>
      <c r="BM687" s="1708">
        <f>(SUM($G623:BM623)+ABS($F623))/ABS($F623)</f>
        <v>9.2264768719184289</v>
      </c>
      <c r="BN687" s="1571">
        <f>(SUM($G623:BN623)+ABS($F623))/ABS($F623)</f>
        <v>9.1299378450410291</v>
      </c>
    </row>
    <row r="688" spans="1:66" x14ac:dyDescent="0.15">
      <c r="A688" s="1123"/>
      <c r="B688" s="1347"/>
      <c r="C688" s="3668"/>
      <c r="D688" s="1367" t="str">
        <f t="shared" si="383"/>
        <v>High Price Range</v>
      </c>
      <c r="E688" s="1685" t="str">
        <f t="shared" si="383"/>
        <v>Low Range CAPEX</v>
      </c>
      <c r="F688" s="1615">
        <f t="shared" ref="F688" si="386">(SUM(G624:BN624)+ABS(F624))/ABS(F624)</f>
        <v>26.769323910433179</v>
      </c>
      <c r="G688" s="1572">
        <f>(SUM($G624:G624)+ABS($F624))/ABS($F624)</f>
        <v>2.2374806046405507</v>
      </c>
      <c r="H688" s="1572">
        <f>(SUM($G624:H624)+ABS($F624))/ABS($F624)</f>
        <v>3.2587856241734539</v>
      </c>
      <c r="I688" s="1572">
        <f>(SUM($G624:I624)+ABS($F624))/ABS($F624)</f>
        <v>4.1638011198641722</v>
      </c>
      <c r="J688" s="1572">
        <f>(SUM($G624:J624)+ABS($F624))/ABS($F624)</f>
        <v>4.9905481128001918</v>
      </c>
      <c r="K688" s="1572">
        <f>(SUM($G624:K624)+ABS($F624))/ABS($F624)</f>
        <v>5.758898993272024</v>
      </c>
      <c r="L688" s="1572">
        <f>(SUM($G624:L624)+ABS($F624))/ABS($F624)</f>
        <v>6.4809854147500783</v>
      </c>
      <c r="M688" s="1572">
        <f>(SUM($G624:M624)+ABS($F624))/ABS($F624)</f>
        <v>7.1649437513209335</v>
      </c>
      <c r="N688" s="1572">
        <f>(SUM($G624:N624)+ABS($F624))/ABS($F624)</f>
        <v>7.8165885203197574</v>
      </c>
      <c r="O688" s="1572">
        <f>(SUM($G624:O624)+ABS($F624))/ABS($F624)</f>
        <v>8.4402700505771442</v>
      </c>
      <c r="P688" s="1572">
        <f>(SUM($G624:P624)+ABS($F624))/ABS($F624)</f>
        <v>9.0393583183582003</v>
      </c>
      <c r="Q688" s="1572">
        <f>(SUM($G624:Q624)+ABS($F624))/ABS($F624)</f>
        <v>9.6165360424201047</v>
      </c>
      <c r="R688" s="1572">
        <f>(SUM($G624:R624)+ABS($F624))/ABS($F624)</f>
        <v>10.17398629710676</v>
      </c>
      <c r="S688" s="1572">
        <f>(SUM($G624:S624)+ABS($F624))/ABS($F624)</f>
        <v>10.713518010243273</v>
      </c>
      <c r="T688" s="1572">
        <f>(SUM($G624:T624)+ABS($F624))/ABS($F624)</f>
        <v>11.23665298851345</v>
      </c>
      <c r="U688" s="1572">
        <f>(SUM($G624:U624)+ABS($F624))/ABS($F624)</f>
        <v>11.744688103255543</v>
      </c>
      <c r="V688" s="1572">
        <f>(SUM($G624:V624)+ABS($F624))/ABS($F624)</f>
        <v>12.238740870710892</v>
      </c>
      <c r="W688" s="1572">
        <f>(SUM($G624:W624)+ABS($F624))/ABS($F624)</f>
        <v>12.719783597730943</v>
      </c>
      <c r="X688" s="1572">
        <f>(SUM($G624:X624)+ABS($F624))/ABS($F624)</f>
        <v>13.188669450318999</v>
      </c>
      <c r="Y688" s="1572">
        <f>(SUM($G624:Y624)+ABS($F624))/ABS($F624)</f>
        <v>13.646152688501946</v>
      </c>
      <c r="Z688" s="1572">
        <f>(SUM($G624:Z624)+ABS($F624))/ABS($F624)</f>
        <v>14.092904604861303</v>
      </c>
      <c r="AA688" s="1572">
        <f>(SUM($G624:AA624)+ABS($F624))/ABS($F624)</f>
        <v>14.52952624375426</v>
      </c>
      <c r="AB688" s="1572">
        <f>(SUM($G624:AB624)+ABS($F624))/ABS($F624)</f>
        <v>14.956558670766382</v>
      </c>
      <c r="AC688" s="1572">
        <f>(SUM($G624:AC624)+ABS($F624))/ABS($F624)</f>
        <v>15.374491351992759</v>
      </c>
      <c r="AD688" s="1572">
        <f>(SUM($G624:AD624)+ABS($F624))/ABS($F624)</f>
        <v>15.783769056567156</v>
      </c>
      <c r="AE688" s="1572">
        <f>(SUM($G624:AE624)+ABS($F624))/ABS($F624)</f>
        <v>16.184797592269302</v>
      </c>
      <c r="AF688" s="1572">
        <f>(SUM($G624:AF624)+ABS($F624))/ABS($F624)</f>
        <v>16.577948609448573</v>
      </c>
      <c r="AG688" s="1572">
        <f>(SUM($G624:AG624)+ABS($F624))/ABS($F624)</f>
        <v>16.963563654003281</v>
      </c>
      <c r="AH688" s="1572">
        <f>(SUM($G624:AH624)+ABS($F624))/ABS($F624)</f>
        <v>17.341957609802847</v>
      </c>
      <c r="AI688" s="1572">
        <f>(SUM($G624:AI624)+ABS($F624))/ABS($F624)</f>
        <v>17.713421640695614</v>
      </c>
      <c r="AJ688" s="1572">
        <f>(SUM($G624:AJ624)+ABS($F624))/ABS($F624)</f>
        <v>18.078225719319907</v>
      </c>
      <c r="AK688" s="1572">
        <f>(SUM($G624:AK624)+ABS($F624))/ABS($F624)</f>
        <v>18.436620812376663</v>
      </c>
      <c r="AL688" s="1572">
        <f>(SUM($G624:AL624)+ABS($F624))/ABS($F624)</f>
        <v>18.788840778442886</v>
      </c>
      <c r="AM688" s="1572">
        <f>(SUM($G624:AM624)+ABS($F624))/ABS($F624)</f>
        <v>19.135104023808669</v>
      </c>
      <c r="AN688" s="1572">
        <f>(SUM($G624:AN624)+ABS($F624))/ABS($F624)</f>
        <v>19.475614953483124</v>
      </c>
      <c r="AO688" s="1572">
        <f>(SUM($G624:AO624)+ABS($F624))/ABS($F624)</f>
        <v>19.810565247901977</v>
      </c>
      <c r="AP688" s="1572">
        <f>(SUM($G624:AP624)+ABS($F624))/ABS($F624)</f>
        <v>20.140134990587633</v>
      </c>
      <c r="AQ688" s="1572">
        <f>(SUM($G624:AQ624)+ABS($F624))/ABS($F624)</f>
        <v>20.464493667763495</v>
      </c>
      <c r="AR688" s="1572">
        <f>(SUM($G624:AR624)+ABS($F624))/ABS($F624)</f>
        <v>20.783801057484553</v>
      </c>
      <c r="AS688" s="1572">
        <f>(SUM($G624:AS624)+ABS($F624))/ABS($F624)</f>
        <v>21.098208023044489</v>
      </c>
      <c r="AT688" s="1572">
        <f>(SUM($G624:AT624)+ABS($F624))/ABS($F624)</f>
        <v>21.407857223124317</v>
      </c>
      <c r="AU688" s="1572">
        <f>(SUM($G624:AU624)+ABS($F624))/ABS($F624)</f>
        <v>21.712883749256946</v>
      </c>
      <c r="AV688" s="1572">
        <f>(SUM($G624:AV624)+ABS($F624))/ABS($F624)</f>
        <v>22.013415699617013</v>
      </c>
      <c r="AW688" s="1572">
        <f>(SUM($G624:AW624)+ABS($F624))/ABS($F624)</f>
        <v>22.309574696842997</v>
      </c>
      <c r="AX688" s="1572">
        <f>(SUM($G624:AX624)+ABS($F624))/ABS($F624)</f>
        <v>22.601476356510315</v>
      </c>
      <c r="AY688" s="1572">
        <f>(SUM($G624:AY624)+ABS($F624))/ABS($F624)</f>
        <v>22.889230711960419</v>
      </c>
      <c r="AZ688" s="1572">
        <f>(SUM($G624:AZ624)+ABS($F624))/ABS($F624)</f>
        <v>23.172942600420566</v>
      </c>
      <c r="BA688" s="1572">
        <f>(SUM($G624:BA624)+ABS($F624))/ABS($F624)</f>
        <v>23.452712014696996</v>
      </c>
      <c r="BB688" s="1572">
        <f>(SUM($G624:BB624)+ABS($F624))/ABS($F624)</f>
        <v>23.728634424170359</v>
      </c>
      <c r="BC688" s="1572">
        <f>(SUM($G624:BC624)+ABS($F624))/ABS($F624)</f>
        <v>24.000801068349826</v>
      </c>
      <c r="BD688" s="1572">
        <f>(SUM($G624:BD624)+ABS($F624))/ABS($F624)</f>
        <v>24.269299225838161</v>
      </c>
      <c r="BE688" s="1572">
        <f>(SUM($G624:BE624)+ABS($F624))/ABS($F624)</f>
        <v>24.534212461213013</v>
      </c>
      <c r="BF688" s="1572">
        <f>(SUM($G624:BF624)+ABS($F624))/ABS($F624)</f>
        <v>24.795620852030762</v>
      </c>
      <c r="BG688" s="1572">
        <f>(SUM($G624:BG624)+ABS($F624))/ABS($F624)</f>
        <v>25.053601197901109</v>
      </c>
      <c r="BH688" s="1572">
        <f>(SUM($G624:BH624)+ABS($F624))/ABS($F624)</f>
        <v>25.308227213356755</v>
      </c>
      <c r="BI688" s="1572">
        <f>(SUM($G624:BI624)+ABS($F624))/ABS($F624)</f>
        <v>25.559569706048201</v>
      </c>
      <c r="BJ688" s="1572">
        <f>(SUM($G624:BJ624)+ABS($F624))/ABS($F624)</f>
        <v>25.80769674162422</v>
      </c>
      <c r="BK688" s="1572">
        <f>(SUM($G624:BK624)+ABS($F624))/ABS($F624)</f>
        <v>26.052673796510653</v>
      </c>
      <c r="BL688" s="1572">
        <f>(SUM($G624:BL624)+ABS($F624))/ABS($F624)</f>
        <v>26.29456389967055</v>
      </c>
      <c r="BM688" s="1572">
        <f>(SUM($G624:BM624)+ABS($F624))/ABS($F624)</f>
        <v>26.533427764314911</v>
      </c>
      <c r="BN688" s="1573">
        <f>(SUM($G624:BN624)+ABS($F624))/ABS($F624)</f>
        <v>26.769323910433179</v>
      </c>
    </row>
    <row r="689" spans="1:66" ht="15" customHeight="1" x14ac:dyDescent="0.15">
      <c r="A689" s="1123"/>
      <c r="B689" s="3696" t="s">
        <v>940</v>
      </c>
      <c r="C689" s="3676" t="str">
        <f>C658</f>
        <v>Low Range Opex-Low</v>
      </c>
      <c r="D689" s="1366" t="str">
        <f>D658</f>
        <v>Low Price Range</v>
      </c>
      <c r="E689" s="1391" t="str">
        <f>E627</f>
        <v>High Range CAPEX</v>
      </c>
      <c r="F689" s="1614">
        <f>(SUM(G627:BN627)+ABS($F627))/ABS($F627)</f>
        <v>-10.775654371674896</v>
      </c>
      <c r="G689" s="1569">
        <f>(SUM($G627:G627)+ABS($F627))/ABS($F627)</f>
        <v>0.95354255014480882</v>
      </c>
      <c r="H689" s="1569">
        <f>(SUM($G627:H627)+ABS($F627))/ABS($F627)</f>
        <v>0.85867319388961738</v>
      </c>
      <c r="I689" s="1569">
        <f>(SUM($G627:I627)+ABS($F627))/ABS($F627)</f>
        <v>0.74010710574447158</v>
      </c>
      <c r="J689" s="1569">
        <f>(SUM($G627:J627)+ABS($F627))/ABS($F627)</f>
        <v>0.60650822436928031</v>
      </c>
      <c r="K689" s="1569">
        <f>(SUM($G627:K627)+ABS($F627))/ABS($F627)</f>
        <v>0.46217093915072194</v>
      </c>
      <c r="L689" s="1569">
        <f>(SUM($G627:L627)+ABS($F627))/ABS($F627)</f>
        <v>0.30961467226356698</v>
      </c>
      <c r="M689" s="1569">
        <f>(SUM($G627:M627)+ABS($F627))/ABS($F627)</f>
        <v>0.15047597460553958</v>
      </c>
      <c r="N689" s="1569">
        <f>(SUM($G627:N627)+ABS($F627))/ABS($F627)</f>
        <v>-1.4106526865651604E-2</v>
      </c>
      <c r="O689" s="1569">
        <f>(SUM($G627:O627)+ABS($F627))/ABS($F627)</f>
        <v>-0.18330035695649455</v>
      </c>
      <c r="P689" s="1569">
        <f>(SUM($G627:P627)+ABS($F627))/ABS($F627)</f>
        <v>-0.35647358150237962</v>
      </c>
      <c r="Q689" s="1569">
        <f>(SUM($G627:Q627)+ABS($F627))/ABS($F627)</f>
        <v>-0.53313215739608955</v>
      </c>
      <c r="R689" s="1569">
        <f>(SUM($G627:R627)+ABS($F627))/ABS($F627)</f>
        <v>-0.71288056727685156</v>
      </c>
      <c r="S689" s="1569">
        <f>(SUM($G627:S627)+ABS($F627))/ABS($F627)</f>
        <v>-0.89539592290345749</v>
      </c>
      <c r="T689" s="1569">
        <f>(SUM($G627:T627)+ABS($F627))/ABS($F627)</f>
        <v>-1.0804102774009179</v>
      </c>
      <c r="U689" s="1569">
        <f>(SUM($G627:U627)+ABS($F627))/ABS($F627)</f>
        <v>-1.2676981603820396</v>
      </c>
      <c r="V689" s="1569">
        <f>(SUM($G627:V627)+ABS($F627))/ABS($F627)</f>
        <v>-1.4570675579300307</v>
      </c>
      <c r="W689" s="1569">
        <f>(SUM($G627:W627)+ABS($F627))/ABS($F627)</f>
        <v>-1.648353235356234</v>
      </c>
      <c r="X689" s="1569">
        <f>(SUM($G627:X627)+ABS($F627))/ABS($F627)</f>
        <v>-1.8414116957999465</v>
      </c>
      <c r="Y689" s="1569">
        <f>(SUM($G627:Y627)+ABS($F627))/ABS($F627)</f>
        <v>-2.0361173075791035</v>
      </c>
      <c r="Z689" s="1569">
        <f>(SUM($G627:Z627)+ABS($F627))/ABS($F627)</f>
        <v>-2.2323592835868498</v>
      </c>
      <c r="AA689" s="1569">
        <f>(SUM($G627:AA627)+ABS($F627))/ABS($F627)</f>
        <v>-2.4300392930480759</v>
      </c>
      <c r="AB689" s="1569">
        <f>(SUM($G627:AB627)+ABS($F627))/ABS($F627)</f>
        <v>-2.6290695501340822</v>
      </c>
      <c r="AC689" s="1569">
        <f>(SUM($G627:AC627)+ABS($F627))/ABS($F627)</f>
        <v>-2.8293712673562963</v>
      </c>
      <c r="AD689" s="1569">
        <f>(SUM($G627:AD627)+ABS($F627))/ABS($F627)</f>
        <v>-3.0308733916319444</v>
      </c>
      <c r="AE689" s="1569">
        <f>(SUM($G627:AE627)+ABS($F627))/ABS($F627)</f>
        <v>-3.2335115619795949</v>
      </c>
      <c r="AF689" s="1569">
        <f>(SUM($G627:AF627)+ABS($F627))/ABS($F627)</f>
        <v>-3.4372272428519182</v>
      </c>
      <c r="AG689" s="1569">
        <f>(SUM($G627:AG627)+ABS($F627))/ABS($F627)</f>
        <v>-3.6419669980261524</v>
      </c>
      <c r="AH689" s="1569">
        <f>(SUM($G627:AH627)+ABS($F627))/ABS($F627)</f>
        <v>-3.8476818779951594</v>
      </c>
      <c r="AI689" s="1569">
        <f>(SUM($G627:AI627)+ABS($F627))/ABS($F627)</f>
        <v>-4.0543268997734856</v>
      </c>
      <c r="AJ689" s="1569">
        <f>(SUM($G627:AJ627)+ABS($F627))/ABS($F627)</f>
        <v>-4.2618606025294214</v>
      </c>
      <c r="AK689" s="1569">
        <f>(SUM($G627:AK627)+ABS($F627))/ABS($F627)</f>
        <v>-4.4702446658761739</v>
      </c>
      <c r="AL689" s="1569">
        <f>(SUM($G627:AL627)+ABS($F627))/ABS($F627)</f>
        <v>-4.6794435802856054</v>
      </c>
      <c r="AM689" s="1569">
        <f>(SUM($G627:AM627)+ABS($F627))/ABS($F627)</f>
        <v>-4.8894243611283335</v>
      </c>
      <c r="AN689" s="1569">
        <f>(SUM($G627:AN627)+ABS($F627))/ABS($F627)</f>
        <v>-5.100156299440334</v>
      </c>
      <c r="AO689" s="1569">
        <f>(SUM($G627:AO627)+ABS($F627))/ABS($F627)</f>
        <v>-5.3116107437751472</v>
      </c>
      <c r="AP689" s="1569">
        <f>(SUM($G627:AP627)+ABS($F627))/ABS($F627)</f>
        <v>-5.5237609085011545</v>
      </c>
      <c r="AQ689" s="1569">
        <f>(SUM($G627:AQ627)+ABS($F627))/ABS($F627)</f>
        <v>-5.7365817047039087</v>
      </c>
      <c r="AR689" s="1569">
        <f>(SUM($G627:AR627)+ABS($F627))/ABS($F627)</f>
        <v>-5.9500495904982724</v>
      </c>
      <c r="AS689" s="1569">
        <f>(SUM($G627:AS627)+ABS($F627))/ABS($F627)</f>
        <v>-6.1641424380778247</v>
      </c>
      <c r="AT689" s="1569">
        <f>(SUM($G627:AT627)+ABS($F627))/ABS($F627)</f>
        <v>-6.3788394152550598</v>
      </c>
      <c r="AU689" s="1569">
        <f>(SUM($G627:AU627)+ABS($F627))/ABS($F627)</f>
        <v>-6.5941208795953212</v>
      </c>
      <c r="AV689" s="1569">
        <f>(SUM($G627:AV627)+ABS($F627))/ABS($F627)</f>
        <v>-6.8099682835353397</v>
      </c>
      <c r="AW689" s="1569">
        <f>(SUM($G627:AW627)+ABS($F627))/ABS($F627)</f>
        <v>-7.0263640891157708</v>
      </c>
      <c r="AX689" s="1569">
        <f>(SUM($G627:AX627)+ABS($F627))/ABS($F627)</f>
        <v>-7.2432916911556129</v>
      </c>
      <c r="AY689" s="1569">
        <f>(SUM($G627:AY627)+ABS($F627))/ABS($F627)</f>
        <v>-7.460735347862383</v>
      </c>
      <c r="AZ689" s="1569">
        <f>(SUM($G627:AZ627)+ABS($F627))/ABS($F627)</f>
        <v>-7.6786801180111937</v>
      </c>
      <c r="BA689" s="1569">
        <f>(SUM($G627:BA627)+ABS($F627))/ABS($F627)</f>
        <v>-7.8971118039434147</v>
      </c>
      <c r="BB689" s="1569">
        <f>(SUM($G627:BB627)+ABS($F627))/ABS($F627)</f>
        <v>-8.1160168997349711</v>
      </c>
      <c r="BC689" s="1569">
        <f>(SUM($G627:BC627)+ABS($F627))/ABS($F627)</f>
        <v>-8.3353825439687945</v>
      </c>
      <c r="BD689" s="1569">
        <f>(SUM($G627:BD627)+ABS($F627))/ABS($F627)</f>
        <v>-8.5551964766179527</v>
      </c>
      <c r="BE689" s="1569">
        <f>(SUM($G627:BE627)+ABS($F627))/ABS($F627)</f>
        <v>-8.7754469996075617</v>
      </c>
      <c r="BF689" s="1569">
        <f>(SUM($G627:BF627)+ABS($F627))/ABS($F627)</f>
        <v>-8.9961229406764591</v>
      </c>
      <c r="BG689" s="1569">
        <f>(SUM($G627:BG627)+ABS($F627))/ABS($F627)</f>
        <v>-9.2172136202051096</v>
      </c>
      <c r="BH689" s="1569">
        <f>(SUM($G627:BH627)+ABS($F627))/ABS($F627)</f>
        <v>-9.4387088207155365</v>
      </c>
      <c r="BI689" s="1569">
        <f>(SUM($G627:BI627)+ABS($F627))/ABS($F627)</f>
        <v>-9.6605987587830704</v>
      </c>
      <c r="BJ689" s="1569">
        <f>(SUM($G627:BJ627)+ABS($F627))/ABS($F627)</f>
        <v>-9.8828740591293158</v>
      </c>
      <c r="BK689" s="1569">
        <f>(SUM($G627:BK627)+ABS($F627))/ABS($F627)</f>
        <v>-10.105525730691394</v>
      </c>
      <c r="BL689" s="1569">
        <f>(SUM($G627:BL627)+ABS($F627))/ABS($F627)</f>
        <v>-10.328545144485092</v>
      </c>
      <c r="BM689" s="1569">
        <f>(SUM($G627:BM627)+ABS($F627))/ABS($F627)</f>
        <v>-10.551924013099109</v>
      </c>
      <c r="BN689" s="1570">
        <f>(SUM($G627:BN627)+ABS($F627))/ABS($F627)</f>
        <v>-10.775654371674896</v>
      </c>
    </row>
    <row r="690" spans="1:66" ht="15" customHeight="1" x14ac:dyDescent="0.15">
      <c r="A690" s="1123"/>
      <c r="B690" s="3697"/>
      <c r="C690" s="3671"/>
      <c r="D690" s="1366" t="str">
        <f t="shared" ref="D690:D719" si="387">D659</f>
        <v>Low Price Range</v>
      </c>
      <c r="E690" s="1391" t="str">
        <f t="shared" ref="E690:E719" si="388">E628</f>
        <v>High Range CAPEX</v>
      </c>
      <c r="F690" s="1614">
        <f t="shared" ref="F690:F719" si="389">(SUM(G628:BN628)+ABS($F628))/ABS($F628)</f>
        <v>-9.1910164569255457</v>
      </c>
      <c r="G690" s="1569">
        <f>(SUM($G628:G628)+ABS($F628))/ABS($F628)</f>
        <v>0.95354255014480882</v>
      </c>
      <c r="H690" s="1569">
        <f>(SUM($G628:H628)+ABS($F628))/ABS($F628)</f>
        <v>0.87077617048961742</v>
      </c>
      <c r="I690" s="1569">
        <f>(SUM($G628:I628)+ABS($F628))/ABS($F628)</f>
        <v>0.7693505922814815</v>
      </c>
      <c r="J690" s="1569">
        <f>(SUM($G628:J628)+ABS($F628))/ABS($F628)</f>
        <v>0.65572162229629027</v>
      </c>
      <c r="K690" s="1569">
        <f>(SUM($G628:K628)+ABS($F628))/ABS($F628)</f>
        <v>0.53317785670848306</v>
      </c>
      <c r="L690" s="1569">
        <f>(SUM($G628:L628)+ABS($F628))/ABS($F628)</f>
        <v>0.40368856795328878</v>
      </c>
      <c r="M690" s="1569">
        <f>(SUM($G628:M628)+ABS($F628))/ABS($F628)</f>
        <v>0.26855417470098347</v>
      </c>
      <c r="N690" s="1569">
        <f>(SUM($G628:N628)+ABS($F628))/ABS($F628)</f>
        <v>0.12869200293529223</v>
      </c>
      <c r="O690" s="1569">
        <f>(SUM($G628:O628)+ABS($F628))/ABS($F628)</f>
        <v>-1.5219257222373045E-2</v>
      </c>
      <c r="P690" s="1569">
        <f>(SUM($G628:P628)+ABS($F628))/ABS($F628)</f>
        <v>-0.16265900525028798</v>
      </c>
      <c r="Q690" s="1569">
        <f>(SUM($G628:Q628)+ABS($F628))/ABS($F628)</f>
        <v>-0.31321643071468808</v>
      </c>
      <c r="R690" s="1569">
        <f>(SUM($G628:R628)+ABS($F628))/ABS($F628)</f>
        <v>-0.46655987343488198</v>
      </c>
      <c r="S690" s="1569">
        <f>(SUM($G628:S628)+ABS($F628))/ABS($F628)</f>
        <v>-0.62241649310882186</v>
      </c>
      <c r="T690" s="1569">
        <f>(SUM($G628:T628)+ABS($F628))/ABS($F628)</f>
        <v>-0.78055827465156002</v>
      </c>
      <c r="U690" s="1569">
        <f>(SUM($G628:U628)+ABS($F628))/ABS($F628)</f>
        <v>-0.94079209515914897</v>
      </c>
      <c r="V690" s="1569">
        <f>(SUM($G628:V628)+ABS($F628))/ABS($F628)</f>
        <v>-1.1029524884382651</v>
      </c>
      <c r="W690" s="1569">
        <f>(SUM($G628:W628)+ABS($F628))/ABS($F628)</f>
        <v>-1.2668962558871055</v>
      </c>
      <c r="X690" s="1569">
        <f>(SUM($G628:X628)+ABS($F628))/ABS($F628)</f>
        <v>-1.4324983742993995</v>
      </c>
      <c r="Y690" s="1569">
        <f>(SUM($G628:Y628)+ABS($F628))/ABS($F628)</f>
        <v>-1.5996488354529323</v>
      </c>
      <c r="Z690" s="1569">
        <f>(SUM($G628:Z628)+ABS($F628))/ABS($F628)</f>
        <v>-1.7682501685549386</v>
      </c>
      <c r="AA690" s="1569">
        <f>(SUM($G628:AA628)+ABS($F628))/ABS($F628)</f>
        <v>-1.9382154719877625</v>
      </c>
      <c r="AB690" s="1569">
        <f>(SUM($G628:AB628)+ABS($F628))/ABS($F628)</f>
        <v>-2.1094668309107814</v>
      </c>
      <c r="AC690" s="1569">
        <f>(SUM($G628:AC628)+ABS($F628))/ABS($F628)</f>
        <v>-2.2819340313380558</v>
      </c>
      <c r="AD690" s="1569">
        <f>(SUM($G628:AD628)+ABS($F628))/ABS($F628)</f>
        <v>-2.4555535049284996</v>
      </c>
      <c r="AE690" s="1569">
        <f>(SUM($G628:AE628)+ABS($F628))/ABS($F628)</f>
        <v>-2.6302674553949505</v>
      </c>
      <c r="AF690" s="1569">
        <f>(SUM($G628:AF628)+ABS($F628))/ABS($F628)</f>
        <v>-2.806023129396078</v>
      </c>
      <c r="AG690" s="1569">
        <f>(SUM($G628:AG628)+ABS($F628))/ABS($F628)</f>
        <v>-2.9827722034797808</v>
      </c>
      <c r="AH690" s="1569">
        <f>(SUM($G628:AH628)+ABS($F628))/ABS($F628)</f>
        <v>-3.1604702650693866</v>
      </c>
      <c r="AI690" s="1569">
        <f>(SUM($G628:AI628)+ABS($F628))/ABS($F628)</f>
        <v>-3.3390763702817607</v>
      </c>
      <c r="AJ690" s="1569">
        <f>(SUM($G628:AJ628)+ABS($F628))/ABS($F628)</f>
        <v>-3.51855266499149</v>
      </c>
      <c r="AK690" s="1569">
        <f>(SUM($G628:AK628)+ABS($F628))/ABS($F628)</f>
        <v>-3.6988640583232621</v>
      </c>
      <c r="AL690" s="1569">
        <f>(SUM($G628:AL628)+ABS($F628))/ABS($F628)</f>
        <v>-3.8799779398887897</v>
      </c>
      <c r="AM690" s="1569">
        <f>(SUM($G628:AM628)+ABS($F628))/ABS($F628)</f>
        <v>-4.0618639337452178</v>
      </c>
      <c r="AN690" s="1569">
        <f>(SUM($G628:AN628)+ABS($F628))/ABS($F628)</f>
        <v>-4.2444936833550111</v>
      </c>
      <c r="AO690" s="1569">
        <f>(SUM($G628:AO628)+ABS($F628))/ABS($F628)</f>
        <v>-4.4278406628578963</v>
      </c>
      <c r="AP690" s="1569">
        <f>(SUM($G628:AP628)+ABS($F628))/ABS($F628)</f>
        <v>-4.6118800107866251</v>
      </c>
      <c r="AQ690" s="1569">
        <f>(SUM($G628:AQ628)+ABS($F628))/ABS($F628)</f>
        <v>-4.7965883830171494</v>
      </c>
      <c r="AR690" s="1569">
        <f>(SUM($G628:AR628)+ABS($F628))/ABS($F628)</f>
        <v>-4.9819438222759311</v>
      </c>
      <c r="AS690" s="1569">
        <f>(SUM($G628:AS628)+ABS($F628))/ABS($F628)</f>
        <v>-5.1679256419594584</v>
      </c>
      <c r="AT690" s="1569">
        <f>(SUM($G628:AT628)+ABS($F628))/ABS($F628)</f>
        <v>-5.3545143223744427</v>
      </c>
      <c r="AU690" s="1569">
        <f>(SUM($G628:AU628)+ABS($F628))/ABS($F628)</f>
        <v>-5.5416914177975887</v>
      </c>
      <c r="AV690" s="1569">
        <f>(SUM($G628:AV628)+ABS($F628))/ABS($F628)</f>
        <v>-5.7294394729937679</v>
      </c>
      <c r="AW690" s="1569">
        <f>(SUM($G628:AW628)+ABS($F628))/ABS($F628)</f>
        <v>-5.9177419480305726</v>
      </c>
      <c r="AX690" s="1569">
        <f>(SUM($G628:AX628)+ABS($F628))/ABS($F628)</f>
        <v>-6.1065831503934183</v>
      </c>
      <c r="AY690" s="1569">
        <f>(SUM($G628:AY628)+ABS($F628))/ABS($F628)</f>
        <v>-6.295948173544482</v>
      </c>
      <c r="AZ690" s="1569">
        <f>(SUM($G628:AZ628)+ABS($F628))/ABS($F628)</f>
        <v>-6.4858228411859447</v>
      </c>
      <c r="BA690" s="1569">
        <f>(SUM($G628:BA628)+ABS($F628))/ABS($F628)</f>
        <v>-6.6761936565868751</v>
      </c>
      <c r="BB690" s="1569">
        <f>(SUM($G628:BB628)+ABS($F628))/ABS($F628)</f>
        <v>-6.8670477564170307</v>
      </c>
      <c r="BC690" s="1569">
        <f>(SUM($G628:BC628)+ABS($F628))/ABS($F628)</f>
        <v>-7.0583728686022358</v>
      </c>
      <c r="BD690" s="1569">
        <f>(SUM($G628:BD628)+ABS($F628))/ABS($F628)</f>
        <v>-7.2501572737769964</v>
      </c>
      <c r="BE690" s="1569">
        <f>(SUM($G628:BE628)+ABS($F628))/ABS($F628)</f>
        <v>-7.4423897699623156</v>
      </c>
      <c r="BF690" s="1569">
        <f>(SUM($G628:BF628)+ABS($F628))/ABS($F628)</f>
        <v>-7.6350596401415523</v>
      </c>
      <c r="BG690" s="1569">
        <f>(SUM($G628:BG628)+ABS($F628))/ABS($F628)</f>
        <v>-7.8281566224460128</v>
      </c>
      <c r="BH690" s="1569">
        <f>(SUM($G628:BH628)+ABS($F628))/ABS($F628)</f>
        <v>-8.0216708826954388</v>
      </c>
      <c r="BI690" s="1569">
        <f>(SUM($G628:BI628)+ABS($F628))/ABS($F628)</f>
        <v>-8.2155929890676802</v>
      </c>
      <c r="BJ690" s="1569">
        <f>(SUM($G628:BJ628)+ABS($F628))/ABS($F628)</f>
        <v>-8.4099138886971243</v>
      </c>
      <c r="BK690" s="1569">
        <f>(SUM($G628:BK628)+ABS($F628))/ABS($F628)</f>
        <v>-8.6046248860235472</v>
      </c>
      <c r="BL690" s="1569">
        <f>(SUM($G628:BL628)+ABS($F628))/ABS($F628)</f>
        <v>-8.7997176227323433</v>
      </c>
      <c r="BM690" s="1569">
        <f>(SUM($G628:BM628)+ABS($F628))/ABS($F628)</f>
        <v>-8.9951840591439982</v>
      </c>
      <c r="BN690" s="1571">
        <f>(SUM($G628:BN628)+ABS($F628))/ABS($F628)</f>
        <v>-9.1910164569255457</v>
      </c>
    </row>
    <row r="691" spans="1:66" x14ac:dyDescent="0.15">
      <c r="A691" s="1123"/>
      <c r="B691" s="161"/>
      <c r="C691" s="3671"/>
      <c r="D691" s="1366" t="str">
        <f t="shared" si="387"/>
        <v>Low Price Range</v>
      </c>
      <c r="E691" s="1391" t="str">
        <f t="shared" si="388"/>
        <v>High Range CAPEX</v>
      </c>
      <c r="F691" s="1614">
        <f t="shared" si="389"/>
        <v>-7.2158713295838375</v>
      </c>
      <c r="G691" s="1569">
        <f>(SUM($G629:G629)+ABS($F629))/ABS($F629)</f>
        <v>0.95354255014480882</v>
      </c>
      <c r="H691" s="1569">
        <f>(SUM($G629:H629)+ABS($F629))/ABS($F629)</f>
        <v>0.88287914708961746</v>
      </c>
      <c r="I691" s="1569">
        <f>(SUM($G629:I629)+ABS($F629))/ABS($F629)</f>
        <v>0.79919439025679007</v>
      </c>
      <c r="J691" s="1569">
        <f>(SUM($G629:J629)+ABS($F629))/ABS($F629)</f>
        <v>0.7067456293215989</v>
      </c>
      <c r="K691" s="1569">
        <f>(SUM($G629:K629)+ABS($F629))/ABS($F629)</f>
        <v>0.60775804687857571</v>
      </c>
      <c r="L691" s="1569">
        <f>(SUM($G629:L629)+ABS($F629))/ABS($F629)</f>
        <v>0.50359006754351188</v>
      </c>
      <c r="M691" s="1569">
        <f>(SUM($G629:M629)+ABS($F629))/ABS($F629)</f>
        <v>0.39515275021447582</v>
      </c>
      <c r="N691" s="1569">
        <f>(SUM($G629:N629)+ABS($F629))/ABS($F629)</f>
        <v>0.28309716718728456</v>
      </c>
      <c r="O691" s="1569">
        <f>(SUM($G629:O629)+ABS($F629))/ABS($F629)</f>
        <v>0.1679104403356943</v>
      </c>
      <c r="P691" s="1569">
        <f>(SUM($G629:P629)+ABS($F629))/ABS($F629)</f>
        <v>4.9969917951454286E-2</v>
      </c>
      <c r="Q691" s="1569">
        <f>(SUM($G629:Q629)+ABS($F629))/ABS($F629)</f>
        <v>-7.0424006354136801E-2</v>
      </c>
      <c r="R691" s="1569">
        <f>(SUM($G629:R629)+ABS($F629))/ABS($F629)</f>
        <v>-0.19302688594121342</v>
      </c>
      <c r="S691" s="1569">
        <f>(SUM($G629:S629)+ABS($F629))/ABS($F629)</f>
        <v>-0.31763616869337907</v>
      </c>
      <c r="T691" s="1569">
        <f>(SUM($G629:T629)+ABS($F629))/ABS($F629)</f>
        <v>-0.44408145247503056</v>
      </c>
      <c r="U691" s="1569">
        <f>(SUM($G629:U629)+ABS($F629))/ABS($F629)</f>
        <v>-0.57221752196546238</v>
      </c>
      <c r="V691" s="1569">
        <f>(SUM($G629:V629)+ABS($F629))/ABS($F629)</f>
        <v>-0.70191924487545365</v>
      </c>
      <c r="W691" s="1569">
        <f>(SUM($G629:W629)+ABS($F629))/ABS($F629)</f>
        <v>-0.83307774853036598</v>
      </c>
      <c r="X691" s="1569">
        <f>(SUM($G629:X629)+ABS($F629))/ABS($F629)</f>
        <v>-0.96559750088231633</v>
      </c>
      <c r="Y691" s="1569">
        <f>(SUM($G629:Y629)+ABS($F629))/ABS($F629)</f>
        <v>-1.0993940447392385</v>
      </c>
      <c r="Z691" s="1569">
        <f>(SUM($G629:Z629)+ABS($F629))/ABS($F629)</f>
        <v>-1.2343922130705738</v>
      </c>
      <c r="AA691" s="1569">
        <f>(SUM($G629:AA629)+ABS($F629))/ABS($F629)</f>
        <v>-1.3705247047906142</v>
      </c>
      <c r="AB691" s="1569">
        <f>(SUM($G629:AB629)+ABS($F629))/ABS($F629)</f>
        <v>-1.5077309348511652</v>
      </c>
      <c r="AC691" s="1569">
        <f>(SUM($G629:AC629)+ABS($F629))/ABS($F629)</f>
        <v>-1.645956095983474</v>
      </c>
      <c r="AD691" s="1569">
        <f>(SUM($G629:AD629)+ABS($F629))/ABS($F629)</f>
        <v>-1.7851503857973621</v>
      </c>
      <c r="AE691" s="1569">
        <f>(SUM($G629:AE629)+ABS($F629))/ABS($F629)</f>
        <v>-1.9252683645447675</v>
      </c>
      <c r="AF691" s="1569">
        <f>(SUM($G629:AF629)+ABS($F629))/ABS($F629)</f>
        <v>-2.0662684172072359</v>
      </c>
      <c r="AG691" s="1569">
        <f>(SUM($G629:AG629)+ABS($F629))/ABS($F629)</f>
        <v>-2.208112299669335</v>
      </c>
      <c r="AH691" s="1569">
        <f>(SUM($G629:AH629)+ABS($F629))/ABS($F629)</f>
        <v>-2.3507647532583404</v>
      </c>
      <c r="AI691" s="1569">
        <f>(SUM($G629:AI629)+ABS($F629))/ABS($F629)</f>
        <v>-2.4941931753170969</v>
      </c>
      <c r="AJ691" s="1569">
        <f>(SUM($G629:AJ629)+ABS($F629))/ABS($F629)</f>
        <v>-2.6383673360440048</v>
      </c>
      <c r="AK691" s="1569">
        <f>(SUM($G629:AK629)+ABS($F629))/ABS($F629)</f>
        <v>-2.7832591338002279</v>
      </c>
      <c r="AL691" s="1569">
        <f>(SUM($G629:AL629)+ABS($F629))/ABS($F629)</f>
        <v>-2.9288423826047389</v>
      </c>
      <c r="AM691" s="1569">
        <f>(SUM($G629:AM629)+ABS($F629))/ABS($F629)</f>
        <v>-3.0750926267243246</v>
      </c>
      <c r="AN691" s="1569">
        <f>(SUM($G629:AN629)+ABS($F629))/ABS($F629)</f>
        <v>-3.2219869781992649</v>
      </c>
      <c r="AO691" s="1569">
        <f>(SUM($G629:AO629)+ABS($F629))/ABS($F629)</f>
        <v>-3.3695039738858186</v>
      </c>
      <c r="AP691" s="1569">
        <f>(SUM($G629:AP629)+ABS($F629))/ABS($F629)</f>
        <v>-3.5176234491880929</v>
      </c>
      <c r="AQ691" s="1569">
        <f>(SUM($G629:AQ629)+ABS($F629))/ABS($F629)</f>
        <v>-3.666326426127656</v>
      </c>
      <c r="AR691" s="1569">
        <f>(SUM($G629:AR629)+ABS($F629))/ABS($F629)</f>
        <v>-3.8155950137844044</v>
      </c>
      <c r="AS691" s="1569">
        <f>(SUM($G629:AS629)+ABS($F629))/ABS($F629)</f>
        <v>-3.9654123194559334</v>
      </c>
      <c r="AT691" s="1569">
        <f>(SUM($G629:AT629)+ABS($F629))/ABS($F629)</f>
        <v>-4.1157623691396541</v>
      </c>
      <c r="AU691" s="1569">
        <f>(SUM($G629:AU629)+ABS($F629))/ABS($F629)</f>
        <v>-4.2666300361536065</v>
      </c>
      <c r="AV691" s="1569">
        <f>(SUM($G629:AV629)+ABS($F629))/ABS($F629)</f>
        <v>-4.4180009768871615</v>
      </c>
      <c r="AW691" s="1569">
        <f>(SUM($G629:AW629)+ABS($F629))/ABS($F629)</f>
        <v>-4.5698615728186285</v>
      </c>
      <c r="AX691" s="1569">
        <f>(SUM($G629:AX629)+ABS($F629))/ABS($F629)</f>
        <v>-4.7221988780586441</v>
      </c>
      <c r="AY691" s="1569">
        <f>(SUM($G629:AY629)+ABS($F629))/ABS($F629)</f>
        <v>-4.8750005717805411</v>
      </c>
      <c r="AZ691" s="1569">
        <f>(SUM($G629:AZ629)+ABS($F629))/ABS($F629)</f>
        <v>-5.0282549149851379</v>
      </c>
      <c r="BA691" s="1569">
        <f>(SUM($G629:BA629)+ABS($F629))/ABS($F629)</f>
        <v>-5.1819507111203968</v>
      </c>
      <c r="BB691" s="1569">
        <f>(SUM($G629:BB629)+ABS($F629))/ABS($F629)</f>
        <v>-5.336077270138416</v>
      </c>
      <c r="BC691" s="1569">
        <f>(SUM($G629:BC629)+ABS($F629))/ABS($F629)</f>
        <v>-5.4906243756251252</v>
      </c>
      <c r="BD691" s="1569">
        <f>(SUM($G629:BD629)+ABS($F629))/ABS($F629)</f>
        <v>-5.6455822546833092</v>
      </c>
      <c r="BE691" s="1569">
        <f>(SUM($G629:BE629)+ABS($F629))/ABS($F629)</f>
        <v>-5.8009415502884245</v>
      </c>
      <c r="BF691" s="1569">
        <f>(SUM($G629:BF629)+ABS($F629))/ABS($F629)</f>
        <v>-5.9566932958701653</v>
      </c>
      <c r="BG691" s="1569">
        <f>(SUM($G629:BG629)+ABS($F629))/ABS($F629)</f>
        <v>-6.1128288919016365</v>
      </c>
      <c r="BH691" s="1569">
        <f>(SUM($G629:BH629)+ABS($F629))/ABS($F629)</f>
        <v>-6.2693400843030451</v>
      </c>
      <c r="BI691" s="1569">
        <f>(SUM($G629:BI629)+ABS($F629))/ABS($F629)</f>
        <v>-6.4262189444885927</v>
      </c>
      <c r="BJ691" s="1569">
        <f>(SUM($G629:BJ629)+ABS($F629))/ABS($F629)</f>
        <v>-6.5834578509042165</v>
      </c>
      <c r="BK691" s="1569">
        <f>(SUM($G629:BK629)+ABS($F629))/ABS($F629)</f>
        <v>-6.7410494719204044</v>
      </c>
      <c r="BL691" s="1569">
        <f>(SUM($G629:BL629)+ABS($F629))/ABS($F629)</f>
        <v>-6.8989867499588051</v>
      </c>
      <c r="BM691" s="1569">
        <f>(SUM($G629:BM629)+ABS($F629))/ABS($F629)</f>
        <v>-7.057262886744101</v>
      </c>
      <c r="BN691" s="1571">
        <f>(SUM($G629:BN629)+ABS($F629))/ABS($F629)</f>
        <v>-7.2158713295838375</v>
      </c>
    </row>
    <row r="692" spans="1:66" ht="8.25" customHeight="1" x14ac:dyDescent="0.15">
      <c r="A692" s="1123"/>
      <c r="B692" s="161"/>
      <c r="C692" s="3671"/>
      <c r="D692" s="1366"/>
      <c r="E692" s="1391"/>
      <c r="F692" s="1614"/>
      <c r="G692" s="1569"/>
      <c r="H692" s="1569"/>
      <c r="I692" s="1569"/>
      <c r="J692" s="1569"/>
      <c r="K692" s="1569"/>
      <c r="L692" s="1569"/>
      <c r="M692" s="1569"/>
      <c r="N692" s="1569"/>
      <c r="O692" s="1569"/>
      <c r="P692" s="1569"/>
      <c r="Q692" s="1569"/>
      <c r="R692" s="1569"/>
      <c r="S692" s="1569"/>
      <c r="T692" s="1569"/>
      <c r="U692" s="1569"/>
      <c r="V692" s="1569"/>
      <c r="W692" s="1569"/>
      <c r="X692" s="1569"/>
      <c r="Y692" s="1569"/>
      <c r="Z692" s="1569"/>
      <c r="AA692" s="1569"/>
      <c r="AB692" s="1569"/>
      <c r="AC692" s="1569"/>
      <c r="AD692" s="1569"/>
      <c r="AE692" s="1569"/>
      <c r="AF692" s="1569"/>
      <c r="AG692" s="1569"/>
      <c r="AH692" s="1569"/>
      <c r="AI692" s="1569"/>
      <c r="AJ692" s="1569"/>
      <c r="AK692" s="1569"/>
      <c r="AL692" s="1569"/>
      <c r="AM692" s="1569"/>
      <c r="AN692" s="1569"/>
      <c r="AO692" s="1569"/>
      <c r="AP692" s="1569"/>
      <c r="AQ692" s="1569"/>
      <c r="AR692" s="1569"/>
      <c r="AS692" s="1569"/>
      <c r="AT692" s="1569"/>
      <c r="AU692" s="1569"/>
      <c r="AV692" s="1569"/>
      <c r="AW692" s="1569"/>
      <c r="AX692" s="1569"/>
      <c r="AY692" s="1569"/>
      <c r="AZ692" s="1569"/>
      <c r="BA692" s="1569"/>
      <c r="BB692" s="1569"/>
      <c r="BC692" s="1569"/>
      <c r="BD692" s="1569"/>
      <c r="BE692" s="1569"/>
      <c r="BF692" s="1569"/>
      <c r="BG692" s="1569"/>
      <c r="BH692" s="1569"/>
      <c r="BI692" s="1569"/>
      <c r="BJ692" s="1569"/>
      <c r="BK692" s="1569"/>
      <c r="BL692" s="1569"/>
      <c r="BM692" s="1569"/>
      <c r="BN692" s="1571"/>
    </row>
    <row r="693" spans="1:66" x14ac:dyDescent="0.15">
      <c r="A693" s="1123"/>
      <c r="B693" s="161"/>
      <c r="C693" s="3671"/>
      <c r="D693" s="1366" t="str">
        <f t="shared" si="387"/>
        <v>High Price Range</v>
      </c>
      <c r="E693" s="1391" t="str">
        <f t="shared" si="388"/>
        <v>High Range CAPEX</v>
      </c>
      <c r="F693" s="1614">
        <f t="shared" si="389"/>
        <v>1.0054958249847781</v>
      </c>
      <c r="G693" s="1569">
        <f>(SUM($G631:G631)+ABS($F631))/ABS($F631)</f>
        <v>1.4687280781448087</v>
      </c>
      <c r="H693" s="1569">
        <f>(SUM($G631:H631)+ABS($F631))/ABS($F631)</f>
        <v>1.7860071442896173</v>
      </c>
      <c r="I693" s="1569">
        <f>(SUM($G631:I631)+ABS($F631))/ABS($F631)</f>
        <v>2.029154722971199</v>
      </c>
      <c r="J693" s="1569">
        <f>(SUM($G631:J631)+ABS($F631))/ABS($F631)</f>
        <v>2.2252745795160078</v>
      </c>
      <c r="K693" s="1569">
        <f>(SUM($G631:K631)+ABS($F631))/ABS($F631)</f>
        <v>2.3878010336631172</v>
      </c>
      <c r="L693" s="1569">
        <f>(SUM($G631:L631)+ABS($F631))/ABS($F631)</f>
        <v>2.5246157002373444</v>
      </c>
      <c r="M693" s="1569">
        <f>(SUM($G631:M631)+ABS($F631))/ABS($F631)</f>
        <v>2.6408382705497511</v>
      </c>
      <c r="N693" s="1569">
        <f>(SUM($G631:N631)+ABS($F631))/ABS($F631)</f>
        <v>2.7400307594145592</v>
      </c>
      <c r="O693" s="1569">
        <f>(SUM($G631:O631)+ABS($F631))/ABS($F631)</f>
        <v>2.8247974341483726</v>
      </c>
      <c r="P693" s="1569">
        <f>(SUM($G631:P631)+ABS($F631))/ABS($F631)</f>
        <v>2.8971152010950214</v>
      </c>
      <c r="Q693" s="1569">
        <f>(SUM($G631:Q631)+ABS($F631))/ABS($F631)</f>
        <v>2.9585295961781539</v>
      </c>
      <c r="R693" s="1569">
        <f>(SUM($G631:R631)+ABS($F631))/ABS($F631)</f>
        <v>3.0102779330664973</v>
      </c>
      <c r="S693" s="1569">
        <f>(SUM($G631:S631)+ABS($F631))/ABS($F631)</f>
        <v>3.0533703166857582</v>
      </c>
      <c r="T693" s="1569">
        <f>(SUM($G631:T631)+ABS($F631))/ABS($F631)</f>
        <v>3.0886449765646451</v>
      </c>
      <c r="U693" s="1569">
        <f>(SUM($G631:U631)+ABS($F631))/ABS($F631)</f>
        <v>3.1168072612406337</v>
      </c>
      <c r="V693" s="1569">
        <f>(SUM($G631:V631)+ABS($F631))/ABS($F631)</f>
        <v>3.1384578559614424</v>
      </c>
      <c r="W693" s="1569">
        <f>(SUM($G631:W631)+ABS($F631))/ABS($F631)</f>
        <v>3.1541136713841014</v>
      </c>
      <c r="X693" s="1569">
        <f>(SUM($G631:X631)+ABS($F631))/ABS($F631)</f>
        <v>3.1642236148001133</v>
      </c>
      <c r="Y693" s="1569">
        <f>(SUM($G631:Y631)+ABS($F631))/ABS($F631)</f>
        <v>3.1691807051079168</v>
      </c>
      <c r="Z693" s="1569">
        <f>(SUM($G631:Z631)+ABS($F631))/ABS($F631)</f>
        <v>3.1693315222941978</v>
      </c>
      <c r="AA693" s="1569">
        <f>(SUM($G631:AA631)+ABS($F631))/ABS($F631)</f>
        <v>3.1649836786768133</v>
      </c>
      <c r="AB693" s="1569">
        <f>(SUM($G631:AB631)+ABS($F631))/ABS($F631)</f>
        <v>3.156411798372281</v>
      </c>
      <c r="AC693" s="1569">
        <f>(SUM($G631:AC631)+ABS($F631))/ABS($F631)</f>
        <v>3.1438623556095568</v>
      </c>
      <c r="AD693" s="1569">
        <f>(SUM($G631:AD631)+ABS($F631))/ABS($F631)</f>
        <v>3.1275576287491931</v>
      </c>
      <c r="AE693" s="1569">
        <f>(SUM($G631:AE631)+ABS($F631))/ABS($F631)</f>
        <v>3.1076989609683938</v>
      </c>
      <c r="AF693" s="1569">
        <f>(SUM($G631:AF631)+ABS($F631))/ABS($F631)</f>
        <v>3.0844694714927634</v>
      </c>
      <c r="AG693" s="1569">
        <f>(SUM($G631:AG631)+ABS($F631))/ABS($F631)</f>
        <v>3.0580363271154329</v>
      </c>
      <c r="AH693" s="1569">
        <f>(SUM($G631:AH631)+ABS($F631))/ABS($F631)</f>
        <v>3.0285526586475044</v>
      </c>
      <c r="AI693" s="1569">
        <f>(SUM($G631:AI631)+ABS($F631))/ABS($F631)</f>
        <v>2.9961591882627201</v>
      </c>
      <c r="AJ693" s="1569">
        <f>(SUM($G631:AJ631)+ABS($F631))/ABS($F631)</f>
        <v>2.9609856196324729</v>
      </c>
      <c r="AK693" s="1569">
        <f>(SUM($G631:AK631)+ABS($F631))/ABS($F631)</f>
        <v>2.9231518320416479</v>
      </c>
      <c r="AL693" s="1569">
        <f>(SUM($G631:AL631)+ABS($F631))/ABS($F631)</f>
        <v>2.8827689114472568</v>
      </c>
      <c r="AM693" s="1569">
        <f>(SUM($G631:AM631)+ABS($F631))/ABS($F631)</f>
        <v>2.8399400450588628</v>
      </c>
      <c r="AN693" s="1569">
        <f>(SUM($G631:AN631)+ABS($F631))/ABS($F631)</f>
        <v>2.7947613010259515</v>
      </c>
      <c r="AO693" s="1569">
        <f>(SUM($G631:AO631)+ABS($F631))/ABS($F631)</f>
        <v>2.7473223108788947</v>
      </c>
      <c r="AP693" s="1569">
        <f>(SUM($G631:AP631)+ABS($F631))/ABS($F631)</f>
        <v>2.6977068692406658</v>
      </c>
      <c r="AQ693" s="1569">
        <f>(SUM($G631:AQ631)+ABS($F631))/ABS($F631)</f>
        <v>2.6459934628222452</v>
      </c>
      <c r="AR693" s="1569">
        <f>(SUM($G631:AR631)+ABS($F631))/ABS($F631)</f>
        <v>2.5922557386974501</v>
      </c>
      <c r="AS693" s="1569">
        <f>(SUM($G631:AS631)+ABS($F631))/ABS($F631)</f>
        <v>2.5365629202179201</v>
      </c>
      <c r="AT693" s="1569">
        <f>(SUM($G631:AT631)+ABS($F631))/ABS($F631)</f>
        <v>2.4789801775959064</v>
      </c>
      <c r="AU693" s="1569">
        <f>(SUM($G631:AU631)+ABS($F631))/ABS($F631)</f>
        <v>2.4195689590895602</v>
      </c>
      <c r="AV693" s="1569">
        <f>(SUM($G631:AV631)+ABS($F631))/ABS($F631)</f>
        <v>2.3583872878246139</v>
      </c>
      <c r="AW693" s="1569">
        <f>(SUM($G631:AW631)+ABS($F631))/ABS($F631)</f>
        <v>2.2954900285401996</v>
      </c>
      <c r="AX693" s="1569">
        <f>(SUM($G631:AX631)+ABS($F631))/ABS($F631)</f>
        <v>2.2309291279255357</v>
      </c>
      <c r="AY693" s="1569">
        <f>(SUM($G631:AY631)+ABS($F631))/ABS($F631)</f>
        <v>2.1647538316950841</v>
      </c>
      <c r="AZ693" s="1569">
        <f>(SUM($G631:AZ631)+ABS($F631))/ABS($F631)</f>
        <v>2.0970108811138659</v>
      </c>
      <c r="BA693" s="1569">
        <f>(SUM($G631:BA631)+ABS($F631))/ABS($F631)</f>
        <v>2.0277446913171651</v>
      </c>
      <c r="BB693" s="1569">
        <f>(SUM($G631:BB631)+ABS($F631))/ABS($F631)</f>
        <v>1.9569975134578361</v>
      </c>
      <c r="BC693" s="1569">
        <f>(SUM($G631:BC631)+ABS($F631))/ABS($F631)</f>
        <v>1.8848095824502364</v>
      </c>
      <c r="BD693" s="1569">
        <f>(SUM($G631:BD631)+ABS($F631))/ABS($F631)</f>
        <v>1.8112192518545589</v>
      </c>
      <c r="BE693" s="1569">
        <f>(SUM($G631:BE631)+ABS($F631))/ABS($F631)</f>
        <v>1.7362631172526586</v>
      </c>
      <c r="BF693" s="1569">
        <f>(SUM($G631:BF631)+ABS($F631))/ABS($F631)</f>
        <v>1.6599761293011164</v>
      </c>
      <c r="BG693" s="1569">
        <f>(SUM($G631:BG631)+ABS($F631))/ABS($F631)</f>
        <v>1.5823916975048904</v>
      </c>
      <c r="BH693" s="1569">
        <f>(SUM($G631:BH631)+ABS($F631))/ABS($F631)</f>
        <v>1.5035417856319877</v>
      </c>
      <c r="BI693" s="1569">
        <f>(SUM($G631:BI631)+ABS($F631))/ABS($F631)</f>
        <v>1.4234569995831021</v>
      </c>
      <c r="BJ693" s="1569">
        <f>(SUM($G631:BJ631)+ABS($F631))/ABS($F631)</f>
        <v>1.3421666684377209</v>
      </c>
      <c r="BK693" s="1569">
        <f>(SUM($G631:BK631)+ABS($F631))/ABS($F631)</f>
        <v>1.2596989193176706</v>
      </c>
      <c r="BL693" s="1569">
        <f>(SUM($G631:BL631)+ABS($F631))/ABS($F631)</f>
        <v>1.1760807466388052</v>
      </c>
      <c r="BM693" s="1569">
        <f>(SUM($G631:BM631)+ABS($F631))/ABS($F631)</f>
        <v>1.0913380762600142</v>
      </c>
      <c r="BN693" s="1571">
        <f>(SUM($G631:BN631)+ABS($F631))/ABS($F631)</f>
        <v>1.0054958249847781</v>
      </c>
    </row>
    <row r="694" spans="1:66" x14ac:dyDescent="0.15">
      <c r="A694" s="1123"/>
      <c r="B694" s="161"/>
      <c r="C694" s="3671"/>
      <c r="D694" s="1366" t="str">
        <f t="shared" si="387"/>
        <v>High Price Range</v>
      </c>
      <c r="E694" s="1391" t="str">
        <f t="shared" si="388"/>
        <v>High Range CAPEX</v>
      </c>
      <c r="F694" s="1614">
        <f t="shared" si="389"/>
        <v>5.9627855582915652</v>
      </c>
      <c r="G694" s="1569">
        <f>(SUM($G632:G632)+ABS($F632))/ABS($F632)</f>
        <v>1.4687280781448087</v>
      </c>
      <c r="H694" s="1569">
        <f>(SUM($G632:H632)+ABS($F632))/ABS($F632)</f>
        <v>1.8238693972896172</v>
      </c>
      <c r="I694" s="1569">
        <f>(SUM($G632:I632)+ABS($F632))/ABS($F632)</f>
        <v>2.1206383573249465</v>
      </c>
      <c r="J694" s="1569">
        <f>(SUM($G632:J632)+ABS($F632))/ABS($F632)</f>
        <v>2.3792309313197548</v>
      </c>
      <c r="K694" s="1569">
        <f>(SUM($G632:K632)+ABS($F632))/ABS($F632)</f>
        <v>2.6099349736165407</v>
      </c>
      <c r="L694" s="1569">
        <f>(SUM($G632:L632)+ABS($F632))/ABS($F632)</f>
        <v>2.8189110423682919</v>
      </c>
      <c r="M694" s="1569">
        <f>(SUM($G632:M632)+ABS($F632))/ABS($F632)</f>
        <v>3.0102272922387066</v>
      </c>
      <c r="N694" s="1569">
        <f>(SUM($G632:N632)+ABS($F632))/ABS($F632)</f>
        <v>3.186753432856015</v>
      </c>
      <c r="O694" s="1569">
        <f>(SUM($G632:O632)+ABS($F632))/ABS($F632)</f>
        <v>3.3506126391989666</v>
      </c>
      <c r="P694" s="1569">
        <f>(SUM($G632:P632)+ABS($F632))/ABS($F632)</f>
        <v>3.5034335278729558</v>
      </c>
      <c r="Q694" s="1569">
        <f>(SUM($G632:Q632)+ABS($F632))/ABS($F632)</f>
        <v>3.6465012545130198</v>
      </c>
      <c r="R694" s="1569">
        <f>(SUM($G632:R632)+ABS($F632))/ABS($F632)</f>
        <v>3.78085336567373</v>
      </c>
      <c r="S694" s="1569">
        <f>(SUM($G632:S632)+ABS($F632))/ABS($F632)</f>
        <v>3.907343399198389</v>
      </c>
      <c r="T694" s="1569">
        <f>(SUM($G632:T632)+ABS($F632))/ABS($F632)</f>
        <v>4.026684664309963</v>
      </c>
      <c r="U694" s="1569">
        <f>(SUM($G632:U632)+ABS($F632))/ABS($F632)</f>
        <v>4.1394813155475392</v>
      </c>
      <c r="V694" s="1569">
        <f>(SUM($G632:V632)+ABS($F632))/ABS($F632)</f>
        <v>4.2462509877939727</v>
      </c>
      <c r="W694" s="1569">
        <f>(SUM($G632:W632)+ABS($F632))/ABS($F632)</f>
        <v>4.3474416552848529</v>
      </c>
      <c r="X694" s="1569">
        <f>(SUM($G632:X632)+ABS($F632))/ABS($F632)</f>
        <v>4.4434444333980831</v>
      </c>
      <c r="Y694" s="1569">
        <f>(SUM($G632:Y632)+ABS($F632))/ABS($F632)</f>
        <v>4.5346034655026255</v>
      </c>
      <c r="Z694" s="1569">
        <f>(SUM($G632:Z632)+ABS($F632))/ABS($F632)</f>
        <v>4.6212236735972372</v>
      </c>
      <c r="AA694" s="1569">
        <f>(SUM($G632:AA632)+ABS($F632))/ABS($F632)</f>
        <v>4.7035769156836764</v>
      </c>
      <c r="AB694" s="1569">
        <f>(SUM($G632:AB632)+ABS($F632))/ABS($F632)</f>
        <v>4.7819069360494524</v>
      </c>
      <c r="AC694" s="1569">
        <f>(SUM($G632:AC632)+ABS($F632))/ABS($F632)</f>
        <v>4.8564333880730386</v>
      </c>
      <c r="AD694" s="1569">
        <f>(SUM($G632:AD632)+ABS($F632))/ABS($F632)</f>
        <v>4.9273551352813634</v>
      </c>
      <c r="AE694" s="1569">
        <f>(SUM($G632:AE632)+ABS($F632))/ABS($F632)</f>
        <v>4.9948529842412164</v>
      </c>
      <c r="AF694" s="1569">
        <f>(SUM($G632:AF632)+ABS($F632))/ABS($F632)</f>
        <v>5.0590919654588982</v>
      </c>
      <c r="AG694" s="1569">
        <f>(SUM($G632:AG632)+ABS($F632))/ABS($F632)</f>
        <v>5.1202232512310895</v>
      </c>
      <c r="AH694" s="1569">
        <f>(SUM($G632:AH632)+ABS($F632))/ABS($F632)</f>
        <v>5.1783857792976482</v>
      </c>
      <c r="AI694" s="1569">
        <f>(SUM($G632:AI632)+ABS($F632))/ABS($F632)</f>
        <v>5.2337076361379005</v>
      </c>
      <c r="AJ694" s="1569">
        <f>(SUM($G632:AJ632)+ABS($F632))/ABS($F632)</f>
        <v>5.2863072424115618</v>
      </c>
      <c r="AK694" s="1569">
        <f>(SUM($G632:AK632)+ABS($F632))/ABS($F632)</f>
        <v>5.3362943743863172</v>
      </c>
      <c r="AL694" s="1569">
        <f>(SUM($G632:AL632)+ABS($F632))/ABS($F632)</f>
        <v>5.3837710485175068</v>
      </c>
      <c r="AM694" s="1569">
        <f>(SUM($G632:AM632)+ABS($F632))/ABS($F632)</f>
        <v>5.4288322911504245</v>
      </c>
      <c r="AN694" s="1569">
        <f>(SUM($G632:AN632)+ABS($F632))/ABS($F632)</f>
        <v>5.471566811239394</v>
      </c>
      <c r="AO694" s="1569">
        <f>(SUM($G632:AO632)+ABS($F632))/ABS($F632)</f>
        <v>5.5120575907537148</v>
      </c>
      <c r="AP694" s="1569">
        <f>(SUM($G632:AP632)+ABS($F632))/ABS($F632)</f>
        <v>5.550382404871681</v>
      </c>
      <c r="AQ694" s="1569">
        <f>(SUM($G632:AQ632)+ABS($F632))/ABS($F632)</f>
        <v>5.5866142820027482</v>
      </c>
      <c r="AR694" s="1569">
        <f>(SUM($G632:AR632)+ABS($F632))/ABS($F632)</f>
        <v>5.62082191201333</v>
      </c>
      <c r="AS694" s="1569">
        <f>(SUM($G632:AS632)+ABS($F632))/ABS($F632)</f>
        <v>5.6530700096791202</v>
      </c>
      <c r="AT694" s="1569">
        <f>(SUM($G632:AT632)+ABS($F632))/ABS($F632)</f>
        <v>5.6834196392812615</v>
      </c>
      <c r="AU694" s="1569">
        <f>(SUM($G632:AU632)+ABS($F632))/ABS($F632)</f>
        <v>5.7119285053551927</v>
      </c>
      <c r="AV694" s="1569">
        <f>(SUM($G632:AV632)+ABS($F632))/ABS($F632)</f>
        <v>5.7386512138503871</v>
      </c>
      <c r="AW694" s="1569">
        <f>(SUM($G632:AW632)+ABS($F632))/ABS($F632)</f>
        <v>5.7636395073361353</v>
      </c>
      <c r="AX694" s="1569">
        <f>(SUM($G632:AX632)+ABS($F632))/ABS($F632)</f>
        <v>5.7869424773687657</v>
      </c>
      <c r="AY694" s="1569">
        <f>(SUM($G632:AY632)+ABS($F632))/ABS($F632)</f>
        <v>5.8086067567002866</v>
      </c>
      <c r="AZ694" s="1569">
        <f>(SUM($G632:AZ632)+ABS($F632))/ABS($F632)</f>
        <v>5.8286766936420564</v>
      </c>
      <c r="BA694" s="1569">
        <f>(SUM($G632:BA632)+ABS($F632))/ABS($F632)</f>
        <v>5.8471945105876282</v>
      </c>
      <c r="BB694" s="1569">
        <f>(SUM($G632:BB632)+ABS($F632))/ABS($F632)</f>
        <v>5.8642004484364261</v>
      </c>
      <c r="BC694" s="1569">
        <f>(SUM($G632:BC632)+ABS($F632))/ABS($F632)</f>
        <v>5.8797328984365427</v>
      </c>
      <c r="BD694" s="1569">
        <f>(SUM($G632:BD632)+ABS($F632))/ABS($F632)</f>
        <v>5.8938285227741387</v>
      </c>
      <c r="BE694" s="1569">
        <f>(SUM($G632:BE632)+ABS($F632))/ABS($F632)</f>
        <v>5.9065223650733589</v>
      </c>
      <c r="BF694" s="1569">
        <f>(SUM($G632:BF632)+ABS($F632))/ABS($F632)</f>
        <v>5.917847951830109</v>
      </c>
      <c r="BG694" s="1569">
        <f>(SUM($G632:BG632)+ABS($F632))/ABS($F632)</f>
        <v>5.9278373856817499</v>
      </c>
      <c r="BH694" s="1569">
        <f>(SUM($G632:BH632)+ABS($F632))/ABS($F632)</f>
        <v>5.936521431309834</v>
      </c>
      <c r="BI694" s="1569">
        <f>(SUM($G632:BI632)+ABS($F632))/ABS($F632)</f>
        <v>5.9439295946820536</v>
      </c>
      <c r="BJ694" s="1569">
        <f>(SUM($G632:BJ632)+ABS($F632))/ABS($F632)</f>
        <v>5.9500901962603496</v>
      </c>
      <c r="BK694" s="1569">
        <f>(SUM($G632:BK632)+ABS($F632))/ABS($F632)</f>
        <v>5.9550304387331208</v>
      </c>
      <c r="BL694" s="1569">
        <f>(SUM($G632:BL632)+ABS($F632))/ABS($F632)</f>
        <v>5.9587764697690568</v>
      </c>
      <c r="BM694" s="1569">
        <f>(SUM($G632:BM632)+ABS($F632))/ABS($F632)</f>
        <v>5.9613534402372323</v>
      </c>
      <c r="BN694" s="1571">
        <f>(SUM($G632:BN632)+ABS($F632))/ABS($F632)</f>
        <v>5.9627855582915652</v>
      </c>
    </row>
    <row r="695" spans="1:66" x14ac:dyDescent="0.15">
      <c r="A695" s="1123"/>
      <c r="B695" s="161"/>
      <c r="C695" s="3672"/>
      <c r="D695" s="1367" t="str">
        <f t="shared" si="387"/>
        <v>High Price Range</v>
      </c>
      <c r="E695" s="1685" t="str">
        <f t="shared" si="388"/>
        <v>High Range CAPEX</v>
      </c>
      <c r="F695" s="1615">
        <f t="shared" si="389"/>
        <v>12.141715502114559</v>
      </c>
      <c r="G695" s="1572">
        <f>(SUM($G633:G633)+ABS($F633))/ABS($F633)</f>
        <v>1.4687280781448087</v>
      </c>
      <c r="H695" s="1572">
        <f>(SUM($G633:H633)+ABS($F633))/ABS($F633)</f>
        <v>1.8617316502896173</v>
      </c>
      <c r="I695" s="1572">
        <f>(SUM($G633:I633)+ABS($F633))/ABS($F633)</f>
        <v>2.2139999713118743</v>
      </c>
      <c r="J695" s="1572">
        <f>(SUM($G633:J633)+ABS($F633))/ABS($F633)</f>
        <v>2.5388514880566828</v>
      </c>
      <c r="K695" s="1572">
        <f>(SUM($G633:K633)+ABS($F633))/ABS($F633)</f>
        <v>2.8432473332395576</v>
      </c>
      <c r="L695" s="1572">
        <f>(SUM($G633:L633)+ABS($F633))/ABS($F633)</f>
        <v>3.1314371239740697</v>
      </c>
      <c r="M695" s="1572">
        <f>(SUM($G633:M633)+ABS($F633))/ABS($F633)</f>
        <v>3.4062709642996314</v>
      </c>
      <c r="N695" s="1572">
        <f>(SUM($G633:N633)+ABS($F633))/ABS($F633)</f>
        <v>3.6697856311844403</v>
      </c>
      <c r="O695" s="1572">
        <f>(SUM($G633:O633)+ABS($F633))/ABS($F633)</f>
        <v>3.9235050085651126</v>
      </c>
      <c r="P695" s="1572">
        <f>(SUM($G633:P633)+ABS($F633))/ABS($F633)</f>
        <v>4.1686095710441808</v>
      </c>
      <c r="Q695" s="1572">
        <f>(SUM($G633:Q633)+ABS($F633))/ABS($F633)</f>
        <v>4.4060390526462951</v>
      </c>
      <c r="R695" s="1572">
        <f>(SUM($G633:R633)+ABS($F633))/ABS($F633)</f>
        <v>4.6365581661218371</v>
      </c>
      <c r="S695" s="1572">
        <f>(SUM($G633:S633)+ABS($F633))/ABS($F633)</f>
        <v>4.8608005638135445</v>
      </c>
      <c r="T695" s="1572">
        <f>(SUM($G633:T633)+ABS($F633))/ABS($F633)</f>
        <v>5.079299321921031</v>
      </c>
      <c r="U695" s="1572">
        <f>(SUM($G633:U633)+ABS($F633))/ABS($F633)</f>
        <v>5.2925087236668249</v>
      </c>
      <c r="V695" s="1572">
        <f>(SUM($G633:V633)+ABS($F633))/ABS($F633)</f>
        <v>5.500820225677634</v>
      </c>
      <c r="W695" s="1572">
        <f>(SUM($G633:W633)+ABS($F633))/ABS($F633)</f>
        <v>5.7045744189409628</v>
      </c>
      <c r="X695" s="1572">
        <f>(SUM($G633:X633)+ABS($F633))/ABS($F633)</f>
        <v>5.9040701603980486</v>
      </c>
      <c r="Y695" s="1572">
        <f>(SUM($G633:Y633)+ABS($F633))/ABS($F633)</f>
        <v>6.0995716610508124</v>
      </c>
      <c r="Z695" s="1572">
        <f>(SUM($G633:Z633)+ABS($F633))/ABS($F633)</f>
        <v>6.2913140690964537</v>
      </c>
      <c r="AA695" s="1572">
        <f>(SUM($G633:AA633)+ABS($F633))/ABS($F633)</f>
        <v>6.4795079253645955</v>
      </c>
      <c r="AB695" s="1572">
        <f>(SUM($G633:AB633)+ABS($F633))/ABS($F633)</f>
        <v>6.6643427606209782</v>
      </c>
      <c r="AC695" s="1572">
        <f>(SUM($G633:AC633)+ABS($F633))/ABS($F633)</f>
        <v>6.8459900307598316</v>
      </c>
      <c r="AD695" s="1572">
        <f>(SUM($G633:AD633)+ABS($F633))/ABS($F633)</f>
        <v>7.0246055347022995</v>
      </c>
      <c r="AE695" s="1572">
        <f>(SUM($G633:AE633)+ABS($F633))/ABS($F633)</f>
        <v>7.2003314235318925</v>
      </c>
      <c r="AF695" s="1572">
        <f>(SUM($G633:AF633)+ABS($F633))/ABS($F633)</f>
        <v>7.3732978832689087</v>
      </c>
      <c r="AG695" s="1572">
        <f>(SUM($G633:AG633)+ABS($F633))/ABS($F633)</f>
        <v>7.5436245545953158</v>
      </c>
      <c r="AH695" s="1572">
        <f>(SUM($G633:AH633)+ABS($F633))/ABS($F633)</f>
        <v>7.7114217387065329</v>
      </c>
      <c r="AI695" s="1572">
        <f>(SUM($G633:AI633)+ABS($F633))/ABS($F633)</f>
        <v>7.8767914278722753</v>
      </c>
      <c r="AJ695" s="1572">
        <f>(SUM($G633:AJ633)+ABS($F633))/ABS($F633)</f>
        <v>8.0398281912579712</v>
      </c>
      <c r="AK695" s="1572">
        <f>(SUM($G633:AK633)+ABS($F633))/ABS($F633)</f>
        <v>8.2006199404075737</v>
      </c>
      <c r="AL695" s="1572">
        <f>(SUM($G633:AL633)+ABS($F633))/ABS($F633)</f>
        <v>8.3592485940317829</v>
      </c>
      <c r="AM695" s="1572">
        <f>(SUM($G633:AM633)+ABS($F633))/ABS($F633)</f>
        <v>8.5157906580339695</v>
      </c>
      <c r="AN695" s="1572">
        <f>(SUM($G633:AN633)+ABS($F633))/ABS($F633)</f>
        <v>8.6703177337854438</v>
      </c>
      <c r="AO695" s="1572">
        <f>(SUM($G633:AO633)+ABS($F633))/ABS($F633)</f>
        <v>8.8228969653455103</v>
      </c>
      <c r="AP695" s="1572">
        <f>(SUM($G633:AP633)+ABS($F633))/ABS($F633)</f>
        <v>8.9735914344713699</v>
      </c>
      <c r="AQ695" s="1572">
        <f>(SUM($G633:AQ633)+ABS($F633))/ABS($F633)</f>
        <v>9.1224605107746921</v>
      </c>
      <c r="AR695" s="1572">
        <f>(SUM($G633:AR633)+ABS($F633))/ABS($F633)</f>
        <v>9.2695601631766618</v>
      </c>
      <c r="AS695" s="1572">
        <f>(SUM($G633:AS633)+ABS($F633))/ABS($F633)</f>
        <v>9.4149432378318583</v>
      </c>
      <c r="AT695" s="1572">
        <f>(SUM($G633:AT633)+ABS($F633))/ABS($F633)</f>
        <v>9.5586597068874166</v>
      </c>
      <c r="AU695" s="1572">
        <f>(SUM($G633:AU633)+ABS($F633))/ABS($F633)</f>
        <v>9.7007568917815554</v>
      </c>
      <c r="AV695" s="1572">
        <f>(SUM($G633:AV633)+ABS($F633))/ABS($F633)</f>
        <v>9.8412796642373639</v>
      </c>
      <c r="AW695" s="1572">
        <f>(SUM($G633:AW633)+ABS($F633))/ABS($F633)</f>
        <v>9.980270627651576</v>
      </c>
      <c r="AX695" s="1572">
        <f>(SUM($G633:AX633)+ABS($F633))/ABS($F633)</f>
        <v>10.117770281196801</v>
      </c>
      <c r="AY695" s="1572">
        <f>(SUM($G633:AY633)+ABS($F633))/ABS($F633)</f>
        <v>10.253817168635607</v>
      </c>
      <c r="AZ695" s="1572">
        <f>(SUM($G633:AZ633)+ABS($F633))/ABS($F633)</f>
        <v>10.388448013575054</v>
      </c>
      <c r="BA695" s="1572">
        <f>(SUM($G633:BA633)+ABS($F633))/ABS($F633)</f>
        <v>10.521697842661897</v>
      </c>
      <c r="BB695" s="1572">
        <f>(SUM($G633:BB633)+ABS($F633))/ABS($F633)</f>
        <v>10.653600098024601</v>
      </c>
      <c r="BC695" s="1572">
        <f>(SUM($G633:BC633)+ABS($F633))/ABS($F633)</f>
        <v>10.784186740102895</v>
      </c>
      <c r="BD695" s="1572">
        <f>(SUM($G633:BD633)+ABS($F633))/ABS($F633)</f>
        <v>10.91348834186401</v>
      </c>
      <c r="BE695" s="1572">
        <f>(SUM($G633:BE633)+ABS($F633))/ABS($F633)</f>
        <v>11.041534175283122</v>
      </c>
      <c r="BF695" s="1572">
        <f>(SUM($G633:BF633)+ABS($F633))/ABS($F633)</f>
        <v>11.168352290860918</v>
      </c>
      <c r="BG695" s="1572">
        <f>(SUM($G633:BG633)+ABS($F633))/ABS($F633)</f>
        <v>11.29396959086068</v>
      </c>
      <c r="BH695" s="1572">
        <f>(SUM($G633:BH633)+ABS($F633))/ABS($F633)</f>
        <v>11.418411896868927</v>
      </c>
      <c r="BI695" s="1572">
        <f>(SUM($G633:BI633)+ABS($F633))/ABS($F633)</f>
        <v>11.541704012215563</v>
      </c>
      <c r="BJ695" s="1572">
        <f>(SUM($G633:BJ633)+ABS($F633))/ABS($F633)</f>
        <v>11.66386977973014</v>
      </c>
      <c r="BK695" s="1572">
        <f>(SUM($G633:BK633)+ABS($F633))/ABS($F633)</f>
        <v>11.784932135258995</v>
      </c>
      <c r="BL695" s="1572">
        <f>(SUM($G633:BL633)+ABS($F633))/ABS($F633)</f>
        <v>11.904913157322643</v>
      </c>
      <c r="BM695" s="1572">
        <f>(SUM($G633:BM633)+ABS($F633))/ABS($F633)</f>
        <v>12.023834113252953</v>
      </c>
      <c r="BN695" s="1573">
        <f>(SUM($G633:BN633)+ABS($F633))/ABS($F633)</f>
        <v>12.141715502114559</v>
      </c>
    </row>
    <row r="696" spans="1:66" ht="7.5" customHeight="1" x14ac:dyDescent="0.15">
      <c r="A696" s="1123"/>
      <c r="B696" s="161"/>
      <c r="C696" s="3676" t="str">
        <f>C666</f>
        <v>Low Range Opex-High</v>
      </c>
      <c r="D696" s="1366"/>
      <c r="E696" s="1391"/>
      <c r="F696" s="1614"/>
      <c r="G696" s="1569"/>
      <c r="H696" s="1569"/>
      <c r="I696" s="1569"/>
      <c r="J696" s="1569"/>
      <c r="K696" s="1569"/>
      <c r="L696" s="1569"/>
      <c r="M696" s="1569"/>
      <c r="N696" s="1569"/>
      <c r="O696" s="1569"/>
      <c r="P696" s="1569"/>
      <c r="Q696" s="1569"/>
      <c r="R696" s="1569"/>
      <c r="S696" s="1569"/>
      <c r="T696" s="1569"/>
      <c r="U696" s="1569"/>
      <c r="V696" s="1569"/>
      <c r="W696" s="1569"/>
      <c r="X696" s="1569"/>
      <c r="Y696" s="1569"/>
      <c r="Z696" s="1569"/>
      <c r="AA696" s="1569"/>
      <c r="AB696" s="1569"/>
      <c r="AC696" s="1569"/>
      <c r="AD696" s="1569"/>
      <c r="AE696" s="1569"/>
      <c r="AF696" s="1569"/>
      <c r="AG696" s="1569"/>
      <c r="AH696" s="1569"/>
      <c r="AI696" s="1569"/>
      <c r="AJ696" s="1569"/>
      <c r="AK696" s="1569"/>
      <c r="AL696" s="1569"/>
      <c r="AM696" s="1569"/>
      <c r="AN696" s="1569"/>
      <c r="AO696" s="1569"/>
      <c r="AP696" s="1569"/>
      <c r="AQ696" s="1569"/>
      <c r="AR696" s="1569"/>
      <c r="AS696" s="1569"/>
      <c r="AT696" s="1569"/>
      <c r="AU696" s="1569"/>
      <c r="AV696" s="1569"/>
      <c r="AW696" s="1569"/>
      <c r="AX696" s="1569"/>
      <c r="AY696" s="1569"/>
      <c r="AZ696" s="1569"/>
      <c r="BA696" s="1569"/>
      <c r="BB696" s="1569"/>
      <c r="BC696" s="1569"/>
      <c r="BD696" s="1569"/>
      <c r="BE696" s="1569"/>
      <c r="BF696" s="1569"/>
      <c r="BG696" s="1569"/>
      <c r="BH696" s="1569"/>
      <c r="BI696" s="1569"/>
      <c r="BJ696" s="1569"/>
      <c r="BK696" s="1569"/>
      <c r="BL696" s="1569"/>
      <c r="BM696" s="1569"/>
      <c r="BN696" s="1571"/>
    </row>
    <row r="697" spans="1:66" ht="15.75" customHeight="1" x14ac:dyDescent="0.15">
      <c r="A697" s="1123"/>
      <c r="B697" s="161"/>
      <c r="C697" s="3671"/>
      <c r="D697" s="1366" t="str">
        <f t="shared" si="387"/>
        <v>Low Price Range</v>
      </c>
      <c r="E697" s="1391" t="str">
        <f t="shared" si="388"/>
        <v>High Range CAPEX</v>
      </c>
      <c r="F697" s="1614">
        <f t="shared" si="389"/>
        <v>-12.762679371674901</v>
      </c>
      <c r="G697" s="1569">
        <f>(SUM($G635:G635)+ABS($F635))/ABS($F635)</f>
        <v>0.92042546681147552</v>
      </c>
      <c r="H697" s="1569">
        <f>(SUM($G635:H635)+ABS($F635))/ABS($F635)</f>
        <v>0.79243902722295079</v>
      </c>
      <c r="I697" s="1569">
        <f>(SUM($G635:I635)+ABS($F635))/ABS($F635)</f>
        <v>0.64075585574447158</v>
      </c>
      <c r="J697" s="1569">
        <f>(SUM($G635:J635)+ABS($F635))/ABS($F635)</f>
        <v>0.47403989103594696</v>
      </c>
      <c r="K697" s="1569">
        <f>(SUM($G635:K635)+ABS($F635))/ABS($F635)</f>
        <v>0.29658552248405523</v>
      </c>
      <c r="L697" s="1569">
        <f>(SUM($G635:L635)+ABS($F635))/ABS($F635)</f>
        <v>0.11091217226356698</v>
      </c>
      <c r="M697" s="1569">
        <f>(SUM($G635:M635)+ABS($F635))/ABS($F635)</f>
        <v>-8.1343608727793754E-2</v>
      </c>
      <c r="N697" s="1569">
        <f>(SUM($G635:N635)+ABS($F635))/ABS($F635)</f>
        <v>-0.27904319353231827</v>
      </c>
      <c r="O697" s="1569">
        <f>(SUM($G635:O635)+ABS($F635))/ABS($F635)</f>
        <v>-0.48135410695649455</v>
      </c>
      <c r="P697" s="1569">
        <f>(SUM($G635:P635)+ABS($F635))/ABS($F635)</f>
        <v>-0.68764441483571292</v>
      </c>
      <c r="Q697" s="1569">
        <f>(SUM($G635:Q635)+ABS($F635))/ABS($F635)</f>
        <v>-0.89742007406275637</v>
      </c>
      <c r="R697" s="1569">
        <f>(SUM($G635:R635)+ABS($F635))/ABS($F635)</f>
        <v>-1.1102855672768519</v>
      </c>
      <c r="S697" s="1569">
        <f>(SUM($G635:S635)+ABS($F635))/ABS($F635)</f>
        <v>-1.3259180062367912</v>
      </c>
      <c r="T697" s="1569">
        <f>(SUM($G635:T635)+ABS($F635))/ABS($F635)</f>
        <v>-1.5440494440675847</v>
      </c>
      <c r="U697" s="1569">
        <f>(SUM($G635:U635)+ABS($F635))/ABS($F635)</f>
        <v>-1.7644544103820401</v>
      </c>
      <c r="V697" s="1569">
        <f>(SUM($G635:V635)+ABS($F635))/ABS($F635)</f>
        <v>-1.9869408912633644</v>
      </c>
      <c r="W697" s="1569">
        <f>(SUM($G635:W635)+ABS($F635))/ABS($F635)</f>
        <v>-2.2113436520229013</v>
      </c>
      <c r="X697" s="1569">
        <f>(SUM($G635:X635)+ABS($F635))/ABS($F635)</f>
        <v>-2.4375191957999474</v>
      </c>
      <c r="Y697" s="1569">
        <f>(SUM($G635:Y635)+ABS($F635))/ABS($F635)</f>
        <v>-2.6653418909124378</v>
      </c>
      <c r="Z697" s="1569">
        <f>(SUM($G635:Z635)+ABS($F635))/ABS($F635)</f>
        <v>-2.894700950253517</v>
      </c>
      <c r="AA697" s="1569">
        <f>(SUM($G635:AA635)+ABS($F635))/ABS($F635)</f>
        <v>-3.1254980430480765</v>
      </c>
      <c r="AB697" s="1569">
        <f>(SUM($G635:AB635)+ABS($F635))/ABS($F635)</f>
        <v>-3.3576453834674163</v>
      </c>
      <c r="AC697" s="1569">
        <f>(SUM($G635:AC635)+ABS($F635))/ABS($F635)</f>
        <v>-3.5910641840229638</v>
      </c>
      <c r="AD697" s="1569">
        <f>(SUM($G635:AD635)+ABS($F635))/ABS($F635)</f>
        <v>-3.8256833916319448</v>
      </c>
      <c r="AE697" s="1569">
        <f>(SUM($G635:AE635)+ABS($F635))/ABS($F635)</f>
        <v>-4.0614386453129292</v>
      </c>
      <c r="AF697" s="1569">
        <f>(SUM($G635:AF635)+ABS($F635))/ABS($F635)</f>
        <v>-4.2982714095185859</v>
      </c>
      <c r="AG697" s="1569">
        <f>(SUM($G635:AG635)+ABS($F635))/ABS($F635)</f>
        <v>-4.5361282480261531</v>
      </c>
      <c r="AH697" s="1569">
        <f>(SUM($G635:AH635)+ABS($F635))/ABS($F635)</f>
        <v>-4.7749602113284935</v>
      </c>
      <c r="AI697" s="1569">
        <f>(SUM($G635:AI635)+ABS($F635))/ABS($F635)</f>
        <v>-5.0147223164401531</v>
      </c>
      <c r="AJ697" s="1569">
        <f>(SUM($G635:AJ635)+ABS($F635))/ABS($F635)</f>
        <v>-5.2553731025294219</v>
      </c>
      <c r="AK697" s="1569">
        <f>(SUM($G635:AK635)+ABS($F635))/ABS($F635)</f>
        <v>-5.4968742492095082</v>
      </c>
      <c r="AL697" s="1569">
        <f>(SUM($G635:AL635)+ABS($F635))/ABS($F635)</f>
        <v>-5.7391902469522726</v>
      </c>
      <c r="AM697" s="1569">
        <f>(SUM($G635:AM635)+ABS($F635))/ABS($F635)</f>
        <v>-5.9822881111283337</v>
      </c>
      <c r="AN697" s="1569">
        <f>(SUM($G635:AN635)+ABS($F635))/ABS($F635)</f>
        <v>-6.226137132773669</v>
      </c>
      <c r="AO697" s="1569">
        <f>(SUM($G635:AO635)+ABS($F635))/ABS($F635)</f>
        <v>-6.470708660441816</v>
      </c>
      <c r="AP697" s="1569">
        <f>(SUM($G635:AP635)+ABS($F635))/ABS($F635)</f>
        <v>-6.7159759085011572</v>
      </c>
      <c r="AQ697" s="1569">
        <f>(SUM($G635:AQ635)+ABS($F635))/ABS($F635)</f>
        <v>-6.9619137880372435</v>
      </c>
      <c r="AR697" s="1569">
        <f>(SUM($G635:AR635)+ABS($F635))/ABS($F635)</f>
        <v>-7.208498757164941</v>
      </c>
      <c r="AS697" s="1569">
        <f>(SUM($G635:AS635)+ABS($F635))/ABS($F635)</f>
        <v>-7.4557086880778263</v>
      </c>
      <c r="AT697" s="1569">
        <f>(SUM($G635:AT635)+ABS($F635))/ABS($F635)</f>
        <v>-7.7035227485883944</v>
      </c>
      <c r="AU697" s="1569">
        <f>(SUM($G635:AU635)+ABS($F635))/ABS($F635)</f>
        <v>-7.9519212962619896</v>
      </c>
      <c r="AV697" s="1569">
        <f>(SUM($G635:AV635)+ABS($F635))/ABS($F635)</f>
        <v>-8.200885783535341</v>
      </c>
      <c r="AW697" s="1569">
        <f>(SUM($G635:AW635)+ABS($F635))/ABS($F635)</f>
        <v>-8.450398672449106</v>
      </c>
      <c r="AX697" s="1569">
        <f>(SUM($G635:AX635)+ABS($F635))/ABS($F635)</f>
        <v>-8.700443357822282</v>
      </c>
      <c r="AY697" s="1569">
        <f>(SUM($G635:AY635)+ABS($F635))/ABS($F635)</f>
        <v>-8.9510040978623842</v>
      </c>
      <c r="AZ697" s="1569">
        <f>(SUM($G635:AZ635)+ABS($F635))/ABS($F635)</f>
        <v>-9.2020659513445278</v>
      </c>
      <c r="BA697" s="1569">
        <f>(SUM($G635:BA635)+ABS($F635))/ABS($F635)</f>
        <v>-9.4536147206100836</v>
      </c>
      <c r="BB697" s="1569">
        <f>(SUM($G635:BB635)+ABS($F635))/ABS($F635)</f>
        <v>-9.7056368997349729</v>
      </c>
      <c r="BC697" s="1569">
        <f>(SUM($G635:BC635)+ABS($F635))/ABS($F635)</f>
        <v>-9.9581196273021302</v>
      </c>
      <c r="BD697" s="1569">
        <f>(SUM($G635:BD635)+ABS($F635))/ABS($F635)</f>
        <v>-10.211050643284622</v>
      </c>
      <c r="BE697" s="1569">
        <f>(SUM($G635:BE635)+ABS($F635))/ABS($F635)</f>
        <v>-10.464418249607565</v>
      </c>
      <c r="BF697" s="1569">
        <f>(SUM($G635:BF635)+ABS($F635))/ABS($F635)</f>
        <v>-10.718211274009796</v>
      </c>
      <c r="BG697" s="1569">
        <f>(SUM($G635:BG635)+ABS($F635))/ABS($F635)</f>
        <v>-10.972419036871779</v>
      </c>
      <c r="BH697" s="1569">
        <f>(SUM($G635:BH635)+ABS($F635))/ABS($F635)</f>
        <v>-11.227031320715538</v>
      </c>
      <c r="BI697" s="1569">
        <f>(SUM($G635:BI635)+ABS($F635))/ABS($F635)</f>
        <v>-11.482038342116407</v>
      </c>
      <c r="BJ697" s="1569">
        <f>(SUM($G635:BJ635)+ABS($F635))/ABS($F635)</f>
        <v>-11.737430725795985</v>
      </c>
      <c r="BK697" s="1569">
        <f>(SUM($G635:BK635)+ABS($F635))/ABS($F635)</f>
        <v>-11.993199480691397</v>
      </c>
      <c r="BL697" s="1569">
        <f>(SUM($G635:BL635)+ABS($F635))/ABS($F635)</f>
        <v>-12.249335977818429</v>
      </c>
      <c r="BM697" s="1569">
        <f>(SUM($G635:BM635)+ABS($F635))/ABS($F635)</f>
        <v>-12.50583192976578</v>
      </c>
      <c r="BN697" s="1571">
        <f>(SUM($G635:BN635)+ABS($F635))/ABS($F635)</f>
        <v>-12.762679371674901</v>
      </c>
    </row>
    <row r="698" spans="1:66" x14ac:dyDescent="0.15">
      <c r="A698" s="1123"/>
      <c r="B698" s="161"/>
      <c r="C698" s="3671"/>
      <c r="D698" s="1366" t="str">
        <f t="shared" si="387"/>
        <v>Low Price Range</v>
      </c>
      <c r="E698" s="1391" t="str">
        <f t="shared" si="388"/>
        <v>High Range CAPEX</v>
      </c>
      <c r="F698" s="1614">
        <f t="shared" si="389"/>
        <v>-11.178041456925547</v>
      </c>
      <c r="G698" s="1569">
        <f>(SUM($G636:G636)+ABS($F636))/ABS($F636)</f>
        <v>0.92042546681147552</v>
      </c>
      <c r="H698" s="1569">
        <f>(SUM($G636:H636)+ABS($F636))/ABS($F636)</f>
        <v>0.80454200382295082</v>
      </c>
      <c r="I698" s="1569">
        <f>(SUM($G636:I636)+ABS($F636))/ABS($F636)</f>
        <v>0.6699993422814815</v>
      </c>
      <c r="J698" s="1569">
        <f>(SUM($G636:J636)+ABS($F636))/ABS($F636)</f>
        <v>0.52325328896295698</v>
      </c>
      <c r="K698" s="1569">
        <f>(SUM($G636:K636)+ABS($F636))/ABS($F636)</f>
        <v>0.36759244004181635</v>
      </c>
      <c r="L698" s="1569">
        <f>(SUM($G636:L636)+ABS($F636))/ABS($F636)</f>
        <v>0.20498606795328878</v>
      </c>
      <c r="M698" s="1569">
        <f>(SUM($G636:M636)+ABS($F636))/ABS($F636)</f>
        <v>3.673459136765013E-2</v>
      </c>
      <c r="N698" s="1569">
        <f>(SUM($G636:N636)+ABS($F636))/ABS($F636)</f>
        <v>-0.13624466373137442</v>
      </c>
      <c r="O698" s="1569">
        <f>(SUM($G636:O636)+ABS($F636))/ABS($F636)</f>
        <v>-0.31327300722237306</v>
      </c>
      <c r="P698" s="1569">
        <f>(SUM($G636:P636)+ABS($F636))/ABS($F636)</f>
        <v>-0.49382983858362128</v>
      </c>
      <c r="Q698" s="1569">
        <f>(SUM($G636:Q636)+ABS($F636))/ABS($F636)</f>
        <v>-0.67750434738135479</v>
      </c>
      <c r="R698" s="1569">
        <f>(SUM($G636:R636)+ABS($F636))/ABS($F636)</f>
        <v>-0.86396487343488182</v>
      </c>
      <c r="S698" s="1569">
        <f>(SUM($G636:S636)+ABS($F636))/ABS($F636)</f>
        <v>-1.0529385764421548</v>
      </c>
      <c r="T698" s="1569">
        <f>(SUM($G636:T636)+ABS($F636))/ABS($F636)</f>
        <v>-1.2441974413182264</v>
      </c>
      <c r="U698" s="1569">
        <f>(SUM($G636:U636)+ABS($F636))/ABS($F636)</f>
        <v>-1.4375483451591486</v>
      </c>
      <c r="V698" s="1569">
        <f>(SUM($G636:V636)+ABS($F636))/ABS($F636)</f>
        <v>-1.6328258217715981</v>
      </c>
      <c r="W698" s="1569">
        <f>(SUM($G636:W636)+ABS($F636))/ABS($F636)</f>
        <v>-1.8298866725537717</v>
      </c>
      <c r="X698" s="1569">
        <f>(SUM($G636:X636)+ABS($F636))/ABS($F636)</f>
        <v>-2.0286058742993993</v>
      </c>
      <c r="Y698" s="1569">
        <f>(SUM($G636:Y636)+ABS($F636))/ABS($F636)</f>
        <v>-2.2288734187862653</v>
      </c>
      <c r="Z698" s="1569">
        <f>(SUM($G636:Z636)+ABS($F636))/ABS($F636)</f>
        <v>-2.4305918352216054</v>
      </c>
      <c r="AA698" s="1569">
        <f>(SUM($G636:AA636)+ABS($F636))/ABS($F636)</f>
        <v>-2.6336742219877625</v>
      </c>
      <c r="AB698" s="1569">
        <f>(SUM($G636:AB636)+ABS($F636))/ABS($F636)</f>
        <v>-2.8380426642441146</v>
      </c>
      <c r="AC698" s="1569">
        <f>(SUM($G636:AC636)+ABS($F636))/ABS($F636)</f>
        <v>-3.0436269480047224</v>
      </c>
      <c r="AD698" s="1569">
        <f>(SUM($G636:AD636)+ABS($F636))/ABS($F636)</f>
        <v>-3.2503635049284996</v>
      </c>
      <c r="AE698" s="1569">
        <f>(SUM($G636:AE636)+ABS($F636))/ABS($F636)</f>
        <v>-3.458194538728284</v>
      </c>
      <c r="AF698" s="1569">
        <f>(SUM($G636:AF636)+ABS($F636))/ABS($F636)</f>
        <v>-3.6670672960627444</v>
      </c>
      <c r="AG698" s="1569">
        <f>(SUM($G636:AG636)+ABS($F636))/ABS($F636)</f>
        <v>-3.8769334534797806</v>
      </c>
      <c r="AH698" s="1569">
        <f>(SUM($G636:AH636)+ABS($F636))/ABS($F636)</f>
        <v>-4.0877485984027198</v>
      </c>
      <c r="AI698" s="1569">
        <f>(SUM($G636:AI636)+ABS($F636))/ABS($F636)</f>
        <v>-4.2994717869484278</v>
      </c>
      <c r="AJ698" s="1569">
        <f>(SUM($G636:AJ636)+ABS($F636))/ABS($F636)</f>
        <v>-4.5120651649914896</v>
      </c>
      <c r="AK698" s="1569">
        <f>(SUM($G636:AK636)+ABS($F636))/ABS($F636)</f>
        <v>-4.7254936416565956</v>
      </c>
      <c r="AL698" s="1569">
        <f>(SUM($G636:AL636)+ABS($F636))/ABS($F636)</f>
        <v>-4.9397246065554565</v>
      </c>
      <c r="AM698" s="1569">
        <f>(SUM($G636:AM636)+ABS($F636))/ABS($F636)</f>
        <v>-5.1547276837452181</v>
      </c>
      <c r="AN698" s="1569">
        <f>(SUM($G636:AN636)+ABS($F636))/ABS($F636)</f>
        <v>-5.3704745166883443</v>
      </c>
      <c r="AO698" s="1569">
        <f>(SUM($G636:AO636)+ABS($F636))/ABS($F636)</f>
        <v>-5.5869385795245634</v>
      </c>
      <c r="AP698" s="1569">
        <f>(SUM($G636:AP636)+ABS($F636))/ABS($F636)</f>
        <v>-5.8040950107866252</v>
      </c>
      <c r="AQ698" s="1569">
        <f>(SUM($G636:AQ636)+ABS($F636))/ABS($F636)</f>
        <v>-6.0219204663504824</v>
      </c>
      <c r="AR698" s="1569">
        <f>(SUM($G636:AR636)+ABS($F636))/ABS($F636)</f>
        <v>-6.2403929889425971</v>
      </c>
      <c r="AS698" s="1569">
        <f>(SUM($G636:AS636)+ABS($F636))/ABS($F636)</f>
        <v>-6.4594918919594573</v>
      </c>
      <c r="AT698" s="1569">
        <f>(SUM($G636:AT636)+ABS($F636))/ABS($F636)</f>
        <v>-6.6791976557077755</v>
      </c>
      <c r="AU698" s="1569">
        <f>(SUM($G636:AU636)+ABS($F636))/ABS($F636)</f>
        <v>-6.8994918344642562</v>
      </c>
      <c r="AV698" s="1569">
        <f>(SUM($G636:AV636)+ABS($F636))/ABS($F636)</f>
        <v>-7.1203569729937684</v>
      </c>
      <c r="AW698" s="1569">
        <f>(SUM($G636:AW636)+ABS($F636))/ABS($F636)</f>
        <v>-7.3417765313639078</v>
      </c>
      <c r="AX698" s="1569">
        <f>(SUM($G636:AX636)+ABS($F636))/ABS($F636)</f>
        <v>-7.5637348170600864</v>
      </c>
      <c r="AY698" s="1569">
        <f>(SUM($G636:AY636)+ABS($F636))/ABS($F636)</f>
        <v>-7.7862169235444831</v>
      </c>
      <c r="AZ698" s="1569">
        <f>(SUM($G636:AZ636)+ABS($F636))/ABS($F636)</f>
        <v>-8.0092086745192788</v>
      </c>
      <c r="BA698" s="1569">
        <f>(SUM($G636:BA636)+ABS($F636))/ABS($F636)</f>
        <v>-8.2326965732535431</v>
      </c>
      <c r="BB698" s="1569">
        <f>(SUM($G636:BB636)+ABS($F636))/ABS($F636)</f>
        <v>-8.4566677564170334</v>
      </c>
      <c r="BC698" s="1569">
        <f>(SUM($G636:BC636)+ABS($F636))/ABS($F636)</f>
        <v>-8.6811099519355697</v>
      </c>
      <c r="BD698" s="1569">
        <f>(SUM($G636:BD636)+ABS($F636))/ABS($F636)</f>
        <v>-8.906011440443665</v>
      </c>
      <c r="BE698" s="1569">
        <f>(SUM($G636:BE636)+ABS($F636))/ABS($F636)</f>
        <v>-9.1313610199623181</v>
      </c>
      <c r="BF698" s="1569">
        <f>(SUM($G636:BF636)+ABS($F636))/ABS($F636)</f>
        <v>-9.3571479734748877</v>
      </c>
      <c r="BG698" s="1569">
        <f>(SUM($G636:BG636)+ABS($F636))/ABS($F636)</f>
        <v>-9.5833620391126804</v>
      </c>
      <c r="BH698" s="1569">
        <f>(SUM($G636:BH636)+ABS($F636))/ABS($F636)</f>
        <v>-9.809993382695442</v>
      </c>
      <c r="BI698" s="1569">
        <f>(SUM($G636:BI636)+ABS($F636))/ABS($F636)</f>
        <v>-10.037032572401015</v>
      </c>
      <c r="BJ698" s="1569">
        <f>(SUM($G636:BJ636)+ABS($F636))/ABS($F636)</f>
        <v>-10.264470555363792</v>
      </c>
      <c r="BK698" s="1569">
        <f>(SUM($G636:BK636)+ABS($F636))/ABS($F636)</f>
        <v>-10.492298636023548</v>
      </c>
      <c r="BL698" s="1569">
        <f>(SUM($G636:BL636)+ABS($F636))/ABS($F636)</f>
        <v>-10.720508456065678</v>
      </c>
      <c r="BM698" s="1569">
        <f>(SUM($G636:BM636)+ABS($F636))/ABS($F636)</f>
        <v>-10.949091975810665</v>
      </c>
      <c r="BN698" s="1571">
        <f>(SUM($G636:BN636)+ABS($F636))/ABS($F636)</f>
        <v>-11.178041456925547</v>
      </c>
    </row>
    <row r="699" spans="1:66" x14ac:dyDescent="0.15">
      <c r="A699" s="1123"/>
      <c r="B699" s="161"/>
      <c r="C699" s="3671"/>
      <c r="D699" s="1366" t="str">
        <f t="shared" si="387"/>
        <v>Low Price Range</v>
      </c>
      <c r="E699" s="1391" t="str">
        <f t="shared" si="388"/>
        <v>High Range CAPEX</v>
      </c>
      <c r="F699" s="1614">
        <f t="shared" si="389"/>
        <v>-9.2028963295838366</v>
      </c>
      <c r="G699" s="1569">
        <f>(SUM($G637:G637)+ABS($F637))/ABS($F637)</f>
        <v>0.92042546681147552</v>
      </c>
      <c r="H699" s="1569">
        <f>(SUM($G637:H637)+ABS($F637))/ABS($F637)</f>
        <v>0.81664498042295075</v>
      </c>
      <c r="I699" s="1569">
        <f>(SUM($G637:I637)+ABS($F637))/ABS($F637)</f>
        <v>0.69984314025679006</v>
      </c>
      <c r="J699" s="1569">
        <f>(SUM($G637:J637)+ABS($F637))/ABS($F637)</f>
        <v>0.57427729598826549</v>
      </c>
      <c r="K699" s="1569">
        <f>(SUM($G637:K637)+ABS($F637))/ABS($F637)</f>
        <v>0.44217263021190906</v>
      </c>
      <c r="L699" s="1569">
        <f>(SUM($G637:L637)+ABS($F637))/ABS($F637)</f>
        <v>0.30488756754351193</v>
      </c>
      <c r="M699" s="1569">
        <f>(SUM($G637:M637)+ABS($F637))/ABS($F637)</f>
        <v>0.16333316688114247</v>
      </c>
      <c r="N699" s="1569">
        <f>(SUM($G637:N637)+ABS($F637))/ABS($F637)</f>
        <v>1.8160500520617798E-2</v>
      </c>
      <c r="O699" s="1569">
        <f>(SUM($G637:O637)+ABS($F637))/ABS($F637)</f>
        <v>-0.13014330966430587</v>
      </c>
      <c r="P699" s="1569">
        <f>(SUM($G637:P637)+ABS($F637))/ABS($F637)</f>
        <v>-0.28120091538187925</v>
      </c>
      <c r="Q699" s="1569">
        <f>(SUM($G637:Q637)+ABS($F637))/ABS($F637)</f>
        <v>-0.43471192302080386</v>
      </c>
      <c r="R699" s="1569">
        <f>(SUM($G637:R637)+ABS($F637))/ABS($F637)</f>
        <v>-0.59043188594121376</v>
      </c>
      <c r="S699" s="1569">
        <f>(SUM($G637:S637)+ABS($F637))/ABS($F637)</f>
        <v>-0.7481582520267126</v>
      </c>
      <c r="T699" s="1569">
        <f>(SUM($G637:T637)+ABS($F637))/ABS($F637)</f>
        <v>-0.90772061914169744</v>
      </c>
      <c r="U699" s="1569">
        <f>(SUM($G637:U637)+ABS($F637))/ABS($F637)</f>
        <v>-1.0689737719654626</v>
      </c>
      <c r="V699" s="1569">
        <f>(SUM($G637:V637)+ABS($F637))/ABS($F637)</f>
        <v>-1.2317925782087871</v>
      </c>
      <c r="W699" s="1569">
        <f>(SUM($G637:W637)+ABS($F637))/ABS($F637)</f>
        <v>-1.3960681651970326</v>
      </c>
      <c r="X699" s="1569">
        <f>(SUM($G637:X637)+ABS($F637))/ABS($F637)</f>
        <v>-1.5617050008823163</v>
      </c>
      <c r="Y699" s="1569">
        <f>(SUM($G637:Y637)+ABS($F637))/ABS($F637)</f>
        <v>-1.7286186280725717</v>
      </c>
      <c r="Z699" s="1569">
        <f>(SUM($G637:Z637)+ABS($F637))/ABS($F637)</f>
        <v>-1.8967338797372404</v>
      </c>
      <c r="AA699" s="1569">
        <f>(SUM($G637:AA637)+ABS($F637))/ABS($F637)</f>
        <v>-2.0659834547906142</v>
      </c>
      <c r="AB699" s="1569">
        <f>(SUM($G637:AB637)+ABS($F637))/ABS($F637)</f>
        <v>-2.2363067681844986</v>
      </c>
      <c r="AC699" s="1569">
        <f>(SUM($G637:AC637)+ABS($F637))/ABS($F637)</f>
        <v>-2.4076490126501406</v>
      </c>
      <c r="AD699" s="1569">
        <f>(SUM($G637:AD637)+ABS($F637))/ABS($F637)</f>
        <v>-2.5799603857973619</v>
      </c>
      <c r="AE699" s="1569">
        <f>(SUM($G637:AE637)+ABS($F637))/ABS($F637)</f>
        <v>-2.7531954478781011</v>
      </c>
      <c r="AF699" s="1569">
        <f>(SUM($G637:AF637)+ABS($F637))/ABS($F637)</f>
        <v>-2.9273125838739027</v>
      </c>
      <c r="AG699" s="1569">
        <f>(SUM($G637:AG637)+ABS($F637))/ABS($F637)</f>
        <v>-3.1022735496693352</v>
      </c>
      <c r="AH699" s="1569">
        <f>(SUM($G637:AH637)+ABS($F637))/ABS($F637)</f>
        <v>-3.2780430865916741</v>
      </c>
      <c r="AI699" s="1569">
        <f>(SUM($G637:AI637)+ABS($F637))/ABS($F637)</f>
        <v>-3.4545885919837636</v>
      </c>
      <c r="AJ699" s="1569">
        <f>(SUM($G637:AJ637)+ABS($F637))/ABS($F637)</f>
        <v>-3.6318798360440048</v>
      </c>
      <c r="AK699" s="1569">
        <f>(SUM($G637:AK637)+ABS($F637))/ABS($F637)</f>
        <v>-3.8098887171335609</v>
      </c>
      <c r="AL699" s="1569">
        <f>(SUM($G637:AL637)+ABS($F637))/ABS($F637)</f>
        <v>-3.9885890492714058</v>
      </c>
      <c r="AM699" s="1569">
        <f>(SUM($G637:AM637)+ABS($F637))/ABS($F637)</f>
        <v>-4.1679563767243248</v>
      </c>
      <c r="AN699" s="1569">
        <f>(SUM($G637:AN637)+ABS($F637))/ABS($F637)</f>
        <v>-4.3479678115325981</v>
      </c>
      <c r="AO699" s="1569">
        <f>(SUM($G637:AO637)+ABS($F637))/ABS($F637)</f>
        <v>-4.5286018905524852</v>
      </c>
      <c r="AP699" s="1569">
        <f>(SUM($G637:AP637)+ABS($F637))/ABS($F637)</f>
        <v>-4.7098384491880934</v>
      </c>
      <c r="AQ699" s="1569">
        <f>(SUM($G637:AQ637)+ABS($F637))/ABS($F637)</f>
        <v>-4.8916585094609895</v>
      </c>
      <c r="AR699" s="1569">
        <f>(SUM($G637:AR637)+ABS($F637))/ABS($F637)</f>
        <v>-5.0740441804510708</v>
      </c>
      <c r="AS699" s="1569">
        <f>(SUM($G637:AS637)+ABS($F637))/ABS($F637)</f>
        <v>-5.2569785694559332</v>
      </c>
      <c r="AT699" s="1569">
        <f>(SUM($G637:AT637)+ABS($F637))/ABS($F637)</f>
        <v>-5.4404457024729869</v>
      </c>
      <c r="AU699" s="1569">
        <f>(SUM($G637:AU637)+ABS($F637))/ABS($F637)</f>
        <v>-5.6244304528202731</v>
      </c>
      <c r="AV699" s="1569">
        <f>(SUM($G637:AV637)+ABS($F637))/ABS($F637)</f>
        <v>-5.808918476887162</v>
      </c>
      <c r="AW699" s="1569">
        <f>(SUM($G637:AW637)+ABS($F637))/ABS($F637)</f>
        <v>-5.9938961561519619</v>
      </c>
      <c r="AX699" s="1569">
        <f>(SUM($G637:AX637)+ABS($F637))/ABS($F637)</f>
        <v>-6.1793505447253096</v>
      </c>
      <c r="AY699" s="1569">
        <f>(SUM($G637:AY637)+ABS($F637))/ABS($F637)</f>
        <v>-6.3652693217805396</v>
      </c>
      <c r="AZ699" s="1569">
        <f>(SUM($G637:AZ637)+ABS($F637))/ABS($F637)</f>
        <v>-6.5516407483184702</v>
      </c>
      <c r="BA699" s="1569">
        <f>(SUM($G637:BA637)+ABS($F637))/ABS($F637)</f>
        <v>-6.738453627787063</v>
      </c>
      <c r="BB699" s="1569">
        <f>(SUM($G637:BB637)+ABS($F637))/ABS($F637)</f>
        <v>-6.9256972701384152</v>
      </c>
      <c r="BC699" s="1569">
        <f>(SUM($G637:BC637)+ABS($F637))/ABS($F637)</f>
        <v>-7.1133614589584573</v>
      </c>
      <c r="BD699" s="1569">
        <f>(SUM($G637:BD637)+ABS($F637))/ABS($F637)</f>
        <v>-7.3014364213499752</v>
      </c>
      <c r="BE699" s="1569">
        <f>(SUM($G637:BE637)+ABS($F637))/ABS($F637)</f>
        <v>-7.4899128002884234</v>
      </c>
      <c r="BF699" s="1569">
        <f>(SUM($G637:BF637)+ABS($F637))/ABS($F637)</f>
        <v>-7.6787816292034972</v>
      </c>
      <c r="BG699" s="1569">
        <f>(SUM($G637:BG637)+ABS($F637))/ABS($F637)</f>
        <v>-7.8680343085683013</v>
      </c>
      <c r="BH699" s="1569">
        <f>(SUM($G637:BH637)+ABS($F637))/ABS($F637)</f>
        <v>-8.0576625843030438</v>
      </c>
      <c r="BI699" s="1569">
        <f>(SUM($G637:BI637)+ABS($F637))/ABS($F637)</f>
        <v>-8.2476585278219243</v>
      </c>
      <c r="BJ699" s="1569">
        <f>(SUM($G637:BJ637)+ABS($F637))/ABS($F637)</f>
        <v>-8.4380145175708812</v>
      </c>
      <c r="BK699" s="1569">
        <f>(SUM($G637:BK637)+ABS($F637))/ABS($F637)</f>
        <v>-8.6287232219204029</v>
      </c>
      <c r="BL699" s="1569">
        <f>(SUM($G637:BL637)+ABS($F637))/ABS($F637)</f>
        <v>-8.8197775832921366</v>
      </c>
      <c r="BM699" s="1569">
        <f>(SUM($G637:BM637)+ABS($F637))/ABS($F637)</f>
        <v>-9.0111708034107654</v>
      </c>
      <c r="BN699" s="1571">
        <f>(SUM($G637:BN637)+ABS($F637))/ABS($F637)</f>
        <v>-9.2028963295838366</v>
      </c>
    </row>
    <row r="700" spans="1:66" ht="7.5" customHeight="1" x14ac:dyDescent="0.15">
      <c r="A700" s="1123"/>
      <c r="B700" s="161"/>
      <c r="C700" s="3671"/>
      <c r="D700" s="1366"/>
      <c r="E700" s="1391"/>
      <c r="F700" s="1614"/>
      <c r="G700" s="1569"/>
      <c r="H700" s="1569"/>
      <c r="I700" s="1569"/>
      <c r="J700" s="1569"/>
      <c r="K700" s="1569"/>
      <c r="L700" s="1569"/>
      <c r="M700" s="1569"/>
      <c r="N700" s="1569"/>
      <c r="O700" s="1569"/>
      <c r="P700" s="1569"/>
      <c r="Q700" s="1569"/>
      <c r="R700" s="1569"/>
      <c r="S700" s="1569"/>
      <c r="T700" s="1569"/>
      <c r="U700" s="1569"/>
      <c r="V700" s="1569"/>
      <c r="W700" s="1569"/>
      <c r="X700" s="1569"/>
      <c r="Y700" s="1569"/>
      <c r="Z700" s="1569"/>
      <c r="AA700" s="1569"/>
      <c r="AB700" s="1569"/>
      <c r="AC700" s="1569"/>
      <c r="AD700" s="1569"/>
      <c r="AE700" s="1569"/>
      <c r="AF700" s="1569"/>
      <c r="AG700" s="1569"/>
      <c r="AH700" s="1569"/>
      <c r="AI700" s="1569"/>
      <c r="AJ700" s="1569"/>
      <c r="AK700" s="1569"/>
      <c r="AL700" s="1569"/>
      <c r="AM700" s="1569"/>
      <c r="AN700" s="1569"/>
      <c r="AO700" s="1569"/>
      <c r="AP700" s="1569"/>
      <c r="AQ700" s="1569"/>
      <c r="AR700" s="1569"/>
      <c r="AS700" s="1569"/>
      <c r="AT700" s="1569"/>
      <c r="AU700" s="1569"/>
      <c r="AV700" s="1569"/>
      <c r="AW700" s="1569"/>
      <c r="AX700" s="1569"/>
      <c r="AY700" s="1569"/>
      <c r="AZ700" s="1569"/>
      <c r="BA700" s="1569"/>
      <c r="BB700" s="1569"/>
      <c r="BC700" s="1569"/>
      <c r="BD700" s="1569"/>
      <c r="BE700" s="1569"/>
      <c r="BF700" s="1569"/>
      <c r="BG700" s="1569"/>
      <c r="BH700" s="1569"/>
      <c r="BI700" s="1569"/>
      <c r="BJ700" s="1569"/>
      <c r="BK700" s="1569"/>
      <c r="BL700" s="1569"/>
      <c r="BM700" s="1569"/>
      <c r="BN700" s="1571"/>
    </row>
    <row r="701" spans="1:66" x14ac:dyDescent="0.15">
      <c r="A701" s="1123"/>
      <c r="B701" s="161"/>
      <c r="C701" s="3671"/>
      <c r="D701" s="1366" t="str">
        <f t="shared" si="387"/>
        <v>High Price Range</v>
      </c>
      <c r="E701" s="1391" t="str">
        <f t="shared" si="388"/>
        <v>High Range CAPEX</v>
      </c>
      <c r="F701" s="1614">
        <f t="shared" si="389"/>
        <v>-0.98152917501522174</v>
      </c>
      <c r="G701" s="1569">
        <f>(SUM($G639:G639)+ABS($F639))/ABS($F639)</f>
        <v>1.4356109948114752</v>
      </c>
      <c r="H701" s="1569">
        <f>(SUM($G639:H639)+ABS($F639))/ABS($F639)</f>
        <v>1.7197729776229507</v>
      </c>
      <c r="I701" s="1569">
        <f>(SUM($G639:I639)+ABS($F639))/ABS($F639)</f>
        <v>1.929803472971199</v>
      </c>
      <c r="J701" s="1569">
        <f>(SUM($G639:J639)+ABS($F639))/ABS($F639)</f>
        <v>2.0928062461826746</v>
      </c>
      <c r="K701" s="1569">
        <f>(SUM($G639:K639)+ABS($F639))/ABS($F639)</f>
        <v>2.2222156169964506</v>
      </c>
      <c r="L701" s="1569">
        <f>(SUM($G639:L639)+ABS($F639))/ABS($F639)</f>
        <v>2.3259132002373444</v>
      </c>
      <c r="M701" s="1569">
        <f>(SUM($G639:M639)+ABS($F639))/ABS($F639)</f>
        <v>2.4090186872164177</v>
      </c>
      <c r="N701" s="1569">
        <f>(SUM($G639:N639)+ABS($F639))/ABS($F639)</f>
        <v>2.4750940927478928</v>
      </c>
      <c r="O701" s="1569">
        <f>(SUM($G639:O639)+ABS($F639))/ABS($F639)</f>
        <v>2.5267436841483724</v>
      </c>
      <c r="P701" s="1569">
        <f>(SUM($G639:P639)+ABS($F639))/ABS($F639)</f>
        <v>2.5659443677616882</v>
      </c>
      <c r="Q701" s="1569">
        <f>(SUM($G639:Q639)+ABS($F639))/ABS($F639)</f>
        <v>2.5942416795114873</v>
      </c>
      <c r="R701" s="1569">
        <f>(SUM($G639:R639)+ABS($F639))/ABS($F639)</f>
        <v>2.6128729330664973</v>
      </c>
      <c r="S701" s="1569">
        <f>(SUM($G639:S639)+ABS($F639))/ABS($F639)</f>
        <v>2.6228482333524243</v>
      </c>
      <c r="T701" s="1569">
        <f>(SUM($G639:T639)+ABS($F639))/ABS($F639)</f>
        <v>2.6250058098979783</v>
      </c>
      <c r="U701" s="1569">
        <f>(SUM($G639:U639)+ABS($F639))/ABS($F639)</f>
        <v>2.6200510112406334</v>
      </c>
      <c r="V701" s="1569">
        <f>(SUM($G639:V639)+ABS($F639))/ABS($F639)</f>
        <v>2.6085845226281092</v>
      </c>
      <c r="W701" s="1569">
        <f>(SUM($G639:W639)+ABS($F639))/ABS($F639)</f>
        <v>2.5911232547174348</v>
      </c>
      <c r="X701" s="1569">
        <f>(SUM($G639:X639)+ABS($F639))/ABS($F639)</f>
        <v>2.5681161148001133</v>
      </c>
      <c r="Y701" s="1569">
        <f>(SUM($G639:Y639)+ABS($F639))/ABS($F639)</f>
        <v>2.5399561217745839</v>
      </c>
      <c r="Z701" s="1569">
        <f>(SUM($G639:Z639)+ABS($F639))/ABS($F639)</f>
        <v>2.5069898556275318</v>
      </c>
      <c r="AA701" s="1569">
        <f>(SUM($G639:AA639)+ABS($F639))/ABS($F639)</f>
        <v>2.4695249286768135</v>
      </c>
      <c r="AB701" s="1569">
        <f>(SUM($G639:AB639)+ABS($F639))/ABS($F639)</f>
        <v>2.4278359650389483</v>
      </c>
      <c r="AC701" s="1569">
        <f>(SUM($G639:AC639)+ABS($F639))/ABS($F639)</f>
        <v>2.3821694389428902</v>
      </c>
      <c r="AD701" s="1569">
        <f>(SUM($G639:AD639)+ABS($F639))/ABS($F639)</f>
        <v>2.3327476287491935</v>
      </c>
      <c r="AE701" s="1569">
        <f>(SUM($G639:AE639)+ABS($F639))/ABS($F639)</f>
        <v>2.2797718776350604</v>
      </c>
      <c r="AF701" s="1569">
        <f>(SUM($G639:AF639)+ABS($F639))/ABS($F639)</f>
        <v>2.223425304826097</v>
      </c>
      <c r="AG701" s="1569">
        <f>(SUM($G639:AG639)+ABS($F639))/ABS($F639)</f>
        <v>2.1638750771154327</v>
      </c>
      <c r="AH701" s="1569">
        <f>(SUM($G639:AH639)+ABS($F639))/ABS($F639)</f>
        <v>2.1012743253141704</v>
      </c>
      <c r="AI701" s="1569">
        <f>(SUM($G639:AI639)+ABS($F639))/ABS($F639)</f>
        <v>2.035763771596053</v>
      </c>
      <c r="AJ701" s="1569">
        <f>(SUM($G639:AJ639)+ABS($F639))/ABS($F639)</f>
        <v>1.9674731196324722</v>
      </c>
      <c r="AK701" s="1569">
        <f>(SUM($G639:AK639)+ABS($F639))/ABS($F639)</f>
        <v>1.8965222487083142</v>
      </c>
      <c r="AL701" s="1569">
        <f>(SUM($G639:AL639)+ABS($F639))/ABS($F639)</f>
        <v>1.8230222447805902</v>
      </c>
      <c r="AM701" s="1569">
        <f>(SUM($G639:AM639)+ABS($F639))/ABS($F639)</f>
        <v>1.7470762950588627</v>
      </c>
      <c r="AN701" s="1569">
        <f>(SUM($G639:AN639)+ABS($F639))/ABS($F639)</f>
        <v>1.6687804676926181</v>
      </c>
      <c r="AO701" s="1569">
        <f>(SUM($G639:AO639)+ABS($F639))/ABS($F639)</f>
        <v>1.5882243942122278</v>
      </c>
      <c r="AP701" s="1569">
        <f>(SUM($G639:AP639)+ABS($F639))/ABS($F639)</f>
        <v>1.505491869240666</v>
      </c>
      <c r="AQ701" s="1569">
        <f>(SUM($G639:AQ639)+ABS($F639))/ABS($F639)</f>
        <v>1.420661379488912</v>
      </c>
      <c r="AR701" s="1569">
        <f>(SUM($G639:AR639)+ABS($F639))/ABS($F639)</f>
        <v>1.3338065720307835</v>
      </c>
      <c r="AS701" s="1569">
        <f>(SUM($G639:AS639)+ABS($F639))/ABS($F639)</f>
        <v>1.2449966702179203</v>
      </c>
      <c r="AT701" s="1569">
        <f>(SUM($G639:AT639)+ABS($F639))/ABS($F639)</f>
        <v>1.1542968442625736</v>
      </c>
      <c r="AU701" s="1569">
        <f>(SUM($G639:AU639)+ABS($F639))/ABS($F639)</f>
        <v>1.061768542422894</v>
      </c>
      <c r="AV701" s="1569">
        <f>(SUM($G639:AV639)+ABS($F639))/ABS($F639)</f>
        <v>0.96746978782461446</v>
      </c>
      <c r="AW701" s="1569">
        <f>(SUM($G639:AW639)+ABS($F639))/ABS($F639)</f>
        <v>0.87145544520686646</v>
      </c>
      <c r="AX701" s="1569">
        <f>(SUM($G639:AX639)+ABS($F639))/ABS($F639)</f>
        <v>0.77377746125886893</v>
      </c>
      <c r="AY701" s="1569">
        <f>(SUM($G639:AY639)+ABS($F639))/ABS($F639)</f>
        <v>0.67448508169508425</v>
      </c>
      <c r="AZ701" s="1569">
        <f>(SUM($G639:AZ639)+ABS($F639))/ABS($F639)</f>
        <v>0.57362504778053314</v>
      </c>
      <c r="BA701" s="1569">
        <f>(SUM($G639:BA639)+ABS($F639))/ABS($F639)</f>
        <v>0.47124177465049899</v>
      </c>
      <c r="BB701" s="1569">
        <f>(SUM($G639:BB639)+ABS($F639))/ABS($F639)</f>
        <v>0.36737751345783659</v>
      </c>
      <c r="BC701" s="1569">
        <f>(SUM($G639:BC639)+ABS($F639))/ABS($F639)</f>
        <v>0.26207249911690367</v>
      </c>
      <c r="BD701" s="1569">
        <f>(SUM($G639:BD639)+ABS($F639))/ABS($F639)</f>
        <v>0.15536508518789241</v>
      </c>
      <c r="BE701" s="1569">
        <f>(SUM($G639:BE639)+ABS($F639))/ABS($F639)</f>
        <v>4.7291867252658805E-2</v>
      </c>
      <c r="BF701" s="1569">
        <f>(SUM($G639:BF639)+ABS($F639))/ABS($F639)</f>
        <v>-6.2112204032216671E-2</v>
      </c>
      <c r="BG701" s="1569">
        <f>(SUM($G639:BG639)+ABS($F639))/ABS($F639)</f>
        <v>-0.17281371916177582</v>
      </c>
      <c r="BH701" s="1569">
        <f>(SUM($G639:BH639)+ABS($F639))/ABS($F639)</f>
        <v>-0.28478071436801217</v>
      </c>
      <c r="BI701" s="1569">
        <f>(SUM($G639:BI639)+ABS($F639))/ABS($F639)</f>
        <v>-0.39798258375023099</v>
      </c>
      <c r="BJ701" s="1569">
        <f>(SUM($G639:BJ639)+ABS($F639))/ABS($F639)</f>
        <v>-0.51238999822894549</v>
      </c>
      <c r="BK701" s="1569">
        <f>(SUM($G639:BK639)+ABS($F639))/ABS($F639)</f>
        <v>-0.62797483068232895</v>
      </c>
      <c r="BL701" s="1569">
        <f>(SUM($G639:BL639)+ABS($F639))/ABS($F639)</f>
        <v>-0.74471008669452776</v>
      </c>
      <c r="BM701" s="1569">
        <f>(SUM($G639:BM639)+ABS($F639))/ABS($F639)</f>
        <v>-0.86256984040665197</v>
      </c>
      <c r="BN701" s="1571">
        <f>(SUM($G639:BN639)+ABS($F639))/ABS($F639)</f>
        <v>-0.98152917501522174</v>
      </c>
    </row>
    <row r="702" spans="1:66" x14ac:dyDescent="0.15">
      <c r="A702" s="1123"/>
      <c r="B702" s="161"/>
      <c r="C702" s="3671"/>
      <c r="D702" s="1366" t="str">
        <f t="shared" si="387"/>
        <v>High Price Range</v>
      </c>
      <c r="E702" s="1391" t="str">
        <f t="shared" si="388"/>
        <v>High Range CAPEX</v>
      </c>
      <c r="F702" s="1614">
        <f t="shared" si="389"/>
        <v>3.975760558291566</v>
      </c>
      <c r="G702" s="1569">
        <f>(SUM($G640:G640)+ABS($F640))/ABS($F640)</f>
        <v>1.4356109948114752</v>
      </c>
      <c r="H702" s="1569">
        <f>(SUM($G640:H640)+ABS($F640))/ABS($F640)</f>
        <v>1.7576352306229506</v>
      </c>
      <c r="I702" s="1569">
        <f>(SUM($G640:I640)+ABS($F640))/ABS($F640)</f>
        <v>2.0212871073249468</v>
      </c>
      <c r="J702" s="1569">
        <f>(SUM($G640:J640)+ABS($F640))/ABS($F640)</f>
        <v>2.2467625979864216</v>
      </c>
      <c r="K702" s="1569">
        <f>(SUM($G640:K640)+ABS($F640))/ABS($F640)</f>
        <v>2.4443495569498737</v>
      </c>
      <c r="L702" s="1569">
        <f>(SUM($G640:L640)+ABS($F640))/ABS($F640)</f>
        <v>2.6202085423682915</v>
      </c>
      <c r="M702" s="1569">
        <f>(SUM($G640:M640)+ABS($F640))/ABS($F640)</f>
        <v>2.7784077089053727</v>
      </c>
      <c r="N702" s="1569">
        <f>(SUM($G640:N640)+ABS($F640))/ABS($F640)</f>
        <v>2.9218167661893482</v>
      </c>
      <c r="O702" s="1569">
        <f>(SUM($G640:O640)+ABS($F640))/ABS($F640)</f>
        <v>3.0525588891989663</v>
      </c>
      <c r="P702" s="1569">
        <f>(SUM($G640:P640)+ABS($F640))/ABS($F640)</f>
        <v>3.1722626945396217</v>
      </c>
      <c r="Q702" s="1569">
        <f>(SUM($G640:Q640)+ABS($F640))/ABS($F640)</f>
        <v>3.2822133378463532</v>
      </c>
      <c r="R702" s="1569">
        <f>(SUM($G640:R640)+ABS($F640))/ABS($F640)</f>
        <v>3.38344836567373</v>
      </c>
      <c r="S702" s="1569">
        <f>(SUM($G640:S640)+ABS($F640))/ABS($F640)</f>
        <v>3.4768213158650556</v>
      </c>
      <c r="T702" s="1569">
        <f>(SUM($G640:T640)+ABS($F640))/ABS($F640)</f>
        <v>3.5630454976432966</v>
      </c>
      <c r="U702" s="1569">
        <f>(SUM($G640:U640)+ABS($F640))/ABS($F640)</f>
        <v>3.6427250655475385</v>
      </c>
      <c r="V702" s="1569">
        <f>(SUM($G640:V640)+ABS($F640))/ABS($F640)</f>
        <v>3.7163776544606395</v>
      </c>
      <c r="W702" s="1569">
        <f>(SUM($G640:W640)+ABS($F640))/ABS($F640)</f>
        <v>3.7844512386181859</v>
      </c>
      <c r="X702" s="1569">
        <f>(SUM($G640:X640)+ABS($F640))/ABS($F640)</f>
        <v>3.8473369333980822</v>
      </c>
      <c r="Y702" s="1569">
        <f>(SUM($G640:Y640)+ABS($F640))/ABS($F640)</f>
        <v>3.9053788821692912</v>
      </c>
      <c r="Z702" s="1569">
        <f>(SUM($G640:Z640)+ABS($F640))/ABS($F640)</f>
        <v>3.9588820069305699</v>
      </c>
      <c r="AA702" s="1569">
        <f>(SUM($G640:AA640)+ABS($F640))/ABS($F640)</f>
        <v>4.0081181656836762</v>
      </c>
      <c r="AB702" s="1569">
        <f>(SUM($G640:AB640)+ABS($F640))/ABS($F640)</f>
        <v>4.0533311027161192</v>
      </c>
      <c r="AC702" s="1569">
        <f>(SUM($G640:AC640)+ABS($F640))/ABS($F640)</f>
        <v>4.0947404714063724</v>
      </c>
      <c r="AD702" s="1569">
        <f>(SUM($G640:AD640)+ABS($F640))/ABS($F640)</f>
        <v>4.1325451352813625</v>
      </c>
      <c r="AE702" s="1569">
        <f>(SUM($G640:AE640)+ABS($F640))/ABS($F640)</f>
        <v>4.1669259009078825</v>
      </c>
      <c r="AF702" s="1569">
        <f>(SUM($G640:AF640)+ABS($F640))/ABS($F640)</f>
        <v>4.1980477987922304</v>
      </c>
      <c r="AG702" s="1569">
        <f>(SUM($G640:AG640)+ABS($F640))/ABS($F640)</f>
        <v>4.2260620012310897</v>
      </c>
      <c r="AH702" s="1569">
        <f>(SUM($G640:AH640)+ABS($F640))/ABS($F640)</f>
        <v>4.2511074459643146</v>
      </c>
      <c r="AI702" s="1569">
        <f>(SUM($G640:AI640)+ABS($F640))/ABS($F640)</f>
        <v>4.2733122194712339</v>
      </c>
      <c r="AJ702" s="1569">
        <f>(SUM($G640:AJ640)+ABS($F640))/ABS($F640)</f>
        <v>4.2927947424115613</v>
      </c>
      <c r="AK702" s="1569">
        <f>(SUM($G640:AK640)+ABS($F640))/ABS($F640)</f>
        <v>4.3096647910529837</v>
      </c>
      <c r="AL702" s="1569">
        <f>(SUM($G640:AL640)+ABS($F640))/ABS($F640)</f>
        <v>4.3240243818508404</v>
      </c>
      <c r="AM702" s="1569">
        <f>(SUM($G640:AM640)+ABS($F640))/ABS($F640)</f>
        <v>4.3359685411504243</v>
      </c>
      <c r="AN702" s="1569">
        <f>(SUM($G640:AN640)+ABS($F640))/ABS($F640)</f>
        <v>4.3455859779060608</v>
      </c>
      <c r="AO702" s="1569">
        <f>(SUM($G640:AO640)+ABS($F640))/ABS($F640)</f>
        <v>4.3529596740870478</v>
      </c>
      <c r="AP702" s="1569">
        <f>(SUM($G640:AP640)+ABS($F640))/ABS($F640)</f>
        <v>4.358167404871681</v>
      </c>
      <c r="AQ702" s="1569">
        <f>(SUM($G640:AQ640)+ABS($F640))/ABS($F640)</f>
        <v>4.3612821986694152</v>
      </c>
      <c r="AR702" s="1569">
        <f>(SUM($G640:AR640)+ABS($F640))/ABS($F640)</f>
        <v>4.362372745346665</v>
      </c>
      <c r="AS702" s="1569">
        <f>(SUM($G640:AS640)+ABS($F640))/ABS($F640)</f>
        <v>4.3615037596791204</v>
      </c>
      <c r="AT702" s="1569">
        <f>(SUM($G640:AT640)+ABS($F640))/ABS($F640)</f>
        <v>4.3587363059479287</v>
      </c>
      <c r="AU702" s="1569">
        <f>(SUM($G640:AU640)+ABS($F640))/ABS($F640)</f>
        <v>4.3541280886885261</v>
      </c>
      <c r="AV702" s="1569">
        <f>(SUM($G640:AV640)+ABS($F640))/ABS($F640)</f>
        <v>4.3477337138503884</v>
      </c>
      <c r="AW702" s="1569">
        <f>(SUM($G640:AW640)+ABS($F640))/ABS($F640)</f>
        <v>4.3396049240028027</v>
      </c>
      <c r="AX702" s="1569">
        <f>(SUM($G640:AX640)+ABS($F640))/ABS($F640)</f>
        <v>4.329790810702101</v>
      </c>
      <c r="AY702" s="1569">
        <f>(SUM($G640:AY640)+ABS($F640))/ABS($F640)</f>
        <v>4.3183380067002881</v>
      </c>
      <c r="AZ702" s="1569">
        <f>(SUM($G640:AZ640)+ABS($F640))/ABS($F640)</f>
        <v>4.3052908603087241</v>
      </c>
      <c r="BA702" s="1569">
        <f>(SUM($G640:BA640)+ABS($F640))/ABS($F640)</f>
        <v>4.2906915939209629</v>
      </c>
      <c r="BB702" s="1569">
        <f>(SUM($G640:BB640)+ABS($F640))/ABS($F640)</f>
        <v>4.2745804484364269</v>
      </c>
      <c r="BC702" s="1569">
        <f>(SUM($G640:BC640)+ABS($F640))/ABS($F640)</f>
        <v>4.2569958151032115</v>
      </c>
      <c r="BD702" s="1569">
        <f>(SUM($G640:BD640)+ABS($F640))/ABS($F640)</f>
        <v>4.2379743561074736</v>
      </c>
      <c r="BE702" s="1569">
        <f>(SUM($G640:BE640)+ABS($F640))/ABS($F640)</f>
        <v>4.21755111507336</v>
      </c>
      <c r="BF702" s="1569">
        <f>(SUM($G640:BF640)+ABS($F640))/ABS($F640)</f>
        <v>4.1957596184967763</v>
      </c>
      <c r="BG702" s="1569">
        <f>(SUM($G640:BG640)+ABS($F640))/ABS($F640)</f>
        <v>4.1726319690150842</v>
      </c>
      <c r="BH702" s="1569">
        <f>(SUM($G640:BH640)+ABS($F640))/ABS($F640)</f>
        <v>4.1481989313098353</v>
      </c>
      <c r="BI702" s="1569">
        <f>(SUM($G640:BI640)+ABS($F640))/ABS($F640)</f>
        <v>4.1224900113487211</v>
      </c>
      <c r="BJ702" s="1569">
        <f>(SUM($G640:BJ640)+ABS($F640))/ABS($F640)</f>
        <v>4.0955335295936841</v>
      </c>
      <c r="BK702" s="1569">
        <f>(SUM($G640:BK640)+ABS($F640))/ABS($F640)</f>
        <v>4.0673566887331214</v>
      </c>
      <c r="BL702" s="1569">
        <f>(SUM($G640:BL640)+ABS($F640))/ABS($F640)</f>
        <v>4.0379856364357236</v>
      </c>
      <c r="BM702" s="1569">
        <f>(SUM($G640:BM640)+ABS($F640))/ABS($F640)</f>
        <v>4.0074455235705653</v>
      </c>
      <c r="BN702" s="1571">
        <f>(SUM($G640:BN640)+ABS($F640))/ABS($F640)</f>
        <v>3.975760558291566</v>
      </c>
    </row>
    <row r="703" spans="1:66" x14ac:dyDescent="0.15">
      <c r="A703" s="1123"/>
      <c r="B703" s="161"/>
      <c r="C703" s="3672"/>
      <c r="D703" s="1367" t="str">
        <f t="shared" si="387"/>
        <v>High Price Range</v>
      </c>
      <c r="E703" s="1685" t="str">
        <f t="shared" si="388"/>
        <v>High Range CAPEX</v>
      </c>
      <c r="F703" s="1615">
        <f t="shared" si="389"/>
        <v>10.15469050211456</v>
      </c>
      <c r="G703" s="1572">
        <f>(SUM($G641:G641)+ABS($F641))/ABS($F641)</f>
        <v>1.4356109948114752</v>
      </c>
      <c r="H703" s="1572">
        <f>(SUM($G641:H641)+ABS($F641))/ABS($F641)</f>
        <v>1.7954974836229507</v>
      </c>
      <c r="I703" s="1572">
        <f>(SUM($G641:I641)+ABS($F641))/ABS($F641)</f>
        <v>2.1146487213118745</v>
      </c>
      <c r="J703" s="1572">
        <f>(SUM($G641:J641)+ABS($F641))/ABS($F641)</f>
        <v>2.4063831547233496</v>
      </c>
      <c r="K703" s="1572">
        <f>(SUM($G641:K641)+ABS($F641))/ABS($F641)</f>
        <v>2.677661916572891</v>
      </c>
      <c r="L703" s="1572">
        <f>(SUM($G641:L641)+ABS($F641))/ABS($F641)</f>
        <v>2.9327346239740697</v>
      </c>
      <c r="M703" s="1572">
        <f>(SUM($G641:M641)+ABS($F641))/ABS($F641)</f>
        <v>3.174451380966298</v>
      </c>
      <c r="N703" s="1572">
        <f>(SUM($G641:N641)+ABS($F641))/ABS($F641)</f>
        <v>3.4048489645177735</v>
      </c>
      <c r="O703" s="1572">
        <f>(SUM($G641:O641)+ABS($F641))/ABS($F641)</f>
        <v>3.6254512585651124</v>
      </c>
      <c r="P703" s="1572">
        <f>(SUM($G641:P641)+ABS($F641))/ABS($F641)</f>
        <v>3.8374387377108476</v>
      </c>
      <c r="Q703" s="1572">
        <f>(SUM($G641:Q641)+ABS($F641))/ABS($F641)</f>
        <v>4.0417511359796281</v>
      </c>
      <c r="R703" s="1569">
        <f>(SUM($G641:R641)+ABS($F641))/ABS($F641)</f>
        <v>4.2391531661218362</v>
      </c>
      <c r="S703" s="1569">
        <f>(SUM($G641:S641)+ABS($F641))/ABS($F641)</f>
        <v>4.4302784804802107</v>
      </c>
      <c r="T703" s="1569">
        <f>(SUM($G641:T641)+ABS($F641))/ABS($F641)</f>
        <v>4.6156601552543641</v>
      </c>
      <c r="U703" s="1569">
        <f>(SUM($G641:U641)+ABS($F641))/ABS($F641)</f>
        <v>4.7957524736668242</v>
      </c>
      <c r="V703" s="1569">
        <f>(SUM($G641:V641)+ABS($F641))/ABS($F641)</f>
        <v>4.9709468923442994</v>
      </c>
      <c r="W703" s="1569">
        <f>(SUM($G641:W641)+ABS($F641))/ABS($F641)</f>
        <v>5.1415840022742954</v>
      </c>
      <c r="X703" s="1569">
        <f>(SUM($G641:X641)+ABS($F641))/ABS($F641)</f>
        <v>5.3079626603980481</v>
      </c>
      <c r="Y703" s="1569">
        <f>(SUM($G641:Y641)+ABS($F641))/ABS($F641)</f>
        <v>5.4703470777174781</v>
      </c>
      <c r="Z703" s="1569">
        <f>(SUM($G641:Z641)+ABS($F641))/ABS($F641)</f>
        <v>5.6289724024297865</v>
      </c>
      <c r="AA703" s="1569">
        <f>(SUM($G641:AA641)+ABS($F641))/ABS($F641)</f>
        <v>5.7840491753645944</v>
      </c>
      <c r="AB703" s="1569">
        <f>(SUM($G641:AB641)+ABS($F641))/ABS($F641)</f>
        <v>5.9357669272876441</v>
      </c>
      <c r="AC703" s="1569">
        <f>(SUM($G641:AC641)+ABS($F641))/ABS($F641)</f>
        <v>6.0842971140931628</v>
      </c>
      <c r="AD703" s="1569">
        <f>(SUM($G641:AD641)+ABS($F641))/ABS($F641)</f>
        <v>6.2297955347022986</v>
      </c>
      <c r="AE703" s="1569">
        <f>(SUM($G641:AE641)+ABS($F641))/ABS($F641)</f>
        <v>6.3724043401985577</v>
      </c>
      <c r="AF703" s="1569">
        <f>(SUM($G641:AF641)+ABS($F641))/ABS($F641)</f>
        <v>6.5122537166022418</v>
      </c>
      <c r="AG703" s="1569">
        <f>(SUM($G641:AG641)+ABS($F641))/ABS($F641)</f>
        <v>6.6494633045953142</v>
      </c>
      <c r="AH703" s="1569">
        <f>(SUM($G641:AH641)+ABS($F641))/ABS($F641)</f>
        <v>6.7841434053732002</v>
      </c>
      <c r="AI703" s="1569">
        <f>(SUM($G641:AI641)+ABS($F641))/ABS($F641)</f>
        <v>6.9163960112056087</v>
      </c>
      <c r="AJ703" s="1569">
        <f>(SUM($G641:AJ641)+ABS($F641))/ABS($F641)</f>
        <v>7.0463156912579716</v>
      </c>
      <c r="AK703" s="1569">
        <f>(SUM($G641:AK641)+ABS($F641))/ABS($F641)</f>
        <v>7.1739903570742403</v>
      </c>
      <c r="AL703" s="1569">
        <f>(SUM($G641:AL641)+ABS($F641))/ABS($F641)</f>
        <v>7.2995019273651165</v>
      </c>
      <c r="AM703" s="1569">
        <f>(SUM($G641:AM641)+ABS($F641))/ABS($F641)</f>
        <v>7.4229269080339684</v>
      </c>
      <c r="AN703" s="1569">
        <f>(SUM($G641:AN641)+ABS($F641))/ABS($F641)</f>
        <v>7.5443369004521124</v>
      </c>
      <c r="AO703" s="1569">
        <f>(SUM($G641:AO641)+ABS($F641))/ABS($F641)</f>
        <v>7.6637990486788432</v>
      </c>
      <c r="AP703" s="1569">
        <f>(SUM($G641:AP641)+ABS($F641))/ABS($F641)</f>
        <v>7.781376434471369</v>
      </c>
      <c r="AQ703" s="1569">
        <f>(SUM($G641:AQ641)+ABS($F641))/ABS($F641)</f>
        <v>7.89712842744136</v>
      </c>
      <c r="AR703" s="1569">
        <f>(SUM($G641:AR641)+ABS($F641))/ABS($F641)</f>
        <v>8.0111109965099949</v>
      </c>
      <c r="AS703" s="1569">
        <f>(SUM($G641:AS641)+ABS($F641))/ABS($F641)</f>
        <v>8.1233769878318576</v>
      </c>
      <c r="AT703" s="1569">
        <f>(SUM($G641:AT641)+ABS($F641))/ABS($F641)</f>
        <v>8.2339763735540821</v>
      </c>
      <c r="AU703" s="1569">
        <f>(SUM($G641:AU641)+ABS($F641))/ABS($F641)</f>
        <v>8.3429564751148888</v>
      </c>
      <c r="AV703" s="1569">
        <f>(SUM($G641:AV641)+ABS($F641))/ABS($F641)</f>
        <v>8.4503621642373634</v>
      </c>
      <c r="AW703" s="1569">
        <f>(SUM($G641:AW641)+ABS($F641))/ABS($F641)</f>
        <v>8.5562360443182435</v>
      </c>
      <c r="AX703" s="1569">
        <f>(SUM($G641:AX641)+ABS($F641))/ABS($F641)</f>
        <v>8.6606186145301347</v>
      </c>
      <c r="AY703" s="1569">
        <f>(SUM($G641:AY641)+ABS($F641))/ABS($F641)</f>
        <v>8.7635484186356063</v>
      </c>
      <c r="AZ703" s="1569">
        <f>(SUM($G641:AZ641)+ABS($F641))/ABS($F641)</f>
        <v>8.865062180241722</v>
      </c>
      <c r="BA703" s="1569">
        <f>(SUM($G641:BA641)+ABS($F641))/ABS($F641)</f>
        <v>8.965194925995231</v>
      </c>
      <c r="BB703" s="1569">
        <f>(SUM($G641:BB641)+ABS($F641))/ABS($F641)</f>
        <v>9.0639800980246008</v>
      </c>
      <c r="BC703" s="1569">
        <f>(SUM($G641:BC641)+ABS($F641))/ABS($F641)</f>
        <v>9.1614496567695625</v>
      </c>
      <c r="BD703" s="1569">
        <f>(SUM($G641:BD641)+ABS($F641))/ABS($F641)</f>
        <v>9.2576341751973441</v>
      </c>
      <c r="BE703" s="1569">
        <f>(SUM($G641:BE641)+ABS($F641))/ABS($F641)</f>
        <v>9.3525629252831219</v>
      </c>
      <c r="BF703" s="1569">
        <f>(SUM($G641:BF641)+ABS($F641))/ABS($F641)</f>
        <v>9.4462639575275844</v>
      </c>
      <c r="BG703" s="1569">
        <f>(SUM($G641:BG641)+ABS($F641))/ABS($F641)</f>
        <v>9.5387641741940143</v>
      </c>
      <c r="BH703" s="1569">
        <f>(SUM($G641:BH641)+ABS($F641))/ABS($F641)</f>
        <v>9.630089396868927</v>
      </c>
      <c r="BI703" s="1569">
        <f>(SUM($G641:BI641)+ABS($F641))/ABS($F641)</f>
        <v>9.7202644288822295</v>
      </c>
      <c r="BJ703" s="1569">
        <f>(SUM($G641:BJ641)+ABS($F641))/ABS($F641)</f>
        <v>9.8093131130634728</v>
      </c>
      <c r="BK703" s="1569">
        <f>(SUM($G641:BK641)+ABS($F641))/ABS($F641)</f>
        <v>9.8972583852589953</v>
      </c>
      <c r="BL703" s="1569">
        <f>(SUM($G641:BL641)+ABS($F641))/ABS($F641)</f>
        <v>9.9841223239893093</v>
      </c>
      <c r="BM703" s="1569">
        <f>(SUM($G641:BM641)+ABS($F641))/ABS($F641)</f>
        <v>10.069926196586286</v>
      </c>
      <c r="BN703" s="1573">
        <f>(SUM($G641:BN641)+ABS($F641))/ABS($F641)</f>
        <v>10.15469050211456</v>
      </c>
    </row>
    <row r="704" spans="1:66" ht="7.5" customHeight="1" x14ac:dyDescent="0.15">
      <c r="A704" s="1123"/>
      <c r="B704" s="161"/>
      <c r="C704" s="3666" t="str">
        <f>C674</f>
        <v>High Range Opex - Low</v>
      </c>
      <c r="D704" s="1366"/>
      <c r="E704" s="1391"/>
      <c r="F704" s="1614"/>
      <c r="G704" s="1569"/>
      <c r="H704" s="1569"/>
      <c r="I704" s="1569"/>
      <c r="J704" s="1569"/>
      <c r="K704" s="1569"/>
      <c r="L704" s="1569"/>
      <c r="M704" s="1569"/>
      <c r="N704" s="1569"/>
      <c r="O704" s="1569"/>
      <c r="P704" s="1569"/>
      <c r="Q704" s="1569"/>
      <c r="R704" s="1569"/>
      <c r="S704" s="1569"/>
      <c r="T704" s="1569"/>
      <c r="U704" s="1569"/>
      <c r="V704" s="1569"/>
      <c r="W704" s="1569"/>
      <c r="X704" s="1569"/>
      <c r="Y704" s="1569"/>
      <c r="Z704" s="1569"/>
      <c r="AA704" s="1569"/>
      <c r="AB704" s="1569"/>
      <c r="AC704" s="1569"/>
      <c r="AD704" s="1569"/>
      <c r="AE704" s="1569"/>
      <c r="AF704" s="1569"/>
      <c r="AG704" s="1569"/>
      <c r="AH704" s="1569"/>
      <c r="AI704" s="1569"/>
      <c r="AJ704" s="1569"/>
      <c r="AK704" s="1569"/>
      <c r="AL704" s="1569"/>
      <c r="AM704" s="1569"/>
      <c r="AN704" s="1569"/>
      <c r="AO704" s="1569"/>
      <c r="AP704" s="1569"/>
      <c r="AQ704" s="1569"/>
      <c r="AR704" s="1569"/>
      <c r="AS704" s="1569"/>
      <c r="AT704" s="1569"/>
      <c r="AU704" s="1569"/>
      <c r="AV704" s="1569"/>
      <c r="AW704" s="1569"/>
      <c r="AX704" s="1569"/>
      <c r="AY704" s="1569"/>
      <c r="AZ704" s="1569"/>
      <c r="BA704" s="1569"/>
      <c r="BB704" s="1569"/>
      <c r="BC704" s="1569"/>
      <c r="BD704" s="1569"/>
      <c r="BE704" s="1569"/>
      <c r="BF704" s="1569"/>
      <c r="BG704" s="1569"/>
      <c r="BH704" s="1569"/>
      <c r="BI704" s="1569"/>
      <c r="BJ704" s="1569"/>
      <c r="BK704" s="1569"/>
      <c r="BL704" s="1569"/>
      <c r="BM704" s="1569"/>
      <c r="BN704" s="1571"/>
    </row>
    <row r="705" spans="1:66" x14ac:dyDescent="0.15">
      <c r="A705" s="1123"/>
      <c r="B705" s="161"/>
      <c r="C705" s="3667"/>
      <c r="D705" s="1366" t="str">
        <f t="shared" si="387"/>
        <v>Low Price Range</v>
      </c>
      <c r="E705" s="1391" t="str">
        <f t="shared" si="388"/>
        <v>High Range CAPEX</v>
      </c>
      <c r="F705" s="1614">
        <f t="shared" si="389"/>
        <v>-10.797997885117514</v>
      </c>
      <c r="G705" s="1569">
        <f>(SUM($G643:G643)+ABS($F643))/ABS($F643)</f>
        <v>0.95317015825409845</v>
      </c>
      <c r="H705" s="1569">
        <f>(SUM($G643:H643)+ABS($F643))/ABS($F643)</f>
        <v>0.85792841010819687</v>
      </c>
      <c r="I705" s="1569">
        <f>(SUM($G643:I643)+ABS($F643))/ABS($F643)</f>
        <v>0.7389899300723406</v>
      </c>
      <c r="J705" s="1569">
        <f>(SUM($G643:J643)+ABS($F643))/ABS($F643)</f>
        <v>0.60501865680643896</v>
      </c>
      <c r="K705" s="1569">
        <f>(SUM($G643:K643)+ABS($F643))/ABS($F643)</f>
        <v>0.46030897969717022</v>
      </c>
      <c r="L705" s="1569">
        <f>(SUM($G643:L643)+ABS($F643))/ABS($F643)</f>
        <v>0.30738032091930489</v>
      </c>
      <c r="M705" s="1569">
        <f>(SUM($G643:M643)+ABS($F643))/ABS($F643)</f>
        <v>0.14786923137056701</v>
      </c>
      <c r="N705" s="1569">
        <f>(SUM($G643:N643)+ABS($F643))/ABS($F643)</f>
        <v>-1.7085661991334569E-2</v>
      </c>
      <c r="O705" s="1569">
        <f>(SUM($G643:O643)+ABS($F643))/ABS($F643)</f>
        <v>-0.18665188397288771</v>
      </c>
      <c r="P705" s="1569">
        <f>(SUM($G643:P643)+ABS($F643))/ABS($F643)</f>
        <v>-0.36019750040948295</v>
      </c>
      <c r="Q705" s="1569">
        <f>(SUM($G643:Q643)+ABS($F643))/ABS($F643)</f>
        <v>-0.53722846819390324</v>
      </c>
      <c r="R705" s="1569">
        <f>(SUM($G643:R643)+ABS($F643))/ABS($F643)</f>
        <v>-0.71734926996537596</v>
      </c>
      <c r="S705" s="1569">
        <f>(SUM($G643:S643)+ABS($F643))/ABS($F643)</f>
        <v>-0.90023701748269203</v>
      </c>
      <c r="T705" s="1569">
        <f>(SUM($G643:T643)+ABS($F643))/ABS($F643)</f>
        <v>-1.0856237638708626</v>
      </c>
      <c r="U705" s="1569">
        <f>(SUM($G643:U643)+ABS($F643))/ABS($F643)</f>
        <v>-1.2732840387426947</v>
      </c>
      <c r="V705" s="1569">
        <f>(SUM($G643:V643)+ABS($F643))/ABS($F643)</f>
        <v>-1.4630258281813964</v>
      </c>
      <c r="W705" s="1569">
        <f>(SUM($G643:W643)+ABS($F643))/ABS($F643)</f>
        <v>-1.6546838974983098</v>
      </c>
      <c r="X705" s="1569">
        <f>(SUM($G643:X643)+ABS($F643))/ABS($F643)</f>
        <v>-1.8481147498327328</v>
      </c>
      <c r="Y705" s="1569">
        <f>(SUM($G643:Y643)+ABS($F643))/ABS($F643)</f>
        <v>-2.0431927535026002</v>
      </c>
      <c r="Z705" s="1569">
        <f>(SUM($G643:Z643)+ABS($F643))/ABS($F643)</f>
        <v>-2.2398071214010566</v>
      </c>
      <c r="AA705" s="1569">
        <f>(SUM($G643:AA643)+ABS($F643))/ABS($F643)</f>
        <v>-2.4378595227529924</v>
      </c>
      <c r="AB705" s="1569">
        <f>(SUM($G643:AB643)+ABS($F643))/ABS($F643)</f>
        <v>-2.6372621717297089</v>
      </c>
      <c r="AC705" s="1569">
        <f>(SUM($G643:AC643)+ABS($F643))/ABS($F643)</f>
        <v>-2.8379362808426341</v>
      </c>
      <c r="AD705" s="1569">
        <f>(SUM($G643:AD643)+ABS($F643))/ABS($F643)</f>
        <v>-3.0398107970089923</v>
      </c>
      <c r="AE705" s="1569">
        <f>(SUM($G643:AE643)+ABS($F643))/ABS($F643)</f>
        <v>-3.2428213592473529</v>
      </c>
      <c r="AF705" s="1569">
        <f>(SUM($G643:AF643)+ABS($F643))/ABS($F643)</f>
        <v>-3.4469094320103864</v>
      </c>
      <c r="AG705" s="1569">
        <f>(SUM($G643:AG643)+ABS($F643))/ABS($F643)</f>
        <v>-3.6520215790753312</v>
      </c>
      <c r="AH705" s="1569">
        <f>(SUM($G643:AH643)+ABS($F643))/ABS($F643)</f>
        <v>-3.8581088509350479</v>
      </c>
      <c r="AI705" s="1569">
        <f>(SUM($G643:AI643)+ABS($F643))/ABS($F643)</f>
        <v>-4.0651262646040847</v>
      </c>
      <c r="AJ705" s="1569">
        <f>(SUM($G643:AJ643)+ABS($F643))/ABS($F643)</f>
        <v>-4.2730323592507311</v>
      </c>
      <c r="AK705" s="1569">
        <f>(SUM($G643:AK643)+ABS($F643))/ABS($F643)</f>
        <v>-4.4817888144881932</v>
      </c>
      <c r="AL705" s="1569">
        <f>(SUM($G643:AL643)+ABS($F643))/ABS($F643)</f>
        <v>-4.6913601207883353</v>
      </c>
      <c r="AM705" s="1569">
        <f>(SUM($G643:AM643)+ABS($F643))/ABS($F643)</f>
        <v>-4.9017132935217731</v>
      </c>
      <c r="AN705" s="1569">
        <f>(SUM($G643:AN643)+ABS($F643))/ABS($F643)</f>
        <v>-5.1128176237244851</v>
      </c>
      <c r="AO705" s="1569">
        <f>(SUM($G643:AO643)+ABS($F643))/ABS($F643)</f>
        <v>-5.324644459950008</v>
      </c>
      <c r="AP705" s="1569">
        <f>(SUM($G643:AP643)+ABS($F643))/ABS($F643)</f>
        <v>-5.5371670165667268</v>
      </c>
      <c r="AQ705" s="1569">
        <f>(SUM($G643:AQ643)+ABS($F643))/ABS($F643)</f>
        <v>-5.7503602046601907</v>
      </c>
      <c r="AR705" s="1569">
        <f>(SUM($G643:AR643)+ABS($F643))/ABS($F643)</f>
        <v>-5.964200482345265</v>
      </c>
      <c r="AS705" s="1569">
        <f>(SUM($G643:AS643)+ABS($F643))/ABS($F643)</f>
        <v>-6.178665721815527</v>
      </c>
      <c r="AT705" s="1569">
        <f>(SUM($G643:AT643)+ABS($F643))/ABS($F643)</f>
        <v>-6.3937350908834727</v>
      </c>
      <c r="AU705" s="1569">
        <f>(SUM($G643:AU643)+ABS($F643))/ABS($F643)</f>
        <v>-6.6093889471144447</v>
      </c>
      <c r="AV705" s="1569">
        <f>(SUM($G643:AV643)+ABS($F643))/ABS($F643)</f>
        <v>-6.8256087429451737</v>
      </c>
      <c r="AW705" s="1569">
        <f>(SUM($G643:AW643)+ABS($F643))/ABS($F643)</f>
        <v>-7.0423769404163137</v>
      </c>
      <c r="AX705" s="1569">
        <f>(SUM($G643:AX643)+ABS($F643))/ABS($F643)</f>
        <v>-7.2596769343468672</v>
      </c>
      <c r="AY705" s="1569">
        <f>(SUM($G643:AY643)+ABS($F643))/ABS($F643)</f>
        <v>-7.4774929829443471</v>
      </c>
      <c r="AZ705" s="1569">
        <f>(SUM($G643:AZ643)+ABS($F643))/ABS($F643)</f>
        <v>-7.6958101449838674</v>
      </c>
      <c r="BA705" s="1569">
        <f>(SUM($G643:BA643)+ABS($F643))/ABS($F643)</f>
        <v>-7.914614222806799</v>
      </c>
      <c r="BB705" s="1569">
        <f>(SUM($G643:BB643)+ABS($F643))/ABS($F643)</f>
        <v>-8.1338917104890651</v>
      </c>
      <c r="BC705" s="1569">
        <f>(SUM($G643:BC643)+ABS($F643))/ABS($F643)</f>
        <v>-8.3536297466135991</v>
      </c>
      <c r="BD705" s="1569">
        <f>(SUM($G643:BD643)+ABS($F643))/ABS($F643)</f>
        <v>-8.5738160711534679</v>
      </c>
      <c r="BE705" s="1569">
        <f>(SUM($G643:BE643)+ABS($F643))/ABS($F643)</f>
        <v>-8.7944389860337893</v>
      </c>
      <c r="BF705" s="1569">
        <f>(SUM($G643:BF643)+ABS($F643))/ABS($F643)</f>
        <v>-9.0154873189933955</v>
      </c>
      <c r="BG705" s="1569">
        <f>(SUM($G643:BG643)+ABS($F643))/ABS($F643)</f>
        <v>-9.2369503904127566</v>
      </c>
      <c r="BH705" s="1569">
        <f>(SUM($G643:BH643)+ABS($F643))/ABS($F643)</f>
        <v>-9.4588179828138923</v>
      </c>
      <c r="BI705" s="1569">
        <f>(SUM($G643:BI643)+ABS($F643))/ABS($F643)</f>
        <v>-9.6810803127721385</v>
      </c>
      <c r="BJ705" s="1569">
        <f>(SUM($G643:BJ643)+ABS($F643))/ABS($F643)</f>
        <v>-9.9037280050090928</v>
      </c>
      <c r="BK705" s="1569">
        <f>(SUM($G643:BK643)+ABS($F643))/ABS($F643)</f>
        <v>-10.126752068461881</v>
      </c>
      <c r="BL705" s="1569">
        <f>(SUM($G643:BL643)+ABS($F643))/ABS($F643)</f>
        <v>-10.350143874146291</v>
      </c>
      <c r="BM705" s="1569">
        <f>(SUM($G643:BM643)+ABS($F643))/ABS($F643)</f>
        <v>-10.573895134651018</v>
      </c>
      <c r="BN705" s="1571">
        <f>(SUM($G643:BN643)+ABS($F643))/ABS($F643)</f>
        <v>-10.797997885117514</v>
      </c>
    </row>
    <row r="706" spans="1:66" x14ac:dyDescent="0.15">
      <c r="A706" s="1123"/>
      <c r="B706" s="161"/>
      <c r="C706" s="3667"/>
      <c r="D706" s="1366" t="str">
        <f t="shared" ref="D706" si="390">D675</f>
        <v>Low Price Range</v>
      </c>
      <c r="E706" s="1391" t="str">
        <f t="shared" si="388"/>
        <v>High Range CAPEX</v>
      </c>
      <c r="F706" s="1614">
        <f t="shared" si="389"/>
        <v>-9.2133599703681721</v>
      </c>
      <c r="G706" s="1569">
        <f>(SUM($G644:G644)+ABS($F644))/ABS($F644)</f>
        <v>0.95317015825409845</v>
      </c>
      <c r="H706" s="1569">
        <f>(SUM($G644:H644)+ABS($F644))/ABS($F644)</f>
        <v>0.8700313867081968</v>
      </c>
      <c r="I706" s="1569">
        <f>(SUM($G644:I644)+ABS($F644))/ABS($F644)</f>
        <v>0.76823341660935041</v>
      </c>
      <c r="J706" s="1569">
        <f>(SUM($G644:J644)+ABS($F644))/ABS($F644)</f>
        <v>0.65423205473344892</v>
      </c>
      <c r="K706" s="1569">
        <f>(SUM($G644:K644)+ABS($F644))/ABS($F644)</f>
        <v>0.53131589725493134</v>
      </c>
      <c r="L706" s="1569">
        <f>(SUM($G644:L644)+ABS($F644))/ABS($F644)</f>
        <v>0.4014542166090268</v>
      </c>
      <c r="M706" s="1569">
        <f>(SUM($G644:M644)+ABS($F644))/ABS($F644)</f>
        <v>0.26594743146601119</v>
      </c>
      <c r="N706" s="1569">
        <f>(SUM($G644:N644)+ABS($F644))/ABS($F644)</f>
        <v>0.12571286780960947</v>
      </c>
      <c r="O706" s="1569">
        <f>(SUM($G644:O644)+ABS($F644))/ABS($F644)</f>
        <v>-1.8570784238766219E-2</v>
      </c>
      <c r="P706" s="1569">
        <f>(SUM($G644:P644)+ABS($F644))/ABS($F644)</f>
        <v>-0.16638292415739134</v>
      </c>
      <c r="Q706" s="1569">
        <f>(SUM($G644:Q644)+ABS($F644))/ABS($F644)</f>
        <v>-0.31731274151250188</v>
      </c>
      <c r="R706" s="1569">
        <f>(SUM($G644:R644)+ABS($F644))/ABS($F644)</f>
        <v>-0.47102857612340615</v>
      </c>
      <c r="S706" s="1569">
        <f>(SUM($G644:S644)+ABS($F644))/ABS($F644)</f>
        <v>-0.62725758768805639</v>
      </c>
      <c r="T706" s="1569">
        <f>(SUM($G644:T644)+ABS($F644))/ABS($F644)</f>
        <v>-0.78577176112150482</v>
      </c>
      <c r="U706" s="1569">
        <f>(SUM($G644:U644)+ABS($F644))/ABS($F644)</f>
        <v>-0.94637797351980391</v>
      </c>
      <c r="V706" s="1569">
        <f>(SUM($G644:V644)+ABS($F644))/ABS($F644)</f>
        <v>-1.1089107586896303</v>
      </c>
      <c r="W706" s="1569">
        <f>(SUM($G644:W644)+ABS($F644))/ABS($F644)</f>
        <v>-1.2732269180291809</v>
      </c>
      <c r="X706" s="1569">
        <f>(SUM($G644:X644)+ABS($F644))/ABS($F644)</f>
        <v>-1.4392014283321855</v>
      </c>
      <c r="Y706" s="1569">
        <f>(SUM($G644:Y644)+ABS($F644))/ABS($F644)</f>
        <v>-1.6067242813764284</v>
      </c>
      <c r="Z706" s="1569">
        <f>(SUM($G644:Z644)+ABS($F644))/ABS($F644)</f>
        <v>-1.7756980063691452</v>
      </c>
      <c r="AA706" s="1569">
        <f>(SUM($G644:AA644)+ABS($F644))/ABS($F644)</f>
        <v>-1.9460357016926795</v>
      </c>
      <c r="AB706" s="1569">
        <f>(SUM($G644:AB644)+ABS($F644))/ABS($F644)</f>
        <v>-2.1176594525064085</v>
      </c>
      <c r="AC706" s="1569">
        <f>(SUM($G644:AC644)+ABS($F644))/ABS($F644)</f>
        <v>-2.2904990448243931</v>
      </c>
      <c r="AD706" s="1569">
        <f>(SUM($G644:AD644)+ABS($F644))/ABS($F644)</f>
        <v>-2.4644909103055466</v>
      </c>
      <c r="AE706" s="1569">
        <f>(SUM($G644:AE644)+ABS($F644))/ABS($F644)</f>
        <v>-2.6395772526627082</v>
      </c>
      <c r="AF706" s="1569">
        <f>(SUM($G644:AF644)+ABS($F644))/ABS($F644)</f>
        <v>-2.8157053185545453</v>
      </c>
      <c r="AG706" s="1569">
        <f>(SUM($G644:AG644)+ABS($F644))/ABS($F644)</f>
        <v>-2.9928267845289596</v>
      </c>
      <c r="AH706" s="1569">
        <f>(SUM($G644:AH644)+ABS($F644))/ABS($F644)</f>
        <v>-3.1708972380092759</v>
      </c>
      <c r="AI706" s="1569">
        <f>(SUM($G644:AI644)+ABS($F644))/ABS($F644)</f>
        <v>-3.3498757351123607</v>
      </c>
      <c r="AJ706" s="1569">
        <f>(SUM($G644:AJ644)+ABS($F644))/ABS($F644)</f>
        <v>-3.5297244217128001</v>
      </c>
      <c r="AK706" s="1569">
        <f>(SUM($G644:AK644)+ABS($F644))/ABS($F644)</f>
        <v>-3.7104082069352828</v>
      </c>
      <c r="AL706" s="1569">
        <f>(SUM($G644:AL644)+ABS($F644))/ABS($F644)</f>
        <v>-3.891894480391521</v>
      </c>
      <c r="AM706" s="1569">
        <f>(SUM($G644:AM644)+ABS($F644))/ABS($F644)</f>
        <v>-4.0741528661386592</v>
      </c>
      <c r="AN706" s="1569">
        <f>(SUM($G644:AN644)+ABS($F644))/ABS($F644)</f>
        <v>-4.2571550076391622</v>
      </c>
      <c r="AO706" s="1569">
        <f>(SUM($G644:AO644)+ABS($F644))/ABS($F644)</f>
        <v>-4.4408743790327581</v>
      </c>
      <c r="AP706" s="1569">
        <f>(SUM($G644:AP644)+ABS($F644))/ABS($F644)</f>
        <v>-4.6252861188521974</v>
      </c>
      <c r="AQ706" s="1569">
        <f>(SUM($G644:AQ644)+ABS($F644))/ABS($F644)</f>
        <v>-4.8103668829734323</v>
      </c>
      <c r="AR706" s="1569">
        <f>(SUM($G644:AR644)+ABS($F644))/ABS($F644)</f>
        <v>-4.9960947141229237</v>
      </c>
      <c r="AS706" s="1569">
        <f>(SUM($G644:AS644)+ABS($F644))/ABS($F644)</f>
        <v>-5.1824489256971615</v>
      </c>
      <c r="AT706" s="1569">
        <f>(SUM($G644:AT644)+ABS($F644))/ABS($F644)</f>
        <v>-5.3694099980028565</v>
      </c>
      <c r="AU706" s="1569">
        <f>(SUM($G644:AU644)+ABS($F644))/ABS($F644)</f>
        <v>-5.5569594853167139</v>
      </c>
      <c r="AV706" s="1569">
        <f>(SUM($G644:AV644)+ABS($F644))/ABS($F644)</f>
        <v>-5.7450799324036037</v>
      </c>
      <c r="AW706" s="1569">
        <f>(SUM($G644:AW644)+ABS($F644))/ABS($F644)</f>
        <v>-5.933754799331119</v>
      </c>
      <c r="AX706" s="1569">
        <f>(SUM($G644:AX644)+ABS($F644))/ABS($F644)</f>
        <v>-6.1229683935846744</v>
      </c>
      <c r="AY706" s="1569">
        <f>(SUM($G644:AY644)+ABS($F644))/ABS($F644)</f>
        <v>-6.3127058086264487</v>
      </c>
      <c r="AZ706" s="1569">
        <f>(SUM($G644:AZ644)+ABS($F644))/ABS($F644)</f>
        <v>-6.5029528681586211</v>
      </c>
      <c r="BA706" s="1569">
        <f>(SUM($G644:BA644)+ABS($F644))/ABS($F644)</f>
        <v>-6.6936960754502621</v>
      </c>
      <c r="BB706" s="1569">
        <f>(SUM($G644:BB644)+ABS($F644))/ABS($F644)</f>
        <v>-6.8849225671711283</v>
      </c>
      <c r="BC706" s="1569">
        <f>(SUM($G644:BC644)+ABS($F644))/ABS($F644)</f>
        <v>-7.0766200712470431</v>
      </c>
      <c r="BD706" s="1569">
        <f>(SUM($G644:BD644)+ABS($F644))/ABS($F644)</f>
        <v>-7.268776868312516</v>
      </c>
      <c r="BE706" s="1569">
        <f>(SUM($G644:BE644)+ABS($F644))/ABS($F644)</f>
        <v>-7.4613817563885467</v>
      </c>
      <c r="BF706" s="1569">
        <f>(SUM($G644:BF644)+ABS($F644))/ABS($F644)</f>
        <v>-7.654424018458494</v>
      </c>
      <c r="BG706" s="1569">
        <f>(SUM($G644:BG644)+ABS($F644))/ABS($F644)</f>
        <v>-7.8478933926536643</v>
      </c>
      <c r="BH706" s="1569">
        <f>(SUM($G644:BH644)+ABS($F644))/ABS($F644)</f>
        <v>-8.0417800447938017</v>
      </c>
      <c r="BI706" s="1569">
        <f>(SUM($G644:BI644)+ABS($F644))/ABS($F644)</f>
        <v>-8.2360745430567537</v>
      </c>
      <c r="BJ706" s="1569">
        <f>(SUM($G644:BJ644)+ABS($F644))/ABS($F644)</f>
        <v>-8.4307678345769084</v>
      </c>
      <c r="BK706" s="1569">
        <f>(SUM($G644:BK644)+ABS($F644))/ABS($F644)</f>
        <v>-8.6258512237940419</v>
      </c>
      <c r="BL706" s="1569">
        <f>(SUM($G644:BL644)+ABS($F644))/ABS($F644)</f>
        <v>-8.8213163523935485</v>
      </c>
      <c r="BM706" s="1569">
        <f>(SUM($G644:BM644)+ABS($F644))/ABS($F644)</f>
        <v>-9.0171551806959123</v>
      </c>
      <c r="BN706" s="1571">
        <f>(SUM($G644:BN644)+ABS($F644))/ABS($F644)</f>
        <v>-9.2133599703681721</v>
      </c>
    </row>
    <row r="707" spans="1:66" x14ac:dyDescent="0.15">
      <c r="A707" s="1123"/>
      <c r="B707" s="161"/>
      <c r="C707" s="3667"/>
      <c r="D707" s="1366" t="str">
        <f t="shared" ref="D707" si="391">D676</f>
        <v>Low Price Range</v>
      </c>
      <c r="E707" s="1391" t="str">
        <f t="shared" si="388"/>
        <v>High Range CAPEX</v>
      </c>
      <c r="F707" s="1614">
        <f t="shared" si="389"/>
        <v>-7.2382148430264559</v>
      </c>
      <c r="G707" s="1569">
        <f>(SUM($G645:G645)+ABS($F645))/ABS($F645)</f>
        <v>0.95317015825409845</v>
      </c>
      <c r="H707" s="1569">
        <f>(SUM($G645:H645)+ABS($F645))/ABS($F645)</f>
        <v>0.88213436330819683</v>
      </c>
      <c r="I707" s="1569">
        <f>(SUM($G645:I645)+ABS($F645))/ABS($F645)</f>
        <v>0.79807721458465908</v>
      </c>
      <c r="J707" s="1569">
        <f>(SUM($G645:J645)+ABS($F645))/ABS($F645)</f>
        <v>0.70525606175875744</v>
      </c>
      <c r="K707" s="1569">
        <f>(SUM($G645:K645)+ABS($F645))/ABS($F645)</f>
        <v>0.60589608742502399</v>
      </c>
      <c r="L707" s="1569">
        <f>(SUM($G645:L645)+ABS($F645))/ABS($F645)</f>
        <v>0.50135571619924979</v>
      </c>
      <c r="M707" s="1569">
        <f>(SUM($G645:M645)+ABS($F645))/ABS($F645)</f>
        <v>0.39254600697950343</v>
      </c>
      <c r="N707" s="1569">
        <f>(SUM($G645:N645)+ABS($F645))/ABS($F645)</f>
        <v>0.28011803206160185</v>
      </c>
      <c r="O707" s="1569">
        <f>(SUM($G645:O645)+ABS($F645))/ABS($F645)</f>
        <v>0.16455891331930123</v>
      </c>
      <c r="P707" s="1569">
        <f>(SUM($G645:P645)+ABS($F645))/ABS($F645)</f>
        <v>4.6245999044350908E-2</v>
      </c>
      <c r="Q707" s="1569">
        <f>(SUM($G645:Q645)+ABS($F645))/ABS($F645)</f>
        <v>-7.452031715195058E-2</v>
      </c>
      <c r="R707" s="1569">
        <f>(SUM($G645:R645)+ABS($F645))/ABS($F645)</f>
        <v>-0.1974955886297374</v>
      </c>
      <c r="S707" s="1569">
        <f>(SUM($G645:S645)+ABS($F645))/ABS($F645)</f>
        <v>-0.32247726327261328</v>
      </c>
      <c r="T707" s="1569">
        <f>(SUM($G645:T645)+ABS($F645))/ABS($F645)</f>
        <v>-0.44929493894497519</v>
      </c>
      <c r="U707" s="1569">
        <f>(SUM($G645:U645)+ABS($F645))/ABS($F645)</f>
        <v>-0.57780340032611732</v>
      </c>
      <c r="V707" s="1569">
        <f>(SUM($G645:V645)+ABS($F645))/ABS($F645)</f>
        <v>-0.70787751512681885</v>
      </c>
      <c r="W707" s="1569">
        <f>(SUM($G645:W645)+ABS($F645))/ABS($F645)</f>
        <v>-0.83940841067244143</v>
      </c>
      <c r="X707" s="1569">
        <f>(SUM($G645:X645)+ABS($F645))/ABS($F645)</f>
        <v>-0.97230055491510237</v>
      </c>
      <c r="Y707" s="1569">
        <f>(SUM($G645:Y645)+ABS($F645))/ABS($F645)</f>
        <v>-1.1064694906627346</v>
      </c>
      <c r="Z707" s="1569">
        <f>(SUM($G645:Z645)+ABS($F645))/ABS($F645)</f>
        <v>-1.24184005088478</v>
      </c>
      <c r="AA707" s="1569">
        <f>(SUM($G645:AA645)+ABS($F645))/ABS($F645)</f>
        <v>-1.3783449344955312</v>
      </c>
      <c r="AB707" s="1569">
        <f>(SUM($G645:AB645)+ABS($F645))/ABS($F645)</f>
        <v>-1.5159235564467926</v>
      </c>
      <c r="AC707" s="1569">
        <f>(SUM($G645:AC645)+ABS($F645))/ABS($F645)</f>
        <v>-1.654521109469812</v>
      </c>
      <c r="AD707" s="1569">
        <f>(SUM($G645:AD645)+ABS($F645))/ABS($F645)</f>
        <v>-1.7940877911744104</v>
      </c>
      <c r="AE707" s="1569">
        <f>(SUM($G645:AE645)+ABS($F645))/ABS($F645)</f>
        <v>-1.9345781618125264</v>
      </c>
      <c r="AF707" s="1569">
        <f>(SUM($G645:AF645)+ABS($F645))/ABS($F645)</f>
        <v>-2.0759506063657049</v>
      </c>
      <c r="AG707" s="1569">
        <f>(SUM($G645:AG645)+ABS($F645))/ABS($F645)</f>
        <v>-2.2181668807185146</v>
      </c>
      <c r="AH707" s="1569">
        <f>(SUM($G645:AH645)+ABS($F645))/ABS($F645)</f>
        <v>-2.3611917261982303</v>
      </c>
      <c r="AI707" s="1569">
        <f>(SUM($G645:AI645)+ABS($F645))/ABS($F645)</f>
        <v>-2.5049925401476965</v>
      </c>
      <c r="AJ707" s="1569">
        <f>(SUM($G645:AJ645)+ABS($F645))/ABS($F645)</f>
        <v>-2.6495390927653149</v>
      </c>
      <c r="AK707" s="1569">
        <f>(SUM($G645:AK645)+ABS($F645))/ABS($F645)</f>
        <v>-2.7948032824122477</v>
      </c>
      <c r="AL707" s="1569">
        <f>(SUM($G645:AL645)+ABS($F645))/ABS($F645)</f>
        <v>-2.9407589231074693</v>
      </c>
      <c r="AM707" s="1569">
        <f>(SUM($G645:AM645)+ABS($F645))/ABS($F645)</f>
        <v>-3.0873815591177651</v>
      </c>
      <c r="AN707" s="1569">
        <f>(SUM($G645:AN645)+ABS($F645))/ABS($F645)</f>
        <v>-3.2346483024834156</v>
      </c>
      <c r="AO707" s="1569">
        <f>(SUM($G645:AO645)+ABS($F645))/ABS($F645)</f>
        <v>-3.3825376900606798</v>
      </c>
      <c r="AP707" s="1569">
        <f>(SUM($G645:AP645)+ABS($F645))/ABS($F645)</f>
        <v>-3.5310295572536647</v>
      </c>
      <c r="AQ707" s="1569">
        <f>(SUM($G645:AQ645)+ABS($F645))/ABS($F645)</f>
        <v>-3.6801049260839389</v>
      </c>
      <c r="AR707" s="1569">
        <f>(SUM($G645:AR645)+ABS($F645))/ABS($F645)</f>
        <v>-3.8297459056313983</v>
      </c>
      <c r="AS707" s="1569">
        <f>(SUM($G645:AS645)+ABS($F645))/ABS($F645)</f>
        <v>-3.9799356031936375</v>
      </c>
      <c r="AT707" s="1569">
        <f>(SUM($G645:AT645)+ABS($F645))/ABS($F645)</f>
        <v>-4.1306580447680679</v>
      </c>
      <c r="AU707" s="1569">
        <f>(SUM($G645:AU645)+ABS($F645))/ABS($F645)</f>
        <v>-4.2818981036727317</v>
      </c>
      <c r="AV707" s="1569">
        <f>(SUM($G645:AV645)+ABS($F645))/ABS($F645)</f>
        <v>-4.4336414362969974</v>
      </c>
      <c r="AW707" s="1569">
        <f>(SUM($G645:AW645)+ABS($F645))/ABS($F645)</f>
        <v>-4.5858744241191749</v>
      </c>
      <c r="AX707" s="1569">
        <f>(SUM($G645:AX645)+ABS($F645))/ABS($F645)</f>
        <v>-4.7385841212499002</v>
      </c>
      <c r="AY707" s="1569">
        <f>(SUM($G645:AY645)+ABS($F645))/ABS($F645)</f>
        <v>-4.891758206862507</v>
      </c>
      <c r="AZ707" s="1569">
        <f>(SUM($G645:AZ645)+ABS($F645))/ABS($F645)</f>
        <v>-5.0453849419578143</v>
      </c>
      <c r="BA707" s="1569">
        <f>(SUM($G645:BA645)+ABS($F645))/ABS($F645)</f>
        <v>-5.1994531299837838</v>
      </c>
      <c r="BB707" s="1569">
        <f>(SUM($G645:BB645)+ABS($F645))/ABS($F645)</f>
        <v>-5.3539520808925118</v>
      </c>
      <c r="BC707" s="1569">
        <f>(SUM($G645:BC645)+ABS($F645))/ABS($F645)</f>
        <v>-5.5088715782699316</v>
      </c>
      <c r="BD707" s="1569">
        <f>(SUM($G645:BD645)+ABS($F645))/ABS($F645)</f>
        <v>-5.6642018492188262</v>
      </c>
      <c r="BE707" s="1569">
        <f>(SUM($G645:BE645)+ABS($F645))/ABS($F645)</f>
        <v>-5.8199335367146512</v>
      </c>
      <c r="BF707" s="1569">
        <f>(SUM($G645:BF645)+ABS($F645))/ABS($F645)</f>
        <v>-5.9760576741871025</v>
      </c>
      <c r="BG707" s="1569">
        <f>(SUM($G645:BG645)+ABS($F645))/ABS($F645)</f>
        <v>-6.1325656621092834</v>
      </c>
      <c r="BH707" s="1569">
        <f>(SUM($G645:BH645)+ABS($F645))/ABS($F645)</f>
        <v>-6.2894492464014018</v>
      </c>
      <c r="BI707" s="1569">
        <f>(SUM($G645:BI645)+ABS($F645))/ABS($F645)</f>
        <v>-6.4467004984776599</v>
      </c>
      <c r="BJ707" s="1569">
        <f>(SUM($G645:BJ645)+ABS($F645))/ABS($F645)</f>
        <v>-6.6043117967839935</v>
      </c>
      <c r="BK707" s="1569">
        <f>(SUM($G645:BK645)+ABS($F645))/ABS($F645)</f>
        <v>-6.7622758096908928</v>
      </c>
      <c r="BL707" s="1569">
        <f>(SUM($G645:BL645)+ABS($F645))/ABS($F645)</f>
        <v>-6.9205854796200033</v>
      </c>
      <c r="BM707" s="1569">
        <f>(SUM($G645:BM645)+ABS($F645))/ABS($F645)</f>
        <v>-7.0792340082960088</v>
      </c>
      <c r="BN707" s="1571">
        <f>(SUM($G645:BN645)+ABS($F645))/ABS($F645)</f>
        <v>-7.2382148430264559</v>
      </c>
    </row>
    <row r="708" spans="1:66" ht="7.5" customHeight="1" x14ac:dyDescent="0.15">
      <c r="A708" s="1123"/>
      <c r="B708" s="161"/>
      <c r="C708" s="3667"/>
      <c r="D708" s="1366"/>
      <c r="E708" s="1391"/>
      <c r="F708" s="1614"/>
      <c r="G708" s="1569"/>
      <c r="H708" s="1569"/>
      <c r="I708" s="1569"/>
      <c r="J708" s="1569"/>
      <c r="K708" s="1569"/>
      <c r="L708" s="1569"/>
      <c r="M708" s="1569"/>
      <c r="N708" s="1569"/>
      <c r="O708" s="1569"/>
      <c r="P708" s="1569"/>
      <c r="Q708" s="1569"/>
      <c r="R708" s="1569"/>
      <c r="S708" s="1569"/>
      <c r="T708" s="1569"/>
      <c r="U708" s="1569"/>
      <c r="V708" s="1569"/>
      <c r="W708" s="1569"/>
      <c r="X708" s="1569"/>
      <c r="Y708" s="1569"/>
      <c r="Z708" s="1569"/>
      <c r="AA708" s="1569"/>
      <c r="AB708" s="1569"/>
      <c r="AC708" s="1569"/>
      <c r="AD708" s="1569"/>
      <c r="AE708" s="1569"/>
      <c r="AF708" s="1569"/>
      <c r="AG708" s="1569"/>
      <c r="AH708" s="1569"/>
      <c r="AI708" s="1569"/>
      <c r="AJ708" s="1569"/>
      <c r="AK708" s="1569"/>
      <c r="AL708" s="1569"/>
      <c r="AM708" s="1569"/>
      <c r="AN708" s="1569"/>
      <c r="AO708" s="1569"/>
      <c r="AP708" s="1569"/>
      <c r="AQ708" s="1569"/>
      <c r="AR708" s="1569"/>
      <c r="AS708" s="1569"/>
      <c r="AT708" s="1569"/>
      <c r="AU708" s="1569"/>
      <c r="AV708" s="1569"/>
      <c r="AW708" s="1569"/>
      <c r="AX708" s="1569"/>
      <c r="AY708" s="1569"/>
      <c r="AZ708" s="1569"/>
      <c r="BA708" s="1569"/>
      <c r="BB708" s="1569"/>
      <c r="BC708" s="1569"/>
      <c r="BD708" s="1569"/>
      <c r="BE708" s="1569"/>
      <c r="BF708" s="1569"/>
      <c r="BG708" s="1569"/>
      <c r="BH708" s="1569"/>
      <c r="BI708" s="1569"/>
      <c r="BJ708" s="1569"/>
      <c r="BK708" s="1569"/>
      <c r="BL708" s="1569"/>
      <c r="BM708" s="1569"/>
      <c r="BN708" s="1571"/>
    </row>
    <row r="709" spans="1:66" x14ac:dyDescent="0.15">
      <c r="A709" s="1123"/>
      <c r="B709" s="161"/>
      <c r="C709" s="3667"/>
      <c r="D709" s="1366" t="str">
        <f t="shared" ref="D709" si="392">D678</f>
        <v>High Price Range</v>
      </c>
      <c r="E709" s="1391" t="str">
        <f t="shared" si="388"/>
        <v>High Range CAPEX</v>
      </c>
      <c r="F709" s="1614">
        <f t="shared" si="389"/>
        <v>0.98315231154215654</v>
      </c>
      <c r="G709" s="1569">
        <f>(SUM($G647:G647)+ABS($F647))/ABS($F647)</f>
        <v>1.4683556862540983</v>
      </c>
      <c r="H709" s="1569">
        <f>(SUM($G647:H647)+ABS($F647))/ABS($F647)</f>
        <v>1.7852623605081965</v>
      </c>
      <c r="I709" s="1569">
        <f>(SUM($G647:I647)+ABS($F647))/ABS($F647)</f>
        <v>2.0280375472990677</v>
      </c>
      <c r="J709" s="1569">
        <f>(SUM($G647:J647)+ABS($F647))/ABS($F647)</f>
        <v>2.2237850119531664</v>
      </c>
      <c r="K709" s="1569">
        <f>(SUM($G647:K647)+ABS($F647))/ABS($F647)</f>
        <v>2.3859390742095656</v>
      </c>
      <c r="L709" s="1569">
        <f>(SUM($G647:L647)+ABS($F647))/ABS($F647)</f>
        <v>2.5223813488930817</v>
      </c>
      <c r="M709" s="1569">
        <f>(SUM($G647:M647)+ABS($F647))/ABS($F647)</f>
        <v>2.6382315273147778</v>
      </c>
      <c r="N709" s="1569">
        <f>(SUM($G647:N647)+ABS($F647))/ABS($F647)</f>
        <v>2.7370516242888767</v>
      </c>
      <c r="O709" s="1569">
        <f>(SUM($G647:O647)+ABS($F647))/ABS($F647)</f>
        <v>2.8214459071319795</v>
      </c>
      <c r="P709" s="1569">
        <f>(SUM($G647:P647)+ABS($F647))/ABS($F647)</f>
        <v>2.8933912821879182</v>
      </c>
      <c r="Q709" s="1569">
        <f>(SUM($G647:Q647)+ABS($F647))/ABS($F647)</f>
        <v>2.9544332853803406</v>
      </c>
      <c r="R709" s="1569">
        <f>(SUM($G647:R647)+ABS($F647))/ABS($F647)</f>
        <v>3.0058092303779733</v>
      </c>
      <c r="S709" s="1569">
        <f>(SUM($G647:S647)+ABS($F647))/ABS($F647)</f>
        <v>3.0485292221065237</v>
      </c>
      <c r="T709" s="1569">
        <f>(SUM($G647:T647)+ABS($F647))/ABS($F647)</f>
        <v>3.0834314900947004</v>
      </c>
      <c r="U709" s="1569">
        <f>(SUM($G647:U647)+ABS($F647))/ABS($F647)</f>
        <v>3.1112213828799784</v>
      </c>
      <c r="V709" s="1569">
        <f>(SUM($G647:V647)+ABS($F647))/ABS($F647)</f>
        <v>3.132499585710077</v>
      </c>
      <c r="W709" s="1569">
        <f>(SUM($G647:W647)+ABS($F647))/ABS($F647)</f>
        <v>3.1477830092420254</v>
      </c>
      <c r="X709" s="1569">
        <f>(SUM($G647:X647)+ABS($F647))/ABS($F647)</f>
        <v>3.1575205607673271</v>
      </c>
      <c r="Y709" s="1569">
        <f>(SUM($G647:Y647)+ABS($F647))/ABS($F647)</f>
        <v>3.1621052591844205</v>
      </c>
      <c r="Z709" s="1569">
        <f>(SUM($G647:Z647)+ABS($F647))/ABS($F647)</f>
        <v>3.1618836844799914</v>
      </c>
      <c r="AA709" s="1569">
        <f>(SUM($G647:AA647)+ABS($F647))/ABS($F647)</f>
        <v>3.1571634489718963</v>
      </c>
      <c r="AB709" s="1569">
        <f>(SUM($G647:AB647)+ABS($F647))/ABS($F647)</f>
        <v>3.1482191767766534</v>
      </c>
      <c r="AC709" s="1569">
        <f>(SUM($G647:AC647)+ABS($F647))/ABS($F647)</f>
        <v>3.1352973421232186</v>
      </c>
      <c r="AD709" s="1569">
        <f>(SUM($G647:AD647)+ABS($F647))/ABS($F647)</f>
        <v>3.1186202233721447</v>
      </c>
      <c r="AE709" s="1569">
        <f>(SUM($G647:AE647)+ABS($F647))/ABS($F647)</f>
        <v>3.0983891637006344</v>
      </c>
      <c r="AF709" s="1569">
        <f>(SUM($G647:AF647)+ABS($F647))/ABS($F647)</f>
        <v>3.0747872823342939</v>
      </c>
      <c r="AG709" s="1569">
        <f>(SUM($G647:AG647)+ABS($F647))/ABS($F647)</f>
        <v>3.0479817460662528</v>
      </c>
      <c r="AH709" s="1569">
        <f>(SUM($G647:AH647)+ABS($F647))/ABS($F647)</f>
        <v>3.0181256857076137</v>
      </c>
      <c r="AI709" s="1569">
        <f>(SUM($G647:AI647)+ABS($F647))/ABS($F647)</f>
        <v>2.9853598234321193</v>
      </c>
      <c r="AJ709" s="1569">
        <f>(SUM($G647:AJ647)+ABS($F647))/ABS($F647)</f>
        <v>2.949813862911161</v>
      </c>
      <c r="AK709" s="1569">
        <f>(SUM($G647:AK647)+ABS($F647))/ABS($F647)</f>
        <v>2.9116076834296263</v>
      </c>
      <c r="AL709" s="1569">
        <f>(SUM($G647:AL647)+ABS($F647))/ABS($F647)</f>
        <v>2.8708523709445251</v>
      </c>
      <c r="AM709" s="1569">
        <f>(SUM($G647:AM647)+ABS($F647))/ABS($F647)</f>
        <v>2.8276511126654205</v>
      </c>
      <c r="AN709" s="1569">
        <f>(SUM($G647:AN647)+ABS($F647))/ABS($F647)</f>
        <v>2.7820999767417987</v>
      </c>
      <c r="AO709" s="1569">
        <f>(SUM($G647:AO647)+ABS($F647))/ABS($F647)</f>
        <v>2.7342885947040316</v>
      </c>
      <c r="AP709" s="1569">
        <f>(SUM($G647:AP647)+ABS($F647))/ABS($F647)</f>
        <v>2.6843007611750926</v>
      </c>
      <c r="AQ709" s="1569">
        <f>(SUM($G647:AQ647)+ABS($F647))/ABS($F647)</f>
        <v>2.6322149628659619</v>
      </c>
      <c r="AR709" s="1569">
        <f>(SUM($G647:AR647)+ABS($F647))/ABS($F647)</f>
        <v>2.5781048468504562</v>
      </c>
      <c r="AS709" s="1569">
        <f>(SUM($G647:AS647)+ABS($F647))/ABS($F647)</f>
        <v>2.522039636480216</v>
      </c>
      <c r="AT709" s="1569">
        <f>(SUM($G647:AT647)+ABS($F647))/ABS($F647)</f>
        <v>2.4640845019674922</v>
      </c>
      <c r="AU709" s="1569">
        <f>(SUM($G647:AU647)+ABS($F647))/ABS($F647)</f>
        <v>2.4043008915704358</v>
      </c>
      <c r="AV709" s="1569">
        <f>(SUM($G647:AV647)+ABS($F647))/ABS($F647)</f>
        <v>2.3427468284147794</v>
      </c>
      <c r="AW709" s="1569">
        <f>(SUM($G647:AW647)+ABS($F647))/ABS($F647)</f>
        <v>2.279477177239654</v>
      </c>
      <c r="AX709" s="1569">
        <f>(SUM($G647:AX647)+ABS($F647))/ABS($F647)</f>
        <v>2.21454388473428</v>
      </c>
      <c r="AY709" s="1569">
        <f>(SUM($G647:AY647)+ABS($F647))/ABS($F647)</f>
        <v>2.1479961966131178</v>
      </c>
      <c r="AZ709" s="1569">
        <f>(SUM($G647:AZ647)+ABS($F647))/ABS($F647)</f>
        <v>2.0798808541411899</v>
      </c>
      <c r="BA709" s="1569">
        <f>(SUM($G647:BA647)+ABS($F647))/ABS($F647)</f>
        <v>2.010242272453779</v>
      </c>
      <c r="BB709" s="1569">
        <f>(SUM($G647:BB647)+ABS($F647))/ABS($F647)</f>
        <v>1.9391227027037394</v>
      </c>
      <c r="BC709" s="1569">
        <f>(SUM($G647:BC647)+ABS($F647))/ABS($F647)</f>
        <v>1.8665623798054292</v>
      </c>
      <c r="BD709" s="1569">
        <f>(SUM($G647:BD647)+ABS($F647))/ABS($F647)</f>
        <v>1.792599657319041</v>
      </c>
      <c r="BE709" s="1569">
        <f>(SUM($G647:BE647)+ABS($F647))/ABS($F647)</f>
        <v>1.7172711308264301</v>
      </c>
      <c r="BF709" s="1569">
        <f>(SUM($G647:BF647)+ABS($F647))/ABS($F647)</f>
        <v>1.6406117509841778</v>
      </c>
      <c r="BG709" s="1569">
        <f>(SUM($G647:BG647)+ABS($F647))/ABS($F647)</f>
        <v>1.5626549272972416</v>
      </c>
      <c r="BH709" s="1569">
        <f>(SUM($G647:BH647)+ABS($F647))/ABS($F647)</f>
        <v>1.4834326235336281</v>
      </c>
      <c r="BI709" s="1569">
        <f>(SUM($G647:BI647)+ABS($F647))/ABS($F647)</f>
        <v>1.4029754455940324</v>
      </c>
      <c r="BJ709" s="1569">
        <f>(SUM($G647:BJ647)+ABS($F647))/ABS($F647)</f>
        <v>1.3213127225579409</v>
      </c>
      <c r="BK709" s="1569">
        <f>(SUM($G647:BK647)+ABS($F647))/ABS($F647)</f>
        <v>1.2384725815471802</v>
      </c>
      <c r="BL709" s="1569">
        <f>(SUM($G647:BL647)+ABS($F647))/ABS($F647)</f>
        <v>1.1544820169776044</v>
      </c>
      <c r="BM709" s="1569">
        <f>(SUM($G647:BM647)+ABS($F647))/ABS($F647)</f>
        <v>1.0693669547081031</v>
      </c>
      <c r="BN709" s="1571">
        <f>(SUM($G647:BN647)+ABS($F647))/ABS($F647)</f>
        <v>0.98315231154215654</v>
      </c>
    </row>
    <row r="710" spans="1:66" x14ac:dyDescent="0.15">
      <c r="A710" s="1123"/>
      <c r="B710" s="161"/>
      <c r="C710" s="3667"/>
      <c r="D710" s="1366" t="str">
        <f t="shared" ref="D710" si="393">D679</f>
        <v>High Price Range</v>
      </c>
      <c r="E710" s="1391" t="str">
        <f t="shared" si="388"/>
        <v>High Range CAPEX</v>
      </c>
      <c r="F710" s="1614">
        <f t="shared" si="389"/>
        <v>5.9404420448489432</v>
      </c>
      <c r="G710" s="1569">
        <f>(SUM($G648:G648)+ABS($F648))/ABS($F648)</f>
        <v>1.4683556862540983</v>
      </c>
      <c r="H710" s="1569">
        <f>(SUM($G648:H648)+ABS($F648))/ABS($F648)</f>
        <v>1.8231246135081964</v>
      </c>
      <c r="I710" s="1569">
        <f>(SUM($G648:I648)+ABS($F648))/ABS($F648)</f>
        <v>2.1195211816528152</v>
      </c>
      <c r="J710" s="1569">
        <f>(SUM($G648:J648)+ABS($F648))/ABS($F648)</f>
        <v>2.3777413637569138</v>
      </c>
      <c r="K710" s="1569">
        <f>(SUM($G648:K648)+ABS($F648))/ABS($F648)</f>
        <v>2.6080730141629886</v>
      </c>
      <c r="L710" s="1569">
        <f>(SUM($G648:L648)+ABS($F648))/ABS($F648)</f>
        <v>2.8166766910240297</v>
      </c>
      <c r="M710" s="1569">
        <f>(SUM($G648:M648)+ABS($F648))/ABS($F648)</f>
        <v>3.0076205490037338</v>
      </c>
      <c r="N710" s="1569">
        <f>(SUM($G648:N648)+ABS($F648))/ABS($F648)</f>
        <v>3.183774297730332</v>
      </c>
      <c r="O710" s="1569">
        <f>(SUM($G648:O648)+ABS($F648))/ABS($F648)</f>
        <v>3.3472611121825731</v>
      </c>
      <c r="P710" s="1569">
        <f>(SUM($G648:P648)+ABS($F648))/ABS($F648)</f>
        <v>3.4997096089658517</v>
      </c>
      <c r="Q710" s="1569">
        <f>(SUM($G648:Q648)+ABS($F648))/ABS($F648)</f>
        <v>3.642404943715206</v>
      </c>
      <c r="R710" s="1569">
        <f>(SUM($G648:R648)+ABS($F648))/ABS($F648)</f>
        <v>3.7763846629852047</v>
      </c>
      <c r="S710" s="1569">
        <f>(SUM($G648:S648)+ABS($F648))/ABS($F648)</f>
        <v>3.902502304619154</v>
      </c>
      <c r="T710" s="1569">
        <f>(SUM($G648:T648)+ABS($F648))/ABS($F648)</f>
        <v>4.0214711778400174</v>
      </c>
      <c r="U710" s="1569">
        <f>(SUM($G648:U648)+ABS($F648))/ABS($F648)</f>
        <v>4.133895437186883</v>
      </c>
      <c r="V710" s="1569">
        <f>(SUM($G648:V648)+ABS($F648))/ABS($F648)</f>
        <v>4.2402927175426068</v>
      </c>
      <c r="W710" s="1569">
        <f>(SUM($G648:W648)+ABS($F648))/ABS($F648)</f>
        <v>4.3411109931427765</v>
      </c>
      <c r="X710" s="1569">
        <f>(SUM($G648:X648)+ABS($F648))/ABS($F648)</f>
        <v>4.4367413793652952</v>
      </c>
      <c r="Y710" s="1569">
        <f>(SUM($G648:Y648)+ABS($F648))/ABS($F648)</f>
        <v>4.527528019579127</v>
      </c>
      <c r="Z710" s="1569">
        <f>(SUM($G648:Z648)+ABS($F648))/ABS($F648)</f>
        <v>4.613775835783029</v>
      </c>
      <c r="AA710" s="1569">
        <f>(SUM($G648:AA648)+ABS($F648))/ABS($F648)</f>
        <v>4.6957566859787576</v>
      </c>
      <c r="AB710" s="1569">
        <f>(SUM($G648:AB648)+ABS($F648))/ABS($F648)</f>
        <v>4.773714314453823</v>
      </c>
      <c r="AC710" s="1569">
        <f>(SUM($G648:AC648)+ABS($F648))/ABS($F648)</f>
        <v>4.8478683745866995</v>
      </c>
      <c r="AD710" s="1569">
        <f>(SUM($G648:AD648)+ABS($F648))/ABS($F648)</f>
        <v>4.9184177299043137</v>
      </c>
      <c r="AE710" s="1569">
        <f>(SUM($G648:AE648)+ABS($F648))/ABS($F648)</f>
        <v>4.9855431869734552</v>
      </c>
      <c r="AF710" s="1569">
        <f>(SUM($G648:AF648)+ABS($F648))/ABS($F648)</f>
        <v>5.0494097763004264</v>
      </c>
      <c r="AG710" s="1569">
        <f>(SUM($G648:AG648)+ABS($F648))/ABS($F648)</f>
        <v>5.110168670181908</v>
      </c>
      <c r="AH710" s="1569">
        <f>(SUM($G648:AH648)+ABS($F648))/ABS($F648)</f>
        <v>5.1679588063577562</v>
      </c>
      <c r="AI710" s="1569">
        <f>(SUM($G648:AI648)+ABS($F648))/ABS($F648)</f>
        <v>5.2229082713072987</v>
      </c>
      <c r="AJ710" s="1569">
        <f>(SUM($G648:AJ648)+ABS($F648))/ABS($F648)</f>
        <v>5.2751354856902495</v>
      </c>
      <c r="AK710" s="1569">
        <f>(SUM($G648:AK648)+ABS($F648))/ABS($F648)</f>
        <v>5.3247502257742942</v>
      </c>
      <c r="AL710" s="1569">
        <f>(SUM($G648:AL648)+ABS($F648))/ABS($F648)</f>
        <v>5.3718545080147733</v>
      </c>
      <c r="AM710" s="1569">
        <f>(SUM($G648:AM648)+ABS($F648))/ABS($F648)</f>
        <v>5.4165433587569813</v>
      </c>
      <c r="AN710" s="1569">
        <f>(SUM($G648:AN648)+ABS($F648))/ABS($F648)</f>
        <v>5.4589054869552402</v>
      </c>
      <c r="AO710" s="1569">
        <f>(SUM($G648:AO648)+ABS($F648))/ABS($F648)</f>
        <v>5.4990238745788504</v>
      </c>
      <c r="AP710" s="1569">
        <f>(SUM($G648:AP648)+ABS($F648))/ABS($F648)</f>
        <v>5.5369762968061069</v>
      </c>
      <c r="AQ710" s="1569">
        <f>(SUM($G648:AQ648)+ABS($F648))/ABS($F648)</f>
        <v>5.5728357820464636</v>
      </c>
      <c r="AR710" s="1569">
        <f>(SUM($G648:AR648)+ABS($F648))/ABS($F648)</f>
        <v>5.6066710201663357</v>
      </c>
      <c r="AS710" s="1569">
        <f>(SUM($G648:AS648)+ABS($F648))/ABS($F648)</f>
        <v>5.6385467259414153</v>
      </c>
      <c r="AT710" s="1569">
        <f>(SUM($G648:AT648)+ABS($F648))/ABS($F648)</f>
        <v>5.6685239636528459</v>
      </c>
      <c r="AU710" s="1569">
        <f>(SUM($G648:AU648)+ABS($F648))/ABS($F648)</f>
        <v>5.6966604378360675</v>
      </c>
      <c r="AV710" s="1569">
        <f>(SUM($G648:AV648)+ABS($F648))/ABS($F648)</f>
        <v>5.7230107544405513</v>
      </c>
      <c r="AW710" s="1569">
        <f>(SUM($G648:AW648)+ABS($F648))/ABS($F648)</f>
        <v>5.7476266560355898</v>
      </c>
      <c r="AX710" s="1569">
        <f>(SUM($G648:AX648)+ABS($F648))/ABS($F648)</f>
        <v>5.7705572341775104</v>
      </c>
      <c r="AY710" s="1569">
        <f>(SUM($G648:AY648)+ABS($F648))/ABS($F648)</f>
        <v>5.7918491216183199</v>
      </c>
      <c r="AZ710" s="1569">
        <f>(SUM($G648:AZ648)+ABS($F648))/ABS($F648)</f>
        <v>5.81154666666938</v>
      </c>
      <c r="BA710" s="1569">
        <f>(SUM($G648:BA648)+ABS($F648))/ABS($F648)</f>
        <v>5.8296920917242421</v>
      </c>
      <c r="BB710" s="1569">
        <f>(SUM($G648:BB648)+ABS($F648))/ABS($F648)</f>
        <v>5.8463256376823285</v>
      </c>
      <c r="BC710" s="1569">
        <f>(SUM($G648:BC648)+ABS($F648))/ABS($F648)</f>
        <v>5.8614856957917354</v>
      </c>
      <c r="BD710" s="1569">
        <f>(SUM($G648:BD648)+ABS($F648))/ABS($F648)</f>
        <v>5.8752089282386208</v>
      </c>
      <c r="BE710" s="1569">
        <f>(SUM($G648:BE648)+ABS($F648))/ABS($F648)</f>
        <v>5.8875303786471305</v>
      </c>
      <c r="BF710" s="1569">
        <f>(SUM($G648:BF648)+ABS($F648))/ABS($F648)</f>
        <v>5.8984835735131709</v>
      </c>
      <c r="BG710" s="1569">
        <f>(SUM($G648:BG648)+ABS($F648))/ABS($F648)</f>
        <v>5.9081006154741011</v>
      </c>
      <c r="BH710" s="1569">
        <f>(SUM($G648:BH648)+ABS($F648))/ABS($F648)</f>
        <v>5.9164122692114747</v>
      </c>
      <c r="BI710" s="1569">
        <f>(SUM($G648:BI648)+ABS($F648))/ABS($F648)</f>
        <v>5.9234480406929837</v>
      </c>
      <c r="BJ710" s="1569">
        <f>(SUM($G648:BJ648)+ABS($F648))/ABS($F648)</f>
        <v>5.9292362503805691</v>
      </c>
      <c r="BK710" s="1569">
        <f>(SUM($G648:BK648)+ABS($F648))/ABS($F648)</f>
        <v>5.9338041009626297</v>
      </c>
      <c r="BL710" s="1569">
        <f>(SUM($G648:BL648)+ABS($F648))/ABS($F648)</f>
        <v>5.9371777401078552</v>
      </c>
      <c r="BM710" s="1569">
        <f>(SUM($G648:BM648)+ABS($F648))/ABS($F648)</f>
        <v>5.9393823186853201</v>
      </c>
      <c r="BN710" s="1571">
        <f>(SUM($G648:BN648)+ABS($F648))/ABS($F648)</f>
        <v>5.9404420448489432</v>
      </c>
    </row>
    <row r="711" spans="1:66" x14ac:dyDescent="0.15">
      <c r="A711" s="1123"/>
      <c r="B711" s="161"/>
      <c r="C711" s="3668"/>
      <c r="D711" s="1367" t="str">
        <f t="shared" ref="D711" si="394">D680</f>
        <v>High Price Range</v>
      </c>
      <c r="E711" s="1685" t="str">
        <f t="shared" si="388"/>
        <v>High Range CAPEX</v>
      </c>
      <c r="F711" s="1615">
        <f t="shared" si="389"/>
        <v>12.119371988671942</v>
      </c>
      <c r="G711" s="1572">
        <f>(SUM($G649:G649)+ABS($F649))/ABS($F649)</f>
        <v>1.4683556862540983</v>
      </c>
      <c r="H711" s="1572">
        <f>(SUM($G649:H649)+ABS($F649))/ABS($F649)</f>
        <v>1.8609868665081966</v>
      </c>
      <c r="I711" s="1572">
        <f>(SUM($G649:I649)+ABS($F649))/ABS($F649)</f>
        <v>2.2128827956397434</v>
      </c>
      <c r="J711" s="1572">
        <f>(SUM($G649:J649)+ABS($F649))/ABS($F649)</f>
        <v>2.5373619204938418</v>
      </c>
      <c r="K711" s="1572">
        <f>(SUM($G649:K649)+ABS($F649))/ABS($F649)</f>
        <v>2.841385373786006</v>
      </c>
      <c r="L711" s="1572">
        <f>(SUM($G649:L649)+ABS($F649))/ABS($F649)</f>
        <v>3.1292027726298079</v>
      </c>
      <c r="M711" s="1572">
        <f>(SUM($G649:M649)+ABS($F649))/ABS($F649)</f>
        <v>3.4036642210646599</v>
      </c>
      <c r="N711" s="1572">
        <f>(SUM($G649:N649)+ABS($F649))/ABS($F649)</f>
        <v>3.6668064960587579</v>
      </c>
      <c r="O711" s="1572">
        <f>(SUM($G649:O649)+ABS($F649))/ABS($F649)</f>
        <v>3.92015348154872</v>
      </c>
      <c r="P711" s="1572">
        <f>(SUM($G649:P649)+ABS($F649))/ABS($F649)</f>
        <v>4.1648856521370776</v>
      </c>
      <c r="Q711" s="1572">
        <f>(SUM($G649:Q649)+ABS($F649))/ABS($F649)</f>
        <v>4.4019427418484813</v>
      </c>
      <c r="R711" s="1572">
        <f>(SUM($G649:R649)+ABS($F649))/ABS($F649)</f>
        <v>4.6320894634333127</v>
      </c>
      <c r="S711" s="1572">
        <f>(SUM($G649:S649)+ABS($F649))/ABS($F649)</f>
        <v>4.8559594692343087</v>
      </c>
      <c r="T711" s="1572">
        <f>(SUM($G649:T649)+ABS($F649))/ABS($F649)</f>
        <v>5.0740858354510845</v>
      </c>
      <c r="U711" s="1572">
        <f>(SUM($G649:U649)+ABS($F649))/ABS($F649)</f>
        <v>5.2869228453061679</v>
      </c>
      <c r="V711" s="1572">
        <f>(SUM($G649:V649)+ABS($F649))/ABS($F649)</f>
        <v>5.4948619554262672</v>
      </c>
      <c r="W711" s="1572">
        <f>(SUM($G649:W649)+ABS($F649))/ABS($F649)</f>
        <v>5.6982437567988855</v>
      </c>
      <c r="X711" s="1572">
        <f>(SUM($G649:X649)+ABS($F649))/ABS($F649)</f>
        <v>5.8973671063652606</v>
      </c>
      <c r="Y711" s="1572">
        <f>(SUM($G649:Y649)+ABS($F649))/ABS($F649)</f>
        <v>6.0924962151273148</v>
      </c>
      <c r="Z711" s="1572">
        <f>(SUM($G649:Z649)+ABS($F649))/ABS($F649)</f>
        <v>6.2838662312822464</v>
      </c>
      <c r="AA711" s="1572">
        <f>(SUM($G649:AA649)+ABS($F649))/ABS($F649)</f>
        <v>6.4716876956596776</v>
      </c>
      <c r="AB711" s="1572">
        <f>(SUM($G649:AB649)+ABS($F649))/ABS($F649)</f>
        <v>6.6561501390253506</v>
      </c>
      <c r="AC711" s="1572">
        <f>(SUM($G649:AC649)+ABS($F649))/ABS($F649)</f>
        <v>6.8374250172734916</v>
      </c>
      <c r="AD711" s="1572">
        <f>(SUM($G649:AD649)+ABS($F649))/ABS($F649)</f>
        <v>7.0156681293252499</v>
      </c>
      <c r="AE711" s="1572">
        <f>(SUM($G649:AE649)+ABS($F649))/ABS($F649)</f>
        <v>7.1910216262641313</v>
      </c>
      <c r="AF711" s="1572">
        <f>(SUM($G649:AF649)+ABS($F649))/ABS($F649)</f>
        <v>7.3636156941104396</v>
      </c>
      <c r="AG711" s="1572">
        <f>(SUM($G649:AG649)+ABS($F649))/ABS($F649)</f>
        <v>7.5335699735461343</v>
      </c>
      <c r="AH711" s="1572">
        <f>(SUM($G649:AH649)+ABS($F649))/ABS($F649)</f>
        <v>7.7009947657666427</v>
      </c>
      <c r="AI711" s="1572">
        <f>(SUM($G649:AI649)+ABS($F649))/ABS($F649)</f>
        <v>7.8659920630416744</v>
      </c>
      <c r="AJ711" s="1572">
        <f>(SUM($G649:AJ649)+ABS($F649))/ABS($F649)</f>
        <v>8.0286564345366589</v>
      </c>
      <c r="AK711" s="1572">
        <f>(SUM($G649:AK649)+ABS($F649))/ABS($F649)</f>
        <v>8.1890757917955526</v>
      </c>
      <c r="AL711" s="1572">
        <f>(SUM($G649:AL649)+ABS($F649))/ABS($F649)</f>
        <v>8.3473320535290512</v>
      </c>
      <c r="AM711" s="1572">
        <f>(SUM($G649:AM649)+ABS($F649))/ABS($F649)</f>
        <v>8.5035017256405272</v>
      </c>
      <c r="AN711" s="1572">
        <f>(SUM($G649:AN649)+ABS($F649))/ABS($F649)</f>
        <v>8.6576564095012927</v>
      </c>
      <c r="AO711" s="1572">
        <f>(SUM($G649:AO649)+ABS($F649))/ABS($F649)</f>
        <v>8.8098632491706486</v>
      </c>
      <c r="AP711" s="1572">
        <f>(SUM($G649:AP649)+ABS($F649))/ABS($F649)</f>
        <v>8.9601853264057976</v>
      </c>
      <c r="AQ711" s="1572">
        <f>(SUM($G649:AQ649)+ABS($F649))/ABS($F649)</f>
        <v>9.108682010818411</v>
      </c>
      <c r="AR711" s="1572">
        <f>(SUM($G649:AR649)+ABS($F649))/ABS($F649)</f>
        <v>9.2554092713296683</v>
      </c>
      <c r="AS711" s="1572">
        <f>(SUM($G649:AS649)+ABS($F649))/ABS($F649)</f>
        <v>9.4004199540941542</v>
      </c>
      <c r="AT711" s="1572">
        <f>(SUM($G649:AT649)+ABS($F649))/ABS($F649)</f>
        <v>9.5437640312590037</v>
      </c>
      <c r="AU711" s="1572">
        <f>(SUM($G649:AU649)+ABS($F649))/ABS($F649)</f>
        <v>9.685488824262432</v>
      </c>
      <c r="AV711" s="1572">
        <f>(SUM($G649:AV649)+ABS($F649))/ABS($F649)</f>
        <v>9.8256392048275298</v>
      </c>
      <c r="AW711" s="1572">
        <f>(SUM($G649:AW649)+ABS($F649))/ABS($F649)</f>
        <v>9.9642577763510332</v>
      </c>
      <c r="AX711" s="1572">
        <f>(SUM($G649:AX649)+ABS($F649))/ABS($F649)</f>
        <v>10.101385038005548</v>
      </c>
      <c r="AY711" s="1572">
        <f>(SUM($G649:AY649)+ABS($F649))/ABS($F649)</f>
        <v>10.237059533553643</v>
      </c>
      <c r="AZ711" s="1572">
        <f>(SUM($G649:AZ649)+ABS($F649))/ABS($F649)</f>
        <v>10.371317986602381</v>
      </c>
      <c r="BA711" s="1572">
        <f>(SUM($G649:BA649)+ABS($F649))/ABS($F649)</f>
        <v>10.504195423798514</v>
      </c>
      <c r="BB711" s="1572">
        <f>(SUM($G649:BB649)+ABS($F649))/ABS($F649)</f>
        <v>10.635725287270505</v>
      </c>
      <c r="BC711" s="1572">
        <f>(SUM($G649:BC649)+ABS($F649))/ABS($F649)</f>
        <v>10.76593953745809</v>
      </c>
      <c r="BD711" s="1572">
        <f>(SUM($G649:BD649)+ABS($F649))/ABS($F649)</f>
        <v>10.894868747328495</v>
      </c>
      <c r="BE711" s="1572">
        <f>(SUM($G649:BE649)+ABS($F649))/ABS($F649)</f>
        <v>11.022542188856896</v>
      </c>
      <c r="BF711" s="1572">
        <f>(SUM($G649:BF649)+ABS($F649))/ABS($F649)</f>
        <v>11.148987912543983</v>
      </c>
      <c r="BG711" s="1572">
        <f>(SUM($G649:BG649)+ABS($F649))/ABS($F649)</f>
        <v>11.274232820653035</v>
      </c>
      <c r="BH711" s="1572">
        <f>(SUM($G649:BH649)+ABS($F649))/ABS($F649)</f>
        <v>11.398302734770571</v>
      </c>
      <c r="BI711" s="1572">
        <f>(SUM($G649:BI649)+ABS($F649))/ABS($F649)</f>
        <v>11.521222458226497</v>
      </c>
      <c r="BJ711" s="1572">
        <f>(SUM($G649:BJ649)+ABS($F649))/ABS($F649)</f>
        <v>11.643015833850363</v>
      </c>
      <c r="BK711" s="1572">
        <f>(SUM($G649:BK649)+ABS($F649))/ABS($F649)</f>
        <v>11.763705797488509</v>
      </c>
      <c r="BL711" s="1572">
        <f>(SUM($G649:BL649)+ABS($F649))/ABS($F649)</f>
        <v>11.883314427661446</v>
      </c>
      <c r="BM711" s="1572">
        <f>(SUM($G649:BM649)+ABS($F649))/ABS($F649)</f>
        <v>12.001862991701046</v>
      </c>
      <c r="BN711" s="1573">
        <f>(SUM($G649:BN649)+ABS($F649))/ABS($F649)</f>
        <v>12.119371988671942</v>
      </c>
    </row>
    <row r="712" spans="1:66" ht="7.5" customHeight="1" x14ac:dyDescent="0.15">
      <c r="A712" s="1123"/>
      <c r="B712" s="161"/>
      <c r="C712" s="3666" t="str">
        <f>C681</f>
        <v>High Range Opex - High</v>
      </c>
      <c r="D712" s="1366"/>
      <c r="E712" s="1391"/>
      <c r="F712" s="1614"/>
      <c r="G712" s="1569"/>
      <c r="H712" s="1569"/>
      <c r="I712" s="1569"/>
      <c r="J712" s="1569"/>
      <c r="K712" s="1569"/>
      <c r="L712" s="1569"/>
      <c r="M712" s="1569"/>
      <c r="N712" s="1569"/>
      <c r="O712" s="1569"/>
      <c r="P712" s="1569"/>
      <c r="Q712" s="1569"/>
      <c r="R712" s="1569"/>
      <c r="S712" s="1569"/>
      <c r="T712" s="1569"/>
      <c r="U712" s="1569"/>
      <c r="V712" s="1569"/>
      <c r="W712" s="1569"/>
      <c r="X712" s="1569"/>
      <c r="Y712" s="1569"/>
      <c r="Z712" s="1569"/>
      <c r="AA712" s="1569"/>
      <c r="AB712" s="1569"/>
      <c r="AC712" s="1569"/>
      <c r="AD712" s="1569"/>
      <c r="AE712" s="1569"/>
      <c r="AF712" s="1569"/>
      <c r="AG712" s="1569"/>
      <c r="AH712" s="1569"/>
      <c r="AI712" s="1569"/>
      <c r="AJ712" s="1569"/>
      <c r="AK712" s="1569"/>
      <c r="AL712" s="1569"/>
      <c r="AM712" s="1569"/>
      <c r="AN712" s="1569"/>
      <c r="AO712" s="1569"/>
      <c r="AP712" s="1569"/>
      <c r="AQ712" s="1569"/>
      <c r="AR712" s="1569"/>
      <c r="AS712" s="1569"/>
      <c r="AT712" s="1569"/>
      <c r="AU712" s="1569"/>
      <c r="AV712" s="1569"/>
      <c r="AW712" s="1569"/>
      <c r="AX712" s="1569"/>
      <c r="AY712" s="1569"/>
      <c r="AZ712" s="1569"/>
      <c r="BA712" s="1569"/>
      <c r="BB712" s="1569"/>
      <c r="BC712" s="1569"/>
      <c r="BD712" s="1569"/>
      <c r="BE712" s="1569"/>
      <c r="BF712" s="1569"/>
      <c r="BG712" s="1569"/>
      <c r="BH712" s="1569"/>
      <c r="BI712" s="1569"/>
      <c r="BJ712" s="1569"/>
      <c r="BK712" s="1569"/>
      <c r="BL712" s="1569"/>
      <c r="BM712" s="1569"/>
      <c r="BN712" s="1571"/>
    </row>
    <row r="713" spans="1:66" x14ac:dyDescent="0.15">
      <c r="A713" s="1123"/>
      <c r="B713" s="161"/>
      <c r="C713" s="3667"/>
      <c r="D713" s="1366" t="str">
        <f t="shared" si="387"/>
        <v>Low Price Range</v>
      </c>
      <c r="E713" s="1391" t="str">
        <f t="shared" si="388"/>
        <v>High Range CAPEX</v>
      </c>
      <c r="F713" s="1614">
        <f t="shared" si="389"/>
        <v>-12.890590452330626</v>
      </c>
      <c r="G713" s="1569">
        <f>(SUM($G651:G651)+ABS($F651))/ABS($F651)</f>
        <v>0.91829361546721311</v>
      </c>
      <c r="H713" s="1569">
        <f>(SUM($G651:H651)+ABS($F651))/ABS($F651)</f>
        <v>0.78817532453442618</v>
      </c>
      <c r="I713" s="1569">
        <f>(SUM($G651:I651)+ABS($F651))/ABS($F651)</f>
        <v>0.63436030171168478</v>
      </c>
      <c r="J713" s="1569">
        <f>(SUM($G651:J651)+ABS($F651))/ABS($F651)</f>
        <v>0.46551248565889786</v>
      </c>
      <c r="K713" s="1569">
        <f>(SUM($G651:K651)+ABS($F651))/ABS($F651)</f>
        <v>0.28592626576274388</v>
      </c>
      <c r="L713" s="1569">
        <f>(SUM($G651:L651)+ABS($F651))/ABS($F651)</f>
        <v>9.8121064197993366E-2</v>
      </c>
      <c r="M713" s="1569">
        <f>(SUM($G651:M651)+ABS($F651))/ABS($F651)</f>
        <v>-9.6266568137629738E-2</v>
      </c>
      <c r="N713" s="1569">
        <f>(SUM($G651:N651)+ABS($F651))/ABS($F651)</f>
        <v>-0.29609800428641664</v>
      </c>
      <c r="O713" s="1569">
        <f>(SUM($G651:O651)+ABS($F651))/ABS($F651)</f>
        <v>-0.50054076905485512</v>
      </c>
      <c r="P713" s="1569">
        <f>(SUM($G651:P651)+ABS($F651))/ABS($F651)</f>
        <v>-0.7089629282783354</v>
      </c>
      <c r="Q713" s="1569">
        <f>(SUM($G651:Q651)+ABS($F651))/ABS($F651)</f>
        <v>-0.92087043884964093</v>
      </c>
      <c r="R713" s="1569">
        <f>(SUM($G651:R651)+ABS($F651))/ABS($F651)</f>
        <v>-1.1358677834079989</v>
      </c>
      <c r="S713" s="1569">
        <f>(SUM($G651:S651)+ABS($F651))/ABS($F651)</f>
        <v>-1.3536320737122003</v>
      </c>
      <c r="T713" s="1569">
        <f>(SUM($G651:T651)+ABS($F651))/ABS($F651)</f>
        <v>-1.5738953628872561</v>
      </c>
      <c r="U713" s="1569">
        <f>(SUM($G651:U651)+ABS($F651))/ABS($F651)</f>
        <v>-1.7964321805459735</v>
      </c>
      <c r="V713" s="1569">
        <f>(SUM($G651:V651)+ABS($F651))/ABS($F651)</f>
        <v>-2.0210505127715606</v>
      </c>
      <c r="W713" s="1569">
        <f>(SUM($G651:W651)+ABS($F651))/ABS($F651)</f>
        <v>-2.2475851248753593</v>
      </c>
      <c r="X713" s="1569">
        <f>(SUM($G651:X651)+ABS($F651))/ABS($F651)</f>
        <v>-2.4758925199966675</v>
      </c>
      <c r="Y713" s="1569">
        <f>(SUM($G651:Y651)+ABS($F651))/ABS($F651)</f>
        <v>-2.70584706645342</v>
      </c>
      <c r="Z713" s="1569">
        <f>(SUM($G651:Z651)+ABS($F651))/ABS($F651)</f>
        <v>-2.9373379771387613</v>
      </c>
      <c r="AA713" s="1569">
        <f>(SUM($G651:AA651)+ABS($F651))/ABS($F651)</f>
        <v>-3.1702669212775829</v>
      </c>
      <c r="AB713" s="1569">
        <f>(SUM($G651:AB651)+ABS($F651))/ABS($F651)</f>
        <v>-3.4045461130411843</v>
      </c>
      <c r="AC713" s="1569">
        <f>(SUM($G651:AC651)+ABS($F651))/ABS($F651)</f>
        <v>-3.6400967649409948</v>
      </c>
      <c r="AD713" s="1569">
        <f>(SUM($G651:AD651)+ABS($F651))/ABS($F651)</f>
        <v>-3.8768478238942388</v>
      </c>
      <c r="AE713" s="1569">
        <f>(SUM($G651:AE651)+ABS($F651))/ABS($F651)</f>
        <v>-4.1147349289194848</v>
      </c>
      <c r="AF713" s="1569">
        <f>(SUM($G651:AF651)+ABS($F651))/ABS($F651)</f>
        <v>-4.3536995444694035</v>
      </c>
      <c r="AG713" s="1569">
        <f>(SUM($G651:AG651)+ABS($F651))/ABS($F651)</f>
        <v>-4.5936882343212329</v>
      </c>
      <c r="AH713" s="1569">
        <f>(SUM($G651:AH651)+ABS($F651))/ABS($F651)</f>
        <v>-4.8346520489678353</v>
      </c>
      <c r="AI713" s="1569">
        <f>(SUM($G651:AI651)+ABS($F651))/ABS($F651)</f>
        <v>-5.076546005423757</v>
      </c>
      <c r="AJ713" s="1569">
        <f>(SUM($G651:AJ651)+ABS($F651))/ABS($F651)</f>
        <v>-5.3193286428572879</v>
      </c>
      <c r="AK713" s="1569">
        <f>(SUM($G651:AK651)+ABS($F651))/ABS($F651)</f>
        <v>-5.5629616408816362</v>
      </c>
      <c r="AL713" s="1569">
        <f>(SUM($G651:AL651)+ABS($F651))/ABS($F651)</f>
        <v>-5.8074094899686628</v>
      </c>
      <c r="AM713" s="1569">
        <f>(SUM($G651:AM651)+ABS($F651))/ABS($F651)</f>
        <v>-6.0526392054889868</v>
      </c>
      <c r="AN713" s="1569">
        <f>(SUM($G651:AN651)+ABS($F651))/ABS($F651)</f>
        <v>-6.2986200784785824</v>
      </c>
      <c r="AO713" s="1569">
        <f>(SUM($G651:AO651)+ABS($F651))/ABS($F651)</f>
        <v>-6.5453234574909906</v>
      </c>
      <c r="AP713" s="1569">
        <f>(SUM($G651:AP651)+ABS($F651))/ABS($F651)</f>
        <v>-6.7927225568945948</v>
      </c>
      <c r="AQ713" s="1569">
        <f>(SUM($G651:AQ651)+ABS($F651))/ABS($F651)</f>
        <v>-7.0407922877749431</v>
      </c>
      <c r="AR713" s="1569">
        <f>(SUM($G651:AR651)+ABS($F651))/ABS($F651)</f>
        <v>-7.2895091082469028</v>
      </c>
      <c r="AS713" s="1569">
        <f>(SUM($G651:AS651)+ABS($F651))/ABS($F651)</f>
        <v>-7.538850890504051</v>
      </c>
      <c r="AT713" s="1569">
        <f>(SUM($G651:AT651)+ABS($F651))/ABS($F651)</f>
        <v>-7.7887968023588821</v>
      </c>
      <c r="AU713" s="1569">
        <f>(SUM($G651:AU651)+ABS($F651))/ABS($F651)</f>
        <v>-8.0393272013767376</v>
      </c>
      <c r="AV713" s="1569">
        <f>(SUM($G651:AV651)+ABS($F651))/ABS($F651)</f>
        <v>-8.290423539994352</v>
      </c>
      <c r="AW713" s="1569">
        <f>(SUM($G651:AW651)+ABS($F651))/ABS($F651)</f>
        <v>-8.54206828025238</v>
      </c>
      <c r="AX713" s="1569">
        <f>(SUM($G651:AX651)+ABS($F651))/ABS($F651)</f>
        <v>-8.7942448169698171</v>
      </c>
      <c r="AY713" s="1569">
        <f>(SUM($G651:AY651)+ABS($F651))/ABS($F651)</f>
        <v>-9.046937408354184</v>
      </c>
      <c r="AZ713" s="1569">
        <f>(SUM($G651:AZ651)+ABS($F651))/ABS($F651)</f>
        <v>-9.3001311131805888</v>
      </c>
      <c r="BA713" s="1569">
        <f>(SUM($G651:BA651)+ABS($F651))/ABS($F651)</f>
        <v>-9.553811733790404</v>
      </c>
      <c r="BB713" s="1569">
        <f>(SUM($G651:BB651)+ABS($F651))/ABS($F651)</f>
        <v>-9.8079657642595564</v>
      </c>
      <c r="BC713" s="1569">
        <f>(SUM($G651:BC651)+ABS($F651))/ABS($F651)</f>
        <v>-10.062580343170977</v>
      </c>
      <c r="BD713" s="1569">
        <f>(SUM($G651:BD651)+ABS($F651))/ABS($F651)</f>
        <v>-10.317643210497732</v>
      </c>
      <c r="BE713" s="1569">
        <f>(SUM($G651:BE651)+ABS($F651))/ABS($F651)</f>
        <v>-10.573142668164936</v>
      </c>
      <c r="BF713" s="1569">
        <f>(SUM($G651:BF651)+ABS($F651))/ABS($F651)</f>
        <v>-10.829067543911428</v>
      </c>
      <c r="BG713" s="1569">
        <f>(SUM($G651:BG651)+ABS($F651))/ABS($F651)</f>
        <v>-11.085407158117674</v>
      </c>
      <c r="BH713" s="1569">
        <f>(SUM($G651:BH651)+ABS($F651))/ABS($F651)</f>
        <v>-11.342151293305696</v>
      </c>
      <c r="BI713" s="1569">
        <f>(SUM($G651:BI651)+ABS($F651))/ABS($F651)</f>
        <v>-11.599290166050825</v>
      </c>
      <c r="BJ713" s="1569">
        <f>(SUM($G651:BJ651)+ABS($F651))/ABS($F651)</f>
        <v>-11.856814401074663</v>
      </c>
      <c r="BK713" s="1569">
        <f>(SUM($G651:BK651)+ABS($F651))/ABS($F651)</f>
        <v>-12.114715007314338</v>
      </c>
      <c r="BL713" s="1569">
        <f>(SUM($G651:BL651)+ABS($F651))/ABS($F651)</f>
        <v>-12.372983355785633</v>
      </c>
      <c r="BM713" s="1569">
        <f>(SUM($G651:BM651)+ABS($F651))/ABS($F651)</f>
        <v>-12.631611159077245</v>
      </c>
      <c r="BN713" s="1571">
        <f>(SUM($G651:BN651)+ABS($F651))/ABS($F651)</f>
        <v>-12.890590452330626</v>
      </c>
    </row>
    <row r="714" spans="1:66" x14ac:dyDescent="0.15">
      <c r="A714" s="1123"/>
      <c r="B714" s="161"/>
      <c r="C714" s="3667"/>
      <c r="D714" s="1366" t="str">
        <f t="shared" si="387"/>
        <v>Low Price Range</v>
      </c>
      <c r="E714" s="1391" t="str">
        <f t="shared" si="388"/>
        <v>High Range CAPEX</v>
      </c>
      <c r="F714" s="1614">
        <f t="shared" si="389"/>
        <v>-11.305952537581282</v>
      </c>
      <c r="G714" s="1569">
        <f>(SUM($G652:G652)+ABS($F652))/ABS($F652)</f>
        <v>0.91829361546721311</v>
      </c>
      <c r="H714" s="1569">
        <f>(SUM($G652:H652)+ABS($F652))/ABS($F652)</f>
        <v>0.80027830113442622</v>
      </c>
      <c r="I714" s="1569">
        <f>(SUM($G652:I652)+ABS($F652))/ABS($F652)</f>
        <v>0.6636037882486947</v>
      </c>
      <c r="J714" s="1569">
        <f>(SUM($G652:J652)+ABS($F652))/ABS($F652)</f>
        <v>0.51472588358590787</v>
      </c>
      <c r="K714" s="1569">
        <f>(SUM($G652:K652)+ABS($F652))/ABS($F652)</f>
        <v>0.356933183320505</v>
      </c>
      <c r="L714" s="1569">
        <f>(SUM($G652:L652)+ABS($F652))/ABS($F652)</f>
        <v>0.19219495988771515</v>
      </c>
      <c r="M714" s="1569">
        <f>(SUM($G652:M652)+ABS($F652))/ABS($F652)</f>
        <v>2.1811631957814333E-2</v>
      </c>
      <c r="N714" s="1569">
        <f>(SUM($G652:N652)+ABS($F652))/ABS($F652)</f>
        <v>-0.15329947448547257</v>
      </c>
      <c r="O714" s="1569">
        <f>(SUM($G652:O652)+ABS($F652))/ABS($F652)</f>
        <v>-0.3324596693207334</v>
      </c>
      <c r="P714" s="1569">
        <f>(SUM($G652:P652)+ABS($F652))/ABS($F652)</f>
        <v>-0.51514835202624387</v>
      </c>
      <c r="Q714" s="1569">
        <f>(SUM($G652:Q652)+ABS($F652))/ABS($F652)</f>
        <v>-0.70095471216823946</v>
      </c>
      <c r="R714" s="1569">
        <f>(SUM($G652:R652)+ABS($F652))/ABS($F652)</f>
        <v>-0.88954708956602901</v>
      </c>
      <c r="S714" s="1569">
        <f>(SUM($G652:S652)+ABS($F652))/ABS($F652)</f>
        <v>-1.0806526439175643</v>
      </c>
      <c r="T714" s="1569">
        <f>(SUM($G652:T652)+ABS($F652))/ABS($F652)</f>
        <v>-1.2740433601378982</v>
      </c>
      <c r="U714" s="1569">
        <f>(SUM($G652:U652)+ABS($F652))/ABS($F652)</f>
        <v>-1.4695261153230825</v>
      </c>
      <c r="V714" s="1569">
        <f>(SUM($G652:V652)+ABS($F652))/ABS($F652)</f>
        <v>-1.6669354432797945</v>
      </c>
      <c r="W714" s="1569">
        <f>(SUM($G652:W652)+ABS($F652))/ABS($F652)</f>
        <v>-1.8661281454062304</v>
      </c>
      <c r="X714" s="1569">
        <f>(SUM($G652:X652)+ABS($F652))/ABS($F652)</f>
        <v>-2.0669791984961203</v>
      </c>
      <c r="Y714" s="1569">
        <f>(SUM($G652:Y652)+ABS($F652))/ABS($F652)</f>
        <v>-2.2693785943272489</v>
      </c>
      <c r="Z714" s="1569">
        <f>(SUM($G652:Z652)+ABS($F652))/ABS($F652)</f>
        <v>-2.473228862106851</v>
      </c>
      <c r="AA714" s="1569">
        <f>(SUM($G652:AA652)+ABS($F652))/ABS($F652)</f>
        <v>-2.6784431002172702</v>
      </c>
      <c r="AB714" s="1569">
        <f>(SUM($G652:AB652)+ABS($F652))/ABS($F652)</f>
        <v>-2.8849433938178848</v>
      </c>
      <c r="AC714" s="1569">
        <f>(SUM($G652:AC652)+ABS($F652))/ABS($F652)</f>
        <v>-3.0926595289227548</v>
      </c>
      <c r="AD714" s="1569">
        <f>(SUM($G652:AD652)+ABS($F652))/ABS($F652)</f>
        <v>-3.301527937190794</v>
      </c>
      <c r="AE714" s="1569">
        <f>(SUM($G652:AE652)+ABS($F652))/ABS($F652)</f>
        <v>-3.5114908223348404</v>
      </c>
      <c r="AF714" s="1569">
        <f>(SUM($G652:AF652)+ABS($F652))/ABS($F652)</f>
        <v>-3.7224954310135638</v>
      </c>
      <c r="AG714" s="1569">
        <f>(SUM($G652:AG652)+ABS($F652))/ABS($F652)</f>
        <v>-3.9344934397748625</v>
      </c>
      <c r="AH714" s="1569">
        <f>(SUM($G652:AH652)+ABS($F652))/ABS($F652)</f>
        <v>-4.1474404360420642</v>
      </c>
      <c r="AI714" s="1569">
        <f>(SUM($G652:AI652)+ABS($F652))/ABS($F652)</f>
        <v>-4.3612954759320344</v>
      </c>
      <c r="AJ714" s="1569">
        <f>(SUM($G652:AJ652)+ABS($F652))/ABS($F652)</f>
        <v>-4.5760207053193582</v>
      </c>
      <c r="AK714" s="1569">
        <f>(SUM($G652:AK652)+ABS($F652))/ABS($F652)</f>
        <v>-4.7915810333287263</v>
      </c>
      <c r="AL714" s="1569">
        <f>(SUM($G652:AL652)+ABS($F652))/ABS($F652)</f>
        <v>-5.0079438495718493</v>
      </c>
      <c r="AM714" s="1569">
        <f>(SUM($G652:AM652)+ABS($F652))/ABS($F652)</f>
        <v>-5.2250787781058738</v>
      </c>
      <c r="AN714" s="1569">
        <f>(SUM($G652:AN652)+ABS($F652))/ABS($F652)</f>
        <v>-5.4429574623932622</v>
      </c>
      <c r="AO714" s="1569">
        <f>(SUM($G652:AO652)+ABS($F652))/ABS($F652)</f>
        <v>-5.6615533765737442</v>
      </c>
      <c r="AP714" s="1569">
        <f>(SUM($G652:AP652)+ABS($F652))/ABS($F652)</f>
        <v>-5.880841659180069</v>
      </c>
      <c r="AQ714" s="1569">
        <f>(SUM($G652:AQ652)+ABS($F652))/ABS($F652)</f>
        <v>-6.1007989660881883</v>
      </c>
      <c r="AR714" s="1569">
        <f>(SUM($G652:AR652)+ABS($F652))/ABS($F652)</f>
        <v>-6.3214033400245668</v>
      </c>
      <c r="AS714" s="1569">
        <f>(SUM($G652:AS652)+ABS($F652))/ABS($F652)</f>
        <v>-6.5426340943856891</v>
      </c>
      <c r="AT714" s="1569">
        <f>(SUM($G652:AT652)+ABS($F652))/ABS($F652)</f>
        <v>-6.7644717094782685</v>
      </c>
      <c r="AU714" s="1569">
        <f>(SUM($G652:AU652)+ABS($F652))/ABS($F652)</f>
        <v>-6.9868977395790104</v>
      </c>
      <c r="AV714" s="1569">
        <f>(SUM($G652:AV652)+ABS($F652))/ABS($F652)</f>
        <v>-7.2098947294527846</v>
      </c>
      <c r="AW714" s="1569">
        <f>(SUM($G652:AW652)+ABS($F652))/ABS($F652)</f>
        <v>-7.4334461391671862</v>
      </c>
      <c r="AX714" s="1569">
        <f>(SUM($G652:AX652)+ABS($F652))/ABS($F652)</f>
        <v>-7.657536276207626</v>
      </c>
      <c r="AY714" s="1569">
        <f>(SUM($G652:AY652)+ABS($F652))/ABS($F652)</f>
        <v>-7.8821502340362839</v>
      </c>
      <c r="AZ714" s="1569">
        <f>(SUM($G652:AZ652)+ABS($F652))/ABS($F652)</f>
        <v>-8.1072738363553416</v>
      </c>
      <c r="BA714" s="1569">
        <f>(SUM($G652:BA652)+ABS($F652))/ABS($F652)</f>
        <v>-8.3328935864338654</v>
      </c>
      <c r="BB714" s="1569">
        <f>(SUM($G652:BB652)+ABS($F652))/ABS($F652)</f>
        <v>-8.5589966209416168</v>
      </c>
      <c r="BC714" s="1569">
        <f>(SUM($G652:BC652)+ABS($F652))/ABS($F652)</f>
        <v>-8.7855706678044161</v>
      </c>
      <c r="BD714" s="1569">
        <f>(SUM($G652:BD652)+ABS($F652))/ABS($F652)</f>
        <v>-9.0126040076567726</v>
      </c>
      <c r="BE714" s="1569">
        <f>(SUM($G652:BE652)+ABS($F652))/ABS($F652)</f>
        <v>-9.2400854385196887</v>
      </c>
      <c r="BF714" s="1569">
        <f>(SUM($G652:BF652)+ABS($F652))/ABS($F652)</f>
        <v>-9.4680042433765212</v>
      </c>
      <c r="BG714" s="1569">
        <f>(SUM($G652:BG652)+ABS($F652))/ABS($F652)</f>
        <v>-9.6963501603585769</v>
      </c>
      <c r="BH714" s="1569">
        <f>(SUM($G652:BH652)+ABS($F652))/ABS($F652)</f>
        <v>-9.9251133552855997</v>
      </c>
      <c r="BI714" s="1569">
        <f>(SUM($G652:BI652)+ABS($F652))/ABS($F652)</f>
        <v>-10.154284396335436</v>
      </c>
      <c r="BJ714" s="1569">
        <f>(SUM($G652:BJ652)+ABS($F652))/ABS($F652)</f>
        <v>-10.383854230642475</v>
      </c>
      <c r="BK714" s="1569">
        <f>(SUM($G652:BK652)+ABS($F652))/ABS($F652)</f>
        <v>-10.613814162646495</v>
      </c>
      <c r="BL714" s="1569">
        <f>(SUM($G652:BL652)+ABS($F652))/ABS($F652)</f>
        <v>-10.844155834032888</v>
      </c>
      <c r="BM714" s="1569">
        <f>(SUM($G652:BM652)+ABS($F652))/ABS($F652)</f>
        <v>-11.074871205122138</v>
      </c>
      <c r="BN714" s="1571">
        <f>(SUM($G652:BN652)+ABS($F652))/ABS($F652)</f>
        <v>-11.305952537581282</v>
      </c>
    </row>
    <row r="715" spans="1:66" x14ac:dyDescent="0.15">
      <c r="A715" s="1123"/>
      <c r="B715" s="161"/>
      <c r="C715" s="3667"/>
      <c r="D715" s="1366" t="str">
        <f t="shared" si="387"/>
        <v>Low Price Range</v>
      </c>
      <c r="E715" s="1391" t="str">
        <f t="shared" si="388"/>
        <v>High Range CAPEX</v>
      </c>
      <c r="F715" s="1614">
        <f t="shared" si="389"/>
        <v>-9.3308074102395722</v>
      </c>
      <c r="G715" s="1569">
        <f>(SUM($G653:G653)+ABS($F653))/ABS($F653)</f>
        <v>0.91829361546721311</v>
      </c>
      <c r="H715" s="1569">
        <f>(SUM($G653:H653)+ABS($F653))/ABS($F653)</f>
        <v>0.81238127773442625</v>
      </c>
      <c r="I715" s="1569">
        <f>(SUM($G653:I653)+ABS($F653))/ABS($F653)</f>
        <v>0.69344758622400327</v>
      </c>
      <c r="J715" s="1569">
        <f>(SUM($G653:J653)+ABS($F653))/ABS($F653)</f>
        <v>0.56574989061121639</v>
      </c>
      <c r="K715" s="1569">
        <f>(SUM($G653:K653)+ABS($F653))/ABS($F653)</f>
        <v>0.43151337349059771</v>
      </c>
      <c r="L715" s="1569">
        <f>(SUM($G653:L653)+ABS($F653))/ABS($F653)</f>
        <v>0.29209645947793828</v>
      </c>
      <c r="M715" s="1569">
        <f>(SUM($G653:M653)+ABS($F653))/ABS($F653)</f>
        <v>0.14841020747130668</v>
      </c>
      <c r="N715" s="1569">
        <f>(SUM($G653:N653)+ABS($F653))/ABS($F653)</f>
        <v>1.1056897665198239E-3</v>
      </c>
      <c r="O715" s="1569">
        <f>(SUM($G653:O653)+ABS($F653))/ABS($F653)</f>
        <v>-0.14932997176266602</v>
      </c>
      <c r="P715" s="1569">
        <f>(SUM($G653:P653)+ABS($F653))/ABS($F653)</f>
        <v>-0.30251942882450156</v>
      </c>
      <c r="Q715" s="1569">
        <f>(SUM($G653:Q653)+ABS($F653))/ABS($F653)</f>
        <v>-0.45816228780768836</v>
      </c>
      <c r="R715" s="1569">
        <f>(SUM($G653:R653)+ABS($F653))/ABS($F653)</f>
        <v>-0.61601410207236051</v>
      </c>
      <c r="S715" s="1569">
        <f>(SUM($G653:S653)+ABS($F653))/ABS($F653)</f>
        <v>-0.77587231950212188</v>
      </c>
      <c r="T715" s="1569">
        <f>(SUM($G653:T653)+ABS($F653))/ABS($F653)</f>
        <v>-0.93756653796136902</v>
      </c>
      <c r="U715" s="1569">
        <f>(SUM($G653:U653)+ABS($F653))/ABS($F653)</f>
        <v>-1.1009515421293965</v>
      </c>
      <c r="V715" s="1569">
        <f>(SUM($G653:V653)+ABS($F653))/ABS($F653)</f>
        <v>-1.2659021997169833</v>
      </c>
      <c r="W715" s="1569">
        <f>(SUM($G653:W653)+ABS($F653))/ABS($F653)</f>
        <v>-1.4323096380494913</v>
      </c>
      <c r="X715" s="1569">
        <f>(SUM($G653:X653)+ABS($F653))/ABS($F653)</f>
        <v>-1.6000783250790374</v>
      </c>
      <c r="Y715" s="1569">
        <f>(SUM($G653:Y653)+ABS($F653))/ABS($F653)</f>
        <v>-1.7691238036135548</v>
      </c>
      <c r="Z715" s="1569">
        <f>(SUM($G653:Z653)+ABS($F653))/ABS($F653)</f>
        <v>-1.9393709066224853</v>
      </c>
      <c r="AA715" s="1569">
        <f>(SUM($G653:AA653)+ABS($F653))/ABS($F653)</f>
        <v>-2.1107523330201214</v>
      </c>
      <c r="AB715" s="1569">
        <f>(SUM($G653:AB653)+ABS($F653))/ABS($F653)</f>
        <v>-2.2832074977582684</v>
      </c>
      <c r="AC715" s="1569">
        <f>(SUM($G653:AC653)+ABS($F653))/ABS($F653)</f>
        <v>-2.4566815935681729</v>
      </c>
      <c r="AD715" s="1569">
        <f>(SUM($G653:AD653)+ABS($F653))/ABS($F653)</f>
        <v>-2.6311248180596567</v>
      </c>
      <c r="AE715" s="1569">
        <f>(SUM($G653:AE653)+ABS($F653))/ABS($F653)</f>
        <v>-2.8064917314846576</v>
      </c>
      <c r="AF715" s="1569">
        <f>(SUM($G653:AF653)+ABS($F653))/ABS($F653)</f>
        <v>-2.9827407188247212</v>
      </c>
      <c r="AG715" s="1569">
        <f>(SUM($G653:AG653)+ABS($F653))/ABS($F653)</f>
        <v>-3.1598335359644163</v>
      </c>
      <c r="AH715" s="1569">
        <f>(SUM($G653:AH653)+ABS($F653))/ABS($F653)</f>
        <v>-3.3377349242310177</v>
      </c>
      <c r="AI715" s="1569">
        <f>(SUM($G653:AI653)+ABS($F653))/ABS($F653)</f>
        <v>-3.5164122809673697</v>
      </c>
      <c r="AJ715" s="1569">
        <f>(SUM($G653:AJ653)+ABS($F653))/ABS($F653)</f>
        <v>-3.6958353763718725</v>
      </c>
      <c r="AK715" s="1569">
        <f>(SUM($G653:AK653)+ABS($F653))/ABS($F653)</f>
        <v>-3.8759761088056912</v>
      </c>
      <c r="AL715" s="1569">
        <f>(SUM($G653:AL653)+ABS($F653))/ABS($F653)</f>
        <v>-4.0568082922877977</v>
      </c>
      <c r="AM715" s="1569">
        <f>(SUM($G653:AM653)+ABS($F653))/ABS($F653)</f>
        <v>-4.2383074710849789</v>
      </c>
      <c r="AN715" s="1569">
        <f>(SUM($G653:AN653)+ABS($F653))/ABS($F653)</f>
        <v>-4.4204507572375142</v>
      </c>
      <c r="AO715" s="1569">
        <f>(SUM($G653:AO653)+ABS($F653))/ABS($F653)</f>
        <v>-4.6032166876016634</v>
      </c>
      <c r="AP715" s="1569">
        <f>(SUM($G653:AP653)+ABS($F653))/ABS($F653)</f>
        <v>-4.7865850975815336</v>
      </c>
      <c r="AQ715" s="1569">
        <f>(SUM($G653:AQ653)+ABS($F653))/ABS($F653)</f>
        <v>-4.9705370091986927</v>
      </c>
      <c r="AR715" s="1569">
        <f>(SUM($G653:AR653)+ABS($F653))/ABS($F653)</f>
        <v>-5.1550545315330369</v>
      </c>
      <c r="AS715" s="1569">
        <f>(SUM($G653:AS653)+ABS($F653))/ABS($F653)</f>
        <v>-5.3401207718821615</v>
      </c>
      <c r="AT715" s="1569">
        <f>(SUM($G653:AT653)+ABS($F653))/ABS($F653)</f>
        <v>-5.5257197562434772</v>
      </c>
      <c r="AU715" s="1569">
        <f>(SUM($G653:AU653)+ABS($F653))/ABS($F653)</f>
        <v>-5.7118363579350255</v>
      </c>
      <c r="AV715" s="1569">
        <f>(SUM($G653:AV653)+ABS($F653))/ABS($F653)</f>
        <v>-5.8984562333461765</v>
      </c>
      <c r="AW715" s="1569">
        <f>(SUM($G653:AW653)+ABS($F653))/ABS($F653)</f>
        <v>-6.0855657639552394</v>
      </c>
      <c r="AX715" s="1569">
        <f>(SUM($G653:AX653)+ABS($F653))/ABS($F653)</f>
        <v>-6.2731520038728492</v>
      </c>
      <c r="AY715" s="1569">
        <f>(SUM($G653:AY653)+ABS($F653))/ABS($F653)</f>
        <v>-6.4612026322723422</v>
      </c>
      <c r="AZ715" s="1569">
        <f>(SUM($G653:AZ653)+ABS($F653))/ABS($F653)</f>
        <v>-6.6497059101545357</v>
      </c>
      <c r="BA715" s="1569">
        <f>(SUM($G653:BA653)+ABS($F653))/ABS($F653)</f>
        <v>-6.8386506409673888</v>
      </c>
      <c r="BB715" s="1569">
        <f>(SUM($G653:BB653)+ABS($F653))/ABS($F653)</f>
        <v>-7.0280261346630022</v>
      </c>
      <c r="BC715" s="1569">
        <f>(SUM($G653:BC653)+ABS($F653))/ABS($F653)</f>
        <v>-7.2178221748273073</v>
      </c>
      <c r="BD715" s="1569">
        <f>(SUM($G653:BD653)+ABS($F653))/ABS($F653)</f>
        <v>-7.4080289885630863</v>
      </c>
      <c r="BE715" s="1569">
        <f>(SUM($G653:BE653)+ABS($F653))/ABS($F653)</f>
        <v>-7.5986372188457976</v>
      </c>
      <c r="BF715" s="1569">
        <f>(SUM($G653:BF653)+ABS($F653))/ABS($F653)</f>
        <v>-7.7896378991051343</v>
      </c>
      <c r="BG715" s="1569">
        <f>(SUM($G653:BG653)+ABS($F653))/ABS($F653)</f>
        <v>-7.9810224298142014</v>
      </c>
      <c r="BH715" s="1569">
        <f>(SUM($G653:BH653)+ABS($F653))/ABS($F653)</f>
        <v>-8.1727825568932051</v>
      </c>
      <c r="BI715" s="1569">
        <f>(SUM($G653:BI653)+ABS($F653))/ABS($F653)</f>
        <v>-8.3649103517563486</v>
      </c>
      <c r="BJ715" s="1569">
        <f>(SUM($G653:BJ653)+ABS($F653))/ABS($F653)</f>
        <v>-8.5573981928495702</v>
      </c>
      <c r="BK715" s="1569">
        <f>(SUM($G653:BK653)+ABS($F653))/ABS($F653)</f>
        <v>-8.750238748543353</v>
      </c>
      <c r="BL715" s="1569">
        <f>(SUM($G653:BL653)+ABS($F653))/ABS($F653)</f>
        <v>-8.9434249612593479</v>
      </c>
      <c r="BM715" s="1569">
        <f>(SUM($G653:BM653)+ABS($F653))/ABS($F653)</f>
        <v>-9.1369500327222397</v>
      </c>
      <c r="BN715" s="1571">
        <f>(SUM($G653:BN653)+ABS($F653))/ABS($F653)</f>
        <v>-9.3308074102395722</v>
      </c>
    </row>
    <row r="716" spans="1:66" ht="6.75" customHeight="1" x14ac:dyDescent="0.15">
      <c r="A716" s="1123"/>
      <c r="B716" s="161"/>
      <c r="C716" s="3667"/>
      <c r="D716" s="1366"/>
      <c r="E716" s="1391"/>
      <c r="F716" s="1614"/>
      <c r="G716" s="1569"/>
      <c r="H716" s="1569"/>
      <c r="I716" s="1569"/>
      <c r="J716" s="1569"/>
      <c r="K716" s="1569"/>
      <c r="L716" s="1569"/>
      <c r="M716" s="1569"/>
      <c r="N716" s="1569"/>
      <c r="O716" s="1569"/>
      <c r="P716" s="1569"/>
      <c r="Q716" s="1569"/>
      <c r="R716" s="1569"/>
      <c r="S716" s="1569"/>
      <c r="T716" s="1569"/>
      <c r="U716" s="1569"/>
      <c r="V716" s="1569"/>
      <c r="W716" s="1569"/>
      <c r="X716" s="1569"/>
      <c r="Y716" s="1569"/>
      <c r="Z716" s="1569"/>
      <c r="AA716" s="1569"/>
      <c r="AB716" s="1569"/>
      <c r="AC716" s="1569"/>
      <c r="AD716" s="1569"/>
      <c r="AE716" s="1569"/>
      <c r="AF716" s="1569"/>
      <c r="AG716" s="1569"/>
      <c r="AH716" s="1569"/>
      <c r="AI716" s="1569"/>
      <c r="AJ716" s="1569"/>
      <c r="AK716" s="1569"/>
      <c r="AL716" s="1569"/>
      <c r="AM716" s="1569"/>
      <c r="AN716" s="1569"/>
      <c r="AO716" s="1569"/>
      <c r="AP716" s="1569"/>
      <c r="AQ716" s="1569"/>
      <c r="AR716" s="1569"/>
      <c r="AS716" s="1569"/>
      <c r="AT716" s="1569"/>
      <c r="AU716" s="1569"/>
      <c r="AV716" s="1569"/>
      <c r="AW716" s="1569"/>
      <c r="AX716" s="1569"/>
      <c r="AY716" s="1569"/>
      <c r="AZ716" s="1569"/>
      <c r="BA716" s="1569"/>
      <c r="BB716" s="1569"/>
      <c r="BC716" s="1569"/>
      <c r="BD716" s="1569"/>
      <c r="BE716" s="1569"/>
      <c r="BF716" s="1569"/>
      <c r="BG716" s="1569"/>
      <c r="BH716" s="1569"/>
      <c r="BI716" s="1569"/>
      <c r="BJ716" s="1569"/>
      <c r="BK716" s="1569"/>
      <c r="BL716" s="1569"/>
      <c r="BM716" s="1569"/>
      <c r="BN716" s="1571"/>
    </row>
    <row r="717" spans="1:66" x14ac:dyDescent="0.15">
      <c r="A717" s="1123"/>
      <c r="B717" s="161"/>
      <c r="C717" s="3667"/>
      <c r="D717" s="1366" t="str">
        <f t="shared" si="387"/>
        <v>High Price Range</v>
      </c>
      <c r="E717" s="1391" t="str">
        <f t="shared" si="388"/>
        <v>High Range CAPEX</v>
      </c>
      <c r="F717" s="1614">
        <f t="shared" si="389"/>
        <v>-1.1094402556709586</v>
      </c>
      <c r="G717" s="1569">
        <f>(SUM($G655:G655)+ABS($F655))/ABS($F655)</f>
        <v>1.4334791434672132</v>
      </c>
      <c r="H717" s="1569">
        <f>(SUM($G655:H655)+ABS($F655))/ABS($F655)</f>
        <v>1.7155092749344263</v>
      </c>
      <c r="I717" s="1569">
        <f>(SUM($G655:I655)+ABS($F655))/ABS($F655)</f>
        <v>1.9234079189384119</v>
      </c>
      <c r="J717" s="1569">
        <f>(SUM($G655:J655)+ABS($F655))/ABS($F655)</f>
        <v>2.084278840805625</v>
      </c>
      <c r="K717" s="1569">
        <f>(SUM($G655:K655)+ABS($F655))/ABS($F655)</f>
        <v>2.2115563602751389</v>
      </c>
      <c r="L717" s="1569">
        <f>(SUM($G655:L655)+ABS($F655))/ABS($F655)</f>
        <v>2.3131220921717706</v>
      </c>
      <c r="M717" s="1569">
        <f>(SUM($G655:M655)+ABS($F655))/ABS($F655)</f>
        <v>2.3940957278065813</v>
      </c>
      <c r="N717" s="1569">
        <f>(SUM($G655:N655)+ABS($F655))/ABS($F655)</f>
        <v>2.4580392819937944</v>
      </c>
      <c r="O717" s="1569">
        <f>(SUM($G655:O655)+ABS($F655))/ABS($F655)</f>
        <v>2.5075570220500114</v>
      </c>
      <c r="P717" s="1569">
        <f>(SUM($G655:P655)+ABS($F655))/ABS($F655)</f>
        <v>2.5446258543190652</v>
      </c>
      <c r="Q717" s="1569">
        <f>(SUM($G655:Q655)+ABS($F655))/ABS($F655)</f>
        <v>2.5707913147246018</v>
      </c>
      <c r="R717" s="1569">
        <f>(SUM($G655:R655)+ABS($F655))/ABS($F655)</f>
        <v>2.5872907169353496</v>
      </c>
      <c r="S717" s="1569">
        <f>(SUM($G655:S655)+ABS($F655))/ABS($F655)</f>
        <v>2.5951341658770146</v>
      </c>
      <c r="T717" s="1569">
        <f>(SUM($G655:T655)+ABS($F655))/ABS($F655)</f>
        <v>2.595159891078306</v>
      </c>
      <c r="U717" s="1569">
        <f>(SUM($G655:U655)+ABS($F655))/ABS($F655)</f>
        <v>2.5880732410766991</v>
      </c>
      <c r="V717" s="1569">
        <f>(SUM($G655:V655)+ABS($F655))/ABS($F655)</f>
        <v>2.574474901119912</v>
      </c>
      <c r="W717" s="1569">
        <f>(SUM($G655:W655)+ABS($F655))/ABS($F655)</f>
        <v>2.5548817818649754</v>
      </c>
      <c r="X717" s="1569">
        <f>(SUM($G655:X655)+ABS($F655))/ABS($F655)</f>
        <v>2.5297427906033918</v>
      </c>
      <c r="Y717" s="1569">
        <f>(SUM($G655:Y655)+ABS($F655))/ABS($F655)</f>
        <v>2.4994509462335999</v>
      </c>
      <c r="Z717" s="1569">
        <f>(SUM($G655:Z655)+ABS($F655))/ABS($F655)</f>
        <v>2.4643528287422853</v>
      </c>
      <c r="AA717" s="1569">
        <f>(SUM($G655:AA655)+ABS($F655))/ABS($F655)</f>
        <v>2.4247560504473054</v>
      </c>
      <c r="AB717" s="1569">
        <f>(SUM($G655:AB655)+ABS($F655))/ABS($F655)</f>
        <v>2.3809352354651776</v>
      </c>
      <c r="AC717" s="1569">
        <f>(SUM($G655:AC655)+ABS($F655))/ABS($F655)</f>
        <v>2.3331368580248575</v>
      </c>
      <c r="AD717" s="1569">
        <f>(SUM($G655:AD655)+ABS($F655))/ABS($F655)</f>
        <v>2.2815831964868982</v>
      </c>
      <c r="AE717" s="1569">
        <f>(SUM($G655:AE655)+ABS($F655))/ABS($F655)</f>
        <v>2.226475594028503</v>
      </c>
      <c r="AF717" s="1569">
        <f>(SUM($G655:AF655)+ABS($F655))/ABS($F655)</f>
        <v>2.1679971698752771</v>
      </c>
      <c r="AG717" s="1569">
        <f>(SUM($G655:AG655)+ABS($F655))/ABS($F655)</f>
        <v>2.1063150908203507</v>
      </c>
      <c r="AH717" s="1569">
        <f>(SUM($G655:AH655)+ABS($F655))/ABS($F655)</f>
        <v>2.0415824876748268</v>
      </c>
      <c r="AI717" s="1569">
        <f>(SUM($G655:AI655)+ABS($F655))/ABS($F655)</f>
        <v>1.9739400826124469</v>
      </c>
      <c r="AJ717" s="1569">
        <f>(SUM($G655:AJ655)+ABS($F655))/ABS($F655)</f>
        <v>1.903517579304604</v>
      </c>
      <c r="AK717" s="1569">
        <f>(SUM($G655:AK655)+ABS($F655))/ABS($F655)</f>
        <v>1.8304348570361837</v>
      </c>
      <c r="AL717" s="1569">
        <f>(SUM($G655:AL655)+ABS($F655))/ABS($F655)</f>
        <v>1.7548030017641971</v>
      </c>
      <c r="AM717" s="1569">
        <f>(SUM($G655:AM655)+ABS($F655))/ABS($F655)</f>
        <v>1.6767252006982072</v>
      </c>
      <c r="AN717" s="1569">
        <f>(SUM($G655:AN655)+ABS($F655))/ABS($F655)</f>
        <v>1.5962975219877003</v>
      </c>
      <c r="AO717" s="1569">
        <f>(SUM($G655:AO655)+ABS($F655))/ABS($F655)</f>
        <v>1.5136095971630477</v>
      </c>
      <c r="AP717" s="1569">
        <f>(SUM($G655:AP655)+ABS($F655))/ABS($F655)</f>
        <v>1.4287452208472238</v>
      </c>
      <c r="AQ717" s="1569">
        <f>(SUM($G655:AQ655)+ABS($F655))/ABS($F655)</f>
        <v>1.3417828797512075</v>
      </c>
      <c r="AR717" s="1569">
        <f>(SUM($G655:AR655)+ABS($F655))/ABS($F655)</f>
        <v>1.2527962209488166</v>
      </c>
      <c r="AS717" s="1569">
        <f>(SUM($G655:AS655)+ABS($F655))/ABS($F655)</f>
        <v>1.1618544677916911</v>
      </c>
      <c r="AT717" s="1569">
        <f>(SUM($G655:AT655)+ABS($F655))/ABS($F655)</f>
        <v>1.0690227904920822</v>
      </c>
      <c r="AU717" s="1569">
        <f>(SUM($G655:AU655)+ABS($F655))/ABS($F655)</f>
        <v>0.97436263730814021</v>
      </c>
      <c r="AV717" s="1569">
        <f>(SUM($G655:AV655)+ABS($F655))/ABS($F655)</f>
        <v>0.87793203136559861</v>
      </c>
      <c r="AW717" s="1569">
        <f>(SUM($G655:AW655)+ABS($F655))/ABS($F655)</f>
        <v>0.7797858374035882</v>
      </c>
      <c r="AX717" s="1569">
        <f>(SUM($G655:AX655)+ABS($F655))/ABS($F655)</f>
        <v>0.67997600211132847</v>
      </c>
      <c r="AY717" s="1569">
        <f>(SUM($G655:AY655)+ABS($F655))/ABS($F655)</f>
        <v>0.57855177120328161</v>
      </c>
      <c r="AZ717" s="1569">
        <f>(SUM($G655:AZ655)+ABS($F655))/ABS($F655)</f>
        <v>0.47555988594446813</v>
      </c>
      <c r="BA717" s="1569">
        <f>(SUM($G655:BA655)+ABS($F655))/ABS($F655)</f>
        <v>0.37104476147017174</v>
      </c>
      <c r="BB717" s="1569">
        <f>(SUM($G655:BB655)+ABS($F655))/ABS($F655)</f>
        <v>0.26504864893324703</v>
      </c>
      <c r="BC717" s="1569">
        <f>(SUM($G655:BC655)+ABS($F655))/ABS($F655)</f>
        <v>0.15761178324805189</v>
      </c>
      <c r="BD717" s="1569">
        <f>(SUM($G655:BD655)+ABS($F655))/ABS($F655)</f>
        <v>4.8772517974778343E-2</v>
      </c>
      <c r="BE717" s="1569">
        <f>(SUM($G655:BE655)+ABS($F655))/ABS($F655)</f>
        <v>-6.1432551304717635E-2</v>
      </c>
      <c r="BF717" s="1569">
        <f>(SUM($G655:BF655)+ABS($F655))/ABS($F655)</f>
        <v>-0.17296847393385548</v>
      </c>
      <c r="BG717" s="1569">
        <f>(SUM($G655:BG655)+ABS($F655))/ABS($F655)</f>
        <v>-0.28580184040767681</v>
      </c>
      <c r="BH717" s="1569">
        <f>(SUM($G655:BH655)+ABS($F655))/ABS($F655)</f>
        <v>-0.39990068695817532</v>
      </c>
      <c r="BI717" s="1569">
        <f>(SUM($G655:BI655)+ABS($F655))/ABS($F655)</f>
        <v>-0.51523440768465656</v>
      </c>
      <c r="BJ717" s="1569">
        <f>(SUM($G655:BJ655)+ABS($F655))/ABS($F655)</f>
        <v>-0.63177367350763336</v>
      </c>
      <c r="BK717" s="1569">
        <f>(SUM($G655:BK655)+ABS($F655))/ABS($F655)</f>
        <v>-0.74949035730527913</v>
      </c>
      <c r="BL717" s="1569">
        <f>(SUM($G655:BL655)+ABS($F655))/ABS($F655)</f>
        <v>-0.86835746466174035</v>
      </c>
      <c r="BM717" s="1569">
        <f>(SUM($G655:BM655)+ABS($F655))/ABS($F655)</f>
        <v>-0.98834906971812697</v>
      </c>
      <c r="BN717" s="1571">
        <f>(SUM($G655:BN655)+ABS($F655))/ABS($F655)</f>
        <v>-1.1094402556709586</v>
      </c>
    </row>
    <row r="718" spans="1:66" x14ac:dyDescent="0.15">
      <c r="A718" s="1123"/>
      <c r="B718" s="161"/>
      <c r="C718" s="3667"/>
      <c r="D718" s="1366" t="str">
        <f t="shared" si="387"/>
        <v>High Price Range</v>
      </c>
      <c r="E718" s="1391" t="str">
        <f t="shared" si="388"/>
        <v>High Range CAPEX</v>
      </c>
      <c r="F718" s="1614">
        <f t="shared" si="389"/>
        <v>3.847849477635831</v>
      </c>
      <c r="G718" s="1569">
        <f>(SUM($G656:G656)+ABS($F656))/ABS($F656)</f>
        <v>1.4334791434672132</v>
      </c>
      <c r="H718" s="1569">
        <f>(SUM($G656:H656)+ABS($F656))/ABS($F656)</f>
        <v>1.7533715279344262</v>
      </c>
      <c r="I718" s="1569">
        <f>(SUM($G656:I656)+ABS($F656))/ABS($F656)</f>
        <v>2.0148915532921601</v>
      </c>
      <c r="J718" s="1569">
        <f>(SUM($G656:J656)+ABS($F656))/ABS($F656)</f>
        <v>2.2382351926093729</v>
      </c>
      <c r="K718" s="1569">
        <f>(SUM($G656:K656)+ABS($F656))/ABS($F656)</f>
        <v>2.4336903002285628</v>
      </c>
      <c r="L718" s="1569">
        <f>(SUM($G656:L656)+ABS($F656))/ABS($F656)</f>
        <v>2.6074174343027186</v>
      </c>
      <c r="M718" s="1569">
        <f>(SUM($G656:M656)+ABS($F656))/ABS($F656)</f>
        <v>2.7634847494955377</v>
      </c>
      <c r="N718" s="1569">
        <f>(SUM($G656:N656)+ABS($F656))/ABS($F656)</f>
        <v>2.9047619554352506</v>
      </c>
      <c r="O718" s="1569">
        <f>(SUM($G656:O656)+ABS($F656))/ABS($F656)</f>
        <v>3.0333722271006063</v>
      </c>
      <c r="P718" s="1569">
        <f>(SUM($G656:P656)+ABS($F656))/ABS($F656)</f>
        <v>3.150944181097</v>
      </c>
      <c r="Q718" s="1569">
        <f>(SUM($G656:Q656)+ABS($F656))/ABS($F656)</f>
        <v>3.2587629730594685</v>
      </c>
      <c r="R718" s="1569">
        <f>(SUM($G656:R656)+ABS($F656))/ABS($F656)</f>
        <v>3.3578661495425828</v>
      </c>
      <c r="S718" s="1569">
        <f>(SUM($G656:S656)+ABS($F656))/ABS($F656)</f>
        <v>3.4491072483896468</v>
      </c>
      <c r="T718" s="1569">
        <f>(SUM($G656:T656)+ABS($F656))/ABS($F656)</f>
        <v>3.5331995788236248</v>
      </c>
      <c r="U718" s="1569">
        <f>(SUM($G656:U656)+ABS($F656))/ABS($F656)</f>
        <v>3.6107472953836046</v>
      </c>
      <c r="V718" s="1569">
        <f>(SUM($G656:V656)+ABS($F656))/ABS($F656)</f>
        <v>3.6822680329524431</v>
      </c>
      <c r="W718" s="1569">
        <f>(SUM($G656:W656)+ABS($F656))/ABS($F656)</f>
        <v>3.7482097657657274</v>
      </c>
      <c r="X718" s="1569">
        <f>(SUM($G656:X656)+ABS($F656))/ABS($F656)</f>
        <v>3.8089636092013617</v>
      </c>
      <c r="Y718" s="1569">
        <f>(SUM($G656:Y656)+ABS($F656))/ABS($F656)</f>
        <v>3.8648737066283085</v>
      </c>
      <c r="Z718" s="1569">
        <f>(SUM($G656:Z656)+ABS($F656))/ABS($F656)</f>
        <v>3.9162449800453252</v>
      </c>
      <c r="AA718" s="1569">
        <f>(SUM($G656:AA656)+ABS($F656))/ABS($F656)</f>
        <v>3.9633492874541689</v>
      </c>
      <c r="AB718" s="1569">
        <f>(SUM($G656:AB656)+ABS($F656))/ABS($F656)</f>
        <v>4.006430373142349</v>
      </c>
      <c r="AC718" s="1569">
        <f>(SUM($G656:AC656)+ABS($F656))/ABS($F656)</f>
        <v>4.0457078904883401</v>
      </c>
      <c r="AD718" s="1569">
        <f>(SUM($G656:AD656)+ABS($F656))/ABS($F656)</f>
        <v>4.081380703019069</v>
      </c>
      <c r="AE718" s="1569">
        <f>(SUM($G656:AE656)+ABS($F656))/ABS($F656)</f>
        <v>4.1136296173013269</v>
      </c>
      <c r="AF718" s="1569">
        <f>(SUM($G656:AF656)+ABS($F656))/ABS($F656)</f>
        <v>4.1426196638414128</v>
      </c>
      <c r="AG718" s="1569">
        <f>(SUM($G656:AG656)+ABS($F656))/ABS($F656)</f>
        <v>4.1685020149360081</v>
      </c>
      <c r="AH718" s="1569">
        <f>(SUM($G656:AH656)+ABS($F656))/ABS($F656)</f>
        <v>4.1914156083249718</v>
      </c>
      <c r="AI718" s="1569">
        <f>(SUM($G656:AI656)+ABS($F656))/ABS($F656)</f>
        <v>4.2114885304876282</v>
      </c>
      <c r="AJ718" s="1569">
        <f>(SUM($G656:AJ656)+ABS($F656))/ABS($F656)</f>
        <v>4.2288392020836945</v>
      </c>
      <c r="AK718" s="1569">
        <f>(SUM($G656:AK656)+ABS($F656))/ABS($F656)</f>
        <v>4.2435773993808539</v>
      </c>
      <c r="AL718" s="1569">
        <f>(SUM($G656:AL656)+ABS($F656))/ABS($F656)</f>
        <v>4.2558051388344476</v>
      </c>
      <c r="AM718" s="1569">
        <f>(SUM($G656:AM656)+ABS($F656))/ABS($F656)</f>
        <v>4.2656174467897703</v>
      </c>
      <c r="AN718" s="1569">
        <f>(SUM($G656:AN656)+ABS($F656))/ABS($F656)</f>
        <v>4.2731030322011438</v>
      </c>
      <c r="AO718" s="1569">
        <f>(SUM($G656:AO656)+ABS($F656))/ABS($F656)</f>
        <v>4.2783448770378687</v>
      </c>
      <c r="AP718" s="1569">
        <f>(SUM($G656:AP656)+ABS($F656))/ABS($F656)</f>
        <v>4.2814207564782407</v>
      </c>
      <c r="AQ718" s="1569">
        <f>(SUM($G656:AQ656)+ABS($F656))/ABS($F656)</f>
        <v>4.282403698931712</v>
      </c>
      <c r="AR718" s="1569">
        <f>(SUM($G656:AR656)+ABS($F656))/ABS($F656)</f>
        <v>4.2813623942646988</v>
      </c>
      <c r="AS718" s="1569">
        <f>(SUM($G656:AS656)+ABS($F656))/ABS($F656)</f>
        <v>4.2783615572528921</v>
      </c>
      <c r="AT718" s="1569">
        <f>(SUM($G656:AT656)+ABS($F656))/ABS($F656)</f>
        <v>4.2734622521774375</v>
      </c>
      <c r="AU718" s="1569">
        <f>(SUM($G656:AU656)+ABS($F656))/ABS($F656)</f>
        <v>4.2667221835737745</v>
      </c>
      <c r="AV718" s="1569">
        <f>(SUM($G656:AV656)+ABS($F656))/ABS($F656)</f>
        <v>4.258195957391373</v>
      </c>
      <c r="AW718" s="1569">
        <f>(SUM($G656:AW656)+ABS($F656))/ABS($F656)</f>
        <v>4.2479353161995261</v>
      </c>
      <c r="AX718" s="1569">
        <f>(SUM($G656:AX656)+ABS($F656))/ABS($F656)</f>
        <v>4.2359893515545624</v>
      </c>
      <c r="AY718" s="1569">
        <f>(SUM($G656:AY656)+ABS($F656))/ABS($F656)</f>
        <v>4.2224046962084865</v>
      </c>
      <c r="AZ718" s="1569">
        <f>(SUM($G656:AZ656)+ABS($F656))/ABS($F656)</f>
        <v>4.2072256984726604</v>
      </c>
      <c r="BA718" s="1569">
        <f>(SUM($G656:BA656)+ABS($F656))/ABS($F656)</f>
        <v>4.1904945807406371</v>
      </c>
      <c r="BB718" s="1569">
        <f>(SUM($G656:BB656)+ABS($F656))/ABS($F656)</f>
        <v>4.1722515839118381</v>
      </c>
      <c r="BC718" s="1569">
        <f>(SUM($G656:BC656)+ABS($F656))/ABS($F656)</f>
        <v>4.1525350992343597</v>
      </c>
      <c r="BD718" s="1569">
        <f>(SUM($G656:BD656)+ABS($F656))/ABS($F656)</f>
        <v>4.1313817888943598</v>
      </c>
      <c r="BE718" s="1569">
        <f>(SUM($G656:BE656)+ABS($F656))/ABS($F656)</f>
        <v>4.1088266965159841</v>
      </c>
      <c r="BF718" s="1569">
        <f>(SUM($G656:BF656)+ABS($F656))/ABS($F656)</f>
        <v>4.08490334859514</v>
      </c>
      <c r="BG718" s="1569">
        <f>(SUM($G656:BG656)+ABS($F656))/ABS($F656)</f>
        <v>4.059643847769185</v>
      </c>
      <c r="BH718" s="1569">
        <f>(SUM($G656:BH656)+ABS($F656))/ABS($F656)</f>
        <v>4.0330789587196731</v>
      </c>
      <c r="BI718" s="1569">
        <f>(SUM($G656:BI656)+ABS($F656))/ABS($F656)</f>
        <v>4.0052381874142959</v>
      </c>
      <c r="BJ718" s="1569">
        <f>(SUM($G656:BJ656)+ABS($F656))/ABS($F656)</f>
        <v>3.9761498543149969</v>
      </c>
      <c r="BK718" s="1569">
        <f>(SUM($G656:BK656)+ABS($F656))/ABS($F656)</f>
        <v>3.9458411621101726</v>
      </c>
      <c r="BL718" s="1569">
        <f>(SUM($G656:BL656)+ABS($F656))/ABS($F656)</f>
        <v>3.9143382584685127</v>
      </c>
      <c r="BM718" s="1569">
        <f>(SUM($G656:BM656)+ABS($F656))/ABS($F656)</f>
        <v>3.8816662942590932</v>
      </c>
      <c r="BN718" s="1571">
        <f>(SUM($G656:BN656)+ABS($F656))/ABS($F656)</f>
        <v>3.847849477635831</v>
      </c>
    </row>
    <row r="719" spans="1:66" ht="16.5" customHeight="1" x14ac:dyDescent="0.15">
      <c r="A719" s="1123"/>
      <c r="B719" s="1347"/>
      <c r="C719" s="3668"/>
      <c r="D719" s="1367" t="str">
        <f t="shared" si="387"/>
        <v>High Price Range</v>
      </c>
      <c r="E719" s="1685" t="str">
        <f t="shared" si="388"/>
        <v>High Range CAPEX</v>
      </c>
      <c r="F719" s="1615">
        <f t="shared" si="389"/>
        <v>10.026779421458823</v>
      </c>
      <c r="G719" s="1572">
        <f>(SUM($G657:G657)+ABS($F657))/ABS($F657)</f>
        <v>1.4334791434672132</v>
      </c>
      <c r="H719" s="1572">
        <f>(SUM($G657:H657)+ABS($F657))/ABS($F657)</f>
        <v>1.7912337809344261</v>
      </c>
      <c r="I719" s="1572">
        <f>(SUM($G657:I657)+ABS($F657))/ABS($F657)</f>
        <v>2.1082531672790878</v>
      </c>
      <c r="J719" s="1572">
        <f>(SUM($G657:J657)+ABS($F657))/ABS($F657)</f>
        <v>2.3978557493463009</v>
      </c>
      <c r="K719" s="1572">
        <f>(SUM($G657:K657)+ABS($F657))/ABS($F657)</f>
        <v>2.6670026598515797</v>
      </c>
      <c r="L719" s="1572">
        <f>(SUM($G657:L657)+ABS($F657))/ABS($F657)</f>
        <v>2.9199435159084968</v>
      </c>
      <c r="M719" s="1572">
        <f>(SUM($G657:M657)+ABS($F657))/ABS($F657)</f>
        <v>3.1595284215564625</v>
      </c>
      <c r="N719" s="1572">
        <f>(SUM($G657:N657)+ABS($F657))/ABS($F657)</f>
        <v>3.3877941537636755</v>
      </c>
      <c r="O719" s="1572">
        <f>(SUM($G657:O657)+ABS($F657))/ABS($F657)</f>
        <v>3.6062645964667523</v>
      </c>
      <c r="P719" s="1572">
        <f>(SUM($G657:P657)+ABS($F657))/ABS($F657)</f>
        <v>3.8161202242682255</v>
      </c>
      <c r="Q719" s="1572">
        <f>(SUM($G657:Q657)+ABS($F657))/ABS($F657)</f>
        <v>4.0183007711927434</v>
      </c>
      <c r="R719" s="1572">
        <f>(SUM($G657:R657)+ABS($F657))/ABS($F657)</f>
        <v>4.2135709499906895</v>
      </c>
      <c r="S719" s="1572">
        <f>(SUM($G657:S657)+ABS($F657))/ABS($F657)</f>
        <v>4.4025644130048009</v>
      </c>
      <c r="T719" s="1572">
        <f>(SUM($G657:T657)+ABS($F657))/ABS($F657)</f>
        <v>4.5858142364346914</v>
      </c>
      <c r="U719" s="1572">
        <f>(SUM($G657:U657)+ABS($F657))/ABS($F657)</f>
        <v>4.7637747035028903</v>
      </c>
      <c r="V719" s="1572">
        <f>(SUM($G657:V657)+ABS($F657))/ABS($F657)</f>
        <v>4.9368372708361035</v>
      </c>
      <c r="W719" s="1572">
        <f>(SUM($G657:W657)+ABS($F657))/ABS($F657)</f>
        <v>5.1053425294218355</v>
      </c>
      <c r="X719" s="1572">
        <f>(SUM($G657:X657)+ABS($F657))/ABS($F657)</f>
        <v>5.2695893362013271</v>
      </c>
      <c r="Y719" s="1572">
        <f>(SUM($G657:Y657)+ABS($F657))/ABS($F657)</f>
        <v>5.429841902176495</v>
      </c>
      <c r="Z719" s="1572">
        <f>(SUM($G657:Z657)+ABS($F657))/ABS($F657)</f>
        <v>5.5863353755445413</v>
      </c>
      <c r="AA719" s="1572">
        <f>(SUM($G657:AA657)+ABS($F657))/ABS($F657)</f>
        <v>5.7392802971350871</v>
      </c>
      <c r="AB719" s="1572">
        <f>(SUM($G657:AB657)+ABS($F657))/ABS($F657)</f>
        <v>5.8888661977138748</v>
      </c>
      <c r="AC719" s="1572">
        <f>(SUM($G657:AC657)+ABS($F657))/ABS($F657)</f>
        <v>6.0352645331751313</v>
      </c>
      <c r="AD719" s="1572">
        <f>(SUM($G657:AD657)+ABS($F657))/ABS($F657)</f>
        <v>6.1786311024400042</v>
      </c>
      <c r="AE719" s="1572">
        <f>(SUM($G657:AE657)+ABS($F657))/ABS($F657)</f>
        <v>6.3191080565920013</v>
      </c>
      <c r="AF719" s="1572">
        <f>(SUM($G657:AF657)+ABS($F657))/ABS($F657)</f>
        <v>6.4568255816514233</v>
      </c>
      <c r="AG719" s="1572">
        <f>(SUM($G657:AG657)+ABS($F657))/ABS($F657)</f>
        <v>6.5919033183002336</v>
      </c>
      <c r="AH719" s="1572">
        <f>(SUM($G657:AH657)+ABS($F657))/ABS($F657)</f>
        <v>6.7244515677338565</v>
      </c>
      <c r="AI719" s="1572">
        <f>(SUM($G657:AI657)+ABS($F657))/ABS($F657)</f>
        <v>6.854572322222003</v>
      </c>
      <c r="AJ719" s="1572">
        <f>(SUM($G657:AJ657)+ABS($F657))/ABS($F657)</f>
        <v>6.9823601509301021</v>
      </c>
      <c r="AK719" s="1572">
        <f>(SUM($G657:AK657)+ABS($F657))/ABS($F657)</f>
        <v>7.1079029654021095</v>
      </c>
      <c r="AL719" s="1572">
        <f>(SUM($G657:AL657)+ABS($F657))/ABS($F657)</f>
        <v>7.2312826843487237</v>
      </c>
      <c r="AM719" s="1572">
        <f>(SUM($G657:AM657)+ABS($F657))/ABS($F657)</f>
        <v>7.3525758136733135</v>
      </c>
      <c r="AN719" s="1572">
        <f>(SUM($G657:AN657)+ABS($F657))/ABS($F657)</f>
        <v>7.4718539547471927</v>
      </c>
      <c r="AO719" s="1572">
        <f>(SUM($G657:AO657)+ABS($F657))/ABS($F657)</f>
        <v>7.5891842516296641</v>
      </c>
      <c r="AP719" s="1572">
        <f>(SUM($G657:AP657)+ABS($F657))/ABS($F657)</f>
        <v>7.704629786077926</v>
      </c>
      <c r="AQ719" s="1572">
        <f>(SUM($G657:AQ657)+ABS($F657))/ABS($F657)</f>
        <v>7.818249927703655</v>
      </c>
      <c r="AR719" s="1572">
        <f>(SUM($G657:AR657)+ABS($F657))/ABS($F657)</f>
        <v>7.930100645428027</v>
      </c>
      <c r="AS719" s="1572">
        <f>(SUM($G657:AS657)+ABS($F657))/ABS($F657)</f>
        <v>8.0402347854056266</v>
      </c>
      <c r="AT719" s="1572">
        <f>(SUM($G657:AT657)+ABS($F657))/ABS($F657)</f>
        <v>8.1487023197835899</v>
      </c>
      <c r="AU719" s="1572">
        <f>(SUM($G657:AU657)+ABS($F657))/ABS($F657)</f>
        <v>8.2555505700001319</v>
      </c>
      <c r="AV719" s="1572">
        <f>(SUM($G657:AV657)+ABS($F657))/ABS($F657)</f>
        <v>8.3608244077783453</v>
      </c>
      <c r="AW719" s="1572">
        <f>(SUM($G657:AW657)+ABS($F657))/ABS($F657)</f>
        <v>8.4645664365149624</v>
      </c>
      <c r="AX719" s="1572">
        <f>(SUM($G657:AX657)+ABS($F657))/ABS($F657)</f>
        <v>8.5668171553825925</v>
      </c>
      <c r="AY719" s="1572">
        <f>(SUM($G657:AY657)+ABS($F657))/ABS($F657)</f>
        <v>8.6676151081438029</v>
      </c>
      <c r="AZ719" s="1572">
        <f>(SUM($G657:AZ657)+ABS($F657))/ABS($F657)</f>
        <v>8.7669970184056556</v>
      </c>
      <c r="BA719" s="1572">
        <f>(SUM($G657:BA657)+ABS($F657))/ABS($F657)</f>
        <v>8.8649979128149035</v>
      </c>
      <c r="BB719" s="1572">
        <f>(SUM($G657:BB657)+ABS($F657))/ABS($F657)</f>
        <v>8.9616512335000102</v>
      </c>
      <c r="BC719" s="1572">
        <f>(SUM($G657:BC657)+ABS($F657))/ABS($F657)</f>
        <v>9.0569889409007089</v>
      </c>
      <c r="BD719" s="1572">
        <f>(SUM($G657:BD657)+ABS($F657))/ABS($F657)</f>
        <v>9.1510416079842276</v>
      </c>
      <c r="BE719" s="1572">
        <f>(SUM($G657:BE657)+ABS($F657))/ABS($F657)</f>
        <v>9.2438385067257425</v>
      </c>
      <c r="BF719" s="1572">
        <f>(SUM($G657:BF657)+ABS($F657))/ABS($F657)</f>
        <v>9.3354076876259438</v>
      </c>
      <c r="BG719" s="1572">
        <f>(SUM($G657:BG657)+ABS($F657))/ABS($F657)</f>
        <v>9.4257760529481107</v>
      </c>
      <c r="BH719" s="1572">
        <f>(SUM($G657:BH657)+ABS($F657))/ABS($F657)</f>
        <v>9.5149694242787621</v>
      </c>
      <c r="BI719" s="1572">
        <f>(SUM($G657:BI657)+ABS($F657))/ABS($F657)</f>
        <v>9.6030126049478017</v>
      </c>
      <c r="BJ719" s="1572">
        <f>(SUM($G657:BJ657)+ABS($F657))/ABS($F657)</f>
        <v>9.6899294377847855</v>
      </c>
      <c r="BK719" s="1572">
        <f>(SUM($G657:BK657)+ABS($F657))/ABS($F657)</f>
        <v>9.7757428586360451</v>
      </c>
      <c r="BL719" s="1572">
        <f>(SUM($G657:BL657)+ABS($F657))/ABS($F657)</f>
        <v>9.860474946022098</v>
      </c>
      <c r="BM719" s="1572">
        <f>(SUM($G657:BM657)+ABS($F657))/ABS($F657)</f>
        <v>9.9441469672748113</v>
      </c>
      <c r="BN719" s="1573">
        <f>(SUM($G657:BN657)+ABS($F657))/ABS($F657)</f>
        <v>10.026779421458823</v>
      </c>
    </row>
    <row r="720" spans="1:66" ht="8.25" customHeight="1" x14ac:dyDescent="0.15">
      <c r="A720" s="1123"/>
      <c r="B720" s="1336"/>
      <c r="C720" s="3676" t="str">
        <f>C658</f>
        <v>Low Range Opex-Low</v>
      </c>
      <c r="D720" s="1366"/>
      <c r="E720" s="1394"/>
      <c r="F720" s="1614"/>
      <c r="G720" s="1569"/>
      <c r="H720" s="1569"/>
      <c r="I720" s="1569"/>
      <c r="J720" s="1569"/>
      <c r="K720" s="1569"/>
      <c r="L720" s="1569"/>
      <c r="M720" s="1569"/>
      <c r="N720" s="1569"/>
      <c r="O720" s="1569"/>
      <c r="P720" s="1569"/>
      <c r="Q720" s="1569"/>
      <c r="R720" s="1569"/>
      <c r="S720" s="1569"/>
      <c r="T720" s="1569"/>
      <c r="U720" s="1569"/>
      <c r="V720" s="1569"/>
      <c r="W720" s="1569"/>
      <c r="X720" s="1569"/>
      <c r="Y720" s="1569"/>
      <c r="Z720" s="1569"/>
      <c r="AA720" s="1569"/>
      <c r="AB720" s="1569"/>
      <c r="AC720" s="1569"/>
      <c r="AD720" s="1569"/>
      <c r="AE720" s="1569"/>
      <c r="AF720" s="1569"/>
      <c r="AG720" s="1569"/>
      <c r="AH720" s="1569"/>
      <c r="AI720" s="1569"/>
      <c r="AJ720" s="1569"/>
      <c r="AK720" s="1569"/>
      <c r="AL720" s="1569"/>
      <c r="AM720" s="1569"/>
      <c r="AN720" s="1569"/>
      <c r="AO720" s="1569"/>
      <c r="AP720" s="1569"/>
      <c r="AQ720" s="1569"/>
      <c r="AR720" s="1569"/>
      <c r="AS720" s="1569"/>
      <c r="AT720" s="1569"/>
      <c r="AU720" s="1569"/>
      <c r="AV720" s="1569"/>
      <c r="AW720" s="1569"/>
      <c r="AX720" s="1569"/>
      <c r="AY720" s="1569"/>
      <c r="AZ720" s="1569"/>
      <c r="BA720" s="1569"/>
      <c r="BB720" s="1569"/>
      <c r="BC720" s="1569"/>
      <c r="BD720" s="1569"/>
      <c r="BE720" s="1569"/>
      <c r="BF720" s="1569"/>
      <c r="BG720" s="1569"/>
      <c r="BH720" s="1569"/>
      <c r="BI720" s="1569"/>
      <c r="BJ720" s="1569"/>
      <c r="BK720" s="1569"/>
      <c r="BL720" s="1569"/>
      <c r="BM720" s="1569"/>
      <c r="BN720" s="1570"/>
    </row>
    <row r="721" spans="1:66" ht="15.75" customHeight="1" x14ac:dyDescent="0.15">
      <c r="A721" s="1123"/>
      <c r="B721" s="3691" t="s">
        <v>941</v>
      </c>
      <c r="C721" s="3671"/>
      <c r="D721" s="1366" t="str">
        <f>D658</f>
        <v>Low Price Range</v>
      </c>
      <c r="E721" s="1394" t="str">
        <f>E658</f>
        <v>Low Range CAPEX</v>
      </c>
      <c r="F721" s="2818">
        <f>NPV($C$110,G594:BN594)+$F594</f>
        <v>-13481111021.907532</v>
      </c>
      <c r="G721" s="1410">
        <f>NPV($C$110,$G594:G594)+$F594</f>
        <v>-2007016678.83887</v>
      </c>
      <c r="H721" s="1411">
        <f>NPV($C$110,$G594:H594)+$F594</f>
        <v>-2429574865.97157</v>
      </c>
      <c r="I721" s="1411">
        <f>NPV($C$110,$G594:I594)+$F594</f>
        <v>-2923224097.0196719</v>
      </c>
      <c r="J721" s="1411">
        <f>NPV($C$110,$G594:J594)+$F594</f>
        <v>-3443170049.3778572</v>
      </c>
      <c r="K721" s="1411">
        <f>NPV($C$110,$G594:K594)+$F594</f>
        <v>-3968257113.0378237</v>
      </c>
      <c r="L721" s="1411">
        <f>NPV($C$110,$G594:L594)+$F594</f>
        <v>-4487033554.2385378</v>
      </c>
      <c r="M721" s="1411">
        <f>NPV($C$110,$G594:M594)+$F594</f>
        <v>-4992885469.6776876</v>
      </c>
      <c r="N721" s="1411">
        <f>NPV($C$110,$G594:N594)+$F594</f>
        <v>-5481907770.3078547</v>
      </c>
      <c r="O721" s="1411">
        <f>NPV($C$110,$G594:O594)+$F594</f>
        <v>-5951831021.4941149</v>
      </c>
      <c r="P721" s="1411">
        <f>NPV($C$110,$G594:P594)+$F594</f>
        <v>-6401425078.9410906</v>
      </c>
      <c r="Q721" s="1411">
        <f>NPV($C$110,$G594:Q594)+$F594</f>
        <v>-6830143308.0238209</v>
      </c>
      <c r="R721" s="1411">
        <f>NPV($C$110,$G594:R594)+$F594</f>
        <v>-7237898677.3650265</v>
      </c>
      <c r="S721" s="1411">
        <f>NPV($C$110,$G594:S594)+$F594</f>
        <v>-7624916929.1454992</v>
      </c>
      <c r="T721" s="1411">
        <f>NPV($C$110,$G594:T594)+$F594</f>
        <v>-7991637159.8063974</v>
      </c>
      <c r="U721" s="1411">
        <f>NPV($C$110,$G594:U594)+$F594</f>
        <v>-8338642798.0165472</v>
      </c>
      <c r="V721" s="1411">
        <f>NPV($C$110,$G594:V594)+$F594</f>
        <v>-8666612748.8302135</v>
      </c>
      <c r="W721" s="1411">
        <f>NPV($C$110,$G594:W594)+$F594</f>
        <v>-8976286301.8091717</v>
      </c>
      <c r="X721" s="1411">
        <f>NPV($C$110,$G594:X594)+$F594</f>
        <v>-9268437659.3034058</v>
      </c>
      <c r="Y721" s="1411">
        <f>NPV($C$110,$G594:Y594)+$F594</f>
        <v>-9543857324.0925236</v>
      </c>
      <c r="Z721" s="1411">
        <f>NPV($C$110,$G594:Z594)+$F594</f>
        <v>-9803338460.4436607</v>
      </c>
      <c r="AA721" s="1411">
        <f>NPV($C$110,$G594:AA594)+$F594</f>
        <v>-10047666911.958158</v>
      </c>
      <c r="AB721" s="1411">
        <f>NPV($C$110,$G594:AB594)+$F594</f>
        <v>-10277613939.423477</v>
      </c>
      <c r="AC721" s="1411">
        <f>NPV($C$110,$G594:AC594)+$F594</f>
        <v>-10493931000.978495</v>
      </c>
      <c r="AD721" s="1411">
        <f>NPV($C$110,$G594:AD594)+$F594</f>
        <v>-10697346077.13858</v>
      </c>
      <c r="AE721" s="1411">
        <f>NPV($C$110,$G594:AE594)+$F594</f>
        <v>-10888561170.835876</v>
      </c>
      <c r="AF721" s="1411">
        <f>NPV($C$110,$G594:AF594)+$F594</f>
        <v>-11068250704.415552</v>
      </c>
      <c r="AG721" s="1411">
        <f>NPV($C$110,$G594:AG594)+$F594</f>
        <v>-11237060602.491011</v>
      </c>
      <c r="AH721" s="1411">
        <f>NPV($C$110,$G594:AH594)+$F594</f>
        <v>-11395607899.042757</v>
      </c>
      <c r="AI721" s="1411">
        <f>NPV($C$110,$G594:AI594)+$F594</f>
        <v>-11544480744.134144</v>
      </c>
      <c r="AJ721" s="1409">
        <f>NPV($C$110,$G594:AJ594)+$F594</f>
        <v>-11684238713.556171</v>
      </c>
      <c r="AK721" s="1409">
        <f>NPV($C$110,$G594:AK594)+$F594</f>
        <v>-11815413346.015593</v>
      </c>
      <c r="AL721" s="1409">
        <f>NPV($C$110,$G594:AL594)+$F594</f>
        <v>-11938508848.859913</v>
      </c>
      <c r="AM721" s="1409">
        <f>NPV($C$110,$G594:AM594)+$F594</f>
        <v>-12054002926.022676</v>
      </c>
      <c r="AN721" s="1409">
        <f>NPV($C$110,$G594:AN594)+$F594</f>
        <v>-12162347691.770414</v>
      </c>
      <c r="AO721" s="1409">
        <f>NPV($C$110,$G594:AO594)+$F594</f>
        <v>-12263970641.599201</v>
      </c>
      <c r="AP721" s="1409">
        <f>NPV($C$110,$G594:AP594)+$F594</f>
        <v>-12359275657.755327</v>
      </c>
      <c r="AQ721" s="1409">
        <f>NPV($C$110,$G594:AQ594)+$F594</f>
        <v>-12448644031.709253</v>
      </c>
      <c r="AR721" s="1409">
        <f>NPV($C$110,$G594:AR594)+$F594</f>
        <v>-12532435489.774158</v>
      </c>
      <c r="AS721" s="1409">
        <f>NPV($C$110,$G594:AS594)+$F594</f>
        <v>-12610989211.142584</v>
      </c>
      <c r="AT721" s="1411">
        <f>NPV($C$110,$G594:AT594)+$F594</f>
        <v>-12684624830.080811</v>
      </c>
      <c r="AU721" s="1411">
        <f>NPV($C$110,$G594:AU594)+$F594</f>
        <v>-12753643415.997677</v>
      </c>
      <c r="AV721" s="1411">
        <f>NPV($C$110,$G594:AV594)+$F594</f>
        <v>-12818328426.691011</v>
      </c>
      <c r="AW721" s="1411">
        <f>NPV($C$110,$G594:AW594)+$F594</f>
        <v>-12878946631.348858</v>
      </c>
      <c r="AX721" s="1411">
        <f>NPV($C$110,$G594:AX594)+$F594</f>
        <v>-12935749000.90493</v>
      </c>
      <c r="AY721" s="1411">
        <f>NPV($C$110,$G594:AY594)+$F594</f>
        <v>-12988971564.167135</v>
      </c>
      <c r="AZ721" s="1411">
        <f>NPV($C$110,$G594:AZ594)+$F594</f>
        <v>-13038836228.793179</v>
      </c>
      <c r="BA721" s="1411">
        <f>NPV($C$110,$G594:BA594)+$F594</f>
        <v>-13085551566.709112</v>
      </c>
      <c r="BB721" s="1411">
        <f>NPV($C$110,$G594:BB594)+$F594</f>
        <v>-13129313563.980408</v>
      </c>
      <c r="BC721" s="1411">
        <f>NPV($C$110,$G594:BC594)+$F594</f>
        <v>-13170306335.470518</v>
      </c>
      <c r="BD721" s="1411">
        <f>NPV($C$110,$G594:BD594)+$F594</f>
        <v>-13208702804.875662</v>
      </c>
      <c r="BE721" s="1411">
        <f>NPV($C$110,$G594:BE594)+$F594</f>
        <v>-13244665350.919592</v>
      </c>
      <c r="BF721" s="1411">
        <f>NPV($C$110,$G594:BF594)+$F594</f>
        <v>-13278346420.63957</v>
      </c>
      <c r="BG721" s="1411">
        <f>NPV($C$110,$G594:BG594)+$F594</f>
        <v>-13309889110.803226</v>
      </c>
      <c r="BH721" s="1411">
        <f>NPV($C$110,$G594:BH594)+$F594</f>
        <v>-13339427718.572872</v>
      </c>
      <c r="BI721" s="1411">
        <f>NPV($C$110,$G594:BI594)+$F594</f>
        <v>-13367088262.585041</v>
      </c>
      <c r="BJ721" s="1411">
        <f>NPV($C$110,$G594:BJ594)+$F594</f>
        <v>-13392988975.643375</v>
      </c>
      <c r="BK721" s="1411">
        <f>NPV($C$110,$G594:BK594)+$F594</f>
        <v>-13417240770.236721</v>
      </c>
      <c r="BL721" s="1411">
        <f>NPV($C$110,$G594:BL594)+$F594</f>
        <v>-13439947678.094387</v>
      </c>
      <c r="BM721" s="1411">
        <f>NPV($C$110,$G594:BM594)+$F594</f>
        <v>-13461207264.980137</v>
      </c>
      <c r="BN721" s="1412">
        <f>NPV($C$110,$G594:BN594)+$F594</f>
        <v>-13481111021.907532</v>
      </c>
    </row>
    <row r="722" spans="1:66" x14ac:dyDescent="0.15">
      <c r="A722" s="1123"/>
      <c r="B722" s="3691"/>
      <c r="C722" s="3671"/>
      <c r="D722" s="1366" t="str">
        <f t="shared" ref="C722:E751" si="395">D659</f>
        <v>Low Price Range</v>
      </c>
      <c r="E722" s="1394" t="str">
        <f t="shared" si="395"/>
        <v>Low Range CAPEX</v>
      </c>
      <c r="F722" s="2818">
        <f t="shared" ref="F722:F751" si="396">NPV($C$110,G595:BN595)+$F595</f>
        <v>-11847585809.212978</v>
      </c>
      <c r="G722" s="1410">
        <f>NPV($C$110,$G595:G595)+$F595</f>
        <v>-2007016678.83887</v>
      </c>
      <c r="H722" s="1411">
        <f>NPV($C$110,$G595:H595)+$F595</f>
        <v>-2375666922.9551902</v>
      </c>
      <c r="I722" s="1411">
        <f>NPV($C$110,$G595:I595)+$F595</f>
        <v>-2797951738.7430105</v>
      </c>
      <c r="J722" s="1411">
        <f>NPV($C$110,$G595:J595)+$F595</f>
        <v>-3240177919.1292858</v>
      </c>
      <c r="K722" s="1411">
        <f>NPV($C$110,$G595:K595)+$F595</f>
        <v>-3685981967.2302518</v>
      </c>
      <c r="L722" s="1411">
        <f>NPV($C$110,$G595:L595)+$F595</f>
        <v>-4126317810.2914944</v>
      </c>
      <c r="M722" s="1411">
        <f>NPV($C$110,$G595:M595)+$F595</f>
        <v>-4555867584.6353817</v>
      </c>
      <c r="N722" s="1411">
        <f>NPV($C$110,$G595:N595)+$F595</f>
        <v>-4971438622.8478613</v>
      </c>
      <c r="O722" s="1411">
        <f>NPV($C$110,$G595:O595)+$F595</f>
        <v>-5371141420.6348238</v>
      </c>
      <c r="P722" s="1411">
        <f>NPV($C$110,$G595:P595)+$F595</f>
        <v>-5753925968.9889832</v>
      </c>
      <c r="Q722" s="1411">
        <f>NPV($C$110,$G595:Q595)+$F595</f>
        <v>-6119301453.8405571</v>
      </c>
      <c r="R722" s="1411">
        <f>NPV($C$110,$G595:R595)+$F595</f>
        <v>-6467157727.8621311</v>
      </c>
      <c r="S722" s="1411">
        <f>NPV($C$110,$G595:S595)+$F595</f>
        <v>-6797646942.1396685</v>
      </c>
      <c r="T722" s="1411">
        <f>NPV($C$110,$G595:T595)+$F595</f>
        <v>-7111102569.742198</v>
      </c>
      <c r="U722" s="1411">
        <f>NPV($C$110,$G595:U595)+$F595</f>
        <v>-7407982636.2101974</v>
      </c>
      <c r="V722" s="1411">
        <f>NPV($C$110,$G595:V595)+$F595</f>
        <v>-7688829155.7445822</v>
      </c>
      <c r="W722" s="1411">
        <f>NPV($C$110,$G595:W595)+$F595</f>
        <v>-7954238723.453722</v>
      </c>
      <c r="X722" s="1411">
        <f>NPV($C$110,$G595:X595)+$F595</f>
        <v>-8204840968.9439077</v>
      </c>
      <c r="Y722" s="1411">
        <f>NPV($C$110,$G595:Y595)+$F595</f>
        <v>-8441282659.3481312</v>
      </c>
      <c r="Z722" s="1411">
        <f>NPV($C$110,$G595:Z595)+$F595</f>
        <v>-8664215929.7606678</v>
      </c>
      <c r="AA722" s="1411">
        <f>NPV($C$110,$G595:AA595)+$F595</f>
        <v>-8874289571.0565987</v>
      </c>
      <c r="AB722" s="1411">
        <f>NPV($C$110,$G595:AB595)+$F595</f>
        <v>-9072142608.6313229</v>
      </c>
      <c r="AC722" s="1411">
        <f>NPV($C$110,$G595:AC595)+$F595</f>
        <v>-9258399613.9552441</v>
      </c>
      <c r="AD722" s="1411">
        <f>NPV($C$110,$G595:AD595)+$F595</f>
        <v>-9433667336.666502</v>
      </c>
      <c r="AE722" s="1411">
        <f>NPV($C$110,$G595:AE595)+$F595</f>
        <v>-9598532348.7782459</v>
      </c>
      <c r="AF722" s="1411">
        <f>NPV($C$110,$G595:AF595)+$F595</f>
        <v>-9753559467.7020817</v>
      </c>
      <c r="AG722" s="1411">
        <f>NPV($C$110,$G595:AG595)+$F595</f>
        <v>-9899290779.9018574</v>
      </c>
      <c r="AH722" s="1411">
        <f>NPV($C$110,$G595:AH595)+$F595</f>
        <v>-10036245127.938143</v>
      </c>
      <c r="AI722" s="1411">
        <f>NPV($C$110,$G595:AI595)+$F595</f>
        <v>-10164917954.434689</v>
      </c>
      <c r="AJ722" s="1409">
        <f>NPV($C$110,$G595:AJ595)+$F595</f>
        <v>-10285781419.861891</v>
      </c>
      <c r="AK722" s="1409">
        <f>NPV($C$110,$G595:AK595)+$F595</f>
        <v>-10399284728.937805</v>
      </c>
      <c r="AL722" s="1409">
        <f>NPV($C$110,$G595:AL595)+$F595</f>
        <v>-10505854614.285118</v>
      </c>
      <c r="AM722" s="1409">
        <f>NPV($C$110,$G595:AM595)+$F595</f>
        <v>-10605895936.757454</v>
      </c>
      <c r="AN722" s="1409">
        <f>NPV($C$110,$G595:AN595)+$F595</f>
        <v>-10699792370.295425</v>
      </c>
      <c r="AO722" s="1409">
        <f>NPV($C$110,$G595:AO595)+$F595</f>
        <v>-10787907145.834404</v>
      </c>
      <c r="AP722" s="1411">
        <f>NPV($C$110,$G595:AP595)+$F595</f>
        <v>-10870583834.067774</v>
      </c>
      <c r="AQ722" s="1411">
        <f>NPV($C$110,$G595:AQ595)+$F595</f>
        <v>-10948147151.076475</v>
      </c>
      <c r="AR722" s="1411">
        <f>NPV($C$110,$G595:AR595)+$F595</f>
        <v>-11020903774.20018</v>
      </c>
      <c r="AS722" s="1411">
        <f>NPV($C$110,$G595:AS595)+$F595</f>
        <v>-11089143158.2253</v>
      </c>
      <c r="AT722" s="1411">
        <f>NPV($C$110,$G595:AT595)+$F595</f>
        <v>-11153138344.137407</v>
      </c>
      <c r="AU722" s="1411">
        <f>NPV($C$110,$G595:AU595)+$F595</f>
        <v>-11213146754.437487</v>
      </c>
      <c r="AV722" s="1411">
        <f>NPV($C$110,$G595:AV595)+$F595</f>
        <v>-11269410970.436083</v>
      </c>
      <c r="AW722" s="1411">
        <f>NPV($C$110,$G595:AW595)+$F595</f>
        <v>-11322159488.082916</v>
      </c>
      <c r="AX722" s="1411">
        <f>NPV($C$110,$G595:AX595)+$F595</f>
        <v>-11371607449.813749</v>
      </c>
      <c r="AY722" s="1411">
        <f>NPV($C$110,$G595:AY595)+$F595</f>
        <v>-11417957350.642992</v>
      </c>
      <c r="AZ722" s="1411">
        <f>NPV($C$110,$G595:AZ595)+$F595</f>
        <v>-11461399717.332764</v>
      </c>
      <c r="BA722" s="1411">
        <f>NPV($C$110,$G595:BA595)+$F595</f>
        <v>-11502113759.953604</v>
      </c>
      <c r="BB722" s="1411">
        <f>NPV($C$110,$G595:BB595)+$F595</f>
        <v>-11540267995.540407</v>
      </c>
      <c r="BC722" s="1411">
        <f>NPV($C$110,$G595:BC595)+$F595</f>
        <v>-11576020843.856838</v>
      </c>
      <c r="BD722" s="1411">
        <f>NPV($C$110,$G595:BD595)+$F595</f>
        <v>-11609521195.526674</v>
      </c>
      <c r="BE722" s="1411">
        <f>NPV($C$110,$G595:BE595)+$F595</f>
        <v>-11640908952.982897</v>
      </c>
      <c r="BF722" s="1411">
        <f>NPV($C$110,$G595:BF595)+$F595</f>
        <v>-11670315544.834339</v>
      </c>
      <c r="BG722" s="1411">
        <f>NPV($C$110,$G595:BG595)+$F595</f>
        <v>-11697864414.363131</v>
      </c>
      <c r="BH722" s="1411">
        <f>NPV($C$110,$G595:BH595)+$F595</f>
        <v>-11723671482.95048</v>
      </c>
      <c r="BI722" s="1411">
        <f>NPV($C$110,$G595:BI595)+$F595</f>
        <v>-11747845589.288771</v>
      </c>
      <c r="BJ722" s="1411">
        <f>NPV($C$110,$G595:BJ595)+$F595</f>
        <v>-11770488905.278894</v>
      </c>
      <c r="BK722" s="1411">
        <f>NPV($C$110,$G595:BK595)+$F595</f>
        <v>-11791697329.536823</v>
      </c>
      <c r="BL722" s="1411">
        <f>NPV($C$110,$G595:BL595)+$F595</f>
        <v>-11811560859.445679</v>
      </c>
      <c r="BM722" s="1411">
        <f>NPV($C$110,$G595:BM595)+$F595</f>
        <v>-11830163942.691309</v>
      </c>
      <c r="BN722" s="1412">
        <f>NPV($C$110,$G595:BN595)+$F595</f>
        <v>-11847585809.212978</v>
      </c>
    </row>
    <row r="723" spans="1:66" x14ac:dyDescent="0.15">
      <c r="A723" s="1123"/>
      <c r="B723" s="1337"/>
      <c r="C723" s="3671"/>
      <c r="D723" s="1366" t="str">
        <f t="shared" si="395"/>
        <v>Low Price Range</v>
      </c>
      <c r="E723" s="1394" t="str">
        <f t="shared" si="395"/>
        <v>Low Range CAPEX</v>
      </c>
      <c r="F723" s="2818">
        <f t="shared" si="396"/>
        <v>-9935061400.2419281</v>
      </c>
      <c r="G723" s="1410">
        <f>NPV($C$110,$G596:G596)+$F596</f>
        <v>-2007016678.83887</v>
      </c>
      <c r="H723" s="1411">
        <f>NPV($C$110,$G596:H596)+$F596</f>
        <v>-2321758979.9388103</v>
      </c>
      <c r="I723" s="1411">
        <f>NPV($C$110,$G596:I596)+$F596</f>
        <v>-2670179987.2204266</v>
      </c>
      <c r="J723" s="1411">
        <f>NPV($C$110,$G596:J596)+$F596</f>
        <v>-3029976106.4243731</v>
      </c>
      <c r="K723" s="1411">
        <f>NPV($C$110,$G596:K596)+$F596</f>
        <v>-3390084715.402997</v>
      </c>
      <c r="L723" s="1411">
        <f>NPV($C$110,$G596:L596)+$F596</f>
        <v>-3744313975.9189672</v>
      </c>
      <c r="M723" s="1411">
        <f>NPV($C$110,$G596:M596)+$F596</f>
        <v>-4089002134.6335096</v>
      </c>
      <c r="N723" s="1411">
        <f>NPV($C$110,$G596:N596)+$F596</f>
        <v>-4421951740.5793371</v>
      </c>
      <c r="O723" s="1411">
        <f>NPV($C$110,$G596:O596)+$F596</f>
        <v>-4741874288.2664509</v>
      </c>
      <c r="P723" s="1411">
        <f>NPV($C$110,$G596:P596)+$F596</f>
        <v>-5048072651.9869137</v>
      </c>
      <c r="Q723" s="1411">
        <f>NPV($C$110,$G596:Q596)+$F596</f>
        <v>-5340246806.3380079</v>
      </c>
      <c r="R723" s="1411">
        <f>NPV($C$110,$G596:R596)+$F596</f>
        <v>-5618368779.6087942</v>
      </c>
      <c r="S723" s="1411">
        <f>NPV($C$110,$G596:S596)+$F596</f>
        <v>-5882598967.8074455</v>
      </c>
      <c r="T723" s="1411">
        <f>NPV($C$110,$G596:T596)+$F596</f>
        <v>-6133228405.5088663</v>
      </c>
      <c r="U723" s="1411">
        <f>NPV($C$110,$G596:U596)+$F596</f>
        <v>-6370637990.493866</v>
      </c>
      <c r="V723" s="1411">
        <f>NPV($C$110,$G596:V596)+$F596</f>
        <v>-6595269151.7798777</v>
      </c>
      <c r="W723" s="1411">
        <f>NPV($C$110,$G596:W596)+$F596</f>
        <v>-6807602455.4371262</v>
      </c>
      <c r="X723" s="1411">
        <f>NPV($C$110,$G596:X596)+$F596</f>
        <v>-7008141843.6381931</v>
      </c>
      <c r="Y723" s="1411">
        <f>NPV($C$110,$G596:Y596)+$F596</f>
        <v>-7197402948.7614126</v>
      </c>
      <c r="Z723" s="1411">
        <f>NPV($C$110,$G596:Z596)+$F596</f>
        <v>-7375904403.1217899</v>
      </c>
      <c r="AA723" s="1411">
        <f>NPV($C$110,$G596:AA596)+$F596</f>
        <v>-7544161380.6149645</v>
      </c>
      <c r="AB723" s="1411">
        <f>NPV($C$110,$G596:AB596)+$F596</f>
        <v>-7702680819.8905354</v>
      </c>
      <c r="AC723" s="1411">
        <f>NPV($C$110,$G596:AC596)+$F596</f>
        <v>-7851957925.9671574</v>
      </c>
      <c r="AD723" s="1411">
        <f>NPV($C$110,$G596:AD596)+$F596</f>
        <v>-7992473650.8773718</v>
      </c>
      <c r="AE723" s="1411">
        <f>NPV($C$110,$G596:AE596)+$F596</f>
        <v>-8124692928.1679964</v>
      </c>
      <c r="AF723" s="1411">
        <f>NPV($C$110,$G596:AF596)+$F596</f>
        <v>-8249063490.0665083</v>
      </c>
      <c r="AG723" s="1411">
        <f>NPV($C$110,$G596:AG596)+$F596</f>
        <v>-8366015135.9287271</v>
      </c>
      <c r="AH723" s="1411">
        <f>NPV($C$110,$G596:AH596)+$F596</f>
        <v>-8475959350.3016405</v>
      </c>
      <c r="AI723" s="1411">
        <f>NPV($C$110,$G596:AI596)+$F596</f>
        <v>-8579289191.3745146</v>
      </c>
      <c r="AJ723" s="1409">
        <f>NPV($C$110,$G596:AJ596)+$F596</f>
        <v>-8676379387.7076569</v>
      </c>
      <c r="AK723" s="1409">
        <f>NPV($C$110,$G596:AK596)+$F596</f>
        <v>-8767586594.3040237</v>
      </c>
      <c r="AL723" s="1409">
        <f>NPV($C$110,$G596:AL596)+$F596</f>
        <v>-8853249769.3156681</v>
      </c>
      <c r="AM723" s="1409">
        <f>NPV($C$110,$G596:AM596)+$F596</f>
        <v>-8933690640.6736584</v>
      </c>
      <c r="AN723" s="1409">
        <f>NPV($C$110,$G596:AN596)+$F596</f>
        <v>-9009214238.2246609</v>
      </c>
      <c r="AO723" s="1409">
        <f>NPV($C$110,$G596:AO596)+$F596</f>
        <v>-9080109471.9413433</v>
      </c>
      <c r="AP723" s="1411">
        <f>NPV($C$110,$G596:AP596)+$F596</f>
        <v>-9146649740.7408123</v>
      </c>
      <c r="AQ723" s="1411">
        <f>NPV($C$110,$G596:AQ596)+$F596</f>
        <v>-9209093559.6171227</v>
      </c>
      <c r="AR723" s="1411">
        <f>NPV($C$110,$G596:AR596)+$F596</f>
        <v>-9267685195.3402443</v>
      </c>
      <c r="AS723" s="1411">
        <f>NPV($C$110,$G596:AS596)+$F596</f>
        <v>-9322655303.0245571</v>
      </c>
      <c r="AT723" s="1411">
        <f>NPV($C$110,$G596:AT596)+$F596</f>
        <v>-9374221557.5261993</v>
      </c>
      <c r="AU723" s="1411">
        <f>NPV($C$110,$G596:AU596)+$F596</f>
        <v>-9422589274.9689865</v>
      </c>
      <c r="AV723" s="1411">
        <f>NPV($C$110,$G596:AV596)+$F596</f>
        <v>-9467952020.7851524</v>
      </c>
      <c r="AW723" s="1411">
        <f>NPV($C$110,$G596:AW596)+$F596</f>
        <v>-9510492201.5384007</v>
      </c>
      <c r="AX723" s="1411">
        <f>NPV($C$110,$G596:AX596)+$F596</f>
        <v>-9550381638.5120792</v>
      </c>
      <c r="AY723" s="1411">
        <f>NPV($C$110,$G596:AY596)+$F596</f>
        <v>-9587782121.6250572</v>
      </c>
      <c r="AZ723" s="1411">
        <f>NPV($C$110,$G596:AZ596)+$F596</f>
        <v>-9622845942.7076359</v>
      </c>
      <c r="BA723" s="1411">
        <f>NPV($C$110,$G596:BA596)+$F596</f>
        <v>-9655716407.5491943</v>
      </c>
      <c r="BB723" s="1411">
        <f>NPV($C$110,$G596:BB596)+$F596</f>
        <v>-9686528326.434824</v>
      </c>
      <c r="BC723" s="1411">
        <f>NPV($C$110,$G596:BC596)+$F596</f>
        <v>-9715408483.1330261</v>
      </c>
      <c r="BD723" s="1411">
        <f>NPV($C$110,$G596:BD596)+$F596</f>
        <v>-9742476082.4914341</v>
      </c>
      <c r="BE723" s="1411">
        <f>NPV($C$110,$G596:BE596)+$F596</f>
        <v>-9767843176.9514771</v>
      </c>
      <c r="BF723" s="1411">
        <f>NPV($C$110,$G596:BF596)+$F596</f>
        <v>-9791615072.4129276</v>
      </c>
      <c r="BG723" s="1411">
        <f>NPV($C$110,$G596:BG596)+$F596</f>
        <v>-9813890713.9715767</v>
      </c>
      <c r="BH723" s="1411">
        <f>NPV($C$110,$G596:BH596)+$F596</f>
        <v>-9834763052.1227016</v>
      </c>
      <c r="BI723" s="1411">
        <f>NPV($C$110,$G596:BI596)+$F596</f>
        <v>-9854319390.0735474</v>
      </c>
      <c r="BJ723" s="1411">
        <f>NPV($C$110,$G596:BJ596)+$F596</f>
        <v>-9872641712.8432541</v>
      </c>
      <c r="BK723" s="1411">
        <f>NPV($C$110,$G596:BK596)+$F596</f>
        <v>-9889806998.8512306</v>
      </c>
      <c r="BL723" s="1411">
        <f>NPV($C$110,$G596:BL596)+$F596</f>
        <v>-9905887514.707243</v>
      </c>
      <c r="BM723" s="1411">
        <f>NPV($C$110,$G596:BM596)+$F596</f>
        <v>-9920951093.9204674</v>
      </c>
      <c r="BN723" s="1412">
        <f>NPV($C$110,$G596:BN596)+$F596</f>
        <v>-9935061400.2419281</v>
      </c>
    </row>
    <row r="724" spans="1:66" ht="8.25" customHeight="1" x14ac:dyDescent="0.15">
      <c r="A724" s="1123"/>
      <c r="B724" s="1337"/>
      <c r="C724" s="3671"/>
      <c r="D724" s="1366"/>
      <c r="E724" s="1394"/>
      <c r="F724" s="2818"/>
      <c r="G724" s="1410"/>
      <c r="H724" s="1411"/>
      <c r="I724" s="1411"/>
      <c r="J724" s="1411"/>
      <c r="K724" s="1411"/>
      <c r="L724" s="1411"/>
      <c r="M724" s="1411"/>
      <c r="N724" s="1411"/>
      <c r="O724" s="1411"/>
      <c r="P724" s="1411"/>
      <c r="Q724" s="1411"/>
      <c r="R724" s="1411"/>
      <c r="S724" s="1411"/>
      <c r="T724" s="1411"/>
      <c r="U724" s="1411"/>
      <c r="V724" s="1411"/>
      <c r="W724" s="1411"/>
      <c r="X724" s="1411"/>
      <c r="Y724" s="1411"/>
      <c r="Z724" s="1411"/>
      <c r="AA724" s="1411"/>
      <c r="AB724" s="1411"/>
      <c r="AC724" s="1411"/>
      <c r="AD724" s="1411"/>
      <c r="AE724" s="1411"/>
      <c r="AF724" s="1411"/>
      <c r="AG724" s="1411"/>
      <c r="AH724" s="1411"/>
      <c r="AI724" s="1411"/>
      <c r="AJ724" s="1409"/>
      <c r="AK724" s="1409"/>
      <c r="AL724" s="1409"/>
      <c r="AM724" s="1409"/>
      <c r="AN724" s="1409"/>
      <c r="AO724" s="1409"/>
      <c r="AP724" s="1411"/>
      <c r="AQ724" s="1411"/>
      <c r="AR724" s="1411"/>
      <c r="AS724" s="1411"/>
      <c r="AT724" s="1411"/>
      <c r="AU724" s="1411"/>
      <c r="AV724" s="1411"/>
      <c r="AW724" s="1411"/>
      <c r="AX724" s="1411"/>
      <c r="AY724" s="1411"/>
      <c r="AZ724" s="1411"/>
      <c r="BA724" s="1411"/>
      <c r="BB724" s="1411"/>
      <c r="BC724" s="1411"/>
      <c r="BD724" s="1411"/>
      <c r="BE724" s="1411"/>
      <c r="BF724" s="1411"/>
      <c r="BG724" s="1411"/>
      <c r="BH724" s="1411"/>
      <c r="BI724" s="1411"/>
      <c r="BJ724" s="1411"/>
      <c r="BK724" s="1411"/>
      <c r="BL724" s="1411"/>
      <c r="BM724" s="1411"/>
      <c r="BN724" s="1412"/>
    </row>
    <row r="725" spans="1:66" x14ac:dyDescent="0.15">
      <c r="A725" s="1123"/>
      <c r="B725" s="1337"/>
      <c r="C725" s="3671"/>
      <c r="D725" s="1366" t="str">
        <f t="shared" ref="D725:E725" si="397">D662</f>
        <v>High Price Range</v>
      </c>
      <c r="E725" s="1394" t="str">
        <f t="shared" si="397"/>
        <v>Low Range CAPEX</v>
      </c>
      <c r="F725" s="2818">
        <f t="shared" si="396"/>
        <v>5690233177.0751829</v>
      </c>
      <c r="G725" s="1410">
        <f>NPV($C$110,$G598:G598)+$F598</f>
        <v>447843806.79657483</v>
      </c>
      <c r="H725" s="1411">
        <f>NPV($C$110,$G598:H598)+$F598</f>
        <v>1861038459.9221995</v>
      </c>
      <c r="I725" s="1411">
        <f>NPV($C$110,$G598:I598)+$F598</f>
        <v>2873382015.5300484</v>
      </c>
      <c r="J725" s="1411">
        <f>NPV($C$110,$G598:J598)+$F598</f>
        <v>3636649825.3941889</v>
      </c>
      <c r="K725" s="1411">
        <f>NPV($C$110,$G598:K598)+$F598</f>
        <v>4227907575.9189234</v>
      </c>
      <c r="L725" s="1411">
        <f>NPV($C$110,$G598:L598)+$F598</f>
        <v>4693153791.4804287</v>
      </c>
      <c r="M725" s="1411">
        <f>NPV($C$110,$G598:M598)+$F598</f>
        <v>5062588823.1540489</v>
      </c>
      <c r="N725" s="1411">
        <f>NPV($C$110,$G598:N598)+$F598</f>
        <v>5357318449.1853542</v>
      </c>
      <c r="O725" s="1411">
        <f>NPV($C$110,$G598:O598)+$F598</f>
        <v>5592751569.6589212</v>
      </c>
      <c r="P725" s="1411">
        <f>NPV($C$110,$G598:P598)+$F598</f>
        <v>5780503679.4455805</v>
      </c>
      <c r="Q725" s="1411">
        <f>NPV($C$110,$G598:Q598)+$F598</f>
        <v>5929545244.8891363</v>
      </c>
      <c r="R725" s="1411">
        <f>NPV($C$110,$G598:R598)+$F598</f>
        <v>6046935224.7765627</v>
      </c>
      <c r="S725" s="1411">
        <f>NPV($C$110,$G598:S598)+$F598</f>
        <v>6138311311.5508671</v>
      </c>
      <c r="T725" s="1411">
        <f>NPV($C$110,$G598:T598)+$F598</f>
        <v>6208229839.9937382</v>
      </c>
      <c r="U725" s="1411">
        <f>NPV($C$110,$G598:U598)+$F598</f>
        <v>6260408717.8362103</v>
      </c>
      <c r="V725" s="1411">
        <f>NPV($C$110,$G598:V598)+$F598</f>
        <v>6297905507.5900602</v>
      </c>
      <c r="W725" s="1411">
        <f>NPV($C$110,$G598:W598)+$F598</f>
        <v>6323250802.9198055</v>
      </c>
      <c r="X725" s="1411">
        <f>NPV($C$110,$G598:X598)+$F598</f>
        <v>6338549970.2621193</v>
      </c>
      <c r="Y725" s="1411">
        <f>NPV($C$110,$G598:Y598)+$F598</f>
        <v>6345561992.8660355</v>
      </c>
      <c r="Z725" s="1411">
        <f>NPV($C$110,$G598:Z598)+$F598</f>
        <v>6345761411.0316782</v>
      </c>
      <c r="AA725" s="1411">
        <f>NPV($C$110,$G598:AA598)+$F598</f>
        <v>6340387565.1817198</v>
      </c>
      <c r="AB725" s="1411">
        <f>NPV($C$110,$G598:AB598)+$F598</f>
        <v>6330484154.3904448</v>
      </c>
      <c r="AC725" s="1411">
        <f>NPV($C$110,$G598:AC598)+$F598</f>
        <v>6316931307.1146832</v>
      </c>
      <c r="AD725" s="1411">
        <f>NPV($C$110,$G598:AD598)+$F598</f>
        <v>6300471792.0202761</v>
      </c>
      <c r="AE725" s="1411">
        <f>NPV($C$110,$G598:AE598)+$F598</f>
        <v>6281732592.9153175</v>
      </c>
      <c r="AF725" s="1411">
        <f>NPV($C$110,$G598:AF598)+$F598</f>
        <v>6261242780.2936468</v>
      </c>
      <c r="AG725" s="1411">
        <f>NPV($C$110,$G598:AG598)+$F598</f>
        <v>6239448398.4240694</v>
      </c>
      <c r="AH725" s="1411">
        <f>NPV($C$110,$G598:AH598)+$F598</f>
        <v>6216724928.305027</v>
      </c>
      <c r="AI725" s="1411">
        <f>NPV($C$110,$G598:AI598)+$F598</f>
        <v>6193387767.520483</v>
      </c>
      <c r="AJ725" s="1409">
        <f>NPV($C$110,$G598:AJ598)+$F598</f>
        <v>6169701077.2922897</v>
      </c>
      <c r="AK725" s="1409">
        <f>NPV($C$110,$G598:AK598)+$F598</f>
        <v>6145885277.2638779</v>
      </c>
      <c r="AL725" s="1409">
        <f>NPV($C$110,$G598:AL598)+$F598</f>
        <v>6122123414.3932123</v>
      </c>
      <c r="AM725" s="1409">
        <f>NPV($C$110,$G598:AM598)+$F598</f>
        <v>6098566589.908596</v>
      </c>
      <c r="AN725" s="1409">
        <f>NPV($C$110,$G598:AN598)+$F598</f>
        <v>6075338594.7682695</v>
      </c>
      <c r="AO725" s="1409">
        <f>NPV($C$110,$G598:AO598)+$F598</f>
        <v>6052539877.3858652</v>
      </c>
      <c r="AP725" s="1411">
        <f>NPV($C$110,$G598:AP598)+$F598</f>
        <v>6030250945.9912958</v>
      </c>
      <c r="AQ725" s="1411">
        <f>NPV($C$110,$G598:AQ598)+$F598</f>
        <v>6008535290.7278414</v>
      </c>
      <c r="AR725" s="1411">
        <f>NPV($C$110,$G598:AR598)+$F598</f>
        <v>5987441896.5587349</v>
      </c>
      <c r="AS725" s="1411">
        <f>NPV($C$110,$G598:AS598)+$F598</f>
        <v>5967007406.5955067</v>
      </c>
      <c r="AT725" s="1411">
        <f>NPV($C$110,$G598:AT598)+$F598</f>
        <v>5947257986.0452938</v>
      </c>
      <c r="AU725" s="1411">
        <f>NPV($C$110,$G598:AU598)+$F598</f>
        <v>5928210929.2005625</v>
      </c>
      <c r="AV725" s="1411">
        <f>NPV($C$110,$G598:AV598)+$F598</f>
        <v>5909876045.4457922</v>
      </c>
      <c r="AW725" s="1411">
        <f>NPV($C$110,$G598:AW598)+$F598</f>
        <v>5892256854.8820305</v>
      </c>
      <c r="AX725" s="1411">
        <f>NPV($C$110,$G598:AX598)+$F598</f>
        <v>5875351619.6740484</v>
      </c>
      <c r="AY725" s="1411">
        <f>NPV($C$110,$G598:AY598)+$F598</f>
        <v>5859154233.4482918</v>
      </c>
      <c r="AZ725" s="1411">
        <f>NPV($C$110,$G598:AZ598)+$F598</f>
        <v>5843654987.8861952</v>
      </c>
      <c r="BA725" s="1411">
        <f>NPV($C$110,$G598:BA598)+$F598</f>
        <v>5828841232.9646397</v>
      </c>
      <c r="BB725" s="1411">
        <f>NPV($C$110,$G598:BB598)+$F598</f>
        <v>5814697945.0103941</v>
      </c>
      <c r="BC725" s="1411">
        <f>NPV($C$110,$G598:BC598)+$F598</f>
        <v>5801208214.790906</v>
      </c>
      <c r="BD725" s="1411">
        <f>NPV($C$110,$G598:BD598)+$F598</f>
        <v>5788353666.2043915</v>
      </c>
      <c r="BE725" s="1411">
        <f>NPV($C$110,$G598:BE598)+$F598</f>
        <v>5776114814.7124338</v>
      </c>
      <c r="BF725" s="1411">
        <f>NPV($C$110,$G598:BF598)+$F598</f>
        <v>5764471373.4406872</v>
      </c>
      <c r="BG725" s="1411">
        <f>NPV($C$110,$G598:BG598)+$F598</f>
        <v>5753402513.826664</v>
      </c>
      <c r="BH725" s="1411">
        <f>NPV($C$110,$G598:BH598)+$F598</f>
        <v>5742887086.7920485</v>
      </c>
      <c r="BI725" s="1411">
        <f>NPV($C$110,$G598:BI598)+$F598</f>
        <v>5732903809.638958</v>
      </c>
      <c r="BJ725" s="1411">
        <f>NPV($C$110,$G598:BJ598)+$F598</f>
        <v>5723431423.1968584</v>
      </c>
      <c r="BK725" s="1411">
        <f>NPV($C$110,$G598:BK598)+$F598</f>
        <v>5714448823.1642437</v>
      </c>
      <c r="BL725" s="1411">
        <f>NPV($C$110,$G598:BL598)+$F598</f>
        <v>5705935169.0838785</v>
      </c>
      <c r="BM725" s="1411">
        <f>NPV($C$110,$G598:BM598)+$F598</f>
        <v>5697869973.9513826</v>
      </c>
      <c r="BN725" s="1412">
        <f>NPV($C$110,$G598:BN598)+$F598</f>
        <v>5690233177.0751829</v>
      </c>
    </row>
    <row r="726" spans="1:66" x14ac:dyDescent="0.15">
      <c r="A726" s="1123"/>
      <c r="B726" s="1337"/>
      <c r="C726" s="3671"/>
      <c r="D726" s="1366" t="str">
        <f t="shared" si="395"/>
        <v>High Price Range</v>
      </c>
      <c r="E726" s="1394" t="str">
        <f t="shared" si="395"/>
        <v>Low Range CAPEX</v>
      </c>
      <c r="F726" s="2818">
        <f t="shared" si="396"/>
        <v>10800459109.836229</v>
      </c>
      <c r="G726" s="1410">
        <f>NPV($C$110,$G599:G599)+$F599</f>
        <v>447843806.79657483</v>
      </c>
      <c r="H726" s="1411">
        <f>NPV($C$110,$G599:H599)+$F599</f>
        <v>2029680955.454725</v>
      </c>
      <c r="I726" s="1411">
        <f>NPV($C$110,$G599:I599)+$F599</f>
        <v>3265276826.1816359</v>
      </c>
      <c r="J726" s="1411">
        <f>NPV($C$110,$G599:J599)+$F599</f>
        <v>4271678682.0541573</v>
      </c>
      <c r="K726" s="1411">
        <f>NPV($C$110,$G599:K599)+$F599</f>
        <v>5110960839.541543</v>
      </c>
      <c r="L726" s="1411">
        <f>NPV($C$110,$G599:L599)+$F599</f>
        <v>5821596092.063427</v>
      </c>
      <c r="M726" s="1411">
        <f>NPV($C$110,$G599:M599)+$F599</f>
        <v>6429730335.1847906</v>
      </c>
      <c r="N726" s="1411">
        <f>NPV($C$110,$G599:N599)+$F599</f>
        <v>6954240648.4585934</v>
      </c>
      <c r="O726" s="1411">
        <f>NPV($C$110,$G599:O599)+$F599</f>
        <v>7409347379.8337078</v>
      </c>
      <c r="P726" s="1411">
        <f>NPV($C$110,$G599:P599)+$F599</f>
        <v>7806102499.3492317</v>
      </c>
      <c r="Q726" s="1411">
        <f>NPV($C$110,$G599:Q599)+$F599</f>
        <v>8153301847.5480099</v>
      </c>
      <c r="R726" s="1411">
        <f>NPV($C$110,$G599:R599)+$F599</f>
        <v>8458076697.8203793</v>
      </c>
      <c r="S726" s="1411">
        <f>NPV($C$110,$G599:S599)+$F599</f>
        <v>8726294960.7402306</v>
      </c>
      <c r="T726" s="1411">
        <f>NPV($C$110,$G599:T599)+$F599</f>
        <v>8962843397.1464481</v>
      </c>
      <c r="U726" s="1411">
        <f>NPV($C$110,$G599:U599)+$F599</f>
        <v>9171832218.6742554</v>
      </c>
      <c r="V726" s="1411">
        <f>NPV($C$110,$G599:V599)+$F599</f>
        <v>9356747229.2750549</v>
      </c>
      <c r="W726" s="1411">
        <f>NPV($C$110,$G599:W599)+$F599</f>
        <v>9520565419.7002258</v>
      </c>
      <c r="X726" s="1411">
        <f>NPV($C$110,$G599:X599)+$F599</f>
        <v>9665844429.408144</v>
      </c>
      <c r="Y726" s="1411">
        <f>NPV($C$110,$G599:Y599)+$F599</f>
        <v>9794792895.9434109</v>
      </c>
      <c r="Z726" s="1411">
        <f>NPV($C$110,$G599:Z599)+$F599</f>
        <v>9909326547.1255341</v>
      </c>
      <c r="AA726" s="1411">
        <f>NPV($C$110,$G599:AA599)+$F599</f>
        <v>10011113471.210669</v>
      </c>
      <c r="AB726" s="1411">
        <f>NPV($C$110,$G599:AB599)+$F599</f>
        <v>10101611044.836496</v>
      </c>
      <c r="AC726" s="1411">
        <f>NPV($C$110,$G599:AC599)+$F599</f>
        <v>10182096341.385294</v>
      </c>
      <c r="AD726" s="1411">
        <f>NPV($C$110,$G599:AD599)+$F599</f>
        <v>10253691381.197641</v>
      </c>
      <c r="AE726" s="1411">
        <f>NPV($C$110,$G599:AE599)+$F599</f>
        <v>10317384255.502029</v>
      </c>
      <c r="AF726" s="1411">
        <f>NPV($C$110,$G599:AF599)+$F599</f>
        <v>10374046916.536322</v>
      </c>
      <c r="AG726" s="1411">
        <f>NPV($C$110,$G599:AG599)+$F599</f>
        <v>10424450249.83934</v>
      </c>
      <c r="AH726" s="1411">
        <f>NPV($C$110,$G599:AH599)+$F599</f>
        <v>10469276912.776691</v>
      </c>
      <c r="AI726" s="1411">
        <f>NPV($C$110,$G599:AI599)+$F599</f>
        <v>10509132323.532152</v>
      </c>
      <c r="AJ726" s="1409">
        <f>NPV($C$110,$G599:AJ599)+$F599</f>
        <v>10544554108.367989</v>
      </c>
      <c r="AK726" s="1409">
        <f>NPV($C$110,$G599:AK599)+$F599</f>
        <v>10576020255.822742</v>
      </c>
      <c r="AL726" s="1411">
        <f>NPV($C$110,$G599:AL599)+$F599</f>
        <v>10603956180.309027</v>
      </c>
      <c r="AM726" s="1411">
        <f>NPV($C$110,$G599:AM599)+$F599</f>
        <v>10628740861.139385</v>
      </c>
      <c r="AN726" s="1411">
        <f>NPV($C$110,$G599:AN599)+$F599</f>
        <v>10650712194.034954</v>
      </c>
      <c r="AO726" s="1411">
        <f>NPV($C$110,$G599:AO599)+$F599</f>
        <v>10670171668.949545</v>
      </c>
      <c r="AP726" s="1411">
        <f>NPV($C$110,$G599:AP599)+$F599</f>
        <v>10687388469.291939</v>
      </c>
      <c r="AQ726" s="1411">
        <f>NPV($C$110,$G599:AQ599)+$F599</f>
        <v>10702603072.386539</v>
      </c>
      <c r="AR726" s="1411">
        <f>NPV($C$110,$G599:AR599)+$F599</f>
        <v>10716030418.541513</v>
      </c>
      <c r="AS726" s="1411">
        <f>NPV($C$110,$G599:AS599)+$F599</f>
        <v>10727862705.828732</v>
      </c>
      <c r="AT726" s="1411">
        <f>NPV($C$110,$G599:AT599)+$F599</f>
        <v>10738271859.183764</v>
      </c>
      <c r="AU726" s="1411">
        <f>NPV($C$110,$G599:AU599)+$F599</f>
        <v>10747411715.364815</v>
      </c>
      <c r="AV726" s="1411">
        <f>NPV($C$110,$G599:AV599)+$F599</f>
        <v>10755419959.398396</v>
      </c>
      <c r="AW726" s="1411">
        <f>NPV($C$110,$G599:AW599)+$F599</f>
        <v>10762419843.173901</v>
      </c>
      <c r="AX726" s="1411">
        <f>NPV($C$110,$G599:AX599)+$F599</f>
        <v>10768521712.659851</v>
      </c>
      <c r="AY726" s="1411">
        <f>NPV($C$110,$G599:AY599)+$F599</f>
        <v>10773824366.66556</v>
      </c>
      <c r="AZ726" s="1411">
        <f>NPV($C$110,$G599:AZ599)+$F599</f>
        <v>10778416267.053825</v>
      </c>
      <c r="BA726" s="1411">
        <f>NPV($C$110,$G599:BA599)+$F599</f>
        <v>10782376617.73457</v>
      </c>
      <c r="BB726" s="1411">
        <f>NPV($C$110,$G599:BB599)+$F599</f>
        <v>10785776327.56336</v>
      </c>
      <c r="BC726" s="1411">
        <f>NPV($C$110,$G599:BC599)+$F599</f>
        <v>10788678870.373837</v>
      </c>
      <c r="BD726" s="1411">
        <f>NPV($C$110,$G599:BD599)+$F599</f>
        <v>10791141053.740023</v>
      </c>
      <c r="BE726" s="1411">
        <f>NPV($C$110,$G599:BE599)+$F599</f>
        <v>10793213706.65346</v>
      </c>
      <c r="BF726" s="1411">
        <f>NPV($C$110,$G599:BF599)+$F599</f>
        <v>10794942295.0774</v>
      </c>
      <c r="BG726" s="1411">
        <f>NPV($C$110,$G599:BG599)+$F599</f>
        <v>10796367473.278328</v>
      </c>
      <c r="BH726" s="1411">
        <f>NPV($C$110,$G599:BH599)+$F599</f>
        <v>10797525577.910257</v>
      </c>
      <c r="BI726" s="1411">
        <f>NPV($C$110,$G599:BI599)+$F599</f>
        <v>10798449071.020361</v>
      </c>
      <c r="BJ726" s="1411">
        <f>NPV($C$110,$G599:BJ599)+$F599</f>
        <v>10799166937.438707</v>
      </c>
      <c r="BK726" s="1411">
        <f>NPV($C$110,$G599:BK599)+$F599</f>
        <v>10799705041.396563</v>
      </c>
      <c r="BL726" s="1411">
        <f>NPV($C$110,$G599:BL599)+$F599</f>
        <v>10800086446.674776</v>
      </c>
      <c r="BM726" s="1411">
        <f>NPV($C$110,$G599:BM599)+$F599</f>
        <v>10800331704.106287</v>
      </c>
      <c r="BN726" s="1412">
        <f>NPV($C$110,$G599:BN599)+$F599</f>
        <v>10800459109.836229</v>
      </c>
    </row>
    <row r="727" spans="1:66" x14ac:dyDescent="0.15">
      <c r="A727" s="1123"/>
      <c r="B727" s="1337"/>
      <c r="C727" s="3672"/>
      <c r="D727" s="1367" t="str">
        <f t="shared" si="395"/>
        <v>High Price Range</v>
      </c>
      <c r="E727" s="1393" t="str">
        <f t="shared" si="395"/>
        <v>Low Range CAPEX</v>
      </c>
      <c r="F727" s="2819">
        <f t="shared" si="396"/>
        <v>16783490014.90609</v>
      </c>
      <c r="G727" s="1413">
        <f>NPV($C$110,$G600:G600)+$F600</f>
        <v>447843806.79657483</v>
      </c>
      <c r="H727" s="1414">
        <f>NPV($C$110,$G600:H600)+$F600</f>
        <v>2198323450.9872503</v>
      </c>
      <c r="I727" s="1414">
        <f>NPV($C$110,$G600:I600)+$F600</f>
        <v>3664990594.3137836</v>
      </c>
      <c r="J727" s="1414">
        <f>NPV($C$110,$G600:J600)+$F600</f>
        <v>4929261892.9224682</v>
      </c>
      <c r="K727" s="1414">
        <f>NPV($C$110,$G600:K600)+$F600</f>
        <v>6036628712.9048805</v>
      </c>
      <c r="L727" s="1414">
        <f>NPV($C$110,$G600:L600)+$F600</f>
        <v>7016634825.2609043</v>
      </c>
      <c r="M727" s="1414">
        <f>NPV($C$110,$G600:M600)+$F600</f>
        <v>7890245245.6184578</v>
      </c>
      <c r="N727" s="1414">
        <f>NPV($C$110,$G600:N600)+$F600</f>
        <v>8673223675.8761692</v>
      </c>
      <c r="O727" s="1414">
        <f>NPV($C$110,$G600:O600)+$F600</f>
        <v>9377910334.0342331</v>
      </c>
      <c r="P727" s="1414">
        <f>NPV($C$110,$G600:P600)+$F600</f>
        <v>10014253250.398487</v>
      </c>
      <c r="Q727" s="1414">
        <f>NPV($C$110,$G600:Q600)+$F600</f>
        <v>10590451413.26454</v>
      </c>
      <c r="R727" s="1414">
        <f>NPV($C$110,$G600:R600)+$F600</f>
        <v>11113379022.570122</v>
      </c>
      <c r="S727" s="1414">
        <f>NPV($C$110,$G600:S600)+$F600</f>
        <v>11588878195.950661</v>
      </c>
      <c r="T727" s="1414">
        <f>NPV($C$110,$G600:T600)+$F600</f>
        <v>12021968456.379059</v>
      </c>
      <c r="U727" s="1414">
        <f>NPV($C$110,$G600:U600)+$F600</f>
        <v>12417001297.519461</v>
      </c>
      <c r="V727" s="1414">
        <f>NPV($C$110,$G600:V600)+$F600</f>
        <v>12777777188.202072</v>
      </c>
      <c r="W727" s="1414">
        <f>NPV($C$110,$G600:W600)+$F600</f>
        <v>13107636097.720057</v>
      </c>
      <c r="X727" s="1414">
        <f>NPV($C$110,$G600:X600)+$F600</f>
        <v>13409528858.84046</v>
      </c>
      <c r="Y727" s="1414">
        <f>NPV($C$110,$G600:Y600)+$F600</f>
        <v>13686074343.500792</v>
      </c>
      <c r="Z727" s="1414">
        <f>NPV($C$110,$G600:Z600)+$F600</f>
        <v>13939605921.904907</v>
      </c>
      <c r="AA727" s="1414">
        <f>NPV($C$110,$G600:AA600)+$F600</f>
        <v>14172209681.950539</v>
      </c>
      <c r="AB727" s="1414">
        <f>NPV($C$110,$G600:AB600)+$F600</f>
        <v>14385756212.822378</v>
      </c>
      <c r="AC727" s="1414">
        <f>NPV($C$110,$G600:AC600)+$F600</f>
        <v>14581927290.438927</v>
      </c>
      <c r="AD727" s="1414">
        <f>NPV($C$110,$G600:AD600)+$F600</f>
        <v>14762238473.104805</v>
      </c>
      <c r="AE727" s="1414">
        <f>NPV($C$110,$G600:AE600)+$F600</f>
        <v>14928058378.801468</v>
      </c>
      <c r="AF727" s="1414">
        <f>NPV($C$110,$G600:AF600)+$F600</f>
        <v>15080625242.294666</v>
      </c>
      <c r="AG727" s="1414">
        <f>NPV($C$110,$G600:AG600)+$F600</f>
        <v>15221061221.626938</v>
      </c>
      <c r="AH727" s="1414">
        <f>NPV($C$110,$G600:AH600)+$F600</f>
        <v>15350384826.773233</v>
      </c>
      <c r="AI727" s="1414">
        <f>NPV($C$110,$G600:AI600)+$F600</f>
        <v>15469521769.469059</v>
      </c>
      <c r="AJ727" s="1665">
        <f>NPV($C$110,$G600:AJ600)+$F600</f>
        <v>15579314476.337112</v>
      </c>
      <c r="AK727" s="1665">
        <f>NPV($C$110,$G600:AK600)+$F600</f>
        <v>15680530463.099545</v>
      </c>
      <c r="AL727" s="1414">
        <f>NPV($C$110,$G600:AL600)+$F600</f>
        <v>15773869732.753563</v>
      </c>
      <c r="AM727" s="1414">
        <f>NPV($C$110,$G600:AM600)+$F600</f>
        <v>15859971332.845371</v>
      </c>
      <c r="AN727" s="1414">
        <f>NPV($C$110,$G600:AN600)+$F600</f>
        <v>15939419184.73761</v>
      </c>
      <c r="AO727" s="1414">
        <f>NPV($C$110,$G600:AO600)+$F600</f>
        <v>16012747279.791466</v>
      </c>
      <c r="AP727" s="1414">
        <f>NPV($C$110,$G600:AP600)+$F600</f>
        <v>16080444322.747936</v>
      </c>
      <c r="AQ727" s="1414">
        <f>NPV($C$110,$G600:AQ600)+$F600</f>
        <v>16142957890.588253</v>
      </c>
      <c r="AR727" s="1414">
        <f>NPV($C$110,$G600:AR600)+$F600</f>
        <v>16200698165.242374</v>
      </c>
      <c r="AS727" s="1414">
        <f>NPV($C$110,$G600:AS600)+$F600</f>
        <v>16254041290.280247</v>
      </c>
      <c r="AT727" s="1414">
        <f>NPV($C$110,$G600:AT600)+$F600</f>
        <v>16303332394.839146</v>
      </c>
      <c r="AU727" s="1414">
        <f>NPV($C$110,$G600:AU600)+$F600</f>
        <v>16348888322.25824</v>
      </c>
      <c r="AV727" s="1414">
        <f>NPV($C$110,$G600:AV600)+$F600</f>
        <v>16391000096.006912</v>
      </c>
      <c r="AW727" s="1414">
        <f>NPV($C$110,$G600:AW600)+$F600</f>
        <v>16429935151.347912</v>
      </c>
      <c r="AX727" s="1414">
        <f>NPV($C$110,$G600:AX600)+$F600</f>
        <v>16465939357.641003</v>
      </c>
      <c r="AY727" s="1414">
        <f>NPV($C$110,$G600:AY600)+$F600</f>
        <v>16499238853.165504</v>
      </c>
      <c r="AZ727" s="1414">
        <f>NPV($C$110,$G600:AZ600)+$F600</f>
        <v>16530041711.736702</v>
      </c>
      <c r="BA727" s="1414">
        <f>NPV($C$110,$G600:BA600)+$F600</f>
        <v>16558539458.144081</v>
      </c>
      <c r="BB727" s="1414">
        <f>NPV($C$110,$G600:BB600)+$F600</f>
        <v>16584908447.492584</v>
      </c>
      <c r="BC727" s="1414">
        <f>NPV($C$110,$G600:BC600)+$F600</f>
        <v>16609311121.836021</v>
      </c>
      <c r="BD727" s="1414">
        <f>NPV($C$110,$G600:BD600)+$F600</f>
        <v>16631897156.016033</v>
      </c>
      <c r="BE727" s="1414">
        <f>NPV($C$110,$G600:BE600)+$F600</f>
        <v>16652804503.329281</v>
      </c>
      <c r="BF727" s="1414">
        <f>NPV($C$110,$G600:BF600)+$F600</f>
        <v>16672160350.513359</v>
      </c>
      <c r="BG727" s="1414">
        <f>NPV($C$110,$G600:BG600)+$F600</f>
        <v>16690081990.546017</v>
      </c>
      <c r="BH727" s="1414">
        <f>NPV($C$110,$G600:BH600)+$F600</f>
        <v>16706677620.874153</v>
      </c>
      <c r="BI727" s="1414">
        <f>NPV($C$110,$G600:BI600)+$F600</f>
        <v>16722047073.912899</v>
      </c>
      <c r="BJ727" s="1414">
        <f>NPV($C$110,$G600:BJ600)+$F600</f>
        <v>16736282485.967308</v>
      </c>
      <c r="BK727" s="1414">
        <f>NPV($C$110,$G600:BK600)+$F600</f>
        <v>16749468910.11887</v>
      </c>
      <c r="BL727" s="1414">
        <f>NPV($C$110,$G600:BL600)+$F600</f>
        <v>16761684878.07576</v>
      </c>
      <c r="BM727" s="1414">
        <f>NPV($C$110,$G600:BM600)+$F600</f>
        <v>16773002915.501694</v>
      </c>
      <c r="BN727" s="1415">
        <f>NPV($C$110,$G600:BN600)+$F600</f>
        <v>16783490014.90609</v>
      </c>
    </row>
    <row r="728" spans="1:66" ht="4.5" customHeight="1" x14ac:dyDescent="0.15">
      <c r="A728" s="1123"/>
      <c r="B728" s="1337"/>
      <c r="C728" s="1658"/>
      <c r="D728" s="1366"/>
      <c r="E728" s="1394"/>
      <c r="F728" s="2818"/>
      <c r="G728" s="1410"/>
      <c r="H728" s="1411"/>
      <c r="I728" s="1411"/>
      <c r="J728" s="1411"/>
      <c r="K728" s="1411"/>
      <c r="L728" s="1411"/>
      <c r="M728" s="1411"/>
      <c r="N728" s="1411"/>
      <c r="O728" s="1411"/>
      <c r="P728" s="1411"/>
      <c r="Q728" s="1411"/>
      <c r="R728" s="1411"/>
      <c r="S728" s="1411"/>
      <c r="T728" s="1411"/>
      <c r="U728" s="1411"/>
      <c r="V728" s="1411"/>
      <c r="W728" s="1411"/>
      <c r="X728" s="1411"/>
      <c r="Y728" s="1411"/>
      <c r="Z728" s="1411"/>
      <c r="AA728" s="1411"/>
      <c r="AB728" s="1411"/>
      <c r="AC728" s="1411"/>
      <c r="AD728" s="1411"/>
      <c r="AE728" s="1411"/>
      <c r="AF728" s="1411"/>
      <c r="AG728" s="1411"/>
      <c r="AH728" s="1411"/>
      <c r="AI728" s="1411"/>
      <c r="AJ728" s="1409"/>
      <c r="AK728" s="1409"/>
      <c r="AL728" s="1411"/>
      <c r="AM728" s="1411"/>
      <c r="AN728" s="1411"/>
      <c r="AO728" s="1411"/>
      <c r="AP728" s="1411"/>
      <c r="AQ728" s="1411"/>
      <c r="AR728" s="1411"/>
      <c r="AS728" s="1411"/>
      <c r="AT728" s="1411"/>
      <c r="AU728" s="1411"/>
      <c r="AV728" s="1411"/>
      <c r="AW728" s="1411"/>
      <c r="AX728" s="1411"/>
      <c r="AY728" s="1411"/>
      <c r="AZ728" s="1411"/>
      <c r="BA728" s="1411"/>
      <c r="BB728" s="1411"/>
      <c r="BC728" s="1411"/>
      <c r="BD728" s="1411"/>
      <c r="BE728" s="1411"/>
      <c r="BF728" s="1411"/>
      <c r="BG728" s="1411"/>
      <c r="BH728" s="1411"/>
      <c r="BI728" s="1411"/>
      <c r="BJ728" s="1411"/>
      <c r="BK728" s="1411"/>
      <c r="BL728" s="1411"/>
      <c r="BM728" s="1411"/>
      <c r="BN728" s="1412"/>
    </row>
    <row r="729" spans="1:66" x14ac:dyDescent="0.15">
      <c r="A729" s="1123"/>
      <c r="B729" s="1337"/>
      <c r="C729" s="3671" t="str">
        <f t="shared" si="395"/>
        <v>Low Range Opex-High</v>
      </c>
      <c r="D729" s="1366" t="str">
        <f t="shared" si="395"/>
        <v>Low Price Range</v>
      </c>
      <c r="E729" s="1394" t="str">
        <f t="shared" si="395"/>
        <v>Low Range CAPEX</v>
      </c>
      <c r="F729" s="2818">
        <f t="shared" si="396"/>
        <v>-15857492741.465441</v>
      </c>
      <c r="G729" s="1410">
        <f>NPV($C$110,$G602:G602)+$F602</f>
        <v>-2164819673.7911978</v>
      </c>
      <c r="H729" s="1411">
        <f>NPV($C$110,$G602:H602)+$F602</f>
        <v>-2734884866.861762</v>
      </c>
      <c r="I729" s="1411">
        <f>NPV($C$110,$G602:I602)+$F602</f>
        <v>-3366416885.2886868</v>
      </c>
      <c r="J729" s="1411">
        <f>NPV($C$110,$G602:J602)+$F602</f>
        <v>-4015249346.6941919</v>
      </c>
      <c r="K729" s="1411">
        <f>NPV($C$110,$G602:K602)+$F602</f>
        <v>-4660813610.8096828</v>
      </c>
      <c r="L729" s="1411">
        <f>NPV($C$110,$G602:L602)+$F602</f>
        <v>-5292206616.2799091</v>
      </c>
      <c r="M729" s="1411">
        <f>NPV($C$110,$G602:M602)+$F602</f>
        <v>-5903327333.6161537</v>
      </c>
      <c r="N729" s="1411">
        <f>NPV($C$110,$G602:N602)+$F602</f>
        <v>-6490750084.7016335</v>
      </c>
      <c r="O729" s="1411">
        <f>NPV($C$110,$G602:O602)+$F602</f>
        <v>-7052653566.2630253</v>
      </c>
      <c r="P729" s="1411">
        <f>NPV($C$110,$G602:P602)+$F602</f>
        <v>-7588226526.6592712</v>
      </c>
      <c r="Q729" s="1411">
        <f>NPV($C$110,$G602:Q602)+$F602</f>
        <v>-8097313892.9164934</v>
      </c>
      <c r="R729" s="1411">
        <f>NPV($C$110,$G602:R602)+$F602</f>
        <v>-8580194647.5395193</v>
      </c>
      <c r="S729" s="1411">
        <f>NPV($C$110,$G602:S602)+$F602</f>
        <v>-9037436665.7079353</v>
      </c>
      <c r="T729" s="1411">
        <f>NPV($C$110,$G602:T602)+$F602</f>
        <v>-9469798854.1066723</v>
      </c>
      <c r="U729" s="1411">
        <f>NPV($C$110,$G602:U602)+$F602</f>
        <v>-9878163585.3602333</v>
      </c>
      <c r="V729" s="1411">
        <f>NPV($C$110,$G602:V602)+$F602</f>
        <v>-10263489203.628948</v>
      </c>
      <c r="W729" s="1411">
        <f>NPV($C$110,$G602:W602)+$F602</f>
        <v>-10626776205.341358</v>
      </c>
      <c r="X729" s="1411">
        <f>NPV($C$110,$G602:X602)+$F602</f>
        <v>-10969042957.052691</v>
      </c>
      <c r="Y729" s="1411">
        <f>NPV($C$110,$G602:Y602)+$F602</f>
        <v>-11291308195.049042</v>
      </c>
      <c r="Z729" s="1411">
        <f>NPV($C$110,$G602:Z602)+$F602</f>
        <v>-11594578425.817112</v>
      </c>
      <c r="AA729" s="1411">
        <f>NPV($C$110,$G602:AA602)+$F602</f>
        <v>-11879838915.485409</v>
      </c>
      <c r="AB729" s="1411">
        <f>NPV($C$110,$G602:AB602)+$F602</f>
        <v>-12148047335.878189</v>
      </c>
      <c r="AC729" s="1411">
        <f>NPV($C$110,$G602:AC602)+$F602</f>
        <v>-12400129393.626387</v>
      </c>
      <c r="AD729" s="1411">
        <f>NPV($C$110,$G602:AD602)+$F602</f>
        <v>-12636975948.748123</v>
      </c>
      <c r="AE729" s="1411">
        <f>NPV($C$110,$G602:AE602)+$F602</f>
        <v>-12859441256.468277</v>
      </c>
      <c r="AF729" s="1411">
        <f>NPV($C$110,$G602:AF602)+$F602</f>
        <v>-13068342057.595959</v>
      </c>
      <c r="AG729" s="1411">
        <f>NPV($C$110,$G602:AG602)+$F602</f>
        <v>-13264457309.520744</v>
      </c>
      <c r="AH729" s="1411">
        <f>NPV($C$110,$G602:AH602)+$F602</f>
        <v>-13448528399.164026</v>
      </c>
      <c r="AI729" s="1411">
        <f>NPV($C$110,$G602:AI602)+$F602</f>
        <v>-13621259716.017925</v>
      </c>
      <c r="AJ729" s="1409">
        <f>NPV($C$110,$G602:AJ602)+$F602</f>
        <v>-13783319491.162996</v>
      </c>
      <c r="AK729" s="1409">
        <f>NPV($C$110,$G602:AK602)+$F602</f>
        <v>-13935340829.289873</v>
      </c>
      <c r="AL729" s="1411">
        <f>NPV($C$110,$G602:AL602)+$F602</f>
        <v>-14077922876.971972</v>
      </c>
      <c r="AM729" s="1411">
        <f>NPV($C$110,$G602:AM602)+$F602</f>
        <v>-14211632082.97917</v>
      </c>
      <c r="AN729" s="1411">
        <f>NPV($C$110,$G602:AN602)+$F602</f>
        <v>-14337003516.182915</v>
      </c>
      <c r="AO729" s="1411">
        <f>NPV($C$110,$G602:AO602)+$F602</f>
        <v>-14454542214.241283</v>
      </c>
      <c r="AP729" s="1411">
        <f>NPV($C$110,$G602:AP602)+$F602</f>
        <v>-14564724542.25905</v>
      </c>
      <c r="AQ729" s="1411">
        <f>NPV($C$110,$G602:AQ602)+$F602</f>
        <v>-14667999545.360144</v>
      </c>
      <c r="AR729" s="1411">
        <f>NPV($C$110,$G602:AR602)+$F602</f>
        <v>-14764790282.867159</v>
      </c>
      <c r="AS729" s="1411">
        <f>NPV($C$110,$G602:AS602)+$F602</f>
        <v>-14855495134.766624</v>
      </c>
      <c r="AT729" s="1411">
        <f>NPV($C$110,$G602:AT602)+$F602</f>
        <v>-14940489073.513268</v>
      </c>
      <c r="AU729" s="1411">
        <f>NPV($C$110,$G602:AU602)+$F602</f>
        <v>-15020124896.117752</v>
      </c>
      <c r="AV729" s="1411">
        <f>NPV($C$110,$G602:AV602)+$F602</f>
        <v>-15094734412.968891</v>
      </c>
      <c r="AW729" s="1411">
        <f>NPV($C$110,$G602:AW602)+$F602</f>
        <v>-15164629591.040276</v>
      </c>
      <c r="AX729" s="1411">
        <f>NPV($C$110,$G602:AX602)+$F602</f>
        <v>-15230103650.083673</v>
      </c>
      <c r="AY729" s="1411">
        <f>NPV($C$110,$G602:AY602)+$F602</f>
        <v>-15291432111.1654</v>
      </c>
      <c r="AZ729" s="1411">
        <f>NPV($C$110,$G602:AZ602)+$F602</f>
        <v>-15348873797.495987</v>
      </c>
      <c r="BA729" s="1411">
        <f>NPV($C$110,$G602:BA602)+$F602</f>
        <v>-15402671787.968046</v>
      </c>
      <c r="BB729" s="1411">
        <f>NPV($C$110,$G602:BB602)+$F602</f>
        <v>-15453054324.17758</v>
      </c>
      <c r="BC729" s="1411">
        <f>NPV($C$110,$G602:BC602)+$F602</f>
        <v>-15500235671.979372</v>
      </c>
      <c r="BD729" s="1411">
        <f>NPV($C$110,$G602:BD602)+$F602</f>
        <v>-15544416938.834209</v>
      </c>
      <c r="BE729" s="1411">
        <f>NPV($C$110,$G602:BE602)+$F602</f>
        <v>-15585786848.357008</v>
      </c>
      <c r="BF729" s="1411">
        <f>NPV($C$110,$G602:BF602)+$F602</f>
        <v>-15624522473.581631</v>
      </c>
      <c r="BG729" s="1411">
        <f>NPV($C$110,$G602:BG602)+$F602</f>
        <v>-15660789930.528465</v>
      </c>
      <c r="BH729" s="1411">
        <f>NPV($C$110,$G602:BH602)+$F602</f>
        <v>-15694745033.702091</v>
      </c>
      <c r="BI729" s="1411">
        <f>NPV($C$110,$G602:BI602)+$F602</f>
        <v>-15726533915.164232</v>
      </c>
      <c r="BJ729" s="1411">
        <f>NPV($C$110,$G602:BJ602)+$F602</f>
        <v>-15756293608.826393</v>
      </c>
      <c r="BK729" s="1411">
        <f>NPV($C$110,$G602:BK602)+$F602</f>
        <v>-15784152601.591196</v>
      </c>
      <c r="BL729" s="1411">
        <f>NPV($C$110,$G602:BL602)+$F602</f>
        <v>-15810231352.944336</v>
      </c>
      <c r="BM729" s="1411">
        <f>NPV($C$110,$G602:BM602)+$F602</f>
        <v>-15834642784.563189</v>
      </c>
      <c r="BN729" s="1412">
        <f>NPV($C$110,$G602:BN602)+$F602</f>
        <v>-15857492741.465441</v>
      </c>
    </row>
    <row r="730" spans="1:66" x14ac:dyDescent="0.15">
      <c r="A730" s="1123"/>
      <c r="B730" s="1337"/>
      <c r="C730" s="3671"/>
      <c r="D730" s="1366" t="str">
        <f t="shared" si="395"/>
        <v>Low Price Range</v>
      </c>
      <c r="E730" s="1394" t="str">
        <f t="shared" si="395"/>
        <v>Low Range CAPEX</v>
      </c>
      <c r="F730" s="2818">
        <f t="shared" si="396"/>
        <v>-14223967528.770884</v>
      </c>
      <c r="G730" s="1410">
        <f>NPV($C$110,$G603:G603)+$F603</f>
        <v>-2164819673.7911978</v>
      </c>
      <c r="H730" s="1411">
        <f>NPV($C$110,$G603:H603)+$F603</f>
        <v>-2680976923.8453827</v>
      </c>
      <c r="I730" s="1411">
        <f>NPV($C$110,$G603:I603)+$F603</f>
        <v>-3241144527.0120258</v>
      </c>
      <c r="J730" s="1411">
        <f>NPV($C$110,$G603:J603)+$F603</f>
        <v>-3812257216.4456205</v>
      </c>
      <c r="K730" s="1411">
        <f>NPV($C$110,$G603:K603)+$F603</f>
        <v>-4378538465.0021105</v>
      </c>
      <c r="L730" s="1411">
        <f>NPV($C$110,$G603:L603)+$F603</f>
        <v>-4931490872.3328657</v>
      </c>
      <c r="M730" s="1411">
        <f>NPV($C$110,$G603:M603)+$F603</f>
        <v>-5466309448.5738478</v>
      </c>
      <c r="N730" s="1411">
        <f>NPV($C$110,$G603:N603)+$F603</f>
        <v>-5980280937.241642</v>
      </c>
      <c r="O730" s="1411">
        <f>NPV($C$110,$G603:O603)+$F603</f>
        <v>-6471963965.4037342</v>
      </c>
      <c r="P730" s="1411">
        <f>NPV($C$110,$G603:P603)+$F603</f>
        <v>-6940727416.7071638</v>
      </c>
      <c r="Q730" s="1411">
        <f>NPV($C$110,$G603:Q603)+$F603</f>
        <v>-7386472038.7332287</v>
      </c>
      <c r="R730" s="1411">
        <f>NPV($C$110,$G603:R603)+$F603</f>
        <v>-7809453698.036623</v>
      </c>
      <c r="S730" s="1411">
        <f>NPV($C$110,$G603:S603)+$F603</f>
        <v>-8210166678.7021027</v>
      </c>
      <c r="T730" s="1411">
        <f>NPV($C$110,$G603:T603)+$F603</f>
        <v>-8589264264.0424728</v>
      </c>
      <c r="U730" s="1411">
        <f>NPV($C$110,$G603:U603)+$F603</f>
        <v>-8947503423.5538845</v>
      </c>
      <c r="V730" s="1411">
        <f>NPV($C$110,$G603:V603)+$F603</f>
        <v>-9285705610.5433159</v>
      </c>
      <c r="W730" s="1411">
        <f>NPV($C$110,$G603:W603)+$F603</f>
        <v>-9604728626.9859085</v>
      </c>
      <c r="X730" s="1411">
        <f>NPV($C$110,$G603:X603)+$F603</f>
        <v>-9905446266.6931953</v>
      </c>
      <c r="Y730" s="1411">
        <f>NPV($C$110,$G603:Y603)+$F603</f>
        <v>-10188733530.304653</v>
      </c>
      <c r="Z730" s="1411">
        <f>NPV($C$110,$G603:Z603)+$F603</f>
        <v>-10455455895.134121</v>
      </c>
      <c r="AA730" s="1411">
        <f>NPV($C$110,$G603:AA603)+$F603</f>
        <v>-10706461574.583851</v>
      </c>
      <c r="AB730" s="1411">
        <f>NPV($C$110,$G603:AB603)+$F603</f>
        <v>-10942576005.086037</v>
      </c>
      <c r="AC730" s="1411">
        <f>NPV($C$110,$G603:AC603)+$F603</f>
        <v>-11164598006.603132</v>
      </c>
      <c r="AD730" s="1411">
        <f>NPV($C$110,$G603:AD603)+$F603</f>
        <v>-11373297208.276043</v>
      </c>
      <c r="AE730" s="1411">
        <f>NPV($C$110,$G603:AE603)+$F603</f>
        <v>-11569412434.410645</v>
      </c>
      <c r="AF730" s="1411">
        <f>NPV($C$110,$G603:AF603)+$F603</f>
        <v>-11753650820.882488</v>
      </c>
      <c r="AG730" s="1411">
        <f>NPV($C$110,$G603:AG603)+$F603</f>
        <v>-11926687486.931587</v>
      </c>
      <c r="AH730" s="1411">
        <f>NPV($C$110,$G603:AH603)+$F603</f>
        <v>-12089165628.059408</v>
      </c>
      <c r="AI730" s="1411">
        <f>NPV($C$110,$G603:AI603)+$F603</f>
        <v>-12241696926.318466</v>
      </c>
      <c r="AJ730" s="1409">
        <f>NPV($C$110,$G603:AJ603)+$F603</f>
        <v>-12384862197.468712</v>
      </c>
      <c r="AK730" s="1409">
        <f>NPV($C$110,$G603:AK603)+$F603</f>
        <v>-12519212212.212082</v>
      </c>
      <c r="AL730" s="1411">
        <f>NPV($C$110,$G603:AL603)+$F603</f>
        <v>-12645268642.397171</v>
      </c>
      <c r="AM730" s="1411">
        <f>NPV($C$110,$G603:AM603)+$F603</f>
        <v>-12763525093.713943</v>
      </c>
      <c r="AN730" s="1411">
        <f>NPV($C$110,$G603:AN603)+$F603</f>
        <v>-12874448194.707922</v>
      </c>
      <c r="AO730" s="1411">
        <f>NPV($C$110,$G603:AO603)+$F603</f>
        <v>-12978478718.476482</v>
      </c>
      <c r="AP730" s="1411">
        <f>NPV($C$110,$G603:AP603)+$F603</f>
        <v>-13076032718.571493</v>
      </c>
      <c r="AQ730" s="1411">
        <f>NPV($C$110,$G603:AQ603)+$F603</f>
        <v>-13167502664.727362</v>
      </c>
      <c r="AR730" s="1411">
        <f>NPV($C$110,$G603:AR603)+$F603</f>
        <v>-13253258567.293175</v>
      </c>
      <c r="AS730" s="1411">
        <f>NPV($C$110,$G603:AS603)+$F603</f>
        <v>-13333649081.849337</v>
      </c>
      <c r="AT730" s="1411">
        <f>NPV($C$110,$G603:AT603)+$F603</f>
        <v>-13409002587.569859</v>
      </c>
      <c r="AU730" s="1411">
        <f>NPV($C$110,$G603:AU603)+$F603</f>
        <v>-13479628234.557556</v>
      </c>
      <c r="AV730" s="1411">
        <f>NPV($C$110,$G603:AV603)+$F603</f>
        <v>-13545816956.713957</v>
      </c>
      <c r="AW730" s="1411">
        <f>NPV($C$110,$G603:AW603)+$F603</f>
        <v>-13607842447.77433</v>
      </c>
      <c r="AX730" s="1411">
        <f>NPV($C$110,$G603:AX603)+$F603</f>
        <v>-13665962098.992485</v>
      </c>
      <c r="AY730" s="1411">
        <f>NPV($C$110,$G603:AY603)+$F603</f>
        <v>-13720417897.641249</v>
      </c>
      <c r="AZ730" s="1411">
        <f>NPV($C$110,$G603:AZ603)+$F603</f>
        <v>-13771437286.035566</v>
      </c>
      <c r="BA730" s="1411">
        <f>NPV($C$110,$G603:BA603)+$F603</f>
        <v>-13819233981.212532</v>
      </c>
      <c r="BB730" s="1411">
        <f>NPV($C$110,$G603:BB603)+$F603</f>
        <v>-13864008755.737574</v>
      </c>
      <c r="BC730" s="1411">
        <f>NPV($C$110,$G603:BC603)+$F603</f>
        <v>-13905950180.365685</v>
      </c>
      <c r="BD730" s="1411">
        <f>NPV($C$110,$G603:BD603)+$F603</f>
        <v>-13945235329.485214</v>
      </c>
      <c r="BE730" s="1411">
        <f>NPV($C$110,$G603:BE603)+$F603</f>
        <v>-13982030450.420305</v>
      </c>
      <c r="BF730" s="1411">
        <f>NPV($C$110,$G603:BF603)+$F603</f>
        <v>-14016491597.776394</v>
      </c>
      <c r="BG730" s="1411">
        <f>NPV($C$110,$G603:BG603)+$F603</f>
        <v>-14048765234.088362</v>
      </c>
      <c r="BH730" s="1411">
        <f>NPV($C$110,$G603:BH603)+$F603</f>
        <v>-14078988798.079691</v>
      </c>
      <c r="BI730" s="1411">
        <f>NPV($C$110,$G603:BI603)+$F603</f>
        <v>-14107291241.867954</v>
      </c>
      <c r="BJ730" s="1411">
        <f>NPV($C$110,$G603:BJ603)+$F603</f>
        <v>-14133793538.461903</v>
      </c>
      <c r="BK730" s="1411">
        <f>NPV($C$110,$G603:BK603)+$F603</f>
        <v>-14158609160.891293</v>
      </c>
      <c r="BL730" s="1411">
        <f>NPV($C$110,$G603:BL603)+$F603</f>
        <v>-14181844534.29562</v>
      </c>
      <c r="BM730" s="1411">
        <f>NPV($C$110,$G603:BM603)+$F603</f>
        <v>-14203599462.274353</v>
      </c>
      <c r="BN730" s="1412">
        <f>NPV($C$110,$G603:BN603)+$F603</f>
        <v>-14223967528.770884</v>
      </c>
    </row>
    <row r="731" spans="1:66" x14ac:dyDescent="0.15">
      <c r="A731" s="1123"/>
      <c r="B731" s="1337"/>
      <c r="C731" s="3671"/>
      <c r="D731" s="1366" t="str">
        <f t="shared" si="395"/>
        <v>Low Price Range</v>
      </c>
      <c r="E731" s="1394" t="str">
        <f t="shared" si="395"/>
        <v>Low Range CAPEX</v>
      </c>
      <c r="F731" s="2818">
        <f t="shared" si="396"/>
        <v>-12311443119.799843</v>
      </c>
      <c r="G731" s="1410">
        <f>NPV($C$110,$G604:G604)+$F604</f>
        <v>-2164819673.7911978</v>
      </c>
      <c r="H731" s="1411">
        <f>NPV($C$110,$G604:H604)+$F604</f>
        <v>-2627068980.8290024</v>
      </c>
      <c r="I731" s="1411">
        <f>NPV($C$110,$G604:I604)+$F604</f>
        <v>-3113372775.4894414</v>
      </c>
      <c r="J731" s="1411">
        <f>NPV($C$110,$G604:J604)+$F604</f>
        <v>-3602055403.7407079</v>
      </c>
      <c r="K731" s="1411">
        <f>NPV($C$110,$G604:K604)+$F604</f>
        <v>-4082641213.1748552</v>
      </c>
      <c r="L731" s="1411">
        <f>NPV($C$110,$G604:L604)+$F604</f>
        <v>-4549487037.9603376</v>
      </c>
      <c r="M731" s="1411">
        <f>NPV($C$110,$G604:M604)+$F604</f>
        <v>-4999443998.5719757</v>
      </c>
      <c r="N731" s="1411">
        <f>NPV($C$110,$G604:N604)+$F604</f>
        <v>-5430794054.9731169</v>
      </c>
      <c r="O731" s="1411">
        <f>NPV($C$110,$G604:O604)+$F604</f>
        <v>-5842696833.0353603</v>
      </c>
      <c r="P731" s="1411">
        <f>NPV($C$110,$G604:P604)+$F604</f>
        <v>-6234874099.7050934</v>
      </c>
      <c r="Q731" s="1411">
        <f>NPV($C$110,$G604:Q604)+$F604</f>
        <v>-6607417391.2306795</v>
      </c>
      <c r="R731" s="1411">
        <f>NPV($C$110,$G604:R604)+$F604</f>
        <v>-6960664749.7832861</v>
      </c>
      <c r="S731" s="1411">
        <f>NPV($C$110,$G604:S604)+$F604</f>
        <v>-7295118704.3698788</v>
      </c>
      <c r="T731" s="1411">
        <f>NPV($C$110,$G604:T604)+$F604</f>
        <v>-7611390099.8091412</v>
      </c>
      <c r="U731" s="1411">
        <f>NPV($C$110,$G604:U604)+$F604</f>
        <v>-7910158777.8375521</v>
      </c>
      <c r="V731" s="1411">
        <f>NPV($C$110,$G604:V604)+$F604</f>
        <v>-8192145606.5786114</v>
      </c>
      <c r="W731" s="1411">
        <f>NPV($C$110,$G604:W604)+$F604</f>
        <v>-8458092358.9693127</v>
      </c>
      <c r="X731" s="1411">
        <f>NPV($C$110,$G604:X604)+$F604</f>
        <v>-8708747141.3874798</v>
      </c>
      <c r="Y731" s="1411">
        <f>NPV($C$110,$G604:Y604)+$F604</f>
        <v>-8944853819.7179337</v>
      </c>
      <c r="Z731" s="1411">
        <f>NPV($C$110,$G604:Z604)+$F604</f>
        <v>-9167144368.4952431</v>
      </c>
      <c r="AA731" s="1411">
        <f>NPV($C$110,$G604:AA604)+$F604</f>
        <v>-9376333384.1422157</v>
      </c>
      <c r="AB731" s="1411">
        <f>NPV($C$110,$G604:AB604)+$F604</f>
        <v>-9573114216.3452473</v>
      </c>
      <c r="AC731" s="1411">
        <f>NPV($C$110,$G604:AC604)+$F604</f>
        <v>-9758156318.6150455</v>
      </c>
      <c r="AD731" s="1411">
        <f>NPV($C$110,$G604:AD604)+$F604</f>
        <v>-9932103522.4869137</v>
      </c>
      <c r="AE731" s="1411">
        <f>NPV($C$110,$G604:AE604)+$F604</f>
        <v>-10095573013.800396</v>
      </c>
      <c r="AF731" s="1411">
        <f>NPV($C$110,$G604:AF604)+$F604</f>
        <v>-10249154843.246916</v>
      </c>
      <c r="AG731" s="1411">
        <f>NPV($C$110,$G604:AG604)+$F604</f>
        <v>-10393411842.95846</v>
      </c>
      <c r="AH731" s="1411">
        <f>NPV($C$110,$G604:AH604)+$F604</f>
        <v>-10528879850.422907</v>
      </c>
      <c r="AI731" s="1411">
        <f>NPV($C$110,$G604:AI604)+$F604</f>
        <v>-10656068163.258293</v>
      </c>
      <c r="AJ731" s="1411">
        <f>NPV($C$110,$G604:AJ604)+$F604</f>
        <v>-10775460165.31448</v>
      </c>
      <c r="AK731" s="1411">
        <f>NPV($C$110,$G604:AK604)+$F604</f>
        <v>-10887514077.5783</v>
      </c>
      <c r="AL731" s="1411">
        <f>NPV($C$110,$G604:AL604)+$F604</f>
        <v>-10992663797.427723</v>
      </c>
      <c r="AM731" s="1411">
        <f>NPV($C$110,$G604:AM604)+$F604</f>
        <v>-11091319797.630152</v>
      </c>
      <c r="AN731" s="1411">
        <f>NPV($C$110,$G604:AN604)+$F604</f>
        <v>-11183870062.637159</v>
      </c>
      <c r="AO731" s="1411">
        <f>NPV($C$110,$G604:AO604)+$F604</f>
        <v>-11270681044.583427</v>
      </c>
      <c r="AP731" s="1411">
        <f>NPV($C$110,$G604:AP604)+$F604</f>
        <v>-11352098625.244535</v>
      </c>
      <c r="AQ731" s="1411">
        <f>NPV($C$110,$G604:AQ604)+$F604</f>
        <v>-11428449073.268013</v>
      </c>
      <c r="AR731" s="1411">
        <f>NPV($C$110,$G604:AR604)+$F604</f>
        <v>-11500039988.433245</v>
      </c>
      <c r="AS731" s="1411">
        <f>NPV($C$110,$G604:AS604)+$F604</f>
        <v>-11567161226.6486</v>
      </c>
      <c r="AT731" s="1411">
        <f>NPV($C$110,$G604:AT604)+$F604</f>
        <v>-11630085800.958656</v>
      </c>
      <c r="AU731" s="1411">
        <f>NPV($C$110,$G604:AU604)+$F604</f>
        <v>-11689070755.089064</v>
      </c>
      <c r="AV731" s="1411">
        <f>NPV($C$110,$G604:AV604)+$F604</f>
        <v>-11744358007.063032</v>
      </c>
      <c r="AW731" s="1411">
        <f>NPV($C$110,$G604:AW604)+$F604</f>
        <v>-11796175161.22982</v>
      </c>
      <c r="AX731" s="1411">
        <f>NPV($C$110,$G604:AX604)+$F604</f>
        <v>-11844736287.690823</v>
      </c>
      <c r="AY731" s="1411">
        <f>NPV($C$110,$G604:AY604)+$F604</f>
        <v>-11890242668.623322</v>
      </c>
      <c r="AZ731" s="1411">
        <f>NPV($C$110,$G604:AZ604)+$F604</f>
        <v>-11932883511.410446</v>
      </c>
      <c r="BA731" s="1411">
        <f>NPV($C$110,$G604:BA604)+$F604</f>
        <v>-11972836628.80813</v>
      </c>
      <c r="BB731" s="1411">
        <f>NPV($C$110,$G604:BB604)+$F604</f>
        <v>-12010269086.631998</v>
      </c>
      <c r="BC731" s="1411">
        <f>NPV($C$110,$G604:BC604)+$F604</f>
        <v>-12045337819.641882</v>
      </c>
      <c r="BD731" s="1411">
        <f>NPV($C$110,$G604:BD604)+$F604</f>
        <v>-12078190216.449982</v>
      </c>
      <c r="BE731" s="1411">
        <f>NPV($C$110,$G604:BE604)+$F604</f>
        <v>-12108964674.388895</v>
      </c>
      <c r="BF731" s="1411">
        <f>NPV($C$110,$G604:BF604)+$F604</f>
        <v>-12137791125.35499</v>
      </c>
      <c r="BG731" s="1411">
        <f>NPV($C$110,$G604:BG604)+$F604</f>
        <v>-12164791533.696817</v>
      </c>
      <c r="BH731" s="1411">
        <f>NPV($C$110,$G604:BH604)+$F604</f>
        <v>-12190080367.251925</v>
      </c>
      <c r="BI731" s="1411">
        <f>NPV($C$110,$G604:BI604)+$F604</f>
        <v>-12213765042.652742</v>
      </c>
      <c r="BJ731" s="1411">
        <f>NPV($C$110,$G604:BJ604)+$F604</f>
        <v>-12235946346.026274</v>
      </c>
      <c r="BK731" s="1411">
        <f>NPV($C$110,$G604:BK604)+$F604</f>
        <v>-12256718830.205709</v>
      </c>
      <c r="BL731" s="1411">
        <f>NPV($C$110,$G604:BL604)+$F604</f>
        <v>-12276171189.557198</v>
      </c>
      <c r="BM731" s="1411">
        <f>NPV($C$110,$G604:BM604)+$F604</f>
        <v>-12294386613.503523</v>
      </c>
      <c r="BN731" s="1412">
        <f>NPV($C$110,$G604:BN604)+$F604</f>
        <v>-12311443119.799843</v>
      </c>
    </row>
    <row r="732" spans="1:66" ht="6.75" customHeight="1" x14ac:dyDescent="0.15">
      <c r="A732" s="1123"/>
      <c r="B732" s="1337"/>
      <c r="C732" s="3671"/>
      <c r="D732" s="1366"/>
      <c r="E732" s="1394"/>
      <c r="F732" s="2818"/>
      <c r="G732" s="1410"/>
      <c r="H732" s="1411"/>
      <c r="I732" s="1411"/>
      <c r="J732" s="1411"/>
      <c r="K732" s="1411"/>
      <c r="L732" s="1411"/>
      <c r="M732" s="1411"/>
      <c r="N732" s="1411"/>
      <c r="O732" s="1411"/>
      <c r="P732" s="1411"/>
      <c r="Q732" s="1411"/>
      <c r="R732" s="1411"/>
      <c r="S732" s="1411"/>
      <c r="T732" s="1411"/>
      <c r="U732" s="1411"/>
      <c r="V732" s="1411"/>
      <c r="W732" s="1411"/>
      <c r="X732" s="1411"/>
      <c r="Y732" s="1411"/>
      <c r="Z732" s="1411"/>
      <c r="AA732" s="1411"/>
      <c r="AB732" s="1411"/>
      <c r="AC732" s="1411"/>
      <c r="AD732" s="1411"/>
      <c r="AE732" s="1411"/>
      <c r="AF732" s="1411"/>
      <c r="AG732" s="1411"/>
      <c r="AH732" s="1411"/>
      <c r="AI732" s="1411"/>
      <c r="AJ732" s="1411"/>
      <c r="AK732" s="1411"/>
      <c r="AL732" s="1411"/>
      <c r="AM732" s="1411"/>
      <c r="AN732" s="1411"/>
      <c r="AO732" s="1411"/>
      <c r="AP732" s="1411"/>
      <c r="AQ732" s="1411"/>
      <c r="AR732" s="1411"/>
      <c r="AS732" s="1411"/>
      <c r="AT732" s="1411"/>
      <c r="AU732" s="1411"/>
      <c r="AV732" s="1411"/>
      <c r="AW732" s="1411"/>
      <c r="AX732" s="1411"/>
      <c r="AY732" s="1411"/>
      <c r="AZ732" s="1411"/>
      <c r="BA732" s="1411"/>
      <c r="BB732" s="1411"/>
      <c r="BC732" s="1411"/>
      <c r="BD732" s="1411"/>
      <c r="BE732" s="1411"/>
      <c r="BF732" s="1411"/>
      <c r="BG732" s="1411"/>
      <c r="BH732" s="1411"/>
      <c r="BI732" s="1411"/>
      <c r="BJ732" s="1411"/>
      <c r="BK732" s="1411"/>
      <c r="BL732" s="1411"/>
      <c r="BM732" s="1411"/>
      <c r="BN732" s="1412"/>
    </row>
    <row r="733" spans="1:66" x14ac:dyDescent="0.15">
      <c r="A733" s="1123"/>
      <c r="B733" s="1337"/>
      <c r="C733" s="3671"/>
      <c r="D733" s="1366" t="str">
        <f t="shared" si="395"/>
        <v>High Price Range</v>
      </c>
      <c r="E733" s="1394" t="str">
        <f t="shared" si="395"/>
        <v>Low Range CAPEX</v>
      </c>
      <c r="F733" s="2818">
        <f t="shared" si="396"/>
        <v>3313851457.5172796</v>
      </c>
      <c r="G733" s="1410">
        <f>NPV($C$110,$G606:G606)+$F606</f>
        <v>290040811.84424734</v>
      </c>
      <c r="H733" s="1411">
        <f>NPV($C$110,$G606:H606)+$F606</f>
        <v>1555728459.0320075</v>
      </c>
      <c r="I733" s="1411">
        <f>NPV($C$110,$G606:I606)+$F606</f>
        <v>2430189227.2610331</v>
      </c>
      <c r="J733" s="1411">
        <f>NPV($C$110,$G606:J606)+$F606</f>
        <v>3064570528.0778532</v>
      </c>
      <c r="K733" s="1411">
        <f>NPV($C$110,$G606:K606)+$F606</f>
        <v>3535351078.1470642</v>
      </c>
      <c r="L733" s="1411">
        <f>NPV($C$110,$G606:L606)+$F606</f>
        <v>3887980729.4390574</v>
      </c>
      <c r="M733" s="1411">
        <f>NPV($C$110,$G606:M606)+$F606</f>
        <v>4152146959.2155819</v>
      </c>
      <c r="N733" s="1411">
        <f>NPV($C$110,$G606:N606)+$F606</f>
        <v>4348476134.7915735</v>
      </c>
      <c r="O733" s="1411">
        <f>NPV($C$110,$G606:O606)+$F606</f>
        <v>4491929024.8900108</v>
      </c>
      <c r="P733" s="1411">
        <f>NPV($C$110,$G606:P606)+$F606</f>
        <v>4593702231.7273989</v>
      </c>
      <c r="Q733" s="1411">
        <f>NPV($C$110,$G606:Q606)+$F606</f>
        <v>4662374659.9964628</v>
      </c>
      <c r="R733" s="1411">
        <f>NPV($C$110,$G606:R606)+$F606</f>
        <v>4704639254.6020689</v>
      </c>
      <c r="S733" s="1411">
        <f>NPV($C$110,$G606:S606)+$F606</f>
        <v>4725791574.988431</v>
      </c>
      <c r="T733" s="1411">
        <f>NPV($C$110,$G606:T606)+$F606</f>
        <v>4730068145.6934614</v>
      </c>
      <c r="U733" s="1411">
        <f>NPV($C$110,$G606:U606)+$F606</f>
        <v>4720887930.4925241</v>
      </c>
      <c r="V733" s="1411">
        <f>NPV($C$110,$G606:V606)+$F606</f>
        <v>4701029052.7913265</v>
      </c>
      <c r="W733" s="1411">
        <f>NPV($C$110,$G606:W606)+$F606</f>
        <v>4672760899.3876181</v>
      </c>
      <c r="X733" s="1411">
        <f>NPV($C$110,$G606:X606)+$F606</f>
        <v>4637944672.5128326</v>
      </c>
      <c r="Y733" s="1411">
        <f>NPV($C$110,$G606:Y606)+$F606</f>
        <v>4598111121.9095135</v>
      </c>
      <c r="Z733" s="1411">
        <f>NPV($C$110,$G606:Z606)+$F606</f>
        <v>4554521445.6582232</v>
      </c>
      <c r="AA733" s="1411">
        <f>NPV($C$110,$G606:AA606)+$F606</f>
        <v>4508215561.6544685</v>
      </c>
      <c r="AB733" s="1411">
        <f>NPV($C$110,$G606:AB606)+$F606</f>
        <v>4460050757.9357328</v>
      </c>
      <c r="AC733" s="1411">
        <f>NPV($C$110,$G606:AC606)+$F606</f>
        <v>4410732914.466794</v>
      </c>
      <c r="AD733" s="1411">
        <f>NPV($C$110,$G606:AD606)+$F606</f>
        <v>4360841920.4107332</v>
      </c>
      <c r="AE733" s="1411">
        <f>NPV($C$110,$G606:AE606)+$F606</f>
        <v>4310852507.282917</v>
      </c>
      <c r="AF733" s="1411">
        <f>NPV($C$110,$G606:AF606)+$F606</f>
        <v>4261151427.1132393</v>
      </c>
      <c r="AG733" s="1411">
        <f>NPV($C$110,$G606:AG606)+$F606</f>
        <v>4212051691.3943367</v>
      </c>
      <c r="AH733" s="1411">
        <f>NPV($C$110,$G606:AH606)+$F606</f>
        <v>4163804428.1837587</v>
      </c>
      <c r="AI733" s="1411">
        <f>NPV($C$110,$G606:AI606)+$F606</f>
        <v>4116608795.6367035</v>
      </c>
      <c r="AJ733" s="1411">
        <f>NPV($C$110,$G606:AJ606)+$F606</f>
        <v>4070620299.6854668</v>
      </c>
      <c r="AK733" s="1411">
        <f>NPV($C$110,$G606:AK606)+$F606</f>
        <v>4025957793.9895992</v>
      </c>
      <c r="AL733" s="1411">
        <f>NPV($C$110,$G606:AL606)+$F606</f>
        <v>3982709386.2811565</v>
      </c>
      <c r="AM733" s="1411">
        <f>NPV($C$110,$G606:AM606)+$F606</f>
        <v>3940937432.9521036</v>
      </c>
      <c r="AN733" s="1411">
        <f>NPV($C$110,$G606:AN606)+$F606</f>
        <v>3900682770.3557701</v>
      </c>
      <c r="AO733" s="1411">
        <f>NPV($C$110,$G606:AO606)+$F606</f>
        <v>3861968304.743783</v>
      </c>
      <c r="AP733" s="1411">
        <f>NPV($C$110,$G606:AP606)+$F606</f>
        <v>3824802061.4875736</v>
      </c>
      <c r="AQ733" s="1411">
        <f>NPV($C$110,$G606:AQ606)+$F606</f>
        <v>3789179777.076952</v>
      </c>
      <c r="AR733" s="1411">
        <f>NPV($C$110,$G606:AR606)+$F606</f>
        <v>3755087103.4657364</v>
      </c>
      <c r="AS733" s="1411">
        <f>NPV($C$110,$G606:AS606)+$F606</f>
        <v>3722501482.971467</v>
      </c>
      <c r="AT733" s="1411">
        <f>NPV($C$110,$G606:AT606)+$F606</f>
        <v>3691393742.6128407</v>
      </c>
      <c r="AU733" s="1411">
        <f>NPV($C$110,$G606:AU606)+$F606</f>
        <v>3661729449.0804901</v>
      </c>
      <c r="AV733" s="1411">
        <f>NPV($C$110,$G606:AV606)+$F606</f>
        <v>3633470059.1679163</v>
      </c>
      <c r="AW733" s="1411">
        <f>NPV($C$110,$G606:AW606)+$F606</f>
        <v>3606573895.1906157</v>
      </c>
      <c r="AX733" s="1411">
        <f>NPV($C$110,$G606:AX606)+$F606</f>
        <v>3580996970.4953098</v>
      </c>
      <c r="AY733" s="1411">
        <f>NPV($C$110,$G606:AY606)+$F606</f>
        <v>3556693686.4500313</v>
      </c>
      <c r="AZ733" s="1411">
        <f>NPV($C$110,$G606:AZ606)+$F606</f>
        <v>3533617419.1833916</v>
      </c>
      <c r="BA733" s="1411">
        <f>NPV($C$110,$G606:BA606)+$F606</f>
        <v>3511721011.7057095</v>
      </c>
      <c r="BB733" s="1411">
        <f>NPV($C$110,$G606:BB606)+$F606</f>
        <v>3490957184.8132257</v>
      </c>
      <c r="BC733" s="1411">
        <f>NPV($C$110,$G606:BC606)+$F606</f>
        <v>3471278878.2820568</v>
      </c>
      <c r="BD733" s="1411">
        <f>NPV($C$110,$G606:BD606)+$F606</f>
        <v>3452639532.2458487</v>
      </c>
      <c r="BE733" s="1411">
        <f>NPV($C$110,$G606:BE606)+$F606</f>
        <v>3434993317.2750225</v>
      </c>
      <c r="BF733" s="1411">
        <f>NPV($C$110,$G606:BF606)+$F606</f>
        <v>3418295320.4986315</v>
      </c>
      <c r="BG733" s="1411">
        <f>NPV($C$110,$G606:BG606)+$F606</f>
        <v>3402501694.1014309</v>
      </c>
      <c r="BH733" s="1411">
        <f>NPV($C$110,$G606:BH606)+$F606</f>
        <v>3387569771.6628342</v>
      </c>
      <c r="BI733" s="1411">
        <f>NPV($C$110,$G606:BI606)+$F606</f>
        <v>3373458157.0597725</v>
      </c>
      <c r="BJ733" s="1411">
        <f>NPV($C$110,$G606:BJ606)+$F606</f>
        <v>3360126790.0138464</v>
      </c>
      <c r="BK733" s="1411">
        <f>NPV($C$110,$G606:BK606)+$F606</f>
        <v>3347536991.8097754</v>
      </c>
      <c r="BL733" s="1411">
        <f>NPV($C$110,$G606:BL606)+$F606</f>
        <v>3335651494.2339363</v>
      </c>
      <c r="BM733" s="1411">
        <f>NPV($C$110,$G606:BM606)+$F606</f>
        <v>3324434454.3683367</v>
      </c>
      <c r="BN733" s="1412">
        <f>NPV($C$110,$G606:BN606)+$F606</f>
        <v>3313851457.5172796</v>
      </c>
    </row>
    <row r="734" spans="1:66" x14ac:dyDescent="0.15">
      <c r="A734" s="1123"/>
      <c r="B734" s="1337"/>
      <c r="C734" s="3671"/>
      <c r="D734" s="1366" t="str">
        <f t="shared" si="395"/>
        <v>High Price Range</v>
      </c>
      <c r="E734" s="1394" t="str">
        <f t="shared" si="395"/>
        <v>Low Range CAPEX</v>
      </c>
      <c r="F734" s="2818">
        <f t="shared" si="396"/>
        <v>8424077390.2783337</v>
      </c>
      <c r="G734" s="1410">
        <f>NPV($C$110,$G607:G607)+$F607</f>
        <v>290040811.84424734</v>
      </c>
      <c r="H734" s="1411">
        <f>NPV($C$110,$G607:H607)+$F607</f>
        <v>1724370954.5645325</v>
      </c>
      <c r="I734" s="1411">
        <f>NPV($C$110,$G607:I607)+$F607</f>
        <v>2822084037.9126205</v>
      </c>
      <c r="J734" s="1411">
        <f>NPV($C$110,$G607:J607)+$F607</f>
        <v>3699599384.7378225</v>
      </c>
      <c r="K734" s="1411">
        <f>NPV($C$110,$G607:K607)+$F607</f>
        <v>4418404341.7696848</v>
      </c>
      <c r="L734" s="1411">
        <f>NPV($C$110,$G607:L607)+$F607</f>
        <v>5016423030.0220566</v>
      </c>
      <c r="M734" s="1411">
        <f>NPV($C$110,$G607:M607)+$F607</f>
        <v>5519288471.2463255</v>
      </c>
      <c r="N734" s="1411">
        <f>NPV($C$110,$G607:N607)+$F607</f>
        <v>5945398334.0648136</v>
      </c>
      <c r="O734" s="1411">
        <f>NPV($C$110,$G607:O607)+$F607</f>
        <v>6308524835.0647984</v>
      </c>
      <c r="P734" s="1411">
        <f>NPV($C$110,$G607:P607)+$F607</f>
        <v>6619301051.631052</v>
      </c>
      <c r="Q734" s="1411">
        <f>NPV($C$110,$G607:Q607)+$F607</f>
        <v>6886131262.6553383</v>
      </c>
      <c r="R734" s="1411">
        <f>NPV($C$110,$G607:R607)+$F607</f>
        <v>7115780727.6458893</v>
      </c>
      <c r="S734" s="1411">
        <f>NPV($C$110,$G607:S607)+$F607</f>
        <v>7313775224.1777992</v>
      </c>
      <c r="T734" s="1411">
        <f>NPV($C$110,$G607:T607)+$F607</f>
        <v>7484681702.8461761</v>
      </c>
      <c r="U734" s="1411">
        <f>NPV($C$110,$G607:U607)+$F607</f>
        <v>7632311431.3305721</v>
      </c>
      <c r="V734" s="1411">
        <f>NPV($C$110,$G607:V607)+$F607</f>
        <v>7759870774.476326</v>
      </c>
      <c r="W734" s="1411">
        <f>NPV($C$110,$G607:W607)+$F607</f>
        <v>7870075516.1680431</v>
      </c>
      <c r="X734" s="1411">
        <f>NPV($C$110,$G607:X607)+$F607</f>
        <v>7965239131.6588612</v>
      </c>
      <c r="Y734" s="1411">
        <f>NPV($C$110,$G607:Y607)+$F607</f>
        <v>8047342024.9868946</v>
      </c>
      <c r="Z734" s="1411">
        <f>NPV($C$110,$G607:Z607)+$F607</f>
        <v>8118086581.7520847</v>
      </c>
      <c r="AA734" s="1411">
        <f>NPV($C$110,$G607:AA607)+$F607</f>
        <v>8178941467.683424</v>
      </c>
      <c r="AB734" s="1411">
        <f>NPV($C$110,$G607:AB607)+$F607</f>
        <v>8231177648.3817902</v>
      </c>
      <c r="AC734" s="1411">
        <f>NPV($C$110,$G607:AC607)+$F607</f>
        <v>8275897948.7374096</v>
      </c>
      <c r="AD734" s="1411">
        <f>NPV($C$110,$G607:AD607)+$F607</f>
        <v>8314061509.5881023</v>
      </c>
      <c r="AE734" s="1411">
        <f>NPV($C$110,$G607:AE607)+$F607</f>
        <v>8346504169.8696327</v>
      </c>
      <c r="AF734" s="1411">
        <f>NPV($C$110,$G607:AF607)+$F607</f>
        <v>8373955563.3559189</v>
      </c>
      <c r="AG734" s="1411">
        <f>NPV($C$110,$G607:AG607)+$F607</f>
        <v>8397053542.8096142</v>
      </c>
      <c r="AH734" s="1411">
        <f>NPV($C$110,$G607:AH607)+$F607</f>
        <v>8416356412.6554298</v>
      </c>
      <c r="AI734" s="1411">
        <f>NPV($C$110,$G607:AI607)+$F607</f>
        <v>8432353351.6483803</v>
      </c>
      <c r="AJ734" s="1411">
        <f>NPV($C$110,$G607:AJ607)+$F607</f>
        <v>8445473330.7611732</v>
      </c>
      <c r="AK734" s="1411">
        <f>NPV($C$110,$G607:AK607)+$F607</f>
        <v>8456092772.5484715</v>
      </c>
      <c r="AL734" s="1411">
        <f>NPV($C$110,$G607:AL607)+$F607</f>
        <v>8464542152.1969776</v>
      </c>
      <c r="AM734" s="1411">
        <f>NPV($C$110,$G607:AM607)+$F607</f>
        <v>8471111704.1828995</v>
      </c>
      <c r="AN734" s="1411">
        <f>NPV($C$110,$G607:AN607)+$F607</f>
        <v>8476056369.6224594</v>
      </c>
      <c r="AO734" s="1411">
        <f>NPV($C$110,$G607:AO607)+$F607</f>
        <v>8479600096.3074684</v>
      </c>
      <c r="AP734" s="1411">
        <f>NPV($C$110,$G607:AP607)+$F607</f>
        <v>8481939584.7882214</v>
      </c>
      <c r="AQ734" s="1411">
        <f>NPV($C$110,$G607:AQ607)+$F607</f>
        <v>8483247558.7356548</v>
      </c>
      <c r="AR734" s="1411">
        <f>NPV($C$110,$G607:AR607)+$F607</f>
        <v>8483675625.4485207</v>
      </c>
      <c r="AS734" s="1411">
        <f>NPV($C$110,$G607:AS607)+$F607</f>
        <v>8483356782.2046986</v>
      </c>
      <c r="AT734" s="1411">
        <f>NPV($C$110,$G607:AT607)+$F607</f>
        <v>8482407615.751318</v>
      </c>
      <c r="AU734" s="1411">
        <f>NPV($C$110,$G607:AU607)+$F607</f>
        <v>8480930235.2447491</v>
      </c>
      <c r="AV734" s="1411">
        <f>NPV($C$110,$G607:AV607)+$F607</f>
        <v>8479013973.1205273</v>
      </c>
      <c r="AW734" s="1411">
        <f>NPV($C$110,$G607:AW607)+$F607</f>
        <v>8476736883.4824924</v>
      </c>
      <c r="AX734" s="1411">
        <f>NPV($C$110,$G607:AX607)+$F607</f>
        <v>8474167063.4811211</v>
      </c>
      <c r="AY734" s="1411">
        <f>NPV($C$110,$G607:AY607)+$F607</f>
        <v>8471363819.6673069</v>
      </c>
      <c r="AZ734" s="1411">
        <f>NPV($C$110,$G607:AZ607)+$F607</f>
        <v>8468378698.3510303</v>
      </c>
      <c r="BA734" s="1411">
        <f>NPV($C$110,$G607:BA607)+$F607</f>
        <v>8465256396.4756489</v>
      </c>
      <c r="BB734" s="1411">
        <f>NPV($C$110,$G607:BB607)+$F607</f>
        <v>8462035567.3662014</v>
      </c>
      <c r="BC734" s="1411">
        <f>NPV($C$110,$G607:BC607)+$F607</f>
        <v>8458749533.864996</v>
      </c>
      <c r="BD734" s="1411">
        <f>NPV($C$110,$G607:BD607)+$F607</f>
        <v>8455426919.7814884</v>
      </c>
      <c r="BE734" s="1411">
        <f>NPV($C$110,$G607:BE607)+$F607</f>
        <v>8452092209.2160568</v>
      </c>
      <c r="BF734" s="1411">
        <f>NPV($C$110,$G607:BF607)+$F607</f>
        <v>8448766242.1353512</v>
      </c>
      <c r="BG734" s="1411">
        <f>NPV($C$110,$G607:BG607)+$F607</f>
        <v>8445466653.5531006</v>
      </c>
      <c r="BH734" s="1411">
        <f>NPV($C$110,$G607:BH607)+$F607</f>
        <v>8442208262.7810516</v>
      </c>
      <c r="BI734" s="1411">
        <f>NPV($C$110,$G607:BI607)+$F607</f>
        <v>8439003418.4411812</v>
      </c>
      <c r="BJ734" s="1411">
        <f>NPV($C$110,$G607:BJ607)+$F607</f>
        <v>8435862304.2557011</v>
      </c>
      <c r="BK734" s="1411">
        <f>NPV($C$110,$G607:BK607)+$F607</f>
        <v>8432793210.0421009</v>
      </c>
      <c r="BL734" s="1411">
        <f>NPV($C$110,$G607:BL607)+$F607</f>
        <v>8429802771.8248405</v>
      </c>
      <c r="BM734" s="1411">
        <f>NPV($C$110,$G607:BM607)+$F607</f>
        <v>8426896184.5232487</v>
      </c>
      <c r="BN734" s="1412">
        <f>NPV($C$110,$G607:BN607)+$F607</f>
        <v>8424077390.2783337</v>
      </c>
    </row>
    <row r="735" spans="1:66" x14ac:dyDescent="0.15">
      <c r="A735" s="1123"/>
      <c r="B735" s="1337"/>
      <c r="C735" s="3672"/>
      <c r="D735" s="1367" t="str">
        <f t="shared" si="395"/>
        <v>High Price Range</v>
      </c>
      <c r="E735" s="1393" t="str">
        <f t="shared" si="395"/>
        <v>Low Range CAPEX</v>
      </c>
      <c r="F735" s="2819">
        <f t="shared" si="396"/>
        <v>14407108295.348188</v>
      </c>
      <c r="G735" s="1413">
        <f>NPV($C$110,$G608:G608)+$F608</f>
        <v>290040811.84424734</v>
      </c>
      <c r="H735" s="1414">
        <f>NPV($C$110,$G608:H608)+$F608</f>
        <v>1893013450.0970576</v>
      </c>
      <c r="I735" s="1414">
        <f>NPV($C$110,$G608:I608)+$F608</f>
        <v>3221797806.0447683</v>
      </c>
      <c r="J735" s="1414">
        <f>NPV($C$110,$G608:J608)+$F608</f>
        <v>4357182595.6061325</v>
      </c>
      <c r="K735" s="1414">
        <f>NPV($C$110,$G608:K608)+$F608</f>
        <v>5344072215.1330214</v>
      </c>
      <c r="L735" s="1414">
        <f>NPV($C$110,$G608:L608)+$F608</f>
        <v>6211461763.2195339</v>
      </c>
      <c r="M735" s="1414">
        <f>NPV($C$110,$G608:M608)+$F608</f>
        <v>6979803381.6799889</v>
      </c>
      <c r="N735" s="1414">
        <f>NPV($C$110,$G608:N608)+$F608</f>
        <v>7664381361.4823895</v>
      </c>
      <c r="O735" s="1414">
        <f>NPV($C$110,$G608:O608)+$F608</f>
        <v>8277087789.2653236</v>
      </c>
      <c r="P735" s="1414">
        <f>NPV($C$110,$G608:P608)+$F608</f>
        <v>8827451802.6803055</v>
      </c>
      <c r="Q735" s="1414">
        <f>NPV($C$110,$G608:Q608)+$F608</f>
        <v>9323280828.3718681</v>
      </c>
      <c r="R735" s="1414">
        <f>NPV($C$110,$G608:R608)+$F608</f>
        <v>9771083052.3956299</v>
      </c>
      <c r="S735" s="1414">
        <f>NPV($C$110,$G608:S608)+$F608</f>
        <v>10176358459.388227</v>
      </c>
      <c r="T735" s="1414">
        <f>NPV($C$110,$G608:T608)+$F608</f>
        <v>10543806762.078785</v>
      </c>
      <c r="U735" s="1414">
        <f>NPV($C$110,$G608:U608)+$F608</f>
        <v>10877480510.175776</v>
      </c>
      <c r="V735" s="1414">
        <f>NPV($C$110,$G608:V608)+$F608</f>
        <v>11180900733.403337</v>
      </c>
      <c r="W735" s="1414">
        <f>NPV($C$110,$G608:W608)+$F608</f>
        <v>11457146194.18787</v>
      </c>
      <c r="X735" s="1414">
        <f>NPV($C$110,$G608:X608)+$F608</f>
        <v>11708923561.091173</v>
      </c>
      <c r="Y735" s="1414">
        <f>NPV($C$110,$G608:Y608)+$F608</f>
        <v>11938623472.54427</v>
      </c>
      <c r="Z735" s="1414">
        <f>NPV($C$110,$G608:Z608)+$F608</f>
        <v>12148365956.531454</v>
      </c>
      <c r="AA735" s="1414">
        <f>NPV($C$110,$G608:AA608)+$F608</f>
        <v>12340037678.42329</v>
      </c>
      <c r="AB735" s="1414">
        <f>NPV($C$110,$G608:AB608)+$F608</f>
        <v>12515322816.36767</v>
      </c>
      <c r="AC735" s="1414">
        <f>NPV($C$110,$G608:AC608)+$F608</f>
        <v>12675728897.79104</v>
      </c>
      <c r="AD735" s="1414">
        <f>NPV($C$110,$G608:AD608)+$F608</f>
        <v>12822608601.495268</v>
      </c>
      <c r="AE735" s="1414">
        <f>NPV($C$110,$G608:AE608)+$F608</f>
        <v>12957178293.169069</v>
      </c>
      <c r="AF735" s="1414">
        <f>NPV($C$110,$G608:AF608)+$F608</f>
        <v>13080533889.114264</v>
      </c>
      <c r="AG735" s="1414">
        <f>NPV($C$110,$G608:AG608)+$F608</f>
        <v>13193664514.597212</v>
      </c>
      <c r="AH735" s="1414">
        <f>NPV($C$110,$G608:AH608)+$F608</f>
        <v>13297464326.651974</v>
      </c>
      <c r="AI735" s="1414">
        <f>NPV($C$110,$G608:AI608)+$F608</f>
        <v>13392742797.585287</v>
      </c>
      <c r="AJ735" s="1414">
        <f>NPV($C$110,$G608:AJ608)+$F608</f>
        <v>13480233698.730299</v>
      </c>
      <c r="AK735" s="1414">
        <f>NPV($C$110,$G608:AK608)+$F608</f>
        <v>13560602979.825277</v>
      </c>
      <c r="AL735" s="1414">
        <f>NPV($C$110,$G608:AL608)+$F608</f>
        <v>13634455704.641516</v>
      </c>
      <c r="AM735" s="1414">
        <f>NPV($C$110,$G608:AM608)+$F608</f>
        <v>13702342175.888889</v>
      </c>
      <c r="AN735" s="1414">
        <f>NPV($C$110,$G608:AN608)+$F608</f>
        <v>13764763360.325123</v>
      </c>
      <c r="AO735" s="1414">
        <f>NPV($C$110,$G608:AO608)+$F608</f>
        <v>13822175707.149397</v>
      </c>
      <c r="AP735" s="1414">
        <f>NPV($C$110,$G608:AP608)+$F608</f>
        <v>13874995438.244226</v>
      </c>
      <c r="AQ735" s="1414">
        <f>NPV($C$110,$G608:AQ608)+$F608</f>
        <v>13923602376.937374</v>
      </c>
      <c r="AR735" s="1414">
        <f>NPV($C$110,$G608:AR608)+$F608</f>
        <v>13968343372.149389</v>
      </c>
      <c r="AS735" s="1414">
        <f>NPV($C$110,$G608:AS608)+$F608</f>
        <v>14009535366.656216</v>
      </c>
      <c r="AT735" s="1414">
        <f>NPV($C$110,$G608:AT608)+$F608</f>
        <v>14047468151.406702</v>
      </c>
      <c r="AU735" s="1414">
        <f>NPV($C$110,$G608:AU608)+$F608</f>
        <v>14082406842.138174</v>
      </c>
      <c r="AV735" s="1414">
        <f>NPV($C$110,$G608:AV608)+$F608</f>
        <v>14114594109.729046</v>
      </c>
      <c r="AW735" s="1414">
        <f>NPV($C$110,$G608:AW608)+$F608</f>
        <v>14144252191.656506</v>
      </c>
      <c r="AX735" s="1414">
        <f>NPV($C$110,$G608:AX608)+$F608</f>
        <v>14171584708.462273</v>
      </c>
      <c r="AY735" s="1414">
        <f>NPV($C$110,$G608:AY608)+$F608</f>
        <v>14196778306.167253</v>
      </c>
      <c r="AZ735" s="1414">
        <f>NPV($C$110,$G608:AZ608)+$F608</f>
        <v>14220004143.033907</v>
      </c>
      <c r="BA735" s="1414">
        <f>NPV($C$110,$G608:BA608)+$F608</f>
        <v>14241419236.885159</v>
      </c>
      <c r="BB735" s="1414">
        <f>NPV($C$110,$G608:BB608)+$F608</f>
        <v>14261167687.295424</v>
      </c>
      <c r="BC735" s="1414">
        <f>NPV($C$110,$G608:BC608)+$F608</f>
        <v>14279381785.327181</v>
      </c>
      <c r="BD735" s="1414">
        <f>NPV($C$110,$G608:BD608)+$F608</f>
        <v>14296183022.057501</v>
      </c>
      <c r="BE735" s="1414">
        <f>NPV($C$110,$G608:BE608)+$F608</f>
        <v>14311683005.891882</v>
      </c>
      <c r="BF735" s="1414">
        <f>NPV($C$110,$G608:BF608)+$F608</f>
        <v>14325984297.571314</v>
      </c>
      <c r="BG735" s="1414">
        <f>NPV($C$110,$G608:BG608)+$F608</f>
        <v>14339181170.820789</v>
      </c>
      <c r="BH735" s="1414">
        <f>NPV($C$110,$G608:BH608)+$F608</f>
        <v>14351360305.744946</v>
      </c>
      <c r="BI735" s="1414">
        <f>NPV($C$110,$G608:BI608)+$F608</f>
        <v>14362601421.333717</v>
      </c>
      <c r="BJ735" s="1414">
        <f>NPV($C$110,$G608:BJ608)+$F608</f>
        <v>14372977852.7843</v>
      </c>
      <c r="BK735" s="1414">
        <f>NPV($C$110,$G608:BK608)+$F608</f>
        <v>14382557078.764406</v>
      </c>
      <c r="BL735" s="1414">
        <f>NPV($C$110,$G608:BL608)+$F608</f>
        <v>14391401203.225819</v>
      </c>
      <c r="BM735" s="1414">
        <f>NPV($C$110,$G608:BM608)+$F608</f>
        <v>14399567395.918653</v>
      </c>
      <c r="BN735" s="1415">
        <f>NPV($C$110,$G608:BN608)+$F608</f>
        <v>14407108295.348188</v>
      </c>
    </row>
    <row r="736" spans="1:66" ht="5.25" customHeight="1" x14ac:dyDescent="0.15">
      <c r="A736" s="1123"/>
      <c r="B736" s="1337"/>
      <c r="C736" s="1658"/>
      <c r="D736" s="1366"/>
      <c r="E736" s="1394"/>
      <c r="F736" s="2818"/>
      <c r="G736" s="1410"/>
      <c r="H736" s="1411"/>
      <c r="I736" s="1411"/>
      <c r="J736" s="1411"/>
      <c r="K736" s="1411"/>
      <c r="L736" s="1411"/>
      <c r="M736" s="1411"/>
      <c r="N736" s="1411"/>
      <c r="O736" s="1411"/>
      <c r="P736" s="1585"/>
      <c r="Q736" s="1411"/>
      <c r="R736" s="1411"/>
      <c r="S736" s="1411"/>
      <c r="T736" s="1411"/>
      <c r="U736" s="1411"/>
      <c r="V736" s="1411"/>
      <c r="W736" s="1411"/>
      <c r="X736" s="1411"/>
      <c r="Y736" s="1411"/>
      <c r="Z736" s="1411"/>
      <c r="AA736" s="1411"/>
      <c r="AB736" s="1411"/>
      <c r="AC736" s="1411"/>
      <c r="AD736" s="1411"/>
      <c r="AE736" s="1411"/>
      <c r="AF736" s="1411"/>
      <c r="AG736" s="1411"/>
      <c r="AH736" s="1411"/>
      <c r="AI736" s="1411"/>
      <c r="AJ736" s="1411"/>
      <c r="AK736" s="1411"/>
      <c r="AL736" s="1411"/>
      <c r="AM736" s="1411"/>
      <c r="AN736" s="1411"/>
      <c r="AO736" s="1411"/>
      <c r="AP736" s="1411"/>
      <c r="AQ736" s="1411"/>
      <c r="AR736" s="1411"/>
      <c r="AS736" s="1411"/>
      <c r="AT736" s="1411"/>
      <c r="AU736" s="1411"/>
      <c r="AV736" s="1411"/>
      <c r="AW736" s="1411"/>
      <c r="AX736" s="1411"/>
      <c r="AY736" s="1411"/>
      <c r="AZ736" s="1411"/>
      <c r="BA736" s="1411"/>
      <c r="BB736" s="1411"/>
      <c r="BC736" s="1411"/>
      <c r="BD736" s="1411"/>
      <c r="BE736" s="1411"/>
      <c r="BF736" s="1411"/>
      <c r="BG736" s="1411"/>
      <c r="BH736" s="1411"/>
      <c r="BI736" s="1411"/>
      <c r="BJ736" s="1411"/>
      <c r="BK736" s="1411"/>
      <c r="BL736" s="1411"/>
      <c r="BM736" s="1411"/>
      <c r="BN736" s="1412"/>
    </row>
    <row r="737" spans="1:66" ht="18.75" customHeight="1" x14ac:dyDescent="0.15">
      <c r="A737" s="1123"/>
      <c r="B737" s="1337"/>
      <c r="C737" s="3669" t="str">
        <f t="shared" si="395"/>
        <v>High Range Opex - Low</v>
      </c>
      <c r="D737" s="1366" t="str">
        <f t="shared" si="395"/>
        <v>Low Price Range</v>
      </c>
      <c r="E737" s="1394" t="str">
        <f t="shared" si="395"/>
        <v>Low Range CAPEX</v>
      </c>
      <c r="F737" s="2818">
        <f t="shared" si="396"/>
        <v>-13507832737.48521</v>
      </c>
      <c r="G737" s="1410">
        <f>NPV($C$110,$G610:G610)+$F610</f>
        <v>-2008791127.2423897</v>
      </c>
      <c r="H737" s="1411">
        <f>NPV($C$110,$G610:H610)+$F610</f>
        <v>-2433007987.4013743</v>
      </c>
      <c r="I737" s="1411">
        <f>NPV($C$110,$G610:I610)+$F610</f>
        <v>-2928207669.9603052</v>
      </c>
      <c r="J737" s="1411">
        <f>NPV($C$110,$G610:J610)+$F610</f>
        <v>-3449602913.3175826</v>
      </c>
      <c r="K737" s="1411">
        <f>NPV($C$110,$G610:K610)+$F610</f>
        <v>-3976044707.7675028</v>
      </c>
      <c r="L737" s="1411">
        <f>NPV($C$110,$G610:L610)+$F610</f>
        <v>-4496087489.2093401</v>
      </c>
      <c r="M737" s="1411">
        <f>NPV($C$110,$G610:M610)+$F610</f>
        <v>-5003123121.456418</v>
      </c>
      <c r="N737" s="1411">
        <f>NPV($C$110,$G610:N610)+$F610</f>
        <v>-5493251906.2966518</v>
      </c>
      <c r="O737" s="1411">
        <f>NPV($C$110,$G610:O610)+$F610</f>
        <v>-5964209448.2008667</v>
      </c>
      <c r="P737" s="1411">
        <f>NPV($C$110,$G610:P610)+$F610</f>
        <v>-6414770313.1987429</v>
      </c>
      <c r="Q737" s="1411">
        <f>NPV($C$110,$G610:Q610)+$F610</f>
        <v>-6844392269.6612654</v>
      </c>
      <c r="R737" s="1411">
        <f>NPV($C$110,$G610:R610)+$F610</f>
        <v>-7252992401.929925</v>
      </c>
      <c r="S737" s="1411">
        <f>NPV($C$110,$G610:S610)+$F610</f>
        <v>-7640800299.37076</v>
      </c>
      <c r="T737" s="1411">
        <f>NPV($C$110,$G610:T610)+$F610</f>
        <v>-8008258654.5973349</v>
      </c>
      <c r="U737" s="1411">
        <f>NPV($C$110,$G610:U610)+$F610</f>
        <v>-8355954257.8155956</v>
      </c>
      <c r="V737" s="1411">
        <f>NPV($C$110,$G610:V610)+$F610</f>
        <v>-8684569156.2906113</v>
      </c>
      <c r="W737" s="1411">
        <f>NPV($C$110,$G610:W610)+$F610</f>
        <v>-8994845576.7787781</v>
      </c>
      <c r="X737" s="1411">
        <f>NPV($C$110,$G610:X610)+$F610</f>
        <v>-9287560467.1849632</v>
      </c>
      <c r="Y737" s="1411">
        <f>NPV($C$110,$G610:Y610)+$F610</f>
        <v>-9563506896.7076302</v>
      </c>
      <c r="Z737" s="1411">
        <f>NPV($C$110,$G610:Z610)+$F610</f>
        <v>-9823480428.5846138</v>
      </c>
      <c r="AA737" s="1411">
        <f>NPV($C$110,$G610:AA610)+$F610</f>
        <v>-10068269148.865093</v>
      </c>
      <c r="AB737" s="1411">
        <f>NPV($C$110,$G610:AB610)+$F610</f>
        <v>-10298646414.473972</v>
      </c>
      <c r="AC737" s="1411">
        <f>NPV($C$110,$G610:AC610)+$F610</f>
        <v>-10515365642.923326</v>
      </c>
      <c r="AD737" s="1411">
        <f>NPV($C$110,$G610:AD610)+$F610</f>
        <v>-10719156646.260767</v>
      </c>
      <c r="AE737" s="1411">
        <f>NPV($C$110,$G610:AE610)+$F610</f>
        <v>-10910723139.450825</v>
      </c>
      <c r="AF737" s="1411">
        <f>NPV($C$110,$G610:AF610)+$F610</f>
        <v>-11090741145.168058</v>
      </c>
      <c r="AG737" s="1411">
        <f>NPV($C$110,$G610:AG610)+$F610</f>
        <v>-11259858083.940434</v>
      </c>
      <c r="AH737" s="1411">
        <f>NPV($C$110,$G610:AH610)+$F610</f>
        <v>-11418692388.060808</v>
      </c>
      <c r="AI737" s="1411">
        <f>NPV($C$110,$G610:AI610)+$F610</f>
        <v>-11567833514.670818</v>
      </c>
      <c r="AJ737" s="1411">
        <f>NPV($C$110,$G610:AJ610)+$F610</f>
        <v>-11707842261.358341</v>
      </c>
      <c r="AK737" s="1411">
        <f>NPV($C$110,$G610:AK610)+$F610</f>
        <v>-11839251308.90983</v>
      </c>
      <c r="AL737" s="1411">
        <f>NPV($C$110,$G610:AL610)+$F610</f>
        <v>-11962565932.236546</v>
      </c>
      <c r="AM737" s="1411">
        <f>NPV($C$110,$G610:AM610)+$F610</f>
        <v>-12078264833.181694</v>
      </c>
      <c r="AN737" s="1411">
        <f>NPV($C$110,$G610:AN610)+$F610</f>
        <v>-12186801058.812012</v>
      </c>
      <c r="AO737" s="1411">
        <f>NPV($C$110,$G610:AO610)+$F610</f>
        <v>-12288602976.56245</v>
      </c>
      <c r="AP737" s="1411">
        <f>NPV($C$110,$G610:AP610)+$F610</f>
        <v>-12384075283.727783</v>
      </c>
      <c r="AQ737" s="1411">
        <f>NPV($C$110,$G610:AQ610)+$F610</f>
        <v>-12473600033.648438</v>
      </c>
      <c r="AR737" s="1411">
        <f>NPV($C$110,$G610:AR610)+$F610</f>
        <v>-12557537664.798716</v>
      </c>
      <c r="AS737" s="1411">
        <f>NPV($C$110,$G610:AS610)+$F610</f>
        <v>-12636228022.066719</v>
      </c>
      <c r="AT737" s="1411">
        <f>NPV($C$110,$G610:AT610)+$F610</f>
        <v>-12709991361.98044</v>
      </c>
      <c r="AU737" s="1411">
        <f>NPV($C$110,$G610:AU610)+$F610</f>
        <v>-12779129335.61042</v>
      </c>
      <c r="AV737" s="1411">
        <f>NPV($C$110,$G610:AV610)+$F610</f>
        <v>-12843925944.4652</v>
      </c>
      <c r="AW737" s="1411">
        <f>NPV($C$110,$G610:AW610)+$F610</f>
        <v>-12904648465.96867</v>
      </c>
      <c r="AX737" s="1411">
        <f>NPV($C$110,$G610:AX610)+$F610</f>
        <v>-12961548346.130112</v>
      </c>
      <c r="AY737" s="1411">
        <f>NPV($C$110,$G610:AY610)+$F610</f>
        <v>-13014862057.836294</v>
      </c>
      <c r="AZ737" s="1411">
        <f>NPV($C$110,$G610:AZ610)+$F610</f>
        <v>-13064811923.849493</v>
      </c>
      <c r="BA737" s="1411">
        <f>NPV($C$110,$G610:BA610)+$F610</f>
        <v>-13111606904.116478</v>
      </c>
      <c r="BB737" s="1411">
        <f>NPV($C$110,$G610:BB610)+$F610</f>
        <v>-13155443347.406704</v>
      </c>
      <c r="BC737" s="1411">
        <f>NPV($C$110,$G610:BC610)+$F610</f>
        <v>-13196505707.622681</v>
      </c>
      <c r="BD737" s="1411">
        <f>NPV($C$110,$G610:BD610)+$F610</f>
        <v>-13234967225.37879</v>
      </c>
      <c r="BE737" s="1411">
        <f>NPV($C$110,$G610:BE610)+$F610</f>
        <v>-13270990575.639364</v>
      </c>
      <c r="BF737" s="1411">
        <f>NPV($C$110,$G610:BF610)+$F610</f>
        <v>-13304728482.353775</v>
      </c>
      <c r="BG737" s="1411">
        <f>NPV($C$110,$G610:BG610)+$F610</f>
        <v>-13336324301.134401</v>
      </c>
      <c r="BH737" s="1411">
        <f>NPV($C$110,$G610:BH610)+$F610</f>
        <v>-13365912571.099756</v>
      </c>
      <c r="BI737" s="1411">
        <f>NPV($C$110,$G610:BI610)+$F610</f>
        <v>-13393619537.055939</v>
      </c>
      <c r="BJ737" s="1411">
        <f>NPV($C$110,$G610:BJ610)+$F610</f>
        <v>-13419563643.219542</v>
      </c>
      <c r="BK737" s="1411">
        <f>NPV($C$110,$G610:BK610)+$F610</f>
        <v>-13443855999.698538</v>
      </c>
      <c r="BL737" s="1411">
        <f>NPV($C$110,$G610:BL610)+$F610</f>
        <v>-13466600822.947538</v>
      </c>
      <c r="BM737" s="1411">
        <f>NPV($C$110,$G610:BM610)+$F610</f>
        <v>-13487895851.403053</v>
      </c>
      <c r="BN737" s="1412">
        <f>NPV($C$110,$G610:BN610)+$F610</f>
        <v>-13507832737.48521</v>
      </c>
    </row>
    <row r="738" spans="1:66" x14ac:dyDescent="0.15">
      <c r="A738" s="1123"/>
      <c r="B738" s="1337"/>
      <c r="C738" s="3669"/>
      <c r="D738" s="1366" t="str">
        <f t="shared" si="395"/>
        <v>Low Price Range</v>
      </c>
      <c r="E738" s="1394" t="str">
        <f t="shared" si="395"/>
        <v>Low Range CAPEX</v>
      </c>
      <c r="F738" s="2818">
        <f t="shared" si="396"/>
        <v>-11874307524.790659</v>
      </c>
      <c r="G738" s="1410">
        <f>NPV($C$110,$G611:G611)+$F611</f>
        <v>-2008791127.2423897</v>
      </c>
      <c r="H738" s="1411">
        <f>NPV($C$110,$G611:H611)+$F611</f>
        <v>-2379100044.3849945</v>
      </c>
      <c r="I738" s="1411">
        <f>NPV($C$110,$G611:I611)+$F611</f>
        <v>-2802935311.6836438</v>
      </c>
      <c r="J738" s="1411">
        <f>NPV($C$110,$G611:J611)+$F611</f>
        <v>-3246610783.0690117</v>
      </c>
      <c r="K738" s="1411">
        <f>NPV($C$110,$G611:K611)+$F611</f>
        <v>-3693769561.9599304</v>
      </c>
      <c r="L738" s="1411">
        <f>NPV($C$110,$G611:L611)+$F611</f>
        <v>-4135371745.2622967</v>
      </c>
      <c r="M738" s="1411">
        <f>NPV($C$110,$G611:M611)+$F611</f>
        <v>-4566105236.414114</v>
      </c>
      <c r="N738" s="1411">
        <f>NPV($C$110,$G611:N611)+$F611</f>
        <v>-4982782758.8366604</v>
      </c>
      <c r="O738" s="1411">
        <f>NPV($C$110,$G611:O611)+$F611</f>
        <v>-5383519847.3415766</v>
      </c>
      <c r="P738" s="1411">
        <f>NPV($C$110,$G611:P611)+$F611</f>
        <v>-5767271203.2466364</v>
      </c>
      <c r="Q738" s="1411">
        <f>NPV($C$110,$G611:Q611)+$F611</f>
        <v>-6133550415.4780016</v>
      </c>
      <c r="R738" s="1411">
        <f>NPV($C$110,$G611:R611)+$F611</f>
        <v>-6482251452.4270306</v>
      </c>
      <c r="S738" s="1411">
        <f>NPV($C$110,$G611:S611)+$F611</f>
        <v>-6813530312.3649302</v>
      </c>
      <c r="T738" s="1411">
        <f>NPV($C$110,$G611:T611)+$F611</f>
        <v>-7127724064.5331373</v>
      </c>
      <c r="U738" s="1411">
        <f>NPV($C$110,$G611:U611)+$F611</f>
        <v>-7425294096.0092478</v>
      </c>
      <c r="V738" s="1411">
        <f>NPV($C$110,$G611:V611)+$F611</f>
        <v>-7706785563.2049818</v>
      </c>
      <c r="W738" s="1411">
        <f>NPV($C$110,$G611:W611)+$F611</f>
        <v>-7972797998.4233284</v>
      </c>
      <c r="X738" s="1411">
        <f>NPV($C$110,$G611:X611)+$F611</f>
        <v>-8223963776.8254662</v>
      </c>
      <c r="Y738" s="1411">
        <f>NPV($C$110,$G611:Y611)+$F611</f>
        <v>-8460932231.9632397</v>
      </c>
      <c r="Z738" s="1411">
        <f>NPV($C$110,$G611:Z611)+$F611</f>
        <v>-8684357897.9016228</v>
      </c>
      <c r="AA738" s="1411">
        <f>NPV($C$110,$G611:AA611)+$F611</f>
        <v>-8894891807.9635353</v>
      </c>
      <c r="AB738" s="1411">
        <f>NPV($C$110,$G611:AB611)+$F611</f>
        <v>-9093175083.681818</v>
      </c>
      <c r="AC738" s="1411">
        <f>NPV($C$110,$G611:AC611)+$F611</f>
        <v>-9279834255.9000759</v>
      </c>
      <c r="AD738" s="1411">
        <f>NPV($C$110,$G611:AD611)+$F611</f>
        <v>-9455477905.7886887</v>
      </c>
      <c r="AE738" s="1411">
        <f>NPV($C$110,$G611:AE611)+$F611</f>
        <v>-9620694317.3931942</v>
      </c>
      <c r="AF738" s="1411">
        <f>NPV($C$110,$G611:AF611)+$F611</f>
        <v>-9776049908.4545918</v>
      </c>
      <c r="AG738" s="1411">
        <f>NPV($C$110,$G611:AG611)+$F611</f>
        <v>-9922088261.3512821</v>
      </c>
      <c r="AH738" s="1411">
        <f>NPV($C$110,$G611:AH611)+$F611</f>
        <v>-10059329616.956192</v>
      </c>
      <c r="AI738" s="1411">
        <f>NPV($C$110,$G611:AI611)+$F611</f>
        <v>-10188270724.971363</v>
      </c>
      <c r="AJ738" s="1411">
        <f>NPV($C$110,$G611:AJ611)+$F611</f>
        <v>-10309384967.664059</v>
      </c>
      <c r="AK738" s="1411">
        <f>NPV($C$110,$G611:AK611)+$F611</f>
        <v>-10423122691.832041</v>
      </c>
      <c r="AL738" s="1411">
        <f>NPV($C$110,$G611:AL611)+$F611</f>
        <v>-10529911697.661749</v>
      </c>
      <c r="AM738" s="1411">
        <f>NPV($C$110,$G611:AM611)+$F611</f>
        <v>-10630157843.916471</v>
      </c>
      <c r="AN738" s="1411">
        <f>NPV($C$110,$G611:AN611)+$F611</f>
        <v>-10724245737.337025</v>
      </c>
      <c r="AO738" s="1411">
        <f>NPV($C$110,$G611:AO611)+$F611</f>
        <v>-10812539480.797653</v>
      </c>
      <c r="AP738" s="1411">
        <f>NPV($C$110,$G611:AP611)+$F611</f>
        <v>-10895383460.04023</v>
      </c>
      <c r="AQ738" s="1411">
        <f>NPV($C$110,$G611:AQ611)+$F611</f>
        <v>-10973103153.015661</v>
      </c>
      <c r="AR738" s="1411">
        <f>NPV($C$110,$G611:AR611)+$F611</f>
        <v>-11046005949.224739</v>
      </c>
      <c r="AS738" s="1411">
        <f>NPV($C$110,$G611:AS611)+$F611</f>
        <v>-11114381969.149439</v>
      </c>
      <c r="AT738" s="1411">
        <f>NPV($C$110,$G611:AT611)+$F611</f>
        <v>-11178504876.037037</v>
      </c>
      <c r="AU738" s="1411">
        <f>NPV($C$110,$G611:AU611)+$F611</f>
        <v>-11238632674.05023</v>
      </c>
      <c r="AV738" s="1411">
        <f>NPV($C$110,$G611:AV611)+$F611</f>
        <v>-11295008488.210274</v>
      </c>
      <c r="AW738" s="1411">
        <f>NPV($C$110,$G611:AW611)+$F611</f>
        <v>-11347861322.70273</v>
      </c>
      <c r="AX738" s="1411">
        <f>NPV($C$110,$G611:AX611)+$F611</f>
        <v>-11397406795.038929</v>
      </c>
      <c r="AY738" s="1411">
        <f>NPV($C$110,$G611:AY611)+$F611</f>
        <v>-11443847844.312151</v>
      </c>
      <c r="AZ738" s="1411">
        <f>NPV($C$110,$G611:AZ611)+$F611</f>
        <v>-11487375412.389078</v>
      </c>
      <c r="BA738" s="1411">
        <f>NPV($C$110,$G611:BA611)+$F611</f>
        <v>-11528169097.36097</v>
      </c>
      <c r="BB738" s="1411">
        <f>NPV($C$110,$G611:BB611)+$F611</f>
        <v>-11566397778.966703</v>
      </c>
      <c r="BC738" s="1411">
        <f>NPV($C$110,$G611:BC611)+$F611</f>
        <v>-11602220216.008997</v>
      </c>
      <c r="BD738" s="1411">
        <f>NPV($C$110,$G611:BD611)+$F611</f>
        <v>-11635785616.0298</v>
      </c>
      <c r="BE738" s="1411">
        <f>NPV($C$110,$G611:BE611)+$F611</f>
        <v>-11667234177.702667</v>
      </c>
      <c r="BF738" s="1411">
        <f>NPV($C$110,$G611:BF611)+$F611</f>
        <v>-11696697606.548544</v>
      </c>
      <c r="BG738" s="1411">
        <f>NPV($C$110,$G611:BG611)+$F611</f>
        <v>-11724299604.694302</v>
      </c>
      <c r="BH738" s="1411">
        <f>NPV($C$110,$G611:BH611)+$F611</f>
        <v>-11750156335.47736</v>
      </c>
      <c r="BI738" s="1411">
        <f>NPV($C$110,$G611:BI611)+$F611</f>
        <v>-11774376863.759666</v>
      </c>
      <c r="BJ738" s="1411">
        <f>NPV($C$110,$G611:BJ611)+$F611</f>
        <v>-11797063572.855061</v>
      </c>
      <c r="BK738" s="1411">
        <f>NPV($C$110,$G611:BK611)+$F611</f>
        <v>-11818312558.99864</v>
      </c>
      <c r="BL738" s="1411">
        <f>NPV($C$110,$G611:BL611)+$F611</f>
        <v>-11838214004.298828</v>
      </c>
      <c r="BM738" s="1411">
        <f>NPV($C$110,$G611:BM611)+$F611</f>
        <v>-11856852529.114225</v>
      </c>
      <c r="BN738" s="1412">
        <f>NPV($C$110,$G611:BN611)+$F611</f>
        <v>-11874307524.790659</v>
      </c>
    </row>
    <row r="739" spans="1:66" x14ac:dyDescent="0.15">
      <c r="A739" s="1123"/>
      <c r="B739" s="1337"/>
      <c r="C739" s="3669"/>
      <c r="D739" s="1366" t="str">
        <f t="shared" si="395"/>
        <v>Low Price Range</v>
      </c>
      <c r="E739" s="1394" t="str">
        <f t="shared" si="395"/>
        <v>Low Range CAPEX</v>
      </c>
      <c r="F739" s="2818">
        <f t="shared" si="396"/>
        <v>-9961783115.8196087</v>
      </c>
      <c r="G739" s="1410">
        <f>NPV($C$110,$G612:G612)+$F612</f>
        <v>-2008791127.2423897</v>
      </c>
      <c r="H739" s="1411">
        <f>NPV($C$110,$G612:H612)+$F612</f>
        <v>-2325192101.3686142</v>
      </c>
      <c r="I739" s="1411">
        <f>NPV($C$110,$G612:I612)+$F612</f>
        <v>-2675163560.1610594</v>
      </c>
      <c r="J739" s="1411">
        <f>NPV($C$110,$G612:J612)+$F612</f>
        <v>-3036408970.3640985</v>
      </c>
      <c r="K739" s="1411">
        <f>NPV($C$110,$G612:K612)+$F612</f>
        <v>-3397872310.1326756</v>
      </c>
      <c r="L739" s="1411">
        <f>NPV($C$110,$G612:L612)+$F612</f>
        <v>-3753367910.8897691</v>
      </c>
      <c r="M739" s="1411">
        <f>NPV($C$110,$G612:M612)+$F612</f>
        <v>-4099239786.412241</v>
      </c>
      <c r="N739" s="1411">
        <f>NPV($C$110,$G612:N612)+$F612</f>
        <v>-4433295876.5681353</v>
      </c>
      <c r="O739" s="1411">
        <f>NPV($C$110,$G612:O612)+$F612</f>
        <v>-4754252714.9732027</v>
      </c>
      <c r="P739" s="1411">
        <f>NPV($C$110,$G612:P612)+$F612</f>
        <v>-5061417886.244566</v>
      </c>
      <c r="Q739" s="1411">
        <f>NPV($C$110,$G612:Q612)+$F612</f>
        <v>-5354495767.9754524</v>
      </c>
      <c r="R739" s="1411">
        <f>NPV($C$110,$G612:R612)+$F612</f>
        <v>-5633462504.1736937</v>
      </c>
      <c r="S739" s="1411">
        <f>NPV($C$110,$G612:S612)+$F612</f>
        <v>-5898482338.0327072</v>
      </c>
      <c r="T739" s="1411">
        <f>NPV($C$110,$G612:T612)+$F612</f>
        <v>-6149849900.2998056</v>
      </c>
      <c r="U739" s="1411">
        <f>NPV($C$110,$G612:U612)+$F612</f>
        <v>-6387949450.2929173</v>
      </c>
      <c r="V739" s="1411">
        <f>NPV($C$110,$G612:V612)+$F612</f>
        <v>-6613225559.2402773</v>
      </c>
      <c r="W739" s="1411">
        <f>NPV($C$110,$G612:W612)+$F612</f>
        <v>-6826161730.4067326</v>
      </c>
      <c r="X739" s="1411">
        <f>NPV($C$110,$G612:X612)+$F612</f>
        <v>-7027264651.5197515</v>
      </c>
      <c r="Y739" s="1411">
        <f>NPV($C$110,$G612:Y612)+$F612</f>
        <v>-7217052521.3765221</v>
      </c>
      <c r="Z739" s="1411">
        <f>NPV($C$110,$G612:Z612)+$F612</f>
        <v>-7396046371.2627449</v>
      </c>
      <c r="AA739" s="1411">
        <f>NPV($C$110,$G612:AA612)+$F612</f>
        <v>-7564763617.5219002</v>
      </c>
      <c r="AB739" s="1411">
        <f>NPV($C$110,$G612:AB612)+$F612</f>
        <v>-7723713294.9410315</v>
      </c>
      <c r="AC739" s="1411">
        <f>NPV($C$110,$G612:AC612)+$F612</f>
        <v>-7873392567.9119902</v>
      </c>
      <c r="AD739" s="1411">
        <f>NPV($C$110,$G612:AD612)+$F612</f>
        <v>-8014284219.9995604</v>
      </c>
      <c r="AE739" s="1411">
        <f>NPV($C$110,$G612:AE612)+$F612</f>
        <v>-8146854896.7829466</v>
      </c>
      <c r="AF739" s="1411">
        <f>NPV($C$110,$G612:AF612)+$F612</f>
        <v>-8271553930.8190174</v>
      </c>
      <c r="AG739" s="1411">
        <f>NPV($C$110,$G612:AG612)+$F612</f>
        <v>-8388812617.3781519</v>
      </c>
      <c r="AH739" s="1411">
        <f>NPV($C$110,$G612:AH612)+$F612</f>
        <v>-8499043839.3196898</v>
      </c>
      <c r="AI739" s="1411">
        <f>NPV($C$110,$G612:AI612)+$F612</f>
        <v>-8602641961.91119</v>
      </c>
      <c r="AJ739" s="1411">
        <f>NPV($C$110,$G612:AJ612)+$F612</f>
        <v>-8699982935.5098248</v>
      </c>
      <c r="AK739" s="1411">
        <f>NPV($C$110,$G612:AK612)+$F612</f>
        <v>-8791424557.1982574</v>
      </c>
      <c r="AL739" s="1411">
        <f>NPV($C$110,$G612:AL612)+$F612</f>
        <v>-8877306852.6922989</v>
      </c>
      <c r="AM739" s="1411">
        <f>NPV($C$110,$G612:AM612)+$F612</f>
        <v>-8957952547.8326759</v>
      </c>
      <c r="AN739" s="1411">
        <f>NPV($C$110,$G612:AN612)+$F612</f>
        <v>-9033667605.2662582</v>
      </c>
      <c r="AO739" s="1411">
        <f>NPV($C$110,$G612:AO612)+$F612</f>
        <v>-9104741806.9045925</v>
      </c>
      <c r="AP739" s="1411">
        <f>NPV($C$110,$G612:AP612)+$F612</f>
        <v>-9171449366.7132702</v>
      </c>
      <c r="AQ739" s="1411">
        <f>NPV($C$110,$G612:AQ612)+$F612</f>
        <v>-9234049561.5563087</v>
      </c>
      <c r="AR739" s="1411">
        <f>NPV($C$110,$G612:AR612)+$F612</f>
        <v>-9292787370.3648014</v>
      </c>
      <c r="AS739" s="1411">
        <f>NPV($C$110,$G612:AS612)+$F612</f>
        <v>-9347894113.9486961</v>
      </c>
      <c r="AT739" s="1411">
        <f>NPV($C$110,$G612:AT612)+$F612</f>
        <v>-9399588089.425827</v>
      </c>
      <c r="AU739" s="1411">
        <f>NPV($C$110,$G612:AU612)+$F612</f>
        <v>-9448075194.5817318</v>
      </c>
      <c r="AV739" s="1411">
        <f>NPV($C$110,$G612:AV612)+$F612</f>
        <v>-9493549538.5593433</v>
      </c>
      <c r="AW739" s="1411">
        <f>NPV($C$110,$G612:AW612)+$F612</f>
        <v>-9536194036.1582127</v>
      </c>
      <c r="AX739" s="1411">
        <f>NPV($C$110,$G612:AX612)+$F612</f>
        <v>-9576180983.7372589</v>
      </c>
      <c r="AY739" s="1411">
        <f>NPV($C$110,$G612:AY612)+$F612</f>
        <v>-9613672615.2942162</v>
      </c>
      <c r="AZ739" s="1411">
        <f>NPV($C$110,$G612:AZ612)+$F612</f>
        <v>-9648821637.7639503</v>
      </c>
      <c r="BA739" s="1411">
        <f>NPV($C$110,$G612:BA612)+$F612</f>
        <v>-9681771744.9565582</v>
      </c>
      <c r="BB739" s="1411">
        <f>NPV($C$110,$G612:BB612)+$F612</f>
        <v>-9712658109.8611183</v>
      </c>
      <c r="BC739" s="1411">
        <f>NPV($C$110,$G612:BC612)+$F612</f>
        <v>-9741607855.2851849</v>
      </c>
      <c r="BD739" s="1411">
        <f>NPV($C$110,$G612:BD612)+$F612</f>
        <v>-9768740502.9945602</v>
      </c>
      <c r="BE739" s="1411">
        <f>NPV($C$110,$G612:BE612)+$F612</f>
        <v>-9794168401.6712494</v>
      </c>
      <c r="BF739" s="1411">
        <f>NPV($C$110,$G612:BF612)+$F612</f>
        <v>-9817997134.1271324</v>
      </c>
      <c r="BG739" s="1411">
        <f>NPV($C$110,$G612:BG612)+$F612</f>
        <v>-9840325904.3027515</v>
      </c>
      <c r="BH739" s="1411">
        <f>NPV($C$110,$G612:BH612)+$F612</f>
        <v>-9861247904.6495838</v>
      </c>
      <c r="BI739" s="1411">
        <f>NPV($C$110,$G612:BI612)+$F612</f>
        <v>-9880850664.544445</v>
      </c>
      <c r="BJ739" s="1411">
        <f>NPV($C$110,$G612:BJ612)+$F612</f>
        <v>-9899216380.4194202</v>
      </c>
      <c r="BK739" s="1411">
        <f>NPV($C$110,$G612:BK612)+$F612</f>
        <v>-9916422228.3130455</v>
      </c>
      <c r="BL739" s="1411">
        <f>NPV($C$110,$G612:BL612)+$F612</f>
        <v>-9932540659.5603943</v>
      </c>
      <c r="BM739" s="1411">
        <f>NPV($C$110,$G612:BM612)+$F612</f>
        <v>-9947639680.3433857</v>
      </c>
      <c r="BN739" s="1412">
        <f>NPV($C$110,$G612:BN612)+$F612</f>
        <v>-9961783115.8196087</v>
      </c>
    </row>
    <row r="740" spans="1:66" ht="6.75" customHeight="1" x14ac:dyDescent="0.15">
      <c r="A740" s="1123"/>
      <c r="B740" s="1337"/>
      <c r="C740" s="3669"/>
      <c r="D740" s="1366"/>
      <c r="E740" s="1394"/>
      <c r="F740" s="2818"/>
      <c r="G740" s="1410"/>
      <c r="H740" s="1411"/>
      <c r="I740" s="1411"/>
      <c r="J740" s="1411"/>
      <c r="K740" s="1411"/>
      <c r="L740" s="1411"/>
      <c r="M740" s="1411"/>
      <c r="N740" s="1411"/>
      <c r="O740" s="1411"/>
      <c r="P740" s="1411"/>
      <c r="Q740" s="1411"/>
      <c r="R740" s="1411"/>
      <c r="S740" s="1411"/>
      <c r="T740" s="1411"/>
      <c r="U740" s="1411"/>
      <c r="V740" s="1411"/>
      <c r="W740" s="1411"/>
      <c r="X740" s="1411"/>
      <c r="Y740" s="1411"/>
      <c r="Z740" s="1411"/>
      <c r="AA740" s="1411"/>
      <c r="AB740" s="1411"/>
      <c r="AC740" s="1411"/>
      <c r="AD740" s="1411"/>
      <c r="AE740" s="1411"/>
      <c r="AF740" s="1411"/>
      <c r="AG740" s="1411"/>
      <c r="AH740" s="1411"/>
      <c r="AI740" s="1411"/>
      <c r="AJ740" s="1411"/>
      <c r="AK740" s="1411"/>
      <c r="AL740" s="1411"/>
      <c r="AM740" s="1411"/>
      <c r="AN740" s="1411"/>
      <c r="AO740" s="1411"/>
      <c r="AP740" s="1411"/>
      <c r="AQ740" s="1411"/>
      <c r="AR740" s="1411"/>
      <c r="AS740" s="1411"/>
      <c r="AT740" s="1411"/>
      <c r="AU740" s="1411"/>
      <c r="AV740" s="1411"/>
      <c r="AW740" s="1411"/>
      <c r="AX740" s="1411"/>
      <c r="AY740" s="1409"/>
      <c r="AZ740" s="1411"/>
      <c r="BA740" s="1411"/>
      <c r="BB740" s="1411"/>
      <c r="BC740" s="1411"/>
      <c r="BD740" s="1411"/>
      <c r="BE740" s="1411"/>
      <c r="BF740" s="1411"/>
      <c r="BG740" s="1411"/>
      <c r="BH740" s="1411"/>
      <c r="BI740" s="1411"/>
      <c r="BJ740" s="1411"/>
      <c r="BK740" s="1411"/>
      <c r="BL740" s="1411"/>
      <c r="BM740" s="1411"/>
      <c r="BN740" s="1412"/>
    </row>
    <row r="741" spans="1:66" x14ac:dyDescent="0.15">
      <c r="A741" s="1123"/>
      <c r="B741" s="1337"/>
      <c r="C741" s="3669"/>
      <c r="D741" s="1366" t="str">
        <f t="shared" ref="D741:E741" si="398">D678</f>
        <v>High Price Range</v>
      </c>
      <c r="E741" s="1394" t="str">
        <f t="shared" si="398"/>
        <v>Low Range CAPEX</v>
      </c>
      <c r="F741" s="2818">
        <f t="shared" si="396"/>
        <v>5663511461.4975071</v>
      </c>
      <c r="G741" s="1410">
        <f>NPV($C$110,$G614:G614)+$F614</f>
        <v>446069358.39305568</v>
      </c>
      <c r="H741" s="1411">
        <f>NPV($C$110,$G614:H614)+$F614</f>
        <v>1857605338.4923961</v>
      </c>
      <c r="I741" s="1411">
        <f>NPV($C$110,$G614:I614)+$F614</f>
        <v>2868398442.5894165</v>
      </c>
      <c r="J741" s="1411">
        <f>NPV($C$110,$G614:J614)+$F614</f>
        <v>3630216961.454464</v>
      </c>
      <c r="K741" s="1411">
        <f>NPV($C$110,$G614:K614)+$F614</f>
        <v>4220119981.1892452</v>
      </c>
      <c r="L741" s="1411">
        <f>NPV($C$110,$G614:L614)+$F614</f>
        <v>4684099856.5096273</v>
      </c>
      <c r="M741" s="1411">
        <f>NPV($C$110,$G614:M614)+$F614</f>
        <v>5052351171.3753176</v>
      </c>
      <c r="N741" s="1411">
        <f>NPV($C$110,$G614:N614)+$F614</f>
        <v>5345974313.1965561</v>
      </c>
      <c r="O741" s="1411">
        <f>NPV($C$110,$G614:O614)+$F614</f>
        <v>5580373142.9521704</v>
      </c>
      <c r="P741" s="1411">
        <f>NPV($C$110,$G614:P614)+$F614</f>
        <v>5767158445.1879292</v>
      </c>
      <c r="Q741" s="1411">
        <f>NPV($C$110,$G614:Q614)+$F614</f>
        <v>5915296283.2516928</v>
      </c>
      <c r="R741" s="1411">
        <f>NPV($C$110,$G614:R614)+$F614</f>
        <v>6031841500.2116652</v>
      </c>
      <c r="S741" s="1411">
        <f>NPV($C$110,$G614:S614)+$F614</f>
        <v>6122427941.3256073</v>
      </c>
      <c r="T741" s="1411">
        <f>NPV($C$110,$G614:T614)+$F614</f>
        <v>6191608345.2028008</v>
      </c>
      <c r="U741" s="1411">
        <f>NPV($C$110,$G614:U614)+$F614</f>
        <v>6243097258.0371618</v>
      </c>
      <c r="V741" s="1411">
        <f>NPV($C$110,$G614:V614)+$F614</f>
        <v>6279949100.1296625</v>
      </c>
      <c r="W741" s="1411">
        <f>NPV($C$110,$G614:W614)+$F614</f>
        <v>6304691527.950202</v>
      </c>
      <c r="X741" s="1411">
        <f>NPV($C$110,$G614:X614)+$F614</f>
        <v>6319427162.3805628</v>
      </c>
      <c r="Y741" s="1411">
        <f>NPV($C$110,$G614:Y614)+$F614</f>
        <v>6325912420.2509279</v>
      </c>
      <c r="Z741" s="1411">
        <f>NPV($C$110,$G614:Z614)+$F614</f>
        <v>6325619442.8907242</v>
      </c>
      <c r="AA741" s="1411">
        <f>NPV($C$110,$G614:AA614)+$F614</f>
        <v>6319785328.274785</v>
      </c>
      <c r="AB741" s="1411">
        <f>NPV($C$110,$G614:AB614)+$F614</f>
        <v>6309451679.3399506</v>
      </c>
      <c r="AC741" s="1411">
        <f>NPV($C$110,$G614:AC614)+$F614</f>
        <v>6295496665.1698532</v>
      </c>
      <c r="AD741" s="1411">
        <f>NPV($C$110,$G614:AD614)+$F614</f>
        <v>6278661222.8980885</v>
      </c>
      <c r="AE741" s="1411">
        <f>NPV($C$110,$G614:AE614)+$F614</f>
        <v>6259570624.3003683</v>
      </c>
      <c r="AF741" s="1411">
        <f>NPV($C$110,$G614:AF614)+$F614</f>
        <v>6238752339.5411386</v>
      </c>
      <c r="AG741" s="1411">
        <f>NPV($C$110,$G614:AG614)+$F614</f>
        <v>6216650916.9746456</v>
      </c>
      <c r="AH741" s="1411">
        <f>NPV($C$110,$G614:AH614)+$F614</f>
        <v>6193640439.2869778</v>
      </c>
      <c r="AI741" s="1411">
        <f>NPV($C$110,$G614:AI614)+$F614</f>
        <v>6170034996.9838095</v>
      </c>
      <c r="AJ741" s="1411">
        <f>NPV($C$110,$G614:AJ614)+$F614</f>
        <v>6146097529.4901228</v>
      </c>
      <c r="AK741" s="1411">
        <f>NPV($C$110,$G614:AK614)+$F614</f>
        <v>6122047314.3696432</v>
      </c>
      <c r="AL741" s="1411">
        <f>NPV($C$110,$G614:AL614)+$F614</f>
        <v>6098066331.0165825</v>
      </c>
      <c r="AM741" s="1411">
        <f>NPV($C$110,$G614:AM614)+$F614</f>
        <v>6074304682.7495804</v>
      </c>
      <c r="AN741" s="1411">
        <f>NPV($C$110,$G614:AN614)+$F614</f>
        <v>6050885227.7266722</v>
      </c>
      <c r="AO741" s="1411">
        <f>NPV($C$110,$G614:AO614)+$F614</f>
        <v>6027907542.4226179</v>
      </c>
      <c r="AP741" s="1411">
        <f>NPV($C$110,$G614:AP614)+$F614</f>
        <v>6005451320.0188398</v>
      </c>
      <c r="AQ741" s="1411">
        <f>NPV($C$110,$G614:AQ614)+$F614</f>
        <v>5983579288.7886572</v>
      </c>
      <c r="AR741" s="1411">
        <f>NPV($C$110,$G614:AR614)+$F614</f>
        <v>5962339721.5341797</v>
      </c>
      <c r="AS741" s="1411">
        <f>NPV($C$110,$G614:AS614)+$F614</f>
        <v>5941768595.6713715</v>
      </c>
      <c r="AT741" s="1411">
        <f>NPV($C$110,$G614:AT614)+$F614</f>
        <v>5921891454.145668</v>
      </c>
      <c r="AU741" s="1411">
        <f>NPV($C$110,$G614:AU614)+$F614</f>
        <v>5902725009.587821</v>
      </c>
      <c r="AV741" s="1411">
        <f>NPV($C$110,$G614:AV614)+$F614</f>
        <v>5884278527.6716042</v>
      </c>
      <c r="AW741" s="1411">
        <f>NPV($C$110,$G614:AW614)+$F614</f>
        <v>5866555020.2622204</v>
      </c>
      <c r="AX741" s="1411">
        <f>NPV($C$110,$G614:AX614)+$F614</f>
        <v>5849552274.4488716</v>
      </c>
      <c r="AY741" s="1411">
        <f>NPV($C$110,$G614:AY614)+$F614</f>
        <v>5833263739.7791376</v>
      </c>
      <c r="AZ741" s="1411">
        <f>NPV($C$110,$G614:AZ614)+$F614</f>
        <v>5817679292.8298864</v>
      </c>
      <c r="BA741" s="1411">
        <f>NPV($C$110,$G614:BA614)+$F614</f>
        <v>5802785895.5572796</v>
      </c>
      <c r="BB741" s="1411">
        <f>NPV($C$110,$G614:BB614)+$F614</f>
        <v>5788568161.5841036</v>
      </c>
      <c r="BC741" s="1411">
        <f>NPV($C$110,$G614:BC614)+$F614</f>
        <v>5775008842.638751</v>
      </c>
      <c r="BD741" s="1411">
        <f>NPV($C$110,$G614:BD614)+$F614</f>
        <v>5762089245.7012701</v>
      </c>
      <c r="BE741" s="1411">
        <f>NPV($C$110,$G614:BE614)+$F614</f>
        <v>5749789589.9926672</v>
      </c>
      <c r="BF741" s="1411">
        <f>NPV($C$110,$G614:BF614)+$F614</f>
        <v>5738089311.7264872</v>
      </c>
      <c r="BG741" s="1411">
        <f>NPV($C$110,$G614:BG614)+$F614</f>
        <v>5726967323.4954948</v>
      </c>
      <c r="BH741" s="1411">
        <f>NPV($C$110,$G614:BH614)+$F614</f>
        <v>5716402234.2651711</v>
      </c>
      <c r="BI741" s="1411">
        <f>NPV($C$110,$G614:BI614)+$F614</f>
        <v>5706372535.1680641</v>
      </c>
      <c r="BJ741" s="1411">
        <f>NPV($C$110,$G614:BJ614)+$F614</f>
        <v>5696856755.6206951</v>
      </c>
      <c r="BK741" s="1411">
        <f>NPV($C$110,$G614:BK614)+$F614</f>
        <v>5687833593.7024307</v>
      </c>
      <c r="BL741" s="1411">
        <f>NPV($C$110,$G614:BL614)+$F614</f>
        <v>5679282024.230731</v>
      </c>
      <c r="BM741" s="1411">
        <f>NPV($C$110,$G614:BM614)+$F614</f>
        <v>5671181387.52847</v>
      </c>
      <c r="BN741" s="1412">
        <f>NPV($C$110,$G614:BN614)+$F614</f>
        <v>5663511461.4975071</v>
      </c>
    </row>
    <row r="742" spans="1:66" x14ac:dyDescent="0.15">
      <c r="A742" s="1123"/>
      <c r="B742" s="1337"/>
      <c r="C742" s="3669"/>
      <c r="D742" s="1366" t="str">
        <f t="shared" si="395"/>
        <v>High Price Range</v>
      </c>
      <c r="E742" s="1394" t="str">
        <f t="shared" si="395"/>
        <v>Low Range CAPEX</v>
      </c>
      <c r="F742" s="2818">
        <f t="shared" si="396"/>
        <v>10773737394.258551</v>
      </c>
      <c r="G742" s="1410">
        <f>NPV($C$110,$G615:G615)+$F615</f>
        <v>446069358.39305568</v>
      </c>
      <c r="H742" s="1411">
        <f>NPV($C$110,$G615:H615)+$F615</f>
        <v>2026247834.0249207</v>
      </c>
      <c r="I742" s="1411">
        <f>NPV($C$110,$G615:I615)+$F615</f>
        <v>3260293253.2410021</v>
      </c>
      <c r="J742" s="1411">
        <f>NPV($C$110,$G615:J615)+$F615</f>
        <v>4265245818.1144323</v>
      </c>
      <c r="K742" s="1411">
        <f>NPV($C$110,$G615:K615)+$F615</f>
        <v>5103173244.8118649</v>
      </c>
      <c r="L742" s="1411">
        <f>NPV($C$110,$G615:L615)+$F615</f>
        <v>5812542157.0926256</v>
      </c>
      <c r="M742" s="1411">
        <f>NPV($C$110,$G615:M615)+$F615</f>
        <v>6419492683.4060593</v>
      </c>
      <c r="N742" s="1411">
        <f>NPV($C$110,$G615:N615)+$F615</f>
        <v>6942896512.4697952</v>
      </c>
      <c r="O742" s="1411">
        <f>NPV($C$110,$G615:O615)+$F615</f>
        <v>7396968953.1269569</v>
      </c>
      <c r="P742" s="1411">
        <f>NPV($C$110,$G615:P615)+$F615</f>
        <v>7792757265.0915794</v>
      </c>
      <c r="Q742" s="1411">
        <f>NPV($C$110,$G615:Q615)+$F615</f>
        <v>8139052885.9105663</v>
      </c>
      <c r="R742" s="1411">
        <f>NPV($C$110,$G615:R615)+$F615</f>
        <v>8442982973.2554817</v>
      </c>
      <c r="S742" s="1411">
        <f>NPV($C$110,$G615:S615)+$F615</f>
        <v>8710411590.5149708</v>
      </c>
      <c r="T742" s="1411">
        <f>NPV($C$110,$G615:T615)+$F615</f>
        <v>8946221902.3555088</v>
      </c>
      <c r="U742" s="1411">
        <f>NPV($C$110,$G615:U615)+$F615</f>
        <v>9154520758.875206</v>
      </c>
      <c r="V742" s="1411">
        <f>NPV($C$110,$G615:V615)+$F615</f>
        <v>9338790821.8146553</v>
      </c>
      <c r="W742" s="1411">
        <f>NPV($C$110,$G615:W615)+$F615</f>
        <v>9502006144.7306194</v>
      </c>
      <c r="X742" s="1411">
        <f>NPV($C$110,$G615:X615)+$F615</f>
        <v>9646721621.5265846</v>
      </c>
      <c r="Y742" s="1411">
        <f>NPV($C$110,$G615:Y615)+$F615</f>
        <v>9775143323.3283024</v>
      </c>
      <c r="Z742" s="1411">
        <f>NPV($C$110,$G615:Z615)+$F615</f>
        <v>9889184578.984581</v>
      </c>
      <c r="AA742" s="1411">
        <f>NPV($C$110,$G615:AA615)+$F615</f>
        <v>9990511234.3037338</v>
      </c>
      <c r="AB742" s="1411">
        <f>NPV($C$110,$G615:AB615)+$F615</f>
        <v>10080578569.785999</v>
      </c>
      <c r="AC742" s="1411">
        <f>NPV($C$110,$G615:AC615)+$F615</f>
        <v>10160661699.440462</v>
      </c>
      <c r="AD742" s="1411">
        <f>NPV($C$110,$G615:AD615)+$F615</f>
        <v>10231880812.075451</v>
      </c>
      <c r="AE742" s="1411">
        <f>NPV($C$110,$G615:AE615)+$F615</f>
        <v>10295222286.887079</v>
      </c>
      <c r="AF742" s="1411">
        <f>NPV($C$110,$G615:AF615)+$F615</f>
        <v>10351556475.783812</v>
      </c>
      <c r="AG742" s="1411">
        <f>NPV($C$110,$G615:AG615)+$F615</f>
        <v>10401652768.389915</v>
      </c>
      <c r="AH742" s="1411">
        <f>NPV($C$110,$G615:AH615)+$F615</f>
        <v>10446192423.75864</v>
      </c>
      <c r="AI742" s="1411">
        <f>NPV($C$110,$G615:AI615)+$F615</f>
        <v>10485779552.995478</v>
      </c>
      <c r="AJ742" s="1411">
        <f>NPV($C$110,$G615:AJ615)+$F615</f>
        <v>10520950560.565819</v>
      </c>
      <c r="AK742" s="1411">
        <f>NPV($C$110,$G615:AK615)+$F615</f>
        <v>10552182292.928503</v>
      </c>
      <c r="AL742" s="1411">
        <f>NPV($C$110,$G615:AL615)+$F615</f>
        <v>10579899096.932392</v>
      </c>
      <c r="AM742" s="1411">
        <f>NPV($C$110,$G615:AM615)+$F615</f>
        <v>10604478953.980364</v>
      </c>
      <c r="AN742" s="1411">
        <f>NPV($C$110,$G615:AN615)+$F615</f>
        <v>10626258826.993351</v>
      </c>
      <c r="AO742" s="1411">
        <f>NPV($C$110,$G615:AO615)+$F615</f>
        <v>10645539333.986294</v>
      </c>
      <c r="AP742" s="1411">
        <f>NPV($C$110,$G615:AP615)+$F615</f>
        <v>10662588843.319479</v>
      </c>
      <c r="AQ742" s="1411">
        <f>NPV($C$110,$G615:AQ615)+$F615</f>
        <v>10677647070.44735</v>
      </c>
      <c r="AR742" s="1411">
        <f>NPV($C$110,$G615:AR615)+$F615</f>
        <v>10690928243.516953</v>
      </c>
      <c r="AS742" s="1411">
        <f>NPV($C$110,$G615:AS615)+$F615</f>
        <v>10702623894.904593</v>
      </c>
      <c r="AT742" s="1411">
        <f>NPV($C$110,$G615:AT615)+$F615</f>
        <v>10712905327.284132</v>
      </c>
      <c r="AU742" s="1411">
        <f>NPV($C$110,$G615:AU615)+$F615</f>
        <v>10721925795.752069</v>
      </c>
      <c r="AV742" s="1411">
        <f>NPV($C$110,$G615:AV615)+$F615</f>
        <v>10729822441.624203</v>
      </c>
      <c r="AW742" s="1411">
        <f>NPV($C$110,$G615:AW615)+$F615</f>
        <v>10736718008.554085</v>
      </c>
      <c r="AX742" s="1411">
        <f>NPV($C$110,$G615:AX615)+$F615</f>
        <v>10742722367.434669</v>
      </c>
      <c r="AY742" s="1411">
        <f>NPV($C$110,$G615:AY615)+$F615</f>
        <v>10747933872.996399</v>
      </c>
      <c r="AZ742" s="1411">
        <f>NPV($C$110,$G615:AZ615)+$F615</f>
        <v>10752440571.997511</v>
      </c>
      <c r="BA742" s="1411">
        <f>NPV($C$110,$G615:BA615)+$F615</f>
        <v>10756321280.327206</v>
      </c>
      <c r="BB742" s="1411">
        <f>NPV($C$110,$G615:BB615)+$F615</f>
        <v>10759646544.137066</v>
      </c>
      <c r="BC742" s="1411">
        <f>NPV($C$110,$G615:BC615)+$F615</f>
        <v>10762479498.22168</v>
      </c>
      <c r="BD742" s="1411">
        <f>NPV($C$110,$G615:BD615)+$F615</f>
        <v>10764876633.236898</v>
      </c>
      <c r="BE742" s="1411">
        <f>NPV($C$110,$G615:BE615)+$F615</f>
        <v>10766888481.933689</v>
      </c>
      <c r="BF742" s="1411">
        <f>NPV($C$110,$G615:BF615)+$F615</f>
        <v>10768560233.363195</v>
      </c>
      <c r="BG742" s="1411">
        <f>NPV($C$110,$G615:BG615)+$F615</f>
        <v>10769932282.947155</v>
      </c>
      <c r="BH742" s="1411">
        <f>NPV($C$110,$G615:BH615)+$F615</f>
        <v>10771040725.383377</v>
      </c>
      <c r="BI742" s="1411">
        <f>NPV($C$110,$G615:BI615)+$F615</f>
        <v>10771917796.549465</v>
      </c>
      <c r="BJ742" s="1411">
        <f>NPV($C$110,$G615:BJ615)+$F615</f>
        <v>10772592269.862541</v>
      </c>
      <c r="BK742" s="1411">
        <f>NPV($C$110,$G615:BK615)+$F615</f>
        <v>10773089811.934748</v>
      </c>
      <c r="BL742" s="1411">
        <f>NPV($C$110,$G615:BL615)+$F615</f>
        <v>10773433301.821625</v>
      </c>
      <c r="BM742" s="1411">
        <f>NPV($C$110,$G615:BM615)+$F615</f>
        <v>10773643117.683371</v>
      </c>
      <c r="BN742" s="1412">
        <f>NPV($C$110,$G615:BN615)+$F615</f>
        <v>10773737394.258551</v>
      </c>
    </row>
    <row r="743" spans="1:66" x14ac:dyDescent="0.15">
      <c r="A743" s="1123"/>
      <c r="B743" s="1337"/>
      <c r="C743" s="3679"/>
      <c r="D743" s="1367" t="str">
        <f t="shared" si="395"/>
        <v>High Price Range</v>
      </c>
      <c r="E743" s="1393" t="str">
        <f t="shared" si="395"/>
        <v>Low Range CAPEX</v>
      </c>
      <c r="F743" s="2819">
        <f t="shared" si="396"/>
        <v>16756768299.328419</v>
      </c>
      <c r="G743" s="1413">
        <f>NPV($C$110,$G616:G616)+$F616</f>
        <v>446069358.39305568</v>
      </c>
      <c r="H743" s="1414">
        <f>NPV($C$110,$G616:H616)+$F616</f>
        <v>2194890329.5574465</v>
      </c>
      <c r="I743" s="1414">
        <f>NPV($C$110,$G616:I616)+$F616</f>
        <v>3660007021.3731508</v>
      </c>
      <c r="J743" s="1414">
        <f>NPV($C$110,$G616:J616)+$F616</f>
        <v>4922829028.9827433</v>
      </c>
      <c r="K743" s="1414">
        <f>NPV($C$110,$G616:K616)+$F616</f>
        <v>6028841118.1752024</v>
      </c>
      <c r="L743" s="1414">
        <f>NPV($C$110,$G616:L616)+$F616</f>
        <v>7007580890.2901039</v>
      </c>
      <c r="M743" s="1414">
        <f>NPV($C$110,$G616:M616)+$F616</f>
        <v>7880007593.8397255</v>
      </c>
      <c r="N743" s="1414">
        <f>NPV($C$110,$G616:N616)+$F616</f>
        <v>8661879539.887373</v>
      </c>
      <c r="O743" s="1414">
        <f>NPV($C$110,$G616:O616)+$F616</f>
        <v>9365531907.3274841</v>
      </c>
      <c r="P743" s="1414">
        <f>NPV($C$110,$G616:P616)+$F616</f>
        <v>10000908016.140835</v>
      </c>
      <c r="Q743" s="1414">
        <f>NPV($C$110,$G616:Q616)+$F616</f>
        <v>10576202451.627096</v>
      </c>
      <c r="R743" s="1414">
        <f>NPV($C$110,$G616:R616)+$F616</f>
        <v>11098285298.005224</v>
      </c>
      <c r="S743" s="1414">
        <f>NPV($C$110,$G616:S616)+$F616</f>
        <v>11572994825.725401</v>
      </c>
      <c r="T743" s="1414">
        <f>NPV($C$110,$G616:T616)+$F616</f>
        <v>12005346961.588121</v>
      </c>
      <c r="U743" s="1414">
        <f>NPV($C$110,$G616:U616)+$F616</f>
        <v>12399689837.720411</v>
      </c>
      <c r="V743" s="1414">
        <f>NPV($C$110,$G616:V616)+$F616</f>
        <v>12759820780.741671</v>
      </c>
      <c r="W743" s="1414">
        <f>NPV($C$110,$G616:W616)+$F616</f>
        <v>13089076822.75045</v>
      </c>
      <c r="X743" s="1414">
        <f>NPV($C$110,$G616:X616)+$F616</f>
        <v>13390406050.9589</v>
      </c>
      <c r="Y743" s="1414">
        <f>NPV($C$110,$G616:Y616)+$F616</f>
        <v>13666424770.885683</v>
      </c>
      <c r="Z743" s="1414">
        <f>NPV($C$110,$G616:Z616)+$F616</f>
        <v>13919463953.763954</v>
      </c>
      <c r="AA743" s="1414">
        <f>NPV($C$110,$G616:AA616)+$F616</f>
        <v>14151607445.043606</v>
      </c>
      <c r="AB743" s="1414">
        <f>NPV($C$110,$G616:AB616)+$F616</f>
        <v>14364723737.771887</v>
      </c>
      <c r="AC743" s="1414">
        <f>NPV($C$110,$G616:AC616)+$F616</f>
        <v>14560492648.494099</v>
      </c>
      <c r="AD743" s="1414">
        <f>NPV($C$110,$G616:AD616)+$F616</f>
        <v>14740427903.982622</v>
      </c>
      <c r="AE743" s="1414">
        <f>NPV($C$110,$G616:AE616)+$F616</f>
        <v>14905896410.186522</v>
      </c>
      <c r="AF743" s="1414">
        <f>NPV($C$110,$G616:AF616)+$F616</f>
        <v>15058134801.542162</v>
      </c>
      <c r="AG743" s="1414">
        <f>NPV($C$110,$G616:AG616)+$F616</f>
        <v>15198263740.177521</v>
      </c>
      <c r="AH743" s="1414">
        <f>NPV($C$110,$G616:AH616)+$F616</f>
        <v>15327300337.755192</v>
      </c>
      <c r="AI743" s="1414">
        <f>NPV($C$110,$G616:AI616)+$F616</f>
        <v>15446168998.932392</v>
      </c>
      <c r="AJ743" s="1414">
        <f>NPV($C$110,$G616:AJ616)+$F616</f>
        <v>15555710928.534954</v>
      </c>
      <c r="AK743" s="1414">
        <f>NPV($C$110,$G616:AK616)+$F616</f>
        <v>15656692500.205318</v>
      </c>
      <c r="AL743" s="1414">
        <f>NPV($C$110,$G616:AL616)+$F616</f>
        <v>15749812649.376938</v>
      </c>
      <c r="AM743" s="1414">
        <f>NPV($C$110,$G616:AM616)+$F616</f>
        <v>15835709425.686363</v>
      </c>
      <c r="AN743" s="1414">
        <f>NPV($C$110,$G616:AN616)+$F616</f>
        <v>15914965817.696022</v>
      </c>
      <c r="AO743" s="1414">
        <f>NPV($C$110,$G616:AO616)+$F616</f>
        <v>15988114944.828228</v>
      </c>
      <c r="AP743" s="1414">
        <f>NPV($C$110,$G616:AP616)+$F616</f>
        <v>16055644696.775494</v>
      </c>
      <c r="AQ743" s="1414">
        <f>NPV($C$110,$G616:AQ616)+$F616</f>
        <v>16118001888.649078</v>
      </c>
      <c r="AR743" s="1414">
        <f>NPV($C$110,$G616:AR616)+$F616</f>
        <v>16175595990.217834</v>
      </c>
      <c r="AS743" s="1414">
        <f>NPV($C$110,$G616:AS616)+$F616</f>
        <v>16228802479.356121</v>
      </c>
      <c r="AT743" s="1414">
        <f>NPV($C$110,$G616:AT616)+$F616</f>
        <v>16277965862.939529</v>
      </c>
      <c r="AU743" s="1414">
        <f>NPV($C$110,$G616:AU616)+$F616</f>
        <v>16323402402.645508</v>
      </c>
      <c r="AV743" s="1414">
        <f>NPV($C$110,$G616:AV616)+$F616</f>
        <v>16365402578.232735</v>
      </c>
      <c r="AW743" s="1414">
        <f>NPV($C$110,$G616:AW616)+$F616</f>
        <v>16404233316.728111</v>
      </c>
      <c r="AX743" s="1414">
        <f>NPV($C$110,$G616:AX616)+$F616</f>
        <v>16440140012.415836</v>
      </c>
      <c r="AY743" s="1414">
        <f>NPV($C$110,$G616:AY616)+$F616</f>
        <v>16473348359.496361</v>
      </c>
      <c r="AZ743" s="1414">
        <f>NPV($C$110,$G616:AZ616)+$F616</f>
        <v>16504066016.680405</v>
      </c>
      <c r="BA743" s="1414">
        <f>NPV($C$110,$G616:BA616)+$F616</f>
        <v>16532484120.736732</v>
      </c>
      <c r="BB743" s="1414">
        <f>NPV($C$110,$G616:BB616)+$F616</f>
        <v>16558778664.066303</v>
      </c>
      <c r="BC743" s="1414">
        <f>NPV($C$110,$G616:BC616)+$F616</f>
        <v>16583111749.683876</v>
      </c>
      <c r="BD743" s="1414">
        <f>NPV($C$110,$G616:BD616)+$F616</f>
        <v>16605632735.51292</v>
      </c>
      <c r="BE743" s="1414">
        <f>NPV($C$110,$G616:BE616)+$F616</f>
        <v>16626479278.609524</v>
      </c>
      <c r="BF743" s="1414">
        <f>NPV($C$110,$G616:BF616)+$F616</f>
        <v>16645778288.799164</v>
      </c>
      <c r="BG743" s="1414">
        <f>NPV($C$110,$G616:BG616)+$F616</f>
        <v>16663646800.214851</v>
      </c>
      <c r="BH743" s="1414">
        <f>NPV($C$110,$G616:BH616)+$F616</f>
        <v>16680192768.347279</v>
      </c>
      <c r="BI743" s="1414">
        <f>NPV($C$110,$G616:BI616)+$F616</f>
        <v>16695515799.442005</v>
      </c>
      <c r="BJ743" s="1414">
        <f>NPV($C$110,$G616:BJ616)+$F616</f>
        <v>16709707818.391148</v>
      </c>
      <c r="BK743" s="1414">
        <f>NPV($C$110,$G616:BK616)+$F616</f>
        <v>16722853680.657063</v>
      </c>
      <c r="BL743" s="1414">
        <f>NPV($C$110,$G616:BL616)+$F616</f>
        <v>16735031733.222618</v>
      </c>
      <c r="BM743" s="1414">
        <f>NPV($C$110,$G616:BM616)+$F616</f>
        <v>16746314329.078789</v>
      </c>
      <c r="BN743" s="1415">
        <f>NPV($C$110,$G616:BN616)+$F616</f>
        <v>16756768299.328419</v>
      </c>
    </row>
    <row r="744" spans="1:66" ht="6" customHeight="1" x14ac:dyDescent="0.15">
      <c r="A744" s="1123"/>
      <c r="B744" s="1337"/>
      <c r="C744" s="1656"/>
      <c r="D744" s="1366"/>
      <c r="E744" s="1394"/>
      <c r="F744" s="2818"/>
      <c r="G744" s="1410"/>
      <c r="H744" s="1411"/>
      <c r="I744" s="1411"/>
      <c r="J744" s="1411"/>
      <c r="K744" s="1411"/>
      <c r="L744" s="1411"/>
      <c r="M744" s="1411"/>
      <c r="N744" s="1411"/>
      <c r="O744" s="1411"/>
      <c r="P744" s="1411"/>
      <c r="Q744" s="1411"/>
      <c r="R744" s="1411"/>
      <c r="S744" s="1411"/>
      <c r="T744" s="1411"/>
      <c r="U744" s="1411"/>
      <c r="V744" s="1411"/>
      <c r="W744" s="1411"/>
      <c r="X744" s="1411"/>
      <c r="Y744" s="1411"/>
      <c r="Z744" s="1411"/>
      <c r="AA744" s="1411"/>
      <c r="AB744" s="1411"/>
      <c r="AC744" s="1411"/>
      <c r="AD744" s="1411"/>
      <c r="AE744" s="1411"/>
      <c r="AF744" s="1411"/>
      <c r="AG744" s="1411"/>
      <c r="AH744" s="1411"/>
      <c r="AI744" s="1411"/>
      <c r="AJ744" s="1411"/>
      <c r="AK744" s="1411"/>
      <c r="AL744" s="1411"/>
      <c r="AM744" s="1411"/>
      <c r="AN744" s="1411"/>
      <c r="AO744" s="1411"/>
      <c r="AP744" s="1411"/>
      <c r="AQ744" s="1411"/>
      <c r="AR744" s="1411"/>
      <c r="AS744" s="1411"/>
      <c r="AT744" s="1411"/>
      <c r="AU744" s="1411"/>
      <c r="AV744" s="1411"/>
      <c r="AW744" s="1411"/>
      <c r="AX744" s="1411"/>
      <c r="AY744" s="1411"/>
      <c r="AZ744" s="1411"/>
      <c r="BA744" s="1411"/>
      <c r="BB744" s="1411"/>
      <c r="BC744" s="1411"/>
      <c r="BD744" s="1411"/>
      <c r="BE744" s="1411"/>
      <c r="BF744" s="1411"/>
      <c r="BG744" s="1411"/>
      <c r="BH744" s="1411"/>
      <c r="BI744" s="1411"/>
      <c r="BJ744" s="1411"/>
      <c r="BK744" s="1411"/>
      <c r="BL744" s="1411"/>
      <c r="BM744" s="1411"/>
      <c r="BN744" s="1412"/>
    </row>
    <row r="745" spans="1:66" x14ac:dyDescent="0.15">
      <c r="A745" s="1123"/>
      <c r="B745" s="1337"/>
      <c r="C745" s="3669" t="str">
        <f>C681</f>
        <v>High Range Opex - High</v>
      </c>
      <c r="D745" s="1366" t="str">
        <f t="shared" si="395"/>
        <v>Low Price Range</v>
      </c>
      <c r="E745" s="1394" t="str">
        <f t="shared" si="395"/>
        <v>Low Range CAPEX</v>
      </c>
      <c r="F745" s="2818">
        <f t="shared" si="396"/>
        <v>-16010467944.99795</v>
      </c>
      <c r="G745" s="1410">
        <f>NPV($C$110,$G618:G618)+$F618</f>
        <v>-2174977951.4248781</v>
      </c>
      <c r="H745" s="1411">
        <f>NPV($C$110,$G618:H618)+$F618</f>
        <v>-2754538636.768466</v>
      </c>
      <c r="I745" s="1411">
        <f>NPV($C$110,$G618:I618)+$F618</f>
        <v>-3394946606.0955806</v>
      </c>
      <c r="J745" s="1411">
        <f>NPV($C$110,$G618:J618)+$F618</f>
        <v>-4052075899.5259409</v>
      </c>
      <c r="K745" s="1411">
        <f>NPV($C$110,$G618:K618)+$F618</f>
        <v>-4705395661.8886328</v>
      </c>
      <c r="L745" s="1411">
        <f>NPV($C$110,$G618:L618)+$F618</f>
        <v>-5344038151.6056347</v>
      </c>
      <c r="M745" s="1411">
        <f>NPV($C$110,$G618:M618)+$F618</f>
        <v>-5961935354.496913</v>
      </c>
      <c r="N745" s="1411">
        <f>NPV($C$110,$G618:N618)+$F618</f>
        <v>-6555692453.6428108</v>
      </c>
      <c r="O745" s="1411">
        <f>NPV($C$110,$G618:O618)+$F618</f>
        <v>-7123516993.4023857</v>
      </c>
      <c r="P745" s="1411">
        <f>NPV($C$110,$G618:P618)+$F618</f>
        <v>-7664624687.5789499</v>
      </c>
      <c r="Q745" s="1411">
        <f>NPV($C$110,$G618:Q618)+$F618</f>
        <v>-8178885669.2599115</v>
      </c>
      <c r="R745" s="1411">
        <f>NPV($C$110,$G618:R618)+$F618</f>
        <v>-8666602482.4207401</v>
      </c>
      <c r="S745" s="1411">
        <f>NPV($C$110,$G618:S618)+$F618</f>
        <v>-9128365026.4237061</v>
      </c>
      <c r="T745" s="1411">
        <f>NPV($C$110,$G618:T618)+$F618</f>
        <v>-9564952795.1501217</v>
      </c>
      <c r="U745" s="1411">
        <f>NPV($C$110,$G618:U618)+$F618</f>
        <v>-9977267405.1919403</v>
      </c>
      <c r="V745" s="1411">
        <f>NPV($C$110,$G618:V618)+$F618</f>
        <v>-10366285189.088114</v>
      </c>
      <c r="W745" s="1411">
        <f>NPV($C$110,$G618:W618)+$F618</f>
        <v>-10733023457.978935</v>
      </c>
      <c r="X745" s="1411">
        <f>NPV($C$110,$G618:X618)+$F618</f>
        <v>-11078516296.04137</v>
      </c>
      <c r="Y745" s="1411">
        <f>NPV($C$110,$G618:Y618)+$F618</f>
        <v>-11403797131.673824</v>
      </c>
      <c r="Z745" s="1411">
        <f>NPV($C$110,$G618:Z618)+$F618</f>
        <v>-11709886204.876089</v>
      </c>
      <c r="AA745" s="1411">
        <f>NPV($C$110,$G618:AA618)+$F618</f>
        <v>-11997781619.235165</v>
      </c>
      <c r="AB745" s="1411">
        <f>NPV($C$110,$G618:AB618)+$F618</f>
        <v>-12268453046.443029</v>
      </c>
      <c r="AC745" s="1411">
        <f>NPV($C$110,$G618:AC618)+$F618</f>
        <v>-12522837410.056887</v>
      </c>
      <c r="AD745" s="1411">
        <f>NPV($C$110,$G618:AD618)+$F618</f>
        <v>-12761836055.163353</v>
      </c>
      <c r="AE745" s="1411">
        <f>NPV($C$110,$G618:AE618)+$F618</f>
        <v>-12986313037.948685</v>
      </c>
      <c r="AF745" s="1411">
        <f>NPV($C$110,$G618:AF618)+$F618</f>
        <v>-13197094260.711418</v>
      </c>
      <c r="AG745" s="1411">
        <f>NPV($C$110,$G618:AG618)+$F618</f>
        <v>-13394967244.581474</v>
      </c>
      <c r="AH745" s="1411">
        <f>NPV($C$110,$G618:AH618)+$F618</f>
        <v>-13580681381.47216</v>
      </c>
      <c r="AI745" s="1411">
        <f>NPV($C$110,$G618:AI618)+$F618</f>
        <v>-13754948543.575081</v>
      </c>
      <c r="AJ745" s="1411">
        <f>NPV($C$110,$G618:AJ618)+$F618</f>
        <v>-13918443956.455263</v>
      </c>
      <c r="AK745" s="1411">
        <f>NPV($C$110,$G618:AK618)+$F618</f>
        <v>-14071807262.926794</v>
      </c>
      <c r="AL745" s="1411">
        <f>NPV($C$110,$G618:AL618)+$F618</f>
        <v>-14215643721.101185</v>
      </c>
      <c r="AM745" s="1411">
        <f>NPV($C$110,$G618:AM618)+$F618</f>
        <v>-14350525492.53397</v>
      </c>
      <c r="AN745" s="1411">
        <f>NPV($C$110,$G618:AN618)+$F618</f>
        <v>-14476992986.146748</v>
      </c>
      <c r="AO745" s="1411">
        <f>NPV($C$110,$G618:AO618)+$F618</f>
        <v>-14595556231.231699</v>
      </c>
      <c r="AP745" s="1411">
        <f>NPV($C$110,$G618:AP618)+$F618</f>
        <v>-14706696258.844324</v>
      </c>
      <c r="AQ745" s="1411">
        <f>NPV($C$110,$G618:AQ618)+$F618</f>
        <v>-14810866475.625412</v>
      </c>
      <c r="AR745" s="1411">
        <f>NPV($C$110,$G618:AR618)+$F618</f>
        <v>-14908494017.843584</v>
      </c>
      <c r="AS745" s="1411">
        <f>NPV($C$110,$G618:AS618)+$F618</f>
        <v>-14999981076.427622</v>
      </c>
      <c r="AT745" s="1411">
        <f>NPV($C$110,$G618:AT618)+$F618</f>
        <v>-15085706186.126381</v>
      </c>
      <c r="AU745" s="1411">
        <f>NPV($C$110,$G618:AU618)+$F618</f>
        <v>-15166025473.819777</v>
      </c>
      <c r="AV745" s="1411">
        <f>NPV($C$110,$G618:AV618)+$F618</f>
        <v>-15241273862.505753</v>
      </c>
      <c r="AW745" s="1411">
        <f>NPV($C$110,$G618:AW618)+$F618</f>
        <v>-15311766228.682241</v>
      </c>
      <c r="AX745" s="1411">
        <f>NPV($C$110,$G618:AX618)+$F618</f>
        <v>-15377798511.790977</v>
      </c>
      <c r="AY745" s="1411">
        <f>NPV($C$110,$G618:AY618)+$F618</f>
        <v>-15439648775.139803</v>
      </c>
      <c r="AZ745" s="1411">
        <f>NPV($C$110,$G618:AZ618)+$F618</f>
        <v>-15497578218.310078</v>
      </c>
      <c r="BA745" s="1411">
        <f>NPV($C$110,$G618:BA618)+$F618</f>
        <v>-15551832141.516937</v>
      </c>
      <c r="BB745" s="1411">
        <f>NPV($C$110,$G618:BB618)+$F618</f>
        <v>-15602640862.746845</v>
      </c>
      <c r="BC745" s="1411">
        <f>NPV($C$110,$G618:BC618)+$F618</f>
        <v>-15650220588.769218</v>
      </c>
      <c r="BD745" s="1411">
        <f>NPV($C$110,$G618:BD618)+$F618</f>
        <v>-15694774241.322859</v>
      </c>
      <c r="BE745" s="1411">
        <f>NPV($C$110,$G618:BE618)+$F618</f>
        <v>-15736492239.926611</v>
      </c>
      <c r="BF745" s="1411">
        <f>NPV($C$110,$G618:BF618)+$F618</f>
        <v>-15775553242.867586</v>
      </c>
      <c r="BG745" s="1411">
        <f>NPV($C$110,$G618:BG618)+$F618</f>
        <v>-15812124847.988239</v>
      </c>
      <c r="BH745" s="1411">
        <f>NPV($C$110,$G618:BH618)+$F618</f>
        <v>-15846364254.932495</v>
      </c>
      <c r="BI745" s="1411">
        <f>NPV($C$110,$G618:BI618)+$F618</f>
        <v>-15878418890.526836</v>
      </c>
      <c r="BJ745" s="1411">
        <f>NPV($C$110,$G618:BJ618)+$F618</f>
        <v>-15908426998.969517</v>
      </c>
      <c r="BK745" s="1411">
        <f>NPV($C$110,$G618:BK618)+$F618</f>
        <v>-15936518198.483732</v>
      </c>
      <c r="BL745" s="1411">
        <f>NPV($C$110,$G618:BL618)+$F618</f>
        <v>-15962814006.061785</v>
      </c>
      <c r="BM745" s="1411">
        <f>NPV($C$110,$G618:BM618)+$F618</f>
        <v>-15987428331.889755</v>
      </c>
      <c r="BN745" s="1412">
        <f>NPV($C$110,$G618:BN618)+$F618</f>
        <v>-16010467944.99795</v>
      </c>
    </row>
    <row r="746" spans="1:66" x14ac:dyDescent="0.15">
      <c r="A746" s="1123"/>
      <c r="B746" s="1337"/>
      <c r="C746" s="3669"/>
      <c r="D746" s="1366" t="str">
        <f t="shared" si="395"/>
        <v>Low Price Range</v>
      </c>
      <c r="E746" s="1394" t="str">
        <f t="shared" si="395"/>
        <v>Low Range CAPEX</v>
      </c>
      <c r="F746" s="2818">
        <f t="shared" si="396"/>
        <v>-14376942732.303392</v>
      </c>
      <c r="G746" s="1410">
        <f>NPV($C$110,$G619:G619)+$F619</f>
        <v>-2174977951.4248781</v>
      </c>
      <c r="H746" s="1411">
        <f>NPV($C$110,$G619:H619)+$F619</f>
        <v>-2700630693.7520862</v>
      </c>
      <c r="I746" s="1411">
        <f>NPV($C$110,$G619:I619)+$F619</f>
        <v>-3269674247.8189192</v>
      </c>
      <c r="J746" s="1411">
        <f>NPV($C$110,$G619:J619)+$F619</f>
        <v>-3849083769.2773695</v>
      </c>
      <c r="K746" s="1411">
        <f>NPV($C$110,$G619:K619)+$F619</f>
        <v>-4423120516.0810604</v>
      </c>
      <c r="L746" s="1411">
        <f>NPV($C$110,$G619:L619)+$F619</f>
        <v>-4983322407.6585903</v>
      </c>
      <c r="M746" s="1411">
        <f>NPV($C$110,$G619:M619)+$F619</f>
        <v>-5524917469.454608</v>
      </c>
      <c r="N746" s="1411">
        <f>NPV($C$110,$G619:N619)+$F619</f>
        <v>-6045223306.1828184</v>
      </c>
      <c r="O746" s="1411">
        <f>NPV($C$110,$G619:O619)+$F619</f>
        <v>-6542827392.5430946</v>
      </c>
      <c r="P746" s="1411">
        <f>NPV($C$110,$G619:P619)+$F619</f>
        <v>-7017125577.6268425</v>
      </c>
      <c r="Q746" s="1411">
        <f>NPV($C$110,$G619:Q619)+$F619</f>
        <v>-7468043815.0766487</v>
      </c>
      <c r="R746" s="1411">
        <f>NPV($C$110,$G619:R619)+$F619</f>
        <v>-7895861532.9178448</v>
      </c>
      <c r="S746" s="1411">
        <f>NPV($C$110,$G619:S619)+$F619</f>
        <v>-8301095039.4178743</v>
      </c>
      <c r="T746" s="1411">
        <f>NPV($C$110,$G619:T619)+$F619</f>
        <v>-8684418205.0859222</v>
      </c>
      <c r="U746" s="1411">
        <f>NPV($C$110,$G619:U619)+$F619</f>
        <v>-9046607243.3855915</v>
      </c>
      <c r="V746" s="1411">
        <f>NPV($C$110,$G619:V619)+$F619</f>
        <v>-9388501596.0024853</v>
      </c>
      <c r="W746" s="1411">
        <f>NPV($C$110,$G619:W619)+$F619</f>
        <v>-9710975879.6234856</v>
      </c>
      <c r="X746" s="1411">
        <f>NPV($C$110,$G619:X619)+$F619</f>
        <v>-10014919605.681871</v>
      </c>
      <c r="Y746" s="1411">
        <f>NPV($C$110,$G619:Y619)+$F619</f>
        <v>-10301222466.929432</v>
      </c>
      <c r="Z746" s="1411">
        <f>NPV($C$110,$G619:Z619)+$F619</f>
        <v>-10570763674.193094</v>
      </c>
      <c r="AA746" s="1411">
        <f>NPV($C$110,$G619:AA619)+$F619</f>
        <v>-10824404278.333601</v>
      </c>
      <c r="AB746" s="1411">
        <f>NPV($C$110,$G619:AB619)+$F619</f>
        <v>-11062981715.650869</v>
      </c>
      <c r="AC746" s="1411">
        <f>NPV($C$110,$G619:AC619)+$F619</f>
        <v>-11287306023.03363</v>
      </c>
      <c r="AD746" s="1411">
        <f>NPV($C$110,$G619:AD619)+$F619</f>
        <v>-11498157314.691271</v>
      </c>
      <c r="AE746" s="1411">
        <f>NPV($C$110,$G619:AE619)+$F619</f>
        <v>-11696284215.891052</v>
      </c>
      <c r="AF746" s="1411">
        <f>NPV($C$110,$G619:AF619)+$F619</f>
        <v>-11882403023.997948</v>
      </c>
      <c r="AG746" s="1411">
        <f>NPV($C$110,$G619:AG619)+$F619</f>
        <v>-12057197421.992321</v>
      </c>
      <c r="AH746" s="1411">
        <f>NPV($C$110,$G619:AH619)+$F619</f>
        <v>-12221318610.367544</v>
      </c>
      <c r="AI746" s="1411">
        <f>NPV($C$110,$G619:AI619)+$F619</f>
        <v>-12375385753.875624</v>
      </c>
      <c r="AJ746" s="1411">
        <f>NPV($C$110,$G619:AJ619)+$F619</f>
        <v>-12519986662.760981</v>
      </c>
      <c r="AK746" s="1411">
        <f>NPV($C$110,$G619:AK619)+$F619</f>
        <v>-12655678645.849005</v>
      </c>
      <c r="AL746" s="1411">
        <f>NPV($C$110,$G619:AL619)+$F619</f>
        <v>-12782989486.526386</v>
      </c>
      <c r="AM746" s="1411">
        <f>NPV($C$110,$G619:AM619)+$F619</f>
        <v>-12902418503.268745</v>
      </c>
      <c r="AN746" s="1411">
        <f>NPV($C$110,$G619:AN619)+$F619</f>
        <v>-13014437664.671759</v>
      </c>
      <c r="AO746" s="1411">
        <f>NPV($C$110,$G619:AO619)+$F619</f>
        <v>-13119492735.4669</v>
      </c>
      <c r="AP746" s="1411">
        <f>NPV($C$110,$G619:AP619)+$F619</f>
        <v>-13218004435.156771</v>
      </c>
      <c r="AQ746" s="1411">
        <f>NPV($C$110,$G619:AQ619)+$F619</f>
        <v>-13310369594.992634</v>
      </c>
      <c r="AR746" s="1411">
        <f>NPV($C$110,$G619:AR619)+$F619</f>
        <v>-13396962302.269602</v>
      </c>
      <c r="AS746" s="1411">
        <f>NPV($C$110,$G619:AS619)+$F619</f>
        <v>-13478135023.510338</v>
      </c>
      <c r="AT746" s="1411">
        <f>NPV($C$110,$G619:AT619)+$F619</f>
        <v>-13554219700.182976</v>
      </c>
      <c r="AU746" s="1411">
        <f>NPV($C$110,$G619:AU619)+$F619</f>
        <v>-13625528812.259583</v>
      </c>
      <c r="AV746" s="1411">
        <f>NPV($C$110,$G619:AV619)+$F619</f>
        <v>-13692356406.25082</v>
      </c>
      <c r="AW746" s="1411">
        <f>NPV($C$110,$G619:AW619)+$F619</f>
        <v>-13754979085.416294</v>
      </c>
      <c r="AX746" s="1411">
        <f>NPV($C$110,$G619:AX619)+$F619</f>
        <v>-13813656960.699791</v>
      </c>
      <c r="AY746" s="1411">
        <f>NPV($C$110,$G619:AY619)+$F619</f>
        <v>-13868634561.615654</v>
      </c>
      <c r="AZ746" s="1411">
        <f>NPV($C$110,$G619:AZ619)+$F619</f>
        <v>-13920141706.849657</v>
      </c>
      <c r="BA746" s="1411">
        <f>NPV($C$110,$G619:BA619)+$F619</f>
        <v>-13968394334.761423</v>
      </c>
      <c r="BB746" s="1411">
        <f>NPV($C$110,$G619:BB619)+$F619</f>
        <v>-14013595294.306839</v>
      </c>
      <c r="BC746" s="1411">
        <f>NPV($C$110,$G619:BC619)+$F619</f>
        <v>-14055935097.155531</v>
      </c>
      <c r="BD746" s="1411">
        <f>NPV($C$110,$G619:BD619)+$F619</f>
        <v>-14095592631.973862</v>
      </c>
      <c r="BE746" s="1411">
        <f>NPV($C$110,$G619:BE619)+$F619</f>
        <v>-14132735841.989908</v>
      </c>
      <c r="BF746" s="1411">
        <f>NPV($C$110,$G619:BF619)+$F619</f>
        <v>-14167522367.062346</v>
      </c>
      <c r="BG746" s="1411">
        <f>NPV($C$110,$G619:BG619)+$F619</f>
        <v>-14200100151.548134</v>
      </c>
      <c r="BH746" s="1411">
        <f>NPV($C$110,$G619:BH619)+$F619</f>
        <v>-14230608019.310093</v>
      </c>
      <c r="BI746" s="1411">
        <f>NPV($C$110,$G619:BI619)+$F619</f>
        <v>-14259176217.230556</v>
      </c>
      <c r="BJ746" s="1411">
        <f>NPV($C$110,$G619:BJ619)+$F619</f>
        <v>-14285926928.605028</v>
      </c>
      <c r="BK746" s="1411">
        <f>NPV($C$110,$G619:BK619)+$F619</f>
        <v>-14310974757.783829</v>
      </c>
      <c r="BL746" s="1411">
        <f>NPV($C$110,$G619:BL619)+$F619</f>
        <v>-14334427187.413071</v>
      </c>
      <c r="BM746" s="1411">
        <f>NPV($C$110,$G619:BM619)+$F619</f>
        <v>-14356385009.600922</v>
      </c>
      <c r="BN746" s="1412">
        <f>NPV($C$110,$G619:BN619)+$F619</f>
        <v>-14376942732.303392</v>
      </c>
    </row>
    <row r="747" spans="1:66" x14ac:dyDescent="0.15">
      <c r="A747" s="1123"/>
      <c r="B747" s="1337"/>
      <c r="C747" s="3669"/>
      <c r="D747" s="1366" t="str">
        <f t="shared" ref="D747:E747" si="399">D684</f>
        <v>Low Price Range</v>
      </c>
      <c r="E747" s="1394" t="str">
        <f t="shared" si="399"/>
        <v>Low Range CAPEX</v>
      </c>
      <c r="F747" s="2818">
        <f t="shared" si="396"/>
        <v>-12464418323.33235</v>
      </c>
      <c r="G747" s="1410">
        <f>NPV($C$110,$G620:G620)+$F620</f>
        <v>-2174977951.4248781</v>
      </c>
      <c r="H747" s="1411">
        <f>NPV($C$110,$G620:H620)+$F620</f>
        <v>-2646722750.7357063</v>
      </c>
      <c r="I747" s="1411">
        <f>NPV($C$110,$G620:I620)+$F620</f>
        <v>-3141902496.2963352</v>
      </c>
      <c r="J747" s="1411">
        <f>NPV($C$110,$G620:J620)+$F620</f>
        <v>-3638881956.5724573</v>
      </c>
      <c r="K747" s="1411">
        <f>NPV($C$110,$G620:K620)+$F620</f>
        <v>-4127223264.2538052</v>
      </c>
      <c r="L747" s="1411">
        <f>NPV($C$110,$G620:L620)+$F620</f>
        <v>-4601318573.2860641</v>
      </c>
      <c r="M747" s="1411">
        <f>NPV($C$110,$G620:M620)+$F620</f>
        <v>-5058052019.4527359</v>
      </c>
      <c r="N747" s="1411">
        <f>NPV($C$110,$G620:N620)+$F620</f>
        <v>-5495736423.9142942</v>
      </c>
      <c r="O747" s="1411">
        <f>NPV($C$110,$G620:O620)+$F620</f>
        <v>-5913560260.1747217</v>
      </c>
      <c r="P747" s="1411">
        <f>NPV($C$110,$G620:P620)+$F620</f>
        <v>-6311272260.624773</v>
      </c>
      <c r="Q747" s="1411">
        <f>NPV($C$110,$G620:Q620)+$F620</f>
        <v>-6688989167.5740995</v>
      </c>
      <c r="R747" s="1411">
        <f>NPV($C$110,$G620:R620)+$F620</f>
        <v>-7047072584.6645088</v>
      </c>
      <c r="S747" s="1411">
        <f>NPV($C$110,$G620:S620)+$F620</f>
        <v>-7386047065.0856514</v>
      </c>
      <c r="T747" s="1411">
        <f>NPV($C$110,$G620:T620)+$F620</f>
        <v>-7706544040.8525925</v>
      </c>
      <c r="U747" s="1411">
        <f>NPV($C$110,$G620:U620)+$F620</f>
        <v>-8009262597.669261</v>
      </c>
      <c r="V747" s="1411">
        <f>NPV($C$110,$G620:V620)+$F620</f>
        <v>-8294941592.0377817</v>
      </c>
      <c r="W747" s="1411">
        <f>NPV($C$110,$G620:W620)+$F620</f>
        <v>-8564339611.6068926</v>
      </c>
      <c r="X747" s="1411">
        <f>NPV($C$110,$G620:X620)+$F620</f>
        <v>-8818220480.3761597</v>
      </c>
      <c r="Y747" s="1411">
        <f>NPV($C$110,$G620:Y620)+$F620</f>
        <v>-9057342756.3427162</v>
      </c>
      <c r="Z747" s="1411">
        <f>NPV($C$110,$G620:Z620)+$F620</f>
        <v>-9282452147.5542221</v>
      </c>
      <c r="AA747" s="1411">
        <f>NPV($C$110,$G620:AA620)+$F620</f>
        <v>-9494276087.8919716</v>
      </c>
      <c r="AB747" s="1411">
        <f>NPV($C$110,$G620:AB620)+$F620</f>
        <v>-9693519926.9100895</v>
      </c>
      <c r="AC747" s="1411">
        <f>NPV($C$110,$G620:AC620)+$F620</f>
        <v>-9880864335.0455494</v>
      </c>
      <c r="AD747" s="1411">
        <f>NPV($C$110,$G620:AD620)+$F620</f>
        <v>-10056963628.902147</v>
      </c>
      <c r="AE747" s="1411">
        <f>NPV($C$110,$G620:AE620)+$F620</f>
        <v>-10222444795.280809</v>
      </c>
      <c r="AF747" s="1411">
        <f>NPV($C$110,$G620:AF620)+$F620</f>
        <v>-10377907046.362379</v>
      </c>
      <c r="AG747" s="1411">
        <f>NPV($C$110,$G620:AG620)+$F620</f>
        <v>-10523921778.019196</v>
      </c>
      <c r="AH747" s="1411">
        <f>NPV($C$110,$G620:AH620)+$F620</f>
        <v>-10661032832.731047</v>
      </c>
      <c r="AI747" s="1411">
        <f>NPV($C$110,$G620:AI620)+$F620</f>
        <v>-10789756990.815454</v>
      </c>
      <c r="AJ747" s="1411">
        <f>NPV($C$110,$G620:AJ620)+$F620</f>
        <v>-10910584630.606752</v>
      </c>
      <c r="AK747" s="1411">
        <f>NPV($C$110,$G620:AK620)+$F620</f>
        <v>-11023980511.215227</v>
      </c>
      <c r="AL747" s="1411">
        <f>NPV($C$110,$G620:AL620)+$F620</f>
        <v>-11130384641.556942</v>
      </c>
      <c r="AM747" s="1411">
        <f>NPV($C$110,$G620:AM620)+$F620</f>
        <v>-11230213207.184958</v>
      </c>
      <c r="AN747" s="1411">
        <f>NPV($C$110,$G620:AN620)+$F620</f>
        <v>-11323859532.601002</v>
      </c>
      <c r="AO747" s="1411">
        <f>NPV($C$110,$G620:AO620)+$F620</f>
        <v>-11411695061.573847</v>
      </c>
      <c r="AP747" s="1411">
        <f>NPV($C$110,$G620:AP620)+$F620</f>
        <v>-11494070341.829815</v>
      </c>
      <c r="AQ747" s="1411">
        <f>NPV($C$110,$G620:AQ620)+$F620</f>
        <v>-11571316003.533289</v>
      </c>
      <c r="AR747" s="1411">
        <f>NPV($C$110,$G620:AR620)+$F620</f>
        <v>-11643743723.409676</v>
      </c>
      <c r="AS747" s="1411">
        <f>NPV($C$110,$G620:AS620)+$F620</f>
        <v>-11711647168.309605</v>
      </c>
      <c r="AT747" s="1411">
        <f>NPV($C$110,$G620:AT620)+$F620</f>
        <v>-11775302913.571775</v>
      </c>
      <c r="AU747" s="1411">
        <f>NPV($C$110,$G620:AU620)+$F620</f>
        <v>-11834971332.791092</v>
      </c>
      <c r="AV747" s="1411">
        <f>NPV($C$110,$G620:AV620)+$F620</f>
        <v>-11890897456.599899</v>
      </c>
      <c r="AW747" s="1411">
        <f>NPV($C$110,$G620:AW620)+$F620</f>
        <v>-11943311798.871788</v>
      </c>
      <c r="AX747" s="1411">
        <f>NPV($C$110,$G620:AX620)+$F620</f>
        <v>-11992431149.398132</v>
      </c>
      <c r="AY747" s="1411">
        <f>NPV($C$110,$G620:AY620)+$F620</f>
        <v>-12038459332.597731</v>
      </c>
      <c r="AZ747" s="1411">
        <f>NPV($C$110,$G620:AZ620)+$F620</f>
        <v>-12081587932.224541</v>
      </c>
      <c r="BA747" s="1411">
        <f>NPV($C$110,$G620:BA620)+$F620</f>
        <v>-12121996982.357023</v>
      </c>
      <c r="BB747" s="1411">
        <f>NPV($C$110,$G620:BB620)+$F620</f>
        <v>-12159855625.201267</v>
      </c>
      <c r="BC747" s="1411">
        <f>NPV($C$110,$G620:BC620)+$F620</f>
        <v>-12195322736.43173</v>
      </c>
      <c r="BD747" s="1411">
        <f>NPV($C$110,$G620:BD620)+$F620</f>
        <v>-12228547518.938635</v>
      </c>
      <c r="BE747" s="1411">
        <f>NPV($C$110,$G620:BE620)+$F620</f>
        <v>-12259670065.9585</v>
      </c>
      <c r="BF747" s="1411">
        <f>NPV($C$110,$G620:BF620)+$F620</f>
        <v>-12288821894.640945</v>
      </c>
      <c r="BG747" s="1411">
        <f>NPV($C$110,$G620:BG620)+$F620</f>
        <v>-12316126451.156591</v>
      </c>
      <c r="BH747" s="1411">
        <f>NPV($C$110,$G620:BH620)+$F620</f>
        <v>-12341699588.482327</v>
      </c>
      <c r="BI747" s="1411">
        <f>NPV($C$110,$G620:BI620)+$F620</f>
        <v>-12365650018.015345</v>
      </c>
      <c r="BJ747" s="1411">
        <f>NPV($C$110,$G620:BJ620)+$F620</f>
        <v>-12388079736.169399</v>
      </c>
      <c r="BK747" s="1411">
        <f>NPV($C$110,$G620:BK620)+$F620</f>
        <v>-12409084427.098244</v>
      </c>
      <c r="BL747" s="1411">
        <f>NPV($C$110,$G620:BL620)+$F620</f>
        <v>-12428753842.674643</v>
      </c>
      <c r="BM747" s="1411">
        <f>NPV($C$110,$G620:BM620)+$F620</f>
        <v>-12447172160.830088</v>
      </c>
      <c r="BN747" s="1412">
        <f>NPV($C$110,$G620:BN620)+$F620</f>
        <v>-12464418323.33235</v>
      </c>
    </row>
    <row r="748" spans="1:66" ht="7.5" customHeight="1" x14ac:dyDescent="0.15">
      <c r="A748" s="1123"/>
      <c r="B748" s="1337"/>
      <c r="C748" s="3669"/>
      <c r="D748" s="1366"/>
      <c r="E748" s="1394"/>
      <c r="F748" s="2818"/>
      <c r="G748" s="1410"/>
      <c r="H748" s="1411"/>
      <c r="I748" s="1411"/>
      <c r="J748" s="1411"/>
      <c r="K748" s="1411"/>
      <c r="L748" s="1411"/>
      <c r="M748" s="1411"/>
      <c r="N748" s="1411"/>
      <c r="O748" s="1411"/>
      <c r="P748" s="1411"/>
      <c r="Q748" s="1411"/>
      <c r="R748" s="1411"/>
      <c r="S748" s="1411"/>
      <c r="T748" s="1411"/>
      <c r="U748" s="1411"/>
      <c r="V748" s="1411"/>
      <c r="W748" s="1411"/>
      <c r="X748" s="1411"/>
      <c r="Y748" s="1411"/>
      <c r="Z748" s="1411"/>
      <c r="AA748" s="1411"/>
      <c r="AB748" s="1411"/>
      <c r="AC748" s="1411"/>
      <c r="AD748" s="1411"/>
      <c r="AE748" s="1411"/>
      <c r="AF748" s="1411"/>
      <c r="AG748" s="1411"/>
      <c r="AH748" s="1411"/>
      <c r="AI748" s="1411"/>
      <c r="AJ748" s="1411"/>
      <c r="AK748" s="1411"/>
      <c r="AL748" s="1411"/>
      <c r="AM748" s="1411"/>
      <c r="AN748" s="1411"/>
      <c r="AO748" s="1411"/>
      <c r="AP748" s="1411"/>
      <c r="AQ748" s="1411"/>
      <c r="AR748" s="1411"/>
      <c r="AS748" s="1411"/>
      <c r="AT748" s="1411"/>
      <c r="AU748" s="1411"/>
      <c r="AV748" s="1411"/>
      <c r="AW748" s="1411"/>
      <c r="AX748" s="1411"/>
      <c r="AY748" s="1411"/>
      <c r="AZ748" s="1411"/>
      <c r="BA748" s="1411"/>
      <c r="BB748" s="1411"/>
      <c r="BC748" s="1411"/>
      <c r="BD748" s="1411"/>
      <c r="BE748" s="1411"/>
      <c r="BF748" s="1411"/>
      <c r="BG748" s="1411"/>
      <c r="BH748" s="1411"/>
      <c r="BI748" s="1411"/>
      <c r="BJ748" s="1411"/>
      <c r="BK748" s="1411"/>
      <c r="BL748" s="1411"/>
      <c r="BM748" s="1411"/>
      <c r="BN748" s="1412"/>
    </row>
    <row r="749" spans="1:66" x14ac:dyDescent="0.15">
      <c r="A749" s="1123"/>
      <c r="B749" s="1337"/>
      <c r="C749" s="3669"/>
      <c r="D749" s="1366" t="str">
        <f t="shared" si="395"/>
        <v>High Price Range</v>
      </c>
      <c r="E749" s="1394" t="str">
        <f t="shared" si="395"/>
        <v>Low Range CAPEX</v>
      </c>
      <c r="F749" s="2818">
        <f t="shared" si="396"/>
        <v>3160876253.9847679</v>
      </c>
      <c r="G749" s="1410">
        <f>NPV($C$110,$G622:G622)+$F622</f>
        <v>279882534.21056724</v>
      </c>
      <c r="H749" s="1411">
        <f>NPV($C$110,$G622:H622)+$F622</f>
        <v>1536074689.125304</v>
      </c>
      <c r="I749" s="1411">
        <f>NPV($C$110,$G622:I622)+$F622</f>
        <v>2401659506.4541397</v>
      </c>
      <c r="J749" s="1411">
        <f>NPV($C$110,$G622:J622)+$F622</f>
        <v>3027743975.2461052</v>
      </c>
      <c r="K749" s="1411">
        <f>NPV($C$110,$G622:K622)+$F622</f>
        <v>3490769027.0681152</v>
      </c>
      <c r="L749" s="1411">
        <f>NPV($C$110,$G622:L622)+$F622</f>
        <v>3836149194.1133318</v>
      </c>
      <c r="M749" s="1411">
        <f>NPV($C$110,$G622:M622)+$F622</f>
        <v>4093538938.3348227</v>
      </c>
      <c r="N749" s="1411">
        <f>NPV($C$110,$G622:N622)+$F622</f>
        <v>4283533765.8503971</v>
      </c>
      <c r="O749" s="1411">
        <f>NPV($C$110,$G622:O622)+$F622</f>
        <v>4421065597.7506495</v>
      </c>
      <c r="P749" s="1411">
        <f>NPV($C$110,$G622:P622)+$F622</f>
        <v>4517304070.8077202</v>
      </c>
      <c r="Q749" s="1411">
        <f>NPV($C$110,$G622:Q622)+$F622</f>
        <v>4580802883.6530437</v>
      </c>
      <c r="R749" s="1411">
        <f>NPV($C$110,$G622:R622)+$F622</f>
        <v>4618231419.7208471</v>
      </c>
      <c r="S749" s="1411">
        <f>NPV($C$110,$G622:S622)+$F622</f>
        <v>4634863214.2726593</v>
      </c>
      <c r="T749" s="1411">
        <f>NPV($C$110,$G622:T622)+$F622</f>
        <v>4634914204.6500111</v>
      </c>
      <c r="U749" s="1411">
        <f>NPV($C$110,$G622:U622)+$F622</f>
        <v>4621784110.6608162</v>
      </c>
      <c r="V749" s="1411">
        <f>NPV($C$110,$G622:V622)+$F622</f>
        <v>4598233067.3321562</v>
      </c>
      <c r="W749" s="1411">
        <f>NPV($C$110,$G622:W622)+$F622</f>
        <v>4566513646.750041</v>
      </c>
      <c r="X749" s="1411">
        <f>NPV($C$110,$G622:X622)+$F622</f>
        <v>4528471333.5241537</v>
      </c>
      <c r="Y749" s="1411">
        <f>NPV($C$110,$G622:Y622)+$F622</f>
        <v>4485622185.2847328</v>
      </c>
      <c r="Z749" s="1411">
        <f>NPV($C$110,$G622:Z622)+$F622</f>
        <v>4439213666.599247</v>
      </c>
      <c r="AA749" s="1411">
        <f>NPV($C$110,$G622:AA622)+$F622</f>
        <v>4390272857.9047136</v>
      </c>
      <c r="AB749" s="1411">
        <f>NPV($C$110,$G622:AB622)+$F622</f>
        <v>4339645047.3708935</v>
      </c>
      <c r="AC749" s="1411">
        <f>NPV($C$110,$G622:AC622)+$F622</f>
        <v>4288024898.0362921</v>
      </c>
      <c r="AD749" s="1411">
        <f>NPV($C$110,$G622:AD622)+$F622</f>
        <v>4235981813.9955025</v>
      </c>
      <c r="AE749" s="1411">
        <f>NPV($C$110,$G622:AE622)+$F622</f>
        <v>4183980725.8025064</v>
      </c>
      <c r="AF749" s="1411">
        <f>NPV($C$110,$G622:AF622)+$F622</f>
        <v>4132399223.997777</v>
      </c>
      <c r="AG749" s="1411">
        <f>NPV($C$110,$G622:AG622)+$F622</f>
        <v>4081541756.333602</v>
      </c>
      <c r="AH749" s="1411">
        <f>NPV($C$110,$G622:AH622)+$F622</f>
        <v>4031651445.8756218</v>
      </c>
      <c r="AI749" s="1411">
        <f>NPV($C$110,$G622:AI622)+$F622</f>
        <v>3982919968.0795441</v>
      </c>
      <c r="AJ749" s="1411">
        <f>NPV($C$110,$G622:AJ622)+$F622</f>
        <v>3935495834.3931971</v>
      </c>
      <c r="AK749" s="1411">
        <f>NPV($C$110,$G622:AK622)+$F622</f>
        <v>3889491360.3526754</v>
      </c>
      <c r="AL749" s="1411">
        <f>NPV($C$110,$G622:AL622)+$F622</f>
        <v>3844988542.1519403</v>
      </c>
      <c r="AM749" s="1411">
        <f>NPV($C$110,$G622:AM622)+$F622</f>
        <v>3802044023.3973007</v>
      </c>
      <c r="AN749" s="1411">
        <f>NPV($C$110,$G622:AN622)+$F622</f>
        <v>3760693300.3919315</v>
      </c>
      <c r="AO749" s="1411">
        <f>NPV($C$110,$G622:AO622)+$F622</f>
        <v>3720954287.7533655</v>
      </c>
      <c r="AP749" s="1411">
        <f>NPV($C$110,$G622:AP622)+$F622</f>
        <v>3682830344.9022961</v>
      </c>
      <c r="AQ749" s="1411">
        <f>NPV($C$110,$G622:AQ622)+$F622</f>
        <v>3646312846.8116798</v>
      </c>
      <c r="AR749" s="1411">
        <f>NPV($C$110,$G622:AR622)+$F622</f>
        <v>3611383368.4893084</v>
      </c>
      <c r="AS749" s="1411">
        <f>NPV($C$110,$G622:AS622)+$F622</f>
        <v>3578015541.3104658</v>
      </c>
      <c r="AT749" s="1411">
        <f>NPV($C$110,$G622:AT622)+$F622</f>
        <v>3546176629.9997225</v>
      </c>
      <c r="AU749" s="1411">
        <f>NPV($C$110,$G622:AU622)+$F622</f>
        <v>3515828871.3784628</v>
      </c>
      <c r="AV749" s="1411">
        <f>NPV($C$110,$G622:AV622)+$F622</f>
        <v>3486930609.6310511</v>
      </c>
      <c r="AW749" s="1411">
        <f>NPV($C$110,$G622:AW622)+$F622</f>
        <v>3459437257.5486479</v>
      </c>
      <c r="AX749" s="1411">
        <f>NPV($C$110,$G622:AX622)+$F622</f>
        <v>3433302108.788002</v>
      </c>
      <c r="AY749" s="1411">
        <f>NPV($C$110,$G622:AY622)+$F622</f>
        <v>3408477022.475626</v>
      </c>
      <c r="AZ749" s="1411">
        <f>NPV($C$110,$G622:AZ622)+$F622</f>
        <v>3384912998.369298</v>
      </c>
      <c r="BA749" s="1411">
        <f>NPV($C$110,$G622:BA622)+$F622</f>
        <v>3362560658.1568165</v>
      </c>
      <c r="BB749" s="1411">
        <f>NPV($C$110,$G622:BB622)+$F622</f>
        <v>3341370646.2439575</v>
      </c>
      <c r="BC749" s="1411">
        <f>NPV($C$110,$G622:BC622)+$F622</f>
        <v>3321293961.4922075</v>
      </c>
      <c r="BD749" s="1411">
        <f>NPV($C$110,$G622:BD622)+$F622</f>
        <v>3302282229.7571964</v>
      </c>
      <c r="BE749" s="1411">
        <f>NPV($C$110,$G622:BE622)+$F622</f>
        <v>3284287925.7054176</v>
      </c>
      <c r="BF749" s="1411">
        <f>NPV($C$110,$G622:BF622)+$F622</f>
        <v>3267264551.212676</v>
      </c>
      <c r="BG749" s="1411">
        <f>NPV($C$110,$G622:BG622)+$F622</f>
        <v>3251166776.6416559</v>
      </c>
      <c r="BH749" s="1411">
        <f>NPV($C$110,$G622:BH622)+$F622</f>
        <v>3235950550.4324303</v>
      </c>
      <c r="BI749" s="1411">
        <f>NPV($C$110,$G622:BI622)+$F622</f>
        <v>3221573181.6971664</v>
      </c>
      <c r="BJ749" s="1411">
        <f>NPV($C$110,$G622:BJ622)+$F622</f>
        <v>3207993399.8707199</v>
      </c>
      <c r="BK749" s="1411">
        <f>NPV($C$110,$G622:BK622)+$F622</f>
        <v>3195171394.9172363</v>
      </c>
      <c r="BL749" s="1411">
        <f>NPV($C$110,$G622:BL622)+$F622</f>
        <v>3183068841.1164837</v>
      </c>
      <c r="BM749" s="1411">
        <f>NPV($C$110,$G622:BM622)+$F622</f>
        <v>3171648907.0417681</v>
      </c>
      <c r="BN749" s="1412">
        <f>NPV($C$110,$G622:BN622)+$F622</f>
        <v>3160876253.9847679</v>
      </c>
    </row>
    <row r="750" spans="1:66" x14ac:dyDescent="0.15">
      <c r="A750" s="1123"/>
      <c r="B750" s="1337"/>
      <c r="C750" s="3669"/>
      <c r="D750" s="1366" t="str">
        <f t="shared" si="395"/>
        <v>High Price Range</v>
      </c>
      <c r="E750" s="1394" t="str">
        <f t="shared" si="395"/>
        <v>Low Range CAPEX</v>
      </c>
      <c r="F750" s="2818">
        <f t="shared" si="396"/>
        <v>8271102186.7458229</v>
      </c>
      <c r="G750" s="1410">
        <f>NPV($C$110,$G623:G623)+$F623</f>
        <v>279882534.21056724</v>
      </c>
      <c r="H750" s="1411">
        <f>NPV($C$110,$G623:H623)+$F623</f>
        <v>1704717184.657829</v>
      </c>
      <c r="I750" s="1411">
        <f>NPV($C$110,$G623:I623)+$F623</f>
        <v>2793554317.1057272</v>
      </c>
      <c r="J750" s="1411">
        <f>NPV($C$110,$G623:J623)+$F623</f>
        <v>3662772831.9060736</v>
      </c>
      <c r="K750" s="1411">
        <f>NPV($C$110,$G623:K623)+$F623</f>
        <v>4373822290.6907349</v>
      </c>
      <c r="L750" s="1411">
        <f>NPV($C$110,$G623:L623)+$F623</f>
        <v>4964591494.6963301</v>
      </c>
      <c r="M750" s="1411">
        <f>NPV($C$110,$G623:M623)+$F623</f>
        <v>5460680450.3655653</v>
      </c>
      <c r="N750" s="1411">
        <f>NPV($C$110,$G623:N623)+$F623</f>
        <v>5880455965.1236362</v>
      </c>
      <c r="O750" s="1411">
        <f>NPV($C$110,$G623:O623)+$F623</f>
        <v>6237661407.925437</v>
      </c>
      <c r="P750" s="1411">
        <f>NPV($C$110,$G623:P623)+$F623</f>
        <v>6542902890.7113733</v>
      </c>
      <c r="Q750" s="1411">
        <f>NPV($C$110,$G623:Q623)+$F623</f>
        <v>6804559486.3119202</v>
      </c>
      <c r="R750" s="1411">
        <f>NPV($C$110,$G623:R623)+$F623</f>
        <v>7029372892.7646675</v>
      </c>
      <c r="S750" s="1411">
        <f>NPV($C$110,$G623:S623)+$F623</f>
        <v>7222846863.4620285</v>
      </c>
      <c r="T750" s="1411">
        <f>NPV($C$110,$G623:T623)+$F623</f>
        <v>7389527761.8027248</v>
      </c>
      <c r="U750" s="1411">
        <f>NPV($C$110,$G623:U623)+$F623</f>
        <v>7533207611.4988651</v>
      </c>
      <c r="V750" s="1411">
        <f>NPV($C$110,$G623:V623)+$F623</f>
        <v>7657074789.0171547</v>
      </c>
      <c r="W750" s="1411">
        <f>NPV($C$110,$G623:W623)+$F623</f>
        <v>7763828263.5304623</v>
      </c>
      <c r="X750" s="1411">
        <f>NPV($C$110,$G623:X623)+$F623</f>
        <v>7855765792.6701794</v>
      </c>
      <c r="Y750" s="1411">
        <f>NPV($C$110,$G623:Y623)+$F623</f>
        <v>7934853088.362112</v>
      </c>
      <c r="Z750" s="1411">
        <f>NPV($C$110,$G623:Z623)+$F623</f>
        <v>8002778802.6931076</v>
      </c>
      <c r="AA750" s="1411">
        <f>NPV($C$110,$G623:AA623)+$F623</f>
        <v>8060998763.9336662</v>
      </c>
      <c r="AB750" s="1411">
        <f>NPV($C$110,$G623:AB623)+$F623</f>
        <v>8110771937.816946</v>
      </c>
      <c r="AC750" s="1411">
        <f>NPV($C$110,$G623:AC623)+$F623</f>
        <v>8153189932.3069057</v>
      </c>
      <c r="AD750" s="1411">
        <f>NPV($C$110,$G623:AD623)+$F623</f>
        <v>8189201403.1728706</v>
      </c>
      <c r="AE750" s="1411">
        <f>NPV($C$110,$G623:AE623)+$F623</f>
        <v>8219632388.3892212</v>
      </c>
      <c r="AF750" s="1411">
        <f>NPV($C$110,$G623:AF623)+$F623</f>
        <v>8245203360.2404575</v>
      </c>
      <c r="AG750" s="1411">
        <f>NPV($C$110,$G623:AG623)+$F623</f>
        <v>8266543607.7488785</v>
      </c>
      <c r="AH750" s="1411">
        <f>NPV($C$110,$G623:AH623)+$F623</f>
        <v>8284203430.34729</v>
      </c>
      <c r="AI750" s="1411">
        <f>NPV($C$110,$G623:AI623)+$F623</f>
        <v>8298664524.0912189</v>
      </c>
      <c r="AJ750" s="1411">
        <f>NPV($C$110,$G623:AJ623)+$F623</f>
        <v>8310348865.4689007</v>
      </c>
      <c r="AK750" s="1411">
        <f>NPV($C$110,$G623:AK623)+$F623</f>
        <v>8319626338.9115429</v>
      </c>
      <c r="AL750" s="1411">
        <f>NPV($C$110,$G623:AL623)+$F623</f>
        <v>8326821308.0677586</v>
      </c>
      <c r="AM750" s="1411">
        <f>NPV($C$110,$G623:AM623)+$F623</f>
        <v>8332218294.6280937</v>
      </c>
      <c r="AN750" s="1411">
        <f>NPV($C$110,$G623:AN623)+$F623</f>
        <v>8336066899.6586189</v>
      </c>
      <c r="AO750" s="1411">
        <f>NPV($C$110,$G623:AO623)+$F623</f>
        <v>8338586079.3170471</v>
      </c>
      <c r="AP750" s="1411">
        <f>NPV($C$110,$G623:AP623)+$F623</f>
        <v>8339967868.2029419</v>
      </c>
      <c r="AQ750" s="1411">
        <f>NPV($C$110,$G623:AQ623)+$F623</f>
        <v>8340380628.4703808</v>
      </c>
      <c r="AR750" s="1411">
        <f>NPV($C$110,$G623:AR623)+$F623</f>
        <v>8339971890.4720898</v>
      </c>
      <c r="AS750" s="1411">
        <f>NPV($C$110,$G623:AS623)+$F623</f>
        <v>8338870840.5436954</v>
      </c>
      <c r="AT750" s="1411">
        <f>NPV($C$110,$G623:AT623)+$F623</f>
        <v>8337190503.1381969</v>
      </c>
      <c r="AU750" s="1411">
        <f>NPV($C$110,$G623:AU623)+$F623</f>
        <v>8335029657.5427189</v>
      </c>
      <c r="AV750" s="1411">
        <f>NPV($C$110,$G623:AV623)+$F623</f>
        <v>8332474523.5836563</v>
      </c>
      <c r="AW750" s="1411">
        <f>NPV($C$110,$G623:AW623)+$F623</f>
        <v>8329600245.840519</v>
      </c>
      <c r="AX750" s="1411">
        <f>NPV($C$110,$G623:AX623)+$F623</f>
        <v>8326472201.7738056</v>
      </c>
      <c r="AY750" s="1411">
        <f>NPV($C$110,$G623:AY623)+$F623</f>
        <v>8323147155.6928959</v>
      </c>
      <c r="AZ750" s="1411">
        <f>NPV($C$110,$G623:AZ623)+$F623</f>
        <v>8319674277.536932</v>
      </c>
      <c r="BA750" s="1411">
        <f>NPV($C$110,$G623:BA623)+$F623</f>
        <v>8316096042.9267502</v>
      </c>
      <c r="BB750" s="1411">
        <f>NPV($C$110,$G623:BB623)+$F623</f>
        <v>8312449028.7969265</v>
      </c>
      <c r="BC750" s="1411">
        <f>NPV($C$110,$G623:BC623)+$F623</f>
        <v>8308764617.0751419</v>
      </c>
      <c r="BD750" s="1411">
        <f>NPV($C$110,$G623:BD623)+$F623</f>
        <v>8305069617.2928333</v>
      </c>
      <c r="BE750" s="1411">
        <f>NPV($C$110,$G623:BE623)+$F623</f>
        <v>8301386817.6464481</v>
      </c>
      <c r="BF750" s="1411">
        <f>NPV($C$110,$G623:BF623)+$F623</f>
        <v>8297735472.8493919</v>
      </c>
      <c r="BG750" s="1411">
        <f>NPV($C$110,$G623:BG623)+$F623</f>
        <v>8294131736.0933228</v>
      </c>
      <c r="BH750" s="1411">
        <f>NPV($C$110,$G623:BH623)+$F623</f>
        <v>8290589041.5506439</v>
      </c>
      <c r="BI750" s="1411">
        <f>NPV($C$110,$G623:BI623)+$F623</f>
        <v>8287118443.0785751</v>
      </c>
      <c r="BJ750" s="1411">
        <f>NPV($C$110,$G623:BJ623)+$F623</f>
        <v>8283728914.1125736</v>
      </c>
      <c r="BK750" s="1411">
        <f>NPV($C$110,$G623:BK623)+$F623</f>
        <v>8280427613.1495609</v>
      </c>
      <c r="BL750" s="1411">
        <f>NPV($C$110,$G623:BL623)+$F623</f>
        <v>8277220118.7073879</v>
      </c>
      <c r="BM750" s="1411">
        <f>NPV($C$110,$G623:BM623)+$F623</f>
        <v>8274110637.1966782</v>
      </c>
      <c r="BN750" s="1412">
        <f>NPV($C$110,$G623:BN623)+$F623</f>
        <v>8271102186.7458229</v>
      </c>
    </row>
    <row r="751" spans="1:66" x14ac:dyDescent="0.15">
      <c r="A751" s="2626"/>
      <c r="B751" s="1347"/>
      <c r="C751" s="3679"/>
      <c r="D751" s="1367" t="str">
        <f t="shared" si="395"/>
        <v>High Price Range</v>
      </c>
      <c r="E751" s="1393" t="str">
        <f t="shared" si="395"/>
        <v>Low Range CAPEX</v>
      </c>
      <c r="F751" s="2819">
        <f t="shared" si="396"/>
        <v>14254133091.815674</v>
      </c>
      <c r="G751" s="1413">
        <f>NPV($C$110,$G624:G624)+$F624</f>
        <v>279882534.21056724</v>
      </c>
      <c r="H751" s="1414">
        <f>NPV($C$110,$G624:H624)+$F624</f>
        <v>1873359680.1903546</v>
      </c>
      <c r="I751" s="1414">
        <f>NPV($C$110,$G624:I624)+$F624</f>
        <v>3193268085.237875</v>
      </c>
      <c r="J751" s="1414">
        <f>NPV($C$110,$G624:J624)+$F624</f>
        <v>4320356042.7743845</v>
      </c>
      <c r="K751" s="1414">
        <f>NPV($C$110,$G624:K624)+$F624</f>
        <v>5299490164.0540724</v>
      </c>
      <c r="L751" s="1414">
        <f>NPV($C$110,$G624:L624)+$F624</f>
        <v>6159630227.8938093</v>
      </c>
      <c r="M751" s="1414">
        <f>NPV($C$110,$G624:M624)+$F624</f>
        <v>6921195360.7992306</v>
      </c>
      <c r="N751" s="1414">
        <f>NPV($C$110,$G624:N624)+$F624</f>
        <v>7599438992.5412121</v>
      </c>
      <c r="O751" s="1414">
        <f>NPV($C$110,$G624:O624)+$F624</f>
        <v>8206224362.1259632</v>
      </c>
      <c r="P751" s="1414">
        <f>NPV($C$110,$G624:P624)+$F624</f>
        <v>8751053641.7606277</v>
      </c>
      <c r="Q751" s="1414">
        <f>NPV($C$110,$G624:Q624)+$F624</f>
        <v>9241709052.0284481</v>
      </c>
      <c r="R751" s="1414">
        <f>NPV($C$110,$G624:R624)+$F624</f>
        <v>9684675217.5144081</v>
      </c>
      <c r="S751" s="1414">
        <f>NPV($C$110,$G624:S624)+$F624</f>
        <v>10085430098.672455</v>
      </c>
      <c r="T751" s="1414">
        <f>NPV($C$110,$G624:T624)+$F624</f>
        <v>10448652821.035334</v>
      </c>
      <c r="U751" s="1414">
        <f>NPV($C$110,$G624:U624)+$F624</f>
        <v>10778376690.344067</v>
      </c>
      <c r="V751" s="1414">
        <f>NPV($C$110,$G624:V624)+$F624</f>
        <v>11078104747.944168</v>
      </c>
      <c r="W751" s="1414">
        <f>NPV($C$110,$G624:W624)+$F624</f>
        <v>11350898941.550289</v>
      </c>
      <c r="X751" s="1414">
        <f>NPV($C$110,$G624:X624)+$F624</f>
        <v>11599450222.102491</v>
      </c>
      <c r="Y751" s="1414">
        <f>NPV($C$110,$G624:Y624)+$F624</f>
        <v>11826134535.919489</v>
      </c>
      <c r="Z751" s="1414">
        <f>NPV($C$110,$G624:Z624)+$F624</f>
        <v>12033058177.472477</v>
      </c>
      <c r="AA751" s="1414">
        <f>NPV($C$110,$G624:AA624)+$F624</f>
        <v>12222094974.673534</v>
      </c>
      <c r="AB751" s="1414">
        <f>NPV($C$110,$G624:AB624)+$F624</f>
        <v>12394917105.802828</v>
      </c>
      <c r="AC751" s="1414">
        <f>NPV($C$110,$G624:AC624)+$F624</f>
        <v>12553020881.360538</v>
      </c>
      <c r="AD751" s="1414">
        <f>NPV($C$110,$G624:AD624)+$F624</f>
        <v>12697748495.080034</v>
      </c>
      <c r="AE751" s="1414">
        <f>NPV($C$110,$G624:AE624)+$F624</f>
        <v>12830306511.688658</v>
      </c>
      <c r="AF751" s="1414">
        <f>NPV($C$110,$G624:AF624)+$F624</f>
        <v>12951781685.998798</v>
      </c>
      <c r="AG751" s="1414">
        <f>NPV($C$110,$G624:AG624)+$F624</f>
        <v>13063154579.536474</v>
      </c>
      <c r="AH751" s="1414">
        <f>NPV($C$110,$G624:AH624)+$F624</f>
        <v>13165311344.343832</v>
      </c>
      <c r="AI751" s="1414">
        <f>NPV($C$110,$G624:AI624)+$F624</f>
        <v>13259053970.028124</v>
      </c>
      <c r="AJ751" s="1414">
        <f>NPV($C$110,$G624:AJ624)+$F624</f>
        <v>13345109233.438025</v>
      </c>
      <c r="AK751" s="1414">
        <f>NPV($C$110,$G624:AK624)+$F624</f>
        <v>13424136546.188349</v>
      </c>
      <c r="AL751" s="1414">
        <f>NPV($C$110,$G624:AL624)+$F624</f>
        <v>13496734860.512295</v>
      </c>
      <c r="AM751" s="1414">
        <f>NPV($C$110,$G624:AM624)+$F624</f>
        <v>13563448766.334082</v>
      </c>
      <c r="AN751" s="1414">
        <f>NPV($C$110,$G624:AN624)+$F624</f>
        <v>13624773890.36128</v>
      </c>
      <c r="AO751" s="1414">
        <f>NPV($C$110,$G624:AO624)+$F624</f>
        <v>13681161690.158974</v>
      </c>
      <c r="AP751" s="1414">
        <f>NPV($C$110,$G624:AP624)+$F624</f>
        <v>13733023721.658945</v>
      </c>
      <c r="AQ751" s="1414">
        <f>NPV($C$110,$G624:AQ624)+$F624</f>
        <v>13780735446.672098</v>
      </c>
      <c r="AR751" s="1414">
        <f>NPV($C$110,$G624:AR624)+$F624</f>
        <v>13824639637.172958</v>
      </c>
      <c r="AS751" s="1414">
        <f>NPV($C$110,$G624:AS624)+$F624</f>
        <v>13865049424.995211</v>
      </c>
      <c r="AT751" s="1414">
        <f>NPV($C$110,$G624:AT624)+$F624</f>
        <v>13902251038.793581</v>
      </c>
      <c r="AU751" s="1414">
        <f>NPV($C$110,$G624:AU624)+$F624</f>
        <v>13936506264.436144</v>
      </c>
      <c r="AV751" s="1414">
        <f>NPV($C$110,$G624:AV624)+$F624</f>
        <v>13968054660.192177</v>
      </c>
      <c r="AW751" s="1414">
        <f>NPV($C$110,$G624:AW624)+$F624</f>
        <v>13997115554.014536</v>
      </c>
      <c r="AX751" s="1414">
        <f>NPV($C$110,$G624:AX624)+$F624</f>
        <v>14023889846.754961</v>
      </c>
      <c r="AY751" s="1414">
        <f>NPV($C$110,$G624:AY624)+$F624</f>
        <v>14048561642.192841</v>
      </c>
      <c r="AZ751" s="1414">
        <f>NPV($C$110,$G624:AZ624)+$F624</f>
        <v>14071299722.219809</v>
      </c>
      <c r="BA751" s="1414">
        <f>NPV($C$110,$G624:BA624)+$F624</f>
        <v>14092258883.336262</v>
      </c>
      <c r="BB751" s="1414">
        <f>NPV($C$110,$G624:BB624)+$F624</f>
        <v>14111581148.726149</v>
      </c>
      <c r="BC751" s="1414">
        <f>NPV($C$110,$G624:BC624)+$F624</f>
        <v>14129396868.537325</v>
      </c>
      <c r="BD751" s="1414">
        <f>NPV($C$110,$G624:BD624)+$F624</f>
        <v>14145825719.568842</v>
      </c>
      <c r="BE751" s="1414">
        <f>NPV($C$110,$G624:BE624)+$F624</f>
        <v>14160977614.322268</v>
      </c>
      <c r="BF751" s="1414">
        <f>NPV($C$110,$G624:BF624)+$F624</f>
        <v>14174953528.285349</v>
      </c>
      <c r="BG751" s="1414">
        <f>NPV($C$110,$G624:BG624)+$F624</f>
        <v>14187846253.361006</v>
      </c>
      <c r="BH751" s="1414">
        <f>NPV($C$110,$G624:BH624)+$F624</f>
        <v>14199741084.514536</v>
      </c>
      <c r="BI751" s="1414">
        <f>NPV($C$110,$G624:BI624)+$F624</f>
        <v>14210716445.971106</v>
      </c>
      <c r="BJ751" s="1414">
        <f>NPV($C$110,$G624:BJ624)+$F624</f>
        <v>14220844462.641169</v>
      </c>
      <c r="BK751" s="1414">
        <f>NPV($C$110,$G624:BK624)+$F624</f>
        <v>14230191481.871862</v>
      </c>
      <c r="BL751" s="1414">
        <f>NPV($C$110,$G624:BL624)+$F624</f>
        <v>14238818550.108364</v>
      </c>
      <c r="BM751" s="1414">
        <f>NPV($C$110,$G624:BM624)+$F624</f>
        <v>14246781848.592081</v>
      </c>
      <c r="BN751" s="1415">
        <f>NPV($C$110,$G624:BN624)+$F624</f>
        <v>14254133091.815674</v>
      </c>
    </row>
    <row r="752" spans="1:66" ht="19.5" customHeight="1" x14ac:dyDescent="0.15">
      <c r="A752" s="1123"/>
      <c r="B752" s="3692" t="s">
        <v>942</v>
      </c>
      <c r="C752" s="3676" t="str">
        <f>C720</f>
        <v>Low Range Opex-Low</v>
      </c>
      <c r="D752" s="1366" t="str">
        <f>D689</f>
        <v>Low Price Range</v>
      </c>
      <c r="E752" s="1394" t="str">
        <f>E689</f>
        <v>High Range CAPEX</v>
      </c>
      <c r="F752" s="2820">
        <f>NPV($C$110,G627:BN627)+$F627</f>
        <v>-16793064221.907532</v>
      </c>
      <c r="G752" s="1411">
        <f>NPV($C$110,$G627:G627)+$F627</f>
        <v>-5318969878.83887</v>
      </c>
      <c r="H752" s="1411">
        <f>NPV($C$110,$G627:H627)+$F627</f>
        <v>-5741528065.97157</v>
      </c>
      <c r="I752" s="1585">
        <f>NPV($C$110,$G627:I627)+$F627</f>
        <v>-6235177297.0196714</v>
      </c>
      <c r="J752" s="1411">
        <f>NPV($C$110,$G627:J627)+$F627</f>
        <v>-6755123249.3778572</v>
      </c>
      <c r="K752" s="1411">
        <f>NPV($C$110,$G627:K627)+$F627</f>
        <v>-7280210313.0378237</v>
      </c>
      <c r="L752" s="1411">
        <f>NPV($C$110,$G627:L627)+$F627</f>
        <v>-7798986754.2385378</v>
      </c>
      <c r="M752" s="1411">
        <f>NPV($C$110,$G627:M627)+$F627</f>
        <v>-8304838669.6776876</v>
      </c>
      <c r="N752" s="1585">
        <f>NPV($C$110,$G627:N627)+$F627</f>
        <v>-8793860970.3078537</v>
      </c>
      <c r="O752" s="1411">
        <f>NPV($C$110,$G627:O627)+$F627</f>
        <v>-9263784221.4941139</v>
      </c>
      <c r="P752" s="1411">
        <f>NPV($C$110,$G627:P627)+$F627</f>
        <v>-9713378278.9410896</v>
      </c>
      <c r="Q752" s="1585">
        <f>NPV($C$110,$G627:Q627)+$F627</f>
        <v>-10142096508.023821</v>
      </c>
      <c r="R752" s="1585">
        <f>NPV($C$110,$G627:R627)+$F627</f>
        <v>-10549851877.365026</v>
      </c>
      <c r="S752" s="1411">
        <f>NPV($C$110,$G627:S627)+$F627</f>
        <v>-10936870129.1455</v>
      </c>
      <c r="T752" s="1585">
        <f>NPV($C$110,$G627:T627)+$F627</f>
        <v>-11303590359.806396</v>
      </c>
      <c r="U752" s="1585">
        <f>NPV($C$110,$G627:U627)+$F627</f>
        <v>-11650595998.016548</v>
      </c>
      <c r="V752" s="1585">
        <f>NPV($C$110,$G627:V627)+$F627</f>
        <v>-11978565948.830212</v>
      </c>
      <c r="W752" s="1585">
        <f>NPV($C$110,$G627:W627)+$F627</f>
        <v>-12288239501.809172</v>
      </c>
      <c r="X752" s="1585">
        <f>NPV($C$110,$G627:X627)+$F627</f>
        <v>-12580390859.303406</v>
      </c>
      <c r="Y752" s="1585">
        <f>NPV($C$110,$G627:Y627)+$F627</f>
        <v>-12855810524.092522</v>
      </c>
      <c r="Z752" s="1411">
        <f>NPV($C$110,$G627:Z627)+$F627</f>
        <v>-13115291660.443661</v>
      </c>
      <c r="AA752" s="1411">
        <f>NPV($C$110,$G627:AA627)+$F627</f>
        <v>-13359620111.958158</v>
      </c>
      <c r="AB752" s="1411">
        <f>NPV($C$110,$G627:AB627)+$F627</f>
        <v>-13589567139.423477</v>
      </c>
      <c r="AC752" s="1411">
        <f>NPV($C$110,$G627:AC627)+$F627</f>
        <v>-13805884200.978495</v>
      </c>
      <c r="AD752" s="1411">
        <f>NPV($C$110,$G627:AD627)+$F627</f>
        <v>-14009299277.13858</v>
      </c>
      <c r="AE752" s="1411">
        <f>NPV($C$110,$G627:AE627)+$F627</f>
        <v>-14200514370.835876</v>
      </c>
      <c r="AF752" s="1411">
        <f>NPV($C$110,$G627:AF627)+$F627</f>
        <v>-14380203904.415552</v>
      </c>
      <c r="AG752" s="1411">
        <f>NPV($C$110,$G627:AG627)+$F627</f>
        <v>-14549013802.491011</v>
      </c>
      <c r="AH752" s="1411">
        <f>NPV($C$110,$G627:AH627)+$F627</f>
        <v>-14707561099.042757</v>
      </c>
      <c r="AI752" s="1411">
        <f>NPV($C$110,$G627:AI627)+$F627</f>
        <v>-14856433944.134144</v>
      </c>
      <c r="AJ752" s="1411">
        <f>NPV($C$110,$G627:AJ627)+$F627</f>
        <v>-14996191913.556171</v>
      </c>
      <c r="AK752" s="1585">
        <f>NPV($C$110,$G627:AK627)+$F627</f>
        <v>-15127366546.015593</v>
      </c>
      <c r="AL752" s="1585">
        <f>NPV($C$110,$G627:AL627)+$F627</f>
        <v>-15250462048.859913</v>
      </c>
      <c r="AM752" s="1411">
        <f>NPV($C$110,$G627:AM627)+$F627</f>
        <v>-15365956126.022676</v>
      </c>
      <c r="AN752" s="1585">
        <f>NPV($C$110,$G627:AN627)+$F627</f>
        <v>-15474300891.770414</v>
      </c>
      <c r="AO752" s="1411">
        <f>NPV($C$110,$G627:AO627)+$F627</f>
        <v>-15575923841.599201</v>
      </c>
      <c r="AP752" s="1411">
        <f>NPV($C$110,$G627:AP627)+$F627</f>
        <v>-15671228857.755327</v>
      </c>
      <c r="AQ752" s="1411">
        <f>NPV($C$110,$G627:AQ627)+$F627</f>
        <v>-15760597231.709253</v>
      </c>
      <c r="AR752" s="1411">
        <f>NPV($C$110,$G627:AR627)+$F627</f>
        <v>-15844388689.774158</v>
      </c>
      <c r="AS752" s="1411">
        <f>NPV($C$110,$G627:AS627)+$F627</f>
        <v>-15922942411.142584</v>
      </c>
      <c r="AT752" s="1411">
        <f>NPV($C$110,$G627:AT627)+$F627</f>
        <v>-15996578030.080811</v>
      </c>
      <c r="AU752" s="1585">
        <f>NPV($C$110,$G627:AU627)+$F627</f>
        <v>-16065596615.997677</v>
      </c>
      <c r="AV752" s="1585">
        <f>NPV($C$110,$G627:AV627)+$F627</f>
        <v>-16130281626.691011</v>
      </c>
      <c r="AW752" s="1585">
        <f>NPV($C$110,$G627:AW627)+$F627</f>
        <v>-16190899831.348858</v>
      </c>
      <c r="AX752" s="1585">
        <f>NPV($C$110,$G627:AX627)+$F627</f>
        <v>-16247702200.90493</v>
      </c>
      <c r="AY752" s="1411">
        <f>NPV($C$110,$G627:AY627)+$F627</f>
        <v>-16300924764.167135</v>
      </c>
      <c r="AZ752" s="1585">
        <f>NPV($C$110,$G627:AZ627)+$F627</f>
        <v>-16350789428.793179</v>
      </c>
      <c r="BA752" s="1585">
        <f>NPV($C$110,$G627:BA627)+$F627</f>
        <v>-16397504766.709112</v>
      </c>
      <c r="BB752" s="1585">
        <f>NPV($C$110,$G627:BB627)+$F627</f>
        <v>-16441266763.980408</v>
      </c>
      <c r="BC752" s="1585">
        <f>NPV($C$110,$G627:BC627)+$F627</f>
        <v>-16482259535.470518</v>
      </c>
      <c r="BD752" s="1585">
        <f>NPV($C$110,$G627:BD627)+$F627</f>
        <v>-16520656004.875662</v>
      </c>
      <c r="BE752" s="1585">
        <f>NPV($C$110,$G627:BE627)+$F627</f>
        <v>-16556618550.919592</v>
      </c>
      <c r="BF752" s="1585">
        <f>NPV($C$110,$G627:BF627)+$F627</f>
        <v>-16590299620.63957</v>
      </c>
      <c r="BG752" s="1585">
        <f>NPV($C$110,$G627:BG627)+$F627</f>
        <v>-16621842310.803226</v>
      </c>
      <c r="BH752" s="1585">
        <f>NPV($C$110,$G627:BH627)+$F627</f>
        <v>-16651380918.572872</v>
      </c>
      <c r="BI752" s="1585">
        <f>NPV($C$110,$G627:BI627)+$F627</f>
        <v>-16679041462.585041</v>
      </c>
      <c r="BJ752" s="1585">
        <f>NPV($C$110,$G627:BJ627)+$F627</f>
        <v>-16704942175.643375</v>
      </c>
      <c r="BK752" s="1411">
        <f>NPV($C$110,$G627:BK627)+$F627</f>
        <v>-16729193970.236721</v>
      </c>
      <c r="BL752" s="1585">
        <f>NPV($C$110,$G627:BL627)+$F627</f>
        <v>-16751900878.094387</v>
      </c>
      <c r="BM752" s="1585">
        <f>NPV($C$110,$G627:BM627)+$F627</f>
        <v>-16773160464.980137</v>
      </c>
      <c r="BN752" s="1412">
        <f>NPV($C$110,$G627:BN627)+$F627</f>
        <v>-16793064221.907532</v>
      </c>
    </row>
    <row r="753" spans="1:66" x14ac:dyDescent="0.15">
      <c r="A753" s="1123"/>
      <c r="B753" s="3691"/>
      <c r="C753" s="3671"/>
      <c r="D753" s="1366" t="str">
        <f t="shared" ref="D753:E753" si="400">D690</f>
        <v>Low Price Range</v>
      </c>
      <c r="E753" s="1394" t="str">
        <f t="shared" si="400"/>
        <v>High Range CAPEX</v>
      </c>
      <c r="F753" s="2818">
        <f t="shared" ref="F753:F782" si="401">NPV($C$110,G628:BN628)+$F628</f>
        <v>-15159539009.212978</v>
      </c>
      <c r="G753" s="1411">
        <f>NPV($C$110,$G628:G628)+$F628</f>
        <v>-5318969878.83887</v>
      </c>
      <c r="H753" s="1411">
        <f>NPV($C$110,$G628:H628)+$F628</f>
        <v>-5687620122.9551897</v>
      </c>
      <c r="I753" s="1411">
        <f>NPV($C$110,$G628:I628)+$F628</f>
        <v>-6109904938.7430105</v>
      </c>
      <c r="J753" s="1411">
        <f>NPV($C$110,$G628:J628)+$F628</f>
        <v>-6552131119.1292858</v>
      </c>
      <c r="K753" s="1411">
        <f>NPV($C$110,$G628:K628)+$F628</f>
        <v>-6997935167.2302513</v>
      </c>
      <c r="L753" s="1411">
        <f>NPV($C$110,$G628:L628)+$F628</f>
        <v>-7438271010.2914944</v>
      </c>
      <c r="M753" s="1411">
        <f>NPV($C$110,$G628:M628)+$F628</f>
        <v>-7867820784.6353817</v>
      </c>
      <c r="N753" s="1411">
        <f>NPV($C$110,$G628:N628)+$F628</f>
        <v>-8283391822.8478613</v>
      </c>
      <c r="O753" s="1411">
        <f>NPV($C$110,$G628:O628)+$F628</f>
        <v>-8683094620.6348228</v>
      </c>
      <c r="P753" s="1411">
        <f>NPV($C$110,$G628:P628)+$F628</f>
        <v>-9065879168.9889832</v>
      </c>
      <c r="Q753" s="1411">
        <f>NPV($C$110,$G628:Q628)+$F628</f>
        <v>-9431254653.8405571</v>
      </c>
      <c r="R753" s="1411">
        <f>NPV($C$110,$G628:R628)+$F628</f>
        <v>-9779110927.8621311</v>
      </c>
      <c r="S753" s="1411">
        <f>NPV($C$110,$G628:S628)+$F628</f>
        <v>-10109600142.139668</v>
      </c>
      <c r="T753" s="1411">
        <f>NPV($C$110,$G628:T628)+$F628</f>
        <v>-10423055769.742199</v>
      </c>
      <c r="U753" s="1411">
        <f>NPV($C$110,$G628:U628)+$F628</f>
        <v>-10719935836.210197</v>
      </c>
      <c r="V753" s="1411">
        <f>NPV($C$110,$G628:V628)+$F628</f>
        <v>-11000782355.744583</v>
      </c>
      <c r="W753" s="1411">
        <f>NPV($C$110,$G628:W628)+$F628</f>
        <v>-11266191923.453722</v>
      </c>
      <c r="X753" s="1411">
        <f>NPV($C$110,$G628:X628)+$F628</f>
        <v>-11516794168.943909</v>
      </c>
      <c r="Y753" s="1411">
        <f>NPV($C$110,$G628:Y628)+$F628</f>
        <v>-11753235859.348131</v>
      </c>
      <c r="Z753" s="1411">
        <f>NPV($C$110,$G628:Z628)+$F628</f>
        <v>-11976169129.760666</v>
      </c>
      <c r="AA753" s="1411">
        <f>NPV($C$110,$G628:AA628)+$F628</f>
        <v>-12186242771.056599</v>
      </c>
      <c r="AB753" s="1411">
        <f>NPV($C$110,$G628:AB628)+$F628</f>
        <v>-12384095808.631323</v>
      </c>
      <c r="AC753" s="1411">
        <f>NPV($C$110,$G628:AC628)+$F628</f>
        <v>-12570352813.955242</v>
      </c>
      <c r="AD753" s="1411">
        <f>NPV($C$110,$G628:AD628)+$F628</f>
        <v>-12745620536.666502</v>
      </c>
      <c r="AE753" s="1411">
        <f>NPV($C$110,$G628:AE628)+$F628</f>
        <v>-12910485548.778246</v>
      </c>
      <c r="AF753" s="1411">
        <f>NPV($C$110,$G628:AF628)+$F628</f>
        <v>-13065512667.702082</v>
      </c>
      <c r="AG753" s="1411">
        <f>NPV($C$110,$G628:AG628)+$F628</f>
        <v>-13211243979.901855</v>
      </c>
      <c r="AH753" s="1411">
        <f>NPV($C$110,$G628:AH628)+$F628</f>
        <v>-13348198327.938143</v>
      </c>
      <c r="AI753" s="1411">
        <f>NPV($C$110,$G628:AI628)+$F628</f>
        <v>-13476871154.434689</v>
      </c>
      <c r="AJ753" s="1411">
        <f>NPV($C$110,$G628:AJ628)+$F628</f>
        <v>-13597734619.861889</v>
      </c>
      <c r="AK753" s="1411">
        <f>NPV($C$110,$G628:AK628)+$F628</f>
        <v>-13711237928.937805</v>
      </c>
      <c r="AL753" s="1411">
        <f>NPV($C$110,$G628:AL628)+$F628</f>
        <v>-13817807814.285118</v>
      </c>
      <c r="AM753" s="1411">
        <f>NPV($C$110,$G628:AM628)+$F628</f>
        <v>-13917849136.757454</v>
      </c>
      <c r="AN753" s="1411">
        <f>NPV($C$110,$G628:AN628)+$F628</f>
        <v>-14011745570.295425</v>
      </c>
      <c r="AO753" s="1411">
        <f>NPV($C$110,$G628:AO628)+$F628</f>
        <v>-14099860345.834404</v>
      </c>
      <c r="AP753" s="1411">
        <f>NPV($C$110,$G628:AP628)+$F628</f>
        <v>-14182537034.067774</v>
      </c>
      <c r="AQ753" s="1411">
        <f>NPV($C$110,$G628:AQ628)+$F628</f>
        <v>-14260100351.076475</v>
      </c>
      <c r="AR753" s="1411">
        <f>NPV($C$110,$G628:AR628)+$F628</f>
        <v>-14332856974.20018</v>
      </c>
      <c r="AS753" s="1411">
        <f>NPV($C$110,$G628:AS628)+$F628</f>
        <v>-14401096358.2253</v>
      </c>
      <c r="AT753" s="1411">
        <f>NPV($C$110,$G628:AT628)+$F628</f>
        <v>-14465091544.137407</v>
      </c>
      <c r="AU753" s="1411">
        <f>NPV($C$110,$G628:AU628)+$F628</f>
        <v>-14525099954.437487</v>
      </c>
      <c r="AV753" s="1411">
        <f>NPV($C$110,$G628:AV628)+$F628</f>
        <v>-14581364170.436083</v>
      </c>
      <c r="AW753" s="1411">
        <f>NPV($C$110,$G628:AW628)+$F628</f>
        <v>-14634112688.082916</v>
      </c>
      <c r="AX753" s="1411">
        <f>NPV($C$110,$G628:AX628)+$F628</f>
        <v>-14683560649.813749</v>
      </c>
      <c r="AY753" s="1411">
        <f>NPV($C$110,$G628:AY628)+$F628</f>
        <v>-14729910550.642992</v>
      </c>
      <c r="AZ753" s="1411">
        <f>NPV($C$110,$G628:AZ628)+$F628</f>
        <v>-14773352917.332764</v>
      </c>
      <c r="BA753" s="1411">
        <f>NPV($C$110,$G628:BA628)+$F628</f>
        <v>-14814066959.953604</v>
      </c>
      <c r="BB753" s="1411">
        <f>NPV($C$110,$G628:BB628)+$F628</f>
        <v>-14852221195.540407</v>
      </c>
      <c r="BC753" s="1411">
        <f>NPV($C$110,$G628:BC628)+$F628</f>
        <v>-14887974043.856838</v>
      </c>
      <c r="BD753" s="1411">
        <f>NPV($C$110,$G628:BD628)+$F628</f>
        <v>-14921474395.526674</v>
      </c>
      <c r="BE753" s="1411">
        <f>NPV($C$110,$G628:BE628)+$F628</f>
        <v>-14952862152.982897</v>
      </c>
      <c r="BF753" s="1411">
        <f>NPV($C$110,$G628:BF628)+$F628</f>
        <v>-14982268744.834339</v>
      </c>
      <c r="BG753" s="1411">
        <f>NPV($C$110,$G628:BG628)+$F628</f>
        <v>-15009817614.363131</v>
      </c>
      <c r="BH753" s="1411">
        <f>NPV($C$110,$G628:BH628)+$F628</f>
        <v>-15035624682.95048</v>
      </c>
      <c r="BI753" s="1411">
        <f>NPV($C$110,$G628:BI628)+$F628</f>
        <v>-15059798789.288771</v>
      </c>
      <c r="BJ753" s="1411">
        <f>NPV($C$110,$G628:BJ628)+$F628</f>
        <v>-15082442105.278894</v>
      </c>
      <c r="BK753" s="1411">
        <f>NPV($C$110,$G628:BK628)+$F628</f>
        <v>-15103650529.536823</v>
      </c>
      <c r="BL753" s="1411">
        <f>NPV($C$110,$G628:BL628)+$F628</f>
        <v>-15123514059.445679</v>
      </c>
      <c r="BM753" s="1411">
        <f>NPV($C$110,$G628:BM628)+$F628</f>
        <v>-15142117142.691309</v>
      </c>
      <c r="BN753" s="1412">
        <f>NPV($C$110,$G628:BN628)+$F628</f>
        <v>-15159539009.212978</v>
      </c>
    </row>
    <row r="754" spans="1:66" x14ac:dyDescent="0.15">
      <c r="A754" s="1123"/>
      <c r="B754" s="1337"/>
      <c r="C754" s="3671"/>
      <c r="D754" s="1366" t="str">
        <f t="shared" ref="D754:E754" si="402">D691</f>
        <v>Low Price Range</v>
      </c>
      <c r="E754" s="1394" t="str">
        <f t="shared" si="402"/>
        <v>High Range CAPEX</v>
      </c>
      <c r="F754" s="2818">
        <f>NPV($C$110,G629:BN629)+$F629</f>
        <v>-13247014600.241928</v>
      </c>
      <c r="G754" s="1411">
        <f>NPV($C$110,$G629:G629)+$F629</f>
        <v>-5318969878.83887</v>
      </c>
      <c r="H754" s="1411">
        <f>NPV($C$110,$G629:H629)+$F629</f>
        <v>-5633712179.9388103</v>
      </c>
      <c r="I754" s="1411">
        <f>NPV($C$110,$G629:I629)+$F629</f>
        <v>-5982133187.2204266</v>
      </c>
      <c r="J754" s="1411">
        <f>NPV($C$110,$G629:J629)+$F629</f>
        <v>-6341929306.4243727</v>
      </c>
      <c r="K754" s="1411">
        <f>NPV($C$110,$G629:K629)+$F629</f>
        <v>-6702037915.4029961</v>
      </c>
      <c r="L754" s="1411">
        <f>NPV($C$110,$G629:L629)+$F629</f>
        <v>-7056267175.9189672</v>
      </c>
      <c r="M754" s="1411">
        <f>NPV($C$110,$G629:M629)+$F629</f>
        <v>-7400955334.6335096</v>
      </c>
      <c r="N754" s="1411">
        <f>NPV($C$110,$G629:N629)+$F629</f>
        <v>-7733904940.5793371</v>
      </c>
      <c r="O754" s="1411">
        <f>NPV($C$110,$G629:O629)+$F629</f>
        <v>-8053827488.2664509</v>
      </c>
      <c r="P754" s="1411">
        <f>NPV($C$110,$G629:P629)+$F629</f>
        <v>-8360025851.9869137</v>
      </c>
      <c r="Q754" s="1411">
        <f>NPV($C$110,$G629:Q629)+$F629</f>
        <v>-8652200006.3380089</v>
      </c>
      <c r="R754" s="1411">
        <f>NPV($C$110,$G629:R629)+$F629</f>
        <v>-8930321979.6087952</v>
      </c>
      <c r="S754" s="1411">
        <f>NPV($C$110,$G629:S629)+$F629</f>
        <v>-9194552167.8074455</v>
      </c>
      <c r="T754" s="1411">
        <f>NPV($C$110,$G629:T629)+$F629</f>
        <v>-9445181605.5088654</v>
      </c>
      <c r="U754" s="1411">
        <f>NPV($C$110,$G629:U629)+$F629</f>
        <v>-9682591190.493866</v>
      </c>
      <c r="V754" s="1411">
        <f>NPV($C$110,$G629:V629)+$F629</f>
        <v>-9907222351.7798767</v>
      </c>
      <c r="W754" s="1411">
        <f>NPV($C$110,$G629:W629)+$F629</f>
        <v>-10119555655.437126</v>
      </c>
      <c r="X754" s="1411">
        <f>NPV($C$110,$G629:X629)+$F629</f>
        <v>-10320095043.638193</v>
      </c>
      <c r="Y754" s="1411">
        <f>NPV($C$110,$G629:Y629)+$F629</f>
        <v>-10509356148.761414</v>
      </c>
      <c r="Z754" s="1411">
        <f>NPV($C$110,$G629:Z629)+$F629</f>
        <v>-10687857603.12179</v>
      </c>
      <c r="AA754" s="1411">
        <f>NPV($C$110,$G629:AA629)+$F629</f>
        <v>-10856114580.614964</v>
      </c>
      <c r="AB754" s="1411">
        <f>NPV($C$110,$G629:AB629)+$F629</f>
        <v>-11014634019.890535</v>
      </c>
      <c r="AC754" s="1411">
        <f>NPV($C$110,$G629:AC629)+$F629</f>
        <v>-11163911125.967157</v>
      </c>
      <c r="AD754" s="1411">
        <f>NPV($C$110,$G629:AD629)+$F629</f>
        <v>-11304426850.877373</v>
      </c>
      <c r="AE754" s="1411">
        <f>NPV($C$110,$G629:AE629)+$F629</f>
        <v>-11436646128.167995</v>
      </c>
      <c r="AF754" s="1411">
        <f>NPV($C$110,$G629:AF629)+$F629</f>
        <v>-11561016690.066509</v>
      </c>
      <c r="AG754" s="1411">
        <f>NPV($C$110,$G629:AG629)+$F629</f>
        <v>-11677968335.928726</v>
      </c>
      <c r="AH754" s="1411">
        <f>NPV($C$110,$G629:AH629)+$F629</f>
        <v>-11787912550.30164</v>
      </c>
      <c r="AI754" s="1411">
        <f>NPV($C$110,$G629:AI629)+$F629</f>
        <v>-11891242391.374516</v>
      </c>
      <c r="AJ754" s="1411">
        <f>NPV($C$110,$G629:AJ629)+$F629</f>
        <v>-11988332587.707657</v>
      </c>
      <c r="AK754" s="1411">
        <f>NPV($C$110,$G629:AK629)+$F629</f>
        <v>-12079539794.304024</v>
      </c>
      <c r="AL754" s="1411">
        <f>NPV($C$110,$G629:AL629)+$F629</f>
        <v>-12165202969.315666</v>
      </c>
      <c r="AM754" s="1411">
        <f>NPV($C$110,$G629:AM629)+$F629</f>
        <v>-12245643840.673658</v>
      </c>
      <c r="AN754" s="1411">
        <f>NPV($C$110,$G629:AN629)+$F629</f>
        <v>-12321167438.224659</v>
      </c>
      <c r="AO754" s="1411">
        <f>NPV($C$110,$G629:AO629)+$F629</f>
        <v>-12392062671.941343</v>
      </c>
      <c r="AP754" s="1411">
        <f>NPV($C$110,$G629:AP629)+$F629</f>
        <v>-12458602940.740812</v>
      </c>
      <c r="AQ754" s="1411">
        <f>NPV($C$110,$G629:AQ629)+$F629</f>
        <v>-12521046759.617123</v>
      </c>
      <c r="AR754" s="1411">
        <f>NPV($C$110,$G629:AR629)+$F629</f>
        <v>-12579638395.340244</v>
      </c>
      <c r="AS754" s="1411">
        <f>NPV($C$110,$G629:AS629)+$F629</f>
        <v>-12634608503.024557</v>
      </c>
      <c r="AT754" s="1411">
        <f>NPV($C$110,$G629:AT629)+$F629</f>
        <v>-12686174757.526199</v>
      </c>
      <c r="AU754" s="1411">
        <f>NPV($C$110,$G629:AU629)+$F629</f>
        <v>-12734542474.968987</v>
      </c>
      <c r="AV754" s="1411">
        <f>NPV($C$110,$G629:AV629)+$F629</f>
        <v>-12779905220.785152</v>
      </c>
      <c r="AW754" s="1411">
        <f>NPV($C$110,$G629:AW629)+$F629</f>
        <v>-12822445401.538399</v>
      </c>
      <c r="AX754" s="1411">
        <f>NPV($C$110,$G629:AX629)+$F629</f>
        <v>-12862334838.512077</v>
      </c>
      <c r="AY754" s="1411">
        <f>NPV($C$110,$G629:AY629)+$F629</f>
        <v>-12899735321.625057</v>
      </c>
      <c r="AZ754" s="1411">
        <f>NPV($C$110,$G629:AZ629)+$F629</f>
        <v>-12934799142.707636</v>
      </c>
      <c r="BA754" s="1411">
        <f>NPV($C$110,$G629:BA629)+$F629</f>
        <v>-12967669607.549194</v>
      </c>
      <c r="BB754" s="1411">
        <f>NPV($C$110,$G629:BB629)+$F629</f>
        <v>-12998481526.434824</v>
      </c>
      <c r="BC754" s="1411">
        <f>NPV($C$110,$G629:BC629)+$F629</f>
        <v>-13027361683.133026</v>
      </c>
      <c r="BD754" s="1411">
        <f>NPV($C$110,$G629:BD629)+$F629</f>
        <v>-13054429282.491432</v>
      </c>
      <c r="BE754" s="1411">
        <f>NPV($C$110,$G629:BE629)+$F629</f>
        <v>-13079796376.951477</v>
      </c>
      <c r="BF754" s="1411">
        <f>NPV($C$110,$G629:BF629)+$F629</f>
        <v>-13103568272.412926</v>
      </c>
      <c r="BG754" s="1411">
        <f>NPV($C$110,$G629:BG629)+$F629</f>
        <v>-13125843913.971577</v>
      </c>
      <c r="BH754" s="1411">
        <f>NPV($C$110,$G629:BH629)+$F629</f>
        <v>-13146716252.122702</v>
      </c>
      <c r="BI754" s="1411">
        <f>NPV($C$110,$G629:BI629)+$F629</f>
        <v>-13166272590.073547</v>
      </c>
      <c r="BJ754" s="1411">
        <f>NPV($C$110,$G629:BJ629)+$F629</f>
        <v>-13184594912.843254</v>
      </c>
      <c r="BK754" s="1411">
        <f>NPV($C$110,$G629:BK629)+$F629</f>
        <v>-13201760198.851231</v>
      </c>
      <c r="BL754" s="1411">
        <f>NPV($C$110,$G629:BL629)+$F629</f>
        <v>-13217840714.707243</v>
      </c>
      <c r="BM754" s="1411">
        <f>NPV($C$110,$G629:BM629)+$F629</f>
        <v>-13232904293.920467</v>
      </c>
      <c r="BN754" s="1412">
        <f>NPV($C$110,$G629:BN629)+$F629</f>
        <v>-13247014600.241928</v>
      </c>
    </row>
    <row r="755" spans="1:66" ht="5.25" customHeight="1" x14ac:dyDescent="0.15">
      <c r="A755" s="1123"/>
      <c r="B755" s="1337"/>
      <c r="C755" s="3671"/>
      <c r="D755" s="1366"/>
      <c r="E755" s="1394"/>
      <c r="F755" s="2818"/>
      <c r="G755" s="1411"/>
      <c r="H755" s="1411"/>
      <c r="I755" s="1411"/>
      <c r="J755" s="1411"/>
      <c r="K755" s="1411"/>
      <c r="L755" s="1411"/>
      <c r="M755" s="1411"/>
      <c r="N755" s="1411"/>
      <c r="O755" s="1411"/>
      <c r="P755" s="1411"/>
      <c r="Q755" s="1411"/>
      <c r="R755" s="1411"/>
      <c r="S755" s="1411"/>
      <c r="T755" s="1411"/>
      <c r="U755" s="1411"/>
      <c r="V755" s="1411"/>
      <c r="W755" s="1411"/>
      <c r="X755" s="1411"/>
      <c r="Y755" s="1411"/>
      <c r="Z755" s="1411"/>
      <c r="AA755" s="1411"/>
      <c r="AB755" s="1411"/>
      <c r="AC755" s="1411"/>
      <c r="AD755" s="1411"/>
      <c r="AE755" s="1411"/>
      <c r="AF755" s="1411"/>
      <c r="AG755" s="1411"/>
      <c r="AH755" s="1411"/>
      <c r="AI755" s="1411"/>
      <c r="AJ755" s="1411"/>
      <c r="AK755" s="1411"/>
      <c r="AL755" s="1411"/>
      <c r="AM755" s="1411"/>
      <c r="AN755" s="1411"/>
      <c r="AO755" s="1411"/>
      <c r="AP755" s="1411"/>
      <c r="AQ755" s="1411"/>
      <c r="AR755" s="1411"/>
      <c r="AS755" s="1411"/>
      <c r="AT755" s="1411"/>
      <c r="AU755" s="1411"/>
      <c r="AV755" s="1411"/>
      <c r="AW755" s="1411"/>
      <c r="AX755" s="1411"/>
      <c r="AY755" s="1411"/>
      <c r="AZ755" s="1411"/>
      <c r="BA755" s="1411"/>
      <c r="BB755" s="1411"/>
      <c r="BC755" s="1411"/>
      <c r="BD755" s="1411"/>
      <c r="BE755" s="1411"/>
      <c r="BF755" s="1411"/>
      <c r="BG755" s="1411"/>
      <c r="BH755" s="1411"/>
      <c r="BI755" s="1411"/>
      <c r="BJ755" s="1411"/>
      <c r="BK755" s="1411"/>
      <c r="BL755" s="1411"/>
      <c r="BM755" s="1411"/>
      <c r="BN755" s="1412"/>
    </row>
    <row r="756" spans="1:66" x14ac:dyDescent="0.15">
      <c r="A756" s="1123"/>
      <c r="B756" s="1337"/>
      <c r="C756" s="3671"/>
      <c r="D756" s="1366" t="str">
        <f t="shared" ref="D756:E756" si="403">D693</f>
        <v>High Price Range</v>
      </c>
      <c r="E756" s="1394" t="str">
        <f t="shared" si="403"/>
        <v>High Range CAPEX</v>
      </c>
      <c r="F756" s="2818">
        <f t="shared" si="401"/>
        <v>2378279977.0751829</v>
      </c>
      <c r="G756" s="1411">
        <f>NPV($C$110,$G631:G631)+$F631</f>
        <v>-2864109393.2034249</v>
      </c>
      <c r="H756" s="1411">
        <f>NPV($C$110,$G631:H631)+$F631</f>
        <v>-1450914740.0778003</v>
      </c>
      <c r="I756" s="1411">
        <f>NPV($C$110,$G631:I631)+$F631</f>
        <v>-438571184.46995163</v>
      </c>
      <c r="J756" s="1411">
        <f>NPV($C$110,$G631:J631)+$F631</f>
        <v>324696625.39418888</v>
      </c>
      <c r="K756" s="1411">
        <f>NPV($C$110,$G631:K631)+$F631</f>
        <v>915954375.91892338</v>
      </c>
      <c r="L756" s="1411">
        <f>NPV($C$110,$G631:L631)+$F631</f>
        <v>1381200591.4804287</v>
      </c>
      <c r="M756" s="1411">
        <f>NPV($C$110,$G631:M631)+$F631</f>
        <v>1750635623.1540489</v>
      </c>
      <c r="N756" s="1411">
        <f>NPV($C$110,$G631:N631)+$F631</f>
        <v>2045365249.1853542</v>
      </c>
      <c r="O756" s="1411">
        <f>NPV($C$110,$G631:O631)+$F631</f>
        <v>2280798369.6589212</v>
      </c>
      <c r="P756" s="1411">
        <f>NPV($C$110,$G631:P631)+$F631</f>
        <v>2468550479.4455805</v>
      </c>
      <c r="Q756" s="1411">
        <f>NPV($C$110,$G631:Q631)+$F631</f>
        <v>2617592044.8891363</v>
      </c>
      <c r="R756" s="1411">
        <f>NPV($C$110,$G631:R631)+$F631</f>
        <v>2734982024.7765627</v>
      </c>
      <c r="S756" s="1411">
        <f>NPV($C$110,$G631:S631)+$F631</f>
        <v>2826358111.5508671</v>
      </c>
      <c r="T756" s="1411">
        <f>NPV($C$110,$G631:T631)+$F631</f>
        <v>2896276639.9937382</v>
      </c>
      <c r="U756" s="1411">
        <f>NPV($C$110,$G631:U631)+$F631</f>
        <v>2948455517.8362103</v>
      </c>
      <c r="V756" s="1411">
        <f>NPV($C$110,$G631:V631)+$F631</f>
        <v>2985952307.5900602</v>
      </c>
      <c r="W756" s="1411">
        <f>NPV($C$110,$G631:W631)+$F631</f>
        <v>3011297602.9198055</v>
      </c>
      <c r="X756" s="1411">
        <f>NPV($C$110,$G631:X631)+$F631</f>
        <v>3026596770.2621193</v>
      </c>
      <c r="Y756" s="1411">
        <f>NPV($C$110,$G631:Y631)+$F631</f>
        <v>3033608792.8660355</v>
      </c>
      <c r="Z756" s="1411">
        <f>NPV($C$110,$G631:Z631)+$F631</f>
        <v>3033808211.0316782</v>
      </c>
      <c r="AA756" s="1411">
        <f>NPV($C$110,$G631:AA631)+$F631</f>
        <v>3028434365.1817198</v>
      </c>
      <c r="AB756" s="1411">
        <f>NPV($C$110,$G631:AB631)+$F631</f>
        <v>3018530954.3904448</v>
      </c>
      <c r="AC756" s="1411">
        <f>NPV($C$110,$G631:AC631)+$F631</f>
        <v>3004978107.1146832</v>
      </c>
      <c r="AD756" s="1411">
        <f>NPV($C$110,$G631:AD631)+$F631</f>
        <v>2988518592.0202761</v>
      </c>
      <c r="AE756" s="1411">
        <f>NPV($C$110,$G631:AE631)+$F631</f>
        <v>2969779392.9153175</v>
      </c>
      <c r="AF756" s="1411">
        <f>NPV($C$110,$G631:AF631)+$F631</f>
        <v>2949289580.2936468</v>
      </c>
      <c r="AG756" s="1411">
        <f>NPV($C$110,$G631:AG631)+$F631</f>
        <v>2927495198.4240694</v>
      </c>
      <c r="AH756" s="1411">
        <f>NPV($C$110,$G631:AH631)+$F631</f>
        <v>2904771728.305027</v>
      </c>
      <c r="AI756" s="1411">
        <f>NPV($C$110,$G631:AI631)+$F631</f>
        <v>2881434567.520483</v>
      </c>
      <c r="AJ756" s="1411">
        <f>NPV($C$110,$G631:AJ631)+$F631</f>
        <v>2857747877.2922897</v>
      </c>
      <c r="AK756" s="1411">
        <f>NPV($C$110,$G631:AK631)+$F631</f>
        <v>2833932077.2638779</v>
      </c>
      <c r="AL756" s="1411">
        <f>NPV($C$110,$G631:AL631)+$F631</f>
        <v>2810170214.3932123</v>
      </c>
      <c r="AM756" s="1411">
        <f>NPV($C$110,$G631:AM631)+$F631</f>
        <v>2786613389.908596</v>
      </c>
      <c r="AN756" s="1411">
        <f>NPV($C$110,$G631:AN631)+$F631</f>
        <v>2763385394.7682695</v>
      </c>
      <c r="AO756" s="1411">
        <f>NPV($C$110,$G631:AO631)+$F631</f>
        <v>2740586677.3858652</v>
      </c>
      <c r="AP756" s="1411">
        <f>NPV($C$110,$G631:AP631)+$F631</f>
        <v>2718297745.9912958</v>
      </c>
      <c r="AQ756" s="1411">
        <f>NPV($C$110,$G631:AQ631)+$F631</f>
        <v>2696582090.7278414</v>
      </c>
      <c r="AR756" s="1411">
        <f>NPV($C$110,$G631:AR631)+$F631</f>
        <v>2675488696.5587349</v>
      </c>
      <c r="AS756" s="1411">
        <f>NPV($C$110,$G631:AS631)+$F631</f>
        <v>2655054206.5955067</v>
      </c>
      <c r="AT756" s="1411">
        <f>NPV($C$110,$G631:AT631)+$F631</f>
        <v>2635304786.0452938</v>
      </c>
      <c r="AU756" s="1411">
        <f>NPV($C$110,$G631:AU631)+$F631</f>
        <v>2616257729.2005625</v>
      </c>
      <c r="AV756" s="1411">
        <f>NPV($C$110,$G631:AV631)+$F631</f>
        <v>2597922845.4457922</v>
      </c>
      <c r="AW756" s="1411">
        <f>NPV($C$110,$G631:AW631)+$F631</f>
        <v>2580303654.8820305</v>
      </c>
      <c r="AX756" s="1411">
        <f>NPV($C$110,$G631:AX631)+$F631</f>
        <v>2563398419.6740484</v>
      </c>
      <c r="AY756" s="1411">
        <f>NPV($C$110,$G631:AY631)+$F631</f>
        <v>2547201033.4482918</v>
      </c>
      <c r="AZ756" s="1411">
        <f>NPV($C$110,$G631:AZ631)+$F631</f>
        <v>2531701787.8861952</v>
      </c>
      <c r="BA756" s="1411">
        <f>NPV($C$110,$G631:BA631)+$F631</f>
        <v>2516888032.9646397</v>
      </c>
      <c r="BB756" s="1411">
        <f>NPV($C$110,$G631:BB631)+$F631</f>
        <v>2502744745.0103941</v>
      </c>
      <c r="BC756" s="1411">
        <f>NPV($C$110,$G631:BC631)+$F631</f>
        <v>2489255014.790906</v>
      </c>
      <c r="BD756" s="1411">
        <f>NPV($C$110,$G631:BD631)+$F631</f>
        <v>2476400466.2043915</v>
      </c>
      <c r="BE756" s="1411">
        <f>NPV($C$110,$G631:BE631)+$F631</f>
        <v>2464161614.7124338</v>
      </c>
      <c r="BF756" s="1411">
        <f>NPV($C$110,$G631:BF631)+$F631</f>
        <v>2452518173.4406872</v>
      </c>
      <c r="BG756" s="1411">
        <f>NPV($C$110,$G631:BG631)+$F631</f>
        <v>2441449313.826664</v>
      </c>
      <c r="BH756" s="1411">
        <f>NPV($C$110,$G631:BH631)+$F631</f>
        <v>2430933886.7920485</v>
      </c>
      <c r="BI756" s="1411">
        <f>NPV($C$110,$G631:BI631)+$F631</f>
        <v>2420950609.638958</v>
      </c>
      <c r="BJ756" s="1411">
        <f>NPV($C$110,$G631:BJ631)+$F631</f>
        <v>2411478223.1968584</v>
      </c>
      <c r="BK756" s="1411">
        <f>NPV($C$110,$G631:BK631)+$F631</f>
        <v>2402495623.1642437</v>
      </c>
      <c r="BL756" s="1411">
        <f>NPV($C$110,$G631:BL631)+$F631</f>
        <v>2393981969.0838785</v>
      </c>
      <c r="BM756" s="1411">
        <f>NPV($C$110,$G631:BM631)+$F631</f>
        <v>2385916773.9513826</v>
      </c>
      <c r="BN756" s="1412">
        <f>NPV($C$110,$G631:BN631)+$F631</f>
        <v>2378279977.0751829</v>
      </c>
    </row>
    <row r="757" spans="1:66" x14ac:dyDescent="0.15">
      <c r="A757" s="1123"/>
      <c r="B757" s="1337"/>
      <c r="C757" s="3671"/>
      <c r="D757" s="1366" t="str">
        <f t="shared" ref="D757:E757" si="404">D694</f>
        <v>High Price Range</v>
      </c>
      <c r="E757" s="1394" t="str">
        <f t="shared" si="404"/>
        <v>High Range CAPEX</v>
      </c>
      <c r="F757" s="2818">
        <f t="shared" si="401"/>
        <v>7488505909.8362293</v>
      </c>
      <c r="G757" s="1411">
        <f>NPV($C$110,$G632:G632)+$F632</f>
        <v>-2864109393.2034249</v>
      </c>
      <c r="H757" s="1411">
        <f>NPV($C$110,$G632:H632)+$F632</f>
        <v>-1282272244.5452747</v>
      </c>
      <c r="I757" s="1411">
        <f>NPV($C$110,$G632:I632)+$F632</f>
        <v>-46676373.818364143</v>
      </c>
      <c r="J757" s="1411">
        <f>NPV($C$110,$G632:J632)+$F632</f>
        <v>959725482.05415726</v>
      </c>
      <c r="K757" s="1411">
        <f>NPV($C$110,$G632:K632)+$F632</f>
        <v>1799007639.541543</v>
      </c>
      <c r="L757" s="1411">
        <f>NPV($C$110,$G632:L632)+$F632</f>
        <v>2509642892.063427</v>
      </c>
      <c r="M757" s="1411">
        <f>NPV($C$110,$G632:M632)+$F632</f>
        <v>3117777135.1847906</v>
      </c>
      <c r="N757" s="1411">
        <f>NPV($C$110,$G632:N632)+$F632</f>
        <v>3642287448.4585934</v>
      </c>
      <c r="O757" s="1411">
        <f>NPV($C$110,$G632:O632)+$F632</f>
        <v>4097394179.8337078</v>
      </c>
      <c r="P757" s="1411">
        <f>NPV($C$110,$G632:P632)+$F632</f>
        <v>4494149299.3492317</v>
      </c>
      <c r="Q757" s="1411">
        <f>NPV($C$110,$G632:Q632)+$F632</f>
        <v>4841348647.5480099</v>
      </c>
      <c r="R757" s="1411">
        <f>NPV($C$110,$G632:R632)+$F632</f>
        <v>5146123497.8203793</v>
      </c>
      <c r="S757" s="1411">
        <f>NPV($C$110,$G632:S632)+$F632</f>
        <v>5414341760.7402306</v>
      </c>
      <c r="T757" s="1411">
        <f>NPV($C$110,$G632:T632)+$F632</f>
        <v>5650890197.1464481</v>
      </c>
      <c r="U757" s="1411">
        <f>NPV($C$110,$G632:U632)+$F632</f>
        <v>5859879018.6742554</v>
      </c>
      <c r="V757" s="1411">
        <f>NPV($C$110,$G632:V632)+$F632</f>
        <v>6044794029.2750549</v>
      </c>
      <c r="W757" s="1411">
        <f>NPV($C$110,$G632:W632)+$F632</f>
        <v>6208612219.7002258</v>
      </c>
      <c r="X757" s="1411">
        <f>NPV($C$110,$G632:X632)+$F632</f>
        <v>6353891229.408144</v>
      </c>
      <c r="Y757" s="1411">
        <f>NPV($C$110,$G632:Y632)+$F632</f>
        <v>6482839695.9434109</v>
      </c>
      <c r="Z757" s="1411">
        <f>NPV($C$110,$G632:Z632)+$F632</f>
        <v>6597373347.1255341</v>
      </c>
      <c r="AA757" s="1411">
        <f>NPV($C$110,$G632:AA632)+$F632</f>
        <v>6699160271.2106686</v>
      </c>
      <c r="AB757" s="1411">
        <f>NPV($C$110,$G632:AB632)+$F632</f>
        <v>6789657844.8364964</v>
      </c>
      <c r="AC757" s="1411">
        <f>NPV($C$110,$G632:AC632)+$F632</f>
        <v>6870143141.385294</v>
      </c>
      <c r="AD757" s="1411">
        <f>NPV($C$110,$G632:AD632)+$F632</f>
        <v>6941738181.1976414</v>
      </c>
      <c r="AE757" s="1411">
        <f>NPV($C$110,$G632:AE632)+$F632</f>
        <v>7005431055.5020294</v>
      </c>
      <c r="AF757" s="1411">
        <f>NPV($C$110,$G632:AF632)+$F632</f>
        <v>7062093716.5363216</v>
      </c>
      <c r="AG757" s="1411">
        <f>NPV($C$110,$G632:AG632)+$F632</f>
        <v>7112497049.8393402</v>
      </c>
      <c r="AH757" s="1411">
        <f>NPV($C$110,$G632:AH632)+$F632</f>
        <v>7157323712.7766914</v>
      </c>
      <c r="AI757" s="1411">
        <f>NPV($C$110,$G632:AI632)+$F632</f>
        <v>7197179123.5321522</v>
      </c>
      <c r="AJ757" s="1411">
        <f>NPV($C$110,$G632:AJ632)+$F632</f>
        <v>7232600908.3679886</v>
      </c>
      <c r="AK757" s="1411">
        <f>NPV($C$110,$G632:AK632)+$F632</f>
        <v>7264067055.8227425</v>
      </c>
      <c r="AL757" s="1411">
        <f>NPV($C$110,$G632:AL632)+$F632</f>
        <v>7292002980.3090267</v>
      </c>
      <c r="AM757" s="1411">
        <f>NPV($C$110,$G632:AM632)+$F632</f>
        <v>7316787661.1393852</v>
      </c>
      <c r="AN757" s="1411">
        <f>NPV($C$110,$G632:AN632)+$F632</f>
        <v>7338758994.0349541</v>
      </c>
      <c r="AO757" s="1411">
        <f>NPV($C$110,$G632:AO632)+$F632</f>
        <v>7358218468.9495449</v>
      </c>
      <c r="AP757" s="1411">
        <f>NPV($C$110,$G632:AP632)+$F632</f>
        <v>7375435269.2919388</v>
      </c>
      <c r="AQ757" s="1411">
        <f>NPV($C$110,$G632:AQ632)+$F632</f>
        <v>7390649872.3865395</v>
      </c>
      <c r="AR757" s="1411">
        <f>NPV($C$110,$G632:AR632)+$F632</f>
        <v>7404077218.5415134</v>
      </c>
      <c r="AS757" s="1411">
        <f>NPV($C$110,$G632:AS632)+$F632</f>
        <v>7415909505.8287315</v>
      </c>
      <c r="AT757" s="1411">
        <f>NPV($C$110,$G632:AT632)+$F632</f>
        <v>7426318659.1837635</v>
      </c>
      <c r="AU757" s="1411">
        <f>NPV($C$110,$G632:AU632)+$F632</f>
        <v>7435458515.3648148</v>
      </c>
      <c r="AV757" s="1411">
        <f>NPV($C$110,$G632:AV632)+$F632</f>
        <v>7443466759.3983955</v>
      </c>
      <c r="AW757" s="1411">
        <f>NPV($C$110,$G632:AW632)+$F632</f>
        <v>7450466643.1739006</v>
      </c>
      <c r="AX757" s="1411">
        <f>NPV($C$110,$G632:AX632)+$F632</f>
        <v>7456568512.6598511</v>
      </c>
      <c r="AY757" s="1411">
        <f>NPV($C$110,$G632:AY632)+$F632</f>
        <v>7461871166.6655598</v>
      </c>
      <c r="AZ757" s="1411">
        <f>NPV($C$110,$G632:AZ632)+$F632</f>
        <v>7466463067.0538254</v>
      </c>
      <c r="BA757" s="1411">
        <f>NPV($C$110,$G632:BA632)+$F632</f>
        <v>7470423417.7345695</v>
      </c>
      <c r="BB757" s="1411">
        <f>NPV($C$110,$G632:BB632)+$F632</f>
        <v>7473823127.5633602</v>
      </c>
      <c r="BC757" s="1411">
        <f>NPV($C$110,$G632:BC632)+$F632</f>
        <v>7476725670.3738365</v>
      </c>
      <c r="BD757" s="1411">
        <f>NPV($C$110,$G632:BD632)+$F632</f>
        <v>7479187853.7400227</v>
      </c>
      <c r="BE757" s="1411">
        <f>NPV($C$110,$G632:BE632)+$F632</f>
        <v>7481260506.6534595</v>
      </c>
      <c r="BF757" s="1411">
        <f>NPV($C$110,$G632:BF632)+$F632</f>
        <v>7482989095.0774002</v>
      </c>
      <c r="BG757" s="1411">
        <f>NPV($C$110,$G632:BG632)+$F632</f>
        <v>7484414273.2783279</v>
      </c>
      <c r="BH757" s="1411">
        <f>NPV($C$110,$G632:BH632)+$F632</f>
        <v>7485572377.9102573</v>
      </c>
      <c r="BI757" s="1411">
        <f>NPV($C$110,$G632:BI632)+$F632</f>
        <v>7486495871.0203609</v>
      </c>
      <c r="BJ757" s="1411">
        <f>NPV($C$110,$G632:BJ632)+$F632</f>
        <v>7487213737.4387074</v>
      </c>
      <c r="BK757" s="1411">
        <f>NPV($C$110,$G632:BK632)+$F632</f>
        <v>7487751841.3965626</v>
      </c>
      <c r="BL757" s="1411">
        <f>NPV($C$110,$G632:BL632)+$F632</f>
        <v>7488133246.6747761</v>
      </c>
      <c r="BM757" s="1411">
        <f>NPV($C$110,$G632:BM632)+$F632</f>
        <v>7488378504.106287</v>
      </c>
      <c r="BN757" s="1412">
        <f>NPV($C$110,$G632:BN632)+$F632</f>
        <v>7488505909.8362293</v>
      </c>
    </row>
    <row r="758" spans="1:66" x14ac:dyDescent="0.15">
      <c r="A758" s="1123"/>
      <c r="B758" s="1337"/>
      <c r="C758" s="3672"/>
      <c r="D758" s="1367" t="str">
        <f t="shared" ref="D758:E758" si="405">D695</f>
        <v>High Price Range</v>
      </c>
      <c r="E758" s="1393" t="str">
        <f t="shared" si="405"/>
        <v>High Range CAPEX</v>
      </c>
      <c r="F758" s="2819">
        <f t="shared" si="401"/>
        <v>13471536814.90609</v>
      </c>
      <c r="G758" s="1414">
        <f>NPV($C$110,$G633:G633)+$F633</f>
        <v>-2864109393.2034249</v>
      </c>
      <c r="H758" s="1414">
        <f>NPV($C$110,$G633:H633)+$F633</f>
        <v>-1113629749.0127497</v>
      </c>
      <c r="I758" s="1414">
        <f>NPV($C$110,$G633:I633)+$F633</f>
        <v>353037394.31378365</v>
      </c>
      <c r="J758" s="1414">
        <f>NPV($C$110,$G633:J633)+$F633</f>
        <v>1617308692.9224682</v>
      </c>
      <c r="K758" s="1414">
        <f>NPV($C$110,$G633:K633)+$F633</f>
        <v>2724675512.9048805</v>
      </c>
      <c r="L758" s="1414">
        <f>NPV($C$110,$G633:L633)+$F633</f>
        <v>3704681625.2609043</v>
      </c>
      <c r="M758" s="1414">
        <f>NPV($C$110,$G633:M633)+$F633</f>
        <v>4578292045.6184578</v>
      </c>
      <c r="N758" s="1414">
        <f>NPV($C$110,$G633:N633)+$F633</f>
        <v>5361270475.8761692</v>
      </c>
      <c r="O758" s="1414">
        <f>NPV($C$110,$G633:O633)+$F633</f>
        <v>6065957134.0342331</v>
      </c>
      <c r="P758" s="1414">
        <f>NPV($C$110,$G633:P633)+$F633</f>
        <v>6702300050.3984871</v>
      </c>
      <c r="Q758" s="1414">
        <f>NPV($C$110,$G633:Q633)+$F633</f>
        <v>7278498213.2645397</v>
      </c>
      <c r="R758" s="1414">
        <f>NPV($C$110,$G633:R633)+$F633</f>
        <v>7801425822.5701218</v>
      </c>
      <c r="S758" s="1414">
        <f>NPV($C$110,$G633:S633)+$F633</f>
        <v>8276924995.9506607</v>
      </c>
      <c r="T758" s="1414">
        <f>NPV($C$110,$G633:T633)+$F633</f>
        <v>8710015256.3790588</v>
      </c>
      <c r="U758" s="1414">
        <f>NPV($C$110,$G633:U633)+$F633</f>
        <v>9105048097.5194607</v>
      </c>
      <c r="V758" s="1414">
        <f>NPV($C$110,$G633:V633)+$F633</f>
        <v>9465823988.2020721</v>
      </c>
      <c r="W758" s="1414">
        <f>NPV($C$110,$G633:W633)+$F633</f>
        <v>9795682897.7200565</v>
      </c>
      <c r="X758" s="1414">
        <f>NPV($C$110,$G633:X633)+$F633</f>
        <v>10097575658.84046</v>
      </c>
      <c r="Y758" s="1414">
        <f>NPV($C$110,$G633:Y633)+$F633</f>
        <v>10374121143.500792</v>
      </c>
      <c r="Z758" s="1414">
        <f>NPV($C$110,$G633:Z633)+$F633</f>
        <v>10627652721.904907</v>
      </c>
      <c r="AA758" s="1414">
        <f>NPV($C$110,$G633:AA633)+$F633</f>
        <v>10860256481.950539</v>
      </c>
      <c r="AB758" s="1414">
        <f>NPV($C$110,$G633:AB633)+$F633</f>
        <v>11073803012.822378</v>
      </c>
      <c r="AC758" s="1414">
        <f>NPV($C$110,$G633:AC633)+$F633</f>
        <v>11269974090.438927</v>
      </c>
      <c r="AD758" s="1414">
        <f>NPV($C$110,$G633:AD633)+$F633</f>
        <v>11450285273.104805</v>
      </c>
      <c r="AE758" s="1414">
        <f>NPV($C$110,$G633:AE633)+$F633</f>
        <v>11616105178.801468</v>
      </c>
      <c r="AF758" s="1414">
        <f>NPV($C$110,$G633:AF633)+$F633</f>
        <v>11768672042.294666</v>
      </c>
      <c r="AG758" s="1414">
        <f>NPV($C$110,$G633:AG633)+$F633</f>
        <v>11909108021.626938</v>
      </c>
      <c r="AH758" s="1414">
        <f>NPV($C$110,$G633:AH633)+$F633</f>
        <v>12038431626.773233</v>
      </c>
      <c r="AI758" s="1414">
        <f>NPV($C$110,$G633:AI633)+$F633</f>
        <v>12157568569.469059</v>
      </c>
      <c r="AJ758" s="1414">
        <f>NPV($C$110,$G633:AJ633)+$F633</f>
        <v>12267361276.337112</v>
      </c>
      <c r="AK758" s="1414">
        <f>NPV($C$110,$G633:AK633)+$F633</f>
        <v>12368577263.099545</v>
      </c>
      <c r="AL758" s="1414">
        <f>NPV($C$110,$G633:AL633)+$F633</f>
        <v>12461916532.753563</v>
      </c>
      <c r="AM758" s="1414">
        <f>NPV($C$110,$G633:AM633)+$F633</f>
        <v>12548018132.845371</v>
      </c>
      <c r="AN758" s="1414">
        <f>NPV($C$110,$G633:AN633)+$F633</f>
        <v>12627465984.73761</v>
      </c>
      <c r="AO758" s="1414">
        <f>NPV($C$110,$G633:AO633)+$F633</f>
        <v>12700794079.791466</v>
      </c>
      <c r="AP758" s="1414">
        <f>NPV($C$110,$G633:AP633)+$F633</f>
        <v>12768491122.747936</v>
      </c>
      <c r="AQ758" s="1414">
        <f>NPV($C$110,$G633:AQ633)+$F633</f>
        <v>12831004690.588253</v>
      </c>
      <c r="AR758" s="1414">
        <f>NPV($C$110,$G633:AR633)+$F633</f>
        <v>12888744965.242374</v>
      </c>
      <c r="AS758" s="1414">
        <f>NPV($C$110,$G633:AS633)+$F633</f>
        <v>12942088090.280247</v>
      </c>
      <c r="AT758" s="1414">
        <f>NPV($C$110,$G633:AT633)+$F633</f>
        <v>12991379194.839146</v>
      </c>
      <c r="AU758" s="1414">
        <f>NPV($C$110,$G633:AU633)+$F633</f>
        <v>13036935122.25824</v>
      </c>
      <c r="AV758" s="1414">
        <f>NPV($C$110,$G633:AV633)+$F633</f>
        <v>13079046896.006912</v>
      </c>
      <c r="AW758" s="1414">
        <f>NPV($C$110,$G633:AW633)+$F633</f>
        <v>13117981951.347912</v>
      </c>
      <c r="AX758" s="1414">
        <f>NPV($C$110,$G633:AX633)+$F633</f>
        <v>13153986157.641003</v>
      </c>
      <c r="AY758" s="1414">
        <f>NPV($C$110,$G633:AY633)+$F633</f>
        <v>13187285653.165504</v>
      </c>
      <c r="AZ758" s="1414">
        <f>NPV($C$110,$G633:AZ633)+$F633</f>
        <v>13218088511.736702</v>
      </c>
      <c r="BA758" s="1414">
        <f>NPV($C$110,$G633:BA633)+$F633</f>
        <v>13246586258.144081</v>
      </c>
      <c r="BB758" s="1414">
        <f>NPV($C$110,$G633:BB633)+$F633</f>
        <v>13272955247.492584</v>
      </c>
      <c r="BC758" s="1414">
        <f>NPV($C$110,$G633:BC633)+$F633</f>
        <v>13297357921.836021</v>
      </c>
      <c r="BD758" s="1414">
        <f>NPV($C$110,$G633:BD633)+$F633</f>
        <v>13319943956.016033</v>
      </c>
      <c r="BE758" s="1414">
        <f>NPV($C$110,$G633:BE633)+$F633</f>
        <v>13340851303.329281</v>
      </c>
      <c r="BF758" s="1414">
        <f>NPV($C$110,$G633:BF633)+$F633</f>
        <v>13360207150.513359</v>
      </c>
      <c r="BG758" s="1414">
        <f>NPV($C$110,$G633:BG633)+$F633</f>
        <v>13378128790.546017</v>
      </c>
      <c r="BH758" s="1414">
        <f>NPV($C$110,$G633:BH633)+$F633</f>
        <v>13394724420.874153</v>
      </c>
      <c r="BI758" s="1414">
        <f>NPV($C$110,$G633:BI633)+$F633</f>
        <v>13410093873.912899</v>
      </c>
      <c r="BJ758" s="1414">
        <f>NPV($C$110,$G633:BJ633)+$F633</f>
        <v>13424329285.967308</v>
      </c>
      <c r="BK758" s="1414">
        <f>NPV($C$110,$G633:BK633)+$F633</f>
        <v>13437515710.11887</v>
      </c>
      <c r="BL758" s="1414">
        <f>NPV($C$110,$G633:BL633)+$F633</f>
        <v>13449731678.07576</v>
      </c>
      <c r="BM758" s="1414">
        <f>NPV($C$110,$G633:BM633)+$F633</f>
        <v>13461049715.501694</v>
      </c>
      <c r="BN758" s="1415">
        <f>NPV($C$110,$G633:BN633)+$F633</f>
        <v>13471536814.90609</v>
      </c>
    </row>
    <row r="759" spans="1:66" ht="5.25" customHeight="1" x14ac:dyDescent="0.15">
      <c r="A759" s="1123"/>
      <c r="B759" s="1337"/>
      <c r="C759" s="1658"/>
      <c r="D759" s="1366"/>
      <c r="E759" s="1394"/>
      <c r="F759" s="2818"/>
      <c r="G759" s="1411"/>
      <c r="H759" s="1411"/>
      <c r="I759" s="1411"/>
      <c r="J759" s="1411"/>
      <c r="K759" s="1411"/>
      <c r="L759" s="1411"/>
      <c r="M759" s="1411"/>
      <c r="N759" s="1411"/>
      <c r="O759" s="1411"/>
      <c r="P759" s="1411"/>
      <c r="Q759" s="1411"/>
      <c r="R759" s="1411"/>
      <c r="S759" s="1411"/>
      <c r="T759" s="1411"/>
      <c r="U759" s="1411"/>
      <c r="V759" s="1411"/>
      <c r="W759" s="1411"/>
      <c r="X759" s="1411"/>
      <c r="Y759" s="1411"/>
      <c r="Z759" s="1411"/>
      <c r="AA759" s="1411"/>
      <c r="AB759" s="1411"/>
      <c r="AC759" s="1411"/>
      <c r="AD759" s="1411"/>
      <c r="AE759" s="1411"/>
      <c r="AF759" s="1411"/>
      <c r="AG759" s="1411"/>
      <c r="AH759" s="1411"/>
      <c r="AI759" s="1411"/>
      <c r="AJ759" s="1411"/>
      <c r="AK759" s="1411"/>
      <c r="AL759" s="1411"/>
      <c r="AM759" s="1411"/>
      <c r="AN759" s="1411"/>
      <c r="AO759" s="1411"/>
      <c r="AP759" s="1411"/>
      <c r="AQ759" s="1411"/>
      <c r="AR759" s="1411"/>
      <c r="AS759" s="1411"/>
      <c r="AT759" s="1411"/>
      <c r="AU759" s="1411"/>
      <c r="AV759" s="1411"/>
      <c r="AW759" s="1411"/>
      <c r="AX759" s="1411"/>
      <c r="AY759" s="1411"/>
      <c r="AZ759" s="1411"/>
      <c r="BA759" s="1411"/>
      <c r="BB759" s="1411"/>
      <c r="BC759" s="1411"/>
      <c r="BD759" s="1411"/>
      <c r="BE759" s="1411"/>
      <c r="BF759" s="1411"/>
      <c r="BG759" s="1411"/>
      <c r="BH759" s="1411"/>
      <c r="BI759" s="1411"/>
      <c r="BJ759" s="1411"/>
      <c r="BK759" s="1411"/>
      <c r="BL759" s="1411"/>
      <c r="BM759" s="1411"/>
      <c r="BN759" s="1412"/>
    </row>
    <row r="760" spans="1:66" x14ac:dyDescent="0.15">
      <c r="A760" s="1123"/>
      <c r="B760" s="1337"/>
      <c r="C760" s="3671" t="str">
        <f>C729</f>
        <v>Low Range Opex-High</v>
      </c>
      <c r="D760" s="1366" t="str">
        <f t="shared" ref="D760:E760" si="406">D697</f>
        <v>Low Price Range</v>
      </c>
      <c r="E760" s="1394" t="str">
        <f t="shared" si="406"/>
        <v>High Range CAPEX</v>
      </c>
      <c r="F760" s="2818">
        <f t="shared" si="401"/>
        <v>-19169445941.465439</v>
      </c>
      <c r="G760" s="1411">
        <f>NPV($C$110,$G635:G635)+$F635</f>
        <v>-5476772873.7911978</v>
      </c>
      <c r="H760" s="1411">
        <f>NPV($C$110,$G635:H635)+$F635</f>
        <v>-6046838066.861762</v>
      </c>
      <c r="I760" s="1411">
        <f>NPV($C$110,$G635:I635)+$F635</f>
        <v>-6678370085.2886868</v>
      </c>
      <c r="J760" s="1411">
        <f>NPV($C$110,$G635:J635)+$F635</f>
        <v>-7327202546.694191</v>
      </c>
      <c r="K760" s="1411">
        <f>NPV($C$110,$G635:K635)+$F635</f>
        <v>-7972766810.8096828</v>
      </c>
      <c r="L760" s="1411">
        <f>NPV($C$110,$G635:L635)+$F635</f>
        <v>-8604159816.2799091</v>
      </c>
      <c r="M760" s="1411">
        <f>NPV($C$110,$G635:M635)+$F635</f>
        <v>-9215280533.6161537</v>
      </c>
      <c r="N760" s="1411">
        <f>NPV($C$110,$G635:N635)+$F635</f>
        <v>-9802703284.7016335</v>
      </c>
      <c r="O760" s="1411">
        <f>NPV($C$110,$G635:O635)+$F635</f>
        <v>-10364606766.263025</v>
      </c>
      <c r="P760" s="1411">
        <f>NPV($C$110,$G635:P635)+$F635</f>
        <v>-10900179726.659271</v>
      </c>
      <c r="Q760" s="1411">
        <f>NPV($C$110,$G635:Q635)+$F635</f>
        <v>-11409267092.916492</v>
      </c>
      <c r="R760" s="1411">
        <f>NPV($C$110,$G635:R635)+$F635</f>
        <v>-11892147847.53952</v>
      </c>
      <c r="S760" s="1411">
        <f>NPV($C$110,$G635:S635)+$F635</f>
        <v>-12349389865.707935</v>
      </c>
      <c r="T760" s="1411">
        <f>NPV($C$110,$G635:T635)+$F635</f>
        <v>-12781752054.106672</v>
      </c>
      <c r="U760" s="1411">
        <f>NPV($C$110,$G635:U635)+$F635</f>
        <v>-13190116785.360233</v>
      </c>
      <c r="V760" s="1411">
        <f>NPV($C$110,$G635:V635)+$F635</f>
        <v>-13575442403.628948</v>
      </c>
      <c r="W760" s="1411">
        <f>NPV($C$110,$G635:W635)+$F635</f>
        <v>-13938729405.341358</v>
      </c>
      <c r="X760" s="1411">
        <f>NPV($C$110,$G635:X635)+$F635</f>
        <v>-14280996157.052691</v>
      </c>
      <c r="Y760" s="1411">
        <f>NPV($C$110,$G635:Y635)+$F635</f>
        <v>-14603261395.049042</v>
      </c>
      <c r="Z760" s="1411">
        <f>NPV($C$110,$G635:Z635)+$F635</f>
        <v>-14906531625.817112</v>
      </c>
      <c r="AA760" s="1411">
        <f>NPV($C$110,$G635:AA635)+$F635</f>
        <v>-15191792115.485409</v>
      </c>
      <c r="AB760" s="1411">
        <f>NPV($C$110,$G635:AB635)+$F635</f>
        <v>-15460000535.878189</v>
      </c>
      <c r="AC760" s="1411">
        <f>NPV($C$110,$G635:AC635)+$F635</f>
        <v>-15712082593.626387</v>
      </c>
      <c r="AD760" s="1411">
        <f>NPV($C$110,$G635:AD635)+$F635</f>
        <v>-15948929148.748123</v>
      </c>
      <c r="AE760" s="1411">
        <f>NPV($C$110,$G635:AE635)+$F635</f>
        <v>-16171394456.468277</v>
      </c>
      <c r="AF760" s="1411">
        <f>NPV($C$110,$G635:AF635)+$F635</f>
        <v>-16380295257.595959</v>
      </c>
      <c r="AG760" s="1411">
        <f>NPV($C$110,$G635:AG635)+$F635</f>
        <v>-16576410509.520744</v>
      </c>
      <c r="AH760" s="1411">
        <f>NPV($C$110,$G635:AH635)+$F635</f>
        <v>-16760481599.164026</v>
      </c>
      <c r="AI760" s="1411">
        <f>NPV($C$110,$G635:AI635)+$F635</f>
        <v>-16933212916.017925</v>
      </c>
      <c r="AJ760" s="1411">
        <f>NPV($C$110,$G635:AJ635)+$F635</f>
        <v>-17095272691.162996</v>
      </c>
      <c r="AK760" s="1411">
        <f>NPV($C$110,$G635:AK635)+$F635</f>
        <v>-17247294029.289871</v>
      </c>
      <c r="AL760" s="1411">
        <f>NPV($C$110,$G635:AL635)+$F635</f>
        <v>-17389876076.97197</v>
      </c>
      <c r="AM760" s="1411">
        <f>NPV($C$110,$G635:AM635)+$F635</f>
        <v>-17523585282.979172</v>
      </c>
      <c r="AN760" s="1411">
        <f>NPV($C$110,$G635:AN635)+$F635</f>
        <v>-17648956716.182915</v>
      </c>
      <c r="AO760" s="1411">
        <f>NPV($C$110,$G635:AO635)+$F635</f>
        <v>-17766495414.241283</v>
      </c>
      <c r="AP760" s="1411">
        <f>NPV($C$110,$G635:AP635)+$F635</f>
        <v>-17876677742.259048</v>
      </c>
      <c r="AQ760" s="1411">
        <f>NPV($C$110,$G635:AQ635)+$F635</f>
        <v>-17979952745.360146</v>
      </c>
      <c r="AR760" s="1411">
        <f>NPV($C$110,$G635:AR635)+$F635</f>
        <v>-18076743482.867157</v>
      </c>
      <c r="AS760" s="1411">
        <f>NPV($C$110,$G635:AS635)+$F635</f>
        <v>-18167448334.766624</v>
      </c>
      <c r="AT760" s="1411">
        <f>NPV($C$110,$G635:AT635)+$F635</f>
        <v>-18252442273.513268</v>
      </c>
      <c r="AU760" s="1411">
        <f>NPV($C$110,$G635:AU635)+$F635</f>
        <v>-18332078096.117752</v>
      </c>
      <c r="AV760" s="1411">
        <f>NPV($C$110,$G635:AV635)+$F635</f>
        <v>-18406687612.968891</v>
      </c>
      <c r="AW760" s="1411">
        <f>NPV($C$110,$G635:AW635)+$F635</f>
        <v>-18476582791.040276</v>
      </c>
      <c r="AX760" s="1411">
        <f>NPV($C$110,$G635:AX635)+$F635</f>
        <v>-18542056850.083672</v>
      </c>
      <c r="AY760" s="1411">
        <f>NPV($C$110,$G635:AY635)+$F635</f>
        <v>-18603385311.165398</v>
      </c>
      <c r="AZ760" s="1411">
        <f>NPV($C$110,$G635:AZ635)+$F635</f>
        <v>-18660826997.495987</v>
      </c>
      <c r="BA760" s="1411">
        <f>NPV($C$110,$G635:BA635)+$F635</f>
        <v>-18714624987.968048</v>
      </c>
      <c r="BB760" s="1411">
        <f>NPV($C$110,$G635:BB635)+$F635</f>
        <v>-18765007524.177582</v>
      </c>
      <c r="BC760" s="1411">
        <f>NPV($C$110,$G635:BC635)+$F635</f>
        <v>-18812188871.97937</v>
      </c>
      <c r="BD760" s="1411">
        <f>NPV($C$110,$G635:BD635)+$F635</f>
        <v>-18856370138.834209</v>
      </c>
      <c r="BE760" s="1411">
        <f>NPV($C$110,$G635:BE635)+$F635</f>
        <v>-18897740048.35701</v>
      </c>
      <c r="BF760" s="1411">
        <f>NPV($C$110,$G635:BF635)+$F635</f>
        <v>-18936475673.581631</v>
      </c>
      <c r="BG760" s="1411">
        <f>NPV($C$110,$G635:BG635)+$F635</f>
        <v>-18972743130.528465</v>
      </c>
      <c r="BH760" s="1411">
        <f>NPV($C$110,$G635:BH635)+$F635</f>
        <v>-19006698233.702091</v>
      </c>
      <c r="BI760" s="1411">
        <f>NPV($C$110,$G635:BI635)+$F635</f>
        <v>-19038487115.16423</v>
      </c>
      <c r="BJ760" s="1411">
        <f>NPV($C$110,$G635:BJ635)+$F635</f>
        <v>-19068246808.826393</v>
      </c>
      <c r="BK760" s="1411">
        <f>NPV($C$110,$G635:BK635)+$F635</f>
        <v>-19096105801.591194</v>
      </c>
      <c r="BL760" s="1411">
        <f>NPV($C$110,$G635:BL635)+$F635</f>
        <v>-19122184552.944336</v>
      </c>
      <c r="BM760" s="1411">
        <f>NPV($C$110,$G635:BM635)+$F635</f>
        <v>-19146595984.563187</v>
      </c>
      <c r="BN760" s="1412">
        <f>NPV($C$110,$G635:BN635)+$F635</f>
        <v>-19169445941.465439</v>
      </c>
    </row>
    <row r="761" spans="1:66" x14ac:dyDescent="0.15">
      <c r="A761" s="1123"/>
      <c r="B761" s="1337"/>
      <c r="C761" s="3671"/>
      <c r="D761" s="1366" t="str">
        <f t="shared" ref="D761:E761" si="407">D698</f>
        <v>Low Price Range</v>
      </c>
      <c r="E761" s="1394" t="str">
        <f t="shared" si="407"/>
        <v>High Range CAPEX</v>
      </c>
      <c r="F761" s="2818">
        <f t="shared" si="401"/>
        <v>-17535920728.770882</v>
      </c>
      <c r="G761" s="1411">
        <f>NPV($C$110,$G636:G636)+$F636</f>
        <v>-5476772873.7911978</v>
      </c>
      <c r="H761" s="1411">
        <f>NPV($C$110,$G636:H636)+$F636</f>
        <v>-5992930123.8453827</v>
      </c>
      <c r="I761" s="1411">
        <f>NPV($C$110,$G636:I636)+$F636</f>
        <v>-6553097727.0120258</v>
      </c>
      <c r="J761" s="1411">
        <f>NPV($C$110,$G636:J636)+$F636</f>
        <v>-7124210416.4456205</v>
      </c>
      <c r="K761" s="1411">
        <f>NPV($C$110,$G636:K636)+$F636</f>
        <v>-7690491665.0021105</v>
      </c>
      <c r="L761" s="1411">
        <f>NPV($C$110,$G636:L636)+$F636</f>
        <v>-8243444072.3328648</v>
      </c>
      <c r="M761" s="1411">
        <f>NPV($C$110,$G636:M636)+$F636</f>
        <v>-8778262648.5738487</v>
      </c>
      <c r="N761" s="1411">
        <f>NPV($C$110,$G636:N636)+$F636</f>
        <v>-9292234137.241642</v>
      </c>
      <c r="O761" s="1411">
        <f>NPV($C$110,$G636:O636)+$F636</f>
        <v>-9783917165.4037342</v>
      </c>
      <c r="P761" s="1411">
        <f>NPV($C$110,$G636:P636)+$F636</f>
        <v>-10252680616.707165</v>
      </c>
      <c r="Q761" s="1411">
        <f>NPV($C$110,$G636:Q636)+$F636</f>
        <v>-10698425238.733229</v>
      </c>
      <c r="R761" s="1411">
        <f>NPV($C$110,$G636:R636)+$F636</f>
        <v>-11121406898.036623</v>
      </c>
      <c r="S761" s="1411">
        <f>NPV($C$110,$G636:S636)+$F636</f>
        <v>-11522119878.702103</v>
      </c>
      <c r="T761" s="1411">
        <f>NPV($C$110,$G636:T636)+$F636</f>
        <v>-11901217464.042473</v>
      </c>
      <c r="U761" s="1411">
        <f>NPV($C$110,$G636:U636)+$F636</f>
        <v>-12259456623.553883</v>
      </c>
      <c r="V761" s="1411">
        <f>NPV($C$110,$G636:V636)+$F636</f>
        <v>-12597658810.543316</v>
      </c>
      <c r="W761" s="1411">
        <f>NPV($C$110,$G636:W636)+$F636</f>
        <v>-12916681826.985909</v>
      </c>
      <c r="X761" s="1411">
        <f>NPV($C$110,$G636:X636)+$F636</f>
        <v>-13217399466.693195</v>
      </c>
      <c r="Y761" s="1411">
        <f>NPV($C$110,$G636:Y636)+$F636</f>
        <v>-13500686730.304653</v>
      </c>
      <c r="Z761" s="1411">
        <f>NPV($C$110,$G636:Z636)+$F636</f>
        <v>-13767409095.134121</v>
      </c>
      <c r="AA761" s="1411">
        <f>NPV($C$110,$G636:AA636)+$F636</f>
        <v>-14018414774.583851</v>
      </c>
      <c r="AB761" s="1411">
        <f>NPV($C$110,$G636:AB636)+$F636</f>
        <v>-14254529205.086037</v>
      </c>
      <c r="AC761" s="1411">
        <f>NPV($C$110,$G636:AC636)+$F636</f>
        <v>-14476551206.603132</v>
      </c>
      <c r="AD761" s="1411">
        <f>NPV($C$110,$G636:AD636)+$F636</f>
        <v>-14685250408.276043</v>
      </c>
      <c r="AE761" s="1411">
        <f>NPV($C$110,$G636:AE636)+$F636</f>
        <v>-14881365634.410645</v>
      </c>
      <c r="AF761" s="1411">
        <f>NPV($C$110,$G636:AF636)+$F636</f>
        <v>-15065604020.882488</v>
      </c>
      <c r="AG761" s="1411">
        <f>NPV($C$110,$G636:AG636)+$F636</f>
        <v>-15238640686.931587</v>
      </c>
      <c r="AH761" s="1411">
        <f>NPV($C$110,$G636:AH636)+$F636</f>
        <v>-15401118828.059408</v>
      </c>
      <c r="AI761" s="1411">
        <f>NPV($C$110,$G636:AI636)+$F636</f>
        <v>-15553650126.318466</v>
      </c>
      <c r="AJ761" s="1411">
        <f>NPV($C$110,$G636:AJ636)+$F636</f>
        <v>-15696815397.468712</v>
      </c>
      <c r="AK761" s="1411">
        <f>NPV($C$110,$G636:AK636)+$F636</f>
        <v>-15831165412.212082</v>
      </c>
      <c r="AL761" s="1411">
        <f>NPV($C$110,$G636:AL636)+$F636</f>
        <v>-15957221842.397171</v>
      </c>
      <c r="AM761" s="1411">
        <f>NPV($C$110,$G636:AM636)+$F636</f>
        <v>-16075478293.713943</v>
      </c>
      <c r="AN761" s="1411">
        <f>NPV($C$110,$G636:AN636)+$F636</f>
        <v>-16186401394.707922</v>
      </c>
      <c r="AO761" s="1411">
        <f>NPV($C$110,$G636:AO636)+$F636</f>
        <v>-16290431918.476482</v>
      </c>
      <c r="AP761" s="1411">
        <f>NPV($C$110,$G636:AP636)+$F636</f>
        <v>-16387985918.571493</v>
      </c>
      <c r="AQ761" s="1411">
        <f>NPV($C$110,$G636:AQ636)+$F636</f>
        <v>-16479455864.727362</v>
      </c>
      <c r="AR761" s="1411">
        <f>NPV($C$110,$G636:AR636)+$F636</f>
        <v>-16565211767.293175</v>
      </c>
      <c r="AS761" s="1411">
        <f>NPV($C$110,$G636:AS636)+$F636</f>
        <v>-16645602281.849337</v>
      </c>
      <c r="AT761" s="1411">
        <f>NPV($C$110,$G636:AT636)+$F636</f>
        <v>-16720955787.569859</v>
      </c>
      <c r="AU761" s="1411">
        <f>NPV($C$110,$G636:AU636)+$F636</f>
        <v>-16791581434.557556</v>
      </c>
      <c r="AV761" s="1411">
        <f>NPV($C$110,$G636:AV636)+$F636</f>
        <v>-16857770156.713957</v>
      </c>
      <c r="AW761" s="1411">
        <f>NPV($C$110,$G636:AW636)+$F636</f>
        <v>-16919795647.77433</v>
      </c>
      <c r="AX761" s="1411">
        <f>NPV($C$110,$G636:AX636)+$F636</f>
        <v>-16977915298.992485</v>
      </c>
      <c r="AY761" s="1411">
        <f>NPV($C$110,$G636:AY636)+$F636</f>
        <v>-17032371097.641249</v>
      </c>
      <c r="AZ761" s="1411">
        <f>NPV($C$110,$G636:AZ636)+$F636</f>
        <v>-17083390486.035566</v>
      </c>
      <c r="BA761" s="1411">
        <f>NPV($C$110,$G636:BA636)+$F636</f>
        <v>-17131187181.212532</v>
      </c>
      <c r="BB761" s="1411">
        <f>NPV($C$110,$G636:BB636)+$F636</f>
        <v>-17175961955.737574</v>
      </c>
      <c r="BC761" s="1411">
        <f>NPV($C$110,$G636:BC636)+$F636</f>
        <v>-17217903380.365685</v>
      </c>
      <c r="BD761" s="1411">
        <f>NPV($C$110,$G636:BD636)+$F636</f>
        <v>-17257188529.485214</v>
      </c>
      <c r="BE761" s="1411">
        <f>NPV($C$110,$G636:BE636)+$F636</f>
        <v>-17293983650.420303</v>
      </c>
      <c r="BF761" s="1411">
        <f>NPV($C$110,$G636:BF636)+$F636</f>
        <v>-17328444797.776394</v>
      </c>
      <c r="BG761" s="1411">
        <f>NPV($C$110,$G636:BG636)+$F636</f>
        <v>-17360718434.088364</v>
      </c>
      <c r="BH761" s="1411">
        <f>NPV($C$110,$G636:BH636)+$F636</f>
        <v>-17390941998.079689</v>
      </c>
      <c r="BI761" s="1411">
        <f>NPV($C$110,$G636:BI636)+$F636</f>
        <v>-17419244441.867954</v>
      </c>
      <c r="BJ761" s="1411">
        <f>NPV($C$110,$G636:BJ636)+$F636</f>
        <v>-17445746738.461903</v>
      </c>
      <c r="BK761" s="1411">
        <f>NPV($C$110,$G636:BK636)+$F636</f>
        <v>-17470562360.891293</v>
      </c>
      <c r="BL761" s="1411">
        <f>NPV($C$110,$G636:BL636)+$F636</f>
        <v>-17493797734.29562</v>
      </c>
      <c r="BM761" s="1411">
        <f>NPV($C$110,$G636:BM636)+$F636</f>
        <v>-17515552662.274353</v>
      </c>
      <c r="BN761" s="1412">
        <f>NPV($C$110,$G636:BN636)+$F636</f>
        <v>-17535920728.770882</v>
      </c>
    </row>
    <row r="762" spans="1:66" x14ac:dyDescent="0.15">
      <c r="A762" s="1123"/>
      <c r="B762" s="1337"/>
      <c r="C762" s="3671"/>
      <c r="D762" s="1366" t="str">
        <f t="shared" ref="D762:E762" si="408">D699</f>
        <v>Low Price Range</v>
      </c>
      <c r="E762" s="1394" t="str">
        <f t="shared" si="408"/>
        <v>High Range CAPEX</v>
      </c>
      <c r="F762" s="2818">
        <f t="shared" si="401"/>
        <v>-15623396319.799843</v>
      </c>
      <c r="G762" s="1411">
        <f>NPV($C$110,$G637:G637)+$F637</f>
        <v>-5476772873.7911978</v>
      </c>
      <c r="H762" s="1411">
        <f>NPV($C$110,$G637:H637)+$F637</f>
        <v>-5939022180.8290024</v>
      </c>
      <c r="I762" s="1411">
        <f>NPV($C$110,$G637:I637)+$F637</f>
        <v>-6425325975.4894409</v>
      </c>
      <c r="J762" s="1411">
        <f>NPV($C$110,$G637:J637)+$F637</f>
        <v>-6914008603.7407074</v>
      </c>
      <c r="K762" s="1411">
        <f>NPV($C$110,$G637:K637)+$F637</f>
        <v>-7394594413.1748552</v>
      </c>
      <c r="L762" s="1411">
        <f>NPV($C$110,$G637:L637)+$F637</f>
        <v>-7861440237.9603376</v>
      </c>
      <c r="M762" s="1411">
        <f>NPV($C$110,$G637:M637)+$F637</f>
        <v>-8311397198.5719757</v>
      </c>
      <c r="N762" s="1411">
        <f>NPV($C$110,$G637:N637)+$F637</f>
        <v>-8742747254.9731178</v>
      </c>
      <c r="O762" s="1411">
        <f>NPV($C$110,$G637:O637)+$F637</f>
        <v>-9154650033.0353603</v>
      </c>
      <c r="P762" s="1411">
        <f>NPV($C$110,$G637:P637)+$F637</f>
        <v>-9546827299.7050934</v>
      </c>
      <c r="Q762" s="1411">
        <f>NPV($C$110,$G637:Q637)+$F637</f>
        <v>-9919370591.2306786</v>
      </c>
      <c r="R762" s="1411">
        <f>NPV($C$110,$G637:R637)+$F637</f>
        <v>-10272617949.783287</v>
      </c>
      <c r="S762" s="1411">
        <f>NPV($C$110,$G637:S637)+$F637</f>
        <v>-10607071904.369879</v>
      </c>
      <c r="T762" s="1411">
        <f>NPV($C$110,$G637:T637)+$F637</f>
        <v>-10923343299.809141</v>
      </c>
      <c r="U762" s="1411">
        <f>NPV($C$110,$G637:U637)+$F637</f>
        <v>-11222111977.837551</v>
      </c>
      <c r="V762" s="1411">
        <f>NPV($C$110,$G637:V637)+$F637</f>
        <v>-11504098806.578611</v>
      </c>
      <c r="W762" s="1411">
        <f>NPV($C$110,$G637:W637)+$F637</f>
        <v>-11770045558.969313</v>
      </c>
      <c r="X762" s="1411">
        <f>NPV($C$110,$G637:X637)+$F637</f>
        <v>-12020700341.387478</v>
      </c>
      <c r="Y762" s="1411">
        <f>NPV($C$110,$G637:Y637)+$F637</f>
        <v>-12256807019.717934</v>
      </c>
      <c r="Z762" s="1411">
        <f>NPV($C$110,$G637:Z637)+$F637</f>
        <v>-12479097568.495243</v>
      </c>
      <c r="AA762" s="1411">
        <f>NPV($C$110,$G637:AA637)+$F637</f>
        <v>-12688286584.142216</v>
      </c>
      <c r="AB762" s="1411">
        <f>NPV($C$110,$G637:AB637)+$F637</f>
        <v>-12885067416.345245</v>
      </c>
      <c r="AC762" s="1411">
        <f>NPV($C$110,$G637:AC637)+$F637</f>
        <v>-13070109518.615046</v>
      </c>
      <c r="AD762" s="1411">
        <f>NPV($C$110,$G637:AD637)+$F637</f>
        <v>-13244056722.486914</v>
      </c>
      <c r="AE762" s="1411">
        <f>NPV($C$110,$G637:AE637)+$F637</f>
        <v>-13407526213.800396</v>
      </c>
      <c r="AF762" s="1411">
        <f>NPV($C$110,$G637:AF637)+$F637</f>
        <v>-13561108043.246914</v>
      </c>
      <c r="AG762" s="1411">
        <f>NPV($C$110,$G637:AG637)+$F637</f>
        <v>-13705365042.95846</v>
      </c>
      <c r="AH762" s="1411">
        <f>NPV($C$110,$G637:AH637)+$F637</f>
        <v>-13840833050.422907</v>
      </c>
      <c r="AI762" s="1411">
        <f>NPV($C$110,$G637:AI637)+$F637</f>
        <v>-13968021363.258293</v>
      </c>
      <c r="AJ762" s="1411">
        <f>NPV($C$110,$G637:AJ637)+$F637</f>
        <v>-14087413365.31448</v>
      </c>
      <c r="AK762" s="1411">
        <f>NPV($C$110,$G637:AK637)+$F637</f>
        <v>-14199467277.5783</v>
      </c>
      <c r="AL762" s="1411">
        <f>NPV($C$110,$G637:AL637)+$F637</f>
        <v>-14304616997.427723</v>
      </c>
      <c r="AM762" s="1411">
        <f>NPV($C$110,$G637:AM637)+$F637</f>
        <v>-14403272997.630152</v>
      </c>
      <c r="AN762" s="1411">
        <f>NPV($C$110,$G637:AN637)+$F637</f>
        <v>-14495823262.637159</v>
      </c>
      <c r="AO762" s="1411">
        <f>NPV($C$110,$G637:AO637)+$F637</f>
        <v>-14582634244.583427</v>
      </c>
      <c r="AP762" s="1411">
        <f>NPV($C$110,$G637:AP637)+$F637</f>
        <v>-14664051825.244535</v>
      </c>
      <c r="AQ762" s="1411">
        <f>NPV($C$110,$G637:AQ637)+$F637</f>
        <v>-14740402273.268013</v>
      </c>
      <c r="AR762" s="1411">
        <f>NPV($C$110,$G637:AR637)+$F637</f>
        <v>-14811993188.433245</v>
      </c>
      <c r="AS762" s="1411">
        <f>NPV($C$110,$G637:AS637)+$F637</f>
        <v>-14879114426.6486</v>
      </c>
      <c r="AT762" s="1411">
        <f>NPV($C$110,$G637:AT637)+$F637</f>
        <v>-14942039000.958656</v>
      </c>
      <c r="AU762" s="1411">
        <f>NPV($C$110,$G637:AU637)+$F637</f>
        <v>-15001023955.089064</v>
      </c>
      <c r="AV762" s="1411">
        <f>NPV($C$110,$G637:AV637)+$F637</f>
        <v>-15056311207.063032</v>
      </c>
      <c r="AW762" s="1411">
        <f>NPV($C$110,$G637:AW637)+$F637</f>
        <v>-15108128361.22982</v>
      </c>
      <c r="AX762" s="1411">
        <f>NPV($C$110,$G637:AX637)+$F637</f>
        <v>-15156689487.690823</v>
      </c>
      <c r="AY762" s="1411">
        <f>NPV($C$110,$G637:AY637)+$F637</f>
        <v>-15202195868.623322</v>
      </c>
      <c r="AZ762" s="1411">
        <f>NPV($C$110,$G637:AZ637)+$F637</f>
        <v>-15244836711.410446</v>
      </c>
      <c r="BA762" s="1411">
        <f>NPV($C$110,$G637:BA637)+$F637</f>
        <v>-15284789828.80813</v>
      </c>
      <c r="BB762" s="1411">
        <f>NPV($C$110,$G637:BB637)+$F637</f>
        <v>-15322222286.631998</v>
      </c>
      <c r="BC762" s="1411">
        <f>NPV($C$110,$G637:BC637)+$F637</f>
        <v>-15357291019.641882</v>
      </c>
      <c r="BD762" s="1411">
        <f>NPV($C$110,$G637:BD637)+$F637</f>
        <v>-15390143416.449982</v>
      </c>
      <c r="BE762" s="1411">
        <f>NPV($C$110,$G637:BE637)+$F637</f>
        <v>-15420917874.388895</v>
      </c>
      <c r="BF762" s="1411">
        <f>NPV($C$110,$G637:BF637)+$F637</f>
        <v>-15449744325.35499</v>
      </c>
      <c r="BG762" s="1411">
        <f>NPV($C$110,$G637:BG637)+$F637</f>
        <v>-15476744733.696817</v>
      </c>
      <c r="BH762" s="1411">
        <f>NPV($C$110,$G637:BH637)+$F637</f>
        <v>-15502033567.251925</v>
      </c>
      <c r="BI762" s="1411">
        <f>NPV($C$110,$G637:BI637)+$F637</f>
        <v>-15525718242.652742</v>
      </c>
      <c r="BJ762" s="1411">
        <f>NPV($C$110,$G637:BJ637)+$F637</f>
        <v>-15547899546.026274</v>
      </c>
      <c r="BK762" s="1411">
        <f>NPV($C$110,$G637:BK637)+$F637</f>
        <v>-15568672030.205709</v>
      </c>
      <c r="BL762" s="1411">
        <f>NPV($C$110,$G637:BL637)+$F637</f>
        <v>-15588124389.557198</v>
      </c>
      <c r="BM762" s="1411">
        <f>NPV($C$110,$G637:BM637)+$F637</f>
        <v>-15606339813.503523</v>
      </c>
      <c r="BN762" s="1412">
        <f>NPV($C$110,$G637:BN637)+$F637</f>
        <v>-15623396319.799843</v>
      </c>
    </row>
    <row r="763" spans="1:66" ht="6" customHeight="1" x14ac:dyDescent="0.15">
      <c r="A763" s="1123"/>
      <c r="B763" s="1337"/>
      <c r="C763" s="3671"/>
      <c r="D763" s="1366"/>
      <c r="E763" s="1394"/>
      <c r="F763" s="2818"/>
      <c r="G763" s="1411"/>
      <c r="H763" s="1411"/>
      <c r="I763" s="1411"/>
      <c r="J763" s="1411"/>
      <c r="K763" s="1411"/>
      <c r="L763" s="1411"/>
      <c r="M763" s="1411"/>
      <c r="N763" s="1411"/>
      <c r="O763" s="1411"/>
      <c r="P763" s="1411"/>
      <c r="Q763" s="1411"/>
      <c r="R763" s="1411"/>
      <c r="S763" s="1411"/>
      <c r="T763" s="1411"/>
      <c r="U763" s="1411"/>
      <c r="V763" s="1411"/>
      <c r="W763" s="1411"/>
      <c r="X763" s="1411"/>
      <c r="Y763" s="1411"/>
      <c r="Z763" s="1411"/>
      <c r="AA763" s="1411"/>
      <c r="AB763" s="1411"/>
      <c r="AC763" s="1411"/>
      <c r="AD763" s="1411"/>
      <c r="AE763" s="1411"/>
      <c r="AF763" s="1411"/>
      <c r="AG763" s="1411"/>
      <c r="AH763" s="1411"/>
      <c r="AI763" s="1411"/>
      <c r="AJ763" s="1411"/>
      <c r="AK763" s="1411"/>
      <c r="AL763" s="1411"/>
      <c r="AM763" s="1411"/>
      <c r="AN763" s="1411"/>
      <c r="AO763" s="1411"/>
      <c r="AP763" s="1411"/>
      <c r="AQ763" s="1411"/>
      <c r="AR763" s="1411"/>
      <c r="AS763" s="1411"/>
      <c r="AT763" s="1411"/>
      <c r="AU763" s="1411"/>
      <c r="AV763" s="1411"/>
      <c r="AW763" s="1411"/>
      <c r="AX763" s="1411"/>
      <c r="AY763" s="1411"/>
      <c r="AZ763" s="1411"/>
      <c r="BA763" s="1411"/>
      <c r="BB763" s="1411"/>
      <c r="BC763" s="1411"/>
      <c r="BD763" s="1411"/>
      <c r="BE763" s="1411"/>
      <c r="BF763" s="1411"/>
      <c r="BG763" s="1411"/>
      <c r="BH763" s="1411"/>
      <c r="BI763" s="1411"/>
      <c r="BJ763" s="1411"/>
      <c r="BK763" s="1411"/>
      <c r="BL763" s="1411"/>
      <c r="BM763" s="1411"/>
      <c r="BN763" s="1412"/>
    </row>
    <row r="764" spans="1:66" x14ac:dyDescent="0.15">
      <c r="A764" s="1123"/>
      <c r="B764" s="1337"/>
      <c r="C764" s="3671"/>
      <c r="D764" s="1366" t="str">
        <f t="shared" ref="D764:E764" si="409">D701</f>
        <v>High Price Range</v>
      </c>
      <c r="E764" s="1394" t="str">
        <f t="shared" si="409"/>
        <v>High Range CAPEX</v>
      </c>
      <c r="F764" s="2818">
        <f t="shared" si="401"/>
        <v>1898257.5172796249</v>
      </c>
      <c r="G764" s="1411">
        <f>NPV($C$110,$G639:G639)+$F639</f>
        <v>-3021912388.1557522</v>
      </c>
      <c r="H764" s="1411">
        <f>NPV($C$110,$G639:H639)+$F639</f>
        <v>-1756224740.9679923</v>
      </c>
      <c r="I764" s="1411">
        <f>NPV($C$110,$G639:I639)+$F639</f>
        <v>-881763972.73896646</v>
      </c>
      <c r="J764" s="1411">
        <f>NPV($C$110,$G639:J639)+$F639</f>
        <v>-247382671.9221468</v>
      </c>
      <c r="K764" s="1411">
        <f>NPV($C$110,$G639:K639)+$F639</f>
        <v>223397878.14706421</v>
      </c>
      <c r="L764" s="1411">
        <f>NPV($C$110,$G639:L639)+$F639</f>
        <v>576027529.43905735</v>
      </c>
      <c r="M764" s="1411">
        <f>NPV($C$110,$G639:M639)+$F639</f>
        <v>840193759.21558189</v>
      </c>
      <c r="N764" s="1411">
        <f>NPV($C$110,$G639:N639)+$F639</f>
        <v>1036522934.7915735</v>
      </c>
      <c r="O764" s="1411">
        <f>NPV($C$110,$G639:O639)+$F639</f>
        <v>1179975824.8900108</v>
      </c>
      <c r="P764" s="1411">
        <f>NPV($C$110,$G639:P639)+$F639</f>
        <v>1281749031.7273989</v>
      </c>
      <c r="Q764" s="1411">
        <f>NPV($C$110,$G639:Q639)+$F639</f>
        <v>1350421459.9964628</v>
      </c>
      <c r="R764" s="1411">
        <f>NPV($C$110,$G639:R639)+$F639</f>
        <v>1392686054.6020689</v>
      </c>
      <c r="S764" s="1411">
        <f>NPV($C$110,$G639:S639)+$F639</f>
        <v>1413838374.988431</v>
      </c>
      <c r="T764" s="1411">
        <f>NPV($C$110,$G639:T639)+$F639</f>
        <v>1418114945.6934614</v>
      </c>
      <c r="U764" s="1411">
        <f>NPV($C$110,$G639:U639)+$F639</f>
        <v>1408934730.4925241</v>
      </c>
      <c r="V764" s="1411">
        <f>NPV($C$110,$G639:V639)+$F639</f>
        <v>1389075852.7913265</v>
      </c>
      <c r="W764" s="1411">
        <f>NPV($C$110,$G639:W639)+$F639</f>
        <v>1360807699.3876181</v>
      </c>
      <c r="X764" s="1411">
        <f>NPV($C$110,$G639:X639)+$F639</f>
        <v>1325991472.5128326</v>
      </c>
      <c r="Y764" s="1411">
        <f>NPV($C$110,$G639:Y639)+$F639</f>
        <v>1286157921.9095135</v>
      </c>
      <c r="Z764" s="1411">
        <f>NPV($C$110,$G639:Z639)+$F639</f>
        <v>1242568245.6582232</v>
      </c>
      <c r="AA764" s="1411">
        <f>NPV($C$110,$G639:AA639)+$F639</f>
        <v>1196262361.6544685</v>
      </c>
      <c r="AB764" s="1411">
        <f>NPV($C$110,$G639:AB639)+$F639</f>
        <v>1148097557.9357328</v>
      </c>
      <c r="AC764" s="1411">
        <f>NPV($C$110,$G639:AC639)+$F639</f>
        <v>1098779714.466794</v>
      </c>
      <c r="AD764" s="1411">
        <f>NPV($C$110,$G639:AD639)+$F639</f>
        <v>1048888720.4107332</v>
      </c>
      <c r="AE764" s="1411">
        <f>NPV($C$110,$G639:AE639)+$F639</f>
        <v>998899307.28291702</v>
      </c>
      <c r="AF764" s="1411">
        <f>NPV($C$110,$G639:AF639)+$F639</f>
        <v>949198227.11323929</v>
      </c>
      <c r="AG764" s="1411">
        <f>NPV($C$110,$G639:AG639)+$F639</f>
        <v>900098491.3943367</v>
      </c>
      <c r="AH764" s="1411">
        <f>NPV($C$110,$G639:AH639)+$F639</f>
        <v>851851228.18375874</v>
      </c>
      <c r="AI764" s="1411">
        <f>NPV($C$110,$G639:AI639)+$F639</f>
        <v>804655595.63670349</v>
      </c>
      <c r="AJ764" s="1411">
        <f>NPV($C$110,$G639:AJ639)+$F639</f>
        <v>758667099.68546677</v>
      </c>
      <c r="AK764" s="1411">
        <f>NPV($C$110,$G639:AK639)+$F639</f>
        <v>714004593.98959923</v>
      </c>
      <c r="AL764" s="1411">
        <f>NPV($C$110,$G639:AL639)+$F639</f>
        <v>670756186.28115654</v>
      </c>
      <c r="AM764" s="1411">
        <f>NPV($C$110,$G639:AM639)+$F639</f>
        <v>628984232.95210361</v>
      </c>
      <c r="AN764" s="1411">
        <f>NPV($C$110,$G639:AN639)+$F639</f>
        <v>588729570.35577011</v>
      </c>
      <c r="AO764" s="1411">
        <f>NPV($C$110,$G639:AO639)+$F639</f>
        <v>550015104.743783</v>
      </c>
      <c r="AP764" s="1411">
        <f>NPV($C$110,$G639:AP639)+$F639</f>
        <v>512848861.48757362</v>
      </c>
      <c r="AQ764" s="1411">
        <f>NPV($C$110,$G639:AQ639)+$F639</f>
        <v>477226577.07695198</v>
      </c>
      <c r="AR764" s="1411">
        <f>NPV($C$110,$G639:AR639)+$F639</f>
        <v>443133903.46573639</v>
      </c>
      <c r="AS764" s="1411">
        <f>NPV($C$110,$G639:AS639)+$F639</f>
        <v>410548282.97146702</v>
      </c>
      <c r="AT764" s="1411">
        <f>NPV($C$110,$G639:AT639)+$F639</f>
        <v>379440542.61284065</v>
      </c>
      <c r="AU764" s="1411">
        <f>NPV($C$110,$G639:AU639)+$F639</f>
        <v>349776249.08049011</v>
      </c>
      <c r="AV764" s="1411">
        <f>NPV($C$110,$G639:AV639)+$F639</f>
        <v>321516859.1679163</v>
      </c>
      <c r="AW764" s="1411">
        <f>NPV($C$110,$G639:AW639)+$F639</f>
        <v>294620695.19061565</v>
      </c>
      <c r="AX764" s="1411">
        <f>NPV($C$110,$G639:AX639)+$F639</f>
        <v>269043770.49530983</v>
      </c>
      <c r="AY764" s="1411">
        <f>NPV($C$110,$G639:AY639)+$F639</f>
        <v>244740486.45003128</v>
      </c>
      <c r="AZ764" s="1411">
        <f>NPV($C$110,$G639:AZ639)+$F639</f>
        <v>221664219.18339157</v>
      </c>
      <c r="BA764" s="1411">
        <f>NPV($C$110,$G639:BA639)+$F639</f>
        <v>199767811.70570946</v>
      </c>
      <c r="BB764" s="1411">
        <f>NPV($C$110,$G639:BB639)+$F639</f>
        <v>179003984.81322575</v>
      </c>
      <c r="BC764" s="1411">
        <f>NPV($C$110,$G639:BC639)+$F639</f>
        <v>159325678.28205681</v>
      </c>
      <c r="BD764" s="1411">
        <f>NPV($C$110,$G639:BD639)+$F639</f>
        <v>140686332.24584866</v>
      </c>
      <c r="BE764" s="1411">
        <f>NPV($C$110,$G639:BE639)+$F639</f>
        <v>123040117.27502251</v>
      </c>
      <c r="BF764" s="1411">
        <f>NPV($C$110,$G639:BF639)+$F639</f>
        <v>106342120.49863148</v>
      </c>
      <c r="BG764" s="1411">
        <f>NPV($C$110,$G639:BG639)+$F639</f>
        <v>90548494.101430893</v>
      </c>
      <c r="BH764" s="1411">
        <f>NPV($C$110,$G639:BH639)+$F639</f>
        <v>75616571.662834167</v>
      </c>
      <c r="BI764" s="1411">
        <f>NPV($C$110,$G639:BI639)+$F639</f>
        <v>61504957.059772491</v>
      </c>
      <c r="BJ764" s="1411">
        <f>NPV($C$110,$G639:BJ639)+$F639</f>
        <v>48173590.013846397</v>
      </c>
      <c r="BK764" s="1411">
        <f>NPV($C$110,$G639:BK639)+$F639</f>
        <v>35583791.809775352</v>
      </c>
      <c r="BL764" s="1411">
        <f>NPV($C$110,$G639:BL639)+$F639</f>
        <v>23698294.23393631</v>
      </c>
      <c r="BM764" s="1411">
        <f>NPV($C$110,$G639:BM639)+$F639</f>
        <v>12481254.368336678</v>
      </c>
      <c r="BN764" s="1412">
        <f>NPV($C$110,$G639:BN639)+$F639</f>
        <v>1898257.5172796249</v>
      </c>
    </row>
    <row r="765" spans="1:66" x14ac:dyDescent="0.15">
      <c r="A765" s="1123"/>
      <c r="B765" s="1337"/>
      <c r="C765" s="3671"/>
      <c r="D765" s="1366" t="str">
        <f t="shared" ref="D765:E765" si="410">D702</f>
        <v>High Price Range</v>
      </c>
      <c r="E765" s="1394" t="str">
        <f t="shared" si="410"/>
        <v>High Range CAPEX</v>
      </c>
      <c r="F765" s="2818">
        <f t="shared" si="401"/>
        <v>5112124190.2783337</v>
      </c>
      <c r="G765" s="1411">
        <f>NPV($C$110,$G640:G640)+$F640</f>
        <v>-3021912388.1557522</v>
      </c>
      <c r="H765" s="1411">
        <f>NPV($C$110,$G640:H640)+$F640</f>
        <v>-1587582245.4354672</v>
      </c>
      <c r="I765" s="1411">
        <f>NPV($C$110,$G640:I640)+$F640</f>
        <v>-489869162.08737946</v>
      </c>
      <c r="J765" s="1411">
        <f>NPV($C$110,$G640:J640)+$F640</f>
        <v>387646184.73782253</v>
      </c>
      <c r="K765" s="1411">
        <f>NPV($C$110,$G640:K640)+$F640</f>
        <v>1106451141.7696848</v>
      </c>
      <c r="L765" s="1411">
        <f>NPV($C$110,$G640:L640)+$F640</f>
        <v>1704469830.0220566</v>
      </c>
      <c r="M765" s="1411">
        <f>NPV($C$110,$G640:M640)+$F640</f>
        <v>2207335271.2463255</v>
      </c>
      <c r="N765" s="1411">
        <f>NPV($C$110,$G640:N640)+$F640</f>
        <v>2633445134.0648136</v>
      </c>
      <c r="O765" s="1411">
        <f>NPV($C$110,$G640:O640)+$F640</f>
        <v>2996571635.0647984</v>
      </c>
      <c r="P765" s="1411">
        <f>NPV($C$110,$G640:P640)+$F640</f>
        <v>3307347851.631052</v>
      </c>
      <c r="Q765" s="1411">
        <f>NPV($C$110,$G640:Q640)+$F640</f>
        <v>3574178062.6553383</v>
      </c>
      <c r="R765" s="1411">
        <f>NPV($C$110,$G640:R640)+$F640</f>
        <v>3803827527.6458893</v>
      </c>
      <c r="S765" s="1411">
        <f>NPV($C$110,$G640:S640)+$F640</f>
        <v>4001822024.1777992</v>
      </c>
      <c r="T765" s="1411">
        <f>NPV($C$110,$G640:T640)+$F640</f>
        <v>4172728502.8461761</v>
      </c>
      <c r="U765" s="1411">
        <f>NPV($C$110,$G640:U640)+$F640</f>
        <v>4320358231.3305721</v>
      </c>
      <c r="V765" s="1411">
        <f>NPV($C$110,$G640:V640)+$F640</f>
        <v>4447917574.476326</v>
      </c>
      <c r="W765" s="1411">
        <f>NPV($C$110,$G640:W640)+$F640</f>
        <v>4558122316.1680431</v>
      </c>
      <c r="X765" s="1411">
        <f>NPV($C$110,$G640:X640)+$F640</f>
        <v>4653285931.6588612</v>
      </c>
      <c r="Y765" s="1411">
        <f>NPV($C$110,$G640:Y640)+$F640</f>
        <v>4735388824.9868946</v>
      </c>
      <c r="Z765" s="1411">
        <f>NPV($C$110,$G640:Z640)+$F640</f>
        <v>4806133381.7520847</v>
      </c>
      <c r="AA765" s="1411">
        <f>NPV($C$110,$G640:AA640)+$F640</f>
        <v>4866988267.683424</v>
      </c>
      <c r="AB765" s="1411">
        <f>NPV($C$110,$G640:AB640)+$F640</f>
        <v>4919224448.3817902</v>
      </c>
      <c r="AC765" s="1411">
        <f>NPV($C$110,$G640:AC640)+$F640</f>
        <v>4963944748.7374096</v>
      </c>
      <c r="AD765" s="1411">
        <f>NPV($C$110,$G640:AD640)+$F640</f>
        <v>5002108309.5881023</v>
      </c>
      <c r="AE765" s="1411">
        <f>NPV($C$110,$G640:AE640)+$F640</f>
        <v>5034550969.8696327</v>
      </c>
      <c r="AF765" s="1411">
        <f>NPV($C$110,$G640:AF640)+$F640</f>
        <v>5062002363.3559189</v>
      </c>
      <c r="AG765" s="1411">
        <f>NPV($C$110,$G640:AG640)+$F640</f>
        <v>5085100342.8096142</v>
      </c>
      <c r="AH765" s="1411">
        <f>NPV($C$110,$G640:AH640)+$F640</f>
        <v>5104403212.6554298</v>
      </c>
      <c r="AI765" s="1411">
        <f>NPV($C$110,$G640:AI640)+$F640</f>
        <v>5120400151.6483803</v>
      </c>
      <c r="AJ765" s="1411">
        <f>NPV($C$110,$G640:AJ640)+$F640</f>
        <v>5133520130.7611732</v>
      </c>
      <c r="AK765" s="1411">
        <f>NPV($C$110,$G640:AK640)+$F640</f>
        <v>5144139572.5484715</v>
      </c>
      <c r="AL765" s="1411">
        <f>NPV($C$110,$G640:AL640)+$F640</f>
        <v>5152588952.1969776</v>
      </c>
      <c r="AM765" s="1411">
        <f>NPV($C$110,$G640:AM640)+$F640</f>
        <v>5159158504.1828995</v>
      </c>
      <c r="AN765" s="1411">
        <f>NPV($C$110,$G640:AN640)+$F640</f>
        <v>5164103169.6224594</v>
      </c>
      <c r="AO765" s="1411">
        <f>NPV($C$110,$G640:AO640)+$F640</f>
        <v>5167646896.3074684</v>
      </c>
      <c r="AP765" s="1411">
        <f>NPV($C$110,$G640:AP640)+$F640</f>
        <v>5169986384.7882214</v>
      </c>
      <c r="AQ765" s="1411">
        <f>NPV($C$110,$G640:AQ640)+$F640</f>
        <v>5171294358.7356548</v>
      </c>
      <c r="AR765" s="1411">
        <f>NPV($C$110,$G640:AR640)+$F640</f>
        <v>5171722425.4485207</v>
      </c>
      <c r="AS765" s="1411">
        <f>NPV($C$110,$G640:AS640)+$F640</f>
        <v>5171403582.2046986</v>
      </c>
      <c r="AT765" s="1411">
        <f>NPV($C$110,$G640:AT640)+$F640</f>
        <v>5170454415.751318</v>
      </c>
      <c r="AU765" s="1411">
        <f>NPV($C$110,$G640:AU640)+$F640</f>
        <v>5168977035.2447491</v>
      </c>
      <c r="AV765" s="1411">
        <f>NPV($C$110,$G640:AV640)+$F640</f>
        <v>5167060773.1205273</v>
      </c>
      <c r="AW765" s="1411">
        <f>NPV($C$110,$G640:AW640)+$F640</f>
        <v>5164783683.4824924</v>
      </c>
      <c r="AX765" s="1411">
        <f>NPV($C$110,$G640:AX640)+$F640</f>
        <v>5162213863.4811211</v>
      </c>
      <c r="AY765" s="1411">
        <f>NPV($C$110,$G640:AY640)+$F640</f>
        <v>5159410619.6673069</v>
      </c>
      <c r="AZ765" s="1411">
        <f>NPV($C$110,$G640:AZ640)+$F640</f>
        <v>5156425498.3510303</v>
      </c>
      <c r="BA765" s="1411">
        <f>NPV($C$110,$G640:BA640)+$F640</f>
        <v>5153303196.4756489</v>
      </c>
      <c r="BB765" s="1411">
        <f>NPV($C$110,$G640:BB640)+$F640</f>
        <v>5150082367.3662014</v>
      </c>
      <c r="BC765" s="1411">
        <f>NPV($C$110,$G640:BC640)+$F640</f>
        <v>5146796333.864996</v>
      </c>
      <c r="BD765" s="1411">
        <f>NPV($C$110,$G640:BD640)+$F640</f>
        <v>5143473719.7814884</v>
      </c>
      <c r="BE765" s="1411">
        <f>NPV($C$110,$G640:BE640)+$F640</f>
        <v>5140139009.2160568</v>
      </c>
      <c r="BF765" s="1411">
        <f>NPV($C$110,$G640:BF640)+$F640</f>
        <v>5136813042.1353512</v>
      </c>
      <c r="BG765" s="1411">
        <f>NPV($C$110,$G640:BG640)+$F640</f>
        <v>5133513453.5531006</v>
      </c>
      <c r="BH765" s="1411">
        <f>NPV($C$110,$G640:BH640)+$F640</f>
        <v>5130255062.7810516</v>
      </c>
      <c r="BI765" s="1411">
        <f>NPV($C$110,$G640:BI640)+$F640</f>
        <v>5127050218.4411812</v>
      </c>
      <c r="BJ765" s="1411">
        <f>NPV($C$110,$G640:BJ640)+$F640</f>
        <v>5123909104.2557011</v>
      </c>
      <c r="BK765" s="1411">
        <f>NPV($C$110,$G640:BK640)+$F640</f>
        <v>5120840010.0421009</v>
      </c>
      <c r="BL765" s="1411">
        <f>NPV($C$110,$G640:BL640)+$F640</f>
        <v>5117849571.8248405</v>
      </c>
      <c r="BM765" s="1411">
        <f>NPV($C$110,$G640:BM640)+$F640</f>
        <v>5114942984.5232487</v>
      </c>
      <c r="BN765" s="1412">
        <f>NPV($C$110,$G640:BN640)+$F640</f>
        <v>5112124190.2783337</v>
      </c>
    </row>
    <row r="766" spans="1:66" x14ac:dyDescent="0.15">
      <c r="A766" s="1123"/>
      <c r="B766" s="1337"/>
      <c r="C766" s="3672"/>
      <c r="D766" s="1367" t="str">
        <f t="shared" ref="D766:E766" si="411">D703</f>
        <v>High Price Range</v>
      </c>
      <c r="E766" s="1393" t="str">
        <f t="shared" si="411"/>
        <v>High Range CAPEX</v>
      </c>
      <c r="F766" s="2819">
        <f t="shared" si="401"/>
        <v>11095155095.348188</v>
      </c>
      <c r="G766" s="1413">
        <f>NPV($C$110,$G641:G641)+$F641</f>
        <v>-3021912388.1557522</v>
      </c>
      <c r="H766" s="1414">
        <f>NPV($C$110,$G641:H641)+$F641</f>
        <v>-1418939749.9029422</v>
      </c>
      <c r="I766" s="1414">
        <f>NPV($C$110,$G641:I641)+$F641</f>
        <v>-90155393.955231667</v>
      </c>
      <c r="J766" s="1414">
        <f>NPV($C$110,$G641:J641)+$F641</f>
        <v>1045229395.6061325</v>
      </c>
      <c r="K766" s="1414">
        <f>NPV($C$110,$G641:K641)+$F641</f>
        <v>2032119015.1330214</v>
      </c>
      <c r="L766" s="1414">
        <f>NPV($C$110,$G641:L641)+$F641</f>
        <v>2899508563.2195339</v>
      </c>
      <c r="M766" s="1414">
        <f>NPV($C$110,$G641:M641)+$F641</f>
        <v>3667850181.6799889</v>
      </c>
      <c r="N766" s="1414">
        <f>NPV($C$110,$G641:N641)+$F641</f>
        <v>4352428161.4823895</v>
      </c>
      <c r="O766" s="1414">
        <f>NPV($C$110,$G641:O641)+$F641</f>
        <v>4965134589.2653236</v>
      </c>
      <c r="P766" s="1414">
        <f>NPV($C$110,$G641:P641)+$F641</f>
        <v>5515498602.6803055</v>
      </c>
      <c r="Q766" s="1414">
        <f>NPV($C$110,$G641:Q641)+$F641</f>
        <v>6011327628.3718681</v>
      </c>
      <c r="R766" s="1414">
        <f>NPV($C$110,$G641:R641)+$F641</f>
        <v>6459129852.3956299</v>
      </c>
      <c r="S766" s="1414">
        <f>NPV($C$110,$G641:S641)+$F641</f>
        <v>6864405259.3882275</v>
      </c>
      <c r="T766" s="1414">
        <f>NPV($C$110,$G641:T641)+$F641</f>
        <v>7231853562.0787849</v>
      </c>
      <c r="U766" s="1414">
        <f>NPV($C$110,$G641:U641)+$F641</f>
        <v>7565527310.1757755</v>
      </c>
      <c r="V766" s="1414">
        <f>NPV($C$110,$G641:V641)+$F641</f>
        <v>7868947533.4033375</v>
      </c>
      <c r="W766" s="1414">
        <f>NPV($C$110,$G641:W641)+$F641</f>
        <v>8145192994.18787</v>
      </c>
      <c r="X766" s="1414">
        <f>NPV($C$110,$G641:X641)+$F641</f>
        <v>8396970361.0911732</v>
      </c>
      <c r="Y766" s="1414">
        <f>NPV($C$110,$G641:Y641)+$F641</f>
        <v>8626670272.5442696</v>
      </c>
      <c r="Z766" s="1414">
        <f>NPV($C$110,$G641:Z641)+$F641</f>
        <v>8836412756.5314541</v>
      </c>
      <c r="AA766" s="1414">
        <f>NPV($C$110,$G641:AA641)+$F641</f>
        <v>9028084478.4232903</v>
      </c>
      <c r="AB766" s="1414">
        <f>NPV($C$110,$G641:AB641)+$F641</f>
        <v>9203369616.3676701</v>
      </c>
      <c r="AC766" s="1414">
        <f>NPV($C$110,$G641:AC641)+$F641</f>
        <v>9363775697.7910404</v>
      </c>
      <c r="AD766" s="1414">
        <f>NPV($C$110,$G641:AD641)+$F641</f>
        <v>9510655401.4952679</v>
      </c>
      <c r="AE766" s="1414">
        <f>NPV($C$110,$G641:AE641)+$F641</f>
        <v>9645225093.1690693</v>
      </c>
      <c r="AF766" s="1414">
        <f>NPV($C$110,$G641:AF641)+$F641</f>
        <v>9768580689.1142635</v>
      </c>
      <c r="AG766" s="1414">
        <f>NPV($C$110,$G641:AG641)+$F641</f>
        <v>9881711314.5972118</v>
      </c>
      <c r="AH766" s="1414">
        <f>NPV($C$110,$G641:AH641)+$F641</f>
        <v>9985511126.6519737</v>
      </c>
      <c r="AI766" s="1414">
        <f>NPV($C$110,$G641:AI641)+$F641</f>
        <v>10080789597.585287</v>
      </c>
      <c r="AJ766" s="1414">
        <f>NPV($C$110,$G641:AJ641)+$F641</f>
        <v>10168280498.730299</v>
      </c>
      <c r="AK766" s="1414">
        <f>NPV($C$110,$G641:AK641)+$F641</f>
        <v>10248649779.825277</v>
      </c>
      <c r="AL766" s="1414">
        <f>NPV($C$110,$G641:AL641)+$F641</f>
        <v>10322502504.641516</v>
      </c>
      <c r="AM766" s="1414">
        <f>NPV($C$110,$G641:AM641)+$F641</f>
        <v>10390388975.888889</v>
      </c>
      <c r="AN766" s="1414">
        <f>NPV($C$110,$G641:AN641)+$F641</f>
        <v>10452810160.325123</v>
      </c>
      <c r="AO766" s="1414">
        <f>NPV($C$110,$G641:AO641)+$F641</f>
        <v>10510222507.149397</v>
      </c>
      <c r="AP766" s="1414">
        <f>NPV($C$110,$G641:AP641)+$F641</f>
        <v>10563042238.244226</v>
      </c>
      <c r="AQ766" s="1414">
        <f>NPV($C$110,$G641:AQ641)+$F641</f>
        <v>10611649176.937374</v>
      </c>
      <c r="AR766" s="1414">
        <f>NPV($C$110,$G641:AR641)+$F641</f>
        <v>10656390172.149389</v>
      </c>
      <c r="AS766" s="1414">
        <f>NPV($C$110,$G641:AS641)+$F641</f>
        <v>10697582166.656216</v>
      </c>
      <c r="AT766" s="1414">
        <f>NPV($C$110,$G641:AT641)+$F641</f>
        <v>10735514951.406702</v>
      </c>
      <c r="AU766" s="1414">
        <f>NPV($C$110,$G641:AU641)+$F641</f>
        <v>10770453642.138174</v>
      </c>
      <c r="AV766" s="1414">
        <f>NPV($C$110,$G641:AV641)+$F641</f>
        <v>10802640909.729046</v>
      </c>
      <c r="AW766" s="1414">
        <f>NPV($C$110,$G641:AW641)+$F641</f>
        <v>10832298991.656506</v>
      </c>
      <c r="AX766" s="1414">
        <f>NPV($C$110,$G641:AX641)+$F641</f>
        <v>10859631508.462273</v>
      </c>
      <c r="AY766" s="1414">
        <f>NPV($C$110,$G641:AY641)+$F641</f>
        <v>10884825106.167253</v>
      </c>
      <c r="AZ766" s="1414">
        <f>NPV($C$110,$G641:AZ641)+$F641</f>
        <v>10908050943.033907</v>
      </c>
      <c r="BA766" s="1414">
        <f>NPV($C$110,$G641:BA641)+$F641</f>
        <v>10929466036.885159</v>
      </c>
      <c r="BB766" s="1414">
        <f>NPV($C$110,$G641:BB641)+$F641</f>
        <v>10949214487.295424</v>
      </c>
      <c r="BC766" s="1414">
        <f>NPV($C$110,$G641:BC641)+$F641</f>
        <v>10967428585.327181</v>
      </c>
      <c r="BD766" s="1414">
        <f>NPV($C$110,$G641:BD641)+$F641</f>
        <v>10984229822.057501</v>
      </c>
      <c r="BE766" s="1414">
        <f>NPV($C$110,$G641:BE641)+$F641</f>
        <v>10999729805.891882</v>
      </c>
      <c r="BF766" s="1414">
        <f>NPV($C$110,$G641:BF641)+$F641</f>
        <v>11014031097.571314</v>
      </c>
      <c r="BG766" s="1414">
        <f>NPV($C$110,$G641:BG641)+$F641</f>
        <v>11027227970.820789</v>
      </c>
      <c r="BH766" s="1414">
        <f>NPV($C$110,$G641:BH641)+$F641</f>
        <v>11039407105.744946</v>
      </c>
      <c r="BI766" s="1414">
        <f>NPV($C$110,$G641:BI641)+$F641</f>
        <v>11050648221.333717</v>
      </c>
      <c r="BJ766" s="1414">
        <f>NPV($C$110,$G641:BJ641)+$F641</f>
        <v>11061024652.7843</v>
      </c>
      <c r="BK766" s="1414">
        <f>NPV($C$110,$G641:BK641)+$F641</f>
        <v>11070603878.764406</v>
      </c>
      <c r="BL766" s="1414">
        <f>NPV($C$110,$G641:BL641)+$F641</f>
        <v>11079448003.225819</v>
      </c>
      <c r="BM766" s="1414">
        <f>NPV($C$110,$G641:BM641)+$F641</f>
        <v>11087614195.918653</v>
      </c>
      <c r="BN766" s="1415">
        <f>NPV($C$110,$G641:BN641)+$F641</f>
        <v>11095155095.348188</v>
      </c>
    </row>
    <row r="767" spans="1:66" ht="5.25" customHeight="1" x14ac:dyDescent="0.15">
      <c r="A767" s="1123"/>
      <c r="B767" s="1337"/>
      <c r="C767" s="1600"/>
      <c r="D767" s="1366"/>
      <c r="E767" s="1394"/>
      <c r="F767" s="2818"/>
      <c r="G767" s="1411"/>
      <c r="H767" s="1411"/>
      <c r="I767" s="1411"/>
      <c r="J767" s="1411"/>
      <c r="K767" s="1411"/>
      <c r="L767" s="1411"/>
      <c r="M767" s="1411"/>
      <c r="N767" s="1411"/>
      <c r="O767" s="1411"/>
      <c r="P767" s="1411"/>
      <c r="Q767" s="1411"/>
      <c r="R767" s="1411"/>
      <c r="S767" s="1411"/>
      <c r="T767" s="1411"/>
      <c r="U767" s="1411"/>
      <c r="V767" s="1411"/>
      <c r="W767" s="1411"/>
      <c r="X767" s="1411"/>
      <c r="Y767" s="1411"/>
      <c r="Z767" s="1411"/>
      <c r="AA767" s="1411"/>
      <c r="AB767" s="1411"/>
      <c r="AC767" s="1411"/>
      <c r="AD767" s="1411"/>
      <c r="AE767" s="1411"/>
      <c r="AF767" s="1411"/>
      <c r="AG767" s="1411"/>
      <c r="AH767" s="1411"/>
      <c r="AI767" s="1411"/>
      <c r="AJ767" s="1411"/>
      <c r="AK767" s="1411"/>
      <c r="AL767" s="1411"/>
      <c r="AM767" s="1411"/>
      <c r="AN767" s="1411"/>
      <c r="AO767" s="1411"/>
      <c r="AP767" s="1411"/>
      <c r="AQ767" s="1411"/>
      <c r="AR767" s="1411"/>
      <c r="AS767" s="1411"/>
      <c r="AT767" s="1411"/>
      <c r="AU767" s="1411"/>
      <c r="AV767" s="1411"/>
      <c r="AW767" s="1411"/>
      <c r="AX767" s="1411"/>
      <c r="AY767" s="1411"/>
      <c r="AZ767" s="1411"/>
      <c r="BA767" s="1411"/>
      <c r="BB767" s="1411"/>
      <c r="BC767" s="1411"/>
      <c r="BD767" s="1411"/>
      <c r="BE767" s="1411"/>
      <c r="BF767" s="1411"/>
      <c r="BG767" s="1411"/>
      <c r="BH767" s="1411"/>
      <c r="BI767" s="1411"/>
      <c r="BJ767" s="1411"/>
      <c r="BK767" s="1411"/>
      <c r="BL767" s="1411"/>
      <c r="BM767" s="1411"/>
      <c r="BN767" s="1412"/>
    </row>
    <row r="768" spans="1:66" ht="18" customHeight="1" x14ac:dyDescent="0.15">
      <c r="A768" s="1123"/>
      <c r="B768" s="1337"/>
      <c r="C768" s="3667" t="str">
        <f>C737</f>
        <v>High Range Opex - Low</v>
      </c>
      <c r="D768" s="1366" t="str">
        <f t="shared" ref="D768:E768" si="412">D705</f>
        <v>Low Price Range</v>
      </c>
      <c r="E768" s="1394" t="str">
        <f t="shared" si="412"/>
        <v>High Range CAPEX</v>
      </c>
      <c r="F768" s="2818">
        <f t="shared" si="401"/>
        <v>-16819785937.48521</v>
      </c>
      <c r="G768" s="1411">
        <f>NPV($C$110,$G643:G643)+$F643</f>
        <v>-5320744327.2423897</v>
      </c>
      <c r="H768" s="1411">
        <f>NPV($C$110,$G643:H643)+$F643</f>
        <v>-5744961187.4013739</v>
      </c>
      <c r="I768" s="1411">
        <f>NPV($C$110,$G643:I643)+$F643</f>
        <v>-6240160869.9603043</v>
      </c>
      <c r="J768" s="1411">
        <f>NPV($C$110,$G643:J643)+$F643</f>
        <v>-6761556113.3175821</v>
      </c>
      <c r="K768" s="1411">
        <f>NPV($C$110,$G643:K643)+$F643</f>
        <v>-7287997907.7675018</v>
      </c>
      <c r="L768" s="1411">
        <f>NPV($C$110,$G643:L643)+$F643</f>
        <v>-7808040689.2093391</v>
      </c>
      <c r="M768" s="1411">
        <f>NPV($C$110,$G643:M643)+$F643</f>
        <v>-8315076321.456418</v>
      </c>
      <c r="N768" s="1411">
        <f>NPV($C$110,$G643:N643)+$F643</f>
        <v>-8805205106.2966518</v>
      </c>
      <c r="O768" s="1411">
        <f>NPV($C$110,$G643:O643)+$F643</f>
        <v>-9276162648.2008667</v>
      </c>
      <c r="P768" s="1411">
        <f>NPV($C$110,$G643:P643)+$F643</f>
        <v>-9726723513.1987419</v>
      </c>
      <c r="Q768" s="1411">
        <f>NPV($C$110,$G643:Q643)+$F643</f>
        <v>-10156345469.661266</v>
      </c>
      <c r="R768" s="1411">
        <f>NPV($C$110,$G643:R643)+$F643</f>
        <v>-10564945601.929924</v>
      </c>
      <c r="S768" s="1411">
        <f>NPV($C$110,$G643:S643)+$F643</f>
        <v>-10952753499.37076</v>
      </c>
      <c r="T768" s="1411">
        <f>NPV($C$110,$G643:T643)+$F643</f>
        <v>-11320211854.597336</v>
      </c>
      <c r="U768" s="1411">
        <f>NPV($C$110,$G643:U643)+$F643</f>
        <v>-11667907457.815596</v>
      </c>
      <c r="V768" s="1411">
        <f>NPV($C$110,$G643:V643)+$F643</f>
        <v>-11996522356.290611</v>
      </c>
      <c r="W768" s="1411">
        <f>NPV($C$110,$G643:W643)+$F643</f>
        <v>-12306798776.778778</v>
      </c>
      <c r="X768" s="1411">
        <f>NPV($C$110,$G643:X643)+$F643</f>
        <v>-12599513667.184963</v>
      </c>
      <c r="Y768" s="1411">
        <f>NPV($C$110,$G643:Y643)+$F643</f>
        <v>-12875460096.70763</v>
      </c>
      <c r="Z768" s="1411">
        <f>NPV($C$110,$G643:Z643)+$F643</f>
        <v>-13135433628.584614</v>
      </c>
      <c r="AA768" s="1411">
        <f>NPV($C$110,$G643:AA643)+$F643</f>
        <v>-13380222348.865093</v>
      </c>
      <c r="AB768" s="1411">
        <f>NPV($C$110,$G643:AB643)+$F643</f>
        <v>-13610599614.473972</v>
      </c>
      <c r="AC768" s="1411">
        <f>NPV($C$110,$G643:AC643)+$F643</f>
        <v>-13827318842.923326</v>
      </c>
      <c r="AD768" s="1411">
        <f>NPV($C$110,$G643:AD643)+$F643</f>
        <v>-14031109846.260767</v>
      </c>
      <c r="AE768" s="1411">
        <f>NPV($C$110,$G643:AE643)+$F643</f>
        <v>-14222676339.450825</v>
      </c>
      <c r="AF768" s="1411">
        <f>NPV($C$110,$G643:AF643)+$F643</f>
        <v>-14402694345.168058</v>
      </c>
      <c r="AG768" s="1411">
        <f>NPV($C$110,$G643:AG643)+$F643</f>
        <v>-14571811283.940434</v>
      </c>
      <c r="AH768" s="1411">
        <f>NPV($C$110,$G643:AH643)+$F643</f>
        <v>-14730645588.060808</v>
      </c>
      <c r="AI768" s="1411">
        <f>NPV($C$110,$G643:AI643)+$F643</f>
        <v>-14879786714.670818</v>
      </c>
      <c r="AJ768" s="1411">
        <f>NPV($C$110,$G643:AJ643)+$F643</f>
        <v>-15019795461.358341</v>
      </c>
      <c r="AK768" s="1411">
        <f>NPV($C$110,$G643:AK643)+$F643</f>
        <v>-15151204508.90983</v>
      </c>
      <c r="AL768" s="1411">
        <f>NPV($C$110,$G643:AL643)+$F643</f>
        <v>-15274519132.236546</v>
      </c>
      <c r="AM768" s="1411">
        <f>NPV($C$110,$G643:AM643)+$F643</f>
        <v>-15390218033.181694</v>
      </c>
      <c r="AN768" s="1411">
        <f>NPV($C$110,$G643:AN643)+$F643</f>
        <v>-15498754258.812012</v>
      </c>
      <c r="AO768" s="1411">
        <f>NPV($C$110,$G643:AO643)+$F643</f>
        <v>-15600556176.56245</v>
      </c>
      <c r="AP768" s="1411">
        <f>NPV($C$110,$G643:AP643)+$F643</f>
        <v>-15696028483.727783</v>
      </c>
      <c r="AQ768" s="1411">
        <f>NPV($C$110,$G643:AQ643)+$F643</f>
        <v>-15785553233.648438</v>
      </c>
      <c r="AR768" s="1411">
        <f>NPV($C$110,$G643:AR643)+$F643</f>
        <v>-15869490864.798716</v>
      </c>
      <c r="AS768" s="1411">
        <f>NPV($C$110,$G643:AS643)+$F643</f>
        <v>-15948181222.066719</v>
      </c>
      <c r="AT768" s="1411">
        <f>NPV($C$110,$G643:AT643)+$F643</f>
        <v>-16021944561.98044</v>
      </c>
      <c r="AU768" s="1411">
        <f>NPV($C$110,$G643:AU643)+$F643</f>
        <v>-16091082535.61042</v>
      </c>
      <c r="AV768" s="1411">
        <f>NPV($C$110,$G643:AV643)+$F643</f>
        <v>-16155879144.4652</v>
      </c>
      <c r="AW768" s="1411">
        <f>NPV($C$110,$G643:AW643)+$F643</f>
        <v>-16216601665.96867</v>
      </c>
      <c r="AX768" s="1411">
        <f>NPV($C$110,$G643:AX643)+$F643</f>
        <v>-16273501546.130112</v>
      </c>
      <c r="AY768" s="1411">
        <f>NPV($C$110,$G643:AY643)+$F643</f>
        <v>-16326815257.836294</v>
      </c>
      <c r="AZ768" s="1411">
        <f>NPV($C$110,$G643:AZ643)+$F643</f>
        <v>-16376765123.849493</v>
      </c>
      <c r="BA768" s="1411">
        <f>NPV($C$110,$G643:BA643)+$F643</f>
        <v>-16423560104.116478</v>
      </c>
      <c r="BB768" s="1411">
        <f>NPV($C$110,$G643:BB643)+$F643</f>
        <v>-16467396547.406704</v>
      </c>
      <c r="BC768" s="1411">
        <f>NPV($C$110,$G643:BC643)+$F643</f>
        <v>-16508458907.622681</v>
      </c>
      <c r="BD768" s="1411">
        <f>NPV($C$110,$G643:BD643)+$F643</f>
        <v>-16546920425.37879</v>
      </c>
      <c r="BE768" s="1411">
        <f>NPV($C$110,$G643:BE643)+$F643</f>
        <v>-16582943775.639364</v>
      </c>
      <c r="BF768" s="1411">
        <f>NPV($C$110,$G643:BF643)+$F643</f>
        <v>-16616681682.353775</v>
      </c>
      <c r="BG768" s="1411">
        <f>NPV($C$110,$G643:BG643)+$F643</f>
        <v>-16648277501.134401</v>
      </c>
      <c r="BH768" s="1411">
        <f>NPV($C$110,$G643:BH643)+$F643</f>
        <v>-16677865771.099756</v>
      </c>
      <c r="BI768" s="1411">
        <f>NPV($C$110,$G643:BI643)+$F643</f>
        <v>-16705572737.055939</v>
      </c>
      <c r="BJ768" s="1411">
        <f>NPV($C$110,$G643:BJ643)+$F643</f>
        <v>-16731516843.219542</v>
      </c>
      <c r="BK768" s="1411">
        <f>NPV($C$110,$G643:BK643)+$F643</f>
        <v>-16755809199.698538</v>
      </c>
      <c r="BL768" s="1411">
        <f>NPV($C$110,$G643:BL643)+$F643</f>
        <v>-16778554022.947538</v>
      </c>
      <c r="BM768" s="1411">
        <f>NPV($C$110,$G643:BM643)+$F643</f>
        <v>-16799849051.403053</v>
      </c>
      <c r="BN768" s="1412">
        <f>NPV($C$110,$G643:BN643)+$F643</f>
        <v>-16819785937.48521</v>
      </c>
    </row>
    <row r="769" spans="1:66" x14ac:dyDescent="0.15">
      <c r="A769" s="1123"/>
      <c r="B769" s="1337"/>
      <c r="C769" s="3667"/>
      <c r="D769" s="1366" t="str">
        <f t="shared" ref="D769:E769" si="413">D706</f>
        <v>Low Price Range</v>
      </c>
      <c r="E769" s="1394" t="str">
        <f t="shared" si="413"/>
        <v>High Range CAPEX</v>
      </c>
      <c r="F769" s="2818">
        <f t="shared" si="401"/>
        <v>-15186260724.790659</v>
      </c>
      <c r="G769" s="1411">
        <f>NPV($C$110,$G644:G644)+$F644</f>
        <v>-5320744327.2423897</v>
      </c>
      <c r="H769" s="1411">
        <f>NPV($C$110,$G644:H644)+$F644</f>
        <v>-5691053244.3849945</v>
      </c>
      <c r="I769" s="1411">
        <f>NPV($C$110,$G644:I644)+$F644</f>
        <v>-6114888511.6836433</v>
      </c>
      <c r="J769" s="1411">
        <f>NPV($C$110,$G644:J644)+$F644</f>
        <v>-6558563983.0690117</v>
      </c>
      <c r="K769" s="1411">
        <f>NPV($C$110,$G644:K644)+$F644</f>
        <v>-7005722761.9599304</v>
      </c>
      <c r="L769" s="1411">
        <f>NPV($C$110,$G644:L644)+$F644</f>
        <v>-7447324945.2622967</v>
      </c>
      <c r="M769" s="1411">
        <f>NPV($C$110,$G644:M644)+$F644</f>
        <v>-7878058436.414114</v>
      </c>
      <c r="N769" s="1411">
        <f>NPV($C$110,$G644:N644)+$F644</f>
        <v>-8294735958.8366604</v>
      </c>
      <c r="O769" s="1411">
        <f>NPV($C$110,$G644:O644)+$F644</f>
        <v>-8695473047.3415756</v>
      </c>
      <c r="P769" s="1411">
        <f>NPV($C$110,$G644:P644)+$F644</f>
        <v>-9079224403.2466354</v>
      </c>
      <c r="Q769" s="1411">
        <f>NPV($C$110,$G644:Q644)+$F644</f>
        <v>-9445503615.4780006</v>
      </c>
      <c r="R769" s="1411">
        <f>NPV($C$110,$G644:R644)+$F644</f>
        <v>-9794204652.4270306</v>
      </c>
      <c r="S769" s="1411">
        <f>NPV($C$110,$G644:S644)+$F644</f>
        <v>-10125483512.364929</v>
      </c>
      <c r="T769" s="1411">
        <f>NPV($C$110,$G644:T644)+$F644</f>
        <v>-10439677264.533138</v>
      </c>
      <c r="U769" s="1411">
        <f>NPV($C$110,$G644:U644)+$F644</f>
        <v>-10737247296.009247</v>
      </c>
      <c r="V769" s="1411">
        <f>NPV($C$110,$G644:V644)+$F644</f>
        <v>-11018738763.204983</v>
      </c>
      <c r="W769" s="1411">
        <f>NPV($C$110,$G644:W644)+$F644</f>
        <v>-11284751198.423328</v>
      </c>
      <c r="X769" s="1411">
        <f>NPV($C$110,$G644:X644)+$F644</f>
        <v>-11535916976.825466</v>
      </c>
      <c r="Y769" s="1411">
        <f>NPV($C$110,$G644:Y644)+$F644</f>
        <v>-11772885431.96324</v>
      </c>
      <c r="Z769" s="1411">
        <f>NPV($C$110,$G644:Z644)+$F644</f>
        <v>-11996311097.901623</v>
      </c>
      <c r="AA769" s="1411">
        <f>NPV($C$110,$G644:AA644)+$F644</f>
        <v>-12206845007.963535</v>
      </c>
      <c r="AB769" s="1411">
        <f>NPV($C$110,$G644:AB644)+$F644</f>
        <v>-12405128283.681818</v>
      </c>
      <c r="AC769" s="1411">
        <f>NPV($C$110,$G644:AC644)+$F644</f>
        <v>-12591787455.900074</v>
      </c>
      <c r="AD769" s="1411">
        <f>NPV($C$110,$G644:AD644)+$F644</f>
        <v>-12767431105.788689</v>
      </c>
      <c r="AE769" s="1411">
        <f>NPV($C$110,$G644:AE644)+$F644</f>
        <v>-12932647517.393194</v>
      </c>
      <c r="AF769" s="1411">
        <f>NPV($C$110,$G644:AF644)+$F644</f>
        <v>-13088003108.45459</v>
      </c>
      <c r="AG769" s="1411">
        <f>NPV($C$110,$G644:AG644)+$F644</f>
        <v>-13234041461.35128</v>
      </c>
      <c r="AH769" s="1411">
        <f>NPV($C$110,$G644:AH644)+$F644</f>
        <v>-13371282816.956192</v>
      </c>
      <c r="AI769" s="1411">
        <f>NPV($C$110,$G644:AI644)+$F644</f>
        <v>-13500223924.971363</v>
      </c>
      <c r="AJ769" s="1411">
        <f>NPV($C$110,$G644:AJ644)+$F644</f>
        <v>-13621338167.664059</v>
      </c>
      <c r="AK769" s="1411">
        <f>NPV($C$110,$G644:AK644)+$F644</f>
        <v>-13735075891.832041</v>
      </c>
      <c r="AL769" s="1411">
        <f>NPV($C$110,$G644:AL644)+$F644</f>
        <v>-13841864897.661749</v>
      </c>
      <c r="AM769" s="1411">
        <f>NPV($C$110,$G644:AM644)+$F644</f>
        <v>-13942111043.916471</v>
      </c>
      <c r="AN769" s="1411">
        <f>NPV($C$110,$G644:AN644)+$F644</f>
        <v>-14036198937.337025</v>
      </c>
      <c r="AO769" s="1411">
        <f>NPV($C$110,$G644:AO644)+$F644</f>
        <v>-14124492680.797653</v>
      </c>
      <c r="AP769" s="1411">
        <f>NPV($C$110,$G644:AP644)+$F644</f>
        <v>-14207336660.04023</v>
      </c>
      <c r="AQ769" s="1411">
        <f>NPV($C$110,$G644:AQ644)+$F644</f>
        <v>-14285056353.015661</v>
      </c>
      <c r="AR769" s="1411">
        <f>NPV($C$110,$G644:AR644)+$F644</f>
        <v>-14357959149.224739</v>
      </c>
      <c r="AS769" s="1411">
        <f>NPV($C$110,$G644:AS644)+$F644</f>
        <v>-14426335169.149439</v>
      </c>
      <c r="AT769" s="1411">
        <f>NPV($C$110,$G644:AT644)+$F644</f>
        <v>-14490458076.037037</v>
      </c>
      <c r="AU769" s="1411">
        <f>NPV($C$110,$G644:AU644)+$F644</f>
        <v>-14550585874.05023</v>
      </c>
      <c r="AV769" s="1411">
        <f>NPV($C$110,$G644:AV644)+$F644</f>
        <v>-14606961688.210274</v>
      </c>
      <c r="AW769" s="1411">
        <f>NPV($C$110,$G644:AW644)+$F644</f>
        <v>-14659814522.70273</v>
      </c>
      <c r="AX769" s="1411">
        <f>NPV($C$110,$G644:AX644)+$F644</f>
        <v>-14709359995.038929</v>
      </c>
      <c r="AY769" s="1411">
        <f>NPV($C$110,$G644:AY644)+$F644</f>
        <v>-14755801044.312151</v>
      </c>
      <c r="AZ769" s="1411">
        <f>NPV($C$110,$G644:AZ644)+$F644</f>
        <v>-14799328612.389078</v>
      </c>
      <c r="BA769" s="1411">
        <f>NPV($C$110,$G644:BA644)+$F644</f>
        <v>-14840122297.36097</v>
      </c>
      <c r="BB769" s="1411">
        <f>NPV($C$110,$G644:BB644)+$F644</f>
        <v>-14878350978.966703</v>
      </c>
      <c r="BC769" s="1411">
        <f>NPV($C$110,$G644:BC644)+$F644</f>
        <v>-14914173416.008997</v>
      </c>
      <c r="BD769" s="1411">
        <f>NPV($C$110,$G644:BD644)+$F644</f>
        <v>-14947738816.0298</v>
      </c>
      <c r="BE769" s="1411">
        <f>NPV($C$110,$G644:BE644)+$F644</f>
        <v>-14979187377.702667</v>
      </c>
      <c r="BF769" s="1411">
        <f>NPV($C$110,$G644:BF644)+$F644</f>
        <v>-15008650806.548544</v>
      </c>
      <c r="BG769" s="1411">
        <f>NPV($C$110,$G644:BG644)+$F644</f>
        <v>-15036252804.694302</v>
      </c>
      <c r="BH769" s="1411">
        <f>NPV($C$110,$G644:BH644)+$F644</f>
        <v>-15062109535.47736</v>
      </c>
      <c r="BI769" s="1411">
        <f>NPV($C$110,$G644:BI644)+$F644</f>
        <v>-15086330063.759666</v>
      </c>
      <c r="BJ769" s="1411">
        <f>NPV($C$110,$G644:BJ644)+$F644</f>
        <v>-15109016772.855061</v>
      </c>
      <c r="BK769" s="1411">
        <f>NPV($C$110,$G644:BK644)+$F644</f>
        <v>-15130265758.99864</v>
      </c>
      <c r="BL769" s="1411">
        <f>NPV($C$110,$G644:BL644)+$F644</f>
        <v>-15150167204.298828</v>
      </c>
      <c r="BM769" s="1411">
        <f>NPV($C$110,$G644:BM644)+$F644</f>
        <v>-15168805729.114225</v>
      </c>
      <c r="BN769" s="1412">
        <f>NPV($C$110,$G644:BN644)+$F644</f>
        <v>-15186260724.790659</v>
      </c>
    </row>
    <row r="770" spans="1:66" x14ac:dyDescent="0.15">
      <c r="A770" s="1123"/>
      <c r="B770" s="1337"/>
      <c r="C770" s="3667"/>
      <c r="D770" s="1366" t="str">
        <f t="shared" ref="D770:E770" si="414">D707</f>
        <v>Low Price Range</v>
      </c>
      <c r="E770" s="1394" t="str">
        <f t="shared" si="414"/>
        <v>High Range CAPEX</v>
      </c>
      <c r="F770" s="2818">
        <f t="shared" si="401"/>
        <v>-13273736315.819609</v>
      </c>
      <c r="G770" s="1411">
        <f>NPV($C$110,$G645:G645)+$F645</f>
        <v>-5320744327.2423897</v>
      </c>
      <c r="H770" s="1411">
        <f>NPV($C$110,$G645:H645)+$F645</f>
        <v>-5637145301.3686142</v>
      </c>
      <c r="I770" s="1411">
        <f>NPV($C$110,$G645:I645)+$F645</f>
        <v>-5987116760.1610594</v>
      </c>
      <c r="J770" s="1411">
        <f>NPV($C$110,$G645:J645)+$F645</f>
        <v>-6348362170.3640985</v>
      </c>
      <c r="K770" s="1411">
        <f>NPV($C$110,$G645:K645)+$F645</f>
        <v>-6709825510.1326752</v>
      </c>
      <c r="L770" s="1411">
        <f>NPV($C$110,$G645:L645)+$F645</f>
        <v>-7065321110.8897686</v>
      </c>
      <c r="M770" s="1411">
        <f>NPV($C$110,$G645:M645)+$F645</f>
        <v>-7411192986.412241</v>
      </c>
      <c r="N770" s="1411">
        <f>NPV($C$110,$G645:N645)+$F645</f>
        <v>-7745249076.5681353</v>
      </c>
      <c r="O770" s="1411">
        <f>NPV($C$110,$G645:O645)+$F645</f>
        <v>-8066205914.9732018</v>
      </c>
      <c r="P770" s="1411">
        <f>NPV($C$110,$G645:P645)+$F645</f>
        <v>-8373371086.244566</v>
      </c>
      <c r="Q770" s="1411">
        <f>NPV($C$110,$G645:Q645)+$F645</f>
        <v>-8666448967.9754524</v>
      </c>
      <c r="R770" s="1411">
        <f>NPV($C$110,$G645:R645)+$F645</f>
        <v>-8945415704.1736946</v>
      </c>
      <c r="S770" s="1411">
        <f>NPV($C$110,$G645:S645)+$F645</f>
        <v>-9210435538.0327072</v>
      </c>
      <c r="T770" s="1411">
        <f>NPV($C$110,$G645:T645)+$F645</f>
        <v>-9461803100.2998047</v>
      </c>
      <c r="U770" s="1411">
        <f>NPV($C$110,$G645:U645)+$F645</f>
        <v>-9699902650.2929173</v>
      </c>
      <c r="V770" s="1411">
        <f>NPV($C$110,$G645:V645)+$F645</f>
        <v>-9925178759.2402763</v>
      </c>
      <c r="W770" s="1411">
        <f>NPV($C$110,$G645:W645)+$F645</f>
        <v>-10138114930.406733</v>
      </c>
      <c r="X770" s="1411">
        <f>NPV($C$110,$G645:X645)+$F645</f>
        <v>-10339217851.519753</v>
      </c>
      <c r="Y770" s="1411">
        <f>NPV($C$110,$G645:Y645)+$F645</f>
        <v>-10529005721.376522</v>
      </c>
      <c r="Z770" s="1411">
        <f>NPV($C$110,$G645:Z645)+$F645</f>
        <v>-10707999571.262745</v>
      </c>
      <c r="AA770" s="1411">
        <f>NPV($C$110,$G645:AA645)+$F645</f>
        <v>-10876716817.5219</v>
      </c>
      <c r="AB770" s="1411">
        <f>NPV($C$110,$G645:AB645)+$F645</f>
        <v>-11035666494.941032</v>
      </c>
      <c r="AC770" s="1411">
        <f>NPV($C$110,$G645:AC645)+$F645</f>
        <v>-11185345767.911991</v>
      </c>
      <c r="AD770" s="1411">
        <f>NPV($C$110,$G645:AD645)+$F645</f>
        <v>-11326237419.999561</v>
      </c>
      <c r="AE770" s="1411">
        <f>NPV($C$110,$G645:AE645)+$F645</f>
        <v>-11458808096.782948</v>
      </c>
      <c r="AF770" s="1411">
        <f>NPV($C$110,$G645:AF645)+$F645</f>
        <v>-11583507130.819017</v>
      </c>
      <c r="AG770" s="1411">
        <f>NPV($C$110,$G645:AG645)+$F645</f>
        <v>-11700765817.378151</v>
      </c>
      <c r="AH770" s="1411">
        <f>NPV($C$110,$G645:AH645)+$F645</f>
        <v>-11810997039.319691</v>
      </c>
      <c r="AI770" s="1411">
        <f>NPV($C$110,$G645:AI645)+$F645</f>
        <v>-11914595161.91119</v>
      </c>
      <c r="AJ770" s="1411">
        <f>NPV($C$110,$G645:AJ645)+$F645</f>
        <v>-12011936135.509825</v>
      </c>
      <c r="AK770" s="1411">
        <f>NPV($C$110,$G645:AK645)+$F645</f>
        <v>-12103377757.198257</v>
      </c>
      <c r="AL770" s="1411">
        <f>NPV($C$110,$G645:AL645)+$F645</f>
        <v>-12189260052.692299</v>
      </c>
      <c r="AM770" s="1411">
        <f>NPV($C$110,$G645:AM645)+$F645</f>
        <v>-12269905747.832676</v>
      </c>
      <c r="AN770" s="1411">
        <f>NPV($C$110,$G645:AN645)+$F645</f>
        <v>-12345620805.266258</v>
      </c>
      <c r="AO770" s="1411">
        <f>NPV($C$110,$G645:AO645)+$F645</f>
        <v>-12416695006.904593</v>
      </c>
      <c r="AP770" s="1411">
        <f>NPV($C$110,$G645:AP645)+$F645</f>
        <v>-12483402566.713268</v>
      </c>
      <c r="AQ770" s="1411">
        <f>NPV($C$110,$G645:AQ645)+$F645</f>
        <v>-12546002761.556309</v>
      </c>
      <c r="AR770" s="1411">
        <f>NPV($C$110,$G645:AR645)+$F645</f>
        <v>-12604740570.364801</v>
      </c>
      <c r="AS770" s="1411">
        <f>NPV($C$110,$G645:AS645)+$F645</f>
        <v>-12659847313.948696</v>
      </c>
      <c r="AT770" s="1411">
        <f>NPV($C$110,$G645:AT645)+$F645</f>
        <v>-12711541289.425827</v>
      </c>
      <c r="AU770" s="1411">
        <f>NPV($C$110,$G645:AU645)+$F645</f>
        <v>-12760028394.58173</v>
      </c>
      <c r="AV770" s="1411">
        <f>NPV($C$110,$G645:AV645)+$F645</f>
        <v>-12805502738.559341</v>
      </c>
      <c r="AW770" s="1411">
        <f>NPV($C$110,$G645:AW645)+$F645</f>
        <v>-12848147236.158213</v>
      </c>
      <c r="AX770" s="1411">
        <f>NPV($C$110,$G645:AX645)+$F645</f>
        <v>-12888134183.737259</v>
      </c>
      <c r="AY770" s="1411">
        <f>NPV($C$110,$G645:AY645)+$F645</f>
        <v>-12925625815.294216</v>
      </c>
      <c r="AZ770" s="1411">
        <f>NPV($C$110,$G645:AZ645)+$F645</f>
        <v>-12960774837.76395</v>
      </c>
      <c r="BA770" s="1411">
        <f>NPV($C$110,$G645:BA645)+$F645</f>
        <v>-12993724944.956558</v>
      </c>
      <c r="BB770" s="1411">
        <f>NPV($C$110,$G645:BB645)+$F645</f>
        <v>-13024611309.861118</v>
      </c>
      <c r="BC770" s="1411">
        <f>NPV($C$110,$G645:BC645)+$F645</f>
        <v>-13053561055.285183</v>
      </c>
      <c r="BD770" s="1411">
        <f>NPV($C$110,$G645:BD645)+$F645</f>
        <v>-13080693702.99456</v>
      </c>
      <c r="BE770" s="1411">
        <f>NPV($C$110,$G645:BE645)+$F645</f>
        <v>-13106121601.671249</v>
      </c>
      <c r="BF770" s="1411">
        <f>NPV($C$110,$G645:BF645)+$F645</f>
        <v>-13129950334.127132</v>
      </c>
      <c r="BG770" s="1411">
        <f>NPV($C$110,$G645:BG645)+$F645</f>
        <v>-13152279104.30275</v>
      </c>
      <c r="BH770" s="1411">
        <f>NPV($C$110,$G645:BH645)+$F645</f>
        <v>-13173201104.649584</v>
      </c>
      <c r="BI770" s="1411">
        <f>NPV($C$110,$G645:BI645)+$F645</f>
        <v>-13192803864.544445</v>
      </c>
      <c r="BJ770" s="1411">
        <f>NPV($C$110,$G645:BJ645)+$F645</f>
        <v>-13211169580.41942</v>
      </c>
      <c r="BK770" s="1411">
        <f>NPV($C$110,$G645:BK645)+$F645</f>
        <v>-13228375428.313046</v>
      </c>
      <c r="BL770" s="1411">
        <f>NPV($C$110,$G645:BL645)+$F645</f>
        <v>-13244493859.560394</v>
      </c>
      <c r="BM770" s="1411">
        <f>NPV($C$110,$G645:BM645)+$F645</f>
        <v>-13259592880.343384</v>
      </c>
      <c r="BN770" s="1412">
        <f>NPV($C$110,$G645:BN645)+$F645</f>
        <v>-13273736315.819609</v>
      </c>
    </row>
    <row r="771" spans="1:66" ht="7.5" customHeight="1" x14ac:dyDescent="0.15">
      <c r="A771" s="1123"/>
      <c r="B771" s="1337"/>
      <c r="C771" s="3667"/>
      <c r="D771" s="1366"/>
      <c r="E771" s="1394"/>
      <c r="F771" s="2818"/>
      <c r="G771" s="1411"/>
      <c r="H771" s="1411"/>
      <c r="I771" s="1411"/>
      <c r="J771" s="1411"/>
      <c r="K771" s="1411"/>
      <c r="L771" s="1411"/>
      <c r="M771" s="1411"/>
      <c r="N771" s="1411"/>
      <c r="O771" s="1411"/>
      <c r="P771" s="1411"/>
      <c r="Q771" s="1411"/>
      <c r="R771" s="1411"/>
      <c r="S771" s="1411"/>
      <c r="T771" s="1411"/>
      <c r="U771" s="1411"/>
      <c r="V771" s="1411"/>
      <c r="W771" s="1411"/>
      <c r="X771" s="1411"/>
      <c r="Y771" s="1411"/>
      <c r="Z771" s="1411"/>
      <c r="AA771" s="1411"/>
      <c r="AB771" s="1411"/>
      <c r="AC771" s="1411"/>
      <c r="AD771" s="1411"/>
      <c r="AE771" s="1411"/>
      <c r="AF771" s="1411"/>
      <c r="AG771" s="1411"/>
      <c r="AH771" s="1411"/>
      <c r="AI771" s="1411"/>
      <c r="AJ771" s="1411"/>
      <c r="AK771" s="1411"/>
      <c r="AL771" s="1411"/>
      <c r="AM771" s="1411"/>
      <c r="AN771" s="1411"/>
      <c r="AO771" s="1411"/>
      <c r="AP771" s="1411"/>
      <c r="AQ771" s="1411"/>
      <c r="AR771" s="1411"/>
      <c r="AS771" s="1411"/>
      <c r="AT771" s="1411"/>
      <c r="AU771" s="1411"/>
      <c r="AV771" s="1411"/>
      <c r="AW771" s="1411"/>
      <c r="AX771" s="1411"/>
      <c r="AY771" s="1411"/>
      <c r="AZ771" s="1411"/>
      <c r="BA771" s="1411"/>
      <c r="BB771" s="1411"/>
      <c r="BC771" s="1411"/>
      <c r="BD771" s="1411"/>
      <c r="BE771" s="1411"/>
      <c r="BF771" s="1411"/>
      <c r="BG771" s="1411"/>
      <c r="BH771" s="1411"/>
      <c r="BI771" s="1411"/>
      <c r="BJ771" s="1411"/>
      <c r="BK771" s="1411"/>
      <c r="BL771" s="1411"/>
      <c r="BM771" s="1411"/>
      <c r="BN771" s="1412"/>
    </row>
    <row r="772" spans="1:66" ht="12.75" customHeight="1" x14ac:dyDescent="0.15">
      <c r="A772" s="1123"/>
      <c r="B772" s="1337"/>
      <c r="C772" s="3667"/>
      <c r="D772" s="1366" t="str">
        <f t="shared" ref="D772:E772" si="415">D709</f>
        <v>High Price Range</v>
      </c>
      <c r="E772" s="1394" t="str">
        <f t="shared" si="415"/>
        <v>High Range CAPEX</v>
      </c>
      <c r="F772" s="2818">
        <f t="shared" si="401"/>
        <v>2351558261.4975071</v>
      </c>
      <c r="G772" s="1411">
        <f>NPV($C$110,$G647:G647)+$F647</f>
        <v>-2865883841.6069441</v>
      </c>
      <c r="H772" s="1411">
        <f>NPV($C$110,$G647:H647)+$F647</f>
        <v>-1454347861.5076036</v>
      </c>
      <c r="I772" s="1411">
        <f>NPV($C$110,$G647:I647)+$F647</f>
        <v>-443554757.4105835</v>
      </c>
      <c r="J772" s="1411">
        <f>NPV($C$110,$G647:J647)+$F647</f>
        <v>318263761.45446396</v>
      </c>
      <c r="K772" s="1411">
        <f>NPV($C$110,$G647:K647)+$F647</f>
        <v>908166781.18924522</v>
      </c>
      <c r="L772" s="1411">
        <f>NPV($C$110,$G647:L647)+$F647</f>
        <v>1372146656.5096273</v>
      </c>
      <c r="M772" s="1411">
        <f>NPV($C$110,$G647:M647)+$F647</f>
        <v>1740397971.3753176</v>
      </c>
      <c r="N772" s="1411">
        <f>NPV($C$110,$G647:N647)+$F647</f>
        <v>2034021113.1965561</v>
      </c>
      <c r="O772" s="1411">
        <f>NPV($C$110,$G647:O647)+$F647</f>
        <v>2268419942.9521704</v>
      </c>
      <c r="P772" s="1411">
        <f>NPV($C$110,$G647:P647)+$F647</f>
        <v>2455205245.1879292</v>
      </c>
      <c r="Q772" s="1411">
        <f>NPV($C$110,$G647:Q647)+$F647</f>
        <v>2603343083.2516928</v>
      </c>
      <c r="R772" s="1411">
        <f>NPV($C$110,$G647:R647)+$F647</f>
        <v>2719888300.2116652</v>
      </c>
      <c r="S772" s="1411">
        <f>NPV($C$110,$G647:S647)+$F647</f>
        <v>2810474741.3256073</v>
      </c>
      <c r="T772" s="1411">
        <f>NPV($C$110,$G647:T647)+$F647</f>
        <v>2879655145.2028008</v>
      </c>
      <c r="U772" s="1411">
        <f>NPV($C$110,$G647:U647)+$F647</f>
        <v>2931144058.0371618</v>
      </c>
      <c r="V772" s="1411">
        <f>NPV($C$110,$G647:V647)+$F647</f>
        <v>2967995900.1296625</v>
      </c>
      <c r="W772" s="1411">
        <f>NPV($C$110,$G647:W647)+$F647</f>
        <v>2992738327.950202</v>
      </c>
      <c r="X772" s="1411">
        <f>NPV($C$110,$G647:X647)+$F647</f>
        <v>3007473962.3805628</v>
      </c>
      <c r="Y772" s="1411">
        <f>NPV($C$110,$G647:Y647)+$F647</f>
        <v>3013959220.2509279</v>
      </c>
      <c r="Z772" s="1411">
        <f>NPV($C$110,$G647:Z647)+$F647</f>
        <v>3013666242.8907242</v>
      </c>
      <c r="AA772" s="1411">
        <f>NPV($C$110,$G647:AA647)+$F647</f>
        <v>3007832128.274785</v>
      </c>
      <c r="AB772" s="1411">
        <f>NPV($C$110,$G647:AB647)+$F647</f>
        <v>2997498479.3399506</v>
      </c>
      <c r="AC772" s="1411">
        <f>NPV($C$110,$G647:AC647)+$F647</f>
        <v>2983543465.1698532</v>
      </c>
      <c r="AD772" s="1411">
        <f>NPV($C$110,$G647:AD647)+$F647</f>
        <v>2966708022.8980885</v>
      </c>
      <c r="AE772" s="1411">
        <f>NPV($C$110,$G647:AE647)+$F647</f>
        <v>2947617424.3003683</v>
      </c>
      <c r="AF772" s="1411">
        <f>NPV($C$110,$G647:AF647)+$F647</f>
        <v>2926799139.5411386</v>
      </c>
      <c r="AG772" s="1411">
        <f>NPV($C$110,$G647:AG647)+$F647</f>
        <v>2904697716.9746456</v>
      </c>
      <c r="AH772" s="1411">
        <f>NPV($C$110,$G647:AH647)+$F647</f>
        <v>2881687239.2869778</v>
      </c>
      <c r="AI772" s="1411">
        <f>NPV($C$110,$G647:AI647)+$F647</f>
        <v>2858081796.9838095</v>
      </c>
      <c r="AJ772" s="1411">
        <f>NPV($C$110,$G647:AJ647)+$F647</f>
        <v>2834144329.4901228</v>
      </c>
      <c r="AK772" s="1411">
        <f>NPV($C$110,$G647:AK647)+$F647</f>
        <v>2810094114.3696432</v>
      </c>
      <c r="AL772" s="1411">
        <f>NPV($C$110,$G647:AL647)+$F647</f>
        <v>2786113131.0165825</v>
      </c>
      <c r="AM772" s="1411">
        <f>NPV($C$110,$G647:AM647)+$F647</f>
        <v>2762351482.7495804</v>
      </c>
      <c r="AN772" s="1411">
        <f>NPV($C$110,$G647:AN647)+$F647</f>
        <v>2738932027.7266722</v>
      </c>
      <c r="AO772" s="1411">
        <f>NPV($C$110,$G647:AO647)+$F647</f>
        <v>2715954342.4226179</v>
      </c>
      <c r="AP772" s="1411">
        <f>NPV($C$110,$G647:AP647)+$F647</f>
        <v>2693498120.0188398</v>
      </c>
      <c r="AQ772" s="1411">
        <f>NPV($C$110,$G647:AQ647)+$F647</f>
        <v>2671626088.7886572</v>
      </c>
      <c r="AR772" s="1411">
        <f>NPV($C$110,$G647:AR647)+$F647</f>
        <v>2650386521.5341797</v>
      </c>
      <c r="AS772" s="1411">
        <f>NPV($C$110,$G647:AS647)+$F647</f>
        <v>2629815395.6713715</v>
      </c>
      <c r="AT772" s="1411">
        <f>NPV($C$110,$G647:AT647)+$F647</f>
        <v>2609938254.145668</v>
      </c>
      <c r="AU772" s="1411">
        <f>NPV($C$110,$G647:AU647)+$F647</f>
        <v>2590771809.587821</v>
      </c>
      <c r="AV772" s="1411">
        <f>NPV($C$110,$G647:AV647)+$F647</f>
        <v>2572325327.6716042</v>
      </c>
      <c r="AW772" s="1411">
        <f>NPV($C$110,$G647:AW647)+$F647</f>
        <v>2554601820.2622204</v>
      </c>
      <c r="AX772" s="1411">
        <f>NPV($C$110,$G647:AX647)+$F647</f>
        <v>2537599074.4488716</v>
      </c>
      <c r="AY772" s="1411">
        <f>NPV($C$110,$G647:AY647)+$F647</f>
        <v>2521310539.7791376</v>
      </c>
      <c r="AZ772" s="1411">
        <f>NPV($C$110,$G647:AZ647)+$F647</f>
        <v>2505726092.8298864</v>
      </c>
      <c r="BA772" s="1411">
        <f>NPV($C$110,$G647:BA647)+$F647</f>
        <v>2490832695.5572796</v>
      </c>
      <c r="BB772" s="1411">
        <f>NPV($C$110,$G647:BB647)+$F647</f>
        <v>2476614961.5841036</v>
      </c>
      <c r="BC772" s="1411">
        <f>NPV($C$110,$G647:BC647)+$F647</f>
        <v>2463055642.638751</v>
      </c>
      <c r="BD772" s="1411">
        <f>NPV($C$110,$G647:BD647)+$F647</f>
        <v>2450136045.7012701</v>
      </c>
      <c r="BE772" s="1411">
        <f>NPV($C$110,$G647:BE647)+$F647</f>
        <v>2437836389.9926672</v>
      </c>
      <c r="BF772" s="1411">
        <f>NPV($C$110,$G647:BF647)+$F647</f>
        <v>2426136111.7264872</v>
      </c>
      <c r="BG772" s="1411">
        <f>NPV($C$110,$G647:BG647)+$F647</f>
        <v>2415014123.4954948</v>
      </c>
      <c r="BH772" s="1411">
        <f>NPV($C$110,$G647:BH647)+$F647</f>
        <v>2404449034.2651711</v>
      </c>
      <c r="BI772" s="1411">
        <f>NPV($C$110,$G647:BI647)+$F647</f>
        <v>2394419335.1680641</v>
      </c>
      <c r="BJ772" s="1411">
        <f>NPV($C$110,$G647:BJ647)+$F647</f>
        <v>2384903555.6206951</v>
      </c>
      <c r="BK772" s="1411">
        <f>NPV($C$110,$G647:BK647)+$F647</f>
        <v>2375880393.7024307</v>
      </c>
      <c r="BL772" s="1411">
        <f>NPV($C$110,$G647:BL647)+$F647</f>
        <v>2367328824.230731</v>
      </c>
      <c r="BM772" s="1411">
        <f>NPV($C$110,$G647:BM647)+$F647</f>
        <v>2359228187.52847</v>
      </c>
      <c r="BN772" s="1412">
        <f>NPV($C$110,$G647:BN647)+$F647</f>
        <v>2351558261.4975071</v>
      </c>
    </row>
    <row r="773" spans="1:66" x14ac:dyDescent="0.15">
      <c r="A773" s="1123"/>
      <c r="B773" s="1337"/>
      <c r="C773" s="3667"/>
      <c r="D773" s="1366" t="str">
        <f t="shared" ref="D773:E773" si="416">D710</f>
        <v>High Price Range</v>
      </c>
      <c r="E773" s="1394" t="str">
        <f t="shared" si="416"/>
        <v>High Range CAPEX</v>
      </c>
      <c r="F773" s="2818">
        <f t="shared" si="401"/>
        <v>7461784194.2585506</v>
      </c>
      <c r="G773" s="1411">
        <f>NPV($C$110,$G648:G648)+$F648</f>
        <v>-2865883841.6069441</v>
      </c>
      <c r="H773" s="1411">
        <f>NPV($C$110,$G648:H648)+$F648</f>
        <v>-1285705365.9750791</v>
      </c>
      <c r="I773" s="1411">
        <f>NPV($C$110,$G648:I648)+$F648</f>
        <v>-51659946.758997917</v>
      </c>
      <c r="J773" s="1411">
        <f>NPV($C$110,$G648:J648)+$F648</f>
        <v>953292618.11443233</v>
      </c>
      <c r="K773" s="1411">
        <f>NPV($C$110,$G648:K648)+$F648</f>
        <v>1791220044.8118649</v>
      </c>
      <c r="L773" s="1411">
        <f>NPV($C$110,$G648:L648)+$F648</f>
        <v>2500588957.0926256</v>
      </c>
      <c r="M773" s="1411">
        <f>NPV($C$110,$G648:M648)+$F648</f>
        <v>3107539483.4060593</v>
      </c>
      <c r="N773" s="1411">
        <f>NPV($C$110,$G648:N648)+$F648</f>
        <v>3630943312.4697952</v>
      </c>
      <c r="O773" s="1411">
        <f>NPV($C$110,$G648:O648)+$F648</f>
        <v>4085015753.1269569</v>
      </c>
      <c r="P773" s="1411">
        <f>NPV($C$110,$G648:P648)+$F648</f>
        <v>4480804065.0915794</v>
      </c>
      <c r="Q773" s="1411">
        <f>NPV($C$110,$G648:Q648)+$F648</f>
        <v>4827099685.9105663</v>
      </c>
      <c r="R773" s="1411">
        <f>NPV($C$110,$G648:R648)+$F648</f>
        <v>5131029773.2554817</v>
      </c>
      <c r="S773" s="1411">
        <f>NPV($C$110,$G648:S648)+$F648</f>
        <v>5398458390.5149708</v>
      </c>
      <c r="T773" s="1411">
        <f>NPV($C$110,$G648:T648)+$F648</f>
        <v>5634268702.3555088</v>
      </c>
      <c r="U773" s="1411">
        <f>NPV($C$110,$G648:U648)+$F648</f>
        <v>5842567558.875206</v>
      </c>
      <c r="V773" s="1411">
        <f>NPV($C$110,$G648:V648)+$F648</f>
        <v>6026837621.8146553</v>
      </c>
      <c r="W773" s="1411">
        <f>NPV($C$110,$G648:W648)+$F648</f>
        <v>6190052944.7306194</v>
      </c>
      <c r="X773" s="1411">
        <f>NPV($C$110,$G648:X648)+$F648</f>
        <v>6334768421.5265846</v>
      </c>
      <c r="Y773" s="1411">
        <f>NPV($C$110,$G648:Y648)+$F648</f>
        <v>6463190123.3283024</v>
      </c>
      <c r="Z773" s="1411">
        <f>NPV($C$110,$G648:Z648)+$F648</f>
        <v>6577231378.984581</v>
      </c>
      <c r="AA773" s="1411">
        <f>NPV($C$110,$G648:AA648)+$F648</f>
        <v>6678558034.3037338</v>
      </c>
      <c r="AB773" s="1411">
        <f>NPV($C$110,$G648:AB648)+$F648</f>
        <v>6768625369.7859993</v>
      </c>
      <c r="AC773" s="1411">
        <f>NPV($C$110,$G648:AC648)+$F648</f>
        <v>6848708499.4404621</v>
      </c>
      <c r="AD773" s="1411">
        <f>NPV($C$110,$G648:AD648)+$F648</f>
        <v>6919927612.0754509</v>
      </c>
      <c r="AE773" s="1411">
        <f>NPV($C$110,$G648:AE648)+$F648</f>
        <v>6983269086.8870792</v>
      </c>
      <c r="AF773" s="1411">
        <f>NPV($C$110,$G648:AF648)+$F648</f>
        <v>7039603275.7838116</v>
      </c>
      <c r="AG773" s="1411">
        <f>NPV($C$110,$G648:AG648)+$F648</f>
        <v>7089699568.3899155</v>
      </c>
      <c r="AH773" s="1411">
        <f>NPV($C$110,$G648:AH648)+$F648</f>
        <v>7134239223.7586403</v>
      </c>
      <c r="AI773" s="1411">
        <f>NPV($C$110,$G648:AI648)+$F648</f>
        <v>7173826352.9954777</v>
      </c>
      <c r="AJ773" s="1411">
        <f>NPV($C$110,$G648:AJ648)+$F648</f>
        <v>7208997360.5658188</v>
      </c>
      <c r="AK773" s="1411">
        <f>NPV($C$110,$G648:AK648)+$F648</f>
        <v>7240229092.928503</v>
      </c>
      <c r="AL773" s="1411">
        <f>NPV($C$110,$G648:AL648)+$F648</f>
        <v>7267945896.9323921</v>
      </c>
      <c r="AM773" s="1411">
        <f>NPV($C$110,$G648:AM648)+$F648</f>
        <v>7292525753.9803638</v>
      </c>
      <c r="AN773" s="1411">
        <f>NPV($C$110,$G648:AN648)+$F648</f>
        <v>7314305626.993351</v>
      </c>
      <c r="AO773" s="1411">
        <f>NPV($C$110,$G648:AO648)+$F648</f>
        <v>7333586133.9862938</v>
      </c>
      <c r="AP773" s="1411">
        <f>NPV($C$110,$G648:AP648)+$F648</f>
        <v>7350635643.319479</v>
      </c>
      <c r="AQ773" s="1411">
        <f>NPV($C$110,$G648:AQ648)+$F648</f>
        <v>7365693870.4473495</v>
      </c>
      <c r="AR773" s="1411">
        <f>NPV($C$110,$G648:AR648)+$F648</f>
        <v>7378975043.5169525</v>
      </c>
      <c r="AS773" s="1411">
        <f>NPV($C$110,$G648:AS648)+$F648</f>
        <v>7390670694.9045925</v>
      </c>
      <c r="AT773" s="1411">
        <f>NPV($C$110,$G648:AT648)+$F648</f>
        <v>7400952127.284132</v>
      </c>
      <c r="AU773" s="1411">
        <f>NPV($C$110,$G648:AU648)+$F648</f>
        <v>7409972595.7520695</v>
      </c>
      <c r="AV773" s="1411">
        <f>NPV($C$110,$G648:AV648)+$F648</f>
        <v>7417869241.6242027</v>
      </c>
      <c r="AW773" s="1411">
        <f>NPV($C$110,$G648:AW648)+$F648</f>
        <v>7424764808.5540848</v>
      </c>
      <c r="AX773" s="1411">
        <f>NPV($C$110,$G648:AX648)+$F648</f>
        <v>7430769167.4346695</v>
      </c>
      <c r="AY773" s="1411">
        <f>NPV($C$110,$G648:AY648)+$F648</f>
        <v>7435980672.9963989</v>
      </c>
      <c r="AZ773" s="1411">
        <f>NPV($C$110,$G648:AZ648)+$F648</f>
        <v>7440487371.9975109</v>
      </c>
      <c r="BA773" s="1411">
        <f>NPV($C$110,$G648:BA648)+$F648</f>
        <v>7444368080.3272057</v>
      </c>
      <c r="BB773" s="1411">
        <f>NPV($C$110,$G648:BB648)+$F648</f>
        <v>7447693344.1370659</v>
      </c>
      <c r="BC773" s="1411">
        <f>NPV($C$110,$G648:BC648)+$F648</f>
        <v>7450526298.2216797</v>
      </c>
      <c r="BD773" s="1411">
        <f>NPV($C$110,$G648:BD648)+$F648</f>
        <v>7452923433.2368984</v>
      </c>
      <c r="BE773" s="1411">
        <f>NPV($C$110,$G648:BE648)+$F648</f>
        <v>7454935281.9336891</v>
      </c>
      <c r="BF773" s="1411">
        <f>NPV($C$110,$G648:BF648)+$F648</f>
        <v>7456607033.3631954</v>
      </c>
      <c r="BG773" s="1411">
        <f>NPV($C$110,$G648:BG648)+$F648</f>
        <v>7457979082.947155</v>
      </c>
      <c r="BH773" s="1411">
        <f>NPV($C$110,$G648:BH648)+$F648</f>
        <v>7459087525.3833771</v>
      </c>
      <c r="BI773" s="1411">
        <f>NPV($C$110,$G648:BI648)+$F648</f>
        <v>7459964596.5494652</v>
      </c>
      <c r="BJ773" s="1411">
        <f>NPV($C$110,$G648:BJ648)+$F648</f>
        <v>7460639069.8625412</v>
      </c>
      <c r="BK773" s="1411">
        <f>NPV($C$110,$G648:BK648)+$F648</f>
        <v>7461136611.9347477</v>
      </c>
      <c r="BL773" s="1411">
        <f>NPV($C$110,$G648:BL648)+$F648</f>
        <v>7461480101.8216248</v>
      </c>
      <c r="BM773" s="1411">
        <f>NPV($C$110,$G648:BM648)+$F648</f>
        <v>7461689917.6833706</v>
      </c>
      <c r="BN773" s="1412">
        <f>NPV($C$110,$G648:BN648)+$F648</f>
        <v>7461784194.2585506</v>
      </c>
    </row>
    <row r="774" spans="1:66" x14ac:dyDescent="0.15">
      <c r="A774" s="1123"/>
      <c r="B774" s="1337"/>
      <c r="C774" s="3668"/>
      <c r="D774" s="1367" t="str">
        <f t="shared" ref="D774:E774" si="417">D711</f>
        <v>High Price Range</v>
      </c>
      <c r="E774" s="1393" t="str">
        <f t="shared" si="417"/>
        <v>High Range CAPEX</v>
      </c>
      <c r="F774" s="2819">
        <f t="shared" si="401"/>
        <v>13444815099.328419</v>
      </c>
      <c r="G774" s="1413">
        <f>NPV($C$110,$G649:G649)+$F649</f>
        <v>-2865883841.6069441</v>
      </c>
      <c r="H774" s="1414">
        <f>NPV($C$110,$G649:H649)+$F649</f>
        <v>-1117062870.4425535</v>
      </c>
      <c r="I774" s="1414">
        <f>NPV($C$110,$G649:I649)+$F649</f>
        <v>348053821.37315083</v>
      </c>
      <c r="J774" s="1414">
        <f>NPV($C$110,$G649:J649)+$F649</f>
        <v>1610875828.9827433</v>
      </c>
      <c r="K774" s="1414">
        <f>NPV($C$110,$G649:K649)+$F649</f>
        <v>2716887918.1752024</v>
      </c>
      <c r="L774" s="1414">
        <f>NPV($C$110,$G649:L649)+$F649</f>
        <v>3695627690.2901039</v>
      </c>
      <c r="M774" s="1414">
        <f>NPV($C$110,$G649:M649)+$F649</f>
        <v>4568054393.8397255</v>
      </c>
      <c r="N774" s="1414">
        <f>NPV($C$110,$G649:N649)+$F649</f>
        <v>5349926339.887373</v>
      </c>
      <c r="O774" s="1414">
        <f>NPV($C$110,$G649:O649)+$F649</f>
        <v>6053578707.3274841</v>
      </c>
      <c r="P774" s="1414">
        <f>NPV($C$110,$G649:P649)+$F649</f>
        <v>6688954816.1408348</v>
      </c>
      <c r="Q774" s="1414">
        <f>NPV($C$110,$G649:Q649)+$F649</f>
        <v>7264249251.6270962</v>
      </c>
      <c r="R774" s="1414">
        <f>NPV($C$110,$G649:R649)+$F649</f>
        <v>7786332098.0052242</v>
      </c>
      <c r="S774" s="1414">
        <f>NPV($C$110,$G649:S649)+$F649</f>
        <v>8261041625.7254009</v>
      </c>
      <c r="T774" s="1414">
        <f>NPV($C$110,$G649:T649)+$F649</f>
        <v>8693393761.5881214</v>
      </c>
      <c r="U774" s="1414">
        <f>NPV($C$110,$G649:U649)+$F649</f>
        <v>9087736637.7204113</v>
      </c>
      <c r="V774" s="1414">
        <f>NPV($C$110,$G649:V649)+$F649</f>
        <v>9447867580.7416706</v>
      </c>
      <c r="W774" s="1414">
        <f>NPV($C$110,$G649:W649)+$F649</f>
        <v>9777123622.7504501</v>
      </c>
      <c r="X774" s="1414">
        <f>NPV($C$110,$G649:X649)+$F649</f>
        <v>10078452850.9589</v>
      </c>
      <c r="Y774" s="1414">
        <f>NPV($C$110,$G649:Y649)+$F649</f>
        <v>10354471570.885683</v>
      </c>
      <c r="Z774" s="1414">
        <f>NPV($C$110,$G649:Z649)+$F649</f>
        <v>10607510753.763954</v>
      </c>
      <c r="AA774" s="1414">
        <f>NPV($C$110,$G649:AA649)+$F649</f>
        <v>10839654245.043606</v>
      </c>
      <c r="AB774" s="1414">
        <f>NPV($C$110,$G649:AB649)+$F649</f>
        <v>11052770537.771887</v>
      </c>
      <c r="AC774" s="1414">
        <f>NPV($C$110,$G649:AC649)+$F649</f>
        <v>11248539448.494099</v>
      </c>
      <c r="AD774" s="1414">
        <f>NPV($C$110,$G649:AD649)+$F649</f>
        <v>11428474703.982622</v>
      </c>
      <c r="AE774" s="1414">
        <f>NPV($C$110,$G649:AE649)+$F649</f>
        <v>11593943210.186522</v>
      </c>
      <c r="AF774" s="1414">
        <f>NPV($C$110,$G649:AF649)+$F649</f>
        <v>11746181601.542162</v>
      </c>
      <c r="AG774" s="1414">
        <f>NPV($C$110,$G649:AG649)+$F649</f>
        <v>11886310540.177521</v>
      </c>
      <c r="AH774" s="1414">
        <f>NPV($C$110,$G649:AH649)+$F649</f>
        <v>12015347137.755192</v>
      </c>
      <c r="AI774" s="1414">
        <f>NPV($C$110,$G649:AI649)+$F649</f>
        <v>12134215798.932392</v>
      </c>
      <c r="AJ774" s="1414">
        <f>NPV($C$110,$G649:AJ649)+$F649</f>
        <v>12243757728.534954</v>
      </c>
      <c r="AK774" s="1414">
        <f>NPV($C$110,$G649:AK649)+$F649</f>
        <v>12344739300.205318</v>
      </c>
      <c r="AL774" s="1414">
        <f>NPV($C$110,$G649:AL649)+$F649</f>
        <v>12437859449.376938</v>
      </c>
      <c r="AM774" s="1414">
        <f>NPV($C$110,$G649:AM649)+$F649</f>
        <v>12523756225.686363</v>
      </c>
      <c r="AN774" s="1414">
        <f>NPV($C$110,$G649:AN649)+$F649</f>
        <v>12603012617.696022</v>
      </c>
      <c r="AO774" s="1414">
        <f>NPV($C$110,$G649:AO649)+$F649</f>
        <v>12676161744.828228</v>
      </c>
      <c r="AP774" s="1414">
        <f>NPV($C$110,$G649:AP649)+$F649</f>
        <v>12743691496.775494</v>
      </c>
      <c r="AQ774" s="1414">
        <f>NPV($C$110,$G649:AQ649)+$F649</f>
        <v>12806048688.649078</v>
      </c>
      <c r="AR774" s="1414">
        <f>NPV($C$110,$G649:AR649)+$F649</f>
        <v>12863642790.217834</v>
      </c>
      <c r="AS774" s="1414">
        <f>NPV($C$110,$G649:AS649)+$F649</f>
        <v>12916849279.356121</v>
      </c>
      <c r="AT774" s="1414">
        <f>NPV($C$110,$G649:AT649)+$F649</f>
        <v>12966012662.939529</v>
      </c>
      <c r="AU774" s="1414">
        <f>NPV($C$110,$G649:AU649)+$F649</f>
        <v>13011449202.645508</v>
      </c>
      <c r="AV774" s="1414">
        <f>NPV($C$110,$G649:AV649)+$F649</f>
        <v>13053449378.232735</v>
      </c>
      <c r="AW774" s="1414">
        <f>NPV($C$110,$G649:AW649)+$F649</f>
        <v>13092280116.728111</v>
      </c>
      <c r="AX774" s="1414">
        <f>NPV($C$110,$G649:AX649)+$F649</f>
        <v>13128186812.415836</v>
      </c>
      <c r="AY774" s="1414">
        <f>NPV($C$110,$G649:AY649)+$F649</f>
        <v>13161395159.496361</v>
      </c>
      <c r="AZ774" s="1414">
        <f>NPV($C$110,$G649:AZ649)+$F649</f>
        <v>13192112816.680405</v>
      </c>
      <c r="BA774" s="1414">
        <f>NPV($C$110,$G649:BA649)+$F649</f>
        <v>13220530920.736732</v>
      </c>
      <c r="BB774" s="1414">
        <f>NPV($C$110,$G649:BB649)+$F649</f>
        <v>13246825464.066303</v>
      </c>
      <c r="BC774" s="1414">
        <f>NPV($C$110,$G649:BC649)+$F649</f>
        <v>13271158549.683876</v>
      </c>
      <c r="BD774" s="1414">
        <f>NPV($C$110,$G649:BD649)+$F649</f>
        <v>13293679535.51292</v>
      </c>
      <c r="BE774" s="1414">
        <f>NPV($C$110,$G649:BE649)+$F649</f>
        <v>13314526078.609524</v>
      </c>
      <c r="BF774" s="1414">
        <f>NPV($C$110,$G649:BF649)+$F649</f>
        <v>13333825088.799164</v>
      </c>
      <c r="BG774" s="1414">
        <f>NPV($C$110,$G649:BG649)+$F649</f>
        <v>13351693600.214851</v>
      </c>
      <c r="BH774" s="1414">
        <f>NPV($C$110,$G649:BH649)+$F649</f>
        <v>13368239568.347279</v>
      </c>
      <c r="BI774" s="1414">
        <f>NPV($C$110,$G649:BI649)+$F649</f>
        <v>13383562599.442005</v>
      </c>
      <c r="BJ774" s="1414">
        <f>NPV($C$110,$G649:BJ649)+$F649</f>
        <v>13397754618.391148</v>
      </c>
      <c r="BK774" s="1414">
        <f>NPV($C$110,$G649:BK649)+$F649</f>
        <v>13410900480.657063</v>
      </c>
      <c r="BL774" s="1414">
        <f>NPV($C$110,$G649:BL649)+$F649</f>
        <v>13423078533.222618</v>
      </c>
      <c r="BM774" s="1414">
        <f>NPV($C$110,$G649:BM649)+$F649</f>
        <v>13434361129.078789</v>
      </c>
      <c r="BN774" s="1415">
        <f>NPV($C$110,$G649:BN649)+$F649</f>
        <v>13444815099.328419</v>
      </c>
    </row>
    <row r="775" spans="1:66" ht="9" customHeight="1" x14ac:dyDescent="0.15">
      <c r="A775" s="1123"/>
      <c r="B775" s="1337"/>
      <c r="C775" s="3666" t="str">
        <f>C745</f>
        <v>High Range Opex - High</v>
      </c>
      <c r="D775" s="1366"/>
      <c r="E775" s="1394"/>
      <c r="F775" s="2818"/>
      <c r="G775" s="1411"/>
      <c r="H775" s="1411"/>
      <c r="I775" s="1411"/>
      <c r="J775" s="1411"/>
      <c r="K775" s="1411"/>
      <c r="L775" s="1411"/>
      <c r="M775" s="1411"/>
      <c r="N775" s="1411"/>
      <c r="O775" s="1411"/>
      <c r="P775" s="1411"/>
      <c r="Q775" s="1411"/>
      <c r="R775" s="1411"/>
      <c r="S775" s="1411"/>
      <c r="T775" s="1411"/>
      <c r="U775" s="1411"/>
      <c r="V775" s="1411"/>
      <c r="W775" s="1411"/>
      <c r="X775" s="1411"/>
      <c r="Y775" s="1411"/>
      <c r="Z775" s="1411"/>
      <c r="AA775" s="1411"/>
      <c r="AB775" s="1411"/>
      <c r="AC775" s="1411"/>
      <c r="AD775" s="1411"/>
      <c r="AE775" s="1411"/>
      <c r="AF775" s="1411"/>
      <c r="AG775" s="1411"/>
      <c r="AH775" s="1411"/>
      <c r="AI775" s="1411"/>
      <c r="AJ775" s="1411"/>
      <c r="AK775" s="1411"/>
      <c r="AL775" s="1411"/>
      <c r="AM775" s="1411"/>
      <c r="AN775" s="1411"/>
      <c r="AO775" s="1411"/>
      <c r="AP775" s="1411"/>
      <c r="AQ775" s="1411"/>
      <c r="AR775" s="1411"/>
      <c r="AS775" s="1411"/>
      <c r="AT775" s="1411"/>
      <c r="AU775" s="1411"/>
      <c r="AV775" s="1411"/>
      <c r="AW775" s="1411"/>
      <c r="AX775" s="1411"/>
      <c r="AY775" s="1411"/>
      <c r="AZ775" s="1411"/>
      <c r="BA775" s="1411"/>
      <c r="BB775" s="1411"/>
      <c r="BC775" s="1411"/>
      <c r="BD775" s="1411"/>
      <c r="BE775" s="1411"/>
      <c r="BF775" s="1411"/>
      <c r="BG775" s="1411"/>
      <c r="BH775" s="1411"/>
      <c r="BI775" s="1411"/>
      <c r="BJ775" s="1411"/>
      <c r="BK775" s="1411"/>
      <c r="BL775" s="1411"/>
      <c r="BM775" s="1411"/>
      <c r="BN775" s="1412"/>
    </row>
    <row r="776" spans="1:66" x14ac:dyDescent="0.15">
      <c r="A776" s="1123"/>
      <c r="B776" s="1337"/>
      <c r="C776" s="3667"/>
      <c r="D776" s="1366" t="str">
        <f t="shared" ref="D776:E776" si="418">D713</f>
        <v>Low Price Range</v>
      </c>
      <c r="E776" s="1394" t="str">
        <f t="shared" si="418"/>
        <v>High Range CAPEX</v>
      </c>
      <c r="F776" s="2818">
        <f t="shared" si="401"/>
        <v>-19322421144.997948</v>
      </c>
      <c r="G776" s="1411">
        <f>NPV($C$110,$G651:G651)+$F651</f>
        <v>-5486931151.4248781</v>
      </c>
      <c r="H776" s="1411">
        <f>NPV($C$110,$G651:H651)+$F651</f>
        <v>-6066491836.768466</v>
      </c>
      <c r="I776" s="1411">
        <f>NPV($C$110,$G651:I651)+$F651</f>
        <v>-6706899806.0955801</v>
      </c>
      <c r="J776" s="1411">
        <f>NPV($C$110,$G651:J651)+$F651</f>
        <v>-7364029099.5259409</v>
      </c>
      <c r="K776" s="1411">
        <f>NPV($C$110,$G651:K651)+$F651</f>
        <v>-8017348861.8886318</v>
      </c>
      <c r="L776" s="1411">
        <f>NPV($C$110,$G651:L651)+$F651</f>
        <v>-8655991351.6056347</v>
      </c>
      <c r="M776" s="1411">
        <f>NPV($C$110,$G651:M651)+$F651</f>
        <v>-9273888554.4969139</v>
      </c>
      <c r="N776" s="1411">
        <f>NPV($C$110,$G651:N651)+$F651</f>
        <v>-9867645653.6428108</v>
      </c>
      <c r="O776" s="1411">
        <f>NPV($C$110,$G651:O651)+$F651</f>
        <v>-10435470193.402386</v>
      </c>
      <c r="P776" s="1411">
        <f>NPV($C$110,$G651:P651)+$F651</f>
        <v>-10976577887.578949</v>
      </c>
      <c r="Q776" s="1411">
        <f>NPV($C$110,$G651:Q651)+$F651</f>
        <v>-11490838869.259911</v>
      </c>
      <c r="R776" s="1411">
        <f>NPV($C$110,$G651:R651)+$F651</f>
        <v>-11978555682.42074</v>
      </c>
      <c r="S776" s="1411">
        <f>NPV($C$110,$G651:S651)+$F651</f>
        <v>-12440318226.423706</v>
      </c>
      <c r="T776" s="1411">
        <f>NPV($C$110,$G651:T651)+$F651</f>
        <v>-12876905995.150122</v>
      </c>
      <c r="U776" s="1411">
        <f>NPV($C$110,$G651:U651)+$F651</f>
        <v>-13289220605.19194</v>
      </c>
      <c r="V776" s="1411">
        <f>NPV($C$110,$G651:V651)+$F651</f>
        <v>-13678238389.088114</v>
      </c>
      <c r="W776" s="1411">
        <f>NPV($C$110,$G651:W651)+$F651</f>
        <v>-14044976657.978935</v>
      </c>
      <c r="X776" s="1411">
        <f>NPV($C$110,$G651:X651)+$F651</f>
        <v>-14390469496.04137</v>
      </c>
      <c r="Y776" s="1411">
        <f>NPV($C$110,$G651:Y651)+$F651</f>
        <v>-14715750331.673824</v>
      </c>
      <c r="Z776" s="1411">
        <f>NPV($C$110,$G651:Z651)+$F651</f>
        <v>-15021839404.876089</v>
      </c>
      <c r="AA776" s="1411">
        <f>NPV($C$110,$G651:AA651)+$F651</f>
        <v>-15309734819.235165</v>
      </c>
      <c r="AB776" s="1411">
        <f>NPV($C$110,$G651:AB651)+$F651</f>
        <v>-15580406246.443029</v>
      </c>
      <c r="AC776" s="1411">
        <f>NPV($C$110,$G651:AC651)+$F651</f>
        <v>-15834790610.056887</v>
      </c>
      <c r="AD776" s="1411">
        <f>NPV($C$110,$G651:AD651)+$F651</f>
        <v>-16073789255.163353</v>
      </c>
      <c r="AE776" s="1411">
        <f>NPV($C$110,$G651:AE651)+$F651</f>
        <v>-16298266237.948685</v>
      </c>
      <c r="AF776" s="1411">
        <f>NPV($C$110,$G651:AF651)+$F651</f>
        <v>-16509047460.711418</v>
      </c>
      <c r="AG776" s="1411">
        <f>NPV($C$110,$G651:AG651)+$F651</f>
        <v>-16706920444.581474</v>
      </c>
      <c r="AH776" s="1411">
        <f>NPV($C$110,$G651:AH651)+$F651</f>
        <v>-16892634581.47216</v>
      </c>
      <c r="AI776" s="1411">
        <f>NPV($C$110,$G651:AI651)+$F651</f>
        <v>-17066901743.575081</v>
      </c>
      <c r="AJ776" s="1411">
        <f>NPV($C$110,$G651:AJ651)+$F651</f>
        <v>-17230397156.455261</v>
      </c>
      <c r="AK776" s="1411">
        <f>NPV($C$110,$G651:AK651)+$F651</f>
        <v>-17383760462.926796</v>
      </c>
      <c r="AL776" s="1411">
        <f>NPV($C$110,$G651:AL651)+$F651</f>
        <v>-17527596921.101185</v>
      </c>
      <c r="AM776" s="1411">
        <f>NPV($C$110,$G651:AM651)+$F651</f>
        <v>-17662478692.53397</v>
      </c>
      <c r="AN776" s="1411">
        <f>NPV($C$110,$G651:AN651)+$F651</f>
        <v>-17788946186.146748</v>
      </c>
      <c r="AO776" s="1411">
        <f>NPV($C$110,$G651:AO651)+$F651</f>
        <v>-17907509431.231697</v>
      </c>
      <c r="AP776" s="1411">
        <f>NPV($C$110,$G651:AP651)+$F651</f>
        <v>-18018649458.844322</v>
      </c>
      <c r="AQ776" s="1411">
        <f>NPV($C$110,$G651:AQ651)+$F651</f>
        <v>-18122819675.625412</v>
      </c>
      <c r="AR776" s="1411">
        <f>NPV($C$110,$G651:AR651)+$F651</f>
        <v>-18220447217.843582</v>
      </c>
      <c r="AS776" s="1411">
        <f>NPV($C$110,$G651:AS651)+$F651</f>
        <v>-18311934276.42762</v>
      </c>
      <c r="AT776" s="1411">
        <f>NPV($C$110,$G651:AT651)+$F651</f>
        <v>-18397659386.126381</v>
      </c>
      <c r="AU776" s="1411">
        <f>NPV($C$110,$G651:AU651)+$F651</f>
        <v>-18477978673.819778</v>
      </c>
      <c r="AV776" s="1411">
        <f>NPV($C$110,$G651:AV651)+$F651</f>
        <v>-18553227062.505753</v>
      </c>
      <c r="AW776" s="1411">
        <f>NPV($C$110,$G651:AW651)+$F651</f>
        <v>-18623719428.682243</v>
      </c>
      <c r="AX776" s="1411">
        <f>NPV($C$110,$G651:AX651)+$F651</f>
        <v>-18689751711.790977</v>
      </c>
      <c r="AY776" s="1411">
        <f>NPV($C$110,$G651:AY651)+$F651</f>
        <v>-18751601975.139801</v>
      </c>
      <c r="AZ776" s="1411">
        <f>NPV($C$110,$G651:AZ651)+$F651</f>
        <v>-18809531418.310078</v>
      </c>
      <c r="BA776" s="1411">
        <f>NPV($C$110,$G651:BA651)+$F651</f>
        <v>-18863785341.516937</v>
      </c>
      <c r="BB776" s="1411">
        <f>NPV($C$110,$G651:BB651)+$F651</f>
        <v>-18914594062.746845</v>
      </c>
      <c r="BC776" s="1411">
        <f>NPV($C$110,$G651:BC651)+$F651</f>
        <v>-18962173788.769218</v>
      </c>
      <c r="BD776" s="1411">
        <f>NPV($C$110,$G651:BD651)+$F651</f>
        <v>-19006727441.322861</v>
      </c>
      <c r="BE776" s="1411">
        <f>NPV($C$110,$G651:BE651)+$F651</f>
        <v>-19048445439.926613</v>
      </c>
      <c r="BF776" s="1411">
        <f>NPV($C$110,$G651:BF651)+$F651</f>
        <v>-19087506442.867584</v>
      </c>
      <c r="BG776" s="1411">
        <f>NPV($C$110,$G651:BG651)+$F651</f>
        <v>-19124078047.988239</v>
      </c>
      <c r="BH776" s="1411">
        <f>NPV($C$110,$G651:BH651)+$F651</f>
        <v>-19158317454.932495</v>
      </c>
      <c r="BI776" s="1411">
        <f>NPV($C$110,$G651:BI651)+$F651</f>
        <v>-19190372090.526836</v>
      </c>
      <c r="BJ776" s="1411">
        <f>NPV($C$110,$G651:BJ651)+$F651</f>
        <v>-19220380198.969517</v>
      </c>
      <c r="BK776" s="1411">
        <f>NPV($C$110,$G651:BK651)+$F651</f>
        <v>-19248471398.483734</v>
      </c>
      <c r="BL776" s="1411">
        <f>NPV($C$110,$G651:BL651)+$F651</f>
        <v>-19274767206.061783</v>
      </c>
      <c r="BM776" s="1411">
        <f>NPV($C$110,$G651:BM651)+$F651</f>
        <v>-19299381531.889755</v>
      </c>
      <c r="BN776" s="1412">
        <f>NPV($C$110,$G651:BN651)+$F651</f>
        <v>-19322421144.997948</v>
      </c>
    </row>
    <row r="777" spans="1:66" x14ac:dyDescent="0.15">
      <c r="A777" s="1123"/>
      <c r="B777" s="1337"/>
      <c r="C777" s="3667"/>
      <c r="D777" s="1366" t="str">
        <f t="shared" ref="D777:E777" si="419">D714</f>
        <v>Low Price Range</v>
      </c>
      <c r="E777" s="1394" t="str">
        <f t="shared" si="419"/>
        <v>High Range CAPEX</v>
      </c>
      <c r="F777" s="2818">
        <f t="shared" si="401"/>
        <v>-17688895932.303391</v>
      </c>
      <c r="G777" s="1411">
        <f>NPV($C$110,$G652:G652)+$F652</f>
        <v>-5486931151.4248781</v>
      </c>
      <c r="H777" s="1411">
        <f>NPV($C$110,$G652:H652)+$F652</f>
        <v>-6012583893.7520857</v>
      </c>
      <c r="I777" s="1411">
        <f>NPV($C$110,$G652:I652)+$F652</f>
        <v>-6581627447.8189192</v>
      </c>
      <c r="J777" s="1411">
        <f>NPV($C$110,$G652:J652)+$F652</f>
        <v>-7161036969.2773695</v>
      </c>
      <c r="K777" s="1411">
        <f>NPV($C$110,$G652:K652)+$F652</f>
        <v>-7735073716.0810604</v>
      </c>
      <c r="L777" s="1411">
        <f>NPV($C$110,$G652:L652)+$F652</f>
        <v>-8295275607.6585903</v>
      </c>
      <c r="M777" s="1411">
        <f>NPV($C$110,$G652:M652)+$F652</f>
        <v>-8836870669.454607</v>
      </c>
      <c r="N777" s="1411">
        <f>NPV($C$110,$G652:N652)+$F652</f>
        <v>-9357176506.1828194</v>
      </c>
      <c r="O777" s="1411">
        <f>NPV($C$110,$G652:O652)+$F652</f>
        <v>-9854780592.5430946</v>
      </c>
      <c r="P777" s="1411">
        <f>NPV($C$110,$G652:P652)+$F652</f>
        <v>-10329078777.626842</v>
      </c>
      <c r="Q777" s="1411">
        <f>NPV($C$110,$G652:Q652)+$F652</f>
        <v>-10779997015.076649</v>
      </c>
      <c r="R777" s="1411">
        <f>NPV($C$110,$G652:R652)+$F652</f>
        <v>-11207814732.917845</v>
      </c>
      <c r="S777" s="1411">
        <f>NPV($C$110,$G652:S652)+$F652</f>
        <v>-11613048239.417873</v>
      </c>
      <c r="T777" s="1411">
        <f>NPV($C$110,$G652:T652)+$F652</f>
        <v>-11996371405.085922</v>
      </c>
      <c r="U777" s="1411">
        <f>NPV($C$110,$G652:U652)+$F652</f>
        <v>-12358560443.38559</v>
      </c>
      <c r="V777" s="1411">
        <f>NPV($C$110,$G652:V652)+$F652</f>
        <v>-12700454796.002483</v>
      </c>
      <c r="W777" s="1411">
        <f>NPV($C$110,$G652:W652)+$F652</f>
        <v>-13022929079.623486</v>
      </c>
      <c r="X777" s="1411">
        <f>NPV($C$110,$G652:X652)+$F652</f>
        <v>-13326872805.681871</v>
      </c>
      <c r="Y777" s="1411">
        <f>NPV($C$110,$G652:Y652)+$F652</f>
        <v>-13613175666.929432</v>
      </c>
      <c r="Z777" s="1411">
        <f>NPV($C$110,$G652:Z652)+$F652</f>
        <v>-13882716874.193094</v>
      </c>
      <c r="AA777" s="1411">
        <f>NPV($C$110,$G652:AA652)+$F652</f>
        <v>-14136357478.333601</v>
      </c>
      <c r="AB777" s="1411">
        <f>NPV($C$110,$G652:AB652)+$F652</f>
        <v>-14374934915.650869</v>
      </c>
      <c r="AC777" s="1411">
        <f>NPV($C$110,$G652:AC652)+$F652</f>
        <v>-14599259223.03363</v>
      </c>
      <c r="AD777" s="1411">
        <f>NPV($C$110,$G652:AD652)+$F652</f>
        <v>-14810110514.691271</v>
      </c>
      <c r="AE777" s="1411">
        <f>NPV($C$110,$G652:AE652)+$F652</f>
        <v>-15008237415.891052</v>
      </c>
      <c r="AF777" s="1411">
        <f>NPV($C$110,$G652:AF652)+$F652</f>
        <v>-15194356223.997948</v>
      </c>
      <c r="AG777" s="1411">
        <f>NPV($C$110,$G652:AG652)+$F652</f>
        <v>-15369150621.992321</v>
      </c>
      <c r="AH777" s="1411">
        <f>NPV($C$110,$G652:AH652)+$F652</f>
        <v>-15533271810.367544</v>
      </c>
      <c r="AI777" s="1411">
        <f>NPV($C$110,$G652:AI652)+$F652</f>
        <v>-15687338953.875624</v>
      </c>
      <c r="AJ777" s="1411">
        <f>NPV($C$110,$G652:AJ652)+$F652</f>
        <v>-15831939862.760981</v>
      </c>
      <c r="AK777" s="1411">
        <f>NPV($C$110,$G652:AK652)+$F652</f>
        <v>-15967631845.849005</v>
      </c>
      <c r="AL777" s="1411">
        <f>NPV($C$110,$G652:AL652)+$F652</f>
        <v>-16094942686.526386</v>
      </c>
      <c r="AM777" s="1411">
        <f>NPV($C$110,$G652:AM652)+$F652</f>
        <v>-16214371703.268745</v>
      </c>
      <c r="AN777" s="1411">
        <f>NPV($C$110,$G652:AN652)+$F652</f>
        <v>-16326390864.671759</v>
      </c>
      <c r="AO777" s="1411">
        <f>NPV($C$110,$G652:AO652)+$F652</f>
        <v>-16431445935.4669</v>
      </c>
      <c r="AP777" s="1411">
        <f>NPV($C$110,$G652:AP652)+$F652</f>
        <v>-16529957635.156771</v>
      </c>
      <c r="AQ777" s="1411">
        <f>NPV($C$110,$G652:AQ652)+$F652</f>
        <v>-16622322794.992634</v>
      </c>
      <c r="AR777" s="1411">
        <f>NPV($C$110,$G652:AR652)+$F652</f>
        <v>-16708915502.269602</v>
      </c>
      <c r="AS777" s="1411">
        <f>NPV($C$110,$G652:AS652)+$F652</f>
        <v>-16790088223.510338</v>
      </c>
      <c r="AT777" s="1411">
        <f>NPV($C$110,$G652:AT652)+$F652</f>
        <v>-16866172900.182976</v>
      </c>
      <c r="AU777" s="1411">
        <f>NPV($C$110,$G652:AU652)+$F652</f>
        <v>-16937482012.259583</v>
      </c>
      <c r="AV777" s="1411">
        <f>NPV($C$110,$G652:AV652)+$F652</f>
        <v>-17004309606.25082</v>
      </c>
      <c r="AW777" s="1411">
        <f>NPV($C$110,$G652:AW652)+$F652</f>
        <v>-17066932285.416294</v>
      </c>
      <c r="AX777" s="1411">
        <f>NPV($C$110,$G652:AX652)+$F652</f>
        <v>-17125610160.699791</v>
      </c>
      <c r="AY777" s="1411">
        <f>NPV($C$110,$G652:AY652)+$F652</f>
        <v>-17180587761.615654</v>
      </c>
      <c r="AZ777" s="1411">
        <f>NPV($C$110,$G652:AZ652)+$F652</f>
        <v>-17232094906.849655</v>
      </c>
      <c r="BA777" s="1411">
        <f>NPV($C$110,$G652:BA652)+$F652</f>
        <v>-17280347534.761421</v>
      </c>
      <c r="BB777" s="1411">
        <f>NPV($C$110,$G652:BB652)+$F652</f>
        <v>-17325548494.306839</v>
      </c>
      <c r="BC777" s="1411">
        <f>NPV($C$110,$G652:BC652)+$F652</f>
        <v>-17367888297.155533</v>
      </c>
      <c r="BD777" s="1411">
        <f>NPV($C$110,$G652:BD652)+$F652</f>
        <v>-17407545831.973862</v>
      </c>
      <c r="BE777" s="1411">
        <f>NPV($C$110,$G652:BE652)+$F652</f>
        <v>-17444689041.989906</v>
      </c>
      <c r="BF777" s="1411">
        <f>NPV($C$110,$G652:BF652)+$F652</f>
        <v>-17479475567.062347</v>
      </c>
      <c r="BG777" s="1411">
        <f>NPV($C$110,$G652:BG652)+$F652</f>
        <v>-17512053351.548134</v>
      </c>
      <c r="BH777" s="1411">
        <f>NPV($C$110,$G652:BH652)+$F652</f>
        <v>-17542561219.310093</v>
      </c>
      <c r="BI777" s="1411">
        <f>NPV($C$110,$G652:BI652)+$F652</f>
        <v>-17571129417.230556</v>
      </c>
      <c r="BJ777" s="1411">
        <f>NPV($C$110,$G652:BJ652)+$F652</f>
        <v>-17597880128.605026</v>
      </c>
      <c r="BK777" s="1411">
        <f>NPV($C$110,$G652:BK652)+$F652</f>
        <v>-17622927957.783829</v>
      </c>
      <c r="BL777" s="1411">
        <f>NPV($C$110,$G652:BL652)+$F652</f>
        <v>-17646380387.413071</v>
      </c>
      <c r="BM777" s="1411">
        <f>NPV($C$110,$G652:BM652)+$F652</f>
        <v>-17668338209.600922</v>
      </c>
      <c r="BN777" s="1412">
        <f>NPV($C$110,$G652:BN652)+$F652</f>
        <v>-17688895932.303391</v>
      </c>
    </row>
    <row r="778" spans="1:66" x14ac:dyDescent="0.15">
      <c r="A778" s="1123"/>
      <c r="B778" s="1337"/>
      <c r="C778" s="3667"/>
      <c r="D778" s="1366" t="str">
        <f t="shared" ref="D778:E778" si="420">D715</f>
        <v>Low Price Range</v>
      </c>
      <c r="E778" s="1394" t="str">
        <f t="shared" si="420"/>
        <v>High Range CAPEX</v>
      </c>
      <c r="F778" s="2818">
        <f t="shared" si="401"/>
        <v>-15776371523.33235</v>
      </c>
      <c r="G778" s="1411">
        <f>NPV($C$110,$G653:G653)+$F653</f>
        <v>-5486931151.4248781</v>
      </c>
      <c r="H778" s="1411">
        <f>NPV($C$110,$G653:H653)+$F653</f>
        <v>-5958675950.7357063</v>
      </c>
      <c r="I778" s="1411">
        <f>NPV($C$110,$G653:I653)+$F653</f>
        <v>-6453855696.2963352</v>
      </c>
      <c r="J778" s="1411">
        <f>NPV($C$110,$G653:J653)+$F653</f>
        <v>-6950835156.5724564</v>
      </c>
      <c r="K778" s="1411">
        <f>NPV($C$110,$G653:K653)+$F653</f>
        <v>-7439176464.2538052</v>
      </c>
      <c r="L778" s="1411">
        <f>NPV($C$110,$G653:L653)+$F653</f>
        <v>-7913271773.2860641</v>
      </c>
      <c r="M778" s="1411">
        <f>NPV($C$110,$G653:M653)+$F653</f>
        <v>-8370005219.4527359</v>
      </c>
      <c r="N778" s="1411">
        <f>NPV($C$110,$G653:N653)+$F653</f>
        <v>-8807689623.9142952</v>
      </c>
      <c r="O778" s="1411">
        <f>NPV($C$110,$G653:O653)+$F653</f>
        <v>-9225513460.1747208</v>
      </c>
      <c r="P778" s="1411">
        <f>NPV($C$110,$G653:P653)+$F653</f>
        <v>-9623225460.624773</v>
      </c>
      <c r="Q778" s="1411">
        <f>NPV($C$110,$G653:Q653)+$F653</f>
        <v>-10000942367.5741</v>
      </c>
      <c r="R778" s="1411">
        <f>NPV($C$110,$G653:R653)+$F653</f>
        <v>-10359025784.664509</v>
      </c>
      <c r="S778" s="1411">
        <f>NPV($C$110,$G653:S653)+$F653</f>
        <v>-10698000265.085651</v>
      </c>
      <c r="T778" s="1411">
        <f>NPV($C$110,$G653:T653)+$F653</f>
        <v>-11018497240.852592</v>
      </c>
      <c r="U778" s="1411">
        <f>NPV($C$110,$G653:U653)+$F653</f>
        <v>-11321215797.669262</v>
      </c>
      <c r="V778" s="1411">
        <f>NPV($C$110,$G653:V653)+$F653</f>
        <v>-11606894792.037781</v>
      </c>
      <c r="W778" s="1411">
        <f>NPV($C$110,$G653:W653)+$F653</f>
        <v>-11876292811.606892</v>
      </c>
      <c r="X778" s="1411">
        <f>NPV($C$110,$G653:X653)+$F653</f>
        <v>-12130173680.37616</v>
      </c>
      <c r="Y778" s="1411">
        <f>NPV($C$110,$G653:Y653)+$F653</f>
        <v>-12369295956.342716</v>
      </c>
      <c r="Z778" s="1411">
        <f>NPV($C$110,$G653:Z653)+$F653</f>
        <v>-12594405347.554222</v>
      </c>
      <c r="AA778" s="1411">
        <f>NPV($C$110,$G653:AA653)+$F653</f>
        <v>-12806229287.891972</v>
      </c>
      <c r="AB778" s="1411">
        <f>NPV($C$110,$G653:AB653)+$F653</f>
        <v>-13005473126.910088</v>
      </c>
      <c r="AC778" s="1411">
        <f>NPV($C$110,$G653:AC653)+$F653</f>
        <v>-13192817535.045549</v>
      </c>
      <c r="AD778" s="1411">
        <f>NPV($C$110,$G653:AD653)+$F653</f>
        <v>-13368916828.902145</v>
      </c>
      <c r="AE778" s="1411">
        <f>NPV($C$110,$G653:AE653)+$F653</f>
        <v>-13534397995.280807</v>
      </c>
      <c r="AF778" s="1411">
        <f>NPV($C$110,$G653:AF653)+$F653</f>
        <v>-13689860246.362379</v>
      </c>
      <c r="AG778" s="1411">
        <f>NPV($C$110,$G653:AG653)+$F653</f>
        <v>-13835874978.019196</v>
      </c>
      <c r="AH778" s="1411">
        <f>NPV($C$110,$G653:AH653)+$F653</f>
        <v>-13972986032.731047</v>
      </c>
      <c r="AI778" s="1411">
        <f>NPV($C$110,$G653:AI653)+$F653</f>
        <v>-14101710190.815454</v>
      </c>
      <c r="AJ778" s="1411">
        <f>NPV($C$110,$G653:AJ653)+$F653</f>
        <v>-14222537830.606752</v>
      </c>
      <c r="AK778" s="1411">
        <f>NPV($C$110,$G653:AK653)+$F653</f>
        <v>-14335933711.215227</v>
      </c>
      <c r="AL778" s="1411">
        <f>NPV($C$110,$G653:AL653)+$F653</f>
        <v>-14442337841.556942</v>
      </c>
      <c r="AM778" s="1411">
        <f>NPV($C$110,$G653:AM653)+$F653</f>
        <v>-14542166407.184958</v>
      </c>
      <c r="AN778" s="1411">
        <f>NPV($C$110,$G653:AN653)+$F653</f>
        <v>-14635812732.601002</v>
      </c>
      <c r="AO778" s="1411">
        <f>NPV($C$110,$G653:AO653)+$F653</f>
        <v>-14723648261.573847</v>
      </c>
      <c r="AP778" s="1411">
        <f>NPV($C$110,$G653:AP653)+$F653</f>
        <v>-14806023541.829815</v>
      </c>
      <c r="AQ778" s="1411">
        <f>NPV($C$110,$G653:AQ653)+$F653</f>
        <v>-14883269203.533289</v>
      </c>
      <c r="AR778" s="1411">
        <f>NPV($C$110,$G653:AR653)+$F653</f>
        <v>-14955696923.409676</v>
      </c>
      <c r="AS778" s="1411">
        <f>NPV($C$110,$G653:AS653)+$F653</f>
        <v>-15023600368.309605</v>
      </c>
      <c r="AT778" s="1411">
        <f>NPV($C$110,$G653:AT653)+$F653</f>
        <v>-15087256113.571775</v>
      </c>
      <c r="AU778" s="1411">
        <f>NPV($C$110,$G653:AU653)+$F653</f>
        <v>-15146924532.791092</v>
      </c>
      <c r="AV778" s="1411">
        <f>NPV($C$110,$G653:AV653)+$F653</f>
        <v>-15202850656.599899</v>
      </c>
      <c r="AW778" s="1411">
        <f>NPV($C$110,$G653:AW653)+$F653</f>
        <v>-15255264998.871788</v>
      </c>
      <c r="AX778" s="1411">
        <f>NPV($C$110,$G653:AX653)+$F653</f>
        <v>-15304384349.398132</v>
      </c>
      <c r="AY778" s="1411">
        <f>NPV($C$110,$G653:AY653)+$F653</f>
        <v>-15350412532.597731</v>
      </c>
      <c r="AZ778" s="1411">
        <f>NPV($C$110,$G653:AZ653)+$F653</f>
        <v>-15393541132.224541</v>
      </c>
      <c r="BA778" s="1411">
        <f>NPV($C$110,$G653:BA653)+$F653</f>
        <v>-15433950182.357023</v>
      </c>
      <c r="BB778" s="1411">
        <f>NPV($C$110,$G653:BB653)+$F653</f>
        <v>-15471808825.201267</v>
      </c>
      <c r="BC778" s="1411">
        <f>NPV($C$110,$G653:BC653)+$F653</f>
        <v>-15507275936.43173</v>
      </c>
      <c r="BD778" s="1411">
        <f>NPV($C$110,$G653:BD653)+$F653</f>
        <v>-15540500718.938635</v>
      </c>
      <c r="BE778" s="1411">
        <f>NPV($C$110,$G653:BE653)+$F653</f>
        <v>-15571623265.9585</v>
      </c>
      <c r="BF778" s="1411">
        <f>NPV($C$110,$G653:BF653)+$F653</f>
        <v>-15600775094.640945</v>
      </c>
      <c r="BG778" s="1411">
        <f>NPV($C$110,$G653:BG653)+$F653</f>
        <v>-15628079651.156591</v>
      </c>
      <c r="BH778" s="1411">
        <f>NPV($C$110,$G653:BH653)+$F653</f>
        <v>-15653652788.482327</v>
      </c>
      <c r="BI778" s="1411">
        <f>NPV($C$110,$G653:BI653)+$F653</f>
        <v>-15677603218.015345</v>
      </c>
      <c r="BJ778" s="1411">
        <f>NPV($C$110,$G653:BJ653)+$F653</f>
        <v>-15700032936.169399</v>
      </c>
      <c r="BK778" s="1411">
        <f>NPV($C$110,$G653:BK653)+$F653</f>
        <v>-15721037627.098244</v>
      </c>
      <c r="BL778" s="1411">
        <f>NPV($C$110,$G653:BL653)+$F653</f>
        <v>-15740707042.674643</v>
      </c>
      <c r="BM778" s="1411">
        <f>NPV($C$110,$G653:BM653)+$F653</f>
        <v>-15759125360.830088</v>
      </c>
      <c r="BN778" s="1412">
        <f>NPV($C$110,$G653:BN653)+$F653</f>
        <v>-15776371523.33235</v>
      </c>
    </row>
    <row r="779" spans="1:66" ht="5.25" customHeight="1" x14ac:dyDescent="0.15">
      <c r="A779" s="1123"/>
      <c r="B779" s="1337"/>
      <c r="C779" s="3667"/>
      <c r="D779" s="1366"/>
      <c r="E779" s="1394"/>
      <c r="F779" s="2818"/>
      <c r="G779" s="1411"/>
      <c r="H779" s="1411"/>
      <c r="I779" s="1411"/>
      <c r="J779" s="1411"/>
      <c r="K779" s="1411"/>
      <c r="L779" s="1411"/>
      <c r="M779" s="1411"/>
      <c r="N779" s="1411"/>
      <c r="O779" s="1411"/>
      <c r="P779" s="1411"/>
      <c r="Q779" s="1411"/>
      <c r="R779" s="1411"/>
      <c r="S779" s="1411"/>
      <c r="T779" s="1411"/>
      <c r="U779" s="1411"/>
      <c r="V779" s="1411"/>
      <c r="W779" s="1411"/>
      <c r="X779" s="1411"/>
      <c r="Y779" s="1411"/>
      <c r="Z779" s="1411"/>
      <c r="AA779" s="1411"/>
      <c r="AB779" s="1411"/>
      <c r="AC779" s="1411"/>
      <c r="AD779" s="1411"/>
      <c r="AE779" s="1411"/>
      <c r="AF779" s="1411"/>
      <c r="AG779" s="1411"/>
      <c r="AH779" s="1411"/>
      <c r="AI779" s="1411"/>
      <c r="AJ779" s="1411"/>
      <c r="AK779" s="1411"/>
      <c r="AL779" s="1411"/>
      <c r="AM779" s="1411"/>
      <c r="AN779" s="1411"/>
      <c r="AO779" s="1411"/>
      <c r="AP779" s="1411"/>
      <c r="AQ779" s="1411"/>
      <c r="AR779" s="1411"/>
      <c r="AS779" s="1411"/>
      <c r="AT779" s="1411"/>
      <c r="AU779" s="1411"/>
      <c r="AV779" s="1411"/>
      <c r="AW779" s="1411"/>
      <c r="AX779" s="1411"/>
      <c r="AY779" s="1411"/>
      <c r="AZ779" s="1411"/>
      <c r="BA779" s="1411"/>
      <c r="BB779" s="1411"/>
      <c r="BC779" s="1411"/>
      <c r="BD779" s="1411"/>
      <c r="BE779" s="1411"/>
      <c r="BF779" s="1411"/>
      <c r="BG779" s="1411"/>
      <c r="BH779" s="1411"/>
      <c r="BI779" s="1411"/>
      <c r="BJ779" s="1411"/>
      <c r="BK779" s="1411"/>
      <c r="BL779" s="1411"/>
      <c r="BM779" s="1411"/>
      <c r="BN779" s="1412"/>
    </row>
    <row r="780" spans="1:66" x14ac:dyDescent="0.15">
      <c r="A780" s="1123"/>
      <c r="B780" s="1337"/>
      <c r="C780" s="3667"/>
      <c r="D780" s="1366" t="str">
        <f t="shared" ref="D780:E780" si="421">D717</f>
        <v>High Price Range</v>
      </c>
      <c r="E780" s="1394" t="str">
        <f t="shared" si="421"/>
        <v>High Range CAPEX</v>
      </c>
      <c r="F780" s="2818">
        <f t="shared" si="401"/>
        <v>-151076946.01523209</v>
      </c>
      <c r="G780" s="1411">
        <f>NPV($C$110,$G655:G655)+$F655</f>
        <v>-3032070665.7894325</v>
      </c>
      <c r="H780" s="1411">
        <f>NPV($C$110,$G655:H655)+$F655</f>
        <v>-1775878510.8746958</v>
      </c>
      <c r="I780" s="1411">
        <f>NPV($C$110,$G655:I655)+$F655</f>
        <v>-910293693.54586029</v>
      </c>
      <c r="J780" s="1411">
        <f>NPV($C$110,$G655:J655)+$F655</f>
        <v>-284209224.75389481</v>
      </c>
      <c r="K780" s="1411">
        <f>NPV($C$110,$G655:K655)+$F655</f>
        <v>178815827.06811523</v>
      </c>
      <c r="L780" s="1411">
        <f>NPV($C$110,$G655:L655)+$F655</f>
        <v>524195994.11333179</v>
      </c>
      <c r="M780" s="1411">
        <f>NPV($C$110,$G655:M655)+$F655</f>
        <v>781585738.33482265</v>
      </c>
      <c r="N780" s="1411">
        <f>NPV($C$110,$G655:N655)+$F655</f>
        <v>971580565.85039711</v>
      </c>
      <c r="O780" s="1411">
        <f>NPV($C$110,$G655:O655)+$F655</f>
        <v>1109112397.7506495</v>
      </c>
      <c r="P780" s="1411">
        <f>NPV($C$110,$G655:P655)+$F655</f>
        <v>1205350870.8077202</v>
      </c>
      <c r="Q780" s="1411">
        <f>NPV($C$110,$G655:Q655)+$F655</f>
        <v>1268849683.6530437</v>
      </c>
      <c r="R780" s="1411">
        <f>NPV($C$110,$G655:R655)+$F655</f>
        <v>1306278219.7208471</v>
      </c>
      <c r="S780" s="1411">
        <f>NPV($C$110,$G655:S655)+$F655</f>
        <v>1322910014.2726593</v>
      </c>
      <c r="T780" s="1411">
        <f>NPV($C$110,$G655:T655)+$F655</f>
        <v>1322961004.6500111</v>
      </c>
      <c r="U780" s="1411">
        <f>NPV($C$110,$G655:U655)+$F655</f>
        <v>1309830910.6608162</v>
      </c>
      <c r="V780" s="1411">
        <f>NPV($C$110,$G655:V655)+$F655</f>
        <v>1286279867.3321562</v>
      </c>
      <c r="W780" s="1411">
        <f>NPV($C$110,$G655:W655)+$F655</f>
        <v>1254560446.750041</v>
      </c>
      <c r="X780" s="1411">
        <f>NPV($C$110,$G655:X655)+$F655</f>
        <v>1216518133.5241537</v>
      </c>
      <c r="Y780" s="1411">
        <f>NPV($C$110,$G655:Y655)+$F655</f>
        <v>1173668985.2847328</v>
      </c>
      <c r="Z780" s="1411">
        <f>NPV($C$110,$G655:Z655)+$F655</f>
        <v>1127260466.599247</v>
      </c>
      <c r="AA780" s="1411">
        <f>NPV($C$110,$G655:AA655)+$F655</f>
        <v>1078319657.9047136</v>
      </c>
      <c r="AB780" s="1411">
        <f>NPV($C$110,$G655:AB655)+$F655</f>
        <v>1027691847.3708935</v>
      </c>
      <c r="AC780" s="1411">
        <f>NPV($C$110,$G655:AC655)+$F655</f>
        <v>976071698.03629208</v>
      </c>
      <c r="AD780" s="1411">
        <f>NPV($C$110,$G655:AD655)+$F655</f>
        <v>924028613.99550247</v>
      </c>
      <c r="AE780" s="1411">
        <f>NPV($C$110,$G655:AE655)+$F655</f>
        <v>872027525.80250645</v>
      </c>
      <c r="AF780" s="1411">
        <f>NPV($C$110,$G655:AF655)+$F655</f>
        <v>820446023.99777699</v>
      </c>
      <c r="AG780" s="1411">
        <f>NPV($C$110,$G655:AG655)+$F655</f>
        <v>769588556.33360195</v>
      </c>
      <c r="AH780" s="1411">
        <f>NPV($C$110,$G655:AH655)+$F655</f>
        <v>719698245.8756218</v>
      </c>
      <c r="AI780" s="1411">
        <f>NPV($C$110,$G655:AI655)+$F655</f>
        <v>670966768.07954407</v>
      </c>
      <c r="AJ780" s="1411">
        <f>NPV($C$110,$G655:AJ655)+$F655</f>
        <v>623542634.39319706</v>
      </c>
      <c r="AK780" s="1411">
        <f>NPV($C$110,$G655:AK655)+$F655</f>
        <v>577538160.35267544</v>
      </c>
      <c r="AL780" s="1411">
        <f>NPV($C$110,$G655:AL655)+$F655</f>
        <v>533035342.15194035</v>
      </c>
      <c r="AM780" s="1411">
        <f>NPV($C$110,$G655:AM655)+$F655</f>
        <v>490090823.39730072</v>
      </c>
      <c r="AN780" s="1411">
        <f>NPV($C$110,$G655:AN655)+$F655</f>
        <v>448740100.39193153</v>
      </c>
      <c r="AO780" s="1411">
        <f>NPV($C$110,$G655:AO655)+$F655</f>
        <v>409001087.75336552</v>
      </c>
      <c r="AP780" s="1411">
        <f>NPV($C$110,$G655:AP655)+$F655</f>
        <v>370877144.90229607</v>
      </c>
      <c r="AQ780" s="1411">
        <f>NPV($C$110,$G655:AQ655)+$F655</f>
        <v>334359646.81167984</v>
      </c>
      <c r="AR780" s="1411">
        <f>NPV($C$110,$G655:AR655)+$F655</f>
        <v>299430168.48930836</v>
      </c>
      <c r="AS780" s="1411">
        <f>NPV($C$110,$G655:AS655)+$F655</f>
        <v>266062341.31046581</v>
      </c>
      <c r="AT780" s="1411">
        <f>NPV($C$110,$G655:AT655)+$F655</f>
        <v>234223429.99972248</v>
      </c>
      <c r="AU780" s="1411">
        <f>NPV($C$110,$G655:AU655)+$F655</f>
        <v>203875671.37846279</v>
      </c>
      <c r="AV780" s="1411">
        <f>NPV($C$110,$G655:AV655)+$F655</f>
        <v>174977409.63105106</v>
      </c>
      <c r="AW780" s="1411">
        <f>NPV($C$110,$G655:AW655)+$F655</f>
        <v>147484057.54864788</v>
      </c>
      <c r="AX780" s="1411">
        <f>NPV($C$110,$G655:AX655)+$F655</f>
        <v>121348908.78800201</v>
      </c>
      <c r="AY780" s="1411">
        <f>NPV($C$110,$G655:AY655)+$F655</f>
        <v>96523822.475625992</v>
      </c>
      <c r="AZ780" s="1411">
        <f>NPV($C$110,$G655:AZ655)+$F655</f>
        <v>72959798.369297981</v>
      </c>
      <c r="BA780" s="1411">
        <f>NPV($C$110,$G655:BA655)+$F655</f>
        <v>50607458.156816483</v>
      </c>
      <c r="BB780" s="1411">
        <f>NPV($C$110,$G655:BB655)+$F655</f>
        <v>29417446.24395752</v>
      </c>
      <c r="BC780" s="1411">
        <f>NPV($C$110,$G655:BC655)+$F655</f>
        <v>9340761.4922075272</v>
      </c>
      <c r="BD780" s="1411">
        <f>NPV($C$110,$G655:BD655)+$F655</f>
        <v>-9670970.2428035736</v>
      </c>
      <c r="BE780" s="1411">
        <f>NPV($C$110,$G655:BE655)+$F655</f>
        <v>-27665274.294582367</v>
      </c>
      <c r="BF780" s="1411">
        <f>NPV($C$110,$G655:BF655)+$F655</f>
        <v>-44688648.787323952</v>
      </c>
      <c r="BG780" s="1411">
        <f>NPV($C$110,$G655:BG655)+$F655</f>
        <v>-60786423.358344078</v>
      </c>
      <c r="BH780" s="1411">
        <f>NPV($C$110,$G655:BH655)+$F655</f>
        <v>-76002649.567569733</v>
      </c>
      <c r="BI780" s="1411">
        <f>NPV($C$110,$G655:BI655)+$F655</f>
        <v>-90380018.302833557</v>
      </c>
      <c r="BJ780" s="1411">
        <f>NPV($C$110,$G655:BJ655)+$F655</f>
        <v>-103959800.12928009</v>
      </c>
      <c r="BK780" s="1411">
        <f>NPV($C$110,$G655:BK655)+$F655</f>
        <v>-116781805.08276367</v>
      </c>
      <c r="BL780" s="1411">
        <f>NPV($C$110,$G655:BL655)+$F655</f>
        <v>-128884358.88351631</v>
      </c>
      <c r="BM780" s="1411">
        <f>NPV($C$110,$G655:BM655)+$F655</f>
        <v>-140304292.95823193</v>
      </c>
      <c r="BN780" s="1412">
        <f>NPV($C$110,$G655:BN655)+$F655</f>
        <v>-151076946.01523209</v>
      </c>
    </row>
    <row r="781" spans="1:66" x14ac:dyDescent="0.15">
      <c r="A781" s="1123"/>
      <c r="B781" s="1337"/>
      <c r="C781" s="3667"/>
      <c r="D781" s="1366" t="str">
        <f t="shared" ref="D781:E781" si="422">D718</f>
        <v>High Price Range</v>
      </c>
      <c r="E781" s="1394" t="str">
        <f t="shared" si="422"/>
        <v>High Range CAPEX</v>
      </c>
      <c r="F781" s="2818">
        <f>NPV($C$110,G656:BN656)+$F656</f>
        <v>4959148986.7458229</v>
      </c>
      <c r="G781" s="1411">
        <f>NPV($C$110,$G656:G656)+$F656</f>
        <v>-3032070665.7894325</v>
      </c>
      <c r="H781" s="1411">
        <f>NPV($C$110,$G656:H656)+$F656</f>
        <v>-1607236015.3421707</v>
      </c>
      <c r="I781" s="1411">
        <f>NPV($C$110,$G656:I656)+$F656</f>
        <v>-518398882.8942728</v>
      </c>
      <c r="J781" s="1411">
        <f>NPV($C$110,$G656:J656)+$F656</f>
        <v>350819631.90607357</v>
      </c>
      <c r="K781" s="1411">
        <f>NPV($C$110,$G656:K656)+$F656</f>
        <v>1061869090.6907349</v>
      </c>
      <c r="L781" s="1411">
        <f>NPV($C$110,$G656:L656)+$F656</f>
        <v>1652638294.6963301</v>
      </c>
      <c r="M781" s="1411">
        <f>NPV($C$110,$G656:M656)+$F656</f>
        <v>2148727250.3655653</v>
      </c>
      <c r="N781" s="1411">
        <f>NPV($C$110,$G656:N656)+$F656</f>
        <v>2568502765.1236362</v>
      </c>
      <c r="O781" s="1411">
        <f>NPV($C$110,$G656:O656)+$F656</f>
        <v>2925708207.925437</v>
      </c>
      <c r="P781" s="1411">
        <f>NPV($C$110,$G656:P656)+$F656</f>
        <v>3230949690.7113733</v>
      </c>
      <c r="Q781" s="1411">
        <f>NPV($C$110,$G656:Q656)+$F656</f>
        <v>3492606286.3119202</v>
      </c>
      <c r="R781" s="1411">
        <f>NPV($C$110,$G656:R656)+$F656</f>
        <v>3717419692.7646675</v>
      </c>
      <c r="S781" s="1411">
        <f>NPV($C$110,$G656:S656)+$F656</f>
        <v>3910893663.4620285</v>
      </c>
      <c r="T781" s="1411">
        <f>NPV($C$110,$G656:T656)+$F656</f>
        <v>4077574561.8027248</v>
      </c>
      <c r="U781" s="1411">
        <f>NPV($C$110,$G656:U656)+$F656</f>
        <v>4221254411.4988651</v>
      </c>
      <c r="V781" s="1411">
        <f>NPV($C$110,$G656:V656)+$F656</f>
        <v>4345121589.0171547</v>
      </c>
      <c r="W781" s="1411">
        <f>NPV($C$110,$G656:W656)+$F656</f>
        <v>4451875063.5304623</v>
      </c>
      <c r="X781" s="1411">
        <f>NPV($C$110,$G656:X656)+$F656</f>
        <v>4543812592.6701794</v>
      </c>
      <c r="Y781" s="1411">
        <f>NPV($C$110,$G656:Y656)+$F656</f>
        <v>4622899888.362112</v>
      </c>
      <c r="Z781" s="1411">
        <f>NPV($C$110,$G656:Z656)+$F656</f>
        <v>4690825602.6931076</v>
      </c>
      <c r="AA781" s="1411">
        <f>NPV($C$110,$G656:AA656)+$F656</f>
        <v>4749045563.9336662</v>
      </c>
      <c r="AB781" s="1411">
        <f>NPV($C$110,$G656:AB656)+$F656</f>
        <v>4798818737.816946</v>
      </c>
      <c r="AC781" s="1411">
        <f>NPV($C$110,$G656:AC656)+$F656</f>
        <v>4841236732.3069057</v>
      </c>
      <c r="AD781" s="1411">
        <f>NPV($C$110,$G656:AD656)+$F656</f>
        <v>4877248203.1728706</v>
      </c>
      <c r="AE781" s="1411">
        <f>NPV($C$110,$G656:AE656)+$F656</f>
        <v>4907679188.3892212</v>
      </c>
      <c r="AF781" s="1411">
        <f>NPV($C$110,$G656:AF656)+$F656</f>
        <v>4933250160.2404575</v>
      </c>
      <c r="AG781" s="1411">
        <f>NPV($C$110,$G656:AG656)+$F656</f>
        <v>4954590407.7488785</v>
      </c>
      <c r="AH781" s="1411">
        <f>NPV($C$110,$G656:AH656)+$F656</f>
        <v>4972250230.34729</v>
      </c>
      <c r="AI781" s="1411">
        <f>NPV($C$110,$G656:AI656)+$F656</f>
        <v>4986711324.0912189</v>
      </c>
      <c r="AJ781" s="1411">
        <f>NPV($C$110,$G656:AJ656)+$F656</f>
        <v>4998395665.4689007</v>
      </c>
      <c r="AK781" s="1411">
        <f>NPV($C$110,$G656:AK656)+$F656</f>
        <v>5007673138.9115429</v>
      </c>
      <c r="AL781" s="1411">
        <f>NPV($C$110,$G656:AL656)+$F656</f>
        <v>5014868108.0677586</v>
      </c>
      <c r="AM781" s="1411">
        <f>NPV($C$110,$G656:AM656)+$F656</f>
        <v>5020265094.6280937</v>
      </c>
      <c r="AN781" s="1411">
        <f>NPV($C$110,$G656:AN656)+$F656</f>
        <v>5024113699.6586189</v>
      </c>
      <c r="AO781" s="1411">
        <f>NPV($C$110,$G656:AO656)+$F656</f>
        <v>5026632879.3170471</v>
      </c>
      <c r="AP781" s="1411">
        <f>NPV($C$110,$G656:AP656)+$F656</f>
        <v>5028014668.2029419</v>
      </c>
      <c r="AQ781" s="1411">
        <f>NPV($C$110,$G656:AQ656)+$F656</f>
        <v>5028427428.4703808</v>
      </c>
      <c r="AR781" s="1411">
        <f>NPV($C$110,$G656:AR656)+$F656</f>
        <v>5028018690.4720898</v>
      </c>
      <c r="AS781" s="1411">
        <f>NPV($C$110,$G656:AS656)+$F656</f>
        <v>5026917640.5436954</v>
      </c>
      <c r="AT781" s="1411">
        <f>NPV($C$110,$G656:AT656)+$F656</f>
        <v>5025237303.1381969</v>
      </c>
      <c r="AU781" s="1411">
        <f>NPV($C$110,$G656:AU656)+$F656</f>
        <v>5023076457.5427189</v>
      </c>
      <c r="AV781" s="1411">
        <f>NPV($C$110,$G656:AV656)+$F656</f>
        <v>5020521323.5836563</v>
      </c>
      <c r="AW781" s="1411">
        <f>NPV($C$110,$G656:AW656)+$F656</f>
        <v>5017647045.840519</v>
      </c>
      <c r="AX781" s="1411">
        <f>NPV($C$110,$G656:AX656)+$F656</f>
        <v>5014519001.7738056</v>
      </c>
      <c r="AY781" s="1411">
        <f>NPV($C$110,$G656:AY656)+$F656</f>
        <v>5011193955.6928959</v>
      </c>
      <c r="AZ781" s="1411">
        <f>NPV($C$110,$G656:AZ656)+$F656</f>
        <v>5007721077.536932</v>
      </c>
      <c r="BA781" s="1411">
        <f>NPV($C$110,$G656:BA656)+$F656</f>
        <v>5004142842.9267502</v>
      </c>
      <c r="BB781" s="1411">
        <f>NPV($C$110,$G656:BB656)+$F656</f>
        <v>5000495828.7969265</v>
      </c>
      <c r="BC781" s="1411">
        <f>NPV($C$110,$G656:BC656)+$F656</f>
        <v>4996811417.0751419</v>
      </c>
      <c r="BD781" s="1411">
        <f>NPV($C$110,$G656:BD656)+$F656</f>
        <v>4993116417.2928333</v>
      </c>
      <c r="BE781" s="1411">
        <f>NPV($C$110,$G656:BE656)+$F656</f>
        <v>4989433617.6464481</v>
      </c>
      <c r="BF781" s="1411">
        <f>NPV($C$110,$G656:BF656)+$F656</f>
        <v>4985782272.8493919</v>
      </c>
      <c r="BG781" s="1411">
        <f>NPV($C$110,$G656:BG656)+$F656</f>
        <v>4982178536.0933228</v>
      </c>
      <c r="BH781" s="1411">
        <f>NPV($C$110,$G656:BH656)+$F656</f>
        <v>4978635841.5506439</v>
      </c>
      <c r="BI781" s="1411">
        <f>NPV($C$110,$G656:BI656)+$F656</f>
        <v>4975165243.0785751</v>
      </c>
      <c r="BJ781" s="1411">
        <f>NPV($C$110,$G656:BJ656)+$F656</f>
        <v>4971775714.1125736</v>
      </c>
      <c r="BK781" s="1411">
        <f>NPV($C$110,$G656:BK656)+$F656</f>
        <v>4968474413.1495609</v>
      </c>
      <c r="BL781" s="1411">
        <f>NPV($C$110,$G656:BL656)+$F656</f>
        <v>4965266918.7073879</v>
      </c>
      <c r="BM781" s="1411">
        <f>NPV($C$110,$G656:BM656)+$F656</f>
        <v>4962157437.1966782</v>
      </c>
      <c r="BN781" s="1412">
        <f>NPV($C$110,$G656:BN656)+$F656</f>
        <v>4959148986.7458229</v>
      </c>
    </row>
    <row r="782" spans="1:66" x14ac:dyDescent="0.15">
      <c r="A782" s="1123"/>
      <c r="B782" s="1347"/>
      <c r="C782" s="3668"/>
      <c r="D782" s="1367" t="str">
        <f t="shared" ref="D782:E782" si="423">D719</f>
        <v>High Price Range</v>
      </c>
      <c r="E782" s="1393" t="str">
        <f t="shared" si="423"/>
        <v>High Range CAPEX</v>
      </c>
      <c r="F782" s="2819">
        <f t="shared" si="401"/>
        <v>10942179891.815674</v>
      </c>
      <c r="G782" s="1414">
        <f>NPV($C$110,$G657:G657)+$F657</f>
        <v>-3032070665.7894325</v>
      </c>
      <c r="H782" s="1414">
        <f>NPV($C$110,$G657:H657)+$F657</f>
        <v>-1438593519.8096452</v>
      </c>
      <c r="I782" s="1414">
        <f>NPV($C$110,$G657:I657)+$F657</f>
        <v>-118685114.76212502</v>
      </c>
      <c r="J782" s="1414">
        <f>NPV($C$110,$G657:J657)+$F657</f>
        <v>1008402842.7743845</v>
      </c>
      <c r="K782" s="1414">
        <f>NPV($C$110,$G657:K657)+$F657</f>
        <v>1987536964.0540724</v>
      </c>
      <c r="L782" s="1414">
        <f>NPV($C$110,$G657:L657)+$F657</f>
        <v>2847677027.8938093</v>
      </c>
      <c r="M782" s="1414">
        <f>NPV($C$110,$G657:M657)+$F657</f>
        <v>3609242160.7992306</v>
      </c>
      <c r="N782" s="1414">
        <f>NPV($C$110,$G657:N657)+$F657</f>
        <v>4287485792.5412121</v>
      </c>
      <c r="O782" s="1414">
        <f>NPV($C$110,$G657:O657)+$F657</f>
        <v>4894271162.1259632</v>
      </c>
      <c r="P782" s="1414">
        <f>NPV($C$110,$G657:P657)+$F657</f>
        <v>5439100441.7606277</v>
      </c>
      <c r="Q782" s="1414">
        <f>NPV($C$110,$G657:Q657)+$F657</f>
        <v>5929755852.0284481</v>
      </c>
      <c r="R782" s="1414">
        <f>NPV($C$110,$G657:R657)+$F657</f>
        <v>6372722017.5144081</v>
      </c>
      <c r="S782" s="1414">
        <f>NPV($C$110,$G657:S657)+$F657</f>
        <v>6773476898.6724548</v>
      </c>
      <c r="T782" s="1414">
        <f>NPV($C$110,$G657:T657)+$F657</f>
        <v>7136699621.0353336</v>
      </c>
      <c r="U782" s="1414">
        <f>NPV($C$110,$G657:U657)+$F657</f>
        <v>7466423490.3440666</v>
      </c>
      <c r="V782" s="1414">
        <f>NPV($C$110,$G657:V657)+$F657</f>
        <v>7766151547.9441681</v>
      </c>
      <c r="W782" s="1414">
        <f>NPV($C$110,$G657:W657)+$F657</f>
        <v>8038945741.5502892</v>
      </c>
      <c r="X782" s="1414">
        <f>NPV($C$110,$G657:X657)+$F657</f>
        <v>8287497022.1024914</v>
      </c>
      <c r="Y782" s="1414">
        <f>NPV($C$110,$G657:Y657)+$F657</f>
        <v>8514181335.9194889</v>
      </c>
      <c r="Z782" s="1414">
        <f>NPV($C$110,$G657:Z657)+$F657</f>
        <v>8721104977.472477</v>
      </c>
      <c r="AA782" s="1414">
        <f>NPV($C$110,$G657:AA657)+$F657</f>
        <v>8910141774.6735344</v>
      </c>
      <c r="AB782" s="1414">
        <f>NPV($C$110,$G657:AB657)+$F657</f>
        <v>9082963905.8028278</v>
      </c>
      <c r="AC782" s="1414">
        <f>NPV($C$110,$G657:AC657)+$F657</f>
        <v>9241067681.3605385</v>
      </c>
      <c r="AD782" s="1414">
        <f>NPV($C$110,$G657:AD657)+$F657</f>
        <v>9385795295.0800343</v>
      </c>
      <c r="AE782" s="1414">
        <f>NPV($C$110,$G657:AE657)+$F657</f>
        <v>9518353311.6886578</v>
      </c>
      <c r="AF782" s="1414">
        <f>NPV($C$110,$G657:AF657)+$F657</f>
        <v>9639828485.9987984</v>
      </c>
      <c r="AG782" s="1414">
        <f>NPV($C$110,$G657:AG657)+$F657</f>
        <v>9751201379.5364742</v>
      </c>
      <c r="AH782" s="1414">
        <f>NPV($C$110,$G657:AH657)+$F657</f>
        <v>9853358144.343832</v>
      </c>
      <c r="AI782" s="1414">
        <f>NPV($C$110,$G657:AI657)+$F657</f>
        <v>9947100770.0281239</v>
      </c>
      <c r="AJ782" s="1414">
        <f>NPV($C$110,$G657:AJ657)+$F657</f>
        <v>10033156033.438025</v>
      </c>
      <c r="AK782" s="1414">
        <f>NPV($C$110,$G657:AK657)+$F657</f>
        <v>10112183346.188349</v>
      </c>
      <c r="AL782" s="1414">
        <f>NPV($C$110,$G657:AL657)+$F657</f>
        <v>10184781660.512295</v>
      </c>
      <c r="AM782" s="1414">
        <f>NPV($C$110,$G657:AM657)+$F657</f>
        <v>10251495566.334082</v>
      </c>
      <c r="AN782" s="1414">
        <f>NPV($C$110,$G657:AN657)+$F657</f>
        <v>10312820690.36128</v>
      </c>
      <c r="AO782" s="1414">
        <f>NPV($C$110,$G657:AO657)+$F657</f>
        <v>10369208490.158974</v>
      </c>
      <c r="AP782" s="1414">
        <f>NPV($C$110,$G657:AP657)+$F657</f>
        <v>10421070521.658945</v>
      </c>
      <c r="AQ782" s="1414">
        <f>NPV($C$110,$G657:AQ657)+$F657</f>
        <v>10468782246.672098</v>
      </c>
      <c r="AR782" s="1414">
        <f>NPV($C$110,$G657:AR657)+$F657</f>
        <v>10512686437.172958</v>
      </c>
      <c r="AS782" s="1414">
        <f>NPV($C$110,$G657:AS657)+$F657</f>
        <v>10553096224.995211</v>
      </c>
      <c r="AT782" s="1414">
        <f>NPV($C$110,$G657:AT657)+$F657</f>
        <v>10590297838.793581</v>
      </c>
      <c r="AU782" s="1414">
        <f>NPV($C$110,$G657:AU657)+$F657</f>
        <v>10624553064.436144</v>
      </c>
      <c r="AV782" s="1414">
        <f>NPV($C$110,$G657:AV657)+$F657</f>
        <v>10656101460.192177</v>
      </c>
      <c r="AW782" s="1414">
        <f>NPV($C$110,$G657:AW657)+$F657</f>
        <v>10685162354.014536</v>
      </c>
      <c r="AX782" s="1414">
        <f>NPV($C$110,$G657:AX657)+$F657</f>
        <v>10711936646.754961</v>
      </c>
      <c r="AY782" s="1414">
        <f>NPV($C$110,$G657:AY657)+$F657</f>
        <v>10736608442.192841</v>
      </c>
      <c r="AZ782" s="1414">
        <f>NPV($C$110,$G657:AZ657)+$F657</f>
        <v>10759346522.219809</v>
      </c>
      <c r="BA782" s="1414">
        <f>NPV($C$110,$G657:BA657)+$F657</f>
        <v>10780305683.336262</v>
      </c>
      <c r="BB782" s="1414">
        <f>NPV($C$110,$G657:BB657)+$F657</f>
        <v>10799627948.726149</v>
      </c>
      <c r="BC782" s="1414">
        <f>NPV($C$110,$G657:BC657)+$F657</f>
        <v>10817443668.537325</v>
      </c>
      <c r="BD782" s="1414">
        <f>NPV($C$110,$G657:BD657)+$F657</f>
        <v>10833872519.568842</v>
      </c>
      <c r="BE782" s="1414">
        <f>NPV($C$110,$G657:BE657)+$F657</f>
        <v>10849024414.322268</v>
      </c>
      <c r="BF782" s="1414">
        <f>NPV($C$110,$G657:BF657)+$F657</f>
        <v>10863000328.285349</v>
      </c>
      <c r="BG782" s="1414">
        <f>NPV($C$110,$G657:BG657)+$F657</f>
        <v>10875893053.361006</v>
      </c>
      <c r="BH782" s="1414">
        <f>NPV($C$110,$G657:BH657)+$F657</f>
        <v>10887787884.514536</v>
      </c>
      <c r="BI782" s="1414">
        <f>NPV($C$110,$G657:BI657)+$F657</f>
        <v>10898763245.971106</v>
      </c>
      <c r="BJ782" s="1414">
        <f>NPV($C$110,$G657:BJ657)+$F657</f>
        <v>10908891262.641169</v>
      </c>
      <c r="BK782" s="1414">
        <f>NPV($C$110,$G657:BK657)+$F657</f>
        <v>10918238281.871862</v>
      </c>
      <c r="BL782" s="1414">
        <f>NPV($C$110,$G657:BL657)+$F657</f>
        <v>10926865350.108364</v>
      </c>
      <c r="BM782" s="1414">
        <f>NPV($C$110,$G657:BM657)+$F657</f>
        <v>10934828648.592081</v>
      </c>
      <c r="BN782" s="1415">
        <f>NPV($C$110,$G657:BN657)+$F657</f>
        <v>10942179891.815674</v>
      </c>
    </row>
    <row r="783" spans="1:66" ht="15" customHeight="1" x14ac:dyDescent="0.15">
      <c r="A783" s="1123"/>
      <c r="B783" s="3695" t="s">
        <v>943</v>
      </c>
      <c r="C783" s="3680" t="str">
        <f>C752</f>
        <v>Low Range Opex-Low</v>
      </c>
      <c r="D783" s="1366" t="str">
        <f>D721</f>
        <v>Low Price Range</v>
      </c>
      <c r="E783" s="1394" t="str">
        <f>E721</f>
        <v>Low Range CAPEX</v>
      </c>
      <c r="F783" s="1618" t="e">
        <f>IRR(F594:BN594)</f>
        <v>#NUM!</v>
      </c>
      <c r="G783" s="1586" t="e">
        <f>IRR($F594:G594)</f>
        <v>#NUM!</v>
      </c>
      <c r="H783" s="1586" t="e">
        <f>IRR($F594:H594)</f>
        <v>#NUM!</v>
      </c>
      <c r="I783" s="1586" t="e">
        <f>IRR($F594:I594)</f>
        <v>#NUM!</v>
      </c>
      <c r="J783" s="1586" t="e">
        <f>IRR($F594:J594)</f>
        <v>#NUM!</v>
      </c>
      <c r="K783" s="1586" t="e">
        <f>IRR($F594:K594)</f>
        <v>#NUM!</v>
      </c>
      <c r="L783" s="1586" t="e">
        <f>IRR($F594:L594)</f>
        <v>#NUM!</v>
      </c>
      <c r="M783" s="1586" t="e">
        <f>IRR($F594:M594)</f>
        <v>#NUM!</v>
      </c>
      <c r="N783" s="1586" t="e">
        <f>IRR($F594:N594)</f>
        <v>#NUM!</v>
      </c>
      <c r="O783" s="1586" t="e">
        <f>IRR($F594:O594)</f>
        <v>#NUM!</v>
      </c>
      <c r="P783" s="1586" t="e">
        <f>IRR($F594:P594)</f>
        <v>#NUM!</v>
      </c>
      <c r="Q783" s="1586" t="e">
        <f>IRR($F594:Q594)</f>
        <v>#NUM!</v>
      </c>
      <c r="R783" s="1586" t="e">
        <f>IRR($F594:R594)</f>
        <v>#NUM!</v>
      </c>
      <c r="S783" s="1586" t="e">
        <f>IRR($F594:S594)</f>
        <v>#NUM!</v>
      </c>
      <c r="T783" s="1586" t="e">
        <f>IRR($F594:T594)</f>
        <v>#NUM!</v>
      </c>
      <c r="U783" s="1586" t="e">
        <f>IRR($F594:U594)</f>
        <v>#NUM!</v>
      </c>
      <c r="V783" s="1586" t="e">
        <f>IRR($F594:V594)</f>
        <v>#NUM!</v>
      </c>
      <c r="W783" s="1586" t="e">
        <f>IRR($F594:W594)</f>
        <v>#NUM!</v>
      </c>
      <c r="X783" s="1586" t="e">
        <f>IRR($F594:X594)</f>
        <v>#NUM!</v>
      </c>
      <c r="Y783" s="1586" t="e">
        <f>IRR($F594:Y594)</f>
        <v>#NUM!</v>
      </c>
      <c r="Z783" s="1586" t="e">
        <f>IRR($F594:Z594)</f>
        <v>#NUM!</v>
      </c>
      <c r="AA783" s="1586" t="e">
        <f>IRR($F594:AA594)</f>
        <v>#NUM!</v>
      </c>
      <c r="AB783" s="1586" t="e">
        <f>IRR($F594:AB594)</f>
        <v>#NUM!</v>
      </c>
      <c r="AC783" s="1586" t="e">
        <f>IRR($F594:AC594)</f>
        <v>#NUM!</v>
      </c>
      <c r="AD783" s="1586" t="e">
        <f>IRR($F594:AD594)</f>
        <v>#NUM!</v>
      </c>
      <c r="AE783" s="1586" t="e">
        <f>IRR($F594:AE594)</f>
        <v>#NUM!</v>
      </c>
      <c r="AF783" s="1586" t="e">
        <f>IRR($F594:AF594)</f>
        <v>#NUM!</v>
      </c>
      <c r="AG783" s="1586" t="e">
        <f>IRR($F594:AG594)</f>
        <v>#NUM!</v>
      </c>
      <c r="AH783" s="1586" t="e">
        <f>IRR($F594:AH594)</f>
        <v>#NUM!</v>
      </c>
      <c r="AI783" s="1586" t="e">
        <f>IRR($F594:AI594)</f>
        <v>#NUM!</v>
      </c>
      <c r="AJ783" s="1586" t="e">
        <f>IRR($F594:AJ594)</f>
        <v>#NUM!</v>
      </c>
      <c r="AK783" s="1586" t="e">
        <f>IRR($F594:AK594)</f>
        <v>#NUM!</v>
      </c>
      <c r="AL783" s="1586" t="e">
        <f>IRR($F594:AL594)</f>
        <v>#NUM!</v>
      </c>
      <c r="AM783" s="1586" t="e">
        <f>IRR($F594:AM594)</f>
        <v>#NUM!</v>
      </c>
      <c r="AN783" s="1586" t="e">
        <f>IRR($F594:AN594)</f>
        <v>#NUM!</v>
      </c>
      <c r="AO783" s="1586" t="e">
        <f>IRR($F594:AO594)</f>
        <v>#NUM!</v>
      </c>
      <c r="AP783" s="1586" t="e">
        <f>IRR($F594:AP594)</f>
        <v>#NUM!</v>
      </c>
      <c r="AQ783" s="1586" t="e">
        <f>IRR($F594:AQ594)</f>
        <v>#NUM!</v>
      </c>
      <c r="AR783" s="1586" t="e">
        <f>IRR($F594:AR594)</f>
        <v>#NUM!</v>
      </c>
      <c r="AS783" s="1586" t="e">
        <f>IRR($F594:AS594)</f>
        <v>#NUM!</v>
      </c>
      <c r="AT783" s="1586" t="e">
        <f>IRR($F594:AT594)</f>
        <v>#NUM!</v>
      </c>
      <c r="AU783" s="1586" t="e">
        <f>IRR($F594:AU594)</f>
        <v>#NUM!</v>
      </c>
      <c r="AV783" s="1586" t="e">
        <f>IRR($F594:AV594)</f>
        <v>#NUM!</v>
      </c>
      <c r="AW783" s="1586" t="e">
        <f>IRR($F594:AW594)</f>
        <v>#NUM!</v>
      </c>
      <c r="AX783" s="1586" t="e">
        <f>IRR($F594:AX594)</f>
        <v>#NUM!</v>
      </c>
      <c r="AY783" s="1586" t="e">
        <f>IRR($F594:AY594)</f>
        <v>#NUM!</v>
      </c>
      <c r="AZ783" s="1586" t="e">
        <f>IRR($F594:AZ594)</f>
        <v>#NUM!</v>
      </c>
      <c r="BA783" s="1586" t="e">
        <f>IRR($F594:BA594)</f>
        <v>#NUM!</v>
      </c>
      <c r="BB783" s="1586" t="e">
        <f>IRR($F594:BB594)</f>
        <v>#NUM!</v>
      </c>
      <c r="BC783" s="1586" t="e">
        <f>IRR($F594:BC594)</f>
        <v>#NUM!</v>
      </c>
      <c r="BD783" s="1586" t="e">
        <f>IRR($F594:BD594)</f>
        <v>#NUM!</v>
      </c>
      <c r="BE783" s="1586" t="e">
        <f>IRR($F594:BE594)</f>
        <v>#NUM!</v>
      </c>
      <c r="BF783" s="1586" t="e">
        <f>IRR($F594:BF594)</f>
        <v>#NUM!</v>
      </c>
      <c r="BG783" s="1586" t="e">
        <f>IRR($F594:BG594)</f>
        <v>#NUM!</v>
      </c>
      <c r="BH783" s="1586" t="e">
        <f>IRR($F594:BH594)</f>
        <v>#NUM!</v>
      </c>
      <c r="BI783" s="1586" t="e">
        <f>IRR($F594:BI594)</f>
        <v>#NUM!</v>
      </c>
      <c r="BJ783" s="1586" t="e">
        <f>IRR($F594:BJ594)</f>
        <v>#NUM!</v>
      </c>
      <c r="BK783" s="1586" t="e">
        <f>IRR($F594:BK594)</f>
        <v>#NUM!</v>
      </c>
      <c r="BL783" s="1586" t="e">
        <f>IRR($F594:BL594)</f>
        <v>#NUM!</v>
      </c>
      <c r="BM783" s="1586" t="e">
        <f>IRR($F594:BM594)</f>
        <v>#NUM!</v>
      </c>
      <c r="BN783" s="1570" t="e">
        <f>IRR($F594:BN594)</f>
        <v>#NUM!</v>
      </c>
    </row>
    <row r="784" spans="1:66" ht="15" customHeight="1" x14ac:dyDescent="0.15">
      <c r="A784" s="1123"/>
      <c r="B784" s="3694"/>
      <c r="C784" s="3681"/>
      <c r="D784" s="1366" t="str">
        <f t="shared" ref="D784:E784" si="424">D722</f>
        <v>Low Price Range</v>
      </c>
      <c r="E784" s="1394" t="str">
        <f t="shared" si="424"/>
        <v>Low Range CAPEX</v>
      </c>
      <c r="F784" s="1616" t="e">
        <f t="shared" ref="F784:F813" si="425">IRR(F595:BN595)</f>
        <v>#NUM!</v>
      </c>
      <c r="G784" s="1569" t="e">
        <f>IRR($F595:G595)</f>
        <v>#NUM!</v>
      </c>
      <c r="H784" s="1569" t="e">
        <f>IRR($F595:H595)</f>
        <v>#NUM!</v>
      </c>
      <c r="I784" s="1569" t="e">
        <f>IRR($F595:I595)</f>
        <v>#NUM!</v>
      </c>
      <c r="J784" s="1569" t="e">
        <f>IRR($F595:J595)</f>
        <v>#NUM!</v>
      </c>
      <c r="K784" s="1569" t="e">
        <f>IRR($F595:K595)</f>
        <v>#NUM!</v>
      </c>
      <c r="L784" s="1569" t="e">
        <f>IRR($F595:L595)</f>
        <v>#NUM!</v>
      </c>
      <c r="M784" s="1569" t="e">
        <f>IRR($F595:M595)</f>
        <v>#NUM!</v>
      </c>
      <c r="N784" s="1569" t="e">
        <f>IRR($F595:N595)</f>
        <v>#NUM!</v>
      </c>
      <c r="O784" s="1569" t="e">
        <f>IRR($F595:O595)</f>
        <v>#NUM!</v>
      </c>
      <c r="P784" s="1569" t="e">
        <f>IRR($F595:P595)</f>
        <v>#NUM!</v>
      </c>
      <c r="Q784" s="1569" t="e">
        <f>IRR($F595:Q595)</f>
        <v>#NUM!</v>
      </c>
      <c r="R784" s="1569" t="e">
        <f>IRR($F595:R595)</f>
        <v>#NUM!</v>
      </c>
      <c r="S784" s="1569" t="e">
        <f>IRR($F595:S595)</f>
        <v>#NUM!</v>
      </c>
      <c r="T784" s="1569" t="e">
        <f>IRR($F595:T595)</f>
        <v>#NUM!</v>
      </c>
      <c r="U784" s="1569" t="e">
        <f>IRR($F595:U595)</f>
        <v>#NUM!</v>
      </c>
      <c r="V784" s="1569" t="e">
        <f>IRR($F595:V595)</f>
        <v>#NUM!</v>
      </c>
      <c r="W784" s="1569" t="e">
        <f>IRR($F595:W595)</f>
        <v>#NUM!</v>
      </c>
      <c r="X784" s="1569" t="e">
        <f>IRR($F595:X595)</f>
        <v>#NUM!</v>
      </c>
      <c r="Y784" s="1569" t="e">
        <f>IRR($F595:Y595)</f>
        <v>#NUM!</v>
      </c>
      <c r="Z784" s="1569" t="e">
        <f>IRR($F595:Z595)</f>
        <v>#NUM!</v>
      </c>
      <c r="AA784" s="1569" t="e">
        <f>IRR($F595:AA595)</f>
        <v>#NUM!</v>
      </c>
      <c r="AB784" s="1569" t="e">
        <f>IRR($F595:AB595)</f>
        <v>#NUM!</v>
      </c>
      <c r="AC784" s="1569" t="e">
        <f>IRR($F595:AC595)</f>
        <v>#NUM!</v>
      </c>
      <c r="AD784" s="1569" t="e">
        <f>IRR($F595:AD595)</f>
        <v>#NUM!</v>
      </c>
      <c r="AE784" s="1569" t="e">
        <f>IRR($F595:AE595)</f>
        <v>#NUM!</v>
      </c>
      <c r="AF784" s="1569" t="e">
        <f>IRR($F595:AF595)</f>
        <v>#NUM!</v>
      </c>
      <c r="AG784" s="1569" t="e">
        <f>IRR($F595:AG595)</f>
        <v>#NUM!</v>
      </c>
      <c r="AH784" s="1569" t="e">
        <f>IRR($F595:AH595)</f>
        <v>#NUM!</v>
      </c>
      <c r="AI784" s="1569" t="e">
        <f>IRR($F595:AI595)</f>
        <v>#NUM!</v>
      </c>
      <c r="AJ784" s="1569" t="e">
        <f>IRR($F595:AJ595)</f>
        <v>#NUM!</v>
      </c>
      <c r="AK784" s="1569" t="e">
        <f>IRR($F595:AK595)</f>
        <v>#NUM!</v>
      </c>
      <c r="AL784" s="1569" t="e">
        <f>IRR($F595:AL595)</f>
        <v>#NUM!</v>
      </c>
      <c r="AM784" s="1569" t="e">
        <f>IRR($F595:AM595)</f>
        <v>#NUM!</v>
      </c>
      <c r="AN784" s="1569" t="e">
        <f>IRR($F595:AN595)</f>
        <v>#NUM!</v>
      </c>
      <c r="AO784" s="1569" t="e">
        <f>IRR($F595:AO595)</f>
        <v>#NUM!</v>
      </c>
      <c r="AP784" s="1569" t="e">
        <f>IRR($F595:AP595)</f>
        <v>#NUM!</v>
      </c>
      <c r="AQ784" s="1569" t="e">
        <f>IRR($F595:AQ595)</f>
        <v>#NUM!</v>
      </c>
      <c r="AR784" s="1569" t="e">
        <f>IRR($F595:AR595)</f>
        <v>#NUM!</v>
      </c>
      <c r="AS784" s="1569" t="e">
        <f>IRR($F595:AS595)</f>
        <v>#NUM!</v>
      </c>
      <c r="AT784" s="1569" t="e">
        <f>IRR($F595:AT595)</f>
        <v>#NUM!</v>
      </c>
      <c r="AU784" s="1569" t="e">
        <f>IRR($F595:AU595)</f>
        <v>#NUM!</v>
      </c>
      <c r="AV784" s="1569" t="e">
        <f>IRR($F595:AV595)</f>
        <v>#NUM!</v>
      </c>
      <c r="AW784" s="1569" t="e">
        <f>IRR($F595:AW595)</f>
        <v>#NUM!</v>
      </c>
      <c r="AX784" s="1569" t="e">
        <f>IRR($F595:AX595)</f>
        <v>#NUM!</v>
      </c>
      <c r="AY784" s="1569" t="e">
        <f>IRR($F595:AY595)</f>
        <v>#NUM!</v>
      </c>
      <c r="AZ784" s="1569" t="e">
        <f>IRR($F595:AZ595)</f>
        <v>#NUM!</v>
      </c>
      <c r="BA784" s="1569" t="e">
        <f>IRR($F595:BA595)</f>
        <v>#NUM!</v>
      </c>
      <c r="BB784" s="1569" t="e">
        <f>IRR($F595:BB595)</f>
        <v>#NUM!</v>
      </c>
      <c r="BC784" s="1569" t="e">
        <f>IRR($F595:BC595)</f>
        <v>#NUM!</v>
      </c>
      <c r="BD784" s="1569" t="e">
        <f>IRR($F595:BD595)</f>
        <v>#NUM!</v>
      </c>
      <c r="BE784" s="1569" t="e">
        <f>IRR($F595:BE595)</f>
        <v>#NUM!</v>
      </c>
      <c r="BF784" s="1569" t="e">
        <f>IRR($F595:BF595)</f>
        <v>#NUM!</v>
      </c>
      <c r="BG784" s="1569" t="e">
        <f>IRR($F595:BG595)</f>
        <v>#NUM!</v>
      </c>
      <c r="BH784" s="1569" t="e">
        <f>IRR($F595:BH595)</f>
        <v>#NUM!</v>
      </c>
      <c r="BI784" s="1569" t="e">
        <f>IRR($F595:BI595)</f>
        <v>#NUM!</v>
      </c>
      <c r="BJ784" s="1569" t="e">
        <f>IRR($F595:BJ595)</f>
        <v>#NUM!</v>
      </c>
      <c r="BK784" s="1569" t="e">
        <f>IRR($F595:BK595)</f>
        <v>#NUM!</v>
      </c>
      <c r="BL784" s="1569" t="e">
        <f>IRR($F595:BL595)</f>
        <v>#NUM!</v>
      </c>
      <c r="BM784" s="1569" t="e">
        <f>IRR($F595:BM595)</f>
        <v>#NUM!</v>
      </c>
      <c r="BN784" s="1571" t="e">
        <f>IRR($F595:BN595)</f>
        <v>#NUM!</v>
      </c>
    </row>
    <row r="785" spans="1:66" x14ac:dyDescent="0.15">
      <c r="A785" s="1123"/>
      <c r="B785" s="1337"/>
      <c r="C785" s="3681"/>
      <c r="D785" s="1366" t="str">
        <f t="shared" ref="D785:E785" si="426">D723</f>
        <v>Low Price Range</v>
      </c>
      <c r="E785" s="1394" t="str">
        <f t="shared" si="426"/>
        <v>Low Range CAPEX</v>
      </c>
      <c r="F785" s="1616" t="e">
        <f t="shared" si="425"/>
        <v>#NUM!</v>
      </c>
      <c r="G785" s="1569" t="e">
        <f>IRR($F596:G596)</f>
        <v>#NUM!</v>
      </c>
      <c r="H785" s="1569" t="e">
        <f>IRR($F596:H596)</f>
        <v>#NUM!</v>
      </c>
      <c r="I785" s="1569" t="e">
        <f>IRR($F596:I596)</f>
        <v>#NUM!</v>
      </c>
      <c r="J785" s="1569" t="e">
        <f>IRR($F596:J596)</f>
        <v>#NUM!</v>
      </c>
      <c r="K785" s="1569" t="e">
        <f>IRR($F596:K596)</f>
        <v>#NUM!</v>
      </c>
      <c r="L785" s="1569" t="e">
        <f>IRR($F596:L596)</f>
        <v>#NUM!</v>
      </c>
      <c r="M785" s="1569" t="e">
        <f>IRR($F596:M596)</f>
        <v>#NUM!</v>
      </c>
      <c r="N785" s="1569" t="e">
        <f>IRR($F596:N596)</f>
        <v>#NUM!</v>
      </c>
      <c r="O785" s="1569" t="e">
        <f>IRR($F596:O596)</f>
        <v>#NUM!</v>
      </c>
      <c r="P785" s="1569" t="e">
        <f>IRR($F596:P596)</f>
        <v>#NUM!</v>
      </c>
      <c r="Q785" s="1569" t="e">
        <f>IRR($F596:Q596)</f>
        <v>#NUM!</v>
      </c>
      <c r="R785" s="1569" t="e">
        <f>IRR($F596:R596)</f>
        <v>#NUM!</v>
      </c>
      <c r="S785" s="1569" t="e">
        <f>IRR($F596:S596)</f>
        <v>#NUM!</v>
      </c>
      <c r="T785" s="1569" t="e">
        <f>IRR($F596:T596)</f>
        <v>#NUM!</v>
      </c>
      <c r="U785" s="1569" t="e">
        <f>IRR($F596:U596)</f>
        <v>#NUM!</v>
      </c>
      <c r="V785" s="1569" t="e">
        <f>IRR($F596:V596)</f>
        <v>#NUM!</v>
      </c>
      <c r="W785" s="1569" t="e">
        <f>IRR($F596:W596)</f>
        <v>#NUM!</v>
      </c>
      <c r="X785" s="1569" t="e">
        <f>IRR($F596:X596)</f>
        <v>#NUM!</v>
      </c>
      <c r="Y785" s="1569" t="e">
        <f>IRR($F596:Y596)</f>
        <v>#NUM!</v>
      </c>
      <c r="Z785" s="1569" t="e">
        <f>IRR($F596:Z596)</f>
        <v>#NUM!</v>
      </c>
      <c r="AA785" s="1569" t="e">
        <f>IRR($F596:AA596)</f>
        <v>#NUM!</v>
      </c>
      <c r="AB785" s="1569" t="e">
        <f>IRR($F596:AB596)</f>
        <v>#NUM!</v>
      </c>
      <c r="AC785" s="1569" t="e">
        <f>IRR($F596:AC596)</f>
        <v>#NUM!</v>
      </c>
      <c r="AD785" s="1569" t="e">
        <f>IRR($F596:AD596)</f>
        <v>#NUM!</v>
      </c>
      <c r="AE785" s="1569" t="e">
        <f>IRR($F596:AE596)</f>
        <v>#NUM!</v>
      </c>
      <c r="AF785" s="1569" t="e">
        <f>IRR($F596:AF596)</f>
        <v>#NUM!</v>
      </c>
      <c r="AG785" s="1569" t="e">
        <f>IRR($F596:AG596)</f>
        <v>#NUM!</v>
      </c>
      <c r="AH785" s="1569" t="e">
        <f>IRR($F596:AH596)</f>
        <v>#NUM!</v>
      </c>
      <c r="AI785" s="1569" t="e">
        <f>IRR($F596:AI596)</f>
        <v>#NUM!</v>
      </c>
      <c r="AJ785" s="1569" t="e">
        <f>IRR($F596:AJ596)</f>
        <v>#NUM!</v>
      </c>
      <c r="AK785" s="1569" t="e">
        <f>IRR($F596:AK596)</f>
        <v>#NUM!</v>
      </c>
      <c r="AL785" s="1569" t="e">
        <f>IRR($F596:AL596)</f>
        <v>#NUM!</v>
      </c>
      <c r="AM785" s="1569" t="e">
        <f>IRR($F596:AM596)</f>
        <v>#NUM!</v>
      </c>
      <c r="AN785" s="1569" t="e">
        <f>IRR($F596:AN596)</f>
        <v>#NUM!</v>
      </c>
      <c r="AO785" s="1569" t="e">
        <f>IRR($F596:AO596)</f>
        <v>#NUM!</v>
      </c>
      <c r="AP785" s="1569" t="e">
        <f>IRR($F596:AP596)</f>
        <v>#NUM!</v>
      </c>
      <c r="AQ785" s="1569" t="e">
        <f>IRR($F596:AQ596)</f>
        <v>#NUM!</v>
      </c>
      <c r="AR785" s="1569" t="e">
        <f>IRR($F596:AR596)</f>
        <v>#NUM!</v>
      </c>
      <c r="AS785" s="1569" t="e">
        <f>IRR($F596:AS596)</f>
        <v>#NUM!</v>
      </c>
      <c r="AT785" s="1569" t="e">
        <f>IRR($F596:AT596)</f>
        <v>#NUM!</v>
      </c>
      <c r="AU785" s="1569" t="e">
        <f>IRR($F596:AU596)</f>
        <v>#NUM!</v>
      </c>
      <c r="AV785" s="1569" t="e">
        <f>IRR($F596:AV596)</f>
        <v>#NUM!</v>
      </c>
      <c r="AW785" s="1569" t="e">
        <f>IRR($F596:AW596)</f>
        <v>#NUM!</v>
      </c>
      <c r="AX785" s="1569" t="e">
        <f>IRR($F596:AX596)</f>
        <v>#NUM!</v>
      </c>
      <c r="AY785" s="1569" t="e">
        <f>IRR($F596:AY596)</f>
        <v>#NUM!</v>
      </c>
      <c r="AZ785" s="1569" t="e">
        <f>IRR($F596:AZ596)</f>
        <v>#NUM!</v>
      </c>
      <c r="BA785" s="1569" t="e">
        <f>IRR($F596:BA596)</f>
        <v>#NUM!</v>
      </c>
      <c r="BB785" s="1569" t="e">
        <f>IRR($F596:BB596)</f>
        <v>#NUM!</v>
      </c>
      <c r="BC785" s="1569" t="e">
        <f>IRR($F596:BC596)</f>
        <v>#NUM!</v>
      </c>
      <c r="BD785" s="1569" t="e">
        <f>IRR($F596:BD596)</f>
        <v>#NUM!</v>
      </c>
      <c r="BE785" s="1569" t="e">
        <f>IRR($F596:BE596)</f>
        <v>#NUM!</v>
      </c>
      <c r="BF785" s="1569" t="e">
        <f>IRR($F596:BF596)</f>
        <v>#NUM!</v>
      </c>
      <c r="BG785" s="1569" t="e">
        <f>IRR($F596:BG596)</f>
        <v>#NUM!</v>
      </c>
      <c r="BH785" s="1569" t="e">
        <f>IRR($F596:BH596)</f>
        <v>#NUM!</v>
      </c>
      <c r="BI785" s="1569" t="e">
        <f>IRR($F596:BI596)</f>
        <v>#NUM!</v>
      </c>
      <c r="BJ785" s="1569" t="e">
        <f>IRR($F596:BJ596)</f>
        <v>#NUM!</v>
      </c>
      <c r="BK785" s="1569" t="e">
        <f>IRR($F596:BK596)</f>
        <v>#NUM!</v>
      </c>
      <c r="BL785" s="1569" t="e">
        <f>IRR($F596:BL596)</f>
        <v>#NUM!</v>
      </c>
      <c r="BM785" s="1569" t="e">
        <f>IRR($F596:BM596)</f>
        <v>#NUM!</v>
      </c>
      <c r="BN785" s="1571" t="e">
        <f>IRR($F596:BN596)</f>
        <v>#NUM!</v>
      </c>
    </row>
    <row r="786" spans="1:66" ht="3.75" customHeight="1" x14ac:dyDescent="0.15">
      <c r="A786" s="1123"/>
      <c r="B786" s="1337"/>
      <c r="C786" s="3681"/>
      <c r="D786" s="1366"/>
      <c r="E786" s="1394"/>
      <c r="F786" s="1616"/>
      <c r="G786" s="1569"/>
      <c r="H786" s="1569"/>
      <c r="I786" s="1569"/>
      <c r="J786" s="1569"/>
      <c r="K786" s="1569"/>
      <c r="L786" s="1569"/>
      <c r="M786" s="1569"/>
      <c r="N786" s="1569"/>
      <c r="O786" s="1569"/>
      <c r="P786" s="1569"/>
      <c r="Q786" s="1569"/>
      <c r="R786" s="1569"/>
      <c r="S786" s="1569"/>
      <c r="T786" s="1569"/>
      <c r="U786" s="1569"/>
      <c r="V786" s="1569"/>
      <c r="W786" s="1569"/>
      <c r="X786" s="1569"/>
      <c r="Y786" s="1569"/>
      <c r="Z786" s="1569"/>
      <c r="AA786" s="1569"/>
      <c r="AB786" s="1569"/>
      <c r="AC786" s="1569"/>
      <c r="AD786" s="1569"/>
      <c r="AE786" s="1569"/>
      <c r="AF786" s="1569"/>
      <c r="AG786" s="1569"/>
      <c r="AH786" s="1569"/>
      <c r="AI786" s="1569"/>
      <c r="AJ786" s="1569"/>
      <c r="AK786" s="1569"/>
      <c r="AL786" s="1569"/>
      <c r="AM786" s="1569"/>
      <c r="AN786" s="1569"/>
      <c r="AO786" s="1569"/>
      <c r="AP786" s="1569"/>
      <c r="AQ786" s="1569"/>
      <c r="AR786" s="1569"/>
      <c r="AS786" s="1569"/>
      <c r="AT786" s="1569"/>
      <c r="AU786" s="1569"/>
      <c r="AV786" s="1569"/>
      <c r="AW786" s="1569"/>
      <c r="AX786" s="1569"/>
      <c r="AY786" s="1569"/>
      <c r="AZ786" s="1569"/>
      <c r="BA786" s="1569"/>
      <c r="BB786" s="1569"/>
      <c r="BC786" s="1569"/>
      <c r="BD786" s="1569"/>
      <c r="BE786" s="1569"/>
      <c r="BF786" s="1569"/>
      <c r="BG786" s="1569"/>
      <c r="BH786" s="1569"/>
      <c r="BI786" s="1569"/>
      <c r="BJ786" s="1569"/>
      <c r="BK786" s="1569"/>
      <c r="BL786" s="1569"/>
      <c r="BM786" s="1569"/>
      <c r="BN786" s="1571"/>
    </row>
    <row r="787" spans="1:66" x14ac:dyDescent="0.15">
      <c r="A787" s="1123"/>
      <c r="B787" s="1337"/>
      <c r="C787" s="3681"/>
      <c r="D787" s="1366" t="str">
        <f t="shared" ref="D787:E787" si="427">D725</f>
        <v>High Price Range</v>
      </c>
      <c r="E787" s="1394" t="str">
        <f t="shared" si="427"/>
        <v>Low Range CAPEX</v>
      </c>
      <c r="F787" s="1614">
        <f t="shared" si="425"/>
        <v>1.0530598196709189</v>
      </c>
      <c r="G787" s="1569">
        <f>IRR($F598:G598)</f>
        <v>0.33810799042172057</v>
      </c>
      <c r="H787" s="1569">
        <f>IRR($F598:H598)</f>
        <v>0.83240693766385343</v>
      </c>
      <c r="I787" s="1569">
        <f>IRR($F598:I598)</f>
        <v>0.97476799315935647</v>
      </c>
      <c r="J787" s="1569">
        <f>IRR($F598:J598)</f>
        <v>1.0230475513998862</v>
      </c>
      <c r="K787" s="1569">
        <f>IRR($F598:K598)</f>
        <v>1.0410705267462848</v>
      </c>
      <c r="L787" s="1569">
        <f>IRR($F598:L598)</f>
        <v>1.0481663023153085</v>
      </c>
      <c r="M787" s="1569">
        <f>IRR($F598:M598)</f>
        <v>1.0510421900368088</v>
      </c>
      <c r="N787" s="1569">
        <f>IRR($F598:N598)</f>
        <v>1.0522254256712715</v>
      </c>
      <c r="O787" s="1569">
        <f>IRR($F598:O598)</f>
        <v>1.05271545062118</v>
      </c>
      <c r="P787" s="1569">
        <f>IRR($F598:P598)</f>
        <v>1.0529185835713881</v>
      </c>
      <c r="Q787" s="1569">
        <f>IRR($F598:Q598)</f>
        <v>1.0530025113823198</v>
      </c>
      <c r="R787" s="1569">
        <f>IRR($F598:R598)</f>
        <v>1.0530369384497873</v>
      </c>
      <c r="S787" s="1569">
        <f>IRR($F598:S598)</f>
        <v>1.0530508988543597</v>
      </c>
      <c r="T787" s="1569">
        <f>IRR($F598:T598)</f>
        <v>1.0530564644589893</v>
      </c>
      <c r="U787" s="1569">
        <f>IRR($F598:U598)</f>
        <v>1.0530586286509447</v>
      </c>
      <c r="V787" s="1569">
        <f>IRR($F598:V598)</f>
        <v>1.0530594390291861</v>
      </c>
      <c r="W787" s="1569">
        <f>IRR($F598:W598)</f>
        <v>1.0530597244520199</v>
      </c>
      <c r="X787" s="1569">
        <f>IRR($F598:X598)</f>
        <v>1.0530598142277445</v>
      </c>
      <c r="Y787" s="1569">
        <f>IRR($F598:Y598)</f>
        <v>1.0530598356682508</v>
      </c>
      <c r="Z787" s="1569">
        <f>IRR($F598:Z598)</f>
        <v>1.0530598359859802</v>
      </c>
      <c r="AA787" s="1569">
        <f>IRR($F598:AA598)</f>
        <v>1.0530598315245014</v>
      </c>
      <c r="AB787" s="1569">
        <f>IRR($F598:AB598)</f>
        <v>1.0530598272402054</v>
      </c>
      <c r="AC787" s="1569">
        <f>IRR($F598:AC598)</f>
        <v>1.0530598241850999</v>
      </c>
      <c r="AD787" s="1569">
        <f>IRR($F598:AD598)</f>
        <v>1.0530598222517353</v>
      </c>
      <c r="AE787" s="1569">
        <f>IRR($F598:AE598)</f>
        <v>1.0530598211047741</v>
      </c>
      <c r="AF787" s="1569">
        <f>IRR($F598:AF598)</f>
        <v>1.053059820451288</v>
      </c>
      <c r="AG787" s="1569">
        <f>IRR($F598:AG598)</f>
        <v>1.053059820089091</v>
      </c>
      <c r="AH787" s="1569">
        <f>IRR($F598:AH598)</f>
        <v>1.0530598198923138</v>
      </c>
      <c r="AI787" s="1569">
        <f>IRR($F598:AI598)</f>
        <v>1.0530598197870087</v>
      </c>
      <c r="AJ787" s="1569">
        <f>IRR($F598:AJ598)</f>
        <v>1.053059819731315</v>
      </c>
      <c r="AK787" s="1569">
        <f>IRR($F598:AK598)</f>
        <v>1.0530598197021357</v>
      </c>
      <c r="AL787" s="1569">
        <f>IRR($F598:AL598)</f>
        <v>1.053059819686966</v>
      </c>
      <c r="AM787" s="1569">
        <f>IRR($F598:AM598)</f>
        <v>1.0530598196791292</v>
      </c>
      <c r="AN787" s="1569">
        <f>IRR($F598:AN598)</f>
        <v>1.0530598196751026</v>
      </c>
      <c r="AO787" s="1569">
        <f>IRR($F598:AO598)</f>
        <v>1.0530598196730439</v>
      </c>
      <c r="AP787" s="1569">
        <f>IRR($F598:AP598)</f>
        <v>1.0530598196719945</v>
      </c>
      <c r="AQ787" s="1569">
        <f>IRR($F598:AQ598)</f>
        <v>1.053059819671462</v>
      </c>
      <c r="AR787" s="1569">
        <f>IRR($F598:AR598)</f>
        <v>1.0530598196711924</v>
      </c>
      <c r="AS787" s="1569">
        <f>IRR($F598:AS598)</f>
        <v>1.0530598196710566</v>
      </c>
      <c r="AT787" s="1569">
        <f>IRR($F598:AT598)</f>
        <v>1.0530598196709877</v>
      </c>
      <c r="AU787" s="1569">
        <f>IRR($F598:AU598)</f>
        <v>1.0530598196709535</v>
      </c>
      <c r="AV787" s="1569">
        <f>IRR($F598:AV598)</f>
        <v>1.0530598196709362</v>
      </c>
      <c r="AW787" s="1569">
        <f>IRR($F598:AW598)</f>
        <v>1.0530598196709278</v>
      </c>
      <c r="AX787" s="1569">
        <f>IRR($F598:AX598)</f>
        <v>1.0530598196709229</v>
      </c>
      <c r="AY787" s="1569">
        <f>IRR($F598:AY598)</f>
        <v>1.0530598196709211</v>
      </c>
      <c r="AZ787" s="1569">
        <f>IRR($F598:AZ598)</f>
        <v>1.0530598196709202</v>
      </c>
      <c r="BA787" s="1569">
        <f>IRR($F598:BA598)</f>
        <v>1.0530598196709193</v>
      </c>
      <c r="BB787" s="1569">
        <f>IRR($F598:BB598)</f>
        <v>1.0530598196709193</v>
      </c>
      <c r="BC787" s="1569">
        <f>IRR($F598:BC598)</f>
        <v>1.0530598196709189</v>
      </c>
      <c r="BD787" s="1569">
        <f>IRR($F598:BD598)</f>
        <v>1.0530598196709189</v>
      </c>
      <c r="BE787" s="1569">
        <f>IRR($F598:BE598)</f>
        <v>1.0530598196709189</v>
      </c>
      <c r="BF787" s="1569">
        <f>IRR($F598:BF598)</f>
        <v>1.0530598196709189</v>
      </c>
      <c r="BG787" s="1569">
        <f>IRR($F598:BG598)</f>
        <v>1.0530598196709189</v>
      </c>
      <c r="BH787" s="1569">
        <f>IRR($F598:BH598)</f>
        <v>1.0530598196709189</v>
      </c>
      <c r="BI787" s="1569">
        <f>IRR($F598:BI598)</f>
        <v>1.0530598196709189</v>
      </c>
      <c r="BJ787" s="1569">
        <f>IRR($F598:BJ598)</f>
        <v>1.0530598196709189</v>
      </c>
      <c r="BK787" s="1569">
        <f>IRR($F598:BK598)</f>
        <v>1.0530598196709189</v>
      </c>
      <c r="BL787" s="1569">
        <f>IRR($F598:BL598)</f>
        <v>1.0530598196709189</v>
      </c>
      <c r="BM787" s="1569">
        <f>IRR($F598:BM598)</f>
        <v>1.0530598196709189</v>
      </c>
      <c r="BN787" s="1571">
        <f>IRR($F598:BN598)</f>
        <v>1.0530598196709189</v>
      </c>
    </row>
    <row r="788" spans="1:66" x14ac:dyDescent="0.15">
      <c r="A788" s="1123"/>
      <c r="B788" s="1337"/>
      <c r="C788" s="3681"/>
      <c r="D788" s="1366" t="str">
        <f t="shared" ref="D788:E788" si="428">D726</f>
        <v>High Price Range</v>
      </c>
      <c r="E788" s="1394" t="str">
        <f t="shared" si="428"/>
        <v>Low Range CAPEX</v>
      </c>
      <c r="F788" s="1614">
        <f t="shared" si="425"/>
        <v>1.1319468215461495</v>
      </c>
      <c r="G788" s="1569">
        <f>IRR($F599:G599)</f>
        <v>0.33810799042172057</v>
      </c>
      <c r="H788" s="1569">
        <f>IRR($F599:H599)</f>
        <v>0.87796998123630043</v>
      </c>
      <c r="I788" s="1569">
        <f>IRR($F599:I599)</f>
        <v>1.0390768419220056</v>
      </c>
      <c r="J788" s="1569">
        <f>IRR($F599:J599)</f>
        <v>1.0952329536018452</v>
      </c>
      <c r="K788" s="1569">
        <f>IRR($F599:K599)</f>
        <v>1.1167776167212904</v>
      </c>
      <c r="L788" s="1569">
        <f>IRR($F599:L599)</f>
        <v>1.1255161686865773</v>
      </c>
      <c r="M788" s="1569">
        <f>IRR($F599:M599)</f>
        <v>1.1291781271766008</v>
      </c>
      <c r="N788" s="1569">
        <f>IRR($F599:N599)</f>
        <v>1.1307430923621382</v>
      </c>
      <c r="O788" s="1569">
        <f>IRR($F599:O599)</f>
        <v>1.1314200949356055</v>
      </c>
      <c r="P788" s="1569">
        <f>IRR($F599:P599)</f>
        <v>1.1317152951018881</v>
      </c>
      <c r="Q788" s="1569">
        <f>IRR($F599:Q599)</f>
        <v>1.1318447140732157</v>
      </c>
      <c r="R788" s="1569">
        <f>IRR($F599:R599)</f>
        <v>1.1319016752332303</v>
      </c>
      <c r="S788" s="1569">
        <f>IRR($F599:S599)</f>
        <v>1.1319268198698964</v>
      </c>
      <c r="T788" s="1569">
        <f>IRR($F599:T599)</f>
        <v>1.1319379454160448</v>
      </c>
      <c r="U788" s="1569">
        <f>IRR($F599:U599)</f>
        <v>1.1319428772787412</v>
      </c>
      <c r="V788" s="1569">
        <f>IRR($F599:V599)</f>
        <v>1.1319450668915119</v>
      </c>
      <c r="W788" s="1569">
        <f>IRR($F599:W599)</f>
        <v>1.1319460402535846</v>
      </c>
      <c r="X788" s="1569">
        <f>IRR($F599:X599)</f>
        <v>1.1319464734023374</v>
      </c>
      <c r="Y788" s="1569">
        <f>IRR($F599:Y599)</f>
        <v>1.1319466663211375</v>
      </c>
      <c r="Z788" s="1569">
        <f>IRR($F599:Z599)</f>
        <v>1.1319467523049571</v>
      </c>
      <c r="AA788" s="1569">
        <f>IRR($F599:AA599)</f>
        <v>1.1319467906493075</v>
      </c>
      <c r="AB788" s="1569">
        <f>IRR($F599:AB599)</f>
        <v>1.1319468077562478</v>
      </c>
      <c r="AC788" s="1569">
        <f>IRR($F599:AC599)</f>
        <v>1.1319468153907031</v>
      </c>
      <c r="AD788" s="1569">
        <f>IRR($F599:AD599)</f>
        <v>1.1319468187984763</v>
      </c>
      <c r="AE788" s="1569">
        <f>IRR($F599:AE599)</f>
        <v>1.1319468203197407</v>
      </c>
      <c r="AF788" s="1569">
        <f>IRR($F599:AF599)</f>
        <v>1.1319468209988459</v>
      </c>
      <c r="AG788" s="1569">
        <f>IRR($F599:AG599)</f>
        <v>1.1319468213019737</v>
      </c>
      <c r="AH788" s="1569">
        <f>IRR($F599:AH599)</f>
        <v>1.1319468214372521</v>
      </c>
      <c r="AI788" s="1569">
        <f>IRR($F599:AI599)</f>
        <v>1.1319468214976061</v>
      </c>
      <c r="AJ788" s="1569">
        <f>IRR($F599:AJ599)</f>
        <v>1.1319468215245228</v>
      </c>
      <c r="AK788" s="1569">
        <f>IRR($F599:AK599)</f>
        <v>1.1319468215365207</v>
      </c>
      <c r="AL788" s="1569">
        <f>IRR($F599:AL599)</f>
        <v>1.1319468215418653</v>
      </c>
      <c r="AM788" s="1569">
        <f>IRR($F599:AM599)</f>
        <v>1.1319468215442456</v>
      </c>
      <c r="AN788" s="1569">
        <f>IRR($F599:AN599)</f>
        <v>1.1319468215453039</v>
      </c>
      <c r="AO788" s="1569">
        <f>IRR($F599:AO599)</f>
        <v>1.1319468215457746</v>
      </c>
      <c r="AP788" s="1569">
        <f>IRR($F599:AP599)</f>
        <v>1.1319468215459834</v>
      </c>
      <c r="AQ788" s="1569">
        <f>IRR($F599:AQ599)</f>
        <v>1.1319468215460762</v>
      </c>
      <c r="AR788" s="1569">
        <f>IRR($F599:AR599)</f>
        <v>1.131946821546117</v>
      </c>
      <c r="AS788" s="1569">
        <f>IRR($F599:AS599)</f>
        <v>1.1319468215461352</v>
      </c>
      <c r="AT788" s="1569">
        <f>IRR($F599:AT599)</f>
        <v>1.1319468215461432</v>
      </c>
      <c r="AU788" s="1569">
        <f>IRR($F599:AU599)</f>
        <v>1.1319468215461468</v>
      </c>
      <c r="AV788" s="1569">
        <f>IRR($F599:AV599)</f>
        <v>1.1319468215461481</v>
      </c>
      <c r="AW788" s="1569">
        <f>IRR($F599:AW599)</f>
        <v>1.1319468215461486</v>
      </c>
      <c r="AX788" s="1569">
        <f>IRR($F599:AX599)</f>
        <v>1.1319468215461495</v>
      </c>
      <c r="AY788" s="1569">
        <f>IRR($F599:AY599)</f>
        <v>1.1319468215461495</v>
      </c>
      <c r="AZ788" s="1569">
        <f>IRR($F599:AZ599)</f>
        <v>1.1319468215461495</v>
      </c>
      <c r="BA788" s="1569">
        <f>IRR($F599:BA599)</f>
        <v>1.1319468215461495</v>
      </c>
      <c r="BB788" s="1569">
        <f>IRR($F599:BB599)</f>
        <v>1.1319468215461495</v>
      </c>
      <c r="BC788" s="1569">
        <f>IRR($F599:BC599)</f>
        <v>1.1319468215461495</v>
      </c>
      <c r="BD788" s="1569">
        <f>IRR($F599:BD599)</f>
        <v>1.1319468215461495</v>
      </c>
      <c r="BE788" s="1569">
        <f>IRR($F599:BE599)</f>
        <v>1.1319468215461495</v>
      </c>
      <c r="BF788" s="1569">
        <f>IRR($F599:BF599)</f>
        <v>1.1319468215461495</v>
      </c>
      <c r="BG788" s="1569">
        <f>IRR($F599:BG599)</f>
        <v>1.1319468215461495</v>
      </c>
      <c r="BH788" s="1569">
        <f>IRR($F599:BH599)</f>
        <v>1.1319468215461495</v>
      </c>
      <c r="BI788" s="1569">
        <f>IRR($F599:BI599)</f>
        <v>1.1319468215461495</v>
      </c>
      <c r="BJ788" s="1569">
        <f>IRR($F599:BJ599)</f>
        <v>1.1319468215461495</v>
      </c>
      <c r="BK788" s="1569">
        <f>IRR($F599:BK599)</f>
        <v>1.1319468215461495</v>
      </c>
      <c r="BL788" s="1569">
        <f>IRR($F599:BL599)</f>
        <v>1.1319468215461495</v>
      </c>
      <c r="BM788" s="1569">
        <f>IRR($F599:BM599)</f>
        <v>1.1319468215461495</v>
      </c>
      <c r="BN788" s="1571">
        <f>IRR($F599:BN599)</f>
        <v>1.1319468215461495</v>
      </c>
    </row>
    <row r="789" spans="1:66" x14ac:dyDescent="0.15">
      <c r="A789" s="1123"/>
      <c r="B789" s="1337"/>
      <c r="C789" s="3682"/>
      <c r="D789" s="1367" t="str">
        <f t="shared" ref="D789:E789" si="429">D727</f>
        <v>High Price Range</v>
      </c>
      <c r="E789" s="1393" t="str">
        <f t="shared" si="429"/>
        <v>Low Range CAPEX</v>
      </c>
      <c r="F789" s="1615">
        <f t="shared" si="425"/>
        <v>1.2049451998870344</v>
      </c>
      <c r="G789" s="1572">
        <f>IRR($F600:G600)</f>
        <v>0.33810799042172057</v>
      </c>
      <c r="H789" s="1572">
        <f>IRR($F600:H600)</f>
        <v>0.92187706884164466</v>
      </c>
      <c r="I789" s="1572">
        <f>IRR($F600:I600)</f>
        <v>1.1002707772446896</v>
      </c>
      <c r="J789" s="1572">
        <f>IRR($F600:J600)</f>
        <v>1.163247522610499</v>
      </c>
      <c r="K789" s="1572">
        <f>IRR($F600:K600)</f>
        <v>1.1876211706238227</v>
      </c>
      <c r="L789" s="1572">
        <f>IRR($F600:L600)</f>
        <v>1.1975719431296312</v>
      </c>
      <c r="M789" s="1572">
        <f>IRR($F600:M600)</f>
        <v>1.2017622785433235</v>
      </c>
      <c r="N789" s="1572">
        <f>IRR($F600:N600)</f>
        <v>1.203559275065702</v>
      </c>
      <c r="O789" s="1572">
        <f>IRR($F600:O600)</f>
        <v>1.2043383985265255</v>
      </c>
      <c r="P789" s="1572">
        <f>IRR($F600:P600)</f>
        <v>1.2046785291961251</v>
      </c>
      <c r="Q789" s="1572">
        <f>IRR($F600:Q600)</f>
        <v>1.2048276896055135</v>
      </c>
      <c r="R789" s="1572">
        <f>IRR($F600:R600)</f>
        <v>1.2048933108717508</v>
      </c>
      <c r="S789" s="1572">
        <f>IRR($F600:S600)</f>
        <v>1.2049222489847056</v>
      </c>
      <c r="T789" s="1572">
        <f>IRR($F600:T600)</f>
        <v>1.2049350343390057</v>
      </c>
      <c r="U789" s="1572">
        <f>IRR($F600:U600)</f>
        <v>1.2049406918908803</v>
      </c>
      <c r="V789" s="1572">
        <f>IRR($F600:V600)</f>
        <v>1.2049431986733379</v>
      </c>
      <c r="W789" s="1572">
        <f>IRR($F600:W600)</f>
        <v>1.2049443106665407</v>
      </c>
      <c r="X789" s="1572">
        <f>IRR($F600:X600)</f>
        <v>1.2049448044387518</v>
      </c>
      <c r="Y789" s="1572">
        <f>IRR($F600:Y600)</f>
        <v>1.2049450238925261</v>
      </c>
      <c r="Z789" s="1572">
        <f>IRR($F600:Z600)</f>
        <v>1.204945121506563</v>
      </c>
      <c r="AA789" s="1572">
        <f>IRR($F600:AA600)</f>
        <v>1.2049451649577088</v>
      </c>
      <c r="AB789" s="1572">
        <f>IRR($F600:AB600)</f>
        <v>1.2049451843121926</v>
      </c>
      <c r="AC789" s="1572">
        <f>IRR($F600:AC600)</f>
        <v>1.2049451929385748</v>
      </c>
      <c r="AD789" s="1572">
        <f>IRR($F600:AD600)</f>
        <v>1.2049451967855656</v>
      </c>
      <c r="AE789" s="1572">
        <f>IRR($F600:AE600)</f>
        <v>1.2049451985020503</v>
      </c>
      <c r="AF789" s="1572">
        <f>IRR($F600:AF600)</f>
        <v>1.204945199268296</v>
      </c>
      <c r="AG789" s="1572">
        <f>IRR($F600:AG600)</f>
        <v>1.2049451996105045</v>
      </c>
      <c r="AH789" s="1572">
        <f>IRR($F600:AH600)</f>
        <v>1.2049451997634004</v>
      </c>
      <c r="AI789" s="1572">
        <f>IRR($F600:AI600)</f>
        <v>1.20494519983174</v>
      </c>
      <c r="AJ789" s="1572">
        <f>IRR($F600:AJ600)</f>
        <v>1.2049451998622964</v>
      </c>
      <c r="AK789" s="1572">
        <f>IRR($F600:AK600)</f>
        <v>1.2049451998759642</v>
      </c>
      <c r="AL789" s="1572">
        <f>IRR($F600:AL600)</f>
        <v>1.2049451998820784</v>
      </c>
      <c r="AM789" s="1572">
        <f>IRR($F600:AM600)</f>
        <v>1.2049451998848149</v>
      </c>
      <c r="AN789" s="1572">
        <f>IRR($F600:AN600)</f>
        <v>1.2049451998860405</v>
      </c>
      <c r="AO789" s="1572">
        <f>IRR($F600:AO600)</f>
        <v>1.2049451998865894</v>
      </c>
      <c r="AP789" s="1572">
        <f>IRR($F600:AP600)</f>
        <v>1.204945199886835</v>
      </c>
      <c r="AQ789" s="1572">
        <f>IRR($F600:AQ600)</f>
        <v>1.2049451998869452</v>
      </c>
      <c r="AR789" s="1572">
        <f>IRR($F600:AR600)</f>
        <v>1.2049451998869944</v>
      </c>
      <c r="AS789" s="1572">
        <f>IRR($F600:AS600)</f>
        <v>1.2049451998870166</v>
      </c>
      <c r="AT789" s="1572">
        <f>IRR($F600:AT600)</f>
        <v>1.2049451998870264</v>
      </c>
      <c r="AU789" s="1572">
        <f>IRR($F600:AU600)</f>
        <v>1.2049451998870309</v>
      </c>
      <c r="AV789" s="1572">
        <f>IRR($F600:AV600)</f>
        <v>1.2049451998870331</v>
      </c>
      <c r="AW789" s="1572">
        <f>IRR($F600:AW600)</f>
        <v>1.204945199887034</v>
      </c>
      <c r="AX789" s="1572">
        <f>IRR($F600:AX600)</f>
        <v>1.2049451998870344</v>
      </c>
      <c r="AY789" s="1572">
        <f>IRR($F600:AY600)</f>
        <v>1.2049451998870344</v>
      </c>
      <c r="AZ789" s="1572">
        <f>IRR($F600:AZ600)</f>
        <v>1.2049451998870344</v>
      </c>
      <c r="BA789" s="1572">
        <f>IRR($F600:BA600)</f>
        <v>1.2049451998870344</v>
      </c>
      <c r="BB789" s="1572">
        <f>IRR($F600:BB600)</f>
        <v>1.2049451998870344</v>
      </c>
      <c r="BC789" s="1572">
        <f>IRR($F600:BC600)</f>
        <v>1.2049451998870344</v>
      </c>
      <c r="BD789" s="1572">
        <f>IRR($F600:BD600)</f>
        <v>1.2049451998870344</v>
      </c>
      <c r="BE789" s="1572">
        <f>IRR($F600:BE600)</f>
        <v>1.2049451998870344</v>
      </c>
      <c r="BF789" s="1572">
        <f>IRR($F600:BF600)</f>
        <v>1.2049451998870344</v>
      </c>
      <c r="BG789" s="1572">
        <f>IRR($F600:BG600)</f>
        <v>1.2049451998870344</v>
      </c>
      <c r="BH789" s="1572">
        <f>IRR($F600:BH600)</f>
        <v>1.2049451998870344</v>
      </c>
      <c r="BI789" s="1572">
        <f>IRR($F600:BI600)</f>
        <v>1.2049451998870344</v>
      </c>
      <c r="BJ789" s="1572">
        <f>IRR($F600:BJ600)</f>
        <v>1.2049451998870344</v>
      </c>
      <c r="BK789" s="1572">
        <f>IRR($F600:BK600)</f>
        <v>1.2049451998870344</v>
      </c>
      <c r="BL789" s="1572">
        <f>IRR($F600:BL600)</f>
        <v>1.2049451998870344</v>
      </c>
      <c r="BM789" s="1572">
        <f>IRR($F600:BM600)</f>
        <v>1.2049451998870344</v>
      </c>
      <c r="BN789" s="1573">
        <f>IRR($F600:BN600)</f>
        <v>1.2049451998870344</v>
      </c>
    </row>
    <row r="790" spans="1:66" x14ac:dyDescent="0.15">
      <c r="A790" s="1123"/>
      <c r="B790" s="1337"/>
      <c r="C790" s="3680" t="str">
        <f>C760</f>
        <v>Low Range Opex-High</v>
      </c>
      <c r="D790" s="1366"/>
      <c r="E790" s="1394"/>
      <c r="F790" s="1616"/>
      <c r="G790" s="1569"/>
      <c r="H790" s="1569"/>
      <c r="I790" s="1569"/>
      <c r="J790" s="1569"/>
      <c r="K790" s="1569"/>
      <c r="L790" s="1569"/>
      <c r="M790" s="1569"/>
      <c r="N790" s="1569"/>
      <c r="O790" s="1569"/>
      <c r="P790" s="1569"/>
      <c r="Q790" s="1569"/>
      <c r="R790" s="1569"/>
      <c r="S790" s="1569"/>
      <c r="T790" s="1569"/>
      <c r="U790" s="1569"/>
      <c r="V790" s="1569"/>
      <c r="W790" s="1569"/>
      <c r="X790" s="1569"/>
      <c r="Y790" s="1569"/>
      <c r="Z790" s="1569"/>
      <c r="AA790" s="1569"/>
      <c r="AB790" s="1569"/>
      <c r="AC790" s="1569"/>
      <c r="AD790" s="1569"/>
      <c r="AE790" s="1569"/>
      <c r="AF790" s="1569"/>
      <c r="AG790" s="1569"/>
      <c r="AH790" s="1569"/>
      <c r="AI790" s="1569"/>
      <c r="AJ790" s="1569"/>
      <c r="AK790" s="1569"/>
      <c r="AL790" s="1569"/>
      <c r="AM790" s="1569"/>
      <c r="AN790" s="1569"/>
      <c r="AO790" s="1569"/>
      <c r="AP790" s="1569"/>
      <c r="AQ790" s="1569"/>
      <c r="AR790" s="1569"/>
      <c r="AS790" s="1569"/>
      <c r="AT790" s="1569"/>
      <c r="AU790" s="1569"/>
      <c r="AV790" s="1569"/>
      <c r="AW790" s="1569"/>
      <c r="AX790" s="1569"/>
      <c r="AY790" s="1569"/>
      <c r="AZ790" s="1569"/>
      <c r="BA790" s="1569"/>
      <c r="BB790" s="1569"/>
      <c r="BC790" s="1569"/>
      <c r="BD790" s="1569"/>
      <c r="BE790" s="1569"/>
      <c r="BF790" s="1569"/>
      <c r="BG790" s="1569"/>
      <c r="BH790" s="1569"/>
      <c r="BI790" s="1569"/>
      <c r="BJ790" s="1569"/>
      <c r="BK790" s="1569"/>
      <c r="BL790" s="1569"/>
      <c r="BM790" s="1569"/>
      <c r="BN790" s="1571"/>
    </row>
    <row r="791" spans="1:66" x14ac:dyDescent="0.15">
      <c r="A791" s="1123"/>
      <c r="B791" s="1337"/>
      <c r="C791" s="3681"/>
      <c r="D791" s="1366" t="str">
        <f t="shared" ref="D791:E791" si="430">D729</f>
        <v>Low Price Range</v>
      </c>
      <c r="E791" s="1394" t="str">
        <f t="shared" si="430"/>
        <v>Low Range CAPEX</v>
      </c>
      <c r="F791" s="1616" t="e">
        <f t="shared" si="425"/>
        <v>#NUM!</v>
      </c>
      <c r="G791" s="1569" t="e">
        <f>IRR($F602:G602)</f>
        <v>#NUM!</v>
      </c>
      <c r="H791" s="1569" t="e">
        <f>IRR($F602:H602)</f>
        <v>#NUM!</v>
      </c>
      <c r="I791" s="1569" t="e">
        <f>IRR($F602:I602)</f>
        <v>#NUM!</v>
      </c>
      <c r="J791" s="1569" t="e">
        <f>IRR($F602:J602)</f>
        <v>#NUM!</v>
      </c>
      <c r="K791" s="1569" t="e">
        <f>IRR($F602:K602)</f>
        <v>#NUM!</v>
      </c>
      <c r="L791" s="1569" t="e">
        <f>IRR($F602:L602)</f>
        <v>#NUM!</v>
      </c>
      <c r="M791" s="1569" t="e">
        <f>IRR($F602:M602)</f>
        <v>#NUM!</v>
      </c>
      <c r="N791" s="1569" t="e">
        <f>IRR($F602:N602)</f>
        <v>#NUM!</v>
      </c>
      <c r="O791" s="1569" t="e">
        <f>IRR($F602:O602)</f>
        <v>#NUM!</v>
      </c>
      <c r="P791" s="1569" t="e">
        <f>IRR($F602:P602)</f>
        <v>#NUM!</v>
      </c>
      <c r="Q791" s="1569" t="e">
        <f>IRR($F602:Q602)</f>
        <v>#NUM!</v>
      </c>
      <c r="R791" s="1569" t="e">
        <f>IRR($F602:R602)</f>
        <v>#NUM!</v>
      </c>
      <c r="S791" s="1569" t="e">
        <f>IRR($F602:S602)</f>
        <v>#NUM!</v>
      </c>
      <c r="T791" s="1569" t="e">
        <f>IRR($F602:T602)</f>
        <v>#NUM!</v>
      </c>
      <c r="U791" s="1569" t="e">
        <f>IRR($F602:U602)</f>
        <v>#NUM!</v>
      </c>
      <c r="V791" s="1569" t="e">
        <f>IRR($F602:V602)</f>
        <v>#NUM!</v>
      </c>
      <c r="W791" s="1569" t="e">
        <f>IRR($F602:W602)</f>
        <v>#NUM!</v>
      </c>
      <c r="X791" s="1569" t="e">
        <f>IRR($F602:X602)</f>
        <v>#NUM!</v>
      </c>
      <c r="Y791" s="1569" t="e">
        <f>IRR($F602:Y602)</f>
        <v>#NUM!</v>
      </c>
      <c r="Z791" s="1569" t="e">
        <f>IRR($F602:Z602)</f>
        <v>#NUM!</v>
      </c>
      <c r="AA791" s="1569" t="e">
        <f>IRR($F602:AA602)</f>
        <v>#NUM!</v>
      </c>
      <c r="AB791" s="1569" t="e">
        <f>IRR($F602:AB602)</f>
        <v>#NUM!</v>
      </c>
      <c r="AC791" s="1569" t="e">
        <f>IRR($F602:AC602)</f>
        <v>#NUM!</v>
      </c>
      <c r="AD791" s="1569" t="e">
        <f>IRR($F602:AD602)</f>
        <v>#NUM!</v>
      </c>
      <c r="AE791" s="1569" t="e">
        <f>IRR($F602:AE602)</f>
        <v>#NUM!</v>
      </c>
      <c r="AF791" s="1569" t="e">
        <f>IRR($F602:AF602)</f>
        <v>#NUM!</v>
      </c>
      <c r="AG791" s="1569" t="e">
        <f>IRR($F602:AG602)</f>
        <v>#NUM!</v>
      </c>
      <c r="AH791" s="1569" t="e">
        <f>IRR($F602:AH602)</f>
        <v>#NUM!</v>
      </c>
      <c r="AI791" s="1569" t="e">
        <f>IRR($F602:AI602)</f>
        <v>#NUM!</v>
      </c>
      <c r="AJ791" s="1569" t="e">
        <f>IRR($F602:AJ602)</f>
        <v>#NUM!</v>
      </c>
      <c r="AK791" s="1569" t="e">
        <f>IRR($F602:AK602)</f>
        <v>#NUM!</v>
      </c>
      <c r="AL791" s="1569" t="e">
        <f>IRR($F602:AL602)</f>
        <v>#NUM!</v>
      </c>
      <c r="AM791" s="1569" t="e">
        <f>IRR($F602:AM602)</f>
        <v>#NUM!</v>
      </c>
      <c r="AN791" s="1569" t="e">
        <f>IRR($F602:AN602)</f>
        <v>#NUM!</v>
      </c>
      <c r="AO791" s="1569" t="e">
        <f>IRR($F602:AO602)</f>
        <v>#NUM!</v>
      </c>
      <c r="AP791" s="1569" t="e">
        <f>IRR($F602:AP602)</f>
        <v>#NUM!</v>
      </c>
      <c r="AQ791" s="1569" t="e">
        <f>IRR($F602:AQ602)</f>
        <v>#NUM!</v>
      </c>
      <c r="AR791" s="1569" t="e">
        <f>IRR($F602:AR602)</f>
        <v>#NUM!</v>
      </c>
      <c r="AS791" s="1569" t="e">
        <f>IRR($F602:AS602)</f>
        <v>#NUM!</v>
      </c>
      <c r="AT791" s="1569" t="e">
        <f>IRR($F602:AT602)</f>
        <v>#NUM!</v>
      </c>
      <c r="AU791" s="1569" t="e">
        <f>IRR($F602:AU602)</f>
        <v>#NUM!</v>
      </c>
      <c r="AV791" s="1569" t="e">
        <f>IRR($F602:AV602)</f>
        <v>#NUM!</v>
      </c>
      <c r="AW791" s="1569" t="e">
        <f>IRR($F602:AW602)</f>
        <v>#NUM!</v>
      </c>
      <c r="AX791" s="1569" t="e">
        <f>IRR($F602:AX602)</f>
        <v>#NUM!</v>
      </c>
      <c r="AY791" s="1569" t="e">
        <f>IRR($F602:AY602)</f>
        <v>#NUM!</v>
      </c>
      <c r="AZ791" s="1569" t="e">
        <f>IRR($F602:AZ602)</f>
        <v>#NUM!</v>
      </c>
      <c r="BA791" s="1569" t="e">
        <f>IRR($F602:BA602)</f>
        <v>#NUM!</v>
      </c>
      <c r="BB791" s="1569" t="e">
        <f>IRR($F602:BB602)</f>
        <v>#NUM!</v>
      </c>
      <c r="BC791" s="1569" t="e">
        <f>IRR($F602:BC602)</f>
        <v>#NUM!</v>
      </c>
      <c r="BD791" s="1569" t="e">
        <f>IRR($F602:BD602)</f>
        <v>#NUM!</v>
      </c>
      <c r="BE791" s="1569" t="e">
        <f>IRR($F602:BE602)</f>
        <v>#NUM!</v>
      </c>
      <c r="BF791" s="1569" t="e">
        <f>IRR($F602:BF602)</f>
        <v>#NUM!</v>
      </c>
      <c r="BG791" s="1569" t="e">
        <f>IRR($F602:BG602)</f>
        <v>#NUM!</v>
      </c>
      <c r="BH791" s="1569" t="e">
        <f>IRR($F602:BH602)</f>
        <v>#NUM!</v>
      </c>
      <c r="BI791" s="1569" t="e">
        <f>IRR($F602:BI602)</f>
        <v>#NUM!</v>
      </c>
      <c r="BJ791" s="1569" t="e">
        <f>IRR($F602:BJ602)</f>
        <v>#NUM!</v>
      </c>
      <c r="BK791" s="1569" t="e">
        <f>IRR($F602:BK602)</f>
        <v>#NUM!</v>
      </c>
      <c r="BL791" s="1569" t="e">
        <f>IRR($F602:BL602)</f>
        <v>#NUM!</v>
      </c>
      <c r="BM791" s="1569" t="e">
        <f>IRR($F602:BM602)</f>
        <v>#NUM!</v>
      </c>
      <c r="BN791" s="1571" t="e">
        <f>IRR($F602:BN602)</f>
        <v>#NUM!</v>
      </c>
    </row>
    <row r="792" spans="1:66" x14ac:dyDescent="0.15">
      <c r="A792" s="1123"/>
      <c r="B792" s="1337"/>
      <c r="C792" s="3681"/>
      <c r="D792" s="1366" t="str">
        <f t="shared" ref="D792:E792" si="431">D730</f>
        <v>Low Price Range</v>
      </c>
      <c r="E792" s="1394" t="str">
        <f t="shared" si="431"/>
        <v>Low Range CAPEX</v>
      </c>
      <c r="F792" s="1616" t="e">
        <f t="shared" si="425"/>
        <v>#NUM!</v>
      </c>
      <c r="G792" s="1569" t="e">
        <f>IRR($F603:G603)</f>
        <v>#NUM!</v>
      </c>
      <c r="H792" s="1569" t="e">
        <f>IRR($F603:H603)</f>
        <v>#NUM!</v>
      </c>
      <c r="I792" s="1569" t="e">
        <f>IRR($F603:I603)</f>
        <v>#NUM!</v>
      </c>
      <c r="J792" s="1569" t="e">
        <f>IRR($F603:J603)</f>
        <v>#NUM!</v>
      </c>
      <c r="K792" s="1569" t="e">
        <f>IRR($F603:K603)</f>
        <v>#NUM!</v>
      </c>
      <c r="L792" s="1569" t="e">
        <f>IRR($F603:L603)</f>
        <v>#NUM!</v>
      </c>
      <c r="M792" s="1569" t="e">
        <f>IRR($F603:M603)</f>
        <v>#NUM!</v>
      </c>
      <c r="N792" s="1569" t="e">
        <f>IRR($F603:N603)</f>
        <v>#NUM!</v>
      </c>
      <c r="O792" s="1569" t="e">
        <f>IRR($F603:O603)</f>
        <v>#NUM!</v>
      </c>
      <c r="P792" s="1569" t="e">
        <f>IRR($F603:P603)</f>
        <v>#NUM!</v>
      </c>
      <c r="Q792" s="1569" t="e">
        <f>IRR($F603:Q603)</f>
        <v>#NUM!</v>
      </c>
      <c r="R792" s="1569" t="e">
        <f>IRR($F603:R603)</f>
        <v>#NUM!</v>
      </c>
      <c r="S792" s="1569" t="e">
        <f>IRR($F603:S603)</f>
        <v>#NUM!</v>
      </c>
      <c r="T792" s="1569" t="e">
        <f>IRR($F603:T603)</f>
        <v>#NUM!</v>
      </c>
      <c r="U792" s="1569" t="e">
        <f>IRR($F603:U603)</f>
        <v>#NUM!</v>
      </c>
      <c r="V792" s="1569" t="e">
        <f>IRR($F603:V603)</f>
        <v>#NUM!</v>
      </c>
      <c r="W792" s="1569" t="e">
        <f>IRR($F603:W603)</f>
        <v>#NUM!</v>
      </c>
      <c r="X792" s="1569" t="e">
        <f>IRR($F603:X603)</f>
        <v>#NUM!</v>
      </c>
      <c r="Y792" s="1569" t="e">
        <f>IRR($F603:Y603)</f>
        <v>#NUM!</v>
      </c>
      <c r="Z792" s="1569" t="e">
        <f>IRR($F603:Z603)</f>
        <v>#NUM!</v>
      </c>
      <c r="AA792" s="1569" t="e">
        <f>IRR($F603:AA603)</f>
        <v>#NUM!</v>
      </c>
      <c r="AB792" s="1569" t="e">
        <f>IRR($F603:AB603)</f>
        <v>#NUM!</v>
      </c>
      <c r="AC792" s="1569" t="e">
        <f>IRR($F603:AC603)</f>
        <v>#NUM!</v>
      </c>
      <c r="AD792" s="1569" t="e">
        <f>IRR($F603:AD603)</f>
        <v>#NUM!</v>
      </c>
      <c r="AE792" s="1569" t="e">
        <f>IRR($F603:AE603)</f>
        <v>#NUM!</v>
      </c>
      <c r="AF792" s="1569" t="e">
        <f>IRR($F603:AF603)</f>
        <v>#NUM!</v>
      </c>
      <c r="AG792" s="1569" t="e">
        <f>IRR($F603:AG603)</f>
        <v>#NUM!</v>
      </c>
      <c r="AH792" s="1569" t="e">
        <f>IRR($F603:AH603)</f>
        <v>#NUM!</v>
      </c>
      <c r="AI792" s="1569" t="e">
        <f>IRR($F603:AI603)</f>
        <v>#NUM!</v>
      </c>
      <c r="AJ792" s="1569" t="e">
        <f>IRR($F603:AJ603)</f>
        <v>#NUM!</v>
      </c>
      <c r="AK792" s="1569" t="e">
        <f>IRR($F603:AK603)</f>
        <v>#NUM!</v>
      </c>
      <c r="AL792" s="1569" t="e">
        <f>IRR($F603:AL603)</f>
        <v>#NUM!</v>
      </c>
      <c r="AM792" s="1569" t="e">
        <f>IRR($F603:AM603)</f>
        <v>#NUM!</v>
      </c>
      <c r="AN792" s="1569" t="e">
        <f>IRR($F603:AN603)</f>
        <v>#NUM!</v>
      </c>
      <c r="AO792" s="1569" t="e">
        <f>IRR($F603:AO603)</f>
        <v>#NUM!</v>
      </c>
      <c r="AP792" s="1569" t="e">
        <f>IRR($F603:AP603)</f>
        <v>#NUM!</v>
      </c>
      <c r="AQ792" s="1569" t="e">
        <f>IRR($F603:AQ603)</f>
        <v>#NUM!</v>
      </c>
      <c r="AR792" s="1569" t="e">
        <f>IRR($F603:AR603)</f>
        <v>#NUM!</v>
      </c>
      <c r="AS792" s="1569" t="e">
        <f>IRR($F603:AS603)</f>
        <v>#NUM!</v>
      </c>
      <c r="AT792" s="1569" t="e">
        <f>IRR($F603:AT603)</f>
        <v>#NUM!</v>
      </c>
      <c r="AU792" s="1569" t="e">
        <f>IRR($F603:AU603)</f>
        <v>#NUM!</v>
      </c>
      <c r="AV792" s="1569" t="e">
        <f>IRR($F603:AV603)</f>
        <v>#NUM!</v>
      </c>
      <c r="AW792" s="1569" t="e">
        <f>IRR($F603:AW603)</f>
        <v>#NUM!</v>
      </c>
      <c r="AX792" s="1569" t="e">
        <f>IRR($F603:AX603)</f>
        <v>#NUM!</v>
      </c>
      <c r="AY792" s="1569" t="e">
        <f>IRR($F603:AY603)</f>
        <v>#NUM!</v>
      </c>
      <c r="AZ792" s="1569" t="e">
        <f>IRR($F603:AZ603)</f>
        <v>#NUM!</v>
      </c>
      <c r="BA792" s="1569" t="e">
        <f>IRR($F603:BA603)</f>
        <v>#NUM!</v>
      </c>
      <c r="BB792" s="1569" t="e">
        <f>IRR($F603:BB603)</f>
        <v>#NUM!</v>
      </c>
      <c r="BC792" s="1569" t="e">
        <f>IRR($F603:BC603)</f>
        <v>#NUM!</v>
      </c>
      <c r="BD792" s="1569" t="e">
        <f>IRR($F603:BD603)</f>
        <v>#NUM!</v>
      </c>
      <c r="BE792" s="1569" t="e">
        <f>IRR($F603:BE603)</f>
        <v>#NUM!</v>
      </c>
      <c r="BF792" s="1569" t="e">
        <f>IRR($F603:BF603)</f>
        <v>#NUM!</v>
      </c>
      <c r="BG792" s="1569" t="e">
        <f>IRR($F603:BG603)</f>
        <v>#NUM!</v>
      </c>
      <c r="BH792" s="1569" t="e">
        <f>IRR($F603:BH603)</f>
        <v>#NUM!</v>
      </c>
      <c r="BI792" s="1569" t="e">
        <f>IRR($F603:BI603)</f>
        <v>#NUM!</v>
      </c>
      <c r="BJ792" s="1569" t="e">
        <f>IRR($F603:BJ603)</f>
        <v>#NUM!</v>
      </c>
      <c r="BK792" s="1569" t="e">
        <f>IRR($F603:BK603)</f>
        <v>#NUM!</v>
      </c>
      <c r="BL792" s="1569" t="e">
        <f>IRR($F603:BL603)</f>
        <v>#NUM!</v>
      </c>
      <c r="BM792" s="1569" t="e">
        <f>IRR($F603:BM603)</f>
        <v>#NUM!</v>
      </c>
      <c r="BN792" s="1571" t="e">
        <f>IRR($F603:BN603)</f>
        <v>#NUM!</v>
      </c>
    </row>
    <row r="793" spans="1:66" x14ac:dyDescent="0.15">
      <c r="A793" s="1123"/>
      <c r="B793" s="1337"/>
      <c r="C793" s="3681"/>
      <c r="D793" s="1366" t="str">
        <f t="shared" ref="D793:E793" si="432">D731</f>
        <v>Low Price Range</v>
      </c>
      <c r="E793" s="1394" t="str">
        <f t="shared" si="432"/>
        <v>Low Range CAPEX</v>
      </c>
      <c r="F793" s="1616" t="e">
        <f t="shared" si="425"/>
        <v>#NUM!</v>
      </c>
      <c r="G793" s="1569" t="e">
        <f>IRR($F604:G604)</f>
        <v>#NUM!</v>
      </c>
      <c r="H793" s="1569" t="e">
        <f>IRR($F604:H604)</f>
        <v>#NUM!</v>
      </c>
      <c r="I793" s="1569" t="e">
        <f>IRR($F604:I604)</f>
        <v>#NUM!</v>
      </c>
      <c r="J793" s="1569" t="e">
        <f>IRR($F604:J604)</f>
        <v>#NUM!</v>
      </c>
      <c r="K793" s="1569" t="e">
        <f>IRR($F604:K604)</f>
        <v>#NUM!</v>
      </c>
      <c r="L793" s="1569" t="e">
        <f>IRR($F604:L604)</f>
        <v>#NUM!</v>
      </c>
      <c r="M793" s="1569" t="e">
        <f>IRR($F604:M604)</f>
        <v>#NUM!</v>
      </c>
      <c r="N793" s="1569" t="e">
        <f>IRR($F604:N604)</f>
        <v>#NUM!</v>
      </c>
      <c r="O793" s="1569" t="e">
        <f>IRR($F604:O604)</f>
        <v>#NUM!</v>
      </c>
      <c r="P793" s="1569" t="e">
        <f>IRR($F604:P604)</f>
        <v>#NUM!</v>
      </c>
      <c r="Q793" s="1569" t="e">
        <f>IRR($F604:Q604)</f>
        <v>#NUM!</v>
      </c>
      <c r="R793" s="1569" t="e">
        <f>IRR($F604:R604)</f>
        <v>#NUM!</v>
      </c>
      <c r="S793" s="1569" t="e">
        <f>IRR($F604:S604)</f>
        <v>#NUM!</v>
      </c>
      <c r="T793" s="1569" t="e">
        <f>IRR($F604:T604)</f>
        <v>#NUM!</v>
      </c>
      <c r="U793" s="1569" t="e">
        <f>IRR($F604:U604)</f>
        <v>#NUM!</v>
      </c>
      <c r="V793" s="1569" t="e">
        <f>IRR($F604:V604)</f>
        <v>#NUM!</v>
      </c>
      <c r="W793" s="1569" t="e">
        <f>IRR($F604:W604)</f>
        <v>#NUM!</v>
      </c>
      <c r="X793" s="1569" t="e">
        <f>IRR($F604:X604)</f>
        <v>#NUM!</v>
      </c>
      <c r="Y793" s="1569" t="e">
        <f>IRR($F604:Y604)</f>
        <v>#NUM!</v>
      </c>
      <c r="Z793" s="1569" t="e">
        <f>IRR($F604:Z604)</f>
        <v>#NUM!</v>
      </c>
      <c r="AA793" s="1569" t="e">
        <f>IRR($F604:AA604)</f>
        <v>#NUM!</v>
      </c>
      <c r="AB793" s="1569" t="e">
        <f>IRR($F604:AB604)</f>
        <v>#NUM!</v>
      </c>
      <c r="AC793" s="1569" t="e">
        <f>IRR($F604:AC604)</f>
        <v>#NUM!</v>
      </c>
      <c r="AD793" s="1569" t="e">
        <f>IRR($F604:AD604)</f>
        <v>#NUM!</v>
      </c>
      <c r="AE793" s="1569" t="e">
        <f>IRR($F604:AE604)</f>
        <v>#NUM!</v>
      </c>
      <c r="AF793" s="1569" t="e">
        <f>IRR($F604:AF604)</f>
        <v>#NUM!</v>
      </c>
      <c r="AG793" s="1569" t="e">
        <f>IRR($F604:AG604)</f>
        <v>#NUM!</v>
      </c>
      <c r="AH793" s="1569" t="e">
        <f>IRR($F604:AH604)</f>
        <v>#NUM!</v>
      </c>
      <c r="AI793" s="1569" t="e">
        <f>IRR($F604:AI604)</f>
        <v>#NUM!</v>
      </c>
      <c r="AJ793" s="1569" t="e">
        <f>IRR($F604:AJ604)</f>
        <v>#NUM!</v>
      </c>
      <c r="AK793" s="1569" t="e">
        <f>IRR($F604:AK604)</f>
        <v>#NUM!</v>
      </c>
      <c r="AL793" s="1569" t="e">
        <f>IRR($F604:AL604)</f>
        <v>#NUM!</v>
      </c>
      <c r="AM793" s="1569" t="e">
        <f>IRR($F604:AM604)</f>
        <v>#NUM!</v>
      </c>
      <c r="AN793" s="1569" t="e">
        <f>IRR($F604:AN604)</f>
        <v>#NUM!</v>
      </c>
      <c r="AO793" s="1569" t="e">
        <f>IRR($F604:AO604)</f>
        <v>#NUM!</v>
      </c>
      <c r="AP793" s="1569" t="e">
        <f>IRR($F604:AP604)</f>
        <v>#NUM!</v>
      </c>
      <c r="AQ793" s="1569" t="e">
        <f>IRR($F604:AQ604)</f>
        <v>#NUM!</v>
      </c>
      <c r="AR793" s="1569" t="e">
        <f>IRR($F604:AR604)</f>
        <v>#NUM!</v>
      </c>
      <c r="AS793" s="1569" t="e">
        <f>IRR($F604:AS604)</f>
        <v>#NUM!</v>
      </c>
      <c r="AT793" s="1569" t="e">
        <f>IRR($F604:AT604)</f>
        <v>#NUM!</v>
      </c>
      <c r="AU793" s="1569" t="e">
        <f>IRR($F604:AU604)</f>
        <v>#NUM!</v>
      </c>
      <c r="AV793" s="1569" t="e">
        <f>IRR($F604:AV604)</f>
        <v>#NUM!</v>
      </c>
      <c r="AW793" s="1569" t="e">
        <f>IRR($F604:AW604)</f>
        <v>#NUM!</v>
      </c>
      <c r="AX793" s="1569" t="e">
        <f>IRR($F604:AX604)</f>
        <v>#NUM!</v>
      </c>
      <c r="AY793" s="1569" t="e">
        <f>IRR($F604:AY604)</f>
        <v>#NUM!</v>
      </c>
      <c r="AZ793" s="1569" t="e">
        <f>IRR($F604:AZ604)</f>
        <v>#NUM!</v>
      </c>
      <c r="BA793" s="1569" t="e">
        <f>IRR($F604:BA604)</f>
        <v>#NUM!</v>
      </c>
      <c r="BB793" s="1569" t="e">
        <f>IRR($F604:BB604)</f>
        <v>#NUM!</v>
      </c>
      <c r="BC793" s="1569" t="e">
        <f>IRR($F604:BC604)</f>
        <v>#NUM!</v>
      </c>
      <c r="BD793" s="1569" t="e">
        <f>IRR($F604:BD604)</f>
        <v>#NUM!</v>
      </c>
      <c r="BE793" s="1569" t="e">
        <f>IRR($F604:BE604)</f>
        <v>#NUM!</v>
      </c>
      <c r="BF793" s="1569" t="e">
        <f>IRR($F604:BF604)</f>
        <v>#NUM!</v>
      </c>
      <c r="BG793" s="1569" t="e">
        <f>IRR($F604:BG604)</f>
        <v>#NUM!</v>
      </c>
      <c r="BH793" s="1569" t="e">
        <f>IRR($F604:BH604)</f>
        <v>#NUM!</v>
      </c>
      <c r="BI793" s="1569" t="e">
        <f>IRR($F604:BI604)</f>
        <v>#NUM!</v>
      </c>
      <c r="BJ793" s="1569" t="e">
        <f>IRR($F604:BJ604)</f>
        <v>#NUM!</v>
      </c>
      <c r="BK793" s="1569" t="e">
        <f>IRR($F604:BK604)</f>
        <v>#NUM!</v>
      </c>
      <c r="BL793" s="1569" t="e">
        <f>IRR($F604:BL604)</f>
        <v>#NUM!</v>
      </c>
      <c r="BM793" s="1569" t="e">
        <f>IRR($F604:BM604)</f>
        <v>#NUM!</v>
      </c>
      <c r="BN793" s="1571" t="e">
        <f>IRR($F604:BN604)</f>
        <v>#NUM!</v>
      </c>
    </row>
    <row r="794" spans="1:66" ht="4.5" customHeight="1" x14ac:dyDescent="0.15">
      <c r="A794" s="1123"/>
      <c r="B794" s="1337"/>
      <c r="C794" s="3681"/>
      <c r="D794" s="1366"/>
      <c r="E794" s="1394"/>
      <c r="F794" s="1616"/>
      <c r="G794" s="1569"/>
      <c r="H794" s="1569"/>
      <c r="I794" s="1569"/>
      <c r="J794" s="1569"/>
      <c r="K794" s="1569"/>
      <c r="L794" s="1569"/>
      <c r="M794" s="1569"/>
      <c r="N794" s="1569"/>
      <c r="O794" s="1569"/>
      <c r="P794" s="1569"/>
      <c r="Q794" s="1569"/>
      <c r="R794" s="1569"/>
      <c r="S794" s="1569"/>
      <c r="T794" s="1569"/>
      <c r="U794" s="1569"/>
      <c r="V794" s="1569"/>
      <c r="W794" s="1569"/>
      <c r="X794" s="1569"/>
      <c r="Y794" s="1569"/>
      <c r="Z794" s="1569"/>
      <c r="AA794" s="1569"/>
      <c r="AB794" s="1569"/>
      <c r="AC794" s="1569"/>
      <c r="AD794" s="1569"/>
      <c r="AE794" s="1569"/>
      <c r="AF794" s="1569"/>
      <c r="AG794" s="1569"/>
      <c r="AH794" s="1569"/>
      <c r="AI794" s="1569"/>
      <c r="AJ794" s="1569"/>
      <c r="AK794" s="1569"/>
      <c r="AL794" s="1569"/>
      <c r="AM794" s="1569"/>
      <c r="AN794" s="1569"/>
      <c r="AO794" s="1569"/>
      <c r="AP794" s="1569"/>
      <c r="AQ794" s="1569"/>
      <c r="AR794" s="1569"/>
      <c r="AS794" s="1569"/>
      <c r="AT794" s="1569"/>
      <c r="AU794" s="1569"/>
      <c r="AV794" s="1569"/>
      <c r="AW794" s="1569"/>
      <c r="AX794" s="1569"/>
      <c r="AY794" s="1569"/>
      <c r="AZ794" s="1569"/>
      <c r="BA794" s="1569"/>
      <c r="BB794" s="1569"/>
      <c r="BC794" s="1569"/>
      <c r="BD794" s="1569"/>
      <c r="BE794" s="1569"/>
      <c r="BF794" s="1569"/>
      <c r="BG794" s="1569"/>
      <c r="BH794" s="1569"/>
      <c r="BI794" s="1569"/>
      <c r="BJ794" s="1569"/>
      <c r="BK794" s="1569"/>
      <c r="BL794" s="1569"/>
      <c r="BM794" s="1569"/>
      <c r="BN794" s="1571"/>
    </row>
    <row r="795" spans="1:66" x14ac:dyDescent="0.15">
      <c r="A795" s="1123"/>
      <c r="B795" s="1337"/>
      <c r="C795" s="3681"/>
      <c r="D795" s="1366" t="str">
        <f t="shared" ref="D795:E795" si="433">D733</f>
        <v>High Price Range</v>
      </c>
      <c r="E795" s="1394" t="str">
        <f t="shared" si="433"/>
        <v>Low Range CAPEX</v>
      </c>
      <c r="F795" s="1614">
        <f t="shared" si="425"/>
        <v>2.9393817684499446E-2</v>
      </c>
      <c r="G795" s="1569">
        <f>IRR($F606:G606)</f>
        <v>0.24356653687110796</v>
      </c>
      <c r="H795" s="1569">
        <f>IRR($F606:H606)</f>
        <v>0.71623737873996141</v>
      </c>
      <c r="I795" s="1569">
        <f>IRR($F606:I606)</f>
        <v>0.8550886263557913</v>
      </c>
      <c r="J795" s="1569">
        <f>IRR($F606:J606)</f>
        <v>0.90295940048217127</v>
      </c>
      <c r="K795" s="1569">
        <f>IRR($F606:K606)</f>
        <v>0.92106754317431516</v>
      </c>
      <c r="L795" s="1569">
        <f>IRR($F606:L606)</f>
        <v>0.92825575178662145</v>
      </c>
      <c r="M795" s="1569">
        <f>IRR($F606:M606)</f>
        <v>0.93117031230514624</v>
      </c>
      <c r="N795" s="1569">
        <f>IRR($F606:N606)</f>
        <v>0.93235583611595096</v>
      </c>
      <c r="O795" s="1569">
        <f>IRR($F606:O606)</f>
        <v>0.93283265639649549</v>
      </c>
      <c r="P795" s="1569">
        <f>IRR($F606:P606)</f>
        <v>0.93301939933335087</v>
      </c>
      <c r="Q795" s="1569">
        <f>IRR($F606:Q606)</f>
        <v>0.93308905574044343</v>
      </c>
      <c r="R795" s="1569">
        <f>IRR($F606:R606)</f>
        <v>0.93311276969760337</v>
      </c>
      <c r="S795" s="1569">
        <f>IRR($F606:S606)</f>
        <v>0.93311933657131663</v>
      </c>
      <c r="T795" s="1569">
        <f>IRR($F606:T606)</f>
        <v>0.93312007129054209</v>
      </c>
      <c r="U795" s="1569">
        <f>IRR($F606:U606)</f>
        <v>0.9331191984740308</v>
      </c>
      <c r="V795" s="1569">
        <f>IRR($F606:V606)</f>
        <v>0.93311815357397965</v>
      </c>
      <c r="W795" s="1569">
        <f>IRR($F606:W606)</f>
        <v>0.93311733044498069</v>
      </c>
      <c r="X795" s="1569">
        <f>IRR($F606:X606)</f>
        <v>0.93311676939512678</v>
      </c>
      <c r="Y795" s="1569">
        <f>IRR($F606:Y606)</f>
        <v>0.93311641415932711</v>
      </c>
      <c r="Z795" s="1569">
        <f>IRR($F606:Z606)</f>
        <v>0.93311619903069776</v>
      </c>
      <c r="AA795" s="1569">
        <f>IRR($F606:AA606)</f>
        <v>0.93311607255798923</v>
      </c>
      <c r="AB795" s="1569">
        <f>IRR($F606:AB606)</f>
        <v>0.93311599975721782</v>
      </c>
      <c r="AC795" s="1569">
        <f>IRR($F606:AC606)</f>
        <v>0.93311595850422391</v>
      </c>
      <c r="AD795" s="1569">
        <f>IRR($F606:AD606)</f>
        <v>0.93311593540919291</v>
      </c>
      <c r="AE795" s="1569">
        <f>IRR($F606:AE606)</f>
        <v>0.93311592260302167</v>
      </c>
      <c r="AF795" s="1569">
        <f>IRR($F606:AF606)</f>
        <v>0.93311591555687112</v>
      </c>
      <c r="AG795" s="1569">
        <f>IRR($F606:AG606)</f>
        <v>0.93311591170466124</v>
      </c>
      <c r="AH795" s="1569">
        <f>IRR($F606:AH606)</f>
        <v>0.93311590960983337</v>
      </c>
      <c r="AI795" s="1569">
        <f>IRR($F606:AI606)</f>
        <v>0.93311590847580983</v>
      </c>
      <c r="AJ795" s="1569">
        <f>IRR($F606:AJ606)</f>
        <v>0.93311590786428456</v>
      </c>
      <c r="AK795" s="1569">
        <f>IRR($F606:AK606)</f>
        <v>0.93311590753562035</v>
      </c>
      <c r="AL795" s="1569">
        <f>IRR($F606:AL606)</f>
        <v>0.9331159073594939</v>
      </c>
      <c r="AM795" s="1569">
        <f>IRR($F606:AM606)</f>
        <v>0.93311590726535187</v>
      </c>
      <c r="AN795" s="1569">
        <f>IRR($F606:AN606)</f>
        <v>0.93311590721514559</v>
      </c>
      <c r="AO795" s="1569">
        <f>IRR($F606:AO606)</f>
        <v>0.93311590718842341</v>
      </c>
      <c r="AP795" s="1569">
        <f>IRR($F606:AP606)</f>
        <v>0.93311590717422743</v>
      </c>
      <c r="AQ795" s="1569">
        <f>IRR($F606:AQ606)</f>
        <v>0.93311590716669723</v>
      </c>
      <c r="AR795" s="1569">
        <f>IRR($F606:AR606)</f>
        <v>0.93311590716270887</v>
      </c>
      <c r="AS795" s="1569">
        <f>IRR($F606:AS606)</f>
        <v>0.93311590716059967</v>
      </c>
      <c r="AT795" s="1569">
        <f>IRR($F606:AT606)</f>
        <v>0.933115907159485</v>
      </c>
      <c r="AU795" s="1569">
        <f>IRR($F606:AU606)</f>
        <v>0.93311590715889658</v>
      </c>
      <c r="AV795" s="1569">
        <f>IRR($F606:AV606)</f>
        <v>0.93311590715858661</v>
      </c>
      <c r="AW795" s="1569">
        <f>IRR($F606:AW606)</f>
        <v>0.93311590715842319</v>
      </c>
      <c r="AX795" s="1569">
        <f>IRR($F606:AX606)</f>
        <v>0.9331159071583377</v>
      </c>
      <c r="AY795" s="1569">
        <f>IRR($F606:AY606)</f>
        <v>0.93311590715829218</v>
      </c>
      <c r="AZ795" s="1569">
        <f>IRR($F606:AZ606)</f>
        <v>0.93311590715826842</v>
      </c>
      <c r="BA795" s="1569">
        <f>IRR($F606:BA606)</f>
        <v>0.93311590715825599</v>
      </c>
      <c r="BB795" s="1569">
        <f>IRR($F606:BB606)</f>
        <v>0.93311590715824932</v>
      </c>
      <c r="BC795" s="1569">
        <f>IRR($F606:BC606)</f>
        <v>0.93311590715824599</v>
      </c>
      <c r="BD795" s="1569">
        <f>IRR($F606:BD606)</f>
        <v>0.933115907158244</v>
      </c>
      <c r="BE795" s="1569">
        <f>IRR($F606:BE606)</f>
        <v>0.93311590715824311</v>
      </c>
      <c r="BF795" s="1569">
        <f>IRR($F606:BF606)</f>
        <v>0.93311590715824266</v>
      </c>
      <c r="BG795" s="1569">
        <f>IRR($F606:BG606)</f>
        <v>0.93311590715824244</v>
      </c>
      <c r="BH795" s="1569">
        <f>IRR($F606:BH606)</f>
        <v>0.933115907158242</v>
      </c>
      <c r="BI795" s="1569">
        <f>IRR($F606:BI606)</f>
        <v>2.607980647893382E-2</v>
      </c>
      <c r="BJ795" s="1569">
        <f>IRR($F606:BJ606)</f>
        <v>2.6827710206136057E-2</v>
      </c>
      <c r="BK795" s="1569">
        <f>IRR($F606:BK606)</f>
        <v>2.7529836317410128E-2</v>
      </c>
      <c r="BL795" s="1569">
        <f>IRR($F606:BL606)</f>
        <v>2.8189557465606585E-2</v>
      </c>
      <c r="BM795" s="1569">
        <f>IRR($F606:BM606)</f>
        <v>2.8809948563615073E-2</v>
      </c>
      <c r="BN795" s="1571">
        <f>IRR($F606:BN606)</f>
        <v>2.9393817684499446E-2</v>
      </c>
    </row>
    <row r="796" spans="1:66" x14ac:dyDescent="0.15">
      <c r="A796" s="1123"/>
      <c r="B796" s="1337"/>
      <c r="C796" s="3681"/>
      <c r="D796" s="1366" t="str">
        <f t="shared" ref="D796:E796" si="434">D734</f>
        <v>High Price Range</v>
      </c>
      <c r="E796" s="1394" t="str">
        <f t="shared" si="434"/>
        <v>Low Range CAPEX</v>
      </c>
      <c r="F796" s="1614">
        <f t="shared" si="425"/>
        <v>1.0212724588766577</v>
      </c>
      <c r="G796" s="1569">
        <f>IRR($F607:G607)</f>
        <v>0.24356653687110796</v>
      </c>
      <c r="H796" s="1569">
        <f>IRR($F607:H607)</f>
        <v>0.76455078290034462</v>
      </c>
      <c r="I796" s="1569">
        <f>IRR($F607:I607)</f>
        <v>0.9244795287943941</v>
      </c>
      <c r="J796" s="1569">
        <f>IRR($F607:J607)</f>
        <v>0.98178346201036182</v>
      </c>
      <c r="K796" s="1569">
        <f>IRR($F607:K607)</f>
        <v>1.0044165317168243</v>
      </c>
      <c r="L796" s="1569">
        <f>IRR($F607:L607)</f>
        <v>1.0138839671919784</v>
      </c>
      <c r="M796" s="1569">
        <f>IRR($F607:M607)</f>
        <v>1.0179816896599263</v>
      </c>
      <c r="N796" s="1569">
        <f>IRR($F607:N607)</f>
        <v>1.0197922402081505</v>
      </c>
      <c r="O796" s="1569">
        <f>IRR($F607:O607)</f>
        <v>1.0206024625670858</v>
      </c>
      <c r="P796" s="1569">
        <f>IRR($F607:P607)</f>
        <v>1.0209679640321978</v>
      </c>
      <c r="Q796" s="1569">
        <f>IRR($F607:Q607)</f>
        <v>1.0211337071981017</v>
      </c>
      <c r="R796" s="1569">
        <f>IRR($F607:R607)</f>
        <v>1.021209125259003</v>
      </c>
      <c r="S796" s="1569">
        <f>IRR($F607:S607)</f>
        <v>1.0212435209434849</v>
      </c>
      <c r="T796" s="1569">
        <f>IRR($F607:T607)</f>
        <v>1.0212592306581505</v>
      </c>
      <c r="U796" s="1569">
        <f>IRR($F607:U607)</f>
        <v>1.0212664119427335</v>
      </c>
      <c r="V796" s="1569">
        <f>IRR($F607:V607)</f>
        <v>1.0212696958358838</v>
      </c>
      <c r="W796" s="1569">
        <f>IRR($F607:W607)</f>
        <v>1.02127119738772</v>
      </c>
      <c r="X796" s="1569">
        <f>IRR($F607:X607)</f>
        <v>1.0212718836366013</v>
      </c>
      <c r="Y796" s="1569">
        <f>IRR($F607:Y607)</f>
        <v>1.021272196996537</v>
      </c>
      <c r="Z796" s="1569">
        <f>IRR($F607:Z607)</f>
        <v>1.0212723399037342</v>
      </c>
      <c r="AA796" s="1569">
        <f>IRR($F607:AA607)</f>
        <v>1.0212724049666395</v>
      </c>
      <c r="AB796" s="1569">
        <f>IRR($F607:AB607)</f>
        <v>1.0212724345254371</v>
      </c>
      <c r="AC796" s="1569">
        <f>IRR($F607:AC607)</f>
        <v>1.021272447919046</v>
      </c>
      <c r="AD796" s="1569">
        <f>IRR($F607:AD607)</f>
        <v>1.0212724539685456</v>
      </c>
      <c r="AE796" s="1569">
        <f>IRR($F607:AE607)</f>
        <v>1.0212724566903986</v>
      </c>
      <c r="AF796" s="1569">
        <f>IRR($F607:AF607)</f>
        <v>1.0212724579093613</v>
      </c>
      <c r="AG796" s="1569">
        <f>IRR($F607:AG607)</f>
        <v>1.0212724584522084</v>
      </c>
      <c r="AH796" s="1569">
        <f>IRR($F607:AH607)</f>
        <v>1.0212724586923145</v>
      </c>
      <c r="AI796" s="1569">
        <f>IRR($F607:AI607)</f>
        <v>1.0212724587976312</v>
      </c>
      <c r="AJ796" s="1569">
        <f>IRR($F607:AJ607)</f>
        <v>1.0212724588433475</v>
      </c>
      <c r="AK796" s="1569">
        <f>IRR($F607:AK607)</f>
        <v>1.0212724588629318</v>
      </c>
      <c r="AL796" s="1569">
        <f>IRR($F607:AL607)</f>
        <v>1.021272458871179</v>
      </c>
      <c r="AM796" s="1569">
        <f>IRR($F607:AM607)</f>
        <v>1.0212724588745732</v>
      </c>
      <c r="AN796" s="1569">
        <f>IRR($F607:AN607)</f>
        <v>1.0212724588759254</v>
      </c>
      <c r="AO796" s="1569">
        <f>IRR($F607:AO607)</f>
        <v>1.0212724588764384</v>
      </c>
      <c r="AP796" s="1569">
        <f>IRR($F607:AP607)</f>
        <v>1.0212724588766173</v>
      </c>
      <c r="AQ796" s="1569">
        <f>IRR($F607:AQ607)</f>
        <v>1.0212724588766702</v>
      </c>
      <c r="AR796" s="1569">
        <f>IRR($F607:AR607)</f>
        <v>1.0212724588766795</v>
      </c>
      <c r="AS796" s="1569">
        <f>IRR($F607:AS607)</f>
        <v>1.0212724588766759</v>
      </c>
      <c r="AT796" s="1569">
        <f>IRR($F607:AT607)</f>
        <v>1.0212724588766702</v>
      </c>
      <c r="AU796" s="1569">
        <f>IRR($F607:AU607)</f>
        <v>1.0212724588766653</v>
      </c>
      <c r="AV796" s="1569">
        <f>IRR($F607:AV607)</f>
        <v>1.0212724588766626</v>
      </c>
      <c r="AW796" s="1569">
        <f>IRR($F607:AW607)</f>
        <v>1.0212724588766604</v>
      </c>
      <c r="AX796" s="1569">
        <f>IRR($F607:AX607)</f>
        <v>1.0212724588766591</v>
      </c>
      <c r="AY796" s="1569">
        <f>IRR($F607:AY607)</f>
        <v>1.0212724588766586</v>
      </c>
      <c r="AZ796" s="1569">
        <f>IRR($F607:AZ607)</f>
        <v>1.0212724588766582</v>
      </c>
      <c r="BA796" s="1569">
        <f>IRR($F607:BA607)</f>
        <v>1.0212724588766577</v>
      </c>
      <c r="BB796" s="1569">
        <f>IRR($F607:BB607)</f>
        <v>1.0212724588766577</v>
      </c>
      <c r="BC796" s="1569">
        <f>IRR($F607:BC607)</f>
        <v>1.0212724588766577</v>
      </c>
      <c r="BD796" s="1569">
        <f>IRR($F607:BD607)</f>
        <v>1.0212724588766577</v>
      </c>
      <c r="BE796" s="1569">
        <f>IRR($F607:BE607)</f>
        <v>1.0212724588766577</v>
      </c>
      <c r="BF796" s="1569">
        <f>IRR($F607:BF607)</f>
        <v>1.0212724588766577</v>
      </c>
      <c r="BG796" s="1569">
        <f>IRR($F607:BG607)</f>
        <v>1.0212724588766577</v>
      </c>
      <c r="BH796" s="1569">
        <f>IRR($F607:BH607)</f>
        <v>1.0212724588766577</v>
      </c>
      <c r="BI796" s="1569">
        <f>IRR($F607:BI607)</f>
        <v>1.0212724588766577</v>
      </c>
      <c r="BJ796" s="1569">
        <f>IRR($F607:BJ607)</f>
        <v>1.0212724588766577</v>
      </c>
      <c r="BK796" s="1569">
        <f>IRR($F607:BK607)</f>
        <v>1.0212724588766577</v>
      </c>
      <c r="BL796" s="1569">
        <f>IRR($F607:BL607)</f>
        <v>1.0212724588766577</v>
      </c>
      <c r="BM796" s="1569">
        <f>IRR($F607:BM607)</f>
        <v>1.0212724588766577</v>
      </c>
      <c r="BN796" s="1571">
        <f>IRR($F607:BN607)</f>
        <v>1.0212724588766577</v>
      </c>
    </row>
    <row r="797" spans="1:66" x14ac:dyDescent="0.15">
      <c r="A797" s="1123"/>
      <c r="B797" s="1337"/>
      <c r="C797" s="3682"/>
      <c r="D797" s="1367" t="str">
        <f t="shared" ref="D797:E797" si="435">D735</f>
        <v>High Price Range</v>
      </c>
      <c r="E797" s="1393" t="str">
        <f t="shared" si="435"/>
        <v>Low Range CAPEX</v>
      </c>
      <c r="F797" s="1615">
        <f t="shared" si="425"/>
        <v>1.1010159432090028</v>
      </c>
      <c r="G797" s="1572">
        <f>IRR($F608:G608)</f>
        <v>0.24356653687110796</v>
      </c>
      <c r="H797" s="1572">
        <f>IRR($F608:H608)</f>
        <v>0.81090285227473191</v>
      </c>
      <c r="I797" s="1572">
        <f>IRR($F608:I608)</f>
        <v>0.98994211054098535</v>
      </c>
      <c r="J797" s="1572">
        <f>IRR($F608:J608)</f>
        <v>1.0551423089959489</v>
      </c>
      <c r="K797" s="1572">
        <f>IRR($F608:K608)</f>
        <v>1.0812214117295147</v>
      </c>
      <c r="L797" s="1572">
        <f>IRR($F608:L608)</f>
        <v>1.0922518060542754</v>
      </c>
      <c r="M797" s="1572">
        <f>IRR($F608:M608)</f>
        <v>1.0970749694820428</v>
      </c>
      <c r="N797" s="1572">
        <f>IRR($F608:N608)</f>
        <v>1.0992266697918072</v>
      </c>
      <c r="O797" s="1572">
        <f>IRR($F608:O608)</f>
        <v>1.1001985090318498</v>
      </c>
      <c r="P797" s="1572">
        <f>IRR($F608:P608)</f>
        <v>1.1006409113339668</v>
      </c>
      <c r="Q797" s="1572">
        <f>IRR($F608:Q608)</f>
        <v>1.1008433563320734</v>
      </c>
      <c r="R797" s="1572">
        <f>IRR($F608:R608)</f>
        <v>1.1009363355374662</v>
      </c>
      <c r="S797" s="1572">
        <f>IRR($F608:S608)</f>
        <v>1.1009791551643775</v>
      </c>
      <c r="T797" s="1572">
        <f>IRR($F608:T608)</f>
        <v>1.1009989166728245</v>
      </c>
      <c r="U797" s="1572">
        <f>IRR($F608:U608)</f>
        <v>1.1010080524939476</v>
      </c>
      <c r="V797" s="1572">
        <f>IRR($F608:V608)</f>
        <v>1.1010122821735169</v>
      </c>
      <c r="W797" s="1569">
        <f>IRR($F608:W608)</f>
        <v>1.1010142428839393</v>
      </c>
      <c r="X797" s="1569">
        <f>IRR($F608:X608)</f>
        <v>1.1010151527958598</v>
      </c>
      <c r="Y797" s="1569">
        <f>IRR($F608:Y608)</f>
        <v>1.1010155754764845</v>
      </c>
      <c r="Z797" s="1569">
        <f>IRR($F608:Z608)</f>
        <v>1.1010157719974969</v>
      </c>
      <c r="AA797" s="1569">
        <f>IRR($F608:AA608)</f>
        <v>1.1010158634409897</v>
      </c>
      <c r="AB797" s="1569">
        <f>IRR($F608:AB608)</f>
        <v>1.1010159060216682</v>
      </c>
      <c r="AC797" s="1569">
        <f>IRR($F608:AC608)</f>
        <v>1.1010159258625651</v>
      </c>
      <c r="AD797" s="1569">
        <f>IRR($F608:AD608)</f>
        <v>1.1010159351132818</v>
      </c>
      <c r="AE797" s="1569">
        <f>IRR($F608:AE608)</f>
        <v>1.1010159394288106</v>
      </c>
      <c r="AF797" s="1569">
        <f>IRR($F608:AF608)</f>
        <v>1.101015941443086</v>
      </c>
      <c r="AG797" s="1569">
        <f>IRR($F608:AG608)</f>
        <v>1.1010159423837043</v>
      </c>
      <c r="AH797" s="1569">
        <f>IRR($F608:AH608)</f>
        <v>1.1010159428231479</v>
      </c>
      <c r="AI797" s="1569">
        <f>IRR($F608:AI608)</f>
        <v>1.1010159430285356</v>
      </c>
      <c r="AJ797" s="1569">
        <f>IRR($F608:AJ608)</f>
        <v>1.1010159431245676</v>
      </c>
      <c r="AK797" s="1569">
        <f>IRR($F608:AK608)</f>
        <v>1.101015943169485</v>
      </c>
      <c r="AL797" s="1569">
        <f>IRR($F608:AL608)</f>
        <v>1.1010159431905016</v>
      </c>
      <c r="AM797" s="1569">
        <f>IRR($F608:AM608)</f>
        <v>1.1010159432003386</v>
      </c>
      <c r="AN797" s="1569">
        <f>IRR($F608:AN608)</f>
        <v>1.1010159432049442</v>
      </c>
      <c r="AO797" s="1569">
        <f>IRR($F608:AO608)</f>
        <v>1.1010159432071007</v>
      </c>
      <c r="AP797" s="1569">
        <f>IRR($F608:AP608)</f>
        <v>1.1010159432081115</v>
      </c>
      <c r="AQ797" s="1569">
        <f>IRR($F608:AQ608)</f>
        <v>1.1010159432085849</v>
      </c>
      <c r="AR797" s="1569">
        <f>IRR($F608:AR608)</f>
        <v>1.1010159432088065</v>
      </c>
      <c r="AS797" s="1569">
        <f>IRR($F608:AS608)</f>
        <v>1.1010159432089108</v>
      </c>
      <c r="AT797" s="1569">
        <f>IRR($F608:AT608)</f>
        <v>1.1010159432089592</v>
      </c>
      <c r="AU797" s="1569">
        <f>IRR($F608:AU608)</f>
        <v>1.1010159432089823</v>
      </c>
      <c r="AV797" s="1569">
        <f>IRR($F608:AV608)</f>
        <v>1.101015943208993</v>
      </c>
      <c r="AW797" s="1569">
        <f>IRR($F608:AW608)</f>
        <v>1.1010159432089979</v>
      </c>
      <c r="AX797" s="1569">
        <f>IRR($F608:AX608)</f>
        <v>1.1010159432090005</v>
      </c>
      <c r="AY797" s="1569">
        <f>IRR($F608:AY608)</f>
        <v>1.1010159432090014</v>
      </c>
      <c r="AZ797" s="1569">
        <f>IRR($F608:AZ608)</f>
        <v>1.1010159432090019</v>
      </c>
      <c r="BA797" s="1569">
        <f>IRR($F608:BA608)</f>
        <v>1.1010159432090023</v>
      </c>
      <c r="BB797" s="1569">
        <f>IRR($F608:BB608)</f>
        <v>1.1010159432090023</v>
      </c>
      <c r="BC797" s="1569">
        <f>IRR($F608:BC608)</f>
        <v>1.1010159432090023</v>
      </c>
      <c r="BD797" s="1569">
        <f>IRR($F608:BD608)</f>
        <v>1.1010159432090023</v>
      </c>
      <c r="BE797" s="1569">
        <f>IRR($F608:BE608)</f>
        <v>1.1010159432090023</v>
      </c>
      <c r="BF797" s="1569">
        <f>IRR($F608:BF608)</f>
        <v>1.1010159432090023</v>
      </c>
      <c r="BG797" s="1569">
        <f>IRR($F608:BG608)</f>
        <v>1.1010159432090028</v>
      </c>
      <c r="BH797" s="1569">
        <f>IRR($F608:BH608)</f>
        <v>1.1010159432090028</v>
      </c>
      <c r="BI797" s="1569">
        <f>IRR($F608:BI608)</f>
        <v>1.1010159432090028</v>
      </c>
      <c r="BJ797" s="1569">
        <f>IRR($F608:BJ608)</f>
        <v>1.1010159432090023</v>
      </c>
      <c r="BK797" s="1569">
        <f>IRR($F608:BK608)</f>
        <v>1.1010159432090028</v>
      </c>
      <c r="BL797" s="1569">
        <f>IRR($F608:BL608)</f>
        <v>1.1010159432090028</v>
      </c>
      <c r="BM797" s="1569">
        <f>IRR($F608:BM608)</f>
        <v>1.1010159432090023</v>
      </c>
      <c r="BN797" s="1573">
        <f>IRR($F608:BN608)</f>
        <v>1.1010159432090028</v>
      </c>
    </row>
    <row r="798" spans="1:66" ht="6" customHeight="1" x14ac:dyDescent="0.15">
      <c r="A798" s="1123"/>
      <c r="B798" s="1337"/>
      <c r="C798" s="1600"/>
      <c r="D798" s="1366"/>
      <c r="E798" s="1394"/>
      <c r="F798" s="1616"/>
      <c r="G798" s="1569"/>
      <c r="H798" s="1569"/>
      <c r="I798" s="1569"/>
      <c r="J798" s="1569"/>
      <c r="K798" s="1569"/>
      <c r="L798" s="1569"/>
      <c r="M798" s="1569"/>
      <c r="N798" s="1569"/>
      <c r="O798" s="1569"/>
      <c r="P798" s="1569"/>
      <c r="Q798" s="1569"/>
      <c r="R798" s="1569"/>
      <c r="S798" s="1569"/>
      <c r="T798" s="1569"/>
      <c r="U798" s="1569"/>
      <c r="V798" s="1569"/>
      <c r="W798" s="1569"/>
      <c r="X798" s="1569"/>
      <c r="Y798" s="1569"/>
      <c r="Z798" s="1569"/>
      <c r="AA798" s="1569"/>
      <c r="AB798" s="1569"/>
      <c r="AC798" s="1569"/>
      <c r="AD798" s="1569"/>
      <c r="AE798" s="1569"/>
      <c r="AF798" s="1569"/>
      <c r="AG798" s="1569"/>
      <c r="AH798" s="1569"/>
      <c r="AI798" s="1569"/>
      <c r="AJ798" s="1569"/>
      <c r="AK798" s="1569"/>
      <c r="AL798" s="1569"/>
      <c r="AM798" s="1569"/>
      <c r="AN798" s="1569"/>
      <c r="AO798" s="1569"/>
      <c r="AP798" s="1569"/>
      <c r="AQ798" s="1569"/>
      <c r="AR798" s="1569"/>
      <c r="AS798" s="1569"/>
      <c r="AT798" s="1569"/>
      <c r="AU798" s="1569"/>
      <c r="AV798" s="1569"/>
      <c r="AW798" s="1569"/>
      <c r="AX798" s="1569"/>
      <c r="AY798" s="1569"/>
      <c r="AZ798" s="1569"/>
      <c r="BA798" s="1569"/>
      <c r="BB798" s="1569"/>
      <c r="BC798" s="1569"/>
      <c r="BD798" s="1569"/>
      <c r="BE798" s="1569"/>
      <c r="BF798" s="1569"/>
      <c r="BG798" s="1569"/>
      <c r="BH798" s="1569"/>
      <c r="BI798" s="1569"/>
      <c r="BJ798" s="1569"/>
      <c r="BK798" s="1569"/>
      <c r="BL798" s="1569"/>
      <c r="BM798" s="1569"/>
      <c r="BN798" s="1571"/>
    </row>
    <row r="799" spans="1:66" x14ac:dyDescent="0.15">
      <c r="A799" s="1123"/>
      <c r="B799" s="1337"/>
      <c r="C799" s="3667" t="str">
        <f t="shared" ref="C799" si="436">C768</f>
        <v>High Range Opex - Low</v>
      </c>
      <c r="D799" s="1366" t="str">
        <f t="shared" ref="D799:E799" si="437">D737</f>
        <v>Low Price Range</v>
      </c>
      <c r="E799" s="1394" t="str">
        <f t="shared" si="437"/>
        <v>Low Range CAPEX</v>
      </c>
      <c r="F799" s="1616" t="e">
        <f t="shared" si="425"/>
        <v>#NUM!</v>
      </c>
      <c r="G799" s="1569" t="e">
        <f>IRR($F610:G610)</f>
        <v>#NUM!</v>
      </c>
      <c r="H799" s="1569" t="e">
        <f>IRR($F610:H610)</f>
        <v>#NUM!</v>
      </c>
      <c r="I799" s="1569" t="e">
        <f>IRR($F610:I610)</f>
        <v>#NUM!</v>
      </c>
      <c r="J799" s="1569" t="e">
        <f>IRR($F610:J610)</f>
        <v>#NUM!</v>
      </c>
      <c r="K799" s="1569" t="e">
        <f>IRR($F610:K610)</f>
        <v>#NUM!</v>
      </c>
      <c r="L799" s="1569" t="e">
        <f>IRR($F610:L610)</f>
        <v>#NUM!</v>
      </c>
      <c r="M799" s="1569" t="e">
        <f>IRR($F610:M610)</f>
        <v>#NUM!</v>
      </c>
      <c r="N799" s="1569" t="e">
        <f>IRR($F610:N610)</f>
        <v>#NUM!</v>
      </c>
      <c r="O799" s="1569" t="e">
        <f>IRR($F610:O610)</f>
        <v>#NUM!</v>
      </c>
      <c r="P799" s="1569" t="e">
        <f>IRR($F610:P610)</f>
        <v>#NUM!</v>
      </c>
      <c r="Q799" s="1569" t="e">
        <f>IRR($F610:Q610)</f>
        <v>#NUM!</v>
      </c>
      <c r="R799" s="1569" t="e">
        <f>IRR($F610:R610)</f>
        <v>#NUM!</v>
      </c>
      <c r="S799" s="1569" t="e">
        <f>IRR($F610:S610)</f>
        <v>#NUM!</v>
      </c>
      <c r="T799" s="1569" t="e">
        <f>IRR($F610:T610)</f>
        <v>#NUM!</v>
      </c>
      <c r="U799" s="1569" t="e">
        <f>IRR($F610:U610)</f>
        <v>#NUM!</v>
      </c>
      <c r="V799" s="1569" t="e">
        <f>IRR($F610:V610)</f>
        <v>#NUM!</v>
      </c>
      <c r="W799" s="1569" t="e">
        <f>IRR($F610:W610)</f>
        <v>#NUM!</v>
      </c>
      <c r="X799" s="1569" t="e">
        <f>IRR($F610:X610)</f>
        <v>#NUM!</v>
      </c>
      <c r="Y799" s="1569" t="e">
        <f>IRR($F610:Y610)</f>
        <v>#NUM!</v>
      </c>
      <c r="Z799" s="1569" t="e">
        <f>IRR($F610:Z610)</f>
        <v>#NUM!</v>
      </c>
      <c r="AA799" s="1569" t="e">
        <f>IRR($F610:AA610)</f>
        <v>#NUM!</v>
      </c>
      <c r="AB799" s="1569" t="e">
        <f>IRR($F610:AB610)</f>
        <v>#NUM!</v>
      </c>
      <c r="AC799" s="1569" t="e">
        <f>IRR($F610:AC610)</f>
        <v>#NUM!</v>
      </c>
      <c r="AD799" s="1569" t="e">
        <f>IRR($F610:AD610)</f>
        <v>#NUM!</v>
      </c>
      <c r="AE799" s="1569" t="e">
        <f>IRR($F610:AE610)</f>
        <v>#NUM!</v>
      </c>
      <c r="AF799" s="1569" t="e">
        <f>IRR($F610:AF610)</f>
        <v>#NUM!</v>
      </c>
      <c r="AG799" s="1569" t="e">
        <f>IRR($F610:AG610)</f>
        <v>#NUM!</v>
      </c>
      <c r="AH799" s="1569" t="e">
        <f>IRR($F610:AH610)</f>
        <v>#NUM!</v>
      </c>
      <c r="AI799" s="1569" t="e">
        <f>IRR($F610:AI610)</f>
        <v>#NUM!</v>
      </c>
      <c r="AJ799" s="1569" t="e">
        <f>IRR($F610:AJ610)</f>
        <v>#NUM!</v>
      </c>
      <c r="AK799" s="1569" t="e">
        <f>IRR($F610:AK610)</f>
        <v>#NUM!</v>
      </c>
      <c r="AL799" s="1569" t="e">
        <f>IRR($F610:AL610)</f>
        <v>#NUM!</v>
      </c>
      <c r="AM799" s="1569" t="e">
        <f>IRR($F610:AM610)</f>
        <v>#NUM!</v>
      </c>
      <c r="AN799" s="1569" t="e">
        <f>IRR($F610:AN610)</f>
        <v>#NUM!</v>
      </c>
      <c r="AO799" s="1569" t="e">
        <f>IRR($F610:AO610)</f>
        <v>#NUM!</v>
      </c>
      <c r="AP799" s="1569" t="e">
        <f>IRR($F610:AP610)</f>
        <v>#NUM!</v>
      </c>
      <c r="AQ799" s="1569" t="e">
        <f>IRR($F610:AQ610)</f>
        <v>#NUM!</v>
      </c>
      <c r="AR799" s="1569" t="e">
        <f>IRR($F610:AR610)</f>
        <v>#NUM!</v>
      </c>
      <c r="AS799" s="1569" t="e">
        <f>IRR($F610:AS610)</f>
        <v>#NUM!</v>
      </c>
      <c r="AT799" s="1569" t="e">
        <f>IRR($F610:AT610)</f>
        <v>#NUM!</v>
      </c>
      <c r="AU799" s="1569" t="e">
        <f>IRR($F610:AU610)</f>
        <v>#NUM!</v>
      </c>
      <c r="AV799" s="1569" t="e">
        <f>IRR($F610:AV610)</f>
        <v>#NUM!</v>
      </c>
      <c r="AW799" s="1569" t="e">
        <f>IRR($F610:AW610)</f>
        <v>#NUM!</v>
      </c>
      <c r="AX799" s="1569" t="e">
        <f>IRR($F610:AX610)</f>
        <v>#NUM!</v>
      </c>
      <c r="AY799" s="1569" t="e">
        <f>IRR($F610:AY610)</f>
        <v>#NUM!</v>
      </c>
      <c r="AZ799" s="1569" t="e">
        <f>IRR($F610:AZ610)</f>
        <v>#NUM!</v>
      </c>
      <c r="BA799" s="1569" t="e">
        <f>IRR($F610:BA610)</f>
        <v>#NUM!</v>
      </c>
      <c r="BB799" s="1569" t="e">
        <f>IRR($F610:BB610)</f>
        <v>#NUM!</v>
      </c>
      <c r="BC799" s="1569" t="e">
        <f>IRR($F610:BC610)</f>
        <v>#NUM!</v>
      </c>
      <c r="BD799" s="1569" t="e">
        <f>IRR($F610:BD610)</f>
        <v>#NUM!</v>
      </c>
      <c r="BE799" s="1569" t="e">
        <f>IRR($F610:BE610)</f>
        <v>#NUM!</v>
      </c>
      <c r="BF799" s="1569" t="e">
        <f>IRR($F610:BF610)</f>
        <v>#NUM!</v>
      </c>
      <c r="BG799" s="1569" t="e">
        <f>IRR($F610:BG610)</f>
        <v>#NUM!</v>
      </c>
      <c r="BH799" s="1569" t="e">
        <f>IRR($F610:BH610)</f>
        <v>#NUM!</v>
      </c>
      <c r="BI799" s="1569" t="e">
        <f>IRR($F610:BI610)</f>
        <v>#NUM!</v>
      </c>
      <c r="BJ799" s="1569" t="e">
        <f>IRR($F610:BJ610)</f>
        <v>#NUM!</v>
      </c>
      <c r="BK799" s="1569" t="e">
        <f>IRR($F610:BK610)</f>
        <v>#NUM!</v>
      </c>
      <c r="BL799" s="1569" t="e">
        <f>IRR($F610:BL610)</f>
        <v>#NUM!</v>
      </c>
      <c r="BM799" s="1569" t="e">
        <f>IRR($F610:BM610)</f>
        <v>#NUM!</v>
      </c>
      <c r="BN799" s="1571" t="e">
        <f>IRR($F610:BN610)</f>
        <v>#NUM!</v>
      </c>
    </row>
    <row r="800" spans="1:66" x14ac:dyDescent="0.15">
      <c r="A800" s="1123"/>
      <c r="B800" s="1337"/>
      <c r="C800" s="3667"/>
      <c r="D800" s="1366" t="str">
        <f t="shared" ref="D800:E800" si="438">D738</f>
        <v>Low Price Range</v>
      </c>
      <c r="E800" s="1394" t="str">
        <f t="shared" si="438"/>
        <v>Low Range CAPEX</v>
      </c>
      <c r="F800" s="1616" t="e">
        <f t="shared" si="425"/>
        <v>#NUM!</v>
      </c>
      <c r="G800" s="1569" t="e">
        <f>IRR($F611:G611)</f>
        <v>#NUM!</v>
      </c>
      <c r="H800" s="1569" t="e">
        <f>IRR($F611:H611)</f>
        <v>#NUM!</v>
      </c>
      <c r="I800" s="1569" t="e">
        <f>IRR($F611:I611)</f>
        <v>#NUM!</v>
      </c>
      <c r="J800" s="1569" t="e">
        <f>IRR($F611:J611)</f>
        <v>#NUM!</v>
      </c>
      <c r="K800" s="1569" t="e">
        <f>IRR($F611:K611)</f>
        <v>#NUM!</v>
      </c>
      <c r="L800" s="1569" t="e">
        <f>IRR($F611:L611)</f>
        <v>#NUM!</v>
      </c>
      <c r="M800" s="1569" t="e">
        <f>IRR($F611:M611)</f>
        <v>#NUM!</v>
      </c>
      <c r="N800" s="1569" t="e">
        <f>IRR($F611:N611)</f>
        <v>#NUM!</v>
      </c>
      <c r="O800" s="1569" t="e">
        <f>IRR($F611:O611)</f>
        <v>#NUM!</v>
      </c>
      <c r="P800" s="1569" t="e">
        <f>IRR($F611:P611)</f>
        <v>#NUM!</v>
      </c>
      <c r="Q800" s="1569" t="e">
        <f>IRR($F611:Q611)</f>
        <v>#NUM!</v>
      </c>
      <c r="R800" s="1569" t="e">
        <f>IRR($F611:R611)</f>
        <v>#NUM!</v>
      </c>
      <c r="S800" s="1569" t="e">
        <f>IRR($F611:S611)</f>
        <v>#NUM!</v>
      </c>
      <c r="T800" s="1569" t="e">
        <f>IRR($F611:T611)</f>
        <v>#NUM!</v>
      </c>
      <c r="U800" s="1569" t="e">
        <f>IRR($F611:U611)</f>
        <v>#NUM!</v>
      </c>
      <c r="V800" s="1569" t="e">
        <f>IRR($F611:V611)</f>
        <v>#NUM!</v>
      </c>
      <c r="W800" s="1569" t="e">
        <f>IRR($F611:W611)</f>
        <v>#NUM!</v>
      </c>
      <c r="X800" s="1569" t="e">
        <f>IRR($F611:X611)</f>
        <v>#NUM!</v>
      </c>
      <c r="Y800" s="1569" t="e">
        <f>IRR($F611:Y611)</f>
        <v>#NUM!</v>
      </c>
      <c r="Z800" s="1569" t="e">
        <f>IRR($F611:Z611)</f>
        <v>#NUM!</v>
      </c>
      <c r="AA800" s="1569" t="e">
        <f>IRR($F611:AA611)</f>
        <v>#NUM!</v>
      </c>
      <c r="AB800" s="1569" t="e">
        <f>IRR($F611:AB611)</f>
        <v>#NUM!</v>
      </c>
      <c r="AC800" s="1569" t="e">
        <f>IRR($F611:AC611)</f>
        <v>#NUM!</v>
      </c>
      <c r="AD800" s="1569" t="e">
        <f>IRR($F611:AD611)</f>
        <v>#NUM!</v>
      </c>
      <c r="AE800" s="1569" t="e">
        <f>IRR($F611:AE611)</f>
        <v>#NUM!</v>
      </c>
      <c r="AF800" s="1569" t="e">
        <f>IRR($F611:AF611)</f>
        <v>#NUM!</v>
      </c>
      <c r="AG800" s="1569" t="e">
        <f>IRR($F611:AG611)</f>
        <v>#NUM!</v>
      </c>
      <c r="AH800" s="1569" t="e">
        <f>IRR($F611:AH611)</f>
        <v>#NUM!</v>
      </c>
      <c r="AI800" s="1569" t="e">
        <f>IRR($F611:AI611)</f>
        <v>#NUM!</v>
      </c>
      <c r="AJ800" s="1569" t="e">
        <f>IRR($F611:AJ611)</f>
        <v>#NUM!</v>
      </c>
      <c r="AK800" s="1569" t="e">
        <f>IRR($F611:AK611)</f>
        <v>#NUM!</v>
      </c>
      <c r="AL800" s="1569" t="e">
        <f>IRR($F611:AL611)</f>
        <v>#NUM!</v>
      </c>
      <c r="AM800" s="1569" t="e">
        <f>IRR($F611:AM611)</f>
        <v>#NUM!</v>
      </c>
      <c r="AN800" s="1569" t="e">
        <f>IRR($F611:AN611)</f>
        <v>#NUM!</v>
      </c>
      <c r="AO800" s="1569" t="e">
        <f>IRR($F611:AO611)</f>
        <v>#NUM!</v>
      </c>
      <c r="AP800" s="1569" t="e">
        <f>IRR($F611:AP611)</f>
        <v>#NUM!</v>
      </c>
      <c r="AQ800" s="1569" t="e">
        <f>IRR($F611:AQ611)</f>
        <v>#NUM!</v>
      </c>
      <c r="AR800" s="1569" t="e">
        <f>IRR($F611:AR611)</f>
        <v>#NUM!</v>
      </c>
      <c r="AS800" s="1569" t="e">
        <f>IRR($F611:AS611)</f>
        <v>#NUM!</v>
      </c>
      <c r="AT800" s="1569" t="e">
        <f>IRR($F611:AT611)</f>
        <v>#NUM!</v>
      </c>
      <c r="AU800" s="1569" t="e">
        <f>IRR($F611:AU611)</f>
        <v>#NUM!</v>
      </c>
      <c r="AV800" s="1569" t="e">
        <f>IRR($F611:AV611)</f>
        <v>#NUM!</v>
      </c>
      <c r="AW800" s="1569" t="e">
        <f>IRR($F611:AW611)</f>
        <v>#NUM!</v>
      </c>
      <c r="AX800" s="1569" t="e">
        <f>IRR($F611:AX611)</f>
        <v>#NUM!</v>
      </c>
      <c r="AY800" s="1569" t="e">
        <f>IRR($F611:AY611)</f>
        <v>#NUM!</v>
      </c>
      <c r="AZ800" s="1569" t="e">
        <f>IRR($F611:AZ611)</f>
        <v>#NUM!</v>
      </c>
      <c r="BA800" s="1569" t="e">
        <f>IRR($F611:BA611)</f>
        <v>#NUM!</v>
      </c>
      <c r="BB800" s="1569" t="e">
        <f>IRR($F611:BB611)</f>
        <v>#NUM!</v>
      </c>
      <c r="BC800" s="1569" t="e">
        <f>IRR($F611:BC611)</f>
        <v>#NUM!</v>
      </c>
      <c r="BD800" s="1569" t="e">
        <f>IRR($F611:BD611)</f>
        <v>#NUM!</v>
      </c>
      <c r="BE800" s="1569" t="e">
        <f>IRR($F611:BE611)</f>
        <v>#NUM!</v>
      </c>
      <c r="BF800" s="1569" t="e">
        <f>IRR($F611:BF611)</f>
        <v>#NUM!</v>
      </c>
      <c r="BG800" s="1569" t="e">
        <f>IRR($F611:BG611)</f>
        <v>#NUM!</v>
      </c>
      <c r="BH800" s="1569" t="e">
        <f>IRR($F611:BH611)</f>
        <v>#NUM!</v>
      </c>
      <c r="BI800" s="1569" t="e">
        <f>IRR($F611:BI611)</f>
        <v>#NUM!</v>
      </c>
      <c r="BJ800" s="1569" t="e">
        <f>IRR($F611:BJ611)</f>
        <v>#NUM!</v>
      </c>
      <c r="BK800" s="1569" t="e">
        <f>IRR($F611:BK611)</f>
        <v>#NUM!</v>
      </c>
      <c r="BL800" s="1569" t="e">
        <f>IRR($F611:BL611)</f>
        <v>#NUM!</v>
      </c>
      <c r="BM800" s="1569" t="e">
        <f>IRR($F611:BM611)</f>
        <v>#NUM!</v>
      </c>
      <c r="BN800" s="1571" t="e">
        <f>IRR($F611:BN611)</f>
        <v>#NUM!</v>
      </c>
    </row>
    <row r="801" spans="1:66" x14ac:dyDescent="0.15">
      <c r="A801" s="1123"/>
      <c r="B801" s="1337"/>
      <c r="C801" s="3667"/>
      <c r="D801" s="1366" t="str">
        <f t="shared" ref="D801:E801" si="439">D739</f>
        <v>Low Price Range</v>
      </c>
      <c r="E801" s="1394" t="str">
        <f t="shared" si="439"/>
        <v>Low Range CAPEX</v>
      </c>
      <c r="F801" s="1616" t="e">
        <f t="shared" si="425"/>
        <v>#NUM!</v>
      </c>
      <c r="G801" s="1569" t="e">
        <f>IRR($F612:G612)</f>
        <v>#NUM!</v>
      </c>
      <c r="H801" s="1569" t="e">
        <f>IRR($F612:H612)</f>
        <v>#NUM!</v>
      </c>
      <c r="I801" s="1569" t="e">
        <f>IRR($F612:I612)</f>
        <v>#NUM!</v>
      </c>
      <c r="J801" s="1569" t="e">
        <f>IRR($F612:J612)</f>
        <v>#NUM!</v>
      </c>
      <c r="K801" s="1569" t="e">
        <f>IRR($F612:K612)</f>
        <v>#NUM!</v>
      </c>
      <c r="L801" s="1569" t="e">
        <f>IRR($F612:L612)</f>
        <v>#NUM!</v>
      </c>
      <c r="M801" s="1569" t="e">
        <f>IRR($F612:M612)</f>
        <v>#NUM!</v>
      </c>
      <c r="N801" s="1569" t="e">
        <f>IRR($F612:N612)</f>
        <v>#NUM!</v>
      </c>
      <c r="O801" s="1569" t="e">
        <f>IRR($F612:O612)</f>
        <v>#NUM!</v>
      </c>
      <c r="P801" s="1569" t="e">
        <f>IRR($F612:P612)</f>
        <v>#NUM!</v>
      </c>
      <c r="Q801" s="1569" t="e">
        <f>IRR($F612:Q612)</f>
        <v>#NUM!</v>
      </c>
      <c r="R801" s="1569" t="e">
        <f>IRR($F612:R612)</f>
        <v>#NUM!</v>
      </c>
      <c r="S801" s="1569" t="e">
        <f>IRR($F612:S612)</f>
        <v>#NUM!</v>
      </c>
      <c r="T801" s="1569" t="e">
        <f>IRR($F612:T612)</f>
        <v>#NUM!</v>
      </c>
      <c r="U801" s="1569" t="e">
        <f>IRR($F612:U612)</f>
        <v>#NUM!</v>
      </c>
      <c r="V801" s="1569" t="e">
        <f>IRR($F612:V612)</f>
        <v>#NUM!</v>
      </c>
      <c r="W801" s="1569" t="e">
        <f>IRR($F612:W612)</f>
        <v>#NUM!</v>
      </c>
      <c r="X801" s="1569" t="e">
        <f>IRR($F612:X612)</f>
        <v>#NUM!</v>
      </c>
      <c r="Y801" s="1569" t="e">
        <f>IRR($F612:Y612)</f>
        <v>#NUM!</v>
      </c>
      <c r="Z801" s="1569" t="e">
        <f>IRR($F612:Z612)</f>
        <v>#NUM!</v>
      </c>
      <c r="AA801" s="1569" t="e">
        <f>IRR($F612:AA612)</f>
        <v>#NUM!</v>
      </c>
      <c r="AB801" s="1569" t="e">
        <f>IRR($F612:AB612)</f>
        <v>#NUM!</v>
      </c>
      <c r="AC801" s="1569" t="e">
        <f>IRR($F612:AC612)</f>
        <v>#NUM!</v>
      </c>
      <c r="AD801" s="1569" t="e">
        <f>IRR($F612:AD612)</f>
        <v>#NUM!</v>
      </c>
      <c r="AE801" s="1569" t="e">
        <f>IRR($F612:AE612)</f>
        <v>#NUM!</v>
      </c>
      <c r="AF801" s="1569" t="e">
        <f>IRR($F612:AF612)</f>
        <v>#NUM!</v>
      </c>
      <c r="AG801" s="1569" t="e">
        <f>IRR($F612:AG612)</f>
        <v>#NUM!</v>
      </c>
      <c r="AH801" s="1569" t="e">
        <f>IRR($F612:AH612)</f>
        <v>#NUM!</v>
      </c>
      <c r="AI801" s="1569" t="e">
        <f>IRR($F612:AI612)</f>
        <v>#NUM!</v>
      </c>
      <c r="AJ801" s="1569" t="e">
        <f>IRR($F612:AJ612)</f>
        <v>#NUM!</v>
      </c>
      <c r="AK801" s="1569" t="e">
        <f>IRR($F612:AK612)</f>
        <v>#NUM!</v>
      </c>
      <c r="AL801" s="1569" t="e">
        <f>IRR($F612:AL612)</f>
        <v>#NUM!</v>
      </c>
      <c r="AM801" s="1569" t="e">
        <f>IRR($F612:AM612)</f>
        <v>#NUM!</v>
      </c>
      <c r="AN801" s="1569" t="e">
        <f>IRR($F612:AN612)</f>
        <v>#NUM!</v>
      </c>
      <c r="AO801" s="1569" t="e">
        <f>IRR($F612:AO612)</f>
        <v>#NUM!</v>
      </c>
      <c r="AP801" s="1569" t="e">
        <f>IRR($F612:AP612)</f>
        <v>#NUM!</v>
      </c>
      <c r="AQ801" s="1569" t="e">
        <f>IRR($F612:AQ612)</f>
        <v>#NUM!</v>
      </c>
      <c r="AR801" s="1569" t="e">
        <f>IRR($F612:AR612)</f>
        <v>#NUM!</v>
      </c>
      <c r="AS801" s="1569" t="e">
        <f>IRR($F612:AS612)</f>
        <v>#NUM!</v>
      </c>
      <c r="AT801" s="1569" t="e">
        <f>IRR($F612:AT612)</f>
        <v>#NUM!</v>
      </c>
      <c r="AU801" s="1569" t="e">
        <f>IRR($F612:AU612)</f>
        <v>#NUM!</v>
      </c>
      <c r="AV801" s="1569" t="e">
        <f>IRR($F612:AV612)</f>
        <v>#NUM!</v>
      </c>
      <c r="AW801" s="1569" t="e">
        <f>IRR($F612:AW612)</f>
        <v>#NUM!</v>
      </c>
      <c r="AX801" s="1569" t="e">
        <f>IRR($F612:AX612)</f>
        <v>#NUM!</v>
      </c>
      <c r="AY801" s="1569" t="e">
        <f>IRR($F612:AY612)</f>
        <v>#NUM!</v>
      </c>
      <c r="AZ801" s="1569" t="e">
        <f>IRR($F612:AZ612)</f>
        <v>#NUM!</v>
      </c>
      <c r="BA801" s="1569" t="e">
        <f>IRR($F612:BA612)</f>
        <v>#NUM!</v>
      </c>
      <c r="BB801" s="1569" t="e">
        <f>IRR($F612:BB612)</f>
        <v>#NUM!</v>
      </c>
      <c r="BC801" s="1569" t="e">
        <f>IRR($F612:BC612)</f>
        <v>#NUM!</v>
      </c>
      <c r="BD801" s="1569" t="e">
        <f>IRR($F612:BD612)</f>
        <v>#NUM!</v>
      </c>
      <c r="BE801" s="1569" t="e">
        <f>IRR($F612:BE612)</f>
        <v>#NUM!</v>
      </c>
      <c r="BF801" s="1569" t="e">
        <f>IRR($F612:BF612)</f>
        <v>#NUM!</v>
      </c>
      <c r="BG801" s="1569" t="e">
        <f>IRR($F612:BG612)</f>
        <v>#NUM!</v>
      </c>
      <c r="BH801" s="1569" t="e">
        <f>IRR($F612:BH612)</f>
        <v>#NUM!</v>
      </c>
      <c r="BI801" s="1569" t="e">
        <f>IRR($F612:BI612)</f>
        <v>#NUM!</v>
      </c>
      <c r="BJ801" s="1569" t="e">
        <f>IRR($F612:BJ612)</f>
        <v>#NUM!</v>
      </c>
      <c r="BK801" s="1569" t="e">
        <f>IRR($F612:BK612)</f>
        <v>#NUM!</v>
      </c>
      <c r="BL801" s="1569" t="e">
        <f>IRR($F612:BL612)</f>
        <v>#NUM!</v>
      </c>
      <c r="BM801" s="1569" t="e">
        <f>IRR($F612:BM612)</f>
        <v>#NUM!</v>
      </c>
      <c r="BN801" s="1571" t="e">
        <f>IRR($F612:BN612)</f>
        <v>#NUM!</v>
      </c>
    </row>
    <row r="802" spans="1:66" ht="6" customHeight="1" x14ac:dyDescent="0.15">
      <c r="A802" s="1123"/>
      <c r="B802" s="1337"/>
      <c r="C802" s="3667"/>
      <c r="D802" s="1366"/>
      <c r="E802" s="1394"/>
      <c r="F802" s="1616"/>
      <c r="G802" s="1569"/>
      <c r="H802" s="1569"/>
      <c r="I802" s="1569"/>
      <c r="J802" s="1569"/>
      <c r="K802" s="1569"/>
      <c r="L802" s="1569"/>
      <c r="M802" s="1569"/>
      <c r="N802" s="1569"/>
      <c r="O802" s="1569"/>
      <c r="P802" s="1569"/>
      <c r="Q802" s="1569"/>
      <c r="R802" s="1569"/>
      <c r="S802" s="1569"/>
      <c r="T802" s="1569"/>
      <c r="U802" s="1569"/>
      <c r="V802" s="1569"/>
      <c r="W802" s="1569"/>
      <c r="X802" s="1569"/>
      <c r="Y802" s="1569"/>
      <c r="Z802" s="1569"/>
      <c r="AA802" s="1569"/>
      <c r="AB802" s="1569"/>
      <c r="AC802" s="1569"/>
      <c r="AD802" s="1569"/>
      <c r="AE802" s="1569"/>
      <c r="AF802" s="1569"/>
      <c r="AG802" s="1569"/>
      <c r="AH802" s="1569"/>
      <c r="AI802" s="1569"/>
      <c r="AJ802" s="1569"/>
      <c r="AK802" s="1569"/>
      <c r="AL802" s="1569"/>
      <c r="AM802" s="1569"/>
      <c r="AN802" s="1569"/>
      <c r="AO802" s="1569"/>
      <c r="AP802" s="1569"/>
      <c r="AQ802" s="1569"/>
      <c r="AR802" s="1569"/>
      <c r="AS802" s="1569"/>
      <c r="AT802" s="1569"/>
      <c r="AU802" s="1569"/>
      <c r="AV802" s="1569"/>
      <c r="AW802" s="1569"/>
      <c r="AX802" s="1569"/>
      <c r="AY802" s="1569"/>
      <c r="AZ802" s="1569"/>
      <c r="BA802" s="1569"/>
      <c r="BB802" s="1569"/>
      <c r="BC802" s="1569"/>
      <c r="BD802" s="1569"/>
      <c r="BE802" s="1569"/>
      <c r="BF802" s="1569"/>
      <c r="BG802" s="1569"/>
      <c r="BH802" s="1569"/>
      <c r="BI802" s="1569"/>
      <c r="BJ802" s="1569"/>
      <c r="BK802" s="1569"/>
      <c r="BL802" s="1569"/>
      <c r="BM802" s="1569"/>
      <c r="BN802" s="1571"/>
    </row>
    <row r="803" spans="1:66" x14ac:dyDescent="0.15">
      <c r="A803" s="1123"/>
      <c r="B803" s="1337"/>
      <c r="C803" s="3667"/>
      <c r="D803" s="1366" t="str">
        <f t="shared" ref="D803:E803" si="440">D741</f>
        <v>High Price Range</v>
      </c>
      <c r="E803" s="1394" t="str">
        <f t="shared" si="440"/>
        <v>Low Range CAPEX</v>
      </c>
      <c r="F803" s="1614">
        <f t="shared" si="425"/>
        <v>1.0517407044994043</v>
      </c>
      <c r="G803" s="1569">
        <f>IRR($F614:G614)</f>
        <v>0.33704489950022087</v>
      </c>
      <c r="H803" s="1569">
        <f>IRR($F614:H614)</f>
        <v>0.83111265919831201</v>
      </c>
      <c r="I803" s="1569">
        <f>IRR($F614:I614)</f>
        <v>0.97344107389320422</v>
      </c>
      <c r="J803" s="1569">
        <f>IRR($F614:J614)</f>
        <v>1.0217199849732497</v>
      </c>
      <c r="K803" s="1569">
        <f>IRR($F614:K614)</f>
        <v>1.0397463487499063</v>
      </c>
      <c r="L803" s="1569">
        <f>IRR($F614:L614)</f>
        <v>1.0468447204180014</v>
      </c>
      <c r="M803" s="1569">
        <f>IRR($F614:M614)</f>
        <v>1.0497220585392228</v>
      </c>
      <c r="N803" s="1569">
        <f>IRR($F614:N614)</f>
        <v>1.0509059844399253</v>
      </c>
      <c r="O803" s="1569">
        <f>IRR($F614:O614)</f>
        <v>1.0513962928669187</v>
      </c>
      <c r="P803" s="1569">
        <f>IRR($F614:P614)</f>
        <v>1.0515995189380281</v>
      </c>
      <c r="Q803" s="1569">
        <f>IRR($F614:Q614)</f>
        <v>1.0516834618990374</v>
      </c>
      <c r="R803" s="1569">
        <f>IRR($F614:R614)</f>
        <v>1.0517178780433962</v>
      </c>
      <c r="S803" s="1569">
        <f>IRR($F614:S614)</f>
        <v>1.0517318226581165</v>
      </c>
      <c r="T803" s="1569">
        <f>IRR($F614:T614)</f>
        <v>1.051737374795497</v>
      </c>
      <c r="U803" s="1569">
        <f>IRR($F614:U614)</f>
        <v>1.0517395293177172</v>
      </c>
      <c r="V803" s="1569">
        <f>IRR($F614:V614)</f>
        <v>1.0517403333403332</v>
      </c>
      <c r="W803" s="1569">
        <f>IRR($F614:W614)</f>
        <v>1.0517406148078012</v>
      </c>
      <c r="X803" s="1569">
        <f>IRR($F614:X614)</f>
        <v>1.0517407022122724</v>
      </c>
      <c r="Y803" s="1569">
        <f>IRR($F614:Y614)</f>
        <v>1.0517407222695416</v>
      </c>
      <c r="Z803" s="1569">
        <f>IRR($F614:Z614)</f>
        <v>1.0517407217970884</v>
      </c>
      <c r="AA803" s="1569">
        <f>IRR($F614:AA614)</f>
        <v>1.0517407168916293</v>
      </c>
      <c r="AB803" s="1569">
        <f>IRR($F614:AB614)</f>
        <v>1.0517407123612075</v>
      </c>
      <c r="AC803" s="1569">
        <f>IRR($F614:AC614)</f>
        <v>1.0517407091711735</v>
      </c>
      <c r="AD803" s="1569">
        <f>IRR($F614:AD614)</f>
        <v>1.0517407071645324</v>
      </c>
      <c r="AE803" s="1569">
        <f>IRR($F614:AE614)</f>
        <v>1.0517407059780948</v>
      </c>
      <c r="AF803" s="1569">
        <f>IRR($F614:AF614)</f>
        <v>1.0517407053034886</v>
      </c>
      <c r="AG803" s="1569">
        <f>IRR($F614:AG614)</f>
        <v>1.0517407049300616</v>
      </c>
      <c r="AH803" s="1569">
        <f>IRR($F614:AH614)</f>
        <v>1.0517407047273442</v>
      </c>
      <c r="AI803" s="1569">
        <f>IRR($F614:AI614)</f>
        <v>1.0517407046189118</v>
      </c>
      <c r="AJ803" s="1569">
        <f>IRR($F614:AJ614)</f>
        <v>1.051740704561579</v>
      </c>
      <c r="AK803" s="1569">
        <f>IRR($F614:AK614)</f>
        <v>1.0517407045315443</v>
      </c>
      <c r="AL803" s="1569">
        <f>IRR($F614:AL614)</f>
        <v>1.0517407045159288</v>
      </c>
      <c r="AM803" s="1569">
        <f>IRR($F614:AM614)</f>
        <v>1.0517407045078611</v>
      </c>
      <c r="AN803" s="1569">
        <f>IRR($F614:AN614)</f>
        <v>1.051740704503715</v>
      </c>
      <c r="AO803" s="1569">
        <f>IRR($F614:AO614)</f>
        <v>1.0517407045015945</v>
      </c>
      <c r="AP803" s="1569">
        <f>IRR($F614:AP614)</f>
        <v>1.0517407045005136</v>
      </c>
      <c r="AQ803" s="1569">
        <f>IRR($F614:AQ614)</f>
        <v>1.0517407044999647</v>
      </c>
      <c r="AR803" s="1569">
        <f>IRR($F614:AR614)</f>
        <v>1.0517407044996867</v>
      </c>
      <c r="AS803" s="1569">
        <f>IRR($F614:AS614)</f>
        <v>1.0517407044995464</v>
      </c>
      <c r="AT803" s="1569">
        <f>IRR($F614:AT614)</f>
        <v>1.0517407044994758</v>
      </c>
      <c r="AU803" s="1569">
        <f>IRR($F614:AU614)</f>
        <v>1.0517407044994402</v>
      </c>
      <c r="AV803" s="1569">
        <f>IRR($F614:AV614)</f>
        <v>1.051740704499422</v>
      </c>
      <c r="AW803" s="1569">
        <f>IRR($F614:AW614)</f>
        <v>1.0517407044994131</v>
      </c>
      <c r="AX803" s="1569">
        <f>IRR($F614:AX614)</f>
        <v>1.0517407044994087</v>
      </c>
      <c r="AY803" s="1569">
        <f>IRR($F614:AY614)</f>
        <v>1.0517407044994065</v>
      </c>
      <c r="AZ803" s="1569">
        <f>IRR($F614:AZ614)</f>
        <v>1.0517407044994056</v>
      </c>
      <c r="BA803" s="1569">
        <f>IRR($F614:BA614)</f>
        <v>1.0517407044994047</v>
      </c>
      <c r="BB803" s="1569">
        <f>IRR($F614:BB614)</f>
        <v>1.0517407044994047</v>
      </c>
      <c r="BC803" s="1569">
        <f>IRR($F614:BC614)</f>
        <v>1.0517407044994047</v>
      </c>
      <c r="BD803" s="1569">
        <f>IRR($F614:BD614)</f>
        <v>1.0517407044994043</v>
      </c>
      <c r="BE803" s="1569">
        <f>IRR($F614:BE614)</f>
        <v>1.0517407044994043</v>
      </c>
      <c r="BF803" s="1569">
        <f>IRR($F614:BF614)</f>
        <v>1.0517407044994043</v>
      </c>
      <c r="BG803" s="1569">
        <f>IRR($F614:BG614)</f>
        <v>1.0517407044994043</v>
      </c>
      <c r="BH803" s="1569">
        <f>IRR($F614:BH614)</f>
        <v>1.0517407044994043</v>
      </c>
      <c r="BI803" s="1569">
        <f>IRR($F614:BI614)</f>
        <v>1.0517407044994043</v>
      </c>
      <c r="BJ803" s="1569">
        <f>IRR($F614:BJ614)</f>
        <v>1.0517407044994043</v>
      </c>
      <c r="BK803" s="1569">
        <f>IRR($F614:BK614)</f>
        <v>1.0517407044994043</v>
      </c>
      <c r="BL803" s="1569">
        <f>IRR($F614:BL614)</f>
        <v>1.0517407044994043</v>
      </c>
      <c r="BM803" s="1569">
        <f>IRR($F614:BM614)</f>
        <v>1.0517407044994043</v>
      </c>
      <c r="BN803" s="1571">
        <f>IRR($F614:BN614)</f>
        <v>1.0517407044994043</v>
      </c>
    </row>
    <row r="804" spans="1:66" x14ac:dyDescent="0.15">
      <c r="A804" s="1123"/>
      <c r="B804" s="1337"/>
      <c r="C804" s="3667"/>
      <c r="D804" s="1366" t="str">
        <f t="shared" ref="D804:E804" si="441">D742</f>
        <v>High Price Range</v>
      </c>
      <c r="E804" s="1394" t="str">
        <f t="shared" si="441"/>
        <v>Low Range CAPEX</v>
      </c>
      <c r="F804" s="1614">
        <f t="shared" si="425"/>
        <v>1.1307178148584409</v>
      </c>
      <c r="G804" s="1569">
        <f>IRR($F615:G615)</f>
        <v>0.33704489950022087</v>
      </c>
      <c r="H804" s="1569">
        <f>IRR($F615:H615)</f>
        <v>0.87670446735285479</v>
      </c>
      <c r="I804" s="1569">
        <f>IRR($F615:I615)</f>
        <v>1.0378020954694693</v>
      </c>
      <c r="J804" s="1569">
        <f>IRR($F615:J615)</f>
        <v>1.093972580821823</v>
      </c>
      <c r="K804" s="1569">
        <f>IRR($F615:K615)</f>
        <v>1.1155299291548917</v>
      </c>
      <c r="L804" s="1569">
        <f>IRR($F615:L615)</f>
        <v>1.1242767344796905</v>
      </c>
      <c r="M804" s="1569">
        <f>IRR($F615:M615)</f>
        <v>1.1279435259926944</v>
      </c>
      <c r="N804" s="1569">
        <f>IRR($F615:N615)</f>
        <v>1.129511166563439</v>
      </c>
      <c r="O804" s="1569">
        <f>IRR($F615:O615)</f>
        <v>1.1301895966945223</v>
      </c>
      <c r="P804" s="1569">
        <f>IRR($F615:P615)</f>
        <v>1.1304855386563242</v>
      </c>
      <c r="Q804" s="1569">
        <f>IRR($F615:Q615)</f>
        <v>1.1306153354013921</v>
      </c>
      <c r="R804" s="1569">
        <f>IRR($F615:R615)</f>
        <v>1.13067248594405</v>
      </c>
      <c r="S804" s="1569">
        <f>IRR($F615:S615)</f>
        <v>1.1306977243327614</v>
      </c>
      <c r="T804" s="1569">
        <f>IRR($F615:T615)</f>
        <v>1.1307088958163027</v>
      </c>
      <c r="U804" s="1569">
        <f>IRR($F615:U615)</f>
        <v>1.1307138499970528</v>
      </c>
      <c r="V804" s="1569">
        <f>IRR($F615:V615)</f>
        <v>1.1307160503751255</v>
      </c>
      <c r="W804" s="1569">
        <f>IRR($F615:W615)</f>
        <v>1.1307170288979904</v>
      </c>
      <c r="X804" s="1569">
        <f>IRR($F615:X615)</f>
        <v>1.1307174645074838</v>
      </c>
      <c r="Y804" s="1569">
        <f>IRR($F615:Y615)</f>
        <v>1.1307176585940013</v>
      </c>
      <c r="Z804" s="1569">
        <f>IRR($F615:Z615)</f>
        <v>1.1307177451295631</v>
      </c>
      <c r="AA804" s="1569">
        <f>IRR($F615:AA615)</f>
        <v>1.1307177837335831</v>
      </c>
      <c r="AB804" s="1569">
        <f>IRR($F615:AB615)</f>
        <v>1.1307178009622856</v>
      </c>
      <c r="AC804" s="1569">
        <f>IRR($F615:AC615)</f>
        <v>1.1307178086536402</v>
      </c>
      <c r="AD804" s="1569">
        <f>IRR($F615:AD615)</f>
        <v>1.1307178120879149</v>
      </c>
      <c r="AE804" s="1569">
        <f>IRR($F615:AE615)</f>
        <v>1.1307178136214833</v>
      </c>
      <c r="AF804" s="1569">
        <f>IRR($F615:AF615)</f>
        <v>1.1307178143062835</v>
      </c>
      <c r="AG804" s="1569">
        <f>IRR($F615:AG615)</f>
        <v>1.1307178146120385</v>
      </c>
      <c r="AH804" s="1569">
        <f>IRR($F615:AH615)</f>
        <v>1.1307178147485257</v>
      </c>
      <c r="AI804" s="1569">
        <f>IRR($F615:AI615)</f>
        <v>1.1307178148094339</v>
      </c>
      <c r="AJ804" s="1569">
        <f>IRR($F615:AJ615)</f>
        <v>1.1307178148366037</v>
      </c>
      <c r="AK804" s="1569">
        <f>IRR($F615:AK615)</f>
        <v>1.1307178148487171</v>
      </c>
      <c r="AL804" s="1569">
        <f>IRR($F615:AL615)</f>
        <v>1.130717814854115</v>
      </c>
      <c r="AM804" s="1569">
        <f>IRR($F615:AM615)</f>
        <v>1.130717814856518</v>
      </c>
      <c r="AN804" s="1569">
        <f>IRR($F615:AN615)</f>
        <v>1.1307178148575874</v>
      </c>
      <c r="AO804" s="1569">
        <f>IRR($F615:AO615)</f>
        <v>1.1307178148580626</v>
      </c>
      <c r="AP804" s="1569">
        <f>IRR($F615:AP615)</f>
        <v>1.1307178148582735</v>
      </c>
      <c r="AQ804" s="1569">
        <f>IRR($F615:AQ615)</f>
        <v>1.1307178148583676</v>
      </c>
      <c r="AR804" s="1569">
        <f>IRR($F615:AR615)</f>
        <v>1.1307178148584089</v>
      </c>
      <c r="AS804" s="1569">
        <f>IRR($F615:AS615)</f>
        <v>1.1307178148584267</v>
      </c>
      <c r="AT804" s="1569">
        <f>IRR($F615:AT615)</f>
        <v>1.1307178148584351</v>
      </c>
      <c r="AU804" s="1569">
        <f>IRR($F615:AU615)</f>
        <v>1.1307178148584387</v>
      </c>
      <c r="AV804" s="1569">
        <f>IRR($F615:AV615)</f>
        <v>1.13071781485844</v>
      </c>
      <c r="AW804" s="1569">
        <f>IRR($F615:AW615)</f>
        <v>1.1307178148584405</v>
      </c>
      <c r="AX804" s="1569">
        <f>IRR($F615:AX615)</f>
        <v>1.1307178148584409</v>
      </c>
      <c r="AY804" s="1569">
        <f>IRR($F615:AY615)</f>
        <v>1.1307178148584409</v>
      </c>
      <c r="AZ804" s="1569">
        <f>IRR($F615:AZ615)</f>
        <v>1.1307178148584409</v>
      </c>
      <c r="BA804" s="1569">
        <f>IRR($F615:BA615)</f>
        <v>1.1307178148584409</v>
      </c>
      <c r="BB804" s="1569">
        <f>IRR($F615:BB615)</f>
        <v>1.1307178148584409</v>
      </c>
      <c r="BC804" s="1569">
        <f>IRR($F615:BC615)</f>
        <v>1.1307178148584409</v>
      </c>
      <c r="BD804" s="1569">
        <f>IRR($F615:BD615)</f>
        <v>1.1307178148584409</v>
      </c>
      <c r="BE804" s="1569">
        <f>IRR($F615:BE615)</f>
        <v>1.1307178148584409</v>
      </c>
      <c r="BF804" s="1569">
        <f>IRR($F615:BF615)</f>
        <v>1.1307178148584409</v>
      </c>
      <c r="BG804" s="1569">
        <f>IRR($F615:BG615)</f>
        <v>1.1307178148584409</v>
      </c>
      <c r="BH804" s="1569">
        <f>IRR($F615:BH615)</f>
        <v>1.1307178148584409</v>
      </c>
      <c r="BI804" s="1569">
        <f>IRR($F615:BI615)</f>
        <v>1.1307178148584409</v>
      </c>
      <c r="BJ804" s="1569">
        <f>IRR($F615:BJ615)</f>
        <v>1.1307178148584409</v>
      </c>
      <c r="BK804" s="1569">
        <f>IRR($F615:BK615)</f>
        <v>1.1307178148584409</v>
      </c>
      <c r="BL804" s="1569">
        <f>IRR($F615:BL615)</f>
        <v>1.1307178148584409</v>
      </c>
      <c r="BM804" s="1569">
        <f>IRR($F615:BM615)</f>
        <v>1.1307178148584409</v>
      </c>
      <c r="BN804" s="1571">
        <f>IRR($F615:BN615)</f>
        <v>1.1307178148584409</v>
      </c>
    </row>
    <row r="805" spans="1:66" x14ac:dyDescent="0.15">
      <c r="A805" s="1123"/>
      <c r="B805" s="1337"/>
      <c r="C805" s="3668"/>
      <c r="D805" s="1367" t="str">
        <f t="shared" ref="D805:E805" si="442">D743</f>
        <v>High Price Range</v>
      </c>
      <c r="E805" s="1393" t="str">
        <f t="shared" si="442"/>
        <v>Low Range CAPEX</v>
      </c>
      <c r="F805" s="1615">
        <f t="shared" si="425"/>
        <v>1.2037842534283678</v>
      </c>
      <c r="G805" s="1572">
        <f>IRR($F616:G616)</f>
        <v>0.33704489950022087</v>
      </c>
      <c r="H805" s="1572">
        <f>IRR($F616:H616)</f>
        <v>0.92063729281062678</v>
      </c>
      <c r="I805" s="1572">
        <f>IRR($F616:I616)</f>
        <v>1.099040398675557</v>
      </c>
      <c r="J805" s="1572">
        <f>IRR($F616:J616)</f>
        <v>1.1620422092522857</v>
      </c>
      <c r="K805" s="1572">
        <f>IRR($F616:K616)</f>
        <v>1.1864345027705925</v>
      </c>
      <c r="L805" s="1572">
        <f>IRR($F616:L616)</f>
        <v>1.1963968131195224</v>
      </c>
      <c r="M805" s="1572">
        <f>IRR($F616:M616)</f>
        <v>1.2005937658276395</v>
      </c>
      <c r="N805" s="1572">
        <f>IRR($F616:N616)</f>
        <v>1.2023943905328047</v>
      </c>
      <c r="O805" s="1572">
        <f>IRR($F616:O616)</f>
        <v>1.2031754413936397</v>
      </c>
      <c r="P805" s="1572">
        <f>IRR($F616:P616)</f>
        <v>1.2035165717592515</v>
      </c>
      <c r="Q805" s="1572">
        <f>IRR($F616:Q616)</f>
        <v>1.2036662410783521</v>
      </c>
      <c r="R805" s="1572">
        <f>IRR($F616:R616)</f>
        <v>1.2037321175852904</v>
      </c>
      <c r="S805" s="1572">
        <f>IRR($F616:S616)</f>
        <v>1.2037611821871836</v>
      </c>
      <c r="T805" s="1572">
        <f>IRR($F616:T616)</f>
        <v>1.2037740296160222</v>
      </c>
      <c r="U805" s="1572">
        <f>IRR($F616:U616)</f>
        <v>1.2037797173868485</v>
      </c>
      <c r="V805" s="1572">
        <f>IRR($F616:V616)</f>
        <v>1.2037822387820634</v>
      </c>
      <c r="W805" s="1572">
        <f>IRR($F616:W616)</f>
        <v>1.2037833578016133</v>
      </c>
      <c r="X805" s="1572">
        <f>IRR($F616:X616)</f>
        <v>1.2037838549361131</v>
      </c>
      <c r="Y805" s="1572">
        <f>IRR($F616:Y616)</f>
        <v>1.2037840759921741</v>
      </c>
      <c r="Z805" s="1572">
        <f>IRR($F616:Z616)</f>
        <v>1.2037841743670303</v>
      </c>
      <c r="AA805" s="1572">
        <f>IRR($F616:AA616)</f>
        <v>1.2037842181783018</v>
      </c>
      <c r="AB805" s="1572">
        <f>IRR($F616:AB616)</f>
        <v>1.2037842377027728</v>
      </c>
      <c r="AC805" s="1572">
        <f>IRR($F616:AC616)</f>
        <v>1.2037842464091959</v>
      </c>
      <c r="AD805" s="1572">
        <f>IRR($F616:AD616)</f>
        <v>1.2037842502937908</v>
      </c>
      <c r="AE805" s="1572">
        <f>IRR($F616:AE616)</f>
        <v>1.2037842520279076</v>
      </c>
      <c r="AF805" s="1572">
        <f>IRR($F616:AF616)</f>
        <v>1.2037842528024063</v>
      </c>
      <c r="AG805" s="1572">
        <f>IRR($F616:AG616)</f>
        <v>1.2037842531484717</v>
      </c>
      <c r="AH805" s="1572">
        <f>IRR($F616:AH616)</f>
        <v>1.2037842533031666</v>
      </c>
      <c r="AI805" s="1572">
        <f>IRR($F616:AI616)</f>
        <v>1.2037842533723437</v>
      </c>
      <c r="AJ805" s="1572">
        <f>IRR($F616:AJ616)</f>
        <v>1.2037842534032905</v>
      </c>
      <c r="AK805" s="1572">
        <f>IRR($F616:AK616)</f>
        <v>1.203784253417139</v>
      </c>
      <c r="AL805" s="1572">
        <f>IRR($F616:AL616)</f>
        <v>1.2037842534233381</v>
      </c>
      <c r="AM805" s="1572">
        <f>IRR($F616:AM616)</f>
        <v>1.2037842534261145</v>
      </c>
      <c r="AN805" s="1572">
        <f>IRR($F616:AN616)</f>
        <v>1.2037842534273571</v>
      </c>
      <c r="AO805" s="1572">
        <f>IRR($F616:AO616)</f>
        <v>1.2037842534279148</v>
      </c>
      <c r="AP805" s="1572">
        <f>IRR($F616:AP616)</f>
        <v>1.2037842534281644</v>
      </c>
      <c r="AQ805" s="1572">
        <f>IRR($F616:AQ616)</f>
        <v>1.2037842534282763</v>
      </c>
      <c r="AR805" s="1572">
        <f>IRR($F616:AR616)</f>
        <v>1.2037842534283265</v>
      </c>
      <c r="AS805" s="1572">
        <f>IRR($F616:AS616)</f>
        <v>1.2037842534283487</v>
      </c>
      <c r="AT805" s="1572">
        <f>IRR($F616:AT616)</f>
        <v>1.2037842534283589</v>
      </c>
      <c r="AU805" s="1572">
        <f>IRR($F616:AU616)</f>
        <v>1.2037842534283634</v>
      </c>
      <c r="AV805" s="1572">
        <f>IRR($F616:AV616)</f>
        <v>1.2037842534283656</v>
      </c>
      <c r="AW805" s="1572">
        <f>IRR($F616:AW616)</f>
        <v>1.2037842534283665</v>
      </c>
      <c r="AX805" s="1572">
        <f>IRR($F616:AX616)</f>
        <v>1.2037842534283665</v>
      </c>
      <c r="AY805" s="1572">
        <f>IRR($F616:AY616)</f>
        <v>1.2037842534283669</v>
      </c>
      <c r="AZ805" s="1572">
        <f>IRR($F616:AZ616)</f>
        <v>1.2037842534283669</v>
      </c>
      <c r="BA805" s="1572">
        <f>IRR($F616:BA616)</f>
        <v>1.2037842534283669</v>
      </c>
      <c r="BB805" s="1572">
        <f>IRR($F616:BB616)</f>
        <v>1.2037842534283669</v>
      </c>
      <c r="BC805" s="1572">
        <f>IRR($F616:BC616)</f>
        <v>1.2037842534283678</v>
      </c>
      <c r="BD805" s="1572">
        <f>IRR($F616:BD616)</f>
        <v>1.2037842534283678</v>
      </c>
      <c r="BE805" s="1572">
        <f>IRR($F616:BE616)</f>
        <v>1.2037842534283678</v>
      </c>
      <c r="BF805" s="1572">
        <f>IRR($F616:BF616)</f>
        <v>1.2037842534283678</v>
      </c>
      <c r="BG805" s="1572">
        <f>IRR($F616:BG616)</f>
        <v>1.2037842534283678</v>
      </c>
      <c r="BH805" s="1572">
        <f>IRR($F616:BH616)</f>
        <v>1.2037842534283678</v>
      </c>
      <c r="BI805" s="1572">
        <f>IRR($F616:BI616)</f>
        <v>1.2037842534283678</v>
      </c>
      <c r="BJ805" s="1572">
        <f>IRR($F616:BJ616)</f>
        <v>1.2037842534283678</v>
      </c>
      <c r="BK805" s="1572">
        <f>IRR($F616:BK616)</f>
        <v>1.2037842534283678</v>
      </c>
      <c r="BL805" s="1572">
        <f>IRR($F616:BL616)</f>
        <v>1.2037842534283669</v>
      </c>
      <c r="BM805" s="1572">
        <f>IRR($F616:BM616)</f>
        <v>1.2037842534283678</v>
      </c>
      <c r="BN805" s="1573">
        <f>IRR($F616:BN616)</f>
        <v>1.2037842534283678</v>
      </c>
    </row>
    <row r="806" spans="1:66" ht="8.25" customHeight="1" x14ac:dyDescent="0.15">
      <c r="A806" s="1123"/>
      <c r="B806" s="1337"/>
      <c r="C806" s="3666" t="str">
        <f>C775</f>
        <v>High Range Opex - High</v>
      </c>
      <c r="D806" s="1366"/>
      <c r="E806" s="1394"/>
      <c r="F806" s="1616"/>
      <c r="G806" s="1569"/>
      <c r="H806" s="1569"/>
      <c r="I806" s="1569"/>
      <c r="J806" s="1569"/>
      <c r="K806" s="1569"/>
      <c r="L806" s="1569"/>
      <c r="M806" s="1569"/>
      <c r="N806" s="1569"/>
      <c r="O806" s="1569"/>
      <c r="P806" s="1569"/>
      <c r="Q806" s="1569"/>
      <c r="R806" s="1569"/>
      <c r="S806" s="1569"/>
      <c r="T806" s="1569"/>
      <c r="U806" s="1569"/>
      <c r="V806" s="1569"/>
      <c r="W806" s="1569"/>
      <c r="X806" s="1569"/>
      <c r="Y806" s="1569"/>
      <c r="Z806" s="1569"/>
      <c r="AA806" s="1569"/>
      <c r="AB806" s="1569"/>
      <c r="AC806" s="1569"/>
      <c r="AD806" s="1569"/>
      <c r="AE806" s="1569"/>
      <c r="AF806" s="1569"/>
      <c r="AG806" s="1569"/>
      <c r="AH806" s="1569"/>
      <c r="AI806" s="1569"/>
      <c r="AJ806" s="1569"/>
      <c r="AK806" s="1569"/>
      <c r="AL806" s="1569"/>
      <c r="AM806" s="1569"/>
      <c r="AN806" s="1569"/>
      <c r="AO806" s="1569"/>
      <c r="AP806" s="1569"/>
      <c r="AQ806" s="1569"/>
      <c r="AR806" s="1569"/>
      <c r="AS806" s="1569"/>
      <c r="AT806" s="1569"/>
      <c r="AU806" s="1569"/>
      <c r="AV806" s="1569"/>
      <c r="AW806" s="1569"/>
      <c r="AX806" s="1569"/>
      <c r="AY806" s="1569"/>
      <c r="AZ806" s="1569"/>
      <c r="BA806" s="1569"/>
      <c r="BB806" s="1569"/>
      <c r="BC806" s="1569"/>
      <c r="BD806" s="1569"/>
      <c r="BE806" s="1569"/>
      <c r="BF806" s="1569"/>
      <c r="BG806" s="1569"/>
      <c r="BH806" s="1569"/>
      <c r="BI806" s="1569"/>
      <c r="BJ806" s="1569"/>
      <c r="BK806" s="1569"/>
      <c r="BL806" s="1569"/>
      <c r="BM806" s="1569"/>
      <c r="BN806" s="1571"/>
    </row>
    <row r="807" spans="1:66" x14ac:dyDescent="0.15">
      <c r="A807" s="1123"/>
      <c r="B807" s="1337"/>
      <c r="C807" s="3667"/>
      <c r="D807" s="1366" t="str">
        <f t="shared" ref="D807:E807" si="443">D745</f>
        <v>Low Price Range</v>
      </c>
      <c r="E807" s="1394" t="str">
        <f t="shared" si="443"/>
        <v>Low Range CAPEX</v>
      </c>
      <c r="F807" s="1616" t="e">
        <f t="shared" si="425"/>
        <v>#NUM!</v>
      </c>
      <c r="G807" s="1569" t="e">
        <f>IRR($F618:G618)</f>
        <v>#NUM!</v>
      </c>
      <c r="H807" s="1569" t="e">
        <f>IRR($F618:H618)</f>
        <v>#NUM!</v>
      </c>
      <c r="I807" s="1569" t="e">
        <f>IRR($F618:I618)</f>
        <v>#NUM!</v>
      </c>
      <c r="J807" s="1569" t="e">
        <f>IRR($F618:J618)</f>
        <v>#NUM!</v>
      </c>
      <c r="K807" s="1569" t="e">
        <f>IRR($F618:K618)</f>
        <v>#NUM!</v>
      </c>
      <c r="L807" s="1569" t="e">
        <f>IRR($F618:L618)</f>
        <v>#NUM!</v>
      </c>
      <c r="M807" s="1569" t="e">
        <f>IRR($F618:M618)</f>
        <v>#NUM!</v>
      </c>
      <c r="N807" s="1569" t="e">
        <f>IRR($F618:N618)</f>
        <v>#NUM!</v>
      </c>
      <c r="O807" s="1569" t="e">
        <f>IRR($F618:O618)</f>
        <v>#NUM!</v>
      </c>
      <c r="P807" s="1569" t="e">
        <f>IRR($F618:P618)</f>
        <v>#NUM!</v>
      </c>
      <c r="Q807" s="1569" t="e">
        <f>IRR($F618:Q618)</f>
        <v>#NUM!</v>
      </c>
      <c r="R807" s="1569" t="e">
        <f>IRR($F618:R618)</f>
        <v>#NUM!</v>
      </c>
      <c r="S807" s="1569" t="e">
        <f>IRR($F618:S618)</f>
        <v>#NUM!</v>
      </c>
      <c r="T807" s="1569" t="e">
        <f>IRR($F618:T618)</f>
        <v>#NUM!</v>
      </c>
      <c r="U807" s="1569" t="e">
        <f>IRR($F618:U618)</f>
        <v>#NUM!</v>
      </c>
      <c r="V807" s="1569" t="e">
        <f>IRR($F618:V618)</f>
        <v>#NUM!</v>
      </c>
      <c r="W807" s="1569" t="e">
        <f>IRR($F618:W618)</f>
        <v>#NUM!</v>
      </c>
      <c r="X807" s="1569" t="e">
        <f>IRR($F618:X618)</f>
        <v>#NUM!</v>
      </c>
      <c r="Y807" s="1569" t="e">
        <f>IRR($F618:Y618)</f>
        <v>#NUM!</v>
      </c>
      <c r="Z807" s="1569" t="e">
        <f>IRR($F618:Z618)</f>
        <v>#NUM!</v>
      </c>
      <c r="AA807" s="1569" t="e">
        <f>IRR($F618:AA618)</f>
        <v>#NUM!</v>
      </c>
      <c r="AB807" s="1569" t="e">
        <f>IRR($F618:AB618)</f>
        <v>#NUM!</v>
      </c>
      <c r="AC807" s="1569" t="e">
        <f>IRR($F618:AC618)</f>
        <v>#NUM!</v>
      </c>
      <c r="AD807" s="1569" t="e">
        <f>IRR($F618:AD618)</f>
        <v>#NUM!</v>
      </c>
      <c r="AE807" s="1569" t="e">
        <f>IRR($F618:AE618)</f>
        <v>#NUM!</v>
      </c>
      <c r="AF807" s="1569" t="e">
        <f>IRR($F618:AF618)</f>
        <v>#NUM!</v>
      </c>
      <c r="AG807" s="1569" t="e">
        <f>IRR($F618:AG618)</f>
        <v>#NUM!</v>
      </c>
      <c r="AH807" s="1569" t="e">
        <f>IRR($F618:AH618)</f>
        <v>#NUM!</v>
      </c>
      <c r="AI807" s="1569" t="e">
        <f>IRR($F618:AI618)</f>
        <v>#NUM!</v>
      </c>
      <c r="AJ807" s="1569" t="e">
        <f>IRR($F618:AJ618)</f>
        <v>#NUM!</v>
      </c>
      <c r="AK807" s="1569" t="e">
        <f>IRR($F618:AK618)</f>
        <v>#NUM!</v>
      </c>
      <c r="AL807" s="1569" t="e">
        <f>IRR($F618:AL618)</f>
        <v>#NUM!</v>
      </c>
      <c r="AM807" s="1569" t="e">
        <f>IRR($F618:AM618)</f>
        <v>#NUM!</v>
      </c>
      <c r="AN807" s="1569" t="e">
        <f>IRR($F618:AN618)</f>
        <v>#NUM!</v>
      </c>
      <c r="AO807" s="1569" t="e">
        <f>IRR($F618:AO618)</f>
        <v>#NUM!</v>
      </c>
      <c r="AP807" s="1569" t="e">
        <f>IRR($F618:AP618)</f>
        <v>#NUM!</v>
      </c>
      <c r="AQ807" s="1569" t="e">
        <f>IRR($F618:AQ618)</f>
        <v>#NUM!</v>
      </c>
      <c r="AR807" s="1569" t="e">
        <f>IRR($F618:AR618)</f>
        <v>#NUM!</v>
      </c>
      <c r="AS807" s="1569" t="e">
        <f>IRR($F618:AS618)</f>
        <v>#NUM!</v>
      </c>
      <c r="AT807" s="1569" t="e">
        <f>IRR($F618:AT618)</f>
        <v>#NUM!</v>
      </c>
      <c r="AU807" s="1569" t="e">
        <f>IRR($F618:AU618)</f>
        <v>#NUM!</v>
      </c>
      <c r="AV807" s="1569" t="e">
        <f>IRR($F618:AV618)</f>
        <v>#NUM!</v>
      </c>
      <c r="AW807" s="1569" t="e">
        <f>IRR($F618:AW618)</f>
        <v>#NUM!</v>
      </c>
      <c r="AX807" s="1569" t="e">
        <f>IRR($F618:AX618)</f>
        <v>#NUM!</v>
      </c>
      <c r="AY807" s="1569" t="e">
        <f>IRR($F618:AY618)</f>
        <v>#NUM!</v>
      </c>
      <c r="AZ807" s="1569" t="e">
        <f>IRR($F618:AZ618)</f>
        <v>#NUM!</v>
      </c>
      <c r="BA807" s="1569" t="e">
        <f>IRR($F618:BA618)</f>
        <v>#NUM!</v>
      </c>
      <c r="BB807" s="1569" t="e">
        <f>IRR($F618:BB618)</f>
        <v>#NUM!</v>
      </c>
      <c r="BC807" s="1569" t="e">
        <f>IRR($F618:BC618)</f>
        <v>#NUM!</v>
      </c>
      <c r="BD807" s="1569" t="e">
        <f>IRR($F618:BD618)</f>
        <v>#NUM!</v>
      </c>
      <c r="BE807" s="1569" t="e">
        <f>IRR($F618:BE618)</f>
        <v>#NUM!</v>
      </c>
      <c r="BF807" s="1569" t="e">
        <f>IRR($F618:BF618)</f>
        <v>#NUM!</v>
      </c>
      <c r="BG807" s="1569" t="e">
        <f>IRR($F618:BG618)</f>
        <v>#NUM!</v>
      </c>
      <c r="BH807" s="1569" t="e">
        <f>IRR($F618:BH618)</f>
        <v>#NUM!</v>
      </c>
      <c r="BI807" s="1569" t="e">
        <f>IRR($F618:BI618)</f>
        <v>#NUM!</v>
      </c>
      <c r="BJ807" s="1569" t="e">
        <f>IRR($F618:BJ618)</f>
        <v>#NUM!</v>
      </c>
      <c r="BK807" s="1569" t="e">
        <f>IRR($F618:BK618)</f>
        <v>#NUM!</v>
      </c>
      <c r="BL807" s="1569" t="e">
        <f>IRR($F618:BL618)</f>
        <v>#NUM!</v>
      </c>
      <c r="BM807" s="1569" t="e">
        <f>IRR($F618:BM618)</f>
        <v>#NUM!</v>
      </c>
      <c r="BN807" s="1571" t="e">
        <f>IRR($F618:BN618)</f>
        <v>#NUM!</v>
      </c>
    </row>
    <row r="808" spans="1:66" x14ac:dyDescent="0.15">
      <c r="A808" s="1123"/>
      <c r="B808" s="1337"/>
      <c r="C808" s="3667"/>
      <c r="D808" s="1366" t="str">
        <f t="shared" ref="D808:E808" si="444">D746</f>
        <v>Low Price Range</v>
      </c>
      <c r="E808" s="1394" t="str">
        <f t="shared" si="444"/>
        <v>Low Range CAPEX</v>
      </c>
      <c r="F808" s="1616" t="e">
        <f t="shared" si="425"/>
        <v>#NUM!</v>
      </c>
      <c r="G808" s="1569" t="e">
        <f>IRR($F619:G619)</f>
        <v>#NUM!</v>
      </c>
      <c r="H808" s="1569" t="e">
        <f>IRR($F619:H619)</f>
        <v>#NUM!</v>
      </c>
      <c r="I808" s="1569" t="e">
        <f>IRR($F619:I619)</f>
        <v>#NUM!</v>
      </c>
      <c r="J808" s="1569" t="e">
        <f>IRR($F619:J619)</f>
        <v>#NUM!</v>
      </c>
      <c r="K808" s="1569" t="e">
        <f>IRR($F619:K619)</f>
        <v>#NUM!</v>
      </c>
      <c r="L808" s="1569" t="e">
        <f>IRR($F619:L619)</f>
        <v>#NUM!</v>
      </c>
      <c r="M808" s="1569" t="e">
        <f>IRR($F619:M619)</f>
        <v>#NUM!</v>
      </c>
      <c r="N808" s="1569" t="e">
        <f>IRR($F619:N619)</f>
        <v>#NUM!</v>
      </c>
      <c r="O808" s="1569" t="e">
        <f>IRR($F619:O619)</f>
        <v>#NUM!</v>
      </c>
      <c r="P808" s="1569" t="e">
        <f>IRR($F619:P619)</f>
        <v>#NUM!</v>
      </c>
      <c r="Q808" s="1569" t="e">
        <f>IRR($F619:Q619)</f>
        <v>#NUM!</v>
      </c>
      <c r="R808" s="1569" t="e">
        <f>IRR($F619:R619)</f>
        <v>#NUM!</v>
      </c>
      <c r="S808" s="1569" t="e">
        <f>IRR($F619:S619)</f>
        <v>#NUM!</v>
      </c>
      <c r="T808" s="1569" t="e">
        <f>IRR($F619:T619)</f>
        <v>#NUM!</v>
      </c>
      <c r="U808" s="1569" t="e">
        <f>IRR($F619:U619)</f>
        <v>#NUM!</v>
      </c>
      <c r="V808" s="1569" t="e">
        <f>IRR($F619:V619)</f>
        <v>#NUM!</v>
      </c>
      <c r="W808" s="1569" t="e">
        <f>IRR($F619:W619)</f>
        <v>#NUM!</v>
      </c>
      <c r="X808" s="1569" t="e">
        <f>IRR($F619:X619)</f>
        <v>#NUM!</v>
      </c>
      <c r="Y808" s="1569" t="e">
        <f>IRR($F619:Y619)</f>
        <v>#NUM!</v>
      </c>
      <c r="Z808" s="1569" t="e">
        <f>IRR($F619:Z619)</f>
        <v>#NUM!</v>
      </c>
      <c r="AA808" s="1569" t="e">
        <f>IRR($F619:AA619)</f>
        <v>#NUM!</v>
      </c>
      <c r="AB808" s="1569" t="e">
        <f>IRR($F619:AB619)</f>
        <v>#NUM!</v>
      </c>
      <c r="AC808" s="1569" t="e">
        <f>IRR($F619:AC619)</f>
        <v>#NUM!</v>
      </c>
      <c r="AD808" s="1569" t="e">
        <f>IRR($F619:AD619)</f>
        <v>#NUM!</v>
      </c>
      <c r="AE808" s="1569" t="e">
        <f>IRR($F619:AE619)</f>
        <v>#NUM!</v>
      </c>
      <c r="AF808" s="1569" t="e">
        <f>IRR($F619:AF619)</f>
        <v>#NUM!</v>
      </c>
      <c r="AG808" s="1569" t="e">
        <f>IRR($F619:AG619)</f>
        <v>#NUM!</v>
      </c>
      <c r="AH808" s="1569" t="e">
        <f>IRR($F619:AH619)</f>
        <v>#NUM!</v>
      </c>
      <c r="AI808" s="1569" t="e">
        <f>IRR($F619:AI619)</f>
        <v>#NUM!</v>
      </c>
      <c r="AJ808" s="1569" t="e">
        <f>IRR($F619:AJ619)</f>
        <v>#NUM!</v>
      </c>
      <c r="AK808" s="1569" t="e">
        <f>IRR($F619:AK619)</f>
        <v>#NUM!</v>
      </c>
      <c r="AL808" s="1569" t="e">
        <f>IRR($F619:AL619)</f>
        <v>#NUM!</v>
      </c>
      <c r="AM808" s="1569" t="e">
        <f>IRR($F619:AM619)</f>
        <v>#NUM!</v>
      </c>
      <c r="AN808" s="1569" t="e">
        <f>IRR($F619:AN619)</f>
        <v>#NUM!</v>
      </c>
      <c r="AO808" s="1569" t="e">
        <f>IRR($F619:AO619)</f>
        <v>#NUM!</v>
      </c>
      <c r="AP808" s="1569" t="e">
        <f>IRR($F619:AP619)</f>
        <v>#NUM!</v>
      </c>
      <c r="AQ808" s="1569" t="e">
        <f>IRR($F619:AQ619)</f>
        <v>#NUM!</v>
      </c>
      <c r="AR808" s="1569" t="e">
        <f>IRR($F619:AR619)</f>
        <v>#NUM!</v>
      </c>
      <c r="AS808" s="1569" t="e">
        <f>IRR($F619:AS619)</f>
        <v>#NUM!</v>
      </c>
      <c r="AT808" s="1569" t="e">
        <f>IRR($F619:AT619)</f>
        <v>#NUM!</v>
      </c>
      <c r="AU808" s="1569" t="e">
        <f>IRR($F619:AU619)</f>
        <v>#NUM!</v>
      </c>
      <c r="AV808" s="1569" t="e">
        <f>IRR($F619:AV619)</f>
        <v>#NUM!</v>
      </c>
      <c r="AW808" s="1569" t="e">
        <f>IRR($F619:AW619)</f>
        <v>#NUM!</v>
      </c>
      <c r="AX808" s="1569" t="e">
        <f>IRR($F619:AX619)</f>
        <v>#NUM!</v>
      </c>
      <c r="AY808" s="1569" t="e">
        <f>IRR($F619:AY619)</f>
        <v>#NUM!</v>
      </c>
      <c r="AZ808" s="1569" t="e">
        <f>IRR($F619:AZ619)</f>
        <v>#NUM!</v>
      </c>
      <c r="BA808" s="1569" t="e">
        <f>IRR($F619:BA619)</f>
        <v>#NUM!</v>
      </c>
      <c r="BB808" s="1569" t="e">
        <f>IRR($F619:BB619)</f>
        <v>#NUM!</v>
      </c>
      <c r="BC808" s="1569" t="e">
        <f>IRR($F619:BC619)</f>
        <v>#NUM!</v>
      </c>
      <c r="BD808" s="1569" t="e">
        <f>IRR($F619:BD619)</f>
        <v>#NUM!</v>
      </c>
      <c r="BE808" s="1569" t="e">
        <f>IRR($F619:BE619)</f>
        <v>#NUM!</v>
      </c>
      <c r="BF808" s="1569" t="e">
        <f>IRR($F619:BF619)</f>
        <v>#NUM!</v>
      </c>
      <c r="BG808" s="1569" t="e">
        <f>IRR($F619:BG619)</f>
        <v>#NUM!</v>
      </c>
      <c r="BH808" s="1569" t="e">
        <f>IRR($F619:BH619)</f>
        <v>#NUM!</v>
      </c>
      <c r="BI808" s="1569" t="e">
        <f>IRR($F619:BI619)</f>
        <v>#NUM!</v>
      </c>
      <c r="BJ808" s="1569" t="e">
        <f>IRR($F619:BJ619)</f>
        <v>#NUM!</v>
      </c>
      <c r="BK808" s="1569" t="e">
        <f>IRR($F619:BK619)</f>
        <v>#NUM!</v>
      </c>
      <c r="BL808" s="1569" t="e">
        <f>IRR($F619:BL619)</f>
        <v>#NUM!</v>
      </c>
      <c r="BM808" s="1569" t="e">
        <f>IRR($F619:BM619)</f>
        <v>#NUM!</v>
      </c>
      <c r="BN808" s="1571" t="e">
        <f>IRR($F619:BN619)</f>
        <v>#NUM!</v>
      </c>
    </row>
    <row r="809" spans="1:66" x14ac:dyDescent="0.15">
      <c r="A809" s="1123"/>
      <c r="B809" s="1337"/>
      <c r="C809" s="3667"/>
      <c r="D809" s="1366" t="str">
        <f t="shared" ref="D809:E809" si="445">D747</f>
        <v>Low Price Range</v>
      </c>
      <c r="E809" s="1394" t="str">
        <f t="shared" si="445"/>
        <v>Low Range CAPEX</v>
      </c>
      <c r="F809" s="1616" t="e">
        <f t="shared" si="425"/>
        <v>#NUM!</v>
      </c>
      <c r="G809" s="1569" t="e">
        <f>IRR($F620:G620)</f>
        <v>#NUM!</v>
      </c>
      <c r="H809" s="1569" t="e">
        <f>IRR($F620:H620)</f>
        <v>#NUM!</v>
      </c>
      <c r="I809" s="1569" t="e">
        <f>IRR($F620:I620)</f>
        <v>#NUM!</v>
      </c>
      <c r="J809" s="1569" t="e">
        <f>IRR($F620:J620)</f>
        <v>#NUM!</v>
      </c>
      <c r="K809" s="1569" t="e">
        <f>IRR($F620:K620)</f>
        <v>#NUM!</v>
      </c>
      <c r="L809" s="1569" t="e">
        <f>IRR($F620:L620)</f>
        <v>#NUM!</v>
      </c>
      <c r="M809" s="1569" t="e">
        <f>IRR($F620:M620)</f>
        <v>#NUM!</v>
      </c>
      <c r="N809" s="1569" t="e">
        <f>IRR($F620:N620)</f>
        <v>#NUM!</v>
      </c>
      <c r="O809" s="1569" t="e">
        <f>IRR($F620:O620)</f>
        <v>#NUM!</v>
      </c>
      <c r="P809" s="1569" t="e">
        <f>IRR($F620:P620)</f>
        <v>#NUM!</v>
      </c>
      <c r="Q809" s="1569" t="e">
        <f>IRR($F620:Q620)</f>
        <v>#NUM!</v>
      </c>
      <c r="R809" s="1569" t="e">
        <f>IRR($F620:R620)</f>
        <v>#NUM!</v>
      </c>
      <c r="S809" s="1569" t="e">
        <f>IRR($F620:S620)</f>
        <v>#NUM!</v>
      </c>
      <c r="T809" s="1569" t="e">
        <f>IRR($F620:T620)</f>
        <v>#NUM!</v>
      </c>
      <c r="U809" s="1569" t="e">
        <f>IRR($F620:U620)</f>
        <v>#NUM!</v>
      </c>
      <c r="V809" s="1569" t="e">
        <f>IRR($F620:V620)</f>
        <v>#NUM!</v>
      </c>
      <c r="W809" s="1569" t="e">
        <f>IRR($F620:W620)</f>
        <v>#NUM!</v>
      </c>
      <c r="X809" s="1569" t="e">
        <f>IRR($F620:X620)</f>
        <v>#NUM!</v>
      </c>
      <c r="Y809" s="1569" t="e">
        <f>IRR($F620:Y620)</f>
        <v>#NUM!</v>
      </c>
      <c r="Z809" s="1569" t="e">
        <f>IRR($F620:Z620)</f>
        <v>#NUM!</v>
      </c>
      <c r="AA809" s="1569" t="e">
        <f>IRR($F620:AA620)</f>
        <v>#NUM!</v>
      </c>
      <c r="AB809" s="1569" t="e">
        <f>IRR($F620:AB620)</f>
        <v>#NUM!</v>
      </c>
      <c r="AC809" s="1569" t="e">
        <f>IRR($F620:AC620)</f>
        <v>#NUM!</v>
      </c>
      <c r="AD809" s="1569" t="e">
        <f>IRR($F620:AD620)</f>
        <v>#NUM!</v>
      </c>
      <c r="AE809" s="1569" t="e">
        <f>IRR($F620:AE620)</f>
        <v>#NUM!</v>
      </c>
      <c r="AF809" s="1569" t="e">
        <f>IRR($F620:AF620)</f>
        <v>#NUM!</v>
      </c>
      <c r="AG809" s="1569" t="e">
        <f>IRR($F620:AG620)</f>
        <v>#NUM!</v>
      </c>
      <c r="AH809" s="1569" t="e">
        <f>IRR($F620:AH620)</f>
        <v>#NUM!</v>
      </c>
      <c r="AI809" s="1569" t="e">
        <f>IRR($F620:AI620)</f>
        <v>#NUM!</v>
      </c>
      <c r="AJ809" s="1569" t="e">
        <f>IRR($F620:AJ620)</f>
        <v>#NUM!</v>
      </c>
      <c r="AK809" s="1569" t="e">
        <f>IRR($F620:AK620)</f>
        <v>#NUM!</v>
      </c>
      <c r="AL809" s="1569" t="e">
        <f>IRR($F620:AL620)</f>
        <v>#NUM!</v>
      </c>
      <c r="AM809" s="1569" t="e">
        <f>IRR($F620:AM620)</f>
        <v>#NUM!</v>
      </c>
      <c r="AN809" s="1569" t="e">
        <f>IRR($F620:AN620)</f>
        <v>#NUM!</v>
      </c>
      <c r="AO809" s="1569" t="e">
        <f>IRR($F620:AO620)</f>
        <v>#NUM!</v>
      </c>
      <c r="AP809" s="1569" t="e">
        <f>IRR($F620:AP620)</f>
        <v>#NUM!</v>
      </c>
      <c r="AQ809" s="1569" t="e">
        <f>IRR($F620:AQ620)</f>
        <v>#NUM!</v>
      </c>
      <c r="AR809" s="1569" t="e">
        <f>IRR($F620:AR620)</f>
        <v>#NUM!</v>
      </c>
      <c r="AS809" s="1569" t="e">
        <f>IRR($F620:AS620)</f>
        <v>#NUM!</v>
      </c>
      <c r="AT809" s="1569" t="e">
        <f>IRR($F620:AT620)</f>
        <v>#NUM!</v>
      </c>
      <c r="AU809" s="1569" t="e">
        <f>IRR($F620:AU620)</f>
        <v>#NUM!</v>
      </c>
      <c r="AV809" s="1569" t="e">
        <f>IRR($F620:AV620)</f>
        <v>#NUM!</v>
      </c>
      <c r="AW809" s="1569" t="e">
        <f>IRR($F620:AW620)</f>
        <v>#NUM!</v>
      </c>
      <c r="AX809" s="1569" t="e">
        <f>IRR($F620:AX620)</f>
        <v>#NUM!</v>
      </c>
      <c r="AY809" s="1569" t="e">
        <f>IRR($F620:AY620)</f>
        <v>#NUM!</v>
      </c>
      <c r="AZ809" s="1569" t="e">
        <f>IRR($F620:AZ620)</f>
        <v>#NUM!</v>
      </c>
      <c r="BA809" s="1569" t="e">
        <f>IRR($F620:BA620)</f>
        <v>#NUM!</v>
      </c>
      <c r="BB809" s="1569" t="e">
        <f>IRR($F620:BB620)</f>
        <v>#NUM!</v>
      </c>
      <c r="BC809" s="1569" t="e">
        <f>IRR($F620:BC620)</f>
        <v>#NUM!</v>
      </c>
      <c r="BD809" s="1569" t="e">
        <f>IRR($F620:BD620)</f>
        <v>#NUM!</v>
      </c>
      <c r="BE809" s="1569" t="e">
        <f>IRR($F620:BE620)</f>
        <v>#NUM!</v>
      </c>
      <c r="BF809" s="1569" t="e">
        <f>IRR($F620:BF620)</f>
        <v>#NUM!</v>
      </c>
      <c r="BG809" s="1569" t="e">
        <f>IRR($F620:BG620)</f>
        <v>#NUM!</v>
      </c>
      <c r="BH809" s="1569" t="e">
        <f>IRR($F620:BH620)</f>
        <v>#NUM!</v>
      </c>
      <c r="BI809" s="1569" t="e">
        <f>IRR($F620:BI620)</f>
        <v>#NUM!</v>
      </c>
      <c r="BJ809" s="1569" t="e">
        <f>IRR($F620:BJ620)</f>
        <v>#NUM!</v>
      </c>
      <c r="BK809" s="1569" t="e">
        <f>IRR($F620:BK620)</f>
        <v>#NUM!</v>
      </c>
      <c r="BL809" s="1569" t="e">
        <f>IRR($F620:BL620)</f>
        <v>#NUM!</v>
      </c>
      <c r="BM809" s="1569" t="e">
        <f>IRR($F620:BM620)</f>
        <v>#NUM!</v>
      </c>
      <c r="BN809" s="1571" t="e">
        <f>IRR($F620:BN620)</f>
        <v>#NUM!</v>
      </c>
    </row>
    <row r="810" spans="1:66" ht="3" customHeight="1" x14ac:dyDescent="0.15">
      <c r="A810" s="1123"/>
      <c r="B810" s="1337"/>
      <c r="C810" s="3667"/>
      <c r="D810" s="1366"/>
      <c r="E810" s="1394"/>
      <c r="F810" s="1616"/>
      <c r="G810" s="1569"/>
      <c r="H810" s="1569"/>
      <c r="I810" s="1569"/>
      <c r="J810" s="1569"/>
      <c r="K810" s="1569"/>
      <c r="L810" s="1569"/>
      <c r="M810" s="1569"/>
      <c r="N810" s="1569"/>
      <c r="O810" s="1569"/>
      <c r="P810" s="1569"/>
      <c r="Q810" s="1569"/>
      <c r="R810" s="1569"/>
      <c r="S810" s="1569"/>
      <c r="T810" s="1569"/>
      <c r="U810" s="1569"/>
      <c r="V810" s="1569"/>
      <c r="W810" s="1569"/>
      <c r="X810" s="1569"/>
      <c r="Y810" s="1569"/>
      <c r="Z810" s="1569"/>
      <c r="AA810" s="1569"/>
      <c r="AB810" s="1569"/>
      <c r="AC810" s="1569"/>
      <c r="AD810" s="1569"/>
      <c r="AE810" s="1569"/>
      <c r="AF810" s="1569"/>
      <c r="AG810" s="1569"/>
      <c r="AH810" s="1569"/>
      <c r="AI810" s="1569"/>
      <c r="AJ810" s="1569"/>
      <c r="AK810" s="1569"/>
      <c r="AL810" s="1569"/>
      <c r="AM810" s="1569"/>
      <c r="AN810" s="1569"/>
      <c r="AO810" s="1569"/>
      <c r="AP810" s="1569"/>
      <c r="AQ810" s="1569"/>
      <c r="AR810" s="1569"/>
      <c r="AS810" s="1569"/>
      <c r="AT810" s="1569"/>
      <c r="AU810" s="1569"/>
      <c r="AV810" s="1569"/>
      <c r="AW810" s="1569"/>
      <c r="AX810" s="1569"/>
      <c r="AY810" s="1569"/>
      <c r="AZ810" s="1569"/>
      <c r="BA810" s="1569"/>
      <c r="BB810" s="1569"/>
      <c r="BC810" s="1569"/>
      <c r="BD810" s="1569"/>
      <c r="BE810" s="1569"/>
      <c r="BF810" s="1569"/>
      <c r="BG810" s="1569"/>
      <c r="BH810" s="1569"/>
      <c r="BI810" s="1569"/>
      <c r="BJ810" s="1569"/>
      <c r="BK810" s="1569"/>
      <c r="BL810" s="1569"/>
      <c r="BM810" s="1569"/>
      <c r="BN810" s="1571"/>
    </row>
    <row r="811" spans="1:66" x14ac:dyDescent="0.15">
      <c r="A811" s="1123"/>
      <c r="B811" s="1337"/>
      <c r="C811" s="3667"/>
      <c r="D811" s="1366" t="str">
        <f t="shared" ref="D811:E811" si="446">D749</f>
        <v>High Price Range</v>
      </c>
      <c r="E811" s="1394" t="str">
        <f t="shared" si="446"/>
        <v>Low Range CAPEX</v>
      </c>
      <c r="F811" s="1614">
        <f t="shared" si="425"/>
        <v>3.1034227691170813E-2</v>
      </c>
      <c r="G811" s="1569">
        <f>IRR($F622:G622)</f>
        <v>0.2374806046405511</v>
      </c>
      <c r="H811" s="1569">
        <f>IRR($F622:H622)</f>
        <v>0.70868020715018876</v>
      </c>
      <c r="I811" s="1569">
        <f>IRR($F622:I622)</f>
        <v>0.84725842081816416</v>
      </c>
      <c r="J811" s="1569">
        <f>IRR($F622:J622)</f>
        <v>0.89507412452884472</v>
      </c>
      <c r="K811" s="1569">
        <f>IRR($F622:K622)</f>
        <v>0.91316905664097003</v>
      </c>
      <c r="L811" s="1569">
        <f>IRR($F622:L622)</f>
        <v>0.92035061901112569</v>
      </c>
      <c r="M811" s="1569">
        <f>IRR($F622:M622)</f>
        <v>0.92325907829177867</v>
      </c>
      <c r="N811" s="1569">
        <f>IRR($F622:N622)</f>
        <v>0.92443891251827681</v>
      </c>
      <c r="O811" s="1569">
        <f>IRR($F622:O622)</f>
        <v>0.92491096649740934</v>
      </c>
      <c r="P811" s="1569">
        <f>IRR($F622:P622)</f>
        <v>0.92509406986894116</v>
      </c>
      <c r="Q811" s="1569">
        <f>IRR($F622:Q622)</f>
        <v>0.92516113175927828</v>
      </c>
      <c r="R811" s="1569">
        <f>IRR($F622:R622)</f>
        <v>0.92518308786189918</v>
      </c>
      <c r="S811" s="1569">
        <f>IRR($F622:S622)</f>
        <v>0.92518850857928103</v>
      </c>
      <c r="T811" s="1569">
        <f>IRR($F622:T622)</f>
        <v>0.92518851781394873</v>
      </c>
      <c r="U811" s="1569">
        <f>IRR($F622:U622)</f>
        <v>0.925187196414335</v>
      </c>
      <c r="V811" s="1569">
        <f>IRR($F622:V622)</f>
        <v>0.92518587932758645</v>
      </c>
      <c r="W811" s="1569">
        <f>IRR($F622:W622)</f>
        <v>0.92518489357689182</v>
      </c>
      <c r="X811" s="1569">
        <f>IRR($F622:X622)</f>
        <v>0.92518423660807181</v>
      </c>
      <c r="Y811" s="1569">
        <f>IRR($F622:Y622)</f>
        <v>0.92518382540687516</v>
      </c>
      <c r="Z811" s="1569">
        <f>IRR($F622:Z622)</f>
        <v>0.92518357792527728</v>
      </c>
      <c r="AA811" s="1569">
        <f>IRR($F622:AA622)</f>
        <v>0.92518343289841565</v>
      </c>
      <c r="AB811" s="1569">
        <f>IRR($F622:AB622)</f>
        <v>0.92518334953069026</v>
      </c>
      <c r="AC811" s="1569">
        <f>IRR($F622:AC622)</f>
        <v>0.92518330229620704</v>
      </c>
      <c r="AD811" s="1569">
        <f>IRR($F622:AD622)</f>
        <v>0.92518327583352833</v>
      </c>
      <c r="AE811" s="1569">
        <f>IRR($F622:AE622)</f>
        <v>0.92518326114041161</v>
      </c>
      <c r="AF811" s="1569">
        <f>IRR($F622:AF622)</f>
        <v>0.92518325304150983</v>
      </c>
      <c r="AG811" s="1569">
        <f>IRR($F622:AG622)</f>
        <v>0.92518324860422307</v>
      </c>
      <c r="AH811" s="1569">
        <f>IRR($F622:AH622)</f>
        <v>0.92518324618537018</v>
      </c>
      <c r="AI811" s="1569">
        <f>IRR($F622:AI622)</f>
        <v>0.92518324487246484</v>
      </c>
      <c r="AJ811" s="1569">
        <f>IRR($F622:AJ622)</f>
        <v>0.92518324416247255</v>
      </c>
      <c r="AK811" s="1569">
        <f>IRR($F622:AK622)</f>
        <v>0.9251832437797487</v>
      </c>
      <c r="AL811" s="1569">
        <f>IRR($F622:AL622)</f>
        <v>0.92518324357401638</v>
      </c>
      <c r="AM811" s="1569">
        <f>IRR($F622:AM622)</f>
        <v>0.92518324346369663</v>
      </c>
      <c r="AN811" s="1569">
        <f>IRR($F622:AN622)</f>
        <v>0.92518324340466829</v>
      </c>
      <c r="AO811" s="1569">
        <f>IRR($F622:AO622)</f>
        <v>0.9251832433731455</v>
      </c>
      <c r="AP811" s="1569">
        <f>IRR($F622:AP622)</f>
        <v>0.92518324335634095</v>
      </c>
      <c r="AQ811" s="1569">
        <f>IRR($F622:AQ622)</f>
        <v>0.9251832433473961</v>
      </c>
      <c r="AR811" s="1569">
        <f>IRR($F622:AR622)</f>
        <v>0.92518324334264146</v>
      </c>
      <c r="AS811" s="1569">
        <f>IRR($F622:AS622)</f>
        <v>0.9251832433401177</v>
      </c>
      <c r="AT811" s="1569">
        <f>IRR($F622:AT622)</f>
        <v>0.92518324333877966</v>
      </c>
      <c r="AU811" s="1569">
        <f>IRR($F622:AU622)</f>
        <v>0.92518324333807067</v>
      </c>
      <c r="AV811" s="1569">
        <f>IRR($F622:AV622)</f>
        <v>0.92518324333769564</v>
      </c>
      <c r="AW811" s="1569">
        <f>IRR($F622:AW622)</f>
        <v>0.9251832433374978</v>
      </c>
      <c r="AX811" s="1569">
        <f>IRR($F622:AX622)</f>
        <v>0.92518324333739255</v>
      </c>
      <c r="AY811" s="1569">
        <f>IRR($F622:AY622)</f>
        <v>0.92518324333733726</v>
      </c>
      <c r="AZ811" s="1569">
        <f>IRR($F622:AZ622)</f>
        <v>0.92518324333730861</v>
      </c>
      <c r="BA811" s="1569">
        <f>IRR($F622:BA622)</f>
        <v>0.92518324333729285</v>
      </c>
      <c r="BB811" s="1569">
        <f>IRR($F622:BB622)</f>
        <v>0.92518324333728463</v>
      </c>
      <c r="BC811" s="1569">
        <f>IRR($F622:BC622)</f>
        <v>2.2339385047665195E-2</v>
      </c>
      <c r="BD811" s="1569">
        <f>IRR($F622:BD622)</f>
        <v>0.92518324333727842</v>
      </c>
      <c r="BE811" s="1569">
        <f>IRR($F622:BE622)</f>
        <v>2.4425261624080097E-2</v>
      </c>
      <c r="BF811" s="1569">
        <f>IRR($F622:BF622)</f>
        <v>2.5365292071832579E-2</v>
      </c>
      <c r="BG811" s="1569">
        <f>IRR($F622:BG622)</f>
        <v>2.6244052046464184E-2</v>
      </c>
      <c r="BH811" s="1569">
        <f>IRR($F622:BH622)</f>
        <v>2.7066378510242073E-2</v>
      </c>
      <c r="BI811" s="1569">
        <f>IRR($F622:BI622)</f>
        <v>2.783664964389998E-2</v>
      </c>
      <c r="BJ811" s="1569">
        <f>IRR($F622:BJ622)</f>
        <v>2.8558836035864399E-2</v>
      </c>
      <c r="BK811" s="1569">
        <f>IRR($F622:BK622)</f>
        <v>2.923654529894204E-2</v>
      </c>
      <c r="BL811" s="1569">
        <f>IRR($F622:BL622)</f>
        <v>2.9873061067839268E-2</v>
      </c>
      <c r="BM811" s="1569">
        <f>IRR($F622:BM622)</f>
        <v>3.0471377176939374E-2</v>
      </c>
      <c r="BN811" s="1571">
        <f>IRR($F622:BN622)</f>
        <v>3.1034227691170813E-2</v>
      </c>
    </row>
    <row r="812" spans="1:66" x14ac:dyDescent="0.15">
      <c r="A812" s="1123"/>
      <c r="B812" s="1337"/>
      <c r="C812" s="3667"/>
      <c r="D812" s="1366" t="str">
        <f t="shared" ref="D812:E813" si="447">D750</f>
        <v>High Price Range</v>
      </c>
      <c r="E812" s="1394" t="str">
        <f t="shared" si="447"/>
        <v>Low Range CAPEX</v>
      </c>
      <c r="F812" s="1614">
        <f t="shared" si="425"/>
        <v>1.0140411222804202</v>
      </c>
      <c r="G812" s="1569">
        <f>IRR($F623:G623)</f>
        <v>0.2374806046405511</v>
      </c>
      <c r="H812" s="1569">
        <f>IRR($F623:H623)</f>
        <v>0.7571852015993159</v>
      </c>
      <c r="I812" s="1569">
        <f>IRR($F623:I623)</f>
        <v>0.91701061990636434</v>
      </c>
      <c r="J812" s="1569">
        <f>IRR($F623:J623)</f>
        <v>0.97437758806620534</v>
      </c>
      <c r="K812" s="1569">
        <f>IRR($F623:K623)</f>
        <v>0.99707678764446306</v>
      </c>
      <c r="L812" s="1569">
        <f>IRR($F623:L623)</f>
        <v>1.0065900331451076</v>
      </c>
      <c r="M812" s="1569">
        <f>IRR($F623:M623)</f>
        <v>1.0107157470300807</v>
      </c>
      <c r="N812" s="1569">
        <f>IRR($F623:N623)</f>
        <v>1.0125423493988759</v>
      </c>
      <c r="O812" s="1569">
        <f>IRR($F623:O623)</f>
        <v>1.0133614097191095</v>
      </c>
      <c r="P812" s="1569">
        <f>IRR($F623:P623)</f>
        <v>1.013731635701022</v>
      </c>
      <c r="Q812" s="1569">
        <f>IRR($F623:Q623)</f>
        <v>1.0138998471308911</v>
      </c>
      <c r="R812" s="1569">
        <f>IRR($F623:R623)</f>
        <v>1.0139765308351167</v>
      </c>
      <c r="S812" s="1569">
        <f>IRR($F623:S623)</f>
        <v>1.0140115653396964</v>
      </c>
      <c r="T812" s="1569">
        <f>IRR($F623:T623)</f>
        <v>1.014027593071408</v>
      </c>
      <c r="U812" s="1569">
        <f>IRR($F623:U623)</f>
        <v>1.0140349307002814</v>
      </c>
      <c r="V812" s="1569">
        <f>IRR($F623:V623)</f>
        <v>1.0140382905536223</v>
      </c>
      <c r="W812" s="1569">
        <f>IRR($F623:W623)</f>
        <v>1.014039828586216</v>
      </c>
      <c r="X812" s="1569">
        <f>IRR($F623:X623)</f>
        <v>1.014040532149783</v>
      </c>
      <c r="Y812" s="1569">
        <f>IRR($F623:Y623)</f>
        <v>1.0140408536253389</v>
      </c>
      <c r="Z812" s="1569">
        <f>IRR($F623:Z623)</f>
        <v>1.0140410002840912</v>
      </c>
      <c r="AA812" s="1569">
        <f>IRR($F623:AA623)</f>
        <v>1.0140410670537428</v>
      </c>
      <c r="AB812" s="1569">
        <f>IRR($F623:AB623)</f>
        <v>1.0140410973742457</v>
      </c>
      <c r="AC812" s="1569">
        <f>IRR($F623:AC623)</f>
        <v>1.0140411110996537</v>
      </c>
      <c r="AD812" s="1569">
        <f>IRR($F623:AD623)</f>
        <v>1.0140411172890769</v>
      </c>
      <c r="AE812" s="1569">
        <f>IRR($F623:AE623)</f>
        <v>1.014041120067251</v>
      </c>
      <c r="AF812" s="1569">
        <f>IRR($F623:AF623)</f>
        <v>1.0140411213072604</v>
      </c>
      <c r="AG812" s="1569">
        <f>IRR($F623:AG623)</f>
        <v>1.0140411218569425</v>
      </c>
      <c r="AH812" s="1569">
        <f>IRR($F623:AH623)</f>
        <v>1.0140411220985626</v>
      </c>
      <c r="AI812" s="1569">
        <f>IRR($F623:AI623)</f>
        <v>1.0140411222036572</v>
      </c>
      <c r="AJ812" s="1569">
        <f>IRR($F623:AJ623)</f>
        <v>1.0140411222487615</v>
      </c>
      <c r="AK812" s="1569">
        <f>IRR($F623:AK623)</f>
        <v>1.0140411222677845</v>
      </c>
      <c r="AL812" s="1569">
        <f>IRR($F623:AL623)</f>
        <v>1.0140411222756209</v>
      </c>
      <c r="AM812" s="1569">
        <f>IRR($F623:AM623)</f>
        <v>1.0140411222787433</v>
      </c>
      <c r="AN812" s="1569">
        <f>IRR($F623:AN623)</f>
        <v>1.0140411222799259</v>
      </c>
      <c r="AO812" s="1569">
        <f>IRR($F623:AO623)</f>
        <v>1.0140411222803372</v>
      </c>
      <c r="AP812" s="1569">
        <f>IRR($F623:AP623)</f>
        <v>1.0140411222804571</v>
      </c>
      <c r="AQ812" s="1569">
        <f>IRR($F623:AQ623)</f>
        <v>1.0140411222804762</v>
      </c>
      <c r="AR812" s="1569">
        <f>IRR($F623:AR623)</f>
        <v>1.0140411222804659</v>
      </c>
      <c r="AS812" s="1569">
        <f>IRR($F623:AS623)</f>
        <v>1.0140411222804517</v>
      </c>
      <c r="AT812" s="1569">
        <f>IRR($F623:AT623)</f>
        <v>1.0140411222804402</v>
      </c>
      <c r="AU812" s="1569">
        <f>IRR($F623:AU623)</f>
        <v>1.0140411222804322</v>
      </c>
      <c r="AV812" s="1569">
        <f>IRR($F623:AV623)</f>
        <v>1.0140411222804273</v>
      </c>
      <c r="AW812" s="1569">
        <f>IRR($F623:AW623)</f>
        <v>1.0140411222804242</v>
      </c>
      <c r="AX812" s="1569">
        <f>IRR($F623:AX623)</f>
        <v>1.0140411222804224</v>
      </c>
      <c r="AY812" s="1569">
        <f>IRR($F623:AY623)</f>
        <v>1.0140411222804215</v>
      </c>
      <c r="AZ812" s="1569">
        <f>IRR($F623:AZ623)</f>
        <v>1.0140411222804211</v>
      </c>
      <c r="BA812" s="1569">
        <f>IRR($F623:BA623)</f>
        <v>1.0140411222804206</v>
      </c>
      <c r="BB812" s="1569">
        <f>IRR($F623:BB623)</f>
        <v>1.0140411222804206</v>
      </c>
      <c r="BC812" s="1569">
        <f>IRR($F623:BC623)</f>
        <v>1.0140411222804202</v>
      </c>
      <c r="BD812" s="1569">
        <f>IRR($F623:BD623)</f>
        <v>1.0140411222804202</v>
      </c>
      <c r="BE812" s="1569">
        <f>IRR($F623:BE623)</f>
        <v>1.0140411222804202</v>
      </c>
      <c r="BF812" s="1569">
        <f>IRR($F623:BF623)</f>
        <v>1.0140411222804202</v>
      </c>
      <c r="BG812" s="1569">
        <f>IRR($F623:BG623)</f>
        <v>1.0140411222804202</v>
      </c>
      <c r="BH812" s="1569">
        <f>IRR($F623:BH623)</f>
        <v>1.0140411222804202</v>
      </c>
      <c r="BI812" s="1569">
        <f>IRR($F623:BI623)</f>
        <v>1.0140411222804202</v>
      </c>
      <c r="BJ812" s="1569">
        <f>IRR($F623:BJ623)</f>
        <v>1.0140411222804202</v>
      </c>
      <c r="BK812" s="1569">
        <f>IRR($F623:BK623)</f>
        <v>1.0140411222804202</v>
      </c>
      <c r="BL812" s="1569">
        <f>IRR($F623:BL623)</f>
        <v>1.0140411222804202</v>
      </c>
      <c r="BM812" s="1569">
        <f>IRR($F623:BM623)</f>
        <v>1.0140411222804202</v>
      </c>
      <c r="BN812" s="1571">
        <f>IRR($F623:BN623)</f>
        <v>1.0140411222804202</v>
      </c>
    </row>
    <row r="813" spans="1:66" x14ac:dyDescent="0.15">
      <c r="A813" s="1123"/>
      <c r="B813" s="1347"/>
      <c r="C813" s="3668"/>
      <c r="D813" s="1367" t="str">
        <f t="shared" si="447"/>
        <v>High Price Range</v>
      </c>
      <c r="E813" s="1393" t="str">
        <f t="shared" si="447"/>
        <v>Low Range CAPEX</v>
      </c>
      <c r="F813" s="1615">
        <f t="shared" si="425"/>
        <v>1.0942736815527181</v>
      </c>
      <c r="G813" s="1572">
        <f>IRR($F624:G624)</f>
        <v>0.2374806046405511</v>
      </c>
      <c r="H813" s="1572">
        <f>IRR($F624:H624)</f>
        <v>0.80370636987170063</v>
      </c>
      <c r="I813" s="1572">
        <f>IRR($F624:I624)</f>
        <v>0.98277254992521312</v>
      </c>
      <c r="J813" s="1572">
        <f>IRR($F624:J624)</f>
        <v>1.0481148618145442</v>
      </c>
      <c r="K813" s="1572">
        <f>IRR($F624:K624)</f>
        <v>1.0743068218479732</v>
      </c>
      <c r="L813" s="1572">
        <f>IRR($F624:L624)</f>
        <v>1.0854104312182682</v>
      </c>
      <c r="M813" s="1572">
        <f>IRR($F624:M624)</f>
        <v>1.0902775024821993</v>
      </c>
      <c r="N813" s="1572">
        <f>IRR($F624:N624)</f>
        <v>1.0924543792353609</v>
      </c>
      <c r="O813" s="1572">
        <f>IRR($F624:O624)</f>
        <v>1.0934402134790435</v>
      </c>
      <c r="P813" s="1572">
        <f>IRR($F624:P624)</f>
        <v>1.0938902150640502</v>
      </c>
      <c r="Q813" s="1572">
        <f>IRR($F624:Q624)</f>
        <v>1.0940967111566962</v>
      </c>
      <c r="R813" s="1572">
        <f>IRR($F624:R624)</f>
        <v>1.0941918183249255</v>
      </c>
      <c r="S813" s="1572">
        <f>IRR($F624:S624)</f>
        <v>1.0942357424418403</v>
      </c>
      <c r="T813" s="1572">
        <f>IRR($F624:T624)</f>
        <v>1.0942560716362122</v>
      </c>
      <c r="U813" s="1572">
        <f>IRR($F624:U624)</f>
        <v>1.0942654968852961</v>
      </c>
      <c r="V813" s="1572">
        <f>IRR($F624:V624)</f>
        <v>1.0942698731328835</v>
      </c>
      <c r="W813" s="1572">
        <f>IRR($F624:W624)</f>
        <v>1.0942719076445968</v>
      </c>
      <c r="X813" s="1572">
        <f>IRR($F624:X624)</f>
        <v>1.0942728545377616</v>
      </c>
      <c r="Y813" s="1572">
        <f>IRR($F624:Y624)</f>
        <v>1.0942732956722447</v>
      </c>
      <c r="Z813" s="1572">
        <f>IRR($F624:Z624)</f>
        <v>1.0942735013685705</v>
      </c>
      <c r="AA813" s="1572">
        <f>IRR($F624:AA624)</f>
        <v>1.0942735973596345</v>
      </c>
      <c r="AB813" s="1572">
        <f>IRR($F624:AB624)</f>
        <v>1.0942736421879498</v>
      </c>
      <c r="AC813" s="1572">
        <f>IRR($F624:AC624)</f>
        <v>1.0942736631369927</v>
      </c>
      <c r="AD813" s="1572">
        <f>IRR($F624:AD624)</f>
        <v>1.0942736729328484</v>
      </c>
      <c r="AE813" s="1572">
        <f>IRR($F624:AE624)</f>
        <v>1.0942736775160191</v>
      </c>
      <c r="AF813" s="1572">
        <f>IRR($F624:AF624)</f>
        <v>1.0942736796614612</v>
      </c>
      <c r="AG813" s="1572">
        <f>IRR($F624:AG624)</f>
        <v>1.094273680666257</v>
      </c>
      <c r="AH813" s="1572">
        <f>IRR($F624:AH624)</f>
        <v>1.094273681137055</v>
      </c>
      <c r="AI813" s="1572">
        <f>IRR($F624:AI624)</f>
        <v>1.0942736813577403</v>
      </c>
      <c r="AJ813" s="1572">
        <f>IRR($F624:AJ624)</f>
        <v>1.0942736814612268</v>
      </c>
      <c r="AK813" s="1572">
        <f>IRR($F624:AK624)</f>
        <v>1.0942736815097724</v>
      </c>
      <c r="AL813" s="1572">
        <f>IRR($F624:AL624)</f>
        <v>1.0942736815325533</v>
      </c>
      <c r="AM813" s="1572">
        <f>IRR($F624:AM624)</f>
        <v>1.094273681543247</v>
      </c>
      <c r="AN813" s="1572">
        <f>IRR($F624:AN624)</f>
        <v>1.0942736815482683</v>
      </c>
      <c r="AO813" s="1572">
        <f>IRR($F624:AO624)</f>
        <v>1.0942736815506269</v>
      </c>
      <c r="AP813" s="1572">
        <f>IRR($F624:AP624)</f>
        <v>1.0942736815517349</v>
      </c>
      <c r="AQ813" s="1572">
        <f>IRR($F624:AQ624)</f>
        <v>1.0942736815522558</v>
      </c>
      <c r="AR813" s="1572">
        <f>IRR($F624:AR624)</f>
        <v>1.0942736815525005</v>
      </c>
      <c r="AS813" s="1572">
        <f>IRR($F624:AS624)</f>
        <v>1.0942736815526155</v>
      </c>
      <c r="AT813" s="1572">
        <f>IRR($F624:AT624)</f>
        <v>1.0942736815526697</v>
      </c>
      <c r="AU813" s="1572">
        <f>IRR($F624:AU624)</f>
        <v>1.0942736815526954</v>
      </c>
      <c r="AV813" s="1572">
        <f>IRR($F624:AV624)</f>
        <v>1.0942736815527074</v>
      </c>
      <c r="AW813" s="1572">
        <f>IRR($F624:AW624)</f>
        <v>1.0942736815527128</v>
      </c>
      <c r="AX813" s="1572">
        <f>IRR($F624:AX624)</f>
        <v>1.0942736815527154</v>
      </c>
      <c r="AY813" s="1572">
        <f>IRR($F624:AY624)</f>
        <v>1.0942736815527168</v>
      </c>
      <c r="AZ813" s="1572">
        <f>IRR($F624:AZ624)</f>
        <v>1.0942736815527172</v>
      </c>
      <c r="BA813" s="1572">
        <f>IRR($F624:BA624)</f>
        <v>1.0942736815527176</v>
      </c>
      <c r="BB813" s="1572">
        <f>IRR($F624:BB624)</f>
        <v>1.0942736815527176</v>
      </c>
      <c r="BC813" s="1572">
        <f>IRR($F624:BC624)</f>
        <v>1.0942736815527176</v>
      </c>
      <c r="BD813" s="1572">
        <f>IRR($F624:BD624)</f>
        <v>1.0942736815527176</v>
      </c>
      <c r="BE813" s="1572">
        <f>IRR($F624:BE624)</f>
        <v>1.0942736815527181</v>
      </c>
      <c r="BF813" s="1572">
        <f>IRR($F624:BF624)</f>
        <v>1.0942736815527176</v>
      </c>
      <c r="BG813" s="1572">
        <f>IRR($F624:BG624)</f>
        <v>1.0942736815527176</v>
      </c>
      <c r="BH813" s="1572">
        <f>IRR($F624:BH624)</f>
        <v>1.0942736815527181</v>
      </c>
      <c r="BI813" s="1572">
        <f>IRR($F624:BI624)</f>
        <v>1.0942736815527181</v>
      </c>
      <c r="BJ813" s="1572">
        <f>IRR($F624:BJ624)</f>
        <v>1.0942736815527176</v>
      </c>
      <c r="BK813" s="1572">
        <f>IRR($F624:BK624)</f>
        <v>1.0942736815527176</v>
      </c>
      <c r="BL813" s="1572">
        <f>IRR($F624:BL624)</f>
        <v>1.0942736815527181</v>
      </c>
      <c r="BM813" s="1572">
        <f>IRR($F624:BM624)</f>
        <v>1.0942736815527181</v>
      </c>
      <c r="BN813" s="1573">
        <f>IRR($F624:BN624)</f>
        <v>1.0942736815527181</v>
      </c>
    </row>
    <row r="814" spans="1:66" ht="15" customHeight="1" x14ac:dyDescent="0.15">
      <c r="A814" s="1123"/>
      <c r="B814" s="3692" t="s">
        <v>964</v>
      </c>
      <c r="C814" s="3680" t="str">
        <f>C783</f>
        <v>Low Range Opex-Low</v>
      </c>
      <c r="D814" s="1366" t="str">
        <f>D752</f>
        <v>Low Price Range</v>
      </c>
      <c r="E814" s="1394" t="str">
        <f>E752</f>
        <v>High Range CAPEX</v>
      </c>
      <c r="F814" s="1619" t="e">
        <f>IRR(F627:BN627)</f>
        <v>#NUM!</v>
      </c>
      <c r="G814" s="1569" t="e">
        <f>IRR($F627:G627)</f>
        <v>#NUM!</v>
      </c>
      <c r="H814" s="1569" t="e">
        <f>IRR($F627:H627)</f>
        <v>#NUM!</v>
      </c>
      <c r="I814" s="1569" t="e">
        <f>IRR($F627:I627)</f>
        <v>#NUM!</v>
      </c>
      <c r="J814" s="1569" t="e">
        <f>IRR($F627:J627)</f>
        <v>#NUM!</v>
      </c>
      <c r="K814" s="1569" t="e">
        <f>IRR($F627:K627)</f>
        <v>#NUM!</v>
      </c>
      <c r="L814" s="1569" t="e">
        <f>IRR($F627:L627)</f>
        <v>#NUM!</v>
      </c>
      <c r="M814" s="1569" t="e">
        <f>IRR($F627:M627)</f>
        <v>#NUM!</v>
      </c>
      <c r="N814" s="1569" t="e">
        <f>IRR($F627:N627)</f>
        <v>#NUM!</v>
      </c>
      <c r="O814" s="1569" t="e">
        <f>IRR($F627:O627)</f>
        <v>#NUM!</v>
      </c>
      <c r="P814" s="1569" t="e">
        <f>IRR($F627:P627)</f>
        <v>#NUM!</v>
      </c>
      <c r="Q814" s="1569" t="e">
        <f>IRR($F627:Q627)</f>
        <v>#NUM!</v>
      </c>
      <c r="R814" s="1569" t="e">
        <f>IRR($F627:R627)</f>
        <v>#NUM!</v>
      </c>
      <c r="S814" s="1569" t="e">
        <f>IRR($F627:S627)</f>
        <v>#NUM!</v>
      </c>
      <c r="T814" s="1569" t="e">
        <f>IRR($F627:T627)</f>
        <v>#NUM!</v>
      </c>
      <c r="U814" s="1569" t="e">
        <f>IRR($F627:U627)</f>
        <v>#NUM!</v>
      </c>
      <c r="V814" s="1569" t="e">
        <f>IRR($F627:V627)</f>
        <v>#NUM!</v>
      </c>
      <c r="W814" s="1569" t="e">
        <f>IRR($F627:W627)</f>
        <v>#NUM!</v>
      </c>
      <c r="X814" s="1569" t="e">
        <f>IRR($F627:X627)</f>
        <v>#NUM!</v>
      </c>
      <c r="Y814" s="1569" t="e">
        <f>IRR($F627:Y627)</f>
        <v>#NUM!</v>
      </c>
      <c r="Z814" s="1569" t="e">
        <f>IRR($F627:Z627)</f>
        <v>#NUM!</v>
      </c>
      <c r="AA814" s="1569" t="e">
        <f>IRR($F627:AA627)</f>
        <v>#NUM!</v>
      </c>
      <c r="AB814" s="1569" t="e">
        <f>IRR($F627:AB627)</f>
        <v>#NUM!</v>
      </c>
      <c r="AC814" s="1569" t="e">
        <f>IRR($F627:AC627)</f>
        <v>#NUM!</v>
      </c>
      <c r="AD814" s="1569" t="e">
        <f>IRR($F627:AD627)</f>
        <v>#NUM!</v>
      </c>
      <c r="AE814" s="1569" t="e">
        <f>IRR($F627:AE627)</f>
        <v>#NUM!</v>
      </c>
      <c r="AF814" s="1569" t="e">
        <f>IRR($F627:AF627)</f>
        <v>#NUM!</v>
      </c>
      <c r="AG814" s="1569" t="e">
        <f>IRR($F627:AG627)</f>
        <v>#NUM!</v>
      </c>
      <c r="AH814" s="1569" t="e">
        <f>IRR($F627:AH627)</f>
        <v>#NUM!</v>
      </c>
      <c r="AI814" s="1569" t="e">
        <f>IRR($F627:AI627)</f>
        <v>#NUM!</v>
      </c>
      <c r="AJ814" s="1569" t="e">
        <f>IRR($F627:AJ627)</f>
        <v>#NUM!</v>
      </c>
      <c r="AK814" s="1569" t="e">
        <f>IRR($F627:AK627)</f>
        <v>#NUM!</v>
      </c>
      <c r="AL814" s="1569" t="e">
        <f>IRR($F627:AL627)</f>
        <v>#NUM!</v>
      </c>
      <c r="AM814" s="1569" t="e">
        <f>IRR($F627:AM627)</f>
        <v>#NUM!</v>
      </c>
      <c r="AN814" s="1569" t="e">
        <f>IRR($F627:AN627)</f>
        <v>#NUM!</v>
      </c>
      <c r="AO814" s="1569" t="e">
        <f>IRR($F627:AO627)</f>
        <v>#NUM!</v>
      </c>
      <c r="AP814" s="1569" t="e">
        <f>IRR($F627:AP627)</f>
        <v>#NUM!</v>
      </c>
      <c r="AQ814" s="1569" t="e">
        <f>IRR($F627:AQ627)</f>
        <v>#NUM!</v>
      </c>
      <c r="AR814" s="1569" t="e">
        <f>IRR($F627:AR627)</f>
        <v>#NUM!</v>
      </c>
      <c r="AS814" s="1569" t="e">
        <f>IRR($F627:AS627)</f>
        <v>#NUM!</v>
      </c>
      <c r="AT814" s="1569" t="e">
        <f>IRR($F627:AT627)</f>
        <v>#NUM!</v>
      </c>
      <c r="AU814" s="1569" t="e">
        <f>IRR($F627:AU627)</f>
        <v>#NUM!</v>
      </c>
      <c r="AV814" s="1569" t="e">
        <f>IRR($F627:AV627)</f>
        <v>#NUM!</v>
      </c>
      <c r="AW814" s="1569" t="e">
        <f>IRR($F627:AW627)</f>
        <v>#NUM!</v>
      </c>
      <c r="AX814" s="1569" t="e">
        <f>IRR($F627:AX627)</f>
        <v>#NUM!</v>
      </c>
      <c r="AY814" s="1569" t="e">
        <f>IRR($F627:AY627)</f>
        <v>#NUM!</v>
      </c>
      <c r="AZ814" s="1569" t="e">
        <f>IRR($F627:AZ627)</f>
        <v>#NUM!</v>
      </c>
      <c r="BA814" s="1569" t="e">
        <f>IRR($F627:BA627)</f>
        <v>#NUM!</v>
      </c>
      <c r="BB814" s="1569" t="e">
        <f>IRR($F627:BB627)</f>
        <v>#NUM!</v>
      </c>
      <c r="BC814" s="1569" t="e">
        <f>IRR($F627:BC627)</f>
        <v>#NUM!</v>
      </c>
      <c r="BD814" s="1569" t="e">
        <f>IRR($F627:BD627)</f>
        <v>#NUM!</v>
      </c>
      <c r="BE814" s="1569" t="e">
        <f>IRR($F627:BE627)</f>
        <v>#NUM!</v>
      </c>
      <c r="BF814" s="1569" t="e">
        <f>IRR($F627:BF627)</f>
        <v>#NUM!</v>
      </c>
      <c r="BG814" s="1569" t="e">
        <f>IRR($F627:BG627)</f>
        <v>#NUM!</v>
      </c>
      <c r="BH814" s="1569" t="e">
        <f>IRR($F627:BH627)</f>
        <v>#NUM!</v>
      </c>
      <c r="BI814" s="1569" t="e">
        <f>IRR($F627:BI627)</f>
        <v>#NUM!</v>
      </c>
      <c r="BJ814" s="1569" t="e">
        <f>IRR($F627:BJ627)</f>
        <v>#NUM!</v>
      </c>
      <c r="BK814" s="1569" t="e">
        <f>IRR($F627:BK627)</f>
        <v>#NUM!</v>
      </c>
      <c r="BL814" s="1569" t="e">
        <f>IRR($F627:BL627)</f>
        <v>#NUM!</v>
      </c>
      <c r="BM814" s="1569" t="e">
        <f>IRR($F627:BM627)</f>
        <v>#NUM!</v>
      </c>
      <c r="BN814" s="1570" t="e">
        <f>IRR($F627:BN627)</f>
        <v>#NUM!</v>
      </c>
    </row>
    <row r="815" spans="1:66" x14ac:dyDescent="0.15">
      <c r="A815" s="1123"/>
      <c r="B815" s="3691"/>
      <c r="C815" s="3681"/>
      <c r="D815" s="1366" t="str">
        <f t="shared" ref="D815:E815" si="448">D753</f>
        <v>Low Price Range</v>
      </c>
      <c r="E815" s="1394" t="str">
        <f t="shared" si="448"/>
        <v>High Range CAPEX</v>
      </c>
      <c r="F815" s="1614" t="e">
        <f t="shared" ref="F815:F840" si="449">IRR(F628:BN628)</f>
        <v>#NUM!</v>
      </c>
      <c r="G815" s="1569" t="e">
        <f>IRR($F628:G628)</f>
        <v>#NUM!</v>
      </c>
      <c r="H815" s="1569" t="e">
        <f>IRR($F628:H628)</f>
        <v>#NUM!</v>
      </c>
      <c r="I815" s="1569" t="e">
        <f>IRR($F628:I628)</f>
        <v>#NUM!</v>
      </c>
      <c r="J815" s="1569" t="e">
        <f>IRR($F628:J628)</f>
        <v>#NUM!</v>
      </c>
      <c r="K815" s="1569" t="e">
        <f>IRR($F628:K628)</f>
        <v>#NUM!</v>
      </c>
      <c r="L815" s="1569" t="e">
        <f>IRR($F628:L628)</f>
        <v>#NUM!</v>
      </c>
      <c r="M815" s="1569" t="e">
        <f>IRR($F628:M628)</f>
        <v>#NUM!</v>
      </c>
      <c r="N815" s="1569" t="e">
        <f>IRR($F628:N628)</f>
        <v>#NUM!</v>
      </c>
      <c r="O815" s="1569" t="e">
        <f>IRR($F628:O628)</f>
        <v>#NUM!</v>
      </c>
      <c r="P815" s="1569" t="e">
        <f>IRR($F628:P628)</f>
        <v>#NUM!</v>
      </c>
      <c r="Q815" s="1569" t="e">
        <f>IRR($F628:Q628)</f>
        <v>#NUM!</v>
      </c>
      <c r="R815" s="1569" t="e">
        <f>IRR($F628:R628)</f>
        <v>#NUM!</v>
      </c>
      <c r="S815" s="1569" t="e">
        <f>IRR($F628:S628)</f>
        <v>#NUM!</v>
      </c>
      <c r="T815" s="1569" t="e">
        <f>IRR($F628:T628)</f>
        <v>#NUM!</v>
      </c>
      <c r="U815" s="1569" t="e">
        <f>IRR($F628:U628)</f>
        <v>#NUM!</v>
      </c>
      <c r="V815" s="1569" t="e">
        <f>IRR($F628:V628)</f>
        <v>#NUM!</v>
      </c>
      <c r="W815" s="1569" t="e">
        <f>IRR($F628:W628)</f>
        <v>#NUM!</v>
      </c>
      <c r="X815" s="1569" t="e">
        <f>IRR($F628:X628)</f>
        <v>#NUM!</v>
      </c>
      <c r="Y815" s="1569" t="e">
        <f>IRR($F628:Y628)</f>
        <v>#NUM!</v>
      </c>
      <c r="Z815" s="1569" t="e">
        <f>IRR($F628:Z628)</f>
        <v>#NUM!</v>
      </c>
      <c r="AA815" s="1569" t="e">
        <f>IRR($F628:AA628)</f>
        <v>#NUM!</v>
      </c>
      <c r="AB815" s="1569" t="e">
        <f>IRR($F628:AB628)</f>
        <v>#NUM!</v>
      </c>
      <c r="AC815" s="1569" t="e">
        <f>IRR($F628:AC628)</f>
        <v>#NUM!</v>
      </c>
      <c r="AD815" s="1569" t="e">
        <f>IRR($F628:AD628)</f>
        <v>#NUM!</v>
      </c>
      <c r="AE815" s="1569" t="e">
        <f>IRR($F628:AE628)</f>
        <v>#NUM!</v>
      </c>
      <c r="AF815" s="1569" t="e">
        <f>IRR($F628:AF628)</f>
        <v>#NUM!</v>
      </c>
      <c r="AG815" s="1569" t="e">
        <f>IRR($F628:AG628)</f>
        <v>#NUM!</v>
      </c>
      <c r="AH815" s="1569" t="e">
        <f>IRR($F628:AH628)</f>
        <v>#NUM!</v>
      </c>
      <c r="AI815" s="1569" t="e">
        <f>IRR($F628:AI628)</f>
        <v>#NUM!</v>
      </c>
      <c r="AJ815" s="1569" t="e">
        <f>IRR($F628:AJ628)</f>
        <v>#NUM!</v>
      </c>
      <c r="AK815" s="1569" t="e">
        <f>IRR($F628:AK628)</f>
        <v>#NUM!</v>
      </c>
      <c r="AL815" s="1569" t="e">
        <f>IRR($F628:AL628)</f>
        <v>#NUM!</v>
      </c>
      <c r="AM815" s="1569" t="e">
        <f>IRR($F628:AM628)</f>
        <v>#NUM!</v>
      </c>
      <c r="AN815" s="1569" t="e">
        <f>IRR($F628:AN628)</f>
        <v>#NUM!</v>
      </c>
      <c r="AO815" s="1569" t="e">
        <f>IRR($F628:AO628)</f>
        <v>#NUM!</v>
      </c>
      <c r="AP815" s="1569" t="e">
        <f>IRR($F628:AP628)</f>
        <v>#NUM!</v>
      </c>
      <c r="AQ815" s="1569" t="e">
        <f>IRR($F628:AQ628)</f>
        <v>#NUM!</v>
      </c>
      <c r="AR815" s="1569" t="e">
        <f>IRR($F628:AR628)</f>
        <v>#NUM!</v>
      </c>
      <c r="AS815" s="1569" t="e">
        <f>IRR($F628:AS628)</f>
        <v>#NUM!</v>
      </c>
      <c r="AT815" s="1569" t="e">
        <f>IRR($F628:AT628)</f>
        <v>#NUM!</v>
      </c>
      <c r="AU815" s="1569" t="e">
        <f>IRR($F628:AU628)</f>
        <v>#NUM!</v>
      </c>
      <c r="AV815" s="1569" t="e">
        <f>IRR($F628:AV628)</f>
        <v>#NUM!</v>
      </c>
      <c r="AW815" s="1569" t="e">
        <f>IRR($F628:AW628)</f>
        <v>#NUM!</v>
      </c>
      <c r="AX815" s="1569" t="e">
        <f>IRR($F628:AX628)</f>
        <v>#NUM!</v>
      </c>
      <c r="AY815" s="1569" t="e">
        <f>IRR($F628:AY628)</f>
        <v>#NUM!</v>
      </c>
      <c r="AZ815" s="1569" t="e">
        <f>IRR($F628:AZ628)</f>
        <v>#NUM!</v>
      </c>
      <c r="BA815" s="1569" t="e">
        <f>IRR($F628:BA628)</f>
        <v>#NUM!</v>
      </c>
      <c r="BB815" s="1569" t="e">
        <f>IRR($F628:BB628)</f>
        <v>#NUM!</v>
      </c>
      <c r="BC815" s="1569" t="e">
        <f>IRR($F628:BC628)</f>
        <v>#NUM!</v>
      </c>
      <c r="BD815" s="1569" t="e">
        <f>IRR($F628:BD628)</f>
        <v>#NUM!</v>
      </c>
      <c r="BE815" s="1569" t="e">
        <f>IRR($F628:BE628)</f>
        <v>#NUM!</v>
      </c>
      <c r="BF815" s="1569" t="e">
        <f>IRR($F628:BF628)</f>
        <v>#NUM!</v>
      </c>
      <c r="BG815" s="1569" t="e">
        <f>IRR($F628:BG628)</f>
        <v>#NUM!</v>
      </c>
      <c r="BH815" s="1569" t="e">
        <f>IRR($F628:BH628)</f>
        <v>#NUM!</v>
      </c>
      <c r="BI815" s="1569" t="e">
        <f>IRR($F628:BI628)</f>
        <v>#NUM!</v>
      </c>
      <c r="BJ815" s="1569" t="e">
        <f>IRR($F628:BJ628)</f>
        <v>#NUM!</v>
      </c>
      <c r="BK815" s="1569" t="e">
        <f>IRR($F628:BK628)</f>
        <v>#NUM!</v>
      </c>
      <c r="BL815" s="1569" t="e">
        <f>IRR($F628:BL628)</f>
        <v>#NUM!</v>
      </c>
      <c r="BM815" s="1569" t="e">
        <f>IRR($F628:BM628)</f>
        <v>#NUM!</v>
      </c>
      <c r="BN815" s="1571" t="e">
        <f>IRR($F628:BN628)</f>
        <v>#NUM!</v>
      </c>
    </row>
    <row r="816" spans="1:66" x14ac:dyDescent="0.15">
      <c r="A816" s="1123"/>
      <c r="B816" s="1337"/>
      <c r="C816" s="3681"/>
      <c r="D816" s="1366" t="str">
        <f t="shared" ref="D816:E816" si="450">D754</f>
        <v>Low Price Range</v>
      </c>
      <c r="E816" s="1394" t="str">
        <f t="shared" si="450"/>
        <v>High Range CAPEX</v>
      </c>
      <c r="F816" s="1614" t="e">
        <f t="shared" si="449"/>
        <v>#NUM!</v>
      </c>
      <c r="G816" s="1569" t="e">
        <f>IRR($F629:G629)</f>
        <v>#NUM!</v>
      </c>
      <c r="H816" s="1569" t="e">
        <f>IRR($F629:H629)</f>
        <v>#NUM!</v>
      </c>
      <c r="I816" s="1569" t="e">
        <f>IRR($F629:I629)</f>
        <v>#NUM!</v>
      </c>
      <c r="J816" s="1569" t="e">
        <f>IRR($F629:J629)</f>
        <v>#NUM!</v>
      </c>
      <c r="K816" s="1569" t="e">
        <f>IRR($F629:K629)</f>
        <v>#NUM!</v>
      </c>
      <c r="L816" s="1569" t="e">
        <f>IRR($F629:L629)</f>
        <v>#NUM!</v>
      </c>
      <c r="M816" s="1569" t="e">
        <f>IRR($F629:M629)</f>
        <v>#NUM!</v>
      </c>
      <c r="N816" s="1569" t="e">
        <f>IRR($F629:N629)</f>
        <v>#NUM!</v>
      </c>
      <c r="O816" s="1569" t="e">
        <f>IRR($F629:O629)</f>
        <v>#NUM!</v>
      </c>
      <c r="P816" s="1569" t="e">
        <f>IRR($F629:P629)</f>
        <v>#NUM!</v>
      </c>
      <c r="Q816" s="1569" t="e">
        <f>IRR($F629:Q629)</f>
        <v>#NUM!</v>
      </c>
      <c r="R816" s="1569" t="e">
        <f>IRR($F629:R629)</f>
        <v>#NUM!</v>
      </c>
      <c r="S816" s="1569" t="e">
        <f>IRR($F629:S629)</f>
        <v>#NUM!</v>
      </c>
      <c r="T816" s="1569" t="e">
        <f>IRR($F629:T629)</f>
        <v>#NUM!</v>
      </c>
      <c r="U816" s="1569" t="e">
        <f>IRR($F629:U629)</f>
        <v>#NUM!</v>
      </c>
      <c r="V816" s="1569" t="e">
        <f>IRR($F629:V629)</f>
        <v>#NUM!</v>
      </c>
      <c r="W816" s="1569" t="e">
        <f>IRR($F629:W629)</f>
        <v>#NUM!</v>
      </c>
      <c r="X816" s="1569" t="e">
        <f>IRR($F629:X629)</f>
        <v>#NUM!</v>
      </c>
      <c r="Y816" s="1569" t="e">
        <f>IRR($F629:Y629)</f>
        <v>#NUM!</v>
      </c>
      <c r="Z816" s="1569" t="e">
        <f>IRR($F629:Z629)</f>
        <v>#NUM!</v>
      </c>
      <c r="AA816" s="1569" t="e">
        <f>IRR($F629:AA629)</f>
        <v>#NUM!</v>
      </c>
      <c r="AB816" s="1569" t="e">
        <f>IRR($F629:AB629)</f>
        <v>#NUM!</v>
      </c>
      <c r="AC816" s="1569" t="e">
        <f>IRR($F629:AC629)</f>
        <v>#NUM!</v>
      </c>
      <c r="AD816" s="1569" t="e">
        <f>IRR($F629:AD629)</f>
        <v>#NUM!</v>
      </c>
      <c r="AE816" s="1569" t="e">
        <f>IRR($F629:AE629)</f>
        <v>#NUM!</v>
      </c>
      <c r="AF816" s="1569" t="e">
        <f>IRR($F629:AF629)</f>
        <v>#NUM!</v>
      </c>
      <c r="AG816" s="1569" t="e">
        <f>IRR($F629:AG629)</f>
        <v>#NUM!</v>
      </c>
      <c r="AH816" s="1569" t="e">
        <f>IRR($F629:AH629)</f>
        <v>#NUM!</v>
      </c>
      <c r="AI816" s="1569" t="e">
        <f>IRR($F629:AI629)</f>
        <v>#NUM!</v>
      </c>
      <c r="AJ816" s="1569" t="e">
        <f>IRR($F629:AJ629)</f>
        <v>#NUM!</v>
      </c>
      <c r="AK816" s="1569" t="e">
        <f>IRR($F629:AK629)</f>
        <v>#NUM!</v>
      </c>
      <c r="AL816" s="1569" t="e">
        <f>IRR($F629:AL629)</f>
        <v>#NUM!</v>
      </c>
      <c r="AM816" s="1569" t="e">
        <f>IRR($F629:AM629)</f>
        <v>#NUM!</v>
      </c>
      <c r="AN816" s="1569" t="e">
        <f>IRR($F629:AN629)</f>
        <v>#NUM!</v>
      </c>
      <c r="AO816" s="1569" t="e">
        <f>IRR($F629:AO629)</f>
        <v>#NUM!</v>
      </c>
      <c r="AP816" s="1569" t="e">
        <f>IRR($F629:AP629)</f>
        <v>#NUM!</v>
      </c>
      <c r="AQ816" s="1569" t="e">
        <f>IRR($F629:AQ629)</f>
        <v>#NUM!</v>
      </c>
      <c r="AR816" s="1569" t="e">
        <f>IRR($F629:AR629)</f>
        <v>#NUM!</v>
      </c>
      <c r="AS816" s="1569" t="e">
        <f>IRR($F629:AS629)</f>
        <v>#NUM!</v>
      </c>
      <c r="AT816" s="1569" t="e">
        <f>IRR($F629:AT629)</f>
        <v>#NUM!</v>
      </c>
      <c r="AU816" s="1569" t="e">
        <f>IRR($F629:AU629)</f>
        <v>#NUM!</v>
      </c>
      <c r="AV816" s="1569" t="e">
        <f>IRR($F629:AV629)</f>
        <v>#NUM!</v>
      </c>
      <c r="AW816" s="1569" t="e">
        <f>IRR($F629:AW629)</f>
        <v>#NUM!</v>
      </c>
      <c r="AX816" s="1569" t="e">
        <f>IRR($F629:AX629)</f>
        <v>#NUM!</v>
      </c>
      <c r="AY816" s="1569" t="e">
        <f>IRR($F629:AY629)</f>
        <v>#NUM!</v>
      </c>
      <c r="AZ816" s="1569" t="e">
        <f>IRR($F629:AZ629)</f>
        <v>#NUM!</v>
      </c>
      <c r="BA816" s="1569" t="e">
        <f>IRR($F629:BA629)</f>
        <v>#NUM!</v>
      </c>
      <c r="BB816" s="1569" t="e">
        <f>IRR($F629:BB629)</f>
        <v>#NUM!</v>
      </c>
      <c r="BC816" s="1569" t="e">
        <f>IRR($F629:BC629)</f>
        <v>#NUM!</v>
      </c>
      <c r="BD816" s="1569" t="e">
        <f>IRR($F629:BD629)</f>
        <v>#NUM!</v>
      </c>
      <c r="BE816" s="1569" t="e">
        <f>IRR($F629:BE629)</f>
        <v>#NUM!</v>
      </c>
      <c r="BF816" s="1569" t="e">
        <f>IRR($F629:BF629)</f>
        <v>#NUM!</v>
      </c>
      <c r="BG816" s="1569" t="e">
        <f>IRR($F629:BG629)</f>
        <v>#NUM!</v>
      </c>
      <c r="BH816" s="1569" t="e">
        <f>IRR($F629:BH629)</f>
        <v>#NUM!</v>
      </c>
      <c r="BI816" s="1569" t="e">
        <f>IRR($F629:BI629)</f>
        <v>#NUM!</v>
      </c>
      <c r="BJ816" s="1569" t="e">
        <f>IRR($F629:BJ629)</f>
        <v>#NUM!</v>
      </c>
      <c r="BK816" s="1569" t="e">
        <f>IRR($F629:BK629)</f>
        <v>#NUM!</v>
      </c>
      <c r="BL816" s="1569" t="e">
        <f>IRR($F629:BL629)</f>
        <v>#NUM!</v>
      </c>
      <c r="BM816" s="1569" t="e">
        <f>IRR($F629:BM629)</f>
        <v>#NUM!</v>
      </c>
      <c r="BN816" s="1571" t="e">
        <f>IRR($F629:BN629)</f>
        <v>#NUM!</v>
      </c>
    </row>
    <row r="817" spans="1:66" ht="6" customHeight="1" x14ac:dyDescent="0.15">
      <c r="A817" s="1123"/>
      <c r="B817" s="1337"/>
      <c r="C817" s="3681"/>
      <c r="D817" s="1394"/>
      <c r="E817" s="1394"/>
      <c r="F817" s="1614"/>
      <c r="G817" s="1569"/>
      <c r="H817" s="1569"/>
      <c r="I817" s="1569"/>
      <c r="J817" s="1569"/>
      <c r="K817" s="1569"/>
      <c r="L817" s="1569"/>
      <c r="M817" s="1569"/>
      <c r="N817" s="1569"/>
      <c r="O817" s="1569"/>
      <c r="P817" s="1569"/>
      <c r="Q817" s="1569"/>
      <c r="R817" s="1569"/>
      <c r="S817" s="1569"/>
      <c r="T817" s="1569"/>
      <c r="U817" s="1569"/>
      <c r="V817" s="1569"/>
      <c r="W817" s="1569"/>
      <c r="X817" s="1569"/>
      <c r="Y817" s="1569"/>
      <c r="Z817" s="1569"/>
      <c r="AA817" s="1569"/>
      <c r="AB817" s="1569"/>
      <c r="AC817" s="1569"/>
      <c r="AD817" s="1569"/>
      <c r="AE817" s="1569"/>
      <c r="AF817" s="1569"/>
      <c r="AG817" s="1569"/>
      <c r="AH817" s="1569"/>
      <c r="AI817" s="1569"/>
      <c r="AJ817" s="1569"/>
      <c r="AK817" s="1569"/>
      <c r="AL817" s="1569"/>
      <c r="AM817" s="1569"/>
      <c r="AN817" s="1569"/>
      <c r="AO817" s="1569"/>
      <c r="AP817" s="1569"/>
      <c r="AQ817" s="1569"/>
      <c r="AR817" s="1569"/>
      <c r="AS817" s="1569"/>
      <c r="AT817" s="1569"/>
      <c r="AU817" s="1569"/>
      <c r="AV817" s="1569"/>
      <c r="AW817" s="1569"/>
      <c r="AX817" s="1569"/>
      <c r="AY817" s="1569"/>
      <c r="AZ817" s="1569"/>
      <c r="BA817" s="1569"/>
      <c r="BB817" s="1569"/>
      <c r="BC817" s="1569"/>
      <c r="BD817" s="1569"/>
      <c r="BE817" s="1569"/>
      <c r="BF817" s="1569"/>
      <c r="BG817" s="1569"/>
      <c r="BH817" s="1569"/>
      <c r="BI817" s="1569"/>
      <c r="BJ817" s="1569"/>
      <c r="BK817" s="1569"/>
      <c r="BL817" s="1569"/>
      <c r="BM817" s="1569"/>
      <c r="BN817" s="1571"/>
    </row>
    <row r="818" spans="1:66" ht="12.75" customHeight="1" x14ac:dyDescent="0.15">
      <c r="A818" s="1123"/>
      <c r="B818" s="1337"/>
      <c r="C818" s="3681"/>
      <c r="D818" s="1394" t="str">
        <f t="shared" ref="D818:E818" si="451">D756</f>
        <v>High Price Range</v>
      </c>
      <c r="E818" s="1394" t="str">
        <f t="shared" si="451"/>
        <v>High Range CAPEX</v>
      </c>
      <c r="F818" s="1614">
        <f t="shared" si="449"/>
        <v>0.22561086563914023</v>
      </c>
      <c r="G818" s="1569">
        <f>IRR($F631:G631)</f>
        <v>-0.53127192185519145</v>
      </c>
      <c r="H818" s="1569">
        <f>IRR($F631:H631)</f>
        <v>-0.15554943513380315</v>
      </c>
      <c r="I818" s="1569">
        <f>IRR($F631:I631)</f>
        <v>1.6316429138986566E-2</v>
      </c>
      <c r="J818" s="1569">
        <f>IRR($F631:J631)</f>
        <v>0.10269552175635854</v>
      </c>
      <c r="K818" s="1569">
        <f>IRR($F631:K631)</f>
        <v>0.15015973082575118</v>
      </c>
      <c r="L818" s="1569">
        <f>IRR($F631:L631)</f>
        <v>0.17798712906024861</v>
      </c>
      <c r="M818" s="1569">
        <f>IRR($F631:M631)</f>
        <v>0.1950719146590767</v>
      </c>
      <c r="N818" s="1569">
        <f>IRR($F631:N631)</f>
        <v>0.20590964447609594</v>
      </c>
      <c r="O818" s="1569">
        <f>IRR($F631:O631)</f>
        <v>0.21294243919861677</v>
      </c>
      <c r="P818" s="1569">
        <f>IRR($F631:P631)</f>
        <v>0.21757460396533435</v>
      </c>
      <c r="Q818" s="1569">
        <f>IRR($F631:Q631)</f>
        <v>0.22065107228746705</v>
      </c>
      <c r="R818" s="1569">
        <f>IRR($F631:R631)</f>
        <v>0.22269900640103346</v>
      </c>
      <c r="S818" s="1569">
        <f>IRR($F631:S631)</f>
        <v>0.22405703746471306</v>
      </c>
      <c r="T818" s="1569">
        <f>IRR($F631:T631)</f>
        <v>0.22494782509228228</v>
      </c>
      <c r="U818" s="1569">
        <f>IRR($F631:U631)</f>
        <v>0.22552049960352005</v>
      </c>
      <c r="V818" s="1569">
        <f>IRR($F631:V631)</f>
        <v>0.22587637495735469</v>
      </c>
      <c r="W818" s="1569">
        <f>IRR($F631:W631)</f>
        <v>0.22608500561745593</v>
      </c>
      <c r="X818" s="1569">
        <f>IRR($F631:X631)</f>
        <v>0.22619448019190158</v>
      </c>
      <c r="Y818" s="1569">
        <f>IRR($F631:Y631)</f>
        <v>0.22623817228393528</v>
      </c>
      <c r="Z818" s="1569">
        <f>IRR($F631:Z631)</f>
        <v>0.2262392557067594</v>
      </c>
      <c r="AA818" s="1569">
        <f>IRR($F631:AA631)</f>
        <v>0.22621377557240763</v>
      </c>
      <c r="AB818" s="1569">
        <f>IRR($F631:AB631)</f>
        <v>0.22617276686696886</v>
      </c>
      <c r="AC818" s="1569">
        <f>IRR($F631:AC631)</f>
        <v>0.22612373299602972</v>
      </c>
      <c r="AD818" s="1569">
        <f>IRR($F631:AD631)</f>
        <v>0.22607168717258985</v>
      </c>
      <c r="AE818" s="1569">
        <f>IRR($F631:AE631)</f>
        <v>0.22601989093976593</v>
      </c>
      <c r="AF818" s="1569">
        <f>IRR($F631:AF631)</f>
        <v>0.2259703803172366</v>
      </c>
      <c r="AG818" s="1569">
        <f>IRR($F631:AG631)</f>
        <v>0.22592434153485441</v>
      </c>
      <c r="AH818" s="1569">
        <f>IRR($F631:AH631)</f>
        <v>0.2258823793982061</v>
      </c>
      <c r="AI818" s="1569">
        <f>IRR($F631:AI631)</f>
        <v>0.22584470856646965</v>
      </c>
      <c r="AJ818" s="1569">
        <f>IRR($F631:AJ631)</f>
        <v>0.22581128927200167</v>
      </c>
      <c r="AK818" s="1569">
        <f>IRR($F631:AK631)</f>
        <v>0.22578192292327115</v>
      </c>
      <c r="AL818" s="1569">
        <f>IRR($F631:AL631)</f>
        <v>0.22575631874188451</v>
      </c>
      <c r="AM818" s="1569">
        <f>IRR($F631:AM631)</f>
        <v>0.2257341395254493</v>
      </c>
      <c r="AN818" s="1569">
        <f>IRR($F631:AN631)</f>
        <v>0.22571503242643742</v>
      </c>
      <c r="AO818" s="1569">
        <f>IRR($F631:AO631)</f>
        <v>0.22569864904046066</v>
      </c>
      <c r="AP818" s="1569">
        <f>IRR($F631:AP631)</f>
        <v>0.22568465793260528</v>
      </c>
      <c r="AQ818" s="1569">
        <f>IRR($F631:AQ631)</f>
        <v>0.22567275187733626</v>
      </c>
      <c r="AR818" s="1569">
        <f>IRR($F631:AR631)</f>
        <v>0.22566265146114639</v>
      </c>
      <c r="AS818" s="1569">
        <f>IRR($F631:AS631)</f>
        <v>0.22565410623688464</v>
      </c>
      <c r="AT818" s="1569">
        <f>IRR($F631:AT631)</f>
        <v>0.22564689428072082</v>
      </c>
      <c r="AU818" s="1569">
        <f>IRR($F631:AU631)</f>
        <v>0.22564082075498026</v>
      </c>
      <c r="AV818" s="1569">
        <f>IRR($F631:AV631)</f>
        <v>0.22563571589913201</v>
      </c>
      <c r="AW818" s="1569">
        <f>IRR($F631:AW631)</f>
        <v>0.22563143273963293</v>
      </c>
      <c r="AX818" s="1569">
        <f>IRR($F631:AX631)</f>
        <v>0.22562784471425812</v>
      </c>
      <c r="AY818" s="1569">
        <f>IRR($F631:AY631)</f>
        <v>0.22562484333841604</v>
      </c>
      <c r="AZ818" s="1569">
        <f>IRR($F631:AZ631)</f>
        <v>0.22562233599257153</v>
      </c>
      <c r="BA818" s="1569">
        <f>IRR($F631:BA631)</f>
        <v>0.22562024387607549</v>
      </c>
      <c r="BB818" s="1569">
        <f>IRR($F631:BB631)</f>
        <v>0.22561850014937956</v>
      </c>
      <c r="BC818" s="1569">
        <f>IRR($F631:BC631)</f>
        <v>0.22561704827096296</v>
      </c>
      <c r="BD818" s="1569">
        <f>IRR($F631:BD631)</f>
        <v>0.22561584052509787</v>
      </c>
      <c r="BE818" s="1569">
        <f>IRR($F631:BE631)</f>
        <v>0.2256148367302846</v>
      </c>
      <c r="BF818" s="1569">
        <f>IRR($F631:BF631)</f>
        <v>0.22561400311458479</v>
      </c>
      <c r="BG818" s="1569">
        <f>IRR($F631:BG631)</f>
        <v>0.22561331134237195</v>
      </c>
      <c r="BH818" s="1569">
        <f>IRR($F631:BH631)</f>
        <v>0.22561273767655043</v>
      </c>
      <c r="BI818" s="1569">
        <f>IRR($F631:BI631)</f>
        <v>0.22561226226064068</v>
      </c>
      <c r="BJ818" s="1569">
        <f>IRR($F631:BJ631)</f>
        <v>0.2256118685059898</v>
      </c>
      <c r="BK818" s="1569">
        <f>IRR($F631:BK631)</f>
        <v>0.22561154257049032</v>
      </c>
      <c r="BL818" s="1569">
        <f>IRR($F631:BL631)</f>
        <v>0.22561127291647964</v>
      </c>
      <c r="BM818" s="1569">
        <f>IRR($F631:BM631)</f>
        <v>0.22561104993678271</v>
      </c>
      <c r="BN818" s="1571">
        <f>IRR($F631:BN631)</f>
        <v>0.22561086563914023</v>
      </c>
    </row>
    <row r="819" spans="1:66" x14ac:dyDescent="0.15">
      <c r="A819" s="1123"/>
      <c r="B819" s="1337"/>
      <c r="C819" s="3681"/>
      <c r="D819" s="1394" t="str">
        <f t="shared" ref="D819:E819" si="452">D757</f>
        <v>High Price Range</v>
      </c>
      <c r="E819" s="1394" t="str">
        <f t="shared" si="452"/>
        <v>High Range CAPEX</v>
      </c>
      <c r="F819" s="1614">
        <f t="shared" si="449"/>
        <v>0.30396894431519228</v>
      </c>
      <c r="G819" s="1569">
        <f>IRR($F632:G632)</f>
        <v>-0.53127192185519145</v>
      </c>
      <c r="H819" s="1569">
        <f>IRR($F632:H632)</f>
        <v>-0.12527057932492025</v>
      </c>
      <c r="I819" s="1569">
        <f>IRR($F632:I632)</f>
        <v>6.4359158888845913E-2</v>
      </c>
      <c r="J819" s="1569">
        <f>IRR($F632:J632)</f>
        <v>0.16053159205737799</v>
      </c>
      <c r="K819" s="1569">
        <f>IRR($F632:K632)</f>
        <v>0.21372558478002368</v>
      </c>
      <c r="L819" s="1569">
        <f>IRR($F632:L632)</f>
        <v>0.24513513814928789</v>
      </c>
      <c r="M819" s="1569">
        <f>IRR($F632:M632)</f>
        <v>0.26459938149478335</v>
      </c>
      <c r="N819" s="1569">
        <f>IRR($F632:N632)</f>
        <v>0.27710527316731759</v>
      </c>
      <c r="O819" s="1569">
        <f>IRR($F632:O632)</f>
        <v>0.28536442417135532</v>
      </c>
      <c r="P819" s="1569">
        <f>IRR($F632:P632)</f>
        <v>0.29093590058577234</v>
      </c>
      <c r="Q819" s="1569">
        <f>IRR($F632:Q632)</f>
        <v>0.29475705332463975</v>
      </c>
      <c r="R819" s="1569">
        <f>IRR($F632:R632)</f>
        <v>0.2974121286778717</v>
      </c>
      <c r="S819" s="1569">
        <f>IRR($F632:S632)</f>
        <v>0.29927611143185251</v>
      </c>
      <c r="T819" s="1569">
        <f>IRR($F632:T632)</f>
        <v>0.30059550614999697</v>
      </c>
      <c r="U819" s="1569">
        <f>IRR($F632:U632)</f>
        <v>0.30153556752597011</v>
      </c>
      <c r="V819" s="1569">
        <f>IRR($F632:V632)</f>
        <v>0.30220887900127491</v>
      </c>
      <c r="W819" s="1569">
        <f>IRR($F632:W632)</f>
        <v>0.30269316145280256</v>
      </c>
      <c r="X819" s="1569">
        <f>IRR($F632:X632)</f>
        <v>0.30304265436634203</v>
      </c>
      <c r="Y819" s="1569">
        <f>IRR($F632:Y632)</f>
        <v>0.3032955487145681</v>
      </c>
      <c r="Z819" s="1569">
        <f>IRR($F632:Z632)</f>
        <v>0.30347893230347411</v>
      </c>
      <c r="AA819" s="1569">
        <f>IRR($F632:AA632)</f>
        <v>0.30361213272823373</v>
      </c>
      <c r="AB819" s="1569">
        <f>IRR($F632:AB632)</f>
        <v>0.30370900786747868</v>
      </c>
      <c r="AC819" s="1569">
        <f>IRR($F632:AC632)</f>
        <v>0.30377953330527152</v>
      </c>
      <c r="AD819" s="1569">
        <f>IRR($F632:AD632)</f>
        <v>0.30383091313417299</v>
      </c>
      <c r="AE819" s="1569">
        <f>IRR($F632:AE632)</f>
        <v>0.30386836354059699</v>
      </c>
      <c r="AF819" s="1569">
        <f>IRR($F632:AF632)</f>
        <v>0.30389566929711553</v>
      </c>
      <c r="AG819" s="1569">
        <f>IRR($F632:AG632)</f>
        <v>0.3039155811925327</v>
      </c>
      <c r="AH819" s="1569">
        <f>IRR($F632:AH632)</f>
        <v>0.30393010118112707</v>
      </c>
      <c r="AI819" s="1569">
        <f>IRR($F632:AI632)</f>
        <v>0.30394068775472549</v>
      </c>
      <c r="AJ819" s="1569">
        <f>IRR($F632:AJ632)</f>
        <v>0.30394840432196779</v>
      </c>
      <c r="AK819" s="1569">
        <f>IRR($F632:AK632)</f>
        <v>0.30395402668678639</v>
      </c>
      <c r="AL819" s="1569">
        <f>IRR($F632:AL632)</f>
        <v>0.30395812106393461</v>
      </c>
      <c r="AM819" s="1569">
        <f>IRR($F632:AM632)</f>
        <v>0.30396110080480931</v>
      </c>
      <c r="AN819" s="1569">
        <f>IRR($F632:AN632)</f>
        <v>0.30396326770009519</v>
      </c>
      <c r="AO819" s="1569">
        <f>IRR($F632:AO632)</f>
        <v>0.30396484208571839</v>
      </c>
      <c r="AP819" s="1569">
        <f>IRR($F632:AP632)</f>
        <v>0.30396598480643333</v>
      </c>
      <c r="AQ819" s="1569">
        <f>IRR($F632:AQ632)</f>
        <v>0.30396681324991093</v>
      </c>
      <c r="AR819" s="1569">
        <f>IRR($F632:AR632)</f>
        <v>0.30396741305793817</v>
      </c>
      <c r="AS819" s="1569">
        <f>IRR($F632:AS632)</f>
        <v>0.30396784668319277</v>
      </c>
      <c r="AT819" s="1569">
        <f>IRR($F632:AT632)</f>
        <v>0.30396815964259494</v>
      </c>
      <c r="AU819" s="1569">
        <f>IRR($F632:AU632)</f>
        <v>0.30396838508775303</v>
      </c>
      <c r="AV819" s="1569">
        <f>IRR($F632:AV632)</f>
        <v>0.30396854714537547</v>
      </c>
      <c r="AW819" s="1569">
        <f>IRR($F632:AW632)</f>
        <v>0.30396866335841155</v>
      </c>
      <c r="AX819" s="1569">
        <f>IRR($F632:AX632)</f>
        <v>0.30396874646964167</v>
      </c>
      <c r="AY819" s="1569">
        <f>IRR($F632:AY632)</f>
        <v>0.30396880572444318</v>
      </c>
      <c r="AZ819" s="1569">
        <f>IRR($F632:AZ632)</f>
        <v>0.30396884782197997</v>
      </c>
      <c r="BA819" s="1569">
        <f>IRR($F632:BA632)</f>
        <v>0.30396887760935409</v>
      </c>
      <c r="BB819" s="1569">
        <f>IRR($F632:BB632)</f>
        <v>0.30396889858788367</v>
      </c>
      <c r="BC819" s="1569">
        <f>IRR($F632:BC632)</f>
        <v>0.30396891328210773</v>
      </c>
      <c r="BD819" s="1569">
        <f>IRR($F632:BD632)</f>
        <v>0.30396892350852212</v>
      </c>
      <c r="BE819" s="1569">
        <f>IRR($F632:BE632)</f>
        <v>0.30396893057112284</v>
      </c>
      <c r="BF819" s="1569">
        <f>IRR($F632:BF632)</f>
        <v>0.30396893540354464</v>
      </c>
      <c r="BG819" s="1569">
        <f>IRR($F632:BG632)</f>
        <v>0.30396893867226393</v>
      </c>
      <c r="BH819" s="1569">
        <f>IRR($F632:BH632)</f>
        <v>0.30396894085143589</v>
      </c>
      <c r="BI819" s="1569">
        <f>IRR($F632:BI632)</f>
        <v>0.30396894227708482</v>
      </c>
      <c r="BJ819" s="1569">
        <f>IRR($F632:BJ632)</f>
        <v>0.30396894318628198</v>
      </c>
      <c r="BK819" s="1569">
        <f>IRR($F632:BK632)</f>
        <v>0.30396894374541561</v>
      </c>
      <c r="BL819" s="1569">
        <f>IRR($F632:BL632)</f>
        <v>0.30396894407055686</v>
      </c>
      <c r="BM819" s="1569">
        <f>IRR($F632:BM632)</f>
        <v>0.30396894424208765</v>
      </c>
      <c r="BN819" s="1571">
        <f>IRR($F632:BN632)</f>
        <v>0.30396894431519228</v>
      </c>
    </row>
    <row r="820" spans="1:66" x14ac:dyDescent="0.15">
      <c r="A820" s="1123"/>
      <c r="B820" s="1337"/>
      <c r="C820" s="3681"/>
      <c r="D820" s="1394" t="str">
        <f t="shared" ref="D820:E820" si="453">D758</f>
        <v>High Price Range</v>
      </c>
      <c r="E820" s="1394" t="str">
        <f t="shared" si="453"/>
        <v>High Range CAPEX</v>
      </c>
      <c r="F820" s="1614">
        <f t="shared" si="449"/>
        <v>0.36569129661449939</v>
      </c>
      <c r="G820" s="1569">
        <f>IRR($F633:G633)</f>
        <v>-0.53127192185519145</v>
      </c>
      <c r="H820" s="1569">
        <f>IRR($F633:H633)</f>
        <v>-9.6360176997577596E-2</v>
      </c>
      <c r="I820" s="1569">
        <f>IRR($F633:I633)</f>
        <v>0.1092883354877241</v>
      </c>
      <c r="J820" s="1569">
        <f>IRR($F633:J633)</f>
        <v>0.21354448001610327</v>
      </c>
      <c r="K820" s="1569">
        <f>IRR($F633:K633)</f>
        <v>0.27093860390080349</v>
      </c>
      <c r="L820" s="1569">
        <f>IRR($F633:L633)</f>
        <v>0.30459687873318919</v>
      </c>
      <c r="M820" s="1569">
        <f>IRR($F633:M633)</f>
        <v>0.32528426643634867</v>
      </c>
      <c r="N820" s="1569">
        <f>IRR($F633:N633)</f>
        <v>0.3384541675916577</v>
      </c>
      <c r="O820" s="1569">
        <f>IRR($F633:O633)</f>
        <v>0.34706492468927475</v>
      </c>
      <c r="P820" s="1569">
        <f>IRR($F633:P633)</f>
        <v>0.35281137811183849</v>
      </c>
      <c r="Q820" s="1569">
        <f>IRR($F633:Q633)</f>
        <v>0.35670782192885908</v>
      </c>
      <c r="R820" s="1569">
        <f>IRR($F633:R633)</f>
        <v>0.35938296378459289</v>
      </c>
      <c r="S820" s="1569">
        <f>IRR($F633:S633)</f>
        <v>0.36123772950670308</v>
      </c>
      <c r="T820" s="1569">
        <f>IRR($F633:T633)</f>
        <v>0.362533746064992</v>
      </c>
      <c r="U820" s="1569">
        <f>IRR($F633:U633)</f>
        <v>0.36344496585645625</v>
      </c>
      <c r="V820" s="1569">
        <f>IRR($F633:V633)</f>
        <v>0.36408882146107446</v>
      </c>
      <c r="W820" s="1569">
        <f>IRR($F633:W633)</f>
        <v>0.36454557682852484</v>
      </c>
      <c r="X820" s="1569">
        <f>IRR($F633:X633)</f>
        <v>0.36487064580212869</v>
      </c>
      <c r="Y820" s="1569">
        <f>IRR($F633:Y633)</f>
        <v>0.36510259936536849</v>
      </c>
      <c r="Z820" s="1569">
        <f>IRR($F633:Z633)</f>
        <v>0.36526846341740948</v>
      </c>
      <c r="AA820" s="1569">
        <f>IRR($F633:AA633)</f>
        <v>0.365387276562809</v>
      </c>
      <c r="AB820" s="1569">
        <f>IRR($F633:AB633)</f>
        <v>0.36547250942878584</v>
      </c>
      <c r="AC820" s="1569">
        <f>IRR($F633:AC633)</f>
        <v>0.36553372702501608</v>
      </c>
      <c r="AD820" s="1569">
        <f>IRR($F633:AD633)</f>
        <v>0.36557774087574346</v>
      </c>
      <c r="AE820" s="1569">
        <f>IRR($F633:AE633)</f>
        <v>0.36560941322899709</v>
      </c>
      <c r="AF820" s="1569">
        <f>IRR($F633:AF633)</f>
        <v>0.36563222170236509</v>
      </c>
      <c r="AG820" s="1569">
        <f>IRR($F633:AG633)</f>
        <v>0.36564865763547916</v>
      </c>
      <c r="AH820" s="1569">
        <f>IRR($F633:AH633)</f>
        <v>0.36566050823234675</v>
      </c>
      <c r="AI820" s="1569">
        <f>IRR($F633:AI633)</f>
        <v>0.36566905704168162</v>
      </c>
      <c r="AJ820" s="1569">
        <f>IRR($F633:AJ633)</f>
        <v>0.36567522679013198</v>
      </c>
      <c r="AK820" s="1569">
        <f>IRR($F633:AK633)</f>
        <v>0.36567968136804407</v>
      </c>
      <c r="AL820" s="1569">
        <f>IRR($F633:AL633)</f>
        <v>0.36568289878205373</v>
      </c>
      <c r="AM820" s="1569">
        <f>IRR($F633:AM633)</f>
        <v>0.36568522341907328</v>
      </c>
      <c r="AN820" s="1569">
        <f>IRR($F633:AN633)</f>
        <v>0.36568690353672317</v>
      </c>
      <c r="AO820" s="1569">
        <f>IRR($F633:AO633)</f>
        <v>0.3656881181855296</v>
      </c>
      <c r="AP820" s="1569">
        <f>IRR($F633:AP633)</f>
        <v>0.36568899655998943</v>
      </c>
      <c r="AQ820" s="1569">
        <f>IRR($F633:AQ633)</f>
        <v>0.36568963191889425</v>
      </c>
      <c r="AR820" s="1569">
        <f>IRR($F633:AR633)</f>
        <v>0.36569009160605725</v>
      </c>
      <c r="AS820" s="1569">
        <f>IRR($F633:AS633)</f>
        <v>0.36569042426834364</v>
      </c>
      <c r="AT820" s="1569">
        <f>IRR($F633:AT633)</f>
        <v>0.36569066505776582</v>
      </c>
      <c r="AU820" s="1569">
        <f>IRR($F633:AU633)</f>
        <v>0.36569083938253422</v>
      </c>
      <c r="AV820" s="1569">
        <f>IRR($F633:AV633)</f>
        <v>0.36569096561303138</v>
      </c>
      <c r="AW820" s="1569">
        <f>IRR($F633:AW633)</f>
        <v>0.36569105703467031</v>
      </c>
      <c r="AX820" s="1569">
        <f>IRR($F633:AX633)</f>
        <v>0.36569112325777908</v>
      </c>
      <c r="AY820" s="1569">
        <f>IRR($F633:AY633)</f>
        <v>0.36569117123582862</v>
      </c>
      <c r="AZ820" s="1569">
        <f>IRR($F633:AZ633)</f>
        <v>0.36569120600104532</v>
      </c>
      <c r="BA820" s="1569">
        <f>IRR($F633:BA633)</f>
        <v>0.36569123119600655</v>
      </c>
      <c r="BB820" s="1569">
        <f>IRR($F633:BB633)</f>
        <v>0.36569124945791365</v>
      </c>
      <c r="BC820" s="1569">
        <f>IRR($F633:BC633)</f>
        <v>0.36569126269644103</v>
      </c>
      <c r="BD820" s="1569">
        <f>IRR($F633:BD633)</f>
        <v>0.36569127229468879</v>
      </c>
      <c r="BE820" s="1569">
        <f>IRR($F633:BE633)</f>
        <v>0.36569127925455236</v>
      </c>
      <c r="BF820" s="1569">
        <f>IRR($F633:BF633)</f>
        <v>0.36569128430190734</v>
      </c>
      <c r="BG820" s="1569">
        <f>IRR($F633:BG633)</f>
        <v>0.36569128796273564</v>
      </c>
      <c r="BH820" s="1569">
        <f>IRR($F633:BH633)</f>
        <v>0.36569129061822947</v>
      </c>
      <c r="BI820" s="1569">
        <f>IRR($F633:BI633)</f>
        <v>0.36569129254468913</v>
      </c>
      <c r="BJ820" s="1569">
        <f>IRR($F633:BJ633)</f>
        <v>0.36569129394241351</v>
      </c>
      <c r="BK820" s="1569">
        <f>IRR($F633:BK633)</f>
        <v>0.36569129495662511</v>
      </c>
      <c r="BL820" s="1569">
        <f>IRR($F633:BL633)</f>
        <v>0.3656912956926277</v>
      </c>
      <c r="BM820" s="1569">
        <f>IRR($F633:BM633)</f>
        <v>0.36569129622678953</v>
      </c>
      <c r="BN820" s="1571">
        <f>IRR($F633:BN633)</f>
        <v>0.36569129661449939</v>
      </c>
    </row>
    <row r="821" spans="1:66" ht="5.25" customHeight="1" x14ac:dyDescent="0.15">
      <c r="A821" s="1123"/>
      <c r="B821" s="1337"/>
      <c r="C821" s="1662"/>
      <c r="D821" s="1393"/>
      <c r="E821" s="1393"/>
      <c r="F821" s="1615"/>
      <c r="G821" s="1572"/>
      <c r="H821" s="1572"/>
      <c r="I821" s="1572"/>
      <c r="J821" s="1572"/>
      <c r="K821" s="1572"/>
      <c r="L821" s="1572"/>
      <c r="M821" s="1572"/>
      <c r="N821" s="1572"/>
      <c r="O821" s="1572"/>
      <c r="P821" s="1572"/>
      <c r="Q821" s="1572"/>
      <c r="R821" s="1572"/>
      <c r="S821" s="1572"/>
      <c r="T821" s="1572"/>
      <c r="U821" s="1572"/>
      <c r="V821" s="1572"/>
      <c r="W821" s="1572"/>
      <c r="X821" s="1572"/>
      <c r="Y821" s="1572"/>
      <c r="Z821" s="1572"/>
      <c r="AA821" s="1572"/>
      <c r="AB821" s="1572"/>
      <c r="AC821" s="1572"/>
      <c r="AD821" s="1572"/>
      <c r="AE821" s="1572"/>
      <c r="AF821" s="1572"/>
      <c r="AG821" s="1572"/>
      <c r="AH821" s="1572"/>
      <c r="AI821" s="1572"/>
      <c r="AJ821" s="1572"/>
      <c r="AK821" s="1572"/>
      <c r="AL821" s="1572"/>
      <c r="AM821" s="1572"/>
      <c r="AN821" s="1572"/>
      <c r="AO821" s="1572"/>
      <c r="AP821" s="1572"/>
      <c r="AQ821" s="1572"/>
      <c r="AR821" s="1572"/>
      <c r="AS821" s="1572"/>
      <c r="AT821" s="1572"/>
      <c r="AU821" s="1572"/>
      <c r="AV821" s="1572"/>
      <c r="AW821" s="1572"/>
      <c r="AX821" s="1572"/>
      <c r="AY821" s="1572"/>
      <c r="AZ821" s="1572"/>
      <c r="BA821" s="1572"/>
      <c r="BB821" s="1572"/>
      <c r="BC821" s="1572"/>
      <c r="BD821" s="1572"/>
      <c r="BE821" s="1572"/>
      <c r="BF821" s="1572"/>
      <c r="BG821" s="1572"/>
      <c r="BH821" s="1572"/>
      <c r="BI821" s="1572"/>
      <c r="BJ821" s="1572"/>
      <c r="BK821" s="1572"/>
      <c r="BL821" s="1572"/>
      <c r="BM821" s="1572"/>
      <c r="BN821" s="1573"/>
    </row>
    <row r="822" spans="1:66" x14ac:dyDescent="0.15">
      <c r="A822" s="1123"/>
      <c r="B822" s="1337"/>
      <c r="C822" s="3680" t="str">
        <f>C790</f>
        <v>Low Range Opex-High</v>
      </c>
      <c r="D822" s="1394" t="str">
        <f t="shared" ref="D822:E822" si="454">D760</f>
        <v>Low Price Range</v>
      </c>
      <c r="E822" s="1394" t="str">
        <f t="shared" si="454"/>
        <v>High Range CAPEX</v>
      </c>
      <c r="F822" s="1614" t="e">
        <f t="shared" si="449"/>
        <v>#NUM!</v>
      </c>
      <c r="G822" s="1569" t="e">
        <f>IRR($F635:G635)</f>
        <v>#NUM!</v>
      </c>
      <c r="H822" s="1569" t="e">
        <f>IRR($F635:H635)</f>
        <v>#NUM!</v>
      </c>
      <c r="I822" s="1569" t="e">
        <f>IRR($F635:I635)</f>
        <v>#NUM!</v>
      </c>
      <c r="J822" s="1569" t="e">
        <f>IRR($F635:J635)</f>
        <v>#NUM!</v>
      </c>
      <c r="K822" s="1569" t="e">
        <f>IRR($F635:K635)</f>
        <v>#NUM!</v>
      </c>
      <c r="L822" s="1569" t="e">
        <f>IRR($F635:L635)</f>
        <v>#NUM!</v>
      </c>
      <c r="M822" s="1569" t="e">
        <f>IRR($F635:M635)</f>
        <v>#NUM!</v>
      </c>
      <c r="N822" s="1569" t="e">
        <f>IRR($F635:N635)</f>
        <v>#NUM!</v>
      </c>
      <c r="O822" s="1569" t="e">
        <f>IRR($F635:O635)</f>
        <v>#NUM!</v>
      </c>
      <c r="P822" s="1569" t="e">
        <f>IRR($F635:P635)</f>
        <v>#NUM!</v>
      </c>
      <c r="Q822" s="1569" t="e">
        <f>IRR($F635:Q635)</f>
        <v>#NUM!</v>
      </c>
      <c r="R822" s="1569" t="e">
        <f>IRR($F635:R635)</f>
        <v>#NUM!</v>
      </c>
      <c r="S822" s="1569" t="e">
        <f>IRR($F635:S635)</f>
        <v>#NUM!</v>
      </c>
      <c r="T822" s="1569" t="e">
        <f>IRR($F635:T635)</f>
        <v>#NUM!</v>
      </c>
      <c r="U822" s="1569" t="e">
        <f>IRR($F635:U635)</f>
        <v>#NUM!</v>
      </c>
      <c r="V822" s="1569" t="e">
        <f>IRR($F635:V635)</f>
        <v>#NUM!</v>
      </c>
      <c r="W822" s="1569" t="e">
        <f>IRR($F635:W635)</f>
        <v>#NUM!</v>
      </c>
      <c r="X822" s="1569" t="e">
        <f>IRR($F635:X635)</f>
        <v>#NUM!</v>
      </c>
      <c r="Y822" s="1569" t="e">
        <f>IRR($F635:Y635)</f>
        <v>#NUM!</v>
      </c>
      <c r="Z822" s="1569" t="e">
        <f>IRR($F635:Z635)</f>
        <v>#NUM!</v>
      </c>
      <c r="AA822" s="1569" t="e">
        <f>IRR($F635:AA635)</f>
        <v>#NUM!</v>
      </c>
      <c r="AB822" s="1569" t="e">
        <f>IRR($F635:AB635)</f>
        <v>#NUM!</v>
      </c>
      <c r="AC822" s="1569" t="e">
        <f>IRR($F635:AC635)</f>
        <v>#NUM!</v>
      </c>
      <c r="AD822" s="1569" t="e">
        <f>IRR($F635:AD635)</f>
        <v>#NUM!</v>
      </c>
      <c r="AE822" s="1569" t="e">
        <f>IRR($F635:AE635)</f>
        <v>#NUM!</v>
      </c>
      <c r="AF822" s="1569" t="e">
        <f>IRR($F635:AF635)</f>
        <v>#NUM!</v>
      </c>
      <c r="AG822" s="1569" t="e">
        <f>IRR($F635:AG635)</f>
        <v>#NUM!</v>
      </c>
      <c r="AH822" s="1569" t="e">
        <f>IRR($F635:AH635)</f>
        <v>#NUM!</v>
      </c>
      <c r="AI822" s="1569" t="e">
        <f>IRR($F635:AI635)</f>
        <v>#NUM!</v>
      </c>
      <c r="AJ822" s="1569" t="e">
        <f>IRR($F635:AJ635)</f>
        <v>#NUM!</v>
      </c>
      <c r="AK822" s="1569" t="e">
        <f>IRR($F635:AK635)</f>
        <v>#NUM!</v>
      </c>
      <c r="AL822" s="1569" t="e">
        <f>IRR($F635:AL635)</f>
        <v>#NUM!</v>
      </c>
      <c r="AM822" s="1569" t="e">
        <f>IRR($F635:AM635)</f>
        <v>#NUM!</v>
      </c>
      <c r="AN822" s="1569" t="e">
        <f>IRR($F635:AN635)</f>
        <v>#NUM!</v>
      </c>
      <c r="AO822" s="1569" t="e">
        <f>IRR($F635:AO635)</f>
        <v>#NUM!</v>
      </c>
      <c r="AP822" s="1569" t="e">
        <f>IRR($F635:AP635)</f>
        <v>#NUM!</v>
      </c>
      <c r="AQ822" s="1569" t="e">
        <f>IRR($F635:AQ635)</f>
        <v>#NUM!</v>
      </c>
      <c r="AR822" s="1569" t="e">
        <f>IRR($F635:AR635)</f>
        <v>#NUM!</v>
      </c>
      <c r="AS822" s="1569" t="e">
        <f>IRR($F635:AS635)</f>
        <v>#NUM!</v>
      </c>
      <c r="AT822" s="1569" t="e">
        <f>IRR($F635:AT635)</f>
        <v>#NUM!</v>
      </c>
      <c r="AU822" s="1569" t="e">
        <f>IRR($F635:AU635)</f>
        <v>#NUM!</v>
      </c>
      <c r="AV822" s="1569" t="e">
        <f>IRR($F635:AV635)</f>
        <v>#NUM!</v>
      </c>
      <c r="AW822" s="1569" t="e">
        <f>IRR($F635:AW635)</f>
        <v>#NUM!</v>
      </c>
      <c r="AX822" s="1569" t="e">
        <f>IRR($F635:AX635)</f>
        <v>#NUM!</v>
      </c>
      <c r="AY822" s="1569" t="e">
        <f>IRR($F635:AY635)</f>
        <v>#NUM!</v>
      </c>
      <c r="AZ822" s="1569" t="e">
        <f>IRR($F635:AZ635)</f>
        <v>#NUM!</v>
      </c>
      <c r="BA822" s="1569" t="e">
        <f>IRR($F635:BA635)</f>
        <v>#NUM!</v>
      </c>
      <c r="BB822" s="1569" t="e">
        <f>IRR($F635:BB635)</f>
        <v>#NUM!</v>
      </c>
      <c r="BC822" s="1569" t="e">
        <f>IRR($F635:BC635)</f>
        <v>#NUM!</v>
      </c>
      <c r="BD822" s="1569" t="e">
        <f>IRR($F635:BD635)</f>
        <v>#NUM!</v>
      </c>
      <c r="BE822" s="1569" t="e">
        <f>IRR($F635:BE635)</f>
        <v>#NUM!</v>
      </c>
      <c r="BF822" s="1569" t="e">
        <f>IRR($F635:BF635)</f>
        <v>#NUM!</v>
      </c>
      <c r="BG822" s="1569" t="e">
        <f>IRR($F635:BG635)</f>
        <v>#NUM!</v>
      </c>
      <c r="BH822" s="1569" t="e">
        <f>IRR($F635:BH635)</f>
        <v>#NUM!</v>
      </c>
      <c r="BI822" s="1569" t="e">
        <f>IRR($F635:BI635)</f>
        <v>#NUM!</v>
      </c>
      <c r="BJ822" s="1569" t="e">
        <f>IRR($F635:BJ635)</f>
        <v>#NUM!</v>
      </c>
      <c r="BK822" s="1569" t="e">
        <f>IRR($F635:BK635)</f>
        <v>#NUM!</v>
      </c>
      <c r="BL822" s="1569" t="e">
        <f>IRR($F635:BL635)</f>
        <v>#NUM!</v>
      </c>
      <c r="BM822" s="1569" t="e">
        <f>IRR($F635:BM635)</f>
        <v>#NUM!</v>
      </c>
      <c r="BN822" s="1571" t="e">
        <f>IRR($F635:BN635)</f>
        <v>#NUM!</v>
      </c>
    </row>
    <row r="823" spans="1:66" x14ac:dyDescent="0.15">
      <c r="A823" s="1123"/>
      <c r="B823" s="1337"/>
      <c r="C823" s="3681"/>
      <c r="D823" s="1394" t="str">
        <f t="shared" ref="D823:E823" si="455">D761</f>
        <v>Low Price Range</v>
      </c>
      <c r="E823" s="1394" t="str">
        <f t="shared" si="455"/>
        <v>High Range CAPEX</v>
      </c>
      <c r="F823" s="1614" t="e">
        <f t="shared" si="449"/>
        <v>#NUM!</v>
      </c>
      <c r="G823" s="1569" t="e">
        <f>IRR($F636:G636)</f>
        <v>#NUM!</v>
      </c>
      <c r="H823" s="1569" t="e">
        <f>IRR($F636:H636)</f>
        <v>#NUM!</v>
      </c>
      <c r="I823" s="1569" t="e">
        <f>IRR($F636:I636)</f>
        <v>#NUM!</v>
      </c>
      <c r="J823" s="1569" t="e">
        <f>IRR($F636:J636)</f>
        <v>#NUM!</v>
      </c>
      <c r="K823" s="1569" t="e">
        <f>IRR($F636:K636)</f>
        <v>#NUM!</v>
      </c>
      <c r="L823" s="1569" t="e">
        <f>IRR($F636:L636)</f>
        <v>#NUM!</v>
      </c>
      <c r="M823" s="1569" t="e">
        <f>IRR($F636:M636)</f>
        <v>#NUM!</v>
      </c>
      <c r="N823" s="1569" t="e">
        <f>IRR($F636:N636)</f>
        <v>#NUM!</v>
      </c>
      <c r="O823" s="1569" t="e">
        <f>IRR($F636:O636)</f>
        <v>#NUM!</v>
      </c>
      <c r="P823" s="1569" t="e">
        <f>IRR($F636:P636)</f>
        <v>#NUM!</v>
      </c>
      <c r="Q823" s="1569" t="e">
        <f>IRR($F636:Q636)</f>
        <v>#NUM!</v>
      </c>
      <c r="R823" s="1569" t="e">
        <f>IRR($F636:R636)</f>
        <v>#NUM!</v>
      </c>
      <c r="S823" s="1569" t="e">
        <f>IRR($F636:S636)</f>
        <v>#NUM!</v>
      </c>
      <c r="T823" s="1569" t="e">
        <f>IRR($F636:T636)</f>
        <v>#NUM!</v>
      </c>
      <c r="U823" s="1569" t="e">
        <f>IRR($F636:U636)</f>
        <v>#NUM!</v>
      </c>
      <c r="V823" s="1569" t="e">
        <f>IRR($F636:V636)</f>
        <v>#NUM!</v>
      </c>
      <c r="W823" s="1569" t="e">
        <f>IRR($F636:W636)</f>
        <v>#NUM!</v>
      </c>
      <c r="X823" s="1569" t="e">
        <f>IRR($F636:X636)</f>
        <v>#NUM!</v>
      </c>
      <c r="Y823" s="1569" t="e">
        <f>IRR($F636:Y636)</f>
        <v>#NUM!</v>
      </c>
      <c r="Z823" s="1569" t="e">
        <f>IRR($F636:Z636)</f>
        <v>#NUM!</v>
      </c>
      <c r="AA823" s="1569" t="e">
        <f>IRR($F636:AA636)</f>
        <v>#NUM!</v>
      </c>
      <c r="AB823" s="1569" t="e">
        <f>IRR($F636:AB636)</f>
        <v>#NUM!</v>
      </c>
      <c r="AC823" s="1569" t="e">
        <f>IRR($F636:AC636)</f>
        <v>#NUM!</v>
      </c>
      <c r="AD823" s="1569" t="e">
        <f>IRR($F636:AD636)</f>
        <v>#NUM!</v>
      </c>
      <c r="AE823" s="1569" t="e">
        <f>IRR($F636:AE636)</f>
        <v>#NUM!</v>
      </c>
      <c r="AF823" s="1569" t="e">
        <f>IRR($F636:AF636)</f>
        <v>#NUM!</v>
      </c>
      <c r="AG823" s="1569" t="e">
        <f>IRR($F636:AG636)</f>
        <v>#NUM!</v>
      </c>
      <c r="AH823" s="1569" t="e">
        <f>IRR($F636:AH636)</f>
        <v>#NUM!</v>
      </c>
      <c r="AI823" s="1569" t="e">
        <f>IRR($F636:AI636)</f>
        <v>#NUM!</v>
      </c>
      <c r="AJ823" s="1569" t="e">
        <f>IRR($F636:AJ636)</f>
        <v>#NUM!</v>
      </c>
      <c r="AK823" s="1569" t="e">
        <f>IRR($F636:AK636)</f>
        <v>#NUM!</v>
      </c>
      <c r="AL823" s="1569" t="e">
        <f>IRR($F636:AL636)</f>
        <v>#NUM!</v>
      </c>
      <c r="AM823" s="1569" t="e">
        <f>IRR($F636:AM636)</f>
        <v>#NUM!</v>
      </c>
      <c r="AN823" s="1569" t="e">
        <f>IRR($F636:AN636)</f>
        <v>#NUM!</v>
      </c>
      <c r="AO823" s="1569" t="e">
        <f>IRR($F636:AO636)</f>
        <v>#NUM!</v>
      </c>
      <c r="AP823" s="1569" t="e">
        <f>IRR($F636:AP636)</f>
        <v>#NUM!</v>
      </c>
      <c r="AQ823" s="1569" t="e">
        <f>IRR($F636:AQ636)</f>
        <v>#NUM!</v>
      </c>
      <c r="AR823" s="1569" t="e">
        <f>IRR($F636:AR636)</f>
        <v>#NUM!</v>
      </c>
      <c r="AS823" s="1569" t="e">
        <f>IRR($F636:AS636)</f>
        <v>#NUM!</v>
      </c>
      <c r="AT823" s="1569" t="e">
        <f>IRR($F636:AT636)</f>
        <v>#NUM!</v>
      </c>
      <c r="AU823" s="1569" t="e">
        <f>IRR($F636:AU636)</f>
        <v>#NUM!</v>
      </c>
      <c r="AV823" s="1569" t="e">
        <f>IRR($F636:AV636)</f>
        <v>#NUM!</v>
      </c>
      <c r="AW823" s="1569" t="e">
        <f>IRR($F636:AW636)</f>
        <v>#NUM!</v>
      </c>
      <c r="AX823" s="1569" t="e">
        <f>IRR($F636:AX636)</f>
        <v>#NUM!</v>
      </c>
      <c r="AY823" s="1569" t="e">
        <f>IRR($F636:AY636)</f>
        <v>#NUM!</v>
      </c>
      <c r="AZ823" s="1569" t="e">
        <f>IRR($F636:AZ636)</f>
        <v>#NUM!</v>
      </c>
      <c r="BA823" s="1569" t="e">
        <f>IRR($F636:BA636)</f>
        <v>#NUM!</v>
      </c>
      <c r="BB823" s="1569" t="e">
        <f>IRR($F636:BB636)</f>
        <v>#NUM!</v>
      </c>
      <c r="BC823" s="1569" t="e">
        <f>IRR($F636:BC636)</f>
        <v>#NUM!</v>
      </c>
      <c r="BD823" s="1569" t="e">
        <f>IRR($F636:BD636)</f>
        <v>#NUM!</v>
      </c>
      <c r="BE823" s="1569" t="e">
        <f>IRR($F636:BE636)</f>
        <v>#NUM!</v>
      </c>
      <c r="BF823" s="1569" t="e">
        <f>IRR($F636:BF636)</f>
        <v>#NUM!</v>
      </c>
      <c r="BG823" s="1569" t="e">
        <f>IRR($F636:BG636)</f>
        <v>#NUM!</v>
      </c>
      <c r="BH823" s="1569" t="e">
        <f>IRR($F636:BH636)</f>
        <v>#NUM!</v>
      </c>
      <c r="BI823" s="1569" t="e">
        <f>IRR($F636:BI636)</f>
        <v>#NUM!</v>
      </c>
      <c r="BJ823" s="1569" t="e">
        <f>IRR($F636:BJ636)</f>
        <v>#NUM!</v>
      </c>
      <c r="BK823" s="1569" t="e">
        <f>IRR($F636:BK636)</f>
        <v>#NUM!</v>
      </c>
      <c r="BL823" s="1569" t="e">
        <f>IRR($F636:BL636)</f>
        <v>#NUM!</v>
      </c>
      <c r="BM823" s="1569" t="e">
        <f>IRR($F636:BM636)</f>
        <v>#NUM!</v>
      </c>
      <c r="BN823" s="1571" t="e">
        <f>IRR($F636:BN636)</f>
        <v>#NUM!</v>
      </c>
    </row>
    <row r="824" spans="1:66" x14ac:dyDescent="0.15">
      <c r="A824" s="1123"/>
      <c r="B824" s="1337"/>
      <c r="C824" s="3681"/>
      <c r="D824" s="1394" t="str">
        <f t="shared" ref="D824:E824" si="456">D762</f>
        <v>Low Price Range</v>
      </c>
      <c r="E824" s="1394" t="str">
        <f t="shared" si="456"/>
        <v>High Range CAPEX</v>
      </c>
      <c r="F824" s="1614" t="e">
        <f t="shared" si="449"/>
        <v>#NUM!</v>
      </c>
      <c r="G824" s="1569" t="e">
        <f>IRR($F637:G637)</f>
        <v>#NUM!</v>
      </c>
      <c r="H824" s="1569" t="e">
        <f>IRR($F637:H637)</f>
        <v>#NUM!</v>
      </c>
      <c r="I824" s="1569" t="e">
        <f>IRR($F637:I637)</f>
        <v>#NUM!</v>
      </c>
      <c r="J824" s="1569" t="e">
        <f>IRR($F637:J637)</f>
        <v>#NUM!</v>
      </c>
      <c r="K824" s="1569" t="e">
        <f>IRR($F637:K637)</f>
        <v>#NUM!</v>
      </c>
      <c r="L824" s="1569" t="e">
        <f>IRR($F637:L637)</f>
        <v>#NUM!</v>
      </c>
      <c r="M824" s="1569" t="e">
        <f>IRR($F637:M637)</f>
        <v>#NUM!</v>
      </c>
      <c r="N824" s="1569" t="e">
        <f>IRR($F637:N637)</f>
        <v>#NUM!</v>
      </c>
      <c r="O824" s="1569" t="e">
        <f>IRR($F637:O637)</f>
        <v>#NUM!</v>
      </c>
      <c r="P824" s="1569" t="e">
        <f>IRR($F637:P637)</f>
        <v>#NUM!</v>
      </c>
      <c r="Q824" s="1569" t="e">
        <f>IRR($F637:Q637)</f>
        <v>#NUM!</v>
      </c>
      <c r="R824" s="1569" t="e">
        <f>IRR($F637:R637)</f>
        <v>#NUM!</v>
      </c>
      <c r="S824" s="1569" t="e">
        <f>IRR($F637:S637)</f>
        <v>#NUM!</v>
      </c>
      <c r="T824" s="1569" t="e">
        <f>IRR($F637:T637)</f>
        <v>#NUM!</v>
      </c>
      <c r="U824" s="1569" t="e">
        <f>IRR($F637:U637)</f>
        <v>#NUM!</v>
      </c>
      <c r="V824" s="1569" t="e">
        <f>IRR($F637:V637)</f>
        <v>#NUM!</v>
      </c>
      <c r="W824" s="1569" t="e">
        <f>IRR($F637:W637)</f>
        <v>#NUM!</v>
      </c>
      <c r="X824" s="1569" t="e">
        <f>IRR($F637:X637)</f>
        <v>#NUM!</v>
      </c>
      <c r="Y824" s="1569" t="e">
        <f>IRR($F637:Y637)</f>
        <v>#NUM!</v>
      </c>
      <c r="Z824" s="1569" t="e">
        <f>IRR($F637:Z637)</f>
        <v>#NUM!</v>
      </c>
      <c r="AA824" s="1569" t="e">
        <f>IRR($F637:AA637)</f>
        <v>#NUM!</v>
      </c>
      <c r="AB824" s="1569" t="e">
        <f>IRR($F637:AB637)</f>
        <v>#NUM!</v>
      </c>
      <c r="AC824" s="1569" t="e">
        <f>IRR($F637:AC637)</f>
        <v>#NUM!</v>
      </c>
      <c r="AD824" s="1569" t="e">
        <f>IRR($F637:AD637)</f>
        <v>#NUM!</v>
      </c>
      <c r="AE824" s="1569" t="e">
        <f>IRR($F637:AE637)</f>
        <v>#NUM!</v>
      </c>
      <c r="AF824" s="1569" t="e">
        <f>IRR($F637:AF637)</f>
        <v>#NUM!</v>
      </c>
      <c r="AG824" s="1569" t="e">
        <f>IRR($F637:AG637)</f>
        <v>#NUM!</v>
      </c>
      <c r="AH824" s="1569" t="e">
        <f>IRR($F637:AH637)</f>
        <v>#NUM!</v>
      </c>
      <c r="AI824" s="1569" t="e">
        <f>IRR($F637:AI637)</f>
        <v>#NUM!</v>
      </c>
      <c r="AJ824" s="1569" t="e">
        <f>IRR($F637:AJ637)</f>
        <v>#NUM!</v>
      </c>
      <c r="AK824" s="1569" t="e">
        <f>IRR($F637:AK637)</f>
        <v>#NUM!</v>
      </c>
      <c r="AL824" s="1569" t="e">
        <f>IRR($F637:AL637)</f>
        <v>#NUM!</v>
      </c>
      <c r="AM824" s="1569" t="e">
        <f>IRR($F637:AM637)</f>
        <v>#NUM!</v>
      </c>
      <c r="AN824" s="1569" t="e">
        <f>IRR($F637:AN637)</f>
        <v>#NUM!</v>
      </c>
      <c r="AO824" s="1569" t="e">
        <f>IRR($F637:AO637)</f>
        <v>#NUM!</v>
      </c>
      <c r="AP824" s="1569" t="e">
        <f>IRR($F637:AP637)</f>
        <v>#NUM!</v>
      </c>
      <c r="AQ824" s="1569" t="e">
        <f>IRR($F637:AQ637)</f>
        <v>#NUM!</v>
      </c>
      <c r="AR824" s="1569" t="e">
        <f>IRR($F637:AR637)</f>
        <v>#NUM!</v>
      </c>
      <c r="AS824" s="1569" t="e">
        <f>IRR($F637:AS637)</f>
        <v>#NUM!</v>
      </c>
      <c r="AT824" s="1569" t="e">
        <f>IRR($F637:AT637)</f>
        <v>#NUM!</v>
      </c>
      <c r="AU824" s="1569" t="e">
        <f>IRR($F637:AU637)</f>
        <v>#NUM!</v>
      </c>
      <c r="AV824" s="1569" t="e">
        <f>IRR($F637:AV637)</f>
        <v>#NUM!</v>
      </c>
      <c r="AW824" s="1569" t="e">
        <f>IRR($F637:AW637)</f>
        <v>#NUM!</v>
      </c>
      <c r="AX824" s="1569" t="e">
        <f>IRR($F637:AX637)</f>
        <v>#NUM!</v>
      </c>
      <c r="AY824" s="1569" t="e">
        <f>IRR($F637:AY637)</f>
        <v>#NUM!</v>
      </c>
      <c r="AZ824" s="1569" t="e">
        <f>IRR($F637:AZ637)</f>
        <v>#NUM!</v>
      </c>
      <c r="BA824" s="1569" t="e">
        <f>IRR($F637:BA637)</f>
        <v>#NUM!</v>
      </c>
      <c r="BB824" s="1569" t="e">
        <f>IRR($F637:BB637)</f>
        <v>#NUM!</v>
      </c>
      <c r="BC824" s="1569" t="e">
        <f>IRR($F637:BC637)</f>
        <v>#NUM!</v>
      </c>
      <c r="BD824" s="1569" t="e">
        <f>IRR($F637:BD637)</f>
        <v>#NUM!</v>
      </c>
      <c r="BE824" s="1569" t="e">
        <f>IRR($F637:BE637)</f>
        <v>#NUM!</v>
      </c>
      <c r="BF824" s="1569" t="e">
        <f>IRR($F637:BF637)</f>
        <v>#NUM!</v>
      </c>
      <c r="BG824" s="1569" t="e">
        <f>IRR($F637:BG637)</f>
        <v>#NUM!</v>
      </c>
      <c r="BH824" s="1569" t="e">
        <f>IRR($F637:BH637)</f>
        <v>#NUM!</v>
      </c>
      <c r="BI824" s="1569" t="e">
        <f>IRR($F637:BI637)</f>
        <v>#NUM!</v>
      </c>
      <c r="BJ824" s="1569" t="e">
        <f>IRR($F637:BJ637)</f>
        <v>#NUM!</v>
      </c>
      <c r="BK824" s="1569" t="e">
        <f>IRR($F637:BK637)</f>
        <v>#NUM!</v>
      </c>
      <c r="BL824" s="1569" t="e">
        <f>IRR($F637:BL637)</f>
        <v>#NUM!</v>
      </c>
      <c r="BM824" s="1569" t="e">
        <f>IRR($F637:BM637)</f>
        <v>#NUM!</v>
      </c>
      <c r="BN824" s="1571" t="e">
        <f>IRR($F637:BN637)</f>
        <v>#NUM!</v>
      </c>
    </row>
    <row r="825" spans="1:66" ht="6.75" customHeight="1" x14ac:dyDescent="0.15">
      <c r="A825" s="1123"/>
      <c r="B825" s="1337"/>
      <c r="C825" s="3681"/>
      <c r="D825" s="1394"/>
      <c r="E825" s="1394"/>
      <c r="F825" s="1614"/>
      <c r="G825" s="1569"/>
      <c r="H825" s="1569"/>
      <c r="I825" s="1569"/>
      <c r="J825" s="1569"/>
      <c r="K825" s="1569"/>
      <c r="L825" s="1569"/>
      <c r="M825" s="1569"/>
      <c r="N825" s="1569"/>
      <c r="O825" s="1569"/>
      <c r="P825" s="1569"/>
      <c r="Q825" s="1569"/>
      <c r="R825" s="1569"/>
      <c r="S825" s="1569"/>
      <c r="T825" s="1569"/>
      <c r="U825" s="1569"/>
      <c r="V825" s="1569"/>
      <c r="W825" s="1569"/>
      <c r="X825" s="1569"/>
      <c r="Y825" s="1569"/>
      <c r="Z825" s="1569"/>
      <c r="AA825" s="1569"/>
      <c r="AB825" s="1569"/>
      <c r="AC825" s="1569"/>
      <c r="AD825" s="1569"/>
      <c r="AE825" s="1569"/>
      <c r="AF825" s="1569"/>
      <c r="AG825" s="1569"/>
      <c r="AH825" s="1569"/>
      <c r="AI825" s="1569"/>
      <c r="AJ825" s="1569"/>
      <c r="AK825" s="1569"/>
      <c r="AL825" s="1569"/>
      <c r="AM825" s="1569"/>
      <c r="AN825" s="1569"/>
      <c r="AO825" s="1569"/>
      <c r="AP825" s="1569"/>
      <c r="AQ825" s="1569"/>
      <c r="AR825" s="1569"/>
      <c r="AS825" s="1569"/>
      <c r="AT825" s="1569"/>
      <c r="AU825" s="1569"/>
      <c r="AV825" s="1569"/>
      <c r="AW825" s="1569"/>
      <c r="AX825" s="1569"/>
      <c r="AY825" s="1569"/>
      <c r="AZ825" s="1569"/>
      <c r="BA825" s="1569"/>
      <c r="BB825" s="1569"/>
      <c r="BC825" s="1569"/>
      <c r="BD825" s="1569"/>
      <c r="BE825" s="1569"/>
      <c r="BF825" s="1569"/>
      <c r="BG825" s="1569"/>
      <c r="BH825" s="1569"/>
      <c r="BI825" s="1569"/>
      <c r="BJ825" s="1569"/>
      <c r="BK825" s="1569"/>
      <c r="BL825" s="1569"/>
      <c r="BM825" s="1569"/>
      <c r="BN825" s="1571"/>
    </row>
    <row r="826" spans="1:66" x14ac:dyDescent="0.15">
      <c r="A826" s="1123"/>
      <c r="B826" s="1337"/>
      <c r="C826" s="3681"/>
      <c r="D826" s="1394" t="str">
        <f t="shared" ref="D826:E826" si="457">D764</f>
        <v>High Price Range</v>
      </c>
      <c r="E826" s="1394" t="str">
        <f t="shared" si="457"/>
        <v>High Range CAPEX</v>
      </c>
      <c r="F826" s="1614">
        <f t="shared" si="449"/>
        <v>0.14428472502618406</v>
      </c>
      <c r="G826" s="1569">
        <f>IRR($F639:G639)</f>
        <v>-0.56438900518852475</v>
      </c>
      <c r="H826" s="1569">
        <f>IRR($F639:H639)</f>
        <v>-0.20634624349153996</v>
      </c>
      <c r="I826" s="1569">
        <f>IRR($F639:I639)</f>
        <v>-4.0274342830243448E-2</v>
      </c>
      <c r="J826" s="1569">
        <f>IRR($F639:J639)</f>
        <v>4.3875726579662988E-2</v>
      </c>
      <c r="K826" s="1569">
        <f>IRR($F639:K639)</f>
        <v>9.0282053089024705E-2</v>
      </c>
      <c r="L826" s="1569">
        <f>IRR($F639:L639)</f>
        <v>0.11744369782970532</v>
      </c>
      <c r="M826" s="1569">
        <f>IRR($F639:M639)</f>
        <v>0.13397280851075855</v>
      </c>
      <c r="N826" s="1569">
        <f>IRR($F639:N639)</f>
        <v>0.14425779213866541</v>
      </c>
      <c r="O826" s="1569">
        <f>IRR($F639:O639)</f>
        <v>0.15070154760143817</v>
      </c>
      <c r="P826" s="1569">
        <f>IRR($F639:P639)</f>
        <v>0.15469731176963153</v>
      </c>
      <c r="Q826" s="1569">
        <f>IRR($F639:Q639)</f>
        <v>0.15709099906801449</v>
      </c>
      <c r="R826" s="1569">
        <f>IRR($F639:R639)</f>
        <v>0.15841585476826348</v>
      </c>
      <c r="S826" s="1569">
        <f>IRR($F639:S639)</f>
        <v>0.15901855751118088</v>
      </c>
      <c r="T826" s="1569">
        <f>IRR($F639:T639)</f>
        <v>0.15913031680777934</v>
      </c>
      <c r="U826" s="1569">
        <f>IRR($F639:U639)</f>
        <v>0.15890862234810155</v>
      </c>
      <c r="V826" s="1569">
        <f>IRR($F639:V639)</f>
        <v>0.1584626286116122</v>
      </c>
      <c r="W826" s="1569">
        <f>IRR($F639:W639)</f>
        <v>0.15786906081753149</v>
      </c>
      <c r="X826" s="1569">
        <f>IRR($F639:X639)</f>
        <v>0.15718244613103982</v>
      </c>
      <c r="Y826" s="1569">
        <f>IRR($F639:Y639)</f>
        <v>0.15644184761380187</v>
      </c>
      <c r="Z826" s="1569">
        <f>IRR($F639:Z639)</f>
        <v>0.1556753871117158</v>
      </c>
      <c r="AA826" s="1569">
        <f>IRR($F639:AA639)</f>
        <v>0.15490333824933478</v>
      </c>
      <c r="AB826" s="1569">
        <f>IRR($F639:AB639)</f>
        <v>0.15414027591188728</v>
      </c>
      <c r="AC826" s="1569">
        <f>IRR($F639:AC639)</f>
        <v>0.15339659188072208</v>
      </c>
      <c r="AD826" s="1569">
        <f>IRR($F639:AD639)</f>
        <v>0.1526795777804919</v>
      </c>
      <c r="AE826" s="1569">
        <f>IRR($F639:AE639)</f>
        <v>0.15199420840381106</v>
      </c>
      <c r="AF826" s="1569">
        <f>IRR($F639:AF639)</f>
        <v>0.15134371489086074</v>
      </c>
      <c r="AG826" s="1569">
        <f>IRR($F639:AG639)</f>
        <v>0.1507300088251009</v>
      </c>
      <c r="AH826" s="1569">
        <f>IRR($F639:AH639)</f>
        <v>0.15015399946584029</v>
      </c>
      <c r="AI826" s="1569">
        <f>IRR($F639:AI639)</f>
        <v>0.14961583365014031</v>
      </c>
      <c r="AJ826" s="1569">
        <f>IRR($F639:AJ639)</f>
        <v>0.14911507922708322</v>
      </c>
      <c r="AK826" s="1569">
        <f>IRR($F639:AK639)</f>
        <v>0.14865086688497464</v>
      </c>
      <c r="AL826" s="1569">
        <f>IRR($F639:AL639)</f>
        <v>0.14822200102686089</v>
      </c>
      <c r="AM826" s="1569">
        <f>IRR($F639:AM639)</f>
        <v>0.14782704737385433</v>
      </c>
      <c r="AN826" s="1569">
        <f>IRR($F639:AN639)</f>
        <v>0.14746440285320817</v>
      </c>
      <c r="AO826" s="1569">
        <f>IRR($F639:AO639)</f>
        <v>0.14713235180618933</v>
      </c>
      <c r="AP826" s="1569">
        <f>IRR($F639:AP639)</f>
        <v>0.14682911145719268</v>
      </c>
      <c r="AQ826" s="1569">
        <f>IRR($F639:AQ639)</f>
        <v>0.14655286880056151</v>
      </c>
      <c r="AR826" s="1569">
        <f>IRR($F639:AR639)</f>
        <v>0.14630181050060131</v>
      </c>
      <c r="AS826" s="1569">
        <f>IRR($F639:AS639)</f>
        <v>0.14607414700232835</v>
      </c>
      <c r="AT826" s="1569">
        <f>IRR($F639:AT639)</f>
        <v>0.14586813177083813</v>
      </c>
      <c r="AU826" s="1569">
        <f>IRR($F639:AU639)</f>
        <v>0.14568207638255615</v>
      </c>
      <c r="AV826" s="1569">
        <f>IRR($F639:AV639)</f>
        <v>0.14551436205711887</v>
      </c>
      <c r="AW826" s="1569">
        <f>IRR($F639:AW639)</f>
        <v>0.14536344812557056</v>
      </c>
      <c r="AX826" s="1569">
        <f>IRR($F639:AX639)</f>
        <v>0.14522787786513014</v>
      </c>
      <c r="AY826" s="1569">
        <f>IRR($F639:AY639)</f>
        <v>0.14510628208295517</v>
      </c>
      <c r="AZ826" s="1569">
        <f>IRR($F639:AZ639)</f>
        <v>0.14499738079403479</v>
      </c>
      <c r="BA826" s="1569">
        <f>IRR($F639:BA639)</f>
        <v>0.14489998330688558</v>
      </c>
      <c r="BB826" s="1569">
        <f>IRR($F639:BB639)</f>
        <v>0.1448129870021051</v>
      </c>
      <c r="BC826" s="1569">
        <f>IRR($F639:BC639)</f>
        <v>0.14473537506145839</v>
      </c>
      <c r="BD826" s="1569">
        <f>IRR($F639:BD639)</f>
        <v>0.14466621337821994</v>
      </c>
      <c r="BE826" s="1569">
        <f>IRR($F639:BE639)</f>
        <v>0.14460464685290275</v>
      </c>
      <c r="BF826" s="1569">
        <f>IRR($F639:BF639)</f>
        <v>0.14454989525238626</v>
      </c>
      <c r="BG826" s="1569">
        <f>IRR($F639:BG639)</f>
        <v>0.14450124878525794</v>
      </c>
      <c r="BH826" s="1569">
        <f>IRR($F639:BH639)</f>
        <v>0.14445806352224366</v>
      </c>
      <c r="BI826" s="1569">
        <f>IRR($F639:BI639)</f>
        <v>0.14441975676832985</v>
      </c>
      <c r="BJ826" s="1569">
        <f>IRR($F639:BJ639)</f>
        <v>0.14438580247283195</v>
      </c>
      <c r="BK826" s="1569">
        <f>IRR($F639:BK639)</f>
        <v>0.14435572674542807</v>
      </c>
      <c r="BL826" s="1569">
        <f>IRR($F639:BL639)</f>
        <v>0.14432910353013573</v>
      </c>
      <c r="BM826" s="1569">
        <f>IRR($F639:BM639)</f>
        <v>0.144305550475337</v>
      </c>
      <c r="BN826" s="1571">
        <f>IRR($F639:BN639)</f>
        <v>0.14428472502618406</v>
      </c>
    </row>
    <row r="827" spans="1:66" x14ac:dyDescent="0.15">
      <c r="A827" s="1123"/>
      <c r="B827" s="1337"/>
      <c r="C827" s="3681"/>
      <c r="D827" s="1394" t="str">
        <f t="shared" ref="D827:E827" si="458">D765</f>
        <v>High Price Range</v>
      </c>
      <c r="E827" s="1394" t="str">
        <f t="shared" si="458"/>
        <v>High Range CAPEX</v>
      </c>
      <c r="F827" s="1614">
        <f t="shared" si="449"/>
        <v>0.25623528444405808</v>
      </c>
      <c r="G827" s="1569">
        <f>IRR($F640:G640)</f>
        <v>-0.56438900518852475</v>
      </c>
      <c r="H827" s="1569">
        <f>IRR($F640:H640)</f>
        <v>-0.17435943408337429</v>
      </c>
      <c r="I827" s="1569">
        <f>IRR($F640:I640)</f>
        <v>1.1590431111188737E-2</v>
      </c>
      <c r="J827" s="1569">
        <f>IRR($F640:J640)</f>
        <v>0.10741214994966275</v>
      </c>
      <c r="K827" s="1569">
        <f>IRR($F640:K640)</f>
        <v>0.16117549836116818</v>
      </c>
      <c r="L827" s="1569">
        <f>IRR($F640:L640)</f>
        <v>0.19335741907100501</v>
      </c>
      <c r="M827" s="1569">
        <f>IRR($F640:M640)</f>
        <v>0.21356943060618949</v>
      </c>
      <c r="N827" s="1569">
        <f>IRR($F640:N640)</f>
        <v>0.22673019054022681</v>
      </c>
      <c r="O827" s="1569">
        <f>IRR($F640:O640)</f>
        <v>0.23553853542583036</v>
      </c>
      <c r="P827" s="1569">
        <f>IRR($F640:P640)</f>
        <v>0.24156018849365157</v>
      </c>
      <c r="Q827" s="1569">
        <f>IRR($F640:Q640)</f>
        <v>0.24574519171260012</v>
      </c>
      <c r="R827" s="1569">
        <f>IRR($F640:R640)</f>
        <v>0.24869140633954023</v>
      </c>
      <c r="S827" s="1569">
        <f>IRR($F640:S640)</f>
        <v>0.25078645798121024</v>
      </c>
      <c r="T827" s="1569">
        <f>IRR($F640:T640)</f>
        <v>0.25228790904425713</v>
      </c>
      <c r="U827" s="1569">
        <f>IRR($F640:U640)</f>
        <v>0.25337040115264164</v>
      </c>
      <c r="V827" s="1569">
        <f>IRR($F640:V640)</f>
        <v>0.2541543484070008</v>
      </c>
      <c r="W827" s="1569">
        <f>IRR($F640:W640)</f>
        <v>0.25472392897436125</v>
      </c>
      <c r="X827" s="1569">
        <f>IRR($F640:X640)</f>
        <v>0.255138660944906</v>
      </c>
      <c r="Y827" s="1569">
        <f>IRR($F640:Y640)</f>
        <v>0.25544101882144843</v>
      </c>
      <c r="Z827" s="1569">
        <f>IRR($F640:Z640)</f>
        <v>0.25566154318832823</v>
      </c>
      <c r="AA827" s="1569">
        <f>IRR($F640:AA640)</f>
        <v>0.25582232679948658</v>
      </c>
      <c r="AB827" s="1569">
        <f>IRR($F640:AB640)</f>
        <v>0.25593942775307954</v>
      </c>
      <c r="AC827" s="1569">
        <f>IRR($F640:AC640)</f>
        <v>0.25602456089873793</v>
      </c>
      <c r="AD827" s="1569">
        <f>IRR($F640:AD640)</f>
        <v>0.25608629600008648</v>
      </c>
      <c r="AE827" s="1569">
        <f>IRR($F640:AE640)</f>
        <v>0.25613091413452094</v>
      </c>
      <c r="AF827" s="1569">
        <f>IRR($F640:AF640)</f>
        <v>0.25616302442339034</v>
      </c>
      <c r="AG827" s="1569">
        <f>IRR($F640:AG640)</f>
        <v>0.25618601093118265</v>
      </c>
      <c r="AH827" s="1569">
        <f>IRR($F640:AH640)</f>
        <v>0.25620235814584991</v>
      </c>
      <c r="AI827" s="1569">
        <f>IRR($F640:AI640)</f>
        <v>0.25621388899513908</v>
      </c>
      <c r="AJ827" s="1569">
        <f>IRR($F640:AJ640)</f>
        <v>0.25622193945931948</v>
      </c>
      <c r="AK827" s="1569">
        <f>IRR($F640:AK640)</f>
        <v>0.25622748698149134</v>
      </c>
      <c r="AL827" s="1569">
        <f>IRR($F640:AL640)</f>
        <v>0.25623124506669037</v>
      </c>
      <c r="AM827" s="1569">
        <f>IRR($F640:AM640)</f>
        <v>0.25623373305360486</v>
      </c>
      <c r="AN827" s="1569">
        <f>IRR($F640:AN640)</f>
        <v>0.25623532760737122</v>
      </c>
      <c r="AO827" s="1569">
        <f>IRR($F640:AO640)</f>
        <v>0.25623630072789338</v>
      </c>
      <c r="AP827" s="1569">
        <f>IRR($F640:AP640)</f>
        <v>0.25623684779653466</v>
      </c>
      <c r="AQ827" s="1569">
        <f>IRR($F640:AQ640)</f>
        <v>0.25623710825705204</v>
      </c>
      <c r="AR827" s="1569">
        <f>IRR($F640:AR640)</f>
        <v>0.25623718084781366</v>
      </c>
      <c r="AS827" s="1569">
        <f>IRR($F640:AS640)</f>
        <v>0.25623713480331345</v>
      </c>
      <c r="AT827" s="1569">
        <f>IRR($F640:AT640)</f>
        <v>0.25623701807507482</v>
      </c>
      <c r="AU827" s="1569">
        <f>IRR($F640:AU640)</f>
        <v>0.25623686335010643</v>
      </c>
      <c r="AV827" s="1569">
        <f>IRR($F640:AV640)</f>
        <v>0.25623669244371738</v>
      </c>
      <c r="AW827" s="1569">
        <f>IRR($F640:AW640)</f>
        <v>0.25623651949423398</v>
      </c>
      <c r="AX827" s="1569">
        <f>IRR($F640:AX640)</f>
        <v>0.25623635327636207</v>
      </c>
      <c r="AY827" s="1569">
        <f>IRR($F640:AY640)</f>
        <v>0.25623619886769733</v>
      </c>
      <c r="AZ827" s="1569">
        <f>IRR($F640:AZ640)</f>
        <v>0.256236058841806</v>
      </c>
      <c r="BA827" s="1569">
        <f>IRR($F640:BA640)</f>
        <v>0.25623593411594103</v>
      </c>
      <c r="BB827" s="1569">
        <f>IRR($F640:BB640)</f>
        <v>0.25623582454780824</v>
      </c>
      <c r="BC827" s="1569">
        <f>IRR($F640:BC640)</f>
        <v>0.25623572935082839</v>
      </c>
      <c r="BD827" s="1569">
        <f>IRR($F640:BD640)</f>
        <v>0.25623564737886206</v>
      </c>
      <c r="BE827" s="1569">
        <f>IRR($F640:BE640)</f>
        <v>0.25623557731766566</v>
      </c>
      <c r="BF827" s="1569">
        <f>IRR($F640:BF640)</f>
        <v>0.25623551781026199</v>
      </c>
      <c r="BG827" s="1569">
        <f>IRR($F640:BG640)</f>
        <v>0.25623546753593862</v>
      </c>
      <c r="BH827" s="1569">
        <f>IRR($F640:BH640)</f>
        <v>0.25623542525712906</v>
      </c>
      <c r="BI827" s="1569">
        <f>IRR($F640:BI640)</f>
        <v>0.25623538984439542</v>
      </c>
      <c r="BJ827" s="1569">
        <f>IRR($F640:BJ640)</f>
        <v>0.25623536028680904</v>
      </c>
      <c r="BK827" s="1569">
        <f>IRR($F640:BK640)</f>
        <v>0.25623533569287282</v>
      </c>
      <c r="BL827" s="1569">
        <f>IRR($F640:BL640)</f>
        <v>0.25623531528559473</v>
      </c>
      <c r="BM827" s="1569">
        <f>IRR($F640:BM640)</f>
        <v>0.25623529839418402</v>
      </c>
      <c r="BN827" s="1571">
        <f>IRR($F640:BN640)</f>
        <v>0.25623528444405808</v>
      </c>
    </row>
    <row r="828" spans="1:66" x14ac:dyDescent="0.15">
      <c r="A828" s="1123"/>
      <c r="B828" s="1337"/>
      <c r="C828" s="3682"/>
      <c r="D828" s="1393" t="str">
        <f t="shared" ref="D828:E828" si="459">D766</f>
        <v>High Price Range</v>
      </c>
      <c r="E828" s="1393" t="str">
        <f t="shared" si="459"/>
        <v>High Range CAPEX</v>
      </c>
      <c r="F828" s="1615">
        <f t="shared" si="449"/>
        <v>0.32575933631430032</v>
      </c>
      <c r="G828" s="1572">
        <f>IRR($F641:G641)</f>
        <v>-0.56438900518852475</v>
      </c>
      <c r="H828" s="1572">
        <f>IRR($F641:H641)</f>
        <v>-0.14397375433263127</v>
      </c>
      <c r="I828" s="1572">
        <f>IRR($F641:I641)</f>
        <v>5.9552979506292125E-2</v>
      </c>
      <c r="J828" s="1572">
        <f>IRR($F641:J641)</f>
        <v>0.16461858486080039</v>
      </c>
      <c r="K828" s="1572">
        <f>IRR($F641:K641)</f>
        <v>0.2234165854242578</v>
      </c>
      <c r="L828" s="1572">
        <f>IRR($F641:L641)</f>
        <v>0.25845553610486283</v>
      </c>
      <c r="M828" s="1572">
        <f>IRR($F641:M641)</f>
        <v>0.2803435133264256</v>
      </c>
      <c r="N828" s="1572">
        <f>IRR($F641:N641)</f>
        <v>0.29451212981046693</v>
      </c>
      <c r="O828" s="1572">
        <f>IRR($F641:O641)</f>
        <v>0.30393762600644991</v>
      </c>
      <c r="P828" s="1572">
        <f>IRR($F641:P641)</f>
        <v>0.31034218862175211</v>
      </c>
      <c r="Q828" s="1572">
        <f>IRR($F641:Q641)</f>
        <v>0.3147671407779189</v>
      </c>
      <c r="R828" s="1572">
        <f>IRR($F641:R641)</f>
        <v>0.31786500765263481</v>
      </c>
      <c r="S828" s="1572">
        <f>IRR($F641:S641)</f>
        <v>0.32005679139930243</v>
      </c>
      <c r="T828" s="1572">
        <f>IRR($F641:T641)</f>
        <v>0.32162070906002382</v>
      </c>
      <c r="U828" s="1572">
        <f>IRR($F641:U641)</f>
        <v>0.32274428827258883</v>
      </c>
      <c r="V828" s="1572">
        <f>IRR($F641:V641)</f>
        <v>0.32355600874472912</v>
      </c>
      <c r="W828" s="1572">
        <f>IRR($F641:W641)</f>
        <v>0.32414509061793861</v>
      </c>
      <c r="X828" s="1572">
        <f>IRR($F641:X641)</f>
        <v>0.32457418605374966</v>
      </c>
      <c r="Y828" s="1572">
        <f>IRR($F641:Y641)</f>
        <v>0.32488769830991915</v>
      </c>
      <c r="Z828" s="1572">
        <f>IRR($F641:Z641)</f>
        <v>0.32511733800681464</v>
      </c>
      <c r="AA828" s="1572">
        <f>IRR($F641:AA641)</f>
        <v>0.32528589447132839</v>
      </c>
      <c r="AB828" s="1572">
        <f>IRR($F641:AB641)</f>
        <v>0.32540983116092947</v>
      </c>
      <c r="AC828" s="1572">
        <f>IRR($F641:AC641)</f>
        <v>0.32550109298527286</v>
      </c>
      <c r="AD828" s="1572">
        <f>IRR($F641:AD641)</f>
        <v>0.32556837747604006</v>
      </c>
      <c r="AE828" s="1572">
        <f>IRR($F641:AE641)</f>
        <v>0.32561803644047171</v>
      </c>
      <c r="AF828" s="1572">
        <f>IRR($F641:AF641)</f>
        <v>0.32565472007554641</v>
      </c>
      <c r="AG828" s="1572">
        <f>IRR($F641:AG641)</f>
        <v>0.32568183985589516</v>
      </c>
      <c r="AH828" s="1572">
        <f>IRR($F641:AH641)</f>
        <v>0.32570190284919787</v>
      </c>
      <c r="AI828" s="1572">
        <f>IRR($F641:AI641)</f>
        <v>0.32571675418096091</v>
      </c>
      <c r="AJ828" s="1572">
        <f>IRR($F641:AJ641)</f>
        <v>0.32572775349800964</v>
      </c>
      <c r="AK828" s="1572">
        <f>IRR($F641:AK641)</f>
        <v>0.32573590377186701</v>
      </c>
      <c r="AL828" s="1572">
        <f>IRR($F641:AL641)</f>
        <v>0.32574194554427738</v>
      </c>
      <c r="AM828" s="1572">
        <f>IRR($F641:AM641)</f>
        <v>0.32574642602849058</v>
      </c>
      <c r="AN828" s="1572">
        <f>IRR($F641:AN641)</f>
        <v>0.32574974986257876</v>
      </c>
      <c r="AO828" s="1572">
        <f>IRR($F641:AO641)</f>
        <v>0.32575221644145813</v>
      </c>
      <c r="AP828" s="1572">
        <f>IRR($F641:AP641)</f>
        <v>0.32575404741125635</v>
      </c>
      <c r="AQ828" s="1572">
        <f>IRR($F641:AQ641)</f>
        <v>0.32575540694028282</v>
      </c>
      <c r="AR828" s="1572">
        <f>IRR($F641:AR641)</f>
        <v>0.32575641667830801</v>
      </c>
      <c r="AS828" s="1572">
        <f>IRR($F641:AS641)</f>
        <v>0.32575716680499056</v>
      </c>
      <c r="AT828" s="1572">
        <f>IRR($F641:AT641)</f>
        <v>0.32575772419572169</v>
      </c>
      <c r="AU828" s="1572">
        <f>IRR($F641:AU641)</f>
        <v>0.32575813846079305</v>
      </c>
      <c r="AV828" s="1572">
        <f>IRR($F641:AV641)</f>
        <v>0.32575844641427665</v>
      </c>
      <c r="AW828" s="1572">
        <f>IRR($F641:AW641)</f>
        <v>0.32575867538260583</v>
      </c>
      <c r="AX828" s="1572">
        <f>IRR($F641:AX641)</f>
        <v>0.32575884565524715</v>
      </c>
      <c r="AY828" s="1572">
        <f>IRR($F641:AY641)</f>
        <v>0.32575897230067619</v>
      </c>
      <c r="AZ828" s="1572">
        <f>IRR($F641:AZ641)</f>
        <v>0.32575906651255959</v>
      </c>
      <c r="BA828" s="1572">
        <f>IRR($F641:BA641)</f>
        <v>0.32575913660803324</v>
      </c>
      <c r="BB828" s="1572">
        <f>IRR($F641:BB641)</f>
        <v>0.32575918876823007</v>
      </c>
      <c r="BC828" s="1572">
        <f>IRR($F641:BC641)</f>
        <v>0.32575922758777831</v>
      </c>
      <c r="BD828" s="1572">
        <f>IRR($F641:BD641)</f>
        <v>0.32575925648266368</v>
      </c>
      <c r="BE828" s="1572">
        <f>IRR($F641:BE641)</f>
        <v>0.32575927799304538</v>
      </c>
      <c r="BF828" s="1572">
        <f>IRR($F641:BF641)</f>
        <v>0.32575929400813841</v>
      </c>
      <c r="BG828" s="1572">
        <f>IRR($F641:BG641)</f>
        <v>0.3257593059332573</v>
      </c>
      <c r="BH828" s="1572">
        <f>IRR($F641:BH641)</f>
        <v>0.32575931481392617</v>
      </c>
      <c r="BI828" s="1572">
        <f>IRR($F641:BI641)</f>
        <v>0.32575932142811048</v>
      </c>
      <c r="BJ828" s="1572">
        <f>IRR($F641:BJ641)</f>
        <v>0.32575932635477067</v>
      </c>
      <c r="BK828" s="1572">
        <f>IRR($F641:BK641)</f>
        <v>0.32575933002482738</v>
      </c>
      <c r="BL828" s="1572">
        <f>IRR($F641:BL641)</f>
        <v>0.32575933275905711</v>
      </c>
      <c r="BM828" s="1572">
        <f>IRR($F641:BM641)</f>
        <v>0.32575933479627528</v>
      </c>
      <c r="BN828" s="1573">
        <f>IRR($F641:BN641)</f>
        <v>0.32575933631430032</v>
      </c>
    </row>
    <row r="829" spans="1:66" ht="4.5" customHeight="1" x14ac:dyDescent="0.15">
      <c r="A829" s="1123"/>
      <c r="B829" s="1337"/>
      <c r="C829" s="1600"/>
      <c r="D829" s="1394"/>
      <c r="E829" s="1394"/>
      <c r="F829" s="1614"/>
      <c r="G829" s="1569"/>
      <c r="H829" s="1569"/>
      <c r="I829" s="1569"/>
      <c r="J829" s="1569"/>
      <c r="K829" s="1569"/>
      <c r="L829" s="1569"/>
      <c r="M829" s="1569"/>
      <c r="N829" s="1569"/>
      <c r="O829" s="1569"/>
      <c r="P829" s="1569"/>
      <c r="Q829" s="1569"/>
      <c r="R829" s="1569"/>
      <c r="S829" s="1569"/>
      <c r="T829" s="1569"/>
      <c r="U829" s="1569"/>
      <c r="V829" s="1569"/>
      <c r="W829" s="1569"/>
      <c r="X829" s="1569"/>
      <c r="Y829" s="1569"/>
      <c r="Z829" s="1569"/>
      <c r="AA829" s="1569"/>
      <c r="AB829" s="1569"/>
      <c r="AC829" s="1569"/>
      <c r="AD829" s="1569"/>
      <c r="AE829" s="1569"/>
      <c r="AF829" s="1569"/>
      <c r="AG829" s="1569"/>
      <c r="AH829" s="1569"/>
      <c r="AI829" s="1569"/>
      <c r="AJ829" s="1569"/>
      <c r="AK829" s="1569"/>
      <c r="AL829" s="1569"/>
      <c r="AM829" s="1569"/>
      <c r="AN829" s="1569"/>
      <c r="AO829" s="1569"/>
      <c r="AP829" s="1569"/>
      <c r="AQ829" s="1569"/>
      <c r="AR829" s="1569"/>
      <c r="AS829" s="1569"/>
      <c r="AT829" s="1569"/>
      <c r="AU829" s="1569"/>
      <c r="AV829" s="1569"/>
      <c r="AW829" s="1569"/>
      <c r="AX829" s="1569"/>
      <c r="AY829" s="1569"/>
      <c r="AZ829" s="1569"/>
      <c r="BA829" s="1569"/>
      <c r="BB829" s="1569"/>
      <c r="BC829" s="1569"/>
      <c r="BD829" s="1569"/>
      <c r="BE829" s="1569"/>
      <c r="BF829" s="1569"/>
      <c r="BG829" s="1569"/>
      <c r="BH829" s="1569"/>
      <c r="BI829" s="1569"/>
      <c r="BJ829" s="1569"/>
      <c r="BK829" s="1569"/>
      <c r="BL829" s="1569"/>
      <c r="BM829" s="1569"/>
      <c r="BN829" s="1571"/>
    </row>
    <row r="830" spans="1:66" x14ac:dyDescent="0.15">
      <c r="A830" s="1123"/>
      <c r="B830" s="1337"/>
      <c r="C830" s="3667" t="str">
        <f t="shared" ref="C830" si="460">C799</f>
        <v>High Range Opex - Low</v>
      </c>
      <c r="D830" s="1394" t="str">
        <f t="shared" ref="D830:E830" si="461">D768</f>
        <v>Low Price Range</v>
      </c>
      <c r="E830" s="1394" t="str">
        <f t="shared" si="461"/>
        <v>High Range CAPEX</v>
      </c>
      <c r="F830" s="1614" t="e">
        <f t="shared" si="449"/>
        <v>#NUM!</v>
      </c>
      <c r="G830" s="1569" t="e">
        <f>IRR($F643:G643)</f>
        <v>#NUM!</v>
      </c>
      <c r="H830" s="1569" t="e">
        <f>IRR($F643:H643)</f>
        <v>#NUM!</v>
      </c>
      <c r="I830" s="1569" t="e">
        <f>IRR($F643:I643)</f>
        <v>#NUM!</v>
      </c>
      <c r="J830" s="1569" t="e">
        <f>IRR($F643:J643)</f>
        <v>#NUM!</v>
      </c>
      <c r="K830" s="1569" t="e">
        <f>IRR($F643:K643)</f>
        <v>#NUM!</v>
      </c>
      <c r="L830" s="1569" t="e">
        <f>IRR($F643:L643)</f>
        <v>#NUM!</v>
      </c>
      <c r="M830" s="1569" t="e">
        <f>IRR($F643:M643)</f>
        <v>#NUM!</v>
      </c>
      <c r="N830" s="1569" t="e">
        <f>IRR($F643:N643)</f>
        <v>#NUM!</v>
      </c>
      <c r="O830" s="1569" t="e">
        <f>IRR($F643:O643)</f>
        <v>#NUM!</v>
      </c>
      <c r="P830" s="1569" t="e">
        <f>IRR($F643:P643)</f>
        <v>#NUM!</v>
      </c>
      <c r="Q830" s="1569" t="e">
        <f>IRR($F643:Q643)</f>
        <v>#NUM!</v>
      </c>
      <c r="R830" s="1569" t="e">
        <f>IRR($F643:R643)</f>
        <v>#NUM!</v>
      </c>
      <c r="S830" s="1569" t="e">
        <f>IRR($F643:S643)</f>
        <v>#NUM!</v>
      </c>
      <c r="T830" s="1569" t="e">
        <f>IRR($F643:T643)</f>
        <v>#NUM!</v>
      </c>
      <c r="U830" s="1569" t="e">
        <f>IRR($F643:U643)</f>
        <v>#NUM!</v>
      </c>
      <c r="V830" s="1569" t="e">
        <f>IRR($F643:V643)</f>
        <v>#NUM!</v>
      </c>
      <c r="W830" s="1569" t="e">
        <f>IRR($F643:W643)</f>
        <v>#NUM!</v>
      </c>
      <c r="X830" s="1569" t="e">
        <f>IRR($F643:X643)</f>
        <v>#NUM!</v>
      </c>
      <c r="Y830" s="1569" t="e">
        <f>IRR($F643:Y643)</f>
        <v>#NUM!</v>
      </c>
      <c r="Z830" s="1569" t="e">
        <f>IRR($F643:Z643)</f>
        <v>#NUM!</v>
      </c>
      <c r="AA830" s="1569" t="e">
        <f>IRR($F643:AA643)</f>
        <v>#NUM!</v>
      </c>
      <c r="AB830" s="1569" t="e">
        <f>IRR($F643:AB643)</f>
        <v>#NUM!</v>
      </c>
      <c r="AC830" s="1569" t="e">
        <f>IRR($F643:AC643)</f>
        <v>#NUM!</v>
      </c>
      <c r="AD830" s="1569" t="e">
        <f>IRR($F643:AD643)</f>
        <v>#NUM!</v>
      </c>
      <c r="AE830" s="1569" t="e">
        <f>IRR($F643:AE643)</f>
        <v>#NUM!</v>
      </c>
      <c r="AF830" s="1569" t="e">
        <f>IRR($F643:AF643)</f>
        <v>#NUM!</v>
      </c>
      <c r="AG830" s="1569" t="e">
        <f>IRR($F643:AG643)</f>
        <v>#NUM!</v>
      </c>
      <c r="AH830" s="1569" t="e">
        <f>IRR($F643:AH643)</f>
        <v>#NUM!</v>
      </c>
      <c r="AI830" s="1569" t="e">
        <f>IRR($F643:AI643)</f>
        <v>#NUM!</v>
      </c>
      <c r="AJ830" s="1569" t="e">
        <f>IRR($F643:AJ643)</f>
        <v>#NUM!</v>
      </c>
      <c r="AK830" s="1569" t="e">
        <f>IRR($F643:AK643)</f>
        <v>#NUM!</v>
      </c>
      <c r="AL830" s="1569" t="e">
        <f>IRR($F643:AL643)</f>
        <v>#NUM!</v>
      </c>
      <c r="AM830" s="1569" t="e">
        <f>IRR($F643:AM643)</f>
        <v>#NUM!</v>
      </c>
      <c r="AN830" s="1569" t="e">
        <f>IRR($F643:AN643)</f>
        <v>#NUM!</v>
      </c>
      <c r="AO830" s="1569" t="e">
        <f>IRR($F643:AO643)</f>
        <v>#NUM!</v>
      </c>
      <c r="AP830" s="1569" t="e">
        <f>IRR($F643:AP643)</f>
        <v>#NUM!</v>
      </c>
      <c r="AQ830" s="1569" t="e">
        <f>IRR($F643:AQ643)</f>
        <v>#NUM!</v>
      </c>
      <c r="AR830" s="1569" t="e">
        <f>IRR($F643:AR643)</f>
        <v>#NUM!</v>
      </c>
      <c r="AS830" s="1569" t="e">
        <f>IRR($F643:AS643)</f>
        <v>#NUM!</v>
      </c>
      <c r="AT830" s="1569" t="e">
        <f>IRR($F643:AT643)</f>
        <v>#NUM!</v>
      </c>
      <c r="AU830" s="1569" t="e">
        <f>IRR($F643:AU643)</f>
        <v>#NUM!</v>
      </c>
      <c r="AV830" s="1569" t="e">
        <f>IRR($F643:AV643)</f>
        <v>#NUM!</v>
      </c>
      <c r="AW830" s="1569" t="e">
        <f>IRR($F643:AW643)</f>
        <v>#NUM!</v>
      </c>
      <c r="AX830" s="1569" t="e">
        <f>IRR($F643:AX643)</f>
        <v>#NUM!</v>
      </c>
      <c r="AY830" s="1569" t="e">
        <f>IRR($F643:AY643)</f>
        <v>#NUM!</v>
      </c>
      <c r="AZ830" s="1569" t="e">
        <f>IRR($F643:AZ643)</f>
        <v>#NUM!</v>
      </c>
      <c r="BA830" s="1569" t="e">
        <f>IRR($F643:BA643)</f>
        <v>#NUM!</v>
      </c>
      <c r="BB830" s="1569" t="e">
        <f>IRR($F643:BB643)</f>
        <v>#NUM!</v>
      </c>
      <c r="BC830" s="1569" t="e">
        <f>IRR($F643:BC643)</f>
        <v>#NUM!</v>
      </c>
      <c r="BD830" s="1569" t="e">
        <f>IRR($F643:BD643)</f>
        <v>#NUM!</v>
      </c>
      <c r="BE830" s="1569" t="e">
        <f>IRR($F643:BE643)</f>
        <v>#NUM!</v>
      </c>
      <c r="BF830" s="1569" t="e">
        <f>IRR($F643:BF643)</f>
        <v>#NUM!</v>
      </c>
      <c r="BG830" s="1569" t="e">
        <f>IRR($F643:BG643)</f>
        <v>#NUM!</v>
      </c>
      <c r="BH830" s="1569" t="e">
        <f>IRR($F643:BH643)</f>
        <v>#NUM!</v>
      </c>
      <c r="BI830" s="1569" t="e">
        <f>IRR($F643:BI643)</f>
        <v>#NUM!</v>
      </c>
      <c r="BJ830" s="1569" t="e">
        <f>IRR($F643:BJ643)</f>
        <v>#NUM!</v>
      </c>
      <c r="BK830" s="1569" t="e">
        <f>IRR($F643:BK643)</f>
        <v>#NUM!</v>
      </c>
      <c r="BL830" s="1569" t="e">
        <f>IRR($F643:BL643)</f>
        <v>#NUM!</v>
      </c>
      <c r="BM830" s="1569" t="e">
        <f>IRR($F643:BM643)</f>
        <v>#NUM!</v>
      </c>
      <c r="BN830" s="1571" t="e">
        <f>IRR($F643:BN643)</f>
        <v>#NUM!</v>
      </c>
    </row>
    <row r="831" spans="1:66" x14ac:dyDescent="0.15">
      <c r="A831" s="1123"/>
      <c r="B831" s="1337"/>
      <c r="C831" s="3667"/>
      <c r="D831" s="1394" t="str">
        <f t="shared" ref="D831:E831" si="462">D769</f>
        <v>Low Price Range</v>
      </c>
      <c r="E831" s="1394" t="str">
        <f t="shared" si="462"/>
        <v>High Range CAPEX</v>
      </c>
      <c r="F831" s="1614" t="e">
        <f t="shared" si="449"/>
        <v>#NUM!</v>
      </c>
      <c r="G831" s="1569" t="e">
        <f>IRR($F644:G644)</f>
        <v>#NUM!</v>
      </c>
      <c r="H831" s="1569" t="e">
        <f>IRR($F644:H644)</f>
        <v>#NUM!</v>
      </c>
      <c r="I831" s="1569" t="e">
        <f>IRR($F644:I644)</f>
        <v>#NUM!</v>
      </c>
      <c r="J831" s="1569" t="e">
        <f>IRR($F644:J644)</f>
        <v>#NUM!</v>
      </c>
      <c r="K831" s="1569" t="e">
        <f>IRR($F644:K644)</f>
        <v>#NUM!</v>
      </c>
      <c r="L831" s="1569" t="e">
        <f>IRR($F644:L644)</f>
        <v>#NUM!</v>
      </c>
      <c r="M831" s="1569" t="e">
        <f>IRR($F644:M644)</f>
        <v>#NUM!</v>
      </c>
      <c r="N831" s="1569" t="e">
        <f>IRR($F644:N644)</f>
        <v>#NUM!</v>
      </c>
      <c r="O831" s="1569" t="e">
        <f>IRR($F644:O644)</f>
        <v>#NUM!</v>
      </c>
      <c r="P831" s="1569" t="e">
        <f>IRR($F644:P644)</f>
        <v>#NUM!</v>
      </c>
      <c r="Q831" s="1569" t="e">
        <f>IRR($F644:Q644)</f>
        <v>#NUM!</v>
      </c>
      <c r="R831" s="1569" t="e">
        <f>IRR($F644:R644)</f>
        <v>#NUM!</v>
      </c>
      <c r="S831" s="1569" t="e">
        <f>IRR($F644:S644)</f>
        <v>#NUM!</v>
      </c>
      <c r="T831" s="1569" t="e">
        <f>IRR($F644:T644)</f>
        <v>#NUM!</v>
      </c>
      <c r="U831" s="1569" t="e">
        <f>IRR($F644:U644)</f>
        <v>#NUM!</v>
      </c>
      <c r="V831" s="1569" t="e">
        <f>IRR($F644:V644)</f>
        <v>#NUM!</v>
      </c>
      <c r="W831" s="1569" t="e">
        <f>IRR($F644:W644)</f>
        <v>#NUM!</v>
      </c>
      <c r="X831" s="1569" t="e">
        <f>IRR($F644:X644)</f>
        <v>#NUM!</v>
      </c>
      <c r="Y831" s="1569" t="e">
        <f>IRR($F644:Y644)</f>
        <v>#NUM!</v>
      </c>
      <c r="Z831" s="1569" t="e">
        <f>IRR($F644:Z644)</f>
        <v>#NUM!</v>
      </c>
      <c r="AA831" s="1569" t="e">
        <f>IRR($F644:AA644)</f>
        <v>#NUM!</v>
      </c>
      <c r="AB831" s="1569" t="e">
        <f>IRR($F644:AB644)</f>
        <v>#NUM!</v>
      </c>
      <c r="AC831" s="1569" t="e">
        <f>IRR($F644:AC644)</f>
        <v>#NUM!</v>
      </c>
      <c r="AD831" s="1569" t="e">
        <f>IRR($F644:AD644)</f>
        <v>#NUM!</v>
      </c>
      <c r="AE831" s="1569" t="e">
        <f>IRR($F644:AE644)</f>
        <v>#NUM!</v>
      </c>
      <c r="AF831" s="1569" t="e">
        <f>IRR($F644:AF644)</f>
        <v>#NUM!</v>
      </c>
      <c r="AG831" s="1569" t="e">
        <f>IRR($F644:AG644)</f>
        <v>#NUM!</v>
      </c>
      <c r="AH831" s="1569" t="e">
        <f>IRR($F644:AH644)</f>
        <v>#NUM!</v>
      </c>
      <c r="AI831" s="1569" t="e">
        <f>IRR($F644:AI644)</f>
        <v>#NUM!</v>
      </c>
      <c r="AJ831" s="1569" t="e">
        <f>IRR($F644:AJ644)</f>
        <v>#NUM!</v>
      </c>
      <c r="AK831" s="1569" t="e">
        <f>IRR($F644:AK644)</f>
        <v>#NUM!</v>
      </c>
      <c r="AL831" s="1569" t="e">
        <f>IRR($F644:AL644)</f>
        <v>#NUM!</v>
      </c>
      <c r="AM831" s="1569" t="e">
        <f>IRR($F644:AM644)</f>
        <v>#NUM!</v>
      </c>
      <c r="AN831" s="1569" t="e">
        <f>IRR($F644:AN644)</f>
        <v>#NUM!</v>
      </c>
      <c r="AO831" s="1569" t="e">
        <f>IRR($F644:AO644)</f>
        <v>#NUM!</v>
      </c>
      <c r="AP831" s="1569" t="e">
        <f>IRR($F644:AP644)</f>
        <v>#NUM!</v>
      </c>
      <c r="AQ831" s="1569" t="e">
        <f>IRR($F644:AQ644)</f>
        <v>#NUM!</v>
      </c>
      <c r="AR831" s="1569" t="e">
        <f>IRR($F644:AR644)</f>
        <v>#NUM!</v>
      </c>
      <c r="AS831" s="1569" t="e">
        <f>IRR($F644:AS644)</f>
        <v>#NUM!</v>
      </c>
      <c r="AT831" s="1569" t="e">
        <f>IRR($F644:AT644)</f>
        <v>#NUM!</v>
      </c>
      <c r="AU831" s="1569" t="e">
        <f>IRR($F644:AU644)</f>
        <v>#NUM!</v>
      </c>
      <c r="AV831" s="1569" t="e">
        <f>IRR($F644:AV644)</f>
        <v>#NUM!</v>
      </c>
      <c r="AW831" s="1569" t="e">
        <f>IRR($F644:AW644)</f>
        <v>#NUM!</v>
      </c>
      <c r="AX831" s="1569" t="e">
        <f>IRR($F644:AX644)</f>
        <v>#NUM!</v>
      </c>
      <c r="AY831" s="1569" t="e">
        <f>IRR($F644:AY644)</f>
        <v>#NUM!</v>
      </c>
      <c r="AZ831" s="1569" t="e">
        <f>IRR($F644:AZ644)</f>
        <v>#NUM!</v>
      </c>
      <c r="BA831" s="1569" t="e">
        <f>IRR($F644:BA644)</f>
        <v>#NUM!</v>
      </c>
      <c r="BB831" s="1569" t="e">
        <f>IRR($F644:BB644)</f>
        <v>#NUM!</v>
      </c>
      <c r="BC831" s="1569" t="e">
        <f>IRR($F644:BC644)</f>
        <v>#NUM!</v>
      </c>
      <c r="BD831" s="1569" t="e">
        <f>IRR($F644:BD644)</f>
        <v>#NUM!</v>
      </c>
      <c r="BE831" s="1569" t="e">
        <f>IRR($F644:BE644)</f>
        <v>#NUM!</v>
      </c>
      <c r="BF831" s="1569" t="e">
        <f>IRR($F644:BF644)</f>
        <v>#NUM!</v>
      </c>
      <c r="BG831" s="1569" t="e">
        <f>IRR($F644:BG644)</f>
        <v>#NUM!</v>
      </c>
      <c r="BH831" s="1569" t="e">
        <f>IRR($F644:BH644)</f>
        <v>#NUM!</v>
      </c>
      <c r="BI831" s="1569" t="e">
        <f>IRR($F644:BI644)</f>
        <v>#NUM!</v>
      </c>
      <c r="BJ831" s="1569" t="e">
        <f>IRR($F644:BJ644)</f>
        <v>#NUM!</v>
      </c>
      <c r="BK831" s="1569" t="e">
        <f>IRR($F644:BK644)</f>
        <v>#NUM!</v>
      </c>
      <c r="BL831" s="1569" t="e">
        <f>IRR($F644:BL644)</f>
        <v>#NUM!</v>
      </c>
      <c r="BM831" s="1569" t="e">
        <f>IRR($F644:BM644)</f>
        <v>#NUM!</v>
      </c>
      <c r="BN831" s="1571" t="e">
        <f>IRR($F644:BN644)</f>
        <v>#NUM!</v>
      </c>
    </row>
    <row r="832" spans="1:66" x14ac:dyDescent="0.15">
      <c r="A832" s="1123"/>
      <c r="B832" s="1337"/>
      <c r="C832" s="3667"/>
      <c r="D832" s="1394" t="str">
        <f t="shared" ref="D832:E832" si="463">D770</f>
        <v>Low Price Range</v>
      </c>
      <c r="E832" s="1394" t="str">
        <f t="shared" si="463"/>
        <v>High Range CAPEX</v>
      </c>
      <c r="F832" s="1614" t="e">
        <f t="shared" si="449"/>
        <v>#NUM!</v>
      </c>
      <c r="G832" s="1569" t="e">
        <f>IRR($F645:G645)</f>
        <v>#NUM!</v>
      </c>
      <c r="H832" s="1569" t="e">
        <f>IRR($F645:H645)</f>
        <v>#NUM!</v>
      </c>
      <c r="I832" s="1569" t="e">
        <f>IRR($F645:I645)</f>
        <v>#NUM!</v>
      </c>
      <c r="J832" s="1569" t="e">
        <f>IRR($F645:J645)</f>
        <v>#NUM!</v>
      </c>
      <c r="K832" s="1569" t="e">
        <f>IRR($F645:K645)</f>
        <v>#NUM!</v>
      </c>
      <c r="L832" s="1569" t="e">
        <f>IRR($F645:L645)</f>
        <v>#NUM!</v>
      </c>
      <c r="M832" s="1569" t="e">
        <f>IRR($F645:M645)</f>
        <v>#NUM!</v>
      </c>
      <c r="N832" s="1569" t="e">
        <f>IRR($F645:N645)</f>
        <v>#NUM!</v>
      </c>
      <c r="O832" s="1569" t="e">
        <f>IRR($F645:O645)</f>
        <v>#NUM!</v>
      </c>
      <c r="P832" s="1569" t="e">
        <f>IRR($F645:P645)</f>
        <v>#NUM!</v>
      </c>
      <c r="Q832" s="1569" t="e">
        <f>IRR($F645:Q645)</f>
        <v>#NUM!</v>
      </c>
      <c r="R832" s="1569" t="e">
        <f>IRR($F645:R645)</f>
        <v>#NUM!</v>
      </c>
      <c r="S832" s="1569" t="e">
        <f>IRR($F645:S645)</f>
        <v>#NUM!</v>
      </c>
      <c r="T832" s="1569" t="e">
        <f>IRR($F645:T645)</f>
        <v>#NUM!</v>
      </c>
      <c r="U832" s="1569" t="e">
        <f>IRR($F645:U645)</f>
        <v>#NUM!</v>
      </c>
      <c r="V832" s="1569" t="e">
        <f>IRR($F645:V645)</f>
        <v>#NUM!</v>
      </c>
      <c r="W832" s="1569" t="e">
        <f>IRR($F645:W645)</f>
        <v>#NUM!</v>
      </c>
      <c r="X832" s="1569" t="e">
        <f>IRR($F645:X645)</f>
        <v>#NUM!</v>
      </c>
      <c r="Y832" s="1569" t="e">
        <f>IRR($F645:Y645)</f>
        <v>#NUM!</v>
      </c>
      <c r="Z832" s="1569" t="e">
        <f>IRR($F645:Z645)</f>
        <v>#NUM!</v>
      </c>
      <c r="AA832" s="1569" t="e">
        <f>IRR($F645:AA645)</f>
        <v>#NUM!</v>
      </c>
      <c r="AB832" s="1569" t="e">
        <f>IRR($F645:AB645)</f>
        <v>#NUM!</v>
      </c>
      <c r="AC832" s="1569" t="e">
        <f>IRR($F645:AC645)</f>
        <v>#NUM!</v>
      </c>
      <c r="AD832" s="1569" t="e">
        <f>IRR($F645:AD645)</f>
        <v>#NUM!</v>
      </c>
      <c r="AE832" s="1569" t="e">
        <f>IRR($F645:AE645)</f>
        <v>#NUM!</v>
      </c>
      <c r="AF832" s="1569" t="e">
        <f>IRR($F645:AF645)</f>
        <v>#NUM!</v>
      </c>
      <c r="AG832" s="1569" t="e">
        <f>IRR($F645:AG645)</f>
        <v>#NUM!</v>
      </c>
      <c r="AH832" s="1569" t="e">
        <f>IRR($F645:AH645)</f>
        <v>#NUM!</v>
      </c>
      <c r="AI832" s="1569" t="e">
        <f>IRR($F645:AI645)</f>
        <v>#NUM!</v>
      </c>
      <c r="AJ832" s="1569" t="e">
        <f>IRR($F645:AJ645)</f>
        <v>#NUM!</v>
      </c>
      <c r="AK832" s="1569" t="e">
        <f>IRR($F645:AK645)</f>
        <v>#NUM!</v>
      </c>
      <c r="AL832" s="1569" t="e">
        <f>IRR($F645:AL645)</f>
        <v>#NUM!</v>
      </c>
      <c r="AM832" s="1569" t="e">
        <f>IRR($F645:AM645)</f>
        <v>#NUM!</v>
      </c>
      <c r="AN832" s="1569" t="e">
        <f>IRR($F645:AN645)</f>
        <v>#NUM!</v>
      </c>
      <c r="AO832" s="1569" t="e">
        <f>IRR($F645:AO645)</f>
        <v>#NUM!</v>
      </c>
      <c r="AP832" s="1569" t="e">
        <f>IRR($F645:AP645)</f>
        <v>#NUM!</v>
      </c>
      <c r="AQ832" s="1569" t="e">
        <f>IRR($F645:AQ645)</f>
        <v>#NUM!</v>
      </c>
      <c r="AR832" s="1569" t="e">
        <f>IRR($F645:AR645)</f>
        <v>#NUM!</v>
      </c>
      <c r="AS832" s="1569" t="e">
        <f>IRR($F645:AS645)</f>
        <v>#NUM!</v>
      </c>
      <c r="AT832" s="1569" t="e">
        <f>IRR($F645:AT645)</f>
        <v>#NUM!</v>
      </c>
      <c r="AU832" s="1569" t="e">
        <f>IRR($F645:AU645)</f>
        <v>#NUM!</v>
      </c>
      <c r="AV832" s="1569" t="e">
        <f>IRR($F645:AV645)</f>
        <v>#NUM!</v>
      </c>
      <c r="AW832" s="1569" t="e">
        <f>IRR($F645:AW645)</f>
        <v>#NUM!</v>
      </c>
      <c r="AX832" s="1569" t="e">
        <f>IRR($F645:AX645)</f>
        <v>#NUM!</v>
      </c>
      <c r="AY832" s="1569" t="e">
        <f>IRR($F645:AY645)</f>
        <v>#NUM!</v>
      </c>
      <c r="AZ832" s="1569" t="e">
        <f>IRR($F645:AZ645)</f>
        <v>#NUM!</v>
      </c>
      <c r="BA832" s="1569" t="e">
        <f>IRR($F645:BA645)</f>
        <v>#NUM!</v>
      </c>
      <c r="BB832" s="1569" t="e">
        <f>IRR($F645:BB645)</f>
        <v>#NUM!</v>
      </c>
      <c r="BC832" s="1569" t="e">
        <f>IRR($F645:BC645)</f>
        <v>#NUM!</v>
      </c>
      <c r="BD832" s="1569" t="e">
        <f>IRR($F645:BD645)</f>
        <v>#NUM!</v>
      </c>
      <c r="BE832" s="1569" t="e">
        <f>IRR($F645:BE645)</f>
        <v>#NUM!</v>
      </c>
      <c r="BF832" s="1569" t="e">
        <f>IRR($F645:BF645)</f>
        <v>#NUM!</v>
      </c>
      <c r="BG832" s="1569" t="e">
        <f>IRR($F645:BG645)</f>
        <v>#NUM!</v>
      </c>
      <c r="BH832" s="1569" t="e">
        <f>IRR($F645:BH645)</f>
        <v>#NUM!</v>
      </c>
      <c r="BI832" s="1569" t="e">
        <f>IRR($F645:BI645)</f>
        <v>#NUM!</v>
      </c>
      <c r="BJ832" s="1569" t="e">
        <f>IRR($F645:BJ645)</f>
        <v>#NUM!</v>
      </c>
      <c r="BK832" s="1569" t="e">
        <f>IRR($F645:BK645)</f>
        <v>#NUM!</v>
      </c>
      <c r="BL832" s="1569" t="e">
        <f>IRR($F645:BL645)</f>
        <v>#NUM!</v>
      </c>
      <c r="BM832" s="1569" t="e">
        <f>IRR($F645:BM645)</f>
        <v>#NUM!</v>
      </c>
      <c r="BN832" s="1571" t="e">
        <f>IRR($F645:BN645)</f>
        <v>#NUM!</v>
      </c>
    </row>
    <row r="833" spans="1:66" ht="6" customHeight="1" x14ac:dyDescent="0.15">
      <c r="A833" s="1123"/>
      <c r="B833" s="1337"/>
      <c r="C833" s="3667"/>
      <c r="D833" s="1394"/>
      <c r="E833" s="1394"/>
      <c r="F833" s="1614"/>
      <c r="G833" s="1569"/>
      <c r="H833" s="1569"/>
      <c r="I833" s="1569"/>
      <c r="J833" s="1569"/>
      <c r="K833" s="1569"/>
      <c r="L833" s="1569"/>
      <c r="M833" s="1569"/>
      <c r="N833" s="1569"/>
      <c r="O833" s="1569"/>
      <c r="P833" s="1569"/>
      <c r="Q833" s="1569"/>
      <c r="R833" s="1569"/>
      <c r="S833" s="1569"/>
      <c r="T833" s="1569"/>
      <c r="U833" s="1569"/>
      <c r="V833" s="1569"/>
      <c r="W833" s="1569"/>
      <c r="X833" s="1569"/>
      <c r="Y833" s="1569"/>
      <c r="Z833" s="1569"/>
      <c r="AA833" s="1569"/>
      <c r="AB833" s="1569"/>
      <c r="AC833" s="1569"/>
      <c r="AD833" s="1569"/>
      <c r="AE833" s="1569"/>
      <c r="AF833" s="1569"/>
      <c r="AG833" s="1569"/>
      <c r="AH833" s="1569"/>
      <c r="AI833" s="1569"/>
      <c r="AJ833" s="1569"/>
      <c r="AK833" s="1569"/>
      <c r="AL833" s="1569"/>
      <c r="AM833" s="1569"/>
      <c r="AN833" s="1569"/>
      <c r="AO833" s="1569"/>
      <c r="AP833" s="1569"/>
      <c r="AQ833" s="1569"/>
      <c r="AR833" s="1569"/>
      <c r="AS833" s="1569"/>
      <c r="AT833" s="1569"/>
      <c r="AU833" s="1569"/>
      <c r="AV833" s="1569"/>
      <c r="AW833" s="1569"/>
      <c r="AX833" s="1569"/>
      <c r="AY833" s="1569"/>
      <c r="AZ833" s="1569"/>
      <c r="BA833" s="1569"/>
      <c r="BB833" s="1569"/>
      <c r="BC833" s="1569"/>
      <c r="BD833" s="1569"/>
      <c r="BE833" s="1569"/>
      <c r="BF833" s="1569"/>
      <c r="BG833" s="1569"/>
      <c r="BH833" s="1569"/>
      <c r="BI833" s="1569"/>
      <c r="BJ833" s="1569"/>
      <c r="BK833" s="1569"/>
      <c r="BL833" s="1569"/>
      <c r="BM833" s="1569"/>
      <c r="BN833" s="1571"/>
    </row>
    <row r="834" spans="1:66" x14ac:dyDescent="0.15">
      <c r="A834" s="1123"/>
      <c r="B834" s="1337"/>
      <c r="C834" s="3667"/>
      <c r="D834" s="1394" t="str">
        <f t="shared" ref="D834:E834" si="464">D772</f>
        <v>High Price Range</v>
      </c>
      <c r="E834" s="1394" t="str">
        <f t="shared" si="464"/>
        <v>High Range CAPEX</v>
      </c>
      <c r="F834" s="1614">
        <f t="shared" si="449"/>
        <v>0.22490083712544906</v>
      </c>
      <c r="G834" s="1569">
        <f>IRR($F647:G647)</f>
        <v>-0.53164431374590171</v>
      </c>
      <c r="H834" s="1569">
        <f>IRR($F647:H647)</f>
        <v>-0.15611244195466689</v>
      </c>
      <c r="I834" s="1569">
        <f>IRR($F647:I647)</f>
        <v>1.5695322318699967E-2</v>
      </c>
      <c r="J834" s="1569">
        <f>IRR($F647:J647)</f>
        <v>0.10205515666481868</v>
      </c>
      <c r="K834" s="1569">
        <f>IRR($F647:K647)</f>
        <v>0.1495125783686253</v>
      </c>
      <c r="L834" s="1569">
        <f>IRR($F647:L647)</f>
        <v>0.17733725828337543</v>
      </c>
      <c r="M834" s="1569">
        <f>IRR($F647:M647)</f>
        <v>0.19442043546188659</v>
      </c>
      <c r="N834" s="1569">
        <f>IRR($F647:N647)</f>
        <v>0.20525659006701469</v>
      </c>
      <c r="O834" s="1569">
        <f>IRR($F647:O647)</f>
        <v>0.21228748060665992</v>
      </c>
      <c r="P834" s="1569">
        <f>IRR($F647:P647)</f>
        <v>0.21691733586395867</v>
      </c>
      <c r="Q834" s="1569">
        <f>IRR($F647:Q647)</f>
        <v>0.21999112777492713</v>
      </c>
      <c r="R834" s="1569">
        <f>IRR($F647:R647)</f>
        <v>0.22203609934472035</v>
      </c>
      <c r="S834" s="1569">
        <f>IRR($F647:S647)</f>
        <v>0.22339097299554234</v>
      </c>
      <c r="T834" s="1569">
        <f>IRR($F647:T647)</f>
        <v>0.22427849593506965</v>
      </c>
      <c r="U834" s="1569">
        <f>IRR($F647:U647)</f>
        <v>0.22484787631225189</v>
      </c>
      <c r="V834" s="1569">
        <f>IRR($F647:V647)</f>
        <v>0.22520049388092467</v>
      </c>
      <c r="W834" s="1569">
        <f>IRR($F647:W647)</f>
        <v>0.22540595647048756</v>
      </c>
      <c r="X834" s="1569">
        <f>IRR($F647:X647)</f>
        <v>0.22551239417282409</v>
      </c>
      <c r="Y834" s="1569">
        <f>IRR($F647:Y647)</f>
        <v>0.22555321121658367</v>
      </c>
      <c r="Z834" s="1569">
        <f>IRR($F647:Z647)</f>
        <v>0.22555160243494776</v>
      </c>
      <c r="AA834" s="1569">
        <f>IRR($F647:AA647)</f>
        <v>0.22552362569595452</v>
      </c>
      <c r="AB834" s="1569">
        <f>IRR($F647:AB647)</f>
        <v>0.22548032182042532</v>
      </c>
      <c r="AC834" s="1569">
        <f>IRR($F647:AC647)</f>
        <v>0.2254291944139859</v>
      </c>
      <c r="AD834" s="1569">
        <f>IRR($F647:AD647)</f>
        <v>0.22537525244705359</v>
      </c>
      <c r="AE834" s="1569">
        <f>IRR($F647:AE647)</f>
        <v>0.22532174985048337</v>
      </c>
      <c r="AF834" s="1569">
        <f>IRR($F647:AF647)</f>
        <v>0.22527071260218134</v>
      </c>
      <c r="AG834" s="1569">
        <f>IRR($F647:AG647)</f>
        <v>0.22522331526334805</v>
      </c>
      <c r="AH834" s="1569">
        <f>IRR($F647:AH647)</f>
        <v>0.22518015001147984</v>
      </c>
      <c r="AI834" s="1569">
        <f>IRR($F647:AI647)</f>
        <v>0.22514141845813906</v>
      </c>
      <c r="AJ834" s="1569">
        <f>IRR($F647:AJ647)</f>
        <v>0.22510706779225775</v>
      </c>
      <c r="AK834" s="1569">
        <f>IRR($F647:AK647)</f>
        <v>0.22507688670412507</v>
      </c>
      <c r="AL834" s="1569">
        <f>IRR($F647:AL647)</f>
        <v>0.22505057225523073</v>
      </c>
      <c r="AM834" s="1569">
        <f>IRR($F647:AM647)</f>
        <v>0.22502777580012379</v>
      </c>
      <c r="AN834" s="1569">
        <f>IRR($F647:AN647)</f>
        <v>0.22500813386405683</v>
      </c>
      <c r="AO834" s="1569">
        <f>IRR($F647:AO647)</f>
        <v>0.22499128828224957</v>
      </c>
      <c r="AP834" s="1569">
        <f>IRR($F647:AP647)</f>
        <v>0.22497689874032334</v>
      </c>
      <c r="AQ834" s="1569">
        <f>IRR($F647:AQ647)</f>
        <v>0.22496465000077448</v>
      </c>
      <c r="AR834" s="1569">
        <f>IRR($F647:AR647)</f>
        <v>0.22495425547245107</v>
      </c>
      <c r="AS834" s="1569">
        <f>IRR($F647:AS647)</f>
        <v>0.22494545831831103</v>
      </c>
      <c r="AT834" s="1569">
        <f>IRR($F647:AT647)</f>
        <v>0.22493803095746845</v>
      </c>
      <c r="AU834" s="1569">
        <f>IRR($F647:AU647)</f>
        <v>0.22493177356867511</v>
      </c>
      <c r="AV834" s="1569">
        <f>IRR($F647:AV647)</f>
        <v>0.22492651202046954</v>
      </c>
      <c r="AW834" s="1569">
        <f>IRR($F647:AW647)</f>
        <v>0.22492209552087217</v>
      </c>
      <c r="AX834" s="1569">
        <f>IRR($F647:AX647)</f>
        <v>0.22491839418377135</v>
      </c>
      <c r="AY834" s="1569">
        <f>IRR($F647:AY647)</f>
        <v>0.2249152966405199</v>
      </c>
      <c r="AZ834" s="1569">
        <f>IRR($F647:AZ647)</f>
        <v>0.22491270777649142</v>
      </c>
      <c r="BA834" s="1569">
        <f>IRR($F647:BA647)</f>
        <v>0.22491054663821353</v>
      </c>
      <c r="BB834" s="1569">
        <f>IRR($F647:BB647)</f>
        <v>0.22490874453316612</v>
      </c>
      <c r="BC834" s="1569">
        <f>IRR($F647:BC647)</f>
        <v>0.22490724332851419</v>
      </c>
      <c r="BD834" s="1569">
        <f>IRR($F647:BD647)</f>
        <v>0.22490599394473909</v>
      </c>
      <c r="BE834" s="1569">
        <f>IRR($F647:BE647)</f>
        <v>0.22490495503376362</v>
      </c>
      <c r="BF834" s="1569">
        <f>IRR($F647:BF647)</f>
        <v>0.22490409182751869</v>
      </c>
      <c r="BG834" s="1569">
        <f>IRR($F647:BG647)</f>
        <v>0.22490337514117753</v>
      </c>
      <c r="BH834" s="1569">
        <f>IRR($F647:BH647)</f>
        <v>0.22490278051479806</v>
      </c>
      <c r="BI834" s="1569">
        <f>IRR($F647:BI647)</f>
        <v>0.22490228747747865</v>
      </c>
      <c r="BJ834" s="1569">
        <f>IRR($F647:BJ647)</f>
        <v>0.2249018789189916</v>
      </c>
      <c r="BK834" s="1569">
        <f>IRR($F647:BK647)</f>
        <v>0.22490154055502032</v>
      </c>
      <c r="BL834" s="1569">
        <f>IRR($F647:BL647)</f>
        <v>0.22490126047341641</v>
      </c>
      <c r="BM834" s="1569">
        <f>IRR($F647:BM647)</f>
        <v>0.22490102875021467</v>
      </c>
      <c r="BN834" s="1571">
        <f>IRR($F647:BN647)</f>
        <v>0.22490083712544906</v>
      </c>
    </row>
    <row r="835" spans="1:66" x14ac:dyDescent="0.15">
      <c r="A835" s="1123"/>
      <c r="B835" s="1337"/>
      <c r="C835" s="3667"/>
      <c r="D835" s="1394" t="str">
        <f t="shared" ref="D835:E835" si="465">D773</f>
        <v>High Price Range</v>
      </c>
      <c r="E835" s="1394" t="str">
        <f t="shared" si="465"/>
        <v>High Range CAPEX</v>
      </c>
      <c r="F835" s="1614">
        <f t="shared" si="449"/>
        <v>0.30345331381175655</v>
      </c>
      <c r="G835" s="1569">
        <f>IRR($F648:G648)</f>
        <v>-0.53164431374590171</v>
      </c>
      <c r="H835" s="1569">
        <f>IRR($F648:H648)</f>
        <v>-0.12581575888482521</v>
      </c>
      <c r="I835" s="1569">
        <f>IRR($F648:I648)</f>
        <v>6.3777014517171882E-2</v>
      </c>
      <c r="J835" s="1569">
        <f>IRR($F648:J648)</f>
        <v>0.15994817032960773</v>
      </c>
      <c r="K835" s="1569">
        <f>IRR($F648:K648)</f>
        <v>0.21315026059383424</v>
      </c>
      <c r="L835" s="1569">
        <f>IRR($F648:L648)</f>
        <v>0.24456963930108944</v>
      </c>
      <c r="M835" s="1569">
        <f>IRR($F648:M648)</f>
        <v>0.26404309617843102</v>
      </c>
      <c r="N835" s="1569">
        <f>IRR($F648:N648)</f>
        <v>0.27655694369058481</v>
      </c>
      <c r="O835" s="1569">
        <f>IRR($F648:O648)</f>
        <v>0.28482272089534177</v>
      </c>
      <c r="P835" s="1569">
        <f>IRR($F648:P648)</f>
        <v>0.29039961293434913</v>
      </c>
      <c r="Q835" s="1569">
        <f>IRR($F648:Q648)</f>
        <v>0.29422514182309967</v>
      </c>
      <c r="R835" s="1569">
        <f>IRR($F648:R648)</f>
        <v>0.29688372579323286</v>
      </c>
      <c r="S835" s="1569">
        <f>IRR($F648:S648)</f>
        <v>0.29875050459759711</v>
      </c>
      <c r="T835" s="1569">
        <f>IRR($F648:T648)</f>
        <v>0.30007211602810635</v>
      </c>
      <c r="U835" s="1569">
        <f>IRR($F648:U648)</f>
        <v>0.30101392656731618</v>
      </c>
      <c r="V835" s="1569">
        <f>IRR($F648:V648)</f>
        <v>0.30168861212455722</v>
      </c>
      <c r="W835" s="1569">
        <f>IRR($F648:W648)</f>
        <v>0.30217396933501939</v>
      </c>
      <c r="X835" s="1569">
        <f>IRR($F648:X648)</f>
        <v>0.30252429930504943</v>
      </c>
      <c r="Y835" s="1569">
        <f>IRR($F648:Y648)</f>
        <v>0.30277784282434261</v>
      </c>
      <c r="Z835" s="1569">
        <f>IRR($F648:Z648)</f>
        <v>0.30296172775211683</v>
      </c>
      <c r="AA835" s="1569">
        <f>IRR($F648:AA648)</f>
        <v>0.30309531371926668</v>
      </c>
      <c r="AB835" s="1569">
        <f>IRR($F648:AB648)</f>
        <v>0.30319248409868393</v>
      </c>
      <c r="AC835" s="1569">
        <f>IRR($F648:AC648)</f>
        <v>0.30326323466328509</v>
      </c>
      <c r="AD835" s="1569">
        <f>IRR($F648:AD648)</f>
        <v>0.30331478541617685</v>
      </c>
      <c r="AE835" s="1569">
        <f>IRR($F648:AE648)</f>
        <v>0.30335236502346907</v>
      </c>
      <c r="AF835" s="1569">
        <f>IRR($F648:AF648)</f>
        <v>0.30337976800112321</v>
      </c>
      <c r="AG835" s="1569">
        <f>IRR($F648:AG648)</f>
        <v>0.30339975271053166</v>
      </c>
      <c r="AH835" s="1569">
        <f>IRR($F648:AH648)</f>
        <v>0.30341432696526782</v>
      </c>
      <c r="AI835" s="1569">
        <f>IRR($F648:AI648)</f>
        <v>0.30342495377100143</v>
      </c>
      <c r="AJ835" s="1569">
        <f>IRR($F648:AJ648)</f>
        <v>0.30343269999875022</v>
      </c>
      <c r="AK835" s="1569">
        <f>IRR($F648:AK648)</f>
        <v>0.30343834409696036</v>
      </c>
      <c r="AL835" s="1569">
        <f>IRR($F648:AL648)</f>
        <v>0.30344245429163208</v>
      </c>
      <c r="AM835" s="1569">
        <f>IRR($F648:AM648)</f>
        <v>0.30344544545724728</v>
      </c>
      <c r="AN835" s="1569">
        <f>IRR($F648:AN648)</f>
        <v>0.30344762053289531</v>
      </c>
      <c r="AO835" s="1569">
        <f>IRR($F648:AO648)</f>
        <v>0.30344920071655457</v>
      </c>
      <c r="AP835" s="1569">
        <f>IRR($F648:AP648)</f>
        <v>0.30345034749710176</v>
      </c>
      <c r="AQ835" s="1569">
        <f>IRR($F648:AQ648)</f>
        <v>0.30345117874117533</v>
      </c>
      <c r="AR835" s="1569">
        <f>IRR($F648:AR648)</f>
        <v>0.30345178044489751</v>
      </c>
      <c r="AS835" s="1569">
        <f>IRR($F648:AS648)</f>
        <v>0.30345221532163613</v>
      </c>
      <c r="AT835" s="1569">
        <f>IRR($F648:AT648)</f>
        <v>0.30345252907895204</v>
      </c>
      <c r="AU835" s="1569">
        <f>IRR($F648:AU648)</f>
        <v>0.30345275500693969</v>
      </c>
      <c r="AV835" s="1569">
        <f>IRR($F648:AV648)</f>
        <v>0.3034529173321503</v>
      </c>
      <c r="AW835" s="1569">
        <f>IRR($F648:AW648)</f>
        <v>0.30345303366889453</v>
      </c>
      <c r="AX835" s="1569">
        <f>IRR($F648:AX648)</f>
        <v>0.30345311681044329</v>
      </c>
      <c r="AY835" s="1569">
        <f>IRR($F648:AY648)</f>
        <v>0.30345317603746635</v>
      </c>
      <c r="AZ835" s="1569">
        <f>IRR($F648:AZ648)</f>
        <v>0.3034532180734284</v>
      </c>
      <c r="BA835" s="1569">
        <f>IRR($F648:BA648)</f>
        <v>0.30345324778184812</v>
      </c>
      <c r="BB835" s="1569">
        <f>IRR($F648:BB648)</f>
        <v>0.30345326867485989</v>
      </c>
      <c r="BC835" s="1569">
        <f>IRR($F648:BC648)</f>
        <v>0.30345328328387966</v>
      </c>
      <c r="BD835" s="1569">
        <f>IRR($F648:BD648)</f>
        <v>0.30345329342955063</v>
      </c>
      <c r="BE835" s="1569">
        <f>IRR($F648:BE648)</f>
        <v>0.30345330041815499</v>
      </c>
      <c r="BF835" s="1569">
        <f>IRR($F648:BF648)</f>
        <v>0.30345330518437152</v>
      </c>
      <c r="BG835" s="1569">
        <f>IRR($F648:BG648)</f>
        <v>0.30345330839491713</v>
      </c>
      <c r="BH835" s="1569">
        <f>IRR($F648:BH648)</f>
        <v>0.3034533105236894</v>
      </c>
      <c r="BI835" s="1569">
        <f>IRR($F648:BI648)</f>
        <v>0.30345331190616665</v>
      </c>
      <c r="BJ835" s="1569">
        <f>IRR($F648:BJ648)</f>
        <v>0.30345331277872578</v>
      </c>
      <c r="BK835" s="1569">
        <f>IRR($F648:BK648)</f>
        <v>0.30345331330700942</v>
      </c>
      <c r="BL835" s="1569">
        <f>IRR($F648:BL648)</f>
        <v>0.30345331360634487</v>
      </c>
      <c r="BM835" s="1569">
        <f>IRR($F648:BM648)</f>
        <v>0.30345331375641371</v>
      </c>
      <c r="BN835" s="1571">
        <f>IRR($F648:BN648)</f>
        <v>0.30345331381175655</v>
      </c>
    </row>
    <row r="836" spans="1:66" x14ac:dyDescent="0.15">
      <c r="A836" s="1123"/>
      <c r="B836" s="1337"/>
      <c r="C836" s="3668"/>
      <c r="D836" s="1393" t="str">
        <f t="shared" ref="D836:E836" si="466">D774</f>
        <v>High Price Range</v>
      </c>
      <c r="E836" s="1393" t="str">
        <f t="shared" si="466"/>
        <v>High Range CAPEX</v>
      </c>
      <c r="F836" s="1615">
        <f t="shared" si="449"/>
        <v>0.36524854247197203</v>
      </c>
      <c r="G836" s="1572">
        <f>IRR($F649:G649)</f>
        <v>-0.53164431374590171</v>
      </c>
      <c r="H836" s="1572">
        <f>IRR($F649:H649)</f>
        <v>-9.6889841563146728E-2</v>
      </c>
      <c r="I836" s="1572">
        <f>IRR($F649:I649)</f>
        <v>0.10873759706750374</v>
      </c>
      <c r="J836" s="1572">
        <f>IRR($F649:J649)</f>
        <v>0.21300397034540541</v>
      </c>
      <c r="K836" s="1572">
        <f>IRR($F649:K649)</f>
        <v>0.27041423214709592</v>
      </c>
      <c r="L836" s="1572">
        <f>IRR($F649:L649)</f>
        <v>0.30408801317705825</v>
      </c>
      <c r="M836" s="1572">
        <f>IRR($F649:M649)</f>
        <v>0.32478870118003522</v>
      </c>
      <c r="N836" s="1572">
        <f>IRR($F649:N649)</f>
        <v>0.33796954694333325</v>
      </c>
      <c r="O836" s="1572">
        <f>IRR($F649:O649)</f>
        <v>0.34658914488937986</v>
      </c>
      <c r="P836" s="1572">
        <f>IRR($F649:P649)</f>
        <v>0.35234267118606399</v>
      </c>
      <c r="Q836" s="1572">
        <f>IRR($F649:Q649)</f>
        <v>0.35624474008763429</v>
      </c>
      <c r="R836" s="1572">
        <f>IRR($F649:R649)</f>
        <v>0.3589243364152741</v>
      </c>
      <c r="S836" s="1572">
        <f>IRR($F649:S649)</f>
        <v>0.36078261690922564</v>
      </c>
      <c r="T836" s="1572">
        <f>IRR($F649:T649)</f>
        <v>0.36208139756292512</v>
      </c>
      <c r="U836" s="1572">
        <f>IRR($F649:U649)</f>
        <v>0.36299478411157082</v>
      </c>
      <c r="V836" s="1572">
        <f>IRR($F649:V649)</f>
        <v>0.3636403328416411</v>
      </c>
      <c r="W836" s="1572">
        <f>IRR($F649:W649)</f>
        <v>0.36409840709366348</v>
      </c>
      <c r="X836" s="1572">
        <f>IRR($F649:X649)</f>
        <v>0.36442450027181272</v>
      </c>
      <c r="Y836" s="1572">
        <f>IRR($F649:Y649)</f>
        <v>0.3646572468145719</v>
      </c>
      <c r="Z836" s="1572">
        <f>IRR($F649:Z649)</f>
        <v>0.36482372304112332</v>
      </c>
      <c r="AA836" s="1572">
        <f>IRR($F649:AA649)</f>
        <v>0.36494300746451969</v>
      </c>
      <c r="AB836" s="1572">
        <f>IRR($F649:AB649)</f>
        <v>0.36502860217695687</v>
      </c>
      <c r="AC836" s="1572">
        <f>IRR($F649:AC649)</f>
        <v>0.36509009689912153</v>
      </c>
      <c r="AD836" s="1572">
        <f>IRR($F649:AD649)</f>
        <v>0.36513432248748057</v>
      </c>
      <c r="AE836" s="1572">
        <f>IRR($F649:AE649)</f>
        <v>0.36516615625787829</v>
      </c>
      <c r="AF836" s="1572">
        <f>IRR($F649:AF649)</f>
        <v>0.36518908752993706</v>
      </c>
      <c r="AG836" s="1572">
        <f>IRR($F649:AG649)</f>
        <v>0.3652056167004456</v>
      </c>
      <c r="AH836" s="1572">
        <f>IRR($F649:AH649)</f>
        <v>0.36521753796096701</v>
      </c>
      <c r="AI836" s="1572">
        <f>IRR($F649:AI649)</f>
        <v>0.36522614023484556</v>
      </c>
      <c r="AJ836" s="1572">
        <f>IRR($F649:AJ649)</f>
        <v>0.36523235037111523</v>
      </c>
      <c r="AK836" s="1572">
        <f>IRR($F649:AK649)</f>
        <v>0.36523683541375385</v>
      </c>
      <c r="AL836" s="1572">
        <f>IRR($F649:AL649)</f>
        <v>0.36524007577607209</v>
      </c>
      <c r="AM836" s="1572">
        <f>IRR($F649:AM649)</f>
        <v>0.36524241767749066</v>
      </c>
      <c r="AN836" s="1572">
        <f>IRR($F649:AN649)</f>
        <v>0.3652441107680493</v>
      </c>
      <c r="AO836" s="1572">
        <f>IRR($F649:AO649)</f>
        <v>0.36524533515425661</v>
      </c>
      <c r="AP836" s="1572">
        <f>IRR($F649:AP649)</f>
        <v>0.36524622083002045</v>
      </c>
      <c r="AQ836" s="1572">
        <f>IRR($F649:AQ649)</f>
        <v>0.36524686165831444</v>
      </c>
      <c r="AR836" s="1572">
        <f>IRR($F649:AR649)</f>
        <v>0.36524732543888572</v>
      </c>
      <c r="AS836" s="1572">
        <f>IRR($F649:AS649)</f>
        <v>0.36524766116217577</v>
      </c>
      <c r="AT836" s="1572">
        <f>IRR($F649:AT649)</f>
        <v>0.36524790423876463</v>
      </c>
      <c r="AU836" s="1572">
        <f>IRR($F649:AU649)</f>
        <v>0.36524808027121836</v>
      </c>
      <c r="AV836" s="1572">
        <f>IRR($F649:AV649)</f>
        <v>0.36524820777584277</v>
      </c>
      <c r="AW836" s="1572">
        <f>IRR($F649:AW649)</f>
        <v>0.36524830014749732</v>
      </c>
      <c r="AX836" s="1572">
        <f>IRR($F649:AX649)</f>
        <v>0.36524836707851494</v>
      </c>
      <c r="AY836" s="1572">
        <f>IRR($F649:AY649)</f>
        <v>0.36524841558375565</v>
      </c>
      <c r="AZ836" s="1572">
        <f>IRR($F649:AZ649)</f>
        <v>0.36524845074136092</v>
      </c>
      <c r="BA836" s="1572">
        <f>IRR($F649:BA649)</f>
        <v>0.36524847622822287</v>
      </c>
      <c r="BB836" s="1572">
        <f>IRR($F649:BB649)</f>
        <v>0.36524849470716791</v>
      </c>
      <c r="BC836" s="1572">
        <f>IRR($F649:BC649)</f>
        <v>0.36524850810699383</v>
      </c>
      <c r="BD836" s="1572">
        <f>IRR($F649:BD649)</f>
        <v>0.36524851782506151</v>
      </c>
      <c r="BE836" s="1572">
        <f>IRR($F649:BE649)</f>
        <v>0.36524852487389392</v>
      </c>
      <c r="BF836" s="1572">
        <f>IRR($F649:BF649)</f>
        <v>0.36524852998728341</v>
      </c>
      <c r="BG836" s="1572">
        <f>IRR($F649:BG649)</f>
        <v>0.36524853369710408</v>
      </c>
      <c r="BH836" s="1572">
        <f>IRR($F649:BH649)</f>
        <v>0.36524853638893373</v>
      </c>
      <c r="BI836" s="1572">
        <f>IRR($F649:BI649)</f>
        <v>0.36524853834233206</v>
      </c>
      <c r="BJ836" s="1572">
        <f>IRR($F649:BJ649)</f>
        <v>0.36524853976002158</v>
      </c>
      <c r="BK836" s="1572">
        <f>IRR($F649:BK649)</f>
        <v>0.36524854078902513</v>
      </c>
      <c r="BL836" s="1572">
        <f>IRR($F649:BL649)</f>
        <v>0.36524854153598363</v>
      </c>
      <c r="BM836" s="1572">
        <f>IRR($F649:BM649)</f>
        <v>0.36524854207825719</v>
      </c>
      <c r="BN836" s="1573">
        <f>IRR($F649:BN649)</f>
        <v>0.36524854247197203</v>
      </c>
    </row>
    <row r="837" spans="1:66" ht="5.25" customHeight="1" x14ac:dyDescent="0.15">
      <c r="A837" s="1123"/>
      <c r="B837" s="1337"/>
      <c r="C837" s="1659"/>
      <c r="D837" s="1394"/>
      <c r="E837" s="1394"/>
      <c r="F837" s="1614"/>
      <c r="G837" s="1569"/>
      <c r="H837" s="1569"/>
      <c r="I837" s="1569"/>
      <c r="J837" s="1569"/>
      <c r="K837" s="1569"/>
      <c r="L837" s="1569"/>
      <c r="M837" s="1569"/>
      <c r="N837" s="1569"/>
      <c r="O837" s="1569"/>
      <c r="P837" s="1569"/>
      <c r="Q837" s="1569"/>
      <c r="R837" s="1569"/>
      <c r="S837" s="1569"/>
      <c r="T837" s="1569"/>
      <c r="U837" s="1569"/>
      <c r="V837" s="1569"/>
      <c r="W837" s="1569"/>
      <c r="X837" s="1569"/>
      <c r="Y837" s="1569"/>
      <c r="Z837" s="1569"/>
      <c r="AA837" s="1569"/>
      <c r="AB837" s="1569"/>
      <c r="AC837" s="1569"/>
      <c r="AD837" s="1569"/>
      <c r="AE837" s="1569"/>
      <c r="AF837" s="1569"/>
      <c r="AG837" s="1569"/>
      <c r="AH837" s="1569"/>
      <c r="AI837" s="1569"/>
      <c r="AJ837" s="1569"/>
      <c r="AK837" s="1569"/>
      <c r="AL837" s="1569"/>
      <c r="AM837" s="1569"/>
      <c r="AN837" s="1569"/>
      <c r="AO837" s="1569"/>
      <c r="AP837" s="1569"/>
      <c r="AQ837" s="1569"/>
      <c r="AR837" s="1569"/>
      <c r="AS837" s="1569"/>
      <c r="AT837" s="1569"/>
      <c r="AU837" s="1569"/>
      <c r="AV837" s="1569"/>
      <c r="AW837" s="1569"/>
      <c r="AX837" s="1569"/>
      <c r="AY837" s="1569"/>
      <c r="AZ837" s="1569"/>
      <c r="BA837" s="1569"/>
      <c r="BB837" s="1569"/>
      <c r="BC837" s="1569"/>
      <c r="BD837" s="1569"/>
      <c r="BE837" s="1569"/>
      <c r="BF837" s="1569"/>
      <c r="BG837" s="1569"/>
      <c r="BH837" s="1569"/>
      <c r="BI837" s="1569"/>
      <c r="BJ837" s="1569"/>
      <c r="BK837" s="1569"/>
      <c r="BL837" s="1569"/>
      <c r="BM837" s="1569"/>
      <c r="BN837" s="1571"/>
    </row>
    <row r="838" spans="1:66" x14ac:dyDescent="0.15">
      <c r="A838" s="1123"/>
      <c r="B838" s="1337"/>
      <c r="C838" s="3667" t="str">
        <f>C806</f>
        <v>High Range Opex - High</v>
      </c>
      <c r="D838" s="1394" t="str">
        <f t="shared" ref="D838:E838" si="467">D776</f>
        <v>Low Price Range</v>
      </c>
      <c r="E838" s="1394" t="str">
        <f t="shared" si="467"/>
        <v>High Range CAPEX</v>
      </c>
      <c r="F838" s="1614" t="e">
        <f t="shared" si="449"/>
        <v>#NUM!</v>
      </c>
      <c r="G838" s="1569" t="e">
        <f>IRR($F651:G651)</f>
        <v>#NUM!</v>
      </c>
      <c r="H838" s="1569" t="e">
        <f>IRR($F651:H651)</f>
        <v>#NUM!</v>
      </c>
      <c r="I838" s="1569" t="e">
        <f>IRR($F651:I651)</f>
        <v>#NUM!</v>
      </c>
      <c r="J838" s="1569" t="e">
        <f>IRR($F651:J651)</f>
        <v>#NUM!</v>
      </c>
      <c r="K838" s="1569" t="e">
        <f>IRR($F651:K651)</f>
        <v>#NUM!</v>
      </c>
      <c r="L838" s="1569" t="e">
        <f>IRR($F651:L651)</f>
        <v>#NUM!</v>
      </c>
      <c r="M838" s="1569" t="e">
        <f>IRR($F651:M651)</f>
        <v>#NUM!</v>
      </c>
      <c r="N838" s="1569" t="e">
        <f>IRR($F651:N651)</f>
        <v>#NUM!</v>
      </c>
      <c r="O838" s="1569" t="e">
        <f>IRR($F651:O651)</f>
        <v>#NUM!</v>
      </c>
      <c r="P838" s="1569" t="e">
        <f>IRR($F651:P651)</f>
        <v>#NUM!</v>
      </c>
      <c r="Q838" s="1569" t="e">
        <f>IRR($F651:Q651)</f>
        <v>#NUM!</v>
      </c>
      <c r="R838" s="1569" t="e">
        <f>IRR($F651:R651)</f>
        <v>#NUM!</v>
      </c>
      <c r="S838" s="1569" t="e">
        <f>IRR($F651:S651)</f>
        <v>#NUM!</v>
      </c>
      <c r="T838" s="1569" t="e">
        <f>IRR($F651:T651)</f>
        <v>#NUM!</v>
      </c>
      <c r="U838" s="1569" t="e">
        <f>IRR($F651:U651)</f>
        <v>#NUM!</v>
      </c>
      <c r="V838" s="1569" t="e">
        <f>IRR($F651:V651)</f>
        <v>#NUM!</v>
      </c>
      <c r="W838" s="1569" t="e">
        <f>IRR($F651:W651)</f>
        <v>#NUM!</v>
      </c>
      <c r="X838" s="1569" t="e">
        <f>IRR($F651:X651)</f>
        <v>#NUM!</v>
      </c>
      <c r="Y838" s="1569" t="e">
        <f>IRR($F651:Y651)</f>
        <v>#NUM!</v>
      </c>
      <c r="Z838" s="1569" t="e">
        <f>IRR($F651:Z651)</f>
        <v>#NUM!</v>
      </c>
      <c r="AA838" s="1569" t="e">
        <f>IRR($F651:AA651)</f>
        <v>#NUM!</v>
      </c>
      <c r="AB838" s="1569" t="e">
        <f>IRR($F651:AB651)</f>
        <v>#NUM!</v>
      </c>
      <c r="AC838" s="1569" t="e">
        <f>IRR($F651:AC651)</f>
        <v>#NUM!</v>
      </c>
      <c r="AD838" s="1569" t="e">
        <f>IRR($F651:AD651)</f>
        <v>#NUM!</v>
      </c>
      <c r="AE838" s="1569" t="e">
        <f>IRR($F651:AE651)</f>
        <v>#NUM!</v>
      </c>
      <c r="AF838" s="1569" t="e">
        <f>IRR($F651:AF651)</f>
        <v>#NUM!</v>
      </c>
      <c r="AG838" s="1569" t="e">
        <f>IRR($F651:AG651)</f>
        <v>#NUM!</v>
      </c>
      <c r="AH838" s="1569" t="e">
        <f>IRR($F651:AH651)</f>
        <v>#NUM!</v>
      </c>
      <c r="AI838" s="1569" t="e">
        <f>IRR($F651:AI651)</f>
        <v>#NUM!</v>
      </c>
      <c r="AJ838" s="1569" t="e">
        <f>IRR($F651:AJ651)</f>
        <v>#NUM!</v>
      </c>
      <c r="AK838" s="1569" t="e">
        <f>IRR($F651:AK651)</f>
        <v>#NUM!</v>
      </c>
      <c r="AL838" s="1569" t="e">
        <f>IRR($F651:AL651)</f>
        <v>#NUM!</v>
      </c>
      <c r="AM838" s="1569" t="e">
        <f>IRR($F651:AM651)</f>
        <v>#NUM!</v>
      </c>
      <c r="AN838" s="1569" t="e">
        <f>IRR($F651:AN651)</f>
        <v>#NUM!</v>
      </c>
      <c r="AO838" s="1569" t="e">
        <f>IRR($F651:AO651)</f>
        <v>#NUM!</v>
      </c>
      <c r="AP838" s="1569" t="e">
        <f>IRR($F651:AP651)</f>
        <v>#NUM!</v>
      </c>
      <c r="AQ838" s="1569" t="e">
        <f>IRR($F651:AQ651)</f>
        <v>#NUM!</v>
      </c>
      <c r="AR838" s="1569" t="e">
        <f>IRR($F651:AR651)</f>
        <v>#NUM!</v>
      </c>
      <c r="AS838" s="1569" t="e">
        <f>IRR($F651:AS651)</f>
        <v>#NUM!</v>
      </c>
      <c r="AT838" s="1569" t="e">
        <f>IRR($F651:AT651)</f>
        <v>#NUM!</v>
      </c>
      <c r="AU838" s="1569" t="e">
        <f>IRR($F651:AU651)</f>
        <v>#NUM!</v>
      </c>
      <c r="AV838" s="1569" t="e">
        <f>IRR($F651:AV651)</f>
        <v>#NUM!</v>
      </c>
      <c r="AW838" s="1569" t="e">
        <f>IRR($F651:AW651)</f>
        <v>#NUM!</v>
      </c>
      <c r="AX838" s="1569" t="e">
        <f>IRR($F651:AX651)</f>
        <v>#NUM!</v>
      </c>
      <c r="AY838" s="1569" t="e">
        <f>IRR($F651:AY651)</f>
        <v>#NUM!</v>
      </c>
      <c r="AZ838" s="1569" t="e">
        <f>IRR($F651:AZ651)</f>
        <v>#NUM!</v>
      </c>
      <c r="BA838" s="1569" t="e">
        <f>IRR($F651:BA651)</f>
        <v>#NUM!</v>
      </c>
      <c r="BB838" s="1569" t="e">
        <f>IRR($F651:BB651)</f>
        <v>#NUM!</v>
      </c>
      <c r="BC838" s="1569" t="e">
        <f>IRR($F651:BC651)</f>
        <v>#NUM!</v>
      </c>
      <c r="BD838" s="1569" t="e">
        <f>IRR($F651:BD651)</f>
        <v>#NUM!</v>
      </c>
      <c r="BE838" s="1569" t="e">
        <f>IRR($F651:BE651)</f>
        <v>#NUM!</v>
      </c>
      <c r="BF838" s="1569" t="e">
        <f>IRR($F651:BF651)</f>
        <v>#NUM!</v>
      </c>
      <c r="BG838" s="1569" t="e">
        <f>IRR($F651:BG651)</f>
        <v>#NUM!</v>
      </c>
      <c r="BH838" s="1569" t="e">
        <f>IRR($F651:BH651)</f>
        <v>#NUM!</v>
      </c>
      <c r="BI838" s="1569" t="e">
        <f>IRR($F651:BI651)</f>
        <v>#NUM!</v>
      </c>
      <c r="BJ838" s="1569" t="e">
        <f>IRR($F651:BJ651)</f>
        <v>#NUM!</v>
      </c>
      <c r="BK838" s="1569" t="e">
        <f>IRR($F651:BK651)</f>
        <v>#NUM!</v>
      </c>
      <c r="BL838" s="1569" t="e">
        <f>IRR($F651:BL651)</f>
        <v>#NUM!</v>
      </c>
      <c r="BM838" s="1569" t="e">
        <f>IRR($F651:BM651)</f>
        <v>#NUM!</v>
      </c>
      <c r="BN838" s="1571" t="e">
        <f>IRR($F651:BN651)</f>
        <v>#NUM!</v>
      </c>
    </row>
    <row r="839" spans="1:66" x14ac:dyDescent="0.15">
      <c r="A839" s="1123"/>
      <c r="B839" s="1337"/>
      <c r="C839" s="3667"/>
      <c r="D839" s="1394" t="str">
        <f t="shared" ref="D839:E839" si="468">D777</f>
        <v>Low Price Range</v>
      </c>
      <c r="E839" s="1394" t="str">
        <f t="shared" si="468"/>
        <v>High Range CAPEX</v>
      </c>
      <c r="F839" s="1614" t="e">
        <f t="shared" si="449"/>
        <v>#NUM!</v>
      </c>
      <c r="G839" s="1569" t="e">
        <f>IRR($F652:G652)</f>
        <v>#NUM!</v>
      </c>
      <c r="H839" s="1569" t="e">
        <f>IRR($F652:H652)</f>
        <v>#NUM!</v>
      </c>
      <c r="I839" s="1569" t="e">
        <f>IRR($F652:I652)</f>
        <v>#NUM!</v>
      </c>
      <c r="J839" s="1569" t="e">
        <f>IRR($F652:J652)</f>
        <v>#NUM!</v>
      </c>
      <c r="K839" s="1569" t="e">
        <f>IRR($F652:K652)</f>
        <v>#NUM!</v>
      </c>
      <c r="L839" s="1569" t="e">
        <f>IRR($F652:L652)</f>
        <v>#NUM!</v>
      </c>
      <c r="M839" s="1569" t="e">
        <f>IRR($F652:M652)</f>
        <v>#NUM!</v>
      </c>
      <c r="N839" s="1569" t="e">
        <f>IRR($F652:N652)</f>
        <v>#NUM!</v>
      </c>
      <c r="O839" s="1569" t="e">
        <f>IRR($F652:O652)</f>
        <v>#NUM!</v>
      </c>
      <c r="P839" s="1569" t="e">
        <f>IRR($F652:P652)</f>
        <v>#NUM!</v>
      </c>
      <c r="Q839" s="1569" t="e">
        <f>IRR($F652:Q652)</f>
        <v>#NUM!</v>
      </c>
      <c r="R839" s="1569" t="e">
        <f>IRR($F652:R652)</f>
        <v>#NUM!</v>
      </c>
      <c r="S839" s="1569" t="e">
        <f>IRR($F652:S652)</f>
        <v>#NUM!</v>
      </c>
      <c r="T839" s="1569" t="e">
        <f>IRR($F652:T652)</f>
        <v>#NUM!</v>
      </c>
      <c r="U839" s="1569" t="e">
        <f>IRR($F652:U652)</f>
        <v>#NUM!</v>
      </c>
      <c r="V839" s="1569" t="e">
        <f>IRR($F652:V652)</f>
        <v>#NUM!</v>
      </c>
      <c r="W839" s="1569" t="e">
        <f>IRR($F652:W652)</f>
        <v>#NUM!</v>
      </c>
      <c r="X839" s="1569" t="e">
        <f>IRR($F652:X652)</f>
        <v>#NUM!</v>
      </c>
      <c r="Y839" s="1569" t="e">
        <f>IRR($F652:Y652)</f>
        <v>#NUM!</v>
      </c>
      <c r="Z839" s="1569" t="e">
        <f>IRR($F652:Z652)</f>
        <v>#NUM!</v>
      </c>
      <c r="AA839" s="1569" t="e">
        <f>IRR($F652:AA652)</f>
        <v>#NUM!</v>
      </c>
      <c r="AB839" s="1569" t="e">
        <f>IRR($F652:AB652)</f>
        <v>#NUM!</v>
      </c>
      <c r="AC839" s="1569" t="e">
        <f>IRR($F652:AC652)</f>
        <v>#NUM!</v>
      </c>
      <c r="AD839" s="1569" t="e">
        <f>IRR($F652:AD652)</f>
        <v>#NUM!</v>
      </c>
      <c r="AE839" s="1569" t="e">
        <f>IRR($F652:AE652)</f>
        <v>#NUM!</v>
      </c>
      <c r="AF839" s="1569" t="e">
        <f>IRR($F652:AF652)</f>
        <v>#NUM!</v>
      </c>
      <c r="AG839" s="1569" t="e">
        <f>IRR($F652:AG652)</f>
        <v>#NUM!</v>
      </c>
      <c r="AH839" s="1569" t="e">
        <f>IRR($F652:AH652)</f>
        <v>#NUM!</v>
      </c>
      <c r="AI839" s="1569" t="e">
        <f>IRR($F652:AI652)</f>
        <v>#NUM!</v>
      </c>
      <c r="AJ839" s="1569" t="e">
        <f>IRR($F652:AJ652)</f>
        <v>#NUM!</v>
      </c>
      <c r="AK839" s="1569" t="e">
        <f>IRR($F652:AK652)</f>
        <v>#NUM!</v>
      </c>
      <c r="AL839" s="1569" t="e">
        <f>IRR($F652:AL652)</f>
        <v>#NUM!</v>
      </c>
      <c r="AM839" s="1569" t="e">
        <f>IRR($F652:AM652)</f>
        <v>#NUM!</v>
      </c>
      <c r="AN839" s="1569" t="e">
        <f>IRR($F652:AN652)</f>
        <v>#NUM!</v>
      </c>
      <c r="AO839" s="1569" t="e">
        <f>IRR($F652:AO652)</f>
        <v>#NUM!</v>
      </c>
      <c r="AP839" s="1569" t="e">
        <f>IRR($F652:AP652)</f>
        <v>#NUM!</v>
      </c>
      <c r="AQ839" s="1569" t="e">
        <f>IRR($F652:AQ652)</f>
        <v>#NUM!</v>
      </c>
      <c r="AR839" s="1569" t="e">
        <f>IRR($F652:AR652)</f>
        <v>#NUM!</v>
      </c>
      <c r="AS839" s="1569" t="e">
        <f>IRR($F652:AS652)</f>
        <v>#NUM!</v>
      </c>
      <c r="AT839" s="1569" t="e">
        <f>IRR($F652:AT652)</f>
        <v>#NUM!</v>
      </c>
      <c r="AU839" s="1569" t="e">
        <f>IRR($F652:AU652)</f>
        <v>#NUM!</v>
      </c>
      <c r="AV839" s="1569" t="e">
        <f>IRR($F652:AV652)</f>
        <v>#NUM!</v>
      </c>
      <c r="AW839" s="1569" t="e">
        <f>IRR($F652:AW652)</f>
        <v>#NUM!</v>
      </c>
      <c r="AX839" s="1569" t="e">
        <f>IRR($F652:AX652)</f>
        <v>#NUM!</v>
      </c>
      <c r="AY839" s="1569" t="e">
        <f>IRR($F652:AY652)</f>
        <v>#NUM!</v>
      </c>
      <c r="AZ839" s="1569" t="e">
        <f>IRR($F652:AZ652)</f>
        <v>#NUM!</v>
      </c>
      <c r="BA839" s="1569" t="e">
        <f>IRR($F652:BA652)</f>
        <v>#NUM!</v>
      </c>
      <c r="BB839" s="1569" t="e">
        <f>IRR($F652:BB652)</f>
        <v>#NUM!</v>
      </c>
      <c r="BC839" s="1569" t="e">
        <f>IRR($F652:BC652)</f>
        <v>#NUM!</v>
      </c>
      <c r="BD839" s="1569" t="e">
        <f>IRR($F652:BD652)</f>
        <v>#NUM!</v>
      </c>
      <c r="BE839" s="1569" t="e">
        <f>IRR($F652:BE652)</f>
        <v>#NUM!</v>
      </c>
      <c r="BF839" s="1569" t="e">
        <f>IRR($F652:BF652)</f>
        <v>#NUM!</v>
      </c>
      <c r="BG839" s="1569" t="e">
        <f>IRR($F652:BG652)</f>
        <v>#NUM!</v>
      </c>
      <c r="BH839" s="1569" t="e">
        <f>IRR($F652:BH652)</f>
        <v>#NUM!</v>
      </c>
      <c r="BI839" s="1569" t="e">
        <f>IRR($F652:BI652)</f>
        <v>#NUM!</v>
      </c>
      <c r="BJ839" s="1569" t="e">
        <f>IRR($F652:BJ652)</f>
        <v>#NUM!</v>
      </c>
      <c r="BK839" s="1569" t="e">
        <f>IRR($F652:BK652)</f>
        <v>#NUM!</v>
      </c>
      <c r="BL839" s="1569" t="e">
        <f>IRR($F652:BL652)</f>
        <v>#NUM!</v>
      </c>
      <c r="BM839" s="1569" t="e">
        <f>IRR($F652:BM652)</f>
        <v>#NUM!</v>
      </c>
      <c r="BN839" s="1571" t="e">
        <f>IRR($F652:BN652)</f>
        <v>#NUM!</v>
      </c>
    </row>
    <row r="840" spans="1:66" x14ac:dyDescent="0.15">
      <c r="A840" s="1123"/>
      <c r="B840" s="1337"/>
      <c r="C840" s="3667"/>
      <c r="D840" s="1394" t="str">
        <f t="shared" ref="D840:E840" si="469">D778</f>
        <v>Low Price Range</v>
      </c>
      <c r="E840" s="1394" t="str">
        <f t="shared" si="469"/>
        <v>High Range CAPEX</v>
      </c>
      <c r="F840" s="1614" t="e">
        <f t="shared" si="449"/>
        <v>#NUM!</v>
      </c>
      <c r="G840" s="1569" t="e">
        <f>IRR($F653:G653)</f>
        <v>#NUM!</v>
      </c>
      <c r="H840" s="1569" t="e">
        <f>IRR($F653:H653)</f>
        <v>#NUM!</v>
      </c>
      <c r="I840" s="1569" t="e">
        <f>IRR($F653:I653)</f>
        <v>#NUM!</v>
      </c>
      <c r="J840" s="1569" t="e">
        <f>IRR($F653:J653)</f>
        <v>#NUM!</v>
      </c>
      <c r="K840" s="1569" t="e">
        <f>IRR($F653:K653)</f>
        <v>#NUM!</v>
      </c>
      <c r="L840" s="1569" t="e">
        <f>IRR($F653:L653)</f>
        <v>#NUM!</v>
      </c>
      <c r="M840" s="1569" t="e">
        <f>IRR($F653:M653)</f>
        <v>#NUM!</v>
      </c>
      <c r="N840" s="1569" t="e">
        <f>IRR($F653:N653)</f>
        <v>#NUM!</v>
      </c>
      <c r="O840" s="1569" t="e">
        <f>IRR($F653:O653)</f>
        <v>#NUM!</v>
      </c>
      <c r="P840" s="1569" t="e">
        <f>IRR($F653:P653)</f>
        <v>#NUM!</v>
      </c>
      <c r="Q840" s="1569" t="e">
        <f>IRR($F653:Q653)</f>
        <v>#NUM!</v>
      </c>
      <c r="R840" s="1569" t="e">
        <f>IRR($F653:R653)</f>
        <v>#NUM!</v>
      </c>
      <c r="S840" s="1569" t="e">
        <f>IRR($F653:S653)</f>
        <v>#NUM!</v>
      </c>
      <c r="T840" s="1569" t="e">
        <f>IRR($F653:T653)</f>
        <v>#NUM!</v>
      </c>
      <c r="U840" s="1569" t="e">
        <f>IRR($F653:U653)</f>
        <v>#NUM!</v>
      </c>
      <c r="V840" s="1569" t="e">
        <f>IRR($F653:V653)</f>
        <v>#NUM!</v>
      </c>
      <c r="W840" s="1569" t="e">
        <f>IRR($F653:W653)</f>
        <v>#NUM!</v>
      </c>
      <c r="X840" s="1569" t="e">
        <f>IRR($F653:X653)</f>
        <v>#NUM!</v>
      </c>
      <c r="Y840" s="1569" t="e">
        <f>IRR($F653:Y653)</f>
        <v>#NUM!</v>
      </c>
      <c r="Z840" s="1569" t="e">
        <f>IRR($F653:Z653)</f>
        <v>#NUM!</v>
      </c>
      <c r="AA840" s="1569" t="e">
        <f>IRR($F653:AA653)</f>
        <v>#NUM!</v>
      </c>
      <c r="AB840" s="1569" t="e">
        <f>IRR($F653:AB653)</f>
        <v>#NUM!</v>
      </c>
      <c r="AC840" s="1569" t="e">
        <f>IRR($F653:AC653)</f>
        <v>#NUM!</v>
      </c>
      <c r="AD840" s="1569" t="e">
        <f>IRR($F653:AD653)</f>
        <v>#NUM!</v>
      </c>
      <c r="AE840" s="1569" t="e">
        <f>IRR($F653:AE653)</f>
        <v>#NUM!</v>
      </c>
      <c r="AF840" s="1569" t="e">
        <f>IRR($F653:AF653)</f>
        <v>#NUM!</v>
      </c>
      <c r="AG840" s="1569" t="e">
        <f>IRR($F653:AG653)</f>
        <v>#NUM!</v>
      </c>
      <c r="AH840" s="1569" t="e">
        <f>IRR($F653:AH653)</f>
        <v>#NUM!</v>
      </c>
      <c r="AI840" s="1569" t="e">
        <f>IRR($F653:AI653)</f>
        <v>#NUM!</v>
      </c>
      <c r="AJ840" s="1569" t="e">
        <f>IRR($F653:AJ653)</f>
        <v>#NUM!</v>
      </c>
      <c r="AK840" s="1569" t="e">
        <f>IRR($F653:AK653)</f>
        <v>#NUM!</v>
      </c>
      <c r="AL840" s="1569" t="e">
        <f>IRR($F653:AL653)</f>
        <v>#NUM!</v>
      </c>
      <c r="AM840" s="1569" t="e">
        <f>IRR($F653:AM653)</f>
        <v>#NUM!</v>
      </c>
      <c r="AN840" s="1569" t="e">
        <f>IRR($F653:AN653)</f>
        <v>#NUM!</v>
      </c>
      <c r="AO840" s="1569" t="e">
        <f>IRR($F653:AO653)</f>
        <v>#NUM!</v>
      </c>
      <c r="AP840" s="1569" t="e">
        <f>IRR($F653:AP653)</f>
        <v>#NUM!</v>
      </c>
      <c r="AQ840" s="1569" t="e">
        <f>IRR($F653:AQ653)</f>
        <v>#NUM!</v>
      </c>
      <c r="AR840" s="1569" t="e">
        <f>IRR($F653:AR653)</f>
        <v>#NUM!</v>
      </c>
      <c r="AS840" s="1569" t="e">
        <f>IRR($F653:AS653)</f>
        <v>#NUM!</v>
      </c>
      <c r="AT840" s="1569" t="e">
        <f>IRR($F653:AT653)</f>
        <v>#NUM!</v>
      </c>
      <c r="AU840" s="1569" t="e">
        <f>IRR($F653:AU653)</f>
        <v>#NUM!</v>
      </c>
      <c r="AV840" s="1569" t="e">
        <f>IRR($F653:AV653)</f>
        <v>#NUM!</v>
      </c>
      <c r="AW840" s="1569" t="e">
        <f>IRR($F653:AW653)</f>
        <v>#NUM!</v>
      </c>
      <c r="AX840" s="1569" t="e">
        <f>IRR($F653:AX653)</f>
        <v>#NUM!</v>
      </c>
      <c r="AY840" s="1569" t="e">
        <f>IRR($F653:AY653)</f>
        <v>#NUM!</v>
      </c>
      <c r="AZ840" s="1569" t="e">
        <f>IRR($F653:AZ653)</f>
        <v>#NUM!</v>
      </c>
      <c r="BA840" s="1569" t="e">
        <f>IRR($F653:BA653)</f>
        <v>#NUM!</v>
      </c>
      <c r="BB840" s="1569" t="e">
        <f>IRR($F653:BB653)</f>
        <v>#NUM!</v>
      </c>
      <c r="BC840" s="1569" t="e">
        <f>IRR($F653:BC653)</f>
        <v>#NUM!</v>
      </c>
      <c r="BD840" s="1569" t="e">
        <f>IRR($F653:BD653)</f>
        <v>#NUM!</v>
      </c>
      <c r="BE840" s="1569" t="e">
        <f>IRR($F653:BE653)</f>
        <v>#NUM!</v>
      </c>
      <c r="BF840" s="1569" t="e">
        <f>IRR($F653:BF653)</f>
        <v>#NUM!</v>
      </c>
      <c r="BG840" s="1569" t="e">
        <f>IRR($F653:BG653)</f>
        <v>#NUM!</v>
      </c>
      <c r="BH840" s="1569" t="e">
        <f>IRR($F653:BH653)</f>
        <v>#NUM!</v>
      </c>
      <c r="BI840" s="1569" t="e">
        <f>IRR($F653:BI653)</f>
        <v>#NUM!</v>
      </c>
      <c r="BJ840" s="1569" t="e">
        <f>IRR($F653:BJ653)</f>
        <v>#NUM!</v>
      </c>
      <c r="BK840" s="1569" t="e">
        <f>IRR($F653:BK653)</f>
        <v>#NUM!</v>
      </c>
      <c r="BL840" s="1569" t="e">
        <f>IRR($F653:BL653)</f>
        <v>#NUM!</v>
      </c>
      <c r="BM840" s="1569" t="e">
        <f>IRR($F653:BM653)</f>
        <v>#NUM!</v>
      </c>
      <c r="BN840" s="1571" t="e">
        <f>IRR($F653:BN653)</f>
        <v>#NUM!</v>
      </c>
    </row>
    <row r="841" spans="1:66" ht="5.25" customHeight="1" x14ac:dyDescent="0.15">
      <c r="A841" s="1123"/>
      <c r="B841" s="1337"/>
      <c r="C841" s="3667"/>
      <c r="D841" s="1394"/>
      <c r="E841" s="1394"/>
      <c r="F841" s="1614"/>
      <c r="G841" s="1569"/>
      <c r="H841" s="1569"/>
      <c r="I841" s="1569"/>
      <c r="J841" s="1569"/>
      <c r="K841" s="1569"/>
      <c r="L841" s="1569"/>
      <c r="M841" s="1569"/>
      <c r="N841" s="1569"/>
      <c r="O841" s="1569"/>
      <c r="P841" s="1569"/>
      <c r="Q841" s="1569"/>
      <c r="R841" s="1569"/>
      <c r="S841" s="1569"/>
      <c r="T841" s="1569"/>
      <c r="U841" s="1569"/>
      <c r="V841" s="1569"/>
      <c r="W841" s="1569"/>
      <c r="X841" s="1569"/>
      <c r="Y841" s="1569"/>
      <c r="Z841" s="1569"/>
      <c r="AA841" s="1569"/>
      <c r="AB841" s="1569"/>
      <c r="AC841" s="1569"/>
      <c r="AD841" s="1569"/>
      <c r="AE841" s="1569"/>
      <c r="AF841" s="1569"/>
      <c r="AG841" s="1569"/>
      <c r="AH841" s="1569"/>
      <c r="AI841" s="1569"/>
      <c r="AJ841" s="1569"/>
      <c r="AK841" s="1569"/>
      <c r="AL841" s="1569"/>
      <c r="AM841" s="1569"/>
      <c r="AN841" s="1569"/>
      <c r="AO841" s="1569"/>
      <c r="AP841" s="1569"/>
      <c r="AQ841" s="1569"/>
      <c r="AR841" s="1569"/>
      <c r="AS841" s="1569"/>
      <c r="AT841" s="1569"/>
      <c r="AU841" s="1569"/>
      <c r="AV841" s="1569"/>
      <c r="AW841" s="1569"/>
      <c r="AX841" s="1569"/>
      <c r="AY841" s="1569"/>
      <c r="AZ841" s="1569"/>
      <c r="BA841" s="1569"/>
      <c r="BB841" s="1569"/>
      <c r="BC841" s="1569"/>
      <c r="BD841" s="1569"/>
      <c r="BE841" s="1569"/>
      <c r="BF841" s="1569"/>
      <c r="BG841" s="1569"/>
      <c r="BH841" s="1569"/>
      <c r="BI841" s="1569"/>
      <c r="BJ841" s="1569"/>
      <c r="BK841" s="1569"/>
      <c r="BL841" s="1569"/>
      <c r="BM841" s="1569"/>
      <c r="BN841" s="1571"/>
    </row>
    <row r="842" spans="1:66" x14ac:dyDescent="0.15">
      <c r="A842" s="1123"/>
      <c r="B842" s="1337"/>
      <c r="C842" s="3667"/>
      <c r="D842" s="1394" t="str">
        <f t="shared" ref="D842:E842" si="470">D780</f>
        <v>High Price Range</v>
      </c>
      <c r="E842" s="1394" t="str">
        <f t="shared" si="470"/>
        <v>High Range CAPEX</v>
      </c>
      <c r="F842" s="1614">
        <f t="shared" ref="F842:F844" si="471">IRR(F655:BN655)</f>
        <v>7.6930873841248193E-2</v>
      </c>
      <c r="G842" s="1569">
        <f>IRR($F655:G655)</f>
        <v>-0.56652085653278694</v>
      </c>
      <c r="H842" s="1569">
        <f>IRR($F655:H655)</f>
        <v>-0.20966983086919044</v>
      </c>
      <c r="I842" s="1569">
        <f>IRR($F655:I655)</f>
        <v>-4.4019113055516201E-2</v>
      </c>
      <c r="J842" s="1569">
        <f>IRR($F655:J655)</f>
        <v>3.9945966712722214E-2</v>
      </c>
      <c r="K842" s="1569">
        <f>IRR($F655:K655)</f>
        <v>8.6246012229959756E-2</v>
      </c>
      <c r="L842" s="1569">
        <f>IRR($F655:L655)</f>
        <v>0.113327567176009</v>
      </c>
      <c r="M842" s="1569">
        <f>IRR($F655:M655)</f>
        <v>0.12978310126967463</v>
      </c>
      <c r="N842" s="1569">
        <f>IRR($F655:N655)</f>
        <v>0.13999309537861526</v>
      </c>
      <c r="O842" s="1569">
        <f>IRR($F655:O655)</f>
        <v>0.14635717836571649</v>
      </c>
      <c r="P842" s="1569">
        <f>IRR($F655:P655)</f>
        <v>0.15026730115687092</v>
      </c>
      <c r="Q842" s="1569">
        <f>IRR($F655:Q655)</f>
        <v>0.15256898089528992</v>
      </c>
      <c r="R842" s="1569">
        <f>IRR($F655:R655)</f>
        <v>0.15379547648882563</v>
      </c>
      <c r="S842" s="1569">
        <f>IRR($F655:S655)</f>
        <v>0.15429367397942761</v>
      </c>
      <c r="T842" s="1569">
        <f>IRR($F655:T655)</f>
        <v>0.15429508333002495</v>
      </c>
      <c r="U842" s="1569">
        <f>IRR($F655:U655)</f>
        <v>0.15395754132480777</v>
      </c>
      <c r="V842" s="1569">
        <f>IRR($F655:V655)</f>
        <v>0.15339057582400528</v>
      </c>
      <c r="W842" s="1569">
        <f>IRR($F655:W655)</f>
        <v>0.1526713039821106</v>
      </c>
      <c r="X842" s="1569">
        <f>IRR($F655:X655)</f>
        <v>0.15185466171699846</v>
      </c>
      <c r="Y842" s="1569">
        <f>IRR($F655:Y655)</f>
        <v>0.15098013853518411</v>
      </c>
      <c r="Z842" s="1569">
        <f>IRR($F655:Z655)</f>
        <v>0.1500763021234206</v>
      </c>
      <c r="AA842" s="1569">
        <f>IRR($F655:AA655)</f>
        <v>0.14916389290671517</v>
      </c>
      <c r="AB842" s="1569">
        <f>IRR($F655:AB655)</f>
        <v>0.14825797441140653</v>
      </c>
      <c r="AC842" s="1569">
        <f>IRR($F655:AC655)</f>
        <v>0.14736944879213798</v>
      </c>
      <c r="AD842" s="1569">
        <f>IRR($F655:AD655)</f>
        <v>0.14650613851442973</v>
      </c>
      <c r="AE842" s="1569">
        <f>IRR($F655:AE655)</f>
        <v>0.14567356718670244</v>
      </c>
      <c r="AF842" s="1569">
        <f>IRR($F655:AF655)</f>
        <v>0.14487552902127798</v>
      </c>
      <c r="AG842" s="1569">
        <f>IRR($F655:AG655)</f>
        <v>0.14411450805252879</v>
      </c>
      <c r="AH842" s="1569">
        <f>IRR($F655:AH655)</f>
        <v>0.14339198946051068</v>
      </c>
      <c r="AI842" s="1569">
        <f>IRR($F655:AI655)</f>
        <v>0.14270869271655795</v>
      </c>
      <c r="AJ842" s="1569">
        <f>IRR($F655:AJ655)</f>
        <v>0.14206474764800703</v>
      </c>
      <c r="AK842" s="1569">
        <f>IRR($F655:AK655)</f>
        <v>0.14145982855728434</v>
      </c>
      <c r="AL842" s="1569">
        <f>IRR($F655:AL655)</f>
        <v>0.14089325735259606</v>
      </c>
      <c r="AM842" s="1569">
        <f>IRR($F655:AM655)</f>
        <v>0.14036408368246822</v>
      </c>
      <c r="AN842" s="1569">
        <f>IRR($F655:AN655)</f>
        <v>0.13987114793635613</v>
      </c>
      <c r="AO842" s="1569">
        <f>IRR($F655:AO655)</f>
        <v>0.13941313142552647</v>
      </c>
      <c r="AP842" s="1569">
        <f>IRR($F655:AP655)</f>
        <v>0.13898859692139709</v>
      </c>
      <c r="AQ842" s="1569">
        <f>IRR($F655:AQ655)</f>
        <v>0.13859602188594633</v>
      </c>
      <c r="AR842" s="1569">
        <f>IRR($F655:AR655)</f>
        <v>0.13823382610054025</v>
      </c>
      <c r="AS842" s="1569">
        <f>IRR($F655:AS655)</f>
        <v>0.13790039492992756</v>
      </c>
      <c r="AT842" s="1569">
        <f>IRR($F655:AT655)</f>
        <v>0.13759409910805553</v>
      </c>
      <c r="AU842" s="1569">
        <f>IRR($F655:AU655)</f>
        <v>0.13731331167368599</v>
      </c>
      <c r="AV842" s="1569">
        <f>IRR($F655:AV655)</f>
        <v>0.13705642249586103</v>
      </c>
      <c r="AW842" s="1569">
        <f>IRR($F655:AW655)</f>
        <v>0.13682185069634034</v>
      </c>
      <c r="AX842" s="1569">
        <f>IRR($F655:AX655)</f>
        <v>0.13660805518583752</v>
      </c>
      <c r="AY842" s="1569">
        <f>IRR($F655:AY655)</f>
        <v>0.13641354347313395</v>
      </c>
      <c r="AZ842" s="1569">
        <f>IRR($F655:AZ655)</f>
        <v>0.13623687887260472</v>
      </c>
      <c r="BA842" s="1569">
        <f>IRR($F655:BA655)</f>
        <v>0.13607668621942293</v>
      </c>
      <c r="BB842" s="1569">
        <f>IRR($F655:BB655)</f>
        <v>0.13593165619690195</v>
      </c>
      <c r="BC842" s="1569">
        <f>IRR($F655:BC655)</f>
        <v>0.13580054838249822</v>
      </c>
      <c r="BD842" s="1569">
        <f>IRR($F655:BD655)</f>
        <v>0.13568219312426577</v>
      </c>
      <c r="BE842" s="1569">
        <f>IRR($F655:BE655)</f>
        <v>0.13557549236540023</v>
      </c>
      <c r="BF842" s="1569">
        <f>IRR($F655:BF655)</f>
        <v>0.1354794195390796</v>
      </c>
      <c r="BG842" s="1569">
        <f>IRR($F655:BG655)</f>
        <v>0.13539301865806719</v>
      </c>
      <c r="BH842" s="1569">
        <f>IRR($F655:BH655)</f>
        <v>0.13531540272296172</v>
      </c>
      <c r="BI842" s="1569">
        <f>IRR($F655:BI655)</f>
        <v>0.13524575156953111</v>
      </c>
      <c r="BJ842" s="1569">
        <f>IRR($F655:BJ655)</f>
        <v>0.1351833092695478</v>
      </c>
      <c r="BK842" s="1569">
        <f>IRR($F655:BK655)</f>
        <v>7.5505886352773333E-2</v>
      </c>
      <c r="BL842" s="1569">
        <f>IRR($F655:BL655)</f>
        <v>7.602180237715106E-2</v>
      </c>
      <c r="BM842" s="1569">
        <f>IRR($F655:BM655)</f>
        <v>7.6495591956921238E-2</v>
      </c>
      <c r="BN842" s="1571">
        <f>IRR($F655:BN655)</f>
        <v>7.6930873841248193E-2</v>
      </c>
    </row>
    <row r="843" spans="1:66" x14ac:dyDescent="0.15">
      <c r="A843" s="1123"/>
      <c r="B843" s="1337"/>
      <c r="C843" s="3667"/>
      <c r="D843" s="1394" t="str">
        <f t="shared" ref="D843:E843" si="472">D781</f>
        <v>High Price Range</v>
      </c>
      <c r="E843" s="1394" t="str">
        <f t="shared" si="472"/>
        <v>High Range CAPEX</v>
      </c>
      <c r="F843" s="1614">
        <f t="shared" si="471"/>
        <v>0.25300145961250453</v>
      </c>
      <c r="G843" s="1569">
        <f>IRR($F656:G656)</f>
        <v>-0.56652085653278694</v>
      </c>
      <c r="H843" s="1569">
        <f>IRR($F656:H656)</f>
        <v>-0.17756378272303219</v>
      </c>
      <c r="I843" s="1569">
        <f>IRR($F656:I656)</f>
        <v>8.1194735081260294E-3</v>
      </c>
      <c r="J843" s="1569">
        <f>IRR($F656:J656)</f>
        <v>0.10389997327871314</v>
      </c>
      <c r="K843" s="1569">
        <f>IRR($F656:K656)</f>
        <v>0.157687583696696</v>
      </c>
      <c r="L843" s="1569">
        <f>IRR($F656:L656)</f>
        <v>0.18991045338464096</v>
      </c>
      <c r="M843" s="1569">
        <f>IRR($F656:M656)</f>
        <v>0.21016404303353875</v>
      </c>
      <c r="N843" s="1569">
        <f>IRR($F656:N656)</f>
        <v>0.22336182814860828</v>
      </c>
      <c r="O843" s="1569">
        <f>IRR($F656:O656)</f>
        <v>0.23220136102809819</v>
      </c>
      <c r="P843" s="1569">
        <f>IRR($F656:P656)</f>
        <v>0.23824850897586858</v>
      </c>
      <c r="Q843" s="1569">
        <f>IRR($F656:Q656)</f>
        <v>0.24245394889965732</v>
      </c>
      <c r="R843" s="1569">
        <f>IRR($F656:R656)</f>
        <v>0.24541629837017198</v>
      </c>
      <c r="S843" s="1569">
        <f>IRR($F656:S656)</f>
        <v>0.24752391548551467</v>
      </c>
      <c r="T843" s="1569">
        <f>IRR($F656:T656)</f>
        <v>0.24903501845109388</v>
      </c>
      <c r="U843" s="1569">
        <f>IRR($F656:U656)</f>
        <v>0.25012481385244012</v>
      </c>
      <c r="V843" s="1569">
        <f>IRR($F656:V656)</f>
        <v>0.25091419182593899</v>
      </c>
      <c r="W843" s="1569">
        <f>IRR($F656:W656)</f>
        <v>0.25148772578153333</v>
      </c>
      <c r="X843" s="1569">
        <f>IRR($F656:X656)</f>
        <v>0.25190525830810384</v>
      </c>
      <c r="Y843" s="1569">
        <f>IRR($F656:Y656)</f>
        <v>0.25220952776411742</v>
      </c>
      <c r="Z843" s="1569">
        <f>IRR($F656:Z656)</f>
        <v>0.25243128733243503</v>
      </c>
      <c r="AA843" s="1569">
        <f>IRR($F656:AA656)</f>
        <v>0.25259279950378044</v>
      </c>
      <c r="AB843" s="1569">
        <f>IRR($F656:AB656)</f>
        <v>0.25271025660046709</v>
      </c>
      <c r="AC843" s="1569">
        <f>IRR($F656:AC656)</f>
        <v>0.25279547852598472</v>
      </c>
      <c r="AD843" s="1569">
        <f>IRR($F656:AD656)</f>
        <v>0.25285711634153762</v>
      </c>
      <c r="AE843" s="1569">
        <f>IRR($F656:AE656)</f>
        <v>0.2529015132437098</v>
      </c>
      <c r="AF843" s="1569">
        <f>IRR($F656:AF656)</f>
        <v>0.25293332513094002</v>
      </c>
      <c r="AG843" s="1569">
        <f>IRR($F656:AG656)</f>
        <v>0.25295597068917308</v>
      </c>
      <c r="AH843" s="1569">
        <f>IRR($F656:AH656)</f>
        <v>0.25297195949535256</v>
      </c>
      <c r="AI843" s="1569">
        <f>IRR($F656:AI656)</f>
        <v>0.25298313217367885</v>
      </c>
      <c r="AJ843" s="1569">
        <f>IRR($F656:AJ656)</f>
        <v>0.25299083673790101</v>
      </c>
      <c r="AK843" s="1569">
        <f>IRR($F656:AK656)</f>
        <v>0.25299605838625006</v>
      </c>
      <c r="AL843" s="1569">
        <f>IRR($F656:AL656)</f>
        <v>0.25299951519812103</v>
      </c>
      <c r="AM843" s="1569">
        <f>IRR($F656:AM656)</f>
        <v>0.25300172876687332</v>
      </c>
      <c r="AN843" s="1569">
        <f>IRR($F656:AN656)</f>
        <v>0.253003076360792</v>
      </c>
      <c r="AO843" s="1569">
        <f>IRR($F656:AO656)</f>
        <v>0.25300382944374111</v>
      </c>
      <c r="AP843" s="1569">
        <f>IRR($F656:AP656)</f>
        <v>0.25300418210955478</v>
      </c>
      <c r="AQ843" s="1569">
        <f>IRR($F656:AQ656)</f>
        <v>0.25300427205198228</v>
      </c>
      <c r="AR843" s="1569">
        <f>IRR($F656:AR656)</f>
        <v>0.25300419600856228</v>
      </c>
      <c r="AS843" s="1569">
        <f>IRR($F656:AS656)</f>
        <v>0.25300402111381315</v>
      </c>
      <c r="AT843" s="1569">
        <f>IRR($F656:AT656)</f>
        <v>0.25300379322583244</v>
      </c>
      <c r="AU843" s="1569">
        <f>IRR($F656:AU656)</f>
        <v>0.25300354301563455</v>
      </c>
      <c r="AV843" s="1569">
        <f>IRR($F656:AV656)</f>
        <v>0.25300329040486313</v>
      </c>
      <c r="AW843" s="1569">
        <f>IRR($F656:AW656)</f>
        <v>0.25300304778631411</v>
      </c>
      <c r="AX843" s="1569">
        <f>IRR($F656:AX656)</f>
        <v>0.25300282234937055</v>
      </c>
      <c r="AY843" s="1569">
        <f>IRR($F656:AY656)</f>
        <v>0.25300261774893773</v>
      </c>
      <c r="AZ843" s="1569">
        <f>IRR($F656:AZ656)</f>
        <v>0.25300243529439759</v>
      </c>
      <c r="BA843" s="1569">
        <f>IRR($F656:BA656)</f>
        <v>0.25300227478896797</v>
      </c>
      <c r="BB843" s="1569">
        <f>IRR($F656:BB656)</f>
        <v>0.25300213511557823</v>
      </c>
      <c r="BC843" s="1569">
        <f>IRR($F656:BC656)</f>
        <v>0.25300201463994432</v>
      </c>
      <c r="BD843" s="1569">
        <f>IRR($F656:BD656)</f>
        <v>0.25300191148266693</v>
      </c>
      <c r="BE843" s="1569">
        <f>IRR($F656:BE656)</f>
        <v>0.25300182369823254</v>
      </c>
      <c r="BF843" s="1569">
        <f>IRR($F656:BF656)</f>
        <v>0.25300174938847331</v>
      </c>
      <c r="BG843" s="1569">
        <f>IRR($F656:BG656)</f>
        <v>0.25300168677045631</v>
      </c>
      <c r="BH843" s="1569">
        <f>IRR($F656:BH656)</f>
        <v>0.25300163421317512</v>
      </c>
      <c r="BI843" s="1569">
        <f>IRR($F656:BI656)</f>
        <v>0.2530015902533238</v>
      </c>
      <c r="BJ843" s="1569">
        <f>IRR($F656:BJ656)</f>
        <v>0.25300155359744636</v>
      </c>
      <c r="BK843" s="1569">
        <f>IRR($F656:BK656)</f>
        <v>0.25300152311557667</v>
      </c>
      <c r="BL843" s="1569">
        <f>IRR($F656:BL656)</f>
        <v>0.25300149782990844</v>
      </c>
      <c r="BM843" s="1569">
        <f>IRR($F656:BM656)</f>
        <v>0.25300147690091301</v>
      </c>
      <c r="BN843" s="1571">
        <f>IRR($F656:BN656)</f>
        <v>0.25300145961250453</v>
      </c>
    </row>
    <row r="844" spans="1:66" x14ac:dyDescent="0.15">
      <c r="A844" s="1123"/>
      <c r="B844" s="1347"/>
      <c r="C844" s="3668"/>
      <c r="D844" s="1393" t="str">
        <f t="shared" ref="D844:E844" si="473">D782</f>
        <v>High Price Range</v>
      </c>
      <c r="E844" s="1393" t="str">
        <f t="shared" si="473"/>
        <v>High Range CAPEX</v>
      </c>
      <c r="F844" s="1615">
        <f t="shared" si="471"/>
        <v>0.32314539752942717</v>
      </c>
      <c r="G844" s="1572">
        <f>IRR($F657:G657)</f>
        <v>-0.56652085653278694</v>
      </c>
      <c r="H844" s="1572">
        <f>IRR($F657:H657)</f>
        <v>-0.14707595861747147</v>
      </c>
      <c r="I844" s="1572">
        <f>IRR($F657:I657)</f>
        <v>5.6295648457494352E-2</v>
      </c>
      <c r="J844" s="1572">
        <f>IRR($F657:J657)</f>
        <v>0.16140554264082652</v>
      </c>
      <c r="K844" s="1572">
        <f>IRR($F657:K657)</f>
        <v>0.22029118726951191</v>
      </c>
      <c r="L844" s="1572">
        <f>IRR($F657:L657)</f>
        <v>0.25541876773037919</v>
      </c>
      <c r="M844" s="1572">
        <f>IRR($F657:M657)</f>
        <v>0.27738502103894835</v>
      </c>
      <c r="N844" s="1572">
        <f>IRR($F657:N657)</f>
        <v>0.29161953026839593</v>
      </c>
      <c r="O844" s="1572">
        <f>IRR($F657:O657)</f>
        <v>0.30109935122067855</v>
      </c>
      <c r="P844" s="1572">
        <f>IRR($F657:P657)</f>
        <v>0.30754824095527766</v>
      </c>
      <c r="Q844" s="1572">
        <f>IRR($F657:Q657)</f>
        <v>0.3120091516638801</v>
      </c>
      <c r="R844" s="1572">
        <f>IRR($F657:R657)</f>
        <v>0.31513607626283169</v>
      </c>
      <c r="S844" s="1572">
        <f>IRR($F657:S657)</f>
        <v>0.31735127143360553</v>
      </c>
      <c r="T844" s="1572">
        <f>IRR($F657:T657)</f>
        <v>0.31893400202569189</v>
      </c>
      <c r="U844" s="1572">
        <f>IRR($F657:U657)</f>
        <v>0.32007266121539235</v>
      </c>
      <c r="V844" s="1572">
        <f>IRR($F657:V657)</f>
        <v>0.32089643956249403</v>
      </c>
      <c r="W844" s="1572">
        <f>IRR($F657:W657)</f>
        <v>0.32149513896600057</v>
      </c>
      <c r="X844" s="1572">
        <f>IRR($F657:X657)</f>
        <v>0.32193188642891446</v>
      </c>
      <c r="Y844" s="1572">
        <f>IRR($F657:Y657)</f>
        <v>0.32225147183360603</v>
      </c>
      <c r="Z844" s="1572">
        <f>IRR($F657:Z657)</f>
        <v>0.32248591980234931</v>
      </c>
      <c r="AA844" s="1572">
        <f>IRR($F657:AA657)</f>
        <v>0.32265827399545755</v>
      </c>
      <c r="AB844" s="1572">
        <f>IRR($F657:AB657)</f>
        <v>0.32278520328358651</v>
      </c>
      <c r="AC844" s="1572">
        <f>IRR($F657:AC657)</f>
        <v>0.32287881798170326</v>
      </c>
      <c r="AD844" s="1572">
        <f>IRR($F657:AD657)</f>
        <v>0.32294794840159646</v>
      </c>
      <c r="AE844" s="1572">
        <f>IRR($F657:AE657)</f>
        <v>0.3229990526103359</v>
      </c>
      <c r="AF844" s="1572">
        <f>IRR($F657:AF657)</f>
        <v>0.32303686558017675</v>
      </c>
      <c r="AG844" s="1572">
        <f>IRR($F657:AG657)</f>
        <v>0.32306486621716157</v>
      </c>
      <c r="AH844" s="1572">
        <f>IRR($F657:AH657)</f>
        <v>0.3230856150688719</v>
      </c>
      <c r="AI844" s="1572">
        <f>IRR($F657:AI657)</f>
        <v>0.32310099955749139</v>
      </c>
      <c r="AJ844" s="1572">
        <f>IRR($F657:AJ657)</f>
        <v>0.32311241269303181</v>
      </c>
      <c r="AK844" s="1572">
        <f>IRR($F657:AK657)</f>
        <v>0.32312088369744774</v>
      </c>
      <c r="AL844" s="1572">
        <f>IRR($F657:AL657)</f>
        <v>0.32312717371766131</v>
      </c>
      <c r="AM844" s="1572">
        <f>IRR($F657:AM657)</f>
        <v>0.32313184610495482</v>
      </c>
      <c r="AN844" s="1572">
        <f>IRR($F657:AN657)</f>
        <v>0.32313531811047413</v>
      </c>
      <c r="AO844" s="1572">
        <f>IRR($F657:AO657)</f>
        <v>0.3231378989680429</v>
      </c>
      <c r="AP844" s="1572">
        <f>IRR($F657:AP657)</f>
        <v>0.32313981798478841</v>
      </c>
      <c r="AQ844" s="1572">
        <f>IRR($F657:AQ657)</f>
        <v>0.32314124528412869</v>
      </c>
      <c r="AR844" s="1572">
        <f>IRR($F657:AR657)</f>
        <v>0.32314230713762515</v>
      </c>
      <c r="AS844" s="1572">
        <f>IRR($F657:AS657)</f>
        <v>0.32314309730667312</v>
      </c>
      <c r="AT844" s="1572">
        <f>IRR($F657:AT657)</f>
        <v>0.3231436854386005</v>
      </c>
      <c r="AU844" s="1572">
        <f>IRR($F657:AU657)</f>
        <v>0.32314412328619135</v>
      </c>
      <c r="AV844" s="1572">
        <f>IRR($F657:AV657)</f>
        <v>0.32314444931753106</v>
      </c>
      <c r="AW844" s="1572">
        <f>IRR($F657:AW657)</f>
        <v>0.32314469213454022</v>
      </c>
      <c r="AX844" s="1572">
        <f>IRR($F657:AX657)</f>
        <v>0.32314487300925121</v>
      </c>
      <c r="AY844" s="1572">
        <f>IRR($F657:AY657)</f>
        <v>0.32314500776631983</v>
      </c>
      <c r="AZ844" s="1572">
        <f>IRR($F657:AZ657)</f>
        <v>0.32314510818083741</v>
      </c>
      <c r="BA844" s="1572">
        <f>IRR($F657:BA657)</f>
        <v>0.32314518301661277</v>
      </c>
      <c r="BB844" s="1572">
        <f>IRR($F657:BB657)</f>
        <v>0.32314523879765455</v>
      </c>
      <c r="BC844" s="1572">
        <f>IRR($F657:BC657)</f>
        <v>0.32314528038158996</v>
      </c>
      <c r="BD844" s="1572">
        <f>IRR($F657:BD657)</f>
        <v>0.32314531138599323</v>
      </c>
      <c r="BE844" s="1572">
        <f>IRR($F657:BE657)</f>
        <v>0.32314533450543514</v>
      </c>
      <c r="BF844" s="1572">
        <f>IRR($F657:BF657)</f>
        <v>0.32314535174733172</v>
      </c>
      <c r="BG844" s="1572">
        <f>IRR($F657:BG657)</f>
        <v>0.32314536460742405</v>
      </c>
      <c r="BH844" s="1572">
        <f>IRR($F657:BH657)</f>
        <v>0.32314537420037692</v>
      </c>
      <c r="BI844" s="1572">
        <f>IRR($F657:BI657)</f>
        <v>0.32314538135699111</v>
      </c>
      <c r="BJ844" s="1572">
        <f>IRR($F657:BJ657)</f>
        <v>0.32314538669658233</v>
      </c>
      <c r="BK844" s="1572">
        <f>IRR($F657:BK657)</f>
        <v>0.32314539068087855</v>
      </c>
      <c r="BL844" s="1572">
        <f>IRR($F657:BL657)</f>
        <v>0.32314539365416373</v>
      </c>
      <c r="BM844" s="1572">
        <f>IRR($F657:BM657)</f>
        <v>0.32314539587318425</v>
      </c>
      <c r="BN844" s="1573">
        <f>IRR($F657:BN657)</f>
        <v>0.32314539752942717</v>
      </c>
    </row>
    <row r="845" spans="1:66" x14ac:dyDescent="0.15">
      <c r="A845" s="1123"/>
      <c r="BN845" s="1123"/>
    </row>
    <row r="846" spans="1:66" x14ac:dyDescent="0.15">
      <c r="A846" s="2619"/>
      <c r="B846" s="1439"/>
      <c r="C846" s="1438"/>
      <c r="D846" s="1440"/>
      <c r="E846" s="1667"/>
      <c r="F846" s="1592"/>
      <c r="G846" s="1440"/>
      <c r="H846" s="1440"/>
      <c r="I846" s="1440"/>
      <c r="J846" s="1440"/>
      <c r="K846" s="1440"/>
      <c r="L846" s="1440"/>
      <c r="M846" s="1440"/>
      <c r="N846" s="1440"/>
      <c r="O846" s="1440"/>
      <c r="P846" s="1440"/>
      <c r="Q846" s="1440"/>
      <c r="R846" s="1440"/>
      <c r="S846" s="1440"/>
      <c r="T846" s="1440"/>
      <c r="U846" s="1440"/>
      <c r="V846" s="1440"/>
      <c r="W846" s="1440"/>
      <c r="X846" s="1440"/>
      <c r="Y846" s="1440"/>
      <c r="Z846" s="1440"/>
      <c r="AA846" s="1440"/>
      <c r="AB846" s="1440"/>
      <c r="AC846" s="1440"/>
      <c r="AD846" s="1440"/>
      <c r="AE846" s="1440"/>
      <c r="AF846" s="1440"/>
      <c r="AG846" s="1440"/>
      <c r="AH846" s="1440"/>
      <c r="AI846" s="1440"/>
      <c r="AJ846" s="1440"/>
      <c r="AK846" s="1440"/>
      <c r="AL846" s="1440"/>
      <c r="AM846" s="1440"/>
      <c r="AN846" s="1440"/>
      <c r="AO846" s="1440"/>
      <c r="AP846" s="1440"/>
      <c r="AQ846" s="1440"/>
      <c r="AR846" s="1440"/>
      <c r="AS846" s="1440"/>
      <c r="AT846" s="1440"/>
      <c r="AU846" s="1440"/>
      <c r="AV846" s="1440"/>
      <c r="AW846" s="1440"/>
      <c r="AX846" s="1440"/>
      <c r="AY846" s="1440"/>
      <c r="AZ846" s="1440"/>
      <c r="BA846" s="1440"/>
      <c r="BB846" s="1440"/>
      <c r="BC846" s="1440"/>
      <c r="BD846" s="1440"/>
      <c r="BE846" s="1440"/>
      <c r="BF846" s="1440"/>
      <c r="BG846" s="1440"/>
      <c r="BH846" s="1440"/>
      <c r="BI846" s="1440"/>
      <c r="BJ846" s="1440"/>
      <c r="BK846" s="1440"/>
      <c r="BL846" s="1440"/>
      <c r="BM846" s="1440"/>
      <c r="BN846" s="1441"/>
    </row>
    <row r="847" spans="1:66" x14ac:dyDescent="0.15">
      <c r="A847" s="1123"/>
      <c r="BN847" s="1123"/>
    </row>
    <row r="848" spans="1:66" x14ac:dyDescent="0.15">
      <c r="A848" s="1123"/>
      <c r="BN848" s="1123"/>
    </row>
    <row r="849" spans="1:66" ht="23.25" customHeight="1" x14ac:dyDescent="0.15">
      <c r="A849" s="1123"/>
      <c r="B849" s="317"/>
      <c r="C849" s="319" t="s">
        <v>945</v>
      </c>
      <c r="D849" s="320" t="s">
        <v>946</v>
      </c>
      <c r="E849" s="319" t="s">
        <v>947</v>
      </c>
      <c r="BN849" s="1123"/>
    </row>
    <row r="850" spans="1:66" ht="26.25" customHeight="1" x14ac:dyDescent="0.15">
      <c r="A850" s="1123"/>
      <c r="B850" s="2618" t="s">
        <v>481</v>
      </c>
      <c r="C850" s="321">
        <f>C81/1000</f>
        <v>230717.37599999999</v>
      </c>
      <c r="D850" s="322">
        <f>C850/365</f>
        <v>632.10239999999999</v>
      </c>
      <c r="E850" s="321">
        <f>C850*60</f>
        <v>13843042.559999999</v>
      </c>
      <c r="BN850" s="1123"/>
    </row>
    <row r="851" spans="1:66" ht="25.5" customHeight="1" x14ac:dyDescent="0.15">
      <c r="A851" s="1123"/>
      <c r="C851" s="1663"/>
      <c r="BN851" s="1123"/>
    </row>
    <row r="852" spans="1:66" x14ac:dyDescent="0.15">
      <c r="A852" s="1123"/>
      <c r="BN852" s="1123"/>
    </row>
    <row r="853" spans="1:66" ht="15" x14ac:dyDescent="0.2">
      <c r="A853" s="1123"/>
      <c r="B853" s="165" t="s">
        <v>450</v>
      </c>
      <c r="C853" s="1664" t="s">
        <v>451</v>
      </c>
      <c r="BN853" s="1123"/>
    </row>
    <row r="854" spans="1:66" x14ac:dyDescent="0.15">
      <c r="A854" s="1123"/>
      <c r="BN854" s="1123"/>
    </row>
    <row r="855" spans="1:66" ht="15" thickBot="1" x14ac:dyDescent="0.2">
      <c r="A855" s="1123"/>
      <c r="B855" s="580"/>
      <c r="C855" s="1507"/>
      <c r="D855" s="582"/>
      <c r="E855" s="1126"/>
      <c r="F855" s="1507"/>
      <c r="G855" s="582"/>
      <c r="H855" s="582"/>
      <c r="I855" s="582"/>
      <c r="J855" s="582"/>
      <c r="K855" s="582"/>
      <c r="L855" s="582"/>
      <c r="M855" s="582"/>
      <c r="N855" s="582"/>
      <c r="O855" s="582"/>
      <c r="P855" s="582"/>
      <c r="Q855" s="582"/>
      <c r="R855" s="582"/>
      <c r="S855" s="582"/>
      <c r="T855" s="582"/>
      <c r="U855" s="582"/>
      <c r="V855" s="582"/>
      <c r="W855" s="582"/>
      <c r="X855" s="582"/>
      <c r="Y855" s="582"/>
      <c r="Z855" s="582"/>
      <c r="AA855" s="582"/>
      <c r="AB855" s="582"/>
      <c r="AC855" s="582"/>
      <c r="AD855" s="582"/>
      <c r="AE855" s="582"/>
      <c r="AF855" s="582"/>
      <c r="AG855" s="582"/>
      <c r="AH855" s="582"/>
      <c r="AI855" s="582"/>
      <c r="AJ855" s="582"/>
      <c r="AK855" s="582"/>
      <c r="AL855" s="582"/>
      <c r="AM855" s="582"/>
      <c r="AN855" s="582"/>
      <c r="AO855" s="582"/>
      <c r="AP855" s="582"/>
      <c r="AQ855" s="582"/>
      <c r="AR855" s="582"/>
      <c r="AS855" s="582"/>
      <c r="AT855" s="582"/>
      <c r="AU855" s="582"/>
      <c r="AV855" s="582"/>
      <c r="AW855" s="582"/>
      <c r="AX855" s="582"/>
      <c r="AY855" s="582"/>
      <c r="AZ855" s="582"/>
      <c r="BA855" s="582"/>
      <c r="BB855" s="582"/>
      <c r="BC855" s="582"/>
      <c r="BD855" s="582"/>
      <c r="BE855" s="582"/>
      <c r="BF855" s="582"/>
      <c r="BG855" s="582"/>
      <c r="BH855" s="582"/>
      <c r="BI855" s="582"/>
      <c r="BJ855" s="582"/>
      <c r="BK855" s="582"/>
      <c r="BL855" s="582"/>
      <c r="BM855" s="582"/>
      <c r="BN855" s="1127"/>
    </row>
    <row r="856" spans="1:66" ht="15" customHeight="1" x14ac:dyDescent="0.15">
      <c r="A856" s="1123"/>
      <c r="B856" s="3712" t="s">
        <v>948</v>
      </c>
      <c r="C856" s="3713"/>
      <c r="D856" s="3713"/>
      <c r="E856" s="3713"/>
      <c r="F856" s="3713"/>
      <c r="G856" s="3713"/>
      <c r="H856" s="3713"/>
      <c r="I856" s="3713"/>
      <c r="J856" s="3713"/>
      <c r="K856" s="3713"/>
      <c r="L856" s="3713"/>
      <c r="M856" s="3713"/>
      <c r="N856" s="3713"/>
      <c r="O856" s="3713"/>
      <c r="P856" s="3713"/>
      <c r="Q856" s="3713"/>
      <c r="R856" s="3713"/>
      <c r="S856" s="3713"/>
      <c r="T856" s="3713"/>
    </row>
    <row r="857" spans="1:66" ht="15" customHeight="1" x14ac:dyDescent="0.15">
      <c r="A857" s="1123"/>
      <c r="B857" s="3714"/>
      <c r="C857" s="3715"/>
      <c r="D857" s="3715"/>
      <c r="E857" s="3715"/>
      <c r="F857" s="3715"/>
      <c r="G857" s="3715"/>
      <c r="H857" s="3715"/>
      <c r="I857" s="3715"/>
      <c r="J857" s="3715"/>
      <c r="K857" s="3715"/>
      <c r="L857" s="3715"/>
      <c r="M857" s="3715"/>
      <c r="N857" s="3715"/>
      <c r="O857" s="3715"/>
      <c r="P857" s="3715"/>
      <c r="Q857" s="3715"/>
      <c r="R857" s="3715"/>
      <c r="S857" s="3715"/>
      <c r="T857" s="3715"/>
    </row>
    <row r="858" spans="1:66" x14ac:dyDescent="0.15">
      <c r="A858" s="1123"/>
    </row>
    <row r="859" spans="1:66" x14ac:dyDescent="0.15">
      <c r="A859" s="1123"/>
    </row>
    <row r="860" spans="1:66" x14ac:dyDescent="0.15">
      <c r="A860" s="1123"/>
    </row>
    <row r="861" spans="1:66" x14ac:dyDescent="0.15">
      <c r="A861" s="1123"/>
    </row>
    <row r="862" spans="1:66" x14ac:dyDescent="0.15">
      <c r="A862" s="1123"/>
    </row>
    <row r="863" spans="1:66" x14ac:dyDescent="0.15">
      <c r="A863" s="1123"/>
    </row>
    <row r="864" spans="1:66" x14ac:dyDescent="0.15">
      <c r="A864" s="1123"/>
    </row>
    <row r="865" spans="1:66" x14ac:dyDescent="0.15">
      <c r="A865" s="1123"/>
    </row>
    <row r="866" spans="1:66" x14ac:dyDescent="0.15">
      <c r="A866" s="1123"/>
    </row>
    <row r="867" spans="1:66" x14ac:dyDescent="0.15">
      <c r="A867" s="1123"/>
    </row>
    <row r="868" spans="1:66" x14ac:dyDescent="0.15">
      <c r="A868" s="1123"/>
    </row>
    <row r="869" spans="1:66" x14ac:dyDescent="0.15">
      <c r="A869" s="1123"/>
    </row>
    <row r="870" spans="1:66" x14ac:dyDescent="0.15">
      <c r="A870" s="1123"/>
    </row>
    <row r="871" spans="1:66" x14ac:dyDescent="0.15">
      <c r="A871" s="1123"/>
    </row>
    <row r="872" spans="1:66" x14ac:dyDescent="0.15">
      <c r="A872" s="1123"/>
    </row>
    <row r="873" spans="1:66" x14ac:dyDescent="0.15">
      <c r="A873" s="1123"/>
    </row>
    <row r="874" spans="1:66" x14ac:dyDescent="0.15">
      <c r="A874" s="1123"/>
    </row>
    <row r="875" spans="1:66" x14ac:dyDescent="0.15">
      <c r="A875" s="1123"/>
    </row>
    <row r="876" spans="1:66" x14ac:dyDescent="0.15">
      <c r="A876" s="1123"/>
      <c r="BN876" s="1123"/>
    </row>
    <row r="877" spans="1:66" x14ac:dyDescent="0.15">
      <c r="A877" s="1123"/>
      <c r="BN877" s="1123"/>
    </row>
    <row r="878" spans="1:66" x14ac:dyDescent="0.15">
      <c r="A878" s="1123"/>
      <c r="BN878" s="1123"/>
    </row>
    <row r="879" spans="1:66" x14ac:dyDescent="0.15">
      <c r="A879" s="1123"/>
      <c r="BN879" s="1123"/>
    </row>
    <row r="880" spans="1:66" x14ac:dyDescent="0.15">
      <c r="A880" s="1123"/>
      <c r="BN880" s="1123"/>
    </row>
    <row r="881" spans="1:66" x14ac:dyDescent="0.15">
      <c r="A881" s="1123"/>
      <c r="BN881" s="1123"/>
    </row>
    <row r="882" spans="1:66" x14ac:dyDescent="0.15">
      <c r="A882" s="1123"/>
      <c r="BN882" s="1123"/>
    </row>
    <row r="883" spans="1:66" x14ac:dyDescent="0.15">
      <c r="A883" s="1123"/>
      <c r="BN883" s="1123"/>
    </row>
    <row r="884" spans="1:66" x14ac:dyDescent="0.15">
      <c r="A884" s="1123"/>
      <c r="BN884" s="1123"/>
    </row>
    <row r="885" spans="1:66" x14ac:dyDescent="0.15">
      <c r="A885" s="1123"/>
      <c r="BN885" s="1123"/>
    </row>
    <row r="886" spans="1:66" x14ac:dyDescent="0.15">
      <c r="A886" s="1123"/>
      <c r="BN886" s="1123"/>
    </row>
    <row r="887" spans="1:66" x14ac:dyDescent="0.15">
      <c r="A887" s="1123"/>
      <c r="BN887" s="1123"/>
    </row>
    <row r="888" spans="1:66" x14ac:dyDescent="0.15">
      <c r="A888" s="1123"/>
      <c r="BN888" s="1123"/>
    </row>
    <row r="889" spans="1:66" x14ac:dyDescent="0.15">
      <c r="A889" s="1123"/>
      <c r="BN889" s="1123"/>
    </row>
    <row r="890" spans="1:66" x14ac:dyDescent="0.15">
      <c r="A890" s="1123"/>
      <c r="BN890" s="1123"/>
    </row>
    <row r="891" spans="1:66" x14ac:dyDescent="0.15">
      <c r="A891" s="1123"/>
      <c r="BN891" s="1123"/>
    </row>
    <row r="892" spans="1:66" x14ac:dyDescent="0.15">
      <c r="A892" s="1123"/>
      <c r="BN892" s="1123"/>
    </row>
    <row r="893" spans="1:66" x14ac:dyDescent="0.15">
      <c r="A893" s="1123"/>
      <c r="BN893" s="1123"/>
    </row>
    <row r="894" spans="1:66" x14ac:dyDescent="0.15">
      <c r="A894" s="1123"/>
      <c r="BN894" s="1123"/>
    </row>
    <row r="895" spans="1:66" x14ac:dyDescent="0.15">
      <c r="A895" s="1123"/>
      <c r="BN895" s="1123"/>
    </row>
    <row r="896" spans="1:66" x14ac:dyDescent="0.15">
      <c r="A896" s="1123"/>
      <c r="BN896" s="1123"/>
    </row>
    <row r="897" spans="1:66" x14ac:dyDescent="0.15">
      <c r="A897" s="1123"/>
      <c r="BN897" s="1123"/>
    </row>
    <row r="898" spans="1:66" x14ac:dyDescent="0.15">
      <c r="A898" s="1123"/>
      <c r="BN898" s="1123"/>
    </row>
    <row r="899" spans="1:66" x14ac:dyDescent="0.15">
      <c r="A899" s="1123"/>
      <c r="BN899" s="1123"/>
    </row>
    <row r="900" spans="1:66" x14ac:dyDescent="0.15">
      <c r="A900" s="1123"/>
      <c r="BN900" s="1123"/>
    </row>
    <row r="901" spans="1:66" ht="15" thickBot="1" x14ac:dyDescent="0.2">
      <c r="A901" s="1123"/>
      <c r="B901" s="2627"/>
      <c r="C901" s="1507"/>
      <c r="D901" s="582"/>
      <c r="E901" s="1126"/>
      <c r="F901" s="1507"/>
      <c r="G901" s="582"/>
      <c r="H901" s="582"/>
      <c r="I901" s="582"/>
      <c r="J901" s="582"/>
      <c r="K901" s="582"/>
      <c r="L901" s="582"/>
      <c r="M901" s="582"/>
      <c r="N901" s="582"/>
      <c r="O901" s="582"/>
      <c r="P901" s="582"/>
      <c r="Q901" s="582"/>
      <c r="R901" s="582"/>
      <c r="S901" s="582"/>
      <c r="T901" s="582"/>
      <c r="U901" s="582"/>
      <c r="V901" s="582"/>
      <c r="W901" s="582"/>
      <c r="X901" s="582"/>
      <c r="Y901" s="582"/>
      <c r="Z901" s="582"/>
      <c r="AA901" s="582"/>
      <c r="AB901" s="582"/>
      <c r="AC901" s="582"/>
      <c r="AD901" s="582"/>
      <c r="AE901" s="582"/>
      <c r="AF901" s="582"/>
      <c r="AG901" s="582"/>
      <c r="AH901" s="582"/>
      <c r="AI901" s="582"/>
      <c r="AJ901" s="582"/>
      <c r="AK901" s="582"/>
      <c r="AL901" s="582"/>
      <c r="AM901" s="582"/>
      <c r="AN901" s="582"/>
      <c r="AO901" s="582"/>
      <c r="AP901" s="582"/>
      <c r="AQ901" s="582"/>
      <c r="AR901" s="582"/>
      <c r="AS901" s="582"/>
      <c r="AT901" s="582"/>
      <c r="AU901" s="582"/>
      <c r="AV901" s="582"/>
      <c r="AW901" s="582"/>
      <c r="AX901" s="582"/>
      <c r="AY901" s="582"/>
      <c r="AZ901" s="582"/>
      <c r="BA901" s="582"/>
      <c r="BB901" s="582"/>
      <c r="BC901" s="582"/>
      <c r="BD901" s="582"/>
      <c r="BE901" s="582"/>
      <c r="BF901" s="582"/>
      <c r="BG901" s="582"/>
      <c r="BH901" s="582"/>
      <c r="BI901" s="582"/>
      <c r="BJ901" s="582"/>
      <c r="BK901" s="582"/>
      <c r="BL901" s="582"/>
      <c r="BM901" s="582"/>
      <c r="BN901" s="1127"/>
    </row>
  </sheetData>
  <mergeCells count="53">
    <mergeCell ref="B856:T857"/>
    <mergeCell ref="B594:B595"/>
    <mergeCell ref="B752:B753"/>
    <mergeCell ref="B783:B784"/>
    <mergeCell ref="B814:B815"/>
    <mergeCell ref="B627:B628"/>
    <mergeCell ref="B658:B659"/>
    <mergeCell ref="B689:B690"/>
    <mergeCell ref="B721:B722"/>
    <mergeCell ref="C602:C608"/>
    <mergeCell ref="C610:C616"/>
    <mergeCell ref="C618:C625"/>
    <mergeCell ref="C627:C633"/>
    <mergeCell ref="C635:C641"/>
    <mergeCell ref="C643:C649"/>
    <mergeCell ref="C651:C657"/>
    <mergeCell ref="B19:B21"/>
    <mergeCell ref="B1:BN2"/>
    <mergeCell ref="C586:C588"/>
    <mergeCell ref="C590:C593"/>
    <mergeCell ref="C594:C601"/>
    <mergeCell ref="B586:B587"/>
    <mergeCell ref="B26:B27"/>
    <mergeCell ref="B13:B14"/>
    <mergeCell ref="B15:B16"/>
    <mergeCell ref="B22:B23"/>
    <mergeCell ref="B24:B25"/>
    <mergeCell ref="B17:B18"/>
    <mergeCell ref="C658:C664"/>
    <mergeCell ref="C666:C672"/>
    <mergeCell ref="C674:C680"/>
    <mergeCell ref="C752:C758"/>
    <mergeCell ref="C681:C688"/>
    <mergeCell ref="C689:C695"/>
    <mergeCell ref="C696:C703"/>
    <mergeCell ref="C704:C711"/>
    <mergeCell ref="C712:C719"/>
    <mergeCell ref="C838:C844"/>
    <mergeCell ref="E5:I5"/>
    <mergeCell ref="C799:C805"/>
    <mergeCell ref="C806:C813"/>
    <mergeCell ref="C814:C820"/>
    <mergeCell ref="C822:C828"/>
    <mergeCell ref="C830:C836"/>
    <mergeCell ref="C760:C766"/>
    <mergeCell ref="C768:C774"/>
    <mergeCell ref="C775:C782"/>
    <mergeCell ref="C783:C789"/>
    <mergeCell ref="C790:C797"/>
    <mergeCell ref="C720:C727"/>
    <mergeCell ref="C729:C735"/>
    <mergeCell ref="C737:C743"/>
    <mergeCell ref="C745:C751"/>
  </mergeCells>
  <phoneticPr fontId="49" type="noConversion"/>
  <conditionalFormatting sqref="A3:XFD4 A6:XFD581 A5:E5 A582:O582 A583:XFD585 D593 A594:XFD594 D595:XFD601 A602:XFD602 D603:XFD608 A609:XFD610 D611:XFD616 A617:XFD618 D619:XFD625 A626:XFD627 D628:XFD633 A634:XFD635 D636:XFD641 A642:XFD643 D644:XFD649 A650:XFD651 D652:XFD657 A658:E658 D659:E664 C665:E666 D667:E672 C673:E674 D675:E688 C689:XFD689 D690:D727 A728:D729 D730:D735 A736:D737 D738:D743 A744:D745 D746:D751 A752:E752 D753:E758 A759:E760 D761:E766 A767:E768 D769:E782 A783:BN783 D784:BN797 C798:BN799 D800:BN813 C814:XFD814 D815:XFD820 C821:XFD822 D823:XFD828 C829:XFD830 D831:XFD836 C837:XFD838 D839:XFD844 A845:XFD855 A858:XFD1048576 F586:XFD593 E690:XFD752 J5:XFD5 Q582:XFD582 A586:C586 A587 A588:B588 A589:C590 A591:B593 A595 A596:B601 A603:B608 A611:B616 A619:B625 A628 A629:B633 A636:B641 A644:B649 A652:B657 F658:XFD688 A659:A690 C681 A691:B721 C696 C704 C712 C720 A722 A723:B727 A730:B735 A738:B743 A746:B751 A753 F753:XFD782 A754:B758 A761:B766 A769:B782 C775 BO783:XFD813 A784 A785:B814 C790 C806 A815 A816:B844 A856:B856 U856:XFD857 A857">
    <cfRule type="cellIs" dxfId="63" priority="9" operator="lessThanOrEqual">
      <formula>0</formula>
    </cfRule>
  </conditionalFormatting>
  <conditionalFormatting sqref="D3:D855 D858:D1048576">
    <cfRule type="containsText" dxfId="62" priority="3" operator="containsText" text="High Price Range">
      <formula>NOT(ISERROR(SEARCH("High Price Range",D3)))</formula>
    </cfRule>
    <cfRule type="containsText" dxfId="61" priority="4" operator="containsText" text="Low Price Range">
      <formula>NOT(ISERROR(SEARCH("Low Price Range",D3)))</formula>
    </cfRule>
    <cfRule type="containsText" dxfId="60" priority="5" operator="containsText" text="Low Price Range">
      <formula>NOT(ISERROR(SEARCH("Low Price Range",D3)))</formula>
    </cfRule>
    <cfRule type="containsText" dxfId="59" priority="6" operator="containsText" text="Low Range Price">
      <formula>NOT(ISERROR(SEARCH("Low Range Price",D3)))</formula>
    </cfRule>
  </conditionalFormatting>
  <conditionalFormatting sqref="E3:E585 F586:F592 E594:E855 E858:E1048576">
    <cfRule type="containsText" dxfId="58" priority="1" operator="containsText" text="High Range CAPEX">
      <formula>NOT(ISERROR(SEARCH("High Range CAPEX",E3)))</formula>
    </cfRule>
    <cfRule type="containsText" dxfId="57" priority="2" operator="containsText" text="Low Range CAPEX">
      <formula>NOT(ISERROR(SEARCH("Low Range CAPEX",E3)))</formula>
    </cfRule>
  </conditionalFormatting>
  <conditionalFormatting sqref="F4">
    <cfRule type="cellIs" dxfId="56" priority="8" operator="equal">
      <formula>0</formula>
    </cfRule>
  </conditionalFormatting>
  <conditionalFormatting sqref="F133">
    <cfRule type="cellIs" dxfId="55" priority="7" operator="equal">
      <formula>0</formula>
    </cfRule>
  </conditionalFormatting>
  <hyperlinks>
    <hyperlink ref="E109" r:id="rId1" xr:uid="{528AFF60-D0F1-4438-B325-D87AAEC35FD9}"/>
    <hyperlink ref="E110" r:id="rId2" xr:uid="{4F8588F9-894D-4268-8592-EDF2FD3F57AB}"/>
    <hyperlink ref="E28" r:id="rId3" xr:uid="{FFA9416E-B887-4EC6-8FDE-FD3B4580B599}"/>
    <hyperlink ref="E30" r:id="rId4" xr:uid="{27EA005E-DA37-417A-AD63-C729100A7BBD}"/>
    <hyperlink ref="E9" r:id="rId5" xr:uid="{2581CD6A-B80D-47A4-9759-8CCAA1272A9D}"/>
    <hyperlink ref="E97" r:id="rId6" xr:uid="{7AC6F342-BC38-40E8-B24C-A32C08CF0FA3}"/>
    <hyperlink ref="E74" r:id="rId7" xr:uid="{2BB2EEB8-1362-48DF-BFB7-E0DC5D7A936C}"/>
    <hyperlink ref="C853" r:id="rId8" xr:uid="{FEE3BA7E-E7AB-4A78-AB05-6AFBA4E1BB2B}"/>
    <hyperlink ref="E129" r:id="rId9" xr:uid="{4DF0B657-263A-4F59-B51A-ED627DDF793A}"/>
  </hyperlinks>
  <pageMargins left="0.45" right="0.45" top="0.75" bottom="0.75" header="0.3" footer="0.3"/>
  <pageSetup scale="70" fitToWidth="2" orientation="landscape" r:id="rId10"/>
  <ignoredErrors>
    <ignoredError sqref="E164 F149 E631:E657" formula="1"/>
    <ignoredError sqref="C565:C574 F784:F785 F787:F789 F795:F797 F791:F793 F799:F801 F803:F805 F807:F809 F811:F813 F783 G783:BN785 G787:BN789 G791:BN793 G795:BN797 G799:BN801 G803:BN805 G807:BN809 G811:BN813 F814:F816 G814:BN816 F842:BN844 F818:F820 G818:BN820 F822:F824 G822:BN824 F830:F832 G830:BN832 F834:F836 G834:BN836 F838:F840 G838:BN840 F826:F828 G826:BN828" evalError="1"/>
  </ignoredErrors>
  <drawing r:id="rId1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64CC5-C791-4A4E-B1DE-661D0147B733}">
  <sheetPr>
    <tabColor theme="5" tint="0.39997558519241921"/>
    <pageSetUpPr fitToPage="1"/>
  </sheetPr>
  <dimension ref="A2:BN78"/>
  <sheetViews>
    <sheetView showGridLines="0" topLeftCell="A45" zoomScale="80" zoomScaleNormal="80" workbookViewId="0">
      <selection activeCell="F37" sqref="F37"/>
    </sheetView>
  </sheetViews>
  <sheetFormatPr baseColWidth="10" defaultColWidth="8" defaultRowHeight="14" x14ac:dyDescent="0.15"/>
  <cols>
    <col min="1" max="1" width="2.5" style="161" customWidth="1"/>
    <col min="2" max="2" width="31.5" style="165" customWidth="1"/>
    <col min="3" max="3" width="22.5" style="166" customWidth="1"/>
    <col min="4" max="4" width="20.5" style="161" customWidth="1"/>
    <col min="5" max="5" width="24.5" style="161" customWidth="1"/>
    <col min="6" max="6" width="19.83203125" style="161" customWidth="1"/>
    <col min="7" max="9" width="17.6640625" style="161" customWidth="1"/>
    <col min="10" max="10" width="18" style="161" customWidth="1"/>
    <col min="11" max="11" width="16.6640625" style="161" customWidth="1"/>
    <col min="12" max="12" width="17.83203125" style="161" customWidth="1"/>
    <col min="13" max="13" width="18.5" style="161" customWidth="1"/>
    <col min="14" max="14" width="21.5" style="161" customWidth="1"/>
    <col min="15" max="15" width="18.83203125" style="161" customWidth="1"/>
    <col min="16" max="16" width="20.6640625" style="161" customWidth="1"/>
    <col min="17" max="17" width="20.1640625" style="161" hidden="1" customWidth="1"/>
    <col min="18" max="18" width="21.5" style="161" hidden="1" customWidth="1"/>
    <col min="19" max="19" width="19" style="161" hidden="1" customWidth="1"/>
    <col min="20" max="65" width="19.33203125" style="161" hidden="1" customWidth="1"/>
    <col min="66" max="66" width="19.33203125" style="161" bestFit="1" customWidth="1"/>
    <col min="67" max="16384" width="8" style="161"/>
  </cols>
  <sheetData>
    <row r="2" spans="2:12" ht="16" x14ac:dyDescent="0.2">
      <c r="B2" s="158" t="str">
        <f>'[2]20241230 Open Electricity'!$S$1</f>
        <v>Solar (Utility) (Curtailment) -  GWh</v>
      </c>
      <c r="C2" s="159"/>
      <c r="D2" s="160">
        <f>'[2]20241230 Open Electricity'!$S$369</f>
        <v>3862.17</v>
      </c>
      <c r="E2" s="260">
        <v>1</v>
      </c>
      <c r="F2" s="261" t="s">
        <v>780</v>
      </c>
      <c r="G2" s="262">
        <v>1E-3</v>
      </c>
      <c r="H2" s="261" t="s">
        <v>965</v>
      </c>
      <c r="I2" s="224"/>
      <c r="J2" s="224"/>
      <c r="K2" s="224"/>
      <c r="L2" s="225"/>
    </row>
    <row r="3" spans="2:12" ht="16" x14ac:dyDescent="0.2">
      <c r="B3" s="158" t="str">
        <f>'[2]20241230 Open Electricity'!$R$1</f>
        <v>Wind (Curtailment) -  GWh</v>
      </c>
      <c r="C3" s="159"/>
      <c r="D3" s="160">
        <f>'[2]20241230 Open Electricity'!$R$369</f>
        <v>3528.1599999999967</v>
      </c>
      <c r="E3" s="263"/>
      <c r="L3" s="227"/>
    </row>
    <row r="4" spans="2:12" ht="16" x14ac:dyDescent="0.2">
      <c r="B4" s="158" t="str">
        <f>'[2]20241230 Open Electricity'!$AD$1</f>
        <v>Volume Weighted Price - AUD/MWh</v>
      </c>
      <c r="C4" s="159"/>
      <c r="D4" s="160">
        <f>[2]WEB_AVERAGE_PRICE_ANNUAL202512!$D$17</f>
        <v>104.31</v>
      </c>
      <c r="E4" s="263"/>
      <c r="L4" s="227"/>
    </row>
    <row r="5" spans="2:12" ht="16" x14ac:dyDescent="0.2">
      <c r="B5" s="158" t="s">
        <v>966</v>
      </c>
      <c r="C5" s="159"/>
      <c r="D5" s="160">
        <v>250</v>
      </c>
      <c r="E5" s="264" t="s">
        <v>759</v>
      </c>
      <c r="L5" s="227"/>
    </row>
    <row r="6" spans="2:12" ht="16" x14ac:dyDescent="0.2">
      <c r="B6" s="158" t="s">
        <v>760</v>
      </c>
      <c r="C6" s="159"/>
      <c r="D6" s="160">
        <v>13000000000</v>
      </c>
      <c r="E6" s="263"/>
      <c r="L6" s="227"/>
    </row>
    <row r="7" spans="2:12" ht="16" x14ac:dyDescent="0.2">
      <c r="B7" s="158" t="s">
        <v>761</v>
      </c>
      <c r="C7" s="159"/>
      <c r="D7" s="162">
        <v>0.02</v>
      </c>
      <c r="E7" s="263"/>
      <c r="L7" s="227"/>
    </row>
    <row r="8" spans="2:12" ht="16" x14ac:dyDescent="0.2">
      <c r="B8" s="158" t="s">
        <v>762</v>
      </c>
      <c r="C8" s="159"/>
      <c r="D8" s="160">
        <v>70000000</v>
      </c>
      <c r="E8" s="263"/>
      <c r="L8" s="227"/>
    </row>
    <row r="9" spans="2:12" ht="16" x14ac:dyDescent="0.2">
      <c r="B9" s="158"/>
      <c r="C9" s="163">
        <v>0.15</v>
      </c>
      <c r="D9" s="160">
        <f>D8*C9</f>
        <v>10500000</v>
      </c>
      <c r="E9" s="263"/>
      <c r="L9" s="227"/>
    </row>
    <row r="10" spans="2:12" ht="16" x14ac:dyDescent="0.2">
      <c r="B10" s="158" t="s">
        <v>967</v>
      </c>
      <c r="C10" s="159"/>
      <c r="D10" s="275">
        <f>'Electrolyser System Costs'!E26</f>
        <v>2548800000</v>
      </c>
      <c r="E10" s="263"/>
      <c r="L10" s="227"/>
    </row>
    <row r="11" spans="2:12" ht="16" x14ac:dyDescent="0.2">
      <c r="B11" s="158" t="s">
        <v>776</v>
      </c>
      <c r="C11" s="164" t="s">
        <v>777</v>
      </c>
      <c r="D11" s="159">
        <v>3.3649999999999999E-3</v>
      </c>
      <c r="E11" s="264" t="s">
        <v>778</v>
      </c>
      <c r="L11" s="227"/>
    </row>
    <row r="12" spans="2:12" ht="18" x14ac:dyDescent="0.2">
      <c r="B12" s="158"/>
      <c r="C12" s="164" t="s">
        <v>968</v>
      </c>
      <c r="D12" s="159">
        <f>D11/G2</f>
        <v>3.3649999999999998</v>
      </c>
      <c r="E12" s="263"/>
      <c r="L12" s="227"/>
    </row>
    <row r="13" spans="2:12" ht="16" x14ac:dyDescent="0.2">
      <c r="B13" s="158" t="s">
        <v>782</v>
      </c>
      <c r="C13" s="164" t="s">
        <v>758</v>
      </c>
      <c r="D13" s="159">
        <v>200</v>
      </c>
      <c r="E13" s="265" t="s">
        <v>759</v>
      </c>
      <c r="F13" s="231"/>
      <c r="G13" s="231"/>
      <c r="H13" s="231"/>
      <c r="I13" s="231"/>
      <c r="J13" s="231"/>
      <c r="K13" s="231"/>
      <c r="L13" s="232"/>
    </row>
    <row r="14" spans="2:12" x14ac:dyDescent="0.15">
      <c r="B14" s="165" t="s">
        <v>969</v>
      </c>
    </row>
    <row r="15" spans="2:12" x14ac:dyDescent="0.15">
      <c r="B15" s="165" t="s">
        <v>669</v>
      </c>
      <c r="C15" s="166" t="s">
        <v>970</v>
      </c>
      <c r="D15" s="166">
        <v>1000</v>
      </c>
    </row>
    <row r="18" spans="1:66" s="170" customFormat="1" ht="16" x14ac:dyDescent="0.2">
      <c r="A18" s="167"/>
      <c r="B18" s="168" t="s">
        <v>783</v>
      </c>
      <c r="C18" s="169"/>
      <c r="D18" s="169"/>
      <c r="E18" s="169"/>
      <c r="F18" s="169"/>
      <c r="G18" s="169"/>
      <c r="H18" s="169"/>
      <c r="I18" s="169"/>
      <c r="J18" s="169"/>
      <c r="K18" s="169"/>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69"/>
      <c r="AN18" s="169"/>
      <c r="AO18" s="169"/>
      <c r="AP18" s="169"/>
      <c r="AQ18" s="169"/>
      <c r="AR18" s="169"/>
      <c r="AS18" s="169"/>
      <c r="AT18" s="169"/>
      <c r="AU18" s="169"/>
      <c r="AV18" s="169"/>
      <c r="AW18" s="169"/>
      <c r="AX18" s="169"/>
      <c r="AY18" s="169"/>
      <c r="AZ18" s="169"/>
      <c r="BA18" s="169"/>
      <c r="BB18" s="169"/>
      <c r="BC18" s="169"/>
      <c r="BD18" s="169"/>
      <c r="BE18" s="169"/>
      <c r="BF18" s="169"/>
      <c r="BG18" s="169"/>
      <c r="BH18" s="169"/>
      <c r="BI18" s="169"/>
      <c r="BJ18" s="169"/>
      <c r="BK18" s="169"/>
      <c r="BL18" s="169"/>
      <c r="BM18" s="169"/>
      <c r="BN18" s="169"/>
    </row>
    <row r="19" spans="1:66" ht="16" x14ac:dyDescent="0.2">
      <c r="A19" s="171"/>
      <c r="B19" s="172"/>
      <c r="C19" s="173"/>
      <c r="D19" s="173"/>
      <c r="E19" s="174"/>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row>
    <row r="20" spans="1:66" ht="16" x14ac:dyDescent="0.2">
      <c r="B20" s="175" t="s">
        <v>448</v>
      </c>
      <c r="C20" s="176"/>
      <c r="D20" s="177" t="s">
        <v>784</v>
      </c>
    </row>
    <row r="21" spans="1:66" ht="16" x14ac:dyDescent="0.2">
      <c r="B21" s="178" t="s">
        <v>971</v>
      </c>
      <c r="C21" s="179">
        <f>'[3]Assignment Data'!F15</f>
        <v>2000</v>
      </c>
      <c r="D21" s="170" t="s">
        <v>843</v>
      </c>
    </row>
    <row r="22" spans="1:66" ht="16" x14ac:dyDescent="0.2">
      <c r="B22" s="178" t="s">
        <v>448</v>
      </c>
      <c r="C22" s="179">
        <v>2500</v>
      </c>
      <c r="D22" s="170" t="s">
        <v>791</v>
      </c>
      <c r="G22" s="178"/>
      <c r="H22" s="178"/>
      <c r="J22" s="178"/>
    </row>
    <row r="23" spans="1:66" ht="16" x14ac:dyDescent="0.2">
      <c r="B23" s="178" t="s">
        <v>376</v>
      </c>
      <c r="C23" s="179">
        <f>C21*C42</f>
        <v>40</v>
      </c>
      <c r="D23" s="170" t="s">
        <v>843</v>
      </c>
      <c r="J23" s="180"/>
      <c r="K23" s="181"/>
    </row>
    <row r="24" spans="1:66" ht="16" x14ac:dyDescent="0.2">
      <c r="B24" s="178" t="s">
        <v>972</v>
      </c>
      <c r="C24" s="182">
        <f>(C21*C22)/C53</f>
        <v>7462686.5671641789</v>
      </c>
      <c r="D24" s="170" t="s">
        <v>809</v>
      </c>
      <c r="J24" s="180"/>
      <c r="K24" s="181"/>
    </row>
    <row r="25" spans="1:66" ht="16" x14ac:dyDescent="0.2">
      <c r="B25" s="178"/>
      <c r="C25" s="183"/>
      <c r="D25" s="170"/>
      <c r="J25" s="180"/>
      <c r="K25" s="181"/>
    </row>
    <row r="26" spans="1:66" ht="16" x14ac:dyDescent="0.2">
      <c r="B26" s="175" t="s">
        <v>481</v>
      </c>
      <c r="C26" s="176"/>
      <c r="D26" s="177" t="s">
        <v>784</v>
      </c>
      <c r="J26" s="180"/>
      <c r="K26" s="181"/>
    </row>
    <row r="27" spans="1:66" ht="16" x14ac:dyDescent="0.2">
      <c r="B27" s="178" t="s">
        <v>815</v>
      </c>
      <c r="C27" s="183">
        <f>'Ship Capacity &amp; Loading'!G75</f>
        <v>1274.4000000000001</v>
      </c>
      <c r="D27" s="170" t="s">
        <v>758</v>
      </c>
      <c r="E27" s="170">
        <f>C27*1000</f>
        <v>1274400</v>
      </c>
      <c r="F27" s="170" t="s">
        <v>700</v>
      </c>
      <c r="J27" s="180"/>
      <c r="K27" s="181"/>
    </row>
    <row r="28" spans="1:66" ht="16" x14ac:dyDescent="0.2">
      <c r="B28" s="178" t="s">
        <v>816</v>
      </c>
      <c r="C28" s="183">
        <v>60</v>
      </c>
      <c r="D28" s="170" t="s">
        <v>248</v>
      </c>
      <c r="G28" s="1" t="s">
        <v>817</v>
      </c>
    </row>
    <row r="29" spans="1:66" ht="16" x14ac:dyDescent="0.2">
      <c r="B29" s="178" t="s">
        <v>971</v>
      </c>
      <c r="C29" s="183">
        <f>D10/E27</f>
        <v>2000</v>
      </c>
      <c r="D29" s="170" t="s">
        <v>819</v>
      </c>
      <c r="E29" s="184">
        <f>D8/E27</f>
        <v>54.927809165097301</v>
      </c>
      <c r="F29" s="161" t="s">
        <v>819</v>
      </c>
    </row>
    <row r="30" spans="1:66" ht="16" x14ac:dyDescent="0.2">
      <c r="B30" s="178" t="s">
        <v>376</v>
      </c>
      <c r="C30" s="183">
        <f>C29*C42</f>
        <v>40</v>
      </c>
      <c r="D30" s="170" t="s">
        <v>641</v>
      </c>
      <c r="F30" s="185"/>
      <c r="M30" s="166"/>
    </row>
    <row r="31" spans="1:66" ht="18" x14ac:dyDescent="0.25">
      <c r="B31" s="178" t="s">
        <v>973</v>
      </c>
      <c r="C31" s="186">
        <f>(C27*1000*C52)/C28</f>
        <v>186062400</v>
      </c>
      <c r="D31" s="170" t="s">
        <v>826</v>
      </c>
      <c r="E31" s="221">
        <f>C31/1000</f>
        <v>186062.4</v>
      </c>
      <c r="F31" s="170" t="s">
        <v>974</v>
      </c>
      <c r="G31" s="221">
        <f>E31/365</f>
        <v>509.76</v>
      </c>
      <c r="H31" s="274" t="s">
        <v>975</v>
      </c>
      <c r="I31" s="187"/>
      <c r="J31" s="188"/>
      <c r="K31" s="189"/>
      <c r="M31" s="181"/>
    </row>
    <row r="32" spans="1:66" ht="16" x14ac:dyDescent="0.2">
      <c r="B32" s="178" t="s">
        <v>827</v>
      </c>
      <c r="C32" s="190">
        <f>'[3]Assignment Data'!F22</f>
        <v>0.62</v>
      </c>
      <c r="D32" s="170"/>
      <c r="H32" s="187"/>
      <c r="I32" s="187"/>
      <c r="J32" s="188"/>
      <c r="K32" s="189"/>
      <c r="M32" s="181"/>
    </row>
    <row r="33" spans="1:13" ht="16" x14ac:dyDescent="0.2">
      <c r="B33" s="178" t="s">
        <v>972</v>
      </c>
      <c r="C33" s="191">
        <f>D10</f>
        <v>2548800000</v>
      </c>
      <c r="D33" s="170" t="s">
        <v>830</v>
      </c>
      <c r="H33" s="187"/>
      <c r="I33" s="187"/>
      <c r="J33" s="188"/>
      <c r="K33" s="189"/>
      <c r="M33" s="181"/>
    </row>
    <row r="34" spans="1:13" ht="16" x14ac:dyDescent="0.2">
      <c r="B34" s="178" t="s">
        <v>976</v>
      </c>
      <c r="C34" s="191">
        <f>D8</f>
        <v>70000000</v>
      </c>
      <c r="D34" s="170"/>
      <c r="H34" s="187"/>
      <c r="I34" s="187"/>
      <c r="J34" s="188"/>
      <c r="K34" s="189"/>
      <c r="M34" s="181"/>
    </row>
    <row r="35" spans="1:13" ht="16" x14ac:dyDescent="0.2">
      <c r="A35" s="158"/>
      <c r="B35" s="178" t="s">
        <v>977</v>
      </c>
      <c r="C35" s="160">
        <f>C33-C34</f>
        <v>2478800000</v>
      </c>
      <c r="D35" s="170"/>
      <c r="H35" s="187"/>
      <c r="I35" s="187"/>
      <c r="J35" s="188"/>
      <c r="K35" s="189"/>
      <c r="M35" s="181"/>
    </row>
    <row r="36" spans="1:13" ht="16" x14ac:dyDescent="0.2">
      <c r="A36" s="158"/>
      <c r="B36" s="178"/>
      <c r="C36" s="159"/>
      <c r="D36" s="170"/>
      <c r="H36" s="187"/>
      <c r="I36" s="187"/>
      <c r="J36" s="188"/>
      <c r="K36" s="189"/>
      <c r="M36" s="181"/>
    </row>
    <row r="37" spans="1:13" ht="16" x14ac:dyDescent="0.2">
      <c r="A37" s="178"/>
      <c r="B37" s="175" t="s">
        <v>838</v>
      </c>
      <c r="C37" s="176"/>
      <c r="D37" s="177" t="s">
        <v>784</v>
      </c>
      <c r="H37" s="187"/>
      <c r="I37" s="187"/>
      <c r="J37" s="188"/>
      <c r="K37" s="189"/>
      <c r="M37" s="181"/>
    </row>
    <row r="38" spans="1:13" s="170" customFormat="1" ht="16" x14ac:dyDescent="0.2">
      <c r="B38" s="178" t="s">
        <v>839</v>
      </c>
      <c r="C38" s="170">
        <v>15</v>
      </c>
      <c r="D38" s="170" t="s">
        <v>840</v>
      </c>
      <c r="H38" s="187"/>
      <c r="I38" s="183"/>
      <c r="J38" s="192"/>
      <c r="K38" s="189"/>
      <c r="M38" s="193"/>
    </row>
    <row r="39" spans="1:13" ht="17.25" customHeight="1" x14ac:dyDescent="0.2">
      <c r="B39" s="178" t="s">
        <v>841</v>
      </c>
      <c r="C39" s="183">
        <f>D12</f>
        <v>3.3649999999999998</v>
      </c>
      <c r="D39" s="170" t="s">
        <v>978</v>
      </c>
      <c r="G39" s="1" t="s">
        <v>778</v>
      </c>
    </row>
    <row r="40" spans="1:13" ht="18" customHeight="1" x14ac:dyDescent="0.2">
      <c r="B40" s="178" t="s">
        <v>842</v>
      </c>
      <c r="C40" s="194">
        <f>C38*0.001*C39</f>
        <v>5.0474999999999992E-2</v>
      </c>
      <c r="D40" s="170" t="s">
        <v>843</v>
      </c>
    </row>
    <row r="41" spans="1:13" ht="16" x14ac:dyDescent="0.2">
      <c r="B41" s="178" t="s">
        <v>844</v>
      </c>
      <c r="C41" s="182">
        <f>C40*C31</f>
        <v>9391499.6399999987</v>
      </c>
      <c r="D41" s="170" t="s">
        <v>804</v>
      </c>
    </row>
    <row r="42" spans="1:13" customFormat="1" ht="16" x14ac:dyDescent="0.2">
      <c r="B42" s="178" t="s">
        <v>845</v>
      </c>
      <c r="C42" s="195">
        <v>0.02</v>
      </c>
      <c r="D42" s="170" t="s">
        <v>696</v>
      </c>
      <c r="H42" s="161"/>
    </row>
    <row r="43" spans="1:13" customFormat="1" ht="16" x14ac:dyDescent="0.2">
      <c r="B43" s="178"/>
      <c r="C43" s="195"/>
      <c r="D43" s="170"/>
      <c r="H43" s="161"/>
    </row>
    <row r="44" spans="1:13" customFormat="1" ht="16" x14ac:dyDescent="0.2">
      <c r="B44" s="175" t="s">
        <v>846</v>
      </c>
      <c r="C44" s="196"/>
      <c r="D44" s="197"/>
    </row>
    <row r="45" spans="1:13" customFormat="1" ht="16" x14ac:dyDescent="0.2">
      <c r="B45" s="178" t="s">
        <v>847</v>
      </c>
      <c r="C45" s="198">
        <f>D4</f>
        <v>104.31</v>
      </c>
      <c r="D45" s="170" t="s">
        <v>979</v>
      </c>
    </row>
    <row r="46" spans="1:13" customFormat="1" ht="16" x14ac:dyDescent="0.2">
      <c r="B46" s="178" t="s">
        <v>850</v>
      </c>
      <c r="C46" s="199">
        <f>C27*C52*C32</f>
        <v>6921521.2800000003</v>
      </c>
      <c r="D46" s="170" t="s">
        <v>851</v>
      </c>
      <c r="E46" s="200">
        <f>E27*C32*C52</f>
        <v>6921521280</v>
      </c>
      <c r="F46" s="170" t="s">
        <v>980</v>
      </c>
    </row>
    <row r="47" spans="1:13" customFormat="1" ht="16" x14ac:dyDescent="0.2">
      <c r="B47" s="178" t="s">
        <v>853</v>
      </c>
      <c r="C47" s="201">
        <f>C46*C45</f>
        <v>721983884.71680009</v>
      </c>
      <c r="D47" s="170" t="s">
        <v>981</v>
      </c>
    </row>
    <row r="48" spans="1:13" customFormat="1" ht="16" x14ac:dyDescent="0.2">
      <c r="B48" s="178"/>
      <c r="C48" s="202"/>
      <c r="D48" s="170"/>
    </row>
    <row r="49" spans="1:66" ht="16" x14ac:dyDescent="0.2">
      <c r="B49" s="175"/>
      <c r="C49" s="203"/>
      <c r="D49" s="175" t="s">
        <v>784</v>
      </c>
    </row>
    <row r="50" spans="1:66" ht="16" x14ac:dyDescent="0.2">
      <c r="B50" s="178" t="s">
        <v>854</v>
      </c>
      <c r="C50" s="204">
        <v>3.7999999999999999E-2</v>
      </c>
      <c r="D50" s="170" t="s">
        <v>855</v>
      </c>
      <c r="G50" s="1" t="s">
        <v>856</v>
      </c>
    </row>
    <row r="51" spans="1:66" ht="16" x14ac:dyDescent="0.2">
      <c r="B51" s="178" t="s">
        <v>858</v>
      </c>
      <c r="C51" s="204">
        <v>6.9800000000000001E-2</v>
      </c>
      <c r="D51" s="170" t="s">
        <v>855</v>
      </c>
      <c r="G51" s="1" t="s">
        <v>859</v>
      </c>
    </row>
    <row r="52" spans="1:66" ht="16" x14ac:dyDescent="0.2">
      <c r="B52" s="178" t="s">
        <v>860</v>
      </c>
      <c r="C52" s="205">
        <v>8760</v>
      </c>
      <c r="D52" s="170" t="s">
        <v>861</v>
      </c>
    </row>
    <row r="53" spans="1:66" ht="16" x14ac:dyDescent="0.2">
      <c r="B53" s="178" t="s">
        <v>862</v>
      </c>
      <c r="C53" s="206">
        <v>0.67</v>
      </c>
      <c r="D53" s="170" t="s">
        <v>475</v>
      </c>
      <c r="E53" s="161" t="s">
        <v>863</v>
      </c>
    </row>
    <row r="54" spans="1:66" s="170" customFormat="1" ht="16.5" customHeight="1" x14ac:dyDescent="0.2">
      <c r="A54" s="167"/>
      <c r="B54" s="207" t="s">
        <v>877</v>
      </c>
      <c r="C54" s="169"/>
      <c r="D54" s="169"/>
      <c r="E54" s="169"/>
      <c r="F54" s="169"/>
      <c r="G54" s="169"/>
      <c r="H54" s="169"/>
      <c r="I54" s="169"/>
      <c r="J54" s="169"/>
      <c r="K54" s="169"/>
      <c r="L54" s="169"/>
      <c r="M54" s="169"/>
      <c r="N54" s="169"/>
      <c r="O54" s="169"/>
      <c r="P54" s="169"/>
      <c r="Q54" s="169"/>
      <c r="R54" s="169"/>
      <c r="S54" s="169"/>
      <c r="T54" s="169"/>
      <c r="U54" s="169"/>
      <c r="V54" s="169"/>
      <c r="W54" s="169"/>
      <c r="X54" s="169"/>
      <c r="Y54" s="169"/>
      <c r="Z54" s="169"/>
      <c r="AA54" s="169"/>
      <c r="AB54" s="169"/>
      <c r="AC54" s="169"/>
      <c r="AD54" s="169"/>
      <c r="AE54" s="169"/>
      <c r="AF54" s="169"/>
      <c r="AG54" s="169"/>
      <c r="AH54" s="169"/>
      <c r="AI54" s="169"/>
      <c r="AJ54" s="169"/>
      <c r="AK54" s="169"/>
      <c r="AL54" s="169"/>
      <c r="AM54" s="169"/>
      <c r="AN54" s="169"/>
      <c r="AO54" s="169"/>
      <c r="AP54" s="169"/>
      <c r="AQ54" s="169"/>
      <c r="AR54" s="169"/>
      <c r="AS54" s="169"/>
      <c r="AT54" s="169"/>
      <c r="AU54" s="169"/>
      <c r="AV54" s="169"/>
      <c r="AW54" s="169"/>
      <c r="AX54" s="169"/>
      <c r="AY54" s="169"/>
      <c r="AZ54" s="169"/>
      <c r="BA54" s="169"/>
      <c r="BB54" s="169"/>
      <c r="BC54" s="169"/>
      <c r="BD54" s="169"/>
      <c r="BE54" s="169"/>
      <c r="BF54" s="169"/>
      <c r="BG54" s="169"/>
      <c r="BH54" s="169"/>
      <c r="BI54" s="169"/>
      <c r="BJ54" s="169"/>
      <c r="BK54" s="169"/>
      <c r="BL54" s="169"/>
      <c r="BM54" s="169"/>
      <c r="BN54" s="169"/>
    </row>
    <row r="55" spans="1:66" s="170" customFormat="1" ht="16" x14ac:dyDescent="0.2">
      <c r="B55" s="178"/>
      <c r="C55" s="159"/>
    </row>
    <row r="56" spans="1:66" s="170" customFormat="1" ht="16" x14ac:dyDescent="0.2">
      <c r="B56" s="175" t="s">
        <v>878</v>
      </c>
      <c r="C56" s="175"/>
      <c r="D56" s="175"/>
      <c r="E56" s="176"/>
      <c r="F56" s="208">
        <v>0</v>
      </c>
      <c r="G56" s="208">
        <v>1</v>
      </c>
      <c r="H56" s="208">
        <v>2</v>
      </c>
      <c r="I56" s="208">
        <v>3</v>
      </c>
      <c r="J56" s="208">
        <v>4</v>
      </c>
      <c r="K56" s="208">
        <v>5</v>
      </c>
      <c r="L56" s="208">
        <v>6</v>
      </c>
      <c r="M56" s="208">
        <v>7</v>
      </c>
      <c r="N56" s="208">
        <v>8</v>
      </c>
      <c r="O56" s="208">
        <v>9</v>
      </c>
      <c r="P56" s="208">
        <v>10</v>
      </c>
      <c r="Q56" s="208">
        <v>11</v>
      </c>
      <c r="R56" s="208">
        <v>12</v>
      </c>
      <c r="S56" s="208">
        <v>13</v>
      </c>
      <c r="T56" s="208">
        <v>14</v>
      </c>
      <c r="U56" s="208">
        <v>15</v>
      </c>
      <c r="V56" s="208">
        <v>16</v>
      </c>
      <c r="W56" s="208">
        <v>17</v>
      </c>
      <c r="X56" s="208">
        <v>18</v>
      </c>
      <c r="Y56" s="208">
        <v>19</v>
      </c>
      <c r="Z56" s="208">
        <v>20</v>
      </c>
      <c r="AA56" s="208">
        <v>21</v>
      </c>
      <c r="AB56" s="208">
        <v>22</v>
      </c>
      <c r="AC56" s="208">
        <v>23</v>
      </c>
      <c r="AD56" s="208">
        <v>24</v>
      </c>
      <c r="AE56" s="208">
        <v>25</v>
      </c>
      <c r="AF56" s="208">
        <v>26</v>
      </c>
      <c r="AG56" s="208">
        <v>27</v>
      </c>
      <c r="AH56" s="208">
        <v>28</v>
      </c>
      <c r="AI56" s="208">
        <v>29</v>
      </c>
      <c r="AJ56" s="208">
        <v>30</v>
      </c>
      <c r="AK56" s="208">
        <v>31</v>
      </c>
      <c r="AL56" s="208">
        <v>32</v>
      </c>
      <c r="AM56" s="208">
        <v>33</v>
      </c>
      <c r="AN56" s="208">
        <v>34</v>
      </c>
      <c r="AO56" s="208">
        <v>35</v>
      </c>
      <c r="AP56" s="208">
        <v>36</v>
      </c>
      <c r="AQ56" s="208">
        <v>37</v>
      </c>
      <c r="AR56" s="208">
        <v>38</v>
      </c>
      <c r="AS56" s="208">
        <v>39</v>
      </c>
      <c r="AT56" s="208">
        <v>40</v>
      </c>
      <c r="AU56" s="208">
        <v>41</v>
      </c>
      <c r="AV56" s="208">
        <v>42</v>
      </c>
      <c r="AW56" s="208">
        <v>43</v>
      </c>
      <c r="AX56" s="208">
        <v>44</v>
      </c>
      <c r="AY56" s="208">
        <v>45</v>
      </c>
      <c r="AZ56" s="208">
        <v>46</v>
      </c>
      <c r="BA56" s="208">
        <v>47</v>
      </c>
      <c r="BB56" s="208">
        <v>48</v>
      </c>
      <c r="BC56" s="208">
        <v>49</v>
      </c>
      <c r="BD56" s="208">
        <v>50</v>
      </c>
      <c r="BE56" s="208">
        <v>51</v>
      </c>
      <c r="BF56" s="208">
        <v>52</v>
      </c>
      <c r="BG56" s="208">
        <v>53</v>
      </c>
      <c r="BH56" s="208">
        <v>54</v>
      </c>
      <c r="BI56" s="208">
        <v>55</v>
      </c>
      <c r="BJ56" s="208">
        <v>56</v>
      </c>
      <c r="BK56" s="208">
        <v>57</v>
      </c>
      <c r="BL56" s="208">
        <v>58</v>
      </c>
      <c r="BM56" s="208">
        <v>59</v>
      </c>
      <c r="BN56" s="208">
        <v>60</v>
      </c>
    </row>
    <row r="57" spans="1:66" s="170" customFormat="1" ht="16" x14ac:dyDescent="0.2">
      <c r="B57" s="178"/>
      <c r="C57" s="183"/>
      <c r="D57" s="183"/>
      <c r="E57" s="164" t="s">
        <v>752</v>
      </c>
    </row>
    <row r="58" spans="1:66" s="170" customFormat="1" ht="16" x14ac:dyDescent="0.2">
      <c r="B58" s="178" t="s">
        <v>879</v>
      </c>
      <c r="C58" s="209">
        <f>C31</f>
        <v>186062400</v>
      </c>
      <c r="E58" s="160">
        <f>NPV(C51,G58:BN58)+F58</f>
        <v>2619129586.1057682</v>
      </c>
      <c r="F58" s="210">
        <f>IF(F$56&lt;&gt;0,$C$31,)</f>
        <v>0</v>
      </c>
      <c r="G58" s="210">
        <f t="shared" ref="G58:BN58" si="0">IF(G56&lt;&gt;0,$C$31,)</f>
        <v>186062400</v>
      </c>
      <c r="H58" s="210">
        <f t="shared" si="0"/>
        <v>186062400</v>
      </c>
      <c r="I58" s="210">
        <f t="shared" si="0"/>
        <v>186062400</v>
      </c>
      <c r="J58" s="210">
        <f t="shared" si="0"/>
        <v>186062400</v>
      </c>
      <c r="K58" s="210">
        <f t="shared" si="0"/>
        <v>186062400</v>
      </c>
      <c r="L58" s="210">
        <f t="shared" si="0"/>
        <v>186062400</v>
      </c>
      <c r="M58" s="210">
        <f t="shared" si="0"/>
        <v>186062400</v>
      </c>
      <c r="N58" s="210">
        <f t="shared" si="0"/>
        <v>186062400</v>
      </c>
      <c r="O58" s="210">
        <f t="shared" si="0"/>
        <v>186062400</v>
      </c>
      <c r="P58" s="210">
        <f t="shared" si="0"/>
        <v>186062400</v>
      </c>
      <c r="Q58" s="210">
        <f t="shared" si="0"/>
        <v>186062400</v>
      </c>
      <c r="R58" s="210">
        <f t="shared" si="0"/>
        <v>186062400</v>
      </c>
      <c r="S58" s="210">
        <f t="shared" si="0"/>
        <v>186062400</v>
      </c>
      <c r="T58" s="210">
        <f t="shared" si="0"/>
        <v>186062400</v>
      </c>
      <c r="U58" s="210">
        <f t="shared" si="0"/>
        <v>186062400</v>
      </c>
      <c r="V58" s="210">
        <f t="shared" si="0"/>
        <v>186062400</v>
      </c>
      <c r="W58" s="210">
        <f t="shared" si="0"/>
        <v>186062400</v>
      </c>
      <c r="X58" s="210">
        <f t="shared" si="0"/>
        <v>186062400</v>
      </c>
      <c r="Y58" s="210">
        <f t="shared" si="0"/>
        <v>186062400</v>
      </c>
      <c r="Z58" s="210">
        <f t="shared" si="0"/>
        <v>186062400</v>
      </c>
      <c r="AA58" s="210">
        <f t="shared" si="0"/>
        <v>186062400</v>
      </c>
      <c r="AB58" s="210">
        <f t="shared" si="0"/>
        <v>186062400</v>
      </c>
      <c r="AC58" s="210">
        <f t="shared" si="0"/>
        <v>186062400</v>
      </c>
      <c r="AD58" s="210">
        <f t="shared" si="0"/>
        <v>186062400</v>
      </c>
      <c r="AE58" s="210">
        <f t="shared" si="0"/>
        <v>186062400</v>
      </c>
      <c r="AF58" s="210">
        <f t="shared" si="0"/>
        <v>186062400</v>
      </c>
      <c r="AG58" s="210">
        <f t="shared" si="0"/>
        <v>186062400</v>
      </c>
      <c r="AH58" s="210">
        <f t="shared" si="0"/>
        <v>186062400</v>
      </c>
      <c r="AI58" s="210">
        <f t="shared" si="0"/>
        <v>186062400</v>
      </c>
      <c r="AJ58" s="210">
        <f t="shared" si="0"/>
        <v>186062400</v>
      </c>
      <c r="AK58" s="210">
        <f t="shared" si="0"/>
        <v>186062400</v>
      </c>
      <c r="AL58" s="210">
        <f t="shared" si="0"/>
        <v>186062400</v>
      </c>
      <c r="AM58" s="210">
        <f t="shared" si="0"/>
        <v>186062400</v>
      </c>
      <c r="AN58" s="210">
        <f t="shared" si="0"/>
        <v>186062400</v>
      </c>
      <c r="AO58" s="210">
        <f t="shared" si="0"/>
        <v>186062400</v>
      </c>
      <c r="AP58" s="210">
        <f t="shared" si="0"/>
        <v>186062400</v>
      </c>
      <c r="AQ58" s="210">
        <f t="shared" si="0"/>
        <v>186062400</v>
      </c>
      <c r="AR58" s="210">
        <f t="shared" si="0"/>
        <v>186062400</v>
      </c>
      <c r="AS58" s="210">
        <f t="shared" si="0"/>
        <v>186062400</v>
      </c>
      <c r="AT58" s="210">
        <f t="shared" si="0"/>
        <v>186062400</v>
      </c>
      <c r="AU58" s="210">
        <f t="shared" si="0"/>
        <v>186062400</v>
      </c>
      <c r="AV58" s="210">
        <f t="shared" si="0"/>
        <v>186062400</v>
      </c>
      <c r="AW58" s="210">
        <f t="shared" si="0"/>
        <v>186062400</v>
      </c>
      <c r="AX58" s="210">
        <f t="shared" si="0"/>
        <v>186062400</v>
      </c>
      <c r="AY58" s="210">
        <f t="shared" si="0"/>
        <v>186062400</v>
      </c>
      <c r="AZ58" s="210">
        <f t="shared" si="0"/>
        <v>186062400</v>
      </c>
      <c r="BA58" s="210">
        <f t="shared" si="0"/>
        <v>186062400</v>
      </c>
      <c r="BB58" s="210">
        <f t="shared" si="0"/>
        <v>186062400</v>
      </c>
      <c r="BC58" s="210">
        <f t="shared" si="0"/>
        <v>186062400</v>
      </c>
      <c r="BD58" s="210">
        <f t="shared" si="0"/>
        <v>186062400</v>
      </c>
      <c r="BE58" s="210">
        <f t="shared" si="0"/>
        <v>186062400</v>
      </c>
      <c r="BF58" s="210">
        <f t="shared" si="0"/>
        <v>186062400</v>
      </c>
      <c r="BG58" s="210">
        <f t="shared" si="0"/>
        <v>186062400</v>
      </c>
      <c r="BH58" s="210">
        <f t="shared" si="0"/>
        <v>186062400</v>
      </c>
      <c r="BI58" s="210">
        <f t="shared" si="0"/>
        <v>186062400</v>
      </c>
      <c r="BJ58" s="210">
        <f t="shared" si="0"/>
        <v>186062400</v>
      </c>
      <c r="BK58" s="210">
        <f t="shared" si="0"/>
        <v>186062400</v>
      </c>
      <c r="BL58" s="210">
        <f t="shared" si="0"/>
        <v>186062400</v>
      </c>
      <c r="BM58" s="210">
        <f t="shared" si="0"/>
        <v>186062400</v>
      </c>
      <c r="BN58" s="210">
        <f t="shared" si="0"/>
        <v>186062400</v>
      </c>
    </row>
    <row r="59" spans="1:66" s="170" customFormat="1" ht="16" x14ac:dyDescent="0.2">
      <c r="B59" s="178"/>
      <c r="C59" s="159"/>
      <c r="G59" s="211"/>
      <c r="H59" s="211"/>
      <c r="I59" s="211"/>
      <c r="J59" s="211"/>
      <c r="K59" s="211"/>
      <c r="L59" s="211"/>
      <c r="M59" s="211"/>
      <c r="N59" s="211"/>
      <c r="O59" s="211"/>
      <c r="P59" s="211"/>
      <c r="Q59" s="211"/>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row>
    <row r="60" spans="1:66" s="170" customFormat="1" ht="16" x14ac:dyDescent="0.2">
      <c r="B60" s="178" t="s">
        <v>854</v>
      </c>
      <c r="C60" s="159"/>
      <c r="G60" s="212">
        <f>(1+$C$50)^(G56-1)</f>
        <v>1</v>
      </c>
      <c r="H60" s="212">
        <f>(1+$C$50)^(H56-1)</f>
        <v>1.038</v>
      </c>
      <c r="I60" s="212">
        <f t="shared" ref="I60:BN60" si="1">(1+$C$50)^(I56-1)</f>
        <v>1.0774440000000001</v>
      </c>
      <c r="J60" s="212">
        <f t="shared" si="1"/>
        <v>1.1183868720000001</v>
      </c>
      <c r="K60" s="212">
        <f t="shared" si="1"/>
        <v>1.1608855731360002</v>
      </c>
      <c r="L60" s="212">
        <f t="shared" si="1"/>
        <v>1.2049992249151682</v>
      </c>
      <c r="M60" s="212">
        <f t="shared" si="1"/>
        <v>1.2507891954619446</v>
      </c>
      <c r="N60" s="212">
        <f t="shared" si="1"/>
        <v>1.2983191848894986</v>
      </c>
      <c r="O60" s="212">
        <f t="shared" si="1"/>
        <v>1.3476553139152996</v>
      </c>
      <c r="P60" s="212">
        <f t="shared" si="1"/>
        <v>1.398866215844081</v>
      </c>
      <c r="Q60" s="212">
        <f t="shared" si="1"/>
        <v>1.4520231320461561</v>
      </c>
      <c r="R60" s="212">
        <f t="shared" si="1"/>
        <v>1.5072000110639101</v>
      </c>
      <c r="S60" s="212">
        <f t="shared" si="1"/>
        <v>1.5644736114843387</v>
      </c>
      <c r="T60" s="212">
        <f t="shared" si="1"/>
        <v>1.6239236087207436</v>
      </c>
      <c r="U60" s="212">
        <f t="shared" si="1"/>
        <v>1.6856327058521319</v>
      </c>
      <c r="V60" s="212">
        <f t="shared" si="1"/>
        <v>1.7496867486745131</v>
      </c>
      <c r="W60" s="212">
        <f t="shared" si="1"/>
        <v>1.8161748451241446</v>
      </c>
      <c r="X60" s="212">
        <f t="shared" si="1"/>
        <v>1.8851894892388621</v>
      </c>
      <c r="Y60" s="212">
        <f t="shared" si="1"/>
        <v>1.9568266898299389</v>
      </c>
      <c r="Z60" s="212">
        <f t="shared" si="1"/>
        <v>2.0311861040434769</v>
      </c>
      <c r="AA60" s="212">
        <f t="shared" si="1"/>
        <v>2.1083711759971289</v>
      </c>
      <c r="AB60" s="212">
        <f t="shared" si="1"/>
        <v>2.1884892806850198</v>
      </c>
      <c r="AC60" s="212">
        <f t="shared" si="1"/>
        <v>2.2716518733510505</v>
      </c>
      <c r="AD60" s="212">
        <f t="shared" si="1"/>
        <v>2.3579746445383907</v>
      </c>
      <c r="AE60" s="212">
        <f t="shared" si="1"/>
        <v>2.4475776810308498</v>
      </c>
      <c r="AF60" s="212">
        <f t="shared" si="1"/>
        <v>2.5405856329100223</v>
      </c>
      <c r="AG60" s="212">
        <f t="shared" si="1"/>
        <v>2.6371278869606027</v>
      </c>
      <c r="AH60" s="212">
        <f t="shared" si="1"/>
        <v>2.737338746665106</v>
      </c>
      <c r="AI60" s="212">
        <f t="shared" si="1"/>
        <v>2.84135761903838</v>
      </c>
      <c r="AJ60" s="212">
        <f t="shared" si="1"/>
        <v>2.9493292085618386</v>
      </c>
      <c r="AK60" s="212">
        <f t="shared" si="1"/>
        <v>3.0614037184871883</v>
      </c>
      <c r="AL60" s="212">
        <f t="shared" si="1"/>
        <v>3.1777370597897021</v>
      </c>
      <c r="AM60" s="212">
        <f t="shared" si="1"/>
        <v>3.2984910680617108</v>
      </c>
      <c r="AN60" s="212">
        <f t="shared" si="1"/>
        <v>3.4238337286480558</v>
      </c>
      <c r="AO60" s="212">
        <f t="shared" si="1"/>
        <v>3.5539394103366821</v>
      </c>
      <c r="AP60" s="212">
        <f t="shared" si="1"/>
        <v>3.6889891079294763</v>
      </c>
      <c r="AQ60" s="212">
        <f t="shared" si="1"/>
        <v>3.8291706940307964</v>
      </c>
      <c r="AR60" s="212">
        <f t="shared" si="1"/>
        <v>3.9746791804039669</v>
      </c>
      <c r="AS60" s="212">
        <f t="shared" si="1"/>
        <v>4.1257169892593177</v>
      </c>
      <c r="AT60" s="212">
        <f t="shared" si="1"/>
        <v>4.2824942348511721</v>
      </c>
      <c r="AU60" s="212">
        <f t="shared" si="1"/>
        <v>4.4452290157755163</v>
      </c>
      <c r="AV60" s="212">
        <f t="shared" si="1"/>
        <v>4.6141477183749862</v>
      </c>
      <c r="AW60" s="212">
        <f t="shared" si="1"/>
        <v>4.7894853316732355</v>
      </c>
      <c r="AX60" s="212">
        <f t="shared" si="1"/>
        <v>4.971485774276819</v>
      </c>
      <c r="AY60" s="212">
        <f t="shared" si="1"/>
        <v>5.1604022336993385</v>
      </c>
      <c r="AZ60" s="212">
        <f t="shared" si="1"/>
        <v>5.3564975185799133</v>
      </c>
      <c r="BA60" s="212">
        <f t="shared" si="1"/>
        <v>5.5600444242859499</v>
      </c>
      <c r="BB60" s="212">
        <f t="shared" si="1"/>
        <v>5.7713261124088167</v>
      </c>
      <c r="BC60" s="212">
        <f t="shared" si="1"/>
        <v>5.990636504680352</v>
      </c>
      <c r="BD60" s="212">
        <f t="shared" si="1"/>
        <v>6.2182806918582054</v>
      </c>
      <c r="BE60" s="212">
        <f t="shared" si="1"/>
        <v>6.4545753581488174</v>
      </c>
      <c r="BF60" s="212">
        <f t="shared" si="1"/>
        <v>6.6998492217584733</v>
      </c>
      <c r="BG60" s="212">
        <f t="shared" si="1"/>
        <v>6.9544434921852947</v>
      </c>
      <c r="BH60" s="212">
        <f t="shared" si="1"/>
        <v>7.2187123448883357</v>
      </c>
      <c r="BI60" s="212">
        <f t="shared" si="1"/>
        <v>7.4930234139940923</v>
      </c>
      <c r="BJ60" s="212">
        <f t="shared" si="1"/>
        <v>7.7777583037258688</v>
      </c>
      <c r="BK60" s="212">
        <f t="shared" si="1"/>
        <v>8.0733131192674534</v>
      </c>
      <c r="BL60" s="212">
        <f t="shared" si="1"/>
        <v>8.3800990177996173</v>
      </c>
      <c r="BM60" s="212">
        <f t="shared" si="1"/>
        <v>8.6985427804760018</v>
      </c>
      <c r="BN60" s="212">
        <f t="shared" si="1"/>
        <v>9.0290874061340904</v>
      </c>
    </row>
    <row r="61" spans="1:66" s="170" customFormat="1" ht="16" x14ac:dyDescent="0.2">
      <c r="B61" s="178"/>
      <c r="C61" s="159"/>
      <c r="G61" s="212"/>
      <c r="H61" s="212"/>
      <c r="I61" s="212"/>
      <c r="J61" s="212"/>
      <c r="K61" s="212"/>
      <c r="L61" s="212"/>
      <c r="M61" s="212"/>
      <c r="N61" s="212"/>
      <c r="O61" s="212"/>
      <c r="P61" s="212"/>
      <c r="Q61" s="212"/>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row>
    <row r="62" spans="1:66" s="170" customFormat="1" ht="16" x14ac:dyDescent="0.2">
      <c r="B62" s="178" t="s">
        <v>982</v>
      </c>
      <c r="C62" s="209">
        <f>C24</f>
        <v>7462686.5671641789</v>
      </c>
      <c r="E62" s="160">
        <f>NPV($C$51,G62:BN62)+F62</f>
        <v>7462686.5671641789</v>
      </c>
      <c r="F62" s="213">
        <f t="shared" ref="F62:AK62" si="2">IF(F$56=0,$C$24,)</f>
        <v>7462686.5671641789</v>
      </c>
      <c r="G62" s="213">
        <f t="shared" si="2"/>
        <v>0</v>
      </c>
      <c r="H62" s="213">
        <f t="shared" si="2"/>
        <v>0</v>
      </c>
      <c r="I62" s="213">
        <f t="shared" si="2"/>
        <v>0</v>
      </c>
      <c r="J62" s="213">
        <f t="shared" si="2"/>
        <v>0</v>
      </c>
      <c r="K62" s="213">
        <f t="shared" si="2"/>
        <v>0</v>
      </c>
      <c r="L62" s="213">
        <f t="shared" si="2"/>
        <v>0</v>
      </c>
      <c r="M62" s="213">
        <f t="shared" si="2"/>
        <v>0</v>
      </c>
      <c r="N62" s="213">
        <f t="shared" si="2"/>
        <v>0</v>
      </c>
      <c r="O62" s="213">
        <f t="shared" si="2"/>
        <v>0</v>
      </c>
      <c r="P62" s="213">
        <f t="shared" si="2"/>
        <v>0</v>
      </c>
      <c r="Q62" s="213">
        <f t="shared" si="2"/>
        <v>0</v>
      </c>
      <c r="R62" s="213">
        <f t="shared" si="2"/>
        <v>0</v>
      </c>
      <c r="S62" s="213">
        <f t="shared" si="2"/>
        <v>0</v>
      </c>
      <c r="T62" s="213">
        <f t="shared" si="2"/>
        <v>0</v>
      </c>
      <c r="U62" s="213">
        <f t="shared" si="2"/>
        <v>0</v>
      </c>
      <c r="V62" s="213">
        <f t="shared" si="2"/>
        <v>0</v>
      </c>
      <c r="W62" s="213">
        <f t="shared" si="2"/>
        <v>0</v>
      </c>
      <c r="X62" s="213">
        <f t="shared" si="2"/>
        <v>0</v>
      </c>
      <c r="Y62" s="213">
        <f t="shared" si="2"/>
        <v>0</v>
      </c>
      <c r="Z62" s="213">
        <f t="shared" si="2"/>
        <v>0</v>
      </c>
      <c r="AA62" s="213">
        <f t="shared" si="2"/>
        <v>0</v>
      </c>
      <c r="AB62" s="213">
        <f t="shared" si="2"/>
        <v>0</v>
      </c>
      <c r="AC62" s="213">
        <f t="shared" si="2"/>
        <v>0</v>
      </c>
      <c r="AD62" s="213">
        <f t="shared" si="2"/>
        <v>0</v>
      </c>
      <c r="AE62" s="213">
        <f t="shared" si="2"/>
        <v>0</v>
      </c>
      <c r="AF62" s="213">
        <f t="shared" si="2"/>
        <v>0</v>
      </c>
      <c r="AG62" s="213">
        <f t="shared" si="2"/>
        <v>0</v>
      </c>
      <c r="AH62" s="213">
        <f t="shared" si="2"/>
        <v>0</v>
      </c>
      <c r="AI62" s="213">
        <f t="shared" si="2"/>
        <v>0</v>
      </c>
      <c r="AJ62" s="213">
        <f t="shared" si="2"/>
        <v>0</v>
      </c>
      <c r="AK62" s="213">
        <f t="shared" si="2"/>
        <v>0</v>
      </c>
      <c r="AL62" s="213">
        <f t="shared" ref="AL62:BN62" si="3">IF(AL$56=0,$C$24,)</f>
        <v>0</v>
      </c>
      <c r="AM62" s="213">
        <f t="shared" si="3"/>
        <v>0</v>
      </c>
      <c r="AN62" s="213">
        <f t="shared" si="3"/>
        <v>0</v>
      </c>
      <c r="AO62" s="213">
        <f t="shared" si="3"/>
        <v>0</v>
      </c>
      <c r="AP62" s="213">
        <f t="shared" si="3"/>
        <v>0</v>
      </c>
      <c r="AQ62" s="213">
        <f t="shared" si="3"/>
        <v>0</v>
      </c>
      <c r="AR62" s="213">
        <f t="shared" si="3"/>
        <v>0</v>
      </c>
      <c r="AS62" s="213">
        <f t="shared" si="3"/>
        <v>0</v>
      </c>
      <c r="AT62" s="213">
        <f t="shared" si="3"/>
        <v>0</v>
      </c>
      <c r="AU62" s="213">
        <f t="shared" si="3"/>
        <v>0</v>
      </c>
      <c r="AV62" s="213">
        <f t="shared" si="3"/>
        <v>0</v>
      </c>
      <c r="AW62" s="213">
        <f t="shared" si="3"/>
        <v>0</v>
      </c>
      <c r="AX62" s="213">
        <f t="shared" si="3"/>
        <v>0</v>
      </c>
      <c r="AY62" s="213">
        <f t="shared" si="3"/>
        <v>0</v>
      </c>
      <c r="AZ62" s="213">
        <f t="shared" si="3"/>
        <v>0</v>
      </c>
      <c r="BA62" s="213">
        <f t="shared" si="3"/>
        <v>0</v>
      </c>
      <c r="BB62" s="213">
        <f t="shared" si="3"/>
        <v>0</v>
      </c>
      <c r="BC62" s="213">
        <f t="shared" si="3"/>
        <v>0</v>
      </c>
      <c r="BD62" s="213">
        <f t="shared" si="3"/>
        <v>0</v>
      </c>
      <c r="BE62" s="213">
        <f t="shared" si="3"/>
        <v>0</v>
      </c>
      <c r="BF62" s="213">
        <f t="shared" si="3"/>
        <v>0</v>
      </c>
      <c r="BG62" s="213">
        <f t="shared" si="3"/>
        <v>0</v>
      </c>
      <c r="BH62" s="213">
        <f t="shared" si="3"/>
        <v>0</v>
      </c>
      <c r="BI62" s="213">
        <f t="shared" si="3"/>
        <v>0</v>
      </c>
      <c r="BJ62" s="213">
        <f t="shared" si="3"/>
        <v>0</v>
      </c>
      <c r="BK62" s="213">
        <f t="shared" si="3"/>
        <v>0</v>
      </c>
      <c r="BL62" s="213">
        <f t="shared" si="3"/>
        <v>0</v>
      </c>
      <c r="BM62" s="213">
        <f t="shared" si="3"/>
        <v>0</v>
      </c>
      <c r="BN62" s="213">
        <f t="shared" si="3"/>
        <v>0</v>
      </c>
    </row>
    <row r="63" spans="1:66" s="170" customFormat="1" ht="16" x14ac:dyDescent="0.2">
      <c r="B63" s="178" t="s">
        <v>983</v>
      </c>
      <c r="C63" s="160">
        <f>C33</f>
        <v>2548800000</v>
      </c>
      <c r="E63" s="160">
        <f>NPV($C$51,G63:BN63)+F63</f>
        <v>2548800000</v>
      </c>
      <c r="F63" s="213">
        <f t="shared" ref="F63:BN63" si="4">IF(F$56=0,$C$33,)</f>
        <v>2548800000</v>
      </c>
      <c r="G63" s="213">
        <f t="shared" si="4"/>
        <v>0</v>
      </c>
      <c r="H63" s="213">
        <f t="shared" si="4"/>
        <v>0</v>
      </c>
      <c r="I63" s="213">
        <f t="shared" si="4"/>
        <v>0</v>
      </c>
      <c r="J63" s="213">
        <f t="shared" si="4"/>
        <v>0</v>
      </c>
      <c r="K63" s="213">
        <f t="shared" si="4"/>
        <v>0</v>
      </c>
      <c r="L63" s="213">
        <f t="shared" si="4"/>
        <v>0</v>
      </c>
      <c r="M63" s="213">
        <f t="shared" si="4"/>
        <v>0</v>
      </c>
      <c r="N63" s="213">
        <f t="shared" si="4"/>
        <v>0</v>
      </c>
      <c r="O63" s="213">
        <f t="shared" si="4"/>
        <v>0</v>
      </c>
      <c r="P63" s="213">
        <f t="shared" si="4"/>
        <v>0</v>
      </c>
      <c r="Q63" s="213">
        <f t="shared" si="4"/>
        <v>0</v>
      </c>
      <c r="R63" s="213">
        <f t="shared" si="4"/>
        <v>0</v>
      </c>
      <c r="S63" s="213">
        <f t="shared" si="4"/>
        <v>0</v>
      </c>
      <c r="T63" s="213">
        <f t="shared" si="4"/>
        <v>0</v>
      </c>
      <c r="U63" s="213">
        <f t="shared" si="4"/>
        <v>0</v>
      </c>
      <c r="V63" s="213">
        <f t="shared" si="4"/>
        <v>0</v>
      </c>
      <c r="W63" s="213">
        <f t="shared" si="4"/>
        <v>0</v>
      </c>
      <c r="X63" s="213">
        <f t="shared" si="4"/>
        <v>0</v>
      </c>
      <c r="Y63" s="213">
        <f t="shared" si="4"/>
        <v>0</v>
      </c>
      <c r="Z63" s="213">
        <f t="shared" si="4"/>
        <v>0</v>
      </c>
      <c r="AA63" s="213">
        <f t="shared" si="4"/>
        <v>0</v>
      </c>
      <c r="AB63" s="213">
        <f t="shared" si="4"/>
        <v>0</v>
      </c>
      <c r="AC63" s="213">
        <f t="shared" si="4"/>
        <v>0</v>
      </c>
      <c r="AD63" s="213">
        <f t="shared" si="4"/>
        <v>0</v>
      </c>
      <c r="AE63" s="213">
        <f t="shared" si="4"/>
        <v>0</v>
      </c>
      <c r="AF63" s="213">
        <f t="shared" si="4"/>
        <v>0</v>
      </c>
      <c r="AG63" s="213">
        <f t="shared" si="4"/>
        <v>0</v>
      </c>
      <c r="AH63" s="213">
        <f t="shared" si="4"/>
        <v>0</v>
      </c>
      <c r="AI63" s="213">
        <f t="shared" si="4"/>
        <v>0</v>
      </c>
      <c r="AJ63" s="213">
        <f t="shared" si="4"/>
        <v>0</v>
      </c>
      <c r="AK63" s="213">
        <f t="shared" si="4"/>
        <v>0</v>
      </c>
      <c r="AL63" s="213">
        <f t="shared" si="4"/>
        <v>0</v>
      </c>
      <c r="AM63" s="213">
        <f t="shared" si="4"/>
        <v>0</v>
      </c>
      <c r="AN63" s="213">
        <f t="shared" si="4"/>
        <v>0</v>
      </c>
      <c r="AO63" s="213">
        <f t="shared" si="4"/>
        <v>0</v>
      </c>
      <c r="AP63" s="213">
        <f t="shared" si="4"/>
        <v>0</v>
      </c>
      <c r="AQ63" s="213">
        <f t="shared" si="4"/>
        <v>0</v>
      </c>
      <c r="AR63" s="213">
        <f t="shared" si="4"/>
        <v>0</v>
      </c>
      <c r="AS63" s="213">
        <f t="shared" si="4"/>
        <v>0</v>
      </c>
      <c r="AT63" s="213">
        <f t="shared" si="4"/>
        <v>0</v>
      </c>
      <c r="AU63" s="213">
        <f t="shared" si="4"/>
        <v>0</v>
      </c>
      <c r="AV63" s="213">
        <f t="shared" si="4"/>
        <v>0</v>
      </c>
      <c r="AW63" s="213">
        <f t="shared" si="4"/>
        <v>0</v>
      </c>
      <c r="AX63" s="213">
        <f t="shared" si="4"/>
        <v>0</v>
      </c>
      <c r="AY63" s="213">
        <f t="shared" si="4"/>
        <v>0</v>
      </c>
      <c r="AZ63" s="213">
        <f t="shared" si="4"/>
        <v>0</v>
      </c>
      <c r="BA63" s="213">
        <f t="shared" si="4"/>
        <v>0</v>
      </c>
      <c r="BB63" s="213">
        <f t="shared" si="4"/>
        <v>0</v>
      </c>
      <c r="BC63" s="213">
        <f t="shared" si="4"/>
        <v>0</v>
      </c>
      <c r="BD63" s="213">
        <f t="shared" si="4"/>
        <v>0</v>
      </c>
      <c r="BE63" s="213">
        <f t="shared" si="4"/>
        <v>0</v>
      </c>
      <c r="BF63" s="213">
        <f t="shared" si="4"/>
        <v>0</v>
      </c>
      <c r="BG63" s="213">
        <f t="shared" si="4"/>
        <v>0</v>
      </c>
      <c r="BH63" s="213">
        <f t="shared" si="4"/>
        <v>0</v>
      </c>
      <c r="BI63" s="213">
        <f t="shared" si="4"/>
        <v>0</v>
      </c>
      <c r="BJ63" s="213">
        <f t="shared" si="4"/>
        <v>0</v>
      </c>
      <c r="BK63" s="213">
        <f t="shared" si="4"/>
        <v>0</v>
      </c>
      <c r="BL63" s="213">
        <f t="shared" si="4"/>
        <v>0</v>
      </c>
      <c r="BM63" s="213">
        <f t="shared" si="4"/>
        <v>0</v>
      </c>
      <c r="BN63" s="213">
        <f t="shared" si="4"/>
        <v>0</v>
      </c>
    </row>
    <row r="64" spans="1:66" s="170" customFormat="1" ht="16" x14ac:dyDescent="0.2">
      <c r="B64" s="158" t="s">
        <v>972</v>
      </c>
      <c r="C64" s="278">
        <f>C35</f>
        <v>2478800000</v>
      </c>
      <c r="E64" s="160">
        <f>NPV($C$51,G64:BN64)+F64</f>
        <v>2478800000</v>
      </c>
      <c r="F64" s="213">
        <f>IF(F$56=0,$C$64,)</f>
        <v>2478800000</v>
      </c>
      <c r="G64" s="213">
        <f t="shared" ref="G64:BN64" si="5">IF(G$56=0,$C$64,)</f>
        <v>0</v>
      </c>
      <c r="H64" s="213">
        <f t="shared" si="5"/>
        <v>0</v>
      </c>
      <c r="I64" s="213">
        <f t="shared" si="5"/>
        <v>0</v>
      </c>
      <c r="J64" s="213">
        <f t="shared" si="5"/>
        <v>0</v>
      </c>
      <c r="K64" s="213">
        <f t="shared" si="5"/>
        <v>0</v>
      </c>
      <c r="L64" s="213">
        <f t="shared" si="5"/>
        <v>0</v>
      </c>
      <c r="M64" s="213">
        <f t="shared" si="5"/>
        <v>0</v>
      </c>
      <c r="N64" s="213">
        <f t="shared" si="5"/>
        <v>0</v>
      </c>
      <c r="O64" s="213">
        <f t="shared" si="5"/>
        <v>0</v>
      </c>
      <c r="P64" s="213">
        <f t="shared" si="5"/>
        <v>0</v>
      </c>
      <c r="Q64" s="213">
        <f t="shared" si="5"/>
        <v>0</v>
      </c>
      <c r="R64" s="213">
        <f t="shared" si="5"/>
        <v>0</v>
      </c>
      <c r="S64" s="213">
        <f>IF(S$56=0,$C$64,)</f>
        <v>0</v>
      </c>
      <c r="T64" s="213">
        <f t="shared" si="5"/>
        <v>0</v>
      </c>
      <c r="U64" s="213">
        <f t="shared" si="5"/>
        <v>0</v>
      </c>
      <c r="V64" s="213">
        <f t="shared" si="5"/>
        <v>0</v>
      </c>
      <c r="W64" s="213">
        <f t="shared" si="5"/>
        <v>0</v>
      </c>
      <c r="X64" s="213">
        <f t="shared" si="5"/>
        <v>0</v>
      </c>
      <c r="Y64" s="213">
        <f t="shared" si="5"/>
        <v>0</v>
      </c>
      <c r="Z64" s="213">
        <f t="shared" si="5"/>
        <v>0</v>
      </c>
      <c r="AA64" s="213">
        <f t="shared" si="5"/>
        <v>0</v>
      </c>
      <c r="AB64" s="213">
        <f t="shared" si="5"/>
        <v>0</v>
      </c>
      <c r="AC64" s="213">
        <f t="shared" si="5"/>
        <v>0</v>
      </c>
      <c r="AD64" s="213">
        <f t="shared" si="5"/>
        <v>0</v>
      </c>
      <c r="AE64" s="213">
        <f t="shared" si="5"/>
        <v>0</v>
      </c>
      <c r="AF64" s="213">
        <f t="shared" si="5"/>
        <v>0</v>
      </c>
      <c r="AG64" s="213">
        <f t="shared" si="5"/>
        <v>0</v>
      </c>
      <c r="AH64" s="213">
        <f t="shared" si="5"/>
        <v>0</v>
      </c>
      <c r="AI64" s="213">
        <f t="shared" si="5"/>
        <v>0</v>
      </c>
      <c r="AJ64" s="213">
        <f t="shared" si="5"/>
        <v>0</v>
      </c>
      <c r="AK64" s="213">
        <f t="shared" si="5"/>
        <v>0</v>
      </c>
      <c r="AL64" s="213">
        <f t="shared" si="5"/>
        <v>0</v>
      </c>
      <c r="AM64" s="213">
        <f t="shared" si="5"/>
        <v>0</v>
      </c>
      <c r="AN64" s="213">
        <f t="shared" si="5"/>
        <v>0</v>
      </c>
      <c r="AO64" s="213">
        <f t="shared" si="5"/>
        <v>0</v>
      </c>
      <c r="AP64" s="213">
        <f t="shared" si="5"/>
        <v>0</v>
      </c>
      <c r="AQ64" s="213">
        <f t="shared" si="5"/>
        <v>0</v>
      </c>
      <c r="AR64" s="213">
        <f t="shared" si="5"/>
        <v>0</v>
      </c>
      <c r="AS64" s="213">
        <f t="shared" si="5"/>
        <v>0</v>
      </c>
      <c r="AT64" s="213">
        <f t="shared" si="5"/>
        <v>0</v>
      </c>
      <c r="AU64" s="213">
        <f t="shared" si="5"/>
        <v>0</v>
      </c>
      <c r="AV64" s="213">
        <f t="shared" si="5"/>
        <v>0</v>
      </c>
      <c r="AW64" s="213">
        <f t="shared" si="5"/>
        <v>0</v>
      </c>
      <c r="AX64" s="213">
        <f t="shared" si="5"/>
        <v>0</v>
      </c>
      <c r="AY64" s="213">
        <f t="shared" si="5"/>
        <v>0</v>
      </c>
      <c r="AZ64" s="213">
        <f t="shared" si="5"/>
        <v>0</v>
      </c>
      <c r="BA64" s="213">
        <f t="shared" si="5"/>
        <v>0</v>
      </c>
      <c r="BB64" s="213">
        <f t="shared" si="5"/>
        <v>0</v>
      </c>
      <c r="BC64" s="213">
        <f t="shared" si="5"/>
        <v>0</v>
      </c>
      <c r="BD64" s="213">
        <f t="shared" si="5"/>
        <v>0</v>
      </c>
      <c r="BE64" s="213">
        <f t="shared" si="5"/>
        <v>0</v>
      </c>
      <c r="BF64" s="213">
        <f t="shared" si="5"/>
        <v>0</v>
      </c>
      <c r="BG64" s="213">
        <f t="shared" si="5"/>
        <v>0</v>
      </c>
      <c r="BH64" s="213">
        <f t="shared" si="5"/>
        <v>0</v>
      </c>
      <c r="BI64" s="213">
        <f t="shared" si="5"/>
        <v>0</v>
      </c>
      <c r="BJ64" s="213">
        <f t="shared" si="5"/>
        <v>0</v>
      </c>
      <c r="BK64" s="213">
        <f t="shared" si="5"/>
        <v>0</v>
      </c>
      <c r="BL64" s="213">
        <f t="shared" si="5"/>
        <v>0</v>
      </c>
      <c r="BM64" s="213">
        <f t="shared" si="5"/>
        <v>0</v>
      </c>
      <c r="BN64" s="213">
        <f t="shared" si="5"/>
        <v>0</v>
      </c>
    </row>
    <row r="65" spans="1:66" s="170" customFormat="1" ht="16" x14ac:dyDescent="0.2">
      <c r="B65" s="178"/>
      <c r="C65" s="159"/>
      <c r="E65" s="160"/>
      <c r="F65" s="213"/>
    </row>
    <row r="66" spans="1:66" s="170" customFormat="1" ht="16" x14ac:dyDescent="0.2">
      <c r="B66" s="178" t="s">
        <v>644</v>
      </c>
      <c r="C66" s="160">
        <f>C24*C42</f>
        <v>149253.73134328358</v>
      </c>
      <c r="E66" s="160">
        <f>(NPV($C$51, G66:BN66) + F66)</f>
        <v>3925827.468965224</v>
      </c>
      <c r="F66" s="213">
        <f t="shared" ref="F66:BN66" si="6">IF(F$56&lt;&gt;0,$C$66,)*F$60</f>
        <v>0</v>
      </c>
      <c r="G66" s="213">
        <f>IF(G$56&lt;&gt;0,$C$66,)*G$60</f>
        <v>149253.73134328358</v>
      </c>
      <c r="H66" s="213">
        <f t="shared" si="6"/>
        <v>154925.37313432837</v>
      </c>
      <c r="I66" s="213">
        <f t="shared" si="6"/>
        <v>160812.53731343284</v>
      </c>
      <c r="J66" s="213">
        <f t="shared" si="6"/>
        <v>166923.41373134329</v>
      </c>
      <c r="K66" s="213">
        <f t="shared" si="6"/>
        <v>173266.50345313436</v>
      </c>
      <c r="L66" s="213">
        <f t="shared" si="6"/>
        <v>179850.63058435346</v>
      </c>
      <c r="M66" s="213">
        <f t="shared" si="6"/>
        <v>186684.95454655887</v>
      </c>
      <c r="N66" s="213">
        <f t="shared" si="6"/>
        <v>193778.98281932814</v>
      </c>
      <c r="O66" s="213">
        <f t="shared" si="6"/>
        <v>201142.58416646262</v>
      </c>
      <c r="P66" s="213">
        <f t="shared" si="6"/>
        <v>208786.0023647882</v>
      </c>
      <c r="Q66" s="213">
        <f t="shared" si="6"/>
        <v>216719.87045465017</v>
      </c>
      <c r="R66" s="213">
        <f t="shared" si="6"/>
        <v>224955.22553192687</v>
      </c>
      <c r="S66" s="213">
        <f t="shared" si="6"/>
        <v>233503.5241021401</v>
      </c>
      <c r="T66" s="213">
        <f t="shared" si="6"/>
        <v>242376.65801802144</v>
      </c>
      <c r="U66" s="213">
        <f t="shared" si="6"/>
        <v>251586.97102270625</v>
      </c>
      <c r="V66" s="213">
        <f t="shared" si="6"/>
        <v>261147.27592156912</v>
      </c>
      <c r="W66" s="213">
        <f t="shared" si="6"/>
        <v>271070.87240658875</v>
      </c>
      <c r="X66" s="213">
        <f t="shared" si="6"/>
        <v>281371.56555803912</v>
      </c>
      <c r="Y66" s="213">
        <f t="shared" si="6"/>
        <v>292063.68504924461</v>
      </c>
      <c r="Z66" s="213">
        <f t="shared" si="6"/>
        <v>303162.10508111597</v>
      </c>
      <c r="AA66" s="213">
        <f t="shared" si="6"/>
        <v>314682.26507419831</v>
      </c>
      <c r="AB66" s="213">
        <f t="shared" si="6"/>
        <v>326640.19114701787</v>
      </c>
      <c r="AC66" s="213">
        <f t="shared" si="6"/>
        <v>339052.51841060456</v>
      </c>
      <c r="AD66" s="213">
        <f t="shared" si="6"/>
        <v>351936.51411020756</v>
      </c>
      <c r="AE66" s="213">
        <f t="shared" si="6"/>
        <v>365310.10164639552</v>
      </c>
      <c r="AF66" s="213">
        <f t="shared" si="6"/>
        <v>379191.88550895854</v>
      </c>
      <c r="AG66" s="213">
        <f t="shared" si="6"/>
        <v>393601.1771582989</v>
      </c>
      <c r="AH66" s="213">
        <f t="shared" si="6"/>
        <v>408558.0218903143</v>
      </c>
      <c r="AI66" s="213">
        <f t="shared" si="6"/>
        <v>424083.22672214627</v>
      </c>
      <c r="AJ66" s="213">
        <f t="shared" si="6"/>
        <v>440198.38933758781</v>
      </c>
      <c r="AK66" s="213">
        <f t="shared" si="6"/>
        <v>456925.92813241616</v>
      </c>
      <c r="AL66" s="213">
        <f t="shared" si="6"/>
        <v>474289.11340144806</v>
      </c>
      <c r="AM66" s="213">
        <f t="shared" si="6"/>
        <v>492312.09971070307</v>
      </c>
      <c r="AN66" s="213">
        <f t="shared" si="6"/>
        <v>511019.95949970983</v>
      </c>
      <c r="AO66" s="213">
        <f t="shared" si="6"/>
        <v>530438.71796069876</v>
      </c>
      <c r="AP66" s="213">
        <f t="shared" si="6"/>
        <v>550595.38924320543</v>
      </c>
      <c r="AQ66" s="213">
        <f t="shared" si="6"/>
        <v>571518.01403444726</v>
      </c>
      <c r="AR66" s="213">
        <f t="shared" si="6"/>
        <v>593235.69856775622</v>
      </c>
      <c r="AS66" s="213">
        <f t="shared" si="6"/>
        <v>615778.65511333104</v>
      </c>
      <c r="AT66" s="213">
        <f t="shared" si="6"/>
        <v>639178.24400763761</v>
      </c>
      <c r="AU66" s="213">
        <f t="shared" si="6"/>
        <v>663467.01727992785</v>
      </c>
      <c r="AV66" s="213">
        <f t="shared" si="6"/>
        <v>688678.76393656514</v>
      </c>
      <c r="AW66" s="213">
        <f t="shared" si="6"/>
        <v>714848.5569661546</v>
      </c>
      <c r="AX66" s="213">
        <f t="shared" si="6"/>
        <v>742012.80213086854</v>
      </c>
      <c r="AY66" s="213">
        <f t="shared" si="6"/>
        <v>770209.2886118415</v>
      </c>
      <c r="AZ66" s="213">
        <f t="shared" si="6"/>
        <v>799477.24157909153</v>
      </c>
      <c r="BA66" s="213">
        <f t="shared" si="6"/>
        <v>829857.37675909698</v>
      </c>
      <c r="BB66" s="213">
        <f t="shared" si="6"/>
        <v>861391.95707594277</v>
      </c>
      <c r="BC66" s="213">
        <f t="shared" si="6"/>
        <v>894124.85144482867</v>
      </c>
      <c r="BD66" s="213">
        <f t="shared" si="6"/>
        <v>928101.59579973214</v>
      </c>
      <c r="BE66" s="213">
        <f t="shared" si="6"/>
        <v>963369.45644012198</v>
      </c>
      <c r="BF66" s="213">
        <f t="shared" si="6"/>
        <v>999977.49578484672</v>
      </c>
      <c r="BG66" s="213">
        <f t="shared" si="6"/>
        <v>1037976.6406246708</v>
      </c>
      <c r="BH66" s="213">
        <f t="shared" si="6"/>
        <v>1077419.7529684084</v>
      </c>
      <c r="BI66" s="213">
        <f t="shared" si="6"/>
        <v>1118361.7035812079</v>
      </c>
      <c r="BJ66" s="213">
        <f t="shared" si="6"/>
        <v>1160859.4483172938</v>
      </c>
      <c r="BK66" s="213">
        <f t="shared" si="6"/>
        <v>1204972.1073533513</v>
      </c>
      <c r="BL66" s="213">
        <f t="shared" si="6"/>
        <v>1250761.0474327786</v>
      </c>
      <c r="BM66" s="213">
        <f t="shared" si="6"/>
        <v>1298289.9672352241</v>
      </c>
      <c r="BN66" s="213">
        <f t="shared" si="6"/>
        <v>1347624.9859901627</v>
      </c>
    </row>
    <row r="67" spans="1:66" ht="16.5" customHeight="1" x14ac:dyDescent="0.2">
      <c r="B67" s="178" t="s">
        <v>984</v>
      </c>
      <c r="C67" s="160">
        <f>C35*C42</f>
        <v>49576000</v>
      </c>
      <c r="D67" s="178"/>
      <c r="E67" s="160">
        <f>(NPV($C$51, G67:AE67) + F67)</f>
        <v>825809064.02694857</v>
      </c>
      <c r="F67" s="213">
        <f>IF(F$56&lt;&gt;0,$C67,)*F$60</f>
        <v>0</v>
      </c>
      <c r="G67" s="213">
        <f t="shared" ref="G67:AD68" si="7">IF(G$56&lt;&gt;0,$C67,)*G$60</f>
        <v>49576000</v>
      </c>
      <c r="H67" s="213">
        <f t="shared" si="7"/>
        <v>51459888</v>
      </c>
      <c r="I67" s="213">
        <f t="shared" si="7"/>
        <v>53415363.744000003</v>
      </c>
      <c r="J67" s="213">
        <f t="shared" si="7"/>
        <v>55445147.566272005</v>
      </c>
      <c r="K67" s="213">
        <f t="shared" si="7"/>
        <v>57552063.173790343</v>
      </c>
      <c r="L67" s="213">
        <f t="shared" si="7"/>
        <v>59739041.574394375</v>
      </c>
      <c r="M67" s="213">
        <f t="shared" si="7"/>
        <v>62009125.154221363</v>
      </c>
      <c r="N67" s="213">
        <f t="shared" si="7"/>
        <v>64365471.910081781</v>
      </c>
      <c r="O67" s="213">
        <f t="shared" si="7"/>
        <v>66811359.84266489</v>
      </c>
      <c r="P67" s="213">
        <f t="shared" si="7"/>
        <v>69350191.516686156</v>
      </c>
      <c r="Q67" s="213">
        <f t="shared" si="7"/>
        <v>71985498.794320241</v>
      </c>
      <c r="R67" s="213">
        <f t="shared" si="7"/>
        <v>74720947.7485044</v>
      </c>
      <c r="S67" s="213">
        <f t="shared" si="7"/>
        <v>77560343.762947574</v>
      </c>
      <c r="T67" s="213">
        <f t="shared" si="7"/>
        <v>80507636.825939581</v>
      </c>
      <c r="U67" s="213">
        <f t="shared" si="7"/>
        <v>83566927.025325283</v>
      </c>
      <c r="V67" s="213">
        <f t="shared" si="7"/>
        <v>86742470.252287656</v>
      </c>
      <c r="W67" s="213">
        <f t="shared" si="7"/>
        <v>90038684.121874601</v>
      </c>
      <c r="X67" s="213">
        <f t="shared" si="7"/>
        <v>93460154.118505821</v>
      </c>
      <c r="Y67" s="213">
        <f t="shared" si="7"/>
        <v>97011639.975009054</v>
      </c>
      <c r="Z67" s="213">
        <f t="shared" si="7"/>
        <v>100698082.29405941</v>
      </c>
      <c r="AA67" s="213">
        <f t="shared" si="7"/>
        <v>104524609.42123365</v>
      </c>
      <c r="AB67" s="213">
        <f t="shared" si="7"/>
        <v>108496544.57924055</v>
      </c>
      <c r="AC67" s="213">
        <f t="shared" si="7"/>
        <v>112619413.27325168</v>
      </c>
      <c r="AD67" s="213">
        <f t="shared" si="7"/>
        <v>116898950.97763525</v>
      </c>
      <c r="AE67" s="213">
        <f>IF(AE$56&lt;&gt;0,$C67,)*AE$60</f>
        <v>121341111.11478542</v>
      </c>
      <c r="AF67" s="213">
        <f t="shared" ref="AF67:BN67" si="8">IF(AF$56&lt;&gt;0,$C67,)*AF$60</f>
        <v>125952073.33714727</v>
      </c>
      <c r="AG67" s="213">
        <f t="shared" si="8"/>
        <v>130738252.12395884</v>
      </c>
      <c r="AH67" s="213">
        <f t="shared" si="8"/>
        <v>135706305.7046693</v>
      </c>
      <c r="AI67" s="213">
        <f t="shared" si="8"/>
        <v>140863145.32144672</v>
      </c>
      <c r="AJ67" s="213">
        <f t="shared" si="8"/>
        <v>146215944.8436617</v>
      </c>
      <c r="AK67" s="213">
        <f t="shared" si="8"/>
        <v>151772150.74772084</v>
      </c>
      <c r="AL67" s="213">
        <f t="shared" si="8"/>
        <v>157539492.47613427</v>
      </c>
      <c r="AM67" s="213">
        <f t="shared" si="8"/>
        <v>163525993.19022736</v>
      </c>
      <c r="AN67" s="213">
        <f t="shared" si="8"/>
        <v>169739980.931456</v>
      </c>
      <c r="AO67" s="213">
        <f t="shared" si="8"/>
        <v>176190100.20685136</v>
      </c>
      <c r="AP67" s="213">
        <f t="shared" si="8"/>
        <v>182885324.01471171</v>
      </c>
      <c r="AQ67" s="213">
        <f t="shared" si="8"/>
        <v>189834966.32727075</v>
      </c>
      <c r="AR67" s="213">
        <f t="shared" si="8"/>
        <v>197048695.04770705</v>
      </c>
      <c r="AS67" s="213">
        <f t="shared" si="8"/>
        <v>204536545.45951992</v>
      </c>
      <c r="AT67" s="213">
        <f t="shared" si="8"/>
        <v>212308934.18698171</v>
      </c>
      <c r="AU67" s="213">
        <f t="shared" si="8"/>
        <v>220376673.68608698</v>
      </c>
      <c r="AV67" s="213">
        <f t="shared" si="8"/>
        <v>228750987.28615832</v>
      </c>
      <c r="AW67" s="213">
        <f t="shared" si="8"/>
        <v>237443524.80303234</v>
      </c>
      <c r="AX67" s="213">
        <f t="shared" si="8"/>
        <v>246466378.74554759</v>
      </c>
      <c r="AY67" s="213">
        <f t="shared" si="8"/>
        <v>255832101.13787842</v>
      </c>
      <c r="AZ67" s="213">
        <f t="shared" si="8"/>
        <v>265553720.98111778</v>
      </c>
      <c r="BA67" s="213">
        <f t="shared" si="8"/>
        <v>275644762.37840027</v>
      </c>
      <c r="BB67" s="213">
        <f t="shared" si="8"/>
        <v>286119263.3487795</v>
      </c>
      <c r="BC67" s="213">
        <f t="shared" si="8"/>
        <v>296991795.35603315</v>
      </c>
      <c r="BD67" s="213">
        <f t="shared" si="8"/>
        <v>308277483.57956237</v>
      </c>
      <c r="BE67" s="213">
        <f t="shared" si="8"/>
        <v>319992027.95558578</v>
      </c>
      <c r="BF67" s="213">
        <f t="shared" si="8"/>
        <v>332151725.01789808</v>
      </c>
      <c r="BG67" s="213">
        <f t="shared" si="8"/>
        <v>344773490.56857818</v>
      </c>
      <c r="BH67" s="213">
        <f t="shared" si="8"/>
        <v>357874883.21018416</v>
      </c>
      <c r="BI67" s="213">
        <f t="shared" si="8"/>
        <v>371474128.77217114</v>
      </c>
      <c r="BJ67" s="213">
        <f t="shared" si="8"/>
        <v>385590145.66551369</v>
      </c>
      <c r="BK67" s="213">
        <f t="shared" si="8"/>
        <v>400242571.20080328</v>
      </c>
      <c r="BL67" s="213">
        <f t="shared" si="8"/>
        <v>415451788.90643382</v>
      </c>
      <c r="BM67" s="213">
        <f t="shared" si="8"/>
        <v>431238956.88487828</v>
      </c>
      <c r="BN67" s="213">
        <f t="shared" si="8"/>
        <v>447626037.24650365</v>
      </c>
    </row>
    <row r="68" spans="1:66" ht="16" x14ac:dyDescent="0.2">
      <c r="B68" s="158" t="s">
        <v>985</v>
      </c>
      <c r="C68" s="160">
        <f>C66+C67</f>
        <v>49725253.731343284</v>
      </c>
      <c r="D68" s="178"/>
      <c r="E68" s="160">
        <f>(NPV($C$51, G68:AE68) + F68)</f>
        <v>828295248.55541241</v>
      </c>
      <c r="F68" s="213">
        <f>IF(F$56&lt;&gt;0,$C68,)*F$60</f>
        <v>0</v>
      </c>
      <c r="G68" s="213">
        <f t="shared" si="7"/>
        <v>49725253.731343284</v>
      </c>
      <c r="H68" s="213">
        <f t="shared" si="7"/>
        <v>51614813.37313433</v>
      </c>
      <c r="I68" s="213">
        <f t="shared" si="7"/>
        <v>53576176.281313434</v>
      </c>
      <c r="J68" s="213">
        <f t="shared" si="7"/>
        <v>55612070.980003349</v>
      </c>
      <c r="K68" s="213">
        <f t="shared" si="7"/>
        <v>57725329.677243479</v>
      </c>
      <c r="L68" s="213">
        <f t="shared" si="7"/>
        <v>59918892.204978734</v>
      </c>
      <c r="M68" s="213">
        <f t="shared" si="7"/>
        <v>62195810.108767927</v>
      </c>
      <c r="N68" s="213">
        <f t="shared" si="7"/>
        <v>64559250.892901115</v>
      </c>
      <c r="O68" s="213">
        <f t="shared" si="7"/>
        <v>67012502.426831357</v>
      </c>
      <c r="P68" s="213">
        <f t="shared" si="7"/>
        <v>69558977.519050956</v>
      </c>
      <c r="Q68" s="213">
        <f t="shared" si="7"/>
        <v>72202218.66477488</v>
      </c>
      <c r="R68" s="213">
        <f t="shared" si="7"/>
        <v>74945902.974036336</v>
      </c>
      <c r="S68" s="213">
        <f t="shared" si="7"/>
        <v>77793847.287049711</v>
      </c>
      <c r="T68" s="213">
        <f t="shared" si="7"/>
        <v>80750013.483957604</v>
      </c>
      <c r="U68" s="213">
        <f t="shared" si="7"/>
        <v>83818513.996347994</v>
      </c>
      <c r="V68" s="213">
        <f t="shared" si="7"/>
        <v>87003617.528209239</v>
      </c>
      <c r="W68" s="213">
        <f t="shared" si="7"/>
        <v>90309754.994281188</v>
      </c>
      <c r="X68" s="213">
        <f t="shared" si="7"/>
        <v>93741525.684063867</v>
      </c>
      <c r="Y68" s="213">
        <f t="shared" si="7"/>
        <v>97303703.66005829</v>
      </c>
      <c r="Z68" s="213">
        <f t="shared" si="7"/>
        <v>101001244.39914052</v>
      </c>
      <c r="AA68" s="213">
        <f t="shared" si="7"/>
        <v>104839291.68630786</v>
      </c>
      <c r="AB68" s="213">
        <f t="shared" si="7"/>
        <v>108823184.77038756</v>
      </c>
      <c r="AC68" s="213">
        <f t="shared" si="7"/>
        <v>112958465.79166229</v>
      </c>
      <c r="AD68" s="213">
        <f t="shared" si="7"/>
        <v>117250887.49174547</v>
      </c>
      <c r="AE68" s="213">
        <f t="shared" ref="AE68:BN68" si="9">IF(AE$56&lt;&gt;0,$C68,)*AE$60</f>
        <v>121706421.21643181</v>
      </c>
      <c r="AF68" s="213">
        <f t="shared" si="9"/>
        <v>126331265.22265622</v>
      </c>
      <c r="AG68" s="213">
        <f t="shared" si="9"/>
        <v>131131853.30111714</v>
      </c>
      <c r="AH68" s="213">
        <f t="shared" si="9"/>
        <v>136114863.72655961</v>
      </c>
      <c r="AI68" s="213">
        <f t="shared" si="9"/>
        <v>141287228.54816887</v>
      </c>
      <c r="AJ68" s="213">
        <f t="shared" si="9"/>
        <v>146656143.23299929</v>
      </c>
      <c r="AK68" s="213">
        <f t="shared" si="9"/>
        <v>152229076.67585325</v>
      </c>
      <c r="AL68" s="213">
        <f t="shared" si="9"/>
        <v>158013781.58953571</v>
      </c>
      <c r="AM68" s="213">
        <f t="shared" si="9"/>
        <v>164018305.28993809</v>
      </c>
      <c r="AN68" s="213">
        <f t="shared" si="9"/>
        <v>170251000.89095572</v>
      </c>
      <c r="AO68" s="213">
        <f t="shared" si="9"/>
        <v>176720538.92481205</v>
      </c>
      <c r="AP68" s="213">
        <f t="shared" si="9"/>
        <v>183435919.40395492</v>
      </c>
      <c r="AQ68" s="213">
        <f t="shared" si="9"/>
        <v>190406484.3413052</v>
      </c>
      <c r="AR68" s="213">
        <f t="shared" si="9"/>
        <v>197641930.74627483</v>
      </c>
      <c r="AS68" s="213">
        <f t="shared" si="9"/>
        <v>205152324.11463326</v>
      </c>
      <c r="AT68" s="213">
        <f t="shared" si="9"/>
        <v>212948112.43098935</v>
      </c>
      <c r="AU68" s="213">
        <f t="shared" si="9"/>
        <v>221040140.70336694</v>
      </c>
      <c r="AV68" s="213">
        <f t="shared" si="9"/>
        <v>229439666.05009487</v>
      </c>
      <c r="AW68" s="213">
        <f t="shared" si="9"/>
        <v>238158373.35999849</v>
      </c>
      <c r="AX68" s="213">
        <f t="shared" si="9"/>
        <v>247208391.54767844</v>
      </c>
      <c r="AY68" s="213">
        <f t="shared" si="9"/>
        <v>256602310.42649025</v>
      </c>
      <c r="AZ68" s="213">
        <f t="shared" si="9"/>
        <v>266353198.22269687</v>
      </c>
      <c r="BA68" s="213">
        <f t="shared" si="9"/>
        <v>276474619.75515938</v>
      </c>
      <c r="BB68" s="213">
        <f t="shared" si="9"/>
        <v>286980655.30585545</v>
      </c>
      <c r="BC68" s="213">
        <f t="shared" si="9"/>
        <v>297885920.20747799</v>
      </c>
      <c r="BD68" s="213">
        <f t="shared" si="9"/>
        <v>309205585.17536211</v>
      </c>
      <c r="BE68" s="213">
        <f t="shared" si="9"/>
        <v>320955397.41202593</v>
      </c>
      <c r="BF68" s="213">
        <f t="shared" si="9"/>
        <v>333151702.5136829</v>
      </c>
      <c r="BG68" s="213">
        <f t="shared" si="9"/>
        <v>345811467.20920283</v>
      </c>
      <c r="BH68" s="213">
        <f t="shared" si="9"/>
        <v>358952302.96315253</v>
      </c>
      <c r="BI68" s="213">
        <f t="shared" si="9"/>
        <v>372592490.47575235</v>
      </c>
      <c r="BJ68" s="213">
        <f t="shared" si="9"/>
        <v>386751005.11383098</v>
      </c>
      <c r="BK68" s="213">
        <f t="shared" si="9"/>
        <v>401447543.30815661</v>
      </c>
      <c r="BL68" s="213">
        <f t="shared" si="9"/>
        <v>416702549.9538666</v>
      </c>
      <c r="BM68" s="213">
        <f t="shared" si="9"/>
        <v>432537246.85211349</v>
      </c>
      <c r="BN68" s="213">
        <f t="shared" si="9"/>
        <v>448973662.23249382</v>
      </c>
    </row>
    <row r="69" spans="1:66" ht="16" x14ac:dyDescent="0.2">
      <c r="B69" s="178"/>
      <c r="C69" s="159"/>
      <c r="D69" s="178"/>
      <c r="E69" s="160"/>
      <c r="F69" s="213"/>
      <c r="G69" s="214"/>
      <c r="H69" s="214"/>
      <c r="I69" s="214"/>
      <c r="J69" s="214"/>
      <c r="K69" s="215"/>
      <c r="L69" s="215"/>
      <c r="M69" s="215"/>
      <c r="N69" s="215"/>
      <c r="O69" s="215"/>
      <c r="P69" s="215"/>
      <c r="Q69" s="215"/>
      <c r="R69" s="215"/>
      <c r="S69" s="215"/>
      <c r="T69" s="215"/>
      <c r="U69" s="215"/>
      <c r="V69" s="215"/>
      <c r="W69" s="215"/>
      <c r="X69" s="215"/>
      <c r="Y69" s="215"/>
      <c r="Z69" s="215"/>
      <c r="AA69" s="215"/>
      <c r="AB69" s="215"/>
      <c r="AC69" s="215"/>
      <c r="AD69" s="215"/>
      <c r="AE69" s="215"/>
      <c r="AF69" s="215"/>
      <c r="AG69" s="215"/>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5"/>
      <c r="BF69" s="215"/>
      <c r="BG69" s="215"/>
      <c r="BH69" s="215"/>
      <c r="BI69" s="215"/>
      <c r="BJ69" s="215"/>
      <c r="BK69" s="215"/>
      <c r="BL69" s="215"/>
      <c r="BM69" s="215"/>
      <c r="BN69" s="215"/>
    </row>
    <row r="70" spans="1:66" ht="16" x14ac:dyDescent="0.2">
      <c r="B70" s="178" t="s">
        <v>838</v>
      </c>
      <c r="C70" s="209">
        <f>C41</f>
        <v>9391499.6399999987</v>
      </c>
      <c r="D70" s="178"/>
      <c r="E70" s="160">
        <f>(NPV($C$51, G70:BN70) + F70)</f>
        <v>247025028.65197647</v>
      </c>
      <c r="F70" s="213">
        <f>IF(F$56&lt;&gt;0,$C70,)*F$60</f>
        <v>0</v>
      </c>
      <c r="G70" s="213">
        <f t="shared" ref="G70:BN73" si="10">IF(G$56&lt;&gt;0,$C70,)*G$60</f>
        <v>9391499.6399999987</v>
      </c>
      <c r="H70" s="213">
        <f t="shared" si="10"/>
        <v>9748376.6263199989</v>
      </c>
      <c r="I70" s="213">
        <f t="shared" si="10"/>
        <v>10118814.938120158</v>
      </c>
      <c r="J70" s="213">
        <f t="shared" si="10"/>
        <v>10503329.905768726</v>
      </c>
      <c r="K70" s="213">
        <f t="shared" si="10"/>
        <v>10902456.442187937</v>
      </c>
      <c r="L70" s="213">
        <f t="shared" si="10"/>
        <v>11316749.78699108</v>
      </c>
      <c r="M70" s="213">
        <f t="shared" si="10"/>
        <v>11746786.27889674</v>
      </c>
      <c r="N70" s="213">
        <f t="shared" si="10"/>
        <v>12193164.157494819</v>
      </c>
      <c r="O70" s="213">
        <f t="shared" si="10"/>
        <v>12656504.395479621</v>
      </c>
      <c r="P70" s="213">
        <f t="shared" si="10"/>
        <v>13137451.562507847</v>
      </c>
      <c r="Q70" s="213">
        <f t="shared" si="10"/>
        <v>13636674.721883146</v>
      </c>
      <c r="R70" s="213">
        <f t="shared" si="10"/>
        <v>14154868.361314707</v>
      </c>
      <c r="S70" s="213">
        <f t="shared" si="10"/>
        <v>14692753.359044665</v>
      </c>
      <c r="T70" s="213">
        <f t="shared" si="10"/>
        <v>15251077.986688362</v>
      </c>
      <c r="U70" s="213">
        <f t="shared" si="10"/>
        <v>15830618.95018252</v>
      </c>
      <c r="V70" s="213">
        <f t="shared" si="10"/>
        <v>16432182.470289458</v>
      </c>
      <c r="W70" s="213">
        <f t="shared" si="10"/>
        <v>17056605.404160459</v>
      </c>
      <c r="X70" s="213">
        <f t="shared" si="10"/>
        <v>17704756.409518555</v>
      </c>
      <c r="Y70" s="213">
        <f t="shared" si="10"/>
        <v>18377537.153080262</v>
      </c>
      <c r="Z70" s="213">
        <f t="shared" si="10"/>
        <v>19075883.564897314</v>
      </c>
      <c r="AA70" s="213">
        <f t="shared" si="10"/>
        <v>19800767.14036341</v>
      </c>
      <c r="AB70" s="213">
        <f t="shared" si="10"/>
        <v>20553196.291697219</v>
      </c>
      <c r="AC70" s="213">
        <f t="shared" si="10"/>
        <v>21334217.750781715</v>
      </c>
      <c r="AD70" s="213">
        <f t="shared" si="10"/>
        <v>22144918.025311422</v>
      </c>
      <c r="AE70" s="213">
        <f t="shared" si="10"/>
        <v>22986424.910273258</v>
      </c>
      <c r="AF70" s="213">
        <f t="shared" si="10"/>
        <v>23859909.056863643</v>
      </c>
      <c r="AG70" s="213">
        <f t="shared" si="10"/>
        <v>24766585.601024456</v>
      </c>
      <c r="AH70" s="213">
        <f t="shared" si="10"/>
        <v>25707715.853863392</v>
      </c>
      <c r="AI70" s="213">
        <f t="shared" si="10"/>
        <v>26684609.056310199</v>
      </c>
      <c r="AJ70" s="213">
        <f t="shared" si="10"/>
        <v>27698624.200449988</v>
      </c>
      <c r="AK70" s="213">
        <f t="shared" si="10"/>
        <v>28751171.920067087</v>
      </c>
      <c r="AL70" s="213">
        <f t="shared" si="10"/>
        <v>29843716.45302964</v>
      </c>
      <c r="AM70" s="213">
        <f t="shared" si="10"/>
        <v>30977777.67824477</v>
      </c>
      <c r="AN70" s="213">
        <f t="shared" si="10"/>
        <v>32154933.230018068</v>
      </c>
      <c r="AO70" s="213">
        <f t="shared" si="10"/>
        <v>33376820.692758758</v>
      </c>
      <c r="AP70" s="213">
        <f t="shared" si="10"/>
        <v>34645139.879083596</v>
      </c>
      <c r="AQ70" s="213">
        <f t="shared" si="10"/>
        <v>35961655.194488771</v>
      </c>
      <c r="AR70" s="213">
        <f t="shared" si="10"/>
        <v>37328198.091879345</v>
      </c>
      <c r="AS70" s="213">
        <f t="shared" si="10"/>
        <v>38746669.619370759</v>
      </c>
      <c r="AT70" s="213">
        <f t="shared" si="10"/>
        <v>40219043.06490685</v>
      </c>
      <c r="AU70" s="213">
        <f t="shared" si="10"/>
        <v>41747366.701373309</v>
      </c>
      <c r="AV70" s="213">
        <f t="shared" si="10"/>
        <v>43333766.636025496</v>
      </c>
      <c r="AW70" s="213">
        <f t="shared" si="10"/>
        <v>44980449.768194467</v>
      </c>
      <c r="AX70" s="213">
        <f t="shared" si="10"/>
        <v>46689706.859385863</v>
      </c>
      <c r="AY70" s="213">
        <f t="shared" si="10"/>
        <v>48463915.720042527</v>
      </c>
      <c r="AZ70" s="213">
        <f t="shared" si="10"/>
        <v>50305544.517404139</v>
      </c>
      <c r="BA70" s="213">
        <f t="shared" si="10"/>
        <v>52217155.209065497</v>
      </c>
      <c r="BB70" s="213">
        <f t="shared" si="10"/>
        <v>54201407.107009992</v>
      </c>
      <c r="BC70" s="213">
        <f t="shared" si="10"/>
        <v>56261060.577076375</v>
      </c>
      <c r="BD70" s="213">
        <f t="shared" si="10"/>
        <v>58398980.879005276</v>
      </c>
      <c r="BE70" s="213">
        <f t="shared" si="10"/>
        <v>60618142.152407482</v>
      </c>
      <c r="BF70" s="213">
        <f t="shared" si="10"/>
        <v>62921631.554198973</v>
      </c>
      <c r="BG70" s="213">
        <f t="shared" si="10"/>
        <v>65312653.553258531</v>
      </c>
      <c r="BH70" s="213">
        <f t="shared" si="10"/>
        <v>67794534.388282359</v>
      </c>
      <c r="BI70" s="213">
        <f t="shared" si="10"/>
        <v>70370726.695037082</v>
      </c>
      <c r="BJ70" s="213">
        <f t="shared" si="10"/>
        <v>73044814.309448496</v>
      </c>
      <c r="BK70" s="213">
        <f t="shared" si="10"/>
        <v>75820517.253207549</v>
      </c>
      <c r="BL70" s="213">
        <f t="shared" si="10"/>
        <v>78701696.908829451</v>
      </c>
      <c r="BM70" s="213">
        <f t="shared" si="10"/>
        <v>81692361.391364962</v>
      </c>
      <c r="BN70" s="213">
        <f t="shared" si="10"/>
        <v>84796671.124236837</v>
      </c>
    </row>
    <row r="71" spans="1:66" ht="16" x14ac:dyDescent="0.2">
      <c r="B71" s="178" t="s">
        <v>894</v>
      </c>
      <c r="C71" s="209">
        <f>C47</f>
        <v>721983884.71680009</v>
      </c>
      <c r="D71" s="178"/>
      <c r="E71" s="160">
        <f>(NPV($C$51, G71:AE71) + F71)</f>
        <v>12026400598.687286</v>
      </c>
      <c r="F71" s="213">
        <f t="shared" ref="F71:AF73" si="11">IF(F$56&lt;&gt;0,$C71,)*F$60</f>
        <v>0</v>
      </c>
      <c r="G71" s="213">
        <f t="shared" si="11"/>
        <v>721983884.71680009</v>
      </c>
      <c r="H71" s="213">
        <f t="shared" si="11"/>
        <v>749419272.33603847</v>
      </c>
      <c r="I71" s="213">
        <f t="shared" si="11"/>
        <v>777897204.68480802</v>
      </c>
      <c r="J71" s="213">
        <f t="shared" si="11"/>
        <v>807457298.46283078</v>
      </c>
      <c r="K71" s="213">
        <f t="shared" si="11"/>
        <v>838140675.80441833</v>
      </c>
      <c r="L71" s="213">
        <f t="shared" si="11"/>
        <v>869990021.48498631</v>
      </c>
      <c r="M71" s="213">
        <f t="shared" si="11"/>
        <v>903049642.30141568</v>
      </c>
      <c r="N71" s="213">
        <f t="shared" si="11"/>
        <v>937365528.70886958</v>
      </c>
      <c r="O71" s="213">
        <f t="shared" si="11"/>
        <v>972985418.79980671</v>
      </c>
      <c r="P71" s="213">
        <f t="shared" si="11"/>
        <v>1009958864.7141994</v>
      </c>
      <c r="Q71" s="213">
        <f t="shared" si="11"/>
        <v>1048337301.573339</v>
      </c>
      <c r="R71" s="213">
        <f t="shared" si="11"/>
        <v>1088174119.0331259</v>
      </c>
      <c r="S71" s="213">
        <f t="shared" si="11"/>
        <v>1129524735.5563848</v>
      </c>
      <c r="T71" s="213">
        <f t="shared" si="11"/>
        <v>1172446675.5075274</v>
      </c>
      <c r="U71" s="213">
        <f t="shared" si="11"/>
        <v>1216999649.1768134</v>
      </c>
      <c r="V71" s="213">
        <f t="shared" si="11"/>
        <v>1263245635.8455324</v>
      </c>
      <c r="W71" s="213">
        <f t="shared" si="11"/>
        <v>1311248970.0076628</v>
      </c>
      <c r="X71" s="213">
        <f t="shared" si="11"/>
        <v>1361076430.8679538</v>
      </c>
      <c r="Y71" s="213">
        <f t="shared" si="11"/>
        <v>1412797335.240936</v>
      </c>
      <c r="Z71" s="213">
        <f t="shared" si="11"/>
        <v>1466483633.980092</v>
      </c>
      <c r="AA71" s="213">
        <f t="shared" si="11"/>
        <v>1522210012.0713353</v>
      </c>
      <c r="AB71" s="213">
        <f t="shared" si="11"/>
        <v>1580053992.530046</v>
      </c>
      <c r="AC71" s="213">
        <f t="shared" si="11"/>
        <v>1640096044.2461877</v>
      </c>
      <c r="AD71" s="213">
        <f t="shared" si="11"/>
        <v>1702419693.9275432</v>
      </c>
      <c r="AE71" s="213">
        <f t="shared" si="11"/>
        <v>1767111642.2967899</v>
      </c>
      <c r="AF71" s="213">
        <f t="shared" si="11"/>
        <v>1834261884.7040682</v>
      </c>
      <c r="AG71" s="213">
        <f t="shared" si="10"/>
        <v>1903963836.3228223</v>
      </c>
      <c r="AH71" s="213">
        <f t="shared" si="10"/>
        <v>1976314462.10309</v>
      </c>
      <c r="AI71" s="213">
        <f t="shared" si="10"/>
        <v>2051414411.6630073</v>
      </c>
      <c r="AJ71" s="213">
        <f t="shared" si="10"/>
        <v>2129368159.3062017</v>
      </c>
      <c r="AK71" s="213">
        <f t="shared" si="10"/>
        <v>2210284149.3598371</v>
      </c>
      <c r="AL71" s="213">
        <f t="shared" si="10"/>
        <v>2294274947.0355115</v>
      </c>
      <c r="AM71" s="213">
        <f t="shared" si="10"/>
        <v>2381457395.022861</v>
      </c>
      <c r="AN71" s="213">
        <f t="shared" si="10"/>
        <v>2471952776.0337296</v>
      </c>
      <c r="AO71" s="213">
        <f t="shared" si="10"/>
        <v>2565886981.5230117</v>
      </c>
      <c r="AP71" s="213">
        <f t="shared" si="10"/>
        <v>2663390686.8208861</v>
      </c>
      <c r="AQ71" s="213">
        <f t="shared" si="10"/>
        <v>2764599532.9200797</v>
      </c>
      <c r="AR71" s="213">
        <f t="shared" si="10"/>
        <v>2869654315.1710429</v>
      </c>
      <c r="AS71" s="213">
        <f t="shared" si="10"/>
        <v>2978701179.147543</v>
      </c>
      <c r="AT71" s="213">
        <f t="shared" si="10"/>
        <v>3091891823.9551497</v>
      </c>
      <c r="AU71" s="213">
        <f t="shared" si="10"/>
        <v>3209383713.2654452</v>
      </c>
      <c r="AV71" s="213">
        <f t="shared" si="10"/>
        <v>3331340294.3695321</v>
      </c>
      <c r="AW71" s="213">
        <f t="shared" si="10"/>
        <v>3457931225.5555744</v>
      </c>
      <c r="AX71" s="213">
        <f t="shared" si="10"/>
        <v>3589332612.1266866</v>
      </c>
      <c r="AY71" s="213">
        <f t="shared" si="10"/>
        <v>3725727251.3875008</v>
      </c>
      <c r="AZ71" s="213">
        <f t="shared" si="10"/>
        <v>3867304886.9402261</v>
      </c>
      <c r="BA71" s="213">
        <f t="shared" si="10"/>
        <v>4014262472.6439543</v>
      </c>
      <c r="BB71" s="213">
        <f t="shared" si="10"/>
        <v>4166804446.604425</v>
      </c>
      <c r="BC71" s="213">
        <f t="shared" si="10"/>
        <v>4325143015.5753937</v>
      </c>
      <c r="BD71" s="213">
        <f t="shared" si="10"/>
        <v>4489498450.1672583</v>
      </c>
      <c r="BE71" s="213">
        <f t="shared" si="10"/>
        <v>4660099391.2736149</v>
      </c>
      <c r="BF71" s="213">
        <f t="shared" si="10"/>
        <v>4837183168.1420126</v>
      </c>
      <c r="BG71" s="213">
        <f t="shared" si="10"/>
        <v>5020996128.5314083</v>
      </c>
      <c r="BH71" s="213">
        <f t="shared" si="10"/>
        <v>5211793981.4156017</v>
      </c>
      <c r="BI71" s="213">
        <f t="shared" si="10"/>
        <v>5409842152.7093945</v>
      </c>
      <c r="BJ71" s="213">
        <f t="shared" si="10"/>
        <v>5615416154.512352</v>
      </c>
      <c r="BK71" s="213">
        <f t="shared" si="10"/>
        <v>5828801968.3838224</v>
      </c>
      <c r="BL71" s="213">
        <f t="shared" si="10"/>
        <v>6050296443.1824083</v>
      </c>
      <c r="BM71" s="213">
        <f t="shared" si="10"/>
        <v>6280207708.0233393</v>
      </c>
      <c r="BN71" s="213">
        <f t="shared" si="10"/>
        <v>6518855600.9282265</v>
      </c>
    </row>
    <row r="72" spans="1:66" ht="16" x14ac:dyDescent="0.2">
      <c r="B72" s="178"/>
      <c r="C72" s="159"/>
      <c r="D72" s="178"/>
      <c r="E72" s="160"/>
      <c r="F72" s="213"/>
      <c r="G72" s="214"/>
      <c r="H72" s="214"/>
      <c r="I72" s="214"/>
      <c r="J72" s="214"/>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15"/>
      <c r="BA72" s="215"/>
      <c r="BB72" s="215"/>
      <c r="BC72" s="215"/>
      <c r="BD72" s="215"/>
      <c r="BE72" s="215"/>
      <c r="BF72" s="215"/>
      <c r="BG72" s="215"/>
      <c r="BH72" s="215"/>
      <c r="BI72" s="215"/>
      <c r="BJ72" s="215"/>
      <c r="BK72" s="215"/>
      <c r="BL72" s="215"/>
      <c r="BM72" s="215"/>
      <c r="BN72" s="215"/>
    </row>
    <row r="73" spans="1:66" ht="16" x14ac:dyDescent="0.2">
      <c r="B73" s="158" t="s">
        <v>986</v>
      </c>
      <c r="C73" s="277">
        <f>C68+C70+C71</f>
        <v>781100638.08814335</v>
      </c>
      <c r="D73" s="178"/>
      <c r="E73" s="160">
        <f>(NPV($C$51, G73:BN73) + F73)</f>
        <v>20545324484.919083</v>
      </c>
      <c r="F73" s="213">
        <f t="shared" si="11"/>
        <v>0</v>
      </c>
      <c r="G73" s="213">
        <f t="shared" si="11"/>
        <v>781100638.08814335</v>
      </c>
      <c r="H73" s="213">
        <f t="shared" si="11"/>
        <v>810782462.33549285</v>
      </c>
      <c r="I73" s="213">
        <f t="shared" si="11"/>
        <v>841592195.90424156</v>
      </c>
      <c r="J73" s="213">
        <f t="shared" si="11"/>
        <v>873572699.34860277</v>
      </c>
      <c r="K73" s="213">
        <f t="shared" si="11"/>
        <v>906768461.9238497</v>
      </c>
      <c r="L73" s="213">
        <f t="shared" si="11"/>
        <v>941225663.47695601</v>
      </c>
      <c r="M73" s="213">
        <f t="shared" si="11"/>
        <v>976992238.68908036</v>
      </c>
      <c r="N73" s="213">
        <f t="shared" si="11"/>
        <v>1014117943.7592655</v>
      </c>
      <c r="O73" s="213">
        <f t="shared" si="11"/>
        <v>1052654425.6221176</v>
      </c>
      <c r="P73" s="213">
        <f t="shared" si="11"/>
        <v>1092655293.795758</v>
      </c>
      <c r="Q73" s="213">
        <f t="shared" si="11"/>
        <v>1134176194.9599969</v>
      </c>
      <c r="R73" s="213">
        <f t="shared" si="11"/>
        <v>1177274890.3684769</v>
      </c>
      <c r="S73" s="213">
        <f t="shared" si="11"/>
        <v>1222011336.2024791</v>
      </c>
      <c r="T73" s="213">
        <f t="shared" si="11"/>
        <v>1268447766.9781733</v>
      </c>
      <c r="U73" s="213">
        <f t="shared" si="11"/>
        <v>1316648782.1233439</v>
      </c>
      <c r="V73" s="213">
        <f t="shared" si="11"/>
        <v>1366681435.8440311</v>
      </c>
      <c r="W73" s="213">
        <f t="shared" si="11"/>
        <v>1418615330.4061043</v>
      </c>
      <c r="X73" s="213">
        <f t="shared" si="11"/>
        <v>1472522712.9615362</v>
      </c>
      <c r="Y73" s="213">
        <f t="shared" si="11"/>
        <v>1528478576.0540748</v>
      </c>
      <c r="Z73" s="213">
        <f t="shared" si="11"/>
        <v>1586560761.9441297</v>
      </c>
      <c r="AA73" s="213">
        <f t="shared" si="11"/>
        <v>1646850070.8980064</v>
      </c>
      <c r="AB73" s="213">
        <f t="shared" si="11"/>
        <v>1709430373.5921309</v>
      </c>
      <c r="AC73" s="213">
        <f t="shared" si="11"/>
        <v>1774388727.7886317</v>
      </c>
      <c r="AD73" s="213">
        <f t="shared" si="11"/>
        <v>1841815499.4445999</v>
      </c>
      <c r="AE73" s="213">
        <f t="shared" si="11"/>
        <v>1911804488.4234951</v>
      </c>
      <c r="AF73" s="213">
        <f t="shared" si="10"/>
        <v>1984453058.983588</v>
      </c>
      <c r="AG73" s="213">
        <f t="shared" si="10"/>
        <v>2059862275.2249639</v>
      </c>
      <c r="AH73" s="213">
        <f t="shared" si="10"/>
        <v>2138137041.6835129</v>
      </c>
      <c r="AI73" s="213">
        <f t="shared" si="10"/>
        <v>2219386249.2674866</v>
      </c>
      <c r="AJ73" s="213">
        <f t="shared" si="10"/>
        <v>2303722926.7396507</v>
      </c>
      <c r="AK73" s="213">
        <f t="shared" si="10"/>
        <v>2391264397.9557576</v>
      </c>
      <c r="AL73" s="213">
        <f t="shared" si="10"/>
        <v>2482132445.0780768</v>
      </c>
      <c r="AM73" s="213">
        <f t="shared" si="10"/>
        <v>2576453477.9910436</v>
      </c>
      <c r="AN73" s="213">
        <f t="shared" si="10"/>
        <v>2674358710.1547036</v>
      </c>
      <c r="AO73" s="213">
        <f t="shared" si="10"/>
        <v>2775984341.1405826</v>
      </c>
      <c r="AP73" s="213">
        <f t="shared" si="10"/>
        <v>2881471746.1039248</v>
      </c>
      <c r="AQ73" s="213">
        <f t="shared" si="10"/>
        <v>2990967672.455874</v>
      </c>
      <c r="AR73" s="213">
        <f t="shared" si="10"/>
        <v>3104624444.0091972</v>
      </c>
      <c r="AS73" s="213">
        <f t="shared" si="10"/>
        <v>3222600172.881547</v>
      </c>
      <c r="AT73" s="213">
        <f t="shared" si="10"/>
        <v>3345058979.4510455</v>
      </c>
      <c r="AU73" s="213">
        <f t="shared" si="10"/>
        <v>3472171220.6701851</v>
      </c>
      <c r="AV73" s="213">
        <f t="shared" si="10"/>
        <v>3604113727.0556526</v>
      </c>
      <c r="AW73" s="213">
        <f t="shared" si="10"/>
        <v>3741070048.6837673</v>
      </c>
      <c r="AX73" s="213">
        <f t="shared" si="10"/>
        <v>3883230710.5337505</v>
      </c>
      <c r="AY73" s="213">
        <f t="shared" si="10"/>
        <v>4030793477.5340333</v>
      </c>
      <c r="AZ73" s="213">
        <f t="shared" si="10"/>
        <v>4183963629.6803269</v>
      </c>
      <c r="BA73" s="213">
        <f t="shared" si="10"/>
        <v>4342954247.6081791</v>
      </c>
      <c r="BB73" s="213">
        <f t="shared" si="10"/>
        <v>4507986509.0172901</v>
      </c>
      <c r="BC73" s="213">
        <f t="shared" si="10"/>
        <v>4679289996.3599482</v>
      </c>
      <c r="BD73" s="213">
        <f t="shared" si="10"/>
        <v>4857103016.2216253</v>
      </c>
      <c r="BE73" s="213">
        <f t="shared" si="10"/>
        <v>5041672930.838048</v>
      </c>
      <c r="BF73" s="213">
        <f t="shared" si="10"/>
        <v>5233256502.2098942</v>
      </c>
      <c r="BG73" s="213">
        <f t="shared" si="10"/>
        <v>5432120249.29387</v>
      </c>
      <c r="BH73" s="213">
        <f t="shared" si="10"/>
        <v>5638540818.7670364</v>
      </c>
      <c r="BI73" s="213">
        <f t="shared" si="10"/>
        <v>5852805369.8801842</v>
      </c>
      <c r="BJ73" s="213">
        <f t="shared" si="10"/>
        <v>6075211973.9356318</v>
      </c>
      <c r="BK73" s="213">
        <f t="shared" si="10"/>
        <v>6306070028.9451866</v>
      </c>
      <c r="BL73" s="213">
        <f t="shared" si="10"/>
        <v>6545700690.045104</v>
      </c>
      <c r="BM73" s="213">
        <f t="shared" si="10"/>
        <v>6794437316.266818</v>
      </c>
      <c r="BN73" s="213">
        <f t="shared" si="10"/>
        <v>7052625934.2849569</v>
      </c>
    </row>
    <row r="74" spans="1:66" ht="16" x14ac:dyDescent="0.2">
      <c r="B74" s="178"/>
      <c r="C74" s="178"/>
      <c r="D74" s="178"/>
      <c r="E74" s="159"/>
      <c r="F74" s="216"/>
      <c r="G74" s="214"/>
      <c r="H74" s="214"/>
      <c r="I74" s="214"/>
      <c r="J74" s="214"/>
      <c r="K74" s="215"/>
      <c r="L74" s="215"/>
      <c r="M74" s="215"/>
      <c r="N74" s="215"/>
      <c r="O74" s="215"/>
      <c r="P74" s="215"/>
      <c r="Q74" s="215"/>
      <c r="R74" s="215"/>
      <c r="S74" s="215"/>
      <c r="T74" s="215"/>
      <c r="U74" s="215"/>
      <c r="V74" s="215"/>
      <c r="W74" s="215"/>
      <c r="X74" s="215"/>
      <c r="Y74" s="215"/>
      <c r="Z74" s="215"/>
      <c r="AA74" s="215"/>
      <c r="AB74" s="215"/>
      <c r="AC74" s="215"/>
      <c r="AD74" s="215"/>
      <c r="AE74" s="215"/>
    </row>
    <row r="75" spans="1:66" ht="24.75" customHeight="1" x14ac:dyDescent="0.2">
      <c r="B75" s="217" t="s">
        <v>915</v>
      </c>
      <c r="C75" s="266">
        <f>SUM(E64,E68,E73)/E58</f>
        <v>9.1070025171756672</v>
      </c>
      <c r="D75" s="219" t="s">
        <v>914</v>
      </c>
      <c r="F75" s="220"/>
      <c r="G75" s="276">
        <f>SUM($E$64,G68,G73)/$E$58</f>
        <v>1.2636357931187274</v>
      </c>
      <c r="H75" s="276">
        <f t="shared" ref="H75:BN75" si="12">SUM($E$64,H68,H73)/$E$58</f>
        <v>1.2756899442598635</v>
      </c>
      <c r="I75" s="276">
        <f t="shared" si="12"/>
        <v>1.288202153144363</v>
      </c>
      <c r="J75" s="276">
        <f t="shared" si="12"/>
        <v>1.3011898259664734</v>
      </c>
      <c r="K75" s="276">
        <f t="shared" si="12"/>
        <v>1.314671030355824</v>
      </c>
      <c r="L75" s="276">
        <f t="shared" si="12"/>
        <v>1.32866452051197</v>
      </c>
      <c r="M75" s="276">
        <f t="shared" si="12"/>
        <v>1.3431897632940493</v>
      </c>
      <c r="N75" s="276">
        <f t="shared" si="12"/>
        <v>1.3582669653018478</v>
      </c>
      <c r="O75" s="276">
        <f t="shared" si="12"/>
        <v>1.3739171009859426</v>
      </c>
      <c r="P75" s="276">
        <f t="shared" si="12"/>
        <v>1.3901619418260329</v>
      </c>
      <c r="Q75" s="276">
        <f t="shared" si="12"/>
        <v>1.407024086618047</v>
      </c>
      <c r="R75" s="276">
        <f t="shared" si="12"/>
        <v>1.4245269929121573</v>
      </c>
      <c r="S75" s="276">
        <f t="shared" si="12"/>
        <v>1.4426950096454438</v>
      </c>
      <c r="T75" s="276">
        <f t="shared" si="12"/>
        <v>1.4615534110145953</v>
      </c>
      <c r="U75" s="276">
        <f t="shared" si="12"/>
        <v>1.4811284316357747</v>
      </c>
      <c r="V75" s="276">
        <f t="shared" si="12"/>
        <v>1.5014473030405586</v>
      </c>
      <c r="W75" s="276">
        <f t="shared" si="12"/>
        <v>1.5225382915587247</v>
      </c>
      <c r="X75" s="276">
        <f t="shared" si="12"/>
        <v>1.5444307376405806</v>
      </c>
      <c r="Y75" s="276">
        <f t="shared" si="12"/>
        <v>1.5671550966735475</v>
      </c>
      <c r="Z75" s="276">
        <f t="shared" si="12"/>
        <v>1.5907429813497667</v>
      </c>
      <c r="AA75" s="276">
        <f t="shared" si="12"/>
        <v>1.6152272056436823</v>
      </c>
      <c r="AB75" s="276">
        <f t="shared" si="12"/>
        <v>1.6406418304607668</v>
      </c>
      <c r="AC75" s="276">
        <f t="shared" si="12"/>
        <v>1.6670222110209005</v>
      </c>
      <c r="AD75" s="276">
        <f t="shared" si="12"/>
        <v>1.6944050460423195</v>
      </c>
      <c r="AE75" s="276">
        <f t="shared" si="12"/>
        <v>1.7228284287945523</v>
      </c>
      <c r="AF75" s="276">
        <f t="shared" si="12"/>
        <v>1.7523319000913702</v>
      </c>
      <c r="AG75" s="276">
        <f t="shared" si="12"/>
        <v>1.7829565032974664</v>
      </c>
      <c r="AH75" s="276">
        <f t="shared" si="12"/>
        <v>1.8147448414253948</v>
      </c>
      <c r="AI75" s="276">
        <f t="shared" si="12"/>
        <v>1.8477411364021843</v>
      </c>
      <c r="AJ75" s="276">
        <f t="shared" si="12"/>
        <v>1.8819912905880922</v>
      </c>
      <c r="AK75" s="276">
        <f t="shared" si="12"/>
        <v>1.9175429506330641</v>
      </c>
      <c r="AL75" s="276">
        <f t="shared" si="12"/>
        <v>1.9544455737597453</v>
      </c>
      <c r="AM75" s="276">
        <f t="shared" si="12"/>
        <v>1.9927504965652401</v>
      </c>
      <c r="AN75" s="276">
        <f t="shared" si="12"/>
        <v>2.0325110064373444</v>
      </c>
      <c r="AO75" s="276">
        <f t="shared" si="12"/>
        <v>2.0737824156845877</v>
      </c>
      <c r="AP75" s="276">
        <f t="shared" si="12"/>
        <v>2.1166221384832267</v>
      </c>
      <c r="AQ75" s="276">
        <f t="shared" si="12"/>
        <v>2.1610897707482142</v>
      </c>
      <c r="AR75" s="276">
        <f t="shared" si="12"/>
        <v>2.2072471730392706</v>
      </c>
      <c r="AS75" s="276">
        <f t="shared" si="12"/>
        <v>2.2551585566173875</v>
      </c>
      <c r="AT75" s="276">
        <f t="shared" si="12"/>
        <v>2.3048905727714728</v>
      </c>
      <c r="AU75" s="276">
        <f t="shared" si="12"/>
        <v>2.3565124055394135</v>
      </c>
      <c r="AV75" s="276">
        <f t="shared" si="12"/>
        <v>2.4100958679525357</v>
      </c>
      <c r="AW75" s="276">
        <f t="shared" si="12"/>
        <v>2.4657155019373569</v>
      </c>
      <c r="AX75" s="276">
        <f t="shared" si="12"/>
        <v>2.5234486820136008</v>
      </c>
      <c r="AY75" s="276">
        <f t="shared" si="12"/>
        <v>2.5833757229327423</v>
      </c>
      <c r="AZ75" s="276">
        <f t="shared" si="12"/>
        <v>2.6455799914068114</v>
      </c>
      <c r="BA75" s="276">
        <f t="shared" si="12"/>
        <v>2.7101480220828948</v>
      </c>
      <c r="BB75" s="276">
        <f t="shared" si="12"/>
        <v>2.7771696379246693</v>
      </c>
      <c r="BC75" s="276">
        <f t="shared" si="12"/>
        <v>2.8467380751684321</v>
      </c>
      <c r="BD75" s="276">
        <f t="shared" si="12"/>
        <v>2.9189501130274569</v>
      </c>
      <c r="BE75" s="276">
        <f t="shared" si="12"/>
        <v>2.9939062083251251</v>
      </c>
      <c r="BF75" s="276">
        <f t="shared" si="12"/>
        <v>3.0717106352441044</v>
      </c>
      <c r="BG75" s="276">
        <f t="shared" si="12"/>
        <v>3.1524716303860045</v>
      </c>
      <c r="BH75" s="276">
        <f t="shared" si="12"/>
        <v>3.2363015433432971</v>
      </c>
      <c r="BI75" s="276">
        <f t="shared" si="12"/>
        <v>3.3233169929929671</v>
      </c>
      <c r="BJ75" s="276">
        <f t="shared" si="12"/>
        <v>3.4136390297293251</v>
      </c>
      <c r="BK75" s="276">
        <f t="shared" si="12"/>
        <v>3.5073933038616643</v>
      </c>
      <c r="BL75" s="276">
        <f t="shared" si="12"/>
        <v>3.6047102404110318</v>
      </c>
      <c r="BM75" s="276">
        <f t="shared" si="12"/>
        <v>3.7057252205492754</v>
      </c>
      <c r="BN75" s="276">
        <f t="shared" si="12"/>
        <v>3.8105787699327727</v>
      </c>
    </row>
    <row r="76" spans="1:66" ht="21.75" customHeight="1" x14ac:dyDescent="0.2">
      <c r="B76" s="158" t="s">
        <v>987</v>
      </c>
      <c r="C76" s="159" t="s">
        <v>988</v>
      </c>
      <c r="D76" s="170" t="s">
        <v>916</v>
      </c>
      <c r="E76" s="170"/>
    </row>
    <row r="78" spans="1:66" s="170" customFormat="1" ht="16" x14ac:dyDescent="0.2">
      <c r="A78" s="167"/>
      <c r="B78" s="168"/>
      <c r="C78" s="169"/>
      <c r="D78" s="169"/>
      <c r="E78" s="169"/>
      <c r="F78" s="169"/>
      <c r="G78" s="169"/>
      <c r="H78" s="169"/>
      <c r="I78" s="169"/>
      <c r="J78" s="169"/>
      <c r="K78" s="169"/>
      <c r="L78" s="169"/>
      <c r="M78" s="169"/>
      <c r="N78" s="169"/>
      <c r="O78" s="169"/>
      <c r="P78" s="169"/>
      <c r="Q78" s="169"/>
      <c r="R78" s="169"/>
      <c r="S78" s="169"/>
      <c r="T78" s="169"/>
      <c r="U78" s="169"/>
      <c r="V78" s="169"/>
      <c r="W78" s="169"/>
      <c r="X78" s="169"/>
      <c r="Y78" s="169"/>
      <c r="Z78" s="169"/>
      <c r="AA78" s="169"/>
      <c r="AB78" s="169"/>
      <c r="AC78" s="169"/>
      <c r="AD78" s="169"/>
      <c r="AE78" s="169"/>
      <c r="AF78" s="169"/>
      <c r="AG78" s="169"/>
      <c r="AH78" s="169"/>
      <c r="AI78" s="169"/>
      <c r="AJ78" s="169"/>
      <c r="AK78" s="169"/>
      <c r="AL78" s="169"/>
      <c r="AM78" s="169"/>
      <c r="AN78" s="169"/>
      <c r="AO78" s="169"/>
      <c r="AP78" s="169"/>
      <c r="AQ78" s="169"/>
      <c r="AR78" s="169"/>
      <c r="AS78" s="169"/>
      <c r="AT78" s="169"/>
      <c r="AU78" s="169"/>
      <c r="AV78" s="169"/>
      <c r="AW78" s="169"/>
      <c r="AX78" s="169"/>
      <c r="AY78" s="169"/>
      <c r="AZ78" s="169"/>
      <c r="BA78" s="169"/>
      <c r="BB78" s="169"/>
      <c r="BC78" s="169"/>
      <c r="BD78" s="169"/>
      <c r="BE78" s="169"/>
      <c r="BF78" s="169"/>
      <c r="BG78" s="169"/>
      <c r="BH78" s="169"/>
      <c r="BI78" s="169"/>
      <c r="BJ78" s="169"/>
      <c r="BK78" s="169"/>
      <c r="BL78" s="169"/>
      <c r="BM78" s="169"/>
      <c r="BN78" s="169"/>
    </row>
  </sheetData>
  <hyperlinks>
    <hyperlink ref="G50" r:id="rId1" xr:uid="{01EBEF05-F7B0-44B4-A2A2-14F4F18D4802}"/>
    <hyperlink ref="G51" r:id="rId2" xr:uid="{85085313-9C20-44B2-8A95-DC5F6A2816DC}"/>
    <hyperlink ref="E11" r:id="rId3" xr:uid="{E47851A3-8BEB-49AF-B24B-6E1A7FBCAF9B}"/>
    <hyperlink ref="E13" r:id="rId4" xr:uid="{0FEDDE02-52AE-4529-A739-843CA684457A}"/>
    <hyperlink ref="E5" r:id="rId5" xr:uid="{7214E03F-58B3-4010-8E10-B222A2409571}"/>
    <hyperlink ref="G39" r:id="rId6" xr:uid="{F05EA92D-BE47-4D3C-A55E-AE93E570D5D1}"/>
    <hyperlink ref="G28" r:id="rId7" xr:uid="{8A0F8B80-7737-4A6F-9052-DC32A80D98E6}"/>
  </hyperlinks>
  <pageMargins left="0.45" right="0.45" top="0.75" bottom="0.75" header="0.3" footer="0.3"/>
  <pageSetup scale="70" fitToWidth="2" orientation="landscape" r:id="rId8"/>
  <drawing r:id="rId9"/>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612B2-0369-464F-A384-D9E97C2DEF80}">
  <sheetPr>
    <tabColor theme="5" tint="0.39997558519241921"/>
    <pageSetUpPr fitToPage="1"/>
  </sheetPr>
  <dimension ref="A1:BN928"/>
  <sheetViews>
    <sheetView showGridLines="0" zoomScale="85" zoomScaleNormal="85" workbookViewId="0">
      <pane xSplit="1" ySplit="2" topLeftCell="B838" activePane="bottomRight" state="frozen"/>
      <selection pane="topRight" activeCell="B1" sqref="B1"/>
      <selection pane="bottomLeft" activeCell="A3" sqref="A3"/>
      <selection pane="bottomRight" activeCell="F578" sqref="F578"/>
    </sheetView>
  </sheetViews>
  <sheetFormatPr baseColWidth="10" defaultColWidth="8" defaultRowHeight="14" x14ac:dyDescent="0.15"/>
  <cols>
    <col min="1" max="1" width="2.5" style="161" customWidth="1"/>
    <col min="2" max="2" width="40.5" style="165" customWidth="1"/>
    <col min="3" max="3" width="25.1640625" style="166" customWidth="1"/>
    <col min="4" max="4" width="20.33203125" style="161" customWidth="1"/>
    <col min="5" max="5" width="24.5" style="161" customWidth="1"/>
    <col min="6" max="6" width="32" style="1121" customWidth="1"/>
    <col min="7" max="7" width="21" style="161" customWidth="1"/>
    <col min="8" max="8" width="23.5" style="161" customWidth="1"/>
    <col min="9" max="9" width="21.6640625" style="161" customWidth="1"/>
    <col min="10" max="10" width="21.33203125" style="161" customWidth="1"/>
    <col min="11" max="11" width="23.83203125" style="161" customWidth="1"/>
    <col min="12" max="12" width="22.5" style="161" customWidth="1"/>
    <col min="13" max="13" width="20.6640625" style="161" customWidth="1"/>
    <col min="14" max="14" width="21.5" style="161" customWidth="1"/>
    <col min="15" max="15" width="24.5" style="161" customWidth="1"/>
    <col min="16" max="42" width="21.5" style="161" bestFit="1" customWidth="1"/>
    <col min="43" max="43" width="20.1640625" style="161" bestFit="1" customWidth="1"/>
    <col min="44" max="64" width="21.5" style="161" bestFit="1" customWidth="1"/>
    <col min="65" max="65" width="21.6640625" style="161" customWidth="1"/>
    <col min="66" max="66" width="23.5" style="161" customWidth="1"/>
    <col min="67" max="16384" width="8" style="161"/>
  </cols>
  <sheetData>
    <row r="1" spans="2:66" x14ac:dyDescent="0.15">
      <c r="BN1" s="1123"/>
    </row>
    <row r="2" spans="2:66" ht="15" thickBot="1" x14ac:dyDescent="0.2">
      <c r="B2" s="1416" t="s">
        <v>878</v>
      </c>
      <c r="C2" s="1416"/>
      <c r="D2" s="1416"/>
      <c r="E2" s="1574" t="s">
        <v>752</v>
      </c>
      <c r="F2" s="1417">
        <v>0</v>
      </c>
      <c r="G2" s="1418">
        <v>1</v>
      </c>
      <c r="H2" s="1418">
        <v>2</v>
      </c>
      <c r="I2" s="1418">
        <v>3</v>
      </c>
      <c r="J2" s="1418">
        <v>4</v>
      </c>
      <c r="K2" s="1418">
        <v>5</v>
      </c>
      <c r="L2" s="1418">
        <v>6</v>
      </c>
      <c r="M2" s="1418">
        <v>7</v>
      </c>
      <c r="N2" s="1418">
        <v>8</v>
      </c>
      <c r="O2" s="1418">
        <v>9</v>
      </c>
      <c r="P2" s="1418">
        <v>10</v>
      </c>
      <c r="Q2" s="1418">
        <v>11</v>
      </c>
      <c r="R2" s="1418">
        <v>12</v>
      </c>
      <c r="S2" s="1418">
        <v>13</v>
      </c>
      <c r="T2" s="1418">
        <v>14</v>
      </c>
      <c r="U2" s="1418">
        <v>15</v>
      </c>
      <c r="V2" s="1418">
        <v>16</v>
      </c>
      <c r="W2" s="1418">
        <v>17</v>
      </c>
      <c r="X2" s="1418">
        <v>18</v>
      </c>
      <c r="Y2" s="1418">
        <v>19</v>
      </c>
      <c r="Z2" s="1418">
        <v>20</v>
      </c>
      <c r="AA2" s="1418">
        <v>21</v>
      </c>
      <c r="AB2" s="1418">
        <v>22</v>
      </c>
      <c r="AC2" s="1418">
        <v>23</v>
      </c>
      <c r="AD2" s="1418">
        <v>24</v>
      </c>
      <c r="AE2" s="1418">
        <v>25</v>
      </c>
      <c r="AF2" s="1418">
        <v>26</v>
      </c>
      <c r="AG2" s="1418">
        <v>27</v>
      </c>
      <c r="AH2" s="1418">
        <v>28</v>
      </c>
      <c r="AI2" s="1418">
        <v>29</v>
      </c>
      <c r="AJ2" s="1418">
        <v>30</v>
      </c>
      <c r="AK2" s="1418">
        <v>31</v>
      </c>
      <c r="AL2" s="1418">
        <v>32</v>
      </c>
      <c r="AM2" s="1418">
        <v>33</v>
      </c>
      <c r="AN2" s="1418">
        <v>34</v>
      </c>
      <c r="AO2" s="1418">
        <v>35</v>
      </c>
      <c r="AP2" s="1418">
        <v>36</v>
      </c>
      <c r="AQ2" s="1418">
        <v>37</v>
      </c>
      <c r="AR2" s="1418">
        <v>38</v>
      </c>
      <c r="AS2" s="1418">
        <v>39</v>
      </c>
      <c r="AT2" s="1418">
        <v>40</v>
      </c>
      <c r="AU2" s="1418">
        <v>41</v>
      </c>
      <c r="AV2" s="1418">
        <v>42</v>
      </c>
      <c r="AW2" s="1418">
        <v>43</v>
      </c>
      <c r="AX2" s="1418">
        <v>44</v>
      </c>
      <c r="AY2" s="1418">
        <v>45</v>
      </c>
      <c r="AZ2" s="1418">
        <v>46</v>
      </c>
      <c r="BA2" s="1418">
        <v>47</v>
      </c>
      <c r="BB2" s="1418">
        <v>48</v>
      </c>
      <c r="BC2" s="1418">
        <v>49</v>
      </c>
      <c r="BD2" s="1418">
        <v>50</v>
      </c>
      <c r="BE2" s="1418">
        <v>51</v>
      </c>
      <c r="BF2" s="1418">
        <v>52</v>
      </c>
      <c r="BG2" s="1418">
        <v>53</v>
      </c>
      <c r="BH2" s="1418">
        <v>54</v>
      </c>
      <c r="BI2" s="1418">
        <v>55</v>
      </c>
      <c r="BJ2" s="1418">
        <v>56</v>
      </c>
      <c r="BK2" s="1418">
        <v>57</v>
      </c>
      <c r="BL2" s="1418">
        <v>58</v>
      </c>
      <c r="BM2" s="1418">
        <v>59</v>
      </c>
      <c r="BN2" s="1419">
        <v>60</v>
      </c>
    </row>
    <row r="3" spans="2:66" ht="24.75" customHeight="1" x14ac:dyDescent="0.15">
      <c r="B3" s="1139" t="s">
        <v>128</v>
      </c>
      <c r="C3" s="1140" t="s">
        <v>753</v>
      </c>
      <c r="D3" s="1140" t="s">
        <v>754</v>
      </c>
      <c r="E3" s="1141" t="s">
        <v>16</v>
      </c>
      <c r="F3" s="1401"/>
      <c r="G3" s="1142"/>
      <c r="H3" s="1142"/>
      <c r="I3" s="1143"/>
      <c r="J3" s="1128"/>
      <c r="K3" s="421"/>
      <c r="L3" s="421"/>
      <c r="BN3" s="1382"/>
    </row>
    <row r="4" spans="2:66" ht="16.5" customHeight="1" x14ac:dyDescent="0.15">
      <c r="B4" s="1420" t="str">
        <f>'[2]20241230 Open Electricity'!$S$1</f>
        <v>Solar (Utility) (Curtailment) -  GWh</v>
      </c>
      <c r="C4" s="1421" t="s">
        <v>755</v>
      </c>
      <c r="D4" s="1422">
        <f>'[2]20241230 Open Electricity'!$S$369</f>
        <v>3862.17</v>
      </c>
      <c r="I4" s="225"/>
      <c r="J4" s="263"/>
      <c r="BN4" s="1383"/>
    </row>
    <row r="5" spans="2:66" ht="14.25" customHeight="1" x14ac:dyDescent="0.15">
      <c r="B5" s="1423" t="str">
        <f>'[2]20241230 Open Electricity'!$R$1</f>
        <v>Wind (Curtailment) -  GWh</v>
      </c>
      <c r="C5" s="1421" t="s">
        <v>756</v>
      </c>
      <c r="D5" s="1424">
        <f>'[2]20241230 Open Electricity'!$R$369</f>
        <v>3528.1599999999967</v>
      </c>
      <c r="I5" s="227"/>
      <c r="J5" s="263"/>
      <c r="BN5" s="1383"/>
    </row>
    <row r="6" spans="2:66" ht="17.25" customHeight="1" x14ac:dyDescent="0.15">
      <c r="B6" s="1425" t="str">
        <f>'[2]20241230 Open Electricity'!$AD$1</f>
        <v>Volume Weighted Price - AUD/MWh</v>
      </c>
      <c r="C6" s="1426" t="s">
        <v>757</v>
      </c>
      <c r="D6" s="1427">
        <f>[2]WEB_AVERAGE_PRICE_ANNUAL202512!$D$17</f>
        <v>104.31</v>
      </c>
      <c r="I6" s="227"/>
      <c r="J6" s="263"/>
      <c r="BN6" s="1383"/>
    </row>
    <row r="7" spans="2:66" ht="15" customHeight="1" x14ac:dyDescent="0.2">
      <c r="B7" s="1423" t="s">
        <v>309</v>
      </c>
      <c r="C7" s="1421" t="s">
        <v>758</v>
      </c>
      <c r="D7" s="1424">
        <f>'Ship Capacity &amp; Loading'!G75</f>
        <v>1274.4000000000001</v>
      </c>
      <c r="E7" s="1575" t="s">
        <v>759</v>
      </c>
      <c r="F7" s="1588"/>
      <c r="G7" s="1130"/>
      <c r="H7" s="1130"/>
      <c r="I7" s="227"/>
      <c r="J7" s="263"/>
      <c r="BN7" s="1383"/>
    </row>
    <row r="8" spans="2:66" ht="19.5" customHeight="1" x14ac:dyDescent="0.15">
      <c r="B8" s="1425" t="s">
        <v>760</v>
      </c>
      <c r="C8" s="1426" t="s">
        <v>476</v>
      </c>
      <c r="D8" s="1427">
        <v>13000000000</v>
      </c>
      <c r="I8" s="227"/>
      <c r="J8" s="263"/>
      <c r="BN8" s="1383"/>
    </row>
    <row r="9" spans="2:66" ht="15.75" customHeight="1" x14ac:dyDescent="0.15">
      <c r="B9" s="1423" t="s">
        <v>761</v>
      </c>
      <c r="C9" s="1421" t="s">
        <v>476</v>
      </c>
      <c r="D9" s="1428">
        <v>0.02</v>
      </c>
      <c r="I9" s="227"/>
      <c r="J9" s="263"/>
      <c r="BN9" s="1383"/>
    </row>
    <row r="10" spans="2:66" ht="18" customHeight="1" x14ac:dyDescent="0.15">
      <c r="B10" s="1423" t="s">
        <v>762</v>
      </c>
      <c r="C10" s="1421" t="s">
        <v>476</v>
      </c>
      <c r="D10" s="1429">
        <v>70000000</v>
      </c>
      <c r="I10" s="227"/>
      <c r="J10" s="263"/>
      <c r="BN10" s="1383"/>
    </row>
    <row r="11" spans="2:66" ht="15.75" customHeight="1" x14ac:dyDescent="0.15">
      <c r="B11" s="3718" t="s">
        <v>950</v>
      </c>
      <c r="C11" s="1421" t="s">
        <v>764</v>
      </c>
      <c r="D11" s="1429">
        <f>'Electrolyser System Costs'!F73</f>
        <v>210833.33333333331</v>
      </c>
      <c r="I11" s="227"/>
      <c r="J11" s="263"/>
      <c r="BN11" s="1383"/>
    </row>
    <row r="12" spans="2:66" ht="17.25" customHeight="1" x14ac:dyDescent="0.15">
      <c r="B12" s="3719"/>
      <c r="C12" s="1430" t="s">
        <v>765</v>
      </c>
      <c r="D12" s="1429">
        <f>'Electrolyser System Costs'!G73</f>
        <v>394166.66666666669</v>
      </c>
      <c r="I12" s="227"/>
      <c r="J12" s="263"/>
      <c r="BN12" s="1383"/>
    </row>
    <row r="13" spans="2:66" ht="18.75" customHeight="1" x14ac:dyDescent="0.15">
      <c r="B13" s="3720" t="s">
        <v>951</v>
      </c>
      <c r="C13" s="1421" t="s">
        <v>764</v>
      </c>
      <c r="D13" s="1429">
        <f>'Electrolyser System Costs'!F74</f>
        <v>2300000</v>
      </c>
      <c r="I13" s="227"/>
      <c r="J13" s="263"/>
      <c r="BN13" s="1383"/>
    </row>
    <row r="14" spans="2:66" ht="15.75" customHeight="1" x14ac:dyDescent="0.15">
      <c r="B14" s="3721"/>
      <c r="C14" s="1430" t="s">
        <v>765</v>
      </c>
      <c r="D14" s="1429">
        <f>'Electrolyser System Costs'!G74</f>
        <v>4300000</v>
      </c>
      <c r="I14" s="227"/>
      <c r="J14" s="263"/>
      <c r="BN14" s="1123"/>
    </row>
    <row r="15" spans="2:66" ht="18" customHeight="1" x14ac:dyDescent="0.15">
      <c r="B15" s="3722" t="s">
        <v>767</v>
      </c>
      <c r="C15" s="1421" t="s">
        <v>764</v>
      </c>
      <c r="D15" s="1429">
        <f>'Electrolyser System Costs'!E89</f>
        <v>471185000</v>
      </c>
      <c r="I15" s="227"/>
      <c r="J15" s="263"/>
      <c r="BN15" s="1123"/>
    </row>
    <row r="16" spans="2:66" ht="17.25" customHeight="1" x14ac:dyDescent="0.15">
      <c r="B16" s="3723"/>
      <c r="C16" s="1430" t="s">
        <v>765</v>
      </c>
      <c r="D16" s="1429">
        <f>'Electrolyser System Costs'!F89</f>
        <v>1130844000</v>
      </c>
      <c r="I16" s="227"/>
      <c r="J16" s="263"/>
      <c r="BN16" s="1123"/>
    </row>
    <row r="17" spans="1:66" ht="18.75" customHeight="1" x14ac:dyDescent="0.15">
      <c r="B17" s="3716" t="s">
        <v>768</v>
      </c>
      <c r="C17" s="1430" t="s">
        <v>769</v>
      </c>
      <c r="D17" s="1429">
        <f>'Pipeline Conversion'!D12</f>
        <v>659</v>
      </c>
      <c r="I17" s="227"/>
      <c r="J17" s="263"/>
      <c r="BN17" s="1123"/>
    </row>
    <row r="18" spans="1:66" ht="18" customHeight="1" x14ac:dyDescent="0.15">
      <c r="B18" s="3724"/>
      <c r="C18" s="1421" t="s">
        <v>770</v>
      </c>
      <c r="D18" s="1429">
        <f>'Hydrogen Transportation'!D74</f>
        <v>1030000</v>
      </c>
      <c r="I18" s="227"/>
      <c r="J18" s="263"/>
      <c r="BN18" s="1123"/>
    </row>
    <row r="19" spans="1:66" ht="18.75" customHeight="1" x14ac:dyDescent="0.15">
      <c r="B19" s="3717"/>
      <c r="C19" s="1430" t="s">
        <v>771</v>
      </c>
      <c r="D19" s="1427">
        <f>'Hydrogen Transportation'!E74</f>
        <v>1550000</v>
      </c>
      <c r="I19" s="227"/>
      <c r="J19" s="263"/>
      <c r="BN19" s="1123"/>
    </row>
    <row r="20" spans="1:66" ht="15" customHeight="1" x14ac:dyDescent="0.15">
      <c r="B20" s="3716" t="s">
        <v>773</v>
      </c>
      <c r="C20" s="1431" t="s">
        <v>764</v>
      </c>
      <c r="D20" s="1424">
        <f>'Electrolyser System Costs'!G57</f>
        <v>244259.99999999997</v>
      </c>
      <c r="I20" s="227"/>
      <c r="J20" s="263"/>
      <c r="BN20" s="1123"/>
    </row>
    <row r="21" spans="1:66" ht="16.5" customHeight="1" x14ac:dyDescent="0.15">
      <c r="B21" s="3717"/>
      <c r="C21" s="1432" t="s">
        <v>765</v>
      </c>
      <c r="D21" s="1427">
        <f>'Electrolyser System Costs'!H59</f>
        <v>15222000</v>
      </c>
      <c r="I21" s="227"/>
      <c r="J21" s="263"/>
      <c r="BN21" s="1123"/>
    </row>
    <row r="22" spans="1:66" ht="16.5" customHeight="1" x14ac:dyDescent="0.15">
      <c r="B22" s="3716" t="s">
        <v>774</v>
      </c>
      <c r="C22" s="1421" t="s">
        <v>764</v>
      </c>
      <c r="D22" s="1422">
        <f>'Electrolyser System Costs'!E40</f>
        <v>892080000</v>
      </c>
      <c r="I22" s="227"/>
      <c r="J22" s="263"/>
      <c r="BN22" s="1123"/>
    </row>
    <row r="23" spans="1:66" ht="16.5" customHeight="1" x14ac:dyDescent="0.15">
      <c r="B23" s="3717"/>
      <c r="C23" s="1421" t="s">
        <v>765</v>
      </c>
      <c r="D23" s="1422">
        <f>'Electrolyser System Costs'!F40</f>
        <v>2548800000</v>
      </c>
      <c r="I23" s="227"/>
      <c r="J23" s="263"/>
      <c r="BN23" s="1123"/>
    </row>
    <row r="24" spans="1:66" ht="16.5" customHeight="1" x14ac:dyDescent="0.15">
      <c r="B24" s="3716" t="s">
        <v>775</v>
      </c>
      <c r="C24" s="1421" t="s">
        <v>129</v>
      </c>
      <c r="D24" s="1433">
        <v>0.02</v>
      </c>
      <c r="I24" s="227"/>
      <c r="J24" s="263"/>
      <c r="BN24" s="1123"/>
    </row>
    <row r="25" spans="1:66" ht="15" customHeight="1" x14ac:dyDescent="0.15">
      <c r="B25" s="3717"/>
      <c r="C25" s="1421" t="s">
        <v>139</v>
      </c>
      <c r="D25" s="1433">
        <v>0.04</v>
      </c>
      <c r="I25" s="227"/>
      <c r="J25" s="263"/>
      <c r="BN25" s="1123"/>
    </row>
    <row r="26" spans="1:66" ht="15" customHeight="1" x14ac:dyDescent="0.2">
      <c r="B26" s="1434" t="s">
        <v>776</v>
      </c>
      <c r="C26" s="1421" t="s">
        <v>777</v>
      </c>
      <c r="D26" s="1435">
        <v>3.3649999999999999E-3</v>
      </c>
      <c r="E26" s="1576" t="s">
        <v>778</v>
      </c>
      <c r="F26" s="1589"/>
      <c r="G26" s="1131"/>
      <c r="H26" s="1131"/>
      <c r="I26" s="1132"/>
      <c r="J26" s="263"/>
      <c r="BN26" s="1123"/>
    </row>
    <row r="27" spans="1:66" ht="18" customHeight="1" x14ac:dyDescent="0.15">
      <c r="B27" s="1436"/>
      <c r="C27" s="1421" t="s">
        <v>779</v>
      </c>
      <c r="D27" s="1435">
        <f>D26/G27</f>
        <v>3.3649999999999998</v>
      </c>
      <c r="E27" s="1133">
        <v>1</v>
      </c>
      <c r="F27" s="1134" t="s">
        <v>780</v>
      </c>
      <c r="G27" s="1134">
        <v>1E-3</v>
      </c>
      <c r="H27" s="1133" t="s">
        <v>989</v>
      </c>
      <c r="I27" s="1135"/>
      <c r="J27" s="263"/>
      <c r="BN27" s="1123"/>
    </row>
    <row r="28" spans="1:66" ht="17.25" customHeight="1" x14ac:dyDescent="0.15">
      <c r="B28" s="1420" t="s">
        <v>782</v>
      </c>
      <c r="C28" s="1431" t="s">
        <v>758</v>
      </c>
      <c r="D28" s="1423">
        <v>200</v>
      </c>
      <c r="E28" s="1136" t="s">
        <v>759</v>
      </c>
      <c r="F28" s="1590"/>
      <c r="G28" s="1137"/>
      <c r="H28" s="1137"/>
      <c r="I28" s="1138"/>
      <c r="J28" s="1129"/>
      <c r="K28" s="420"/>
      <c r="L28" s="420"/>
      <c r="BN28" s="1123"/>
    </row>
    <row r="29" spans="1:66" ht="24.75" customHeight="1" x14ac:dyDescent="0.15">
      <c r="B29" s="1148"/>
      <c r="C29" s="1122"/>
      <c r="D29" s="1437"/>
      <c r="E29" s="1577"/>
      <c r="F29" s="1591"/>
      <c r="G29" s="420"/>
      <c r="H29" s="420"/>
      <c r="I29" s="420"/>
      <c r="J29" s="420"/>
      <c r="K29" s="420"/>
      <c r="L29" s="420"/>
      <c r="BN29" s="1123"/>
    </row>
    <row r="30" spans="1:66" ht="20.25" customHeight="1" x14ac:dyDescent="0.15">
      <c r="A30" s="1438"/>
      <c r="B30" s="1439" t="s">
        <v>783</v>
      </c>
      <c r="C30" s="1440"/>
      <c r="D30" s="1440"/>
      <c r="E30" s="1440"/>
      <c r="F30" s="1592"/>
      <c r="G30" s="1440"/>
      <c r="H30" s="1440"/>
      <c r="I30" s="1440"/>
      <c r="J30" s="1440"/>
      <c r="K30" s="1440"/>
      <c r="L30" s="1440"/>
      <c r="M30" s="1440"/>
      <c r="N30" s="1440"/>
      <c r="O30" s="1440"/>
      <c r="P30" s="1440"/>
      <c r="Q30" s="1440"/>
      <c r="R30" s="1440"/>
      <c r="S30" s="1440"/>
      <c r="T30" s="1440"/>
      <c r="U30" s="1440"/>
      <c r="V30" s="1440"/>
      <c r="W30" s="1440"/>
      <c r="X30" s="1440"/>
      <c r="Y30" s="1440"/>
      <c r="Z30" s="1440"/>
      <c r="AA30" s="1440"/>
      <c r="AB30" s="1440"/>
      <c r="AC30" s="1440"/>
      <c r="AD30" s="1440"/>
      <c r="AE30" s="1440"/>
      <c r="AF30" s="1440"/>
      <c r="AG30" s="1440"/>
      <c r="AH30" s="1440"/>
      <c r="AI30" s="1440"/>
      <c r="AJ30" s="1440"/>
      <c r="AK30" s="1440"/>
      <c r="AL30" s="1440"/>
      <c r="AM30" s="1440"/>
      <c r="AN30" s="1440"/>
      <c r="AO30" s="1440"/>
      <c r="AP30" s="1440"/>
      <c r="AQ30" s="1440"/>
      <c r="AR30" s="1440"/>
      <c r="AS30" s="1440"/>
      <c r="AT30" s="1440"/>
      <c r="AU30" s="1440"/>
      <c r="AV30" s="1440"/>
      <c r="AW30" s="1440"/>
      <c r="AX30" s="1440"/>
      <c r="AY30" s="1440"/>
      <c r="AZ30" s="1440"/>
      <c r="BA30" s="1440"/>
      <c r="BB30" s="1440"/>
      <c r="BC30" s="1440"/>
      <c r="BD30" s="1440"/>
      <c r="BE30" s="1440"/>
      <c r="BF30" s="1440"/>
      <c r="BG30" s="1440"/>
      <c r="BH30" s="1440"/>
      <c r="BI30" s="1440"/>
      <c r="BJ30" s="1440"/>
      <c r="BK30" s="1440"/>
      <c r="BL30" s="1440"/>
      <c r="BM30" s="1440"/>
      <c r="BN30" s="1441"/>
    </row>
    <row r="31" spans="1:66" ht="8.25" customHeight="1" x14ac:dyDescent="0.15">
      <c r="A31" s="171"/>
      <c r="B31" s="1442"/>
      <c r="C31" s="174"/>
      <c r="D31" s="174"/>
      <c r="E31" s="174"/>
      <c r="F31" s="1593"/>
      <c r="G31" s="174"/>
      <c r="H31" s="174"/>
      <c r="I31" s="174"/>
      <c r="J31" s="174"/>
      <c r="K31" s="174"/>
      <c r="L31" s="174"/>
      <c r="M31" s="174"/>
      <c r="N31" s="174"/>
      <c r="O31" s="174"/>
      <c r="P31" s="174"/>
      <c r="Q31" s="174"/>
      <c r="R31" s="174"/>
      <c r="S31" s="174"/>
      <c r="T31" s="174"/>
      <c r="U31" s="174"/>
      <c r="V31" s="174"/>
      <c r="W31" s="174"/>
      <c r="X31" s="174"/>
      <c r="Y31" s="174"/>
      <c r="Z31" s="174"/>
      <c r="AA31" s="174"/>
      <c r="AB31" s="174"/>
      <c r="AC31" s="174"/>
      <c r="BN31" s="1123"/>
    </row>
    <row r="32" spans="1:66" x14ac:dyDescent="0.15">
      <c r="B32" s="747" t="s">
        <v>448</v>
      </c>
      <c r="C32" s="230"/>
      <c r="D32" s="1443" t="s">
        <v>784</v>
      </c>
      <c r="BN32" s="1123"/>
    </row>
    <row r="33" spans="2:66" ht="15.75" customHeight="1" x14ac:dyDescent="0.15">
      <c r="B33" s="1145" t="s">
        <v>785</v>
      </c>
      <c r="C33" s="1444">
        <v>700</v>
      </c>
      <c r="D33" s="1119" t="s">
        <v>786</v>
      </c>
      <c r="BN33" s="1123"/>
    </row>
    <row r="34" spans="2:66" ht="15.75" customHeight="1" x14ac:dyDescent="0.15">
      <c r="B34" s="1146" t="s">
        <v>787</v>
      </c>
      <c r="C34" s="1445">
        <v>1200</v>
      </c>
      <c r="D34" s="1120" t="s">
        <v>788</v>
      </c>
      <c r="BN34" s="1123"/>
    </row>
    <row r="35" spans="2:66" ht="6.75" customHeight="1" x14ac:dyDescent="0.15">
      <c r="B35" s="274"/>
      <c r="C35" s="1446"/>
      <c r="BN35" s="1123"/>
    </row>
    <row r="36" spans="2:66" ht="15.75" customHeight="1" x14ac:dyDescent="0.15">
      <c r="B36" s="1145" t="s">
        <v>789</v>
      </c>
      <c r="C36" s="1447">
        <v>0.1</v>
      </c>
      <c r="D36" s="1119" t="s">
        <v>248</v>
      </c>
      <c r="BN36" s="1123"/>
    </row>
    <row r="37" spans="2:66" ht="15.75" customHeight="1" x14ac:dyDescent="0.15">
      <c r="B37" s="1146" t="s">
        <v>790</v>
      </c>
      <c r="C37" s="1445">
        <v>0.3</v>
      </c>
      <c r="D37" s="1120" t="s">
        <v>248</v>
      </c>
      <c r="BN37" s="1123"/>
    </row>
    <row r="38" spans="2:66" ht="8.25" customHeight="1" x14ac:dyDescent="0.15">
      <c r="B38" s="274"/>
      <c r="C38" s="1446"/>
      <c r="BN38" s="1123"/>
    </row>
    <row r="39" spans="2:66" ht="15.75" customHeight="1" x14ac:dyDescent="0.15">
      <c r="B39" s="1145" t="s">
        <v>448</v>
      </c>
      <c r="C39" s="1447">
        <f>'Ship Capacity &amp; Loading'!D37*1000</f>
        <v>509760</v>
      </c>
      <c r="D39" s="1119" t="s">
        <v>791</v>
      </c>
      <c r="BN39" s="1123"/>
    </row>
    <row r="40" spans="2:66" ht="17.25" customHeight="1" x14ac:dyDescent="0.15">
      <c r="B40" s="1146" t="s">
        <v>792</v>
      </c>
      <c r="C40" s="1445">
        <f>'Ship Capacity &amp; Loading'!O37*1000</f>
        <v>1019520.0000000001</v>
      </c>
      <c r="D40" s="1120" t="s">
        <v>791</v>
      </c>
      <c r="J40" s="274"/>
      <c r="BN40" s="1123"/>
    </row>
    <row r="41" spans="2:66" ht="9.75" customHeight="1" x14ac:dyDescent="0.15">
      <c r="B41" s="274"/>
      <c r="C41" s="1448"/>
      <c r="J41" s="274"/>
      <c r="BN41" s="1123"/>
    </row>
    <row r="42" spans="2:66" ht="17.25" customHeight="1" x14ac:dyDescent="0.15">
      <c r="B42" s="1449" t="s">
        <v>952</v>
      </c>
      <c r="C42" s="1450">
        <v>0.01</v>
      </c>
      <c r="D42" s="1119" t="s">
        <v>794</v>
      </c>
      <c r="J42" s="274"/>
      <c r="BN42" s="1123"/>
    </row>
    <row r="43" spans="2:66" ht="17.25" customHeight="1" x14ac:dyDescent="0.15">
      <c r="B43" s="1451" t="s">
        <v>953</v>
      </c>
      <c r="C43" s="1452">
        <v>0.04</v>
      </c>
      <c r="D43" s="1120" t="s">
        <v>139</v>
      </c>
      <c r="J43" s="274"/>
      <c r="BN43" s="1123"/>
    </row>
    <row r="44" spans="2:66" ht="3.75" customHeight="1" x14ac:dyDescent="0.15">
      <c r="B44" s="274"/>
      <c r="C44" s="1448"/>
      <c r="J44" s="274"/>
      <c r="BN44" s="1123"/>
    </row>
    <row r="45" spans="2:66" ht="16.5" customHeight="1" x14ac:dyDescent="0.15">
      <c r="B45" s="1453" t="s">
        <v>773</v>
      </c>
      <c r="C45" s="1454"/>
      <c r="D45" s="1345"/>
      <c r="E45" s="1578" t="s">
        <v>796</v>
      </c>
      <c r="G45" s="165" t="s">
        <v>797</v>
      </c>
      <c r="H45" s="165" t="s">
        <v>798</v>
      </c>
      <c r="J45" s="274"/>
      <c r="BN45" s="1123"/>
    </row>
    <row r="46" spans="2:66" ht="18" customHeight="1" x14ac:dyDescent="0.15">
      <c r="B46" s="1145" t="s">
        <v>799</v>
      </c>
      <c r="C46" s="1447">
        <f>$C$36*C39</f>
        <v>50976</v>
      </c>
      <c r="D46" s="1119" t="s">
        <v>800</v>
      </c>
      <c r="E46" s="1119">
        <f>C46/24</f>
        <v>2124</v>
      </c>
      <c r="F46" s="1594" t="s">
        <v>700</v>
      </c>
      <c r="G46" s="1455">
        <f>$C$33*E46</f>
        <v>1486800</v>
      </c>
      <c r="H46" s="1456">
        <f>$C$34*E46</f>
        <v>2548800</v>
      </c>
      <c r="J46" s="274"/>
      <c r="BN46" s="1123"/>
    </row>
    <row r="47" spans="2:66" ht="17.25" customHeight="1" x14ac:dyDescent="0.15">
      <c r="B47" s="1145" t="s">
        <v>801</v>
      </c>
      <c r="C47" s="1447">
        <f>$C$36*C40</f>
        <v>101952.00000000001</v>
      </c>
      <c r="D47" s="1119" t="s">
        <v>800</v>
      </c>
      <c r="E47" s="1119">
        <f>C47/24</f>
        <v>4248.0000000000009</v>
      </c>
      <c r="F47" s="1594" t="s">
        <v>700</v>
      </c>
      <c r="G47" s="1456">
        <f t="shared" ref="G47:G49" si="0">$C$33*E47</f>
        <v>2973600.0000000005</v>
      </c>
      <c r="H47" s="1456">
        <f t="shared" ref="H47:H49" si="1">$C$34*E47</f>
        <v>5097600.0000000009</v>
      </c>
      <c r="J47" s="274"/>
      <c r="BN47" s="1123"/>
    </row>
    <row r="48" spans="2:66" ht="17.25" customHeight="1" x14ac:dyDescent="0.15">
      <c r="B48" s="1146" t="s">
        <v>799</v>
      </c>
      <c r="C48" s="1445">
        <f>$C$37*C39</f>
        <v>152928</v>
      </c>
      <c r="D48" s="1120" t="s">
        <v>800</v>
      </c>
      <c r="E48" s="1120">
        <f t="shared" ref="E48:E49" si="2">C48/24</f>
        <v>6372</v>
      </c>
      <c r="F48" s="1595" t="s">
        <v>700</v>
      </c>
      <c r="G48" s="1457">
        <f t="shared" si="0"/>
        <v>4460400</v>
      </c>
      <c r="H48" s="1457">
        <f t="shared" si="1"/>
        <v>7646400</v>
      </c>
      <c r="J48" s="274"/>
      <c r="BN48" s="1123"/>
    </row>
    <row r="49" spans="2:66" ht="17.25" customHeight="1" x14ac:dyDescent="0.15">
      <c r="B49" s="1146" t="s">
        <v>801</v>
      </c>
      <c r="C49" s="1445">
        <f>$C$37*C40</f>
        <v>305856</v>
      </c>
      <c r="D49" s="1120" t="s">
        <v>800</v>
      </c>
      <c r="E49" s="1120">
        <f t="shared" si="2"/>
        <v>12744</v>
      </c>
      <c r="F49" s="1595" t="s">
        <v>700</v>
      </c>
      <c r="G49" s="1457">
        <f t="shared" si="0"/>
        <v>8920800</v>
      </c>
      <c r="H49" s="1458">
        <f t="shared" si="1"/>
        <v>15292800</v>
      </c>
      <c r="J49" s="274"/>
      <c r="BN49" s="1123"/>
    </row>
    <row r="50" spans="2:66" ht="7.5" customHeight="1" x14ac:dyDescent="0.15">
      <c r="B50" s="274"/>
      <c r="C50" s="1448"/>
      <c r="G50" s="180"/>
      <c r="H50" s="1459"/>
      <c r="J50" s="274"/>
      <c r="BN50" s="1123"/>
    </row>
    <row r="51" spans="2:66" ht="17.25" customHeight="1" x14ac:dyDescent="0.15">
      <c r="B51" s="1460" t="s">
        <v>954</v>
      </c>
      <c r="C51" s="1461"/>
      <c r="D51" s="1345"/>
      <c r="G51" s="180"/>
      <c r="H51" s="1459"/>
      <c r="J51" s="274"/>
      <c r="BN51" s="1123"/>
    </row>
    <row r="52" spans="2:66" ht="17.25" customHeight="1" x14ac:dyDescent="0.15">
      <c r="B52" s="1449" t="s">
        <v>803</v>
      </c>
      <c r="C52" s="1462">
        <f>C39*$C$36*365*$C$102</f>
        <v>1913172.9020852458</v>
      </c>
      <c r="D52" s="1119" t="s">
        <v>804</v>
      </c>
      <c r="G52" s="180"/>
      <c r="H52" s="1459"/>
      <c r="J52" s="274"/>
      <c r="BN52" s="1123"/>
    </row>
    <row r="53" spans="2:66" ht="17.25" customHeight="1" x14ac:dyDescent="0.15">
      <c r="B53" s="1449" t="s">
        <v>805</v>
      </c>
      <c r="C53" s="1447">
        <f>C40*$C$36*365*$C$102</f>
        <v>3826345.8041704921</v>
      </c>
      <c r="D53" s="1119" t="s">
        <v>804</v>
      </c>
      <c r="G53" s="180"/>
      <c r="H53" s="1459"/>
      <c r="J53" s="274"/>
      <c r="BN53" s="1123"/>
    </row>
    <row r="54" spans="2:66" ht="17.25" customHeight="1" x14ac:dyDescent="0.15">
      <c r="B54" s="1451" t="str">
        <f>B52</f>
        <v>Compression Opex - Low</v>
      </c>
      <c r="C54" s="1445">
        <f>C39*$C$37*365*$C$102</f>
        <v>5739518.7062557368</v>
      </c>
      <c r="D54" s="1120" t="s">
        <v>804</v>
      </c>
      <c r="G54" s="180"/>
      <c r="H54" s="1459"/>
      <c r="J54" s="274"/>
      <c r="BN54" s="1123"/>
    </row>
    <row r="55" spans="2:66" ht="17.25" customHeight="1" x14ac:dyDescent="0.15">
      <c r="B55" s="1451" t="str">
        <f>B53</f>
        <v>Compression Opex - High</v>
      </c>
      <c r="C55" s="1463">
        <f>C40*$C$37*365*$C$102</f>
        <v>11479037.412511474</v>
      </c>
      <c r="D55" s="1120" t="s">
        <v>804</v>
      </c>
      <c r="G55" s="274"/>
      <c r="H55" s="274"/>
      <c r="J55" s="274"/>
      <c r="BN55" s="1123"/>
    </row>
    <row r="56" spans="2:66" ht="17.25" hidden="1" customHeight="1" x14ac:dyDescent="0.15">
      <c r="B56" s="274"/>
      <c r="C56" s="1448">
        <f>C44*$C$37*365*$C$102</f>
        <v>0</v>
      </c>
      <c r="D56" s="161" t="s">
        <v>791</v>
      </c>
      <c r="G56" s="274"/>
      <c r="H56" s="274"/>
      <c r="J56" s="274"/>
      <c r="BN56" s="1123"/>
    </row>
    <row r="57" spans="2:66" hidden="1" x14ac:dyDescent="0.15">
      <c r="B57" s="274" t="s">
        <v>376</v>
      </c>
      <c r="C57" s="1448">
        <f>C45*$C$37*365*$C$102</f>
        <v>0</v>
      </c>
      <c r="D57" s="161" t="s">
        <v>806</v>
      </c>
      <c r="E57" s="161" t="s">
        <v>807</v>
      </c>
      <c r="J57" s="180"/>
      <c r="K57" s="181"/>
      <c r="BN57" s="1123"/>
    </row>
    <row r="58" spans="2:66" ht="16.5" hidden="1" customHeight="1" x14ac:dyDescent="0.15">
      <c r="B58" s="274"/>
      <c r="C58" s="1448">
        <f>C46*$C$37*365*$C$102</f>
        <v>573951.87062557368</v>
      </c>
      <c r="D58" s="161" t="s">
        <v>808</v>
      </c>
      <c r="E58" s="161" t="s">
        <v>807</v>
      </c>
      <c r="J58" s="180"/>
      <c r="K58" s="181"/>
      <c r="BN58" s="1123"/>
    </row>
    <row r="59" spans="2:66" ht="4.5" customHeight="1" x14ac:dyDescent="0.15">
      <c r="B59" s="274"/>
      <c r="C59" s="1464"/>
      <c r="J59" s="180"/>
      <c r="K59" s="181"/>
      <c r="BN59" s="1123"/>
    </row>
    <row r="60" spans="2:66" ht="18" hidden="1" customHeight="1" x14ac:dyDescent="0.15">
      <c r="B60" s="1465"/>
      <c r="C60" s="1466">
        <f>(C33*C40)/C110</f>
        <v>1065170149.2537315</v>
      </c>
      <c r="D60" s="161" t="s">
        <v>809</v>
      </c>
      <c r="J60" s="180"/>
      <c r="K60" s="181"/>
      <c r="BN60" s="1123"/>
    </row>
    <row r="61" spans="2:66" ht="17.25" customHeight="1" x14ac:dyDescent="0.15">
      <c r="B61" s="1460" t="s">
        <v>955</v>
      </c>
      <c r="C61" s="1467"/>
      <c r="D61" s="1345"/>
      <c r="J61" s="180"/>
      <c r="K61" s="181"/>
      <c r="BN61" s="1123"/>
    </row>
    <row r="62" spans="2:66" ht="17.25" hidden="1" customHeight="1" x14ac:dyDescent="0.15">
      <c r="B62" s="1398" t="s">
        <v>811</v>
      </c>
      <c r="C62" s="1468">
        <f>C42*C60</f>
        <v>10651701.492537316</v>
      </c>
      <c r="J62" s="180"/>
      <c r="K62" s="181"/>
      <c r="BN62" s="1123"/>
    </row>
    <row r="63" spans="2:66" ht="17.25" customHeight="1" x14ac:dyDescent="0.15">
      <c r="B63" s="1449" t="s">
        <v>803</v>
      </c>
      <c r="C63" s="1469">
        <f>$C$42*G46</f>
        <v>14868</v>
      </c>
      <c r="D63" s="1119" t="s">
        <v>812</v>
      </c>
      <c r="J63" s="180"/>
      <c r="K63" s="181"/>
      <c r="BN63" s="1123"/>
    </row>
    <row r="64" spans="2:66" ht="17.25" customHeight="1" x14ac:dyDescent="0.15">
      <c r="B64" s="1449" t="s">
        <v>805</v>
      </c>
      <c r="C64" s="1470">
        <f>$C$42*H49</f>
        <v>152928</v>
      </c>
      <c r="D64" s="1119" t="s">
        <v>812</v>
      </c>
      <c r="J64" s="180"/>
      <c r="K64" s="181"/>
      <c r="BN64" s="1123"/>
    </row>
    <row r="65" spans="2:66" ht="17.25" customHeight="1" x14ac:dyDescent="0.15">
      <c r="B65" s="1451" t="str">
        <f>B63</f>
        <v>Compression Opex - Low</v>
      </c>
      <c r="C65" s="1471">
        <f>$C$43*G46</f>
        <v>59472</v>
      </c>
      <c r="D65" s="1120" t="s">
        <v>813</v>
      </c>
      <c r="J65" s="180"/>
      <c r="K65" s="181"/>
      <c r="BN65" s="1123"/>
    </row>
    <row r="66" spans="2:66" ht="17.25" customHeight="1" x14ac:dyDescent="0.15">
      <c r="B66" s="1451" t="str">
        <f>B64</f>
        <v>Compression Opex - High</v>
      </c>
      <c r="C66" s="1472">
        <f>$C$43*H49</f>
        <v>611712</v>
      </c>
      <c r="D66" s="1120" t="s">
        <v>814</v>
      </c>
      <c r="J66" s="180"/>
      <c r="K66" s="181"/>
      <c r="BN66" s="1123"/>
    </row>
    <row r="67" spans="2:66" ht="9" customHeight="1" x14ac:dyDescent="0.15">
      <c r="B67" s="1398"/>
      <c r="C67" s="1468"/>
      <c r="J67" s="180"/>
      <c r="K67" s="181"/>
      <c r="BN67" s="1123"/>
    </row>
    <row r="68" spans="2:66" ht="17.25" hidden="1" customHeight="1" x14ac:dyDescent="0.15">
      <c r="B68" s="1398"/>
      <c r="C68" s="1468"/>
      <c r="J68" s="180"/>
      <c r="K68" s="181"/>
      <c r="BN68" s="1123"/>
    </row>
    <row r="69" spans="2:66" hidden="1" x14ac:dyDescent="0.15">
      <c r="B69" s="274"/>
      <c r="C69" s="187"/>
      <c r="J69" s="180"/>
      <c r="K69" s="181"/>
      <c r="BN69" s="1123"/>
    </row>
    <row r="70" spans="2:66" x14ac:dyDescent="0.15">
      <c r="B70" s="747" t="s">
        <v>481</v>
      </c>
      <c r="C70" s="230"/>
      <c r="D70" s="1443" t="s">
        <v>784</v>
      </c>
      <c r="J70" s="180"/>
      <c r="K70" s="181"/>
      <c r="BN70" s="1123"/>
    </row>
    <row r="71" spans="2:66" x14ac:dyDescent="0.15">
      <c r="B71" s="274" t="s">
        <v>815</v>
      </c>
      <c r="C71" s="1473">
        <f>'Ship Capacity &amp; Loading'!G76</f>
        <v>2548.8000000000002</v>
      </c>
      <c r="D71" s="161" t="s">
        <v>758</v>
      </c>
      <c r="J71" s="180"/>
      <c r="K71" s="181"/>
      <c r="BN71" s="1123"/>
    </row>
    <row r="72" spans="2:66" ht="15" x14ac:dyDescent="0.2">
      <c r="B72" s="274" t="s">
        <v>816</v>
      </c>
      <c r="C72" s="187">
        <v>60</v>
      </c>
      <c r="D72" s="161" t="s">
        <v>248</v>
      </c>
      <c r="E72" s="1579" t="s">
        <v>817</v>
      </c>
      <c r="F72" s="1588"/>
      <c r="G72" s="1130"/>
      <c r="H72" s="1130"/>
      <c r="I72" s="1130"/>
      <c r="J72" s="1130"/>
      <c r="K72" s="1130"/>
      <c r="BN72" s="1123"/>
    </row>
    <row r="73" spans="2:66" ht="16.5" customHeight="1" x14ac:dyDescent="0.15">
      <c r="B73" s="274" t="s">
        <v>818</v>
      </c>
      <c r="C73" s="187">
        <f>D22/(C71*1000)</f>
        <v>350</v>
      </c>
      <c r="D73" s="161" t="s">
        <v>819</v>
      </c>
      <c r="E73" s="184"/>
      <c r="BN73" s="1123"/>
    </row>
    <row r="74" spans="2:66" ht="16.5" customHeight="1" x14ac:dyDescent="0.15">
      <c r="B74" s="274" t="s">
        <v>820</v>
      </c>
      <c r="C74" s="187">
        <f>D23/(C71*1000)</f>
        <v>1000</v>
      </c>
      <c r="D74" s="161" t="s">
        <v>819</v>
      </c>
      <c r="E74" s="184"/>
      <c r="BN74" s="1123"/>
    </row>
    <row r="75" spans="2:66" ht="19.5" customHeight="1" x14ac:dyDescent="0.15">
      <c r="B75" s="274" t="s">
        <v>821</v>
      </c>
      <c r="C75" s="187">
        <f>$C$73*D24</f>
        <v>7</v>
      </c>
      <c r="D75" s="161" t="s">
        <v>819</v>
      </c>
      <c r="F75" s="1596"/>
      <c r="M75" s="166"/>
      <c r="BN75" s="1123"/>
    </row>
    <row r="76" spans="2:66" ht="19.5" customHeight="1" x14ac:dyDescent="0.15">
      <c r="B76" s="274" t="s">
        <v>822</v>
      </c>
      <c r="C76" s="187">
        <f>$C$73*D25</f>
        <v>14</v>
      </c>
      <c r="D76" s="161" t="s">
        <v>819</v>
      </c>
      <c r="F76" s="1597" t="str">
        <f>B79</f>
        <v>Production Rate  H2</v>
      </c>
      <c r="G76" s="1348" cm="1">
        <f t="array" ref="G76:H76">C79:D79</f>
        <v>230717376</v>
      </c>
      <c r="H76" s="1349" t="str">
        <v>kg/year</v>
      </c>
      <c r="M76" s="166"/>
      <c r="BN76" s="1123"/>
    </row>
    <row r="77" spans="2:66" ht="19.5" customHeight="1" x14ac:dyDescent="0.15">
      <c r="B77" s="274" t="s">
        <v>823</v>
      </c>
      <c r="C77" s="187">
        <f>$C$74*D24</f>
        <v>20</v>
      </c>
      <c r="D77" s="161" t="s">
        <v>819</v>
      </c>
      <c r="F77" s="1598" t="str" cm="1">
        <f t="array" ref="F77:G78">B107:C108</f>
        <v>Inflation Factor</v>
      </c>
      <c r="G77" s="1346">
        <v>0</v>
      </c>
      <c r="H77" s="1347"/>
      <c r="M77" s="166"/>
      <c r="BN77" s="1123"/>
    </row>
    <row r="78" spans="2:66" ht="19.5" customHeight="1" x14ac:dyDescent="0.15">
      <c r="B78" s="274" t="s">
        <v>824</v>
      </c>
      <c r="C78" s="187">
        <f>$C$74*D25</f>
        <v>40</v>
      </c>
      <c r="D78" s="161" t="s">
        <v>819</v>
      </c>
      <c r="F78" s="1598" t="str">
        <v>Discount Rate</v>
      </c>
      <c r="G78" s="1346">
        <v>6.9800000000000001E-2</v>
      </c>
      <c r="H78" s="1347"/>
      <c r="M78" s="166"/>
      <c r="BN78" s="1123"/>
    </row>
    <row r="79" spans="2:66" ht="16" x14ac:dyDescent="0.2">
      <c r="B79" s="1474" t="s">
        <v>825</v>
      </c>
      <c r="C79" s="1475">
        <f>((C71*1000*C109)/C72)*C80</f>
        <v>230717376</v>
      </c>
      <c r="D79" s="1476" t="s">
        <v>826</v>
      </c>
      <c r="E79" s="184"/>
      <c r="F79" s="1599" t="s">
        <v>484</v>
      </c>
      <c r="G79" s="1333">
        <v>60</v>
      </c>
      <c r="H79" s="1344"/>
      <c r="I79" s="187"/>
      <c r="J79" s="188"/>
      <c r="K79" s="189"/>
      <c r="M79" s="181"/>
      <c r="BN79" s="1123"/>
    </row>
    <row r="80" spans="2:66" ht="14.25" customHeight="1" x14ac:dyDescent="0.15">
      <c r="B80" s="274" t="s">
        <v>827</v>
      </c>
      <c r="C80" s="1477">
        <f>'[3]Assignment Data'!F22</f>
        <v>0.62</v>
      </c>
      <c r="F80" s="1600" t="str" cm="1">
        <f t="array" ref="F80:H81">B83:D84</f>
        <v>Total Electrolyser Capex (Low)</v>
      </c>
      <c r="G80" s="189">
        <v>892080000.00000012</v>
      </c>
      <c r="H80" s="1338" t="str">
        <v>A$</v>
      </c>
      <c r="I80" s="187"/>
      <c r="J80" s="188"/>
      <c r="K80" s="189"/>
      <c r="M80" s="181"/>
      <c r="BN80" s="1123"/>
    </row>
    <row r="81" spans="1:66" ht="15.75" customHeight="1" x14ac:dyDescent="0.15">
      <c r="B81" s="274"/>
      <c r="C81" s="1477"/>
      <c r="F81" s="1599" t="str">
        <v>Total Electrolyser Capex (High)</v>
      </c>
      <c r="G81" s="1332">
        <v>2548800000</v>
      </c>
      <c r="H81" s="1344" t="str">
        <v>A$</v>
      </c>
      <c r="I81" s="187"/>
      <c r="J81" s="188"/>
      <c r="K81" s="189"/>
      <c r="M81" s="181"/>
      <c r="BN81" s="1123"/>
    </row>
    <row r="82" spans="1:66" x14ac:dyDescent="0.15">
      <c r="B82" s="1453" t="s">
        <v>828</v>
      </c>
      <c r="C82" s="1478"/>
      <c r="D82" s="1345"/>
      <c r="F82" s="1600" t="str" cm="1">
        <f t="array" ref="F82:H82">B86:D86</f>
        <v>Electrolyser Opex - Low</v>
      </c>
      <c r="G82" s="189">
        <v>17841600.000000004</v>
      </c>
      <c r="H82" s="1338" t="str">
        <v>A$/year</v>
      </c>
      <c r="I82" s="187"/>
      <c r="J82" s="188"/>
      <c r="K82" s="189"/>
      <c r="M82" s="181"/>
      <c r="BN82" s="1123"/>
    </row>
    <row r="83" spans="1:66" x14ac:dyDescent="0.15">
      <c r="B83" s="1145" t="s">
        <v>829</v>
      </c>
      <c r="C83" s="1479">
        <f>C71*C73*1000</f>
        <v>892080000.00000012</v>
      </c>
      <c r="D83" s="1480" t="s">
        <v>830</v>
      </c>
      <c r="F83" s="1599" t="str" cm="1">
        <f t="array" ref="F83:H83">B89:D89</f>
        <v>Electrolyser Opex - High</v>
      </c>
      <c r="G83" s="1332">
        <v>101952000</v>
      </c>
      <c r="H83" s="1344" t="str">
        <v>A$/year</v>
      </c>
      <c r="I83" s="187"/>
      <c r="J83" s="188"/>
      <c r="K83" s="189"/>
      <c r="M83" s="181"/>
      <c r="BN83" s="1123"/>
    </row>
    <row r="84" spans="1:66" ht="18.75" customHeight="1" x14ac:dyDescent="0.15">
      <c r="B84" s="1146" t="s">
        <v>831</v>
      </c>
      <c r="C84" s="1481">
        <f>C71*C74*1000</f>
        <v>2548800000</v>
      </c>
      <c r="D84" s="1482" t="s">
        <v>830</v>
      </c>
      <c r="E84" s="1337"/>
      <c r="F84" s="1600" t="str" cm="1">
        <f t="array" ref="F84:H84">B120:D120</f>
        <v>Current Hydrogen Price, C1</v>
      </c>
      <c r="G84" s="161">
        <v>5.3482000000000003</v>
      </c>
      <c r="H84" s="1339" t="str">
        <v>AUD/kg (Low)</v>
      </c>
      <c r="I84" s="187"/>
      <c r="J84" s="188"/>
      <c r="K84" s="189"/>
      <c r="M84" s="181"/>
      <c r="BN84" s="1123"/>
    </row>
    <row r="85" spans="1:66" ht="20.25" customHeight="1" x14ac:dyDescent="0.15">
      <c r="B85" s="1453" t="s">
        <v>832</v>
      </c>
      <c r="C85" s="1483"/>
      <c r="D85" s="1375"/>
      <c r="F85" s="1599" t="str">
        <f>F84</f>
        <v>Current Hydrogen Price, C1</v>
      </c>
      <c r="G85" s="1350" cm="1">
        <f t="array" ref="G85:H85">C121:D121</f>
        <v>16.730999999999998</v>
      </c>
      <c r="H85" s="1343" t="str">
        <v>AUD/kg (High)</v>
      </c>
      <c r="I85" s="187"/>
      <c r="J85" s="188"/>
      <c r="K85" s="189"/>
      <c r="M85" s="181"/>
      <c r="BN85" s="1123"/>
    </row>
    <row r="86" spans="1:66" ht="18.75" customHeight="1" x14ac:dyDescent="0.15">
      <c r="B86" s="1449" t="s">
        <v>833</v>
      </c>
      <c r="C86" s="1484">
        <f>C75*$C$71*1000</f>
        <v>17841600.000000004</v>
      </c>
      <c r="D86" s="1480" t="s">
        <v>804</v>
      </c>
      <c r="F86" s="1600" t="s">
        <v>834</v>
      </c>
      <c r="G86" s="1340">
        <f>BN137</f>
        <v>1.4314322421432712</v>
      </c>
      <c r="H86" s="1339" t="s">
        <v>835</v>
      </c>
      <c r="I86" s="187"/>
      <c r="J86" s="188"/>
      <c r="K86" s="189"/>
      <c r="M86" s="181"/>
      <c r="BN86" s="1123"/>
    </row>
    <row r="87" spans="1:66" ht="18.75" customHeight="1" x14ac:dyDescent="0.15">
      <c r="B87" s="1449" t="s">
        <v>836</v>
      </c>
      <c r="C87" s="1485">
        <f>C76*$C$71*1000</f>
        <v>35683200.000000007</v>
      </c>
      <c r="D87" s="1480" t="s">
        <v>804</v>
      </c>
      <c r="F87" s="1599" t="s">
        <v>834</v>
      </c>
      <c r="G87" s="1342">
        <f>BN143</f>
        <v>8.9791951108439729</v>
      </c>
      <c r="H87" s="1343" t="s">
        <v>837</v>
      </c>
      <c r="I87" s="187"/>
      <c r="J87" s="188"/>
      <c r="K87" s="189"/>
      <c r="M87" s="181"/>
      <c r="BN87" s="1123"/>
    </row>
    <row r="88" spans="1:66" ht="18.75" customHeight="1" x14ac:dyDescent="0.15">
      <c r="B88" s="1451" t="s">
        <v>833</v>
      </c>
      <c r="C88" s="1486">
        <f>C77*$C$71*1000</f>
        <v>50976000</v>
      </c>
      <c r="D88" s="1482" t="s">
        <v>804</v>
      </c>
      <c r="H88" s="187"/>
      <c r="I88" s="187"/>
      <c r="J88" s="188"/>
      <c r="K88" s="189"/>
      <c r="M88" s="181"/>
      <c r="BN88" s="1123"/>
    </row>
    <row r="89" spans="1:66" ht="18.75" customHeight="1" x14ac:dyDescent="0.15">
      <c r="B89" s="1451" t="s">
        <v>836</v>
      </c>
      <c r="C89" s="1481">
        <f>C78*$C$71*1000</f>
        <v>101952000</v>
      </c>
      <c r="D89" s="1482" t="s">
        <v>804</v>
      </c>
      <c r="H89" s="187"/>
      <c r="I89" s="187"/>
      <c r="J89" s="188"/>
      <c r="K89" s="189"/>
      <c r="M89" s="181"/>
      <c r="BN89" s="1123"/>
    </row>
    <row r="90" spans="1:66" ht="18.75" hidden="1" customHeight="1" x14ac:dyDescent="0.15">
      <c r="B90" s="274"/>
      <c r="C90" s="1487"/>
      <c r="D90" s="420"/>
      <c r="H90" s="187"/>
      <c r="I90" s="187"/>
      <c r="J90" s="188"/>
      <c r="K90" s="189"/>
      <c r="M90" s="181"/>
      <c r="BN90" s="1123"/>
    </row>
    <row r="91" spans="1:66" ht="18.75" hidden="1" customHeight="1" x14ac:dyDescent="0.15">
      <c r="B91" s="274"/>
      <c r="C91" s="1487"/>
      <c r="D91" s="420"/>
      <c r="H91" s="187"/>
      <c r="I91" s="187"/>
      <c r="J91" s="188"/>
      <c r="K91" s="189"/>
      <c r="M91" s="181"/>
      <c r="BN91" s="1123"/>
    </row>
    <row r="92" spans="1:66" ht="7.5" customHeight="1" x14ac:dyDescent="0.15">
      <c r="A92" s="165"/>
      <c r="B92" s="274"/>
      <c r="H92" s="187"/>
      <c r="I92" s="187"/>
      <c r="J92" s="188"/>
      <c r="K92" s="189"/>
      <c r="M92" s="181"/>
      <c r="BN92" s="1123"/>
    </row>
    <row r="93" spans="1:66" x14ac:dyDescent="0.15">
      <c r="A93" s="274"/>
      <c r="B93" s="747" t="s">
        <v>838</v>
      </c>
      <c r="C93" s="230"/>
      <c r="D93" s="1443" t="s">
        <v>784</v>
      </c>
      <c r="H93" s="187"/>
      <c r="I93" s="187"/>
      <c r="J93" s="188"/>
      <c r="K93" s="189"/>
      <c r="M93" s="181"/>
      <c r="BN93" s="1123"/>
    </row>
    <row r="94" spans="1:66" x14ac:dyDescent="0.15">
      <c r="B94" s="274" t="s">
        <v>839</v>
      </c>
      <c r="C94" s="161">
        <v>15</v>
      </c>
      <c r="D94" s="161" t="s">
        <v>840</v>
      </c>
      <c r="H94" s="187"/>
      <c r="I94" s="187"/>
      <c r="J94" s="188"/>
      <c r="K94" s="189"/>
      <c r="M94" s="181"/>
      <c r="BN94" s="1123"/>
    </row>
    <row r="95" spans="1:66" ht="17.25" customHeight="1" x14ac:dyDescent="0.2">
      <c r="B95" s="274" t="s">
        <v>841</v>
      </c>
      <c r="C95" s="187">
        <f>D27</f>
        <v>3.3649999999999998</v>
      </c>
      <c r="D95" s="161" t="s">
        <v>779</v>
      </c>
      <c r="E95" s="1579" t="s">
        <v>778</v>
      </c>
      <c r="F95" s="1588"/>
      <c r="G95" s="1130"/>
      <c r="H95" s="1130"/>
      <c r="I95" s="1130"/>
      <c r="BN95" s="1123"/>
    </row>
    <row r="96" spans="1:66" ht="18" customHeight="1" x14ac:dyDescent="0.15">
      <c r="B96" s="274" t="s">
        <v>842</v>
      </c>
      <c r="C96" s="1488">
        <f>C94*0.001*C95</f>
        <v>5.0474999999999992E-2</v>
      </c>
      <c r="D96" s="161" t="s">
        <v>843</v>
      </c>
      <c r="BN96" s="1123"/>
    </row>
    <row r="97" spans="1:66" x14ac:dyDescent="0.15">
      <c r="B97" s="274" t="s">
        <v>844</v>
      </c>
      <c r="C97" s="1489">
        <f>C96*C79</f>
        <v>11645459.553599998</v>
      </c>
      <c r="D97" s="161" t="s">
        <v>804</v>
      </c>
      <c r="BN97" s="1123"/>
    </row>
    <row r="98" spans="1:66" customFormat="1" ht="15" x14ac:dyDescent="0.2">
      <c r="B98" s="274" t="s">
        <v>845</v>
      </c>
      <c r="C98" s="1490">
        <v>0.02</v>
      </c>
      <c r="D98" s="161" t="s">
        <v>696</v>
      </c>
      <c r="F98" s="361"/>
      <c r="H98" s="161"/>
      <c r="BN98" s="286"/>
    </row>
    <row r="99" spans="1:66" customFormat="1" ht="6.75" customHeight="1" x14ac:dyDescent="0.2">
      <c r="B99" s="274"/>
      <c r="C99" s="1490"/>
      <c r="D99" s="161"/>
      <c r="F99" s="361"/>
      <c r="H99" s="161"/>
      <c r="BN99" s="286"/>
    </row>
    <row r="100" spans="1:66" customFormat="1" ht="15" x14ac:dyDescent="0.2">
      <c r="B100" s="747" t="s">
        <v>846</v>
      </c>
      <c r="C100" s="1491"/>
      <c r="D100" s="747" t="s">
        <v>784</v>
      </c>
      <c r="F100" s="361"/>
      <c r="BN100" s="286"/>
    </row>
    <row r="101" spans="1:66" customFormat="1" ht="15" x14ac:dyDescent="0.2">
      <c r="B101" s="274" t="s">
        <v>847</v>
      </c>
      <c r="C101" s="1492">
        <f>'[2]20241230 Open Electricity'!$AD$368</f>
        <v>102.82426229508197</v>
      </c>
      <c r="D101" s="161" t="s">
        <v>848</v>
      </c>
      <c r="F101" s="361"/>
      <c r="BN101" s="286"/>
    </row>
    <row r="102" spans="1:66" customFormat="1" ht="15" x14ac:dyDescent="0.2">
      <c r="B102" s="274"/>
      <c r="C102" s="1492">
        <f>C101/1000</f>
        <v>0.10282426229508196</v>
      </c>
      <c r="D102" s="161" t="s">
        <v>641</v>
      </c>
      <c r="F102" s="361"/>
      <c r="BN102" s="286"/>
    </row>
    <row r="103" spans="1:66" customFormat="1" ht="15" x14ac:dyDescent="0.2">
      <c r="B103" s="274" t="s">
        <v>850</v>
      </c>
      <c r="C103" s="1406">
        <f>C71*C109*C80</f>
        <v>13843042.560000001</v>
      </c>
      <c r="D103" s="161" t="s">
        <v>851</v>
      </c>
      <c r="E103" s="185"/>
      <c r="F103" s="1121"/>
      <c r="BN103" s="286"/>
    </row>
    <row r="104" spans="1:66" customFormat="1" ht="15" x14ac:dyDescent="0.2">
      <c r="B104" s="274" t="s">
        <v>853</v>
      </c>
      <c r="C104" s="1493">
        <f>C103*C101</f>
        <v>1423400639.151423</v>
      </c>
      <c r="D104" s="161" t="s">
        <v>804</v>
      </c>
      <c r="F104" s="361"/>
      <c r="BN104" s="286"/>
    </row>
    <row r="105" spans="1:66" customFormat="1" ht="9.75" customHeight="1" x14ac:dyDescent="0.2">
      <c r="B105" s="274"/>
      <c r="C105" s="1494"/>
      <c r="D105" s="161"/>
      <c r="F105" s="361"/>
      <c r="BN105" s="286"/>
    </row>
    <row r="106" spans="1:66" x14ac:dyDescent="0.15">
      <c r="B106" s="747"/>
      <c r="C106" s="1495"/>
      <c r="D106" s="747" t="s">
        <v>784</v>
      </c>
      <c r="BN106" s="1123"/>
    </row>
    <row r="107" spans="1:66" ht="15" x14ac:dyDescent="0.2">
      <c r="B107" s="274" t="s">
        <v>854</v>
      </c>
      <c r="C107" s="1496">
        <v>0</v>
      </c>
      <c r="D107" s="161" t="s">
        <v>855</v>
      </c>
      <c r="E107" s="1579" t="s">
        <v>856</v>
      </c>
      <c r="F107" s="1601" t="s">
        <v>857</v>
      </c>
      <c r="G107" s="1130"/>
      <c r="H107" s="1130"/>
      <c r="I107" s="1130"/>
      <c r="J107" s="1130"/>
      <c r="BN107" s="1123"/>
    </row>
    <row r="108" spans="1:66" ht="15" x14ac:dyDescent="0.2">
      <c r="B108" s="274" t="s">
        <v>858</v>
      </c>
      <c r="C108" s="1496">
        <v>6.9800000000000001E-2</v>
      </c>
      <c r="D108" s="161" t="s">
        <v>855</v>
      </c>
      <c r="E108" s="1579" t="s">
        <v>859</v>
      </c>
      <c r="F108" s="1588"/>
      <c r="G108" s="1130"/>
      <c r="H108" s="1130"/>
      <c r="I108" s="1130"/>
      <c r="J108" s="1130"/>
      <c r="BN108" s="1123"/>
    </row>
    <row r="109" spans="1:66" x14ac:dyDescent="0.15">
      <c r="B109" s="274" t="s">
        <v>860</v>
      </c>
      <c r="C109" s="1497">
        <v>8760</v>
      </c>
      <c r="D109" s="161" t="s">
        <v>861</v>
      </c>
      <c r="BN109" s="1123"/>
    </row>
    <row r="110" spans="1:66" ht="15.75" customHeight="1" x14ac:dyDescent="0.15">
      <c r="A110" s="420"/>
      <c r="B110" s="1398" t="s">
        <v>862</v>
      </c>
      <c r="C110" s="1498">
        <v>0.67</v>
      </c>
      <c r="D110" s="420" t="s">
        <v>475</v>
      </c>
      <c r="E110" s="420" t="s">
        <v>863</v>
      </c>
      <c r="BN110" s="1123"/>
    </row>
    <row r="111" spans="1:66" ht="9" customHeight="1" x14ac:dyDescent="0.15">
      <c r="A111" s="420"/>
      <c r="B111" s="1398"/>
      <c r="C111" s="1498"/>
      <c r="D111" s="420"/>
      <c r="E111" s="420"/>
      <c r="BN111" s="1123"/>
    </row>
    <row r="112" spans="1:66" ht="15.75" hidden="1" customHeight="1" x14ac:dyDescent="0.15">
      <c r="A112" s="420"/>
      <c r="B112" s="1460" t="s">
        <v>864</v>
      </c>
      <c r="C112" s="1499"/>
      <c r="D112" s="1375"/>
      <c r="E112" s="420"/>
      <c r="BN112" s="1123"/>
    </row>
    <row r="113" spans="1:66" ht="15.75" hidden="1" customHeight="1" x14ac:dyDescent="0.15">
      <c r="A113" s="420"/>
      <c r="B113" s="1398" t="str">
        <f>B17</f>
        <v>Cost of Transportation - Pipeline</v>
      </c>
      <c r="C113" s="1498">
        <f>D18</f>
        <v>1030000</v>
      </c>
      <c r="D113" s="420" t="s">
        <v>865</v>
      </c>
      <c r="E113" s="420"/>
      <c r="BN113" s="1123"/>
    </row>
    <row r="114" spans="1:66" ht="15.75" hidden="1" customHeight="1" x14ac:dyDescent="0.15">
      <c r="A114" s="420"/>
      <c r="B114" s="1398" t="s">
        <v>866</v>
      </c>
      <c r="C114" s="1498">
        <f>D19</f>
        <v>1550000</v>
      </c>
      <c r="D114" s="420" t="s">
        <v>867</v>
      </c>
      <c r="E114" s="420"/>
      <c r="BN114" s="1123"/>
    </row>
    <row r="115" spans="1:66" ht="15.75" hidden="1" customHeight="1" x14ac:dyDescent="0.15">
      <c r="A115" s="420"/>
      <c r="B115" s="1398" t="s">
        <v>868</v>
      </c>
      <c r="C115" s="1498">
        <f>SUM(C113:C114)</f>
        <v>2580000</v>
      </c>
      <c r="D115" s="420" t="s">
        <v>830</v>
      </c>
      <c r="E115" s="420"/>
      <c r="BN115" s="1123"/>
    </row>
    <row r="116" spans="1:66" ht="15.75" hidden="1" customHeight="1" x14ac:dyDescent="0.15">
      <c r="A116" s="420"/>
      <c r="B116" s="1398"/>
      <c r="C116" s="1498"/>
      <c r="D116" s="420"/>
      <c r="E116" s="420"/>
      <c r="BN116" s="1123"/>
    </row>
    <row r="117" spans="1:66" ht="15.75" hidden="1" customHeight="1" x14ac:dyDescent="0.15">
      <c r="A117" s="420"/>
      <c r="B117" s="1398"/>
      <c r="C117" s="1498"/>
      <c r="D117" s="420"/>
      <c r="E117" s="420"/>
      <c r="BN117" s="1123"/>
    </row>
    <row r="118" spans="1:66" ht="15.75" hidden="1" customHeight="1" x14ac:dyDescent="0.15">
      <c r="A118" s="420"/>
      <c r="B118" s="1398"/>
      <c r="C118" s="1498"/>
      <c r="D118" s="420"/>
      <c r="E118" s="420"/>
      <c r="BN118" s="1123"/>
    </row>
    <row r="119" spans="1:66" ht="17.25" customHeight="1" x14ac:dyDescent="0.15">
      <c r="A119" s="420"/>
      <c r="B119" s="1500" t="s">
        <v>869</v>
      </c>
      <c r="C119" s="1501"/>
      <c r="D119" s="1443" t="s">
        <v>784</v>
      </c>
      <c r="E119" s="420"/>
      <c r="BN119" s="1123"/>
    </row>
    <row r="120" spans="1:66" ht="15.75" customHeight="1" x14ac:dyDescent="0.15">
      <c r="A120" s="420"/>
      <c r="B120" s="1398" t="s">
        <v>870</v>
      </c>
      <c r="C120" s="1498">
        <f>'Hydrogen Prices'!$C$42</f>
        <v>5.3482000000000003</v>
      </c>
      <c r="D120" s="420" t="s">
        <v>871</v>
      </c>
      <c r="E120" s="420"/>
      <c r="BN120" s="1123"/>
    </row>
    <row r="121" spans="1:66" ht="15.75" customHeight="1" x14ac:dyDescent="0.15">
      <c r="A121" s="420"/>
      <c r="B121" s="1398"/>
      <c r="C121" s="1498">
        <f>'Hydrogen Prices'!C43</f>
        <v>16.730999999999998</v>
      </c>
      <c r="D121" s="420" t="s">
        <v>872</v>
      </c>
      <c r="E121" s="420"/>
      <c r="BN121" s="1123"/>
    </row>
    <row r="122" spans="1:66" ht="19.5" customHeight="1" x14ac:dyDescent="0.15">
      <c r="A122" s="420"/>
      <c r="B122" s="1398" t="s">
        <v>492</v>
      </c>
      <c r="C122" s="1498">
        <f>'Hydrogen Prices'!D41</f>
        <v>0.8</v>
      </c>
      <c r="D122" s="420"/>
      <c r="E122" s="420"/>
      <c r="BN122" s="1123"/>
    </row>
    <row r="123" spans="1:66" ht="15.75" customHeight="1" x14ac:dyDescent="0.15">
      <c r="A123" s="420"/>
      <c r="B123" s="1398"/>
      <c r="C123" s="1498">
        <f>'Hydrogen Prices'!E41</f>
        <v>0.85</v>
      </c>
      <c r="D123" s="420"/>
      <c r="E123" s="420"/>
      <c r="BN123" s="1123"/>
    </row>
    <row r="124" spans="1:66" ht="15.75" customHeight="1" x14ac:dyDescent="0.15">
      <c r="A124" s="420"/>
      <c r="B124" s="1398"/>
      <c r="C124" s="1498">
        <f>'Hydrogen Prices'!F41</f>
        <v>0.9</v>
      </c>
      <c r="D124" s="420"/>
      <c r="E124" s="420"/>
      <c r="BN124" s="1123"/>
    </row>
    <row r="125" spans="1:66" ht="9.75" customHeight="1" x14ac:dyDescent="0.15">
      <c r="A125" s="420"/>
      <c r="B125" s="1502"/>
      <c r="C125" s="1501"/>
      <c r="D125" s="1503"/>
      <c r="E125" s="420"/>
      <c r="BN125" s="1123"/>
    </row>
    <row r="126" spans="1:66" ht="15.75" customHeight="1" x14ac:dyDescent="0.15">
      <c r="A126" s="420"/>
      <c r="B126" s="1398" t="s">
        <v>873</v>
      </c>
      <c r="C126" s="1504">
        <v>1.5</v>
      </c>
      <c r="D126" s="420" t="s">
        <v>874</v>
      </c>
      <c r="E126" s="420"/>
      <c r="BN126" s="1123"/>
    </row>
    <row r="127" spans="1:66" ht="15.75" customHeight="1" x14ac:dyDescent="0.15">
      <c r="A127" s="420"/>
      <c r="B127" s="1398" t="s">
        <v>875</v>
      </c>
      <c r="C127" s="1505">
        <v>3.85E-2</v>
      </c>
      <c r="D127" s="420"/>
      <c r="E127" s="1147" t="s">
        <v>876</v>
      </c>
      <c r="F127" s="1588"/>
      <c r="G127" s="1130"/>
      <c r="H127" s="1130"/>
      <c r="I127" s="1130"/>
      <c r="BN127" s="1123"/>
    </row>
    <row r="128" spans="1:66" ht="15.75" customHeight="1" x14ac:dyDescent="0.15">
      <c r="A128" s="420"/>
      <c r="B128" s="1398"/>
      <c r="C128" s="1498"/>
      <c r="D128" s="420"/>
      <c r="E128" s="420"/>
      <c r="BN128" s="1123"/>
    </row>
    <row r="129" spans="1:66" ht="16.5" customHeight="1" x14ac:dyDescent="0.15">
      <c r="A129" s="1438"/>
      <c r="B129" s="1506" t="s">
        <v>877</v>
      </c>
      <c r="C129" s="1440"/>
      <c r="D129" s="1440"/>
      <c r="E129" s="1440"/>
      <c r="F129" s="1592"/>
      <c r="G129" s="1440"/>
      <c r="H129" s="1440"/>
      <c r="I129" s="1440"/>
      <c r="J129" s="1440"/>
      <c r="K129" s="1440"/>
      <c r="L129" s="1440"/>
      <c r="M129" s="1440"/>
      <c r="N129" s="1440"/>
      <c r="O129" s="1440"/>
      <c r="P129" s="1440"/>
      <c r="Q129" s="1440"/>
      <c r="R129" s="1440"/>
      <c r="S129" s="1440"/>
      <c r="T129" s="1440"/>
      <c r="U129" s="1440"/>
      <c r="V129" s="1440"/>
      <c r="W129" s="1440"/>
      <c r="X129" s="1440"/>
      <c r="Y129" s="1440"/>
      <c r="Z129" s="1440"/>
      <c r="AA129" s="1440"/>
      <c r="AB129" s="1440"/>
      <c r="AC129" s="1440"/>
      <c r="AD129" s="1440"/>
      <c r="AE129" s="1440"/>
      <c r="AF129" s="1440"/>
      <c r="AG129" s="1440"/>
      <c r="AH129" s="1440"/>
      <c r="AI129" s="1440"/>
      <c r="AJ129" s="1440"/>
      <c r="AK129" s="1440"/>
      <c r="AL129" s="1440"/>
      <c r="AM129" s="1440"/>
      <c r="AN129" s="1440"/>
      <c r="AO129" s="1440"/>
      <c r="AP129" s="1440"/>
      <c r="AQ129" s="1440"/>
      <c r="AR129" s="1440"/>
      <c r="AS129" s="1440"/>
      <c r="AT129" s="1440"/>
      <c r="AU129" s="1440"/>
      <c r="AV129" s="1440"/>
      <c r="AW129" s="1440"/>
      <c r="AX129" s="1440"/>
      <c r="AY129" s="1440"/>
      <c r="AZ129" s="1440"/>
      <c r="BA129" s="1440"/>
      <c r="BB129" s="1440"/>
      <c r="BC129" s="1440"/>
      <c r="BD129" s="1440"/>
      <c r="BE129" s="1440"/>
      <c r="BF129" s="1440"/>
      <c r="BG129" s="1440"/>
      <c r="BH129" s="1440"/>
      <c r="BI129" s="1440"/>
      <c r="BJ129" s="1440"/>
      <c r="BK129" s="1440"/>
      <c r="BL129" s="1440"/>
      <c r="BM129" s="1440"/>
      <c r="BN129" s="1441"/>
    </row>
    <row r="130" spans="1:66" x14ac:dyDescent="0.15">
      <c r="B130" s="274"/>
      <c r="BN130" s="1123"/>
    </row>
    <row r="131" spans="1:66" ht="15" thickBot="1" x14ac:dyDescent="0.2">
      <c r="B131" s="580" t="s">
        <v>878</v>
      </c>
      <c r="C131" s="580"/>
      <c r="D131" s="580"/>
      <c r="E131" s="582"/>
      <c r="F131" s="1507">
        <v>0</v>
      </c>
      <c r="G131" s="1508">
        <v>1</v>
      </c>
      <c r="H131" s="1508">
        <v>2</v>
      </c>
      <c r="I131" s="1508">
        <v>3</v>
      </c>
      <c r="J131" s="1508">
        <v>4</v>
      </c>
      <c r="K131" s="1508">
        <v>5</v>
      </c>
      <c r="L131" s="1508">
        <v>6</v>
      </c>
      <c r="M131" s="1508">
        <v>7</v>
      </c>
      <c r="N131" s="1508">
        <v>8</v>
      </c>
      <c r="O131" s="1508">
        <v>9</v>
      </c>
      <c r="P131" s="1508">
        <v>10</v>
      </c>
      <c r="Q131" s="1508">
        <v>11</v>
      </c>
      <c r="R131" s="1508">
        <v>12</v>
      </c>
      <c r="S131" s="1508">
        <v>13</v>
      </c>
      <c r="T131" s="1508">
        <v>14</v>
      </c>
      <c r="U131" s="1508">
        <v>15</v>
      </c>
      <c r="V131" s="1508">
        <v>16</v>
      </c>
      <c r="W131" s="1508">
        <v>17</v>
      </c>
      <c r="X131" s="1508">
        <v>18</v>
      </c>
      <c r="Y131" s="1508">
        <v>19</v>
      </c>
      <c r="Z131" s="1508">
        <v>20</v>
      </c>
      <c r="AA131" s="1508">
        <v>21</v>
      </c>
      <c r="AB131" s="1508">
        <v>22</v>
      </c>
      <c r="AC131" s="1508">
        <v>23</v>
      </c>
      <c r="AD131" s="1508">
        <v>24</v>
      </c>
      <c r="AE131" s="1508">
        <v>25</v>
      </c>
      <c r="AF131" s="1508">
        <v>26</v>
      </c>
      <c r="AG131" s="1508">
        <v>27</v>
      </c>
      <c r="AH131" s="1508">
        <v>28</v>
      </c>
      <c r="AI131" s="1508">
        <v>29</v>
      </c>
      <c r="AJ131" s="1508">
        <v>30</v>
      </c>
      <c r="AK131" s="1508">
        <v>31</v>
      </c>
      <c r="AL131" s="1508">
        <v>32</v>
      </c>
      <c r="AM131" s="1508">
        <v>33</v>
      </c>
      <c r="AN131" s="1508">
        <v>34</v>
      </c>
      <c r="AO131" s="1508">
        <v>35</v>
      </c>
      <c r="AP131" s="1508">
        <v>36</v>
      </c>
      <c r="AQ131" s="1508">
        <v>37</v>
      </c>
      <c r="AR131" s="1508">
        <v>38</v>
      </c>
      <c r="AS131" s="1508">
        <v>39</v>
      </c>
      <c r="AT131" s="1508">
        <v>40</v>
      </c>
      <c r="AU131" s="1508">
        <v>41</v>
      </c>
      <c r="AV131" s="1508">
        <v>42</v>
      </c>
      <c r="AW131" s="1508">
        <v>43</v>
      </c>
      <c r="AX131" s="1508">
        <v>44</v>
      </c>
      <c r="AY131" s="1508">
        <v>45</v>
      </c>
      <c r="AZ131" s="1508">
        <v>46</v>
      </c>
      <c r="BA131" s="1508">
        <v>47</v>
      </c>
      <c r="BB131" s="1508">
        <v>48</v>
      </c>
      <c r="BC131" s="1508">
        <v>49</v>
      </c>
      <c r="BD131" s="1508">
        <v>50</v>
      </c>
      <c r="BE131" s="1508">
        <v>51</v>
      </c>
      <c r="BF131" s="1508">
        <v>52</v>
      </c>
      <c r="BG131" s="1508">
        <v>53</v>
      </c>
      <c r="BH131" s="1508">
        <v>54</v>
      </c>
      <c r="BI131" s="1508">
        <v>55</v>
      </c>
      <c r="BJ131" s="1508">
        <v>56</v>
      </c>
      <c r="BK131" s="1508">
        <v>57</v>
      </c>
      <c r="BL131" s="1508">
        <v>58</v>
      </c>
      <c r="BM131" s="1508">
        <v>59</v>
      </c>
      <c r="BN131" s="1509">
        <v>60</v>
      </c>
    </row>
    <row r="132" spans="1:66" ht="21" customHeight="1" x14ac:dyDescent="0.15">
      <c r="B132" s="274"/>
      <c r="C132" s="187"/>
      <c r="D132" s="187"/>
      <c r="E132" s="1578" t="s">
        <v>752</v>
      </c>
      <c r="BN132" s="1123"/>
    </row>
    <row r="133" spans="1:66" x14ac:dyDescent="0.15">
      <c r="B133" s="274" t="s">
        <v>879</v>
      </c>
      <c r="C133" s="1510">
        <f>C79</f>
        <v>230717376</v>
      </c>
      <c r="E133" s="1580">
        <f>NPV(C108,G133:BN133)+F133</f>
        <v>3247720686.771152</v>
      </c>
      <c r="F133" s="1602">
        <f>IF(F$131&lt;&gt;0,$C$79,)</f>
        <v>0</v>
      </c>
      <c r="G133" s="1511">
        <f t="shared" ref="G133:BN133" si="3">IF(G131&lt;&gt;0,$C$79,)</f>
        <v>230717376</v>
      </c>
      <c r="H133" s="1511">
        <f t="shared" si="3"/>
        <v>230717376</v>
      </c>
      <c r="I133" s="1511">
        <f t="shared" si="3"/>
        <v>230717376</v>
      </c>
      <c r="J133" s="1511">
        <f t="shared" si="3"/>
        <v>230717376</v>
      </c>
      <c r="K133" s="1511">
        <f t="shared" si="3"/>
        <v>230717376</v>
      </c>
      <c r="L133" s="1511">
        <f t="shared" si="3"/>
        <v>230717376</v>
      </c>
      <c r="M133" s="1511">
        <f t="shared" si="3"/>
        <v>230717376</v>
      </c>
      <c r="N133" s="1511">
        <f t="shared" si="3"/>
        <v>230717376</v>
      </c>
      <c r="O133" s="1511">
        <f t="shared" si="3"/>
        <v>230717376</v>
      </c>
      <c r="P133" s="1511">
        <f t="shared" si="3"/>
        <v>230717376</v>
      </c>
      <c r="Q133" s="1511">
        <f t="shared" si="3"/>
        <v>230717376</v>
      </c>
      <c r="R133" s="1511">
        <f t="shared" si="3"/>
        <v>230717376</v>
      </c>
      <c r="S133" s="1511">
        <f t="shared" si="3"/>
        <v>230717376</v>
      </c>
      <c r="T133" s="1511">
        <f t="shared" si="3"/>
        <v>230717376</v>
      </c>
      <c r="U133" s="1511">
        <f t="shared" si="3"/>
        <v>230717376</v>
      </c>
      <c r="V133" s="1511">
        <f t="shared" si="3"/>
        <v>230717376</v>
      </c>
      <c r="W133" s="1511">
        <f t="shared" si="3"/>
        <v>230717376</v>
      </c>
      <c r="X133" s="1511">
        <f t="shared" si="3"/>
        <v>230717376</v>
      </c>
      <c r="Y133" s="1511">
        <f t="shared" si="3"/>
        <v>230717376</v>
      </c>
      <c r="Z133" s="1511">
        <f t="shared" si="3"/>
        <v>230717376</v>
      </c>
      <c r="AA133" s="1511">
        <f t="shared" si="3"/>
        <v>230717376</v>
      </c>
      <c r="AB133" s="1511">
        <f t="shared" si="3"/>
        <v>230717376</v>
      </c>
      <c r="AC133" s="1511">
        <f t="shared" si="3"/>
        <v>230717376</v>
      </c>
      <c r="AD133" s="1511">
        <f t="shared" si="3"/>
        <v>230717376</v>
      </c>
      <c r="AE133" s="1511">
        <f t="shared" si="3"/>
        <v>230717376</v>
      </c>
      <c r="AF133" s="1511">
        <f t="shared" si="3"/>
        <v>230717376</v>
      </c>
      <c r="AG133" s="1511">
        <f t="shared" si="3"/>
        <v>230717376</v>
      </c>
      <c r="AH133" s="1511">
        <f t="shared" si="3"/>
        <v>230717376</v>
      </c>
      <c r="AI133" s="1511">
        <f t="shared" si="3"/>
        <v>230717376</v>
      </c>
      <c r="AJ133" s="1511">
        <f t="shared" si="3"/>
        <v>230717376</v>
      </c>
      <c r="AK133" s="1511">
        <f t="shared" si="3"/>
        <v>230717376</v>
      </c>
      <c r="AL133" s="1511">
        <f t="shared" si="3"/>
        <v>230717376</v>
      </c>
      <c r="AM133" s="1511">
        <f t="shared" si="3"/>
        <v>230717376</v>
      </c>
      <c r="AN133" s="1511">
        <f t="shared" si="3"/>
        <v>230717376</v>
      </c>
      <c r="AO133" s="1511">
        <f t="shared" si="3"/>
        <v>230717376</v>
      </c>
      <c r="AP133" s="1511">
        <f t="shared" si="3"/>
        <v>230717376</v>
      </c>
      <c r="AQ133" s="1511">
        <f t="shared" si="3"/>
        <v>230717376</v>
      </c>
      <c r="AR133" s="1511">
        <f t="shared" si="3"/>
        <v>230717376</v>
      </c>
      <c r="AS133" s="1511">
        <f t="shared" si="3"/>
        <v>230717376</v>
      </c>
      <c r="AT133" s="1511">
        <f t="shared" si="3"/>
        <v>230717376</v>
      </c>
      <c r="AU133" s="1511">
        <f t="shared" si="3"/>
        <v>230717376</v>
      </c>
      <c r="AV133" s="1511">
        <f t="shared" si="3"/>
        <v>230717376</v>
      </c>
      <c r="AW133" s="1511">
        <f t="shared" si="3"/>
        <v>230717376</v>
      </c>
      <c r="AX133" s="1511">
        <f t="shared" si="3"/>
        <v>230717376</v>
      </c>
      <c r="AY133" s="1511">
        <f t="shared" si="3"/>
        <v>230717376</v>
      </c>
      <c r="AZ133" s="1511">
        <f t="shared" si="3"/>
        <v>230717376</v>
      </c>
      <c r="BA133" s="1511">
        <f t="shared" si="3"/>
        <v>230717376</v>
      </c>
      <c r="BB133" s="1511">
        <f t="shared" si="3"/>
        <v>230717376</v>
      </c>
      <c r="BC133" s="1511">
        <f t="shared" si="3"/>
        <v>230717376</v>
      </c>
      <c r="BD133" s="1511">
        <f t="shared" si="3"/>
        <v>230717376</v>
      </c>
      <c r="BE133" s="1511">
        <f t="shared" si="3"/>
        <v>230717376</v>
      </c>
      <c r="BF133" s="1511">
        <f t="shared" si="3"/>
        <v>230717376</v>
      </c>
      <c r="BG133" s="1511">
        <f t="shared" si="3"/>
        <v>230717376</v>
      </c>
      <c r="BH133" s="1511">
        <f t="shared" si="3"/>
        <v>230717376</v>
      </c>
      <c r="BI133" s="1511">
        <f t="shared" si="3"/>
        <v>230717376</v>
      </c>
      <c r="BJ133" s="1511">
        <f t="shared" si="3"/>
        <v>230717376</v>
      </c>
      <c r="BK133" s="1511">
        <f t="shared" si="3"/>
        <v>230717376</v>
      </c>
      <c r="BL133" s="1511">
        <f t="shared" si="3"/>
        <v>230717376</v>
      </c>
      <c r="BM133" s="1511">
        <f t="shared" si="3"/>
        <v>230717376</v>
      </c>
      <c r="BN133" s="1512">
        <f t="shared" si="3"/>
        <v>230717376</v>
      </c>
    </row>
    <row r="134" spans="1:66" ht="11.25" customHeight="1" x14ac:dyDescent="0.15">
      <c r="B134" s="274"/>
      <c r="C134" s="1510"/>
      <c r="E134" s="189"/>
      <c r="F134" s="1602"/>
      <c r="G134" s="1511"/>
      <c r="H134" s="1511"/>
      <c r="I134" s="1511"/>
      <c r="J134" s="1511"/>
      <c r="K134" s="1511"/>
      <c r="L134" s="1511"/>
      <c r="M134" s="1511"/>
      <c r="N134" s="1511"/>
      <c r="O134" s="1511"/>
      <c r="P134" s="1511"/>
      <c r="Q134" s="1511"/>
      <c r="R134" s="1511"/>
      <c r="S134" s="1511"/>
      <c r="T134" s="1511"/>
      <c r="U134" s="1511"/>
      <c r="V134" s="1511"/>
      <c r="W134" s="1511"/>
      <c r="X134" s="1511"/>
      <c r="Y134" s="1511"/>
      <c r="Z134" s="1511"/>
      <c r="AA134" s="1511"/>
      <c r="AB134" s="1511"/>
      <c r="AC134" s="1511"/>
      <c r="AD134" s="1511"/>
      <c r="AE134" s="1511"/>
      <c r="AF134" s="1511"/>
      <c r="AG134" s="1511"/>
      <c r="AH134" s="1511"/>
      <c r="AI134" s="1511"/>
      <c r="AJ134" s="1511"/>
      <c r="AK134" s="1511"/>
      <c r="AL134" s="1511"/>
      <c r="AM134" s="1511"/>
      <c r="AN134" s="1511"/>
      <c r="AO134" s="1511"/>
      <c r="AP134" s="1511"/>
      <c r="AQ134" s="1511"/>
      <c r="AR134" s="1511"/>
      <c r="AS134" s="1511"/>
      <c r="AT134" s="1511"/>
      <c r="AU134" s="1511"/>
      <c r="AV134" s="1511"/>
      <c r="AW134" s="1511"/>
      <c r="AX134" s="1511"/>
      <c r="AY134" s="1511"/>
      <c r="AZ134" s="1511"/>
      <c r="BA134" s="1511"/>
      <c r="BB134" s="1511"/>
      <c r="BC134" s="1511"/>
      <c r="BD134" s="1511"/>
      <c r="BE134" s="1511"/>
      <c r="BF134" s="1511"/>
      <c r="BG134" s="1511"/>
      <c r="BH134" s="1511"/>
      <c r="BI134" s="1511"/>
      <c r="BJ134" s="1511"/>
      <c r="BK134" s="1511"/>
      <c r="BL134" s="1511"/>
      <c r="BM134" s="1511"/>
      <c r="BN134" s="1512"/>
    </row>
    <row r="135" spans="1:66" x14ac:dyDescent="0.15">
      <c r="B135" s="274" t="s">
        <v>854</v>
      </c>
      <c r="C135" s="187"/>
      <c r="G135" s="1513">
        <f t="shared" ref="G135:BN135" si="4">(1+$C$107)^(G131-1)</f>
        <v>1</v>
      </c>
      <c r="H135" s="1513">
        <f t="shared" si="4"/>
        <v>1</v>
      </c>
      <c r="I135" s="1513">
        <f t="shared" si="4"/>
        <v>1</v>
      </c>
      <c r="J135" s="1513">
        <f t="shared" si="4"/>
        <v>1</v>
      </c>
      <c r="K135" s="1513">
        <f t="shared" si="4"/>
        <v>1</v>
      </c>
      <c r="L135" s="1513">
        <f t="shared" si="4"/>
        <v>1</v>
      </c>
      <c r="M135" s="1513">
        <f t="shared" si="4"/>
        <v>1</v>
      </c>
      <c r="N135" s="1513">
        <f t="shared" si="4"/>
        <v>1</v>
      </c>
      <c r="O135" s="1513">
        <f t="shared" si="4"/>
        <v>1</v>
      </c>
      <c r="P135" s="1513">
        <f t="shared" si="4"/>
        <v>1</v>
      </c>
      <c r="Q135" s="1513">
        <f t="shared" si="4"/>
        <v>1</v>
      </c>
      <c r="R135" s="1513">
        <f t="shared" si="4"/>
        <v>1</v>
      </c>
      <c r="S135" s="1513">
        <f t="shared" si="4"/>
        <v>1</v>
      </c>
      <c r="T135" s="1513">
        <f t="shared" si="4"/>
        <v>1</v>
      </c>
      <c r="U135" s="1513">
        <f t="shared" si="4"/>
        <v>1</v>
      </c>
      <c r="V135" s="1513">
        <f t="shared" si="4"/>
        <v>1</v>
      </c>
      <c r="W135" s="1513">
        <f t="shared" si="4"/>
        <v>1</v>
      </c>
      <c r="X135" s="1513">
        <f t="shared" si="4"/>
        <v>1</v>
      </c>
      <c r="Y135" s="1513">
        <f t="shared" si="4"/>
        <v>1</v>
      </c>
      <c r="Z135" s="1513">
        <f t="shared" si="4"/>
        <v>1</v>
      </c>
      <c r="AA135" s="1513">
        <f t="shared" si="4"/>
        <v>1</v>
      </c>
      <c r="AB135" s="1513">
        <f t="shared" si="4"/>
        <v>1</v>
      </c>
      <c r="AC135" s="1513">
        <f t="shared" si="4"/>
        <v>1</v>
      </c>
      <c r="AD135" s="1513">
        <f t="shared" si="4"/>
        <v>1</v>
      </c>
      <c r="AE135" s="1513">
        <f t="shared" si="4"/>
        <v>1</v>
      </c>
      <c r="AF135" s="1513">
        <f t="shared" si="4"/>
        <v>1</v>
      </c>
      <c r="AG135" s="1513">
        <f t="shared" si="4"/>
        <v>1</v>
      </c>
      <c r="AH135" s="1513">
        <f t="shared" si="4"/>
        <v>1</v>
      </c>
      <c r="AI135" s="1513">
        <f t="shared" si="4"/>
        <v>1</v>
      </c>
      <c r="AJ135" s="1513">
        <f t="shared" si="4"/>
        <v>1</v>
      </c>
      <c r="AK135" s="1513">
        <f t="shared" si="4"/>
        <v>1</v>
      </c>
      <c r="AL135" s="1513">
        <f t="shared" si="4"/>
        <v>1</v>
      </c>
      <c r="AM135" s="1513">
        <f t="shared" si="4"/>
        <v>1</v>
      </c>
      <c r="AN135" s="1513">
        <f t="shared" si="4"/>
        <v>1</v>
      </c>
      <c r="AO135" s="1513">
        <f t="shared" si="4"/>
        <v>1</v>
      </c>
      <c r="AP135" s="1513">
        <f t="shared" si="4"/>
        <v>1</v>
      </c>
      <c r="AQ135" s="1513">
        <f t="shared" si="4"/>
        <v>1</v>
      </c>
      <c r="AR135" s="1513">
        <f t="shared" si="4"/>
        <v>1</v>
      </c>
      <c r="AS135" s="1513">
        <f t="shared" si="4"/>
        <v>1</v>
      </c>
      <c r="AT135" s="1513">
        <f t="shared" si="4"/>
        <v>1</v>
      </c>
      <c r="AU135" s="1513">
        <f t="shared" si="4"/>
        <v>1</v>
      </c>
      <c r="AV135" s="1513">
        <f t="shared" si="4"/>
        <v>1</v>
      </c>
      <c r="AW135" s="1513">
        <f t="shared" si="4"/>
        <v>1</v>
      </c>
      <c r="AX135" s="1513">
        <f t="shared" si="4"/>
        <v>1</v>
      </c>
      <c r="AY135" s="1513">
        <f t="shared" si="4"/>
        <v>1</v>
      </c>
      <c r="AZ135" s="1513">
        <f t="shared" si="4"/>
        <v>1</v>
      </c>
      <c r="BA135" s="1513">
        <f t="shared" si="4"/>
        <v>1</v>
      </c>
      <c r="BB135" s="1513">
        <f t="shared" si="4"/>
        <v>1</v>
      </c>
      <c r="BC135" s="1513">
        <f t="shared" si="4"/>
        <v>1</v>
      </c>
      <c r="BD135" s="1513">
        <f t="shared" si="4"/>
        <v>1</v>
      </c>
      <c r="BE135" s="1513">
        <f t="shared" si="4"/>
        <v>1</v>
      </c>
      <c r="BF135" s="1513">
        <f t="shared" si="4"/>
        <v>1</v>
      </c>
      <c r="BG135" s="1513">
        <f t="shared" si="4"/>
        <v>1</v>
      </c>
      <c r="BH135" s="1513">
        <f t="shared" si="4"/>
        <v>1</v>
      </c>
      <c r="BI135" s="1513">
        <f t="shared" si="4"/>
        <v>1</v>
      </c>
      <c r="BJ135" s="1513">
        <f t="shared" si="4"/>
        <v>1</v>
      </c>
      <c r="BK135" s="1513">
        <f t="shared" si="4"/>
        <v>1</v>
      </c>
      <c r="BL135" s="1513">
        <f t="shared" si="4"/>
        <v>1</v>
      </c>
      <c r="BM135" s="1513">
        <f t="shared" si="4"/>
        <v>1</v>
      </c>
      <c r="BN135" s="1514">
        <f t="shared" si="4"/>
        <v>1</v>
      </c>
    </row>
    <row r="136" spans="1:66" x14ac:dyDescent="0.15">
      <c r="B136" s="274"/>
      <c r="C136" s="187"/>
      <c r="G136" s="1513"/>
      <c r="H136" s="1513"/>
      <c r="I136" s="1513"/>
      <c r="J136" s="1513"/>
      <c r="K136" s="1513"/>
      <c r="L136" s="1513"/>
      <c r="M136" s="1513"/>
      <c r="N136" s="1513"/>
      <c r="O136" s="1513"/>
      <c r="P136" s="1513"/>
      <c r="Q136" s="1513"/>
      <c r="R136" s="1513"/>
      <c r="S136" s="1513"/>
      <c r="T136" s="1513"/>
      <c r="U136" s="1513"/>
      <c r="V136" s="1513"/>
      <c r="W136" s="1513"/>
      <c r="X136" s="1513"/>
      <c r="Y136" s="1513"/>
      <c r="Z136" s="1513"/>
      <c r="AA136" s="1513"/>
      <c r="AB136" s="1513"/>
      <c r="AC136" s="1513"/>
      <c r="AD136" s="1513"/>
      <c r="AE136" s="1513"/>
      <c r="AF136" s="1513"/>
      <c r="AG136" s="1513"/>
      <c r="AH136" s="1513"/>
      <c r="AI136" s="1513"/>
      <c r="AJ136" s="1513"/>
      <c r="AK136" s="1513"/>
      <c r="AL136" s="1513"/>
      <c r="AM136" s="1513"/>
      <c r="AN136" s="1513"/>
      <c r="AO136" s="1513"/>
      <c r="AP136" s="1513"/>
      <c r="AQ136" s="1513"/>
      <c r="AR136" s="1513"/>
      <c r="AS136" s="1513"/>
      <c r="AT136" s="1513"/>
      <c r="AU136" s="1513"/>
      <c r="AV136" s="1513"/>
      <c r="AW136" s="1513"/>
      <c r="AX136" s="1513"/>
      <c r="AY136" s="1513"/>
      <c r="AZ136" s="1513"/>
      <c r="BA136" s="1513"/>
      <c r="BB136" s="1513"/>
      <c r="BC136" s="1513"/>
      <c r="BD136" s="1513"/>
      <c r="BE136" s="1513"/>
      <c r="BF136" s="1513"/>
      <c r="BG136" s="1513"/>
      <c r="BH136" s="1513"/>
      <c r="BI136" s="1513"/>
      <c r="BJ136" s="1513"/>
      <c r="BK136" s="1513"/>
      <c r="BL136" s="1513"/>
      <c r="BM136" s="1513"/>
      <c r="BN136" s="1514"/>
    </row>
    <row r="137" spans="1:66" x14ac:dyDescent="0.15">
      <c r="B137" s="1398" t="s">
        <v>880</v>
      </c>
      <c r="C137" s="187"/>
      <c r="G137" s="1515">
        <f t="shared" ref="G137:BN139" si="5">$C$120*($C122)^LOG(G$131,2)</f>
        <v>5.3482000000000003</v>
      </c>
      <c r="H137" s="1515">
        <f t="shared" si="5"/>
        <v>4.2785600000000006</v>
      </c>
      <c r="I137" s="1515">
        <f t="shared" si="5"/>
        <v>3.7549910232002954</v>
      </c>
      <c r="J137" s="1515">
        <f t="shared" si="5"/>
        <v>3.422848000000001</v>
      </c>
      <c r="K137" s="1515">
        <f t="shared" si="5"/>
        <v>3.1855876411098736</v>
      </c>
      <c r="L137" s="1515">
        <f t="shared" si="5"/>
        <v>3.0039928185602367</v>
      </c>
      <c r="M137" s="1515">
        <f t="shared" si="5"/>
        <v>2.8585568757658808</v>
      </c>
      <c r="N137" s="1515">
        <f t="shared" si="5"/>
        <v>2.7382784000000009</v>
      </c>
      <c r="O137" s="1515">
        <f t="shared" si="5"/>
        <v>2.6363931012891819</v>
      </c>
      <c r="P137" s="1515">
        <f t="shared" si="5"/>
        <v>2.548470112887899</v>
      </c>
      <c r="Q137" s="1515">
        <f t="shared" si="5"/>
        <v>2.4714627919019283</v>
      </c>
      <c r="R137" s="1515">
        <f t="shared" si="5"/>
        <v>2.4031942548481893</v>
      </c>
      <c r="S137" s="1515">
        <f t="shared" si="5"/>
        <v>2.342059792942675</v>
      </c>
      <c r="T137" s="1515">
        <f t="shared" si="5"/>
        <v>2.2868455006127051</v>
      </c>
      <c r="U137" s="1515">
        <f t="shared" si="5"/>
        <v>2.2366128783488612</v>
      </c>
      <c r="V137" s="1515">
        <f t="shared" si="5"/>
        <v>2.1906227200000012</v>
      </c>
      <c r="W137" s="1515">
        <f t="shared" si="5"/>
        <v>2.148283350176492</v>
      </c>
      <c r="X137" s="1515">
        <f t="shared" si="5"/>
        <v>2.1091144810313458</v>
      </c>
      <c r="Y137" s="1515">
        <f t="shared" si="5"/>
        <v>2.0727213892186098</v>
      </c>
      <c r="Z137" s="1515">
        <f t="shared" si="5"/>
        <v>2.0387760903103191</v>
      </c>
      <c r="AA137" s="1515">
        <f t="shared" si="5"/>
        <v>2.0070033670783376</v>
      </c>
      <c r="AB137" s="1515">
        <f t="shared" si="5"/>
        <v>1.9771702335215426</v>
      </c>
      <c r="AC137" s="1515">
        <f t="shared" si="5"/>
        <v>1.9490778752314759</v>
      </c>
      <c r="AD137" s="1515">
        <f t="shared" si="5"/>
        <v>1.9225554038785513</v>
      </c>
      <c r="AE137" s="1515">
        <f t="shared" si="5"/>
        <v>1.8974549603963893</v>
      </c>
      <c r="AF137" s="1515">
        <f t="shared" si="5"/>
        <v>1.8736478343541394</v>
      </c>
      <c r="AG137" s="1515">
        <f t="shared" si="5"/>
        <v>1.8510213583949862</v>
      </c>
      <c r="AH137" s="1515">
        <f t="shared" si="5"/>
        <v>1.8294764004901638</v>
      </c>
      <c r="AI137" s="1515">
        <f t="shared" si="5"/>
        <v>1.8089253220694914</v>
      </c>
      <c r="AJ137" s="1515">
        <f t="shared" si="5"/>
        <v>1.7892903026790892</v>
      </c>
      <c r="AK137" s="1515">
        <f t="shared" si="5"/>
        <v>1.7705019555554269</v>
      </c>
      <c r="AL137" s="1515">
        <f t="shared" si="5"/>
        <v>1.7524981760000011</v>
      </c>
      <c r="AM137" s="1515">
        <f t="shared" si="5"/>
        <v>1.7352231774737819</v>
      </c>
      <c r="AN137" s="1515">
        <f t="shared" si="5"/>
        <v>1.7186266801411936</v>
      </c>
      <c r="AO137" s="1515">
        <f t="shared" si="5"/>
        <v>1.7026632240472384</v>
      </c>
      <c r="AP137" s="1515">
        <f t="shared" si="5"/>
        <v>1.6872915848250769</v>
      </c>
      <c r="AQ137" s="1515">
        <f t="shared" si="5"/>
        <v>1.672474274247411</v>
      </c>
      <c r="AR137" s="1515">
        <f t="shared" si="5"/>
        <v>1.6581771113748878</v>
      </c>
      <c r="AS137" s="1515">
        <f t="shared" si="5"/>
        <v>1.6443688527538396</v>
      </c>
      <c r="AT137" s="1515">
        <f t="shared" si="5"/>
        <v>1.6310208722482553</v>
      </c>
      <c r="AU137" s="1515">
        <f t="shared" si="5"/>
        <v>1.6181068827867862</v>
      </c>
      <c r="AV137" s="1515">
        <f t="shared" si="5"/>
        <v>1.6056026936626697</v>
      </c>
      <c r="AW137" s="1515">
        <f t="shared" si="5"/>
        <v>1.5934859981166827</v>
      </c>
      <c r="AX137" s="1515">
        <f t="shared" si="5"/>
        <v>1.5817361868172342</v>
      </c>
      <c r="AY137" s="1515">
        <f t="shared" si="5"/>
        <v>1.570334183570949</v>
      </c>
      <c r="AZ137" s="1515">
        <f t="shared" si="5"/>
        <v>1.5592623001851809</v>
      </c>
      <c r="BA137" s="1515">
        <f t="shared" si="5"/>
        <v>1.5485041078871069</v>
      </c>
      <c r="BB137" s="1515">
        <f t="shared" si="5"/>
        <v>1.5380443231028411</v>
      </c>
      <c r="BC137" s="1515">
        <f t="shared" si="5"/>
        <v>1.5278687057305995</v>
      </c>
      <c r="BD137" s="1515">
        <f t="shared" si="5"/>
        <v>1.5179639683171113</v>
      </c>
      <c r="BE137" s="1515">
        <f t="shared" si="5"/>
        <v>1.5083176947764452</v>
      </c>
      <c r="BF137" s="1515">
        <f t="shared" si="5"/>
        <v>1.4989182674833117</v>
      </c>
      <c r="BG137" s="1515">
        <f t="shared" si="5"/>
        <v>1.4897548017353321</v>
      </c>
      <c r="BH137" s="1515">
        <f t="shared" si="5"/>
        <v>1.4808170867159891</v>
      </c>
      <c r="BI137" s="1515">
        <f t="shared" si="5"/>
        <v>1.4720955322062907</v>
      </c>
      <c r="BJ137" s="1515">
        <f t="shared" si="5"/>
        <v>1.463581120392131</v>
      </c>
      <c r="BK137" s="1515">
        <f t="shared" si="5"/>
        <v>1.4552653621987068</v>
      </c>
      <c r="BL137" s="1515">
        <f t="shared" si="5"/>
        <v>1.4471402576555932</v>
      </c>
      <c r="BM137" s="1515">
        <f t="shared" si="5"/>
        <v>1.439198259858024</v>
      </c>
      <c r="BN137" s="1516">
        <f t="shared" si="5"/>
        <v>1.4314322421432712</v>
      </c>
    </row>
    <row r="138" spans="1:66" x14ac:dyDescent="0.15">
      <c r="B138" s="274"/>
      <c r="C138" s="187"/>
      <c r="G138" s="1515">
        <f t="shared" si="5"/>
        <v>5.3482000000000003</v>
      </c>
      <c r="H138" s="1515">
        <f t="shared" si="5"/>
        <v>4.5459700000000005</v>
      </c>
      <c r="I138" s="1515">
        <f t="shared" si="5"/>
        <v>4.1337031296300344</v>
      </c>
      <c r="J138" s="1515">
        <f t="shared" si="5"/>
        <v>3.8640744999999996</v>
      </c>
      <c r="K138" s="1515">
        <f t="shared" si="5"/>
        <v>3.667105971440213</v>
      </c>
      <c r="L138" s="1515">
        <f t="shared" si="5"/>
        <v>3.5136476601855291</v>
      </c>
      <c r="M138" s="1515">
        <f t="shared" si="5"/>
        <v>3.3889215334265574</v>
      </c>
      <c r="N138" s="1515">
        <f t="shared" si="5"/>
        <v>3.2844633249999999</v>
      </c>
      <c r="O138" s="1515">
        <f t="shared" si="5"/>
        <v>3.1950004793973927</v>
      </c>
      <c r="P138" s="1515">
        <f t="shared" si="5"/>
        <v>3.1170400757241814</v>
      </c>
      <c r="Q138" s="1515">
        <f t="shared" si="5"/>
        <v>3.0481563497744393</v>
      </c>
      <c r="R138" s="1515">
        <f t="shared" si="5"/>
        <v>2.986600511157699</v>
      </c>
      <c r="S138" s="1515">
        <f t="shared" si="5"/>
        <v>2.9310729602574339</v>
      </c>
      <c r="T138" s="1515">
        <f t="shared" si="5"/>
        <v>2.8805833034125738</v>
      </c>
      <c r="U138" s="1515">
        <f t="shared" si="5"/>
        <v>2.8343606130712007</v>
      </c>
      <c r="V138" s="1515">
        <f t="shared" si="5"/>
        <v>2.7917938262499997</v>
      </c>
      <c r="W138" s="1515">
        <f t="shared" si="5"/>
        <v>2.7523909502066068</v>
      </c>
      <c r="X138" s="1515">
        <f t="shared" si="5"/>
        <v>2.7157504074877838</v>
      </c>
      <c r="Y138" s="1515">
        <f t="shared" si="5"/>
        <v>2.6815404485563068</v>
      </c>
      <c r="Z138" s="1515">
        <f t="shared" si="5"/>
        <v>2.6494840643655539</v>
      </c>
      <c r="AA138" s="1515">
        <f t="shared" si="5"/>
        <v>2.6193477335918574</v>
      </c>
      <c r="AB138" s="1515">
        <f t="shared" si="5"/>
        <v>2.5909328973082739</v>
      </c>
      <c r="AC138" s="1515">
        <f t="shared" si="5"/>
        <v>2.5640694084824798</v>
      </c>
      <c r="AD138" s="1515">
        <f t="shared" si="5"/>
        <v>2.5386104344840441</v>
      </c>
      <c r="AE138" s="1515">
        <f t="shared" si="5"/>
        <v>2.5144284442938689</v>
      </c>
      <c r="AF138" s="1515">
        <f t="shared" si="5"/>
        <v>2.4914120162188187</v>
      </c>
      <c r="AG138" s="1515">
        <f t="shared" si="5"/>
        <v>2.469463273784537</v>
      </c>
      <c r="AH138" s="1515">
        <f t="shared" si="5"/>
        <v>2.448495807900688</v>
      </c>
      <c r="AI138" s="1515">
        <f t="shared" si="5"/>
        <v>2.4284329792933517</v>
      </c>
      <c r="AJ138" s="1515">
        <f t="shared" si="5"/>
        <v>2.4092065211105207</v>
      </c>
      <c r="AK138" s="1515">
        <f t="shared" si="5"/>
        <v>2.3907553805439461</v>
      </c>
      <c r="AL138" s="1515">
        <f t="shared" si="5"/>
        <v>2.3730247523124994</v>
      </c>
      <c r="AM138" s="1515">
        <f t="shared" si="5"/>
        <v>2.3559652673169031</v>
      </c>
      <c r="AN138" s="1515">
        <f t="shared" si="5"/>
        <v>2.3395323076756163</v>
      </c>
      <c r="AO138" s="1515">
        <f t="shared" si="5"/>
        <v>2.3236854253713126</v>
      </c>
      <c r="AP138" s="1515">
        <f t="shared" si="5"/>
        <v>2.3083878463646164</v>
      </c>
      <c r="AQ138" s="1515">
        <f t="shared" si="5"/>
        <v>2.2936060456179219</v>
      </c>
      <c r="AR138" s="1515">
        <f t="shared" si="5"/>
        <v>2.2793093812728609</v>
      </c>
      <c r="AS138" s="1515">
        <f t="shared" si="5"/>
        <v>2.2654697784282791</v>
      </c>
      <c r="AT138" s="1515">
        <f t="shared" si="5"/>
        <v>2.2520614547107209</v>
      </c>
      <c r="AU138" s="1515">
        <f t="shared" si="5"/>
        <v>2.2390606812205989</v>
      </c>
      <c r="AV138" s="1515">
        <f t="shared" si="5"/>
        <v>2.2264455735530788</v>
      </c>
      <c r="AW138" s="1515">
        <f t="shared" si="5"/>
        <v>2.2141959084928398</v>
      </c>
      <c r="AX138" s="1515">
        <f t="shared" si="5"/>
        <v>2.2022929627120327</v>
      </c>
      <c r="AY138" s="1515">
        <f t="shared" si="5"/>
        <v>2.1907193703961187</v>
      </c>
      <c r="AZ138" s="1515">
        <f t="shared" si="5"/>
        <v>2.1794589972101077</v>
      </c>
      <c r="BA138" s="1515">
        <f t="shared" si="5"/>
        <v>2.1684968284193782</v>
      </c>
      <c r="BB138" s="1515">
        <f t="shared" si="5"/>
        <v>2.1578188693114373</v>
      </c>
      <c r="BC138" s="1515">
        <f t="shared" si="5"/>
        <v>2.1474120563408641</v>
      </c>
      <c r="BD138" s="1515">
        <f t="shared" si="5"/>
        <v>2.1372641776497887</v>
      </c>
      <c r="BE138" s="1515">
        <f t="shared" si="5"/>
        <v>2.1273638018089143</v>
      </c>
      <c r="BF138" s="1515">
        <f t="shared" si="5"/>
        <v>2.1177002137859957</v>
      </c>
      <c r="BG138" s="1515">
        <f t="shared" si="5"/>
        <v>2.1082633572852609</v>
      </c>
      <c r="BH138" s="1515">
        <f t="shared" si="5"/>
        <v>2.0990437827168567</v>
      </c>
      <c r="BI138" s="1515">
        <f t="shared" si="5"/>
        <v>2.0900326001535565</v>
      </c>
      <c r="BJ138" s="1515">
        <f t="shared" si="5"/>
        <v>2.0812214367155843</v>
      </c>
      <c r="BK138" s="1515">
        <f t="shared" si="5"/>
        <v>2.072602397895877</v>
      </c>
      <c r="BL138" s="1515">
        <f t="shared" si="5"/>
        <v>2.064168032399349</v>
      </c>
      <c r="BM138" s="1515">
        <f t="shared" si="5"/>
        <v>2.0559113001223577</v>
      </c>
      <c r="BN138" s="1516">
        <f t="shared" si="5"/>
        <v>2.0478255429439423</v>
      </c>
    </row>
    <row r="139" spans="1:66" x14ac:dyDescent="0.15">
      <c r="B139" s="274"/>
      <c r="C139" s="187"/>
      <c r="G139" s="1515">
        <f t="shared" si="5"/>
        <v>5.3482000000000003</v>
      </c>
      <c r="H139" s="1515">
        <f t="shared" si="5"/>
        <v>4.8133800000000004</v>
      </c>
      <c r="I139" s="1515">
        <f t="shared" si="5"/>
        <v>4.5256788559956664</v>
      </c>
      <c r="J139" s="1515">
        <f t="shared" si="5"/>
        <v>4.3320420000000004</v>
      </c>
      <c r="K139" s="1515">
        <f t="shared" si="5"/>
        <v>4.1875695848910324</v>
      </c>
      <c r="L139" s="1515">
        <f t="shared" si="5"/>
        <v>4.0731109703961002</v>
      </c>
      <c r="M139" s="1515">
        <f t="shared" si="5"/>
        <v>3.9787818057038273</v>
      </c>
      <c r="N139" s="1515">
        <f t="shared" si="5"/>
        <v>3.8988378000000008</v>
      </c>
      <c r="O139" s="1515">
        <f t="shared" si="5"/>
        <v>3.8296565400707241</v>
      </c>
      <c r="P139" s="1515">
        <f t="shared" si="5"/>
        <v>3.768812626401929</v>
      </c>
      <c r="Q139" s="1515">
        <f t="shared" si="5"/>
        <v>3.7146057788245712</v>
      </c>
      <c r="R139" s="1515">
        <f t="shared" si="5"/>
        <v>3.66579987335649</v>
      </c>
      <c r="S139" s="1515">
        <f t="shared" si="5"/>
        <v>3.6214692687367585</v>
      </c>
      <c r="T139" s="1515">
        <f t="shared" si="5"/>
        <v>3.5809036251334447</v>
      </c>
      <c r="U139" s="1515">
        <f t="shared" si="5"/>
        <v>3.5435464508342793</v>
      </c>
      <c r="V139" s="1515">
        <f t="shared" si="5"/>
        <v>3.5089540200000009</v>
      </c>
      <c r="W139" s="1515">
        <f t="shared" si="5"/>
        <v>3.4767670835236175</v>
      </c>
      <c r="X139" s="1515">
        <f t="shared" si="5"/>
        <v>3.446690886063652</v>
      </c>
      <c r="Y139" s="1515">
        <f t="shared" si="5"/>
        <v>3.4184807335013119</v>
      </c>
      <c r="Z139" s="1515">
        <f t="shared" si="5"/>
        <v>3.3919313637617359</v>
      </c>
      <c r="AA139" s="1515">
        <f t="shared" si="5"/>
        <v>3.3668689822172078</v>
      </c>
      <c r="AB139" s="1515">
        <f t="shared" si="5"/>
        <v>3.3431452009421148</v>
      </c>
      <c r="AC139" s="1515">
        <f t="shared" si="5"/>
        <v>3.3206323624145431</v>
      </c>
      <c r="AD139" s="1515">
        <f t="shared" si="5"/>
        <v>3.299219886020841</v>
      </c>
      <c r="AE139" s="1515">
        <f t="shared" si="5"/>
        <v>3.278811381082317</v>
      </c>
      <c r="AF139" s="1515">
        <f t="shared" si="5"/>
        <v>3.2593223418630828</v>
      </c>
      <c r="AG139" s="1515">
        <f t="shared" si="5"/>
        <v>3.240678289728057</v>
      </c>
      <c r="AH139" s="1515">
        <f t="shared" si="5"/>
        <v>3.2228132626201007</v>
      </c>
      <c r="AI139" s="1515">
        <f t="shared" si="5"/>
        <v>3.2056685770312652</v>
      </c>
      <c r="AJ139" s="1515">
        <f t="shared" si="5"/>
        <v>3.1891918057508515</v>
      </c>
      <c r="AK139" s="1515">
        <f t="shared" si="5"/>
        <v>3.1733359279489286</v>
      </c>
      <c r="AL139" s="1515">
        <f t="shared" si="5"/>
        <v>3.158058618000001</v>
      </c>
      <c r="AM139" s="1515">
        <f t="shared" si="5"/>
        <v>3.1433216468317715</v>
      </c>
      <c r="AN139" s="1515">
        <f t="shared" si="5"/>
        <v>3.129090375171256</v>
      </c>
      <c r="AO139" s="1515">
        <f t="shared" si="5"/>
        <v>3.1153333223295996</v>
      </c>
      <c r="AP139" s="1515">
        <f t="shared" si="5"/>
        <v>3.102021797457287</v>
      </c>
      <c r="AQ139" s="1515">
        <f t="shared" si="5"/>
        <v>3.0891295827580203</v>
      </c>
      <c r="AR139" s="1515">
        <f t="shared" si="5"/>
        <v>3.0766326601511809</v>
      </c>
      <c r="AS139" s="1515">
        <f t="shared" si="5"/>
        <v>3.0645089744512242</v>
      </c>
      <c r="AT139" s="1515">
        <f t="shared" si="5"/>
        <v>3.0527382273855621</v>
      </c>
      <c r="AU139" s="1515">
        <f t="shared" si="5"/>
        <v>3.0413016977737235</v>
      </c>
      <c r="AV139" s="1515">
        <f t="shared" si="5"/>
        <v>3.0301820839954865</v>
      </c>
      <c r="AW139" s="1515">
        <f t="shared" si="5"/>
        <v>3.0193633655263876</v>
      </c>
      <c r="AX139" s="1515">
        <f t="shared" si="5"/>
        <v>3.0088306808479026</v>
      </c>
      <c r="AY139" s="1515">
        <f t="shared" si="5"/>
        <v>2.9985702194718202</v>
      </c>
      <c r="AZ139" s="1515">
        <f t="shared" si="5"/>
        <v>2.9885691261730889</v>
      </c>
      <c r="BA139" s="1515">
        <f t="shared" si="5"/>
        <v>2.9788154158182167</v>
      </c>
      <c r="BB139" s="1515">
        <f t="shared" si="5"/>
        <v>2.9692978974187572</v>
      </c>
      <c r="BC139" s="1515">
        <f t="shared" si="5"/>
        <v>2.9600061062413161</v>
      </c>
      <c r="BD139" s="1515">
        <f t="shared" si="5"/>
        <v>2.9509302429740858</v>
      </c>
      <c r="BE139" s="1515">
        <f t="shared" si="5"/>
        <v>2.9420611190913877</v>
      </c>
      <c r="BF139" s="1515">
        <f t="shared" si="5"/>
        <v>2.9333901076767743</v>
      </c>
      <c r="BG139" s="1515">
        <f t="shared" si="5"/>
        <v>2.9249090990658475</v>
      </c>
      <c r="BH139" s="1515">
        <f t="shared" si="5"/>
        <v>2.9166104607552517</v>
      </c>
      <c r="BI139" s="1515">
        <f t="shared" si="5"/>
        <v>2.9084870010968622</v>
      </c>
      <c r="BJ139" s="1515">
        <f t="shared" si="5"/>
        <v>2.9005319363580901</v>
      </c>
      <c r="BK139" s="1515">
        <f t="shared" si="5"/>
        <v>2.8927388607822149</v>
      </c>
      <c r="BL139" s="1515">
        <f t="shared" si="5"/>
        <v>2.885101719328139</v>
      </c>
      <c r="BM139" s="1515">
        <f t="shared" si="5"/>
        <v>2.8776147828081111</v>
      </c>
      <c r="BN139" s="1516">
        <f t="shared" si="5"/>
        <v>2.8702726251757662</v>
      </c>
    </row>
    <row r="140" spans="1:66" x14ac:dyDescent="0.15">
      <c r="B140" s="274"/>
      <c r="C140" s="187"/>
      <c r="G140" s="1515"/>
      <c r="H140" s="1515"/>
      <c r="I140" s="1515"/>
      <c r="J140" s="1515"/>
      <c r="K140" s="1515"/>
      <c r="L140" s="1515"/>
      <c r="M140" s="1515"/>
      <c r="N140" s="1515"/>
      <c r="O140" s="1515"/>
      <c r="P140" s="1515"/>
      <c r="Q140" s="1515"/>
      <c r="R140" s="1515"/>
      <c r="S140" s="1515"/>
      <c r="T140" s="1515"/>
      <c r="U140" s="1515"/>
      <c r="V140" s="1515"/>
      <c r="W140" s="1515"/>
      <c r="X140" s="1515"/>
      <c r="Y140" s="1515"/>
      <c r="Z140" s="1515"/>
      <c r="AA140" s="1515"/>
      <c r="AB140" s="1515"/>
      <c r="AC140" s="1515"/>
      <c r="AD140" s="1515"/>
      <c r="AE140" s="1515"/>
      <c r="AF140" s="1515"/>
      <c r="AG140" s="1515"/>
      <c r="AH140" s="1515"/>
      <c r="AI140" s="1515"/>
      <c r="AJ140" s="1515"/>
      <c r="AK140" s="1515"/>
      <c r="AL140" s="1515"/>
      <c r="AM140" s="1515"/>
      <c r="AN140" s="1515"/>
      <c r="AO140" s="1515"/>
      <c r="AP140" s="1515"/>
      <c r="AQ140" s="1515"/>
      <c r="AR140" s="1515"/>
      <c r="AS140" s="1515"/>
      <c r="AT140" s="1515"/>
      <c r="AU140" s="1515"/>
      <c r="AV140" s="1515"/>
      <c r="AW140" s="1515"/>
      <c r="AX140" s="1515"/>
      <c r="AY140" s="1515"/>
      <c r="AZ140" s="1515"/>
      <c r="BA140" s="1515"/>
      <c r="BB140" s="1515"/>
      <c r="BC140" s="1515"/>
      <c r="BD140" s="1515"/>
      <c r="BE140" s="1515"/>
      <c r="BF140" s="1515"/>
      <c r="BG140" s="1515"/>
      <c r="BH140" s="1515"/>
      <c r="BI140" s="1515"/>
      <c r="BJ140" s="1515"/>
      <c r="BK140" s="1515"/>
      <c r="BL140" s="1515"/>
      <c r="BM140" s="1515"/>
      <c r="BN140" s="1516"/>
    </row>
    <row r="141" spans="1:66" x14ac:dyDescent="0.15">
      <c r="B141" s="1398" t="s">
        <v>881</v>
      </c>
      <c r="C141" s="187"/>
      <c r="G141" s="1515">
        <f t="shared" ref="G141:BN143" si="6">$C$121*($C122)^LOG(G$131,2)</f>
        <v>16.730999999999998</v>
      </c>
      <c r="H141" s="1515">
        <f t="shared" si="6"/>
        <v>13.384799999999998</v>
      </c>
      <c r="I141" s="1515">
        <f t="shared" si="6"/>
        <v>11.746897051188089</v>
      </c>
      <c r="J141" s="1515">
        <f t="shared" si="6"/>
        <v>10.707840000000001</v>
      </c>
      <c r="K141" s="1515">
        <f t="shared" si="6"/>
        <v>9.9656083959854325</v>
      </c>
      <c r="L141" s="1515">
        <f t="shared" si="6"/>
        <v>9.3975176409504719</v>
      </c>
      <c r="M141" s="1515">
        <f t="shared" si="6"/>
        <v>8.9425442370216039</v>
      </c>
      <c r="N141" s="1515">
        <f t="shared" si="6"/>
        <v>8.5662720000000014</v>
      </c>
      <c r="O141" s="1515">
        <f t="shared" si="6"/>
        <v>8.2475399157977076</v>
      </c>
      <c r="P141" s="1515">
        <f t="shared" si="6"/>
        <v>7.9724867167883451</v>
      </c>
      <c r="Q141" s="1515">
        <f t="shared" si="6"/>
        <v>7.7315814612974743</v>
      </c>
      <c r="R141" s="1515">
        <f t="shared" si="6"/>
        <v>7.518014112760377</v>
      </c>
      <c r="S141" s="1515">
        <f t="shared" si="6"/>
        <v>7.3267645928955325</v>
      </c>
      <c r="T141" s="1515">
        <f t="shared" si="6"/>
        <v>7.1540353896172846</v>
      </c>
      <c r="U141" s="1515">
        <f t="shared" si="6"/>
        <v>6.9968905552624792</v>
      </c>
      <c r="V141" s="1515">
        <f t="shared" si="6"/>
        <v>6.853017600000002</v>
      </c>
      <c r="W141" s="1515">
        <f t="shared" si="6"/>
        <v>6.7205655607125543</v>
      </c>
      <c r="X141" s="1515">
        <f t="shared" si="6"/>
        <v>6.5980319326381665</v>
      </c>
      <c r="Y141" s="1515">
        <f t="shared" si="6"/>
        <v>6.4841818860582165</v>
      </c>
      <c r="Z141" s="1515">
        <f t="shared" si="6"/>
        <v>6.377989373430677</v>
      </c>
      <c r="AA141" s="1515">
        <f t="shared" si="6"/>
        <v>6.2785934210739427</v>
      </c>
      <c r="AB141" s="1515">
        <f t="shared" si="6"/>
        <v>6.1852651690379803</v>
      </c>
      <c r="AC141" s="1515">
        <f t="shared" si="6"/>
        <v>6.097382657809697</v>
      </c>
      <c r="AD141" s="1515">
        <f t="shared" si="6"/>
        <v>6.0144112902083009</v>
      </c>
      <c r="AE141" s="1515">
        <f t="shared" si="6"/>
        <v>5.9358885124699867</v>
      </c>
      <c r="AF141" s="1515">
        <f t="shared" si="6"/>
        <v>5.8614116743164244</v>
      </c>
      <c r="AG141" s="1515">
        <f t="shared" si="6"/>
        <v>5.7906283136955441</v>
      </c>
      <c r="AH141" s="1515">
        <f t="shared" si="6"/>
        <v>5.723228311693827</v>
      </c>
      <c r="AI141" s="1515">
        <f t="shared" si="6"/>
        <v>5.6589375048697983</v>
      </c>
      <c r="AJ141" s="1515">
        <f t="shared" si="6"/>
        <v>5.5975124442099835</v>
      </c>
      <c r="AK141" s="1515">
        <f t="shared" si="6"/>
        <v>5.5387360641707195</v>
      </c>
      <c r="AL141" s="1515">
        <f t="shared" si="6"/>
        <v>5.4824140800000025</v>
      </c>
      <c r="AM141" s="1515">
        <f t="shared" si="6"/>
        <v>5.4283719723110275</v>
      </c>
      <c r="AN141" s="1515">
        <f t="shared" si="6"/>
        <v>5.3764524485700429</v>
      </c>
      <c r="AO141" s="1515">
        <f t="shared" si="6"/>
        <v>5.3265132944793274</v>
      </c>
      <c r="AP141" s="1515">
        <f t="shared" si="6"/>
        <v>5.2784255461105341</v>
      </c>
      <c r="AQ141" s="1515">
        <f t="shared" si="6"/>
        <v>5.2320719274584775</v>
      </c>
      <c r="AR141" s="1515">
        <f t="shared" si="6"/>
        <v>5.1873455088465734</v>
      </c>
      <c r="AS141" s="1515">
        <f t="shared" si="6"/>
        <v>5.1441485500588024</v>
      </c>
      <c r="AT141" s="1515">
        <f t="shared" si="6"/>
        <v>5.1023914987445416</v>
      </c>
      <c r="AU141" s="1515">
        <f t="shared" si="6"/>
        <v>5.0619921199479663</v>
      </c>
      <c r="AV141" s="1515">
        <f t="shared" si="6"/>
        <v>5.0228747368591531</v>
      </c>
      <c r="AW141" s="1515">
        <f t="shared" si="6"/>
        <v>4.9849695663008511</v>
      </c>
      <c r="AX141" s="1515">
        <f t="shared" si="6"/>
        <v>4.9482121352303841</v>
      </c>
      <c r="AY141" s="1515">
        <f t="shared" si="6"/>
        <v>4.9125427667861228</v>
      </c>
      <c r="AZ141" s="1515">
        <f t="shared" si="6"/>
        <v>4.8779061262477574</v>
      </c>
      <c r="BA141" s="1515">
        <f t="shared" si="6"/>
        <v>4.8442508187912159</v>
      </c>
      <c r="BB141" s="1515">
        <f t="shared" si="6"/>
        <v>4.8115290321666411</v>
      </c>
      <c r="BC141" s="1515">
        <f t="shared" si="6"/>
        <v>4.7796962184620346</v>
      </c>
      <c r="BD141" s="1515">
        <f t="shared" si="6"/>
        <v>4.7487108099759894</v>
      </c>
      <c r="BE141" s="1515">
        <f t="shared" si="6"/>
        <v>4.7185339649423543</v>
      </c>
      <c r="BF141" s="1515">
        <f t="shared" si="6"/>
        <v>4.6891293394531406</v>
      </c>
      <c r="BG141" s="1515">
        <f t="shared" si="6"/>
        <v>4.6604628824340599</v>
      </c>
      <c r="BH141" s="1515">
        <f t="shared" si="6"/>
        <v>4.632502650956436</v>
      </c>
      <c r="BI141" s="1515">
        <f t="shared" si="6"/>
        <v>4.605218643533048</v>
      </c>
      <c r="BJ141" s="1515">
        <f t="shared" si="6"/>
        <v>4.5785826493550612</v>
      </c>
      <c r="BK141" s="1515">
        <f t="shared" si="6"/>
        <v>4.5525681116911407</v>
      </c>
      <c r="BL141" s="1515">
        <f t="shared" si="6"/>
        <v>4.527150003895839</v>
      </c>
      <c r="BM141" s="1515">
        <f t="shared" si="6"/>
        <v>4.5023047166681494</v>
      </c>
      <c r="BN141" s="1516">
        <f t="shared" si="6"/>
        <v>4.4780099553679866</v>
      </c>
    </row>
    <row r="142" spans="1:66" x14ac:dyDescent="0.15">
      <c r="B142" s="274"/>
      <c r="C142" s="187"/>
      <c r="G142" s="1515">
        <f t="shared" si="6"/>
        <v>16.730999999999998</v>
      </c>
      <c r="H142" s="1515">
        <f t="shared" si="6"/>
        <v>14.221349999999997</v>
      </c>
      <c r="I142" s="1515">
        <f t="shared" si="6"/>
        <v>12.931638132799836</v>
      </c>
      <c r="J142" s="1515">
        <f t="shared" si="6"/>
        <v>12.088147499999998</v>
      </c>
      <c r="K142" s="1515">
        <f t="shared" si="6"/>
        <v>11.471962530976066</v>
      </c>
      <c r="L142" s="1515">
        <f t="shared" si="6"/>
        <v>10.991892412879862</v>
      </c>
      <c r="M142" s="1515">
        <f t="shared" si="6"/>
        <v>10.601706401361154</v>
      </c>
      <c r="N142" s="1515">
        <f t="shared" si="6"/>
        <v>10.274925374999997</v>
      </c>
      <c r="O142" s="1515">
        <f t="shared" si="6"/>
        <v>9.9950549756549449</v>
      </c>
      <c r="P142" s="1515">
        <f t="shared" si="6"/>
        <v>9.7511681513296562</v>
      </c>
      <c r="Q142" s="1515">
        <f t="shared" si="6"/>
        <v>9.5356762813799296</v>
      </c>
      <c r="R142" s="1515">
        <f t="shared" si="6"/>
        <v>9.3431085509478802</v>
      </c>
      <c r="S142" s="1515">
        <f t="shared" si="6"/>
        <v>9.1693993676502608</v>
      </c>
      <c r="T142" s="1515">
        <f t="shared" si="6"/>
        <v>9.0114504411569811</v>
      </c>
      <c r="U142" s="1515">
        <f t="shared" si="6"/>
        <v>8.8668500462387811</v>
      </c>
      <c r="V142" s="1515">
        <f t="shared" si="6"/>
        <v>8.7336865687499969</v>
      </c>
      <c r="W142" s="1515">
        <f t="shared" si="6"/>
        <v>8.6104208870099725</v>
      </c>
      <c r="X142" s="1515">
        <f t="shared" si="6"/>
        <v>8.4957967293067025</v>
      </c>
      <c r="Y142" s="1515">
        <f t="shared" si="6"/>
        <v>8.3887762695478028</v>
      </c>
      <c r="Z142" s="1515">
        <f t="shared" si="6"/>
        <v>8.2884929286302071</v>
      </c>
      <c r="AA142" s="1515">
        <f t="shared" si="6"/>
        <v>8.1942161719317461</v>
      </c>
      <c r="AB142" s="1515">
        <f t="shared" si="6"/>
        <v>8.1053248391729404</v>
      </c>
      <c r="AC142" s="1515">
        <f t="shared" si="6"/>
        <v>8.0212866522045481</v>
      </c>
      <c r="AD142" s="1515">
        <f t="shared" si="6"/>
        <v>7.9416422683056975</v>
      </c>
      <c r="AE142" s="1515">
        <f t="shared" si="6"/>
        <v>7.8659927268016743</v>
      </c>
      <c r="AF142" s="1515">
        <f t="shared" si="6"/>
        <v>7.7939894625027195</v>
      </c>
      <c r="AG142" s="1515">
        <f t="shared" si="6"/>
        <v>7.7253262842992187</v>
      </c>
      <c r="AH142" s="1515">
        <f t="shared" si="6"/>
        <v>7.6597328749834341</v>
      </c>
      <c r="AI142" s="1515">
        <f t="shared" si="6"/>
        <v>7.5969694806770613</v>
      </c>
      <c r="AJ142" s="1515">
        <f t="shared" si="6"/>
        <v>7.536822539302964</v>
      </c>
      <c r="AK142" s="1515">
        <f t="shared" si="6"/>
        <v>7.4791010567818619</v>
      </c>
      <c r="AL142" s="1515">
        <f t="shared" si="6"/>
        <v>7.4236335834374971</v>
      </c>
      <c r="AM142" s="1515">
        <f t="shared" si="6"/>
        <v>7.3702656758309528</v>
      </c>
      <c r="AN142" s="1515">
        <f t="shared" si="6"/>
        <v>7.3188577539584765</v>
      </c>
      <c r="AO142" s="1515">
        <f t="shared" si="6"/>
        <v>7.2692832825787033</v>
      </c>
      <c r="AP142" s="1515">
        <f t="shared" si="6"/>
        <v>7.221427219910697</v>
      </c>
      <c r="AQ142" s="1515">
        <f t="shared" si="6"/>
        <v>7.175184688163017</v>
      </c>
      <c r="AR142" s="1515">
        <f t="shared" si="6"/>
        <v>7.1304598291156331</v>
      </c>
      <c r="AS142" s="1515">
        <f t="shared" si="6"/>
        <v>7.0871648148692143</v>
      </c>
      <c r="AT142" s="1515">
        <f t="shared" si="6"/>
        <v>7.0452189893356767</v>
      </c>
      <c r="AU142" s="1515">
        <f t="shared" si="6"/>
        <v>7.0045481203959898</v>
      </c>
      <c r="AV142" s="1515">
        <f t="shared" si="6"/>
        <v>6.9650837461419837</v>
      </c>
      <c r="AW142" s="1515">
        <f t="shared" si="6"/>
        <v>6.9267626014348194</v>
      </c>
      <c r="AX142" s="1515">
        <f t="shared" si="6"/>
        <v>6.8895261132969985</v>
      </c>
      <c r="AY142" s="1515">
        <f t="shared" si="6"/>
        <v>6.8533199555172688</v>
      </c>
      <c r="AZ142" s="1515">
        <f t="shared" si="6"/>
        <v>6.8180936543738655</v>
      </c>
      <c r="BA142" s="1515">
        <f t="shared" si="6"/>
        <v>6.7838002386381611</v>
      </c>
      <c r="BB142" s="1515">
        <f t="shared" si="6"/>
        <v>6.7503959280598433</v>
      </c>
      <c r="BC142" s="1515">
        <f t="shared" si="6"/>
        <v>6.7178398553978891</v>
      </c>
      <c r="BD142" s="1515">
        <f t="shared" si="6"/>
        <v>6.6860938177814235</v>
      </c>
      <c r="BE142" s="1515">
        <f t="shared" si="6"/>
        <v>6.6551220537872444</v>
      </c>
      <c r="BF142" s="1515">
        <f t="shared" si="6"/>
        <v>6.6248910431273114</v>
      </c>
      <c r="BG142" s="1515">
        <f t="shared" si="6"/>
        <v>6.5953693262667237</v>
      </c>
      <c r="BH142" s="1515">
        <f t="shared" si="6"/>
        <v>6.5665273416543357</v>
      </c>
      <c r="BI142" s="1515">
        <f t="shared" si="6"/>
        <v>6.5383372785552423</v>
      </c>
      <c r="BJ142" s="1515">
        <f t="shared" si="6"/>
        <v>6.5107729437359181</v>
      </c>
      <c r="BK142" s="1515">
        <f t="shared" si="6"/>
        <v>6.4838096404764052</v>
      </c>
      <c r="BL142" s="1515">
        <f t="shared" si="6"/>
        <v>6.4574240585755023</v>
      </c>
      <c r="BM142" s="1515">
        <f t="shared" si="6"/>
        <v>6.4315941741795672</v>
      </c>
      <c r="BN142" s="1516">
        <f t="shared" si="6"/>
        <v>6.4062991584075188</v>
      </c>
    </row>
    <row r="143" spans="1:66" x14ac:dyDescent="0.15">
      <c r="B143" s="1399"/>
      <c r="C143" s="1517"/>
      <c r="D143" s="231"/>
      <c r="E143" s="231"/>
      <c r="F143" s="1603"/>
      <c r="G143" s="1518">
        <f t="shared" si="6"/>
        <v>16.730999999999998</v>
      </c>
      <c r="H143" s="1518">
        <f t="shared" si="6"/>
        <v>15.057899999999998</v>
      </c>
      <c r="I143" s="1518">
        <f t="shared" si="6"/>
        <v>14.157872356991788</v>
      </c>
      <c r="J143" s="1518">
        <f t="shared" si="6"/>
        <v>13.552109999999999</v>
      </c>
      <c r="K143" s="1518">
        <f t="shared" si="6"/>
        <v>13.100150840434511</v>
      </c>
      <c r="L143" s="1518">
        <f t="shared" si="6"/>
        <v>12.742085121292611</v>
      </c>
      <c r="M143" s="1518">
        <f t="shared" si="6"/>
        <v>12.44699121035689</v>
      </c>
      <c r="N143" s="1518">
        <f t="shared" si="6"/>
        <v>12.196899</v>
      </c>
      <c r="O143" s="1518">
        <f t="shared" si="6"/>
        <v>11.980476341932476</v>
      </c>
      <c r="P143" s="1518">
        <f t="shared" si="6"/>
        <v>11.790135756391059</v>
      </c>
      <c r="Q143" s="1518">
        <f t="shared" si="6"/>
        <v>11.620558185092907</v>
      </c>
      <c r="R143" s="1518">
        <f t="shared" si="6"/>
        <v>11.467876609163349</v>
      </c>
      <c r="S143" s="1518">
        <f t="shared" si="6"/>
        <v>11.329195305941195</v>
      </c>
      <c r="T143" s="1518">
        <f t="shared" si="6"/>
        <v>11.202292089321203</v>
      </c>
      <c r="U143" s="1518">
        <f t="shared" si="6"/>
        <v>11.085426062770338</v>
      </c>
      <c r="V143" s="1518">
        <f t="shared" si="6"/>
        <v>10.977209100000001</v>
      </c>
      <c r="W143" s="1518">
        <f t="shared" si="6"/>
        <v>10.876517346851957</v>
      </c>
      <c r="X143" s="1518">
        <f t="shared" si="6"/>
        <v>10.78242870773923</v>
      </c>
      <c r="Y143" s="1518">
        <f t="shared" si="6"/>
        <v>10.694177695712659</v>
      </c>
      <c r="Z143" s="1518">
        <f t="shared" si="6"/>
        <v>10.611122180751952</v>
      </c>
      <c r="AA143" s="1518">
        <f t="shared" si="6"/>
        <v>10.532718473781102</v>
      </c>
      <c r="AB143" s="1518">
        <f t="shared" si="6"/>
        <v>10.458502366583618</v>
      </c>
      <c r="AC143" s="1518">
        <f t="shared" si="6"/>
        <v>10.388074502740682</v>
      </c>
      <c r="AD143" s="1518">
        <f t="shared" si="6"/>
        <v>10.321088948247015</v>
      </c>
      <c r="AE143" s="1518">
        <f t="shared" si="6"/>
        <v>10.257244160070348</v>
      </c>
      <c r="AF143" s="1518">
        <f t="shared" si="6"/>
        <v>10.196275775347075</v>
      </c>
      <c r="AG143" s="1518">
        <f t="shared" si="6"/>
        <v>10.137950799416647</v>
      </c>
      <c r="AH143" s="1518">
        <f t="shared" si="6"/>
        <v>10.082062880389083</v>
      </c>
      <c r="AI143" s="1518">
        <f t="shared" si="6"/>
        <v>10.028428436167324</v>
      </c>
      <c r="AJ143" s="1518">
        <f t="shared" si="6"/>
        <v>9.9768834564933044</v>
      </c>
      <c r="AK143" s="1518">
        <f t="shared" si="6"/>
        <v>9.9272808441183038</v>
      </c>
      <c r="AL143" s="1518">
        <f t="shared" si="6"/>
        <v>9.8794881900000018</v>
      </c>
      <c r="AM143" s="1518">
        <f t="shared" si="6"/>
        <v>9.8333859005165021</v>
      </c>
      <c r="AN143" s="1518">
        <f t="shared" si="6"/>
        <v>9.7888656121667612</v>
      </c>
      <c r="AO143" s="1518">
        <f t="shared" si="6"/>
        <v>9.7458288425819006</v>
      </c>
      <c r="AP143" s="1518">
        <f t="shared" si="6"/>
        <v>9.7041858369653067</v>
      </c>
      <c r="AQ143" s="1518">
        <f t="shared" si="6"/>
        <v>9.6638545770772275</v>
      </c>
      <c r="AR143" s="1518">
        <f t="shared" si="6"/>
        <v>9.6247599261413939</v>
      </c>
      <c r="AS143" s="1518">
        <f t="shared" si="6"/>
        <v>9.5868328879891216</v>
      </c>
      <c r="AT143" s="1518">
        <f t="shared" si="6"/>
        <v>9.5500099626767572</v>
      </c>
      <c r="AU143" s="1518">
        <f t="shared" si="6"/>
        <v>9.5142325839445334</v>
      </c>
      <c r="AV143" s="1518">
        <f t="shared" si="6"/>
        <v>9.4794466264029911</v>
      </c>
      <c r="AW143" s="1518">
        <f t="shared" si="6"/>
        <v>9.4456019723686442</v>
      </c>
      <c r="AX143" s="1518">
        <f t="shared" si="6"/>
        <v>9.4126521299252559</v>
      </c>
      <c r="AY143" s="1518">
        <f t="shared" si="6"/>
        <v>9.3805538951391139</v>
      </c>
      <c r="AZ143" s="1518">
        <f t="shared" si="6"/>
        <v>9.3492670524666135</v>
      </c>
      <c r="BA143" s="1518">
        <f t="shared" si="6"/>
        <v>9.3187541083083243</v>
      </c>
      <c r="BB143" s="1518">
        <f t="shared" si="6"/>
        <v>9.2889800534223141</v>
      </c>
      <c r="BC143" s="1518">
        <f t="shared" si="6"/>
        <v>9.2599121505410142</v>
      </c>
      <c r="BD143" s="1518">
        <f t="shared" si="6"/>
        <v>9.2315197440633145</v>
      </c>
      <c r="BE143" s="1518">
        <f t="shared" si="6"/>
        <v>9.2037740891361572</v>
      </c>
      <c r="BF143" s="1518">
        <f t="shared" si="6"/>
        <v>9.1766481978123675</v>
      </c>
      <c r="BG143" s="1518">
        <f t="shared" si="6"/>
        <v>9.1501167002862047</v>
      </c>
      <c r="BH143" s="1518">
        <f t="shared" si="6"/>
        <v>9.1241557194749827</v>
      </c>
      <c r="BI143" s="1518">
        <f t="shared" si="6"/>
        <v>9.0987427574420536</v>
      </c>
      <c r="BJ143" s="1518">
        <f t="shared" si="6"/>
        <v>9.0738565923501735</v>
      </c>
      <c r="BK143" s="1518">
        <f t="shared" si="6"/>
        <v>9.0494771847999758</v>
      </c>
      <c r="BL143" s="1518">
        <f t="shared" si="6"/>
        <v>9.0255855925505948</v>
      </c>
      <c r="BM143" s="1518">
        <f t="shared" si="6"/>
        <v>9.0021638927419509</v>
      </c>
      <c r="BN143" s="1519">
        <f t="shared" si="6"/>
        <v>8.9791951108439729</v>
      </c>
    </row>
    <row r="144" spans="1:66" ht="8.25" customHeight="1" x14ac:dyDescent="0.15">
      <c r="B144" s="274"/>
      <c r="C144" s="187"/>
      <c r="G144" s="1513"/>
      <c r="H144" s="1513"/>
      <c r="I144" s="1513"/>
      <c r="J144" s="1513"/>
      <c r="K144" s="1513"/>
      <c r="L144" s="1513"/>
      <c r="M144" s="1513"/>
      <c r="N144" s="1513"/>
      <c r="O144" s="1513"/>
      <c r="P144" s="1513"/>
      <c r="Q144" s="1513"/>
      <c r="R144" s="1513"/>
      <c r="S144" s="1513"/>
      <c r="T144" s="1513"/>
      <c r="U144" s="1513"/>
      <c r="V144" s="1513"/>
      <c r="W144" s="1513"/>
      <c r="X144" s="1513"/>
      <c r="Y144" s="1513"/>
      <c r="Z144" s="1513"/>
      <c r="AA144" s="1513"/>
      <c r="AB144" s="1513"/>
      <c r="AC144" s="1513"/>
      <c r="AD144" s="1513"/>
      <c r="AE144" s="1513"/>
      <c r="AF144" s="1513"/>
      <c r="AG144" s="1513"/>
      <c r="AH144" s="1513"/>
      <c r="AI144" s="1513"/>
      <c r="AJ144" s="1513"/>
      <c r="AK144" s="1513"/>
      <c r="AL144" s="1513"/>
      <c r="AM144" s="1513"/>
      <c r="AN144" s="1513"/>
      <c r="AO144" s="1513"/>
      <c r="AP144" s="1513"/>
      <c r="AQ144" s="1513"/>
      <c r="AR144" s="1513"/>
      <c r="AS144" s="1513"/>
      <c r="AT144" s="1513"/>
      <c r="AU144" s="1513"/>
      <c r="AV144" s="1513"/>
      <c r="AW144" s="1513"/>
      <c r="AX144" s="1513"/>
      <c r="AY144" s="1513"/>
      <c r="AZ144" s="1513"/>
      <c r="BA144" s="1513"/>
      <c r="BB144" s="1513"/>
      <c r="BC144" s="1513"/>
      <c r="BD144" s="1513"/>
      <c r="BE144" s="1513"/>
      <c r="BF144" s="1513"/>
      <c r="BG144" s="1513"/>
      <c r="BH144" s="1513"/>
      <c r="BI144" s="1513"/>
      <c r="BJ144" s="1513"/>
      <c r="BK144" s="1513"/>
      <c r="BL144" s="1513"/>
      <c r="BM144" s="1513"/>
      <c r="BN144" s="1514"/>
    </row>
    <row r="145" spans="2:66" x14ac:dyDescent="0.15">
      <c r="B145" s="274" t="s">
        <v>956</v>
      </c>
      <c r="C145" s="1520">
        <f>G46</f>
        <v>1486800</v>
      </c>
      <c r="E145" s="189">
        <f>NPV($C$108,G145:BN145)+F145</f>
        <v>1486800</v>
      </c>
      <c r="F145" s="1604">
        <f>IF(F$131=0,$C145,)</f>
        <v>1486800</v>
      </c>
      <c r="G145" s="189">
        <f t="shared" ref="G145:BN145" si="7">IF(G$131=0,$C145,)</f>
        <v>0</v>
      </c>
      <c r="H145" s="189">
        <f t="shared" si="7"/>
        <v>0</v>
      </c>
      <c r="I145" s="189">
        <f t="shared" si="7"/>
        <v>0</v>
      </c>
      <c r="J145" s="189">
        <f t="shared" si="7"/>
        <v>0</v>
      </c>
      <c r="K145" s="189">
        <f t="shared" si="7"/>
        <v>0</v>
      </c>
      <c r="L145" s="189">
        <f t="shared" si="7"/>
        <v>0</v>
      </c>
      <c r="M145" s="189">
        <f t="shared" si="7"/>
        <v>0</v>
      </c>
      <c r="N145" s="189">
        <f t="shared" si="7"/>
        <v>0</v>
      </c>
      <c r="O145" s="189">
        <f t="shared" si="7"/>
        <v>0</v>
      </c>
      <c r="P145" s="189">
        <f t="shared" si="7"/>
        <v>0</v>
      </c>
      <c r="Q145" s="189">
        <f t="shared" si="7"/>
        <v>0</v>
      </c>
      <c r="R145" s="189">
        <f t="shared" si="7"/>
        <v>0</v>
      </c>
      <c r="S145" s="189">
        <f t="shared" si="7"/>
        <v>0</v>
      </c>
      <c r="T145" s="189">
        <f t="shared" si="7"/>
        <v>0</v>
      </c>
      <c r="U145" s="189">
        <f t="shared" si="7"/>
        <v>0</v>
      </c>
      <c r="V145" s="189">
        <f t="shared" si="7"/>
        <v>0</v>
      </c>
      <c r="W145" s="189">
        <f t="shared" si="7"/>
        <v>0</v>
      </c>
      <c r="X145" s="189">
        <f t="shared" si="7"/>
        <v>0</v>
      </c>
      <c r="Y145" s="189">
        <f t="shared" si="7"/>
        <v>0</v>
      </c>
      <c r="Z145" s="189">
        <f t="shared" si="7"/>
        <v>0</v>
      </c>
      <c r="AA145" s="189">
        <f t="shared" si="7"/>
        <v>0</v>
      </c>
      <c r="AB145" s="189">
        <f t="shared" si="7"/>
        <v>0</v>
      </c>
      <c r="AC145" s="189">
        <f t="shared" si="7"/>
        <v>0</v>
      </c>
      <c r="AD145" s="189">
        <f t="shared" si="7"/>
        <v>0</v>
      </c>
      <c r="AE145" s="189">
        <f t="shared" si="7"/>
        <v>0</v>
      </c>
      <c r="AF145" s="189">
        <f t="shared" si="7"/>
        <v>0</v>
      </c>
      <c r="AG145" s="189">
        <f t="shared" si="7"/>
        <v>0</v>
      </c>
      <c r="AH145" s="189">
        <f t="shared" si="7"/>
        <v>0</v>
      </c>
      <c r="AI145" s="189">
        <f t="shared" si="7"/>
        <v>0</v>
      </c>
      <c r="AJ145" s="189">
        <f t="shared" si="7"/>
        <v>0</v>
      </c>
      <c r="AK145" s="189">
        <f t="shared" si="7"/>
        <v>0</v>
      </c>
      <c r="AL145" s="189">
        <f t="shared" si="7"/>
        <v>0</v>
      </c>
      <c r="AM145" s="189">
        <f t="shared" si="7"/>
        <v>0</v>
      </c>
      <c r="AN145" s="189">
        <f t="shared" si="7"/>
        <v>0</v>
      </c>
      <c r="AO145" s="189">
        <f t="shared" si="7"/>
        <v>0</v>
      </c>
      <c r="AP145" s="189">
        <f t="shared" si="7"/>
        <v>0</v>
      </c>
      <c r="AQ145" s="189">
        <f t="shared" si="7"/>
        <v>0</v>
      </c>
      <c r="AR145" s="189">
        <f t="shared" si="7"/>
        <v>0</v>
      </c>
      <c r="AS145" s="189">
        <f t="shared" si="7"/>
        <v>0</v>
      </c>
      <c r="AT145" s="189">
        <f t="shared" si="7"/>
        <v>0</v>
      </c>
      <c r="AU145" s="189">
        <f t="shared" si="7"/>
        <v>0</v>
      </c>
      <c r="AV145" s="189">
        <f t="shared" si="7"/>
        <v>0</v>
      </c>
      <c r="AW145" s="189">
        <f t="shared" si="7"/>
        <v>0</v>
      </c>
      <c r="AX145" s="189">
        <f t="shared" si="7"/>
        <v>0</v>
      </c>
      <c r="AY145" s="189">
        <f t="shared" si="7"/>
        <v>0</v>
      </c>
      <c r="AZ145" s="189">
        <f t="shared" si="7"/>
        <v>0</v>
      </c>
      <c r="BA145" s="189">
        <f t="shared" si="7"/>
        <v>0</v>
      </c>
      <c r="BB145" s="189">
        <f t="shared" si="7"/>
        <v>0</v>
      </c>
      <c r="BC145" s="189">
        <f t="shared" si="7"/>
        <v>0</v>
      </c>
      <c r="BD145" s="189">
        <f t="shared" si="7"/>
        <v>0</v>
      </c>
      <c r="BE145" s="189">
        <f t="shared" si="7"/>
        <v>0</v>
      </c>
      <c r="BF145" s="189">
        <f t="shared" si="7"/>
        <v>0</v>
      </c>
      <c r="BG145" s="189">
        <f t="shared" si="7"/>
        <v>0</v>
      </c>
      <c r="BH145" s="189">
        <f t="shared" si="7"/>
        <v>0</v>
      </c>
      <c r="BI145" s="189">
        <f t="shared" si="7"/>
        <v>0</v>
      </c>
      <c r="BJ145" s="189">
        <f t="shared" si="7"/>
        <v>0</v>
      </c>
      <c r="BK145" s="189">
        <f t="shared" si="7"/>
        <v>0</v>
      </c>
      <c r="BL145" s="189">
        <f t="shared" si="7"/>
        <v>0</v>
      </c>
      <c r="BM145" s="189">
        <f t="shared" si="7"/>
        <v>0</v>
      </c>
      <c r="BN145" s="1521">
        <f t="shared" si="7"/>
        <v>0</v>
      </c>
    </row>
    <row r="146" spans="2:66" x14ac:dyDescent="0.15">
      <c r="B146" s="274" t="s">
        <v>957</v>
      </c>
      <c r="C146" s="1520">
        <f>H49</f>
        <v>15292800</v>
      </c>
      <c r="E146" s="189">
        <f>NPV($C$108,G146:BN146)+F146</f>
        <v>15292800</v>
      </c>
      <c r="F146" s="1604">
        <f>IF(F$131=0,$C146,)</f>
        <v>15292800</v>
      </c>
      <c r="G146" s="189">
        <f t="shared" ref="G146:BN146" si="8">IF(G$131=0,$C$60,)</f>
        <v>0</v>
      </c>
      <c r="H146" s="189">
        <f t="shared" si="8"/>
        <v>0</v>
      </c>
      <c r="I146" s="189">
        <f t="shared" si="8"/>
        <v>0</v>
      </c>
      <c r="J146" s="189">
        <f t="shared" si="8"/>
        <v>0</v>
      </c>
      <c r="K146" s="189">
        <f t="shared" si="8"/>
        <v>0</v>
      </c>
      <c r="L146" s="189">
        <f t="shared" si="8"/>
        <v>0</v>
      </c>
      <c r="M146" s="189">
        <f t="shared" si="8"/>
        <v>0</v>
      </c>
      <c r="N146" s="189">
        <f t="shared" si="8"/>
        <v>0</v>
      </c>
      <c r="O146" s="189">
        <f t="shared" si="8"/>
        <v>0</v>
      </c>
      <c r="P146" s="189">
        <f t="shared" si="8"/>
        <v>0</v>
      </c>
      <c r="Q146" s="189">
        <f t="shared" si="8"/>
        <v>0</v>
      </c>
      <c r="R146" s="189">
        <f t="shared" si="8"/>
        <v>0</v>
      </c>
      <c r="S146" s="189">
        <f t="shared" si="8"/>
        <v>0</v>
      </c>
      <c r="T146" s="189">
        <f t="shared" si="8"/>
        <v>0</v>
      </c>
      <c r="U146" s="189">
        <f t="shared" si="8"/>
        <v>0</v>
      </c>
      <c r="V146" s="189">
        <f t="shared" si="8"/>
        <v>0</v>
      </c>
      <c r="W146" s="189">
        <f t="shared" si="8"/>
        <v>0</v>
      </c>
      <c r="X146" s="189">
        <f t="shared" si="8"/>
        <v>0</v>
      </c>
      <c r="Y146" s="189">
        <f t="shared" si="8"/>
        <v>0</v>
      </c>
      <c r="Z146" s="189">
        <f t="shared" si="8"/>
        <v>0</v>
      </c>
      <c r="AA146" s="189">
        <f t="shared" si="8"/>
        <v>0</v>
      </c>
      <c r="AB146" s="189">
        <f t="shared" si="8"/>
        <v>0</v>
      </c>
      <c r="AC146" s="189">
        <f t="shared" si="8"/>
        <v>0</v>
      </c>
      <c r="AD146" s="189">
        <f t="shared" si="8"/>
        <v>0</v>
      </c>
      <c r="AE146" s="189">
        <f t="shared" si="8"/>
        <v>0</v>
      </c>
      <c r="AF146" s="189">
        <f t="shared" si="8"/>
        <v>0</v>
      </c>
      <c r="AG146" s="189">
        <f t="shared" si="8"/>
        <v>0</v>
      </c>
      <c r="AH146" s="189">
        <f t="shared" si="8"/>
        <v>0</v>
      </c>
      <c r="AI146" s="189">
        <f t="shared" si="8"/>
        <v>0</v>
      </c>
      <c r="AJ146" s="189">
        <f t="shared" si="8"/>
        <v>0</v>
      </c>
      <c r="AK146" s="189">
        <f t="shared" si="8"/>
        <v>0</v>
      </c>
      <c r="AL146" s="189">
        <f t="shared" si="8"/>
        <v>0</v>
      </c>
      <c r="AM146" s="189">
        <f t="shared" si="8"/>
        <v>0</v>
      </c>
      <c r="AN146" s="189">
        <f t="shared" si="8"/>
        <v>0</v>
      </c>
      <c r="AO146" s="189">
        <f t="shared" si="8"/>
        <v>0</v>
      </c>
      <c r="AP146" s="189">
        <f t="shared" si="8"/>
        <v>0</v>
      </c>
      <c r="AQ146" s="189">
        <f t="shared" si="8"/>
        <v>0</v>
      </c>
      <c r="AR146" s="189">
        <f t="shared" si="8"/>
        <v>0</v>
      </c>
      <c r="AS146" s="189">
        <f t="shared" si="8"/>
        <v>0</v>
      </c>
      <c r="AT146" s="189">
        <f t="shared" si="8"/>
        <v>0</v>
      </c>
      <c r="AU146" s="189">
        <f t="shared" si="8"/>
        <v>0</v>
      </c>
      <c r="AV146" s="189">
        <f t="shared" si="8"/>
        <v>0</v>
      </c>
      <c r="AW146" s="189">
        <f t="shared" si="8"/>
        <v>0</v>
      </c>
      <c r="AX146" s="189">
        <f t="shared" si="8"/>
        <v>0</v>
      </c>
      <c r="AY146" s="189">
        <f t="shared" si="8"/>
        <v>0</v>
      </c>
      <c r="AZ146" s="189">
        <f t="shared" si="8"/>
        <v>0</v>
      </c>
      <c r="BA146" s="189">
        <f t="shared" si="8"/>
        <v>0</v>
      </c>
      <c r="BB146" s="189">
        <f t="shared" si="8"/>
        <v>0</v>
      </c>
      <c r="BC146" s="189">
        <f t="shared" si="8"/>
        <v>0</v>
      </c>
      <c r="BD146" s="189">
        <f t="shared" si="8"/>
        <v>0</v>
      </c>
      <c r="BE146" s="189">
        <f t="shared" si="8"/>
        <v>0</v>
      </c>
      <c r="BF146" s="189">
        <f t="shared" si="8"/>
        <v>0</v>
      </c>
      <c r="BG146" s="189">
        <f t="shared" si="8"/>
        <v>0</v>
      </c>
      <c r="BH146" s="189">
        <f t="shared" si="8"/>
        <v>0</v>
      </c>
      <c r="BI146" s="189">
        <f t="shared" si="8"/>
        <v>0</v>
      </c>
      <c r="BJ146" s="189">
        <f t="shared" si="8"/>
        <v>0</v>
      </c>
      <c r="BK146" s="189">
        <f t="shared" si="8"/>
        <v>0</v>
      </c>
      <c r="BL146" s="189">
        <f t="shared" si="8"/>
        <v>0</v>
      </c>
      <c r="BM146" s="189">
        <f t="shared" si="8"/>
        <v>0</v>
      </c>
      <c r="BN146" s="1521">
        <f t="shared" si="8"/>
        <v>0</v>
      </c>
    </row>
    <row r="147" spans="2:66" ht="17.25" customHeight="1" x14ac:dyDescent="0.15">
      <c r="B147" s="274" t="s">
        <v>958</v>
      </c>
      <c r="C147" s="1520">
        <f>C83</f>
        <v>892080000.00000012</v>
      </c>
      <c r="E147" s="189">
        <f>NPV($C$108,G147:BN147)+F147</f>
        <v>892080000.00000012</v>
      </c>
      <c r="F147" s="1604">
        <f>IF(F$131=0,$C$147,)</f>
        <v>892080000.00000012</v>
      </c>
      <c r="G147" s="189">
        <f t="shared" ref="G147:BN147" si="9">IF(G$131=0,$C$84,)</f>
        <v>0</v>
      </c>
      <c r="H147" s="189">
        <f t="shared" si="9"/>
        <v>0</v>
      </c>
      <c r="I147" s="189">
        <f t="shared" si="9"/>
        <v>0</v>
      </c>
      <c r="J147" s="189">
        <f t="shared" si="9"/>
        <v>0</v>
      </c>
      <c r="K147" s="189">
        <f t="shared" si="9"/>
        <v>0</v>
      </c>
      <c r="L147" s="189">
        <f t="shared" si="9"/>
        <v>0</v>
      </c>
      <c r="M147" s="189">
        <f t="shared" si="9"/>
        <v>0</v>
      </c>
      <c r="N147" s="189">
        <f t="shared" si="9"/>
        <v>0</v>
      </c>
      <c r="O147" s="189">
        <f t="shared" si="9"/>
        <v>0</v>
      </c>
      <c r="P147" s="189">
        <f t="shared" si="9"/>
        <v>0</v>
      </c>
      <c r="Q147" s="189">
        <f t="shared" si="9"/>
        <v>0</v>
      </c>
      <c r="R147" s="189">
        <f t="shared" si="9"/>
        <v>0</v>
      </c>
      <c r="S147" s="189">
        <f t="shared" si="9"/>
        <v>0</v>
      </c>
      <c r="T147" s="189">
        <f t="shared" si="9"/>
        <v>0</v>
      </c>
      <c r="U147" s="189">
        <f t="shared" si="9"/>
        <v>0</v>
      </c>
      <c r="V147" s="189">
        <f t="shared" si="9"/>
        <v>0</v>
      </c>
      <c r="W147" s="189">
        <f t="shared" si="9"/>
        <v>0</v>
      </c>
      <c r="X147" s="189">
        <f t="shared" si="9"/>
        <v>0</v>
      </c>
      <c r="Y147" s="189">
        <f t="shared" si="9"/>
        <v>0</v>
      </c>
      <c r="Z147" s="189">
        <f t="shared" si="9"/>
        <v>0</v>
      </c>
      <c r="AA147" s="189">
        <f t="shared" si="9"/>
        <v>0</v>
      </c>
      <c r="AB147" s="189">
        <f t="shared" si="9"/>
        <v>0</v>
      </c>
      <c r="AC147" s="189">
        <f t="shared" si="9"/>
        <v>0</v>
      </c>
      <c r="AD147" s="189">
        <f t="shared" si="9"/>
        <v>0</v>
      </c>
      <c r="AE147" s="189">
        <f t="shared" si="9"/>
        <v>0</v>
      </c>
      <c r="AF147" s="189">
        <f t="shared" si="9"/>
        <v>0</v>
      </c>
      <c r="AG147" s="189">
        <f t="shared" si="9"/>
        <v>0</v>
      </c>
      <c r="AH147" s="189">
        <f t="shared" si="9"/>
        <v>0</v>
      </c>
      <c r="AI147" s="189">
        <f t="shared" si="9"/>
        <v>0</v>
      </c>
      <c r="AJ147" s="189">
        <f t="shared" si="9"/>
        <v>0</v>
      </c>
      <c r="AK147" s="189">
        <f t="shared" si="9"/>
        <v>0</v>
      </c>
      <c r="AL147" s="189">
        <f t="shared" si="9"/>
        <v>0</v>
      </c>
      <c r="AM147" s="189">
        <f t="shared" si="9"/>
        <v>0</v>
      </c>
      <c r="AN147" s="189">
        <f t="shared" si="9"/>
        <v>0</v>
      </c>
      <c r="AO147" s="189">
        <f t="shared" si="9"/>
        <v>0</v>
      </c>
      <c r="AP147" s="189">
        <f t="shared" si="9"/>
        <v>0</v>
      </c>
      <c r="AQ147" s="189">
        <f t="shared" si="9"/>
        <v>0</v>
      </c>
      <c r="AR147" s="189">
        <f t="shared" si="9"/>
        <v>0</v>
      </c>
      <c r="AS147" s="189">
        <f t="shared" si="9"/>
        <v>0</v>
      </c>
      <c r="AT147" s="189">
        <f t="shared" si="9"/>
        <v>0</v>
      </c>
      <c r="AU147" s="189">
        <f t="shared" si="9"/>
        <v>0</v>
      </c>
      <c r="AV147" s="189">
        <f t="shared" si="9"/>
        <v>0</v>
      </c>
      <c r="AW147" s="189">
        <f t="shared" si="9"/>
        <v>0</v>
      </c>
      <c r="AX147" s="189">
        <f t="shared" si="9"/>
        <v>0</v>
      </c>
      <c r="AY147" s="189">
        <f t="shared" si="9"/>
        <v>0</v>
      </c>
      <c r="AZ147" s="189">
        <f t="shared" si="9"/>
        <v>0</v>
      </c>
      <c r="BA147" s="189">
        <f t="shared" si="9"/>
        <v>0</v>
      </c>
      <c r="BB147" s="189">
        <f t="shared" si="9"/>
        <v>0</v>
      </c>
      <c r="BC147" s="189">
        <f t="shared" si="9"/>
        <v>0</v>
      </c>
      <c r="BD147" s="189">
        <f t="shared" si="9"/>
        <v>0</v>
      </c>
      <c r="BE147" s="189">
        <f t="shared" si="9"/>
        <v>0</v>
      </c>
      <c r="BF147" s="189">
        <f t="shared" si="9"/>
        <v>0</v>
      </c>
      <c r="BG147" s="189">
        <f t="shared" si="9"/>
        <v>0</v>
      </c>
      <c r="BH147" s="189">
        <f t="shared" si="9"/>
        <v>0</v>
      </c>
      <c r="BI147" s="189">
        <f t="shared" si="9"/>
        <v>0</v>
      </c>
      <c r="BJ147" s="189">
        <f t="shared" si="9"/>
        <v>0</v>
      </c>
      <c r="BK147" s="189">
        <f t="shared" si="9"/>
        <v>0</v>
      </c>
      <c r="BL147" s="189">
        <f t="shared" si="9"/>
        <v>0</v>
      </c>
      <c r="BM147" s="189">
        <f t="shared" si="9"/>
        <v>0</v>
      </c>
      <c r="BN147" s="1521">
        <f t="shared" si="9"/>
        <v>0</v>
      </c>
    </row>
    <row r="148" spans="2:66" x14ac:dyDescent="0.15">
      <c r="B148" s="274" t="s">
        <v>959</v>
      </c>
      <c r="C148" s="1520">
        <f>D23</f>
        <v>2548800000</v>
      </c>
      <c r="E148" s="189">
        <f>NPV($C$108,G148:BN148)+F148</f>
        <v>2548800000</v>
      </c>
      <c r="F148" s="1604">
        <f>IF(F$131=0,$C148,)</f>
        <v>2548800000</v>
      </c>
      <c r="G148" s="189">
        <f>IF(G$131=0,$C148,)</f>
        <v>0</v>
      </c>
      <c r="H148" s="189">
        <f t="shared" ref="H148:J148" si="10">IF(H$131=0,$C148,)</f>
        <v>0</v>
      </c>
      <c r="I148" s="189">
        <f t="shared" si="10"/>
        <v>0</v>
      </c>
      <c r="J148" s="189">
        <f t="shared" si="10"/>
        <v>0</v>
      </c>
      <c r="K148" s="189">
        <f t="shared" ref="K148:BN148" si="11">IF(K$131=0,$C$148,)</f>
        <v>0</v>
      </c>
      <c r="L148" s="189">
        <f t="shared" si="11"/>
        <v>0</v>
      </c>
      <c r="M148" s="189">
        <f t="shared" si="11"/>
        <v>0</v>
      </c>
      <c r="N148" s="189">
        <f t="shared" si="11"/>
        <v>0</v>
      </c>
      <c r="O148" s="189">
        <f t="shared" si="11"/>
        <v>0</v>
      </c>
      <c r="P148" s="189">
        <f t="shared" si="11"/>
        <v>0</v>
      </c>
      <c r="Q148" s="189">
        <f t="shared" si="11"/>
        <v>0</v>
      </c>
      <c r="R148" s="189">
        <f t="shared" si="11"/>
        <v>0</v>
      </c>
      <c r="S148" s="189">
        <f t="shared" si="11"/>
        <v>0</v>
      </c>
      <c r="T148" s="189">
        <f t="shared" si="11"/>
        <v>0</v>
      </c>
      <c r="U148" s="189">
        <f t="shared" si="11"/>
        <v>0</v>
      </c>
      <c r="V148" s="189">
        <f t="shared" si="11"/>
        <v>0</v>
      </c>
      <c r="W148" s="189">
        <f t="shared" si="11"/>
        <v>0</v>
      </c>
      <c r="X148" s="189">
        <f t="shared" si="11"/>
        <v>0</v>
      </c>
      <c r="Y148" s="189">
        <f t="shared" si="11"/>
        <v>0</v>
      </c>
      <c r="Z148" s="189">
        <f t="shared" si="11"/>
        <v>0</v>
      </c>
      <c r="AA148" s="189">
        <f t="shared" si="11"/>
        <v>0</v>
      </c>
      <c r="AB148" s="189">
        <f t="shared" si="11"/>
        <v>0</v>
      </c>
      <c r="AC148" s="189">
        <f t="shared" si="11"/>
        <v>0</v>
      </c>
      <c r="AD148" s="189">
        <f t="shared" si="11"/>
        <v>0</v>
      </c>
      <c r="AE148" s="189">
        <f t="shared" si="11"/>
        <v>0</v>
      </c>
      <c r="AF148" s="189">
        <f t="shared" si="11"/>
        <v>0</v>
      </c>
      <c r="AG148" s="189">
        <f t="shared" si="11"/>
        <v>0</v>
      </c>
      <c r="AH148" s="189">
        <f t="shared" si="11"/>
        <v>0</v>
      </c>
      <c r="AI148" s="189">
        <f t="shared" si="11"/>
        <v>0</v>
      </c>
      <c r="AJ148" s="189">
        <f t="shared" si="11"/>
        <v>0</v>
      </c>
      <c r="AK148" s="189">
        <f t="shared" si="11"/>
        <v>0</v>
      </c>
      <c r="AL148" s="189">
        <f t="shared" si="11"/>
        <v>0</v>
      </c>
      <c r="AM148" s="189">
        <f t="shared" si="11"/>
        <v>0</v>
      </c>
      <c r="AN148" s="189">
        <f t="shared" si="11"/>
        <v>0</v>
      </c>
      <c r="AO148" s="189">
        <f t="shared" si="11"/>
        <v>0</v>
      </c>
      <c r="AP148" s="189">
        <f t="shared" si="11"/>
        <v>0</v>
      </c>
      <c r="AQ148" s="189">
        <f t="shared" si="11"/>
        <v>0</v>
      </c>
      <c r="AR148" s="189">
        <f t="shared" si="11"/>
        <v>0</v>
      </c>
      <c r="AS148" s="189">
        <f t="shared" si="11"/>
        <v>0</v>
      </c>
      <c r="AT148" s="189">
        <f t="shared" si="11"/>
        <v>0</v>
      </c>
      <c r="AU148" s="189">
        <f t="shared" si="11"/>
        <v>0</v>
      </c>
      <c r="AV148" s="189">
        <f t="shared" si="11"/>
        <v>0</v>
      </c>
      <c r="AW148" s="189">
        <f t="shared" si="11"/>
        <v>0</v>
      </c>
      <c r="AX148" s="189">
        <f t="shared" si="11"/>
        <v>0</v>
      </c>
      <c r="AY148" s="189">
        <f t="shared" si="11"/>
        <v>0</v>
      </c>
      <c r="AZ148" s="189">
        <f t="shared" si="11"/>
        <v>0</v>
      </c>
      <c r="BA148" s="189">
        <f t="shared" si="11"/>
        <v>0</v>
      </c>
      <c r="BB148" s="189">
        <f t="shared" si="11"/>
        <v>0</v>
      </c>
      <c r="BC148" s="189">
        <f t="shared" si="11"/>
        <v>0</v>
      </c>
      <c r="BD148" s="189">
        <f t="shared" si="11"/>
        <v>0</v>
      </c>
      <c r="BE148" s="189">
        <f t="shared" si="11"/>
        <v>0</v>
      </c>
      <c r="BF148" s="189">
        <f t="shared" si="11"/>
        <v>0</v>
      </c>
      <c r="BG148" s="189">
        <f t="shared" si="11"/>
        <v>0</v>
      </c>
      <c r="BH148" s="189">
        <f t="shared" si="11"/>
        <v>0</v>
      </c>
      <c r="BI148" s="189">
        <f t="shared" si="11"/>
        <v>0</v>
      </c>
      <c r="BJ148" s="189">
        <f t="shared" si="11"/>
        <v>0</v>
      </c>
      <c r="BK148" s="189">
        <f t="shared" si="11"/>
        <v>0</v>
      </c>
      <c r="BL148" s="189">
        <f t="shared" si="11"/>
        <v>0</v>
      </c>
      <c r="BM148" s="189">
        <f t="shared" si="11"/>
        <v>0</v>
      </c>
      <c r="BN148" s="1521">
        <f t="shared" si="11"/>
        <v>0</v>
      </c>
    </row>
    <row r="149" spans="2:66" ht="12" customHeight="1" x14ac:dyDescent="0.15">
      <c r="B149" s="274"/>
      <c r="C149" s="1520"/>
      <c r="E149" s="189"/>
      <c r="F149" s="1604"/>
      <c r="G149" s="189"/>
      <c r="H149" s="189"/>
      <c r="I149" s="189"/>
      <c r="J149" s="189"/>
      <c r="K149" s="189"/>
      <c r="L149" s="189"/>
      <c r="M149" s="189"/>
      <c r="N149" s="189"/>
      <c r="O149" s="189"/>
      <c r="P149" s="189"/>
      <c r="Q149" s="189"/>
      <c r="R149" s="189"/>
      <c r="S149" s="189"/>
      <c r="T149" s="189"/>
      <c r="U149" s="189"/>
      <c r="V149" s="189"/>
      <c r="W149" s="189"/>
      <c r="X149" s="189"/>
      <c r="Y149" s="189"/>
      <c r="Z149" s="189"/>
      <c r="AA149" s="189"/>
      <c r="AB149" s="189"/>
      <c r="AC149" s="189"/>
      <c r="AD149" s="189"/>
      <c r="AE149" s="189"/>
      <c r="AF149" s="189"/>
      <c r="AG149" s="189"/>
      <c r="AH149" s="189"/>
      <c r="AI149" s="189"/>
      <c r="AJ149" s="189"/>
      <c r="AK149" s="189"/>
      <c r="AL149" s="189"/>
      <c r="AM149" s="189"/>
      <c r="AN149" s="189"/>
      <c r="AO149" s="189"/>
      <c r="AP149" s="189"/>
      <c r="AQ149" s="189"/>
      <c r="AR149" s="189"/>
      <c r="AS149" s="189"/>
      <c r="AT149" s="189"/>
      <c r="AU149" s="189"/>
      <c r="AV149" s="189"/>
      <c r="AW149" s="189"/>
      <c r="AX149" s="189"/>
      <c r="AY149" s="189"/>
      <c r="AZ149" s="189"/>
      <c r="BA149" s="189"/>
      <c r="BB149" s="189"/>
      <c r="BC149" s="189"/>
      <c r="BD149" s="189"/>
      <c r="BE149" s="189"/>
      <c r="BF149" s="189"/>
      <c r="BG149" s="189"/>
      <c r="BH149" s="189"/>
      <c r="BI149" s="189"/>
      <c r="BJ149" s="189"/>
      <c r="BK149" s="189"/>
      <c r="BL149" s="189"/>
      <c r="BM149" s="189"/>
      <c r="BN149" s="1521"/>
    </row>
    <row r="150" spans="2:66" x14ac:dyDescent="0.15">
      <c r="B150" s="1145" t="s">
        <v>886</v>
      </c>
      <c r="C150" s="1522">
        <f>C145+C147</f>
        <v>893566800.00000012</v>
      </c>
      <c r="E150" s="1581">
        <f>NPV($C$108,G150:BN150)+F150</f>
        <v>893566800.00000012</v>
      </c>
      <c r="F150" s="1604">
        <f>IF(F$131=0,$C150,)</f>
        <v>893566800.00000012</v>
      </c>
      <c r="G150" s="189">
        <f t="shared" ref="G150:V151" si="12">IF(G$131=0,$C150,)</f>
        <v>0</v>
      </c>
      <c r="H150" s="189">
        <f t="shared" si="12"/>
        <v>0</v>
      </c>
      <c r="I150" s="189">
        <f t="shared" si="12"/>
        <v>0</v>
      </c>
      <c r="J150" s="189">
        <f t="shared" si="12"/>
        <v>0</v>
      </c>
      <c r="K150" s="189">
        <f t="shared" si="12"/>
        <v>0</v>
      </c>
      <c r="L150" s="189">
        <f t="shared" si="12"/>
        <v>0</v>
      </c>
      <c r="M150" s="189">
        <f t="shared" si="12"/>
        <v>0</v>
      </c>
      <c r="N150" s="189">
        <f t="shared" si="12"/>
        <v>0</v>
      </c>
      <c r="O150" s="189">
        <f t="shared" si="12"/>
        <v>0</v>
      </c>
      <c r="P150" s="189">
        <f t="shared" si="12"/>
        <v>0</v>
      </c>
      <c r="Q150" s="189">
        <f t="shared" si="12"/>
        <v>0</v>
      </c>
      <c r="R150" s="189">
        <f t="shared" si="12"/>
        <v>0</v>
      </c>
      <c r="S150" s="189">
        <f t="shared" si="12"/>
        <v>0</v>
      </c>
      <c r="T150" s="189">
        <f t="shared" si="12"/>
        <v>0</v>
      </c>
      <c r="U150" s="189">
        <f t="shared" si="12"/>
        <v>0</v>
      </c>
      <c r="V150" s="189">
        <f t="shared" si="12"/>
        <v>0</v>
      </c>
      <c r="W150" s="189">
        <f t="shared" ref="W150:BN151" si="13">IF(W$131=0,$C150,)</f>
        <v>0</v>
      </c>
      <c r="X150" s="189">
        <f t="shared" si="13"/>
        <v>0</v>
      </c>
      <c r="Y150" s="189">
        <f t="shared" si="13"/>
        <v>0</v>
      </c>
      <c r="Z150" s="189">
        <f t="shared" si="13"/>
        <v>0</v>
      </c>
      <c r="AA150" s="189">
        <f t="shared" si="13"/>
        <v>0</v>
      </c>
      <c r="AB150" s="189">
        <f t="shared" si="13"/>
        <v>0</v>
      </c>
      <c r="AC150" s="189">
        <f t="shared" si="13"/>
        <v>0</v>
      </c>
      <c r="AD150" s="189">
        <f t="shared" si="13"/>
        <v>0</v>
      </c>
      <c r="AE150" s="189">
        <f t="shared" si="13"/>
        <v>0</v>
      </c>
      <c r="AF150" s="189">
        <f t="shared" si="13"/>
        <v>0</v>
      </c>
      <c r="AG150" s="189">
        <f t="shared" si="13"/>
        <v>0</v>
      </c>
      <c r="AH150" s="189">
        <f t="shared" si="13"/>
        <v>0</v>
      </c>
      <c r="AI150" s="189">
        <f t="shared" si="13"/>
        <v>0</v>
      </c>
      <c r="AJ150" s="189">
        <f t="shared" si="13"/>
        <v>0</v>
      </c>
      <c r="AK150" s="189">
        <f t="shared" si="13"/>
        <v>0</v>
      </c>
      <c r="AL150" s="189">
        <f t="shared" si="13"/>
        <v>0</v>
      </c>
      <c r="AM150" s="189">
        <f t="shared" si="13"/>
        <v>0</v>
      </c>
      <c r="AN150" s="189">
        <f t="shared" si="13"/>
        <v>0</v>
      </c>
      <c r="AO150" s="189">
        <f t="shared" si="13"/>
        <v>0</v>
      </c>
      <c r="AP150" s="189">
        <f t="shared" si="13"/>
        <v>0</v>
      </c>
      <c r="AQ150" s="189">
        <f t="shared" si="13"/>
        <v>0</v>
      </c>
      <c r="AR150" s="189">
        <f t="shared" si="13"/>
        <v>0</v>
      </c>
      <c r="AS150" s="189">
        <f t="shared" si="13"/>
        <v>0</v>
      </c>
      <c r="AT150" s="189">
        <f t="shared" si="13"/>
        <v>0</v>
      </c>
      <c r="AU150" s="189">
        <f t="shared" si="13"/>
        <v>0</v>
      </c>
      <c r="AV150" s="189">
        <f t="shared" si="13"/>
        <v>0</v>
      </c>
      <c r="AW150" s="189">
        <f t="shared" si="13"/>
        <v>0</v>
      </c>
      <c r="AX150" s="189">
        <f t="shared" si="13"/>
        <v>0</v>
      </c>
      <c r="AY150" s="189">
        <f t="shared" si="13"/>
        <v>0</v>
      </c>
      <c r="AZ150" s="189">
        <f t="shared" si="13"/>
        <v>0</v>
      </c>
      <c r="BA150" s="189">
        <f t="shared" si="13"/>
        <v>0</v>
      </c>
      <c r="BB150" s="189">
        <f t="shared" si="13"/>
        <v>0</v>
      </c>
      <c r="BC150" s="189">
        <f t="shared" si="13"/>
        <v>0</v>
      </c>
      <c r="BD150" s="189">
        <f t="shared" si="13"/>
        <v>0</v>
      </c>
      <c r="BE150" s="189">
        <f t="shared" si="13"/>
        <v>0</v>
      </c>
      <c r="BF150" s="189">
        <f t="shared" si="13"/>
        <v>0</v>
      </c>
      <c r="BG150" s="189">
        <f t="shared" si="13"/>
        <v>0</v>
      </c>
      <c r="BH150" s="189">
        <f t="shared" si="13"/>
        <v>0</v>
      </c>
      <c r="BI150" s="189">
        <f t="shared" si="13"/>
        <v>0</v>
      </c>
      <c r="BJ150" s="189">
        <f t="shared" si="13"/>
        <v>0</v>
      </c>
      <c r="BK150" s="189">
        <f t="shared" si="13"/>
        <v>0</v>
      </c>
      <c r="BL150" s="189">
        <f t="shared" si="13"/>
        <v>0</v>
      </c>
      <c r="BM150" s="189">
        <f t="shared" si="13"/>
        <v>0</v>
      </c>
      <c r="BN150" s="1521">
        <f t="shared" si="13"/>
        <v>0</v>
      </c>
    </row>
    <row r="151" spans="2:66" x14ac:dyDescent="0.15">
      <c r="B151" s="1523" t="s">
        <v>887</v>
      </c>
      <c r="C151" s="1524">
        <f>C146+C148</f>
        <v>2564092800</v>
      </c>
      <c r="D151" s="231"/>
      <c r="E151" s="1582">
        <f>NPV($C$108,G151:BN151)+F151</f>
        <v>2564092800</v>
      </c>
      <c r="F151" s="1605">
        <f>IF(F$131=0,$C151,)</f>
        <v>2564092800</v>
      </c>
      <c r="G151" s="748">
        <f t="shared" si="12"/>
        <v>0</v>
      </c>
      <c r="H151" s="748">
        <f t="shared" si="12"/>
        <v>0</v>
      </c>
      <c r="I151" s="748">
        <f t="shared" si="12"/>
        <v>0</v>
      </c>
      <c r="J151" s="748">
        <f t="shared" si="12"/>
        <v>0</v>
      </c>
      <c r="K151" s="748">
        <f t="shared" si="12"/>
        <v>0</v>
      </c>
      <c r="L151" s="748">
        <f t="shared" si="12"/>
        <v>0</v>
      </c>
      <c r="M151" s="748">
        <f t="shared" si="12"/>
        <v>0</v>
      </c>
      <c r="N151" s="748">
        <f t="shared" si="12"/>
        <v>0</v>
      </c>
      <c r="O151" s="748">
        <f t="shared" si="12"/>
        <v>0</v>
      </c>
      <c r="P151" s="748">
        <f t="shared" si="12"/>
        <v>0</v>
      </c>
      <c r="Q151" s="748">
        <f t="shared" si="12"/>
        <v>0</v>
      </c>
      <c r="R151" s="748">
        <f t="shared" si="12"/>
        <v>0</v>
      </c>
      <c r="S151" s="748">
        <f t="shared" si="12"/>
        <v>0</v>
      </c>
      <c r="T151" s="748">
        <f t="shared" si="12"/>
        <v>0</v>
      </c>
      <c r="U151" s="748">
        <f t="shared" si="12"/>
        <v>0</v>
      </c>
      <c r="V151" s="748">
        <f t="shared" si="12"/>
        <v>0</v>
      </c>
      <c r="W151" s="748">
        <f t="shared" si="13"/>
        <v>0</v>
      </c>
      <c r="X151" s="748">
        <f t="shared" si="13"/>
        <v>0</v>
      </c>
      <c r="Y151" s="748">
        <f t="shared" si="13"/>
        <v>0</v>
      </c>
      <c r="Z151" s="748">
        <f t="shared" si="13"/>
        <v>0</v>
      </c>
      <c r="AA151" s="748">
        <f t="shared" si="13"/>
        <v>0</v>
      </c>
      <c r="AB151" s="748">
        <f t="shared" si="13"/>
        <v>0</v>
      </c>
      <c r="AC151" s="748">
        <f t="shared" si="13"/>
        <v>0</v>
      </c>
      <c r="AD151" s="748">
        <f t="shared" si="13"/>
        <v>0</v>
      </c>
      <c r="AE151" s="748">
        <f t="shared" si="13"/>
        <v>0</v>
      </c>
      <c r="AF151" s="748">
        <f t="shared" si="13"/>
        <v>0</v>
      </c>
      <c r="AG151" s="748">
        <f t="shared" si="13"/>
        <v>0</v>
      </c>
      <c r="AH151" s="748">
        <f t="shared" si="13"/>
        <v>0</v>
      </c>
      <c r="AI151" s="748">
        <f t="shared" si="13"/>
        <v>0</v>
      </c>
      <c r="AJ151" s="748">
        <f t="shared" si="13"/>
        <v>0</v>
      </c>
      <c r="AK151" s="748">
        <f t="shared" si="13"/>
        <v>0</v>
      </c>
      <c r="AL151" s="748">
        <f t="shared" si="13"/>
        <v>0</v>
      </c>
      <c r="AM151" s="748">
        <f t="shared" si="13"/>
        <v>0</v>
      </c>
      <c r="AN151" s="748">
        <f t="shared" si="13"/>
        <v>0</v>
      </c>
      <c r="AO151" s="748">
        <f t="shared" si="13"/>
        <v>0</v>
      </c>
      <c r="AP151" s="748">
        <f t="shared" si="13"/>
        <v>0</v>
      </c>
      <c r="AQ151" s="748">
        <f t="shared" si="13"/>
        <v>0</v>
      </c>
      <c r="AR151" s="748">
        <f t="shared" si="13"/>
        <v>0</v>
      </c>
      <c r="AS151" s="748">
        <f t="shared" si="13"/>
        <v>0</v>
      </c>
      <c r="AT151" s="748">
        <f t="shared" si="13"/>
        <v>0</v>
      </c>
      <c r="AU151" s="748">
        <f t="shared" si="13"/>
        <v>0</v>
      </c>
      <c r="AV151" s="748">
        <f t="shared" si="13"/>
        <v>0</v>
      </c>
      <c r="AW151" s="748">
        <f t="shared" si="13"/>
        <v>0</v>
      </c>
      <c r="AX151" s="748">
        <f t="shared" si="13"/>
        <v>0</v>
      </c>
      <c r="AY151" s="748">
        <f t="shared" si="13"/>
        <v>0</v>
      </c>
      <c r="AZ151" s="748">
        <f t="shared" si="13"/>
        <v>0</v>
      </c>
      <c r="BA151" s="748">
        <f t="shared" si="13"/>
        <v>0</v>
      </c>
      <c r="BB151" s="748">
        <f t="shared" si="13"/>
        <v>0</v>
      </c>
      <c r="BC151" s="748">
        <f t="shared" si="13"/>
        <v>0</v>
      </c>
      <c r="BD151" s="748">
        <f t="shared" si="13"/>
        <v>0</v>
      </c>
      <c r="BE151" s="748">
        <f t="shared" si="13"/>
        <v>0</v>
      </c>
      <c r="BF151" s="748">
        <f t="shared" si="13"/>
        <v>0</v>
      </c>
      <c r="BG151" s="748">
        <f t="shared" si="13"/>
        <v>0</v>
      </c>
      <c r="BH151" s="748">
        <f t="shared" si="13"/>
        <v>0</v>
      </c>
      <c r="BI151" s="748">
        <f t="shared" si="13"/>
        <v>0</v>
      </c>
      <c r="BJ151" s="748">
        <f t="shared" si="13"/>
        <v>0</v>
      </c>
      <c r="BK151" s="748">
        <f t="shared" si="13"/>
        <v>0</v>
      </c>
      <c r="BL151" s="748">
        <f t="shared" si="13"/>
        <v>0</v>
      </c>
      <c r="BM151" s="748">
        <f t="shared" si="13"/>
        <v>0</v>
      </c>
      <c r="BN151" s="1525">
        <f t="shared" si="13"/>
        <v>0</v>
      </c>
    </row>
    <row r="152" spans="2:66" ht="9" customHeight="1" x14ac:dyDescent="0.15">
      <c r="B152" s="274"/>
      <c r="C152" s="1520"/>
      <c r="E152" s="189"/>
      <c r="F152" s="1604"/>
      <c r="G152" s="189"/>
      <c r="H152" s="189"/>
      <c r="I152" s="189"/>
      <c r="J152" s="189"/>
      <c r="K152" s="189"/>
      <c r="L152" s="189"/>
      <c r="M152" s="189"/>
      <c r="N152" s="189"/>
      <c r="O152" s="189"/>
      <c r="P152" s="189"/>
      <c r="Q152" s="189"/>
      <c r="R152" s="189"/>
      <c r="S152" s="189"/>
      <c r="T152" s="189"/>
      <c r="U152" s="189"/>
      <c r="V152" s="189"/>
      <c r="W152" s="189"/>
      <c r="X152" s="189"/>
      <c r="Y152" s="189"/>
      <c r="Z152" s="189"/>
      <c r="AA152" s="189"/>
      <c r="AB152" s="189"/>
      <c r="AC152" s="189"/>
      <c r="AD152" s="189"/>
      <c r="AE152" s="189"/>
      <c r="AF152" s="189"/>
      <c r="AG152" s="189"/>
      <c r="AH152" s="189"/>
      <c r="AI152" s="189"/>
      <c r="AJ152" s="189"/>
      <c r="AK152" s="189"/>
      <c r="AL152" s="189"/>
      <c r="AM152" s="189"/>
      <c r="AN152" s="189"/>
      <c r="AO152" s="189"/>
      <c r="AP152" s="189"/>
      <c r="AQ152" s="189"/>
      <c r="AR152" s="189"/>
      <c r="AS152" s="189"/>
      <c r="AT152" s="189"/>
      <c r="AU152" s="189"/>
      <c r="AV152" s="189"/>
      <c r="AW152" s="189"/>
      <c r="AX152" s="189"/>
      <c r="AY152" s="189"/>
      <c r="AZ152" s="189"/>
      <c r="BA152" s="189"/>
      <c r="BB152" s="189"/>
      <c r="BC152" s="189"/>
      <c r="BD152" s="189"/>
      <c r="BE152" s="189"/>
      <c r="BF152" s="189"/>
      <c r="BG152" s="189"/>
      <c r="BH152" s="189"/>
      <c r="BI152" s="189"/>
      <c r="BJ152" s="189"/>
      <c r="BK152" s="189"/>
      <c r="BL152" s="189"/>
      <c r="BM152" s="189"/>
      <c r="BN152" s="1521"/>
    </row>
    <row r="153" spans="2:66" x14ac:dyDescent="0.15">
      <c r="B153" s="274" t="s">
        <v>960</v>
      </c>
      <c r="C153" s="1520">
        <f>C63</f>
        <v>14868</v>
      </c>
      <c r="E153" s="189">
        <f t="shared" ref="E153:E155" si="14">(NPV($C$108, G153:BN153) + F153)</f>
        <v>209291.17697192219</v>
      </c>
      <c r="F153" s="1604">
        <f t="shared" ref="F153:U156" si="15">IF(F$131&lt;&gt;0,$C153,)*F$135</f>
        <v>0</v>
      </c>
      <c r="G153" s="189">
        <f t="shared" si="15"/>
        <v>14868</v>
      </c>
      <c r="H153" s="189">
        <f t="shared" si="15"/>
        <v>14868</v>
      </c>
      <c r="I153" s="189">
        <f t="shared" si="15"/>
        <v>14868</v>
      </c>
      <c r="J153" s="189">
        <f t="shared" si="15"/>
        <v>14868</v>
      </c>
      <c r="K153" s="189">
        <f t="shared" si="15"/>
        <v>14868</v>
      </c>
      <c r="L153" s="189">
        <f t="shared" si="15"/>
        <v>14868</v>
      </c>
      <c r="M153" s="189">
        <f t="shared" si="15"/>
        <v>14868</v>
      </c>
      <c r="N153" s="189">
        <f t="shared" si="15"/>
        <v>14868</v>
      </c>
      <c r="O153" s="189">
        <f t="shared" si="15"/>
        <v>14868</v>
      </c>
      <c r="P153" s="189">
        <f t="shared" si="15"/>
        <v>14868</v>
      </c>
      <c r="Q153" s="189">
        <f t="shared" si="15"/>
        <v>14868</v>
      </c>
      <c r="R153" s="189">
        <f t="shared" si="15"/>
        <v>14868</v>
      </c>
      <c r="S153" s="189">
        <f t="shared" si="15"/>
        <v>14868</v>
      </c>
      <c r="T153" s="189">
        <f t="shared" si="15"/>
        <v>14868</v>
      </c>
      <c r="U153" s="189">
        <f t="shared" si="15"/>
        <v>14868</v>
      </c>
      <c r="V153" s="189">
        <f t="shared" ref="V153:AK156" si="16">IF(V$131&lt;&gt;0,$C153,)*V$135</f>
        <v>14868</v>
      </c>
      <c r="W153" s="189">
        <f t="shared" si="16"/>
        <v>14868</v>
      </c>
      <c r="X153" s="189">
        <f t="shared" si="16"/>
        <v>14868</v>
      </c>
      <c r="Y153" s="189">
        <f t="shared" si="16"/>
        <v>14868</v>
      </c>
      <c r="Z153" s="189">
        <f t="shared" si="16"/>
        <v>14868</v>
      </c>
      <c r="AA153" s="189">
        <f t="shared" si="16"/>
        <v>14868</v>
      </c>
      <c r="AB153" s="189">
        <f t="shared" si="16"/>
        <v>14868</v>
      </c>
      <c r="AC153" s="189">
        <f t="shared" si="16"/>
        <v>14868</v>
      </c>
      <c r="AD153" s="189">
        <f t="shared" si="16"/>
        <v>14868</v>
      </c>
      <c r="AE153" s="189">
        <f t="shared" si="16"/>
        <v>14868</v>
      </c>
      <c r="AF153" s="189">
        <f t="shared" si="16"/>
        <v>14868</v>
      </c>
      <c r="AG153" s="189">
        <f t="shared" si="16"/>
        <v>14868</v>
      </c>
      <c r="AH153" s="189">
        <f t="shared" si="16"/>
        <v>14868</v>
      </c>
      <c r="AI153" s="189">
        <f t="shared" si="16"/>
        <v>14868</v>
      </c>
      <c r="AJ153" s="189">
        <f t="shared" si="16"/>
        <v>14868</v>
      </c>
      <c r="AK153" s="189">
        <f t="shared" si="16"/>
        <v>14868</v>
      </c>
      <c r="AL153" s="189">
        <f t="shared" ref="AL153:BN156" si="17">IF(AL$131&lt;&gt;0,$C153,)*AL$135</f>
        <v>14868</v>
      </c>
      <c r="AM153" s="189">
        <f t="shared" si="17"/>
        <v>14868</v>
      </c>
      <c r="AN153" s="189">
        <f t="shared" si="17"/>
        <v>14868</v>
      </c>
      <c r="AO153" s="189">
        <f t="shared" si="17"/>
        <v>14868</v>
      </c>
      <c r="AP153" s="189">
        <f t="shared" si="17"/>
        <v>14868</v>
      </c>
      <c r="AQ153" s="189">
        <f t="shared" si="17"/>
        <v>14868</v>
      </c>
      <c r="AR153" s="189">
        <f t="shared" si="17"/>
        <v>14868</v>
      </c>
      <c r="AS153" s="189">
        <f t="shared" si="17"/>
        <v>14868</v>
      </c>
      <c r="AT153" s="189">
        <f t="shared" si="17"/>
        <v>14868</v>
      </c>
      <c r="AU153" s="189">
        <f t="shared" si="17"/>
        <v>14868</v>
      </c>
      <c r="AV153" s="189">
        <f t="shared" si="17"/>
        <v>14868</v>
      </c>
      <c r="AW153" s="189">
        <f t="shared" si="17"/>
        <v>14868</v>
      </c>
      <c r="AX153" s="189">
        <f t="shared" si="17"/>
        <v>14868</v>
      </c>
      <c r="AY153" s="189">
        <f t="shared" si="17"/>
        <v>14868</v>
      </c>
      <c r="AZ153" s="189">
        <f t="shared" si="17"/>
        <v>14868</v>
      </c>
      <c r="BA153" s="189">
        <f t="shared" si="17"/>
        <v>14868</v>
      </c>
      <c r="BB153" s="189">
        <f t="shared" si="17"/>
        <v>14868</v>
      </c>
      <c r="BC153" s="189">
        <f t="shared" si="17"/>
        <v>14868</v>
      </c>
      <c r="BD153" s="189">
        <f t="shared" si="17"/>
        <v>14868</v>
      </c>
      <c r="BE153" s="189">
        <f t="shared" si="17"/>
        <v>14868</v>
      </c>
      <c r="BF153" s="189">
        <f t="shared" si="17"/>
        <v>14868</v>
      </c>
      <c r="BG153" s="189">
        <f t="shared" si="17"/>
        <v>14868</v>
      </c>
      <c r="BH153" s="189">
        <f t="shared" si="17"/>
        <v>14868</v>
      </c>
      <c r="BI153" s="189">
        <f t="shared" si="17"/>
        <v>14868</v>
      </c>
      <c r="BJ153" s="189">
        <f t="shared" si="17"/>
        <v>14868</v>
      </c>
      <c r="BK153" s="189">
        <f t="shared" si="17"/>
        <v>14868</v>
      </c>
      <c r="BL153" s="189">
        <f t="shared" si="17"/>
        <v>14868</v>
      </c>
      <c r="BM153" s="189">
        <f t="shared" si="17"/>
        <v>14868</v>
      </c>
      <c r="BN153" s="1521">
        <f t="shared" si="17"/>
        <v>14868</v>
      </c>
    </row>
    <row r="154" spans="2:66" x14ac:dyDescent="0.15">
      <c r="B154" s="274" t="s">
        <v>961</v>
      </c>
      <c r="C154" s="1520">
        <f>C66</f>
        <v>611712</v>
      </c>
      <c r="E154" s="189">
        <f t="shared" si="14"/>
        <v>8610836.9954162277</v>
      </c>
      <c r="F154" s="1604">
        <f t="shared" si="15"/>
        <v>0</v>
      </c>
      <c r="G154" s="189">
        <f t="shared" si="15"/>
        <v>611712</v>
      </c>
      <c r="H154" s="189">
        <f t="shared" si="15"/>
        <v>611712</v>
      </c>
      <c r="I154" s="189">
        <f t="shared" si="15"/>
        <v>611712</v>
      </c>
      <c r="J154" s="189">
        <f t="shared" si="15"/>
        <v>611712</v>
      </c>
      <c r="K154" s="189">
        <f t="shared" si="15"/>
        <v>611712</v>
      </c>
      <c r="L154" s="189">
        <f t="shared" si="15"/>
        <v>611712</v>
      </c>
      <c r="M154" s="189">
        <f t="shared" si="15"/>
        <v>611712</v>
      </c>
      <c r="N154" s="189">
        <f t="shared" si="15"/>
        <v>611712</v>
      </c>
      <c r="O154" s="189">
        <f t="shared" si="15"/>
        <v>611712</v>
      </c>
      <c r="P154" s="189">
        <f t="shared" si="15"/>
        <v>611712</v>
      </c>
      <c r="Q154" s="189">
        <f t="shared" si="15"/>
        <v>611712</v>
      </c>
      <c r="R154" s="189">
        <f t="shared" si="15"/>
        <v>611712</v>
      </c>
      <c r="S154" s="189">
        <f t="shared" si="15"/>
        <v>611712</v>
      </c>
      <c r="T154" s="189">
        <f t="shared" si="15"/>
        <v>611712</v>
      </c>
      <c r="U154" s="189">
        <f t="shared" si="15"/>
        <v>611712</v>
      </c>
      <c r="V154" s="189">
        <f t="shared" si="16"/>
        <v>611712</v>
      </c>
      <c r="W154" s="189">
        <f t="shared" si="16"/>
        <v>611712</v>
      </c>
      <c r="X154" s="189">
        <f t="shared" si="16"/>
        <v>611712</v>
      </c>
      <c r="Y154" s="189">
        <f t="shared" si="16"/>
        <v>611712</v>
      </c>
      <c r="Z154" s="189">
        <f t="shared" si="16"/>
        <v>611712</v>
      </c>
      <c r="AA154" s="189">
        <f t="shared" si="16"/>
        <v>611712</v>
      </c>
      <c r="AB154" s="189">
        <f t="shared" si="16"/>
        <v>611712</v>
      </c>
      <c r="AC154" s="189">
        <f t="shared" si="16"/>
        <v>611712</v>
      </c>
      <c r="AD154" s="189">
        <f t="shared" si="16"/>
        <v>611712</v>
      </c>
      <c r="AE154" s="189">
        <f t="shared" si="16"/>
        <v>611712</v>
      </c>
      <c r="AF154" s="189">
        <f t="shared" si="16"/>
        <v>611712</v>
      </c>
      <c r="AG154" s="189">
        <f t="shared" si="16"/>
        <v>611712</v>
      </c>
      <c r="AH154" s="189">
        <f t="shared" si="16"/>
        <v>611712</v>
      </c>
      <c r="AI154" s="189">
        <f t="shared" si="16"/>
        <v>611712</v>
      </c>
      <c r="AJ154" s="189">
        <f t="shared" si="16"/>
        <v>611712</v>
      </c>
      <c r="AK154" s="189">
        <f t="shared" si="16"/>
        <v>611712</v>
      </c>
      <c r="AL154" s="189">
        <f t="shared" si="17"/>
        <v>611712</v>
      </c>
      <c r="AM154" s="189">
        <f t="shared" si="17"/>
        <v>611712</v>
      </c>
      <c r="AN154" s="189">
        <f t="shared" si="17"/>
        <v>611712</v>
      </c>
      <c r="AO154" s="189">
        <f t="shared" si="17"/>
        <v>611712</v>
      </c>
      <c r="AP154" s="189">
        <f t="shared" si="17"/>
        <v>611712</v>
      </c>
      <c r="AQ154" s="189">
        <f t="shared" si="17"/>
        <v>611712</v>
      </c>
      <c r="AR154" s="189">
        <f t="shared" si="17"/>
        <v>611712</v>
      </c>
      <c r="AS154" s="189">
        <f t="shared" si="17"/>
        <v>611712</v>
      </c>
      <c r="AT154" s="189">
        <f t="shared" si="17"/>
        <v>611712</v>
      </c>
      <c r="AU154" s="189">
        <f t="shared" si="17"/>
        <v>611712</v>
      </c>
      <c r="AV154" s="189">
        <f t="shared" si="17"/>
        <v>611712</v>
      </c>
      <c r="AW154" s="189">
        <f t="shared" si="17"/>
        <v>611712</v>
      </c>
      <c r="AX154" s="189">
        <f t="shared" si="17"/>
        <v>611712</v>
      </c>
      <c r="AY154" s="189">
        <f t="shared" si="17"/>
        <v>611712</v>
      </c>
      <c r="AZ154" s="189">
        <f t="shared" si="17"/>
        <v>611712</v>
      </c>
      <c r="BA154" s="189">
        <f t="shared" si="17"/>
        <v>611712</v>
      </c>
      <c r="BB154" s="189">
        <f t="shared" si="17"/>
        <v>611712</v>
      </c>
      <c r="BC154" s="189">
        <f t="shared" si="17"/>
        <v>611712</v>
      </c>
      <c r="BD154" s="189">
        <f t="shared" si="17"/>
        <v>611712</v>
      </c>
      <c r="BE154" s="189">
        <f t="shared" si="17"/>
        <v>611712</v>
      </c>
      <c r="BF154" s="189">
        <f t="shared" si="17"/>
        <v>611712</v>
      </c>
      <c r="BG154" s="189">
        <f t="shared" si="17"/>
        <v>611712</v>
      </c>
      <c r="BH154" s="189">
        <f t="shared" si="17"/>
        <v>611712</v>
      </c>
      <c r="BI154" s="189">
        <f t="shared" si="17"/>
        <v>611712</v>
      </c>
      <c r="BJ154" s="189">
        <f t="shared" si="17"/>
        <v>611712</v>
      </c>
      <c r="BK154" s="189">
        <f t="shared" si="17"/>
        <v>611712</v>
      </c>
      <c r="BL154" s="189">
        <f t="shared" si="17"/>
        <v>611712</v>
      </c>
      <c r="BM154" s="189">
        <f t="shared" si="17"/>
        <v>611712</v>
      </c>
      <c r="BN154" s="1521">
        <f t="shared" si="17"/>
        <v>611712</v>
      </c>
    </row>
    <row r="155" spans="2:66" x14ac:dyDescent="0.15">
      <c r="B155" s="274" t="s">
        <v>962</v>
      </c>
      <c r="C155" s="1520">
        <f>C52</f>
        <v>1913172.9020852458</v>
      </c>
      <c r="E155" s="189">
        <f t="shared" si="14"/>
        <v>26931006.754654899</v>
      </c>
      <c r="F155" s="1604">
        <f t="shared" si="15"/>
        <v>0</v>
      </c>
      <c r="G155" s="189">
        <f t="shared" si="15"/>
        <v>1913172.9020852458</v>
      </c>
      <c r="H155" s="189">
        <f t="shared" si="15"/>
        <v>1913172.9020852458</v>
      </c>
      <c r="I155" s="189">
        <f t="shared" si="15"/>
        <v>1913172.9020852458</v>
      </c>
      <c r="J155" s="189">
        <f t="shared" si="15"/>
        <v>1913172.9020852458</v>
      </c>
      <c r="K155" s="189">
        <f t="shared" si="15"/>
        <v>1913172.9020852458</v>
      </c>
      <c r="L155" s="189">
        <f t="shared" si="15"/>
        <v>1913172.9020852458</v>
      </c>
      <c r="M155" s="189">
        <f t="shared" si="15"/>
        <v>1913172.9020852458</v>
      </c>
      <c r="N155" s="189">
        <f t="shared" si="15"/>
        <v>1913172.9020852458</v>
      </c>
      <c r="O155" s="189">
        <f t="shared" si="15"/>
        <v>1913172.9020852458</v>
      </c>
      <c r="P155" s="189">
        <f t="shared" si="15"/>
        <v>1913172.9020852458</v>
      </c>
      <c r="Q155" s="189">
        <f t="shared" si="15"/>
        <v>1913172.9020852458</v>
      </c>
      <c r="R155" s="189">
        <f t="shared" si="15"/>
        <v>1913172.9020852458</v>
      </c>
      <c r="S155" s="189">
        <f t="shared" si="15"/>
        <v>1913172.9020852458</v>
      </c>
      <c r="T155" s="189">
        <f t="shared" si="15"/>
        <v>1913172.9020852458</v>
      </c>
      <c r="U155" s="189">
        <f t="shared" si="15"/>
        <v>1913172.9020852458</v>
      </c>
      <c r="V155" s="189">
        <f t="shared" si="16"/>
        <v>1913172.9020852458</v>
      </c>
      <c r="W155" s="189">
        <f t="shared" si="16"/>
        <v>1913172.9020852458</v>
      </c>
      <c r="X155" s="189">
        <f t="shared" si="16"/>
        <v>1913172.9020852458</v>
      </c>
      <c r="Y155" s="189">
        <f t="shared" si="16"/>
        <v>1913172.9020852458</v>
      </c>
      <c r="Z155" s="189">
        <f t="shared" si="16"/>
        <v>1913172.9020852458</v>
      </c>
      <c r="AA155" s="189">
        <f t="shared" si="16"/>
        <v>1913172.9020852458</v>
      </c>
      <c r="AB155" s="189">
        <f t="shared" si="16"/>
        <v>1913172.9020852458</v>
      </c>
      <c r="AC155" s="189">
        <f t="shared" si="16"/>
        <v>1913172.9020852458</v>
      </c>
      <c r="AD155" s="189">
        <f t="shared" si="16"/>
        <v>1913172.9020852458</v>
      </c>
      <c r="AE155" s="189">
        <f t="shared" si="16"/>
        <v>1913172.9020852458</v>
      </c>
      <c r="AF155" s="189">
        <f t="shared" si="16"/>
        <v>1913172.9020852458</v>
      </c>
      <c r="AG155" s="189">
        <f t="shared" si="16"/>
        <v>1913172.9020852458</v>
      </c>
      <c r="AH155" s="189">
        <f t="shared" si="16"/>
        <v>1913172.9020852458</v>
      </c>
      <c r="AI155" s="189">
        <f t="shared" si="16"/>
        <v>1913172.9020852458</v>
      </c>
      <c r="AJ155" s="189">
        <f t="shared" si="16"/>
        <v>1913172.9020852458</v>
      </c>
      <c r="AK155" s="189">
        <f t="shared" si="16"/>
        <v>1913172.9020852458</v>
      </c>
      <c r="AL155" s="189">
        <f t="shared" si="17"/>
        <v>1913172.9020852458</v>
      </c>
      <c r="AM155" s="189">
        <f t="shared" si="17"/>
        <v>1913172.9020852458</v>
      </c>
      <c r="AN155" s="189">
        <f t="shared" si="17"/>
        <v>1913172.9020852458</v>
      </c>
      <c r="AO155" s="189">
        <f t="shared" si="17"/>
        <v>1913172.9020852458</v>
      </c>
      <c r="AP155" s="189">
        <f t="shared" si="17"/>
        <v>1913172.9020852458</v>
      </c>
      <c r="AQ155" s="189">
        <f t="shared" si="17"/>
        <v>1913172.9020852458</v>
      </c>
      <c r="AR155" s="189">
        <f t="shared" si="17"/>
        <v>1913172.9020852458</v>
      </c>
      <c r="AS155" s="189">
        <f t="shared" si="17"/>
        <v>1913172.9020852458</v>
      </c>
      <c r="AT155" s="189">
        <f t="shared" si="17"/>
        <v>1913172.9020852458</v>
      </c>
      <c r="AU155" s="189">
        <f t="shared" si="17"/>
        <v>1913172.9020852458</v>
      </c>
      <c r="AV155" s="189">
        <f t="shared" si="17"/>
        <v>1913172.9020852458</v>
      </c>
      <c r="AW155" s="189">
        <f t="shared" si="17"/>
        <v>1913172.9020852458</v>
      </c>
      <c r="AX155" s="189">
        <f t="shared" si="17"/>
        <v>1913172.9020852458</v>
      </c>
      <c r="AY155" s="189">
        <f t="shared" si="17"/>
        <v>1913172.9020852458</v>
      </c>
      <c r="AZ155" s="189">
        <f t="shared" si="17"/>
        <v>1913172.9020852458</v>
      </c>
      <c r="BA155" s="189">
        <f t="shared" si="17"/>
        <v>1913172.9020852458</v>
      </c>
      <c r="BB155" s="189">
        <f t="shared" si="17"/>
        <v>1913172.9020852458</v>
      </c>
      <c r="BC155" s="189">
        <f t="shared" si="17"/>
        <v>1913172.9020852458</v>
      </c>
      <c r="BD155" s="189">
        <f t="shared" si="17"/>
        <v>1913172.9020852458</v>
      </c>
      <c r="BE155" s="189">
        <f t="shared" si="17"/>
        <v>1913172.9020852458</v>
      </c>
      <c r="BF155" s="189">
        <f t="shared" si="17"/>
        <v>1913172.9020852458</v>
      </c>
      <c r="BG155" s="189">
        <f t="shared" si="17"/>
        <v>1913172.9020852458</v>
      </c>
      <c r="BH155" s="189">
        <f t="shared" si="17"/>
        <v>1913172.9020852458</v>
      </c>
      <c r="BI155" s="189">
        <f t="shared" si="17"/>
        <v>1913172.9020852458</v>
      </c>
      <c r="BJ155" s="189">
        <f t="shared" si="17"/>
        <v>1913172.9020852458</v>
      </c>
      <c r="BK155" s="189">
        <f t="shared" si="17"/>
        <v>1913172.9020852458</v>
      </c>
      <c r="BL155" s="189">
        <f t="shared" si="17"/>
        <v>1913172.9020852458</v>
      </c>
      <c r="BM155" s="189">
        <f t="shared" si="17"/>
        <v>1913172.9020852458</v>
      </c>
      <c r="BN155" s="1521">
        <f t="shared" si="17"/>
        <v>1913172.9020852458</v>
      </c>
    </row>
    <row r="156" spans="2:66" ht="14.25" customHeight="1" x14ac:dyDescent="0.15">
      <c r="B156" s="274" t="s">
        <v>963</v>
      </c>
      <c r="C156" s="1520">
        <f>C55</f>
        <v>11479037.412511474</v>
      </c>
      <c r="E156" s="189">
        <f>(NPV($C$108, G156:BN156) + F156)</f>
        <v>161586040.52792937</v>
      </c>
      <c r="F156" s="1604">
        <f>IF(F$131&lt;&gt;0,$C156,)*F$135</f>
        <v>0</v>
      </c>
      <c r="G156" s="189">
        <f>IF(G$131&lt;&gt;0,$C156,)*G$135</f>
        <v>11479037.412511474</v>
      </c>
      <c r="H156" s="189">
        <f t="shared" si="15"/>
        <v>11479037.412511474</v>
      </c>
      <c r="I156" s="189">
        <f t="shared" si="15"/>
        <v>11479037.412511474</v>
      </c>
      <c r="J156" s="189">
        <f t="shared" si="15"/>
        <v>11479037.412511474</v>
      </c>
      <c r="K156" s="189">
        <f t="shared" si="15"/>
        <v>11479037.412511474</v>
      </c>
      <c r="L156" s="189">
        <f t="shared" si="15"/>
        <v>11479037.412511474</v>
      </c>
      <c r="M156" s="189">
        <f t="shared" si="15"/>
        <v>11479037.412511474</v>
      </c>
      <c r="N156" s="189">
        <f t="shared" si="15"/>
        <v>11479037.412511474</v>
      </c>
      <c r="O156" s="189">
        <f t="shared" si="15"/>
        <v>11479037.412511474</v>
      </c>
      <c r="P156" s="189">
        <f t="shared" si="15"/>
        <v>11479037.412511474</v>
      </c>
      <c r="Q156" s="189">
        <f t="shared" si="15"/>
        <v>11479037.412511474</v>
      </c>
      <c r="R156" s="189">
        <f t="shared" si="15"/>
        <v>11479037.412511474</v>
      </c>
      <c r="S156" s="189">
        <f t="shared" si="15"/>
        <v>11479037.412511474</v>
      </c>
      <c r="T156" s="189">
        <f t="shared" si="15"/>
        <v>11479037.412511474</v>
      </c>
      <c r="U156" s="189">
        <f t="shared" si="15"/>
        <v>11479037.412511474</v>
      </c>
      <c r="V156" s="189">
        <f t="shared" si="16"/>
        <v>11479037.412511474</v>
      </c>
      <c r="W156" s="189">
        <f t="shared" si="16"/>
        <v>11479037.412511474</v>
      </c>
      <c r="X156" s="189">
        <f t="shared" si="16"/>
        <v>11479037.412511474</v>
      </c>
      <c r="Y156" s="189">
        <f t="shared" si="16"/>
        <v>11479037.412511474</v>
      </c>
      <c r="Z156" s="189">
        <f t="shared" si="16"/>
        <v>11479037.412511474</v>
      </c>
      <c r="AA156" s="189">
        <f t="shared" si="16"/>
        <v>11479037.412511474</v>
      </c>
      <c r="AB156" s="189">
        <f t="shared" si="16"/>
        <v>11479037.412511474</v>
      </c>
      <c r="AC156" s="189">
        <f t="shared" si="16"/>
        <v>11479037.412511474</v>
      </c>
      <c r="AD156" s="189">
        <f t="shared" si="16"/>
        <v>11479037.412511474</v>
      </c>
      <c r="AE156" s="189">
        <f t="shared" si="16"/>
        <v>11479037.412511474</v>
      </c>
      <c r="AF156" s="189">
        <f t="shared" si="16"/>
        <v>11479037.412511474</v>
      </c>
      <c r="AG156" s="189">
        <f t="shared" si="16"/>
        <v>11479037.412511474</v>
      </c>
      <c r="AH156" s="189">
        <f t="shared" si="16"/>
        <v>11479037.412511474</v>
      </c>
      <c r="AI156" s="189">
        <f t="shared" si="16"/>
        <v>11479037.412511474</v>
      </c>
      <c r="AJ156" s="189">
        <f t="shared" si="16"/>
        <v>11479037.412511474</v>
      </c>
      <c r="AK156" s="189">
        <f t="shared" si="16"/>
        <v>11479037.412511474</v>
      </c>
      <c r="AL156" s="189">
        <f t="shared" si="17"/>
        <v>11479037.412511474</v>
      </c>
      <c r="AM156" s="189">
        <f t="shared" si="17"/>
        <v>11479037.412511474</v>
      </c>
      <c r="AN156" s="189">
        <f t="shared" si="17"/>
        <v>11479037.412511474</v>
      </c>
      <c r="AO156" s="189">
        <f t="shared" si="17"/>
        <v>11479037.412511474</v>
      </c>
      <c r="AP156" s="189">
        <f t="shared" si="17"/>
        <v>11479037.412511474</v>
      </c>
      <c r="AQ156" s="189">
        <f t="shared" si="17"/>
        <v>11479037.412511474</v>
      </c>
      <c r="AR156" s="189">
        <f t="shared" si="17"/>
        <v>11479037.412511474</v>
      </c>
      <c r="AS156" s="189">
        <f t="shared" si="17"/>
        <v>11479037.412511474</v>
      </c>
      <c r="AT156" s="189">
        <f t="shared" si="17"/>
        <v>11479037.412511474</v>
      </c>
      <c r="AU156" s="189">
        <f t="shared" si="17"/>
        <v>11479037.412511474</v>
      </c>
      <c r="AV156" s="189">
        <f t="shared" si="17"/>
        <v>11479037.412511474</v>
      </c>
      <c r="AW156" s="189">
        <f t="shared" si="17"/>
        <v>11479037.412511474</v>
      </c>
      <c r="AX156" s="189">
        <f t="shared" si="17"/>
        <v>11479037.412511474</v>
      </c>
      <c r="AY156" s="189">
        <f t="shared" si="17"/>
        <v>11479037.412511474</v>
      </c>
      <c r="AZ156" s="189">
        <f t="shared" si="17"/>
        <v>11479037.412511474</v>
      </c>
      <c r="BA156" s="189">
        <f t="shared" si="17"/>
        <v>11479037.412511474</v>
      </c>
      <c r="BB156" s="189">
        <f t="shared" si="17"/>
        <v>11479037.412511474</v>
      </c>
      <c r="BC156" s="189">
        <f t="shared" si="17"/>
        <v>11479037.412511474</v>
      </c>
      <c r="BD156" s="189">
        <f t="shared" si="17"/>
        <v>11479037.412511474</v>
      </c>
      <c r="BE156" s="189">
        <f t="shared" si="17"/>
        <v>11479037.412511474</v>
      </c>
      <c r="BF156" s="189">
        <f t="shared" si="17"/>
        <v>11479037.412511474</v>
      </c>
      <c r="BG156" s="189">
        <f t="shared" si="17"/>
        <v>11479037.412511474</v>
      </c>
      <c r="BH156" s="189">
        <f t="shared" si="17"/>
        <v>11479037.412511474</v>
      </c>
      <c r="BI156" s="189">
        <f t="shared" si="17"/>
        <v>11479037.412511474</v>
      </c>
      <c r="BJ156" s="189">
        <f t="shared" si="17"/>
        <v>11479037.412511474</v>
      </c>
      <c r="BK156" s="189">
        <f t="shared" si="17"/>
        <v>11479037.412511474</v>
      </c>
      <c r="BL156" s="189">
        <f t="shared" si="17"/>
        <v>11479037.412511474</v>
      </c>
      <c r="BM156" s="189">
        <f t="shared" si="17"/>
        <v>11479037.412511474</v>
      </c>
      <c r="BN156" s="1521">
        <f t="shared" si="17"/>
        <v>11479037.412511474</v>
      </c>
    </row>
    <row r="157" spans="2:66" ht="6.75" customHeight="1" x14ac:dyDescent="0.15">
      <c r="B157" s="274"/>
      <c r="C157" s="1520"/>
      <c r="E157" s="189"/>
      <c r="F157" s="1604"/>
      <c r="G157" s="189"/>
      <c r="H157" s="189"/>
      <c r="I157" s="189"/>
      <c r="J157" s="189"/>
      <c r="K157" s="189"/>
      <c r="L157" s="189"/>
      <c r="M157" s="189"/>
      <c r="N157" s="189"/>
      <c r="O157" s="189"/>
      <c r="P157" s="189"/>
      <c r="Q157" s="189"/>
      <c r="R157" s="189"/>
      <c r="S157" s="189"/>
      <c r="T157" s="189"/>
      <c r="U157" s="189"/>
      <c r="V157" s="189"/>
      <c r="W157" s="189"/>
      <c r="X157" s="189"/>
      <c r="Y157" s="189"/>
      <c r="Z157" s="189"/>
      <c r="AA157" s="189"/>
      <c r="AB157" s="189"/>
      <c r="AC157" s="189"/>
      <c r="AD157" s="189"/>
      <c r="AE157" s="189"/>
      <c r="AF157" s="189"/>
      <c r="AG157" s="189"/>
      <c r="AH157" s="189"/>
      <c r="AI157" s="189"/>
      <c r="AJ157" s="189"/>
      <c r="AK157" s="189"/>
      <c r="AL157" s="189"/>
      <c r="AM157" s="189"/>
      <c r="AN157" s="189"/>
      <c r="AO157" s="189"/>
      <c r="AP157" s="189"/>
      <c r="AQ157" s="189"/>
      <c r="AR157" s="189"/>
      <c r="AS157" s="189"/>
      <c r="AT157" s="189"/>
      <c r="AU157" s="189"/>
      <c r="AV157" s="189"/>
      <c r="AW157" s="189"/>
      <c r="AX157" s="189"/>
      <c r="AY157" s="189"/>
      <c r="AZ157" s="189"/>
      <c r="BA157" s="189"/>
      <c r="BB157" s="189"/>
      <c r="BC157" s="189"/>
      <c r="BD157" s="189"/>
      <c r="BE157" s="189"/>
      <c r="BF157" s="189"/>
      <c r="BG157" s="189"/>
      <c r="BH157" s="189"/>
      <c r="BI157" s="189"/>
      <c r="BJ157" s="189"/>
      <c r="BK157" s="189"/>
      <c r="BL157" s="189"/>
      <c r="BM157" s="189"/>
      <c r="BN157" s="1521"/>
    </row>
    <row r="158" spans="2:66" ht="18.75" customHeight="1" x14ac:dyDescent="0.15">
      <c r="B158" s="274" t="s">
        <v>892</v>
      </c>
      <c r="C158" s="1520">
        <f>C86</f>
        <v>17841600.000000004</v>
      </c>
      <c r="E158" s="189">
        <f t="shared" ref="E158" si="18">(NPV($C$108, G158:BN158) + F158)</f>
        <v>251149412.36630672</v>
      </c>
      <c r="F158" s="1604">
        <f>IF(F$131&lt;&gt;0,$C158,)*F$135</f>
        <v>0</v>
      </c>
      <c r="G158" s="189">
        <f>IF(G$131&lt;&gt;0,$C158,)*G$135</f>
        <v>17841600.000000004</v>
      </c>
      <c r="H158" s="189">
        <f t="shared" ref="H158:BN159" si="19">IF(H$131&lt;&gt;0,$C158,)*H$135</f>
        <v>17841600.000000004</v>
      </c>
      <c r="I158" s="189">
        <f t="shared" si="19"/>
        <v>17841600.000000004</v>
      </c>
      <c r="J158" s="189">
        <f t="shared" si="19"/>
        <v>17841600.000000004</v>
      </c>
      <c r="K158" s="189">
        <f t="shared" si="19"/>
        <v>17841600.000000004</v>
      </c>
      <c r="L158" s="189">
        <f t="shared" si="19"/>
        <v>17841600.000000004</v>
      </c>
      <c r="M158" s="189">
        <f t="shared" si="19"/>
        <v>17841600.000000004</v>
      </c>
      <c r="N158" s="189">
        <f t="shared" si="19"/>
        <v>17841600.000000004</v>
      </c>
      <c r="O158" s="189">
        <f t="shared" si="19"/>
        <v>17841600.000000004</v>
      </c>
      <c r="P158" s="189">
        <f t="shared" si="19"/>
        <v>17841600.000000004</v>
      </c>
      <c r="Q158" s="189">
        <f t="shared" si="19"/>
        <v>17841600.000000004</v>
      </c>
      <c r="R158" s="189">
        <f t="shared" si="19"/>
        <v>17841600.000000004</v>
      </c>
      <c r="S158" s="189">
        <f t="shared" si="19"/>
        <v>17841600.000000004</v>
      </c>
      <c r="T158" s="189">
        <f t="shared" si="19"/>
        <v>17841600.000000004</v>
      </c>
      <c r="U158" s="189">
        <f t="shared" si="19"/>
        <v>17841600.000000004</v>
      </c>
      <c r="V158" s="189">
        <f t="shared" si="19"/>
        <v>17841600.000000004</v>
      </c>
      <c r="W158" s="189">
        <f t="shared" si="19"/>
        <v>17841600.000000004</v>
      </c>
      <c r="X158" s="189">
        <f t="shared" si="19"/>
        <v>17841600.000000004</v>
      </c>
      <c r="Y158" s="189">
        <f t="shared" si="19"/>
        <v>17841600.000000004</v>
      </c>
      <c r="Z158" s="189">
        <f t="shared" si="19"/>
        <v>17841600.000000004</v>
      </c>
      <c r="AA158" s="189">
        <f t="shared" si="19"/>
        <v>17841600.000000004</v>
      </c>
      <c r="AB158" s="189">
        <f t="shared" si="19"/>
        <v>17841600.000000004</v>
      </c>
      <c r="AC158" s="189">
        <f t="shared" si="19"/>
        <v>17841600.000000004</v>
      </c>
      <c r="AD158" s="189">
        <f t="shared" si="19"/>
        <v>17841600.000000004</v>
      </c>
      <c r="AE158" s="189">
        <f t="shared" si="19"/>
        <v>17841600.000000004</v>
      </c>
      <c r="AF158" s="189">
        <f t="shared" si="19"/>
        <v>17841600.000000004</v>
      </c>
      <c r="AG158" s="189">
        <f t="shared" si="19"/>
        <v>17841600.000000004</v>
      </c>
      <c r="AH158" s="189">
        <f t="shared" si="19"/>
        <v>17841600.000000004</v>
      </c>
      <c r="AI158" s="189">
        <f t="shared" si="19"/>
        <v>17841600.000000004</v>
      </c>
      <c r="AJ158" s="189">
        <f t="shared" si="19"/>
        <v>17841600.000000004</v>
      </c>
      <c r="AK158" s="189">
        <f t="shared" si="19"/>
        <v>17841600.000000004</v>
      </c>
      <c r="AL158" s="189">
        <f t="shared" si="19"/>
        <v>17841600.000000004</v>
      </c>
      <c r="AM158" s="189">
        <f t="shared" si="19"/>
        <v>17841600.000000004</v>
      </c>
      <c r="AN158" s="189">
        <f t="shared" si="19"/>
        <v>17841600.000000004</v>
      </c>
      <c r="AO158" s="189">
        <f t="shared" si="19"/>
        <v>17841600.000000004</v>
      </c>
      <c r="AP158" s="189">
        <f t="shared" si="19"/>
        <v>17841600.000000004</v>
      </c>
      <c r="AQ158" s="189">
        <f t="shared" si="19"/>
        <v>17841600.000000004</v>
      </c>
      <c r="AR158" s="189">
        <f t="shared" si="19"/>
        <v>17841600.000000004</v>
      </c>
      <c r="AS158" s="189">
        <f t="shared" si="19"/>
        <v>17841600.000000004</v>
      </c>
      <c r="AT158" s="189">
        <f t="shared" si="19"/>
        <v>17841600.000000004</v>
      </c>
      <c r="AU158" s="189">
        <f t="shared" si="19"/>
        <v>17841600.000000004</v>
      </c>
      <c r="AV158" s="189">
        <f t="shared" si="19"/>
        <v>17841600.000000004</v>
      </c>
      <c r="AW158" s="189">
        <f t="shared" si="19"/>
        <v>17841600.000000004</v>
      </c>
      <c r="AX158" s="189">
        <f t="shared" si="19"/>
        <v>17841600.000000004</v>
      </c>
      <c r="AY158" s="189">
        <f t="shared" si="19"/>
        <v>17841600.000000004</v>
      </c>
      <c r="AZ158" s="189">
        <f t="shared" si="19"/>
        <v>17841600.000000004</v>
      </c>
      <c r="BA158" s="189">
        <f t="shared" si="19"/>
        <v>17841600.000000004</v>
      </c>
      <c r="BB158" s="189">
        <f t="shared" si="19"/>
        <v>17841600.000000004</v>
      </c>
      <c r="BC158" s="189">
        <f t="shared" si="19"/>
        <v>17841600.000000004</v>
      </c>
      <c r="BD158" s="189">
        <f t="shared" si="19"/>
        <v>17841600.000000004</v>
      </c>
      <c r="BE158" s="189">
        <f t="shared" si="19"/>
        <v>17841600.000000004</v>
      </c>
      <c r="BF158" s="189">
        <f t="shared" si="19"/>
        <v>17841600.000000004</v>
      </c>
      <c r="BG158" s="189">
        <f t="shared" si="19"/>
        <v>17841600.000000004</v>
      </c>
      <c r="BH158" s="189">
        <f t="shared" si="19"/>
        <v>17841600.000000004</v>
      </c>
      <c r="BI158" s="189">
        <f t="shared" si="19"/>
        <v>17841600.000000004</v>
      </c>
      <c r="BJ158" s="189">
        <f t="shared" si="19"/>
        <v>17841600.000000004</v>
      </c>
      <c r="BK158" s="189">
        <f t="shared" si="19"/>
        <v>17841600.000000004</v>
      </c>
      <c r="BL158" s="189">
        <f t="shared" si="19"/>
        <v>17841600.000000004</v>
      </c>
      <c r="BM158" s="189">
        <f t="shared" si="19"/>
        <v>17841600.000000004</v>
      </c>
      <c r="BN158" s="1521">
        <f t="shared" si="19"/>
        <v>17841600.000000004</v>
      </c>
    </row>
    <row r="159" spans="2:66" ht="16.5" customHeight="1" x14ac:dyDescent="0.15">
      <c r="B159" s="274" t="s">
        <v>893</v>
      </c>
      <c r="C159" s="1520">
        <f>C89</f>
        <v>101952000</v>
      </c>
      <c r="D159" s="274"/>
      <c r="E159" s="189">
        <f>(NPV($C$108, G159:AE159) + F159)</f>
        <v>1190249796.9370704</v>
      </c>
      <c r="F159" s="1604">
        <f>IF(F$131&lt;&gt;0,$C159,)*F$135</f>
        <v>0</v>
      </c>
      <c r="G159" s="189">
        <f>IF(G$131&lt;&gt;0,$C159,)*G$135</f>
        <v>101952000</v>
      </c>
      <c r="H159" s="189">
        <f t="shared" si="19"/>
        <v>101952000</v>
      </c>
      <c r="I159" s="189">
        <f t="shared" si="19"/>
        <v>101952000</v>
      </c>
      <c r="J159" s="189">
        <f t="shared" si="19"/>
        <v>101952000</v>
      </c>
      <c r="K159" s="189">
        <f t="shared" si="19"/>
        <v>101952000</v>
      </c>
      <c r="L159" s="189">
        <f t="shared" si="19"/>
        <v>101952000</v>
      </c>
      <c r="M159" s="189">
        <f t="shared" si="19"/>
        <v>101952000</v>
      </c>
      <c r="N159" s="189">
        <f t="shared" si="19"/>
        <v>101952000</v>
      </c>
      <c r="O159" s="189">
        <f t="shared" si="19"/>
        <v>101952000</v>
      </c>
      <c r="P159" s="189">
        <f t="shared" si="19"/>
        <v>101952000</v>
      </c>
      <c r="Q159" s="189">
        <f t="shared" si="19"/>
        <v>101952000</v>
      </c>
      <c r="R159" s="189">
        <f t="shared" si="19"/>
        <v>101952000</v>
      </c>
      <c r="S159" s="189">
        <f t="shared" si="19"/>
        <v>101952000</v>
      </c>
      <c r="T159" s="189">
        <f t="shared" si="19"/>
        <v>101952000</v>
      </c>
      <c r="U159" s="189">
        <f t="shared" si="19"/>
        <v>101952000</v>
      </c>
      <c r="V159" s="189">
        <f t="shared" si="19"/>
        <v>101952000</v>
      </c>
      <c r="W159" s="189">
        <f t="shared" si="19"/>
        <v>101952000</v>
      </c>
      <c r="X159" s="189">
        <f t="shared" si="19"/>
        <v>101952000</v>
      </c>
      <c r="Y159" s="189">
        <f t="shared" si="19"/>
        <v>101952000</v>
      </c>
      <c r="Z159" s="189">
        <f t="shared" si="19"/>
        <v>101952000</v>
      </c>
      <c r="AA159" s="189">
        <f t="shared" si="19"/>
        <v>101952000</v>
      </c>
      <c r="AB159" s="189">
        <f t="shared" si="19"/>
        <v>101952000</v>
      </c>
      <c r="AC159" s="189">
        <f t="shared" si="19"/>
        <v>101952000</v>
      </c>
      <c r="AD159" s="189">
        <f t="shared" si="19"/>
        <v>101952000</v>
      </c>
      <c r="AE159" s="189">
        <f t="shared" si="19"/>
        <v>101952000</v>
      </c>
      <c r="AF159" s="189">
        <f t="shared" si="19"/>
        <v>101952000</v>
      </c>
      <c r="AG159" s="189">
        <f t="shared" si="19"/>
        <v>101952000</v>
      </c>
      <c r="AH159" s="189">
        <f t="shared" si="19"/>
        <v>101952000</v>
      </c>
      <c r="AI159" s="189">
        <f t="shared" si="19"/>
        <v>101952000</v>
      </c>
      <c r="AJ159" s="189">
        <f t="shared" si="19"/>
        <v>101952000</v>
      </c>
      <c r="AK159" s="189">
        <f t="shared" si="19"/>
        <v>101952000</v>
      </c>
      <c r="AL159" s="189">
        <f t="shared" si="19"/>
        <v>101952000</v>
      </c>
      <c r="AM159" s="189">
        <f t="shared" si="19"/>
        <v>101952000</v>
      </c>
      <c r="AN159" s="189">
        <f t="shared" si="19"/>
        <v>101952000</v>
      </c>
      <c r="AO159" s="189">
        <f t="shared" si="19"/>
        <v>101952000</v>
      </c>
      <c r="AP159" s="189">
        <f t="shared" si="19"/>
        <v>101952000</v>
      </c>
      <c r="AQ159" s="189">
        <f t="shared" si="19"/>
        <v>101952000</v>
      </c>
      <c r="AR159" s="189">
        <f t="shared" si="19"/>
        <v>101952000</v>
      </c>
      <c r="AS159" s="189">
        <f t="shared" si="19"/>
        <v>101952000</v>
      </c>
      <c r="AT159" s="189">
        <f t="shared" si="19"/>
        <v>101952000</v>
      </c>
      <c r="AU159" s="189">
        <f t="shared" si="19"/>
        <v>101952000</v>
      </c>
      <c r="AV159" s="189">
        <f t="shared" si="19"/>
        <v>101952000</v>
      </c>
      <c r="AW159" s="189">
        <f t="shared" si="19"/>
        <v>101952000</v>
      </c>
      <c r="AX159" s="189">
        <f t="shared" si="19"/>
        <v>101952000</v>
      </c>
      <c r="AY159" s="189">
        <f t="shared" si="19"/>
        <v>101952000</v>
      </c>
      <c r="AZ159" s="189">
        <f t="shared" si="19"/>
        <v>101952000</v>
      </c>
      <c r="BA159" s="189">
        <f t="shared" si="19"/>
        <v>101952000</v>
      </c>
      <c r="BB159" s="189">
        <f t="shared" si="19"/>
        <v>101952000</v>
      </c>
      <c r="BC159" s="189">
        <f t="shared" si="19"/>
        <v>101952000</v>
      </c>
      <c r="BD159" s="189">
        <f t="shared" si="19"/>
        <v>101952000</v>
      </c>
      <c r="BE159" s="189">
        <f t="shared" si="19"/>
        <v>101952000</v>
      </c>
      <c r="BF159" s="189">
        <f t="shared" si="19"/>
        <v>101952000</v>
      </c>
      <c r="BG159" s="189">
        <f t="shared" si="19"/>
        <v>101952000</v>
      </c>
      <c r="BH159" s="189">
        <f t="shared" si="19"/>
        <v>101952000</v>
      </c>
      <c r="BI159" s="189">
        <f t="shared" si="19"/>
        <v>101952000</v>
      </c>
      <c r="BJ159" s="189">
        <f t="shared" si="19"/>
        <v>101952000</v>
      </c>
      <c r="BK159" s="189">
        <f t="shared" si="19"/>
        <v>101952000</v>
      </c>
      <c r="BL159" s="189">
        <f t="shared" si="19"/>
        <v>101952000</v>
      </c>
      <c r="BM159" s="189">
        <f t="shared" si="19"/>
        <v>101952000</v>
      </c>
      <c r="BN159" s="1521">
        <f t="shared" si="19"/>
        <v>101952000</v>
      </c>
    </row>
    <row r="160" spans="2:66" ht="9" customHeight="1" x14ac:dyDescent="0.15">
      <c r="B160" s="274"/>
      <c r="C160" s="1520"/>
      <c r="D160" s="274"/>
      <c r="E160" s="189"/>
      <c r="F160" s="1604"/>
      <c r="G160" s="189"/>
      <c r="H160" s="189"/>
      <c r="I160" s="189"/>
      <c r="J160" s="189"/>
      <c r="K160" s="189"/>
      <c r="L160" s="189"/>
      <c r="M160" s="189"/>
      <c r="N160" s="189"/>
      <c r="O160" s="189"/>
      <c r="P160" s="189"/>
      <c r="Q160" s="189"/>
      <c r="R160" s="189"/>
      <c r="S160" s="189"/>
      <c r="T160" s="189"/>
      <c r="U160" s="189"/>
      <c r="V160" s="189"/>
      <c r="W160" s="189"/>
      <c r="X160" s="189"/>
      <c r="Y160" s="189"/>
      <c r="Z160" s="189"/>
      <c r="AA160" s="189"/>
      <c r="AB160" s="189"/>
      <c r="AC160" s="189"/>
      <c r="AD160" s="189"/>
      <c r="AE160" s="189"/>
      <c r="AF160" s="189"/>
      <c r="AG160" s="189"/>
      <c r="AH160" s="189"/>
      <c r="AI160" s="189"/>
      <c r="AJ160" s="189"/>
      <c r="AK160" s="189"/>
      <c r="AL160" s="189"/>
      <c r="AM160" s="189"/>
      <c r="AN160" s="189"/>
      <c r="AO160" s="189"/>
      <c r="AP160" s="189"/>
      <c r="AQ160" s="189"/>
      <c r="AR160" s="189"/>
      <c r="AS160" s="189"/>
      <c r="AT160" s="189"/>
      <c r="AU160" s="189"/>
      <c r="AV160" s="189"/>
      <c r="AW160" s="189"/>
      <c r="AX160" s="189"/>
      <c r="AY160" s="189"/>
      <c r="AZ160" s="189"/>
      <c r="BA160" s="189"/>
      <c r="BB160" s="189"/>
      <c r="BC160" s="189"/>
      <c r="BD160" s="189"/>
      <c r="BE160" s="189"/>
      <c r="BF160" s="189"/>
      <c r="BG160" s="189"/>
      <c r="BH160" s="189"/>
      <c r="BI160" s="189"/>
      <c r="BJ160" s="189"/>
      <c r="BK160" s="189"/>
      <c r="BL160" s="189"/>
      <c r="BM160" s="189"/>
      <c r="BN160" s="1521"/>
    </row>
    <row r="161" spans="1:66" x14ac:dyDescent="0.15">
      <c r="B161" s="274" t="s">
        <v>838</v>
      </c>
      <c r="C161" s="1489">
        <f>C97</f>
        <v>11645459.553599998</v>
      </c>
      <c r="D161" s="274"/>
      <c r="E161" s="189">
        <f>(NPV($C$108, G161:BN161) + F161)</f>
        <v>163928701.66477394</v>
      </c>
      <c r="F161" s="1604">
        <f t="shared" ref="F161:U162" si="20">IF(F$131&lt;&gt;0,$C161,)*F$135</f>
        <v>0</v>
      </c>
      <c r="G161" s="189">
        <f t="shared" si="20"/>
        <v>11645459.553599998</v>
      </c>
      <c r="H161" s="189">
        <f t="shared" si="20"/>
        <v>11645459.553599998</v>
      </c>
      <c r="I161" s="189">
        <f t="shared" si="20"/>
        <v>11645459.553599998</v>
      </c>
      <c r="J161" s="189">
        <f t="shared" si="20"/>
        <v>11645459.553599998</v>
      </c>
      <c r="K161" s="189">
        <f t="shared" si="20"/>
        <v>11645459.553599998</v>
      </c>
      <c r="L161" s="189">
        <f t="shared" si="20"/>
        <v>11645459.553599998</v>
      </c>
      <c r="M161" s="189">
        <f t="shared" si="20"/>
        <v>11645459.553599998</v>
      </c>
      <c r="N161" s="189">
        <f t="shared" si="20"/>
        <v>11645459.553599998</v>
      </c>
      <c r="O161" s="189">
        <f t="shared" si="20"/>
        <v>11645459.553599998</v>
      </c>
      <c r="P161" s="189">
        <f t="shared" si="20"/>
        <v>11645459.553599998</v>
      </c>
      <c r="Q161" s="189">
        <f t="shared" si="20"/>
        <v>11645459.553599998</v>
      </c>
      <c r="R161" s="189">
        <f t="shared" si="20"/>
        <v>11645459.553599998</v>
      </c>
      <c r="S161" s="189">
        <f t="shared" si="20"/>
        <v>11645459.553599998</v>
      </c>
      <c r="T161" s="189">
        <f t="shared" si="20"/>
        <v>11645459.553599998</v>
      </c>
      <c r="U161" s="189">
        <f t="shared" si="20"/>
        <v>11645459.553599998</v>
      </c>
      <c r="V161" s="189">
        <f t="shared" ref="V161:AK162" si="21">IF(V$131&lt;&gt;0,$C161,)*V$135</f>
        <v>11645459.553599998</v>
      </c>
      <c r="W161" s="189">
        <f t="shared" si="21"/>
        <v>11645459.553599998</v>
      </c>
      <c r="X161" s="189">
        <f t="shared" si="21"/>
        <v>11645459.553599998</v>
      </c>
      <c r="Y161" s="189">
        <f t="shared" si="21"/>
        <v>11645459.553599998</v>
      </c>
      <c r="Z161" s="189">
        <f t="shared" si="21"/>
        <v>11645459.553599998</v>
      </c>
      <c r="AA161" s="189">
        <f t="shared" si="21"/>
        <v>11645459.553599998</v>
      </c>
      <c r="AB161" s="189">
        <f t="shared" si="21"/>
        <v>11645459.553599998</v>
      </c>
      <c r="AC161" s="189">
        <f t="shared" si="21"/>
        <v>11645459.553599998</v>
      </c>
      <c r="AD161" s="189">
        <f t="shared" si="21"/>
        <v>11645459.553599998</v>
      </c>
      <c r="AE161" s="189">
        <f t="shared" si="21"/>
        <v>11645459.553599998</v>
      </c>
      <c r="AF161" s="189">
        <f t="shared" si="21"/>
        <v>11645459.553599998</v>
      </c>
      <c r="AG161" s="189">
        <f t="shared" si="21"/>
        <v>11645459.553599998</v>
      </c>
      <c r="AH161" s="189">
        <f t="shared" si="21"/>
        <v>11645459.553599998</v>
      </c>
      <c r="AI161" s="189">
        <f t="shared" si="21"/>
        <v>11645459.553599998</v>
      </c>
      <c r="AJ161" s="189">
        <f t="shared" si="21"/>
        <v>11645459.553599998</v>
      </c>
      <c r="AK161" s="189">
        <f t="shared" si="21"/>
        <v>11645459.553599998</v>
      </c>
      <c r="AL161" s="189">
        <f t="shared" ref="AL161:BA162" si="22">IF(AL$131&lt;&gt;0,$C161,)*AL$135</f>
        <v>11645459.553599998</v>
      </c>
      <c r="AM161" s="189">
        <f t="shared" si="22"/>
        <v>11645459.553599998</v>
      </c>
      <c r="AN161" s="189">
        <f t="shared" si="22"/>
        <v>11645459.553599998</v>
      </c>
      <c r="AO161" s="189">
        <f t="shared" si="22"/>
        <v>11645459.553599998</v>
      </c>
      <c r="AP161" s="189">
        <f t="shared" si="22"/>
        <v>11645459.553599998</v>
      </c>
      <c r="AQ161" s="189">
        <f t="shared" si="22"/>
        <v>11645459.553599998</v>
      </c>
      <c r="AR161" s="189">
        <f t="shared" si="22"/>
        <v>11645459.553599998</v>
      </c>
      <c r="AS161" s="189">
        <f t="shared" si="22"/>
        <v>11645459.553599998</v>
      </c>
      <c r="AT161" s="189">
        <f t="shared" si="22"/>
        <v>11645459.553599998</v>
      </c>
      <c r="AU161" s="189">
        <f t="shared" si="22"/>
        <v>11645459.553599998</v>
      </c>
      <c r="AV161" s="189">
        <f t="shared" si="22"/>
        <v>11645459.553599998</v>
      </c>
      <c r="AW161" s="189">
        <f t="shared" si="22"/>
        <v>11645459.553599998</v>
      </c>
      <c r="AX161" s="189">
        <f t="shared" si="22"/>
        <v>11645459.553599998</v>
      </c>
      <c r="AY161" s="189">
        <f t="shared" si="22"/>
        <v>11645459.553599998</v>
      </c>
      <c r="AZ161" s="189">
        <f t="shared" si="22"/>
        <v>11645459.553599998</v>
      </c>
      <c r="BA161" s="189">
        <f t="shared" si="22"/>
        <v>11645459.553599998</v>
      </c>
      <c r="BB161" s="189">
        <f t="shared" ref="BB161:BN162" si="23">IF(BB$131&lt;&gt;0,$C161,)*BB$135</f>
        <v>11645459.553599998</v>
      </c>
      <c r="BC161" s="189">
        <f t="shared" si="23"/>
        <v>11645459.553599998</v>
      </c>
      <c r="BD161" s="189">
        <f t="shared" si="23"/>
        <v>11645459.553599998</v>
      </c>
      <c r="BE161" s="189">
        <f t="shared" si="23"/>
        <v>11645459.553599998</v>
      </c>
      <c r="BF161" s="189">
        <f t="shared" si="23"/>
        <v>11645459.553599998</v>
      </c>
      <c r="BG161" s="189">
        <f t="shared" si="23"/>
        <v>11645459.553599998</v>
      </c>
      <c r="BH161" s="189">
        <f t="shared" si="23"/>
        <v>11645459.553599998</v>
      </c>
      <c r="BI161" s="189">
        <f t="shared" si="23"/>
        <v>11645459.553599998</v>
      </c>
      <c r="BJ161" s="189">
        <f t="shared" si="23"/>
        <v>11645459.553599998</v>
      </c>
      <c r="BK161" s="189">
        <f t="shared" si="23"/>
        <v>11645459.553599998</v>
      </c>
      <c r="BL161" s="189">
        <f t="shared" si="23"/>
        <v>11645459.553599998</v>
      </c>
      <c r="BM161" s="189">
        <f t="shared" si="23"/>
        <v>11645459.553599998</v>
      </c>
      <c r="BN161" s="1521">
        <f t="shared" si="23"/>
        <v>11645459.553599998</v>
      </c>
    </row>
    <row r="162" spans="1:66" x14ac:dyDescent="0.15">
      <c r="B162" s="274" t="s">
        <v>894</v>
      </c>
      <c r="C162" s="1489">
        <f>C104</f>
        <v>1423400639.151423</v>
      </c>
      <c r="D162" s="274"/>
      <c r="E162" s="189">
        <f>(NPV($C$108, G162:AE162) + F162)</f>
        <v>16617646752.492126</v>
      </c>
      <c r="F162" s="1604">
        <f t="shared" si="20"/>
        <v>0</v>
      </c>
      <c r="G162" s="189">
        <f t="shared" si="20"/>
        <v>1423400639.151423</v>
      </c>
      <c r="H162" s="189">
        <f t="shared" si="20"/>
        <v>1423400639.151423</v>
      </c>
      <c r="I162" s="189">
        <f t="shared" si="20"/>
        <v>1423400639.151423</v>
      </c>
      <c r="J162" s="189">
        <f t="shared" si="20"/>
        <v>1423400639.151423</v>
      </c>
      <c r="K162" s="189">
        <f t="shared" si="20"/>
        <v>1423400639.151423</v>
      </c>
      <c r="L162" s="189">
        <f t="shared" si="20"/>
        <v>1423400639.151423</v>
      </c>
      <c r="M162" s="189">
        <f t="shared" si="20"/>
        <v>1423400639.151423</v>
      </c>
      <c r="N162" s="189">
        <f t="shared" si="20"/>
        <v>1423400639.151423</v>
      </c>
      <c r="O162" s="189">
        <f t="shared" si="20"/>
        <v>1423400639.151423</v>
      </c>
      <c r="P162" s="189">
        <f t="shared" si="20"/>
        <v>1423400639.151423</v>
      </c>
      <c r="Q162" s="189">
        <f t="shared" si="20"/>
        <v>1423400639.151423</v>
      </c>
      <c r="R162" s="189">
        <f t="shared" si="20"/>
        <v>1423400639.151423</v>
      </c>
      <c r="S162" s="189">
        <f t="shared" si="20"/>
        <v>1423400639.151423</v>
      </c>
      <c r="T162" s="189">
        <f t="shared" si="20"/>
        <v>1423400639.151423</v>
      </c>
      <c r="U162" s="189">
        <f t="shared" si="20"/>
        <v>1423400639.151423</v>
      </c>
      <c r="V162" s="189">
        <f t="shared" si="21"/>
        <v>1423400639.151423</v>
      </c>
      <c r="W162" s="189">
        <f t="shared" si="21"/>
        <v>1423400639.151423</v>
      </c>
      <c r="X162" s="189">
        <f t="shared" si="21"/>
        <v>1423400639.151423</v>
      </c>
      <c r="Y162" s="189">
        <f t="shared" si="21"/>
        <v>1423400639.151423</v>
      </c>
      <c r="Z162" s="189">
        <f t="shared" si="21"/>
        <v>1423400639.151423</v>
      </c>
      <c r="AA162" s="189">
        <f t="shared" si="21"/>
        <v>1423400639.151423</v>
      </c>
      <c r="AB162" s="189">
        <f t="shared" si="21"/>
        <v>1423400639.151423</v>
      </c>
      <c r="AC162" s="189">
        <f t="shared" si="21"/>
        <v>1423400639.151423</v>
      </c>
      <c r="AD162" s="189">
        <f t="shared" si="21"/>
        <v>1423400639.151423</v>
      </c>
      <c r="AE162" s="189">
        <f t="shared" si="21"/>
        <v>1423400639.151423</v>
      </c>
      <c r="AF162" s="189">
        <f t="shared" si="21"/>
        <v>1423400639.151423</v>
      </c>
      <c r="AG162" s="189">
        <f t="shared" si="21"/>
        <v>1423400639.151423</v>
      </c>
      <c r="AH162" s="189">
        <f t="shared" si="21"/>
        <v>1423400639.151423</v>
      </c>
      <c r="AI162" s="189">
        <f t="shared" si="21"/>
        <v>1423400639.151423</v>
      </c>
      <c r="AJ162" s="189">
        <f t="shared" si="21"/>
        <v>1423400639.151423</v>
      </c>
      <c r="AK162" s="189">
        <f t="shared" si="21"/>
        <v>1423400639.151423</v>
      </c>
      <c r="AL162" s="189">
        <f t="shared" si="22"/>
        <v>1423400639.151423</v>
      </c>
      <c r="AM162" s="189">
        <f t="shared" si="22"/>
        <v>1423400639.151423</v>
      </c>
      <c r="AN162" s="189">
        <f t="shared" si="22"/>
        <v>1423400639.151423</v>
      </c>
      <c r="AO162" s="189">
        <f t="shared" si="22"/>
        <v>1423400639.151423</v>
      </c>
      <c r="AP162" s="189">
        <f t="shared" si="22"/>
        <v>1423400639.151423</v>
      </c>
      <c r="AQ162" s="189">
        <f t="shared" si="22"/>
        <v>1423400639.151423</v>
      </c>
      <c r="AR162" s="189">
        <f t="shared" si="22"/>
        <v>1423400639.151423</v>
      </c>
      <c r="AS162" s="189">
        <f t="shared" si="22"/>
        <v>1423400639.151423</v>
      </c>
      <c r="AT162" s="189">
        <f t="shared" si="22"/>
        <v>1423400639.151423</v>
      </c>
      <c r="AU162" s="189">
        <f t="shared" si="22"/>
        <v>1423400639.151423</v>
      </c>
      <c r="AV162" s="189">
        <f t="shared" si="22"/>
        <v>1423400639.151423</v>
      </c>
      <c r="AW162" s="189">
        <f t="shared" si="22"/>
        <v>1423400639.151423</v>
      </c>
      <c r="AX162" s="189">
        <f t="shared" si="22"/>
        <v>1423400639.151423</v>
      </c>
      <c r="AY162" s="189">
        <f t="shared" si="22"/>
        <v>1423400639.151423</v>
      </c>
      <c r="AZ162" s="189">
        <f t="shared" si="22"/>
        <v>1423400639.151423</v>
      </c>
      <c r="BA162" s="189">
        <f t="shared" si="22"/>
        <v>1423400639.151423</v>
      </c>
      <c r="BB162" s="189">
        <f t="shared" si="23"/>
        <v>1423400639.151423</v>
      </c>
      <c r="BC162" s="189">
        <f t="shared" si="23"/>
        <v>1423400639.151423</v>
      </c>
      <c r="BD162" s="189">
        <f t="shared" si="23"/>
        <v>1423400639.151423</v>
      </c>
      <c r="BE162" s="189">
        <f t="shared" si="23"/>
        <v>1423400639.151423</v>
      </c>
      <c r="BF162" s="189">
        <f t="shared" si="23"/>
        <v>1423400639.151423</v>
      </c>
      <c r="BG162" s="189">
        <f t="shared" si="23"/>
        <v>1423400639.151423</v>
      </c>
      <c r="BH162" s="189">
        <f t="shared" si="23"/>
        <v>1423400639.151423</v>
      </c>
      <c r="BI162" s="189">
        <f t="shared" si="23"/>
        <v>1423400639.151423</v>
      </c>
      <c r="BJ162" s="189">
        <f t="shared" si="23"/>
        <v>1423400639.151423</v>
      </c>
      <c r="BK162" s="189">
        <f t="shared" si="23"/>
        <v>1423400639.151423</v>
      </c>
      <c r="BL162" s="189">
        <f t="shared" si="23"/>
        <v>1423400639.151423</v>
      </c>
      <c r="BM162" s="189">
        <f t="shared" si="23"/>
        <v>1423400639.151423</v>
      </c>
      <c r="BN162" s="1521">
        <f t="shared" si="23"/>
        <v>1423400639.151423</v>
      </c>
    </row>
    <row r="163" spans="1:66" x14ac:dyDescent="0.15">
      <c r="B163" s="274"/>
      <c r="C163" s="1489"/>
      <c r="D163" s="274"/>
      <c r="E163" s="189"/>
      <c r="F163" s="1604"/>
      <c r="G163" s="189"/>
      <c r="H163" s="189"/>
      <c r="I163" s="189"/>
      <c r="J163" s="189"/>
      <c r="K163" s="189"/>
      <c r="L163" s="189"/>
      <c r="M163" s="189"/>
      <c r="N163" s="189"/>
      <c r="O163" s="189"/>
      <c r="P163" s="189"/>
      <c r="Q163" s="189"/>
      <c r="R163" s="189"/>
      <c r="S163" s="189"/>
      <c r="T163" s="189"/>
      <c r="U163" s="189"/>
      <c r="V163" s="189"/>
      <c r="W163" s="189"/>
      <c r="X163" s="189"/>
      <c r="Y163" s="189"/>
      <c r="Z163" s="189"/>
      <c r="AA163" s="189"/>
      <c r="AB163" s="189"/>
      <c r="AC163" s="189"/>
      <c r="AD163" s="189"/>
      <c r="AE163" s="189"/>
      <c r="AF163" s="189"/>
      <c r="AG163" s="189"/>
      <c r="AH163" s="189"/>
      <c r="AI163" s="189"/>
      <c r="AJ163" s="189"/>
      <c r="AK163" s="189"/>
      <c r="AL163" s="189"/>
      <c r="AM163" s="189"/>
      <c r="AN163" s="189"/>
      <c r="AO163" s="189"/>
      <c r="AP163" s="189"/>
      <c r="AQ163" s="189"/>
      <c r="AR163" s="189"/>
      <c r="AS163" s="189"/>
      <c r="AT163" s="189"/>
      <c r="AU163" s="189"/>
      <c r="AV163" s="189"/>
      <c r="AW163" s="189"/>
      <c r="AX163" s="189"/>
      <c r="AY163" s="189"/>
      <c r="AZ163" s="189"/>
      <c r="BA163" s="189"/>
      <c r="BB163" s="189"/>
      <c r="BC163" s="189"/>
      <c r="BD163" s="189"/>
      <c r="BE163" s="189"/>
      <c r="BF163" s="189"/>
      <c r="BG163" s="189"/>
      <c r="BH163" s="189"/>
      <c r="BI163" s="189"/>
      <c r="BJ163" s="189"/>
      <c r="BK163" s="189"/>
      <c r="BL163" s="189"/>
      <c r="BM163" s="189"/>
      <c r="BN163" s="1521"/>
    </row>
    <row r="164" spans="1:66" x14ac:dyDescent="0.15">
      <c r="A164" s="1119"/>
      <c r="B164" s="1145" t="s">
        <v>895</v>
      </c>
      <c r="C164" s="1526">
        <f>C153+C158+C161+C162</f>
        <v>1452902566.7050231</v>
      </c>
      <c r="D164" s="274"/>
      <c r="E164" s="1581">
        <f>(NPV($C$108, G164:BN164) + F164)</f>
        <v>20451956430.671303</v>
      </c>
      <c r="F164" s="1604">
        <f>IF(F$131&lt;&gt;0,$C164,)*F$135</f>
        <v>0</v>
      </c>
      <c r="G164" s="189">
        <f>IF(G$131&lt;&gt;0,$C164,)*G$135</f>
        <v>1452902566.7050231</v>
      </c>
      <c r="H164" s="189">
        <f t="shared" ref="H164:BN167" si="24">IF(H$131&lt;&gt;0,$C164,)*H$135</f>
        <v>1452902566.7050231</v>
      </c>
      <c r="I164" s="189">
        <f t="shared" si="24"/>
        <v>1452902566.7050231</v>
      </c>
      <c r="J164" s="189">
        <f t="shared" si="24"/>
        <v>1452902566.7050231</v>
      </c>
      <c r="K164" s="189">
        <f t="shared" si="24"/>
        <v>1452902566.7050231</v>
      </c>
      <c r="L164" s="189">
        <f t="shared" si="24"/>
        <v>1452902566.7050231</v>
      </c>
      <c r="M164" s="189">
        <f t="shared" si="24"/>
        <v>1452902566.7050231</v>
      </c>
      <c r="N164" s="189">
        <f t="shared" si="24"/>
        <v>1452902566.7050231</v>
      </c>
      <c r="O164" s="189">
        <f>IF(O$131&lt;&gt;0,$C164,)*O$135</f>
        <v>1452902566.7050231</v>
      </c>
      <c r="P164" s="189">
        <f t="shared" si="24"/>
        <v>1452902566.7050231</v>
      </c>
      <c r="Q164" s="189">
        <f t="shared" si="24"/>
        <v>1452902566.7050231</v>
      </c>
      <c r="R164" s="189">
        <f t="shared" si="24"/>
        <v>1452902566.7050231</v>
      </c>
      <c r="S164" s="189">
        <f t="shared" si="24"/>
        <v>1452902566.7050231</v>
      </c>
      <c r="T164" s="189">
        <f t="shared" si="24"/>
        <v>1452902566.7050231</v>
      </c>
      <c r="U164" s="189">
        <f t="shared" si="24"/>
        <v>1452902566.7050231</v>
      </c>
      <c r="V164" s="189">
        <f t="shared" si="24"/>
        <v>1452902566.7050231</v>
      </c>
      <c r="W164" s="189">
        <f t="shared" si="24"/>
        <v>1452902566.7050231</v>
      </c>
      <c r="X164" s="189">
        <f t="shared" si="24"/>
        <v>1452902566.7050231</v>
      </c>
      <c r="Y164" s="189">
        <f t="shared" si="24"/>
        <v>1452902566.7050231</v>
      </c>
      <c r="Z164" s="189">
        <f t="shared" si="24"/>
        <v>1452902566.7050231</v>
      </c>
      <c r="AA164" s="189">
        <f t="shared" si="24"/>
        <v>1452902566.7050231</v>
      </c>
      <c r="AB164" s="189">
        <f t="shared" si="24"/>
        <v>1452902566.7050231</v>
      </c>
      <c r="AC164" s="189">
        <f t="shared" si="24"/>
        <v>1452902566.7050231</v>
      </c>
      <c r="AD164" s="189">
        <f t="shared" si="24"/>
        <v>1452902566.7050231</v>
      </c>
      <c r="AE164" s="189">
        <f t="shared" si="24"/>
        <v>1452902566.7050231</v>
      </c>
      <c r="AF164" s="189">
        <f t="shared" si="24"/>
        <v>1452902566.7050231</v>
      </c>
      <c r="AG164" s="189">
        <f t="shared" si="24"/>
        <v>1452902566.7050231</v>
      </c>
      <c r="AH164" s="189">
        <f t="shared" si="24"/>
        <v>1452902566.7050231</v>
      </c>
      <c r="AI164" s="189">
        <f t="shared" si="24"/>
        <v>1452902566.7050231</v>
      </c>
      <c r="AJ164" s="189">
        <f t="shared" si="24"/>
        <v>1452902566.7050231</v>
      </c>
      <c r="AK164" s="189">
        <f t="shared" si="24"/>
        <v>1452902566.7050231</v>
      </c>
      <c r="AL164" s="189">
        <f t="shared" si="24"/>
        <v>1452902566.7050231</v>
      </c>
      <c r="AM164" s="189">
        <f t="shared" si="24"/>
        <v>1452902566.7050231</v>
      </c>
      <c r="AN164" s="189">
        <f t="shared" si="24"/>
        <v>1452902566.7050231</v>
      </c>
      <c r="AO164" s="189">
        <f t="shared" si="24"/>
        <v>1452902566.7050231</v>
      </c>
      <c r="AP164" s="189">
        <f t="shared" si="24"/>
        <v>1452902566.7050231</v>
      </c>
      <c r="AQ164" s="189">
        <f t="shared" si="24"/>
        <v>1452902566.7050231</v>
      </c>
      <c r="AR164" s="189">
        <f t="shared" si="24"/>
        <v>1452902566.7050231</v>
      </c>
      <c r="AS164" s="189">
        <f t="shared" si="24"/>
        <v>1452902566.7050231</v>
      </c>
      <c r="AT164" s="189">
        <f t="shared" si="24"/>
        <v>1452902566.7050231</v>
      </c>
      <c r="AU164" s="189">
        <f t="shared" si="24"/>
        <v>1452902566.7050231</v>
      </c>
      <c r="AV164" s="189">
        <f t="shared" si="24"/>
        <v>1452902566.7050231</v>
      </c>
      <c r="AW164" s="189">
        <f t="shared" si="24"/>
        <v>1452902566.7050231</v>
      </c>
      <c r="AX164" s="189">
        <f t="shared" si="24"/>
        <v>1452902566.7050231</v>
      </c>
      <c r="AY164" s="189">
        <f t="shared" si="24"/>
        <v>1452902566.7050231</v>
      </c>
      <c r="AZ164" s="189">
        <f t="shared" si="24"/>
        <v>1452902566.7050231</v>
      </c>
      <c r="BA164" s="189">
        <f t="shared" si="24"/>
        <v>1452902566.7050231</v>
      </c>
      <c r="BB164" s="189">
        <f t="shared" si="24"/>
        <v>1452902566.7050231</v>
      </c>
      <c r="BC164" s="189">
        <f t="shared" si="24"/>
        <v>1452902566.7050231</v>
      </c>
      <c r="BD164" s="189">
        <f t="shared" si="24"/>
        <v>1452902566.7050231</v>
      </c>
      <c r="BE164" s="189">
        <f t="shared" si="24"/>
        <v>1452902566.7050231</v>
      </c>
      <c r="BF164" s="189">
        <f t="shared" si="24"/>
        <v>1452902566.7050231</v>
      </c>
      <c r="BG164" s="189">
        <f t="shared" si="24"/>
        <v>1452902566.7050231</v>
      </c>
      <c r="BH164" s="189">
        <f t="shared" si="24"/>
        <v>1452902566.7050231</v>
      </c>
      <c r="BI164" s="189">
        <f t="shared" si="24"/>
        <v>1452902566.7050231</v>
      </c>
      <c r="BJ164" s="189">
        <f t="shared" si="24"/>
        <v>1452902566.7050231</v>
      </c>
      <c r="BK164" s="189">
        <f t="shared" si="24"/>
        <v>1452902566.7050231</v>
      </c>
      <c r="BL164" s="189">
        <f t="shared" si="24"/>
        <v>1452902566.7050231</v>
      </c>
      <c r="BM164" s="189">
        <f t="shared" si="24"/>
        <v>1452902566.7050231</v>
      </c>
      <c r="BN164" s="1521">
        <f t="shared" si="24"/>
        <v>1452902566.7050231</v>
      </c>
    </row>
    <row r="165" spans="1:66" x14ac:dyDescent="0.15">
      <c r="A165" s="1119"/>
      <c r="B165" s="1145" t="s">
        <v>896</v>
      </c>
      <c r="C165" s="1526">
        <f>C154+C159+C161+C162</f>
        <v>1537609810.7050231</v>
      </c>
      <c r="D165" s="274"/>
      <c r="E165" s="1581">
        <f t="shared" ref="E165:E167" si="25">(NPV($C$108, G165:BN165) + F165)</f>
        <v>21644348063.359478</v>
      </c>
      <c r="F165" s="1604">
        <f t="shared" ref="F165:U167" si="26">IF(F$131&lt;&gt;0,$C165,)*F$135</f>
        <v>0</v>
      </c>
      <c r="G165" s="189">
        <f t="shared" si="26"/>
        <v>1537609810.7050231</v>
      </c>
      <c r="H165" s="189">
        <f t="shared" si="26"/>
        <v>1537609810.7050231</v>
      </c>
      <c r="I165" s="189">
        <f t="shared" si="26"/>
        <v>1537609810.7050231</v>
      </c>
      <c r="J165" s="189">
        <f t="shared" si="26"/>
        <v>1537609810.7050231</v>
      </c>
      <c r="K165" s="189">
        <f t="shared" si="26"/>
        <v>1537609810.7050231</v>
      </c>
      <c r="L165" s="189">
        <f t="shared" si="26"/>
        <v>1537609810.7050231</v>
      </c>
      <c r="M165" s="189">
        <f t="shared" si="26"/>
        <v>1537609810.7050231</v>
      </c>
      <c r="N165" s="189">
        <f t="shared" si="26"/>
        <v>1537609810.7050231</v>
      </c>
      <c r="O165" s="189">
        <f t="shared" si="26"/>
        <v>1537609810.7050231</v>
      </c>
      <c r="P165" s="189">
        <f t="shared" si="26"/>
        <v>1537609810.7050231</v>
      </c>
      <c r="Q165" s="189">
        <f t="shared" si="26"/>
        <v>1537609810.7050231</v>
      </c>
      <c r="R165" s="189">
        <f t="shared" si="26"/>
        <v>1537609810.7050231</v>
      </c>
      <c r="S165" s="189">
        <f t="shared" si="26"/>
        <v>1537609810.7050231</v>
      </c>
      <c r="T165" s="189">
        <f t="shared" si="26"/>
        <v>1537609810.7050231</v>
      </c>
      <c r="U165" s="189">
        <f t="shared" si="26"/>
        <v>1537609810.7050231</v>
      </c>
      <c r="V165" s="189">
        <f t="shared" si="24"/>
        <v>1537609810.7050231</v>
      </c>
      <c r="W165" s="189">
        <f t="shared" si="24"/>
        <v>1537609810.7050231</v>
      </c>
      <c r="X165" s="189">
        <f t="shared" si="24"/>
        <v>1537609810.7050231</v>
      </c>
      <c r="Y165" s="189">
        <f t="shared" si="24"/>
        <v>1537609810.7050231</v>
      </c>
      <c r="Z165" s="189">
        <f t="shared" si="24"/>
        <v>1537609810.7050231</v>
      </c>
      <c r="AA165" s="189">
        <f t="shared" si="24"/>
        <v>1537609810.7050231</v>
      </c>
      <c r="AB165" s="189">
        <f t="shared" si="24"/>
        <v>1537609810.7050231</v>
      </c>
      <c r="AC165" s="189">
        <f t="shared" si="24"/>
        <v>1537609810.7050231</v>
      </c>
      <c r="AD165" s="189">
        <f t="shared" si="24"/>
        <v>1537609810.7050231</v>
      </c>
      <c r="AE165" s="189">
        <f t="shared" si="24"/>
        <v>1537609810.7050231</v>
      </c>
      <c r="AF165" s="189">
        <f t="shared" si="24"/>
        <v>1537609810.7050231</v>
      </c>
      <c r="AG165" s="189">
        <f t="shared" si="24"/>
        <v>1537609810.7050231</v>
      </c>
      <c r="AH165" s="189">
        <f t="shared" si="24"/>
        <v>1537609810.7050231</v>
      </c>
      <c r="AI165" s="189">
        <f t="shared" si="24"/>
        <v>1537609810.7050231</v>
      </c>
      <c r="AJ165" s="189">
        <f t="shared" si="24"/>
        <v>1537609810.7050231</v>
      </c>
      <c r="AK165" s="189">
        <f t="shared" si="24"/>
        <v>1537609810.7050231</v>
      </c>
      <c r="AL165" s="189">
        <f t="shared" si="24"/>
        <v>1537609810.7050231</v>
      </c>
      <c r="AM165" s="189">
        <f t="shared" si="24"/>
        <v>1537609810.7050231</v>
      </c>
      <c r="AN165" s="189">
        <f t="shared" si="24"/>
        <v>1537609810.7050231</v>
      </c>
      <c r="AO165" s="189">
        <f t="shared" si="24"/>
        <v>1537609810.7050231</v>
      </c>
      <c r="AP165" s="189">
        <f t="shared" si="24"/>
        <v>1537609810.7050231</v>
      </c>
      <c r="AQ165" s="189">
        <f t="shared" si="24"/>
        <v>1537609810.7050231</v>
      </c>
      <c r="AR165" s="189">
        <f t="shared" si="24"/>
        <v>1537609810.7050231</v>
      </c>
      <c r="AS165" s="189">
        <f t="shared" si="24"/>
        <v>1537609810.7050231</v>
      </c>
      <c r="AT165" s="189">
        <f t="shared" si="24"/>
        <v>1537609810.7050231</v>
      </c>
      <c r="AU165" s="189">
        <f t="shared" si="24"/>
        <v>1537609810.7050231</v>
      </c>
      <c r="AV165" s="189">
        <f t="shared" si="24"/>
        <v>1537609810.7050231</v>
      </c>
      <c r="AW165" s="189">
        <f t="shared" si="24"/>
        <v>1537609810.7050231</v>
      </c>
      <c r="AX165" s="189">
        <f t="shared" si="24"/>
        <v>1537609810.7050231</v>
      </c>
      <c r="AY165" s="189">
        <f t="shared" si="24"/>
        <v>1537609810.7050231</v>
      </c>
      <c r="AZ165" s="189">
        <f t="shared" si="24"/>
        <v>1537609810.7050231</v>
      </c>
      <c r="BA165" s="189">
        <f t="shared" si="24"/>
        <v>1537609810.7050231</v>
      </c>
      <c r="BB165" s="189">
        <f t="shared" si="24"/>
        <v>1537609810.7050231</v>
      </c>
      <c r="BC165" s="189">
        <f t="shared" si="24"/>
        <v>1537609810.7050231</v>
      </c>
      <c r="BD165" s="189">
        <f t="shared" si="24"/>
        <v>1537609810.7050231</v>
      </c>
      <c r="BE165" s="189">
        <f t="shared" si="24"/>
        <v>1537609810.7050231</v>
      </c>
      <c r="BF165" s="189">
        <f t="shared" si="24"/>
        <v>1537609810.7050231</v>
      </c>
      <c r="BG165" s="189">
        <f t="shared" si="24"/>
        <v>1537609810.7050231</v>
      </c>
      <c r="BH165" s="189">
        <f t="shared" si="24"/>
        <v>1537609810.7050231</v>
      </c>
      <c r="BI165" s="189">
        <f t="shared" si="24"/>
        <v>1537609810.7050231</v>
      </c>
      <c r="BJ165" s="189">
        <f t="shared" si="24"/>
        <v>1537609810.7050231</v>
      </c>
      <c r="BK165" s="189">
        <f t="shared" si="24"/>
        <v>1537609810.7050231</v>
      </c>
      <c r="BL165" s="189">
        <f t="shared" si="24"/>
        <v>1537609810.7050231</v>
      </c>
      <c r="BM165" s="189">
        <f t="shared" si="24"/>
        <v>1537609810.7050231</v>
      </c>
      <c r="BN165" s="1521">
        <f t="shared" si="24"/>
        <v>1537609810.7050231</v>
      </c>
    </row>
    <row r="166" spans="1:66" x14ac:dyDescent="0.15">
      <c r="B166" s="1146" t="s">
        <v>895</v>
      </c>
      <c r="C166" s="1527">
        <f>C155+C158+C161+C162</f>
        <v>1454800871.6071081</v>
      </c>
      <c r="D166" s="274"/>
      <c r="E166" s="1583">
        <f t="shared" si="25"/>
        <v>20478678146.248981</v>
      </c>
      <c r="F166" s="1604">
        <f t="shared" si="26"/>
        <v>0</v>
      </c>
      <c r="G166" s="189">
        <f t="shared" si="26"/>
        <v>1454800871.6071081</v>
      </c>
      <c r="H166" s="189">
        <f t="shared" si="24"/>
        <v>1454800871.6071081</v>
      </c>
      <c r="I166" s="189">
        <f t="shared" si="24"/>
        <v>1454800871.6071081</v>
      </c>
      <c r="J166" s="189">
        <f t="shared" si="24"/>
        <v>1454800871.6071081</v>
      </c>
      <c r="K166" s="189">
        <f t="shared" si="24"/>
        <v>1454800871.6071081</v>
      </c>
      <c r="L166" s="189">
        <f t="shared" si="24"/>
        <v>1454800871.6071081</v>
      </c>
      <c r="M166" s="189">
        <f t="shared" si="24"/>
        <v>1454800871.6071081</v>
      </c>
      <c r="N166" s="189">
        <f t="shared" si="24"/>
        <v>1454800871.6071081</v>
      </c>
      <c r="O166" s="189">
        <f t="shared" si="24"/>
        <v>1454800871.6071081</v>
      </c>
      <c r="P166" s="189">
        <f t="shared" si="24"/>
        <v>1454800871.6071081</v>
      </c>
      <c r="Q166" s="189">
        <f t="shared" si="24"/>
        <v>1454800871.6071081</v>
      </c>
      <c r="R166" s="189">
        <f t="shared" si="24"/>
        <v>1454800871.6071081</v>
      </c>
      <c r="S166" s="189">
        <f t="shared" si="24"/>
        <v>1454800871.6071081</v>
      </c>
      <c r="T166" s="189">
        <f t="shared" si="24"/>
        <v>1454800871.6071081</v>
      </c>
      <c r="U166" s="189">
        <f t="shared" si="24"/>
        <v>1454800871.6071081</v>
      </c>
      <c r="V166" s="189">
        <f t="shared" si="24"/>
        <v>1454800871.6071081</v>
      </c>
      <c r="W166" s="189">
        <f t="shared" si="24"/>
        <v>1454800871.6071081</v>
      </c>
      <c r="X166" s="189">
        <f t="shared" si="24"/>
        <v>1454800871.6071081</v>
      </c>
      <c r="Y166" s="189">
        <f t="shared" si="24"/>
        <v>1454800871.6071081</v>
      </c>
      <c r="Z166" s="189">
        <f t="shared" si="24"/>
        <v>1454800871.6071081</v>
      </c>
      <c r="AA166" s="189">
        <f t="shared" si="24"/>
        <v>1454800871.6071081</v>
      </c>
      <c r="AB166" s="189">
        <f t="shared" si="24"/>
        <v>1454800871.6071081</v>
      </c>
      <c r="AC166" s="189">
        <f t="shared" si="24"/>
        <v>1454800871.6071081</v>
      </c>
      <c r="AD166" s="189">
        <f t="shared" si="24"/>
        <v>1454800871.6071081</v>
      </c>
      <c r="AE166" s="189">
        <f t="shared" si="24"/>
        <v>1454800871.6071081</v>
      </c>
      <c r="AF166" s="189">
        <f t="shared" si="24"/>
        <v>1454800871.6071081</v>
      </c>
      <c r="AG166" s="189">
        <f t="shared" si="24"/>
        <v>1454800871.6071081</v>
      </c>
      <c r="AH166" s="189">
        <f t="shared" si="24"/>
        <v>1454800871.6071081</v>
      </c>
      <c r="AI166" s="189">
        <f t="shared" si="24"/>
        <v>1454800871.6071081</v>
      </c>
      <c r="AJ166" s="189">
        <f t="shared" si="24"/>
        <v>1454800871.6071081</v>
      </c>
      <c r="AK166" s="189">
        <f t="shared" si="24"/>
        <v>1454800871.6071081</v>
      </c>
      <c r="AL166" s="189">
        <f t="shared" si="24"/>
        <v>1454800871.6071081</v>
      </c>
      <c r="AM166" s="189">
        <f t="shared" si="24"/>
        <v>1454800871.6071081</v>
      </c>
      <c r="AN166" s="189">
        <f t="shared" si="24"/>
        <v>1454800871.6071081</v>
      </c>
      <c r="AO166" s="189">
        <f t="shared" si="24"/>
        <v>1454800871.6071081</v>
      </c>
      <c r="AP166" s="189">
        <f t="shared" si="24"/>
        <v>1454800871.6071081</v>
      </c>
      <c r="AQ166" s="189">
        <f t="shared" si="24"/>
        <v>1454800871.6071081</v>
      </c>
      <c r="AR166" s="189">
        <f t="shared" si="24"/>
        <v>1454800871.6071081</v>
      </c>
      <c r="AS166" s="189">
        <f t="shared" si="24"/>
        <v>1454800871.6071081</v>
      </c>
      <c r="AT166" s="189">
        <f t="shared" si="24"/>
        <v>1454800871.6071081</v>
      </c>
      <c r="AU166" s="189">
        <f t="shared" si="24"/>
        <v>1454800871.6071081</v>
      </c>
      <c r="AV166" s="189">
        <f t="shared" si="24"/>
        <v>1454800871.6071081</v>
      </c>
      <c r="AW166" s="189">
        <f t="shared" si="24"/>
        <v>1454800871.6071081</v>
      </c>
      <c r="AX166" s="189">
        <f t="shared" si="24"/>
        <v>1454800871.6071081</v>
      </c>
      <c r="AY166" s="189">
        <f t="shared" si="24"/>
        <v>1454800871.6071081</v>
      </c>
      <c r="AZ166" s="189">
        <f t="shared" si="24"/>
        <v>1454800871.6071081</v>
      </c>
      <c r="BA166" s="189">
        <f t="shared" si="24"/>
        <v>1454800871.6071081</v>
      </c>
      <c r="BB166" s="189">
        <f t="shared" si="24"/>
        <v>1454800871.6071081</v>
      </c>
      <c r="BC166" s="189">
        <f t="shared" si="24"/>
        <v>1454800871.6071081</v>
      </c>
      <c r="BD166" s="189">
        <f t="shared" si="24"/>
        <v>1454800871.6071081</v>
      </c>
      <c r="BE166" s="189">
        <f t="shared" si="24"/>
        <v>1454800871.6071081</v>
      </c>
      <c r="BF166" s="189">
        <f t="shared" si="24"/>
        <v>1454800871.6071081</v>
      </c>
      <c r="BG166" s="189">
        <f t="shared" si="24"/>
        <v>1454800871.6071081</v>
      </c>
      <c r="BH166" s="189">
        <f t="shared" si="24"/>
        <v>1454800871.6071081</v>
      </c>
      <c r="BI166" s="189">
        <f t="shared" si="24"/>
        <v>1454800871.6071081</v>
      </c>
      <c r="BJ166" s="189">
        <f t="shared" si="24"/>
        <v>1454800871.6071081</v>
      </c>
      <c r="BK166" s="189">
        <f t="shared" si="24"/>
        <v>1454800871.6071081</v>
      </c>
      <c r="BL166" s="189">
        <f t="shared" si="24"/>
        <v>1454800871.6071081</v>
      </c>
      <c r="BM166" s="189">
        <f t="shared" si="24"/>
        <v>1454800871.6071081</v>
      </c>
      <c r="BN166" s="1521">
        <f t="shared" si="24"/>
        <v>1454800871.6071081</v>
      </c>
    </row>
    <row r="167" spans="1:66" x14ac:dyDescent="0.15">
      <c r="B167" s="1523" t="s">
        <v>896</v>
      </c>
      <c r="C167" s="1528">
        <f>C156+C159+C161+C162</f>
        <v>1548477136.1175344</v>
      </c>
      <c r="D167" s="1399"/>
      <c r="E167" s="1582">
        <f t="shared" si="25"/>
        <v>21797323266.891991</v>
      </c>
      <c r="F167" s="1605">
        <f t="shared" si="26"/>
        <v>0</v>
      </c>
      <c r="G167" s="748">
        <f t="shared" si="26"/>
        <v>1548477136.1175344</v>
      </c>
      <c r="H167" s="748">
        <f t="shared" si="24"/>
        <v>1548477136.1175344</v>
      </c>
      <c r="I167" s="748">
        <f t="shared" si="24"/>
        <v>1548477136.1175344</v>
      </c>
      <c r="J167" s="748">
        <f t="shared" si="24"/>
        <v>1548477136.1175344</v>
      </c>
      <c r="K167" s="748">
        <f t="shared" si="24"/>
        <v>1548477136.1175344</v>
      </c>
      <c r="L167" s="748">
        <f t="shared" si="24"/>
        <v>1548477136.1175344</v>
      </c>
      <c r="M167" s="748">
        <f t="shared" si="24"/>
        <v>1548477136.1175344</v>
      </c>
      <c r="N167" s="748">
        <f t="shared" si="24"/>
        <v>1548477136.1175344</v>
      </c>
      <c r="O167" s="748">
        <f t="shared" si="24"/>
        <v>1548477136.1175344</v>
      </c>
      <c r="P167" s="748">
        <f t="shared" si="24"/>
        <v>1548477136.1175344</v>
      </c>
      <c r="Q167" s="748">
        <f t="shared" si="24"/>
        <v>1548477136.1175344</v>
      </c>
      <c r="R167" s="748">
        <f t="shared" si="24"/>
        <v>1548477136.1175344</v>
      </c>
      <c r="S167" s="748">
        <f t="shared" si="24"/>
        <v>1548477136.1175344</v>
      </c>
      <c r="T167" s="748">
        <f t="shared" si="24"/>
        <v>1548477136.1175344</v>
      </c>
      <c r="U167" s="748">
        <f t="shared" si="24"/>
        <v>1548477136.1175344</v>
      </c>
      <c r="V167" s="748">
        <f t="shared" si="24"/>
        <v>1548477136.1175344</v>
      </c>
      <c r="W167" s="748">
        <f t="shared" si="24"/>
        <v>1548477136.1175344</v>
      </c>
      <c r="X167" s="748">
        <f t="shared" si="24"/>
        <v>1548477136.1175344</v>
      </c>
      <c r="Y167" s="748">
        <f t="shared" si="24"/>
        <v>1548477136.1175344</v>
      </c>
      <c r="Z167" s="748">
        <f t="shared" si="24"/>
        <v>1548477136.1175344</v>
      </c>
      <c r="AA167" s="748">
        <f t="shared" si="24"/>
        <v>1548477136.1175344</v>
      </c>
      <c r="AB167" s="748">
        <f t="shared" si="24"/>
        <v>1548477136.1175344</v>
      </c>
      <c r="AC167" s="748">
        <f t="shared" si="24"/>
        <v>1548477136.1175344</v>
      </c>
      <c r="AD167" s="748">
        <f t="shared" si="24"/>
        <v>1548477136.1175344</v>
      </c>
      <c r="AE167" s="748">
        <f t="shared" si="24"/>
        <v>1548477136.1175344</v>
      </c>
      <c r="AF167" s="748">
        <f t="shared" si="24"/>
        <v>1548477136.1175344</v>
      </c>
      <c r="AG167" s="748">
        <f t="shared" si="24"/>
        <v>1548477136.1175344</v>
      </c>
      <c r="AH167" s="748">
        <f t="shared" si="24"/>
        <v>1548477136.1175344</v>
      </c>
      <c r="AI167" s="748">
        <f t="shared" si="24"/>
        <v>1548477136.1175344</v>
      </c>
      <c r="AJ167" s="748">
        <f t="shared" si="24"/>
        <v>1548477136.1175344</v>
      </c>
      <c r="AK167" s="748">
        <f t="shared" si="24"/>
        <v>1548477136.1175344</v>
      </c>
      <c r="AL167" s="748">
        <f t="shared" si="24"/>
        <v>1548477136.1175344</v>
      </c>
      <c r="AM167" s="748">
        <f t="shared" si="24"/>
        <v>1548477136.1175344</v>
      </c>
      <c r="AN167" s="748">
        <f t="shared" si="24"/>
        <v>1548477136.1175344</v>
      </c>
      <c r="AO167" s="748">
        <f t="shared" si="24"/>
        <v>1548477136.1175344</v>
      </c>
      <c r="AP167" s="748">
        <f t="shared" si="24"/>
        <v>1548477136.1175344</v>
      </c>
      <c r="AQ167" s="748">
        <f t="shared" si="24"/>
        <v>1548477136.1175344</v>
      </c>
      <c r="AR167" s="748">
        <f t="shared" si="24"/>
        <v>1548477136.1175344</v>
      </c>
      <c r="AS167" s="748">
        <f t="shared" si="24"/>
        <v>1548477136.1175344</v>
      </c>
      <c r="AT167" s="748">
        <f t="shared" si="24"/>
        <v>1548477136.1175344</v>
      </c>
      <c r="AU167" s="748">
        <f t="shared" si="24"/>
        <v>1548477136.1175344</v>
      </c>
      <c r="AV167" s="748">
        <f t="shared" si="24"/>
        <v>1548477136.1175344</v>
      </c>
      <c r="AW167" s="748">
        <f t="shared" si="24"/>
        <v>1548477136.1175344</v>
      </c>
      <c r="AX167" s="748">
        <f t="shared" si="24"/>
        <v>1548477136.1175344</v>
      </c>
      <c r="AY167" s="748">
        <f t="shared" si="24"/>
        <v>1548477136.1175344</v>
      </c>
      <c r="AZ167" s="748">
        <f t="shared" si="24"/>
        <v>1548477136.1175344</v>
      </c>
      <c r="BA167" s="748">
        <f t="shared" si="24"/>
        <v>1548477136.1175344</v>
      </c>
      <c r="BB167" s="748">
        <f t="shared" si="24"/>
        <v>1548477136.1175344</v>
      </c>
      <c r="BC167" s="748">
        <f t="shared" si="24"/>
        <v>1548477136.1175344</v>
      </c>
      <c r="BD167" s="748">
        <f t="shared" si="24"/>
        <v>1548477136.1175344</v>
      </c>
      <c r="BE167" s="748">
        <f t="shared" si="24"/>
        <v>1548477136.1175344</v>
      </c>
      <c r="BF167" s="748">
        <f t="shared" si="24"/>
        <v>1548477136.1175344</v>
      </c>
      <c r="BG167" s="748">
        <f t="shared" si="24"/>
        <v>1548477136.1175344</v>
      </c>
      <c r="BH167" s="748">
        <f t="shared" si="24"/>
        <v>1548477136.1175344</v>
      </c>
      <c r="BI167" s="748">
        <f t="shared" si="24"/>
        <v>1548477136.1175344</v>
      </c>
      <c r="BJ167" s="748">
        <f t="shared" si="24"/>
        <v>1548477136.1175344</v>
      </c>
      <c r="BK167" s="748">
        <f t="shared" si="24"/>
        <v>1548477136.1175344</v>
      </c>
      <c r="BL167" s="748">
        <f t="shared" si="24"/>
        <v>1548477136.1175344</v>
      </c>
      <c r="BM167" s="748">
        <f t="shared" si="24"/>
        <v>1548477136.1175344</v>
      </c>
      <c r="BN167" s="1525">
        <f t="shared" si="24"/>
        <v>1548477136.1175344</v>
      </c>
    </row>
    <row r="168" spans="1:66" x14ac:dyDescent="0.15">
      <c r="B168" s="1144"/>
      <c r="C168" s="1529"/>
      <c r="D168" s="274"/>
      <c r="E168" s="189"/>
      <c r="F168" s="1604"/>
      <c r="G168" s="189"/>
      <c r="H168" s="189"/>
      <c r="I168" s="189"/>
      <c r="J168" s="189"/>
      <c r="K168" s="189"/>
      <c r="L168" s="189"/>
      <c r="M168" s="189"/>
      <c r="N168" s="189"/>
      <c r="O168" s="189"/>
      <c r="P168" s="189"/>
      <c r="Q168" s="189"/>
      <c r="R168" s="189"/>
      <c r="S168" s="189"/>
      <c r="T168" s="189"/>
      <c r="U168" s="189"/>
      <c r="V168" s="189"/>
      <c r="W168" s="189"/>
      <c r="X168" s="189"/>
      <c r="Y168" s="189"/>
      <c r="Z168" s="189"/>
      <c r="AA168" s="189"/>
      <c r="AB168" s="189"/>
      <c r="AC168" s="189"/>
      <c r="AD168" s="189"/>
      <c r="AE168" s="189"/>
      <c r="AF168" s="189"/>
      <c r="AG168" s="189"/>
      <c r="AH168" s="189"/>
      <c r="AI168" s="189"/>
      <c r="AJ168" s="189"/>
      <c r="AK168" s="189"/>
      <c r="AL168" s="189"/>
      <c r="AM168" s="189"/>
      <c r="AN168" s="189"/>
      <c r="AO168" s="189"/>
      <c r="AP168" s="189"/>
      <c r="AQ168" s="189"/>
      <c r="AR168" s="189"/>
      <c r="AS168" s="189"/>
      <c r="AT168" s="189"/>
      <c r="AU168" s="189"/>
      <c r="AV168" s="189"/>
      <c r="AW168" s="189"/>
      <c r="AX168" s="189"/>
      <c r="AY168" s="189"/>
      <c r="AZ168" s="189"/>
      <c r="BA168" s="189"/>
      <c r="BB168" s="189"/>
      <c r="BC168" s="189"/>
      <c r="BD168" s="189"/>
      <c r="BE168" s="189"/>
      <c r="BF168" s="189"/>
      <c r="BG168" s="189"/>
      <c r="BH168" s="189"/>
      <c r="BI168" s="189"/>
      <c r="BJ168" s="189"/>
      <c r="BK168" s="189"/>
      <c r="BL168" s="189"/>
      <c r="BM168" s="189"/>
      <c r="BN168" s="1530"/>
    </row>
    <row r="169" spans="1:66" x14ac:dyDescent="0.15">
      <c r="B169" s="1145" t="s">
        <v>897</v>
      </c>
      <c r="C169" s="1531"/>
      <c r="D169" s="274"/>
      <c r="E169" s="189"/>
      <c r="F169" s="1604"/>
      <c r="G169" s="189">
        <f>($G$133*G137)</f>
        <v>1233922670.3232</v>
      </c>
      <c r="H169" s="189">
        <f t="shared" ref="H169:BN174" si="27">($G$133*H137)</f>
        <v>987138136.25856018</v>
      </c>
      <c r="I169" s="189">
        <f t="shared" si="27"/>
        <v>866341675.77632725</v>
      </c>
      <c r="J169" s="189">
        <f t="shared" si="27"/>
        <v>789710509.00684822</v>
      </c>
      <c r="K169" s="189">
        <f t="shared" si="27"/>
        <v>734970421.57489979</v>
      </c>
      <c r="L169" s="189">
        <f t="shared" si="27"/>
        <v>693073340.62106192</v>
      </c>
      <c r="M169" s="189">
        <f t="shared" si="27"/>
        <v>659518741.52346206</v>
      </c>
      <c r="N169" s="189">
        <f t="shared" si="27"/>
        <v>631768407.20547855</v>
      </c>
      <c r="O169" s="189">
        <f t="shared" si="27"/>
        <v>608261698.43394232</v>
      </c>
      <c r="P169" s="189">
        <f t="shared" si="27"/>
        <v>587976337.25991988</v>
      </c>
      <c r="Q169" s="189">
        <f t="shared" si="27"/>
        <v>570209410.22924697</v>
      </c>
      <c r="R169" s="189">
        <f t="shared" si="27"/>
        <v>554458672.49684954</v>
      </c>
      <c r="S169" s="189">
        <f t="shared" si="27"/>
        <v>540353889.86283731</v>
      </c>
      <c r="T169" s="189">
        <f t="shared" si="27"/>
        <v>527614993.21876973</v>
      </c>
      <c r="U169" s="189">
        <f t="shared" si="27"/>
        <v>516025454.42045647</v>
      </c>
      <c r="V169" s="189">
        <f t="shared" si="27"/>
        <v>505414725.76438302</v>
      </c>
      <c r="W169" s="189">
        <f t="shared" si="27"/>
        <v>495646297.45720935</v>
      </c>
      <c r="X169" s="189">
        <f t="shared" si="27"/>
        <v>486609358.74715388</v>
      </c>
      <c r="Y169" s="189">
        <f t="shared" si="27"/>
        <v>478212840.09959233</v>
      </c>
      <c r="Z169" s="189">
        <f t="shared" si="27"/>
        <v>470381069.80793583</v>
      </c>
      <c r="AA169" s="189">
        <f t="shared" si="27"/>
        <v>463050550.47547883</v>
      </c>
      <c r="AB169" s="189">
        <f t="shared" si="27"/>
        <v>456167528.18339753</v>
      </c>
      <c r="AC169" s="189">
        <f t="shared" si="27"/>
        <v>449686132.99306154</v>
      </c>
      <c r="AD169" s="189">
        <f t="shared" si="27"/>
        <v>443566937.99747956</v>
      </c>
      <c r="AE169" s="189">
        <f t="shared" si="27"/>
        <v>437775829.54083884</v>
      </c>
      <c r="AF169" s="189">
        <f t="shared" si="27"/>
        <v>432283111.8902697</v>
      </c>
      <c r="AG169" s="189">
        <f t="shared" si="27"/>
        <v>427062790.72884679</v>
      </c>
      <c r="AH169" s="189">
        <f t="shared" si="27"/>
        <v>422091994.57501572</v>
      </c>
      <c r="AI169" s="189">
        <f t="shared" si="27"/>
        <v>417350503.68782794</v>
      </c>
      <c r="AJ169" s="189">
        <f t="shared" si="27"/>
        <v>412820363.53636521</v>
      </c>
      <c r="AK169" s="189">
        <f t="shared" si="27"/>
        <v>408485565.38861674</v>
      </c>
      <c r="AL169" s="189">
        <f t="shared" si="27"/>
        <v>404331780.61150646</v>
      </c>
      <c r="AM169" s="189">
        <f t="shared" si="27"/>
        <v>400346138.28113323</v>
      </c>
      <c r="AN169" s="189">
        <f t="shared" si="27"/>
        <v>396517037.9657675</v>
      </c>
      <c r="AO169" s="189">
        <f t="shared" si="27"/>
        <v>392833991.26387894</v>
      </c>
      <c r="AP169" s="189">
        <f t="shared" si="27"/>
        <v>389287486.99772316</v>
      </c>
      <c r="AQ169" s="189">
        <f t="shared" si="27"/>
        <v>385868875.98186702</v>
      </c>
      <c r="AR169" s="189">
        <f t="shared" si="27"/>
        <v>382570272.07967389</v>
      </c>
      <c r="AS169" s="189">
        <f t="shared" si="27"/>
        <v>379384466.88349622</v>
      </c>
      <c r="AT169" s="189">
        <f t="shared" si="27"/>
        <v>376304855.8463487</v>
      </c>
      <c r="AU169" s="189">
        <f t="shared" si="27"/>
        <v>373325374.08410686</v>
      </c>
      <c r="AV169" s="189">
        <f t="shared" si="27"/>
        <v>370440440.38038301</v>
      </c>
      <c r="AW169" s="189">
        <f t="shared" si="27"/>
        <v>367644908.17822194</v>
      </c>
      <c r="AX169" s="189">
        <f t="shared" si="27"/>
        <v>364934022.54671806</v>
      </c>
      <c r="AY169" s="189">
        <f t="shared" si="27"/>
        <v>362303382.27659166</v>
      </c>
      <c r="AZ169" s="189">
        <f t="shared" si="27"/>
        <v>359748906.39444923</v>
      </c>
      <c r="BA169" s="189">
        <f t="shared" si="27"/>
        <v>357266804.49693424</v>
      </c>
      <c r="BB169" s="189">
        <f t="shared" si="27"/>
        <v>354853550.39798367</v>
      </c>
      <c r="BC169" s="189">
        <f t="shared" si="27"/>
        <v>352505858.65868008</v>
      </c>
      <c r="BD169" s="189">
        <f t="shared" si="27"/>
        <v>350220663.63267106</v>
      </c>
      <c r="BE169" s="189">
        <f t="shared" si="27"/>
        <v>347995100.71319032</v>
      </c>
      <c r="BF169" s="189">
        <f t="shared" si="27"/>
        <v>345826489.51221579</v>
      </c>
      <c r="BG169" s="189">
        <f t="shared" si="27"/>
        <v>343712318.73977607</v>
      </c>
      <c r="BH169" s="189">
        <f t="shared" si="27"/>
        <v>341650232.58307749</v>
      </c>
      <c r="BI169" s="189">
        <f t="shared" si="27"/>
        <v>339638018.41195887</v>
      </c>
      <c r="BJ169" s="189">
        <f t="shared" si="27"/>
        <v>337673595.66001254</v>
      </c>
      <c r="BK169" s="189">
        <f t="shared" si="27"/>
        <v>335755005.75017524</v>
      </c>
      <c r="BL169" s="189">
        <f t="shared" si="27"/>
        <v>333880402.95026237</v>
      </c>
      <c r="BM169" s="189">
        <f t="shared" si="27"/>
        <v>332048046.05820942</v>
      </c>
      <c r="BN169" s="1521">
        <f t="shared" si="27"/>
        <v>330256290.82909214</v>
      </c>
    </row>
    <row r="170" spans="1:66" x14ac:dyDescent="0.15">
      <c r="C170" s="1529"/>
      <c r="D170" s="274"/>
      <c r="E170" s="189"/>
      <c r="F170" s="1604"/>
      <c r="G170" s="189">
        <f t="shared" ref="G170:V175" si="28">($G$133*G138)</f>
        <v>1233922670.3232</v>
      </c>
      <c r="H170" s="189">
        <f t="shared" si="28"/>
        <v>1048834269.7747201</v>
      </c>
      <c r="I170" s="189">
        <f t="shared" si="28"/>
        <v>953717139.23122942</v>
      </c>
      <c r="J170" s="189">
        <f t="shared" si="28"/>
        <v>891509129.30851197</v>
      </c>
      <c r="K170" s="189">
        <f t="shared" si="28"/>
        <v>846065067.24461687</v>
      </c>
      <c r="L170" s="189">
        <f t="shared" si="28"/>
        <v>810659568.34654498</v>
      </c>
      <c r="M170" s="189">
        <f t="shared" si="28"/>
        <v>781883083.66207159</v>
      </c>
      <c r="N170" s="189">
        <f t="shared" si="28"/>
        <v>757782759.91223514</v>
      </c>
      <c r="O170" s="189">
        <f t="shared" si="28"/>
        <v>737142126.92530847</v>
      </c>
      <c r="P170" s="189">
        <f t="shared" si="28"/>
        <v>719155307.15792441</v>
      </c>
      <c r="Q170" s="189">
        <f t="shared" si="28"/>
        <v>703262634.65769684</v>
      </c>
      <c r="R170" s="189">
        <f t="shared" si="28"/>
        <v>689060633.09456301</v>
      </c>
      <c r="S170" s="189">
        <f t="shared" si="28"/>
        <v>676249462.25514746</v>
      </c>
      <c r="T170" s="189">
        <f t="shared" si="28"/>
        <v>664600621.1127609</v>
      </c>
      <c r="U170" s="189">
        <f t="shared" si="28"/>
        <v>653936243.28553867</v>
      </c>
      <c r="V170" s="189">
        <f t="shared" si="28"/>
        <v>644115345.9253999</v>
      </c>
      <c r="W170" s="189">
        <f t="shared" si="27"/>
        <v>635024417.757815</v>
      </c>
      <c r="X170" s="189">
        <f t="shared" si="27"/>
        <v>626570807.88651228</v>
      </c>
      <c r="Y170" s="189">
        <f t="shared" si="27"/>
        <v>618677975.92877412</v>
      </c>
      <c r="Z170" s="189">
        <f t="shared" si="27"/>
        <v>611282011.08423567</v>
      </c>
      <c r="AA170" s="189">
        <f t="shared" si="27"/>
        <v>604329035.9258604</v>
      </c>
      <c r="AB170" s="189">
        <f t="shared" si="27"/>
        <v>597773239.45904243</v>
      </c>
      <c r="AC170" s="189">
        <f t="shared" si="27"/>
        <v>591575365.80694985</v>
      </c>
      <c r="AD170" s="189">
        <f t="shared" si="27"/>
        <v>585701538.1303786</v>
      </c>
      <c r="AE170" s="189">
        <f t="shared" si="27"/>
        <v>580122332.80724359</v>
      </c>
      <c r="AF170" s="189">
        <f t="shared" si="27"/>
        <v>574812042.91687524</v>
      </c>
      <c r="AG170" s="189">
        <f t="shared" si="27"/>
        <v>569748086.65593791</v>
      </c>
      <c r="AH170" s="189">
        <f t="shared" si="27"/>
        <v>564910527.9458468</v>
      </c>
      <c r="AI170" s="189">
        <f t="shared" si="27"/>
        <v>560281684.77442443</v>
      </c>
      <c r="AJ170" s="189">
        <f t="shared" si="27"/>
        <v>555845806.79270792</v>
      </c>
      <c r="AK170" s="189">
        <f t="shared" si="27"/>
        <v>551588808.05698073</v>
      </c>
      <c r="AL170" s="189">
        <f t="shared" si="27"/>
        <v>547498044.03658974</v>
      </c>
      <c r="AM170" s="189">
        <f t="shared" si="27"/>
        <v>543562124.42249441</v>
      </c>
      <c r="AN170" s="189">
        <f t="shared" si="27"/>
        <v>539770755.09414279</v>
      </c>
      <c r="AO170" s="189">
        <f t="shared" si="27"/>
        <v>536114603.99111307</v>
      </c>
      <c r="AP170" s="189">
        <f t="shared" si="27"/>
        <v>532585186.70353544</v>
      </c>
      <c r="AQ170" s="189">
        <f t="shared" si="27"/>
        <v>529174768.42270327</v>
      </c>
      <c r="AR170" s="189">
        <f t="shared" si="27"/>
        <v>525876279.53945798</v>
      </c>
      <c r="AS170" s="189">
        <f t="shared" si="27"/>
        <v>522683242.68627399</v>
      </c>
      <c r="AT170" s="189">
        <f t="shared" si="27"/>
        <v>519589709.4216004</v>
      </c>
      <c r="AU170" s="189">
        <f t="shared" si="27"/>
        <v>516590205.07598907</v>
      </c>
      <c r="AV170" s="189">
        <f t="shared" si="27"/>
        <v>513679680.53698134</v>
      </c>
      <c r="AW170" s="189">
        <f t="shared" si="27"/>
        <v>510853469.95740408</v>
      </c>
      <c r="AX170" s="189">
        <f t="shared" si="27"/>
        <v>508107253.54018605</v>
      </c>
      <c r="AY170" s="189">
        <f t="shared" si="27"/>
        <v>505437024.69016463</v>
      </c>
      <c r="AZ170" s="189">
        <f t="shared" si="27"/>
        <v>502839060.93590736</v>
      </c>
      <c r="BA170" s="189">
        <f t="shared" si="27"/>
        <v>500309898.11724114</v>
      </c>
      <c r="BB170" s="189">
        <f t="shared" si="27"/>
        <v>497846307.41082174</v>
      </c>
      <c r="BC170" s="189">
        <f t="shared" si="27"/>
        <v>495445274.82972831</v>
      </c>
      <c r="BD170" s="189">
        <f t="shared" si="27"/>
        <v>493103982.8861571</v>
      </c>
      <c r="BE170" s="189">
        <f t="shared" si="27"/>
        <v>490819794.15073675</v>
      </c>
      <c r="BF170" s="189">
        <f t="shared" si="27"/>
        <v>488590236.47934395</v>
      </c>
      <c r="BG170" s="189">
        <f t="shared" si="27"/>
        <v>486412989.70980591</v>
      </c>
      <c r="BH170" s="189">
        <f t="shared" si="27"/>
        <v>484285873.6575473</v>
      </c>
      <c r="BI170" s="189">
        <f t="shared" si="27"/>
        <v>482206837.26188576</v>
      </c>
      <c r="BJ170" s="189">
        <f t="shared" si="27"/>
        <v>480173948.75396967</v>
      </c>
      <c r="BK170" s="189">
        <f t="shared" si="27"/>
        <v>478185386.73384464</v>
      </c>
      <c r="BL170" s="189">
        <f t="shared" si="27"/>
        <v>476239432.0582608</v>
      </c>
      <c r="BM170" s="189">
        <f t="shared" si="27"/>
        <v>474334460.45297885</v>
      </c>
      <c r="BN170" s="1521">
        <f t="shared" si="27"/>
        <v>472468935.77380168</v>
      </c>
    </row>
    <row r="171" spans="1:66" x14ac:dyDescent="0.15">
      <c r="C171" s="1529"/>
      <c r="D171" s="274"/>
      <c r="E171" s="189"/>
      <c r="F171" s="1604"/>
      <c r="G171" s="189">
        <f t="shared" si="28"/>
        <v>1233922670.3232</v>
      </c>
      <c r="H171" s="189">
        <f t="shared" si="27"/>
        <v>1110530403.2908802</v>
      </c>
      <c r="I171" s="189">
        <f t="shared" si="27"/>
        <v>1044152750.2740021</v>
      </c>
      <c r="J171" s="189">
        <f t="shared" si="27"/>
        <v>999477362.96179211</v>
      </c>
      <c r="K171" s="189">
        <f t="shared" si="27"/>
        <v>966145066.44346821</v>
      </c>
      <c r="L171" s="189">
        <f t="shared" si="27"/>
        <v>939737475.24660194</v>
      </c>
      <c r="M171" s="189">
        <f t="shared" si="27"/>
        <v>917974097.88852882</v>
      </c>
      <c r="N171" s="189">
        <f t="shared" si="27"/>
        <v>899529626.66561294</v>
      </c>
      <c r="O171" s="189">
        <f t="shared" si="27"/>
        <v>883568307.90635633</v>
      </c>
      <c r="P171" s="189">
        <f t="shared" si="27"/>
        <v>869530559.79912138</v>
      </c>
      <c r="Q171" s="189">
        <f t="shared" si="27"/>
        <v>857024098.16484141</v>
      </c>
      <c r="R171" s="189">
        <f t="shared" si="27"/>
        <v>845763727.72194171</v>
      </c>
      <c r="S171" s="189">
        <f t="shared" si="27"/>
        <v>835535886.94758379</v>
      </c>
      <c r="T171" s="189">
        <f t="shared" si="27"/>
        <v>826176688.09967601</v>
      </c>
      <c r="U171" s="189">
        <f t="shared" si="27"/>
        <v>817557738.87059796</v>
      </c>
      <c r="V171" s="189">
        <f t="shared" si="27"/>
        <v>809576663.99905169</v>
      </c>
      <c r="W171" s="189">
        <f t="shared" si="27"/>
        <v>802150578.47374189</v>
      </c>
      <c r="X171" s="189">
        <f t="shared" si="27"/>
        <v>795211477.11572075</v>
      </c>
      <c r="Y171" s="189">
        <f t="shared" si="27"/>
        <v>788702904.73997796</v>
      </c>
      <c r="Z171" s="189">
        <f t="shared" si="27"/>
        <v>782577503.81920922</v>
      </c>
      <c r="AA171" s="189">
        <f t="shared" si="27"/>
        <v>776795176.91294479</v>
      </c>
      <c r="AB171" s="189">
        <f t="shared" si="27"/>
        <v>771321688.34835744</v>
      </c>
      <c r="AC171" s="189">
        <f t="shared" si="27"/>
        <v>766127585.31696439</v>
      </c>
      <c r="AD171" s="189">
        <f t="shared" si="27"/>
        <v>761187354.94974756</v>
      </c>
      <c r="AE171" s="189">
        <f t="shared" si="27"/>
        <v>756478758.24224818</v>
      </c>
      <c r="AF171" s="189">
        <f t="shared" si="27"/>
        <v>751982298.25282538</v>
      </c>
      <c r="AG171" s="189">
        <f t="shared" si="27"/>
        <v>747680791.46622503</v>
      </c>
      <c r="AH171" s="189">
        <f t="shared" si="27"/>
        <v>743559019.2897085</v>
      </c>
      <c r="AI171" s="189">
        <f t="shared" si="27"/>
        <v>739603442.41830742</v>
      </c>
      <c r="AJ171" s="189">
        <f t="shared" si="27"/>
        <v>735801964.98353815</v>
      </c>
      <c r="AK171" s="189">
        <f t="shared" si="27"/>
        <v>732143738.46290183</v>
      </c>
      <c r="AL171" s="189">
        <f t="shared" si="27"/>
        <v>728618997.5991466</v>
      </c>
      <c r="AM171" s="189">
        <f t="shared" si="27"/>
        <v>725218922.28102505</v>
      </c>
      <c r="AN171" s="189">
        <f t="shared" si="27"/>
        <v>721935520.62636769</v>
      </c>
      <c r="AO171" s="189">
        <f t="shared" si="27"/>
        <v>718761529.49324739</v>
      </c>
      <c r="AP171" s="189">
        <f t="shared" si="27"/>
        <v>715690329.4041487</v>
      </c>
      <c r="AQ171" s="189">
        <f t="shared" si="27"/>
        <v>712715871.45790529</v>
      </c>
      <c r="AR171" s="189">
        <f t="shared" si="27"/>
        <v>709832614.26598024</v>
      </c>
      <c r="AS171" s="189">
        <f t="shared" si="27"/>
        <v>707035469.31383753</v>
      </c>
      <c r="AT171" s="189">
        <f t="shared" si="27"/>
        <v>704319753.43728828</v>
      </c>
      <c r="AU171" s="189">
        <f t="shared" si="27"/>
        <v>701681147.33469856</v>
      </c>
      <c r="AV171" s="189">
        <f t="shared" si="27"/>
        <v>699115659.22165024</v>
      </c>
      <c r="AW171" s="189">
        <f t="shared" si="27"/>
        <v>696619592.88477707</v>
      </c>
      <c r="AX171" s="189">
        <f t="shared" si="27"/>
        <v>694189519.51352155</v>
      </c>
      <c r="AY171" s="189">
        <f t="shared" si="27"/>
        <v>691822252.78828251</v>
      </c>
      <c r="AZ171" s="189">
        <f t="shared" si="27"/>
        <v>689514826.78526795</v>
      </c>
      <c r="BA171" s="189">
        <f t="shared" si="27"/>
        <v>687264476.32592785</v>
      </c>
      <c r="BB171" s="189">
        <f t="shared" si="27"/>
        <v>685068619.45477283</v>
      </c>
      <c r="BC171" s="189">
        <f t="shared" si="27"/>
        <v>682924841.77597368</v>
      </c>
      <c r="BD171" s="189">
        <f t="shared" si="27"/>
        <v>680830882.41802347</v>
      </c>
      <c r="BE171" s="189">
        <f t="shared" si="27"/>
        <v>678784621.42838848</v>
      </c>
      <c r="BF171" s="189">
        <f t="shared" si="27"/>
        <v>676784068.42754281</v>
      </c>
      <c r="BG171" s="189">
        <f t="shared" si="27"/>
        <v>674827352.37499642</v>
      </c>
      <c r="BH171" s="189">
        <f t="shared" si="27"/>
        <v>672912712.31960261</v>
      </c>
      <c r="BI171" s="189">
        <f t="shared" si="27"/>
        <v>671038489.02317715</v>
      </c>
      <c r="BJ171" s="189">
        <f t="shared" si="27"/>
        <v>669203117.36073756</v>
      </c>
      <c r="BK171" s="189">
        <f t="shared" si="27"/>
        <v>667405119.41290188</v>
      </c>
      <c r="BL171" s="189">
        <f t="shared" si="27"/>
        <v>665643098.17647672</v>
      </c>
      <c r="BM171" s="189">
        <f t="shared" si="27"/>
        <v>663915731.82829726</v>
      </c>
      <c r="BN171" s="1521">
        <f t="shared" si="27"/>
        <v>662221768.48518431</v>
      </c>
    </row>
    <row r="172" spans="1:66" x14ac:dyDescent="0.15">
      <c r="C172" s="1529"/>
      <c r="D172" s="274"/>
      <c r="E172" s="189"/>
      <c r="F172" s="1604"/>
      <c r="G172" s="189"/>
      <c r="H172" s="189"/>
      <c r="I172" s="189"/>
      <c r="J172" s="189"/>
      <c r="K172" s="189"/>
      <c r="L172" s="189"/>
      <c r="M172" s="189"/>
      <c r="N172" s="189"/>
      <c r="O172" s="189"/>
      <c r="P172" s="189"/>
      <c r="Q172" s="189"/>
      <c r="R172" s="189"/>
      <c r="S172" s="189"/>
      <c r="T172" s="189"/>
      <c r="U172" s="189"/>
      <c r="V172" s="189"/>
      <c r="W172" s="189"/>
      <c r="X172" s="189"/>
      <c r="Y172" s="189"/>
      <c r="Z172" s="189"/>
      <c r="AA172" s="189"/>
      <c r="AB172" s="189"/>
      <c r="AC172" s="189"/>
      <c r="AD172" s="189"/>
      <c r="AE172" s="189"/>
      <c r="AF172" s="189"/>
      <c r="AG172" s="189"/>
      <c r="AH172" s="189"/>
      <c r="AI172" s="189"/>
      <c r="AJ172" s="189"/>
      <c r="AK172" s="189"/>
      <c r="AL172" s="189"/>
      <c r="AM172" s="189"/>
      <c r="AN172" s="189"/>
      <c r="AO172" s="189"/>
      <c r="AP172" s="189"/>
      <c r="AQ172" s="189"/>
      <c r="AR172" s="189"/>
      <c r="AS172" s="189"/>
      <c r="AT172" s="189"/>
      <c r="AU172" s="189"/>
      <c r="AV172" s="189"/>
      <c r="AW172" s="189"/>
      <c r="AX172" s="189"/>
      <c r="AY172" s="189"/>
      <c r="AZ172" s="189"/>
      <c r="BA172" s="189"/>
      <c r="BB172" s="189"/>
      <c r="BC172" s="189"/>
      <c r="BD172" s="189"/>
      <c r="BE172" s="189"/>
      <c r="BF172" s="189"/>
      <c r="BG172" s="189"/>
      <c r="BH172" s="189"/>
      <c r="BI172" s="189"/>
      <c r="BJ172" s="189"/>
      <c r="BK172" s="189"/>
      <c r="BL172" s="189"/>
      <c r="BM172" s="189"/>
      <c r="BN172" s="1521"/>
    </row>
    <row r="173" spans="1:66" ht="18.75" customHeight="1" x14ac:dyDescent="0.15">
      <c r="B173" s="1146" t="s">
        <v>898</v>
      </c>
      <c r="C173" s="1532"/>
      <c r="D173" s="274"/>
      <c r="E173" s="189"/>
      <c r="F173" s="1604"/>
      <c r="G173" s="189">
        <f t="shared" si="28"/>
        <v>3860132417.8559995</v>
      </c>
      <c r="H173" s="189">
        <f t="shared" si="27"/>
        <v>3088105934.2847996</v>
      </c>
      <c r="I173" s="189">
        <f t="shared" si="27"/>
        <v>2710213263.7922535</v>
      </c>
      <c r="J173" s="189">
        <f t="shared" si="27"/>
        <v>2470484747.4278402</v>
      </c>
      <c r="K173" s="189">
        <f t="shared" si="27"/>
        <v>2299239019.3653278</v>
      </c>
      <c r="L173" s="189">
        <f t="shared" si="27"/>
        <v>2168170611.033803</v>
      </c>
      <c r="M173" s="189">
        <f t="shared" si="27"/>
        <v>2063200341.1295464</v>
      </c>
      <c r="N173" s="189">
        <f t="shared" si="27"/>
        <v>1976387797.9422724</v>
      </c>
      <c r="O173" s="189">
        <f t="shared" si="27"/>
        <v>1902850767.8281081</v>
      </c>
      <c r="P173" s="189">
        <f t="shared" si="27"/>
        <v>1839391215.4922621</v>
      </c>
      <c r="Q173" s="189">
        <f t="shared" si="27"/>
        <v>1783810187.0807989</v>
      </c>
      <c r="R173" s="189">
        <f t="shared" si="27"/>
        <v>1734536488.8270423</v>
      </c>
      <c r="S173" s="189">
        <f t="shared" si="27"/>
        <v>1690411901.4425654</v>
      </c>
      <c r="T173" s="189">
        <f t="shared" si="27"/>
        <v>1650560272.9036376</v>
      </c>
      <c r="U173" s="189">
        <f t="shared" si="27"/>
        <v>1614304229.0693421</v>
      </c>
      <c r="V173" s="189">
        <f t="shared" si="27"/>
        <v>1581110238.3538182</v>
      </c>
      <c r="W173" s="189">
        <f t="shared" si="27"/>
        <v>1550551251.4035692</v>
      </c>
      <c r="X173" s="189">
        <f t="shared" si="27"/>
        <v>1522280614.2624865</v>
      </c>
      <c r="Y173" s="189">
        <f t="shared" si="27"/>
        <v>1496013430.2580826</v>
      </c>
      <c r="Z173" s="189">
        <f t="shared" si="27"/>
        <v>1471512972.3938098</v>
      </c>
      <c r="AA173" s="189">
        <f t="shared" si="27"/>
        <v>1448580599.0810432</v>
      </c>
      <c r="AB173" s="189">
        <f t="shared" si="27"/>
        <v>1427048149.6646392</v>
      </c>
      <c r="AC173" s="189">
        <f t="shared" si="27"/>
        <v>1406772127.2777593</v>
      </c>
      <c r="AD173" s="189">
        <f t="shared" si="27"/>
        <v>1387629191.0616336</v>
      </c>
      <c r="AE173" s="189">
        <f t="shared" si="27"/>
        <v>1369512621.8256185</v>
      </c>
      <c r="AF173" s="189">
        <f t="shared" si="27"/>
        <v>1352329521.154052</v>
      </c>
      <c r="AG173" s="189">
        <f t="shared" si="27"/>
        <v>1335998569.9271407</v>
      </c>
      <c r="AH173" s="189">
        <f t="shared" si="27"/>
        <v>1320448218.3229098</v>
      </c>
      <c r="AI173" s="189">
        <f t="shared" si="27"/>
        <v>1305615212.071547</v>
      </c>
      <c r="AJ173" s="189">
        <f t="shared" si="27"/>
        <v>1291443383.2554739</v>
      </c>
      <c r="AK173" s="189">
        <f t="shared" si="27"/>
        <v>1277882651.082036</v>
      </c>
      <c r="AL173" s="189">
        <f t="shared" si="27"/>
        <v>1264888190.6830547</v>
      </c>
      <c r="AM173" s="189">
        <f t="shared" si="27"/>
        <v>1252419737.4035449</v>
      </c>
      <c r="AN173" s="189">
        <f t="shared" si="27"/>
        <v>1240441001.1228552</v>
      </c>
      <c r="AO173" s="189">
        <f t="shared" si="27"/>
        <v>1228919170.5313857</v>
      </c>
      <c r="AP173" s="189">
        <f t="shared" si="27"/>
        <v>1217824491.4099894</v>
      </c>
      <c r="AQ173" s="189">
        <f t="shared" si="27"/>
        <v>1207129906.1464822</v>
      </c>
      <c r="AR173" s="189">
        <f t="shared" si="27"/>
        <v>1196810744.2064662</v>
      </c>
      <c r="AS173" s="189">
        <f t="shared" si="27"/>
        <v>1186844455.2237716</v>
      </c>
      <c r="AT173" s="189">
        <f t="shared" si="27"/>
        <v>1177210377.9150479</v>
      </c>
      <c r="AU173" s="189">
        <f t="shared" si="27"/>
        <v>1167889539.247072</v>
      </c>
      <c r="AV173" s="189">
        <f t="shared" si="27"/>
        <v>1158864479.2648342</v>
      </c>
      <c r="AW173" s="189">
        <f t="shared" si="27"/>
        <v>1150119097.7767904</v>
      </c>
      <c r="AX173" s="189">
        <f t="shared" si="27"/>
        <v>1141638519.7317114</v>
      </c>
      <c r="AY173" s="189">
        <f t="shared" si="27"/>
        <v>1133408976.6406741</v>
      </c>
      <c r="AZ173" s="189">
        <f t="shared" si="27"/>
        <v>1125417701.8222072</v>
      </c>
      <c r="BA173" s="189">
        <f t="shared" si="27"/>
        <v>1117652837.5973608</v>
      </c>
      <c r="BB173" s="189">
        <f t="shared" si="27"/>
        <v>1110103352.8493071</v>
      </c>
      <c r="BC173" s="189">
        <f t="shared" si="27"/>
        <v>1102758969.6006835</v>
      </c>
      <c r="BD173" s="189">
        <f t="shared" si="27"/>
        <v>1095610097.460495</v>
      </c>
      <c r="BE173" s="189">
        <f t="shared" si="27"/>
        <v>1088647774.9583759</v>
      </c>
      <c r="BF173" s="189">
        <f t="shared" si="27"/>
        <v>1081863616.9232419</v>
      </c>
      <c r="BG173" s="189">
        <f t="shared" si="27"/>
        <v>1075249767.1805828</v>
      </c>
      <c r="BH173" s="189">
        <f t="shared" si="27"/>
        <v>1068798855.9417129</v>
      </c>
      <c r="BI173" s="189">
        <f t="shared" si="27"/>
        <v>1062503961.3422242</v>
      </c>
      <c r="BJ173" s="189">
        <f t="shared" si="27"/>
        <v>1056358574.6583278</v>
      </c>
      <c r="BK173" s="189">
        <f t="shared" si="27"/>
        <v>1050356568.7906549</v>
      </c>
      <c r="BL173" s="189">
        <f t="shared" si="27"/>
        <v>1044492169.6572378</v>
      </c>
      <c r="BM173" s="189">
        <f t="shared" si="27"/>
        <v>1038759930.1820989</v>
      </c>
      <c r="BN173" s="1521">
        <f t="shared" si="27"/>
        <v>1033154706.6043789</v>
      </c>
    </row>
    <row r="174" spans="1:66" x14ac:dyDescent="0.15">
      <c r="C174" s="1529"/>
      <c r="D174" s="274"/>
      <c r="E174" s="189"/>
      <c r="F174" s="1604"/>
      <c r="G174" s="189">
        <f t="shared" si="28"/>
        <v>3860132417.8559995</v>
      </c>
      <c r="H174" s="189">
        <f t="shared" si="27"/>
        <v>3281112555.1775994</v>
      </c>
      <c r="I174" s="189">
        <f t="shared" si="27"/>
        <v>2983553617.3811178</v>
      </c>
      <c r="J174" s="189">
        <f t="shared" si="27"/>
        <v>2788945671.9009595</v>
      </c>
      <c r="K174" s="189">
        <f t="shared" si="27"/>
        <v>2646781092.7171168</v>
      </c>
      <c r="L174" s="189">
        <f t="shared" si="27"/>
        <v>2536020574.7739501</v>
      </c>
      <c r="M174" s="189">
        <f t="shared" si="27"/>
        <v>2445997882.0444484</v>
      </c>
      <c r="N174" s="189">
        <f t="shared" si="27"/>
        <v>2370603821.1158152</v>
      </c>
      <c r="O174" s="189">
        <f t="shared" si="27"/>
        <v>2306032856.9588528</v>
      </c>
      <c r="P174" s="189">
        <f t="shared" si="27"/>
        <v>2249763928.8095493</v>
      </c>
      <c r="Q174" s="189">
        <f t="shared" si="27"/>
        <v>2200046210.0254149</v>
      </c>
      <c r="R174" s="189">
        <f t="shared" si="27"/>
        <v>2155617488.557857</v>
      </c>
      <c r="S174" s="189">
        <f t="shared" si="27"/>
        <v>2115539761.6003275</v>
      </c>
      <c r="T174" s="189">
        <f t="shared" si="27"/>
        <v>2079098199.737781</v>
      </c>
      <c r="U174" s="189">
        <f t="shared" si="27"/>
        <v>2045736376.0536902</v>
      </c>
      <c r="V174" s="189">
        <f t="shared" si="27"/>
        <v>2015013247.9484429</v>
      </c>
      <c r="W174" s="189">
        <f t="shared" si="27"/>
        <v>1986573713.3065333</v>
      </c>
      <c r="X174" s="189">
        <f t="shared" si="27"/>
        <v>1960127928.4150248</v>
      </c>
      <c r="Y174" s="189">
        <f t="shared" si="27"/>
        <v>1935436448.7611377</v>
      </c>
      <c r="Z174" s="189">
        <f t="shared" si="27"/>
        <v>1912299339.4881167</v>
      </c>
      <c r="AA174" s="189">
        <f t="shared" si="27"/>
        <v>1890548053.5648572</v>
      </c>
      <c r="AB174" s="189">
        <f t="shared" si="27"/>
        <v>1870039278.5216029</v>
      </c>
      <c r="AC174" s="189">
        <f t="shared" si="27"/>
        <v>1850650208.540458</v>
      </c>
      <c r="AD174" s="189">
        <f t="shared" si="27"/>
        <v>1832274865.2741785</v>
      </c>
      <c r="AE174" s="189">
        <f t="shared" si="27"/>
        <v>1814821201.5627673</v>
      </c>
      <c r="AF174" s="189">
        <f t="shared" si="27"/>
        <v>1798208797.3602779</v>
      </c>
      <c r="AG174" s="189">
        <f t="shared" si="27"/>
        <v>1782367009.0573459</v>
      </c>
      <c r="AH174" s="189">
        <f t="shared" si="27"/>
        <v>1767233469.7771139</v>
      </c>
      <c r="AI174" s="189">
        <f t="shared" si="27"/>
        <v>1752752864.1338942</v>
      </c>
      <c r="AJ174" s="189">
        <f t="shared" si="27"/>
        <v>1738875919.6456368</v>
      </c>
      <c r="AK174" s="189">
        <f t="shared" si="27"/>
        <v>1725558570.6595383</v>
      </c>
      <c r="AL174" s="189">
        <f t="shared" si="27"/>
        <v>1712761260.7561765</v>
      </c>
      <c r="AM174" s="189">
        <f t="shared" si="27"/>
        <v>1700448357.150584</v>
      </c>
      <c r="AN174" s="189">
        <f t="shared" si="27"/>
        <v>1688587656.3105533</v>
      </c>
      <c r="AO174" s="189">
        <f t="shared" si="27"/>
        <v>1677149964.3572249</v>
      </c>
      <c r="AP174" s="189">
        <f t="shared" ref="AP174:BN174" si="29">($G$133*AP142)</f>
        <v>1666108739.152771</v>
      </c>
      <c r="AQ174" s="189">
        <f t="shared" si="29"/>
        <v>1655439783.5683496</v>
      </c>
      <c r="AR174" s="189">
        <f t="shared" si="29"/>
        <v>1645120981.4469674</v>
      </c>
      <c r="AS174" s="189">
        <f t="shared" si="29"/>
        <v>1635132069.3661509</v>
      </c>
      <c r="AT174" s="189">
        <f t="shared" si="29"/>
        <v>1625454438.5648992</v>
      </c>
      <c r="AU174" s="189">
        <f t="shared" si="29"/>
        <v>1616070962.4034948</v>
      </c>
      <c r="AV174" s="189">
        <f t="shared" si="29"/>
        <v>1606965845.5301285</v>
      </c>
      <c r="AW174" s="189">
        <f t="shared" si="29"/>
        <v>1598124491.5779753</v>
      </c>
      <c r="AX174" s="189">
        <f t="shared" si="29"/>
        <v>1589533386.7433622</v>
      </c>
      <c r="AY174" s="189">
        <f t="shared" si="29"/>
        <v>1581179997.0253811</v>
      </c>
      <c r="AZ174" s="189">
        <f t="shared" si="29"/>
        <v>1573052677.2593892</v>
      </c>
      <c r="BA174" s="189">
        <f t="shared" si="29"/>
        <v>1565140590.3667703</v>
      </c>
      <c r="BB174" s="189">
        <f t="shared" si="29"/>
        <v>1557433635.4830518</v>
      </c>
      <c r="BC174" s="189">
        <f t="shared" si="29"/>
        <v>1549922383.8256204</v>
      </c>
      <c r="BD174" s="189">
        <f t="shared" si="29"/>
        <v>1542598021.3283522</v>
      </c>
      <c r="BE174" s="189">
        <f t="shared" si="29"/>
        <v>1535452297.2095239</v>
      </c>
      <c r="BF174" s="189">
        <f t="shared" si="29"/>
        <v>1528477477.7562361</v>
      </c>
      <c r="BG174" s="189">
        <f t="shared" si="29"/>
        <v>1521666304.7071464</v>
      </c>
      <c r="BH174" s="189">
        <f t="shared" si="29"/>
        <v>1515011957.6987438</v>
      </c>
      <c r="BI174" s="189">
        <f t="shared" si="29"/>
        <v>1508508020.3112466</v>
      </c>
      <c r="BJ174" s="189">
        <f t="shared" si="29"/>
        <v>1502148449.3105466</v>
      </c>
      <c r="BK174" s="189">
        <f t="shared" si="29"/>
        <v>1495927546.7342196</v>
      </c>
      <c r="BL174" s="189">
        <f t="shared" si="29"/>
        <v>1489839934.5138102</v>
      </c>
      <c r="BM174" s="189">
        <f t="shared" si="29"/>
        <v>1483880531.3635967</v>
      </c>
      <c r="BN174" s="1521">
        <f t="shared" si="29"/>
        <v>1478044531.698791</v>
      </c>
    </row>
    <row r="175" spans="1:66" x14ac:dyDescent="0.15">
      <c r="B175" s="747"/>
      <c r="C175" s="1533"/>
      <c r="D175" s="1399"/>
      <c r="E175" s="748"/>
      <c r="F175" s="1605"/>
      <c r="G175" s="748">
        <f t="shared" si="28"/>
        <v>3860132417.8559995</v>
      </c>
      <c r="H175" s="748">
        <f t="shared" si="28"/>
        <v>3474119176.0703998</v>
      </c>
      <c r="I175" s="748">
        <f t="shared" si="28"/>
        <v>3266467159.9480805</v>
      </c>
      <c r="J175" s="748">
        <f t="shared" si="28"/>
        <v>3126707258.4633598</v>
      </c>
      <c r="K175" s="748">
        <f t="shared" si="28"/>
        <v>3022432427.1092448</v>
      </c>
      <c r="L175" s="748">
        <f t="shared" si="28"/>
        <v>2939820443.9532728</v>
      </c>
      <c r="M175" s="748">
        <f t="shared" si="28"/>
        <v>2871737151.1486058</v>
      </c>
      <c r="N175" s="748">
        <f t="shared" si="28"/>
        <v>2814036532.6170239</v>
      </c>
      <c r="O175" s="748">
        <f t="shared" si="28"/>
        <v>2764104064.8407397</v>
      </c>
      <c r="P175" s="748">
        <f t="shared" si="28"/>
        <v>2720189184.3983207</v>
      </c>
      <c r="Q175" s="748">
        <f t="shared" si="28"/>
        <v>2681064692.1199579</v>
      </c>
      <c r="R175" s="748">
        <f t="shared" si="28"/>
        <v>2645838399.5579457</v>
      </c>
      <c r="S175" s="748">
        <f t="shared" si="28"/>
        <v>2613842213.1782694</v>
      </c>
      <c r="T175" s="748">
        <f t="shared" si="28"/>
        <v>2584563436.0337458</v>
      </c>
      <c r="U175" s="748">
        <f t="shared" si="28"/>
        <v>2557600413.0443835</v>
      </c>
      <c r="V175" s="748">
        <f t="shared" si="28"/>
        <v>2532632879.3553219</v>
      </c>
      <c r="W175" s="748">
        <f t="shared" ref="W175:BN175" si="30">($G$133*W143)</f>
        <v>2509401542.2841654</v>
      </c>
      <c r="X175" s="748">
        <f t="shared" si="30"/>
        <v>2487693658.3566661</v>
      </c>
      <c r="Y175" s="748">
        <f t="shared" si="30"/>
        <v>2467332616.4325509</v>
      </c>
      <c r="Z175" s="748">
        <f t="shared" si="30"/>
        <v>2448170265.958488</v>
      </c>
      <c r="AA175" s="748">
        <f t="shared" si="30"/>
        <v>2430081168.417501</v>
      </c>
      <c r="AB175" s="748">
        <f t="shared" si="30"/>
        <v>2412958222.9079623</v>
      </c>
      <c r="AC175" s="748">
        <f t="shared" si="30"/>
        <v>2396709290.9648352</v>
      </c>
      <c r="AD175" s="748">
        <f t="shared" si="30"/>
        <v>2381254559.6021509</v>
      </c>
      <c r="AE175" s="748">
        <f t="shared" si="30"/>
        <v>2366524457.6027546</v>
      </c>
      <c r="AF175" s="748">
        <f t="shared" si="30"/>
        <v>2352457991.8604426</v>
      </c>
      <c r="AG175" s="748">
        <f t="shared" si="30"/>
        <v>2339001406.4585109</v>
      </c>
      <c r="AH175" s="748">
        <f t="shared" si="30"/>
        <v>2326107092.4303713</v>
      </c>
      <c r="AI175" s="748">
        <f t="shared" si="30"/>
        <v>2313732694.1963086</v>
      </c>
      <c r="AJ175" s="748">
        <f t="shared" si="30"/>
        <v>2301840371.7399454</v>
      </c>
      <c r="AK175" s="748">
        <f t="shared" si="30"/>
        <v>2290396187.1700401</v>
      </c>
      <c r="AL175" s="748">
        <f t="shared" si="30"/>
        <v>2279369591.4197898</v>
      </c>
      <c r="AM175" s="748">
        <f t="shared" si="30"/>
        <v>2268732992.1625643</v>
      </c>
      <c r="AN175" s="748">
        <f t="shared" si="30"/>
        <v>2258461388.0557489</v>
      </c>
      <c r="AO175" s="748">
        <f t="shared" si="30"/>
        <v>2248532057.5056133</v>
      </c>
      <c r="AP175" s="748">
        <f t="shared" si="30"/>
        <v>2238924292.5209994</v>
      </c>
      <c r="AQ175" s="748">
        <f t="shared" si="30"/>
        <v>2229619170.0688477</v>
      </c>
      <c r="AR175" s="748">
        <f t="shared" si="30"/>
        <v>2220599354.7892962</v>
      </c>
      <c r="AS175" s="748">
        <f t="shared" si="30"/>
        <v>2211848928.0673518</v>
      </c>
      <c r="AT175" s="748">
        <f t="shared" si="30"/>
        <v>2203353239.3626394</v>
      </c>
      <c r="AU175" s="748">
        <f t="shared" si="30"/>
        <v>2195098776.4213824</v>
      </c>
      <c r="AV175" s="748">
        <f t="shared" si="30"/>
        <v>2187073051.5757504</v>
      </c>
      <c r="AW175" s="748">
        <f t="shared" si="30"/>
        <v>2179264501.8053179</v>
      </c>
      <c r="AX175" s="748">
        <f t="shared" si="30"/>
        <v>2171662400.617166</v>
      </c>
      <c r="AY175" s="748">
        <f t="shared" si="30"/>
        <v>2164256780.1130757</v>
      </c>
      <c r="AZ175" s="748">
        <f t="shared" si="30"/>
        <v>2157038361.8683515</v>
      </c>
      <c r="BA175" s="748">
        <f t="shared" si="30"/>
        <v>2149998495.4581165</v>
      </c>
      <c r="BB175" s="748">
        <f t="shared" si="30"/>
        <v>2143129103.6419361</v>
      </c>
      <c r="BC175" s="748">
        <f t="shared" si="30"/>
        <v>2136422633.3633399</v>
      </c>
      <c r="BD175" s="748">
        <f t="shared" si="30"/>
        <v>2129872011.8424795</v>
      </c>
      <c r="BE175" s="748">
        <f t="shared" si="30"/>
        <v>2123470607.1422844</v>
      </c>
      <c r="BF175" s="748">
        <f t="shared" si="30"/>
        <v>2117212192.6743984</v>
      </c>
      <c r="BG175" s="748">
        <f t="shared" si="30"/>
        <v>2111090915.1838117</v>
      </c>
      <c r="BH175" s="748">
        <f t="shared" si="30"/>
        <v>2105101265.8126602</v>
      </c>
      <c r="BI175" s="748">
        <f t="shared" si="30"/>
        <v>2099238053.8960352</v>
      </c>
      <c r="BJ175" s="748">
        <f t="shared" si="30"/>
        <v>2093496383.1873336</v>
      </c>
      <c r="BK175" s="748">
        <f t="shared" si="30"/>
        <v>2087871630.2489176</v>
      </c>
      <c r="BL175" s="748">
        <f t="shared" si="30"/>
        <v>2082359424.7766783</v>
      </c>
      <c r="BM175" s="748">
        <f t="shared" si="30"/>
        <v>2076955631.6553683</v>
      </c>
      <c r="BN175" s="1525">
        <f t="shared" si="30"/>
        <v>2071656334.5659506</v>
      </c>
    </row>
    <row r="176" spans="1:66" hidden="1" x14ac:dyDescent="0.15">
      <c r="C176" s="1529"/>
      <c r="D176" s="274"/>
      <c r="E176" s="189"/>
      <c r="F176" s="1604"/>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189"/>
      <c r="AG176" s="189"/>
      <c r="AH176" s="189"/>
      <c r="AI176" s="189"/>
      <c r="AJ176" s="189"/>
      <c r="AK176" s="189"/>
      <c r="AL176" s="189"/>
      <c r="AM176" s="189"/>
      <c r="AN176" s="189"/>
      <c r="AO176" s="189"/>
      <c r="AP176" s="189"/>
      <c r="AQ176" s="189"/>
      <c r="AR176" s="189"/>
      <c r="AS176" s="189"/>
      <c r="AT176" s="189"/>
      <c r="AU176" s="189"/>
      <c r="AV176" s="189"/>
      <c r="AW176" s="189"/>
      <c r="AX176" s="189"/>
      <c r="AY176" s="189"/>
      <c r="AZ176" s="189"/>
      <c r="BA176" s="189"/>
      <c r="BB176" s="189"/>
      <c r="BC176" s="189"/>
      <c r="BD176" s="189"/>
      <c r="BE176" s="189"/>
      <c r="BF176" s="189"/>
      <c r="BG176" s="189"/>
      <c r="BH176" s="189"/>
      <c r="BI176" s="189"/>
      <c r="BJ176" s="189"/>
      <c r="BK176" s="189"/>
      <c r="BL176" s="189"/>
      <c r="BM176" s="189"/>
      <c r="BN176" s="1521"/>
    </row>
    <row r="177" spans="2:66" ht="15" hidden="1" x14ac:dyDescent="0.15">
      <c r="B177" s="1534" t="s">
        <v>899</v>
      </c>
      <c r="C177" s="1529"/>
      <c r="D177" s="274"/>
      <c r="E177" s="189"/>
      <c r="F177" s="1604"/>
      <c r="G177" s="1535">
        <f>G169-$G$164</f>
        <v>-218979896.38182306</v>
      </c>
      <c r="H177" s="1535">
        <f t="shared" ref="H177:BN179" si="31">H169-$G$164</f>
        <v>-465764430.44646287</v>
      </c>
      <c r="I177" s="1535">
        <f t="shared" si="31"/>
        <v>-586560890.9286958</v>
      </c>
      <c r="J177" s="1535">
        <f t="shared" si="31"/>
        <v>-663192057.69817483</v>
      </c>
      <c r="K177" s="1535">
        <f t="shared" si="31"/>
        <v>-717932145.13012326</v>
      </c>
      <c r="L177" s="1535">
        <f t="shared" si="31"/>
        <v>-759829226.08396113</v>
      </c>
      <c r="M177" s="1535">
        <f t="shared" si="31"/>
        <v>-793383825.18156099</v>
      </c>
      <c r="N177" s="1535">
        <f t="shared" si="31"/>
        <v>-821134159.4995445</v>
      </c>
      <c r="O177" s="1535">
        <f t="shared" si="31"/>
        <v>-844640868.27108073</v>
      </c>
      <c r="P177" s="1535">
        <f t="shared" si="31"/>
        <v>-864926229.44510317</v>
      </c>
      <c r="Q177" s="1535">
        <f t="shared" si="31"/>
        <v>-882693156.47577608</v>
      </c>
      <c r="R177" s="1535">
        <f t="shared" si="31"/>
        <v>-898443894.20817351</v>
      </c>
      <c r="S177" s="1535">
        <f t="shared" si="31"/>
        <v>-912548676.84218574</v>
      </c>
      <c r="T177" s="1535">
        <f t="shared" si="31"/>
        <v>-925287573.48625326</v>
      </c>
      <c r="U177" s="1535">
        <f t="shared" si="31"/>
        <v>-936877112.28456664</v>
      </c>
      <c r="V177" s="1535">
        <f t="shared" si="31"/>
        <v>-947487840.94063997</v>
      </c>
      <c r="W177" s="1535">
        <f t="shared" si="31"/>
        <v>-957256269.2478137</v>
      </c>
      <c r="X177" s="1535">
        <f t="shared" si="31"/>
        <v>-966293207.95786917</v>
      </c>
      <c r="Y177" s="1535">
        <f t="shared" si="31"/>
        <v>-974689726.60543072</v>
      </c>
      <c r="Z177" s="1535">
        <f t="shared" si="31"/>
        <v>-982521496.89708722</v>
      </c>
      <c r="AA177" s="1535">
        <f t="shared" si="31"/>
        <v>-989852016.22954416</v>
      </c>
      <c r="AB177" s="1535">
        <f t="shared" si="31"/>
        <v>-996735038.52162552</v>
      </c>
      <c r="AC177" s="1535">
        <f t="shared" si="31"/>
        <v>-1003216433.7119615</v>
      </c>
      <c r="AD177" s="1535">
        <f t="shared" si="31"/>
        <v>-1009335628.7075435</v>
      </c>
      <c r="AE177" s="1535">
        <f t="shared" si="31"/>
        <v>-1015126737.1641842</v>
      </c>
      <c r="AF177" s="1535">
        <f t="shared" si="31"/>
        <v>-1020619454.8147533</v>
      </c>
      <c r="AG177" s="1535">
        <f t="shared" si="31"/>
        <v>-1025839775.9761763</v>
      </c>
      <c r="AH177" s="1535">
        <f t="shared" si="31"/>
        <v>-1030810572.1300073</v>
      </c>
      <c r="AI177" s="1535">
        <f t="shared" si="31"/>
        <v>-1035552063.0171951</v>
      </c>
      <c r="AJ177" s="1535">
        <f t="shared" si="31"/>
        <v>-1040082203.1686578</v>
      </c>
      <c r="AK177" s="1535">
        <f t="shared" si="31"/>
        <v>-1044417001.3164062</v>
      </c>
      <c r="AL177" s="1535">
        <f t="shared" si="31"/>
        <v>-1048570786.0935166</v>
      </c>
      <c r="AM177" s="1535">
        <f t="shared" si="31"/>
        <v>-1052556428.4238899</v>
      </c>
      <c r="AN177" s="1535">
        <f t="shared" si="31"/>
        <v>-1056385528.7392555</v>
      </c>
      <c r="AO177" s="1535">
        <f t="shared" si="31"/>
        <v>-1060068575.4411441</v>
      </c>
      <c r="AP177" s="1535">
        <f t="shared" si="31"/>
        <v>-1063615079.7072999</v>
      </c>
      <c r="AQ177" s="1535">
        <f t="shared" si="31"/>
        <v>-1067033690.723156</v>
      </c>
      <c r="AR177" s="1535">
        <f t="shared" si="31"/>
        <v>-1070332294.6253492</v>
      </c>
      <c r="AS177" s="1535">
        <f t="shared" si="31"/>
        <v>-1073518099.8215268</v>
      </c>
      <c r="AT177" s="1535">
        <f t="shared" si="31"/>
        <v>-1076597710.8586743</v>
      </c>
      <c r="AU177" s="1535">
        <f t="shared" si="31"/>
        <v>-1079577192.6209161</v>
      </c>
      <c r="AV177" s="1535">
        <f t="shared" si="31"/>
        <v>-1082462126.32464</v>
      </c>
      <c r="AW177" s="1535">
        <f t="shared" si="31"/>
        <v>-1085257658.5268011</v>
      </c>
      <c r="AX177" s="1535">
        <f t="shared" si="31"/>
        <v>-1087968544.1583049</v>
      </c>
      <c r="AY177" s="1535">
        <f t="shared" si="31"/>
        <v>-1090599184.4284315</v>
      </c>
      <c r="AZ177" s="1535">
        <f t="shared" si="31"/>
        <v>-1093153660.3105738</v>
      </c>
      <c r="BA177" s="1535">
        <f t="shared" si="31"/>
        <v>-1095635762.2080889</v>
      </c>
      <c r="BB177" s="1535">
        <f t="shared" si="31"/>
        <v>-1098049016.3070393</v>
      </c>
      <c r="BC177" s="1535">
        <f t="shared" si="31"/>
        <v>-1100396708.0463428</v>
      </c>
      <c r="BD177" s="1535">
        <f t="shared" si="31"/>
        <v>-1102681903.0723519</v>
      </c>
      <c r="BE177" s="1535">
        <f t="shared" si="31"/>
        <v>-1104907465.9918327</v>
      </c>
      <c r="BF177" s="1535">
        <f t="shared" si="31"/>
        <v>-1107076077.1928072</v>
      </c>
      <c r="BG177" s="1535">
        <f t="shared" si="31"/>
        <v>-1109190247.9652469</v>
      </c>
      <c r="BH177" s="1535">
        <f t="shared" si="31"/>
        <v>-1111252334.1219456</v>
      </c>
      <c r="BI177" s="1535">
        <f t="shared" si="31"/>
        <v>-1113264548.2930641</v>
      </c>
      <c r="BJ177" s="1535">
        <f t="shared" si="31"/>
        <v>-1115228971.0450106</v>
      </c>
      <c r="BK177" s="1535">
        <f t="shared" si="31"/>
        <v>-1117147560.9548478</v>
      </c>
      <c r="BL177" s="1535">
        <f t="shared" si="31"/>
        <v>-1119022163.7547607</v>
      </c>
      <c r="BM177" s="1535">
        <f t="shared" si="31"/>
        <v>-1120854520.6468136</v>
      </c>
      <c r="BN177" s="1536">
        <f t="shared" si="31"/>
        <v>-1122646275.8759308</v>
      </c>
    </row>
    <row r="178" spans="2:66" hidden="1" x14ac:dyDescent="0.15">
      <c r="C178" s="1529"/>
      <c r="D178" s="274"/>
      <c r="E178" s="189"/>
      <c r="F178" s="1604"/>
      <c r="G178" s="1535">
        <f t="shared" ref="G178:V179" si="32">G170-$G$164</f>
        <v>-218979896.38182306</v>
      </c>
      <c r="H178" s="1535">
        <f t="shared" si="32"/>
        <v>-404068296.93030298</v>
      </c>
      <c r="I178" s="1535">
        <f t="shared" si="32"/>
        <v>-499185427.47379363</v>
      </c>
      <c r="J178" s="1535">
        <f t="shared" si="32"/>
        <v>-561393437.39651108</v>
      </c>
      <c r="K178" s="1535">
        <f t="shared" si="32"/>
        <v>-606837499.46040618</v>
      </c>
      <c r="L178" s="1535">
        <f t="shared" si="32"/>
        <v>-642242998.35847807</v>
      </c>
      <c r="M178" s="1535">
        <f t="shared" si="32"/>
        <v>-671019483.04295146</v>
      </c>
      <c r="N178" s="1535">
        <f t="shared" si="32"/>
        <v>-695119806.79278791</v>
      </c>
      <c r="O178" s="1535">
        <f t="shared" si="32"/>
        <v>-715760439.77971458</v>
      </c>
      <c r="P178" s="1535">
        <f t="shared" si="32"/>
        <v>-733747259.54709864</v>
      </c>
      <c r="Q178" s="1535">
        <f t="shared" si="32"/>
        <v>-749639932.04732621</v>
      </c>
      <c r="R178" s="1535">
        <f t="shared" si="32"/>
        <v>-763841933.61046004</v>
      </c>
      <c r="S178" s="1535">
        <f t="shared" si="32"/>
        <v>-776653104.44987559</v>
      </c>
      <c r="T178" s="1535">
        <f t="shared" si="32"/>
        <v>-788301945.59226215</v>
      </c>
      <c r="U178" s="1535">
        <f t="shared" si="32"/>
        <v>-798966323.41948438</v>
      </c>
      <c r="V178" s="1535">
        <f t="shared" si="32"/>
        <v>-808787220.77962315</v>
      </c>
      <c r="W178" s="1535">
        <f t="shared" si="31"/>
        <v>-817878148.94720805</v>
      </c>
      <c r="X178" s="1535">
        <f t="shared" si="31"/>
        <v>-826331758.81851077</v>
      </c>
      <c r="Y178" s="1535">
        <f t="shared" si="31"/>
        <v>-834224590.77624893</v>
      </c>
      <c r="Z178" s="1535">
        <f t="shared" si="31"/>
        <v>-841620555.62078738</v>
      </c>
      <c r="AA178" s="1535">
        <f t="shared" si="31"/>
        <v>-848573530.77916265</v>
      </c>
      <c r="AB178" s="1535">
        <f t="shared" si="31"/>
        <v>-855129327.24598062</v>
      </c>
      <c r="AC178" s="1535">
        <f t="shared" si="31"/>
        <v>-861327200.8980732</v>
      </c>
      <c r="AD178" s="1535">
        <f t="shared" si="31"/>
        <v>-867201028.57464445</v>
      </c>
      <c r="AE178" s="1535">
        <f t="shared" si="31"/>
        <v>-872780233.89777946</v>
      </c>
      <c r="AF178" s="1535">
        <f t="shared" si="31"/>
        <v>-878090523.78814781</v>
      </c>
      <c r="AG178" s="1535">
        <f t="shared" si="31"/>
        <v>-883154480.04908514</v>
      </c>
      <c r="AH178" s="1535">
        <f t="shared" si="31"/>
        <v>-887992038.75917625</v>
      </c>
      <c r="AI178" s="1535">
        <f t="shared" si="31"/>
        <v>-892620881.93059862</v>
      </c>
      <c r="AJ178" s="1535">
        <f t="shared" si="31"/>
        <v>-897056759.91231513</v>
      </c>
      <c r="AK178" s="1535">
        <f t="shared" si="31"/>
        <v>-901313758.64804232</v>
      </c>
      <c r="AL178" s="1535">
        <f t="shared" si="31"/>
        <v>-905404522.66843331</v>
      </c>
      <c r="AM178" s="1535">
        <f t="shared" si="31"/>
        <v>-909340442.28252864</v>
      </c>
      <c r="AN178" s="1535">
        <f t="shared" si="31"/>
        <v>-913131811.61088026</v>
      </c>
      <c r="AO178" s="1535">
        <f t="shared" si="31"/>
        <v>-916787962.71390998</v>
      </c>
      <c r="AP178" s="1535">
        <f t="shared" si="31"/>
        <v>-920317380.00148761</v>
      </c>
      <c r="AQ178" s="1535">
        <f t="shared" si="31"/>
        <v>-923727798.28231978</v>
      </c>
      <c r="AR178" s="1535">
        <f t="shared" si="31"/>
        <v>-927026287.16556501</v>
      </c>
      <c r="AS178" s="1535">
        <f t="shared" si="31"/>
        <v>-930219324.018749</v>
      </c>
      <c r="AT178" s="1535">
        <f t="shared" si="31"/>
        <v>-933312857.28342271</v>
      </c>
      <c r="AU178" s="1535">
        <f t="shared" si="31"/>
        <v>-936312361.62903404</v>
      </c>
      <c r="AV178" s="1535">
        <f t="shared" si="31"/>
        <v>-939222886.16804171</v>
      </c>
      <c r="AW178" s="1535">
        <f t="shared" si="31"/>
        <v>-942049096.74761891</v>
      </c>
      <c r="AX178" s="1535">
        <f t="shared" si="31"/>
        <v>-944795313.164837</v>
      </c>
      <c r="AY178" s="1535">
        <f t="shared" si="31"/>
        <v>-947465542.01485848</v>
      </c>
      <c r="AZ178" s="1535">
        <f t="shared" si="31"/>
        <v>-950063505.76911569</v>
      </c>
      <c r="BA178" s="1535">
        <f t="shared" si="31"/>
        <v>-952592668.58778191</v>
      </c>
      <c r="BB178" s="1535">
        <f t="shared" si="31"/>
        <v>-955056259.29420137</v>
      </c>
      <c r="BC178" s="1535">
        <f t="shared" si="31"/>
        <v>-957457291.87529469</v>
      </c>
      <c r="BD178" s="1535">
        <f t="shared" si="31"/>
        <v>-959798583.81886601</v>
      </c>
      <c r="BE178" s="1535">
        <f t="shared" si="31"/>
        <v>-962082772.55428624</v>
      </c>
      <c r="BF178" s="1535">
        <f t="shared" si="31"/>
        <v>-964312330.22567916</v>
      </c>
      <c r="BG178" s="1535">
        <f t="shared" si="31"/>
        <v>-966489576.99521708</v>
      </c>
      <c r="BH178" s="1535">
        <f t="shared" si="31"/>
        <v>-968616693.04747581</v>
      </c>
      <c r="BI178" s="1535">
        <f t="shared" si="31"/>
        <v>-970695729.44313729</v>
      </c>
      <c r="BJ178" s="1535">
        <f t="shared" si="31"/>
        <v>-972728617.95105338</v>
      </c>
      <c r="BK178" s="1535">
        <f t="shared" si="31"/>
        <v>-974717179.97117841</v>
      </c>
      <c r="BL178" s="1535">
        <f t="shared" si="31"/>
        <v>-976663134.64676225</v>
      </c>
      <c r="BM178" s="1535">
        <f t="shared" si="31"/>
        <v>-978568106.2520442</v>
      </c>
      <c r="BN178" s="1536">
        <f t="shared" si="31"/>
        <v>-980433630.93122137</v>
      </c>
    </row>
    <row r="179" spans="2:66" hidden="1" x14ac:dyDescent="0.15">
      <c r="C179" s="1529"/>
      <c r="D179" s="274"/>
      <c r="E179" s="189"/>
      <c r="F179" s="1604"/>
      <c r="G179" s="1535">
        <f t="shared" si="32"/>
        <v>-218979896.38182306</v>
      </c>
      <c r="H179" s="1535">
        <f t="shared" si="31"/>
        <v>-342372163.41414285</v>
      </c>
      <c r="I179" s="1535">
        <f t="shared" si="31"/>
        <v>-408749816.43102098</v>
      </c>
      <c r="J179" s="1535">
        <f t="shared" si="31"/>
        <v>-453425203.74323094</v>
      </c>
      <c r="K179" s="1535">
        <f t="shared" si="31"/>
        <v>-486757500.26155484</v>
      </c>
      <c r="L179" s="1535">
        <f t="shared" si="31"/>
        <v>-513165091.45842111</v>
      </c>
      <c r="M179" s="1535">
        <f t="shared" si="31"/>
        <v>-534928468.81649423</v>
      </c>
      <c r="N179" s="1535">
        <f t="shared" si="31"/>
        <v>-553372940.03941011</v>
      </c>
      <c r="O179" s="1535">
        <f t="shared" si="31"/>
        <v>-569334258.79866672</v>
      </c>
      <c r="P179" s="1535">
        <f t="shared" si="31"/>
        <v>-583372006.90590167</v>
      </c>
      <c r="Q179" s="1535">
        <f t="shared" si="31"/>
        <v>-595878468.54018164</v>
      </c>
      <c r="R179" s="1535">
        <f t="shared" si="31"/>
        <v>-607138838.98308134</v>
      </c>
      <c r="S179" s="1535">
        <f t="shared" si="31"/>
        <v>-617366679.75743926</v>
      </c>
      <c r="T179" s="1535">
        <f t="shared" si="31"/>
        <v>-626725878.60534704</v>
      </c>
      <c r="U179" s="1535">
        <f t="shared" si="31"/>
        <v>-635344827.83442509</v>
      </c>
      <c r="V179" s="1535">
        <f t="shared" si="31"/>
        <v>-643325902.70597136</v>
      </c>
      <c r="W179" s="1535">
        <f t="shared" si="31"/>
        <v>-650751988.23128116</v>
      </c>
      <c r="X179" s="1535">
        <f t="shared" si="31"/>
        <v>-657691089.5893023</v>
      </c>
      <c r="Y179" s="1535">
        <f t="shared" si="31"/>
        <v>-664199661.96504509</v>
      </c>
      <c r="Z179" s="1535">
        <f t="shared" si="31"/>
        <v>-670325062.88581383</v>
      </c>
      <c r="AA179" s="1535">
        <f t="shared" si="31"/>
        <v>-676107389.79207826</v>
      </c>
      <c r="AB179" s="1535">
        <f t="shared" si="31"/>
        <v>-681580878.35666561</v>
      </c>
      <c r="AC179" s="1535">
        <f t="shared" si="31"/>
        <v>-686774981.38805866</v>
      </c>
      <c r="AD179" s="1535">
        <f t="shared" si="31"/>
        <v>-691715211.75527549</v>
      </c>
      <c r="AE179" s="1535">
        <f t="shared" si="31"/>
        <v>-696423808.46277487</v>
      </c>
      <c r="AF179" s="1535">
        <f t="shared" si="31"/>
        <v>-700920268.45219767</v>
      </c>
      <c r="AG179" s="1535">
        <f t="shared" si="31"/>
        <v>-705221775.23879802</v>
      </c>
      <c r="AH179" s="1535">
        <f t="shared" si="31"/>
        <v>-709343547.41531456</v>
      </c>
      <c r="AI179" s="1535">
        <f t="shared" si="31"/>
        <v>-713299124.28671563</v>
      </c>
      <c r="AJ179" s="1535">
        <f t="shared" si="31"/>
        <v>-717100601.7214849</v>
      </c>
      <c r="AK179" s="1535">
        <f t="shared" si="31"/>
        <v>-720758828.24212122</v>
      </c>
      <c r="AL179" s="1535">
        <f t="shared" si="31"/>
        <v>-724283569.10587645</v>
      </c>
      <c r="AM179" s="1535">
        <f t="shared" si="31"/>
        <v>-727683644.423998</v>
      </c>
      <c r="AN179" s="1535">
        <f t="shared" si="31"/>
        <v>-730967046.07865536</v>
      </c>
      <c r="AO179" s="1535">
        <f t="shared" si="31"/>
        <v>-734141037.21177566</v>
      </c>
      <c r="AP179" s="1535">
        <f t="shared" si="31"/>
        <v>-737212237.30087435</v>
      </c>
      <c r="AQ179" s="1535">
        <f t="shared" si="31"/>
        <v>-740186695.24711776</v>
      </c>
      <c r="AR179" s="1535">
        <f t="shared" si="31"/>
        <v>-743069952.43904281</v>
      </c>
      <c r="AS179" s="1535">
        <f t="shared" si="31"/>
        <v>-745867097.39118552</v>
      </c>
      <c r="AT179" s="1535">
        <f t="shared" si="31"/>
        <v>-748582813.26773477</v>
      </c>
      <c r="AU179" s="1535">
        <f t="shared" si="31"/>
        <v>-751221419.37032449</v>
      </c>
      <c r="AV179" s="1535">
        <f t="shared" si="31"/>
        <v>-753786907.48337281</v>
      </c>
      <c r="AW179" s="1535">
        <f t="shared" si="31"/>
        <v>-756282973.82024598</v>
      </c>
      <c r="AX179" s="1535">
        <f t="shared" si="31"/>
        <v>-758713047.1915015</v>
      </c>
      <c r="AY179" s="1535">
        <f t="shared" si="31"/>
        <v>-761080313.91674054</v>
      </c>
      <c r="AZ179" s="1535">
        <f t="shared" si="31"/>
        <v>-763387739.9197551</v>
      </c>
      <c r="BA179" s="1535">
        <f t="shared" si="31"/>
        <v>-765638090.3790952</v>
      </c>
      <c r="BB179" s="1535">
        <f t="shared" si="31"/>
        <v>-767833947.25025022</v>
      </c>
      <c r="BC179" s="1535">
        <f t="shared" si="31"/>
        <v>-769977724.92904937</v>
      </c>
      <c r="BD179" s="1535">
        <f t="shared" si="31"/>
        <v>-772071684.28699958</v>
      </c>
      <c r="BE179" s="1535">
        <f t="shared" si="31"/>
        <v>-774117945.27663457</v>
      </c>
      <c r="BF179" s="1535">
        <f t="shared" si="31"/>
        <v>-776118498.27748024</v>
      </c>
      <c r="BG179" s="1535">
        <f t="shared" si="31"/>
        <v>-778075214.33002663</v>
      </c>
      <c r="BH179" s="1535">
        <f t="shared" si="31"/>
        <v>-779989854.38542044</v>
      </c>
      <c r="BI179" s="1535">
        <f t="shared" si="31"/>
        <v>-781864077.6818459</v>
      </c>
      <c r="BJ179" s="1535">
        <f t="shared" si="31"/>
        <v>-783699449.34428549</v>
      </c>
      <c r="BK179" s="1535">
        <f t="shared" si="31"/>
        <v>-785497447.29212117</v>
      </c>
      <c r="BL179" s="1535">
        <f t="shared" si="31"/>
        <v>-787259468.52854633</v>
      </c>
      <c r="BM179" s="1535">
        <f t="shared" si="31"/>
        <v>-788986834.87672579</v>
      </c>
      <c r="BN179" s="1536">
        <f t="shared" si="31"/>
        <v>-790680798.21983874</v>
      </c>
    </row>
    <row r="180" spans="2:66" ht="4.5" hidden="1" customHeight="1" x14ac:dyDescent="0.15">
      <c r="C180" s="1529"/>
      <c r="D180" s="274"/>
      <c r="E180" s="189"/>
      <c r="F180" s="1604"/>
      <c r="G180" s="1535"/>
      <c r="H180" s="189"/>
      <c r="I180" s="189"/>
      <c r="J180" s="189"/>
      <c r="K180" s="189"/>
      <c r="L180" s="189"/>
      <c r="M180" s="189"/>
      <c r="N180" s="189"/>
      <c r="O180" s="189"/>
      <c r="P180" s="189"/>
      <c r="Q180" s="189"/>
      <c r="R180" s="189"/>
      <c r="S180" s="189"/>
      <c r="T180" s="189"/>
      <c r="U180" s="189"/>
      <c r="V180" s="189"/>
      <c r="W180" s="189"/>
      <c r="X180" s="189"/>
      <c r="Y180" s="189"/>
      <c r="Z180" s="189"/>
      <c r="AA180" s="189"/>
      <c r="AB180" s="189"/>
      <c r="AC180" s="189"/>
      <c r="AD180" s="189"/>
      <c r="AE180" s="189"/>
      <c r="AF180" s="189"/>
      <c r="AG180" s="189"/>
      <c r="AH180" s="189"/>
      <c r="AI180" s="189"/>
      <c r="AJ180" s="189"/>
      <c r="AK180" s="189"/>
      <c r="AL180" s="189"/>
      <c r="AM180" s="189"/>
      <c r="AN180" s="189"/>
      <c r="AO180" s="189"/>
      <c r="AP180" s="189"/>
      <c r="AQ180" s="189"/>
      <c r="AR180" s="189"/>
      <c r="AS180" s="189"/>
      <c r="AT180" s="189"/>
      <c r="AU180" s="189"/>
      <c r="AV180" s="189"/>
      <c r="AW180" s="189"/>
      <c r="AX180" s="189"/>
      <c r="AY180" s="189"/>
      <c r="AZ180" s="189"/>
      <c r="BA180" s="189"/>
      <c r="BB180" s="189"/>
      <c r="BC180" s="189"/>
      <c r="BD180" s="189"/>
      <c r="BE180" s="189"/>
      <c r="BF180" s="189"/>
      <c r="BG180" s="189"/>
      <c r="BH180" s="189"/>
      <c r="BI180" s="189"/>
      <c r="BJ180" s="189"/>
      <c r="BK180" s="189"/>
      <c r="BL180" s="189"/>
      <c r="BM180" s="189"/>
      <c r="BN180" s="1521"/>
    </row>
    <row r="181" spans="2:66" hidden="1" x14ac:dyDescent="0.15">
      <c r="C181" s="1529"/>
      <c r="D181" s="274"/>
      <c r="E181" s="189"/>
      <c r="F181" s="1604"/>
      <c r="G181" s="1535">
        <f t="shared" ref="G181:BN183" si="33">G173-$G$164</f>
        <v>2407229851.1509762</v>
      </c>
      <c r="H181" s="1535">
        <f t="shared" si="33"/>
        <v>1635203367.5797765</v>
      </c>
      <c r="I181" s="1535">
        <f t="shared" si="33"/>
        <v>1257310697.0872304</v>
      </c>
      <c r="J181" s="1535">
        <f t="shared" si="33"/>
        <v>1017582180.7228172</v>
      </c>
      <c r="K181" s="1535">
        <f t="shared" si="33"/>
        <v>846336452.66030478</v>
      </c>
      <c r="L181" s="1535">
        <f t="shared" si="33"/>
        <v>715268044.32877994</v>
      </c>
      <c r="M181" s="1535">
        <f t="shared" si="33"/>
        <v>610297774.42452335</v>
      </c>
      <c r="N181" s="1535">
        <f t="shared" si="33"/>
        <v>523485231.23724937</v>
      </c>
      <c r="O181" s="1535">
        <f t="shared" si="33"/>
        <v>449948201.12308502</v>
      </c>
      <c r="P181" s="1535">
        <f t="shared" si="33"/>
        <v>386488648.78723907</v>
      </c>
      <c r="Q181" s="1535">
        <f t="shared" si="33"/>
        <v>330907620.37577581</v>
      </c>
      <c r="R181" s="1535">
        <f t="shared" si="33"/>
        <v>281633922.12201929</v>
      </c>
      <c r="S181" s="1535">
        <f t="shared" si="33"/>
        <v>237509334.73754239</v>
      </c>
      <c r="T181" s="1535">
        <f t="shared" si="33"/>
        <v>197657706.1986146</v>
      </c>
      <c r="U181" s="1535">
        <f t="shared" si="33"/>
        <v>161401662.36431909</v>
      </c>
      <c r="V181" s="1535">
        <f t="shared" si="33"/>
        <v>128207671.64879513</v>
      </c>
      <c r="W181" s="1535">
        <f t="shared" si="33"/>
        <v>97648684.698546171</v>
      </c>
      <c r="X181" s="1535">
        <f t="shared" si="33"/>
        <v>69378047.557463408</v>
      </c>
      <c r="Y181" s="1535">
        <f t="shared" si="33"/>
        <v>43110863.553059578</v>
      </c>
      <c r="Z181" s="1535">
        <f t="shared" si="33"/>
        <v>18610405.688786745</v>
      </c>
      <c r="AA181" s="1535">
        <f t="shared" si="33"/>
        <v>-4321967.6239798069</v>
      </c>
      <c r="AB181" s="1535">
        <f t="shared" si="33"/>
        <v>-25854417.040383816</v>
      </c>
      <c r="AC181" s="1535">
        <f t="shared" si="33"/>
        <v>-46130439.427263737</v>
      </c>
      <c r="AD181" s="1535">
        <f t="shared" si="33"/>
        <v>-65273375.643389463</v>
      </c>
      <c r="AE181" s="1535">
        <f t="shared" si="33"/>
        <v>-83389944.879404545</v>
      </c>
      <c r="AF181" s="1535">
        <f t="shared" si="33"/>
        <v>-100573045.55097103</v>
      </c>
      <c r="AG181" s="1535">
        <f t="shared" si="33"/>
        <v>-116903996.77788234</v>
      </c>
      <c r="AH181" s="1535">
        <f t="shared" si="33"/>
        <v>-132454348.38211322</v>
      </c>
      <c r="AI181" s="1535">
        <f t="shared" si="33"/>
        <v>-147287354.63347602</v>
      </c>
      <c r="AJ181" s="1535">
        <f t="shared" si="33"/>
        <v>-161459183.4495492</v>
      </c>
      <c r="AK181" s="1535">
        <f t="shared" si="33"/>
        <v>-175019915.62298703</v>
      </c>
      <c r="AL181" s="1535">
        <f t="shared" si="33"/>
        <v>-188014376.02196836</v>
      </c>
      <c r="AM181" s="1535">
        <f t="shared" si="33"/>
        <v>-200482829.30147815</v>
      </c>
      <c r="AN181" s="1535">
        <f t="shared" si="33"/>
        <v>-212461565.58216786</v>
      </c>
      <c r="AO181" s="1535">
        <f t="shared" si="33"/>
        <v>-223983396.17363739</v>
      </c>
      <c r="AP181" s="1535">
        <f t="shared" si="33"/>
        <v>-235078075.29503369</v>
      </c>
      <c r="AQ181" s="1535">
        <f t="shared" si="33"/>
        <v>-245772660.55854082</v>
      </c>
      <c r="AR181" s="1535">
        <f t="shared" si="33"/>
        <v>-256091822.49855685</v>
      </c>
      <c r="AS181" s="1535">
        <f t="shared" si="33"/>
        <v>-266058111.48125148</v>
      </c>
      <c r="AT181" s="1535">
        <f t="shared" si="33"/>
        <v>-275692188.78997517</v>
      </c>
      <c r="AU181" s="1535">
        <f t="shared" si="33"/>
        <v>-285013027.45795107</v>
      </c>
      <c r="AV181" s="1535">
        <f t="shared" si="33"/>
        <v>-294038087.44018888</v>
      </c>
      <c r="AW181" s="1535">
        <f t="shared" si="33"/>
        <v>-302783468.92823267</v>
      </c>
      <c r="AX181" s="1535">
        <f t="shared" si="33"/>
        <v>-311264046.97331166</v>
      </c>
      <c r="AY181" s="1535">
        <f t="shared" si="33"/>
        <v>-319493590.06434894</v>
      </c>
      <c r="AZ181" s="1535">
        <f t="shared" si="33"/>
        <v>-327484864.88281584</v>
      </c>
      <c r="BA181" s="1535">
        <f t="shared" si="33"/>
        <v>-335249729.1076622</v>
      </c>
      <c r="BB181" s="1535">
        <f t="shared" si="33"/>
        <v>-342799213.85571599</v>
      </c>
      <c r="BC181" s="1535">
        <f t="shared" si="33"/>
        <v>-350143597.1043396</v>
      </c>
      <c r="BD181" s="1535">
        <f t="shared" si="33"/>
        <v>-357292469.24452806</v>
      </c>
      <c r="BE181" s="1535">
        <f t="shared" si="33"/>
        <v>-364254791.74664712</v>
      </c>
      <c r="BF181" s="1535">
        <f t="shared" si="33"/>
        <v>-371038949.7817812</v>
      </c>
      <c r="BG181" s="1535">
        <f t="shared" si="33"/>
        <v>-377652799.52444029</v>
      </c>
      <c r="BH181" s="1535">
        <f t="shared" si="33"/>
        <v>-384103710.76331019</v>
      </c>
      <c r="BI181" s="1535">
        <f t="shared" si="33"/>
        <v>-390398605.36279881</v>
      </c>
      <c r="BJ181" s="1535">
        <f t="shared" si="33"/>
        <v>-396543992.04669523</v>
      </c>
      <c r="BK181" s="1535">
        <f t="shared" si="33"/>
        <v>-402545997.91436815</v>
      </c>
      <c r="BL181" s="1535">
        <f t="shared" si="33"/>
        <v>-408410397.04778528</v>
      </c>
      <c r="BM181" s="1535">
        <f t="shared" si="33"/>
        <v>-414142636.52292418</v>
      </c>
      <c r="BN181" s="1536">
        <f t="shared" si="33"/>
        <v>-419747860.10064411</v>
      </c>
    </row>
    <row r="182" spans="2:66" hidden="1" x14ac:dyDescent="0.15">
      <c r="C182" s="1529"/>
      <c r="D182" s="274"/>
      <c r="E182" s="189"/>
      <c r="F182" s="1604"/>
      <c r="G182" s="1535">
        <f t="shared" si="33"/>
        <v>2407229851.1509762</v>
      </c>
      <c r="H182" s="1535">
        <f t="shared" si="33"/>
        <v>1828209988.4725764</v>
      </c>
      <c r="I182" s="1535">
        <f t="shared" si="33"/>
        <v>1530651050.6760948</v>
      </c>
      <c r="J182" s="1535">
        <f t="shared" si="33"/>
        <v>1336043105.1959364</v>
      </c>
      <c r="K182" s="1535">
        <f t="shared" si="33"/>
        <v>1193878526.0120938</v>
      </c>
      <c r="L182" s="1535">
        <f t="shared" si="33"/>
        <v>1083118008.068927</v>
      </c>
      <c r="M182" s="1535">
        <f t="shared" si="33"/>
        <v>993095315.33942533</v>
      </c>
      <c r="N182" s="1535">
        <f t="shared" si="33"/>
        <v>917701254.41079211</v>
      </c>
      <c r="O182" s="1535">
        <f t="shared" si="33"/>
        <v>853130290.25382972</v>
      </c>
      <c r="P182" s="1535">
        <f t="shared" si="33"/>
        <v>796861362.10452628</v>
      </c>
      <c r="Q182" s="1535">
        <f t="shared" si="33"/>
        <v>747143643.32039189</v>
      </c>
      <c r="R182" s="1535">
        <f t="shared" si="33"/>
        <v>702714921.85283399</v>
      </c>
      <c r="S182" s="1535">
        <f t="shared" si="33"/>
        <v>662637194.89530444</v>
      </c>
      <c r="T182" s="1535">
        <f t="shared" si="33"/>
        <v>626195633.032758</v>
      </c>
      <c r="U182" s="1535">
        <f t="shared" si="33"/>
        <v>592833809.34866714</v>
      </c>
      <c r="V182" s="1535">
        <f t="shared" si="33"/>
        <v>562110681.24341989</v>
      </c>
      <c r="W182" s="1535">
        <f t="shared" si="33"/>
        <v>533671146.60151029</v>
      </c>
      <c r="X182" s="1535">
        <f t="shared" si="33"/>
        <v>507225361.71000171</v>
      </c>
      <c r="Y182" s="1535">
        <f t="shared" si="33"/>
        <v>482533882.05611467</v>
      </c>
      <c r="Z182" s="1535">
        <f t="shared" si="33"/>
        <v>459396772.78309369</v>
      </c>
      <c r="AA182" s="1535">
        <f t="shared" si="33"/>
        <v>437645486.85983419</v>
      </c>
      <c r="AB182" s="1535">
        <f t="shared" si="33"/>
        <v>417136711.81657982</v>
      </c>
      <c r="AC182" s="1535">
        <f t="shared" si="33"/>
        <v>397747641.83543491</v>
      </c>
      <c r="AD182" s="1535">
        <f t="shared" si="33"/>
        <v>379372298.56915545</v>
      </c>
      <c r="AE182" s="1535">
        <f t="shared" si="33"/>
        <v>361918634.85774422</v>
      </c>
      <c r="AF182" s="1535">
        <f t="shared" si="33"/>
        <v>345306230.65525484</v>
      </c>
      <c r="AG182" s="1535">
        <f t="shared" si="33"/>
        <v>329464442.35232282</v>
      </c>
      <c r="AH182" s="1535">
        <f t="shared" si="33"/>
        <v>314330903.07209086</v>
      </c>
      <c r="AI182" s="1535">
        <f t="shared" si="33"/>
        <v>299850297.42887115</v>
      </c>
      <c r="AJ182" s="1535">
        <f t="shared" si="33"/>
        <v>285973352.94061375</v>
      </c>
      <c r="AK182" s="1535">
        <f t="shared" si="33"/>
        <v>272656003.95451522</v>
      </c>
      <c r="AL182" s="1535">
        <f t="shared" si="33"/>
        <v>259858694.05115342</v>
      </c>
      <c r="AM182" s="1535">
        <f t="shared" si="33"/>
        <v>247545790.44556093</v>
      </c>
      <c r="AN182" s="1535">
        <f t="shared" si="33"/>
        <v>235685089.60553026</v>
      </c>
      <c r="AO182" s="1535">
        <f t="shared" si="33"/>
        <v>224247397.65220189</v>
      </c>
      <c r="AP182" s="1535">
        <f t="shared" si="33"/>
        <v>213206172.44774795</v>
      </c>
      <c r="AQ182" s="1535">
        <f t="shared" si="33"/>
        <v>202537216.86332655</v>
      </c>
      <c r="AR182" s="1535">
        <f t="shared" si="33"/>
        <v>192218414.74194431</v>
      </c>
      <c r="AS182" s="1535">
        <f t="shared" si="33"/>
        <v>182229502.66112781</v>
      </c>
      <c r="AT182" s="1535">
        <f t="shared" si="33"/>
        <v>172551871.85987616</v>
      </c>
      <c r="AU182" s="1535">
        <f t="shared" si="33"/>
        <v>163168395.69847178</v>
      </c>
      <c r="AV182" s="1535">
        <f t="shared" si="33"/>
        <v>154063278.82510543</v>
      </c>
      <c r="AW182" s="1535">
        <f t="shared" si="33"/>
        <v>145221924.87295222</v>
      </c>
      <c r="AX182" s="1535">
        <f t="shared" si="33"/>
        <v>136630820.03833914</v>
      </c>
      <c r="AY182" s="1535">
        <f t="shared" si="33"/>
        <v>128277430.32035804</v>
      </c>
      <c r="AZ182" s="1535">
        <f t="shared" si="33"/>
        <v>120150110.55436611</v>
      </c>
      <c r="BA182" s="1535">
        <f t="shared" si="33"/>
        <v>112238023.66174722</v>
      </c>
      <c r="BB182" s="1535">
        <f t="shared" si="33"/>
        <v>104531068.77802873</v>
      </c>
      <c r="BC182" s="1535">
        <f t="shared" si="33"/>
        <v>97019817.120597363</v>
      </c>
      <c r="BD182" s="1535">
        <f t="shared" si="33"/>
        <v>89695454.623329163</v>
      </c>
      <c r="BE182" s="1535">
        <f t="shared" si="33"/>
        <v>82549730.504500866</v>
      </c>
      <c r="BF182" s="1535">
        <f t="shared" si="33"/>
        <v>75574911.051213026</v>
      </c>
      <c r="BG182" s="1535">
        <f t="shared" si="33"/>
        <v>68763738.002123356</v>
      </c>
      <c r="BH182" s="1535">
        <f t="shared" si="33"/>
        <v>62109390.99372077</v>
      </c>
      <c r="BI182" s="1535">
        <f t="shared" si="33"/>
        <v>55605453.606223583</v>
      </c>
      <c r="BJ182" s="1535">
        <f t="shared" si="33"/>
        <v>49245882.605523586</v>
      </c>
      <c r="BK182" s="1535">
        <f t="shared" si="33"/>
        <v>43024980.029196501</v>
      </c>
      <c r="BL182" s="1535">
        <f t="shared" si="33"/>
        <v>36937367.808787107</v>
      </c>
      <c r="BM182" s="1535">
        <f t="shared" si="33"/>
        <v>30977964.658573627</v>
      </c>
      <c r="BN182" s="1536">
        <f t="shared" si="33"/>
        <v>25141964.993767977</v>
      </c>
    </row>
    <row r="183" spans="2:66" hidden="1" x14ac:dyDescent="0.15">
      <c r="C183" s="1529"/>
      <c r="D183" s="274"/>
      <c r="E183" s="189"/>
      <c r="F183" s="1604"/>
      <c r="G183" s="1535">
        <f t="shared" si="33"/>
        <v>2407229851.1509762</v>
      </c>
      <c r="H183" s="1535">
        <f t="shared" si="33"/>
        <v>2021216609.3653767</v>
      </c>
      <c r="I183" s="1535">
        <f t="shared" si="33"/>
        <v>1813564593.2430575</v>
      </c>
      <c r="J183" s="1535">
        <f t="shared" si="33"/>
        <v>1673804691.7583368</v>
      </c>
      <c r="K183" s="1535">
        <f t="shared" si="33"/>
        <v>1569529860.4042218</v>
      </c>
      <c r="L183" s="1535">
        <f t="shared" si="33"/>
        <v>1486917877.2482498</v>
      </c>
      <c r="M183" s="1535">
        <f t="shared" si="33"/>
        <v>1418834584.4435828</v>
      </c>
      <c r="N183" s="1535">
        <f t="shared" si="33"/>
        <v>1361133965.9120009</v>
      </c>
      <c r="O183" s="1535">
        <f t="shared" si="33"/>
        <v>1311201498.1357167</v>
      </c>
      <c r="P183" s="1535">
        <f t="shared" si="33"/>
        <v>1267286617.6932976</v>
      </c>
      <c r="Q183" s="1535">
        <f t="shared" si="33"/>
        <v>1228162125.4149349</v>
      </c>
      <c r="R183" s="1535">
        <f t="shared" si="33"/>
        <v>1192935832.8529227</v>
      </c>
      <c r="S183" s="1535">
        <f t="shared" si="33"/>
        <v>1160939646.4732463</v>
      </c>
      <c r="T183" s="1535">
        <f t="shared" si="33"/>
        <v>1131660869.3287227</v>
      </c>
      <c r="U183" s="1535">
        <f t="shared" si="33"/>
        <v>1104697846.3393605</v>
      </c>
      <c r="V183" s="1535">
        <f t="shared" si="33"/>
        <v>1079730312.6502988</v>
      </c>
      <c r="W183" s="1535">
        <f t="shared" si="33"/>
        <v>1056498975.5791423</v>
      </c>
      <c r="X183" s="1535">
        <f t="shared" si="33"/>
        <v>1034791091.651643</v>
      </c>
      <c r="Y183" s="1535">
        <f t="shared" si="33"/>
        <v>1014430049.7275279</v>
      </c>
      <c r="Z183" s="1535">
        <f t="shared" si="33"/>
        <v>995267699.25346494</v>
      </c>
      <c r="AA183" s="1535">
        <f t="shared" si="33"/>
        <v>977178601.71247792</v>
      </c>
      <c r="AB183" s="1535">
        <f t="shared" si="33"/>
        <v>960055656.20293927</v>
      </c>
      <c r="AC183" s="1535">
        <f t="shared" si="33"/>
        <v>943806724.25981212</v>
      </c>
      <c r="AD183" s="1535">
        <f t="shared" si="33"/>
        <v>928351992.89712787</v>
      </c>
      <c r="AE183" s="1535">
        <f t="shared" si="33"/>
        <v>913621890.89773154</v>
      </c>
      <c r="AF183" s="1535">
        <f t="shared" si="33"/>
        <v>899555425.15541959</v>
      </c>
      <c r="AG183" s="1535">
        <f t="shared" si="33"/>
        <v>886098839.75348783</v>
      </c>
      <c r="AH183" s="1535">
        <f t="shared" si="33"/>
        <v>873204525.72534823</v>
      </c>
      <c r="AI183" s="1535">
        <f t="shared" si="33"/>
        <v>860830127.49128556</v>
      </c>
      <c r="AJ183" s="1535">
        <f t="shared" si="33"/>
        <v>848937805.03492236</v>
      </c>
      <c r="AK183" s="1535">
        <f t="shared" si="33"/>
        <v>837493620.46501708</v>
      </c>
      <c r="AL183" s="1535">
        <f t="shared" si="33"/>
        <v>826467024.71476674</v>
      </c>
      <c r="AM183" s="1535">
        <f t="shared" si="33"/>
        <v>815830425.45754123</v>
      </c>
      <c r="AN183" s="1535">
        <f t="shared" si="33"/>
        <v>805558821.35072589</v>
      </c>
      <c r="AO183" s="1535">
        <f t="shared" si="33"/>
        <v>795629490.80059028</v>
      </c>
      <c r="AP183" s="1535">
        <f t="shared" si="33"/>
        <v>786021725.81597638</v>
      </c>
      <c r="AQ183" s="1535">
        <f t="shared" si="33"/>
        <v>776716603.36382461</v>
      </c>
      <c r="AR183" s="1535">
        <f t="shared" si="33"/>
        <v>767696788.0842731</v>
      </c>
      <c r="AS183" s="1535">
        <f t="shared" si="33"/>
        <v>758946361.36232877</v>
      </c>
      <c r="AT183" s="1535">
        <f t="shared" si="33"/>
        <v>750450672.65761638</v>
      </c>
      <c r="AU183" s="1535">
        <f t="shared" si="33"/>
        <v>742196209.71635938</v>
      </c>
      <c r="AV183" s="1535">
        <f t="shared" si="33"/>
        <v>734170484.8707273</v>
      </c>
      <c r="AW183" s="1535">
        <f t="shared" si="33"/>
        <v>726361935.10029483</v>
      </c>
      <c r="AX183" s="1535">
        <f t="shared" si="33"/>
        <v>718759833.91214299</v>
      </c>
      <c r="AY183" s="1535">
        <f t="shared" si="33"/>
        <v>711354213.40805268</v>
      </c>
      <c r="AZ183" s="1535">
        <f t="shared" si="33"/>
        <v>704135795.16332841</v>
      </c>
      <c r="BA183" s="1535">
        <f t="shared" si="33"/>
        <v>697095928.75309348</v>
      </c>
      <c r="BB183" s="1535">
        <f t="shared" si="33"/>
        <v>690226536.93691301</v>
      </c>
      <c r="BC183" s="1535">
        <f t="shared" si="33"/>
        <v>683520066.65831685</v>
      </c>
      <c r="BD183" s="1535">
        <f t="shared" si="33"/>
        <v>676969445.13745642</v>
      </c>
      <c r="BE183" s="1535">
        <f t="shared" si="33"/>
        <v>670568040.43726134</v>
      </c>
      <c r="BF183" s="1535">
        <f t="shared" si="33"/>
        <v>664309625.96937537</v>
      </c>
      <c r="BG183" s="1535">
        <f t="shared" si="33"/>
        <v>658188348.47878861</v>
      </c>
      <c r="BH183" s="1535">
        <f t="shared" si="33"/>
        <v>652198699.10763717</v>
      </c>
      <c r="BI183" s="1535">
        <f t="shared" si="33"/>
        <v>646335487.19101214</v>
      </c>
      <c r="BJ183" s="1535">
        <f t="shared" si="33"/>
        <v>640593816.48231053</v>
      </c>
      <c r="BK183" s="1535">
        <f t="shared" si="33"/>
        <v>634969063.54389453</v>
      </c>
      <c r="BL183" s="1535">
        <f t="shared" si="33"/>
        <v>629456858.07165527</v>
      </c>
      <c r="BM183" s="1535">
        <f t="shared" si="33"/>
        <v>624053064.95034528</v>
      </c>
      <c r="BN183" s="1536">
        <f t="shared" si="33"/>
        <v>618753767.86092758</v>
      </c>
    </row>
    <row r="184" spans="2:66" hidden="1" x14ac:dyDescent="0.15">
      <c r="C184" s="1529"/>
      <c r="D184" s="274"/>
      <c r="E184" s="189"/>
      <c r="F184" s="1604"/>
      <c r="G184" s="189"/>
      <c r="H184" s="189"/>
      <c r="I184" s="189"/>
      <c r="J184" s="189"/>
      <c r="K184" s="189"/>
      <c r="L184" s="189"/>
      <c r="M184" s="189"/>
      <c r="N184" s="189"/>
      <c r="O184" s="189"/>
      <c r="P184" s="189"/>
      <c r="Q184" s="189"/>
      <c r="R184" s="189"/>
      <c r="S184" s="189"/>
      <c r="T184" s="189"/>
      <c r="U184" s="189"/>
      <c r="V184" s="189"/>
      <c r="W184" s="189"/>
      <c r="X184" s="189"/>
      <c r="Y184" s="189"/>
      <c r="Z184" s="189"/>
      <c r="AA184" s="189"/>
      <c r="AB184" s="189"/>
      <c r="AC184" s="189"/>
      <c r="AD184" s="189"/>
      <c r="AE184" s="189"/>
      <c r="AF184" s="189"/>
      <c r="AG184" s="189"/>
      <c r="AH184" s="189"/>
      <c r="AI184" s="189"/>
      <c r="AJ184" s="189"/>
      <c r="AK184" s="189"/>
      <c r="AL184" s="189"/>
      <c r="AM184" s="189"/>
      <c r="AN184" s="189"/>
      <c r="AO184" s="189"/>
      <c r="AP184" s="189"/>
      <c r="AQ184" s="189"/>
      <c r="AR184" s="189"/>
      <c r="AS184" s="189"/>
      <c r="AT184" s="189"/>
      <c r="AU184" s="189"/>
      <c r="AV184" s="189"/>
      <c r="AW184" s="189"/>
      <c r="AX184" s="189"/>
      <c r="AY184" s="189"/>
      <c r="AZ184" s="189"/>
      <c r="BA184" s="189"/>
      <c r="BB184" s="189"/>
      <c r="BC184" s="189"/>
      <c r="BD184" s="189"/>
      <c r="BE184" s="189"/>
      <c r="BF184" s="189"/>
      <c r="BG184" s="189"/>
      <c r="BH184" s="189"/>
      <c r="BI184" s="189"/>
      <c r="BJ184" s="189"/>
      <c r="BK184" s="189"/>
      <c r="BL184" s="189"/>
      <c r="BM184" s="189"/>
      <c r="BN184" s="1521"/>
    </row>
    <row r="185" spans="2:66" hidden="1" x14ac:dyDescent="0.15">
      <c r="C185" s="1529"/>
      <c r="D185" s="274"/>
      <c r="E185" s="189"/>
      <c r="F185" s="1604"/>
      <c r="G185" s="189">
        <f>G169-$G$165</f>
        <v>-303687140.38182306</v>
      </c>
      <c r="H185" s="189">
        <f t="shared" ref="H185:BN190" si="34">H169-$G$165</f>
        <v>-550471674.44646287</v>
      </c>
      <c r="I185" s="189">
        <f t="shared" si="34"/>
        <v>-671268134.9286958</v>
      </c>
      <c r="J185" s="189">
        <f t="shared" si="34"/>
        <v>-747899301.69817483</v>
      </c>
      <c r="K185" s="189">
        <f t="shared" si="34"/>
        <v>-802639389.13012326</v>
      </c>
      <c r="L185" s="189">
        <f t="shared" si="34"/>
        <v>-844536470.08396113</v>
      </c>
      <c r="M185" s="189">
        <f t="shared" si="34"/>
        <v>-878091069.18156099</v>
      </c>
      <c r="N185" s="189">
        <f t="shared" si="34"/>
        <v>-905841403.4995445</v>
      </c>
      <c r="O185" s="189">
        <f t="shared" si="34"/>
        <v>-929348112.27108073</v>
      </c>
      <c r="P185" s="189">
        <f t="shared" si="34"/>
        <v>-949633473.44510317</v>
      </c>
      <c r="Q185" s="189">
        <f t="shared" si="34"/>
        <v>-967400400.47577608</v>
      </c>
      <c r="R185" s="189">
        <f t="shared" si="34"/>
        <v>-983151138.20817351</v>
      </c>
      <c r="S185" s="189">
        <f t="shared" si="34"/>
        <v>-997255920.84218574</v>
      </c>
      <c r="T185" s="189">
        <f t="shared" si="34"/>
        <v>-1009994817.4862533</v>
      </c>
      <c r="U185" s="189">
        <f t="shared" si="34"/>
        <v>-1021584356.2845666</v>
      </c>
      <c r="V185" s="189">
        <f t="shared" si="34"/>
        <v>-1032195084.94064</v>
      </c>
      <c r="W185" s="189">
        <f t="shared" si="34"/>
        <v>-1041963513.2478137</v>
      </c>
      <c r="X185" s="189">
        <f t="shared" si="34"/>
        <v>-1051000451.9578692</v>
      </c>
      <c r="Y185" s="189">
        <f t="shared" si="34"/>
        <v>-1059396970.6054307</v>
      </c>
      <c r="Z185" s="189">
        <f t="shared" si="34"/>
        <v>-1067228740.8970872</v>
      </c>
      <c r="AA185" s="189">
        <f t="shared" si="34"/>
        <v>-1074559260.2295442</v>
      </c>
      <c r="AB185" s="189">
        <f t="shared" si="34"/>
        <v>-1081442282.5216255</v>
      </c>
      <c r="AC185" s="189">
        <f t="shared" si="34"/>
        <v>-1087923677.7119615</v>
      </c>
      <c r="AD185" s="189">
        <f t="shared" si="34"/>
        <v>-1094042872.7075434</v>
      </c>
      <c r="AE185" s="189">
        <f t="shared" si="34"/>
        <v>-1099833981.1641841</v>
      </c>
      <c r="AF185" s="189">
        <f t="shared" si="34"/>
        <v>-1105326698.8147533</v>
      </c>
      <c r="AG185" s="189">
        <f t="shared" si="34"/>
        <v>-1110547019.9761763</v>
      </c>
      <c r="AH185" s="189">
        <f t="shared" si="34"/>
        <v>-1115517816.1300073</v>
      </c>
      <c r="AI185" s="189">
        <f t="shared" si="34"/>
        <v>-1120259307.0171952</v>
      </c>
      <c r="AJ185" s="189">
        <f t="shared" si="34"/>
        <v>-1124789447.1686578</v>
      </c>
      <c r="AK185" s="189">
        <f t="shared" si="34"/>
        <v>-1129124245.3164062</v>
      </c>
      <c r="AL185" s="189">
        <f t="shared" si="34"/>
        <v>-1133278030.0935166</v>
      </c>
      <c r="AM185" s="189">
        <f t="shared" si="34"/>
        <v>-1137263672.4238899</v>
      </c>
      <c r="AN185" s="189">
        <f t="shared" si="34"/>
        <v>-1141092772.7392554</v>
      </c>
      <c r="AO185" s="189">
        <f t="shared" si="34"/>
        <v>-1144775819.441144</v>
      </c>
      <c r="AP185" s="189">
        <f t="shared" si="34"/>
        <v>-1148322323.7072999</v>
      </c>
      <c r="AQ185" s="189">
        <f t="shared" si="34"/>
        <v>-1151740934.723156</v>
      </c>
      <c r="AR185" s="189">
        <f t="shared" si="34"/>
        <v>-1155039538.625349</v>
      </c>
      <c r="AS185" s="189">
        <f t="shared" si="34"/>
        <v>-1158225343.8215268</v>
      </c>
      <c r="AT185" s="189">
        <f t="shared" si="34"/>
        <v>-1161304954.8586743</v>
      </c>
      <c r="AU185" s="189">
        <f t="shared" si="34"/>
        <v>-1164284436.6209161</v>
      </c>
      <c r="AV185" s="189">
        <f t="shared" si="34"/>
        <v>-1167169370.32464</v>
      </c>
      <c r="AW185" s="189">
        <f t="shared" si="34"/>
        <v>-1169964902.5268011</v>
      </c>
      <c r="AX185" s="189">
        <f t="shared" si="34"/>
        <v>-1172675788.1583049</v>
      </c>
      <c r="AY185" s="189">
        <f t="shared" si="34"/>
        <v>-1175306428.4284315</v>
      </c>
      <c r="AZ185" s="189">
        <f t="shared" si="34"/>
        <v>-1177860904.3105738</v>
      </c>
      <c r="BA185" s="189">
        <f t="shared" si="34"/>
        <v>-1180343006.2080889</v>
      </c>
      <c r="BB185" s="189">
        <f t="shared" si="34"/>
        <v>-1182756260.3070393</v>
      </c>
      <c r="BC185" s="189">
        <f t="shared" si="34"/>
        <v>-1185103952.0463428</v>
      </c>
      <c r="BD185" s="189">
        <f t="shared" si="34"/>
        <v>-1187389147.0723519</v>
      </c>
      <c r="BE185" s="189">
        <f t="shared" si="34"/>
        <v>-1189614709.9918327</v>
      </c>
      <c r="BF185" s="189">
        <f t="shared" si="34"/>
        <v>-1191783321.1928072</v>
      </c>
      <c r="BG185" s="189">
        <f t="shared" si="34"/>
        <v>-1193897491.9652469</v>
      </c>
      <c r="BH185" s="189">
        <f t="shared" si="34"/>
        <v>-1195959578.1219456</v>
      </c>
      <c r="BI185" s="189">
        <f t="shared" si="34"/>
        <v>-1197971792.2930641</v>
      </c>
      <c r="BJ185" s="189">
        <f t="shared" si="34"/>
        <v>-1199936215.0450106</v>
      </c>
      <c r="BK185" s="189">
        <f t="shared" si="34"/>
        <v>-1201854804.9548478</v>
      </c>
      <c r="BL185" s="189">
        <f t="shared" si="34"/>
        <v>-1203729407.7547607</v>
      </c>
      <c r="BM185" s="189">
        <f t="shared" si="34"/>
        <v>-1205561764.6468136</v>
      </c>
      <c r="BN185" s="1521">
        <f t="shared" si="34"/>
        <v>-1207353519.8759308</v>
      </c>
    </row>
    <row r="186" spans="2:66" hidden="1" x14ac:dyDescent="0.15">
      <c r="C186" s="1529"/>
      <c r="D186" s="274"/>
      <c r="E186" s="189"/>
      <c r="F186" s="1604"/>
      <c r="G186" s="189">
        <f>G170-$G$165</f>
        <v>-303687140.38182306</v>
      </c>
      <c r="H186" s="189">
        <f t="shared" si="34"/>
        <v>-488775540.93030298</v>
      </c>
      <c r="I186" s="189">
        <f t="shared" si="34"/>
        <v>-583892671.47379363</v>
      </c>
      <c r="J186" s="189">
        <f t="shared" si="34"/>
        <v>-646100681.39651108</v>
      </c>
      <c r="K186" s="189">
        <f t="shared" si="34"/>
        <v>-691544743.46040618</v>
      </c>
      <c r="L186" s="189">
        <f t="shared" si="34"/>
        <v>-726950242.35847807</v>
      </c>
      <c r="M186" s="189">
        <f t="shared" si="34"/>
        <v>-755726727.04295146</v>
      </c>
      <c r="N186" s="189">
        <f t="shared" si="34"/>
        <v>-779827050.79278791</v>
      </c>
      <c r="O186" s="189">
        <f t="shared" si="34"/>
        <v>-800467683.77971458</v>
      </c>
      <c r="P186" s="189">
        <f t="shared" si="34"/>
        <v>-818454503.54709864</v>
      </c>
      <c r="Q186" s="189">
        <f t="shared" si="34"/>
        <v>-834347176.04732621</v>
      </c>
      <c r="R186" s="189">
        <f t="shared" si="34"/>
        <v>-848549177.61046004</v>
      </c>
      <c r="S186" s="189">
        <f t="shared" si="34"/>
        <v>-861360348.44987559</v>
      </c>
      <c r="T186" s="189">
        <f t="shared" si="34"/>
        <v>-873009189.59226215</v>
      </c>
      <c r="U186" s="189">
        <f t="shared" si="34"/>
        <v>-883673567.41948438</v>
      </c>
      <c r="V186" s="189">
        <f t="shared" si="34"/>
        <v>-893494464.77962315</v>
      </c>
      <c r="W186" s="189">
        <f t="shared" si="34"/>
        <v>-902585392.94720805</v>
      </c>
      <c r="X186" s="189">
        <f t="shared" si="34"/>
        <v>-911039002.81851077</v>
      </c>
      <c r="Y186" s="189">
        <f t="shared" si="34"/>
        <v>-918931834.77624893</v>
      </c>
      <c r="Z186" s="189">
        <f t="shared" si="34"/>
        <v>-926327799.62078738</v>
      </c>
      <c r="AA186" s="189">
        <f t="shared" si="34"/>
        <v>-933280774.77916265</v>
      </c>
      <c r="AB186" s="189">
        <f t="shared" si="34"/>
        <v>-939836571.24598062</v>
      </c>
      <c r="AC186" s="189">
        <f t="shared" si="34"/>
        <v>-946034444.8980732</v>
      </c>
      <c r="AD186" s="189">
        <f t="shared" si="34"/>
        <v>-951908272.57464445</v>
      </c>
      <c r="AE186" s="189">
        <f t="shared" si="34"/>
        <v>-957487477.89777946</v>
      </c>
      <c r="AF186" s="189">
        <f t="shared" si="34"/>
        <v>-962797767.78814781</v>
      </c>
      <c r="AG186" s="189">
        <f t="shared" si="34"/>
        <v>-967861724.04908514</v>
      </c>
      <c r="AH186" s="189">
        <f t="shared" si="34"/>
        <v>-972699282.75917625</v>
      </c>
      <c r="AI186" s="189">
        <f t="shared" si="34"/>
        <v>-977328125.93059862</v>
      </c>
      <c r="AJ186" s="189">
        <f t="shared" si="34"/>
        <v>-981764003.91231513</v>
      </c>
      <c r="AK186" s="189">
        <f t="shared" si="34"/>
        <v>-986021002.64804232</v>
      </c>
      <c r="AL186" s="189">
        <f t="shared" si="34"/>
        <v>-990111766.66843331</v>
      </c>
      <c r="AM186" s="189">
        <f t="shared" si="34"/>
        <v>-994047686.28252864</v>
      </c>
      <c r="AN186" s="189">
        <f t="shared" si="34"/>
        <v>-997839055.61088026</v>
      </c>
      <c r="AO186" s="189">
        <f t="shared" si="34"/>
        <v>-1001495206.71391</v>
      </c>
      <c r="AP186" s="189">
        <f t="shared" si="34"/>
        <v>-1005024624.0014876</v>
      </c>
      <c r="AQ186" s="189">
        <f t="shared" si="34"/>
        <v>-1008435042.2823198</v>
      </c>
      <c r="AR186" s="189">
        <f t="shared" si="34"/>
        <v>-1011733531.165565</v>
      </c>
      <c r="AS186" s="189">
        <f t="shared" si="34"/>
        <v>-1014926568.018749</v>
      </c>
      <c r="AT186" s="189">
        <f t="shared" si="34"/>
        <v>-1018020101.2834227</v>
      </c>
      <c r="AU186" s="189">
        <f t="shared" si="34"/>
        <v>-1021019605.629034</v>
      </c>
      <c r="AV186" s="189">
        <f t="shared" si="34"/>
        <v>-1023930130.1680417</v>
      </c>
      <c r="AW186" s="189">
        <f t="shared" si="34"/>
        <v>-1026756340.7476189</v>
      </c>
      <c r="AX186" s="189">
        <f t="shared" si="34"/>
        <v>-1029502557.164837</v>
      </c>
      <c r="AY186" s="189">
        <f t="shared" si="34"/>
        <v>-1032172786.0148585</v>
      </c>
      <c r="AZ186" s="189">
        <f t="shared" si="34"/>
        <v>-1034770749.7691157</v>
      </c>
      <c r="BA186" s="189">
        <f t="shared" si="34"/>
        <v>-1037299912.5877819</v>
      </c>
      <c r="BB186" s="189">
        <f t="shared" si="34"/>
        <v>-1039763503.2942014</v>
      </c>
      <c r="BC186" s="189">
        <f t="shared" si="34"/>
        <v>-1042164535.8752947</v>
      </c>
      <c r="BD186" s="189">
        <f t="shared" si="34"/>
        <v>-1044505827.818866</v>
      </c>
      <c r="BE186" s="189">
        <f t="shared" si="34"/>
        <v>-1046790016.5542862</v>
      </c>
      <c r="BF186" s="189">
        <f t="shared" si="34"/>
        <v>-1049019574.2256792</v>
      </c>
      <c r="BG186" s="189">
        <f t="shared" si="34"/>
        <v>-1051196820.9952171</v>
      </c>
      <c r="BH186" s="189">
        <f t="shared" si="34"/>
        <v>-1053323937.0474758</v>
      </c>
      <c r="BI186" s="189">
        <f t="shared" si="34"/>
        <v>-1055402973.4431373</v>
      </c>
      <c r="BJ186" s="189">
        <f t="shared" si="34"/>
        <v>-1057435861.9510534</v>
      </c>
      <c r="BK186" s="189">
        <f t="shared" si="34"/>
        <v>-1059424423.9711784</v>
      </c>
      <c r="BL186" s="189">
        <f t="shared" si="34"/>
        <v>-1061370378.6467623</v>
      </c>
      <c r="BM186" s="189">
        <f t="shared" si="34"/>
        <v>-1063275350.2520442</v>
      </c>
      <c r="BN186" s="1521">
        <f t="shared" si="34"/>
        <v>-1065140874.9312214</v>
      </c>
    </row>
    <row r="187" spans="2:66" hidden="1" x14ac:dyDescent="0.15">
      <c r="C187" s="1529"/>
      <c r="D187" s="274"/>
      <c r="E187" s="189"/>
      <c r="F187" s="1604"/>
      <c r="G187" s="189">
        <f>G171-$G$165</f>
        <v>-303687140.38182306</v>
      </c>
      <c r="H187" s="189">
        <f t="shared" si="34"/>
        <v>-427079407.41414285</v>
      </c>
      <c r="I187" s="189">
        <f t="shared" si="34"/>
        <v>-493457060.43102098</v>
      </c>
      <c r="J187" s="189">
        <f t="shared" si="34"/>
        <v>-538132447.74323094</v>
      </c>
      <c r="K187" s="189">
        <f t="shared" si="34"/>
        <v>-571464744.26155484</v>
      </c>
      <c r="L187" s="189">
        <f t="shared" si="34"/>
        <v>-597872335.45842111</v>
      </c>
      <c r="M187" s="189">
        <f t="shared" si="34"/>
        <v>-619635712.81649423</v>
      </c>
      <c r="N187" s="189">
        <f t="shared" si="34"/>
        <v>-638080184.03941011</v>
      </c>
      <c r="O187" s="189">
        <f t="shared" si="34"/>
        <v>-654041502.79866672</v>
      </c>
      <c r="P187" s="189">
        <f t="shared" si="34"/>
        <v>-668079250.90590167</v>
      </c>
      <c r="Q187" s="189">
        <f t="shared" si="34"/>
        <v>-680585712.54018164</v>
      </c>
      <c r="R187" s="189">
        <f t="shared" si="34"/>
        <v>-691846082.98308134</v>
      </c>
      <c r="S187" s="189">
        <f t="shared" si="34"/>
        <v>-702073923.75743926</v>
      </c>
      <c r="T187" s="189">
        <f t="shared" si="34"/>
        <v>-711433122.60534704</v>
      </c>
      <c r="U187" s="189">
        <f t="shared" si="34"/>
        <v>-720052071.83442509</v>
      </c>
      <c r="V187" s="189">
        <f t="shared" si="34"/>
        <v>-728033146.70597136</v>
      </c>
      <c r="W187" s="189">
        <f t="shared" si="34"/>
        <v>-735459232.23128116</v>
      </c>
      <c r="X187" s="189">
        <f t="shared" si="34"/>
        <v>-742398333.5893023</v>
      </c>
      <c r="Y187" s="189">
        <f t="shared" si="34"/>
        <v>-748906905.96504509</v>
      </c>
      <c r="Z187" s="189">
        <f t="shared" si="34"/>
        <v>-755032306.88581383</v>
      </c>
      <c r="AA187" s="189">
        <f t="shared" si="34"/>
        <v>-760814633.79207826</v>
      </c>
      <c r="AB187" s="189">
        <f t="shared" si="34"/>
        <v>-766288122.35666561</v>
      </c>
      <c r="AC187" s="189">
        <f t="shared" si="34"/>
        <v>-771482225.38805866</v>
      </c>
      <c r="AD187" s="189">
        <f t="shared" si="34"/>
        <v>-776422455.75527549</v>
      </c>
      <c r="AE187" s="189">
        <f t="shared" si="34"/>
        <v>-781131052.46277487</v>
      </c>
      <c r="AF187" s="189">
        <f t="shared" si="34"/>
        <v>-785627512.45219767</v>
      </c>
      <c r="AG187" s="189">
        <f t="shared" si="34"/>
        <v>-789929019.23879802</v>
      </c>
      <c r="AH187" s="189">
        <f t="shared" si="34"/>
        <v>-794050791.41531456</v>
      </c>
      <c r="AI187" s="189">
        <f t="shared" si="34"/>
        <v>-798006368.28671563</v>
      </c>
      <c r="AJ187" s="189">
        <f t="shared" si="34"/>
        <v>-801807845.7214849</v>
      </c>
      <c r="AK187" s="189">
        <f t="shared" si="34"/>
        <v>-805466072.24212122</v>
      </c>
      <c r="AL187" s="189">
        <f t="shared" si="34"/>
        <v>-808990813.10587645</v>
      </c>
      <c r="AM187" s="189">
        <f t="shared" si="34"/>
        <v>-812390888.423998</v>
      </c>
      <c r="AN187" s="189">
        <f t="shared" si="34"/>
        <v>-815674290.07865536</v>
      </c>
      <c r="AO187" s="189">
        <f t="shared" si="34"/>
        <v>-818848281.21177566</v>
      </c>
      <c r="AP187" s="189">
        <f t="shared" si="34"/>
        <v>-821919481.30087435</v>
      </c>
      <c r="AQ187" s="189">
        <f t="shared" si="34"/>
        <v>-824893939.24711776</v>
      </c>
      <c r="AR187" s="189">
        <f t="shared" si="34"/>
        <v>-827777196.43904281</v>
      </c>
      <c r="AS187" s="189">
        <f t="shared" si="34"/>
        <v>-830574341.39118552</v>
      </c>
      <c r="AT187" s="189">
        <f t="shared" si="34"/>
        <v>-833290057.26773477</v>
      </c>
      <c r="AU187" s="189">
        <f t="shared" si="34"/>
        <v>-835928663.37032449</v>
      </c>
      <c r="AV187" s="189">
        <f t="shared" si="34"/>
        <v>-838494151.48337281</v>
      </c>
      <c r="AW187" s="189">
        <f t="shared" si="34"/>
        <v>-840990217.82024598</v>
      </c>
      <c r="AX187" s="189">
        <f t="shared" si="34"/>
        <v>-843420291.1915015</v>
      </c>
      <c r="AY187" s="189">
        <f t="shared" si="34"/>
        <v>-845787557.91674054</v>
      </c>
      <c r="AZ187" s="189">
        <f t="shared" si="34"/>
        <v>-848094983.9197551</v>
      </c>
      <c r="BA187" s="189">
        <f t="shared" si="34"/>
        <v>-850345334.3790952</v>
      </c>
      <c r="BB187" s="189">
        <f t="shared" si="34"/>
        <v>-852541191.25025022</v>
      </c>
      <c r="BC187" s="189">
        <f t="shared" si="34"/>
        <v>-854684968.92904937</v>
      </c>
      <c r="BD187" s="189">
        <f t="shared" si="34"/>
        <v>-856778928.28699958</v>
      </c>
      <c r="BE187" s="189">
        <f t="shared" si="34"/>
        <v>-858825189.27663457</v>
      </c>
      <c r="BF187" s="189">
        <f t="shared" si="34"/>
        <v>-860825742.27748024</v>
      </c>
      <c r="BG187" s="189">
        <f t="shared" si="34"/>
        <v>-862782458.33002663</v>
      </c>
      <c r="BH187" s="189">
        <f t="shared" si="34"/>
        <v>-864697098.38542044</v>
      </c>
      <c r="BI187" s="189">
        <f t="shared" si="34"/>
        <v>-866571321.6818459</v>
      </c>
      <c r="BJ187" s="189">
        <f t="shared" si="34"/>
        <v>-868406693.34428549</v>
      </c>
      <c r="BK187" s="189">
        <f t="shared" si="34"/>
        <v>-870204691.29212117</v>
      </c>
      <c r="BL187" s="189">
        <f t="shared" si="34"/>
        <v>-871966712.52854633</v>
      </c>
      <c r="BM187" s="189">
        <f t="shared" si="34"/>
        <v>-873694078.87672579</v>
      </c>
      <c r="BN187" s="1521">
        <f t="shared" si="34"/>
        <v>-875388042.21983874</v>
      </c>
    </row>
    <row r="188" spans="2:66" ht="5.25" hidden="1" customHeight="1" x14ac:dyDescent="0.15">
      <c r="C188" s="1529"/>
      <c r="D188" s="274"/>
      <c r="E188" s="189"/>
      <c r="F188" s="1604"/>
      <c r="G188" s="189"/>
      <c r="H188" s="189"/>
      <c r="I188" s="189"/>
      <c r="J188" s="189"/>
      <c r="K188" s="189"/>
      <c r="L188" s="189"/>
      <c r="M188" s="189"/>
      <c r="N188" s="189"/>
      <c r="O188" s="189"/>
      <c r="P188" s="189"/>
      <c r="Q188" s="189"/>
      <c r="R188" s="189"/>
      <c r="S188" s="189"/>
      <c r="T188" s="189"/>
      <c r="U188" s="189"/>
      <c r="V188" s="189"/>
      <c r="W188" s="189"/>
      <c r="X188" s="189"/>
      <c r="Y188" s="189"/>
      <c r="Z188" s="189"/>
      <c r="AA188" s="189"/>
      <c r="AB188" s="189"/>
      <c r="AC188" s="189"/>
      <c r="AD188" s="189"/>
      <c r="AE188" s="189"/>
      <c r="AF188" s="189"/>
      <c r="AG188" s="189"/>
      <c r="AH188" s="189"/>
      <c r="AI188" s="189"/>
      <c r="AJ188" s="189"/>
      <c r="AK188" s="189"/>
      <c r="AL188" s="189"/>
      <c r="AM188" s="189"/>
      <c r="AN188" s="189"/>
      <c r="AO188" s="189"/>
      <c r="AP188" s="189"/>
      <c r="AQ188" s="189"/>
      <c r="AR188" s="189"/>
      <c r="AS188" s="189"/>
      <c r="AT188" s="189"/>
      <c r="AU188" s="189"/>
      <c r="AV188" s="189"/>
      <c r="AW188" s="189"/>
      <c r="AX188" s="189"/>
      <c r="AY188" s="189"/>
      <c r="AZ188" s="189"/>
      <c r="BA188" s="189"/>
      <c r="BB188" s="189"/>
      <c r="BC188" s="189"/>
      <c r="BD188" s="189"/>
      <c r="BE188" s="189"/>
      <c r="BF188" s="189"/>
      <c r="BG188" s="189"/>
      <c r="BH188" s="189"/>
      <c r="BI188" s="189"/>
      <c r="BJ188" s="189"/>
      <c r="BK188" s="189"/>
      <c r="BL188" s="189"/>
      <c r="BM188" s="189"/>
      <c r="BN188" s="1521"/>
    </row>
    <row r="189" spans="2:66" hidden="1" x14ac:dyDescent="0.15">
      <c r="C189" s="1529"/>
      <c r="D189" s="274"/>
      <c r="E189" s="189"/>
      <c r="F189" s="1604"/>
      <c r="G189" s="189">
        <f>G173-$G$165</f>
        <v>2322522607.1509762</v>
      </c>
      <c r="H189" s="189">
        <f t="shared" si="34"/>
        <v>1550496123.5797765</v>
      </c>
      <c r="I189" s="189">
        <f t="shared" si="34"/>
        <v>1172603453.0872304</v>
      </c>
      <c r="J189" s="189">
        <f t="shared" si="34"/>
        <v>932874936.72281718</v>
      </c>
      <c r="K189" s="189">
        <f t="shared" si="34"/>
        <v>761629208.66030478</v>
      </c>
      <c r="L189" s="189">
        <f t="shared" si="34"/>
        <v>630560800.32877994</v>
      </c>
      <c r="M189" s="189">
        <f t="shared" si="34"/>
        <v>525590530.42452335</v>
      </c>
      <c r="N189" s="189">
        <f t="shared" si="34"/>
        <v>438777987.23724937</v>
      </c>
      <c r="O189" s="189">
        <f t="shared" si="34"/>
        <v>365240957.12308502</v>
      </c>
      <c r="P189" s="189">
        <f t="shared" si="34"/>
        <v>301781404.78723907</v>
      </c>
      <c r="Q189" s="189">
        <f t="shared" si="34"/>
        <v>246200376.37577581</v>
      </c>
      <c r="R189" s="189">
        <f t="shared" si="34"/>
        <v>196926678.12201929</v>
      </c>
      <c r="S189" s="189">
        <f t="shared" si="34"/>
        <v>152802090.73754239</v>
      </c>
      <c r="T189" s="189">
        <f t="shared" si="34"/>
        <v>112950462.1986146</v>
      </c>
      <c r="U189" s="189">
        <f t="shared" si="34"/>
        <v>76694418.364319086</v>
      </c>
      <c r="V189" s="189">
        <f t="shared" si="34"/>
        <v>43500427.648795128</v>
      </c>
      <c r="W189" s="189">
        <f t="shared" si="34"/>
        <v>12941440.698546171</v>
      </c>
      <c r="X189" s="189">
        <f t="shared" si="34"/>
        <v>-15329196.442536592</v>
      </c>
      <c r="Y189" s="189">
        <f t="shared" si="34"/>
        <v>-41596380.446940422</v>
      </c>
      <c r="Z189" s="189">
        <f t="shared" si="34"/>
        <v>-66096838.311213255</v>
      </c>
      <c r="AA189" s="189">
        <f t="shared" si="34"/>
        <v>-89029211.623979807</v>
      </c>
      <c r="AB189" s="189">
        <f t="shared" si="34"/>
        <v>-110561661.04038382</v>
      </c>
      <c r="AC189" s="189">
        <f t="shared" si="34"/>
        <v>-130837683.42726374</v>
      </c>
      <c r="AD189" s="189">
        <f t="shared" si="34"/>
        <v>-149980619.64338946</v>
      </c>
      <c r="AE189" s="189">
        <f t="shared" si="34"/>
        <v>-168097188.87940454</v>
      </c>
      <c r="AF189" s="189">
        <f t="shared" si="34"/>
        <v>-185280289.55097103</v>
      </c>
      <c r="AG189" s="189">
        <f t="shared" si="34"/>
        <v>-201611240.77788234</v>
      </c>
      <c r="AH189" s="189">
        <f t="shared" si="34"/>
        <v>-217161592.38211322</v>
      </c>
      <c r="AI189" s="189">
        <f t="shared" si="34"/>
        <v>-231994598.63347602</v>
      </c>
      <c r="AJ189" s="189">
        <f t="shared" si="34"/>
        <v>-246166427.4495492</v>
      </c>
      <c r="AK189" s="189">
        <f t="shared" si="34"/>
        <v>-259727159.62298703</v>
      </c>
      <c r="AL189" s="189">
        <f t="shared" si="34"/>
        <v>-272721620.02196836</v>
      </c>
      <c r="AM189" s="189">
        <f t="shared" si="34"/>
        <v>-285190073.30147815</v>
      </c>
      <c r="AN189" s="189">
        <f t="shared" si="34"/>
        <v>-297168809.58216786</v>
      </c>
      <c r="AO189" s="189">
        <f t="shared" si="34"/>
        <v>-308690640.17363739</v>
      </c>
      <c r="AP189" s="189">
        <f t="shared" si="34"/>
        <v>-319785319.29503369</v>
      </c>
      <c r="AQ189" s="189">
        <f t="shared" si="34"/>
        <v>-330479904.55854082</v>
      </c>
      <c r="AR189" s="189">
        <f t="shared" si="34"/>
        <v>-340799066.49855685</v>
      </c>
      <c r="AS189" s="189">
        <f t="shared" si="34"/>
        <v>-350765355.48125148</v>
      </c>
      <c r="AT189" s="189">
        <f t="shared" si="34"/>
        <v>-360399432.78997517</v>
      </c>
      <c r="AU189" s="189">
        <f t="shared" si="34"/>
        <v>-369720271.45795107</v>
      </c>
      <c r="AV189" s="189">
        <f t="shared" si="34"/>
        <v>-378745331.44018888</v>
      </c>
      <c r="AW189" s="189">
        <f t="shared" si="34"/>
        <v>-387490712.92823267</v>
      </c>
      <c r="AX189" s="189">
        <f t="shared" si="34"/>
        <v>-395971290.97331166</v>
      </c>
      <c r="AY189" s="189">
        <f t="shared" si="34"/>
        <v>-404200834.06434894</v>
      </c>
      <c r="AZ189" s="189">
        <f t="shared" si="34"/>
        <v>-412192108.88281584</v>
      </c>
      <c r="BA189" s="189">
        <f t="shared" si="34"/>
        <v>-419956973.1076622</v>
      </c>
      <c r="BB189" s="189">
        <f t="shared" si="34"/>
        <v>-427506457.85571599</v>
      </c>
      <c r="BC189" s="189">
        <f t="shared" si="34"/>
        <v>-434850841.1043396</v>
      </c>
      <c r="BD189" s="189">
        <f t="shared" si="34"/>
        <v>-441999713.24452806</v>
      </c>
      <c r="BE189" s="189">
        <f t="shared" si="34"/>
        <v>-448962035.74664712</v>
      </c>
      <c r="BF189" s="189">
        <f t="shared" si="34"/>
        <v>-455746193.7817812</v>
      </c>
      <c r="BG189" s="189">
        <f t="shared" si="34"/>
        <v>-462360043.52444029</v>
      </c>
      <c r="BH189" s="189">
        <f t="shared" si="34"/>
        <v>-468810954.76331019</v>
      </c>
      <c r="BI189" s="189">
        <f t="shared" si="34"/>
        <v>-475105849.36279881</v>
      </c>
      <c r="BJ189" s="189">
        <f t="shared" si="34"/>
        <v>-481251236.04669523</v>
      </c>
      <c r="BK189" s="189">
        <f t="shared" si="34"/>
        <v>-487253241.91436815</v>
      </c>
      <c r="BL189" s="189">
        <f t="shared" si="34"/>
        <v>-493117641.04778528</v>
      </c>
      <c r="BM189" s="189">
        <f t="shared" si="34"/>
        <v>-498849880.52292418</v>
      </c>
      <c r="BN189" s="1521">
        <f t="shared" si="34"/>
        <v>-504455104.10064411</v>
      </c>
    </row>
    <row r="190" spans="2:66" hidden="1" x14ac:dyDescent="0.15">
      <c r="C190" s="1529"/>
      <c r="D190" s="274"/>
      <c r="E190" s="189"/>
      <c r="F190" s="1604"/>
      <c r="G190" s="189">
        <f>G174-$G$165</f>
        <v>2322522607.1509762</v>
      </c>
      <c r="H190" s="189">
        <f t="shared" si="34"/>
        <v>1743502744.4725764</v>
      </c>
      <c r="I190" s="189">
        <f t="shared" si="34"/>
        <v>1445943806.6760948</v>
      </c>
      <c r="J190" s="189">
        <f t="shared" si="34"/>
        <v>1251335861.1959364</v>
      </c>
      <c r="K190" s="189">
        <f t="shared" si="34"/>
        <v>1109171282.0120938</v>
      </c>
      <c r="L190" s="189">
        <f t="shared" si="34"/>
        <v>998410764.06892705</v>
      </c>
      <c r="M190" s="189">
        <f t="shared" si="34"/>
        <v>908388071.33942533</v>
      </c>
      <c r="N190" s="189">
        <f t="shared" si="34"/>
        <v>832994010.41079211</v>
      </c>
      <c r="O190" s="189">
        <f t="shared" si="34"/>
        <v>768423046.25382972</v>
      </c>
      <c r="P190" s="189">
        <f t="shared" si="34"/>
        <v>712154118.10452628</v>
      </c>
      <c r="Q190" s="189">
        <f t="shared" si="34"/>
        <v>662436399.32039189</v>
      </c>
      <c r="R190" s="189">
        <f t="shared" si="34"/>
        <v>618007677.85283399</v>
      </c>
      <c r="S190" s="189">
        <f t="shared" si="34"/>
        <v>577929950.89530444</v>
      </c>
      <c r="T190" s="189">
        <f t="shared" si="34"/>
        <v>541488389.032758</v>
      </c>
      <c r="U190" s="189">
        <f t="shared" si="34"/>
        <v>508126565.34866714</v>
      </c>
      <c r="V190" s="189">
        <f t="shared" si="34"/>
        <v>477403437.24341989</v>
      </c>
      <c r="W190" s="189">
        <f t="shared" si="34"/>
        <v>448963902.60151029</v>
      </c>
      <c r="X190" s="189">
        <f t="shared" si="34"/>
        <v>422518117.71000171</v>
      </c>
      <c r="Y190" s="189">
        <f t="shared" si="34"/>
        <v>397826638.05611467</v>
      </c>
      <c r="Z190" s="189">
        <f t="shared" si="34"/>
        <v>374689528.78309369</v>
      </c>
      <c r="AA190" s="189">
        <f t="shared" ref="AA190:BN190" si="35">AA174-$G$165</f>
        <v>352938242.85983419</v>
      </c>
      <c r="AB190" s="189">
        <f t="shared" si="35"/>
        <v>332429467.81657982</v>
      </c>
      <c r="AC190" s="189">
        <f t="shared" si="35"/>
        <v>313040397.83543491</v>
      </c>
      <c r="AD190" s="189">
        <f t="shared" si="35"/>
        <v>294665054.56915545</v>
      </c>
      <c r="AE190" s="189">
        <f t="shared" si="35"/>
        <v>277211390.85774422</v>
      </c>
      <c r="AF190" s="189">
        <f t="shared" si="35"/>
        <v>260598986.65525484</v>
      </c>
      <c r="AG190" s="189">
        <f t="shared" si="35"/>
        <v>244757198.35232282</v>
      </c>
      <c r="AH190" s="189">
        <f t="shared" si="35"/>
        <v>229623659.07209086</v>
      </c>
      <c r="AI190" s="189">
        <f t="shared" si="35"/>
        <v>215143053.42887115</v>
      </c>
      <c r="AJ190" s="189">
        <f t="shared" si="35"/>
        <v>201266108.94061375</v>
      </c>
      <c r="AK190" s="189">
        <f t="shared" si="35"/>
        <v>187948759.95451522</v>
      </c>
      <c r="AL190" s="189">
        <f t="shared" si="35"/>
        <v>175151450.05115342</v>
      </c>
      <c r="AM190" s="189">
        <f t="shared" si="35"/>
        <v>162838546.44556093</v>
      </c>
      <c r="AN190" s="189">
        <f t="shared" si="35"/>
        <v>150977845.60553026</v>
      </c>
      <c r="AO190" s="189">
        <f t="shared" si="35"/>
        <v>139540153.65220189</v>
      </c>
      <c r="AP190" s="189">
        <f t="shared" si="35"/>
        <v>128498928.44774795</v>
      </c>
      <c r="AQ190" s="189">
        <f t="shared" si="35"/>
        <v>117829972.86332655</v>
      </c>
      <c r="AR190" s="189">
        <f t="shared" si="35"/>
        <v>107511170.74194431</v>
      </c>
      <c r="AS190" s="189">
        <f t="shared" si="35"/>
        <v>97522258.661127806</v>
      </c>
      <c r="AT190" s="189">
        <f t="shared" si="35"/>
        <v>87844627.859876156</v>
      </c>
      <c r="AU190" s="189">
        <f t="shared" si="35"/>
        <v>78461151.698471785</v>
      </c>
      <c r="AV190" s="189">
        <f t="shared" si="35"/>
        <v>69356034.825105429</v>
      </c>
      <c r="AW190" s="189">
        <f t="shared" si="35"/>
        <v>60514680.872952223</v>
      </c>
      <c r="AX190" s="189">
        <f t="shared" si="35"/>
        <v>51923576.038339138</v>
      </c>
      <c r="AY190" s="189">
        <f t="shared" si="35"/>
        <v>43570186.320358038</v>
      </c>
      <c r="AZ190" s="189">
        <f t="shared" si="35"/>
        <v>35442866.554366112</v>
      </c>
      <c r="BA190" s="189">
        <f t="shared" si="35"/>
        <v>27530779.661747217</v>
      </c>
      <c r="BB190" s="189">
        <f t="shared" si="35"/>
        <v>19823824.778028727</v>
      </c>
      <c r="BC190" s="189">
        <f t="shared" si="35"/>
        <v>12312573.120597363</v>
      </c>
      <c r="BD190" s="189">
        <f t="shared" si="35"/>
        <v>4988210.6233291626</v>
      </c>
      <c r="BE190" s="189">
        <f t="shared" si="35"/>
        <v>-2157513.4954991341</v>
      </c>
      <c r="BF190" s="189">
        <f t="shared" si="35"/>
        <v>-9132332.948786974</v>
      </c>
      <c r="BG190" s="189">
        <f t="shared" si="35"/>
        <v>-15943505.997876644</v>
      </c>
      <c r="BH190" s="189">
        <f t="shared" si="35"/>
        <v>-22597853.00627923</v>
      </c>
      <c r="BI190" s="189">
        <f t="shared" si="35"/>
        <v>-29101790.393776417</v>
      </c>
      <c r="BJ190" s="189">
        <f t="shared" si="35"/>
        <v>-35461361.394476414</v>
      </c>
      <c r="BK190" s="189">
        <f t="shared" si="35"/>
        <v>-41682263.970803499</v>
      </c>
      <c r="BL190" s="189">
        <f t="shared" si="35"/>
        <v>-47769876.191212893</v>
      </c>
      <c r="BM190" s="189">
        <f t="shared" si="35"/>
        <v>-53729279.341426373</v>
      </c>
      <c r="BN190" s="1521">
        <f t="shared" si="35"/>
        <v>-59565279.006232023</v>
      </c>
    </row>
    <row r="191" spans="2:66" hidden="1" x14ac:dyDescent="0.15">
      <c r="C191" s="1529"/>
      <c r="D191" s="274"/>
      <c r="E191" s="189"/>
      <c r="F191" s="1604"/>
      <c r="G191" s="189">
        <f>G175-$G$165</f>
        <v>2322522607.1509762</v>
      </c>
      <c r="H191" s="189">
        <f t="shared" ref="H191:BN191" si="36">H175-$G$165</f>
        <v>1936509365.3653767</v>
      </c>
      <c r="I191" s="189">
        <f t="shared" si="36"/>
        <v>1728857349.2430575</v>
      </c>
      <c r="J191" s="189">
        <f t="shared" si="36"/>
        <v>1589097447.7583368</v>
      </c>
      <c r="K191" s="189">
        <f t="shared" si="36"/>
        <v>1484822616.4042218</v>
      </c>
      <c r="L191" s="189">
        <f t="shared" si="36"/>
        <v>1402210633.2482498</v>
      </c>
      <c r="M191" s="189">
        <f t="shared" si="36"/>
        <v>1334127340.4435828</v>
      </c>
      <c r="N191" s="189">
        <f t="shared" si="36"/>
        <v>1276426721.9120009</v>
      </c>
      <c r="O191" s="189">
        <f t="shared" si="36"/>
        <v>1226494254.1357167</v>
      </c>
      <c r="P191" s="189">
        <f t="shared" si="36"/>
        <v>1182579373.6932976</v>
      </c>
      <c r="Q191" s="189">
        <f t="shared" si="36"/>
        <v>1143454881.4149349</v>
      </c>
      <c r="R191" s="189">
        <f t="shared" si="36"/>
        <v>1108228588.8529227</v>
      </c>
      <c r="S191" s="189">
        <f t="shared" si="36"/>
        <v>1076232402.4732463</v>
      </c>
      <c r="T191" s="189">
        <f t="shared" si="36"/>
        <v>1046953625.3287227</v>
      </c>
      <c r="U191" s="189">
        <f t="shared" si="36"/>
        <v>1019990602.3393605</v>
      </c>
      <c r="V191" s="189">
        <f t="shared" si="36"/>
        <v>995023068.65029883</v>
      </c>
      <c r="W191" s="189">
        <f t="shared" si="36"/>
        <v>971791731.57914233</v>
      </c>
      <c r="X191" s="189">
        <f t="shared" si="36"/>
        <v>950083847.65164304</v>
      </c>
      <c r="Y191" s="189">
        <f t="shared" si="36"/>
        <v>929722805.72752786</v>
      </c>
      <c r="Z191" s="189">
        <f t="shared" si="36"/>
        <v>910560455.25346494</v>
      </c>
      <c r="AA191" s="189">
        <f t="shared" si="36"/>
        <v>892471357.71247792</v>
      </c>
      <c r="AB191" s="189">
        <f t="shared" si="36"/>
        <v>875348412.20293927</v>
      </c>
      <c r="AC191" s="189">
        <f t="shared" si="36"/>
        <v>859099480.25981212</v>
      </c>
      <c r="AD191" s="189">
        <f t="shared" si="36"/>
        <v>843644748.89712787</v>
      </c>
      <c r="AE191" s="189">
        <f t="shared" si="36"/>
        <v>828914646.89773154</v>
      </c>
      <c r="AF191" s="189">
        <f t="shared" si="36"/>
        <v>814848181.15541959</v>
      </c>
      <c r="AG191" s="189">
        <f t="shared" si="36"/>
        <v>801391595.75348783</v>
      </c>
      <c r="AH191" s="189">
        <f t="shared" si="36"/>
        <v>788497281.72534823</v>
      </c>
      <c r="AI191" s="189">
        <f t="shared" si="36"/>
        <v>776122883.49128556</v>
      </c>
      <c r="AJ191" s="189">
        <f t="shared" si="36"/>
        <v>764230561.03492236</v>
      </c>
      <c r="AK191" s="189">
        <f t="shared" si="36"/>
        <v>752786376.46501708</v>
      </c>
      <c r="AL191" s="189">
        <f t="shared" si="36"/>
        <v>741759780.71476674</v>
      </c>
      <c r="AM191" s="189">
        <f t="shared" si="36"/>
        <v>731123181.45754123</v>
      </c>
      <c r="AN191" s="189">
        <f t="shared" si="36"/>
        <v>720851577.35072589</v>
      </c>
      <c r="AO191" s="189">
        <f t="shared" si="36"/>
        <v>710922246.80059028</v>
      </c>
      <c r="AP191" s="189">
        <f t="shared" si="36"/>
        <v>701314481.81597638</v>
      </c>
      <c r="AQ191" s="189">
        <f t="shared" si="36"/>
        <v>692009359.36382461</v>
      </c>
      <c r="AR191" s="189">
        <f t="shared" si="36"/>
        <v>682989544.0842731</v>
      </c>
      <c r="AS191" s="189">
        <f t="shared" si="36"/>
        <v>674239117.36232877</v>
      </c>
      <c r="AT191" s="189">
        <f t="shared" si="36"/>
        <v>665743428.65761638</v>
      </c>
      <c r="AU191" s="189">
        <f t="shared" si="36"/>
        <v>657488965.71635938</v>
      </c>
      <c r="AV191" s="189">
        <f t="shared" si="36"/>
        <v>649463240.8707273</v>
      </c>
      <c r="AW191" s="189">
        <f t="shared" si="36"/>
        <v>641654691.10029483</v>
      </c>
      <c r="AX191" s="189">
        <f t="shared" si="36"/>
        <v>634052589.91214299</v>
      </c>
      <c r="AY191" s="189">
        <f t="shared" si="36"/>
        <v>626646969.40805268</v>
      </c>
      <c r="AZ191" s="189">
        <f t="shared" si="36"/>
        <v>619428551.16332841</v>
      </c>
      <c r="BA191" s="189">
        <f t="shared" si="36"/>
        <v>612388684.75309348</v>
      </c>
      <c r="BB191" s="189">
        <f t="shared" si="36"/>
        <v>605519292.93691301</v>
      </c>
      <c r="BC191" s="189">
        <f t="shared" si="36"/>
        <v>598812822.65831685</v>
      </c>
      <c r="BD191" s="189">
        <f t="shared" si="36"/>
        <v>592262201.13745642</v>
      </c>
      <c r="BE191" s="189">
        <f t="shared" si="36"/>
        <v>585860796.43726134</v>
      </c>
      <c r="BF191" s="189">
        <f t="shared" si="36"/>
        <v>579602381.96937537</v>
      </c>
      <c r="BG191" s="189">
        <f t="shared" si="36"/>
        <v>573481104.47878861</v>
      </c>
      <c r="BH191" s="189">
        <f t="shared" si="36"/>
        <v>567491455.10763717</v>
      </c>
      <c r="BI191" s="189">
        <f t="shared" si="36"/>
        <v>561628243.19101214</v>
      </c>
      <c r="BJ191" s="189">
        <f t="shared" si="36"/>
        <v>555886572.48231053</v>
      </c>
      <c r="BK191" s="189">
        <f t="shared" si="36"/>
        <v>550261819.54389453</v>
      </c>
      <c r="BL191" s="189">
        <f t="shared" si="36"/>
        <v>544749614.07165527</v>
      </c>
      <c r="BM191" s="189">
        <f t="shared" si="36"/>
        <v>539345820.95034528</v>
      </c>
      <c r="BN191" s="1521">
        <f t="shared" si="36"/>
        <v>534046523.86092758</v>
      </c>
    </row>
    <row r="192" spans="2:66" hidden="1" x14ac:dyDescent="0.15">
      <c r="C192" s="1529"/>
      <c r="D192" s="274"/>
      <c r="E192" s="189"/>
      <c r="F192" s="1604"/>
      <c r="G192" s="189"/>
      <c r="H192" s="189"/>
      <c r="I192" s="189"/>
      <c r="J192" s="189"/>
      <c r="K192" s="189"/>
      <c r="L192" s="189"/>
      <c r="M192" s="189"/>
      <c r="N192" s="189"/>
      <c r="O192" s="189"/>
      <c r="P192" s="189"/>
      <c r="Q192" s="189"/>
      <c r="R192" s="189"/>
      <c r="S192" s="189"/>
      <c r="T192" s="189"/>
      <c r="U192" s="189"/>
      <c r="V192" s="189"/>
      <c r="W192" s="189"/>
      <c r="X192" s="189"/>
      <c r="Y192" s="189"/>
      <c r="Z192" s="189"/>
      <c r="AA192" s="189"/>
      <c r="AB192" s="189"/>
      <c r="AC192" s="189"/>
      <c r="AD192" s="189"/>
      <c r="AE192" s="189"/>
      <c r="AF192" s="189"/>
      <c r="AG192" s="189"/>
      <c r="AH192" s="189"/>
      <c r="AI192" s="189"/>
      <c r="AJ192" s="189"/>
      <c r="AK192" s="189"/>
      <c r="AL192" s="189"/>
      <c r="AM192" s="189"/>
      <c r="AN192" s="189"/>
      <c r="AO192" s="189"/>
      <c r="AP192" s="189"/>
      <c r="AQ192" s="189"/>
      <c r="AR192" s="189"/>
      <c r="AS192" s="189"/>
      <c r="AT192" s="189"/>
      <c r="AU192" s="189"/>
      <c r="AV192" s="189"/>
      <c r="AW192" s="189"/>
      <c r="AX192" s="189"/>
      <c r="AY192" s="189"/>
      <c r="AZ192" s="189"/>
      <c r="BA192" s="189"/>
      <c r="BB192" s="189"/>
      <c r="BC192" s="189"/>
      <c r="BD192" s="189"/>
      <c r="BE192" s="189"/>
      <c r="BF192" s="189"/>
      <c r="BG192" s="189"/>
      <c r="BH192" s="189"/>
      <c r="BI192" s="189"/>
      <c r="BJ192" s="189"/>
      <c r="BK192" s="189"/>
      <c r="BL192" s="189"/>
      <c r="BM192" s="189"/>
      <c r="BN192" s="1521"/>
    </row>
    <row r="193" spans="2:66" hidden="1" x14ac:dyDescent="0.15">
      <c r="C193" s="1529"/>
      <c r="D193" s="274"/>
      <c r="E193" s="189"/>
      <c r="F193" s="1604"/>
      <c r="G193" s="189">
        <f>G169-$G$166</f>
        <v>-220878201.28390813</v>
      </c>
      <c r="H193" s="189">
        <f t="shared" ref="H193:BN198" si="37">H169-$G$166</f>
        <v>-467662735.34854794</v>
      </c>
      <c r="I193" s="189">
        <f t="shared" si="37"/>
        <v>-588459195.83078086</v>
      </c>
      <c r="J193" s="189">
        <f t="shared" si="37"/>
        <v>-665090362.6002599</v>
      </c>
      <c r="K193" s="189">
        <f t="shared" si="37"/>
        <v>-719830450.03220832</v>
      </c>
      <c r="L193" s="189">
        <f t="shared" si="37"/>
        <v>-761727530.9860462</v>
      </c>
      <c r="M193" s="189">
        <f t="shared" si="37"/>
        <v>-795282130.08364606</v>
      </c>
      <c r="N193" s="189">
        <f t="shared" si="37"/>
        <v>-823032464.40162957</v>
      </c>
      <c r="O193" s="189">
        <f t="shared" si="37"/>
        <v>-846539173.1731658</v>
      </c>
      <c r="P193" s="189">
        <f t="shared" si="37"/>
        <v>-866824534.34718823</v>
      </c>
      <c r="Q193" s="189">
        <f t="shared" si="37"/>
        <v>-884591461.37786114</v>
      </c>
      <c r="R193" s="189">
        <f t="shared" si="37"/>
        <v>-900342199.11025858</v>
      </c>
      <c r="S193" s="189">
        <f t="shared" si="37"/>
        <v>-914446981.7442708</v>
      </c>
      <c r="T193" s="189">
        <f t="shared" si="37"/>
        <v>-927185878.38833833</v>
      </c>
      <c r="U193" s="189">
        <f t="shared" si="37"/>
        <v>-938775417.18665171</v>
      </c>
      <c r="V193" s="189">
        <f t="shared" si="37"/>
        <v>-949386145.84272504</v>
      </c>
      <c r="W193" s="189">
        <f t="shared" si="37"/>
        <v>-959154574.14989877</v>
      </c>
      <c r="X193" s="189">
        <f t="shared" si="37"/>
        <v>-968191512.85995424</v>
      </c>
      <c r="Y193" s="189">
        <f t="shared" si="37"/>
        <v>-976588031.50751579</v>
      </c>
      <c r="Z193" s="189">
        <f t="shared" si="37"/>
        <v>-984419801.79917228</v>
      </c>
      <c r="AA193" s="189">
        <f t="shared" si="37"/>
        <v>-991750321.13162923</v>
      </c>
      <c r="AB193" s="189">
        <f t="shared" si="37"/>
        <v>-998633343.42371058</v>
      </c>
      <c r="AC193" s="189">
        <f t="shared" si="37"/>
        <v>-1005114738.6140466</v>
      </c>
      <c r="AD193" s="189">
        <f t="shared" si="37"/>
        <v>-1011233933.6096286</v>
      </c>
      <c r="AE193" s="189">
        <f t="shared" si="37"/>
        <v>-1017025042.0662693</v>
      </c>
      <c r="AF193" s="189">
        <f t="shared" si="37"/>
        <v>-1022517759.7168384</v>
      </c>
      <c r="AG193" s="189">
        <f t="shared" si="37"/>
        <v>-1027738080.8782613</v>
      </c>
      <c r="AH193" s="189">
        <f t="shared" si="37"/>
        <v>-1032708877.0320923</v>
      </c>
      <c r="AI193" s="189">
        <f t="shared" si="37"/>
        <v>-1037450367.9192802</v>
      </c>
      <c r="AJ193" s="189">
        <f t="shared" si="37"/>
        <v>-1041980508.0707428</v>
      </c>
      <c r="AK193" s="189">
        <f t="shared" si="37"/>
        <v>-1046315306.2184913</v>
      </c>
      <c r="AL193" s="189">
        <f t="shared" si="37"/>
        <v>-1050469090.9956017</v>
      </c>
      <c r="AM193" s="189">
        <f t="shared" si="37"/>
        <v>-1054454733.3259749</v>
      </c>
      <c r="AN193" s="189">
        <f t="shared" si="37"/>
        <v>-1058283833.6413406</v>
      </c>
      <c r="AO193" s="189">
        <f t="shared" si="37"/>
        <v>-1061966880.3432292</v>
      </c>
      <c r="AP193" s="189">
        <f t="shared" si="37"/>
        <v>-1065513384.609385</v>
      </c>
      <c r="AQ193" s="189">
        <f t="shared" si="37"/>
        <v>-1068931995.625241</v>
      </c>
      <c r="AR193" s="189">
        <f t="shared" si="37"/>
        <v>-1072230599.5274342</v>
      </c>
      <c r="AS193" s="189">
        <f t="shared" si="37"/>
        <v>-1075416404.7236118</v>
      </c>
      <c r="AT193" s="189">
        <f t="shared" si="37"/>
        <v>-1078496015.7607594</v>
      </c>
      <c r="AU193" s="189">
        <f t="shared" si="37"/>
        <v>-1081475497.5230012</v>
      </c>
      <c r="AV193" s="189">
        <f t="shared" si="37"/>
        <v>-1084360431.2267251</v>
      </c>
      <c r="AW193" s="189">
        <f t="shared" si="37"/>
        <v>-1087155963.4288862</v>
      </c>
      <c r="AX193" s="189">
        <f t="shared" si="37"/>
        <v>-1089866849.06039</v>
      </c>
      <c r="AY193" s="189">
        <f t="shared" si="37"/>
        <v>-1092497489.3305163</v>
      </c>
      <c r="AZ193" s="189">
        <f t="shared" si="37"/>
        <v>-1095051965.2126589</v>
      </c>
      <c r="BA193" s="189">
        <f t="shared" si="37"/>
        <v>-1097534067.1101739</v>
      </c>
      <c r="BB193" s="189">
        <f t="shared" si="37"/>
        <v>-1099947321.2091246</v>
      </c>
      <c r="BC193" s="189">
        <f t="shared" si="37"/>
        <v>-1102295012.9484282</v>
      </c>
      <c r="BD193" s="189">
        <f t="shared" si="37"/>
        <v>-1104580207.974437</v>
      </c>
      <c r="BE193" s="189">
        <f t="shared" si="37"/>
        <v>-1106805770.8939178</v>
      </c>
      <c r="BF193" s="189">
        <f t="shared" si="37"/>
        <v>-1108974382.0948923</v>
      </c>
      <c r="BG193" s="189">
        <f t="shared" si="37"/>
        <v>-1111088552.867332</v>
      </c>
      <c r="BH193" s="189">
        <f t="shared" si="37"/>
        <v>-1113150639.0240307</v>
      </c>
      <c r="BI193" s="189">
        <f t="shared" si="37"/>
        <v>-1115162853.1951492</v>
      </c>
      <c r="BJ193" s="189">
        <f t="shared" si="37"/>
        <v>-1117127275.9470956</v>
      </c>
      <c r="BK193" s="189">
        <f t="shared" si="37"/>
        <v>-1119045865.8569329</v>
      </c>
      <c r="BL193" s="189">
        <f t="shared" si="37"/>
        <v>-1120920468.6568458</v>
      </c>
      <c r="BM193" s="189">
        <f t="shared" si="37"/>
        <v>-1122752825.5488987</v>
      </c>
      <c r="BN193" s="1521">
        <f t="shared" si="37"/>
        <v>-1124544580.7780161</v>
      </c>
    </row>
    <row r="194" spans="2:66" hidden="1" x14ac:dyDescent="0.15">
      <c r="C194" s="1529"/>
      <c r="D194" s="274"/>
      <c r="E194" s="189"/>
      <c r="F194" s="1604"/>
      <c r="G194" s="189">
        <f>G170-$G$166</f>
        <v>-220878201.28390813</v>
      </c>
      <c r="H194" s="189">
        <f t="shared" si="37"/>
        <v>-405966601.83238804</v>
      </c>
      <c r="I194" s="189">
        <f t="shared" si="37"/>
        <v>-501083732.37587869</v>
      </c>
      <c r="J194" s="189">
        <f t="shared" si="37"/>
        <v>-563291742.29859614</v>
      </c>
      <c r="K194" s="189">
        <f t="shared" si="37"/>
        <v>-608735804.36249125</v>
      </c>
      <c r="L194" s="189">
        <f t="shared" si="37"/>
        <v>-644141303.26056314</v>
      </c>
      <c r="M194" s="189">
        <f t="shared" si="37"/>
        <v>-672917787.94503653</v>
      </c>
      <c r="N194" s="189">
        <f t="shared" si="37"/>
        <v>-697018111.69487298</v>
      </c>
      <c r="O194" s="189">
        <f t="shared" si="37"/>
        <v>-717658744.68179965</v>
      </c>
      <c r="P194" s="189">
        <f t="shared" si="37"/>
        <v>-735645564.4491837</v>
      </c>
      <c r="Q194" s="189">
        <f t="shared" si="37"/>
        <v>-751538236.94941127</v>
      </c>
      <c r="R194" s="189">
        <f t="shared" si="37"/>
        <v>-765740238.51254511</v>
      </c>
      <c r="S194" s="189">
        <f t="shared" si="37"/>
        <v>-778551409.35196066</v>
      </c>
      <c r="T194" s="189">
        <f t="shared" si="37"/>
        <v>-790200250.49434721</v>
      </c>
      <c r="U194" s="189">
        <f t="shared" si="37"/>
        <v>-800864628.32156944</v>
      </c>
      <c r="V194" s="189">
        <f t="shared" si="37"/>
        <v>-810685525.68170822</v>
      </c>
      <c r="W194" s="189">
        <f t="shared" si="37"/>
        <v>-819776453.84929311</v>
      </c>
      <c r="X194" s="189">
        <f t="shared" si="37"/>
        <v>-828230063.72059584</v>
      </c>
      <c r="Y194" s="189">
        <f t="shared" si="37"/>
        <v>-836122895.678334</v>
      </c>
      <c r="Z194" s="189">
        <f t="shared" si="37"/>
        <v>-843518860.52287245</v>
      </c>
      <c r="AA194" s="189">
        <f t="shared" si="37"/>
        <v>-850471835.68124771</v>
      </c>
      <c r="AB194" s="189">
        <f t="shared" si="37"/>
        <v>-857027632.14806569</v>
      </c>
      <c r="AC194" s="189">
        <f t="shared" si="37"/>
        <v>-863225505.80015826</v>
      </c>
      <c r="AD194" s="189">
        <f t="shared" si="37"/>
        <v>-869099333.47672951</v>
      </c>
      <c r="AE194" s="189">
        <f t="shared" si="37"/>
        <v>-874678538.79986453</v>
      </c>
      <c r="AF194" s="189">
        <f t="shared" si="37"/>
        <v>-879988828.69023287</v>
      </c>
      <c r="AG194" s="189">
        <f t="shared" si="37"/>
        <v>-885052784.95117021</v>
      </c>
      <c r="AH194" s="189">
        <f t="shared" si="37"/>
        <v>-889890343.66126132</v>
      </c>
      <c r="AI194" s="189">
        <f t="shared" si="37"/>
        <v>-894519186.83268368</v>
      </c>
      <c r="AJ194" s="189">
        <f t="shared" si="37"/>
        <v>-898955064.8144002</v>
      </c>
      <c r="AK194" s="189">
        <f t="shared" si="37"/>
        <v>-903212063.55012739</v>
      </c>
      <c r="AL194" s="189">
        <f t="shared" si="37"/>
        <v>-907302827.57051837</v>
      </c>
      <c r="AM194" s="189">
        <f t="shared" si="37"/>
        <v>-911238747.1846137</v>
      </c>
      <c r="AN194" s="189">
        <f t="shared" si="37"/>
        <v>-915030116.51296532</v>
      </c>
      <c r="AO194" s="189">
        <f t="shared" si="37"/>
        <v>-918686267.61599505</v>
      </c>
      <c r="AP194" s="189">
        <f t="shared" si="37"/>
        <v>-922215684.90357268</v>
      </c>
      <c r="AQ194" s="189">
        <f t="shared" si="37"/>
        <v>-925626103.18440485</v>
      </c>
      <c r="AR194" s="189">
        <f t="shared" si="37"/>
        <v>-928924592.06765008</v>
      </c>
      <c r="AS194" s="189">
        <f t="shared" si="37"/>
        <v>-932117628.92083406</v>
      </c>
      <c r="AT194" s="189">
        <f t="shared" si="37"/>
        <v>-935211162.18550777</v>
      </c>
      <c r="AU194" s="189">
        <f t="shared" si="37"/>
        <v>-938210666.53111911</v>
      </c>
      <c r="AV194" s="189">
        <f t="shared" si="37"/>
        <v>-941121191.07012677</v>
      </c>
      <c r="AW194" s="189">
        <f t="shared" si="37"/>
        <v>-943947401.64970398</v>
      </c>
      <c r="AX194" s="189">
        <f t="shared" si="37"/>
        <v>-946693618.06692207</v>
      </c>
      <c r="AY194" s="189">
        <f t="shared" si="37"/>
        <v>-949363846.91694355</v>
      </c>
      <c r="AZ194" s="189">
        <f t="shared" si="37"/>
        <v>-951961810.67120075</v>
      </c>
      <c r="BA194" s="189">
        <f t="shared" si="37"/>
        <v>-954490973.48986697</v>
      </c>
      <c r="BB194" s="189">
        <f t="shared" si="37"/>
        <v>-956954564.19628644</v>
      </c>
      <c r="BC194" s="189">
        <f t="shared" si="37"/>
        <v>-959355596.77737975</v>
      </c>
      <c r="BD194" s="189">
        <f t="shared" si="37"/>
        <v>-961696888.72095108</v>
      </c>
      <c r="BE194" s="189">
        <f t="shared" si="37"/>
        <v>-963981077.45637131</v>
      </c>
      <c r="BF194" s="189">
        <f t="shared" si="37"/>
        <v>-966210635.12776423</v>
      </c>
      <c r="BG194" s="189">
        <f t="shared" si="37"/>
        <v>-968387881.89730215</v>
      </c>
      <c r="BH194" s="189">
        <f t="shared" si="37"/>
        <v>-970514997.94956088</v>
      </c>
      <c r="BI194" s="189">
        <f t="shared" si="37"/>
        <v>-972594034.34522235</v>
      </c>
      <c r="BJ194" s="189">
        <f t="shared" si="37"/>
        <v>-974626922.85313845</v>
      </c>
      <c r="BK194" s="189">
        <f t="shared" si="37"/>
        <v>-976615484.87326348</v>
      </c>
      <c r="BL194" s="189">
        <f t="shared" si="37"/>
        <v>-978561439.54884732</v>
      </c>
      <c r="BM194" s="189">
        <f t="shared" si="37"/>
        <v>-980466411.15412927</v>
      </c>
      <c r="BN194" s="1521">
        <f t="shared" si="37"/>
        <v>-982331935.83330643</v>
      </c>
    </row>
    <row r="195" spans="2:66" hidden="1" x14ac:dyDescent="0.15">
      <c r="C195" s="1529"/>
      <c r="D195" s="274"/>
      <c r="E195" s="189"/>
      <c r="F195" s="1604"/>
      <c r="G195" s="189">
        <f>G171-$G$166</f>
        <v>-220878201.28390813</v>
      </c>
      <c r="H195" s="189">
        <f t="shared" si="37"/>
        <v>-344270468.31622791</v>
      </c>
      <c r="I195" s="189">
        <f t="shared" si="37"/>
        <v>-410648121.33310604</v>
      </c>
      <c r="J195" s="189">
        <f t="shared" si="37"/>
        <v>-455323508.645316</v>
      </c>
      <c r="K195" s="189">
        <f t="shared" si="37"/>
        <v>-488655805.1636399</v>
      </c>
      <c r="L195" s="189">
        <f t="shared" si="37"/>
        <v>-515063396.36050618</v>
      </c>
      <c r="M195" s="189">
        <f t="shared" si="37"/>
        <v>-536826773.71857929</v>
      </c>
      <c r="N195" s="189">
        <f t="shared" si="37"/>
        <v>-555271244.94149518</v>
      </c>
      <c r="O195" s="189">
        <f t="shared" si="37"/>
        <v>-571232563.70075178</v>
      </c>
      <c r="P195" s="189">
        <f t="shared" si="37"/>
        <v>-585270311.80798674</v>
      </c>
      <c r="Q195" s="189">
        <f t="shared" si="37"/>
        <v>-597776773.4422667</v>
      </c>
      <c r="R195" s="189">
        <f t="shared" si="37"/>
        <v>-609037143.88516641</v>
      </c>
      <c r="S195" s="189">
        <f t="shared" si="37"/>
        <v>-619264984.65952432</v>
      </c>
      <c r="T195" s="189">
        <f t="shared" si="37"/>
        <v>-628624183.5074321</v>
      </c>
      <c r="U195" s="189">
        <f t="shared" si="37"/>
        <v>-637243132.73651016</v>
      </c>
      <c r="V195" s="189">
        <f t="shared" si="37"/>
        <v>-645224207.60805643</v>
      </c>
      <c r="W195" s="189">
        <f t="shared" si="37"/>
        <v>-652650293.13336623</v>
      </c>
      <c r="X195" s="189">
        <f t="shared" si="37"/>
        <v>-659589394.49138737</v>
      </c>
      <c r="Y195" s="189">
        <f t="shared" si="37"/>
        <v>-666097966.86713016</v>
      </c>
      <c r="Z195" s="189">
        <f t="shared" si="37"/>
        <v>-672223367.7878989</v>
      </c>
      <c r="AA195" s="189">
        <f t="shared" si="37"/>
        <v>-678005694.69416332</v>
      </c>
      <c r="AB195" s="189">
        <f t="shared" si="37"/>
        <v>-683479183.25875068</v>
      </c>
      <c r="AC195" s="189">
        <f t="shared" si="37"/>
        <v>-688673286.29014373</v>
      </c>
      <c r="AD195" s="189">
        <f t="shared" si="37"/>
        <v>-693613516.65736055</v>
      </c>
      <c r="AE195" s="189">
        <f t="shared" si="37"/>
        <v>-698322113.36485994</v>
      </c>
      <c r="AF195" s="189">
        <f t="shared" si="37"/>
        <v>-702818573.35428274</v>
      </c>
      <c r="AG195" s="189">
        <f t="shared" si="37"/>
        <v>-707120080.14088309</v>
      </c>
      <c r="AH195" s="189">
        <f t="shared" si="37"/>
        <v>-711241852.31739962</v>
      </c>
      <c r="AI195" s="189">
        <f t="shared" si="37"/>
        <v>-715197429.18880069</v>
      </c>
      <c r="AJ195" s="189">
        <f t="shared" si="37"/>
        <v>-718998906.62356997</v>
      </c>
      <c r="AK195" s="189">
        <f t="shared" si="37"/>
        <v>-722657133.14420629</v>
      </c>
      <c r="AL195" s="189">
        <f t="shared" si="37"/>
        <v>-726181874.00796151</v>
      </c>
      <c r="AM195" s="189">
        <f t="shared" si="37"/>
        <v>-729581949.32608306</v>
      </c>
      <c r="AN195" s="189">
        <f t="shared" si="37"/>
        <v>-732865350.98074043</v>
      </c>
      <c r="AO195" s="189">
        <f t="shared" si="37"/>
        <v>-736039342.11386073</v>
      </c>
      <c r="AP195" s="189">
        <f t="shared" si="37"/>
        <v>-739110542.20295942</v>
      </c>
      <c r="AQ195" s="189">
        <f t="shared" si="37"/>
        <v>-742085000.14920282</v>
      </c>
      <c r="AR195" s="189">
        <f t="shared" si="37"/>
        <v>-744968257.34112787</v>
      </c>
      <c r="AS195" s="189">
        <f t="shared" si="37"/>
        <v>-747765402.29327059</v>
      </c>
      <c r="AT195" s="189">
        <f t="shared" si="37"/>
        <v>-750481118.16981983</v>
      </c>
      <c r="AU195" s="189">
        <f t="shared" si="37"/>
        <v>-753119724.27240956</v>
      </c>
      <c r="AV195" s="189">
        <f t="shared" si="37"/>
        <v>-755685212.38545787</v>
      </c>
      <c r="AW195" s="189">
        <f t="shared" si="37"/>
        <v>-758181278.72233105</v>
      </c>
      <c r="AX195" s="189">
        <f t="shared" si="37"/>
        <v>-760611352.09358656</v>
      </c>
      <c r="AY195" s="189">
        <f t="shared" si="37"/>
        <v>-762978618.8188256</v>
      </c>
      <c r="AZ195" s="189">
        <f t="shared" si="37"/>
        <v>-765286044.82184017</v>
      </c>
      <c r="BA195" s="189">
        <f t="shared" si="37"/>
        <v>-767536395.28118026</v>
      </c>
      <c r="BB195" s="189">
        <f t="shared" si="37"/>
        <v>-769732252.15233529</v>
      </c>
      <c r="BC195" s="189">
        <f t="shared" si="37"/>
        <v>-771876029.83113444</v>
      </c>
      <c r="BD195" s="189">
        <f t="shared" si="37"/>
        <v>-773969989.18908465</v>
      </c>
      <c r="BE195" s="189">
        <f t="shared" si="37"/>
        <v>-776016250.17871964</v>
      </c>
      <c r="BF195" s="189">
        <f t="shared" si="37"/>
        <v>-778016803.17956531</v>
      </c>
      <c r="BG195" s="189">
        <f t="shared" si="37"/>
        <v>-779973519.23211169</v>
      </c>
      <c r="BH195" s="189">
        <f t="shared" si="37"/>
        <v>-781888159.28750551</v>
      </c>
      <c r="BI195" s="189">
        <f t="shared" si="37"/>
        <v>-783762382.58393097</v>
      </c>
      <c r="BJ195" s="189">
        <f t="shared" si="37"/>
        <v>-785597754.24637055</v>
      </c>
      <c r="BK195" s="189">
        <f t="shared" si="37"/>
        <v>-787395752.19420624</v>
      </c>
      <c r="BL195" s="189">
        <f t="shared" si="37"/>
        <v>-789157773.4306314</v>
      </c>
      <c r="BM195" s="189">
        <f t="shared" si="37"/>
        <v>-790885139.77881086</v>
      </c>
      <c r="BN195" s="1521">
        <f t="shared" si="37"/>
        <v>-792579103.1219238</v>
      </c>
    </row>
    <row r="196" spans="2:66" ht="8.25" hidden="1" customHeight="1" x14ac:dyDescent="0.15">
      <c r="C196" s="1529"/>
      <c r="D196" s="274"/>
      <c r="E196" s="189"/>
      <c r="F196" s="1604"/>
      <c r="G196" s="189"/>
      <c r="H196" s="189"/>
      <c r="I196" s="189"/>
      <c r="J196" s="189"/>
      <c r="K196" s="189"/>
      <c r="L196" s="189"/>
      <c r="M196" s="189"/>
      <c r="N196" s="189"/>
      <c r="O196" s="189"/>
      <c r="P196" s="189"/>
      <c r="Q196" s="189"/>
      <c r="R196" s="189"/>
      <c r="S196" s="189"/>
      <c r="T196" s="189"/>
      <c r="U196" s="189"/>
      <c r="V196" s="189"/>
      <c r="W196" s="189"/>
      <c r="X196" s="189"/>
      <c r="Y196" s="189"/>
      <c r="Z196" s="189"/>
      <c r="AA196" s="189"/>
      <c r="AB196" s="189"/>
      <c r="AC196" s="189"/>
      <c r="AD196" s="189"/>
      <c r="AE196" s="189"/>
      <c r="AF196" s="189"/>
      <c r="AG196" s="189"/>
      <c r="AH196" s="189"/>
      <c r="AI196" s="189"/>
      <c r="AJ196" s="189"/>
      <c r="AK196" s="189"/>
      <c r="AL196" s="189"/>
      <c r="AM196" s="189"/>
      <c r="AN196" s="189"/>
      <c r="AO196" s="189"/>
      <c r="AP196" s="189"/>
      <c r="AQ196" s="189"/>
      <c r="AR196" s="189"/>
      <c r="AS196" s="189"/>
      <c r="AT196" s="189"/>
      <c r="AU196" s="189"/>
      <c r="AV196" s="189"/>
      <c r="AW196" s="189"/>
      <c r="AX196" s="189"/>
      <c r="AY196" s="189"/>
      <c r="AZ196" s="189"/>
      <c r="BA196" s="189"/>
      <c r="BB196" s="189"/>
      <c r="BC196" s="189"/>
      <c r="BD196" s="189"/>
      <c r="BE196" s="189"/>
      <c r="BF196" s="189"/>
      <c r="BG196" s="189"/>
      <c r="BH196" s="189"/>
      <c r="BI196" s="189"/>
      <c r="BJ196" s="189"/>
      <c r="BK196" s="189"/>
      <c r="BL196" s="189"/>
      <c r="BM196" s="189"/>
      <c r="BN196" s="1521"/>
    </row>
    <row r="197" spans="2:66" ht="12.75" hidden="1" customHeight="1" x14ac:dyDescent="0.15">
      <c r="C197" s="1529"/>
      <c r="D197" s="274"/>
      <c r="E197" s="189"/>
      <c r="F197" s="1604"/>
      <c r="G197" s="189">
        <f>G173-$G$166</f>
        <v>2405331546.2488914</v>
      </c>
      <c r="H197" s="189">
        <f t="shared" si="37"/>
        <v>1633305062.6776915</v>
      </c>
      <c r="I197" s="189">
        <f t="shared" si="37"/>
        <v>1255412392.1851454</v>
      </c>
      <c r="J197" s="189">
        <f t="shared" si="37"/>
        <v>1015683875.8207321</v>
      </c>
      <c r="K197" s="189">
        <f t="shared" si="37"/>
        <v>844438147.75821972</v>
      </c>
      <c r="L197" s="189">
        <f t="shared" si="37"/>
        <v>713369739.42669487</v>
      </c>
      <c r="M197" s="189">
        <f t="shared" si="37"/>
        <v>608399469.52243829</v>
      </c>
      <c r="N197" s="189">
        <f t="shared" si="37"/>
        <v>521586926.33516431</v>
      </c>
      <c r="O197" s="189">
        <f t="shared" si="37"/>
        <v>448049896.22099996</v>
      </c>
      <c r="P197" s="189">
        <f t="shared" si="37"/>
        <v>384590343.88515401</v>
      </c>
      <c r="Q197" s="189">
        <f t="shared" si="37"/>
        <v>329009315.47369075</v>
      </c>
      <c r="R197" s="189">
        <f t="shared" si="37"/>
        <v>279735617.21993423</v>
      </c>
      <c r="S197" s="189">
        <f t="shared" si="37"/>
        <v>235611029.83545732</v>
      </c>
      <c r="T197" s="189">
        <f t="shared" si="37"/>
        <v>195759401.29652953</v>
      </c>
      <c r="U197" s="189">
        <f t="shared" si="37"/>
        <v>159503357.46223402</v>
      </c>
      <c r="V197" s="189">
        <f t="shared" si="37"/>
        <v>126309366.74671006</v>
      </c>
      <c r="W197" s="189">
        <f t="shared" si="37"/>
        <v>95750379.796461105</v>
      </c>
      <c r="X197" s="189">
        <f t="shared" si="37"/>
        <v>67479742.655378342</v>
      </c>
      <c r="Y197" s="189">
        <f t="shared" si="37"/>
        <v>41212558.650974512</v>
      </c>
      <c r="Z197" s="189">
        <f t="shared" si="37"/>
        <v>16712100.786701679</v>
      </c>
      <c r="AA197" s="189">
        <f t="shared" si="37"/>
        <v>-6220272.5260648727</v>
      </c>
      <c r="AB197" s="189">
        <f t="shared" si="37"/>
        <v>-27752721.942468882</v>
      </c>
      <c r="AC197" s="189">
        <f t="shared" si="37"/>
        <v>-48028744.329348803</v>
      </c>
      <c r="AD197" s="189">
        <f t="shared" si="37"/>
        <v>-67171680.545474529</v>
      </c>
      <c r="AE197" s="189">
        <f t="shared" si="37"/>
        <v>-85288249.781489611</v>
      </c>
      <c r="AF197" s="189">
        <f t="shared" si="37"/>
        <v>-102471350.4530561</v>
      </c>
      <c r="AG197" s="189">
        <f t="shared" si="37"/>
        <v>-118802301.6799674</v>
      </c>
      <c r="AH197" s="189">
        <f t="shared" si="37"/>
        <v>-134352653.28419828</v>
      </c>
      <c r="AI197" s="189">
        <f t="shared" si="37"/>
        <v>-149185659.53556108</v>
      </c>
      <c r="AJ197" s="189">
        <f t="shared" si="37"/>
        <v>-163357488.35163426</v>
      </c>
      <c r="AK197" s="189">
        <f t="shared" si="37"/>
        <v>-176918220.5250721</v>
      </c>
      <c r="AL197" s="189">
        <f t="shared" si="37"/>
        <v>-189912680.92405343</v>
      </c>
      <c r="AM197" s="189">
        <f t="shared" si="37"/>
        <v>-202381134.20356321</v>
      </c>
      <c r="AN197" s="189">
        <f t="shared" si="37"/>
        <v>-214359870.48425293</v>
      </c>
      <c r="AO197" s="189">
        <f t="shared" si="37"/>
        <v>-225881701.07572246</v>
      </c>
      <c r="AP197" s="189">
        <f t="shared" si="37"/>
        <v>-236976380.19711876</v>
      </c>
      <c r="AQ197" s="189">
        <f t="shared" si="37"/>
        <v>-247670965.46062589</v>
      </c>
      <c r="AR197" s="189">
        <f t="shared" si="37"/>
        <v>-257990127.40064192</v>
      </c>
      <c r="AS197" s="189">
        <f t="shared" si="37"/>
        <v>-267956416.38333654</v>
      </c>
      <c r="AT197" s="189">
        <f t="shared" si="37"/>
        <v>-277590493.69206023</v>
      </c>
      <c r="AU197" s="189">
        <f t="shared" si="37"/>
        <v>-286911332.36003613</v>
      </c>
      <c r="AV197" s="189">
        <f t="shared" si="37"/>
        <v>-295936392.34227395</v>
      </c>
      <c r="AW197" s="189">
        <f t="shared" si="37"/>
        <v>-304681773.83031774</v>
      </c>
      <c r="AX197" s="189">
        <f t="shared" si="37"/>
        <v>-313162351.87539673</v>
      </c>
      <c r="AY197" s="189">
        <f t="shared" si="37"/>
        <v>-321391894.966434</v>
      </c>
      <c r="AZ197" s="189">
        <f t="shared" si="37"/>
        <v>-329383169.7849009</v>
      </c>
      <c r="BA197" s="189">
        <f t="shared" si="37"/>
        <v>-337148034.00974727</v>
      </c>
      <c r="BB197" s="189">
        <f t="shared" si="37"/>
        <v>-344697518.75780106</v>
      </c>
      <c r="BC197" s="189">
        <f t="shared" si="37"/>
        <v>-352041902.00642467</v>
      </c>
      <c r="BD197" s="189">
        <f t="shared" si="37"/>
        <v>-359190774.14661312</v>
      </c>
      <c r="BE197" s="189">
        <f t="shared" si="37"/>
        <v>-366153096.64873219</v>
      </c>
      <c r="BF197" s="189">
        <f t="shared" si="37"/>
        <v>-372937254.68386626</v>
      </c>
      <c r="BG197" s="189">
        <f t="shared" si="37"/>
        <v>-379551104.42652535</v>
      </c>
      <c r="BH197" s="189">
        <f t="shared" si="37"/>
        <v>-386002015.66539526</v>
      </c>
      <c r="BI197" s="189">
        <f t="shared" si="37"/>
        <v>-392296910.26488388</v>
      </c>
      <c r="BJ197" s="189">
        <f t="shared" si="37"/>
        <v>-398442296.9487803</v>
      </c>
      <c r="BK197" s="189">
        <f t="shared" si="37"/>
        <v>-404444302.81645322</v>
      </c>
      <c r="BL197" s="189">
        <f t="shared" si="37"/>
        <v>-410308701.94987035</v>
      </c>
      <c r="BM197" s="189">
        <f t="shared" si="37"/>
        <v>-416040941.42500925</v>
      </c>
      <c r="BN197" s="1521">
        <f t="shared" si="37"/>
        <v>-421646165.00272918</v>
      </c>
    </row>
    <row r="198" spans="2:66" hidden="1" x14ac:dyDescent="0.15">
      <c r="C198" s="1529"/>
      <c r="D198" s="274"/>
      <c r="E198" s="189"/>
      <c r="F198" s="1604"/>
      <c r="G198" s="189">
        <f>G174-$G$166</f>
        <v>2405331546.2488914</v>
      </c>
      <c r="H198" s="189">
        <f t="shared" si="37"/>
        <v>1826311683.5704913</v>
      </c>
      <c r="I198" s="189">
        <f t="shared" si="37"/>
        <v>1528752745.7740097</v>
      </c>
      <c r="J198" s="189">
        <f t="shared" si="37"/>
        <v>1334144800.2938514</v>
      </c>
      <c r="K198" s="189">
        <f t="shared" si="37"/>
        <v>1191980221.1100087</v>
      </c>
      <c r="L198" s="189">
        <f t="shared" si="37"/>
        <v>1081219703.166842</v>
      </c>
      <c r="M198" s="189">
        <f t="shared" si="37"/>
        <v>991197010.43734026</v>
      </c>
      <c r="N198" s="189">
        <f t="shared" si="37"/>
        <v>915802949.50870705</v>
      </c>
      <c r="O198" s="189">
        <f t="shared" si="37"/>
        <v>851231985.35174465</v>
      </c>
      <c r="P198" s="189">
        <f t="shared" si="37"/>
        <v>794963057.20244122</v>
      </c>
      <c r="Q198" s="189">
        <f t="shared" si="37"/>
        <v>745245338.41830683</v>
      </c>
      <c r="R198" s="189">
        <f t="shared" si="37"/>
        <v>700816616.95074892</v>
      </c>
      <c r="S198" s="189">
        <f t="shared" si="37"/>
        <v>660738889.99321938</v>
      </c>
      <c r="T198" s="189">
        <f t="shared" si="37"/>
        <v>624297328.13067293</v>
      </c>
      <c r="U198" s="189">
        <f t="shared" si="37"/>
        <v>590935504.44658208</v>
      </c>
      <c r="V198" s="189">
        <f t="shared" si="37"/>
        <v>560212376.34133482</v>
      </c>
      <c r="W198" s="189">
        <f t="shared" si="37"/>
        <v>531772841.69942522</v>
      </c>
      <c r="X198" s="189">
        <f t="shared" si="37"/>
        <v>505327056.80791664</v>
      </c>
      <c r="Y198" s="189">
        <f t="shared" si="37"/>
        <v>480635577.15402961</v>
      </c>
      <c r="Z198" s="189">
        <f t="shared" si="37"/>
        <v>457498467.88100863</v>
      </c>
      <c r="AA198" s="189">
        <f t="shared" ref="AA198:BN198" si="38">AA174-$G$166</f>
        <v>435747181.95774913</v>
      </c>
      <c r="AB198" s="189">
        <f t="shared" si="38"/>
        <v>415238406.91449475</v>
      </c>
      <c r="AC198" s="189">
        <f t="shared" si="38"/>
        <v>395849336.93334985</v>
      </c>
      <c r="AD198" s="189">
        <f t="shared" si="38"/>
        <v>377473993.66707039</v>
      </c>
      <c r="AE198" s="189">
        <f t="shared" si="38"/>
        <v>360020329.95565915</v>
      </c>
      <c r="AF198" s="189">
        <f t="shared" si="38"/>
        <v>343407925.75316978</v>
      </c>
      <c r="AG198" s="189">
        <f t="shared" si="38"/>
        <v>327566137.45023775</v>
      </c>
      <c r="AH198" s="189">
        <f t="shared" si="38"/>
        <v>312432598.1700058</v>
      </c>
      <c r="AI198" s="189">
        <f t="shared" si="38"/>
        <v>297951992.52678609</v>
      </c>
      <c r="AJ198" s="189">
        <f t="shared" si="38"/>
        <v>284075048.03852868</v>
      </c>
      <c r="AK198" s="189">
        <f t="shared" si="38"/>
        <v>270757699.05243015</v>
      </c>
      <c r="AL198" s="189">
        <f t="shared" si="38"/>
        <v>257960389.14906836</v>
      </c>
      <c r="AM198" s="189">
        <f t="shared" si="38"/>
        <v>245647485.54347587</v>
      </c>
      <c r="AN198" s="189">
        <f t="shared" si="38"/>
        <v>233786784.7034452</v>
      </c>
      <c r="AO198" s="189">
        <f t="shared" si="38"/>
        <v>222349092.75011683</v>
      </c>
      <c r="AP198" s="189">
        <f t="shared" si="38"/>
        <v>211307867.54566288</v>
      </c>
      <c r="AQ198" s="189">
        <f t="shared" si="38"/>
        <v>200638911.96124148</v>
      </c>
      <c r="AR198" s="189">
        <f t="shared" si="38"/>
        <v>190320109.83985925</v>
      </c>
      <c r="AS198" s="189">
        <f t="shared" si="38"/>
        <v>180331197.75904274</v>
      </c>
      <c r="AT198" s="189">
        <f t="shared" si="38"/>
        <v>170653566.95779109</v>
      </c>
      <c r="AU198" s="189">
        <f t="shared" si="38"/>
        <v>161270090.79638672</v>
      </c>
      <c r="AV198" s="189">
        <f t="shared" si="38"/>
        <v>152164973.92302036</v>
      </c>
      <c r="AW198" s="189">
        <f t="shared" si="38"/>
        <v>143323619.97086716</v>
      </c>
      <c r="AX198" s="189">
        <f t="shared" si="38"/>
        <v>134732515.13625407</v>
      </c>
      <c r="AY198" s="189">
        <f t="shared" si="38"/>
        <v>126379125.41827297</v>
      </c>
      <c r="AZ198" s="189">
        <f t="shared" si="38"/>
        <v>118251805.65228105</v>
      </c>
      <c r="BA198" s="189">
        <f t="shared" si="38"/>
        <v>110339718.75966215</v>
      </c>
      <c r="BB198" s="189">
        <f t="shared" si="38"/>
        <v>102632763.87594366</v>
      </c>
      <c r="BC198" s="189">
        <f t="shared" si="38"/>
        <v>95121512.218512297</v>
      </c>
      <c r="BD198" s="189">
        <f t="shared" si="38"/>
        <v>87797149.721244097</v>
      </c>
      <c r="BE198" s="189">
        <f t="shared" si="38"/>
        <v>80651425.6024158</v>
      </c>
      <c r="BF198" s="189">
        <f t="shared" si="38"/>
        <v>73676606.14912796</v>
      </c>
      <c r="BG198" s="189">
        <f t="shared" si="38"/>
        <v>66865433.10003829</v>
      </c>
      <c r="BH198" s="189">
        <f t="shared" si="38"/>
        <v>60211086.091635704</v>
      </c>
      <c r="BI198" s="189">
        <f t="shared" si="38"/>
        <v>53707148.704138517</v>
      </c>
      <c r="BJ198" s="189">
        <f t="shared" si="38"/>
        <v>47347577.70343852</v>
      </c>
      <c r="BK198" s="189">
        <f t="shared" si="38"/>
        <v>41126675.127111435</v>
      </c>
      <c r="BL198" s="189">
        <f t="shared" si="38"/>
        <v>35039062.906702042</v>
      </c>
      <c r="BM198" s="189">
        <f t="shared" si="38"/>
        <v>29079659.756488562</v>
      </c>
      <c r="BN198" s="1521">
        <f t="shared" si="38"/>
        <v>23243660.091682911</v>
      </c>
    </row>
    <row r="199" spans="2:66" hidden="1" x14ac:dyDescent="0.15">
      <c r="C199" s="1529"/>
      <c r="D199" s="274"/>
      <c r="E199" s="189"/>
      <c r="F199" s="1604"/>
      <c r="G199" s="189">
        <f>G175-$G$166</f>
        <v>2405331546.2488914</v>
      </c>
      <c r="H199" s="189">
        <f t="shared" ref="H199:BN199" si="39">H175-$G$166</f>
        <v>2019318304.4632916</v>
      </c>
      <c r="I199" s="189">
        <f t="shared" si="39"/>
        <v>1811666288.3409724</v>
      </c>
      <c r="J199" s="189">
        <f t="shared" si="39"/>
        <v>1671906386.8562517</v>
      </c>
      <c r="K199" s="189">
        <f t="shared" si="39"/>
        <v>1567631555.5021367</v>
      </c>
      <c r="L199" s="189">
        <f t="shared" si="39"/>
        <v>1485019572.3461647</v>
      </c>
      <c r="M199" s="189">
        <f t="shared" si="39"/>
        <v>1416936279.5414977</v>
      </c>
      <c r="N199" s="189">
        <f t="shared" si="39"/>
        <v>1359235661.0099158</v>
      </c>
      <c r="O199" s="189">
        <f t="shared" si="39"/>
        <v>1309303193.2336316</v>
      </c>
      <c r="P199" s="189">
        <f t="shared" si="39"/>
        <v>1265388312.7912126</v>
      </c>
      <c r="Q199" s="189">
        <f t="shared" si="39"/>
        <v>1226263820.5128498</v>
      </c>
      <c r="R199" s="189">
        <f t="shared" si="39"/>
        <v>1191037527.9508376</v>
      </c>
      <c r="S199" s="189">
        <f t="shared" si="39"/>
        <v>1159041341.5711613</v>
      </c>
      <c r="T199" s="189">
        <f t="shared" si="39"/>
        <v>1129762564.4266376</v>
      </c>
      <c r="U199" s="189">
        <f t="shared" si="39"/>
        <v>1102799541.4372754</v>
      </c>
      <c r="V199" s="189">
        <f t="shared" si="39"/>
        <v>1077832007.7482138</v>
      </c>
      <c r="W199" s="189">
        <f t="shared" si="39"/>
        <v>1054600670.6770573</v>
      </c>
      <c r="X199" s="189">
        <f t="shared" si="39"/>
        <v>1032892786.749558</v>
      </c>
      <c r="Y199" s="189">
        <f t="shared" si="39"/>
        <v>1012531744.8254428</v>
      </c>
      <c r="Z199" s="189">
        <f t="shared" si="39"/>
        <v>993369394.35137987</v>
      </c>
      <c r="AA199" s="189">
        <f t="shared" si="39"/>
        <v>975280296.81039286</v>
      </c>
      <c r="AB199" s="189">
        <f t="shared" si="39"/>
        <v>958157351.30085421</v>
      </c>
      <c r="AC199" s="189">
        <f t="shared" si="39"/>
        <v>941908419.35772705</v>
      </c>
      <c r="AD199" s="189">
        <f t="shared" si="39"/>
        <v>926453687.9950428</v>
      </c>
      <c r="AE199" s="189">
        <f t="shared" si="39"/>
        <v>911723585.99564648</v>
      </c>
      <c r="AF199" s="189">
        <f t="shared" si="39"/>
        <v>897657120.25333452</v>
      </c>
      <c r="AG199" s="189">
        <f t="shared" si="39"/>
        <v>884200534.85140276</v>
      </c>
      <c r="AH199" s="189">
        <f t="shared" si="39"/>
        <v>871306220.82326317</v>
      </c>
      <c r="AI199" s="189">
        <f t="shared" si="39"/>
        <v>858931822.5892005</v>
      </c>
      <c r="AJ199" s="189">
        <f t="shared" si="39"/>
        <v>847039500.1328373</v>
      </c>
      <c r="AK199" s="189">
        <f t="shared" si="39"/>
        <v>835595315.56293201</v>
      </c>
      <c r="AL199" s="189">
        <f t="shared" si="39"/>
        <v>824568719.81268167</v>
      </c>
      <c r="AM199" s="189">
        <f t="shared" si="39"/>
        <v>813932120.55545616</v>
      </c>
      <c r="AN199" s="189">
        <f t="shared" si="39"/>
        <v>803660516.44864082</v>
      </c>
      <c r="AO199" s="189">
        <f t="shared" si="39"/>
        <v>793731185.89850521</v>
      </c>
      <c r="AP199" s="189">
        <f t="shared" si="39"/>
        <v>784123420.91389132</v>
      </c>
      <c r="AQ199" s="189">
        <f t="shared" si="39"/>
        <v>774818298.46173954</v>
      </c>
      <c r="AR199" s="189">
        <f t="shared" si="39"/>
        <v>765798483.18218803</v>
      </c>
      <c r="AS199" s="189">
        <f t="shared" si="39"/>
        <v>757048056.4602437</v>
      </c>
      <c r="AT199" s="189">
        <f t="shared" si="39"/>
        <v>748552367.75553131</v>
      </c>
      <c r="AU199" s="189">
        <f t="shared" si="39"/>
        <v>740297904.81427431</v>
      </c>
      <c r="AV199" s="189">
        <f t="shared" si="39"/>
        <v>732272179.96864223</v>
      </c>
      <c r="AW199" s="189">
        <f t="shared" si="39"/>
        <v>724463630.19820976</v>
      </c>
      <c r="AX199" s="189">
        <f t="shared" si="39"/>
        <v>716861529.01005793</v>
      </c>
      <c r="AY199" s="189">
        <f t="shared" si="39"/>
        <v>709455908.50596762</v>
      </c>
      <c r="AZ199" s="189">
        <f t="shared" si="39"/>
        <v>702237490.26124334</v>
      </c>
      <c r="BA199" s="189">
        <f t="shared" si="39"/>
        <v>695197623.85100842</v>
      </c>
      <c r="BB199" s="189">
        <f t="shared" si="39"/>
        <v>688328232.03482795</v>
      </c>
      <c r="BC199" s="189">
        <f t="shared" si="39"/>
        <v>681621761.75623178</v>
      </c>
      <c r="BD199" s="189">
        <f t="shared" si="39"/>
        <v>675071140.23537135</v>
      </c>
      <c r="BE199" s="189">
        <f t="shared" si="39"/>
        <v>668669735.53517628</v>
      </c>
      <c r="BF199" s="189">
        <f t="shared" si="39"/>
        <v>662411321.06729031</v>
      </c>
      <c r="BG199" s="189">
        <f t="shared" si="39"/>
        <v>656290043.57670355</v>
      </c>
      <c r="BH199" s="189">
        <f t="shared" si="39"/>
        <v>650300394.2055521</v>
      </c>
      <c r="BI199" s="189">
        <f t="shared" si="39"/>
        <v>644437182.28892708</v>
      </c>
      <c r="BJ199" s="189">
        <f t="shared" si="39"/>
        <v>638695511.58022547</v>
      </c>
      <c r="BK199" s="189">
        <f t="shared" si="39"/>
        <v>633070758.64180946</v>
      </c>
      <c r="BL199" s="189">
        <f t="shared" si="39"/>
        <v>627558553.16957021</v>
      </c>
      <c r="BM199" s="189">
        <f t="shared" si="39"/>
        <v>622154760.04826021</v>
      </c>
      <c r="BN199" s="1521">
        <f t="shared" si="39"/>
        <v>616855462.95884252</v>
      </c>
    </row>
    <row r="200" spans="2:66" hidden="1" x14ac:dyDescent="0.15">
      <c r="C200" s="1529"/>
      <c r="D200" s="274"/>
      <c r="E200" s="189"/>
      <c r="F200" s="1604"/>
      <c r="G200" s="189"/>
      <c r="H200" s="189"/>
      <c r="I200" s="189"/>
      <c r="J200" s="189"/>
      <c r="K200" s="189"/>
      <c r="L200" s="189"/>
      <c r="M200" s="189"/>
      <c r="N200" s="189"/>
      <c r="O200" s="189"/>
      <c r="P200" s="189"/>
      <c r="Q200" s="189"/>
      <c r="R200" s="189"/>
      <c r="S200" s="189"/>
      <c r="T200" s="189"/>
      <c r="U200" s="189"/>
      <c r="V200" s="189"/>
      <c r="W200" s="189"/>
      <c r="X200" s="189"/>
      <c r="Y200" s="189"/>
      <c r="Z200" s="189"/>
      <c r="AA200" s="189"/>
      <c r="AB200" s="189"/>
      <c r="AC200" s="189"/>
      <c r="AD200" s="189"/>
      <c r="AE200" s="189"/>
      <c r="AF200" s="189"/>
      <c r="AG200" s="189"/>
      <c r="AH200" s="189"/>
      <c r="AI200" s="189"/>
      <c r="AJ200" s="189"/>
      <c r="AK200" s="189"/>
      <c r="AL200" s="189"/>
      <c r="AM200" s="189"/>
      <c r="AN200" s="189"/>
      <c r="AO200" s="189"/>
      <c r="AP200" s="189"/>
      <c r="AQ200" s="189"/>
      <c r="AR200" s="189"/>
      <c r="AS200" s="189"/>
      <c r="AT200" s="189"/>
      <c r="AU200" s="189"/>
      <c r="AV200" s="189"/>
      <c r="AW200" s="189"/>
      <c r="AX200" s="189"/>
      <c r="AY200" s="189"/>
      <c r="AZ200" s="189"/>
      <c r="BA200" s="189"/>
      <c r="BB200" s="189"/>
      <c r="BC200" s="189"/>
      <c r="BD200" s="189"/>
      <c r="BE200" s="189"/>
      <c r="BF200" s="189"/>
      <c r="BG200" s="189"/>
      <c r="BH200" s="189"/>
      <c r="BI200" s="189"/>
      <c r="BJ200" s="189"/>
      <c r="BK200" s="189"/>
      <c r="BL200" s="189"/>
      <c r="BM200" s="189"/>
      <c r="BN200" s="1521"/>
    </row>
    <row r="201" spans="2:66" hidden="1" x14ac:dyDescent="0.15">
      <c r="C201" s="1529"/>
      <c r="D201" s="274"/>
      <c r="E201" s="189"/>
      <c r="F201" s="1604"/>
      <c r="G201" s="189">
        <f>G169-$G$167</f>
        <v>-314554465.79433441</v>
      </c>
      <c r="H201" s="189">
        <f t="shared" ref="H201:BN206" si="40">H169-$G$167</f>
        <v>-561338999.85897422</v>
      </c>
      <c r="I201" s="189">
        <f t="shared" si="40"/>
        <v>-682135460.34120715</v>
      </c>
      <c r="J201" s="189">
        <f t="shared" si="40"/>
        <v>-758766627.11068618</v>
      </c>
      <c r="K201" s="189">
        <f t="shared" si="40"/>
        <v>-813506714.54263461</v>
      </c>
      <c r="L201" s="189">
        <f t="shared" si="40"/>
        <v>-855403795.49647248</v>
      </c>
      <c r="M201" s="189">
        <f t="shared" si="40"/>
        <v>-888958394.59407234</v>
      </c>
      <c r="N201" s="189">
        <f t="shared" si="40"/>
        <v>-916708728.91205585</v>
      </c>
      <c r="O201" s="189">
        <f t="shared" si="40"/>
        <v>-940215437.68359208</v>
      </c>
      <c r="P201" s="189">
        <f t="shared" si="40"/>
        <v>-960500798.85761452</v>
      </c>
      <c r="Q201" s="189">
        <f t="shared" si="40"/>
        <v>-978267725.88828743</v>
      </c>
      <c r="R201" s="189">
        <f t="shared" si="40"/>
        <v>-994018463.62068486</v>
      </c>
      <c r="S201" s="189">
        <f t="shared" si="40"/>
        <v>-1008123246.2546971</v>
      </c>
      <c r="T201" s="189">
        <f t="shared" si="40"/>
        <v>-1020862142.8987646</v>
      </c>
      <c r="U201" s="189">
        <f t="shared" si="40"/>
        <v>-1032451681.697078</v>
      </c>
      <c r="V201" s="189">
        <f t="shared" si="40"/>
        <v>-1043062410.3531513</v>
      </c>
      <c r="W201" s="189">
        <f t="shared" si="40"/>
        <v>-1052830838.6603251</v>
      </c>
      <c r="X201" s="189">
        <f t="shared" si="40"/>
        <v>-1061867777.3703805</v>
      </c>
      <c r="Y201" s="189">
        <f t="shared" si="40"/>
        <v>-1070264296.0179421</v>
      </c>
      <c r="Z201" s="189">
        <f t="shared" si="40"/>
        <v>-1078096066.3095984</v>
      </c>
      <c r="AA201" s="189">
        <f t="shared" si="40"/>
        <v>-1085426585.6420555</v>
      </c>
      <c r="AB201" s="189">
        <f t="shared" si="40"/>
        <v>-1092309607.9341369</v>
      </c>
      <c r="AC201" s="189">
        <f t="shared" si="40"/>
        <v>-1098791003.1244729</v>
      </c>
      <c r="AD201" s="189">
        <f t="shared" si="40"/>
        <v>-1104910198.1200547</v>
      </c>
      <c r="AE201" s="189">
        <f t="shared" si="40"/>
        <v>-1110701306.5766954</v>
      </c>
      <c r="AF201" s="189">
        <f t="shared" si="40"/>
        <v>-1116194024.2272646</v>
      </c>
      <c r="AG201" s="189">
        <f t="shared" si="40"/>
        <v>-1121414345.3886876</v>
      </c>
      <c r="AH201" s="189">
        <f t="shared" si="40"/>
        <v>-1126385141.5425186</v>
      </c>
      <c r="AI201" s="189">
        <f t="shared" si="40"/>
        <v>-1131126632.4297066</v>
      </c>
      <c r="AJ201" s="189">
        <f t="shared" si="40"/>
        <v>-1135656772.5811691</v>
      </c>
      <c r="AK201" s="189">
        <f t="shared" si="40"/>
        <v>-1139991570.7289176</v>
      </c>
      <c r="AL201" s="189">
        <f t="shared" si="40"/>
        <v>-1144145355.5060279</v>
      </c>
      <c r="AM201" s="189">
        <f t="shared" si="40"/>
        <v>-1148130997.8364012</v>
      </c>
      <c r="AN201" s="189">
        <f t="shared" si="40"/>
        <v>-1151960098.1517668</v>
      </c>
      <c r="AO201" s="189">
        <f t="shared" si="40"/>
        <v>-1155643144.8536553</v>
      </c>
      <c r="AP201" s="189">
        <f t="shared" si="40"/>
        <v>-1159189649.1198113</v>
      </c>
      <c r="AQ201" s="189">
        <f t="shared" si="40"/>
        <v>-1162608260.1356673</v>
      </c>
      <c r="AR201" s="189">
        <f t="shared" si="40"/>
        <v>-1165906864.0378604</v>
      </c>
      <c r="AS201" s="189">
        <f t="shared" si="40"/>
        <v>-1169092669.2340381</v>
      </c>
      <c r="AT201" s="189">
        <f t="shared" si="40"/>
        <v>-1172172280.2711856</v>
      </c>
      <c r="AU201" s="189">
        <f t="shared" si="40"/>
        <v>-1175151762.0334275</v>
      </c>
      <c r="AV201" s="189">
        <f t="shared" si="40"/>
        <v>-1178036695.7371514</v>
      </c>
      <c r="AW201" s="189">
        <f t="shared" si="40"/>
        <v>-1180832227.9393125</v>
      </c>
      <c r="AX201" s="189">
        <f t="shared" si="40"/>
        <v>-1183543113.5708163</v>
      </c>
      <c r="AY201" s="189">
        <f t="shared" si="40"/>
        <v>-1186173753.8409429</v>
      </c>
      <c r="AZ201" s="189">
        <f t="shared" si="40"/>
        <v>-1188728229.7230852</v>
      </c>
      <c r="BA201" s="189">
        <f t="shared" si="40"/>
        <v>-1191210331.6206002</v>
      </c>
      <c r="BB201" s="189">
        <f t="shared" si="40"/>
        <v>-1193623585.7195506</v>
      </c>
      <c r="BC201" s="189">
        <f t="shared" si="40"/>
        <v>-1195971277.4588542</v>
      </c>
      <c r="BD201" s="189">
        <f t="shared" si="40"/>
        <v>-1198256472.4848633</v>
      </c>
      <c r="BE201" s="189">
        <f t="shared" si="40"/>
        <v>-1200482035.4043441</v>
      </c>
      <c r="BF201" s="189">
        <f t="shared" si="40"/>
        <v>-1202650646.6053185</v>
      </c>
      <c r="BG201" s="189">
        <f t="shared" si="40"/>
        <v>-1204764817.3777583</v>
      </c>
      <c r="BH201" s="189">
        <f t="shared" si="40"/>
        <v>-1206826903.534457</v>
      </c>
      <c r="BI201" s="189">
        <f t="shared" si="40"/>
        <v>-1208839117.7055755</v>
      </c>
      <c r="BJ201" s="189">
        <f t="shared" si="40"/>
        <v>-1210803540.4575219</v>
      </c>
      <c r="BK201" s="189">
        <f t="shared" si="40"/>
        <v>-1212722130.3673592</v>
      </c>
      <c r="BL201" s="189">
        <f t="shared" si="40"/>
        <v>-1214596733.1672721</v>
      </c>
      <c r="BM201" s="189">
        <f t="shared" si="40"/>
        <v>-1216429090.059325</v>
      </c>
      <c r="BN201" s="1521">
        <f t="shared" si="40"/>
        <v>-1218220845.2884421</v>
      </c>
    </row>
    <row r="202" spans="2:66" hidden="1" x14ac:dyDescent="0.15">
      <c r="C202" s="1529"/>
      <c r="D202" s="274"/>
      <c r="E202" s="189"/>
      <c r="F202" s="1604"/>
      <c r="G202" s="189">
        <f>G170-$G$167</f>
        <v>-314554465.79433441</v>
      </c>
      <c r="H202" s="189">
        <f t="shared" si="40"/>
        <v>-499642866.34281433</v>
      </c>
      <c r="I202" s="189">
        <f t="shared" si="40"/>
        <v>-594759996.88630497</v>
      </c>
      <c r="J202" s="189">
        <f t="shared" si="40"/>
        <v>-656968006.80902243</v>
      </c>
      <c r="K202" s="189">
        <f t="shared" si="40"/>
        <v>-702412068.87291753</v>
      </c>
      <c r="L202" s="189">
        <f t="shared" si="40"/>
        <v>-737817567.77098942</v>
      </c>
      <c r="M202" s="189">
        <f t="shared" si="40"/>
        <v>-766594052.45546281</v>
      </c>
      <c r="N202" s="189">
        <f t="shared" si="40"/>
        <v>-790694376.20529926</v>
      </c>
      <c r="O202" s="189">
        <f t="shared" si="40"/>
        <v>-811335009.19222593</v>
      </c>
      <c r="P202" s="189">
        <f t="shared" si="40"/>
        <v>-829321828.95960999</v>
      </c>
      <c r="Q202" s="189">
        <f t="shared" si="40"/>
        <v>-845214501.45983756</v>
      </c>
      <c r="R202" s="189">
        <f t="shared" si="40"/>
        <v>-859416503.02297139</v>
      </c>
      <c r="S202" s="189">
        <f t="shared" si="40"/>
        <v>-872227673.86238694</v>
      </c>
      <c r="T202" s="189">
        <f t="shared" si="40"/>
        <v>-883876515.0047735</v>
      </c>
      <c r="U202" s="189">
        <f t="shared" si="40"/>
        <v>-894540892.83199573</v>
      </c>
      <c r="V202" s="189">
        <f t="shared" si="40"/>
        <v>-904361790.1921345</v>
      </c>
      <c r="W202" s="189">
        <f t="shared" si="40"/>
        <v>-913452718.3597194</v>
      </c>
      <c r="X202" s="189">
        <f t="shared" si="40"/>
        <v>-921906328.23102212</v>
      </c>
      <c r="Y202" s="189">
        <f t="shared" si="40"/>
        <v>-929799160.18876028</v>
      </c>
      <c r="Z202" s="189">
        <f t="shared" si="40"/>
        <v>-937195125.03329873</v>
      </c>
      <c r="AA202" s="189">
        <f t="shared" si="40"/>
        <v>-944148100.19167399</v>
      </c>
      <c r="AB202" s="189">
        <f t="shared" si="40"/>
        <v>-950703896.65849197</v>
      </c>
      <c r="AC202" s="189">
        <f t="shared" si="40"/>
        <v>-956901770.31058455</v>
      </c>
      <c r="AD202" s="189">
        <f t="shared" si="40"/>
        <v>-962775597.9871558</v>
      </c>
      <c r="AE202" s="189">
        <f t="shared" si="40"/>
        <v>-968354803.31029081</v>
      </c>
      <c r="AF202" s="189">
        <f t="shared" si="40"/>
        <v>-973665093.20065916</v>
      </c>
      <c r="AG202" s="189">
        <f t="shared" si="40"/>
        <v>-978729049.46159649</v>
      </c>
      <c r="AH202" s="189">
        <f t="shared" si="40"/>
        <v>-983566608.1716876</v>
      </c>
      <c r="AI202" s="189">
        <f t="shared" si="40"/>
        <v>-988195451.34310997</v>
      </c>
      <c r="AJ202" s="189">
        <f t="shared" si="40"/>
        <v>-992631329.32482648</v>
      </c>
      <c r="AK202" s="189">
        <f t="shared" si="40"/>
        <v>-996888328.06055367</v>
      </c>
      <c r="AL202" s="189">
        <f t="shared" si="40"/>
        <v>-1000979092.0809447</v>
      </c>
      <c r="AM202" s="189">
        <f t="shared" si="40"/>
        <v>-1004915011.69504</v>
      </c>
      <c r="AN202" s="189">
        <f t="shared" si="40"/>
        <v>-1008706381.0233916</v>
      </c>
      <c r="AO202" s="189">
        <f t="shared" si="40"/>
        <v>-1012362532.1264213</v>
      </c>
      <c r="AP202" s="189">
        <f t="shared" si="40"/>
        <v>-1015891949.413999</v>
      </c>
      <c r="AQ202" s="189">
        <f t="shared" si="40"/>
        <v>-1019302367.6948311</v>
      </c>
      <c r="AR202" s="189">
        <f t="shared" si="40"/>
        <v>-1022600856.5780764</v>
      </c>
      <c r="AS202" s="189">
        <f t="shared" si="40"/>
        <v>-1025793893.4312603</v>
      </c>
      <c r="AT202" s="189">
        <f t="shared" si="40"/>
        <v>-1028887426.6959341</v>
      </c>
      <c r="AU202" s="189">
        <f t="shared" si="40"/>
        <v>-1031886931.0415454</v>
      </c>
      <c r="AV202" s="189">
        <f t="shared" si="40"/>
        <v>-1034797455.5805531</v>
      </c>
      <c r="AW202" s="189">
        <f t="shared" si="40"/>
        <v>-1037623666.1601303</v>
      </c>
      <c r="AX202" s="189">
        <f t="shared" si="40"/>
        <v>-1040369882.5773484</v>
      </c>
      <c r="AY202" s="189">
        <f t="shared" si="40"/>
        <v>-1043040111.4273698</v>
      </c>
      <c r="AZ202" s="189">
        <f t="shared" si="40"/>
        <v>-1045638075.181627</v>
      </c>
      <c r="BA202" s="189">
        <f t="shared" si="40"/>
        <v>-1048167238.0002933</v>
      </c>
      <c r="BB202" s="189">
        <f t="shared" si="40"/>
        <v>-1050630828.7067127</v>
      </c>
      <c r="BC202" s="189">
        <f t="shared" si="40"/>
        <v>-1053031861.287806</v>
      </c>
      <c r="BD202" s="189">
        <f t="shared" si="40"/>
        <v>-1055373153.2313774</v>
      </c>
      <c r="BE202" s="189">
        <f t="shared" si="40"/>
        <v>-1057657341.9667976</v>
      </c>
      <c r="BF202" s="189">
        <f t="shared" si="40"/>
        <v>-1059886899.6381905</v>
      </c>
      <c r="BG202" s="189">
        <f t="shared" si="40"/>
        <v>-1062064146.4077284</v>
      </c>
      <c r="BH202" s="189">
        <f t="shared" si="40"/>
        <v>-1064191262.4599872</v>
      </c>
      <c r="BI202" s="189">
        <f t="shared" si="40"/>
        <v>-1066270298.8556486</v>
      </c>
      <c r="BJ202" s="189">
        <f t="shared" si="40"/>
        <v>-1068303187.3635647</v>
      </c>
      <c r="BK202" s="189">
        <f t="shared" si="40"/>
        <v>-1070291749.3836898</v>
      </c>
      <c r="BL202" s="189">
        <f t="shared" si="40"/>
        <v>-1072237704.0592736</v>
      </c>
      <c r="BM202" s="189">
        <f t="shared" si="40"/>
        <v>-1074142675.6645555</v>
      </c>
      <c r="BN202" s="1521">
        <f t="shared" si="40"/>
        <v>-1076008200.3437328</v>
      </c>
    </row>
    <row r="203" spans="2:66" hidden="1" x14ac:dyDescent="0.15">
      <c r="C203" s="1529"/>
      <c r="D203" s="274"/>
      <c r="E203" s="189"/>
      <c r="F203" s="1604"/>
      <c r="G203" s="189">
        <f>G171-$G$167</f>
        <v>-314554465.79433441</v>
      </c>
      <c r="H203" s="189">
        <f t="shared" si="40"/>
        <v>-437946732.8266542</v>
      </c>
      <c r="I203" s="189">
        <f t="shared" si="40"/>
        <v>-504324385.84353232</v>
      </c>
      <c r="J203" s="189">
        <f t="shared" si="40"/>
        <v>-548999773.15574229</v>
      </c>
      <c r="K203" s="189">
        <f t="shared" si="40"/>
        <v>-582332069.67406619</v>
      </c>
      <c r="L203" s="189">
        <f t="shared" si="40"/>
        <v>-608739660.87093246</v>
      </c>
      <c r="M203" s="189">
        <f t="shared" si="40"/>
        <v>-630503038.22900558</v>
      </c>
      <c r="N203" s="189">
        <f t="shared" si="40"/>
        <v>-648947509.45192146</v>
      </c>
      <c r="O203" s="189">
        <f t="shared" si="40"/>
        <v>-664908828.21117806</v>
      </c>
      <c r="P203" s="189">
        <f t="shared" si="40"/>
        <v>-678946576.31841302</v>
      </c>
      <c r="Q203" s="189">
        <f t="shared" si="40"/>
        <v>-691453037.95269299</v>
      </c>
      <c r="R203" s="189">
        <f t="shared" si="40"/>
        <v>-702713408.39559269</v>
      </c>
      <c r="S203" s="189">
        <f t="shared" si="40"/>
        <v>-712941249.1699506</v>
      </c>
      <c r="T203" s="189">
        <f t="shared" si="40"/>
        <v>-722300448.01785839</v>
      </c>
      <c r="U203" s="189">
        <f t="shared" si="40"/>
        <v>-730919397.24693644</v>
      </c>
      <c r="V203" s="189">
        <f t="shared" si="40"/>
        <v>-738900472.11848271</v>
      </c>
      <c r="W203" s="189">
        <f t="shared" si="40"/>
        <v>-746326557.64379251</v>
      </c>
      <c r="X203" s="189">
        <f t="shared" si="40"/>
        <v>-753265659.00181365</v>
      </c>
      <c r="Y203" s="189">
        <f t="shared" si="40"/>
        <v>-759774231.37755644</v>
      </c>
      <c r="Z203" s="189">
        <f t="shared" si="40"/>
        <v>-765899632.29832518</v>
      </c>
      <c r="AA203" s="189">
        <f t="shared" si="40"/>
        <v>-771681959.20458961</v>
      </c>
      <c r="AB203" s="189">
        <f t="shared" si="40"/>
        <v>-777155447.76917696</v>
      </c>
      <c r="AC203" s="189">
        <f t="shared" si="40"/>
        <v>-782349550.80057001</v>
      </c>
      <c r="AD203" s="189">
        <f t="shared" si="40"/>
        <v>-787289781.16778684</v>
      </c>
      <c r="AE203" s="189">
        <f t="shared" si="40"/>
        <v>-791998377.87528622</v>
      </c>
      <c r="AF203" s="189">
        <f t="shared" si="40"/>
        <v>-796494837.86470902</v>
      </c>
      <c r="AG203" s="189">
        <f t="shared" si="40"/>
        <v>-800796344.65130937</v>
      </c>
      <c r="AH203" s="189">
        <f t="shared" si="40"/>
        <v>-804918116.8278259</v>
      </c>
      <c r="AI203" s="189">
        <f t="shared" si="40"/>
        <v>-808873693.69922698</v>
      </c>
      <c r="AJ203" s="189">
        <f t="shared" si="40"/>
        <v>-812675171.13399625</v>
      </c>
      <c r="AK203" s="189">
        <f t="shared" si="40"/>
        <v>-816333397.65463257</v>
      </c>
      <c r="AL203" s="189">
        <f t="shared" si="40"/>
        <v>-819858138.51838779</v>
      </c>
      <c r="AM203" s="189">
        <f t="shared" si="40"/>
        <v>-823258213.83650935</v>
      </c>
      <c r="AN203" s="189">
        <f t="shared" si="40"/>
        <v>-826541615.49116671</v>
      </c>
      <c r="AO203" s="189">
        <f t="shared" si="40"/>
        <v>-829715606.62428701</v>
      </c>
      <c r="AP203" s="189">
        <f t="shared" si="40"/>
        <v>-832786806.7133857</v>
      </c>
      <c r="AQ203" s="189">
        <f t="shared" si="40"/>
        <v>-835761264.65962911</v>
      </c>
      <c r="AR203" s="189">
        <f t="shared" si="40"/>
        <v>-838644521.85155416</v>
      </c>
      <c r="AS203" s="189">
        <f t="shared" si="40"/>
        <v>-841441666.80369687</v>
      </c>
      <c r="AT203" s="189">
        <f t="shared" si="40"/>
        <v>-844157382.68024611</v>
      </c>
      <c r="AU203" s="189">
        <f t="shared" si="40"/>
        <v>-846795988.78283584</v>
      </c>
      <c r="AV203" s="189">
        <f t="shared" si="40"/>
        <v>-849361476.89588416</v>
      </c>
      <c r="AW203" s="189">
        <f t="shared" si="40"/>
        <v>-851857543.23275733</v>
      </c>
      <c r="AX203" s="189">
        <f t="shared" si="40"/>
        <v>-854287616.60401285</v>
      </c>
      <c r="AY203" s="189">
        <f t="shared" si="40"/>
        <v>-856654883.32925189</v>
      </c>
      <c r="AZ203" s="189">
        <f t="shared" si="40"/>
        <v>-858962309.33226645</v>
      </c>
      <c r="BA203" s="189">
        <f t="shared" si="40"/>
        <v>-861212659.79160655</v>
      </c>
      <c r="BB203" s="189">
        <f t="shared" si="40"/>
        <v>-863408516.66276157</v>
      </c>
      <c r="BC203" s="189">
        <f t="shared" si="40"/>
        <v>-865552294.34156072</v>
      </c>
      <c r="BD203" s="189">
        <f t="shared" si="40"/>
        <v>-867646253.69951093</v>
      </c>
      <c r="BE203" s="189">
        <f t="shared" si="40"/>
        <v>-869692514.68914592</v>
      </c>
      <c r="BF203" s="189">
        <f t="shared" si="40"/>
        <v>-871693067.68999159</v>
      </c>
      <c r="BG203" s="189">
        <f t="shared" si="40"/>
        <v>-873649783.74253798</v>
      </c>
      <c r="BH203" s="189">
        <f t="shared" si="40"/>
        <v>-875564423.79793179</v>
      </c>
      <c r="BI203" s="189">
        <f t="shared" si="40"/>
        <v>-877438647.09435725</v>
      </c>
      <c r="BJ203" s="189">
        <f t="shared" si="40"/>
        <v>-879274018.75679684</v>
      </c>
      <c r="BK203" s="189">
        <f t="shared" si="40"/>
        <v>-881072016.70463252</v>
      </c>
      <c r="BL203" s="189">
        <f t="shared" si="40"/>
        <v>-882834037.94105768</v>
      </c>
      <c r="BM203" s="189">
        <f t="shared" si="40"/>
        <v>-884561404.28923714</v>
      </c>
      <c r="BN203" s="1521">
        <f t="shared" si="40"/>
        <v>-886255367.63235009</v>
      </c>
    </row>
    <row r="204" spans="2:66" ht="3.75" hidden="1" customHeight="1" x14ac:dyDescent="0.15">
      <c r="C204" s="1529"/>
      <c r="D204" s="274"/>
      <c r="E204" s="189"/>
      <c r="F204" s="1604"/>
      <c r="G204" s="189"/>
      <c r="H204" s="189"/>
      <c r="I204" s="189"/>
      <c r="J204" s="189"/>
      <c r="K204" s="189"/>
      <c r="L204" s="189"/>
      <c r="M204" s="189"/>
      <c r="N204" s="189"/>
      <c r="O204" s="189"/>
      <c r="P204" s="189"/>
      <c r="Q204" s="189"/>
      <c r="R204" s="189"/>
      <c r="S204" s="189"/>
      <c r="T204" s="189"/>
      <c r="U204" s="189"/>
      <c r="V204" s="189"/>
      <c r="W204" s="189"/>
      <c r="X204" s="189"/>
      <c r="Y204" s="189"/>
      <c r="Z204" s="189"/>
      <c r="AA204" s="189"/>
      <c r="AB204" s="189"/>
      <c r="AC204" s="189"/>
      <c r="AD204" s="189"/>
      <c r="AE204" s="189"/>
      <c r="AF204" s="189"/>
      <c r="AG204" s="189"/>
      <c r="AH204" s="189"/>
      <c r="AI204" s="189"/>
      <c r="AJ204" s="189"/>
      <c r="AK204" s="189"/>
      <c r="AL204" s="189"/>
      <c r="AM204" s="189"/>
      <c r="AN204" s="189"/>
      <c r="AO204" s="189"/>
      <c r="AP204" s="189"/>
      <c r="AQ204" s="189"/>
      <c r="AR204" s="189"/>
      <c r="AS204" s="189"/>
      <c r="AT204" s="189"/>
      <c r="AU204" s="189"/>
      <c r="AV204" s="189"/>
      <c r="AW204" s="189"/>
      <c r="AX204" s="189"/>
      <c r="AY204" s="189"/>
      <c r="AZ204" s="189"/>
      <c r="BA204" s="189"/>
      <c r="BB204" s="189"/>
      <c r="BC204" s="189"/>
      <c r="BD204" s="189"/>
      <c r="BE204" s="189"/>
      <c r="BF204" s="189"/>
      <c r="BG204" s="189"/>
      <c r="BH204" s="189"/>
      <c r="BI204" s="189"/>
      <c r="BJ204" s="189"/>
      <c r="BK204" s="189"/>
      <c r="BL204" s="189"/>
      <c r="BM204" s="189"/>
      <c r="BN204" s="1521"/>
    </row>
    <row r="205" spans="2:66" hidden="1" x14ac:dyDescent="0.15">
      <c r="C205" s="1529"/>
      <c r="D205" s="274"/>
      <c r="E205" s="189"/>
      <c r="F205" s="1604"/>
      <c r="G205" s="189">
        <f>G173-$G$167</f>
        <v>2311655281.7384653</v>
      </c>
      <c r="H205" s="189">
        <f t="shared" si="40"/>
        <v>1539628798.1672652</v>
      </c>
      <c r="I205" s="189">
        <f t="shared" si="40"/>
        <v>1161736127.6747191</v>
      </c>
      <c r="J205" s="189">
        <f t="shared" si="40"/>
        <v>922007611.31030583</v>
      </c>
      <c r="K205" s="189">
        <f t="shared" si="40"/>
        <v>750761883.24779344</v>
      </c>
      <c r="L205" s="189">
        <f t="shared" si="40"/>
        <v>619693474.91626859</v>
      </c>
      <c r="M205" s="189">
        <f t="shared" si="40"/>
        <v>514723205.012012</v>
      </c>
      <c r="N205" s="189">
        <f t="shared" si="40"/>
        <v>427910661.82473803</v>
      </c>
      <c r="O205" s="189">
        <f t="shared" si="40"/>
        <v>354373631.71057367</v>
      </c>
      <c r="P205" s="189">
        <f t="shared" si="40"/>
        <v>290914079.37472773</v>
      </c>
      <c r="Q205" s="189">
        <f t="shared" si="40"/>
        <v>235333050.96326447</v>
      </c>
      <c r="R205" s="189">
        <f t="shared" si="40"/>
        <v>186059352.70950794</v>
      </c>
      <c r="S205" s="189">
        <f t="shared" si="40"/>
        <v>141934765.32503104</v>
      </c>
      <c r="T205" s="189">
        <f t="shared" si="40"/>
        <v>102083136.78610325</v>
      </c>
      <c r="U205" s="189">
        <f t="shared" si="40"/>
        <v>65827092.951807737</v>
      </c>
      <c r="V205" s="189">
        <f t="shared" si="40"/>
        <v>32633102.236283779</v>
      </c>
      <c r="W205" s="189">
        <f t="shared" si="40"/>
        <v>2074115.2860348225</v>
      </c>
      <c r="X205" s="189">
        <f t="shared" si="40"/>
        <v>-26196521.855047941</v>
      </c>
      <c r="Y205" s="189">
        <f t="shared" si="40"/>
        <v>-52463705.859451771</v>
      </c>
      <c r="Z205" s="189">
        <f t="shared" si="40"/>
        <v>-76964163.723724604</v>
      </c>
      <c r="AA205" s="189">
        <f t="shared" si="40"/>
        <v>-99896537.036491156</v>
      </c>
      <c r="AB205" s="189">
        <f t="shared" si="40"/>
        <v>-121428986.45289516</v>
      </c>
      <c r="AC205" s="189">
        <f t="shared" si="40"/>
        <v>-141705008.83977509</v>
      </c>
      <c r="AD205" s="189">
        <f t="shared" si="40"/>
        <v>-160847945.05590081</v>
      </c>
      <c r="AE205" s="189">
        <f t="shared" si="40"/>
        <v>-178964514.29191589</v>
      </c>
      <c r="AF205" s="189">
        <f t="shared" si="40"/>
        <v>-196147614.96348238</v>
      </c>
      <c r="AG205" s="189">
        <f t="shared" si="40"/>
        <v>-212478566.19039369</v>
      </c>
      <c r="AH205" s="189">
        <f t="shared" si="40"/>
        <v>-228028917.79462457</v>
      </c>
      <c r="AI205" s="189">
        <f t="shared" si="40"/>
        <v>-242861924.04598737</v>
      </c>
      <c r="AJ205" s="189">
        <f t="shared" si="40"/>
        <v>-257033752.86206055</v>
      </c>
      <c r="AK205" s="189">
        <f t="shared" si="40"/>
        <v>-270594485.03549838</v>
      </c>
      <c r="AL205" s="189">
        <f t="shared" si="40"/>
        <v>-283588945.43447971</v>
      </c>
      <c r="AM205" s="189">
        <f t="shared" si="40"/>
        <v>-296057398.7139895</v>
      </c>
      <c r="AN205" s="189">
        <f t="shared" si="40"/>
        <v>-308036134.99467921</v>
      </c>
      <c r="AO205" s="189">
        <f t="shared" si="40"/>
        <v>-319557965.58614874</v>
      </c>
      <c r="AP205" s="189">
        <f t="shared" si="40"/>
        <v>-330652644.70754504</v>
      </c>
      <c r="AQ205" s="189">
        <f t="shared" si="40"/>
        <v>-341347229.97105217</v>
      </c>
      <c r="AR205" s="189">
        <f t="shared" si="40"/>
        <v>-351666391.9110682</v>
      </c>
      <c r="AS205" s="189">
        <f t="shared" si="40"/>
        <v>-361632680.89376283</v>
      </c>
      <c r="AT205" s="189">
        <f t="shared" si="40"/>
        <v>-371266758.20248652</v>
      </c>
      <c r="AU205" s="189">
        <f t="shared" si="40"/>
        <v>-380587596.87046242</v>
      </c>
      <c r="AV205" s="189">
        <f t="shared" si="40"/>
        <v>-389612656.85270023</v>
      </c>
      <c r="AW205" s="189">
        <f t="shared" si="40"/>
        <v>-398358038.34074402</v>
      </c>
      <c r="AX205" s="189">
        <f t="shared" si="40"/>
        <v>-406838616.38582301</v>
      </c>
      <c r="AY205" s="189">
        <f t="shared" si="40"/>
        <v>-415068159.47686028</v>
      </c>
      <c r="AZ205" s="189">
        <f t="shared" si="40"/>
        <v>-423059434.29532719</v>
      </c>
      <c r="BA205" s="189">
        <f t="shared" si="40"/>
        <v>-430824298.52017355</v>
      </c>
      <c r="BB205" s="189">
        <f t="shared" si="40"/>
        <v>-438373783.26822734</v>
      </c>
      <c r="BC205" s="189">
        <f t="shared" si="40"/>
        <v>-445718166.51685095</v>
      </c>
      <c r="BD205" s="189">
        <f t="shared" si="40"/>
        <v>-452867038.6570394</v>
      </c>
      <c r="BE205" s="189">
        <f t="shared" si="40"/>
        <v>-459829361.15915847</v>
      </c>
      <c r="BF205" s="189">
        <f t="shared" si="40"/>
        <v>-466613519.19429255</v>
      </c>
      <c r="BG205" s="189">
        <f t="shared" si="40"/>
        <v>-473227368.93695164</v>
      </c>
      <c r="BH205" s="189">
        <f t="shared" si="40"/>
        <v>-479678280.17582154</v>
      </c>
      <c r="BI205" s="189">
        <f t="shared" si="40"/>
        <v>-485973174.77531016</v>
      </c>
      <c r="BJ205" s="189">
        <f t="shared" si="40"/>
        <v>-492118561.45920658</v>
      </c>
      <c r="BK205" s="189">
        <f t="shared" si="40"/>
        <v>-498120567.3268795</v>
      </c>
      <c r="BL205" s="189">
        <f t="shared" si="40"/>
        <v>-503984966.46029663</v>
      </c>
      <c r="BM205" s="189">
        <f t="shared" si="40"/>
        <v>-509717205.93543553</v>
      </c>
      <c r="BN205" s="1521">
        <f t="shared" si="40"/>
        <v>-515322429.51315546</v>
      </c>
    </row>
    <row r="206" spans="2:66" hidden="1" x14ac:dyDescent="0.15">
      <c r="C206" s="1529"/>
      <c r="D206" s="274"/>
      <c r="E206" s="189"/>
      <c r="F206" s="1604"/>
      <c r="G206" s="189">
        <f>G174-$G$167</f>
        <v>2311655281.7384653</v>
      </c>
      <c r="H206" s="189">
        <f t="shared" si="40"/>
        <v>1732635419.060065</v>
      </c>
      <c r="I206" s="189">
        <f t="shared" si="40"/>
        <v>1435076481.2635834</v>
      </c>
      <c r="J206" s="189">
        <f t="shared" si="40"/>
        <v>1240468535.7834251</v>
      </c>
      <c r="K206" s="189">
        <f t="shared" si="40"/>
        <v>1098303956.5995824</v>
      </c>
      <c r="L206" s="189">
        <f t="shared" si="40"/>
        <v>987543438.6564157</v>
      </c>
      <c r="M206" s="189">
        <f t="shared" si="40"/>
        <v>897520745.92691398</v>
      </c>
      <c r="N206" s="189">
        <f t="shared" si="40"/>
        <v>822126684.99828076</v>
      </c>
      <c r="O206" s="189">
        <f t="shared" si="40"/>
        <v>757555720.84131837</v>
      </c>
      <c r="P206" s="189">
        <f t="shared" si="40"/>
        <v>701286792.69201493</v>
      </c>
      <c r="Q206" s="189">
        <f t="shared" si="40"/>
        <v>651569073.90788054</v>
      </c>
      <c r="R206" s="189">
        <f t="shared" si="40"/>
        <v>607140352.44032264</v>
      </c>
      <c r="S206" s="189">
        <f t="shared" si="40"/>
        <v>567062625.48279309</v>
      </c>
      <c r="T206" s="189">
        <f t="shared" si="40"/>
        <v>530621063.62024665</v>
      </c>
      <c r="U206" s="189">
        <f t="shared" si="40"/>
        <v>497259239.9361558</v>
      </c>
      <c r="V206" s="189">
        <f t="shared" si="40"/>
        <v>466536111.83090854</v>
      </c>
      <c r="W206" s="189">
        <f t="shared" si="40"/>
        <v>438096577.18899894</v>
      </c>
      <c r="X206" s="189">
        <f t="shared" si="40"/>
        <v>411650792.29749036</v>
      </c>
      <c r="Y206" s="189">
        <f t="shared" si="40"/>
        <v>386959312.64360332</v>
      </c>
      <c r="Z206" s="189">
        <f t="shared" si="40"/>
        <v>363822203.37058234</v>
      </c>
      <c r="AA206" s="189">
        <f t="shared" ref="AA206:BN206" si="41">AA174-$G$167</f>
        <v>342070917.44732285</v>
      </c>
      <c r="AB206" s="189">
        <f t="shared" si="41"/>
        <v>321562142.40406847</v>
      </c>
      <c r="AC206" s="189">
        <f t="shared" si="41"/>
        <v>302173072.42292356</v>
      </c>
      <c r="AD206" s="189">
        <f t="shared" si="41"/>
        <v>283797729.15664411</v>
      </c>
      <c r="AE206" s="189">
        <f t="shared" si="41"/>
        <v>266344065.44523287</v>
      </c>
      <c r="AF206" s="189">
        <f t="shared" si="41"/>
        <v>249731661.24274349</v>
      </c>
      <c r="AG206" s="189">
        <f t="shared" si="41"/>
        <v>233889872.93981147</v>
      </c>
      <c r="AH206" s="189">
        <f t="shared" si="41"/>
        <v>218756333.65957952</v>
      </c>
      <c r="AI206" s="189">
        <f t="shared" si="41"/>
        <v>204275728.01635981</v>
      </c>
      <c r="AJ206" s="189">
        <f t="shared" si="41"/>
        <v>190398783.5281024</v>
      </c>
      <c r="AK206" s="189">
        <f t="shared" si="41"/>
        <v>177081434.54200387</v>
      </c>
      <c r="AL206" s="189">
        <f t="shared" si="41"/>
        <v>164284124.63864207</v>
      </c>
      <c r="AM206" s="189">
        <f t="shared" si="41"/>
        <v>151971221.03304958</v>
      </c>
      <c r="AN206" s="189">
        <f t="shared" si="41"/>
        <v>140110520.19301891</v>
      </c>
      <c r="AO206" s="189">
        <f t="shared" si="41"/>
        <v>128672828.23969054</v>
      </c>
      <c r="AP206" s="189">
        <f t="shared" si="41"/>
        <v>117631603.0352366</v>
      </c>
      <c r="AQ206" s="189">
        <f t="shared" si="41"/>
        <v>106962647.4508152</v>
      </c>
      <c r="AR206" s="189">
        <f t="shared" si="41"/>
        <v>96643845.329432964</v>
      </c>
      <c r="AS206" s="189">
        <f t="shared" si="41"/>
        <v>86654933.248616457</v>
      </c>
      <c r="AT206" s="189">
        <f t="shared" si="41"/>
        <v>76977302.447364807</v>
      </c>
      <c r="AU206" s="189">
        <f t="shared" si="41"/>
        <v>67593826.285960436</v>
      </c>
      <c r="AV206" s="189">
        <f t="shared" si="41"/>
        <v>58488709.41259408</v>
      </c>
      <c r="AW206" s="189">
        <f t="shared" si="41"/>
        <v>49647355.460440874</v>
      </c>
      <c r="AX206" s="189">
        <f t="shared" si="41"/>
        <v>41056250.625827789</v>
      </c>
      <c r="AY206" s="189">
        <f t="shared" si="41"/>
        <v>32702860.907846689</v>
      </c>
      <c r="AZ206" s="189">
        <f t="shared" si="41"/>
        <v>24575541.141854763</v>
      </c>
      <c r="BA206" s="189">
        <f t="shared" si="41"/>
        <v>16663454.249235868</v>
      </c>
      <c r="BB206" s="189">
        <f t="shared" si="41"/>
        <v>8956499.3655173779</v>
      </c>
      <c r="BC206" s="189">
        <f t="shared" si="41"/>
        <v>1445247.7080860138</v>
      </c>
      <c r="BD206" s="189">
        <f t="shared" si="41"/>
        <v>-5879114.7891821861</v>
      </c>
      <c r="BE206" s="189">
        <f t="shared" si="41"/>
        <v>-13024838.908010483</v>
      </c>
      <c r="BF206" s="189">
        <f t="shared" si="41"/>
        <v>-19999658.361298323</v>
      </c>
      <c r="BG206" s="189">
        <f t="shared" si="41"/>
        <v>-26810831.410387993</v>
      </c>
      <c r="BH206" s="189">
        <f t="shared" si="41"/>
        <v>-33465178.418790579</v>
      </c>
      <c r="BI206" s="189">
        <f t="shared" si="41"/>
        <v>-39969115.806287766</v>
      </c>
      <c r="BJ206" s="189">
        <f t="shared" si="41"/>
        <v>-46328686.806987762</v>
      </c>
      <c r="BK206" s="189">
        <f t="shared" si="41"/>
        <v>-52549589.383314848</v>
      </c>
      <c r="BL206" s="189">
        <f t="shared" si="41"/>
        <v>-58637201.603724241</v>
      </c>
      <c r="BM206" s="189">
        <f t="shared" si="41"/>
        <v>-64596604.753937721</v>
      </c>
      <c r="BN206" s="1521">
        <f t="shared" si="41"/>
        <v>-70432604.418743372</v>
      </c>
    </row>
    <row r="207" spans="2:66" hidden="1" x14ac:dyDescent="0.15">
      <c r="B207" s="747"/>
      <c r="C207" s="1533"/>
      <c r="D207" s="1399"/>
      <c r="E207" s="748"/>
      <c r="F207" s="1605"/>
      <c r="G207" s="748">
        <f>G175-$G$167</f>
        <v>2311655281.7384653</v>
      </c>
      <c r="H207" s="748">
        <f t="shared" ref="H207:BN207" si="42">H175-$G$167</f>
        <v>1925642039.9528654</v>
      </c>
      <c r="I207" s="748">
        <f t="shared" si="42"/>
        <v>1717990023.8305461</v>
      </c>
      <c r="J207" s="748">
        <f t="shared" si="42"/>
        <v>1578230122.3458254</v>
      </c>
      <c r="K207" s="748">
        <f t="shared" si="42"/>
        <v>1473955290.9917104</v>
      </c>
      <c r="L207" s="748">
        <f t="shared" si="42"/>
        <v>1391343307.8357384</v>
      </c>
      <c r="M207" s="748">
        <f t="shared" si="42"/>
        <v>1323260015.0310714</v>
      </c>
      <c r="N207" s="748">
        <f t="shared" si="42"/>
        <v>1265559396.4994895</v>
      </c>
      <c r="O207" s="748">
        <f t="shared" si="42"/>
        <v>1215626928.7232053</v>
      </c>
      <c r="P207" s="748">
        <f t="shared" si="42"/>
        <v>1171712048.2807863</v>
      </c>
      <c r="Q207" s="748">
        <f t="shared" si="42"/>
        <v>1132587556.0024235</v>
      </c>
      <c r="R207" s="748">
        <f t="shared" si="42"/>
        <v>1097361263.4404113</v>
      </c>
      <c r="S207" s="748">
        <f t="shared" si="42"/>
        <v>1065365077.060735</v>
      </c>
      <c r="T207" s="748">
        <f t="shared" si="42"/>
        <v>1036086299.9162114</v>
      </c>
      <c r="U207" s="748">
        <f t="shared" si="42"/>
        <v>1009123276.9268491</v>
      </c>
      <c r="V207" s="748">
        <f t="shared" si="42"/>
        <v>984155743.23778749</v>
      </c>
      <c r="W207" s="748">
        <f t="shared" si="42"/>
        <v>960924406.16663098</v>
      </c>
      <c r="X207" s="748">
        <f t="shared" si="42"/>
        <v>939216522.23913169</v>
      </c>
      <c r="Y207" s="748">
        <f t="shared" si="42"/>
        <v>918855480.31501651</v>
      </c>
      <c r="Z207" s="748">
        <f t="shared" si="42"/>
        <v>899693129.84095359</v>
      </c>
      <c r="AA207" s="748">
        <f t="shared" si="42"/>
        <v>881604032.29996657</v>
      </c>
      <c r="AB207" s="748">
        <f t="shared" si="42"/>
        <v>864481086.79042792</v>
      </c>
      <c r="AC207" s="748">
        <f t="shared" si="42"/>
        <v>848232154.84730077</v>
      </c>
      <c r="AD207" s="748">
        <f t="shared" si="42"/>
        <v>832777423.48461652</v>
      </c>
      <c r="AE207" s="748">
        <f t="shared" si="42"/>
        <v>818047321.48522019</v>
      </c>
      <c r="AF207" s="748">
        <f t="shared" si="42"/>
        <v>803980855.74290824</v>
      </c>
      <c r="AG207" s="748">
        <f t="shared" si="42"/>
        <v>790524270.34097648</v>
      </c>
      <c r="AH207" s="748">
        <f t="shared" si="42"/>
        <v>777629956.31283689</v>
      </c>
      <c r="AI207" s="748">
        <f t="shared" si="42"/>
        <v>765255558.07877421</v>
      </c>
      <c r="AJ207" s="748">
        <f t="shared" si="42"/>
        <v>753363235.62241101</v>
      </c>
      <c r="AK207" s="748">
        <f t="shared" si="42"/>
        <v>741919051.05250573</v>
      </c>
      <c r="AL207" s="748">
        <f t="shared" si="42"/>
        <v>730892455.30225539</v>
      </c>
      <c r="AM207" s="748">
        <f t="shared" si="42"/>
        <v>720255856.04502988</v>
      </c>
      <c r="AN207" s="748">
        <f t="shared" si="42"/>
        <v>709984251.93821454</v>
      </c>
      <c r="AO207" s="748">
        <f t="shared" si="42"/>
        <v>700054921.38807893</v>
      </c>
      <c r="AP207" s="748">
        <f t="shared" si="42"/>
        <v>690447156.40346503</v>
      </c>
      <c r="AQ207" s="748">
        <f t="shared" si="42"/>
        <v>681142033.95131326</v>
      </c>
      <c r="AR207" s="748">
        <f t="shared" si="42"/>
        <v>672122218.67176175</v>
      </c>
      <c r="AS207" s="748">
        <f t="shared" si="42"/>
        <v>663371791.94981742</v>
      </c>
      <c r="AT207" s="748">
        <f t="shared" si="42"/>
        <v>654876103.24510503</v>
      </c>
      <c r="AU207" s="748">
        <f t="shared" si="42"/>
        <v>646621640.30384803</v>
      </c>
      <c r="AV207" s="748">
        <f t="shared" si="42"/>
        <v>638595915.45821595</v>
      </c>
      <c r="AW207" s="748">
        <f t="shared" si="42"/>
        <v>630787365.68778348</v>
      </c>
      <c r="AX207" s="748">
        <f t="shared" si="42"/>
        <v>623185264.49963164</v>
      </c>
      <c r="AY207" s="748">
        <f t="shared" si="42"/>
        <v>615779643.99554133</v>
      </c>
      <c r="AZ207" s="748">
        <f t="shared" si="42"/>
        <v>608561225.75081706</v>
      </c>
      <c r="BA207" s="748">
        <f t="shared" si="42"/>
        <v>601521359.34058213</v>
      </c>
      <c r="BB207" s="748">
        <f t="shared" si="42"/>
        <v>594651967.52440166</v>
      </c>
      <c r="BC207" s="748">
        <f t="shared" si="42"/>
        <v>587945497.2458055</v>
      </c>
      <c r="BD207" s="748">
        <f t="shared" si="42"/>
        <v>581394875.72494507</v>
      </c>
      <c r="BE207" s="748">
        <f t="shared" si="42"/>
        <v>574993471.02474999</v>
      </c>
      <c r="BF207" s="748">
        <f t="shared" si="42"/>
        <v>568735056.55686402</v>
      </c>
      <c r="BG207" s="748">
        <f t="shared" si="42"/>
        <v>562613779.06627727</v>
      </c>
      <c r="BH207" s="748">
        <f t="shared" si="42"/>
        <v>556624129.69512582</v>
      </c>
      <c r="BI207" s="748">
        <f t="shared" si="42"/>
        <v>550760917.7785008</v>
      </c>
      <c r="BJ207" s="748">
        <f t="shared" si="42"/>
        <v>545019247.06979918</v>
      </c>
      <c r="BK207" s="748">
        <f t="shared" si="42"/>
        <v>539394494.13138318</v>
      </c>
      <c r="BL207" s="748">
        <f t="shared" si="42"/>
        <v>533882288.65914392</v>
      </c>
      <c r="BM207" s="748">
        <f t="shared" si="42"/>
        <v>528478495.53783393</v>
      </c>
      <c r="BN207" s="1525">
        <f t="shared" si="42"/>
        <v>523179198.44841623</v>
      </c>
    </row>
    <row r="208" spans="2:66" hidden="1" x14ac:dyDescent="0.15">
      <c r="C208" s="1529"/>
      <c r="D208" s="274"/>
      <c r="E208" s="189"/>
      <c r="F208" s="1604"/>
      <c r="G208" s="189"/>
      <c r="H208" s="189"/>
      <c r="I208" s="189"/>
      <c r="J208" s="189"/>
      <c r="K208" s="189"/>
      <c r="L208" s="189"/>
      <c r="M208" s="189"/>
      <c r="N208" s="189"/>
      <c r="O208" s="189"/>
      <c r="P208" s="189"/>
      <c r="Q208" s="189"/>
      <c r="R208" s="189"/>
      <c r="S208" s="189"/>
      <c r="T208" s="189"/>
      <c r="U208" s="189"/>
      <c r="V208" s="189"/>
      <c r="W208" s="189"/>
      <c r="X208" s="189"/>
      <c r="Y208" s="189"/>
      <c r="Z208" s="189"/>
      <c r="AA208" s="189"/>
      <c r="AB208" s="189"/>
      <c r="AC208" s="189"/>
      <c r="AD208" s="189"/>
      <c r="AE208" s="189"/>
      <c r="AF208" s="189"/>
      <c r="AG208" s="189"/>
      <c r="AH208" s="189"/>
      <c r="AI208" s="189"/>
      <c r="AJ208" s="189"/>
      <c r="AK208" s="189"/>
      <c r="AL208" s="189"/>
      <c r="AM208" s="189"/>
      <c r="AN208" s="189"/>
      <c r="AO208" s="189"/>
      <c r="AP208" s="189"/>
      <c r="AQ208" s="189"/>
      <c r="AR208" s="189"/>
      <c r="AS208" s="189"/>
      <c r="AT208" s="189"/>
      <c r="AU208" s="189"/>
      <c r="AV208" s="189"/>
      <c r="AW208" s="189"/>
      <c r="AX208" s="189"/>
      <c r="AY208" s="189"/>
      <c r="AZ208" s="189"/>
      <c r="BA208" s="189"/>
      <c r="BB208" s="189"/>
      <c r="BC208" s="189"/>
      <c r="BD208" s="189"/>
      <c r="BE208" s="189"/>
      <c r="BF208" s="189"/>
      <c r="BG208" s="189"/>
      <c r="BH208" s="189"/>
      <c r="BI208" s="189"/>
      <c r="BJ208" s="189"/>
      <c r="BK208" s="189"/>
      <c r="BL208" s="189"/>
      <c r="BM208" s="189"/>
      <c r="BN208" s="1521"/>
    </row>
    <row r="209" spans="2:66" hidden="1" x14ac:dyDescent="0.15">
      <c r="B209" s="274" t="s">
        <v>900</v>
      </c>
      <c r="C209" s="1529" t="s">
        <v>901</v>
      </c>
      <c r="D209" s="274"/>
      <c r="E209" s="189"/>
      <c r="F209" s="1604"/>
      <c r="G209" s="189">
        <f>G177/$C$126</f>
        <v>-145986597.58788204</v>
      </c>
      <c r="H209" s="189">
        <f t="shared" ref="H209:BN214" si="43">H177/$C$126</f>
        <v>-310509620.29764193</v>
      </c>
      <c r="I209" s="189">
        <f t="shared" si="43"/>
        <v>-391040593.95246387</v>
      </c>
      <c r="J209" s="189">
        <f t="shared" si="43"/>
        <v>-442128038.46544987</v>
      </c>
      <c r="K209" s="189">
        <f t="shared" si="43"/>
        <v>-478621430.08674884</v>
      </c>
      <c r="L209" s="189">
        <f t="shared" si="43"/>
        <v>-506552817.38930744</v>
      </c>
      <c r="M209" s="189">
        <f t="shared" si="43"/>
        <v>-528922550.12104064</v>
      </c>
      <c r="N209" s="189">
        <f t="shared" si="43"/>
        <v>-547422772.99969637</v>
      </c>
      <c r="O209" s="189">
        <f t="shared" si="43"/>
        <v>-563093912.18072045</v>
      </c>
      <c r="P209" s="189">
        <f t="shared" si="43"/>
        <v>-576617486.29673541</v>
      </c>
      <c r="Q209" s="189">
        <f t="shared" si="43"/>
        <v>-588462104.31718409</v>
      </c>
      <c r="R209" s="189">
        <f t="shared" si="43"/>
        <v>-598962596.13878238</v>
      </c>
      <c r="S209" s="189">
        <f t="shared" si="43"/>
        <v>-608365784.56145716</v>
      </c>
      <c r="T209" s="189">
        <f t="shared" si="43"/>
        <v>-616858382.3241688</v>
      </c>
      <c r="U209" s="189">
        <f t="shared" si="43"/>
        <v>-624584741.52304447</v>
      </c>
      <c r="V209" s="189">
        <f t="shared" si="43"/>
        <v>-631658560.62709332</v>
      </c>
      <c r="W209" s="189">
        <f t="shared" si="43"/>
        <v>-638170846.16520917</v>
      </c>
      <c r="X209" s="189">
        <f t="shared" si="43"/>
        <v>-644195471.97191274</v>
      </c>
      <c r="Y209" s="189">
        <f t="shared" si="43"/>
        <v>-649793151.07028711</v>
      </c>
      <c r="Z209" s="189">
        <f t="shared" si="43"/>
        <v>-655014331.26472485</v>
      </c>
      <c r="AA209" s="189">
        <f t="shared" si="43"/>
        <v>-659901344.15302944</v>
      </c>
      <c r="AB209" s="189">
        <f t="shared" si="43"/>
        <v>-664490025.68108368</v>
      </c>
      <c r="AC209" s="189">
        <f t="shared" si="43"/>
        <v>-668810955.80797434</v>
      </c>
      <c r="AD209" s="189">
        <f t="shared" si="43"/>
        <v>-672890419.13836229</v>
      </c>
      <c r="AE209" s="189">
        <f t="shared" si="43"/>
        <v>-676751158.10945618</v>
      </c>
      <c r="AF209" s="189">
        <f t="shared" si="43"/>
        <v>-680412969.87650216</v>
      </c>
      <c r="AG209" s="189">
        <f t="shared" si="43"/>
        <v>-683893183.98411751</v>
      </c>
      <c r="AH209" s="189">
        <f t="shared" si="43"/>
        <v>-687207048.08667147</v>
      </c>
      <c r="AI209" s="189">
        <f t="shared" si="43"/>
        <v>-690368042.0114634</v>
      </c>
      <c r="AJ209" s="189">
        <f t="shared" si="43"/>
        <v>-693388135.44577181</v>
      </c>
      <c r="AK209" s="189">
        <f t="shared" si="43"/>
        <v>-696278000.87760413</v>
      </c>
      <c r="AL209" s="189">
        <f t="shared" si="43"/>
        <v>-699047190.72901106</v>
      </c>
      <c r="AM209" s="189">
        <f t="shared" si="43"/>
        <v>-701704285.61592662</v>
      </c>
      <c r="AN209" s="189">
        <f t="shared" si="43"/>
        <v>-704257019.1595037</v>
      </c>
      <c r="AO209" s="189">
        <f t="shared" si="43"/>
        <v>-706712383.62742937</v>
      </c>
      <c r="AP209" s="189">
        <f t="shared" si="43"/>
        <v>-709076719.80486667</v>
      </c>
      <c r="AQ209" s="189">
        <f t="shared" si="43"/>
        <v>-711355793.81543732</v>
      </c>
      <c r="AR209" s="189">
        <f t="shared" si="43"/>
        <v>-713554863.08356607</v>
      </c>
      <c r="AS209" s="189">
        <f t="shared" si="43"/>
        <v>-715678733.21435118</v>
      </c>
      <c r="AT209" s="189">
        <f t="shared" si="43"/>
        <v>-717731807.23911619</v>
      </c>
      <c r="AU209" s="189">
        <f t="shared" si="43"/>
        <v>-719718128.41394413</v>
      </c>
      <c r="AV209" s="189">
        <f t="shared" si="43"/>
        <v>-721641417.54975998</v>
      </c>
      <c r="AW209" s="189">
        <f t="shared" si="43"/>
        <v>-723505105.68453407</v>
      </c>
      <c r="AX209" s="189">
        <f t="shared" si="43"/>
        <v>-725312362.77220333</v>
      </c>
      <c r="AY209" s="189">
        <f t="shared" si="43"/>
        <v>-727066122.95228767</v>
      </c>
      <c r="AZ209" s="189">
        <f t="shared" si="43"/>
        <v>-728769106.87371588</v>
      </c>
      <c r="BA209" s="189">
        <f t="shared" si="43"/>
        <v>-730423841.47205925</v>
      </c>
      <c r="BB209" s="189">
        <f t="shared" si="43"/>
        <v>-732032677.53802621</v>
      </c>
      <c r="BC209" s="189">
        <f t="shared" si="43"/>
        <v>-733597805.36422861</v>
      </c>
      <c r="BD209" s="189">
        <f t="shared" si="43"/>
        <v>-735121268.71490133</v>
      </c>
      <c r="BE209" s="189">
        <f t="shared" si="43"/>
        <v>-736604977.32788849</v>
      </c>
      <c r="BF209" s="189">
        <f t="shared" si="43"/>
        <v>-738050718.12853813</v>
      </c>
      <c r="BG209" s="189">
        <f t="shared" si="43"/>
        <v>-739460165.31016457</v>
      </c>
      <c r="BH209" s="189">
        <f t="shared" si="43"/>
        <v>-740834889.41463041</v>
      </c>
      <c r="BI209" s="189">
        <f t="shared" si="43"/>
        <v>-742176365.52870941</v>
      </c>
      <c r="BJ209" s="189">
        <f t="shared" si="43"/>
        <v>-743485980.69667375</v>
      </c>
      <c r="BK209" s="189">
        <f t="shared" si="43"/>
        <v>-744765040.63656521</v>
      </c>
      <c r="BL209" s="189">
        <f t="shared" si="43"/>
        <v>-746014775.8365072</v>
      </c>
      <c r="BM209" s="189">
        <f t="shared" si="43"/>
        <v>-747236347.09787571</v>
      </c>
      <c r="BN209" s="1521">
        <f t="shared" si="43"/>
        <v>-748430850.58395386</v>
      </c>
    </row>
    <row r="210" spans="2:66" hidden="1" x14ac:dyDescent="0.15">
      <c r="C210" s="1529"/>
      <c r="D210" s="274"/>
      <c r="E210" s="189"/>
      <c r="F210" s="1604"/>
      <c r="G210" s="189">
        <f t="shared" ref="G210:V225" si="44">G178/$C$126</f>
        <v>-145986597.58788204</v>
      </c>
      <c r="H210" s="189">
        <f t="shared" si="44"/>
        <v>-269378864.620202</v>
      </c>
      <c r="I210" s="189">
        <f t="shared" si="44"/>
        <v>-332790284.9825291</v>
      </c>
      <c r="J210" s="189">
        <f t="shared" si="44"/>
        <v>-374262291.59767407</v>
      </c>
      <c r="K210" s="189">
        <f t="shared" si="44"/>
        <v>-404558332.97360414</v>
      </c>
      <c r="L210" s="189">
        <f t="shared" si="44"/>
        <v>-428161998.90565205</v>
      </c>
      <c r="M210" s="189">
        <f t="shared" si="44"/>
        <v>-447346322.02863431</v>
      </c>
      <c r="N210" s="189">
        <f t="shared" si="44"/>
        <v>-463413204.52852529</v>
      </c>
      <c r="O210" s="189">
        <f t="shared" si="44"/>
        <v>-477173626.51980972</v>
      </c>
      <c r="P210" s="189">
        <f t="shared" si="44"/>
        <v>-489164839.69806576</v>
      </c>
      <c r="Q210" s="189">
        <f t="shared" si="44"/>
        <v>-499759954.69821745</v>
      </c>
      <c r="R210" s="189">
        <f t="shared" si="44"/>
        <v>-509227955.74030668</v>
      </c>
      <c r="S210" s="189">
        <f t="shared" si="44"/>
        <v>-517768736.29991704</v>
      </c>
      <c r="T210" s="189">
        <f t="shared" si="44"/>
        <v>-525534630.39484143</v>
      </c>
      <c r="U210" s="189">
        <f t="shared" si="44"/>
        <v>-532644215.6129896</v>
      </c>
      <c r="V210" s="189">
        <f t="shared" si="44"/>
        <v>-539191480.51974881</v>
      </c>
      <c r="W210" s="189">
        <f t="shared" si="43"/>
        <v>-545252099.29813874</v>
      </c>
      <c r="X210" s="189">
        <f t="shared" si="43"/>
        <v>-550887839.21234047</v>
      </c>
      <c r="Y210" s="189">
        <f t="shared" si="43"/>
        <v>-556149727.18416595</v>
      </c>
      <c r="Z210" s="189">
        <f t="shared" si="43"/>
        <v>-561080370.41385829</v>
      </c>
      <c r="AA210" s="189">
        <f t="shared" si="43"/>
        <v>-565715687.18610847</v>
      </c>
      <c r="AB210" s="189">
        <f t="shared" si="43"/>
        <v>-570086218.16398704</v>
      </c>
      <c r="AC210" s="189">
        <f t="shared" si="43"/>
        <v>-574218133.9320488</v>
      </c>
      <c r="AD210" s="189">
        <f t="shared" si="43"/>
        <v>-578134019.04976296</v>
      </c>
      <c r="AE210" s="189">
        <f t="shared" si="43"/>
        <v>-581853489.26518631</v>
      </c>
      <c r="AF210" s="189">
        <f t="shared" si="43"/>
        <v>-585393682.52543187</v>
      </c>
      <c r="AG210" s="189">
        <f t="shared" si="43"/>
        <v>-588769653.3660568</v>
      </c>
      <c r="AH210" s="189">
        <f t="shared" si="43"/>
        <v>-591994692.50611746</v>
      </c>
      <c r="AI210" s="189">
        <f t="shared" si="43"/>
        <v>-595080587.95373237</v>
      </c>
      <c r="AJ210" s="189">
        <f t="shared" si="43"/>
        <v>-598037839.94154346</v>
      </c>
      <c r="AK210" s="189">
        <f t="shared" si="43"/>
        <v>-600875839.09869492</v>
      </c>
      <c r="AL210" s="189">
        <f t="shared" si="43"/>
        <v>-603603015.11228883</v>
      </c>
      <c r="AM210" s="189">
        <f t="shared" si="43"/>
        <v>-606226961.52168572</v>
      </c>
      <c r="AN210" s="189">
        <f t="shared" si="43"/>
        <v>-608754541.07392013</v>
      </c>
      <c r="AO210" s="189">
        <f t="shared" si="43"/>
        <v>-611191975.14260662</v>
      </c>
      <c r="AP210" s="189">
        <f t="shared" si="43"/>
        <v>-613544920.0009917</v>
      </c>
      <c r="AQ210" s="189">
        <f t="shared" si="43"/>
        <v>-615818532.18821323</v>
      </c>
      <c r="AR210" s="189">
        <f t="shared" si="43"/>
        <v>-618017524.77704334</v>
      </c>
      <c r="AS210" s="189">
        <f t="shared" si="43"/>
        <v>-620146216.01249933</v>
      </c>
      <c r="AT210" s="189">
        <f t="shared" si="43"/>
        <v>-622208571.52228177</v>
      </c>
      <c r="AU210" s="189">
        <f t="shared" si="43"/>
        <v>-624208241.08602273</v>
      </c>
      <c r="AV210" s="189">
        <f t="shared" si="43"/>
        <v>-626148590.77869451</v>
      </c>
      <c r="AW210" s="189">
        <f t="shared" si="43"/>
        <v>-628032731.16507924</v>
      </c>
      <c r="AX210" s="189">
        <f t="shared" si="43"/>
        <v>-629863542.1098913</v>
      </c>
      <c r="AY210" s="189">
        <f t="shared" si="43"/>
        <v>-631643694.67657232</v>
      </c>
      <c r="AZ210" s="189">
        <f t="shared" si="43"/>
        <v>-633375670.51274383</v>
      </c>
      <c r="BA210" s="189">
        <f t="shared" si="43"/>
        <v>-635061779.05852127</v>
      </c>
      <c r="BB210" s="189">
        <f t="shared" si="43"/>
        <v>-636704172.86280096</v>
      </c>
      <c r="BC210" s="189">
        <f t="shared" si="43"/>
        <v>-638304861.25019646</v>
      </c>
      <c r="BD210" s="189">
        <f t="shared" si="43"/>
        <v>-639865722.54591072</v>
      </c>
      <c r="BE210" s="189">
        <f t="shared" si="43"/>
        <v>-641388515.03619087</v>
      </c>
      <c r="BF210" s="189">
        <f t="shared" si="43"/>
        <v>-642874886.81711948</v>
      </c>
      <c r="BG210" s="189">
        <f t="shared" si="43"/>
        <v>-644326384.66347802</v>
      </c>
      <c r="BH210" s="189">
        <f t="shared" si="43"/>
        <v>-645744462.03165054</v>
      </c>
      <c r="BI210" s="189">
        <f t="shared" si="43"/>
        <v>-647130486.29542482</v>
      </c>
      <c r="BJ210" s="189">
        <f t="shared" si="43"/>
        <v>-648485745.30070221</v>
      </c>
      <c r="BK210" s="189">
        <f t="shared" si="43"/>
        <v>-649811453.31411898</v>
      </c>
      <c r="BL210" s="189">
        <f t="shared" si="43"/>
        <v>-651108756.43117487</v>
      </c>
      <c r="BM210" s="189">
        <f t="shared" si="43"/>
        <v>-652378737.5013628</v>
      </c>
      <c r="BN210" s="1521">
        <f t="shared" si="43"/>
        <v>-653622420.6208142</v>
      </c>
    </row>
    <row r="211" spans="2:66" hidden="1" x14ac:dyDescent="0.15">
      <c r="C211" s="1529"/>
      <c r="D211" s="274"/>
      <c r="E211" s="189"/>
      <c r="F211" s="1604"/>
      <c r="G211" s="189">
        <f t="shared" si="44"/>
        <v>-145986597.58788204</v>
      </c>
      <c r="H211" s="189">
        <f t="shared" si="43"/>
        <v>-228248108.9427619</v>
      </c>
      <c r="I211" s="189">
        <f t="shared" si="43"/>
        <v>-272499877.62068063</v>
      </c>
      <c r="J211" s="189">
        <f t="shared" si="43"/>
        <v>-302283469.16215396</v>
      </c>
      <c r="K211" s="189">
        <f t="shared" si="43"/>
        <v>-324505000.17436987</v>
      </c>
      <c r="L211" s="189">
        <f t="shared" si="43"/>
        <v>-342110060.97228074</v>
      </c>
      <c r="M211" s="189">
        <f t="shared" si="43"/>
        <v>-356618979.21099615</v>
      </c>
      <c r="N211" s="189">
        <f t="shared" si="43"/>
        <v>-368915293.35960674</v>
      </c>
      <c r="O211" s="189">
        <f t="shared" si="43"/>
        <v>-379556172.53244448</v>
      </c>
      <c r="P211" s="189">
        <f t="shared" si="43"/>
        <v>-388914671.27060109</v>
      </c>
      <c r="Q211" s="189">
        <f t="shared" si="43"/>
        <v>-397252312.36012107</v>
      </c>
      <c r="R211" s="189">
        <f t="shared" si="43"/>
        <v>-404759225.98872089</v>
      </c>
      <c r="S211" s="189">
        <f t="shared" si="43"/>
        <v>-411577786.50495952</v>
      </c>
      <c r="T211" s="189">
        <f t="shared" si="43"/>
        <v>-417817252.40356469</v>
      </c>
      <c r="U211" s="189">
        <f t="shared" si="43"/>
        <v>-423563218.55628341</v>
      </c>
      <c r="V211" s="189">
        <f t="shared" si="43"/>
        <v>-428883935.13731426</v>
      </c>
      <c r="W211" s="189">
        <f t="shared" si="43"/>
        <v>-433834658.82085413</v>
      </c>
      <c r="X211" s="189">
        <f t="shared" si="43"/>
        <v>-438460726.39286822</v>
      </c>
      <c r="Y211" s="189">
        <f t="shared" si="43"/>
        <v>-442799774.64336342</v>
      </c>
      <c r="Z211" s="189">
        <f t="shared" si="43"/>
        <v>-446883375.25720924</v>
      </c>
      <c r="AA211" s="189">
        <f t="shared" si="43"/>
        <v>-450738259.86138552</v>
      </c>
      <c r="AB211" s="189">
        <f t="shared" si="43"/>
        <v>-454387252.23777705</v>
      </c>
      <c r="AC211" s="189">
        <f t="shared" si="43"/>
        <v>-457849987.59203911</v>
      </c>
      <c r="AD211" s="189">
        <f t="shared" si="43"/>
        <v>-461143474.50351697</v>
      </c>
      <c r="AE211" s="189">
        <f t="shared" si="43"/>
        <v>-464282538.97518325</v>
      </c>
      <c r="AF211" s="189">
        <f t="shared" si="43"/>
        <v>-467280178.96813178</v>
      </c>
      <c r="AG211" s="189">
        <f t="shared" si="43"/>
        <v>-470147850.1591987</v>
      </c>
      <c r="AH211" s="189">
        <f t="shared" si="43"/>
        <v>-472895698.27687639</v>
      </c>
      <c r="AI211" s="189">
        <f t="shared" si="43"/>
        <v>-475532749.52447706</v>
      </c>
      <c r="AJ211" s="189">
        <f t="shared" si="43"/>
        <v>-478067067.81432325</v>
      </c>
      <c r="AK211" s="189">
        <f t="shared" si="43"/>
        <v>-480505885.49474746</v>
      </c>
      <c r="AL211" s="189">
        <f t="shared" si="43"/>
        <v>-482855712.73725098</v>
      </c>
      <c r="AM211" s="189">
        <f t="shared" si="43"/>
        <v>-485122429.61599869</v>
      </c>
      <c r="AN211" s="189">
        <f t="shared" si="43"/>
        <v>-487311364.05243689</v>
      </c>
      <c r="AO211" s="189">
        <f t="shared" si="43"/>
        <v>-489427358.14118379</v>
      </c>
      <c r="AP211" s="189">
        <f t="shared" si="43"/>
        <v>-491474824.86724955</v>
      </c>
      <c r="AQ211" s="189">
        <f t="shared" si="43"/>
        <v>-493457796.83141184</v>
      </c>
      <c r="AR211" s="189">
        <f t="shared" si="43"/>
        <v>-495379968.29269522</v>
      </c>
      <c r="AS211" s="189">
        <f t="shared" si="43"/>
        <v>-497244731.59412366</v>
      </c>
      <c r="AT211" s="189">
        <f t="shared" si="43"/>
        <v>-499055208.84515649</v>
      </c>
      <c r="AU211" s="189">
        <f t="shared" si="43"/>
        <v>-500814279.58021635</v>
      </c>
      <c r="AV211" s="189">
        <f t="shared" si="43"/>
        <v>-502524604.98891521</v>
      </c>
      <c r="AW211" s="189">
        <f t="shared" si="43"/>
        <v>-504188649.21349734</v>
      </c>
      <c r="AX211" s="189">
        <f t="shared" si="43"/>
        <v>-505808698.12766767</v>
      </c>
      <c r="AY211" s="189">
        <f t="shared" si="43"/>
        <v>-507386875.94449371</v>
      </c>
      <c r="AZ211" s="189">
        <f t="shared" si="43"/>
        <v>-508925159.9465034</v>
      </c>
      <c r="BA211" s="189">
        <f t="shared" si="43"/>
        <v>-510425393.58606344</v>
      </c>
      <c r="BB211" s="189">
        <f t="shared" si="43"/>
        <v>-511889298.16683346</v>
      </c>
      <c r="BC211" s="189">
        <f t="shared" si="43"/>
        <v>-513318483.28603292</v>
      </c>
      <c r="BD211" s="189">
        <f t="shared" si="43"/>
        <v>-514714456.19133306</v>
      </c>
      <c r="BE211" s="189">
        <f t="shared" si="43"/>
        <v>-516078630.18442303</v>
      </c>
      <c r="BF211" s="189">
        <f t="shared" si="43"/>
        <v>-517412332.18498683</v>
      </c>
      <c r="BG211" s="189">
        <f t="shared" si="43"/>
        <v>-518716809.5533511</v>
      </c>
      <c r="BH211" s="189">
        <f t="shared" si="43"/>
        <v>-519993236.25694698</v>
      </c>
      <c r="BI211" s="189">
        <f t="shared" si="43"/>
        <v>-521242718.45456392</v>
      </c>
      <c r="BJ211" s="189">
        <f t="shared" si="43"/>
        <v>-522466299.56285697</v>
      </c>
      <c r="BK211" s="189">
        <f t="shared" si="43"/>
        <v>-523664964.86141413</v>
      </c>
      <c r="BL211" s="189">
        <f t="shared" si="43"/>
        <v>-524839645.68569756</v>
      </c>
      <c r="BM211" s="189">
        <f t="shared" si="43"/>
        <v>-525991223.25115055</v>
      </c>
      <c r="BN211" s="1521">
        <f t="shared" si="43"/>
        <v>-527120532.14655918</v>
      </c>
    </row>
    <row r="212" spans="2:66" ht="7.5" hidden="1" customHeight="1" x14ac:dyDescent="0.15">
      <c r="C212" s="1529"/>
      <c r="D212" s="274"/>
      <c r="E212" s="189"/>
      <c r="F212" s="1604"/>
      <c r="G212" s="189"/>
      <c r="H212" s="189"/>
      <c r="I212" s="189"/>
      <c r="J212" s="189"/>
      <c r="K212" s="189"/>
      <c r="L212" s="189"/>
      <c r="M212" s="189"/>
      <c r="N212" s="189"/>
      <c r="O212" s="189"/>
      <c r="P212" s="189"/>
      <c r="Q212" s="189"/>
      <c r="R212" s="189"/>
      <c r="S212" s="189"/>
      <c r="T212" s="189"/>
      <c r="U212" s="189"/>
      <c r="V212" s="189"/>
      <c r="W212" s="189"/>
      <c r="X212" s="189"/>
      <c r="Y212" s="189"/>
      <c r="Z212" s="189"/>
      <c r="AA212" s="189"/>
      <c r="AB212" s="189"/>
      <c r="AC212" s="189"/>
      <c r="AD212" s="189"/>
      <c r="AE212" s="189"/>
      <c r="AF212" s="189"/>
      <c r="AG212" s="189"/>
      <c r="AH212" s="189"/>
      <c r="AI212" s="189"/>
      <c r="AJ212" s="189"/>
      <c r="AK212" s="189"/>
      <c r="AL212" s="189"/>
      <c r="AM212" s="189"/>
      <c r="AN212" s="189"/>
      <c r="AO212" s="189"/>
      <c r="AP212" s="189"/>
      <c r="AQ212" s="189"/>
      <c r="AR212" s="189"/>
      <c r="AS212" s="189"/>
      <c r="AT212" s="189"/>
      <c r="AU212" s="189"/>
      <c r="AV212" s="189"/>
      <c r="AW212" s="189"/>
      <c r="AX212" s="189"/>
      <c r="AY212" s="189"/>
      <c r="AZ212" s="189"/>
      <c r="BA212" s="189"/>
      <c r="BB212" s="189"/>
      <c r="BC212" s="189"/>
      <c r="BD212" s="189"/>
      <c r="BE212" s="189"/>
      <c r="BF212" s="189"/>
      <c r="BG212" s="189"/>
      <c r="BH212" s="189"/>
      <c r="BI212" s="189"/>
      <c r="BJ212" s="189"/>
      <c r="BK212" s="189"/>
      <c r="BL212" s="189"/>
      <c r="BM212" s="189"/>
      <c r="BN212" s="1521"/>
    </row>
    <row r="213" spans="2:66" hidden="1" x14ac:dyDescent="0.15">
      <c r="C213" s="1529"/>
      <c r="D213" s="274"/>
      <c r="E213" s="189"/>
      <c r="F213" s="1604"/>
      <c r="G213" s="189">
        <f>G181/$C$126</f>
        <v>1604819900.7673175</v>
      </c>
      <c r="H213" s="189">
        <f t="shared" si="43"/>
        <v>1090135578.3865178</v>
      </c>
      <c r="I213" s="189">
        <f t="shared" si="43"/>
        <v>838207131.391487</v>
      </c>
      <c r="J213" s="189">
        <f t="shared" si="43"/>
        <v>678388120.48187816</v>
      </c>
      <c r="K213" s="189">
        <f t="shared" si="43"/>
        <v>564224301.77353656</v>
      </c>
      <c r="L213" s="189">
        <f t="shared" si="43"/>
        <v>476845362.88585329</v>
      </c>
      <c r="M213" s="189">
        <f t="shared" si="43"/>
        <v>406865182.94968224</v>
      </c>
      <c r="N213" s="189">
        <f t="shared" si="43"/>
        <v>348990154.15816623</v>
      </c>
      <c r="O213" s="189">
        <f t="shared" si="43"/>
        <v>299965467.41539001</v>
      </c>
      <c r="P213" s="189">
        <f t="shared" si="43"/>
        <v>257659099.19149271</v>
      </c>
      <c r="Q213" s="189">
        <f t="shared" si="43"/>
        <v>220605080.25051722</v>
      </c>
      <c r="R213" s="189">
        <f t="shared" si="43"/>
        <v>187755948.08134618</v>
      </c>
      <c r="S213" s="189">
        <f t="shared" si="43"/>
        <v>158339556.49169493</v>
      </c>
      <c r="T213" s="189">
        <f t="shared" si="43"/>
        <v>131771804.13240974</v>
      </c>
      <c r="U213" s="189">
        <f t="shared" si="43"/>
        <v>107601108.24287939</v>
      </c>
      <c r="V213" s="189">
        <f t="shared" si="43"/>
        <v>85471781.099196747</v>
      </c>
      <c r="W213" s="189">
        <f t="shared" si="43"/>
        <v>65099123.132364117</v>
      </c>
      <c r="X213" s="189">
        <f t="shared" si="43"/>
        <v>46252031.704975605</v>
      </c>
      <c r="Y213" s="189">
        <f t="shared" si="43"/>
        <v>28740575.702039719</v>
      </c>
      <c r="Z213" s="189">
        <f t="shared" si="43"/>
        <v>12406937.12585783</v>
      </c>
      <c r="AA213" s="189">
        <f t="shared" si="43"/>
        <v>-2881311.7493198714</v>
      </c>
      <c r="AB213" s="189">
        <f t="shared" si="43"/>
        <v>-17236278.026922543</v>
      </c>
      <c r="AC213" s="189">
        <f t="shared" si="43"/>
        <v>-30753626.284842491</v>
      </c>
      <c r="AD213" s="189">
        <f t="shared" si="43"/>
        <v>-43515583.76225964</v>
      </c>
      <c r="AE213" s="189">
        <f t="shared" si="43"/>
        <v>-55593296.586269699</v>
      </c>
      <c r="AF213" s="189">
        <f t="shared" si="43"/>
        <v>-67048697.03398069</v>
      </c>
      <c r="AG213" s="189">
        <f t="shared" si="43"/>
        <v>-77935997.851921558</v>
      </c>
      <c r="AH213" s="189">
        <f t="shared" si="43"/>
        <v>-88302898.921408817</v>
      </c>
      <c r="AI213" s="189">
        <f t="shared" si="43"/>
        <v>-98191569.755650684</v>
      </c>
      <c r="AJ213" s="189">
        <f t="shared" si="43"/>
        <v>-107639455.6330328</v>
      </c>
      <c r="AK213" s="189">
        <f t="shared" si="43"/>
        <v>-116679943.74865802</v>
      </c>
      <c r="AL213" s="189">
        <f t="shared" si="43"/>
        <v>-125342917.3479789</v>
      </c>
      <c r="AM213" s="189">
        <f t="shared" si="43"/>
        <v>-133655219.53431876</v>
      </c>
      <c r="AN213" s="189">
        <f t="shared" si="43"/>
        <v>-141641043.72144523</v>
      </c>
      <c r="AO213" s="189">
        <f t="shared" si="43"/>
        <v>-149322264.11575827</v>
      </c>
      <c r="AP213" s="189">
        <f t="shared" si="43"/>
        <v>-156718716.86335579</v>
      </c>
      <c r="AQ213" s="189">
        <f t="shared" si="43"/>
        <v>-163848440.37236056</v>
      </c>
      <c r="AR213" s="189">
        <f t="shared" si="43"/>
        <v>-170727881.66570458</v>
      </c>
      <c r="AS213" s="189">
        <f t="shared" si="43"/>
        <v>-177372074.32083431</v>
      </c>
      <c r="AT213" s="189">
        <f t="shared" si="43"/>
        <v>-183794792.5266501</v>
      </c>
      <c r="AU213" s="189">
        <f t="shared" si="43"/>
        <v>-190008684.97196737</v>
      </c>
      <c r="AV213" s="189">
        <f t="shared" si="43"/>
        <v>-196025391.62679258</v>
      </c>
      <c r="AW213" s="189">
        <f t="shared" si="43"/>
        <v>-201855645.95215511</v>
      </c>
      <c r="AX213" s="189">
        <f t="shared" si="43"/>
        <v>-207509364.64887443</v>
      </c>
      <c r="AY213" s="189">
        <f t="shared" si="43"/>
        <v>-212995726.70956597</v>
      </c>
      <c r="AZ213" s="189">
        <f t="shared" si="43"/>
        <v>-218323243.25521055</v>
      </c>
      <c r="BA213" s="189">
        <f t="shared" si="43"/>
        <v>-223499819.40510812</v>
      </c>
      <c r="BB213" s="189">
        <f t="shared" si="43"/>
        <v>-228532809.23714399</v>
      </c>
      <c r="BC213" s="189">
        <f t="shared" si="43"/>
        <v>-233429064.73622641</v>
      </c>
      <c r="BD213" s="189">
        <f t="shared" si="43"/>
        <v>-238194979.49635205</v>
      </c>
      <c r="BE213" s="189">
        <f t="shared" si="43"/>
        <v>-242836527.83109808</v>
      </c>
      <c r="BF213" s="189">
        <f t="shared" si="43"/>
        <v>-247359299.8545208</v>
      </c>
      <c r="BG213" s="189">
        <f t="shared" si="43"/>
        <v>-251768533.01629353</v>
      </c>
      <c r="BH213" s="189">
        <f t="shared" si="43"/>
        <v>-256069140.50887346</v>
      </c>
      <c r="BI213" s="189">
        <f t="shared" si="43"/>
        <v>-260265736.90853253</v>
      </c>
      <c r="BJ213" s="189">
        <f t="shared" si="43"/>
        <v>-264362661.36446348</v>
      </c>
      <c r="BK213" s="189">
        <f t="shared" si="43"/>
        <v>-268363998.60957876</v>
      </c>
      <c r="BL213" s="189">
        <f t="shared" si="43"/>
        <v>-272273598.03185683</v>
      </c>
      <c r="BM213" s="189">
        <f t="shared" si="43"/>
        <v>-276095091.01528281</v>
      </c>
      <c r="BN213" s="1521">
        <f t="shared" si="43"/>
        <v>-279831906.73376274</v>
      </c>
    </row>
    <row r="214" spans="2:66" hidden="1" x14ac:dyDescent="0.15">
      <c r="C214" s="1529"/>
      <c r="D214" s="274"/>
      <c r="E214" s="189"/>
      <c r="F214" s="1604"/>
      <c r="G214" s="189">
        <f t="shared" si="44"/>
        <v>1604819900.7673175</v>
      </c>
      <c r="H214" s="189">
        <f t="shared" si="43"/>
        <v>1218806658.9817176</v>
      </c>
      <c r="I214" s="189">
        <f t="shared" si="43"/>
        <v>1020434033.7840632</v>
      </c>
      <c r="J214" s="189">
        <f t="shared" si="43"/>
        <v>890695403.46395767</v>
      </c>
      <c r="K214" s="189">
        <f t="shared" si="43"/>
        <v>795919017.34139585</v>
      </c>
      <c r="L214" s="189">
        <f t="shared" si="43"/>
        <v>722078672.04595137</v>
      </c>
      <c r="M214" s="189">
        <f t="shared" si="43"/>
        <v>662063543.55961692</v>
      </c>
      <c r="N214" s="189">
        <f t="shared" si="43"/>
        <v>611800836.27386141</v>
      </c>
      <c r="O214" s="189">
        <f t="shared" si="43"/>
        <v>568753526.83588648</v>
      </c>
      <c r="P214" s="189">
        <f t="shared" si="43"/>
        <v>531240908.06968421</v>
      </c>
      <c r="Q214" s="189">
        <f t="shared" si="43"/>
        <v>498095762.21359462</v>
      </c>
      <c r="R214" s="189">
        <f t="shared" si="43"/>
        <v>468476614.56855601</v>
      </c>
      <c r="S214" s="189">
        <f t="shared" si="43"/>
        <v>441758129.93020296</v>
      </c>
      <c r="T214" s="189">
        <f t="shared" si="43"/>
        <v>417463755.35517198</v>
      </c>
      <c r="U214" s="189">
        <f t="shared" si="43"/>
        <v>395222539.56577808</v>
      </c>
      <c r="V214" s="189">
        <f t="shared" si="43"/>
        <v>374740454.1622799</v>
      </c>
      <c r="W214" s="189">
        <f t="shared" si="43"/>
        <v>355780764.40100688</v>
      </c>
      <c r="X214" s="189">
        <f t="shared" si="43"/>
        <v>338150241.14000112</v>
      </c>
      <c r="Y214" s="189">
        <f t="shared" si="43"/>
        <v>321689254.70407647</v>
      </c>
      <c r="Z214" s="189">
        <f t="shared" si="43"/>
        <v>306264515.18872911</v>
      </c>
      <c r="AA214" s="189">
        <f t="shared" si="43"/>
        <v>291763657.90655613</v>
      </c>
      <c r="AB214" s="189">
        <f t="shared" si="43"/>
        <v>278091141.21105319</v>
      </c>
      <c r="AC214" s="189">
        <f t="shared" si="43"/>
        <v>265165094.55695662</v>
      </c>
      <c r="AD214" s="189">
        <f t="shared" si="43"/>
        <v>252914865.71277031</v>
      </c>
      <c r="AE214" s="189">
        <f t="shared" si="43"/>
        <v>241279089.90516281</v>
      </c>
      <c r="AF214" s="189">
        <f t="shared" si="43"/>
        <v>230204153.77016988</v>
      </c>
      <c r="AG214" s="189">
        <f t="shared" si="43"/>
        <v>219642961.56821522</v>
      </c>
      <c r="AH214" s="189">
        <f t="shared" si="43"/>
        <v>209553935.38139391</v>
      </c>
      <c r="AI214" s="189">
        <f t="shared" si="43"/>
        <v>199900198.28591409</v>
      </c>
      <c r="AJ214" s="189">
        <f t="shared" si="43"/>
        <v>190648901.96040916</v>
      </c>
      <c r="AK214" s="189">
        <f t="shared" si="43"/>
        <v>181770669.30301014</v>
      </c>
      <c r="AL214" s="189">
        <f t="shared" si="43"/>
        <v>173239129.3674356</v>
      </c>
      <c r="AM214" s="189">
        <f t="shared" si="43"/>
        <v>165030526.9637073</v>
      </c>
      <c r="AN214" s="189">
        <f t="shared" si="43"/>
        <v>157123393.07035351</v>
      </c>
      <c r="AO214" s="189">
        <f t="shared" si="43"/>
        <v>149498265.10146794</v>
      </c>
      <c r="AP214" s="189">
        <f t="shared" ref="AP214:BN214" si="45">AP182/$C$126</f>
        <v>142137448.29849863</v>
      </c>
      <c r="AQ214" s="189">
        <f t="shared" si="45"/>
        <v>135024811.24221769</v>
      </c>
      <c r="AR214" s="189">
        <f t="shared" si="45"/>
        <v>128145609.82796288</v>
      </c>
      <c r="AS214" s="189">
        <f t="shared" si="45"/>
        <v>121486335.10741854</v>
      </c>
      <c r="AT214" s="189">
        <f t="shared" si="45"/>
        <v>115034581.23991744</v>
      </c>
      <c r="AU214" s="189">
        <f t="shared" si="45"/>
        <v>108778930.46564786</v>
      </c>
      <c r="AV214" s="189">
        <f t="shared" si="45"/>
        <v>102708852.55007029</v>
      </c>
      <c r="AW214" s="189">
        <f t="shared" si="45"/>
        <v>96814616.581968144</v>
      </c>
      <c r="AX214" s="189">
        <f t="shared" si="45"/>
        <v>91087213.358892754</v>
      </c>
      <c r="AY214" s="189">
        <f t="shared" si="45"/>
        <v>85518286.880238697</v>
      </c>
      <c r="AZ214" s="189">
        <f t="shared" si="45"/>
        <v>80100073.702910736</v>
      </c>
      <c r="BA214" s="189">
        <f t="shared" si="45"/>
        <v>74825349.107831478</v>
      </c>
      <c r="BB214" s="189">
        <f t="shared" si="45"/>
        <v>69687379.185352489</v>
      </c>
      <c r="BC214" s="189">
        <f t="shared" si="45"/>
        <v>64679878.080398239</v>
      </c>
      <c r="BD214" s="189">
        <f t="shared" si="45"/>
        <v>59796969.748886108</v>
      </c>
      <c r="BE214" s="189">
        <f t="shared" si="45"/>
        <v>55033153.669667244</v>
      </c>
      <c r="BF214" s="189">
        <f t="shared" si="45"/>
        <v>50383274.034142017</v>
      </c>
      <c r="BG214" s="189">
        <f t="shared" si="45"/>
        <v>45842492.001415573</v>
      </c>
      <c r="BH214" s="189">
        <f t="shared" si="45"/>
        <v>41406260.662480511</v>
      </c>
      <c r="BI214" s="189">
        <f t="shared" si="45"/>
        <v>37070302.404149055</v>
      </c>
      <c r="BJ214" s="189">
        <f t="shared" si="45"/>
        <v>32830588.403682392</v>
      </c>
      <c r="BK214" s="189">
        <f t="shared" si="45"/>
        <v>28683320.019464333</v>
      </c>
      <c r="BL214" s="189">
        <f t="shared" si="45"/>
        <v>24624911.872524738</v>
      </c>
      <c r="BM214" s="189">
        <f t="shared" si="45"/>
        <v>20651976.439049084</v>
      </c>
      <c r="BN214" s="1521">
        <f t="shared" si="45"/>
        <v>16761309.995845318</v>
      </c>
    </row>
    <row r="215" spans="2:66" hidden="1" x14ac:dyDescent="0.15">
      <c r="C215" s="1529"/>
      <c r="D215" s="274"/>
      <c r="E215" s="189"/>
      <c r="F215" s="1604"/>
      <c r="G215" s="189">
        <f t="shared" si="44"/>
        <v>1604819900.7673175</v>
      </c>
      <c r="H215" s="189">
        <f t="shared" si="44"/>
        <v>1347477739.5769179</v>
      </c>
      <c r="I215" s="189">
        <f t="shared" si="44"/>
        <v>1209043062.1620383</v>
      </c>
      <c r="J215" s="189">
        <f t="shared" si="44"/>
        <v>1115869794.5055578</v>
      </c>
      <c r="K215" s="189">
        <f t="shared" si="44"/>
        <v>1046353240.2694812</v>
      </c>
      <c r="L215" s="189">
        <f t="shared" si="44"/>
        <v>991278584.83216655</v>
      </c>
      <c r="M215" s="189">
        <f t="shared" si="44"/>
        <v>945889722.96238852</v>
      </c>
      <c r="N215" s="189">
        <f t="shared" si="44"/>
        <v>907422643.94133389</v>
      </c>
      <c r="O215" s="189">
        <f t="shared" si="44"/>
        <v>874134332.09047782</v>
      </c>
      <c r="P215" s="189">
        <f t="shared" si="44"/>
        <v>844857745.12886512</v>
      </c>
      <c r="Q215" s="189">
        <f t="shared" si="44"/>
        <v>818774750.27662325</v>
      </c>
      <c r="R215" s="189">
        <f t="shared" si="44"/>
        <v>795290555.23528183</v>
      </c>
      <c r="S215" s="189">
        <f t="shared" si="44"/>
        <v>773959764.31549752</v>
      </c>
      <c r="T215" s="189">
        <f t="shared" si="44"/>
        <v>754440579.55248177</v>
      </c>
      <c r="U215" s="189">
        <f t="shared" si="44"/>
        <v>736465230.89290702</v>
      </c>
      <c r="V215" s="189">
        <f t="shared" si="44"/>
        <v>719820208.4335326</v>
      </c>
      <c r="W215" s="189">
        <f t="shared" ref="W215:BN215" si="46">W183/$C$126</f>
        <v>704332650.38609493</v>
      </c>
      <c r="X215" s="189">
        <f t="shared" si="46"/>
        <v>689860727.76776206</v>
      </c>
      <c r="Y215" s="189">
        <f t="shared" si="46"/>
        <v>676286699.81835186</v>
      </c>
      <c r="Z215" s="189">
        <f t="shared" si="46"/>
        <v>663511799.50230992</v>
      </c>
      <c r="AA215" s="189">
        <f t="shared" si="46"/>
        <v>651452401.14165199</v>
      </c>
      <c r="AB215" s="189">
        <f t="shared" si="46"/>
        <v>640037104.13529289</v>
      </c>
      <c r="AC215" s="189">
        <f t="shared" si="46"/>
        <v>629204482.83987474</v>
      </c>
      <c r="AD215" s="189">
        <f t="shared" si="46"/>
        <v>618901328.59808528</v>
      </c>
      <c r="AE215" s="189">
        <f t="shared" si="46"/>
        <v>609081260.59848773</v>
      </c>
      <c r="AF215" s="189">
        <f t="shared" si="46"/>
        <v>599703616.77027977</v>
      </c>
      <c r="AG215" s="189">
        <f t="shared" si="46"/>
        <v>590732559.83565855</v>
      </c>
      <c r="AH215" s="189">
        <f t="shared" si="46"/>
        <v>582136350.48356545</v>
      </c>
      <c r="AI215" s="189">
        <f t="shared" si="46"/>
        <v>573886751.66085708</v>
      </c>
      <c r="AJ215" s="189">
        <f t="shared" si="46"/>
        <v>565958536.6899482</v>
      </c>
      <c r="AK215" s="189">
        <f t="shared" si="46"/>
        <v>558329080.31001139</v>
      </c>
      <c r="AL215" s="189">
        <f t="shared" si="46"/>
        <v>550978016.47651112</v>
      </c>
      <c r="AM215" s="189">
        <f t="shared" si="46"/>
        <v>543886950.30502748</v>
      </c>
      <c r="AN215" s="189">
        <f t="shared" si="46"/>
        <v>537039214.23381722</v>
      </c>
      <c r="AO215" s="189">
        <f t="shared" si="46"/>
        <v>530419660.53372687</v>
      </c>
      <c r="AP215" s="189">
        <f t="shared" si="46"/>
        <v>524014483.87731761</v>
      </c>
      <c r="AQ215" s="189">
        <f t="shared" si="46"/>
        <v>517811068.9092164</v>
      </c>
      <c r="AR215" s="189">
        <f t="shared" si="46"/>
        <v>511797858.72284871</v>
      </c>
      <c r="AS215" s="189">
        <f t="shared" si="46"/>
        <v>505964240.90821916</v>
      </c>
      <c r="AT215" s="189">
        <f t="shared" si="46"/>
        <v>500300448.43841094</v>
      </c>
      <c r="AU215" s="189">
        <f t="shared" si="46"/>
        <v>494797473.1442396</v>
      </c>
      <c r="AV215" s="189">
        <f t="shared" si="46"/>
        <v>489446989.91381818</v>
      </c>
      <c r="AW215" s="189">
        <f t="shared" si="46"/>
        <v>484241290.06686324</v>
      </c>
      <c r="AX215" s="189">
        <f t="shared" si="46"/>
        <v>479173222.60809535</v>
      </c>
      <c r="AY215" s="189">
        <f t="shared" si="46"/>
        <v>474236142.27203512</v>
      </c>
      <c r="AZ215" s="189">
        <f t="shared" si="46"/>
        <v>469423863.44221896</v>
      </c>
      <c r="BA215" s="189">
        <f t="shared" si="46"/>
        <v>464730619.16872901</v>
      </c>
      <c r="BB215" s="189">
        <f t="shared" si="46"/>
        <v>460151024.6246087</v>
      </c>
      <c r="BC215" s="189">
        <f t="shared" si="46"/>
        <v>455680044.43887788</v>
      </c>
      <c r="BD215" s="189">
        <f t="shared" si="46"/>
        <v>451312963.42497092</v>
      </c>
      <c r="BE215" s="189">
        <f t="shared" si="46"/>
        <v>447045360.29150754</v>
      </c>
      <c r="BF215" s="189">
        <f t="shared" si="46"/>
        <v>442873083.97958356</v>
      </c>
      <c r="BG215" s="189">
        <f t="shared" si="46"/>
        <v>438792232.31919241</v>
      </c>
      <c r="BH215" s="189">
        <f t="shared" si="46"/>
        <v>434799132.73842478</v>
      </c>
      <c r="BI215" s="189">
        <f t="shared" si="46"/>
        <v>430890324.79400808</v>
      </c>
      <c r="BJ215" s="189">
        <f t="shared" si="46"/>
        <v>427062544.32154036</v>
      </c>
      <c r="BK215" s="189">
        <f t="shared" si="46"/>
        <v>423312709.02926302</v>
      </c>
      <c r="BL215" s="189">
        <f t="shared" si="46"/>
        <v>419637905.38110352</v>
      </c>
      <c r="BM215" s="189">
        <f t="shared" si="46"/>
        <v>416035376.63356352</v>
      </c>
      <c r="BN215" s="1521">
        <f t="shared" si="46"/>
        <v>412502511.90728503</v>
      </c>
    </row>
    <row r="216" spans="2:66" ht="12" hidden="1" customHeight="1" x14ac:dyDescent="0.15">
      <c r="C216" s="1529"/>
      <c r="D216" s="274"/>
      <c r="E216" s="189"/>
      <c r="F216" s="1604"/>
      <c r="G216" s="189"/>
      <c r="H216" s="189"/>
      <c r="I216" s="189"/>
      <c r="J216" s="189"/>
      <c r="K216" s="189"/>
      <c r="L216" s="189"/>
      <c r="M216" s="189"/>
      <c r="N216" s="189"/>
      <c r="O216" s="189"/>
      <c r="P216" s="189"/>
      <c r="Q216" s="189"/>
      <c r="R216" s="189"/>
      <c r="S216" s="189"/>
      <c r="T216" s="189"/>
      <c r="U216" s="189"/>
      <c r="V216" s="189"/>
      <c r="W216" s="189"/>
      <c r="X216" s="189"/>
      <c r="Y216" s="189"/>
      <c r="Z216" s="189"/>
      <c r="AA216" s="189"/>
      <c r="AB216" s="189"/>
      <c r="AC216" s="189"/>
      <c r="AD216" s="189"/>
      <c r="AE216" s="189"/>
      <c r="AF216" s="189"/>
      <c r="AG216" s="189"/>
      <c r="AH216" s="189"/>
      <c r="AI216" s="189"/>
      <c r="AJ216" s="189"/>
      <c r="AK216" s="189"/>
      <c r="AL216" s="189"/>
      <c r="AM216" s="189"/>
      <c r="AN216" s="189"/>
      <c r="AO216" s="189"/>
      <c r="AP216" s="189"/>
      <c r="AQ216" s="189"/>
      <c r="AR216" s="189"/>
      <c r="AS216" s="189"/>
      <c r="AT216" s="189"/>
      <c r="AU216" s="189"/>
      <c r="AV216" s="189"/>
      <c r="AW216" s="189"/>
      <c r="AX216" s="189"/>
      <c r="AY216" s="189"/>
      <c r="AZ216" s="189"/>
      <c r="BA216" s="189"/>
      <c r="BB216" s="189"/>
      <c r="BC216" s="189"/>
      <c r="BD216" s="189"/>
      <c r="BE216" s="189"/>
      <c r="BF216" s="189"/>
      <c r="BG216" s="189"/>
      <c r="BH216" s="189"/>
      <c r="BI216" s="189"/>
      <c r="BJ216" s="189"/>
      <c r="BK216" s="189"/>
      <c r="BL216" s="189"/>
      <c r="BM216" s="189"/>
      <c r="BN216" s="1521"/>
    </row>
    <row r="217" spans="2:66" hidden="1" x14ac:dyDescent="0.15">
      <c r="C217" s="1529"/>
      <c r="D217" s="274"/>
      <c r="E217" s="189"/>
      <c r="F217" s="1604"/>
      <c r="G217" s="189">
        <f t="shared" si="44"/>
        <v>-202458093.58788204</v>
      </c>
      <c r="H217" s="189">
        <f t="shared" si="44"/>
        <v>-366981116.29764193</v>
      </c>
      <c r="I217" s="189">
        <f t="shared" si="44"/>
        <v>-447512089.95246387</v>
      </c>
      <c r="J217" s="189">
        <f t="shared" si="44"/>
        <v>-498599534.46544987</v>
      </c>
      <c r="K217" s="189">
        <f t="shared" si="44"/>
        <v>-535092926.08674884</v>
      </c>
      <c r="L217" s="189">
        <f t="shared" si="44"/>
        <v>-563024313.38930738</v>
      </c>
      <c r="M217" s="189">
        <f t="shared" si="44"/>
        <v>-585394046.1210407</v>
      </c>
      <c r="N217" s="189">
        <f t="shared" si="44"/>
        <v>-603894268.99969637</v>
      </c>
      <c r="O217" s="189">
        <f t="shared" si="44"/>
        <v>-619565408.18072045</v>
      </c>
      <c r="P217" s="189">
        <f t="shared" si="44"/>
        <v>-633088982.29673541</v>
      </c>
      <c r="Q217" s="189">
        <f t="shared" si="44"/>
        <v>-644933600.31718409</v>
      </c>
      <c r="R217" s="189">
        <f t="shared" si="44"/>
        <v>-655434092.13878238</v>
      </c>
      <c r="S217" s="189">
        <f t="shared" si="44"/>
        <v>-664837280.56145716</v>
      </c>
      <c r="T217" s="189">
        <f t="shared" si="44"/>
        <v>-673329878.3241688</v>
      </c>
      <c r="U217" s="189">
        <f t="shared" si="44"/>
        <v>-681056237.52304447</v>
      </c>
      <c r="V217" s="189">
        <f t="shared" si="44"/>
        <v>-688130056.62709332</v>
      </c>
      <c r="W217" s="189">
        <f t="shared" ref="W217:BN219" si="47">W185/$C$126</f>
        <v>-694642342.16520917</v>
      </c>
      <c r="X217" s="189">
        <f t="shared" si="47"/>
        <v>-700666967.97191274</v>
      </c>
      <c r="Y217" s="189">
        <f t="shared" si="47"/>
        <v>-706264647.07028711</v>
      </c>
      <c r="Z217" s="189">
        <f t="shared" si="47"/>
        <v>-711485827.26472485</v>
      </c>
      <c r="AA217" s="189">
        <f t="shared" si="47"/>
        <v>-716372840.15302944</v>
      </c>
      <c r="AB217" s="189">
        <f t="shared" si="47"/>
        <v>-720961521.68108368</v>
      </c>
      <c r="AC217" s="189">
        <f t="shared" si="47"/>
        <v>-725282451.80797434</v>
      </c>
      <c r="AD217" s="189">
        <f t="shared" si="47"/>
        <v>-729361915.13836229</v>
      </c>
      <c r="AE217" s="189">
        <f t="shared" si="47"/>
        <v>-733222654.10945606</v>
      </c>
      <c r="AF217" s="189">
        <f t="shared" si="47"/>
        <v>-736884465.87650216</v>
      </c>
      <c r="AG217" s="189">
        <f t="shared" si="47"/>
        <v>-740364679.98411751</v>
      </c>
      <c r="AH217" s="189">
        <f t="shared" si="47"/>
        <v>-743678544.08667147</v>
      </c>
      <c r="AI217" s="189">
        <f t="shared" si="47"/>
        <v>-746839538.01146352</v>
      </c>
      <c r="AJ217" s="189">
        <f t="shared" si="47"/>
        <v>-749859631.44577181</v>
      </c>
      <c r="AK217" s="189">
        <f t="shared" si="47"/>
        <v>-752749496.87760413</v>
      </c>
      <c r="AL217" s="189">
        <f t="shared" si="47"/>
        <v>-755518686.72901106</v>
      </c>
      <c r="AM217" s="189">
        <f t="shared" si="47"/>
        <v>-758175781.61592662</v>
      </c>
      <c r="AN217" s="189">
        <f t="shared" si="47"/>
        <v>-760728515.15950358</v>
      </c>
      <c r="AO217" s="189">
        <f t="shared" si="47"/>
        <v>-763183879.62742937</v>
      </c>
      <c r="AP217" s="189">
        <f t="shared" si="47"/>
        <v>-765548215.80486667</v>
      </c>
      <c r="AQ217" s="189">
        <f t="shared" si="47"/>
        <v>-767827289.81543732</v>
      </c>
      <c r="AR217" s="189">
        <f t="shared" si="47"/>
        <v>-770026359.08356607</v>
      </c>
      <c r="AS217" s="189">
        <f t="shared" si="47"/>
        <v>-772150229.21435118</v>
      </c>
      <c r="AT217" s="189">
        <f t="shared" si="47"/>
        <v>-774203303.23911619</v>
      </c>
      <c r="AU217" s="189">
        <f t="shared" si="47"/>
        <v>-776189624.41394413</v>
      </c>
      <c r="AV217" s="189">
        <f t="shared" si="47"/>
        <v>-778112913.54975998</v>
      </c>
      <c r="AW217" s="189">
        <f t="shared" si="47"/>
        <v>-779976601.68453407</v>
      </c>
      <c r="AX217" s="189">
        <f t="shared" si="47"/>
        <v>-781783858.77220333</v>
      </c>
      <c r="AY217" s="189">
        <f t="shared" si="47"/>
        <v>-783537618.95228767</v>
      </c>
      <c r="AZ217" s="189">
        <f t="shared" si="47"/>
        <v>-785240602.87371588</v>
      </c>
      <c r="BA217" s="189">
        <f t="shared" si="47"/>
        <v>-786895337.47205925</v>
      </c>
      <c r="BB217" s="189">
        <f t="shared" si="47"/>
        <v>-788504173.53802621</v>
      </c>
      <c r="BC217" s="189">
        <f t="shared" si="47"/>
        <v>-790069301.36422861</v>
      </c>
      <c r="BD217" s="189">
        <f t="shared" si="47"/>
        <v>-791592764.71490133</v>
      </c>
      <c r="BE217" s="189">
        <f t="shared" si="47"/>
        <v>-793076473.32788849</v>
      </c>
      <c r="BF217" s="189">
        <f t="shared" si="47"/>
        <v>-794522214.12853813</v>
      </c>
      <c r="BG217" s="189">
        <f t="shared" si="47"/>
        <v>-795931661.31016457</v>
      </c>
      <c r="BH217" s="189">
        <f t="shared" si="47"/>
        <v>-797306385.41463041</v>
      </c>
      <c r="BI217" s="189">
        <f t="shared" si="47"/>
        <v>-798647861.52870941</v>
      </c>
      <c r="BJ217" s="189">
        <f t="shared" si="47"/>
        <v>-799957476.69667375</v>
      </c>
      <c r="BK217" s="189">
        <f t="shared" si="47"/>
        <v>-801236536.63656521</v>
      </c>
      <c r="BL217" s="189">
        <f t="shared" si="47"/>
        <v>-802486271.8365072</v>
      </c>
      <c r="BM217" s="189">
        <f t="shared" si="47"/>
        <v>-803707843.09787571</v>
      </c>
      <c r="BN217" s="1521">
        <f t="shared" si="47"/>
        <v>-804902346.58395386</v>
      </c>
    </row>
    <row r="218" spans="2:66" hidden="1" x14ac:dyDescent="0.15">
      <c r="C218" s="1529"/>
      <c r="D218" s="274"/>
      <c r="E218" s="189"/>
      <c r="F218" s="1604"/>
      <c r="G218" s="189">
        <f t="shared" si="44"/>
        <v>-202458093.58788204</v>
      </c>
      <c r="H218" s="189">
        <f t="shared" si="44"/>
        <v>-325850360.620202</v>
      </c>
      <c r="I218" s="189">
        <f t="shared" si="44"/>
        <v>-389261780.9825291</v>
      </c>
      <c r="J218" s="189">
        <f t="shared" si="44"/>
        <v>-430733787.59767407</v>
      </c>
      <c r="K218" s="189">
        <f t="shared" si="44"/>
        <v>-461029828.97360414</v>
      </c>
      <c r="L218" s="189">
        <f t="shared" si="44"/>
        <v>-484633494.90565205</v>
      </c>
      <c r="M218" s="189">
        <f t="shared" si="44"/>
        <v>-503817818.02863431</v>
      </c>
      <c r="N218" s="189">
        <f t="shared" si="44"/>
        <v>-519884700.52852529</v>
      </c>
      <c r="O218" s="189">
        <f t="shared" si="44"/>
        <v>-533645122.51980972</v>
      </c>
      <c r="P218" s="189">
        <f t="shared" si="44"/>
        <v>-545636335.69806576</v>
      </c>
      <c r="Q218" s="189">
        <f t="shared" si="44"/>
        <v>-556231450.69821751</v>
      </c>
      <c r="R218" s="189">
        <f t="shared" si="44"/>
        <v>-565699451.74030674</v>
      </c>
      <c r="S218" s="189">
        <f t="shared" si="44"/>
        <v>-574240232.2999171</v>
      </c>
      <c r="T218" s="189">
        <f t="shared" si="44"/>
        <v>-582006126.39484143</v>
      </c>
      <c r="U218" s="189">
        <f t="shared" si="44"/>
        <v>-589115711.61298954</v>
      </c>
      <c r="V218" s="189">
        <f t="shared" si="44"/>
        <v>-595662976.51974881</v>
      </c>
      <c r="W218" s="189">
        <f t="shared" si="47"/>
        <v>-601723595.29813874</v>
      </c>
      <c r="X218" s="189">
        <f t="shared" si="47"/>
        <v>-607359335.21234047</v>
      </c>
      <c r="Y218" s="189">
        <f t="shared" si="47"/>
        <v>-612621223.18416595</v>
      </c>
      <c r="Z218" s="189">
        <f t="shared" si="47"/>
        <v>-617551866.41385829</v>
      </c>
      <c r="AA218" s="189">
        <f t="shared" si="47"/>
        <v>-622187183.18610847</v>
      </c>
      <c r="AB218" s="189">
        <f t="shared" si="47"/>
        <v>-626557714.16398704</v>
      </c>
      <c r="AC218" s="189">
        <f t="shared" si="47"/>
        <v>-630689629.9320488</v>
      </c>
      <c r="AD218" s="189">
        <f t="shared" si="47"/>
        <v>-634605515.04976296</v>
      </c>
      <c r="AE218" s="189">
        <f t="shared" si="47"/>
        <v>-638324985.26518631</v>
      </c>
      <c r="AF218" s="189">
        <f t="shared" si="47"/>
        <v>-641865178.52543187</v>
      </c>
      <c r="AG218" s="189">
        <f t="shared" si="47"/>
        <v>-645241149.3660568</v>
      </c>
      <c r="AH218" s="189">
        <f t="shared" si="47"/>
        <v>-648466188.50611746</v>
      </c>
      <c r="AI218" s="189">
        <f t="shared" si="47"/>
        <v>-651552083.95373237</v>
      </c>
      <c r="AJ218" s="189">
        <f t="shared" si="47"/>
        <v>-654509335.94154346</v>
      </c>
      <c r="AK218" s="189">
        <f t="shared" si="47"/>
        <v>-657347335.09869492</v>
      </c>
      <c r="AL218" s="189">
        <f t="shared" si="47"/>
        <v>-660074511.11228883</v>
      </c>
      <c r="AM218" s="189">
        <f t="shared" si="47"/>
        <v>-662698457.52168572</v>
      </c>
      <c r="AN218" s="189">
        <f t="shared" si="47"/>
        <v>-665226037.07392013</v>
      </c>
      <c r="AO218" s="189">
        <f t="shared" si="47"/>
        <v>-667663471.14260662</v>
      </c>
      <c r="AP218" s="189">
        <f t="shared" si="47"/>
        <v>-670016416.0009917</v>
      </c>
      <c r="AQ218" s="189">
        <f t="shared" si="47"/>
        <v>-672290028.18821323</v>
      </c>
      <c r="AR218" s="189">
        <f t="shared" si="47"/>
        <v>-674489020.77704334</v>
      </c>
      <c r="AS218" s="189">
        <f t="shared" si="47"/>
        <v>-676617712.01249933</v>
      </c>
      <c r="AT218" s="189">
        <f t="shared" si="47"/>
        <v>-678680067.52228177</v>
      </c>
      <c r="AU218" s="189">
        <f t="shared" si="47"/>
        <v>-680679737.08602273</v>
      </c>
      <c r="AV218" s="189">
        <f t="shared" si="47"/>
        <v>-682620086.77869451</v>
      </c>
      <c r="AW218" s="189">
        <f t="shared" si="47"/>
        <v>-684504227.16507924</v>
      </c>
      <c r="AX218" s="189">
        <f t="shared" si="47"/>
        <v>-686335038.1098913</v>
      </c>
      <c r="AY218" s="189">
        <f t="shared" si="47"/>
        <v>-688115190.67657232</v>
      </c>
      <c r="AZ218" s="189">
        <f t="shared" si="47"/>
        <v>-689847166.51274383</v>
      </c>
      <c r="BA218" s="189">
        <f t="shared" si="47"/>
        <v>-691533275.05852127</v>
      </c>
      <c r="BB218" s="189">
        <f t="shared" si="47"/>
        <v>-693175668.86280096</v>
      </c>
      <c r="BC218" s="189">
        <f t="shared" si="47"/>
        <v>-694776357.25019646</v>
      </c>
      <c r="BD218" s="189">
        <f t="shared" si="47"/>
        <v>-696337218.54591072</v>
      </c>
      <c r="BE218" s="189">
        <f t="shared" si="47"/>
        <v>-697860011.03619087</v>
      </c>
      <c r="BF218" s="189">
        <f t="shared" si="47"/>
        <v>-699346382.81711948</v>
      </c>
      <c r="BG218" s="189">
        <f t="shared" si="47"/>
        <v>-700797880.66347802</v>
      </c>
      <c r="BH218" s="189">
        <f t="shared" si="47"/>
        <v>-702215958.03165054</v>
      </c>
      <c r="BI218" s="189">
        <f t="shared" si="47"/>
        <v>-703601982.29542482</v>
      </c>
      <c r="BJ218" s="189">
        <f t="shared" si="47"/>
        <v>-704957241.30070221</v>
      </c>
      <c r="BK218" s="189">
        <f t="shared" si="47"/>
        <v>-706282949.31411898</v>
      </c>
      <c r="BL218" s="189">
        <f t="shared" si="47"/>
        <v>-707580252.43117487</v>
      </c>
      <c r="BM218" s="189">
        <f t="shared" si="47"/>
        <v>-708850233.5013628</v>
      </c>
      <c r="BN218" s="1521">
        <f t="shared" si="47"/>
        <v>-710093916.6208142</v>
      </c>
    </row>
    <row r="219" spans="2:66" hidden="1" x14ac:dyDescent="0.15">
      <c r="C219" s="1529"/>
      <c r="D219" s="274"/>
      <c r="E219" s="189"/>
      <c r="F219" s="1604"/>
      <c r="G219" s="189">
        <f t="shared" si="44"/>
        <v>-202458093.58788204</v>
      </c>
      <c r="H219" s="189">
        <f t="shared" si="44"/>
        <v>-284719604.9427619</v>
      </c>
      <c r="I219" s="189">
        <f t="shared" si="44"/>
        <v>-328971373.62068063</v>
      </c>
      <c r="J219" s="189">
        <f t="shared" si="44"/>
        <v>-358754965.16215396</v>
      </c>
      <c r="K219" s="189">
        <f t="shared" si="44"/>
        <v>-380976496.17436987</v>
      </c>
      <c r="L219" s="189">
        <f t="shared" si="44"/>
        <v>-398581556.97228074</v>
      </c>
      <c r="M219" s="189">
        <f t="shared" si="44"/>
        <v>-413090475.21099615</v>
      </c>
      <c r="N219" s="189">
        <f t="shared" si="44"/>
        <v>-425386789.35960674</v>
      </c>
      <c r="O219" s="189">
        <f t="shared" si="44"/>
        <v>-436027668.53244448</v>
      </c>
      <c r="P219" s="189">
        <f t="shared" si="44"/>
        <v>-445386167.27060109</v>
      </c>
      <c r="Q219" s="189">
        <f t="shared" si="44"/>
        <v>-453723808.36012107</v>
      </c>
      <c r="R219" s="189">
        <f t="shared" si="44"/>
        <v>-461230721.98872089</v>
      </c>
      <c r="S219" s="189">
        <f t="shared" si="44"/>
        <v>-468049282.50495952</v>
      </c>
      <c r="T219" s="189">
        <f t="shared" si="44"/>
        <v>-474288748.40356469</v>
      </c>
      <c r="U219" s="189">
        <f t="shared" si="44"/>
        <v>-480034714.55628341</v>
      </c>
      <c r="V219" s="189">
        <f t="shared" si="44"/>
        <v>-485355431.13731426</v>
      </c>
      <c r="W219" s="189">
        <f t="shared" si="47"/>
        <v>-490306154.82085413</v>
      </c>
      <c r="X219" s="189">
        <f t="shared" si="47"/>
        <v>-494932222.39286822</v>
      </c>
      <c r="Y219" s="189">
        <f t="shared" si="47"/>
        <v>-499271270.64336342</v>
      </c>
      <c r="Z219" s="189">
        <f t="shared" si="47"/>
        <v>-503354871.25720924</v>
      </c>
      <c r="AA219" s="189">
        <f t="shared" si="47"/>
        <v>-507209755.86138552</v>
      </c>
      <c r="AB219" s="189">
        <f t="shared" si="47"/>
        <v>-510858748.23777705</v>
      </c>
      <c r="AC219" s="189">
        <f t="shared" si="47"/>
        <v>-514321483.59203911</v>
      </c>
      <c r="AD219" s="189">
        <f t="shared" si="47"/>
        <v>-517614970.50351697</v>
      </c>
      <c r="AE219" s="189">
        <f t="shared" si="47"/>
        <v>-520754034.97518325</v>
      </c>
      <c r="AF219" s="189">
        <f t="shared" si="47"/>
        <v>-523751674.96813178</v>
      </c>
      <c r="AG219" s="189">
        <f t="shared" si="47"/>
        <v>-526619346.1591987</v>
      </c>
      <c r="AH219" s="189">
        <f t="shared" si="47"/>
        <v>-529367194.27687639</v>
      </c>
      <c r="AI219" s="189">
        <f t="shared" si="47"/>
        <v>-532004245.52447706</v>
      </c>
      <c r="AJ219" s="189">
        <f t="shared" si="47"/>
        <v>-534538563.81432325</v>
      </c>
      <c r="AK219" s="189">
        <f t="shared" si="47"/>
        <v>-536977381.49474752</v>
      </c>
      <c r="AL219" s="189">
        <f t="shared" si="47"/>
        <v>-539327208.73725092</v>
      </c>
      <c r="AM219" s="189">
        <f t="shared" si="47"/>
        <v>-541593925.61599863</v>
      </c>
      <c r="AN219" s="189">
        <f t="shared" si="47"/>
        <v>-543782860.05243695</v>
      </c>
      <c r="AO219" s="189">
        <f t="shared" si="47"/>
        <v>-545898854.14118373</v>
      </c>
      <c r="AP219" s="189">
        <f t="shared" si="47"/>
        <v>-547946320.86724961</v>
      </c>
      <c r="AQ219" s="189">
        <f t="shared" si="47"/>
        <v>-549929292.83141184</v>
      </c>
      <c r="AR219" s="189">
        <f t="shared" si="47"/>
        <v>-551851464.29269516</v>
      </c>
      <c r="AS219" s="189">
        <f t="shared" si="47"/>
        <v>-553716227.59412372</v>
      </c>
      <c r="AT219" s="189">
        <f t="shared" si="47"/>
        <v>-555526704.84515655</v>
      </c>
      <c r="AU219" s="189">
        <f t="shared" si="47"/>
        <v>-557285775.58021629</v>
      </c>
      <c r="AV219" s="189">
        <f t="shared" si="47"/>
        <v>-558996100.98891521</v>
      </c>
      <c r="AW219" s="189">
        <f t="shared" si="47"/>
        <v>-560660145.21349728</v>
      </c>
      <c r="AX219" s="189">
        <f t="shared" si="47"/>
        <v>-562280194.12766767</v>
      </c>
      <c r="AY219" s="189">
        <f t="shared" si="47"/>
        <v>-563858371.94449365</v>
      </c>
      <c r="AZ219" s="189">
        <f t="shared" si="47"/>
        <v>-565396655.9465034</v>
      </c>
      <c r="BA219" s="189">
        <f t="shared" si="47"/>
        <v>-566896889.5860635</v>
      </c>
      <c r="BB219" s="189">
        <f t="shared" si="47"/>
        <v>-568360794.16683352</v>
      </c>
      <c r="BC219" s="189">
        <f t="shared" si="47"/>
        <v>-569789979.28603292</v>
      </c>
      <c r="BD219" s="189">
        <f t="shared" si="47"/>
        <v>-571185952.19133306</v>
      </c>
      <c r="BE219" s="189">
        <f t="shared" si="47"/>
        <v>-572550126.18442309</v>
      </c>
      <c r="BF219" s="189">
        <f t="shared" si="47"/>
        <v>-573883828.18498683</v>
      </c>
      <c r="BG219" s="189">
        <f t="shared" si="47"/>
        <v>-575188305.55335104</v>
      </c>
      <c r="BH219" s="189">
        <f t="shared" si="47"/>
        <v>-576464732.25694692</v>
      </c>
      <c r="BI219" s="189">
        <f t="shared" si="47"/>
        <v>-577714214.45456398</v>
      </c>
      <c r="BJ219" s="189">
        <f t="shared" si="47"/>
        <v>-578937795.56285703</v>
      </c>
      <c r="BK219" s="189">
        <f t="shared" si="47"/>
        <v>-580136460.86141407</v>
      </c>
      <c r="BL219" s="189">
        <f t="shared" si="47"/>
        <v>-581311141.68569756</v>
      </c>
      <c r="BM219" s="189">
        <f t="shared" si="47"/>
        <v>-582462719.25115049</v>
      </c>
      <c r="BN219" s="1521">
        <f t="shared" si="47"/>
        <v>-583592028.14655912</v>
      </c>
    </row>
    <row r="220" spans="2:66" ht="6" hidden="1" customHeight="1" x14ac:dyDescent="0.15">
      <c r="C220" s="1529"/>
      <c r="D220" s="274"/>
      <c r="E220" s="189"/>
      <c r="F220" s="1604"/>
      <c r="G220" s="189"/>
      <c r="H220" s="189"/>
      <c r="I220" s="189"/>
      <c r="J220" s="189"/>
      <c r="K220" s="189"/>
      <c r="L220" s="189"/>
      <c r="M220" s="189"/>
      <c r="N220" s="189"/>
      <c r="O220" s="189"/>
      <c r="P220" s="189"/>
      <c r="Q220" s="189"/>
      <c r="R220" s="189"/>
      <c r="S220" s="189"/>
      <c r="T220" s="189"/>
      <c r="U220" s="189"/>
      <c r="V220" s="189"/>
      <c r="W220" s="189"/>
      <c r="X220" s="189"/>
      <c r="Y220" s="189"/>
      <c r="Z220" s="189"/>
      <c r="AA220" s="189"/>
      <c r="AB220" s="189"/>
      <c r="AC220" s="189"/>
      <c r="AD220" s="189"/>
      <c r="AE220" s="189"/>
      <c r="AF220" s="189"/>
      <c r="AG220" s="189"/>
      <c r="AH220" s="189"/>
      <c r="AI220" s="189"/>
      <c r="AJ220" s="189"/>
      <c r="AK220" s="189"/>
      <c r="AL220" s="189"/>
      <c r="AM220" s="189"/>
      <c r="AN220" s="189"/>
      <c r="AO220" s="189"/>
      <c r="AP220" s="189"/>
      <c r="AQ220" s="189"/>
      <c r="AR220" s="189"/>
      <c r="AS220" s="189"/>
      <c r="AT220" s="189"/>
      <c r="AU220" s="189"/>
      <c r="AV220" s="189"/>
      <c r="AW220" s="189"/>
      <c r="AX220" s="189"/>
      <c r="AY220" s="189"/>
      <c r="AZ220" s="189"/>
      <c r="BA220" s="189"/>
      <c r="BB220" s="189"/>
      <c r="BC220" s="189"/>
      <c r="BD220" s="189"/>
      <c r="BE220" s="189"/>
      <c r="BF220" s="189"/>
      <c r="BG220" s="189"/>
      <c r="BH220" s="189"/>
      <c r="BI220" s="189"/>
      <c r="BJ220" s="189"/>
      <c r="BK220" s="189"/>
      <c r="BL220" s="189"/>
      <c r="BM220" s="189"/>
      <c r="BN220" s="1521"/>
    </row>
    <row r="221" spans="2:66" hidden="1" x14ac:dyDescent="0.15">
      <c r="C221" s="1529"/>
      <c r="D221" s="274"/>
      <c r="E221" s="189"/>
      <c r="F221" s="1604"/>
      <c r="G221" s="189">
        <f t="shared" si="44"/>
        <v>1548348404.7673175</v>
      </c>
      <c r="H221" s="189">
        <f t="shared" si="44"/>
        <v>1033664082.3865176</v>
      </c>
      <c r="I221" s="189">
        <f t="shared" si="44"/>
        <v>781735635.391487</v>
      </c>
      <c r="J221" s="189">
        <f t="shared" si="44"/>
        <v>621916624.48187816</v>
      </c>
      <c r="K221" s="189">
        <f t="shared" si="44"/>
        <v>507752805.7735365</v>
      </c>
      <c r="L221" s="189">
        <f t="shared" si="44"/>
        <v>420373866.88585329</v>
      </c>
      <c r="M221" s="189">
        <f t="shared" si="44"/>
        <v>350393686.94968224</v>
      </c>
      <c r="N221" s="189">
        <f t="shared" si="44"/>
        <v>292518658.15816623</v>
      </c>
      <c r="O221" s="189">
        <f t="shared" si="44"/>
        <v>243493971.41539001</v>
      </c>
      <c r="P221" s="189">
        <f t="shared" si="44"/>
        <v>201187603.19149271</v>
      </c>
      <c r="Q221" s="189">
        <f t="shared" si="44"/>
        <v>164133584.25051722</v>
      </c>
      <c r="R221" s="189">
        <f t="shared" si="44"/>
        <v>131284452.0813462</v>
      </c>
      <c r="S221" s="189">
        <f t="shared" si="44"/>
        <v>101868060.49169493</v>
      </c>
      <c r="T221" s="189">
        <f t="shared" si="44"/>
        <v>75300308.132409737</v>
      </c>
      <c r="U221" s="189">
        <f t="shared" si="44"/>
        <v>51129612.242879391</v>
      </c>
      <c r="V221" s="189">
        <f t="shared" si="44"/>
        <v>29000285.099196751</v>
      </c>
      <c r="W221" s="189">
        <f t="shared" ref="W221:BN223" si="48">W189/$C$126</f>
        <v>8627627.1323641147</v>
      </c>
      <c r="X221" s="189">
        <f t="shared" si="48"/>
        <v>-10219464.295024395</v>
      </c>
      <c r="Y221" s="189">
        <f t="shared" si="48"/>
        <v>-27730920.297960281</v>
      </c>
      <c r="Z221" s="189">
        <f t="shared" si="48"/>
        <v>-44064558.87414217</v>
      </c>
      <c r="AA221" s="189">
        <f t="shared" si="48"/>
        <v>-59352807.749319874</v>
      </c>
      <c r="AB221" s="189">
        <f t="shared" si="48"/>
        <v>-73707774.026922539</v>
      </c>
      <c r="AC221" s="189">
        <f t="shared" si="48"/>
        <v>-87225122.284842491</v>
      </c>
      <c r="AD221" s="189">
        <f t="shared" si="48"/>
        <v>-99987079.762259647</v>
      </c>
      <c r="AE221" s="189">
        <f t="shared" si="48"/>
        <v>-112064792.58626969</v>
      </c>
      <c r="AF221" s="189">
        <f t="shared" si="48"/>
        <v>-123520193.03398068</v>
      </c>
      <c r="AG221" s="189">
        <f t="shared" si="48"/>
        <v>-134407493.85192156</v>
      </c>
      <c r="AH221" s="189">
        <f t="shared" si="48"/>
        <v>-144774394.9214088</v>
      </c>
      <c r="AI221" s="189">
        <f t="shared" si="48"/>
        <v>-154663065.75565067</v>
      </c>
      <c r="AJ221" s="189">
        <f t="shared" si="48"/>
        <v>-164110951.6330328</v>
      </c>
      <c r="AK221" s="189">
        <f t="shared" si="48"/>
        <v>-173151439.74865803</v>
      </c>
      <c r="AL221" s="189">
        <f t="shared" si="48"/>
        <v>-181814413.34797892</v>
      </c>
      <c r="AM221" s="189">
        <f t="shared" si="48"/>
        <v>-190126715.53431877</v>
      </c>
      <c r="AN221" s="189">
        <f t="shared" si="48"/>
        <v>-198112539.72144523</v>
      </c>
      <c r="AO221" s="189">
        <f t="shared" si="48"/>
        <v>-205793760.11575827</v>
      </c>
      <c r="AP221" s="189">
        <f t="shared" si="48"/>
        <v>-213190212.86335579</v>
      </c>
      <c r="AQ221" s="189">
        <f t="shared" si="48"/>
        <v>-220319936.37236056</v>
      </c>
      <c r="AR221" s="189">
        <f t="shared" si="48"/>
        <v>-227199377.66570458</v>
      </c>
      <c r="AS221" s="189">
        <f t="shared" si="48"/>
        <v>-233843570.32083431</v>
      </c>
      <c r="AT221" s="189">
        <f t="shared" si="48"/>
        <v>-240266288.5266501</v>
      </c>
      <c r="AU221" s="189">
        <f t="shared" si="48"/>
        <v>-246480180.97196737</v>
      </c>
      <c r="AV221" s="189">
        <f t="shared" si="48"/>
        <v>-252496887.62679258</v>
      </c>
      <c r="AW221" s="189">
        <f t="shared" si="48"/>
        <v>-258327141.95215511</v>
      </c>
      <c r="AX221" s="189">
        <f t="shared" si="48"/>
        <v>-263980860.64887443</v>
      </c>
      <c r="AY221" s="189">
        <f t="shared" si="48"/>
        <v>-269467222.70956594</v>
      </c>
      <c r="AZ221" s="189">
        <f t="shared" si="48"/>
        <v>-274794739.25521058</v>
      </c>
      <c r="BA221" s="189">
        <f t="shared" si="48"/>
        <v>-279971315.40510815</v>
      </c>
      <c r="BB221" s="189">
        <f t="shared" si="48"/>
        <v>-285004305.23714399</v>
      </c>
      <c r="BC221" s="189">
        <f t="shared" si="48"/>
        <v>-289900560.73622638</v>
      </c>
      <c r="BD221" s="189">
        <f t="shared" si="48"/>
        <v>-294666475.49635202</v>
      </c>
      <c r="BE221" s="189">
        <f t="shared" si="48"/>
        <v>-299308023.83109808</v>
      </c>
      <c r="BF221" s="189">
        <f t="shared" si="48"/>
        <v>-303830795.8545208</v>
      </c>
      <c r="BG221" s="189">
        <f t="shared" si="48"/>
        <v>-308240029.01629353</v>
      </c>
      <c r="BH221" s="189">
        <f t="shared" si="48"/>
        <v>-312540636.50887346</v>
      </c>
      <c r="BI221" s="189">
        <f t="shared" si="48"/>
        <v>-316737232.90853256</v>
      </c>
      <c r="BJ221" s="189">
        <f t="shared" si="48"/>
        <v>-320834157.36446351</v>
      </c>
      <c r="BK221" s="189">
        <f t="shared" si="48"/>
        <v>-324835494.60957879</v>
      </c>
      <c r="BL221" s="189">
        <f t="shared" si="48"/>
        <v>-328745094.03185683</v>
      </c>
      <c r="BM221" s="189">
        <f t="shared" si="48"/>
        <v>-332566587.01528281</v>
      </c>
      <c r="BN221" s="1521">
        <f t="shared" si="48"/>
        <v>-336303402.73376274</v>
      </c>
    </row>
    <row r="222" spans="2:66" hidden="1" x14ac:dyDescent="0.15">
      <c r="C222" s="1529"/>
      <c r="D222" s="274"/>
      <c r="E222" s="189"/>
      <c r="F222" s="1604"/>
      <c r="G222" s="189">
        <f t="shared" si="44"/>
        <v>1548348404.7673175</v>
      </c>
      <c r="H222" s="189">
        <f t="shared" si="44"/>
        <v>1162335162.9817176</v>
      </c>
      <c r="I222" s="189">
        <f t="shared" si="44"/>
        <v>963962537.78406322</v>
      </c>
      <c r="J222" s="189">
        <f t="shared" si="44"/>
        <v>834223907.46395767</v>
      </c>
      <c r="K222" s="189">
        <f t="shared" si="44"/>
        <v>739447521.34139585</v>
      </c>
      <c r="L222" s="189">
        <f t="shared" si="44"/>
        <v>665607176.04595137</v>
      </c>
      <c r="M222" s="189">
        <f t="shared" si="44"/>
        <v>605592047.55961692</v>
      </c>
      <c r="N222" s="189">
        <f t="shared" si="44"/>
        <v>555329340.27386141</v>
      </c>
      <c r="O222" s="189">
        <f t="shared" si="44"/>
        <v>512282030.83588648</v>
      </c>
      <c r="P222" s="189">
        <f t="shared" si="44"/>
        <v>474769412.06968421</v>
      </c>
      <c r="Q222" s="189">
        <f t="shared" si="44"/>
        <v>441624266.21359462</v>
      </c>
      <c r="R222" s="189">
        <f t="shared" si="44"/>
        <v>412005118.56855601</v>
      </c>
      <c r="S222" s="189">
        <f t="shared" si="44"/>
        <v>385286633.93020296</v>
      </c>
      <c r="T222" s="189">
        <f t="shared" si="44"/>
        <v>360992259.35517198</v>
      </c>
      <c r="U222" s="189">
        <f t="shared" si="44"/>
        <v>338751043.56577808</v>
      </c>
      <c r="V222" s="189">
        <f t="shared" si="44"/>
        <v>318268958.1622799</v>
      </c>
      <c r="W222" s="189">
        <f t="shared" si="48"/>
        <v>299309268.40100688</v>
      </c>
      <c r="X222" s="189">
        <f t="shared" si="48"/>
        <v>281678745.14000112</v>
      </c>
      <c r="Y222" s="189">
        <f t="shared" si="48"/>
        <v>265217758.70407644</v>
      </c>
      <c r="Z222" s="189">
        <f t="shared" si="48"/>
        <v>249793019.18872914</v>
      </c>
      <c r="AA222" s="189">
        <f t="shared" si="48"/>
        <v>235292161.90655613</v>
      </c>
      <c r="AB222" s="189">
        <f t="shared" si="48"/>
        <v>221619645.21105322</v>
      </c>
      <c r="AC222" s="189">
        <f t="shared" si="48"/>
        <v>208693598.55695662</v>
      </c>
      <c r="AD222" s="189">
        <f t="shared" si="48"/>
        <v>196443369.71277031</v>
      </c>
      <c r="AE222" s="189">
        <f t="shared" si="48"/>
        <v>184807593.90516281</v>
      </c>
      <c r="AF222" s="189">
        <f t="shared" si="48"/>
        <v>173732657.77016988</v>
      </c>
      <c r="AG222" s="189">
        <f t="shared" si="48"/>
        <v>163171465.56821522</v>
      </c>
      <c r="AH222" s="189">
        <f t="shared" si="48"/>
        <v>153082439.38139391</v>
      </c>
      <c r="AI222" s="189">
        <f t="shared" si="48"/>
        <v>143428702.28591409</v>
      </c>
      <c r="AJ222" s="189">
        <f t="shared" si="48"/>
        <v>134177405.96040916</v>
      </c>
      <c r="AK222" s="189">
        <f t="shared" si="48"/>
        <v>125299173.30301015</v>
      </c>
      <c r="AL222" s="189">
        <f t="shared" si="48"/>
        <v>116767633.36743562</v>
      </c>
      <c r="AM222" s="189">
        <f t="shared" si="48"/>
        <v>108559030.96370728</v>
      </c>
      <c r="AN222" s="189">
        <f t="shared" si="48"/>
        <v>100651897.07035351</v>
      </c>
      <c r="AO222" s="189">
        <f t="shared" si="48"/>
        <v>93026769.101467922</v>
      </c>
      <c r="AP222" s="189">
        <f t="shared" si="48"/>
        <v>85665952.298498631</v>
      </c>
      <c r="AQ222" s="189">
        <f t="shared" si="48"/>
        <v>78553315.242217705</v>
      </c>
      <c r="AR222" s="189">
        <f t="shared" si="48"/>
        <v>71674113.827962875</v>
      </c>
      <c r="AS222" s="189">
        <f t="shared" si="48"/>
        <v>65014839.107418537</v>
      </c>
      <c r="AT222" s="189">
        <f t="shared" si="48"/>
        <v>58563085.239917435</v>
      </c>
      <c r="AU222" s="189">
        <f t="shared" si="48"/>
        <v>52307434.465647854</v>
      </c>
      <c r="AV222" s="189">
        <f t="shared" si="48"/>
        <v>46237356.550070286</v>
      </c>
      <c r="AW222" s="189">
        <f t="shared" si="48"/>
        <v>40343120.581968151</v>
      </c>
      <c r="AX222" s="189">
        <f t="shared" si="48"/>
        <v>34615717.358892761</v>
      </c>
      <c r="AY222" s="189">
        <f t="shared" si="48"/>
        <v>29046790.880238693</v>
      </c>
      <c r="AZ222" s="189">
        <f t="shared" si="48"/>
        <v>23628577.70291074</v>
      </c>
      <c r="BA222" s="189">
        <f t="shared" si="48"/>
        <v>18353853.107831478</v>
      </c>
      <c r="BB222" s="189">
        <f t="shared" si="48"/>
        <v>13215883.185352484</v>
      </c>
      <c r="BC222" s="189">
        <f t="shared" si="48"/>
        <v>8208382.080398242</v>
      </c>
      <c r="BD222" s="189">
        <f t="shared" si="48"/>
        <v>3325473.7488861084</v>
      </c>
      <c r="BE222" s="189">
        <f t="shared" si="48"/>
        <v>-1438342.330332756</v>
      </c>
      <c r="BF222" s="189">
        <f t="shared" si="48"/>
        <v>-6088221.9658579826</v>
      </c>
      <c r="BG222" s="189">
        <f t="shared" si="48"/>
        <v>-10629003.998584429</v>
      </c>
      <c r="BH222" s="189">
        <f t="shared" si="48"/>
        <v>-15065235.337519487</v>
      </c>
      <c r="BI222" s="189">
        <f t="shared" si="48"/>
        <v>-19401193.595850945</v>
      </c>
      <c r="BJ222" s="189">
        <f t="shared" si="48"/>
        <v>-23640907.596317608</v>
      </c>
      <c r="BK222" s="189">
        <f t="shared" si="48"/>
        <v>-27788175.980535667</v>
      </c>
      <c r="BL222" s="189">
        <f t="shared" si="48"/>
        <v>-31846584.127475262</v>
      </c>
      <c r="BM222" s="189">
        <f t="shared" si="48"/>
        <v>-35819519.560950913</v>
      </c>
      <c r="BN222" s="1521">
        <f t="shared" si="48"/>
        <v>-39710186.004154682</v>
      </c>
    </row>
    <row r="223" spans="2:66" hidden="1" x14ac:dyDescent="0.15">
      <c r="C223" s="1529"/>
      <c r="D223" s="274"/>
      <c r="E223" s="189"/>
      <c r="F223" s="1604"/>
      <c r="G223" s="189">
        <f t="shared" si="44"/>
        <v>1548348404.7673175</v>
      </c>
      <c r="H223" s="189">
        <f t="shared" si="44"/>
        <v>1291006243.5769179</v>
      </c>
      <c r="I223" s="189">
        <f t="shared" si="44"/>
        <v>1152571566.1620383</v>
      </c>
      <c r="J223" s="189">
        <f t="shared" si="44"/>
        <v>1059398298.5055579</v>
      </c>
      <c r="K223" s="189">
        <f t="shared" si="44"/>
        <v>989881744.26948118</v>
      </c>
      <c r="L223" s="189">
        <f t="shared" si="44"/>
        <v>934807088.83216655</v>
      </c>
      <c r="M223" s="189">
        <f t="shared" si="44"/>
        <v>889418226.96238852</v>
      </c>
      <c r="N223" s="189">
        <f t="shared" si="44"/>
        <v>850951147.94133389</v>
      </c>
      <c r="O223" s="189">
        <f t="shared" si="44"/>
        <v>817662836.09047782</v>
      </c>
      <c r="P223" s="189">
        <f t="shared" si="44"/>
        <v>788386249.12886512</v>
      </c>
      <c r="Q223" s="189">
        <f t="shared" si="44"/>
        <v>762303254.27662325</v>
      </c>
      <c r="R223" s="189">
        <f t="shared" si="44"/>
        <v>738819059.23528183</v>
      </c>
      <c r="S223" s="189">
        <f t="shared" si="44"/>
        <v>717488268.31549752</v>
      </c>
      <c r="T223" s="189">
        <f t="shared" si="44"/>
        <v>697969083.55248177</v>
      </c>
      <c r="U223" s="189">
        <f t="shared" si="44"/>
        <v>679993734.89290702</v>
      </c>
      <c r="V223" s="189">
        <f t="shared" si="44"/>
        <v>663348712.4335326</v>
      </c>
      <c r="W223" s="189">
        <f t="shared" si="48"/>
        <v>647861154.38609493</v>
      </c>
      <c r="X223" s="189">
        <f t="shared" si="48"/>
        <v>633389231.76776206</v>
      </c>
      <c r="Y223" s="189">
        <f t="shared" si="48"/>
        <v>619815203.81835186</v>
      </c>
      <c r="Z223" s="189">
        <f t="shared" si="48"/>
        <v>607040303.50230992</v>
      </c>
      <c r="AA223" s="189">
        <f t="shared" si="48"/>
        <v>594980905.14165199</v>
      </c>
      <c r="AB223" s="189">
        <f t="shared" si="48"/>
        <v>583565608.13529289</v>
      </c>
      <c r="AC223" s="189">
        <f t="shared" si="48"/>
        <v>572732986.83987474</v>
      </c>
      <c r="AD223" s="189">
        <f t="shared" si="48"/>
        <v>562429832.59808528</v>
      </c>
      <c r="AE223" s="189">
        <f t="shared" si="48"/>
        <v>552609764.59848773</v>
      </c>
      <c r="AF223" s="189">
        <f t="shared" si="48"/>
        <v>543232120.77027977</v>
      </c>
      <c r="AG223" s="189">
        <f t="shared" si="48"/>
        <v>534261063.83565855</v>
      </c>
      <c r="AH223" s="189">
        <f t="shared" si="48"/>
        <v>525664854.48356551</v>
      </c>
      <c r="AI223" s="189">
        <f t="shared" si="48"/>
        <v>517415255.66085702</v>
      </c>
      <c r="AJ223" s="189">
        <f t="shared" si="48"/>
        <v>509487040.68994826</v>
      </c>
      <c r="AK223" s="189">
        <f t="shared" si="48"/>
        <v>501857584.31001139</v>
      </c>
      <c r="AL223" s="189">
        <f t="shared" si="48"/>
        <v>494506520.47651118</v>
      </c>
      <c r="AM223" s="189">
        <f t="shared" si="48"/>
        <v>487415454.30502748</v>
      </c>
      <c r="AN223" s="189">
        <f t="shared" si="48"/>
        <v>480567718.23381728</v>
      </c>
      <c r="AO223" s="189">
        <f t="shared" si="48"/>
        <v>473948164.53372687</v>
      </c>
      <c r="AP223" s="189">
        <f t="shared" si="48"/>
        <v>467542987.87731761</v>
      </c>
      <c r="AQ223" s="189">
        <f t="shared" si="48"/>
        <v>461339572.9092164</v>
      </c>
      <c r="AR223" s="189">
        <f t="shared" si="48"/>
        <v>455326362.72284871</v>
      </c>
      <c r="AS223" s="189">
        <f t="shared" si="48"/>
        <v>449492744.90821916</v>
      </c>
      <c r="AT223" s="189">
        <f t="shared" si="48"/>
        <v>443828952.43841094</v>
      </c>
      <c r="AU223" s="189">
        <f t="shared" si="48"/>
        <v>438325977.1442396</v>
      </c>
      <c r="AV223" s="189">
        <f t="shared" si="48"/>
        <v>432975493.91381818</v>
      </c>
      <c r="AW223" s="189">
        <f t="shared" si="48"/>
        <v>427769794.06686324</v>
      </c>
      <c r="AX223" s="189">
        <f t="shared" si="48"/>
        <v>422701726.60809535</v>
      </c>
      <c r="AY223" s="189">
        <f t="shared" si="48"/>
        <v>417764646.27203512</v>
      </c>
      <c r="AZ223" s="189">
        <f t="shared" si="48"/>
        <v>412952367.44221896</v>
      </c>
      <c r="BA223" s="189">
        <f t="shared" si="48"/>
        <v>408259123.16872901</v>
      </c>
      <c r="BB223" s="189">
        <f t="shared" si="48"/>
        <v>403679528.6246087</v>
      </c>
      <c r="BC223" s="189">
        <f t="shared" si="48"/>
        <v>399208548.43887788</v>
      </c>
      <c r="BD223" s="189">
        <f t="shared" si="48"/>
        <v>394841467.42497092</v>
      </c>
      <c r="BE223" s="189">
        <f t="shared" si="48"/>
        <v>390573864.29150754</v>
      </c>
      <c r="BF223" s="189">
        <f t="shared" si="48"/>
        <v>386401587.97958356</v>
      </c>
      <c r="BG223" s="189">
        <f t="shared" si="48"/>
        <v>382320736.31919241</v>
      </c>
      <c r="BH223" s="189">
        <f t="shared" si="48"/>
        <v>378327636.73842478</v>
      </c>
      <c r="BI223" s="189">
        <f t="shared" si="48"/>
        <v>374418828.79400808</v>
      </c>
      <c r="BJ223" s="189">
        <f t="shared" si="48"/>
        <v>370591048.32154036</v>
      </c>
      <c r="BK223" s="189">
        <f t="shared" si="48"/>
        <v>366841213.02926302</v>
      </c>
      <c r="BL223" s="189">
        <f t="shared" si="48"/>
        <v>363166409.38110352</v>
      </c>
      <c r="BM223" s="189">
        <f t="shared" si="48"/>
        <v>359563880.63356352</v>
      </c>
      <c r="BN223" s="1521">
        <f t="shared" si="48"/>
        <v>356031015.90728503</v>
      </c>
    </row>
    <row r="224" spans="2:66" ht="9" hidden="1" customHeight="1" x14ac:dyDescent="0.15">
      <c r="C224" s="1529"/>
      <c r="D224" s="274"/>
      <c r="E224" s="189"/>
      <c r="F224" s="1604"/>
      <c r="G224" s="189"/>
      <c r="H224" s="189"/>
      <c r="I224" s="189"/>
      <c r="J224" s="189"/>
      <c r="K224" s="189"/>
      <c r="L224" s="189"/>
      <c r="M224" s="189"/>
      <c r="N224" s="189"/>
      <c r="O224" s="189"/>
      <c r="P224" s="189"/>
      <c r="Q224" s="189"/>
      <c r="R224" s="189"/>
      <c r="S224" s="189"/>
      <c r="T224" s="189"/>
      <c r="U224" s="189"/>
      <c r="V224" s="189"/>
      <c r="W224" s="189"/>
      <c r="X224" s="189"/>
      <c r="Y224" s="189"/>
      <c r="Z224" s="189"/>
      <c r="AA224" s="189"/>
      <c r="AB224" s="189"/>
      <c r="AC224" s="189"/>
      <c r="AD224" s="189"/>
      <c r="AE224" s="189"/>
      <c r="AF224" s="189"/>
      <c r="AG224" s="189"/>
      <c r="AH224" s="189"/>
      <c r="AI224" s="189"/>
      <c r="AJ224" s="189"/>
      <c r="AK224" s="189"/>
      <c r="AL224" s="189"/>
      <c r="AM224" s="189"/>
      <c r="AN224" s="189"/>
      <c r="AO224" s="189"/>
      <c r="AP224" s="189"/>
      <c r="AQ224" s="189"/>
      <c r="AR224" s="189"/>
      <c r="AS224" s="189"/>
      <c r="AT224" s="189"/>
      <c r="AU224" s="189"/>
      <c r="AV224" s="189"/>
      <c r="AW224" s="189"/>
      <c r="AX224" s="189"/>
      <c r="AY224" s="189"/>
      <c r="AZ224" s="189"/>
      <c r="BA224" s="189"/>
      <c r="BB224" s="189"/>
      <c r="BC224" s="189"/>
      <c r="BD224" s="189"/>
      <c r="BE224" s="189"/>
      <c r="BF224" s="189"/>
      <c r="BG224" s="189"/>
      <c r="BH224" s="189"/>
      <c r="BI224" s="189"/>
      <c r="BJ224" s="189"/>
      <c r="BK224" s="189"/>
      <c r="BL224" s="189"/>
      <c r="BM224" s="189"/>
      <c r="BN224" s="1521"/>
    </row>
    <row r="225" spans="1:66" hidden="1" x14ac:dyDescent="0.15">
      <c r="C225" s="1529"/>
      <c r="D225" s="274"/>
      <c r="E225" s="189"/>
      <c r="F225" s="1604"/>
      <c r="G225" s="189">
        <f t="shared" si="44"/>
        <v>-147252134.18927208</v>
      </c>
      <c r="H225" s="189">
        <f t="shared" si="44"/>
        <v>-311775156.89903194</v>
      </c>
      <c r="I225" s="189">
        <f t="shared" si="44"/>
        <v>-392306130.55385393</v>
      </c>
      <c r="J225" s="189">
        <f t="shared" si="44"/>
        <v>-443393575.06683993</v>
      </c>
      <c r="K225" s="189">
        <f t="shared" si="44"/>
        <v>-479886966.6881389</v>
      </c>
      <c r="L225" s="189">
        <f t="shared" si="44"/>
        <v>-507818353.99069744</v>
      </c>
      <c r="M225" s="189">
        <f t="shared" si="44"/>
        <v>-530188086.72243071</v>
      </c>
      <c r="N225" s="189">
        <f t="shared" si="44"/>
        <v>-548688309.60108638</v>
      </c>
      <c r="O225" s="189">
        <f t="shared" si="44"/>
        <v>-564359448.78211057</v>
      </c>
      <c r="P225" s="189">
        <f t="shared" si="44"/>
        <v>-577883022.89812553</v>
      </c>
      <c r="Q225" s="189">
        <f t="shared" si="44"/>
        <v>-589727640.91857409</v>
      </c>
      <c r="R225" s="189">
        <f t="shared" si="44"/>
        <v>-600228132.74017239</v>
      </c>
      <c r="S225" s="189">
        <f t="shared" si="44"/>
        <v>-609631321.16284716</v>
      </c>
      <c r="T225" s="189">
        <f t="shared" si="44"/>
        <v>-618123918.92555892</v>
      </c>
      <c r="U225" s="189">
        <f t="shared" si="44"/>
        <v>-625850278.12443447</v>
      </c>
      <c r="V225" s="189">
        <f t="shared" si="44"/>
        <v>-632924097.22848332</v>
      </c>
      <c r="W225" s="189">
        <f t="shared" ref="W225:BN225" si="49">W193/$C$126</f>
        <v>-639436382.76659918</v>
      </c>
      <c r="X225" s="189">
        <f t="shared" si="49"/>
        <v>-645461008.57330287</v>
      </c>
      <c r="Y225" s="189">
        <f t="shared" si="49"/>
        <v>-651058687.67167723</v>
      </c>
      <c r="Z225" s="189">
        <f t="shared" si="49"/>
        <v>-656279867.86611485</v>
      </c>
      <c r="AA225" s="189">
        <f t="shared" si="49"/>
        <v>-661166880.75441945</v>
      </c>
      <c r="AB225" s="189">
        <f t="shared" si="49"/>
        <v>-665755562.28247368</v>
      </c>
      <c r="AC225" s="189">
        <f t="shared" si="49"/>
        <v>-670076492.40936434</v>
      </c>
      <c r="AD225" s="189">
        <f t="shared" si="49"/>
        <v>-674155955.73975241</v>
      </c>
      <c r="AE225" s="189">
        <f t="shared" si="49"/>
        <v>-678016694.71084619</v>
      </c>
      <c r="AF225" s="189">
        <f t="shared" si="49"/>
        <v>-681678506.47789228</v>
      </c>
      <c r="AG225" s="189">
        <f t="shared" si="49"/>
        <v>-685158720.58550751</v>
      </c>
      <c r="AH225" s="189">
        <f t="shared" si="49"/>
        <v>-688472584.68806159</v>
      </c>
      <c r="AI225" s="189">
        <f t="shared" si="49"/>
        <v>-691633578.61285341</v>
      </c>
      <c r="AJ225" s="189">
        <f t="shared" si="49"/>
        <v>-694653672.04716194</v>
      </c>
      <c r="AK225" s="189">
        <f t="shared" si="49"/>
        <v>-697543537.47899425</v>
      </c>
      <c r="AL225" s="189">
        <f t="shared" si="49"/>
        <v>-700312727.33040106</v>
      </c>
      <c r="AM225" s="189">
        <f t="shared" si="49"/>
        <v>-702969822.21731663</v>
      </c>
      <c r="AN225" s="189">
        <f t="shared" si="49"/>
        <v>-705522555.7608937</v>
      </c>
      <c r="AO225" s="189">
        <f t="shared" si="49"/>
        <v>-707977920.22881949</v>
      </c>
      <c r="AP225" s="189">
        <f t="shared" si="49"/>
        <v>-710342256.40625668</v>
      </c>
      <c r="AQ225" s="189">
        <f t="shared" si="49"/>
        <v>-712621330.41682732</v>
      </c>
      <c r="AR225" s="189">
        <f t="shared" si="49"/>
        <v>-714820399.68495619</v>
      </c>
      <c r="AS225" s="189">
        <f t="shared" si="49"/>
        <v>-716944269.81574118</v>
      </c>
      <c r="AT225" s="189">
        <f t="shared" si="49"/>
        <v>-718997343.8405062</v>
      </c>
      <c r="AU225" s="189">
        <f t="shared" si="49"/>
        <v>-720983665.01533413</v>
      </c>
      <c r="AV225" s="189">
        <f t="shared" si="49"/>
        <v>-722906954.15115011</v>
      </c>
      <c r="AW225" s="189">
        <f t="shared" si="49"/>
        <v>-724770642.28592408</v>
      </c>
      <c r="AX225" s="189">
        <f t="shared" si="49"/>
        <v>-726577899.37359333</v>
      </c>
      <c r="AY225" s="189">
        <f t="shared" si="49"/>
        <v>-728331659.55367756</v>
      </c>
      <c r="AZ225" s="189">
        <f t="shared" si="49"/>
        <v>-730034643.47510588</v>
      </c>
      <c r="BA225" s="189">
        <f t="shared" si="49"/>
        <v>-731689378.07344925</v>
      </c>
      <c r="BB225" s="189">
        <f t="shared" si="49"/>
        <v>-733298214.13941634</v>
      </c>
      <c r="BC225" s="189">
        <f t="shared" si="49"/>
        <v>-734863341.96561873</v>
      </c>
      <c r="BD225" s="189">
        <f t="shared" si="49"/>
        <v>-736386805.31629133</v>
      </c>
      <c r="BE225" s="189">
        <f t="shared" si="49"/>
        <v>-737870513.92927849</v>
      </c>
      <c r="BF225" s="189">
        <f t="shared" si="49"/>
        <v>-739316254.72992814</v>
      </c>
      <c r="BG225" s="189">
        <f t="shared" si="49"/>
        <v>-740725701.91155469</v>
      </c>
      <c r="BH225" s="189">
        <f t="shared" si="49"/>
        <v>-742100426.01602042</v>
      </c>
      <c r="BI225" s="189">
        <f t="shared" si="49"/>
        <v>-743441902.13009942</v>
      </c>
      <c r="BJ225" s="189">
        <f t="shared" si="49"/>
        <v>-744751517.29806376</v>
      </c>
      <c r="BK225" s="189">
        <f t="shared" si="49"/>
        <v>-746030577.23795521</v>
      </c>
      <c r="BL225" s="189">
        <f t="shared" si="49"/>
        <v>-747280312.43789721</v>
      </c>
      <c r="BM225" s="189">
        <f t="shared" si="49"/>
        <v>-748501883.69926584</v>
      </c>
      <c r="BN225" s="1521">
        <f t="shared" si="49"/>
        <v>-749696387.1853441</v>
      </c>
    </row>
    <row r="226" spans="1:66" hidden="1" x14ac:dyDescent="0.15">
      <c r="C226" s="1529"/>
      <c r="D226" s="274"/>
      <c r="E226" s="189"/>
      <c r="F226" s="1604"/>
      <c r="G226" s="189">
        <f t="shared" ref="G226:BN231" si="50">G194/$C$126</f>
        <v>-147252134.18927208</v>
      </c>
      <c r="H226" s="189">
        <f t="shared" si="50"/>
        <v>-270644401.22159201</v>
      </c>
      <c r="I226" s="189">
        <f t="shared" si="50"/>
        <v>-334055821.58391911</v>
      </c>
      <c r="J226" s="189">
        <f t="shared" si="50"/>
        <v>-375527828.19906408</v>
      </c>
      <c r="K226" s="189">
        <f t="shared" si="50"/>
        <v>-405823869.57499415</v>
      </c>
      <c r="L226" s="189">
        <f t="shared" si="50"/>
        <v>-429427535.50704211</v>
      </c>
      <c r="M226" s="189">
        <f t="shared" si="50"/>
        <v>-448611858.63002437</v>
      </c>
      <c r="N226" s="189">
        <f t="shared" si="50"/>
        <v>-464678741.1299153</v>
      </c>
      <c r="O226" s="189">
        <f t="shared" si="50"/>
        <v>-478439163.12119979</v>
      </c>
      <c r="P226" s="189">
        <f t="shared" si="50"/>
        <v>-490430376.29945582</v>
      </c>
      <c r="Q226" s="189">
        <f t="shared" si="50"/>
        <v>-501025491.29960752</v>
      </c>
      <c r="R226" s="189">
        <f t="shared" si="50"/>
        <v>-510493492.34169674</v>
      </c>
      <c r="S226" s="189">
        <f t="shared" si="50"/>
        <v>-519034272.90130711</v>
      </c>
      <c r="T226" s="189">
        <f t="shared" si="50"/>
        <v>-526800166.9962315</v>
      </c>
      <c r="U226" s="189">
        <f t="shared" si="50"/>
        <v>-533909752.21437961</v>
      </c>
      <c r="V226" s="189">
        <f t="shared" si="50"/>
        <v>-540457017.12113881</v>
      </c>
      <c r="W226" s="189">
        <f t="shared" si="50"/>
        <v>-546517635.89952874</v>
      </c>
      <c r="X226" s="189">
        <f t="shared" si="50"/>
        <v>-552153375.8137306</v>
      </c>
      <c r="Y226" s="189">
        <f t="shared" si="50"/>
        <v>-557415263.78555596</v>
      </c>
      <c r="Z226" s="189">
        <f t="shared" si="50"/>
        <v>-562345907.0152483</v>
      </c>
      <c r="AA226" s="189">
        <f t="shared" si="50"/>
        <v>-566981223.78749847</v>
      </c>
      <c r="AB226" s="189">
        <f t="shared" si="50"/>
        <v>-571351754.76537716</v>
      </c>
      <c r="AC226" s="189">
        <f t="shared" si="50"/>
        <v>-575483670.5334388</v>
      </c>
      <c r="AD226" s="189">
        <f t="shared" si="50"/>
        <v>-579399555.65115297</v>
      </c>
      <c r="AE226" s="189">
        <f t="shared" si="50"/>
        <v>-583119025.86657631</v>
      </c>
      <c r="AF226" s="189">
        <f t="shared" si="50"/>
        <v>-586659219.12682188</v>
      </c>
      <c r="AG226" s="189">
        <f t="shared" si="50"/>
        <v>-590035189.9674468</v>
      </c>
      <c r="AH226" s="189">
        <f t="shared" si="50"/>
        <v>-593260229.10750759</v>
      </c>
      <c r="AI226" s="189">
        <f t="shared" si="50"/>
        <v>-596346124.55512249</v>
      </c>
      <c r="AJ226" s="189">
        <f t="shared" si="50"/>
        <v>-599303376.54293346</v>
      </c>
      <c r="AK226" s="189">
        <f t="shared" si="50"/>
        <v>-602141375.70008492</v>
      </c>
      <c r="AL226" s="189">
        <f t="shared" si="50"/>
        <v>-604868551.71367896</v>
      </c>
      <c r="AM226" s="189">
        <f t="shared" si="50"/>
        <v>-607492498.12307584</v>
      </c>
      <c r="AN226" s="189">
        <f t="shared" si="50"/>
        <v>-610020077.67531025</v>
      </c>
      <c r="AO226" s="189">
        <f t="shared" si="50"/>
        <v>-612457511.74399674</v>
      </c>
      <c r="AP226" s="189">
        <f t="shared" si="50"/>
        <v>-614810456.60238183</v>
      </c>
      <c r="AQ226" s="189">
        <f t="shared" si="50"/>
        <v>-617084068.78960323</v>
      </c>
      <c r="AR226" s="189">
        <f t="shared" si="50"/>
        <v>-619283061.37843335</v>
      </c>
      <c r="AS226" s="189">
        <f t="shared" si="50"/>
        <v>-621411752.61388934</v>
      </c>
      <c r="AT226" s="189">
        <f t="shared" si="50"/>
        <v>-623474108.12367189</v>
      </c>
      <c r="AU226" s="189">
        <f t="shared" si="50"/>
        <v>-625473777.68741274</v>
      </c>
      <c r="AV226" s="189">
        <f t="shared" si="50"/>
        <v>-627414127.38008451</v>
      </c>
      <c r="AW226" s="189">
        <f t="shared" si="50"/>
        <v>-629298267.76646936</v>
      </c>
      <c r="AX226" s="189">
        <f t="shared" si="50"/>
        <v>-631129078.71128142</v>
      </c>
      <c r="AY226" s="189">
        <f t="shared" si="50"/>
        <v>-632909231.27796233</v>
      </c>
      <c r="AZ226" s="189">
        <f t="shared" si="50"/>
        <v>-634641207.11413383</v>
      </c>
      <c r="BA226" s="189">
        <f t="shared" si="50"/>
        <v>-636327315.65991127</v>
      </c>
      <c r="BB226" s="189">
        <f t="shared" si="50"/>
        <v>-637969709.46419096</v>
      </c>
      <c r="BC226" s="189">
        <f t="shared" si="50"/>
        <v>-639570397.85158646</v>
      </c>
      <c r="BD226" s="189">
        <f t="shared" si="50"/>
        <v>-641131259.14730072</v>
      </c>
      <c r="BE226" s="189">
        <f t="shared" si="50"/>
        <v>-642654051.63758087</v>
      </c>
      <c r="BF226" s="189">
        <f t="shared" si="50"/>
        <v>-644140423.41850948</v>
      </c>
      <c r="BG226" s="189">
        <f t="shared" si="50"/>
        <v>-645591921.26486814</v>
      </c>
      <c r="BH226" s="189">
        <f t="shared" si="50"/>
        <v>-647009998.63304055</v>
      </c>
      <c r="BI226" s="189">
        <f t="shared" si="50"/>
        <v>-648396022.89681494</v>
      </c>
      <c r="BJ226" s="189">
        <f t="shared" si="50"/>
        <v>-649751281.90209234</v>
      </c>
      <c r="BK226" s="189">
        <f t="shared" si="50"/>
        <v>-651076989.91550899</v>
      </c>
      <c r="BL226" s="189">
        <f t="shared" si="50"/>
        <v>-652374293.03256488</v>
      </c>
      <c r="BM226" s="189">
        <f t="shared" si="50"/>
        <v>-653644274.1027528</v>
      </c>
      <c r="BN226" s="1521">
        <f t="shared" si="50"/>
        <v>-654887957.22220433</v>
      </c>
    </row>
    <row r="227" spans="1:66" hidden="1" x14ac:dyDescent="0.15">
      <c r="C227" s="1529"/>
      <c r="D227" s="274"/>
      <c r="E227" s="189"/>
      <c r="F227" s="1604"/>
      <c r="G227" s="189">
        <f t="shared" si="50"/>
        <v>-147252134.18927208</v>
      </c>
      <c r="H227" s="189">
        <f t="shared" si="50"/>
        <v>-229513645.54415193</v>
      </c>
      <c r="I227" s="189">
        <f t="shared" si="50"/>
        <v>-273765414.22207069</v>
      </c>
      <c r="J227" s="189">
        <f t="shared" si="50"/>
        <v>-303549005.76354402</v>
      </c>
      <c r="K227" s="189">
        <f t="shared" si="50"/>
        <v>-325770536.77575994</v>
      </c>
      <c r="L227" s="189">
        <f t="shared" si="50"/>
        <v>-343375597.5736708</v>
      </c>
      <c r="M227" s="189">
        <f t="shared" si="50"/>
        <v>-357884515.81238621</v>
      </c>
      <c r="N227" s="189">
        <f t="shared" si="50"/>
        <v>-370180829.96099681</v>
      </c>
      <c r="O227" s="189">
        <f t="shared" si="50"/>
        <v>-380821709.13383454</v>
      </c>
      <c r="P227" s="189">
        <f t="shared" si="50"/>
        <v>-390180207.87199116</v>
      </c>
      <c r="Q227" s="189">
        <f t="shared" si="50"/>
        <v>-398517848.96151114</v>
      </c>
      <c r="R227" s="189">
        <f t="shared" si="50"/>
        <v>-406024762.59011096</v>
      </c>
      <c r="S227" s="189">
        <f t="shared" si="50"/>
        <v>-412843323.10634953</v>
      </c>
      <c r="T227" s="189">
        <f t="shared" si="50"/>
        <v>-419082789.00495476</v>
      </c>
      <c r="U227" s="189">
        <f t="shared" si="50"/>
        <v>-424828755.15767342</v>
      </c>
      <c r="V227" s="189">
        <f t="shared" si="50"/>
        <v>-430149471.73870426</v>
      </c>
      <c r="W227" s="189">
        <f t="shared" si="50"/>
        <v>-435100195.42224413</v>
      </c>
      <c r="X227" s="189">
        <f t="shared" si="50"/>
        <v>-439726262.99425822</v>
      </c>
      <c r="Y227" s="189">
        <f t="shared" si="50"/>
        <v>-444065311.24475342</v>
      </c>
      <c r="Z227" s="189">
        <f t="shared" si="50"/>
        <v>-448148911.85859925</v>
      </c>
      <c r="AA227" s="189">
        <f t="shared" si="50"/>
        <v>-452003796.46277553</v>
      </c>
      <c r="AB227" s="189">
        <f t="shared" si="50"/>
        <v>-455652788.83916712</v>
      </c>
      <c r="AC227" s="189">
        <f t="shared" si="50"/>
        <v>-459115524.19342917</v>
      </c>
      <c r="AD227" s="189">
        <f t="shared" si="50"/>
        <v>-462409011.10490704</v>
      </c>
      <c r="AE227" s="189">
        <f t="shared" si="50"/>
        <v>-465548075.57657331</v>
      </c>
      <c r="AF227" s="189">
        <f t="shared" si="50"/>
        <v>-468545715.56952184</v>
      </c>
      <c r="AG227" s="189">
        <f t="shared" si="50"/>
        <v>-471413386.76058871</v>
      </c>
      <c r="AH227" s="189">
        <f t="shared" si="50"/>
        <v>-474161234.87826639</v>
      </c>
      <c r="AI227" s="189">
        <f t="shared" si="50"/>
        <v>-476798286.12586713</v>
      </c>
      <c r="AJ227" s="189">
        <f t="shared" si="50"/>
        <v>-479332604.41571331</v>
      </c>
      <c r="AK227" s="189">
        <f t="shared" si="50"/>
        <v>-481771422.09613752</v>
      </c>
      <c r="AL227" s="189">
        <f t="shared" si="50"/>
        <v>-484121249.33864099</v>
      </c>
      <c r="AM227" s="189">
        <f t="shared" si="50"/>
        <v>-486387966.21738869</v>
      </c>
      <c r="AN227" s="189">
        <f t="shared" si="50"/>
        <v>-488576900.65382695</v>
      </c>
      <c r="AO227" s="189">
        <f t="shared" si="50"/>
        <v>-490692894.7425738</v>
      </c>
      <c r="AP227" s="189">
        <f t="shared" si="50"/>
        <v>-492740361.46863961</v>
      </c>
      <c r="AQ227" s="189">
        <f t="shared" si="50"/>
        <v>-494723333.4328019</v>
      </c>
      <c r="AR227" s="189">
        <f t="shared" si="50"/>
        <v>-496645504.89408523</v>
      </c>
      <c r="AS227" s="189">
        <f t="shared" si="50"/>
        <v>-498510268.19551373</v>
      </c>
      <c r="AT227" s="189">
        <f t="shared" si="50"/>
        <v>-500320745.44654655</v>
      </c>
      <c r="AU227" s="189">
        <f t="shared" si="50"/>
        <v>-502079816.18160635</v>
      </c>
      <c r="AV227" s="189">
        <f t="shared" si="50"/>
        <v>-503790141.59030527</v>
      </c>
      <c r="AW227" s="189">
        <f t="shared" si="50"/>
        <v>-505454185.81488734</v>
      </c>
      <c r="AX227" s="189">
        <f t="shared" si="50"/>
        <v>-507074234.72905773</v>
      </c>
      <c r="AY227" s="189">
        <f t="shared" si="50"/>
        <v>-508652412.54588372</v>
      </c>
      <c r="AZ227" s="189">
        <f t="shared" si="50"/>
        <v>-510190696.54789346</v>
      </c>
      <c r="BA227" s="189">
        <f t="shared" si="50"/>
        <v>-511690930.18745351</v>
      </c>
      <c r="BB227" s="189">
        <f t="shared" si="50"/>
        <v>-513154834.76822352</v>
      </c>
      <c r="BC227" s="189">
        <f t="shared" si="50"/>
        <v>-514584019.88742298</v>
      </c>
      <c r="BD227" s="189">
        <f t="shared" si="50"/>
        <v>-515979992.79272312</v>
      </c>
      <c r="BE227" s="189">
        <f t="shared" si="50"/>
        <v>-517344166.78581309</v>
      </c>
      <c r="BF227" s="189">
        <f t="shared" si="50"/>
        <v>-518677868.78637689</v>
      </c>
      <c r="BG227" s="189">
        <f t="shared" si="50"/>
        <v>-519982346.15474111</v>
      </c>
      <c r="BH227" s="189">
        <f t="shared" si="50"/>
        <v>-521258772.85833699</v>
      </c>
      <c r="BI227" s="189">
        <f t="shared" si="50"/>
        <v>-522508255.05595398</v>
      </c>
      <c r="BJ227" s="189">
        <f t="shared" si="50"/>
        <v>-523731836.16424704</v>
      </c>
      <c r="BK227" s="189">
        <f t="shared" si="50"/>
        <v>-524930501.46280414</v>
      </c>
      <c r="BL227" s="189">
        <f t="shared" si="50"/>
        <v>-526105182.28708762</v>
      </c>
      <c r="BM227" s="189">
        <f t="shared" si="50"/>
        <v>-527256759.85254055</v>
      </c>
      <c r="BN227" s="1521">
        <f t="shared" si="50"/>
        <v>-528386068.74794918</v>
      </c>
    </row>
    <row r="228" spans="1:66" ht="4.5" hidden="1" customHeight="1" x14ac:dyDescent="0.15">
      <c r="C228" s="1529"/>
      <c r="D228" s="274"/>
      <c r="E228" s="189"/>
      <c r="F228" s="1604"/>
      <c r="G228" s="189"/>
      <c r="H228" s="189"/>
      <c r="I228" s="189"/>
      <c r="J228" s="189"/>
      <c r="K228" s="189"/>
      <c r="L228" s="189"/>
      <c r="M228" s="189"/>
      <c r="N228" s="189"/>
      <c r="O228" s="189"/>
      <c r="P228" s="189"/>
      <c r="Q228" s="189"/>
      <c r="R228" s="189"/>
      <c r="S228" s="189"/>
      <c r="T228" s="189"/>
      <c r="U228" s="189"/>
      <c r="V228" s="189"/>
      <c r="W228" s="189"/>
      <c r="X228" s="189"/>
      <c r="Y228" s="189"/>
      <c r="Z228" s="189"/>
      <c r="AA228" s="189"/>
      <c r="AB228" s="189"/>
      <c r="AC228" s="189"/>
      <c r="AD228" s="189"/>
      <c r="AE228" s="189"/>
      <c r="AF228" s="189"/>
      <c r="AG228" s="189"/>
      <c r="AH228" s="189"/>
      <c r="AI228" s="189"/>
      <c r="AJ228" s="189"/>
      <c r="AK228" s="189"/>
      <c r="AL228" s="189"/>
      <c r="AM228" s="189"/>
      <c r="AN228" s="189"/>
      <c r="AO228" s="189"/>
      <c r="AP228" s="189"/>
      <c r="AQ228" s="189"/>
      <c r="AR228" s="189"/>
      <c r="AS228" s="189"/>
      <c r="AT228" s="189"/>
      <c r="AU228" s="189"/>
      <c r="AV228" s="189"/>
      <c r="AW228" s="189"/>
      <c r="AX228" s="189"/>
      <c r="AY228" s="189"/>
      <c r="AZ228" s="189"/>
      <c r="BA228" s="189"/>
      <c r="BB228" s="189"/>
      <c r="BC228" s="189"/>
      <c r="BD228" s="189"/>
      <c r="BE228" s="189"/>
      <c r="BF228" s="189"/>
      <c r="BG228" s="189"/>
      <c r="BH228" s="189"/>
      <c r="BI228" s="189"/>
      <c r="BJ228" s="189"/>
      <c r="BK228" s="189"/>
      <c r="BL228" s="189"/>
      <c r="BM228" s="189"/>
      <c r="BN228" s="1521"/>
    </row>
    <row r="229" spans="1:66" hidden="1" x14ac:dyDescent="0.15">
      <c r="C229" s="1529"/>
      <c r="D229" s="274"/>
      <c r="E229" s="189"/>
      <c r="F229" s="1604"/>
      <c r="G229" s="189">
        <f t="shared" si="50"/>
        <v>1603554364.1659276</v>
      </c>
      <c r="H229" s="189">
        <f t="shared" si="50"/>
        <v>1088870041.7851276</v>
      </c>
      <c r="I229" s="189">
        <f t="shared" si="50"/>
        <v>836941594.79009688</v>
      </c>
      <c r="J229" s="189">
        <f t="shared" si="50"/>
        <v>677122583.88048804</v>
      </c>
      <c r="K229" s="189">
        <f t="shared" si="50"/>
        <v>562958765.17214644</v>
      </c>
      <c r="L229" s="189">
        <f t="shared" si="50"/>
        <v>475579826.28446323</v>
      </c>
      <c r="M229" s="189">
        <f t="shared" si="50"/>
        <v>405599646.34829217</v>
      </c>
      <c r="N229" s="189">
        <f t="shared" si="50"/>
        <v>347724617.55677623</v>
      </c>
      <c r="O229" s="189">
        <f t="shared" si="50"/>
        <v>298699930.81399995</v>
      </c>
      <c r="P229" s="189">
        <f t="shared" si="50"/>
        <v>256393562.59010267</v>
      </c>
      <c r="Q229" s="189">
        <f t="shared" si="50"/>
        <v>219339543.64912716</v>
      </c>
      <c r="R229" s="189">
        <f t="shared" si="50"/>
        <v>186490411.47995615</v>
      </c>
      <c r="S229" s="189">
        <f t="shared" si="50"/>
        <v>157074019.89030489</v>
      </c>
      <c r="T229" s="189">
        <f t="shared" si="50"/>
        <v>130506267.53101969</v>
      </c>
      <c r="U229" s="189">
        <f t="shared" si="50"/>
        <v>106335571.64148934</v>
      </c>
      <c r="V229" s="189">
        <f t="shared" si="50"/>
        <v>84206244.497806713</v>
      </c>
      <c r="W229" s="189">
        <f t="shared" si="50"/>
        <v>63833586.530974068</v>
      </c>
      <c r="X229" s="189">
        <f t="shared" si="50"/>
        <v>44986495.103585564</v>
      </c>
      <c r="Y229" s="189">
        <f t="shared" si="50"/>
        <v>27475039.100649673</v>
      </c>
      <c r="Z229" s="189">
        <f t="shared" si="50"/>
        <v>11141400.524467787</v>
      </c>
      <c r="AA229" s="189">
        <f t="shared" si="50"/>
        <v>-4146848.3507099152</v>
      </c>
      <c r="AB229" s="189">
        <f t="shared" si="50"/>
        <v>-18501814.628312588</v>
      </c>
      <c r="AC229" s="189">
        <f t="shared" si="50"/>
        <v>-32019162.886232536</v>
      </c>
      <c r="AD229" s="189">
        <f t="shared" si="50"/>
        <v>-44781120.363649689</v>
      </c>
      <c r="AE229" s="189">
        <f t="shared" si="50"/>
        <v>-56858833.18765974</v>
      </c>
      <c r="AF229" s="189">
        <f t="shared" si="50"/>
        <v>-68314233.635370731</v>
      </c>
      <c r="AG229" s="189">
        <f t="shared" si="50"/>
        <v>-79201534.453311607</v>
      </c>
      <c r="AH229" s="189">
        <f t="shared" si="50"/>
        <v>-89568435.522798851</v>
      </c>
      <c r="AI229" s="189">
        <f t="shared" si="50"/>
        <v>-99457106.357040718</v>
      </c>
      <c r="AJ229" s="189">
        <f t="shared" si="50"/>
        <v>-108904992.23442285</v>
      </c>
      <c r="AK229" s="189">
        <f t="shared" si="50"/>
        <v>-117945480.35004807</v>
      </c>
      <c r="AL229" s="189">
        <f t="shared" si="50"/>
        <v>-126608453.94936895</v>
      </c>
      <c r="AM229" s="189">
        <f t="shared" si="50"/>
        <v>-134920756.13570881</v>
      </c>
      <c r="AN229" s="189">
        <f t="shared" si="50"/>
        <v>-142906580.3228353</v>
      </c>
      <c r="AO229" s="189">
        <f t="shared" si="50"/>
        <v>-150587800.7171483</v>
      </c>
      <c r="AP229" s="189">
        <f t="shared" si="50"/>
        <v>-157984253.46474585</v>
      </c>
      <c r="AQ229" s="189">
        <f t="shared" si="50"/>
        <v>-165113976.97375059</v>
      </c>
      <c r="AR229" s="189">
        <f t="shared" si="50"/>
        <v>-171993418.26709461</v>
      </c>
      <c r="AS229" s="189">
        <f t="shared" si="50"/>
        <v>-178637610.92222437</v>
      </c>
      <c r="AT229" s="189">
        <f t="shared" si="50"/>
        <v>-185060329.12804016</v>
      </c>
      <c r="AU229" s="189">
        <f t="shared" si="50"/>
        <v>-191274221.57335743</v>
      </c>
      <c r="AV229" s="189">
        <f t="shared" si="50"/>
        <v>-197290928.22818264</v>
      </c>
      <c r="AW229" s="189">
        <f t="shared" si="50"/>
        <v>-203121182.55354515</v>
      </c>
      <c r="AX229" s="189">
        <f t="shared" si="50"/>
        <v>-208774901.2502645</v>
      </c>
      <c r="AY229" s="189">
        <f t="shared" si="50"/>
        <v>-214261263.310956</v>
      </c>
      <c r="AZ229" s="189">
        <f t="shared" si="50"/>
        <v>-219588779.85660061</v>
      </c>
      <c r="BA229" s="189">
        <f t="shared" si="50"/>
        <v>-224765356.00649819</v>
      </c>
      <c r="BB229" s="189">
        <f t="shared" si="50"/>
        <v>-229798345.83853403</v>
      </c>
      <c r="BC229" s="189">
        <f t="shared" si="50"/>
        <v>-234694601.33761644</v>
      </c>
      <c r="BD229" s="189">
        <f t="shared" si="50"/>
        <v>-239460516.09774208</v>
      </c>
      <c r="BE229" s="189">
        <f t="shared" si="50"/>
        <v>-244102064.43248811</v>
      </c>
      <c r="BF229" s="189">
        <f t="shared" si="50"/>
        <v>-248624836.45591083</v>
      </c>
      <c r="BG229" s="189">
        <f t="shared" si="50"/>
        <v>-253034069.61768356</v>
      </c>
      <c r="BH229" s="189">
        <f t="shared" si="50"/>
        <v>-257334677.1102635</v>
      </c>
      <c r="BI229" s="189">
        <f t="shared" si="50"/>
        <v>-261531273.50992259</v>
      </c>
      <c r="BJ229" s="189">
        <f t="shared" si="50"/>
        <v>-265628197.96585354</v>
      </c>
      <c r="BK229" s="189">
        <f t="shared" si="50"/>
        <v>-269629535.21096879</v>
      </c>
      <c r="BL229" s="189">
        <f t="shared" si="50"/>
        <v>-273539134.6332469</v>
      </c>
      <c r="BM229" s="189">
        <f t="shared" si="50"/>
        <v>-277360627.61667281</v>
      </c>
      <c r="BN229" s="1521">
        <f t="shared" si="50"/>
        <v>-281097443.3351528</v>
      </c>
    </row>
    <row r="230" spans="1:66" hidden="1" x14ac:dyDescent="0.15">
      <c r="C230" s="1529"/>
      <c r="D230" s="274"/>
      <c r="E230" s="189"/>
      <c r="F230" s="1604"/>
      <c r="G230" s="189">
        <f t="shared" si="50"/>
        <v>1603554364.1659276</v>
      </c>
      <c r="H230" s="189">
        <f t="shared" si="50"/>
        <v>1217541122.3803275</v>
      </c>
      <c r="I230" s="189">
        <f t="shared" si="50"/>
        <v>1019168497.1826731</v>
      </c>
      <c r="J230" s="189">
        <f t="shared" si="50"/>
        <v>889429866.86256754</v>
      </c>
      <c r="K230" s="189">
        <f t="shared" si="50"/>
        <v>794653480.74000585</v>
      </c>
      <c r="L230" s="189">
        <f t="shared" si="50"/>
        <v>720813135.44456136</v>
      </c>
      <c r="M230" s="189">
        <f t="shared" si="50"/>
        <v>660798006.9582268</v>
      </c>
      <c r="N230" s="189">
        <f t="shared" si="50"/>
        <v>610535299.6724714</v>
      </c>
      <c r="O230" s="189">
        <f t="shared" si="50"/>
        <v>567487990.23449647</v>
      </c>
      <c r="P230" s="189">
        <f t="shared" si="50"/>
        <v>529975371.46829414</v>
      </c>
      <c r="Q230" s="189">
        <f t="shared" si="50"/>
        <v>496830225.61220455</v>
      </c>
      <c r="R230" s="189">
        <f t="shared" si="50"/>
        <v>467211077.96716595</v>
      </c>
      <c r="S230" s="189">
        <f t="shared" si="50"/>
        <v>440492593.3288129</v>
      </c>
      <c r="T230" s="189">
        <f t="shared" si="50"/>
        <v>416198218.75378197</v>
      </c>
      <c r="U230" s="189">
        <f t="shared" si="50"/>
        <v>393957002.96438807</v>
      </c>
      <c r="V230" s="189">
        <f t="shared" si="50"/>
        <v>373474917.5608899</v>
      </c>
      <c r="W230" s="189">
        <f t="shared" si="50"/>
        <v>354515227.79961681</v>
      </c>
      <c r="X230" s="189">
        <f t="shared" si="50"/>
        <v>336884704.53861111</v>
      </c>
      <c r="Y230" s="189">
        <f t="shared" si="50"/>
        <v>320423718.10268641</v>
      </c>
      <c r="Z230" s="189">
        <f t="shared" si="50"/>
        <v>304998978.5873391</v>
      </c>
      <c r="AA230" s="189">
        <f t="shared" si="50"/>
        <v>290498121.30516607</v>
      </c>
      <c r="AB230" s="189">
        <f t="shared" si="50"/>
        <v>276825604.60966319</v>
      </c>
      <c r="AC230" s="189">
        <f t="shared" si="50"/>
        <v>263899557.95556656</v>
      </c>
      <c r="AD230" s="189">
        <f t="shared" si="50"/>
        <v>251649329.11138025</v>
      </c>
      <c r="AE230" s="189">
        <f t="shared" si="50"/>
        <v>240013553.30377278</v>
      </c>
      <c r="AF230" s="189">
        <f t="shared" si="50"/>
        <v>228938617.16877985</v>
      </c>
      <c r="AG230" s="189">
        <f t="shared" si="50"/>
        <v>218377424.96682516</v>
      </c>
      <c r="AH230" s="189">
        <f t="shared" si="50"/>
        <v>208288398.78000388</v>
      </c>
      <c r="AI230" s="189">
        <f t="shared" si="50"/>
        <v>198634661.68452406</v>
      </c>
      <c r="AJ230" s="189">
        <f t="shared" si="50"/>
        <v>189383365.35901913</v>
      </c>
      <c r="AK230" s="189">
        <f t="shared" si="50"/>
        <v>180505132.7016201</v>
      </c>
      <c r="AL230" s="189">
        <f t="shared" si="50"/>
        <v>171973592.76604557</v>
      </c>
      <c r="AM230" s="189">
        <f t="shared" si="50"/>
        <v>163764990.36231723</v>
      </c>
      <c r="AN230" s="189">
        <f t="shared" si="50"/>
        <v>155857856.46896347</v>
      </c>
      <c r="AO230" s="189">
        <f t="shared" si="50"/>
        <v>148232728.50007787</v>
      </c>
      <c r="AP230" s="189">
        <f t="shared" si="50"/>
        <v>140871911.6971086</v>
      </c>
      <c r="AQ230" s="189">
        <f t="shared" si="50"/>
        <v>133759274.64082766</v>
      </c>
      <c r="AR230" s="189">
        <f t="shared" si="50"/>
        <v>126880073.22657283</v>
      </c>
      <c r="AS230" s="189">
        <f t="shared" si="50"/>
        <v>120220798.50602849</v>
      </c>
      <c r="AT230" s="189">
        <f t="shared" si="50"/>
        <v>113769044.63852739</v>
      </c>
      <c r="AU230" s="189">
        <f t="shared" si="50"/>
        <v>107513393.86425781</v>
      </c>
      <c r="AV230" s="189">
        <f t="shared" si="50"/>
        <v>101443315.94868024</v>
      </c>
      <c r="AW230" s="189">
        <f t="shared" si="50"/>
        <v>95549079.98057811</v>
      </c>
      <c r="AX230" s="189">
        <f t="shared" si="50"/>
        <v>89821676.75750272</v>
      </c>
      <c r="AY230" s="189">
        <f t="shared" si="50"/>
        <v>84252750.278848648</v>
      </c>
      <c r="AZ230" s="189">
        <f t="shared" si="50"/>
        <v>78834537.101520702</v>
      </c>
      <c r="BA230" s="189">
        <f t="shared" si="50"/>
        <v>73559812.506441429</v>
      </c>
      <c r="BB230" s="189">
        <f t="shared" si="50"/>
        <v>68421842.58396244</v>
      </c>
      <c r="BC230" s="189">
        <f t="shared" si="50"/>
        <v>63414341.479008198</v>
      </c>
      <c r="BD230" s="189">
        <f t="shared" si="50"/>
        <v>58531433.147496067</v>
      </c>
      <c r="BE230" s="189">
        <f t="shared" si="50"/>
        <v>53767617.068277203</v>
      </c>
      <c r="BF230" s="189">
        <f t="shared" si="50"/>
        <v>49117737.432751976</v>
      </c>
      <c r="BG230" s="189">
        <f t="shared" si="50"/>
        <v>44576955.400025524</v>
      </c>
      <c r="BH230" s="189">
        <f t="shared" si="50"/>
        <v>40140724.061090469</v>
      </c>
      <c r="BI230" s="189">
        <f t="shared" si="50"/>
        <v>35804765.802759014</v>
      </c>
      <c r="BJ230" s="189">
        <f t="shared" si="50"/>
        <v>31565051.802292347</v>
      </c>
      <c r="BK230" s="189">
        <f t="shared" si="50"/>
        <v>27417783.418074291</v>
      </c>
      <c r="BL230" s="189">
        <f t="shared" si="50"/>
        <v>23359375.271134693</v>
      </c>
      <c r="BM230" s="189">
        <f t="shared" si="50"/>
        <v>19386439.837659042</v>
      </c>
      <c r="BN230" s="1521">
        <f t="shared" si="50"/>
        <v>15495773.394455275</v>
      </c>
    </row>
    <row r="231" spans="1:66" hidden="1" x14ac:dyDescent="0.15">
      <c r="C231" s="1529"/>
      <c r="D231" s="274"/>
      <c r="E231" s="189"/>
      <c r="F231" s="1604"/>
      <c r="G231" s="189">
        <f t="shared" si="50"/>
        <v>1603554364.1659276</v>
      </c>
      <c r="H231" s="189">
        <f t="shared" si="50"/>
        <v>1346212202.9755278</v>
      </c>
      <c r="I231" s="189">
        <f t="shared" si="50"/>
        <v>1207777525.5606482</v>
      </c>
      <c r="J231" s="189">
        <f t="shared" si="50"/>
        <v>1114604257.9041679</v>
      </c>
      <c r="K231" s="189">
        <f t="shared" si="50"/>
        <v>1045087703.6680912</v>
      </c>
      <c r="L231" s="189">
        <f t="shared" si="50"/>
        <v>990013048.23077643</v>
      </c>
      <c r="M231" s="189">
        <f t="shared" si="50"/>
        <v>944624186.36099851</v>
      </c>
      <c r="N231" s="189">
        <f t="shared" si="50"/>
        <v>906157107.33994389</v>
      </c>
      <c r="O231" s="189">
        <f t="shared" si="50"/>
        <v>872868795.4890877</v>
      </c>
      <c r="P231" s="189">
        <f t="shared" si="50"/>
        <v>843592208.527475</v>
      </c>
      <c r="Q231" s="189">
        <f t="shared" si="50"/>
        <v>817509213.67523324</v>
      </c>
      <c r="R231" s="189">
        <f t="shared" si="50"/>
        <v>794025018.6338917</v>
      </c>
      <c r="S231" s="189">
        <f t="shared" si="50"/>
        <v>772694227.71410751</v>
      </c>
      <c r="T231" s="189">
        <f t="shared" si="50"/>
        <v>753175042.95109177</v>
      </c>
      <c r="U231" s="189">
        <f t="shared" si="50"/>
        <v>735199694.2915169</v>
      </c>
      <c r="V231" s="189">
        <f t="shared" ref="V231:BN231" si="51">V199/$C$126</f>
        <v>718554671.83214247</v>
      </c>
      <c r="W231" s="189">
        <f t="shared" si="51"/>
        <v>703067113.7847048</v>
      </c>
      <c r="X231" s="189">
        <f t="shared" si="51"/>
        <v>688595191.16637194</v>
      </c>
      <c r="Y231" s="189">
        <f t="shared" si="51"/>
        <v>675021163.21696186</v>
      </c>
      <c r="Z231" s="189">
        <f t="shared" si="51"/>
        <v>662246262.90091991</v>
      </c>
      <c r="AA231" s="189">
        <f t="shared" si="51"/>
        <v>650186864.54026186</v>
      </c>
      <c r="AB231" s="189">
        <f t="shared" si="51"/>
        <v>638771567.53390276</v>
      </c>
      <c r="AC231" s="189">
        <f t="shared" si="51"/>
        <v>627938946.23848474</v>
      </c>
      <c r="AD231" s="189">
        <f t="shared" si="51"/>
        <v>617635791.99669516</v>
      </c>
      <c r="AE231" s="189">
        <f t="shared" si="51"/>
        <v>607815723.99709761</v>
      </c>
      <c r="AF231" s="189">
        <f t="shared" si="51"/>
        <v>598438080.16888964</v>
      </c>
      <c r="AG231" s="189">
        <f t="shared" si="51"/>
        <v>589467023.23426855</v>
      </c>
      <c r="AH231" s="189">
        <f t="shared" si="51"/>
        <v>580870813.88217545</v>
      </c>
      <c r="AI231" s="189">
        <f t="shared" si="51"/>
        <v>572621215.05946696</v>
      </c>
      <c r="AJ231" s="189">
        <f t="shared" si="51"/>
        <v>564693000.0885582</v>
      </c>
      <c r="AK231" s="189">
        <f t="shared" si="51"/>
        <v>557063543.70862138</v>
      </c>
      <c r="AL231" s="189">
        <f t="shared" si="51"/>
        <v>549712479.87512112</v>
      </c>
      <c r="AM231" s="189">
        <f t="shared" si="51"/>
        <v>542621413.70363748</v>
      </c>
      <c r="AN231" s="189">
        <f t="shared" si="51"/>
        <v>535773677.63242722</v>
      </c>
      <c r="AO231" s="189">
        <f t="shared" si="51"/>
        <v>529154123.93233681</v>
      </c>
      <c r="AP231" s="189">
        <f t="shared" si="51"/>
        <v>522748947.27592754</v>
      </c>
      <c r="AQ231" s="189">
        <f t="shared" si="51"/>
        <v>516545532.30782634</v>
      </c>
      <c r="AR231" s="189">
        <f t="shared" si="51"/>
        <v>510532322.12145871</v>
      </c>
      <c r="AS231" s="189">
        <f t="shared" si="51"/>
        <v>504698704.30682915</v>
      </c>
      <c r="AT231" s="189">
        <f t="shared" si="51"/>
        <v>499034911.83702087</v>
      </c>
      <c r="AU231" s="189">
        <f t="shared" si="51"/>
        <v>493531936.54284954</v>
      </c>
      <c r="AV231" s="189">
        <f t="shared" si="51"/>
        <v>488181453.31242818</v>
      </c>
      <c r="AW231" s="189">
        <f t="shared" si="51"/>
        <v>482975753.46547318</v>
      </c>
      <c r="AX231" s="189">
        <f t="shared" si="51"/>
        <v>477907686.00670528</v>
      </c>
      <c r="AY231" s="189">
        <f t="shared" si="51"/>
        <v>472970605.67064506</v>
      </c>
      <c r="AZ231" s="189">
        <f t="shared" si="51"/>
        <v>468158326.8408289</v>
      </c>
      <c r="BA231" s="189">
        <f t="shared" si="51"/>
        <v>463465082.56733894</v>
      </c>
      <c r="BB231" s="189">
        <f t="shared" si="51"/>
        <v>458885488.02321863</v>
      </c>
      <c r="BC231" s="189">
        <f t="shared" si="51"/>
        <v>454414507.83748788</v>
      </c>
      <c r="BD231" s="189">
        <f t="shared" si="51"/>
        <v>450047426.82358092</v>
      </c>
      <c r="BE231" s="189">
        <f t="shared" si="51"/>
        <v>445779823.69011754</v>
      </c>
      <c r="BF231" s="189">
        <f t="shared" si="51"/>
        <v>441607547.37819356</v>
      </c>
      <c r="BG231" s="189">
        <f t="shared" si="51"/>
        <v>437526695.71780235</v>
      </c>
      <c r="BH231" s="189">
        <f t="shared" si="51"/>
        <v>433533596.13703471</v>
      </c>
      <c r="BI231" s="189">
        <f t="shared" si="51"/>
        <v>429624788.19261807</v>
      </c>
      <c r="BJ231" s="189">
        <f t="shared" si="51"/>
        <v>425797007.72015029</v>
      </c>
      <c r="BK231" s="189">
        <f t="shared" si="51"/>
        <v>422047172.42787296</v>
      </c>
      <c r="BL231" s="189">
        <f t="shared" si="51"/>
        <v>418372368.77971345</v>
      </c>
      <c r="BM231" s="189">
        <f t="shared" si="51"/>
        <v>414769840.03217345</v>
      </c>
      <c r="BN231" s="1521">
        <f t="shared" si="51"/>
        <v>411236975.30589503</v>
      </c>
    </row>
    <row r="232" spans="1:66" ht="9.75" hidden="1" customHeight="1" x14ac:dyDescent="0.15">
      <c r="C232" s="1529"/>
      <c r="D232" s="274"/>
      <c r="E232" s="189"/>
      <c r="F232" s="1604"/>
      <c r="G232" s="189"/>
      <c r="H232" s="189"/>
      <c r="I232" s="189"/>
      <c r="J232" s="189"/>
      <c r="K232" s="189"/>
      <c r="L232" s="189"/>
      <c r="M232" s="189"/>
      <c r="N232" s="189"/>
      <c r="O232" s="189"/>
      <c r="P232" s="189"/>
      <c r="Q232" s="189"/>
      <c r="R232" s="189"/>
      <c r="S232" s="189"/>
      <c r="T232" s="189"/>
      <c r="U232" s="189"/>
      <c r="V232" s="189"/>
      <c r="W232" s="189"/>
      <c r="X232" s="189"/>
      <c r="Y232" s="189"/>
      <c r="Z232" s="189"/>
      <c r="AA232" s="189"/>
      <c r="AB232" s="189"/>
      <c r="AC232" s="189"/>
      <c r="AD232" s="189"/>
      <c r="AE232" s="189"/>
      <c r="AF232" s="189"/>
      <c r="AG232" s="189"/>
      <c r="AH232" s="189"/>
      <c r="AI232" s="189"/>
      <c r="AJ232" s="189"/>
      <c r="AK232" s="189"/>
      <c r="AL232" s="189"/>
      <c r="AM232" s="189"/>
      <c r="AN232" s="189"/>
      <c r="AO232" s="189"/>
      <c r="AP232" s="189"/>
      <c r="AQ232" s="189"/>
      <c r="AR232" s="189"/>
      <c r="AS232" s="189"/>
      <c r="AT232" s="189"/>
      <c r="AU232" s="189"/>
      <c r="AV232" s="189"/>
      <c r="AW232" s="189"/>
      <c r="AX232" s="189"/>
      <c r="AY232" s="189"/>
      <c r="AZ232" s="189"/>
      <c r="BA232" s="189"/>
      <c r="BB232" s="189"/>
      <c r="BC232" s="189"/>
      <c r="BD232" s="189"/>
      <c r="BE232" s="189"/>
      <c r="BF232" s="189"/>
      <c r="BG232" s="189"/>
      <c r="BH232" s="189"/>
      <c r="BI232" s="189"/>
      <c r="BJ232" s="189"/>
      <c r="BK232" s="189"/>
      <c r="BL232" s="189"/>
      <c r="BM232" s="189"/>
      <c r="BN232" s="1521"/>
    </row>
    <row r="233" spans="1:66" hidden="1" x14ac:dyDescent="0.15">
      <c r="C233" s="1529"/>
      <c r="D233" s="274"/>
      <c r="E233" s="189"/>
      <c r="F233" s="1604"/>
      <c r="G233" s="189">
        <f t="shared" ref="G233:BN238" si="52">G201/$C$126</f>
        <v>-209702977.19622293</v>
      </c>
      <c r="H233" s="189">
        <f t="shared" si="52"/>
        <v>-374225999.90598279</v>
      </c>
      <c r="I233" s="189">
        <f t="shared" si="52"/>
        <v>-454756973.56080478</v>
      </c>
      <c r="J233" s="189">
        <f t="shared" si="52"/>
        <v>-505844418.07379079</v>
      </c>
      <c r="K233" s="189">
        <f t="shared" si="52"/>
        <v>-542337809.6950897</v>
      </c>
      <c r="L233" s="189">
        <f t="shared" si="52"/>
        <v>-570269196.99764836</v>
      </c>
      <c r="M233" s="189">
        <f t="shared" si="52"/>
        <v>-592638929.72938156</v>
      </c>
      <c r="N233" s="189">
        <f t="shared" si="52"/>
        <v>-611139152.60803723</v>
      </c>
      <c r="O233" s="189">
        <f t="shared" si="52"/>
        <v>-626810291.78906143</v>
      </c>
      <c r="P233" s="189">
        <f t="shared" si="52"/>
        <v>-640333865.90507638</v>
      </c>
      <c r="Q233" s="189">
        <f t="shared" si="52"/>
        <v>-652178483.92552495</v>
      </c>
      <c r="R233" s="189">
        <f t="shared" si="52"/>
        <v>-662678975.74712324</v>
      </c>
      <c r="S233" s="189">
        <f t="shared" si="52"/>
        <v>-672082164.16979802</v>
      </c>
      <c r="T233" s="189">
        <f t="shared" si="52"/>
        <v>-680574761.93250978</v>
      </c>
      <c r="U233" s="189">
        <f t="shared" si="52"/>
        <v>-688301121.13138533</v>
      </c>
      <c r="V233" s="189">
        <f t="shared" si="52"/>
        <v>-695374940.23543417</v>
      </c>
      <c r="W233" s="189">
        <f t="shared" si="52"/>
        <v>-701887225.77355003</v>
      </c>
      <c r="X233" s="189">
        <f t="shared" si="52"/>
        <v>-707911851.58025372</v>
      </c>
      <c r="Y233" s="189">
        <f t="shared" si="52"/>
        <v>-713509530.67862809</v>
      </c>
      <c r="Z233" s="189">
        <f t="shared" si="52"/>
        <v>-718730710.87306559</v>
      </c>
      <c r="AA233" s="189">
        <f t="shared" si="52"/>
        <v>-723617723.7613703</v>
      </c>
      <c r="AB233" s="189">
        <f t="shared" si="52"/>
        <v>-728206405.28942454</v>
      </c>
      <c r="AC233" s="189">
        <f t="shared" si="52"/>
        <v>-732527335.4163152</v>
      </c>
      <c r="AD233" s="189">
        <f t="shared" si="52"/>
        <v>-736606798.74670315</v>
      </c>
      <c r="AE233" s="189">
        <f t="shared" si="52"/>
        <v>-740467537.71779692</v>
      </c>
      <c r="AF233" s="189">
        <f t="shared" si="52"/>
        <v>-744129349.48484313</v>
      </c>
      <c r="AG233" s="189">
        <f t="shared" si="52"/>
        <v>-747609563.59245837</v>
      </c>
      <c r="AH233" s="189">
        <f t="shared" si="52"/>
        <v>-750923427.69501245</v>
      </c>
      <c r="AI233" s="189">
        <f t="shared" si="52"/>
        <v>-754084421.61980438</v>
      </c>
      <c r="AJ233" s="189">
        <f t="shared" si="52"/>
        <v>-757104515.05411279</v>
      </c>
      <c r="AK233" s="189">
        <f t="shared" si="52"/>
        <v>-759994380.48594511</v>
      </c>
      <c r="AL233" s="189">
        <f t="shared" si="52"/>
        <v>-762763570.33735192</v>
      </c>
      <c r="AM233" s="189">
        <f t="shared" si="52"/>
        <v>-765420665.22426748</v>
      </c>
      <c r="AN233" s="189">
        <f t="shared" si="52"/>
        <v>-767973398.76784456</v>
      </c>
      <c r="AO233" s="189">
        <f t="shared" si="52"/>
        <v>-770428763.23577023</v>
      </c>
      <c r="AP233" s="189">
        <f t="shared" si="52"/>
        <v>-772793099.41320753</v>
      </c>
      <c r="AQ233" s="189">
        <f t="shared" si="52"/>
        <v>-775072173.42377818</v>
      </c>
      <c r="AR233" s="189">
        <f t="shared" si="52"/>
        <v>-777271242.69190693</v>
      </c>
      <c r="AS233" s="189">
        <f t="shared" si="52"/>
        <v>-779395112.82269204</v>
      </c>
      <c r="AT233" s="189">
        <f t="shared" si="52"/>
        <v>-781448186.84745705</v>
      </c>
      <c r="AU233" s="189">
        <f t="shared" si="52"/>
        <v>-783434508.02228498</v>
      </c>
      <c r="AV233" s="189">
        <f t="shared" si="52"/>
        <v>-785357797.15810096</v>
      </c>
      <c r="AW233" s="189">
        <f t="shared" si="52"/>
        <v>-787221485.29287493</v>
      </c>
      <c r="AX233" s="189">
        <f t="shared" si="52"/>
        <v>-789028742.38054419</v>
      </c>
      <c r="AY233" s="189">
        <f t="shared" si="52"/>
        <v>-790782502.56062853</v>
      </c>
      <c r="AZ233" s="189">
        <f t="shared" si="52"/>
        <v>-792485486.48205674</v>
      </c>
      <c r="BA233" s="189">
        <f t="shared" si="52"/>
        <v>-794140221.08040011</v>
      </c>
      <c r="BB233" s="189">
        <f t="shared" si="52"/>
        <v>-795749057.14636707</v>
      </c>
      <c r="BC233" s="189">
        <f t="shared" si="52"/>
        <v>-797314184.97256947</v>
      </c>
      <c r="BD233" s="189">
        <f t="shared" si="52"/>
        <v>-798837648.32324219</v>
      </c>
      <c r="BE233" s="189">
        <f t="shared" si="52"/>
        <v>-800321356.93622935</v>
      </c>
      <c r="BF233" s="189">
        <f t="shared" si="52"/>
        <v>-801767097.73687899</v>
      </c>
      <c r="BG233" s="189">
        <f t="shared" si="52"/>
        <v>-803176544.91850555</v>
      </c>
      <c r="BH233" s="189">
        <f t="shared" si="52"/>
        <v>-804551269.02297127</v>
      </c>
      <c r="BI233" s="189">
        <f t="shared" si="52"/>
        <v>-805892745.13705027</v>
      </c>
      <c r="BJ233" s="189">
        <f t="shared" si="52"/>
        <v>-807202360.30501461</v>
      </c>
      <c r="BK233" s="189">
        <f t="shared" si="52"/>
        <v>-808481420.24490607</v>
      </c>
      <c r="BL233" s="189">
        <f t="shared" si="52"/>
        <v>-809731155.44484806</v>
      </c>
      <c r="BM233" s="189">
        <f t="shared" si="52"/>
        <v>-810952726.70621669</v>
      </c>
      <c r="BN233" s="1521">
        <f t="shared" si="52"/>
        <v>-812147230.19229472</v>
      </c>
    </row>
    <row r="234" spans="1:66" hidden="1" x14ac:dyDescent="0.15">
      <c r="C234" s="1529"/>
      <c r="D234" s="274"/>
      <c r="E234" s="189"/>
      <c r="F234" s="1604"/>
      <c r="G234" s="189">
        <f t="shared" si="52"/>
        <v>-209702977.19622293</v>
      </c>
      <c r="H234" s="189">
        <f t="shared" si="52"/>
        <v>-333095244.22854286</v>
      </c>
      <c r="I234" s="189">
        <f t="shared" si="52"/>
        <v>-396506664.59086996</v>
      </c>
      <c r="J234" s="189">
        <f t="shared" si="52"/>
        <v>-437978671.20601493</v>
      </c>
      <c r="K234" s="189">
        <f t="shared" si="52"/>
        <v>-468274712.581945</v>
      </c>
      <c r="L234" s="189">
        <f t="shared" si="52"/>
        <v>-491878378.51399297</v>
      </c>
      <c r="M234" s="189">
        <f t="shared" si="52"/>
        <v>-511062701.63697523</v>
      </c>
      <c r="N234" s="189">
        <f t="shared" si="52"/>
        <v>-527129584.13686615</v>
      </c>
      <c r="O234" s="189">
        <f t="shared" si="52"/>
        <v>-540890006.12815058</v>
      </c>
      <c r="P234" s="189">
        <f t="shared" si="52"/>
        <v>-552881219.30640662</v>
      </c>
      <c r="Q234" s="189">
        <f t="shared" si="52"/>
        <v>-563476334.30655837</v>
      </c>
      <c r="R234" s="189">
        <f t="shared" si="52"/>
        <v>-572944335.34864759</v>
      </c>
      <c r="S234" s="189">
        <f t="shared" si="52"/>
        <v>-581485115.90825796</v>
      </c>
      <c r="T234" s="189">
        <f t="shared" si="52"/>
        <v>-589251010.00318229</v>
      </c>
      <c r="U234" s="189">
        <f t="shared" si="52"/>
        <v>-596360595.22133052</v>
      </c>
      <c r="V234" s="189">
        <f t="shared" si="52"/>
        <v>-602907860.12808967</v>
      </c>
      <c r="W234" s="189">
        <f t="shared" si="52"/>
        <v>-608968478.9064796</v>
      </c>
      <c r="X234" s="189">
        <f t="shared" si="52"/>
        <v>-614604218.82068145</v>
      </c>
      <c r="Y234" s="189">
        <f t="shared" si="52"/>
        <v>-619866106.79250681</v>
      </c>
      <c r="Z234" s="189">
        <f t="shared" si="52"/>
        <v>-624796750.02219915</v>
      </c>
      <c r="AA234" s="189">
        <f t="shared" si="52"/>
        <v>-629432066.79444933</v>
      </c>
      <c r="AB234" s="189">
        <f t="shared" si="52"/>
        <v>-633802597.77232802</v>
      </c>
      <c r="AC234" s="189">
        <f t="shared" si="52"/>
        <v>-637934513.54038966</v>
      </c>
      <c r="AD234" s="189">
        <f t="shared" si="52"/>
        <v>-641850398.65810382</v>
      </c>
      <c r="AE234" s="189">
        <f t="shared" si="52"/>
        <v>-645569868.87352717</v>
      </c>
      <c r="AF234" s="189">
        <f t="shared" si="52"/>
        <v>-649110062.13377273</v>
      </c>
      <c r="AG234" s="189">
        <f t="shared" si="52"/>
        <v>-652486032.97439766</v>
      </c>
      <c r="AH234" s="189">
        <f t="shared" si="52"/>
        <v>-655711072.11445844</v>
      </c>
      <c r="AI234" s="189">
        <f t="shared" si="52"/>
        <v>-658796967.56207335</v>
      </c>
      <c r="AJ234" s="189">
        <f t="shared" si="52"/>
        <v>-661754219.54988432</v>
      </c>
      <c r="AK234" s="189">
        <f t="shared" si="52"/>
        <v>-664592218.70703578</v>
      </c>
      <c r="AL234" s="189">
        <f t="shared" si="52"/>
        <v>-667319394.72062981</v>
      </c>
      <c r="AM234" s="189">
        <f t="shared" si="52"/>
        <v>-669943341.1300267</v>
      </c>
      <c r="AN234" s="189">
        <f t="shared" si="52"/>
        <v>-672470920.68226111</v>
      </c>
      <c r="AO234" s="189">
        <f t="shared" si="52"/>
        <v>-674908354.75094759</v>
      </c>
      <c r="AP234" s="189">
        <f t="shared" si="52"/>
        <v>-677261299.60933268</v>
      </c>
      <c r="AQ234" s="189">
        <f t="shared" si="52"/>
        <v>-679534911.79655409</v>
      </c>
      <c r="AR234" s="189">
        <f t="shared" si="52"/>
        <v>-681733904.3853842</v>
      </c>
      <c r="AS234" s="189">
        <f t="shared" si="52"/>
        <v>-683862595.62084019</v>
      </c>
      <c r="AT234" s="189">
        <f t="shared" si="52"/>
        <v>-685924951.13062274</v>
      </c>
      <c r="AU234" s="189">
        <f t="shared" si="52"/>
        <v>-687924620.69436359</v>
      </c>
      <c r="AV234" s="189">
        <f t="shared" si="52"/>
        <v>-689864970.38703537</v>
      </c>
      <c r="AW234" s="189">
        <f t="shared" si="52"/>
        <v>-691749110.77342021</v>
      </c>
      <c r="AX234" s="189">
        <f t="shared" si="52"/>
        <v>-693579921.71823227</v>
      </c>
      <c r="AY234" s="189">
        <f t="shared" si="52"/>
        <v>-695360074.28491318</v>
      </c>
      <c r="AZ234" s="189">
        <f t="shared" si="52"/>
        <v>-697092050.12108469</v>
      </c>
      <c r="BA234" s="189">
        <f t="shared" si="52"/>
        <v>-698778158.66686213</v>
      </c>
      <c r="BB234" s="189">
        <f t="shared" si="52"/>
        <v>-700420552.47114182</v>
      </c>
      <c r="BC234" s="189">
        <f t="shared" si="52"/>
        <v>-702021240.85853732</v>
      </c>
      <c r="BD234" s="189">
        <f t="shared" si="52"/>
        <v>-703582102.15425158</v>
      </c>
      <c r="BE234" s="189">
        <f t="shared" si="52"/>
        <v>-705104894.64453173</v>
      </c>
      <c r="BF234" s="189">
        <f t="shared" si="52"/>
        <v>-706591266.42546034</v>
      </c>
      <c r="BG234" s="189">
        <f t="shared" si="52"/>
        <v>-708042764.271819</v>
      </c>
      <c r="BH234" s="189">
        <f t="shared" si="52"/>
        <v>-709460841.6399914</v>
      </c>
      <c r="BI234" s="189">
        <f t="shared" si="52"/>
        <v>-710846865.9037658</v>
      </c>
      <c r="BJ234" s="189">
        <f t="shared" si="52"/>
        <v>-712202124.90904319</v>
      </c>
      <c r="BK234" s="189">
        <f t="shared" si="52"/>
        <v>-713527832.92245984</v>
      </c>
      <c r="BL234" s="189">
        <f t="shared" si="52"/>
        <v>-714825136.03951573</v>
      </c>
      <c r="BM234" s="189">
        <f t="shared" si="52"/>
        <v>-716095117.10970366</v>
      </c>
      <c r="BN234" s="1521">
        <f t="shared" si="52"/>
        <v>-717338800.22915518</v>
      </c>
    </row>
    <row r="235" spans="1:66" hidden="1" x14ac:dyDescent="0.15">
      <c r="C235" s="1529"/>
      <c r="D235" s="274"/>
      <c r="E235" s="189"/>
      <c r="F235" s="1604"/>
      <c r="G235" s="189">
        <f t="shared" si="52"/>
        <v>-209702977.19622293</v>
      </c>
      <c r="H235" s="189">
        <f t="shared" si="52"/>
        <v>-291964488.55110282</v>
      </c>
      <c r="I235" s="189">
        <f t="shared" si="52"/>
        <v>-336216257.22902155</v>
      </c>
      <c r="J235" s="189">
        <f t="shared" si="52"/>
        <v>-365999848.77049488</v>
      </c>
      <c r="K235" s="189">
        <f t="shared" si="52"/>
        <v>-388221379.78271079</v>
      </c>
      <c r="L235" s="189">
        <f t="shared" si="52"/>
        <v>-405826440.58062166</v>
      </c>
      <c r="M235" s="189">
        <f t="shared" si="52"/>
        <v>-420335358.81933707</v>
      </c>
      <c r="N235" s="189">
        <f t="shared" si="52"/>
        <v>-432631672.96794766</v>
      </c>
      <c r="O235" s="189">
        <f t="shared" si="52"/>
        <v>-443272552.1407854</v>
      </c>
      <c r="P235" s="189">
        <f t="shared" si="52"/>
        <v>-452631050.87894201</v>
      </c>
      <c r="Q235" s="189">
        <f t="shared" si="52"/>
        <v>-460968691.96846199</v>
      </c>
      <c r="R235" s="189">
        <f t="shared" si="52"/>
        <v>-468475605.59706181</v>
      </c>
      <c r="S235" s="189">
        <f t="shared" si="52"/>
        <v>-475294166.11330038</v>
      </c>
      <c r="T235" s="189">
        <f t="shared" si="52"/>
        <v>-481533632.01190561</v>
      </c>
      <c r="U235" s="189">
        <f t="shared" si="52"/>
        <v>-487279598.16462427</v>
      </c>
      <c r="V235" s="189">
        <f t="shared" si="52"/>
        <v>-492600314.74565512</v>
      </c>
      <c r="W235" s="189">
        <f t="shared" si="52"/>
        <v>-497551038.42919499</v>
      </c>
      <c r="X235" s="189">
        <f t="shared" si="52"/>
        <v>-502177106.00120908</v>
      </c>
      <c r="Y235" s="189">
        <f t="shared" si="52"/>
        <v>-506516154.25170428</v>
      </c>
      <c r="Z235" s="189">
        <f t="shared" si="52"/>
        <v>-510599754.8655501</v>
      </c>
      <c r="AA235" s="189">
        <f t="shared" si="52"/>
        <v>-514454639.46972638</v>
      </c>
      <c r="AB235" s="189">
        <f t="shared" si="52"/>
        <v>-518103631.84611797</v>
      </c>
      <c r="AC235" s="189">
        <f t="shared" si="52"/>
        <v>-521566367.20038003</v>
      </c>
      <c r="AD235" s="189">
        <f t="shared" si="52"/>
        <v>-524859854.11185789</v>
      </c>
      <c r="AE235" s="189">
        <f t="shared" si="52"/>
        <v>-527998918.58352417</v>
      </c>
      <c r="AF235" s="189">
        <f t="shared" si="52"/>
        <v>-530996558.5764727</v>
      </c>
      <c r="AG235" s="189">
        <f t="shared" si="52"/>
        <v>-533864229.76753956</v>
      </c>
      <c r="AH235" s="189">
        <f t="shared" si="52"/>
        <v>-536612077.88521725</v>
      </c>
      <c r="AI235" s="189">
        <f t="shared" si="52"/>
        <v>-539249129.13281798</v>
      </c>
      <c r="AJ235" s="189">
        <f t="shared" si="52"/>
        <v>-541783447.42266417</v>
      </c>
      <c r="AK235" s="189">
        <f t="shared" si="52"/>
        <v>-544222265.10308838</v>
      </c>
      <c r="AL235" s="189">
        <f t="shared" si="52"/>
        <v>-546572092.3455919</v>
      </c>
      <c r="AM235" s="189">
        <f t="shared" si="52"/>
        <v>-548838809.2243396</v>
      </c>
      <c r="AN235" s="189">
        <f t="shared" si="52"/>
        <v>-551027743.66077781</v>
      </c>
      <c r="AO235" s="189">
        <f t="shared" si="52"/>
        <v>-553143737.74952471</v>
      </c>
      <c r="AP235" s="189">
        <f t="shared" si="52"/>
        <v>-555191204.47559047</v>
      </c>
      <c r="AQ235" s="189">
        <f t="shared" si="52"/>
        <v>-557174176.4397527</v>
      </c>
      <c r="AR235" s="189">
        <f t="shared" si="52"/>
        <v>-559096347.90103614</v>
      </c>
      <c r="AS235" s="189">
        <f t="shared" si="52"/>
        <v>-560961111.20246458</v>
      </c>
      <c r="AT235" s="189">
        <f t="shared" si="52"/>
        <v>-562771588.45349741</v>
      </c>
      <c r="AU235" s="189">
        <f t="shared" si="52"/>
        <v>-564530659.18855727</v>
      </c>
      <c r="AV235" s="189">
        <f t="shared" si="52"/>
        <v>-566240984.59725606</v>
      </c>
      <c r="AW235" s="189">
        <f t="shared" si="52"/>
        <v>-567905028.82183826</v>
      </c>
      <c r="AX235" s="189">
        <f t="shared" si="52"/>
        <v>-569525077.73600852</v>
      </c>
      <c r="AY235" s="189">
        <f t="shared" si="52"/>
        <v>-571103255.55283463</v>
      </c>
      <c r="AZ235" s="189">
        <f t="shared" si="52"/>
        <v>-572641539.55484426</v>
      </c>
      <c r="BA235" s="189">
        <f t="shared" si="52"/>
        <v>-574141773.19440436</v>
      </c>
      <c r="BB235" s="189">
        <f t="shared" si="52"/>
        <v>-575605677.77517438</v>
      </c>
      <c r="BC235" s="189">
        <f t="shared" si="52"/>
        <v>-577034862.89437377</v>
      </c>
      <c r="BD235" s="189">
        <f t="shared" si="52"/>
        <v>-578430835.79967391</v>
      </c>
      <c r="BE235" s="189">
        <f t="shared" si="52"/>
        <v>-579795009.79276395</v>
      </c>
      <c r="BF235" s="189">
        <f t="shared" si="52"/>
        <v>-581128711.79332769</v>
      </c>
      <c r="BG235" s="189">
        <f t="shared" si="52"/>
        <v>-582433189.16169202</v>
      </c>
      <c r="BH235" s="189">
        <f t="shared" si="52"/>
        <v>-583709615.8652879</v>
      </c>
      <c r="BI235" s="189">
        <f t="shared" si="52"/>
        <v>-584959098.06290483</v>
      </c>
      <c r="BJ235" s="189">
        <f t="shared" si="52"/>
        <v>-586182679.17119789</v>
      </c>
      <c r="BK235" s="189">
        <f t="shared" si="52"/>
        <v>-587381344.46975505</v>
      </c>
      <c r="BL235" s="189">
        <f t="shared" si="52"/>
        <v>-588556025.29403841</v>
      </c>
      <c r="BM235" s="189">
        <f t="shared" si="52"/>
        <v>-589707602.85949147</v>
      </c>
      <c r="BN235" s="1521">
        <f t="shared" si="52"/>
        <v>-590836911.7549001</v>
      </c>
    </row>
    <row r="236" spans="1:66" ht="4.5" hidden="1" customHeight="1" x14ac:dyDescent="0.15">
      <c r="C236" s="1529"/>
      <c r="D236" s="274"/>
      <c r="E236" s="189"/>
      <c r="F236" s="1604"/>
      <c r="G236" s="189"/>
      <c r="H236" s="189"/>
      <c r="I236" s="189"/>
      <c r="J236" s="189"/>
      <c r="K236" s="189"/>
      <c r="L236" s="189"/>
      <c r="M236" s="189"/>
      <c r="N236" s="189"/>
      <c r="O236" s="189"/>
      <c r="P236" s="189"/>
      <c r="Q236" s="189"/>
      <c r="R236" s="189"/>
      <c r="S236" s="189"/>
      <c r="T236" s="189"/>
      <c r="U236" s="189"/>
      <c r="V236" s="189"/>
      <c r="W236" s="189"/>
      <c r="X236" s="189"/>
      <c r="Y236" s="189"/>
      <c r="Z236" s="189"/>
      <c r="AA236" s="189"/>
      <c r="AB236" s="189"/>
      <c r="AC236" s="189"/>
      <c r="AD236" s="189"/>
      <c r="AE236" s="189"/>
      <c r="AF236" s="189"/>
      <c r="AG236" s="189"/>
      <c r="AH236" s="189"/>
      <c r="AI236" s="189"/>
      <c r="AJ236" s="189"/>
      <c r="AK236" s="189"/>
      <c r="AL236" s="189"/>
      <c r="AM236" s="189"/>
      <c r="AN236" s="189"/>
      <c r="AO236" s="189"/>
      <c r="AP236" s="189"/>
      <c r="AQ236" s="189"/>
      <c r="AR236" s="189"/>
      <c r="AS236" s="189"/>
      <c r="AT236" s="189"/>
      <c r="AU236" s="189"/>
      <c r="AV236" s="189"/>
      <c r="AW236" s="189"/>
      <c r="AX236" s="189"/>
      <c r="AY236" s="189"/>
      <c r="AZ236" s="189"/>
      <c r="BA236" s="189"/>
      <c r="BB236" s="189"/>
      <c r="BC236" s="189"/>
      <c r="BD236" s="189"/>
      <c r="BE236" s="189"/>
      <c r="BF236" s="189"/>
      <c r="BG236" s="189"/>
      <c r="BH236" s="189"/>
      <c r="BI236" s="189"/>
      <c r="BJ236" s="189"/>
      <c r="BK236" s="189"/>
      <c r="BL236" s="189"/>
      <c r="BM236" s="189"/>
      <c r="BN236" s="1521"/>
    </row>
    <row r="237" spans="1:66" hidden="1" x14ac:dyDescent="0.15">
      <c r="C237" s="1529"/>
      <c r="D237" s="274"/>
      <c r="E237" s="189"/>
      <c r="F237" s="1604"/>
      <c r="G237" s="189">
        <f t="shared" si="52"/>
        <v>1541103521.1589768</v>
      </c>
      <c r="H237" s="189">
        <f t="shared" si="52"/>
        <v>1026419198.7781768</v>
      </c>
      <c r="I237" s="189">
        <f t="shared" si="52"/>
        <v>774490751.78314602</v>
      </c>
      <c r="J237" s="189">
        <f t="shared" si="52"/>
        <v>614671740.87353718</v>
      </c>
      <c r="K237" s="189">
        <f t="shared" si="52"/>
        <v>500507922.16519564</v>
      </c>
      <c r="L237" s="189">
        <f t="shared" si="52"/>
        <v>413128983.27751237</v>
      </c>
      <c r="M237" s="189">
        <f t="shared" si="52"/>
        <v>343148803.34134132</v>
      </c>
      <c r="N237" s="189">
        <f t="shared" si="52"/>
        <v>285273774.54982537</v>
      </c>
      <c r="O237" s="189">
        <f t="shared" si="52"/>
        <v>236249087.80704913</v>
      </c>
      <c r="P237" s="189">
        <f t="shared" si="52"/>
        <v>193942719.58315182</v>
      </c>
      <c r="Q237" s="189">
        <f t="shared" si="52"/>
        <v>156888700.6421763</v>
      </c>
      <c r="R237" s="189">
        <f t="shared" si="52"/>
        <v>124039568.47300529</v>
      </c>
      <c r="S237" s="189">
        <f t="shared" si="52"/>
        <v>94623176.883354023</v>
      </c>
      <c r="T237" s="189">
        <f t="shared" si="52"/>
        <v>68055424.524068832</v>
      </c>
      <c r="U237" s="189">
        <f t="shared" si="52"/>
        <v>43884728.634538494</v>
      </c>
      <c r="V237" s="189">
        <f t="shared" si="52"/>
        <v>21755401.490855854</v>
      </c>
      <c r="W237" s="189">
        <f t="shared" si="52"/>
        <v>1382743.5240232151</v>
      </c>
      <c r="X237" s="189">
        <f t="shared" si="52"/>
        <v>-17464347.903365295</v>
      </c>
      <c r="Y237" s="189">
        <f t="shared" si="52"/>
        <v>-34975803.906301178</v>
      </c>
      <c r="Z237" s="189">
        <f t="shared" si="52"/>
        <v>-51309442.482483067</v>
      </c>
      <c r="AA237" s="189">
        <f t="shared" si="52"/>
        <v>-66597691.35766077</v>
      </c>
      <c r="AB237" s="189">
        <f t="shared" si="52"/>
        <v>-80952657.635263443</v>
      </c>
      <c r="AC237" s="189">
        <f t="shared" si="52"/>
        <v>-94470005.893183395</v>
      </c>
      <c r="AD237" s="189">
        <f t="shared" si="52"/>
        <v>-107231963.37060054</v>
      </c>
      <c r="AE237" s="189">
        <f t="shared" si="52"/>
        <v>-119309676.1946106</v>
      </c>
      <c r="AF237" s="189">
        <f t="shared" si="52"/>
        <v>-130765076.64232159</v>
      </c>
      <c r="AG237" s="189">
        <f t="shared" si="52"/>
        <v>-141652377.46026245</v>
      </c>
      <c r="AH237" s="189">
        <f t="shared" si="52"/>
        <v>-152019278.52974972</v>
      </c>
      <c r="AI237" s="189">
        <f t="shared" si="52"/>
        <v>-161907949.36399159</v>
      </c>
      <c r="AJ237" s="189">
        <f t="shared" si="52"/>
        <v>-171355835.24137369</v>
      </c>
      <c r="AK237" s="189">
        <f t="shared" si="52"/>
        <v>-180396323.35699892</v>
      </c>
      <c r="AL237" s="189">
        <f t="shared" si="52"/>
        <v>-189059296.95631981</v>
      </c>
      <c r="AM237" s="189">
        <f t="shared" si="52"/>
        <v>-197371599.14265966</v>
      </c>
      <c r="AN237" s="189">
        <f t="shared" si="52"/>
        <v>-205357423.32978615</v>
      </c>
      <c r="AO237" s="189">
        <f t="shared" si="52"/>
        <v>-213038643.72409916</v>
      </c>
      <c r="AP237" s="189">
        <f t="shared" si="52"/>
        <v>-220435096.4716967</v>
      </c>
      <c r="AQ237" s="189">
        <f t="shared" si="52"/>
        <v>-227564819.98070145</v>
      </c>
      <c r="AR237" s="189">
        <f t="shared" si="52"/>
        <v>-234444261.27404547</v>
      </c>
      <c r="AS237" s="189">
        <f t="shared" si="52"/>
        <v>-241088453.92917523</v>
      </c>
      <c r="AT237" s="189">
        <f t="shared" si="52"/>
        <v>-247511172.13499102</v>
      </c>
      <c r="AU237" s="189">
        <f t="shared" si="52"/>
        <v>-253725064.58030829</v>
      </c>
      <c r="AV237" s="189">
        <f t="shared" si="52"/>
        <v>-259741771.2351335</v>
      </c>
      <c r="AW237" s="189">
        <f t="shared" si="52"/>
        <v>-265572025.560496</v>
      </c>
      <c r="AX237" s="189">
        <f t="shared" si="52"/>
        <v>-271225744.25721532</v>
      </c>
      <c r="AY237" s="189">
        <f t="shared" si="52"/>
        <v>-276712106.31790686</v>
      </c>
      <c r="AZ237" s="189">
        <f t="shared" si="52"/>
        <v>-282039622.86355144</v>
      </c>
      <c r="BA237" s="189">
        <f t="shared" si="52"/>
        <v>-287216199.01344901</v>
      </c>
      <c r="BB237" s="189">
        <f t="shared" si="52"/>
        <v>-292249188.84548491</v>
      </c>
      <c r="BC237" s="189">
        <f t="shared" si="52"/>
        <v>-297145444.3445673</v>
      </c>
      <c r="BD237" s="189">
        <f t="shared" si="52"/>
        <v>-301911359.10469294</v>
      </c>
      <c r="BE237" s="189">
        <f t="shared" si="52"/>
        <v>-306552907.439439</v>
      </c>
      <c r="BF237" s="189">
        <f t="shared" si="52"/>
        <v>-311075679.46286172</v>
      </c>
      <c r="BG237" s="189">
        <f t="shared" si="52"/>
        <v>-315484912.62463444</v>
      </c>
      <c r="BH237" s="189">
        <f t="shared" si="52"/>
        <v>-319785520.11721438</v>
      </c>
      <c r="BI237" s="189">
        <f t="shared" si="52"/>
        <v>-323982116.51687342</v>
      </c>
      <c r="BJ237" s="189">
        <f t="shared" si="52"/>
        <v>-328079040.97280437</v>
      </c>
      <c r="BK237" s="189">
        <f t="shared" si="52"/>
        <v>-332080378.21791965</v>
      </c>
      <c r="BL237" s="189">
        <f t="shared" si="52"/>
        <v>-335989977.64019775</v>
      </c>
      <c r="BM237" s="189">
        <f t="shared" si="52"/>
        <v>-339811470.62362367</v>
      </c>
      <c r="BN237" s="1521">
        <f t="shared" si="52"/>
        <v>-343548286.34210366</v>
      </c>
    </row>
    <row r="238" spans="1:66" hidden="1" x14ac:dyDescent="0.15">
      <c r="C238" s="1529"/>
      <c r="D238" s="274"/>
      <c r="E238" s="189"/>
      <c r="F238" s="1604"/>
      <c r="G238" s="189">
        <f t="shared" si="52"/>
        <v>1541103521.1589768</v>
      </c>
      <c r="H238" s="189">
        <f t="shared" si="52"/>
        <v>1155090279.3733766</v>
      </c>
      <c r="I238" s="189">
        <f t="shared" si="52"/>
        <v>956717654.17572224</v>
      </c>
      <c r="J238" s="189">
        <f t="shared" si="52"/>
        <v>826979023.85561669</v>
      </c>
      <c r="K238" s="189">
        <f t="shared" si="52"/>
        <v>732202637.733055</v>
      </c>
      <c r="L238" s="189">
        <f t="shared" si="52"/>
        <v>658362292.43761051</v>
      </c>
      <c r="M238" s="189">
        <f t="shared" si="52"/>
        <v>598347163.95127594</v>
      </c>
      <c r="N238" s="189">
        <f t="shared" si="52"/>
        <v>548084456.66552055</v>
      </c>
      <c r="O238" s="189">
        <f t="shared" si="52"/>
        <v>505037147.22754556</v>
      </c>
      <c r="P238" s="189">
        <f t="shared" si="52"/>
        <v>467524528.46134329</v>
      </c>
      <c r="Q238" s="189">
        <f t="shared" si="52"/>
        <v>434379382.6052537</v>
      </c>
      <c r="R238" s="189">
        <f t="shared" si="52"/>
        <v>404760234.96021509</v>
      </c>
      <c r="S238" s="189">
        <f t="shared" si="52"/>
        <v>378041750.32186204</v>
      </c>
      <c r="T238" s="189">
        <f t="shared" si="52"/>
        <v>353747375.74683112</v>
      </c>
      <c r="U238" s="189">
        <f t="shared" si="52"/>
        <v>331506159.95743722</v>
      </c>
      <c r="V238" s="189">
        <f t="shared" ref="V238:BN238" si="53">V206/$C$126</f>
        <v>311024074.55393904</v>
      </c>
      <c r="W238" s="189">
        <f t="shared" si="53"/>
        <v>292064384.79266596</v>
      </c>
      <c r="X238" s="189">
        <f t="shared" si="53"/>
        <v>274433861.53166026</v>
      </c>
      <c r="Y238" s="189">
        <f t="shared" si="53"/>
        <v>257972875.09573555</v>
      </c>
      <c r="Z238" s="189">
        <f t="shared" si="53"/>
        <v>242548135.58038822</v>
      </c>
      <c r="AA238" s="189">
        <f t="shared" si="53"/>
        <v>228047278.29821524</v>
      </c>
      <c r="AB238" s="189">
        <f t="shared" si="53"/>
        <v>214374761.6027123</v>
      </c>
      <c r="AC238" s="189">
        <f t="shared" si="53"/>
        <v>201448714.9486157</v>
      </c>
      <c r="AD238" s="189">
        <f t="shared" si="53"/>
        <v>189198486.10442939</v>
      </c>
      <c r="AE238" s="189">
        <f t="shared" si="53"/>
        <v>177562710.29682192</v>
      </c>
      <c r="AF238" s="189">
        <f t="shared" si="53"/>
        <v>166487774.16182899</v>
      </c>
      <c r="AG238" s="189">
        <f t="shared" si="53"/>
        <v>155926581.9598743</v>
      </c>
      <c r="AH238" s="189">
        <f t="shared" si="53"/>
        <v>145837555.77305302</v>
      </c>
      <c r="AI238" s="189">
        <f t="shared" si="53"/>
        <v>136183818.6775732</v>
      </c>
      <c r="AJ238" s="189">
        <f t="shared" si="53"/>
        <v>126932522.35206826</v>
      </c>
      <c r="AK238" s="189">
        <f t="shared" si="53"/>
        <v>118054289.69466925</v>
      </c>
      <c r="AL238" s="189">
        <f t="shared" si="53"/>
        <v>109522749.75909472</v>
      </c>
      <c r="AM238" s="189">
        <f t="shared" si="53"/>
        <v>101314147.35536639</v>
      </c>
      <c r="AN238" s="189">
        <f t="shared" si="53"/>
        <v>93407013.462012604</v>
      </c>
      <c r="AO238" s="189">
        <f t="shared" si="53"/>
        <v>85781885.493127033</v>
      </c>
      <c r="AP238" s="189">
        <f t="shared" si="53"/>
        <v>78421068.690157726</v>
      </c>
      <c r="AQ238" s="189">
        <f t="shared" si="53"/>
        <v>71308431.633876801</v>
      </c>
      <c r="AR238" s="189">
        <f t="shared" si="53"/>
        <v>64429230.219621979</v>
      </c>
      <c r="AS238" s="189">
        <f t="shared" si="53"/>
        <v>57769955.49907764</v>
      </c>
      <c r="AT238" s="189">
        <f t="shared" si="53"/>
        <v>51318201.631576538</v>
      </c>
      <c r="AU238" s="189">
        <f t="shared" si="53"/>
        <v>45062550.857306957</v>
      </c>
      <c r="AV238" s="189">
        <f t="shared" si="53"/>
        <v>38992472.941729389</v>
      </c>
      <c r="AW238" s="189">
        <f t="shared" si="53"/>
        <v>33098236.973627251</v>
      </c>
      <c r="AX238" s="189">
        <f t="shared" si="53"/>
        <v>27370833.750551861</v>
      </c>
      <c r="AY238" s="189">
        <f t="shared" si="53"/>
        <v>21801907.271897793</v>
      </c>
      <c r="AZ238" s="189">
        <f t="shared" si="53"/>
        <v>16383694.094569841</v>
      </c>
      <c r="BA238" s="189">
        <f t="shared" si="53"/>
        <v>11108969.49949058</v>
      </c>
      <c r="BB238" s="189">
        <f t="shared" si="53"/>
        <v>5970999.5770115852</v>
      </c>
      <c r="BC238" s="189">
        <f t="shared" si="53"/>
        <v>963498.47205734253</v>
      </c>
      <c r="BD238" s="189">
        <f t="shared" si="53"/>
        <v>-3919409.8594547906</v>
      </c>
      <c r="BE238" s="189">
        <f t="shared" si="53"/>
        <v>-8683225.9386736546</v>
      </c>
      <c r="BF238" s="189">
        <f t="shared" si="53"/>
        <v>-13333105.574198881</v>
      </c>
      <c r="BG238" s="189">
        <f t="shared" si="53"/>
        <v>-17873887.606925327</v>
      </c>
      <c r="BH238" s="189">
        <f t="shared" si="53"/>
        <v>-22310118.945860386</v>
      </c>
      <c r="BI238" s="189">
        <f t="shared" si="53"/>
        <v>-26646077.204191845</v>
      </c>
      <c r="BJ238" s="189">
        <f t="shared" si="53"/>
        <v>-30885791.204658508</v>
      </c>
      <c r="BK238" s="189">
        <f t="shared" si="53"/>
        <v>-35033059.588876568</v>
      </c>
      <c r="BL238" s="189">
        <f t="shared" si="53"/>
        <v>-39091467.735816158</v>
      </c>
      <c r="BM238" s="189">
        <f t="shared" si="53"/>
        <v>-43064403.169291817</v>
      </c>
      <c r="BN238" s="1521">
        <f t="shared" si="53"/>
        <v>-46955069.612495579</v>
      </c>
    </row>
    <row r="239" spans="1:66" hidden="1" x14ac:dyDescent="0.15">
      <c r="A239" s="231"/>
      <c r="B239" s="747"/>
      <c r="C239" s="1533"/>
      <c r="D239" s="1399"/>
      <c r="E239" s="748"/>
      <c r="F239" s="1605"/>
      <c r="G239" s="748">
        <f t="shared" ref="G239:BN239" si="54">G207/$C$126</f>
        <v>1541103521.1589768</v>
      </c>
      <c r="H239" s="748">
        <f t="shared" si="54"/>
        <v>1283761359.9685769</v>
      </c>
      <c r="I239" s="748">
        <f t="shared" si="54"/>
        <v>1145326682.5536973</v>
      </c>
      <c r="J239" s="748">
        <f t="shared" si="54"/>
        <v>1052153414.8972169</v>
      </c>
      <c r="K239" s="748">
        <f t="shared" si="54"/>
        <v>982636860.66114032</v>
      </c>
      <c r="L239" s="748">
        <f t="shared" si="54"/>
        <v>927562205.22382557</v>
      </c>
      <c r="M239" s="748">
        <f t="shared" si="54"/>
        <v>882173343.35404766</v>
      </c>
      <c r="N239" s="748">
        <f t="shared" si="54"/>
        <v>843706264.33299303</v>
      </c>
      <c r="O239" s="748">
        <f t="shared" si="54"/>
        <v>810417952.48213685</v>
      </c>
      <c r="P239" s="748">
        <f t="shared" si="54"/>
        <v>781141365.52052414</v>
      </c>
      <c r="Q239" s="748">
        <f t="shared" si="54"/>
        <v>755058370.66828239</v>
      </c>
      <c r="R239" s="748">
        <f t="shared" si="54"/>
        <v>731574175.62694085</v>
      </c>
      <c r="S239" s="748">
        <f t="shared" si="54"/>
        <v>710243384.70715666</v>
      </c>
      <c r="T239" s="748">
        <f t="shared" si="54"/>
        <v>690724199.94414091</v>
      </c>
      <c r="U239" s="748">
        <f t="shared" si="54"/>
        <v>672748851.28456604</v>
      </c>
      <c r="V239" s="748">
        <f t="shared" si="54"/>
        <v>656103828.82519162</v>
      </c>
      <c r="W239" s="748">
        <f t="shared" si="54"/>
        <v>640616270.77775395</v>
      </c>
      <c r="X239" s="748">
        <f t="shared" si="54"/>
        <v>626144348.15942109</v>
      </c>
      <c r="Y239" s="748">
        <f t="shared" si="54"/>
        <v>612570320.21001101</v>
      </c>
      <c r="Z239" s="748">
        <f t="shared" si="54"/>
        <v>599795419.89396906</v>
      </c>
      <c r="AA239" s="748">
        <f t="shared" si="54"/>
        <v>587736021.53331101</v>
      </c>
      <c r="AB239" s="748">
        <f t="shared" si="54"/>
        <v>576320724.52695191</v>
      </c>
      <c r="AC239" s="748">
        <f t="shared" si="54"/>
        <v>565488103.23153389</v>
      </c>
      <c r="AD239" s="748">
        <f t="shared" si="54"/>
        <v>555184948.98974431</v>
      </c>
      <c r="AE239" s="748">
        <f t="shared" si="54"/>
        <v>545364880.99014676</v>
      </c>
      <c r="AF239" s="748">
        <f t="shared" si="54"/>
        <v>535987237.16193885</v>
      </c>
      <c r="AG239" s="748">
        <f t="shared" si="54"/>
        <v>527016180.22731763</v>
      </c>
      <c r="AH239" s="748">
        <f t="shared" si="54"/>
        <v>518419970.87522459</v>
      </c>
      <c r="AI239" s="748">
        <f t="shared" si="54"/>
        <v>510170372.05251616</v>
      </c>
      <c r="AJ239" s="748">
        <f t="shared" si="54"/>
        <v>502242157.08160734</v>
      </c>
      <c r="AK239" s="748">
        <f t="shared" si="54"/>
        <v>494612700.70167047</v>
      </c>
      <c r="AL239" s="748">
        <f t="shared" si="54"/>
        <v>487261636.86817026</v>
      </c>
      <c r="AM239" s="748">
        <f t="shared" si="54"/>
        <v>480170570.69668657</v>
      </c>
      <c r="AN239" s="748">
        <f t="shared" si="54"/>
        <v>473322834.62547636</v>
      </c>
      <c r="AO239" s="748">
        <f t="shared" si="54"/>
        <v>466703280.92538595</v>
      </c>
      <c r="AP239" s="748">
        <f t="shared" si="54"/>
        <v>460298104.26897669</v>
      </c>
      <c r="AQ239" s="748">
        <f t="shared" si="54"/>
        <v>454094689.30087548</v>
      </c>
      <c r="AR239" s="748">
        <f t="shared" si="54"/>
        <v>448081479.11450785</v>
      </c>
      <c r="AS239" s="748">
        <f t="shared" si="54"/>
        <v>442247861.2998783</v>
      </c>
      <c r="AT239" s="748">
        <f t="shared" si="54"/>
        <v>436584068.83007002</v>
      </c>
      <c r="AU239" s="748">
        <f t="shared" si="54"/>
        <v>431081093.53589869</v>
      </c>
      <c r="AV239" s="748">
        <f t="shared" si="54"/>
        <v>425730610.30547732</v>
      </c>
      <c r="AW239" s="748">
        <f t="shared" si="54"/>
        <v>420524910.45852232</v>
      </c>
      <c r="AX239" s="748">
        <f t="shared" si="54"/>
        <v>415456842.99975443</v>
      </c>
      <c r="AY239" s="748">
        <f t="shared" si="54"/>
        <v>410519762.6636942</v>
      </c>
      <c r="AZ239" s="748">
        <f t="shared" si="54"/>
        <v>405707483.83387804</v>
      </c>
      <c r="BA239" s="748">
        <f t="shared" si="54"/>
        <v>401014239.56038809</v>
      </c>
      <c r="BB239" s="748">
        <f t="shared" si="54"/>
        <v>396434645.01626778</v>
      </c>
      <c r="BC239" s="748">
        <f t="shared" si="54"/>
        <v>391963664.83053702</v>
      </c>
      <c r="BD239" s="748">
        <f t="shared" si="54"/>
        <v>387596583.81663007</v>
      </c>
      <c r="BE239" s="748">
        <f t="shared" si="54"/>
        <v>383328980.68316668</v>
      </c>
      <c r="BF239" s="748">
        <f t="shared" si="54"/>
        <v>379156704.3712427</v>
      </c>
      <c r="BG239" s="748">
        <f t="shared" si="54"/>
        <v>375075852.71085149</v>
      </c>
      <c r="BH239" s="748">
        <f t="shared" si="54"/>
        <v>371082753.13008386</v>
      </c>
      <c r="BI239" s="748">
        <f t="shared" si="54"/>
        <v>367173945.18566722</v>
      </c>
      <c r="BJ239" s="748">
        <f t="shared" si="54"/>
        <v>363346164.71319944</v>
      </c>
      <c r="BK239" s="748">
        <f t="shared" si="54"/>
        <v>359596329.4209221</v>
      </c>
      <c r="BL239" s="748">
        <f t="shared" si="54"/>
        <v>355921525.7727626</v>
      </c>
      <c r="BM239" s="748">
        <f t="shared" si="54"/>
        <v>352318997.0252226</v>
      </c>
      <c r="BN239" s="1525">
        <f t="shared" si="54"/>
        <v>348786132.29894418</v>
      </c>
    </row>
    <row r="240" spans="1:66" hidden="1" x14ac:dyDescent="0.15">
      <c r="C240" s="1529"/>
      <c r="D240" s="274"/>
      <c r="E240" s="189"/>
      <c r="F240" s="1604"/>
      <c r="G240" s="189"/>
      <c r="H240" s="189"/>
      <c r="I240" s="189"/>
      <c r="J240" s="189"/>
      <c r="K240" s="189"/>
      <c r="L240" s="189"/>
      <c r="M240" s="189"/>
      <c r="N240" s="189"/>
      <c r="O240" s="189"/>
      <c r="P240" s="189"/>
      <c r="Q240" s="189"/>
      <c r="R240" s="189"/>
      <c r="S240" s="189"/>
      <c r="T240" s="189"/>
      <c r="U240" s="189"/>
      <c r="V240" s="189"/>
      <c r="W240" s="189"/>
      <c r="X240" s="189"/>
      <c r="Y240" s="189"/>
      <c r="Z240" s="189"/>
      <c r="AA240" s="189"/>
      <c r="AB240" s="189"/>
      <c r="AC240" s="189"/>
      <c r="AD240" s="189"/>
      <c r="AE240" s="189"/>
      <c r="AF240" s="189"/>
      <c r="AG240" s="189"/>
      <c r="AH240" s="189"/>
      <c r="AI240" s="189"/>
      <c r="AJ240" s="189"/>
      <c r="AK240" s="189"/>
      <c r="AL240" s="189"/>
      <c r="AM240" s="189"/>
      <c r="AN240" s="189"/>
      <c r="AO240" s="189"/>
      <c r="AP240" s="189"/>
      <c r="AQ240" s="189"/>
      <c r="AR240" s="189"/>
      <c r="AS240" s="189"/>
      <c r="AT240" s="189"/>
      <c r="AU240" s="189"/>
      <c r="AV240" s="189"/>
      <c r="AW240" s="189"/>
      <c r="AX240" s="189"/>
      <c r="AY240" s="189"/>
      <c r="AZ240" s="189"/>
      <c r="BA240" s="189"/>
      <c r="BB240" s="189"/>
      <c r="BC240" s="189"/>
      <c r="BD240" s="189"/>
      <c r="BE240" s="189"/>
      <c r="BF240" s="189"/>
      <c r="BG240" s="189"/>
      <c r="BH240" s="189"/>
      <c r="BI240" s="189"/>
      <c r="BJ240" s="189"/>
      <c r="BK240" s="189"/>
      <c r="BL240" s="189"/>
      <c r="BM240" s="189"/>
      <c r="BN240" s="1521"/>
    </row>
    <row r="241" spans="2:66" hidden="1" x14ac:dyDescent="0.15">
      <c r="B241" s="161" t="s">
        <v>902</v>
      </c>
      <c r="C241" s="1529"/>
      <c r="D241" s="274"/>
      <c r="E241" s="189"/>
      <c r="F241" s="1604"/>
      <c r="G241" s="189">
        <f t="shared" ref="G241:BN243" si="55">F341</f>
        <v>-13741433925.146664</v>
      </c>
      <c r="H241" s="189">
        <f t="shared" si="55"/>
        <v>-13358375316.6164</v>
      </c>
      <c r="I241" s="189">
        <f t="shared" si="55"/>
        <v>-13154587487.22431</v>
      </c>
      <c r="J241" s="189">
        <f t="shared" si="55"/>
        <v>-13039176462.918638</v>
      </c>
      <c r="K241" s="189">
        <f t="shared" si="55"/>
        <v>-12979296207.56172</v>
      </c>
      <c r="L241" s="189">
        <f t="shared" si="55"/>
        <v>-12958214733.657343</v>
      </c>
      <c r="M241" s="189">
        <f t="shared" si="55"/>
        <v>-12965876283.800842</v>
      </c>
      <c r="N241" s="189">
        <f t="shared" si="55"/>
        <v>-12995612596.99555</v>
      </c>
      <c r="O241" s="189">
        <f t="shared" si="55"/>
        <v>-13042704285.010918</v>
      </c>
      <c r="P241" s="189">
        <f t="shared" si="55"/>
        <v>-13103654082.218718</v>
      </c>
      <c r="Q241" s="189">
        <f t="shared" si="55"/>
        <v>-13175780886.350033</v>
      </c>
      <c r="R241" s="189">
        <f t="shared" si="55"/>
        <v>-13256975426.54274</v>
      </c>
      <c r="S241" s="189">
        <f t="shared" si="55"/>
        <v>-13345544468.759626</v>
      </c>
      <c r="T241" s="189">
        <f t="shared" si="55"/>
        <v>-13440106791.273838</v>
      </c>
      <c r="U241" s="189">
        <f t="shared" si="55"/>
        <v>-13539521062.133965</v>
      </c>
      <c r="V241" s="189">
        <f t="shared" si="55"/>
        <v>-13642834242.764851</v>
      </c>
      <c r="W241" s="189">
        <f t="shared" si="55"/>
        <v>-13749243685.045498</v>
      </c>
      <c r="X241" s="189">
        <f t="shared" si="55"/>
        <v>-13858068649.336456</v>
      </c>
      <c r="Y241" s="189">
        <f t="shared" si="55"/>
        <v>-13968728478.308916</v>
      </c>
      <c r="Z241" s="189">
        <f t="shared" si="55"/>
        <v>-14080725582.96431</v>
      </c>
      <c r="AA241" s="189">
        <f t="shared" si="55"/>
        <v>-14193631979.284908</v>
      </c>
      <c r="AB241" s="189">
        <f t="shared" si="55"/>
        <v>-14307078492.235468</v>
      </c>
      <c r="AC241" s="189">
        <f t="shared" si="55"/>
        <v>-14420745995.965487</v>
      </c>
      <c r="AD241" s="189">
        <f t="shared" si="55"/>
        <v>-14534358230.928789</v>
      </c>
      <c r="AE241" s="189">
        <f t="shared" si="55"/>
        <v>-14647675858.176394</v>
      </c>
      <c r="AF241" s="189">
        <f t="shared" si="55"/>
        <v>-14760491495.746059</v>
      </c>
      <c r="AG241" s="189">
        <f t="shared" si="55"/>
        <v>-14872625543.036339</v>
      </c>
      <c r="AH241" s="189">
        <f t="shared" si="55"/>
        <v>-14983922643.613558</v>
      </c>
      <c r="AI241" s="189">
        <f t="shared" si="55"/>
        <v>-15094248669.921108</v>
      </c>
      <c r="AJ241" s="189">
        <f t="shared" si="55"/>
        <v>-15203488138.14061</v>
      </c>
      <c r="AK241" s="189">
        <f t="shared" si="55"/>
        <v>-15311541980.267967</v>
      </c>
      <c r="AL241" s="189">
        <f t="shared" si="55"/>
        <v>-15418325614.905254</v>
      </c>
      <c r="AM241" s="189">
        <f t="shared" si="55"/>
        <v>-15523767269.460413</v>
      </c>
      <c r="AN241" s="189">
        <f t="shared" si="55"/>
        <v>-15627806515.202114</v>
      </c>
      <c r="AO241" s="189">
        <f t="shared" si="55"/>
        <v>-15730392983.526337</v>
      </c>
      <c r="AP241" s="189">
        <f t="shared" si="55"/>
        <v>-15831485237.288002</v>
      </c>
      <c r="AQ241" s="189">
        <f t="shared" si="55"/>
        <v>-15931049775.457281</v>
      </c>
      <c r="AR241" s="189">
        <f t="shared" si="55"/>
        <v>-16029060152.917614</v>
      </c>
      <c r="AS241" s="189">
        <f t="shared" si="55"/>
        <v>-16125496200.113852</v>
      </c>
      <c r="AT241" s="189">
        <f t="shared" si="55"/>
        <v>-16220343329.623819</v>
      </c>
      <c r="AU241" s="189">
        <f t="shared" si="55"/>
        <v>-16313591918.672419</v>
      </c>
      <c r="AV241" s="189">
        <f t="shared" si="55"/>
        <v>-16405236758.217474</v>
      </c>
      <c r="AW241" s="189">
        <f t="shared" si="55"/>
        <v>-16495276560.575861</v>
      </c>
      <c r="AX241" s="189">
        <f t="shared" si="55"/>
        <v>-16583713518.678225</v>
      </c>
      <c r="AY241" s="189">
        <f t="shared" si="55"/>
        <v>-16670552910.981316</v>
      </c>
      <c r="AZ241" s="189">
        <f t="shared" si="55"/>
        <v>-16755802746.860823</v>
      </c>
      <c r="BA241" s="189">
        <f t="shared" si="55"/>
        <v>-16839473447.980396</v>
      </c>
      <c r="BB241" s="189">
        <f t="shared" si="55"/>
        <v>-16921577561.70521</v>
      </c>
      <c r="BC241" s="189">
        <f t="shared" si="55"/>
        <v>-17002129503.117586</v>
      </c>
      <c r="BD241" s="189">
        <f t="shared" si="55"/>
        <v>-17081145322.611788</v>
      </c>
      <c r="BE241" s="189">
        <f t="shared" si="55"/>
        <v>-17158642496.406136</v>
      </c>
      <c r="BF241" s="189">
        <f t="shared" si="55"/>
        <v>-17234639737.622387</v>
      </c>
      <c r="BG241" s="189">
        <f t="shared" si="55"/>
        <v>-17309156825.852463</v>
      </c>
      <c r="BH241" s="189">
        <f t="shared" si="55"/>
        <v>-17382214453.367306</v>
      </c>
      <c r="BI241" s="189">
        <f t="shared" si="55"/>
        <v>-17453834086.327293</v>
      </c>
      <c r="BJ241" s="189">
        <f t="shared" si="55"/>
        <v>-17524037839.532402</v>
      </c>
      <c r="BK241" s="189">
        <f t="shared" si="55"/>
        <v>-17592848363.407078</v>
      </c>
      <c r="BL241" s="189">
        <f t="shared" si="55"/>
        <v>-17660288742.052471</v>
      </c>
      <c r="BM241" s="189">
        <f t="shared" si="55"/>
        <v>-17726382401.319958</v>
      </c>
      <c r="BN241" s="1521">
        <f t="shared" si="55"/>
        <v>-17791153025.967014</v>
      </c>
    </row>
    <row r="242" spans="2:66" hidden="1" x14ac:dyDescent="0.15">
      <c r="C242" s="1529"/>
      <c r="D242" s="274"/>
      <c r="E242" s="189"/>
      <c r="F242" s="1604"/>
      <c r="G242" s="189">
        <f t="shared" si="55"/>
        <v>-11805010853.995749</v>
      </c>
      <c r="H242" s="189">
        <f t="shared" si="55"/>
        <v>-11496504533.704794</v>
      </c>
      <c r="I242" s="189">
        <f t="shared" si="55"/>
        <v>-11323267973.777361</v>
      </c>
      <c r="J242" s="189">
        <f t="shared" si="55"/>
        <v>-11220112441.769463</v>
      </c>
      <c r="K242" s="189">
        <f t="shared" si="55"/>
        <v>-11162400404.359013</v>
      </c>
      <c r="L242" s="189">
        <f t="shared" si="55"/>
        <v>-11137206321.764795</v>
      </c>
      <c r="M242" s="189">
        <f t="shared" si="55"/>
        <v>-11136585877.282503</v>
      </c>
      <c r="N242" s="189">
        <f t="shared" si="55"/>
        <v>-11155173643.035761</v>
      </c>
      <c r="O242" s="189">
        <f t="shared" si="55"/>
        <v>-11189112662.307409</v>
      </c>
      <c r="P242" s="189">
        <f t="shared" si="55"/>
        <v>-11235505451.328384</v>
      </c>
      <c r="Q242" s="189">
        <f t="shared" si="55"/>
        <v>-11292103331.150307</v>
      </c>
      <c r="R242" s="189">
        <f t="shared" si="55"/>
        <v>-11357117307.599237</v>
      </c>
      <c r="S242" s="189">
        <f t="shared" si="55"/>
        <v>-11429096246.996973</v>
      </c>
      <c r="T242" s="189">
        <f t="shared" si="55"/>
        <v>-11506844777.787506</v>
      </c>
      <c r="U242" s="189">
        <f t="shared" si="55"/>
        <v>-11589365884.237528</v>
      </c>
      <c r="V242" s="189">
        <f t="shared" si="55"/>
        <v>-11675819513.307373</v>
      </c>
      <c r="W242" s="189">
        <f t="shared" si="55"/>
        <v>-11765491942.564789</v>
      </c>
      <c r="X242" s="189">
        <f t="shared" si="55"/>
        <v>-11857772602.074183</v>
      </c>
      <c r="Y242" s="189">
        <f t="shared" si="55"/>
        <v>-11952136196.106667</v>
      </c>
      <c r="Z242" s="189">
        <f t="shared" si="55"/>
        <v>-12048128679.740726</v>
      </c>
      <c r="AA242" s="189">
        <f t="shared" si="55"/>
        <v>-12145356095.984568</v>
      </c>
      <c r="AB242" s="189">
        <f t="shared" si="55"/>
        <v>-12243475573.475269</v>
      </c>
      <c r="AC242" s="189">
        <f t="shared" si="55"/>
        <v>-12342187982.060459</v>
      </c>
      <c r="AD242" s="189">
        <f t="shared" si="55"/>
        <v>-12441231878.68318</v>
      </c>
      <c r="AE242" s="189">
        <f t="shared" si="55"/>
        <v>-12540378470.403641</v>
      </c>
      <c r="AF242" s="189">
        <f t="shared" si="55"/>
        <v>-12639427388.558287</v>
      </c>
      <c r="AG242" s="189">
        <f t="shared" si="55"/>
        <v>-12738203116.624224</v>
      </c>
      <c r="AH242" s="189">
        <f t="shared" si="55"/>
        <v>-12836551950.000248</v>
      </c>
      <c r="AI242" s="189">
        <f t="shared" si="55"/>
        <v>-12934339392.431356</v>
      </c>
      <c r="AJ242" s="189">
        <f t="shared" si="55"/>
        <v>-13031447913.776482</v>
      </c>
      <c r="AK242" s="189">
        <f t="shared" si="55"/>
        <v>-13127775009.03763</v>
      </c>
      <c r="AL242" s="189">
        <f t="shared" si="55"/>
        <v>-13223231510.288376</v>
      </c>
      <c r="AM242" s="189">
        <f t="shared" si="55"/>
        <v>-13317740112.254562</v>
      </c>
      <c r="AN242" s="189">
        <f t="shared" si="55"/>
        <v>-13411234079.454447</v>
      </c>
      <c r="AO242" s="189">
        <f t="shared" si="55"/>
        <v>-13503656108.46937</v>
      </c>
      <c r="AP242" s="189">
        <f t="shared" si="55"/>
        <v>-13594957323.435905</v>
      </c>
      <c r="AQ242" s="189">
        <f t="shared" si="55"/>
        <v>-13685096386.484615</v>
      </c>
      <c r="AR242" s="189">
        <f t="shared" si="55"/>
        <v>-13774038707.793171</v>
      </c>
      <c r="AS242" s="189">
        <f t="shared" si="55"/>
        <v>-13861755742.320177</v>
      </c>
      <c r="AT242" s="189">
        <f t="shared" si="55"/>
        <v>-13948224362.253349</v>
      </c>
      <c r="AU242" s="189">
        <f t="shared" si="55"/>
        <v>-14033426295.828876</v>
      </c>
      <c r="AV242" s="189">
        <f t="shared" si="55"/>
        <v>-14117347624.525488</v>
      </c>
      <c r="AW242" s="189">
        <f t="shared" si="55"/>
        <v>-14199978331.759951</v>
      </c>
      <c r="AX242" s="189">
        <f t="shared" si="55"/>
        <v>-14281311897.152271</v>
      </c>
      <c r="AY242" s="189">
        <f t="shared" si="55"/>
        <v>-14361344931.2218</v>
      </c>
      <c r="AZ242" s="189">
        <f t="shared" si="55"/>
        <v>-14440076846.046333</v>
      </c>
      <c r="BA242" s="189">
        <f t="shared" si="55"/>
        <v>-14517509557.986294</v>
      </c>
      <c r="BB242" s="189">
        <f t="shared" si="55"/>
        <v>-14593647219.062344</v>
      </c>
      <c r="BC242" s="189">
        <f t="shared" si="55"/>
        <v>-14668495973.991245</v>
      </c>
      <c r="BD242" s="189">
        <f t="shared" si="55"/>
        <v>-14742063740.242779</v>
      </c>
      <c r="BE242" s="189">
        <f t="shared" si="55"/>
        <v>-14814360008.789343</v>
      </c>
      <c r="BF242" s="189">
        <f t="shared" si="55"/>
        <v>-14885395663.487144</v>
      </c>
      <c r="BG242" s="189">
        <f t="shared" si="55"/>
        <v>-14955182817.26001</v>
      </c>
      <c r="BH242" s="189">
        <f t="shared" si="55"/>
        <v>-15023734663.458977</v>
      </c>
      <c r="BI242" s="189">
        <f t="shared" si="55"/>
        <v>-15091065340.947456</v>
      </c>
      <c r="BJ242" s="189">
        <f t="shared" si="55"/>
        <v>-15157189811.616404</v>
      </c>
      <c r="BK242" s="189">
        <f t="shared" si="55"/>
        <v>-15222123749.169874</v>
      </c>
      <c r="BL242" s="189">
        <f t="shared" si="55"/>
        <v>-15285883438.140953</v>
      </c>
      <c r="BM242" s="189">
        <f t="shared" si="55"/>
        <v>-15348485682.203701</v>
      </c>
      <c r="BN242" s="1521">
        <f t="shared" si="55"/>
        <v>-15409947720.940222</v>
      </c>
    </row>
    <row r="243" spans="2:66" hidden="1" x14ac:dyDescent="0.15">
      <c r="C243" s="1529"/>
      <c r="D243" s="274"/>
      <c r="E243" s="189"/>
      <c r="F243" s="1604"/>
      <c r="G243" s="189">
        <f t="shared" si="55"/>
        <v>-9478252275.1537991</v>
      </c>
      <c r="H243" s="189">
        <f t="shared" si="55"/>
        <v>-9259326160.1482601</v>
      </c>
      <c r="I243" s="189">
        <f t="shared" si="55"/>
        <v>-9131090211.9253139</v>
      </c>
      <c r="J243" s="189">
        <f t="shared" si="55"/>
        <v>-9052043116.3868694</v>
      </c>
      <c r="K243" s="189">
        <f t="shared" si="55"/>
        <v>-9005822925.5681286</v>
      </c>
      <c r="L243" s="189">
        <f t="shared" si="55"/>
        <v>-8983603743.1081257</v>
      </c>
      <c r="M243" s="189">
        <f t="shared" si="55"/>
        <v>-8979845059.9707432</v>
      </c>
      <c r="N243" s="189">
        <f t="shared" si="55"/>
        <v>-8990740004.3728657</v>
      </c>
      <c r="O243" s="189">
        <f t="shared" si="55"/>
        <v>-9013511807.5641174</v>
      </c>
      <c r="P243" s="189">
        <f t="shared" si="55"/>
        <v>-9046047775.5053425</v>
      </c>
      <c r="Q243" s="189">
        <f t="shared" si="55"/>
        <v>-9086689607.4189873</v>
      </c>
      <c r="R243" s="189">
        <f t="shared" si="55"/>
        <v>-9134104369.8934765</v>
      </c>
      <c r="S243" s="189">
        <f t="shared" si="55"/>
        <v>-9187200577.6412983</v>
      </c>
      <c r="T243" s="189">
        <f t="shared" si="55"/>
        <v>-9245071141.9070683</v>
      </c>
      <c r="U243" s="189">
        <f t="shared" si="55"/>
        <v>-9306953155.3472099</v>
      </c>
      <c r="V243" s="189">
        <f t="shared" si="55"/>
        <v>-9372198677.4226265</v>
      </c>
      <c r="W243" s="189">
        <f t="shared" si="55"/>
        <v>-9440252963.4791698</v>
      </c>
      <c r="X243" s="189">
        <f t="shared" si="55"/>
        <v>-9510637883.2060757</v>
      </c>
      <c r="Y243" s="189">
        <f t="shared" si="55"/>
        <v>-9582939051.0955105</v>
      </c>
      <c r="Z243" s="189">
        <f t="shared" si="55"/>
        <v>-9656795672.2716961</v>
      </c>
      <c r="AA243" s="189">
        <f t="shared" si="55"/>
        <v>-9731892414.1464443</v>
      </c>
      <c r="AB243" s="189">
        <f t="shared" si="55"/>
        <v>-9807952816.0631924</v>
      </c>
      <c r="AC243" s="189">
        <f t="shared" si="55"/>
        <v>-9884733884.8825359</v>
      </c>
      <c r="AD243" s="189">
        <f t="shared" si="55"/>
        <v>-9962021617.9065971</v>
      </c>
      <c r="AE243" s="189">
        <f t="shared" si="55"/>
        <v>-10039627260.12071</v>
      </c>
      <c r="AF243" s="189">
        <f t="shared" si="55"/>
        <v>-10117384149.581245</v>
      </c>
      <c r="AG243" s="189">
        <f t="shared" si="55"/>
        <v>-10195145038.790499</v>
      </c>
      <c r="AH243" s="189">
        <f t="shared" si="55"/>
        <v>-10272779804.956263</v>
      </c>
      <c r="AI243" s="189">
        <f t="shared" si="55"/>
        <v>-10350173480.742323</v>
      </c>
      <c r="AJ243" s="189">
        <f t="shared" si="55"/>
        <v>-10427224551.258221</v>
      </c>
      <c r="AK243" s="189">
        <f t="shared" si="55"/>
        <v>-10503843473.849102</v>
      </c>
      <c r="AL243" s="189">
        <f t="shared" si="55"/>
        <v>-10579951385.600658</v>
      </c>
      <c r="AM243" s="189">
        <f t="shared" si="55"/>
        <v>-10655478969.992285</v>
      </c>
      <c r="AN243" s="189">
        <f t="shared" si="55"/>
        <v>-10730365459.26358</v>
      </c>
      <c r="AO243" s="189">
        <f t="shared" si="55"/>
        <v>-10804557753.134369</v>
      </c>
      <c r="AP243" s="189">
        <f t="shared" si="55"/>
        <v>-10878009637.779879</v>
      </c>
      <c r="AQ243" s="189">
        <f t="shared" si="55"/>
        <v>-10950681091.592604</v>
      </c>
      <c r="AR243" s="189">
        <f t="shared" si="55"/>
        <v>-11022537666.397701</v>
      </c>
      <c r="AS243" s="189">
        <f t="shared" si="55"/>
        <v>-11093549934.534084</v>
      </c>
      <c r="AT243" s="189">
        <f t="shared" si="55"/>
        <v>-11163692993.648645</v>
      </c>
      <c r="AU243" s="189">
        <f t="shared" si="55"/>
        <v>-11232946022.238329</v>
      </c>
      <c r="AV243" s="189">
        <f t="shared" si="55"/>
        <v>-11301291879.96237</v>
      </c>
      <c r="AW243" s="189">
        <f t="shared" si="55"/>
        <v>-11368716747.572735</v>
      </c>
      <c r="AX243" s="189">
        <f t="shared" si="55"/>
        <v>-11435209802.004683</v>
      </c>
      <c r="AY243" s="189">
        <f t="shared" si="55"/>
        <v>-11500762922.755171</v>
      </c>
      <c r="AZ243" s="189">
        <f t="shared" si="55"/>
        <v>-11565370426.17359</v>
      </c>
      <c r="BA243" s="189">
        <f t="shared" si="55"/>
        <v>-11629028824.71241</v>
      </c>
      <c r="BB243" s="189">
        <f t="shared" si="55"/>
        <v>-11691736608.547045</v>
      </c>
      <c r="BC243" s="189">
        <f t="shared" si="55"/>
        <v>-11753494047.284817</v>
      </c>
      <c r="BD243" s="189">
        <f t="shared" si="55"/>
        <v>-11814303009.750383</v>
      </c>
      <c r="BE243" s="189">
        <f t="shared" si="55"/>
        <v>-11874166800.066326</v>
      </c>
      <c r="BF243" s="189">
        <f t="shared" si="55"/>
        <v>-11933090008.448196</v>
      </c>
      <c r="BG243" s="189">
        <f t="shared" si="55"/>
        <v>-11991078375.307928</v>
      </c>
      <c r="BH243" s="189">
        <f t="shared" si="55"/>
        <v>-12048138667.411924</v>
      </c>
      <c r="BI243" s="189">
        <f t="shared" si="55"/>
        <v>-12104278564.973513</v>
      </c>
      <c r="BJ243" s="189">
        <f t="shared" si="55"/>
        <v>-12159506558.676596</v>
      </c>
      <c r="BK243" s="189">
        <f t="shared" si="55"/>
        <v>-12213831855.730404</v>
      </c>
      <c r="BL243" s="189">
        <f t="shared" si="55"/>
        <v>-12267264294.146198</v>
      </c>
      <c r="BM243" s="189">
        <f t="shared" si="55"/>
        <v>-12319814264.507267</v>
      </c>
      <c r="BN243" s="1521">
        <f t="shared" si="55"/>
        <v>-12371492638.574888</v>
      </c>
    </row>
    <row r="244" spans="2:66" ht="6" hidden="1" customHeight="1" x14ac:dyDescent="0.15">
      <c r="C244" s="1529"/>
      <c r="D244" s="274"/>
      <c r="E244" s="189"/>
      <c r="F244" s="1604"/>
      <c r="G244" s="189"/>
      <c r="H244" s="189"/>
      <c r="I244" s="189"/>
      <c r="J244" s="189"/>
      <c r="K244" s="189"/>
      <c r="L244" s="189"/>
      <c r="M244" s="189"/>
      <c r="N244" s="189"/>
      <c r="O244" s="189"/>
      <c r="P244" s="189"/>
      <c r="Q244" s="189"/>
      <c r="R244" s="189"/>
      <c r="S244" s="189"/>
      <c r="T244" s="189"/>
      <c r="U244" s="189"/>
      <c r="V244" s="189"/>
      <c r="W244" s="189"/>
      <c r="X244" s="189"/>
      <c r="Y244" s="189"/>
      <c r="Z244" s="189"/>
      <c r="AA244" s="189"/>
      <c r="AB244" s="189"/>
      <c r="AC244" s="189"/>
      <c r="AD244" s="189"/>
      <c r="AE244" s="189"/>
      <c r="AF244" s="189"/>
      <c r="AG244" s="189"/>
      <c r="AH244" s="189"/>
      <c r="AI244" s="189"/>
      <c r="AJ244" s="189"/>
      <c r="AK244" s="189"/>
      <c r="AL244" s="189"/>
      <c r="AM244" s="189"/>
      <c r="AN244" s="189"/>
      <c r="AO244" s="189"/>
      <c r="AP244" s="189"/>
      <c r="AQ244" s="189"/>
      <c r="AR244" s="189"/>
      <c r="AS244" s="189"/>
      <c r="AT244" s="189"/>
      <c r="AU244" s="189"/>
      <c r="AV244" s="189"/>
      <c r="AW244" s="189"/>
      <c r="AX244" s="189"/>
      <c r="AY244" s="189"/>
      <c r="AZ244" s="189"/>
      <c r="BA244" s="189"/>
      <c r="BB244" s="189"/>
      <c r="BC244" s="189"/>
      <c r="BD244" s="189"/>
      <c r="BE244" s="189"/>
      <c r="BF244" s="189"/>
      <c r="BG244" s="189"/>
      <c r="BH244" s="189"/>
      <c r="BI244" s="189"/>
      <c r="BJ244" s="189"/>
      <c r="BK244" s="189"/>
      <c r="BL244" s="189"/>
      <c r="BM244" s="189"/>
      <c r="BN244" s="1521"/>
    </row>
    <row r="245" spans="2:66" hidden="1" x14ac:dyDescent="0.15">
      <c r="C245" s="1529"/>
      <c r="D245" s="274"/>
      <c r="E245" s="189"/>
      <c r="F245" s="1604"/>
      <c r="G245" s="189">
        <f t="shared" ref="G245:BN247" si="56">F345</f>
        <v>5007411660.5499811</v>
      </c>
      <c r="H245" s="189">
        <f t="shared" si="56"/>
        <v>6419446212.3861246</v>
      </c>
      <c r="I245" s="189">
        <f t="shared" si="56"/>
        <v>7262433111.5957766</v>
      </c>
      <c r="J245" s="189">
        <f t="shared" si="56"/>
        <v>7821036568.1908264</v>
      </c>
      <c r="K245" s="189">
        <f t="shared" si="56"/>
        <v>8198314780.7973576</v>
      </c>
      <c r="L245" s="189">
        <f t="shared" si="56"/>
        <v>8446903963.5101957</v>
      </c>
      <c r="M245" s="189">
        <f t="shared" si="56"/>
        <v>8598543523.8009071</v>
      </c>
      <c r="N245" s="189">
        <f t="shared" si="56"/>
        <v>8674364781.0842552</v>
      </c>
      <c r="O245" s="189">
        <f t="shared" si="56"/>
        <v>8689391891.1706772</v>
      </c>
      <c r="P245" s="189">
        <f t="shared" si="56"/>
        <v>8654815770.7759953</v>
      </c>
      <c r="Q245" s="189">
        <f t="shared" si="56"/>
        <v>8579264462.7926121</v>
      </c>
      <c r="R245" s="189">
        <f t="shared" si="56"/>
        <v>8469567861.2256136</v>
      </c>
      <c r="S245" s="189">
        <f t="shared" si="56"/>
        <v>8331245446.6497736</v>
      </c>
      <c r="T245" s="189">
        <f t="shared" si="56"/>
        <v>8168832053.4454527</v>
      </c>
      <c r="U245" s="189">
        <f t="shared" si="56"/>
        <v>7986103823.5202122</v>
      </c>
      <c r="V245" s="189">
        <f t="shared" si="56"/>
        <v>7786239934.5575638</v>
      </c>
      <c r="W245" s="189">
        <f t="shared" si="56"/>
        <v>7571941478.1762943</v>
      </c>
      <c r="X245" s="189">
        <f t="shared" si="56"/>
        <v>7345520854.3988714</v>
      </c>
      <c r="Y245" s="189">
        <f t="shared" si="56"/>
        <v>7108970333.2094908</v>
      </c>
      <c r="Z245" s="189">
        <f t="shared" si="56"/>
        <v>6864015551.0829649</v>
      </c>
      <c r="AA245" s="189">
        <f t="shared" si="56"/>
        <v>6612157889.4921284</v>
      </c>
      <c r="AB245" s="189">
        <f t="shared" si="56"/>
        <v>6354708498.9973612</v>
      </c>
      <c r="AC245" s="189">
        <f t="shared" si="56"/>
        <v>6092815943.7590399</v>
      </c>
      <c r="AD245" s="189">
        <f t="shared" si="56"/>
        <v>5827488903.6394739</v>
      </c>
      <c r="AE245" s="189">
        <f t="shared" si="56"/>
        <v>5559614997.0870943</v>
      </c>
      <c r="AF245" s="189">
        <f t="shared" si="56"/>
        <v>5289976523.1129713</v>
      </c>
      <c r="AG245" s="189">
        <f t="shared" si="56"/>
        <v>5019263729.9391413</v>
      </c>
      <c r="AH245" s="189">
        <f t="shared" si="56"/>
        <v>4748086078.4845629</v>
      </c>
      <c r="AI245" s="189">
        <f t="shared" si="56"/>
        <v>4476981865.5414982</v>
      </c>
      <c r="AJ245" s="189">
        <f t="shared" si="56"/>
        <v>4206426493.9624996</v>
      </c>
      <c r="AK245" s="189">
        <f t="shared" si="56"/>
        <v>3936839618.3119106</v>
      </c>
      <c r="AL245" s="189">
        <f t="shared" si="56"/>
        <v>3668591349.258244</v>
      </c>
      <c r="AM245" s="189">
        <f t="shared" si="56"/>
        <v>3402007664.9638228</v>
      </c>
      <c r="AN245" s="189">
        <f t="shared" si="56"/>
        <v>3137375150.3283968</v>
      </c>
      <c r="AO245" s="189">
        <f t="shared" si="56"/>
        <v>2874945163.3193083</v>
      </c>
      <c r="AP245" s="189">
        <f t="shared" si="56"/>
        <v>2614937510.4157567</v>
      </c>
      <c r="AQ245" s="189">
        <f t="shared" si="56"/>
        <v>2357543699.4013944</v>
      </c>
      <c r="AR245" s="189">
        <f t="shared" si="56"/>
        <v>2102929826.6020801</v>
      </c>
      <c r="AS245" s="189">
        <f t="shared" si="56"/>
        <v>1851239146.6121955</v>
      </c>
      <c r="AT245" s="189">
        <f t="shared" si="56"/>
        <v>1602594365.1467917</v>
      </c>
      <c r="AU245" s="189">
        <f t="shared" si="56"/>
        <v>1357099689.56199</v>
      </c>
      <c r="AV245" s="189">
        <f t="shared" si="56"/>
        <v>1114842666.5418861</v>
      </c>
      <c r="AW245" s="189">
        <f t="shared" si="56"/>
        <v>875895832.25323093</v>
      </c>
      <c r="AX245" s="189">
        <f t="shared" si="56"/>
        <v>640318196.75932646</v>
      </c>
      <c r="AY245" s="189">
        <f t="shared" si="56"/>
        <v>408156581.535218</v>
      </c>
      <c r="AZ245" s="189">
        <f t="shared" si="56"/>
        <v>179446826.43654615</v>
      </c>
      <c r="BA245" s="189">
        <f t="shared" si="56"/>
        <v>-45785119.636471421</v>
      </c>
      <c r="BB245" s="189">
        <f t="shared" si="56"/>
        <v>-267522211.9355754</v>
      </c>
      <c r="BC245" s="189">
        <f t="shared" si="56"/>
        <v>-485755416.01319975</v>
      </c>
      <c r="BD245" s="189">
        <f t="shared" si="56"/>
        <v>-700482897.23291802</v>
      </c>
      <c r="BE245" s="189">
        <f t="shared" si="56"/>
        <v>-911709285.1858027</v>
      </c>
      <c r="BF245" s="189">
        <f t="shared" si="56"/>
        <v>-1119445005.5372474</v>
      </c>
      <c r="BG245" s="189">
        <f t="shared" si="56"/>
        <v>-1323705672.6785841</v>
      </c>
      <c r="BH245" s="189">
        <f t="shared" si="56"/>
        <v>-1524511537.2967522</v>
      </c>
      <c r="BI245" s="189">
        <f t="shared" si="56"/>
        <v>-1721886983.6197007</v>
      </c>
      <c r="BJ245" s="189">
        <f t="shared" si="56"/>
        <v>-1915860071.6588748</v>
      </c>
      <c r="BK245" s="189">
        <f t="shared" si="56"/>
        <v>-2106462120.2644715</v>
      </c>
      <c r="BL245" s="189">
        <f t="shared" si="56"/>
        <v>-2293727327.2438684</v>
      </c>
      <c r="BM245" s="189">
        <f t="shared" si="56"/>
        <v>-2477692423.176836</v>
      </c>
      <c r="BN245" s="1521">
        <f t="shared" si="56"/>
        <v>-2658396355.8998108</v>
      </c>
    </row>
    <row r="246" spans="2:66" hidden="1" x14ac:dyDescent="0.15">
      <c r="C246" s="1529"/>
      <c r="D246" s="274"/>
      <c r="E246" s="189"/>
      <c r="F246" s="1604"/>
      <c r="G246" s="189">
        <f t="shared" si="56"/>
        <v>11065205760.139725</v>
      </c>
      <c r="H246" s="189">
        <f t="shared" si="56"/>
        <v>12244015239.141663</v>
      </c>
      <c r="I246" s="189">
        <f t="shared" si="56"/>
        <v>12991427311.416426</v>
      </c>
      <c r="J246" s="189">
        <f t="shared" si="56"/>
        <v>13511691393.710957</v>
      </c>
      <c r="K246" s="189">
        <f t="shared" si="56"/>
        <v>13882186678.517042</v>
      </c>
      <c r="L246" s="189">
        <f t="shared" si="56"/>
        <v>14143641508.735533</v>
      </c>
      <c r="M246" s="189">
        <f t="shared" si="56"/>
        <v>14321189982.695166</v>
      </c>
      <c r="N246" s="189">
        <f t="shared" si="56"/>
        <v>14431887711.921019</v>
      </c>
      <c r="O246" s="189">
        <f t="shared" si="56"/>
        <v>14488060871.285921</v>
      </c>
      <c r="P246" s="189">
        <f t="shared" si="56"/>
        <v>14499024054.577299</v>
      </c>
      <c r="Q246" s="189">
        <f t="shared" si="56"/>
        <v>14472052536.545757</v>
      </c>
      <c r="R246" s="189">
        <f t="shared" si="56"/>
        <v>14412974276.102341</v>
      </c>
      <c r="S246" s="189">
        <f t="shared" si="56"/>
        <v>14326551381.040956</v>
      </c>
      <c r="T246" s="189">
        <f t="shared" si="56"/>
        <v>14216737282.801083</v>
      </c>
      <c r="U246" s="189">
        <f t="shared" si="56"/>
        <v>14086856652.768414</v>
      </c>
      <c r="V246" s="189">
        <f t="shared" si="56"/>
        <v>13939735211.202608</v>
      </c>
      <c r="W246" s="189">
        <f t="shared" si="56"/>
        <v>13777795859.733587</v>
      </c>
      <c r="X246" s="189">
        <f t="shared" si="56"/>
        <v>13603131483.534851</v>
      </c>
      <c r="Y246" s="189">
        <f t="shared" si="56"/>
        <v>13417561162.55876</v>
      </c>
      <c r="Z246" s="189">
        <f t="shared" si="56"/>
        <v>13222674312.504324</v>
      </c>
      <c r="AA246" s="189">
        <f t="shared" si="56"/>
        <v>13019865866.661636</v>
      </c>
      <c r="AB246" s="189">
        <f t="shared" si="56"/>
        <v>12810364688.701719</v>
      </c>
      <c r="AC246" s="189">
        <f t="shared" si="56"/>
        <v>12595256789.397757</v>
      </c>
      <c r="AD246" s="189">
        <f t="shared" si="56"/>
        <v>12375504497.562899</v>
      </c>
      <c r="AE246" s="189">
        <f t="shared" si="56"/>
        <v>12151962440.119497</v>
      </c>
      <c r="AF246" s="189">
        <f t="shared" si="56"/>
        <v>11925390976.080059</v>
      </c>
      <c r="AG246" s="189">
        <f t="shared" si="56"/>
        <v>11696467577.271147</v>
      </c>
      <c r="AH246" s="189">
        <f t="shared" si="56"/>
        <v>11465796537.114424</v>
      </c>
      <c r="AI246" s="189">
        <f t="shared" si="56"/>
        <v>11233917305.816912</v>
      </c>
      <c r="AJ246" s="189">
        <f t="shared" si="56"/>
        <v>11001311687.828875</v>
      </c>
      <c r="AK246" s="189">
        <f t="shared" si="56"/>
        <v>10768410089.807873</v>
      </c>
      <c r="AL246" s="189">
        <f t="shared" si="56"/>
        <v>10535596970.65328</v>
      </c>
      <c r="AM246" s="189">
        <f t="shared" si="56"/>
        <v>10303215616.650564</v>
      </c>
      <c r="AN246" s="189">
        <f t="shared" si="56"/>
        <v>10071572342.373224</v>
      </c>
      <c r="AO246" s="189">
        <f t="shared" si="56"/>
        <v>9840940200.2622089</v>
      </c>
      <c r="AP246" s="189">
        <f t="shared" si="56"/>
        <v>9611562267.6535816</v>
      </c>
      <c r="AQ246" s="189">
        <f t="shared" si="56"/>
        <v>9383654568.6474171</v>
      </c>
      <c r="AR246" s="189">
        <f t="shared" si="56"/>
        <v>9157408678.9967098</v>
      </c>
      <c r="AS246" s="189">
        <f t="shared" si="56"/>
        <v>8932994054.6833</v>
      </c>
      <c r="AT246" s="189">
        <f t="shared" si="56"/>
        <v>8710560118.6854115</v>
      </c>
      <c r="AU246" s="189">
        <f t="shared" si="56"/>
        <v>8490238135.3559408</v>
      </c>
      <c r="AV246" s="189">
        <f t="shared" si="56"/>
        <v>8272142897.6103849</v>
      </c>
      <c r="AW246" s="189">
        <f t="shared" si="56"/>
        <v>8056374248.6024551</v>
      </c>
      <c r="AX246" s="189">
        <f t="shared" si="56"/>
        <v>7843018456.6132288</v>
      </c>
      <c r="AY246" s="189">
        <f t="shared" si="56"/>
        <v>7632149459.3925123</v>
      </c>
      <c r="AZ246" s="189">
        <f t="shared" si="56"/>
        <v>7423829992.0861397</v>
      </c>
      <c r="BA246" s="189">
        <f t="shared" si="56"/>
        <v>7218112611.0937338</v>
      </c>
      <c r="BB246" s="189">
        <f t="shared" si="56"/>
        <v>7015040624.6744566</v>
      </c>
      <c r="BC246" s="189">
        <f t="shared" si="56"/>
        <v>6814648939.8098421</v>
      </c>
      <c r="BD246" s="189">
        <f t="shared" si="56"/>
        <v>6616964833.7075615</v>
      </c>
      <c r="BE246" s="189">
        <f t="shared" si="56"/>
        <v>6422008657.3587065</v>
      </c>
      <c r="BF246" s="189">
        <f t="shared" si="56"/>
        <v>6229794477.7200632</v>
      </c>
      <c r="BG246" s="189">
        <f t="shared" si="56"/>
        <v>6040330664.3619823</v>
      </c>
      <c r="BH246" s="189">
        <f t="shared" si="56"/>
        <v>5853620425.7854614</v>
      </c>
      <c r="BI246" s="189">
        <f t="shared" si="56"/>
        <v>5669662300.0552015</v>
      </c>
      <c r="BJ246" s="189">
        <f t="shared" si="56"/>
        <v>5488450603.9072256</v>
      </c>
      <c r="BK246" s="189">
        <f t="shared" si="56"/>
        <v>5309975844.0604801</v>
      </c>
      <c r="BL246" s="189">
        <f t="shared" si="56"/>
        <v>5134225094.0836163</v>
      </c>
      <c r="BM246" s="189">
        <f t="shared" si="56"/>
        <v>4961182339.8339214</v>
      </c>
      <c r="BN246" s="1521">
        <f t="shared" si="56"/>
        <v>4790828796.1893644</v>
      </c>
    </row>
    <row r="247" spans="2:66" hidden="1" x14ac:dyDescent="0.15">
      <c r="C247" s="1529"/>
      <c r="D247" s="274"/>
      <c r="E247" s="189"/>
      <c r="F247" s="1604"/>
      <c r="G247" s="189">
        <f t="shared" si="56"/>
        <v>18344102918.54903</v>
      </c>
      <c r="H247" s="189">
        <f t="shared" si="56"/>
        <v>19242674856.952209</v>
      </c>
      <c r="I247" s="189">
        <f t="shared" si="56"/>
        <v>19849309614.536469</v>
      </c>
      <c r="J247" s="189">
        <f t="shared" si="56"/>
        <v>20294154256.538853</v>
      </c>
      <c r="K247" s="189">
        <f t="shared" si="56"/>
        <v>20628699112.167664</v>
      </c>
      <c r="L247" s="189">
        <f t="shared" si="56"/>
        <v>20880847436.61869</v>
      </c>
      <c r="M247" s="189">
        <f t="shared" si="56"/>
        <v>21068213395.141037</v>
      </c>
      <c r="N247" s="189">
        <f t="shared" si="56"/>
        <v>21202976902.390495</v>
      </c>
      <c r="O247" s="189">
        <f t="shared" si="56"/>
        <v>21294084935.589794</v>
      </c>
      <c r="P247" s="189">
        <f t="shared" si="56"/>
        <v>21348396997.660065</v>
      </c>
      <c r="Q247" s="189">
        <f t="shared" si="56"/>
        <v>21371341458.379017</v>
      </c>
      <c r="R247" s="189">
        <f t="shared" si="56"/>
        <v>21367319562.508049</v>
      </c>
      <c r="S247" s="189">
        <f t="shared" si="56"/>
        <v>21339968314.586769</v>
      </c>
      <c r="T247" s="189">
        <f t="shared" si="56"/>
        <v>21292339298.790676</v>
      </c>
      <c r="U247" s="189">
        <f t="shared" si="56"/>
        <v>21227024815.339718</v>
      </c>
      <c r="V247" s="189">
        <f t="shared" si="56"/>
        <v>21146249590.842045</v>
      </c>
      <c r="W247" s="189">
        <f t="shared" si="56"/>
        <v>21051939190.02816</v>
      </c>
      <c r="X247" s="189">
        <f t="shared" si="56"/>
        <v>20945772181.598171</v>
      </c>
      <c r="Y247" s="189">
        <f t="shared" si="56"/>
        <v>20829220680.374405</v>
      </c>
      <c r="Z247" s="189">
        <f t="shared" si="56"/>
        <v>20703582383.998341</v>
      </c>
      <c r="AA247" s="189">
        <f t="shared" si="56"/>
        <v>20570006261.716713</v>
      </c>
      <c r="AB247" s="189">
        <f t="shared" si="56"/>
        <v>20429513421.782272</v>
      </c>
      <c r="AC247" s="189">
        <f t="shared" si="56"/>
        <v>20283014259.178947</v>
      </c>
      <c r="AD247" s="189">
        <f t="shared" si="56"/>
        <v>20131322693.040432</v>
      </c>
      <c r="AE247" s="189">
        <f t="shared" si="56"/>
        <v>19975168097.956459</v>
      </c>
      <c r="AF247" s="189">
        <f t="shared" si="56"/>
        <v>19815205386.783623</v>
      </c>
      <c r="AG247" s="189">
        <f t="shared" si="56"/>
        <v>19652023596.162735</v>
      </c>
      <c r="AH247" s="189">
        <f t="shared" si="56"/>
        <v>19486153247.546127</v>
      </c>
      <c r="AI247" s="189">
        <f t="shared" si="56"/>
        <v>19318072697.999168</v>
      </c>
      <c r="AJ247" s="189">
        <f t="shared" si="56"/>
        <v>19148213650.787056</v>
      </c>
      <c r="AK247" s="189">
        <f t="shared" si="56"/>
        <v>18976965961.921703</v>
      </c>
      <c r="AL247" s="189">
        <f t="shared" si="56"/>
        <v>18804681852.697731</v>
      </c>
      <c r="AM247" s="189">
        <f t="shared" si="56"/>
        <v>18631679617.845379</v>
      </c>
      <c r="AN247" s="189">
        <f t="shared" si="56"/>
        <v>18458246902.863358</v>
      </c>
      <c r="AO247" s="189">
        <f t="shared" si="56"/>
        <v>18284643611.336937</v>
      </c>
      <c r="AP247" s="189">
        <f t="shared" si="56"/>
        <v>18111104492.83419</v>
      </c>
      <c r="AQ247" s="189">
        <f t="shared" si="56"/>
        <v>17937841453.737392</v>
      </c>
      <c r="AR247" s="189">
        <f t="shared" si="56"/>
        <v>17765045626.677719</v>
      </c>
      <c r="AS247" s="189">
        <f t="shared" si="56"/>
        <v>17592889228.773476</v>
      </c>
      <c r="AT247" s="189">
        <f t="shared" si="56"/>
        <v>17421527234.373917</v>
      </c>
      <c r="AU247" s="189">
        <f t="shared" si="56"/>
        <v>17251098884.288933</v>
      </c>
      <c r="AV247" s="189">
        <f t="shared" si="56"/>
        <v>17081729050.388048</v>
      </c>
      <c r="AW247" s="189">
        <f t="shared" si="56"/>
        <v>16913529471.861927</v>
      </c>
      <c r="AX247" s="189">
        <f t="shared" si="56"/>
        <v>16746599877.262106</v>
      </c>
      <c r="AY247" s="189">
        <f t="shared" si="56"/>
        <v>16581029004.59561</v>
      </c>
      <c r="AZ247" s="189">
        <f t="shared" si="56"/>
        <v>16416895530.190714</v>
      </c>
      <c r="BA247" s="189">
        <f t="shared" si="56"/>
        <v>16254268915.720591</v>
      </c>
      <c r="BB247" s="189">
        <f t="shared" si="56"/>
        <v>16093210181.634077</v>
      </c>
      <c r="BC247" s="189">
        <f t="shared" si="56"/>
        <v>15933772614.265774</v>
      </c>
      <c r="BD247" s="189">
        <f t="shared" si="56"/>
        <v>15776002413.05542</v>
      </c>
      <c r="BE247" s="189">
        <f t="shared" si="56"/>
        <v>15619939283.577757</v>
      </c>
      <c r="BF247" s="189">
        <f t="shared" si="56"/>
        <v>15465616981.451521</v>
      </c>
      <c r="BG247" s="189">
        <f t="shared" si="56"/>
        <v>15313063811.645222</v>
      </c>
      <c r="BH247" s="189">
        <f t="shared" si="56"/>
        <v>15162303087.216072</v>
      </c>
      <c r="BI247" s="189">
        <f t="shared" si="56"/>
        <v>15013353551.096678</v>
      </c>
      <c r="BJ247" s="189">
        <f t="shared" si="56"/>
        <v>14866229764.173464</v>
      </c>
      <c r="BK247" s="189">
        <f t="shared" si="56"/>
        <v>14720942462.574326</v>
      </c>
      <c r="BL247" s="189">
        <f t="shared" si="56"/>
        <v>14577498886.794477</v>
      </c>
      <c r="BM247" s="189">
        <f t="shared" si="56"/>
        <v>14435903085.033993</v>
      </c>
      <c r="BN247" s="1521">
        <f t="shared" si="56"/>
        <v>14296156192.893747</v>
      </c>
    </row>
    <row r="248" spans="2:66" hidden="1" x14ac:dyDescent="0.15">
      <c r="C248" s="1529"/>
      <c r="D248" s="274"/>
      <c r="E248" s="189"/>
      <c r="F248" s="1604"/>
      <c r="G248" s="189"/>
      <c r="H248" s="189"/>
      <c r="I248" s="189"/>
      <c r="J248" s="189"/>
      <c r="K248" s="189"/>
      <c r="L248" s="189"/>
      <c r="M248" s="189"/>
      <c r="N248" s="189"/>
      <c r="O248" s="189"/>
      <c r="P248" s="189"/>
      <c r="Q248" s="189"/>
      <c r="R248" s="189"/>
      <c r="S248" s="189"/>
      <c r="T248" s="189"/>
      <c r="U248" s="189"/>
      <c r="V248" s="189"/>
      <c r="W248" s="189"/>
      <c r="X248" s="189"/>
      <c r="Y248" s="189"/>
      <c r="Z248" s="189"/>
      <c r="AA248" s="189"/>
      <c r="AB248" s="189"/>
      <c r="AC248" s="189"/>
      <c r="AD248" s="189"/>
      <c r="AE248" s="189"/>
      <c r="AF248" s="189"/>
      <c r="AG248" s="189"/>
      <c r="AH248" s="189"/>
      <c r="AI248" s="189"/>
      <c r="AJ248" s="189"/>
      <c r="AK248" s="189"/>
      <c r="AL248" s="189"/>
      <c r="AM248" s="189"/>
      <c r="AN248" s="189"/>
      <c r="AO248" s="189"/>
      <c r="AP248" s="189"/>
      <c r="AQ248" s="189"/>
      <c r="AR248" s="189"/>
      <c r="AS248" s="189"/>
      <c r="AT248" s="189"/>
      <c r="AU248" s="189"/>
      <c r="AV248" s="189"/>
      <c r="AW248" s="189"/>
      <c r="AX248" s="189"/>
      <c r="AY248" s="189"/>
      <c r="AZ248" s="189"/>
      <c r="BA248" s="189"/>
      <c r="BB248" s="189"/>
      <c r="BC248" s="189"/>
      <c r="BD248" s="189"/>
      <c r="BE248" s="189"/>
      <c r="BF248" s="189"/>
      <c r="BG248" s="189"/>
      <c r="BH248" s="189"/>
      <c r="BI248" s="189"/>
      <c r="BJ248" s="189"/>
      <c r="BK248" s="189"/>
      <c r="BL248" s="189"/>
      <c r="BM248" s="189"/>
      <c r="BN248" s="1521"/>
    </row>
    <row r="249" spans="2:66" hidden="1" x14ac:dyDescent="0.15">
      <c r="C249" s="1529"/>
      <c r="D249" s="274"/>
      <c r="E249" s="189"/>
      <c r="F249" s="1604"/>
      <c r="G249" s="189">
        <f t="shared" ref="G249:BN251" si="57">F349</f>
        <v>-15056178799.551027</v>
      </c>
      <c r="H249" s="189">
        <f t="shared" si="57"/>
        <v>-14678974009.356195</v>
      </c>
      <c r="I249" s="189">
        <f t="shared" si="57"/>
        <v>-14480814626.293623</v>
      </c>
      <c r="J249" s="189">
        <f t="shared" si="57"/>
        <v>-14370815353.133781</v>
      </c>
      <c r="K249" s="189">
        <f t="shared" si="57"/>
        <v>-14316138496.50358</v>
      </c>
      <c r="L249" s="189">
        <f t="shared" si="57"/>
        <v>-14300060090.474941</v>
      </c>
      <c r="M249" s="189">
        <f t="shared" si="57"/>
        <v>-14312532090.380964</v>
      </c>
      <c r="N249" s="189">
        <f t="shared" si="57"/>
        <v>-14346893651.022339</v>
      </c>
      <c r="O249" s="189">
        <f t="shared" si="57"/>
        <v>-14398432514.457676</v>
      </c>
      <c r="P249" s="189">
        <f t="shared" si="57"/>
        <v>-14463658270.831776</v>
      </c>
      <c r="Q249" s="189">
        <f t="shared" si="57"/>
        <v>-14539896409.701488</v>
      </c>
      <c r="R249" s="189">
        <f t="shared" si="57"/>
        <v>-14625043998.245165</v>
      </c>
      <c r="S249" s="189">
        <f t="shared" si="57"/>
        <v>-14717413896.451508</v>
      </c>
      <c r="T249" s="189">
        <f t="shared" si="57"/>
        <v>-14815630741.999582</v>
      </c>
      <c r="U249" s="189">
        <f t="shared" si="57"/>
        <v>-14918558836.756767</v>
      </c>
      <c r="V249" s="189">
        <f t="shared" si="57"/>
        <v>-15025250559.064676</v>
      </c>
      <c r="W249" s="189">
        <f t="shared" si="57"/>
        <v>-15134908469.16778</v>
      </c>
      <c r="X249" s="189">
        <f t="shared" si="57"/>
        <v>-15246856835.270029</v>
      </c>
      <c r="Y249" s="189">
        <f t="shared" si="57"/>
        <v>-15360519815.084045</v>
      </c>
      <c r="Z249" s="189">
        <f t="shared" si="57"/>
        <v>-15475404449.273598</v>
      </c>
      <c r="AA249" s="189">
        <f t="shared" si="57"/>
        <v>-15591087205.241289</v>
      </c>
      <c r="AB249" s="189">
        <f t="shared" si="57"/>
        <v>-15707203187.992529</v>
      </c>
      <c r="AC249" s="189">
        <f t="shared" si="57"/>
        <v>-15823437386.9359</v>
      </c>
      <c r="AD249" s="189">
        <f t="shared" si="57"/>
        <v>-15939517499.346842</v>
      </c>
      <c r="AE249" s="189">
        <f t="shared" si="57"/>
        <v>-16055207990.760351</v>
      </c>
      <c r="AF249" s="189">
        <f t="shared" si="57"/>
        <v>-16170305137.225534</v>
      </c>
      <c r="AG249" s="189">
        <f t="shared" si="57"/>
        <v>-16284632855.318853</v>
      </c>
      <c r="AH249" s="189">
        <f t="shared" si="57"/>
        <v>-16398039170.373196</v>
      </c>
      <c r="AI249" s="189">
        <f t="shared" si="57"/>
        <v>-16510393206.400499</v>
      </c>
      <c r="AJ249" s="189">
        <f t="shared" si="57"/>
        <v>-16621582605.965544</v>
      </c>
      <c r="AK249" s="189">
        <f t="shared" si="57"/>
        <v>-16731511307.081642</v>
      </c>
      <c r="AL249" s="189">
        <f t="shared" si="57"/>
        <v>-16840097618.636602</v>
      </c>
      <c r="AM249" s="189">
        <f t="shared" si="57"/>
        <v>-16947272547.048103</v>
      </c>
      <c r="AN249" s="189">
        <f t="shared" si="57"/>
        <v>-17052978335.602678</v>
      </c>
      <c r="AO249" s="189">
        <f t="shared" si="57"/>
        <v>-17157167184.841478</v>
      </c>
      <c r="AP249" s="189">
        <f t="shared" si="57"/>
        <v>-17259800127.852512</v>
      </c>
      <c r="AQ249" s="189">
        <f t="shared" si="57"/>
        <v>-17360846038.735058</v>
      </c>
      <c r="AR249" s="189">
        <f t="shared" si="57"/>
        <v>-17460280756.059196</v>
      </c>
      <c r="AS249" s="189">
        <f t="shared" si="57"/>
        <v>-17558086306.034485</v>
      </c>
      <c r="AT249" s="189">
        <f t="shared" si="57"/>
        <v>-17654250212.466507</v>
      </c>
      <c r="AU249" s="189">
        <f t="shared" si="57"/>
        <v>-17748764882.525661</v>
      </c>
      <c r="AV249" s="189">
        <f t="shared" si="57"/>
        <v>-17841627058.962368</v>
      </c>
      <c r="AW249" s="189">
        <f t="shared" si="57"/>
        <v>-17932837330.742077</v>
      </c>
      <c r="AX249" s="189">
        <f t="shared" si="57"/>
        <v>-18022399695.193043</v>
      </c>
      <c r="AY249" s="189">
        <f t="shared" si="57"/>
        <v>-18110321165.700314</v>
      </c>
      <c r="AZ249" s="189">
        <f t="shared" si="57"/>
        <v>-18196611419.77314</v>
      </c>
      <c r="BA249" s="189">
        <f t="shared" si="57"/>
        <v>-18281282482.985588</v>
      </c>
      <c r="BB249" s="189">
        <f t="shared" si="57"/>
        <v>-18364348444.862701</v>
      </c>
      <c r="BC249" s="189">
        <f t="shared" si="57"/>
        <v>-18445825203.273514</v>
      </c>
      <c r="BD249" s="189">
        <f t="shared" si="57"/>
        <v>-18525730234.31171</v>
      </c>
      <c r="BE249" s="189">
        <f t="shared" si="57"/>
        <v>-18604082385.005611</v>
      </c>
      <c r="BF249" s="189">
        <f t="shared" si="57"/>
        <v>-18680901686.510784</v>
      </c>
      <c r="BG249" s="189">
        <f t="shared" si="57"/>
        <v>-18756209185.708656</v>
      </c>
      <c r="BH249" s="189">
        <f t="shared" si="57"/>
        <v>-18830026793.369038</v>
      </c>
      <c r="BI249" s="189">
        <f t="shared" si="57"/>
        <v>-18902377147.23896</v>
      </c>
      <c r="BJ249" s="189">
        <f t="shared" si="57"/>
        <v>-18973283488.598969</v>
      </c>
      <c r="BK249" s="189">
        <f t="shared" si="57"/>
        <v>-19042769550.984581</v>
      </c>
      <c r="BL249" s="189">
        <f t="shared" si="57"/>
        <v>-19110859459.908241</v>
      </c>
      <c r="BM249" s="189">
        <f t="shared" si="57"/>
        <v>-19177577642.53828</v>
      </c>
      <c r="BN249" s="1521">
        <f t="shared" si="57"/>
        <v>-19242948746.398434</v>
      </c>
    </row>
    <row r="250" spans="2:66" hidden="1" x14ac:dyDescent="0.15">
      <c r="C250" s="1529"/>
      <c r="D250" s="274"/>
      <c r="E250" s="189"/>
      <c r="F250" s="1604"/>
      <c r="G250" s="189">
        <f t="shared" si="57"/>
        <v>-13119755728.40012</v>
      </c>
      <c r="H250" s="189">
        <f t="shared" si="57"/>
        <v>-12817103226.444597</v>
      </c>
      <c r="I250" s="189">
        <f t="shared" si="57"/>
        <v>-12649495112.846682</v>
      </c>
      <c r="J250" s="189">
        <f t="shared" si="57"/>
        <v>-12551751331.984613</v>
      </c>
      <c r="K250" s="189">
        <f t="shared" si="57"/>
        <v>-12499242693.30088</v>
      </c>
      <c r="L250" s="189">
        <f t="shared" si="57"/>
        <v>-12479051678.582401</v>
      </c>
      <c r="M250" s="189">
        <f t="shared" si="57"/>
        <v>-12483241683.862631</v>
      </c>
      <c r="N250" s="189">
        <f t="shared" si="57"/>
        <v>-12506454697.062553</v>
      </c>
      <c r="O250" s="189">
        <f t="shared" si="57"/>
        <v>-12544840891.754169</v>
      </c>
      <c r="P250" s="189">
        <f t="shared" si="57"/>
        <v>-12595509639.941444</v>
      </c>
      <c r="Q250" s="189">
        <f t="shared" si="57"/>
        <v>-12656218854.501764</v>
      </c>
      <c r="R250" s="189">
        <f t="shared" si="57"/>
        <v>-12725185879.301664</v>
      </c>
      <c r="S250" s="189">
        <f t="shared" si="57"/>
        <v>-12800965674.688856</v>
      </c>
      <c r="T250" s="189">
        <f t="shared" si="57"/>
        <v>-12882368728.513252</v>
      </c>
      <c r="U250" s="189">
        <f t="shared" si="57"/>
        <v>-12968403658.860334</v>
      </c>
      <c r="V250" s="189">
        <f t="shared" si="57"/>
        <v>-13058235829.607201</v>
      </c>
      <c r="W250" s="189">
        <f t="shared" si="57"/>
        <v>-13151156726.687073</v>
      </c>
      <c r="X250" s="189">
        <f t="shared" si="57"/>
        <v>-13246560788.007759</v>
      </c>
      <c r="Y250" s="189">
        <f t="shared" si="57"/>
        <v>-13343927532.881802</v>
      </c>
      <c r="Z250" s="189">
        <f t="shared" si="57"/>
        <v>-13442807546.050018</v>
      </c>
      <c r="AA250" s="189">
        <f t="shared" si="57"/>
        <v>-13542811321.94095</v>
      </c>
      <c r="AB250" s="189">
        <f t="shared" si="57"/>
        <v>-13643600269.232332</v>
      </c>
      <c r="AC250" s="189">
        <f t="shared" si="57"/>
        <v>-13744879373.030874</v>
      </c>
      <c r="AD250" s="189">
        <f t="shared" si="57"/>
        <v>-13846391147.101234</v>
      </c>
      <c r="AE250" s="189">
        <f t="shared" si="57"/>
        <v>-13947910602.9876</v>
      </c>
      <c r="AF250" s="189">
        <f t="shared" si="57"/>
        <v>-14049241030.037764</v>
      </c>
      <c r="AG250" s="189">
        <f t="shared" si="57"/>
        <v>-14150210428.906742</v>
      </c>
      <c r="AH250" s="189">
        <f t="shared" si="57"/>
        <v>-14250668476.75989</v>
      </c>
      <c r="AI250" s="189">
        <f t="shared" si="57"/>
        <v>-14350483928.910751</v>
      </c>
      <c r="AJ250" s="189">
        <f t="shared" si="57"/>
        <v>-14449542381.601419</v>
      </c>
      <c r="AK250" s="189">
        <f t="shared" si="57"/>
        <v>-14547744335.851309</v>
      </c>
      <c r="AL250" s="189">
        <f t="shared" si="57"/>
        <v>-14645003514.019728</v>
      </c>
      <c r="AM250" s="189">
        <f t="shared" si="57"/>
        <v>-14741245389.842257</v>
      </c>
      <c r="AN250" s="189">
        <f t="shared" si="57"/>
        <v>-14836405899.855015</v>
      </c>
      <c r="AO250" s="189">
        <f t="shared" si="57"/>
        <v>-14930430309.784517</v>
      </c>
      <c r="AP250" s="189">
        <f t="shared" si="57"/>
        <v>-15023272214.00042</v>
      </c>
      <c r="AQ250" s="189">
        <f t="shared" si="57"/>
        <v>-15114892649.762396</v>
      </c>
      <c r="AR250" s="189">
        <f t="shared" si="57"/>
        <v>-15205259310.934757</v>
      </c>
      <c r="AS250" s="189">
        <f t="shared" si="57"/>
        <v>-15294345848.240812</v>
      </c>
      <c r="AT250" s="189">
        <f t="shared" si="57"/>
        <v>-15382131245.096041</v>
      </c>
      <c r="AU250" s="189">
        <f t="shared" si="57"/>
        <v>-15468599259.682125</v>
      </c>
      <c r="AV250" s="189">
        <f t="shared" si="57"/>
        <v>-15553737925.270386</v>
      </c>
      <c r="AW250" s="189">
        <f t="shared" si="57"/>
        <v>-15637539101.92617</v>
      </c>
      <c r="AX250" s="189">
        <f t="shared" si="57"/>
        <v>-15719998073.667091</v>
      </c>
      <c r="AY250" s="189">
        <f t="shared" si="57"/>
        <v>-15801113185.9408</v>
      </c>
      <c r="AZ250" s="189">
        <f t="shared" si="57"/>
        <v>-15880885518.958651</v>
      </c>
      <c r="BA250" s="189">
        <f t="shared" si="57"/>
        <v>-15959318592.991486</v>
      </c>
      <c r="BB250" s="189">
        <f t="shared" si="57"/>
        <v>-16036418102.219835</v>
      </c>
      <c r="BC250" s="189">
        <f t="shared" si="57"/>
        <v>-16112191674.147173</v>
      </c>
      <c r="BD250" s="189">
        <f t="shared" si="57"/>
        <v>-16186648651.942703</v>
      </c>
      <c r="BE250" s="189">
        <f t="shared" si="57"/>
        <v>-16259799897.388821</v>
      </c>
      <c r="BF250" s="189">
        <f t="shared" si="57"/>
        <v>-16331657612.375542</v>
      </c>
      <c r="BG250" s="189">
        <f t="shared" si="57"/>
        <v>-16402235177.116203</v>
      </c>
      <c r="BH250" s="189">
        <f t="shared" si="57"/>
        <v>-16471547003.460707</v>
      </c>
      <c r="BI250" s="189">
        <f t="shared" si="57"/>
        <v>-16539608401.859119</v>
      </c>
      <c r="BJ250" s="189">
        <f t="shared" si="57"/>
        <v>-16606435460.682968</v>
      </c>
      <c r="BK250" s="189">
        <f t="shared" si="57"/>
        <v>-16672044936.747375</v>
      </c>
      <c r="BL250" s="189">
        <f t="shared" si="57"/>
        <v>-16736454155.996721</v>
      </c>
      <c r="BM250" s="189">
        <f t="shared" si="57"/>
        <v>-16799680923.422022</v>
      </c>
      <c r="BN250" s="1521">
        <f t="shared" si="57"/>
        <v>-16861743441.371637</v>
      </c>
    </row>
    <row r="251" spans="2:66" hidden="1" x14ac:dyDescent="0.15">
      <c r="C251" s="1529"/>
      <c r="D251" s="274"/>
      <c r="E251" s="189"/>
      <c r="F251" s="1604"/>
      <c r="G251" s="189">
        <f t="shared" si="57"/>
        <v>-10792997149.558165</v>
      </c>
      <c r="H251" s="189">
        <f t="shared" si="57"/>
        <v>-10579924852.888058</v>
      </c>
      <c r="I251" s="189">
        <f t="shared" si="57"/>
        <v>-10457317350.994629</v>
      </c>
      <c r="J251" s="189">
        <f t="shared" si="57"/>
        <v>-10383682006.602016</v>
      </c>
      <c r="K251" s="189">
        <f t="shared" si="57"/>
        <v>-10342665214.509993</v>
      </c>
      <c r="L251" s="189">
        <f t="shared" si="57"/>
        <v>-10325449099.925728</v>
      </c>
      <c r="M251" s="189">
        <f t="shared" si="57"/>
        <v>-10326500866.550869</v>
      </c>
      <c r="N251" s="189">
        <f t="shared" si="57"/>
        <v>-10342021058.399656</v>
      </c>
      <c r="O251" s="189">
        <f t="shared" si="57"/>
        <v>-10369240037.010876</v>
      </c>
      <c r="P251" s="189">
        <f t="shared" si="57"/>
        <v>-10406051964.118401</v>
      </c>
      <c r="Q251" s="189">
        <f t="shared" si="57"/>
        <v>-10450805130.770443</v>
      </c>
      <c r="R251" s="189">
        <f t="shared" si="57"/>
        <v>-10502172941.595901</v>
      </c>
      <c r="S251" s="189">
        <f t="shared" si="57"/>
        <v>-10559070005.333179</v>
      </c>
      <c r="T251" s="189">
        <f t="shared" si="57"/>
        <v>-10620595092.632812</v>
      </c>
      <c r="U251" s="189">
        <f t="shared" si="57"/>
        <v>-10685990929.970015</v>
      </c>
      <c r="V251" s="189">
        <f t="shared" si="57"/>
        <v>-10754614993.722452</v>
      </c>
      <c r="W251" s="189">
        <f t="shared" si="57"/>
        <v>-10825917747.601452</v>
      </c>
      <c r="X251" s="189">
        <f t="shared" si="57"/>
        <v>-10899426069.13965</v>
      </c>
      <c r="Y251" s="189">
        <f t="shared" si="57"/>
        <v>-10974730387.870642</v>
      </c>
      <c r="Z251" s="189">
        <f t="shared" si="57"/>
        <v>-11051474538.580986</v>
      </c>
      <c r="AA251" s="189">
        <f t="shared" si="57"/>
        <v>-11129347640.102827</v>
      </c>
      <c r="AB251" s="189">
        <f t="shared" si="57"/>
        <v>-11208077511.820253</v>
      </c>
      <c r="AC251" s="189">
        <f t="shared" si="57"/>
        <v>-11287425275.852951</v>
      </c>
      <c r="AD251" s="189">
        <f t="shared" si="57"/>
        <v>-11367180886.324652</v>
      </c>
      <c r="AE251" s="189">
        <f t="shared" si="57"/>
        <v>-11447159392.70467</v>
      </c>
      <c r="AF251" s="189">
        <f t="shared" si="57"/>
        <v>-11527197791.060724</v>
      </c>
      <c r="AG251" s="189">
        <f t="shared" si="57"/>
        <v>-11607152351.073019</v>
      </c>
      <c r="AH251" s="189">
        <f t="shared" si="57"/>
        <v>-11686896331.715906</v>
      </c>
      <c r="AI251" s="189">
        <f t="shared" si="57"/>
        <v>-11766318017.22172</v>
      </c>
      <c r="AJ251" s="189">
        <f t="shared" si="57"/>
        <v>-11845319019.08316</v>
      </c>
      <c r="AK251" s="189">
        <f t="shared" si="57"/>
        <v>-11923812800.662783</v>
      </c>
      <c r="AL251" s="189">
        <f t="shared" si="57"/>
        <v>-12001723389.332012</v>
      </c>
      <c r="AM251" s="189">
        <f t="shared" si="57"/>
        <v>-12078984247.579981</v>
      </c>
      <c r="AN251" s="189">
        <f t="shared" si="57"/>
        <v>-12155537279.66415</v>
      </c>
      <c r="AO251" s="189">
        <f t="shared" si="57"/>
        <v>-12231331954.449518</v>
      </c>
      <c r="AP251" s="189">
        <f t="shared" si="57"/>
        <v>-12306324528.344395</v>
      </c>
      <c r="AQ251" s="189">
        <f t="shared" si="57"/>
        <v>-12380477354.870384</v>
      </c>
      <c r="AR251" s="189">
        <f t="shared" si="57"/>
        <v>-12453758269.539286</v>
      </c>
      <c r="AS251" s="189">
        <f t="shared" si="57"/>
        <v>-12526140040.454718</v>
      </c>
      <c r="AT251" s="189">
        <f t="shared" si="57"/>
        <v>-12597599876.491335</v>
      </c>
      <c r="AU251" s="189">
        <f t="shared" si="57"/>
        <v>-12668118986.091576</v>
      </c>
      <c r="AV251" s="189">
        <f t="shared" si="57"/>
        <v>-12737682180.707266</v>
      </c>
      <c r="AW251" s="189">
        <f t="shared" si="57"/>
        <v>-12806277517.738951</v>
      </c>
      <c r="AX251" s="189">
        <f t="shared" si="57"/>
        <v>-12873895978.519499</v>
      </c>
      <c r="AY251" s="189">
        <f t="shared" si="57"/>
        <v>-12940531177.474165</v>
      </c>
      <c r="AZ251" s="189">
        <f t="shared" si="57"/>
        <v>-13006179099.085903</v>
      </c>
      <c r="BA251" s="189">
        <f t="shared" si="57"/>
        <v>-13070837859.7176</v>
      </c>
      <c r="BB251" s="189">
        <f t="shared" si="57"/>
        <v>-13134507491.704536</v>
      </c>
      <c r="BC251" s="189">
        <f t="shared" si="57"/>
        <v>-13197189747.440744</v>
      </c>
      <c r="BD251" s="189">
        <f t="shared" si="57"/>
        <v>-13258887921.450308</v>
      </c>
      <c r="BE251" s="189">
        <f t="shared" si="57"/>
        <v>-13319606688.665804</v>
      </c>
      <c r="BF251" s="189">
        <f t="shared" si="57"/>
        <v>-13379351957.336594</v>
      </c>
      <c r="BG251" s="189">
        <f t="shared" si="57"/>
        <v>-13438130735.164122</v>
      </c>
      <c r="BH251" s="189">
        <f t="shared" si="57"/>
        <v>-13495951007.413654</v>
      </c>
      <c r="BI251" s="189">
        <f t="shared" si="57"/>
        <v>-13552821625.885176</v>
      </c>
      <c r="BJ251" s="189">
        <f t="shared" si="57"/>
        <v>-13608752207.74316</v>
      </c>
      <c r="BK251" s="189">
        <f t="shared" si="57"/>
        <v>-13663753043.307905</v>
      </c>
      <c r="BL251" s="189">
        <f t="shared" si="57"/>
        <v>-13717835012.001965</v>
      </c>
      <c r="BM251" s="189">
        <f t="shared" si="57"/>
        <v>-13771009505.725586</v>
      </c>
      <c r="BN251" s="1521">
        <f t="shared" si="57"/>
        <v>-13823288359.006302</v>
      </c>
    </row>
    <row r="252" spans="2:66" ht="3.75" hidden="1" customHeight="1" x14ac:dyDescent="0.15">
      <c r="C252" s="1529"/>
      <c r="D252" s="274"/>
      <c r="E252" s="189"/>
      <c r="F252" s="1604"/>
      <c r="G252" s="189"/>
      <c r="H252" s="189"/>
      <c r="I252" s="189"/>
      <c r="J252" s="189"/>
      <c r="K252" s="189"/>
      <c r="L252" s="189"/>
      <c r="M252" s="189"/>
      <c r="N252" s="189"/>
      <c r="O252" s="189"/>
      <c r="P252" s="189"/>
      <c r="Q252" s="189"/>
      <c r="R252" s="189"/>
      <c r="S252" s="189"/>
      <c r="T252" s="189"/>
      <c r="U252" s="189"/>
      <c r="V252" s="189"/>
      <c r="W252" s="189"/>
      <c r="X252" s="189"/>
      <c r="Y252" s="189"/>
      <c r="Z252" s="189"/>
      <c r="AA252" s="189"/>
      <c r="AB252" s="189"/>
      <c r="AC252" s="189"/>
      <c r="AD252" s="189"/>
      <c r="AE252" s="189"/>
      <c r="AF252" s="189"/>
      <c r="AG252" s="189"/>
      <c r="AH252" s="189"/>
      <c r="AI252" s="189"/>
      <c r="AJ252" s="189"/>
      <c r="AK252" s="189"/>
      <c r="AL252" s="189"/>
      <c r="AM252" s="189"/>
      <c r="AN252" s="189"/>
      <c r="AO252" s="189"/>
      <c r="AP252" s="189"/>
      <c r="AQ252" s="189"/>
      <c r="AR252" s="189"/>
      <c r="AS252" s="189"/>
      <c r="AT252" s="189"/>
      <c r="AU252" s="189"/>
      <c r="AV252" s="189"/>
      <c r="AW252" s="189"/>
      <c r="AX252" s="189"/>
      <c r="AY252" s="189"/>
      <c r="AZ252" s="189"/>
      <c r="BA252" s="189"/>
      <c r="BB252" s="189"/>
      <c r="BC252" s="189"/>
      <c r="BD252" s="189"/>
      <c r="BE252" s="189"/>
      <c r="BF252" s="189"/>
      <c r="BG252" s="189"/>
      <c r="BH252" s="189"/>
      <c r="BI252" s="189"/>
      <c r="BJ252" s="189"/>
      <c r="BK252" s="189"/>
      <c r="BL252" s="189"/>
      <c r="BM252" s="189"/>
      <c r="BN252" s="1521"/>
    </row>
    <row r="253" spans="2:66" hidden="1" x14ac:dyDescent="0.15">
      <c r="C253" s="1529"/>
      <c r="D253" s="274"/>
      <c r="E253" s="189"/>
      <c r="F253" s="1604"/>
      <c r="G253" s="189">
        <f t="shared" ref="G253:BN255" si="58">F353</f>
        <v>3692666786.1456132</v>
      </c>
      <c r="H253" s="189">
        <f t="shared" si="58"/>
        <v>5098847519.6463242</v>
      </c>
      <c r="I253" s="189">
        <f t="shared" si="58"/>
        <v>5936205972.5264587</v>
      </c>
      <c r="J253" s="189">
        <f t="shared" si="58"/>
        <v>6489397677.9756775</v>
      </c>
      <c r="K253" s="189">
        <f t="shared" si="58"/>
        <v>6861472491.8554916</v>
      </c>
      <c r="L253" s="189">
        <f t="shared" si="58"/>
        <v>7105058606.6925917</v>
      </c>
      <c r="M253" s="189">
        <f t="shared" si="58"/>
        <v>7251887717.2207804</v>
      </c>
      <c r="N253" s="189">
        <f t="shared" si="58"/>
        <v>7323083727.0574627</v>
      </c>
      <c r="O253" s="189">
        <f t="shared" si="58"/>
        <v>7333663661.723917</v>
      </c>
      <c r="P253" s="189">
        <f t="shared" si="58"/>
        <v>7294811582.1629362</v>
      </c>
      <c r="Q253" s="189">
        <f t="shared" si="58"/>
        <v>7215148939.4411554</v>
      </c>
      <c r="R253" s="189">
        <f t="shared" si="58"/>
        <v>7101499289.5231886</v>
      </c>
      <c r="S253" s="189">
        <f t="shared" si="58"/>
        <v>6959376018.9578924</v>
      </c>
      <c r="T253" s="189">
        <f t="shared" si="58"/>
        <v>6793308102.7197084</v>
      </c>
      <c r="U253" s="189">
        <f t="shared" si="58"/>
        <v>6607066048.8974094</v>
      </c>
      <c r="V253" s="189">
        <f t="shared" si="58"/>
        <v>6403823618.2577381</v>
      </c>
      <c r="W253" s="189">
        <f t="shared" si="58"/>
        <v>6186276694.0540123</v>
      </c>
      <c r="X253" s="189">
        <f t="shared" si="58"/>
        <v>5956732668.4652967</v>
      </c>
      <c r="Y253" s="189">
        <f t="shared" si="58"/>
        <v>5717178996.4343586</v>
      </c>
      <c r="Z253" s="189">
        <f t="shared" si="58"/>
        <v>5469336684.7736759</v>
      </c>
      <c r="AA253" s="189">
        <f t="shared" si="58"/>
        <v>5214702663.5357475</v>
      </c>
      <c r="AB253" s="189">
        <f t="shared" si="58"/>
        <v>4954583803.2403011</v>
      </c>
      <c r="AC253" s="189">
        <f t="shared" si="58"/>
        <v>4690124552.7886267</v>
      </c>
      <c r="AD253" s="189">
        <f t="shared" si="58"/>
        <v>4422329635.2214222</v>
      </c>
      <c r="AE253" s="189">
        <f t="shared" si="58"/>
        <v>4152082864.5031376</v>
      </c>
      <c r="AF253" s="189">
        <f t="shared" si="58"/>
        <v>3880162881.6334972</v>
      </c>
      <c r="AG253" s="189">
        <f t="shared" si="58"/>
        <v>3607256417.6566267</v>
      </c>
      <c r="AH253" s="189">
        <f t="shared" si="58"/>
        <v>3333969551.724925</v>
      </c>
      <c r="AI253" s="189">
        <f t="shared" si="58"/>
        <v>3060837329.0621066</v>
      </c>
      <c r="AJ253" s="189">
        <f t="shared" si="58"/>
        <v>2788332026.1375647</v>
      </c>
      <c r="AK253" s="189">
        <f t="shared" si="58"/>
        <v>2516870291.4982357</v>
      </c>
      <c r="AL253" s="189">
        <f t="shared" si="58"/>
        <v>2246819345.5268955</v>
      </c>
      <c r="AM253" s="189">
        <f t="shared" si="58"/>
        <v>1978502387.3761311</v>
      </c>
      <c r="AN253" s="189">
        <f t="shared" si="58"/>
        <v>1712203329.9278312</v>
      </c>
      <c r="AO253" s="189">
        <f t="shared" si="58"/>
        <v>1448170962.0041645</v>
      </c>
      <c r="AP253" s="189">
        <f t="shared" si="58"/>
        <v>1186622619.8512459</v>
      </c>
      <c r="AQ253" s="189">
        <f t="shared" si="58"/>
        <v>927747436.12361717</v>
      </c>
      <c r="AR253" s="189">
        <f t="shared" si="58"/>
        <v>671709223.46049738</v>
      </c>
      <c r="AS253" s="189">
        <f t="shared" si="58"/>
        <v>418649040.69156367</v>
      </c>
      <c r="AT253" s="189">
        <f t="shared" si="58"/>
        <v>168687482.30410415</v>
      </c>
      <c r="AU253" s="189">
        <f t="shared" si="58"/>
        <v>-78073274.291253954</v>
      </c>
      <c r="AV253" s="189">
        <f t="shared" si="58"/>
        <v>-321547634.20300806</v>
      </c>
      <c r="AW253" s="189">
        <f t="shared" si="58"/>
        <v>-561664937.91298485</v>
      </c>
      <c r="AX253" s="189">
        <f t="shared" si="58"/>
        <v>-798367979.75549006</v>
      </c>
      <c r="AY253" s="189">
        <f t="shared" si="58"/>
        <v>-1031611673.1837782</v>
      </c>
      <c r="AZ253" s="189">
        <f t="shared" si="58"/>
        <v>-1261361846.4757686</v>
      </c>
      <c r="BA253" s="189">
        <f t="shared" si="58"/>
        <v>-1487594154.6416621</v>
      </c>
      <c r="BB253" s="189">
        <f t="shared" si="58"/>
        <v>-1710293095.0930662</v>
      </c>
      <c r="BC253" s="189">
        <f t="shared" si="58"/>
        <v>-1929451116.1691272</v>
      </c>
      <c r="BD253" s="189">
        <f t="shared" si="58"/>
        <v>-2145067808.9328423</v>
      </c>
      <c r="BE253" s="189">
        <f t="shared" si="58"/>
        <v>-2357149173.7852798</v>
      </c>
      <c r="BF253" s="189">
        <f t="shared" si="58"/>
        <v>-2565706954.4256444</v>
      </c>
      <c r="BG253" s="189">
        <f t="shared" si="58"/>
        <v>-2770758032.5347776</v>
      </c>
      <c r="BH253" s="189">
        <f t="shared" si="58"/>
        <v>-2972323877.2984824</v>
      </c>
      <c r="BI253" s="189">
        <f t="shared" si="58"/>
        <v>-3170430044.5313644</v>
      </c>
      <c r="BJ253" s="189">
        <f t="shared" si="58"/>
        <v>-3365105720.7254395</v>
      </c>
      <c r="BK253" s="189">
        <f t="shared" si="58"/>
        <v>-3556383307.8419738</v>
      </c>
      <c r="BL253" s="189">
        <f t="shared" si="58"/>
        <v>-3744298045.0996366</v>
      </c>
      <c r="BM253" s="189">
        <f t="shared" si="58"/>
        <v>-3928887664.3951573</v>
      </c>
      <c r="BN253" s="1521">
        <f t="shared" si="58"/>
        <v>-4110192076.3312263</v>
      </c>
    </row>
    <row r="254" spans="2:66" hidden="1" x14ac:dyDescent="0.15">
      <c r="C254" s="1529"/>
      <c r="D254" s="274"/>
      <c r="E254" s="189"/>
      <c r="F254" s="1604"/>
      <c r="G254" s="189">
        <f t="shared" si="58"/>
        <v>9750460885.7353477</v>
      </c>
      <c r="H254" s="189">
        <f t="shared" si="58"/>
        <v>10923416546.401855</v>
      </c>
      <c r="I254" s="189">
        <f t="shared" si="58"/>
        <v>11665200172.347101</v>
      </c>
      <c r="J254" s="189">
        <f t="shared" si="58"/>
        <v>12180052503.495802</v>
      </c>
      <c r="K254" s="189">
        <f t="shared" si="58"/>
        <v>12545344389.575171</v>
      </c>
      <c r="L254" s="189">
        <f t="shared" si="58"/>
        <v>12801796151.917923</v>
      </c>
      <c r="M254" s="189">
        <f t="shared" si="58"/>
        <v>12974534176.115034</v>
      </c>
      <c r="N254" s="189">
        <f t="shared" si="58"/>
        <v>13080606657.894222</v>
      </c>
      <c r="O254" s="189">
        <f t="shared" si="58"/>
        <v>13132332641.839155</v>
      </c>
      <c r="P254" s="189">
        <f t="shared" si="58"/>
        <v>13139019865.964233</v>
      </c>
      <c r="Q254" s="189">
        <f t="shared" si="58"/>
        <v>13107937013.194294</v>
      </c>
      <c r="R254" s="189">
        <f t="shared" si="58"/>
        <v>13044905704.399908</v>
      </c>
      <c r="S254" s="189">
        <f t="shared" si="58"/>
        <v>12954681953.349068</v>
      </c>
      <c r="T254" s="189">
        <f t="shared" si="58"/>
        <v>12841213332.075331</v>
      </c>
      <c r="U254" s="189">
        <f t="shared" si="58"/>
        <v>12707818878.145603</v>
      </c>
      <c r="V254" s="189">
        <f t="shared" si="58"/>
        <v>12557318894.902775</v>
      </c>
      <c r="W254" s="189">
        <f t="shared" si="58"/>
        <v>12392131075.611298</v>
      </c>
      <c r="X254" s="189">
        <f t="shared" si="58"/>
        <v>12214343297.601269</v>
      </c>
      <c r="Y254" s="189">
        <f t="shared" si="58"/>
        <v>12025769825.783621</v>
      </c>
      <c r="Z254" s="189">
        <f t="shared" si="58"/>
        <v>11827995446.195028</v>
      </c>
      <c r="AA254" s="189">
        <f t="shared" si="58"/>
        <v>11622410640.70525</v>
      </c>
      <c r="AB254" s="189">
        <f t="shared" si="58"/>
        <v>11410239992.944654</v>
      </c>
      <c r="AC254" s="189">
        <f t="shared" si="58"/>
        <v>11192565398.427338</v>
      </c>
      <c r="AD254" s="189">
        <f t="shared" si="58"/>
        <v>10970345229.144842</v>
      </c>
      <c r="AE254" s="189">
        <f t="shared" si="58"/>
        <v>10744430307.535536</v>
      </c>
      <c r="AF254" s="189">
        <f t="shared" si="58"/>
        <v>10515577334.60058</v>
      </c>
      <c r="AG254" s="189">
        <f t="shared" si="58"/>
        <v>10284460264.988628</v>
      </c>
      <c r="AH254" s="189">
        <f t="shared" si="58"/>
        <v>10051680010.354782</v>
      </c>
      <c r="AI254" s="189">
        <f t="shared" si="58"/>
        <v>9817772769.3375168</v>
      </c>
      <c r="AJ254" s="189">
        <f t="shared" si="58"/>
        <v>9583217220.0039368</v>
      </c>
      <c r="AK254" s="189">
        <f t="shared" si="58"/>
        <v>9348440762.994194</v>
      </c>
      <c r="AL254" s="189">
        <f t="shared" si="58"/>
        <v>9113824966.9219284</v>
      </c>
      <c r="AM254" s="189">
        <f t="shared" si="58"/>
        <v>8879710339.06287</v>
      </c>
      <c r="AN254" s="189">
        <f t="shared" si="58"/>
        <v>8646400521.9726562</v>
      </c>
      <c r="AO254" s="189">
        <f t="shared" si="58"/>
        <v>8414165998.9470625</v>
      </c>
      <c r="AP254" s="189">
        <f t="shared" si="58"/>
        <v>8183247377.0890684</v>
      </c>
      <c r="AQ254" s="189">
        <f t="shared" si="58"/>
        <v>7953858305.3696375</v>
      </c>
      <c r="AR254" s="189">
        <f t="shared" si="58"/>
        <v>7726188075.8551245</v>
      </c>
      <c r="AS254" s="189">
        <f t="shared" si="58"/>
        <v>7500403948.7626648</v>
      </c>
      <c r="AT254" s="189">
        <f t="shared" si="58"/>
        <v>7276653235.842721</v>
      </c>
      <c r="AU254" s="189">
        <f t="shared" si="58"/>
        <v>7055065171.5026941</v>
      </c>
      <c r="AV254" s="189">
        <f t="shared" si="58"/>
        <v>6835752596.8654881</v>
      </c>
      <c r="AW254" s="189">
        <f t="shared" si="58"/>
        <v>6618813478.4362373</v>
      </c>
      <c r="AX254" s="189">
        <f t="shared" si="58"/>
        <v>6404332280.0984106</v>
      </c>
      <c r="AY254" s="189">
        <f t="shared" si="58"/>
        <v>6192381204.6735144</v>
      </c>
      <c r="AZ254" s="189">
        <f t="shared" si="58"/>
        <v>5983021319.1738224</v>
      </c>
      <c r="BA254" s="189">
        <f t="shared" si="58"/>
        <v>5776303576.088541</v>
      </c>
      <c r="BB254" s="189">
        <f t="shared" si="58"/>
        <v>5572269741.516964</v>
      </c>
      <c r="BC254" s="189">
        <f t="shared" si="58"/>
        <v>5370953239.6539135</v>
      </c>
      <c r="BD254" s="189">
        <f t="shared" si="58"/>
        <v>5172379922.0076361</v>
      </c>
      <c r="BE254" s="189">
        <f t="shared" si="58"/>
        <v>4976568768.7592278</v>
      </c>
      <c r="BF254" s="189">
        <f t="shared" si="58"/>
        <v>4783532528.831665</v>
      </c>
      <c r="BG254" s="189">
        <f t="shared" si="58"/>
        <v>4593278304.5057878</v>
      </c>
      <c r="BH254" s="189">
        <f t="shared" si="58"/>
        <v>4405808085.7837305</v>
      </c>
      <c r="BI254" s="189">
        <f t="shared" si="58"/>
        <v>4221119239.1435375</v>
      </c>
      <c r="BJ254" s="189">
        <f t="shared" si="58"/>
        <v>4039204954.8406606</v>
      </c>
      <c r="BK254" s="189">
        <f t="shared" si="58"/>
        <v>3860054656.4829774</v>
      </c>
      <c r="BL254" s="189">
        <f t="shared" si="58"/>
        <v>3683654376.2278471</v>
      </c>
      <c r="BM254" s="189">
        <f t="shared" si="58"/>
        <v>3509987098.6155996</v>
      </c>
      <c r="BN254" s="1521">
        <f t="shared" si="58"/>
        <v>3339033075.7579479</v>
      </c>
    </row>
    <row r="255" spans="2:66" hidden="1" x14ac:dyDescent="0.15">
      <c r="C255" s="1529"/>
      <c r="D255" s="274"/>
      <c r="E255" s="189"/>
      <c r="F255" s="1604"/>
      <c r="G255" s="189">
        <f t="shared" si="58"/>
        <v>17029358044.144665</v>
      </c>
      <c r="H255" s="189">
        <f t="shared" si="58"/>
        <v>17922076164.212414</v>
      </c>
      <c r="I255" s="189">
        <f t="shared" si="58"/>
        <v>18523082475.467155</v>
      </c>
      <c r="J255" s="189">
        <f t="shared" si="58"/>
        <v>18962515366.323708</v>
      </c>
      <c r="K255" s="189">
        <f t="shared" si="58"/>
        <v>19291856823.225803</v>
      </c>
      <c r="L255" s="189">
        <f t="shared" si="58"/>
        <v>19539002079.80109</v>
      </c>
      <c r="M255" s="189">
        <f t="shared" si="58"/>
        <v>19721557588.560913</v>
      </c>
      <c r="N255" s="189">
        <f t="shared" si="58"/>
        <v>19851695848.363705</v>
      </c>
      <c r="O255" s="189">
        <f t="shared" si="58"/>
        <v>19938356706.143036</v>
      </c>
      <c r="P255" s="189">
        <f t="shared" si="58"/>
        <v>19988392809.047009</v>
      </c>
      <c r="Q255" s="189">
        <f t="shared" si="58"/>
        <v>20007225935.027565</v>
      </c>
      <c r="R255" s="189">
        <f t="shared" si="58"/>
        <v>19999250990.805626</v>
      </c>
      <c r="S255" s="189">
        <f t="shared" si="58"/>
        <v>19968098886.89489</v>
      </c>
      <c r="T255" s="189">
        <f t="shared" si="58"/>
        <v>19916815348.064934</v>
      </c>
      <c r="U255" s="189">
        <f t="shared" si="58"/>
        <v>19847987040.716915</v>
      </c>
      <c r="V255" s="189">
        <f t="shared" si="58"/>
        <v>19763833274.542221</v>
      </c>
      <c r="W255" s="189">
        <f t="shared" si="58"/>
        <v>19666274405.90588</v>
      </c>
      <c r="X255" s="189">
        <f t="shared" si="58"/>
        <v>19556983995.6646</v>
      </c>
      <c r="Y255" s="189">
        <f t="shared" si="58"/>
        <v>19437429343.599274</v>
      </c>
      <c r="Z255" s="189">
        <f t="shared" si="58"/>
        <v>19308903517.689053</v>
      </c>
      <c r="AA255" s="189">
        <f t="shared" si="58"/>
        <v>19172551035.760334</v>
      </c>
      <c r="AB255" s="189">
        <f t="shared" si="58"/>
        <v>19029388726.025211</v>
      </c>
      <c r="AC255" s="189">
        <f t="shared" si="58"/>
        <v>18880322868.208534</v>
      </c>
      <c r="AD255" s="189">
        <f t="shared" si="58"/>
        <v>18726163424.622379</v>
      </c>
      <c r="AE255" s="189">
        <f t="shared" si="58"/>
        <v>18567635965.372501</v>
      </c>
      <c r="AF255" s="189">
        <f t="shared" si="58"/>
        <v>18405391745.30415</v>
      </c>
      <c r="AG255" s="189">
        <f t="shared" si="58"/>
        <v>18240016283.880219</v>
      </c>
      <c r="AH255" s="189">
        <f t="shared" si="58"/>
        <v>18072036720.786488</v>
      </c>
      <c r="AI255" s="189">
        <f t="shared" si="58"/>
        <v>17901928161.519772</v>
      </c>
      <c r="AJ255" s="189">
        <f t="shared" si="58"/>
        <v>17730119182.962116</v>
      </c>
      <c r="AK255" s="189">
        <f t="shared" si="58"/>
        <v>17556996635.108025</v>
      </c>
      <c r="AL255" s="189">
        <f t="shared" si="58"/>
        <v>17382909848.966377</v>
      </c>
      <c r="AM255" s="189">
        <f t="shared" si="58"/>
        <v>17208174340.257683</v>
      </c>
      <c r="AN255" s="189">
        <f t="shared" si="58"/>
        <v>17033075082.46279</v>
      </c>
      <c r="AO255" s="189">
        <f t="shared" si="58"/>
        <v>16857869410.02179</v>
      </c>
      <c r="AP255" s="189">
        <f t="shared" si="58"/>
        <v>16682789602.269678</v>
      </c>
      <c r="AQ255" s="189">
        <f t="shared" si="58"/>
        <v>16508045190.459614</v>
      </c>
      <c r="AR255" s="189">
        <f t="shared" si="58"/>
        <v>16333825023.536135</v>
      </c>
      <c r="AS255" s="189">
        <f t="shared" si="58"/>
        <v>16160299122.852842</v>
      </c>
      <c r="AT255" s="189">
        <f t="shared" si="58"/>
        <v>15987620351.531227</v>
      </c>
      <c r="AU255" s="189">
        <f t="shared" si="58"/>
        <v>15815925920.435686</v>
      </c>
      <c r="AV255" s="189">
        <f t="shared" si="58"/>
        <v>15645338749.643152</v>
      </c>
      <c r="AW255" s="189">
        <f t="shared" si="58"/>
        <v>15475968701.695709</v>
      </c>
      <c r="AX255" s="189">
        <f t="shared" si="58"/>
        <v>15307913700.747288</v>
      </c>
      <c r="AY255" s="189">
        <f t="shared" si="58"/>
        <v>15141260749.876612</v>
      </c>
      <c r="AZ255" s="189">
        <f t="shared" si="58"/>
        <v>14976086857.278397</v>
      </c>
      <c r="BA255" s="189">
        <f t="shared" si="58"/>
        <v>14812459880.715397</v>
      </c>
      <c r="BB255" s="189">
        <f t="shared" si="58"/>
        <v>14650439298.476583</v>
      </c>
      <c r="BC255" s="189">
        <f t="shared" si="58"/>
        <v>14490076914.109844</v>
      </c>
      <c r="BD255" s="189">
        <f t="shared" si="58"/>
        <v>14331417501.355494</v>
      </c>
      <c r="BE255" s="189">
        <f t="shared" si="58"/>
        <v>14174499394.978277</v>
      </c>
      <c r="BF255" s="189">
        <f t="shared" si="58"/>
        <v>14019355032.563122</v>
      </c>
      <c r="BG255" s="189">
        <f t="shared" si="58"/>
        <v>13866011451.789024</v>
      </c>
      <c r="BH255" s="189">
        <f t="shared" si="58"/>
        <v>13714490747.21434</v>
      </c>
      <c r="BI255" s="189">
        <f t="shared" si="58"/>
        <v>13564810490.185013</v>
      </c>
      <c r="BJ255" s="189">
        <f t="shared" si="58"/>
        <v>13416984115.106897</v>
      </c>
      <c r="BK255" s="189">
        <f t="shared" si="58"/>
        <v>13271021274.996822</v>
      </c>
      <c r="BL255" s="189">
        <f t="shared" si="58"/>
        <v>13126928168.938707</v>
      </c>
      <c r="BM255" s="189">
        <f t="shared" si="58"/>
        <v>12984707843.81567</v>
      </c>
      <c r="BN255" s="1521">
        <f t="shared" si="58"/>
        <v>12844360472.46233</v>
      </c>
    </row>
    <row r="256" spans="2:66" hidden="1" x14ac:dyDescent="0.15">
      <c r="C256" s="1529"/>
      <c r="D256" s="274"/>
      <c r="E256" s="189"/>
      <c r="F256" s="1604"/>
      <c r="G256" s="189"/>
      <c r="H256" s="189"/>
      <c r="I256" s="189"/>
      <c r="J256" s="189"/>
      <c r="K256" s="189"/>
      <c r="L256" s="189"/>
      <c r="M256" s="189"/>
      <c r="N256" s="189"/>
      <c r="O256" s="189"/>
      <c r="P256" s="189"/>
      <c r="Q256" s="189"/>
      <c r="R256" s="189"/>
      <c r="S256" s="189"/>
      <c r="T256" s="189"/>
      <c r="U256" s="189"/>
      <c r="V256" s="189"/>
      <c r="W256" s="189"/>
      <c r="X256" s="189"/>
      <c r="Y256" s="189"/>
      <c r="Z256" s="189"/>
      <c r="AA256" s="189"/>
      <c r="AB256" s="189"/>
      <c r="AC256" s="189"/>
      <c r="AD256" s="189"/>
      <c r="AE256" s="189"/>
      <c r="AF256" s="189"/>
      <c r="AG256" s="189"/>
      <c r="AH256" s="189"/>
      <c r="AI256" s="189"/>
      <c r="AJ256" s="189"/>
      <c r="AK256" s="189"/>
      <c r="AL256" s="189"/>
      <c r="AM256" s="189"/>
      <c r="AN256" s="189"/>
      <c r="AO256" s="189"/>
      <c r="AP256" s="189"/>
      <c r="AQ256" s="189"/>
      <c r="AR256" s="189"/>
      <c r="AS256" s="189"/>
      <c r="AT256" s="189"/>
      <c r="AU256" s="189"/>
      <c r="AV256" s="189"/>
      <c r="AW256" s="189"/>
      <c r="AX256" s="189"/>
      <c r="AY256" s="189"/>
      <c r="AZ256" s="189"/>
      <c r="BA256" s="189"/>
      <c r="BB256" s="189"/>
      <c r="BC256" s="189"/>
      <c r="BD256" s="189"/>
      <c r="BE256" s="189"/>
      <c r="BF256" s="189"/>
      <c r="BG256" s="189"/>
      <c r="BH256" s="189"/>
      <c r="BI256" s="189"/>
      <c r="BJ256" s="189"/>
      <c r="BK256" s="189"/>
      <c r="BL256" s="189"/>
      <c r="BM256" s="189"/>
      <c r="BN256" s="1521"/>
    </row>
    <row r="257" spans="1:66" hidden="1" x14ac:dyDescent="0.15">
      <c r="C257" s="1529"/>
      <c r="D257" s="274"/>
      <c r="E257" s="189"/>
      <c r="F257" s="1604"/>
      <c r="G257" s="189">
        <f t="shared" ref="G257:BN259" si="59">F357</f>
        <v>-13770897599.352283</v>
      </c>
      <c r="H257" s="189">
        <f t="shared" si="59"/>
        <v>-13387970175.966492</v>
      </c>
      <c r="I257" s="189">
        <f t="shared" si="59"/>
        <v>-13184308481.090815</v>
      </c>
      <c r="J257" s="189">
        <f t="shared" si="59"/>
        <v>-13069018735.122673</v>
      </c>
      <c r="K257" s="189">
        <f t="shared" si="59"/>
        <v>-13009255088.887291</v>
      </c>
      <c r="L257" s="189">
        <f t="shared" si="59"/>
        <v>-12988285734.653269</v>
      </c>
      <c r="M257" s="189">
        <f t="shared" si="59"/>
        <v>-12996055087.859816</v>
      </c>
      <c r="N257" s="189">
        <f t="shared" si="59"/>
        <v>-13025895053.699644</v>
      </c>
      <c r="O257" s="189">
        <f t="shared" si="59"/>
        <v>-13073086403.733294</v>
      </c>
      <c r="P257" s="189">
        <f t="shared" si="59"/>
        <v>-13134132025.971672</v>
      </c>
      <c r="Q257" s="189">
        <f t="shared" si="59"/>
        <v>-13206350965.869888</v>
      </c>
      <c r="R257" s="189">
        <f t="shared" si="59"/>
        <v>-13287634094.602472</v>
      </c>
      <c r="S257" s="189">
        <f t="shared" si="59"/>
        <v>-13376288314.700449</v>
      </c>
      <c r="T257" s="189">
        <f t="shared" si="59"/>
        <v>-13470932535.74733</v>
      </c>
      <c r="U257" s="189">
        <f t="shared" si="59"/>
        <v>-13570425552.046616</v>
      </c>
      <c r="V257" s="189">
        <f t="shared" si="59"/>
        <v>-13673814446.417255</v>
      </c>
      <c r="W257" s="189">
        <f t="shared" si="59"/>
        <v>-13780296687.458673</v>
      </c>
      <c r="X257" s="189">
        <f t="shared" si="59"/>
        <v>-13889191647.758114</v>
      </c>
      <c r="Y257" s="189">
        <f t="shared" si="59"/>
        <v>-13999918777.892729</v>
      </c>
      <c r="Z257" s="189">
        <f t="shared" si="59"/>
        <v>-14111980592.615536</v>
      </c>
      <c r="AA257" s="189">
        <f t="shared" si="59"/>
        <v>-14224949207.665953</v>
      </c>
      <c r="AB257" s="189">
        <f t="shared" si="59"/>
        <v>-14338455543.925234</v>
      </c>
      <c r="AC257" s="189">
        <f t="shared" si="59"/>
        <v>-14452180567.766586</v>
      </c>
      <c r="AD257" s="189">
        <f t="shared" si="59"/>
        <v>-14565848108.316936</v>
      </c>
      <c r="AE257" s="189">
        <f t="shared" si="59"/>
        <v>-14679218911.886486</v>
      </c>
      <c r="AF257" s="189">
        <f t="shared" si="59"/>
        <v>-14792085678.489702</v>
      </c>
      <c r="AG257" s="189">
        <f t="shared" si="59"/>
        <v>-14904268886.345741</v>
      </c>
      <c r="AH257" s="189">
        <f t="shared" si="59"/>
        <v>-15015613254.806938</v>
      </c>
      <c r="AI257" s="189">
        <f t="shared" si="59"/>
        <v>-15125984729.184933</v>
      </c>
      <c r="AJ257" s="189">
        <f t="shared" si="59"/>
        <v>-15235267895.724167</v>
      </c>
      <c r="AK257" s="189">
        <f t="shared" si="59"/>
        <v>-15343363753.785948</v>
      </c>
      <c r="AL257" s="189">
        <f t="shared" si="59"/>
        <v>-15450187786.744183</v>
      </c>
      <c r="AM257" s="189">
        <f t="shared" si="59"/>
        <v>-15555668284.284933</v>
      </c>
      <c r="AN257" s="189">
        <f t="shared" si="59"/>
        <v>-15659744877.55728</v>
      </c>
      <c r="AO257" s="189">
        <f t="shared" si="59"/>
        <v>-15762367255.532219</v>
      </c>
      <c r="AP257" s="189">
        <f t="shared" si="59"/>
        <v>-15863494036.423048</v>
      </c>
      <c r="AQ257" s="189">
        <f t="shared" si="59"/>
        <v>-15963091772.427017</v>
      </c>
      <c r="AR257" s="189">
        <f t="shared" si="59"/>
        <v>-16061134069.605404</v>
      </c>
      <c r="AS257" s="189">
        <f t="shared" si="59"/>
        <v>-16157600807.610552</v>
      </c>
      <c r="AT257" s="189">
        <f t="shared" si="59"/>
        <v>-16252477446.333286</v>
      </c>
      <c r="AU257" s="189">
        <f t="shared" si="59"/>
        <v>-16345754408.489962</v>
      </c>
      <c r="AV257" s="189">
        <f t="shared" si="59"/>
        <v>-16437426528.778433</v>
      </c>
      <c r="AW257" s="189">
        <f t="shared" si="59"/>
        <v>-16527492561.571613</v>
      </c>
      <c r="AX257" s="189">
        <f t="shared" si="59"/>
        <v>-16615954740.23703</v>
      </c>
      <c r="AY257" s="189">
        <f t="shared" si="59"/>
        <v>-16702818382.111498</v>
      </c>
      <c r="AZ257" s="189">
        <f t="shared" si="59"/>
        <v>-16788091533.953882</v>
      </c>
      <c r="BA257" s="189">
        <f t="shared" si="59"/>
        <v>-16871784653.371763</v>
      </c>
      <c r="BB257" s="189">
        <f t="shared" si="59"/>
        <v>-16953910322.2904</v>
      </c>
      <c r="BC257" s="189">
        <f t="shared" si="59"/>
        <v>-17034482989.021635</v>
      </c>
      <c r="BD257" s="189">
        <f t="shared" si="59"/>
        <v>-17113518735.909922</v>
      </c>
      <c r="BE257" s="189">
        <f t="shared" si="59"/>
        <v>-17191035069.893681</v>
      </c>
      <c r="BF257" s="189">
        <f t="shared" si="59"/>
        <v>-17267050733.632053</v>
      </c>
      <c r="BG257" s="189">
        <f t="shared" si="59"/>
        <v>-17341585535.117149</v>
      </c>
      <c r="BH257" s="189">
        <f t="shared" si="59"/>
        <v>-17414660193.926693</v>
      </c>
      <c r="BI257" s="189">
        <f t="shared" si="59"/>
        <v>-17486296202.476536</v>
      </c>
      <c r="BJ257" s="189">
        <f t="shared" si="59"/>
        <v>-17556515700.811287</v>
      </c>
      <c r="BK257" s="189">
        <f t="shared" si="59"/>
        <v>-17625341363.628117</v>
      </c>
      <c r="BL257" s="189">
        <f t="shared" si="59"/>
        <v>-17692796298.36639</v>
      </c>
      <c r="BM257" s="189">
        <f t="shared" si="59"/>
        <v>-17758903953.317181</v>
      </c>
      <c r="BN257" s="1521">
        <f t="shared" si="59"/>
        <v>-17823688034.813736</v>
      </c>
    </row>
    <row r="258" spans="1:66" hidden="1" x14ac:dyDescent="0.15">
      <c r="C258" s="1529"/>
      <c r="D258" s="274"/>
      <c r="E258" s="189"/>
      <c r="F258" s="1604"/>
      <c r="G258" s="189">
        <f t="shared" si="59"/>
        <v>-11834474528.201384</v>
      </c>
      <c r="H258" s="189">
        <f t="shared" si="59"/>
        <v>-11526099393.054903</v>
      </c>
      <c r="I258" s="189">
        <f t="shared" si="59"/>
        <v>-11352988967.643881</v>
      </c>
      <c r="J258" s="189">
        <f t="shared" si="59"/>
        <v>-11249954713.973511</v>
      </c>
      <c r="K258" s="189">
        <f t="shared" si="59"/>
        <v>-11192359285.684595</v>
      </c>
      <c r="L258" s="189">
        <f t="shared" si="59"/>
        <v>-11167277322.760733</v>
      </c>
      <c r="M258" s="189">
        <f t="shared" si="59"/>
        <v>-11166764681.341486</v>
      </c>
      <c r="N258" s="189">
        <f t="shared" si="59"/>
        <v>-11185456099.739862</v>
      </c>
      <c r="O258" s="189">
        <f t="shared" si="59"/>
        <v>-11219494781.029793</v>
      </c>
      <c r="P258" s="189">
        <f t="shared" si="59"/>
        <v>-11265983395.081345</v>
      </c>
      <c r="Q258" s="189">
        <f t="shared" si="59"/>
        <v>-11322673410.670168</v>
      </c>
      <c r="R258" s="189">
        <f t="shared" si="59"/>
        <v>-11387775975.658974</v>
      </c>
      <c r="S258" s="189">
        <f t="shared" si="59"/>
        <v>-11459840092.937799</v>
      </c>
      <c r="T258" s="189">
        <f t="shared" si="59"/>
        <v>-11537670522.261002</v>
      </c>
      <c r="U258" s="189">
        <f t="shared" si="59"/>
        <v>-11620270374.150185</v>
      </c>
      <c r="V258" s="189">
        <f t="shared" si="59"/>
        <v>-11706799716.959782</v>
      </c>
      <c r="W258" s="189">
        <f t="shared" si="59"/>
        <v>-11796544944.977968</v>
      </c>
      <c r="X258" s="189">
        <f t="shared" si="59"/>
        <v>-11888895600.495846</v>
      </c>
      <c r="Y258" s="189">
        <f t="shared" si="59"/>
        <v>-11983326495.690487</v>
      </c>
      <c r="Z258" s="189">
        <f t="shared" si="59"/>
        <v>-12079383689.391958</v>
      </c>
      <c r="AA258" s="189">
        <f t="shared" si="59"/>
        <v>-12176673324.365616</v>
      </c>
      <c r="AB258" s="189">
        <f t="shared" si="59"/>
        <v>-12274852625.165039</v>
      </c>
      <c r="AC258" s="189">
        <f t="shared" si="59"/>
        <v>-12373622553.861563</v>
      </c>
      <c r="AD258" s="189">
        <f t="shared" si="59"/>
        <v>-12472721756.071331</v>
      </c>
      <c r="AE258" s="189">
        <f t="shared" si="59"/>
        <v>-12571921524.113737</v>
      </c>
      <c r="AF258" s="189">
        <f t="shared" si="59"/>
        <v>-12671021571.301935</v>
      </c>
      <c r="AG258" s="189">
        <f t="shared" si="59"/>
        <v>-12769846459.933632</v>
      </c>
      <c r="AH258" s="189">
        <f t="shared" si="59"/>
        <v>-12868242561.193634</v>
      </c>
      <c r="AI258" s="189">
        <f t="shared" si="59"/>
        <v>-12966075451.695187</v>
      </c>
      <c r="AJ258" s="189">
        <f t="shared" si="59"/>
        <v>-13063227671.360044</v>
      </c>
      <c r="AK258" s="189">
        <f t="shared" si="59"/>
        <v>-13159596782.555616</v>
      </c>
      <c r="AL258" s="189">
        <f t="shared" si="59"/>
        <v>-13255093682.12731</v>
      </c>
      <c r="AM258" s="189">
        <f t="shared" si="59"/>
        <v>-13349641127.079088</v>
      </c>
      <c r="AN258" s="189">
        <f t="shared" si="59"/>
        <v>-13443172441.80962</v>
      </c>
      <c r="AO258" s="189">
        <f t="shared" si="59"/>
        <v>-13535630380.47526</v>
      </c>
      <c r="AP258" s="189">
        <f t="shared" si="59"/>
        <v>-13626966122.570959</v>
      </c>
      <c r="AQ258" s="189">
        <f t="shared" si="59"/>
        <v>-13717138383.454359</v>
      </c>
      <c r="AR258" s="189">
        <f t="shared" si="59"/>
        <v>-13806112624.48097</v>
      </c>
      <c r="AS258" s="189">
        <f t="shared" si="59"/>
        <v>-13893860349.816887</v>
      </c>
      <c r="AT258" s="189">
        <f t="shared" si="59"/>
        <v>-13980358478.962826</v>
      </c>
      <c r="AU258" s="189">
        <f t="shared" si="59"/>
        <v>-14065588785.646429</v>
      </c>
      <c r="AV258" s="189">
        <f t="shared" si="59"/>
        <v>-14149537395.086454</v>
      </c>
      <c r="AW258" s="189">
        <f t="shared" si="59"/>
        <v>-14232194332.755711</v>
      </c>
      <c r="AX258" s="189">
        <f t="shared" si="59"/>
        <v>-14313553118.711084</v>
      </c>
      <c r="AY258" s="189">
        <f t="shared" si="59"/>
        <v>-14393610402.35199</v>
      </c>
      <c r="AZ258" s="189">
        <f t="shared" si="59"/>
        <v>-14472365633.1394</v>
      </c>
      <c r="BA258" s="189">
        <f t="shared" si="59"/>
        <v>-14549820763.377666</v>
      </c>
      <c r="BB258" s="189">
        <f t="shared" si="59"/>
        <v>-14625979979.647537</v>
      </c>
      <c r="BC258" s="189">
        <f t="shared" si="59"/>
        <v>-14700849459.895298</v>
      </c>
      <c r="BD258" s="189">
        <f t="shared" si="59"/>
        <v>-14774437153.540916</v>
      </c>
      <c r="BE258" s="189">
        <f t="shared" si="59"/>
        <v>-14846752582.276892</v>
      </c>
      <c r="BF258" s="189">
        <f t="shared" si="59"/>
        <v>-14917806659.496813</v>
      </c>
      <c r="BG258" s="189">
        <f t="shared" si="59"/>
        <v>-14987611526.524694</v>
      </c>
      <c r="BH258" s="189">
        <f t="shared" si="59"/>
        <v>-15056180404.018362</v>
      </c>
      <c r="BI258" s="189">
        <f t="shared" si="59"/>
        <v>-15123527457.096695</v>
      </c>
      <c r="BJ258" s="189">
        <f t="shared" si="59"/>
        <v>-15189667672.895287</v>
      </c>
      <c r="BK258" s="189">
        <f t="shared" si="59"/>
        <v>-15254616749.390911</v>
      </c>
      <c r="BL258" s="189">
        <f t="shared" si="59"/>
        <v>-15318390994.45487</v>
      </c>
      <c r="BM258" s="189">
        <f t="shared" si="59"/>
        <v>-15381007234.200922</v>
      </c>
      <c r="BN258" s="1521">
        <f t="shared" si="59"/>
        <v>-15442482729.78694</v>
      </c>
    </row>
    <row r="259" spans="1:66" hidden="1" x14ac:dyDescent="0.15">
      <c r="C259" s="1529"/>
      <c r="D259" s="274"/>
      <c r="E259" s="189"/>
      <c r="F259" s="1604"/>
      <c r="G259" s="189">
        <f t="shared" si="59"/>
        <v>-9507715949.3594284</v>
      </c>
      <c r="H259" s="189">
        <f t="shared" si="59"/>
        <v>-9288921019.4983616</v>
      </c>
      <c r="I259" s="189">
        <f t="shared" si="59"/>
        <v>-9160811205.7918262</v>
      </c>
      <c r="J259" s="189">
        <f t="shared" si="59"/>
        <v>-9081885388.5909119</v>
      </c>
      <c r="K259" s="189">
        <f t="shared" si="59"/>
        <v>-9035781806.8937054</v>
      </c>
      <c r="L259" s="189">
        <f t="shared" si="59"/>
        <v>-9013674744.1040573</v>
      </c>
      <c r="M259" s="189">
        <f t="shared" si="59"/>
        <v>-9010023864.0297222</v>
      </c>
      <c r="N259" s="189">
        <f t="shared" si="59"/>
        <v>-9021022461.0769634</v>
      </c>
      <c r="O259" s="189">
        <f t="shared" si="59"/>
        <v>-9043893926.2864971</v>
      </c>
      <c r="P259" s="189">
        <f t="shared" si="59"/>
        <v>-9076525719.2583008</v>
      </c>
      <c r="Q259" s="189">
        <f t="shared" si="59"/>
        <v>-9117259686.9388466</v>
      </c>
      <c r="R259" s="189">
        <f t="shared" si="59"/>
        <v>-9164763037.9532127</v>
      </c>
      <c r="S259" s="189">
        <f t="shared" si="59"/>
        <v>-9217944423.5821247</v>
      </c>
      <c r="T259" s="189">
        <f t="shared" si="59"/>
        <v>-9275896886.3805618</v>
      </c>
      <c r="U259" s="189">
        <f t="shared" si="59"/>
        <v>-9337857645.2598648</v>
      </c>
      <c r="V259" s="189">
        <f t="shared" si="59"/>
        <v>-9403178881.0750332</v>
      </c>
      <c r="W259" s="189">
        <f t="shared" si="59"/>
        <v>-9471305965.8923492</v>
      </c>
      <c r="X259" s="189">
        <f t="shared" si="59"/>
        <v>-9541760881.627737</v>
      </c>
      <c r="Y259" s="189">
        <f t="shared" si="59"/>
        <v>-9614129350.679327</v>
      </c>
      <c r="Z259" s="189">
        <f t="shared" si="59"/>
        <v>-9688050681.9229259</v>
      </c>
      <c r="AA259" s="189">
        <f t="shared" si="59"/>
        <v>-9763209642.5274925</v>
      </c>
      <c r="AB259" s="189">
        <f t="shared" si="59"/>
        <v>-9839329867.7529602</v>
      </c>
      <c r="AC259" s="189">
        <f t="shared" si="59"/>
        <v>-9916168456.6836376</v>
      </c>
      <c r="AD259" s="189">
        <f t="shared" si="59"/>
        <v>-9993511495.2947464</v>
      </c>
      <c r="AE259" s="189">
        <f t="shared" si="59"/>
        <v>-10071170313.830805</v>
      </c>
      <c r="AF259" s="189">
        <f t="shared" si="59"/>
        <v>-10148978332.324892</v>
      </c>
      <c r="AG259" s="189">
        <f t="shared" si="59"/>
        <v>-10226788382.099905</v>
      </c>
      <c r="AH259" s="189">
        <f t="shared" si="59"/>
        <v>-10304470416.149647</v>
      </c>
      <c r="AI259" s="189">
        <f t="shared" si="59"/>
        <v>-10381909540.006151</v>
      </c>
      <c r="AJ259" s="189">
        <f t="shared" si="59"/>
        <v>-10459004308.841782</v>
      </c>
      <c r="AK259" s="189">
        <f t="shared" si="59"/>
        <v>-10535665247.367086</v>
      </c>
      <c r="AL259" s="189">
        <f t="shared" si="59"/>
        <v>-10611813557.43959</v>
      </c>
      <c r="AM259" s="189">
        <f t="shared" si="59"/>
        <v>-10687379984.816807</v>
      </c>
      <c r="AN259" s="189">
        <f t="shared" si="59"/>
        <v>-10762303821.618748</v>
      </c>
      <c r="AO259" s="189">
        <f t="shared" si="59"/>
        <v>-10836532025.140253</v>
      </c>
      <c r="AP259" s="189">
        <f t="shared" si="59"/>
        <v>-10910018436.914927</v>
      </c>
      <c r="AQ259" s="189">
        <f t="shared" si="59"/>
        <v>-10982723088.562342</v>
      </c>
      <c r="AR259" s="189">
        <f t="shared" si="59"/>
        <v>-11054611583.085493</v>
      </c>
      <c r="AS259" s="189">
        <f t="shared" si="59"/>
        <v>-11125654542.030787</v>
      </c>
      <c r="AT259" s="189">
        <f t="shared" si="59"/>
        <v>-11195827110.358114</v>
      </c>
      <c r="AU259" s="189">
        <f t="shared" si="59"/>
        <v>-11265108512.055874</v>
      </c>
      <c r="AV259" s="189">
        <f t="shared" si="59"/>
        <v>-11333481650.523329</v>
      </c>
      <c r="AW259" s="189">
        <f t="shared" si="59"/>
        <v>-11400932748.568485</v>
      </c>
      <c r="AX259" s="189">
        <f t="shared" si="59"/>
        <v>-11467451023.563486</v>
      </c>
      <c r="AY259" s="189">
        <f t="shared" si="59"/>
        <v>-11533028393.885349</v>
      </c>
      <c r="AZ259" s="189">
        <f t="shared" si="59"/>
        <v>-11597659213.266647</v>
      </c>
      <c r="BA259" s="189">
        <f t="shared" si="59"/>
        <v>-11661340030.103775</v>
      </c>
      <c r="BB259" s="189">
        <f t="shared" si="59"/>
        <v>-11724069369.132233</v>
      </c>
      <c r="BC259" s="189">
        <f t="shared" si="59"/>
        <v>-11785847533.188866</v>
      </c>
      <c r="BD259" s="189">
        <f t="shared" si="59"/>
        <v>-11846676423.048517</v>
      </c>
      <c r="BE259" s="189">
        <f t="shared" si="59"/>
        <v>-11906559373.553873</v>
      </c>
      <c r="BF259" s="189">
        <f t="shared" si="59"/>
        <v>-11965501004.457863</v>
      </c>
      <c r="BG259" s="189">
        <f t="shared" si="59"/>
        <v>-12023507084.572613</v>
      </c>
      <c r="BH259" s="189">
        <f t="shared" si="59"/>
        <v>-12080584407.971308</v>
      </c>
      <c r="BI259" s="189">
        <f t="shared" si="59"/>
        <v>-12136740681.122749</v>
      </c>
      <c r="BJ259" s="189">
        <f t="shared" si="59"/>
        <v>-12191984419.955477</v>
      </c>
      <c r="BK259" s="189">
        <f t="shared" si="59"/>
        <v>-12246324855.951439</v>
      </c>
      <c r="BL259" s="189">
        <f t="shared" si="59"/>
        <v>-12299771850.460114</v>
      </c>
      <c r="BM259" s="189">
        <f t="shared" si="59"/>
        <v>-12352335816.504486</v>
      </c>
      <c r="BN259" s="1521">
        <f t="shared" si="59"/>
        <v>-12404027647.421604</v>
      </c>
    </row>
    <row r="260" spans="1:66" ht="6" hidden="1" customHeight="1" x14ac:dyDescent="0.15">
      <c r="C260" s="1529"/>
      <c r="D260" s="274"/>
      <c r="E260" s="189"/>
      <c r="F260" s="1604"/>
      <c r="G260" s="189"/>
      <c r="H260" s="189"/>
      <c r="I260" s="189"/>
      <c r="J260" s="189"/>
      <c r="K260" s="189"/>
      <c r="L260" s="189"/>
      <c r="M260" s="189"/>
      <c r="N260" s="189"/>
      <c r="O260" s="189"/>
      <c r="P260" s="189"/>
      <c r="Q260" s="189"/>
      <c r="R260" s="189"/>
      <c r="S260" s="189"/>
      <c r="T260" s="189"/>
      <c r="U260" s="189"/>
      <c r="V260" s="189"/>
      <c r="W260" s="189"/>
      <c r="X260" s="189"/>
      <c r="Y260" s="189"/>
      <c r="Z260" s="189"/>
      <c r="AA260" s="189"/>
      <c r="AB260" s="189"/>
      <c r="AC260" s="189"/>
      <c r="AD260" s="189"/>
      <c r="AE260" s="189"/>
      <c r="AF260" s="189"/>
      <c r="AG260" s="189"/>
      <c r="AH260" s="189"/>
      <c r="AI260" s="189"/>
      <c r="AJ260" s="189"/>
      <c r="AK260" s="189"/>
      <c r="AL260" s="189"/>
      <c r="AM260" s="189"/>
      <c r="AN260" s="189"/>
      <c r="AO260" s="189"/>
      <c r="AP260" s="189"/>
      <c r="AQ260" s="189"/>
      <c r="AR260" s="189"/>
      <c r="AS260" s="189"/>
      <c r="AT260" s="189"/>
      <c r="AU260" s="189"/>
      <c r="AV260" s="189"/>
      <c r="AW260" s="189"/>
      <c r="AX260" s="189"/>
      <c r="AY260" s="189"/>
      <c r="AZ260" s="189"/>
      <c r="BA260" s="189"/>
      <c r="BB260" s="189"/>
      <c r="BC260" s="189"/>
      <c r="BD260" s="189"/>
      <c r="BE260" s="189"/>
      <c r="BF260" s="189"/>
      <c r="BG260" s="189"/>
      <c r="BH260" s="189"/>
      <c r="BI260" s="189"/>
      <c r="BJ260" s="189"/>
      <c r="BK260" s="189"/>
      <c r="BL260" s="189"/>
      <c r="BM260" s="189"/>
      <c r="BN260" s="1521"/>
    </row>
    <row r="261" spans="1:66" hidden="1" x14ac:dyDescent="0.15">
      <c r="C261" s="1529"/>
      <c r="D261" s="274"/>
      <c r="E261" s="189"/>
      <c r="F261" s="1604"/>
      <c r="G261" s="189">
        <f t="shared" ref="G261:BN263" si="60">F361</f>
        <v>4977947986.3443518</v>
      </c>
      <c r="H261" s="189">
        <f t="shared" si="60"/>
        <v>6389851353.0360222</v>
      </c>
      <c r="I261" s="189">
        <f t="shared" si="60"/>
        <v>7232712117.7292633</v>
      </c>
      <c r="J261" s="189">
        <f t="shared" si="60"/>
        <v>7791194295.986784</v>
      </c>
      <c r="K261" s="189">
        <f t="shared" si="60"/>
        <v>8168355899.4717808</v>
      </c>
      <c r="L261" s="189">
        <f t="shared" si="60"/>
        <v>8416832962.5142641</v>
      </c>
      <c r="M261" s="189">
        <f t="shared" si="60"/>
        <v>8568364719.7419281</v>
      </c>
      <c r="N261" s="189">
        <f t="shared" si="60"/>
        <v>8644082324.3801556</v>
      </c>
      <c r="O261" s="189">
        <f t="shared" si="60"/>
        <v>8659009772.4482956</v>
      </c>
      <c r="P261" s="189">
        <f t="shared" si="60"/>
        <v>8624337827.023037</v>
      </c>
      <c r="Q261" s="189">
        <f t="shared" si="60"/>
        <v>8548694383.2727528</v>
      </c>
      <c r="R261" s="189">
        <f t="shared" si="60"/>
        <v>8438909193.1658792</v>
      </c>
      <c r="S261" s="189">
        <f t="shared" si="60"/>
        <v>8300501600.7089491</v>
      </c>
      <c r="T261" s="189">
        <f t="shared" si="60"/>
        <v>8138006308.9719591</v>
      </c>
      <c r="U261" s="189">
        <f t="shared" si="60"/>
        <v>7955199333.6075583</v>
      </c>
      <c r="V261" s="189">
        <f t="shared" si="60"/>
        <v>7755259730.9051571</v>
      </c>
      <c r="W261" s="189">
        <f t="shared" si="60"/>
        <v>7540888475.7631149</v>
      </c>
      <c r="X261" s="189">
        <f t="shared" si="60"/>
        <v>7314397855.9772091</v>
      </c>
      <c r="Y261" s="189">
        <f t="shared" si="60"/>
        <v>7077780033.6256723</v>
      </c>
      <c r="Z261" s="189">
        <f t="shared" si="60"/>
        <v>6832760541.4317341</v>
      </c>
      <c r="AA261" s="189">
        <f t="shared" si="60"/>
        <v>6580840661.1110802</v>
      </c>
      <c r="AB261" s="189">
        <f t="shared" si="60"/>
        <v>6323331447.3075933</v>
      </c>
      <c r="AC261" s="189">
        <f t="shared" si="60"/>
        <v>6061381371.9579382</v>
      </c>
      <c r="AD261" s="189">
        <f t="shared" si="60"/>
        <v>5795999026.2513247</v>
      </c>
      <c r="AE261" s="189">
        <f t="shared" si="60"/>
        <v>5528071943.3769989</v>
      </c>
      <c r="AF261" s="189">
        <f t="shared" si="60"/>
        <v>5258382340.3693247</v>
      </c>
      <c r="AG261" s="189">
        <f t="shared" si="60"/>
        <v>4987620386.629735</v>
      </c>
      <c r="AH261" s="189">
        <f t="shared" si="60"/>
        <v>4716395467.2911787</v>
      </c>
      <c r="AI261" s="189">
        <f t="shared" si="60"/>
        <v>4445245806.2776699</v>
      </c>
      <c r="AJ261" s="189">
        <f t="shared" si="60"/>
        <v>4174646736.3789387</v>
      </c>
      <c r="AK261" s="189">
        <f t="shared" si="60"/>
        <v>3905017844.7939267</v>
      </c>
      <c r="AL261" s="189">
        <f t="shared" si="60"/>
        <v>3636729177.4193125</v>
      </c>
      <c r="AM261" s="189">
        <f t="shared" si="60"/>
        <v>3370106650.1392999</v>
      </c>
      <c r="AN261" s="189">
        <f t="shared" si="60"/>
        <v>3105436787.973228</v>
      </c>
      <c r="AO261" s="189">
        <f t="shared" si="60"/>
        <v>2842970891.3134232</v>
      </c>
      <c r="AP261" s="189">
        <f t="shared" si="60"/>
        <v>2582928711.2807083</v>
      </c>
      <c r="AQ261" s="189">
        <f t="shared" si="60"/>
        <v>2325501702.4316554</v>
      </c>
      <c r="AR261" s="189">
        <f t="shared" si="60"/>
        <v>2070855909.9142861</v>
      </c>
      <c r="AS261" s="189">
        <f t="shared" si="60"/>
        <v>1819134539.1154914</v>
      </c>
      <c r="AT261" s="189">
        <f t="shared" si="60"/>
        <v>1570460248.4373207</v>
      </c>
      <c r="AU261" s="189">
        <f t="shared" si="60"/>
        <v>1324937199.7444437</v>
      </c>
      <c r="AV261" s="189">
        <f t="shared" si="60"/>
        <v>1082652895.9809251</v>
      </c>
      <c r="AW261" s="189">
        <f t="shared" si="60"/>
        <v>843679831.25747681</v>
      </c>
      <c r="AX261" s="189">
        <f t="shared" si="60"/>
        <v>608076975.20051885</v>
      </c>
      <c r="AY261" s="189">
        <f t="shared" si="60"/>
        <v>375891110.40503436</v>
      </c>
      <c r="AZ261" s="189">
        <f t="shared" si="60"/>
        <v>147158039.34348455</v>
      </c>
      <c r="BA261" s="189">
        <f t="shared" si="60"/>
        <v>-78096325.027840227</v>
      </c>
      <c r="BB261" s="189">
        <f t="shared" si="60"/>
        <v>-299854972.52076656</v>
      </c>
      <c r="BC261" s="189">
        <f t="shared" si="60"/>
        <v>-518108901.91725111</v>
      </c>
      <c r="BD261" s="189">
        <f t="shared" si="60"/>
        <v>-732856310.53105342</v>
      </c>
      <c r="BE261" s="189">
        <f t="shared" si="60"/>
        <v>-944101858.67334998</v>
      </c>
      <c r="BF261" s="189">
        <f t="shared" si="60"/>
        <v>-1151856001.5469141</v>
      </c>
      <c r="BG261" s="189">
        <f t="shared" si="60"/>
        <v>-1356134381.9432688</v>
      </c>
      <c r="BH261" s="189">
        <f t="shared" si="60"/>
        <v>-1556957277.8561366</v>
      </c>
      <c r="BI261" s="189">
        <f t="shared" si="60"/>
        <v>-1754349099.7689388</v>
      </c>
      <c r="BJ261" s="189">
        <f t="shared" si="60"/>
        <v>-1948337932.9377573</v>
      </c>
      <c r="BK261" s="189">
        <f t="shared" si="60"/>
        <v>-2138955120.485507</v>
      </c>
      <c r="BL261" s="189">
        <f t="shared" si="60"/>
        <v>-2326234883.5577836</v>
      </c>
      <c r="BM261" s="189">
        <f t="shared" si="60"/>
        <v>-2510213975.1740561</v>
      </c>
      <c r="BN261" s="1521">
        <f t="shared" si="60"/>
        <v>-2690931364.7465277</v>
      </c>
    </row>
    <row r="262" spans="1:66" hidden="1" x14ac:dyDescent="0.15">
      <c r="C262" s="1529"/>
      <c r="D262" s="274"/>
      <c r="E262" s="189"/>
      <c r="F262" s="1604"/>
      <c r="G262" s="189">
        <f t="shared" si="60"/>
        <v>11035742085.934092</v>
      </c>
      <c r="H262" s="189">
        <f t="shared" si="60"/>
        <v>12214420379.791557</v>
      </c>
      <c r="I262" s="189">
        <f t="shared" si="60"/>
        <v>12961706317.54991</v>
      </c>
      <c r="J262" s="189">
        <f t="shared" si="60"/>
        <v>13481849121.50691</v>
      </c>
      <c r="K262" s="189">
        <f t="shared" si="60"/>
        <v>13852227797.191462</v>
      </c>
      <c r="L262" s="189">
        <f t="shared" si="60"/>
        <v>14113570507.739595</v>
      </c>
      <c r="M262" s="189">
        <f t="shared" si="60"/>
        <v>14291011178.636183</v>
      </c>
      <c r="N262" s="189">
        <f t="shared" si="60"/>
        <v>14401605255.216917</v>
      </c>
      <c r="O262" s="189">
        <f t="shared" si="60"/>
        <v>14457678752.563538</v>
      </c>
      <c r="P262" s="189">
        <f t="shared" si="60"/>
        <v>14468546110.824337</v>
      </c>
      <c r="Q262" s="189">
        <f t="shared" si="60"/>
        <v>14441482457.025894</v>
      </c>
      <c r="R262" s="189">
        <f t="shared" si="60"/>
        <v>14382315608.042603</v>
      </c>
      <c r="S262" s="189">
        <f t="shared" si="60"/>
        <v>14295807535.100128</v>
      </c>
      <c r="T262" s="189">
        <f t="shared" si="60"/>
        <v>14185911538.327585</v>
      </c>
      <c r="U262" s="189">
        <f t="shared" si="60"/>
        <v>14055952162.855755</v>
      </c>
      <c r="V262" s="189">
        <f t="shared" si="60"/>
        <v>13908755007.550196</v>
      </c>
      <c r="W262" s="189">
        <f t="shared" si="60"/>
        <v>13746742857.320402</v>
      </c>
      <c r="X262" s="189">
        <f t="shared" si="60"/>
        <v>13572008485.113184</v>
      </c>
      <c r="Y262" s="189">
        <f t="shared" si="60"/>
        <v>13386370862.974937</v>
      </c>
      <c r="Z262" s="189">
        <f t="shared" si="60"/>
        <v>13191419302.853088</v>
      </c>
      <c r="AA262" s="189">
        <f t="shared" si="60"/>
        <v>12988548638.280584</v>
      </c>
      <c r="AB262" s="189">
        <f t="shared" si="60"/>
        <v>12778987637.011948</v>
      </c>
      <c r="AC262" s="189">
        <f t="shared" si="60"/>
        <v>12563822217.596651</v>
      </c>
      <c r="AD262" s="189">
        <f t="shared" si="60"/>
        <v>12344014620.174747</v>
      </c>
      <c r="AE262" s="189">
        <f t="shared" si="60"/>
        <v>12120419386.409399</v>
      </c>
      <c r="AF262" s="189">
        <f t="shared" si="60"/>
        <v>11893796793.336411</v>
      </c>
      <c r="AG262" s="189">
        <f t="shared" si="60"/>
        <v>11664824233.961739</v>
      </c>
      <c r="AH262" s="189">
        <f t="shared" si="60"/>
        <v>11434105925.921038</v>
      </c>
      <c r="AI262" s="189">
        <f t="shared" si="60"/>
        <v>11202181246.553082</v>
      </c>
      <c r="AJ262" s="189">
        <f t="shared" si="60"/>
        <v>10969531930.245312</v>
      </c>
      <c r="AK262" s="189">
        <f t="shared" si="60"/>
        <v>10736588316.289886</v>
      </c>
      <c r="AL262" s="189">
        <f t="shared" si="60"/>
        <v>10503734798.814346</v>
      </c>
      <c r="AM262" s="189">
        <f t="shared" si="60"/>
        <v>10271314601.82604</v>
      </c>
      <c r="AN262" s="189">
        <f t="shared" si="60"/>
        <v>10039633980.018055</v>
      </c>
      <c r="AO262" s="189">
        <f t="shared" si="60"/>
        <v>9808965928.2563229</v>
      </c>
      <c r="AP262" s="189">
        <f t="shared" si="60"/>
        <v>9579553468.5185318</v>
      </c>
      <c r="AQ262" s="189">
        <f t="shared" si="60"/>
        <v>9351612571.6776772</v>
      </c>
      <c r="AR262" s="189">
        <f t="shared" si="60"/>
        <v>9125334762.3089142</v>
      </c>
      <c r="AS262" s="189">
        <f t="shared" si="60"/>
        <v>8900889447.186594</v>
      </c>
      <c r="AT262" s="189">
        <f t="shared" si="60"/>
        <v>8678426001.9759388</v>
      </c>
      <c r="AU262" s="189">
        <f t="shared" si="60"/>
        <v>8458075645.538393</v>
      </c>
      <c r="AV262" s="189">
        <f t="shared" si="60"/>
        <v>8239953127.0494223</v>
      </c>
      <c r="AW262" s="189">
        <f t="shared" si="60"/>
        <v>8024158247.6066999</v>
      </c>
      <c r="AX262" s="189">
        <f t="shared" si="60"/>
        <v>7810777235.0544205</v>
      </c>
      <c r="AY262" s="189">
        <f t="shared" si="60"/>
        <v>7599883988.2623281</v>
      </c>
      <c r="AZ262" s="189">
        <f t="shared" si="60"/>
        <v>7391541204.9930773</v>
      </c>
      <c r="BA262" s="189">
        <f t="shared" si="60"/>
        <v>7185801405.7023649</v>
      </c>
      <c r="BB262" s="189">
        <f t="shared" si="60"/>
        <v>6982707864.0892649</v>
      </c>
      <c r="BC262" s="189">
        <f t="shared" si="60"/>
        <v>6782295453.9057903</v>
      </c>
      <c r="BD262" s="189">
        <f t="shared" si="60"/>
        <v>6584591420.4094257</v>
      </c>
      <c r="BE262" s="189">
        <f t="shared" si="60"/>
        <v>6389616083.8711586</v>
      </c>
      <c r="BF262" s="189">
        <f t="shared" si="60"/>
        <v>6197383481.7103958</v>
      </c>
      <c r="BG262" s="189">
        <f t="shared" si="60"/>
        <v>6007901955.0972977</v>
      </c>
      <c r="BH262" s="189">
        <f t="shared" si="60"/>
        <v>5821174685.2260771</v>
      </c>
      <c r="BI262" s="189">
        <f t="shared" si="60"/>
        <v>5637200183.9059639</v>
      </c>
      <c r="BJ262" s="189">
        <f t="shared" si="60"/>
        <v>5455972742.6283436</v>
      </c>
      <c r="BK262" s="189">
        <f t="shared" si="60"/>
        <v>5277482843.8394451</v>
      </c>
      <c r="BL262" s="189">
        <f t="shared" si="60"/>
        <v>5101717537.769701</v>
      </c>
      <c r="BM262" s="189">
        <f t="shared" si="60"/>
        <v>4928660787.8367023</v>
      </c>
      <c r="BN262" s="1521">
        <f t="shared" si="60"/>
        <v>4758293787.3426485</v>
      </c>
    </row>
    <row r="263" spans="1:66" hidden="1" x14ac:dyDescent="0.15">
      <c r="C263" s="1529"/>
      <c r="D263" s="274"/>
      <c r="E263" s="189"/>
      <c r="F263" s="1604"/>
      <c r="G263" s="189">
        <f t="shared" si="60"/>
        <v>18314639244.343407</v>
      </c>
      <c r="H263" s="189">
        <f t="shared" si="60"/>
        <v>19213079997.602112</v>
      </c>
      <c r="I263" s="189">
        <f t="shared" si="60"/>
        <v>19819588620.66996</v>
      </c>
      <c r="J263" s="189">
        <f t="shared" si="60"/>
        <v>20264311984.334816</v>
      </c>
      <c r="K263" s="189">
        <f t="shared" si="60"/>
        <v>20598740230.842094</v>
      </c>
      <c r="L263" s="189">
        <f t="shared" si="60"/>
        <v>20850776435.622765</v>
      </c>
      <c r="M263" s="189">
        <f t="shared" si="60"/>
        <v>21038034591.082066</v>
      </c>
      <c r="N263" s="189">
        <f t="shared" si="60"/>
        <v>21172694445.686405</v>
      </c>
      <c r="O263" s="189">
        <f t="shared" si="60"/>
        <v>21263702816.867424</v>
      </c>
      <c r="P263" s="189">
        <f t="shared" si="60"/>
        <v>21317919053.907116</v>
      </c>
      <c r="Q263" s="189">
        <f t="shared" si="60"/>
        <v>21340771378.859165</v>
      </c>
      <c r="R263" s="189">
        <f t="shared" si="60"/>
        <v>21336660894.448322</v>
      </c>
      <c r="S263" s="189">
        <f t="shared" si="60"/>
        <v>21309224468.645954</v>
      </c>
      <c r="T263" s="189">
        <f t="shared" si="60"/>
        <v>21261513554.317192</v>
      </c>
      <c r="U263" s="189">
        <f t="shared" si="60"/>
        <v>21196120325.427071</v>
      </c>
      <c r="V263" s="189">
        <f t="shared" si="60"/>
        <v>21115269387.189644</v>
      </c>
      <c r="W263" s="189">
        <f t="shared" si="60"/>
        <v>21020886187.614986</v>
      </c>
      <c r="X263" s="189">
        <f t="shared" si="60"/>
        <v>20914649183.176514</v>
      </c>
      <c r="Y263" s="189">
        <f t="shared" si="60"/>
        <v>20798030380.790588</v>
      </c>
      <c r="Z263" s="189">
        <f t="shared" si="60"/>
        <v>20672327374.347115</v>
      </c>
      <c r="AA263" s="189">
        <f t="shared" si="60"/>
        <v>20538689033.33567</v>
      </c>
      <c r="AB263" s="189">
        <f t="shared" si="60"/>
        <v>20398136370.09251</v>
      </c>
      <c r="AC263" s="189">
        <f t="shared" si="60"/>
        <v>20251579687.37785</v>
      </c>
      <c r="AD263" s="189">
        <f t="shared" si="60"/>
        <v>20099832815.652287</v>
      </c>
      <c r="AE263" s="189">
        <f t="shared" si="60"/>
        <v>19943625044.246368</v>
      </c>
      <c r="AF263" s="189">
        <f t="shared" si="60"/>
        <v>19783611204.039982</v>
      </c>
      <c r="AG263" s="189">
        <f t="shared" si="60"/>
        <v>19620380252.853333</v>
      </c>
      <c r="AH263" s="189">
        <f t="shared" si="60"/>
        <v>19454462636.352749</v>
      </c>
      <c r="AI263" s="189">
        <f t="shared" si="60"/>
        <v>19286336638.735344</v>
      </c>
      <c r="AJ263" s="189">
        <f t="shared" si="60"/>
        <v>19116433893.203499</v>
      </c>
      <c r="AK263" s="189">
        <f t="shared" si="60"/>
        <v>18945144188.403721</v>
      </c>
      <c r="AL263" s="189">
        <f t="shared" si="60"/>
        <v>18772819680.858799</v>
      </c>
      <c r="AM263" s="189">
        <f t="shared" si="60"/>
        <v>18599778603.020855</v>
      </c>
      <c r="AN263" s="189">
        <f t="shared" si="60"/>
        <v>18426308540.50819</v>
      </c>
      <c r="AO263" s="189">
        <f t="shared" si="60"/>
        <v>18252669339.331051</v>
      </c>
      <c r="AP263" s="189">
        <f t="shared" si="60"/>
        <v>18079095693.699142</v>
      </c>
      <c r="AQ263" s="189">
        <f t="shared" si="60"/>
        <v>17905799456.767654</v>
      </c>
      <c r="AR263" s="189">
        <f t="shared" si="60"/>
        <v>17732971709.989925</v>
      </c>
      <c r="AS263" s="189">
        <f t="shared" si="60"/>
        <v>17560784621.276772</v>
      </c>
      <c r="AT263" s="189">
        <f t="shared" si="60"/>
        <v>17389393117.664444</v>
      </c>
      <c r="AU263" s="189">
        <f t="shared" si="60"/>
        <v>17218936394.471382</v>
      </c>
      <c r="AV263" s="189">
        <f t="shared" si="60"/>
        <v>17049539279.827084</v>
      </c>
      <c r="AW263" s="189">
        <f t="shared" si="60"/>
        <v>16881313470.866169</v>
      </c>
      <c r="AX263" s="189">
        <f t="shared" si="60"/>
        <v>16714358655.703295</v>
      </c>
      <c r="AY263" s="189">
        <f t="shared" si="60"/>
        <v>16548763533.465424</v>
      </c>
      <c r="AZ263" s="189">
        <f t="shared" si="60"/>
        <v>16384606743.097651</v>
      </c>
      <c r="BA263" s="189">
        <f t="shared" si="60"/>
        <v>16221957710.32922</v>
      </c>
      <c r="BB263" s="189">
        <f t="shared" si="60"/>
        <v>16060877421.048883</v>
      </c>
      <c r="BC263" s="189">
        <f t="shared" si="60"/>
        <v>15901419128.361721</v>
      </c>
      <c r="BD263" s="189">
        <f t="shared" si="60"/>
        <v>15743628999.757282</v>
      </c>
      <c r="BE263" s="189">
        <f t="shared" si="60"/>
        <v>15587546710.090208</v>
      </c>
      <c r="BF263" s="189">
        <f t="shared" si="60"/>
        <v>15433205985.441853</v>
      </c>
      <c r="BG263" s="189">
        <f t="shared" si="60"/>
        <v>15280635102.380535</v>
      </c>
      <c r="BH263" s="189">
        <f t="shared" si="60"/>
        <v>15129857346.656687</v>
      </c>
      <c r="BI263" s="189">
        <f t="shared" si="60"/>
        <v>14980891434.947439</v>
      </c>
      <c r="BJ263" s="189">
        <f t="shared" si="60"/>
        <v>14833751902.894581</v>
      </c>
      <c r="BK263" s="189">
        <f t="shared" si="60"/>
        <v>14688449462.353291</v>
      </c>
      <c r="BL263" s="189">
        <f t="shared" si="60"/>
        <v>14544991330.480562</v>
      </c>
      <c r="BM263" s="189">
        <f t="shared" si="60"/>
        <v>14403381533.036774</v>
      </c>
      <c r="BN263" s="1521">
        <f t="shared" si="60"/>
        <v>14263621184.047031</v>
      </c>
    </row>
    <row r="264" spans="1:66" hidden="1" x14ac:dyDescent="0.15">
      <c r="C264" s="1529"/>
      <c r="D264" s="274"/>
      <c r="E264" s="189"/>
      <c r="F264" s="1604"/>
      <c r="G264" s="189"/>
      <c r="H264" s="189"/>
      <c r="I264" s="189"/>
      <c r="J264" s="189"/>
      <c r="K264" s="189"/>
      <c r="L264" s="189"/>
      <c r="M264" s="189"/>
      <c r="N264" s="189"/>
      <c r="O264" s="189"/>
      <c r="P264" s="189"/>
      <c r="Q264" s="189"/>
      <c r="R264" s="189"/>
      <c r="S264" s="189"/>
      <c r="T264" s="189"/>
      <c r="U264" s="189"/>
      <c r="V264" s="189"/>
      <c r="W264" s="189"/>
      <c r="X264" s="189"/>
      <c r="Y264" s="189"/>
      <c r="Z264" s="189"/>
      <c r="AA264" s="189"/>
      <c r="AB264" s="189"/>
      <c r="AC264" s="189"/>
      <c r="AD264" s="189"/>
      <c r="AE264" s="189"/>
      <c r="AF264" s="189"/>
      <c r="AG264" s="189"/>
      <c r="AH264" s="189"/>
      <c r="AI264" s="189"/>
      <c r="AJ264" s="189"/>
      <c r="AK264" s="189"/>
      <c r="AL264" s="189"/>
      <c r="AM264" s="189"/>
      <c r="AN264" s="189"/>
      <c r="AO264" s="189"/>
      <c r="AP264" s="189"/>
      <c r="AQ264" s="189"/>
      <c r="AR264" s="189"/>
      <c r="AS264" s="189"/>
      <c r="AT264" s="189"/>
      <c r="AU264" s="189"/>
      <c r="AV264" s="189"/>
      <c r="AW264" s="189"/>
      <c r="AX264" s="189"/>
      <c r="AY264" s="189"/>
      <c r="AZ264" s="189"/>
      <c r="BA264" s="189"/>
      <c r="BB264" s="189"/>
      <c r="BC264" s="189"/>
      <c r="BD264" s="189"/>
      <c r="BE264" s="189"/>
      <c r="BF264" s="189"/>
      <c r="BG264" s="189"/>
      <c r="BH264" s="189"/>
      <c r="BI264" s="189"/>
      <c r="BJ264" s="189"/>
      <c r="BK264" s="189"/>
      <c r="BL264" s="189"/>
      <c r="BM264" s="189"/>
      <c r="BN264" s="1521"/>
    </row>
    <row r="265" spans="1:66" hidden="1" x14ac:dyDescent="0.15">
      <c r="C265" s="1529"/>
      <c r="D265" s="274"/>
      <c r="E265" s="189"/>
      <c r="F265" s="1604"/>
      <c r="G265" s="189">
        <f t="shared" ref="G265:BN267" si="61">F365</f>
        <v>-15224851037.129477</v>
      </c>
      <c r="H265" s="189">
        <f t="shared" si="61"/>
        <v>-14848397249.396215</v>
      </c>
      <c r="I265" s="189">
        <f t="shared" si="61"/>
        <v>-14650959955.200443</v>
      </c>
      <c r="J265" s="189">
        <f t="shared" si="61"/>
        <v>-14541654970.486031</v>
      </c>
      <c r="K265" s="189">
        <f t="shared" si="61"/>
        <v>-14487645672.19611</v>
      </c>
      <c r="L265" s="189">
        <f t="shared" si="61"/>
        <v>-14472209123.51165</v>
      </c>
      <c r="M265" s="189">
        <f t="shared" si="61"/>
        <v>-14485298269.254101</v>
      </c>
      <c r="N265" s="189">
        <f t="shared" si="61"/>
        <v>-14520253215.617199</v>
      </c>
      <c r="O265" s="189">
        <f t="shared" si="61"/>
        <v>-14572362619.423973</v>
      </c>
      <c r="P265" s="189">
        <f t="shared" si="61"/>
        <v>-14638136950.365211</v>
      </c>
      <c r="Q265" s="189">
        <f t="shared" si="61"/>
        <v>-14714902543.681227</v>
      </c>
      <c r="R265" s="189">
        <f t="shared" si="61"/>
        <v>-14800557279.675024</v>
      </c>
      <c r="S265" s="189">
        <f t="shared" si="61"/>
        <v>-14893414800.154659</v>
      </c>
      <c r="T265" s="189">
        <f t="shared" si="61"/>
        <v>-14992100494.518503</v>
      </c>
      <c r="U265" s="189">
        <f t="shared" si="61"/>
        <v>-15095479387.41205</v>
      </c>
      <c r="V265" s="189">
        <f t="shared" si="61"/>
        <v>-15202604552.128071</v>
      </c>
      <c r="W265" s="189">
        <f t="shared" si="61"/>
        <v>-15312679217.106575</v>
      </c>
      <c r="X265" s="189">
        <f t="shared" si="61"/>
        <v>-15425028293.021523</v>
      </c>
      <c r="Y265" s="189">
        <f t="shared" si="61"/>
        <v>-15539076555.320448</v>
      </c>
      <c r="Z265" s="189">
        <f t="shared" si="61"/>
        <v>-15654331638.619238</v>
      </c>
      <c r="AA265" s="189">
        <f t="shared" si="61"/>
        <v>-15770370581.405462</v>
      </c>
      <c r="AB265" s="189">
        <f t="shared" si="61"/>
        <v>-15886829037.782722</v>
      </c>
      <c r="AC265" s="189">
        <f t="shared" si="61"/>
        <v>-16003392525.117512</v>
      </c>
      <c r="AD265" s="189">
        <f t="shared" si="61"/>
        <v>-16119789248.316803</v>
      </c>
      <c r="AE265" s="189">
        <f t="shared" si="61"/>
        <v>-16235784161.003309</v>
      </c>
      <c r="AF265" s="189">
        <f t="shared" si="61"/>
        <v>-16351174008.522478</v>
      </c>
      <c r="AG265" s="189">
        <f t="shared" si="61"/>
        <v>-16465783158.679207</v>
      </c>
      <c r="AH265" s="189">
        <f t="shared" si="61"/>
        <v>-16579460070.662516</v>
      </c>
      <c r="AI265" s="189">
        <f t="shared" si="61"/>
        <v>-16692074285.637022</v>
      </c>
      <c r="AJ265" s="189">
        <f t="shared" si="61"/>
        <v>-16803513847.259802</v>
      </c>
      <c r="AK265" s="189">
        <f t="shared" si="61"/>
        <v>-16913683079.194412</v>
      </c>
      <c r="AL265" s="189">
        <f t="shared" si="61"/>
        <v>-17022500661.131372</v>
      </c>
      <c r="AM265" s="189">
        <f t="shared" si="61"/>
        <v>-17129897956.015167</v>
      </c>
      <c r="AN265" s="189">
        <f t="shared" si="61"/>
        <v>-17235817549.93285</v>
      </c>
      <c r="AO265" s="189">
        <f t="shared" si="61"/>
        <v>-17340211973.028278</v>
      </c>
      <c r="AP265" s="189">
        <f t="shared" si="61"/>
        <v>-17443042575.30246</v>
      </c>
      <c r="AQ265" s="189">
        <f t="shared" si="61"/>
        <v>-17544278535.566521</v>
      </c>
      <c r="AR265" s="189">
        <f t="shared" si="61"/>
        <v>-17643895985.370987</v>
      </c>
      <c r="AS265" s="189">
        <f t="shared" si="61"/>
        <v>-17741877232.62611</v>
      </c>
      <c r="AT265" s="189">
        <f t="shared" si="61"/>
        <v>-17838210071.992699</v>
      </c>
      <c r="AU265" s="189">
        <f t="shared" si="61"/>
        <v>-17932887171.068436</v>
      </c>
      <c r="AV265" s="189">
        <f t="shared" si="61"/>
        <v>-18025905523.004585</v>
      </c>
      <c r="AW265" s="189">
        <f t="shared" si="61"/>
        <v>-18117265957.527008</v>
      </c>
      <c r="AX265" s="189">
        <f t="shared" si="61"/>
        <v>-18206972703.455093</v>
      </c>
      <c r="AY265" s="189">
        <f t="shared" si="61"/>
        <v>-18295032996.752617</v>
      </c>
      <c r="AZ265" s="189">
        <f t="shared" si="61"/>
        <v>-18381456728.938271</v>
      </c>
      <c r="BA265" s="189">
        <f t="shared" si="61"/>
        <v>-18466256131.356205</v>
      </c>
      <c r="BB265" s="189">
        <f t="shared" si="61"/>
        <v>-18549445491.379391</v>
      </c>
      <c r="BC265" s="189">
        <f t="shared" si="61"/>
        <v>-18631040897.107651</v>
      </c>
      <c r="BD265" s="189">
        <f t="shared" si="61"/>
        <v>-18711060007.541576</v>
      </c>
      <c r="BE265" s="189">
        <f t="shared" si="61"/>
        <v>-18789521845.574467</v>
      </c>
      <c r="BF265" s="189">
        <f t="shared" si="61"/>
        <v>-18866446611.456078</v>
      </c>
      <c r="BG265" s="189">
        <f t="shared" si="61"/>
        <v>-18941855514.651897</v>
      </c>
      <c r="BH265" s="189">
        <f t="shared" si="61"/>
        <v>-19015770622.256306</v>
      </c>
      <c r="BI265" s="189">
        <f t="shared" si="61"/>
        <v>-19088214722.322411</v>
      </c>
      <c r="BJ265" s="189">
        <f t="shared" si="61"/>
        <v>-19159211200.650047</v>
      </c>
      <c r="BK265" s="189">
        <f t="shared" si="61"/>
        <v>-19228783929.730034</v>
      </c>
      <c r="BL265" s="189">
        <f t="shared" si="61"/>
        <v>-19296957168.680332</v>
      </c>
      <c r="BM265" s="189">
        <f t="shared" si="61"/>
        <v>-19363755473.130989</v>
      </c>
      <c r="BN265" s="1521">
        <f t="shared" si="61"/>
        <v>-19429203614.121662</v>
      </c>
    </row>
    <row r="266" spans="1:66" hidden="1" x14ac:dyDescent="0.15">
      <c r="C266" s="1529"/>
      <c r="D266" s="274"/>
      <c r="E266" s="189"/>
      <c r="F266" s="1604"/>
      <c r="G266" s="189">
        <f t="shared" si="61"/>
        <v>-13288427965.978571</v>
      </c>
      <c r="H266" s="189">
        <f t="shared" si="61"/>
        <v>-12986526466.484619</v>
      </c>
      <c r="I266" s="189">
        <f t="shared" si="61"/>
        <v>-12819640441.753504</v>
      </c>
      <c r="J266" s="189">
        <f t="shared" si="61"/>
        <v>-12722590949.336864</v>
      </c>
      <c r="K266" s="189">
        <f t="shared" si="61"/>
        <v>-12670749868.99341</v>
      </c>
      <c r="L266" s="189">
        <f t="shared" si="61"/>
        <v>-12651200711.619108</v>
      </c>
      <c r="M266" s="189">
        <f t="shared" si="61"/>
        <v>-12656007862.735765</v>
      </c>
      <c r="N266" s="189">
        <f t="shared" si="61"/>
        <v>-12679814261.657413</v>
      </c>
      <c r="O266" s="189">
        <f t="shared" si="61"/>
        <v>-12718770996.720469</v>
      </c>
      <c r="P266" s="189">
        <f t="shared" si="61"/>
        <v>-12769988319.47488</v>
      </c>
      <c r="Q266" s="189">
        <f t="shared" si="61"/>
        <v>-12831224988.481504</v>
      </c>
      <c r="R266" s="189">
        <f t="shared" si="61"/>
        <v>-12900699160.731525</v>
      </c>
      <c r="S266" s="189">
        <f t="shared" si="61"/>
        <v>-12976966578.39201</v>
      </c>
      <c r="T266" s="189">
        <f t="shared" si="61"/>
        <v>-13058838481.032175</v>
      </c>
      <c r="U266" s="189">
        <f t="shared" si="61"/>
        <v>-13145324209.515619</v>
      </c>
      <c r="V266" s="189">
        <f t="shared" si="61"/>
        <v>-13235589822.670599</v>
      </c>
      <c r="W266" s="189">
        <f t="shared" si="61"/>
        <v>-13328927474.62587</v>
      </c>
      <c r="X266" s="189">
        <f t="shared" si="61"/>
        <v>-13424732245.759253</v>
      </c>
      <c r="Y266" s="189">
        <f t="shared" si="61"/>
        <v>-13522484273.118202</v>
      </c>
      <c r="Z266" s="189">
        <f t="shared" si="61"/>
        <v>-13621734735.395658</v>
      </c>
      <c r="AA266" s="189">
        <f t="shared" si="61"/>
        <v>-13722094698.105125</v>
      </c>
      <c r="AB266" s="189">
        <f t="shared" si="61"/>
        <v>-13823226119.022528</v>
      </c>
      <c r="AC266" s="189">
        <f t="shared" si="61"/>
        <v>-13924834511.212488</v>
      </c>
      <c r="AD266" s="189">
        <f t="shared" si="61"/>
        <v>-14026662896.071198</v>
      </c>
      <c r="AE266" s="189">
        <f t="shared" si="61"/>
        <v>-14128486773.23056</v>
      </c>
      <c r="AF266" s="189">
        <f t="shared" si="61"/>
        <v>-14230109901.334711</v>
      </c>
      <c r="AG266" s="189">
        <f t="shared" si="61"/>
        <v>-14331360732.267097</v>
      </c>
      <c r="AH266" s="189">
        <f t="shared" si="61"/>
        <v>-14432089377.049212</v>
      </c>
      <c r="AI266" s="189">
        <f t="shared" si="61"/>
        <v>-14532165008.147276</v>
      </c>
      <c r="AJ266" s="189">
        <f t="shared" si="61"/>
        <v>-14631473622.895679</v>
      </c>
      <c r="AK266" s="189">
        <f t="shared" si="61"/>
        <v>-14729916107.964081</v>
      </c>
      <c r="AL266" s="189">
        <f t="shared" si="61"/>
        <v>-14827406556.5145</v>
      </c>
      <c r="AM266" s="189">
        <f t="shared" si="61"/>
        <v>-14923870798.80932</v>
      </c>
      <c r="AN266" s="189">
        <f t="shared" si="61"/>
        <v>-15019245114.185188</v>
      </c>
      <c r="AO266" s="189">
        <f t="shared" si="61"/>
        <v>-15113475097.971319</v>
      </c>
      <c r="AP266" s="189">
        <f t="shared" si="61"/>
        <v>-15206514661.450371</v>
      </c>
      <c r="AQ266" s="189">
        <f t="shared" si="61"/>
        <v>-15298325146.593864</v>
      </c>
      <c r="AR266" s="189">
        <f t="shared" si="61"/>
        <v>-15388874540.246555</v>
      </c>
      <c r="AS266" s="189">
        <f t="shared" si="61"/>
        <v>-15478136774.832447</v>
      </c>
      <c r="AT266" s="189">
        <f t="shared" si="61"/>
        <v>-15566091104.622238</v>
      </c>
      <c r="AU266" s="189">
        <f t="shared" si="61"/>
        <v>-15652721548.224905</v>
      </c>
      <c r="AV266" s="189">
        <f t="shared" si="61"/>
        <v>-15738016389.312611</v>
      </c>
      <c r="AW266" s="189">
        <f t="shared" si="61"/>
        <v>-15821967728.711111</v>
      </c>
      <c r="AX266" s="189">
        <f t="shared" si="61"/>
        <v>-15904571081.929153</v>
      </c>
      <c r="AY266" s="189">
        <f t="shared" si="61"/>
        <v>-15985825016.993113</v>
      </c>
      <c r="AZ266" s="189">
        <f t="shared" si="61"/>
        <v>-16065730828.123791</v>
      </c>
      <c r="BA266" s="189">
        <f t="shared" si="61"/>
        <v>-16144292241.36211</v>
      </c>
      <c r="BB266" s="189">
        <f t="shared" si="61"/>
        <v>-16221515148.73653</v>
      </c>
      <c r="BC266" s="189">
        <f t="shared" si="61"/>
        <v>-16297407367.981316</v>
      </c>
      <c r="BD266" s="189">
        <f t="shared" si="61"/>
        <v>-16371978425.172573</v>
      </c>
      <c r="BE266" s="189">
        <f t="shared" si="61"/>
        <v>-16445239357.95768</v>
      </c>
      <c r="BF266" s="189">
        <f t="shared" si="61"/>
        <v>-16517202537.320841</v>
      </c>
      <c r="BG266" s="189">
        <f t="shared" si="61"/>
        <v>-16587881506.059448</v>
      </c>
      <c r="BH266" s="189">
        <f t="shared" si="61"/>
        <v>-16657290832.347979</v>
      </c>
      <c r="BI266" s="189">
        <f t="shared" si="61"/>
        <v>-16725445976.942574</v>
      </c>
      <c r="BJ266" s="189">
        <f t="shared" si="61"/>
        <v>-16792363172.734051</v>
      </c>
      <c r="BK266" s="189">
        <f t="shared" si="61"/>
        <v>-16858059315.492832</v>
      </c>
      <c r="BL266" s="189">
        <f t="shared" si="61"/>
        <v>-16922551864.768818</v>
      </c>
      <c r="BM266" s="189">
        <f t="shared" si="61"/>
        <v>-16985858754.014734</v>
      </c>
      <c r="BN266" s="1521">
        <f t="shared" si="61"/>
        <v>-17047998309.094872</v>
      </c>
    </row>
    <row r="267" spans="1:66" hidden="1" x14ac:dyDescent="0.15">
      <c r="C267" s="1529"/>
      <c r="D267" s="274"/>
      <c r="E267" s="189"/>
      <c r="F267" s="1604"/>
      <c r="G267" s="189">
        <f t="shared" si="61"/>
        <v>-10961669387.136616</v>
      </c>
      <c r="H267" s="189">
        <f t="shared" si="61"/>
        <v>-10749348092.92808</v>
      </c>
      <c r="I267" s="189">
        <f t="shared" si="61"/>
        <v>-10627462679.901451</v>
      </c>
      <c r="J267" s="189">
        <f t="shared" si="61"/>
        <v>-10554521623.954268</v>
      </c>
      <c r="K267" s="189">
        <f t="shared" si="61"/>
        <v>-10514172390.202522</v>
      </c>
      <c r="L267" s="189">
        <f t="shared" si="61"/>
        <v>-10497598132.962437</v>
      </c>
      <c r="M267" s="189">
        <f t="shared" si="61"/>
        <v>-10499267045.424004</v>
      </c>
      <c r="N267" s="189">
        <f t="shared" si="61"/>
        <v>-10515380622.994516</v>
      </c>
      <c r="O267" s="189">
        <f t="shared" si="61"/>
        <v>-10543170141.977175</v>
      </c>
      <c r="P267" s="189">
        <f t="shared" si="61"/>
        <v>-10580530643.651838</v>
      </c>
      <c r="Q267" s="189">
        <f t="shared" si="61"/>
        <v>-10625811264.750185</v>
      </c>
      <c r="R267" s="189">
        <f t="shared" si="61"/>
        <v>-10677686223.025764</v>
      </c>
      <c r="S267" s="189">
        <f t="shared" si="61"/>
        <v>-10735070909.036335</v>
      </c>
      <c r="T267" s="189">
        <f t="shared" si="61"/>
        <v>-10797064845.151737</v>
      </c>
      <c r="U267" s="189">
        <f t="shared" si="61"/>
        <v>-10862911480.625301</v>
      </c>
      <c r="V267" s="189">
        <f t="shared" si="61"/>
        <v>-10931968986.785852</v>
      </c>
      <c r="W267" s="189">
        <f t="shared" si="61"/>
        <v>-11003688495.540253</v>
      </c>
      <c r="X267" s="189">
        <f t="shared" si="61"/>
        <v>-11077597526.891148</v>
      </c>
      <c r="Y267" s="189">
        <f t="shared" si="61"/>
        <v>-11153287128.107048</v>
      </c>
      <c r="Z267" s="189">
        <f t="shared" si="61"/>
        <v>-11230401727.926632</v>
      </c>
      <c r="AA267" s="189">
        <f t="shared" si="61"/>
        <v>-11308631016.267006</v>
      </c>
      <c r="AB267" s="189">
        <f t="shared" si="61"/>
        <v>-11387703361.610453</v>
      </c>
      <c r="AC267" s="189">
        <f t="shared" si="61"/>
        <v>-11467380414.034569</v>
      </c>
      <c r="AD267" s="189">
        <f t="shared" si="61"/>
        <v>-11547452635.294619</v>
      </c>
      <c r="AE267" s="189">
        <f t="shared" si="61"/>
        <v>-11627735562.947634</v>
      </c>
      <c r="AF267" s="189">
        <f t="shared" si="61"/>
        <v>-11708066662.357674</v>
      </c>
      <c r="AG267" s="189">
        <f t="shared" si="61"/>
        <v>-11788302654.433376</v>
      </c>
      <c r="AH267" s="189">
        <f t="shared" si="61"/>
        <v>-11868317232.00523</v>
      </c>
      <c r="AI267" s="189">
        <f t="shared" si="61"/>
        <v>-11947999096.458246</v>
      </c>
      <c r="AJ267" s="189">
        <f t="shared" si="61"/>
        <v>-12027250260.377422</v>
      </c>
      <c r="AK267" s="189">
        <f t="shared" si="61"/>
        <v>-12105984572.775557</v>
      </c>
      <c r="AL267" s="189">
        <f t="shared" si="61"/>
        <v>-12184126431.826786</v>
      </c>
      <c r="AM267" s="189">
        <f t="shared" si="61"/>
        <v>-12261609656.547047</v>
      </c>
      <c r="AN267" s="189">
        <f t="shared" si="61"/>
        <v>-12338376493.994326</v>
      </c>
      <c r="AO267" s="189">
        <f t="shared" si="61"/>
        <v>-12414376742.636322</v>
      </c>
      <c r="AP267" s="189">
        <f t="shared" si="61"/>
        <v>-12489566975.794348</v>
      </c>
      <c r="AQ267" s="189">
        <f t="shared" si="61"/>
        <v>-12563909851.701857</v>
      </c>
      <c r="AR267" s="189">
        <f t="shared" si="61"/>
        <v>-12637373498.851088</v>
      </c>
      <c r="AS267" s="189">
        <f t="shared" si="61"/>
        <v>-12709930967.046356</v>
      </c>
      <c r="AT267" s="189">
        <f t="shared" si="61"/>
        <v>-12781559736.017536</v>
      </c>
      <c r="AU267" s="189">
        <f t="shared" si="61"/>
        <v>-12852241274.634359</v>
      </c>
      <c r="AV267" s="189">
        <f t="shared" si="61"/>
        <v>-12921960644.749495</v>
      </c>
      <c r="AW267" s="189">
        <f t="shared" si="61"/>
        <v>-12990706144.523895</v>
      </c>
      <c r="AX267" s="189">
        <f t="shared" si="61"/>
        <v>-13058468986.781563</v>
      </c>
      <c r="AY267" s="189">
        <f t="shared" si="61"/>
        <v>-13125243008.526482</v>
      </c>
      <c r="AZ267" s="189">
        <f t="shared" si="61"/>
        <v>-13191024408.251047</v>
      </c>
      <c r="BA267" s="189">
        <f t="shared" si="61"/>
        <v>-13255811508.088226</v>
      </c>
      <c r="BB267" s="189">
        <f t="shared" si="61"/>
        <v>-13319604538.221233</v>
      </c>
      <c r="BC267" s="189">
        <f t="shared" si="61"/>
        <v>-13382405441.274891</v>
      </c>
      <c r="BD267" s="189">
        <f t="shared" si="61"/>
        <v>-13444217694.680182</v>
      </c>
      <c r="BE267" s="189">
        <f t="shared" si="61"/>
        <v>-13505046149.234669</v>
      </c>
      <c r="BF267" s="189">
        <f t="shared" si="61"/>
        <v>-13564896882.281898</v>
      </c>
      <c r="BG267" s="189">
        <f t="shared" si="61"/>
        <v>-13623777064.107372</v>
      </c>
      <c r="BH267" s="189">
        <f t="shared" si="61"/>
        <v>-13681694836.30093</v>
      </c>
      <c r="BI267" s="189">
        <f t="shared" si="61"/>
        <v>-13738659200.968632</v>
      </c>
      <c r="BJ267" s="189">
        <f t="shared" si="61"/>
        <v>-13794679919.794245</v>
      </c>
      <c r="BK267" s="189">
        <f t="shared" si="61"/>
        <v>-13849767422.053364</v>
      </c>
      <c r="BL267" s="189">
        <f t="shared" si="61"/>
        <v>-13903932720.774065</v>
      </c>
      <c r="BM267" s="189">
        <f t="shared" si="61"/>
        <v>-13957187336.318302</v>
      </c>
      <c r="BN267" s="1521">
        <f t="shared" si="61"/>
        <v>-14009543226.72954</v>
      </c>
    </row>
    <row r="268" spans="1:66" ht="5.25" hidden="1" customHeight="1" x14ac:dyDescent="0.15">
      <c r="C268" s="1529"/>
      <c r="D268" s="274"/>
      <c r="E268" s="189"/>
      <c r="F268" s="1604"/>
      <c r="G268" s="189"/>
      <c r="H268" s="189"/>
      <c r="I268" s="189"/>
      <c r="J268" s="189"/>
      <c r="K268" s="189"/>
      <c r="L268" s="189"/>
      <c r="M268" s="189"/>
      <c r="N268" s="189"/>
      <c r="O268" s="189"/>
      <c r="P268" s="189"/>
      <c r="Q268" s="189"/>
      <c r="R268" s="189"/>
      <c r="S268" s="189"/>
      <c r="T268" s="189"/>
      <c r="U268" s="189"/>
      <c r="V268" s="189"/>
      <c r="W268" s="189"/>
      <c r="X268" s="189"/>
      <c r="Y268" s="189"/>
      <c r="Z268" s="189"/>
      <c r="AA268" s="189"/>
      <c r="AB268" s="189"/>
      <c r="AC268" s="189"/>
      <c r="AD268" s="189"/>
      <c r="AE268" s="189"/>
      <c r="AF268" s="189"/>
      <c r="AG268" s="189"/>
      <c r="AH268" s="189"/>
      <c r="AI268" s="189"/>
      <c r="AJ268" s="189"/>
      <c r="AK268" s="189"/>
      <c r="AL268" s="189"/>
      <c r="AM268" s="189"/>
      <c r="AN268" s="189"/>
      <c r="AO268" s="189"/>
      <c r="AP268" s="189"/>
      <c r="AQ268" s="189"/>
      <c r="AR268" s="189"/>
      <c r="AS268" s="189"/>
      <c r="AT268" s="189"/>
      <c r="AU268" s="189"/>
      <c r="AV268" s="189"/>
      <c r="AW268" s="189"/>
      <c r="AX268" s="189"/>
      <c r="AY268" s="189"/>
      <c r="AZ268" s="189"/>
      <c r="BA268" s="189"/>
      <c r="BB268" s="189"/>
      <c r="BC268" s="189"/>
      <c r="BD268" s="189"/>
      <c r="BE268" s="189"/>
      <c r="BF268" s="189"/>
      <c r="BG268" s="189"/>
      <c r="BH268" s="189"/>
      <c r="BI268" s="189"/>
      <c r="BJ268" s="189"/>
      <c r="BK268" s="189"/>
      <c r="BL268" s="189"/>
      <c r="BM268" s="189"/>
      <c r="BN268" s="1521"/>
    </row>
    <row r="269" spans="1:66" hidden="1" x14ac:dyDescent="0.15">
      <c r="C269" s="1529"/>
      <c r="D269" s="274"/>
      <c r="E269" s="189"/>
      <c r="F269" s="1604"/>
      <c r="G269" s="189">
        <f t="shared" ref="G269:BN271" si="62">F369</f>
        <v>3523994548.5671654</v>
      </c>
      <c r="H269" s="189">
        <f t="shared" si="62"/>
        <v>4929424279.6063061</v>
      </c>
      <c r="I269" s="189">
        <f t="shared" si="62"/>
        <v>5766060643.6196404</v>
      </c>
      <c r="J269" s="189">
        <f t="shared" si="62"/>
        <v>6318558060.6234303</v>
      </c>
      <c r="K269" s="189">
        <f t="shared" si="62"/>
        <v>6689965316.1629658</v>
      </c>
      <c r="L269" s="189">
        <f t="shared" si="62"/>
        <v>6932909573.6558876</v>
      </c>
      <c r="M269" s="189">
        <f t="shared" si="62"/>
        <v>7079121538.3476486</v>
      </c>
      <c r="N269" s="189">
        <f t="shared" si="62"/>
        <v>7149724162.4626055</v>
      </c>
      <c r="O269" s="189">
        <f t="shared" si="62"/>
        <v>7159733556.7576208</v>
      </c>
      <c r="P269" s="189">
        <f t="shared" si="62"/>
        <v>7120332902.6295013</v>
      </c>
      <c r="Q269" s="189">
        <f t="shared" si="62"/>
        <v>7040142805.4614172</v>
      </c>
      <c r="R269" s="189">
        <f t="shared" si="62"/>
        <v>6925986008.0933285</v>
      </c>
      <c r="S269" s="189">
        <f t="shared" si="62"/>
        <v>6783375115.2547407</v>
      </c>
      <c r="T269" s="189">
        <f t="shared" si="62"/>
        <v>6616838350.2007875</v>
      </c>
      <c r="U269" s="189">
        <f t="shared" si="62"/>
        <v>6430145498.2421265</v>
      </c>
      <c r="V269" s="189">
        <f t="shared" si="62"/>
        <v>6226469625.1943436</v>
      </c>
      <c r="W269" s="189">
        <f t="shared" si="62"/>
        <v>6008505946.1152172</v>
      </c>
      <c r="X269" s="189">
        <f t="shared" si="62"/>
        <v>5778561210.7138042</v>
      </c>
      <c r="Y269" s="189">
        <f t="shared" si="62"/>
        <v>5538622256.197957</v>
      </c>
      <c r="Z269" s="189">
        <f t="shared" si="62"/>
        <v>5290409495.4280348</v>
      </c>
      <c r="AA269" s="189">
        <f t="shared" si="62"/>
        <v>5035419287.3715725</v>
      </c>
      <c r="AB269" s="189">
        <f t="shared" si="62"/>
        <v>4774957953.4501066</v>
      </c>
      <c r="AC269" s="189">
        <f t="shared" si="62"/>
        <v>4510169414.6070137</v>
      </c>
      <c r="AD269" s="189">
        <f t="shared" si="62"/>
        <v>4242057886.2514601</v>
      </c>
      <c r="AE269" s="189">
        <f t="shared" si="62"/>
        <v>3971506694.2601786</v>
      </c>
      <c r="AF269" s="189">
        <f t="shared" si="62"/>
        <v>3699294010.3365512</v>
      </c>
      <c r="AG269" s="189">
        <f t="shared" si="62"/>
        <v>3426106114.2962723</v>
      </c>
      <c r="AH269" s="189">
        <f t="shared" si="62"/>
        <v>3152548651.4356031</v>
      </c>
      <c r="AI269" s="189">
        <f t="shared" si="62"/>
        <v>2879156249.8255825</v>
      </c>
      <c r="AJ269" s="189">
        <f t="shared" si="62"/>
        <v>2606400784.8433061</v>
      </c>
      <c r="AK269" s="189">
        <f t="shared" si="62"/>
        <v>2334698519.3854651</v>
      </c>
      <c r="AL269" s="189">
        <f t="shared" si="62"/>
        <v>2064416303.0321259</v>
      </c>
      <c r="AM269" s="189">
        <f t="shared" si="62"/>
        <v>1795876978.4090693</v>
      </c>
      <c r="AN269" s="189">
        <f t="shared" si="62"/>
        <v>1529364115.5976605</v>
      </c>
      <c r="AO269" s="189">
        <f t="shared" si="62"/>
        <v>1265126173.8173645</v>
      </c>
      <c r="AP269" s="189">
        <f t="shared" si="62"/>
        <v>1003380172.4012967</v>
      </c>
      <c r="AQ269" s="189">
        <f t="shared" si="62"/>
        <v>744314939.29215014</v>
      </c>
      <c r="AR269" s="189">
        <f t="shared" si="62"/>
        <v>488093994.14870095</v>
      </c>
      <c r="AS269" s="189">
        <f t="shared" si="62"/>
        <v>234858114.0999305</v>
      </c>
      <c r="AT269" s="189">
        <f t="shared" si="62"/>
        <v>-15272377.222092062</v>
      </c>
      <c r="AU269" s="189">
        <f t="shared" si="62"/>
        <v>-262195562.83403254</v>
      </c>
      <c r="AV269" s="189">
        <f t="shared" si="62"/>
        <v>-505826098.24523056</v>
      </c>
      <c r="AW269" s="189">
        <f t="shared" si="62"/>
        <v>-746093564.69792271</v>
      </c>
      <c r="AX269" s="189">
        <f t="shared" si="62"/>
        <v>-982940988.01754868</v>
      </c>
      <c r="AY269" s="189">
        <f t="shared" si="62"/>
        <v>-1216323504.2360883</v>
      </c>
      <c r="AZ269" s="189">
        <f t="shared" si="62"/>
        <v>-1446207155.6409059</v>
      </c>
      <c r="BA269" s="189">
        <f t="shared" si="62"/>
        <v>-1672567803.0122824</v>
      </c>
      <c r="BB269" s="189">
        <f t="shared" si="62"/>
        <v>-1895390141.6097584</v>
      </c>
      <c r="BC269" s="189">
        <f t="shared" si="62"/>
        <v>-2114666810.0032675</v>
      </c>
      <c r="BD269" s="189">
        <f t="shared" si="62"/>
        <v>-2330397582.1627092</v>
      </c>
      <c r="BE269" s="189">
        <f t="shared" si="62"/>
        <v>-2542588634.3541379</v>
      </c>
      <c r="BF269" s="189">
        <f t="shared" si="62"/>
        <v>-2751251879.3709426</v>
      </c>
      <c r="BG269" s="189">
        <f t="shared" si="62"/>
        <v>-2956404361.4780231</v>
      </c>
      <c r="BH269" s="189">
        <f t="shared" si="62"/>
        <v>-3158067706.1857538</v>
      </c>
      <c r="BI269" s="189">
        <f t="shared" si="62"/>
        <v>-3356267619.6148167</v>
      </c>
      <c r="BJ269" s="189">
        <f t="shared" si="62"/>
        <v>-3551033432.7765198</v>
      </c>
      <c r="BK269" s="189">
        <f t="shared" si="62"/>
        <v>-3742397686.5874281</v>
      </c>
      <c r="BL269" s="189">
        <f t="shared" si="62"/>
        <v>-3930395753.8717318</v>
      </c>
      <c r="BM269" s="189">
        <f t="shared" si="62"/>
        <v>-4115065494.9878678</v>
      </c>
      <c r="BN269" s="1521">
        <f t="shared" si="62"/>
        <v>-4296446944.0544586</v>
      </c>
    </row>
    <row r="270" spans="1:66" hidden="1" x14ac:dyDescent="0.15">
      <c r="C270" s="1529"/>
      <c r="D270" s="274"/>
      <c r="E270" s="189"/>
      <c r="F270" s="1604"/>
      <c r="G270" s="189">
        <f t="shared" si="62"/>
        <v>9581788648.1568928</v>
      </c>
      <c r="H270" s="189">
        <f t="shared" si="62"/>
        <v>10753993306.36183</v>
      </c>
      <c r="I270" s="189">
        <f t="shared" si="62"/>
        <v>11495054843.440275</v>
      </c>
      <c r="J270" s="189">
        <f t="shared" si="62"/>
        <v>12009212886.143547</v>
      </c>
      <c r="K270" s="189">
        <f t="shared" si="62"/>
        <v>12373837213.882637</v>
      </c>
      <c r="L270" s="189">
        <f t="shared" si="62"/>
        <v>12629647118.88121</v>
      </c>
      <c r="M270" s="189">
        <f t="shared" si="62"/>
        <v>12801767997.241894</v>
      </c>
      <c r="N270" s="189">
        <f t="shared" si="62"/>
        <v>12907247093.299356</v>
      </c>
      <c r="O270" s="189">
        <f t="shared" si="62"/>
        <v>12958402536.872852</v>
      </c>
      <c r="P270" s="189">
        <f t="shared" si="62"/>
        <v>12964541186.430794</v>
      </c>
      <c r="Q270" s="189">
        <f t="shared" si="62"/>
        <v>12932930879.214552</v>
      </c>
      <c r="R270" s="189">
        <f t="shared" si="62"/>
        <v>12869392422.970045</v>
      </c>
      <c r="S270" s="189">
        <f t="shared" si="62"/>
        <v>12778681049.645914</v>
      </c>
      <c r="T270" s="189">
        <f t="shared" si="62"/>
        <v>12664743579.556408</v>
      </c>
      <c r="U270" s="189">
        <f t="shared" si="62"/>
        <v>12530898327.490318</v>
      </c>
      <c r="V270" s="189">
        <f t="shared" si="62"/>
        <v>12379964901.839378</v>
      </c>
      <c r="W270" s="189">
        <f t="shared" si="62"/>
        <v>12214360327.672501</v>
      </c>
      <c r="X270" s="189">
        <f t="shared" si="62"/>
        <v>12036171839.849775</v>
      </c>
      <c r="Y270" s="189">
        <f t="shared" si="62"/>
        <v>11847213085.547218</v>
      </c>
      <c r="Z270" s="189">
        <f t="shared" si="62"/>
        <v>11649068256.849386</v>
      </c>
      <c r="AA270" s="189">
        <f t="shared" si="62"/>
        <v>11443127264.541073</v>
      </c>
      <c r="AB270" s="189">
        <f t="shared" si="62"/>
        <v>11230614143.154457</v>
      </c>
      <c r="AC270" s="189">
        <f t="shared" si="62"/>
        <v>11012610260.245724</v>
      </c>
      <c r="AD270" s="189">
        <f t="shared" si="62"/>
        <v>10790073480.174879</v>
      </c>
      <c r="AE270" s="189">
        <f t="shared" si="62"/>
        <v>10563854137.292576</v>
      </c>
      <c r="AF270" s="189">
        <f t="shared" si="62"/>
        <v>10334708463.303633</v>
      </c>
      <c r="AG270" s="189">
        <f t="shared" si="62"/>
        <v>10103309961.628271</v>
      </c>
      <c r="AH270" s="189">
        <f t="shared" si="62"/>
        <v>9870259110.0654564</v>
      </c>
      <c r="AI270" s="189">
        <f t="shared" si="62"/>
        <v>9636091690.1009903</v>
      </c>
      <c r="AJ270" s="189">
        <f t="shared" si="62"/>
        <v>9401285978.7096748</v>
      </c>
      <c r="AK270" s="189">
        <f t="shared" si="62"/>
        <v>9166268990.8814201</v>
      </c>
      <c r="AL270" s="189">
        <f t="shared" si="62"/>
        <v>8931421924.4271545</v>
      </c>
      <c r="AM270" s="189">
        <f t="shared" si="62"/>
        <v>8697084930.0958042</v>
      </c>
      <c r="AN270" s="189">
        <f t="shared" si="62"/>
        <v>8463561307.6424818</v>
      </c>
      <c r="AO270" s="189">
        <f t="shared" si="62"/>
        <v>8231121210.7602587</v>
      </c>
      <c r="AP270" s="189">
        <f t="shared" si="62"/>
        <v>8000004929.6391153</v>
      </c>
      <c r="AQ270" s="189">
        <f t="shared" si="62"/>
        <v>7770425808.538167</v>
      </c>
      <c r="AR270" s="189">
        <f t="shared" si="62"/>
        <v>7542572846.5433245</v>
      </c>
      <c r="AS270" s="189">
        <f t="shared" si="62"/>
        <v>7316613022.1710281</v>
      </c>
      <c r="AT270" s="189">
        <f t="shared" si="62"/>
        <v>7092693376.3165216</v>
      </c>
      <c r="AU270" s="189">
        <f t="shared" si="62"/>
        <v>6870942882.9599123</v>
      </c>
      <c r="AV270" s="189">
        <f t="shared" si="62"/>
        <v>6651474132.8232622</v>
      </c>
      <c r="AW270" s="189">
        <f t="shared" si="62"/>
        <v>6434384851.6512957</v>
      </c>
      <c r="AX270" s="189">
        <f t="shared" si="62"/>
        <v>6219759271.8363476</v>
      </c>
      <c r="AY270" s="189">
        <f t="shared" si="62"/>
        <v>6007669373.6211996</v>
      </c>
      <c r="AZ270" s="189">
        <f t="shared" si="62"/>
        <v>5798176010.0086813</v>
      </c>
      <c r="BA270" s="189">
        <f t="shared" si="62"/>
        <v>5591329927.7179165</v>
      </c>
      <c r="BB270" s="189">
        <f t="shared" si="62"/>
        <v>5387172695.000267</v>
      </c>
      <c r="BC270" s="189">
        <f t="shared" si="62"/>
        <v>5185737545.819768</v>
      </c>
      <c r="BD270" s="189">
        <f t="shared" si="62"/>
        <v>4987050148.7777643</v>
      </c>
      <c r="BE270" s="189">
        <f t="shared" si="62"/>
        <v>4791129308.1903658</v>
      </c>
      <c r="BF270" s="189">
        <f t="shared" si="62"/>
        <v>4597987603.886363</v>
      </c>
      <c r="BG270" s="189">
        <f t="shared" si="62"/>
        <v>4407631975.5625391</v>
      </c>
      <c r="BH270" s="189">
        <f t="shared" si="62"/>
        <v>4220064256.8964558</v>
      </c>
      <c r="BI270" s="189">
        <f t="shared" si="62"/>
        <v>4035281664.060082</v>
      </c>
      <c r="BJ270" s="189">
        <f t="shared" si="62"/>
        <v>3853277242.789577</v>
      </c>
      <c r="BK270" s="189">
        <f t="shared" si="62"/>
        <v>3674040277.7375197</v>
      </c>
      <c r="BL270" s="189">
        <f t="shared" si="62"/>
        <v>3497556667.4557486</v>
      </c>
      <c r="BM270" s="189">
        <f t="shared" si="62"/>
        <v>3323809268.0228863</v>
      </c>
      <c r="BN270" s="189">
        <f t="shared" si="62"/>
        <v>3152778208.0347133</v>
      </c>
    </row>
    <row r="271" spans="1:66" hidden="1" x14ac:dyDescent="0.15">
      <c r="C271" s="1529"/>
      <c r="D271" s="274"/>
      <c r="E271" s="189"/>
      <c r="F271" s="1604"/>
      <c r="G271" s="189">
        <f>F371</f>
        <v>16860685806.566223</v>
      </c>
      <c r="H271" s="189">
        <f t="shared" si="62"/>
        <v>17752652924.172401</v>
      </c>
      <c r="I271" s="189">
        <f t="shared" si="62"/>
        <v>18352937146.560341</v>
      </c>
      <c r="J271" s="189">
        <f t="shared" si="62"/>
        <v>18791675748.971466</v>
      </c>
      <c r="K271" s="189">
        <f t="shared" si="62"/>
        <v>19120349647.533283</v>
      </c>
      <c r="L271" s="189">
        <f t="shared" si="62"/>
        <v>19366853046.764393</v>
      </c>
      <c r="M271" s="189">
        <f t="shared" si="62"/>
        <v>19548791409.68779</v>
      </c>
      <c r="N271" s="189">
        <f t="shared" si="62"/>
        <v>19678336283.768856</v>
      </c>
      <c r="O271" s="189">
        <f t="shared" si="62"/>
        <v>19764426601.176746</v>
      </c>
      <c r="P271" s="189">
        <f t="shared" si="62"/>
        <v>19813914129.51358</v>
      </c>
      <c r="Q271" s="189">
        <f t="shared" si="62"/>
        <v>19832219801.047832</v>
      </c>
      <c r="R271" s="189">
        <f t="shared" si="62"/>
        <v>19823737709.375774</v>
      </c>
      <c r="S271" s="189">
        <f t="shared" si="62"/>
        <v>19792097983.19175</v>
      </c>
      <c r="T271" s="189">
        <f t="shared" si="62"/>
        <v>19740345595.546024</v>
      </c>
      <c r="U271" s="189">
        <f t="shared" si="62"/>
        <v>19671066490.061642</v>
      </c>
      <c r="V271" s="189">
        <f t="shared" si="62"/>
        <v>19586479281.478836</v>
      </c>
      <c r="W271" s="189">
        <f t="shared" si="62"/>
        <v>19488503657.967094</v>
      </c>
      <c r="X271" s="189">
        <f t="shared" si="62"/>
        <v>19378812537.913116</v>
      </c>
      <c r="Y271" s="189">
        <f t="shared" si="62"/>
        <v>19258872603.362885</v>
      </c>
      <c r="Z271" s="189">
        <f t="shared" si="62"/>
        <v>19129976328.343426</v>
      </c>
      <c r="AA271" s="189">
        <f t="shared" si="62"/>
        <v>18993267659.596172</v>
      </c>
      <c r="AB271" s="189">
        <f t="shared" si="62"/>
        <v>18849762876.235031</v>
      </c>
      <c r="AC271" s="189">
        <f t="shared" si="62"/>
        <v>18700367730.026936</v>
      </c>
      <c r="AD271" s="189">
        <f t="shared" si="62"/>
        <v>18545891675.652431</v>
      </c>
      <c r="AE271" s="189">
        <f t="shared" si="62"/>
        <v>18387059795.129559</v>
      </c>
      <c r="AF271" s="189">
        <f t="shared" si="62"/>
        <v>18224522874.007217</v>
      </c>
      <c r="AG271" s="189">
        <f t="shared" si="62"/>
        <v>18058865980.519878</v>
      </c>
      <c r="AH271" s="189">
        <f t="shared" si="62"/>
        <v>17890615820.497181</v>
      </c>
      <c r="AI271" s="189">
        <f t="shared" si="62"/>
        <v>17720247082.283264</v>
      </c>
      <c r="AJ271" s="189">
        <f t="shared" si="62"/>
        <v>17548187941.667873</v>
      </c>
      <c r="AK271" s="189">
        <f t="shared" si="62"/>
        <v>17374824862.995266</v>
      </c>
      <c r="AL271" s="189">
        <f t="shared" si="62"/>
        <v>17200506806.471619</v>
      </c>
      <c r="AM271" s="189">
        <f t="shared" si="62"/>
        <v>17025548931.290632</v>
      </c>
      <c r="AN271" s="189">
        <f t="shared" si="62"/>
        <v>16850235868.132629</v>
      </c>
      <c r="AO271" s="189">
        <f t="shared" si="62"/>
        <v>16674824621.834999</v>
      </c>
      <c r="AP271" s="189">
        <f t="shared" si="62"/>
        <v>16499547154.819738</v>
      </c>
      <c r="AQ271" s="189">
        <f t="shared" si="62"/>
        <v>16324612693.628155</v>
      </c>
      <c r="AR271" s="189">
        <f t="shared" si="62"/>
        <v>16150209794.224346</v>
      </c>
      <c r="AS271" s="189">
        <f t="shared" si="62"/>
        <v>15976508196.261217</v>
      </c>
      <c r="AT271" s="189">
        <f t="shared" si="62"/>
        <v>15803660492.005039</v>
      </c>
      <c r="AU271" s="189">
        <f t="shared" si="62"/>
        <v>15631803631.892916</v>
      </c>
      <c r="AV271" s="189">
        <f t="shared" si="62"/>
        <v>15461060285.600937</v>
      </c>
      <c r="AW271" s="189">
        <f t="shared" si="62"/>
        <v>15291540074.910778</v>
      </c>
      <c r="AX271" s="189">
        <f t="shared" si="62"/>
        <v>15123340692.485235</v>
      </c>
      <c r="AY271" s="189">
        <f t="shared" si="62"/>
        <v>14956548918.824308</v>
      </c>
      <c r="AZ271" s="189">
        <f t="shared" si="62"/>
        <v>14791241548.113266</v>
      </c>
      <c r="BA271" s="189">
        <f t="shared" si="62"/>
        <v>14627486232.344784</v>
      </c>
      <c r="BB271" s="189">
        <f t="shared" si="62"/>
        <v>14465342251.959898</v>
      </c>
      <c r="BC271" s="189">
        <f t="shared" si="62"/>
        <v>14304861220.275709</v>
      </c>
      <c r="BD271" s="189">
        <f t="shared" si="62"/>
        <v>14146087728.125631</v>
      </c>
      <c r="BE271" s="189">
        <f t="shared" si="62"/>
        <v>13989059934.409424</v>
      </c>
      <c r="BF271" s="189">
        <f t="shared" si="62"/>
        <v>13833810107.617828</v>
      </c>
      <c r="BG271" s="189">
        <f t="shared" si="62"/>
        <v>13680365122.845785</v>
      </c>
      <c r="BH271" s="189">
        <f t="shared" si="62"/>
        <v>13528746918.327074</v>
      </c>
      <c r="BI271" s="189">
        <f t="shared" si="62"/>
        <v>13378972915.101566</v>
      </c>
      <c r="BJ271" s="189">
        <f t="shared" si="62"/>
        <v>13231056403.055822</v>
      </c>
      <c r="BK271" s="189">
        <f t="shared" si="62"/>
        <v>13085006896.251373</v>
      </c>
      <c r="BL271" s="189">
        <f t="shared" si="62"/>
        <v>12940830460.166618</v>
      </c>
      <c r="BM271" s="189">
        <f t="shared" si="62"/>
        <v>12798530013.222965</v>
      </c>
      <c r="BN271" s="189">
        <f t="shared" si="62"/>
        <v>12658105604.739103</v>
      </c>
    </row>
    <row r="272" spans="1:66" ht="9.75" hidden="1" customHeight="1" x14ac:dyDescent="0.15">
      <c r="A272" s="231"/>
      <c r="B272" s="747"/>
      <c r="C272" s="1533"/>
      <c r="D272" s="1399"/>
      <c r="E272" s="748"/>
      <c r="F272" s="1605"/>
      <c r="G272" s="748"/>
      <c r="H272" s="748"/>
      <c r="I272" s="748"/>
      <c r="J272" s="748"/>
      <c r="K272" s="748"/>
      <c r="L272" s="748"/>
      <c r="M272" s="748"/>
      <c r="N272" s="748"/>
      <c r="O272" s="748"/>
      <c r="P272" s="748"/>
      <c r="Q272" s="748"/>
      <c r="R272" s="748"/>
      <c r="S272" s="748"/>
      <c r="T272" s="748"/>
      <c r="U272" s="748"/>
      <c r="V272" s="748"/>
      <c r="W272" s="748"/>
      <c r="X272" s="748"/>
      <c r="Y272" s="748"/>
      <c r="Z272" s="748"/>
      <c r="AA272" s="748"/>
      <c r="AB272" s="748"/>
      <c r="AC272" s="748"/>
      <c r="AD272" s="748"/>
      <c r="AE272" s="748"/>
      <c r="AF272" s="748"/>
      <c r="AG272" s="748"/>
      <c r="AH272" s="748"/>
      <c r="AI272" s="748"/>
      <c r="AJ272" s="748"/>
      <c r="AK272" s="748"/>
      <c r="AL272" s="748"/>
      <c r="AM272" s="748"/>
      <c r="AN272" s="748"/>
      <c r="AO272" s="748"/>
      <c r="AP272" s="748"/>
      <c r="AQ272" s="748"/>
      <c r="AR272" s="748"/>
      <c r="AS272" s="748"/>
      <c r="AT272" s="748"/>
      <c r="AU272" s="748"/>
      <c r="AV272" s="748"/>
      <c r="AW272" s="748"/>
      <c r="AX272" s="748"/>
      <c r="AY272" s="748"/>
      <c r="AZ272" s="748"/>
      <c r="BA272" s="748"/>
      <c r="BB272" s="748"/>
      <c r="BC272" s="748"/>
      <c r="BD272" s="748"/>
      <c r="BE272" s="748"/>
      <c r="BF272" s="748"/>
      <c r="BG272" s="748"/>
      <c r="BH272" s="748"/>
      <c r="BI272" s="748"/>
      <c r="BJ272" s="748"/>
      <c r="BK272" s="748"/>
      <c r="BL272" s="748"/>
      <c r="BM272" s="748"/>
      <c r="BN272" s="1525"/>
    </row>
    <row r="273" spans="2:66" hidden="1" x14ac:dyDescent="0.15">
      <c r="C273" s="1529"/>
      <c r="D273" s="274"/>
      <c r="E273" s="189"/>
      <c r="F273" s="1604"/>
      <c r="G273" s="189"/>
      <c r="H273" s="189"/>
      <c r="I273" s="189"/>
      <c r="J273" s="189"/>
      <c r="K273" s="189"/>
      <c r="L273" s="189"/>
      <c r="M273" s="189"/>
      <c r="N273" s="189"/>
      <c r="O273" s="189"/>
      <c r="P273" s="189"/>
      <c r="Q273" s="189"/>
      <c r="R273" s="189"/>
      <c r="S273" s="189"/>
      <c r="T273" s="189"/>
      <c r="U273" s="189"/>
      <c r="V273" s="189"/>
      <c r="W273" s="189"/>
      <c r="X273" s="189"/>
      <c r="Y273" s="189"/>
      <c r="Z273" s="189"/>
      <c r="AA273" s="189"/>
      <c r="AB273" s="189"/>
      <c r="AC273" s="189"/>
      <c r="AD273" s="189"/>
      <c r="AE273" s="189"/>
      <c r="AF273" s="189"/>
      <c r="AG273" s="189"/>
      <c r="AH273" s="189"/>
      <c r="AI273" s="189"/>
      <c r="AJ273" s="189"/>
      <c r="AK273" s="189"/>
      <c r="AL273" s="189"/>
      <c r="AM273" s="189"/>
      <c r="AN273" s="189"/>
      <c r="AO273" s="189"/>
      <c r="AP273" s="189"/>
      <c r="AQ273" s="189"/>
      <c r="AR273" s="189"/>
      <c r="AS273" s="189"/>
      <c r="AT273" s="189"/>
      <c r="AU273" s="189"/>
      <c r="AV273" s="189"/>
      <c r="AW273" s="189"/>
      <c r="AX273" s="189"/>
      <c r="AY273" s="189"/>
      <c r="AZ273" s="189"/>
      <c r="BA273" s="189"/>
      <c r="BB273" s="189"/>
      <c r="BC273" s="189"/>
      <c r="BD273" s="189"/>
      <c r="BE273" s="189"/>
      <c r="BF273" s="189"/>
      <c r="BG273" s="189"/>
      <c r="BH273" s="189"/>
      <c r="BI273" s="189"/>
      <c r="BJ273" s="189"/>
      <c r="BK273" s="189"/>
      <c r="BL273" s="189"/>
      <c r="BM273" s="189"/>
      <c r="BN273" s="1521"/>
    </row>
    <row r="274" spans="2:66" hidden="1" x14ac:dyDescent="0.15">
      <c r="B274" s="161" t="s">
        <v>903</v>
      </c>
      <c r="C274" s="1529"/>
      <c r="D274" s="274"/>
      <c r="E274" s="189"/>
      <c r="F274" s="1604"/>
      <c r="G274" s="189">
        <f t="shared" ref="G274:BN276" si="63">G241*$C$127</f>
        <v>-529045206.11814654</v>
      </c>
      <c r="H274" s="189">
        <f t="shared" si="63"/>
        <v>-514297449.68973136</v>
      </c>
      <c r="I274" s="189">
        <f t="shared" si="63"/>
        <v>-506451618.25813591</v>
      </c>
      <c r="J274" s="189">
        <f t="shared" si="63"/>
        <v>-502008293.82236755</v>
      </c>
      <c r="K274" s="189">
        <f t="shared" si="63"/>
        <v>-499702903.99112618</v>
      </c>
      <c r="L274" s="189">
        <f t="shared" si="63"/>
        <v>-498891267.24580771</v>
      </c>
      <c r="M274" s="189">
        <f t="shared" si="63"/>
        <v>-499186236.92633241</v>
      </c>
      <c r="N274" s="189">
        <f t="shared" si="63"/>
        <v>-500331084.98432869</v>
      </c>
      <c r="O274" s="189">
        <f t="shared" si="63"/>
        <v>-502144114.9729203</v>
      </c>
      <c r="P274" s="189">
        <f t="shared" si="63"/>
        <v>-504490682.16542059</v>
      </c>
      <c r="Q274" s="189">
        <f t="shared" si="63"/>
        <v>-507267564.12447625</v>
      </c>
      <c r="R274" s="189">
        <f t="shared" si="63"/>
        <v>-510393553.9218955</v>
      </c>
      <c r="S274" s="189">
        <f t="shared" si="63"/>
        <v>-513803462.04724562</v>
      </c>
      <c r="T274" s="189">
        <f t="shared" si="63"/>
        <v>-517444111.46404278</v>
      </c>
      <c r="U274" s="189">
        <f t="shared" si="63"/>
        <v>-521271560.89215761</v>
      </c>
      <c r="V274" s="189">
        <f t="shared" si="63"/>
        <v>-525249118.34644675</v>
      </c>
      <c r="W274" s="189">
        <f t="shared" si="63"/>
        <v>-529345881.87425166</v>
      </c>
      <c r="X274" s="189">
        <f t="shared" si="63"/>
        <v>-533535642.99945354</v>
      </c>
      <c r="Y274" s="189">
        <f t="shared" si="63"/>
        <v>-537796046.41489327</v>
      </c>
      <c r="Z274" s="189">
        <f t="shared" si="63"/>
        <v>-542107934.94412589</v>
      </c>
      <c r="AA274" s="189">
        <f t="shared" si="63"/>
        <v>-546454831.20246899</v>
      </c>
      <c r="AB274" s="189">
        <f t="shared" si="63"/>
        <v>-550822521.95106554</v>
      </c>
      <c r="AC274" s="189">
        <f t="shared" si="63"/>
        <v>-555198720.84467125</v>
      </c>
      <c r="AD274" s="189">
        <f t="shared" si="63"/>
        <v>-559572791.8907584</v>
      </c>
      <c r="AE274" s="189">
        <f t="shared" si="63"/>
        <v>-563935520.53979111</v>
      </c>
      <c r="AF274" s="189">
        <f t="shared" si="63"/>
        <v>-568278922.58622324</v>
      </c>
      <c r="AG274" s="189">
        <f t="shared" si="63"/>
        <v>-572596083.40689909</v>
      </c>
      <c r="AH274" s="189">
        <f t="shared" si="63"/>
        <v>-576881021.77912199</v>
      </c>
      <c r="AI274" s="189">
        <f t="shared" si="63"/>
        <v>-581128573.79196262</v>
      </c>
      <c r="AJ274" s="189">
        <f t="shared" si="63"/>
        <v>-585334293.3184135</v>
      </c>
      <c r="AK274" s="189">
        <f t="shared" si="63"/>
        <v>-589494366.24031675</v>
      </c>
      <c r="AL274" s="189">
        <f t="shared" si="63"/>
        <v>-593605536.17385232</v>
      </c>
      <c r="AM274" s="189">
        <f t="shared" si="63"/>
        <v>-597665039.87422585</v>
      </c>
      <c r="AN274" s="189">
        <f t="shared" si="63"/>
        <v>-601670550.83528137</v>
      </c>
      <c r="AO274" s="189">
        <f t="shared" si="63"/>
        <v>-605620129.8657639</v>
      </c>
      <c r="AP274" s="189">
        <f t="shared" si="63"/>
        <v>-609512181.63558805</v>
      </c>
      <c r="AQ274" s="189">
        <f t="shared" si="63"/>
        <v>-613345416.35510528</v>
      </c>
      <c r="AR274" s="189">
        <f t="shared" si="63"/>
        <v>-617118815.88732815</v>
      </c>
      <c r="AS274" s="189">
        <f t="shared" si="63"/>
        <v>-620831603.70438325</v>
      </c>
      <c r="AT274" s="189">
        <f t="shared" si="63"/>
        <v>-624483218.19051707</v>
      </c>
      <c r="AU274" s="189">
        <f t="shared" si="63"/>
        <v>-628073288.86888814</v>
      </c>
      <c r="AV274" s="189">
        <f t="shared" si="63"/>
        <v>-631601615.19137275</v>
      </c>
      <c r="AW274" s="189">
        <f t="shared" si="63"/>
        <v>-635068147.58217061</v>
      </c>
      <c r="AX274" s="189">
        <f t="shared" si="63"/>
        <v>-638472970.46911168</v>
      </c>
      <c r="AY274" s="189">
        <f t="shared" si="63"/>
        <v>-641816287.07278061</v>
      </c>
      <c r="AZ274" s="189">
        <f t="shared" si="63"/>
        <v>-645098405.75414169</v>
      </c>
      <c r="BA274" s="189">
        <f t="shared" si="63"/>
        <v>-648319727.74724519</v>
      </c>
      <c r="BB274" s="189">
        <f t="shared" si="63"/>
        <v>-651480736.12565053</v>
      </c>
      <c r="BC274" s="189">
        <f t="shared" si="63"/>
        <v>-654581985.87002707</v>
      </c>
      <c r="BD274" s="189">
        <f t="shared" si="63"/>
        <v>-657624094.9205538</v>
      </c>
      <c r="BE274" s="189">
        <f t="shared" si="63"/>
        <v>-660607736.11163616</v>
      </c>
      <c r="BF274" s="189">
        <f t="shared" si="63"/>
        <v>-663533629.89846194</v>
      </c>
      <c r="BG274" s="189">
        <f t="shared" si="63"/>
        <v>-666402537.7953198</v>
      </c>
      <c r="BH274" s="189">
        <f t="shared" si="63"/>
        <v>-669215256.45464122</v>
      </c>
      <c r="BI274" s="189">
        <f t="shared" si="63"/>
        <v>-671972612.32360077</v>
      </c>
      <c r="BJ274" s="189">
        <f t="shared" si="63"/>
        <v>-674675456.82199752</v>
      </c>
      <c r="BK274" s="189">
        <f t="shared" si="63"/>
        <v>-677324661.99117243</v>
      </c>
      <c r="BL274" s="189">
        <f t="shared" si="63"/>
        <v>-679921116.56902015</v>
      </c>
      <c r="BM274" s="189">
        <f t="shared" si="63"/>
        <v>-682465722.45081842</v>
      </c>
      <c r="BN274" s="1521">
        <f t="shared" si="63"/>
        <v>-684959391.49972999</v>
      </c>
    </row>
    <row r="275" spans="2:66" hidden="1" x14ac:dyDescent="0.15">
      <c r="C275" s="1529"/>
      <c r="D275" s="274"/>
      <c r="E275" s="189"/>
      <c r="F275" s="1604"/>
      <c r="G275" s="189">
        <f t="shared" si="63"/>
        <v>-454492917.87883633</v>
      </c>
      <c r="H275" s="189">
        <f t="shared" si="63"/>
        <v>-442615424.54763454</v>
      </c>
      <c r="I275" s="189">
        <f t="shared" si="63"/>
        <v>-435945816.99042839</v>
      </c>
      <c r="J275" s="189">
        <f t="shared" si="63"/>
        <v>-431974329.00812429</v>
      </c>
      <c r="K275" s="189">
        <f t="shared" si="63"/>
        <v>-429752415.56782198</v>
      </c>
      <c r="L275" s="189">
        <f t="shared" si="63"/>
        <v>-428782443.38794464</v>
      </c>
      <c r="M275" s="189">
        <f t="shared" si="63"/>
        <v>-428758556.27537638</v>
      </c>
      <c r="N275" s="189">
        <f t="shared" si="63"/>
        <v>-429474185.25687677</v>
      </c>
      <c r="O275" s="189">
        <f t="shared" si="63"/>
        <v>-430780837.49883527</v>
      </c>
      <c r="P275" s="189">
        <f t="shared" si="63"/>
        <v>-432566959.8761428</v>
      </c>
      <c r="Q275" s="189">
        <f t="shared" si="63"/>
        <v>-434745978.24928683</v>
      </c>
      <c r="R275" s="189">
        <f t="shared" si="63"/>
        <v>-437249016.34257066</v>
      </c>
      <c r="S275" s="189">
        <f t="shared" si="63"/>
        <v>-440020205.50938344</v>
      </c>
      <c r="T275" s="189">
        <f t="shared" si="63"/>
        <v>-443013523.94481897</v>
      </c>
      <c r="U275" s="189">
        <f t="shared" si="63"/>
        <v>-446190586.54314482</v>
      </c>
      <c r="V275" s="189">
        <f t="shared" si="63"/>
        <v>-449519051.26233387</v>
      </c>
      <c r="W275" s="189">
        <f t="shared" si="63"/>
        <v>-452971439.78874439</v>
      </c>
      <c r="X275" s="189">
        <f t="shared" si="63"/>
        <v>-456524245.179856</v>
      </c>
      <c r="Y275" s="189">
        <f t="shared" si="63"/>
        <v>-460157243.55010664</v>
      </c>
      <c r="Z275" s="189">
        <f t="shared" si="63"/>
        <v>-463852954.17001796</v>
      </c>
      <c r="AA275" s="189">
        <f t="shared" si="63"/>
        <v>-467596209.69540584</v>
      </c>
      <c r="AB275" s="189">
        <f t="shared" si="63"/>
        <v>-471373809.57879788</v>
      </c>
      <c r="AC275" s="189">
        <f t="shared" si="63"/>
        <v>-475174237.30932766</v>
      </c>
      <c r="AD275" s="189">
        <f t="shared" si="63"/>
        <v>-478987427.32930243</v>
      </c>
      <c r="AE275" s="189">
        <f t="shared" si="63"/>
        <v>-482804571.11054015</v>
      </c>
      <c r="AF275" s="189">
        <f t="shared" si="63"/>
        <v>-486617954.45949405</v>
      </c>
      <c r="AG275" s="189">
        <f t="shared" si="63"/>
        <v>-490420819.99003261</v>
      </c>
      <c r="AH275" s="189">
        <f t="shared" si="63"/>
        <v>-494207250.07500952</v>
      </c>
      <c r="AI275" s="189">
        <f t="shared" si="63"/>
        <v>-497972066.60860723</v>
      </c>
      <c r="AJ275" s="189">
        <f t="shared" si="63"/>
        <v>-501710744.68039453</v>
      </c>
      <c r="AK275" s="189">
        <f t="shared" si="63"/>
        <v>-505419337.84794873</v>
      </c>
      <c r="AL275" s="189">
        <f t="shared" si="63"/>
        <v>-509094413.14610249</v>
      </c>
      <c r="AM275" s="189">
        <f t="shared" si="63"/>
        <v>-512732994.32180065</v>
      </c>
      <c r="AN275" s="189">
        <f t="shared" si="63"/>
        <v>-516332512.0589962</v>
      </c>
      <c r="AO275" s="189">
        <f t="shared" si="63"/>
        <v>-519890760.17607075</v>
      </c>
      <c r="AP275" s="189">
        <f t="shared" si="63"/>
        <v>-523405856.95228237</v>
      </c>
      <c r="AQ275" s="189">
        <f t="shared" si="63"/>
        <v>-526876210.87965769</v>
      </c>
      <c r="AR275" s="189">
        <f t="shared" si="63"/>
        <v>-530300490.25003707</v>
      </c>
      <c r="AS275" s="189">
        <f t="shared" si="63"/>
        <v>-533677596.07932681</v>
      </c>
      <c r="AT275" s="189">
        <f t="shared" si="63"/>
        <v>-537006637.94675398</v>
      </c>
      <c r="AU275" s="189">
        <f t="shared" si="63"/>
        <v>-540286912.38941169</v>
      </c>
      <c r="AV275" s="189">
        <f t="shared" si="63"/>
        <v>-543517883.5442313</v>
      </c>
      <c r="AW275" s="189">
        <f t="shared" si="63"/>
        <v>-546699165.77275813</v>
      </c>
      <c r="AX275" s="189">
        <f t="shared" si="63"/>
        <v>-549830508.04036248</v>
      </c>
      <c r="AY275" s="189">
        <f t="shared" si="63"/>
        <v>-552911779.85203934</v>
      </c>
      <c r="AZ275" s="189">
        <f t="shared" si="63"/>
        <v>-555942958.57278383</v>
      </c>
      <c r="BA275" s="189">
        <f t="shared" si="63"/>
        <v>-558924117.9824723</v>
      </c>
      <c r="BB275" s="189">
        <f t="shared" si="63"/>
        <v>-561855417.93390024</v>
      </c>
      <c r="BC275" s="189">
        <f t="shared" si="63"/>
        <v>-564737094.99866295</v>
      </c>
      <c r="BD275" s="189">
        <f t="shared" si="63"/>
        <v>-567569453.99934697</v>
      </c>
      <c r="BE275" s="189">
        <f t="shared" si="63"/>
        <v>-570352860.33838964</v>
      </c>
      <c r="BF275" s="189">
        <f t="shared" si="63"/>
        <v>-573087733.04425502</v>
      </c>
      <c r="BG275" s="189">
        <f t="shared" si="63"/>
        <v>-575774538.46451032</v>
      </c>
      <c r="BH275" s="189">
        <f t="shared" si="63"/>
        <v>-578413784.54317057</v>
      </c>
      <c r="BI275" s="189">
        <f t="shared" si="63"/>
        <v>-581006015.626477</v>
      </c>
      <c r="BJ275" s="189">
        <f t="shared" si="63"/>
        <v>-583551807.74723148</v>
      </c>
      <c r="BK275" s="189">
        <f t="shared" si="63"/>
        <v>-586051764.34304011</v>
      </c>
      <c r="BL275" s="189">
        <f t="shared" si="63"/>
        <v>-588506512.36842668</v>
      </c>
      <c r="BM275" s="189">
        <f t="shared" si="63"/>
        <v>-590916698.76484251</v>
      </c>
      <c r="BN275" s="1521">
        <f t="shared" si="63"/>
        <v>-593282987.25619853</v>
      </c>
    </row>
    <row r="276" spans="2:66" hidden="1" x14ac:dyDescent="0.15">
      <c r="C276" s="1529"/>
      <c r="D276" s="274"/>
      <c r="E276" s="189"/>
      <c r="F276" s="1604"/>
      <c r="G276" s="189">
        <f t="shared" si="63"/>
        <v>-364912712.59342128</v>
      </c>
      <c r="H276" s="189">
        <f t="shared" si="63"/>
        <v>-356484057.16570801</v>
      </c>
      <c r="I276" s="189">
        <f t="shared" si="63"/>
        <v>-351546973.15912455</v>
      </c>
      <c r="J276" s="189">
        <f t="shared" si="63"/>
        <v>-348503659.98089445</v>
      </c>
      <c r="K276" s="189">
        <f t="shared" si="63"/>
        <v>-346724182.63437295</v>
      </c>
      <c r="L276" s="189">
        <f t="shared" si="63"/>
        <v>-345868744.10966283</v>
      </c>
      <c r="M276" s="189">
        <f t="shared" si="63"/>
        <v>-345724034.80887359</v>
      </c>
      <c r="N276" s="189">
        <f t="shared" si="63"/>
        <v>-346143490.16835535</v>
      </c>
      <c r="O276" s="189">
        <f t="shared" si="63"/>
        <v>-347020204.59121853</v>
      </c>
      <c r="P276" s="189">
        <f t="shared" si="63"/>
        <v>-348272839.35695571</v>
      </c>
      <c r="Q276" s="189">
        <f t="shared" si="63"/>
        <v>-349837549.88563102</v>
      </c>
      <c r="R276" s="189">
        <f t="shared" si="63"/>
        <v>-351663018.24089885</v>
      </c>
      <c r="S276" s="189">
        <f t="shared" si="63"/>
        <v>-353707222.23918998</v>
      </c>
      <c r="T276" s="189">
        <f t="shared" si="63"/>
        <v>-355935238.96342212</v>
      </c>
      <c r="U276" s="189">
        <f t="shared" si="63"/>
        <v>-358317696.48086756</v>
      </c>
      <c r="V276" s="189">
        <f t="shared" si="63"/>
        <v>-360829649.08077109</v>
      </c>
      <c r="W276" s="189">
        <f t="shared" si="63"/>
        <v>-363449739.09394801</v>
      </c>
      <c r="X276" s="189">
        <f t="shared" si="63"/>
        <v>-366159558.50343388</v>
      </c>
      <c r="Y276" s="189">
        <f t="shared" si="63"/>
        <v>-368943153.46717715</v>
      </c>
      <c r="Z276" s="189">
        <f t="shared" si="63"/>
        <v>-371786633.3824603</v>
      </c>
      <c r="AA276" s="189">
        <f t="shared" si="63"/>
        <v>-374677857.94463807</v>
      </c>
      <c r="AB276" s="189">
        <f t="shared" si="63"/>
        <v>-377606183.41843289</v>
      </c>
      <c r="AC276" s="189">
        <f t="shared" si="63"/>
        <v>-380562254.56797761</v>
      </c>
      <c r="AD276" s="189">
        <f t="shared" si="63"/>
        <v>-383537832.28940398</v>
      </c>
      <c r="AE276" s="189">
        <f t="shared" si="63"/>
        <v>-386525649.51464736</v>
      </c>
      <c r="AF276" s="189">
        <f t="shared" si="63"/>
        <v>-389519289.75887793</v>
      </c>
      <c r="AG276" s="189">
        <f t="shared" si="63"/>
        <v>-392513083.99343419</v>
      </c>
      <c r="AH276" s="189">
        <f t="shared" si="63"/>
        <v>-395502022.49081612</v>
      </c>
      <c r="AI276" s="189">
        <f t="shared" si="63"/>
        <v>-398481679.00857943</v>
      </c>
      <c r="AJ276" s="189">
        <f t="shared" si="63"/>
        <v>-401448145.22344148</v>
      </c>
      <c r="AK276" s="189">
        <f t="shared" si="63"/>
        <v>-404397973.74319041</v>
      </c>
      <c r="AL276" s="189">
        <f t="shared" si="63"/>
        <v>-407328128.34562534</v>
      </c>
      <c r="AM276" s="189">
        <f t="shared" si="63"/>
        <v>-410235940.34470296</v>
      </c>
      <c r="AN276" s="189">
        <f t="shared" si="63"/>
        <v>-413119070.18164784</v>
      </c>
      <c r="AO276" s="189">
        <f t="shared" si="63"/>
        <v>-415975473.49567318</v>
      </c>
      <c r="AP276" s="189">
        <f t="shared" si="63"/>
        <v>-418803371.05452532</v>
      </c>
      <c r="AQ276" s="189">
        <f t="shared" si="63"/>
        <v>-421601222.02631521</v>
      </c>
      <c r="AR276" s="189">
        <f t="shared" si="63"/>
        <v>-424367700.15631151</v>
      </c>
      <c r="AS276" s="189">
        <f t="shared" si="63"/>
        <v>-427101672.47956222</v>
      </c>
      <c r="AT276" s="189">
        <f t="shared" si="63"/>
        <v>-429802180.25547284</v>
      </c>
      <c r="AU276" s="189">
        <f t="shared" si="63"/>
        <v>-432468421.85617566</v>
      </c>
      <c r="AV276" s="189">
        <f t="shared" si="63"/>
        <v>-435099737.37855124</v>
      </c>
      <c r="AW276" s="189">
        <f t="shared" si="63"/>
        <v>-437695594.78155029</v>
      </c>
      <c r="AX276" s="189">
        <f t="shared" si="63"/>
        <v>-440255577.37718028</v>
      </c>
      <c r="AY276" s="189">
        <f t="shared" si="63"/>
        <v>-442779372.52607405</v>
      </c>
      <c r="AZ276" s="189">
        <f t="shared" si="63"/>
        <v>-445266761.40768319</v>
      </c>
      <c r="BA276" s="189">
        <f t="shared" si="63"/>
        <v>-447717609.75142777</v>
      </c>
      <c r="BB276" s="189">
        <f t="shared" si="63"/>
        <v>-450131859.42906123</v>
      </c>
      <c r="BC276" s="189">
        <f t="shared" si="63"/>
        <v>-452509520.82046545</v>
      </c>
      <c r="BD276" s="189">
        <f t="shared" si="63"/>
        <v>-454850665.87538975</v>
      </c>
      <c r="BE276" s="189">
        <f t="shared" si="63"/>
        <v>-457155421.80255353</v>
      </c>
      <c r="BF276" s="189">
        <f t="shared" si="63"/>
        <v>-459423965.32525557</v>
      </c>
      <c r="BG276" s="189">
        <f t="shared" si="63"/>
        <v>-461656517.44935524</v>
      </c>
      <c r="BH276" s="189">
        <f t="shared" si="63"/>
        <v>-463853338.69535911</v>
      </c>
      <c r="BI276" s="189">
        <f t="shared" si="63"/>
        <v>-466014724.75148022</v>
      </c>
      <c r="BJ276" s="189">
        <f t="shared" si="63"/>
        <v>-468141002.50904894</v>
      </c>
      <c r="BK276" s="189">
        <f t="shared" si="63"/>
        <v>-470232526.44562054</v>
      </c>
      <c r="BL276" s="189">
        <f t="shared" si="63"/>
        <v>-472289675.32462865</v>
      </c>
      <c r="BM276" s="189">
        <f t="shared" si="63"/>
        <v>-474312849.18352979</v>
      </c>
      <c r="BN276" s="1521">
        <f t="shared" si="63"/>
        <v>-476302466.58513319</v>
      </c>
    </row>
    <row r="277" spans="2:66" hidden="1" x14ac:dyDescent="0.15">
      <c r="C277" s="1529"/>
      <c r="D277" s="274"/>
      <c r="E277" s="189"/>
      <c r="F277" s="1604"/>
      <c r="G277" s="189"/>
      <c r="H277" s="189"/>
      <c r="I277" s="189"/>
      <c r="J277" s="189"/>
      <c r="K277" s="189"/>
      <c r="L277" s="189"/>
      <c r="M277" s="189"/>
      <c r="N277" s="189"/>
      <c r="O277" s="189"/>
      <c r="P277" s="189"/>
      <c r="Q277" s="189"/>
      <c r="R277" s="189"/>
      <c r="S277" s="189"/>
      <c r="T277" s="189"/>
      <c r="U277" s="189"/>
      <c r="V277" s="189"/>
      <c r="W277" s="189"/>
      <c r="X277" s="189"/>
      <c r="Y277" s="189"/>
      <c r="Z277" s="189"/>
      <c r="AA277" s="189"/>
      <c r="AB277" s="189"/>
      <c r="AC277" s="189"/>
      <c r="AD277" s="189"/>
      <c r="AE277" s="189"/>
      <c r="AF277" s="189"/>
      <c r="AG277" s="189"/>
      <c r="AH277" s="189"/>
      <c r="AI277" s="189"/>
      <c r="AJ277" s="189"/>
      <c r="AK277" s="189"/>
      <c r="AL277" s="189"/>
      <c r="AM277" s="189"/>
      <c r="AN277" s="189"/>
      <c r="AO277" s="189"/>
      <c r="AP277" s="189"/>
      <c r="AQ277" s="189"/>
      <c r="AR277" s="189"/>
      <c r="AS277" s="189"/>
      <c r="AT277" s="189"/>
      <c r="AU277" s="189"/>
      <c r="AV277" s="189"/>
      <c r="AW277" s="189"/>
      <c r="AX277" s="189"/>
      <c r="AY277" s="189"/>
      <c r="AZ277" s="189"/>
      <c r="BA277" s="189"/>
      <c r="BB277" s="189"/>
      <c r="BC277" s="189"/>
      <c r="BD277" s="189"/>
      <c r="BE277" s="189"/>
      <c r="BF277" s="189"/>
      <c r="BG277" s="189"/>
      <c r="BH277" s="189"/>
      <c r="BI277" s="189"/>
      <c r="BJ277" s="189"/>
      <c r="BK277" s="189"/>
      <c r="BL277" s="189"/>
      <c r="BM277" s="189"/>
      <c r="BN277" s="1521"/>
    </row>
    <row r="278" spans="2:66" hidden="1" x14ac:dyDescent="0.15">
      <c r="C278" s="1529"/>
      <c r="D278" s="274"/>
      <c r="E278" s="189"/>
      <c r="F278" s="1604"/>
      <c r="G278" s="189">
        <f t="shared" ref="G278:BN280" si="64">G245*$C$127</f>
        <v>192785348.93117428</v>
      </c>
      <c r="H278" s="189">
        <f t="shared" si="64"/>
        <v>247148679.17686579</v>
      </c>
      <c r="I278" s="189">
        <f t="shared" si="64"/>
        <v>279603674.79643738</v>
      </c>
      <c r="J278" s="189">
        <f t="shared" si="64"/>
        <v>301109907.87534684</v>
      </c>
      <c r="K278" s="189">
        <f t="shared" si="64"/>
        <v>315635119.06069827</v>
      </c>
      <c r="L278" s="189">
        <f t="shared" si="64"/>
        <v>325205802.59514254</v>
      </c>
      <c r="M278" s="189">
        <f t="shared" si="64"/>
        <v>331043925.66633493</v>
      </c>
      <c r="N278" s="189">
        <f t="shared" si="64"/>
        <v>333963044.07174385</v>
      </c>
      <c r="O278" s="189">
        <f t="shared" si="64"/>
        <v>334541587.81007105</v>
      </c>
      <c r="P278" s="189">
        <f t="shared" si="64"/>
        <v>333210407.1748758</v>
      </c>
      <c r="Q278" s="189">
        <f t="shared" si="64"/>
        <v>330301681.81751555</v>
      </c>
      <c r="R278" s="189">
        <f t="shared" si="64"/>
        <v>326078362.65718609</v>
      </c>
      <c r="S278" s="189">
        <f t="shared" si="64"/>
        <v>320752949.69601625</v>
      </c>
      <c r="T278" s="189">
        <f t="shared" si="64"/>
        <v>314500034.05764991</v>
      </c>
      <c r="U278" s="189">
        <f t="shared" si="64"/>
        <v>307464997.20552814</v>
      </c>
      <c r="V278" s="189">
        <f t="shared" si="64"/>
        <v>299770237.48046619</v>
      </c>
      <c r="W278" s="189">
        <f t="shared" si="64"/>
        <v>291519746.90978736</v>
      </c>
      <c r="X278" s="189">
        <f t="shared" si="64"/>
        <v>282802552.89435655</v>
      </c>
      <c r="Y278" s="189">
        <f t="shared" si="64"/>
        <v>273695357.82856542</v>
      </c>
      <c r="Z278" s="189">
        <f t="shared" si="64"/>
        <v>264264598.71669415</v>
      </c>
      <c r="AA278" s="189">
        <f t="shared" si="64"/>
        <v>254568078.74544695</v>
      </c>
      <c r="AB278" s="189">
        <f t="shared" si="64"/>
        <v>244656277.21139839</v>
      </c>
      <c r="AC278" s="189">
        <f t="shared" si="64"/>
        <v>234573413.83472303</v>
      </c>
      <c r="AD278" s="189">
        <f t="shared" si="64"/>
        <v>224358322.79011974</v>
      </c>
      <c r="AE278" s="189">
        <f t="shared" si="64"/>
        <v>214045177.38785312</v>
      </c>
      <c r="AF278" s="189">
        <f t="shared" si="64"/>
        <v>203664096.13984939</v>
      </c>
      <c r="AG278" s="189">
        <f t="shared" si="64"/>
        <v>193241653.60265693</v>
      </c>
      <c r="AH278" s="189">
        <f t="shared" si="64"/>
        <v>182801314.02165568</v>
      </c>
      <c r="AI278" s="189">
        <f t="shared" si="64"/>
        <v>172363801.82334769</v>
      </c>
      <c r="AJ278" s="189">
        <f t="shared" si="64"/>
        <v>161947420.01755622</v>
      </c>
      <c r="AK278" s="189">
        <f t="shared" si="64"/>
        <v>151568325.30500856</v>
      </c>
      <c r="AL278" s="189">
        <f t="shared" si="64"/>
        <v>141240766.9464424</v>
      </c>
      <c r="AM278" s="189">
        <f t="shared" si="64"/>
        <v>130977295.10110718</v>
      </c>
      <c r="AN278" s="189">
        <f t="shared" si="64"/>
        <v>120788943.28764327</v>
      </c>
      <c r="AO278" s="189">
        <f t="shared" si="64"/>
        <v>110685388.78779337</v>
      </c>
      <c r="AP278" s="189">
        <f t="shared" si="64"/>
        <v>100675094.15100664</v>
      </c>
      <c r="AQ278" s="189">
        <f t="shared" si="64"/>
        <v>90765432.426953688</v>
      </c>
      <c r="AR278" s="189">
        <f t="shared" si="64"/>
        <v>80962798.324180081</v>
      </c>
      <c r="AS278" s="189">
        <f t="shared" si="64"/>
        <v>71272707.144569531</v>
      </c>
      <c r="AT278" s="189">
        <f t="shared" si="64"/>
        <v>61699883.058151476</v>
      </c>
      <c r="AU278" s="189">
        <f t="shared" si="64"/>
        <v>52248338.048136614</v>
      </c>
      <c r="AV278" s="189">
        <f t="shared" si="64"/>
        <v>42921442.661862612</v>
      </c>
      <c r="AW278" s="189">
        <f t="shared" si="64"/>
        <v>33721989.541749388</v>
      </c>
      <c r="AX278" s="189">
        <f t="shared" si="64"/>
        <v>24652250.575234067</v>
      </c>
      <c r="AY278" s="189">
        <f t="shared" si="64"/>
        <v>15714028.389105894</v>
      </c>
      <c r="AZ278" s="189">
        <f t="shared" si="64"/>
        <v>6908702.8178070262</v>
      </c>
      <c r="BA278" s="189">
        <f t="shared" si="64"/>
        <v>-1762727.1060041497</v>
      </c>
      <c r="BB278" s="189">
        <f t="shared" si="64"/>
        <v>-10299605.159519652</v>
      </c>
      <c r="BC278" s="189">
        <f t="shared" si="64"/>
        <v>-18701583.516508192</v>
      </c>
      <c r="BD278" s="189">
        <f t="shared" si="64"/>
        <v>-26968591.543467343</v>
      </c>
      <c r="BE278" s="189">
        <f t="shared" si="64"/>
        <v>-35100807.479653403</v>
      </c>
      <c r="BF278" s="189">
        <f t="shared" si="64"/>
        <v>-43098632.713184021</v>
      </c>
      <c r="BG278" s="189">
        <f t="shared" si="64"/>
        <v>-50962668.398125485</v>
      </c>
      <c r="BH278" s="189">
        <f t="shared" si="64"/>
        <v>-58693694.185924962</v>
      </c>
      <c r="BI278" s="189">
        <f t="shared" si="64"/>
        <v>-66292648.869358473</v>
      </c>
      <c r="BJ278" s="189">
        <f t="shared" si="64"/>
        <v>-73760612.758866683</v>
      </c>
      <c r="BK278" s="189">
        <f t="shared" si="64"/>
        <v>-81098791.630182147</v>
      </c>
      <c r="BL278" s="189">
        <f t="shared" si="64"/>
        <v>-88308502.098888934</v>
      </c>
      <c r="BM278" s="189">
        <f t="shared" si="64"/>
        <v>-95391158.292308182</v>
      </c>
      <c r="BN278" s="1521">
        <f t="shared" si="64"/>
        <v>-102348259.70214272</v>
      </c>
    </row>
    <row r="279" spans="2:66" hidden="1" x14ac:dyDescent="0.15">
      <c r="C279" s="1529"/>
      <c r="D279" s="274"/>
      <c r="E279" s="189"/>
      <c r="F279" s="1604"/>
      <c r="G279" s="189">
        <f t="shared" si="64"/>
        <v>426010421.76537937</v>
      </c>
      <c r="H279" s="189">
        <f t="shared" si="64"/>
        <v>471394586.706954</v>
      </c>
      <c r="I279" s="189">
        <f t="shared" si="64"/>
        <v>500169951.48953241</v>
      </c>
      <c r="J279" s="189">
        <f t="shared" si="64"/>
        <v>520200118.65787184</v>
      </c>
      <c r="K279" s="189">
        <f t="shared" si="64"/>
        <v>534464187.12290609</v>
      </c>
      <c r="L279" s="189">
        <f t="shared" si="64"/>
        <v>544530198.08631802</v>
      </c>
      <c r="M279" s="189">
        <f t="shared" si="64"/>
        <v>551365814.33376384</v>
      </c>
      <c r="N279" s="189">
        <f t="shared" si="64"/>
        <v>555627676.90895915</v>
      </c>
      <c r="O279" s="189">
        <f t="shared" si="64"/>
        <v>557790343.54450798</v>
      </c>
      <c r="P279" s="189">
        <f t="shared" si="64"/>
        <v>558212426.10122597</v>
      </c>
      <c r="Q279" s="189">
        <f t="shared" si="64"/>
        <v>557174022.65701163</v>
      </c>
      <c r="R279" s="189">
        <f t="shared" si="64"/>
        <v>554899509.62994015</v>
      </c>
      <c r="S279" s="189">
        <f t="shared" si="64"/>
        <v>551572228.17007685</v>
      </c>
      <c r="T279" s="189">
        <f t="shared" si="64"/>
        <v>547344385.3878417</v>
      </c>
      <c r="U279" s="189">
        <f t="shared" si="64"/>
        <v>542343981.13158393</v>
      </c>
      <c r="V279" s="189">
        <f t="shared" si="64"/>
        <v>536679805.63130039</v>
      </c>
      <c r="W279" s="189">
        <f t="shared" si="64"/>
        <v>530445140.59974313</v>
      </c>
      <c r="X279" s="189">
        <f t="shared" si="64"/>
        <v>523720562.11609179</v>
      </c>
      <c r="Y279" s="189">
        <f t="shared" si="64"/>
        <v>516576104.75851226</v>
      </c>
      <c r="Z279" s="189">
        <f t="shared" si="64"/>
        <v>509072961.03141648</v>
      </c>
      <c r="AA279" s="189">
        <f t="shared" si="64"/>
        <v>501264835.86647302</v>
      </c>
      <c r="AB279" s="189">
        <f t="shared" si="64"/>
        <v>493199040.5150162</v>
      </c>
      <c r="AC279" s="189">
        <f t="shared" si="64"/>
        <v>484917386.39181364</v>
      </c>
      <c r="AD279" s="189">
        <f t="shared" si="64"/>
        <v>476456923.15617162</v>
      </c>
      <c r="AE279" s="189">
        <f t="shared" si="64"/>
        <v>467850553.94460064</v>
      </c>
      <c r="AF279" s="189">
        <f t="shared" si="64"/>
        <v>459127552.57908225</v>
      </c>
      <c r="AG279" s="189">
        <f t="shared" si="64"/>
        <v>450314001.72493917</v>
      </c>
      <c r="AH279" s="189">
        <f t="shared" si="64"/>
        <v>441433166.67890531</v>
      </c>
      <c r="AI279" s="189">
        <f t="shared" si="64"/>
        <v>432505816.27395111</v>
      </c>
      <c r="AJ279" s="189">
        <f t="shared" si="64"/>
        <v>423550499.9814117</v>
      </c>
      <c r="AK279" s="189">
        <f t="shared" si="64"/>
        <v>414583788.4576031</v>
      </c>
      <c r="AL279" s="189">
        <f t="shared" si="64"/>
        <v>405620483.37015128</v>
      </c>
      <c r="AM279" s="189">
        <f t="shared" si="64"/>
        <v>396673801.24104673</v>
      </c>
      <c r="AN279" s="189">
        <f t="shared" si="64"/>
        <v>387755535.18136913</v>
      </c>
      <c r="AO279" s="189">
        <f t="shared" si="64"/>
        <v>378876197.71009505</v>
      </c>
      <c r="AP279" s="189">
        <f t="shared" si="64"/>
        <v>370045147.30466288</v>
      </c>
      <c r="AQ279" s="189">
        <f t="shared" si="64"/>
        <v>361270700.89292556</v>
      </c>
      <c r="AR279" s="189">
        <f t="shared" si="64"/>
        <v>352560234.14137334</v>
      </c>
      <c r="AS279" s="189">
        <f t="shared" si="64"/>
        <v>343920271.10530704</v>
      </c>
      <c r="AT279" s="189">
        <f t="shared" si="64"/>
        <v>335356564.56938833</v>
      </c>
      <c r="AU279" s="189">
        <f t="shared" si="64"/>
        <v>326874168.21120369</v>
      </c>
      <c r="AV279" s="189">
        <f t="shared" si="64"/>
        <v>318477501.55799979</v>
      </c>
      <c r="AW279" s="189">
        <f t="shared" si="64"/>
        <v>310170408.57119453</v>
      </c>
      <c r="AX279" s="189">
        <f t="shared" si="64"/>
        <v>301956210.57960933</v>
      </c>
      <c r="AY279" s="189">
        <f t="shared" si="64"/>
        <v>293837754.18661171</v>
      </c>
      <c r="AZ279" s="189">
        <f t="shared" si="64"/>
        <v>285817454.69531637</v>
      </c>
      <c r="BA279" s="189">
        <f t="shared" si="64"/>
        <v>277897335.52710873</v>
      </c>
      <c r="BB279" s="189">
        <f t="shared" si="64"/>
        <v>270079064.04996657</v>
      </c>
      <c r="BC279" s="189">
        <f t="shared" si="64"/>
        <v>262363984.18267891</v>
      </c>
      <c r="BD279" s="189">
        <f t="shared" si="64"/>
        <v>254753146.09774113</v>
      </c>
      <c r="BE279" s="189">
        <f t="shared" si="64"/>
        <v>247247333.30831021</v>
      </c>
      <c r="BF279" s="189">
        <f t="shared" si="64"/>
        <v>239847087.39222243</v>
      </c>
      <c r="BG279" s="189">
        <f t="shared" si="64"/>
        <v>232552730.57793632</v>
      </c>
      <c r="BH279" s="189">
        <f t="shared" si="64"/>
        <v>225364386.39274025</v>
      </c>
      <c r="BI279" s="189">
        <f t="shared" si="64"/>
        <v>218281998.55212525</v>
      </c>
      <c r="BJ279" s="189">
        <f t="shared" si="64"/>
        <v>211305348.25042817</v>
      </c>
      <c r="BK279" s="189">
        <f t="shared" si="64"/>
        <v>204434069.99632847</v>
      </c>
      <c r="BL279" s="189">
        <f t="shared" si="64"/>
        <v>197667666.12221923</v>
      </c>
      <c r="BM279" s="189">
        <f t="shared" si="64"/>
        <v>191005520.08360597</v>
      </c>
      <c r="BN279" s="1521">
        <f t="shared" si="64"/>
        <v>184446908.65329054</v>
      </c>
    </row>
    <row r="280" spans="2:66" hidden="1" x14ac:dyDescent="0.15">
      <c r="C280" s="1529"/>
      <c r="D280" s="274"/>
      <c r="E280" s="189"/>
      <c r="F280" s="1604"/>
      <c r="G280" s="189">
        <f t="shared" si="64"/>
        <v>706247962.36413765</v>
      </c>
      <c r="H280" s="189">
        <f t="shared" si="64"/>
        <v>740842981.99266005</v>
      </c>
      <c r="I280" s="189">
        <f t="shared" si="64"/>
        <v>764198420.15965402</v>
      </c>
      <c r="J280" s="189">
        <f t="shared" si="64"/>
        <v>781324938.87674582</v>
      </c>
      <c r="K280" s="189">
        <f t="shared" si="64"/>
        <v>794204915.81845498</v>
      </c>
      <c r="L280" s="189">
        <f t="shared" si="64"/>
        <v>803912626.30981958</v>
      </c>
      <c r="M280" s="189">
        <f t="shared" si="64"/>
        <v>811126215.71292996</v>
      </c>
      <c r="N280" s="189">
        <f t="shared" si="64"/>
        <v>816314610.74203408</v>
      </c>
      <c r="O280" s="189">
        <f t="shared" si="64"/>
        <v>819822270.02020705</v>
      </c>
      <c r="P280" s="189">
        <f t="shared" si="64"/>
        <v>821913284.40991247</v>
      </c>
      <c r="Q280" s="189">
        <f t="shared" si="64"/>
        <v>822796646.14759219</v>
      </c>
      <c r="R280" s="189">
        <f t="shared" si="64"/>
        <v>822641803.15655982</v>
      </c>
      <c r="S280" s="189">
        <f t="shared" si="64"/>
        <v>821588780.11159062</v>
      </c>
      <c r="T280" s="189">
        <f t="shared" si="64"/>
        <v>819755063.00344098</v>
      </c>
      <c r="U280" s="189">
        <f t="shared" si="64"/>
        <v>817240455.3905791</v>
      </c>
      <c r="V280" s="189">
        <f t="shared" si="64"/>
        <v>814130609.24741876</v>
      </c>
      <c r="W280" s="189">
        <f t="shared" si="64"/>
        <v>810499658.81608415</v>
      </c>
      <c r="X280" s="189">
        <f t="shared" si="64"/>
        <v>806412228.99152958</v>
      </c>
      <c r="Y280" s="189">
        <f t="shared" si="64"/>
        <v>801924996.19441462</v>
      </c>
      <c r="Z280" s="189">
        <f t="shared" si="64"/>
        <v>797087921.78393614</v>
      </c>
      <c r="AA280" s="189">
        <f t="shared" si="64"/>
        <v>791945241.07609344</v>
      </c>
      <c r="AB280" s="189">
        <f t="shared" si="64"/>
        <v>786536266.73861742</v>
      </c>
      <c r="AC280" s="189">
        <f t="shared" si="64"/>
        <v>780896048.9783895</v>
      </c>
      <c r="AD280" s="189">
        <f t="shared" si="64"/>
        <v>775055923.68205667</v>
      </c>
      <c r="AE280" s="189">
        <f t="shared" si="64"/>
        <v>769043971.77132368</v>
      </c>
      <c r="AF280" s="189">
        <f t="shared" si="64"/>
        <v>762885407.39116943</v>
      </c>
      <c r="AG280" s="189">
        <f t="shared" si="64"/>
        <v>756602908.45226526</v>
      </c>
      <c r="AH280" s="189">
        <f t="shared" si="64"/>
        <v>750216900.03052592</v>
      </c>
      <c r="AI280" s="189">
        <f t="shared" si="64"/>
        <v>743745798.87296796</v>
      </c>
      <c r="AJ280" s="189">
        <f t="shared" si="64"/>
        <v>737206225.55530167</v>
      </c>
      <c r="AK280" s="189">
        <f t="shared" si="64"/>
        <v>730613189.53398561</v>
      </c>
      <c r="AL280" s="189">
        <f t="shared" si="64"/>
        <v>723980251.32886267</v>
      </c>
      <c r="AM280" s="189">
        <f t="shared" si="64"/>
        <v>717319665.28704703</v>
      </c>
      <c r="AN280" s="189">
        <f t="shared" si="64"/>
        <v>710642505.76023924</v>
      </c>
      <c r="AO280" s="189">
        <f t="shared" si="64"/>
        <v>703958779.03647208</v>
      </c>
      <c r="AP280" s="189">
        <f t="shared" si="64"/>
        <v>697277522.97411633</v>
      </c>
      <c r="AQ280" s="189">
        <f t="shared" si="64"/>
        <v>690606895.96888959</v>
      </c>
      <c r="AR280" s="189">
        <f t="shared" si="64"/>
        <v>683954256.62709212</v>
      </c>
      <c r="AS280" s="189">
        <f t="shared" si="64"/>
        <v>677326235.30777884</v>
      </c>
      <c r="AT280" s="189">
        <f t="shared" si="64"/>
        <v>670728798.52339578</v>
      </c>
      <c r="AU280" s="189">
        <f t="shared" si="64"/>
        <v>664167307.04512393</v>
      </c>
      <c r="AV280" s="189">
        <f t="shared" si="64"/>
        <v>657646568.43993986</v>
      </c>
      <c r="AW280" s="189">
        <f t="shared" si="64"/>
        <v>651170884.66668415</v>
      </c>
      <c r="AX280" s="189">
        <f t="shared" si="64"/>
        <v>644744095.27459109</v>
      </c>
      <c r="AY280" s="189">
        <f t="shared" si="64"/>
        <v>638369616.6769309</v>
      </c>
      <c r="AZ280" s="189">
        <f t="shared" si="64"/>
        <v>632050477.91234243</v>
      </c>
      <c r="BA280" s="189">
        <f t="shared" si="64"/>
        <v>625789353.25524271</v>
      </c>
      <c r="BB280" s="189">
        <f t="shared" si="64"/>
        <v>619588591.99291193</v>
      </c>
      <c r="BC280" s="189">
        <f t="shared" si="64"/>
        <v>613450245.64923227</v>
      </c>
      <c r="BD280" s="189">
        <f t="shared" si="64"/>
        <v>607376092.90263367</v>
      </c>
      <c r="BE280" s="189">
        <f t="shared" si="64"/>
        <v>601367662.41774368</v>
      </c>
      <c r="BF280" s="189">
        <f t="shared" si="64"/>
        <v>595426253.78588355</v>
      </c>
      <c r="BG280" s="189">
        <f t="shared" si="64"/>
        <v>589552956.74834108</v>
      </c>
      <c r="BH280" s="189">
        <f t="shared" si="64"/>
        <v>583748668.85781872</v>
      </c>
      <c r="BI280" s="189">
        <f t="shared" si="64"/>
        <v>578014111.71722209</v>
      </c>
      <c r="BJ280" s="189">
        <f t="shared" si="64"/>
        <v>572349845.92067838</v>
      </c>
      <c r="BK280" s="189">
        <f t="shared" si="64"/>
        <v>566756284.80911148</v>
      </c>
      <c r="BL280" s="189">
        <f t="shared" si="64"/>
        <v>561233707.14158738</v>
      </c>
      <c r="BM280" s="189">
        <f t="shared" si="64"/>
        <v>555782268.77380872</v>
      </c>
      <c r="BN280" s="1521">
        <f t="shared" si="64"/>
        <v>550402013.42640924</v>
      </c>
    </row>
    <row r="281" spans="2:66" hidden="1" x14ac:dyDescent="0.15">
      <c r="C281" s="1529"/>
      <c r="D281" s="274"/>
      <c r="E281" s="189"/>
      <c r="F281" s="1604"/>
      <c r="G281" s="189"/>
      <c r="H281" s="189"/>
      <c r="I281" s="189"/>
      <c r="J281" s="189"/>
      <c r="K281" s="189"/>
      <c r="L281" s="189"/>
      <c r="M281" s="189"/>
      <c r="N281" s="189"/>
      <c r="O281" s="189"/>
      <c r="P281" s="189"/>
      <c r="Q281" s="189"/>
      <c r="R281" s="189"/>
      <c r="S281" s="189"/>
      <c r="T281" s="189"/>
      <c r="U281" s="189"/>
      <c r="V281" s="189"/>
      <c r="W281" s="189"/>
      <c r="X281" s="189"/>
      <c r="Y281" s="189"/>
      <c r="Z281" s="189"/>
      <c r="AA281" s="189"/>
      <c r="AB281" s="189"/>
      <c r="AC281" s="189"/>
      <c r="AD281" s="189"/>
      <c r="AE281" s="189"/>
      <c r="AF281" s="189"/>
      <c r="AG281" s="189"/>
      <c r="AH281" s="189"/>
      <c r="AI281" s="189"/>
      <c r="AJ281" s="189"/>
      <c r="AK281" s="189"/>
      <c r="AL281" s="189"/>
      <c r="AM281" s="189"/>
      <c r="AN281" s="189"/>
      <c r="AO281" s="189"/>
      <c r="AP281" s="189"/>
      <c r="AQ281" s="189"/>
      <c r="AR281" s="189"/>
      <c r="AS281" s="189"/>
      <c r="AT281" s="189"/>
      <c r="AU281" s="189"/>
      <c r="AV281" s="189"/>
      <c r="AW281" s="189"/>
      <c r="AX281" s="189"/>
      <c r="AY281" s="189"/>
      <c r="AZ281" s="189"/>
      <c r="BA281" s="189"/>
      <c r="BB281" s="189"/>
      <c r="BC281" s="189"/>
      <c r="BD281" s="189"/>
      <c r="BE281" s="189"/>
      <c r="BF281" s="189"/>
      <c r="BG281" s="189"/>
      <c r="BH281" s="189"/>
      <c r="BI281" s="189"/>
      <c r="BJ281" s="189"/>
      <c r="BK281" s="189"/>
      <c r="BL281" s="189"/>
      <c r="BM281" s="189"/>
      <c r="BN281" s="1521"/>
    </row>
    <row r="282" spans="2:66" hidden="1" x14ac:dyDescent="0.15">
      <c r="C282" s="1529"/>
      <c r="D282" s="274"/>
      <c r="E282" s="189"/>
      <c r="F282" s="1604"/>
      <c r="G282" s="189">
        <f t="shared" ref="G282:BN284" si="65">G249*$C$127</f>
        <v>-579662883.78271449</v>
      </c>
      <c r="H282" s="189">
        <f t="shared" si="65"/>
        <v>-565140499.36021352</v>
      </c>
      <c r="I282" s="189">
        <f t="shared" si="65"/>
        <v>-557511363.11230445</v>
      </c>
      <c r="J282" s="189">
        <f t="shared" si="65"/>
        <v>-553276391.09565055</v>
      </c>
      <c r="K282" s="189">
        <f t="shared" si="65"/>
        <v>-551171332.1153878</v>
      </c>
      <c r="L282" s="189">
        <f t="shared" si="65"/>
        <v>-550552313.48328519</v>
      </c>
      <c r="M282" s="189">
        <f t="shared" si="65"/>
        <v>-551032485.47966707</v>
      </c>
      <c r="N282" s="189">
        <f t="shared" si="65"/>
        <v>-552355405.56436002</v>
      </c>
      <c r="O282" s="189">
        <f t="shared" si="65"/>
        <v>-554339651.80662048</v>
      </c>
      <c r="P282" s="189">
        <f t="shared" si="65"/>
        <v>-556850843.42702341</v>
      </c>
      <c r="Q282" s="189">
        <f t="shared" si="65"/>
        <v>-559786011.77350736</v>
      </c>
      <c r="R282" s="189">
        <f t="shared" si="65"/>
        <v>-563064193.93243885</v>
      </c>
      <c r="S282" s="189">
        <f t="shared" si="65"/>
        <v>-566620435.01338303</v>
      </c>
      <c r="T282" s="189">
        <f t="shared" si="65"/>
        <v>-570401783.56698394</v>
      </c>
      <c r="U282" s="189">
        <f t="shared" si="65"/>
        <v>-574364515.21513557</v>
      </c>
      <c r="V282" s="189">
        <f t="shared" si="65"/>
        <v>-578472146.52399004</v>
      </c>
      <c r="W282" s="189">
        <f t="shared" si="65"/>
        <v>-582693976.06295955</v>
      </c>
      <c r="X282" s="189">
        <f t="shared" si="65"/>
        <v>-587003988.15789616</v>
      </c>
      <c r="Y282" s="189">
        <f t="shared" si="65"/>
        <v>-591380012.88073575</v>
      </c>
      <c r="Z282" s="189">
        <f t="shared" si="65"/>
        <v>-595803071.29703355</v>
      </c>
      <c r="AA282" s="189">
        <f t="shared" si="65"/>
        <v>-600256857.40178967</v>
      </c>
      <c r="AB282" s="189">
        <f t="shared" si="65"/>
        <v>-604727322.73771238</v>
      </c>
      <c r="AC282" s="189">
        <f t="shared" si="65"/>
        <v>-609202339.39703214</v>
      </c>
      <c r="AD282" s="189">
        <f t="shared" si="65"/>
        <v>-613671423.7248534</v>
      </c>
      <c r="AE282" s="189">
        <f t="shared" si="65"/>
        <v>-618125507.64427352</v>
      </c>
      <c r="AF282" s="189">
        <f t="shared" si="65"/>
        <v>-622556747.7831831</v>
      </c>
      <c r="AG282" s="189">
        <f t="shared" si="65"/>
        <v>-626958364.92977583</v>
      </c>
      <c r="AH282" s="189">
        <f t="shared" si="65"/>
        <v>-631324508.05936801</v>
      </c>
      <c r="AI282" s="189">
        <f t="shared" si="65"/>
        <v>-635650138.44641924</v>
      </c>
      <c r="AJ282" s="189">
        <f t="shared" si="65"/>
        <v>-639930930.32967341</v>
      </c>
      <c r="AK282" s="189">
        <f t="shared" si="65"/>
        <v>-644163185.32264316</v>
      </c>
      <c r="AL282" s="189">
        <f t="shared" si="65"/>
        <v>-648343758.31750917</v>
      </c>
      <c r="AM282" s="189">
        <f t="shared" si="65"/>
        <v>-652469993.06135201</v>
      </c>
      <c r="AN282" s="189">
        <f t="shared" si="65"/>
        <v>-656539665.92070305</v>
      </c>
      <c r="AO282" s="189">
        <f t="shared" si="65"/>
        <v>-660550936.6163969</v>
      </c>
      <c r="AP282" s="189">
        <f t="shared" si="65"/>
        <v>-664502304.92232168</v>
      </c>
      <c r="AQ282" s="189">
        <f t="shared" si="65"/>
        <v>-668392572.49129975</v>
      </c>
      <c r="AR282" s="189">
        <f t="shared" si="65"/>
        <v>-672220809.10827911</v>
      </c>
      <c r="AS282" s="189">
        <f t="shared" si="65"/>
        <v>-675986322.78232765</v>
      </c>
      <c r="AT282" s="189">
        <f t="shared" si="65"/>
        <v>-679688633.17996049</v>
      </c>
      <c r="AU282" s="189">
        <f t="shared" si="65"/>
        <v>-683327447.97723794</v>
      </c>
      <c r="AV282" s="189">
        <f t="shared" si="65"/>
        <v>-686902641.77005112</v>
      </c>
      <c r="AW282" s="189">
        <f t="shared" si="65"/>
        <v>-690414237.23356998</v>
      </c>
      <c r="AX282" s="189">
        <f t="shared" si="65"/>
        <v>-693862388.26493216</v>
      </c>
      <c r="AY282" s="189">
        <f t="shared" si="65"/>
        <v>-697247364.879462</v>
      </c>
      <c r="AZ282" s="189">
        <f t="shared" si="65"/>
        <v>-700569539.66126585</v>
      </c>
      <c r="BA282" s="189">
        <f t="shared" si="65"/>
        <v>-703829375.59494507</v>
      </c>
      <c r="BB282" s="189">
        <f t="shared" si="65"/>
        <v>-707027415.12721395</v>
      </c>
      <c r="BC282" s="189">
        <f t="shared" si="65"/>
        <v>-710164270.32603025</v>
      </c>
      <c r="BD282" s="189">
        <f t="shared" si="65"/>
        <v>-713240614.02100086</v>
      </c>
      <c r="BE282" s="189">
        <f t="shared" si="65"/>
        <v>-716257171.822716</v>
      </c>
      <c r="BF282" s="189">
        <f t="shared" si="65"/>
        <v>-719214714.93066514</v>
      </c>
      <c r="BG282" s="189">
        <f t="shared" si="65"/>
        <v>-722114053.64978325</v>
      </c>
      <c r="BH282" s="189">
        <f t="shared" si="65"/>
        <v>-724956031.54470789</v>
      </c>
      <c r="BI282" s="189">
        <f t="shared" si="65"/>
        <v>-727741520.16869998</v>
      </c>
      <c r="BJ282" s="189">
        <f t="shared" si="65"/>
        <v>-730471414.31106031</v>
      </c>
      <c r="BK282" s="189">
        <f t="shared" si="65"/>
        <v>-733146627.71290636</v>
      </c>
      <c r="BL282" s="189">
        <f t="shared" si="65"/>
        <v>-735768089.20646727</v>
      </c>
      <c r="BM282" s="189">
        <f t="shared" si="65"/>
        <v>-738336739.23772383</v>
      </c>
      <c r="BN282" s="1521">
        <f t="shared" si="65"/>
        <v>-740853526.73633969</v>
      </c>
    </row>
    <row r="283" spans="2:66" hidden="1" x14ac:dyDescent="0.15">
      <c r="C283" s="1529"/>
      <c r="D283" s="274"/>
      <c r="E283" s="189"/>
      <c r="F283" s="1604"/>
      <c r="G283" s="189">
        <f t="shared" si="65"/>
        <v>-505110595.54340458</v>
      </c>
      <c r="H283" s="189">
        <f t="shared" si="65"/>
        <v>-493458474.218117</v>
      </c>
      <c r="I283" s="189">
        <f t="shared" si="65"/>
        <v>-487005561.84459722</v>
      </c>
      <c r="J283" s="189">
        <f t="shared" si="65"/>
        <v>-483242426.28140759</v>
      </c>
      <c r="K283" s="189">
        <f t="shared" si="65"/>
        <v>-481220843.6920839</v>
      </c>
      <c r="L283" s="189">
        <f t="shared" si="65"/>
        <v>-480443489.62542242</v>
      </c>
      <c r="M283" s="189">
        <f t="shared" si="65"/>
        <v>-480604804.82871127</v>
      </c>
      <c r="N283" s="189">
        <f t="shared" si="65"/>
        <v>-481498505.83690828</v>
      </c>
      <c r="O283" s="189">
        <f t="shared" si="65"/>
        <v>-482976374.33253551</v>
      </c>
      <c r="P283" s="189">
        <f t="shared" si="65"/>
        <v>-484927121.13774562</v>
      </c>
      <c r="Q283" s="189">
        <f t="shared" si="65"/>
        <v>-487264425.89831793</v>
      </c>
      <c r="R283" s="189">
        <f t="shared" si="65"/>
        <v>-489919656.35311407</v>
      </c>
      <c r="S283" s="189">
        <f t="shared" si="65"/>
        <v>-492837178.47552097</v>
      </c>
      <c r="T283" s="189">
        <f t="shared" si="65"/>
        <v>-495971196.04776019</v>
      </c>
      <c r="U283" s="189">
        <f t="shared" si="65"/>
        <v>-499283540.86612284</v>
      </c>
      <c r="V283" s="189">
        <f t="shared" si="65"/>
        <v>-502742079.43987721</v>
      </c>
      <c r="W283" s="189">
        <f t="shared" si="65"/>
        <v>-506319533.97745228</v>
      </c>
      <c r="X283" s="189">
        <f t="shared" si="65"/>
        <v>-509992590.33829874</v>
      </c>
      <c r="Y283" s="189">
        <f t="shared" si="65"/>
        <v>-513741210.01594937</v>
      </c>
      <c r="Z283" s="189">
        <f t="shared" si="65"/>
        <v>-517548090.52292567</v>
      </c>
      <c r="AA283" s="189">
        <f t="shared" si="65"/>
        <v>-521398235.89472657</v>
      </c>
      <c r="AB283" s="189">
        <f t="shared" si="65"/>
        <v>-525278610.36544478</v>
      </c>
      <c r="AC283" s="189">
        <f t="shared" si="65"/>
        <v>-529177855.86168867</v>
      </c>
      <c r="AD283" s="189">
        <f t="shared" si="65"/>
        <v>-533086059.16339749</v>
      </c>
      <c r="AE283" s="189">
        <f t="shared" si="65"/>
        <v>-536994558.21502256</v>
      </c>
      <c r="AF283" s="189">
        <f t="shared" si="65"/>
        <v>-540895779.65645385</v>
      </c>
      <c r="AG283" s="189">
        <f t="shared" si="65"/>
        <v>-544783101.51290953</v>
      </c>
      <c r="AH283" s="189">
        <f t="shared" si="65"/>
        <v>-548650736.35525572</v>
      </c>
      <c r="AI283" s="189">
        <f t="shared" si="65"/>
        <v>-552493631.26306391</v>
      </c>
      <c r="AJ283" s="189">
        <f t="shared" si="65"/>
        <v>-556307381.69165468</v>
      </c>
      <c r="AK283" s="189">
        <f t="shared" si="65"/>
        <v>-560088156.93027544</v>
      </c>
      <c r="AL283" s="189">
        <f t="shared" si="65"/>
        <v>-563832635.28975952</v>
      </c>
      <c r="AM283" s="189">
        <f t="shared" si="65"/>
        <v>-567537947.50892687</v>
      </c>
      <c r="AN283" s="189">
        <f t="shared" si="65"/>
        <v>-571201627.14441812</v>
      </c>
      <c r="AO283" s="189">
        <f t="shared" si="65"/>
        <v>-574821566.92670393</v>
      </c>
      <c r="AP283" s="189">
        <f t="shared" si="65"/>
        <v>-578395980.23901618</v>
      </c>
      <c r="AQ283" s="189">
        <f t="shared" si="65"/>
        <v>-581923367.01585221</v>
      </c>
      <c r="AR283" s="189">
        <f t="shared" si="65"/>
        <v>-585402483.47098815</v>
      </c>
      <c r="AS283" s="189">
        <f t="shared" si="65"/>
        <v>-588832315.15727127</v>
      </c>
      <c r="AT283" s="189">
        <f t="shared" si="65"/>
        <v>-592212052.93619752</v>
      </c>
      <c r="AU283" s="189">
        <f t="shared" si="65"/>
        <v>-595541071.49776185</v>
      </c>
      <c r="AV283" s="189">
        <f t="shared" si="65"/>
        <v>-598818910.12290978</v>
      </c>
      <c r="AW283" s="189">
        <f t="shared" si="65"/>
        <v>-602045255.4241575</v>
      </c>
      <c r="AX283" s="189">
        <f t="shared" si="65"/>
        <v>-605219925.83618295</v>
      </c>
      <c r="AY283" s="189">
        <f t="shared" si="65"/>
        <v>-608342857.65872073</v>
      </c>
      <c r="AZ283" s="189">
        <f t="shared" si="65"/>
        <v>-611414092.47990799</v>
      </c>
      <c r="BA283" s="189">
        <f t="shared" si="65"/>
        <v>-614433765.83017218</v>
      </c>
      <c r="BB283" s="189">
        <f t="shared" si="65"/>
        <v>-617402096.93546367</v>
      </c>
      <c r="BC283" s="189">
        <f t="shared" si="65"/>
        <v>-620319379.45466614</v>
      </c>
      <c r="BD283" s="189">
        <f t="shared" si="65"/>
        <v>-623185973.09979403</v>
      </c>
      <c r="BE283" s="189">
        <f t="shared" si="65"/>
        <v>-626002296.04946959</v>
      </c>
      <c r="BF283" s="189">
        <f t="shared" si="65"/>
        <v>-628768818.07645833</v>
      </c>
      <c r="BG283" s="189">
        <f t="shared" si="65"/>
        <v>-631486054.31897378</v>
      </c>
      <c r="BH283" s="189">
        <f t="shared" si="65"/>
        <v>-634154559.63323724</v>
      </c>
      <c r="BI283" s="189">
        <f t="shared" si="65"/>
        <v>-636774923.47157609</v>
      </c>
      <c r="BJ283" s="189">
        <f t="shared" si="65"/>
        <v>-639347765.23629427</v>
      </c>
      <c r="BK283" s="189">
        <f t="shared" si="65"/>
        <v>-641873730.06477392</v>
      </c>
      <c r="BL283" s="189">
        <f t="shared" si="65"/>
        <v>-644353485.0058738</v>
      </c>
      <c r="BM283" s="189">
        <f t="shared" si="65"/>
        <v>-646787715.5517478</v>
      </c>
      <c r="BN283" s="1521">
        <f t="shared" si="65"/>
        <v>-649177122.49280798</v>
      </c>
    </row>
    <row r="284" spans="2:66" hidden="1" x14ac:dyDescent="0.15">
      <c r="C284" s="1529"/>
      <c r="D284" s="274"/>
      <c r="E284" s="189"/>
      <c r="F284" s="1604"/>
      <c r="G284" s="189">
        <f t="shared" si="65"/>
        <v>-415530390.25798935</v>
      </c>
      <c r="H284" s="189">
        <f t="shared" si="65"/>
        <v>-407327106.83619022</v>
      </c>
      <c r="I284" s="189">
        <f t="shared" si="65"/>
        <v>-402606718.01329321</v>
      </c>
      <c r="J284" s="189">
        <f t="shared" si="65"/>
        <v>-399771757.25417763</v>
      </c>
      <c r="K284" s="189">
        <f t="shared" si="65"/>
        <v>-398192610.75863469</v>
      </c>
      <c r="L284" s="189">
        <f t="shared" si="65"/>
        <v>-397529790.34714049</v>
      </c>
      <c r="M284" s="189">
        <f t="shared" si="65"/>
        <v>-397570283.36220843</v>
      </c>
      <c r="N284" s="189">
        <f t="shared" si="65"/>
        <v>-398167810.74838674</v>
      </c>
      <c r="O284" s="189">
        <f t="shared" si="65"/>
        <v>-399215741.42491871</v>
      </c>
      <c r="P284" s="189">
        <f t="shared" si="65"/>
        <v>-400633000.61855841</v>
      </c>
      <c r="Q284" s="189">
        <f t="shared" si="65"/>
        <v>-402355997.53466207</v>
      </c>
      <c r="R284" s="189">
        <f t="shared" si="65"/>
        <v>-404333658.25144219</v>
      </c>
      <c r="S284" s="189">
        <f t="shared" si="65"/>
        <v>-406524195.20532739</v>
      </c>
      <c r="T284" s="189">
        <f t="shared" si="65"/>
        <v>-408892911.06636328</v>
      </c>
      <c r="U284" s="189">
        <f t="shared" si="65"/>
        <v>-411410650.80384558</v>
      </c>
      <c r="V284" s="189">
        <f t="shared" si="65"/>
        <v>-414052677.25831443</v>
      </c>
      <c r="W284" s="189">
        <f t="shared" si="65"/>
        <v>-416797833.28265589</v>
      </c>
      <c r="X284" s="189">
        <f t="shared" si="65"/>
        <v>-419627903.66187656</v>
      </c>
      <c r="Y284" s="189">
        <f t="shared" si="65"/>
        <v>-422527119.9330197</v>
      </c>
      <c r="Z284" s="189">
        <f t="shared" si="65"/>
        <v>-425481769.73536795</v>
      </c>
      <c r="AA284" s="189">
        <f t="shared" si="65"/>
        <v>-428479884.14395881</v>
      </c>
      <c r="AB284" s="189">
        <f t="shared" si="65"/>
        <v>-431510984.20507973</v>
      </c>
      <c r="AC284" s="189">
        <f t="shared" si="65"/>
        <v>-434565873.12033862</v>
      </c>
      <c r="AD284" s="189">
        <f t="shared" si="65"/>
        <v>-437636464.1234991</v>
      </c>
      <c r="AE284" s="189">
        <f t="shared" si="65"/>
        <v>-440715636.61912978</v>
      </c>
      <c r="AF284" s="189">
        <f t="shared" si="65"/>
        <v>-443797114.95583791</v>
      </c>
      <c r="AG284" s="189">
        <f t="shared" si="65"/>
        <v>-446875365.51631123</v>
      </c>
      <c r="AH284" s="189">
        <f t="shared" si="65"/>
        <v>-449945508.77106237</v>
      </c>
      <c r="AI284" s="189">
        <f t="shared" si="65"/>
        <v>-453003243.66303623</v>
      </c>
      <c r="AJ284" s="189">
        <f t="shared" si="65"/>
        <v>-456044782.23470169</v>
      </c>
      <c r="AK284" s="189">
        <f t="shared" si="65"/>
        <v>-459066792.82551712</v>
      </c>
      <c r="AL284" s="189">
        <f t="shared" si="65"/>
        <v>-462066350.48928249</v>
      </c>
      <c r="AM284" s="189">
        <f t="shared" si="65"/>
        <v>-465040893.53182924</v>
      </c>
      <c r="AN284" s="189">
        <f t="shared" si="65"/>
        <v>-467988185.26706976</v>
      </c>
      <c r="AO284" s="189">
        <f t="shared" si="65"/>
        <v>-470906280.24630642</v>
      </c>
      <c r="AP284" s="189">
        <f t="shared" si="65"/>
        <v>-473793494.34125918</v>
      </c>
      <c r="AQ284" s="189">
        <f t="shared" si="65"/>
        <v>-476648378.1625098</v>
      </c>
      <c r="AR284" s="189">
        <f t="shared" si="65"/>
        <v>-479469693.37726247</v>
      </c>
      <c r="AS284" s="189">
        <f t="shared" si="65"/>
        <v>-482256391.55750662</v>
      </c>
      <c r="AT284" s="189">
        <f t="shared" si="65"/>
        <v>-485007595.24491638</v>
      </c>
      <c r="AU284" s="189">
        <f t="shared" si="65"/>
        <v>-487722580.96452564</v>
      </c>
      <c r="AV284" s="189">
        <f t="shared" si="65"/>
        <v>-490400763.95722973</v>
      </c>
      <c r="AW284" s="189">
        <f t="shared" si="65"/>
        <v>-493041684.4329496</v>
      </c>
      <c r="AX284" s="189">
        <f t="shared" si="65"/>
        <v>-495644995.17300069</v>
      </c>
      <c r="AY284" s="189">
        <f t="shared" si="65"/>
        <v>-498210450.33275533</v>
      </c>
      <c r="AZ284" s="189">
        <f t="shared" si="65"/>
        <v>-500737895.31480724</v>
      </c>
      <c r="BA284" s="189">
        <f t="shared" si="65"/>
        <v>-503227257.59912759</v>
      </c>
      <c r="BB284" s="189">
        <f t="shared" si="65"/>
        <v>-505678538.43062466</v>
      </c>
      <c r="BC284" s="189">
        <f t="shared" si="65"/>
        <v>-508091805.27646863</v>
      </c>
      <c r="BD284" s="189">
        <f t="shared" si="65"/>
        <v>-510467184.97583687</v>
      </c>
      <c r="BE284" s="189">
        <f t="shared" si="65"/>
        <v>-512804857.51363343</v>
      </c>
      <c r="BF284" s="189">
        <f t="shared" si="65"/>
        <v>-515105050.35745883</v>
      </c>
      <c r="BG284" s="189">
        <f t="shared" si="65"/>
        <v>-517368033.3038187</v>
      </c>
      <c r="BH284" s="189">
        <f t="shared" si="65"/>
        <v>-519594113.78542566</v>
      </c>
      <c r="BI284" s="189">
        <f t="shared" si="65"/>
        <v>-521783632.59657925</v>
      </c>
      <c r="BJ284" s="189">
        <f t="shared" si="65"/>
        <v>-523936959.99811167</v>
      </c>
      <c r="BK284" s="189">
        <f t="shared" si="65"/>
        <v>-526054492.16735435</v>
      </c>
      <c r="BL284" s="189">
        <f t="shared" si="65"/>
        <v>-528136647.96207565</v>
      </c>
      <c r="BM284" s="189">
        <f t="shared" si="65"/>
        <v>-530183865.97043502</v>
      </c>
      <c r="BN284" s="1521">
        <f t="shared" si="65"/>
        <v>-532196601.82174259</v>
      </c>
    </row>
    <row r="285" spans="2:66" hidden="1" x14ac:dyDescent="0.15">
      <c r="C285" s="1529"/>
      <c r="D285" s="274"/>
      <c r="E285" s="189"/>
      <c r="F285" s="1604"/>
      <c r="G285" s="189"/>
      <c r="H285" s="189"/>
      <c r="I285" s="189"/>
      <c r="J285" s="189"/>
      <c r="K285" s="189"/>
      <c r="L285" s="189"/>
      <c r="M285" s="189"/>
      <c r="N285" s="189"/>
      <c r="O285" s="189"/>
      <c r="P285" s="189"/>
      <c r="Q285" s="189"/>
      <c r="R285" s="189"/>
      <c r="S285" s="189"/>
      <c r="T285" s="189"/>
      <c r="U285" s="189"/>
      <c r="V285" s="189"/>
      <c r="W285" s="189"/>
      <c r="X285" s="189"/>
      <c r="Y285" s="189"/>
      <c r="Z285" s="189"/>
      <c r="AA285" s="189"/>
      <c r="AB285" s="189"/>
      <c r="AC285" s="189"/>
      <c r="AD285" s="189"/>
      <c r="AE285" s="189"/>
      <c r="AF285" s="189"/>
      <c r="AG285" s="189"/>
      <c r="AH285" s="189"/>
      <c r="AI285" s="189"/>
      <c r="AJ285" s="189"/>
      <c r="AK285" s="189"/>
      <c r="AL285" s="189"/>
      <c r="AM285" s="189"/>
      <c r="AN285" s="189"/>
      <c r="AO285" s="189"/>
      <c r="AP285" s="189"/>
      <c r="AQ285" s="189"/>
      <c r="AR285" s="189"/>
      <c r="AS285" s="189"/>
      <c r="AT285" s="189"/>
      <c r="AU285" s="189"/>
      <c r="AV285" s="189"/>
      <c r="AW285" s="189"/>
      <c r="AX285" s="189"/>
      <c r="AY285" s="189"/>
      <c r="AZ285" s="189"/>
      <c r="BA285" s="189"/>
      <c r="BB285" s="189"/>
      <c r="BC285" s="189"/>
      <c r="BD285" s="189"/>
      <c r="BE285" s="189"/>
      <c r="BF285" s="189"/>
      <c r="BG285" s="189"/>
      <c r="BH285" s="189"/>
      <c r="BI285" s="189"/>
      <c r="BJ285" s="189"/>
      <c r="BK285" s="189"/>
      <c r="BL285" s="189"/>
      <c r="BM285" s="189"/>
      <c r="BN285" s="1521"/>
    </row>
    <row r="286" spans="2:66" hidden="1" x14ac:dyDescent="0.15">
      <c r="C286" s="1529"/>
      <c r="D286" s="274"/>
      <c r="E286" s="189"/>
      <c r="F286" s="1604"/>
      <c r="G286" s="189">
        <f t="shared" ref="G286:BN288" si="66">G253*$C$127</f>
        <v>142167671.26660609</v>
      </c>
      <c r="H286" s="189">
        <f t="shared" si="66"/>
        <v>196305629.50638348</v>
      </c>
      <c r="I286" s="189">
        <f t="shared" si="66"/>
        <v>228543929.94226867</v>
      </c>
      <c r="J286" s="189">
        <f t="shared" si="66"/>
        <v>249841810.60206357</v>
      </c>
      <c r="K286" s="189">
        <f t="shared" si="66"/>
        <v>264166690.93643641</v>
      </c>
      <c r="L286" s="189">
        <f t="shared" si="66"/>
        <v>273544756.35766476</v>
      </c>
      <c r="M286" s="189">
        <f t="shared" si="66"/>
        <v>279197677.11300004</v>
      </c>
      <c r="N286" s="189">
        <f t="shared" si="66"/>
        <v>281938723.49171233</v>
      </c>
      <c r="O286" s="189">
        <f t="shared" si="66"/>
        <v>282346050.97637081</v>
      </c>
      <c r="P286" s="189">
        <f t="shared" si="66"/>
        <v>280850245.91327304</v>
      </c>
      <c r="Q286" s="189">
        <f t="shared" si="66"/>
        <v>277783234.16848451</v>
      </c>
      <c r="R286" s="189">
        <f t="shared" si="66"/>
        <v>273407722.64664274</v>
      </c>
      <c r="S286" s="189">
        <f t="shared" si="66"/>
        <v>267935976.72987884</v>
      </c>
      <c r="T286" s="189">
        <f t="shared" si="66"/>
        <v>261542361.95470878</v>
      </c>
      <c r="U286" s="189">
        <f t="shared" si="66"/>
        <v>254372042.88255027</v>
      </c>
      <c r="V286" s="189">
        <f t="shared" si="66"/>
        <v>246547209.3029229</v>
      </c>
      <c r="W286" s="189">
        <f t="shared" si="66"/>
        <v>238171652.72107947</v>
      </c>
      <c r="X286" s="189">
        <f t="shared" si="66"/>
        <v>229334207.73591393</v>
      </c>
      <c r="Y286" s="189">
        <f t="shared" si="66"/>
        <v>220111391.36272281</v>
      </c>
      <c r="Z286" s="189">
        <f t="shared" si="66"/>
        <v>210569462.36378652</v>
      </c>
      <c r="AA286" s="189">
        <f t="shared" si="66"/>
        <v>200766052.54612628</v>
      </c>
      <c r="AB286" s="189">
        <f t="shared" si="66"/>
        <v>190751476.42475158</v>
      </c>
      <c r="AC286" s="189">
        <f t="shared" si="66"/>
        <v>180569795.28236213</v>
      </c>
      <c r="AD286" s="189">
        <f t="shared" si="66"/>
        <v>170259690.95602477</v>
      </c>
      <c r="AE286" s="189">
        <f t="shared" si="66"/>
        <v>159855190.28337079</v>
      </c>
      <c r="AF286" s="189">
        <f t="shared" si="66"/>
        <v>149386270.94288963</v>
      </c>
      <c r="AG286" s="189">
        <f t="shared" si="66"/>
        <v>138879372.07978013</v>
      </c>
      <c r="AH286" s="189">
        <f t="shared" si="66"/>
        <v>128357827.74140961</v>
      </c>
      <c r="AI286" s="189">
        <f t="shared" si="66"/>
        <v>117842237.1688911</v>
      </c>
      <c r="AJ286" s="189">
        <f t="shared" si="66"/>
        <v>107350783.00629623</v>
      </c>
      <c r="AK286" s="189">
        <f t="shared" si="66"/>
        <v>96899506.222682074</v>
      </c>
      <c r="AL286" s="189">
        <f t="shared" si="66"/>
        <v>86502544.802785471</v>
      </c>
      <c r="AM286" s="189">
        <f t="shared" si="66"/>
        <v>76172341.91398105</v>
      </c>
      <c r="AN286" s="189">
        <f t="shared" si="66"/>
        <v>65919828.202221498</v>
      </c>
      <c r="AO286" s="189">
        <f t="shared" si="66"/>
        <v>55754582.03716033</v>
      </c>
      <c r="AP286" s="189">
        <f t="shared" si="66"/>
        <v>45684970.864272967</v>
      </c>
      <c r="AQ286" s="189">
        <f t="shared" si="66"/>
        <v>35718276.290759258</v>
      </c>
      <c r="AR286" s="189">
        <f t="shared" si="66"/>
        <v>25860805.10322915</v>
      </c>
      <c r="AS286" s="189">
        <f t="shared" si="66"/>
        <v>16117988.0666252</v>
      </c>
      <c r="AT286" s="189">
        <f t="shared" si="66"/>
        <v>6494468.06870801</v>
      </c>
      <c r="AU286" s="189">
        <f t="shared" si="66"/>
        <v>-3005821.0602132771</v>
      </c>
      <c r="AV286" s="189">
        <f t="shared" si="66"/>
        <v>-12379583.91681581</v>
      </c>
      <c r="AW286" s="189">
        <f t="shared" si="66"/>
        <v>-21624100.109649915</v>
      </c>
      <c r="AX286" s="189">
        <f t="shared" si="66"/>
        <v>-30737167.220586367</v>
      </c>
      <c r="AY286" s="189">
        <f t="shared" si="66"/>
        <v>-39717049.417575456</v>
      </c>
      <c r="AZ286" s="189">
        <f t="shared" si="66"/>
        <v>-48562431.089317091</v>
      </c>
      <c r="BA286" s="189">
        <f t="shared" si="66"/>
        <v>-57272374.953703992</v>
      </c>
      <c r="BB286" s="189">
        <f t="shared" si="66"/>
        <v>-65846284.16108305</v>
      </c>
      <c r="BC286" s="189">
        <f t="shared" si="66"/>
        <v>-74283867.972511396</v>
      </c>
      <c r="BD286" s="189">
        <f t="shared" si="66"/>
        <v>-82585110.643914431</v>
      </c>
      <c r="BE286" s="189">
        <f t="shared" si="66"/>
        <v>-90750243.190733269</v>
      </c>
      <c r="BF286" s="189">
        <f t="shared" si="66"/>
        <v>-98779717.745387301</v>
      </c>
      <c r="BG286" s="189">
        <f t="shared" si="66"/>
        <v>-106674184.25258894</v>
      </c>
      <c r="BH286" s="189">
        <f t="shared" si="66"/>
        <v>-114434469.27599157</v>
      </c>
      <c r="BI286" s="189">
        <f t="shared" si="66"/>
        <v>-122061556.71445753</v>
      </c>
      <c r="BJ286" s="189">
        <f t="shared" si="66"/>
        <v>-129556570.24792942</v>
      </c>
      <c r="BK286" s="189">
        <f t="shared" si="66"/>
        <v>-136920757.35191599</v>
      </c>
      <c r="BL286" s="189">
        <f t="shared" si="66"/>
        <v>-144155474.73633599</v>
      </c>
      <c r="BM286" s="189">
        <f t="shared" si="66"/>
        <v>-151262175.07921356</v>
      </c>
      <c r="BN286" s="1521">
        <f t="shared" si="66"/>
        <v>-158242394.9387522</v>
      </c>
    </row>
    <row r="287" spans="2:66" hidden="1" x14ac:dyDescent="0.15">
      <c r="C287" s="1529"/>
      <c r="D287" s="274"/>
      <c r="E287" s="189"/>
      <c r="F287" s="1604"/>
      <c r="G287" s="189">
        <f t="shared" si="66"/>
        <v>375392744.10081089</v>
      </c>
      <c r="H287" s="189">
        <f t="shared" si="66"/>
        <v>420551537.03647143</v>
      </c>
      <c r="I287" s="189">
        <f t="shared" si="66"/>
        <v>449110206.6353634</v>
      </c>
      <c r="J287" s="189">
        <f t="shared" si="66"/>
        <v>468932021.38458836</v>
      </c>
      <c r="K287" s="189">
        <f t="shared" si="66"/>
        <v>482995758.99864405</v>
      </c>
      <c r="L287" s="189">
        <f t="shared" si="66"/>
        <v>492869151.84884006</v>
      </c>
      <c r="M287" s="189">
        <f t="shared" si="66"/>
        <v>499519565.78042883</v>
      </c>
      <c r="N287" s="189">
        <f t="shared" si="66"/>
        <v>503603356.32892758</v>
      </c>
      <c r="O287" s="189">
        <f t="shared" si="66"/>
        <v>505594806.71080744</v>
      </c>
      <c r="P287" s="189">
        <f t="shared" si="66"/>
        <v>505852264.83962297</v>
      </c>
      <c r="Q287" s="189">
        <f t="shared" si="66"/>
        <v>504655575.00798029</v>
      </c>
      <c r="R287" s="189">
        <f t="shared" si="66"/>
        <v>502228869.61939645</v>
      </c>
      <c r="S287" s="189">
        <f t="shared" si="66"/>
        <v>498755255.20393908</v>
      </c>
      <c r="T287" s="189">
        <f t="shared" si="66"/>
        <v>494386713.28490025</v>
      </c>
      <c r="U287" s="189">
        <f t="shared" si="66"/>
        <v>489251026.80860573</v>
      </c>
      <c r="V287" s="189">
        <f t="shared" si="66"/>
        <v>483456777.45375681</v>
      </c>
      <c r="W287" s="189">
        <f t="shared" si="66"/>
        <v>477097046.41103494</v>
      </c>
      <c r="X287" s="189">
        <f t="shared" si="66"/>
        <v>470252216.95764881</v>
      </c>
      <c r="Y287" s="189">
        <f t="shared" si="66"/>
        <v>462992138.29266942</v>
      </c>
      <c r="Z287" s="189">
        <f t="shared" si="66"/>
        <v>455377824.67850858</v>
      </c>
      <c r="AA287" s="189">
        <f t="shared" si="66"/>
        <v>447462809.66715211</v>
      </c>
      <c r="AB287" s="189">
        <f t="shared" si="66"/>
        <v>439294239.72836918</v>
      </c>
      <c r="AC287" s="189">
        <f t="shared" si="66"/>
        <v>430913767.83945251</v>
      </c>
      <c r="AD287" s="189">
        <f t="shared" si="66"/>
        <v>422358291.32207644</v>
      </c>
      <c r="AE287" s="189">
        <f t="shared" si="66"/>
        <v>413660566.84011811</v>
      </c>
      <c r="AF287" s="189">
        <f t="shared" si="66"/>
        <v>404849727.38212234</v>
      </c>
      <c r="AG287" s="189">
        <f t="shared" si="66"/>
        <v>395951720.20206219</v>
      </c>
      <c r="AH287" s="189">
        <f t="shared" si="66"/>
        <v>386989680.39865911</v>
      </c>
      <c r="AI287" s="189">
        <f t="shared" si="66"/>
        <v>377984251.61949438</v>
      </c>
      <c r="AJ287" s="189">
        <f t="shared" si="66"/>
        <v>368953862.97015154</v>
      </c>
      <c r="AK287" s="189">
        <f t="shared" si="66"/>
        <v>359914969.37527645</v>
      </c>
      <c r="AL287" s="189">
        <f t="shared" si="66"/>
        <v>350882261.22649425</v>
      </c>
      <c r="AM287" s="189">
        <f t="shared" si="66"/>
        <v>341868848.05392051</v>
      </c>
      <c r="AN287" s="189">
        <f t="shared" si="66"/>
        <v>332886420.09594727</v>
      </c>
      <c r="AO287" s="189">
        <f t="shared" si="66"/>
        <v>323945390.95946193</v>
      </c>
      <c r="AP287" s="189">
        <f t="shared" si="66"/>
        <v>315055024.01792914</v>
      </c>
      <c r="AQ287" s="189">
        <f t="shared" si="66"/>
        <v>306223544.75673103</v>
      </c>
      <c r="AR287" s="189">
        <f t="shared" si="66"/>
        <v>297458240.92042232</v>
      </c>
      <c r="AS287" s="189">
        <f t="shared" si="66"/>
        <v>288765552.02736259</v>
      </c>
      <c r="AT287" s="189">
        <f t="shared" si="66"/>
        <v>280151149.57994473</v>
      </c>
      <c r="AU287" s="189">
        <f t="shared" si="66"/>
        <v>271620009.10285372</v>
      </c>
      <c r="AV287" s="189">
        <f t="shared" si="66"/>
        <v>263176474.9793213</v>
      </c>
      <c r="AW287" s="189">
        <f t="shared" si="66"/>
        <v>254824318.91979513</v>
      </c>
      <c r="AX287" s="189">
        <f t="shared" si="66"/>
        <v>246566792.7837888</v>
      </c>
      <c r="AY287" s="189">
        <f t="shared" si="66"/>
        <v>238406676.37993029</v>
      </c>
      <c r="AZ287" s="189">
        <f t="shared" si="66"/>
        <v>230346320.78819215</v>
      </c>
      <c r="BA287" s="189">
        <f t="shared" si="66"/>
        <v>222387687.67940882</v>
      </c>
      <c r="BB287" s="189">
        <f t="shared" si="66"/>
        <v>214532385.04840311</v>
      </c>
      <c r="BC287" s="189">
        <f t="shared" si="66"/>
        <v>206781699.72667566</v>
      </c>
      <c r="BD287" s="189">
        <f t="shared" si="66"/>
        <v>199136626.99729398</v>
      </c>
      <c r="BE287" s="189">
        <f t="shared" si="66"/>
        <v>191597897.59723026</v>
      </c>
      <c r="BF287" s="189">
        <f t="shared" si="66"/>
        <v>184166002.36001909</v>
      </c>
      <c r="BG287" s="189">
        <f t="shared" si="66"/>
        <v>176841214.72347283</v>
      </c>
      <c r="BH287" s="189">
        <f t="shared" si="66"/>
        <v>169623611.30267361</v>
      </c>
      <c r="BI287" s="189">
        <f t="shared" si="66"/>
        <v>162513090.70702618</v>
      </c>
      <c r="BJ287" s="189">
        <f t="shared" si="66"/>
        <v>155509390.76136544</v>
      </c>
      <c r="BK287" s="189">
        <f t="shared" si="66"/>
        <v>148612104.27459463</v>
      </c>
      <c r="BL287" s="189">
        <f t="shared" si="66"/>
        <v>141820693.48477212</v>
      </c>
      <c r="BM287" s="189">
        <f t="shared" si="66"/>
        <v>135134503.2967006</v>
      </c>
      <c r="BN287" s="1521">
        <f t="shared" si="66"/>
        <v>128552773.41668099</v>
      </c>
    </row>
    <row r="288" spans="2:66" hidden="1" x14ac:dyDescent="0.15">
      <c r="C288" s="1529"/>
      <c r="D288" s="274"/>
      <c r="E288" s="189"/>
      <c r="F288" s="1604"/>
      <c r="G288" s="189">
        <f t="shared" si="66"/>
        <v>655630284.69956958</v>
      </c>
      <c r="H288" s="189">
        <f t="shared" si="66"/>
        <v>689999932.32217789</v>
      </c>
      <c r="I288" s="189">
        <f t="shared" si="66"/>
        <v>713138675.30548549</v>
      </c>
      <c r="J288" s="189">
        <f t="shared" si="66"/>
        <v>730056841.6034627</v>
      </c>
      <c r="K288" s="189">
        <f t="shared" si="66"/>
        <v>742736487.69419336</v>
      </c>
      <c r="L288" s="189">
        <f t="shared" si="66"/>
        <v>752251580.07234192</v>
      </c>
      <c r="M288" s="189">
        <f t="shared" si="66"/>
        <v>759279967.15959513</v>
      </c>
      <c r="N288" s="189">
        <f t="shared" si="66"/>
        <v>764290290.16200256</v>
      </c>
      <c r="O288" s="189">
        <f t="shared" si="66"/>
        <v>767626733.18650687</v>
      </c>
      <c r="P288" s="189">
        <f t="shared" si="66"/>
        <v>769553123.14830983</v>
      </c>
      <c r="Q288" s="189">
        <f t="shared" si="66"/>
        <v>770278198.49856126</v>
      </c>
      <c r="R288" s="189">
        <f t="shared" si="66"/>
        <v>769971163.1460166</v>
      </c>
      <c r="S288" s="189">
        <f t="shared" si="66"/>
        <v>768771807.14545321</v>
      </c>
      <c r="T288" s="189">
        <f t="shared" si="66"/>
        <v>766797390.90049994</v>
      </c>
      <c r="U288" s="189">
        <f t="shared" si="66"/>
        <v>764147501.0676012</v>
      </c>
      <c r="V288" s="189">
        <f t="shared" si="66"/>
        <v>760907581.06987548</v>
      </c>
      <c r="W288" s="189">
        <f t="shared" si="66"/>
        <v>757151564.62737632</v>
      </c>
      <c r="X288" s="189">
        <f t="shared" si="66"/>
        <v>752943883.83308709</v>
      </c>
      <c r="Y288" s="189">
        <f t="shared" si="66"/>
        <v>748341029.72857201</v>
      </c>
      <c r="Z288" s="189">
        <f t="shared" si="66"/>
        <v>743392785.43102849</v>
      </c>
      <c r="AA288" s="189">
        <f t="shared" si="66"/>
        <v>738143214.87677288</v>
      </c>
      <c r="AB288" s="189">
        <f t="shared" si="66"/>
        <v>732631465.95197058</v>
      </c>
      <c r="AC288" s="189">
        <f t="shared" si="66"/>
        <v>726892430.42602861</v>
      </c>
      <c r="AD288" s="189">
        <f t="shared" si="66"/>
        <v>720957291.84796154</v>
      </c>
      <c r="AE288" s="189">
        <f t="shared" si="66"/>
        <v>714853984.66684127</v>
      </c>
      <c r="AF288" s="189">
        <f t="shared" si="66"/>
        <v>708607582.19420969</v>
      </c>
      <c r="AG288" s="189">
        <f t="shared" si="66"/>
        <v>702240626.9293884</v>
      </c>
      <c r="AH288" s="189">
        <f t="shared" si="66"/>
        <v>695773413.75027978</v>
      </c>
      <c r="AI288" s="189">
        <f t="shared" si="66"/>
        <v>689224234.21851122</v>
      </c>
      <c r="AJ288" s="189">
        <f t="shared" si="66"/>
        <v>682609588.54404151</v>
      </c>
      <c r="AK288" s="189">
        <f t="shared" si="66"/>
        <v>675944370.45165896</v>
      </c>
      <c r="AL288" s="189">
        <f t="shared" si="66"/>
        <v>669242029.18520546</v>
      </c>
      <c r="AM288" s="189">
        <f t="shared" si="66"/>
        <v>662514712.09992075</v>
      </c>
      <c r="AN288" s="189">
        <f t="shared" si="66"/>
        <v>655773390.67481744</v>
      </c>
      <c r="AO288" s="189">
        <f t="shared" si="66"/>
        <v>649027972.28583884</v>
      </c>
      <c r="AP288" s="189">
        <f t="shared" si="66"/>
        <v>642287399.68738258</v>
      </c>
      <c r="AQ288" s="189">
        <f t="shared" si="66"/>
        <v>635559739.83269513</v>
      </c>
      <c r="AR288" s="189">
        <f t="shared" si="66"/>
        <v>628852263.40614116</v>
      </c>
      <c r="AS288" s="189">
        <f t="shared" si="66"/>
        <v>622171516.22983444</v>
      </c>
      <c r="AT288" s="189">
        <f t="shared" si="66"/>
        <v>615523383.53395224</v>
      </c>
      <c r="AU288" s="189">
        <f t="shared" si="66"/>
        <v>608913147.9367739</v>
      </c>
      <c r="AV288" s="189">
        <f t="shared" si="66"/>
        <v>602345541.86126137</v>
      </c>
      <c r="AW288" s="189">
        <f t="shared" si="66"/>
        <v>595824795.01528478</v>
      </c>
      <c r="AX288" s="189">
        <f t="shared" si="66"/>
        <v>589354677.47877061</v>
      </c>
      <c r="AY288" s="189">
        <f t="shared" si="66"/>
        <v>582938538.87024951</v>
      </c>
      <c r="AZ288" s="189">
        <f t="shared" si="66"/>
        <v>576579344.00521827</v>
      </c>
      <c r="BA288" s="189">
        <f t="shared" si="66"/>
        <v>570279705.40754282</v>
      </c>
      <c r="BB288" s="189">
        <f t="shared" si="66"/>
        <v>564041912.99134851</v>
      </c>
      <c r="BC288" s="189">
        <f t="shared" si="66"/>
        <v>557867961.19322896</v>
      </c>
      <c r="BD288" s="189">
        <f t="shared" si="66"/>
        <v>551759573.80218649</v>
      </c>
      <c r="BE288" s="189">
        <f t="shared" si="66"/>
        <v>545718226.70666361</v>
      </c>
      <c r="BF288" s="189">
        <f t="shared" si="66"/>
        <v>539745168.75368023</v>
      </c>
      <c r="BG288" s="189">
        <f t="shared" si="66"/>
        <v>533841440.89387745</v>
      </c>
      <c r="BH288" s="189">
        <f t="shared" si="66"/>
        <v>528007893.76775211</v>
      </c>
      <c r="BI288" s="189">
        <f t="shared" si="66"/>
        <v>522245203.872123</v>
      </c>
      <c r="BJ288" s="189">
        <f t="shared" si="66"/>
        <v>516553888.43161553</v>
      </c>
      <c r="BK288" s="189">
        <f t="shared" si="66"/>
        <v>510934319.08737767</v>
      </c>
      <c r="BL288" s="189">
        <f t="shared" si="66"/>
        <v>505386734.5041402</v>
      </c>
      <c r="BM288" s="189">
        <f t="shared" si="66"/>
        <v>499911251.98690331</v>
      </c>
      <c r="BN288" s="1521">
        <f t="shared" si="66"/>
        <v>494507878.18979967</v>
      </c>
    </row>
    <row r="289" spans="3:66" hidden="1" x14ac:dyDescent="0.15">
      <c r="C289" s="1529"/>
      <c r="D289" s="274"/>
      <c r="E289" s="189"/>
      <c r="F289" s="1604"/>
      <c r="G289" s="189"/>
      <c r="H289" s="189"/>
      <c r="I289" s="189"/>
      <c r="J289" s="189"/>
      <c r="K289" s="189"/>
      <c r="L289" s="189"/>
      <c r="M289" s="189"/>
      <c r="N289" s="189"/>
      <c r="O289" s="189"/>
      <c r="P289" s="189"/>
      <c r="Q289" s="189"/>
      <c r="R289" s="189"/>
      <c r="S289" s="189"/>
      <c r="T289" s="189"/>
      <c r="U289" s="189"/>
      <c r="V289" s="189"/>
      <c r="W289" s="189"/>
      <c r="X289" s="189"/>
      <c r="Y289" s="189"/>
      <c r="Z289" s="189"/>
      <c r="AA289" s="189"/>
      <c r="AB289" s="189"/>
      <c r="AC289" s="189"/>
      <c r="AD289" s="189"/>
      <c r="AE289" s="189"/>
      <c r="AF289" s="189"/>
      <c r="AG289" s="189"/>
      <c r="AH289" s="189"/>
      <c r="AI289" s="189"/>
      <c r="AJ289" s="189"/>
      <c r="AK289" s="189"/>
      <c r="AL289" s="189"/>
      <c r="AM289" s="189"/>
      <c r="AN289" s="189"/>
      <c r="AO289" s="189"/>
      <c r="AP289" s="189"/>
      <c r="AQ289" s="189"/>
      <c r="AR289" s="189"/>
      <c r="AS289" s="189"/>
      <c r="AT289" s="189"/>
      <c r="AU289" s="189"/>
      <c r="AV289" s="189"/>
      <c r="AW289" s="189"/>
      <c r="AX289" s="189"/>
      <c r="AY289" s="189"/>
      <c r="AZ289" s="189"/>
      <c r="BA289" s="189"/>
      <c r="BB289" s="189"/>
      <c r="BC289" s="189"/>
      <c r="BD289" s="189"/>
      <c r="BE289" s="189"/>
      <c r="BF289" s="189"/>
      <c r="BG289" s="189"/>
      <c r="BH289" s="189"/>
      <c r="BI289" s="189"/>
      <c r="BJ289" s="189"/>
      <c r="BK289" s="189"/>
      <c r="BL289" s="189"/>
      <c r="BM289" s="189"/>
      <c r="BN289" s="1521"/>
    </row>
    <row r="290" spans="3:66" hidden="1" x14ac:dyDescent="0.15">
      <c r="C290" s="1529"/>
      <c r="D290" s="274"/>
      <c r="E290" s="189"/>
      <c r="F290" s="1604"/>
      <c r="G290" s="189">
        <f t="shared" ref="G290:BN292" si="67">G257*$C$127</f>
        <v>-530179557.57506293</v>
      </c>
      <c r="H290" s="189">
        <f t="shared" si="67"/>
        <v>-515436851.77470994</v>
      </c>
      <c r="I290" s="189">
        <f t="shared" si="67"/>
        <v>-507595876.52199638</v>
      </c>
      <c r="J290" s="189">
        <f t="shared" si="67"/>
        <v>-503157221.30222291</v>
      </c>
      <c r="K290" s="189">
        <f t="shared" si="67"/>
        <v>-500856320.92216069</v>
      </c>
      <c r="L290" s="189">
        <f t="shared" si="67"/>
        <v>-500049000.78415084</v>
      </c>
      <c r="M290" s="189">
        <f t="shared" si="67"/>
        <v>-500348120.88260287</v>
      </c>
      <c r="N290" s="189">
        <f t="shared" si="67"/>
        <v>-501496959.56743628</v>
      </c>
      <c r="O290" s="189">
        <f t="shared" si="67"/>
        <v>-503313826.54373181</v>
      </c>
      <c r="P290" s="189">
        <f t="shared" si="67"/>
        <v>-505664082.99990934</v>
      </c>
      <c r="Q290" s="189">
        <f t="shared" si="67"/>
        <v>-508444512.18599069</v>
      </c>
      <c r="R290" s="189">
        <f t="shared" si="67"/>
        <v>-511573912.64219517</v>
      </c>
      <c r="S290" s="189">
        <f t="shared" si="67"/>
        <v>-514987100.11596727</v>
      </c>
      <c r="T290" s="189">
        <f t="shared" si="67"/>
        <v>-518630902.6262722</v>
      </c>
      <c r="U290" s="189">
        <f t="shared" si="67"/>
        <v>-522461383.75379467</v>
      </c>
      <c r="V290" s="189">
        <f t="shared" si="67"/>
        <v>-526441856.18706435</v>
      </c>
      <c r="W290" s="189">
        <f t="shared" si="67"/>
        <v>-530541422.46715891</v>
      </c>
      <c r="X290" s="189">
        <f t="shared" si="67"/>
        <v>-534733878.43868738</v>
      </c>
      <c r="Y290" s="189">
        <f t="shared" si="67"/>
        <v>-538996872.94887006</v>
      </c>
      <c r="Z290" s="189">
        <f t="shared" si="67"/>
        <v>-543311252.81569815</v>
      </c>
      <c r="AA290" s="189">
        <f t="shared" si="67"/>
        <v>-547660544.49513912</v>
      </c>
      <c r="AB290" s="189">
        <f t="shared" si="67"/>
        <v>-552030538.44112146</v>
      </c>
      <c r="AC290" s="189">
        <f t="shared" si="67"/>
        <v>-556408951.85901356</v>
      </c>
      <c r="AD290" s="189">
        <f t="shared" si="67"/>
        <v>-560785152.17020202</v>
      </c>
      <c r="AE290" s="189">
        <f t="shared" si="67"/>
        <v>-565149928.10762966</v>
      </c>
      <c r="AF290" s="189">
        <f t="shared" si="67"/>
        <v>-569495298.62185347</v>
      </c>
      <c r="AG290" s="189">
        <f t="shared" si="67"/>
        <v>-573814352.12431109</v>
      </c>
      <c r="AH290" s="189">
        <f t="shared" si="67"/>
        <v>-578101110.31006706</v>
      </c>
      <c r="AI290" s="189">
        <f t="shared" si="67"/>
        <v>-582350412.07361984</v>
      </c>
      <c r="AJ290" s="189">
        <f t="shared" si="67"/>
        <v>-586557813.98538041</v>
      </c>
      <c r="AK290" s="189">
        <f t="shared" si="67"/>
        <v>-590719504.52075899</v>
      </c>
      <c r="AL290" s="189">
        <f t="shared" si="67"/>
        <v>-594832229.78965104</v>
      </c>
      <c r="AM290" s="189">
        <f t="shared" si="67"/>
        <v>-598893228.94496989</v>
      </c>
      <c r="AN290" s="189">
        <f t="shared" si="67"/>
        <v>-602900177.78595531</v>
      </c>
      <c r="AO290" s="189">
        <f t="shared" si="67"/>
        <v>-606851139.3379904</v>
      </c>
      <c r="AP290" s="189">
        <f t="shared" si="67"/>
        <v>-610744520.40228736</v>
      </c>
      <c r="AQ290" s="189">
        <f t="shared" si="67"/>
        <v>-614579033.23844016</v>
      </c>
      <c r="AR290" s="189">
        <f t="shared" si="67"/>
        <v>-618353661.67980802</v>
      </c>
      <c r="AS290" s="189">
        <f t="shared" si="67"/>
        <v>-622067631.09300625</v>
      </c>
      <c r="AT290" s="189">
        <f t="shared" si="67"/>
        <v>-625720381.68383157</v>
      </c>
      <c r="AU290" s="189">
        <f t="shared" si="67"/>
        <v>-629311544.7268635</v>
      </c>
      <c r="AV290" s="189">
        <f t="shared" si="67"/>
        <v>-632840921.35796964</v>
      </c>
      <c r="AW290" s="189">
        <f t="shared" si="67"/>
        <v>-636308463.62050712</v>
      </c>
      <c r="AX290" s="189">
        <f t="shared" si="67"/>
        <v>-639714257.4991256</v>
      </c>
      <c r="AY290" s="189">
        <f t="shared" si="67"/>
        <v>-643058507.71129262</v>
      </c>
      <c r="AZ290" s="189">
        <f t="shared" si="67"/>
        <v>-646341524.05722451</v>
      </c>
      <c r="BA290" s="189">
        <f t="shared" si="67"/>
        <v>-649563709.15481293</v>
      </c>
      <c r="BB290" s="189">
        <f t="shared" si="67"/>
        <v>-652725547.40818036</v>
      </c>
      <c r="BC290" s="189">
        <f t="shared" si="67"/>
        <v>-655827595.07733297</v>
      </c>
      <c r="BD290" s="189">
        <f t="shared" si="67"/>
        <v>-658870471.33253193</v>
      </c>
      <c r="BE290" s="189">
        <f t="shared" si="67"/>
        <v>-661854850.19090664</v>
      </c>
      <c r="BF290" s="189">
        <f t="shared" si="67"/>
        <v>-664781453.24483407</v>
      </c>
      <c r="BG290" s="189">
        <f t="shared" si="67"/>
        <v>-667651043.10201025</v>
      </c>
      <c r="BH290" s="189">
        <f t="shared" si="67"/>
        <v>-670464417.4661777</v>
      </c>
      <c r="BI290" s="189">
        <f t="shared" si="67"/>
        <v>-673222403.79534662</v>
      </c>
      <c r="BJ290" s="189">
        <f t="shared" si="67"/>
        <v>-675925854.48123455</v>
      </c>
      <c r="BK290" s="189">
        <f t="shared" si="67"/>
        <v>-678575642.49968243</v>
      </c>
      <c r="BL290" s="189">
        <f t="shared" si="67"/>
        <v>-681172657.48710597</v>
      </c>
      <c r="BM290" s="189">
        <f t="shared" si="67"/>
        <v>-683717802.20271146</v>
      </c>
      <c r="BN290" s="1521">
        <f t="shared" si="67"/>
        <v>-686211989.34032881</v>
      </c>
    </row>
    <row r="291" spans="3:66" hidden="1" x14ac:dyDescent="0.15">
      <c r="C291" s="1529"/>
      <c r="D291" s="274"/>
      <c r="E291" s="189"/>
      <c r="F291" s="1604"/>
      <c r="G291" s="189">
        <f t="shared" si="67"/>
        <v>-455627269.33575326</v>
      </c>
      <c r="H291" s="189">
        <f t="shared" si="67"/>
        <v>-443754826.63261378</v>
      </c>
      <c r="I291" s="189">
        <f t="shared" si="67"/>
        <v>-437090075.25428939</v>
      </c>
      <c r="J291" s="189">
        <f t="shared" si="67"/>
        <v>-433123256.48798019</v>
      </c>
      <c r="K291" s="189">
        <f t="shared" si="67"/>
        <v>-430905832.4988569</v>
      </c>
      <c r="L291" s="189">
        <f t="shared" si="67"/>
        <v>-429940176.92628819</v>
      </c>
      <c r="M291" s="189">
        <f t="shared" si="67"/>
        <v>-429920440.23164719</v>
      </c>
      <c r="N291" s="189">
        <f t="shared" si="67"/>
        <v>-430640059.83998471</v>
      </c>
      <c r="O291" s="189">
        <f t="shared" si="67"/>
        <v>-431950549.06964701</v>
      </c>
      <c r="P291" s="189">
        <f t="shared" si="67"/>
        <v>-433740360.71063179</v>
      </c>
      <c r="Q291" s="189">
        <f t="shared" si="67"/>
        <v>-435922926.31080145</v>
      </c>
      <c r="R291" s="189">
        <f t="shared" si="67"/>
        <v>-438429375.0628705</v>
      </c>
      <c r="S291" s="189">
        <f t="shared" si="67"/>
        <v>-441203843.57810527</v>
      </c>
      <c r="T291" s="189">
        <f t="shared" si="67"/>
        <v>-444200315.10704857</v>
      </c>
      <c r="U291" s="189">
        <f t="shared" si="67"/>
        <v>-447380409.40478212</v>
      </c>
      <c r="V291" s="189">
        <f t="shared" si="67"/>
        <v>-450711789.10295159</v>
      </c>
      <c r="W291" s="189">
        <f t="shared" si="67"/>
        <v>-454166980.38165176</v>
      </c>
      <c r="X291" s="189">
        <f t="shared" si="67"/>
        <v>-457722480.61909008</v>
      </c>
      <c r="Y291" s="189">
        <f t="shared" si="67"/>
        <v>-461358070.08408374</v>
      </c>
      <c r="Z291" s="189">
        <f t="shared" si="67"/>
        <v>-465056272.04159039</v>
      </c>
      <c r="AA291" s="189">
        <f t="shared" si="67"/>
        <v>-468801922.98807621</v>
      </c>
      <c r="AB291" s="189">
        <f t="shared" si="67"/>
        <v>-472581826.06885397</v>
      </c>
      <c r="AC291" s="189">
        <f t="shared" si="67"/>
        <v>-476384468.32367015</v>
      </c>
      <c r="AD291" s="189">
        <f t="shared" si="67"/>
        <v>-480199787.60874623</v>
      </c>
      <c r="AE291" s="189">
        <f t="shared" si="67"/>
        <v>-484018978.67837888</v>
      </c>
      <c r="AF291" s="189">
        <f t="shared" si="67"/>
        <v>-487834330.49512452</v>
      </c>
      <c r="AG291" s="189">
        <f t="shared" si="67"/>
        <v>-491639088.70744485</v>
      </c>
      <c r="AH291" s="189">
        <f t="shared" si="67"/>
        <v>-495427338.60595489</v>
      </c>
      <c r="AI291" s="189">
        <f t="shared" si="67"/>
        <v>-499193904.89026469</v>
      </c>
      <c r="AJ291" s="189">
        <f t="shared" si="67"/>
        <v>-502934265.34736168</v>
      </c>
      <c r="AK291" s="189">
        <f t="shared" si="67"/>
        <v>-506644476.12839121</v>
      </c>
      <c r="AL291" s="189">
        <f t="shared" si="67"/>
        <v>-510321106.76190144</v>
      </c>
      <c r="AM291" s="189">
        <f t="shared" si="67"/>
        <v>-513961183.39254487</v>
      </c>
      <c r="AN291" s="189">
        <f t="shared" si="67"/>
        <v>-517562139.00967038</v>
      </c>
      <c r="AO291" s="189">
        <f t="shared" si="67"/>
        <v>-521121769.64829749</v>
      </c>
      <c r="AP291" s="189">
        <f t="shared" si="67"/>
        <v>-524638195.71898192</v>
      </c>
      <c r="AQ291" s="189">
        <f t="shared" si="67"/>
        <v>-528109827.7629928</v>
      </c>
      <c r="AR291" s="189">
        <f t="shared" si="67"/>
        <v>-531535336.04251736</v>
      </c>
      <c r="AS291" s="189">
        <f t="shared" si="67"/>
        <v>-534913623.46795017</v>
      </c>
      <c r="AT291" s="189">
        <f t="shared" si="67"/>
        <v>-538243801.44006884</v>
      </c>
      <c r="AU291" s="189">
        <f t="shared" si="67"/>
        <v>-541525168.24738753</v>
      </c>
      <c r="AV291" s="189">
        <f t="shared" si="67"/>
        <v>-544757189.71082854</v>
      </c>
      <c r="AW291" s="189">
        <f t="shared" si="67"/>
        <v>-547939481.81109488</v>
      </c>
      <c r="AX291" s="189">
        <f t="shared" si="67"/>
        <v>-551071795.07037675</v>
      </c>
      <c r="AY291" s="189">
        <f t="shared" si="67"/>
        <v>-554154000.49055159</v>
      </c>
      <c r="AZ291" s="189">
        <f t="shared" si="67"/>
        <v>-557186076.87586689</v>
      </c>
      <c r="BA291" s="189">
        <f t="shared" si="67"/>
        <v>-560168099.39004016</v>
      </c>
      <c r="BB291" s="189">
        <f t="shared" si="67"/>
        <v>-563100229.21643019</v>
      </c>
      <c r="BC291" s="189">
        <f t="shared" si="67"/>
        <v>-565982704.20596898</v>
      </c>
      <c r="BD291" s="189">
        <f t="shared" si="67"/>
        <v>-568815830.41132522</v>
      </c>
      <c r="BE291" s="189">
        <f t="shared" si="67"/>
        <v>-571599974.41766036</v>
      </c>
      <c r="BF291" s="189">
        <f t="shared" si="67"/>
        <v>-574335556.39062726</v>
      </c>
      <c r="BG291" s="189">
        <f t="shared" si="67"/>
        <v>-577023043.77120078</v>
      </c>
      <c r="BH291" s="189">
        <f t="shared" si="67"/>
        <v>-579662945.55470693</v>
      </c>
      <c r="BI291" s="189">
        <f t="shared" si="67"/>
        <v>-582255807.09822273</v>
      </c>
      <c r="BJ291" s="189">
        <f t="shared" si="67"/>
        <v>-584802205.40646851</v>
      </c>
      <c r="BK291" s="189">
        <f t="shared" si="67"/>
        <v>-587302744.8515501</v>
      </c>
      <c r="BL291" s="189">
        <f t="shared" si="67"/>
        <v>-589758053.28651249</v>
      </c>
      <c r="BM291" s="189">
        <f t="shared" si="67"/>
        <v>-592168778.51673543</v>
      </c>
      <c r="BN291" s="1521">
        <f t="shared" si="67"/>
        <v>-594535585.09679711</v>
      </c>
    </row>
    <row r="292" spans="3:66" hidden="1" x14ac:dyDescent="0.15">
      <c r="C292" s="1529"/>
      <c r="D292" s="274"/>
      <c r="E292" s="189"/>
      <c r="F292" s="1604"/>
      <c r="G292" s="189">
        <f t="shared" si="67"/>
        <v>-366047064.05033797</v>
      </c>
      <c r="H292" s="189">
        <f t="shared" si="67"/>
        <v>-357623459.25068694</v>
      </c>
      <c r="I292" s="189">
        <f t="shared" si="67"/>
        <v>-352691231.42298532</v>
      </c>
      <c r="J292" s="189">
        <f t="shared" si="67"/>
        <v>-349652587.4607501</v>
      </c>
      <c r="K292" s="189">
        <f t="shared" si="67"/>
        <v>-347877599.56540763</v>
      </c>
      <c r="L292" s="189">
        <f t="shared" si="67"/>
        <v>-347026477.6480062</v>
      </c>
      <c r="M292" s="189">
        <f t="shared" si="67"/>
        <v>-346885918.76514429</v>
      </c>
      <c r="N292" s="189">
        <f t="shared" si="67"/>
        <v>-347309364.75146312</v>
      </c>
      <c r="O292" s="189">
        <f t="shared" si="67"/>
        <v>-348189916.16203016</v>
      </c>
      <c r="P292" s="189">
        <f t="shared" si="67"/>
        <v>-349446240.19144458</v>
      </c>
      <c r="Q292" s="189">
        <f t="shared" si="67"/>
        <v>-351014497.94714558</v>
      </c>
      <c r="R292" s="189">
        <f t="shared" si="67"/>
        <v>-352843376.96119869</v>
      </c>
      <c r="S292" s="189">
        <f t="shared" si="67"/>
        <v>-354890860.30791181</v>
      </c>
      <c r="T292" s="189">
        <f t="shared" si="67"/>
        <v>-357122030.1256516</v>
      </c>
      <c r="U292" s="189">
        <f t="shared" si="67"/>
        <v>-359507519.3425048</v>
      </c>
      <c r="V292" s="189">
        <f t="shared" si="67"/>
        <v>-362022386.92138875</v>
      </c>
      <c r="W292" s="189">
        <f t="shared" si="67"/>
        <v>-364645279.68685544</v>
      </c>
      <c r="X292" s="189">
        <f t="shared" si="67"/>
        <v>-367357793.94266784</v>
      </c>
      <c r="Y292" s="189">
        <f t="shared" si="67"/>
        <v>-370143980.00115407</v>
      </c>
      <c r="Z292" s="189">
        <f t="shared" si="67"/>
        <v>-372989951.25403267</v>
      </c>
      <c r="AA292" s="189">
        <f t="shared" si="67"/>
        <v>-375883571.23730844</v>
      </c>
      <c r="AB292" s="189">
        <f t="shared" si="67"/>
        <v>-378814199.90848899</v>
      </c>
      <c r="AC292" s="189">
        <f t="shared" si="67"/>
        <v>-381772485.58232003</v>
      </c>
      <c r="AD292" s="189">
        <f t="shared" si="67"/>
        <v>-384750192.56884772</v>
      </c>
      <c r="AE292" s="189">
        <f t="shared" si="67"/>
        <v>-387740057.08248597</v>
      </c>
      <c r="AF292" s="189">
        <f t="shared" si="67"/>
        <v>-390735665.79450834</v>
      </c>
      <c r="AG292" s="189">
        <f t="shared" si="67"/>
        <v>-393731352.71084636</v>
      </c>
      <c r="AH292" s="189">
        <f t="shared" si="67"/>
        <v>-396722111.02176142</v>
      </c>
      <c r="AI292" s="189">
        <f t="shared" si="67"/>
        <v>-399703517.29023683</v>
      </c>
      <c r="AJ292" s="189">
        <f t="shared" si="67"/>
        <v>-402671665.89040858</v>
      </c>
      <c r="AK292" s="189">
        <f t="shared" si="67"/>
        <v>-405623112.02363282</v>
      </c>
      <c r="AL292" s="189">
        <f t="shared" si="67"/>
        <v>-408554821.96142423</v>
      </c>
      <c r="AM292" s="189">
        <f t="shared" si="67"/>
        <v>-411464129.41544706</v>
      </c>
      <c r="AN292" s="189">
        <f t="shared" si="67"/>
        <v>-414348697.13232177</v>
      </c>
      <c r="AO292" s="189">
        <f t="shared" si="67"/>
        <v>-417206482.96789974</v>
      </c>
      <c r="AP292" s="189">
        <f t="shared" si="67"/>
        <v>-420035709.82122469</v>
      </c>
      <c r="AQ292" s="189">
        <f t="shared" si="67"/>
        <v>-422834838.90965015</v>
      </c>
      <c r="AR292" s="189">
        <f t="shared" si="67"/>
        <v>-425602545.9487915</v>
      </c>
      <c r="AS292" s="189">
        <f t="shared" si="67"/>
        <v>-428337699.86818528</v>
      </c>
      <c r="AT292" s="189">
        <f t="shared" si="67"/>
        <v>-431039343.7487874</v>
      </c>
      <c r="AU292" s="189">
        <f t="shared" si="67"/>
        <v>-433706677.71415114</v>
      </c>
      <c r="AV292" s="189">
        <f t="shared" si="67"/>
        <v>-436339043.54514813</v>
      </c>
      <c r="AW292" s="189">
        <f t="shared" si="67"/>
        <v>-438935910.81988668</v>
      </c>
      <c r="AX292" s="189">
        <f t="shared" si="67"/>
        <v>-441496864.4071942</v>
      </c>
      <c r="AY292" s="189">
        <f t="shared" si="67"/>
        <v>-444021593.16458595</v>
      </c>
      <c r="AZ292" s="189">
        <f t="shared" si="67"/>
        <v>-446509879.7107659</v>
      </c>
      <c r="BA292" s="189">
        <f t="shared" si="67"/>
        <v>-448961591.15899533</v>
      </c>
      <c r="BB292" s="189">
        <f t="shared" si="67"/>
        <v>-451376670.71159095</v>
      </c>
      <c r="BC292" s="189">
        <f t="shared" si="67"/>
        <v>-453755130.02777129</v>
      </c>
      <c r="BD292" s="189">
        <f t="shared" si="67"/>
        <v>-456097042.28736788</v>
      </c>
      <c r="BE292" s="189">
        <f t="shared" si="67"/>
        <v>-458402535.88182414</v>
      </c>
      <c r="BF292" s="189">
        <f t="shared" si="67"/>
        <v>-460671788.6716277</v>
      </c>
      <c r="BG292" s="189">
        <f t="shared" si="67"/>
        <v>-462905022.75604558</v>
      </c>
      <c r="BH292" s="189">
        <f t="shared" si="67"/>
        <v>-465102499.70689535</v>
      </c>
      <c r="BI292" s="189">
        <f t="shared" si="67"/>
        <v>-467264516.22322583</v>
      </c>
      <c r="BJ292" s="189">
        <f t="shared" si="67"/>
        <v>-469391400.16828585</v>
      </c>
      <c r="BK292" s="189">
        <f t="shared" si="67"/>
        <v>-471483506.95413041</v>
      </c>
      <c r="BL292" s="189">
        <f t="shared" si="67"/>
        <v>-473541216.24271435</v>
      </c>
      <c r="BM292" s="189">
        <f t="shared" si="67"/>
        <v>-475564928.93542272</v>
      </c>
      <c r="BN292" s="1521">
        <f t="shared" si="67"/>
        <v>-477555064.42573178</v>
      </c>
    </row>
    <row r="293" spans="3:66" hidden="1" x14ac:dyDescent="0.15">
      <c r="C293" s="1529"/>
      <c r="D293" s="274"/>
      <c r="E293" s="189"/>
      <c r="F293" s="1604"/>
      <c r="G293" s="189"/>
      <c r="H293" s="189"/>
      <c r="I293" s="189"/>
      <c r="J293" s="189"/>
      <c r="K293" s="189"/>
      <c r="L293" s="189"/>
      <c r="M293" s="189"/>
      <c r="N293" s="189"/>
      <c r="O293" s="189"/>
      <c r="P293" s="189"/>
      <c r="Q293" s="189"/>
      <c r="R293" s="189"/>
      <c r="S293" s="189"/>
      <c r="T293" s="189"/>
      <c r="U293" s="189"/>
      <c r="V293" s="189"/>
      <c r="W293" s="189"/>
      <c r="X293" s="189"/>
      <c r="Y293" s="189"/>
      <c r="Z293" s="189"/>
      <c r="AA293" s="189"/>
      <c r="AB293" s="189"/>
      <c r="AC293" s="189"/>
      <c r="AD293" s="189"/>
      <c r="AE293" s="189"/>
      <c r="AF293" s="189"/>
      <c r="AG293" s="189"/>
      <c r="AH293" s="189"/>
      <c r="AI293" s="189"/>
      <c r="AJ293" s="189"/>
      <c r="AK293" s="189"/>
      <c r="AL293" s="189"/>
      <c r="AM293" s="189"/>
      <c r="AN293" s="189"/>
      <c r="AO293" s="189"/>
      <c r="AP293" s="189"/>
      <c r="AQ293" s="189"/>
      <c r="AR293" s="189"/>
      <c r="AS293" s="189"/>
      <c r="AT293" s="189"/>
      <c r="AU293" s="189"/>
      <c r="AV293" s="189"/>
      <c r="AW293" s="189"/>
      <c r="AX293" s="189"/>
      <c r="AY293" s="189"/>
      <c r="AZ293" s="189"/>
      <c r="BA293" s="189"/>
      <c r="BB293" s="189"/>
      <c r="BC293" s="189"/>
      <c r="BD293" s="189"/>
      <c r="BE293" s="189"/>
      <c r="BF293" s="189"/>
      <c r="BG293" s="189"/>
      <c r="BH293" s="189"/>
      <c r="BI293" s="189"/>
      <c r="BJ293" s="189"/>
      <c r="BK293" s="189"/>
      <c r="BL293" s="189"/>
      <c r="BM293" s="189"/>
      <c r="BN293" s="1521"/>
    </row>
    <row r="294" spans="3:66" hidden="1" x14ac:dyDescent="0.15">
      <c r="C294" s="1529"/>
      <c r="D294" s="274"/>
      <c r="E294" s="189"/>
      <c r="F294" s="1604"/>
      <c r="G294" s="189">
        <f t="shared" ref="G294:BN296" si="68">G261*$C$127</f>
        <v>191650997.47425753</v>
      </c>
      <c r="H294" s="189">
        <f t="shared" si="68"/>
        <v>246009277.09188685</v>
      </c>
      <c r="I294" s="189">
        <f t="shared" si="68"/>
        <v>278459416.53257662</v>
      </c>
      <c r="J294" s="189">
        <f t="shared" si="68"/>
        <v>299960980.39549118</v>
      </c>
      <c r="K294" s="189">
        <f t="shared" si="68"/>
        <v>314481702.12966353</v>
      </c>
      <c r="L294" s="189">
        <f t="shared" si="68"/>
        <v>324048069.05679917</v>
      </c>
      <c r="M294" s="189">
        <f t="shared" si="68"/>
        <v>329882041.71006423</v>
      </c>
      <c r="N294" s="189">
        <f t="shared" si="68"/>
        <v>332797169.48863596</v>
      </c>
      <c r="O294" s="189">
        <f t="shared" si="68"/>
        <v>333371876.23925936</v>
      </c>
      <c r="P294" s="189">
        <f t="shared" si="68"/>
        <v>332037006.34038693</v>
      </c>
      <c r="Q294" s="189">
        <f t="shared" si="68"/>
        <v>329124733.756001</v>
      </c>
      <c r="R294" s="189">
        <f t="shared" si="68"/>
        <v>324898003.93688637</v>
      </c>
      <c r="S294" s="189">
        <f t="shared" si="68"/>
        <v>319569311.62729454</v>
      </c>
      <c r="T294" s="189">
        <f t="shared" si="68"/>
        <v>313313242.89542043</v>
      </c>
      <c r="U294" s="189">
        <f t="shared" si="68"/>
        <v>306275174.34389096</v>
      </c>
      <c r="V294" s="189">
        <f t="shared" si="68"/>
        <v>298577499.63984853</v>
      </c>
      <c r="W294" s="189">
        <f t="shared" si="68"/>
        <v>290324206.31687993</v>
      </c>
      <c r="X294" s="189">
        <f t="shared" si="68"/>
        <v>281604317.45512253</v>
      </c>
      <c r="Y294" s="189">
        <f t="shared" si="68"/>
        <v>272494531.29458839</v>
      </c>
      <c r="Z294" s="189">
        <f t="shared" si="68"/>
        <v>263061280.84512177</v>
      </c>
      <c r="AA294" s="189">
        <f t="shared" si="68"/>
        <v>253362365.45277658</v>
      </c>
      <c r="AB294" s="189">
        <f t="shared" si="68"/>
        <v>243448260.72134236</v>
      </c>
      <c r="AC294" s="189">
        <f t="shared" si="68"/>
        <v>233363182.82038063</v>
      </c>
      <c r="AD294" s="189">
        <f t="shared" si="68"/>
        <v>223145962.510676</v>
      </c>
      <c r="AE294" s="189">
        <f t="shared" si="68"/>
        <v>212830769.82001445</v>
      </c>
      <c r="AF294" s="189">
        <f t="shared" si="68"/>
        <v>202447720.10421899</v>
      </c>
      <c r="AG294" s="189">
        <f t="shared" si="68"/>
        <v>192023384.88524479</v>
      </c>
      <c r="AH294" s="189">
        <f t="shared" si="68"/>
        <v>181581225.49071038</v>
      </c>
      <c r="AI294" s="189">
        <f t="shared" si="68"/>
        <v>171141963.54169029</v>
      </c>
      <c r="AJ294" s="189">
        <f t="shared" si="68"/>
        <v>160723899.35058913</v>
      </c>
      <c r="AK294" s="189">
        <f t="shared" si="68"/>
        <v>150343187.02456617</v>
      </c>
      <c r="AL294" s="189">
        <f t="shared" si="68"/>
        <v>140014073.33064353</v>
      </c>
      <c r="AM294" s="189">
        <f t="shared" si="68"/>
        <v>129749106.03036304</v>
      </c>
      <c r="AN294" s="189">
        <f t="shared" si="68"/>
        <v>119559316.33696927</v>
      </c>
      <c r="AO294" s="189">
        <f t="shared" si="68"/>
        <v>109454379.31556679</v>
      </c>
      <c r="AP294" s="189">
        <f t="shared" si="68"/>
        <v>99442755.384307265</v>
      </c>
      <c r="AQ294" s="189">
        <f t="shared" si="68"/>
        <v>89531815.543618739</v>
      </c>
      <c r="AR294" s="189">
        <f t="shared" si="68"/>
        <v>79727952.531700015</v>
      </c>
      <c r="AS294" s="189">
        <f t="shared" si="68"/>
        <v>70036679.755946413</v>
      </c>
      <c r="AT294" s="189">
        <f t="shared" si="68"/>
        <v>60462719.564836845</v>
      </c>
      <c r="AU294" s="189">
        <f t="shared" si="68"/>
        <v>51010082.190161079</v>
      </c>
      <c r="AV294" s="189">
        <f t="shared" si="68"/>
        <v>41682136.495265618</v>
      </c>
      <c r="AW294" s="189">
        <f t="shared" si="68"/>
        <v>32481673.503412858</v>
      </c>
      <c r="AX294" s="189">
        <f t="shared" si="68"/>
        <v>23410963.545219976</v>
      </c>
      <c r="AY294" s="189">
        <f t="shared" si="68"/>
        <v>14471807.750593822</v>
      </c>
      <c r="AZ294" s="189">
        <f t="shared" si="68"/>
        <v>5665584.514724155</v>
      </c>
      <c r="BA294" s="189">
        <f t="shared" si="68"/>
        <v>-3006708.5135718486</v>
      </c>
      <c r="BB294" s="189">
        <f t="shared" si="68"/>
        <v>-11544416.442049513</v>
      </c>
      <c r="BC294" s="189">
        <f t="shared" si="68"/>
        <v>-19947192.723814167</v>
      </c>
      <c r="BD294" s="189">
        <f t="shared" si="68"/>
        <v>-28214967.955445558</v>
      </c>
      <c r="BE294" s="189">
        <f t="shared" si="68"/>
        <v>-36347921.558923975</v>
      </c>
      <c r="BF294" s="189">
        <f t="shared" si="68"/>
        <v>-44346456.059556194</v>
      </c>
      <c r="BG294" s="189">
        <f t="shared" si="68"/>
        <v>-52211173.70481585</v>
      </c>
      <c r="BH294" s="189">
        <f t="shared" si="68"/>
        <v>-59942855.197461255</v>
      </c>
      <c r="BI294" s="189">
        <f t="shared" si="68"/>
        <v>-67542440.341104135</v>
      </c>
      <c r="BJ294" s="189">
        <f t="shared" si="68"/>
        <v>-75011010.41810365</v>
      </c>
      <c r="BK294" s="189">
        <f t="shared" si="68"/>
        <v>-82349772.138692021</v>
      </c>
      <c r="BL294" s="189">
        <f t="shared" si="68"/>
        <v>-89560043.016974673</v>
      </c>
      <c r="BM294" s="189">
        <f t="shared" si="68"/>
        <v>-96643238.044201151</v>
      </c>
      <c r="BN294" s="1521">
        <f t="shared" si="68"/>
        <v>-103600857.54274131</v>
      </c>
    </row>
    <row r="295" spans="3:66" hidden="1" x14ac:dyDescent="0.15">
      <c r="C295" s="1529"/>
      <c r="D295" s="274"/>
      <c r="E295" s="189"/>
      <c r="F295" s="1604"/>
      <c r="G295" s="189">
        <f t="shared" si="68"/>
        <v>424876070.3084625</v>
      </c>
      <c r="H295" s="189">
        <f t="shared" si="68"/>
        <v>470255184.62197495</v>
      </c>
      <c r="I295" s="189">
        <f t="shared" si="68"/>
        <v>499025693.22567153</v>
      </c>
      <c r="J295" s="189">
        <f t="shared" si="68"/>
        <v>519051191.17801607</v>
      </c>
      <c r="K295" s="189">
        <f t="shared" si="68"/>
        <v>533310770.19187129</v>
      </c>
      <c r="L295" s="189">
        <f t="shared" si="68"/>
        <v>543372464.54797447</v>
      </c>
      <c r="M295" s="189">
        <f t="shared" si="68"/>
        <v>550203930.37749302</v>
      </c>
      <c r="N295" s="189">
        <f t="shared" si="68"/>
        <v>554461802.32585132</v>
      </c>
      <c r="O295" s="189">
        <f t="shared" si="68"/>
        <v>556620631.97369623</v>
      </c>
      <c r="P295" s="189">
        <f t="shared" si="68"/>
        <v>557039025.26673698</v>
      </c>
      <c r="Q295" s="189">
        <f t="shared" si="68"/>
        <v>555997074.59549689</v>
      </c>
      <c r="R295" s="189">
        <f t="shared" si="68"/>
        <v>553719150.90964019</v>
      </c>
      <c r="S295" s="189">
        <f t="shared" si="68"/>
        <v>550388590.10135496</v>
      </c>
      <c r="T295" s="189">
        <f t="shared" si="68"/>
        <v>546157594.22561204</v>
      </c>
      <c r="U295" s="189">
        <f t="shared" si="68"/>
        <v>541154158.26994658</v>
      </c>
      <c r="V295" s="189">
        <f t="shared" si="68"/>
        <v>535487067.79068255</v>
      </c>
      <c r="W295" s="189">
        <f t="shared" si="68"/>
        <v>529249600.00683546</v>
      </c>
      <c r="X295" s="189">
        <f t="shared" si="68"/>
        <v>522522326.67685759</v>
      </c>
      <c r="Y295" s="189">
        <f t="shared" si="68"/>
        <v>515375278.22453511</v>
      </c>
      <c r="Z295" s="189">
        <f t="shared" si="68"/>
        <v>507869643.15984392</v>
      </c>
      <c r="AA295" s="189">
        <f t="shared" si="68"/>
        <v>500059122.57380247</v>
      </c>
      <c r="AB295" s="189">
        <f t="shared" si="68"/>
        <v>491991024.02495998</v>
      </c>
      <c r="AC295" s="189">
        <f t="shared" si="68"/>
        <v>483707155.37747109</v>
      </c>
      <c r="AD295" s="189">
        <f t="shared" si="68"/>
        <v>475244562.87672776</v>
      </c>
      <c r="AE295" s="189">
        <f t="shared" si="68"/>
        <v>466636146.37676185</v>
      </c>
      <c r="AF295" s="189">
        <f t="shared" si="68"/>
        <v>457911176.54345179</v>
      </c>
      <c r="AG295" s="189">
        <f t="shared" si="68"/>
        <v>449095733.00752693</v>
      </c>
      <c r="AH295" s="189">
        <f t="shared" si="68"/>
        <v>440213078.14795995</v>
      </c>
      <c r="AI295" s="189">
        <f t="shared" si="68"/>
        <v>431283977.99229366</v>
      </c>
      <c r="AJ295" s="189">
        <f t="shared" si="68"/>
        <v>422326979.31444448</v>
      </c>
      <c r="AK295" s="189">
        <f t="shared" si="68"/>
        <v>413358650.17716062</v>
      </c>
      <c r="AL295" s="189">
        <f t="shared" si="68"/>
        <v>404393789.75435233</v>
      </c>
      <c r="AM295" s="189">
        <f t="shared" si="68"/>
        <v>395445612.17030257</v>
      </c>
      <c r="AN295" s="189">
        <f t="shared" si="68"/>
        <v>386525908.23069513</v>
      </c>
      <c r="AO295" s="189">
        <f t="shared" si="68"/>
        <v>377645188.23786843</v>
      </c>
      <c r="AP295" s="189">
        <f t="shared" si="68"/>
        <v>368812808.53796345</v>
      </c>
      <c r="AQ295" s="189">
        <f t="shared" si="68"/>
        <v>360037084.00959057</v>
      </c>
      <c r="AR295" s="189">
        <f t="shared" si="68"/>
        <v>351325388.34889317</v>
      </c>
      <c r="AS295" s="189">
        <f t="shared" si="68"/>
        <v>342684243.71668386</v>
      </c>
      <c r="AT295" s="189">
        <f t="shared" si="68"/>
        <v>334119401.07607365</v>
      </c>
      <c r="AU295" s="189">
        <f t="shared" si="68"/>
        <v>325635912.35322815</v>
      </c>
      <c r="AV295" s="189">
        <f t="shared" si="68"/>
        <v>317238195.39140278</v>
      </c>
      <c r="AW295" s="189">
        <f t="shared" si="68"/>
        <v>308930092.53285795</v>
      </c>
      <c r="AX295" s="189">
        <f t="shared" si="68"/>
        <v>300714923.54959518</v>
      </c>
      <c r="AY295" s="189">
        <f t="shared" si="68"/>
        <v>292595533.54809964</v>
      </c>
      <c r="AZ295" s="189">
        <f t="shared" si="68"/>
        <v>284574336.39223349</v>
      </c>
      <c r="BA295" s="189">
        <f t="shared" si="68"/>
        <v>276653354.11954105</v>
      </c>
      <c r="BB295" s="189">
        <f t="shared" si="68"/>
        <v>268834252.76743668</v>
      </c>
      <c r="BC295" s="189">
        <f t="shared" si="68"/>
        <v>261118374.97537291</v>
      </c>
      <c r="BD295" s="189">
        <f t="shared" si="68"/>
        <v>253506769.68576288</v>
      </c>
      <c r="BE295" s="189">
        <f t="shared" si="68"/>
        <v>246000219.22903961</v>
      </c>
      <c r="BF295" s="189">
        <f t="shared" si="68"/>
        <v>238599264.04585025</v>
      </c>
      <c r="BG295" s="189">
        <f t="shared" si="68"/>
        <v>231304225.27124596</v>
      </c>
      <c r="BH295" s="189">
        <f t="shared" si="68"/>
        <v>224115225.38120398</v>
      </c>
      <c r="BI295" s="189">
        <f t="shared" si="68"/>
        <v>217032207.08037961</v>
      </c>
      <c r="BJ295" s="189">
        <f t="shared" si="68"/>
        <v>210054950.59119123</v>
      </c>
      <c r="BK295" s="189">
        <f t="shared" si="68"/>
        <v>203183089.48781863</v>
      </c>
      <c r="BL295" s="189">
        <f t="shared" si="68"/>
        <v>196416125.20413348</v>
      </c>
      <c r="BM295" s="189">
        <f t="shared" si="68"/>
        <v>189753440.33171305</v>
      </c>
      <c r="BN295" s="1521">
        <f t="shared" si="68"/>
        <v>183194310.81269196</v>
      </c>
    </row>
    <row r="296" spans="3:66" hidden="1" x14ac:dyDescent="0.15">
      <c r="C296" s="1529"/>
      <c r="D296" s="274"/>
      <c r="E296" s="189"/>
      <c r="F296" s="1604"/>
      <c r="G296" s="189">
        <f t="shared" si="68"/>
        <v>705113610.9072212</v>
      </c>
      <c r="H296" s="189">
        <f t="shared" si="68"/>
        <v>739703579.90768135</v>
      </c>
      <c r="I296" s="189">
        <f t="shared" si="68"/>
        <v>763054161.89579344</v>
      </c>
      <c r="J296" s="189">
        <f t="shared" si="68"/>
        <v>780176011.3968904</v>
      </c>
      <c r="K296" s="189">
        <f t="shared" si="68"/>
        <v>793051498.88742065</v>
      </c>
      <c r="L296" s="189">
        <f t="shared" si="68"/>
        <v>802754892.77147639</v>
      </c>
      <c r="M296" s="189">
        <f t="shared" si="68"/>
        <v>809964331.75665951</v>
      </c>
      <c r="N296" s="189">
        <f t="shared" si="68"/>
        <v>815148736.15892661</v>
      </c>
      <c r="O296" s="189">
        <f t="shared" si="68"/>
        <v>818652558.44939578</v>
      </c>
      <c r="P296" s="189">
        <f t="shared" si="68"/>
        <v>820739883.57542396</v>
      </c>
      <c r="Q296" s="189">
        <f t="shared" si="68"/>
        <v>821619698.08607781</v>
      </c>
      <c r="R296" s="189">
        <f t="shared" si="68"/>
        <v>821461444.43626034</v>
      </c>
      <c r="S296" s="189">
        <f t="shared" si="68"/>
        <v>820405142.04286921</v>
      </c>
      <c r="T296" s="189">
        <f t="shared" si="68"/>
        <v>818568271.84121192</v>
      </c>
      <c r="U296" s="189">
        <f t="shared" si="68"/>
        <v>816050632.52894223</v>
      </c>
      <c r="V296" s="189">
        <f t="shared" si="68"/>
        <v>812937871.40680122</v>
      </c>
      <c r="W296" s="189">
        <f t="shared" si="68"/>
        <v>809304118.22317696</v>
      </c>
      <c r="X296" s="189">
        <f t="shared" si="68"/>
        <v>805213993.5522958</v>
      </c>
      <c r="Y296" s="189">
        <f t="shared" si="68"/>
        <v>800724169.66043758</v>
      </c>
      <c r="Z296" s="189">
        <f t="shared" si="68"/>
        <v>795884603.91236389</v>
      </c>
      <c r="AA296" s="189">
        <f t="shared" si="68"/>
        <v>790739527.7834233</v>
      </c>
      <c r="AB296" s="189">
        <f t="shared" si="68"/>
        <v>785328250.24856162</v>
      </c>
      <c r="AC296" s="189">
        <f t="shared" si="68"/>
        <v>779685817.96404719</v>
      </c>
      <c r="AD296" s="189">
        <f t="shared" si="68"/>
        <v>773843563.40261304</v>
      </c>
      <c r="AE296" s="189">
        <f t="shared" si="68"/>
        <v>767829564.20348513</v>
      </c>
      <c r="AF296" s="189">
        <f t="shared" si="68"/>
        <v>761669031.35553932</v>
      </c>
      <c r="AG296" s="189">
        <f t="shared" si="68"/>
        <v>755384639.73485327</v>
      </c>
      <c r="AH296" s="189">
        <f t="shared" si="68"/>
        <v>748996811.49958086</v>
      </c>
      <c r="AI296" s="189">
        <f t="shared" si="68"/>
        <v>742523960.59131074</v>
      </c>
      <c r="AJ296" s="189">
        <f t="shared" si="68"/>
        <v>735982704.88833475</v>
      </c>
      <c r="AK296" s="189">
        <f t="shared" si="68"/>
        <v>729388051.25354326</v>
      </c>
      <c r="AL296" s="189">
        <f t="shared" si="68"/>
        <v>722753557.71306372</v>
      </c>
      <c r="AM296" s="189">
        <f t="shared" si="68"/>
        <v>716091476.21630287</v>
      </c>
      <c r="AN296" s="189">
        <f t="shared" si="68"/>
        <v>709412878.80956531</v>
      </c>
      <c r="AO296" s="189">
        <f t="shared" si="68"/>
        <v>702727769.56424546</v>
      </c>
      <c r="AP296" s="189">
        <f t="shared" si="68"/>
        <v>696045184.20741701</v>
      </c>
      <c r="AQ296" s="189">
        <f t="shared" si="68"/>
        <v>689373279.08555472</v>
      </c>
      <c r="AR296" s="189">
        <f t="shared" si="68"/>
        <v>682719410.83461213</v>
      </c>
      <c r="AS296" s="189">
        <f t="shared" si="68"/>
        <v>676090207.91915572</v>
      </c>
      <c r="AT296" s="189">
        <f t="shared" si="68"/>
        <v>669491635.03008103</v>
      </c>
      <c r="AU296" s="189">
        <f t="shared" si="68"/>
        <v>662929051.18714821</v>
      </c>
      <c r="AV296" s="189">
        <f t="shared" si="68"/>
        <v>656407262.27334273</v>
      </c>
      <c r="AW296" s="189">
        <f t="shared" si="68"/>
        <v>649930568.62834752</v>
      </c>
      <c r="AX296" s="189">
        <f t="shared" si="68"/>
        <v>643502808.24457681</v>
      </c>
      <c r="AY296" s="189">
        <f t="shared" si="68"/>
        <v>637127396.03841877</v>
      </c>
      <c r="AZ296" s="189">
        <f t="shared" si="68"/>
        <v>630807359.60925949</v>
      </c>
      <c r="BA296" s="189">
        <f t="shared" si="68"/>
        <v>624545371.84767497</v>
      </c>
      <c r="BB296" s="189">
        <f t="shared" si="68"/>
        <v>618343780.71038198</v>
      </c>
      <c r="BC296" s="189">
        <f t="shared" si="68"/>
        <v>612204636.44192624</v>
      </c>
      <c r="BD296" s="189">
        <f t="shared" si="68"/>
        <v>606129716.4906553</v>
      </c>
      <c r="BE296" s="189">
        <f t="shared" si="68"/>
        <v>600120548.33847296</v>
      </c>
      <c r="BF296" s="189">
        <f t="shared" si="68"/>
        <v>594178430.4395113</v>
      </c>
      <c r="BG296" s="189">
        <f t="shared" si="68"/>
        <v>588304451.44165063</v>
      </c>
      <c r="BH296" s="189">
        <f t="shared" si="68"/>
        <v>582499507.84628248</v>
      </c>
      <c r="BI296" s="189">
        <f t="shared" si="68"/>
        <v>576764320.24547637</v>
      </c>
      <c r="BJ296" s="189">
        <f t="shared" si="68"/>
        <v>571099448.26144135</v>
      </c>
      <c r="BK296" s="189">
        <f t="shared" si="68"/>
        <v>565505304.30060172</v>
      </c>
      <c r="BL296" s="189">
        <f t="shared" si="68"/>
        <v>559982166.22350168</v>
      </c>
      <c r="BM296" s="189">
        <f t="shared" si="68"/>
        <v>554530189.02191579</v>
      </c>
      <c r="BN296" s="1521">
        <f t="shared" si="68"/>
        <v>549149415.58581066</v>
      </c>
    </row>
    <row r="297" spans="3:66" hidden="1" x14ac:dyDescent="0.15">
      <c r="C297" s="1529"/>
      <c r="D297" s="274"/>
      <c r="E297" s="189"/>
      <c r="F297" s="1604"/>
      <c r="G297" s="189"/>
      <c r="H297" s="189"/>
      <c r="I297" s="189"/>
      <c r="J297" s="189"/>
      <c r="K297" s="189"/>
      <c r="L297" s="189"/>
      <c r="M297" s="189"/>
      <c r="N297" s="189"/>
      <c r="O297" s="189"/>
      <c r="P297" s="189"/>
      <c r="Q297" s="189"/>
      <c r="R297" s="189"/>
      <c r="S297" s="189"/>
      <c r="T297" s="189"/>
      <c r="U297" s="189"/>
      <c r="V297" s="189"/>
      <c r="W297" s="189"/>
      <c r="X297" s="189"/>
      <c r="Y297" s="189"/>
      <c r="Z297" s="189"/>
      <c r="AA297" s="189"/>
      <c r="AB297" s="189"/>
      <c r="AC297" s="189"/>
      <c r="AD297" s="189"/>
      <c r="AE297" s="189"/>
      <c r="AF297" s="189"/>
      <c r="AG297" s="189"/>
      <c r="AH297" s="189"/>
      <c r="AI297" s="189"/>
      <c r="AJ297" s="189"/>
      <c r="AK297" s="189"/>
      <c r="AL297" s="189"/>
      <c r="AM297" s="189"/>
      <c r="AN297" s="189"/>
      <c r="AO297" s="189"/>
      <c r="AP297" s="189"/>
      <c r="AQ297" s="189"/>
      <c r="AR297" s="189"/>
      <c r="AS297" s="189"/>
      <c r="AT297" s="189"/>
      <c r="AU297" s="189"/>
      <c r="AV297" s="189"/>
      <c r="AW297" s="189"/>
      <c r="AX297" s="189"/>
      <c r="AY297" s="189"/>
      <c r="AZ297" s="189"/>
      <c r="BA297" s="189"/>
      <c r="BB297" s="189"/>
      <c r="BC297" s="189"/>
      <c r="BD297" s="189"/>
      <c r="BE297" s="189"/>
      <c r="BF297" s="189"/>
      <c r="BG297" s="189"/>
      <c r="BH297" s="189"/>
      <c r="BI297" s="189"/>
      <c r="BJ297" s="189"/>
      <c r="BK297" s="189"/>
      <c r="BL297" s="189"/>
      <c r="BM297" s="189"/>
      <c r="BN297" s="1521"/>
    </row>
    <row r="298" spans="3:66" hidden="1" x14ac:dyDescent="0.15">
      <c r="C298" s="1529"/>
      <c r="D298" s="274"/>
      <c r="E298" s="189"/>
      <c r="F298" s="1604"/>
      <c r="G298" s="189">
        <f t="shared" ref="G298:BN300" si="69">G265*$C$127</f>
        <v>-586156764.92948484</v>
      </c>
      <c r="H298" s="189">
        <f t="shared" si="69"/>
        <v>-571663294.10175431</v>
      </c>
      <c r="I298" s="189">
        <f t="shared" si="69"/>
        <v>-564061958.27521706</v>
      </c>
      <c r="J298" s="189">
        <f t="shared" si="69"/>
        <v>-559853716.36371219</v>
      </c>
      <c r="K298" s="189">
        <f t="shared" si="69"/>
        <v>-557774358.37955022</v>
      </c>
      <c r="L298" s="189">
        <f t="shared" si="69"/>
        <v>-557180051.25519848</v>
      </c>
      <c r="M298" s="189">
        <f t="shared" si="69"/>
        <v>-557683983.36628282</v>
      </c>
      <c r="N298" s="189">
        <f t="shared" si="69"/>
        <v>-559029748.80126214</v>
      </c>
      <c r="O298" s="189">
        <f t="shared" si="69"/>
        <v>-561035960.8478229</v>
      </c>
      <c r="P298" s="189">
        <f t="shared" si="69"/>
        <v>-563568272.58906066</v>
      </c>
      <c r="Q298" s="189">
        <f t="shared" si="69"/>
        <v>-566523747.93172717</v>
      </c>
      <c r="R298" s="189">
        <f t="shared" si="69"/>
        <v>-569821455.26748836</v>
      </c>
      <c r="S298" s="189">
        <f t="shared" si="69"/>
        <v>-573396469.80595434</v>
      </c>
      <c r="T298" s="189">
        <f t="shared" si="69"/>
        <v>-577195869.03896236</v>
      </c>
      <c r="U298" s="189">
        <f t="shared" si="69"/>
        <v>-581175956.41536391</v>
      </c>
      <c r="V298" s="189">
        <f t="shared" si="69"/>
        <v>-585300275.25693071</v>
      </c>
      <c r="W298" s="189">
        <f t="shared" si="69"/>
        <v>-589538149.85860312</v>
      </c>
      <c r="X298" s="189">
        <f t="shared" si="69"/>
        <v>-593863589.28132856</v>
      </c>
      <c r="Y298" s="189">
        <f t="shared" si="69"/>
        <v>-598254447.37983727</v>
      </c>
      <c r="Z298" s="189">
        <f t="shared" si="69"/>
        <v>-602691768.08684063</v>
      </c>
      <c r="AA298" s="189">
        <f t="shared" si="69"/>
        <v>-607159267.38411033</v>
      </c>
      <c r="AB298" s="189">
        <f t="shared" si="69"/>
        <v>-611642917.95463479</v>
      </c>
      <c r="AC298" s="189">
        <f t="shared" si="69"/>
        <v>-616130612.21702421</v>
      </c>
      <c r="AD298" s="189">
        <f t="shared" si="69"/>
        <v>-620611886.06019688</v>
      </c>
      <c r="AE298" s="189">
        <f t="shared" si="69"/>
        <v>-625077690.19862735</v>
      </c>
      <c r="AF298" s="189">
        <f t="shared" si="69"/>
        <v>-629520199.32811534</v>
      </c>
      <c r="AG298" s="189">
        <f t="shared" si="69"/>
        <v>-633932651.60914946</v>
      </c>
      <c r="AH298" s="189">
        <f t="shared" si="69"/>
        <v>-638309212.72050679</v>
      </c>
      <c r="AI298" s="189">
        <f t="shared" si="69"/>
        <v>-642644859.99702537</v>
      </c>
      <c r="AJ298" s="189">
        <f t="shared" si="69"/>
        <v>-646935283.11950231</v>
      </c>
      <c r="AK298" s="189">
        <f t="shared" si="69"/>
        <v>-651176798.54898489</v>
      </c>
      <c r="AL298" s="189">
        <f t="shared" si="69"/>
        <v>-655366275.45355785</v>
      </c>
      <c r="AM298" s="189">
        <f t="shared" si="69"/>
        <v>-659501071.30658388</v>
      </c>
      <c r="AN298" s="189">
        <f t="shared" si="69"/>
        <v>-663578975.67241466</v>
      </c>
      <c r="AO298" s="189">
        <f t="shared" si="69"/>
        <v>-667598160.96158874</v>
      </c>
      <c r="AP298" s="189">
        <f t="shared" si="69"/>
        <v>-671557139.14914465</v>
      </c>
      <c r="AQ298" s="189">
        <f t="shared" si="69"/>
        <v>-675454723.61931109</v>
      </c>
      <c r="AR298" s="189">
        <f t="shared" si="69"/>
        <v>-679289995.43678296</v>
      </c>
      <c r="AS298" s="189">
        <f t="shared" si="69"/>
        <v>-683062273.45610523</v>
      </c>
      <c r="AT298" s="189">
        <f t="shared" si="69"/>
        <v>-686771087.77171886</v>
      </c>
      <c r="AU298" s="189">
        <f t="shared" si="69"/>
        <v>-690416156.08613479</v>
      </c>
      <c r="AV298" s="189">
        <f t="shared" si="69"/>
        <v>-693997362.6356765</v>
      </c>
      <c r="AW298" s="189">
        <f t="shared" si="69"/>
        <v>-697514739.36478984</v>
      </c>
      <c r="AX298" s="189">
        <f t="shared" si="69"/>
        <v>-700968449.08302104</v>
      </c>
      <c r="AY298" s="189">
        <f t="shared" si="69"/>
        <v>-704358770.37497568</v>
      </c>
      <c r="AZ298" s="189">
        <f t="shared" si="69"/>
        <v>-707686084.06412339</v>
      </c>
      <c r="BA298" s="189">
        <f t="shared" si="69"/>
        <v>-710950861.0572139</v>
      </c>
      <c r="BB298" s="189">
        <f t="shared" si="69"/>
        <v>-714153651.41810656</v>
      </c>
      <c r="BC298" s="189">
        <f t="shared" si="69"/>
        <v>-717295074.53864455</v>
      </c>
      <c r="BD298" s="189">
        <f t="shared" si="69"/>
        <v>-720375810.29035068</v>
      </c>
      <c r="BE298" s="189">
        <f t="shared" si="69"/>
        <v>-723396591.05461693</v>
      </c>
      <c r="BF298" s="189">
        <f t="shared" si="69"/>
        <v>-726358194.54105902</v>
      </c>
      <c r="BG298" s="189">
        <f t="shared" si="69"/>
        <v>-729261437.314098</v>
      </c>
      <c r="BH298" s="189">
        <f t="shared" si="69"/>
        <v>-732107168.95686781</v>
      </c>
      <c r="BI298" s="189">
        <f t="shared" si="69"/>
        <v>-734896266.80941284</v>
      </c>
      <c r="BJ298" s="189">
        <f t="shared" si="69"/>
        <v>-737629631.22502685</v>
      </c>
      <c r="BK298" s="189">
        <f t="shared" si="69"/>
        <v>-740308181.29460633</v>
      </c>
      <c r="BL298" s="189">
        <f t="shared" si="69"/>
        <v>-742932850.99419284</v>
      </c>
      <c r="BM298" s="189">
        <f t="shared" si="69"/>
        <v>-745504585.71554303</v>
      </c>
      <c r="BN298" s="1521">
        <f t="shared" si="69"/>
        <v>-748024339.14368403</v>
      </c>
    </row>
    <row r="299" spans="3:66" hidden="1" x14ac:dyDescent="0.15">
      <c r="C299" s="1529"/>
      <c r="D299" s="274"/>
      <c r="E299" s="189"/>
      <c r="F299" s="1604"/>
      <c r="G299" s="189">
        <f t="shared" si="69"/>
        <v>-511604476.690175</v>
      </c>
      <c r="H299" s="189">
        <f t="shared" si="69"/>
        <v>-499981268.95965785</v>
      </c>
      <c r="I299" s="189">
        <f t="shared" si="69"/>
        <v>-493556157.00750989</v>
      </c>
      <c r="J299" s="189">
        <f t="shared" si="69"/>
        <v>-489819751.54946929</v>
      </c>
      <c r="K299" s="189">
        <f t="shared" si="69"/>
        <v>-487823869.95624626</v>
      </c>
      <c r="L299" s="189">
        <f t="shared" si="69"/>
        <v>-487071227.39733565</v>
      </c>
      <c r="M299" s="189">
        <f t="shared" si="69"/>
        <v>-487256302.71532696</v>
      </c>
      <c r="N299" s="189">
        <f t="shared" si="69"/>
        <v>-488172849.0738104</v>
      </c>
      <c r="O299" s="189">
        <f t="shared" si="69"/>
        <v>-489672683.37373805</v>
      </c>
      <c r="P299" s="189">
        <f t="shared" si="69"/>
        <v>-491644550.29978287</v>
      </c>
      <c r="Q299" s="189">
        <f t="shared" si="69"/>
        <v>-494002162.05653793</v>
      </c>
      <c r="R299" s="189">
        <f t="shared" si="69"/>
        <v>-496676917.6881637</v>
      </c>
      <c r="S299" s="189">
        <f t="shared" si="69"/>
        <v>-499613213.26809239</v>
      </c>
      <c r="T299" s="189">
        <f t="shared" si="69"/>
        <v>-502765281.51973873</v>
      </c>
      <c r="U299" s="189">
        <f t="shared" si="69"/>
        <v>-506094982.06635135</v>
      </c>
      <c r="V299" s="189">
        <f t="shared" si="69"/>
        <v>-509570208.17281806</v>
      </c>
      <c r="W299" s="189">
        <f t="shared" si="69"/>
        <v>-513163707.77309597</v>
      </c>
      <c r="X299" s="189">
        <f t="shared" si="69"/>
        <v>-516852191.4617312</v>
      </c>
      <c r="Y299" s="189">
        <f t="shared" si="69"/>
        <v>-520615644.51505077</v>
      </c>
      <c r="Z299" s="189">
        <f t="shared" si="69"/>
        <v>-524436787.31273282</v>
      </c>
      <c r="AA299" s="189">
        <f t="shared" si="69"/>
        <v>-528300645.8770473</v>
      </c>
      <c r="AB299" s="189">
        <f t="shared" si="69"/>
        <v>-532194205.5823673</v>
      </c>
      <c r="AC299" s="189">
        <f t="shared" si="69"/>
        <v>-536106128.6816808</v>
      </c>
      <c r="AD299" s="189">
        <f t="shared" si="69"/>
        <v>-540026521.49874115</v>
      </c>
      <c r="AE299" s="189">
        <f t="shared" si="69"/>
        <v>-543946740.76937652</v>
      </c>
      <c r="AF299" s="189">
        <f t="shared" si="69"/>
        <v>-547859231.20138633</v>
      </c>
      <c r="AG299" s="189">
        <f t="shared" si="69"/>
        <v>-551757388.19228327</v>
      </c>
      <c r="AH299" s="189">
        <f t="shared" si="69"/>
        <v>-555635441.01639462</v>
      </c>
      <c r="AI299" s="189">
        <f t="shared" si="69"/>
        <v>-559488352.81367016</v>
      </c>
      <c r="AJ299" s="189">
        <f t="shared" si="69"/>
        <v>-563311734.4814837</v>
      </c>
      <c r="AK299" s="189">
        <f t="shared" si="69"/>
        <v>-567101770.15661705</v>
      </c>
      <c r="AL299" s="189">
        <f t="shared" si="69"/>
        <v>-570855152.42580819</v>
      </c>
      <c r="AM299" s="189">
        <f t="shared" si="69"/>
        <v>-574569025.75415885</v>
      </c>
      <c r="AN299" s="189">
        <f t="shared" si="69"/>
        <v>-578240936.89612973</v>
      </c>
      <c r="AO299" s="189">
        <f t="shared" si="69"/>
        <v>-581868791.27189577</v>
      </c>
      <c r="AP299" s="189">
        <f t="shared" si="69"/>
        <v>-585450814.46583927</v>
      </c>
      <c r="AQ299" s="189">
        <f t="shared" si="69"/>
        <v>-588985518.1438638</v>
      </c>
      <c r="AR299" s="189">
        <f t="shared" si="69"/>
        <v>-592471669.79949236</v>
      </c>
      <c r="AS299" s="189">
        <f t="shared" si="69"/>
        <v>-595908265.8310492</v>
      </c>
      <c r="AT299" s="189">
        <f t="shared" si="69"/>
        <v>-599294507.52795613</v>
      </c>
      <c r="AU299" s="189">
        <f t="shared" si="69"/>
        <v>-602629779.60665882</v>
      </c>
      <c r="AV299" s="189">
        <f t="shared" si="69"/>
        <v>-605913630.98853552</v>
      </c>
      <c r="AW299" s="189">
        <f t="shared" si="69"/>
        <v>-609145757.55537772</v>
      </c>
      <c r="AX299" s="189">
        <f t="shared" si="69"/>
        <v>-612325986.65427244</v>
      </c>
      <c r="AY299" s="189">
        <f t="shared" si="69"/>
        <v>-615454263.15423477</v>
      </c>
      <c r="AZ299" s="189">
        <f t="shared" si="69"/>
        <v>-618530636.88276589</v>
      </c>
      <c r="BA299" s="189">
        <f t="shared" si="69"/>
        <v>-621555251.29244125</v>
      </c>
      <c r="BB299" s="189">
        <f t="shared" si="69"/>
        <v>-624528333.22635639</v>
      </c>
      <c r="BC299" s="189">
        <f t="shared" si="69"/>
        <v>-627450183.66728067</v>
      </c>
      <c r="BD299" s="189">
        <f t="shared" si="69"/>
        <v>-630321169.36914408</v>
      </c>
      <c r="BE299" s="189">
        <f t="shared" si="69"/>
        <v>-633141715.28137064</v>
      </c>
      <c r="BF299" s="189">
        <f t="shared" si="69"/>
        <v>-635912297.68685234</v>
      </c>
      <c r="BG299" s="189">
        <f t="shared" si="69"/>
        <v>-638633437.98328876</v>
      </c>
      <c r="BH299" s="189">
        <f t="shared" si="69"/>
        <v>-641305697.04539716</v>
      </c>
      <c r="BI299" s="189">
        <f t="shared" si="69"/>
        <v>-643929670.11228907</v>
      </c>
      <c r="BJ299" s="189">
        <f t="shared" si="69"/>
        <v>-646505982.15026093</v>
      </c>
      <c r="BK299" s="189">
        <f t="shared" si="69"/>
        <v>-649035283.646474</v>
      </c>
      <c r="BL299" s="189">
        <f t="shared" si="69"/>
        <v>-651518246.79359949</v>
      </c>
      <c r="BM299" s="189">
        <f t="shared" si="69"/>
        <v>-653955562.02956724</v>
      </c>
      <c r="BN299" s="1521">
        <f t="shared" si="69"/>
        <v>-656347934.90015256</v>
      </c>
    </row>
    <row r="300" spans="3:66" hidden="1" x14ac:dyDescent="0.15">
      <c r="C300" s="1529"/>
      <c r="D300" s="274"/>
      <c r="E300" s="189"/>
      <c r="F300" s="1604"/>
      <c r="G300" s="189">
        <f t="shared" si="69"/>
        <v>-422024271.40475971</v>
      </c>
      <c r="H300" s="189">
        <f t="shared" si="69"/>
        <v>-413849901.57773107</v>
      </c>
      <c r="I300" s="189">
        <f t="shared" si="69"/>
        <v>-409157313.17620587</v>
      </c>
      <c r="J300" s="189">
        <f t="shared" si="69"/>
        <v>-406349082.52223927</v>
      </c>
      <c r="K300" s="189">
        <f t="shared" si="69"/>
        <v>-404795637.02279711</v>
      </c>
      <c r="L300" s="189">
        <f t="shared" si="69"/>
        <v>-404157528.11905378</v>
      </c>
      <c r="M300" s="189">
        <f t="shared" si="69"/>
        <v>-404221781.24882412</v>
      </c>
      <c r="N300" s="189">
        <f t="shared" si="69"/>
        <v>-404842153.98528886</v>
      </c>
      <c r="O300" s="189">
        <f t="shared" si="69"/>
        <v>-405912050.4661212</v>
      </c>
      <c r="P300" s="189">
        <f t="shared" si="69"/>
        <v>-407350429.78059578</v>
      </c>
      <c r="Q300" s="189">
        <f t="shared" si="69"/>
        <v>-409093733.69288212</v>
      </c>
      <c r="R300" s="189">
        <f t="shared" si="69"/>
        <v>-411090919.58649194</v>
      </c>
      <c r="S300" s="189">
        <f t="shared" si="69"/>
        <v>-413300229.99789888</v>
      </c>
      <c r="T300" s="189">
        <f t="shared" si="69"/>
        <v>-415686996.53834188</v>
      </c>
      <c r="U300" s="189">
        <f t="shared" si="69"/>
        <v>-418222092.0040741</v>
      </c>
      <c r="V300" s="189">
        <f t="shared" si="69"/>
        <v>-420880805.99125534</v>
      </c>
      <c r="W300" s="189">
        <f t="shared" si="69"/>
        <v>-423642007.0782997</v>
      </c>
      <c r="X300" s="189">
        <f t="shared" si="69"/>
        <v>-426487504.7853092</v>
      </c>
      <c r="Y300" s="189">
        <f t="shared" si="69"/>
        <v>-429401554.43212134</v>
      </c>
      <c r="Z300" s="189">
        <f t="shared" si="69"/>
        <v>-432370466.52517533</v>
      </c>
      <c r="AA300" s="189">
        <f t="shared" si="69"/>
        <v>-435382294.12627971</v>
      </c>
      <c r="AB300" s="189">
        <f t="shared" si="69"/>
        <v>-438426579.42200243</v>
      </c>
      <c r="AC300" s="189">
        <f t="shared" si="69"/>
        <v>-441494145.94033086</v>
      </c>
      <c r="AD300" s="189">
        <f t="shared" si="69"/>
        <v>-444576926.45884281</v>
      </c>
      <c r="AE300" s="189">
        <f t="shared" si="69"/>
        <v>-447667819.17348391</v>
      </c>
      <c r="AF300" s="189">
        <f t="shared" si="69"/>
        <v>-450760566.50077045</v>
      </c>
      <c r="AG300" s="189">
        <f t="shared" si="69"/>
        <v>-453849652.19568497</v>
      </c>
      <c r="AH300" s="189">
        <f t="shared" si="69"/>
        <v>-456930213.43220133</v>
      </c>
      <c r="AI300" s="189">
        <f t="shared" si="69"/>
        <v>-459997965.21364248</v>
      </c>
      <c r="AJ300" s="189">
        <f t="shared" si="69"/>
        <v>-463049135.02453077</v>
      </c>
      <c r="AK300" s="189">
        <f t="shared" si="69"/>
        <v>-466080406.0518589</v>
      </c>
      <c r="AL300" s="189">
        <f t="shared" si="69"/>
        <v>-469088867.62533128</v>
      </c>
      <c r="AM300" s="189">
        <f t="shared" si="69"/>
        <v>-472071971.77706128</v>
      </c>
      <c r="AN300" s="189">
        <f t="shared" si="69"/>
        <v>-475027495.01878154</v>
      </c>
      <c r="AO300" s="189">
        <f t="shared" si="69"/>
        <v>-477953504.59149837</v>
      </c>
      <c r="AP300" s="189">
        <f t="shared" si="69"/>
        <v>-480848328.56808239</v>
      </c>
      <c r="AQ300" s="189">
        <f t="shared" si="69"/>
        <v>-483710529.2905215</v>
      </c>
      <c r="AR300" s="189">
        <f t="shared" si="69"/>
        <v>-486538879.70576686</v>
      </c>
      <c r="AS300" s="189">
        <f t="shared" si="69"/>
        <v>-489332342.23128468</v>
      </c>
      <c r="AT300" s="189">
        <f t="shared" si="69"/>
        <v>-492090049.83667511</v>
      </c>
      <c r="AU300" s="189">
        <f t="shared" si="69"/>
        <v>-494811289.07342285</v>
      </c>
      <c r="AV300" s="189">
        <f t="shared" si="69"/>
        <v>-497495484.82285553</v>
      </c>
      <c r="AW300" s="189">
        <f t="shared" si="69"/>
        <v>-500142186.56416994</v>
      </c>
      <c r="AX300" s="189">
        <f t="shared" si="69"/>
        <v>-502751055.99109018</v>
      </c>
      <c r="AY300" s="189">
        <f t="shared" si="69"/>
        <v>-505321855.82826954</v>
      </c>
      <c r="AZ300" s="189">
        <f t="shared" si="69"/>
        <v>-507854439.71766531</v>
      </c>
      <c r="BA300" s="189">
        <f t="shared" si="69"/>
        <v>-510348743.06139672</v>
      </c>
      <c r="BB300" s="189">
        <f t="shared" si="69"/>
        <v>-512804774.7215175</v>
      </c>
      <c r="BC300" s="189">
        <f t="shared" si="69"/>
        <v>-515222609.48908329</v>
      </c>
      <c r="BD300" s="189">
        <f t="shared" si="69"/>
        <v>-517602381.24518698</v>
      </c>
      <c r="BE300" s="189">
        <f t="shared" si="69"/>
        <v>-519944276.74553472</v>
      </c>
      <c r="BF300" s="189">
        <f t="shared" si="69"/>
        <v>-522248529.96785307</v>
      </c>
      <c r="BG300" s="189">
        <f t="shared" si="69"/>
        <v>-524515416.96813381</v>
      </c>
      <c r="BH300" s="189">
        <f t="shared" si="69"/>
        <v>-526745251.19758582</v>
      </c>
      <c r="BI300" s="189">
        <f t="shared" si="69"/>
        <v>-528938379.23729229</v>
      </c>
      <c r="BJ300" s="189">
        <f t="shared" si="69"/>
        <v>-531095176.91207844</v>
      </c>
      <c r="BK300" s="189">
        <f t="shared" si="69"/>
        <v>-533216045.74905449</v>
      </c>
      <c r="BL300" s="189">
        <f t="shared" si="69"/>
        <v>-535301409.74980152</v>
      </c>
      <c r="BM300" s="189">
        <f t="shared" si="69"/>
        <v>-537351712.44825459</v>
      </c>
      <c r="BN300" s="1521">
        <f t="shared" si="69"/>
        <v>-539367414.22908723</v>
      </c>
    </row>
    <row r="301" spans="3:66" hidden="1" x14ac:dyDescent="0.15">
      <c r="C301" s="1529"/>
      <c r="D301" s="274"/>
      <c r="E301" s="189"/>
      <c r="F301" s="1604"/>
      <c r="G301" s="189"/>
      <c r="H301" s="189"/>
      <c r="I301" s="189"/>
      <c r="J301" s="189"/>
      <c r="K301" s="189"/>
      <c r="L301" s="189"/>
      <c r="M301" s="189"/>
      <c r="N301" s="189"/>
      <c r="O301" s="189"/>
      <c r="P301" s="189"/>
      <c r="Q301" s="189"/>
      <c r="R301" s="189"/>
      <c r="S301" s="189"/>
      <c r="T301" s="189"/>
      <c r="U301" s="189"/>
      <c r="V301" s="189"/>
      <c r="W301" s="189"/>
      <c r="X301" s="189"/>
      <c r="Y301" s="189"/>
      <c r="Z301" s="189"/>
      <c r="AA301" s="189"/>
      <c r="AB301" s="189"/>
      <c r="AC301" s="189"/>
      <c r="AD301" s="189"/>
      <c r="AE301" s="189"/>
      <c r="AF301" s="189"/>
      <c r="AG301" s="189"/>
      <c r="AH301" s="189"/>
      <c r="AI301" s="189"/>
      <c r="AJ301" s="189"/>
      <c r="AK301" s="189"/>
      <c r="AL301" s="189"/>
      <c r="AM301" s="189"/>
      <c r="AN301" s="189"/>
      <c r="AO301" s="189"/>
      <c r="AP301" s="189"/>
      <c r="AQ301" s="189"/>
      <c r="AR301" s="189"/>
      <c r="AS301" s="189"/>
      <c r="AT301" s="189"/>
      <c r="AU301" s="189"/>
      <c r="AV301" s="189"/>
      <c r="AW301" s="189"/>
      <c r="AX301" s="189"/>
      <c r="AY301" s="189"/>
      <c r="AZ301" s="189"/>
      <c r="BA301" s="189"/>
      <c r="BB301" s="189"/>
      <c r="BC301" s="189"/>
      <c r="BD301" s="189"/>
      <c r="BE301" s="189"/>
      <c r="BF301" s="189"/>
      <c r="BG301" s="189"/>
      <c r="BH301" s="189"/>
      <c r="BI301" s="189"/>
      <c r="BJ301" s="189"/>
      <c r="BK301" s="189"/>
      <c r="BL301" s="189"/>
      <c r="BM301" s="189"/>
      <c r="BN301" s="1521"/>
    </row>
    <row r="302" spans="3:66" hidden="1" x14ac:dyDescent="0.15">
      <c r="C302" s="1529"/>
      <c r="D302" s="274"/>
      <c r="E302" s="189"/>
      <c r="F302" s="1604"/>
      <c r="G302" s="189">
        <f t="shared" ref="G302:BN304" si="70">G269*$C$127</f>
        <v>135673790.11983585</v>
      </c>
      <c r="H302" s="189">
        <f t="shared" si="70"/>
        <v>189782834.76484278</v>
      </c>
      <c r="I302" s="189">
        <f t="shared" si="70"/>
        <v>221993334.77935615</v>
      </c>
      <c r="J302" s="189">
        <f t="shared" si="70"/>
        <v>243264485.33400205</v>
      </c>
      <c r="K302" s="189">
        <f t="shared" si="70"/>
        <v>257563664.67227417</v>
      </c>
      <c r="L302" s="189">
        <f t="shared" si="70"/>
        <v>266917018.58575168</v>
      </c>
      <c r="M302" s="189">
        <f t="shared" si="70"/>
        <v>272546179.22638446</v>
      </c>
      <c r="N302" s="189">
        <f t="shared" si="70"/>
        <v>275264380.25481033</v>
      </c>
      <c r="O302" s="189">
        <f t="shared" si="70"/>
        <v>275649741.93516839</v>
      </c>
      <c r="P302" s="189">
        <f t="shared" si="70"/>
        <v>274132816.75123578</v>
      </c>
      <c r="Q302" s="189">
        <f t="shared" si="70"/>
        <v>271045498.01026458</v>
      </c>
      <c r="R302" s="189">
        <f t="shared" si="70"/>
        <v>266650461.31159315</v>
      </c>
      <c r="S302" s="189">
        <f t="shared" si="70"/>
        <v>261159941.93730751</v>
      </c>
      <c r="T302" s="189">
        <f t="shared" si="70"/>
        <v>254748276.48273033</v>
      </c>
      <c r="U302" s="189">
        <f t="shared" si="70"/>
        <v>247560601.68232188</v>
      </c>
      <c r="V302" s="189">
        <f t="shared" si="70"/>
        <v>239719080.56998223</v>
      </c>
      <c r="W302" s="189">
        <f t="shared" si="70"/>
        <v>231327478.92543587</v>
      </c>
      <c r="X302" s="189">
        <f t="shared" si="70"/>
        <v>222474606.61248147</v>
      </c>
      <c r="Y302" s="189">
        <f t="shared" si="70"/>
        <v>213236956.86362135</v>
      </c>
      <c r="Z302" s="189">
        <f t="shared" si="70"/>
        <v>203680765.57397935</v>
      </c>
      <c r="AA302" s="189">
        <f t="shared" si="70"/>
        <v>193863642.56380555</v>
      </c>
      <c r="AB302" s="189">
        <f t="shared" si="70"/>
        <v>183835881.20782909</v>
      </c>
      <c r="AC302" s="189">
        <f t="shared" si="70"/>
        <v>173641522.46237004</v>
      </c>
      <c r="AD302" s="189">
        <f t="shared" si="70"/>
        <v>163319228.6206812</v>
      </c>
      <c r="AE302" s="189">
        <f t="shared" si="70"/>
        <v>152903007.72901687</v>
      </c>
      <c r="AF302" s="189">
        <f t="shared" si="70"/>
        <v>142422819.39795721</v>
      </c>
      <c r="AG302" s="189">
        <f t="shared" si="70"/>
        <v>131905085.40040648</v>
      </c>
      <c r="AH302" s="189">
        <f t="shared" si="70"/>
        <v>121373123.08027072</v>
      </c>
      <c r="AI302" s="189">
        <f t="shared" si="70"/>
        <v>110847515.61828493</v>
      </c>
      <c r="AJ302" s="189">
        <f t="shared" si="70"/>
        <v>100346430.21646728</v>
      </c>
      <c r="AK302" s="189">
        <f t="shared" si="70"/>
        <v>89885892.996340409</v>
      </c>
      <c r="AL302" s="189">
        <f t="shared" si="70"/>
        <v>79480027.666736841</v>
      </c>
      <c r="AM302" s="189">
        <f t="shared" si="70"/>
        <v>69141263.668749169</v>
      </c>
      <c r="AN302" s="189">
        <f t="shared" si="70"/>
        <v>58880518.450509928</v>
      </c>
      <c r="AO302" s="189">
        <f t="shared" si="70"/>
        <v>48707357.69196853</v>
      </c>
      <c r="AP302" s="189">
        <f t="shared" si="70"/>
        <v>38630136.63744992</v>
      </c>
      <c r="AQ302" s="189">
        <f t="shared" si="70"/>
        <v>28656125.162747782</v>
      </c>
      <c r="AR302" s="189">
        <f t="shared" si="70"/>
        <v>18791618.774724986</v>
      </c>
      <c r="AS302" s="189">
        <f t="shared" si="70"/>
        <v>9042037.3928473238</v>
      </c>
      <c r="AT302" s="189">
        <f t="shared" si="70"/>
        <v>-587986.52305054443</v>
      </c>
      <c r="AU302" s="189">
        <f t="shared" si="70"/>
        <v>-10094529.169110252</v>
      </c>
      <c r="AV302" s="189">
        <f t="shared" si="70"/>
        <v>-19474304.782441378</v>
      </c>
      <c r="AW302" s="189">
        <f t="shared" si="70"/>
        <v>-28724602.240870025</v>
      </c>
      <c r="AX302" s="189">
        <f t="shared" si="70"/>
        <v>-37843228.038675621</v>
      </c>
      <c r="AY302" s="189">
        <f t="shared" si="70"/>
        <v>-46828454.913089395</v>
      </c>
      <c r="AZ302" s="189">
        <f t="shared" si="70"/>
        <v>-55678975.492174871</v>
      </c>
      <c r="BA302" s="189">
        <f t="shared" si="70"/>
        <v>-64393860.415972874</v>
      </c>
      <c r="BB302" s="189">
        <f t="shared" si="70"/>
        <v>-72972520.451975703</v>
      </c>
      <c r="BC302" s="189">
        <f t="shared" si="70"/>
        <v>-81414672.185125798</v>
      </c>
      <c r="BD302" s="189">
        <f t="shared" si="70"/>
        <v>-89720306.913264304</v>
      </c>
      <c r="BE302" s="189">
        <f t="shared" si="70"/>
        <v>-97889662.422634304</v>
      </c>
      <c r="BF302" s="189">
        <f t="shared" si="70"/>
        <v>-105923197.35578129</v>
      </c>
      <c r="BG302" s="189">
        <f t="shared" si="70"/>
        <v>-113821567.91690388</v>
      </c>
      <c r="BH302" s="189">
        <f t="shared" si="70"/>
        <v>-121585606.68815152</v>
      </c>
      <c r="BI302" s="189">
        <f t="shared" si="70"/>
        <v>-129216303.35517044</v>
      </c>
      <c r="BJ302" s="189">
        <f t="shared" si="70"/>
        <v>-136714787.16189602</v>
      </c>
      <c r="BK302" s="189">
        <f t="shared" si="70"/>
        <v>-144082310.93361598</v>
      </c>
      <c r="BL302" s="189">
        <f t="shared" si="70"/>
        <v>-151320236.52406168</v>
      </c>
      <c r="BM302" s="189">
        <f t="shared" si="70"/>
        <v>-158430021.55703291</v>
      </c>
      <c r="BN302" s="1521">
        <f t="shared" si="70"/>
        <v>-165413207.34609666</v>
      </c>
    </row>
    <row r="303" spans="3:66" hidden="1" x14ac:dyDescent="0.15">
      <c r="C303" s="1529"/>
      <c r="D303" s="274"/>
      <c r="E303" s="189"/>
      <c r="F303" s="1604"/>
      <c r="G303" s="189">
        <f t="shared" si="70"/>
        <v>368898862.95404035</v>
      </c>
      <c r="H303" s="189">
        <f t="shared" si="70"/>
        <v>414028742.29493046</v>
      </c>
      <c r="I303" s="189">
        <f t="shared" si="70"/>
        <v>442559611.47245061</v>
      </c>
      <c r="J303" s="189">
        <f t="shared" si="70"/>
        <v>462354696.11652654</v>
      </c>
      <c r="K303" s="189">
        <f t="shared" si="70"/>
        <v>476392732.73448151</v>
      </c>
      <c r="L303" s="189">
        <f t="shared" si="70"/>
        <v>486241414.07692659</v>
      </c>
      <c r="M303" s="189">
        <f t="shared" si="70"/>
        <v>492868067.89381289</v>
      </c>
      <c r="N303" s="189">
        <f t="shared" si="70"/>
        <v>496929013.09202522</v>
      </c>
      <c r="O303" s="189">
        <f t="shared" si="70"/>
        <v>498898497.66960478</v>
      </c>
      <c r="P303" s="189">
        <f t="shared" si="70"/>
        <v>499134835.67758554</v>
      </c>
      <c r="Q303" s="189">
        <f t="shared" si="70"/>
        <v>497917838.84976023</v>
      </c>
      <c r="R303" s="189">
        <f t="shared" si="70"/>
        <v>495471608.2843467</v>
      </c>
      <c r="S303" s="189">
        <f t="shared" si="70"/>
        <v>491979220.41136771</v>
      </c>
      <c r="T303" s="189">
        <f t="shared" si="70"/>
        <v>487592627.8129217</v>
      </c>
      <c r="U303" s="189">
        <f t="shared" si="70"/>
        <v>482439585.60837728</v>
      </c>
      <c r="V303" s="189">
        <f t="shared" si="70"/>
        <v>476628648.72081608</v>
      </c>
      <c r="W303" s="189">
        <f t="shared" si="70"/>
        <v>470252872.61539125</v>
      </c>
      <c r="X303" s="189">
        <f t="shared" si="70"/>
        <v>463392615.83421636</v>
      </c>
      <c r="Y303" s="189">
        <f t="shared" si="70"/>
        <v>456117703.7935679</v>
      </c>
      <c r="Z303" s="189">
        <f t="shared" si="70"/>
        <v>448489127.88870138</v>
      </c>
      <c r="AA303" s="189">
        <f t="shared" si="70"/>
        <v>440560399.68483132</v>
      </c>
      <c r="AB303" s="189">
        <f t="shared" si="70"/>
        <v>432378644.5114466</v>
      </c>
      <c r="AC303" s="189">
        <f t="shared" si="70"/>
        <v>423985495.01946038</v>
      </c>
      <c r="AD303" s="189">
        <f t="shared" si="70"/>
        <v>415417828.98673284</v>
      </c>
      <c r="AE303" s="189">
        <f t="shared" si="70"/>
        <v>406708384.28576416</v>
      </c>
      <c r="AF303" s="189">
        <f t="shared" si="70"/>
        <v>397886275.83718985</v>
      </c>
      <c r="AG303" s="189">
        <f t="shared" si="70"/>
        <v>388977433.52268845</v>
      </c>
      <c r="AH303" s="189">
        <f t="shared" si="70"/>
        <v>380004975.73752004</v>
      </c>
      <c r="AI303" s="189">
        <f t="shared" si="70"/>
        <v>370989530.06888813</v>
      </c>
      <c r="AJ303" s="189">
        <f t="shared" si="70"/>
        <v>361949510.18032247</v>
      </c>
      <c r="AK303" s="189">
        <f t="shared" si="70"/>
        <v>352901356.14893466</v>
      </c>
      <c r="AL303" s="189">
        <f t="shared" si="70"/>
        <v>343859744.09044546</v>
      </c>
      <c r="AM303" s="189">
        <f t="shared" si="70"/>
        <v>334837769.80868846</v>
      </c>
      <c r="AN303" s="189">
        <f t="shared" si="70"/>
        <v>325847110.34423554</v>
      </c>
      <c r="AO303" s="189">
        <f t="shared" si="70"/>
        <v>316898166.61426997</v>
      </c>
      <c r="AP303" s="189">
        <f t="shared" si="70"/>
        <v>308000189.79110593</v>
      </c>
      <c r="AQ303" s="189">
        <f t="shared" si="70"/>
        <v>299161393.62871945</v>
      </c>
      <c r="AR303" s="189">
        <f t="shared" si="70"/>
        <v>290389054.59191799</v>
      </c>
      <c r="AS303" s="189">
        <f t="shared" si="70"/>
        <v>281689601.35358459</v>
      </c>
      <c r="AT303" s="189">
        <f t="shared" si="70"/>
        <v>273068694.98818606</v>
      </c>
      <c r="AU303" s="189">
        <f t="shared" si="70"/>
        <v>264531300.99395663</v>
      </c>
      <c r="AV303" s="189">
        <f t="shared" si="70"/>
        <v>256081754.11369559</v>
      </c>
      <c r="AW303" s="189">
        <f t="shared" si="70"/>
        <v>247723816.78857487</v>
      </c>
      <c r="AX303" s="189">
        <f t="shared" si="70"/>
        <v>239460731.96569937</v>
      </c>
      <c r="AY303" s="189">
        <f t="shared" si="70"/>
        <v>231295270.88441619</v>
      </c>
      <c r="AZ303" s="189">
        <f t="shared" si="70"/>
        <v>223229776.38533422</v>
      </c>
      <c r="BA303" s="189">
        <f t="shared" si="70"/>
        <v>215266202.21713978</v>
      </c>
      <c r="BB303" s="189">
        <f t="shared" si="70"/>
        <v>207406148.75751027</v>
      </c>
      <c r="BC303" s="189">
        <f t="shared" si="70"/>
        <v>199650895.51406106</v>
      </c>
      <c r="BD303" s="189">
        <f t="shared" si="70"/>
        <v>192001430.72794393</v>
      </c>
      <c r="BE303" s="189">
        <f t="shared" si="70"/>
        <v>184458478.36532909</v>
      </c>
      <c r="BF303" s="189">
        <f t="shared" si="70"/>
        <v>177022522.74962497</v>
      </c>
      <c r="BG303" s="189">
        <f t="shared" si="70"/>
        <v>169693831.05915776</v>
      </c>
      <c r="BH303" s="189">
        <f t="shared" si="70"/>
        <v>162472473.89051354</v>
      </c>
      <c r="BI303" s="189">
        <f t="shared" si="70"/>
        <v>155358344.06631315</v>
      </c>
      <c r="BJ303" s="189">
        <f t="shared" si="70"/>
        <v>148351173.8473987</v>
      </c>
      <c r="BK303" s="189">
        <f t="shared" si="70"/>
        <v>141450550.69289452</v>
      </c>
      <c r="BL303" s="189">
        <f t="shared" si="70"/>
        <v>134655931.69704631</v>
      </c>
      <c r="BM303" s="189">
        <f t="shared" si="70"/>
        <v>127966656.81888112</v>
      </c>
      <c r="BN303" s="1521">
        <f t="shared" si="70"/>
        <v>121381961.00933646</v>
      </c>
    </row>
    <row r="304" spans="3:66" hidden="1" x14ac:dyDescent="0.15">
      <c r="C304" s="1529"/>
      <c r="D304" s="274"/>
      <c r="E304" s="189"/>
      <c r="F304" s="1604"/>
      <c r="G304" s="189">
        <f t="shared" si="70"/>
        <v>649136403.55279958</v>
      </c>
      <c r="H304" s="189">
        <f t="shared" si="70"/>
        <v>683477137.58063745</v>
      </c>
      <c r="I304" s="189">
        <f t="shared" si="70"/>
        <v>706588080.14257312</v>
      </c>
      <c r="J304" s="189">
        <f t="shared" si="70"/>
        <v>723479516.33540142</v>
      </c>
      <c r="K304" s="189">
        <f t="shared" si="70"/>
        <v>736133461.43003142</v>
      </c>
      <c r="L304" s="189">
        <f t="shared" si="70"/>
        <v>745623842.30042911</v>
      </c>
      <c r="M304" s="189">
        <f t="shared" si="70"/>
        <v>752628469.27297986</v>
      </c>
      <c r="N304" s="189">
        <f t="shared" si="70"/>
        <v>757615946.92510092</v>
      </c>
      <c r="O304" s="189">
        <f t="shared" si="70"/>
        <v>760930424.14530468</v>
      </c>
      <c r="P304" s="189">
        <f t="shared" si="70"/>
        <v>762835693.98627281</v>
      </c>
      <c r="Q304" s="189">
        <f t="shared" si="70"/>
        <v>763540462.34034157</v>
      </c>
      <c r="R304" s="189">
        <f t="shared" si="70"/>
        <v>763213901.81096733</v>
      </c>
      <c r="S304" s="189">
        <f t="shared" si="70"/>
        <v>761995772.35288239</v>
      </c>
      <c r="T304" s="189">
        <f t="shared" si="70"/>
        <v>760003305.42852187</v>
      </c>
      <c r="U304" s="189">
        <f t="shared" si="70"/>
        <v>757336059.86737323</v>
      </c>
      <c r="V304" s="189">
        <f t="shared" si="70"/>
        <v>754079452.33693516</v>
      </c>
      <c r="W304" s="189">
        <f t="shared" si="70"/>
        <v>750307390.83173311</v>
      </c>
      <c r="X304" s="189">
        <f t="shared" si="70"/>
        <v>746084282.70965493</v>
      </c>
      <c r="Y304" s="189">
        <f t="shared" si="70"/>
        <v>741466595.22947109</v>
      </c>
      <c r="Z304" s="189">
        <f t="shared" si="70"/>
        <v>736504088.64122188</v>
      </c>
      <c r="AA304" s="189">
        <f t="shared" si="70"/>
        <v>731240804.89445257</v>
      </c>
      <c r="AB304" s="189">
        <f t="shared" si="70"/>
        <v>725715870.73504865</v>
      </c>
      <c r="AC304" s="189">
        <f t="shared" si="70"/>
        <v>719964157.60603702</v>
      </c>
      <c r="AD304" s="189">
        <f t="shared" si="70"/>
        <v>714016829.51261866</v>
      </c>
      <c r="AE304" s="189">
        <f t="shared" si="70"/>
        <v>707901802.11248803</v>
      </c>
      <c r="AF304" s="189">
        <f t="shared" si="70"/>
        <v>701644130.64927781</v>
      </c>
      <c r="AG304" s="189">
        <f t="shared" si="70"/>
        <v>695266340.25001526</v>
      </c>
      <c r="AH304" s="189">
        <f t="shared" si="70"/>
        <v>688788709.08914149</v>
      </c>
      <c r="AI304" s="189">
        <f t="shared" si="70"/>
        <v>682229512.66790569</v>
      </c>
      <c r="AJ304" s="189">
        <f t="shared" si="70"/>
        <v>675605235.75421309</v>
      </c>
      <c r="AK304" s="189">
        <f t="shared" si="70"/>
        <v>668930757.22531772</v>
      </c>
      <c r="AL304" s="189">
        <f t="shared" si="70"/>
        <v>662219512.04915726</v>
      </c>
      <c r="AM304" s="189">
        <f t="shared" si="70"/>
        <v>655483633.85468936</v>
      </c>
      <c r="AN304" s="189">
        <f t="shared" si="70"/>
        <v>648734080.92310619</v>
      </c>
      <c r="AO304" s="189">
        <f t="shared" si="70"/>
        <v>641980747.94064748</v>
      </c>
      <c r="AP304" s="189">
        <f t="shared" si="70"/>
        <v>635232565.46055996</v>
      </c>
      <c r="AQ304" s="189">
        <f t="shared" si="70"/>
        <v>628497588.7046839</v>
      </c>
      <c r="AR304" s="189">
        <f t="shared" si="70"/>
        <v>621783077.07763731</v>
      </c>
      <c r="AS304" s="189">
        <f t="shared" si="70"/>
        <v>615095565.55605686</v>
      </c>
      <c r="AT304" s="189">
        <f t="shared" si="70"/>
        <v>608440928.94219398</v>
      </c>
      <c r="AU304" s="189">
        <f t="shared" si="70"/>
        <v>601824439.82787728</v>
      </c>
      <c r="AV304" s="189">
        <f t="shared" si="70"/>
        <v>595250820.99563611</v>
      </c>
      <c r="AW304" s="189">
        <f t="shared" si="70"/>
        <v>588724292.88406491</v>
      </c>
      <c r="AX304" s="189">
        <f t="shared" si="70"/>
        <v>582248616.66068161</v>
      </c>
      <c r="AY304" s="189">
        <f t="shared" si="70"/>
        <v>575827133.37473583</v>
      </c>
      <c r="AZ304" s="189">
        <f t="shared" si="70"/>
        <v>569462799.60236073</v>
      </c>
      <c r="BA304" s="189">
        <f t="shared" si="70"/>
        <v>563158219.94527411</v>
      </c>
      <c r="BB304" s="189">
        <f t="shared" si="70"/>
        <v>556915676.70045602</v>
      </c>
      <c r="BC304" s="189">
        <f t="shared" si="70"/>
        <v>550737156.98061478</v>
      </c>
      <c r="BD304" s="189">
        <f t="shared" si="70"/>
        <v>544624377.53283679</v>
      </c>
      <c r="BE304" s="189">
        <f t="shared" si="70"/>
        <v>538578807.4747628</v>
      </c>
      <c r="BF304" s="189">
        <f t="shared" si="70"/>
        <v>532601689.14328641</v>
      </c>
      <c r="BG304" s="189">
        <f t="shared" si="70"/>
        <v>526694057.2295627</v>
      </c>
      <c r="BH304" s="189">
        <f t="shared" si="70"/>
        <v>520856756.35559237</v>
      </c>
      <c r="BI304" s="189">
        <f t="shared" si="70"/>
        <v>515090457.23141032</v>
      </c>
      <c r="BJ304" s="189">
        <f t="shared" si="70"/>
        <v>509395671.51764917</v>
      </c>
      <c r="BK304" s="189">
        <f t="shared" si="70"/>
        <v>503772765.50567788</v>
      </c>
      <c r="BL304" s="189">
        <f t="shared" si="70"/>
        <v>498221972.71641481</v>
      </c>
      <c r="BM304" s="189">
        <f t="shared" si="70"/>
        <v>492743405.50908417</v>
      </c>
      <c r="BN304" s="1521">
        <f t="shared" si="70"/>
        <v>487337065.78245544</v>
      </c>
    </row>
    <row r="305" spans="1:66" hidden="1" x14ac:dyDescent="0.15">
      <c r="A305" s="231"/>
      <c r="B305" s="747"/>
      <c r="C305" s="1533"/>
      <c r="D305" s="1399"/>
      <c r="E305" s="748"/>
      <c r="F305" s="1605"/>
      <c r="G305" s="748"/>
      <c r="H305" s="748"/>
      <c r="I305" s="748"/>
      <c r="J305" s="748"/>
      <c r="K305" s="748"/>
      <c r="L305" s="748"/>
      <c r="M305" s="748"/>
      <c r="N305" s="748"/>
      <c r="O305" s="748"/>
      <c r="P305" s="748"/>
      <c r="Q305" s="748"/>
      <c r="R305" s="748"/>
      <c r="S305" s="748"/>
      <c r="T305" s="748"/>
      <c r="U305" s="748"/>
      <c r="V305" s="748"/>
      <c r="W305" s="748"/>
      <c r="X305" s="748"/>
      <c r="Y305" s="748"/>
      <c r="Z305" s="748"/>
      <c r="AA305" s="748"/>
      <c r="AB305" s="748"/>
      <c r="AC305" s="748"/>
      <c r="AD305" s="748"/>
      <c r="AE305" s="748"/>
      <c r="AF305" s="748"/>
      <c r="AG305" s="748"/>
      <c r="AH305" s="748"/>
      <c r="AI305" s="748"/>
      <c r="AJ305" s="748"/>
      <c r="AK305" s="748"/>
      <c r="AL305" s="748"/>
      <c r="AM305" s="748"/>
      <c r="AN305" s="748"/>
      <c r="AO305" s="748"/>
      <c r="AP305" s="748"/>
      <c r="AQ305" s="748"/>
      <c r="AR305" s="748"/>
      <c r="AS305" s="748"/>
      <c r="AT305" s="748"/>
      <c r="AU305" s="748"/>
      <c r="AV305" s="748"/>
      <c r="AW305" s="748"/>
      <c r="AX305" s="748"/>
      <c r="AY305" s="748"/>
      <c r="AZ305" s="748"/>
      <c r="BA305" s="748"/>
      <c r="BB305" s="748"/>
      <c r="BC305" s="748"/>
      <c r="BD305" s="748"/>
      <c r="BE305" s="748"/>
      <c r="BF305" s="748"/>
      <c r="BG305" s="748"/>
      <c r="BH305" s="748"/>
      <c r="BI305" s="748"/>
      <c r="BJ305" s="748"/>
      <c r="BK305" s="748"/>
      <c r="BL305" s="748"/>
      <c r="BM305" s="748"/>
      <c r="BN305" s="1525"/>
    </row>
    <row r="306" spans="1:66" hidden="1" x14ac:dyDescent="0.15">
      <c r="C306" s="1529"/>
      <c r="D306" s="274"/>
      <c r="E306" s="189"/>
      <c r="F306" s="1604"/>
      <c r="G306" s="189"/>
      <c r="H306" s="189"/>
      <c r="I306" s="189"/>
      <c r="J306" s="189"/>
      <c r="K306" s="189"/>
      <c r="L306" s="189"/>
      <c r="M306" s="189"/>
      <c r="N306" s="189"/>
      <c r="O306" s="189"/>
      <c r="P306" s="189"/>
      <c r="Q306" s="189"/>
      <c r="R306" s="189"/>
      <c r="S306" s="189"/>
      <c r="T306" s="189"/>
      <c r="U306" s="189"/>
      <c r="V306" s="189"/>
      <c r="W306" s="189"/>
      <c r="X306" s="189"/>
      <c r="Y306" s="189"/>
      <c r="Z306" s="189"/>
      <c r="AA306" s="189"/>
      <c r="AB306" s="189"/>
      <c r="AC306" s="189"/>
      <c r="AD306" s="189"/>
      <c r="AE306" s="189"/>
      <c r="AF306" s="189"/>
      <c r="AG306" s="189"/>
      <c r="AH306" s="189"/>
      <c r="AI306" s="189"/>
      <c r="AJ306" s="189"/>
      <c r="AK306" s="189"/>
      <c r="AL306" s="189"/>
      <c r="AM306" s="189"/>
      <c r="AN306" s="189"/>
      <c r="AO306" s="189"/>
      <c r="AP306" s="189"/>
      <c r="AQ306" s="189"/>
      <c r="AR306" s="189"/>
      <c r="AS306" s="189"/>
      <c r="AT306" s="189"/>
      <c r="AU306" s="189"/>
      <c r="AV306" s="189"/>
      <c r="AW306" s="189"/>
      <c r="AX306" s="189"/>
      <c r="AY306" s="189"/>
      <c r="AZ306" s="189"/>
      <c r="BA306" s="189"/>
      <c r="BB306" s="189"/>
      <c r="BC306" s="189"/>
      <c r="BD306" s="189"/>
      <c r="BE306" s="189"/>
      <c r="BF306" s="189"/>
      <c r="BG306" s="189"/>
      <c r="BH306" s="189"/>
      <c r="BI306" s="189"/>
      <c r="BJ306" s="189"/>
      <c r="BK306" s="189"/>
      <c r="BL306" s="189"/>
      <c r="BM306" s="189"/>
      <c r="BN306" s="1521"/>
    </row>
    <row r="307" spans="1:66" hidden="1" x14ac:dyDescent="0.15">
      <c r="B307" s="161" t="s">
        <v>904</v>
      </c>
      <c r="C307" s="1529"/>
      <c r="D307" s="274"/>
      <c r="E307" s="189"/>
      <c r="F307" s="1604"/>
      <c r="G307" s="189">
        <f>G209-G274</f>
        <v>383058608.5302645</v>
      </c>
      <c r="H307" s="189">
        <f t="shared" ref="H307:BN307" si="71">H209-H274</f>
        <v>203787829.39208943</v>
      </c>
      <c r="I307" s="189">
        <f t="shared" si="71"/>
        <v>115411024.30567205</v>
      </c>
      <c r="J307" s="189">
        <f t="shared" si="71"/>
        <v>59880255.356917679</v>
      </c>
      <c r="K307" s="189">
        <f t="shared" si="71"/>
        <v>21081473.904377341</v>
      </c>
      <c r="L307" s="189">
        <f t="shared" si="71"/>
        <v>-7661550.143499732</v>
      </c>
      <c r="M307" s="189">
        <f t="shared" si="71"/>
        <v>-29736313.194708228</v>
      </c>
      <c r="N307" s="189">
        <f t="shared" si="71"/>
        <v>-47091688.015367687</v>
      </c>
      <c r="O307" s="189">
        <f t="shared" si="71"/>
        <v>-60949797.20780015</v>
      </c>
      <c r="P307" s="189">
        <f t="shared" si="71"/>
        <v>-72126804.131314814</v>
      </c>
      <c r="Q307" s="189">
        <f t="shared" si="71"/>
        <v>-81194540.192707837</v>
      </c>
      <c r="R307" s="189">
        <f t="shared" si="71"/>
        <v>-88569042.216886878</v>
      </c>
      <c r="S307" s="189">
        <f t="shared" si="71"/>
        <v>-94562322.514211535</v>
      </c>
      <c r="T307" s="189">
        <f t="shared" si="71"/>
        <v>-99414270.860126019</v>
      </c>
      <c r="U307" s="189">
        <f t="shared" si="71"/>
        <v>-103313180.63088685</v>
      </c>
      <c r="V307" s="189">
        <f t="shared" si="71"/>
        <v>-106409442.28064656</v>
      </c>
      <c r="W307" s="189">
        <f t="shared" si="71"/>
        <v>-108824964.29095751</v>
      </c>
      <c r="X307" s="189">
        <f t="shared" si="71"/>
        <v>-110659828.9724592</v>
      </c>
      <c r="Y307" s="189">
        <f t="shared" si="71"/>
        <v>-111997104.65539384</v>
      </c>
      <c r="Z307" s="189">
        <f t="shared" si="71"/>
        <v>-112906396.32059896</v>
      </c>
      <c r="AA307" s="189">
        <f t="shared" si="71"/>
        <v>-113446512.95056045</v>
      </c>
      <c r="AB307" s="189">
        <f t="shared" si="71"/>
        <v>-113667503.73001814</v>
      </c>
      <c r="AC307" s="189">
        <f t="shared" si="71"/>
        <v>-113612234.96330309</v>
      </c>
      <c r="AD307" s="189">
        <f t="shared" si="71"/>
        <v>-113317627.24760389</v>
      </c>
      <c r="AE307" s="189">
        <f t="shared" si="71"/>
        <v>-112815637.56966507</v>
      </c>
      <c r="AF307" s="189">
        <f t="shared" si="71"/>
        <v>-112134047.29027891</v>
      </c>
      <c r="AG307" s="189">
        <f t="shared" si="71"/>
        <v>-111297100.57721841</v>
      </c>
      <c r="AH307" s="189">
        <f t="shared" si="71"/>
        <v>-110326026.30754948</v>
      </c>
      <c r="AI307" s="189">
        <f t="shared" si="71"/>
        <v>-109239468.21950078</v>
      </c>
      <c r="AJ307" s="189">
        <f t="shared" si="71"/>
        <v>-108053842.12735832</v>
      </c>
      <c r="AK307" s="189">
        <f t="shared" si="71"/>
        <v>-106783634.63728738</v>
      </c>
      <c r="AL307" s="189">
        <f t="shared" si="71"/>
        <v>-105441654.55515873</v>
      </c>
      <c r="AM307" s="189">
        <f t="shared" si="71"/>
        <v>-104039245.74170077</v>
      </c>
      <c r="AN307" s="189">
        <f t="shared" si="71"/>
        <v>-102586468.32422233</v>
      </c>
      <c r="AO307" s="189">
        <f t="shared" si="71"/>
        <v>-101092253.76166546</v>
      </c>
      <c r="AP307" s="189">
        <f t="shared" si="71"/>
        <v>-99564538.169278622</v>
      </c>
      <c r="AQ307" s="189">
        <f t="shared" si="71"/>
        <v>-98010377.460332036</v>
      </c>
      <c r="AR307" s="189">
        <f t="shared" si="71"/>
        <v>-96436047.196237922</v>
      </c>
      <c r="AS307" s="189">
        <f t="shared" si="71"/>
        <v>-94847129.509967923</v>
      </c>
      <c r="AT307" s="189">
        <f t="shared" si="71"/>
        <v>-93248589.048599124</v>
      </c>
      <c r="AU307" s="189">
        <f t="shared" si="71"/>
        <v>-91644839.545055985</v>
      </c>
      <c r="AV307" s="189">
        <f t="shared" si="71"/>
        <v>-90039802.358387232</v>
      </c>
      <c r="AW307" s="189">
        <f t="shared" si="71"/>
        <v>-88436958.102363467</v>
      </c>
      <c r="AX307" s="189">
        <f t="shared" si="71"/>
        <v>-86839392.303091645</v>
      </c>
      <c r="AY307" s="189">
        <f t="shared" si="71"/>
        <v>-85249835.879507065</v>
      </c>
      <c r="AZ307" s="189">
        <f t="shared" si="71"/>
        <v>-83670701.119574189</v>
      </c>
      <c r="BA307" s="189">
        <f t="shared" si="71"/>
        <v>-82104113.724814057</v>
      </c>
      <c r="BB307" s="189">
        <f t="shared" si="71"/>
        <v>-80551941.412375689</v>
      </c>
      <c r="BC307" s="189">
        <f t="shared" si="71"/>
        <v>-79015819.494201541</v>
      </c>
      <c r="BD307" s="189">
        <f t="shared" si="71"/>
        <v>-77497173.794347525</v>
      </c>
      <c r="BE307" s="189">
        <f t="shared" si="71"/>
        <v>-75997241.216252327</v>
      </c>
      <c r="BF307" s="189">
        <f t="shared" si="71"/>
        <v>-74517088.230076194</v>
      </c>
      <c r="BG307" s="189">
        <f t="shared" si="71"/>
        <v>-73057627.514844775</v>
      </c>
      <c r="BH307" s="189">
        <f t="shared" si="71"/>
        <v>-71619632.95998919</v>
      </c>
      <c r="BI307" s="189">
        <f t="shared" si="71"/>
        <v>-70203753.205108643</v>
      </c>
      <c r="BJ307" s="189">
        <f t="shared" si="71"/>
        <v>-68810523.874676228</v>
      </c>
      <c r="BK307" s="189">
        <f t="shared" si="71"/>
        <v>-67440378.645392776</v>
      </c>
      <c r="BL307" s="189">
        <f t="shared" si="71"/>
        <v>-66093659.267487049</v>
      </c>
      <c r="BM307" s="189">
        <f t="shared" si="71"/>
        <v>-64770624.647057295</v>
      </c>
      <c r="BN307" s="1521">
        <f t="shared" si="71"/>
        <v>-63471459.084223866</v>
      </c>
    </row>
    <row r="308" spans="1:66" hidden="1" x14ac:dyDescent="0.15">
      <c r="C308" s="1529"/>
      <c r="D308" s="274"/>
      <c r="E308" s="189"/>
      <c r="F308" s="1604"/>
      <c r="G308" s="189">
        <f t="shared" ref="G308:BN309" si="72">G210-G275</f>
        <v>308506320.29095429</v>
      </c>
      <c r="H308" s="189">
        <f t="shared" si="72"/>
        <v>173236559.92743254</v>
      </c>
      <c r="I308" s="189">
        <f t="shared" si="72"/>
        <v>103155532.00789928</v>
      </c>
      <c r="J308" s="189">
        <f t="shared" si="72"/>
        <v>57712037.41045022</v>
      </c>
      <c r="K308" s="189">
        <f t="shared" si="72"/>
        <v>25194082.594217837</v>
      </c>
      <c r="L308" s="189">
        <f t="shared" si="72"/>
        <v>620444.48229259253</v>
      </c>
      <c r="M308" s="189">
        <f t="shared" si="72"/>
        <v>-18587765.75325793</v>
      </c>
      <c r="N308" s="189">
        <f t="shared" si="72"/>
        <v>-33939019.271648526</v>
      </c>
      <c r="O308" s="189">
        <f t="shared" si="72"/>
        <v>-46392789.020974457</v>
      </c>
      <c r="P308" s="189">
        <f t="shared" si="72"/>
        <v>-56597879.821922958</v>
      </c>
      <c r="Q308" s="189">
        <f t="shared" si="72"/>
        <v>-65013976.448930621</v>
      </c>
      <c r="R308" s="189">
        <f t="shared" si="72"/>
        <v>-71978939.397736013</v>
      </c>
      <c r="S308" s="189">
        <f t="shared" si="72"/>
        <v>-77748530.790533602</v>
      </c>
      <c r="T308" s="189">
        <f t="shared" si="72"/>
        <v>-82521106.450022459</v>
      </c>
      <c r="U308" s="189">
        <f t="shared" si="72"/>
        <v>-86453629.069844782</v>
      </c>
      <c r="V308" s="189">
        <f t="shared" si="72"/>
        <v>-89672429.257414937</v>
      </c>
      <c r="W308" s="189">
        <f t="shared" si="72"/>
        <v>-92280659.509394348</v>
      </c>
      <c r="X308" s="189">
        <f t="shared" si="72"/>
        <v>-94363594.032484472</v>
      </c>
      <c r="Y308" s="189">
        <f t="shared" si="72"/>
        <v>-95992483.63405931</v>
      </c>
      <c r="Z308" s="189">
        <f t="shared" si="72"/>
        <v>-97227416.243840337</v>
      </c>
      <c r="AA308" s="189">
        <f t="shared" si="72"/>
        <v>-98119477.490702629</v>
      </c>
      <c r="AB308" s="189">
        <f t="shared" si="72"/>
        <v>-98712408.585189164</v>
      </c>
      <c r="AC308" s="189">
        <f t="shared" si="72"/>
        <v>-99043896.622721136</v>
      </c>
      <c r="AD308" s="189">
        <f t="shared" si="72"/>
        <v>-99146591.720460534</v>
      </c>
      <c r="AE308" s="189">
        <f t="shared" si="72"/>
        <v>-99048918.154646158</v>
      </c>
      <c r="AF308" s="189">
        <f t="shared" si="72"/>
        <v>-98775728.065937817</v>
      </c>
      <c r="AG308" s="189">
        <f t="shared" si="72"/>
        <v>-98348833.376024187</v>
      </c>
      <c r="AH308" s="189">
        <f t="shared" si="72"/>
        <v>-97787442.431107938</v>
      </c>
      <c r="AI308" s="189">
        <f t="shared" si="72"/>
        <v>-97108521.345125139</v>
      </c>
      <c r="AJ308" s="189">
        <f t="shared" si="72"/>
        <v>-96327095.26114893</v>
      </c>
      <c r="AK308" s="189">
        <f t="shared" si="72"/>
        <v>-95456501.250746191</v>
      </c>
      <c r="AL308" s="189">
        <f t="shared" si="72"/>
        <v>-94508601.966186345</v>
      </c>
      <c r="AM308" s="189">
        <f t="shared" si="72"/>
        <v>-93493967.19988507</v>
      </c>
      <c r="AN308" s="189">
        <f t="shared" si="72"/>
        <v>-92422029.01492393</v>
      </c>
      <c r="AO308" s="189">
        <f t="shared" si="72"/>
        <v>-91301214.966535866</v>
      </c>
      <c r="AP308" s="189">
        <f t="shared" si="72"/>
        <v>-90139063.048709333</v>
      </c>
      <c r="AQ308" s="189">
        <f t="shared" si="72"/>
        <v>-88942321.308555543</v>
      </c>
      <c r="AR308" s="189">
        <f t="shared" si="72"/>
        <v>-87717034.527006269</v>
      </c>
      <c r="AS308" s="189">
        <f t="shared" si="72"/>
        <v>-86468619.933172524</v>
      </c>
      <c r="AT308" s="189">
        <f t="shared" si="72"/>
        <v>-85201933.575527787</v>
      </c>
      <c r="AU308" s="189">
        <f t="shared" si="72"/>
        <v>-83921328.696611047</v>
      </c>
      <c r="AV308" s="189">
        <f t="shared" si="72"/>
        <v>-82630707.234463215</v>
      </c>
      <c r="AW308" s="189">
        <f t="shared" si="72"/>
        <v>-81333565.39232111</v>
      </c>
      <c r="AX308" s="189">
        <f t="shared" si="72"/>
        <v>-80033034.069528818</v>
      </c>
      <c r="AY308" s="189">
        <f t="shared" si="72"/>
        <v>-78731914.824532986</v>
      </c>
      <c r="AZ308" s="189">
        <f t="shared" si="72"/>
        <v>-77432711.939960003</v>
      </c>
      <c r="BA308" s="189">
        <f t="shared" si="72"/>
        <v>-76137661.07604897</v>
      </c>
      <c r="BB308" s="189">
        <f t="shared" si="72"/>
        <v>-74848754.928900719</v>
      </c>
      <c r="BC308" s="189">
        <f t="shared" si="72"/>
        <v>-73567766.251533508</v>
      </c>
      <c r="BD308" s="189">
        <f t="shared" si="72"/>
        <v>-72296268.546563745</v>
      </c>
      <c r="BE308" s="189">
        <f t="shared" si="72"/>
        <v>-71035654.697801232</v>
      </c>
      <c r="BF308" s="189">
        <f t="shared" si="72"/>
        <v>-69787153.772864461</v>
      </c>
      <c r="BG308" s="189">
        <f t="shared" si="72"/>
        <v>-68551846.198967695</v>
      </c>
      <c r="BH308" s="189">
        <f t="shared" si="72"/>
        <v>-67330677.488479972</v>
      </c>
      <c r="BI308" s="189">
        <f t="shared" si="72"/>
        <v>-66124470.668947816</v>
      </c>
      <c r="BJ308" s="189">
        <f t="shared" si="72"/>
        <v>-64933937.553470731</v>
      </c>
      <c r="BK308" s="189">
        <f t="shared" si="72"/>
        <v>-63759688.971078873</v>
      </c>
      <c r="BL308" s="189">
        <f t="shared" si="72"/>
        <v>-62602244.062748194</v>
      </c>
      <c r="BM308" s="189">
        <f t="shared" si="72"/>
        <v>-61462038.73652029</v>
      </c>
      <c r="BN308" s="1521">
        <f t="shared" si="72"/>
        <v>-60339433.364615679</v>
      </c>
    </row>
    <row r="309" spans="1:66" hidden="1" x14ac:dyDescent="0.15">
      <c r="C309" s="1529"/>
      <c r="D309" s="274"/>
      <c r="E309" s="189"/>
      <c r="F309" s="1604"/>
      <c r="G309" s="189">
        <f t="shared" si="72"/>
        <v>218926115.00553924</v>
      </c>
      <c r="H309" s="189">
        <f t="shared" si="72"/>
        <v>128235948.22294611</v>
      </c>
      <c r="I309" s="189">
        <f t="shared" si="72"/>
        <v>79047095.538443923</v>
      </c>
      <c r="J309" s="189">
        <f t="shared" si="72"/>
        <v>46220190.818740487</v>
      </c>
      <c r="K309" s="189">
        <f t="shared" si="72"/>
        <v>22219182.460003078</v>
      </c>
      <c r="L309" s="189">
        <f t="shared" si="72"/>
        <v>3758683.1373820901</v>
      </c>
      <c r="M309" s="189">
        <f t="shared" si="72"/>
        <v>-10894944.402122557</v>
      </c>
      <c r="N309" s="189">
        <f t="shared" si="72"/>
        <v>-22771803.191251397</v>
      </c>
      <c r="O309" s="189">
        <f t="shared" si="72"/>
        <v>-32535967.941225946</v>
      </c>
      <c r="P309" s="189">
        <f t="shared" si="72"/>
        <v>-40641831.913645387</v>
      </c>
      <c r="Q309" s="189">
        <f t="shared" si="72"/>
        <v>-47414762.474490047</v>
      </c>
      <c r="R309" s="189">
        <f t="shared" si="72"/>
        <v>-53096207.747822046</v>
      </c>
      <c r="S309" s="189">
        <f t="shared" si="72"/>
        <v>-57870564.265769541</v>
      </c>
      <c r="T309" s="189">
        <f t="shared" si="72"/>
        <v>-61882013.440142572</v>
      </c>
      <c r="U309" s="189">
        <f t="shared" si="72"/>
        <v>-65245522.07541585</v>
      </c>
      <c r="V309" s="189">
        <f t="shared" si="72"/>
        <v>-68054286.056543171</v>
      </c>
      <c r="W309" s="189">
        <f t="shared" si="72"/>
        <v>-70384919.726906121</v>
      </c>
      <c r="X309" s="189">
        <f t="shared" si="72"/>
        <v>-72301167.889434338</v>
      </c>
      <c r="Y309" s="189">
        <f t="shared" si="72"/>
        <v>-73856621.176186264</v>
      </c>
      <c r="Z309" s="189">
        <f t="shared" si="72"/>
        <v>-75096741.874748945</v>
      </c>
      <c r="AA309" s="189">
        <f t="shared" si="72"/>
        <v>-76060401.916747451</v>
      </c>
      <c r="AB309" s="189">
        <f t="shared" si="72"/>
        <v>-76781068.819344163</v>
      </c>
      <c r="AC309" s="189">
        <f t="shared" si="72"/>
        <v>-77287733.024061501</v>
      </c>
      <c r="AD309" s="189">
        <f t="shared" si="72"/>
        <v>-77605642.214112997</v>
      </c>
      <c r="AE309" s="189">
        <f t="shared" si="72"/>
        <v>-77756889.460535884</v>
      </c>
      <c r="AF309" s="189">
        <f t="shared" si="72"/>
        <v>-77760889.209253848</v>
      </c>
      <c r="AG309" s="189">
        <f t="shared" si="72"/>
        <v>-77634766.165764511</v>
      </c>
      <c r="AH309" s="189">
        <f t="shared" si="72"/>
        <v>-77393675.786060274</v>
      </c>
      <c r="AI309" s="189">
        <f t="shared" si="72"/>
        <v>-77051070.515897632</v>
      </c>
      <c r="AJ309" s="189">
        <f t="shared" si="72"/>
        <v>-76618922.590881765</v>
      </c>
      <c r="AK309" s="189">
        <f t="shared" si="72"/>
        <v>-76107911.751557052</v>
      </c>
      <c r="AL309" s="189">
        <f t="shared" si="72"/>
        <v>-75527584.391625643</v>
      </c>
      <c r="AM309" s="189">
        <f t="shared" si="72"/>
        <v>-74886489.271295726</v>
      </c>
      <c r="AN309" s="189">
        <f t="shared" si="72"/>
        <v>-74192293.870789051</v>
      </c>
      <c r="AO309" s="189">
        <f t="shared" si="72"/>
        <v>-73451884.645510614</v>
      </c>
      <c r="AP309" s="189">
        <f t="shared" si="72"/>
        <v>-72671453.812724233</v>
      </c>
      <c r="AQ309" s="189">
        <f t="shared" si="72"/>
        <v>-71856574.805096626</v>
      </c>
      <c r="AR309" s="189">
        <f t="shared" si="72"/>
        <v>-71012268.136383712</v>
      </c>
      <c r="AS309" s="189">
        <f t="shared" si="72"/>
        <v>-70143059.114561439</v>
      </c>
      <c r="AT309" s="189">
        <f t="shared" si="72"/>
        <v>-69253028.589683652</v>
      </c>
      <c r="AU309" s="189">
        <f t="shared" si="72"/>
        <v>-68345857.724040687</v>
      </c>
      <c r="AV309" s="189">
        <f t="shared" si="72"/>
        <v>-67424867.61036396</v>
      </c>
      <c r="AW309" s="189">
        <f t="shared" si="72"/>
        <v>-66493054.431947052</v>
      </c>
      <c r="AX309" s="189">
        <f t="shared" si="72"/>
        <v>-65553120.750487387</v>
      </c>
      <c r="AY309" s="189">
        <f t="shared" si="72"/>
        <v>-64607503.418419659</v>
      </c>
      <c r="AZ309" s="189">
        <f t="shared" si="72"/>
        <v>-63658398.538820207</v>
      </c>
      <c r="BA309" s="189">
        <f t="shared" si="72"/>
        <v>-62707783.834635675</v>
      </c>
      <c r="BB309" s="189">
        <f t="shared" si="72"/>
        <v>-61757438.737772226</v>
      </c>
      <c r="BC309" s="189">
        <f t="shared" si="72"/>
        <v>-60808962.46556747</v>
      </c>
      <c r="BD309" s="189">
        <f t="shared" si="72"/>
        <v>-59863790.315943301</v>
      </c>
      <c r="BE309" s="189">
        <f t="shared" si="72"/>
        <v>-58923208.381869495</v>
      </c>
      <c r="BF309" s="189">
        <f t="shared" si="72"/>
        <v>-57988366.859731257</v>
      </c>
      <c r="BG309" s="189">
        <f t="shared" si="72"/>
        <v>-57060292.10399586</v>
      </c>
      <c r="BH309" s="189">
        <f t="shared" si="72"/>
        <v>-56139897.56158787</v>
      </c>
      <c r="BI309" s="189">
        <f t="shared" si="72"/>
        <v>-55227993.703083694</v>
      </c>
      <c r="BJ309" s="189">
        <f t="shared" si="72"/>
        <v>-54325297.053808033</v>
      </c>
      <c r="BK309" s="189">
        <f t="shared" si="72"/>
        <v>-53432438.415793598</v>
      </c>
      <c r="BL309" s="189">
        <f t="shared" si="72"/>
        <v>-52549970.361068904</v>
      </c>
      <c r="BM309" s="189">
        <f t="shared" si="72"/>
        <v>-51678374.067620754</v>
      </c>
      <c r="BN309" s="1521">
        <f t="shared" si="72"/>
        <v>-50818065.561425984</v>
      </c>
    </row>
    <row r="310" spans="1:66" hidden="1" x14ac:dyDescent="0.15">
      <c r="C310" s="1529"/>
      <c r="D310" s="274"/>
      <c r="E310" s="189"/>
      <c r="F310" s="1604"/>
      <c r="G310" s="189"/>
      <c r="H310" s="189"/>
      <c r="I310" s="189"/>
      <c r="J310" s="189"/>
      <c r="K310" s="189"/>
      <c r="L310" s="189"/>
      <c r="M310" s="189"/>
      <c r="N310" s="189"/>
      <c r="O310" s="189"/>
      <c r="P310" s="189"/>
      <c r="Q310" s="189"/>
      <c r="R310" s="189"/>
      <c r="S310" s="189"/>
      <c r="T310" s="189"/>
      <c r="U310" s="189"/>
      <c r="V310" s="189"/>
      <c r="W310" s="189"/>
      <c r="X310" s="189"/>
      <c r="Y310" s="189"/>
      <c r="Z310" s="189"/>
      <c r="AA310" s="189"/>
      <c r="AB310" s="189"/>
      <c r="AC310" s="189"/>
      <c r="AD310" s="189"/>
      <c r="AE310" s="189"/>
      <c r="AF310" s="189"/>
      <c r="AG310" s="189"/>
      <c r="AH310" s="189"/>
      <c r="AI310" s="189"/>
      <c r="AJ310" s="189"/>
      <c r="AK310" s="189"/>
      <c r="AL310" s="189"/>
      <c r="AM310" s="189"/>
      <c r="AN310" s="189"/>
      <c r="AO310" s="189"/>
      <c r="AP310" s="189"/>
      <c r="AQ310" s="189"/>
      <c r="AR310" s="189"/>
      <c r="AS310" s="189"/>
      <c r="AT310" s="189"/>
      <c r="AU310" s="189"/>
      <c r="AV310" s="189"/>
      <c r="AW310" s="189"/>
      <c r="AX310" s="189"/>
      <c r="AY310" s="189"/>
      <c r="AZ310" s="189"/>
      <c r="BA310" s="189"/>
      <c r="BB310" s="189"/>
      <c r="BC310" s="189"/>
      <c r="BD310" s="189"/>
      <c r="BE310" s="189"/>
      <c r="BF310" s="189"/>
      <c r="BG310" s="189"/>
      <c r="BH310" s="189"/>
      <c r="BI310" s="189"/>
      <c r="BJ310" s="189"/>
      <c r="BK310" s="189"/>
      <c r="BL310" s="189"/>
      <c r="BM310" s="189"/>
      <c r="BN310" s="1521"/>
    </row>
    <row r="311" spans="1:66" hidden="1" x14ac:dyDescent="0.15">
      <c r="C311" s="1529"/>
      <c r="D311" s="274"/>
      <c r="E311" s="189"/>
      <c r="F311" s="1604"/>
      <c r="G311" s="189">
        <f t="shared" ref="G311:BN313" si="73">G213-G278</f>
        <v>1412034551.8361433</v>
      </c>
      <c r="H311" s="189">
        <f t="shared" si="73"/>
        <v>842986899.20965195</v>
      </c>
      <c r="I311" s="189">
        <f t="shared" si="73"/>
        <v>558603456.59504962</v>
      </c>
      <c r="J311" s="189">
        <f t="shared" si="73"/>
        <v>377278212.60653132</v>
      </c>
      <c r="K311" s="189">
        <f t="shared" si="73"/>
        <v>248589182.71283829</v>
      </c>
      <c r="L311" s="189">
        <f t="shared" si="73"/>
        <v>151639560.29071075</v>
      </c>
      <c r="M311" s="189">
        <f t="shared" si="73"/>
        <v>75821257.283347309</v>
      </c>
      <c r="N311" s="189">
        <f t="shared" si="73"/>
        <v>15027110.086422384</v>
      </c>
      <c r="O311" s="189">
        <f t="shared" si="73"/>
        <v>-34576120.394681036</v>
      </c>
      <c r="P311" s="189">
        <f t="shared" si="73"/>
        <v>-75551307.983383089</v>
      </c>
      <c r="Q311" s="189">
        <f t="shared" si="73"/>
        <v>-109696601.56699833</v>
      </c>
      <c r="R311" s="189">
        <f t="shared" si="73"/>
        <v>-138322414.57583991</v>
      </c>
      <c r="S311" s="189">
        <f t="shared" si="73"/>
        <v>-162413393.20432132</v>
      </c>
      <c r="T311" s="189">
        <f t="shared" si="73"/>
        <v>-182728229.92524016</v>
      </c>
      <c r="U311" s="189">
        <f t="shared" si="73"/>
        <v>-199863888.96264875</v>
      </c>
      <c r="V311" s="189">
        <f t="shared" si="73"/>
        <v>-214298456.38126945</v>
      </c>
      <c r="W311" s="189">
        <f t="shared" si="73"/>
        <v>-226420623.77742323</v>
      </c>
      <c r="X311" s="189">
        <f t="shared" si="73"/>
        <v>-236550521.18938094</v>
      </c>
      <c r="Y311" s="189">
        <f t="shared" si="73"/>
        <v>-244954782.1265257</v>
      </c>
      <c r="Z311" s="189">
        <f t="shared" si="73"/>
        <v>-251857661.59083632</v>
      </c>
      <c r="AA311" s="189">
        <f t="shared" si="73"/>
        <v>-257449390.49476683</v>
      </c>
      <c r="AB311" s="189">
        <f t="shared" si="73"/>
        <v>-261892555.23832095</v>
      </c>
      <c r="AC311" s="189">
        <f t="shared" si="73"/>
        <v>-265327040.11956552</v>
      </c>
      <c r="AD311" s="189">
        <f t="shared" si="73"/>
        <v>-267873906.55237937</v>
      </c>
      <c r="AE311" s="189">
        <f t="shared" si="73"/>
        <v>-269638473.97412282</v>
      </c>
      <c r="AF311" s="189">
        <f t="shared" si="73"/>
        <v>-270712793.17383009</v>
      </c>
      <c r="AG311" s="189">
        <f t="shared" si="73"/>
        <v>-271177651.45457852</v>
      </c>
      <c r="AH311" s="189">
        <f t="shared" si="73"/>
        <v>-271104212.94306451</v>
      </c>
      <c r="AI311" s="189">
        <f t="shared" si="73"/>
        <v>-270555371.57899839</v>
      </c>
      <c r="AJ311" s="189">
        <f t="shared" si="73"/>
        <v>-269586875.65058899</v>
      </c>
      <c r="AK311" s="189">
        <f t="shared" si="73"/>
        <v>-268248269.05366659</v>
      </c>
      <c r="AL311" s="189">
        <f t="shared" si="73"/>
        <v>-266583684.29442132</v>
      </c>
      <c r="AM311" s="189">
        <f t="shared" si="73"/>
        <v>-264632514.63542593</v>
      </c>
      <c r="AN311" s="189">
        <f t="shared" si="73"/>
        <v>-262429987.00908852</v>
      </c>
      <c r="AO311" s="189">
        <f t="shared" si="73"/>
        <v>-260007652.90355164</v>
      </c>
      <c r="AP311" s="189">
        <f t="shared" si="73"/>
        <v>-257393811.01436242</v>
      </c>
      <c r="AQ311" s="189">
        <f t="shared" si="73"/>
        <v>-254613872.79931426</v>
      </c>
      <c r="AR311" s="189">
        <f t="shared" si="73"/>
        <v>-251690679.98988467</v>
      </c>
      <c r="AS311" s="189">
        <f t="shared" si="73"/>
        <v>-248644781.46540385</v>
      </c>
      <c r="AT311" s="189">
        <f t="shared" si="73"/>
        <v>-245494675.58480158</v>
      </c>
      <c r="AU311" s="189">
        <f t="shared" si="73"/>
        <v>-242257023.02010399</v>
      </c>
      <c r="AV311" s="189">
        <f t="shared" si="73"/>
        <v>-238946834.28865519</v>
      </c>
      <c r="AW311" s="189">
        <f t="shared" si="73"/>
        <v>-235577635.4939045</v>
      </c>
      <c r="AX311" s="189">
        <f t="shared" si="73"/>
        <v>-232161615.22410849</v>
      </c>
      <c r="AY311" s="189">
        <f t="shared" si="73"/>
        <v>-228709755.09867185</v>
      </c>
      <c r="AZ311" s="189">
        <f t="shared" si="73"/>
        <v>-225231946.07301757</v>
      </c>
      <c r="BA311" s="189">
        <f t="shared" si="73"/>
        <v>-221737092.29910398</v>
      </c>
      <c r="BB311" s="189">
        <f t="shared" si="73"/>
        <v>-218233204.07762435</v>
      </c>
      <c r="BC311" s="189">
        <f t="shared" si="73"/>
        <v>-214727481.21971822</v>
      </c>
      <c r="BD311" s="189">
        <f t="shared" si="73"/>
        <v>-211226387.9528847</v>
      </c>
      <c r="BE311" s="189">
        <f t="shared" si="73"/>
        <v>-207735720.35144466</v>
      </c>
      <c r="BF311" s="189">
        <f t="shared" si="73"/>
        <v>-204260667.14133677</v>
      </c>
      <c r="BG311" s="189">
        <f t="shared" si="73"/>
        <v>-200805864.61816806</v>
      </c>
      <c r="BH311" s="189">
        <f t="shared" si="73"/>
        <v>-197375446.32294852</v>
      </c>
      <c r="BI311" s="189">
        <f t="shared" si="73"/>
        <v>-193973088.03917405</v>
      </c>
      <c r="BJ311" s="189">
        <f t="shared" si="73"/>
        <v>-190602048.60559678</v>
      </c>
      <c r="BK311" s="189">
        <f t="shared" si="73"/>
        <v>-187265206.97939661</v>
      </c>
      <c r="BL311" s="189">
        <f t="shared" si="73"/>
        <v>-183965095.9329679</v>
      </c>
      <c r="BM311" s="189">
        <f t="shared" si="73"/>
        <v>-180703932.72297463</v>
      </c>
      <c r="BN311" s="1521">
        <f t="shared" si="73"/>
        <v>-177483647.03162003</v>
      </c>
    </row>
    <row r="312" spans="1:66" hidden="1" x14ac:dyDescent="0.15">
      <c r="C312" s="1529"/>
      <c r="D312" s="274"/>
      <c r="E312" s="189"/>
      <c r="F312" s="1604"/>
      <c r="G312" s="189">
        <f t="shared" si="73"/>
        <v>1178809479.0019381</v>
      </c>
      <c r="H312" s="189">
        <f t="shared" si="73"/>
        <v>747412072.27476358</v>
      </c>
      <c r="I312" s="189">
        <f t="shared" si="73"/>
        <v>520264082.29453081</v>
      </c>
      <c r="J312" s="189">
        <f t="shared" si="73"/>
        <v>370495284.80608582</v>
      </c>
      <c r="K312" s="189">
        <f t="shared" si="73"/>
        <v>261454830.21848977</v>
      </c>
      <c r="L312" s="189">
        <f t="shared" si="73"/>
        <v>177548473.95963335</v>
      </c>
      <c r="M312" s="189">
        <f t="shared" si="73"/>
        <v>110697729.22585309</v>
      </c>
      <c r="N312" s="189">
        <f t="shared" si="73"/>
        <v>56173159.364902258</v>
      </c>
      <c r="O312" s="189">
        <f t="shared" si="73"/>
        <v>10963183.291378498</v>
      </c>
      <c r="P312" s="189">
        <f t="shared" si="73"/>
        <v>-26971518.031541765</v>
      </c>
      <c r="Q312" s="189">
        <f t="shared" si="73"/>
        <v>-59078260.443417013</v>
      </c>
      <c r="R312" s="189">
        <f t="shared" si="73"/>
        <v>-86422895.061384141</v>
      </c>
      <c r="S312" s="189">
        <f t="shared" si="73"/>
        <v>-109814098.23987389</v>
      </c>
      <c r="T312" s="189">
        <f t="shared" si="73"/>
        <v>-129880630.03266972</v>
      </c>
      <c r="U312" s="189">
        <f t="shared" si="73"/>
        <v>-147121441.56580585</v>
      </c>
      <c r="V312" s="189">
        <f t="shared" si="73"/>
        <v>-161939351.46902049</v>
      </c>
      <c r="W312" s="189">
        <f t="shared" si="73"/>
        <v>-174664376.19873625</v>
      </c>
      <c r="X312" s="189">
        <f t="shared" si="73"/>
        <v>-185570320.97609067</v>
      </c>
      <c r="Y312" s="189">
        <f t="shared" si="73"/>
        <v>-194886850.05443579</v>
      </c>
      <c r="Z312" s="189">
        <f t="shared" si="73"/>
        <v>-202808445.84268737</v>
      </c>
      <c r="AA312" s="189">
        <f t="shared" si="73"/>
        <v>-209501177.95991689</v>
      </c>
      <c r="AB312" s="189">
        <f t="shared" si="73"/>
        <v>-215107899.30396301</v>
      </c>
      <c r="AC312" s="189">
        <f t="shared" si="73"/>
        <v>-219752291.83485702</v>
      </c>
      <c r="AD312" s="189">
        <f t="shared" si="73"/>
        <v>-223542057.44340131</v>
      </c>
      <c r="AE312" s="189">
        <f t="shared" si="73"/>
        <v>-226571464.03943783</v>
      </c>
      <c r="AF312" s="189">
        <f t="shared" si="73"/>
        <v>-228923398.80891237</v>
      </c>
      <c r="AG312" s="189">
        <f t="shared" si="73"/>
        <v>-230671040.15672395</v>
      </c>
      <c r="AH312" s="189">
        <f t="shared" si="73"/>
        <v>-231879231.2975114</v>
      </c>
      <c r="AI312" s="189">
        <f t="shared" si="73"/>
        <v>-232605617.98803702</v>
      </c>
      <c r="AJ312" s="189">
        <f t="shared" si="73"/>
        <v>-232901598.02100253</v>
      </c>
      <c r="AK312" s="189">
        <f t="shared" si="73"/>
        <v>-232813119.15459296</v>
      </c>
      <c r="AL312" s="189">
        <f t="shared" si="73"/>
        <v>-232381354.00271568</v>
      </c>
      <c r="AM312" s="189">
        <f t="shared" si="73"/>
        <v>-231643274.27733943</v>
      </c>
      <c r="AN312" s="189">
        <f t="shared" si="73"/>
        <v>-230632142.11101562</v>
      </c>
      <c r="AO312" s="189">
        <f t="shared" si="73"/>
        <v>-229377932.60862711</v>
      </c>
      <c r="AP312" s="189">
        <f t="shared" si="73"/>
        <v>-227907699.00616425</v>
      </c>
      <c r="AQ312" s="189">
        <f t="shared" si="73"/>
        <v>-226245889.65070787</v>
      </c>
      <c r="AR312" s="189">
        <f t="shared" si="73"/>
        <v>-224414624.31341046</v>
      </c>
      <c r="AS312" s="189">
        <f t="shared" si="73"/>
        <v>-222433935.99788851</v>
      </c>
      <c r="AT312" s="189">
        <f t="shared" si="73"/>
        <v>-220321983.32947087</v>
      </c>
      <c r="AU312" s="189">
        <f t="shared" si="73"/>
        <v>-218095237.74555582</v>
      </c>
      <c r="AV312" s="189">
        <f t="shared" si="73"/>
        <v>-215768649.0079295</v>
      </c>
      <c r="AW312" s="189">
        <f t="shared" si="73"/>
        <v>-213355791.9892264</v>
      </c>
      <c r="AX312" s="189">
        <f t="shared" si="73"/>
        <v>-210868997.2207166</v>
      </c>
      <c r="AY312" s="189">
        <f t="shared" si="73"/>
        <v>-208319467.306373</v>
      </c>
      <c r="AZ312" s="189">
        <f t="shared" si="73"/>
        <v>-205717380.99240565</v>
      </c>
      <c r="BA312" s="189">
        <f t="shared" si="73"/>
        <v>-203071986.41927725</v>
      </c>
      <c r="BB312" s="189">
        <f t="shared" si="73"/>
        <v>-200391684.86461407</v>
      </c>
      <c r="BC312" s="189">
        <f t="shared" si="73"/>
        <v>-197684106.10228068</v>
      </c>
      <c r="BD312" s="189">
        <f t="shared" si="73"/>
        <v>-194956176.34885502</v>
      </c>
      <c r="BE312" s="189">
        <f t="shared" si="73"/>
        <v>-192214179.63864297</v>
      </c>
      <c r="BF312" s="189">
        <f t="shared" si="73"/>
        <v>-189463813.35808042</v>
      </c>
      <c r="BG312" s="189">
        <f t="shared" si="73"/>
        <v>-186710238.57652074</v>
      </c>
      <c r="BH312" s="189">
        <f t="shared" si="73"/>
        <v>-183958125.73025975</v>
      </c>
      <c r="BI312" s="189">
        <f t="shared" si="73"/>
        <v>-181211696.14797619</v>
      </c>
      <c r="BJ312" s="189">
        <f t="shared" si="73"/>
        <v>-178474759.84674579</v>
      </c>
      <c r="BK312" s="189">
        <f t="shared" si="73"/>
        <v>-175750749.97686413</v>
      </c>
      <c r="BL312" s="189">
        <f t="shared" si="73"/>
        <v>-173042754.2496945</v>
      </c>
      <c r="BM312" s="189">
        <f t="shared" si="73"/>
        <v>-170353543.64455688</v>
      </c>
      <c r="BN312" s="1521">
        <f t="shared" si="73"/>
        <v>-167685598.65744522</v>
      </c>
    </row>
    <row r="313" spans="1:66" hidden="1" x14ac:dyDescent="0.15">
      <c r="C313" s="1529"/>
      <c r="D313" s="274"/>
      <c r="E313" s="189"/>
      <c r="F313" s="1604"/>
      <c r="G313" s="189">
        <f t="shared" si="73"/>
        <v>898571938.40317988</v>
      </c>
      <c r="H313" s="189">
        <f t="shared" si="73"/>
        <v>606634757.58425784</v>
      </c>
      <c r="I313" s="189">
        <f t="shared" si="73"/>
        <v>444844642.00238431</v>
      </c>
      <c r="J313" s="189">
        <f t="shared" si="73"/>
        <v>334544855.62881196</v>
      </c>
      <c r="K313" s="189">
        <f t="shared" si="73"/>
        <v>252148324.4510262</v>
      </c>
      <c r="L313" s="189">
        <f t="shared" si="73"/>
        <v>187365958.52234697</v>
      </c>
      <c r="M313" s="189">
        <f t="shared" si="73"/>
        <v>134763507.24945855</v>
      </c>
      <c r="N313" s="189">
        <f t="shared" si="73"/>
        <v>91108033.199299812</v>
      </c>
      <c r="O313" s="189">
        <f t="shared" si="73"/>
        <v>54312062.070270777</v>
      </c>
      <c r="P313" s="189">
        <f t="shared" si="73"/>
        <v>22944460.718952656</v>
      </c>
      <c r="Q313" s="189">
        <f t="shared" si="73"/>
        <v>-4021895.8709689379</v>
      </c>
      <c r="R313" s="189">
        <f t="shared" si="73"/>
        <v>-27351247.921278</v>
      </c>
      <c r="S313" s="189">
        <f t="shared" si="73"/>
        <v>-47629015.796093106</v>
      </c>
      <c r="T313" s="189">
        <f t="shared" si="73"/>
        <v>-65314483.450959206</v>
      </c>
      <c r="U313" s="189">
        <f t="shared" si="73"/>
        <v>-80775224.497672081</v>
      </c>
      <c r="V313" s="189">
        <f t="shared" si="73"/>
        <v>-94310400.813886166</v>
      </c>
      <c r="W313" s="189">
        <f t="shared" si="73"/>
        <v>-106167008.42998922</v>
      </c>
      <c r="X313" s="189">
        <f t="shared" si="73"/>
        <v>-116551501.22376752</v>
      </c>
      <c r="Y313" s="189">
        <f t="shared" si="73"/>
        <v>-125638296.37606275</v>
      </c>
      <c r="Z313" s="189">
        <f t="shared" si="73"/>
        <v>-133576122.28162622</v>
      </c>
      <c r="AA313" s="189">
        <f t="shared" si="73"/>
        <v>-140492839.93444145</v>
      </c>
      <c r="AB313" s="189">
        <f t="shared" si="73"/>
        <v>-146499162.60332453</v>
      </c>
      <c r="AC313" s="189">
        <f t="shared" si="73"/>
        <v>-151691566.13851476</v>
      </c>
      <c r="AD313" s="189">
        <f t="shared" si="73"/>
        <v>-156154595.08397138</v>
      </c>
      <c r="AE313" s="189">
        <f t="shared" si="73"/>
        <v>-159962711.17283595</v>
      </c>
      <c r="AF313" s="189">
        <f t="shared" si="73"/>
        <v>-163181790.62088966</v>
      </c>
      <c r="AG313" s="189">
        <f t="shared" si="73"/>
        <v>-165870348.61660671</v>
      </c>
      <c r="AH313" s="189">
        <f t="shared" si="73"/>
        <v>-168080549.54696047</v>
      </c>
      <c r="AI313" s="189">
        <f t="shared" si="73"/>
        <v>-169859047.21211088</v>
      </c>
      <c r="AJ313" s="189">
        <f t="shared" si="73"/>
        <v>-171247688.86535347</v>
      </c>
      <c r="AK313" s="189">
        <f t="shared" si="73"/>
        <v>-172284109.22397423</v>
      </c>
      <c r="AL313" s="189">
        <f t="shared" si="73"/>
        <v>-173002234.85235155</v>
      </c>
      <c r="AM313" s="189">
        <f t="shared" si="73"/>
        <v>-173432714.98201954</v>
      </c>
      <c r="AN313" s="189">
        <f t="shared" si="73"/>
        <v>-173603291.52642202</v>
      </c>
      <c r="AO313" s="189">
        <f t="shared" si="73"/>
        <v>-173539118.50274521</v>
      </c>
      <c r="AP313" s="189">
        <f t="shared" si="73"/>
        <v>-173263039.09679872</v>
      </c>
      <c r="AQ313" s="189">
        <f t="shared" si="73"/>
        <v>-172795827.05967319</v>
      </c>
      <c r="AR313" s="189">
        <f t="shared" si="73"/>
        <v>-172156397.90424341</v>
      </c>
      <c r="AS313" s="189">
        <f t="shared" si="73"/>
        <v>-171361994.39955968</v>
      </c>
      <c r="AT313" s="189">
        <f t="shared" si="73"/>
        <v>-170428350.08498484</v>
      </c>
      <c r="AU313" s="189">
        <f t="shared" si="73"/>
        <v>-169369833.90088433</v>
      </c>
      <c r="AV313" s="189">
        <f t="shared" si="73"/>
        <v>-168199578.52612168</v>
      </c>
      <c r="AW313" s="189">
        <f t="shared" si="73"/>
        <v>-166929594.59982091</v>
      </c>
      <c r="AX313" s="189">
        <f t="shared" si="73"/>
        <v>-165570872.66649574</v>
      </c>
      <c r="AY313" s="189">
        <f t="shared" si="73"/>
        <v>-164133474.40489578</v>
      </c>
      <c r="AZ313" s="189">
        <f t="shared" si="73"/>
        <v>-162626614.47012347</v>
      </c>
      <c r="BA313" s="189">
        <f t="shared" si="73"/>
        <v>-161058734.0865137</v>
      </c>
      <c r="BB313" s="189">
        <f t="shared" si="73"/>
        <v>-159437567.36830324</v>
      </c>
      <c r="BC313" s="189">
        <f t="shared" si="73"/>
        <v>-157770201.21035439</v>
      </c>
      <c r="BD313" s="189">
        <f t="shared" si="73"/>
        <v>-156063129.47766274</v>
      </c>
      <c r="BE313" s="189">
        <f t="shared" si="73"/>
        <v>-154322302.12623614</v>
      </c>
      <c r="BF313" s="189">
        <f t="shared" si="73"/>
        <v>-152553169.80629998</v>
      </c>
      <c r="BG313" s="189">
        <f t="shared" si="73"/>
        <v>-150760724.42914867</v>
      </c>
      <c r="BH313" s="189">
        <f t="shared" si="73"/>
        <v>-148949536.11939394</v>
      </c>
      <c r="BI313" s="189">
        <f t="shared" si="73"/>
        <v>-147123786.92321402</v>
      </c>
      <c r="BJ313" s="189">
        <f t="shared" si="73"/>
        <v>-145287301.59913802</v>
      </c>
      <c r="BK313" s="189">
        <f t="shared" si="73"/>
        <v>-143443575.77984846</v>
      </c>
      <c r="BL313" s="189">
        <f t="shared" si="73"/>
        <v>-141595801.76048386</v>
      </c>
      <c r="BM313" s="189">
        <f t="shared" si="73"/>
        <v>-139746892.1402452</v>
      </c>
      <c r="BN313" s="1521">
        <f t="shared" si="73"/>
        <v>-137899501.51912421</v>
      </c>
    </row>
    <row r="314" spans="1:66" hidden="1" x14ac:dyDescent="0.15">
      <c r="C314" s="1529"/>
      <c r="D314" s="274"/>
      <c r="E314" s="189"/>
      <c r="F314" s="1604"/>
      <c r="G314" s="189"/>
      <c r="H314" s="189"/>
      <c r="I314" s="189"/>
      <c r="J314" s="189"/>
      <c r="K314" s="189"/>
      <c r="L314" s="189"/>
      <c r="M314" s="189"/>
      <c r="N314" s="189"/>
      <c r="O314" s="189"/>
      <c r="P314" s="189"/>
      <c r="Q314" s="189"/>
      <c r="R314" s="189"/>
      <c r="S314" s="189"/>
      <c r="T314" s="189"/>
      <c r="U314" s="189"/>
      <c r="V314" s="189"/>
      <c r="W314" s="189"/>
      <c r="X314" s="189"/>
      <c r="Y314" s="189"/>
      <c r="Z314" s="189"/>
      <c r="AA314" s="189"/>
      <c r="AB314" s="189"/>
      <c r="AC314" s="189"/>
      <c r="AD314" s="189"/>
      <c r="AE314" s="189"/>
      <c r="AF314" s="189"/>
      <c r="AG314" s="189"/>
      <c r="AH314" s="189"/>
      <c r="AI314" s="189"/>
      <c r="AJ314" s="189"/>
      <c r="AK314" s="189"/>
      <c r="AL314" s="189"/>
      <c r="AM314" s="189"/>
      <c r="AN314" s="189"/>
      <c r="AO314" s="189"/>
      <c r="AP314" s="189"/>
      <c r="AQ314" s="189"/>
      <c r="AR314" s="189"/>
      <c r="AS314" s="189"/>
      <c r="AT314" s="189"/>
      <c r="AU314" s="189"/>
      <c r="AV314" s="189"/>
      <c r="AW314" s="189"/>
      <c r="AX314" s="189"/>
      <c r="AY314" s="189"/>
      <c r="AZ314" s="189"/>
      <c r="BA314" s="189"/>
      <c r="BB314" s="189"/>
      <c r="BC314" s="189"/>
      <c r="BD314" s="189"/>
      <c r="BE314" s="189"/>
      <c r="BF314" s="189"/>
      <c r="BG314" s="189"/>
      <c r="BH314" s="189"/>
      <c r="BI314" s="189"/>
      <c r="BJ314" s="189"/>
      <c r="BK314" s="189"/>
      <c r="BL314" s="189"/>
      <c r="BM314" s="189"/>
      <c r="BN314" s="1521"/>
    </row>
    <row r="315" spans="1:66" hidden="1" x14ac:dyDescent="0.15">
      <c r="C315" s="1529"/>
      <c r="D315" s="274"/>
      <c r="E315" s="189"/>
      <c r="F315" s="1604"/>
      <c r="G315" s="189">
        <f t="shared" ref="G315:BN317" si="74">G217-G282</f>
        <v>377204790.19483244</v>
      </c>
      <c r="H315" s="189">
        <f t="shared" si="74"/>
        <v>198159383.06257159</v>
      </c>
      <c r="I315" s="189">
        <f t="shared" si="74"/>
        <v>109999273.15984058</v>
      </c>
      <c r="J315" s="189">
        <f t="shared" si="74"/>
        <v>54676856.630200684</v>
      </c>
      <c r="K315" s="189">
        <f t="shared" si="74"/>
        <v>16078406.028638959</v>
      </c>
      <c r="L315" s="189">
        <f t="shared" si="74"/>
        <v>-12471999.906022191</v>
      </c>
      <c r="M315" s="189">
        <f t="shared" si="74"/>
        <v>-34361560.641373634</v>
      </c>
      <c r="N315" s="189">
        <f t="shared" si="74"/>
        <v>-51538863.435336351</v>
      </c>
      <c r="O315" s="189">
        <f t="shared" si="74"/>
        <v>-65225756.37409997</v>
      </c>
      <c r="P315" s="189">
        <f t="shared" si="74"/>
        <v>-76238138.869711995</v>
      </c>
      <c r="Q315" s="189">
        <f t="shared" si="74"/>
        <v>-85147588.543676734</v>
      </c>
      <c r="R315" s="189">
        <f t="shared" si="74"/>
        <v>-92369898.206343532</v>
      </c>
      <c r="S315" s="189">
        <f t="shared" si="74"/>
        <v>-98216845.548074126</v>
      </c>
      <c r="T315" s="189">
        <f t="shared" si="74"/>
        <v>-102928094.75718486</v>
      </c>
      <c r="U315" s="189">
        <f t="shared" si="74"/>
        <v>-106691722.30790889</v>
      </c>
      <c r="V315" s="189">
        <f t="shared" si="74"/>
        <v>-109657910.10310328</v>
      </c>
      <c r="W315" s="189">
        <f t="shared" si="74"/>
        <v>-111948366.10224962</v>
      </c>
      <c r="X315" s="189">
        <f t="shared" si="74"/>
        <v>-113662979.81401658</v>
      </c>
      <c r="Y315" s="189">
        <f t="shared" si="74"/>
        <v>-114884634.18955135</v>
      </c>
      <c r="Z315" s="189">
        <f t="shared" si="74"/>
        <v>-115682755.9676913</v>
      </c>
      <c r="AA315" s="189">
        <f t="shared" si="74"/>
        <v>-116115982.75123978</v>
      </c>
      <c r="AB315" s="189">
        <f t="shared" si="74"/>
        <v>-116234198.9433713</v>
      </c>
      <c r="AC315" s="189">
        <f t="shared" si="74"/>
        <v>-116080112.4109422</v>
      </c>
      <c r="AD315" s="189">
        <f t="shared" si="74"/>
        <v>-115690491.41350889</v>
      </c>
      <c r="AE315" s="189">
        <f t="shared" si="74"/>
        <v>-115097146.46518254</v>
      </c>
      <c r="AF315" s="189">
        <f t="shared" si="74"/>
        <v>-114327718.09331906</v>
      </c>
      <c r="AG315" s="189">
        <f t="shared" si="74"/>
        <v>-113406315.05434167</v>
      </c>
      <c r="AH315" s="189">
        <f t="shared" si="74"/>
        <v>-112354036.02730346</v>
      </c>
      <c r="AI315" s="189">
        <f t="shared" si="74"/>
        <v>-111189399.56504428</v>
      </c>
      <c r="AJ315" s="189">
        <f t="shared" si="74"/>
        <v>-109928701.1160984</v>
      </c>
      <c r="AK315" s="189">
        <f t="shared" si="74"/>
        <v>-108586311.55496097</v>
      </c>
      <c r="AL315" s="189">
        <f t="shared" si="74"/>
        <v>-107174928.41150188</v>
      </c>
      <c r="AM315" s="189">
        <f t="shared" si="74"/>
        <v>-105705788.55457461</v>
      </c>
      <c r="AN315" s="189">
        <f t="shared" si="74"/>
        <v>-104188849.23880053</v>
      </c>
      <c r="AO315" s="189">
        <f t="shared" si="74"/>
        <v>-102632943.01103246</v>
      </c>
      <c r="AP315" s="189">
        <f t="shared" si="74"/>
        <v>-101045910.88254499</v>
      </c>
      <c r="AQ315" s="189">
        <f t="shared" si="74"/>
        <v>-99434717.324137568</v>
      </c>
      <c r="AR315" s="189">
        <f t="shared" si="74"/>
        <v>-97805549.975286961</v>
      </c>
      <c r="AS315" s="189">
        <f t="shared" si="74"/>
        <v>-96163906.432023525</v>
      </c>
      <c r="AT315" s="189">
        <f t="shared" si="74"/>
        <v>-94514670.059155703</v>
      </c>
      <c r="AU315" s="189">
        <f t="shared" si="74"/>
        <v>-92862176.436706185</v>
      </c>
      <c r="AV315" s="189">
        <f t="shared" si="74"/>
        <v>-91210271.779708862</v>
      </c>
      <c r="AW315" s="189">
        <f t="shared" si="74"/>
        <v>-89562364.450964093</v>
      </c>
      <c r="AX315" s="189">
        <f t="shared" si="74"/>
        <v>-87921470.507271171</v>
      </c>
      <c r="AY315" s="189">
        <f t="shared" si="74"/>
        <v>-86290254.07282567</v>
      </c>
      <c r="AZ315" s="189">
        <f t="shared" si="74"/>
        <v>-84671063.212450027</v>
      </c>
      <c r="BA315" s="189">
        <f t="shared" si="74"/>
        <v>-83065961.877114177</v>
      </c>
      <c r="BB315" s="189">
        <f t="shared" si="74"/>
        <v>-81476758.410812259</v>
      </c>
      <c r="BC315" s="189">
        <f t="shared" si="74"/>
        <v>-79905031.038198352</v>
      </c>
      <c r="BD315" s="189">
        <f t="shared" si="74"/>
        <v>-78352150.693900466</v>
      </c>
      <c r="BE315" s="189">
        <f t="shared" si="74"/>
        <v>-76819301.505172491</v>
      </c>
      <c r="BF315" s="189">
        <f t="shared" si="74"/>
        <v>-75307499.197872996</v>
      </c>
      <c r="BG315" s="189">
        <f t="shared" si="74"/>
        <v>-73817607.660381317</v>
      </c>
      <c r="BH315" s="189">
        <f t="shared" si="74"/>
        <v>-72350353.869922519</v>
      </c>
      <c r="BI315" s="189">
        <f t="shared" si="74"/>
        <v>-70906341.360009432</v>
      </c>
      <c r="BJ315" s="189">
        <f t="shared" si="74"/>
        <v>-69486062.385613441</v>
      </c>
      <c r="BK315" s="189">
        <f t="shared" si="74"/>
        <v>-68089908.923658848</v>
      </c>
      <c r="BL315" s="189">
        <f t="shared" si="74"/>
        <v>-66718182.63003993</v>
      </c>
      <c r="BM315" s="189">
        <f t="shared" si="74"/>
        <v>-65371103.860151887</v>
      </c>
      <c r="BN315" s="1521">
        <f t="shared" si="74"/>
        <v>-64048819.847614169</v>
      </c>
    </row>
    <row r="316" spans="1:66" hidden="1" x14ac:dyDescent="0.15">
      <c r="C316" s="1529"/>
      <c r="D316" s="274"/>
      <c r="E316" s="189"/>
      <c r="F316" s="1604"/>
      <c r="G316" s="189">
        <f t="shared" si="74"/>
        <v>302652501.95552254</v>
      </c>
      <c r="H316" s="189">
        <f t="shared" si="74"/>
        <v>167608113.59791499</v>
      </c>
      <c r="I316" s="189">
        <f t="shared" si="74"/>
        <v>97743780.862068117</v>
      </c>
      <c r="J316" s="189">
        <f t="shared" si="74"/>
        <v>52508638.683733523</v>
      </c>
      <c r="K316" s="189">
        <f t="shared" si="74"/>
        <v>20191014.718479753</v>
      </c>
      <c r="L316" s="189">
        <f t="shared" si="74"/>
        <v>-4190005.2802296281</v>
      </c>
      <c r="M316" s="189">
        <f t="shared" si="74"/>
        <v>-23213013.199923038</v>
      </c>
      <c r="N316" s="189">
        <f t="shared" si="74"/>
        <v>-38386194.691617012</v>
      </c>
      <c r="O316" s="189">
        <f t="shared" si="74"/>
        <v>-50668748.187274218</v>
      </c>
      <c r="P316" s="189">
        <f t="shared" si="74"/>
        <v>-60709214.560320139</v>
      </c>
      <c r="Q316" s="189">
        <f t="shared" si="74"/>
        <v>-68967024.799899578</v>
      </c>
      <c r="R316" s="189">
        <f t="shared" si="74"/>
        <v>-75779795.387192667</v>
      </c>
      <c r="S316" s="189">
        <f t="shared" si="74"/>
        <v>-81403053.824396133</v>
      </c>
      <c r="T316" s="189">
        <f t="shared" si="74"/>
        <v>-86034930.347081244</v>
      </c>
      <c r="U316" s="189">
        <f t="shared" si="74"/>
        <v>-89832170.746866703</v>
      </c>
      <c r="V316" s="189">
        <f t="shared" si="74"/>
        <v>-92920897.079871595</v>
      </c>
      <c r="W316" s="189">
        <f t="shared" si="74"/>
        <v>-95404061.32068646</v>
      </c>
      <c r="X316" s="189">
        <f t="shared" si="74"/>
        <v>-97366744.874041736</v>
      </c>
      <c r="Y316" s="189">
        <f t="shared" si="74"/>
        <v>-98880013.168216586</v>
      </c>
      <c r="Z316" s="189">
        <f t="shared" si="74"/>
        <v>-100003775.89093262</v>
      </c>
      <c r="AA316" s="189">
        <f t="shared" si="74"/>
        <v>-100788947.2913819</v>
      </c>
      <c r="AB316" s="189">
        <f t="shared" si="74"/>
        <v>-101279103.79854226</v>
      </c>
      <c r="AC316" s="189">
        <f t="shared" si="74"/>
        <v>-101511774.07036012</v>
      </c>
      <c r="AD316" s="189">
        <f t="shared" si="74"/>
        <v>-101519455.88636547</v>
      </c>
      <c r="AE316" s="189">
        <f t="shared" si="74"/>
        <v>-101330427.05016375</v>
      </c>
      <c r="AF316" s="189">
        <f t="shared" si="74"/>
        <v>-100969398.86897802</v>
      </c>
      <c r="AG316" s="189">
        <f t="shared" si="74"/>
        <v>-100458047.85314727</v>
      </c>
      <c r="AH316" s="189">
        <f t="shared" si="74"/>
        <v>-99815452.15086174</v>
      </c>
      <c r="AI316" s="189">
        <f t="shared" si="74"/>
        <v>-99058452.690668464</v>
      </c>
      <c r="AJ316" s="189">
        <f t="shared" si="74"/>
        <v>-98201954.249888778</v>
      </c>
      <c r="AK316" s="189">
        <f t="shared" si="74"/>
        <v>-97259178.16841948</v>
      </c>
      <c r="AL316" s="189">
        <f t="shared" si="74"/>
        <v>-96241875.822529316</v>
      </c>
      <c r="AM316" s="189">
        <f t="shared" si="74"/>
        <v>-95160510.012758851</v>
      </c>
      <c r="AN316" s="189">
        <f t="shared" si="74"/>
        <v>-94024409.92950201</v>
      </c>
      <c r="AO316" s="189">
        <f t="shared" si="74"/>
        <v>-92841904.215902686</v>
      </c>
      <c r="AP316" s="189">
        <f t="shared" si="74"/>
        <v>-91620435.761975527</v>
      </c>
      <c r="AQ316" s="189">
        <f t="shared" si="74"/>
        <v>-90366661.172361016</v>
      </c>
      <c r="AR316" s="189">
        <f t="shared" si="74"/>
        <v>-89086537.306055188</v>
      </c>
      <c r="AS316" s="189">
        <f t="shared" si="74"/>
        <v>-87785396.855228066</v>
      </c>
      <c r="AT316" s="189">
        <f t="shared" si="74"/>
        <v>-86468014.586084247</v>
      </c>
      <c r="AU316" s="189">
        <f t="shared" si="74"/>
        <v>-85138665.588260889</v>
      </c>
      <c r="AV316" s="189">
        <f t="shared" si="74"/>
        <v>-83801176.655784726</v>
      </c>
      <c r="AW316" s="189">
        <f t="shared" si="74"/>
        <v>-82458971.740921736</v>
      </c>
      <c r="AX316" s="189">
        <f t="shared" si="74"/>
        <v>-81115112.273708344</v>
      </c>
      <c r="AY316" s="189">
        <f t="shared" si="74"/>
        <v>-79772333.017851591</v>
      </c>
      <c r="AZ316" s="189">
        <f t="shared" si="74"/>
        <v>-78433074.032835841</v>
      </c>
      <c r="BA316" s="189">
        <f t="shared" si="74"/>
        <v>-77099509.22834909</v>
      </c>
      <c r="BB316" s="189">
        <f t="shared" si="74"/>
        <v>-75773571.927337289</v>
      </c>
      <c r="BC316" s="189">
        <f t="shared" si="74"/>
        <v>-74456977.795530319</v>
      </c>
      <c r="BD316" s="189">
        <f t="shared" si="74"/>
        <v>-73151245.446116686</v>
      </c>
      <c r="BE316" s="189">
        <f t="shared" si="74"/>
        <v>-71857714.986721277</v>
      </c>
      <c r="BF316" s="189">
        <f t="shared" si="74"/>
        <v>-70577564.740661144</v>
      </c>
      <c r="BG316" s="189">
        <f t="shared" si="74"/>
        <v>-69311826.344504237</v>
      </c>
      <c r="BH316" s="189">
        <f t="shared" si="74"/>
        <v>-68061398.398413301</v>
      </c>
      <c r="BI316" s="189">
        <f t="shared" si="74"/>
        <v>-66827058.823848724</v>
      </c>
      <c r="BJ316" s="189">
        <f t="shared" si="74"/>
        <v>-65609476.064407945</v>
      </c>
      <c r="BK316" s="189">
        <f t="shared" si="74"/>
        <v>-64409219.249345064</v>
      </c>
      <c r="BL316" s="189">
        <f t="shared" si="74"/>
        <v>-63226767.425301075</v>
      </c>
      <c r="BM316" s="189">
        <f t="shared" si="74"/>
        <v>-62062517.949615002</v>
      </c>
      <c r="BN316" s="1521">
        <f t="shared" si="74"/>
        <v>-60916794.12800622</v>
      </c>
    </row>
    <row r="317" spans="1:66" hidden="1" x14ac:dyDescent="0.15">
      <c r="C317" s="1529"/>
      <c r="D317" s="274"/>
      <c r="E317" s="189"/>
      <c r="F317" s="1604"/>
      <c r="G317" s="189">
        <f t="shared" si="74"/>
        <v>213072296.67010731</v>
      </c>
      <c r="H317" s="189">
        <f t="shared" si="74"/>
        <v>122607501.89342833</v>
      </c>
      <c r="I317" s="189">
        <f t="shared" si="74"/>
        <v>73635344.392612576</v>
      </c>
      <c r="J317" s="189">
        <f t="shared" si="74"/>
        <v>41016792.092023671</v>
      </c>
      <c r="K317" s="189">
        <f t="shared" si="74"/>
        <v>17216114.584264815</v>
      </c>
      <c r="L317" s="189">
        <f t="shared" si="74"/>
        <v>-1051766.6251402497</v>
      </c>
      <c r="M317" s="189">
        <f t="shared" si="74"/>
        <v>-15520191.848787725</v>
      </c>
      <c r="N317" s="189">
        <f t="shared" si="74"/>
        <v>-27218978.611220002</v>
      </c>
      <c r="O317" s="189">
        <f t="shared" si="74"/>
        <v>-36811927.107525766</v>
      </c>
      <c r="P317" s="189">
        <f t="shared" si="74"/>
        <v>-44753166.652042687</v>
      </c>
      <c r="Q317" s="189">
        <f t="shared" si="74"/>
        <v>-51367810.825459003</v>
      </c>
      <c r="R317" s="189">
        <f t="shared" si="74"/>
        <v>-56897063.7372787</v>
      </c>
      <c r="S317" s="189">
        <f t="shared" si="74"/>
        <v>-61525087.299632132</v>
      </c>
      <c r="T317" s="189">
        <f t="shared" si="74"/>
        <v>-65395837.337201416</v>
      </c>
      <c r="U317" s="189">
        <f t="shared" si="74"/>
        <v>-68624063.75243783</v>
      </c>
      <c r="V317" s="189">
        <f t="shared" si="74"/>
        <v>-71302753.878999829</v>
      </c>
      <c r="W317" s="189">
        <f t="shared" si="74"/>
        <v>-73508321.538198233</v>
      </c>
      <c r="X317" s="189">
        <f t="shared" si="74"/>
        <v>-75304318.730991662</v>
      </c>
      <c r="Y317" s="189">
        <f t="shared" si="74"/>
        <v>-76744150.710343719</v>
      </c>
      <c r="Z317" s="189">
        <f t="shared" si="74"/>
        <v>-77873101.521841288</v>
      </c>
      <c r="AA317" s="189">
        <f t="shared" si="74"/>
        <v>-78729871.717426717</v>
      </c>
      <c r="AB317" s="189">
        <f t="shared" si="74"/>
        <v>-79347764.03269732</v>
      </c>
      <c r="AC317" s="189">
        <f t="shared" si="74"/>
        <v>-79755610.47170049</v>
      </c>
      <c r="AD317" s="189">
        <f t="shared" si="74"/>
        <v>-79978506.380017877</v>
      </c>
      <c r="AE317" s="189">
        <f t="shared" si="74"/>
        <v>-80038398.356053472</v>
      </c>
      <c r="AF317" s="189">
        <f t="shared" si="74"/>
        <v>-79954560.012293875</v>
      </c>
      <c r="AG317" s="189">
        <f t="shared" si="74"/>
        <v>-79743980.642887473</v>
      </c>
      <c r="AH317" s="189">
        <f t="shared" si="74"/>
        <v>-79421685.505814016</v>
      </c>
      <c r="AI317" s="189">
        <f t="shared" si="74"/>
        <v>-79001001.861440837</v>
      </c>
      <c r="AJ317" s="189">
        <f t="shared" si="74"/>
        <v>-78493781.579621553</v>
      </c>
      <c r="AK317" s="189">
        <f t="shared" si="74"/>
        <v>-77910588.669230402</v>
      </c>
      <c r="AL317" s="189">
        <f t="shared" si="74"/>
        <v>-77260858.247968435</v>
      </c>
      <c r="AM317" s="189">
        <f t="shared" si="74"/>
        <v>-76553032.084169388</v>
      </c>
      <c r="AN317" s="189">
        <f t="shared" si="74"/>
        <v>-75794674.785367191</v>
      </c>
      <c r="AO317" s="189">
        <f t="shared" si="74"/>
        <v>-74992573.894877315</v>
      </c>
      <c r="AP317" s="189">
        <f t="shared" si="74"/>
        <v>-74152826.525990427</v>
      </c>
      <c r="AQ317" s="189">
        <f t="shared" si="74"/>
        <v>-73280914.66890204</v>
      </c>
      <c r="AR317" s="189">
        <f t="shared" si="74"/>
        <v>-72381770.915432692</v>
      </c>
      <c r="AS317" s="189">
        <f t="shared" si="74"/>
        <v>-71459836.0366171</v>
      </c>
      <c r="AT317" s="189">
        <f t="shared" si="74"/>
        <v>-70519109.600240171</v>
      </c>
      <c r="AU317" s="189">
        <f t="shared" si="74"/>
        <v>-69563194.615690649</v>
      </c>
      <c r="AV317" s="189">
        <f t="shared" si="74"/>
        <v>-68595337.031685472</v>
      </c>
      <c r="AW317" s="189">
        <f t="shared" si="74"/>
        <v>-67618460.780547678</v>
      </c>
      <c r="AX317" s="189">
        <f t="shared" si="74"/>
        <v>-66635198.954666972</v>
      </c>
      <c r="AY317" s="189">
        <f t="shared" si="74"/>
        <v>-65647921.611738324</v>
      </c>
      <c r="AZ317" s="189">
        <f t="shared" si="74"/>
        <v>-64658760.631696165</v>
      </c>
      <c r="BA317" s="189">
        <f t="shared" si="74"/>
        <v>-63669631.986935914</v>
      </c>
      <c r="BB317" s="189">
        <f t="shared" si="74"/>
        <v>-62682255.736208856</v>
      </c>
      <c r="BC317" s="189">
        <f t="shared" si="74"/>
        <v>-61698174.009564281</v>
      </c>
      <c r="BD317" s="189">
        <f t="shared" si="74"/>
        <v>-60718767.215496182</v>
      </c>
      <c r="BE317" s="189">
        <f t="shared" si="74"/>
        <v>-59745268.670789659</v>
      </c>
      <c r="BF317" s="189">
        <f t="shared" si="74"/>
        <v>-58778777.827528</v>
      </c>
      <c r="BG317" s="189">
        <f t="shared" si="74"/>
        <v>-57820272.249532342</v>
      </c>
      <c r="BH317" s="189">
        <f t="shared" si="74"/>
        <v>-56870618.471521258</v>
      </c>
      <c r="BI317" s="189">
        <f t="shared" si="74"/>
        <v>-55930581.857984722</v>
      </c>
      <c r="BJ317" s="189">
        <f t="shared" si="74"/>
        <v>-55000835.564745367</v>
      </c>
      <c r="BK317" s="189">
        <f t="shared" si="74"/>
        <v>-54081968.69405973</v>
      </c>
      <c r="BL317" s="189">
        <f t="shared" si="74"/>
        <v>-53174493.723621905</v>
      </c>
      <c r="BM317" s="189">
        <f t="shared" si="74"/>
        <v>-52278853.280715466</v>
      </c>
      <c r="BN317" s="1521">
        <f t="shared" si="74"/>
        <v>-51395426.324816525</v>
      </c>
    </row>
    <row r="318" spans="1:66" hidden="1" x14ac:dyDescent="0.15">
      <c r="C318" s="1529"/>
      <c r="D318" s="274"/>
      <c r="E318" s="189"/>
      <c r="F318" s="1604"/>
      <c r="G318" s="189"/>
      <c r="H318" s="189"/>
      <c r="I318" s="189"/>
      <c r="J318" s="189"/>
      <c r="K318" s="189"/>
      <c r="L318" s="189"/>
      <c r="M318" s="189"/>
      <c r="N318" s="189"/>
      <c r="O318" s="189"/>
      <c r="P318" s="189"/>
      <c r="Q318" s="189"/>
      <c r="R318" s="189"/>
      <c r="S318" s="189"/>
      <c r="T318" s="189"/>
      <c r="U318" s="189"/>
      <c r="V318" s="189"/>
      <c r="W318" s="189"/>
      <c r="X318" s="189"/>
      <c r="Y318" s="189"/>
      <c r="Z318" s="189"/>
      <c r="AA318" s="189"/>
      <c r="AB318" s="189"/>
      <c r="AC318" s="189"/>
      <c r="AD318" s="189"/>
      <c r="AE318" s="189"/>
      <c r="AF318" s="189"/>
      <c r="AG318" s="189"/>
      <c r="AH318" s="189"/>
      <c r="AI318" s="189"/>
      <c r="AJ318" s="189"/>
      <c r="AK318" s="189"/>
      <c r="AL318" s="189"/>
      <c r="AM318" s="189"/>
      <c r="AN318" s="189"/>
      <c r="AO318" s="189"/>
      <c r="AP318" s="189"/>
      <c r="AQ318" s="189"/>
      <c r="AR318" s="189"/>
      <c r="AS318" s="189"/>
      <c r="AT318" s="189"/>
      <c r="AU318" s="189"/>
      <c r="AV318" s="189"/>
      <c r="AW318" s="189"/>
      <c r="AX318" s="189"/>
      <c r="AY318" s="189"/>
      <c r="AZ318" s="189"/>
      <c r="BA318" s="189"/>
      <c r="BB318" s="189"/>
      <c r="BC318" s="189"/>
      <c r="BD318" s="189"/>
      <c r="BE318" s="189"/>
      <c r="BF318" s="189"/>
      <c r="BG318" s="189"/>
      <c r="BH318" s="189"/>
      <c r="BI318" s="189"/>
      <c r="BJ318" s="189"/>
      <c r="BK318" s="189"/>
      <c r="BL318" s="189"/>
      <c r="BM318" s="189"/>
      <c r="BN318" s="1521"/>
    </row>
    <row r="319" spans="1:66" hidden="1" x14ac:dyDescent="0.15">
      <c r="C319" s="1529"/>
      <c r="D319" s="274"/>
      <c r="E319" s="189"/>
      <c r="F319" s="1604"/>
      <c r="G319" s="189">
        <f t="shared" ref="G319:BN321" si="75">G221-G286</f>
        <v>1406180733.5007114</v>
      </c>
      <c r="H319" s="189">
        <f t="shared" si="75"/>
        <v>837358452.88013411</v>
      </c>
      <c r="I319" s="189">
        <f t="shared" si="75"/>
        <v>553191705.44921827</v>
      </c>
      <c r="J319" s="189">
        <f t="shared" si="75"/>
        <v>372074813.87981462</v>
      </c>
      <c r="K319" s="189">
        <f t="shared" si="75"/>
        <v>243586114.83710009</v>
      </c>
      <c r="L319" s="189">
        <f t="shared" si="75"/>
        <v>146829110.52818853</v>
      </c>
      <c r="M319" s="189">
        <f t="shared" si="75"/>
        <v>71196009.8366822</v>
      </c>
      <c r="N319" s="189">
        <f t="shared" si="75"/>
        <v>10579934.666453898</v>
      </c>
      <c r="O319" s="189">
        <f t="shared" si="75"/>
        <v>-38852079.560980797</v>
      </c>
      <c r="P319" s="189">
        <f t="shared" si="75"/>
        <v>-79662642.72178033</v>
      </c>
      <c r="Q319" s="189">
        <f t="shared" si="75"/>
        <v>-113649649.91796729</v>
      </c>
      <c r="R319" s="189">
        <f t="shared" si="75"/>
        <v>-142123270.56529653</v>
      </c>
      <c r="S319" s="189">
        <f t="shared" si="75"/>
        <v>-166067916.23818392</v>
      </c>
      <c r="T319" s="189">
        <f t="shared" si="75"/>
        <v>-186242053.82229906</v>
      </c>
      <c r="U319" s="189">
        <f t="shared" si="75"/>
        <v>-203242430.63967088</v>
      </c>
      <c r="V319" s="189">
        <f t="shared" si="75"/>
        <v>-217546924.20372614</v>
      </c>
      <c r="W319" s="189">
        <f t="shared" si="75"/>
        <v>-229544025.58871534</v>
      </c>
      <c r="X319" s="189">
        <f t="shared" si="75"/>
        <v>-239553672.03093833</v>
      </c>
      <c r="Y319" s="189">
        <f t="shared" si="75"/>
        <v>-247842311.6606831</v>
      </c>
      <c r="Z319" s="189">
        <f t="shared" si="75"/>
        <v>-254634021.23792869</v>
      </c>
      <c r="AA319" s="189">
        <f t="shared" si="75"/>
        <v>-260118860.29544616</v>
      </c>
      <c r="AB319" s="189">
        <f t="shared" si="75"/>
        <v>-264459250.4516741</v>
      </c>
      <c r="AC319" s="189">
        <f t="shared" si="75"/>
        <v>-267794917.56720462</v>
      </c>
      <c r="AD319" s="189">
        <f t="shared" si="75"/>
        <v>-270246770.71828443</v>
      </c>
      <c r="AE319" s="189">
        <f t="shared" si="75"/>
        <v>-271919982.86964047</v>
      </c>
      <c r="AF319" s="189">
        <f t="shared" si="75"/>
        <v>-272906463.9768703</v>
      </c>
      <c r="AG319" s="189">
        <f t="shared" si="75"/>
        <v>-273286865.93170166</v>
      </c>
      <c r="AH319" s="189">
        <f t="shared" si="75"/>
        <v>-273132222.66281843</v>
      </c>
      <c r="AI319" s="189">
        <f t="shared" si="75"/>
        <v>-272505302.92454177</v>
      </c>
      <c r="AJ319" s="189">
        <f t="shared" si="75"/>
        <v>-271461734.63932902</v>
      </c>
      <c r="AK319" s="189">
        <f t="shared" si="75"/>
        <v>-270050945.97134012</v>
      </c>
      <c r="AL319" s="189">
        <f t="shared" si="75"/>
        <v>-268316958.15076441</v>
      </c>
      <c r="AM319" s="189">
        <f t="shared" si="75"/>
        <v>-266299057.44829983</v>
      </c>
      <c r="AN319" s="189">
        <f t="shared" si="75"/>
        <v>-264032367.92366672</v>
      </c>
      <c r="AO319" s="189">
        <f t="shared" si="75"/>
        <v>-261548342.15291861</v>
      </c>
      <c r="AP319" s="189">
        <f t="shared" si="75"/>
        <v>-258875183.72762877</v>
      </c>
      <c r="AQ319" s="189">
        <f t="shared" si="75"/>
        <v>-256038212.66311982</v>
      </c>
      <c r="AR319" s="189">
        <f t="shared" si="75"/>
        <v>-253060182.76893371</v>
      </c>
      <c r="AS319" s="189">
        <f t="shared" si="75"/>
        <v>-249961558.38745952</v>
      </c>
      <c r="AT319" s="189">
        <f t="shared" si="75"/>
        <v>-246760756.5953581</v>
      </c>
      <c r="AU319" s="189">
        <f t="shared" si="75"/>
        <v>-243474359.9117541</v>
      </c>
      <c r="AV319" s="189">
        <f t="shared" si="75"/>
        <v>-240117303.70997676</v>
      </c>
      <c r="AW319" s="189">
        <f t="shared" si="75"/>
        <v>-236703041.84250519</v>
      </c>
      <c r="AX319" s="189">
        <f t="shared" si="75"/>
        <v>-233243693.42828807</v>
      </c>
      <c r="AY319" s="189">
        <f t="shared" si="75"/>
        <v>-229750173.29199049</v>
      </c>
      <c r="AZ319" s="189">
        <f t="shared" si="75"/>
        <v>-226232308.1658935</v>
      </c>
      <c r="BA319" s="189">
        <f t="shared" si="75"/>
        <v>-222698940.45140415</v>
      </c>
      <c r="BB319" s="189">
        <f t="shared" si="75"/>
        <v>-219158021.07606095</v>
      </c>
      <c r="BC319" s="189">
        <f t="shared" si="75"/>
        <v>-215616692.76371497</v>
      </c>
      <c r="BD319" s="189">
        <f t="shared" si="75"/>
        <v>-212081364.85243759</v>
      </c>
      <c r="BE319" s="189">
        <f t="shared" si="75"/>
        <v>-208557780.64036483</v>
      </c>
      <c r="BF319" s="189">
        <f t="shared" si="75"/>
        <v>-205051078.10913348</v>
      </c>
      <c r="BG319" s="189">
        <f t="shared" si="75"/>
        <v>-201565844.7637046</v>
      </c>
      <c r="BH319" s="189">
        <f t="shared" si="75"/>
        <v>-198106167.2328819</v>
      </c>
      <c r="BI319" s="189">
        <f t="shared" si="75"/>
        <v>-194675676.19407505</v>
      </c>
      <c r="BJ319" s="189">
        <f t="shared" si="75"/>
        <v>-191277587.11653408</v>
      </c>
      <c r="BK319" s="189">
        <f t="shared" si="75"/>
        <v>-187914737.2576628</v>
      </c>
      <c r="BL319" s="189">
        <f t="shared" si="75"/>
        <v>-184589619.29552084</v>
      </c>
      <c r="BM319" s="189">
        <f t="shared" si="75"/>
        <v>-181304411.93606925</v>
      </c>
      <c r="BN319" s="1521">
        <f t="shared" si="75"/>
        <v>-178061007.79501054</v>
      </c>
    </row>
    <row r="320" spans="1:66" hidden="1" x14ac:dyDescent="0.15">
      <c r="C320" s="1529"/>
      <c r="D320" s="274"/>
      <c r="E320" s="189"/>
      <c r="F320" s="1604"/>
      <c r="G320" s="189">
        <f t="shared" si="75"/>
        <v>1172955660.6665068</v>
      </c>
      <c r="H320" s="189">
        <f t="shared" si="75"/>
        <v>741783625.94524622</v>
      </c>
      <c r="I320" s="189">
        <f t="shared" si="75"/>
        <v>514852331.14869982</v>
      </c>
      <c r="J320" s="189">
        <f t="shared" si="75"/>
        <v>365291886.07936931</v>
      </c>
      <c r="K320" s="189">
        <f t="shared" si="75"/>
        <v>256451762.3427518</v>
      </c>
      <c r="L320" s="189">
        <f t="shared" si="75"/>
        <v>172738024.19711131</v>
      </c>
      <c r="M320" s="189">
        <f t="shared" si="75"/>
        <v>106072481.7791881</v>
      </c>
      <c r="N320" s="189">
        <f t="shared" si="75"/>
        <v>51725983.944933832</v>
      </c>
      <c r="O320" s="189">
        <f t="shared" si="75"/>
        <v>6687224.1250790358</v>
      </c>
      <c r="P320" s="189">
        <f t="shared" si="75"/>
        <v>-31082852.769938767</v>
      </c>
      <c r="Q320" s="189">
        <f t="shared" si="75"/>
        <v>-63031308.794385672</v>
      </c>
      <c r="R320" s="189">
        <f t="shared" si="75"/>
        <v>-90223751.050840437</v>
      </c>
      <c r="S320" s="189">
        <f t="shared" si="75"/>
        <v>-113468621.27373612</v>
      </c>
      <c r="T320" s="189">
        <f t="shared" si="75"/>
        <v>-133394453.92972827</v>
      </c>
      <c r="U320" s="189">
        <f t="shared" si="75"/>
        <v>-150499983.24282765</v>
      </c>
      <c r="V320" s="189">
        <f t="shared" si="75"/>
        <v>-165187819.29147691</v>
      </c>
      <c r="W320" s="189">
        <f t="shared" si="75"/>
        <v>-177787778.01002806</v>
      </c>
      <c r="X320" s="189">
        <f t="shared" si="75"/>
        <v>-188573471.8176477</v>
      </c>
      <c r="Y320" s="189">
        <f t="shared" si="75"/>
        <v>-197774379.58859298</v>
      </c>
      <c r="Z320" s="189">
        <f t="shared" si="75"/>
        <v>-205584805.48977944</v>
      </c>
      <c r="AA320" s="189">
        <f t="shared" si="75"/>
        <v>-212170647.76059598</v>
      </c>
      <c r="AB320" s="189">
        <f t="shared" si="75"/>
        <v>-217674594.51731595</v>
      </c>
      <c r="AC320" s="189">
        <f t="shared" si="75"/>
        <v>-222220169.28249589</v>
      </c>
      <c r="AD320" s="189">
        <f t="shared" si="75"/>
        <v>-225914921.60930613</v>
      </c>
      <c r="AE320" s="189">
        <f t="shared" si="75"/>
        <v>-228852972.9349553</v>
      </c>
      <c r="AF320" s="189">
        <f t="shared" si="75"/>
        <v>-231117069.61195245</v>
      </c>
      <c r="AG320" s="189">
        <f t="shared" si="75"/>
        <v>-232780254.63384697</v>
      </c>
      <c r="AH320" s="189">
        <f t="shared" si="75"/>
        <v>-233907241.0172652</v>
      </c>
      <c r="AI320" s="189">
        <f t="shared" si="75"/>
        <v>-234555549.33358029</v>
      </c>
      <c r="AJ320" s="189">
        <f t="shared" si="75"/>
        <v>-234776457.00974238</v>
      </c>
      <c r="AK320" s="189">
        <f t="shared" si="75"/>
        <v>-234615796.07226628</v>
      </c>
      <c r="AL320" s="189">
        <f t="shared" si="75"/>
        <v>-234114627.85905862</v>
      </c>
      <c r="AM320" s="189">
        <f t="shared" si="75"/>
        <v>-233309817.09021324</v>
      </c>
      <c r="AN320" s="189">
        <f t="shared" si="75"/>
        <v>-232234523.02559376</v>
      </c>
      <c r="AO320" s="189">
        <f t="shared" si="75"/>
        <v>-230918621.85799402</v>
      </c>
      <c r="AP320" s="189">
        <f t="shared" si="75"/>
        <v>-229389071.71943051</v>
      </c>
      <c r="AQ320" s="189">
        <f t="shared" si="75"/>
        <v>-227670229.51451331</v>
      </c>
      <c r="AR320" s="189">
        <f t="shared" si="75"/>
        <v>-225784127.09245944</v>
      </c>
      <c r="AS320" s="189">
        <f t="shared" si="75"/>
        <v>-223750712.91994405</v>
      </c>
      <c r="AT320" s="189">
        <f t="shared" si="75"/>
        <v>-221588064.3400273</v>
      </c>
      <c r="AU320" s="189">
        <f t="shared" si="75"/>
        <v>-219312574.63720587</v>
      </c>
      <c r="AV320" s="189">
        <f t="shared" si="75"/>
        <v>-216939118.42925102</v>
      </c>
      <c r="AW320" s="189">
        <f t="shared" si="75"/>
        <v>-214481198.33782697</v>
      </c>
      <c r="AX320" s="189">
        <f t="shared" si="75"/>
        <v>-211951075.42489603</v>
      </c>
      <c r="AY320" s="189">
        <f t="shared" si="75"/>
        <v>-209359885.49969161</v>
      </c>
      <c r="AZ320" s="189">
        <f t="shared" si="75"/>
        <v>-206717743.0852814</v>
      </c>
      <c r="BA320" s="189">
        <f t="shared" si="75"/>
        <v>-204033834.57157734</v>
      </c>
      <c r="BB320" s="189">
        <f t="shared" si="75"/>
        <v>-201316501.86305064</v>
      </c>
      <c r="BC320" s="189">
        <f t="shared" si="75"/>
        <v>-198573317.64627743</v>
      </c>
      <c r="BD320" s="189">
        <f t="shared" si="75"/>
        <v>-195811153.24840787</v>
      </c>
      <c r="BE320" s="189">
        <f t="shared" si="75"/>
        <v>-193036239.92756301</v>
      </c>
      <c r="BF320" s="189">
        <f t="shared" si="75"/>
        <v>-190254224.32587707</v>
      </c>
      <c r="BG320" s="189">
        <f t="shared" si="75"/>
        <v>-187470218.72205725</v>
      </c>
      <c r="BH320" s="189">
        <f t="shared" si="75"/>
        <v>-184688846.6401931</v>
      </c>
      <c r="BI320" s="189">
        <f t="shared" si="75"/>
        <v>-181914284.30287713</v>
      </c>
      <c r="BJ320" s="189">
        <f t="shared" si="75"/>
        <v>-179150298.35768306</v>
      </c>
      <c r="BK320" s="189">
        <f t="shared" si="75"/>
        <v>-176400280.25513029</v>
      </c>
      <c r="BL320" s="189">
        <f t="shared" si="75"/>
        <v>-173667277.61224738</v>
      </c>
      <c r="BM320" s="189">
        <f t="shared" si="75"/>
        <v>-170954022.8576515</v>
      </c>
      <c r="BN320" s="1521">
        <f t="shared" si="75"/>
        <v>-168262959.42083567</v>
      </c>
    </row>
    <row r="321" spans="3:66" hidden="1" x14ac:dyDescent="0.15">
      <c r="C321" s="1529"/>
      <c r="D321" s="274"/>
      <c r="E321" s="189"/>
      <c r="F321" s="1604"/>
      <c r="G321" s="189">
        <f t="shared" si="75"/>
        <v>892718120.06774795</v>
      </c>
      <c r="H321" s="189">
        <f t="shared" si="75"/>
        <v>601006311.25474</v>
      </c>
      <c r="I321" s="189">
        <f t="shared" si="75"/>
        <v>439432890.85655284</v>
      </c>
      <c r="J321" s="189">
        <f t="shared" si="75"/>
        <v>329341456.9020952</v>
      </c>
      <c r="K321" s="189">
        <f t="shared" si="75"/>
        <v>247145256.57528782</v>
      </c>
      <c r="L321" s="189">
        <f t="shared" si="75"/>
        <v>182555508.75982463</v>
      </c>
      <c r="M321" s="189">
        <f t="shared" si="75"/>
        <v>130138259.80279338</v>
      </c>
      <c r="N321" s="189">
        <f t="shared" si="75"/>
        <v>86660857.779331326</v>
      </c>
      <c r="O321" s="189">
        <f t="shared" si="75"/>
        <v>50036102.903970957</v>
      </c>
      <c r="P321" s="189">
        <f t="shared" si="75"/>
        <v>18833125.980555296</v>
      </c>
      <c r="Q321" s="189">
        <f t="shared" si="75"/>
        <v>-7974944.221938014</v>
      </c>
      <c r="R321" s="189">
        <f t="shared" si="75"/>
        <v>-31152103.910734773</v>
      </c>
      <c r="S321" s="189">
        <f t="shared" si="75"/>
        <v>-51283538.829955697</v>
      </c>
      <c r="T321" s="189">
        <f t="shared" si="75"/>
        <v>-68828307.348018169</v>
      </c>
      <c r="U321" s="189">
        <f t="shared" si="75"/>
        <v>-84153766.17469418</v>
      </c>
      <c r="V321" s="189">
        <f t="shared" si="75"/>
        <v>-97558868.636342883</v>
      </c>
      <c r="W321" s="189">
        <f t="shared" si="75"/>
        <v>-109290410.24128139</v>
      </c>
      <c r="X321" s="189">
        <f t="shared" si="75"/>
        <v>-119554652.06532502</v>
      </c>
      <c r="Y321" s="189">
        <f t="shared" si="75"/>
        <v>-128525825.91022015</v>
      </c>
      <c r="Z321" s="189">
        <f t="shared" si="75"/>
        <v>-136352481.92871857</v>
      </c>
      <c r="AA321" s="189">
        <f t="shared" si="75"/>
        <v>-143162309.73512089</v>
      </c>
      <c r="AB321" s="189">
        <f t="shared" si="75"/>
        <v>-149065857.81667769</v>
      </c>
      <c r="AC321" s="189">
        <f t="shared" si="75"/>
        <v>-154159443.58615386</v>
      </c>
      <c r="AD321" s="189">
        <f t="shared" si="75"/>
        <v>-158527459.24987626</v>
      </c>
      <c r="AE321" s="189">
        <f t="shared" si="75"/>
        <v>-162244220.06835353</v>
      </c>
      <c r="AF321" s="189">
        <f t="shared" si="75"/>
        <v>-165375461.42392993</v>
      </c>
      <c r="AG321" s="189">
        <f t="shared" si="75"/>
        <v>-167979563.09372985</v>
      </c>
      <c r="AH321" s="189">
        <f t="shared" si="75"/>
        <v>-170108559.26671427</v>
      </c>
      <c r="AI321" s="189">
        <f t="shared" si="75"/>
        <v>-171808978.5576542</v>
      </c>
      <c r="AJ321" s="189">
        <f t="shared" si="75"/>
        <v>-173122547.85409325</v>
      </c>
      <c r="AK321" s="189">
        <f t="shared" si="75"/>
        <v>-174086786.14164758</v>
      </c>
      <c r="AL321" s="189">
        <f t="shared" si="75"/>
        <v>-174735508.70869428</v>
      </c>
      <c r="AM321" s="189">
        <f t="shared" si="75"/>
        <v>-175099257.79489326</v>
      </c>
      <c r="AN321" s="189">
        <f t="shared" si="75"/>
        <v>-175205672.44100016</v>
      </c>
      <c r="AO321" s="189">
        <f t="shared" si="75"/>
        <v>-175079807.75211197</v>
      </c>
      <c r="AP321" s="189">
        <f t="shared" si="75"/>
        <v>-174744411.81006497</v>
      </c>
      <c r="AQ321" s="189">
        <f t="shared" si="75"/>
        <v>-174220166.92347872</v>
      </c>
      <c r="AR321" s="189">
        <f t="shared" si="75"/>
        <v>-173525900.68329245</v>
      </c>
      <c r="AS321" s="189">
        <f t="shared" si="75"/>
        <v>-172678771.32161528</v>
      </c>
      <c r="AT321" s="189">
        <f t="shared" si="75"/>
        <v>-171694431.0955413</v>
      </c>
      <c r="AU321" s="189">
        <f t="shared" si="75"/>
        <v>-170587170.79253429</v>
      </c>
      <c r="AV321" s="189">
        <f t="shared" si="75"/>
        <v>-169370047.94744319</v>
      </c>
      <c r="AW321" s="189">
        <f t="shared" si="75"/>
        <v>-168055000.94842154</v>
      </c>
      <c r="AX321" s="189">
        <f t="shared" si="75"/>
        <v>-166652950.87067527</v>
      </c>
      <c r="AY321" s="189">
        <f t="shared" si="75"/>
        <v>-165173892.59821439</v>
      </c>
      <c r="AZ321" s="189">
        <f t="shared" si="75"/>
        <v>-163626976.56299931</v>
      </c>
      <c r="BA321" s="189">
        <f t="shared" si="75"/>
        <v>-162020582.23881382</v>
      </c>
      <c r="BB321" s="189">
        <f t="shared" si="75"/>
        <v>-160362384.36673981</v>
      </c>
      <c r="BC321" s="189">
        <f t="shared" si="75"/>
        <v>-158659412.75435108</v>
      </c>
      <c r="BD321" s="189">
        <f t="shared" si="75"/>
        <v>-156918106.37721556</v>
      </c>
      <c r="BE321" s="189">
        <f t="shared" si="75"/>
        <v>-155144362.41515607</v>
      </c>
      <c r="BF321" s="189">
        <f t="shared" si="75"/>
        <v>-153343580.77409667</v>
      </c>
      <c r="BG321" s="189">
        <f t="shared" si="75"/>
        <v>-151520704.57468504</v>
      </c>
      <c r="BH321" s="189">
        <f t="shared" si="75"/>
        <v>-149680257.02932733</v>
      </c>
      <c r="BI321" s="189">
        <f t="shared" si="75"/>
        <v>-147826375.07811493</v>
      </c>
      <c r="BJ321" s="189">
        <f t="shared" si="75"/>
        <v>-145962840.11007518</v>
      </c>
      <c r="BK321" s="189">
        <f t="shared" si="75"/>
        <v>-144093106.05811465</v>
      </c>
      <c r="BL321" s="189">
        <f t="shared" si="75"/>
        <v>-142220325.12303668</v>
      </c>
      <c r="BM321" s="189">
        <f t="shared" si="75"/>
        <v>-140347371.35333979</v>
      </c>
      <c r="BN321" s="1521">
        <f t="shared" si="75"/>
        <v>-138476862.28251463</v>
      </c>
    </row>
    <row r="322" spans="3:66" hidden="1" x14ac:dyDescent="0.15">
      <c r="C322" s="1529"/>
      <c r="D322" s="274"/>
      <c r="E322" s="189"/>
      <c r="F322" s="1604"/>
      <c r="G322" s="189"/>
      <c r="H322" s="189"/>
      <c r="I322" s="189"/>
      <c r="J322" s="189"/>
      <c r="K322" s="189"/>
      <c r="L322" s="189"/>
      <c r="M322" s="189"/>
      <c r="N322" s="189"/>
      <c r="O322" s="189"/>
      <c r="P322" s="189"/>
      <c r="Q322" s="189"/>
      <c r="R322" s="189"/>
      <c r="S322" s="189"/>
      <c r="T322" s="189"/>
      <c r="U322" s="189"/>
      <c r="V322" s="189"/>
      <c r="W322" s="189"/>
      <c r="X322" s="189"/>
      <c r="Y322" s="189"/>
      <c r="Z322" s="189"/>
      <c r="AA322" s="189"/>
      <c r="AB322" s="189"/>
      <c r="AC322" s="189"/>
      <c r="AD322" s="189"/>
      <c r="AE322" s="189"/>
      <c r="AF322" s="189"/>
      <c r="AG322" s="189"/>
      <c r="AH322" s="189"/>
      <c r="AI322" s="189"/>
      <c r="AJ322" s="189"/>
      <c r="AK322" s="189"/>
      <c r="AL322" s="189"/>
      <c r="AM322" s="189"/>
      <c r="AN322" s="189"/>
      <c r="AO322" s="189"/>
      <c r="AP322" s="189"/>
      <c r="AQ322" s="189"/>
      <c r="AR322" s="189"/>
      <c r="AS322" s="189"/>
      <c r="AT322" s="189"/>
      <c r="AU322" s="189"/>
      <c r="AV322" s="189"/>
      <c r="AW322" s="189"/>
      <c r="AX322" s="189"/>
      <c r="AY322" s="189"/>
      <c r="AZ322" s="189"/>
      <c r="BA322" s="189"/>
      <c r="BB322" s="189"/>
      <c r="BC322" s="189"/>
      <c r="BD322" s="189"/>
      <c r="BE322" s="189"/>
      <c r="BF322" s="189"/>
      <c r="BG322" s="189"/>
      <c r="BH322" s="189"/>
      <c r="BI322" s="189"/>
      <c r="BJ322" s="189"/>
      <c r="BK322" s="189"/>
      <c r="BL322" s="189"/>
      <c r="BM322" s="189"/>
      <c r="BN322" s="1521"/>
    </row>
    <row r="323" spans="3:66" hidden="1" x14ac:dyDescent="0.15">
      <c r="C323" s="1529"/>
      <c r="D323" s="274"/>
      <c r="E323" s="189"/>
      <c r="F323" s="1604"/>
      <c r="G323" s="189">
        <f t="shared" ref="G323:BN325" si="76">G225-G290</f>
        <v>382927423.38579082</v>
      </c>
      <c r="H323" s="189">
        <f t="shared" si="76"/>
        <v>203661694.875678</v>
      </c>
      <c r="I323" s="189">
        <f t="shared" si="76"/>
        <v>115289745.96814245</v>
      </c>
      <c r="J323" s="189">
        <f t="shared" si="76"/>
        <v>59763646.235382974</v>
      </c>
      <c r="K323" s="189">
        <f t="shared" si="76"/>
        <v>20969354.234021783</v>
      </c>
      <c r="L323" s="189">
        <f t="shared" si="76"/>
        <v>-7769353.2065466046</v>
      </c>
      <c r="M323" s="189">
        <f t="shared" si="76"/>
        <v>-29839965.839827836</v>
      </c>
      <c r="N323" s="189">
        <f t="shared" si="76"/>
        <v>-47191350.0336501</v>
      </c>
      <c r="O323" s="189">
        <f t="shared" si="76"/>
        <v>-61045622.238378763</v>
      </c>
      <c r="P323" s="189">
        <f t="shared" si="76"/>
        <v>-72218939.898216188</v>
      </c>
      <c r="Q323" s="189">
        <f t="shared" si="76"/>
        <v>-81283128.732583404</v>
      </c>
      <c r="R323" s="189">
        <f t="shared" si="76"/>
        <v>-88654220.097977221</v>
      </c>
      <c r="S323" s="189">
        <f t="shared" si="76"/>
        <v>-94644221.046879888</v>
      </c>
      <c r="T323" s="189">
        <f t="shared" si="76"/>
        <v>-99493016.299286723</v>
      </c>
      <c r="U323" s="189">
        <f t="shared" si="76"/>
        <v>-103388894.3706398</v>
      </c>
      <c r="V323" s="189">
        <f t="shared" si="76"/>
        <v>-106482241.04141897</v>
      </c>
      <c r="W323" s="189">
        <f t="shared" si="76"/>
        <v>-108894960.29944026</v>
      </c>
      <c r="X323" s="189">
        <f t="shared" si="76"/>
        <v>-110727130.13461548</v>
      </c>
      <c r="Y323" s="189">
        <f t="shared" si="76"/>
        <v>-112061814.72280717</v>
      </c>
      <c r="Z323" s="189">
        <f t="shared" si="76"/>
        <v>-112968615.05041671</v>
      </c>
      <c r="AA323" s="189">
        <f t="shared" si="76"/>
        <v>-113506336.25928032</v>
      </c>
      <c r="AB323" s="189">
        <f t="shared" si="76"/>
        <v>-113725023.84135222</v>
      </c>
      <c r="AC323" s="189">
        <f t="shared" si="76"/>
        <v>-113667540.55035079</v>
      </c>
      <c r="AD323" s="189">
        <f t="shared" si="76"/>
        <v>-113370803.5695504</v>
      </c>
      <c r="AE323" s="189">
        <f t="shared" si="76"/>
        <v>-112866766.60321653</v>
      </c>
      <c r="AF323" s="189">
        <f t="shared" si="76"/>
        <v>-112183207.85603881</v>
      </c>
      <c r="AG323" s="189">
        <f t="shared" si="76"/>
        <v>-111344368.46119642</v>
      </c>
      <c r="AH323" s="189">
        <f t="shared" si="76"/>
        <v>-110371474.37799454</v>
      </c>
      <c r="AI323" s="189">
        <f t="shared" si="76"/>
        <v>-109283166.53923357</v>
      </c>
      <c r="AJ323" s="189">
        <f t="shared" si="76"/>
        <v>-108095858.06178153</v>
      </c>
      <c r="AK323" s="189">
        <f t="shared" si="76"/>
        <v>-106824032.95823526</v>
      </c>
      <c r="AL323" s="189">
        <f t="shared" si="76"/>
        <v>-105480497.54075003</v>
      </c>
      <c r="AM323" s="189">
        <f t="shared" si="76"/>
        <v>-104076593.27234674</v>
      </c>
      <c r="AN323" s="189">
        <f t="shared" si="76"/>
        <v>-102622377.97493839</v>
      </c>
      <c r="AO323" s="189">
        <f t="shared" si="76"/>
        <v>-101126780.89082909</v>
      </c>
      <c r="AP323" s="189">
        <f t="shared" si="76"/>
        <v>-99597736.003969312</v>
      </c>
      <c r="AQ323" s="189">
        <f t="shared" si="76"/>
        <v>-98042297.178387165</v>
      </c>
      <c r="AR323" s="189">
        <f t="shared" si="76"/>
        <v>-96466738.005148172</v>
      </c>
      <c r="AS323" s="189">
        <f t="shared" si="76"/>
        <v>-94876638.722734928</v>
      </c>
      <c r="AT323" s="189">
        <f t="shared" si="76"/>
        <v>-93276962.156674623</v>
      </c>
      <c r="AU323" s="189">
        <f t="shared" si="76"/>
        <v>-91672120.288470626</v>
      </c>
      <c r="AV323" s="189">
        <f t="shared" si="76"/>
        <v>-90066032.793180466</v>
      </c>
      <c r="AW323" s="189">
        <f t="shared" si="76"/>
        <v>-88462178.665416956</v>
      </c>
      <c r="AX323" s="189">
        <f t="shared" si="76"/>
        <v>-86863641.874467731</v>
      </c>
      <c r="AY323" s="189">
        <f t="shared" si="76"/>
        <v>-85273151.842384934</v>
      </c>
      <c r="AZ323" s="189">
        <f t="shared" si="76"/>
        <v>-83693119.41788137</v>
      </c>
      <c r="BA323" s="189">
        <f t="shared" si="76"/>
        <v>-82125668.918636322</v>
      </c>
      <c r="BB323" s="189">
        <f t="shared" si="76"/>
        <v>-80572666.731235981</v>
      </c>
      <c r="BC323" s="189">
        <f t="shared" si="76"/>
        <v>-79035746.888285756</v>
      </c>
      <c r="BD323" s="189">
        <f t="shared" si="76"/>
        <v>-77516333.983759403</v>
      </c>
      <c r="BE323" s="189">
        <f t="shared" si="76"/>
        <v>-76015663.738371849</v>
      </c>
      <c r="BF323" s="189">
        <f t="shared" si="76"/>
        <v>-74534801.48509407</v>
      </c>
      <c r="BG323" s="189">
        <f t="shared" si="76"/>
        <v>-73074658.809544444</v>
      </c>
      <c r="BH323" s="189">
        <f t="shared" si="76"/>
        <v>-71636008.549842715</v>
      </c>
      <c r="BI323" s="189">
        <f t="shared" si="76"/>
        <v>-70219498.334752798</v>
      </c>
      <c r="BJ323" s="189">
        <f t="shared" si="76"/>
        <v>-68825662.816829205</v>
      </c>
      <c r="BK323" s="189">
        <f t="shared" si="76"/>
        <v>-67454934.738272786</v>
      </c>
      <c r="BL323" s="189">
        <f t="shared" si="76"/>
        <v>-66107654.95079124</v>
      </c>
      <c r="BM323" s="189">
        <f t="shared" si="76"/>
        <v>-64784081.496554375</v>
      </c>
      <c r="BN323" s="1521">
        <f t="shared" si="76"/>
        <v>-63484397.845015287</v>
      </c>
    </row>
    <row r="324" spans="3:66" hidden="1" x14ac:dyDescent="0.15">
      <c r="C324" s="1529"/>
      <c r="D324" s="274"/>
      <c r="E324" s="189"/>
      <c r="F324" s="1604"/>
      <c r="G324" s="189">
        <f t="shared" si="76"/>
        <v>308375135.14648116</v>
      </c>
      <c r="H324" s="189">
        <f t="shared" si="76"/>
        <v>173110425.41102177</v>
      </c>
      <c r="I324" s="189">
        <f t="shared" si="76"/>
        <v>103034253.67037028</v>
      </c>
      <c r="J324" s="189">
        <f t="shared" si="76"/>
        <v>57595428.288916111</v>
      </c>
      <c r="K324" s="189">
        <f t="shared" si="76"/>
        <v>25081962.923862755</v>
      </c>
      <c r="L324" s="189">
        <f t="shared" si="76"/>
        <v>512641.41924607754</v>
      </c>
      <c r="M324" s="189">
        <f t="shared" si="76"/>
        <v>-18691418.39837718</v>
      </c>
      <c r="N324" s="189">
        <f t="shared" si="76"/>
        <v>-34038681.289930582</v>
      </c>
      <c r="O324" s="189">
        <f t="shared" si="76"/>
        <v>-46488614.051552773</v>
      </c>
      <c r="P324" s="189">
        <f t="shared" si="76"/>
        <v>-56690015.588824034</v>
      </c>
      <c r="Q324" s="189">
        <f t="shared" si="76"/>
        <v>-65102564.988806069</v>
      </c>
      <c r="R324" s="189">
        <f t="shared" si="76"/>
        <v>-72064117.278826237</v>
      </c>
      <c r="S324" s="189">
        <f t="shared" si="76"/>
        <v>-77830429.323201835</v>
      </c>
      <c r="T324" s="189">
        <f t="shared" si="76"/>
        <v>-82599851.889182925</v>
      </c>
      <c r="U324" s="189">
        <f t="shared" si="76"/>
        <v>-86529342.809597492</v>
      </c>
      <c r="V324" s="189">
        <f t="shared" si="76"/>
        <v>-89745228.018187225</v>
      </c>
      <c r="W324" s="189">
        <f t="shared" si="76"/>
        <v>-92350655.517876983</v>
      </c>
      <c r="X324" s="189">
        <f t="shared" si="76"/>
        <v>-94430895.194640517</v>
      </c>
      <c r="Y324" s="189">
        <f t="shared" si="76"/>
        <v>-96057193.701472223</v>
      </c>
      <c r="Z324" s="189">
        <f t="shared" si="76"/>
        <v>-97289634.973657906</v>
      </c>
      <c r="AA324" s="189">
        <f t="shared" si="76"/>
        <v>-98179300.799422264</v>
      </c>
      <c r="AB324" s="189">
        <f t="shared" si="76"/>
        <v>-98769928.69652319</v>
      </c>
      <c r="AC324" s="189">
        <f t="shared" si="76"/>
        <v>-99099202.209768653</v>
      </c>
      <c r="AD324" s="189">
        <f t="shared" si="76"/>
        <v>-99199768.042406738</v>
      </c>
      <c r="AE324" s="189">
        <f t="shared" si="76"/>
        <v>-99100047.188197434</v>
      </c>
      <c r="AF324" s="189">
        <f t="shared" si="76"/>
        <v>-98824888.631697357</v>
      </c>
      <c r="AG324" s="189">
        <f t="shared" si="76"/>
        <v>-98396101.260001957</v>
      </c>
      <c r="AH324" s="189">
        <f t="shared" si="76"/>
        <v>-97832890.501552701</v>
      </c>
      <c r="AI324" s="189">
        <f t="shared" si="76"/>
        <v>-97152219.664857805</v>
      </c>
      <c r="AJ324" s="189">
        <f t="shared" si="76"/>
        <v>-96369111.19557178</v>
      </c>
      <c r="AK324" s="189">
        <f t="shared" si="76"/>
        <v>-95496899.571693718</v>
      </c>
      <c r="AL324" s="189">
        <f t="shared" si="76"/>
        <v>-94547444.951777518</v>
      </c>
      <c r="AM324" s="189">
        <f t="shared" si="76"/>
        <v>-93531314.730530977</v>
      </c>
      <c r="AN324" s="189">
        <f t="shared" si="76"/>
        <v>-92457938.665639877</v>
      </c>
      <c r="AO324" s="189">
        <f t="shared" si="76"/>
        <v>-91335742.095699251</v>
      </c>
      <c r="AP324" s="189">
        <f t="shared" si="76"/>
        <v>-90172260.883399904</v>
      </c>
      <c r="AQ324" s="189">
        <f t="shared" si="76"/>
        <v>-88974241.026610434</v>
      </c>
      <c r="AR324" s="189">
        <f t="shared" si="76"/>
        <v>-87747725.335915983</v>
      </c>
      <c r="AS324" s="189">
        <f t="shared" si="76"/>
        <v>-86498129.145939171</v>
      </c>
      <c r="AT324" s="189">
        <f t="shared" si="76"/>
        <v>-85230306.683603048</v>
      </c>
      <c r="AU324" s="189">
        <f t="shared" si="76"/>
        <v>-83948609.44002521</v>
      </c>
      <c r="AV324" s="189">
        <f t="shared" si="76"/>
        <v>-82656937.669255972</v>
      </c>
      <c r="AW324" s="189">
        <f t="shared" si="76"/>
        <v>-81358785.955374479</v>
      </c>
      <c r="AX324" s="189">
        <f t="shared" si="76"/>
        <v>-80057283.640904665</v>
      </c>
      <c r="AY324" s="189">
        <f t="shared" si="76"/>
        <v>-78755230.787410736</v>
      </c>
      <c r="AZ324" s="189">
        <f t="shared" si="76"/>
        <v>-77455130.238266945</v>
      </c>
      <c r="BA324" s="189">
        <f t="shared" si="76"/>
        <v>-76159216.269871116</v>
      </c>
      <c r="BB324" s="189">
        <f t="shared" si="76"/>
        <v>-74869480.247760773</v>
      </c>
      <c r="BC324" s="189">
        <f t="shared" si="76"/>
        <v>-73587693.645617485</v>
      </c>
      <c r="BD324" s="189">
        <f t="shared" si="76"/>
        <v>-72315428.735975504</v>
      </c>
      <c r="BE324" s="189">
        <f t="shared" si="76"/>
        <v>-71054077.219920516</v>
      </c>
      <c r="BF324" s="189">
        <f t="shared" si="76"/>
        <v>-69804867.027882218</v>
      </c>
      <c r="BG324" s="189">
        <f t="shared" si="76"/>
        <v>-68568877.493667364</v>
      </c>
      <c r="BH324" s="189">
        <f t="shared" si="76"/>
        <v>-67347053.078333616</v>
      </c>
      <c r="BI324" s="189">
        <f t="shared" si="76"/>
        <v>-66140215.79859221</v>
      </c>
      <c r="BJ324" s="189">
        <f t="shared" si="76"/>
        <v>-64949076.495623827</v>
      </c>
      <c r="BK324" s="189">
        <f t="shared" si="76"/>
        <v>-63774245.063958883</v>
      </c>
      <c r="BL324" s="189">
        <f t="shared" si="76"/>
        <v>-62616239.746052384</v>
      </c>
      <c r="BM324" s="189">
        <f t="shared" si="76"/>
        <v>-61475495.58601737</v>
      </c>
      <c r="BN324" s="1521">
        <f t="shared" si="76"/>
        <v>-60352372.125407219</v>
      </c>
    </row>
    <row r="325" spans="3:66" hidden="1" x14ac:dyDescent="0.15">
      <c r="C325" s="1529"/>
      <c r="D325" s="274"/>
      <c r="E325" s="189"/>
      <c r="F325" s="1604"/>
      <c r="G325" s="189">
        <f t="shared" si="76"/>
        <v>218794929.86106589</v>
      </c>
      <c r="H325" s="189">
        <f t="shared" si="76"/>
        <v>128109813.70653501</v>
      </c>
      <c r="I325" s="189">
        <f t="shared" si="76"/>
        <v>78925817.200914621</v>
      </c>
      <c r="J325" s="189">
        <f t="shared" si="76"/>
        <v>46103581.69720608</v>
      </c>
      <c r="K325" s="189">
        <f t="shared" si="76"/>
        <v>22107062.789647698</v>
      </c>
      <c r="L325" s="189">
        <f t="shared" si="76"/>
        <v>3650880.0743353963</v>
      </c>
      <c r="M325" s="189">
        <f t="shared" si="76"/>
        <v>-10998597.047241926</v>
      </c>
      <c r="N325" s="189">
        <f t="shared" si="76"/>
        <v>-22871465.209533691</v>
      </c>
      <c r="O325" s="189">
        <f t="shared" si="76"/>
        <v>-32631792.97180438</v>
      </c>
      <c r="P325" s="189">
        <f t="shared" si="76"/>
        <v>-40733967.680546582</v>
      </c>
      <c r="Q325" s="189">
        <f t="shared" si="76"/>
        <v>-47503351.014365554</v>
      </c>
      <c r="R325" s="189">
        <f t="shared" si="76"/>
        <v>-53181385.62891227</v>
      </c>
      <c r="S325" s="189">
        <f t="shared" si="76"/>
        <v>-57952462.798437715</v>
      </c>
      <c r="T325" s="189">
        <f t="shared" si="76"/>
        <v>-61960758.879303157</v>
      </c>
      <c r="U325" s="189">
        <f t="shared" si="76"/>
        <v>-65321235.815168619</v>
      </c>
      <c r="V325" s="189">
        <f t="shared" si="76"/>
        <v>-68127084.817315519</v>
      </c>
      <c r="W325" s="189">
        <f t="shared" si="76"/>
        <v>-70454915.735388696</v>
      </c>
      <c r="X325" s="189">
        <f t="shared" si="76"/>
        <v>-72368469.051590383</v>
      </c>
      <c r="Y325" s="189">
        <f t="shared" si="76"/>
        <v>-73921331.243599355</v>
      </c>
      <c r="Z325" s="189">
        <f t="shared" si="76"/>
        <v>-75158960.604566574</v>
      </c>
      <c r="AA325" s="189">
        <f t="shared" si="76"/>
        <v>-76120225.225467086</v>
      </c>
      <c r="AB325" s="189">
        <f t="shared" si="76"/>
        <v>-76838588.930678129</v>
      </c>
      <c r="AC325" s="189">
        <f t="shared" si="76"/>
        <v>-77343038.611109138</v>
      </c>
      <c r="AD325" s="189">
        <f t="shared" si="76"/>
        <v>-77658818.53605932</v>
      </c>
      <c r="AE325" s="189">
        <f t="shared" si="76"/>
        <v>-77808018.494087338</v>
      </c>
      <c r="AF325" s="189">
        <f t="shared" si="76"/>
        <v>-77810049.775013506</v>
      </c>
      <c r="AG325" s="189">
        <f t="shared" si="76"/>
        <v>-77682034.049742341</v>
      </c>
      <c r="AH325" s="189">
        <f t="shared" si="76"/>
        <v>-77439123.856504977</v>
      </c>
      <c r="AI325" s="189">
        <f t="shared" si="76"/>
        <v>-77094768.835630298</v>
      </c>
      <c r="AJ325" s="189">
        <f t="shared" si="76"/>
        <v>-76660938.525304735</v>
      </c>
      <c r="AK325" s="189">
        <f t="shared" si="76"/>
        <v>-76148310.072504699</v>
      </c>
      <c r="AL325" s="189">
        <f t="shared" si="76"/>
        <v>-75566427.377216756</v>
      </c>
      <c r="AM325" s="189">
        <f t="shared" si="76"/>
        <v>-74923836.801941633</v>
      </c>
      <c r="AN325" s="189">
        <f t="shared" si="76"/>
        <v>-74228203.521505177</v>
      </c>
      <c r="AO325" s="189">
        <f t="shared" si="76"/>
        <v>-73486411.774674058</v>
      </c>
      <c r="AP325" s="189">
        <f t="shared" si="76"/>
        <v>-72704651.647414923</v>
      </c>
      <c r="AQ325" s="189">
        <f t="shared" si="76"/>
        <v>-71888494.523151755</v>
      </c>
      <c r="AR325" s="189">
        <f t="shared" si="76"/>
        <v>-71042958.945293725</v>
      </c>
      <c r="AS325" s="189">
        <f t="shared" si="76"/>
        <v>-70172568.327328444</v>
      </c>
      <c r="AT325" s="189">
        <f t="shared" si="76"/>
        <v>-69281401.697759151</v>
      </c>
      <c r="AU325" s="189">
        <f t="shared" si="76"/>
        <v>-68373138.467455208</v>
      </c>
      <c r="AV325" s="189">
        <f t="shared" si="76"/>
        <v>-67451098.045157135</v>
      </c>
      <c r="AW325" s="189">
        <f t="shared" si="76"/>
        <v>-66518274.99500066</v>
      </c>
      <c r="AX325" s="189">
        <f t="shared" si="76"/>
        <v>-65577370.321863532</v>
      </c>
      <c r="AY325" s="189">
        <f t="shared" si="76"/>
        <v>-64630819.381297767</v>
      </c>
      <c r="AZ325" s="189">
        <f t="shared" si="76"/>
        <v>-63680816.837127566</v>
      </c>
      <c r="BA325" s="189">
        <f t="shared" si="76"/>
        <v>-62729339.028458178</v>
      </c>
      <c r="BB325" s="189">
        <f t="shared" si="76"/>
        <v>-61778164.056632578</v>
      </c>
      <c r="BC325" s="189">
        <f t="shared" si="76"/>
        <v>-60828889.859651685</v>
      </c>
      <c r="BD325" s="189">
        <f t="shared" si="76"/>
        <v>-59882950.505355239</v>
      </c>
      <c r="BE325" s="189">
        <f t="shared" si="76"/>
        <v>-58941630.903988957</v>
      </c>
      <c r="BF325" s="189">
        <f t="shared" si="76"/>
        <v>-58006080.114749193</v>
      </c>
      <c r="BG325" s="189">
        <f t="shared" si="76"/>
        <v>-57077323.398695529</v>
      </c>
      <c r="BH325" s="189">
        <f t="shared" si="76"/>
        <v>-56156273.151441634</v>
      </c>
      <c r="BI325" s="189">
        <f t="shared" si="76"/>
        <v>-55243738.832728148</v>
      </c>
      <c r="BJ325" s="189">
        <f t="shared" si="76"/>
        <v>-54340435.995961189</v>
      </c>
      <c r="BK325" s="189">
        <f t="shared" si="76"/>
        <v>-53446994.508673728</v>
      </c>
      <c r="BL325" s="189">
        <f t="shared" si="76"/>
        <v>-52563966.044373274</v>
      </c>
      <c r="BM325" s="189">
        <f t="shared" si="76"/>
        <v>-51691830.917117834</v>
      </c>
      <c r="BN325" s="1521">
        <f t="shared" si="76"/>
        <v>-50831004.322217405</v>
      </c>
    </row>
    <row r="326" spans="3:66" hidden="1" x14ac:dyDescent="0.15">
      <c r="C326" s="1529"/>
      <c r="D326" s="274"/>
      <c r="E326" s="189"/>
      <c r="F326" s="1604"/>
      <c r="G326" s="189"/>
      <c r="H326" s="189"/>
      <c r="I326" s="189"/>
      <c r="J326" s="189"/>
      <c r="K326" s="189"/>
      <c r="L326" s="189"/>
      <c r="M326" s="189"/>
      <c r="N326" s="189"/>
      <c r="O326" s="189"/>
      <c r="P326" s="189"/>
      <c r="Q326" s="189"/>
      <c r="R326" s="189"/>
      <c r="S326" s="189"/>
      <c r="T326" s="189"/>
      <c r="U326" s="189"/>
      <c r="V326" s="189"/>
      <c r="W326" s="189"/>
      <c r="X326" s="189"/>
      <c r="Y326" s="189"/>
      <c r="Z326" s="189"/>
      <c r="AA326" s="189"/>
      <c r="AB326" s="189"/>
      <c r="AC326" s="189"/>
      <c r="AD326" s="189"/>
      <c r="AE326" s="189"/>
      <c r="AF326" s="189"/>
      <c r="AG326" s="189"/>
      <c r="AH326" s="189"/>
      <c r="AI326" s="189"/>
      <c r="AJ326" s="189"/>
      <c r="AK326" s="189"/>
      <c r="AL326" s="189"/>
      <c r="AM326" s="189"/>
      <c r="AN326" s="189"/>
      <c r="AO326" s="189"/>
      <c r="AP326" s="189"/>
      <c r="AQ326" s="189"/>
      <c r="AR326" s="189"/>
      <c r="AS326" s="189"/>
      <c r="AT326" s="189"/>
      <c r="AU326" s="189"/>
      <c r="AV326" s="189"/>
      <c r="AW326" s="189"/>
      <c r="AX326" s="189"/>
      <c r="AY326" s="189"/>
      <c r="AZ326" s="189"/>
      <c r="BA326" s="189"/>
      <c r="BB326" s="189"/>
      <c r="BC326" s="189"/>
      <c r="BD326" s="189"/>
      <c r="BE326" s="189"/>
      <c r="BF326" s="189"/>
      <c r="BG326" s="189"/>
      <c r="BH326" s="189"/>
      <c r="BI326" s="189"/>
      <c r="BJ326" s="189"/>
      <c r="BK326" s="189"/>
      <c r="BL326" s="189"/>
      <c r="BM326" s="189"/>
      <c r="BN326" s="1521"/>
    </row>
    <row r="327" spans="3:66" hidden="1" x14ac:dyDescent="0.15">
      <c r="C327" s="1529"/>
      <c r="D327" s="274"/>
      <c r="E327" s="189"/>
      <c r="F327" s="1604"/>
      <c r="G327" s="189">
        <f t="shared" ref="G327:BN329" si="77">G229-G294</f>
        <v>1411903366.6916702</v>
      </c>
      <c r="H327" s="189">
        <f t="shared" si="77"/>
        <v>842860764.69324076</v>
      </c>
      <c r="I327" s="189">
        <f t="shared" si="77"/>
        <v>558482178.2575202</v>
      </c>
      <c r="J327" s="189">
        <f t="shared" si="77"/>
        <v>377161603.48499686</v>
      </c>
      <c r="K327" s="189">
        <f t="shared" si="77"/>
        <v>248477063.04248291</v>
      </c>
      <c r="L327" s="189">
        <f t="shared" si="77"/>
        <v>151531757.22766405</v>
      </c>
      <c r="M327" s="189">
        <f t="shared" si="77"/>
        <v>75717604.63822794</v>
      </c>
      <c r="N327" s="189">
        <f t="shared" si="77"/>
        <v>14927448.068140268</v>
      </c>
      <c r="O327" s="189">
        <f t="shared" si="77"/>
        <v>-34671945.425259411</v>
      </c>
      <c r="P327" s="189">
        <f t="shared" si="77"/>
        <v>-75643443.750284255</v>
      </c>
      <c r="Q327" s="189">
        <f t="shared" si="77"/>
        <v>-109785190.10687384</v>
      </c>
      <c r="R327" s="189">
        <f t="shared" si="77"/>
        <v>-138407592.45693022</v>
      </c>
      <c r="S327" s="189">
        <f t="shared" si="77"/>
        <v>-162495291.73698965</v>
      </c>
      <c r="T327" s="189">
        <f t="shared" si="77"/>
        <v>-182806975.36440074</v>
      </c>
      <c r="U327" s="189">
        <f t="shared" si="77"/>
        <v>-199939602.70240164</v>
      </c>
      <c r="V327" s="189">
        <f t="shared" si="77"/>
        <v>-214371255.1420418</v>
      </c>
      <c r="W327" s="189">
        <f t="shared" si="77"/>
        <v>-226490619.78590587</v>
      </c>
      <c r="X327" s="189">
        <f t="shared" si="77"/>
        <v>-236617822.35153696</v>
      </c>
      <c r="Y327" s="189">
        <f t="shared" si="77"/>
        <v>-245019492.1939387</v>
      </c>
      <c r="Z327" s="189">
        <f t="shared" si="77"/>
        <v>-251919880.32065398</v>
      </c>
      <c r="AA327" s="189">
        <f t="shared" si="77"/>
        <v>-257509213.8034865</v>
      </c>
      <c r="AB327" s="189">
        <f t="shared" si="77"/>
        <v>-261950075.34965494</v>
      </c>
      <c r="AC327" s="189">
        <f t="shared" si="77"/>
        <v>-265382345.70661315</v>
      </c>
      <c r="AD327" s="189">
        <f t="shared" si="77"/>
        <v>-267927082.87432569</v>
      </c>
      <c r="AE327" s="189">
        <f t="shared" si="77"/>
        <v>-269689603.00767422</v>
      </c>
      <c r="AF327" s="189">
        <f t="shared" si="77"/>
        <v>-270761953.73958969</v>
      </c>
      <c r="AG327" s="189">
        <f t="shared" si="77"/>
        <v>-271224919.33855641</v>
      </c>
      <c r="AH327" s="189">
        <f t="shared" si="77"/>
        <v>-271149661.01350921</v>
      </c>
      <c r="AI327" s="189">
        <f t="shared" si="77"/>
        <v>-270599069.89873099</v>
      </c>
      <c r="AJ327" s="189">
        <f t="shared" si="77"/>
        <v>-269628891.58501196</v>
      </c>
      <c r="AK327" s="189">
        <f t="shared" si="77"/>
        <v>-268288667.37461424</v>
      </c>
      <c r="AL327" s="189">
        <f t="shared" si="77"/>
        <v>-266622527.28001249</v>
      </c>
      <c r="AM327" s="189">
        <f t="shared" si="77"/>
        <v>-264669862.16607183</v>
      </c>
      <c r="AN327" s="189">
        <f t="shared" si="77"/>
        <v>-262465896.65980458</v>
      </c>
      <c r="AO327" s="189">
        <f t="shared" si="77"/>
        <v>-260042180.03271508</v>
      </c>
      <c r="AP327" s="189">
        <f t="shared" si="77"/>
        <v>-257427008.84905311</v>
      </c>
      <c r="AQ327" s="189">
        <f t="shared" si="77"/>
        <v>-254645792.51736933</v>
      </c>
      <c r="AR327" s="189">
        <f t="shared" si="77"/>
        <v>-251721370.79879463</v>
      </c>
      <c r="AS327" s="189">
        <f t="shared" si="77"/>
        <v>-248674290.6781708</v>
      </c>
      <c r="AT327" s="189">
        <f t="shared" si="77"/>
        <v>-245523048.69287699</v>
      </c>
      <c r="AU327" s="189">
        <f t="shared" si="77"/>
        <v>-242284303.76351851</v>
      </c>
      <c r="AV327" s="189">
        <f t="shared" si="77"/>
        <v>-238973064.72344828</v>
      </c>
      <c r="AW327" s="189">
        <f t="shared" si="77"/>
        <v>-235602856.05695802</v>
      </c>
      <c r="AX327" s="189">
        <f t="shared" si="77"/>
        <v>-232185864.79548448</v>
      </c>
      <c r="AY327" s="189">
        <f t="shared" si="77"/>
        <v>-228733071.06154981</v>
      </c>
      <c r="AZ327" s="189">
        <f t="shared" si="77"/>
        <v>-225254364.37132478</v>
      </c>
      <c r="BA327" s="189">
        <f t="shared" si="77"/>
        <v>-221758647.49292633</v>
      </c>
      <c r="BB327" s="189">
        <f t="shared" si="77"/>
        <v>-218253929.39648452</v>
      </c>
      <c r="BC327" s="189">
        <f t="shared" si="77"/>
        <v>-214747408.61380228</v>
      </c>
      <c r="BD327" s="189">
        <f t="shared" si="77"/>
        <v>-211245548.14229652</v>
      </c>
      <c r="BE327" s="189">
        <f t="shared" si="77"/>
        <v>-207754142.87356412</v>
      </c>
      <c r="BF327" s="189">
        <f t="shared" si="77"/>
        <v>-204278380.39635465</v>
      </c>
      <c r="BG327" s="189">
        <f t="shared" si="77"/>
        <v>-200822895.91286772</v>
      </c>
      <c r="BH327" s="189">
        <f t="shared" si="77"/>
        <v>-197391821.91280225</v>
      </c>
      <c r="BI327" s="189">
        <f t="shared" si="77"/>
        <v>-193988833.16881847</v>
      </c>
      <c r="BJ327" s="189">
        <f t="shared" si="77"/>
        <v>-190617187.54774988</v>
      </c>
      <c r="BK327" s="189">
        <f t="shared" si="77"/>
        <v>-187279763.07227677</v>
      </c>
      <c r="BL327" s="189">
        <f t="shared" si="77"/>
        <v>-183979091.61627221</v>
      </c>
      <c r="BM327" s="189">
        <f t="shared" si="77"/>
        <v>-180717389.57247168</v>
      </c>
      <c r="BN327" s="1521">
        <f t="shared" si="77"/>
        <v>-177496585.79241151</v>
      </c>
    </row>
    <row r="328" spans="3:66" hidden="1" x14ac:dyDescent="0.15">
      <c r="C328" s="1529"/>
      <c r="D328" s="274"/>
      <c r="E328" s="189"/>
      <c r="F328" s="1604"/>
      <c r="G328" s="189">
        <f t="shared" si="77"/>
        <v>1178678293.8574653</v>
      </c>
      <c r="H328" s="189">
        <f t="shared" si="77"/>
        <v>747285937.75835252</v>
      </c>
      <c r="I328" s="189">
        <f t="shared" si="77"/>
        <v>520142803.95700157</v>
      </c>
      <c r="J328" s="189">
        <f t="shared" si="77"/>
        <v>370378675.68455148</v>
      </c>
      <c r="K328" s="189">
        <f t="shared" si="77"/>
        <v>261342710.54813457</v>
      </c>
      <c r="L328" s="189">
        <f t="shared" si="77"/>
        <v>177440670.89658689</v>
      </c>
      <c r="M328" s="189">
        <f t="shared" si="77"/>
        <v>110594076.58073378</v>
      </c>
      <c r="N328" s="189">
        <f t="shared" si="77"/>
        <v>56073497.346620083</v>
      </c>
      <c r="O328" s="189">
        <f t="shared" si="77"/>
        <v>10867358.260800242</v>
      </c>
      <c r="P328" s="189">
        <f t="shared" si="77"/>
        <v>-27063653.798442841</v>
      </c>
      <c r="Q328" s="189">
        <f t="shared" si="77"/>
        <v>-59166848.983292341</v>
      </c>
      <c r="R328" s="189">
        <f t="shared" si="77"/>
        <v>-86508072.942474246</v>
      </c>
      <c r="S328" s="189">
        <f t="shared" si="77"/>
        <v>-109895996.77254206</v>
      </c>
      <c r="T328" s="189">
        <f t="shared" si="77"/>
        <v>-129959375.47183007</v>
      </c>
      <c r="U328" s="189">
        <f t="shared" si="77"/>
        <v>-147197155.3055585</v>
      </c>
      <c r="V328" s="189">
        <f t="shared" si="77"/>
        <v>-162012150.22979265</v>
      </c>
      <c r="W328" s="189">
        <f t="shared" si="77"/>
        <v>-174734372.20721865</v>
      </c>
      <c r="X328" s="189">
        <f t="shared" si="77"/>
        <v>-185637622.13824648</v>
      </c>
      <c r="Y328" s="189">
        <f t="shared" si="77"/>
        <v>-194951560.1218487</v>
      </c>
      <c r="Z328" s="189">
        <f t="shared" si="77"/>
        <v>-202870664.57250482</v>
      </c>
      <c r="AA328" s="189">
        <f t="shared" si="77"/>
        <v>-209561001.26863641</v>
      </c>
      <c r="AB328" s="189">
        <f t="shared" si="77"/>
        <v>-215165419.41529679</v>
      </c>
      <c r="AC328" s="189">
        <f t="shared" si="77"/>
        <v>-219807597.42190453</v>
      </c>
      <c r="AD328" s="189">
        <f t="shared" si="77"/>
        <v>-223595233.76534751</v>
      </c>
      <c r="AE328" s="189">
        <f t="shared" si="77"/>
        <v>-226622593.07298908</v>
      </c>
      <c r="AF328" s="189">
        <f t="shared" si="77"/>
        <v>-228972559.37467194</v>
      </c>
      <c r="AG328" s="189">
        <f t="shared" si="77"/>
        <v>-230718308.04070178</v>
      </c>
      <c r="AH328" s="189">
        <f t="shared" si="77"/>
        <v>-231924679.36795607</v>
      </c>
      <c r="AI328" s="189">
        <f t="shared" si="77"/>
        <v>-232649316.3077696</v>
      </c>
      <c r="AJ328" s="189">
        <f t="shared" si="77"/>
        <v>-232943613.95542535</v>
      </c>
      <c r="AK328" s="189">
        <f t="shared" si="77"/>
        <v>-232853517.47554052</v>
      </c>
      <c r="AL328" s="189">
        <f t="shared" si="77"/>
        <v>-232420196.98830676</v>
      </c>
      <c r="AM328" s="189">
        <f t="shared" si="77"/>
        <v>-231680621.80798534</v>
      </c>
      <c r="AN328" s="189">
        <f t="shared" si="77"/>
        <v>-230668051.76173165</v>
      </c>
      <c r="AO328" s="189">
        <f t="shared" si="77"/>
        <v>-229412459.73779055</v>
      </c>
      <c r="AP328" s="189">
        <f t="shared" si="77"/>
        <v>-227940896.84085485</v>
      </c>
      <c r="AQ328" s="189">
        <f t="shared" si="77"/>
        <v>-226277809.36876291</v>
      </c>
      <c r="AR328" s="189">
        <f t="shared" si="77"/>
        <v>-224445315.12232035</v>
      </c>
      <c r="AS328" s="189">
        <f t="shared" si="77"/>
        <v>-222463445.21065539</v>
      </c>
      <c r="AT328" s="189">
        <f t="shared" si="77"/>
        <v>-220350356.43754625</v>
      </c>
      <c r="AU328" s="189">
        <f t="shared" si="77"/>
        <v>-218122518.48897034</v>
      </c>
      <c r="AV328" s="189">
        <f t="shared" si="77"/>
        <v>-215794879.44272256</v>
      </c>
      <c r="AW328" s="189">
        <f t="shared" si="77"/>
        <v>-213381012.55227983</v>
      </c>
      <c r="AX328" s="189">
        <f t="shared" si="77"/>
        <v>-210893246.79209244</v>
      </c>
      <c r="AY328" s="189">
        <f t="shared" si="77"/>
        <v>-208342783.26925099</v>
      </c>
      <c r="AZ328" s="189">
        <f t="shared" si="77"/>
        <v>-205739799.29071277</v>
      </c>
      <c r="BA328" s="189">
        <f t="shared" si="77"/>
        <v>-203093541.61309963</v>
      </c>
      <c r="BB328" s="189">
        <f t="shared" si="77"/>
        <v>-200412410.18347424</v>
      </c>
      <c r="BC328" s="189">
        <f t="shared" si="77"/>
        <v>-197704033.49636471</v>
      </c>
      <c r="BD328" s="189">
        <f t="shared" si="77"/>
        <v>-194975336.53826681</v>
      </c>
      <c r="BE328" s="189">
        <f t="shared" si="77"/>
        <v>-192232602.1607624</v>
      </c>
      <c r="BF328" s="189">
        <f t="shared" si="77"/>
        <v>-189481526.61309826</v>
      </c>
      <c r="BG328" s="189">
        <f t="shared" si="77"/>
        <v>-186727269.87122044</v>
      </c>
      <c r="BH328" s="189">
        <f t="shared" si="77"/>
        <v>-183974501.32011351</v>
      </c>
      <c r="BI328" s="189">
        <f t="shared" si="77"/>
        <v>-181227441.27762058</v>
      </c>
      <c r="BJ328" s="189">
        <f t="shared" si="77"/>
        <v>-178489898.78889889</v>
      </c>
      <c r="BK328" s="189">
        <f t="shared" si="77"/>
        <v>-175765306.06974435</v>
      </c>
      <c r="BL328" s="189">
        <f t="shared" si="77"/>
        <v>-173056749.93299878</v>
      </c>
      <c r="BM328" s="189">
        <f t="shared" si="77"/>
        <v>-170367000.49405402</v>
      </c>
      <c r="BN328" s="1521">
        <f t="shared" si="77"/>
        <v>-167698537.41823667</v>
      </c>
    </row>
    <row r="329" spans="3:66" hidden="1" x14ac:dyDescent="0.15">
      <c r="C329" s="1529"/>
      <c r="D329" s="274"/>
      <c r="E329" s="189"/>
      <c r="F329" s="1604"/>
      <c r="G329" s="189">
        <f t="shared" si="77"/>
        <v>898440753.25870645</v>
      </c>
      <c r="H329" s="189">
        <f t="shared" si="77"/>
        <v>606508623.06784642</v>
      </c>
      <c r="I329" s="189">
        <f t="shared" si="77"/>
        <v>444723363.66485476</v>
      </c>
      <c r="J329" s="189">
        <f t="shared" si="77"/>
        <v>334428246.50727749</v>
      </c>
      <c r="K329" s="189">
        <f t="shared" si="77"/>
        <v>252036204.78067052</v>
      </c>
      <c r="L329" s="189">
        <f t="shared" si="77"/>
        <v>187258155.45930004</v>
      </c>
      <c r="M329" s="189">
        <f t="shared" si="77"/>
        <v>134659854.604339</v>
      </c>
      <c r="N329" s="189">
        <f t="shared" si="77"/>
        <v>91008371.18101728</v>
      </c>
      <c r="O329" s="189">
        <f t="shared" si="77"/>
        <v>54216237.039691925</v>
      </c>
      <c r="P329" s="189">
        <f t="shared" si="77"/>
        <v>22852324.952051044</v>
      </c>
      <c r="Q329" s="189">
        <f t="shared" si="77"/>
        <v>-4110484.4108445644</v>
      </c>
      <c r="R329" s="189">
        <f t="shared" si="77"/>
        <v>-27436425.802368641</v>
      </c>
      <c r="S329" s="189">
        <f t="shared" si="77"/>
        <v>-47710914.328761697</v>
      </c>
      <c r="T329" s="189">
        <f t="shared" si="77"/>
        <v>-65393228.890120149</v>
      </c>
      <c r="U329" s="189">
        <f t="shared" si="77"/>
        <v>-80850938.237425327</v>
      </c>
      <c r="V329" s="189">
        <f t="shared" si="77"/>
        <v>-94383199.574658751</v>
      </c>
      <c r="W329" s="189">
        <f t="shared" si="77"/>
        <v>-106237004.43847215</v>
      </c>
      <c r="X329" s="189">
        <f t="shared" si="77"/>
        <v>-116618802.38592386</v>
      </c>
      <c r="Y329" s="189">
        <f t="shared" si="77"/>
        <v>-125703006.44347572</v>
      </c>
      <c r="Z329" s="189">
        <f t="shared" si="77"/>
        <v>-133638341.01144397</v>
      </c>
      <c r="AA329" s="189">
        <f t="shared" si="77"/>
        <v>-140552663.24316144</v>
      </c>
      <c r="AB329" s="189">
        <f t="shared" si="77"/>
        <v>-146556682.71465886</v>
      </c>
      <c r="AC329" s="189">
        <f t="shared" si="77"/>
        <v>-151746871.72556245</v>
      </c>
      <c r="AD329" s="189">
        <f t="shared" si="77"/>
        <v>-156207771.40591788</v>
      </c>
      <c r="AE329" s="189">
        <f t="shared" si="77"/>
        <v>-160013840.20638752</v>
      </c>
      <c r="AF329" s="189">
        <f t="shared" si="77"/>
        <v>-163230951.18664968</v>
      </c>
      <c r="AG329" s="189">
        <f t="shared" si="77"/>
        <v>-165917616.50058472</v>
      </c>
      <c r="AH329" s="189">
        <f t="shared" si="77"/>
        <v>-168125997.61740541</v>
      </c>
      <c r="AI329" s="189">
        <f t="shared" si="77"/>
        <v>-169902745.53184378</v>
      </c>
      <c r="AJ329" s="189">
        <f t="shared" si="77"/>
        <v>-171289704.79977655</v>
      </c>
      <c r="AK329" s="189">
        <f t="shared" si="77"/>
        <v>-172324507.54492188</v>
      </c>
      <c r="AL329" s="189">
        <f t="shared" si="77"/>
        <v>-173041077.8379426</v>
      </c>
      <c r="AM329" s="189">
        <f t="shared" si="77"/>
        <v>-173470062.51266539</v>
      </c>
      <c r="AN329" s="189">
        <f t="shared" si="77"/>
        <v>-173639201.17713809</v>
      </c>
      <c r="AO329" s="189">
        <f t="shared" si="77"/>
        <v>-173573645.63190866</v>
      </c>
      <c r="AP329" s="189">
        <f t="shared" si="77"/>
        <v>-173296236.93148947</v>
      </c>
      <c r="AQ329" s="189">
        <f t="shared" si="77"/>
        <v>-172827746.77772838</v>
      </c>
      <c r="AR329" s="189">
        <f t="shared" si="77"/>
        <v>-172187088.71315342</v>
      </c>
      <c r="AS329" s="189">
        <f t="shared" si="77"/>
        <v>-171391503.61232656</v>
      </c>
      <c r="AT329" s="189">
        <f t="shared" si="77"/>
        <v>-170456723.19306016</v>
      </c>
      <c r="AU329" s="189">
        <f t="shared" si="77"/>
        <v>-169397114.64429867</v>
      </c>
      <c r="AV329" s="189">
        <f t="shared" si="77"/>
        <v>-168225808.96091455</v>
      </c>
      <c r="AW329" s="189">
        <f t="shared" si="77"/>
        <v>-166954815.16287434</v>
      </c>
      <c r="AX329" s="189">
        <f t="shared" si="77"/>
        <v>-165595122.23787153</v>
      </c>
      <c r="AY329" s="189">
        <f t="shared" si="77"/>
        <v>-164156790.36777371</v>
      </c>
      <c r="AZ329" s="189">
        <f t="shared" si="77"/>
        <v>-162649032.76843059</v>
      </c>
      <c r="BA329" s="189">
        <f t="shared" si="77"/>
        <v>-161080289.28033602</v>
      </c>
      <c r="BB329" s="189">
        <f t="shared" si="77"/>
        <v>-159458292.68716335</v>
      </c>
      <c r="BC329" s="189">
        <f t="shared" si="77"/>
        <v>-157790128.60443836</v>
      </c>
      <c r="BD329" s="189">
        <f t="shared" si="77"/>
        <v>-156082289.66707438</v>
      </c>
      <c r="BE329" s="189">
        <f t="shared" si="77"/>
        <v>-154340724.64835542</v>
      </c>
      <c r="BF329" s="189">
        <f t="shared" si="77"/>
        <v>-152570883.06131774</v>
      </c>
      <c r="BG329" s="189">
        <f t="shared" si="77"/>
        <v>-150777755.72384828</v>
      </c>
      <c r="BH329" s="189">
        <f t="shared" si="77"/>
        <v>-148965911.70924777</v>
      </c>
      <c r="BI329" s="189">
        <f t="shared" si="77"/>
        <v>-147139532.05285829</v>
      </c>
      <c r="BJ329" s="189">
        <f t="shared" si="77"/>
        <v>-145302440.54129106</v>
      </c>
      <c r="BK329" s="189">
        <f t="shared" si="77"/>
        <v>-143458131.87272877</v>
      </c>
      <c r="BL329" s="189">
        <f t="shared" si="77"/>
        <v>-141609797.44378823</v>
      </c>
      <c r="BM329" s="189">
        <f t="shared" si="77"/>
        <v>-139760348.98974234</v>
      </c>
      <c r="BN329" s="1521">
        <f t="shared" si="77"/>
        <v>-137912440.27991563</v>
      </c>
    </row>
    <row r="330" spans="3:66" hidden="1" x14ac:dyDescent="0.15">
      <c r="C330" s="1529"/>
      <c r="D330" s="274"/>
      <c r="E330" s="189"/>
      <c r="F330" s="1604"/>
      <c r="G330" s="189"/>
      <c r="H330" s="189"/>
      <c r="I330" s="189"/>
      <c r="J330" s="189"/>
      <c r="K330" s="189"/>
      <c r="L330" s="189"/>
      <c r="M330" s="189"/>
      <c r="N330" s="189"/>
      <c r="O330" s="189"/>
      <c r="P330" s="189"/>
      <c r="Q330" s="189"/>
      <c r="R330" s="189"/>
      <c r="S330" s="189"/>
      <c r="T330" s="189"/>
      <c r="U330" s="189"/>
      <c r="V330" s="189"/>
      <c r="W330" s="189"/>
      <c r="X330" s="189"/>
      <c r="Y330" s="189"/>
      <c r="Z330" s="189"/>
      <c r="AA330" s="189"/>
      <c r="AB330" s="189"/>
      <c r="AC330" s="189"/>
      <c r="AD330" s="189"/>
      <c r="AE330" s="189"/>
      <c r="AF330" s="189"/>
      <c r="AG330" s="189"/>
      <c r="AH330" s="189"/>
      <c r="AI330" s="189"/>
      <c r="AJ330" s="189"/>
      <c r="AK330" s="189"/>
      <c r="AL330" s="189"/>
      <c r="AM330" s="189"/>
      <c r="AN330" s="189"/>
      <c r="AO330" s="189"/>
      <c r="AP330" s="189"/>
      <c r="AQ330" s="189"/>
      <c r="AR330" s="189"/>
      <c r="AS330" s="189"/>
      <c r="AT330" s="189"/>
      <c r="AU330" s="189"/>
      <c r="AV330" s="189"/>
      <c r="AW330" s="189"/>
      <c r="AX330" s="189"/>
      <c r="AY330" s="189"/>
      <c r="AZ330" s="189"/>
      <c r="BA330" s="189"/>
      <c r="BB330" s="189"/>
      <c r="BC330" s="189"/>
      <c r="BD330" s="189"/>
      <c r="BE330" s="189"/>
      <c r="BF330" s="189"/>
      <c r="BG330" s="189"/>
      <c r="BH330" s="189"/>
      <c r="BI330" s="189"/>
      <c r="BJ330" s="189"/>
      <c r="BK330" s="189"/>
      <c r="BL330" s="189"/>
      <c r="BM330" s="189"/>
      <c r="BN330" s="1521"/>
    </row>
    <row r="331" spans="3:66" hidden="1" x14ac:dyDescent="0.15">
      <c r="C331" s="1529"/>
      <c r="D331" s="274"/>
      <c r="E331" s="189"/>
      <c r="F331" s="1604"/>
      <c r="G331" s="189">
        <f t="shared" ref="G331:BN333" si="78">G233-G298</f>
        <v>376453787.73326194</v>
      </c>
      <c r="H331" s="189">
        <f t="shared" si="78"/>
        <v>197437294.19577152</v>
      </c>
      <c r="I331" s="189">
        <f t="shared" si="78"/>
        <v>109304984.71441227</v>
      </c>
      <c r="J331" s="189">
        <f t="shared" si="78"/>
        <v>54009298.289921403</v>
      </c>
      <c r="K331" s="189">
        <f t="shared" si="78"/>
        <v>15436548.684460521</v>
      </c>
      <c r="L331" s="189">
        <f t="shared" si="78"/>
        <v>-13089145.74244988</v>
      </c>
      <c r="M331" s="189">
        <f t="shared" si="78"/>
        <v>-34954946.363098741</v>
      </c>
      <c r="N331" s="189">
        <f t="shared" si="78"/>
        <v>-52109403.806775093</v>
      </c>
      <c r="O331" s="189">
        <f t="shared" si="78"/>
        <v>-65774330.941238523</v>
      </c>
      <c r="P331" s="189">
        <f t="shared" si="78"/>
        <v>-76765593.31601572</v>
      </c>
      <c r="Q331" s="189">
        <f t="shared" si="78"/>
        <v>-85654735.993797779</v>
      </c>
      <c r="R331" s="189">
        <f t="shared" si="78"/>
        <v>-92857520.479634881</v>
      </c>
      <c r="S331" s="189">
        <f t="shared" si="78"/>
        <v>-98685694.363843679</v>
      </c>
      <c r="T331" s="189">
        <f t="shared" si="78"/>
        <v>-103378892.89354742</v>
      </c>
      <c r="U331" s="189">
        <f t="shared" si="78"/>
        <v>-107125164.71602142</v>
      </c>
      <c r="V331" s="189">
        <f t="shared" si="78"/>
        <v>-110074664.97850347</v>
      </c>
      <c r="W331" s="189">
        <f t="shared" si="78"/>
        <v>-112349075.91494691</v>
      </c>
      <c r="X331" s="189">
        <f t="shared" si="78"/>
        <v>-114048262.29892516</v>
      </c>
      <c r="Y331" s="189">
        <f t="shared" si="78"/>
        <v>-115255083.29879081</v>
      </c>
      <c r="Z331" s="189">
        <f t="shared" si="78"/>
        <v>-116038942.78622496</v>
      </c>
      <c r="AA331" s="189">
        <f t="shared" si="78"/>
        <v>-116458456.37725997</v>
      </c>
      <c r="AB331" s="189">
        <f t="shared" si="78"/>
        <v>-116563487.33478975</v>
      </c>
      <c r="AC331" s="189">
        <f t="shared" si="78"/>
        <v>-116396723.19929099</v>
      </c>
      <c r="AD331" s="189">
        <f t="shared" si="78"/>
        <v>-115994912.68650627</v>
      </c>
      <c r="AE331" s="189">
        <f t="shared" si="78"/>
        <v>-115389847.51916957</v>
      </c>
      <c r="AF331" s="189">
        <f t="shared" si="78"/>
        <v>-114609150.15672779</v>
      </c>
      <c r="AG331" s="189">
        <f t="shared" si="78"/>
        <v>-113676911.98330891</v>
      </c>
      <c r="AH331" s="189">
        <f t="shared" si="78"/>
        <v>-112614214.97450566</v>
      </c>
      <c r="AI331" s="189">
        <f t="shared" si="78"/>
        <v>-111439561.62277901</v>
      </c>
      <c r="AJ331" s="189">
        <f t="shared" si="78"/>
        <v>-110169231.93461049</v>
      </c>
      <c r="AK331" s="189">
        <f t="shared" si="78"/>
        <v>-108817581.93696022</v>
      </c>
      <c r="AL331" s="189">
        <f t="shared" si="78"/>
        <v>-107397294.88379407</v>
      </c>
      <c r="AM331" s="189">
        <f t="shared" si="78"/>
        <v>-105919593.9176836</v>
      </c>
      <c r="AN331" s="189">
        <f t="shared" si="78"/>
        <v>-104394423.0954299</v>
      </c>
      <c r="AO331" s="189">
        <f t="shared" si="78"/>
        <v>-102830602.27418149</v>
      </c>
      <c r="AP331" s="189">
        <f t="shared" si="78"/>
        <v>-101235960.26406288</v>
      </c>
      <c r="AQ331" s="189">
        <f t="shared" si="78"/>
        <v>-99617449.804467082</v>
      </c>
      <c r="AR331" s="189">
        <f t="shared" si="78"/>
        <v>-97981247.255123973</v>
      </c>
      <c r="AS331" s="189">
        <f t="shared" si="78"/>
        <v>-96332839.366586804</v>
      </c>
      <c r="AT331" s="189">
        <f t="shared" si="78"/>
        <v>-94677099.075738192</v>
      </c>
      <c r="AU331" s="189">
        <f t="shared" si="78"/>
        <v>-93018351.936150193</v>
      </c>
      <c r="AV331" s="189">
        <f t="shared" si="78"/>
        <v>-91360434.522424459</v>
      </c>
      <c r="AW331" s="189">
        <f t="shared" si="78"/>
        <v>-89706745.928085089</v>
      </c>
      <c r="AX331" s="189">
        <f t="shared" si="78"/>
        <v>-88060293.297523141</v>
      </c>
      <c r="AY331" s="189">
        <f t="shared" si="78"/>
        <v>-86423732.185652852</v>
      </c>
      <c r="AZ331" s="189">
        <f t="shared" si="78"/>
        <v>-84799402.417933345</v>
      </c>
      <c r="BA331" s="189">
        <f t="shared" si="78"/>
        <v>-83189360.023186207</v>
      </c>
      <c r="BB331" s="189">
        <f t="shared" si="78"/>
        <v>-81595405.728260517</v>
      </c>
      <c r="BC331" s="189">
        <f t="shared" si="78"/>
        <v>-80019110.433924913</v>
      </c>
      <c r="BD331" s="189">
        <f t="shared" si="78"/>
        <v>-78461838.032891512</v>
      </c>
      <c r="BE331" s="189">
        <f t="shared" si="78"/>
        <v>-76924765.88161242</v>
      </c>
      <c r="BF331" s="189">
        <f t="shared" si="78"/>
        <v>-75408903.195819974</v>
      </c>
      <c r="BG331" s="189">
        <f t="shared" si="78"/>
        <v>-73915107.604407549</v>
      </c>
      <c r="BH331" s="189">
        <f t="shared" si="78"/>
        <v>-72444100.066103458</v>
      </c>
      <c r="BI331" s="189">
        <f t="shared" si="78"/>
        <v>-70996478.327637434</v>
      </c>
      <c r="BJ331" s="189">
        <f t="shared" si="78"/>
        <v>-69572729.079987764</v>
      </c>
      <c r="BK331" s="189">
        <f t="shared" si="78"/>
        <v>-68173238.95029974</v>
      </c>
      <c r="BL331" s="189">
        <f t="shared" si="78"/>
        <v>-66798304.450655222</v>
      </c>
      <c r="BM331" s="189">
        <f t="shared" si="78"/>
        <v>-65448140.990673661</v>
      </c>
      <c r="BN331" s="1521">
        <f t="shared" si="78"/>
        <v>-64122891.048610687</v>
      </c>
    </row>
    <row r="332" spans="3:66" hidden="1" x14ac:dyDescent="0.15">
      <c r="C332" s="1529"/>
      <c r="D332" s="274"/>
      <c r="E332" s="189"/>
      <c r="F332" s="1604"/>
      <c r="G332" s="189">
        <f t="shared" si="78"/>
        <v>301901499.49395204</v>
      </c>
      <c r="H332" s="189">
        <f t="shared" si="78"/>
        <v>166886024.73111498</v>
      </c>
      <c r="I332" s="189">
        <f t="shared" si="78"/>
        <v>97049492.416639924</v>
      </c>
      <c r="J332" s="189">
        <f t="shared" si="78"/>
        <v>51841080.343454361</v>
      </c>
      <c r="K332" s="189">
        <f t="shared" si="78"/>
        <v>19549157.374301255</v>
      </c>
      <c r="L332" s="189">
        <f t="shared" si="78"/>
        <v>-4807151.1166573167</v>
      </c>
      <c r="M332" s="189">
        <f t="shared" si="78"/>
        <v>-23806398.921648264</v>
      </c>
      <c r="N332" s="189">
        <f t="shared" si="78"/>
        <v>-38956735.063055754</v>
      </c>
      <c r="O332" s="189">
        <f t="shared" si="78"/>
        <v>-51217322.754412532</v>
      </c>
      <c r="P332" s="189">
        <f t="shared" si="78"/>
        <v>-61236669.006623745</v>
      </c>
      <c r="Q332" s="189">
        <f t="shared" si="78"/>
        <v>-69474172.250020444</v>
      </c>
      <c r="R332" s="189">
        <f t="shared" si="78"/>
        <v>-76267417.660483897</v>
      </c>
      <c r="S332" s="189">
        <f t="shared" si="78"/>
        <v>-81871902.640165567</v>
      </c>
      <c r="T332" s="189">
        <f t="shared" si="78"/>
        <v>-86485728.483443558</v>
      </c>
      <c r="U332" s="189">
        <f t="shared" si="78"/>
        <v>-90265613.154979169</v>
      </c>
      <c r="V332" s="189">
        <f t="shared" si="78"/>
        <v>-93337651.955271602</v>
      </c>
      <c r="W332" s="189">
        <f t="shared" si="78"/>
        <v>-95804771.133383632</v>
      </c>
      <c r="X332" s="189">
        <f t="shared" si="78"/>
        <v>-97752027.358950257</v>
      </c>
      <c r="Y332" s="189">
        <f t="shared" si="78"/>
        <v>-99250462.277456045</v>
      </c>
      <c r="Z332" s="189">
        <f t="shared" si="78"/>
        <v>-100359962.70946634</v>
      </c>
      <c r="AA332" s="189">
        <f t="shared" si="78"/>
        <v>-101131420.91740203</v>
      </c>
      <c r="AB332" s="189">
        <f t="shared" si="78"/>
        <v>-101608392.18996072</v>
      </c>
      <c r="AC332" s="189">
        <f t="shared" si="78"/>
        <v>-101828384.85870886</v>
      </c>
      <c r="AD332" s="189">
        <f t="shared" si="78"/>
        <v>-101823877.15936267</v>
      </c>
      <c r="AE332" s="189">
        <f t="shared" si="78"/>
        <v>-101623128.10415065</v>
      </c>
      <c r="AF332" s="189">
        <f t="shared" si="78"/>
        <v>-101250830.9323864</v>
      </c>
      <c r="AG332" s="189">
        <f t="shared" si="78"/>
        <v>-100728644.78211439</v>
      </c>
      <c r="AH332" s="189">
        <f t="shared" si="78"/>
        <v>-100075631.09806383</v>
      </c>
      <c r="AI332" s="189">
        <f t="shared" si="78"/>
        <v>-99308614.748403192</v>
      </c>
      <c r="AJ332" s="189">
        <f t="shared" si="78"/>
        <v>-98442485.068400621</v>
      </c>
      <c r="AK332" s="189">
        <f t="shared" si="78"/>
        <v>-97490448.550418735</v>
      </c>
      <c r="AL332" s="189">
        <f t="shared" si="78"/>
        <v>-96464242.29482162</v>
      </c>
      <c r="AM332" s="189">
        <f t="shared" si="78"/>
        <v>-95374315.375867844</v>
      </c>
      <c r="AN332" s="189">
        <f t="shared" si="78"/>
        <v>-94229983.786131382</v>
      </c>
      <c r="AO332" s="189">
        <f t="shared" si="78"/>
        <v>-93039563.479051828</v>
      </c>
      <c r="AP332" s="189">
        <f t="shared" si="78"/>
        <v>-91810485.143493414</v>
      </c>
      <c r="AQ332" s="189">
        <f t="shared" si="78"/>
        <v>-90549393.652690291</v>
      </c>
      <c r="AR332" s="189">
        <f t="shared" si="78"/>
        <v>-89262234.585891843</v>
      </c>
      <c r="AS332" s="189">
        <f t="shared" si="78"/>
        <v>-87954329.789790988</v>
      </c>
      <c r="AT332" s="189">
        <f t="shared" si="78"/>
        <v>-86630443.602666616</v>
      </c>
      <c r="AU332" s="189">
        <f t="shared" si="78"/>
        <v>-85294841.087704778</v>
      </c>
      <c r="AV332" s="189">
        <f t="shared" si="78"/>
        <v>-83951339.398499846</v>
      </c>
      <c r="AW332" s="189">
        <f t="shared" si="78"/>
        <v>-82603353.218042493</v>
      </c>
      <c r="AX332" s="189">
        <f t="shared" si="78"/>
        <v>-81253935.063959837</v>
      </c>
      <c r="AY332" s="189">
        <f t="shared" si="78"/>
        <v>-79905811.130678415</v>
      </c>
      <c r="AZ332" s="189">
        <f t="shared" si="78"/>
        <v>-78561413.238318801</v>
      </c>
      <c r="BA332" s="189">
        <f t="shared" si="78"/>
        <v>-77222907.374420881</v>
      </c>
      <c r="BB332" s="189">
        <f t="shared" si="78"/>
        <v>-75892219.244785428</v>
      </c>
      <c r="BC332" s="189">
        <f t="shared" si="78"/>
        <v>-74571057.191256642</v>
      </c>
      <c r="BD332" s="189">
        <f t="shared" si="78"/>
        <v>-73260932.785107493</v>
      </c>
      <c r="BE332" s="189">
        <f t="shared" si="78"/>
        <v>-71963179.363161087</v>
      </c>
      <c r="BF332" s="189">
        <f t="shared" si="78"/>
        <v>-70678968.738608003</v>
      </c>
      <c r="BG332" s="189">
        <f t="shared" si="78"/>
        <v>-69409326.288530231</v>
      </c>
      <c r="BH332" s="189">
        <f t="shared" si="78"/>
        <v>-68155144.59459424</v>
      </c>
      <c r="BI332" s="189">
        <f t="shared" si="78"/>
        <v>-66917195.791476727</v>
      </c>
      <c r="BJ332" s="189">
        <f t="shared" si="78"/>
        <v>-65696142.758782268</v>
      </c>
      <c r="BK332" s="189">
        <f t="shared" si="78"/>
        <v>-64492549.275985837</v>
      </c>
      <c r="BL332" s="189">
        <f t="shared" si="78"/>
        <v>-63306889.245916247</v>
      </c>
      <c r="BM332" s="189">
        <f t="shared" si="78"/>
        <v>-62139555.080136418</v>
      </c>
      <c r="BN332" s="1521">
        <f t="shared" si="78"/>
        <v>-60990865.329002619</v>
      </c>
    </row>
    <row r="333" spans="3:66" hidden="1" x14ac:dyDescent="0.15">
      <c r="C333" s="1529"/>
      <c r="D333" s="274"/>
      <c r="E333" s="189"/>
      <c r="F333" s="1604"/>
      <c r="G333" s="189">
        <f t="shared" si="78"/>
        <v>212321294.20853677</v>
      </c>
      <c r="H333" s="189">
        <f t="shared" si="78"/>
        <v>121885413.02662826</v>
      </c>
      <c r="I333" s="189">
        <f t="shared" si="78"/>
        <v>72941055.947184324</v>
      </c>
      <c r="J333" s="189">
        <f t="shared" si="78"/>
        <v>40349233.75174439</v>
      </c>
      <c r="K333" s="189">
        <f t="shared" si="78"/>
        <v>16574257.240086317</v>
      </c>
      <c r="L333" s="189">
        <f t="shared" si="78"/>
        <v>-1668912.4615678787</v>
      </c>
      <c r="M333" s="189">
        <f t="shared" si="78"/>
        <v>-16113577.57051295</v>
      </c>
      <c r="N333" s="189">
        <f t="shared" si="78"/>
        <v>-27789518.982658803</v>
      </c>
      <c r="O333" s="189">
        <f t="shared" si="78"/>
        <v>-37360501.674664199</v>
      </c>
      <c r="P333" s="189">
        <f t="shared" si="78"/>
        <v>-45280621.098346233</v>
      </c>
      <c r="Q333" s="189">
        <f t="shared" si="78"/>
        <v>-51874958.27557987</v>
      </c>
      <c r="R333" s="189">
        <f t="shared" si="78"/>
        <v>-57384686.01056987</v>
      </c>
      <c r="S333" s="189">
        <f t="shared" si="78"/>
        <v>-61993936.115401506</v>
      </c>
      <c r="T333" s="189">
        <f t="shared" si="78"/>
        <v>-65846635.473563731</v>
      </c>
      <c r="U333" s="189">
        <f t="shared" si="78"/>
        <v>-69057506.160550177</v>
      </c>
      <c r="V333" s="189">
        <f t="shared" si="78"/>
        <v>-71719508.754399776</v>
      </c>
      <c r="W333" s="189">
        <f t="shared" si="78"/>
        <v>-73909031.350895286</v>
      </c>
      <c r="X333" s="189">
        <f t="shared" si="78"/>
        <v>-75689601.215899885</v>
      </c>
      <c r="Y333" s="189">
        <f t="shared" si="78"/>
        <v>-77114599.819582939</v>
      </c>
      <c r="Z333" s="189">
        <f t="shared" si="78"/>
        <v>-78229288.340374768</v>
      </c>
      <c r="AA333" s="189">
        <f t="shared" si="78"/>
        <v>-79072345.343446672</v>
      </c>
      <c r="AB333" s="189">
        <f t="shared" si="78"/>
        <v>-79677052.424115539</v>
      </c>
      <c r="AC333" s="189">
        <f t="shared" si="78"/>
        <v>-80072221.260049164</v>
      </c>
      <c r="AD333" s="189">
        <f t="shared" si="78"/>
        <v>-80282927.653015077</v>
      </c>
      <c r="AE333" s="189">
        <f t="shared" si="78"/>
        <v>-80331099.410040259</v>
      </c>
      <c r="AF333" s="189">
        <f t="shared" si="78"/>
        <v>-80235992.07570225</v>
      </c>
      <c r="AG333" s="189">
        <f t="shared" si="78"/>
        <v>-80014577.571854591</v>
      </c>
      <c r="AH333" s="189">
        <f t="shared" si="78"/>
        <v>-79681864.453015924</v>
      </c>
      <c r="AI333" s="189">
        <f t="shared" si="78"/>
        <v>-79251163.919175506</v>
      </c>
      <c r="AJ333" s="189">
        <f t="shared" si="78"/>
        <v>-78734312.398133397</v>
      </c>
      <c r="AK333" s="189">
        <f t="shared" si="78"/>
        <v>-78141859.051229477</v>
      </c>
      <c r="AL333" s="189">
        <f t="shared" si="78"/>
        <v>-77483224.72026062</v>
      </c>
      <c r="AM333" s="189">
        <f t="shared" si="78"/>
        <v>-76766837.447278321</v>
      </c>
      <c r="AN333" s="189">
        <f t="shared" si="78"/>
        <v>-76000248.641996264</v>
      </c>
      <c r="AO333" s="189">
        <f t="shared" si="78"/>
        <v>-75190233.158026338</v>
      </c>
      <c r="AP333" s="189">
        <f t="shared" si="78"/>
        <v>-74342875.907508075</v>
      </c>
      <c r="AQ333" s="189">
        <f t="shared" si="78"/>
        <v>-73463647.149231195</v>
      </c>
      <c r="AR333" s="189">
        <f t="shared" si="78"/>
        <v>-72557468.195269287</v>
      </c>
      <c r="AS333" s="189">
        <f t="shared" si="78"/>
        <v>-71628768.971179903</v>
      </c>
      <c r="AT333" s="189">
        <f t="shared" si="78"/>
        <v>-70681538.616822302</v>
      </c>
      <c r="AU333" s="189">
        <f t="shared" si="78"/>
        <v>-69719370.115134418</v>
      </c>
      <c r="AV333" s="189">
        <f t="shared" si="78"/>
        <v>-68745499.774400532</v>
      </c>
      <c r="AW333" s="189">
        <f t="shared" si="78"/>
        <v>-67762842.257668316</v>
      </c>
      <c r="AX333" s="189">
        <f t="shared" si="78"/>
        <v>-66774021.744918346</v>
      </c>
      <c r="AY333" s="189">
        <f t="shared" si="78"/>
        <v>-65781399.724565089</v>
      </c>
      <c r="AZ333" s="189">
        <f t="shared" si="78"/>
        <v>-64787099.837178946</v>
      </c>
      <c r="BA333" s="189">
        <f t="shared" si="78"/>
        <v>-63793030.133007646</v>
      </c>
      <c r="BB333" s="189">
        <f t="shared" si="78"/>
        <v>-62800903.053656876</v>
      </c>
      <c r="BC333" s="189">
        <f t="shared" si="78"/>
        <v>-61812253.405290484</v>
      </c>
      <c r="BD333" s="189">
        <f t="shared" si="78"/>
        <v>-60828454.55448693</v>
      </c>
      <c r="BE333" s="189">
        <f t="shared" si="78"/>
        <v>-59850733.04722923</v>
      </c>
      <c r="BF333" s="189">
        <f t="shared" si="78"/>
        <v>-58880181.82547462</v>
      </c>
      <c r="BG333" s="189">
        <f t="shared" si="78"/>
        <v>-57917772.193558216</v>
      </c>
      <c r="BH333" s="189">
        <f t="shared" si="78"/>
        <v>-56964364.667702079</v>
      </c>
      <c r="BI333" s="189">
        <f t="shared" si="78"/>
        <v>-56020718.825612545</v>
      </c>
      <c r="BJ333" s="189">
        <f t="shared" si="78"/>
        <v>-55087502.259119451</v>
      </c>
      <c r="BK333" s="189">
        <f t="shared" si="78"/>
        <v>-54165298.720700562</v>
      </c>
      <c r="BL333" s="189">
        <f t="shared" si="78"/>
        <v>-53254615.544236898</v>
      </c>
      <c r="BM333" s="189">
        <f t="shared" si="78"/>
        <v>-52355890.411236882</v>
      </c>
      <c r="BN333" s="1521">
        <f t="shared" si="78"/>
        <v>-51469497.525812864</v>
      </c>
    </row>
    <row r="334" spans="3:66" hidden="1" x14ac:dyDescent="0.15">
      <c r="C334" s="1529"/>
      <c r="D334" s="274"/>
      <c r="E334" s="189"/>
      <c r="F334" s="1604"/>
      <c r="G334" s="189"/>
      <c r="H334" s="189"/>
      <c r="I334" s="189"/>
      <c r="J334" s="189"/>
      <c r="K334" s="189"/>
      <c r="L334" s="189"/>
      <c r="M334" s="189"/>
      <c r="N334" s="189"/>
      <c r="O334" s="189"/>
      <c r="P334" s="189"/>
      <c r="Q334" s="189"/>
      <c r="R334" s="189"/>
      <c r="S334" s="189"/>
      <c r="T334" s="189"/>
      <c r="U334" s="189"/>
      <c r="V334" s="189"/>
      <c r="W334" s="189"/>
      <c r="X334" s="189"/>
      <c r="Y334" s="189"/>
      <c r="Z334" s="189"/>
      <c r="AA334" s="189"/>
      <c r="AB334" s="189"/>
      <c r="AC334" s="189"/>
      <c r="AD334" s="189"/>
      <c r="AE334" s="189"/>
      <c r="AF334" s="189"/>
      <c r="AG334" s="189"/>
      <c r="AH334" s="189"/>
      <c r="AI334" s="189"/>
      <c r="AJ334" s="189"/>
      <c r="AK334" s="189"/>
      <c r="AL334" s="189"/>
      <c r="AM334" s="189"/>
      <c r="AN334" s="189"/>
      <c r="AO334" s="189"/>
      <c r="AP334" s="189"/>
      <c r="AQ334" s="189"/>
      <c r="AR334" s="189"/>
      <c r="AS334" s="189"/>
      <c r="AT334" s="189"/>
      <c r="AU334" s="189"/>
      <c r="AV334" s="189"/>
      <c r="AW334" s="189"/>
      <c r="AX334" s="189"/>
      <c r="AY334" s="189"/>
      <c r="AZ334" s="189"/>
      <c r="BA334" s="189"/>
      <c r="BB334" s="189"/>
      <c r="BC334" s="189"/>
      <c r="BD334" s="189"/>
      <c r="BE334" s="189"/>
      <c r="BF334" s="189"/>
      <c r="BG334" s="189"/>
      <c r="BH334" s="189"/>
      <c r="BI334" s="189"/>
      <c r="BJ334" s="189"/>
      <c r="BK334" s="189"/>
      <c r="BL334" s="189"/>
      <c r="BM334" s="189"/>
      <c r="BN334" s="1521"/>
    </row>
    <row r="335" spans="3:66" hidden="1" x14ac:dyDescent="0.15">
      <c r="C335" s="1529"/>
      <c r="D335" s="274"/>
      <c r="E335" s="189"/>
      <c r="F335" s="1604"/>
      <c r="G335" s="189">
        <f t="shared" ref="G335:BN337" si="79">G237-G302</f>
        <v>1405429731.0391409</v>
      </c>
      <c r="H335" s="189">
        <f t="shared" si="79"/>
        <v>836636364.01333404</v>
      </c>
      <c r="I335" s="189">
        <f t="shared" si="79"/>
        <v>552497417.0037899</v>
      </c>
      <c r="J335" s="189">
        <f t="shared" si="79"/>
        <v>371407255.53953516</v>
      </c>
      <c r="K335" s="189">
        <f t="shared" si="79"/>
        <v>242944257.49292147</v>
      </c>
      <c r="L335" s="189">
        <f t="shared" si="79"/>
        <v>146211964.69176069</v>
      </c>
      <c r="M335" s="189">
        <f t="shared" si="79"/>
        <v>70602624.114956856</v>
      </c>
      <c r="N335" s="189">
        <f t="shared" si="79"/>
        <v>10009394.295015037</v>
      </c>
      <c r="O335" s="189">
        <f t="shared" si="79"/>
        <v>-39400654.12811926</v>
      </c>
      <c r="P335" s="189">
        <f t="shared" si="79"/>
        <v>-80190097.168083966</v>
      </c>
      <c r="Q335" s="189">
        <f t="shared" si="79"/>
        <v>-114156797.36808828</v>
      </c>
      <c r="R335" s="189">
        <f t="shared" si="79"/>
        <v>-142610892.83858785</v>
      </c>
      <c r="S335" s="189">
        <f t="shared" si="79"/>
        <v>-166536765.05395347</v>
      </c>
      <c r="T335" s="189">
        <f t="shared" si="79"/>
        <v>-186692851.9586615</v>
      </c>
      <c r="U335" s="189">
        <f t="shared" si="79"/>
        <v>-203675873.04778337</v>
      </c>
      <c r="V335" s="189">
        <f t="shared" si="79"/>
        <v>-217963679.07912639</v>
      </c>
      <c r="W335" s="189">
        <f t="shared" si="79"/>
        <v>-229944735.40141267</v>
      </c>
      <c r="X335" s="189">
        <f t="shared" si="79"/>
        <v>-239938954.51584676</v>
      </c>
      <c r="Y335" s="189">
        <f t="shared" si="79"/>
        <v>-248212760.76992252</v>
      </c>
      <c r="Z335" s="189">
        <f t="shared" si="79"/>
        <v>-254990208.05646241</v>
      </c>
      <c r="AA335" s="189">
        <f t="shared" si="79"/>
        <v>-260461333.92146632</v>
      </c>
      <c r="AB335" s="189">
        <f t="shared" si="79"/>
        <v>-264788538.84309253</v>
      </c>
      <c r="AC335" s="189">
        <f t="shared" si="79"/>
        <v>-268111528.35555345</v>
      </c>
      <c r="AD335" s="189">
        <f t="shared" si="79"/>
        <v>-270551191.99128175</v>
      </c>
      <c r="AE335" s="189">
        <f t="shared" si="79"/>
        <v>-272212683.9236275</v>
      </c>
      <c r="AF335" s="189">
        <f t="shared" si="79"/>
        <v>-273187896.04027879</v>
      </c>
      <c r="AG335" s="189">
        <f t="shared" si="79"/>
        <v>-273557462.8606689</v>
      </c>
      <c r="AH335" s="189">
        <f t="shared" si="79"/>
        <v>-273392401.61002046</v>
      </c>
      <c r="AI335" s="189">
        <f t="shared" si="79"/>
        <v>-272755464.9822765</v>
      </c>
      <c r="AJ335" s="189">
        <f t="shared" si="79"/>
        <v>-271702265.45784098</v>
      </c>
      <c r="AK335" s="189">
        <f t="shared" si="79"/>
        <v>-270282216.35333931</v>
      </c>
      <c r="AL335" s="189">
        <f t="shared" si="79"/>
        <v>-268539324.62305665</v>
      </c>
      <c r="AM335" s="189">
        <f t="shared" si="79"/>
        <v>-266512862.81140882</v>
      </c>
      <c r="AN335" s="189">
        <f t="shared" si="79"/>
        <v>-264237941.78029609</v>
      </c>
      <c r="AO335" s="189">
        <f t="shared" si="79"/>
        <v>-261746001.41606769</v>
      </c>
      <c r="AP335" s="189">
        <f t="shared" si="79"/>
        <v>-259065233.10914662</v>
      </c>
      <c r="AQ335" s="189">
        <f t="shared" si="79"/>
        <v>-256220945.14344922</v>
      </c>
      <c r="AR335" s="189">
        <f t="shared" si="79"/>
        <v>-253235880.04877046</v>
      </c>
      <c r="AS335" s="189">
        <f t="shared" si="79"/>
        <v>-250130491.32202256</v>
      </c>
      <c r="AT335" s="189">
        <f t="shared" si="79"/>
        <v>-246923185.61194047</v>
      </c>
      <c r="AU335" s="189">
        <f t="shared" si="79"/>
        <v>-243630535.41119805</v>
      </c>
      <c r="AV335" s="189">
        <f t="shared" si="79"/>
        <v>-240267466.45269212</v>
      </c>
      <c r="AW335" s="189">
        <f t="shared" si="79"/>
        <v>-236847423.31962597</v>
      </c>
      <c r="AX335" s="189">
        <f t="shared" si="79"/>
        <v>-233382516.21853971</v>
      </c>
      <c r="AY335" s="189">
        <f t="shared" si="79"/>
        <v>-229883651.40481746</v>
      </c>
      <c r="AZ335" s="189">
        <f t="shared" si="79"/>
        <v>-226360647.37137657</v>
      </c>
      <c r="BA335" s="189">
        <f t="shared" si="79"/>
        <v>-222822338.59747612</v>
      </c>
      <c r="BB335" s="189">
        <f t="shared" si="79"/>
        <v>-219276668.39350921</v>
      </c>
      <c r="BC335" s="189">
        <f t="shared" si="79"/>
        <v>-215730772.1594415</v>
      </c>
      <c r="BD335" s="189">
        <f t="shared" si="79"/>
        <v>-212191052.19142863</v>
      </c>
      <c r="BE335" s="189">
        <f t="shared" si="79"/>
        <v>-208663245.0168047</v>
      </c>
      <c r="BF335" s="189">
        <f t="shared" si="79"/>
        <v>-205152482.10708043</v>
      </c>
      <c r="BG335" s="189">
        <f t="shared" si="79"/>
        <v>-201663344.70773056</v>
      </c>
      <c r="BH335" s="189">
        <f t="shared" si="79"/>
        <v>-198199913.42906284</v>
      </c>
      <c r="BI335" s="189">
        <f t="shared" si="79"/>
        <v>-194765813.16170299</v>
      </c>
      <c r="BJ335" s="189">
        <f t="shared" si="79"/>
        <v>-191364253.81090835</v>
      </c>
      <c r="BK335" s="189">
        <f t="shared" si="79"/>
        <v>-187998067.28430367</v>
      </c>
      <c r="BL335" s="189">
        <f t="shared" si="79"/>
        <v>-184669741.11613607</v>
      </c>
      <c r="BM335" s="189">
        <f t="shared" si="79"/>
        <v>-181381449.06659076</v>
      </c>
      <c r="BN335" s="1521">
        <f t="shared" si="79"/>
        <v>-178135078.996007</v>
      </c>
    </row>
    <row r="336" spans="3:66" hidden="1" x14ac:dyDescent="0.15">
      <c r="C336" s="1529"/>
      <c r="D336" s="274"/>
      <c r="E336" s="189"/>
      <c r="F336" s="1604"/>
      <c r="G336" s="189">
        <f t="shared" si="79"/>
        <v>1172204658.2049365</v>
      </c>
      <c r="H336" s="189">
        <f t="shared" si="79"/>
        <v>741061537.07844615</v>
      </c>
      <c r="I336" s="189">
        <f t="shared" si="79"/>
        <v>514158042.70327163</v>
      </c>
      <c r="J336" s="189">
        <f t="shared" si="79"/>
        <v>364624327.73909014</v>
      </c>
      <c r="K336" s="189">
        <f t="shared" si="79"/>
        <v>255809904.99857348</v>
      </c>
      <c r="L336" s="189">
        <f t="shared" si="79"/>
        <v>172120878.36068392</v>
      </c>
      <c r="M336" s="189">
        <f t="shared" si="79"/>
        <v>105479096.05746305</v>
      </c>
      <c r="N336" s="189">
        <f t="shared" si="79"/>
        <v>51155443.573495328</v>
      </c>
      <c r="O336" s="189">
        <f t="shared" si="79"/>
        <v>6138649.5579407811</v>
      </c>
      <c r="P336" s="189">
        <f t="shared" si="79"/>
        <v>-31610307.216242254</v>
      </c>
      <c r="Q336" s="189">
        <f t="shared" si="79"/>
        <v>-63538456.244506538</v>
      </c>
      <c r="R336" s="189">
        <f t="shared" si="79"/>
        <v>-90711373.324131608</v>
      </c>
      <c r="S336" s="189">
        <f t="shared" si="79"/>
        <v>-113937470.08950567</v>
      </c>
      <c r="T336" s="189">
        <f t="shared" si="79"/>
        <v>-133845252.06609058</v>
      </c>
      <c r="U336" s="189">
        <f t="shared" si="79"/>
        <v>-150933425.65094006</v>
      </c>
      <c r="V336" s="189">
        <f t="shared" si="79"/>
        <v>-165604574.16687703</v>
      </c>
      <c r="W336" s="189">
        <f t="shared" si="79"/>
        <v>-178188487.8227253</v>
      </c>
      <c r="X336" s="189">
        <f t="shared" si="79"/>
        <v>-188958754.3025561</v>
      </c>
      <c r="Y336" s="189">
        <f t="shared" si="79"/>
        <v>-198144828.69783235</v>
      </c>
      <c r="Z336" s="189">
        <f t="shared" si="79"/>
        <v>-205940992.30831316</v>
      </c>
      <c r="AA336" s="189">
        <f t="shared" si="79"/>
        <v>-212513121.38661608</v>
      </c>
      <c r="AB336" s="189">
        <f t="shared" si="79"/>
        <v>-218003882.90873429</v>
      </c>
      <c r="AC336" s="189">
        <f t="shared" si="79"/>
        <v>-222536780.07084468</v>
      </c>
      <c r="AD336" s="189">
        <f t="shared" si="79"/>
        <v>-226219342.88230345</v>
      </c>
      <c r="AE336" s="189">
        <f t="shared" si="79"/>
        <v>-229145673.98894224</v>
      </c>
      <c r="AF336" s="189">
        <f t="shared" si="79"/>
        <v>-231398501.67536086</v>
      </c>
      <c r="AG336" s="189">
        <f t="shared" si="79"/>
        <v>-233050851.56281415</v>
      </c>
      <c r="AH336" s="189">
        <f t="shared" si="79"/>
        <v>-234167419.96446702</v>
      </c>
      <c r="AI336" s="189">
        <f t="shared" si="79"/>
        <v>-234805711.39131492</v>
      </c>
      <c r="AJ336" s="189">
        <f t="shared" si="79"/>
        <v>-235016987.82825422</v>
      </c>
      <c r="AK336" s="189">
        <f t="shared" si="79"/>
        <v>-234847066.45426542</v>
      </c>
      <c r="AL336" s="189">
        <f t="shared" si="79"/>
        <v>-234336994.33135074</v>
      </c>
      <c r="AM336" s="189">
        <f t="shared" si="79"/>
        <v>-233523622.45332205</v>
      </c>
      <c r="AN336" s="189">
        <f t="shared" si="79"/>
        <v>-232440096.88222295</v>
      </c>
      <c r="AO336" s="189">
        <f t="shared" si="79"/>
        <v>-231116281.12114292</v>
      </c>
      <c r="AP336" s="189">
        <f t="shared" si="79"/>
        <v>-229579121.10094821</v>
      </c>
      <c r="AQ336" s="189">
        <f t="shared" si="79"/>
        <v>-227852961.99484265</v>
      </c>
      <c r="AR336" s="189">
        <f t="shared" si="79"/>
        <v>-225959824.37229601</v>
      </c>
      <c r="AS336" s="189">
        <f t="shared" si="79"/>
        <v>-223919645.85450694</v>
      </c>
      <c r="AT336" s="189">
        <f t="shared" si="79"/>
        <v>-221750493.35660952</v>
      </c>
      <c r="AU336" s="189">
        <f t="shared" si="79"/>
        <v>-219468750.13664967</v>
      </c>
      <c r="AV336" s="189">
        <f t="shared" si="79"/>
        <v>-217089281.1719662</v>
      </c>
      <c r="AW336" s="189">
        <f t="shared" si="79"/>
        <v>-214625579.81494763</v>
      </c>
      <c r="AX336" s="189">
        <f t="shared" si="79"/>
        <v>-212089898.21514753</v>
      </c>
      <c r="AY336" s="189">
        <f t="shared" si="79"/>
        <v>-209493363.6125184</v>
      </c>
      <c r="AZ336" s="189">
        <f t="shared" si="79"/>
        <v>-206846082.29076439</v>
      </c>
      <c r="BA336" s="189">
        <f t="shared" si="79"/>
        <v>-204157232.71764919</v>
      </c>
      <c r="BB336" s="189">
        <f t="shared" si="79"/>
        <v>-201435149.18049869</v>
      </c>
      <c r="BC336" s="189">
        <f t="shared" si="79"/>
        <v>-198687397.04200372</v>
      </c>
      <c r="BD336" s="189">
        <f t="shared" si="79"/>
        <v>-195920840.58739871</v>
      </c>
      <c r="BE336" s="189">
        <f t="shared" si="79"/>
        <v>-193141704.30400273</v>
      </c>
      <c r="BF336" s="189">
        <f t="shared" si="79"/>
        <v>-190355628.32382384</v>
      </c>
      <c r="BG336" s="189">
        <f t="shared" si="79"/>
        <v>-187567718.6660831</v>
      </c>
      <c r="BH336" s="189">
        <f t="shared" si="79"/>
        <v>-184782592.83637393</v>
      </c>
      <c r="BI336" s="189">
        <f t="shared" si="79"/>
        <v>-182004421.27050498</v>
      </c>
      <c r="BJ336" s="189">
        <f t="shared" si="79"/>
        <v>-179236965.05205721</v>
      </c>
      <c r="BK336" s="189">
        <f t="shared" si="79"/>
        <v>-176483610.28177109</v>
      </c>
      <c r="BL336" s="189">
        <f t="shared" si="79"/>
        <v>-173747399.43286246</v>
      </c>
      <c r="BM336" s="189">
        <f t="shared" si="79"/>
        <v>-171031059.98817295</v>
      </c>
      <c r="BN336" s="1521">
        <f t="shared" si="79"/>
        <v>-168337030.62183204</v>
      </c>
    </row>
    <row r="337" spans="1:66" hidden="1" x14ac:dyDescent="0.15">
      <c r="C337" s="1529"/>
      <c r="D337" s="274"/>
      <c r="E337" s="189"/>
      <c r="F337" s="1604"/>
      <c r="G337" s="189">
        <f t="shared" si="79"/>
        <v>891967117.60617721</v>
      </c>
      <c r="H337" s="189">
        <f t="shared" si="79"/>
        <v>600284222.38793945</v>
      </c>
      <c r="I337" s="189">
        <f t="shared" si="79"/>
        <v>438738602.41112423</v>
      </c>
      <c r="J337" s="189">
        <f t="shared" si="79"/>
        <v>328673898.5618155</v>
      </c>
      <c r="K337" s="189">
        <f t="shared" si="79"/>
        <v>246503399.2311089</v>
      </c>
      <c r="L337" s="189">
        <f t="shared" si="79"/>
        <v>181938362.92339647</v>
      </c>
      <c r="M337" s="189">
        <f t="shared" si="79"/>
        <v>129544874.0810678</v>
      </c>
      <c r="N337" s="189">
        <f t="shared" si="79"/>
        <v>86090317.407892108</v>
      </c>
      <c r="O337" s="189">
        <f t="shared" si="79"/>
        <v>49487528.336832166</v>
      </c>
      <c r="P337" s="189">
        <f t="shared" si="79"/>
        <v>18305671.534251332</v>
      </c>
      <c r="Q337" s="189">
        <f t="shared" si="79"/>
        <v>-8482091.6720591784</v>
      </c>
      <c r="R337" s="189">
        <f t="shared" si="79"/>
        <v>-31639726.18402648</v>
      </c>
      <c r="S337" s="189">
        <f t="shared" si="79"/>
        <v>-51752387.645725727</v>
      </c>
      <c r="T337" s="189">
        <f t="shared" si="79"/>
        <v>-69279105.48438096</v>
      </c>
      <c r="U337" s="189">
        <f t="shared" si="79"/>
        <v>-84587208.582807183</v>
      </c>
      <c r="V337" s="189">
        <f t="shared" si="79"/>
        <v>-97975623.511743546</v>
      </c>
      <c r="W337" s="189">
        <f t="shared" si="79"/>
        <v>-109691120.05397916</v>
      </c>
      <c r="X337" s="189">
        <f t="shared" si="79"/>
        <v>-119939934.55023384</v>
      </c>
      <c r="Y337" s="189">
        <f t="shared" si="79"/>
        <v>-128896275.01946008</v>
      </c>
      <c r="Z337" s="189">
        <f t="shared" si="79"/>
        <v>-136708668.74725282</v>
      </c>
      <c r="AA337" s="189">
        <f t="shared" si="79"/>
        <v>-143504783.36114156</v>
      </c>
      <c r="AB337" s="189">
        <f t="shared" si="79"/>
        <v>-149395146.20809674</v>
      </c>
      <c r="AC337" s="189">
        <f t="shared" si="79"/>
        <v>-154476054.37450314</v>
      </c>
      <c r="AD337" s="189">
        <f t="shared" si="79"/>
        <v>-158831880.52287436</v>
      </c>
      <c r="AE337" s="189">
        <f t="shared" si="79"/>
        <v>-162536921.12234128</v>
      </c>
      <c r="AF337" s="189">
        <f t="shared" si="79"/>
        <v>-165656893.48733896</v>
      </c>
      <c r="AG337" s="189">
        <f t="shared" si="79"/>
        <v>-168250160.02269763</v>
      </c>
      <c r="AH337" s="189">
        <f t="shared" si="79"/>
        <v>-170368738.2139169</v>
      </c>
      <c r="AI337" s="189">
        <f t="shared" si="79"/>
        <v>-172059140.61538953</v>
      </c>
      <c r="AJ337" s="189">
        <f t="shared" si="79"/>
        <v>-173363078.67260575</v>
      </c>
      <c r="AK337" s="189">
        <f t="shared" si="79"/>
        <v>-174318056.52364725</v>
      </c>
      <c r="AL337" s="189">
        <f t="shared" si="79"/>
        <v>-174957875.180987</v>
      </c>
      <c r="AM337" s="189">
        <f t="shared" si="79"/>
        <v>-175313063.15800279</v>
      </c>
      <c r="AN337" s="189">
        <f t="shared" si="79"/>
        <v>-175411246.29762983</v>
      </c>
      <c r="AO337" s="189">
        <f t="shared" si="79"/>
        <v>-175277467.01526153</v>
      </c>
      <c r="AP337" s="189">
        <f t="shared" si="79"/>
        <v>-174934461.19158328</v>
      </c>
      <c r="AQ337" s="189">
        <f t="shared" si="79"/>
        <v>-174402899.40380841</v>
      </c>
      <c r="AR337" s="189">
        <f t="shared" si="79"/>
        <v>-173701597.96312946</v>
      </c>
      <c r="AS337" s="189">
        <f t="shared" si="79"/>
        <v>-172847704.25617856</v>
      </c>
      <c r="AT337" s="189">
        <f t="shared" si="79"/>
        <v>-171856860.11212397</v>
      </c>
      <c r="AU337" s="189">
        <f t="shared" si="79"/>
        <v>-170743346.2919786</v>
      </c>
      <c r="AV337" s="189">
        <f t="shared" si="79"/>
        <v>-169520210.69015878</v>
      </c>
      <c r="AW337" s="189">
        <f t="shared" si="79"/>
        <v>-168199382.42554259</v>
      </c>
      <c r="AX337" s="189">
        <f t="shared" si="79"/>
        <v>-166791773.66092718</v>
      </c>
      <c r="AY337" s="189">
        <f t="shared" si="79"/>
        <v>-165307370.71104163</v>
      </c>
      <c r="AZ337" s="189">
        <f t="shared" si="79"/>
        <v>-163755315.76848269</v>
      </c>
      <c r="BA337" s="189">
        <f t="shared" si="79"/>
        <v>-162143980.38488603</v>
      </c>
      <c r="BB337" s="189">
        <f t="shared" si="79"/>
        <v>-160481031.68418825</v>
      </c>
      <c r="BC337" s="189">
        <f t="shared" si="79"/>
        <v>-158773492.15007776</v>
      </c>
      <c r="BD337" s="189">
        <f t="shared" si="79"/>
        <v>-157027793.71620673</v>
      </c>
      <c r="BE337" s="189">
        <f t="shared" si="79"/>
        <v>-155249826.79159611</v>
      </c>
      <c r="BF337" s="189">
        <f t="shared" si="79"/>
        <v>-153444984.7720437</v>
      </c>
      <c r="BG337" s="189">
        <f t="shared" si="79"/>
        <v>-151618204.51871121</v>
      </c>
      <c r="BH337" s="189">
        <f t="shared" si="79"/>
        <v>-149774003.22550851</v>
      </c>
      <c r="BI337" s="189">
        <f t="shared" si="79"/>
        <v>-147916512.04574311</v>
      </c>
      <c r="BJ337" s="189">
        <f t="shared" si="79"/>
        <v>-146049506.80444974</v>
      </c>
      <c r="BK337" s="189">
        <f t="shared" si="79"/>
        <v>-144176436.08475578</v>
      </c>
      <c r="BL337" s="189">
        <f t="shared" si="79"/>
        <v>-142300446.94365221</v>
      </c>
      <c r="BM337" s="189">
        <f t="shared" si="79"/>
        <v>-140424408.48386157</v>
      </c>
      <c r="BN337" s="1521">
        <f t="shared" si="79"/>
        <v>-138550933.48351127</v>
      </c>
    </row>
    <row r="338" spans="1:66" hidden="1" x14ac:dyDescent="0.15">
      <c r="C338" s="1529"/>
      <c r="D338" s="274"/>
      <c r="E338" s="189"/>
      <c r="F338" s="1604"/>
      <c r="G338" s="189"/>
      <c r="H338" s="189"/>
      <c r="I338" s="189"/>
      <c r="J338" s="189"/>
      <c r="K338" s="189"/>
      <c r="L338" s="189"/>
      <c r="M338" s="189"/>
      <c r="N338" s="189"/>
      <c r="O338" s="189"/>
      <c r="P338" s="189"/>
      <c r="Q338" s="189"/>
      <c r="R338" s="189"/>
      <c r="S338" s="189"/>
      <c r="T338" s="189"/>
      <c r="U338" s="189"/>
      <c r="V338" s="189"/>
      <c r="W338" s="189"/>
      <c r="X338" s="189"/>
      <c r="Y338" s="189"/>
      <c r="Z338" s="189"/>
      <c r="AA338" s="189"/>
      <c r="AB338" s="189"/>
      <c r="AC338" s="189"/>
      <c r="AD338" s="189"/>
      <c r="AE338" s="189"/>
      <c r="AF338" s="189"/>
      <c r="AG338" s="189"/>
      <c r="AH338" s="189"/>
      <c r="AI338" s="189"/>
      <c r="AJ338" s="189"/>
      <c r="AK338" s="189"/>
      <c r="AL338" s="189"/>
      <c r="AM338" s="189"/>
      <c r="AN338" s="189"/>
      <c r="AO338" s="189"/>
      <c r="AP338" s="189"/>
      <c r="AQ338" s="189"/>
      <c r="AR338" s="189"/>
      <c r="AS338" s="189"/>
      <c r="AT338" s="189"/>
      <c r="AU338" s="189"/>
      <c r="AV338" s="189"/>
      <c r="AW338" s="189"/>
      <c r="AX338" s="189"/>
      <c r="AY338" s="189"/>
      <c r="AZ338" s="189"/>
      <c r="BA338" s="189"/>
      <c r="BB338" s="189"/>
      <c r="BC338" s="189"/>
      <c r="BD338" s="189"/>
      <c r="BE338" s="189"/>
      <c r="BF338" s="189"/>
      <c r="BG338" s="189"/>
      <c r="BH338" s="189"/>
      <c r="BI338" s="189"/>
      <c r="BJ338" s="189"/>
      <c r="BK338" s="189"/>
      <c r="BL338" s="189"/>
      <c r="BM338" s="189"/>
      <c r="BN338" s="1521"/>
    </row>
    <row r="339" spans="1:66" hidden="1" x14ac:dyDescent="0.15">
      <c r="A339" s="231"/>
      <c r="B339" s="747"/>
      <c r="C339" s="1533"/>
      <c r="D339" s="1399"/>
      <c r="E339" s="748"/>
      <c r="F339" s="1605"/>
      <c r="G339" s="748"/>
      <c r="H339" s="748"/>
      <c r="I339" s="748"/>
      <c r="J339" s="748"/>
      <c r="K339" s="748"/>
      <c r="L339" s="748"/>
      <c r="M339" s="748"/>
      <c r="N339" s="748"/>
      <c r="O339" s="748"/>
      <c r="P339" s="748"/>
      <c r="Q339" s="748"/>
      <c r="R339" s="748"/>
      <c r="S339" s="748"/>
      <c r="T339" s="748"/>
      <c r="U339" s="748"/>
      <c r="V339" s="748"/>
      <c r="W339" s="748"/>
      <c r="X339" s="748"/>
      <c r="Y339" s="748"/>
      <c r="Z339" s="748"/>
      <c r="AA339" s="748"/>
      <c r="AB339" s="748"/>
      <c r="AC339" s="748"/>
      <c r="AD339" s="748"/>
      <c r="AE339" s="748"/>
      <c r="AF339" s="748"/>
      <c r="AG339" s="748"/>
      <c r="AH339" s="748"/>
      <c r="AI339" s="748"/>
      <c r="AJ339" s="748"/>
      <c r="AK339" s="748"/>
      <c r="AL339" s="748"/>
      <c r="AM339" s="748"/>
      <c r="AN339" s="748"/>
      <c r="AO339" s="748"/>
      <c r="AP339" s="748"/>
      <c r="AQ339" s="748"/>
      <c r="AR339" s="748"/>
      <c r="AS339" s="748"/>
      <c r="AT339" s="748"/>
      <c r="AU339" s="748"/>
      <c r="AV339" s="748"/>
      <c r="AW339" s="748"/>
      <c r="AX339" s="748"/>
      <c r="AY339" s="748"/>
      <c r="AZ339" s="748"/>
      <c r="BA339" s="748"/>
      <c r="BB339" s="748"/>
      <c r="BC339" s="748"/>
      <c r="BD339" s="748"/>
      <c r="BE339" s="748"/>
      <c r="BF339" s="748"/>
      <c r="BG339" s="748"/>
      <c r="BH339" s="748"/>
      <c r="BI339" s="748"/>
      <c r="BJ339" s="748"/>
      <c r="BK339" s="748"/>
      <c r="BL339" s="748"/>
      <c r="BM339" s="748"/>
      <c r="BN339" s="1525"/>
    </row>
    <row r="340" spans="1:66" hidden="1" x14ac:dyDescent="0.15">
      <c r="C340" s="1529"/>
      <c r="D340" s="274"/>
      <c r="E340" s="189"/>
      <c r="F340" s="1604"/>
      <c r="G340" s="189"/>
      <c r="H340" s="189"/>
      <c r="I340" s="189"/>
      <c r="J340" s="189"/>
      <c r="K340" s="189"/>
      <c r="L340" s="189"/>
      <c r="M340" s="189"/>
      <c r="N340" s="189"/>
      <c r="O340" s="189"/>
      <c r="P340" s="189"/>
      <c r="Q340" s="189"/>
      <c r="R340" s="189"/>
      <c r="S340" s="189"/>
      <c r="T340" s="189"/>
      <c r="U340" s="189"/>
      <c r="V340" s="189"/>
      <c r="W340" s="189"/>
      <c r="X340" s="189"/>
      <c r="Y340" s="189"/>
      <c r="Z340" s="189"/>
      <c r="AA340" s="189"/>
      <c r="AB340" s="189"/>
      <c r="AC340" s="189"/>
      <c r="AD340" s="189"/>
      <c r="AE340" s="189"/>
      <c r="AF340" s="189"/>
      <c r="AG340" s="189"/>
      <c r="AH340" s="189"/>
      <c r="AI340" s="189"/>
      <c r="AJ340" s="189"/>
      <c r="AK340" s="189"/>
      <c r="AL340" s="189"/>
      <c r="AM340" s="189"/>
      <c r="AN340" s="189"/>
      <c r="AO340" s="189"/>
      <c r="AP340" s="189"/>
      <c r="AQ340" s="189"/>
      <c r="AR340" s="189"/>
      <c r="AS340" s="189"/>
      <c r="AT340" s="189"/>
      <c r="AU340" s="189"/>
      <c r="AV340" s="189"/>
      <c r="AW340" s="189"/>
      <c r="AX340" s="189"/>
      <c r="AY340" s="189"/>
      <c r="AZ340" s="189"/>
      <c r="BA340" s="189"/>
      <c r="BB340" s="189"/>
      <c r="BC340" s="189"/>
      <c r="BD340" s="189"/>
      <c r="BE340" s="189"/>
      <c r="BF340" s="189"/>
      <c r="BG340" s="189"/>
      <c r="BH340" s="189"/>
      <c r="BI340" s="189"/>
      <c r="BJ340" s="189"/>
      <c r="BK340" s="189"/>
      <c r="BL340" s="189"/>
      <c r="BM340" s="189"/>
      <c r="BN340" s="1521"/>
    </row>
    <row r="341" spans="1:66" ht="19.5" hidden="1" customHeight="1" x14ac:dyDescent="0.15">
      <c r="B341" s="274" t="s">
        <v>905</v>
      </c>
      <c r="C341" s="1529"/>
      <c r="D341" s="274"/>
      <c r="E341" s="189"/>
      <c r="F341" s="1604">
        <f>NPV($C$127,G209:BN209)</f>
        <v>-13741433925.146664</v>
      </c>
      <c r="G341" s="189">
        <f t="shared" ref="G341:BN343" si="80">G241+G307</f>
        <v>-13358375316.6164</v>
      </c>
      <c r="H341" s="189">
        <f t="shared" si="80"/>
        <v>-13154587487.22431</v>
      </c>
      <c r="I341" s="189">
        <f t="shared" si="80"/>
        <v>-13039176462.918638</v>
      </c>
      <c r="J341" s="189">
        <f t="shared" si="80"/>
        <v>-12979296207.56172</v>
      </c>
      <c r="K341" s="189">
        <f t="shared" si="80"/>
        <v>-12958214733.657343</v>
      </c>
      <c r="L341" s="189">
        <f t="shared" si="80"/>
        <v>-12965876283.800842</v>
      </c>
      <c r="M341" s="189">
        <f t="shared" si="80"/>
        <v>-12995612596.99555</v>
      </c>
      <c r="N341" s="189">
        <f t="shared" si="80"/>
        <v>-13042704285.010918</v>
      </c>
      <c r="O341" s="189">
        <f t="shared" si="80"/>
        <v>-13103654082.218718</v>
      </c>
      <c r="P341" s="189">
        <f t="shared" si="80"/>
        <v>-13175780886.350033</v>
      </c>
      <c r="Q341" s="189">
        <f t="shared" si="80"/>
        <v>-13256975426.54274</v>
      </c>
      <c r="R341" s="189">
        <f t="shared" si="80"/>
        <v>-13345544468.759626</v>
      </c>
      <c r="S341" s="189">
        <f t="shared" si="80"/>
        <v>-13440106791.273838</v>
      </c>
      <c r="T341" s="189">
        <f t="shared" si="80"/>
        <v>-13539521062.133965</v>
      </c>
      <c r="U341" s="189">
        <f t="shared" si="80"/>
        <v>-13642834242.764851</v>
      </c>
      <c r="V341" s="189">
        <f t="shared" si="80"/>
        <v>-13749243685.045498</v>
      </c>
      <c r="W341" s="189">
        <f t="shared" si="80"/>
        <v>-13858068649.336456</v>
      </c>
      <c r="X341" s="189">
        <f t="shared" si="80"/>
        <v>-13968728478.308916</v>
      </c>
      <c r="Y341" s="189">
        <f t="shared" si="80"/>
        <v>-14080725582.96431</v>
      </c>
      <c r="Z341" s="189">
        <f t="shared" si="80"/>
        <v>-14193631979.284908</v>
      </c>
      <c r="AA341" s="189">
        <f t="shared" si="80"/>
        <v>-14307078492.235468</v>
      </c>
      <c r="AB341" s="189">
        <f t="shared" si="80"/>
        <v>-14420745995.965487</v>
      </c>
      <c r="AC341" s="189">
        <f t="shared" si="80"/>
        <v>-14534358230.928789</v>
      </c>
      <c r="AD341" s="189">
        <f t="shared" si="80"/>
        <v>-14647675858.176394</v>
      </c>
      <c r="AE341" s="189">
        <f t="shared" si="80"/>
        <v>-14760491495.746059</v>
      </c>
      <c r="AF341" s="189">
        <f t="shared" si="80"/>
        <v>-14872625543.036339</v>
      </c>
      <c r="AG341" s="189">
        <f t="shared" si="80"/>
        <v>-14983922643.613558</v>
      </c>
      <c r="AH341" s="189">
        <f t="shared" si="80"/>
        <v>-15094248669.921108</v>
      </c>
      <c r="AI341" s="189">
        <f t="shared" si="80"/>
        <v>-15203488138.14061</v>
      </c>
      <c r="AJ341" s="189">
        <f t="shared" si="80"/>
        <v>-15311541980.267967</v>
      </c>
      <c r="AK341" s="189">
        <f t="shared" si="80"/>
        <v>-15418325614.905254</v>
      </c>
      <c r="AL341" s="189">
        <f t="shared" si="80"/>
        <v>-15523767269.460413</v>
      </c>
      <c r="AM341" s="189">
        <f t="shared" si="80"/>
        <v>-15627806515.202114</v>
      </c>
      <c r="AN341" s="189">
        <f t="shared" si="80"/>
        <v>-15730392983.526337</v>
      </c>
      <c r="AO341" s="189">
        <f t="shared" si="80"/>
        <v>-15831485237.288002</v>
      </c>
      <c r="AP341" s="189">
        <f t="shared" si="80"/>
        <v>-15931049775.457281</v>
      </c>
      <c r="AQ341" s="189">
        <f t="shared" si="80"/>
        <v>-16029060152.917614</v>
      </c>
      <c r="AR341" s="189">
        <f t="shared" si="80"/>
        <v>-16125496200.113852</v>
      </c>
      <c r="AS341" s="189">
        <f t="shared" si="80"/>
        <v>-16220343329.623819</v>
      </c>
      <c r="AT341" s="189">
        <f t="shared" si="80"/>
        <v>-16313591918.672419</v>
      </c>
      <c r="AU341" s="189">
        <f t="shared" si="80"/>
        <v>-16405236758.217474</v>
      </c>
      <c r="AV341" s="189">
        <f t="shared" si="80"/>
        <v>-16495276560.575861</v>
      </c>
      <c r="AW341" s="189">
        <f t="shared" si="80"/>
        <v>-16583713518.678225</v>
      </c>
      <c r="AX341" s="189">
        <f t="shared" si="80"/>
        <v>-16670552910.981316</v>
      </c>
      <c r="AY341" s="189">
        <f t="shared" si="80"/>
        <v>-16755802746.860823</v>
      </c>
      <c r="AZ341" s="189">
        <f t="shared" si="80"/>
        <v>-16839473447.980396</v>
      </c>
      <c r="BA341" s="189">
        <f t="shared" si="80"/>
        <v>-16921577561.70521</v>
      </c>
      <c r="BB341" s="189">
        <f t="shared" si="80"/>
        <v>-17002129503.117586</v>
      </c>
      <c r="BC341" s="189">
        <f t="shared" si="80"/>
        <v>-17081145322.611788</v>
      </c>
      <c r="BD341" s="189">
        <f t="shared" si="80"/>
        <v>-17158642496.406136</v>
      </c>
      <c r="BE341" s="189">
        <f t="shared" si="80"/>
        <v>-17234639737.622387</v>
      </c>
      <c r="BF341" s="189">
        <f t="shared" si="80"/>
        <v>-17309156825.852463</v>
      </c>
      <c r="BG341" s="189">
        <f t="shared" si="80"/>
        <v>-17382214453.367306</v>
      </c>
      <c r="BH341" s="189">
        <f t="shared" si="80"/>
        <v>-17453834086.327293</v>
      </c>
      <c r="BI341" s="189">
        <f t="shared" si="80"/>
        <v>-17524037839.532402</v>
      </c>
      <c r="BJ341" s="189">
        <f t="shared" si="80"/>
        <v>-17592848363.407078</v>
      </c>
      <c r="BK341" s="189">
        <f t="shared" si="80"/>
        <v>-17660288742.052471</v>
      </c>
      <c r="BL341" s="189">
        <f t="shared" si="80"/>
        <v>-17726382401.319958</v>
      </c>
      <c r="BM341" s="189">
        <f t="shared" si="80"/>
        <v>-17791153025.967014</v>
      </c>
      <c r="BN341" s="1521">
        <f t="shared" si="80"/>
        <v>-17854624485.051239</v>
      </c>
    </row>
    <row r="342" spans="1:66" hidden="1" x14ac:dyDescent="0.15">
      <c r="C342" s="1529"/>
      <c r="D342" s="274"/>
      <c r="E342" s="189"/>
      <c r="F342" s="1604">
        <f>NPV($C$127,G210:BN210)</f>
        <v>-11805010853.995749</v>
      </c>
      <c r="G342" s="189">
        <f t="shared" si="80"/>
        <v>-11496504533.704794</v>
      </c>
      <c r="H342" s="189">
        <f t="shared" si="80"/>
        <v>-11323267973.777361</v>
      </c>
      <c r="I342" s="189">
        <f t="shared" si="80"/>
        <v>-11220112441.769463</v>
      </c>
      <c r="J342" s="189">
        <f t="shared" si="80"/>
        <v>-11162400404.359013</v>
      </c>
      <c r="K342" s="189">
        <f t="shared" si="80"/>
        <v>-11137206321.764795</v>
      </c>
      <c r="L342" s="189">
        <f t="shared" si="80"/>
        <v>-11136585877.282503</v>
      </c>
      <c r="M342" s="189">
        <f t="shared" si="80"/>
        <v>-11155173643.035761</v>
      </c>
      <c r="N342" s="189">
        <f t="shared" si="80"/>
        <v>-11189112662.307409</v>
      </c>
      <c r="O342" s="189">
        <f t="shared" si="80"/>
        <v>-11235505451.328384</v>
      </c>
      <c r="P342" s="189">
        <f t="shared" si="80"/>
        <v>-11292103331.150307</v>
      </c>
      <c r="Q342" s="189">
        <f t="shared" si="80"/>
        <v>-11357117307.599237</v>
      </c>
      <c r="R342" s="189">
        <f t="shared" si="80"/>
        <v>-11429096246.996973</v>
      </c>
      <c r="S342" s="189">
        <f t="shared" si="80"/>
        <v>-11506844777.787506</v>
      </c>
      <c r="T342" s="189">
        <f t="shared" si="80"/>
        <v>-11589365884.237528</v>
      </c>
      <c r="U342" s="189">
        <f t="shared" si="80"/>
        <v>-11675819513.307373</v>
      </c>
      <c r="V342" s="189">
        <f t="shared" si="80"/>
        <v>-11765491942.564789</v>
      </c>
      <c r="W342" s="189">
        <f t="shared" si="80"/>
        <v>-11857772602.074183</v>
      </c>
      <c r="X342" s="189">
        <f t="shared" si="80"/>
        <v>-11952136196.106667</v>
      </c>
      <c r="Y342" s="189">
        <f t="shared" si="80"/>
        <v>-12048128679.740726</v>
      </c>
      <c r="Z342" s="189">
        <f t="shared" si="80"/>
        <v>-12145356095.984568</v>
      </c>
      <c r="AA342" s="189">
        <f t="shared" si="80"/>
        <v>-12243475573.475269</v>
      </c>
      <c r="AB342" s="189">
        <f t="shared" si="80"/>
        <v>-12342187982.060459</v>
      </c>
      <c r="AC342" s="189">
        <f t="shared" si="80"/>
        <v>-12441231878.68318</v>
      </c>
      <c r="AD342" s="189">
        <f t="shared" si="80"/>
        <v>-12540378470.403641</v>
      </c>
      <c r="AE342" s="189">
        <f t="shared" si="80"/>
        <v>-12639427388.558287</v>
      </c>
      <c r="AF342" s="189">
        <f t="shared" si="80"/>
        <v>-12738203116.624224</v>
      </c>
      <c r="AG342" s="189">
        <f t="shared" si="80"/>
        <v>-12836551950.000248</v>
      </c>
      <c r="AH342" s="189">
        <f t="shared" si="80"/>
        <v>-12934339392.431356</v>
      </c>
      <c r="AI342" s="189">
        <f t="shared" si="80"/>
        <v>-13031447913.776482</v>
      </c>
      <c r="AJ342" s="189">
        <f t="shared" si="80"/>
        <v>-13127775009.03763</v>
      </c>
      <c r="AK342" s="189">
        <f t="shared" si="80"/>
        <v>-13223231510.288376</v>
      </c>
      <c r="AL342" s="189">
        <f t="shared" si="80"/>
        <v>-13317740112.254562</v>
      </c>
      <c r="AM342" s="189">
        <f t="shared" si="80"/>
        <v>-13411234079.454447</v>
      </c>
      <c r="AN342" s="189">
        <f t="shared" si="80"/>
        <v>-13503656108.46937</v>
      </c>
      <c r="AO342" s="189">
        <f t="shared" si="80"/>
        <v>-13594957323.435905</v>
      </c>
      <c r="AP342" s="189">
        <f t="shared" si="80"/>
        <v>-13685096386.484615</v>
      </c>
      <c r="AQ342" s="189">
        <f t="shared" si="80"/>
        <v>-13774038707.793171</v>
      </c>
      <c r="AR342" s="189">
        <f t="shared" si="80"/>
        <v>-13861755742.320177</v>
      </c>
      <c r="AS342" s="189">
        <f t="shared" si="80"/>
        <v>-13948224362.253349</v>
      </c>
      <c r="AT342" s="189">
        <f t="shared" si="80"/>
        <v>-14033426295.828876</v>
      </c>
      <c r="AU342" s="189">
        <f t="shared" si="80"/>
        <v>-14117347624.525488</v>
      </c>
      <c r="AV342" s="189">
        <f t="shared" si="80"/>
        <v>-14199978331.759951</v>
      </c>
      <c r="AW342" s="189">
        <f t="shared" si="80"/>
        <v>-14281311897.152271</v>
      </c>
      <c r="AX342" s="189">
        <f t="shared" si="80"/>
        <v>-14361344931.2218</v>
      </c>
      <c r="AY342" s="189">
        <f t="shared" si="80"/>
        <v>-14440076846.046333</v>
      </c>
      <c r="AZ342" s="189">
        <f t="shared" si="80"/>
        <v>-14517509557.986294</v>
      </c>
      <c r="BA342" s="189">
        <f t="shared" si="80"/>
        <v>-14593647219.062344</v>
      </c>
      <c r="BB342" s="189">
        <f t="shared" si="80"/>
        <v>-14668495973.991245</v>
      </c>
      <c r="BC342" s="189">
        <f t="shared" si="80"/>
        <v>-14742063740.242779</v>
      </c>
      <c r="BD342" s="189">
        <f t="shared" si="80"/>
        <v>-14814360008.789343</v>
      </c>
      <c r="BE342" s="189">
        <f t="shared" si="80"/>
        <v>-14885395663.487144</v>
      </c>
      <c r="BF342" s="189">
        <f t="shared" si="80"/>
        <v>-14955182817.26001</v>
      </c>
      <c r="BG342" s="189">
        <f t="shared" si="80"/>
        <v>-15023734663.458977</v>
      </c>
      <c r="BH342" s="189">
        <f t="shared" si="80"/>
        <v>-15091065340.947456</v>
      </c>
      <c r="BI342" s="189">
        <f t="shared" si="80"/>
        <v>-15157189811.616404</v>
      </c>
      <c r="BJ342" s="189">
        <f t="shared" si="80"/>
        <v>-15222123749.169874</v>
      </c>
      <c r="BK342" s="189">
        <f t="shared" si="80"/>
        <v>-15285883438.140953</v>
      </c>
      <c r="BL342" s="189">
        <f t="shared" si="80"/>
        <v>-15348485682.203701</v>
      </c>
      <c r="BM342" s="189">
        <f t="shared" si="80"/>
        <v>-15409947720.940222</v>
      </c>
      <c r="BN342" s="1521">
        <f t="shared" si="80"/>
        <v>-15470287154.304838</v>
      </c>
    </row>
    <row r="343" spans="1:66" hidden="1" x14ac:dyDescent="0.15">
      <c r="C343" s="1529"/>
      <c r="D343" s="274"/>
      <c r="E343" s="189"/>
      <c r="F343" s="1604">
        <f>NPV($C$127,G211:BN211)</f>
        <v>-9478252275.1537991</v>
      </c>
      <c r="G343" s="189">
        <f t="shared" si="80"/>
        <v>-9259326160.1482601</v>
      </c>
      <c r="H343" s="189">
        <f t="shared" si="80"/>
        <v>-9131090211.9253139</v>
      </c>
      <c r="I343" s="189">
        <f t="shared" si="80"/>
        <v>-9052043116.3868694</v>
      </c>
      <c r="J343" s="189">
        <f t="shared" si="80"/>
        <v>-9005822925.5681286</v>
      </c>
      <c r="K343" s="189">
        <f t="shared" si="80"/>
        <v>-8983603743.1081257</v>
      </c>
      <c r="L343" s="189">
        <f t="shared" si="80"/>
        <v>-8979845059.9707432</v>
      </c>
      <c r="M343" s="189">
        <f t="shared" si="80"/>
        <v>-8990740004.3728657</v>
      </c>
      <c r="N343" s="189">
        <f t="shared" si="80"/>
        <v>-9013511807.5641174</v>
      </c>
      <c r="O343" s="189">
        <f t="shared" si="80"/>
        <v>-9046047775.5053425</v>
      </c>
      <c r="P343" s="189">
        <f t="shared" si="80"/>
        <v>-9086689607.4189873</v>
      </c>
      <c r="Q343" s="189">
        <f t="shared" si="80"/>
        <v>-9134104369.8934765</v>
      </c>
      <c r="R343" s="189">
        <f t="shared" si="80"/>
        <v>-9187200577.6412983</v>
      </c>
      <c r="S343" s="189">
        <f t="shared" si="80"/>
        <v>-9245071141.9070683</v>
      </c>
      <c r="T343" s="189">
        <f t="shared" si="80"/>
        <v>-9306953155.3472099</v>
      </c>
      <c r="U343" s="189">
        <f t="shared" si="80"/>
        <v>-9372198677.4226265</v>
      </c>
      <c r="V343" s="189">
        <f t="shared" si="80"/>
        <v>-9440252963.4791698</v>
      </c>
      <c r="W343" s="189">
        <f t="shared" si="80"/>
        <v>-9510637883.2060757</v>
      </c>
      <c r="X343" s="189">
        <f t="shared" si="80"/>
        <v>-9582939051.0955105</v>
      </c>
      <c r="Y343" s="189">
        <f t="shared" si="80"/>
        <v>-9656795672.2716961</v>
      </c>
      <c r="Z343" s="189">
        <f t="shared" si="80"/>
        <v>-9731892414.1464443</v>
      </c>
      <c r="AA343" s="189">
        <f t="shared" si="80"/>
        <v>-9807952816.0631924</v>
      </c>
      <c r="AB343" s="189">
        <f t="shared" si="80"/>
        <v>-9884733884.8825359</v>
      </c>
      <c r="AC343" s="189">
        <f t="shared" si="80"/>
        <v>-9962021617.9065971</v>
      </c>
      <c r="AD343" s="189">
        <f t="shared" si="80"/>
        <v>-10039627260.12071</v>
      </c>
      <c r="AE343" s="189">
        <f t="shared" si="80"/>
        <v>-10117384149.581245</v>
      </c>
      <c r="AF343" s="189">
        <f t="shared" si="80"/>
        <v>-10195145038.790499</v>
      </c>
      <c r="AG343" s="189">
        <f t="shared" si="80"/>
        <v>-10272779804.956263</v>
      </c>
      <c r="AH343" s="189">
        <f t="shared" si="80"/>
        <v>-10350173480.742323</v>
      </c>
      <c r="AI343" s="189">
        <f t="shared" si="80"/>
        <v>-10427224551.258221</v>
      </c>
      <c r="AJ343" s="189">
        <f t="shared" si="80"/>
        <v>-10503843473.849102</v>
      </c>
      <c r="AK343" s="189">
        <f t="shared" si="80"/>
        <v>-10579951385.600658</v>
      </c>
      <c r="AL343" s="189">
        <f t="shared" si="80"/>
        <v>-10655478969.992285</v>
      </c>
      <c r="AM343" s="189">
        <f t="shared" si="80"/>
        <v>-10730365459.26358</v>
      </c>
      <c r="AN343" s="189">
        <f t="shared" si="80"/>
        <v>-10804557753.134369</v>
      </c>
      <c r="AO343" s="189">
        <f t="shared" si="80"/>
        <v>-10878009637.779879</v>
      </c>
      <c r="AP343" s="189">
        <f t="shared" si="80"/>
        <v>-10950681091.592604</v>
      </c>
      <c r="AQ343" s="189">
        <f t="shared" si="80"/>
        <v>-11022537666.397701</v>
      </c>
      <c r="AR343" s="189">
        <f t="shared" si="80"/>
        <v>-11093549934.534084</v>
      </c>
      <c r="AS343" s="189">
        <f t="shared" si="80"/>
        <v>-11163692993.648645</v>
      </c>
      <c r="AT343" s="189">
        <f t="shared" si="80"/>
        <v>-11232946022.238329</v>
      </c>
      <c r="AU343" s="189">
        <f t="shared" si="80"/>
        <v>-11301291879.96237</v>
      </c>
      <c r="AV343" s="189">
        <f t="shared" si="80"/>
        <v>-11368716747.572735</v>
      </c>
      <c r="AW343" s="189">
        <f t="shared" si="80"/>
        <v>-11435209802.004683</v>
      </c>
      <c r="AX343" s="189">
        <f t="shared" si="80"/>
        <v>-11500762922.755171</v>
      </c>
      <c r="AY343" s="189">
        <f t="shared" si="80"/>
        <v>-11565370426.17359</v>
      </c>
      <c r="AZ343" s="189">
        <f t="shared" si="80"/>
        <v>-11629028824.71241</v>
      </c>
      <c r="BA343" s="189">
        <f t="shared" si="80"/>
        <v>-11691736608.547045</v>
      </c>
      <c r="BB343" s="189">
        <f t="shared" si="80"/>
        <v>-11753494047.284817</v>
      </c>
      <c r="BC343" s="189">
        <f t="shared" si="80"/>
        <v>-11814303009.750383</v>
      </c>
      <c r="BD343" s="189">
        <f t="shared" si="80"/>
        <v>-11874166800.066326</v>
      </c>
      <c r="BE343" s="189">
        <f t="shared" si="80"/>
        <v>-11933090008.448196</v>
      </c>
      <c r="BF343" s="189">
        <f t="shared" si="80"/>
        <v>-11991078375.307928</v>
      </c>
      <c r="BG343" s="189">
        <f t="shared" si="80"/>
        <v>-12048138667.411924</v>
      </c>
      <c r="BH343" s="189">
        <f t="shared" si="80"/>
        <v>-12104278564.973513</v>
      </c>
      <c r="BI343" s="189">
        <f t="shared" si="80"/>
        <v>-12159506558.676596</v>
      </c>
      <c r="BJ343" s="189">
        <f t="shared" si="80"/>
        <v>-12213831855.730404</v>
      </c>
      <c r="BK343" s="189">
        <f t="shared" si="80"/>
        <v>-12267264294.146198</v>
      </c>
      <c r="BL343" s="189">
        <f t="shared" si="80"/>
        <v>-12319814264.507267</v>
      </c>
      <c r="BM343" s="189">
        <f t="shared" si="80"/>
        <v>-12371492638.574888</v>
      </c>
      <c r="BN343" s="1521">
        <f t="shared" si="80"/>
        <v>-12422310704.136314</v>
      </c>
    </row>
    <row r="344" spans="1:66" hidden="1" x14ac:dyDescent="0.15">
      <c r="C344" s="1529"/>
      <c r="D344" s="274"/>
      <c r="E344" s="189"/>
      <c r="F344" s="1604"/>
      <c r="G344" s="189"/>
      <c r="H344" s="189"/>
      <c r="I344" s="189"/>
      <c r="J344" s="189"/>
      <c r="K344" s="189"/>
      <c r="L344" s="189"/>
      <c r="M344" s="189"/>
      <c r="N344" s="189"/>
      <c r="O344" s="189"/>
      <c r="P344" s="189"/>
      <c r="Q344" s="189"/>
      <c r="R344" s="189"/>
      <c r="S344" s="189"/>
      <c r="T344" s="189"/>
      <c r="U344" s="189"/>
      <c r="V344" s="189"/>
      <c r="W344" s="189"/>
      <c r="X344" s="189"/>
      <c r="Y344" s="189"/>
      <c r="Z344" s="189"/>
      <c r="AA344" s="189"/>
      <c r="AB344" s="189"/>
      <c r="AC344" s="189"/>
      <c r="AD344" s="189"/>
      <c r="AE344" s="189"/>
      <c r="AF344" s="189"/>
      <c r="AG344" s="189"/>
      <c r="AH344" s="189"/>
      <c r="AI344" s="189"/>
      <c r="AJ344" s="189"/>
      <c r="AK344" s="189"/>
      <c r="AL344" s="189"/>
      <c r="AM344" s="189"/>
      <c r="AN344" s="189"/>
      <c r="AO344" s="189"/>
      <c r="AP344" s="189"/>
      <c r="AQ344" s="189"/>
      <c r="AR344" s="189"/>
      <c r="AS344" s="189"/>
      <c r="AT344" s="189"/>
      <c r="AU344" s="189"/>
      <c r="AV344" s="189"/>
      <c r="AW344" s="189"/>
      <c r="AX344" s="189"/>
      <c r="AY344" s="189"/>
      <c r="AZ344" s="189"/>
      <c r="BA344" s="189"/>
      <c r="BB344" s="189"/>
      <c r="BC344" s="189"/>
      <c r="BD344" s="189"/>
      <c r="BE344" s="189"/>
      <c r="BF344" s="189"/>
      <c r="BG344" s="189"/>
      <c r="BH344" s="189"/>
      <c r="BI344" s="189"/>
      <c r="BJ344" s="189"/>
      <c r="BK344" s="189"/>
      <c r="BL344" s="189"/>
      <c r="BM344" s="189"/>
      <c r="BN344" s="1521"/>
    </row>
    <row r="345" spans="1:66" hidden="1" x14ac:dyDescent="0.15">
      <c r="C345" s="1529"/>
      <c r="D345" s="274"/>
      <c r="E345" s="189"/>
      <c r="F345" s="1604">
        <f>NPV($C$127,G213:BN213)</f>
        <v>5007411660.5499811</v>
      </c>
      <c r="G345" s="189">
        <f t="shared" ref="G345:BN347" si="81">G245+G311</f>
        <v>6419446212.3861246</v>
      </c>
      <c r="H345" s="189">
        <f t="shared" si="81"/>
        <v>7262433111.5957766</v>
      </c>
      <c r="I345" s="189">
        <f t="shared" si="81"/>
        <v>7821036568.1908264</v>
      </c>
      <c r="J345" s="189">
        <f t="shared" si="81"/>
        <v>8198314780.7973576</v>
      </c>
      <c r="K345" s="189">
        <f t="shared" si="81"/>
        <v>8446903963.5101957</v>
      </c>
      <c r="L345" s="189">
        <f t="shared" si="81"/>
        <v>8598543523.8009071</v>
      </c>
      <c r="M345" s="189">
        <f t="shared" si="81"/>
        <v>8674364781.0842552</v>
      </c>
      <c r="N345" s="189">
        <f t="shared" si="81"/>
        <v>8689391891.1706772</v>
      </c>
      <c r="O345" s="189">
        <f t="shared" si="81"/>
        <v>8654815770.7759953</v>
      </c>
      <c r="P345" s="189">
        <f t="shared" si="81"/>
        <v>8579264462.7926121</v>
      </c>
      <c r="Q345" s="189">
        <f t="shared" si="81"/>
        <v>8469567861.2256136</v>
      </c>
      <c r="R345" s="189">
        <f t="shared" si="81"/>
        <v>8331245446.6497736</v>
      </c>
      <c r="S345" s="189">
        <f t="shared" si="81"/>
        <v>8168832053.4454527</v>
      </c>
      <c r="T345" s="189">
        <f t="shared" si="81"/>
        <v>7986103823.5202122</v>
      </c>
      <c r="U345" s="189">
        <f t="shared" si="81"/>
        <v>7786239934.5575638</v>
      </c>
      <c r="V345" s="189">
        <f t="shared" si="81"/>
        <v>7571941478.1762943</v>
      </c>
      <c r="W345" s="189">
        <f t="shared" si="81"/>
        <v>7345520854.3988714</v>
      </c>
      <c r="X345" s="189">
        <f t="shared" si="81"/>
        <v>7108970333.2094908</v>
      </c>
      <c r="Y345" s="189">
        <f t="shared" si="81"/>
        <v>6864015551.0829649</v>
      </c>
      <c r="Z345" s="189">
        <f t="shared" si="81"/>
        <v>6612157889.4921284</v>
      </c>
      <c r="AA345" s="189">
        <f t="shared" si="81"/>
        <v>6354708498.9973612</v>
      </c>
      <c r="AB345" s="189">
        <f t="shared" si="81"/>
        <v>6092815943.7590399</v>
      </c>
      <c r="AC345" s="189">
        <f t="shared" si="81"/>
        <v>5827488903.6394739</v>
      </c>
      <c r="AD345" s="189">
        <f t="shared" si="81"/>
        <v>5559614997.0870943</v>
      </c>
      <c r="AE345" s="189">
        <f t="shared" si="81"/>
        <v>5289976523.1129713</v>
      </c>
      <c r="AF345" s="189">
        <f t="shared" si="81"/>
        <v>5019263729.9391413</v>
      </c>
      <c r="AG345" s="189">
        <f t="shared" si="81"/>
        <v>4748086078.4845629</v>
      </c>
      <c r="AH345" s="189">
        <f t="shared" si="81"/>
        <v>4476981865.5414982</v>
      </c>
      <c r="AI345" s="189">
        <f t="shared" si="81"/>
        <v>4206426493.9624996</v>
      </c>
      <c r="AJ345" s="189">
        <f t="shared" si="81"/>
        <v>3936839618.3119106</v>
      </c>
      <c r="AK345" s="189">
        <f t="shared" si="81"/>
        <v>3668591349.258244</v>
      </c>
      <c r="AL345" s="189">
        <f t="shared" si="81"/>
        <v>3402007664.9638228</v>
      </c>
      <c r="AM345" s="189">
        <f t="shared" si="81"/>
        <v>3137375150.3283968</v>
      </c>
      <c r="AN345" s="189">
        <f t="shared" si="81"/>
        <v>2874945163.3193083</v>
      </c>
      <c r="AO345" s="189">
        <f t="shared" si="81"/>
        <v>2614937510.4157567</v>
      </c>
      <c r="AP345" s="189">
        <f t="shared" si="81"/>
        <v>2357543699.4013944</v>
      </c>
      <c r="AQ345" s="189">
        <f t="shared" si="81"/>
        <v>2102929826.6020801</v>
      </c>
      <c r="AR345" s="189">
        <f t="shared" si="81"/>
        <v>1851239146.6121955</v>
      </c>
      <c r="AS345" s="189">
        <f t="shared" si="81"/>
        <v>1602594365.1467917</v>
      </c>
      <c r="AT345" s="189">
        <f t="shared" si="81"/>
        <v>1357099689.56199</v>
      </c>
      <c r="AU345" s="189">
        <f t="shared" si="81"/>
        <v>1114842666.5418861</v>
      </c>
      <c r="AV345" s="189">
        <f t="shared" si="81"/>
        <v>875895832.25323093</v>
      </c>
      <c r="AW345" s="189">
        <f t="shared" si="81"/>
        <v>640318196.75932646</v>
      </c>
      <c r="AX345" s="189">
        <f t="shared" si="81"/>
        <v>408156581.535218</v>
      </c>
      <c r="AY345" s="189">
        <f t="shared" si="81"/>
        <v>179446826.43654615</v>
      </c>
      <c r="AZ345" s="189">
        <f t="shared" si="81"/>
        <v>-45785119.636471421</v>
      </c>
      <c r="BA345" s="189">
        <f t="shared" si="81"/>
        <v>-267522211.9355754</v>
      </c>
      <c r="BB345" s="189">
        <f t="shared" si="81"/>
        <v>-485755416.01319975</v>
      </c>
      <c r="BC345" s="189">
        <f t="shared" si="81"/>
        <v>-700482897.23291802</v>
      </c>
      <c r="BD345" s="189">
        <f t="shared" si="81"/>
        <v>-911709285.1858027</v>
      </c>
      <c r="BE345" s="189">
        <f t="shared" si="81"/>
        <v>-1119445005.5372474</v>
      </c>
      <c r="BF345" s="189">
        <f t="shared" si="81"/>
        <v>-1323705672.6785841</v>
      </c>
      <c r="BG345" s="189">
        <f t="shared" si="81"/>
        <v>-1524511537.2967522</v>
      </c>
      <c r="BH345" s="189">
        <f t="shared" si="81"/>
        <v>-1721886983.6197007</v>
      </c>
      <c r="BI345" s="189">
        <f t="shared" si="81"/>
        <v>-1915860071.6588748</v>
      </c>
      <c r="BJ345" s="189">
        <f t="shared" si="81"/>
        <v>-2106462120.2644715</v>
      </c>
      <c r="BK345" s="189">
        <f t="shared" si="81"/>
        <v>-2293727327.2438684</v>
      </c>
      <c r="BL345" s="189">
        <f t="shared" si="81"/>
        <v>-2477692423.176836</v>
      </c>
      <c r="BM345" s="189">
        <f t="shared" si="81"/>
        <v>-2658396355.8998108</v>
      </c>
      <c r="BN345" s="1521">
        <f t="shared" si="81"/>
        <v>-2835880002.9314308</v>
      </c>
    </row>
    <row r="346" spans="1:66" hidden="1" x14ac:dyDescent="0.15">
      <c r="C346" s="1529"/>
      <c r="D346" s="274"/>
      <c r="E346" s="189"/>
      <c r="F346" s="1604">
        <f>NPV($C$127,G214:BN214)</f>
        <v>11065205760.139725</v>
      </c>
      <c r="G346" s="189">
        <f t="shared" si="81"/>
        <v>12244015239.141663</v>
      </c>
      <c r="H346" s="189">
        <f t="shared" si="81"/>
        <v>12991427311.416426</v>
      </c>
      <c r="I346" s="189">
        <f t="shared" si="81"/>
        <v>13511691393.710957</v>
      </c>
      <c r="J346" s="189">
        <f t="shared" si="81"/>
        <v>13882186678.517042</v>
      </c>
      <c r="K346" s="189">
        <f t="shared" si="81"/>
        <v>14143641508.735533</v>
      </c>
      <c r="L346" s="189">
        <f t="shared" si="81"/>
        <v>14321189982.695166</v>
      </c>
      <c r="M346" s="189">
        <f t="shared" si="81"/>
        <v>14431887711.921019</v>
      </c>
      <c r="N346" s="189">
        <f t="shared" si="81"/>
        <v>14488060871.285921</v>
      </c>
      <c r="O346" s="189">
        <f t="shared" si="81"/>
        <v>14499024054.577299</v>
      </c>
      <c r="P346" s="189">
        <f t="shared" si="81"/>
        <v>14472052536.545757</v>
      </c>
      <c r="Q346" s="189">
        <f t="shared" si="81"/>
        <v>14412974276.102341</v>
      </c>
      <c r="R346" s="189">
        <f t="shared" si="81"/>
        <v>14326551381.040956</v>
      </c>
      <c r="S346" s="189">
        <f t="shared" si="81"/>
        <v>14216737282.801083</v>
      </c>
      <c r="T346" s="189">
        <f t="shared" si="81"/>
        <v>14086856652.768414</v>
      </c>
      <c r="U346" s="189">
        <f t="shared" si="81"/>
        <v>13939735211.202608</v>
      </c>
      <c r="V346" s="189">
        <f t="shared" si="81"/>
        <v>13777795859.733587</v>
      </c>
      <c r="W346" s="189">
        <f t="shared" si="81"/>
        <v>13603131483.534851</v>
      </c>
      <c r="X346" s="189">
        <f t="shared" si="81"/>
        <v>13417561162.55876</v>
      </c>
      <c r="Y346" s="189">
        <f t="shared" si="81"/>
        <v>13222674312.504324</v>
      </c>
      <c r="Z346" s="189">
        <f t="shared" si="81"/>
        <v>13019865866.661636</v>
      </c>
      <c r="AA346" s="189">
        <f t="shared" si="81"/>
        <v>12810364688.701719</v>
      </c>
      <c r="AB346" s="189">
        <f t="shared" si="81"/>
        <v>12595256789.397757</v>
      </c>
      <c r="AC346" s="189">
        <f t="shared" si="81"/>
        <v>12375504497.562899</v>
      </c>
      <c r="AD346" s="189">
        <f t="shared" si="81"/>
        <v>12151962440.119497</v>
      </c>
      <c r="AE346" s="189">
        <f t="shared" si="81"/>
        <v>11925390976.080059</v>
      </c>
      <c r="AF346" s="189">
        <f t="shared" si="81"/>
        <v>11696467577.271147</v>
      </c>
      <c r="AG346" s="189">
        <f t="shared" si="81"/>
        <v>11465796537.114424</v>
      </c>
      <c r="AH346" s="189">
        <f t="shared" si="81"/>
        <v>11233917305.816912</v>
      </c>
      <c r="AI346" s="189">
        <f t="shared" si="81"/>
        <v>11001311687.828875</v>
      </c>
      <c r="AJ346" s="189">
        <f t="shared" si="81"/>
        <v>10768410089.807873</v>
      </c>
      <c r="AK346" s="189">
        <f t="shared" si="81"/>
        <v>10535596970.65328</v>
      </c>
      <c r="AL346" s="189">
        <f t="shared" si="81"/>
        <v>10303215616.650564</v>
      </c>
      <c r="AM346" s="189">
        <f t="shared" si="81"/>
        <v>10071572342.373224</v>
      </c>
      <c r="AN346" s="189">
        <f t="shared" si="81"/>
        <v>9840940200.2622089</v>
      </c>
      <c r="AO346" s="189">
        <f t="shared" si="81"/>
        <v>9611562267.6535816</v>
      </c>
      <c r="AP346" s="189">
        <f t="shared" si="81"/>
        <v>9383654568.6474171</v>
      </c>
      <c r="AQ346" s="189">
        <f t="shared" si="81"/>
        <v>9157408678.9967098</v>
      </c>
      <c r="AR346" s="189">
        <f t="shared" si="81"/>
        <v>8932994054.6833</v>
      </c>
      <c r="AS346" s="189">
        <f t="shared" si="81"/>
        <v>8710560118.6854115</v>
      </c>
      <c r="AT346" s="189">
        <f t="shared" si="81"/>
        <v>8490238135.3559408</v>
      </c>
      <c r="AU346" s="189">
        <f t="shared" si="81"/>
        <v>8272142897.6103849</v>
      </c>
      <c r="AV346" s="189">
        <f t="shared" si="81"/>
        <v>8056374248.6024551</v>
      </c>
      <c r="AW346" s="189">
        <f t="shared" si="81"/>
        <v>7843018456.6132288</v>
      </c>
      <c r="AX346" s="189">
        <f t="shared" si="81"/>
        <v>7632149459.3925123</v>
      </c>
      <c r="AY346" s="189">
        <f t="shared" si="81"/>
        <v>7423829992.0861397</v>
      </c>
      <c r="AZ346" s="189">
        <f t="shared" si="81"/>
        <v>7218112611.0937338</v>
      </c>
      <c r="BA346" s="189">
        <f t="shared" si="81"/>
        <v>7015040624.6744566</v>
      </c>
      <c r="BB346" s="189">
        <f t="shared" si="81"/>
        <v>6814648939.8098421</v>
      </c>
      <c r="BC346" s="189">
        <f t="shared" si="81"/>
        <v>6616964833.7075615</v>
      </c>
      <c r="BD346" s="189">
        <f t="shared" si="81"/>
        <v>6422008657.3587065</v>
      </c>
      <c r="BE346" s="189">
        <f t="shared" si="81"/>
        <v>6229794477.7200632</v>
      </c>
      <c r="BF346" s="189">
        <f t="shared" si="81"/>
        <v>6040330664.3619823</v>
      </c>
      <c r="BG346" s="189">
        <f t="shared" si="81"/>
        <v>5853620425.7854614</v>
      </c>
      <c r="BH346" s="189">
        <f t="shared" si="81"/>
        <v>5669662300.0552015</v>
      </c>
      <c r="BI346" s="189">
        <f t="shared" si="81"/>
        <v>5488450603.9072256</v>
      </c>
      <c r="BJ346" s="189">
        <f t="shared" si="81"/>
        <v>5309975844.0604801</v>
      </c>
      <c r="BK346" s="189">
        <f t="shared" si="81"/>
        <v>5134225094.0836163</v>
      </c>
      <c r="BL346" s="189">
        <f t="shared" si="81"/>
        <v>4961182339.8339214</v>
      </c>
      <c r="BM346" s="189">
        <f t="shared" si="81"/>
        <v>4790828796.1893644</v>
      </c>
      <c r="BN346" s="1521">
        <f t="shared" si="81"/>
        <v>4623143197.5319195</v>
      </c>
    </row>
    <row r="347" spans="1:66" hidden="1" x14ac:dyDescent="0.15">
      <c r="C347" s="1529"/>
      <c r="D347" s="274"/>
      <c r="E347" s="189"/>
      <c r="F347" s="1604">
        <f>NPV($C$127,G215:BN215)</f>
        <v>18344102918.54903</v>
      </c>
      <c r="G347" s="189">
        <f t="shared" si="81"/>
        <v>19242674856.952209</v>
      </c>
      <c r="H347" s="189">
        <f t="shared" si="81"/>
        <v>19849309614.536469</v>
      </c>
      <c r="I347" s="189">
        <f t="shared" si="81"/>
        <v>20294154256.538853</v>
      </c>
      <c r="J347" s="189">
        <f t="shared" si="81"/>
        <v>20628699112.167664</v>
      </c>
      <c r="K347" s="189">
        <f t="shared" si="81"/>
        <v>20880847436.61869</v>
      </c>
      <c r="L347" s="189">
        <f t="shared" si="81"/>
        <v>21068213395.141037</v>
      </c>
      <c r="M347" s="189">
        <f t="shared" si="81"/>
        <v>21202976902.390495</v>
      </c>
      <c r="N347" s="189">
        <f t="shared" si="81"/>
        <v>21294084935.589794</v>
      </c>
      <c r="O347" s="189">
        <f t="shared" si="81"/>
        <v>21348396997.660065</v>
      </c>
      <c r="P347" s="189">
        <f t="shared" si="81"/>
        <v>21371341458.379017</v>
      </c>
      <c r="Q347" s="189">
        <f t="shared" si="81"/>
        <v>21367319562.508049</v>
      </c>
      <c r="R347" s="189">
        <f t="shared" si="81"/>
        <v>21339968314.586769</v>
      </c>
      <c r="S347" s="189">
        <f t="shared" si="81"/>
        <v>21292339298.790676</v>
      </c>
      <c r="T347" s="189">
        <f t="shared" si="81"/>
        <v>21227024815.339718</v>
      </c>
      <c r="U347" s="189">
        <f t="shared" si="81"/>
        <v>21146249590.842045</v>
      </c>
      <c r="V347" s="189">
        <f t="shared" si="81"/>
        <v>21051939190.02816</v>
      </c>
      <c r="W347" s="189">
        <f t="shared" si="81"/>
        <v>20945772181.598171</v>
      </c>
      <c r="X347" s="189">
        <f t="shared" si="81"/>
        <v>20829220680.374405</v>
      </c>
      <c r="Y347" s="189">
        <f t="shared" si="81"/>
        <v>20703582383.998341</v>
      </c>
      <c r="Z347" s="189">
        <f t="shared" si="81"/>
        <v>20570006261.716713</v>
      </c>
      <c r="AA347" s="189">
        <f t="shared" si="81"/>
        <v>20429513421.782272</v>
      </c>
      <c r="AB347" s="189">
        <f t="shared" si="81"/>
        <v>20283014259.178947</v>
      </c>
      <c r="AC347" s="189">
        <f t="shared" si="81"/>
        <v>20131322693.040432</v>
      </c>
      <c r="AD347" s="189">
        <f t="shared" si="81"/>
        <v>19975168097.956459</v>
      </c>
      <c r="AE347" s="189">
        <f t="shared" si="81"/>
        <v>19815205386.783623</v>
      </c>
      <c r="AF347" s="189">
        <f t="shared" si="81"/>
        <v>19652023596.162735</v>
      </c>
      <c r="AG347" s="189">
        <f t="shared" si="81"/>
        <v>19486153247.546127</v>
      </c>
      <c r="AH347" s="189">
        <f t="shared" si="81"/>
        <v>19318072697.999168</v>
      </c>
      <c r="AI347" s="189">
        <f t="shared" si="81"/>
        <v>19148213650.787056</v>
      </c>
      <c r="AJ347" s="189">
        <f t="shared" si="81"/>
        <v>18976965961.921703</v>
      </c>
      <c r="AK347" s="189">
        <f t="shared" si="81"/>
        <v>18804681852.697731</v>
      </c>
      <c r="AL347" s="189">
        <f t="shared" si="81"/>
        <v>18631679617.845379</v>
      </c>
      <c r="AM347" s="189">
        <f t="shared" si="81"/>
        <v>18458246902.863358</v>
      </c>
      <c r="AN347" s="189">
        <f t="shared" si="81"/>
        <v>18284643611.336937</v>
      </c>
      <c r="AO347" s="189">
        <f t="shared" si="81"/>
        <v>18111104492.83419</v>
      </c>
      <c r="AP347" s="189">
        <f t="shared" si="81"/>
        <v>17937841453.737392</v>
      </c>
      <c r="AQ347" s="189">
        <f t="shared" si="81"/>
        <v>17765045626.677719</v>
      </c>
      <c r="AR347" s="189">
        <f t="shared" si="81"/>
        <v>17592889228.773476</v>
      </c>
      <c r="AS347" s="189">
        <f t="shared" si="81"/>
        <v>17421527234.373917</v>
      </c>
      <c r="AT347" s="189">
        <f t="shared" si="81"/>
        <v>17251098884.288933</v>
      </c>
      <c r="AU347" s="189">
        <f t="shared" si="81"/>
        <v>17081729050.388048</v>
      </c>
      <c r="AV347" s="189">
        <f t="shared" si="81"/>
        <v>16913529471.861927</v>
      </c>
      <c r="AW347" s="189">
        <f t="shared" si="81"/>
        <v>16746599877.262106</v>
      </c>
      <c r="AX347" s="189">
        <f t="shared" si="81"/>
        <v>16581029004.59561</v>
      </c>
      <c r="AY347" s="189">
        <f t="shared" si="81"/>
        <v>16416895530.190714</v>
      </c>
      <c r="AZ347" s="189">
        <f t="shared" si="81"/>
        <v>16254268915.720591</v>
      </c>
      <c r="BA347" s="189">
        <f t="shared" si="81"/>
        <v>16093210181.634077</v>
      </c>
      <c r="BB347" s="189">
        <f t="shared" si="81"/>
        <v>15933772614.265774</v>
      </c>
      <c r="BC347" s="189">
        <f t="shared" si="81"/>
        <v>15776002413.05542</v>
      </c>
      <c r="BD347" s="189">
        <f t="shared" si="81"/>
        <v>15619939283.577757</v>
      </c>
      <c r="BE347" s="189">
        <f t="shared" si="81"/>
        <v>15465616981.451521</v>
      </c>
      <c r="BF347" s="189">
        <f t="shared" si="81"/>
        <v>15313063811.645222</v>
      </c>
      <c r="BG347" s="189">
        <f t="shared" si="81"/>
        <v>15162303087.216072</v>
      </c>
      <c r="BH347" s="189">
        <f t="shared" si="81"/>
        <v>15013353551.096678</v>
      </c>
      <c r="BI347" s="189">
        <f t="shared" si="81"/>
        <v>14866229764.173464</v>
      </c>
      <c r="BJ347" s="189">
        <f t="shared" si="81"/>
        <v>14720942462.574326</v>
      </c>
      <c r="BK347" s="189">
        <f t="shared" si="81"/>
        <v>14577498886.794477</v>
      </c>
      <c r="BL347" s="189">
        <f t="shared" si="81"/>
        <v>14435903085.033993</v>
      </c>
      <c r="BM347" s="189">
        <f t="shared" si="81"/>
        <v>14296156192.893747</v>
      </c>
      <c r="BN347" s="1521">
        <f t="shared" si="81"/>
        <v>14158256691.374622</v>
      </c>
    </row>
    <row r="348" spans="1:66" hidden="1" x14ac:dyDescent="0.15">
      <c r="C348" s="1529"/>
      <c r="D348" s="274"/>
      <c r="E348" s="189"/>
      <c r="F348" s="1604"/>
      <c r="G348" s="189"/>
      <c r="H348" s="189"/>
      <c r="I348" s="189"/>
      <c r="J348" s="189"/>
      <c r="K348" s="189"/>
      <c r="L348" s="189"/>
      <c r="M348" s="189"/>
      <c r="N348" s="189"/>
      <c r="O348" s="189"/>
      <c r="P348" s="189"/>
      <c r="Q348" s="189"/>
      <c r="R348" s="189"/>
      <c r="S348" s="189"/>
      <c r="T348" s="189"/>
      <c r="U348" s="189"/>
      <c r="V348" s="189"/>
      <c r="W348" s="189"/>
      <c r="X348" s="189"/>
      <c r="Y348" s="189"/>
      <c r="Z348" s="189"/>
      <c r="AA348" s="189"/>
      <c r="AB348" s="189"/>
      <c r="AC348" s="189"/>
      <c r="AD348" s="189"/>
      <c r="AE348" s="189"/>
      <c r="AF348" s="189"/>
      <c r="AG348" s="189"/>
      <c r="AH348" s="189"/>
      <c r="AI348" s="189"/>
      <c r="AJ348" s="189"/>
      <c r="AK348" s="189"/>
      <c r="AL348" s="189"/>
      <c r="AM348" s="189"/>
      <c r="AN348" s="189"/>
      <c r="AO348" s="189"/>
      <c r="AP348" s="189"/>
      <c r="AQ348" s="189"/>
      <c r="AR348" s="189"/>
      <c r="AS348" s="189"/>
      <c r="AT348" s="189"/>
      <c r="AU348" s="189"/>
      <c r="AV348" s="189"/>
      <c r="AW348" s="189"/>
      <c r="AX348" s="189"/>
      <c r="AY348" s="189"/>
      <c r="AZ348" s="189"/>
      <c r="BA348" s="189"/>
      <c r="BB348" s="189"/>
      <c r="BC348" s="189"/>
      <c r="BD348" s="189"/>
      <c r="BE348" s="189"/>
      <c r="BF348" s="189"/>
      <c r="BG348" s="189"/>
      <c r="BH348" s="189"/>
      <c r="BI348" s="189"/>
      <c r="BJ348" s="189"/>
      <c r="BK348" s="189"/>
      <c r="BL348" s="189"/>
      <c r="BM348" s="189"/>
      <c r="BN348" s="1521"/>
    </row>
    <row r="349" spans="1:66" hidden="1" x14ac:dyDescent="0.15">
      <c r="C349" s="1529"/>
      <c r="D349" s="274"/>
      <c r="E349" s="189"/>
      <c r="F349" s="1604">
        <f>NPV($C$127,G217:BN217)</f>
        <v>-15056178799.551027</v>
      </c>
      <c r="G349" s="189">
        <f t="shared" ref="G349:BN351" si="82">G249+G315</f>
        <v>-14678974009.356195</v>
      </c>
      <c r="H349" s="189">
        <f t="shared" si="82"/>
        <v>-14480814626.293623</v>
      </c>
      <c r="I349" s="189">
        <f t="shared" si="82"/>
        <v>-14370815353.133781</v>
      </c>
      <c r="J349" s="189">
        <f t="shared" si="82"/>
        <v>-14316138496.50358</v>
      </c>
      <c r="K349" s="189">
        <f t="shared" si="82"/>
        <v>-14300060090.474941</v>
      </c>
      <c r="L349" s="189">
        <f t="shared" si="82"/>
        <v>-14312532090.380964</v>
      </c>
      <c r="M349" s="189">
        <f t="shared" si="82"/>
        <v>-14346893651.022339</v>
      </c>
      <c r="N349" s="189">
        <f t="shared" si="82"/>
        <v>-14398432514.457676</v>
      </c>
      <c r="O349" s="189">
        <f t="shared" si="82"/>
        <v>-14463658270.831776</v>
      </c>
      <c r="P349" s="189">
        <f t="shared" si="82"/>
        <v>-14539896409.701488</v>
      </c>
      <c r="Q349" s="189">
        <f t="shared" si="82"/>
        <v>-14625043998.245165</v>
      </c>
      <c r="R349" s="189">
        <f t="shared" si="82"/>
        <v>-14717413896.451508</v>
      </c>
      <c r="S349" s="189">
        <f t="shared" si="82"/>
        <v>-14815630741.999582</v>
      </c>
      <c r="T349" s="189">
        <f t="shared" si="82"/>
        <v>-14918558836.756767</v>
      </c>
      <c r="U349" s="189">
        <f t="shared" si="82"/>
        <v>-15025250559.064676</v>
      </c>
      <c r="V349" s="189">
        <f t="shared" si="82"/>
        <v>-15134908469.16778</v>
      </c>
      <c r="W349" s="189">
        <f t="shared" si="82"/>
        <v>-15246856835.270029</v>
      </c>
      <c r="X349" s="189">
        <f t="shared" si="82"/>
        <v>-15360519815.084045</v>
      </c>
      <c r="Y349" s="189">
        <f t="shared" si="82"/>
        <v>-15475404449.273598</v>
      </c>
      <c r="Z349" s="189">
        <f t="shared" si="82"/>
        <v>-15591087205.241289</v>
      </c>
      <c r="AA349" s="189">
        <f t="shared" si="82"/>
        <v>-15707203187.992529</v>
      </c>
      <c r="AB349" s="189">
        <f t="shared" si="82"/>
        <v>-15823437386.9359</v>
      </c>
      <c r="AC349" s="189">
        <f t="shared" si="82"/>
        <v>-15939517499.346842</v>
      </c>
      <c r="AD349" s="189">
        <f t="shared" si="82"/>
        <v>-16055207990.760351</v>
      </c>
      <c r="AE349" s="189">
        <f t="shared" si="82"/>
        <v>-16170305137.225534</v>
      </c>
      <c r="AF349" s="189">
        <f t="shared" si="82"/>
        <v>-16284632855.318853</v>
      </c>
      <c r="AG349" s="189">
        <f t="shared" si="82"/>
        <v>-16398039170.373196</v>
      </c>
      <c r="AH349" s="189">
        <f t="shared" si="82"/>
        <v>-16510393206.400499</v>
      </c>
      <c r="AI349" s="189">
        <f t="shared" si="82"/>
        <v>-16621582605.965544</v>
      </c>
      <c r="AJ349" s="189">
        <f t="shared" si="82"/>
        <v>-16731511307.081642</v>
      </c>
      <c r="AK349" s="189">
        <f t="shared" si="82"/>
        <v>-16840097618.636602</v>
      </c>
      <c r="AL349" s="189">
        <f t="shared" si="82"/>
        <v>-16947272547.048103</v>
      </c>
      <c r="AM349" s="189">
        <f t="shared" si="82"/>
        <v>-17052978335.602678</v>
      </c>
      <c r="AN349" s="189">
        <f t="shared" si="82"/>
        <v>-17157167184.841478</v>
      </c>
      <c r="AO349" s="189">
        <f t="shared" si="82"/>
        <v>-17259800127.852512</v>
      </c>
      <c r="AP349" s="189">
        <f t="shared" si="82"/>
        <v>-17360846038.735058</v>
      </c>
      <c r="AQ349" s="189">
        <f t="shared" si="82"/>
        <v>-17460280756.059196</v>
      </c>
      <c r="AR349" s="189">
        <f t="shared" si="82"/>
        <v>-17558086306.034485</v>
      </c>
      <c r="AS349" s="189">
        <f t="shared" si="82"/>
        <v>-17654250212.466507</v>
      </c>
      <c r="AT349" s="189">
        <f t="shared" si="82"/>
        <v>-17748764882.525661</v>
      </c>
      <c r="AU349" s="189">
        <f t="shared" si="82"/>
        <v>-17841627058.962368</v>
      </c>
      <c r="AV349" s="189">
        <f t="shared" si="82"/>
        <v>-17932837330.742077</v>
      </c>
      <c r="AW349" s="189">
        <f t="shared" si="82"/>
        <v>-18022399695.193043</v>
      </c>
      <c r="AX349" s="189">
        <f t="shared" si="82"/>
        <v>-18110321165.700314</v>
      </c>
      <c r="AY349" s="189">
        <f t="shared" si="82"/>
        <v>-18196611419.77314</v>
      </c>
      <c r="AZ349" s="189">
        <f t="shared" si="82"/>
        <v>-18281282482.985588</v>
      </c>
      <c r="BA349" s="189">
        <f t="shared" si="82"/>
        <v>-18364348444.862701</v>
      </c>
      <c r="BB349" s="189">
        <f t="shared" si="82"/>
        <v>-18445825203.273514</v>
      </c>
      <c r="BC349" s="189">
        <f t="shared" si="82"/>
        <v>-18525730234.31171</v>
      </c>
      <c r="BD349" s="189">
        <f t="shared" si="82"/>
        <v>-18604082385.005611</v>
      </c>
      <c r="BE349" s="189">
        <f t="shared" si="82"/>
        <v>-18680901686.510784</v>
      </c>
      <c r="BF349" s="189">
        <f t="shared" si="82"/>
        <v>-18756209185.708656</v>
      </c>
      <c r="BG349" s="189">
        <f t="shared" si="82"/>
        <v>-18830026793.369038</v>
      </c>
      <c r="BH349" s="189">
        <f t="shared" si="82"/>
        <v>-18902377147.23896</v>
      </c>
      <c r="BI349" s="189">
        <f t="shared" si="82"/>
        <v>-18973283488.598969</v>
      </c>
      <c r="BJ349" s="189">
        <f t="shared" si="82"/>
        <v>-19042769550.984581</v>
      </c>
      <c r="BK349" s="189">
        <f t="shared" si="82"/>
        <v>-19110859459.908241</v>
      </c>
      <c r="BL349" s="189">
        <f t="shared" si="82"/>
        <v>-19177577642.53828</v>
      </c>
      <c r="BM349" s="189">
        <f t="shared" si="82"/>
        <v>-19242948746.398434</v>
      </c>
      <c r="BN349" s="1521">
        <f t="shared" si="82"/>
        <v>-19306997566.246048</v>
      </c>
    </row>
    <row r="350" spans="1:66" hidden="1" x14ac:dyDescent="0.15">
      <c r="C350" s="1529"/>
      <c r="D350" s="274"/>
      <c r="E350" s="189"/>
      <c r="F350" s="1604">
        <f>NPV($C$127,G218:BN218)</f>
        <v>-13119755728.40012</v>
      </c>
      <c r="G350" s="189">
        <f t="shared" si="82"/>
        <v>-12817103226.444597</v>
      </c>
      <c r="H350" s="189">
        <f t="shared" si="82"/>
        <v>-12649495112.846682</v>
      </c>
      <c r="I350" s="189">
        <f t="shared" si="82"/>
        <v>-12551751331.984613</v>
      </c>
      <c r="J350" s="189">
        <f t="shared" si="82"/>
        <v>-12499242693.30088</v>
      </c>
      <c r="K350" s="189">
        <f t="shared" si="82"/>
        <v>-12479051678.582401</v>
      </c>
      <c r="L350" s="189">
        <f t="shared" si="82"/>
        <v>-12483241683.862631</v>
      </c>
      <c r="M350" s="189">
        <f t="shared" si="82"/>
        <v>-12506454697.062553</v>
      </c>
      <c r="N350" s="189">
        <f t="shared" si="82"/>
        <v>-12544840891.754169</v>
      </c>
      <c r="O350" s="189">
        <f t="shared" si="82"/>
        <v>-12595509639.941444</v>
      </c>
      <c r="P350" s="189">
        <f t="shared" si="82"/>
        <v>-12656218854.501764</v>
      </c>
      <c r="Q350" s="189">
        <f t="shared" si="82"/>
        <v>-12725185879.301664</v>
      </c>
      <c r="R350" s="189">
        <f t="shared" si="82"/>
        <v>-12800965674.688856</v>
      </c>
      <c r="S350" s="189">
        <f t="shared" si="82"/>
        <v>-12882368728.513252</v>
      </c>
      <c r="T350" s="189">
        <f t="shared" si="82"/>
        <v>-12968403658.860334</v>
      </c>
      <c r="U350" s="189">
        <f t="shared" si="82"/>
        <v>-13058235829.607201</v>
      </c>
      <c r="V350" s="189">
        <f t="shared" si="82"/>
        <v>-13151156726.687073</v>
      </c>
      <c r="W350" s="189">
        <f t="shared" si="82"/>
        <v>-13246560788.007759</v>
      </c>
      <c r="X350" s="189">
        <f t="shared" si="82"/>
        <v>-13343927532.881802</v>
      </c>
      <c r="Y350" s="189">
        <f t="shared" si="82"/>
        <v>-13442807546.050018</v>
      </c>
      <c r="Z350" s="189">
        <f t="shared" si="82"/>
        <v>-13542811321.94095</v>
      </c>
      <c r="AA350" s="189">
        <f t="shared" si="82"/>
        <v>-13643600269.232332</v>
      </c>
      <c r="AB350" s="189">
        <f t="shared" si="82"/>
        <v>-13744879373.030874</v>
      </c>
      <c r="AC350" s="189">
        <f t="shared" si="82"/>
        <v>-13846391147.101234</v>
      </c>
      <c r="AD350" s="189">
        <f t="shared" si="82"/>
        <v>-13947910602.9876</v>
      </c>
      <c r="AE350" s="189">
        <f t="shared" si="82"/>
        <v>-14049241030.037764</v>
      </c>
      <c r="AF350" s="189">
        <f t="shared" si="82"/>
        <v>-14150210428.906742</v>
      </c>
      <c r="AG350" s="189">
        <f t="shared" si="82"/>
        <v>-14250668476.75989</v>
      </c>
      <c r="AH350" s="189">
        <f t="shared" si="82"/>
        <v>-14350483928.910751</v>
      </c>
      <c r="AI350" s="189">
        <f t="shared" si="82"/>
        <v>-14449542381.601419</v>
      </c>
      <c r="AJ350" s="189">
        <f t="shared" si="82"/>
        <v>-14547744335.851309</v>
      </c>
      <c r="AK350" s="189">
        <f t="shared" si="82"/>
        <v>-14645003514.019728</v>
      </c>
      <c r="AL350" s="189">
        <f t="shared" si="82"/>
        <v>-14741245389.842257</v>
      </c>
      <c r="AM350" s="189">
        <f t="shared" si="82"/>
        <v>-14836405899.855015</v>
      </c>
      <c r="AN350" s="189">
        <f t="shared" si="82"/>
        <v>-14930430309.784517</v>
      </c>
      <c r="AO350" s="189">
        <f t="shared" si="82"/>
        <v>-15023272214.00042</v>
      </c>
      <c r="AP350" s="189">
        <f t="shared" si="82"/>
        <v>-15114892649.762396</v>
      </c>
      <c r="AQ350" s="189">
        <f t="shared" si="82"/>
        <v>-15205259310.934757</v>
      </c>
      <c r="AR350" s="189">
        <f t="shared" si="82"/>
        <v>-15294345848.240812</v>
      </c>
      <c r="AS350" s="189">
        <f t="shared" si="82"/>
        <v>-15382131245.096041</v>
      </c>
      <c r="AT350" s="189">
        <f t="shared" si="82"/>
        <v>-15468599259.682125</v>
      </c>
      <c r="AU350" s="189">
        <f t="shared" si="82"/>
        <v>-15553737925.270386</v>
      </c>
      <c r="AV350" s="189">
        <f t="shared" si="82"/>
        <v>-15637539101.92617</v>
      </c>
      <c r="AW350" s="189">
        <f t="shared" si="82"/>
        <v>-15719998073.667091</v>
      </c>
      <c r="AX350" s="189">
        <f t="shared" si="82"/>
        <v>-15801113185.9408</v>
      </c>
      <c r="AY350" s="189">
        <f t="shared" si="82"/>
        <v>-15880885518.958651</v>
      </c>
      <c r="AZ350" s="189">
        <f t="shared" si="82"/>
        <v>-15959318592.991486</v>
      </c>
      <c r="BA350" s="189">
        <f t="shared" si="82"/>
        <v>-16036418102.219835</v>
      </c>
      <c r="BB350" s="189">
        <f t="shared" si="82"/>
        <v>-16112191674.147173</v>
      </c>
      <c r="BC350" s="189">
        <f t="shared" si="82"/>
        <v>-16186648651.942703</v>
      </c>
      <c r="BD350" s="189">
        <f t="shared" si="82"/>
        <v>-16259799897.388821</v>
      </c>
      <c r="BE350" s="189">
        <f t="shared" si="82"/>
        <v>-16331657612.375542</v>
      </c>
      <c r="BF350" s="189">
        <f t="shared" si="82"/>
        <v>-16402235177.116203</v>
      </c>
      <c r="BG350" s="189">
        <f t="shared" si="82"/>
        <v>-16471547003.460707</v>
      </c>
      <c r="BH350" s="189">
        <f t="shared" si="82"/>
        <v>-16539608401.859119</v>
      </c>
      <c r="BI350" s="189">
        <f t="shared" si="82"/>
        <v>-16606435460.682968</v>
      </c>
      <c r="BJ350" s="189">
        <f t="shared" si="82"/>
        <v>-16672044936.747375</v>
      </c>
      <c r="BK350" s="189">
        <f t="shared" si="82"/>
        <v>-16736454155.996721</v>
      </c>
      <c r="BL350" s="189">
        <f t="shared" si="82"/>
        <v>-16799680923.422022</v>
      </c>
      <c r="BM350" s="189">
        <f t="shared" si="82"/>
        <v>-16861743441.371637</v>
      </c>
      <c r="BN350" s="1521">
        <f t="shared" si="82"/>
        <v>-16922660235.499643</v>
      </c>
    </row>
    <row r="351" spans="1:66" hidden="1" x14ac:dyDescent="0.15">
      <c r="C351" s="1529"/>
      <c r="D351" s="274"/>
      <c r="E351" s="189"/>
      <c r="F351" s="1604">
        <f>NPV($C$127,G219:BN219)</f>
        <v>-10792997149.558165</v>
      </c>
      <c r="G351" s="189">
        <f t="shared" si="82"/>
        <v>-10579924852.888058</v>
      </c>
      <c r="H351" s="189">
        <f t="shared" si="82"/>
        <v>-10457317350.994629</v>
      </c>
      <c r="I351" s="189">
        <f t="shared" si="82"/>
        <v>-10383682006.602016</v>
      </c>
      <c r="J351" s="189">
        <f t="shared" si="82"/>
        <v>-10342665214.509993</v>
      </c>
      <c r="K351" s="189">
        <f t="shared" si="82"/>
        <v>-10325449099.925728</v>
      </c>
      <c r="L351" s="189">
        <f t="shared" si="82"/>
        <v>-10326500866.550869</v>
      </c>
      <c r="M351" s="189">
        <f t="shared" si="82"/>
        <v>-10342021058.399656</v>
      </c>
      <c r="N351" s="189">
        <f t="shared" si="82"/>
        <v>-10369240037.010876</v>
      </c>
      <c r="O351" s="189">
        <f t="shared" si="82"/>
        <v>-10406051964.118401</v>
      </c>
      <c r="P351" s="189">
        <f t="shared" si="82"/>
        <v>-10450805130.770443</v>
      </c>
      <c r="Q351" s="189">
        <f t="shared" si="82"/>
        <v>-10502172941.595901</v>
      </c>
      <c r="R351" s="189">
        <f t="shared" si="82"/>
        <v>-10559070005.333179</v>
      </c>
      <c r="S351" s="189">
        <f t="shared" si="82"/>
        <v>-10620595092.632812</v>
      </c>
      <c r="T351" s="189">
        <f t="shared" si="82"/>
        <v>-10685990929.970015</v>
      </c>
      <c r="U351" s="189">
        <f t="shared" si="82"/>
        <v>-10754614993.722452</v>
      </c>
      <c r="V351" s="189">
        <f t="shared" si="82"/>
        <v>-10825917747.601452</v>
      </c>
      <c r="W351" s="189">
        <f t="shared" si="82"/>
        <v>-10899426069.13965</v>
      </c>
      <c r="X351" s="189">
        <f t="shared" si="82"/>
        <v>-10974730387.870642</v>
      </c>
      <c r="Y351" s="189">
        <f t="shared" si="82"/>
        <v>-11051474538.580986</v>
      </c>
      <c r="Z351" s="189">
        <f t="shared" si="82"/>
        <v>-11129347640.102827</v>
      </c>
      <c r="AA351" s="189">
        <f t="shared" si="82"/>
        <v>-11208077511.820253</v>
      </c>
      <c r="AB351" s="189">
        <f t="shared" si="82"/>
        <v>-11287425275.852951</v>
      </c>
      <c r="AC351" s="189">
        <f t="shared" si="82"/>
        <v>-11367180886.324652</v>
      </c>
      <c r="AD351" s="189">
        <f t="shared" si="82"/>
        <v>-11447159392.70467</v>
      </c>
      <c r="AE351" s="189">
        <f t="shared" si="82"/>
        <v>-11527197791.060724</v>
      </c>
      <c r="AF351" s="189">
        <f t="shared" si="82"/>
        <v>-11607152351.073019</v>
      </c>
      <c r="AG351" s="189">
        <f t="shared" si="82"/>
        <v>-11686896331.715906</v>
      </c>
      <c r="AH351" s="189">
        <f t="shared" si="82"/>
        <v>-11766318017.22172</v>
      </c>
      <c r="AI351" s="189">
        <f t="shared" si="82"/>
        <v>-11845319019.08316</v>
      </c>
      <c r="AJ351" s="189">
        <f t="shared" si="82"/>
        <v>-11923812800.662783</v>
      </c>
      <c r="AK351" s="189">
        <f t="shared" si="82"/>
        <v>-12001723389.332012</v>
      </c>
      <c r="AL351" s="189">
        <f t="shared" si="82"/>
        <v>-12078984247.579981</v>
      </c>
      <c r="AM351" s="189">
        <f t="shared" si="82"/>
        <v>-12155537279.66415</v>
      </c>
      <c r="AN351" s="189">
        <f t="shared" si="82"/>
        <v>-12231331954.449518</v>
      </c>
      <c r="AO351" s="189">
        <f t="shared" si="82"/>
        <v>-12306324528.344395</v>
      </c>
      <c r="AP351" s="189">
        <f t="shared" si="82"/>
        <v>-12380477354.870384</v>
      </c>
      <c r="AQ351" s="189">
        <f t="shared" si="82"/>
        <v>-12453758269.539286</v>
      </c>
      <c r="AR351" s="189">
        <f t="shared" si="82"/>
        <v>-12526140040.454718</v>
      </c>
      <c r="AS351" s="189">
        <f t="shared" si="82"/>
        <v>-12597599876.491335</v>
      </c>
      <c r="AT351" s="189">
        <f t="shared" si="82"/>
        <v>-12668118986.091576</v>
      </c>
      <c r="AU351" s="189">
        <f t="shared" si="82"/>
        <v>-12737682180.707266</v>
      </c>
      <c r="AV351" s="189">
        <f t="shared" si="82"/>
        <v>-12806277517.738951</v>
      </c>
      <c r="AW351" s="189">
        <f t="shared" si="82"/>
        <v>-12873895978.519499</v>
      </c>
      <c r="AX351" s="189">
        <f t="shared" si="82"/>
        <v>-12940531177.474165</v>
      </c>
      <c r="AY351" s="189">
        <f t="shared" si="82"/>
        <v>-13006179099.085903</v>
      </c>
      <c r="AZ351" s="189">
        <f t="shared" si="82"/>
        <v>-13070837859.7176</v>
      </c>
      <c r="BA351" s="189">
        <f t="shared" si="82"/>
        <v>-13134507491.704536</v>
      </c>
      <c r="BB351" s="189">
        <f t="shared" si="82"/>
        <v>-13197189747.440744</v>
      </c>
      <c r="BC351" s="189">
        <f t="shared" si="82"/>
        <v>-13258887921.450308</v>
      </c>
      <c r="BD351" s="189">
        <f t="shared" si="82"/>
        <v>-13319606688.665804</v>
      </c>
      <c r="BE351" s="189">
        <f t="shared" si="82"/>
        <v>-13379351957.336594</v>
      </c>
      <c r="BF351" s="189">
        <f t="shared" si="82"/>
        <v>-13438130735.164122</v>
      </c>
      <c r="BG351" s="189">
        <f t="shared" si="82"/>
        <v>-13495951007.413654</v>
      </c>
      <c r="BH351" s="189">
        <f t="shared" si="82"/>
        <v>-13552821625.885176</v>
      </c>
      <c r="BI351" s="189">
        <f t="shared" si="82"/>
        <v>-13608752207.74316</v>
      </c>
      <c r="BJ351" s="189">
        <f t="shared" si="82"/>
        <v>-13663753043.307905</v>
      </c>
      <c r="BK351" s="189">
        <f t="shared" si="82"/>
        <v>-13717835012.001965</v>
      </c>
      <c r="BL351" s="189">
        <f t="shared" si="82"/>
        <v>-13771009505.725586</v>
      </c>
      <c r="BM351" s="189">
        <f t="shared" si="82"/>
        <v>-13823288359.006302</v>
      </c>
      <c r="BN351" s="1521">
        <f t="shared" si="82"/>
        <v>-13874683785.331118</v>
      </c>
    </row>
    <row r="352" spans="1:66" hidden="1" x14ac:dyDescent="0.15">
      <c r="C352" s="1529"/>
      <c r="D352" s="274"/>
      <c r="E352" s="189"/>
      <c r="F352" s="1604"/>
      <c r="G352" s="189"/>
      <c r="H352" s="189"/>
      <c r="I352" s="189"/>
      <c r="J352" s="189"/>
      <c r="K352" s="189"/>
      <c r="L352" s="189"/>
      <c r="M352" s="189"/>
      <c r="N352" s="189"/>
      <c r="O352" s="189"/>
      <c r="P352" s="189"/>
      <c r="Q352" s="189"/>
      <c r="R352" s="189"/>
      <c r="S352" s="189"/>
      <c r="T352" s="189"/>
      <c r="U352" s="189"/>
      <c r="V352" s="189"/>
      <c r="W352" s="189"/>
      <c r="X352" s="189"/>
      <c r="Y352" s="189"/>
      <c r="Z352" s="189"/>
      <c r="AA352" s="189"/>
      <c r="AB352" s="189"/>
      <c r="AC352" s="189"/>
      <c r="AD352" s="189"/>
      <c r="AE352" s="189"/>
      <c r="AF352" s="189"/>
      <c r="AG352" s="189"/>
      <c r="AH352" s="189"/>
      <c r="AI352" s="189"/>
      <c r="AJ352" s="189"/>
      <c r="AK352" s="189"/>
      <c r="AL352" s="189"/>
      <c r="AM352" s="189"/>
      <c r="AN352" s="189"/>
      <c r="AO352" s="189"/>
      <c r="AP352" s="189"/>
      <c r="AQ352" s="189"/>
      <c r="AR352" s="189"/>
      <c r="AS352" s="189"/>
      <c r="AT352" s="189"/>
      <c r="AU352" s="189"/>
      <c r="AV352" s="189"/>
      <c r="AW352" s="189"/>
      <c r="AX352" s="189"/>
      <c r="AY352" s="189"/>
      <c r="AZ352" s="189"/>
      <c r="BA352" s="189"/>
      <c r="BB352" s="189"/>
      <c r="BC352" s="189"/>
      <c r="BD352" s="189"/>
      <c r="BE352" s="189"/>
      <c r="BF352" s="189"/>
      <c r="BG352" s="189"/>
      <c r="BH352" s="189"/>
      <c r="BI352" s="189"/>
      <c r="BJ352" s="189"/>
      <c r="BK352" s="189"/>
      <c r="BL352" s="189"/>
      <c r="BM352" s="189"/>
      <c r="BN352" s="1521"/>
    </row>
    <row r="353" spans="3:66" hidden="1" x14ac:dyDescent="0.15">
      <c r="C353" s="1529"/>
      <c r="D353" s="274"/>
      <c r="E353" s="189"/>
      <c r="F353" s="1604">
        <f>NPV($C$127,G221:BN221)</f>
        <v>3692666786.1456132</v>
      </c>
      <c r="G353" s="189">
        <f t="shared" ref="G353:BN355" si="83">G253+G319</f>
        <v>5098847519.6463242</v>
      </c>
      <c r="H353" s="189">
        <f t="shared" si="83"/>
        <v>5936205972.5264587</v>
      </c>
      <c r="I353" s="189">
        <f t="shared" si="83"/>
        <v>6489397677.9756775</v>
      </c>
      <c r="J353" s="189">
        <f t="shared" si="83"/>
        <v>6861472491.8554916</v>
      </c>
      <c r="K353" s="189">
        <f t="shared" si="83"/>
        <v>7105058606.6925917</v>
      </c>
      <c r="L353" s="189">
        <f t="shared" si="83"/>
        <v>7251887717.2207804</v>
      </c>
      <c r="M353" s="189">
        <f t="shared" si="83"/>
        <v>7323083727.0574627</v>
      </c>
      <c r="N353" s="189">
        <f t="shared" si="83"/>
        <v>7333663661.723917</v>
      </c>
      <c r="O353" s="189">
        <f t="shared" si="83"/>
        <v>7294811582.1629362</v>
      </c>
      <c r="P353" s="189">
        <f t="shared" si="83"/>
        <v>7215148939.4411554</v>
      </c>
      <c r="Q353" s="189">
        <f t="shared" si="83"/>
        <v>7101499289.5231886</v>
      </c>
      <c r="R353" s="189">
        <f t="shared" si="83"/>
        <v>6959376018.9578924</v>
      </c>
      <c r="S353" s="189">
        <f t="shared" si="83"/>
        <v>6793308102.7197084</v>
      </c>
      <c r="T353" s="189">
        <f t="shared" si="83"/>
        <v>6607066048.8974094</v>
      </c>
      <c r="U353" s="189">
        <f t="shared" si="83"/>
        <v>6403823618.2577381</v>
      </c>
      <c r="V353" s="189">
        <f t="shared" si="83"/>
        <v>6186276694.0540123</v>
      </c>
      <c r="W353" s="189">
        <f t="shared" si="83"/>
        <v>5956732668.4652967</v>
      </c>
      <c r="X353" s="189">
        <f t="shared" si="83"/>
        <v>5717178996.4343586</v>
      </c>
      <c r="Y353" s="189">
        <f t="shared" si="83"/>
        <v>5469336684.7736759</v>
      </c>
      <c r="Z353" s="189">
        <f t="shared" si="83"/>
        <v>5214702663.5357475</v>
      </c>
      <c r="AA353" s="189">
        <f t="shared" si="83"/>
        <v>4954583803.2403011</v>
      </c>
      <c r="AB353" s="189">
        <f t="shared" si="83"/>
        <v>4690124552.7886267</v>
      </c>
      <c r="AC353" s="189">
        <f t="shared" si="83"/>
        <v>4422329635.2214222</v>
      </c>
      <c r="AD353" s="189">
        <f t="shared" si="83"/>
        <v>4152082864.5031376</v>
      </c>
      <c r="AE353" s="189">
        <f t="shared" si="83"/>
        <v>3880162881.6334972</v>
      </c>
      <c r="AF353" s="189">
        <f t="shared" si="83"/>
        <v>3607256417.6566267</v>
      </c>
      <c r="AG353" s="189">
        <f t="shared" si="83"/>
        <v>3333969551.724925</v>
      </c>
      <c r="AH353" s="189">
        <f t="shared" si="83"/>
        <v>3060837329.0621066</v>
      </c>
      <c r="AI353" s="189">
        <f t="shared" si="83"/>
        <v>2788332026.1375647</v>
      </c>
      <c r="AJ353" s="189">
        <f t="shared" si="83"/>
        <v>2516870291.4982357</v>
      </c>
      <c r="AK353" s="189">
        <f t="shared" si="83"/>
        <v>2246819345.5268955</v>
      </c>
      <c r="AL353" s="189">
        <f t="shared" si="83"/>
        <v>1978502387.3761311</v>
      </c>
      <c r="AM353" s="189">
        <f t="shared" si="83"/>
        <v>1712203329.9278312</v>
      </c>
      <c r="AN353" s="189">
        <f t="shared" si="83"/>
        <v>1448170962.0041645</v>
      </c>
      <c r="AO353" s="189">
        <f t="shared" si="83"/>
        <v>1186622619.8512459</v>
      </c>
      <c r="AP353" s="189">
        <f t="shared" si="83"/>
        <v>927747436.12361717</v>
      </c>
      <c r="AQ353" s="189">
        <f t="shared" si="83"/>
        <v>671709223.46049738</v>
      </c>
      <c r="AR353" s="189">
        <f t="shared" si="83"/>
        <v>418649040.69156367</v>
      </c>
      <c r="AS353" s="189">
        <f t="shared" si="83"/>
        <v>168687482.30410415</v>
      </c>
      <c r="AT353" s="189">
        <f t="shared" si="83"/>
        <v>-78073274.291253954</v>
      </c>
      <c r="AU353" s="189">
        <f t="shared" si="83"/>
        <v>-321547634.20300806</v>
      </c>
      <c r="AV353" s="189">
        <f t="shared" si="83"/>
        <v>-561664937.91298485</v>
      </c>
      <c r="AW353" s="189">
        <f t="shared" si="83"/>
        <v>-798367979.75549006</v>
      </c>
      <c r="AX353" s="189">
        <f t="shared" si="83"/>
        <v>-1031611673.1837782</v>
      </c>
      <c r="AY353" s="189">
        <f t="shared" si="83"/>
        <v>-1261361846.4757686</v>
      </c>
      <c r="AZ353" s="189">
        <f t="shared" si="83"/>
        <v>-1487594154.6416621</v>
      </c>
      <c r="BA353" s="189">
        <f t="shared" si="83"/>
        <v>-1710293095.0930662</v>
      </c>
      <c r="BB353" s="189">
        <f t="shared" si="83"/>
        <v>-1929451116.1691272</v>
      </c>
      <c r="BC353" s="189">
        <f t="shared" si="83"/>
        <v>-2145067808.9328423</v>
      </c>
      <c r="BD353" s="189">
        <f t="shared" si="83"/>
        <v>-2357149173.7852798</v>
      </c>
      <c r="BE353" s="189">
        <f t="shared" si="83"/>
        <v>-2565706954.4256444</v>
      </c>
      <c r="BF353" s="189">
        <f t="shared" si="83"/>
        <v>-2770758032.5347776</v>
      </c>
      <c r="BG353" s="189">
        <f t="shared" si="83"/>
        <v>-2972323877.2984824</v>
      </c>
      <c r="BH353" s="189">
        <f t="shared" si="83"/>
        <v>-3170430044.5313644</v>
      </c>
      <c r="BI353" s="189">
        <f t="shared" si="83"/>
        <v>-3365105720.7254395</v>
      </c>
      <c r="BJ353" s="189">
        <f t="shared" si="83"/>
        <v>-3556383307.8419738</v>
      </c>
      <c r="BK353" s="189">
        <f t="shared" si="83"/>
        <v>-3744298045.0996366</v>
      </c>
      <c r="BL353" s="189">
        <f t="shared" si="83"/>
        <v>-3928887664.3951573</v>
      </c>
      <c r="BM353" s="189">
        <f t="shared" si="83"/>
        <v>-4110192076.3312263</v>
      </c>
      <c r="BN353" s="1521">
        <f t="shared" si="83"/>
        <v>-4288253084.1262369</v>
      </c>
    </row>
    <row r="354" spans="3:66" hidden="1" x14ac:dyDescent="0.15">
      <c r="C354" s="1529"/>
      <c r="D354" s="274"/>
      <c r="E354" s="189"/>
      <c r="F354" s="1604">
        <f>NPV($C$127,G222:BN222)</f>
        <v>9750460885.7353477</v>
      </c>
      <c r="G354" s="189">
        <f t="shared" si="83"/>
        <v>10923416546.401855</v>
      </c>
      <c r="H354" s="189">
        <f t="shared" si="83"/>
        <v>11665200172.347101</v>
      </c>
      <c r="I354" s="189">
        <f t="shared" si="83"/>
        <v>12180052503.495802</v>
      </c>
      <c r="J354" s="189">
        <f t="shared" si="83"/>
        <v>12545344389.575171</v>
      </c>
      <c r="K354" s="189">
        <f t="shared" si="83"/>
        <v>12801796151.917923</v>
      </c>
      <c r="L354" s="189">
        <f t="shared" si="83"/>
        <v>12974534176.115034</v>
      </c>
      <c r="M354" s="189">
        <f t="shared" si="83"/>
        <v>13080606657.894222</v>
      </c>
      <c r="N354" s="189">
        <f t="shared" si="83"/>
        <v>13132332641.839155</v>
      </c>
      <c r="O354" s="189">
        <f t="shared" si="83"/>
        <v>13139019865.964233</v>
      </c>
      <c r="P354" s="189">
        <f t="shared" si="83"/>
        <v>13107937013.194294</v>
      </c>
      <c r="Q354" s="189">
        <f t="shared" si="83"/>
        <v>13044905704.399908</v>
      </c>
      <c r="R354" s="189">
        <f t="shared" si="83"/>
        <v>12954681953.349068</v>
      </c>
      <c r="S354" s="189">
        <f t="shared" si="83"/>
        <v>12841213332.075331</v>
      </c>
      <c r="T354" s="189">
        <f t="shared" si="83"/>
        <v>12707818878.145603</v>
      </c>
      <c r="U354" s="189">
        <f t="shared" si="83"/>
        <v>12557318894.902775</v>
      </c>
      <c r="V354" s="189">
        <f t="shared" si="83"/>
        <v>12392131075.611298</v>
      </c>
      <c r="W354" s="189">
        <f t="shared" si="83"/>
        <v>12214343297.601269</v>
      </c>
      <c r="X354" s="189">
        <f t="shared" si="83"/>
        <v>12025769825.783621</v>
      </c>
      <c r="Y354" s="189">
        <f t="shared" si="83"/>
        <v>11827995446.195028</v>
      </c>
      <c r="Z354" s="189">
        <f t="shared" si="83"/>
        <v>11622410640.70525</v>
      </c>
      <c r="AA354" s="189">
        <f t="shared" si="83"/>
        <v>11410239992.944654</v>
      </c>
      <c r="AB354" s="189">
        <f t="shared" si="83"/>
        <v>11192565398.427338</v>
      </c>
      <c r="AC354" s="189">
        <f t="shared" si="83"/>
        <v>10970345229.144842</v>
      </c>
      <c r="AD354" s="189">
        <f t="shared" si="83"/>
        <v>10744430307.535536</v>
      </c>
      <c r="AE354" s="189">
        <f t="shared" si="83"/>
        <v>10515577334.60058</v>
      </c>
      <c r="AF354" s="189">
        <f t="shared" si="83"/>
        <v>10284460264.988628</v>
      </c>
      <c r="AG354" s="189">
        <f t="shared" si="83"/>
        <v>10051680010.354782</v>
      </c>
      <c r="AH354" s="189">
        <f t="shared" si="83"/>
        <v>9817772769.3375168</v>
      </c>
      <c r="AI354" s="189">
        <f t="shared" si="83"/>
        <v>9583217220.0039368</v>
      </c>
      <c r="AJ354" s="189">
        <f t="shared" si="83"/>
        <v>9348440762.994194</v>
      </c>
      <c r="AK354" s="189">
        <f t="shared" si="83"/>
        <v>9113824966.9219284</v>
      </c>
      <c r="AL354" s="189">
        <f t="shared" si="83"/>
        <v>8879710339.06287</v>
      </c>
      <c r="AM354" s="189">
        <f t="shared" si="83"/>
        <v>8646400521.9726562</v>
      </c>
      <c r="AN354" s="189">
        <f t="shared" si="83"/>
        <v>8414165998.9470625</v>
      </c>
      <c r="AO354" s="189">
        <f t="shared" si="83"/>
        <v>8183247377.0890684</v>
      </c>
      <c r="AP354" s="189">
        <f t="shared" si="83"/>
        <v>7953858305.3696375</v>
      </c>
      <c r="AQ354" s="189">
        <f t="shared" si="83"/>
        <v>7726188075.8551245</v>
      </c>
      <c r="AR354" s="189">
        <f t="shared" si="83"/>
        <v>7500403948.7626648</v>
      </c>
      <c r="AS354" s="189">
        <f t="shared" si="83"/>
        <v>7276653235.842721</v>
      </c>
      <c r="AT354" s="189">
        <f t="shared" si="83"/>
        <v>7055065171.5026941</v>
      </c>
      <c r="AU354" s="189">
        <f t="shared" si="83"/>
        <v>6835752596.8654881</v>
      </c>
      <c r="AV354" s="189">
        <f t="shared" si="83"/>
        <v>6618813478.4362373</v>
      </c>
      <c r="AW354" s="189">
        <f t="shared" si="83"/>
        <v>6404332280.0984106</v>
      </c>
      <c r="AX354" s="189">
        <f t="shared" si="83"/>
        <v>6192381204.6735144</v>
      </c>
      <c r="AY354" s="189">
        <f t="shared" si="83"/>
        <v>5983021319.1738224</v>
      </c>
      <c r="AZ354" s="189">
        <f t="shared" si="83"/>
        <v>5776303576.088541</v>
      </c>
      <c r="BA354" s="189">
        <f t="shared" si="83"/>
        <v>5572269741.516964</v>
      </c>
      <c r="BB354" s="189">
        <f t="shared" si="83"/>
        <v>5370953239.6539135</v>
      </c>
      <c r="BC354" s="189">
        <f t="shared" si="83"/>
        <v>5172379922.0076361</v>
      </c>
      <c r="BD354" s="189">
        <f t="shared" si="83"/>
        <v>4976568768.7592278</v>
      </c>
      <c r="BE354" s="189">
        <f t="shared" si="83"/>
        <v>4783532528.831665</v>
      </c>
      <c r="BF354" s="189">
        <f t="shared" si="83"/>
        <v>4593278304.5057878</v>
      </c>
      <c r="BG354" s="189">
        <f t="shared" si="83"/>
        <v>4405808085.7837305</v>
      </c>
      <c r="BH354" s="189">
        <f t="shared" si="83"/>
        <v>4221119239.1435375</v>
      </c>
      <c r="BI354" s="189">
        <f t="shared" si="83"/>
        <v>4039204954.8406606</v>
      </c>
      <c r="BJ354" s="189">
        <f t="shared" si="83"/>
        <v>3860054656.4829774</v>
      </c>
      <c r="BK354" s="189">
        <f t="shared" si="83"/>
        <v>3683654376.2278471</v>
      </c>
      <c r="BL354" s="189">
        <f t="shared" si="83"/>
        <v>3509987098.6155996</v>
      </c>
      <c r="BM354" s="189">
        <f t="shared" si="83"/>
        <v>3339033075.7579479</v>
      </c>
      <c r="BN354" s="1521">
        <f t="shared" si="83"/>
        <v>3170770116.3371124</v>
      </c>
    </row>
    <row r="355" spans="3:66" hidden="1" x14ac:dyDescent="0.15">
      <c r="C355" s="1529"/>
      <c r="D355" s="274"/>
      <c r="E355" s="189"/>
      <c r="F355" s="1604">
        <f>NPV($C$127,G223:BN223)</f>
        <v>17029358044.144665</v>
      </c>
      <c r="G355" s="189">
        <f t="shared" si="83"/>
        <v>17922076164.212414</v>
      </c>
      <c r="H355" s="189">
        <f t="shared" si="83"/>
        <v>18523082475.467155</v>
      </c>
      <c r="I355" s="189">
        <f t="shared" si="83"/>
        <v>18962515366.323708</v>
      </c>
      <c r="J355" s="189">
        <f t="shared" si="83"/>
        <v>19291856823.225803</v>
      </c>
      <c r="K355" s="189">
        <f t="shared" si="83"/>
        <v>19539002079.80109</v>
      </c>
      <c r="L355" s="189">
        <f t="shared" si="83"/>
        <v>19721557588.560913</v>
      </c>
      <c r="M355" s="189">
        <f t="shared" si="83"/>
        <v>19851695848.363705</v>
      </c>
      <c r="N355" s="189">
        <f t="shared" si="83"/>
        <v>19938356706.143036</v>
      </c>
      <c r="O355" s="189">
        <f t="shared" si="83"/>
        <v>19988392809.047009</v>
      </c>
      <c r="P355" s="189">
        <f t="shared" si="83"/>
        <v>20007225935.027565</v>
      </c>
      <c r="Q355" s="189">
        <f t="shared" si="83"/>
        <v>19999250990.805626</v>
      </c>
      <c r="R355" s="189">
        <f t="shared" si="83"/>
        <v>19968098886.89489</v>
      </c>
      <c r="S355" s="189">
        <f t="shared" si="83"/>
        <v>19916815348.064934</v>
      </c>
      <c r="T355" s="189">
        <f t="shared" si="83"/>
        <v>19847987040.716915</v>
      </c>
      <c r="U355" s="189">
        <f t="shared" si="83"/>
        <v>19763833274.542221</v>
      </c>
      <c r="V355" s="189">
        <f t="shared" si="83"/>
        <v>19666274405.90588</v>
      </c>
      <c r="W355" s="189">
        <f t="shared" si="83"/>
        <v>19556983995.6646</v>
      </c>
      <c r="X355" s="189">
        <f t="shared" si="83"/>
        <v>19437429343.599274</v>
      </c>
      <c r="Y355" s="189">
        <f t="shared" si="83"/>
        <v>19308903517.689053</v>
      </c>
      <c r="Z355" s="189">
        <f t="shared" si="83"/>
        <v>19172551035.760334</v>
      </c>
      <c r="AA355" s="189">
        <f t="shared" si="83"/>
        <v>19029388726.025211</v>
      </c>
      <c r="AB355" s="189">
        <f t="shared" si="83"/>
        <v>18880322868.208534</v>
      </c>
      <c r="AC355" s="189">
        <f t="shared" si="83"/>
        <v>18726163424.622379</v>
      </c>
      <c r="AD355" s="189">
        <f t="shared" si="83"/>
        <v>18567635965.372501</v>
      </c>
      <c r="AE355" s="189">
        <f t="shared" si="83"/>
        <v>18405391745.30415</v>
      </c>
      <c r="AF355" s="189">
        <f t="shared" si="83"/>
        <v>18240016283.880219</v>
      </c>
      <c r="AG355" s="189">
        <f t="shared" si="83"/>
        <v>18072036720.786488</v>
      </c>
      <c r="AH355" s="189">
        <f t="shared" si="83"/>
        <v>17901928161.519772</v>
      </c>
      <c r="AI355" s="189">
        <f t="shared" si="83"/>
        <v>17730119182.962116</v>
      </c>
      <c r="AJ355" s="189">
        <f t="shared" si="83"/>
        <v>17556996635.108025</v>
      </c>
      <c r="AK355" s="189">
        <f t="shared" si="83"/>
        <v>17382909848.966377</v>
      </c>
      <c r="AL355" s="189">
        <f t="shared" si="83"/>
        <v>17208174340.257683</v>
      </c>
      <c r="AM355" s="189">
        <f t="shared" si="83"/>
        <v>17033075082.46279</v>
      </c>
      <c r="AN355" s="189">
        <f t="shared" si="83"/>
        <v>16857869410.02179</v>
      </c>
      <c r="AO355" s="189">
        <f t="shared" si="83"/>
        <v>16682789602.269678</v>
      </c>
      <c r="AP355" s="189">
        <f t="shared" si="83"/>
        <v>16508045190.459614</v>
      </c>
      <c r="AQ355" s="189">
        <f t="shared" si="83"/>
        <v>16333825023.536135</v>
      </c>
      <c r="AR355" s="189">
        <f t="shared" si="83"/>
        <v>16160299122.852842</v>
      </c>
      <c r="AS355" s="189">
        <f t="shared" si="83"/>
        <v>15987620351.531227</v>
      </c>
      <c r="AT355" s="189">
        <f t="shared" si="83"/>
        <v>15815925920.435686</v>
      </c>
      <c r="AU355" s="189">
        <f t="shared" si="83"/>
        <v>15645338749.643152</v>
      </c>
      <c r="AV355" s="189">
        <f t="shared" si="83"/>
        <v>15475968701.695709</v>
      </c>
      <c r="AW355" s="189">
        <f t="shared" si="83"/>
        <v>15307913700.747288</v>
      </c>
      <c r="AX355" s="189">
        <f t="shared" si="83"/>
        <v>15141260749.876612</v>
      </c>
      <c r="AY355" s="189">
        <f t="shared" si="83"/>
        <v>14976086857.278397</v>
      </c>
      <c r="AZ355" s="189">
        <f t="shared" si="83"/>
        <v>14812459880.715397</v>
      </c>
      <c r="BA355" s="189">
        <f t="shared" si="83"/>
        <v>14650439298.476583</v>
      </c>
      <c r="BB355" s="189">
        <f t="shared" si="83"/>
        <v>14490076914.109844</v>
      </c>
      <c r="BC355" s="189">
        <f t="shared" si="83"/>
        <v>14331417501.355494</v>
      </c>
      <c r="BD355" s="189">
        <f t="shared" si="83"/>
        <v>14174499394.978277</v>
      </c>
      <c r="BE355" s="189">
        <f t="shared" si="83"/>
        <v>14019355032.563122</v>
      </c>
      <c r="BF355" s="189">
        <f t="shared" si="83"/>
        <v>13866011451.789024</v>
      </c>
      <c r="BG355" s="189">
        <f t="shared" si="83"/>
        <v>13714490747.21434</v>
      </c>
      <c r="BH355" s="189">
        <f t="shared" si="83"/>
        <v>13564810490.185013</v>
      </c>
      <c r="BI355" s="189">
        <f t="shared" si="83"/>
        <v>13416984115.106897</v>
      </c>
      <c r="BJ355" s="189">
        <f t="shared" si="83"/>
        <v>13271021274.996822</v>
      </c>
      <c r="BK355" s="189">
        <f t="shared" si="83"/>
        <v>13126928168.938707</v>
      </c>
      <c r="BL355" s="189">
        <f t="shared" si="83"/>
        <v>12984707843.81567</v>
      </c>
      <c r="BM355" s="189">
        <f t="shared" si="83"/>
        <v>12844360472.46233</v>
      </c>
      <c r="BN355" s="1521">
        <f t="shared" si="83"/>
        <v>12705883610.179815</v>
      </c>
    </row>
    <row r="356" spans="3:66" hidden="1" x14ac:dyDescent="0.15">
      <c r="C356" s="1529"/>
      <c r="D356" s="274"/>
      <c r="E356" s="189"/>
      <c r="F356" s="1604"/>
      <c r="G356" s="189"/>
      <c r="H356" s="189"/>
      <c r="I356" s="189"/>
      <c r="J356" s="189"/>
      <c r="K356" s="189"/>
      <c r="L356" s="189"/>
      <c r="M356" s="189"/>
      <c r="N356" s="189"/>
      <c r="O356" s="189"/>
      <c r="P356" s="189"/>
      <c r="Q356" s="189"/>
      <c r="R356" s="189"/>
      <c r="S356" s="189"/>
      <c r="T356" s="189"/>
      <c r="U356" s="189"/>
      <c r="V356" s="189"/>
      <c r="W356" s="189"/>
      <c r="X356" s="189"/>
      <c r="Y356" s="189"/>
      <c r="Z356" s="189"/>
      <c r="AA356" s="189"/>
      <c r="AB356" s="189"/>
      <c r="AC356" s="189"/>
      <c r="AD356" s="189"/>
      <c r="AE356" s="189"/>
      <c r="AF356" s="189"/>
      <c r="AG356" s="189"/>
      <c r="AH356" s="189"/>
      <c r="AI356" s="189"/>
      <c r="AJ356" s="189"/>
      <c r="AK356" s="189"/>
      <c r="AL356" s="189"/>
      <c r="AM356" s="189"/>
      <c r="AN356" s="189"/>
      <c r="AO356" s="189"/>
      <c r="AP356" s="189"/>
      <c r="AQ356" s="189"/>
      <c r="AR356" s="189"/>
      <c r="AS356" s="189"/>
      <c r="AT356" s="189"/>
      <c r="AU356" s="189"/>
      <c r="AV356" s="189"/>
      <c r="AW356" s="189"/>
      <c r="AX356" s="189"/>
      <c r="AY356" s="189"/>
      <c r="AZ356" s="189"/>
      <c r="BA356" s="189"/>
      <c r="BB356" s="189"/>
      <c r="BC356" s="189"/>
      <c r="BD356" s="189"/>
      <c r="BE356" s="189"/>
      <c r="BF356" s="189"/>
      <c r="BG356" s="189"/>
      <c r="BH356" s="189"/>
      <c r="BI356" s="189"/>
      <c r="BJ356" s="189"/>
      <c r="BK356" s="189"/>
      <c r="BL356" s="189"/>
      <c r="BM356" s="189"/>
      <c r="BN356" s="1521"/>
    </row>
    <row r="357" spans="3:66" hidden="1" x14ac:dyDescent="0.15">
      <c r="C357" s="1529"/>
      <c r="D357" s="274"/>
      <c r="E357" s="189"/>
      <c r="F357" s="1604">
        <f>NPV($C$127,G225:BN225)</f>
        <v>-13770897599.352283</v>
      </c>
      <c r="G357" s="189">
        <f t="shared" ref="G357:BN359" si="84">G257+G323</f>
        <v>-13387970175.966492</v>
      </c>
      <c r="H357" s="189">
        <f t="shared" si="84"/>
        <v>-13184308481.090815</v>
      </c>
      <c r="I357" s="189">
        <f t="shared" si="84"/>
        <v>-13069018735.122673</v>
      </c>
      <c r="J357" s="189">
        <f t="shared" si="84"/>
        <v>-13009255088.887291</v>
      </c>
      <c r="K357" s="189">
        <f t="shared" si="84"/>
        <v>-12988285734.653269</v>
      </c>
      <c r="L357" s="189">
        <f t="shared" si="84"/>
        <v>-12996055087.859816</v>
      </c>
      <c r="M357" s="189">
        <f t="shared" si="84"/>
        <v>-13025895053.699644</v>
      </c>
      <c r="N357" s="189">
        <f t="shared" si="84"/>
        <v>-13073086403.733294</v>
      </c>
      <c r="O357" s="189">
        <f t="shared" si="84"/>
        <v>-13134132025.971672</v>
      </c>
      <c r="P357" s="189">
        <f t="shared" si="84"/>
        <v>-13206350965.869888</v>
      </c>
      <c r="Q357" s="189">
        <f t="shared" si="84"/>
        <v>-13287634094.602472</v>
      </c>
      <c r="R357" s="189">
        <f t="shared" si="84"/>
        <v>-13376288314.700449</v>
      </c>
      <c r="S357" s="189">
        <f t="shared" si="84"/>
        <v>-13470932535.74733</v>
      </c>
      <c r="T357" s="189">
        <f t="shared" si="84"/>
        <v>-13570425552.046616</v>
      </c>
      <c r="U357" s="189">
        <f t="shared" si="84"/>
        <v>-13673814446.417255</v>
      </c>
      <c r="V357" s="189">
        <f t="shared" si="84"/>
        <v>-13780296687.458673</v>
      </c>
      <c r="W357" s="189">
        <f t="shared" si="84"/>
        <v>-13889191647.758114</v>
      </c>
      <c r="X357" s="189">
        <f t="shared" si="84"/>
        <v>-13999918777.892729</v>
      </c>
      <c r="Y357" s="189">
        <f t="shared" si="84"/>
        <v>-14111980592.615536</v>
      </c>
      <c r="Z357" s="189">
        <f t="shared" si="84"/>
        <v>-14224949207.665953</v>
      </c>
      <c r="AA357" s="189">
        <f t="shared" si="84"/>
        <v>-14338455543.925234</v>
      </c>
      <c r="AB357" s="189">
        <f t="shared" si="84"/>
        <v>-14452180567.766586</v>
      </c>
      <c r="AC357" s="189">
        <f t="shared" si="84"/>
        <v>-14565848108.316936</v>
      </c>
      <c r="AD357" s="189">
        <f t="shared" si="84"/>
        <v>-14679218911.886486</v>
      </c>
      <c r="AE357" s="189">
        <f t="shared" si="84"/>
        <v>-14792085678.489702</v>
      </c>
      <c r="AF357" s="189">
        <f t="shared" si="84"/>
        <v>-14904268886.345741</v>
      </c>
      <c r="AG357" s="189">
        <f t="shared" si="84"/>
        <v>-15015613254.806938</v>
      </c>
      <c r="AH357" s="189">
        <f t="shared" si="84"/>
        <v>-15125984729.184933</v>
      </c>
      <c r="AI357" s="189">
        <f t="shared" si="84"/>
        <v>-15235267895.724167</v>
      </c>
      <c r="AJ357" s="189">
        <f t="shared" si="84"/>
        <v>-15343363753.785948</v>
      </c>
      <c r="AK357" s="189">
        <f t="shared" si="84"/>
        <v>-15450187786.744183</v>
      </c>
      <c r="AL357" s="189">
        <f t="shared" si="84"/>
        <v>-15555668284.284933</v>
      </c>
      <c r="AM357" s="189">
        <f t="shared" si="84"/>
        <v>-15659744877.55728</v>
      </c>
      <c r="AN357" s="189">
        <f t="shared" si="84"/>
        <v>-15762367255.532219</v>
      </c>
      <c r="AO357" s="189">
        <f t="shared" si="84"/>
        <v>-15863494036.423048</v>
      </c>
      <c r="AP357" s="189">
        <f t="shared" si="84"/>
        <v>-15963091772.427017</v>
      </c>
      <c r="AQ357" s="189">
        <f t="shared" si="84"/>
        <v>-16061134069.605404</v>
      </c>
      <c r="AR357" s="189">
        <f t="shared" si="84"/>
        <v>-16157600807.610552</v>
      </c>
      <c r="AS357" s="189">
        <f t="shared" si="84"/>
        <v>-16252477446.333286</v>
      </c>
      <c r="AT357" s="189">
        <f t="shared" si="84"/>
        <v>-16345754408.489962</v>
      </c>
      <c r="AU357" s="189">
        <f t="shared" si="84"/>
        <v>-16437426528.778433</v>
      </c>
      <c r="AV357" s="189">
        <f t="shared" si="84"/>
        <v>-16527492561.571613</v>
      </c>
      <c r="AW357" s="189">
        <f t="shared" si="84"/>
        <v>-16615954740.23703</v>
      </c>
      <c r="AX357" s="189">
        <f t="shared" si="84"/>
        <v>-16702818382.111498</v>
      </c>
      <c r="AY357" s="189">
        <f t="shared" si="84"/>
        <v>-16788091533.953882</v>
      </c>
      <c r="AZ357" s="189">
        <f t="shared" si="84"/>
        <v>-16871784653.371763</v>
      </c>
      <c r="BA357" s="189">
        <f t="shared" si="84"/>
        <v>-16953910322.2904</v>
      </c>
      <c r="BB357" s="189">
        <f t="shared" si="84"/>
        <v>-17034482989.021635</v>
      </c>
      <c r="BC357" s="189">
        <f t="shared" si="84"/>
        <v>-17113518735.909922</v>
      </c>
      <c r="BD357" s="189">
        <f t="shared" si="84"/>
        <v>-17191035069.893681</v>
      </c>
      <c r="BE357" s="189">
        <f t="shared" si="84"/>
        <v>-17267050733.632053</v>
      </c>
      <c r="BF357" s="189">
        <f t="shared" si="84"/>
        <v>-17341585535.117149</v>
      </c>
      <c r="BG357" s="189">
        <f t="shared" si="84"/>
        <v>-17414660193.926693</v>
      </c>
      <c r="BH357" s="189">
        <f t="shared" si="84"/>
        <v>-17486296202.476536</v>
      </c>
      <c r="BI357" s="189">
        <f t="shared" si="84"/>
        <v>-17556515700.811287</v>
      </c>
      <c r="BJ357" s="189">
        <f t="shared" si="84"/>
        <v>-17625341363.628117</v>
      </c>
      <c r="BK357" s="189">
        <f t="shared" si="84"/>
        <v>-17692796298.36639</v>
      </c>
      <c r="BL357" s="189">
        <f t="shared" si="84"/>
        <v>-17758903953.317181</v>
      </c>
      <c r="BM357" s="189">
        <f t="shared" si="84"/>
        <v>-17823688034.813736</v>
      </c>
      <c r="BN357" s="1521">
        <f t="shared" si="84"/>
        <v>-17887172432.658752</v>
      </c>
    </row>
    <row r="358" spans="3:66" hidden="1" x14ac:dyDescent="0.15">
      <c r="C358" s="1529"/>
      <c r="D358" s="274"/>
      <c r="E358" s="189"/>
      <c r="F358" s="1604">
        <f>NPV($C$127,G226:BN226)</f>
        <v>-11834474528.201384</v>
      </c>
      <c r="G358" s="189">
        <f t="shared" si="84"/>
        <v>-11526099393.054903</v>
      </c>
      <c r="H358" s="189">
        <f t="shared" si="84"/>
        <v>-11352988967.643881</v>
      </c>
      <c r="I358" s="189">
        <f t="shared" si="84"/>
        <v>-11249954713.973511</v>
      </c>
      <c r="J358" s="189">
        <f t="shared" si="84"/>
        <v>-11192359285.684595</v>
      </c>
      <c r="K358" s="189">
        <f t="shared" si="84"/>
        <v>-11167277322.760733</v>
      </c>
      <c r="L358" s="189">
        <f t="shared" si="84"/>
        <v>-11166764681.341486</v>
      </c>
      <c r="M358" s="189">
        <f t="shared" si="84"/>
        <v>-11185456099.739862</v>
      </c>
      <c r="N358" s="189">
        <f t="shared" si="84"/>
        <v>-11219494781.029793</v>
      </c>
      <c r="O358" s="189">
        <f t="shared" si="84"/>
        <v>-11265983395.081345</v>
      </c>
      <c r="P358" s="189">
        <f t="shared" si="84"/>
        <v>-11322673410.670168</v>
      </c>
      <c r="Q358" s="189">
        <f t="shared" si="84"/>
        <v>-11387775975.658974</v>
      </c>
      <c r="R358" s="189">
        <f t="shared" si="84"/>
        <v>-11459840092.937799</v>
      </c>
      <c r="S358" s="189">
        <f t="shared" si="84"/>
        <v>-11537670522.261002</v>
      </c>
      <c r="T358" s="189">
        <f t="shared" si="84"/>
        <v>-11620270374.150185</v>
      </c>
      <c r="U358" s="189">
        <f t="shared" si="84"/>
        <v>-11706799716.959782</v>
      </c>
      <c r="V358" s="189">
        <f t="shared" si="84"/>
        <v>-11796544944.977968</v>
      </c>
      <c r="W358" s="189">
        <f t="shared" si="84"/>
        <v>-11888895600.495846</v>
      </c>
      <c r="X358" s="189">
        <f t="shared" si="84"/>
        <v>-11983326495.690487</v>
      </c>
      <c r="Y358" s="189">
        <f t="shared" si="84"/>
        <v>-12079383689.391958</v>
      </c>
      <c r="Z358" s="189">
        <f t="shared" si="84"/>
        <v>-12176673324.365616</v>
      </c>
      <c r="AA358" s="189">
        <f t="shared" si="84"/>
        <v>-12274852625.165039</v>
      </c>
      <c r="AB358" s="189">
        <f t="shared" si="84"/>
        <v>-12373622553.861563</v>
      </c>
      <c r="AC358" s="189">
        <f t="shared" si="84"/>
        <v>-12472721756.071331</v>
      </c>
      <c r="AD358" s="189">
        <f t="shared" si="84"/>
        <v>-12571921524.113737</v>
      </c>
      <c r="AE358" s="189">
        <f t="shared" si="84"/>
        <v>-12671021571.301935</v>
      </c>
      <c r="AF358" s="189">
        <f t="shared" si="84"/>
        <v>-12769846459.933632</v>
      </c>
      <c r="AG358" s="189">
        <f t="shared" si="84"/>
        <v>-12868242561.193634</v>
      </c>
      <c r="AH358" s="189">
        <f t="shared" si="84"/>
        <v>-12966075451.695187</v>
      </c>
      <c r="AI358" s="189">
        <f t="shared" si="84"/>
        <v>-13063227671.360044</v>
      </c>
      <c r="AJ358" s="189">
        <f t="shared" si="84"/>
        <v>-13159596782.555616</v>
      </c>
      <c r="AK358" s="189">
        <f t="shared" si="84"/>
        <v>-13255093682.12731</v>
      </c>
      <c r="AL358" s="189">
        <f t="shared" si="84"/>
        <v>-13349641127.079088</v>
      </c>
      <c r="AM358" s="189">
        <f t="shared" si="84"/>
        <v>-13443172441.80962</v>
      </c>
      <c r="AN358" s="189">
        <f t="shared" si="84"/>
        <v>-13535630380.47526</v>
      </c>
      <c r="AO358" s="189">
        <f t="shared" si="84"/>
        <v>-13626966122.570959</v>
      </c>
      <c r="AP358" s="189">
        <f t="shared" si="84"/>
        <v>-13717138383.454359</v>
      </c>
      <c r="AQ358" s="189">
        <f t="shared" si="84"/>
        <v>-13806112624.48097</v>
      </c>
      <c r="AR358" s="189">
        <f t="shared" si="84"/>
        <v>-13893860349.816887</v>
      </c>
      <c r="AS358" s="189">
        <f t="shared" si="84"/>
        <v>-13980358478.962826</v>
      </c>
      <c r="AT358" s="189">
        <f t="shared" si="84"/>
        <v>-14065588785.646429</v>
      </c>
      <c r="AU358" s="189">
        <f t="shared" si="84"/>
        <v>-14149537395.086454</v>
      </c>
      <c r="AV358" s="189">
        <f t="shared" si="84"/>
        <v>-14232194332.755711</v>
      </c>
      <c r="AW358" s="189">
        <f t="shared" si="84"/>
        <v>-14313553118.711084</v>
      </c>
      <c r="AX358" s="189">
        <f t="shared" si="84"/>
        <v>-14393610402.35199</v>
      </c>
      <c r="AY358" s="189">
        <f t="shared" si="84"/>
        <v>-14472365633.1394</v>
      </c>
      <c r="AZ358" s="189">
        <f t="shared" si="84"/>
        <v>-14549820763.377666</v>
      </c>
      <c r="BA358" s="189">
        <f t="shared" si="84"/>
        <v>-14625979979.647537</v>
      </c>
      <c r="BB358" s="189">
        <f t="shared" si="84"/>
        <v>-14700849459.895298</v>
      </c>
      <c r="BC358" s="189">
        <f t="shared" si="84"/>
        <v>-14774437153.540916</v>
      </c>
      <c r="BD358" s="189">
        <f t="shared" si="84"/>
        <v>-14846752582.276892</v>
      </c>
      <c r="BE358" s="189">
        <f t="shared" si="84"/>
        <v>-14917806659.496813</v>
      </c>
      <c r="BF358" s="189">
        <f t="shared" si="84"/>
        <v>-14987611526.524694</v>
      </c>
      <c r="BG358" s="189">
        <f t="shared" si="84"/>
        <v>-15056180404.018362</v>
      </c>
      <c r="BH358" s="189">
        <f t="shared" si="84"/>
        <v>-15123527457.096695</v>
      </c>
      <c r="BI358" s="189">
        <f t="shared" si="84"/>
        <v>-15189667672.895287</v>
      </c>
      <c r="BJ358" s="189">
        <f t="shared" si="84"/>
        <v>-15254616749.390911</v>
      </c>
      <c r="BK358" s="189">
        <f t="shared" si="84"/>
        <v>-15318390994.45487</v>
      </c>
      <c r="BL358" s="189">
        <f t="shared" si="84"/>
        <v>-15381007234.200922</v>
      </c>
      <c r="BM358" s="189">
        <f t="shared" si="84"/>
        <v>-15442482729.78694</v>
      </c>
      <c r="BN358" s="1521">
        <f t="shared" si="84"/>
        <v>-15502835101.912346</v>
      </c>
    </row>
    <row r="359" spans="3:66" hidden="1" x14ac:dyDescent="0.15">
      <c r="C359" s="1529"/>
      <c r="D359" s="274"/>
      <c r="E359" s="189"/>
      <c r="F359" s="1604">
        <f>NPV($C$127,G227:BN227)</f>
        <v>-9507715949.3594284</v>
      </c>
      <c r="G359" s="189">
        <f t="shared" si="84"/>
        <v>-9288921019.4983616</v>
      </c>
      <c r="H359" s="189">
        <f t="shared" si="84"/>
        <v>-9160811205.7918262</v>
      </c>
      <c r="I359" s="189">
        <f t="shared" si="84"/>
        <v>-9081885388.5909119</v>
      </c>
      <c r="J359" s="189">
        <f t="shared" si="84"/>
        <v>-9035781806.8937054</v>
      </c>
      <c r="K359" s="189">
        <f t="shared" si="84"/>
        <v>-9013674744.1040573</v>
      </c>
      <c r="L359" s="189">
        <f t="shared" si="84"/>
        <v>-9010023864.0297222</v>
      </c>
      <c r="M359" s="189">
        <f t="shared" si="84"/>
        <v>-9021022461.0769634</v>
      </c>
      <c r="N359" s="189">
        <f t="shared" si="84"/>
        <v>-9043893926.2864971</v>
      </c>
      <c r="O359" s="189">
        <f t="shared" si="84"/>
        <v>-9076525719.2583008</v>
      </c>
      <c r="P359" s="189">
        <f t="shared" si="84"/>
        <v>-9117259686.9388466</v>
      </c>
      <c r="Q359" s="189">
        <f t="shared" si="84"/>
        <v>-9164763037.9532127</v>
      </c>
      <c r="R359" s="189">
        <f t="shared" si="84"/>
        <v>-9217944423.5821247</v>
      </c>
      <c r="S359" s="189">
        <f t="shared" si="84"/>
        <v>-9275896886.3805618</v>
      </c>
      <c r="T359" s="189">
        <f t="shared" si="84"/>
        <v>-9337857645.2598648</v>
      </c>
      <c r="U359" s="189">
        <f t="shared" si="84"/>
        <v>-9403178881.0750332</v>
      </c>
      <c r="V359" s="189">
        <f t="shared" si="84"/>
        <v>-9471305965.8923492</v>
      </c>
      <c r="W359" s="189">
        <f t="shared" si="84"/>
        <v>-9541760881.627737</v>
      </c>
      <c r="X359" s="189">
        <f t="shared" si="84"/>
        <v>-9614129350.679327</v>
      </c>
      <c r="Y359" s="189">
        <f t="shared" si="84"/>
        <v>-9688050681.9229259</v>
      </c>
      <c r="Z359" s="189">
        <f t="shared" si="84"/>
        <v>-9763209642.5274925</v>
      </c>
      <c r="AA359" s="189">
        <f t="shared" si="84"/>
        <v>-9839329867.7529602</v>
      </c>
      <c r="AB359" s="189">
        <f t="shared" si="84"/>
        <v>-9916168456.6836376</v>
      </c>
      <c r="AC359" s="189">
        <f t="shared" si="84"/>
        <v>-9993511495.2947464</v>
      </c>
      <c r="AD359" s="189">
        <f t="shared" si="84"/>
        <v>-10071170313.830805</v>
      </c>
      <c r="AE359" s="189">
        <f t="shared" si="84"/>
        <v>-10148978332.324892</v>
      </c>
      <c r="AF359" s="189">
        <f t="shared" si="84"/>
        <v>-10226788382.099905</v>
      </c>
      <c r="AG359" s="189">
        <f t="shared" si="84"/>
        <v>-10304470416.149647</v>
      </c>
      <c r="AH359" s="189">
        <f t="shared" si="84"/>
        <v>-10381909540.006151</v>
      </c>
      <c r="AI359" s="189">
        <f t="shared" si="84"/>
        <v>-10459004308.841782</v>
      </c>
      <c r="AJ359" s="189">
        <f t="shared" si="84"/>
        <v>-10535665247.367086</v>
      </c>
      <c r="AK359" s="189">
        <f t="shared" si="84"/>
        <v>-10611813557.43959</v>
      </c>
      <c r="AL359" s="189">
        <f t="shared" si="84"/>
        <v>-10687379984.816807</v>
      </c>
      <c r="AM359" s="189">
        <f t="shared" si="84"/>
        <v>-10762303821.618748</v>
      </c>
      <c r="AN359" s="189">
        <f t="shared" si="84"/>
        <v>-10836532025.140253</v>
      </c>
      <c r="AO359" s="189">
        <f t="shared" si="84"/>
        <v>-10910018436.914927</v>
      </c>
      <c r="AP359" s="189">
        <f t="shared" si="84"/>
        <v>-10982723088.562342</v>
      </c>
      <c r="AQ359" s="189">
        <f t="shared" si="84"/>
        <v>-11054611583.085493</v>
      </c>
      <c r="AR359" s="189">
        <f t="shared" si="84"/>
        <v>-11125654542.030787</v>
      </c>
      <c r="AS359" s="189">
        <f t="shared" si="84"/>
        <v>-11195827110.358114</v>
      </c>
      <c r="AT359" s="189">
        <f t="shared" si="84"/>
        <v>-11265108512.055874</v>
      </c>
      <c r="AU359" s="189">
        <f t="shared" si="84"/>
        <v>-11333481650.523329</v>
      </c>
      <c r="AV359" s="189">
        <f t="shared" si="84"/>
        <v>-11400932748.568485</v>
      </c>
      <c r="AW359" s="189">
        <f t="shared" si="84"/>
        <v>-11467451023.563486</v>
      </c>
      <c r="AX359" s="189">
        <f t="shared" si="84"/>
        <v>-11533028393.885349</v>
      </c>
      <c r="AY359" s="189">
        <f t="shared" si="84"/>
        <v>-11597659213.266647</v>
      </c>
      <c r="AZ359" s="189">
        <f t="shared" si="84"/>
        <v>-11661340030.103775</v>
      </c>
      <c r="BA359" s="189">
        <f t="shared" si="84"/>
        <v>-11724069369.132233</v>
      </c>
      <c r="BB359" s="189">
        <f t="shared" si="84"/>
        <v>-11785847533.188866</v>
      </c>
      <c r="BC359" s="189">
        <f t="shared" si="84"/>
        <v>-11846676423.048517</v>
      </c>
      <c r="BD359" s="189">
        <f t="shared" si="84"/>
        <v>-11906559373.553873</v>
      </c>
      <c r="BE359" s="189">
        <f t="shared" si="84"/>
        <v>-11965501004.457863</v>
      </c>
      <c r="BF359" s="189">
        <f t="shared" si="84"/>
        <v>-12023507084.572613</v>
      </c>
      <c r="BG359" s="189">
        <f t="shared" si="84"/>
        <v>-12080584407.971308</v>
      </c>
      <c r="BH359" s="189">
        <f t="shared" si="84"/>
        <v>-12136740681.122749</v>
      </c>
      <c r="BI359" s="189">
        <f t="shared" si="84"/>
        <v>-12191984419.955477</v>
      </c>
      <c r="BJ359" s="189">
        <f t="shared" si="84"/>
        <v>-12246324855.951439</v>
      </c>
      <c r="BK359" s="189">
        <f t="shared" si="84"/>
        <v>-12299771850.460114</v>
      </c>
      <c r="BL359" s="189">
        <f t="shared" si="84"/>
        <v>-12352335816.504486</v>
      </c>
      <c r="BM359" s="189">
        <f t="shared" si="84"/>
        <v>-12404027647.421604</v>
      </c>
      <c r="BN359" s="1521">
        <f t="shared" si="84"/>
        <v>-12454858651.743822</v>
      </c>
    </row>
    <row r="360" spans="3:66" hidden="1" x14ac:dyDescent="0.15">
      <c r="C360" s="1529"/>
      <c r="D360" s="274"/>
      <c r="E360" s="189"/>
      <c r="F360" s="1604"/>
      <c r="G360" s="189"/>
      <c r="H360" s="189"/>
      <c r="I360" s="189"/>
      <c r="J360" s="189"/>
      <c r="K360" s="189"/>
      <c r="L360" s="189"/>
      <c r="M360" s="189"/>
      <c r="N360" s="189"/>
      <c r="O360" s="189"/>
      <c r="P360" s="189"/>
      <c r="Q360" s="189"/>
      <c r="R360" s="189"/>
      <c r="S360" s="189"/>
      <c r="T360" s="189"/>
      <c r="U360" s="189"/>
      <c r="V360" s="189"/>
      <c r="W360" s="189"/>
      <c r="X360" s="189"/>
      <c r="Y360" s="189"/>
      <c r="Z360" s="189"/>
      <c r="AA360" s="189"/>
      <c r="AB360" s="189"/>
      <c r="AC360" s="189"/>
      <c r="AD360" s="189"/>
      <c r="AE360" s="189"/>
      <c r="AF360" s="189"/>
      <c r="AG360" s="189"/>
      <c r="AH360" s="189"/>
      <c r="AI360" s="189"/>
      <c r="AJ360" s="189"/>
      <c r="AK360" s="189"/>
      <c r="AL360" s="189"/>
      <c r="AM360" s="189"/>
      <c r="AN360" s="189"/>
      <c r="AO360" s="189"/>
      <c r="AP360" s="189"/>
      <c r="AQ360" s="189"/>
      <c r="AR360" s="189"/>
      <c r="AS360" s="189"/>
      <c r="AT360" s="189"/>
      <c r="AU360" s="189"/>
      <c r="AV360" s="189"/>
      <c r="AW360" s="189"/>
      <c r="AX360" s="189"/>
      <c r="AY360" s="189"/>
      <c r="AZ360" s="189"/>
      <c r="BA360" s="189"/>
      <c r="BB360" s="189"/>
      <c r="BC360" s="189"/>
      <c r="BD360" s="189"/>
      <c r="BE360" s="189"/>
      <c r="BF360" s="189"/>
      <c r="BG360" s="189"/>
      <c r="BH360" s="189"/>
      <c r="BI360" s="189"/>
      <c r="BJ360" s="189"/>
      <c r="BK360" s="189"/>
      <c r="BL360" s="189"/>
      <c r="BM360" s="189"/>
      <c r="BN360" s="1521"/>
    </row>
    <row r="361" spans="3:66" hidden="1" x14ac:dyDescent="0.15">
      <c r="C361" s="1529"/>
      <c r="D361" s="274"/>
      <c r="E361" s="189"/>
      <c r="F361" s="1604">
        <f>NPV($C$127,G229:BN229)</f>
        <v>4977947986.3443518</v>
      </c>
      <c r="G361" s="189">
        <f t="shared" ref="G361:BN363" si="85">G261+G327</f>
        <v>6389851353.0360222</v>
      </c>
      <c r="H361" s="189">
        <f t="shared" si="85"/>
        <v>7232712117.7292633</v>
      </c>
      <c r="I361" s="189">
        <f t="shared" si="85"/>
        <v>7791194295.986784</v>
      </c>
      <c r="J361" s="189">
        <f t="shared" si="85"/>
        <v>8168355899.4717808</v>
      </c>
      <c r="K361" s="189">
        <f t="shared" si="85"/>
        <v>8416832962.5142641</v>
      </c>
      <c r="L361" s="189">
        <f t="shared" si="85"/>
        <v>8568364719.7419281</v>
      </c>
      <c r="M361" s="189">
        <f t="shared" si="85"/>
        <v>8644082324.3801556</v>
      </c>
      <c r="N361" s="189">
        <f t="shared" si="85"/>
        <v>8659009772.4482956</v>
      </c>
      <c r="O361" s="189">
        <f t="shared" si="85"/>
        <v>8624337827.023037</v>
      </c>
      <c r="P361" s="189">
        <f t="shared" si="85"/>
        <v>8548694383.2727528</v>
      </c>
      <c r="Q361" s="189">
        <f t="shared" si="85"/>
        <v>8438909193.1658792</v>
      </c>
      <c r="R361" s="189">
        <f t="shared" si="85"/>
        <v>8300501600.7089491</v>
      </c>
      <c r="S361" s="189">
        <f t="shared" si="85"/>
        <v>8138006308.9719591</v>
      </c>
      <c r="T361" s="189">
        <f t="shared" si="85"/>
        <v>7955199333.6075583</v>
      </c>
      <c r="U361" s="189">
        <f t="shared" si="85"/>
        <v>7755259730.9051571</v>
      </c>
      <c r="V361" s="189">
        <f t="shared" si="85"/>
        <v>7540888475.7631149</v>
      </c>
      <c r="W361" s="189">
        <f t="shared" si="85"/>
        <v>7314397855.9772091</v>
      </c>
      <c r="X361" s="189">
        <f t="shared" si="85"/>
        <v>7077780033.6256723</v>
      </c>
      <c r="Y361" s="189">
        <f t="shared" si="85"/>
        <v>6832760541.4317341</v>
      </c>
      <c r="Z361" s="189">
        <f t="shared" si="85"/>
        <v>6580840661.1110802</v>
      </c>
      <c r="AA361" s="189">
        <f t="shared" si="85"/>
        <v>6323331447.3075933</v>
      </c>
      <c r="AB361" s="189">
        <f t="shared" si="85"/>
        <v>6061381371.9579382</v>
      </c>
      <c r="AC361" s="189">
        <f t="shared" si="85"/>
        <v>5795999026.2513247</v>
      </c>
      <c r="AD361" s="189">
        <f t="shared" si="85"/>
        <v>5528071943.3769989</v>
      </c>
      <c r="AE361" s="189">
        <f t="shared" si="85"/>
        <v>5258382340.3693247</v>
      </c>
      <c r="AF361" s="189">
        <f t="shared" si="85"/>
        <v>4987620386.629735</v>
      </c>
      <c r="AG361" s="189">
        <f t="shared" si="85"/>
        <v>4716395467.2911787</v>
      </c>
      <c r="AH361" s="189">
        <f t="shared" si="85"/>
        <v>4445245806.2776699</v>
      </c>
      <c r="AI361" s="189">
        <f t="shared" si="85"/>
        <v>4174646736.3789387</v>
      </c>
      <c r="AJ361" s="189">
        <f t="shared" si="85"/>
        <v>3905017844.7939267</v>
      </c>
      <c r="AK361" s="189">
        <f t="shared" si="85"/>
        <v>3636729177.4193125</v>
      </c>
      <c r="AL361" s="189">
        <f t="shared" si="85"/>
        <v>3370106650.1392999</v>
      </c>
      <c r="AM361" s="189">
        <f t="shared" si="85"/>
        <v>3105436787.973228</v>
      </c>
      <c r="AN361" s="189">
        <f t="shared" si="85"/>
        <v>2842970891.3134232</v>
      </c>
      <c r="AO361" s="189">
        <f t="shared" si="85"/>
        <v>2582928711.2807083</v>
      </c>
      <c r="AP361" s="189">
        <f t="shared" si="85"/>
        <v>2325501702.4316554</v>
      </c>
      <c r="AQ361" s="189">
        <f t="shared" si="85"/>
        <v>2070855909.9142861</v>
      </c>
      <c r="AR361" s="189">
        <f t="shared" si="85"/>
        <v>1819134539.1154914</v>
      </c>
      <c r="AS361" s="189">
        <f t="shared" si="85"/>
        <v>1570460248.4373207</v>
      </c>
      <c r="AT361" s="189">
        <f t="shared" si="85"/>
        <v>1324937199.7444437</v>
      </c>
      <c r="AU361" s="189">
        <f t="shared" si="85"/>
        <v>1082652895.9809251</v>
      </c>
      <c r="AV361" s="189">
        <f t="shared" si="85"/>
        <v>843679831.25747681</v>
      </c>
      <c r="AW361" s="189">
        <f t="shared" si="85"/>
        <v>608076975.20051885</v>
      </c>
      <c r="AX361" s="189">
        <f t="shared" si="85"/>
        <v>375891110.40503436</v>
      </c>
      <c r="AY361" s="189">
        <f t="shared" si="85"/>
        <v>147158039.34348455</v>
      </c>
      <c r="AZ361" s="189">
        <f t="shared" si="85"/>
        <v>-78096325.027840227</v>
      </c>
      <c r="BA361" s="189">
        <f t="shared" si="85"/>
        <v>-299854972.52076656</v>
      </c>
      <c r="BB361" s="189">
        <f t="shared" si="85"/>
        <v>-518108901.91725111</v>
      </c>
      <c r="BC361" s="189">
        <f t="shared" si="85"/>
        <v>-732856310.53105342</v>
      </c>
      <c r="BD361" s="189">
        <f t="shared" si="85"/>
        <v>-944101858.67334998</v>
      </c>
      <c r="BE361" s="189">
        <f t="shared" si="85"/>
        <v>-1151856001.5469141</v>
      </c>
      <c r="BF361" s="189">
        <f t="shared" si="85"/>
        <v>-1356134381.9432688</v>
      </c>
      <c r="BG361" s="189">
        <f t="shared" si="85"/>
        <v>-1556957277.8561366</v>
      </c>
      <c r="BH361" s="189">
        <f t="shared" si="85"/>
        <v>-1754349099.7689388</v>
      </c>
      <c r="BI361" s="189">
        <f t="shared" si="85"/>
        <v>-1948337932.9377573</v>
      </c>
      <c r="BJ361" s="189">
        <f t="shared" si="85"/>
        <v>-2138955120.485507</v>
      </c>
      <c r="BK361" s="189">
        <f t="shared" si="85"/>
        <v>-2326234883.5577836</v>
      </c>
      <c r="BL361" s="189">
        <f t="shared" si="85"/>
        <v>-2510213975.1740561</v>
      </c>
      <c r="BM361" s="189">
        <f t="shared" si="85"/>
        <v>-2690931364.7465277</v>
      </c>
      <c r="BN361" s="1521">
        <f t="shared" si="85"/>
        <v>-2868427950.538939</v>
      </c>
    </row>
    <row r="362" spans="3:66" hidden="1" x14ac:dyDescent="0.15">
      <c r="C362" s="1529"/>
      <c r="D362" s="274"/>
      <c r="E362" s="189"/>
      <c r="F362" s="1604">
        <f>NPV($C$127,G230:BN230)</f>
        <v>11035742085.934092</v>
      </c>
      <c r="G362" s="189">
        <f t="shared" si="85"/>
        <v>12214420379.791557</v>
      </c>
      <c r="H362" s="189">
        <f t="shared" si="85"/>
        <v>12961706317.54991</v>
      </c>
      <c r="I362" s="189">
        <f t="shared" si="85"/>
        <v>13481849121.50691</v>
      </c>
      <c r="J362" s="189">
        <f t="shared" si="85"/>
        <v>13852227797.191462</v>
      </c>
      <c r="K362" s="189">
        <f t="shared" si="85"/>
        <v>14113570507.739595</v>
      </c>
      <c r="L362" s="189">
        <f t="shared" si="85"/>
        <v>14291011178.636183</v>
      </c>
      <c r="M362" s="189">
        <f t="shared" si="85"/>
        <v>14401605255.216917</v>
      </c>
      <c r="N362" s="189">
        <f t="shared" si="85"/>
        <v>14457678752.563538</v>
      </c>
      <c r="O362" s="189">
        <f t="shared" si="85"/>
        <v>14468546110.824337</v>
      </c>
      <c r="P362" s="189">
        <f t="shared" si="85"/>
        <v>14441482457.025894</v>
      </c>
      <c r="Q362" s="189">
        <f t="shared" si="85"/>
        <v>14382315608.042603</v>
      </c>
      <c r="R362" s="189">
        <f t="shared" si="85"/>
        <v>14295807535.100128</v>
      </c>
      <c r="S362" s="189">
        <f t="shared" si="85"/>
        <v>14185911538.327585</v>
      </c>
      <c r="T362" s="189">
        <f t="shared" si="85"/>
        <v>14055952162.855755</v>
      </c>
      <c r="U362" s="189">
        <f t="shared" si="85"/>
        <v>13908755007.550196</v>
      </c>
      <c r="V362" s="189">
        <f t="shared" si="85"/>
        <v>13746742857.320402</v>
      </c>
      <c r="W362" s="189">
        <f t="shared" si="85"/>
        <v>13572008485.113184</v>
      </c>
      <c r="X362" s="189">
        <f t="shared" si="85"/>
        <v>13386370862.974937</v>
      </c>
      <c r="Y362" s="189">
        <f t="shared" si="85"/>
        <v>13191419302.853088</v>
      </c>
      <c r="Z362" s="189">
        <f t="shared" si="85"/>
        <v>12988548638.280584</v>
      </c>
      <c r="AA362" s="189">
        <f t="shared" si="85"/>
        <v>12778987637.011948</v>
      </c>
      <c r="AB362" s="189">
        <f t="shared" si="85"/>
        <v>12563822217.596651</v>
      </c>
      <c r="AC362" s="189">
        <f t="shared" si="85"/>
        <v>12344014620.174747</v>
      </c>
      <c r="AD362" s="189">
        <f t="shared" si="85"/>
        <v>12120419386.409399</v>
      </c>
      <c r="AE362" s="189">
        <f t="shared" si="85"/>
        <v>11893796793.336411</v>
      </c>
      <c r="AF362" s="189">
        <f t="shared" si="85"/>
        <v>11664824233.961739</v>
      </c>
      <c r="AG362" s="189">
        <f t="shared" si="85"/>
        <v>11434105925.921038</v>
      </c>
      <c r="AH362" s="189">
        <f t="shared" si="85"/>
        <v>11202181246.553082</v>
      </c>
      <c r="AI362" s="189">
        <f t="shared" si="85"/>
        <v>10969531930.245312</v>
      </c>
      <c r="AJ362" s="189">
        <f t="shared" si="85"/>
        <v>10736588316.289886</v>
      </c>
      <c r="AK362" s="189">
        <f t="shared" si="85"/>
        <v>10503734798.814346</v>
      </c>
      <c r="AL362" s="189">
        <f t="shared" si="85"/>
        <v>10271314601.82604</v>
      </c>
      <c r="AM362" s="189">
        <f t="shared" si="85"/>
        <v>10039633980.018055</v>
      </c>
      <c r="AN362" s="189">
        <f t="shared" si="85"/>
        <v>9808965928.2563229</v>
      </c>
      <c r="AO362" s="189">
        <f t="shared" si="85"/>
        <v>9579553468.5185318</v>
      </c>
      <c r="AP362" s="189">
        <f t="shared" si="85"/>
        <v>9351612571.6776772</v>
      </c>
      <c r="AQ362" s="189">
        <f t="shared" si="85"/>
        <v>9125334762.3089142</v>
      </c>
      <c r="AR362" s="189">
        <f t="shared" si="85"/>
        <v>8900889447.186594</v>
      </c>
      <c r="AS362" s="189">
        <f t="shared" si="85"/>
        <v>8678426001.9759388</v>
      </c>
      <c r="AT362" s="189">
        <f t="shared" si="85"/>
        <v>8458075645.538393</v>
      </c>
      <c r="AU362" s="189">
        <f t="shared" si="85"/>
        <v>8239953127.0494223</v>
      </c>
      <c r="AV362" s="189">
        <f t="shared" si="85"/>
        <v>8024158247.6066999</v>
      </c>
      <c r="AW362" s="189">
        <f t="shared" si="85"/>
        <v>7810777235.0544205</v>
      </c>
      <c r="AX362" s="189">
        <f t="shared" si="85"/>
        <v>7599883988.2623281</v>
      </c>
      <c r="AY362" s="189">
        <f t="shared" si="85"/>
        <v>7391541204.9930773</v>
      </c>
      <c r="AZ362" s="189">
        <f t="shared" si="85"/>
        <v>7185801405.7023649</v>
      </c>
      <c r="BA362" s="189">
        <f t="shared" si="85"/>
        <v>6982707864.0892649</v>
      </c>
      <c r="BB362" s="189">
        <f t="shared" si="85"/>
        <v>6782295453.9057903</v>
      </c>
      <c r="BC362" s="189">
        <f t="shared" si="85"/>
        <v>6584591420.4094257</v>
      </c>
      <c r="BD362" s="189">
        <f t="shared" si="85"/>
        <v>6389616083.8711586</v>
      </c>
      <c r="BE362" s="189">
        <f t="shared" si="85"/>
        <v>6197383481.7103958</v>
      </c>
      <c r="BF362" s="189">
        <f t="shared" si="85"/>
        <v>6007901955.0972977</v>
      </c>
      <c r="BG362" s="189">
        <f t="shared" si="85"/>
        <v>5821174685.2260771</v>
      </c>
      <c r="BH362" s="189">
        <f t="shared" si="85"/>
        <v>5637200183.9059639</v>
      </c>
      <c r="BI362" s="189">
        <f t="shared" si="85"/>
        <v>5455972742.6283436</v>
      </c>
      <c r="BJ362" s="189">
        <f t="shared" si="85"/>
        <v>5277482843.8394451</v>
      </c>
      <c r="BK362" s="189">
        <f t="shared" si="85"/>
        <v>5101717537.769701</v>
      </c>
      <c r="BL362" s="189">
        <f t="shared" si="85"/>
        <v>4928660787.8367023</v>
      </c>
      <c r="BM362" s="189">
        <f t="shared" si="85"/>
        <v>4758293787.3426485</v>
      </c>
      <c r="BN362" s="1521">
        <f t="shared" si="85"/>
        <v>4590595249.9244118</v>
      </c>
    </row>
    <row r="363" spans="3:66" hidden="1" x14ac:dyDescent="0.15">
      <c r="C363" s="1529"/>
      <c r="D363" s="274"/>
      <c r="E363" s="189"/>
      <c r="F363" s="1604">
        <f>NPV($C$127,G231:BN231)</f>
        <v>18314639244.343407</v>
      </c>
      <c r="G363" s="189">
        <f t="shared" si="85"/>
        <v>19213079997.602112</v>
      </c>
      <c r="H363" s="189">
        <f t="shared" si="85"/>
        <v>19819588620.66996</v>
      </c>
      <c r="I363" s="189">
        <f t="shared" si="85"/>
        <v>20264311984.334816</v>
      </c>
      <c r="J363" s="189">
        <f t="shared" si="85"/>
        <v>20598740230.842094</v>
      </c>
      <c r="K363" s="189">
        <f t="shared" si="85"/>
        <v>20850776435.622765</v>
      </c>
      <c r="L363" s="189">
        <f t="shared" si="85"/>
        <v>21038034591.082066</v>
      </c>
      <c r="M363" s="189">
        <f t="shared" si="85"/>
        <v>21172694445.686405</v>
      </c>
      <c r="N363" s="189">
        <f t="shared" si="85"/>
        <v>21263702816.867424</v>
      </c>
      <c r="O363" s="189">
        <f t="shared" si="85"/>
        <v>21317919053.907116</v>
      </c>
      <c r="P363" s="189">
        <f t="shared" si="85"/>
        <v>21340771378.859165</v>
      </c>
      <c r="Q363" s="189">
        <f t="shared" si="85"/>
        <v>21336660894.448322</v>
      </c>
      <c r="R363" s="189">
        <f t="shared" si="85"/>
        <v>21309224468.645954</v>
      </c>
      <c r="S363" s="189">
        <f t="shared" si="85"/>
        <v>21261513554.317192</v>
      </c>
      <c r="T363" s="189">
        <f t="shared" si="85"/>
        <v>21196120325.427071</v>
      </c>
      <c r="U363" s="189">
        <f t="shared" si="85"/>
        <v>21115269387.189644</v>
      </c>
      <c r="V363" s="189">
        <f t="shared" si="85"/>
        <v>21020886187.614986</v>
      </c>
      <c r="W363" s="189">
        <f t="shared" si="85"/>
        <v>20914649183.176514</v>
      </c>
      <c r="X363" s="189">
        <f t="shared" si="85"/>
        <v>20798030380.790588</v>
      </c>
      <c r="Y363" s="189">
        <f t="shared" si="85"/>
        <v>20672327374.347115</v>
      </c>
      <c r="Z363" s="189">
        <f t="shared" si="85"/>
        <v>20538689033.33567</v>
      </c>
      <c r="AA363" s="189">
        <f t="shared" si="85"/>
        <v>20398136370.09251</v>
      </c>
      <c r="AB363" s="189">
        <f t="shared" si="85"/>
        <v>20251579687.37785</v>
      </c>
      <c r="AC363" s="189">
        <f t="shared" si="85"/>
        <v>20099832815.652287</v>
      </c>
      <c r="AD363" s="189">
        <f t="shared" si="85"/>
        <v>19943625044.246368</v>
      </c>
      <c r="AE363" s="189">
        <f t="shared" si="85"/>
        <v>19783611204.039982</v>
      </c>
      <c r="AF363" s="189">
        <f t="shared" si="85"/>
        <v>19620380252.853333</v>
      </c>
      <c r="AG363" s="189">
        <f t="shared" si="85"/>
        <v>19454462636.352749</v>
      </c>
      <c r="AH363" s="189">
        <f t="shared" si="85"/>
        <v>19286336638.735344</v>
      </c>
      <c r="AI363" s="189">
        <f t="shared" si="85"/>
        <v>19116433893.203499</v>
      </c>
      <c r="AJ363" s="189">
        <f t="shared" si="85"/>
        <v>18945144188.403721</v>
      </c>
      <c r="AK363" s="189">
        <f t="shared" si="85"/>
        <v>18772819680.858799</v>
      </c>
      <c r="AL363" s="189">
        <f t="shared" si="85"/>
        <v>18599778603.020855</v>
      </c>
      <c r="AM363" s="189">
        <f t="shared" si="85"/>
        <v>18426308540.50819</v>
      </c>
      <c r="AN363" s="189">
        <f t="shared" si="85"/>
        <v>18252669339.331051</v>
      </c>
      <c r="AO363" s="189">
        <f t="shared" si="85"/>
        <v>18079095693.699142</v>
      </c>
      <c r="AP363" s="189">
        <f t="shared" si="85"/>
        <v>17905799456.767654</v>
      </c>
      <c r="AQ363" s="189">
        <f t="shared" si="85"/>
        <v>17732971709.989925</v>
      </c>
      <c r="AR363" s="189">
        <f t="shared" si="85"/>
        <v>17560784621.276772</v>
      </c>
      <c r="AS363" s="189">
        <f t="shared" si="85"/>
        <v>17389393117.664444</v>
      </c>
      <c r="AT363" s="189">
        <f t="shared" si="85"/>
        <v>17218936394.471382</v>
      </c>
      <c r="AU363" s="189">
        <f t="shared" si="85"/>
        <v>17049539279.827084</v>
      </c>
      <c r="AV363" s="189">
        <f t="shared" si="85"/>
        <v>16881313470.866169</v>
      </c>
      <c r="AW363" s="189">
        <f t="shared" si="85"/>
        <v>16714358655.703295</v>
      </c>
      <c r="AX363" s="189">
        <f t="shared" si="85"/>
        <v>16548763533.465424</v>
      </c>
      <c r="AY363" s="189">
        <f t="shared" si="85"/>
        <v>16384606743.097651</v>
      </c>
      <c r="AZ363" s="189">
        <f t="shared" si="85"/>
        <v>16221957710.32922</v>
      </c>
      <c r="BA363" s="189">
        <f t="shared" si="85"/>
        <v>16060877421.048883</v>
      </c>
      <c r="BB363" s="189">
        <f t="shared" si="85"/>
        <v>15901419128.361721</v>
      </c>
      <c r="BC363" s="189">
        <f t="shared" si="85"/>
        <v>15743628999.757282</v>
      </c>
      <c r="BD363" s="189">
        <f t="shared" si="85"/>
        <v>15587546710.090208</v>
      </c>
      <c r="BE363" s="189">
        <f t="shared" si="85"/>
        <v>15433205985.441853</v>
      </c>
      <c r="BF363" s="189">
        <f t="shared" si="85"/>
        <v>15280635102.380535</v>
      </c>
      <c r="BG363" s="189">
        <f t="shared" si="85"/>
        <v>15129857346.656687</v>
      </c>
      <c r="BH363" s="189">
        <f t="shared" si="85"/>
        <v>14980891434.947439</v>
      </c>
      <c r="BI363" s="189">
        <f t="shared" si="85"/>
        <v>14833751902.894581</v>
      </c>
      <c r="BJ363" s="189">
        <f t="shared" si="85"/>
        <v>14688449462.353291</v>
      </c>
      <c r="BK363" s="189">
        <f t="shared" si="85"/>
        <v>14544991330.480562</v>
      </c>
      <c r="BL363" s="189">
        <f t="shared" si="85"/>
        <v>14403381533.036774</v>
      </c>
      <c r="BM363" s="189">
        <f t="shared" si="85"/>
        <v>14263621184.047031</v>
      </c>
      <c r="BN363" s="1521">
        <f t="shared" si="85"/>
        <v>14125708743.767117</v>
      </c>
    </row>
    <row r="364" spans="3:66" hidden="1" x14ac:dyDescent="0.15">
      <c r="C364" s="1529"/>
      <c r="D364" s="274"/>
      <c r="E364" s="189"/>
      <c r="F364" s="1604"/>
      <c r="G364" s="189"/>
      <c r="H364" s="189"/>
      <c r="I364" s="189"/>
      <c r="J364" s="189"/>
      <c r="K364" s="189"/>
      <c r="L364" s="189"/>
      <c r="M364" s="189"/>
      <c r="N364" s="189"/>
      <c r="O364" s="189"/>
      <c r="P364" s="189"/>
      <c r="Q364" s="189"/>
      <c r="R364" s="189"/>
      <c r="S364" s="189"/>
      <c r="T364" s="189"/>
      <c r="U364" s="189"/>
      <c r="V364" s="189"/>
      <c r="W364" s="189"/>
      <c r="X364" s="189"/>
      <c r="Y364" s="189"/>
      <c r="Z364" s="189"/>
      <c r="AA364" s="189"/>
      <c r="AB364" s="189"/>
      <c r="AC364" s="189"/>
      <c r="AD364" s="189"/>
      <c r="AE364" s="189"/>
      <c r="AF364" s="189"/>
      <c r="AG364" s="189"/>
      <c r="AH364" s="189"/>
      <c r="AI364" s="189"/>
      <c r="AJ364" s="189"/>
      <c r="AK364" s="189"/>
      <c r="AL364" s="189"/>
      <c r="AM364" s="189"/>
      <c r="AN364" s="189"/>
      <c r="AO364" s="189"/>
      <c r="AP364" s="189"/>
      <c r="AQ364" s="189"/>
      <c r="AR364" s="189"/>
      <c r="AS364" s="189"/>
      <c r="AT364" s="189"/>
      <c r="AU364" s="189"/>
      <c r="AV364" s="189"/>
      <c r="AW364" s="189"/>
      <c r="AX364" s="189"/>
      <c r="AY364" s="189"/>
      <c r="AZ364" s="189"/>
      <c r="BA364" s="189"/>
      <c r="BB364" s="189"/>
      <c r="BC364" s="189"/>
      <c r="BD364" s="189"/>
      <c r="BE364" s="189"/>
      <c r="BF364" s="189"/>
      <c r="BG364" s="189"/>
      <c r="BH364" s="189"/>
      <c r="BI364" s="189"/>
      <c r="BJ364" s="189"/>
      <c r="BK364" s="189"/>
      <c r="BL364" s="189"/>
      <c r="BM364" s="189"/>
      <c r="BN364" s="1521"/>
    </row>
    <row r="365" spans="3:66" hidden="1" x14ac:dyDescent="0.15">
      <c r="C365" s="1529"/>
      <c r="D365" s="274"/>
      <c r="E365" s="189"/>
      <c r="F365" s="1604">
        <f>NPV($C$127,G233:BN233)</f>
        <v>-15224851037.129477</v>
      </c>
      <c r="G365" s="189">
        <f t="shared" ref="G365:BN367" si="86">G265+G331</f>
        <v>-14848397249.396215</v>
      </c>
      <c r="H365" s="189">
        <f t="shared" si="86"/>
        <v>-14650959955.200443</v>
      </c>
      <c r="I365" s="189">
        <f t="shared" si="86"/>
        <v>-14541654970.486031</v>
      </c>
      <c r="J365" s="189">
        <f t="shared" si="86"/>
        <v>-14487645672.19611</v>
      </c>
      <c r="K365" s="189">
        <f t="shared" si="86"/>
        <v>-14472209123.51165</v>
      </c>
      <c r="L365" s="189">
        <f t="shared" si="86"/>
        <v>-14485298269.254101</v>
      </c>
      <c r="M365" s="189">
        <f t="shared" si="86"/>
        <v>-14520253215.617199</v>
      </c>
      <c r="N365" s="189">
        <f t="shared" si="86"/>
        <v>-14572362619.423973</v>
      </c>
      <c r="O365" s="189">
        <f t="shared" si="86"/>
        <v>-14638136950.365211</v>
      </c>
      <c r="P365" s="189">
        <f t="shared" si="86"/>
        <v>-14714902543.681227</v>
      </c>
      <c r="Q365" s="189">
        <f t="shared" si="86"/>
        <v>-14800557279.675024</v>
      </c>
      <c r="R365" s="189">
        <f t="shared" si="86"/>
        <v>-14893414800.154659</v>
      </c>
      <c r="S365" s="189">
        <f t="shared" si="86"/>
        <v>-14992100494.518503</v>
      </c>
      <c r="T365" s="189">
        <f t="shared" si="86"/>
        <v>-15095479387.41205</v>
      </c>
      <c r="U365" s="189">
        <f t="shared" si="86"/>
        <v>-15202604552.128071</v>
      </c>
      <c r="V365" s="189">
        <f t="shared" si="86"/>
        <v>-15312679217.106575</v>
      </c>
      <c r="W365" s="189">
        <f t="shared" si="86"/>
        <v>-15425028293.021523</v>
      </c>
      <c r="X365" s="189">
        <f t="shared" si="86"/>
        <v>-15539076555.320448</v>
      </c>
      <c r="Y365" s="189">
        <f t="shared" si="86"/>
        <v>-15654331638.619238</v>
      </c>
      <c r="Z365" s="189">
        <f t="shared" si="86"/>
        <v>-15770370581.405462</v>
      </c>
      <c r="AA365" s="189">
        <f t="shared" si="86"/>
        <v>-15886829037.782722</v>
      </c>
      <c r="AB365" s="189">
        <f t="shared" si="86"/>
        <v>-16003392525.117512</v>
      </c>
      <c r="AC365" s="189">
        <f t="shared" si="86"/>
        <v>-16119789248.316803</v>
      </c>
      <c r="AD365" s="189">
        <f t="shared" si="86"/>
        <v>-16235784161.003309</v>
      </c>
      <c r="AE365" s="189">
        <f t="shared" si="86"/>
        <v>-16351174008.522478</v>
      </c>
      <c r="AF365" s="189">
        <f t="shared" si="86"/>
        <v>-16465783158.679207</v>
      </c>
      <c r="AG365" s="189">
        <f t="shared" si="86"/>
        <v>-16579460070.662516</v>
      </c>
      <c r="AH365" s="189">
        <f t="shared" si="86"/>
        <v>-16692074285.637022</v>
      </c>
      <c r="AI365" s="189">
        <f t="shared" si="86"/>
        <v>-16803513847.259802</v>
      </c>
      <c r="AJ365" s="189">
        <f t="shared" si="86"/>
        <v>-16913683079.194412</v>
      </c>
      <c r="AK365" s="189">
        <f t="shared" si="86"/>
        <v>-17022500661.131372</v>
      </c>
      <c r="AL365" s="189">
        <f t="shared" si="86"/>
        <v>-17129897956.015167</v>
      </c>
      <c r="AM365" s="189">
        <f t="shared" si="86"/>
        <v>-17235817549.93285</v>
      </c>
      <c r="AN365" s="189">
        <f t="shared" si="86"/>
        <v>-17340211973.028278</v>
      </c>
      <c r="AO365" s="189">
        <f t="shared" si="86"/>
        <v>-17443042575.30246</v>
      </c>
      <c r="AP365" s="189">
        <f t="shared" si="86"/>
        <v>-17544278535.566521</v>
      </c>
      <c r="AQ365" s="189">
        <f t="shared" si="86"/>
        <v>-17643895985.370987</v>
      </c>
      <c r="AR365" s="189">
        <f t="shared" si="86"/>
        <v>-17741877232.62611</v>
      </c>
      <c r="AS365" s="189">
        <f t="shared" si="86"/>
        <v>-17838210071.992699</v>
      </c>
      <c r="AT365" s="189">
        <f t="shared" si="86"/>
        <v>-17932887171.068436</v>
      </c>
      <c r="AU365" s="189">
        <f t="shared" si="86"/>
        <v>-18025905523.004585</v>
      </c>
      <c r="AV365" s="189">
        <f t="shared" si="86"/>
        <v>-18117265957.527008</v>
      </c>
      <c r="AW365" s="189">
        <f t="shared" si="86"/>
        <v>-18206972703.455093</v>
      </c>
      <c r="AX365" s="189">
        <f t="shared" si="86"/>
        <v>-18295032996.752617</v>
      </c>
      <c r="AY365" s="189">
        <f t="shared" si="86"/>
        <v>-18381456728.938271</v>
      </c>
      <c r="AZ365" s="189">
        <f t="shared" si="86"/>
        <v>-18466256131.356205</v>
      </c>
      <c r="BA365" s="189">
        <f t="shared" si="86"/>
        <v>-18549445491.379391</v>
      </c>
      <c r="BB365" s="189">
        <f t="shared" si="86"/>
        <v>-18631040897.107651</v>
      </c>
      <c r="BC365" s="189">
        <f t="shared" si="86"/>
        <v>-18711060007.541576</v>
      </c>
      <c r="BD365" s="189">
        <f t="shared" si="86"/>
        <v>-18789521845.574467</v>
      </c>
      <c r="BE365" s="189">
        <f t="shared" si="86"/>
        <v>-18866446611.456078</v>
      </c>
      <c r="BF365" s="189">
        <f t="shared" si="86"/>
        <v>-18941855514.651897</v>
      </c>
      <c r="BG365" s="189">
        <f t="shared" si="86"/>
        <v>-19015770622.256306</v>
      </c>
      <c r="BH365" s="189">
        <f t="shared" si="86"/>
        <v>-19088214722.322411</v>
      </c>
      <c r="BI365" s="189">
        <f t="shared" si="86"/>
        <v>-19159211200.650047</v>
      </c>
      <c r="BJ365" s="189">
        <f t="shared" si="86"/>
        <v>-19228783929.730034</v>
      </c>
      <c r="BK365" s="189">
        <f t="shared" si="86"/>
        <v>-19296957168.680332</v>
      </c>
      <c r="BL365" s="189">
        <f t="shared" si="86"/>
        <v>-19363755473.130989</v>
      </c>
      <c r="BM365" s="189">
        <f t="shared" si="86"/>
        <v>-19429203614.121662</v>
      </c>
      <c r="BN365" s="1521">
        <f t="shared" si="86"/>
        <v>-19493326505.170273</v>
      </c>
    </row>
    <row r="366" spans="3:66" hidden="1" x14ac:dyDescent="0.15">
      <c r="C366" s="1529"/>
      <c r="D366" s="274"/>
      <c r="E366" s="189"/>
      <c r="F366" s="1604">
        <f>NPV($C$127,G234:BN234)</f>
        <v>-13288427965.978571</v>
      </c>
      <c r="G366" s="189">
        <f t="shared" si="86"/>
        <v>-12986526466.484619</v>
      </c>
      <c r="H366" s="189">
        <f t="shared" si="86"/>
        <v>-12819640441.753504</v>
      </c>
      <c r="I366" s="189">
        <f t="shared" si="86"/>
        <v>-12722590949.336864</v>
      </c>
      <c r="J366" s="189">
        <f t="shared" si="86"/>
        <v>-12670749868.99341</v>
      </c>
      <c r="K366" s="189">
        <f t="shared" si="86"/>
        <v>-12651200711.619108</v>
      </c>
      <c r="L366" s="189">
        <f t="shared" si="86"/>
        <v>-12656007862.735765</v>
      </c>
      <c r="M366" s="189">
        <f t="shared" si="86"/>
        <v>-12679814261.657413</v>
      </c>
      <c r="N366" s="189">
        <f t="shared" si="86"/>
        <v>-12718770996.720469</v>
      </c>
      <c r="O366" s="189">
        <f t="shared" si="86"/>
        <v>-12769988319.47488</v>
      </c>
      <c r="P366" s="189">
        <f t="shared" si="86"/>
        <v>-12831224988.481504</v>
      </c>
      <c r="Q366" s="189">
        <f t="shared" si="86"/>
        <v>-12900699160.731525</v>
      </c>
      <c r="R366" s="189">
        <f t="shared" si="86"/>
        <v>-12976966578.39201</v>
      </c>
      <c r="S366" s="189">
        <f t="shared" si="86"/>
        <v>-13058838481.032175</v>
      </c>
      <c r="T366" s="189">
        <f t="shared" si="86"/>
        <v>-13145324209.515619</v>
      </c>
      <c r="U366" s="189">
        <f t="shared" si="86"/>
        <v>-13235589822.670599</v>
      </c>
      <c r="V366" s="189">
        <f t="shared" si="86"/>
        <v>-13328927474.62587</v>
      </c>
      <c r="W366" s="189">
        <f t="shared" si="86"/>
        <v>-13424732245.759253</v>
      </c>
      <c r="X366" s="189">
        <f t="shared" si="86"/>
        <v>-13522484273.118202</v>
      </c>
      <c r="Y366" s="189">
        <f t="shared" si="86"/>
        <v>-13621734735.395658</v>
      </c>
      <c r="Z366" s="189">
        <f t="shared" si="86"/>
        <v>-13722094698.105125</v>
      </c>
      <c r="AA366" s="189">
        <f t="shared" si="86"/>
        <v>-13823226119.022528</v>
      </c>
      <c r="AB366" s="189">
        <f t="shared" si="86"/>
        <v>-13924834511.212488</v>
      </c>
      <c r="AC366" s="189">
        <f t="shared" si="86"/>
        <v>-14026662896.071198</v>
      </c>
      <c r="AD366" s="189">
        <f t="shared" si="86"/>
        <v>-14128486773.23056</v>
      </c>
      <c r="AE366" s="189">
        <f t="shared" si="86"/>
        <v>-14230109901.334711</v>
      </c>
      <c r="AF366" s="189">
        <f t="shared" si="86"/>
        <v>-14331360732.267097</v>
      </c>
      <c r="AG366" s="189">
        <f t="shared" si="86"/>
        <v>-14432089377.049212</v>
      </c>
      <c r="AH366" s="189">
        <f t="shared" si="86"/>
        <v>-14532165008.147276</v>
      </c>
      <c r="AI366" s="189">
        <f t="shared" si="86"/>
        <v>-14631473622.895679</v>
      </c>
      <c r="AJ366" s="189">
        <f t="shared" si="86"/>
        <v>-14729916107.964081</v>
      </c>
      <c r="AK366" s="189">
        <f t="shared" si="86"/>
        <v>-14827406556.5145</v>
      </c>
      <c r="AL366" s="189">
        <f t="shared" si="86"/>
        <v>-14923870798.80932</v>
      </c>
      <c r="AM366" s="189">
        <f t="shared" si="86"/>
        <v>-15019245114.185188</v>
      </c>
      <c r="AN366" s="189">
        <f t="shared" si="86"/>
        <v>-15113475097.971319</v>
      </c>
      <c r="AO366" s="189">
        <f t="shared" si="86"/>
        <v>-15206514661.450371</v>
      </c>
      <c r="AP366" s="189">
        <f t="shared" si="86"/>
        <v>-15298325146.593864</v>
      </c>
      <c r="AQ366" s="189">
        <f t="shared" si="86"/>
        <v>-15388874540.246555</v>
      </c>
      <c r="AR366" s="189">
        <f t="shared" si="86"/>
        <v>-15478136774.832447</v>
      </c>
      <c r="AS366" s="189">
        <f t="shared" si="86"/>
        <v>-15566091104.622238</v>
      </c>
      <c r="AT366" s="189">
        <f t="shared" si="86"/>
        <v>-15652721548.224905</v>
      </c>
      <c r="AU366" s="189">
        <f t="shared" si="86"/>
        <v>-15738016389.312611</v>
      </c>
      <c r="AV366" s="189">
        <f t="shared" si="86"/>
        <v>-15821967728.711111</v>
      </c>
      <c r="AW366" s="189">
        <f t="shared" si="86"/>
        <v>-15904571081.929153</v>
      </c>
      <c r="AX366" s="189">
        <f t="shared" si="86"/>
        <v>-15985825016.993113</v>
      </c>
      <c r="AY366" s="189">
        <f t="shared" si="86"/>
        <v>-16065730828.123791</v>
      </c>
      <c r="AZ366" s="189">
        <f t="shared" si="86"/>
        <v>-16144292241.36211</v>
      </c>
      <c r="BA366" s="189">
        <f t="shared" si="86"/>
        <v>-16221515148.73653</v>
      </c>
      <c r="BB366" s="189">
        <f t="shared" si="86"/>
        <v>-16297407367.981316</v>
      </c>
      <c r="BC366" s="189">
        <f t="shared" si="86"/>
        <v>-16371978425.172573</v>
      </c>
      <c r="BD366" s="189">
        <f t="shared" si="86"/>
        <v>-16445239357.95768</v>
      </c>
      <c r="BE366" s="189">
        <f t="shared" si="86"/>
        <v>-16517202537.320841</v>
      </c>
      <c r="BF366" s="189">
        <f t="shared" si="86"/>
        <v>-16587881506.059448</v>
      </c>
      <c r="BG366" s="189">
        <f t="shared" si="86"/>
        <v>-16657290832.347979</v>
      </c>
      <c r="BH366" s="189">
        <f t="shared" si="86"/>
        <v>-16725445976.942574</v>
      </c>
      <c r="BI366" s="189">
        <f t="shared" si="86"/>
        <v>-16792363172.734051</v>
      </c>
      <c r="BJ366" s="189">
        <f t="shared" si="86"/>
        <v>-16858059315.492832</v>
      </c>
      <c r="BK366" s="189">
        <f t="shared" si="86"/>
        <v>-16922551864.768818</v>
      </c>
      <c r="BL366" s="189">
        <f t="shared" si="86"/>
        <v>-16985858754.014734</v>
      </c>
      <c r="BM366" s="189">
        <f t="shared" si="86"/>
        <v>-17047998309.094872</v>
      </c>
      <c r="BN366" s="1521">
        <f t="shared" si="86"/>
        <v>-17108989174.423874</v>
      </c>
    </row>
    <row r="367" spans="3:66" hidden="1" x14ac:dyDescent="0.15">
      <c r="C367" s="1529"/>
      <c r="D367" s="274"/>
      <c r="E367" s="189"/>
      <c r="F367" s="1604">
        <f>NPV($C$127,G235:BN235)</f>
        <v>-10961669387.136616</v>
      </c>
      <c r="G367" s="189">
        <f t="shared" si="86"/>
        <v>-10749348092.92808</v>
      </c>
      <c r="H367" s="189">
        <f t="shared" si="86"/>
        <v>-10627462679.901451</v>
      </c>
      <c r="I367" s="189">
        <f t="shared" si="86"/>
        <v>-10554521623.954268</v>
      </c>
      <c r="J367" s="189">
        <f t="shared" si="86"/>
        <v>-10514172390.202522</v>
      </c>
      <c r="K367" s="189">
        <f t="shared" si="86"/>
        <v>-10497598132.962437</v>
      </c>
      <c r="L367" s="189">
        <f t="shared" si="86"/>
        <v>-10499267045.424004</v>
      </c>
      <c r="M367" s="189">
        <f t="shared" si="86"/>
        <v>-10515380622.994516</v>
      </c>
      <c r="N367" s="189">
        <f t="shared" si="86"/>
        <v>-10543170141.977175</v>
      </c>
      <c r="O367" s="189">
        <f t="shared" si="86"/>
        <v>-10580530643.651838</v>
      </c>
      <c r="P367" s="189">
        <f t="shared" si="86"/>
        <v>-10625811264.750185</v>
      </c>
      <c r="Q367" s="189">
        <f t="shared" si="86"/>
        <v>-10677686223.025764</v>
      </c>
      <c r="R367" s="189">
        <f t="shared" si="86"/>
        <v>-10735070909.036335</v>
      </c>
      <c r="S367" s="189">
        <f t="shared" si="86"/>
        <v>-10797064845.151737</v>
      </c>
      <c r="T367" s="189">
        <f t="shared" si="86"/>
        <v>-10862911480.625301</v>
      </c>
      <c r="U367" s="189">
        <f t="shared" si="86"/>
        <v>-10931968986.785852</v>
      </c>
      <c r="V367" s="189">
        <f t="shared" si="86"/>
        <v>-11003688495.540253</v>
      </c>
      <c r="W367" s="189">
        <f t="shared" si="86"/>
        <v>-11077597526.891148</v>
      </c>
      <c r="X367" s="189">
        <f t="shared" si="86"/>
        <v>-11153287128.107048</v>
      </c>
      <c r="Y367" s="189">
        <f t="shared" si="86"/>
        <v>-11230401727.926632</v>
      </c>
      <c r="Z367" s="189">
        <f t="shared" si="86"/>
        <v>-11308631016.267006</v>
      </c>
      <c r="AA367" s="189">
        <f t="shared" si="86"/>
        <v>-11387703361.610453</v>
      </c>
      <c r="AB367" s="189">
        <f t="shared" si="86"/>
        <v>-11467380414.034569</v>
      </c>
      <c r="AC367" s="189">
        <f t="shared" si="86"/>
        <v>-11547452635.294619</v>
      </c>
      <c r="AD367" s="189">
        <f t="shared" si="86"/>
        <v>-11627735562.947634</v>
      </c>
      <c r="AE367" s="189">
        <f t="shared" si="86"/>
        <v>-11708066662.357674</v>
      </c>
      <c r="AF367" s="189">
        <f t="shared" si="86"/>
        <v>-11788302654.433376</v>
      </c>
      <c r="AG367" s="189">
        <f t="shared" si="86"/>
        <v>-11868317232.00523</v>
      </c>
      <c r="AH367" s="189">
        <f t="shared" si="86"/>
        <v>-11947999096.458246</v>
      </c>
      <c r="AI367" s="189">
        <f t="shared" si="86"/>
        <v>-12027250260.377422</v>
      </c>
      <c r="AJ367" s="189">
        <f t="shared" si="86"/>
        <v>-12105984572.775557</v>
      </c>
      <c r="AK367" s="189">
        <f t="shared" si="86"/>
        <v>-12184126431.826786</v>
      </c>
      <c r="AL367" s="189">
        <f t="shared" si="86"/>
        <v>-12261609656.547047</v>
      </c>
      <c r="AM367" s="189">
        <f t="shared" si="86"/>
        <v>-12338376493.994326</v>
      </c>
      <c r="AN367" s="189">
        <f t="shared" si="86"/>
        <v>-12414376742.636322</v>
      </c>
      <c r="AO367" s="189">
        <f t="shared" si="86"/>
        <v>-12489566975.794348</v>
      </c>
      <c r="AP367" s="189">
        <f t="shared" si="86"/>
        <v>-12563909851.701857</v>
      </c>
      <c r="AQ367" s="189">
        <f t="shared" si="86"/>
        <v>-12637373498.851088</v>
      </c>
      <c r="AR367" s="189">
        <f t="shared" si="86"/>
        <v>-12709930967.046356</v>
      </c>
      <c r="AS367" s="189">
        <f t="shared" si="86"/>
        <v>-12781559736.017536</v>
      </c>
      <c r="AT367" s="189">
        <f t="shared" si="86"/>
        <v>-12852241274.634359</v>
      </c>
      <c r="AU367" s="189">
        <f t="shared" si="86"/>
        <v>-12921960644.749495</v>
      </c>
      <c r="AV367" s="189">
        <f t="shared" si="86"/>
        <v>-12990706144.523895</v>
      </c>
      <c r="AW367" s="189">
        <f t="shared" si="86"/>
        <v>-13058468986.781563</v>
      </c>
      <c r="AX367" s="189">
        <f t="shared" si="86"/>
        <v>-13125243008.526482</v>
      </c>
      <c r="AY367" s="189">
        <f t="shared" si="86"/>
        <v>-13191024408.251047</v>
      </c>
      <c r="AZ367" s="189">
        <f t="shared" si="86"/>
        <v>-13255811508.088226</v>
      </c>
      <c r="BA367" s="189">
        <f t="shared" si="86"/>
        <v>-13319604538.221233</v>
      </c>
      <c r="BB367" s="189">
        <f t="shared" si="86"/>
        <v>-13382405441.274891</v>
      </c>
      <c r="BC367" s="189">
        <f t="shared" si="86"/>
        <v>-13444217694.680182</v>
      </c>
      <c r="BD367" s="189">
        <f t="shared" si="86"/>
        <v>-13505046149.234669</v>
      </c>
      <c r="BE367" s="189">
        <f t="shared" si="86"/>
        <v>-13564896882.281898</v>
      </c>
      <c r="BF367" s="189">
        <f t="shared" si="86"/>
        <v>-13623777064.107372</v>
      </c>
      <c r="BG367" s="189">
        <f t="shared" si="86"/>
        <v>-13681694836.30093</v>
      </c>
      <c r="BH367" s="189">
        <f t="shared" si="86"/>
        <v>-13738659200.968632</v>
      </c>
      <c r="BI367" s="189">
        <f t="shared" si="86"/>
        <v>-13794679919.794245</v>
      </c>
      <c r="BJ367" s="189">
        <f t="shared" si="86"/>
        <v>-13849767422.053364</v>
      </c>
      <c r="BK367" s="189">
        <f t="shared" si="86"/>
        <v>-13903932720.774065</v>
      </c>
      <c r="BL367" s="189">
        <f t="shared" si="86"/>
        <v>-13957187336.318302</v>
      </c>
      <c r="BM367" s="189">
        <f t="shared" si="86"/>
        <v>-14009543226.72954</v>
      </c>
      <c r="BN367" s="1521">
        <f t="shared" si="86"/>
        <v>-14061012724.255352</v>
      </c>
    </row>
    <row r="368" spans="3:66" ht="9" hidden="1" customHeight="1" x14ac:dyDescent="0.15">
      <c r="C368" s="1529"/>
      <c r="D368" s="274"/>
      <c r="E368" s="189"/>
      <c r="F368" s="1604"/>
      <c r="G368" s="189"/>
      <c r="H368" s="189"/>
      <c r="I368" s="189"/>
      <c r="J368" s="189"/>
      <c r="K368" s="189"/>
      <c r="L368" s="189"/>
      <c r="M368" s="189"/>
      <c r="N368" s="189"/>
      <c r="O368" s="189"/>
      <c r="P368" s="189"/>
      <c r="Q368" s="189"/>
      <c r="R368" s="189"/>
      <c r="S368" s="189"/>
      <c r="T368" s="189"/>
      <c r="U368" s="189"/>
      <c r="V368" s="189"/>
      <c r="W368" s="189"/>
      <c r="X368" s="189"/>
      <c r="Y368" s="189"/>
      <c r="Z368" s="189"/>
      <c r="AA368" s="189"/>
      <c r="AB368" s="189"/>
      <c r="AC368" s="189"/>
      <c r="AD368" s="189"/>
      <c r="AE368" s="189"/>
      <c r="AF368" s="189"/>
      <c r="AG368" s="189"/>
      <c r="AH368" s="189"/>
      <c r="AI368" s="189"/>
      <c r="AJ368" s="189"/>
      <c r="AK368" s="189"/>
      <c r="AL368" s="189"/>
      <c r="AM368" s="189"/>
      <c r="AN368" s="189"/>
      <c r="AO368" s="189"/>
      <c r="AP368" s="189"/>
      <c r="AQ368" s="189"/>
      <c r="AR368" s="189"/>
      <c r="AS368" s="189"/>
      <c r="AT368" s="189"/>
      <c r="AU368" s="189"/>
      <c r="AV368" s="189"/>
      <c r="AW368" s="189"/>
      <c r="AX368" s="189"/>
      <c r="AY368" s="189"/>
      <c r="AZ368" s="189"/>
      <c r="BA368" s="189"/>
      <c r="BB368" s="189"/>
      <c r="BC368" s="189"/>
      <c r="BD368" s="189"/>
      <c r="BE368" s="189"/>
      <c r="BF368" s="189"/>
      <c r="BG368" s="189"/>
      <c r="BH368" s="189"/>
      <c r="BI368" s="189"/>
      <c r="BJ368" s="189"/>
      <c r="BK368" s="189"/>
      <c r="BL368" s="189"/>
      <c r="BM368" s="189"/>
      <c r="BN368" s="1521"/>
    </row>
    <row r="369" spans="2:66" hidden="1" x14ac:dyDescent="0.15">
      <c r="C369" s="1529"/>
      <c r="D369" s="274"/>
      <c r="E369" s="189"/>
      <c r="F369" s="1604">
        <f>NPV($C$127,G237:BN237)</f>
        <v>3523994548.5671654</v>
      </c>
      <c r="G369" s="189">
        <f t="shared" ref="G369:BN371" si="87">G269+G335</f>
        <v>4929424279.6063061</v>
      </c>
      <c r="H369" s="189">
        <f t="shared" si="87"/>
        <v>5766060643.6196404</v>
      </c>
      <c r="I369" s="189">
        <f t="shared" si="87"/>
        <v>6318558060.6234303</v>
      </c>
      <c r="J369" s="189">
        <f t="shared" si="87"/>
        <v>6689965316.1629658</v>
      </c>
      <c r="K369" s="189">
        <f t="shared" si="87"/>
        <v>6932909573.6558876</v>
      </c>
      <c r="L369" s="189">
        <f t="shared" si="87"/>
        <v>7079121538.3476486</v>
      </c>
      <c r="M369" s="189">
        <f t="shared" si="87"/>
        <v>7149724162.4626055</v>
      </c>
      <c r="N369" s="189">
        <f t="shared" si="87"/>
        <v>7159733556.7576208</v>
      </c>
      <c r="O369" s="189">
        <f t="shared" si="87"/>
        <v>7120332902.6295013</v>
      </c>
      <c r="P369" s="189">
        <f t="shared" si="87"/>
        <v>7040142805.4614172</v>
      </c>
      <c r="Q369" s="189">
        <f t="shared" si="87"/>
        <v>6925986008.0933285</v>
      </c>
      <c r="R369" s="189">
        <f t="shared" si="87"/>
        <v>6783375115.2547407</v>
      </c>
      <c r="S369" s="189">
        <f t="shared" si="87"/>
        <v>6616838350.2007875</v>
      </c>
      <c r="T369" s="189">
        <f t="shared" si="87"/>
        <v>6430145498.2421265</v>
      </c>
      <c r="U369" s="189">
        <f t="shared" si="87"/>
        <v>6226469625.1943436</v>
      </c>
      <c r="V369" s="189">
        <f t="shared" si="87"/>
        <v>6008505946.1152172</v>
      </c>
      <c r="W369" s="189">
        <f t="shared" si="87"/>
        <v>5778561210.7138042</v>
      </c>
      <c r="X369" s="189">
        <f t="shared" si="87"/>
        <v>5538622256.197957</v>
      </c>
      <c r="Y369" s="189">
        <f t="shared" si="87"/>
        <v>5290409495.4280348</v>
      </c>
      <c r="Z369" s="189">
        <f t="shared" si="87"/>
        <v>5035419287.3715725</v>
      </c>
      <c r="AA369" s="189">
        <f t="shared" si="87"/>
        <v>4774957953.4501066</v>
      </c>
      <c r="AB369" s="189">
        <f t="shared" si="87"/>
        <v>4510169414.6070137</v>
      </c>
      <c r="AC369" s="189">
        <f t="shared" si="87"/>
        <v>4242057886.2514601</v>
      </c>
      <c r="AD369" s="189">
        <f t="shared" si="87"/>
        <v>3971506694.2601786</v>
      </c>
      <c r="AE369" s="189">
        <f t="shared" si="87"/>
        <v>3699294010.3365512</v>
      </c>
      <c r="AF369" s="189">
        <f t="shared" si="87"/>
        <v>3426106114.2962723</v>
      </c>
      <c r="AG369" s="189">
        <f t="shared" si="87"/>
        <v>3152548651.4356031</v>
      </c>
      <c r="AH369" s="189">
        <f t="shared" si="87"/>
        <v>2879156249.8255825</v>
      </c>
      <c r="AI369" s="189">
        <f t="shared" si="87"/>
        <v>2606400784.8433061</v>
      </c>
      <c r="AJ369" s="189">
        <f t="shared" si="87"/>
        <v>2334698519.3854651</v>
      </c>
      <c r="AK369" s="189">
        <f t="shared" si="87"/>
        <v>2064416303.0321259</v>
      </c>
      <c r="AL369" s="189">
        <f t="shared" si="87"/>
        <v>1795876978.4090693</v>
      </c>
      <c r="AM369" s="189">
        <f t="shared" si="87"/>
        <v>1529364115.5976605</v>
      </c>
      <c r="AN369" s="189">
        <f t="shared" si="87"/>
        <v>1265126173.8173645</v>
      </c>
      <c r="AO369" s="189">
        <f t="shared" si="87"/>
        <v>1003380172.4012967</v>
      </c>
      <c r="AP369" s="189">
        <f t="shared" si="87"/>
        <v>744314939.29215014</v>
      </c>
      <c r="AQ369" s="189">
        <f t="shared" si="87"/>
        <v>488093994.14870095</v>
      </c>
      <c r="AR369" s="189">
        <f t="shared" si="87"/>
        <v>234858114.0999305</v>
      </c>
      <c r="AS369" s="189">
        <f t="shared" si="87"/>
        <v>-15272377.222092062</v>
      </c>
      <c r="AT369" s="189">
        <f t="shared" si="87"/>
        <v>-262195562.83403254</v>
      </c>
      <c r="AU369" s="189">
        <f t="shared" si="87"/>
        <v>-505826098.24523056</v>
      </c>
      <c r="AV369" s="189">
        <f t="shared" si="87"/>
        <v>-746093564.69792271</v>
      </c>
      <c r="AW369" s="189">
        <f t="shared" si="87"/>
        <v>-982940988.01754868</v>
      </c>
      <c r="AX369" s="189">
        <f t="shared" si="87"/>
        <v>-1216323504.2360883</v>
      </c>
      <c r="AY369" s="189">
        <f t="shared" si="87"/>
        <v>-1446207155.6409059</v>
      </c>
      <c r="AZ369" s="189">
        <f t="shared" si="87"/>
        <v>-1672567803.0122824</v>
      </c>
      <c r="BA369" s="189">
        <f t="shared" si="87"/>
        <v>-1895390141.6097584</v>
      </c>
      <c r="BB369" s="189">
        <f t="shared" si="87"/>
        <v>-2114666810.0032675</v>
      </c>
      <c r="BC369" s="189">
        <f t="shared" si="87"/>
        <v>-2330397582.1627092</v>
      </c>
      <c r="BD369" s="189">
        <f t="shared" si="87"/>
        <v>-2542588634.3541379</v>
      </c>
      <c r="BE369" s="189">
        <f t="shared" si="87"/>
        <v>-2751251879.3709426</v>
      </c>
      <c r="BF369" s="189">
        <f t="shared" si="87"/>
        <v>-2956404361.4780231</v>
      </c>
      <c r="BG369" s="189">
        <f t="shared" si="87"/>
        <v>-3158067706.1857538</v>
      </c>
      <c r="BH369" s="189">
        <f t="shared" si="87"/>
        <v>-3356267619.6148167</v>
      </c>
      <c r="BI369" s="189">
        <f t="shared" si="87"/>
        <v>-3551033432.7765198</v>
      </c>
      <c r="BJ369" s="189">
        <f t="shared" si="87"/>
        <v>-3742397686.5874281</v>
      </c>
      <c r="BK369" s="189">
        <f t="shared" si="87"/>
        <v>-3930395753.8717318</v>
      </c>
      <c r="BL369" s="189">
        <f t="shared" si="87"/>
        <v>-4115065494.9878678</v>
      </c>
      <c r="BM369" s="189">
        <f t="shared" si="87"/>
        <v>-4296446944.0544586</v>
      </c>
      <c r="BN369" s="1521">
        <f t="shared" si="87"/>
        <v>-4474582023.0504656</v>
      </c>
    </row>
    <row r="370" spans="2:66" hidden="1" x14ac:dyDescent="0.15">
      <c r="C370" s="1529"/>
      <c r="D370" s="274"/>
      <c r="E370" s="189"/>
      <c r="F370" s="1604">
        <f>NPV($C$127,G238:BN238)</f>
        <v>9581788648.1568928</v>
      </c>
      <c r="G370" s="189">
        <f t="shared" si="87"/>
        <v>10753993306.36183</v>
      </c>
      <c r="H370" s="189">
        <f t="shared" si="87"/>
        <v>11495054843.440275</v>
      </c>
      <c r="I370" s="189">
        <f t="shared" si="87"/>
        <v>12009212886.143547</v>
      </c>
      <c r="J370" s="189">
        <f t="shared" si="87"/>
        <v>12373837213.882637</v>
      </c>
      <c r="K370" s="189">
        <f t="shared" si="87"/>
        <v>12629647118.88121</v>
      </c>
      <c r="L370" s="189">
        <f t="shared" si="87"/>
        <v>12801767997.241894</v>
      </c>
      <c r="M370" s="189">
        <f t="shared" si="87"/>
        <v>12907247093.299356</v>
      </c>
      <c r="N370" s="189">
        <f t="shared" si="87"/>
        <v>12958402536.872852</v>
      </c>
      <c r="O370" s="189">
        <f t="shared" si="87"/>
        <v>12964541186.430794</v>
      </c>
      <c r="P370" s="189">
        <f t="shared" si="87"/>
        <v>12932930879.214552</v>
      </c>
      <c r="Q370" s="189">
        <f t="shared" si="87"/>
        <v>12869392422.970045</v>
      </c>
      <c r="R370" s="189">
        <f t="shared" si="87"/>
        <v>12778681049.645914</v>
      </c>
      <c r="S370" s="189">
        <f t="shared" si="87"/>
        <v>12664743579.556408</v>
      </c>
      <c r="T370" s="189">
        <f t="shared" si="87"/>
        <v>12530898327.490318</v>
      </c>
      <c r="U370" s="189">
        <f t="shared" si="87"/>
        <v>12379964901.839378</v>
      </c>
      <c r="V370" s="189">
        <f t="shared" si="87"/>
        <v>12214360327.672501</v>
      </c>
      <c r="W370" s="189">
        <f t="shared" si="87"/>
        <v>12036171839.849775</v>
      </c>
      <c r="X370" s="189">
        <f t="shared" si="87"/>
        <v>11847213085.547218</v>
      </c>
      <c r="Y370" s="189">
        <f t="shared" si="87"/>
        <v>11649068256.849386</v>
      </c>
      <c r="Z370" s="189">
        <f t="shared" si="87"/>
        <v>11443127264.541073</v>
      </c>
      <c r="AA370" s="189">
        <f t="shared" si="87"/>
        <v>11230614143.154457</v>
      </c>
      <c r="AB370" s="189">
        <f t="shared" si="87"/>
        <v>11012610260.245724</v>
      </c>
      <c r="AC370" s="189">
        <f t="shared" si="87"/>
        <v>10790073480.174879</v>
      </c>
      <c r="AD370" s="189">
        <f t="shared" si="87"/>
        <v>10563854137.292576</v>
      </c>
      <c r="AE370" s="189">
        <f t="shared" si="87"/>
        <v>10334708463.303633</v>
      </c>
      <c r="AF370" s="189">
        <f t="shared" si="87"/>
        <v>10103309961.628271</v>
      </c>
      <c r="AG370" s="189">
        <f t="shared" si="87"/>
        <v>9870259110.0654564</v>
      </c>
      <c r="AH370" s="189">
        <f t="shared" si="87"/>
        <v>9636091690.1009903</v>
      </c>
      <c r="AI370" s="189">
        <f t="shared" si="87"/>
        <v>9401285978.7096748</v>
      </c>
      <c r="AJ370" s="189">
        <f t="shared" si="87"/>
        <v>9166268990.8814201</v>
      </c>
      <c r="AK370" s="189">
        <f t="shared" si="87"/>
        <v>8931421924.4271545</v>
      </c>
      <c r="AL370" s="189">
        <f t="shared" si="87"/>
        <v>8697084930.0958042</v>
      </c>
      <c r="AM370" s="189">
        <f t="shared" si="87"/>
        <v>8463561307.6424818</v>
      </c>
      <c r="AN370" s="189">
        <f t="shared" si="87"/>
        <v>8231121210.7602587</v>
      </c>
      <c r="AO370" s="189">
        <f t="shared" si="87"/>
        <v>8000004929.6391153</v>
      </c>
      <c r="AP370" s="189">
        <f t="shared" si="87"/>
        <v>7770425808.538167</v>
      </c>
      <c r="AQ370" s="189">
        <f t="shared" si="87"/>
        <v>7542572846.5433245</v>
      </c>
      <c r="AR370" s="189">
        <f t="shared" si="87"/>
        <v>7316613022.1710281</v>
      </c>
      <c r="AS370" s="189">
        <f t="shared" si="87"/>
        <v>7092693376.3165216</v>
      </c>
      <c r="AT370" s="189">
        <f t="shared" si="87"/>
        <v>6870942882.9599123</v>
      </c>
      <c r="AU370" s="189">
        <f t="shared" si="87"/>
        <v>6651474132.8232622</v>
      </c>
      <c r="AV370" s="189">
        <f t="shared" si="87"/>
        <v>6434384851.6512957</v>
      </c>
      <c r="AW370" s="189">
        <f t="shared" si="87"/>
        <v>6219759271.8363476</v>
      </c>
      <c r="AX370" s="189">
        <f t="shared" si="87"/>
        <v>6007669373.6211996</v>
      </c>
      <c r="AY370" s="189">
        <f t="shared" si="87"/>
        <v>5798176010.0086813</v>
      </c>
      <c r="AZ370" s="189">
        <f t="shared" si="87"/>
        <v>5591329927.7179165</v>
      </c>
      <c r="BA370" s="189">
        <f t="shared" si="87"/>
        <v>5387172695.000267</v>
      </c>
      <c r="BB370" s="189">
        <f t="shared" si="87"/>
        <v>5185737545.819768</v>
      </c>
      <c r="BC370" s="189">
        <f t="shared" si="87"/>
        <v>4987050148.7777643</v>
      </c>
      <c r="BD370" s="189">
        <f t="shared" si="87"/>
        <v>4791129308.1903658</v>
      </c>
      <c r="BE370" s="189">
        <f t="shared" si="87"/>
        <v>4597987603.886363</v>
      </c>
      <c r="BF370" s="189">
        <f t="shared" si="87"/>
        <v>4407631975.5625391</v>
      </c>
      <c r="BG370" s="189">
        <f t="shared" si="87"/>
        <v>4220064256.8964558</v>
      </c>
      <c r="BH370" s="189">
        <f t="shared" si="87"/>
        <v>4035281664.060082</v>
      </c>
      <c r="BI370" s="189">
        <f t="shared" si="87"/>
        <v>3853277242.789577</v>
      </c>
      <c r="BJ370" s="189">
        <f t="shared" si="87"/>
        <v>3674040277.7375197</v>
      </c>
      <c r="BK370" s="189">
        <f t="shared" si="87"/>
        <v>3497556667.4557486</v>
      </c>
      <c r="BL370" s="189">
        <f t="shared" si="87"/>
        <v>3323809268.0228863</v>
      </c>
      <c r="BM370" s="189">
        <f t="shared" si="87"/>
        <v>3152778208.0347133</v>
      </c>
      <c r="BN370" s="1521">
        <f t="shared" si="87"/>
        <v>2984441177.4128814</v>
      </c>
    </row>
    <row r="371" spans="2:66" hidden="1" x14ac:dyDescent="0.15">
      <c r="B371" s="747"/>
      <c r="C371" s="1533"/>
      <c r="D371" s="1399"/>
      <c r="E371" s="748"/>
      <c r="F371" s="1605">
        <f>NPV($C$127,G239:BN239)</f>
        <v>16860685806.566223</v>
      </c>
      <c r="G371" s="748">
        <f t="shared" si="87"/>
        <v>17752652924.172401</v>
      </c>
      <c r="H371" s="748">
        <f t="shared" si="87"/>
        <v>18352937146.560341</v>
      </c>
      <c r="I371" s="748">
        <f t="shared" si="87"/>
        <v>18791675748.971466</v>
      </c>
      <c r="J371" s="748">
        <f t="shared" si="87"/>
        <v>19120349647.533283</v>
      </c>
      <c r="K371" s="748">
        <f t="shared" si="87"/>
        <v>19366853046.764393</v>
      </c>
      <c r="L371" s="748">
        <f t="shared" si="87"/>
        <v>19548791409.68779</v>
      </c>
      <c r="M371" s="748">
        <f t="shared" si="87"/>
        <v>19678336283.768856</v>
      </c>
      <c r="N371" s="748">
        <f t="shared" si="87"/>
        <v>19764426601.176746</v>
      </c>
      <c r="O371" s="748">
        <f t="shared" si="87"/>
        <v>19813914129.51358</v>
      </c>
      <c r="P371" s="748">
        <f t="shared" si="87"/>
        <v>19832219801.047832</v>
      </c>
      <c r="Q371" s="748">
        <f t="shared" si="87"/>
        <v>19823737709.375774</v>
      </c>
      <c r="R371" s="748">
        <f t="shared" si="87"/>
        <v>19792097983.19175</v>
      </c>
      <c r="S371" s="748">
        <f t="shared" si="87"/>
        <v>19740345595.546024</v>
      </c>
      <c r="T371" s="748">
        <f t="shared" si="87"/>
        <v>19671066490.061642</v>
      </c>
      <c r="U371" s="748">
        <f t="shared" si="87"/>
        <v>19586479281.478836</v>
      </c>
      <c r="V371" s="748">
        <f t="shared" si="87"/>
        <v>19488503657.967094</v>
      </c>
      <c r="W371" s="748">
        <f t="shared" si="87"/>
        <v>19378812537.913116</v>
      </c>
      <c r="X371" s="748">
        <f t="shared" si="87"/>
        <v>19258872603.362885</v>
      </c>
      <c r="Y371" s="748">
        <f t="shared" si="87"/>
        <v>19129976328.343426</v>
      </c>
      <c r="Z371" s="748">
        <f t="shared" si="87"/>
        <v>18993267659.596172</v>
      </c>
      <c r="AA371" s="748">
        <f t="shared" si="87"/>
        <v>18849762876.235031</v>
      </c>
      <c r="AB371" s="748">
        <f t="shared" si="87"/>
        <v>18700367730.026936</v>
      </c>
      <c r="AC371" s="748">
        <f t="shared" si="87"/>
        <v>18545891675.652431</v>
      </c>
      <c r="AD371" s="748">
        <f t="shared" si="87"/>
        <v>18387059795.129559</v>
      </c>
      <c r="AE371" s="748">
        <f t="shared" si="87"/>
        <v>18224522874.007217</v>
      </c>
      <c r="AF371" s="748">
        <f t="shared" si="87"/>
        <v>18058865980.519878</v>
      </c>
      <c r="AG371" s="748">
        <f t="shared" si="87"/>
        <v>17890615820.497181</v>
      </c>
      <c r="AH371" s="748">
        <f t="shared" si="87"/>
        <v>17720247082.283264</v>
      </c>
      <c r="AI371" s="748">
        <f t="shared" si="87"/>
        <v>17548187941.667873</v>
      </c>
      <c r="AJ371" s="748">
        <f t="shared" si="87"/>
        <v>17374824862.995266</v>
      </c>
      <c r="AK371" s="748">
        <f t="shared" si="87"/>
        <v>17200506806.471619</v>
      </c>
      <c r="AL371" s="748">
        <f t="shared" si="87"/>
        <v>17025548931.290632</v>
      </c>
      <c r="AM371" s="748">
        <f t="shared" si="87"/>
        <v>16850235868.132629</v>
      </c>
      <c r="AN371" s="748">
        <f t="shared" si="87"/>
        <v>16674824621.834999</v>
      </c>
      <c r="AO371" s="748">
        <f t="shared" si="87"/>
        <v>16499547154.819738</v>
      </c>
      <c r="AP371" s="748">
        <f t="shared" si="87"/>
        <v>16324612693.628155</v>
      </c>
      <c r="AQ371" s="748">
        <f t="shared" si="87"/>
        <v>16150209794.224346</v>
      </c>
      <c r="AR371" s="748">
        <f t="shared" si="87"/>
        <v>15976508196.261217</v>
      </c>
      <c r="AS371" s="748">
        <f t="shared" si="87"/>
        <v>15803660492.005039</v>
      </c>
      <c r="AT371" s="748">
        <f t="shared" si="87"/>
        <v>15631803631.892916</v>
      </c>
      <c r="AU371" s="748">
        <f t="shared" si="87"/>
        <v>15461060285.600937</v>
      </c>
      <c r="AV371" s="748">
        <f t="shared" si="87"/>
        <v>15291540074.910778</v>
      </c>
      <c r="AW371" s="748">
        <f t="shared" si="87"/>
        <v>15123340692.485235</v>
      </c>
      <c r="AX371" s="748">
        <f t="shared" si="87"/>
        <v>14956548918.824308</v>
      </c>
      <c r="AY371" s="748">
        <f t="shared" si="87"/>
        <v>14791241548.113266</v>
      </c>
      <c r="AZ371" s="748">
        <f t="shared" si="87"/>
        <v>14627486232.344784</v>
      </c>
      <c r="BA371" s="748">
        <f t="shared" si="87"/>
        <v>14465342251.959898</v>
      </c>
      <c r="BB371" s="748">
        <f t="shared" si="87"/>
        <v>14304861220.275709</v>
      </c>
      <c r="BC371" s="748">
        <f t="shared" si="87"/>
        <v>14146087728.125631</v>
      </c>
      <c r="BD371" s="748">
        <f t="shared" si="87"/>
        <v>13989059934.409424</v>
      </c>
      <c r="BE371" s="748">
        <f t="shared" si="87"/>
        <v>13833810107.617828</v>
      </c>
      <c r="BF371" s="748">
        <f t="shared" si="87"/>
        <v>13680365122.845785</v>
      </c>
      <c r="BG371" s="748">
        <f t="shared" si="87"/>
        <v>13528746918.327074</v>
      </c>
      <c r="BH371" s="748">
        <f t="shared" si="87"/>
        <v>13378972915.101566</v>
      </c>
      <c r="BI371" s="748">
        <f t="shared" si="87"/>
        <v>13231056403.055822</v>
      </c>
      <c r="BJ371" s="748">
        <f t="shared" si="87"/>
        <v>13085006896.251373</v>
      </c>
      <c r="BK371" s="748">
        <f t="shared" si="87"/>
        <v>12940830460.166618</v>
      </c>
      <c r="BL371" s="748">
        <f t="shared" si="87"/>
        <v>12798530013.222965</v>
      </c>
      <c r="BM371" s="748">
        <f t="shared" si="87"/>
        <v>12658105604.739103</v>
      </c>
      <c r="BN371" s="1525">
        <f t="shared" si="87"/>
        <v>12519554671.255592</v>
      </c>
    </row>
    <row r="372" spans="2:66" hidden="1" x14ac:dyDescent="0.15">
      <c r="C372" s="1529"/>
      <c r="D372" s="274"/>
      <c r="E372" s="189"/>
      <c r="F372" s="1604"/>
      <c r="G372" s="189"/>
      <c r="H372" s="189"/>
      <c r="I372" s="189"/>
      <c r="J372" s="189"/>
      <c r="K372" s="189"/>
      <c r="L372" s="189"/>
      <c r="M372" s="189"/>
      <c r="N372" s="189"/>
      <c r="O372" s="189"/>
      <c r="P372" s="189"/>
      <c r="Q372" s="189"/>
      <c r="R372" s="189"/>
      <c r="S372" s="189"/>
      <c r="T372" s="189"/>
      <c r="U372" s="189"/>
      <c r="V372" s="189"/>
      <c r="W372" s="189"/>
      <c r="X372" s="189"/>
      <c r="Y372" s="189"/>
      <c r="Z372" s="189"/>
      <c r="AA372" s="189"/>
      <c r="AB372" s="189"/>
      <c r="AC372" s="189"/>
      <c r="AD372" s="189"/>
      <c r="AE372" s="189"/>
      <c r="AF372" s="189"/>
      <c r="AG372" s="189"/>
      <c r="AH372" s="189"/>
      <c r="AI372" s="189"/>
      <c r="AJ372" s="189"/>
      <c r="AK372" s="189"/>
      <c r="AL372" s="189"/>
      <c r="AM372" s="189"/>
      <c r="AN372" s="189"/>
      <c r="AO372" s="189"/>
      <c r="AP372" s="189"/>
      <c r="AQ372" s="189"/>
      <c r="AR372" s="189"/>
      <c r="AS372" s="189"/>
      <c r="AT372" s="189"/>
      <c r="AU372" s="189"/>
      <c r="AV372" s="189"/>
      <c r="AW372" s="189"/>
      <c r="AX372" s="189"/>
      <c r="AY372" s="189"/>
      <c r="AZ372" s="189"/>
      <c r="BA372" s="189"/>
      <c r="BB372" s="189"/>
      <c r="BC372" s="189"/>
      <c r="BD372" s="189"/>
      <c r="BE372" s="189"/>
      <c r="BF372" s="189"/>
      <c r="BG372" s="189"/>
      <c r="BH372" s="189"/>
      <c r="BI372" s="189"/>
      <c r="BJ372" s="189"/>
      <c r="BK372" s="189"/>
      <c r="BL372" s="189"/>
      <c r="BM372" s="189"/>
      <c r="BN372" s="1530"/>
    </row>
    <row r="373" spans="2:66" hidden="1" x14ac:dyDescent="0.15">
      <c r="B373" s="165" t="s">
        <v>906</v>
      </c>
      <c r="C373" s="1529"/>
      <c r="D373" s="274"/>
      <c r="E373" s="189"/>
      <c r="F373" s="1604"/>
      <c r="G373" s="189">
        <f>G274+G307</f>
        <v>-145986597.58788204</v>
      </c>
      <c r="H373" s="189">
        <f t="shared" ref="H373:BN373" si="88">H274+H307</f>
        <v>-310509620.29764193</v>
      </c>
      <c r="I373" s="189">
        <f t="shared" si="88"/>
        <v>-391040593.95246387</v>
      </c>
      <c r="J373" s="189">
        <f t="shared" si="88"/>
        <v>-442128038.46544987</v>
      </c>
      <c r="K373" s="189">
        <f t="shared" si="88"/>
        <v>-478621430.08674884</v>
      </c>
      <c r="L373" s="189">
        <f t="shared" si="88"/>
        <v>-506552817.38930744</v>
      </c>
      <c r="M373" s="189">
        <f t="shared" si="88"/>
        <v>-528922550.12104064</v>
      </c>
      <c r="N373" s="189">
        <f t="shared" si="88"/>
        <v>-547422772.99969637</v>
      </c>
      <c r="O373" s="189">
        <f t="shared" si="88"/>
        <v>-563093912.18072045</v>
      </c>
      <c r="P373" s="189">
        <f t="shared" si="88"/>
        <v>-576617486.29673541</v>
      </c>
      <c r="Q373" s="189">
        <f t="shared" si="88"/>
        <v>-588462104.31718409</v>
      </c>
      <c r="R373" s="189">
        <f t="shared" si="88"/>
        <v>-598962596.13878238</v>
      </c>
      <c r="S373" s="189">
        <f t="shared" si="88"/>
        <v>-608365784.56145716</v>
      </c>
      <c r="T373" s="189">
        <f t="shared" si="88"/>
        <v>-616858382.3241688</v>
      </c>
      <c r="U373" s="189">
        <f t="shared" si="88"/>
        <v>-624584741.52304447</v>
      </c>
      <c r="V373" s="189">
        <f t="shared" si="88"/>
        <v>-631658560.62709332</v>
      </c>
      <c r="W373" s="189">
        <f t="shared" si="88"/>
        <v>-638170846.16520917</v>
      </c>
      <c r="X373" s="189">
        <f t="shared" si="88"/>
        <v>-644195471.97191274</v>
      </c>
      <c r="Y373" s="189">
        <f t="shared" si="88"/>
        <v>-649793151.07028711</v>
      </c>
      <c r="Z373" s="189">
        <f t="shared" si="88"/>
        <v>-655014331.26472485</v>
      </c>
      <c r="AA373" s="189">
        <f t="shared" si="88"/>
        <v>-659901344.15302944</v>
      </c>
      <c r="AB373" s="189">
        <f t="shared" si="88"/>
        <v>-664490025.68108368</v>
      </c>
      <c r="AC373" s="189">
        <f t="shared" si="88"/>
        <v>-668810955.80797434</v>
      </c>
      <c r="AD373" s="189">
        <f t="shared" si="88"/>
        <v>-672890419.13836229</v>
      </c>
      <c r="AE373" s="189">
        <f t="shared" si="88"/>
        <v>-676751158.10945618</v>
      </c>
      <c r="AF373" s="189">
        <f t="shared" si="88"/>
        <v>-680412969.87650216</v>
      </c>
      <c r="AG373" s="189">
        <f t="shared" si="88"/>
        <v>-683893183.98411751</v>
      </c>
      <c r="AH373" s="189">
        <f t="shared" si="88"/>
        <v>-687207048.08667147</v>
      </c>
      <c r="AI373" s="189">
        <f t="shared" si="88"/>
        <v>-690368042.0114634</v>
      </c>
      <c r="AJ373" s="189">
        <f t="shared" si="88"/>
        <v>-693388135.44577181</v>
      </c>
      <c r="AK373" s="189">
        <f t="shared" si="88"/>
        <v>-696278000.87760413</v>
      </c>
      <c r="AL373" s="189">
        <f t="shared" si="88"/>
        <v>-699047190.72901106</v>
      </c>
      <c r="AM373" s="189">
        <f t="shared" si="88"/>
        <v>-701704285.61592662</v>
      </c>
      <c r="AN373" s="189">
        <f t="shared" si="88"/>
        <v>-704257019.1595037</v>
      </c>
      <c r="AO373" s="189">
        <f t="shared" si="88"/>
        <v>-706712383.62742937</v>
      </c>
      <c r="AP373" s="189">
        <f t="shared" si="88"/>
        <v>-709076719.80486667</v>
      </c>
      <c r="AQ373" s="189">
        <f t="shared" si="88"/>
        <v>-711355793.81543732</v>
      </c>
      <c r="AR373" s="189">
        <f t="shared" si="88"/>
        <v>-713554863.08356607</v>
      </c>
      <c r="AS373" s="189">
        <f t="shared" si="88"/>
        <v>-715678733.21435118</v>
      </c>
      <c r="AT373" s="189">
        <f t="shared" si="88"/>
        <v>-717731807.23911619</v>
      </c>
      <c r="AU373" s="189">
        <f t="shared" si="88"/>
        <v>-719718128.41394413</v>
      </c>
      <c r="AV373" s="189">
        <f t="shared" si="88"/>
        <v>-721641417.54975998</v>
      </c>
      <c r="AW373" s="189">
        <f t="shared" si="88"/>
        <v>-723505105.68453407</v>
      </c>
      <c r="AX373" s="189">
        <f t="shared" si="88"/>
        <v>-725312362.77220333</v>
      </c>
      <c r="AY373" s="189">
        <f t="shared" si="88"/>
        <v>-727066122.95228767</v>
      </c>
      <c r="AZ373" s="189">
        <f t="shared" si="88"/>
        <v>-728769106.87371588</v>
      </c>
      <c r="BA373" s="189">
        <f t="shared" si="88"/>
        <v>-730423841.47205925</v>
      </c>
      <c r="BB373" s="189">
        <f t="shared" si="88"/>
        <v>-732032677.53802621</v>
      </c>
      <c r="BC373" s="189">
        <f t="shared" si="88"/>
        <v>-733597805.36422861</v>
      </c>
      <c r="BD373" s="189">
        <f t="shared" si="88"/>
        <v>-735121268.71490133</v>
      </c>
      <c r="BE373" s="189">
        <f t="shared" si="88"/>
        <v>-736604977.32788849</v>
      </c>
      <c r="BF373" s="189">
        <f t="shared" si="88"/>
        <v>-738050718.12853813</v>
      </c>
      <c r="BG373" s="189">
        <f t="shared" si="88"/>
        <v>-739460165.31016457</v>
      </c>
      <c r="BH373" s="189">
        <f t="shared" si="88"/>
        <v>-740834889.41463041</v>
      </c>
      <c r="BI373" s="189">
        <f t="shared" si="88"/>
        <v>-742176365.52870941</v>
      </c>
      <c r="BJ373" s="189">
        <f t="shared" si="88"/>
        <v>-743485980.69667375</v>
      </c>
      <c r="BK373" s="189">
        <f t="shared" si="88"/>
        <v>-744765040.63656521</v>
      </c>
      <c r="BL373" s="189">
        <f t="shared" si="88"/>
        <v>-746014775.8365072</v>
      </c>
      <c r="BM373" s="189">
        <f t="shared" si="88"/>
        <v>-747236347.09787571</v>
      </c>
      <c r="BN373" s="1521">
        <f t="shared" si="88"/>
        <v>-748430850.58395386</v>
      </c>
    </row>
    <row r="374" spans="2:66" hidden="1" x14ac:dyDescent="0.15">
      <c r="C374" s="1529"/>
      <c r="D374" s="274"/>
      <c r="E374" s="189"/>
      <c r="F374" s="1604"/>
      <c r="G374" s="189">
        <f t="shared" ref="G374:BN375" si="89">G275+G308</f>
        <v>-145986597.58788204</v>
      </c>
      <c r="H374" s="189">
        <f t="shared" si="89"/>
        <v>-269378864.620202</v>
      </c>
      <c r="I374" s="189">
        <f t="shared" si="89"/>
        <v>-332790284.9825291</v>
      </c>
      <c r="J374" s="189">
        <f t="shared" si="89"/>
        <v>-374262291.59767407</v>
      </c>
      <c r="K374" s="189">
        <f t="shared" si="89"/>
        <v>-404558332.97360414</v>
      </c>
      <c r="L374" s="189">
        <f t="shared" si="89"/>
        <v>-428161998.90565205</v>
      </c>
      <c r="M374" s="189">
        <f t="shared" si="89"/>
        <v>-447346322.02863431</v>
      </c>
      <c r="N374" s="189">
        <f t="shared" si="89"/>
        <v>-463413204.52852529</v>
      </c>
      <c r="O374" s="189">
        <f t="shared" si="89"/>
        <v>-477173626.51980972</v>
      </c>
      <c r="P374" s="189">
        <f t="shared" si="89"/>
        <v>-489164839.69806576</v>
      </c>
      <c r="Q374" s="189">
        <f t="shared" si="89"/>
        <v>-499759954.69821745</v>
      </c>
      <c r="R374" s="189">
        <f t="shared" si="89"/>
        <v>-509227955.74030668</v>
      </c>
      <c r="S374" s="189">
        <f t="shared" si="89"/>
        <v>-517768736.29991704</v>
      </c>
      <c r="T374" s="189">
        <f t="shared" si="89"/>
        <v>-525534630.39484143</v>
      </c>
      <c r="U374" s="189">
        <f t="shared" si="89"/>
        <v>-532644215.6129896</v>
      </c>
      <c r="V374" s="189">
        <f t="shared" si="89"/>
        <v>-539191480.51974881</v>
      </c>
      <c r="W374" s="189">
        <f t="shared" si="89"/>
        <v>-545252099.29813874</v>
      </c>
      <c r="X374" s="189">
        <f t="shared" si="89"/>
        <v>-550887839.21234047</v>
      </c>
      <c r="Y374" s="189">
        <f t="shared" si="89"/>
        <v>-556149727.18416595</v>
      </c>
      <c r="Z374" s="189">
        <f t="shared" si="89"/>
        <v>-561080370.41385829</v>
      </c>
      <c r="AA374" s="189">
        <f t="shared" si="89"/>
        <v>-565715687.18610847</v>
      </c>
      <c r="AB374" s="189">
        <f t="shared" si="89"/>
        <v>-570086218.16398704</v>
      </c>
      <c r="AC374" s="189">
        <f t="shared" si="89"/>
        <v>-574218133.9320488</v>
      </c>
      <c r="AD374" s="189">
        <f t="shared" si="89"/>
        <v>-578134019.04976296</v>
      </c>
      <c r="AE374" s="189">
        <f t="shared" si="89"/>
        <v>-581853489.26518631</v>
      </c>
      <c r="AF374" s="189">
        <f t="shared" si="89"/>
        <v>-585393682.52543187</v>
      </c>
      <c r="AG374" s="189">
        <f t="shared" si="89"/>
        <v>-588769653.3660568</v>
      </c>
      <c r="AH374" s="189">
        <f t="shared" si="89"/>
        <v>-591994692.50611746</v>
      </c>
      <c r="AI374" s="189">
        <f t="shared" si="89"/>
        <v>-595080587.95373237</v>
      </c>
      <c r="AJ374" s="189">
        <f t="shared" si="89"/>
        <v>-598037839.94154346</v>
      </c>
      <c r="AK374" s="189">
        <f t="shared" si="89"/>
        <v>-600875839.09869492</v>
      </c>
      <c r="AL374" s="189">
        <f t="shared" si="89"/>
        <v>-603603015.11228883</v>
      </c>
      <c r="AM374" s="189">
        <f t="shared" si="89"/>
        <v>-606226961.52168572</v>
      </c>
      <c r="AN374" s="189">
        <f t="shared" si="89"/>
        <v>-608754541.07392013</v>
      </c>
      <c r="AO374" s="189">
        <f t="shared" si="89"/>
        <v>-611191975.14260662</v>
      </c>
      <c r="AP374" s="189">
        <f t="shared" si="89"/>
        <v>-613544920.0009917</v>
      </c>
      <c r="AQ374" s="189">
        <f t="shared" si="89"/>
        <v>-615818532.18821323</v>
      </c>
      <c r="AR374" s="189">
        <f t="shared" si="89"/>
        <v>-618017524.77704334</v>
      </c>
      <c r="AS374" s="189">
        <f t="shared" si="89"/>
        <v>-620146216.01249933</v>
      </c>
      <c r="AT374" s="189">
        <f t="shared" si="89"/>
        <v>-622208571.52228177</v>
      </c>
      <c r="AU374" s="189">
        <f t="shared" si="89"/>
        <v>-624208241.08602273</v>
      </c>
      <c r="AV374" s="189">
        <f t="shared" si="89"/>
        <v>-626148590.77869451</v>
      </c>
      <c r="AW374" s="189">
        <f t="shared" si="89"/>
        <v>-628032731.16507924</v>
      </c>
      <c r="AX374" s="189">
        <f t="shared" si="89"/>
        <v>-629863542.1098913</v>
      </c>
      <c r="AY374" s="189">
        <f t="shared" si="89"/>
        <v>-631643694.67657232</v>
      </c>
      <c r="AZ374" s="189">
        <f t="shared" si="89"/>
        <v>-633375670.51274383</v>
      </c>
      <c r="BA374" s="189">
        <f t="shared" si="89"/>
        <v>-635061779.05852127</v>
      </c>
      <c r="BB374" s="189">
        <f t="shared" si="89"/>
        <v>-636704172.86280096</v>
      </c>
      <c r="BC374" s="189">
        <f t="shared" si="89"/>
        <v>-638304861.25019646</v>
      </c>
      <c r="BD374" s="189">
        <f t="shared" si="89"/>
        <v>-639865722.54591072</v>
      </c>
      <c r="BE374" s="189">
        <f t="shared" si="89"/>
        <v>-641388515.03619087</v>
      </c>
      <c r="BF374" s="189">
        <f t="shared" si="89"/>
        <v>-642874886.81711948</v>
      </c>
      <c r="BG374" s="189">
        <f t="shared" si="89"/>
        <v>-644326384.66347802</v>
      </c>
      <c r="BH374" s="189">
        <f t="shared" si="89"/>
        <v>-645744462.03165054</v>
      </c>
      <c r="BI374" s="189">
        <f t="shared" si="89"/>
        <v>-647130486.29542482</v>
      </c>
      <c r="BJ374" s="189">
        <f t="shared" si="89"/>
        <v>-648485745.30070221</v>
      </c>
      <c r="BK374" s="189">
        <f t="shared" si="89"/>
        <v>-649811453.31411898</v>
      </c>
      <c r="BL374" s="189">
        <f t="shared" si="89"/>
        <v>-651108756.43117487</v>
      </c>
      <c r="BM374" s="189">
        <f t="shared" si="89"/>
        <v>-652378737.5013628</v>
      </c>
      <c r="BN374" s="1521">
        <f t="shared" si="89"/>
        <v>-653622420.6208142</v>
      </c>
    </row>
    <row r="375" spans="2:66" hidden="1" x14ac:dyDescent="0.15">
      <c r="C375" s="1529"/>
      <c r="D375" s="274"/>
      <c r="E375" s="189"/>
      <c r="F375" s="1604"/>
      <c r="G375" s="189">
        <f t="shared" si="89"/>
        <v>-145986597.58788204</v>
      </c>
      <c r="H375" s="189">
        <f t="shared" si="89"/>
        <v>-228248108.9427619</v>
      </c>
      <c r="I375" s="189">
        <f t="shared" si="89"/>
        <v>-272499877.62068063</v>
      </c>
      <c r="J375" s="189">
        <f t="shared" si="89"/>
        <v>-302283469.16215396</v>
      </c>
      <c r="K375" s="189">
        <f t="shared" si="89"/>
        <v>-324505000.17436987</v>
      </c>
      <c r="L375" s="189">
        <f t="shared" si="89"/>
        <v>-342110060.97228074</v>
      </c>
      <c r="M375" s="189">
        <f t="shared" si="89"/>
        <v>-356618979.21099615</v>
      </c>
      <c r="N375" s="189">
        <f t="shared" si="89"/>
        <v>-368915293.35960674</v>
      </c>
      <c r="O375" s="189">
        <f t="shared" si="89"/>
        <v>-379556172.53244448</v>
      </c>
      <c r="P375" s="189">
        <f t="shared" si="89"/>
        <v>-388914671.27060109</v>
      </c>
      <c r="Q375" s="189">
        <f t="shared" si="89"/>
        <v>-397252312.36012107</v>
      </c>
      <c r="R375" s="189">
        <f t="shared" si="89"/>
        <v>-404759225.98872089</v>
      </c>
      <c r="S375" s="189">
        <f t="shared" si="89"/>
        <v>-411577786.50495952</v>
      </c>
      <c r="T375" s="189">
        <f t="shared" si="89"/>
        <v>-417817252.40356469</v>
      </c>
      <c r="U375" s="189">
        <f t="shared" si="89"/>
        <v>-423563218.55628341</v>
      </c>
      <c r="V375" s="189">
        <f t="shared" si="89"/>
        <v>-428883935.13731426</v>
      </c>
      <c r="W375" s="189">
        <f t="shared" si="89"/>
        <v>-433834658.82085413</v>
      </c>
      <c r="X375" s="189">
        <f t="shared" si="89"/>
        <v>-438460726.39286822</v>
      </c>
      <c r="Y375" s="189">
        <f t="shared" si="89"/>
        <v>-442799774.64336342</v>
      </c>
      <c r="Z375" s="189">
        <f t="shared" si="89"/>
        <v>-446883375.25720924</v>
      </c>
      <c r="AA375" s="189">
        <f t="shared" si="89"/>
        <v>-450738259.86138552</v>
      </c>
      <c r="AB375" s="189">
        <f t="shared" si="89"/>
        <v>-454387252.23777705</v>
      </c>
      <c r="AC375" s="189">
        <f t="shared" si="89"/>
        <v>-457849987.59203911</v>
      </c>
      <c r="AD375" s="189">
        <f t="shared" si="89"/>
        <v>-461143474.50351697</v>
      </c>
      <c r="AE375" s="189">
        <f t="shared" si="89"/>
        <v>-464282538.97518325</v>
      </c>
      <c r="AF375" s="189">
        <f t="shared" si="89"/>
        <v>-467280178.96813178</v>
      </c>
      <c r="AG375" s="189">
        <f t="shared" si="89"/>
        <v>-470147850.1591987</v>
      </c>
      <c r="AH375" s="189">
        <f t="shared" si="89"/>
        <v>-472895698.27687639</v>
      </c>
      <c r="AI375" s="189">
        <f t="shared" si="89"/>
        <v>-475532749.52447706</v>
      </c>
      <c r="AJ375" s="189">
        <f t="shared" si="89"/>
        <v>-478067067.81432325</v>
      </c>
      <c r="AK375" s="189">
        <f t="shared" si="89"/>
        <v>-480505885.49474746</v>
      </c>
      <c r="AL375" s="189">
        <f t="shared" si="89"/>
        <v>-482855712.73725098</v>
      </c>
      <c r="AM375" s="189">
        <f t="shared" si="89"/>
        <v>-485122429.61599869</v>
      </c>
      <c r="AN375" s="189">
        <f t="shared" si="89"/>
        <v>-487311364.05243689</v>
      </c>
      <c r="AO375" s="189">
        <f t="shared" si="89"/>
        <v>-489427358.14118379</v>
      </c>
      <c r="AP375" s="189">
        <f t="shared" si="89"/>
        <v>-491474824.86724955</v>
      </c>
      <c r="AQ375" s="189">
        <f t="shared" si="89"/>
        <v>-493457796.83141184</v>
      </c>
      <c r="AR375" s="189">
        <f t="shared" si="89"/>
        <v>-495379968.29269522</v>
      </c>
      <c r="AS375" s="189">
        <f t="shared" si="89"/>
        <v>-497244731.59412366</v>
      </c>
      <c r="AT375" s="189">
        <f t="shared" si="89"/>
        <v>-499055208.84515649</v>
      </c>
      <c r="AU375" s="189">
        <f t="shared" si="89"/>
        <v>-500814279.58021635</v>
      </c>
      <c r="AV375" s="189">
        <f t="shared" si="89"/>
        <v>-502524604.98891521</v>
      </c>
      <c r="AW375" s="189">
        <f t="shared" si="89"/>
        <v>-504188649.21349734</v>
      </c>
      <c r="AX375" s="189">
        <f t="shared" si="89"/>
        <v>-505808698.12766767</v>
      </c>
      <c r="AY375" s="189">
        <f t="shared" si="89"/>
        <v>-507386875.94449371</v>
      </c>
      <c r="AZ375" s="189">
        <f t="shared" si="89"/>
        <v>-508925159.9465034</v>
      </c>
      <c r="BA375" s="189">
        <f t="shared" si="89"/>
        <v>-510425393.58606344</v>
      </c>
      <c r="BB375" s="189">
        <f t="shared" si="89"/>
        <v>-511889298.16683346</v>
      </c>
      <c r="BC375" s="189">
        <f t="shared" si="89"/>
        <v>-513318483.28603292</v>
      </c>
      <c r="BD375" s="189">
        <f t="shared" si="89"/>
        <v>-514714456.19133306</v>
      </c>
      <c r="BE375" s="189">
        <f t="shared" si="89"/>
        <v>-516078630.18442303</v>
      </c>
      <c r="BF375" s="189">
        <f t="shared" si="89"/>
        <v>-517412332.18498683</v>
      </c>
      <c r="BG375" s="189">
        <f t="shared" si="89"/>
        <v>-518716809.5533511</v>
      </c>
      <c r="BH375" s="189">
        <f t="shared" si="89"/>
        <v>-519993236.25694698</v>
      </c>
      <c r="BI375" s="189">
        <f t="shared" si="89"/>
        <v>-521242718.45456392</v>
      </c>
      <c r="BJ375" s="189">
        <f t="shared" si="89"/>
        <v>-522466299.56285697</v>
      </c>
      <c r="BK375" s="189">
        <f t="shared" si="89"/>
        <v>-523664964.86141413</v>
      </c>
      <c r="BL375" s="189">
        <f t="shared" si="89"/>
        <v>-524839645.68569756</v>
      </c>
      <c r="BM375" s="189">
        <f t="shared" si="89"/>
        <v>-525991223.25115055</v>
      </c>
      <c r="BN375" s="1521">
        <f t="shared" si="89"/>
        <v>-527120532.14655918</v>
      </c>
    </row>
    <row r="376" spans="2:66" hidden="1" x14ac:dyDescent="0.15">
      <c r="C376" s="1529"/>
      <c r="D376" s="274"/>
      <c r="E376" s="189"/>
      <c r="F376" s="1604"/>
      <c r="G376" s="189"/>
      <c r="H376" s="189"/>
      <c r="I376" s="189"/>
      <c r="J376" s="189"/>
      <c r="K376" s="189"/>
      <c r="L376" s="189"/>
      <c r="M376" s="189"/>
      <c r="N376" s="189"/>
      <c r="O376" s="189"/>
      <c r="P376" s="189"/>
      <c r="Q376" s="189"/>
      <c r="R376" s="189"/>
      <c r="S376" s="189"/>
      <c r="T376" s="189"/>
      <c r="U376" s="189"/>
      <c r="V376" s="189"/>
      <c r="W376" s="189"/>
      <c r="X376" s="189"/>
      <c r="Y376" s="189"/>
      <c r="Z376" s="189"/>
      <c r="AA376" s="189"/>
      <c r="AB376" s="189"/>
      <c r="AC376" s="189"/>
      <c r="AD376" s="189"/>
      <c r="AE376" s="189"/>
      <c r="AF376" s="189"/>
      <c r="AG376" s="189"/>
      <c r="AH376" s="189"/>
      <c r="AI376" s="189"/>
      <c r="AJ376" s="189"/>
      <c r="AK376" s="189"/>
      <c r="AL376" s="189"/>
      <c r="AM376" s="189"/>
      <c r="AN376" s="189"/>
      <c r="AO376" s="189"/>
      <c r="AP376" s="189"/>
      <c r="AQ376" s="189"/>
      <c r="AR376" s="189"/>
      <c r="AS376" s="189"/>
      <c r="AT376" s="189"/>
      <c r="AU376" s="189"/>
      <c r="AV376" s="189"/>
      <c r="AW376" s="189"/>
      <c r="AX376" s="189"/>
      <c r="AY376" s="189"/>
      <c r="AZ376" s="189"/>
      <c r="BA376" s="189"/>
      <c r="BB376" s="189"/>
      <c r="BC376" s="189"/>
      <c r="BD376" s="189"/>
      <c r="BE376" s="189"/>
      <c r="BF376" s="189"/>
      <c r="BG376" s="189"/>
      <c r="BH376" s="189"/>
      <c r="BI376" s="189"/>
      <c r="BJ376" s="189"/>
      <c r="BK376" s="189"/>
      <c r="BL376" s="189"/>
      <c r="BM376" s="189"/>
      <c r="BN376" s="1521"/>
    </row>
    <row r="377" spans="2:66" hidden="1" x14ac:dyDescent="0.15">
      <c r="C377" s="1529"/>
      <c r="D377" s="274"/>
      <c r="E377" s="189"/>
      <c r="F377" s="1604"/>
      <c r="G377" s="189">
        <f t="shared" ref="G377:BN379" si="90">G278+G311</f>
        <v>1604819900.7673175</v>
      </c>
      <c r="H377" s="189">
        <f t="shared" si="90"/>
        <v>1090135578.3865178</v>
      </c>
      <c r="I377" s="189">
        <f t="shared" si="90"/>
        <v>838207131.391487</v>
      </c>
      <c r="J377" s="189">
        <f t="shared" si="90"/>
        <v>678388120.48187816</v>
      </c>
      <c r="K377" s="189">
        <f t="shared" si="90"/>
        <v>564224301.77353656</v>
      </c>
      <c r="L377" s="189">
        <f t="shared" si="90"/>
        <v>476845362.88585329</v>
      </c>
      <c r="M377" s="189">
        <f t="shared" si="90"/>
        <v>406865182.94968224</v>
      </c>
      <c r="N377" s="189">
        <f t="shared" si="90"/>
        <v>348990154.15816623</v>
      </c>
      <c r="O377" s="189">
        <f t="shared" si="90"/>
        <v>299965467.41539001</v>
      </c>
      <c r="P377" s="189">
        <f t="shared" si="90"/>
        <v>257659099.19149271</v>
      </c>
      <c r="Q377" s="189">
        <f t="shared" si="90"/>
        <v>220605080.25051722</v>
      </c>
      <c r="R377" s="189">
        <f t="shared" si="90"/>
        <v>187755948.08134618</v>
      </c>
      <c r="S377" s="189">
        <f t="shared" si="90"/>
        <v>158339556.49169493</v>
      </c>
      <c r="T377" s="189">
        <f t="shared" si="90"/>
        <v>131771804.13240975</v>
      </c>
      <c r="U377" s="189">
        <f t="shared" si="90"/>
        <v>107601108.24287939</v>
      </c>
      <c r="V377" s="189">
        <f t="shared" si="90"/>
        <v>85471781.099196732</v>
      </c>
      <c r="W377" s="189">
        <f t="shared" si="90"/>
        <v>65099123.132364124</v>
      </c>
      <c r="X377" s="189">
        <f t="shared" si="90"/>
        <v>46252031.704975605</v>
      </c>
      <c r="Y377" s="189">
        <f t="shared" si="90"/>
        <v>28740575.702039719</v>
      </c>
      <c r="Z377" s="189">
        <f t="shared" si="90"/>
        <v>12406937.12585783</v>
      </c>
      <c r="AA377" s="189">
        <f t="shared" si="90"/>
        <v>-2881311.7493198812</v>
      </c>
      <c r="AB377" s="189">
        <f t="shared" si="90"/>
        <v>-17236278.026922554</v>
      </c>
      <c r="AC377" s="189">
        <f t="shared" si="90"/>
        <v>-30753626.284842491</v>
      </c>
      <c r="AD377" s="189">
        <f t="shared" si="90"/>
        <v>-43515583.762259632</v>
      </c>
      <c r="AE377" s="189">
        <f t="shared" si="90"/>
        <v>-55593296.586269706</v>
      </c>
      <c r="AF377" s="189">
        <f t="shared" si="90"/>
        <v>-67048697.033980697</v>
      </c>
      <c r="AG377" s="189">
        <f t="shared" si="90"/>
        <v>-77935997.851921588</v>
      </c>
      <c r="AH377" s="189">
        <f t="shared" si="90"/>
        <v>-88302898.921408832</v>
      </c>
      <c r="AI377" s="189">
        <f t="shared" si="90"/>
        <v>-98191569.755650699</v>
      </c>
      <c r="AJ377" s="189">
        <f t="shared" si="90"/>
        <v>-107639455.63303277</v>
      </c>
      <c r="AK377" s="189">
        <f t="shared" si="90"/>
        <v>-116679943.74865803</v>
      </c>
      <c r="AL377" s="189">
        <f t="shared" si="90"/>
        <v>-125342917.34797892</v>
      </c>
      <c r="AM377" s="189">
        <f t="shared" si="90"/>
        <v>-133655219.53431875</v>
      </c>
      <c r="AN377" s="189">
        <f t="shared" si="90"/>
        <v>-141641043.72144526</v>
      </c>
      <c r="AO377" s="189">
        <f t="shared" si="90"/>
        <v>-149322264.11575827</v>
      </c>
      <c r="AP377" s="189">
        <f t="shared" si="90"/>
        <v>-156718716.86335579</v>
      </c>
      <c r="AQ377" s="189">
        <f t="shared" si="90"/>
        <v>-163848440.37236059</v>
      </c>
      <c r="AR377" s="189">
        <f t="shared" si="90"/>
        <v>-170727881.66570461</v>
      </c>
      <c r="AS377" s="189">
        <f t="shared" si="90"/>
        <v>-177372074.32083434</v>
      </c>
      <c r="AT377" s="189">
        <f t="shared" si="90"/>
        <v>-183794792.5266501</v>
      </c>
      <c r="AU377" s="189">
        <f t="shared" si="90"/>
        <v>-190008684.97196737</v>
      </c>
      <c r="AV377" s="189">
        <f t="shared" si="90"/>
        <v>-196025391.62679258</v>
      </c>
      <c r="AW377" s="189">
        <f t="shared" si="90"/>
        <v>-201855645.95215511</v>
      </c>
      <c r="AX377" s="189">
        <f t="shared" si="90"/>
        <v>-207509364.64887443</v>
      </c>
      <c r="AY377" s="189">
        <f t="shared" si="90"/>
        <v>-212995726.70956597</v>
      </c>
      <c r="AZ377" s="189">
        <f t="shared" si="90"/>
        <v>-218323243.25521055</v>
      </c>
      <c r="BA377" s="189">
        <f t="shared" si="90"/>
        <v>-223499819.40510812</v>
      </c>
      <c r="BB377" s="189">
        <f t="shared" si="90"/>
        <v>-228532809.23714399</v>
      </c>
      <c r="BC377" s="189">
        <f t="shared" si="90"/>
        <v>-233429064.73622641</v>
      </c>
      <c r="BD377" s="189">
        <f t="shared" si="90"/>
        <v>-238194979.49635205</v>
      </c>
      <c r="BE377" s="189">
        <f t="shared" si="90"/>
        <v>-242836527.83109808</v>
      </c>
      <c r="BF377" s="189">
        <f t="shared" si="90"/>
        <v>-247359299.8545208</v>
      </c>
      <c r="BG377" s="189">
        <f t="shared" si="90"/>
        <v>-251768533.01629353</v>
      </c>
      <c r="BH377" s="189">
        <f t="shared" si="90"/>
        <v>-256069140.50887346</v>
      </c>
      <c r="BI377" s="189">
        <f t="shared" si="90"/>
        <v>-260265736.90853253</v>
      </c>
      <c r="BJ377" s="189">
        <f t="shared" si="90"/>
        <v>-264362661.36446345</v>
      </c>
      <c r="BK377" s="189">
        <f t="shared" si="90"/>
        <v>-268363998.60957876</v>
      </c>
      <c r="BL377" s="189">
        <f t="shared" si="90"/>
        <v>-272273598.03185683</v>
      </c>
      <c r="BM377" s="189">
        <f t="shared" si="90"/>
        <v>-276095091.01528281</v>
      </c>
      <c r="BN377" s="1521">
        <f t="shared" si="90"/>
        <v>-279831906.73376274</v>
      </c>
    </row>
    <row r="378" spans="2:66" hidden="1" x14ac:dyDescent="0.15">
      <c r="C378" s="1529"/>
      <c r="D378" s="274"/>
      <c r="E378" s="189"/>
      <c r="F378" s="1604"/>
      <c r="G378" s="189">
        <f t="shared" si="90"/>
        <v>1604819900.7673175</v>
      </c>
      <c r="H378" s="189">
        <f t="shared" si="90"/>
        <v>1218806658.9817176</v>
      </c>
      <c r="I378" s="189">
        <f t="shared" si="90"/>
        <v>1020434033.7840632</v>
      </c>
      <c r="J378" s="189">
        <f t="shared" si="90"/>
        <v>890695403.46395767</v>
      </c>
      <c r="K378" s="189">
        <f t="shared" si="90"/>
        <v>795919017.34139585</v>
      </c>
      <c r="L378" s="189">
        <f t="shared" si="90"/>
        <v>722078672.04595137</v>
      </c>
      <c r="M378" s="189">
        <f t="shared" si="90"/>
        <v>662063543.55961692</v>
      </c>
      <c r="N378" s="189">
        <f t="shared" si="90"/>
        <v>611800836.27386141</v>
      </c>
      <c r="O378" s="189">
        <f t="shared" si="90"/>
        <v>568753526.83588648</v>
      </c>
      <c r="P378" s="189">
        <f t="shared" si="90"/>
        <v>531240908.06968421</v>
      </c>
      <c r="Q378" s="189">
        <f t="shared" si="90"/>
        <v>498095762.21359462</v>
      </c>
      <c r="R378" s="189">
        <f t="shared" si="90"/>
        <v>468476614.56855601</v>
      </c>
      <c r="S378" s="189">
        <f t="shared" si="90"/>
        <v>441758129.93020296</v>
      </c>
      <c r="T378" s="189">
        <f t="shared" si="90"/>
        <v>417463755.35517198</v>
      </c>
      <c r="U378" s="189">
        <f t="shared" si="90"/>
        <v>395222539.56577808</v>
      </c>
      <c r="V378" s="189">
        <f t="shared" si="90"/>
        <v>374740454.1622799</v>
      </c>
      <c r="W378" s="189">
        <f t="shared" si="90"/>
        <v>355780764.40100688</v>
      </c>
      <c r="X378" s="189">
        <f t="shared" si="90"/>
        <v>338150241.14000112</v>
      </c>
      <c r="Y378" s="189">
        <f t="shared" si="90"/>
        <v>321689254.70407647</v>
      </c>
      <c r="Z378" s="189">
        <f t="shared" si="90"/>
        <v>306264515.18872911</v>
      </c>
      <c r="AA378" s="189">
        <f t="shared" si="90"/>
        <v>291763657.90655613</v>
      </c>
      <c r="AB378" s="189">
        <f t="shared" si="90"/>
        <v>278091141.21105319</v>
      </c>
      <c r="AC378" s="189">
        <f t="shared" si="90"/>
        <v>265165094.55695662</v>
      </c>
      <c r="AD378" s="189">
        <f t="shared" si="90"/>
        <v>252914865.71277031</v>
      </c>
      <c r="AE378" s="189">
        <f t="shared" si="90"/>
        <v>241279089.90516281</v>
      </c>
      <c r="AF378" s="189">
        <f t="shared" si="90"/>
        <v>230204153.77016988</v>
      </c>
      <c r="AG378" s="189">
        <f t="shared" si="90"/>
        <v>219642961.56821522</v>
      </c>
      <c r="AH378" s="189">
        <f t="shared" si="90"/>
        <v>209553935.38139391</v>
      </c>
      <c r="AI378" s="189">
        <f t="shared" si="90"/>
        <v>199900198.28591409</v>
      </c>
      <c r="AJ378" s="189">
        <f t="shared" si="90"/>
        <v>190648901.96040916</v>
      </c>
      <c r="AK378" s="189">
        <f t="shared" si="90"/>
        <v>181770669.30301014</v>
      </c>
      <c r="AL378" s="189">
        <f t="shared" si="90"/>
        <v>173239129.3674356</v>
      </c>
      <c r="AM378" s="189">
        <f t="shared" si="90"/>
        <v>165030526.9637073</v>
      </c>
      <c r="AN378" s="189">
        <f t="shared" si="90"/>
        <v>157123393.07035351</v>
      </c>
      <c r="AO378" s="189">
        <f t="shared" si="90"/>
        <v>149498265.10146794</v>
      </c>
      <c r="AP378" s="189">
        <f t="shared" si="90"/>
        <v>142137448.29849863</v>
      </c>
      <c r="AQ378" s="189">
        <f t="shared" si="90"/>
        <v>135024811.24221769</v>
      </c>
      <c r="AR378" s="189">
        <f t="shared" si="90"/>
        <v>128145609.82796288</v>
      </c>
      <c r="AS378" s="189">
        <f t="shared" si="90"/>
        <v>121486335.10741854</v>
      </c>
      <c r="AT378" s="189">
        <f t="shared" si="90"/>
        <v>115034581.23991746</v>
      </c>
      <c r="AU378" s="189">
        <f t="shared" si="90"/>
        <v>108778930.46564788</v>
      </c>
      <c r="AV378" s="189">
        <f t="shared" si="90"/>
        <v>102708852.55007029</v>
      </c>
      <c r="AW378" s="189">
        <f t="shared" si="90"/>
        <v>96814616.581968129</v>
      </c>
      <c r="AX378" s="189">
        <f t="shared" si="90"/>
        <v>91087213.358892739</v>
      </c>
      <c r="AY378" s="189">
        <f t="shared" si="90"/>
        <v>85518286.880238712</v>
      </c>
      <c r="AZ378" s="189">
        <f t="shared" si="90"/>
        <v>80100073.702910721</v>
      </c>
      <c r="BA378" s="189">
        <f t="shared" si="90"/>
        <v>74825349.107831478</v>
      </c>
      <c r="BB378" s="189">
        <f t="shared" si="90"/>
        <v>69687379.185352504</v>
      </c>
      <c r="BC378" s="189">
        <f t="shared" si="90"/>
        <v>64679878.080398232</v>
      </c>
      <c r="BD378" s="189">
        <f t="shared" si="90"/>
        <v>59796969.748886108</v>
      </c>
      <c r="BE378" s="189">
        <f t="shared" si="90"/>
        <v>55033153.669667244</v>
      </c>
      <c r="BF378" s="189">
        <f t="shared" si="90"/>
        <v>50383274.034142017</v>
      </c>
      <c r="BG378" s="189">
        <f t="shared" si="90"/>
        <v>45842492.001415581</v>
      </c>
      <c r="BH378" s="189">
        <f t="shared" si="90"/>
        <v>41406260.662480503</v>
      </c>
      <c r="BI378" s="189">
        <f t="shared" si="90"/>
        <v>37070302.404149055</v>
      </c>
      <c r="BJ378" s="189">
        <f t="shared" si="90"/>
        <v>32830588.403682381</v>
      </c>
      <c r="BK378" s="189">
        <f t="shared" si="90"/>
        <v>28683320.019464344</v>
      </c>
      <c r="BL378" s="189">
        <f t="shared" si="90"/>
        <v>24624911.872524738</v>
      </c>
      <c r="BM378" s="189">
        <f t="shared" si="90"/>
        <v>20651976.439049095</v>
      </c>
      <c r="BN378" s="1521">
        <f t="shared" si="90"/>
        <v>16761309.995845318</v>
      </c>
    </row>
    <row r="379" spans="2:66" hidden="1" x14ac:dyDescent="0.15">
      <c r="C379" s="1529"/>
      <c r="D379" s="274"/>
      <c r="E379" s="189"/>
      <c r="F379" s="1604"/>
      <c r="G379" s="189">
        <f t="shared" si="90"/>
        <v>1604819900.7673175</v>
      </c>
      <c r="H379" s="189">
        <f t="shared" si="90"/>
        <v>1347477739.5769179</v>
      </c>
      <c r="I379" s="189">
        <f t="shared" si="90"/>
        <v>1209043062.1620383</v>
      </c>
      <c r="J379" s="189">
        <f t="shared" si="90"/>
        <v>1115869794.5055578</v>
      </c>
      <c r="K379" s="189">
        <f t="shared" si="90"/>
        <v>1046353240.2694812</v>
      </c>
      <c r="L379" s="189">
        <f t="shared" si="90"/>
        <v>991278584.83216655</v>
      </c>
      <c r="M379" s="189">
        <f t="shared" si="90"/>
        <v>945889722.96238852</v>
      </c>
      <c r="N379" s="189">
        <f t="shared" si="90"/>
        <v>907422643.94133389</v>
      </c>
      <c r="O379" s="189">
        <f t="shared" si="90"/>
        <v>874134332.09047782</v>
      </c>
      <c r="P379" s="189">
        <f t="shared" si="90"/>
        <v>844857745.12886512</v>
      </c>
      <c r="Q379" s="189">
        <f t="shared" si="90"/>
        <v>818774750.27662325</v>
      </c>
      <c r="R379" s="189">
        <f t="shared" si="90"/>
        <v>795290555.23528183</v>
      </c>
      <c r="S379" s="189">
        <f t="shared" si="90"/>
        <v>773959764.31549752</v>
      </c>
      <c r="T379" s="189">
        <f t="shared" si="90"/>
        <v>754440579.55248177</v>
      </c>
      <c r="U379" s="189">
        <f t="shared" si="90"/>
        <v>736465230.89290702</v>
      </c>
      <c r="V379" s="189">
        <f t="shared" si="90"/>
        <v>719820208.4335326</v>
      </c>
      <c r="W379" s="189">
        <f t="shared" si="90"/>
        <v>704332650.38609493</v>
      </c>
      <c r="X379" s="189">
        <f t="shared" si="90"/>
        <v>689860727.76776206</v>
      </c>
      <c r="Y379" s="189">
        <f t="shared" si="90"/>
        <v>676286699.81835186</v>
      </c>
      <c r="Z379" s="189">
        <f t="shared" si="90"/>
        <v>663511799.50230992</v>
      </c>
      <c r="AA379" s="189">
        <f t="shared" si="90"/>
        <v>651452401.14165199</v>
      </c>
      <c r="AB379" s="189">
        <f t="shared" si="90"/>
        <v>640037104.13529289</v>
      </c>
      <c r="AC379" s="189">
        <f t="shared" si="90"/>
        <v>629204482.83987474</v>
      </c>
      <c r="AD379" s="189">
        <f t="shared" si="90"/>
        <v>618901328.59808528</v>
      </c>
      <c r="AE379" s="189">
        <f t="shared" si="90"/>
        <v>609081260.59848773</v>
      </c>
      <c r="AF379" s="189">
        <f t="shared" si="90"/>
        <v>599703616.77027977</v>
      </c>
      <c r="AG379" s="189">
        <f t="shared" si="90"/>
        <v>590732559.83565855</v>
      </c>
      <c r="AH379" s="189">
        <f t="shared" si="90"/>
        <v>582136350.48356545</v>
      </c>
      <c r="AI379" s="189">
        <f t="shared" si="90"/>
        <v>573886751.66085708</v>
      </c>
      <c r="AJ379" s="189">
        <f t="shared" si="90"/>
        <v>565958536.6899482</v>
      </c>
      <c r="AK379" s="189">
        <f t="shared" si="90"/>
        <v>558329080.31001139</v>
      </c>
      <c r="AL379" s="189">
        <f t="shared" si="90"/>
        <v>550978016.47651112</v>
      </c>
      <c r="AM379" s="189">
        <f t="shared" si="90"/>
        <v>543886950.30502748</v>
      </c>
      <c r="AN379" s="189">
        <f t="shared" si="90"/>
        <v>537039214.23381722</v>
      </c>
      <c r="AO379" s="189">
        <f t="shared" si="90"/>
        <v>530419660.53372687</v>
      </c>
      <c r="AP379" s="189">
        <f t="shared" si="90"/>
        <v>524014483.87731761</v>
      </c>
      <c r="AQ379" s="189">
        <f t="shared" si="90"/>
        <v>517811068.9092164</v>
      </c>
      <c r="AR379" s="189">
        <f t="shared" si="90"/>
        <v>511797858.72284871</v>
      </c>
      <c r="AS379" s="189">
        <f t="shared" si="90"/>
        <v>505964240.90821916</v>
      </c>
      <c r="AT379" s="189">
        <f t="shared" si="90"/>
        <v>500300448.43841094</v>
      </c>
      <c r="AU379" s="189">
        <f t="shared" si="90"/>
        <v>494797473.1442396</v>
      </c>
      <c r="AV379" s="189">
        <f t="shared" si="90"/>
        <v>489446989.91381818</v>
      </c>
      <c r="AW379" s="189">
        <f t="shared" si="90"/>
        <v>484241290.06686324</v>
      </c>
      <c r="AX379" s="189">
        <f t="shared" si="90"/>
        <v>479173222.60809535</v>
      </c>
      <c r="AY379" s="189">
        <f t="shared" si="90"/>
        <v>474236142.27203512</v>
      </c>
      <c r="AZ379" s="189">
        <f t="shared" si="90"/>
        <v>469423863.44221896</v>
      </c>
      <c r="BA379" s="189">
        <f t="shared" si="90"/>
        <v>464730619.16872901</v>
      </c>
      <c r="BB379" s="189">
        <f t="shared" si="90"/>
        <v>460151024.6246087</v>
      </c>
      <c r="BC379" s="189">
        <f t="shared" si="90"/>
        <v>455680044.43887788</v>
      </c>
      <c r="BD379" s="189">
        <f t="shared" si="90"/>
        <v>451312963.42497092</v>
      </c>
      <c r="BE379" s="189">
        <f t="shared" si="90"/>
        <v>447045360.29150754</v>
      </c>
      <c r="BF379" s="189">
        <f t="shared" si="90"/>
        <v>442873083.97958356</v>
      </c>
      <c r="BG379" s="189">
        <f t="shared" si="90"/>
        <v>438792232.31919241</v>
      </c>
      <c r="BH379" s="189">
        <f t="shared" si="90"/>
        <v>434799132.73842478</v>
      </c>
      <c r="BI379" s="189">
        <f t="shared" si="90"/>
        <v>430890324.79400808</v>
      </c>
      <c r="BJ379" s="189">
        <f t="shared" si="90"/>
        <v>427062544.32154036</v>
      </c>
      <c r="BK379" s="189">
        <f t="shared" si="90"/>
        <v>423312709.02926302</v>
      </c>
      <c r="BL379" s="189">
        <f t="shared" si="90"/>
        <v>419637905.38110352</v>
      </c>
      <c r="BM379" s="189">
        <f t="shared" si="90"/>
        <v>416035376.63356352</v>
      </c>
      <c r="BN379" s="1521">
        <f t="shared" si="90"/>
        <v>412502511.90728503</v>
      </c>
    </row>
    <row r="380" spans="2:66" hidden="1" x14ac:dyDescent="0.15">
      <c r="C380" s="1529"/>
      <c r="D380" s="274"/>
      <c r="E380" s="189"/>
      <c r="F380" s="1604"/>
      <c r="G380" s="189"/>
      <c r="H380" s="189"/>
      <c r="I380" s="189"/>
      <c r="J380" s="189"/>
      <c r="K380" s="189"/>
      <c r="L380" s="189"/>
      <c r="M380" s="189"/>
      <c r="N380" s="189"/>
      <c r="O380" s="189"/>
      <c r="P380" s="189"/>
      <c r="Q380" s="189"/>
      <c r="R380" s="189"/>
      <c r="S380" s="189"/>
      <c r="T380" s="189"/>
      <c r="U380" s="189"/>
      <c r="V380" s="189"/>
      <c r="W380" s="189"/>
      <c r="X380" s="189"/>
      <c r="Y380" s="189"/>
      <c r="Z380" s="189"/>
      <c r="AA380" s="189"/>
      <c r="AB380" s="189"/>
      <c r="AC380" s="189"/>
      <c r="AD380" s="189"/>
      <c r="AE380" s="189"/>
      <c r="AF380" s="189"/>
      <c r="AG380" s="189"/>
      <c r="AH380" s="189"/>
      <c r="AI380" s="189"/>
      <c r="AJ380" s="189"/>
      <c r="AK380" s="189"/>
      <c r="AL380" s="189"/>
      <c r="AM380" s="189"/>
      <c r="AN380" s="189"/>
      <c r="AO380" s="189"/>
      <c r="AP380" s="189"/>
      <c r="AQ380" s="189"/>
      <c r="AR380" s="189"/>
      <c r="AS380" s="189"/>
      <c r="AT380" s="189"/>
      <c r="AU380" s="189"/>
      <c r="AV380" s="189"/>
      <c r="AW380" s="189"/>
      <c r="AX380" s="189"/>
      <c r="AY380" s="189"/>
      <c r="AZ380" s="189"/>
      <c r="BA380" s="189"/>
      <c r="BB380" s="189"/>
      <c r="BC380" s="189"/>
      <c r="BD380" s="189"/>
      <c r="BE380" s="189"/>
      <c r="BF380" s="189"/>
      <c r="BG380" s="189"/>
      <c r="BH380" s="189"/>
      <c r="BI380" s="189"/>
      <c r="BJ380" s="189"/>
      <c r="BK380" s="189"/>
      <c r="BL380" s="189"/>
      <c r="BM380" s="189"/>
      <c r="BN380" s="1521"/>
    </row>
    <row r="381" spans="2:66" hidden="1" x14ac:dyDescent="0.15">
      <c r="C381" s="1529"/>
      <c r="D381" s="274"/>
      <c r="E381" s="189"/>
      <c r="F381" s="1604"/>
      <c r="G381" s="189">
        <f t="shared" ref="G381:BN383" si="91">G282+G315</f>
        <v>-202458093.58788204</v>
      </c>
      <c r="H381" s="189">
        <f t="shared" si="91"/>
        <v>-366981116.29764193</v>
      </c>
      <c r="I381" s="189">
        <f t="shared" si="91"/>
        <v>-447512089.95246387</v>
      </c>
      <c r="J381" s="189">
        <f t="shared" si="91"/>
        <v>-498599534.46544987</v>
      </c>
      <c r="K381" s="189">
        <f t="shared" si="91"/>
        <v>-535092926.08674884</v>
      </c>
      <c r="L381" s="189">
        <f t="shared" si="91"/>
        <v>-563024313.38930738</v>
      </c>
      <c r="M381" s="189">
        <f t="shared" si="91"/>
        <v>-585394046.1210407</v>
      </c>
      <c r="N381" s="189">
        <f t="shared" si="91"/>
        <v>-603894268.99969637</v>
      </c>
      <c r="O381" s="189">
        <f t="shared" si="91"/>
        <v>-619565408.18072045</v>
      </c>
      <c r="P381" s="189">
        <f t="shared" si="91"/>
        <v>-633088982.29673541</v>
      </c>
      <c r="Q381" s="189">
        <f t="shared" si="91"/>
        <v>-644933600.31718409</v>
      </c>
      <c r="R381" s="189">
        <f t="shared" si="91"/>
        <v>-655434092.13878238</v>
      </c>
      <c r="S381" s="189">
        <f t="shared" si="91"/>
        <v>-664837280.56145716</v>
      </c>
      <c r="T381" s="189">
        <f t="shared" si="91"/>
        <v>-673329878.3241688</v>
      </c>
      <c r="U381" s="189">
        <f t="shared" si="91"/>
        <v>-681056237.52304447</v>
      </c>
      <c r="V381" s="189">
        <f t="shared" si="91"/>
        <v>-688130056.62709332</v>
      </c>
      <c r="W381" s="189">
        <f t="shared" si="91"/>
        <v>-694642342.16520917</v>
      </c>
      <c r="X381" s="189">
        <f t="shared" si="91"/>
        <v>-700666967.97191274</v>
      </c>
      <c r="Y381" s="189">
        <f t="shared" si="91"/>
        <v>-706264647.07028711</v>
      </c>
      <c r="Z381" s="189">
        <f t="shared" si="91"/>
        <v>-711485827.26472485</v>
      </c>
      <c r="AA381" s="189">
        <f t="shared" si="91"/>
        <v>-716372840.15302944</v>
      </c>
      <c r="AB381" s="189">
        <f t="shared" si="91"/>
        <v>-720961521.68108368</v>
      </c>
      <c r="AC381" s="189">
        <f t="shared" si="91"/>
        <v>-725282451.80797434</v>
      </c>
      <c r="AD381" s="189">
        <f t="shared" si="91"/>
        <v>-729361915.13836229</v>
      </c>
      <c r="AE381" s="189">
        <f t="shared" si="91"/>
        <v>-733222654.10945606</v>
      </c>
      <c r="AF381" s="189">
        <f t="shared" si="91"/>
        <v>-736884465.87650216</v>
      </c>
      <c r="AG381" s="189">
        <f t="shared" si="91"/>
        <v>-740364679.98411751</v>
      </c>
      <c r="AH381" s="189">
        <f t="shared" si="91"/>
        <v>-743678544.08667147</v>
      </c>
      <c r="AI381" s="189">
        <f t="shared" si="91"/>
        <v>-746839538.01146352</v>
      </c>
      <c r="AJ381" s="189">
        <f t="shared" si="91"/>
        <v>-749859631.44577181</v>
      </c>
      <c r="AK381" s="189">
        <f t="shared" si="91"/>
        <v>-752749496.87760413</v>
      </c>
      <c r="AL381" s="189">
        <f t="shared" si="91"/>
        <v>-755518686.72901106</v>
      </c>
      <c r="AM381" s="189">
        <f t="shared" si="91"/>
        <v>-758175781.61592662</v>
      </c>
      <c r="AN381" s="189">
        <f t="shared" si="91"/>
        <v>-760728515.15950358</v>
      </c>
      <c r="AO381" s="189">
        <f t="shared" si="91"/>
        <v>-763183879.62742937</v>
      </c>
      <c r="AP381" s="189">
        <f t="shared" si="91"/>
        <v>-765548215.80486667</v>
      </c>
      <c r="AQ381" s="189">
        <f t="shared" si="91"/>
        <v>-767827289.81543732</v>
      </c>
      <c r="AR381" s="189">
        <f t="shared" si="91"/>
        <v>-770026359.08356607</v>
      </c>
      <c r="AS381" s="189">
        <f t="shared" si="91"/>
        <v>-772150229.21435118</v>
      </c>
      <c r="AT381" s="189">
        <f t="shared" si="91"/>
        <v>-774203303.23911619</v>
      </c>
      <c r="AU381" s="189">
        <f t="shared" si="91"/>
        <v>-776189624.41394413</v>
      </c>
      <c r="AV381" s="189">
        <f t="shared" si="91"/>
        <v>-778112913.54975998</v>
      </c>
      <c r="AW381" s="189">
        <f t="shared" si="91"/>
        <v>-779976601.68453407</v>
      </c>
      <c r="AX381" s="189">
        <f t="shared" si="91"/>
        <v>-781783858.77220333</v>
      </c>
      <c r="AY381" s="189">
        <f t="shared" si="91"/>
        <v>-783537618.95228767</v>
      </c>
      <c r="AZ381" s="189">
        <f t="shared" si="91"/>
        <v>-785240602.87371588</v>
      </c>
      <c r="BA381" s="189">
        <f t="shared" si="91"/>
        <v>-786895337.47205925</v>
      </c>
      <c r="BB381" s="189">
        <f t="shared" si="91"/>
        <v>-788504173.53802621</v>
      </c>
      <c r="BC381" s="189">
        <f t="shared" si="91"/>
        <v>-790069301.36422861</v>
      </c>
      <c r="BD381" s="189">
        <f t="shared" si="91"/>
        <v>-791592764.71490133</v>
      </c>
      <c r="BE381" s="189">
        <f t="shared" si="91"/>
        <v>-793076473.32788849</v>
      </c>
      <c r="BF381" s="189">
        <f t="shared" si="91"/>
        <v>-794522214.12853813</v>
      </c>
      <c r="BG381" s="189">
        <f t="shared" si="91"/>
        <v>-795931661.31016457</v>
      </c>
      <c r="BH381" s="189">
        <f t="shared" si="91"/>
        <v>-797306385.41463041</v>
      </c>
      <c r="BI381" s="189">
        <f t="shared" si="91"/>
        <v>-798647861.52870941</v>
      </c>
      <c r="BJ381" s="189">
        <f t="shared" si="91"/>
        <v>-799957476.69667375</v>
      </c>
      <c r="BK381" s="189">
        <f t="shared" si="91"/>
        <v>-801236536.63656521</v>
      </c>
      <c r="BL381" s="189">
        <f t="shared" si="91"/>
        <v>-802486271.8365072</v>
      </c>
      <c r="BM381" s="189">
        <f t="shared" si="91"/>
        <v>-803707843.09787571</v>
      </c>
      <c r="BN381" s="1521">
        <f t="shared" si="91"/>
        <v>-804902346.58395386</v>
      </c>
    </row>
    <row r="382" spans="2:66" hidden="1" x14ac:dyDescent="0.15">
      <c r="C382" s="1529"/>
      <c r="D382" s="274"/>
      <c r="E382" s="189"/>
      <c r="F382" s="1604"/>
      <c r="G382" s="189">
        <f t="shared" si="91"/>
        <v>-202458093.58788204</v>
      </c>
      <c r="H382" s="189">
        <f t="shared" si="91"/>
        <v>-325850360.620202</v>
      </c>
      <c r="I382" s="189">
        <f t="shared" si="91"/>
        <v>-389261780.9825291</v>
      </c>
      <c r="J382" s="189">
        <f t="shared" si="91"/>
        <v>-430733787.59767407</v>
      </c>
      <c r="K382" s="189">
        <f t="shared" si="91"/>
        <v>-461029828.97360414</v>
      </c>
      <c r="L382" s="189">
        <f t="shared" si="91"/>
        <v>-484633494.90565205</v>
      </c>
      <c r="M382" s="189">
        <f t="shared" si="91"/>
        <v>-503817818.02863431</v>
      </c>
      <c r="N382" s="189">
        <f t="shared" si="91"/>
        <v>-519884700.52852529</v>
      </c>
      <c r="O382" s="189">
        <f t="shared" si="91"/>
        <v>-533645122.51980972</v>
      </c>
      <c r="P382" s="189">
        <f t="shared" si="91"/>
        <v>-545636335.69806576</v>
      </c>
      <c r="Q382" s="189">
        <f t="shared" si="91"/>
        <v>-556231450.69821751</v>
      </c>
      <c r="R382" s="189">
        <f t="shared" si="91"/>
        <v>-565699451.74030674</v>
      </c>
      <c r="S382" s="189">
        <f t="shared" si="91"/>
        <v>-574240232.2999171</v>
      </c>
      <c r="T382" s="189">
        <f t="shared" si="91"/>
        <v>-582006126.39484143</v>
      </c>
      <c r="U382" s="189">
        <f t="shared" si="91"/>
        <v>-589115711.61298954</v>
      </c>
      <c r="V382" s="189">
        <f t="shared" si="91"/>
        <v>-595662976.51974881</v>
      </c>
      <c r="W382" s="189">
        <f t="shared" si="91"/>
        <v>-601723595.29813874</v>
      </c>
      <c r="X382" s="189">
        <f t="shared" si="91"/>
        <v>-607359335.21234047</v>
      </c>
      <c r="Y382" s="189">
        <f t="shared" si="91"/>
        <v>-612621223.18416595</v>
      </c>
      <c r="Z382" s="189">
        <f t="shared" si="91"/>
        <v>-617551866.41385829</v>
      </c>
      <c r="AA382" s="189">
        <f t="shared" si="91"/>
        <v>-622187183.18610847</v>
      </c>
      <c r="AB382" s="189">
        <f t="shared" si="91"/>
        <v>-626557714.16398704</v>
      </c>
      <c r="AC382" s="189">
        <f t="shared" si="91"/>
        <v>-630689629.9320488</v>
      </c>
      <c r="AD382" s="189">
        <f t="shared" si="91"/>
        <v>-634605515.04976296</v>
      </c>
      <c r="AE382" s="189">
        <f t="shared" si="91"/>
        <v>-638324985.26518631</v>
      </c>
      <c r="AF382" s="189">
        <f t="shared" si="91"/>
        <v>-641865178.52543187</v>
      </c>
      <c r="AG382" s="189">
        <f t="shared" si="91"/>
        <v>-645241149.3660568</v>
      </c>
      <c r="AH382" s="189">
        <f t="shared" si="91"/>
        <v>-648466188.50611746</v>
      </c>
      <c r="AI382" s="189">
        <f t="shared" si="91"/>
        <v>-651552083.95373237</v>
      </c>
      <c r="AJ382" s="189">
        <f t="shared" si="91"/>
        <v>-654509335.94154346</v>
      </c>
      <c r="AK382" s="189">
        <f t="shared" si="91"/>
        <v>-657347335.09869492</v>
      </c>
      <c r="AL382" s="189">
        <f t="shared" si="91"/>
        <v>-660074511.11228883</v>
      </c>
      <c r="AM382" s="189">
        <f t="shared" si="91"/>
        <v>-662698457.52168572</v>
      </c>
      <c r="AN382" s="189">
        <f t="shared" si="91"/>
        <v>-665226037.07392013</v>
      </c>
      <c r="AO382" s="189">
        <f t="shared" si="91"/>
        <v>-667663471.14260662</v>
      </c>
      <c r="AP382" s="189">
        <f t="shared" si="91"/>
        <v>-670016416.0009917</v>
      </c>
      <c r="AQ382" s="189">
        <f t="shared" si="91"/>
        <v>-672290028.18821323</v>
      </c>
      <c r="AR382" s="189">
        <f t="shared" si="91"/>
        <v>-674489020.77704334</v>
      </c>
      <c r="AS382" s="189">
        <f t="shared" si="91"/>
        <v>-676617712.01249933</v>
      </c>
      <c r="AT382" s="189">
        <f t="shared" si="91"/>
        <v>-678680067.52228177</v>
      </c>
      <c r="AU382" s="189">
        <f t="shared" si="91"/>
        <v>-680679737.08602273</v>
      </c>
      <c r="AV382" s="189">
        <f t="shared" si="91"/>
        <v>-682620086.77869451</v>
      </c>
      <c r="AW382" s="189">
        <f t="shared" si="91"/>
        <v>-684504227.16507924</v>
      </c>
      <c r="AX382" s="189">
        <f t="shared" si="91"/>
        <v>-686335038.1098913</v>
      </c>
      <c r="AY382" s="189">
        <f t="shared" si="91"/>
        <v>-688115190.67657232</v>
      </c>
      <c r="AZ382" s="189">
        <f t="shared" si="91"/>
        <v>-689847166.51274383</v>
      </c>
      <c r="BA382" s="189">
        <f t="shared" si="91"/>
        <v>-691533275.05852127</v>
      </c>
      <c r="BB382" s="189">
        <f t="shared" si="91"/>
        <v>-693175668.86280096</v>
      </c>
      <c r="BC382" s="189">
        <f t="shared" si="91"/>
        <v>-694776357.25019646</v>
      </c>
      <c r="BD382" s="189">
        <f t="shared" si="91"/>
        <v>-696337218.54591072</v>
      </c>
      <c r="BE382" s="189">
        <f t="shared" si="91"/>
        <v>-697860011.03619087</v>
      </c>
      <c r="BF382" s="189">
        <f t="shared" si="91"/>
        <v>-699346382.81711948</v>
      </c>
      <c r="BG382" s="189">
        <f t="shared" si="91"/>
        <v>-700797880.66347802</v>
      </c>
      <c r="BH382" s="189">
        <f t="shared" si="91"/>
        <v>-702215958.03165054</v>
      </c>
      <c r="BI382" s="189">
        <f t="shared" si="91"/>
        <v>-703601982.29542482</v>
      </c>
      <c r="BJ382" s="189">
        <f t="shared" si="91"/>
        <v>-704957241.30070221</v>
      </c>
      <c r="BK382" s="189">
        <f t="shared" si="91"/>
        <v>-706282949.31411898</v>
      </c>
      <c r="BL382" s="189">
        <f t="shared" si="91"/>
        <v>-707580252.43117487</v>
      </c>
      <c r="BM382" s="189">
        <f t="shared" si="91"/>
        <v>-708850233.5013628</v>
      </c>
      <c r="BN382" s="1521">
        <f t="shared" si="91"/>
        <v>-710093916.6208142</v>
      </c>
    </row>
    <row r="383" spans="2:66" hidden="1" x14ac:dyDescent="0.15">
      <c r="C383" s="1529"/>
      <c r="D383" s="274"/>
      <c r="E383" s="189"/>
      <c r="F383" s="1604"/>
      <c r="G383" s="189">
        <f t="shared" si="91"/>
        <v>-202458093.58788204</v>
      </c>
      <c r="H383" s="189">
        <f t="shared" si="91"/>
        <v>-284719604.9427619</v>
      </c>
      <c r="I383" s="189">
        <f t="shared" si="91"/>
        <v>-328971373.62068063</v>
      </c>
      <c r="J383" s="189">
        <f t="shared" si="91"/>
        <v>-358754965.16215396</v>
      </c>
      <c r="K383" s="189">
        <f t="shared" si="91"/>
        <v>-380976496.17436987</v>
      </c>
      <c r="L383" s="189">
        <f t="shared" si="91"/>
        <v>-398581556.97228074</v>
      </c>
      <c r="M383" s="189">
        <f t="shared" si="91"/>
        <v>-413090475.21099615</v>
      </c>
      <c r="N383" s="189">
        <f t="shared" si="91"/>
        <v>-425386789.35960674</v>
      </c>
      <c r="O383" s="189">
        <f t="shared" si="91"/>
        <v>-436027668.53244448</v>
      </c>
      <c r="P383" s="189">
        <f t="shared" si="91"/>
        <v>-445386167.27060109</v>
      </c>
      <c r="Q383" s="189">
        <f t="shared" si="91"/>
        <v>-453723808.36012107</v>
      </c>
      <c r="R383" s="189">
        <f t="shared" si="91"/>
        <v>-461230721.98872089</v>
      </c>
      <c r="S383" s="189">
        <f t="shared" si="91"/>
        <v>-468049282.50495952</v>
      </c>
      <c r="T383" s="189">
        <f t="shared" si="91"/>
        <v>-474288748.40356469</v>
      </c>
      <c r="U383" s="189">
        <f t="shared" si="91"/>
        <v>-480034714.55628341</v>
      </c>
      <c r="V383" s="189">
        <f t="shared" si="91"/>
        <v>-485355431.13731426</v>
      </c>
      <c r="W383" s="189">
        <f t="shared" si="91"/>
        <v>-490306154.82085413</v>
      </c>
      <c r="X383" s="189">
        <f t="shared" si="91"/>
        <v>-494932222.39286822</v>
      </c>
      <c r="Y383" s="189">
        <f t="shared" si="91"/>
        <v>-499271270.64336342</v>
      </c>
      <c r="Z383" s="189">
        <f t="shared" si="91"/>
        <v>-503354871.25720924</v>
      </c>
      <c r="AA383" s="189">
        <f t="shared" si="91"/>
        <v>-507209755.86138552</v>
      </c>
      <c r="AB383" s="189">
        <f t="shared" si="91"/>
        <v>-510858748.23777705</v>
      </c>
      <c r="AC383" s="189">
        <f t="shared" si="91"/>
        <v>-514321483.59203911</v>
      </c>
      <c r="AD383" s="189">
        <f t="shared" si="91"/>
        <v>-517614970.50351697</v>
      </c>
      <c r="AE383" s="189">
        <f t="shared" si="91"/>
        <v>-520754034.97518325</v>
      </c>
      <c r="AF383" s="189">
        <f t="shared" si="91"/>
        <v>-523751674.96813178</v>
      </c>
      <c r="AG383" s="189">
        <f t="shared" si="91"/>
        <v>-526619346.1591987</v>
      </c>
      <c r="AH383" s="189">
        <f t="shared" si="91"/>
        <v>-529367194.27687639</v>
      </c>
      <c r="AI383" s="189">
        <f t="shared" si="91"/>
        <v>-532004245.52447706</v>
      </c>
      <c r="AJ383" s="189">
        <f t="shared" si="91"/>
        <v>-534538563.81432325</v>
      </c>
      <c r="AK383" s="189">
        <f t="shared" si="91"/>
        <v>-536977381.49474752</v>
      </c>
      <c r="AL383" s="189">
        <f t="shared" si="91"/>
        <v>-539327208.73725092</v>
      </c>
      <c r="AM383" s="189">
        <f t="shared" si="91"/>
        <v>-541593925.61599863</v>
      </c>
      <c r="AN383" s="189">
        <f t="shared" si="91"/>
        <v>-543782860.05243695</v>
      </c>
      <c r="AO383" s="189">
        <f t="shared" si="91"/>
        <v>-545898854.14118373</v>
      </c>
      <c r="AP383" s="189">
        <f t="shared" si="91"/>
        <v>-547946320.86724961</v>
      </c>
      <c r="AQ383" s="189">
        <f t="shared" si="91"/>
        <v>-549929292.83141184</v>
      </c>
      <c r="AR383" s="189">
        <f t="shared" si="91"/>
        <v>-551851464.29269516</v>
      </c>
      <c r="AS383" s="189">
        <f t="shared" si="91"/>
        <v>-553716227.59412372</v>
      </c>
      <c r="AT383" s="189">
        <f t="shared" si="91"/>
        <v>-555526704.84515655</v>
      </c>
      <c r="AU383" s="189">
        <f t="shared" si="91"/>
        <v>-557285775.58021629</v>
      </c>
      <c r="AV383" s="189">
        <f t="shared" si="91"/>
        <v>-558996100.98891521</v>
      </c>
      <c r="AW383" s="189">
        <f t="shared" si="91"/>
        <v>-560660145.21349728</v>
      </c>
      <c r="AX383" s="189">
        <f t="shared" si="91"/>
        <v>-562280194.12766767</v>
      </c>
      <c r="AY383" s="189">
        <f t="shared" si="91"/>
        <v>-563858371.94449365</v>
      </c>
      <c r="AZ383" s="189">
        <f t="shared" si="91"/>
        <v>-565396655.9465034</v>
      </c>
      <c r="BA383" s="189">
        <f t="shared" si="91"/>
        <v>-566896889.5860635</v>
      </c>
      <c r="BB383" s="189">
        <f t="shared" si="91"/>
        <v>-568360794.16683352</v>
      </c>
      <c r="BC383" s="189">
        <f t="shared" si="91"/>
        <v>-569789979.28603292</v>
      </c>
      <c r="BD383" s="189">
        <f t="shared" si="91"/>
        <v>-571185952.19133306</v>
      </c>
      <c r="BE383" s="189">
        <f t="shared" si="91"/>
        <v>-572550126.18442309</v>
      </c>
      <c r="BF383" s="189">
        <f t="shared" si="91"/>
        <v>-573883828.18498683</v>
      </c>
      <c r="BG383" s="189">
        <f t="shared" si="91"/>
        <v>-575188305.55335104</v>
      </c>
      <c r="BH383" s="189">
        <f t="shared" si="91"/>
        <v>-576464732.25694692</v>
      </c>
      <c r="BI383" s="189">
        <f t="shared" si="91"/>
        <v>-577714214.45456398</v>
      </c>
      <c r="BJ383" s="189">
        <f t="shared" si="91"/>
        <v>-578937795.56285703</v>
      </c>
      <c r="BK383" s="189">
        <f t="shared" si="91"/>
        <v>-580136460.86141407</v>
      </c>
      <c r="BL383" s="189">
        <f t="shared" si="91"/>
        <v>-581311141.68569756</v>
      </c>
      <c r="BM383" s="189">
        <f t="shared" si="91"/>
        <v>-582462719.25115049</v>
      </c>
      <c r="BN383" s="1521">
        <f t="shared" si="91"/>
        <v>-583592028.14655912</v>
      </c>
    </row>
    <row r="384" spans="2:66" hidden="1" x14ac:dyDescent="0.15">
      <c r="C384" s="1529"/>
      <c r="D384" s="274"/>
      <c r="E384" s="189"/>
      <c r="F384" s="1604"/>
      <c r="G384" s="189"/>
      <c r="H384" s="189"/>
      <c r="I384" s="189"/>
      <c r="J384" s="189"/>
      <c r="K384" s="189"/>
      <c r="L384" s="189"/>
      <c r="M384" s="189"/>
      <c r="N384" s="189"/>
      <c r="O384" s="189"/>
      <c r="P384" s="189"/>
      <c r="Q384" s="189"/>
      <c r="R384" s="189"/>
      <c r="S384" s="189"/>
      <c r="T384" s="189"/>
      <c r="U384" s="189"/>
      <c r="V384" s="189"/>
      <c r="W384" s="189"/>
      <c r="X384" s="189"/>
      <c r="Y384" s="189"/>
      <c r="Z384" s="189"/>
      <c r="AA384" s="189"/>
      <c r="AB384" s="189"/>
      <c r="AC384" s="189"/>
      <c r="AD384" s="189"/>
      <c r="AE384" s="189"/>
      <c r="AF384" s="189"/>
      <c r="AG384" s="189"/>
      <c r="AH384" s="189"/>
      <c r="AI384" s="189"/>
      <c r="AJ384" s="189"/>
      <c r="AK384" s="189"/>
      <c r="AL384" s="189"/>
      <c r="AM384" s="189"/>
      <c r="AN384" s="189"/>
      <c r="AO384" s="189"/>
      <c r="AP384" s="189"/>
      <c r="AQ384" s="189"/>
      <c r="AR384" s="189"/>
      <c r="AS384" s="189"/>
      <c r="AT384" s="189"/>
      <c r="AU384" s="189"/>
      <c r="AV384" s="189"/>
      <c r="AW384" s="189"/>
      <c r="AX384" s="189"/>
      <c r="AY384" s="189"/>
      <c r="AZ384" s="189"/>
      <c r="BA384" s="189"/>
      <c r="BB384" s="189"/>
      <c r="BC384" s="189"/>
      <c r="BD384" s="189"/>
      <c r="BE384" s="189"/>
      <c r="BF384" s="189"/>
      <c r="BG384" s="189"/>
      <c r="BH384" s="189"/>
      <c r="BI384" s="189"/>
      <c r="BJ384" s="189"/>
      <c r="BK384" s="189"/>
      <c r="BL384" s="189"/>
      <c r="BM384" s="189"/>
      <c r="BN384" s="1521"/>
    </row>
    <row r="385" spans="3:66" hidden="1" x14ac:dyDescent="0.15">
      <c r="C385" s="1529"/>
      <c r="D385" s="274"/>
      <c r="E385" s="189"/>
      <c r="F385" s="1604"/>
      <c r="G385" s="189">
        <f t="shared" ref="G385:BN387" si="92">G286+G319</f>
        <v>1548348404.7673175</v>
      </c>
      <c r="H385" s="189">
        <f t="shared" si="92"/>
        <v>1033664082.3865175</v>
      </c>
      <c r="I385" s="189">
        <f t="shared" si="92"/>
        <v>781735635.39148688</v>
      </c>
      <c r="J385" s="189">
        <f t="shared" si="92"/>
        <v>621916624.48187816</v>
      </c>
      <c r="K385" s="189">
        <f t="shared" si="92"/>
        <v>507752805.7735365</v>
      </c>
      <c r="L385" s="189">
        <f t="shared" si="92"/>
        <v>420373866.88585329</v>
      </c>
      <c r="M385" s="189">
        <f t="shared" si="92"/>
        <v>350393686.94968224</v>
      </c>
      <c r="N385" s="189">
        <f t="shared" si="92"/>
        <v>292518658.15816623</v>
      </c>
      <c r="O385" s="189">
        <f t="shared" si="92"/>
        <v>243493971.41539001</v>
      </c>
      <c r="P385" s="189">
        <f t="shared" si="92"/>
        <v>201187603.19149271</v>
      </c>
      <c r="Q385" s="189">
        <f t="shared" si="92"/>
        <v>164133584.25051722</v>
      </c>
      <c r="R385" s="189">
        <f t="shared" si="92"/>
        <v>131284452.08134621</v>
      </c>
      <c r="S385" s="189">
        <f t="shared" si="92"/>
        <v>101868060.49169493</v>
      </c>
      <c r="T385" s="189">
        <f t="shared" si="92"/>
        <v>75300308.132409722</v>
      </c>
      <c r="U385" s="189">
        <f t="shared" si="92"/>
        <v>51129612.242879391</v>
      </c>
      <c r="V385" s="189">
        <f t="shared" si="92"/>
        <v>29000285.099196762</v>
      </c>
      <c r="W385" s="189">
        <f t="shared" si="92"/>
        <v>8627627.1323641241</v>
      </c>
      <c r="X385" s="189">
        <f t="shared" si="92"/>
        <v>-10219464.295024395</v>
      </c>
      <c r="Y385" s="189">
        <f t="shared" si="92"/>
        <v>-27730920.297960281</v>
      </c>
      <c r="Z385" s="189">
        <f t="shared" si="92"/>
        <v>-44064558.87414217</v>
      </c>
      <c r="AA385" s="189">
        <f t="shared" si="92"/>
        <v>-59352807.749319881</v>
      </c>
      <c r="AB385" s="189">
        <f t="shared" si="92"/>
        <v>-73707774.026922524</v>
      </c>
      <c r="AC385" s="189">
        <f t="shared" si="92"/>
        <v>-87225122.284842491</v>
      </c>
      <c r="AD385" s="189">
        <f t="shared" si="92"/>
        <v>-99987079.762259662</v>
      </c>
      <c r="AE385" s="189">
        <f t="shared" si="92"/>
        <v>-112064792.58626968</v>
      </c>
      <c r="AF385" s="189">
        <f t="shared" si="92"/>
        <v>-123520193.03398067</v>
      </c>
      <c r="AG385" s="189">
        <f t="shared" si="92"/>
        <v>-134407493.85192153</v>
      </c>
      <c r="AH385" s="189">
        <f t="shared" si="92"/>
        <v>-144774394.92140883</v>
      </c>
      <c r="AI385" s="189">
        <f t="shared" si="92"/>
        <v>-154663065.75565067</v>
      </c>
      <c r="AJ385" s="189">
        <f t="shared" si="92"/>
        <v>-164110951.6330328</v>
      </c>
      <c r="AK385" s="189">
        <f t="shared" si="92"/>
        <v>-173151439.74865806</v>
      </c>
      <c r="AL385" s="189">
        <f t="shared" si="92"/>
        <v>-181814413.34797895</v>
      </c>
      <c r="AM385" s="189">
        <f t="shared" si="92"/>
        <v>-190126715.53431877</v>
      </c>
      <c r="AN385" s="189">
        <f t="shared" si="92"/>
        <v>-198112539.7214452</v>
      </c>
      <c r="AO385" s="189">
        <f t="shared" si="92"/>
        <v>-205793760.11575827</v>
      </c>
      <c r="AP385" s="189">
        <f t="shared" si="92"/>
        <v>-213190212.86335582</v>
      </c>
      <c r="AQ385" s="189">
        <f t="shared" si="92"/>
        <v>-220319936.37236056</v>
      </c>
      <c r="AR385" s="189">
        <f t="shared" si="92"/>
        <v>-227199377.66570455</v>
      </c>
      <c r="AS385" s="189">
        <f t="shared" si="92"/>
        <v>-233843570.32083431</v>
      </c>
      <c r="AT385" s="189">
        <f t="shared" si="92"/>
        <v>-240266288.5266501</v>
      </c>
      <c r="AU385" s="189">
        <f t="shared" si="92"/>
        <v>-246480180.97196737</v>
      </c>
      <c r="AV385" s="189">
        <f t="shared" si="92"/>
        <v>-252496887.62679258</v>
      </c>
      <c r="AW385" s="189">
        <f t="shared" si="92"/>
        <v>-258327141.95215511</v>
      </c>
      <c r="AX385" s="189">
        <f t="shared" si="92"/>
        <v>-263980860.64887443</v>
      </c>
      <c r="AY385" s="189">
        <f t="shared" si="92"/>
        <v>-269467222.70956594</v>
      </c>
      <c r="AZ385" s="189">
        <f t="shared" si="92"/>
        <v>-274794739.25521058</v>
      </c>
      <c r="BA385" s="189">
        <f t="shared" si="92"/>
        <v>-279971315.40510815</v>
      </c>
      <c r="BB385" s="189">
        <f t="shared" si="92"/>
        <v>-285004305.23714399</v>
      </c>
      <c r="BC385" s="189">
        <f t="shared" si="92"/>
        <v>-289900560.73622638</v>
      </c>
      <c r="BD385" s="189">
        <f t="shared" si="92"/>
        <v>-294666475.49635202</v>
      </c>
      <c r="BE385" s="189">
        <f t="shared" si="92"/>
        <v>-299308023.83109808</v>
      </c>
      <c r="BF385" s="189">
        <f t="shared" si="92"/>
        <v>-303830795.8545208</v>
      </c>
      <c r="BG385" s="189">
        <f t="shared" si="92"/>
        <v>-308240029.01629353</v>
      </c>
      <c r="BH385" s="189">
        <f t="shared" si="92"/>
        <v>-312540636.50887346</v>
      </c>
      <c r="BI385" s="189">
        <f t="shared" si="92"/>
        <v>-316737232.90853256</v>
      </c>
      <c r="BJ385" s="189">
        <f t="shared" si="92"/>
        <v>-320834157.36446351</v>
      </c>
      <c r="BK385" s="189">
        <f t="shared" si="92"/>
        <v>-324835494.60957879</v>
      </c>
      <c r="BL385" s="189">
        <f t="shared" si="92"/>
        <v>-328745094.03185683</v>
      </c>
      <c r="BM385" s="189">
        <f t="shared" si="92"/>
        <v>-332566587.01528281</v>
      </c>
      <c r="BN385" s="1521">
        <f t="shared" si="92"/>
        <v>-336303402.73376274</v>
      </c>
    </row>
    <row r="386" spans="3:66" hidden="1" x14ac:dyDescent="0.15">
      <c r="C386" s="1529"/>
      <c r="D386" s="274"/>
      <c r="E386" s="189"/>
      <c r="F386" s="1604"/>
      <c r="G386" s="189">
        <f t="shared" si="92"/>
        <v>1548348404.7673178</v>
      </c>
      <c r="H386" s="189">
        <f t="shared" si="92"/>
        <v>1162335162.9817176</v>
      </c>
      <c r="I386" s="189">
        <f t="shared" si="92"/>
        <v>963962537.78406322</v>
      </c>
      <c r="J386" s="189">
        <f t="shared" si="92"/>
        <v>834223907.46395767</v>
      </c>
      <c r="K386" s="189">
        <f t="shared" si="92"/>
        <v>739447521.34139585</v>
      </c>
      <c r="L386" s="189">
        <f t="shared" si="92"/>
        <v>665607176.04595137</v>
      </c>
      <c r="M386" s="189">
        <f t="shared" si="92"/>
        <v>605592047.55961692</v>
      </c>
      <c r="N386" s="189">
        <f t="shared" si="92"/>
        <v>555329340.27386141</v>
      </c>
      <c r="O386" s="189">
        <f t="shared" si="92"/>
        <v>512282030.83588648</v>
      </c>
      <c r="P386" s="189">
        <f t="shared" si="92"/>
        <v>474769412.06968421</v>
      </c>
      <c r="Q386" s="189">
        <f t="shared" si="92"/>
        <v>441624266.21359462</v>
      </c>
      <c r="R386" s="189">
        <f t="shared" si="92"/>
        <v>412005118.56855601</v>
      </c>
      <c r="S386" s="189">
        <f t="shared" si="92"/>
        <v>385286633.93020296</v>
      </c>
      <c r="T386" s="189">
        <f t="shared" si="92"/>
        <v>360992259.35517198</v>
      </c>
      <c r="U386" s="189">
        <f t="shared" si="92"/>
        <v>338751043.56577808</v>
      </c>
      <c r="V386" s="189">
        <f t="shared" si="92"/>
        <v>318268958.1622799</v>
      </c>
      <c r="W386" s="189">
        <f t="shared" si="92"/>
        <v>299309268.40100688</v>
      </c>
      <c r="X386" s="189">
        <f t="shared" si="92"/>
        <v>281678745.14000112</v>
      </c>
      <c r="Y386" s="189">
        <f t="shared" si="92"/>
        <v>265217758.70407644</v>
      </c>
      <c r="Z386" s="189">
        <f t="shared" si="92"/>
        <v>249793019.18872914</v>
      </c>
      <c r="AA386" s="189">
        <f t="shared" si="92"/>
        <v>235292161.90655613</v>
      </c>
      <c r="AB386" s="189">
        <f t="shared" si="92"/>
        <v>221619645.21105322</v>
      </c>
      <c r="AC386" s="189">
        <f t="shared" si="92"/>
        <v>208693598.55695662</v>
      </c>
      <c r="AD386" s="189">
        <f t="shared" si="92"/>
        <v>196443369.71277031</v>
      </c>
      <c r="AE386" s="189">
        <f t="shared" si="92"/>
        <v>184807593.90516281</v>
      </c>
      <c r="AF386" s="189">
        <f t="shared" si="92"/>
        <v>173732657.77016988</v>
      </c>
      <c r="AG386" s="189">
        <f t="shared" si="92"/>
        <v>163171465.56821522</v>
      </c>
      <c r="AH386" s="189">
        <f t="shared" si="92"/>
        <v>153082439.38139391</v>
      </c>
      <c r="AI386" s="189">
        <f t="shared" si="92"/>
        <v>143428702.28591409</v>
      </c>
      <c r="AJ386" s="189">
        <f t="shared" si="92"/>
        <v>134177405.96040916</v>
      </c>
      <c r="AK386" s="189">
        <f t="shared" si="92"/>
        <v>125299173.30301017</v>
      </c>
      <c r="AL386" s="189">
        <f t="shared" si="92"/>
        <v>116767633.36743563</v>
      </c>
      <c r="AM386" s="189">
        <f t="shared" si="92"/>
        <v>108559030.96370727</v>
      </c>
      <c r="AN386" s="189">
        <f t="shared" si="92"/>
        <v>100651897.07035351</v>
      </c>
      <c r="AO386" s="189">
        <f t="shared" si="92"/>
        <v>93026769.101467907</v>
      </c>
      <c r="AP386" s="189">
        <f t="shared" si="92"/>
        <v>85665952.298498631</v>
      </c>
      <c r="AQ386" s="189">
        <f t="shared" si="92"/>
        <v>78553315.24221772</v>
      </c>
      <c r="AR386" s="189">
        <f t="shared" si="92"/>
        <v>71674113.827962875</v>
      </c>
      <c r="AS386" s="189">
        <f t="shared" si="92"/>
        <v>65014839.107418537</v>
      </c>
      <c r="AT386" s="189">
        <f t="shared" si="92"/>
        <v>58563085.239917427</v>
      </c>
      <c r="AU386" s="189">
        <f t="shared" si="92"/>
        <v>52307434.465647846</v>
      </c>
      <c r="AV386" s="189">
        <f t="shared" si="92"/>
        <v>46237356.550070286</v>
      </c>
      <c r="AW386" s="189">
        <f t="shared" si="92"/>
        <v>40343120.581968158</v>
      </c>
      <c r="AX386" s="189">
        <f t="shared" si="92"/>
        <v>34615717.358892769</v>
      </c>
      <c r="AY386" s="189">
        <f t="shared" si="92"/>
        <v>29046790.880238682</v>
      </c>
      <c r="AZ386" s="189">
        <f t="shared" si="92"/>
        <v>23628577.702910751</v>
      </c>
      <c r="BA386" s="189">
        <f t="shared" si="92"/>
        <v>18353853.107831478</v>
      </c>
      <c r="BB386" s="189">
        <f t="shared" si="92"/>
        <v>13215883.185352474</v>
      </c>
      <c r="BC386" s="189">
        <f t="shared" si="92"/>
        <v>8208382.0803982317</v>
      </c>
      <c r="BD386" s="189">
        <f t="shared" si="92"/>
        <v>3325473.7488861084</v>
      </c>
      <c r="BE386" s="189">
        <f t="shared" si="92"/>
        <v>-1438342.330332756</v>
      </c>
      <c r="BF386" s="189">
        <f t="shared" si="92"/>
        <v>-6088221.9658579826</v>
      </c>
      <c r="BG386" s="189">
        <f t="shared" si="92"/>
        <v>-10629003.998584419</v>
      </c>
      <c r="BH386" s="189">
        <f t="shared" si="92"/>
        <v>-15065235.337519497</v>
      </c>
      <c r="BI386" s="189">
        <f t="shared" si="92"/>
        <v>-19401193.595850945</v>
      </c>
      <c r="BJ386" s="189">
        <f t="shared" si="92"/>
        <v>-23640907.596317619</v>
      </c>
      <c r="BK386" s="189">
        <f t="shared" si="92"/>
        <v>-27788175.980535656</v>
      </c>
      <c r="BL386" s="189">
        <f t="shared" si="92"/>
        <v>-31846584.127475262</v>
      </c>
      <c r="BM386" s="189">
        <f t="shared" si="92"/>
        <v>-35819519.560950905</v>
      </c>
      <c r="BN386" s="1521">
        <f t="shared" si="92"/>
        <v>-39710186.004154682</v>
      </c>
    </row>
    <row r="387" spans="3:66" hidden="1" x14ac:dyDescent="0.15">
      <c r="C387" s="1529"/>
      <c r="D387" s="274"/>
      <c r="E387" s="189"/>
      <c r="F387" s="1604"/>
      <c r="G387" s="189">
        <f t="shared" si="92"/>
        <v>1548348404.7673175</v>
      </c>
      <c r="H387" s="189">
        <f t="shared" si="92"/>
        <v>1291006243.5769179</v>
      </c>
      <c r="I387" s="189">
        <f t="shared" si="92"/>
        <v>1152571566.1620383</v>
      </c>
      <c r="J387" s="189">
        <f t="shared" si="92"/>
        <v>1059398298.5055579</v>
      </c>
      <c r="K387" s="189">
        <f t="shared" si="92"/>
        <v>989881744.26948118</v>
      </c>
      <c r="L387" s="189">
        <f t="shared" si="92"/>
        <v>934807088.83216655</v>
      </c>
      <c r="M387" s="189">
        <f t="shared" si="92"/>
        <v>889418226.96238852</v>
      </c>
      <c r="N387" s="189">
        <f t="shared" si="92"/>
        <v>850951147.94133389</v>
      </c>
      <c r="O387" s="189">
        <f t="shared" si="92"/>
        <v>817662836.09047782</v>
      </c>
      <c r="P387" s="189">
        <f t="shared" si="92"/>
        <v>788386249.12886512</v>
      </c>
      <c r="Q387" s="189">
        <f t="shared" si="92"/>
        <v>762303254.27662325</v>
      </c>
      <c r="R387" s="189">
        <f t="shared" si="92"/>
        <v>738819059.23528183</v>
      </c>
      <c r="S387" s="189">
        <f t="shared" si="92"/>
        <v>717488268.31549752</v>
      </c>
      <c r="T387" s="189">
        <f t="shared" si="92"/>
        <v>697969083.55248177</v>
      </c>
      <c r="U387" s="189">
        <f t="shared" si="92"/>
        <v>679993734.89290702</v>
      </c>
      <c r="V387" s="189">
        <f t="shared" si="92"/>
        <v>663348712.4335326</v>
      </c>
      <c r="W387" s="189">
        <f t="shared" si="92"/>
        <v>647861154.38609493</v>
      </c>
      <c r="X387" s="189">
        <f t="shared" si="92"/>
        <v>633389231.76776206</v>
      </c>
      <c r="Y387" s="189">
        <f t="shared" si="92"/>
        <v>619815203.81835186</v>
      </c>
      <c r="Z387" s="189">
        <f t="shared" si="92"/>
        <v>607040303.50230992</v>
      </c>
      <c r="AA387" s="189">
        <f t="shared" si="92"/>
        <v>594980905.14165199</v>
      </c>
      <c r="AB387" s="189">
        <f t="shared" si="92"/>
        <v>583565608.13529289</v>
      </c>
      <c r="AC387" s="189">
        <f t="shared" si="92"/>
        <v>572732986.83987474</v>
      </c>
      <c r="AD387" s="189">
        <f t="shared" si="92"/>
        <v>562429832.59808528</v>
      </c>
      <c r="AE387" s="189">
        <f t="shared" si="92"/>
        <v>552609764.59848773</v>
      </c>
      <c r="AF387" s="189">
        <f t="shared" si="92"/>
        <v>543232120.77027977</v>
      </c>
      <c r="AG387" s="189">
        <f t="shared" si="92"/>
        <v>534261063.83565855</v>
      </c>
      <c r="AH387" s="189">
        <f t="shared" si="92"/>
        <v>525664854.48356551</v>
      </c>
      <c r="AI387" s="189">
        <f t="shared" si="92"/>
        <v>517415255.66085702</v>
      </c>
      <c r="AJ387" s="189">
        <f t="shared" si="92"/>
        <v>509487040.68994826</v>
      </c>
      <c r="AK387" s="189">
        <f t="shared" si="92"/>
        <v>501857584.31001139</v>
      </c>
      <c r="AL387" s="189">
        <f t="shared" si="92"/>
        <v>494506520.47651118</v>
      </c>
      <c r="AM387" s="189">
        <f t="shared" si="92"/>
        <v>487415454.30502748</v>
      </c>
      <c r="AN387" s="189">
        <f t="shared" si="92"/>
        <v>480567718.23381728</v>
      </c>
      <c r="AO387" s="189">
        <f t="shared" si="92"/>
        <v>473948164.53372687</v>
      </c>
      <c r="AP387" s="189">
        <f t="shared" si="92"/>
        <v>467542987.87731761</v>
      </c>
      <c r="AQ387" s="189">
        <f t="shared" si="92"/>
        <v>461339572.9092164</v>
      </c>
      <c r="AR387" s="189">
        <f t="shared" si="92"/>
        <v>455326362.72284871</v>
      </c>
      <c r="AS387" s="189">
        <f t="shared" si="92"/>
        <v>449492744.90821916</v>
      </c>
      <c r="AT387" s="189">
        <f t="shared" si="92"/>
        <v>443828952.43841094</v>
      </c>
      <c r="AU387" s="189">
        <f t="shared" si="92"/>
        <v>438325977.1442396</v>
      </c>
      <c r="AV387" s="189">
        <f t="shared" si="92"/>
        <v>432975493.91381818</v>
      </c>
      <c r="AW387" s="189">
        <f t="shared" si="92"/>
        <v>427769794.06686324</v>
      </c>
      <c r="AX387" s="189">
        <f t="shared" si="92"/>
        <v>422701726.60809535</v>
      </c>
      <c r="AY387" s="189">
        <f t="shared" si="92"/>
        <v>417764646.27203512</v>
      </c>
      <c r="AZ387" s="189">
        <f t="shared" si="92"/>
        <v>412952367.44221896</v>
      </c>
      <c r="BA387" s="189">
        <f t="shared" si="92"/>
        <v>408259123.16872901</v>
      </c>
      <c r="BB387" s="189">
        <f t="shared" si="92"/>
        <v>403679528.6246087</v>
      </c>
      <c r="BC387" s="189">
        <f t="shared" si="92"/>
        <v>399208548.43887788</v>
      </c>
      <c r="BD387" s="189">
        <f t="shared" si="92"/>
        <v>394841467.42497092</v>
      </c>
      <c r="BE387" s="189">
        <f t="shared" si="92"/>
        <v>390573864.29150754</v>
      </c>
      <c r="BF387" s="189">
        <f t="shared" si="92"/>
        <v>386401587.97958356</v>
      </c>
      <c r="BG387" s="189">
        <f t="shared" si="92"/>
        <v>382320736.31919241</v>
      </c>
      <c r="BH387" s="189">
        <f t="shared" si="92"/>
        <v>378327636.73842478</v>
      </c>
      <c r="BI387" s="189">
        <f t="shared" si="92"/>
        <v>374418828.79400808</v>
      </c>
      <c r="BJ387" s="189">
        <f t="shared" si="92"/>
        <v>370591048.32154036</v>
      </c>
      <c r="BK387" s="189">
        <f t="shared" si="92"/>
        <v>366841213.02926302</v>
      </c>
      <c r="BL387" s="189">
        <f t="shared" si="92"/>
        <v>363166409.38110352</v>
      </c>
      <c r="BM387" s="189">
        <f t="shared" si="92"/>
        <v>359563880.63356352</v>
      </c>
      <c r="BN387" s="1521">
        <f t="shared" si="92"/>
        <v>356031015.90728503</v>
      </c>
    </row>
    <row r="388" spans="3:66" hidden="1" x14ac:dyDescent="0.15">
      <c r="C388" s="1529"/>
      <c r="D388" s="274"/>
      <c r="E388" s="189"/>
      <c r="F388" s="1604"/>
      <c r="G388" s="189"/>
      <c r="H388" s="189"/>
      <c r="I388" s="189"/>
      <c r="J388" s="189"/>
      <c r="K388" s="189"/>
      <c r="L388" s="189"/>
      <c r="M388" s="189"/>
      <c r="N388" s="189"/>
      <c r="O388" s="189"/>
      <c r="P388" s="189"/>
      <c r="Q388" s="189"/>
      <c r="R388" s="189"/>
      <c r="S388" s="189"/>
      <c r="T388" s="189"/>
      <c r="U388" s="189"/>
      <c r="V388" s="189"/>
      <c r="W388" s="189"/>
      <c r="X388" s="189"/>
      <c r="Y388" s="189"/>
      <c r="Z388" s="189"/>
      <c r="AA388" s="189"/>
      <c r="AB388" s="189"/>
      <c r="AC388" s="189"/>
      <c r="AD388" s="189"/>
      <c r="AE388" s="189"/>
      <c r="AF388" s="189"/>
      <c r="AG388" s="189"/>
      <c r="AH388" s="189"/>
      <c r="AI388" s="189"/>
      <c r="AJ388" s="189"/>
      <c r="AK388" s="189"/>
      <c r="AL388" s="189"/>
      <c r="AM388" s="189"/>
      <c r="AN388" s="189"/>
      <c r="AO388" s="189"/>
      <c r="AP388" s="189"/>
      <c r="AQ388" s="189"/>
      <c r="AR388" s="189"/>
      <c r="AS388" s="189"/>
      <c r="AT388" s="189"/>
      <c r="AU388" s="189"/>
      <c r="AV388" s="189"/>
      <c r="AW388" s="189"/>
      <c r="AX388" s="189"/>
      <c r="AY388" s="189"/>
      <c r="AZ388" s="189"/>
      <c r="BA388" s="189"/>
      <c r="BB388" s="189"/>
      <c r="BC388" s="189"/>
      <c r="BD388" s="189"/>
      <c r="BE388" s="189"/>
      <c r="BF388" s="189"/>
      <c r="BG388" s="189"/>
      <c r="BH388" s="189"/>
      <c r="BI388" s="189"/>
      <c r="BJ388" s="189"/>
      <c r="BK388" s="189"/>
      <c r="BL388" s="189"/>
      <c r="BM388" s="189"/>
      <c r="BN388" s="1521"/>
    </row>
    <row r="389" spans="3:66" hidden="1" x14ac:dyDescent="0.15">
      <c r="C389" s="1529"/>
      <c r="D389" s="274"/>
      <c r="E389" s="189"/>
      <c r="F389" s="1604"/>
      <c r="G389" s="189">
        <f t="shared" ref="G389:BN391" si="93">G290+G323</f>
        <v>-147252134.18927211</v>
      </c>
      <c r="H389" s="189">
        <f t="shared" si="93"/>
        <v>-311775156.89903194</v>
      </c>
      <c r="I389" s="189">
        <f t="shared" si="93"/>
        <v>-392306130.55385393</v>
      </c>
      <c r="J389" s="189">
        <f t="shared" si="93"/>
        <v>-443393575.06683993</v>
      </c>
      <c r="K389" s="189">
        <f t="shared" si="93"/>
        <v>-479886966.6881389</v>
      </c>
      <c r="L389" s="189">
        <f t="shared" si="93"/>
        <v>-507818353.99069744</v>
      </c>
      <c r="M389" s="189">
        <f t="shared" si="93"/>
        <v>-530188086.72243071</v>
      </c>
      <c r="N389" s="189">
        <f t="shared" si="93"/>
        <v>-548688309.60108638</v>
      </c>
      <c r="O389" s="189">
        <f t="shared" si="93"/>
        <v>-564359448.78211057</v>
      </c>
      <c r="P389" s="189">
        <f t="shared" si="93"/>
        <v>-577883022.89812553</v>
      </c>
      <c r="Q389" s="189">
        <f t="shared" si="93"/>
        <v>-589727640.91857409</v>
      </c>
      <c r="R389" s="189">
        <f t="shared" si="93"/>
        <v>-600228132.74017239</v>
      </c>
      <c r="S389" s="189">
        <f t="shared" si="93"/>
        <v>-609631321.16284716</v>
      </c>
      <c r="T389" s="189">
        <f t="shared" si="93"/>
        <v>-618123918.92555892</v>
      </c>
      <c r="U389" s="189">
        <f t="shared" si="93"/>
        <v>-625850278.12443447</v>
      </c>
      <c r="V389" s="189">
        <f t="shared" si="93"/>
        <v>-632924097.22848332</v>
      </c>
      <c r="W389" s="189">
        <f t="shared" si="93"/>
        <v>-639436382.76659918</v>
      </c>
      <c r="X389" s="189">
        <f t="shared" si="93"/>
        <v>-645461008.57330287</v>
      </c>
      <c r="Y389" s="189">
        <f t="shared" si="93"/>
        <v>-651058687.67167723</v>
      </c>
      <c r="Z389" s="189">
        <f t="shared" si="93"/>
        <v>-656279867.86611485</v>
      </c>
      <c r="AA389" s="189">
        <f t="shared" si="93"/>
        <v>-661166880.75441945</v>
      </c>
      <c r="AB389" s="189">
        <f t="shared" si="93"/>
        <v>-665755562.28247368</v>
      </c>
      <c r="AC389" s="189">
        <f t="shared" si="93"/>
        <v>-670076492.40936434</v>
      </c>
      <c r="AD389" s="189">
        <f t="shared" si="93"/>
        <v>-674155955.73975241</v>
      </c>
      <c r="AE389" s="189">
        <f t="shared" si="93"/>
        <v>-678016694.71084619</v>
      </c>
      <c r="AF389" s="189">
        <f t="shared" si="93"/>
        <v>-681678506.47789228</v>
      </c>
      <c r="AG389" s="189">
        <f t="shared" si="93"/>
        <v>-685158720.58550751</v>
      </c>
      <c r="AH389" s="189">
        <f t="shared" si="93"/>
        <v>-688472584.68806159</v>
      </c>
      <c r="AI389" s="189">
        <f t="shared" si="93"/>
        <v>-691633578.61285341</v>
      </c>
      <c r="AJ389" s="189">
        <f t="shared" si="93"/>
        <v>-694653672.04716194</v>
      </c>
      <c r="AK389" s="189">
        <f t="shared" si="93"/>
        <v>-697543537.47899425</v>
      </c>
      <c r="AL389" s="189">
        <f t="shared" si="93"/>
        <v>-700312727.33040106</v>
      </c>
      <c r="AM389" s="189">
        <f t="shared" si="93"/>
        <v>-702969822.21731663</v>
      </c>
      <c r="AN389" s="189">
        <f t="shared" si="93"/>
        <v>-705522555.7608937</v>
      </c>
      <c r="AO389" s="189">
        <f t="shared" si="93"/>
        <v>-707977920.22881949</v>
      </c>
      <c r="AP389" s="189">
        <f t="shared" si="93"/>
        <v>-710342256.40625668</v>
      </c>
      <c r="AQ389" s="189">
        <f t="shared" si="93"/>
        <v>-712621330.41682732</v>
      </c>
      <c r="AR389" s="189">
        <f t="shared" si="93"/>
        <v>-714820399.68495619</v>
      </c>
      <c r="AS389" s="189">
        <f t="shared" si="93"/>
        <v>-716944269.81574118</v>
      </c>
      <c r="AT389" s="189">
        <f t="shared" si="93"/>
        <v>-718997343.8405062</v>
      </c>
      <c r="AU389" s="189">
        <f t="shared" si="93"/>
        <v>-720983665.01533413</v>
      </c>
      <c r="AV389" s="189">
        <f t="shared" si="93"/>
        <v>-722906954.15115011</v>
      </c>
      <c r="AW389" s="189">
        <f t="shared" si="93"/>
        <v>-724770642.28592408</v>
      </c>
      <c r="AX389" s="189">
        <f t="shared" si="93"/>
        <v>-726577899.37359333</v>
      </c>
      <c r="AY389" s="189">
        <f t="shared" si="93"/>
        <v>-728331659.55367756</v>
      </c>
      <c r="AZ389" s="189">
        <f t="shared" si="93"/>
        <v>-730034643.47510588</v>
      </c>
      <c r="BA389" s="189">
        <f t="shared" si="93"/>
        <v>-731689378.07344925</v>
      </c>
      <c r="BB389" s="189">
        <f t="shared" si="93"/>
        <v>-733298214.13941634</v>
      </c>
      <c r="BC389" s="189">
        <f t="shared" si="93"/>
        <v>-734863341.96561873</v>
      </c>
      <c r="BD389" s="189">
        <f t="shared" si="93"/>
        <v>-736386805.31629133</v>
      </c>
      <c r="BE389" s="189">
        <f t="shared" si="93"/>
        <v>-737870513.92927849</v>
      </c>
      <c r="BF389" s="189">
        <f t="shared" si="93"/>
        <v>-739316254.72992814</v>
      </c>
      <c r="BG389" s="189">
        <f t="shared" si="93"/>
        <v>-740725701.91155469</v>
      </c>
      <c r="BH389" s="189">
        <f t="shared" si="93"/>
        <v>-742100426.01602042</v>
      </c>
      <c r="BI389" s="189">
        <f t="shared" si="93"/>
        <v>-743441902.13009942</v>
      </c>
      <c r="BJ389" s="189">
        <f t="shared" si="93"/>
        <v>-744751517.29806376</v>
      </c>
      <c r="BK389" s="189">
        <f t="shared" si="93"/>
        <v>-746030577.23795521</v>
      </c>
      <c r="BL389" s="189">
        <f t="shared" si="93"/>
        <v>-747280312.43789721</v>
      </c>
      <c r="BM389" s="189">
        <f t="shared" si="93"/>
        <v>-748501883.69926584</v>
      </c>
      <c r="BN389" s="1521">
        <f t="shared" si="93"/>
        <v>-749696387.1853441</v>
      </c>
    </row>
    <row r="390" spans="3:66" hidden="1" x14ac:dyDescent="0.15">
      <c r="C390" s="1529"/>
      <c r="D390" s="274"/>
      <c r="E390" s="189"/>
      <c r="F390" s="1604"/>
      <c r="G390" s="189">
        <f t="shared" si="93"/>
        <v>-147252134.18927211</v>
      </c>
      <c r="H390" s="189">
        <f t="shared" si="93"/>
        <v>-270644401.22159201</v>
      </c>
      <c r="I390" s="189">
        <f t="shared" si="93"/>
        <v>-334055821.58391911</v>
      </c>
      <c r="J390" s="189">
        <f t="shared" si="93"/>
        <v>-375527828.19906408</v>
      </c>
      <c r="K390" s="189">
        <f t="shared" si="93"/>
        <v>-405823869.57499415</v>
      </c>
      <c r="L390" s="189">
        <f t="shared" si="93"/>
        <v>-429427535.50704211</v>
      </c>
      <c r="M390" s="189">
        <f t="shared" si="93"/>
        <v>-448611858.63002437</v>
      </c>
      <c r="N390" s="189">
        <f t="shared" si="93"/>
        <v>-464678741.1299153</v>
      </c>
      <c r="O390" s="189">
        <f t="shared" si="93"/>
        <v>-478439163.12119979</v>
      </c>
      <c r="P390" s="189">
        <f t="shared" si="93"/>
        <v>-490430376.29945582</v>
      </c>
      <c r="Q390" s="189">
        <f t="shared" si="93"/>
        <v>-501025491.29960752</v>
      </c>
      <c r="R390" s="189">
        <f t="shared" si="93"/>
        <v>-510493492.34169674</v>
      </c>
      <c r="S390" s="189">
        <f t="shared" si="93"/>
        <v>-519034272.90130711</v>
      </c>
      <c r="T390" s="189">
        <f t="shared" si="93"/>
        <v>-526800166.9962315</v>
      </c>
      <c r="U390" s="189">
        <f t="shared" si="93"/>
        <v>-533909752.21437961</v>
      </c>
      <c r="V390" s="189">
        <f t="shared" si="93"/>
        <v>-540457017.12113881</v>
      </c>
      <c r="W390" s="189">
        <f t="shared" si="93"/>
        <v>-546517635.89952874</v>
      </c>
      <c r="X390" s="189">
        <f t="shared" si="93"/>
        <v>-552153375.8137306</v>
      </c>
      <c r="Y390" s="189">
        <f t="shared" si="93"/>
        <v>-557415263.78555596</v>
      </c>
      <c r="Z390" s="189">
        <f t="shared" si="93"/>
        <v>-562345907.0152483</v>
      </c>
      <c r="AA390" s="189">
        <f t="shared" si="93"/>
        <v>-566981223.78749847</v>
      </c>
      <c r="AB390" s="189">
        <f t="shared" si="93"/>
        <v>-571351754.76537716</v>
      </c>
      <c r="AC390" s="189">
        <f t="shared" si="93"/>
        <v>-575483670.5334388</v>
      </c>
      <c r="AD390" s="189">
        <f t="shared" si="93"/>
        <v>-579399555.65115297</v>
      </c>
      <c r="AE390" s="189">
        <f t="shared" si="93"/>
        <v>-583119025.86657631</v>
      </c>
      <c r="AF390" s="189">
        <f t="shared" si="93"/>
        <v>-586659219.12682188</v>
      </c>
      <c r="AG390" s="189">
        <f t="shared" si="93"/>
        <v>-590035189.9674468</v>
      </c>
      <c r="AH390" s="189">
        <f t="shared" si="93"/>
        <v>-593260229.10750759</v>
      </c>
      <c r="AI390" s="189">
        <f t="shared" si="93"/>
        <v>-596346124.55512249</v>
      </c>
      <c r="AJ390" s="189">
        <f t="shared" si="93"/>
        <v>-599303376.54293346</v>
      </c>
      <c r="AK390" s="189">
        <f t="shared" si="93"/>
        <v>-602141375.70008492</v>
      </c>
      <c r="AL390" s="189">
        <f t="shared" si="93"/>
        <v>-604868551.71367896</v>
      </c>
      <c r="AM390" s="189">
        <f t="shared" si="93"/>
        <v>-607492498.12307584</v>
      </c>
      <c r="AN390" s="189">
        <f t="shared" si="93"/>
        <v>-610020077.67531025</v>
      </c>
      <c r="AO390" s="189">
        <f t="shared" si="93"/>
        <v>-612457511.74399674</v>
      </c>
      <c r="AP390" s="189">
        <f t="shared" si="93"/>
        <v>-614810456.60238183</v>
      </c>
      <c r="AQ390" s="189">
        <f t="shared" si="93"/>
        <v>-617084068.78960323</v>
      </c>
      <c r="AR390" s="189">
        <f t="shared" si="93"/>
        <v>-619283061.37843335</v>
      </c>
      <c r="AS390" s="189">
        <f t="shared" si="93"/>
        <v>-621411752.61388934</v>
      </c>
      <c r="AT390" s="189">
        <f t="shared" si="93"/>
        <v>-623474108.12367189</v>
      </c>
      <c r="AU390" s="189">
        <f t="shared" si="93"/>
        <v>-625473777.68741274</v>
      </c>
      <c r="AV390" s="189">
        <f t="shared" si="93"/>
        <v>-627414127.38008451</v>
      </c>
      <c r="AW390" s="189">
        <f t="shared" si="93"/>
        <v>-629298267.76646936</v>
      </c>
      <c r="AX390" s="189">
        <f t="shared" si="93"/>
        <v>-631129078.71128142</v>
      </c>
      <c r="AY390" s="189">
        <f t="shared" si="93"/>
        <v>-632909231.27796233</v>
      </c>
      <c r="AZ390" s="189">
        <f t="shared" si="93"/>
        <v>-634641207.11413383</v>
      </c>
      <c r="BA390" s="189">
        <f t="shared" si="93"/>
        <v>-636327315.65991127</v>
      </c>
      <c r="BB390" s="189">
        <f t="shared" si="93"/>
        <v>-637969709.46419096</v>
      </c>
      <c r="BC390" s="189">
        <f t="shared" si="93"/>
        <v>-639570397.85158646</v>
      </c>
      <c r="BD390" s="189">
        <f t="shared" si="93"/>
        <v>-641131259.14730072</v>
      </c>
      <c r="BE390" s="189">
        <f t="shared" si="93"/>
        <v>-642654051.63758087</v>
      </c>
      <c r="BF390" s="189">
        <f t="shared" si="93"/>
        <v>-644140423.41850948</v>
      </c>
      <c r="BG390" s="189">
        <f t="shared" si="93"/>
        <v>-645591921.26486814</v>
      </c>
      <c r="BH390" s="189">
        <f t="shared" si="93"/>
        <v>-647009998.63304055</v>
      </c>
      <c r="BI390" s="189">
        <f t="shared" si="93"/>
        <v>-648396022.89681494</v>
      </c>
      <c r="BJ390" s="189">
        <f t="shared" si="93"/>
        <v>-649751281.90209234</v>
      </c>
      <c r="BK390" s="189">
        <f t="shared" si="93"/>
        <v>-651076989.91550899</v>
      </c>
      <c r="BL390" s="189">
        <f t="shared" si="93"/>
        <v>-652374293.03256488</v>
      </c>
      <c r="BM390" s="189">
        <f t="shared" si="93"/>
        <v>-653644274.1027528</v>
      </c>
      <c r="BN390" s="1521">
        <f t="shared" si="93"/>
        <v>-654887957.22220433</v>
      </c>
    </row>
    <row r="391" spans="3:66" hidden="1" x14ac:dyDescent="0.15">
      <c r="C391" s="1529"/>
      <c r="D391" s="274"/>
      <c r="E391" s="189"/>
      <c r="F391" s="1604"/>
      <c r="G391" s="189">
        <f t="shared" si="93"/>
        <v>-147252134.18927208</v>
      </c>
      <c r="H391" s="189">
        <f t="shared" si="93"/>
        <v>-229513645.54415193</v>
      </c>
      <c r="I391" s="189">
        <f t="shared" si="93"/>
        <v>-273765414.22207069</v>
      </c>
      <c r="J391" s="189">
        <f t="shared" si="93"/>
        <v>-303549005.76354402</v>
      </c>
      <c r="K391" s="189">
        <f t="shared" si="93"/>
        <v>-325770536.77575994</v>
      </c>
      <c r="L391" s="189">
        <f t="shared" si="93"/>
        <v>-343375597.5736708</v>
      </c>
      <c r="M391" s="189">
        <f t="shared" si="93"/>
        <v>-357884515.81238621</v>
      </c>
      <c r="N391" s="189">
        <f t="shared" si="93"/>
        <v>-370180829.96099681</v>
      </c>
      <c r="O391" s="189">
        <f t="shared" si="93"/>
        <v>-380821709.13383454</v>
      </c>
      <c r="P391" s="189">
        <f t="shared" si="93"/>
        <v>-390180207.87199116</v>
      </c>
      <c r="Q391" s="189">
        <f t="shared" si="93"/>
        <v>-398517848.96151114</v>
      </c>
      <c r="R391" s="189">
        <f t="shared" si="93"/>
        <v>-406024762.59011096</v>
      </c>
      <c r="S391" s="189">
        <f t="shared" si="93"/>
        <v>-412843323.10634953</v>
      </c>
      <c r="T391" s="189">
        <f t="shared" si="93"/>
        <v>-419082789.00495476</v>
      </c>
      <c r="U391" s="189">
        <f t="shared" si="93"/>
        <v>-424828755.15767342</v>
      </c>
      <c r="V391" s="189">
        <f t="shared" si="93"/>
        <v>-430149471.73870426</v>
      </c>
      <c r="W391" s="189">
        <f t="shared" si="93"/>
        <v>-435100195.42224413</v>
      </c>
      <c r="X391" s="189">
        <f t="shared" si="93"/>
        <v>-439726262.99425822</v>
      </c>
      <c r="Y391" s="189">
        <f t="shared" si="93"/>
        <v>-444065311.24475342</v>
      </c>
      <c r="Z391" s="189">
        <f t="shared" si="93"/>
        <v>-448148911.85859925</v>
      </c>
      <c r="AA391" s="189">
        <f t="shared" si="93"/>
        <v>-452003796.46277553</v>
      </c>
      <c r="AB391" s="189">
        <f t="shared" si="93"/>
        <v>-455652788.83916712</v>
      </c>
      <c r="AC391" s="189">
        <f t="shared" si="93"/>
        <v>-459115524.19342917</v>
      </c>
      <c r="AD391" s="189">
        <f t="shared" si="93"/>
        <v>-462409011.10490704</v>
      </c>
      <c r="AE391" s="189">
        <f t="shared" si="93"/>
        <v>-465548075.57657331</v>
      </c>
      <c r="AF391" s="189">
        <f t="shared" si="93"/>
        <v>-468545715.56952184</v>
      </c>
      <c r="AG391" s="189">
        <f t="shared" si="93"/>
        <v>-471413386.76058871</v>
      </c>
      <c r="AH391" s="189">
        <f t="shared" si="93"/>
        <v>-474161234.87826639</v>
      </c>
      <c r="AI391" s="189">
        <f t="shared" si="93"/>
        <v>-476798286.12586713</v>
      </c>
      <c r="AJ391" s="189">
        <f t="shared" si="93"/>
        <v>-479332604.41571331</v>
      </c>
      <c r="AK391" s="189">
        <f t="shared" si="93"/>
        <v>-481771422.09613752</v>
      </c>
      <c r="AL391" s="189">
        <f t="shared" si="93"/>
        <v>-484121249.33864099</v>
      </c>
      <c r="AM391" s="189">
        <f t="shared" si="93"/>
        <v>-486387966.21738869</v>
      </c>
      <c r="AN391" s="189">
        <f t="shared" si="93"/>
        <v>-488576900.65382695</v>
      </c>
      <c r="AO391" s="189">
        <f t="shared" si="93"/>
        <v>-490692894.7425738</v>
      </c>
      <c r="AP391" s="189">
        <f t="shared" si="93"/>
        <v>-492740361.46863961</v>
      </c>
      <c r="AQ391" s="189">
        <f t="shared" si="93"/>
        <v>-494723333.4328019</v>
      </c>
      <c r="AR391" s="189">
        <f t="shared" si="93"/>
        <v>-496645504.89408523</v>
      </c>
      <c r="AS391" s="189">
        <f t="shared" si="93"/>
        <v>-498510268.19551373</v>
      </c>
      <c r="AT391" s="189">
        <f t="shared" si="93"/>
        <v>-500320745.44654655</v>
      </c>
      <c r="AU391" s="189">
        <f t="shared" si="93"/>
        <v>-502079816.18160635</v>
      </c>
      <c r="AV391" s="189">
        <f t="shared" si="93"/>
        <v>-503790141.59030527</v>
      </c>
      <c r="AW391" s="189">
        <f t="shared" si="93"/>
        <v>-505454185.81488734</v>
      </c>
      <c r="AX391" s="189">
        <f t="shared" si="93"/>
        <v>-507074234.72905773</v>
      </c>
      <c r="AY391" s="189">
        <f t="shared" si="93"/>
        <v>-508652412.54588372</v>
      </c>
      <c r="AZ391" s="189">
        <f t="shared" si="93"/>
        <v>-510190696.54789346</v>
      </c>
      <c r="BA391" s="189">
        <f t="shared" si="93"/>
        <v>-511690930.18745351</v>
      </c>
      <c r="BB391" s="189">
        <f t="shared" si="93"/>
        <v>-513154834.76822352</v>
      </c>
      <c r="BC391" s="189">
        <f t="shared" si="93"/>
        <v>-514584019.88742298</v>
      </c>
      <c r="BD391" s="189">
        <f t="shared" si="93"/>
        <v>-515979992.79272312</v>
      </c>
      <c r="BE391" s="189">
        <f t="shared" si="93"/>
        <v>-517344166.78581309</v>
      </c>
      <c r="BF391" s="189">
        <f t="shared" si="93"/>
        <v>-518677868.78637689</v>
      </c>
      <c r="BG391" s="189">
        <f t="shared" si="93"/>
        <v>-519982346.15474111</v>
      </c>
      <c r="BH391" s="189">
        <f t="shared" si="93"/>
        <v>-521258772.85833699</v>
      </c>
      <c r="BI391" s="189">
        <f t="shared" si="93"/>
        <v>-522508255.05595398</v>
      </c>
      <c r="BJ391" s="189">
        <f t="shared" si="93"/>
        <v>-523731836.16424704</v>
      </c>
      <c r="BK391" s="189">
        <f t="shared" si="93"/>
        <v>-524930501.46280414</v>
      </c>
      <c r="BL391" s="189">
        <f t="shared" si="93"/>
        <v>-526105182.28708762</v>
      </c>
      <c r="BM391" s="189">
        <f t="shared" si="93"/>
        <v>-527256759.85254055</v>
      </c>
      <c r="BN391" s="1521">
        <f t="shared" si="93"/>
        <v>-528386068.74794918</v>
      </c>
    </row>
    <row r="392" spans="3:66" hidden="1" x14ac:dyDescent="0.15">
      <c r="C392" s="1529"/>
      <c r="D392" s="274"/>
      <c r="E392" s="189"/>
      <c r="F392" s="1604"/>
      <c r="G392" s="189"/>
      <c r="H392" s="189"/>
      <c r="I392" s="189"/>
      <c r="J392" s="189"/>
      <c r="K392" s="189"/>
      <c r="L392" s="189"/>
      <c r="M392" s="189"/>
      <c r="N392" s="189"/>
      <c r="O392" s="189"/>
      <c r="P392" s="189"/>
      <c r="Q392" s="189"/>
      <c r="R392" s="189"/>
      <c r="S392" s="189"/>
      <c r="T392" s="189"/>
      <c r="U392" s="189"/>
      <c r="V392" s="189"/>
      <c r="W392" s="189"/>
      <c r="X392" s="189"/>
      <c r="Y392" s="189"/>
      <c r="Z392" s="189"/>
      <c r="AA392" s="189"/>
      <c r="AB392" s="189"/>
      <c r="AC392" s="189"/>
      <c r="AD392" s="189"/>
      <c r="AE392" s="189"/>
      <c r="AF392" s="189"/>
      <c r="AG392" s="189"/>
      <c r="AH392" s="189"/>
      <c r="AI392" s="189"/>
      <c r="AJ392" s="189"/>
      <c r="AK392" s="189"/>
      <c r="AL392" s="189"/>
      <c r="AM392" s="189"/>
      <c r="AN392" s="189"/>
      <c r="AO392" s="189"/>
      <c r="AP392" s="189"/>
      <c r="AQ392" s="189"/>
      <c r="AR392" s="189"/>
      <c r="AS392" s="189"/>
      <c r="AT392" s="189"/>
      <c r="AU392" s="189"/>
      <c r="AV392" s="189"/>
      <c r="AW392" s="189"/>
      <c r="AX392" s="189"/>
      <c r="AY392" s="189"/>
      <c r="AZ392" s="189"/>
      <c r="BA392" s="189"/>
      <c r="BB392" s="189"/>
      <c r="BC392" s="189"/>
      <c r="BD392" s="189"/>
      <c r="BE392" s="189"/>
      <c r="BF392" s="189"/>
      <c r="BG392" s="189"/>
      <c r="BH392" s="189"/>
      <c r="BI392" s="189"/>
      <c r="BJ392" s="189"/>
      <c r="BK392" s="189"/>
      <c r="BL392" s="189"/>
      <c r="BM392" s="189"/>
      <c r="BN392" s="1521"/>
    </row>
    <row r="393" spans="3:66" hidden="1" x14ac:dyDescent="0.15">
      <c r="C393" s="1529"/>
      <c r="D393" s="274"/>
      <c r="E393" s="189"/>
      <c r="F393" s="1604"/>
      <c r="G393" s="189">
        <f t="shared" ref="G393:BN395" si="94">G294+G327</f>
        <v>1603554364.1659276</v>
      </c>
      <c r="H393" s="189">
        <f t="shared" si="94"/>
        <v>1088870041.7851276</v>
      </c>
      <c r="I393" s="189">
        <f t="shared" si="94"/>
        <v>836941594.79009676</v>
      </c>
      <c r="J393" s="189">
        <f t="shared" si="94"/>
        <v>677122583.88048804</v>
      </c>
      <c r="K393" s="189">
        <f t="shared" si="94"/>
        <v>562958765.17214644</v>
      </c>
      <c r="L393" s="189">
        <f t="shared" si="94"/>
        <v>475579826.28446323</v>
      </c>
      <c r="M393" s="189">
        <f t="shared" si="94"/>
        <v>405599646.34829217</v>
      </c>
      <c r="N393" s="189">
        <f t="shared" si="94"/>
        <v>347724617.55677623</v>
      </c>
      <c r="O393" s="189">
        <f t="shared" si="94"/>
        <v>298699930.81399995</v>
      </c>
      <c r="P393" s="189">
        <f t="shared" si="94"/>
        <v>256393562.59010267</v>
      </c>
      <c r="Q393" s="189">
        <f t="shared" si="94"/>
        <v>219339543.64912716</v>
      </c>
      <c r="R393" s="189">
        <f t="shared" si="94"/>
        <v>186490411.47995615</v>
      </c>
      <c r="S393" s="189">
        <f t="shared" si="94"/>
        <v>157074019.89030489</v>
      </c>
      <c r="T393" s="189">
        <f t="shared" si="94"/>
        <v>130506267.53101969</v>
      </c>
      <c r="U393" s="189">
        <f t="shared" si="94"/>
        <v>106335571.64148933</v>
      </c>
      <c r="V393" s="189">
        <f t="shared" si="94"/>
        <v>84206244.497806728</v>
      </c>
      <c r="W393" s="189">
        <f t="shared" si="94"/>
        <v>63833586.53097406</v>
      </c>
      <c r="X393" s="189">
        <f t="shared" si="94"/>
        <v>44986495.103585571</v>
      </c>
      <c r="Y393" s="189">
        <f t="shared" si="94"/>
        <v>27475039.100649685</v>
      </c>
      <c r="Z393" s="189">
        <f t="shared" si="94"/>
        <v>11141400.524467796</v>
      </c>
      <c r="AA393" s="189">
        <f t="shared" si="94"/>
        <v>-4146848.3507099152</v>
      </c>
      <c r="AB393" s="189">
        <f t="shared" si="94"/>
        <v>-18501814.628312588</v>
      </c>
      <c r="AC393" s="189">
        <f t="shared" si="94"/>
        <v>-32019162.886232525</v>
      </c>
      <c r="AD393" s="189">
        <f t="shared" si="94"/>
        <v>-44781120.363649696</v>
      </c>
      <c r="AE393" s="189">
        <f t="shared" si="94"/>
        <v>-56858833.18765977</v>
      </c>
      <c r="AF393" s="189">
        <f t="shared" si="94"/>
        <v>-68314233.635370702</v>
      </c>
      <c r="AG393" s="189">
        <f t="shared" si="94"/>
        <v>-79201534.453311622</v>
      </c>
      <c r="AH393" s="189">
        <f t="shared" si="94"/>
        <v>-89568435.522798836</v>
      </c>
      <c r="AI393" s="189">
        <f t="shared" si="94"/>
        <v>-99457106.357040703</v>
      </c>
      <c r="AJ393" s="189">
        <f t="shared" si="94"/>
        <v>-108904992.23442283</v>
      </c>
      <c r="AK393" s="189">
        <f t="shared" si="94"/>
        <v>-117945480.35004807</v>
      </c>
      <c r="AL393" s="189">
        <f t="shared" si="94"/>
        <v>-126608453.94936895</v>
      </c>
      <c r="AM393" s="189">
        <f t="shared" si="94"/>
        <v>-134920756.13570881</v>
      </c>
      <c r="AN393" s="189">
        <f t="shared" si="94"/>
        <v>-142906580.32283533</v>
      </c>
      <c r="AO393" s="189">
        <f t="shared" si="94"/>
        <v>-150587800.7171483</v>
      </c>
      <c r="AP393" s="189">
        <f t="shared" si="94"/>
        <v>-157984253.46474585</v>
      </c>
      <c r="AQ393" s="189">
        <f t="shared" si="94"/>
        <v>-165113976.97375059</v>
      </c>
      <c r="AR393" s="189">
        <f t="shared" si="94"/>
        <v>-171993418.26709461</v>
      </c>
      <c r="AS393" s="189">
        <f t="shared" si="94"/>
        <v>-178637610.9222244</v>
      </c>
      <c r="AT393" s="189">
        <f t="shared" si="94"/>
        <v>-185060329.12804013</v>
      </c>
      <c r="AU393" s="189">
        <f t="shared" si="94"/>
        <v>-191274221.57335743</v>
      </c>
      <c r="AV393" s="189">
        <f t="shared" si="94"/>
        <v>-197290928.22818267</v>
      </c>
      <c r="AW393" s="189">
        <f t="shared" si="94"/>
        <v>-203121182.55354518</v>
      </c>
      <c r="AX393" s="189">
        <f t="shared" si="94"/>
        <v>-208774901.2502645</v>
      </c>
      <c r="AY393" s="189">
        <f t="shared" si="94"/>
        <v>-214261263.310956</v>
      </c>
      <c r="AZ393" s="189">
        <f t="shared" si="94"/>
        <v>-219588779.85660061</v>
      </c>
      <c r="BA393" s="189">
        <f t="shared" si="94"/>
        <v>-224765356.00649819</v>
      </c>
      <c r="BB393" s="189">
        <f t="shared" si="94"/>
        <v>-229798345.83853403</v>
      </c>
      <c r="BC393" s="189">
        <f t="shared" si="94"/>
        <v>-234694601.33761644</v>
      </c>
      <c r="BD393" s="189">
        <f t="shared" si="94"/>
        <v>-239460516.09774208</v>
      </c>
      <c r="BE393" s="189">
        <f t="shared" si="94"/>
        <v>-244102064.43248808</v>
      </c>
      <c r="BF393" s="189">
        <f t="shared" si="94"/>
        <v>-248624836.45591083</v>
      </c>
      <c r="BG393" s="189">
        <f t="shared" si="94"/>
        <v>-253034069.61768359</v>
      </c>
      <c r="BH393" s="189">
        <f t="shared" si="94"/>
        <v>-257334677.1102635</v>
      </c>
      <c r="BI393" s="189">
        <f t="shared" si="94"/>
        <v>-261531273.50992262</v>
      </c>
      <c r="BJ393" s="189">
        <f t="shared" si="94"/>
        <v>-265628197.96585351</v>
      </c>
      <c r="BK393" s="189">
        <f t="shared" si="94"/>
        <v>-269629535.21096879</v>
      </c>
      <c r="BL393" s="189">
        <f t="shared" si="94"/>
        <v>-273539134.6332469</v>
      </c>
      <c r="BM393" s="189">
        <f t="shared" si="94"/>
        <v>-277360627.61667281</v>
      </c>
      <c r="BN393" s="1521">
        <f t="shared" si="94"/>
        <v>-281097443.3351528</v>
      </c>
    </row>
    <row r="394" spans="3:66" hidden="1" x14ac:dyDescent="0.15">
      <c r="C394" s="1529"/>
      <c r="D394" s="274"/>
      <c r="E394" s="189"/>
      <c r="F394" s="1604"/>
      <c r="G394" s="189">
        <f t="shared" si="94"/>
        <v>1603554364.1659279</v>
      </c>
      <c r="H394" s="189">
        <f t="shared" si="94"/>
        <v>1217541122.3803275</v>
      </c>
      <c r="I394" s="189">
        <f t="shared" si="94"/>
        <v>1019168497.1826731</v>
      </c>
      <c r="J394" s="189">
        <f t="shared" si="94"/>
        <v>889429866.86256754</v>
      </c>
      <c r="K394" s="189">
        <f t="shared" si="94"/>
        <v>794653480.74000585</v>
      </c>
      <c r="L394" s="189">
        <f t="shared" si="94"/>
        <v>720813135.44456136</v>
      </c>
      <c r="M394" s="189">
        <f t="shared" si="94"/>
        <v>660798006.9582268</v>
      </c>
      <c r="N394" s="189">
        <f t="shared" si="94"/>
        <v>610535299.6724714</v>
      </c>
      <c r="O394" s="189">
        <f t="shared" si="94"/>
        <v>567487990.23449647</v>
      </c>
      <c r="P394" s="189">
        <f t="shared" si="94"/>
        <v>529975371.46829414</v>
      </c>
      <c r="Q394" s="189">
        <f t="shared" si="94"/>
        <v>496830225.61220455</v>
      </c>
      <c r="R394" s="189">
        <f t="shared" si="94"/>
        <v>467211077.96716595</v>
      </c>
      <c r="S394" s="189">
        <f t="shared" si="94"/>
        <v>440492593.3288129</v>
      </c>
      <c r="T394" s="189">
        <f t="shared" si="94"/>
        <v>416198218.75378197</v>
      </c>
      <c r="U394" s="189">
        <f t="shared" si="94"/>
        <v>393957002.96438807</v>
      </c>
      <c r="V394" s="189">
        <f t="shared" si="94"/>
        <v>373474917.5608899</v>
      </c>
      <c r="W394" s="189">
        <f t="shared" si="94"/>
        <v>354515227.79961681</v>
      </c>
      <c r="X394" s="189">
        <f t="shared" si="94"/>
        <v>336884704.53861111</v>
      </c>
      <c r="Y394" s="189">
        <f t="shared" si="94"/>
        <v>320423718.10268641</v>
      </c>
      <c r="Z394" s="189">
        <f t="shared" si="94"/>
        <v>304998978.5873391</v>
      </c>
      <c r="AA394" s="189">
        <f t="shared" si="94"/>
        <v>290498121.30516607</v>
      </c>
      <c r="AB394" s="189">
        <f t="shared" si="94"/>
        <v>276825604.60966319</v>
      </c>
      <c r="AC394" s="189">
        <f t="shared" si="94"/>
        <v>263899557.95556656</v>
      </c>
      <c r="AD394" s="189">
        <f t="shared" si="94"/>
        <v>251649329.11138025</v>
      </c>
      <c r="AE394" s="189">
        <f t="shared" si="94"/>
        <v>240013553.30377278</v>
      </c>
      <c r="AF394" s="189">
        <f t="shared" si="94"/>
        <v>228938617.16877985</v>
      </c>
      <c r="AG394" s="189">
        <f t="shared" si="94"/>
        <v>218377424.96682516</v>
      </c>
      <c r="AH394" s="189">
        <f t="shared" si="94"/>
        <v>208288398.78000388</v>
      </c>
      <c r="AI394" s="189">
        <f t="shared" si="94"/>
        <v>198634661.68452406</v>
      </c>
      <c r="AJ394" s="189">
        <f t="shared" si="94"/>
        <v>189383365.35901913</v>
      </c>
      <c r="AK394" s="189">
        <f t="shared" si="94"/>
        <v>180505132.7016201</v>
      </c>
      <c r="AL394" s="189">
        <f t="shared" si="94"/>
        <v>171973592.76604557</v>
      </c>
      <c r="AM394" s="189">
        <f t="shared" si="94"/>
        <v>163764990.36231723</v>
      </c>
      <c r="AN394" s="189">
        <f t="shared" si="94"/>
        <v>155857856.46896347</v>
      </c>
      <c r="AO394" s="189">
        <f t="shared" si="94"/>
        <v>148232728.50007787</v>
      </c>
      <c r="AP394" s="189">
        <f t="shared" si="94"/>
        <v>140871911.6971086</v>
      </c>
      <c r="AQ394" s="189">
        <f t="shared" si="94"/>
        <v>133759274.64082766</v>
      </c>
      <c r="AR394" s="189">
        <f t="shared" si="94"/>
        <v>126880073.22657281</v>
      </c>
      <c r="AS394" s="189">
        <f t="shared" si="94"/>
        <v>120220798.50602847</v>
      </c>
      <c r="AT394" s="189">
        <f t="shared" si="94"/>
        <v>113769044.63852739</v>
      </c>
      <c r="AU394" s="189">
        <f t="shared" si="94"/>
        <v>107513393.86425781</v>
      </c>
      <c r="AV394" s="189">
        <f t="shared" si="94"/>
        <v>101443315.94868022</v>
      </c>
      <c r="AW394" s="189">
        <f t="shared" si="94"/>
        <v>95549079.980578125</v>
      </c>
      <c r="AX394" s="189">
        <f t="shared" si="94"/>
        <v>89821676.757502735</v>
      </c>
      <c r="AY394" s="189">
        <f t="shared" si="94"/>
        <v>84252750.278848648</v>
      </c>
      <c r="AZ394" s="189">
        <f t="shared" si="94"/>
        <v>78834537.101520717</v>
      </c>
      <c r="BA394" s="189">
        <f t="shared" si="94"/>
        <v>73559812.506441414</v>
      </c>
      <c r="BB394" s="189">
        <f t="shared" si="94"/>
        <v>68421842.58396244</v>
      </c>
      <c r="BC394" s="189">
        <f t="shared" si="94"/>
        <v>63414341.479008198</v>
      </c>
      <c r="BD394" s="189">
        <f t="shared" si="94"/>
        <v>58531433.147496074</v>
      </c>
      <c r="BE394" s="189">
        <f t="shared" si="94"/>
        <v>53767617.06827721</v>
      </c>
      <c r="BF394" s="189">
        <f t="shared" si="94"/>
        <v>49117737.432751983</v>
      </c>
      <c r="BG394" s="189">
        <f t="shared" si="94"/>
        <v>44576955.400025517</v>
      </c>
      <c r="BH394" s="189">
        <f t="shared" si="94"/>
        <v>40140724.061090469</v>
      </c>
      <c r="BI394" s="189">
        <f t="shared" si="94"/>
        <v>35804765.802759022</v>
      </c>
      <c r="BJ394" s="189">
        <f t="shared" si="94"/>
        <v>31565051.802292347</v>
      </c>
      <c r="BK394" s="189">
        <f t="shared" si="94"/>
        <v>27417783.41807428</v>
      </c>
      <c r="BL394" s="189">
        <f t="shared" si="94"/>
        <v>23359375.271134704</v>
      </c>
      <c r="BM394" s="189">
        <f t="shared" si="94"/>
        <v>19386439.837659031</v>
      </c>
      <c r="BN394" s="1521">
        <f t="shared" si="94"/>
        <v>15495773.394455284</v>
      </c>
    </row>
    <row r="395" spans="3:66" hidden="1" x14ac:dyDescent="0.15">
      <c r="C395" s="1529"/>
      <c r="D395" s="274"/>
      <c r="E395" s="189"/>
      <c r="F395" s="1604"/>
      <c r="G395" s="189">
        <f t="shared" si="94"/>
        <v>1603554364.1659276</v>
      </c>
      <c r="H395" s="189">
        <f t="shared" si="94"/>
        <v>1346212202.9755278</v>
      </c>
      <c r="I395" s="189">
        <f t="shared" si="94"/>
        <v>1207777525.5606482</v>
      </c>
      <c r="J395" s="189">
        <f t="shared" si="94"/>
        <v>1114604257.9041679</v>
      </c>
      <c r="K395" s="189">
        <f t="shared" si="94"/>
        <v>1045087703.6680912</v>
      </c>
      <c r="L395" s="189">
        <f t="shared" si="94"/>
        <v>990013048.23077643</v>
      </c>
      <c r="M395" s="189">
        <f t="shared" si="94"/>
        <v>944624186.36099851</v>
      </c>
      <c r="N395" s="189">
        <f t="shared" si="94"/>
        <v>906157107.33994389</v>
      </c>
      <c r="O395" s="189">
        <f t="shared" si="94"/>
        <v>872868795.4890877</v>
      </c>
      <c r="P395" s="189">
        <f t="shared" si="94"/>
        <v>843592208.527475</v>
      </c>
      <c r="Q395" s="189">
        <f t="shared" si="94"/>
        <v>817509213.67523324</v>
      </c>
      <c r="R395" s="189">
        <f t="shared" si="94"/>
        <v>794025018.6338917</v>
      </c>
      <c r="S395" s="189">
        <f t="shared" si="94"/>
        <v>772694227.71410751</v>
      </c>
      <c r="T395" s="189">
        <f t="shared" si="94"/>
        <v>753175042.95109177</v>
      </c>
      <c r="U395" s="189">
        <f t="shared" si="94"/>
        <v>735199694.2915169</v>
      </c>
      <c r="V395" s="189">
        <f t="shared" si="94"/>
        <v>718554671.83214247</v>
      </c>
      <c r="W395" s="189">
        <f t="shared" si="94"/>
        <v>703067113.7847048</v>
      </c>
      <c r="X395" s="189">
        <f t="shared" si="94"/>
        <v>688595191.16637194</v>
      </c>
      <c r="Y395" s="189">
        <f t="shared" si="94"/>
        <v>675021163.21696186</v>
      </c>
      <c r="Z395" s="189">
        <f t="shared" si="94"/>
        <v>662246262.90091991</v>
      </c>
      <c r="AA395" s="189">
        <f t="shared" si="94"/>
        <v>650186864.54026186</v>
      </c>
      <c r="AB395" s="189">
        <f t="shared" si="94"/>
        <v>638771567.53390276</v>
      </c>
      <c r="AC395" s="189">
        <f t="shared" si="94"/>
        <v>627938946.23848474</v>
      </c>
      <c r="AD395" s="189">
        <f t="shared" si="94"/>
        <v>617635791.99669516</v>
      </c>
      <c r="AE395" s="189">
        <f t="shared" si="94"/>
        <v>607815723.99709761</v>
      </c>
      <c r="AF395" s="189">
        <f t="shared" si="94"/>
        <v>598438080.16888964</v>
      </c>
      <c r="AG395" s="189">
        <f t="shared" si="94"/>
        <v>589467023.23426855</v>
      </c>
      <c r="AH395" s="189">
        <f t="shared" si="94"/>
        <v>580870813.88217545</v>
      </c>
      <c r="AI395" s="189">
        <f t="shared" si="94"/>
        <v>572621215.05946696</v>
      </c>
      <c r="AJ395" s="189">
        <f t="shared" si="94"/>
        <v>564693000.0885582</v>
      </c>
      <c r="AK395" s="189">
        <f t="shared" si="94"/>
        <v>557063543.70862138</v>
      </c>
      <c r="AL395" s="189">
        <f t="shared" si="94"/>
        <v>549712479.87512112</v>
      </c>
      <c r="AM395" s="189">
        <f t="shared" si="94"/>
        <v>542621413.70363748</v>
      </c>
      <c r="AN395" s="189">
        <f t="shared" si="94"/>
        <v>535773677.63242722</v>
      </c>
      <c r="AO395" s="189">
        <f t="shared" si="94"/>
        <v>529154123.93233681</v>
      </c>
      <c r="AP395" s="189">
        <f t="shared" si="94"/>
        <v>522748947.27592754</v>
      </c>
      <c r="AQ395" s="189">
        <f t="shared" si="94"/>
        <v>516545532.30782634</v>
      </c>
      <c r="AR395" s="189">
        <f t="shared" si="94"/>
        <v>510532322.12145871</v>
      </c>
      <c r="AS395" s="189">
        <f t="shared" si="94"/>
        <v>504698704.30682915</v>
      </c>
      <c r="AT395" s="189">
        <f t="shared" si="94"/>
        <v>499034911.83702087</v>
      </c>
      <c r="AU395" s="189">
        <f t="shared" si="94"/>
        <v>493531936.54284954</v>
      </c>
      <c r="AV395" s="189">
        <f t="shared" si="94"/>
        <v>488181453.31242818</v>
      </c>
      <c r="AW395" s="189">
        <f t="shared" si="94"/>
        <v>482975753.46547318</v>
      </c>
      <c r="AX395" s="189">
        <f t="shared" si="94"/>
        <v>477907686.00670528</v>
      </c>
      <c r="AY395" s="189">
        <f t="shared" si="94"/>
        <v>472970605.67064506</v>
      </c>
      <c r="AZ395" s="189">
        <f t="shared" si="94"/>
        <v>468158326.8408289</v>
      </c>
      <c r="BA395" s="189">
        <f t="shared" si="94"/>
        <v>463465082.56733894</v>
      </c>
      <c r="BB395" s="189">
        <f t="shared" si="94"/>
        <v>458885488.02321863</v>
      </c>
      <c r="BC395" s="189">
        <f t="shared" si="94"/>
        <v>454414507.83748788</v>
      </c>
      <c r="BD395" s="189">
        <f t="shared" si="94"/>
        <v>450047426.82358092</v>
      </c>
      <c r="BE395" s="189">
        <f t="shared" si="94"/>
        <v>445779823.69011754</v>
      </c>
      <c r="BF395" s="189">
        <f t="shared" si="94"/>
        <v>441607547.37819356</v>
      </c>
      <c r="BG395" s="189">
        <f t="shared" si="94"/>
        <v>437526695.71780235</v>
      </c>
      <c r="BH395" s="189">
        <f t="shared" si="94"/>
        <v>433533596.13703471</v>
      </c>
      <c r="BI395" s="189">
        <f t="shared" si="94"/>
        <v>429624788.19261807</v>
      </c>
      <c r="BJ395" s="189">
        <f t="shared" si="94"/>
        <v>425797007.72015029</v>
      </c>
      <c r="BK395" s="189">
        <f t="shared" si="94"/>
        <v>422047172.42787296</v>
      </c>
      <c r="BL395" s="189">
        <f t="shared" si="94"/>
        <v>418372368.77971345</v>
      </c>
      <c r="BM395" s="189">
        <f t="shared" si="94"/>
        <v>414769840.03217345</v>
      </c>
      <c r="BN395" s="1521">
        <f t="shared" si="94"/>
        <v>411236975.30589503</v>
      </c>
    </row>
    <row r="396" spans="3:66" hidden="1" x14ac:dyDescent="0.15">
      <c r="C396" s="1529"/>
      <c r="D396" s="274"/>
      <c r="E396" s="189"/>
      <c r="F396" s="1604"/>
      <c r="G396" s="189"/>
      <c r="H396" s="189"/>
      <c r="I396" s="189"/>
      <c r="J396" s="189"/>
      <c r="K396" s="189"/>
      <c r="L396" s="189"/>
      <c r="M396" s="189"/>
      <c r="N396" s="189"/>
      <c r="O396" s="189"/>
      <c r="P396" s="189"/>
      <c r="Q396" s="189"/>
      <c r="R396" s="189"/>
      <c r="S396" s="189"/>
      <c r="T396" s="189"/>
      <c r="U396" s="189"/>
      <c r="V396" s="189"/>
      <c r="W396" s="189"/>
      <c r="X396" s="189"/>
      <c r="Y396" s="189"/>
      <c r="Z396" s="189"/>
      <c r="AA396" s="189"/>
      <c r="AB396" s="189"/>
      <c r="AC396" s="189"/>
      <c r="AD396" s="189"/>
      <c r="AE396" s="189"/>
      <c r="AF396" s="189"/>
      <c r="AG396" s="189"/>
      <c r="AH396" s="189"/>
      <c r="AI396" s="189"/>
      <c r="AJ396" s="189"/>
      <c r="AK396" s="189"/>
      <c r="AL396" s="189"/>
      <c r="AM396" s="189"/>
      <c r="AN396" s="189"/>
      <c r="AO396" s="189"/>
      <c r="AP396" s="189"/>
      <c r="AQ396" s="189"/>
      <c r="AR396" s="189"/>
      <c r="AS396" s="189"/>
      <c r="AT396" s="189"/>
      <c r="AU396" s="189"/>
      <c r="AV396" s="189"/>
      <c r="AW396" s="189"/>
      <c r="AX396" s="189"/>
      <c r="AY396" s="189"/>
      <c r="AZ396" s="189"/>
      <c r="BA396" s="189"/>
      <c r="BB396" s="189"/>
      <c r="BC396" s="189"/>
      <c r="BD396" s="189"/>
      <c r="BE396" s="189"/>
      <c r="BF396" s="189"/>
      <c r="BG396" s="189"/>
      <c r="BH396" s="189"/>
      <c r="BI396" s="189"/>
      <c r="BJ396" s="189"/>
      <c r="BK396" s="189"/>
      <c r="BL396" s="189"/>
      <c r="BM396" s="189"/>
      <c r="BN396" s="1521"/>
    </row>
    <row r="397" spans="3:66" hidden="1" x14ac:dyDescent="0.15">
      <c r="C397" s="1529"/>
      <c r="D397" s="274"/>
      <c r="E397" s="189"/>
      <c r="F397" s="1604"/>
      <c r="G397" s="189">
        <f t="shared" ref="G397:BN399" si="95">G298+G331</f>
        <v>-209702977.1962229</v>
      </c>
      <c r="H397" s="189">
        <f t="shared" si="95"/>
        <v>-374225999.90598279</v>
      </c>
      <c r="I397" s="189">
        <f t="shared" si="95"/>
        <v>-454756973.56080478</v>
      </c>
      <c r="J397" s="189">
        <f t="shared" si="95"/>
        <v>-505844418.07379079</v>
      </c>
      <c r="K397" s="189">
        <f t="shared" si="95"/>
        <v>-542337809.6950897</v>
      </c>
      <c r="L397" s="189">
        <f t="shared" si="95"/>
        <v>-570269196.99764836</v>
      </c>
      <c r="M397" s="189">
        <f t="shared" si="95"/>
        <v>-592638929.72938156</v>
      </c>
      <c r="N397" s="189">
        <f t="shared" si="95"/>
        <v>-611139152.60803723</v>
      </c>
      <c r="O397" s="189">
        <f t="shared" si="95"/>
        <v>-626810291.78906143</v>
      </c>
      <c r="P397" s="189">
        <f t="shared" si="95"/>
        <v>-640333865.90507638</v>
      </c>
      <c r="Q397" s="189">
        <f t="shared" si="95"/>
        <v>-652178483.92552495</v>
      </c>
      <c r="R397" s="189">
        <f t="shared" si="95"/>
        <v>-662678975.74712324</v>
      </c>
      <c r="S397" s="189">
        <f t="shared" si="95"/>
        <v>-672082164.16979802</v>
      </c>
      <c r="T397" s="189">
        <f t="shared" si="95"/>
        <v>-680574761.93250978</v>
      </c>
      <c r="U397" s="189">
        <f t="shared" si="95"/>
        <v>-688301121.13138533</v>
      </c>
      <c r="V397" s="189">
        <f t="shared" si="95"/>
        <v>-695374940.23543417</v>
      </c>
      <c r="W397" s="189">
        <f t="shared" si="95"/>
        <v>-701887225.77355003</v>
      </c>
      <c r="X397" s="189">
        <f t="shared" si="95"/>
        <v>-707911851.58025372</v>
      </c>
      <c r="Y397" s="189">
        <f t="shared" si="95"/>
        <v>-713509530.67862809</v>
      </c>
      <c r="Z397" s="189">
        <f t="shared" si="95"/>
        <v>-718730710.87306559</v>
      </c>
      <c r="AA397" s="189">
        <f t="shared" si="95"/>
        <v>-723617723.7613703</v>
      </c>
      <c r="AB397" s="189">
        <f t="shared" si="95"/>
        <v>-728206405.28942454</v>
      </c>
      <c r="AC397" s="189">
        <f t="shared" si="95"/>
        <v>-732527335.4163152</v>
      </c>
      <c r="AD397" s="189">
        <f t="shared" si="95"/>
        <v>-736606798.74670315</v>
      </c>
      <c r="AE397" s="189">
        <f t="shared" si="95"/>
        <v>-740467537.71779692</v>
      </c>
      <c r="AF397" s="189">
        <f t="shared" si="95"/>
        <v>-744129349.48484313</v>
      </c>
      <c r="AG397" s="189">
        <f t="shared" si="95"/>
        <v>-747609563.59245837</v>
      </c>
      <c r="AH397" s="189">
        <f t="shared" si="95"/>
        <v>-750923427.69501245</v>
      </c>
      <c r="AI397" s="189">
        <f t="shared" si="95"/>
        <v>-754084421.61980438</v>
      </c>
      <c r="AJ397" s="189">
        <f t="shared" si="95"/>
        <v>-757104515.05411279</v>
      </c>
      <c r="AK397" s="189">
        <f t="shared" si="95"/>
        <v>-759994380.48594511</v>
      </c>
      <c r="AL397" s="189">
        <f t="shared" si="95"/>
        <v>-762763570.33735192</v>
      </c>
      <c r="AM397" s="189">
        <f t="shared" si="95"/>
        <v>-765420665.22426748</v>
      </c>
      <c r="AN397" s="189">
        <f t="shared" si="95"/>
        <v>-767973398.76784456</v>
      </c>
      <c r="AO397" s="189">
        <f t="shared" si="95"/>
        <v>-770428763.23577023</v>
      </c>
      <c r="AP397" s="189">
        <f t="shared" si="95"/>
        <v>-772793099.41320753</v>
      </c>
      <c r="AQ397" s="189">
        <f t="shared" si="95"/>
        <v>-775072173.42377818</v>
      </c>
      <c r="AR397" s="189">
        <f t="shared" si="95"/>
        <v>-777271242.69190693</v>
      </c>
      <c r="AS397" s="189">
        <f t="shared" si="95"/>
        <v>-779395112.82269204</v>
      </c>
      <c r="AT397" s="189">
        <f t="shared" si="95"/>
        <v>-781448186.84745705</v>
      </c>
      <c r="AU397" s="189">
        <f t="shared" si="95"/>
        <v>-783434508.02228498</v>
      </c>
      <c r="AV397" s="189">
        <f t="shared" si="95"/>
        <v>-785357797.15810096</v>
      </c>
      <c r="AW397" s="189">
        <f t="shared" si="95"/>
        <v>-787221485.29287493</v>
      </c>
      <c r="AX397" s="189">
        <f t="shared" si="95"/>
        <v>-789028742.38054419</v>
      </c>
      <c r="AY397" s="189">
        <f t="shared" si="95"/>
        <v>-790782502.56062853</v>
      </c>
      <c r="AZ397" s="189">
        <f t="shared" si="95"/>
        <v>-792485486.48205674</v>
      </c>
      <c r="BA397" s="189">
        <f t="shared" si="95"/>
        <v>-794140221.08040011</v>
      </c>
      <c r="BB397" s="189">
        <f t="shared" si="95"/>
        <v>-795749057.14636707</v>
      </c>
      <c r="BC397" s="189">
        <f t="shared" si="95"/>
        <v>-797314184.97256947</v>
      </c>
      <c r="BD397" s="189">
        <f t="shared" si="95"/>
        <v>-798837648.32324219</v>
      </c>
      <c r="BE397" s="189">
        <f t="shared" si="95"/>
        <v>-800321356.93622935</v>
      </c>
      <c r="BF397" s="189">
        <f t="shared" si="95"/>
        <v>-801767097.73687899</v>
      </c>
      <c r="BG397" s="189">
        <f t="shared" si="95"/>
        <v>-803176544.91850555</v>
      </c>
      <c r="BH397" s="189">
        <f t="shared" si="95"/>
        <v>-804551269.02297127</v>
      </c>
      <c r="BI397" s="189">
        <f t="shared" si="95"/>
        <v>-805892745.13705027</v>
      </c>
      <c r="BJ397" s="189">
        <f t="shared" si="95"/>
        <v>-807202360.30501461</v>
      </c>
      <c r="BK397" s="189">
        <f t="shared" si="95"/>
        <v>-808481420.24490607</v>
      </c>
      <c r="BL397" s="189">
        <f t="shared" si="95"/>
        <v>-809731155.44484806</v>
      </c>
      <c r="BM397" s="189">
        <f t="shared" si="95"/>
        <v>-810952726.70621669</v>
      </c>
      <c r="BN397" s="1521">
        <f t="shared" si="95"/>
        <v>-812147230.19229472</v>
      </c>
    </row>
    <row r="398" spans="3:66" hidden="1" x14ac:dyDescent="0.15">
      <c r="C398" s="1529"/>
      <c r="D398" s="274"/>
      <c r="E398" s="189"/>
      <c r="F398" s="1604"/>
      <c r="G398" s="189">
        <f t="shared" si="95"/>
        <v>-209702977.19622296</v>
      </c>
      <c r="H398" s="189">
        <f t="shared" si="95"/>
        <v>-333095244.22854286</v>
      </c>
      <c r="I398" s="189">
        <f t="shared" si="95"/>
        <v>-396506664.59086996</v>
      </c>
      <c r="J398" s="189">
        <f t="shared" si="95"/>
        <v>-437978671.20601493</v>
      </c>
      <c r="K398" s="189">
        <f t="shared" si="95"/>
        <v>-468274712.581945</v>
      </c>
      <c r="L398" s="189">
        <f t="shared" si="95"/>
        <v>-491878378.51399297</v>
      </c>
      <c r="M398" s="189">
        <f t="shared" si="95"/>
        <v>-511062701.63697523</v>
      </c>
      <c r="N398" s="189">
        <f t="shared" si="95"/>
        <v>-527129584.13686615</v>
      </c>
      <c r="O398" s="189">
        <f t="shared" si="95"/>
        <v>-540890006.12815058</v>
      </c>
      <c r="P398" s="189">
        <f t="shared" si="95"/>
        <v>-552881219.30640662</v>
      </c>
      <c r="Q398" s="189">
        <f t="shared" si="95"/>
        <v>-563476334.30655837</v>
      </c>
      <c r="R398" s="189">
        <f t="shared" si="95"/>
        <v>-572944335.34864759</v>
      </c>
      <c r="S398" s="189">
        <f t="shared" si="95"/>
        <v>-581485115.90825796</v>
      </c>
      <c r="T398" s="189">
        <f t="shared" si="95"/>
        <v>-589251010.00318229</v>
      </c>
      <c r="U398" s="189">
        <f t="shared" si="95"/>
        <v>-596360595.22133052</v>
      </c>
      <c r="V398" s="189">
        <f t="shared" si="95"/>
        <v>-602907860.12808967</v>
      </c>
      <c r="W398" s="189">
        <f t="shared" si="95"/>
        <v>-608968478.9064796</v>
      </c>
      <c r="X398" s="189">
        <f t="shared" si="95"/>
        <v>-614604218.82068145</v>
      </c>
      <c r="Y398" s="189">
        <f t="shared" si="95"/>
        <v>-619866106.79250681</v>
      </c>
      <c r="Z398" s="189">
        <f t="shared" si="95"/>
        <v>-624796750.02219915</v>
      </c>
      <c r="AA398" s="189">
        <f t="shared" si="95"/>
        <v>-629432066.79444933</v>
      </c>
      <c r="AB398" s="189">
        <f t="shared" si="95"/>
        <v>-633802597.77232802</v>
      </c>
      <c r="AC398" s="189">
        <f t="shared" si="95"/>
        <v>-637934513.54038966</v>
      </c>
      <c r="AD398" s="189">
        <f t="shared" si="95"/>
        <v>-641850398.65810382</v>
      </c>
      <c r="AE398" s="189">
        <f t="shared" si="95"/>
        <v>-645569868.87352717</v>
      </c>
      <c r="AF398" s="189">
        <f t="shared" si="95"/>
        <v>-649110062.13377273</v>
      </c>
      <c r="AG398" s="189">
        <f t="shared" si="95"/>
        <v>-652486032.97439766</v>
      </c>
      <c r="AH398" s="189">
        <f t="shared" si="95"/>
        <v>-655711072.11445844</v>
      </c>
      <c r="AI398" s="189">
        <f t="shared" si="95"/>
        <v>-658796967.56207335</v>
      </c>
      <c r="AJ398" s="189">
        <f t="shared" si="95"/>
        <v>-661754219.54988432</v>
      </c>
      <c r="AK398" s="189">
        <f t="shared" si="95"/>
        <v>-664592218.70703578</v>
      </c>
      <c r="AL398" s="189">
        <f t="shared" si="95"/>
        <v>-667319394.72062981</v>
      </c>
      <c r="AM398" s="189">
        <f t="shared" si="95"/>
        <v>-669943341.1300267</v>
      </c>
      <c r="AN398" s="189">
        <f t="shared" si="95"/>
        <v>-672470920.68226111</v>
      </c>
      <c r="AO398" s="189">
        <f t="shared" si="95"/>
        <v>-674908354.75094759</v>
      </c>
      <c r="AP398" s="189">
        <f t="shared" si="95"/>
        <v>-677261299.60933268</v>
      </c>
      <c r="AQ398" s="189">
        <f t="shared" si="95"/>
        <v>-679534911.79655409</v>
      </c>
      <c r="AR398" s="189">
        <f t="shared" si="95"/>
        <v>-681733904.3853842</v>
      </c>
      <c r="AS398" s="189">
        <f t="shared" si="95"/>
        <v>-683862595.62084019</v>
      </c>
      <c r="AT398" s="189">
        <f t="shared" si="95"/>
        <v>-685924951.13062274</v>
      </c>
      <c r="AU398" s="189">
        <f t="shared" si="95"/>
        <v>-687924620.69436359</v>
      </c>
      <c r="AV398" s="189">
        <f t="shared" si="95"/>
        <v>-689864970.38703537</v>
      </c>
      <c r="AW398" s="189">
        <f t="shared" si="95"/>
        <v>-691749110.77342021</v>
      </c>
      <c r="AX398" s="189">
        <f t="shared" si="95"/>
        <v>-693579921.71823227</v>
      </c>
      <c r="AY398" s="189">
        <f t="shared" si="95"/>
        <v>-695360074.28491318</v>
      </c>
      <c r="AZ398" s="189">
        <f t="shared" si="95"/>
        <v>-697092050.12108469</v>
      </c>
      <c r="BA398" s="189">
        <f t="shared" si="95"/>
        <v>-698778158.66686213</v>
      </c>
      <c r="BB398" s="189">
        <f t="shared" si="95"/>
        <v>-700420552.47114182</v>
      </c>
      <c r="BC398" s="189">
        <f t="shared" si="95"/>
        <v>-702021240.85853732</v>
      </c>
      <c r="BD398" s="189">
        <f t="shared" si="95"/>
        <v>-703582102.15425158</v>
      </c>
      <c r="BE398" s="189">
        <f t="shared" si="95"/>
        <v>-705104894.64453173</v>
      </c>
      <c r="BF398" s="189">
        <f t="shared" si="95"/>
        <v>-706591266.42546034</v>
      </c>
      <c r="BG398" s="189">
        <f t="shared" si="95"/>
        <v>-708042764.271819</v>
      </c>
      <c r="BH398" s="189">
        <f t="shared" si="95"/>
        <v>-709460841.6399914</v>
      </c>
      <c r="BI398" s="189">
        <f t="shared" si="95"/>
        <v>-710846865.9037658</v>
      </c>
      <c r="BJ398" s="189">
        <f t="shared" si="95"/>
        <v>-712202124.90904319</v>
      </c>
      <c r="BK398" s="189">
        <f t="shared" si="95"/>
        <v>-713527832.92245984</v>
      </c>
      <c r="BL398" s="189">
        <f t="shared" si="95"/>
        <v>-714825136.03951573</v>
      </c>
      <c r="BM398" s="189">
        <f t="shared" si="95"/>
        <v>-716095117.10970366</v>
      </c>
      <c r="BN398" s="1521">
        <f t="shared" si="95"/>
        <v>-717338800.22915518</v>
      </c>
    </row>
    <row r="399" spans="3:66" hidden="1" x14ac:dyDescent="0.15">
      <c r="C399" s="1529"/>
      <c r="D399" s="274"/>
      <c r="E399" s="189"/>
      <c r="F399" s="1604"/>
      <c r="G399" s="189">
        <f t="shared" si="95"/>
        <v>-209702977.19622293</v>
      </c>
      <c r="H399" s="189">
        <f t="shared" si="95"/>
        <v>-291964488.55110282</v>
      </c>
      <c r="I399" s="189">
        <f t="shared" si="95"/>
        <v>-336216257.22902155</v>
      </c>
      <c r="J399" s="189">
        <f t="shared" si="95"/>
        <v>-365999848.77049488</v>
      </c>
      <c r="K399" s="189">
        <f t="shared" si="95"/>
        <v>-388221379.78271079</v>
      </c>
      <c r="L399" s="189">
        <f t="shared" si="95"/>
        <v>-405826440.58062166</v>
      </c>
      <c r="M399" s="189">
        <f t="shared" si="95"/>
        <v>-420335358.81933707</v>
      </c>
      <c r="N399" s="189">
        <f t="shared" si="95"/>
        <v>-432631672.96794766</v>
      </c>
      <c r="O399" s="189">
        <f t="shared" si="95"/>
        <v>-443272552.1407854</v>
      </c>
      <c r="P399" s="189">
        <f t="shared" si="95"/>
        <v>-452631050.87894201</v>
      </c>
      <c r="Q399" s="189">
        <f t="shared" si="95"/>
        <v>-460968691.96846199</v>
      </c>
      <c r="R399" s="189">
        <f t="shared" si="95"/>
        <v>-468475605.59706181</v>
      </c>
      <c r="S399" s="189">
        <f t="shared" si="95"/>
        <v>-475294166.11330038</v>
      </c>
      <c r="T399" s="189">
        <f t="shared" si="95"/>
        <v>-481533632.01190561</v>
      </c>
      <c r="U399" s="189">
        <f t="shared" si="95"/>
        <v>-487279598.16462427</v>
      </c>
      <c r="V399" s="189">
        <f t="shared" si="95"/>
        <v>-492600314.74565512</v>
      </c>
      <c r="W399" s="189">
        <f t="shared" si="95"/>
        <v>-497551038.42919499</v>
      </c>
      <c r="X399" s="189">
        <f t="shared" si="95"/>
        <v>-502177106.00120908</v>
      </c>
      <c r="Y399" s="189">
        <f t="shared" si="95"/>
        <v>-506516154.25170428</v>
      </c>
      <c r="Z399" s="189">
        <f t="shared" si="95"/>
        <v>-510599754.8655501</v>
      </c>
      <c r="AA399" s="189">
        <f t="shared" si="95"/>
        <v>-514454639.46972638</v>
      </c>
      <c r="AB399" s="189">
        <f t="shared" si="95"/>
        <v>-518103631.84611797</v>
      </c>
      <c r="AC399" s="189">
        <f t="shared" si="95"/>
        <v>-521566367.20038003</v>
      </c>
      <c r="AD399" s="189">
        <f t="shared" si="95"/>
        <v>-524859854.11185789</v>
      </c>
      <c r="AE399" s="189">
        <f t="shared" si="95"/>
        <v>-527998918.58352417</v>
      </c>
      <c r="AF399" s="189">
        <f t="shared" si="95"/>
        <v>-530996558.5764727</v>
      </c>
      <c r="AG399" s="189">
        <f t="shared" si="95"/>
        <v>-533864229.76753956</v>
      </c>
      <c r="AH399" s="189">
        <f t="shared" si="95"/>
        <v>-536612077.88521725</v>
      </c>
      <c r="AI399" s="189">
        <f t="shared" si="95"/>
        <v>-539249129.13281798</v>
      </c>
      <c r="AJ399" s="189">
        <f t="shared" si="95"/>
        <v>-541783447.42266417</v>
      </c>
      <c r="AK399" s="189">
        <f t="shared" si="95"/>
        <v>-544222265.10308838</v>
      </c>
      <c r="AL399" s="189">
        <f t="shared" si="95"/>
        <v>-546572092.3455919</v>
      </c>
      <c r="AM399" s="189">
        <f t="shared" si="95"/>
        <v>-548838809.2243396</v>
      </c>
      <c r="AN399" s="189">
        <f t="shared" si="95"/>
        <v>-551027743.66077781</v>
      </c>
      <c r="AO399" s="189">
        <f t="shared" si="95"/>
        <v>-553143737.74952471</v>
      </c>
      <c r="AP399" s="189">
        <f t="shared" si="95"/>
        <v>-555191204.47559047</v>
      </c>
      <c r="AQ399" s="189">
        <f t="shared" si="95"/>
        <v>-557174176.4397527</v>
      </c>
      <c r="AR399" s="189">
        <f t="shared" si="95"/>
        <v>-559096347.90103614</v>
      </c>
      <c r="AS399" s="189">
        <f t="shared" si="95"/>
        <v>-560961111.20246458</v>
      </c>
      <c r="AT399" s="189">
        <f t="shared" si="95"/>
        <v>-562771588.45349741</v>
      </c>
      <c r="AU399" s="189">
        <f t="shared" si="95"/>
        <v>-564530659.18855727</v>
      </c>
      <c r="AV399" s="189">
        <f t="shared" si="95"/>
        <v>-566240984.59725606</v>
      </c>
      <c r="AW399" s="189">
        <f t="shared" si="95"/>
        <v>-567905028.82183826</v>
      </c>
      <c r="AX399" s="189">
        <f t="shared" si="95"/>
        <v>-569525077.73600852</v>
      </c>
      <c r="AY399" s="189">
        <f t="shared" si="95"/>
        <v>-571103255.55283463</v>
      </c>
      <c r="AZ399" s="189">
        <f t="shared" si="95"/>
        <v>-572641539.55484426</v>
      </c>
      <c r="BA399" s="189">
        <f t="shared" si="95"/>
        <v>-574141773.19440436</v>
      </c>
      <c r="BB399" s="189">
        <f t="shared" si="95"/>
        <v>-575605677.77517438</v>
      </c>
      <c r="BC399" s="189">
        <f t="shared" si="95"/>
        <v>-577034862.89437377</v>
      </c>
      <c r="BD399" s="189">
        <f t="shared" si="95"/>
        <v>-578430835.79967391</v>
      </c>
      <c r="BE399" s="189">
        <f t="shared" si="95"/>
        <v>-579795009.79276395</v>
      </c>
      <c r="BF399" s="189">
        <f t="shared" si="95"/>
        <v>-581128711.79332769</v>
      </c>
      <c r="BG399" s="189">
        <f t="shared" si="95"/>
        <v>-582433189.16169202</v>
      </c>
      <c r="BH399" s="189">
        <f t="shared" si="95"/>
        <v>-583709615.8652879</v>
      </c>
      <c r="BI399" s="189">
        <f t="shared" si="95"/>
        <v>-584959098.06290483</v>
      </c>
      <c r="BJ399" s="189">
        <f t="shared" si="95"/>
        <v>-586182679.17119789</v>
      </c>
      <c r="BK399" s="189">
        <f t="shared" si="95"/>
        <v>-587381344.46975505</v>
      </c>
      <c r="BL399" s="189">
        <f t="shared" si="95"/>
        <v>-588556025.29403841</v>
      </c>
      <c r="BM399" s="189">
        <f t="shared" si="95"/>
        <v>-589707602.85949147</v>
      </c>
      <c r="BN399" s="1521">
        <f t="shared" si="95"/>
        <v>-590836911.7549001</v>
      </c>
    </row>
    <row r="400" spans="3:66" hidden="1" x14ac:dyDescent="0.15">
      <c r="C400" s="1529"/>
      <c r="D400" s="274"/>
      <c r="E400" s="189"/>
      <c r="F400" s="1604"/>
      <c r="G400" s="189"/>
      <c r="H400" s="189"/>
      <c r="I400" s="189"/>
      <c r="J400" s="189"/>
      <c r="K400" s="189"/>
      <c r="L400" s="189"/>
      <c r="M400" s="189"/>
      <c r="N400" s="189"/>
      <c r="O400" s="189"/>
      <c r="P400" s="189"/>
      <c r="Q400" s="189"/>
      <c r="R400" s="189"/>
      <c r="S400" s="189"/>
      <c r="T400" s="189"/>
      <c r="U400" s="189"/>
      <c r="V400" s="189"/>
      <c r="W400" s="189"/>
      <c r="X400" s="189"/>
      <c r="Y400" s="189"/>
      <c r="Z400" s="189"/>
      <c r="AA400" s="189"/>
      <c r="AB400" s="189"/>
      <c r="AC400" s="189"/>
      <c r="AD400" s="189"/>
      <c r="AE400" s="189"/>
      <c r="AF400" s="189"/>
      <c r="AG400" s="189"/>
      <c r="AH400" s="189"/>
      <c r="AI400" s="189"/>
      <c r="AJ400" s="189"/>
      <c r="AK400" s="189"/>
      <c r="AL400" s="189"/>
      <c r="AM400" s="189"/>
      <c r="AN400" s="189"/>
      <c r="AO400" s="189"/>
      <c r="AP400" s="189"/>
      <c r="AQ400" s="189"/>
      <c r="AR400" s="189"/>
      <c r="AS400" s="189"/>
      <c r="AT400" s="189"/>
      <c r="AU400" s="189"/>
      <c r="AV400" s="189"/>
      <c r="AW400" s="189"/>
      <c r="AX400" s="189"/>
      <c r="AY400" s="189"/>
      <c r="AZ400" s="189"/>
      <c r="BA400" s="189"/>
      <c r="BB400" s="189"/>
      <c r="BC400" s="189"/>
      <c r="BD400" s="189"/>
      <c r="BE400" s="189"/>
      <c r="BF400" s="189"/>
      <c r="BG400" s="189"/>
      <c r="BH400" s="189"/>
      <c r="BI400" s="189"/>
      <c r="BJ400" s="189"/>
      <c r="BK400" s="189"/>
      <c r="BL400" s="189"/>
      <c r="BM400" s="189"/>
      <c r="BN400" s="1521"/>
    </row>
    <row r="401" spans="2:66" hidden="1" x14ac:dyDescent="0.15">
      <c r="C401" s="1529"/>
      <c r="D401" s="274"/>
      <c r="E401" s="189"/>
      <c r="F401" s="1604"/>
      <c r="G401" s="189">
        <f t="shared" ref="G401:BN403" si="96">G302+G335</f>
        <v>1541103521.1589768</v>
      </c>
      <c r="H401" s="189">
        <f t="shared" si="96"/>
        <v>1026419198.7781768</v>
      </c>
      <c r="I401" s="189">
        <f t="shared" si="96"/>
        <v>774490751.78314602</v>
      </c>
      <c r="J401" s="189">
        <f t="shared" si="96"/>
        <v>614671740.87353718</v>
      </c>
      <c r="K401" s="189">
        <f t="shared" si="96"/>
        <v>500507922.16519564</v>
      </c>
      <c r="L401" s="189">
        <f t="shared" si="96"/>
        <v>413128983.27751237</v>
      </c>
      <c r="M401" s="189">
        <f t="shared" si="96"/>
        <v>343148803.34134132</v>
      </c>
      <c r="N401" s="189">
        <f t="shared" si="96"/>
        <v>285273774.54982537</v>
      </c>
      <c r="O401" s="189">
        <f t="shared" si="96"/>
        <v>236249087.80704913</v>
      </c>
      <c r="P401" s="189">
        <f t="shared" si="96"/>
        <v>193942719.58315182</v>
      </c>
      <c r="Q401" s="189">
        <f t="shared" si="96"/>
        <v>156888700.6421763</v>
      </c>
      <c r="R401" s="189">
        <f t="shared" si="96"/>
        <v>124039568.47300529</v>
      </c>
      <c r="S401" s="189">
        <f t="shared" si="96"/>
        <v>94623176.883354038</v>
      </c>
      <c r="T401" s="189">
        <f t="shared" si="96"/>
        <v>68055424.524068832</v>
      </c>
      <c r="U401" s="189">
        <f t="shared" si="96"/>
        <v>43884728.634538502</v>
      </c>
      <c r="V401" s="189">
        <f t="shared" si="96"/>
        <v>21755401.490855843</v>
      </c>
      <c r="W401" s="189">
        <f t="shared" si="96"/>
        <v>1382743.524023205</v>
      </c>
      <c r="X401" s="189">
        <f t="shared" si="96"/>
        <v>-17464347.903365284</v>
      </c>
      <c r="Y401" s="189">
        <f t="shared" si="96"/>
        <v>-34975803.906301171</v>
      </c>
      <c r="Z401" s="189">
        <f t="shared" si="96"/>
        <v>-51309442.482483059</v>
      </c>
      <c r="AA401" s="189">
        <f t="shared" si="96"/>
        <v>-66597691.35766077</v>
      </c>
      <c r="AB401" s="189">
        <f t="shared" si="96"/>
        <v>-80952657.635263443</v>
      </c>
      <c r="AC401" s="189">
        <f t="shared" si="96"/>
        <v>-94470005.89318341</v>
      </c>
      <c r="AD401" s="189">
        <f t="shared" si="96"/>
        <v>-107231963.37060055</v>
      </c>
      <c r="AE401" s="189">
        <f t="shared" si="96"/>
        <v>-119309676.19461063</v>
      </c>
      <c r="AF401" s="189">
        <f t="shared" si="96"/>
        <v>-130765076.64232159</v>
      </c>
      <c r="AG401" s="189">
        <f t="shared" si="96"/>
        <v>-141652377.46026242</v>
      </c>
      <c r="AH401" s="189">
        <f t="shared" si="96"/>
        <v>-152019278.52974975</v>
      </c>
      <c r="AI401" s="189">
        <f t="shared" si="96"/>
        <v>-161907949.36399156</v>
      </c>
      <c r="AJ401" s="189">
        <f t="shared" si="96"/>
        <v>-171355835.24137372</v>
      </c>
      <c r="AK401" s="189">
        <f t="shared" si="96"/>
        <v>-180396323.35699892</v>
      </c>
      <c r="AL401" s="189">
        <f t="shared" si="96"/>
        <v>-189059296.95631981</v>
      </c>
      <c r="AM401" s="189">
        <f t="shared" si="96"/>
        <v>-197371599.14265966</v>
      </c>
      <c r="AN401" s="189">
        <f t="shared" si="96"/>
        <v>-205357423.32978615</v>
      </c>
      <c r="AO401" s="189">
        <f t="shared" si="96"/>
        <v>-213038643.72409916</v>
      </c>
      <c r="AP401" s="189">
        <f t="shared" si="96"/>
        <v>-220435096.4716967</v>
      </c>
      <c r="AQ401" s="189">
        <f t="shared" si="96"/>
        <v>-227564819.98070145</v>
      </c>
      <c r="AR401" s="189">
        <f t="shared" si="96"/>
        <v>-234444261.27404547</v>
      </c>
      <c r="AS401" s="189">
        <f t="shared" si="96"/>
        <v>-241088453.92917523</v>
      </c>
      <c r="AT401" s="189">
        <f t="shared" si="96"/>
        <v>-247511172.13499102</v>
      </c>
      <c r="AU401" s="189">
        <f t="shared" si="96"/>
        <v>-253725064.58030829</v>
      </c>
      <c r="AV401" s="189">
        <f t="shared" si="96"/>
        <v>-259741771.2351335</v>
      </c>
      <c r="AW401" s="189">
        <f t="shared" si="96"/>
        <v>-265572025.560496</v>
      </c>
      <c r="AX401" s="189">
        <f t="shared" si="96"/>
        <v>-271225744.25721532</v>
      </c>
      <c r="AY401" s="189">
        <f t="shared" si="96"/>
        <v>-276712106.31790686</v>
      </c>
      <c r="AZ401" s="189">
        <f t="shared" si="96"/>
        <v>-282039622.86355144</v>
      </c>
      <c r="BA401" s="189">
        <f t="shared" si="96"/>
        <v>-287216199.01344901</v>
      </c>
      <c r="BB401" s="189">
        <f t="shared" si="96"/>
        <v>-292249188.84548491</v>
      </c>
      <c r="BC401" s="189">
        <f t="shared" si="96"/>
        <v>-297145444.3445673</v>
      </c>
      <c r="BD401" s="189">
        <f t="shared" si="96"/>
        <v>-301911359.10469294</v>
      </c>
      <c r="BE401" s="189">
        <f t="shared" si="96"/>
        <v>-306552907.439439</v>
      </c>
      <c r="BF401" s="189">
        <f t="shared" si="96"/>
        <v>-311075679.46286172</v>
      </c>
      <c r="BG401" s="189">
        <f t="shared" si="96"/>
        <v>-315484912.62463444</v>
      </c>
      <c r="BH401" s="189">
        <f t="shared" si="96"/>
        <v>-319785520.11721438</v>
      </c>
      <c r="BI401" s="189">
        <f t="shared" si="96"/>
        <v>-323982116.51687342</v>
      </c>
      <c r="BJ401" s="189">
        <f t="shared" si="96"/>
        <v>-328079040.97280437</v>
      </c>
      <c r="BK401" s="189">
        <f t="shared" si="96"/>
        <v>-332080378.21791965</v>
      </c>
      <c r="BL401" s="189">
        <f t="shared" si="96"/>
        <v>-335989977.64019775</v>
      </c>
      <c r="BM401" s="189">
        <f t="shared" si="96"/>
        <v>-339811470.62362367</v>
      </c>
      <c r="BN401" s="1521">
        <f t="shared" si="96"/>
        <v>-343548286.34210366</v>
      </c>
    </row>
    <row r="402" spans="2:66" hidden="1" x14ac:dyDescent="0.15">
      <c r="C402" s="1529"/>
      <c r="D402" s="274"/>
      <c r="E402" s="189"/>
      <c r="F402" s="1604"/>
      <c r="G402" s="189">
        <f t="shared" si="96"/>
        <v>1541103521.1589768</v>
      </c>
      <c r="H402" s="189">
        <f t="shared" si="96"/>
        <v>1155090279.3733766</v>
      </c>
      <c r="I402" s="189">
        <f t="shared" si="96"/>
        <v>956717654.17572224</v>
      </c>
      <c r="J402" s="189">
        <f t="shared" si="96"/>
        <v>826979023.85561669</v>
      </c>
      <c r="K402" s="189">
        <f t="shared" si="96"/>
        <v>732202637.733055</v>
      </c>
      <c r="L402" s="189">
        <f t="shared" si="96"/>
        <v>658362292.43761051</v>
      </c>
      <c r="M402" s="189">
        <f t="shared" si="96"/>
        <v>598347163.95127594</v>
      </c>
      <c r="N402" s="189">
        <f t="shared" si="96"/>
        <v>548084456.66552055</v>
      </c>
      <c r="O402" s="189">
        <f t="shared" si="96"/>
        <v>505037147.22754556</v>
      </c>
      <c r="P402" s="189">
        <f t="shared" si="96"/>
        <v>467524528.46134329</v>
      </c>
      <c r="Q402" s="189">
        <f t="shared" si="96"/>
        <v>434379382.6052537</v>
      </c>
      <c r="R402" s="189">
        <f t="shared" si="96"/>
        <v>404760234.96021509</v>
      </c>
      <c r="S402" s="189">
        <f t="shared" si="96"/>
        <v>378041750.32186204</v>
      </c>
      <c r="T402" s="189">
        <f t="shared" si="96"/>
        <v>353747375.74683112</v>
      </c>
      <c r="U402" s="189">
        <f t="shared" si="96"/>
        <v>331506159.95743722</v>
      </c>
      <c r="V402" s="189">
        <f t="shared" si="96"/>
        <v>311024074.55393904</v>
      </c>
      <c r="W402" s="189">
        <f t="shared" si="96"/>
        <v>292064384.79266596</v>
      </c>
      <c r="X402" s="189">
        <f t="shared" si="96"/>
        <v>274433861.53166026</v>
      </c>
      <c r="Y402" s="189">
        <f t="shared" si="96"/>
        <v>257972875.09573555</v>
      </c>
      <c r="Z402" s="189">
        <f t="shared" si="96"/>
        <v>242548135.58038822</v>
      </c>
      <c r="AA402" s="189">
        <f t="shared" si="96"/>
        <v>228047278.29821524</v>
      </c>
      <c r="AB402" s="189">
        <f t="shared" si="96"/>
        <v>214374761.6027123</v>
      </c>
      <c r="AC402" s="189">
        <f t="shared" si="96"/>
        <v>201448714.9486157</v>
      </c>
      <c r="AD402" s="189">
        <f t="shared" si="96"/>
        <v>189198486.10442939</v>
      </c>
      <c r="AE402" s="189">
        <f t="shared" si="96"/>
        <v>177562710.29682192</v>
      </c>
      <c r="AF402" s="189">
        <f t="shared" si="96"/>
        <v>166487774.16182899</v>
      </c>
      <c r="AG402" s="189">
        <f t="shared" si="96"/>
        <v>155926581.9598743</v>
      </c>
      <c r="AH402" s="189">
        <f t="shared" si="96"/>
        <v>145837555.77305302</v>
      </c>
      <c r="AI402" s="189">
        <f t="shared" si="96"/>
        <v>136183818.6775732</v>
      </c>
      <c r="AJ402" s="189">
        <f t="shared" si="96"/>
        <v>126932522.35206825</v>
      </c>
      <c r="AK402" s="189">
        <f t="shared" si="96"/>
        <v>118054289.69466925</v>
      </c>
      <c r="AL402" s="189">
        <f t="shared" si="96"/>
        <v>109522749.75909472</v>
      </c>
      <c r="AM402" s="189">
        <f t="shared" si="96"/>
        <v>101314147.35536641</v>
      </c>
      <c r="AN402" s="189">
        <f t="shared" si="96"/>
        <v>93407013.462012589</v>
      </c>
      <c r="AO402" s="189">
        <f t="shared" si="96"/>
        <v>85781885.493127048</v>
      </c>
      <c r="AP402" s="189">
        <f t="shared" si="96"/>
        <v>78421068.690157712</v>
      </c>
      <c r="AQ402" s="189">
        <f t="shared" si="96"/>
        <v>71308431.633876801</v>
      </c>
      <c r="AR402" s="189">
        <f t="shared" si="96"/>
        <v>64429230.219621986</v>
      </c>
      <c r="AS402" s="189">
        <f t="shared" si="96"/>
        <v>57769955.499077648</v>
      </c>
      <c r="AT402" s="189">
        <f t="shared" si="96"/>
        <v>51318201.631576538</v>
      </c>
      <c r="AU402" s="189">
        <f t="shared" si="96"/>
        <v>45062550.857306957</v>
      </c>
      <c r="AV402" s="189">
        <f t="shared" si="96"/>
        <v>38992472.941729397</v>
      </c>
      <c r="AW402" s="189">
        <f t="shared" si="96"/>
        <v>33098236.973627239</v>
      </c>
      <c r="AX402" s="189">
        <f t="shared" si="96"/>
        <v>27370833.75055185</v>
      </c>
      <c r="AY402" s="189">
        <f t="shared" si="96"/>
        <v>21801907.271897793</v>
      </c>
      <c r="AZ402" s="189">
        <f t="shared" si="96"/>
        <v>16383694.094569832</v>
      </c>
      <c r="BA402" s="189">
        <f t="shared" si="96"/>
        <v>11108969.499490589</v>
      </c>
      <c r="BB402" s="189">
        <f t="shared" si="96"/>
        <v>5970999.5770115852</v>
      </c>
      <c r="BC402" s="189">
        <f t="shared" si="96"/>
        <v>963498.47205734253</v>
      </c>
      <c r="BD402" s="189">
        <f t="shared" si="96"/>
        <v>-3919409.8594547808</v>
      </c>
      <c r="BE402" s="189">
        <f t="shared" si="96"/>
        <v>-8683225.9386736453</v>
      </c>
      <c r="BF402" s="189">
        <f t="shared" si="96"/>
        <v>-13333105.574198872</v>
      </c>
      <c r="BG402" s="189">
        <f t="shared" si="96"/>
        <v>-17873887.606925339</v>
      </c>
      <c r="BH402" s="189">
        <f t="shared" si="96"/>
        <v>-22310118.945860386</v>
      </c>
      <c r="BI402" s="189">
        <f t="shared" si="96"/>
        <v>-26646077.204191834</v>
      </c>
      <c r="BJ402" s="189">
        <f t="shared" si="96"/>
        <v>-30885791.204658508</v>
      </c>
      <c r="BK402" s="189">
        <f t="shared" si="96"/>
        <v>-35033059.588876575</v>
      </c>
      <c r="BL402" s="189">
        <f t="shared" si="96"/>
        <v>-39091467.735816151</v>
      </c>
      <c r="BM402" s="189">
        <f t="shared" si="96"/>
        <v>-43064403.169291824</v>
      </c>
      <c r="BN402" s="1521">
        <f t="shared" si="96"/>
        <v>-46955069.612495586</v>
      </c>
    </row>
    <row r="403" spans="2:66" hidden="1" x14ac:dyDescent="0.15">
      <c r="B403" s="747"/>
      <c r="C403" s="1533"/>
      <c r="D403" s="1399"/>
      <c r="E403" s="748"/>
      <c r="F403" s="1605"/>
      <c r="G403" s="748">
        <f t="shared" si="96"/>
        <v>1541103521.1589768</v>
      </c>
      <c r="H403" s="748">
        <f t="shared" si="96"/>
        <v>1283761359.9685769</v>
      </c>
      <c r="I403" s="748">
        <f t="shared" si="96"/>
        <v>1145326682.5536973</v>
      </c>
      <c r="J403" s="748">
        <f t="shared" si="96"/>
        <v>1052153414.8972169</v>
      </c>
      <c r="K403" s="748">
        <f t="shared" si="96"/>
        <v>982636860.66114032</v>
      </c>
      <c r="L403" s="748">
        <f t="shared" si="96"/>
        <v>927562205.22382557</v>
      </c>
      <c r="M403" s="748">
        <f t="shared" si="96"/>
        <v>882173343.35404766</v>
      </c>
      <c r="N403" s="748">
        <f t="shared" si="96"/>
        <v>843706264.33299303</v>
      </c>
      <c r="O403" s="748">
        <f t="shared" si="96"/>
        <v>810417952.48213685</v>
      </c>
      <c r="P403" s="748">
        <f t="shared" si="96"/>
        <v>781141365.52052414</v>
      </c>
      <c r="Q403" s="748">
        <f t="shared" si="96"/>
        <v>755058370.66828239</v>
      </c>
      <c r="R403" s="748">
        <f t="shared" si="96"/>
        <v>731574175.62694085</v>
      </c>
      <c r="S403" s="748">
        <f t="shared" si="96"/>
        <v>710243384.70715666</v>
      </c>
      <c r="T403" s="748">
        <f t="shared" si="96"/>
        <v>690724199.94414091</v>
      </c>
      <c r="U403" s="748">
        <f t="shared" si="96"/>
        <v>672748851.28456604</v>
      </c>
      <c r="V403" s="748">
        <f t="shared" si="96"/>
        <v>656103828.82519162</v>
      </c>
      <c r="W403" s="748">
        <f t="shared" si="96"/>
        <v>640616270.77775395</v>
      </c>
      <c r="X403" s="748">
        <f t="shared" si="96"/>
        <v>626144348.15942109</v>
      </c>
      <c r="Y403" s="748">
        <f t="shared" si="96"/>
        <v>612570320.21001101</v>
      </c>
      <c r="Z403" s="748">
        <f t="shared" si="96"/>
        <v>599795419.89396906</v>
      </c>
      <c r="AA403" s="748">
        <f t="shared" si="96"/>
        <v>587736021.53331101</v>
      </c>
      <c r="AB403" s="748">
        <f t="shared" si="96"/>
        <v>576320724.52695191</v>
      </c>
      <c r="AC403" s="748">
        <f t="shared" si="96"/>
        <v>565488103.23153389</v>
      </c>
      <c r="AD403" s="748">
        <f t="shared" si="96"/>
        <v>555184948.98974431</v>
      </c>
      <c r="AE403" s="748">
        <f t="shared" si="96"/>
        <v>545364880.99014676</v>
      </c>
      <c r="AF403" s="748">
        <f t="shared" si="96"/>
        <v>535987237.16193885</v>
      </c>
      <c r="AG403" s="748">
        <f t="shared" si="96"/>
        <v>527016180.22731763</v>
      </c>
      <c r="AH403" s="748">
        <f t="shared" si="96"/>
        <v>518419970.87522459</v>
      </c>
      <c r="AI403" s="748">
        <f t="shared" si="96"/>
        <v>510170372.05251616</v>
      </c>
      <c r="AJ403" s="748">
        <f t="shared" si="96"/>
        <v>502242157.08160734</v>
      </c>
      <c r="AK403" s="748">
        <f t="shared" si="96"/>
        <v>494612700.70167047</v>
      </c>
      <c r="AL403" s="748">
        <f t="shared" si="96"/>
        <v>487261636.86817026</v>
      </c>
      <c r="AM403" s="748">
        <f t="shared" si="96"/>
        <v>480170570.69668657</v>
      </c>
      <c r="AN403" s="748">
        <f t="shared" si="96"/>
        <v>473322834.62547636</v>
      </c>
      <c r="AO403" s="748">
        <f t="shared" si="96"/>
        <v>466703280.92538595</v>
      </c>
      <c r="AP403" s="748">
        <f t="shared" si="96"/>
        <v>460298104.26897669</v>
      </c>
      <c r="AQ403" s="748">
        <f t="shared" si="96"/>
        <v>454094689.30087548</v>
      </c>
      <c r="AR403" s="748">
        <f t="shared" si="96"/>
        <v>448081479.11450785</v>
      </c>
      <c r="AS403" s="748">
        <f t="shared" si="96"/>
        <v>442247861.2998783</v>
      </c>
      <c r="AT403" s="748">
        <f t="shared" si="96"/>
        <v>436584068.83007002</v>
      </c>
      <c r="AU403" s="748">
        <f t="shared" si="96"/>
        <v>431081093.53589869</v>
      </c>
      <c r="AV403" s="748">
        <f t="shared" si="96"/>
        <v>425730610.30547732</v>
      </c>
      <c r="AW403" s="748">
        <f t="shared" si="96"/>
        <v>420524910.45852232</v>
      </c>
      <c r="AX403" s="748">
        <f t="shared" si="96"/>
        <v>415456842.99975443</v>
      </c>
      <c r="AY403" s="748">
        <f t="shared" si="96"/>
        <v>410519762.6636942</v>
      </c>
      <c r="AZ403" s="748">
        <f t="shared" si="96"/>
        <v>405707483.83387804</v>
      </c>
      <c r="BA403" s="748">
        <f t="shared" si="96"/>
        <v>401014239.56038809</v>
      </c>
      <c r="BB403" s="748">
        <f t="shared" si="96"/>
        <v>396434645.01626778</v>
      </c>
      <c r="BC403" s="748">
        <f t="shared" si="96"/>
        <v>391963664.83053702</v>
      </c>
      <c r="BD403" s="748">
        <f t="shared" si="96"/>
        <v>387596583.81663007</v>
      </c>
      <c r="BE403" s="748">
        <f t="shared" si="96"/>
        <v>383328980.68316668</v>
      </c>
      <c r="BF403" s="748">
        <f t="shared" si="96"/>
        <v>379156704.3712427</v>
      </c>
      <c r="BG403" s="748">
        <f t="shared" si="96"/>
        <v>375075852.71085149</v>
      </c>
      <c r="BH403" s="748">
        <f t="shared" si="96"/>
        <v>371082753.13008386</v>
      </c>
      <c r="BI403" s="748">
        <f t="shared" si="96"/>
        <v>367173945.18566722</v>
      </c>
      <c r="BJ403" s="748">
        <f t="shared" si="96"/>
        <v>363346164.71319944</v>
      </c>
      <c r="BK403" s="748">
        <f t="shared" si="96"/>
        <v>359596329.4209221</v>
      </c>
      <c r="BL403" s="748">
        <f t="shared" si="96"/>
        <v>355921525.7727626</v>
      </c>
      <c r="BM403" s="748">
        <f t="shared" si="96"/>
        <v>352318997.0252226</v>
      </c>
      <c r="BN403" s="1525">
        <f t="shared" si="96"/>
        <v>348786132.29894418</v>
      </c>
    </row>
    <row r="404" spans="2:66" hidden="1" x14ac:dyDescent="0.15">
      <c r="C404" s="1529"/>
      <c r="D404" s="274"/>
      <c r="E404" s="189"/>
      <c r="F404" s="1604"/>
      <c r="G404" s="189"/>
      <c r="H404" s="189"/>
      <c r="I404" s="189"/>
      <c r="J404" s="189"/>
      <c r="K404" s="189"/>
      <c r="L404" s="189"/>
      <c r="M404" s="189"/>
      <c r="N404" s="189"/>
      <c r="O404" s="189"/>
      <c r="P404" s="189"/>
      <c r="Q404" s="189"/>
      <c r="R404" s="189"/>
      <c r="S404" s="189"/>
      <c r="T404" s="189"/>
      <c r="U404" s="189"/>
      <c r="V404" s="189"/>
      <c r="W404" s="189"/>
      <c r="X404" s="189"/>
      <c r="Y404" s="189"/>
      <c r="Z404" s="189"/>
      <c r="AA404" s="189"/>
      <c r="AB404" s="189"/>
      <c r="AC404" s="189"/>
      <c r="AD404" s="189"/>
      <c r="AE404" s="189"/>
      <c r="AF404" s="189"/>
      <c r="AG404" s="189"/>
      <c r="AH404" s="189"/>
      <c r="AI404" s="189"/>
      <c r="AJ404" s="189"/>
      <c r="AK404" s="189"/>
      <c r="AL404" s="189"/>
      <c r="AM404" s="189"/>
      <c r="AN404" s="189"/>
      <c r="AO404" s="189"/>
      <c r="AP404" s="189"/>
      <c r="AQ404" s="189"/>
      <c r="AR404" s="189"/>
      <c r="AS404" s="189"/>
      <c r="AT404" s="189"/>
      <c r="AU404" s="189"/>
      <c r="AV404" s="189"/>
      <c r="AW404" s="189"/>
      <c r="AX404" s="189"/>
      <c r="AY404" s="189"/>
      <c r="AZ404" s="189"/>
      <c r="BA404" s="189"/>
      <c r="BB404" s="189"/>
      <c r="BC404" s="189"/>
      <c r="BD404" s="189"/>
      <c r="BE404" s="189"/>
      <c r="BF404" s="189"/>
      <c r="BG404" s="189"/>
      <c r="BH404" s="189"/>
      <c r="BI404" s="189"/>
      <c r="BJ404" s="189"/>
      <c r="BK404" s="189"/>
      <c r="BL404" s="189"/>
      <c r="BM404" s="189"/>
      <c r="BN404" s="1521"/>
    </row>
    <row r="405" spans="2:66" hidden="1" x14ac:dyDescent="0.15">
      <c r="B405" s="165" t="s">
        <v>907</v>
      </c>
      <c r="C405" s="1529"/>
      <c r="D405" s="274"/>
      <c r="E405" s="189"/>
      <c r="F405" s="1604"/>
      <c r="G405" s="1537">
        <f>G209/G373</f>
        <v>1</v>
      </c>
      <c r="H405" s="1537">
        <f t="shared" ref="H405:BN405" si="97">H209/H373</f>
        <v>1</v>
      </c>
      <c r="I405" s="1537">
        <f t="shared" si="97"/>
        <v>1</v>
      </c>
      <c r="J405" s="1537">
        <f t="shared" si="97"/>
        <v>1</v>
      </c>
      <c r="K405" s="1537">
        <f t="shared" si="97"/>
        <v>1</v>
      </c>
      <c r="L405" s="1537">
        <f t="shared" si="97"/>
        <v>1</v>
      </c>
      <c r="M405" s="1537">
        <f t="shared" si="97"/>
        <v>1</v>
      </c>
      <c r="N405" s="1537">
        <f t="shared" si="97"/>
        <v>1</v>
      </c>
      <c r="O405" s="1537">
        <f t="shared" si="97"/>
        <v>1</v>
      </c>
      <c r="P405" s="1537">
        <f t="shared" si="97"/>
        <v>1</v>
      </c>
      <c r="Q405" s="1537">
        <f t="shared" si="97"/>
        <v>1</v>
      </c>
      <c r="R405" s="1537">
        <f t="shared" si="97"/>
        <v>1</v>
      </c>
      <c r="S405" s="1537">
        <f t="shared" si="97"/>
        <v>1</v>
      </c>
      <c r="T405" s="1537">
        <f t="shared" si="97"/>
        <v>1</v>
      </c>
      <c r="U405" s="1537">
        <f t="shared" si="97"/>
        <v>1</v>
      </c>
      <c r="V405" s="1537">
        <f t="shared" si="97"/>
        <v>1</v>
      </c>
      <c r="W405" s="1537">
        <f t="shared" si="97"/>
        <v>1</v>
      </c>
      <c r="X405" s="1537">
        <f t="shared" si="97"/>
        <v>1</v>
      </c>
      <c r="Y405" s="1537">
        <f t="shared" si="97"/>
        <v>1</v>
      </c>
      <c r="Z405" s="1537">
        <f t="shared" si="97"/>
        <v>1</v>
      </c>
      <c r="AA405" s="1537">
        <f t="shared" si="97"/>
        <v>1</v>
      </c>
      <c r="AB405" s="1537">
        <f t="shared" si="97"/>
        <v>1</v>
      </c>
      <c r="AC405" s="1537">
        <f t="shared" si="97"/>
        <v>1</v>
      </c>
      <c r="AD405" s="1537">
        <f t="shared" si="97"/>
        <v>1</v>
      </c>
      <c r="AE405" s="1537">
        <f t="shared" si="97"/>
        <v>1</v>
      </c>
      <c r="AF405" s="1537">
        <f t="shared" si="97"/>
        <v>1</v>
      </c>
      <c r="AG405" s="1537">
        <f t="shared" si="97"/>
        <v>1</v>
      </c>
      <c r="AH405" s="1537">
        <f t="shared" si="97"/>
        <v>1</v>
      </c>
      <c r="AI405" s="1537">
        <f t="shared" si="97"/>
        <v>1</v>
      </c>
      <c r="AJ405" s="1537">
        <f t="shared" si="97"/>
        <v>1</v>
      </c>
      <c r="AK405" s="1537">
        <f t="shared" si="97"/>
        <v>1</v>
      </c>
      <c r="AL405" s="1537">
        <f t="shared" si="97"/>
        <v>1</v>
      </c>
      <c r="AM405" s="1537">
        <f t="shared" si="97"/>
        <v>1</v>
      </c>
      <c r="AN405" s="1537">
        <f t="shared" si="97"/>
        <v>1</v>
      </c>
      <c r="AO405" s="1537">
        <f t="shared" si="97"/>
        <v>1</v>
      </c>
      <c r="AP405" s="1537">
        <f t="shared" si="97"/>
        <v>1</v>
      </c>
      <c r="AQ405" s="1537">
        <f t="shared" si="97"/>
        <v>1</v>
      </c>
      <c r="AR405" s="1537">
        <f t="shared" si="97"/>
        <v>1</v>
      </c>
      <c r="AS405" s="1537">
        <f t="shared" si="97"/>
        <v>1</v>
      </c>
      <c r="AT405" s="1537">
        <f t="shared" si="97"/>
        <v>1</v>
      </c>
      <c r="AU405" s="1537">
        <f t="shared" si="97"/>
        <v>1</v>
      </c>
      <c r="AV405" s="1537">
        <f t="shared" si="97"/>
        <v>1</v>
      </c>
      <c r="AW405" s="1537">
        <f t="shared" si="97"/>
        <v>1</v>
      </c>
      <c r="AX405" s="1537">
        <f t="shared" si="97"/>
        <v>1</v>
      </c>
      <c r="AY405" s="1537">
        <f t="shared" si="97"/>
        <v>1</v>
      </c>
      <c r="AZ405" s="1537">
        <f t="shared" si="97"/>
        <v>1</v>
      </c>
      <c r="BA405" s="1537">
        <f t="shared" si="97"/>
        <v>1</v>
      </c>
      <c r="BB405" s="1537">
        <f t="shared" si="97"/>
        <v>1</v>
      </c>
      <c r="BC405" s="1537">
        <f t="shared" si="97"/>
        <v>1</v>
      </c>
      <c r="BD405" s="1537">
        <f t="shared" si="97"/>
        <v>1</v>
      </c>
      <c r="BE405" s="1537">
        <f t="shared" si="97"/>
        <v>1</v>
      </c>
      <c r="BF405" s="1537">
        <f t="shared" si="97"/>
        <v>1</v>
      </c>
      <c r="BG405" s="1537">
        <f t="shared" si="97"/>
        <v>1</v>
      </c>
      <c r="BH405" s="1537">
        <f t="shared" si="97"/>
        <v>1</v>
      </c>
      <c r="BI405" s="1537">
        <f t="shared" si="97"/>
        <v>1</v>
      </c>
      <c r="BJ405" s="1537">
        <f t="shared" si="97"/>
        <v>1</v>
      </c>
      <c r="BK405" s="1537">
        <f t="shared" si="97"/>
        <v>1</v>
      </c>
      <c r="BL405" s="1537">
        <f t="shared" si="97"/>
        <v>1</v>
      </c>
      <c r="BM405" s="1537">
        <f t="shared" si="97"/>
        <v>1</v>
      </c>
      <c r="BN405" s="1538">
        <f t="shared" si="97"/>
        <v>1</v>
      </c>
    </row>
    <row r="406" spans="2:66" hidden="1" x14ac:dyDescent="0.15">
      <c r="C406" s="1529"/>
      <c r="D406" s="274"/>
      <c r="E406" s="189"/>
      <c r="F406" s="1604"/>
      <c r="G406" s="1537">
        <f t="shared" ref="G406:BN407" si="98">G210/G374</f>
        <v>1</v>
      </c>
      <c r="H406" s="1537">
        <f t="shared" si="98"/>
        <v>1</v>
      </c>
      <c r="I406" s="1537">
        <f t="shared" si="98"/>
        <v>1</v>
      </c>
      <c r="J406" s="1537">
        <f t="shared" si="98"/>
        <v>1</v>
      </c>
      <c r="K406" s="1537">
        <f t="shared" si="98"/>
        <v>1</v>
      </c>
      <c r="L406" s="1537">
        <f t="shared" si="98"/>
        <v>1</v>
      </c>
      <c r="M406" s="1537">
        <f t="shared" si="98"/>
        <v>1</v>
      </c>
      <c r="N406" s="1537">
        <f t="shared" si="98"/>
        <v>1</v>
      </c>
      <c r="O406" s="1537">
        <f t="shared" si="98"/>
        <v>1</v>
      </c>
      <c r="P406" s="1537">
        <f t="shared" si="98"/>
        <v>1</v>
      </c>
      <c r="Q406" s="1537">
        <f t="shared" si="98"/>
        <v>1</v>
      </c>
      <c r="R406" s="1537">
        <f t="shared" si="98"/>
        <v>1</v>
      </c>
      <c r="S406" s="1537">
        <f t="shared" si="98"/>
        <v>1</v>
      </c>
      <c r="T406" s="1537">
        <f t="shared" si="98"/>
        <v>1</v>
      </c>
      <c r="U406" s="1537">
        <f t="shared" si="98"/>
        <v>1</v>
      </c>
      <c r="V406" s="1537">
        <f t="shared" si="98"/>
        <v>1</v>
      </c>
      <c r="W406" s="1537">
        <f t="shared" si="98"/>
        <v>1</v>
      </c>
      <c r="X406" s="1537">
        <f t="shared" si="98"/>
        <v>1</v>
      </c>
      <c r="Y406" s="1537">
        <f t="shared" si="98"/>
        <v>1</v>
      </c>
      <c r="Z406" s="1537">
        <f t="shared" si="98"/>
        <v>1</v>
      </c>
      <c r="AA406" s="1537">
        <f t="shared" si="98"/>
        <v>1</v>
      </c>
      <c r="AB406" s="1537">
        <f t="shared" si="98"/>
        <v>1</v>
      </c>
      <c r="AC406" s="1537">
        <f t="shared" si="98"/>
        <v>1</v>
      </c>
      <c r="AD406" s="1537">
        <f t="shared" si="98"/>
        <v>1</v>
      </c>
      <c r="AE406" s="1537">
        <f t="shared" si="98"/>
        <v>1</v>
      </c>
      <c r="AF406" s="1537">
        <f t="shared" si="98"/>
        <v>1</v>
      </c>
      <c r="AG406" s="1537">
        <f t="shared" si="98"/>
        <v>1</v>
      </c>
      <c r="AH406" s="1537">
        <f t="shared" si="98"/>
        <v>1</v>
      </c>
      <c r="AI406" s="1537">
        <f t="shared" si="98"/>
        <v>1</v>
      </c>
      <c r="AJ406" s="1537">
        <f t="shared" si="98"/>
        <v>1</v>
      </c>
      <c r="AK406" s="1537">
        <f t="shared" si="98"/>
        <v>1</v>
      </c>
      <c r="AL406" s="1537">
        <f t="shared" si="98"/>
        <v>1</v>
      </c>
      <c r="AM406" s="1537">
        <f t="shared" si="98"/>
        <v>1</v>
      </c>
      <c r="AN406" s="1537">
        <f t="shared" si="98"/>
        <v>1</v>
      </c>
      <c r="AO406" s="1537">
        <f t="shared" si="98"/>
        <v>1</v>
      </c>
      <c r="AP406" s="1537">
        <f t="shared" si="98"/>
        <v>1</v>
      </c>
      <c r="AQ406" s="1537">
        <f t="shared" si="98"/>
        <v>1</v>
      </c>
      <c r="AR406" s="1537">
        <f t="shared" si="98"/>
        <v>1</v>
      </c>
      <c r="AS406" s="1537">
        <f t="shared" si="98"/>
        <v>1</v>
      </c>
      <c r="AT406" s="1537">
        <f t="shared" si="98"/>
        <v>1</v>
      </c>
      <c r="AU406" s="1537">
        <f t="shared" si="98"/>
        <v>1</v>
      </c>
      <c r="AV406" s="1537">
        <f t="shared" si="98"/>
        <v>1</v>
      </c>
      <c r="AW406" s="1537">
        <f t="shared" si="98"/>
        <v>1</v>
      </c>
      <c r="AX406" s="1537">
        <f t="shared" si="98"/>
        <v>1</v>
      </c>
      <c r="AY406" s="1537">
        <f t="shared" si="98"/>
        <v>1</v>
      </c>
      <c r="AZ406" s="1537">
        <f t="shared" si="98"/>
        <v>1</v>
      </c>
      <c r="BA406" s="1537">
        <f t="shared" si="98"/>
        <v>1</v>
      </c>
      <c r="BB406" s="1537">
        <f t="shared" si="98"/>
        <v>1</v>
      </c>
      <c r="BC406" s="1537">
        <f t="shared" si="98"/>
        <v>1</v>
      </c>
      <c r="BD406" s="1537">
        <f t="shared" si="98"/>
        <v>1</v>
      </c>
      <c r="BE406" s="1537">
        <f t="shared" si="98"/>
        <v>1</v>
      </c>
      <c r="BF406" s="1537">
        <f t="shared" si="98"/>
        <v>1</v>
      </c>
      <c r="BG406" s="1537">
        <f t="shared" si="98"/>
        <v>1</v>
      </c>
      <c r="BH406" s="1537">
        <f t="shared" si="98"/>
        <v>1</v>
      </c>
      <c r="BI406" s="1537">
        <f t="shared" si="98"/>
        <v>1</v>
      </c>
      <c r="BJ406" s="1537">
        <f t="shared" si="98"/>
        <v>1</v>
      </c>
      <c r="BK406" s="1537">
        <f t="shared" si="98"/>
        <v>1</v>
      </c>
      <c r="BL406" s="1537">
        <f t="shared" si="98"/>
        <v>1</v>
      </c>
      <c r="BM406" s="1537">
        <f t="shared" si="98"/>
        <v>1</v>
      </c>
      <c r="BN406" s="1538">
        <f t="shared" si="98"/>
        <v>1</v>
      </c>
    </row>
    <row r="407" spans="2:66" hidden="1" x14ac:dyDescent="0.15">
      <c r="C407" s="1529"/>
      <c r="D407" s="274"/>
      <c r="E407" s="189"/>
      <c r="F407" s="1604"/>
      <c r="G407" s="1537">
        <f t="shared" si="98"/>
        <v>1</v>
      </c>
      <c r="H407" s="1537">
        <f t="shared" si="98"/>
        <v>1</v>
      </c>
      <c r="I407" s="1537">
        <f t="shared" si="98"/>
        <v>1</v>
      </c>
      <c r="J407" s="1537">
        <f t="shared" si="98"/>
        <v>1</v>
      </c>
      <c r="K407" s="1537">
        <f t="shared" si="98"/>
        <v>1</v>
      </c>
      <c r="L407" s="1537">
        <f t="shared" si="98"/>
        <v>1</v>
      </c>
      <c r="M407" s="1537">
        <f t="shared" si="98"/>
        <v>1</v>
      </c>
      <c r="N407" s="1537">
        <f t="shared" si="98"/>
        <v>1</v>
      </c>
      <c r="O407" s="1537">
        <f t="shared" si="98"/>
        <v>1</v>
      </c>
      <c r="P407" s="1537">
        <f t="shared" si="98"/>
        <v>1</v>
      </c>
      <c r="Q407" s="1537">
        <f t="shared" si="98"/>
        <v>1</v>
      </c>
      <c r="R407" s="1537">
        <f t="shared" si="98"/>
        <v>1</v>
      </c>
      <c r="S407" s="1537">
        <f t="shared" si="98"/>
        <v>1</v>
      </c>
      <c r="T407" s="1537">
        <f t="shared" si="98"/>
        <v>1</v>
      </c>
      <c r="U407" s="1537">
        <f t="shared" si="98"/>
        <v>1</v>
      </c>
      <c r="V407" s="1537">
        <f t="shared" si="98"/>
        <v>1</v>
      </c>
      <c r="W407" s="1537">
        <f t="shared" si="98"/>
        <v>1</v>
      </c>
      <c r="X407" s="1537">
        <f t="shared" si="98"/>
        <v>1</v>
      </c>
      <c r="Y407" s="1537">
        <f t="shared" si="98"/>
        <v>1</v>
      </c>
      <c r="Z407" s="1537">
        <f t="shared" si="98"/>
        <v>1</v>
      </c>
      <c r="AA407" s="1537">
        <f t="shared" si="98"/>
        <v>1</v>
      </c>
      <c r="AB407" s="1537">
        <f t="shared" si="98"/>
        <v>1</v>
      </c>
      <c r="AC407" s="1537">
        <f t="shared" si="98"/>
        <v>1</v>
      </c>
      <c r="AD407" s="1537">
        <f t="shared" si="98"/>
        <v>1</v>
      </c>
      <c r="AE407" s="1537">
        <f t="shared" si="98"/>
        <v>1</v>
      </c>
      <c r="AF407" s="1537">
        <f t="shared" si="98"/>
        <v>1</v>
      </c>
      <c r="AG407" s="1537">
        <f t="shared" si="98"/>
        <v>1</v>
      </c>
      <c r="AH407" s="1537">
        <f t="shared" si="98"/>
        <v>1</v>
      </c>
      <c r="AI407" s="1537">
        <f t="shared" si="98"/>
        <v>1</v>
      </c>
      <c r="AJ407" s="1537">
        <f t="shared" si="98"/>
        <v>1</v>
      </c>
      <c r="AK407" s="1537">
        <f t="shared" si="98"/>
        <v>1</v>
      </c>
      <c r="AL407" s="1537">
        <f t="shared" si="98"/>
        <v>1</v>
      </c>
      <c r="AM407" s="1537">
        <f t="shared" si="98"/>
        <v>1</v>
      </c>
      <c r="AN407" s="1537">
        <f t="shared" si="98"/>
        <v>1</v>
      </c>
      <c r="AO407" s="1537">
        <f t="shared" si="98"/>
        <v>1</v>
      </c>
      <c r="AP407" s="1537">
        <f t="shared" si="98"/>
        <v>1</v>
      </c>
      <c r="AQ407" s="1537">
        <f t="shared" si="98"/>
        <v>1</v>
      </c>
      <c r="AR407" s="1537">
        <f t="shared" si="98"/>
        <v>1</v>
      </c>
      <c r="AS407" s="1537">
        <f t="shared" si="98"/>
        <v>1</v>
      </c>
      <c r="AT407" s="1537">
        <f t="shared" si="98"/>
        <v>1</v>
      </c>
      <c r="AU407" s="1537">
        <f t="shared" si="98"/>
        <v>1</v>
      </c>
      <c r="AV407" s="1537">
        <f t="shared" si="98"/>
        <v>1</v>
      </c>
      <c r="AW407" s="1537">
        <f t="shared" si="98"/>
        <v>1</v>
      </c>
      <c r="AX407" s="1537">
        <f t="shared" si="98"/>
        <v>1</v>
      </c>
      <c r="AY407" s="1537">
        <f t="shared" si="98"/>
        <v>1</v>
      </c>
      <c r="AZ407" s="1537">
        <f t="shared" si="98"/>
        <v>1</v>
      </c>
      <c r="BA407" s="1537">
        <f t="shared" si="98"/>
        <v>1</v>
      </c>
      <c r="BB407" s="1537">
        <f t="shared" si="98"/>
        <v>1</v>
      </c>
      <c r="BC407" s="1537">
        <f t="shared" si="98"/>
        <v>1</v>
      </c>
      <c r="BD407" s="1537">
        <f t="shared" si="98"/>
        <v>1</v>
      </c>
      <c r="BE407" s="1537">
        <f t="shared" si="98"/>
        <v>1</v>
      </c>
      <c r="BF407" s="1537">
        <f t="shared" si="98"/>
        <v>1</v>
      </c>
      <c r="BG407" s="1537">
        <f t="shared" si="98"/>
        <v>1</v>
      </c>
      <c r="BH407" s="1537">
        <f t="shared" si="98"/>
        <v>1</v>
      </c>
      <c r="BI407" s="1537">
        <f t="shared" si="98"/>
        <v>1</v>
      </c>
      <c r="BJ407" s="1537">
        <f t="shared" si="98"/>
        <v>1</v>
      </c>
      <c r="BK407" s="1537">
        <f t="shared" si="98"/>
        <v>1</v>
      </c>
      <c r="BL407" s="1537">
        <f t="shared" si="98"/>
        <v>1</v>
      </c>
      <c r="BM407" s="1537">
        <f t="shared" si="98"/>
        <v>1</v>
      </c>
      <c r="BN407" s="1538">
        <f t="shared" si="98"/>
        <v>1</v>
      </c>
    </row>
    <row r="408" spans="2:66" hidden="1" x14ac:dyDescent="0.15">
      <c r="C408" s="1529"/>
      <c r="D408" s="274"/>
      <c r="E408" s="189"/>
      <c r="F408" s="1604"/>
      <c r="G408" s="1537"/>
      <c r="H408" s="1537"/>
      <c r="I408" s="1537"/>
      <c r="J408" s="1537"/>
      <c r="K408" s="1537"/>
      <c r="L408" s="1537"/>
      <c r="M408" s="1537"/>
      <c r="N408" s="1537"/>
      <c r="O408" s="1537"/>
      <c r="P408" s="1537"/>
      <c r="Q408" s="1537"/>
      <c r="R408" s="1537"/>
      <c r="S408" s="1537"/>
      <c r="T408" s="1537"/>
      <c r="U408" s="1537"/>
      <c r="V408" s="1537"/>
      <c r="W408" s="1537"/>
      <c r="X408" s="1537"/>
      <c r="Y408" s="1537"/>
      <c r="Z408" s="1537"/>
      <c r="AA408" s="1537"/>
      <c r="AB408" s="1537"/>
      <c r="AC408" s="1537"/>
      <c r="AD408" s="1537"/>
      <c r="AE408" s="1537"/>
      <c r="AF408" s="1537"/>
      <c r="AG408" s="1537"/>
      <c r="AH408" s="1537"/>
      <c r="AI408" s="1537"/>
      <c r="AJ408" s="1537"/>
      <c r="AK408" s="1537"/>
      <c r="AL408" s="1537"/>
      <c r="AM408" s="1537"/>
      <c r="AN408" s="1537"/>
      <c r="AO408" s="1537"/>
      <c r="AP408" s="1537"/>
      <c r="AQ408" s="1537"/>
      <c r="AR408" s="1537"/>
      <c r="AS408" s="1537"/>
      <c r="AT408" s="1537"/>
      <c r="AU408" s="1537"/>
      <c r="AV408" s="1537"/>
      <c r="AW408" s="1537"/>
      <c r="AX408" s="1537"/>
      <c r="AY408" s="1537"/>
      <c r="AZ408" s="1537"/>
      <c r="BA408" s="1537"/>
      <c r="BB408" s="1537"/>
      <c r="BC408" s="1537"/>
      <c r="BD408" s="1537"/>
      <c r="BE408" s="1537"/>
      <c r="BF408" s="1537"/>
      <c r="BG408" s="1537"/>
      <c r="BH408" s="1537"/>
      <c r="BI408" s="1537"/>
      <c r="BJ408" s="1537"/>
      <c r="BK408" s="1537"/>
      <c r="BL408" s="1537"/>
      <c r="BM408" s="1537"/>
      <c r="BN408" s="1538"/>
    </row>
    <row r="409" spans="2:66" hidden="1" x14ac:dyDescent="0.15">
      <c r="C409" s="1529"/>
      <c r="D409" s="274"/>
      <c r="E409" s="189"/>
      <c r="F409" s="1604"/>
      <c r="G409" s="1537">
        <f t="shared" ref="G409:BN411" si="99">G213/G377</f>
        <v>1</v>
      </c>
      <c r="H409" s="1537">
        <f t="shared" si="99"/>
        <v>1</v>
      </c>
      <c r="I409" s="1537">
        <f t="shared" si="99"/>
        <v>1</v>
      </c>
      <c r="J409" s="1537">
        <f t="shared" si="99"/>
        <v>1</v>
      </c>
      <c r="K409" s="1537">
        <f t="shared" si="99"/>
        <v>1</v>
      </c>
      <c r="L409" s="1537">
        <f t="shared" si="99"/>
        <v>1</v>
      </c>
      <c r="M409" s="1537">
        <f t="shared" si="99"/>
        <v>1</v>
      </c>
      <c r="N409" s="1537">
        <f t="shared" si="99"/>
        <v>1</v>
      </c>
      <c r="O409" s="1537">
        <f t="shared" si="99"/>
        <v>1</v>
      </c>
      <c r="P409" s="1537">
        <f t="shared" si="99"/>
        <v>1</v>
      </c>
      <c r="Q409" s="1537">
        <f t="shared" si="99"/>
        <v>1</v>
      </c>
      <c r="R409" s="1537">
        <f t="shared" si="99"/>
        <v>1</v>
      </c>
      <c r="S409" s="1537">
        <f t="shared" si="99"/>
        <v>1</v>
      </c>
      <c r="T409" s="1537">
        <f t="shared" si="99"/>
        <v>0.99999999999999989</v>
      </c>
      <c r="U409" s="1537">
        <f t="shared" si="99"/>
        <v>1</v>
      </c>
      <c r="V409" s="1537">
        <f t="shared" si="99"/>
        <v>1.0000000000000002</v>
      </c>
      <c r="W409" s="1537">
        <f t="shared" si="99"/>
        <v>0.99999999999999989</v>
      </c>
      <c r="X409" s="1537">
        <f t="shared" si="99"/>
        <v>1</v>
      </c>
      <c r="Y409" s="1537">
        <f t="shared" si="99"/>
        <v>1</v>
      </c>
      <c r="Z409" s="1537">
        <f t="shared" si="99"/>
        <v>1</v>
      </c>
      <c r="AA409" s="1537">
        <f t="shared" si="99"/>
        <v>0.99999999999999656</v>
      </c>
      <c r="AB409" s="1537">
        <f t="shared" si="99"/>
        <v>0.99999999999999933</v>
      </c>
      <c r="AC409" s="1537">
        <f t="shared" si="99"/>
        <v>1</v>
      </c>
      <c r="AD409" s="1537">
        <f t="shared" si="99"/>
        <v>1.0000000000000002</v>
      </c>
      <c r="AE409" s="1537">
        <f t="shared" si="99"/>
        <v>0.99999999999999989</v>
      </c>
      <c r="AF409" s="1537">
        <f t="shared" si="99"/>
        <v>0.99999999999999989</v>
      </c>
      <c r="AG409" s="1537">
        <f t="shared" si="99"/>
        <v>0.99999999999999967</v>
      </c>
      <c r="AH409" s="1537">
        <f t="shared" si="99"/>
        <v>0.99999999999999978</v>
      </c>
      <c r="AI409" s="1537">
        <f t="shared" si="99"/>
        <v>0.99999999999999989</v>
      </c>
      <c r="AJ409" s="1537">
        <f t="shared" si="99"/>
        <v>1.0000000000000002</v>
      </c>
      <c r="AK409" s="1537">
        <f t="shared" si="99"/>
        <v>0.99999999999999989</v>
      </c>
      <c r="AL409" s="1537">
        <f t="shared" si="99"/>
        <v>0.99999999999999989</v>
      </c>
      <c r="AM409" s="1537">
        <f t="shared" si="99"/>
        <v>1.0000000000000002</v>
      </c>
      <c r="AN409" s="1537">
        <f t="shared" si="99"/>
        <v>0.99999999999999978</v>
      </c>
      <c r="AO409" s="1537">
        <f t="shared" si="99"/>
        <v>1</v>
      </c>
      <c r="AP409" s="1537">
        <f t="shared" si="99"/>
        <v>1</v>
      </c>
      <c r="AQ409" s="1537">
        <f t="shared" si="99"/>
        <v>0.99999999999999978</v>
      </c>
      <c r="AR409" s="1537">
        <f t="shared" si="99"/>
        <v>0.99999999999999978</v>
      </c>
      <c r="AS409" s="1537">
        <f t="shared" si="99"/>
        <v>0.99999999999999978</v>
      </c>
      <c r="AT409" s="1537">
        <f t="shared" si="99"/>
        <v>1</v>
      </c>
      <c r="AU409" s="1537">
        <f t="shared" si="99"/>
        <v>1</v>
      </c>
      <c r="AV409" s="1537">
        <f t="shared" si="99"/>
        <v>1</v>
      </c>
      <c r="AW409" s="1537">
        <f t="shared" si="99"/>
        <v>1</v>
      </c>
      <c r="AX409" s="1537">
        <f t="shared" si="99"/>
        <v>1</v>
      </c>
      <c r="AY409" s="1537">
        <f t="shared" si="99"/>
        <v>1</v>
      </c>
      <c r="AZ409" s="1537">
        <f t="shared" si="99"/>
        <v>1</v>
      </c>
      <c r="BA409" s="1537">
        <f t="shared" si="99"/>
        <v>1</v>
      </c>
      <c r="BB409" s="1537">
        <f t="shared" si="99"/>
        <v>1</v>
      </c>
      <c r="BC409" s="1537">
        <f t="shared" si="99"/>
        <v>1</v>
      </c>
      <c r="BD409" s="1537">
        <f t="shared" si="99"/>
        <v>1</v>
      </c>
      <c r="BE409" s="1537">
        <f t="shared" si="99"/>
        <v>1</v>
      </c>
      <c r="BF409" s="1537">
        <f t="shared" si="99"/>
        <v>1</v>
      </c>
      <c r="BG409" s="1537">
        <f t="shared" si="99"/>
        <v>1</v>
      </c>
      <c r="BH409" s="1537">
        <f t="shared" si="99"/>
        <v>1</v>
      </c>
      <c r="BI409" s="1537">
        <f t="shared" si="99"/>
        <v>1</v>
      </c>
      <c r="BJ409" s="1537">
        <f t="shared" si="99"/>
        <v>1.0000000000000002</v>
      </c>
      <c r="BK409" s="1537">
        <f t="shared" si="99"/>
        <v>1</v>
      </c>
      <c r="BL409" s="1537">
        <f t="shared" si="99"/>
        <v>1</v>
      </c>
      <c r="BM409" s="1537">
        <f t="shared" si="99"/>
        <v>1</v>
      </c>
      <c r="BN409" s="1538">
        <f t="shared" si="99"/>
        <v>1</v>
      </c>
    </row>
    <row r="410" spans="2:66" hidden="1" x14ac:dyDescent="0.15">
      <c r="C410" s="1529"/>
      <c r="D410" s="274"/>
      <c r="E410" s="189"/>
      <c r="F410" s="1604"/>
      <c r="G410" s="1537">
        <f t="shared" si="99"/>
        <v>1</v>
      </c>
      <c r="H410" s="1537">
        <f t="shared" si="99"/>
        <v>1</v>
      </c>
      <c r="I410" s="1537">
        <f t="shared" si="99"/>
        <v>1</v>
      </c>
      <c r="J410" s="1537">
        <f t="shared" si="99"/>
        <v>1</v>
      </c>
      <c r="K410" s="1537">
        <f t="shared" si="99"/>
        <v>1</v>
      </c>
      <c r="L410" s="1537">
        <f t="shared" si="99"/>
        <v>1</v>
      </c>
      <c r="M410" s="1537">
        <f t="shared" si="99"/>
        <v>1</v>
      </c>
      <c r="N410" s="1537">
        <f t="shared" si="99"/>
        <v>1</v>
      </c>
      <c r="O410" s="1537">
        <f t="shared" si="99"/>
        <v>1</v>
      </c>
      <c r="P410" s="1537">
        <f t="shared" si="99"/>
        <v>1</v>
      </c>
      <c r="Q410" s="1537">
        <f t="shared" si="99"/>
        <v>1</v>
      </c>
      <c r="R410" s="1537">
        <f t="shared" si="99"/>
        <v>1</v>
      </c>
      <c r="S410" s="1537">
        <f t="shared" si="99"/>
        <v>1</v>
      </c>
      <c r="T410" s="1537">
        <f t="shared" si="99"/>
        <v>1</v>
      </c>
      <c r="U410" s="1537">
        <f t="shared" si="99"/>
        <v>1</v>
      </c>
      <c r="V410" s="1537">
        <f t="shared" si="99"/>
        <v>1</v>
      </c>
      <c r="W410" s="1537">
        <f t="shared" si="99"/>
        <v>1</v>
      </c>
      <c r="X410" s="1537">
        <f t="shared" si="99"/>
        <v>1</v>
      </c>
      <c r="Y410" s="1537">
        <f t="shared" si="99"/>
        <v>1</v>
      </c>
      <c r="Z410" s="1537">
        <f t="shared" si="99"/>
        <v>1</v>
      </c>
      <c r="AA410" s="1537">
        <f t="shared" si="99"/>
        <v>1</v>
      </c>
      <c r="AB410" s="1537">
        <f t="shared" si="99"/>
        <v>1</v>
      </c>
      <c r="AC410" s="1537">
        <f t="shared" si="99"/>
        <v>1</v>
      </c>
      <c r="AD410" s="1537">
        <f t="shared" si="99"/>
        <v>1</v>
      </c>
      <c r="AE410" s="1537">
        <f t="shared" si="99"/>
        <v>1</v>
      </c>
      <c r="AF410" s="1537">
        <f t="shared" si="99"/>
        <v>1</v>
      </c>
      <c r="AG410" s="1537">
        <f t="shared" si="99"/>
        <v>1</v>
      </c>
      <c r="AH410" s="1537">
        <f t="shared" si="99"/>
        <v>1</v>
      </c>
      <c r="AI410" s="1537">
        <f t="shared" si="99"/>
        <v>1</v>
      </c>
      <c r="AJ410" s="1537">
        <f t="shared" si="99"/>
        <v>1</v>
      </c>
      <c r="AK410" s="1537">
        <f t="shared" si="99"/>
        <v>1</v>
      </c>
      <c r="AL410" s="1537">
        <f t="shared" si="99"/>
        <v>1</v>
      </c>
      <c r="AM410" s="1537">
        <f t="shared" si="99"/>
        <v>1</v>
      </c>
      <c r="AN410" s="1537">
        <f t="shared" si="99"/>
        <v>1</v>
      </c>
      <c r="AO410" s="1537">
        <f t="shared" si="99"/>
        <v>1</v>
      </c>
      <c r="AP410" s="1537">
        <f t="shared" si="99"/>
        <v>1</v>
      </c>
      <c r="AQ410" s="1537">
        <f t="shared" si="99"/>
        <v>1</v>
      </c>
      <c r="AR410" s="1537">
        <f t="shared" si="99"/>
        <v>1</v>
      </c>
      <c r="AS410" s="1537">
        <f t="shared" si="99"/>
        <v>1</v>
      </c>
      <c r="AT410" s="1537">
        <f t="shared" si="99"/>
        <v>0.99999999999999989</v>
      </c>
      <c r="AU410" s="1537">
        <f t="shared" si="99"/>
        <v>0.99999999999999989</v>
      </c>
      <c r="AV410" s="1537">
        <f t="shared" si="99"/>
        <v>1</v>
      </c>
      <c r="AW410" s="1537">
        <f t="shared" si="99"/>
        <v>1.0000000000000002</v>
      </c>
      <c r="AX410" s="1537">
        <f t="shared" si="99"/>
        <v>1.0000000000000002</v>
      </c>
      <c r="AY410" s="1537">
        <f t="shared" si="99"/>
        <v>0.99999999999999978</v>
      </c>
      <c r="AZ410" s="1537">
        <f t="shared" si="99"/>
        <v>1.0000000000000002</v>
      </c>
      <c r="BA410" s="1537">
        <f t="shared" si="99"/>
        <v>1</v>
      </c>
      <c r="BB410" s="1537">
        <f t="shared" si="99"/>
        <v>0.99999999999999978</v>
      </c>
      <c r="BC410" s="1537">
        <f t="shared" si="99"/>
        <v>1.0000000000000002</v>
      </c>
      <c r="BD410" s="1537">
        <f t="shared" si="99"/>
        <v>1</v>
      </c>
      <c r="BE410" s="1537">
        <f t="shared" si="99"/>
        <v>1</v>
      </c>
      <c r="BF410" s="1537">
        <f t="shared" si="99"/>
        <v>1</v>
      </c>
      <c r="BG410" s="1537">
        <f t="shared" si="99"/>
        <v>0.99999999999999989</v>
      </c>
      <c r="BH410" s="1537">
        <f t="shared" si="99"/>
        <v>1.0000000000000002</v>
      </c>
      <c r="BI410" s="1537">
        <f t="shared" si="99"/>
        <v>1</v>
      </c>
      <c r="BJ410" s="1537">
        <f t="shared" si="99"/>
        <v>1.0000000000000004</v>
      </c>
      <c r="BK410" s="1537">
        <f t="shared" si="99"/>
        <v>0.99999999999999956</v>
      </c>
      <c r="BL410" s="1537">
        <f t="shared" si="99"/>
        <v>1</v>
      </c>
      <c r="BM410" s="1537">
        <f t="shared" si="99"/>
        <v>0.99999999999999944</v>
      </c>
      <c r="BN410" s="1538">
        <f t="shared" si="99"/>
        <v>1</v>
      </c>
    </row>
    <row r="411" spans="2:66" hidden="1" x14ac:dyDescent="0.15">
      <c r="C411" s="1529"/>
      <c r="D411" s="274"/>
      <c r="E411" s="189"/>
      <c r="F411" s="1604"/>
      <c r="G411" s="1537">
        <f t="shared" si="99"/>
        <v>1</v>
      </c>
      <c r="H411" s="1537">
        <f t="shared" si="99"/>
        <v>1</v>
      </c>
      <c r="I411" s="1537">
        <f t="shared" si="99"/>
        <v>1</v>
      </c>
      <c r="J411" s="1537">
        <f t="shared" si="99"/>
        <v>1</v>
      </c>
      <c r="K411" s="1537">
        <f t="shared" si="99"/>
        <v>1</v>
      </c>
      <c r="L411" s="1537">
        <f t="shared" si="99"/>
        <v>1</v>
      </c>
      <c r="M411" s="1537">
        <f t="shared" si="99"/>
        <v>1</v>
      </c>
      <c r="N411" s="1537">
        <f t="shared" si="99"/>
        <v>1</v>
      </c>
      <c r="O411" s="1537">
        <f t="shared" si="99"/>
        <v>1</v>
      </c>
      <c r="P411" s="1537">
        <f t="shared" si="99"/>
        <v>1</v>
      </c>
      <c r="Q411" s="1537">
        <f t="shared" si="99"/>
        <v>1</v>
      </c>
      <c r="R411" s="1537">
        <f t="shared" si="99"/>
        <v>1</v>
      </c>
      <c r="S411" s="1537">
        <f t="shared" si="99"/>
        <v>1</v>
      </c>
      <c r="T411" s="1537">
        <f t="shared" si="99"/>
        <v>1</v>
      </c>
      <c r="U411" s="1537">
        <f t="shared" si="99"/>
        <v>1</v>
      </c>
      <c r="V411" s="1537">
        <f t="shared" si="99"/>
        <v>1</v>
      </c>
      <c r="W411" s="1537">
        <f t="shared" si="99"/>
        <v>1</v>
      </c>
      <c r="X411" s="1537">
        <f t="shared" si="99"/>
        <v>1</v>
      </c>
      <c r="Y411" s="1537">
        <f t="shared" si="99"/>
        <v>1</v>
      </c>
      <c r="Z411" s="1537">
        <f t="shared" si="99"/>
        <v>1</v>
      </c>
      <c r="AA411" s="1537">
        <f t="shared" si="99"/>
        <v>1</v>
      </c>
      <c r="AB411" s="1537">
        <f t="shared" si="99"/>
        <v>1</v>
      </c>
      <c r="AC411" s="1537">
        <f t="shared" si="99"/>
        <v>1</v>
      </c>
      <c r="AD411" s="1537">
        <f t="shared" si="99"/>
        <v>1</v>
      </c>
      <c r="AE411" s="1537">
        <f t="shared" si="99"/>
        <v>1</v>
      </c>
      <c r="AF411" s="1537">
        <f t="shared" si="99"/>
        <v>1</v>
      </c>
      <c r="AG411" s="1537">
        <f t="shared" si="99"/>
        <v>1</v>
      </c>
      <c r="AH411" s="1537">
        <f t="shared" si="99"/>
        <v>1</v>
      </c>
      <c r="AI411" s="1537">
        <f t="shared" si="99"/>
        <v>1</v>
      </c>
      <c r="AJ411" s="1537">
        <f t="shared" si="99"/>
        <v>1</v>
      </c>
      <c r="AK411" s="1537">
        <f t="shared" si="99"/>
        <v>1</v>
      </c>
      <c r="AL411" s="1537">
        <f t="shared" si="99"/>
        <v>1</v>
      </c>
      <c r="AM411" s="1537">
        <f t="shared" si="99"/>
        <v>1</v>
      </c>
      <c r="AN411" s="1537">
        <f t="shared" si="99"/>
        <v>1</v>
      </c>
      <c r="AO411" s="1537">
        <f t="shared" si="99"/>
        <v>1</v>
      </c>
      <c r="AP411" s="1537">
        <f t="shared" si="99"/>
        <v>1</v>
      </c>
      <c r="AQ411" s="1537">
        <f t="shared" si="99"/>
        <v>1</v>
      </c>
      <c r="AR411" s="1537">
        <f t="shared" si="99"/>
        <v>1</v>
      </c>
      <c r="AS411" s="1537">
        <f t="shared" si="99"/>
        <v>1</v>
      </c>
      <c r="AT411" s="1537">
        <f t="shared" si="99"/>
        <v>1</v>
      </c>
      <c r="AU411" s="1537">
        <f t="shared" si="99"/>
        <v>1</v>
      </c>
      <c r="AV411" s="1537">
        <f t="shared" si="99"/>
        <v>1</v>
      </c>
      <c r="AW411" s="1537">
        <f t="shared" si="99"/>
        <v>1</v>
      </c>
      <c r="AX411" s="1537">
        <f t="shared" si="99"/>
        <v>1</v>
      </c>
      <c r="AY411" s="1537">
        <f t="shared" si="99"/>
        <v>1</v>
      </c>
      <c r="AZ411" s="1537">
        <f t="shared" si="99"/>
        <v>1</v>
      </c>
      <c r="BA411" s="1537">
        <f t="shared" si="99"/>
        <v>1</v>
      </c>
      <c r="BB411" s="1537">
        <f t="shared" si="99"/>
        <v>1</v>
      </c>
      <c r="BC411" s="1537">
        <f t="shared" si="99"/>
        <v>1</v>
      </c>
      <c r="BD411" s="1537">
        <f t="shared" si="99"/>
        <v>1</v>
      </c>
      <c r="BE411" s="1537">
        <f t="shared" si="99"/>
        <v>1</v>
      </c>
      <c r="BF411" s="1537">
        <f t="shared" si="99"/>
        <v>1</v>
      </c>
      <c r="BG411" s="1537">
        <f t="shared" si="99"/>
        <v>1</v>
      </c>
      <c r="BH411" s="1537">
        <f t="shared" si="99"/>
        <v>1</v>
      </c>
      <c r="BI411" s="1537">
        <f t="shared" si="99"/>
        <v>1</v>
      </c>
      <c r="BJ411" s="1537">
        <f t="shared" si="99"/>
        <v>1</v>
      </c>
      <c r="BK411" s="1537">
        <f t="shared" si="99"/>
        <v>1</v>
      </c>
      <c r="BL411" s="1537">
        <f t="shared" si="99"/>
        <v>1</v>
      </c>
      <c r="BM411" s="1537">
        <f t="shared" si="99"/>
        <v>1</v>
      </c>
      <c r="BN411" s="1538">
        <f t="shared" si="99"/>
        <v>1</v>
      </c>
    </row>
    <row r="412" spans="2:66" hidden="1" x14ac:dyDescent="0.15">
      <c r="C412" s="1529"/>
      <c r="D412" s="274"/>
      <c r="E412" s="189"/>
      <c r="F412" s="1604"/>
      <c r="G412" s="1537"/>
      <c r="H412" s="1537"/>
      <c r="I412" s="1537"/>
      <c r="J412" s="1537"/>
      <c r="K412" s="1537"/>
      <c r="L412" s="1537"/>
      <c r="M412" s="1537"/>
      <c r="N412" s="1537"/>
      <c r="O412" s="1537"/>
      <c r="P412" s="1537"/>
      <c r="Q412" s="1537"/>
      <c r="R412" s="1537"/>
      <c r="S412" s="1537"/>
      <c r="T412" s="1537"/>
      <c r="U412" s="1537"/>
      <c r="V412" s="1537"/>
      <c r="W412" s="1537"/>
      <c r="X412" s="1537"/>
      <c r="Y412" s="1537"/>
      <c r="Z412" s="1537"/>
      <c r="AA412" s="1537"/>
      <c r="AB412" s="1537"/>
      <c r="AC412" s="1537"/>
      <c r="AD412" s="1537"/>
      <c r="AE412" s="1537"/>
      <c r="AF412" s="1537"/>
      <c r="AG412" s="1537"/>
      <c r="AH412" s="1537"/>
      <c r="AI412" s="1537"/>
      <c r="AJ412" s="1537"/>
      <c r="AK412" s="1537"/>
      <c r="AL412" s="1537"/>
      <c r="AM412" s="1537"/>
      <c r="AN412" s="1537"/>
      <c r="AO412" s="1537"/>
      <c r="AP412" s="1537"/>
      <c r="AQ412" s="1537"/>
      <c r="AR412" s="1537"/>
      <c r="AS412" s="1537"/>
      <c r="AT412" s="1537"/>
      <c r="AU412" s="1537"/>
      <c r="AV412" s="1537"/>
      <c r="AW412" s="1537"/>
      <c r="AX412" s="1537"/>
      <c r="AY412" s="1537"/>
      <c r="AZ412" s="1537"/>
      <c r="BA412" s="1537"/>
      <c r="BB412" s="1537"/>
      <c r="BC412" s="1537"/>
      <c r="BD412" s="1537"/>
      <c r="BE412" s="1537"/>
      <c r="BF412" s="1537"/>
      <c r="BG412" s="1537"/>
      <c r="BH412" s="1537"/>
      <c r="BI412" s="1537"/>
      <c r="BJ412" s="1537"/>
      <c r="BK412" s="1537"/>
      <c r="BL412" s="1537"/>
      <c r="BM412" s="1537"/>
      <c r="BN412" s="1538"/>
    </row>
    <row r="413" spans="2:66" hidden="1" x14ac:dyDescent="0.15">
      <c r="C413" s="1529"/>
      <c r="D413" s="274"/>
      <c r="E413" s="189"/>
      <c r="F413" s="1604"/>
      <c r="G413" s="1537">
        <f t="shared" ref="G413:BN415" si="100">G217/G381</f>
        <v>1</v>
      </c>
      <c r="H413" s="1537">
        <f t="shared" si="100"/>
        <v>1</v>
      </c>
      <c r="I413" s="1537">
        <f t="shared" si="100"/>
        <v>1</v>
      </c>
      <c r="J413" s="1537">
        <f t="shared" si="100"/>
        <v>1</v>
      </c>
      <c r="K413" s="1537">
        <f t="shared" si="100"/>
        <v>1</v>
      </c>
      <c r="L413" s="1537">
        <f t="shared" si="100"/>
        <v>1</v>
      </c>
      <c r="M413" s="1537">
        <f t="shared" si="100"/>
        <v>1</v>
      </c>
      <c r="N413" s="1537">
        <f t="shared" si="100"/>
        <v>1</v>
      </c>
      <c r="O413" s="1537">
        <f t="shared" si="100"/>
        <v>1</v>
      </c>
      <c r="P413" s="1537">
        <f t="shared" si="100"/>
        <v>1</v>
      </c>
      <c r="Q413" s="1537">
        <f t="shared" si="100"/>
        <v>1</v>
      </c>
      <c r="R413" s="1537">
        <f t="shared" si="100"/>
        <v>1</v>
      </c>
      <c r="S413" s="1537">
        <f t="shared" si="100"/>
        <v>1</v>
      </c>
      <c r="T413" s="1537">
        <f t="shared" si="100"/>
        <v>1</v>
      </c>
      <c r="U413" s="1537">
        <f t="shared" si="100"/>
        <v>1</v>
      </c>
      <c r="V413" s="1537">
        <f t="shared" si="100"/>
        <v>1</v>
      </c>
      <c r="W413" s="1537">
        <f t="shared" si="100"/>
        <v>1</v>
      </c>
      <c r="X413" s="1537">
        <f t="shared" si="100"/>
        <v>1</v>
      </c>
      <c r="Y413" s="1537">
        <f t="shared" si="100"/>
        <v>1</v>
      </c>
      <c r="Z413" s="1537">
        <f t="shared" si="100"/>
        <v>1</v>
      </c>
      <c r="AA413" s="1537">
        <f t="shared" si="100"/>
        <v>1</v>
      </c>
      <c r="AB413" s="1537">
        <f t="shared" si="100"/>
        <v>1</v>
      </c>
      <c r="AC413" s="1537">
        <f t="shared" si="100"/>
        <v>1</v>
      </c>
      <c r="AD413" s="1537">
        <f t="shared" si="100"/>
        <v>1</v>
      </c>
      <c r="AE413" s="1537">
        <f t="shared" si="100"/>
        <v>1</v>
      </c>
      <c r="AF413" s="1537">
        <f t="shared" si="100"/>
        <v>1</v>
      </c>
      <c r="AG413" s="1537">
        <f t="shared" si="100"/>
        <v>1</v>
      </c>
      <c r="AH413" s="1537">
        <f t="shared" si="100"/>
        <v>1</v>
      </c>
      <c r="AI413" s="1537">
        <f t="shared" si="100"/>
        <v>1</v>
      </c>
      <c r="AJ413" s="1537">
        <f t="shared" si="100"/>
        <v>1</v>
      </c>
      <c r="AK413" s="1537">
        <f t="shared" si="100"/>
        <v>1</v>
      </c>
      <c r="AL413" s="1537">
        <f t="shared" si="100"/>
        <v>1</v>
      </c>
      <c r="AM413" s="1537">
        <f t="shared" si="100"/>
        <v>1</v>
      </c>
      <c r="AN413" s="1537">
        <f t="shared" si="100"/>
        <v>1</v>
      </c>
      <c r="AO413" s="1537">
        <f t="shared" si="100"/>
        <v>1</v>
      </c>
      <c r="AP413" s="1537">
        <f t="shared" si="100"/>
        <v>1</v>
      </c>
      <c r="AQ413" s="1537">
        <f t="shared" si="100"/>
        <v>1</v>
      </c>
      <c r="AR413" s="1537">
        <f t="shared" si="100"/>
        <v>1</v>
      </c>
      <c r="AS413" s="1537">
        <f t="shared" si="100"/>
        <v>1</v>
      </c>
      <c r="AT413" s="1537">
        <f t="shared" si="100"/>
        <v>1</v>
      </c>
      <c r="AU413" s="1537">
        <f t="shared" si="100"/>
        <v>1</v>
      </c>
      <c r="AV413" s="1537">
        <f t="shared" si="100"/>
        <v>1</v>
      </c>
      <c r="AW413" s="1537">
        <f t="shared" si="100"/>
        <v>1</v>
      </c>
      <c r="AX413" s="1537">
        <f t="shared" si="100"/>
        <v>1</v>
      </c>
      <c r="AY413" s="1537">
        <f t="shared" si="100"/>
        <v>1</v>
      </c>
      <c r="AZ413" s="1537">
        <f t="shared" si="100"/>
        <v>1</v>
      </c>
      <c r="BA413" s="1537">
        <f t="shared" si="100"/>
        <v>1</v>
      </c>
      <c r="BB413" s="1537">
        <f t="shared" si="100"/>
        <v>1</v>
      </c>
      <c r="BC413" s="1537">
        <f t="shared" si="100"/>
        <v>1</v>
      </c>
      <c r="BD413" s="1537">
        <f t="shared" si="100"/>
        <v>1</v>
      </c>
      <c r="BE413" s="1537">
        <f t="shared" si="100"/>
        <v>1</v>
      </c>
      <c r="BF413" s="1537">
        <f t="shared" si="100"/>
        <v>1</v>
      </c>
      <c r="BG413" s="1537">
        <f t="shared" si="100"/>
        <v>1</v>
      </c>
      <c r="BH413" s="1537">
        <f t="shared" si="100"/>
        <v>1</v>
      </c>
      <c r="BI413" s="1537">
        <f t="shared" si="100"/>
        <v>1</v>
      </c>
      <c r="BJ413" s="1537">
        <f t="shared" si="100"/>
        <v>1</v>
      </c>
      <c r="BK413" s="1537">
        <f t="shared" si="100"/>
        <v>1</v>
      </c>
      <c r="BL413" s="1537">
        <f t="shared" si="100"/>
        <v>1</v>
      </c>
      <c r="BM413" s="1537">
        <f t="shared" si="100"/>
        <v>1</v>
      </c>
      <c r="BN413" s="1538">
        <f t="shared" si="100"/>
        <v>1</v>
      </c>
    </row>
    <row r="414" spans="2:66" hidden="1" x14ac:dyDescent="0.15">
      <c r="C414" s="1529"/>
      <c r="D414" s="274"/>
      <c r="E414" s="189"/>
      <c r="F414" s="1604"/>
      <c r="G414" s="1537">
        <f t="shared" si="100"/>
        <v>1</v>
      </c>
      <c r="H414" s="1537">
        <f t="shared" si="100"/>
        <v>1</v>
      </c>
      <c r="I414" s="1537">
        <f t="shared" si="100"/>
        <v>1</v>
      </c>
      <c r="J414" s="1537">
        <f t="shared" si="100"/>
        <v>1</v>
      </c>
      <c r="K414" s="1537">
        <f t="shared" si="100"/>
        <v>1</v>
      </c>
      <c r="L414" s="1537">
        <f t="shared" si="100"/>
        <v>1</v>
      </c>
      <c r="M414" s="1537">
        <f t="shared" si="100"/>
        <v>1</v>
      </c>
      <c r="N414" s="1537">
        <f t="shared" si="100"/>
        <v>1</v>
      </c>
      <c r="O414" s="1537">
        <f t="shared" si="100"/>
        <v>1</v>
      </c>
      <c r="P414" s="1537">
        <f t="shared" si="100"/>
        <v>1</v>
      </c>
      <c r="Q414" s="1537">
        <f t="shared" si="100"/>
        <v>1</v>
      </c>
      <c r="R414" s="1537">
        <f t="shared" si="100"/>
        <v>1</v>
      </c>
      <c r="S414" s="1537">
        <f t="shared" si="100"/>
        <v>1</v>
      </c>
      <c r="T414" s="1537">
        <f t="shared" si="100"/>
        <v>1</v>
      </c>
      <c r="U414" s="1537">
        <f t="shared" si="100"/>
        <v>1</v>
      </c>
      <c r="V414" s="1537">
        <f t="shared" si="100"/>
        <v>1</v>
      </c>
      <c r="W414" s="1537">
        <f t="shared" si="100"/>
        <v>1</v>
      </c>
      <c r="X414" s="1537">
        <f t="shared" si="100"/>
        <v>1</v>
      </c>
      <c r="Y414" s="1537">
        <f t="shared" si="100"/>
        <v>1</v>
      </c>
      <c r="Z414" s="1537">
        <f t="shared" si="100"/>
        <v>1</v>
      </c>
      <c r="AA414" s="1537">
        <f t="shared" si="100"/>
        <v>1</v>
      </c>
      <c r="AB414" s="1537">
        <f t="shared" si="100"/>
        <v>1</v>
      </c>
      <c r="AC414" s="1537">
        <f t="shared" si="100"/>
        <v>1</v>
      </c>
      <c r="AD414" s="1537">
        <f t="shared" si="100"/>
        <v>1</v>
      </c>
      <c r="AE414" s="1537">
        <f t="shared" si="100"/>
        <v>1</v>
      </c>
      <c r="AF414" s="1537">
        <f t="shared" si="100"/>
        <v>1</v>
      </c>
      <c r="AG414" s="1537">
        <f t="shared" si="100"/>
        <v>1</v>
      </c>
      <c r="AH414" s="1537">
        <f t="shared" si="100"/>
        <v>1</v>
      </c>
      <c r="AI414" s="1537">
        <f t="shared" si="100"/>
        <v>1</v>
      </c>
      <c r="AJ414" s="1537">
        <f t="shared" si="100"/>
        <v>1</v>
      </c>
      <c r="AK414" s="1537">
        <f t="shared" si="100"/>
        <v>1</v>
      </c>
      <c r="AL414" s="1537">
        <f t="shared" si="100"/>
        <v>1</v>
      </c>
      <c r="AM414" s="1537">
        <f t="shared" si="100"/>
        <v>1</v>
      </c>
      <c r="AN414" s="1537">
        <f t="shared" si="100"/>
        <v>1</v>
      </c>
      <c r="AO414" s="1537">
        <f t="shared" si="100"/>
        <v>1</v>
      </c>
      <c r="AP414" s="1537">
        <f t="shared" si="100"/>
        <v>1</v>
      </c>
      <c r="AQ414" s="1537">
        <f t="shared" si="100"/>
        <v>1</v>
      </c>
      <c r="AR414" s="1537">
        <f t="shared" si="100"/>
        <v>1</v>
      </c>
      <c r="AS414" s="1537">
        <f t="shared" si="100"/>
        <v>1</v>
      </c>
      <c r="AT414" s="1537">
        <f t="shared" si="100"/>
        <v>1</v>
      </c>
      <c r="AU414" s="1537">
        <f t="shared" si="100"/>
        <v>1</v>
      </c>
      <c r="AV414" s="1537">
        <f t="shared" si="100"/>
        <v>1</v>
      </c>
      <c r="AW414" s="1537">
        <f t="shared" si="100"/>
        <v>1</v>
      </c>
      <c r="AX414" s="1537">
        <f t="shared" si="100"/>
        <v>1</v>
      </c>
      <c r="AY414" s="1537">
        <f t="shared" si="100"/>
        <v>1</v>
      </c>
      <c r="AZ414" s="1537">
        <f t="shared" si="100"/>
        <v>1</v>
      </c>
      <c r="BA414" s="1537">
        <f t="shared" si="100"/>
        <v>1</v>
      </c>
      <c r="BB414" s="1537">
        <f t="shared" si="100"/>
        <v>1</v>
      </c>
      <c r="BC414" s="1537">
        <f t="shared" si="100"/>
        <v>1</v>
      </c>
      <c r="BD414" s="1537">
        <f t="shared" si="100"/>
        <v>1</v>
      </c>
      <c r="BE414" s="1537">
        <f t="shared" si="100"/>
        <v>1</v>
      </c>
      <c r="BF414" s="1537">
        <f t="shared" si="100"/>
        <v>1</v>
      </c>
      <c r="BG414" s="1537">
        <f t="shared" si="100"/>
        <v>1</v>
      </c>
      <c r="BH414" s="1537">
        <f t="shared" si="100"/>
        <v>1</v>
      </c>
      <c r="BI414" s="1537">
        <f t="shared" si="100"/>
        <v>1</v>
      </c>
      <c r="BJ414" s="1537">
        <f t="shared" si="100"/>
        <v>1</v>
      </c>
      <c r="BK414" s="1537">
        <f t="shared" si="100"/>
        <v>1</v>
      </c>
      <c r="BL414" s="1537">
        <f t="shared" si="100"/>
        <v>1</v>
      </c>
      <c r="BM414" s="1537">
        <f t="shared" si="100"/>
        <v>1</v>
      </c>
      <c r="BN414" s="1538">
        <f t="shared" si="100"/>
        <v>1</v>
      </c>
    </row>
    <row r="415" spans="2:66" hidden="1" x14ac:dyDescent="0.15">
      <c r="C415" s="1529"/>
      <c r="D415" s="274"/>
      <c r="E415" s="189"/>
      <c r="F415" s="1604"/>
      <c r="G415" s="1537">
        <f t="shared" si="100"/>
        <v>1</v>
      </c>
      <c r="H415" s="1537">
        <f t="shared" si="100"/>
        <v>1</v>
      </c>
      <c r="I415" s="1537">
        <f t="shared" si="100"/>
        <v>1</v>
      </c>
      <c r="J415" s="1537">
        <f t="shared" si="100"/>
        <v>1</v>
      </c>
      <c r="K415" s="1537">
        <f t="shared" si="100"/>
        <v>1</v>
      </c>
      <c r="L415" s="1537">
        <f t="shared" si="100"/>
        <v>1</v>
      </c>
      <c r="M415" s="1537">
        <f t="shared" si="100"/>
        <v>1</v>
      </c>
      <c r="N415" s="1537">
        <f t="shared" si="100"/>
        <v>1</v>
      </c>
      <c r="O415" s="1537">
        <f t="shared" si="100"/>
        <v>1</v>
      </c>
      <c r="P415" s="1537">
        <f t="shared" si="100"/>
        <v>1</v>
      </c>
      <c r="Q415" s="1537">
        <f t="shared" si="100"/>
        <v>1</v>
      </c>
      <c r="R415" s="1537">
        <f t="shared" si="100"/>
        <v>1</v>
      </c>
      <c r="S415" s="1537">
        <f t="shared" si="100"/>
        <v>1</v>
      </c>
      <c r="T415" s="1537">
        <f t="shared" si="100"/>
        <v>1</v>
      </c>
      <c r="U415" s="1537">
        <f t="shared" si="100"/>
        <v>1</v>
      </c>
      <c r="V415" s="1537">
        <f t="shared" si="100"/>
        <v>1</v>
      </c>
      <c r="W415" s="1537">
        <f t="shared" si="100"/>
        <v>1</v>
      </c>
      <c r="X415" s="1537">
        <f t="shared" si="100"/>
        <v>1</v>
      </c>
      <c r="Y415" s="1537">
        <f t="shared" si="100"/>
        <v>1</v>
      </c>
      <c r="Z415" s="1537">
        <f t="shared" si="100"/>
        <v>1</v>
      </c>
      <c r="AA415" s="1537">
        <f t="shared" si="100"/>
        <v>1</v>
      </c>
      <c r="AB415" s="1537">
        <f t="shared" si="100"/>
        <v>1</v>
      </c>
      <c r="AC415" s="1537">
        <f t="shared" si="100"/>
        <v>1</v>
      </c>
      <c r="AD415" s="1537">
        <f t="shared" si="100"/>
        <v>1</v>
      </c>
      <c r="AE415" s="1537">
        <f t="shared" si="100"/>
        <v>1</v>
      </c>
      <c r="AF415" s="1537">
        <f t="shared" si="100"/>
        <v>1</v>
      </c>
      <c r="AG415" s="1537">
        <f t="shared" si="100"/>
        <v>1</v>
      </c>
      <c r="AH415" s="1537">
        <f t="shared" si="100"/>
        <v>1</v>
      </c>
      <c r="AI415" s="1537">
        <f t="shared" si="100"/>
        <v>1</v>
      </c>
      <c r="AJ415" s="1537">
        <f t="shared" si="100"/>
        <v>1</v>
      </c>
      <c r="AK415" s="1537">
        <f t="shared" si="100"/>
        <v>1</v>
      </c>
      <c r="AL415" s="1537">
        <f t="shared" si="100"/>
        <v>1</v>
      </c>
      <c r="AM415" s="1537">
        <f t="shared" si="100"/>
        <v>1</v>
      </c>
      <c r="AN415" s="1537">
        <f t="shared" si="100"/>
        <v>1</v>
      </c>
      <c r="AO415" s="1537">
        <f t="shared" si="100"/>
        <v>1</v>
      </c>
      <c r="AP415" s="1537">
        <f t="shared" si="100"/>
        <v>1</v>
      </c>
      <c r="AQ415" s="1537">
        <f t="shared" si="100"/>
        <v>1</v>
      </c>
      <c r="AR415" s="1537">
        <f t="shared" si="100"/>
        <v>1</v>
      </c>
      <c r="AS415" s="1537">
        <f t="shared" si="100"/>
        <v>1</v>
      </c>
      <c r="AT415" s="1537">
        <f t="shared" si="100"/>
        <v>1</v>
      </c>
      <c r="AU415" s="1537">
        <f t="shared" si="100"/>
        <v>1</v>
      </c>
      <c r="AV415" s="1537">
        <f t="shared" si="100"/>
        <v>1</v>
      </c>
      <c r="AW415" s="1537">
        <f t="shared" si="100"/>
        <v>1</v>
      </c>
      <c r="AX415" s="1537">
        <f t="shared" si="100"/>
        <v>1</v>
      </c>
      <c r="AY415" s="1537">
        <f t="shared" si="100"/>
        <v>1</v>
      </c>
      <c r="AZ415" s="1537">
        <f t="shared" si="100"/>
        <v>1</v>
      </c>
      <c r="BA415" s="1537">
        <f t="shared" si="100"/>
        <v>1</v>
      </c>
      <c r="BB415" s="1537">
        <f t="shared" si="100"/>
        <v>1</v>
      </c>
      <c r="BC415" s="1537">
        <f t="shared" si="100"/>
        <v>1</v>
      </c>
      <c r="BD415" s="1537">
        <f t="shared" si="100"/>
        <v>1</v>
      </c>
      <c r="BE415" s="1537">
        <f t="shared" si="100"/>
        <v>1</v>
      </c>
      <c r="BF415" s="1537">
        <f t="shared" si="100"/>
        <v>1</v>
      </c>
      <c r="BG415" s="1537">
        <f t="shared" si="100"/>
        <v>1</v>
      </c>
      <c r="BH415" s="1537">
        <f t="shared" si="100"/>
        <v>1</v>
      </c>
      <c r="BI415" s="1537">
        <f t="shared" si="100"/>
        <v>1</v>
      </c>
      <c r="BJ415" s="1537">
        <f t="shared" si="100"/>
        <v>1</v>
      </c>
      <c r="BK415" s="1537">
        <f t="shared" si="100"/>
        <v>1</v>
      </c>
      <c r="BL415" s="1537">
        <f t="shared" si="100"/>
        <v>1</v>
      </c>
      <c r="BM415" s="1537">
        <f t="shared" si="100"/>
        <v>1</v>
      </c>
      <c r="BN415" s="1538">
        <f t="shared" si="100"/>
        <v>1</v>
      </c>
    </row>
    <row r="416" spans="2:66" hidden="1" x14ac:dyDescent="0.15">
      <c r="C416" s="1529"/>
      <c r="D416" s="274"/>
      <c r="E416" s="189"/>
      <c r="F416" s="1604"/>
      <c r="G416" s="1537"/>
      <c r="H416" s="1537"/>
      <c r="I416" s="1537"/>
      <c r="J416" s="1537"/>
      <c r="K416" s="1537"/>
      <c r="L416" s="1537"/>
      <c r="M416" s="1537"/>
      <c r="N416" s="1537"/>
      <c r="O416" s="1537"/>
      <c r="P416" s="1537"/>
      <c r="Q416" s="1537"/>
      <c r="R416" s="1537"/>
      <c r="S416" s="1537"/>
      <c r="T416" s="1537"/>
      <c r="U416" s="1537"/>
      <c r="V416" s="1537"/>
      <c r="W416" s="1537"/>
      <c r="X416" s="1537"/>
      <c r="Y416" s="1537"/>
      <c r="Z416" s="1537"/>
      <c r="AA416" s="1537"/>
      <c r="AB416" s="1537"/>
      <c r="AC416" s="1537"/>
      <c r="AD416" s="1537"/>
      <c r="AE416" s="1537"/>
      <c r="AF416" s="1537"/>
      <c r="AG416" s="1537"/>
      <c r="AH416" s="1537"/>
      <c r="AI416" s="1537"/>
      <c r="AJ416" s="1537"/>
      <c r="AK416" s="1537"/>
      <c r="AL416" s="1537"/>
      <c r="AM416" s="1537"/>
      <c r="AN416" s="1537"/>
      <c r="AO416" s="1537"/>
      <c r="AP416" s="1537"/>
      <c r="AQ416" s="1537"/>
      <c r="AR416" s="1537"/>
      <c r="AS416" s="1537"/>
      <c r="AT416" s="1537"/>
      <c r="AU416" s="1537"/>
      <c r="AV416" s="1537"/>
      <c r="AW416" s="1537"/>
      <c r="AX416" s="1537"/>
      <c r="AY416" s="1537"/>
      <c r="AZ416" s="1537"/>
      <c r="BA416" s="1537"/>
      <c r="BB416" s="1537"/>
      <c r="BC416" s="1537"/>
      <c r="BD416" s="1537"/>
      <c r="BE416" s="1537"/>
      <c r="BF416" s="1537"/>
      <c r="BG416" s="1537"/>
      <c r="BH416" s="1537"/>
      <c r="BI416" s="1537"/>
      <c r="BJ416" s="1537"/>
      <c r="BK416" s="1537"/>
      <c r="BL416" s="1537"/>
      <c r="BM416" s="1537"/>
      <c r="BN416" s="1538"/>
    </row>
    <row r="417" spans="3:66" hidden="1" x14ac:dyDescent="0.15">
      <c r="C417" s="1529"/>
      <c r="D417" s="274"/>
      <c r="E417" s="189"/>
      <c r="F417" s="1604"/>
      <c r="G417" s="1537">
        <f t="shared" ref="G417:BN419" si="101">G221/G385</f>
        <v>1</v>
      </c>
      <c r="H417" s="1537">
        <f t="shared" si="101"/>
        <v>1.0000000000000002</v>
      </c>
      <c r="I417" s="1537">
        <f t="shared" si="101"/>
        <v>1.0000000000000002</v>
      </c>
      <c r="J417" s="1537">
        <f t="shared" si="101"/>
        <v>1</v>
      </c>
      <c r="K417" s="1537">
        <f t="shared" si="101"/>
        <v>1</v>
      </c>
      <c r="L417" s="1537">
        <f t="shared" si="101"/>
        <v>1</v>
      </c>
      <c r="M417" s="1537">
        <f t="shared" si="101"/>
        <v>1</v>
      </c>
      <c r="N417" s="1537">
        <f t="shared" si="101"/>
        <v>1</v>
      </c>
      <c r="O417" s="1537">
        <f t="shared" si="101"/>
        <v>1</v>
      </c>
      <c r="P417" s="1537">
        <f t="shared" si="101"/>
        <v>1</v>
      </c>
      <c r="Q417" s="1537">
        <f t="shared" si="101"/>
        <v>1</v>
      </c>
      <c r="R417" s="1537">
        <f t="shared" si="101"/>
        <v>0.99999999999999989</v>
      </c>
      <c r="S417" s="1537">
        <f t="shared" si="101"/>
        <v>1</v>
      </c>
      <c r="T417" s="1537">
        <f t="shared" si="101"/>
        <v>1.0000000000000002</v>
      </c>
      <c r="U417" s="1537">
        <f t="shared" si="101"/>
        <v>1</v>
      </c>
      <c r="V417" s="1537">
        <f t="shared" si="101"/>
        <v>0.99999999999999967</v>
      </c>
      <c r="W417" s="1537">
        <f t="shared" si="101"/>
        <v>0.99999999999999889</v>
      </c>
      <c r="X417" s="1537">
        <f t="shared" si="101"/>
        <v>1</v>
      </c>
      <c r="Y417" s="1537">
        <f t="shared" si="101"/>
        <v>1</v>
      </c>
      <c r="Z417" s="1537">
        <f t="shared" si="101"/>
        <v>1</v>
      </c>
      <c r="AA417" s="1537">
        <f t="shared" si="101"/>
        <v>0.99999999999999989</v>
      </c>
      <c r="AB417" s="1537">
        <f t="shared" si="101"/>
        <v>1.0000000000000002</v>
      </c>
      <c r="AC417" s="1537">
        <f t="shared" si="101"/>
        <v>1</v>
      </c>
      <c r="AD417" s="1537">
        <f t="shared" si="101"/>
        <v>0.99999999999999989</v>
      </c>
      <c r="AE417" s="1537">
        <f t="shared" si="101"/>
        <v>1.0000000000000002</v>
      </c>
      <c r="AF417" s="1537">
        <f t="shared" si="101"/>
        <v>1.0000000000000002</v>
      </c>
      <c r="AG417" s="1537">
        <f t="shared" si="101"/>
        <v>1.0000000000000002</v>
      </c>
      <c r="AH417" s="1537">
        <f t="shared" si="101"/>
        <v>0.99999999999999978</v>
      </c>
      <c r="AI417" s="1537">
        <f t="shared" si="101"/>
        <v>1</v>
      </c>
      <c r="AJ417" s="1537">
        <f t="shared" si="101"/>
        <v>1</v>
      </c>
      <c r="AK417" s="1537">
        <f t="shared" si="101"/>
        <v>0.99999999999999978</v>
      </c>
      <c r="AL417" s="1537">
        <f t="shared" si="101"/>
        <v>0.99999999999999989</v>
      </c>
      <c r="AM417" s="1537">
        <f t="shared" si="101"/>
        <v>1</v>
      </c>
      <c r="AN417" s="1537">
        <f t="shared" si="101"/>
        <v>1.0000000000000002</v>
      </c>
      <c r="AO417" s="1537">
        <f t="shared" si="101"/>
        <v>1</v>
      </c>
      <c r="AP417" s="1537">
        <f t="shared" si="101"/>
        <v>0.99999999999999989</v>
      </c>
      <c r="AQ417" s="1537">
        <f t="shared" si="101"/>
        <v>1</v>
      </c>
      <c r="AR417" s="1537">
        <f t="shared" si="101"/>
        <v>1.0000000000000002</v>
      </c>
      <c r="AS417" s="1537">
        <f t="shared" si="101"/>
        <v>1</v>
      </c>
      <c r="AT417" s="1537">
        <f t="shared" si="101"/>
        <v>1</v>
      </c>
      <c r="AU417" s="1537">
        <f t="shared" si="101"/>
        <v>1</v>
      </c>
      <c r="AV417" s="1537">
        <f t="shared" si="101"/>
        <v>1</v>
      </c>
      <c r="AW417" s="1537">
        <f t="shared" si="101"/>
        <v>1</v>
      </c>
      <c r="AX417" s="1537">
        <f t="shared" si="101"/>
        <v>1</v>
      </c>
      <c r="AY417" s="1537">
        <f t="shared" si="101"/>
        <v>1</v>
      </c>
      <c r="AZ417" s="1537">
        <f t="shared" si="101"/>
        <v>1</v>
      </c>
      <c r="BA417" s="1537">
        <f t="shared" si="101"/>
        <v>1</v>
      </c>
      <c r="BB417" s="1537">
        <f t="shared" si="101"/>
        <v>1</v>
      </c>
      <c r="BC417" s="1537">
        <f t="shared" si="101"/>
        <v>1</v>
      </c>
      <c r="BD417" s="1537">
        <f t="shared" si="101"/>
        <v>1</v>
      </c>
      <c r="BE417" s="1537">
        <f t="shared" si="101"/>
        <v>1</v>
      </c>
      <c r="BF417" s="1537">
        <f t="shared" si="101"/>
        <v>1</v>
      </c>
      <c r="BG417" s="1537">
        <f t="shared" si="101"/>
        <v>1</v>
      </c>
      <c r="BH417" s="1537">
        <f t="shared" si="101"/>
        <v>1</v>
      </c>
      <c r="BI417" s="1537">
        <f t="shared" si="101"/>
        <v>1</v>
      </c>
      <c r="BJ417" s="1537">
        <f t="shared" si="101"/>
        <v>1</v>
      </c>
      <c r="BK417" s="1537">
        <f t="shared" si="101"/>
        <v>1</v>
      </c>
      <c r="BL417" s="1537">
        <f t="shared" si="101"/>
        <v>1</v>
      </c>
      <c r="BM417" s="1537">
        <f t="shared" si="101"/>
        <v>1</v>
      </c>
      <c r="BN417" s="1538">
        <f t="shared" si="101"/>
        <v>1</v>
      </c>
    </row>
    <row r="418" spans="3:66" hidden="1" x14ac:dyDescent="0.15">
      <c r="C418" s="1529"/>
      <c r="D418" s="274"/>
      <c r="E418" s="189"/>
      <c r="F418" s="1604"/>
      <c r="G418" s="1537">
        <f t="shared" si="101"/>
        <v>0.99999999999999989</v>
      </c>
      <c r="H418" s="1537">
        <f t="shared" si="101"/>
        <v>1</v>
      </c>
      <c r="I418" s="1537">
        <f t="shared" si="101"/>
        <v>1</v>
      </c>
      <c r="J418" s="1537">
        <f t="shared" si="101"/>
        <v>1</v>
      </c>
      <c r="K418" s="1537">
        <f t="shared" si="101"/>
        <v>1</v>
      </c>
      <c r="L418" s="1537">
        <f t="shared" si="101"/>
        <v>1</v>
      </c>
      <c r="M418" s="1537">
        <f t="shared" si="101"/>
        <v>1</v>
      </c>
      <c r="N418" s="1537">
        <f t="shared" si="101"/>
        <v>1</v>
      </c>
      <c r="O418" s="1537">
        <f t="shared" si="101"/>
        <v>1</v>
      </c>
      <c r="P418" s="1537">
        <f t="shared" si="101"/>
        <v>1</v>
      </c>
      <c r="Q418" s="1537">
        <f t="shared" si="101"/>
        <v>1</v>
      </c>
      <c r="R418" s="1537">
        <f t="shared" si="101"/>
        <v>1</v>
      </c>
      <c r="S418" s="1537">
        <f t="shared" si="101"/>
        <v>1</v>
      </c>
      <c r="T418" s="1537">
        <f t="shared" si="101"/>
        <v>1</v>
      </c>
      <c r="U418" s="1537">
        <f t="shared" si="101"/>
        <v>1</v>
      </c>
      <c r="V418" s="1537">
        <f t="shared" si="101"/>
        <v>1</v>
      </c>
      <c r="W418" s="1537">
        <f t="shared" si="101"/>
        <v>1</v>
      </c>
      <c r="X418" s="1537">
        <f t="shared" si="101"/>
        <v>1</v>
      </c>
      <c r="Y418" s="1537">
        <f t="shared" si="101"/>
        <v>1</v>
      </c>
      <c r="Z418" s="1537">
        <f t="shared" si="101"/>
        <v>1</v>
      </c>
      <c r="AA418" s="1537">
        <f t="shared" si="101"/>
        <v>1</v>
      </c>
      <c r="AB418" s="1537">
        <f t="shared" si="101"/>
        <v>1</v>
      </c>
      <c r="AC418" s="1537">
        <f t="shared" si="101"/>
        <v>1</v>
      </c>
      <c r="AD418" s="1537">
        <f t="shared" si="101"/>
        <v>1</v>
      </c>
      <c r="AE418" s="1537">
        <f t="shared" si="101"/>
        <v>1</v>
      </c>
      <c r="AF418" s="1537">
        <f t="shared" si="101"/>
        <v>1</v>
      </c>
      <c r="AG418" s="1537">
        <f t="shared" si="101"/>
        <v>1</v>
      </c>
      <c r="AH418" s="1537">
        <f t="shared" si="101"/>
        <v>1</v>
      </c>
      <c r="AI418" s="1537">
        <f t="shared" si="101"/>
        <v>1</v>
      </c>
      <c r="AJ418" s="1537">
        <f t="shared" si="101"/>
        <v>1</v>
      </c>
      <c r="AK418" s="1537">
        <f t="shared" si="101"/>
        <v>0.99999999999999989</v>
      </c>
      <c r="AL418" s="1537">
        <f t="shared" si="101"/>
        <v>0.99999999999999989</v>
      </c>
      <c r="AM418" s="1537">
        <f t="shared" si="101"/>
        <v>1.0000000000000002</v>
      </c>
      <c r="AN418" s="1537">
        <f t="shared" si="101"/>
        <v>1</v>
      </c>
      <c r="AO418" s="1537">
        <f t="shared" si="101"/>
        <v>1.0000000000000002</v>
      </c>
      <c r="AP418" s="1537">
        <f t="shared" si="101"/>
        <v>1</v>
      </c>
      <c r="AQ418" s="1537">
        <f t="shared" si="101"/>
        <v>0.99999999999999978</v>
      </c>
      <c r="AR418" s="1537">
        <f t="shared" si="101"/>
        <v>1</v>
      </c>
      <c r="AS418" s="1537">
        <f t="shared" si="101"/>
        <v>1</v>
      </c>
      <c r="AT418" s="1537">
        <f t="shared" si="101"/>
        <v>1.0000000000000002</v>
      </c>
      <c r="AU418" s="1537">
        <f t="shared" si="101"/>
        <v>1.0000000000000002</v>
      </c>
      <c r="AV418" s="1537">
        <f t="shared" si="101"/>
        <v>1</v>
      </c>
      <c r="AW418" s="1537">
        <f t="shared" si="101"/>
        <v>0.99999999999999978</v>
      </c>
      <c r="AX418" s="1537">
        <f t="shared" si="101"/>
        <v>0.99999999999999978</v>
      </c>
      <c r="AY418" s="1537">
        <f t="shared" si="101"/>
        <v>1.0000000000000004</v>
      </c>
      <c r="AZ418" s="1537">
        <f t="shared" si="101"/>
        <v>0.99999999999999956</v>
      </c>
      <c r="BA418" s="1537">
        <f t="shared" si="101"/>
        <v>1</v>
      </c>
      <c r="BB418" s="1537">
        <f t="shared" si="101"/>
        <v>1.0000000000000007</v>
      </c>
      <c r="BC418" s="1537">
        <f t="shared" si="101"/>
        <v>1.0000000000000013</v>
      </c>
      <c r="BD418" s="1537">
        <f t="shared" si="101"/>
        <v>1</v>
      </c>
      <c r="BE418" s="1537">
        <f t="shared" si="101"/>
        <v>1</v>
      </c>
      <c r="BF418" s="1537">
        <f t="shared" si="101"/>
        <v>1</v>
      </c>
      <c r="BG418" s="1537">
        <f t="shared" si="101"/>
        <v>1.0000000000000009</v>
      </c>
      <c r="BH418" s="1537">
        <f t="shared" si="101"/>
        <v>0.99999999999999933</v>
      </c>
      <c r="BI418" s="1537">
        <f t="shared" si="101"/>
        <v>1</v>
      </c>
      <c r="BJ418" s="1537">
        <f t="shared" si="101"/>
        <v>0.99999999999999956</v>
      </c>
      <c r="BK418" s="1537">
        <f t="shared" si="101"/>
        <v>1.0000000000000004</v>
      </c>
      <c r="BL418" s="1537">
        <f t="shared" si="101"/>
        <v>1</v>
      </c>
      <c r="BM418" s="1537">
        <f t="shared" si="101"/>
        <v>1.0000000000000002</v>
      </c>
      <c r="BN418" s="1538">
        <f t="shared" si="101"/>
        <v>1</v>
      </c>
    </row>
    <row r="419" spans="3:66" hidden="1" x14ac:dyDescent="0.15">
      <c r="C419" s="1529"/>
      <c r="D419" s="274"/>
      <c r="E419" s="189"/>
      <c r="F419" s="1604"/>
      <c r="G419" s="1537">
        <f t="shared" si="101"/>
        <v>1</v>
      </c>
      <c r="H419" s="1537">
        <f t="shared" si="101"/>
        <v>1</v>
      </c>
      <c r="I419" s="1537">
        <f t="shared" si="101"/>
        <v>1</v>
      </c>
      <c r="J419" s="1537">
        <f t="shared" si="101"/>
        <v>1</v>
      </c>
      <c r="K419" s="1537">
        <f t="shared" si="101"/>
        <v>1</v>
      </c>
      <c r="L419" s="1537">
        <f t="shared" si="101"/>
        <v>1</v>
      </c>
      <c r="M419" s="1537">
        <f t="shared" si="101"/>
        <v>1</v>
      </c>
      <c r="N419" s="1537">
        <f t="shared" si="101"/>
        <v>1</v>
      </c>
      <c r="O419" s="1537">
        <f t="shared" si="101"/>
        <v>1</v>
      </c>
      <c r="P419" s="1537">
        <f t="shared" si="101"/>
        <v>1</v>
      </c>
      <c r="Q419" s="1537">
        <f t="shared" si="101"/>
        <v>1</v>
      </c>
      <c r="R419" s="1537">
        <f t="shared" si="101"/>
        <v>1</v>
      </c>
      <c r="S419" s="1537">
        <f t="shared" si="101"/>
        <v>1</v>
      </c>
      <c r="T419" s="1537">
        <f t="shared" si="101"/>
        <v>1</v>
      </c>
      <c r="U419" s="1537">
        <f t="shared" si="101"/>
        <v>1</v>
      </c>
      <c r="V419" s="1537">
        <f t="shared" si="101"/>
        <v>1</v>
      </c>
      <c r="W419" s="1537">
        <f t="shared" si="101"/>
        <v>1</v>
      </c>
      <c r="X419" s="1537">
        <f t="shared" si="101"/>
        <v>1</v>
      </c>
      <c r="Y419" s="1537">
        <f t="shared" si="101"/>
        <v>1</v>
      </c>
      <c r="Z419" s="1537">
        <f t="shared" si="101"/>
        <v>1</v>
      </c>
      <c r="AA419" s="1537">
        <f t="shared" si="101"/>
        <v>1</v>
      </c>
      <c r="AB419" s="1537">
        <f t="shared" si="101"/>
        <v>1</v>
      </c>
      <c r="AC419" s="1537">
        <f t="shared" si="101"/>
        <v>1</v>
      </c>
      <c r="AD419" s="1537">
        <f t="shared" si="101"/>
        <v>1</v>
      </c>
      <c r="AE419" s="1537">
        <f t="shared" si="101"/>
        <v>1</v>
      </c>
      <c r="AF419" s="1537">
        <f t="shared" si="101"/>
        <v>1</v>
      </c>
      <c r="AG419" s="1537">
        <f t="shared" si="101"/>
        <v>1</v>
      </c>
      <c r="AH419" s="1537">
        <f t="shared" si="101"/>
        <v>1</v>
      </c>
      <c r="AI419" s="1537">
        <f t="shared" si="101"/>
        <v>1</v>
      </c>
      <c r="AJ419" s="1537">
        <f t="shared" si="101"/>
        <v>1</v>
      </c>
      <c r="AK419" s="1537">
        <f t="shared" si="101"/>
        <v>1</v>
      </c>
      <c r="AL419" s="1537">
        <f t="shared" si="101"/>
        <v>1</v>
      </c>
      <c r="AM419" s="1537">
        <f t="shared" si="101"/>
        <v>1</v>
      </c>
      <c r="AN419" s="1537">
        <f t="shared" si="101"/>
        <v>1</v>
      </c>
      <c r="AO419" s="1537">
        <f t="shared" si="101"/>
        <v>1</v>
      </c>
      <c r="AP419" s="1537">
        <f t="shared" si="101"/>
        <v>1</v>
      </c>
      <c r="AQ419" s="1537">
        <f t="shared" si="101"/>
        <v>1</v>
      </c>
      <c r="AR419" s="1537">
        <f t="shared" si="101"/>
        <v>1</v>
      </c>
      <c r="AS419" s="1537">
        <f t="shared" si="101"/>
        <v>1</v>
      </c>
      <c r="AT419" s="1537">
        <f t="shared" si="101"/>
        <v>1</v>
      </c>
      <c r="AU419" s="1537">
        <f t="shared" si="101"/>
        <v>1</v>
      </c>
      <c r="AV419" s="1537">
        <f t="shared" si="101"/>
        <v>1</v>
      </c>
      <c r="AW419" s="1537">
        <f t="shared" si="101"/>
        <v>1</v>
      </c>
      <c r="AX419" s="1537">
        <f t="shared" si="101"/>
        <v>1</v>
      </c>
      <c r="AY419" s="1537">
        <f t="shared" si="101"/>
        <v>1</v>
      </c>
      <c r="AZ419" s="1537">
        <f t="shared" si="101"/>
        <v>1</v>
      </c>
      <c r="BA419" s="1537">
        <f t="shared" si="101"/>
        <v>1</v>
      </c>
      <c r="BB419" s="1537">
        <f t="shared" si="101"/>
        <v>1</v>
      </c>
      <c r="BC419" s="1537">
        <f t="shared" si="101"/>
        <v>1</v>
      </c>
      <c r="BD419" s="1537">
        <f t="shared" si="101"/>
        <v>1</v>
      </c>
      <c r="BE419" s="1537">
        <f t="shared" si="101"/>
        <v>1</v>
      </c>
      <c r="BF419" s="1537">
        <f t="shared" si="101"/>
        <v>1</v>
      </c>
      <c r="BG419" s="1537">
        <f t="shared" si="101"/>
        <v>1</v>
      </c>
      <c r="BH419" s="1537">
        <f t="shared" si="101"/>
        <v>1</v>
      </c>
      <c r="BI419" s="1537">
        <f t="shared" si="101"/>
        <v>1</v>
      </c>
      <c r="BJ419" s="1537">
        <f t="shared" si="101"/>
        <v>1</v>
      </c>
      <c r="BK419" s="1537">
        <f t="shared" si="101"/>
        <v>1</v>
      </c>
      <c r="BL419" s="1537">
        <f t="shared" si="101"/>
        <v>1</v>
      </c>
      <c r="BM419" s="1537">
        <f t="shared" si="101"/>
        <v>1</v>
      </c>
      <c r="BN419" s="1538">
        <f t="shared" si="101"/>
        <v>1</v>
      </c>
    </row>
    <row r="420" spans="3:66" hidden="1" x14ac:dyDescent="0.15">
      <c r="C420" s="1529"/>
      <c r="D420" s="274"/>
      <c r="E420" s="189"/>
      <c r="F420" s="1604"/>
      <c r="G420" s="1537"/>
      <c r="H420" s="1537"/>
      <c r="I420" s="1537"/>
      <c r="J420" s="1537"/>
      <c r="K420" s="1537"/>
      <c r="L420" s="1537"/>
      <c r="M420" s="1537"/>
      <c r="N420" s="1537"/>
      <c r="O420" s="1537"/>
      <c r="P420" s="1537"/>
      <c r="Q420" s="1537"/>
      <c r="R420" s="1537"/>
      <c r="S420" s="1537"/>
      <c r="T420" s="1537"/>
      <c r="U420" s="1537"/>
      <c r="V420" s="1537"/>
      <c r="W420" s="1537"/>
      <c r="X420" s="1537"/>
      <c r="Y420" s="1537"/>
      <c r="Z420" s="1537"/>
      <c r="AA420" s="1537"/>
      <c r="AB420" s="1537"/>
      <c r="AC420" s="1537"/>
      <c r="AD420" s="1537"/>
      <c r="AE420" s="1537"/>
      <c r="AF420" s="1537"/>
      <c r="AG420" s="1537"/>
      <c r="AH420" s="1537"/>
      <c r="AI420" s="1537"/>
      <c r="AJ420" s="1537"/>
      <c r="AK420" s="1537"/>
      <c r="AL420" s="1537"/>
      <c r="AM420" s="1537"/>
      <c r="AN420" s="1537"/>
      <c r="AO420" s="1537"/>
      <c r="AP420" s="1537"/>
      <c r="AQ420" s="1537"/>
      <c r="AR420" s="1537"/>
      <c r="AS420" s="1537"/>
      <c r="AT420" s="1537"/>
      <c r="AU420" s="1537"/>
      <c r="AV420" s="1537"/>
      <c r="AW420" s="1537"/>
      <c r="AX420" s="1537"/>
      <c r="AY420" s="1537"/>
      <c r="AZ420" s="1537"/>
      <c r="BA420" s="1537"/>
      <c r="BB420" s="1537"/>
      <c r="BC420" s="1537"/>
      <c r="BD420" s="1537"/>
      <c r="BE420" s="1537"/>
      <c r="BF420" s="1537"/>
      <c r="BG420" s="1537"/>
      <c r="BH420" s="1537"/>
      <c r="BI420" s="1537"/>
      <c r="BJ420" s="1537"/>
      <c r="BK420" s="1537"/>
      <c r="BL420" s="1537"/>
      <c r="BM420" s="1537"/>
      <c r="BN420" s="1538"/>
    </row>
    <row r="421" spans="3:66" hidden="1" x14ac:dyDescent="0.15">
      <c r="C421" s="1529"/>
      <c r="D421" s="274"/>
      <c r="E421" s="189"/>
      <c r="F421" s="1604"/>
      <c r="G421" s="1537">
        <f t="shared" ref="G421:BN423" si="102">G225/G389</f>
        <v>0.99999999999999978</v>
      </c>
      <c r="H421" s="1537">
        <f t="shared" si="102"/>
        <v>1</v>
      </c>
      <c r="I421" s="1537">
        <f t="shared" si="102"/>
        <v>1</v>
      </c>
      <c r="J421" s="1537">
        <f t="shared" si="102"/>
        <v>1</v>
      </c>
      <c r="K421" s="1537">
        <f t="shared" si="102"/>
        <v>1</v>
      </c>
      <c r="L421" s="1537">
        <f t="shared" si="102"/>
        <v>1</v>
      </c>
      <c r="M421" s="1537">
        <f t="shared" si="102"/>
        <v>1</v>
      </c>
      <c r="N421" s="1537">
        <f t="shared" si="102"/>
        <v>1</v>
      </c>
      <c r="O421" s="1537">
        <f t="shared" si="102"/>
        <v>1</v>
      </c>
      <c r="P421" s="1537">
        <f t="shared" si="102"/>
        <v>1</v>
      </c>
      <c r="Q421" s="1537">
        <f t="shared" si="102"/>
        <v>1</v>
      </c>
      <c r="R421" s="1537">
        <f t="shared" si="102"/>
        <v>1</v>
      </c>
      <c r="S421" s="1537">
        <f t="shared" si="102"/>
        <v>1</v>
      </c>
      <c r="T421" s="1537">
        <f t="shared" si="102"/>
        <v>1</v>
      </c>
      <c r="U421" s="1537">
        <f t="shared" si="102"/>
        <v>1</v>
      </c>
      <c r="V421" s="1537">
        <f t="shared" si="102"/>
        <v>1</v>
      </c>
      <c r="W421" s="1537">
        <f t="shared" si="102"/>
        <v>1</v>
      </c>
      <c r="X421" s="1537">
        <f t="shared" si="102"/>
        <v>1</v>
      </c>
      <c r="Y421" s="1537">
        <f t="shared" si="102"/>
        <v>1</v>
      </c>
      <c r="Z421" s="1537">
        <f t="shared" si="102"/>
        <v>1</v>
      </c>
      <c r="AA421" s="1537">
        <f t="shared" si="102"/>
        <v>1</v>
      </c>
      <c r="AB421" s="1537">
        <f t="shared" si="102"/>
        <v>1</v>
      </c>
      <c r="AC421" s="1537">
        <f t="shared" si="102"/>
        <v>1</v>
      </c>
      <c r="AD421" s="1537">
        <f t="shared" si="102"/>
        <v>1</v>
      </c>
      <c r="AE421" s="1537">
        <f t="shared" si="102"/>
        <v>1</v>
      </c>
      <c r="AF421" s="1537">
        <f t="shared" si="102"/>
        <v>1</v>
      </c>
      <c r="AG421" s="1537">
        <f t="shared" si="102"/>
        <v>1</v>
      </c>
      <c r="AH421" s="1537">
        <f t="shared" si="102"/>
        <v>1</v>
      </c>
      <c r="AI421" s="1537">
        <f t="shared" si="102"/>
        <v>1</v>
      </c>
      <c r="AJ421" s="1537">
        <f t="shared" si="102"/>
        <v>1</v>
      </c>
      <c r="AK421" s="1537">
        <f t="shared" si="102"/>
        <v>1</v>
      </c>
      <c r="AL421" s="1537">
        <f t="shared" si="102"/>
        <v>1</v>
      </c>
      <c r="AM421" s="1537">
        <f t="shared" si="102"/>
        <v>1</v>
      </c>
      <c r="AN421" s="1537">
        <f t="shared" si="102"/>
        <v>1</v>
      </c>
      <c r="AO421" s="1537">
        <f t="shared" si="102"/>
        <v>1</v>
      </c>
      <c r="AP421" s="1537">
        <f t="shared" si="102"/>
        <v>1</v>
      </c>
      <c r="AQ421" s="1537">
        <f t="shared" si="102"/>
        <v>1</v>
      </c>
      <c r="AR421" s="1537">
        <f t="shared" si="102"/>
        <v>1</v>
      </c>
      <c r="AS421" s="1537">
        <f t="shared" si="102"/>
        <v>1</v>
      </c>
      <c r="AT421" s="1537">
        <f t="shared" si="102"/>
        <v>1</v>
      </c>
      <c r="AU421" s="1537">
        <f t="shared" si="102"/>
        <v>1</v>
      </c>
      <c r="AV421" s="1537">
        <f t="shared" si="102"/>
        <v>1</v>
      </c>
      <c r="AW421" s="1537">
        <f t="shared" si="102"/>
        <v>1</v>
      </c>
      <c r="AX421" s="1537">
        <f t="shared" si="102"/>
        <v>1</v>
      </c>
      <c r="AY421" s="1537">
        <f t="shared" si="102"/>
        <v>1</v>
      </c>
      <c r="AZ421" s="1537">
        <f t="shared" si="102"/>
        <v>1</v>
      </c>
      <c r="BA421" s="1537">
        <f t="shared" si="102"/>
        <v>1</v>
      </c>
      <c r="BB421" s="1537">
        <f t="shared" si="102"/>
        <v>1</v>
      </c>
      <c r="BC421" s="1537">
        <f t="shared" si="102"/>
        <v>1</v>
      </c>
      <c r="BD421" s="1537">
        <f t="shared" si="102"/>
        <v>1</v>
      </c>
      <c r="BE421" s="1537">
        <f t="shared" si="102"/>
        <v>1</v>
      </c>
      <c r="BF421" s="1537">
        <f t="shared" si="102"/>
        <v>1</v>
      </c>
      <c r="BG421" s="1537">
        <f t="shared" si="102"/>
        <v>1</v>
      </c>
      <c r="BH421" s="1537">
        <f t="shared" si="102"/>
        <v>1</v>
      </c>
      <c r="BI421" s="1537">
        <f t="shared" si="102"/>
        <v>1</v>
      </c>
      <c r="BJ421" s="1537">
        <f t="shared" si="102"/>
        <v>1</v>
      </c>
      <c r="BK421" s="1537">
        <f t="shared" si="102"/>
        <v>1</v>
      </c>
      <c r="BL421" s="1537">
        <f t="shared" si="102"/>
        <v>1</v>
      </c>
      <c r="BM421" s="1537">
        <f t="shared" si="102"/>
        <v>1</v>
      </c>
      <c r="BN421" s="1538">
        <f t="shared" si="102"/>
        <v>1</v>
      </c>
    </row>
    <row r="422" spans="3:66" hidden="1" x14ac:dyDescent="0.15">
      <c r="C422" s="1529"/>
      <c r="D422" s="274"/>
      <c r="E422" s="189"/>
      <c r="F422" s="1604"/>
      <c r="G422" s="1537">
        <f t="shared" si="102"/>
        <v>0.99999999999999978</v>
      </c>
      <c r="H422" s="1537">
        <f t="shared" si="102"/>
        <v>1</v>
      </c>
      <c r="I422" s="1537">
        <f t="shared" si="102"/>
        <v>1</v>
      </c>
      <c r="J422" s="1537">
        <f t="shared" si="102"/>
        <v>1</v>
      </c>
      <c r="K422" s="1537">
        <f t="shared" si="102"/>
        <v>1</v>
      </c>
      <c r="L422" s="1537">
        <f t="shared" si="102"/>
        <v>1</v>
      </c>
      <c r="M422" s="1537">
        <f t="shared" si="102"/>
        <v>1</v>
      </c>
      <c r="N422" s="1537">
        <f t="shared" si="102"/>
        <v>1</v>
      </c>
      <c r="O422" s="1537">
        <f t="shared" si="102"/>
        <v>1</v>
      </c>
      <c r="P422" s="1537">
        <f t="shared" si="102"/>
        <v>1</v>
      </c>
      <c r="Q422" s="1537">
        <f t="shared" si="102"/>
        <v>1</v>
      </c>
      <c r="R422" s="1537">
        <f t="shared" si="102"/>
        <v>1</v>
      </c>
      <c r="S422" s="1537">
        <f t="shared" si="102"/>
        <v>1</v>
      </c>
      <c r="T422" s="1537">
        <f t="shared" si="102"/>
        <v>1</v>
      </c>
      <c r="U422" s="1537">
        <f t="shared" si="102"/>
        <v>1</v>
      </c>
      <c r="V422" s="1537">
        <f t="shared" si="102"/>
        <v>1</v>
      </c>
      <c r="W422" s="1537">
        <f t="shared" si="102"/>
        <v>1</v>
      </c>
      <c r="X422" s="1537">
        <f t="shared" si="102"/>
        <v>1</v>
      </c>
      <c r="Y422" s="1537">
        <f t="shared" si="102"/>
        <v>1</v>
      </c>
      <c r="Z422" s="1537">
        <f t="shared" si="102"/>
        <v>1</v>
      </c>
      <c r="AA422" s="1537">
        <f t="shared" si="102"/>
        <v>1</v>
      </c>
      <c r="AB422" s="1537">
        <f t="shared" si="102"/>
        <v>1</v>
      </c>
      <c r="AC422" s="1537">
        <f t="shared" si="102"/>
        <v>1</v>
      </c>
      <c r="AD422" s="1537">
        <f t="shared" si="102"/>
        <v>1</v>
      </c>
      <c r="AE422" s="1537">
        <f t="shared" si="102"/>
        <v>1</v>
      </c>
      <c r="AF422" s="1537">
        <f t="shared" si="102"/>
        <v>1</v>
      </c>
      <c r="AG422" s="1537">
        <f t="shared" si="102"/>
        <v>1</v>
      </c>
      <c r="AH422" s="1537">
        <f t="shared" si="102"/>
        <v>1</v>
      </c>
      <c r="AI422" s="1537">
        <f t="shared" si="102"/>
        <v>1</v>
      </c>
      <c r="AJ422" s="1537">
        <f t="shared" si="102"/>
        <v>1</v>
      </c>
      <c r="AK422" s="1537">
        <f t="shared" si="102"/>
        <v>1</v>
      </c>
      <c r="AL422" s="1537">
        <f t="shared" si="102"/>
        <v>1</v>
      </c>
      <c r="AM422" s="1537">
        <f t="shared" si="102"/>
        <v>1</v>
      </c>
      <c r="AN422" s="1537">
        <f t="shared" si="102"/>
        <v>1</v>
      </c>
      <c r="AO422" s="1537">
        <f t="shared" si="102"/>
        <v>1</v>
      </c>
      <c r="AP422" s="1537">
        <f t="shared" si="102"/>
        <v>1</v>
      </c>
      <c r="AQ422" s="1537">
        <f t="shared" si="102"/>
        <v>1</v>
      </c>
      <c r="AR422" s="1537">
        <f t="shared" si="102"/>
        <v>1</v>
      </c>
      <c r="AS422" s="1537">
        <f t="shared" si="102"/>
        <v>1</v>
      </c>
      <c r="AT422" s="1537">
        <f t="shared" si="102"/>
        <v>1</v>
      </c>
      <c r="AU422" s="1537">
        <f t="shared" si="102"/>
        <v>1</v>
      </c>
      <c r="AV422" s="1537">
        <f t="shared" si="102"/>
        <v>1</v>
      </c>
      <c r="AW422" s="1537">
        <f t="shared" si="102"/>
        <v>1</v>
      </c>
      <c r="AX422" s="1537">
        <f t="shared" si="102"/>
        <v>1</v>
      </c>
      <c r="AY422" s="1537">
        <f t="shared" si="102"/>
        <v>1</v>
      </c>
      <c r="AZ422" s="1537">
        <f t="shared" si="102"/>
        <v>1</v>
      </c>
      <c r="BA422" s="1537">
        <f t="shared" si="102"/>
        <v>1</v>
      </c>
      <c r="BB422" s="1537">
        <f t="shared" si="102"/>
        <v>1</v>
      </c>
      <c r="BC422" s="1537">
        <f t="shared" si="102"/>
        <v>1</v>
      </c>
      <c r="BD422" s="1537">
        <f t="shared" si="102"/>
        <v>1</v>
      </c>
      <c r="BE422" s="1537">
        <f t="shared" si="102"/>
        <v>1</v>
      </c>
      <c r="BF422" s="1537">
        <f t="shared" si="102"/>
        <v>1</v>
      </c>
      <c r="BG422" s="1537">
        <f t="shared" si="102"/>
        <v>1</v>
      </c>
      <c r="BH422" s="1537">
        <f t="shared" si="102"/>
        <v>1</v>
      </c>
      <c r="BI422" s="1537">
        <f t="shared" si="102"/>
        <v>1</v>
      </c>
      <c r="BJ422" s="1537">
        <f t="shared" si="102"/>
        <v>1</v>
      </c>
      <c r="BK422" s="1537">
        <f t="shared" si="102"/>
        <v>1</v>
      </c>
      <c r="BL422" s="1537">
        <f t="shared" si="102"/>
        <v>1</v>
      </c>
      <c r="BM422" s="1537">
        <f t="shared" si="102"/>
        <v>1</v>
      </c>
      <c r="BN422" s="1538">
        <f t="shared" si="102"/>
        <v>1</v>
      </c>
    </row>
    <row r="423" spans="3:66" hidden="1" x14ac:dyDescent="0.15">
      <c r="C423" s="1529"/>
      <c r="D423" s="274"/>
      <c r="E423" s="189"/>
      <c r="F423" s="1604"/>
      <c r="G423" s="1537">
        <f t="shared" si="102"/>
        <v>1</v>
      </c>
      <c r="H423" s="1537">
        <f t="shared" si="102"/>
        <v>1</v>
      </c>
      <c r="I423" s="1537">
        <f t="shared" si="102"/>
        <v>1</v>
      </c>
      <c r="J423" s="1537">
        <f t="shared" si="102"/>
        <v>1</v>
      </c>
      <c r="K423" s="1537">
        <f t="shared" si="102"/>
        <v>1</v>
      </c>
      <c r="L423" s="1537">
        <f t="shared" si="102"/>
        <v>1</v>
      </c>
      <c r="M423" s="1537">
        <f t="shared" si="102"/>
        <v>1</v>
      </c>
      <c r="N423" s="1537">
        <f t="shared" si="102"/>
        <v>1</v>
      </c>
      <c r="O423" s="1537">
        <f t="shared" si="102"/>
        <v>1</v>
      </c>
      <c r="P423" s="1537">
        <f t="shared" si="102"/>
        <v>1</v>
      </c>
      <c r="Q423" s="1537">
        <f t="shared" si="102"/>
        <v>1</v>
      </c>
      <c r="R423" s="1537">
        <f t="shared" si="102"/>
        <v>1</v>
      </c>
      <c r="S423" s="1537">
        <f t="shared" si="102"/>
        <v>1</v>
      </c>
      <c r="T423" s="1537">
        <f t="shared" si="102"/>
        <v>1</v>
      </c>
      <c r="U423" s="1537">
        <f t="shared" si="102"/>
        <v>1</v>
      </c>
      <c r="V423" s="1537">
        <f t="shared" si="102"/>
        <v>1</v>
      </c>
      <c r="W423" s="1537">
        <f t="shared" si="102"/>
        <v>1</v>
      </c>
      <c r="X423" s="1537">
        <f t="shared" si="102"/>
        <v>1</v>
      </c>
      <c r="Y423" s="1537">
        <f t="shared" si="102"/>
        <v>1</v>
      </c>
      <c r="Z423" s="1537">
        <f t="shared" si="102"/>
        <v>1</v>
      </c>
      <c r="AA423" s="1537">
        <f t="shared" si="102"/>
        <v>1</v>
      </c>
      <c r="AB423" s="1537">
        <f t="shared" si="102"/>
        <v>1</v>
      </c>
      <c r="AC423" s="1537">
        <f t="shared" si="102"/>
        <v>1</v>
      </c>
      <c r="AD423" s="1537">
        <f t="shared" si="102"/>
        <v>1</v>
      </c>
      <c r="AE423" s="1537">
        <f t="shared" si="102"/>
        <v>1</v>
      </c>
      <c r="AF423" s="1537">
        <f t="shared" si="102"/>
        <v>1</v>
      </c>
      <c r="AG423" s="1537">
        <f t="shared" si="102"/>
        <v>1</v>
      </c>
      <c r="AH423" s="1537">
        <f t="shared" si="102"/>
        <v>1</v>
      </c>
      <c r="AI423" s="1537">
        <f t="shared" si="102"/>
        <v>1</v>
      </c>
      <c r="AJ423" s="1537">
        <f t="shared" si="102"/>
        <v>1</v>
      </c>
      <c r="AK423" s="1537">
        <f t="shared" si="102"/>
        <v>1</v>
      </c>
      <c r="AL423" s="1537">
        <f t="shared" si="102"/>
        <v>1</v>
      </c>
      <c r="AM423" s="1537">
        <f t="shared" si="102"/>
        <v>1</v>
      </c>
      <c r="AN423" s="1537">
        <f t="shared" si="102"/>
        <v>1</v>
      </c>
      <c r="AO423" s="1537">
        <f t="shared" si="102"/>
        <v>1</v>
      </c>
      <c r="AP423" s="1537">
        <f t="shared" si="102"/>
        <v>1</v>
      </c>
      <c r="AQ423" s="1537">
        <f t="shared" si="102"/>
        <v>1</v>
      </c>
      <c r="AR423" s="1537">
        <f t="shared" si="102"/>
        <v>1</v>
      </c>
      <c r="AS423" s="1537">
        <f t="shared" si="102"/>
        <v>1</v>
      </c>
      <c r="AT423" s="1537">
        <f t="shared" si="102"/>
        <v>1</v>
      </c>
      <c r="AU423" s="1537">
        <f t="shared" si="102"/>
        <v>1</v>
      </c>
      <c r="AV423" s="1537">
        <f t="shared" si="102"/>
        <v>1</v>
      </c>
      <c r="AW423" s="1537">
        <f t="shared" si="102"/>
        <v>1</v>
      </c>
      <c r="AX423" s="1537">
        <f t="shared" si="102"/>
        <v>1</v>
      </c>
      <c r="AY423" s="1537">
        <f t="shared" si="102"/>
        <v>1</v>
      </c>
      <c r="AZ423" s="1537">
        <f t="shared" si="102"/>
        <v>1</v>
      </c>
      <c r="BA423" s="1537">
        <f t="shared" si="102"/>
        <v>1</v>
      </c>
      <c r="BB423" s="1537">
        <f t="shared" si="102"/>
        <v>1</v>
      </c>
      <c r="BC423" s="1537">
        <f t="shared" si="102"/>
        <v>1</v>
      </c>
      <c r="BD423" s="1537">
        <f t="shared" si="102"/>
        <v>1</v>
      </c>
      <c r="BE423" s="1537">
        <f t="shared" si="102"/>
        <v>1</v>
      </c>
      <c r="BF423" s="1537">
        <f t="shared" si="102"/>
        <v>1</v>
      </c>
      <c r="BG423" s="1537">
        <f t="shared" si="102"/>
        <v>1</v>
      </c>
      <c r="BH423" s="1537">
        <f t="shared" si="102"/>
        <v>1</v>
      </c>
      <c r="BI423" s="1537">
        <f t="shared" si="102"/>
        <v>1</v>
      </c>
      <c r="BJ423" s="1537">
        <f t="shared" si="102"/>
        <v>1</v>
      </c>
      <c r="BK423" s="1537">
        <f t="shared" si="102"/>
        <v>1</v>
      </c>
      <c r="BL423" s="1537">
        <f t="shared" si="102"/>
        <v>1</v>
      </c>
      <c r="BM423" s="1537">
        <f t="shared" si="102"/>
        <v>1</v>
      </c>
      <c r="BN423" s="1538">
        <f t="shared" si="102"/>
        <v>1</v>
      </c>
    </row>
    <row r="424" spans="3:66" hidden="1" x14ac:dyDescent="0.15">
      <c r="C424" s="1529"/>
      <c r="D424" s="274"/>
      <c r="E424" s="189"/>
      <c r="F424" s="1604"/>
      <c r="G424" s="1537"/>
      <c r="H424" s="1537"/>
      <c r="I424" s="1537"/>
      <c r="J424" s="1537"/>
      <c r="K424" s="1537"/>
      <c r="L424" s="1537"/>
      <c r="M424" s="1537"/>
      <c r="N424" s="1537"/>
      <c r="O424" s="1537"/>
      <c r="P424" s="1537"/>
      <c r="Q424" s="1537"/>
      <c r="R424" s="1537"/>
      <c r="S424" s="1537"/>
      <c r="T424" s="1537"/>
      <c r="U424" s="1537"/>
      <c r="V424" s="1537"/>
      <c r="W424" s="1537"/>
      <c r="X424" s="1537"/>
      <c r="Y424" s="1537"/>
      <c r="Z424" s="1537"/>
      <c r="AA424" s="1537"/>
      <c r="AB424" s="1537"/>
      <c r="AC424" s="1537"/>
      <c r="AD424" s="1537"/>
      <c r="AE424" s="1537"/>
      <c r="AF424" s="1537"/>
      <c r="AG424" s="1537"/>
      <c r="AH424" s="1537"/>
      <c r="AI424" s="1537"/>
      <c r="AJ424" s="1537"/>
      <c r="AK424" s="1537"/>
      <c r="AL424" s="1537"/>
      <c r="AM424" s="1537"/>
      <c r="AN424" s="1537"/>
      <c r="AO424" s="1537"/>
      <c r="AP424" s="1537"/>
      <c r="AQ424" s="1537"/>
      <c r="AR424" s="1537"/>
      <c r="AS424" s="1537"/>
      <c r="AT424" s="1537"/>
      <c r="AU424" s="1537"/>
      <c r="AV424" s="1537"/>
      <c r="AW424" s="1537"/>
      <c r="AX424" s="1537"/>
      <c r="AY424" s="1537"/>
      <c r="AZ424" s="1537"/>
      <c r="BA424" s="1537"/>
      <c r="BB424" s="1537"/>
      <c r="BC424" s="1537"/>
      <c r="BD424" s="1537"/>
      <c r="BE424" s="1537"/>
      <c r="BF424" s="1537"/>
      <c r="BG424" s="1537"/>
      <c r="BH424" s="1537"/>
      <c r="BI424" s="1537"/>
      <c r="BJ424" s="1537"/>
      <c r="BK424" s="1537"/>
      <c r="BL424" s="1537"/>
      <c r="BM424" s="1537"/>
      <c r="BN424" s="1538"/>
    </row>
    <row r="425" spans="3:66" hidden="1" x14ac:dyDescent="0.15">
      <c r="C425" s="1529"/>
      <c r="D425" s="274"/>
      <c r="E425" s="189"/>
      <c r="F425" s="1604"/>
      <c r="G425" s="1537">
        <f t="shared" ref="G425:BN427" si="103">G229/G393</f>
        <v>1</v>
      </c>
      <c r="H425" s="1537">
        <f t="shared" si="103"/>
        <v>1</v>
      </c>
      <c r="I425" s="1537">
        <f t="shared" si="103"/>
        <v>1.0000000000000002</v>
      </c>
      <c r="J425" s="1537">
        <f t="shared" si="103"/>
        <v>1</v>
      </c>
      <c r="K425" s="1537">
        <f t="shared" si="103"/>
        <v>1</v>
      </c>
      <c r="L425" s="1537">
        <f t="shared" si="103"/>
        <v>1</v>
      </c>
      <c r="M425" s="1537">
        <f t="shared" si="103"/>
        <v>1</v>
      </c>
      <c r="N425" s="1537">
        <f t="shared" si="103"/>
        <v>1</v>
      </c>
      <c r="O425" s="1537">
        <f t="shared" si="103"/>
        <v>1</v>
      </c>
      <c r="P425" s="1537">
        <f t="shared" si="103"/>
        <v>1</v>
      </c>
      <c r="Q425" s="1537">
        <f t="shared" si="103"/>
        <v>1</v>
      </c>
      <c r="R425" s="1537">
        <f t="shared" si="103"/>
        <v>1</v>
      </c>
      <c r="S425" s="1537">
        <f t="shared" si="103"/>
        <v>1</v>
      </c>
      <c r="T425" s="1537">
        <f t="shared" si="103"/>
        <v>1</v>
      </c>
      <c r="U425" s="1537">
        <f t="shared" si="103"/>
        <v>1.0000000000000002</v>
      </c>
      <c r="V425" s="1537">
        <f t="shared" si="103"/>
        <v>0.99999999999999978</v>
      </c>
      <c r="W425" s="1537">
        <f t="shared" si="103"/>
        <v>1.0000000000000002</v>
      </c>
      <c r="X425" s="1537">
        <f t="shared" si="103"/>
        <v>0.99999999999999989</v>
      </c>
      <c r="Y425" s="1537">
        <f t="shared" si="103"/>
        <v>0.99999999999999956</v>
      </c>
      <c r="Z425" s="1537">
        <f t="shared" si="103"/>
        <v>0.99999999999999911</v>
      </c>
      <c r="AA425" s="1537">
        <f t="shared" si="103"/>
        <v>1</v>
      </c>
      <c r="AB425" s="1537">
        <f t="shared" si="103"/>
        <v>1</v>
      </c>
      <c r="AC425" s="1537">
        <f t="shared" si="103"/>
        <v>1.0000000000000004</v>
      </c>
      <c r="AD425" s="1537">
        <f t="shared" si="103"/>
        <v>0.99999999999999989</v>
      </c>
      <c r="AE425" s="1537">
        <f t="shared" si="103"/>
        <v>0.99999999999999944</v>
      </c>
      <c r="AF425" s="1537">
        <f t="shared" si="103"/>
        <v>1.0000000000000004</v>
      </c>
      <c r="AG425" s="1537">
        <f t="shared" si="103"/>
        <v>0.99999999999999978</v>
      </c>
      <c r="AH425" s="1537">
        <f t="shared" si="103"/>
        <v>1.0000000000000002</v>
      </c>
      <c r="AI425" s="1537">
        <f t="shared" si="103"/>
        <v>1.0000000000000002</v>
      </c>
      <c r="AJ425" s="1537">
        <f t="shared" si="103"/>
        <v>1.0000000000000002</v>
      </c>
      <c r="AK425" s="1537">
        <f t="shared" si="103"/>
        <v>1</v>
      </c>
      <c r="AL425" s="1537">
        <f t="shared" si="103"/>
        <v>1</v>
      </c>
      <c r="AM425" s="1537">
        <f t="shared" si="103"/>
        <v>1</v>
      </c>
      <c r="AN425" s="1537">
        <f t="shared" si="103"/>
        <v>0.99999999999999978</v>
      </c>
      <c r="AO425" s="1537">
        <f t="shared" si="103"/>
        <v>1</v>
      </c>
      <c r="AP425" s="1537">
        <f t="shared" si="103"/>
        <v>1</v>
      </c>
      <c r="AQ425" s="1537">
        <f t="shared" si="103"/>
        <v>1</v>
      </c>
      <c r="AR425" s="1537">
        <f t="shared" si="103"/>
        <v>1</v>
      </c>
      <c r="AS425" s="1537">
        <f t="shared" si="103"/>
        <v>0.99999999999999978</v>
      </c>
      <c r="AT425" s="1537">
        <f t="shared" si="103"/>
        <v>1.0000000000000002</v>
      </c>
      <c r="AU425" s="1537">
        <f t="shared" si="103"/>
        <v>1</v>
      </c>
      <c r="AV425" s="1537">
        <f t="shared" si="103"/>
        <v>0.99999999999999989</v>
      </c>
      <c r="AW425" s="1537">
        <f t="shared" si="103"/>
        <v>0.99999999999999989</v>
      </c>
      <c r="AX425" s="1537">
        <f t="shared" si="103"/>
        <v>1</v>
      </c>
      <c r="AY425" s="1537">
        <f t="shared" si="103"/>
        <v>1</v>
      </c>
      <c r="AZ425" s="1537">
        <f t="shared" si="103"/>
        <v>1</v>
      </c>
      <c r="BA425" s="1537">
        <f t="shared" si="103"/>
        <v>1</v>
      </c>
      <c r="BB425" s="1537">
        <f t="shared" si="103"/>
        <v>1</v>
      </c>
      <c r="BC425" s="1537">
        <f t="shared" si="103"/>
        <v>1</v>
      </c>
      <c r="BD425" s="1537">
        <f t="shared" si="103"/>
        <v>1</v>
      </c>
      <c r="BE425" s="1537">
        <f t="shared" si="103"/>
        <v>1.0000000000000002</v>
      </c>
      <c r="BF425" s="1537">
        <f t="shared" si="103"/>
        <v>1</v>
      </c>
      <c r="BG425" s="1537">
        <f t="shared" si="103"/>
        <v>0.99999999999999989</v>
      </c>
      <c r="BH425" s="1537">
        <f t="shared" si="103"/>
        <v>1</v>
      </c>
      <c r="BI425" s="1537">
        <f t="shared" si="103"/>
        <v>0.99999999999999989</v>
      </c>
      <c r="BJ425" s="1537">
        <f t="shared" si="103"/>
        <v>1.0000000000000002</v>
      </c>
      <c r="BK425" s="1537">
        <f t="shared" si="103"/>
        <v>1</v>
      </c>
      <c r="BL425" s="1537">
        <f t="shared" si="103"/>
        <v>1</v>
      </c>
      <c r="BM425" s="1537">
        <f t="shared" si="103"/>
        <v>1</v>
      </c>
      <c r="BN425" s="1538">
        <f t="shared" si="103"/>
        <v>1</v>
      </c>
    </row>
    <row r="426" spans="3:66" hidden="1" x14ac:dyDescent="0.15">
      <c r="C426" s="1529"/>
      <c r="D426" s="274"/>
      <c r="E426" s="189"/>
      <c r="F426" s="1604"/>
      <c r="G426" s="1537">
        <f t="shared" si="103"/>
        <v>0.99999999999999989</v>
      </c>
      <c r="H426" s="1537">
        <f t="shared" si="103"/>
        <v>1</v>
      </c>
      <c r="I426" s="1537">
        <f t="shared" si="103"/>
        <v>1</v>
      </c>
      <c r="J426" s="1537">
        <f t="shared" si="103"/>
        <v>1</v>
      </c>
      <c r="K426" s="1537">
        <f t="shared" si="103"/>
        <v>1</v>
      </c>
      <c r="L426" s="1537">
        <f t="shared" si="103"/>
        <v>1</v>
      </c>
      <c r="M426" s="1537">
        <f t="shared" si="103"/>
        <v>1</v>
      </c>
      <c r="N426" s="1537">
        <f t="shared" si="103"/>
        <v>1</v>
      </c>
      <c r="O426" s="1537">
        <f t="shared" si="103"/>
        <v>1</v>
      </c>
      <c r="P426" s="1537">
        <f t="shared" si="103"/>
        <v>1</v>
      </c>
      <c r="Q426" s="1537">
        <f t="shared" si="103"/>
        <v>1</v>
      </c>
      <c r="R426" s="1537">
        <f t="shared" si="103"/>
        <v>1</v>
      </c>
      <c r="S426" s="1537">
        <f t="shared" si="103"/>
        <v>1</v>
      </c>
      <c r="T426" s="1537">
        <f t="shared" si="103"/>
        <v>1</v>
      </c>
      <c r="U426" s="1537">
        <f t="shared" si="103"/>
        <v>1</v>
      </c>
      <c r="V426" s="1537">
        <f t="shared" si="103"/>
        <v>1</v>
      </c>
      <c r="W426" s="1537">
        <f t="shared" si="103"/>
        <v>1</v>
      </c>
      <c r="X426" s="1537">
        <f t="shared" si="103"/>
        <v>1</v>
      </c>
      <c r="Y426" s="1537">
        <f t="shared" si="103"/>
        <v>1</v>
      </c>
      <c r="Z426" s="1537">
        <f t="shared" si="103"/>
        <v>1</v>
      </c>
      <c r="AA426" s="1537">
        <f t="shared" si="103"/>
        <v>1</v>
      </c>
      <c r="AB426" s="1537">
        <f t="shared" si="103"/>
        <v>1</v>
      </c>
      <c r="AC426" s="1537">
        <f t="shared" si="103"/>
        <v>1</v>
      </c>
      <c r="AD426" s="1537">
        <f t="shared" si="103"/>
        <v>1</v>
      </c>
      <c r="AE426" s="1537">
        <f t="shared" si="103"/>
        <v>1</v>
      </c>
      <c r="AF426" s="1537">
        <f t="shared" si="103"/>
        <v>1</v>
      </c>
      <c r="AG426" s="1537">
        <f t="shared" si="103"/>
        <v>1</v>
      </c>
      <c r="AH426" s="1537">
        <f t="shared" si="103"/>
        <v>1</v>
      </c>
      <c r="AI426" s="1537">
        <f t="shared" si="103"/>
        <v>1</v>
      </c>
      <c r="AJ426" s="1537">
        <f t="shared" si="103"/>
        <v>1</v>
      </c>
      <c r="AK426" s="1537">
        <f t="shared" si="103"/>
        <v>1</v>
      </c>
      <c r="AL426" s="1537">
        <f t="shared" si="103"/>
        <v>1</v>
      </c>
      <c r="AM426" s="1537">
        <f t="shared" si="103"/>
        <v>1</v>
      </c>
      <c r="AN426" s="1537">
        <f t="shared" si="103"/>
        <v>1</v>
      </c>
      <c r="AO426" s="1537">
        <f t="shared" si="103"/>
        <v>1</v>
      </c>
      <c r="AP426" s="1537">
        <f t="shared" si="103"/>
        <v>1</v>
      </c>
      <c r="AQ426" s="1537">
        <f t="shared" si="103"/>
        <v>1</v>
      </c>
      <c r="AR426" s="1537">
        <f t="shared" si="103"/>
        <v>1.0000000000000002</v>
      </c>
      <c r="AS426" s="1537">
        <f t="shared" si="103"/>
        <v>1.0000000000000002</v>
      </c>
      <c r="AT426" s="1537">
        <f t="shared" si="103"/>
        <v>1</v>
      </c>
      <c r="AU426" s="1537">
        <f t="shared" si="103"/>
        <v>1</v>
      </c>
      <c r="AV426" s="1537">
        <f t="shared" si="103"/>
        <v>1.0000000000000002</v>
      </c>
      <c r="AW426" s="1537">
        <f t="shared" si="103"/>
        <v>0.99999999999999989</v>
      </c>
      <c r="AX426" s="1537">
        <f t="shared" si="103"/>
        <v>0.99999999999999989</v>
      </c>
      <c r="AY426" s="1537">
        <f t="shared" si="103"/>
        <v>1</v>
      </c>
      <c r="AZ426" s="1537">
        <f t="shared" si="103"/>
        <v>0.99999999999999978</v>
      </c>
      <c r="BA426" s="1537">
        <f t="shared" si="103"/>
        <v>1.0000000000000002</v>
      </c>
      <c r="BB426" s="1537">
        <f t="shared" si="103"/>
        <v>1</v>
      </c>
      <c r="BC426" s="1537">
        <f t="shared" si="103"/>
        <v>1</v>
      </c>
      <c r="BD426" s="1537">
        <f t="shared" si="103"/>
        <v>0.99999999999999989</v>
      </c>
      <c r="BE426" s="1537">
        <f t="shared" si="103"/>
        <v>0.99999999999999989</v>
      </c>
      <c r="BF426" s="1537">
        <f t="shared" si="103"/>
        <v>0.99999999999999989</v>
      </c>
      <c r="BG426" s="1537">
        <f t="shared" si="103"/>
        <v>1.0000000000000002</v>
      </c>
      <c r="BH426" s="1537">
        <f t="shared" si="103"/>
        <v>1</v>
      </c>
      <c r="BI426" s="1537">
        <f t="shared" si="103"/>
        <v>0.99999999999999978</v>
      </c>
      <c r="BJ426" s="1537">
        <f t="shared" si="103"/>
        <v>1</v>
      </c>
      <c r="BK426" s="1537">
        <f t="shared" si="103"/>
        <v>1.0000000000000004</v>
      </c>
      <c r="BL426" s="1537">
        <f t="shared" si="103"/>
        <v>0.99999999999999956</v>
      </c>
      <c r="BM426" s="1537">
        <f t="shared" si="103"/>
        <v>1.0000000000000007</v>
      </c>
      <c r="BN426" s="1538">
        <f t="shared" si="103"/>
        <v>0.99999999999999944</v>
      </c>
    </row>
    <row r="427" spans="3:66" hidden="1" x14ac:dyDescent="0.15">
      <c r="C427" s="1529"/>
      <c r="D427" s="274"/>
      <c r="E427" s="189"/>
      <c r="F427" s="1604"/>
      <c r="G427" s="1537">
        <f t="shared" si="103"/>
        <v>1</v>
      </c>
      <c r="H427" s="1537">
        <f t="shared" si="103"/>
        <v>1</v>
      </c>
      <c r="I427" s="1537">
        <f t="shared" si="103"/>
        <v>1</v>
      </c>
      <c r="J427" s="1537">
        <f t="shared" si="103"/>
        <v>1</v>
      </c>
      <c r="K427" s="1537">
        <f t="shared" si="103"/>
        <v>1</v>
      </c>
      <c r="L427" s="1537">
        <f t="shared" si="103"/>
        <v>1</v>
      </c>
      <c r="M427" s="1537">
        <f t="shared" si="103"/>
        <v>1</v>
      </c>
      <c r="N427" s="1537">
        <f t="shared" si="103"/>
        <v>1</v>
      </c>
      <c r="O427" s="1537">
        <f t="shared" si="103"/>
        <v>1</v>
      </c>
      <c r="P427" s="1537">
        <f t="shared" si="103"/>
        <v>1</v>
      </c>
      <c r="Q427" s="1537">
        <f t="shared" si="103"/>
        <v>1</v>
      </c>
      <c r="R427" s="1537">
        <f t="shared" si="103"/>
        <v>1</v>
      </c>
      <c r="S427" s="1537">
        <f t="shared" si="103"/>
        <v>1</v>
      </c>
      <c r="T427" s="1537">
        <f t="shared" si="103"/>
        <v>1</v>
      </c>
      <c r="U427" s="1537">
        <f t="shared" si="103"/>
        <v>1</v>
      </c>
      <c r="V427" s="1537">
        <f t="shared" si="103"/>
        <v>1</v>
      </c>
      <c r="W427" s="1537">
        <f t="shared" si="103"/>
        <v>1</v>
      </c>
      <c r="X427" s="1537">
        <f t="shared" si="103"/>
        <v>1</v>
      </c>
      <c r="Y427" s="1537">
        <f t="shared" si="103"/>
        <v>1</v>
      </c>
      <c r="Z427" s="1537">
        <f t="shared" si="103"/>
        <v>1</v>
      </c>
      <c r="AA427" s="1537">
        <f t="shared" si="103"/>
        <v>1</v>
      </c>
      <c r="AB427" s="1537">
        <f t="shared" si="103"/>
        <v>1</v>
      </c>
      <c r="AC427" s="1537">
        <f t="shared" si="103"/>
        <v>1</v>
      </c>
      <c r="AD427" s="1537">
        <f t="shared" si="103"/>
        <v>1</v>
      </c>
      <c r="AE427" s="1537">
        <f t="shared" si="103"/>
        <v>1</v>
      </c>
      <c r="AF427" s="1537">
        <f t="shared" si="103"/>
        <v>1</v>
      </c>
      <c r="AG427" s="1537">
        <f t="shared" si="103"/>
        <v>1</v>
      </c>
      <c r="AH427" s="1537">
        <f t="shared" si="103"/>
        <v>1</v>
      </c>
      <c r="AI427" s="1537">
        <f t="shared" si="103"/>
        <v>1</v>
      </c>
      <c r="AJ427" s="1537">
        <f t="shared" si="103"/>
        <v>1</v>
      </c>
      <c r="AK427" s="1537">
        <f t="shared" si="103"/>
        <v>1</v>
      </c>
      <c r="AL427" s="1537">
        <f t="shared" si="103"/>
        <v>1</v>
      </c>
      <c r="AM427" s="1537">
        <f t="shared" si="103"/>
        <v>1</v>
      </c>
      <c r="AN427" s="1537">
        <f t="shared" si="103"/>
        <v>1</v>
      </c>
      <c r="AO427" s="1537">
        <f t="shared" si="103"/>
        <v>1</v>
      </c>
      <c r="AP427" s="1537">
        <f t="shared" si="103"/>
        <v>1</v>
      </c>
      <c r="AQ427" s="1537">
        <f t="shared" si="103"/>
        <v>1</v>
      </c>
      <c r="AR427" s="1537">
        <f t="shared" si="103"/>
        <v>1</v>
      </c>
      <c r="AS427" s="1537">
        <f t="shared" si="103"/>
        <v>1</v>
      </c>
      <c r="AT427" s="1537">
        <f t="shared" si="103"/>
        <v>1</v>
      </c>
      <c r="AU427" s="1537">
        <f t="shared" si="103"/>
        <v>1</v>
      </c>
      <c r="AV427" s="1537">
        <f t="shared" si="103"/>
        <v>1</v>
      </c>
      <c r="AW427" s="1537">
        <f t="shared" si="103"/>
        <v>1</v>
      </c>
      <c r="AX427" s="1537">
        <f t="shared" si="103"/>
        <v>1</v>
      </c>
      <c r="AY427" s="1537">
        <f t="shared" si="103"/>
        <v>1</v>
      </c>
      <c r="AZ427" s="1537">
        <f t="shared" si="103"/>
        <v>1</v>
      </c>
      <c r="BA427" s="1537">
        <f t="shared" si="103"/>
        <v>1</v>
      </c>
      <c r="BB427" s="1537">
        <f t="shared" si="103"/>
        <v>1</v>
      </c>
      <c r="BC427" s="1537">
        <f t="shared" si="103"/>
        <v>1</v>
      </c>
      <c r="BD427" s="1537">
        <f t="shared" si="103"/>
        <v>1</v>
      </c>
      <c r="BE427" s="1537">
        <f t="shared" si="103"/>
        <v>1</v>
      </c>
      <c r="BF427" s="1537">
        <f t="shared" si="103"/>
        <v>1</v>
      </c>
      <c r="BG427" s="1537">
        <f t="shared" si="103"/>
        <v>1</v>
      </c>
      <c r="BH427" s="1537">
        <f t="shared" si="103"/>
        <v>1</v>
      </c>
      <c r="BI427" s="1537">
        <f t="shared" si="103"/>
        <v>1</v>
      </c>
      <c r="BJ427" s="1537">
        <f t="shared" si="103"/>
        <v>1</v>
      </c>
      <c r="BK427" s="1537">
        <f t="shared" si="103"/>
        <v>1</v>
      </c>
      <c r="BL427" s="1537">
        <f t="shared" si="103"/>
        <v>1</v>
      </c>
      <c r="BM427" s="1537">
        <f t="shared" si="103"/>
        <v>1</v>
      </c>
      <c r="BN427" s="1538">
        <f t="shared" si="103"/>
        <v>1</v>
      </c>
    </row>
    <row r="428" spans="3:66" hidden="1" x14ac:dyDescent="0.15">
      <c r="C428" s="1529"/>
      <c r="D428" s="274"/>
      <c r="E428" s="189"/>
      <c r="F428" s="1604"/>
      <c r="G428" s="1537"/>
      <c r="H428" s="1537"/>
      <c r="I428" s="1537"/>
      <c r="J428" s="1537"/>
      <c r="K428" s="1537"/>
      <c r="L428" s="1537"/>
      <c r="M428" s="1537"/>
      <c r="N428" s="1537"/>
      <c r="O428" s="1537"/>
      <c r="P428" s="1537"/>
      <c r="Q428" s="1537"/>
      <c r="R428" s="1537"/>
      <c r="S428" s="1537"/>
      <c r="T428" s="1537"/>
      <c r="U428" s="1537"/>
      <c r="V428" s="1537"/>
      <c r="W428" s="1537"/>
      <c r="X428" s="1537"/>
      <c r="Y428" s="1537"/>
      <c r="Z428" s="1537"/>
      <c r="AA428" s="1537"/>
      <c r="AB428" s="1537"/>
      <c r="AC428" s="1537"/>
      <c r="AD428" s="1537"/>
      <c r="AE428" s="1537"/>
      <c r="AF428" s="1537"/>
      <c r="AG428" s="1537"/>
      <c r="AH428" s="1537"/>
      <c r="AI428" s="1537"/>
      <c r="AJ428" s="1537"/>
      <c r="AK428" s="1537"/>
      <c r="AL428" s="1537"/>
      <c r="AM428" s="1537"/>
      <c r="AN428" s="1537"/>
      <c r="AO428" s="1537"/>
      <c r="AP428" s="1537"/>
      <c r="AQ428" s="1537"/>
      <c r="AR428" s="1537"/>
      <c r="AS428" s="1537"/>
      <c r="AT428" s="1537"/>
      <c r="AU428" s="1537"/>
      <c r="AV428" s="1537"/>
      <c r="AW428" s="1537"/>
      <c r="AX428" s="1537"/>
      <c r="AY428" s="1537"/>
      <c r="AZ428" s="1537"/>
      <c r="BA428" s="1537"/>
      <c r="BB428" s="1537"/>
      <c r="BC428" s="1537"/>
      <c r="BD428" s="1537"/>
      <c r="BE428" s="1537"/>
      <c r="BF428" s="1537"/>
      <c r="BG428" s="1537"/>
      <c r="BH428" s="1537"/>
      <c r="BI428" s="1537"/>
      <c r="BJ428" s="1537"/>
      <c r="BK428" s="1537"/>
      <c r="BL428" s="1537"/>
      <c r="BM428" s="1537"/>
      <c r="BN428" s="1538"/>
    </row>
    <row r="429" spans="3:66" hidden="1" x14ac:dyDescent="0.15">
      <c r="C429" s="1529"/>
      <c r="D429" s="274"/>
      <c r="E429" s="189"/>
      <c r="F429" s="1604"/>
      <c r="G429" s="1537">
        <f t="shared" ref="G429:BN431" si="104">G233/G397</f>
        <v>1.0000000000000002</v>
      </c>
      <c r="H429" s="1537">
        <f t="shared" si="104"/>
        <v>1</v>
      </c>
      <c r="I429" s="1537">
        <f t="shared" si="104"/>
        <v>1</v>
      </c>
      <c r="J429" s="1537">
        <f t="shared" si="104"/>
        <v>1</v>
      </c>
      <c r="K429" s="1537">
        <f t="shared" si="104"/>
        <v>1</v>
      </c>
      <c r="L429" s="1537">
        <f t="shared" si="104"/>
        <v>1</v>
      </c>
      <c r="M429" s="1537">
        <f t="shared" si="104"/>
        <v>1</v>
      </c>
      <c r="N429" s="1537">
        <f t="shared" si="104"/>
        <v>1</v>
      </c>
      <c r="O429" s="1537">
        <f t="shared" si="104"/>
        <v>1</v>
      </c>
      <c r="P429" s="1537">
        <f t="shared" si="104"/>
        <v>1</v>
      </c>
      <c r="Q429" s="1537">
        <f t="shared" si="104"/>
        <v>1</v>
      </c>
      <c r="R429" s="1537">
        <f t="shared" si="104"/>
        <v>1</v>
      </c>
      <c r="S429" s="1537">
        <f t="shared" si="104"/>
        <v>1</v>
      </c>
      <c r="T429" s="1537">
        <f t="shared" si="104"/>
        <v>1</v>
      </c>
      <c r="U429" s="1537">
        <f t="shared" si="104"/>
        <v>1</v>
      </c>
      <c r="V429" s="1537">
        <f t="shared" si="104"/>
        <v>1</v>
      </c>
      <c r="W429" s="1537">
        <f t="shared" si="104"/>
        <v>1</v>
      </c>
      <c r="X429" s="1537">
        <f t="shared" si="104"/>
        <v>1</v>
      </c>
      <c r="Y429" s="1537">
        <f t="shared" si="104"/>
        <v>1</v>
      </c>
      <c r="Z429" s="1537">
        <f t="shared" si="104"/>
        <v>1</v>
      </c>
      <c r="AA429" s="1537">
        <f t="shared" si="104"/>
        <v>1</v>
      </c>
      <c r="AB429" s="1537">
        <f t="shared" si="104"/>
        <v>1</v>
      </c>
      <c r="AC429" s="1537">
        <f t="shared" si="104"/>
        <v>1</v>
      </c>
      <c r="AD429" s="1537">
        <f t="shared" si="104"/>
        <v>1</v>
      </c>
      <c r="AE429" s="1537">
        <f t="shared" si="104"/>
        <v>1</v>
      </c>
      <c r="AF429" s="1537">
        <f t="shared" si="104"/>
        <v>1</v>
      </c>
      <c r="AG429" s="1537">
        <f t="shared" si="104"/>
        <v>1</v>
      </c>
      <c r="AH429" s="1537">
        <f t="shared" si="104"/>
        <v>1</v>
      </c>
      <c r="AI429" s="1537">
        <f t="shared" si="104"/>
        <v>1</v>
      </c>
      <c r="AJ429" s="1537">
        <f t="shared" si="104"/>
        <v>1</v>
      </c>
      <c r="AK429" s="1537">
        <f t="shared" si="104"/>
        <v>1</v>
      </c>
      <c r="AL429" s="1537">
        <f t="shared" si="104"/>
        <v>1</v>
      </c>
      <c r="AM429" s="1537">
        <f t="shared" si="104"/>
        <v>1</v>
      </c>
      <c r="AN429" s="1537">
        <f t="shared" si="104"/>
        <v>1</v>
      </c>
      <c r="AO429" s="1537">
        <f t="shared" si="104"/>
        <v>1</v>
      </c>
      <c r="AP429" s="1537">
        <f t="shared" si="104"/>
        <v>1</v>
      </c>
      <c r="AQ429" s="1537">
        <f t="shared" si="104"/>
        <v>1</v>
      </c>
      <c r="AR429" s="1537">
        <f t="shared" si="104"/>
        <v>1</v>
      </c>
      <c r="AS429" s="1537">
        <f t="shared" si="104"/>
        <v>1</v>
      </c>
      <c r="AT429" s="1537">
        <f t="shared" si="104"/>
        <v>1</v>
      </c>
      <c r="AU429" s="1537">
        <f t="shared" si="104"/>
        <v>1</v>
      </c>
      <c r="AV429" s="1537">
        <f t="shared" si="104"/>
        <v>1</v>
      </c>
      <c r="AW429" s="1537">
        <f t="shared" si="104"/>
        <v>1</v>
      </c>
      <c r="AX429" s="1537">
        <f t="shared" si="104"/>
        <v>1</v>
      </c>
      <c r="AY429" s="1537">
        <f t="shared" si="104"/>
        <v>1</v>
      </c>
      <c r="AZ429" s="1537">
        <f t="shared" si="104"/>
        <v>1</v>
      </c>
      <c r="BA429" s="1537">
        <f t="shared" si="104"/>
        <v>1</v>
      </c>
      <c r="BB429" s="1537">
        <f t="shared" si="104"/>
        <v>1</v>
      </c>
      <c r="BC429" s="1537">
        <f t="shared" si="104"/>
        <v>1</v>
      </c>
      <c r="BD429" s="1537">
        <f t="shared" si="104"/>
        <v>1</v>
      </c>
      <c r="BE429" s="1537">
        <f t="shared" si="104"/>
        <v>1</v>
      </c>
      <c r="BF429" s="1537">
        <f t="shared" si="104"/>
        <v>1</v>
      </c>
      <c r="BG429" s="1537">
        <f t="shared" si="104"/>
        <v>1</v>
      </c>
      <c r="BH429" s="1537">
        <f t="shared" si="104"/>
        <v>1</v>
      </c>
      <c r="BI429" s="1537">
        <f t="shared" si="104"/>
        <v>1</v>
      </c>
      <c r="BJ429" s="1537">
        <f t="shared" si="104"/>
        <v>1</v>
      </c>
      <c r="BK429" s="1537">
        <f t="shared" si="104"/>
        <v>1</v>
      </c>
      <c r="BL429" s="1537">
        <f t="shared" si="104"/>
        <v>1</v>
      </c>
      <c r="BM429" s="1537">
        <f t="shared" si="104"/>
        <v>1</v>
      </c>
      <c r="BN429" s="1538">
        <f t="shared" si="104"/>
        <v>1</v>
      </c>
    </row>
    <row r="430" spans="3:66" hidden="1" x14ac:dyDescent="0.15">
      <c r="C430" s="1529"/>
      <c r="D430" s="274"/>
      <c r="E430" s="189"/>
      <c r="F430" s="1604"/>
      <c r="G430" s="1537">
        <f t="shared" si="104"/>
        <v>0.99999999999999989</v>
      </c>
      <c r="H430" s="1537">
        <f t="shared" si="104"/>
        <v>1</v>
      </c>
      <c r="I430" s="1537">
        <f t="shared" si="104"/>
        <v>1</v>
      </c>
      <c r="J430" s="1537">
        <f t="shared" si="104"/>
        <v>1</v>
      </c>
      <c r="K430" s="1537">
        <f t="shared" si="104"/>
        <v>1</v>
      </c>
      <c r="L430" s="1537">
        <f t="shared" si="104"/>
        <v>1</v>
      </c>
      <c r="M430" s="1537">
        <f t="shared" si="104"/>
        <v>1</v>
      </c>
      <c r="N430" s="1537">
        <f t="shared" si="104"/>
        <v>1</v>
      </c>
      <c r="O430" s="1537">
        <f t="shared" si="104"/>
        <v>1</v>
      </c>
      <c r="P430" s="1537">
        <f t="shared" si="104"/>
        <v>1</v>
      </c>
      <c r="Q430" s="1537">
        <f t="shared" si="104"/>
        <v>1</v>
      </c>
      <c r="R430" s="1537">
        <f t="shared" si="104"/>
        <v>1</v>
      </c>
      <c r="S430" s="1537">
        <f t="shared" si="104"/>
        <v>1</v>
      </c>
      <c r="T430" s="1537">
        <f t="shared" si="104"/>
        <v>1</v>
      </c>
      <c r="U430" s="1537">
        <f t="shared" si="104"/>
        <v>1</v>
      </c>
      <c r="V430" s="1537">
        <f t="shared" si="104"/>
        <v>1</v>
      </c>
      <c r="W430" s="1537">
        <f t="shared" si="104"/>
        <v>1</v>
      </c>
      <c r="X430" s="1537">
        <f t="shared" si="104"/>
        <v>1</v>
      </c>
      <c r="Y430" s="1537">
        <f t="shared" si="104"/>
        <v>1</v>
      </c>
      <c r="Z430" s="1537">
        <f t="shared" si="104"/>
        <v>1</v>
      </c>
      <c r="AA430" s="1537">
        <f t="shared" si="104"/>
        <v>1</v>
      </c>
      <c r="AB430" s="1537">
        <f t="shared" si="104"/>
        <v>1</v>
      </c>
      <c r="AC430" s="1537">
        <f t="shared" si="104"/>
        <v>1</v>
      </c>
      <c r="AD430" s="1537">
        <f t="shared" si="104"/>
        <v>1</v>
      </c>
      <c r="AE430" s="1537">
        <f t="shared" si="104"/>
        <v>1</v>
      </c>
      <c r="AF430" s="1537">
        <f t="shared" si="104"/>
        <v>1</v>
      </c>
      <c r="AG430" s="1537">
        <f t="shared" si="104"/>
        <v>1</v>
      </c>
      <c r="AH430" s="1537">
        <f t="shared" si="104"/>
        <v>1</v>
      </c>
      <c r="AI430" s="1537">
        <f t="shared" si="104"/>
        <v>1</v>
      </c>
      <c r="AJ430" s="1537">
        <f t="shared" si="104"/>
        <v>1</v>
      </c>
      <c r="AK430" s="1537">
        <f t="shared" si="104"/>
        <v>1</v>
      </c>
      <c r="AL430" s="1537">
        <f t="shared" si="104"/>
        <v>1</v>
      </c>
      <c r="AM430" s="1537">
        <f t="shared" si="104"/>
        <v>1</v>
      </c>
      <c r="AN430" s="1537">
        <f t="shared" si="104"/>
        <v>1</v>
      </c>
      <c r="AO430" s="1537">
        <f t="shared" si="104"/>
        <v>1</v>
      </c>
      <c r="AP430" s="1537">
        <f t="shared" si="104"/>
        <v>1</v>
      </c>
      <c r="AQ430" s="1537">
        <f t="shared" si="104"/>
        <v>1</v>
      </c>
      <c r="AR430" s="1537">
        <f t="shared" si="104"/>
        <v>1</v>
      </c>
      <c r="AS430" s="1537">
        <f t="shared" si="104"/>
        <v>1</v>
      </c>
      <c r="AT430" s="1537">
        <f t="shared" si="104"/>
        <v>1</v>
      </c>
      <c r="AU430" s="1537">
        <f t="shared" si="104"/>
        <v>1</v>
      </c>
      <c r="AV430" s="1537">
        <f t="shared" si="104"/>
        <v>1</v>
      </c>
      <c r="AW430" s="1537">
        <f t="shared" si="104"/>
        <v>1</v>
      </c>
      <c r="AX430" s="1537">
        <f t="shared" si="104"/>
        <v>1</v>
      </c>
      <c r="AY430" s="1537">
        <f t="shared" si="104"/>
        <v>1</v>
      </c>
      <c r="AZ430" s="1537">
        <f t="shared" si="104"/>
        <v>1</v>
      </c>
      <c r="BA430" s="1537">
        <f t="shared" si="104"/>
        <v>1</v>
      </c>
      <c r="BB430" s="1537">
        <f t="shared" si="104"/>
        <v>1</v>
      </c>
      <c r="BC430" s="1537">
        <f t="shared" si="104"/>
        <v>1</v>
      </c>
      <c r="BD430" s="1537">
        <f t="shared" si="104"/>
        <v>1</v>
      </c>
      <c r="BE430" s="1537">
        <f t="shared" si="104"/>
        <v>1</v>
      </c>
      <c r="BF430" s="1537">
        <f t="shared" si="104"/>
        <v>1</v>
      </c>
      <c r="BG430" s="1537">
        <f t="shared" si="104"/>
        <v>1</v>
      </c>
      <c r="BH430" s="1537">
        <f t="shared" si="104"/>
        <v>1</v>
      </c>
      <c r="BI430" s="1537">
        <f t="shared" si="104"/>
        <v>1</v>
      </c>
      <c r="BJ430" s="1537">
        <f t="shared" si="104"/>
        <v>1</v>
      </c>
      <c r="BK430" s="1537">
        <f t="shared" si="104"/>
        <v>1</v>
      </c>
      <c r="BL430" s="1537">
        <f t="shared" si="104"/>
        <v>1</v>
      </c>
      <c r="BM430" s="1537">
        <f t="shared" si="104"/>
        <v>1</v>
      </c>
      <c r="BN430" s="1538">
        <f t="shared" si="104"/>
        <v>1</v>
      </c>
    </row>
    <row r="431" spans="3:66" hidden="1" x14ac:dyDescent="0.15">
      <c r="C431" s="1529"/>
      <c r="D431" s="274"/>
      <c r="E431" s="189"/>
      <c r="F431" s="1604"/>
      <c r="G431" s="1537">
        <f t="shared" si="104"/>
        <v>1</v>
      </c>
      <c r="H431" s="1537">
        <f t="shared" si="104"/>
        <v>1</v>
      </c>
      <c r="I431" s="1537">
        <f t="shared" si="104"/>
        <v>1</v>
      </c>
      <c r="J431" s="1537">
        <f t="shared" si="104"/>
        <v>1</v>
      </c>
      <c r="K431" s="1537">
        <f t="shared" si="104"/>
        <v>1</v>
      </c>
      <c r="L431" s="1537">
        <f t="shared" si="104"/>
        <v>1</v>
      </c>
      <c r="M431" s="1537">
        <f t="shared" si="104"/>
        <v>1</v>
      </c>
      <c r="N431" s="1537">
        <f t="shared" si="104"/>
        <v>1</v>
      </c>
      <c r="O431" s="1537">
        <f t="shared" si="104"/>
        <v>1</v>
      </c>
      <c r="P431" s="1537">
        <f t="shared" si="104"/>
        <v>1</v>
      </c>
      <c r="Q431" s="1537">
        <f t="shared" si="104"/>
        <v>1</v>
      </c>
      <c r="R431" s="1537">
        <f t="shared" si="104"/>
        <v>1</v>
      </c>
      <c r="S431" s="1537">
        <f t="shared" si="104"/>
        <v>1</v>
      </c>
      <c r="T431" s="1537">
        <f t="shared" si="104"/>
        <v>1</v>
      </c>
      <c r="U431" s="1537">
        <f t="shared" si="104"/>
        <v>1</v>
      </c>
      <c r="V431" s="1537">
        <f t="shared" si="104"/>
        <v>1</v>
      </c>
      <c r="W431" s="1537">
        <f t="shared" si="104"/>
        <v>1</v>
      </c>
      <c r="X431" s="1537">
        <f t="shared" si="104"/>
        <v>1</v>
      </c>
      <c r="Y431" s="1537">
        <f t="shared" si="104"/>
        <v>1</v>
      </c>
      <c r="Z431" s="1537">
        <f t="shared" si="104"/>
        <v>1</v>
      </c>
      <c r="AA431" s="1537">
        <f t="shared" si="104"/>
        <v>1</v>
      </c>
      <c r="AB431" s="1537">
        <f t="shared" si="104"/>
        <v>1</v>
      </c>
      <c r="AC431" s="1537">
        <f t="shared" si="104"/>
        <v>1</v>
      </c>
      <c r="AD431" s="1537">
        <f t="shared" si="104"/>
        <v>1</v>
      </c>
      <c r="AE431" s="1537">
        <f t="shared" si="104"/>
        <v>1</v>
      </c>
      <c r="AF431" s="1537">
        <f t="shared" si="104"/>
        <v>1</v>
      </c>
      <c r="AG431" s="1537">
        <f t="shared" si="104"/>
        <v>1</v>
      </c>
      <c r="AH431" s="1537">
        <f t="shared" si="104"/>
        <v>1</v>
      </c>
      <c r="AI431" s="1537">
        <f t="shared" si="104"/>
        <v>1</v>
      </c>
      <c r="AJ431" s="1537">
        <f t="shared" si="104"/>
        <v>1</v>
      </c>
      <c r="AK431" s="1537">
        <f t="shared" si="104"/>
        <v>1</v>
      </c>
      <c r="AL431" s="1537">
        <f t="shared" si="104"/>
        <v>1</v>
      </c>
      <c r="AM431" s="1537">
        <f t="shared" si="104"/>
        <v>1</v>
      </c>
      <c r="AN431" s="1537">
        <f t="shared" si="104"/>
        <v>1</v>
      </c>
      <c r="AO431" s="1537">
        <f t="shared" si="104"/>
        <v>1</v>
      </c>
      <c r="AP431" s="1537">
        <f t="shared" si="104"/>
        <v>1</v>
      </c>
      <c r="AQ431" s="1537">
        <f t="shared" si="104"/>
        <v>1</v>
      </c>
      <c r="AR431" s="1537">
        <f t="shared" si="104"/>
        <v>1</v>
      </c>
      <c r="AS431" s="1537">
        <f t="shared" si="104"/>
        <v>1</v>
      </c>
      <c r="AT431" s="1537">
        <f t="shared" si="104"/>
        <v>1</v>
      </c>
      <c r="AU431" s="1537">
        <f t="shared" si="104"/>
        <v>1</v>
      </c>
      <c r="AV431" s="1537">
        <f t="shared" si="104"/>
        <v>1</v>
      </c>
      <c r="AW431" s="1537">
        <f t="shared" si="104"/>
        <v>1</v>
      </c>
      <c r="AX431" s="1537">
        <f t="shared" si="104"/>
        <v>1</v>
      </c>
      <c r="AY431" s="1537">
        <f t="shared" si="104"/>
        <v>1</v>
      </c>
      <c r="AZ431" s="1537">
        <f t="shared" si="104"/>
        <v>1</v>
      </c>
      <c r="BA431" s="1537">
        <f t="shared" si="104"/>
        <v>1</v>
      </c>
      <c r="BB431" s="1537">
        <f t="shared" si="104"/>
        <v>1</v>
      </c>
      <c r="BC431" s="1537">
        <f t="shared" si="104"/>
        <v>1</v>
      </c>
      <c r="BD431" s="1537">
        <f t="shared" si="104"/>
        <v>1</v>
      </c>
      <c r="BE431" s="1537">
        <f t="shared" si="104"/>
        <v>1</v>
      </c>
      <c r="BF431" s="1537">
        <f t="shared" si="104"/>
        <v>1</v>
      </c>
      <c r="BG431" s="1537">
        <f t="shared" si="104"/>
        <v>1</v>
      </c>
      <c r="BH431" s="1537">
        <f t="shared" si="104"/>
        <v>1</v>
      </c>
      <c r="BI431" s="1537">
        <f t="shared" si="104"/>
        <v>1</v>
      </c>
      <c r="BJ431" s="1537">
        <f t="shared" si="104"/>
        <v>1</v>
      </c>
      <c r="BK431" s="1537">
        <f t="shared" si="104"/>
        <v>1</v>
      </c>
      <c r="BL431" s="1537">
        <f t="shared" si="104"/>
        <v>1</v>
      </c>
      <c r="BM431" s="1537">
        <f t="shared" si="104"/>
        <v>1</v>
      </c>
      <c r="BN431" s="1538">
        <f t="shared" si="104"/>
        <v>1</v>
      </c>
    </row>
    <row r="432" spans="3:66" hidden="1" x14ac:dyDescent="0.15">
      <c r="C432" s="1529"/>
      <c r="D432" s="274"/>
      <c r="E432" s="189"/>
      <c r="F432" s="1604"/>
      <c r="G432" s="1537"/>
      <c r="H432" s="1537"/>
      <c r="I432" s="1537"/>
      <c r="J432" s="1537"/>
      <c r="K432" s="1537"/>
      <c r="L432" s="1537"/>
      <c r="M432" s="1537"/>
      <c r="N432" s="1537"/>
      <c r="O432" s="1537"/>
      <c r="P432" s="1537"/>
      <c r="Q432" s="1537"/>
      <c r="R432" s="1537"/>
      <c r="S432" s="1537"/>
      <c r="T432" s="1537"/>
      <c r="U432" s="1537"/>
      <c r="V432" s="1537"/>
      <c r="W432" s="1537"/>
      <c r="X432" s="1537"/>
      <c r="Y432" s="1537"/>
      <c r="Z432" s="1537"/>
      <c r="AA432" s="1537"/>
      <c r="AB432" s="1537"/>
      <c r="AC432" s="1537"/>
      <c r="AD432" s="1537"/>
      <c r="AE432" s="1537"/>
      <c r="AF432" s="1537"/>
      <c r="AG432" s="1537"/>
      <c r="AH432" s="1537"/>
      <c r="AI432" s="1537"/>
      <c r="AJ432" s="1537"/>
      <c r="AK432" s="1537"/>
      <c r="AL432" s="1537"/>
      <c r="AM432" s="1537"/>
      <c r="AN432" s="1537"/>
      <c r="AO432" s="1537"/>
      <c r="AP432" s="1537"/>
      <c r="AQ432" s="1537"/>
      <c r="AR432" s="1537"/>
      <c r="AS432" s="1537"/>
      <c r="AT432" s="1537"/>
      <c r="AU432" s="1537"/>
      <c r="AV432" s="1537"/>
      <c r="AW432" s="1537"/>
      <c r="AX432" s="1537"/>
      <c r="AY432" s="1537"/>
      <c r="AZ432" s="1537"/>
      <c r="BA432" s="1537"/>
      <c r="BB432" s="1537"/>
      <c r="BC432" s="1537"/>
      <c r="BD432" s="1537"/>
      <c r="BE432" s="1537"/>
      <c r="BF432" s="1537"/>
      <c r="BG432" s="1537"/>
      <c r="BH432" s="1537"/>
      <c r="BI432" s="1537"/>
      <c r="BJ432" s="1537"/>
      <c r="BK432" s="1537"/>
      <c r="BL432" s="1537"/>
      <c r="BM432" s="1537"/>
      <c r="BN432" s="1538"/>
    </row>
    <row r="433" spans="2:66" hidden="1" x14ac:dyDescent="0.15">
      <c r="C433" s="1529"/>
      <c r="D433" s="274"/>
      <c r="E433" s="189"/>
      <c r="F433" s="1604"/>
      <c r="G433" s="1537">
        <f t="shared" ref="G433:BN435" si="105">G237/G401</f>
        <v>1</v>
      </c>
      <c r="H433" s="1537">
        <f t="shared" si="105"/>
        <v>1</v>
      </c>
      <c r="I433" s="1537">
        <f t="shared" si="105"/>
        <v>1</v>
      </c>
      <c r="J433" s="1537">
        <f t="shared" si="105"/>
        <v>1</v>
      </c>
      <c r="K433" s="1537">
        <f t="shared" si="105"/>
        <v>1</v>
      </c>
      <c r="L433" s="1537">
        <f t="shared" si="105"/>
        <v>1</v>
      </c>
      <c r="M433" s="1537">
        <f t="shared" si="105"/>
        <v>1</v>
      </c>
      <c r="N433" s="1537">
        <f t="shared" si="105"/>
        <v>1</v>
      </c>
      <c r="O433" s="1537">
        <f t="shared" si="105"/>
        <v>1</v>
      </c>
      <c r="P433" s="1537">
        <f t="shared" si="105"/>
        <v>1</v>
      </c>
      <c r="Q433" s="1537">
        <f t="shared" si="105"/>
        <v>1</v>
      </c>
      <c r="R433" s="1537">
        <f t="shared" si="105"/>
        <v>1</v>
      </c>
      <c r="S433" s="1537">
        <f t="shared" si="105"/>
        <v>0.99999999999999989</v>
      </c>
      <c r="T433" s="1537">
        <f t="shared" si="105"/>
        <v>1</v>
      </c>
      <c r="U433" s="1537">
        <f t="shared" si="105"/>
        <v>0.99999999999999978</v>
      </c>
      <c r="V433" s="1537">
        <f t="shared" si="105"/>
        <v>1.0000000000000004</v>
      </c>
      <c r="W433" s="1537">
        <f t="shared" si="105"/>
        <v>1.0000000000000073</v>
      </c>
      <c r="X433" s="1537">
        <f t="shared" si="105"/>
        <v>1.0000000000000007</v>
      </c>
      <c r="Y433" s="1537">
        <f t="shared" si="105"/>
        <v>1.0000000000000002</v>
      </c>
      <c r="Z433" s="1537">
        <f t="shared" si="105"/>
        <v>1.0000000000000002</v>
      </c>
      <c r="AA433" s="1537">
        <f t="shared" si="105"/>
        <v>1</v>
      </c>
      <c r="AB433" s="1537">
        <f t="shared" si="105"/>
        <v>1</v>
      </c>
      <c r="AC433" s="1537">
        <f t="shared" si="105"/>
        <v>0.99999999999999989</v>
      </c>
      <c r="AD433" s="1537">
        <f t="shared" si="105"/>
        <v>0.99999999999999989</v>
      </c>
      <c r="AE433" s="1537">
        <f t="shared" si="105"/>
        <v>0.99999999999999978</v>
      </c>
      <c r="AF433" s="1537">
        <f t="shared" si="105"/>
        <v>1</v>
      </c>
      <c r="AG433" s="1537">
        <f t="shared" si="105"/>
        <v>1.0000000000000002</v>
      </c>
      <c r="AH433" s="1537">
        <f t="shared" si="105"/>
        <v>0.99999999999999978</v>
      </c>
      <c r="AI433" s="1537">
        <f t="shared" si="105"/>
        <v>1.0000000000000002</v>
      </c>
      <c r="AJ433" s="1537">
        <f t="shared" si="105"/>
        <v>0.99999999999999978</v>
      </c>
      <c r="AK433" s="1537">
        <f t="shared" si="105"/>
        <v>1</v>
      </c>
      <c r="AL433" s="1537">
        <f t="shared" si="105"/>
        <v>1</v>
      </c>
      <c r="AM433" s="1537">
        <f t="shared" si="105"/>
        <v>1</v>
      </c>
      <c r="AN433" s="1537">
        <f t="shared" si="105"/>
        <v>1</v>
      </c>
      <c r="AO433" s="1537">
        <f t="shared" si="105"/>
        <v>1</v>
      </c>
      <c r="AP433" s="1537">
        <f t="shared" si="105"/>
        <v>1</v>
      </c>
      <c r="AQ433" s="1537">
        <f t="shared" si="105"/>
        <v>1</v>
      </c>
      <c r="AR433" s="1537">
        <f t="shared" si="105"/>
        <v>1</v>
      </c>
      <c r="AS433" s="1537">
        <f t="shared" si="105"/>
        <v>1</v>
      </c>
      <c r="AT433" s="1537">
        <f t="shared" si="105"/>
        <v>1</v>
      </c>
      <c r="AU433" s="1537">
        <f t="shared" si="105"/>
        <v>1</v>
      </c>
      <c r="AV433" s="1537">
        <f t="shared" si="105"/>
        <v>1</v>
      </c>
      <c r="AW433" s="1537">
        <f t="shared" si="105"/>
        <v>1</v>
      </c>
      <c r="AX433" s="1537">
        <f t="shared" si="105"/>
        <v>1</v>
      </c>
      <c r="AY433" s="1537">
        <f t="shared" si="105"/>
        <v>1</v>
      </c>
      <c r="AZ433" s="1537">
        <f t="shared" si="105"/>
        <v>1</v>
      </c>
      <c r="BA433" s="1537">
        <f t="shared" si="105"/>
        <v>1</v>
      </c>
      <c r="BB433" s="1537">
        <f t="shared" si="105"/>
        <v>1</v>
      </c>
      <c r="BC433" s="1537">
        <f t="shared" si="105"/>
        <v>1</v>
      </c>
      <c r="BD433" s="1537">
        <f t="shared" si="105"/>
        <v>1</v>
      </c>
      <c r="BE433" s="1537">
        <f t="shared" si="105"/>
        <v>1</v>
      </c>
      <c r="BF433" s="1537">
        <f t="shared" si="105"/>
        <v>1</v>
      </c>
      <c r="BG433" s="1537">
        <f t="shared" si="105"/>
        <v>1</v>
      </c>
      <c r="BH433" s="1537">
        <f t="shared" si="105"/>
        <v>1</v>
      </c>
      <c r="BI433" s="1537">
        <f t="shared" si="105"/>
        <v>1</v>
      </c>
      <c r="BJ433" s="1537">
        <f t="shared" si="105"/>
        <v>1</v>
      </c>
      <c r="BK433" s="1537">
        <f t="shared" si="105"/>
        <v>1</v>
      </c>
      <c r="BL433" s="1537">
        <f t="shared" si="105"/>
        <v>1</v>
      </c>
      <c r="BM433" s="1537">
        <f t="shared" si="105"/>
        <v>1</v>
      </c>
      <c r="BN433" s="1538">
        <f t="shared" si="105"/>
        <v>1</v>
      </c>
    </row>
    <row r="434" spans="2:66" hidden="1" x14ac:dyDescent="0.15">
      <c r="C434" s="1529"/>
      <c r="D434" s="274"/>
      <c r="E434" s="189"/>
      <c r="F434" s="1604"/>
      <c r="G434" s="1537">
        <f t="shared" si="105"/>
        <v>1</v>
      </c>
      <c r="H434" s="1537">
        <f t="shared" si="105"/>
        <v>1</v>
      </c>
      <c r="I434" s="1537">
        <f t="shared" si="105"/>
        <v>1</v>
      </c>
      <c r="J434" s="1537">
        <f t="shared" si="105"/>
        <v>1</v>
      </c>
      <c r="K434" s="1537">
        <f t="shared" si="105"/>
        <v>1</v>
      </c>
      <c r="L434" s="1537">
        <f t="shared" si="105"/>
        <v>1</v>
      </c>
      <c r="M434" s="1537">
        <f t="shared" si="105"/>
        <v>1</v>
      </c>
      <c r="N434" s="1537">
        <f t="shared" si="105"/>
        <v>1</v>
      </c>
      <c r="O434" s="1537">
        <f t="shared" si="105"/>
        <v>1</v>
      </c>
      <c r="P434" s="1537">
        <f t="shared" si="105"/>
        <v>1</v>
      </c>
      <c r="Q434" s="1537">
        <f t="shared" si="105"/>
        <v>1</v>
      </c>
      <c r="R434" s="1537">
        <f t="shared" si="105"/>
        <v>1</v>
      </c>
      <c r="S434" s="1537">
        <f t="shared" si="105"/>
        <v>1</v>
      </c>
      <c r="T434" s="1537">
        <f t="shared" si="105"/>
        <v>1</v>
      </c>
      <c r="U434" s="1537">
        <f t="shared" si="105"/>
        <v>1</v>
      </c>
      <c r="V434" s="1537">
        <f t="shared" si="105"/>
        <v>1</v>
      </c>
      <c r="W434" s="1537">
        <f t="shared" si="105"/>
        <v>1</v>
      </c>
      <c r="X434" s="1537">
        <f t="shared" si="105"/>
        <v>1</v>
      </c>
      <c r="Y434" s="1537">
        <f t="shared" si="105"/>
        <v>1</v>
      </c>
      <c r="Z434" s="1537">
        <f t="shared" si="105"/>
        <v>1</v>
      </c>
      <c r="AA434" s="1537">
        <f t="shared" si="105"/>
        <v>1</v>
      </c>
      <c r="AB434" s="1537">
        <f t="shared" si="105"/>
        <v>1</v>
      </c>
      <c r="AC434" s="1537">
        <f t="shared" si="105"/>
        <v>1</v>
      </c>
      <c r="AD434" s="1537">
        <f t="shared" si="105"/>
        <v>1</v>
      </c>
      <c r="AE434" s="1537">
        <f t="shared" si="105"/>
        <v>1</v>
      </c>
      <c r="AF434" s="1537">
        <f t="shared" si="105"/>
        <v>1</v>
      </c>
      <c r="AG434" s="1537">
        <f t="shared" si="105"/>
        <v>1</v>
      </c>
      <c r="AH434" s="1537">
        <f t="shared" si="105"/>
        <v>1</v>
      </c>
      <c r="AI434" s="1537">
        <f t="shared" si="105"/>
        <v>1</v>
      </c>
      <c r="AJ434" s="1537">
        <f t="shared" si="105"/>
        <v>1.0000000000000002</v>
      </c>
      <c r="AK434" s="1537">
        <f t="shared" si="105"/>
        <v>1</v>
      </c>
      <c r="AL434" s="1537">
        <f t="shared" si="105"/>
        <v>1</v>
      </c>
      <c r="AM434" s="1537">
        <f t="shared" si="105"/>
        <v>0.99999999999999989</v>
      </c>
      <c r="AN434" s="1537">
        <f t="shared" si="105"/>
        <v>1.0000000000000002</v>
      </c>
      <c r="AO434" s="1537">
        <f t="shared" si="105"/>
        <v>0.99999999999999978</v>
      </c>
      <c r="AP434" s="1537">
        <f t="shared" si="105"/>
        <v>1.0000000000000002</v>
      </c>
      <c r="AQ434" s="1537">
        <f t="shared" si="105"/>
        <v>1</v>
      </c>
      <c r="AR434" s="1537">
        <f t="shared" si="105"/>
        <v>0.99999999999999989</v>
      </c>
      <c r="AS434" s="1537">
        <f t="shared" si="105"/>
        <v>0.99999999999999989</v>
      </c>
      <c r="AT434" s="1537">
        <f t="shared" si="105"/>
        <v>1</v>
      </c>
      <c r="AU434" s="1537">
        <f t="shared" si="105"/>
        <v>1</v>
      </c>
      <c r="AV434" s="1537">
        <f t="shared" si="105"/>
        <v>0.99999999999999978</v>
      </c>
      <c r="AW434" s="1537">
        <f t="shared" si="105"/>
        <v>1.0000000000000004</v>
      </c>
      <c r="AX434" s="1537">
        <f t="shared" si="105"/>
        <v>1.0000000000000004</v>
      </c>
      <c r="AY434" s="1537">
        <f t="shared" si="105"/>
        <v>1</v>
      </c>
      <c r="AZ434" s="1537">
        <f t="shared" si="105"/>
        <v>1.0000000000000007</v>
      </c>
      <c r="BA434" s="1537">
        <f t="shared" si="105"/>
        <v>0.99999999999999911</v>
      </c>
      <c r="BB434" s="1537">
        <f t="shared" si="105"/>
        <v>1</v>
      </c>
      <c r="BC434" s="1537">
        <f t="shared" si="105"/>
        <v>1</v>
      </c>
      <c r="BD434" s="1537">
        <f t="shared" si="105"/>
        <v>1.0000000000000024</v>
      </c>
      <c r="BE434" s="1537">
        <f t="shared" si="105"/>
        <v>1.0000000000000011</v>
      </c>
      <c r="BF434" s="1537">
        <f t="shared" si="105"/>
        <v>1.0000000000000007</v>
      </c>
      <c r="BG434" s="1537">
        <f t="shared" si="105"/>
        <v>0.99999999999999933</v>
      </c>
      <c r="BH434" s="1537">
        <f t="shared" si="105"/>
        <v>1</v>
      </c>
      <c r="BI434" s="1537">
        <f t="shared" si="105"/>
        <v>1.0000000000000004</v>
      </c>
      <c r="BJ434" s="1537">
        <f t="shared" si="105"/>
        <v>1</v>
      </c>
      <c r="BK434" s="1537">
        <f t="shared" si="105"/>
        <v>0.99999999999999978</v>
      </c>
      <c r="BL434" s="1537">
        <f t="shared" si="105"/>
        <v>1.0000000000000002</v>
      </c>
      <c r="BM434" s="1537">
        <f t="shared" si="105"/>
        <v>0.99999999999999978</v>
      </c>
      <c r="BN434" s="1538">
        <f t="shared" si="105"/>
        <v>0.99999999999999989</v>
      </c>
    </row>
    <row r="435" spans="2:66" hidden="1" x14ac:dyDescent="0.15">
      <c r="B435" s="747"/>
      <c r="C435" s="1533"/>
      <c r="D435" s="1399"/>
      <c r="E435" s="748"/>
      <c r="F435" s="1605"/>
      <c r="G435" s="1539">
        <f t="shared" si="105"/>
        <v>1</v>
      </c>
      <c r="H435" s="1539">
        <f t="shared" si="105"/>
        <v>1</v>
      </c>
      <c r="I435" s="1539">
        <f t="shared" si="105"/>
        <v>1</v>
      </c>
      <c r="J435" s="1539">
        <f t="shared" si="105"/>
        <v>1</v>
      </c>
      <c r="K435" s="1539">
        <f t="shared" si="105"/>
        <v>1</v>
      </c>
      <c r="L435" s="1539">
        <f t="shared" si="105"/>
        <v>1</v>
      </c>
      <c r="M435" s="1539">
        <f t="shared" si="105"/>
        <v>1</v>
      </c>
      <c r="N435" s="1539">
        <f t="shared" si="105"/>
        <v>1</v>
      </c>
      <c r="O435" s="1539">
        <f t="shared" si="105"/>
        <v>1</v>
      </c>
      <c r="P435" s="1539">
        <f t="shared" si="105"/>
        <v>1</v>
      </c>
      <c r="Q435" s="1539">
        <f t="shared" si="105"/>
        <v>1</v>
      </c>
      <c r="R435" s="1539">
        <f t="shared" si="105"/>
        <v>1</v>
      </c>
      <c r="S435" s="1539">
        <f t="shared" si="105"/>
        <v>1</v>
      </c>
      <c r="T435" s="1539">
        <f t="shared" si="105"/>
        <v>1</v>
      </c>
      <c r="U435" s="1539">
        <f t="shared" si="105"/>
        <v>1</v>
      </c>
      <c r="V435" s="1539">
        <f t="shared" si="105"/>
        <v>1</v>
      </c>
      <c r="W435" s="1539">
        <f t="shared" si="105"/>
        <v>1</v>
      </c>
      <c r="X435" s="1539">
        <f t="shared" si="105"/>
        <v>1</v>
      </c>
      <c r="Y435" s="1539">
        <f t="shared" si="105"/>
        <v>1</v>
      </c>
      <c r="Z435" s="1539">
        <f t="shared" si="105"/>
        <v>1</v>
      </c>
      <c r="AA435" s="1539">
        <f t="shared" si="105"/>
        <v>1</v>
      </c>
      <c r="AB435" s="1539">
        <f t="shared" si="105"/>
        <v>1</v>
      </c>
      <c r="AC435" s="1539">
        <f t="shared" si="105"/>
        <v>1</v>
      </c>
      <c r="AD435" s="1539">
        <f t="shared" si="105"/>
        <v>1</v>
      </c>
      <c r="AE435" s="1539">
        <f t="shared" si="105"/>
        <v>1</v>
      </c>
      <c r="AF435" s="1539">
        <f t="shared" si="105"/>
        <v>1</v>
      </c>
      <c r="AG435" s="1539">
        <f t="shared" si="105"/>
        <v>1</v>
      </c>
      <c r="AH435" s="1539">
        <f t="shared" si="105"/>
        <v>1</v>
      </c>
      <c r="AI435" s="1539">
        <f t="shared" si="105"/>
        <v>1</v>
      </c>
      <c r="AJ435" s="1539">
        <f t="shared" si="105"/>
        <v>1</v>
      </c>
      <c r="AK435" s="1539">
        <f t="shared" si="105"/>
        <v>1</v>
      </c>
      <c r="AL435" s="1539">
        <f t="shared" si="105"/>
        <v>1</v>
      </c>
      <c r="AM435" s="1539">
        <f t="shared" si="105"/>
        <v>1</v>
      </c>
      <c r="AN435" s="1539">
        <f t="shared" si="105"/>
        <v>1</v>
      </c>
      <c r="AO435" s="1539">
        <f t="shared" si="105"/>
        <v>1</v>
      </c>
      <c r="AP435" s="1539">
        <f t="shared" si="105"/>
        <v>1</v>
      </c>
      <c r="AQ435" s="1539">
        <f t="shared" si="105"/>
        <v>1</v>
      </c>
      <c r="AR435" s="1539">
        <f t="shared" si="105"/>
        <v>1</v>
      </c>
      <c r="AS435" s="1539">
        <f t="shared" si="105"/>
        <v>1</v>
      </c>
      <c r="AT435" s="1539">
        <f t="shared" si="105"/>
        <v>1</v>
      </c>
      <c r="AU435" s="1539">
        <f t="shared" si="105"/>
        <v>1</v>
      </c>
      <c r="AV435" s="1539">
        <f t="shared" si="105"/>
        <v>1</v>
      </c>
      <c r="AW435" s="1539">
        <f t="shared" si="105"/>
        <v>1</v>
      </c>
      <c r="AX435" s="1539">
        <f t="shared" si="105"/>
        <v>1</v>
      </c>
      <c r="AY435" s="1539">
        <f t="shared" si="105"/>
        <v>1</v>
      </c>
      <c r="AZ435" s="1539">
        <f t="shared" si="105"/>
        <v>1</v>
      </c>
      <c r="BA435" s="1539">
        <f t="shared" si="105"/>
        <v>1</v>
      </c>
      <c r="BB435" s="1539">
        <f t="shared" si="105"/>
        <v>1</v>
      </c>
      <c r="BC435" s="1539">
        <f t="shared" si="105"/>
        <v>1</v>
      </c>
      <c r="BD435" s="1539">
        <f t="shared" si="105"/>
        <v>1</v>
      </c>
      <c r="BE435" s="1539">
        <f t="shared" si="105"/>
        <v>1</v>
      </c>
      <c r="BF435" s="1539">
        <f t="shared" si="105"/>
        <v>1</v>
      </c>
      <c r="BG435" s="1539">
        <f t="shared" si="105"/>
        <v>1</v>
      </c>
      <c r="BH435" s="1539">
        <f t="shared" si="105"/>
        <v>1</v>
      </c>
      <c r="BI435" s="1539">
        <f t="shared" si="105"/>
        <v>1</v>
      </c>
      <c r="BJ435" s="1539">
        <f t="shared" si="105"/>
        <v>1</v>
      </c>
      <c r="BK435" s="1539">
        <f t="shared" si="105"/>
        <v>1</v>
      </c>
      <c r="BL435" s="1539">
        <f t="shared" si="105"/>
        <v>1</v>
      </c>
      <c r="BM435" s="1539">
        <f t="shared" si="105"/>
        <v>1</v>
      </c>
      <c r="BN435" s="1540">
        <f t="shared" si="105"/>
        <v>1</v>
      </c>
    </row>
    <row r="436" spans="2:66" hidden="1" x14ac:dyDescent="0.15">
      <c r="C436" s="1529"/>
      <c r="D436" s="274"/>
      <c r="E436" s="189"/>
      <c r="F436" s="1604"/>
      <c r="G436" s="189"/>
      <c r="H436" s="189"/>
      <c r="I436" s="189"/>
      <c r="J436" s="189"/>
      <c r="K436" s="189"/>
      <c r="L436" s="189"/>
      <c r="M436" s="189"/>
      <c r="N436" s="189"/>
      <c r="O436" s="189"/>
      <c r="P436" s="189"/>
      <c r="Q436" s="189"/>
      <c r="R436" s="189"/>
      <c r="S436" s="189"/>
      <c r="T436" s="189"/>
      <c r="U436" s="189"/>
      <c r="V436" s="189"/>
      <c r="W436" s="189"/>
      <c r="X436" s="189"/>
      <c r="Y436" s="189"/>
      <c r="Z436" s="189"/>
      <c r="AA436" s="189"/>
      <c r="AB436" s="189"/>
      <c r="AC436" s="189"/>
      <c r="AD436" s="189"/>
      <c r="AE436" s="189"/>
      <c r="AF436" s="189"/>
      <c r="AG436" s="189"/>
      <c r="AH436" s="189"/>
      <c r="AI436" s="189"/>
      <c r="AJ436" s="189"/>
      <c r="AK436" s="189"/>
      <c r="AL436" s="189"/>
      <c r="AM436" s="189"/>
      <c r="AN436" s="189"/>
      <c r="AO436" s="189"/>
      <c r="AP436" s="189"/>
      <c r="AQ436" s="189"/>
      <c r="AR436" s="189"/>
      <c r="AS436" s="189"/>
      <c r="AT436" s="189"/>
      <c r="AU436" s="189"/>
      <c r="AV436" s="189"/>
      <c r="AW436" s="189"/>
      <c r="AX436" s="189"/>
      <c r="AY436" s="189"/>
      <c r="AZ436" s="189"/>
      <c r="BA436" s="189"/>
      <c r="BB436" s="189"/>
      <c r="BC436" s="189"/>
      <c r="BD436" s="189"/>
      <c r="BE436" s="189"/>
      <c r="BF436" s="189"/>
      <c r="BG436" s="189"/>
      <c r="BH436" s="189"/>
      <c r="BI436" s="189"/>
      <c r="BJ436" s="189"/>
      <c r="BK436" s="189"/>
      <c r="BL436" s="189"/>
      <c r="BM436" s="189"/>
      <c r="BN436" s="1521"/>
    </row>
    <row r="437" spans="2:66" hidden="1" x14ac:dyDescent="0.15">
      <c r="B437" s="165" t="s">
        <v>908</v>
      </c>
      <c r="C437" s="1529"/>
      <c r="D437" s="274"/>
      <c r="E437" s="189"/>
      <c r="F437" s="1604">
        <f>-($C$150-F341)</f>
        <v>-14635000725.146664</v>
      </c>
      <c r="G437" s="189">
        <f>G177-G373</f>
        <v>-72993298.793941021</v>
      </c>
      <c r="H437" s="189">
        <f t="shared" ref="H437:BN442" si="106">H177-H373</f>
        <v>-155254810.14882094</v>
      </c>
      <c r="I437" s="189">
        <f>I177-I373</f>
        <v>-195520296.97623193</v>
      </c>
      <c r="J437" s="189">
        <f t="shared" si="106"/>
        <v>-221064019.23272496</v>
      </c>
      <c r="K437" s="189">
        <f t="shared" si="106"/>
        <v>-239310715.04337442</v>
      </c>
      <c r="L437" s="189">
        <f t="shared" si="106"/>
        <v>-253276408.69465369</v>
      </c>
      <c r="M437" s="189">
        <f t="shared" si="106"/>
        <v>-264461275.06052035</v>
      </c>
      <c r="N437" s="189">
        <f t="shared" si="106"/>
        <v>-273711386.49984813</v>
      </c>
      <c r="O437" s="189">
        <f t="shared" si="106"/>
        <v>-281546956.09036028</v>
      </c>
      <c r="P437" s="189">
        <f t="shared" si="106"/>
        <v>-288308743.14836776</v>
      </c>
      <c r="Q437" s="189">
        <f t="shared" si="106"/>
        <v>-294231052.15859199</v>
      </c>
      <c r="R437" s="189">
        <f t="shared" si="106"/>
        <v>-299481298.06939113</v>
      </c>
      <c r="S437" s="189">
        <f t="shared" si="106"/>
        <v>-304182892.28072858</v>
      </c>
      <c r="T437" s="189">
        <f t="shared" si="106"/>
        <v>-308429191.16208446</v>
      </c>
      <c r="U437" s="189">
        <f t="shared" si="106"/>
        <v>-312292370.76152217</v>
      </c>
      <c r="V437" s="189">
        <f t="shared" si="106"/>
        <v>-315829280.31354666</v>
      </c>
      <c r="W437" s="189">
        <f t="shared" si="106"/>
        <v>-319085423.08260453</v>
      </c>
      <c r="X437" s="189">
        <f t="shared" si="106"/>
        <v>-322097735.98595643</v>
      </c>
      <c r="Y437" s="189">
        <f t="shared" si="106"/>
        <v>-324896575.53514361</v>
      </c>
      <c r="Z437" s="189">
        <f t="shared" si="106"/>
        <v>-327507165.63236237</v>
      </c>
      <c r="AA437" s="189">
        <f t="shared" si="106"/>
        <v>-329950672.07651472</v>
      </c>
      <c r="AB437" s="189">
        <f t="shared" si="106"/>
        <v>-332245012.84054184</v>
      </c>
      <c r="AC437" s="189">
        <f t="shared" si="106"/>
        <v>-334405477.90398717</v>
      </c>
      <c r="AD437" s="189">
        <f t="shared" si="106"/>
        <v>-336445209.5691812</v>
      </c>
      <c r="AE437" s="189">
        <f t="shared" si="106"/>
        <v>-338375579.05472803</v>
      </c>
      <c r="AF437" s="189">
        <f t="shared" si="106"/>
        <v>-340206484.93825114</v>
      </c>
      <c r="AG437" s="189">
        <f t="shared" si="106"/>
        <v>-341946591.99205875</v>
      </c>
      <c r="AH437" s="189">
        <f t="shared" si="106"/>
        <v>-343603524.0433358</v>
      </c>
      <c r="AI437" s="189">
        <f t="shared" si="106"/>
        <v>-345184021.0057317</v>
      </c>
      <c r="AJ437" s="189">
        <f t="shared" si="106"/>
        <v>-346694067.72288597</v>
      </c>
      <c r="AK437" s="189">
        <f t="shared" si="106"/>
        <v>-348139000.43880212</v>
      </c>
      <c r="AL437" s="189">
        <f t="shared" si="106"/>
        <v>-349523595.36450553</v>
      </c>
      <c r="AM437" s="189">
        <f t="shared" si="106"/>
        <v>-350852142.80796325</v>
      </c>
      <c r="AN437" s="189">
        <f t="shared" si="106"/>
        <v>-352128509.57975185</v>
      </c>
      <c r="AO437" s="189">
        <f t="shared" si="106"/>
        <v>-353356191.81371474</v>
      </c>
      <c r="AP437" s="189">
        <f t="shared" si="106"/>
        <v>-354538359.90243328</v>
      </c>
      <c r="AQ437" s="189">
        <f t="shared" si="106"/>
        <v>-355677896.90771866</v>
      </c>
      <c r="AR437" s="189">
        <f t="shared" si="106"/>
        <v>-356777431.54178309</v>
      </c>
      <c r="AS437" s="189">
        <f t="shared" si="106"/>
        <v>-357839366.60717559</v>
      </c>
      <c r="AT437" s="189">
        <f t="shared" si="106"/>
        <v>-358865903.6195581</v>
      </c>
      <c r="AU437" s="189">
        <f t="shared" si="106"/>
        <v>-359859064.206972</v>
      </c>
      <c r="AV437" s="189">
        <f t="shared" si="106"/>
        <v>-360820708.77488005</v>
      </c>
      <c r="AW437" s="189">
        <f t="shared" si="106"/>
        <v>-361752552.84226704</v>
      </c>
      <c r="AX437" s="189">
        <f t="shared" si="106"/>
        <v>-362656181.3861016</v>
      </c>
      <c r="AY437" s="189">
        <f t="shared" si="106"/>
        <v>-363533061.47614384</v>
      </c>
      <c r="AZ437" s="189">
        <f t="shared" si="106"/>
        <v>-364384553.43685794</v>
      </c>
      <c r="BA437" s="189">
        <f t="shared" si="106"/>
        <v>-365211920.73602962</v>
      </c>
      <c r="BB437" s="189">
        <f t="shared" si="106"/>
        <v>-366016338.76901305</v>
      </c>
      <c r="BC437" s="189">
        <f t="shared" si="106"/>
        <v>-366798902.68211424</v>
      </c>
      <c r="BD437" s="189">
        <f t="shared" si="106"/>
        <v>-367560634.3574506</v>
      </c>
      <c r="BE437" s="189">
        <f t="shared" si="106"/>
        <v>-368302488.66394424</v>
      </c>
      <c r="BF437" s="189">
        <f t="shared" si="106"/>
        <v>-369025359.06426907</v>
      </c>
      <c r="BG437" s="189">
        <f t="shared" si="106"/>
        <v>-369730082.65508235</v>
      </c>
      <c r="BH437" s="189">
        <f t="shared" si="106"/>
        <v>-370417444.70731521</v>
      </c>
      <c r="BI437" s="189">
        <f t="shared" si="106"/>
        <v>-371088182.76435471</v>
      </c>
      <c r="BJ437" s="189">
        <f t="shared" si="106"/>
        <v>-371742990.34833682</v>
      </c>
      <c r="BK437" s="189">
        <f t="shared" si="106"/>
        <v>-372382520.3182826</v>
      </c>
      <c r="BL437" s="189">
        <f t="shared" si="106"/>
        <v>-373007387.91825354</v>
      </c>
      <c r="BM437" s="189">
        <f t="shared" si="106"/>
        <v>-373618173.54893792</v>
      </c>
      <c r="BN437" s="1521">
        <f t="shared" si="106"/>
        <v>-374215425.29197693</v>
      </c>
    </row>
    <row r="438" spans="2:66" hidden="1" x14ac:dyDescent="0.15">
      <c r="C438" s="1529"/>
      <c r="D438" s="274"/>
      <c r="E438" s="189"/>
      <c r="F438" s="1604">
        <f t="shared" ref="F438:F467" si="107">-($C$150-F342)</f>
        <v>-12698577653.995749</v>
      </c>
      <c r="G438" s="189">
        <f t="shared" ref="G438:V453" si="108">G178-G374</f>
        <v>-72993298.793941021</v>
      </c>
      <c r="H438" s="189">
        <f t="shared" si="108"/>
        <v>-134689432.31010097</v>
      </c>
      <c r="I438" s="189">
        <f t="shared" si="108"/>
        <v>-166395142.49126452</v>
      </c>
      <c r="J438" s="189">
        <f t="shared" si="108"/>
        <v>-187131145.79883701</v>
      </c>
      <c r="K438" s="189">
        <f t="shared" si="108"/>
        <v>-202279166.48680204</v>
      </c>
      <c r="L438" s="189">
        <f t="shared" si="108"/>
        <v>-214080999.45282602</v>
      </c>
      <c r="M438" s="189">
        <f t="shared" si="108"/>
        <v>-223673161.01431715</v>
      </c>
      <c r="N438" s="189">
        <f t="shared" si="108"/>
        <v>-231706602.26426262</v>
      </c>
      <c r="O438" s="189">
        <f t="shared" si="108"/>
        <v>-238586813.25990486</v>
      </c>
      <c r="P438" s="189">
        <f t="shared" si="108"/>
        <v>-244582419.84903288</v>
      </c>
      <c r="Q438" s="189">
        <f t="shared" si="108"/>
        <v>-249879977.34910876</v>
      </c>
      <c r="R438" s="189">
        <f t="shared" si="108"/>
        <v>-254613977.87015337</v>
      </c>
      <c r="S438" s="189">
        <f t="shared" si="108"/>
        <v>-258884368.14995855</v>
      </c>
      <c r="T438" s="189">
        <f t="shared" si="108"/>
        <v>-262767315.19742072</v>
      </c>
      <c r="U438" s="189">
        <f t="shared" si="108"/>
        <v>-266322107.80649477</v>
      </c>
      <c r="V438" s="189">
        <f t="shared" si="108"/>
        <v>-269595740.25987434</v>
      </c>
      <c r="W438" s="189">
        <f t="shared" si="106"/>
        <v>-272626049.64906931</v>
      </c>
      <c r="X438" s="189">
        <f t="shared" si="106"/>
        <v>-275443919.6061703</v>
      </c>
      <c r="Y438" s="189">
        <f t="shared" si="106"/>
        <v>-278074863.59208298</v>
      </c>
      <c r="Z438" s="189">
        <f t="shared" si="106"/>
        <v>-280540185.20692909</v>
      </c>
      <c r="AA438" s="189">
        <f t="shared" si="106"/>
        <v>-282857843.59305418</v>
      </c>
      <c r="AB438" s="189">
        <f t="shared" si="106"/>
        <v>-285043109.08199358</v>
      </c>
      <c r="AC438" s="189">
        <f t="shared" si="106"/>
        <v>-287109066.9660244</v>
      </c>
      <c r="AD438" s="189">
        <f t="shared" si="106"/>
        <v>-289067009.52488148</v>
      </c>
      <c r="AE438" s="189">
        <f t="shared" si="106"/>
        <v>-290926744.63259315</v>
      </c>
      <c r="AF438" s="189">
        <f t="shared" si="106"/>
        <v>-292696841.26271594</v>
      </c>
      <c r="AG438" s="189">
        <f t="shared" si="106"/>
        <v>-294384826.68302834</v>
      </c>
      <c r="AH438" s="189">
        <f t="shared" si="106"/>
        <v>-295997346.25305879</v>
      </c>
      <c r="AI438" s="189">
        <f t="shared" si="106"/>
        <v>-297540293.97686625</v>
      </c>
      <c r="AJ438" s="189">
        <f t="shared" si="106"/>
        <v>-299018919.97077167</v>
      </c>
      <c r="AK438" s="189">
        <f t="shared" si="106"/>
        <v>-300437919.5493474</v>
      </c>
      <c r="AL438" s="189">
        <f t="shared" si="106"/>
        <v>-301801507.55614448</v>
      </c>
      <c r="AM438" s="189">
        <f t="shared" si="106"/>
        <v>-303113480.76084292</v>
      </c>
      <c r="AN438" s="189">
        <f t="shared" si="106"/>
        <v>-304377270.53696012</v>
      </c>
      <c r="AO438" s="189">
        <f t="shared" si="106"/>
        <v>-305595987.57130337</v>
      </c>
      <c r="AP438" s="189">
        <f t="shared" si="106"/>
        <v>-306772460.00049591</v>
      </c>
      <c r="AQ438" s="189">
        <f t="shared" si="106"/>
        <v>-307909266.09410655</v>
      </c>
      <c r="AR438" s="189">
        <f t="shared" si="106"/>
        <v>-309008762.38852167</v>
      </c>
      <c r="AS438" s="189">
        <f t="shared" si="106"/>
        <v>-310073108.00624967</v>
      </c>
      <c r="AT438" s="189">
        <f t="shared" si="106"/>
        <v>-311104285.76114094</v>
      </c>
      <c r="AU438" s="189">
        <f t="shared" si="106"/>
        <v>-312104120.54301131</v>
      </c>
      <c r="AV438" s="189">
        <f t="shared" si="106"/>
        <v>-313074295.3893472</v>
      </c>
      <c r="AW438" s="189">
        <f t="shared" si="106"/>
        <v>-314016365.58253968</v>
      </c>
      <c r="AX438" s="189">
        <f t="shared" si="106"/>
        <v>-314931771.05494571</v>
      </c>
      <c r="AY438" s="189">
        <f t="shared" si="106"/>
        <v>-315821847.33828616</v>
      </c>
      <c r="AZ438" s="189">
        <f t="shared" si="106"/>
        <v>-316687835.25637186</v>
      </c>
      <c r="BA438" s="189">
        <f t="shared" si="106"/>
        <v>-317530889.52926064</v>
      </c>
      <c r="BB438" s="189">
        <f t="shared" si="106"/>
        <v>-318352086.43140042</v>
      </c>
      <c r="BC438" s="189">
        <f t="shared" si="106"/>
        <v>-319152430.62509823</v>
      </c>
      <c r="BD438" s="189">
        <f t="shared" si="106"/>
        <v>-319932861.2729553</v>
      </c>
      <c r="BE438" s="189">
        <f t="shared" si="106"/>
        <v>-320694257.51809537</v>
      </c>
      <c r="BF438" s="189">
        <f t="shared" si="106"/>
        <v>-321437443.40855968</v>
      </c>
      <c r="BG438" s="189">
        <f t="shared" si="106"/>
        <v>-322163192.33173907</v>
      </c>
      <c r="BH438" s="189">
        <f t="shared" si="106"/>
        <v>-322872231.01582527</v>
      </c>
      <c r="BI438" s="189">
        <f t="shared" si="106"/>
        <v>-323565243.14771247</v>
      </c>
      <c r="BJ438" s="189">
        <f t="shared" si="106"/>
        <v>-324242872.65035117</v>
      </c>
      <c r="BK438" s="189">
        <f t="shared" si="106"/>
        <v>-324905726.65705943</v>
      </c>
      <c r="BL438" s="189">
        <f t="shared" si="106"/>
        <v>-325554378.21558738</v>
      </c>
      <c r="BM438" s="189">
        <f t="shared" si="106"/>
        <v>-326189368.7506814</v>
      </c>
      <c r="BN438" s="1521">
        <f t="shared" si="106"/>
        <v>-326811210.31040716</v>
      </c>
    </row>
    <row r="439" spans="2:66" hidden="1" x14ac:dyDescent="0.15">
      <c r="C439" s="1529"/>
      <c r="D439" s="274"/>
      <c r="E439" s="189"/>
      <c r="F439" s="1604">
        <f t="shared" si="107"/>
        <v>-10371819075.153799</v>
      </c>
      <c r="G439" s="189">
        <f t="shared" si="108"/>
        <v>-72993298.793941021</v>
      </c>
      <c r="H439" s="189">
        <f t="shared" si="106"/>
        <v>-114124054.47138095</v>
      </c>
      <c r="I439" s="189">
        <f t="shared" si="106"/>
        <v>-136249938.81034034</v>
      </c>
      <c r="J439" s="189">
        <f t="shared" si="106"/>
        <v>-151141734.58107698</v>
      </c>
      <c r="K439" s="189">
        <f t="shared" si="106"/>
        <v>-162252500.08718497</v>
      </c>
      <c r="L439" s="189">
        <f t="shared" si="106"/>
        <v>-171055030.48614037</v>
      </c>
      <c r="M439" s="189">
        <f t="shared" si="106"/>
        <v>-178309489.60549808</v>
      </c>
      <c r="N439" s="189">
        <f t="shared" si="106"/>
        <v>-184457646.67980337</v>
      </c>
      <c r="O439" s="189">
        <f t="shared" si="106"/>
        <v>-189778086.26622224</v>
      </c>
      <c r="P439" s="189">
        <f t="shared" si="106"/>
        <v>-194457335.63530058</v>
      </c>
      <c r="Q439" s="189">
        <f t="shared" si="106"/>
        <v>-198626156.18006057</v>
      </c>
      <c r="R439" s="189">
        <f t="shared" si="106"/>
        <v>-202379612.99436045</v>
      </c>
      <c r="S439" s="189">
        <f t="shared" si="106"/>
        <v>-205788893.25247973</v>
      </c>
      <c r="T439" s="189">
        <f t="shared" si="106"/>
        <v>-208908626.20178235</v>
      </c>
      <c r="U439" s="189">
        <f t="shared" si="106"/>
        <v>-211781609.27814168</v>
      </c>
      <c r="V439" s="189">
        <f t="shared" si="106"/>
        <v>-214441967.5686571</v>
      </c>
      <c r="W439" s="189">
        <f t="shared" si="106"/>
        <v>-216917329.41042703</v>
      </c>
      <c r="X439" s="189">
        <f t="shared" si="106"/>
        <v>-219230363.19643408</v>
      </c>
      <c r="Y439" s="189">
        <f t="shared" si="106"/>
        <v>-221399887.32168168</v>
      </c>
      <c r="Z439" s="189">
        <f t="shared" si="106"/>
        <v>-223441687.62860459</v>
      </c>
      <c r="AA439" s="189">
        <f t="shared" si="106"/>
        <v>-225369129.93069273</v>
      </c>
      <c r="AB439" s="189">
        <f t="shared" si="106"/>
        <v>-227193626.11888856</v>
      </c>
      <c r="AC439" s="189">
        <f t="shared" si="106"/>
        <v>-228924993.79601955</v>
      </c>
      <c r="AD439" s="189">
        <f t="shared" si="106"/>
        <v>-230571737.25175852</v>
      </c>
      <c r="AE439" s="189">
        <f t="shared" si="106"/>
        <v>-232141269.48759162</v>
      </c>
      <c r="AF439" s="189">
        <f t="shared" si="106"/>
        <v>-233640089.48406589</v>
      </c>
      <c r="AG439" s="189">
        <f t="shared" si="106"/>
        <v>-235073925.07959932</v>
      </c>
      <c r="AH439" s="189">
        <f t="shared" si="106"/>
        <v>-236447849.13843817</v>
      </c>
      <c r="AI439" s="189">
        <f t="shared" si="106"/>
        <v>-237766374.76223856</v>
      </c>
      <c r="AJ439" s="189">
        <f t="shared" si="106"/>
        <v>-239033533.90716165</v>
      </c>
      <c r="AK439" s="189">
        <f t="shared" si="106"/>
        <v>-240252942.74737376</v>
      </c>
      <c r="AL439" s="189">
        <f t="shared" si="106"/>
        <v>-241427856.36862546</v>
      </c>
      <c r="AM439" s="189">
        <f t="shared" si="106"/>
        <v>-242561214.80799931</v>
      </c>
      <c r="AN439" s="189">
        <f t="shared" si="106"/>
        <v>-243655682.02621847</v>
      </c>
      <c r="AO439" s="189">
        <f t="shared" si="106"/>
        <v>-244713679.07059187</v>
      </c>
      <c r="AP439" s="189">
        <f t="shared" si="106"/>
        <v>-245737412.4336248</v>
      </c>
      <c r="AQ439" s="189">
        <f t="shared" si="106"/>
        <v>-246728898.41570592</v>
      </c>
      <c r="AR439" s="189">
        <f t="shared" si="106"/>
        <v>-247689984.14634758</v>
      </c>
      <c r="AS439" s="189">
        <f t="shared" si="106"/>
        <v>-248622365.79706186</v>
      </c>
      <c r="AT439" s="189">
        <f t="shared" si="106"/>
        <v>-249527604.42257828</v>
      </c>
      <c r="AU439" s="189">
        <f t="shared" si="106"/>
        <v>-250407139.79010814</v>
      </c>
      <c r="AV439" s="189">
        <f t="shared" si="106"/>
        <v>-251262302.4944576</v>
      </c>
      <c r="AW439" s="189">
        <f t="shared" si="106"/>
        <v>-252094324.60674864</v>
      </c>
      <c r="AX439" s="189">
        <f t="shared" si="106"/>
        <v>-252904349.06383383</v>
      </c>
      <c r="AY439" s="189">
        <f t="shared" si="106"/>
        <v>-253693437.97224683</v>
      </c>
      <c r="AZ439" s="189">
        <f t="shared" si="106"/>
        <v>-254462579.9732517</v>
      </c>
      <c r="BA439" s="189">
        <f t="shared" si="106"/>
        <v>-255212696.79303175</v>
      </c>
      <c r="BB439" s="189">
        <f t="shared" si="106"/>
        <v>-255944649.08341676</v>
      </c>
      <c r="BC439" s="189">
        <f t="shared" si="106"/>
        <v>-256659241.64301646</v>
      </c>
      <c r="BD439" s="189">
        <f t="shared" si="106"/>
        <v>-257357228.09566653</v>
      </c>
      <c r="BE439" s="189">
        <f t="shared" si="106"/>
        <v>-258039315.09221154</v>
      </c>
      <c r="BF439" s="189">
        <f t="shared" si="106"/>
        <v>-258706166.09249341</v>
      </c>
      <c r="BG439" s="189">
        <f t="shared" si="106"/>
        <v>-259358404.77667552</v>
      </c>
      <c r="BH439" s="189">
        <f t="shared" si="106"/>
        <v>-259996618.12847346</v>
      </c>
      <c r="BI439" s="189">
        <f t="shared" si="106"/>
        <v>-260621359.22728199</v>
      </c>
      <c r="BJ439" s="189">
        <f t="shared" si="106"/>
        <v>-261233149.78142852</v>
      </c>
      <c r="BK439" s="189">
        <f t="shared" si="106"/>
        <v>-261832482.43070704</v>
      </c>
      <c r="BL439" s="189">
        <f t="shared" si="106"/>
        <v>-262419822.84284878</v>
      </c>
      <c r="BM439" s="189">
        <f t="shared" si="106"/>
        <v>-262995611.62557524</v>
      </c>
      <c r="BN439" s="1521">
        <f t="shared" si="106"/>
        <v>-263560266.07327956</v>
      </c>
    </row>
    <row r="440" spans="2:66" hidden="1" x14ac:dyDescent="0.15">
      <c r="C440" s="1529"/>
      <c r="D440" s="274"/>
      <c r="E440" s="189"/>
      <c r="F440" s="1604"/>
      <c r="G440" s="189"/>
      <c r="H440" s="189"/>
      <c r="I440" s="189"/>
      <c r="J440" s="189"/>
      <c r="K440" s="189"/>
      <c r="L440" s="189"/>
      <c r="M440" s="189"/>
      <c r="N440" s="189"/>
      <c r="O440" s="189"/>
      <c r="P440" s="189"/>
      <c r="Q440" s="189"/>
      <c r="R440" s="189"/>
      <c r="S440" s="189"/>
      <c r="T440" s="189"/>
      <c r="U440" s="189"/>
      <c r="V440" s="189"/>
      <c r="W440" s="189"/>
      <c r="X440" s="189"/>
      <c r="Y440" s="189"/>
      <c r="Z440" s="189"/>
      <c r="AA440" s="189"/>
      <c r="AB440" s="189"/>
      <c r="AC440" s="189"/>
      <c r="AD440" s="189"/>
      <c r="AE440" s="189"/>
      <c r="AF440" s="189"/>
      <c r="AG440" s="189"/>
      <c r="AH440" s="189"/>
      <c r="AI440" s="189"/>
      <c r="AJ440" s="189"/>
      <c r="AK440" s="189"/>
      <c r="AL440" s="189"/>
      <c r="AM440" s="189"/>
      <c r="AN440" s="189"/>
      <c r="AO440" s="189"/>
      <c r="AP440" s="189"/>
      <c r="AQ440" s="189"/>
      <c r="AR440" s="189"/>
      <c r="AS440" s="189"/>
      <c r="AT440" s="189"/>
      <c r="AU440" s="189"/>
      <c r="AV440" s="189"/>
      <c r="AW440" s="189"/>
      <c r="AX440" s="189"/>
      <c r="AY440" s="189"/>
      <c r="AZ440" s="189"/>
      <c r="BA440" s="189"/>
      <c r="BB440" s="189"/>
      <c r="BC440" s="189"/>
      <c r="BD440" s="189"/>
      <c r="BE440" s="189"/>
      <c r="BF440" s="189"/>
      <c r="BG440" s="189"/>
      <c r="BH440" s="189"/>
      <c r="BI440" s="189"/>
      <c r="BJ440" s="189"/>
      <c r="BK440" s="189"/>
      <c r="BL440" s="189"/>
      <c r="BM440" s="189"/>
      <c r="BN440" s="1521"/>
    </row>
    <row r="441" spans="2:66" hidden="1" x14ac:dyDescent="0.15">
      <c r="C441" s="1529"/>
      <c r="D441" s="274"/>
      <c r="E441" s="189"/>
      <c r="F441" s="1604">
        <f>-($C$150-F345)</f>
        <v>4113844860.5499811</v>
      </c>
      <c r="G441" s="189">
        <f t="shared" si="108"/>
        <v>802409950.38365865</v>
      </c>
      <c r="H441" s="189">
        <f t="shared" si="106"/>
        <v>545067789.19325876</v>
      </c>
      <c r="I441" s="189">
        <f t="shared" si="106"/>
        <v>419103565.69574344</v>
      </c>
      <c r="J441" s="189">
        <f t="shared" si="106"/>
        <v>339194060.24093902</v>
      </c>
      <c r="K441" s="189">
        <f t="shared" si="106"/>
        <v>282112150.88676822</v>
      </c>
      <c r="L441" s="189">
        <f t="shared" si="106"/>
        <v>238422681.44292665</v>
      </c>
      <c r="M441" s="189">
        <f t="shared" si="106"/>
        <v>203432591.47484112</v>
      </c>
      <c r="N441" s="189">
        <f t="shared" si="106"/>
        <v>174495077.07908314</v>
      </c>
      <c r="O441" s="189">
        <f t="shared" si="106"/>
        <v>149982733.70769501</v>
      </c>
      <c r="P441" s="189">
        <f t="shared" si="106"/>
        <v>128829549.59574637</v>
      </c>
      <c r="Q441" s="189">
        <f t="shared" si="106"/>
        <v>110302540.12525859</v>
      </c>
      <c r="R441" s="189">
        <f t="shared" si="106"/>
        <v>93877974.040673107</v>
      </c>
      <c r="S441" s="189">
        <f t="shared" si="106"/>
        <v>79169778.245847464</v>
      </c>
      <c r="T441" s="189">
        <f t="shared" si="106"/>
        <v>65885902.066204846</v>
      </c>
      <c r="U441" s="189">
        <f t="shared" si="106"/>
        <v>53800554.121439695</v>
      </c>
      <c r="V441" s="189">
        <f t="shared" si="106"/>
        <v>42735890.549598396</v>
      </c>
      <c r="W441" s="189">
        <f t="shared" si="106"/>
        <v>32549561.566182047</v>
      </c>
      <c r="X441" s="189">
        <f t="shared" si="106"/>
        <v>23126015.852487803</v>
      </c>
      <c r="Y441" s="189">
        <f t="shared" si="106"/>
        <v>14370287.851019859</v>
      </c>
      <c r="Z441" s="189">
        <f t="shared" si="106"/>
        <v>6203468.562928915</v>
      </c>
      <c r="AA441" s="189">
        <f t="shared" si="106"/>
        <v>-1440655.8746599257</v>
      </c>
      <c r="AB441" s="189">
        <f t="shared" si="106"/>
        <v>-8618139.013461262</v>
      </c>
      <c r="AC441" s="189">
        <f t="shared" si="106"/>
        <v>-15376813.142421246</v>
      </c>
      <c r="AD441" s="189">
        <f t="shared" si="106"/>
        <v>-21757791.881129831</v>
      </c>
      <c r="AE441" s="189">
        <f t="shared" si="106"/>
        <v>-27796648.293134838</v>
      </c>
      <c r="AF441" s="189">
        <f t="shared" si="106"/>
        <v>-33524348.516990334</v>
      </c>
      <c r="AG441" s="189">
        <f t="shared" si="106"/>
        <v>-38967998.925960749</v>
      </c>
      <c r="AH441" s="189">
        <f t="shared" si="106"/>
        <v>-44151449.460704386</v>
      </c>
      <c r="AI441" s="189">
        <f t="shared" si="106"/>
        <v>-49095784.87782532</v>
      </c>
      <c r="AJ441" s="189">
        <f t="shared" si="106"/>
        <v>-53819727.816516429</v>
      </c>
      <c r="AK441" s="189">
        <f t="shared" si="106"/>
        <v>-58339971.874329001</v>
      </c>
      <c r="AL441" s="189">
        <f t="shared" si="106"/>
        <v>-62671458.673989445</v>
      </c>
      <c r="AM441" s="189">
        <f t="shared" si="106"/>
        <v>-66827609.767159402</v>
      </c>
      <c r="AN441" s="189">
        <f t="shared" si="106"/>
        <v>-70820521.860722601</v>
      </c>
      <c r="AO441" s="189">
        <f t="shared" si="106"/>
        <v>-74661132.05787912</v>
      </c>
      <c r="AP441" s="189">
        <f t="shared" si="106"/>
        <v>-78359358.431677908</v>
      </c>
      <c r="AQ441" s="189">
        <f t="shared" si="106"/>
        <v>-81924220.186180234</v>
      </c>
      <c r="AR441" s="189">
        <f t="shared" si="106"/>
        <v>-85363940.832852244</v>
      </c>
      <c r="AS441" s="189">
        <f t="shared" si="106"/>
        <v>-88686037.16041714</v>
      </c>
      <c r="AT441" s="189">
        <f t="shared" si="106"/>
        <v>-91897396.263325065</v>
      </c>
      <c r="AU441" s="189">
        <f t="shared" si="106"/>
        <v>-95004342.4859837</v>
      </c>
      <c r="AV441" s="189">
        <f t="shared" si="106"/>
        <v>-98012695.813396305</v>
      </c>
      <c r="AW441" s="189">
        <f t="shared" si="106"/>
        <v>-100927822.97607756</v>
      </c>
      <c r="AX441" s="189">
        <f t="shared" si="106"/>
        <v>-103754682.32443723</v>
      </c>
      <c r="AY441" s="189">
        <f t="shared" si="106"/>
        <v>-106497863.35478297</v>
      </c>
      <c r="AZ441" s="189">
        <f t="shared" si="106"/>
        <v>-109161621.62760529</v>
      </c>
      <c r="BA441" s="189">
        <f t="shared" si="106"/>
        <v>-111749909.70255408</v>
      </c>
      <c r="BB441" s="189">
        <f t="shared" si="106"/>
        <v>-114266404.618572</v>
      </c>
      <c r="BC441" s="189">
        <f t="shared" si="106"/>
        <v>-116714532.36811319</v>
      </c>
      <c r="BD441" s="189">
        <f t="shared" si="106"/>
        <v>-119097489.74817601</v>
      </c>
      <c r="BE441" s="189">
        <f t="shared" si="106"/>
        <v>-121418263.91554904</v>
      </c>
      <c r="BF441" s="189">
        <f t="shared" si="106"/>
        <v>-123679649.9272604</v>
      </c>
      <c r="BG441" s="189">
        <f t="shared" si="106"/>
        <v>-125884266.50814676</v>
      </c>
      <c r="BH441" s="189">
        <f t="shared" si="106"/>
        <v>-128034570.25443673</v>
      </c>
      <c r="BI441" s="189">
        <f t="shared" si="106"/>
        <v>-130132868.45426628</v>
      </c>
      <c r="BJ441" s="189">
        <f t="shared" si="106"/>
        <v>-132181330.68223178</v>
      </c>
      <c r="BK441" s="189">
        <f t="shared" si="106"/>
        <v>-134181999.30478939</v>
      </c>
      <c r="BL441" s="189">
        <f t="shared" si="106"/>
        <v>-136136799.01592845</v>
      </c>
      <c r="BM441" s="189">
        <f t="shared" si="106"/>
        <v>-138047545.50764138</v>
      </c>
      <c r="BN441" s="1521">
        <f t="shared" si="106"/>
        <v>-139915953.36688137</v>
      </c>
    </row>
    <row r="442" spans="2:66" hidden="1" x14ac:dyDescent="0.15">
      <c r="C442" s="1529"/>
      <c r="D442" s="274"/>
      <c r="E442" s="189"/>
      <c r="F442" s="1604">
        <f t="shared" si="107"/>
        <v>10171638960.139725</v>
      </c>
      <c r="G442" s="189">
        <f t="shared" si="108"/>
        <v>802409950.38365865</v>
      </c>
      <c r="H442" s="189">
        <f t="shared" si="106"/>
        <v>609403329.49085879</v>
      </c>
      <c r="I442" s="189">
        <f t="shared" si="106"/>
        <v>510217016.89203155</v>
      </c>
      <c r="J442" s="189">
        <f t="shared" si="106"/>
        <v>445347701.73197877</v>
      </c>
      <c r="K442" s="189">
        <f t="shared" si="106"/>
        <v>397959508.67069793</v>
      </c>
      <c r="L442" s="189">
        <f t="shared" si="106"/>
        <v>361039336.02297568</v>
      </c>
      <c r="M442" s="189">
        <f t="shared" si="106"/>
        <v>331031771.7798084</v>
      </c>
      <c r="N442" s="189">
        <f t="shared" si="106"/>
        <v>305900418.1369307</v>
      </c>
      <c r="O442" s="189">
        <f t="shared" si="106"/>
        <v>284376763.41794324</v>
      </c>
      <c r="P442" s="189">
        <f t="shared" si="106"/>
        <v>265620454.03484207</v>
      </c>
      <c r="Q442" s="189">
        <f t="shared" si="106"/>
        <v>249047881.10679728</v>
      </c>
      <c r="R442" s="189">
        <f t="shared" si="106"/>
        <v>234238307.28427798</v>
      </c>
      <c r="S442" s="189">
        <f t="shared" si="106"/>
        <v>220879064.96510148</v>
      </c>
      <c r="T442" s="189">
        <f t="shared" si="106"/>
        <v>208731877.67758602</v>
      </c>
      <c r="U442" s="189">
        <f t="shared" si="106"/>
        <v>197611269.78288907</v>
      </c>
      <c r="V442" s="189">
        <f t="shared" si="106"/>
        <v>187370227.08113998</v>
      </c>
      <c r="W442" s="189">
        <f t="shared" si="106"/>
        <v>177890382.20050341</v>
      </c>
      <c r="X442" s="189">
        <f t="shared" si="106"/>
        <v>169075120.57000059</v>
      </c>
      <c r="Y442" s="189">
        <f t="shared" si="106"/>
        <v>160844627.3520382</v>
      </c>
      <c r="Z442" s="189">
        <f t="shared" si="106"/>
        <v>153132257.59436458</v>
      </c>
      <c r="AA442" s="189">
        <f t="shared" si="106"/>
        <v>145881828.95327806</v>
      </c>
      <c r="AB442" s="189">
        <f t="shared" si="106"/>
        <v>139045570.60552663</v>
      </c>
      <c r="AC442" s="189">
        <f t="shared" si="106"/>
        <v>132582547.27847829</v>
      </c>
      <c r="AD442" s="189">
        <f t="shared" si="106"/>
        <v>126457432.85638514</v>
      </c>
      <c r="AE442" s="189">
        <f t="shared" si="106"/>
        <v>120639544.95258141</v>
      </c>
      <c r="AF442" s="189">
        <f t="shared" si="106"/>
        <v>115102076.88508496</v>
      </c>
      <c r="AG442" s="189">
        <f t="shared" si="106"/>
        <v>109821480.7841076</v>
      </c>
      <c r="AH442" s="189">
        <f t="shared" si="106"/>
        <v>104776967.69069695</v>
      </c>
      <c r="AI442" s="189">
        <f t="shared" si="106"/>
        <v>99950099.142957062</v>
      </c>
      <c r="AJ442" s="189">
        <f t="shared" si="106"/>
        <v>95324450.980204582</v>
      </c>
      <c r="AK442" s="189">
        <f t="shared" si="106"/>
        <v>90885334.651505083</v>
      </c>
      <c r="AL442" s="189">
        <f t="shared" si="106"/>
        <v>86619564.683717817</v>
      </c>
      <c r="AM442" s="189">
        <f t="shared" si="106"/>
        <v>82515263.481853634</v>
      </c>
      <c r="AN442" s="189">
        <f t="shared" si="106"/>
        <v>78561696.535176754</v>
      </c>
      <c r="AO442" s="189">
        <f t="shared" si="106"/>
        <v>74749132.550733954</v>
      </c>
      <c r="AP442" s="189">
        <f t="shared" si="106"/>
        <v>71068724.149249315</v>
      </c>
      <c r="AQ442" s="189">
        <f t="shared" ref="AQ442:BN442" si="109">AQ182-AQ378</f>
        <v>67512405.62110886</v>
      </c>
      <c r="AR442" s="189">
        <f t="shared" si="109"/>
        <v>64072804.913981438</v>
      </c>
      <c r="AS442" s="189">
        <f t="shared" si="109"/>
        <v>60743167.553709269</v>
      </c>
      <c r="AT442" s="189">
        <f t="shared" si="109"/>
        <v>57517290.619958699</v>
      </c>
      <c r="AU442" s="189">
        <f t="shared" si="109"/>
        <v>54389465.232823908</v>
      </c>
      <c r="AV442" s="189">
        <f t="shared" si="109"/>
        <v>51354426.275035143</v>
      </c>
      <c r="AW442" s="189">
        <f t="shared" si="109"/>
        <v>48407308.290984094</v>
      </c>
      <c r="AX442" s="189">
        <f t="shared" si="109"/>
        <v>45543606.679446399</v>
      </c>
      <c r="AY442" s="189">
        <f t="shared" si="109"/>
        <v>42759143.440119326</v>
      </c>
      <c r="AZ442" s="189">
        <f t="shared" si="109"/>
        <v>40050036.85145539</v>
      </c>
      <c r="BA442" s="189">
        <f t="shared" si="109"/>
        <v>37412674.553915739</v>
      </c>
      <c r="BB442" s="189">
        <f t="shared" si="109"/>
        <v>34843689.592676222</v>
      </c>
      <c r="BC442" s="189">
        <f t="shared" si="109"/>
        <v>32339939.040199131</v>
      </c>
      <c r="BD442" s="189">
        <f t="shared" si="109"/>
        <v>29898484.874443054</v>
      </c>
      <c r="BE442" s="189">
        <f t="shared" si="109"/>
        <v>27516576.834833622</v>
      </c>
      <c r="BF442" s="189">
        <f t="shared" si="109"/>
        <v>25191637.017071009</v>
      </c>
      <c r="BG442" s="189">
        <f t="shared" si="109"/>
        <v>22921246.000707775</v>
      </c>
      <c r="BH442" s="189">
        <f t="shared" si="109"/>
        <v>20703130.331240267</v>
      </c>
      <c r="BI442" s="189">
        <f t="shared" si="109"/>
        <v>18535151.202074528</v>
      </c>
      <c r="BJ442" s="189">
        <f t="shared" si="109"/>
        <v>16415294.201841205</v>
      </c>
      <c r="BK442" s="189">
        <f t="shared" si="109"/>
        <v>14341660.009732157</v>
      </c>
      <c r="BL442" s="189">
        <f t="shared" si="109"/>
        <v>12312455.936262369</v>
      </c>
      <c r="BM442" s="189">
        <f t="shared" si="109"/>
        <v>10325988.219524533</v>
      </c>
      <c r="BN442" s="1521">
        <f t="shared" si="109"/>
        <v>8380654.9979226589</v>
      </c>
    </row>
    <row r="443" spans="2:66" hidden="1" x14ac:dyDescent="0.15">
      <c r="C443" s="1529"/>
      <c r="D443" s="274"/>
      <c r="E443" s="189"/>
      <c r="F443" s="1604">
        <f t="shared" si="107"/>
        <v>17450536118.54903</v>
      </c>
      <c r="G443" s="189">
        <f t="shared" si="108"/>
        <v>802409950.38365865</v>
      </c>
      <c r="H443" s="189">
        <f t="shared" si="108"/>
        <v>673738869.78845882</v>
      </c>
      <c r="I443" s="189">
        <f t="shared" si="108"/>
        <v>604521531.08101916</v>
      </c>
      <c r="J443" s="189">
        <f t="shared" si="108"/>
        <v>557934897.25277901</v>
      </c>
      <c r="K443" s="189">
        <f t="shared" si="108"/>
        <v>523176620.13474059</v>
      </c>
      <c r="L443" s="189">
        <f t="shared" si="108"/>
        <v>495639292.41608322</v>
      </c>
      <c r="M443" s="189">
        <f t="shared" si="108"/>
        <v>472944861.48119426</v>
      </c>
      <c r="N443" s="189">
        <f t="shared" si="108"/>
        <v>453711321.970667</v>
      </c>
      <c r="O443" s="189">
        <f t="shared" si="108"/>
        <v>437067166.04523885</v>
      </c>
      <c r="P443" s="189">
        <f t="shared" si="108"/>
        <v>422428872.5644325</v>
      </c>
      <c r="Q443" s="189">
        <f t="shared" si="108"/>
        <v>409387375.13831162</v>
      </c>
      <c r="R443" s="189">
        <f t="shared" si="108"/>
        <v>397645277.61764085</v>
      </c>
      <c r="S443" s="189">
        <f t="shared" si="108"/>
        <v>386979882.15774882</v>
      </c>
      <c r="T443" s="189">
        <f t="shared" si="108"/>
        <v>377220289.77624094</v>
      </c>
      <c r="U443" s="189">
        <f t="shared" si="108"/>
        <v>368232615.44645345</v>
      </c>
      <c r="V443" s="189">
        <f t="shared" si="108"/>
        <v>359910104.21676624</v>
      </c>
      <c r="W443" s="189">
        <f t="shared" ref="W443:BN443" si="110">W183-W379</f>
        <v>352166325.1930474</v>
      </c>
      <c r="X443" s="189">
        <f t="shared" si="110"/>
        <v>344930363.88388097</v>
      </c>
      <c r="Y443" s="189">
        <f t="shared" si="110"/>
        <v>338143349.90917599</v>
      </c>
      <c r="Z443" s="189">
        <f t="shared" si="110"/>
        <v>331755899.75115502</v>
      </c>
      <c r="AA443" s="189">
        <f t="shared" si="110"/>
        <v>325726200.57082593</v>
      </c>
      <c r="AB443" s="189">
        <f t="shared" si="110"/>
        <v>320018552.06764638</v>
      </c>
      <c r="AC443" s="189">
        <f t="shared" si="110"/>
        <v>314602241.41993737</v>
      </c>
      <c r="AD443" s="189">
        <f t="shared" si="110"/>
        <v>309450664.29904258</v>
      </c>
      <c r="AE443" s="189">
        <f t="shared" si="110"/>
        <v>304540630.29924381</v>
      </c>
      <c r="AF443" s="189">
        <f t="shared" si="110"/>
        <v>299851808.38513982</v>
      </c>
      <c r="AG443" s="189">
        <f t="shared" si="110"/>
        <v>295366279.91782928</v>
      </c>
      <c r="AH443" s="189">
        <f t="shared" si="110"/>
        <v>291068175.24178278</v>
      </c>
      <c r="AI443" s="189">
        <f t="shared" si="110"/>
        <v>286943375.83042848</v>
      </c>
      <c r="AJ443" s="189">
        <f t="shared" si="110"/>
        <v>282979268.34497416</v>
      </c>
      <c r="AK443" s="189">
        <f t="shared" si="110"/>
        <v>279164540.15500569</v>
      </c>
      <c r="AL443" s="189">
        <f t="shared" si="110"/>
        <v>275489008.23825562</v>
      </c>
      <c r="AM443" s="189">
        <f t="shared" si="110"/>
        <v>271943475.15251374</v>
      </c>
      <c r="AN443" s="189">
        <f t="shared" si="110"/>
        <v>268519607.11690867</v>
      </c>
      <c r="AO443" s="189">
        <f t="shared" si="110"/>
        <v>265209830.26686341</v>
      </c>
      <c r="AP443" s="189">
        <f t="shared" si="110"/>
        <v>262007241.93865877</v>
      </c>
      <c r="AQ443" s="189">
        <f t="shared" si="110"/>
        <v>258905534.4546082</v>
      </c>
      <c r="AR443" s="189">
        <f t="shared" si="110"/>
        <v>255898929.36142439</v>
      </c>
      <c r="AS443" s="189">
        <f t="shared" si="110"/>
        <v>252982120.45410961</v>
      </c>
      <c r="AT443" s="189">
        <f t="shared" si="110"/>
        <v>250150224.21920544</v>
      </c>
      <c r="AU443" s="189">
        <f t="shared" si="110"/>
        <v>247398736.57211977</v>
      </c>
      <c r="AV443" s="189">
        <f t="shared" si="110"/>
        <v>244723494.95690912</v>
      </c>
      <c r="AW443" s="189">
        <f t="shared" si="110"/>
        <v>242120645.03343159</v>
      </c>
      <c r="AX443" s="189">
        <f t="shared" si="110"/>
        <v>239586611.30404764</v>
      </c>
      <c r="AY443" s="189">
        <f t="shared" si="110"/>
        <v>237118071.13601756</v>
      </c>
      <c r="AZ443" s="189">
        <f t="shared" si="110"/>
        <v>234711931.72110945</v>
      </c>
      <c r="BA443" s="189">
        <f t="shared" si="110"/>
        <v>232365309.58436447</v>
      </c>
      <c r="BB443" s="189">
        <f t="shared" si="110"/>
        <v>230075512.31230432</v>
      </c>
      <c r="BC443" s="189">
        <f t="shared" si="110"/>
        <v>227840022.21943897</v>
      </c>
      <c r="BD443" s="189">
        <f t="shared" si="110"/>
        <v>225656481.71248549</v>
      </c>
      <c r="BE443" s="189">
        <f t="shared" si="110"/>
        <v>223522680.1457538</v>
      </c>
      <c r="BF443" s="189">
        <f t="shared" si="110"/>
        <v>221436541.98979181</v>
      </c>
      <c r="BG443" s="189">
        <f t="shared" si="110"/>
        <v>219396116.1595962</v>
      </c>
      <c r="BH443" s="189">
        <f t="shared" si="110"/>
        <v>217399566.36921239</v>
      </c>
      <c r="BI443" s="189">
        <f t="shared" si="110"/>
        <v>215445162.39700407</v>
      </c>
      <c r="BJ443" s="189">
        <f t="shared" si="110"/>
        <v>213531272.16077018</v>
      </c>
      <c r="BK443" s="189">
        <f t="shared" si="110"/>
        <v>211656354.51463151</v>
      </c>
      <c r="BL443" s="189">
        <f t="shared" si="110"/>
        <v>209818952.69055176</v>
      </c>
      <c r="BM443" s="189">
        <f t="shared" si="110"/>
        <v>208017688.31678176</v>
      </c>
      <c r="BN443" s="1521">
        <f t="shared" si="110"/>
        <v>206251255.95364255</v>
      </c>
    </row>
    <row r="444" spans="2:66" hidden="1" x14ac:dyDescent="0.15">
      <c r="C444" s="1529"/>
      <c r="D444" s="274"/>
      <c r="E444" s="189"/>
      <c r="F444" s="1604"/>
      <c r="G444" s="189"/>
      <c r="H444" s="189"/>
      <c r="I444" s="189"/>
      <c r="J444" s="189"/>
      <c r="K444" s="189"/>
      <c r="L444" s="189"/>
      <c r="M444" s="189"/>
      <c r="N444" s="189"/>
      <c r="O444" s="189"/>
      <c r="P444" s="189"/>
      <c r="Q444" s="189"/>
      <c r="R444" s="189"/>
      <c r="S444" s="189"/>
      <c r="T444" s="189"/>
      <c r="U444" s="189"/>
      <c r="V444" s="189"/>
      <c r="W444" s="189"/>
      <c r="X444" s="189"/>
      <c r="Y444" s="189"/>
      <c r="Z444" s="189"/>
      <c r="AA444" s="189"/>
      <c r="AB444" s="189"/>
      <c r="AC444" s="189"/>
      <c r="AD444" s="189"/>
      <c r="AE444" s="189"/>
      <c r="AF444" s="189"/>
      <c r="AG444" s="189"/>
      <c r="AH444" s="189"/>
      <c r="AI444" s="189"/>
      <c r="AJ444" s="189"/>
      <c r="AK444" s="189"/>
      <c r="AL444" s="189"/>
      <c r="AM444" s="189"/>
      <c r="AN444" s="189"/>
      <c r="AO444" s="189"/>
      <c r="AP444" s="189"/>
      <c r="AQ444" s="189"/>
      <c r="AR444" s="189"/>
      <c r="AS444" s="189"/>
      <c r="AT444" s="189"/>
      <c r="AU444" s="189"/>
      <c r="AV444" s="189"/>
      <c r="AW444" s="189"/>
      <c r="AX444" s="189"/>
      <c r="AY444" s="189"/>
      <c r="AZ444" s="189"/>
      <c r="BA444" s="189"/>
      <c r="BB444" s="189"/>
      <c r="BC444" s="189"/>
      <c r="BD444" s="189"/>
      <c r="BE444" s="189"/>
      <c r="BF444" s="189"/>
      <c r="BG444" s="189"/>
      <c r="BH444" s="189"/>
      <c r="BI444" s="189"/>
      <c r="BJ444" s="189"/>
      <c r="BK444" s="189"/>
      <c r="BL444" s="189"/>
      <c r="BM444" s="189"/>
      <c r="BN444" s="1521"/>
    </row>
    <row r="445" spans="2:66" hidden="1" x14ac:dyDescent="0.15">
      <c r="C445" s="1529"/>
      <c r="D445" s="274"/>
      <c r="E445" s="189"/>
      <c r="F445" s="1604">
        <f t="shared" si="107"/>
        <v>-15949745599.551027</v>
      </c>
      <c r="G445" s="189">
        <f t="shared" si="108"/>
        <v>-101229046.79394102</v>
      </c>
      <c r="H445" s="189">
        <f t="shared" si="108"/>
        <v>-183490558.14882094</v>
      </c>
      <c r="I445" s="189">
        <f t="shared" si="108"/>
        <v>-223756044.97623193</v>
      </c>
      <c r="J445" s="189">
        <f t="shared" si="108"/>
        <v>-249299767.23272496</v>
      </c>
      <c r="K445" s="189">
        <f t="shared" si="108"/>
        <v>-267546463.04337442</v>
      </c>
      <c r="L445" s="189">
        <f t="shared" si="108"/>
        <v>-281512156.69465375</v>
      </c>
      <c r="M445" s="189">
        <f t="shared" si="108"/>
        <v>-292697023.06052029</v>
      </c>
      <c r="N445" s="189">
        <f t="shared" si="108"/>
        <v>-301947134.49984813</v>
      </c>
      <c r="O445" s="189">
        <f t="shared" si="108"/>
        <v>-309782704.09036028</v>
      </c>
      <c r="P445" s="189">
        <f t="shared" si="108"/>
        <v>-316544491.14836776</v>
      </c>
      <c r="Q445" s="189">
        <f t="shared" si="108"/>
        <v>-322466800.15859199</v>
      </c>
      <c r="R445" s="189">
        <f t="shared" si="108"/>
        <v>-327717046.06939113</v>
      </c>
      <c r="S445" s="189">
        <f t="shared" si="108"/>
        <v>-332418640.28072858</v>
      </c>
      <c r="T445" s="189">
        <f t="shared" si="108"/>
        <v>-336664939.16208446</v>
      </c>
      <c r="U445" s="189">
        <f t="shared" si="108"/>
        <v>-340528118.76152217</v>
      </c>
      <c r="V445" s="189">
        <f t="shared" si="108"/>
        <v>-344065028.31354666</v>
      </c>
      <c r="W445" s="189">
        <f t="shared" ref="W445:BN447" si="111">W185-W381</f>
        <v>-347321171.08260453</v>
      </c>
      <c r="X445" s="189">
        <f t="shared" si="111"/>
        <v>-350333483.98595643</v>
      </c>
      <c r="Y445" s="189">
        <f t="shared" si="111"/>
        <v>-353132323.53514361</v>
      </c>
      <c r="Z445" s="189">
        <f t="shared" si="111"/>
        <v>-355742913.63236237</v>
      </c>
      <c r="AA445" s="189">
        <f t="shared" si="111"/>
        <v>-358186420.07651472</v>
      </c>
      <c r="AB445" s="189">
        <f t="shared" si="111"/>
        <v>-360480760.84054184</v>
      </c>
      <c r="AC445" s="189">
        <f t="shared" si="111"/>
        <v>-362641225.90398717</v>
      </c>
      <c r="AD445" s="189">
        <f t="shared" si="111"/>
        <v>-364680957.56918108</v>
      </c>
      <c r="AE445" s="189">
        <f t="shared" si="111"/>
        <v>-366611327.05472803</v>
      </c>
      <c r="AF445" s="189">
        <f t="shared" si="111"/>
        <v>-368442232.93825114</v>
      </c>
      <c r="AG445" s="189">
        <f t="shared" si="111"/>
        <v>-370182339.99205875</v>
      </c>
      <c r="AH445" s="189">
        <f t="shared" si="111"/>
        <v>-371839272.0433358</v>
      </c>
      <c r="AI445" s="189">
        <f t="shared" si="111"/>
        <v>-373419769.0057317</v>
      </c>
      <c r="AJ445" s="189">
        <f t="shared" si="111"/>
        <v>-374929815.72288597</v>
      </c>
      <c r="AK445" s="189">
        <f t="shared" si="111"/>
        <v>-376374748.43880212</v>
      </c>
      <c r="AL445" s="189">
        <f t="shared" si="111"/>
        <v>-377759343.36450553</v>
      </c>
      <c r="AM445" s="189">
        <f t="shared" si="111"/>
        <v>-379087890.80796325</v>
      </c>
      <c r="AN445" s="189">
        <f t="shared" si="111"/>
        <v>-380364257.57975185</v>
      </c>
      <c r="AO445" s="189">
        <f t="shared" si="111"/>
        <v>-381591939.81371462</v>
      </c>
      <c r="AP445" s="189">
        <f t="shared" si="111"/>
        <v>-382774107.90243328</v>
      </c>
      <c r="AQ445" s="189">
        <f t="shared" si="111"/>
        <v>-383913644.90771866</v>
      </c>
      <c r="AR445" s="189">
        <f t="shared" si="111"/>
        <v>-385013179.54178298</v>
      </c>
      <c r="AS445" s="189">
        <f t="shared" si="111"/>
        <v>-386075114.60717559</v>
      </c>
      <c r="AT445" s="189">
        <f t="shared" si="111"/>
        <v>-387101651.6195581</v>
      </c>
      <c r="AU445" s="189">
        <f t="shared" si="111"/>
        <v>-388094812.206972</v>
      </c>
      <c r="AV445" s="189">
        <f t="shared" si="111"/>
        <v>-389056456.77488005</v>
      </c>
      <c r="AW445" s="189">
        <f t="shared" si="111"/>
        <v>-389988300.84226704</v>
      </c>
      <c r="AX445" s="189">
        <f t="shared" si="111"/>
        <v>-390891929.3861016</v>
      </c>
      <c r="AY445" s="189">
        <f t="shared" si="111"/>
        <v>-391768809.47614384</v>
      </c>
      <c r="AZ445" s="189">
        <f t="shared" si="111"/>
        <v>-392620301.43685794</v>
      </c>
      <c r="BA445" s="189">
        <f t="shared" si="111"/>
        <v>-393447668.73602962</v>
      </c>
      <c r="BB445" s="189">
        <f t="shared" si="111"/>
        <v>-394252086.76901305</v>
      </c>
      <c r="BC445" s="189">
        <f t="shared" si="111"/>
        <v>-395034650.68211424</v>
      </c>
      <c r="BD445" s="189">
        <f t="shared" si="111"/>
        <v>-395796382.3574506</v>
      </c>
      <c r="BE445" s="189">
        <f t="shared" si="111"/>
        <v>-396538236.66394424</v>
      </c>
      <c r="BF445" s="189">
        <f t="shared" si="111"/>
        <v>-397261107.06426907</v>
      </c>
      <c r="BG445" s="189">
        <f t="shared" si="111"/>
        <v>-397965830.65508235</v>
      </c>
      <c r="BH445" s="189">
        <f t="shared" si="111"/>
        <v>-398653192.70731521</v>
      </c>
      <c r="BI445" s="189">
        <f t="shared" si="111"/>
        <v>-399323930.76435471</v>
      </c>
      <c r="BJ445" s="189">
        <f t="shared" si="111"/>
        <v>-399978738.34833682</v>
      </c>
      <c r="BK445" s="189">
        <f t="shared" si="111"/>
        <v>-400618268.3182826</v>
      </c>
      <c r="BL445" s="189">
        <f t="shared" si="111"/>
        <v>-401243135.91825354</v>
      </c>
      <c r="BM445" s="189">
        <f t="shared" si="111"/>
        <v>-401853921.54893792</v>
      </c>
      <c r="BN445" s="1521">
        <f t="shared" si="111"/>
        <v>-402451173.29197693</v>
      </c>
    </row>
    <row r="446" spans="2:66" hidden="1" x14ac:dyDescent="0.15">
      <c r="C446" s="1529"/>
      <c r="D446" s="274"/>
      <c r="E446" s="189"/>
      <c r="F446" s="1604">
        <f t="shared" si="107"/>
        <v>-14013322528.40012</v>
      </c>
      <c r="G446" s="189">
        <f t="shared" si="108"/>
        <v>-101229046.79394102</v>
      </c>
      <c r="H446" s="189">
        <f t="shared" si="108"/>
        <v>-162925180.31010097</v>
      </c>
      <c r="I446" s="189">
        <f t="shared" si="108"/>
        <v>-194630890.49126452</v>
      </c>
      <c r="J446" s="189">
        <f t="shared" si="108"/>
        <v>-215366893.79883701</v>
      </c>
      <c r="K446" s="189">
        <f t="shared" si="108"/>
        <v>-230514914.48680204</v>
      </c>
      <c r="L446" s="189">
        <f t="shared" si="108"/>
        <v>-242316747.45282602</v>
      </c>
      <c r="M446" s="189">
        <f t="shared" si="108"/>
        <v>-251908909.01431715</v>
      </c>
      <c r="N446" s="189">
        <f t="shared" si="108"/>
        <v>-259942350.26426262</v>
      </c>
      <c r="O446" s="189">
        <f t="shared" si="108"/>
        <v>-266822561.25990486</v>
      </c>
      <c r="P446" s="189">
        <f t="shared" si="108"/>
        <v>-272818167.84903288</v>
      </c>
      <c r="Q446" s="189">
        <f t="shared" si="108"/>
        <v>-278115725.3491087</v>
      </c>
      <c r="R446" s="189">
        <f t="shared" si="108"/>
        <v>-282849725.87015331</v>
      </c>
      <c r="S446" s="189">
        <f t="shared" si="108"/>
        <v>-287120116.14995849</v>
      </c>
      <c r="T446" s="189">
        <f t="shared" si="108"/>
        <v>-291003063.19742072</v>
      </c>
      <c r="U446" s="189">
        <f t="shared" si="108"/>
        <v>-294557855.80649483</v>
      </c>
      <c r="V446" s="189">
        <f t="shared" si="108"/>
        <v>-297831488.25987434</v>
      </c>
      <c r="W446" s="189">
        <f t="shared" si="111"/>
        <v>-300861797.64906931</v>
      </c>
      <c r="X446" s="189">
        <f t="shared" si="111"/>
        <v>-303679667.6061703</v>
      </c>
      <c r="Y446" s="189">
        <f t="shared" si="111"/>
        <v>-306310611.59208298</v>
      </c>
      <c r="Z446" s="189">
        <f t="shared" si="111"/>
        <v>-308775933.20692909</v>
      </c>
      <c r="AA446" s="189">
        <f t="shared" si="111"/>
        <v>-311093591.59305418</v>
      </c>
      <c r="AB446" s="189">
        <f t="shared" si="111"/>
        <v>-313278857.08199358</v>
      </c>
      <c r="AC446" s="189">
        <f t="shared" si="111"/>
        <v>-315344814.9660244</v>
      </c>
      <c r="AD446" s="189">
        <f t="shared" si="111"/>
        <v>-317302757.52488148</v>
      </c>
      <c r="AE446" s="189">
        <f t="shared" si="111"/>
        <v>-319162492.63259315</v>
      </c>
      <c r="AF446" s="189">
        <f t="shared" si="111"/>
        <v>-320932589.26271594</v>
      </c>
      <c r="AG446" s="189">
        <f t="shared" si="111"/>
        <v>-322620574.68302834</v>
      </c>
      <c r="AH446" s="189">
        <f t="shared" si="111"/>
        <v>-324233094.25305879</v>
      </c>
      <c r="AI446" s="189">
        <f t="shared" si="111"/>
        <v>-325776041.97686625</v>
      </c>
      <c r="AJ446" s="189">
        <f t="shared" si="111"/>
        <v>-327254667.97077167</v>
      </c>
      <c r="AK446" s="189">
        <f t="shared" si="111"/>
        <v>-328673667.5493474</v>
      </c>
      <c r="AL446" s="189">
        <f t="shared" si="111"/>
        <v>-330037255.55614448</v>
      </c>
      <c r="AM446" s="189">
        <f t="shared" si="111"/>
        <v>-331349228.76084292</v>
      </c>
      <c r="AN446" s="189">
        <f t="shared" si="111"/>
        <v>-332613018.53696012</v>
      </c>
      <c r="AO446" s="189">
        <f t="shared" si="111"/>
        <v>-333831735.57130337</v>
      </c>
      <c r="AP446" s="189">
        <f t="shared" si="111"/>
        <v>-335008208.00049591</v>
      </c>
      <c r="AQ446" s="189">
        <f t="shared" si="111"/>
        <v>-336145014.09410655</v>
      </c>
      <c r="AR446" s="189">
        <f t="shared" si="111"/>
        <v>-337244510.38852167</v>
      </c>
      <c r="AS446" s="189">
        <f t="shared" si="111"/>
        <v>-338308856.00624967</v>
      </c>
      <c r="AT446" s="189">
        <f t="shared" si="111"/>
        <v>-339340033.76114094</v>
      </c>
      <c r="AU446" s="189">
        <f t="shared" si="111"/>
        <v>-340339868.54301131</v>
      </c>
      <c r="AV446" s="189">
        <f t="shared" si="111"/>
        <v>-341310043.3893472</v>
      </c>
      <c r="AW446" s="189">
        <f t="shared" si="111"/>
        <v>-342252113.58253968</v>
      </c>
      <c r="AX446" s="189">
        <f t="shared" si="111"/>
        <v>-343167519.05494571</v>
      </c>
      <c r="AY446" s="189">
        <f t="shared" si="111"/>
        <v>-344057595.33828616</v>
      </c>
      <c r="AZ446" s="189">
        <f t="shared" si="111"/>
        <v>-344923583.25637186</v>
      </c>
      <c r="BA446" s="189">
        <f t="shared" si="111"/>
        <v>-345766637.52926064</v>
      </c>
      <c r="BB446" s="189">
        <f t="shared" si="111"/>
        <v>-346587834.43140042</v>
      </c>
      <c r="BC446" s="189">
        <f t="shared" si="111"/>
        <v>-347388178.62509823</v>
      </c>
      <c r="BD446" s="189">
        <f t="shared" si="111"/>
        <v>-348168609.2729553</v>
      </c>
      <c r="BE446" s="189">
        <f t="shared" si="111"/>
        <v>-348930005.51809537</v>
      </c>
      <c r="BF446" s="189">
        <f t="shared" si="111"/>
        <v>-349673191.40855968</v>
      </c>
      <c r="BG446" s="189">
        <f t="shared" si="111"/>
        <v>-350398940.33173907</v>
      </c>
      <c r="BH446" s="189">
        <f t="shared" si="111"/>
        <v>-351107979.01582527</v>
      </c>
      <c r="BI446" s="189">
        <f t="shared" si="111"/>
        <v>-351800991.14771247</v>
      </c>
      <c r="BJ446" s="189">
        <f t="shared" si="111"/>
        <v>-352478620.65035117</v>
      </c>
      <c r="BK446" s="189">
        <f t="shared" si="111"/>
        <v>-353141474.65705943</v>
      </c>
      <c r="BL446" s="189">
        <f t="shared" si="111"/>
        <v>-353790126.21558738</v>
      </c>
      <c r="BM446" s="189">
        <f t="shared" si="111"/>
        <v>-354425116.7506814</v>
      </c>
      <c r="BN446" s="1521">
        <f t="shared" si="111"/>
        <v>-355046958.31040716</v>
      </c>
    </row>
    <row r="447" spans="2:66" hidden="1" x14ac:dyDescent="0.15">
      <c r="C447" s="1529"/>
      <c r="D447" s="274"/>
      <c r="E447" s="189"/>
      <c r="F447" s="1604">
        <f t="shared" si="107"/>
        <v>-11686563949.558165</v>
      </c>
      <c r="G447" s="189">
        <f t="shared" si="108"/>
        <v>-101229046.79394102</v>
      </c>
      <c r="H447" s="189">
        <f t="shared" si="108"/>
        <v>-142359802.47138095</v>
      </c>
      <c r="I447" s="189">
        <f t="shared" si="108"/>
        <v>-164485686.81034034</v>
      </c>
      <c r="J447" s="189">
        <f t="shared" si="108"/>
        <v>-179377482.58107698</v>
      </c>
      <c r="K447" s="189">
        <f t="shared" si="108"/>
        <v>-190488248.08718497</v>
      </c>
      <c r="L447" s="189">
        <f t="shared" si="108"/>
        <v>-199290778.48614037</v>
      </c>
      <c r="M447" s="189">
        <f t="shared" si="108"/>
        <v>-206545237.60549808</v>
      </c>
      <c r="N447" s="189">
        <f t="shared" si="108"/>
        <v>-212693394.67980337</v>
      </c>
      <c r="O447" s="189">
        <f t="shared" si="108"/>
        <v>-218013834.26622224</v>
      </c>
      <c r="P447" s="189">
        <f t="shared" si="108"/>
        <v>-222693083.63530058</v>
      </c>
      <c r="Q447" s="189">
        <f t="shared" si="108"/>
        <v>-226861904.18006057</v>
      </c>
      <c r="R447" s="189">
        <f t="shared" si="108"/>
        <v>-230615360.99436045</v>
      </c>
      <c r="S447" s="189">
        <f t="shared" si="108"/>
        <v>-234024641.25247973</v>
      </c>
      <c r="T447" s="189">
        <f t="shared" si="108"/>
        <v>-237144374.20178235</v>
      </c>
      <c r="U447" s="189">
        <f t="shared" si="108"/>
        <v>-240017357.27814168</v>
      </c>
      <c r="V447" s="189">
        <f t="shared" si="108"/>
        <v>-242677715.5686571</v>
      </c>
      <c r="W447" s="189">
        <f t="shared" si="111"/>
        <v>-245153077.41042703</v>
      </c>
      <c r="X447" s="189">
        <f t="shared" si="111"/>
        <v>-247466111.19643408</v>
      </c>
      <c r="Y447" s="189">
        <f t="shared" si="111"/>
        <v>-249635635.32168168</v>
      </c>
      <c r="Z447" s="189">
        <f t="shared" si="111"/>
        <v>-251677435.62860459</v>
      </c>
      <c r="AA447" s="189">
        <f t="shared" si="111"/>
        <v>-253604877.93069273</v>
      </c>
      <c r="AB447" s="189">
        <f t="shared" si="111"/>
        <v>-255429374.11888856</v>
      </c>
      <c r="AC447" s="189">
        <f t="shared" si="111"/>
        <v>-257160741.79601955</v>
      </c>
      <c r="AD447" s="189">
        <f t="shared" si="111"/>
        <v>-258807485.25175852</v>
      </c>
      <c r="AE447" s="189">
        <f t="shared" si="111"/>
        <v>-260377017.48759162</v>
      </c>
      <c r="AF447" s="189">
        <f t="shared" si="111"/>
        <v>-261875837.48406589</v>
      </c>
      <c r="AG447" s="189">
        <f t="shared" si="111"/>
        <v>-263309673.07959932</v>
      </c>
      <c r="AH447" s="189">
        <f t="shared" si="111"/>
        <v>-264683597.13843817</v>
      </c>
      <c r="AI447" s="189">
        <f t="shared" si="111"/>
        <v>-266002122.76223856</v>
      </c>
      <c r="AJ447" s="189">
        <f t="shared" si="111"/>
        <v>-267269281.90716165</v>
      </c>
      <c r="AK447" s="189">
        <f t="shared" si="111"/>
        <v>-268488690.7473737</v>
      </c>
      <c r="AL447" s="189">
        <f t="shared" si="111"/>
        <v>-269663604.36862552</v>
      </c>
      <c r="AM447" s="189">
        <f t="shared" si="111"/>
        <v>-270796962.80799937</v>
      </c>
      <c r="AN447" s="189">
        <f t="shared" si="111"/>
        <v>-271891430.02621841</v>
      </c>
      <c r="AO447" s="189">
        <f t="shared" si="111"/>
        <v>-272949427.07059193</v>
      </c>
      <c r="AP447" s="189">
        <f t="shared" si="111"/>
        <v>-273973160.43362474</v>
      </c>
      <c r="AQ447" s="189">
        <f t="shared" si="111"/>
        <v>-274964646.41570592</v>
      </c>
      <c r="AR447" s="189">
        <f t="shared" si="111"/>
        <v>-275925732.14634764</v>
      </c>
      <c r="AS447" s="189">
        <f t="shared" si="111"/>
        <v>-276858113.7970618</v>
      </c>
      <c r="AT447" s="189">
        <f t="shared" si="111"/>
        <v>-277763352.42257822</v>
      </c>
      <c r="AU447" s="189">
        <f t="shared" si="111"/>
        <v>-278642887.7901082</v>
      </c>
      <c r="AV447" s="189">
        <f t="shared" si="111"/>
        <v>-279498050.4944576</v>
      </c>
      <c r="AW447" s="189">
        <f t="shared" si="111"/>
        <v>-280330072.6067487</v>
      </c>
      <c r="AX447" s="189">
        <f t="shared" si="111"/>
        <v>-281140097.06383383</v>
      </c>
      <c r="AY447" s="189">
        <f t="shared" si="111"/>
        <v>-281929185.97224689</v>
      </c>
      <c r="AZ447" s="189">
        <f t="shared" si="111"/>
        <v>-282698327.9732517</v>
      </c>
      <c r="BA447" s="189">
        <f t="shared" si="111"/>
        <v>-283448444.79303169</v>
      </c>
      <c r="BB447" s="189">
        <f t="shared" si="111"/>
        <v>-284180397.0834167</v>
      </c>
      <c r="BC447" s="189">
        <f t="shared" si="111"/>
        <v>-284894989.64301646</v>
      </c>
      <c r="BD447" s="189">
        <f t="shared" si="111"/>
        <v>-285592976.09566653</v>
      </c>
      <c r="BE447" s="189">
        <f t="shared" si="111"/>
        <v>-286275063.09221148</v>
      </c>
      <c r="BF447" s="189">
        <f t="shared" si="111"/>
        <v>-286941914.09249341</v>
      </c>
      <c r="BG447" s="189">
        <f t="shared" si="111"/>
        <v>-287594152.77667558</v>
      </c>
      <c r="BH447" s="189">
        <f t="shared" si="111"/>
        <v>-288232366.12847352</v>
      </c>
      <c r="BI447" s="189">
        <f t="shared" si="111"/>
        <v>-288857107.22728193</v>
      </c>
      <c r="BJ447" s="189">
        <f t="shared" si="111"/>
        <v>-289468897.78142846</v>
      </c>
      <c r="BK447" s="189">
        <f t="shared" si="111"/>
        <v>-290068230.4307071</v>
      </c>
      <c r="BL447" s="189">
        <f t="shared" si="111"/>
        <v>-290655570.84284878</v>
      </c>
      <c r="BM447" s="189">
        <f t="shared" si="111"/>
        <v>-291231359.6255753</v>
      </c>
      <c r="BN447" s="1521">
        <f t="shared" si="111"/>
        <v>-291796014.07327962</v>
      </c>
    </row>
    <row r="448" spans="2:66" hidden="1" x14ac:dyDescent="0.15">
      <c r="C448" s="1529"/>
      <c r="D448" s="274"/>
      <c r="E448" s="189"/>
      <c r="F448" s="1604"/>
      <c r="G448" s="189"/>
      <c r="H448" s="189"/>
      <c r="I448" s="189"/>
      <c r="J448" s="189"/>
      <c r="K448" s="189"/>
      <c r="L448" s="189"/>
      <c r="M448" s="189"/>
      <c r="N448" s="189"/>
      <c r="O448" s="189"/>
      <c r="P448" s="189"/>
      <c r="Q448" s="189"/>
      <c r="R448" s="189"/>
      <c r="S448" s="189"/>
      <c r="T448" s="189"/>
      <c r="U448" s="189"/>
      <c r="V448" s="189"/>
      <c r="W448" s="189"/>
      <c r="X448" s="189"/>
      <c r="Y448" s="189"/>
      <c r="Z448" s="189"/>
      <c r="AA448" s="189"/>
      <c r="AB448" s="189"/>
      <c r="AC448" s="189"/>
      <c r="AD448" s="189"/>
      <c r="AE448" s="189"/>
      <c r="AF448" s="189"/>
      <c r="AG448" s="189"/>
      <c r="AH448" s="189"/>
      <c r="AI448" s="189"/>
      <c r="AJ448" s="189"/>
      <c r="AK448" s="189"/>
      <c r="AL448" s="189"/>
      <c r="AM448" s="189"/>
      <c r="AN448" s="189"/>
      <c r="AO448" s="189"/>
      <c r="AP448" s="189"/>
      <c r="AQ448" s="189"/>
      <c r="AR448" s="189"/>
      <c r="AS448" s="189"/>
      <c r="AT448" s="189"/>
      <c r="AU448" s="189"/>
      <c r="AV448" s="189"/>
      <c r="AW448" s="189"/>
      <c r="AX448" s="189"/>
      <c r="AY448" s="189"/>
      <c r="AZ448" s="189"/>
      <c r="BA448" s="189"/>
      <c r="BB448" s="189"/>
      <c r="BC448" s="189"/>
      <c r="BD448" s="189"/>
      <c r="BE448" s="189"/>
      <c r="BF448" s="189"/>
      <c r="BG448" s="189"/>
      <c r="BH448" s="189"/>
      <c r="BI448" s="189"/>
      <c r="BJ448" s="189"/>
      <c r="BK448" s="189"/>
      <c r="BL448" s="189"/>
      <c r="BM448" s="189"/>
      <c r="BN448" s="1521"/>
    </row>
    <row r="449" spans="3:66" hidden="1" x14ac:dyDescent="0.15">
      <c r="C449" s="1529"/>
      <c r="D449" s="274"/>
      <c r="E449" s="189"/>
      <c r="F449" s="1604">
        <f t="shared" si="107"/>
        <v>2799099986.1456132</v>
      </c>
      <c r="G449" s="189">
        <f t="shared" si="108"/>
        <v>774174202.38365865</v>
      </c>
      <c r="H449" s="189">
        <f t="shared" si="108"/>
        <v>516832041.193259</v>
      </c>
      <c r="I449" s="189">
        <f t="shared" si="108"/>
        <v>390867817.69574356</v>
      </c>
      <c r="J449" s="189">
        <f t="shared" si="108"/>
        <v>310958312.24093902</v>
      </c>
      <c r="K449" s="189">
        <f t="shared" si="108"/>
        <v>253876402.88676828</v>
      </c>
      <c r="L449" s="189">
        <f t="shared" si="108"/>
        <v>210186933.44292665</v>
      </c>
      <c r="M449" s="189">
        <f t="shared" si="108"/>
        <v>175196843.47484112</v>
      </c>
      <c r="N449" s="189">
        <f t="shared" si="108"/>
        <v>146259329.07908314</v>
      </c>
      <c r="O449" s="189">
        <f t="shared" si="108"/>
        <v>121746985.70769501</v>
      </c>
      <c r="P449" s="189">
        <f t="shared" si="108"/>
        <v>100593801.59574637</v>
      </c>
      <c r="Q449" s="189">
        <f t="shared" si="108"/>
        <v>82066792.125258595</v>
      </c>
      <c r="R449" s="189">
        <f t="shared" si="108"/>
        <v>65642226.040673077</v>
      </c>
      <c r="S449" s="189">
        <f t="shared" si="108"/>
        <v>50934030.245847464</v>
      </c>
      <c r="T449" s="189">
        <f t="shared" si="108"/>
        <v>37650154.066204876</v>
      </c>
      <c r="U449" s="189">
        <f t="shared" si="108"/>
        <v>25564806.121439695</v>
      </c>
      <c r="V449" s="189">
        <f t="shared" si="108"/>
        <v>14500142.549598366</v>
      </c>
      <c r="W449" s="189">
        <f t="shared" ref="W449:BN451" si="112">W189-W385</f>
        <v>4313813.5661820471</v>
      </c>
      <c r="X449" s="189">
        <f t="shared" si="112"/>
        <v>-5109732.1475121975</v>
      </c>
      <c r="Y449" s="189">
        <f t="shared" si="112"/>
        <v>-13865460.148980141</v>
      </c>
      <c r="Z449" s="189">
        <f t="shared" si="112"/>
        <v>-22032279.437071085</v>
      </c>
      <c r="AA449" s="189">
        <f t="shared" si="112"/>
        <v>-29676403.874659926</v>
      </c>
      <c r="AB449" s="189">
        <f t="shared" si="112"/>
        <v>-36853887.013461292</v>
      </c>
      <c r="AC449" s="189">
        <f t="shared" si="112"/>
        <v>-43612561.142421246</v>
      </c>
      <c r="AD449" s="189">
        <f t="shared" si="112"/>
        <v>-49993539.881129801</v>
      </c>
      <c r="AE449" s="189">
        <f t="shared" si="112"/>
        <v>-56032396.293134868</v>
      </c>
      <c r="AF449" s="189">
        <f t="shared" si="112"/>
        <v>-61760096.516990364</v>
      </c>
      <c r="AG449" s="189">
        <f t="shared" si="112"/>
        <v>-67203746.925960809</v>
      </c>
      <c r="AH449" s="189">
        <f t="shared" si="112"/>
        <v>-72387197.460704386</v>
      </c>
      <c r="AI449" s="189">
        <f t="shared" si="112"/>
        <v>-77331532.87782535</v>
      </c>
      <c r="AJ449" s="189">
        <f t="shared" si="112"/>
        <v>-82055475.816516399</v>
      </c>
      <c r="AK449" s="189">
        <f t="shared" si="112"/>
        <v>-86575719.874328971</v>
      </c>
      <c r="AL449" s="189">
        <f t="shared" si="112"/>
        <v>-90907206.673989415</v>
      </c>
      <c r="AM449" s="189">
        <f t="shared" si="112"/>
        <v>-95063357.767159373</v>
      </c>
      <c r="AN449" s="189">
        <f t="shared" si="112"/>
        <v>-99056269.860722661</v>
      </c>
      <c r="AO449" s="189">
        <f t="shared" si="112"/>
        <v>-102896880.05787912</v>
      </c>
      <c r="AP449" s="189">
        <f t="shared" si="112"/>
        <v>-106595106.43167788</v>
      </c>
      <c r="AQ449" s="189">
        <f t="shared" si="112"/>
        <v>-110159968.18618026</v>
      </c>
      <c r="AR449" s="189">
        <f t="shared" si="112"/>
        <v>-113599688.8328523</v>
      </c>
      <c r="AS449" s="189">
        <f t="shared" si="112"/>
        <v>-116921785.16041717</v>
      </c>
      <c r="AT449" s="189">
        <f t="shared" si="112"/>
        <v>-120133144.26332507</v>
      </c>
      <c r="AU449" s="189">
        <f t="shared" si="112"/>
        <v>-123240090.4859837</v>
      </c>
      <c r="AV449" s="189">
        <f t="shared" si="112"/>
        <v>-126248443.8133963</v>
      </c>
      <c r="AW449" s="189">
        <f t="shared" si="112"/>
        <v>-129163570.97607756</v>
      </c>
      <c r="AX449" s="189">
        <f t="shared" si="112"/>
        <v>-131990430.32443723</v>
      </c>
      <c r="AY449" s="189">
        <f t="shared" si="112"/>
        <v>-134733611.354783</v>
      </c>
      <c r="AZ449" s="189">
        <f t="shared" si="112"/>
        <v>-137397369.62760526</v>
      </c>
      <c r="BA449" s="189">
        <f t="shared" si="112"/>
        <v>-139985657.70255405</v>
      </c>
      <c r="BB449" s="189">
        <f t="shared" si="112"/>
        <v>-142502152.618572</v>
      </c>
      <c r="BC449" s="189">
        <f t="shared" si="112"/>
        <v>-144950280.36811322</v>
      </c>
      <c r="BD449" s="189">
        <f t="shared" si="112"/>
        <v>-147333237.74817604</v>
      </c>
      <c r="BE449" s="189">
        <f t="shared" si="112"/>
        <v>-149654011.91554904</v>
      </c>
      <c r="BF449" s="189">
        <f t="shared" si="112"/>
        <v>-151915397.9272604</v>
      </c>
      <c r="BG449" s="189">
        <f t="shared" si="112"/>
        <v>-154120014.50814676</v>
      </c>
      <c r="BH449" s="189">
        <f t="shared" si="112"/>
        <v>-156270318.25443673</v>
      </c>
      <c r="BI449" s="189">
        <f t="shared" si="112"/>
        <v>-158368616.45426625</v>
      </c>
      <c r="BJ449" s="189">
        <f t="shared" si="112"/>
        <v>-160417078.68223172</v>
      </c>
      <c r="BK449" s="189">
        <f t="shared" si="112"/>
        <v>-162417747.30478936</v>
      </c>
      <c r="BL449" s="189">
        <f t="shared" si="112"/>
        <v>-164372547.01592845</v>
      </c>
      <c r="BM449" s="189">
        <f t="shared" si="112"/>
        <v>-166283293.50764138</v>
      </c>
      <c r="BN449" s="1521">
        <f t="shared" si="112"/>
        <v>-168151701.36688137</v>
      </c>
    </row>
    <row r="450" spans="3:66" hidden="1" x14ac:dyDescent="0.15">
      <c r="C450" s="1529"/>
      <c r="D450" s="274"/>
      <c r="E450" s="189"/>
      <c r="F450" s="1604">
        <f t="shared" si="107"/>
        <v>8856894085.7353477</v>
      </c>
      <c r="G450" s="189">
        <f t="shared" si="108"/>
        <v>774174202.38365841</v>
      </c>
      <c r="H450" s="189">
        <f t="shared" si="108"/>
        <v>581167581.49085879</v>
      </c>
      <c r="I450" s="189">
        <f t="shared" si="108"/>
        <v>481981268.89203155</v>
      </c>
      <c r="J450" s="189">
        <f t="shared" si="108"/>
        <v>417111953.73197877</v>
      </c>
      <c r="K450" s="189">
        <f t="shared" si="108"/>
        <v>369723760.67069793</v>
      </c>
      <c r="L450" s="189">
        <f t="shared" si="108"/>
        <v>332803588.02297568</v>
      </c>
      <c r="M450" s="189">
        <f t="shared" si="108"/>
        <v>302796023.7798084</v>
      </c>
      <c r="N450" s="189">
        <f t="shared" si="108"/>
        <v>277664670.1369307</v>
      </c>
      <c r="O450" s="189">
        <f t="shared" si="108"/>
        <v>256141015.41794324</v>
      </c>
      <c r="P450" s="189">
        <f t="shared" si="108"/>
        <v>237384706.03484207</v>
      </c>
      <c r="Q450" s="189">
        <f t="shared" si="108"/>
        <v>220812133.10679728</v>
      </c>
      <c r="R450" s="189">
        <f t="shared" si="108"/>
        <v>206002559.28427798</v>
      </c>
      <c r="S450" s="189">
        <f t="shared" si="108"/>
        <v>192643316.96510148</v>
      </c>
      <c r="T450" s="189">
        <f t="shared" si="108"/>
        <v>180496129.67758602</v>
      </c>
      <c r="U450" s="189">
        <f t="shared" si="108"/>
        <v>169375521.78288907</v>
      </c>
      <c r="V450" s="189">
        <f t="shared" si="108"/>
        <v>159134479.08113998</v>
      </c>
      <c r="W450" s="189">
        <f t="shared" si="112"/>
        <v>149654634.20050341</v>
      </c>
      <c r="X450" s="189">
        <f t="shared" si="112"/>
        <v>140839372.57000059</v>
      </c>
      <c r="Y450" s="189">
        <f t="shared" si="112"/>
        <v>132608879.35203823</v>
      </c>
      <c r="Z450" s="189">
        <f t="shared" si="112"/>
        <v>124896509.59436455</v>
      </c>
      <c r="AA450" s="189">
        <f t="shared" si="112"/>
        <v>117646080.95327806</v>
      </c>
      <c r="AB450" s="189">
        <f t="shared" si="112"/>
        <v>110809822.6055266</v>
      </c>
      <c r="AC450" s="189">
        <f t="shared" si="112"/>
        <v>104346799.27847829</v>
      </c>
      <c r="AD450" s="189">
        <f t="shared" si="112"/>
        <v>98221684.856385142</v>
      </c>
      <c r="AE450" s="189">
        <f t="shared" si="112"/>
        <v>92403796.952581406</v>
      </c>
      <c r="AF450" s="189">
        <f t="shared" si="112"/>
        <v>86866328.885084957</v>
      </c>
      <c r="AG450" s="189">
        <f t="shared" si="112"/>
        <v>81585732.784107596</v>
      </c>
      <c r="AH450" s="189">
        <f t="shared" si="112"/>
        <v>76541219.690696955</v>
      </c>
      <c r="AI450" s="189">
        <f t="shared" si="112"/>
        <v>71714351.142957062</v>
      </c>
      <c r="AJ450" s="189">
        <f t="shared" si="112"/>
        <v>67088702.980204582</v>
      </c>
      <c r="AK450" s="189">
        <f t="shared" si="112"/>
        <v>62649586.651505053</v>
      </c>
      <c r="AL450" s="189">
        <f t="shared" si="112"/>
        <v>58383816.683717787</v>
      </c>
      <c r="AM450" s="189">
        <f t="shared" si="112"/>
        <v>54279515.481853664</v>
      </c>
      <c r="AN450" s="189">
        <f t="shared" si="112"/>
        <v>50325948.535176754</v>
      </c>
      <c r="AO450" s="189">
        <f t="shared" si="112"/>
        <v>46513384.550733984</v>
      </c>
      <c r="AP450" s="189">
        <f t="shared" si="112"/>
        <v>42832976.149249315</v>
      </c>
      <c r="AQ450" s="189">
        <f t="shared" si="112"/>
        <v>39276657.62110883</v>
      </c>
      <c r="AR450" s="189">
        <f t="shared" si="112"/>
        <v>35837056.913981438</v>
      </c>
      <c r="AS450" s="189">
        <f t="shared" si="112"/>
        <v>32507419.553709269</v>
      </c>
      <c r="AT450" s="189">
        <f t="shared" si="112"/>
        <v>29281542.619958729</v>
      </c>
      <c r="AU450" s="189">
        <f t="shared" si="112"/>
        <v>26153717.232823938</v>
      </c>
      <c r="AV450" s="189">
        <f t="shared" si="112"/>
        <v>23118678.275035143</v>
      </c>
      <c r="AW450" s="189">
        <f t="shared" si="112"/>
        <v>20171560.290984064</v>
      </c>
      <c r="AX450" s="189">
        <f t="shared" si="112"/>
        <v>17307858.679446369</v>
      </c>
      <c r="AY450" s="189">
        <f t="shared" si="112"/>
        <v>14523395.440119356</v>
      </c>
      <c r="AZ450" s="189">
        <f t="shared" si="112"/>
        <v>11814288.851455361</v>
      </c>
      <c r="BA450" s="189">
        <f t="shared" si="112"/>
        <v>9176926.5539157391</v>
      </c>
      <c r="BB450" s="189">
        <f t="shared" si="112"/>
        <v>6607941.5926762521</v>
      </c>
      <c r="BC450" s="189">
        <f t="shared" si="112"/>
        <v>4104191.0401991308</v>
      </c>
      <c r="BD450" s="189">
        <f t="shared" si="112"/>
        <v>1662736.8744430542</v>
      </c>
      <c r="BE450" s="189">
        <f t="shared" si="112"/>
        <v>-719171.16516637802</v>
      </c>
      <c r="BF450" s="189">
        <f t="shared" si="112"/>
        <v>-3044110.9829289913</v>
      </c>
      <c r="BG450" s="189">
        <f t="shared" si="112"/>
        <v>-5314501.9992922246</v>
      </c>
      <c r="BH450" s="189">
        <f t="shared" si="112"/>
        <v>-7532617.6687597334</v>
      </c>
      <c r="BI450" s="189">
        <f t="shared" si="112"/>
        <v>-9700596.7979254723</v>
      </c>
      <c r="BJ450" s="189">
        <f t="shared" si="112"/>
        <v>-11820453.798158795</v>
      </c>
      <c r="BK450" s="189">
        <f t="shared" si="112"/>
        <v>-13894087.990267843</v>
      </c>
      <c r="BL450" s="189">
        <f t="shared" si="112"/>
        <v>-15923292.063737631</v>
      </c>
      <c r="BM450" s="189">
        <f t="shared" si="112"/>
        <v>-17909759.780475467</v>
      </c>
      <c r="BN450" s="1521">
        <f t="shared" si="112"/>
        <v>-19855093.002077341</v>
      </c>
    </row>
    <row r="451" spans="3:66" hidden="1" x14ac:dyDescent="0.15">
      <c r="C451" s="1529"/>
      <c r="D451" s="274"/>
      <c r="E451" s="189"/>
      <c r="F451" s="1604">
        <f t="shared" si="107"/>
        <v>16135791244.144665</v>
      </c>
      <c r="G451" s="189">
        <f t="shared" si="108"/>
        <v>774174202.38365865</v>
      </c>
      <c r="H451" s="189">
        <f t="shared" si="108"/>
        <v>645503121.78845882</v>
      </c>
      <c r="I451" s="189">
        <f t="shared" si="108"/>
        <v>576285783.08101916</v>
      </c>
      <c r="J451" s="189">
        <f t="shared" si="108"/>
        <v>529699149.25277889</v>
      </c>
      <c r="K451" s="189">
        <f t="shared" si="108"/>
        <v>494940872.13474059</v>
      </c>
      <c r="L451" s="189">
        <f t="shared" si="108"/>
        <v>467403544.41608322</v>
      </c>
      <c r="M451" s="189">
        <f t="shared" si="108"/>
        <v>444709113.48119426</v>
      </c>
      <c r="N451" s="189">
        <f t="shared" si="108"/>
        <v>425475573.970667</v>
      </c>
      <c r="O451" s="189">
        <f t="shared" si="108"/>
        <v>408831418.04523885</v>
      </c>
      <c r="P451" s="189">
        <f t="shared" si="108"/>
        <v>394193124.5644325</v>
      </c>
      <c r="Q451" s="189">
        <f t="shared" si="108"/>
        <v>381151627.13831162</v>
      </c>
      <c r="R451" s="189">
        <f t="shared" si="108"/>
        <v>369409529.61764085</v>
      </c>
      <c r="S451" s="189">
        <f t="shared" si="108"/>
        <v>358744134.15774882</v>
      </c>
      <c r="T451" s="189">
        <f t="shared" si="108"/>
        <v>348984541.77624094</v>
      </c>
      <c r="U451" s="189">
        <f t="shared" si="108"/>
        <v>339996867.44645345</v>
      </c>
      <c r="V451" s="189">
        <f t="shared" si="108"/>
        <v>331674356.21676624</v>
      </c>
      <c r="W451" s="189">
        <f t="shared" si="112"/>
        <v>323930577.1930474</v>
      </c>
      <c r="X451" s="189">
        <f t="shared" si="112"/>
        <v>316694615.88388097</v>
      </c>
      <c r="Y451" s="189">
        <f t="shared" si="112"/>
        <v>309907601.90917599</v>
      </c>
      <c r="Z451" s="189">
        <f t="shared" si="112"/>
        <v>303520151.75115502</v>
      </c>
      <c r="AA451" s="189">
        <f t="shared" si="112"/>
        <v>297490452.57082593</v>
      </c>
      <c r="AB451" s="189">
        <f t="shared" si="112"/>
        <v>291782804.06764638</v>
      </c>
      <c r="AC451" s="189">
        <f t="shared" si="112"/>
        <v>286366493.41993737</v>
      </c>
      <c r="AD451" s="189">
        <f t="shared" si="112"/>
        <v>281214916.29904258</v>
      </c>
      <c r="AE451" s="189">
        <f t="shared" si="112"/>
        <v>276304882.29924381</v>
      </c>
      <c r="AF451" s="189">
        <f t="shared" si="112"/>
        <v>271616060.38513982</v>
      </c>
      <c r="AG451" s="189">
        <f t="shared" si="112"/>
        <v>267130531.91782928</v>
      </c>
      <c r="AH451" s="189">
        <f t="shared" si="112"/>
        <v>262832427.24178272</v>
      </c>
      <c r="AI451" s="189">
        <f t="shared" si="112"/>
        <v>258707627.83042854</v>
      </c>
      <c r="AJ451" s="189">
        <f t="shared" si="112"/>
        <v>254743520.3449741</v>
      </c>
      <c r="AK451" s="189">
        <f t="shared" si="112"/>
        <v>250928792.15500569</v>
      </c>
      <c r="AL451" s="189">
        <f t="shared" si="112"/>
        <v>247253260.23825556</v>
      </c>
      <c r="AM451" s="189">
        <f t="shared" si="112"/>
        <v>243707727.15251374</v>
      </c>
      <c r="AN451" s="189">
        <f t="shared" si="112"/>
        <v>240283859.11690861</v>
      </c>
      <c r="AO451" s="189">
        <f t="shared" si="112"/>
        <v>236974082.26686341</v>
      </c>
      <c r="AP451" s="189">
        <f t="shared" si="112"/>
        <v>233771493.93865877</v>
      </c>
      <c r="AQ451" s="189">
        <f t="shared" si="112"/>
        <v>230669786.4546082</v>
      </c>
      <c r="AR451" s="189">
        <f t="shared" si="112"/>
        <v>227663181.36142439</v>
      </c>
      <c r="AS451" s="189">
        <f t="shared" si="112"/>
        <v>224746372.45410961</v>
      </c>
      <c r="AT451" s="189">
        <f t="shared" si="112"/>
        <v>221914476.21920544</v>
      </c>
      <c r="AU451" s="189">
        <f t="shared" si="112"/>
        <v>219162988.57211977</v>
      </c>
      <c r="AV451" s="189">
        <f t="shared" si="112"/>
        <v>216487746.95690912</v>
      </c>
      <c r="AW451" s="189">
        <f t="shared" si="112"/>
        <v>213884897.03343159</v>
      </c>
      <c r="AX451" s="189">
        <f t="shared" si="112"/>
        <v>211350863.30404764</v>
      </c>
      <c r="AY451" s="189">
        <f t="shared" si="112"/>
        <v>208882323.13601756</v>
      </c>
      <c r="AZ451" s="189">
        <f t="shared" si="112"/>
        <v>206476183.72110945</v>
      </c>
      <c r="BA451" s="189">
        <f t="shared" si="112"/>
        <v>204129561.58436447</v>
      </c>
      <c r="BB451" s="189">
        <f t="shared" si="112"/>
        <v>201839764.31230432</v>
      </c>
      <c r="BC451" s="189">
        <f t="shared" si="112"/>
        <v>199604274.21943897</v>
      </c>
      <c r="BD451" s="189">
        <f t="shared" si="112"/>
        <v>197420733.71248549</v>
      </c>
      <c r="BE451" s="189">
        <f t="shared" si="112"/>
        <v>195286932.1457538</v>
      </c>
      <c r="BF451" s="189">
        <f t="shared" si="112"/>
        <v>193200793.98979181</v>
      </c>
      <c r="BG451" s="189">
        <f t="shared" si="112"/>
        <v>191160368.1595962</v>
      </c>
      <c r="BH451" s="189">
        <f t="shared" si="112"/>
        <v>189163818.36921239</v>
      </c>
      <c r="BI451" s="189">
        <f t="shared" si="112"/>
        <v>187209414.39700407</v>
      </c>
      <c r="BJ451" s="189">
        <f t="shared" si="112"/>
        <v>185295524.16077018</v>
      </c>
      <c r="BK451" s="189">
        <f t="shared" si="112"/>
        <v>183420606.51463151</v>
      </c>
      <c r="BL451" s="189">
        <f t="shared" si="112"/>
        <v>181583204.69055176</v>
      </c>
      <c r="BM451" s="189">
        <f t="shared" si="112"/>
        <v>179781940.31678176</v>
      </c>
      <c r="BN451" s="1521">
        <f t="shared" si="112"/>
        <v>178015507.95364255</v>
      </c>
    </row>
    <row r="452" spans="3:66" hidden="1" x14ac:dyDescent="0.15">
      <c r="C452" s="1529"/>
      <c r="D452" s="274"/>
      <c r="E452" s="189"/>
      <c r="F452" s="1604"/>
      <c r="G452" s="189"/>
      <c r="H452" s="189"/>
      <c r="I452" s="189"/>
      <c r="J452" s="189"/>
      <c r="K452" s="189"/>
      <c r="L452" s="189"/>
      <c r="M452" s="189"/>
      <c r="N452" s="189"/>
      <c r="O452" s="189"/>
      <c r="P452" s="189"/>
      <c r="Q452" s="189"/>
      <c r="R452" s="189"/>
      <c r="S452" s="189"/>
      <c r="T452" s="189"/>
      <c r="U452" s="189"/>
      <c r="V452" s="189"/>
      <c r="W452" s="189"/>
      <c r="X452" s="189"/>
      <c r="Y452" s="189"/>
      <c r="Z452" s="189"/>
      <c r="AA452" s="189"/>
      <c r="AB452" s="189"/>
      <c r="AC452" s="189"/>
      <c r="AD452" s="189"/>
      <c r="AE452" s="189"/>
      <c r="AF452" s="189"/>
      <c r="AG452" s="189"/>
      <c r="AH452" s="189"/>
      <c r="AI452" s="189"/>
      <c r="AJ452" s="189"/>
      <c r="AK452" s="189"/>
      <c r="AL452" s="189"/>
      <c r="AM452" s="189"/>
      <c r="AN452" s="189"/>
      <c r="AO452" s="189"/>
      <c r="AP452" s="189"/>
      <c r="AQ452" s="189"/>
      <c r="AR452" s="189"/>
      <c r="AS452" s="189"/>
      <c r="AT452" s="189"/>
      <c r="AU452" s="189"/>
      <c r="AV452" s="189"/>
      <c r="AW452" s="189"/>
      <c r="AX452" s="189"/>
      <c r="AY452" s="189"/>
      <c r="AZ452" s="189"/>
      <c r="BA452" s="189"/>
      <c r="BB452" s="189"/>
      <c r="BC452" s="189"/>
      <c r="BD452" s="189"/>
      <c r="BE452" s="189"/>
      <c r="BF452" s="189"/>
      <c r="BG452" s="189"/>
      <c r="BH452" s="189"/>
      <c r="BI452" s="189"/>
      <c r="BJ452" s="189"/>
      <c r="BK452" s="189"/>
      <c r="BL452" s="189"/>
      <c r="BM452" s="189"/>
      <c r="BN452" s="1521"/>
    </row>
    <row r="453" spans="3:66" hidden="1" x14ac:dyDescent="0.15">
      <c r="C453" s="1529"/>
      <c r="D453" s="274"/>
      <c r="E453" s="189"/>
      <c r="F453" s="1604">
        <f t="shared" si="107"/>
        <v>-14664464399.352283</v>
      </c>
      <c r="G453" s="189">
        <f t="shared" si="108"/>
        <v>-73626067.094636023</v>
      </c>
      <c r="H453" s="189">
        <f t="shared" si="108"/>
        <v>-155887578.449516</v>
      </c>
      <c r="I453" s="189">
        <f t="shared" si="108"/>
        <v>-196153065.27692693</v>
      </c>
      <c r="J453" s="189">
        <f t="shared" si="108"/>
        <v>-221696787.53341997</v>
      </c>
      <c r="K453" s="189">
        <f t="shared" si="108"/>
        <v>-239943483.34406942</v>
      </c>
      <c r="L453" s="189">
        <f t="shared" si="108"/>
        <v>-253909176.99534875</v>
      </c>
      <c r="M453" s="189">
        <f t="shared" si="108"/>
        <v>-265094043.36121535</v>
      </c>
      <c r="N453" s="189">
        <f t="shared" si="108"/>
        <v>-274344154.80054319</v>
      </c>
      <c r="O453" s="189">
        <f t="shared" si="108"/>
        <v>-282179724.39105523</v>
      </c>
      <c r="P453" s="189">
        <f t="shared" si="108"/>
        <v>-288941511.44906271</v>
      </c>
      <c r="Q453" s="189">
        <f t="shared" si="108"/>
        <v>-294863820.45928705</v>
      </c>
      <c r="R453" s="189">
        <f t="shared" si="108"/>
        <v>-300114066.37008619</v>
      </c>
      <c r="S453" s="189">
        <f t="shared" si="108"/>
        <v>-304815660.58142364</v>
      </c>
      <c r="T453" s="189">
        <f t="shared" si="108"/>
        <v>-309061959.4627794</v>
      </c>
      <c r="U453" s="189">
        <f t="shared" si="108"/>
        <v>-312925139.06221724</v>
      </c>
      <c r="V453" s="189">
        <f t="shared" si="108"/>
        <v>-316462048.61424172</v>
      </c>
      <c r="W453" s="189">
        <f t="shared" ref="W453:BN455" si="113">W193-W389</f>
        <v>-319718191.38329959</v>
      </c>
      <c r="X453" s="189">
        <f t="shared" si="113"/>
        <v>-322730504.28665137</v>
      </c>
      <c r="Y453" s="189">
        <f t="shared" si="113"/>
        <v>-325529343.83583856</v>
      </c>
      <c r="Z453" s="189">
        <f t="shared" si="113"/>
        <v>-328139933.93305743</v>
      </c>
      <c r="AA453" s="189">
        <f t="shared" si="113"/>
        <v>-330583440.37720978</v>
      </c>
      <c r="AB453" s="189">
        <f t="shared" si="113"/>
        <v>-332877781.1412369</v>
      </c>
      <c r="AC453" s="189">
        <f t="shared" si="113"/>
        <v>-335038246.20468223</v>
      </c>
      <c r="AD453" s="189">
        <f t="shared" si="113"/>
        <v>-337077977.86987615</v>
      </c>
      <c r="AE453" s="189">
        <f t="shared" si="113"/>
        <v>-339008347.35542309</v>
      </c>
      <c r="AF453" s="189">
        <f t="shared" si="113"/>
        <v>-340839253.23894608</v>
      </c>
      <c r="AG453" s="189">
        <f t="shared" si="113"/>
        <v>-342579360.29275382</v>
      </c>
      <c r="AH453" s="189">
        <f t="shared" si="113"/>
        <v>-344236292.34403074</v>
      </c>
      <c r="AI453" s="189">
        <f t="shared" si="113"/>
        <v>-345816789.30642676</v>
      </c>
      <c r="AJ453" s="189">
        <f t="shared" si="113"/>
        <v>-347326836.02358091</v>
      </c>
      <c r="AK453" s="189">
        <f t="shared" si="113"/>
        <v>-348771768.73949707</v>
      </c>
      <c r="AL453" s="189">
        <f t="shared" si="113"/>
        <v>-350156363.66520059</v>
      </c>
      <c r="AM453" s="189">
        <f t="shared" si="113"/>
        <v>-351484911.10865831</v>
      </c>
      <c r="AN453" s="189">
        <f t="shared" si="113"/>
        <v>-352761277.88044691</v>
      </c>
      <c r="AO453" s="189">
        <f t="shared" si="113"/>
        <v>-353988960.11440969</v>
      </c>
      <c r="AP453" s="189">
        <f t="shared" si="113"/>
        <v>-355171128.20312834</v>
      </c>
      <c r="AQ453" s="189">
        <f t="shared" si="113"/>
        <v>-356310665.20841372</v>
      </c>
      <c r="AR453" s="189">
        <f t="shared" si="113"/>
        <v>-357410199.84247804</v>
      </c>
      <c r="AS453" s="189">
        <f t="shared" si="113"/>
        <v>-358472134.90787065</v>
      </c>
      <c r="AT453" s="189">
        <f t="shared" si="113"/>
        <v>-359498671.92025316</v>
      </c>
      <c r="AU453" s="189">
        <f t="shared" si="113"/>
        <v>-360491832.50766706</v>
      </c>
      <c r="AV453" s="189">
        <f t="shared" si="113"/>
        <v>-361453477.07557499</v>
      </c>
      <c r="AW453" s="189">
        <f t="shared" si="113"/>
        <v>-362385321.1429621</v>
      </c>
      <c r="AX453" s="189">
        <f t="shared" si="113"/>
        <v>-363288949.68679667</v>
      </c>
      <c r="AY453" s="189">
        <f t="shared" si="113"/>
        <v>-364165829.77683878</v>
      </c>
      <c r="AZ453" s="189">
        <f t="shared" si="113"/>
        <v>-365017321.737553</v>
      </c>
      <c r="BA453" s="189">
        <f t="shared" si="113"/>
        <v>-365844689.03672469</v>
      </c>
      <c r="BB453" s="189">
        <f t="shared" si="113"/>
        <v>-366649107.06970823</v>
      </c>
      <c r="BC453" s="189">
        <f t="shared" si="113"/>
        <v>-367431670.98280942</v>
      </c>
      <c r="BD453" s="189">
        <f t="shared" si="113"/>
        <v>-368193402.65814567</v>
      </c>
      <c r="BE453" s="189">
        <f t="shared" si="113"/>
        <v>-368935256.96463931</v>
      </c>
      <c r="BF453" s="189">
        <f t="shared" si="113"/>
        <v>-369658127.36496413</v>
      </c>
      <c r="BG453" s="189">
        <f t="shared" si="113"/>
        <v>-370362850.95577729</v>
      </c>
      <c r="BH453" s="189">
        <f t="shared" si="113"/>
        <v>-371050213.00801027</v>
      </c>
      <c r="BI453" s="189">
        <f t="shared" si="113"/>
        <v>-371720951.06504977</v>
      </c>
      <c r="BJ453" s="189">
        <f t="shared" si="113"/>
        <v>-372375758.64903188</v>
      </c>
      <c r="BK453" s="189">
        <f t="shared" si="113"/>
        <v>-373015288.61897767</v>
      </c>
      <c r="BL453" s="189">
        <f t="shared" si="113"/>
        <v>-373640156.2189486</v>
      </c>
      <c r="BM453" s="189">
        <f t="shared" si="113"/>
        <v>-374250941.84963286</v>
      </c>
      <c r="BN453" s="1521">
        <f t="shared" si="113"/>
        <v>-374848193.59267199</v>
      </c>
    </row>
    <row r="454" spans="3:66" hidden="1" x14ac:dyDescent="0.15">
      <c r="C454" s="1529"/>
      <c r="D454" s="274"/>
      <c r="E454" s="189"/>
      <c r="F454" s="1604">
        <f t="shared" si="107"/>
        <v>-12728041328.201384</v>
      </c>
      <c r="G454" s="189">
        <f t="shared" ref="G454:AM463" si="114">G194-G390</f>
        <v>-73626067.094636023</v>
      </c>
      <c r="H454" s="189">
        <f t="shared" si="114"/>
        <v>-135322200.61079603</v>
      </c>
      <c r="I454" s="189">
        <f t="shared" si="114"/>
        <v>-167027910.79195958</v>
      </c>
      <c r="J454" s="189">
        <f t="shared" si="114"/>
        <v>-187763914.09953207</v>
      </c>
      <c r="K454" s="189">
        <f t="shared" si="114"/>
        <v>-202911934.7874971</v>
      </c>
      <c r="L454" s="189">
        <f t="shared" si="114"/>
        <v>-214713767.75352103</v>
      </c>
      <c r="M454" s="189">
        <f t="shared" si="114"/>
        <v>-224305929.31501216</v>
      </c>
      <c r="N454" s="189">
        <f t="shared" si="114"/>
        <v>-232339370.56495768</v>
      </c>
      <c r="O454" s="189">
        <f t="shared" si="114"/>
        <v>-239219581.56059986</v>
      </c>
      <c r="P454" s="189">
        <f t="shared" si="114"/>
        <v>-245215188.14972788</v>
      </c>
      <c r="Q454" s="189">
        <f t="shared" si="114"/>
        <v>-250512745.64980376</v>
      </c>
      <c r="R454" s="189">
        <f t="shared" si="114"/>
        <v>-255246746.17084837</v>
      </c>
      <c r="S454" s="189">
        <f t="shared" si="114"/>
        <v>-259517136.45065355</v>
      </c>
      <c r="T454" s="189">
        <f t="shared" si="114"/>
        <v>-263400083.49811572</v>
      </c>
      <c r="U454" s="189">
        <f t="shared" si="114"/>
        <v>-266954876.10718983</v>
      </c>
      <c r="V454" s="189">
        <f t="shared" si="114"/>
        <v>-270228508.56056941</v>
      </c>
      <c r="W454" s="189">
        <f t="shared" si="114"/>
        <v>-273258817.94976437</v>
      </c>
      <c r="X454" s="189">
        <f t="shared" si="114"/>
        <v>-276076687.90686524</v>
      </c>
      <c r="Y454" s="189">
        <f t="shared" si="114"/>
        <v>-278707631.89277804</v>
      </c>
      <c r="Z454" s="189">
        <f t="shared" si="114"/>
        <v>-281172953.50762415</v>
      </c>
      <c r="AA454" s="189">
        <f t="shared" si="114"/>
        <v>-283490611.89374924</v>
      </c>
      <c r="AB454" s="189">
        <f t="shared" si="114"/>
        <v>-285675877.38268852</v>
      </c>
      <c r="AC454" s="189">
        <f t="shared" si="114"/>
        <v>-287741835.26671946</v>
      </c>
      <c r="AD454" s="189">
        <f t="shared" si="114"/>
        <v>-289699777.82557654</v>
      </c>
      <c r="AE454" s="189">
        <f t="shared" si="114"/>
        <v>-291559512.93328822</v>
      </c>
      <c r="AF454" s="189">
        <f t="shared" si="114"/>
        <v>-293329609.563411</v>
      </c>
      <c r="AG454" s="189">
        <f t="shared" si="114"/>
        <v>-295017594.9837234</v>
      </c>
      <c r="AH454" s="189">
        <f t="shared" si="114"/>
        <v>-296630114.55375373</v>
      </c>
      <c r="AI454" s="189">
        <f t="shared" si="114"/>
        <v>-298173062.27756119</v>
      </c>
      <c r="AJ454" s="189">
        <f t="shared" si="114"/>
        <v>-299651688.27146673</v>
      </c>
      <c r="AK454" s="189">
        <f t="shared" si="114"/>
        <v>-301070687.85004246</v>
      </c>
      <c r="AL454" s="189">
        <f t="shared" si="114"/>
        <v>-302434275.85683942</v>
      </c>
      <c r="AM454" s="189">
        <f t="shared" si="114"/>
        <v>-303746249.06153786</v>
      </c>
      <c r="AN454" s="189">
        <f t="shared" si="113"/>
        <v>-305010038.83765507</v>
      </c>
      <c r="AO454" s="189">
        <f t="shared" si="113"/>
        <v>-306228755.87199831</v>
      </c>
      <c r="AP454" s="189">
        <f t="shared" si="113"/>
        <v>-307405228.30119085</v>
      </c>
      <c r="AQ454" s="189">
        <f t="shared" si="113"/>
        <v>-308542034.39480162</v>
      </c>
      <c r="AR454" s="189">
        <f t="shared" si="113"/>
        <v>-309641530.68921673</v>
      </c>
      <c r="AS454" s="189">
        <f t="shared" si="113"/>
        <v>-310705876.30694473</v>
      </c>
      <c r="AT454" s="189">
        <f t="shared" si="113"/>
        <v>-311737054.06183589</v>
      </c>
      <c r="AU454" s="189">
        <f t="shared" si="113"/>
        <v>-312736888.84370637</v>
      </c>
      <c r="AV454" s="189">
        <f t="shared" si="113"/>
        <v>-313707063.69004226</v>
      </c>
      <c r="AW454" s="189">
        <f t="shared" si="113"/>
        <v>-314649133.88323462</v>
      </c>
      <c r="AX454" s="189">
        <f t="shared" si="113"/>
        <v>-315564539.35564065</v>
      </c>
      <c r="AY454" s="189">
        <f t="shared" si="113"/>
        <v>-316454615.63898122</v>
      </c>
      <c r="AZ454" s="189">
        <f t="shared" si="113"/>
        <v>-317320603.55706692</v>
      </c>
      <c r="BA454" s="189">
        <f t="shared" si="113"/>
        <v>-318163657.8299557</v>
      </c>
      <c r="BB454" s="189">
        <f t="shared" si="113"/>
        <v>-318984854.73209548</v>
      </c>
      <c r="BC454" s="189">
        <f t="shared" si="113"/>
        <v>-319785198.92579329</v>
      </c>
      <c r="BD454" s="189">
        <f t="shared" si="113"/>
        <v>-320565629.57365036</v>
      </c>
      <c r="BE454" s="189">
        <f t="shared" si="113"/>
        <v>-321327025.81879044</v>
      </c>
      <c r="BF454" s="189">
        <f t="shared" si="113"/>
        <v>-322070211.70925474</v>
      </c>
      <c r="BG454" s="189">
        <f t="shared" si="113"/>
        <v>-322795960.63243401</v>
      </c>
      <c r="BH454" s="189">
        <f t="shared" si="113"/>
        <v>-323504999.31652033</v>
      </c>
      <c r="BI454" s="189">
        <f t="shared" si="113"/>
        <v>-324198011.44840741</v>
      </c>
      <c r="BJ454" s="189">
        <f t="shared" si="113"/>
        <v>-324875640.95104611</v>
      </c>
      <c r="BK454" s="189">
        <f t="shared" si="113"/>
        <v>-325538494.95775449</v>
      </c>
      <c r="BL454" s="189">
        <f t="shared" si="113"/>
        <v>-326187146.51628244</v>
      </c>
      <c r="BM454" s="189">
        <f t="shared" si="113"/>
        <v>-326822137.05137646</v>
      </c>
      <c r="BN454" s="1521">
        <f t="shared" si="113"/>
        <v>-327443978.6111021</v>
      </c>
    </row>
    <row r="455" spans="3:66" hidden="1" x14ac:dyDescent="0.15">
      <c r="C455" s="1529"/>
      <c r="D455" s="274"/>
      <c r="E455" s="189"/>
      <c r="F455" s="1604">
        <f t="shared" si="107"/>
        <v>-10401282749.359428</v>
      </c>
      <c r="G455" s="189">
        <f t="shared" si="114"/>
        <v>-73626067.094636053</v>
      </c>
      <c r="H455" s="189">
        <f t="shared" si="114"/>
        <v>-114756822.77207598</v>
      </c>
      <c r="I455" s="189">
        <f t="shared" si="114"/>
        <v>-136882707.11103535</v>
      </c>
      <c r="J455" s="189">
        <f t="shared" si="114"/>
        <v>-151774502.88177198</v>
      </c>
      <c r="K455" s="189">
        <f t="shared" si="114"/>
        <v>-162885268.38787997</v>
      </c>
      <c r="L455" s="189">
        <f t="shared" si="114"/>
        <v>-171687798.78683537</v>
      </c>
      <c r="M455" s="189">
        <f t="shared" si="114"/>
        <v>-178942257.90619308</v>
      </c>
      <c r="N455" s="189">
        <f t="shared" si="114"/>
        <v>-185090414.98049837</v>
      </c>
      <c r="O455" s="189">
        <f t="shared" si="114"/>
        <v>-190410854.56691724</v>
      </c>
      <c r="P455" s="189">
        <f t="shared" si="114"/>
        <v>-195090103.93599558</v>
      </c>
      <c r="Q455" s="189">
        <f t="shared" si="114"/>
        <v>-199258924.48075557</v>
      </c>
      <c r="R455" s="189">
        <f t="shared" si="114"/>
        <v>-203012381.29505545</v>
      </c>
      <c r="S455" s="189">
        <f t="shared" si="114"/>
        <v>-206421661.55317479</v>
      </c>
      <c r="T455" s="189">
        <f t="shared" si="114"/>
        <v>-209541394.50247735</v>
      </c>
      <c r="U455" s="189">
        <f t="shared" si="114"/>
        <v>-212414377.57883674</v>
      </c>
      <c r="V455" s="189">
        <f t="shared" si="114"/>
        <v>-215074735.86935216</v>
      </c>
      <c r="W455" s="189">
        <f t="shared" si="114"/>
        <v>-217550097.7111221</v>
      </c>
      <c r="X455" s="189">
        <f t="shared" si="114"/>
        <v>-219863131.49712914</v>
      </c>
      <c r="Y455" s="189">
        <f t="shared" si="114"/>
        <v>-222032655.62237674</v>
      </c>
      <c r="Z455" s="189">
        <f t="shared" si="114"/>
        <v>-224074455.92929965</v>
      </c>
      <c r="AA455" s="189">
        <f t="shared" si="114"/>
        <v>-226001898.23138779</v>
      </c>
      <c r="AB455" s="189">
        <f t="shared" si="114"/>
        <v>-227826394.41958356</v>
      </c>
      <c r="AC455" s="189">
        <f t="shared" si="114"/>
        <v>-229557762.09671456</v>
      </c>
      <c r="AD455" s="189">
        <f t="shared" si="114"/>
        <v>-231204505.55245352</v>
      </c>
      <c r="AE455" s="189">
        <f t="shared" si="114"/>
        <v>-232774037.78828663</v>
      </c>
      <c r="AF455" s="189">
        <f t="shared" si="114"/>
        <v>-234272857.78476089</v>
      </c>
      <c r="AG455" s="189">
        <f t="shared" si="114"/>
        <v>-235706693.38029438</v>
      </c>
      <c r="AH455" s="189">
        <f t="shared" si="114"/>
        <v>-237080617.43913323</v>
      </c>
      <c r="AI455" s="189">
        <f t="shared" si="114"/>
        <v>-238399143.06293356</v>
      </c>
      <c r="AJ455" s="189">
        <f t="shared" si="114"/>
        <v>-239666302.20785666</v>
      </c>
      <c r="AK455" s="189">
        <f t="shared" si="114"/>
        <v>-240885711.04806876</v>
      </c>
      <c r="AL455" s="189">
        <f t="shared" si="114"/>
        <v>-242060624.66932052</v>
      </c>
      <c r="AM455" s="189">
        <f t="shared" si="114"/>
        <v>-243193983.10869437</v>
      </c>
      <c r="AN455" s="189">
        <f t="shared" si="113"/>
        <v>-244288450.32691348</v>
      </c>
      <c r="AO455" s="189">
        <f t="shared" si="113"/>
        <v>-245346447.37128693</v>
      </c>
      <c r="AP455" s="189">
        <f t="shared" si="113"/>
        <v>-246370180.73431981</v>
      </c>
      <c r="AQ455" s="189">
        <f t="shared" si="113"/>
        <v>-247361666.71640092</v>
      </c>
      <c r="AR455" s="189">
        <f t="shared" si="113"/>
        <v>-248322752.44704264</v>
      </c>
      <c r="AS455" s="189">
        <f t="shared" si="113"/>
        <v>-249255134.09775686</v>
      </c>
      <c r="AT455" s="189">
        <f t="shared" si="113"/>
        <v>-250160372.72327328</v>
      </c>
      <c r="AU455" s="189">
        <f t="shared" si="113"/>
        <v>-251039908.09080321</v>
      </c>
      <c r="AV455" s="189">
        <f t="shared" si="113"/>
        <v>-251895070.7951526</v>
      </c>
      <c r="AW455" s="189">
        <f t="shared" si="113"/>
        <v>-252727092.9074437</v>
      </c>
      <c r="AX455" s="189">
        <f t="shared" si="113"/>
        <v>-253537117.36452883</v>
      </c>
      <c r="AY455" s="189">
        <f t="shared" si="113"/>
        <v>-254326206.27294189</v>
      </c>
      <c r="AZ455" s="189">
        <f t="shared" si="113"/>
        <v>-255095348.2739467</v>
      </c>
      <c r="BA455" s="189">
        <f t="shared" si="113"/>
        <v>-255845465.09372675</v>
      </c>
      <c r="BB455" s="189">
        <f t="shared" si="113"/>
        <v>-256577417.38411176</v>
      </c>
      <c r="BC455" s="189">
        <f t="shared" si="113"/>
        <v>-257292009.94371146</v>
      </c>
      <c r="BD455" s="189">
        <f t="shared" si="113"/>
        <v>-257989996.39636153</v>
      </c>
      <c r="BE455" s="189">
        <f t="shared" si="113"/>
        <v>-258672083.39290655</v>
      </c>
      <c r="BF455" s="189">
        <f t="shared" si="113"/>
        <v>-259338934.39318842</v>
      </c>
      <c r="BG455" s="189">
        <f t="shared" si="113"/>
        <v>-259991173.07737058</v>
      </c>
      <c r="BH455" s="189">
        <f t="shared" si="113"/>
        <v>-260629386.42916852</v>
      </c>
      <c r="BI455" s="189">
        <f t="shared" si="113"/>
        <v>-261254127.52797699</v>
      </c>
      <c r="BJ455" s="189">
        <f t="shared" si="113"/>
        <v>-261865918.08212352</v>
      </c>
      <c r="BK455" s="189">
        <f t="shared" si="113"/>
        <v>-262465250.7314021</v>
      </c>
      <c r="BL455" s="189">
        <f t="shared" si="113"/>
        <v>-263052591.14354378</v>
      </c>
      <c r="BM455" s="189">
        <f t="shared" si="113"/>
        <v>-263628379.92627031</v>
      </c>
      <c r="BN455" s="1521">
        <f t="shared" si="113"/>
        <v>-264193034.37397462</v>
      </c>
    </row>
    <row r="456" spans="3:66" hidden="1" x14ac:dyDescent="0.15">
      <c r="C456" s="1529"/>
      <c r="D456" s="274"/>
      <c r="E456" s="189"/>
      <c r="F456" s="1604"/>
      <c r="G456" s="189"/>
      <c r="H456" s="189"/>
      <c r="I456" s="189"/>
      <c r="J456" s="189"/>
      <c r="K456" s="189"/>
      <c r="L456" s="189"/>
      <c r="M456" s="189"/>
      <c r="N456" s="189"/>
      <c r="O456" s="189"/>
      <c r="P456" s="189"/>
      <c r="Q456" s="189"/>
      <c r="R456" s="189"/>
      <c r="S456" s="189"/>
      <c r="T456" s="189"/>
      <c r="U456" s="189"/>
      <c r="V456" s="189"/>
      <c r="W456" s="189"/>
      <c r="X456" s="189"/>
      <c r="Y456" s="189"/>
      <c r="Z456" s="189"/>
      <c r="AA456" s="189"/>
      <c r="AB456" s="189"/>
      <c r="AC456" s="189"/>
      <c r="AD456" s="189"/>
      <c r="AE456" s="189"/>
      <c r="AF456" s="189"/>
      <c r="AG456" s="189"/>
      <c r="AH456" s="189"/>
      <c r="AI456" s="189"/>
      <c r="AJ456" s="189"/>
      <c r="AK456" s="189"/>
      <c r="AL456" s="189"/>
      <c r="AM456" s="189"/>
      <c r="AN456" s="189"/>
      <c r="AO456" s="189"/>
      <c r="AP456" s="189"/>
      <c r="AQ456" s="189"/>
      <c r="AR456" s="189"/>
      <c r="AS456" s="189"/>
      <c r="AT456" s="189"/>
      <c r="AU456" s="189"/>
      <c r="AV456" s="189"/>
      <c r="AW456" s="189"/>
      <c r="AX456" s="189"/>
      <c r="AY456" s="189"/>
      <c r="AZ456" s="189"/>
      <c r="BA456" s="189"/>
      <c r="BB456" s="189"/>
      <c r="BC456" s="189"/>
      <c r="BD456" s="189"/>
      <c r="BE456" s="189"/>
      <c r="BF456" s="189"/>
      <c r="BG456" s="189"/>
      <c r="BH456" s="189"/>
      <c r="BI456" s="189"/>
      <c r="BJ456" s="189"/>
      <c r="BK456" s="189"/>
      <c r="BL456" s="189"/>
      <c r="BM456" s="189"/>
      <c r="BN456" s="1521"/>
    </row>
    <row r="457" spans="3:66" hidden="1" x14ac:dyDescent="0.15">
      <c r="C457" s="1529"/>
      <c r="D457" s="274"/>
      <c r="E457" s="189"/>
      <c r="F457" s="1604">
        <f>-($C$150-F361)</f>
        <v>4084381186.3443518</v>
      </c>
      <c r="G457" s="189">
        <f t="shared" si="114"/>
        <v>801777182.08296371</v>
      </c>
      <c r="H457" s="189">
        <f t="shared" si="114"/>
        <v>544435020.89256382</v>
      </c>
      <c r="I457" s="189">
        <f t="shared" si="114"/>
        <v>418470797.39504862</v>
      </c>
      <c r="J457" s="189">
        <f t="shared" si="114"/>
        <v>338561291.94024408</v>
      </c>
      <c r="K457" s="189">
        <f t="shared" si="114"/>
        <v>281479382.58607328</v>
      </c>
      <c r="L457" s="189">
        <f t="shared" si="114"/>
        <v>237789913.14223164</v>
      </c>
      <c r="M457" s="189">
        <f t="shared" si="114"/>
        <v>202799823.17414612</v>
      </c>
      <c r="N457" s="189">
        <f t="shared" si="114"/>
        <v>173862308.77838808</v>
      </c>
      <c r="O457" s="189">
        <f t="shared" si="114"/>
        <v>149349965.40700001</v>
      </c>
      <c r="P457" s="189">
        <f t="shared" si="114"/>
        <v>128196781.29505134</v>
      </c>
      <c r="Q457" s="189">
        <f t="shared" si="114"/>
        <v>109669771.82456359</v>
      </c>
      <c r="R457" s="189">
        <f t="shared" si="114"/>
        <v>93245205.739978075</v>
      </c>
      <c r="S457" s="189">
        <f t="shared" si="114"/>
        <v>78537009.945152432</v>
      </c>
      <c r="T457" s="189">
        <f t="shared" si="114"/>
        <v>65253133.765509844</v>
      </c>
      <c r="U457" s="189">
        <f t="shared" si="114"/>
        <v>53167785.820744693</v>
      </c>
      <c r="V457" s="189">
        <f t="shared" si="114"/>
        <v>42103122.248903334</v>
      </c>
      <c r="W457" s="189">
        <f t="shared" si="114"/>
        <v>31916793.265487045</v>
      </c>
      <c r="X457" s="189">
        <f t="shared" si="114"/>
        <v>22493247.551792771</v>
      </c>
      <c r="Y457" s="189">
        <f t="shared" si="114"/>
        <v>13737519.550324827</v>
      </c>
      <c r="Z457" s="189">
        <f t="shared" si="114"/>
        <v>5570700.2622338831</v>
      </c>
      <c r="AA457" s="189">
        <f t="shared" si="114"/>
        <v>-2073424.1753549576</v>
      </c>
      <c r="AB457" s="189">
        <f t="shared" si="114"/>
        <v>-9250907.3141562939</v>
      </c>
      <c r="AC457" s="189">
        <f t="shared" si="114"/>
        <v>-16009581.443116277</v>
      </c>
      <c r="AD457" s="189">
        <f t="shared" si="114"/>
        <v>-22390560.181824833</v>
      </c>
      <c r="AE457" s="189">
        <f t="shared" si="114"/>
        <v>-28429416.59382984</v>
      </c>
      <c r="AF457" s="189">
        <f t="shared" si="114"/>
        <v>-34157116.817685395</v>
      </c>
      <c r="AG457" s="189">
        <f t="shared" si="114"/>
        <v>-39600767.226655781</v>
      </c>
      <c r="AH457" s="189">
        <f t="shared" si="114"/>
        <v>-44784217.761399448</v>
      </c>
      <c r="AI457" s="189">
        <f t="shared" si="114"/>
        <v>-49728553.178520381</v>
      </c>
      <c r="AJ457" s="189">
        <f t="shared" si="114"/>
        <v>-54452496.117211431</v>
      </c>
      <c r="AK457" s="189">
        <f t="shared" si="114"/>
        <v>-58972740.175024033</v>
      </c>
      <c r="AL457" s="189">
        <f t="shared" si="114"/>
        <v>-63304226.974684477</v>
      </c>
      <c r="AM457" s="189">
        <f t="shared" si="114"/>
        <v>-67460378.067854404</v>
      </c>
      <c r="AN457" s="189">
        <f t="shared" ref="AN457:BN459" si="115">AN197-AN393</f>
        <v>-71453290.161417603</v>
      </c>
      <c r="AO457" s="189">
        <f t="shared" si="115"/>
        <v>-75293900.358574152</v>
      </c>
      <c r="AP457" s="189">
        <f t="shared" si="115"/>
        <v>-78992126.73237291</v>
      </c>
      <c r="AQ457" s="189">
        <f t="shared" si="115"/>
        <v>-82556988.486875296</v>
      </c>
      <c r="AR457" s="189">
        <f t="shared" si="115"/>
        <v>-85996709.133547306</v>
      </c>
      <c r="AS457" s="189">
        <f t="shared" si="115"/>
        <v>-89318805.461112142</v>
      </c>
      <c r="AT457" s="189">
        <f t="shared" si="115"/>
        <v>-92530164.564020097</v>
      </c>
      <c r="AU457" s="189">
        <f t="shared" si="115"/>
        <v>-95637110.786678702</v>
      </c>
      <c r="AV457" s="189">
        <f t="shared" si="115"/>
        <v>-98645464.114091277</v>
      </c>
      <c r="AW457" s="189">
        <f t="shared" si="115"/>
        <v>-101560591.27677256</v>
      </c>
      <c r="AX457" s="189">
        <f t="shared" si="115"/>
        <v>-104387450.62513223</v>
      </c>
      <c r="AY457" s="189">
        <f t="shared" si="115"/>
        <v>-107130631.655478</v>
      </c>
      <c r="AZ457" s="189">
        <f t="shared" si="115"/>
        <v>-109794389.92830029</v>
      </c>
      <c r="BA457" s="189">
        <f t="shared" si="115"/>
        <v>-112382678.00324908</v>
      </c>
      <c r="BB457" s="189">
        <f t="shared" si="115"/>
        <v>-114899172.91926703</v>
      </c>
      <c r="BC457" s="189">
        <f t="shared" si="115"/>
        <v>-117347300.66880822</v>
      </c>
      <c r="BD457" s="189">
        <f t="shared" si="115"/>
        <v>-119730258.04887104</v>
      </c>
      <c r="BE457" s="189">
        <f t="shared" si="115"/>
        <v>-122051032.2162441</v>
      </c>
      <c r="BF457" s="189">
        <f t="shared" si="115"/>
        <v>-124312418.22795543</v>
      </c>
      <c r="BG457" s="189">
        <f t="shared" si="115"/>
        <v>-126517034.80884176</v>
      </c>
      <c r="BH457" s="189">
        <f t="shared" si="115"/>
        <v>-128667338.55513176</v>
      </c>
      <c r="BI457" s="189">
        <f t="shared" si="115"/>
        <v>-130765636.75496125</v>
      </c>
      <c r="BJ457" s="189">
        <f t="shared" si="115"/>
        <v>-132814098.98292679</v>
      </c>
      <c r="BK457" s="189">
        <f t="shared" si="115"/>
        <v>-134814767.60548443</v>
      </c>
      <c r="BL457" s="189">
        <f t="shared" si="115"/>
        <v>-136769567.31662345</v>
      </c>
      <c r="BM457" s="189">
        <f t="shared" si="115"/>
        <v>-138680313.80833644</v>
      </c>
      <c r="BN457" s="1521">
        <f t="shared" si="115"/>
        <v>-140548721.66757637</v>
      </c>
    </row>
    <row r="458" spans="3:66" hidden="1" x14ac:dyDescent="0.15">
      <c r="C458" s="1529"/>
      <c r="D458" s="274"/>
      <c r="E458" s="189"/>
      <c r="F458" s="1604">
        <f t="shared" si="107"/>
        <v>10142175285.934092</v>
      </c>
      <c r="G458" s="189">
        <f t="shared" si="114"/>
        <v>801777182.08296347</v>
      </c>
      <c r="H458" s="189">
        <f t="shared" si="114"/>
        <v>608770561.19016385</v>
      </c>
      <c r="I458" s="189">
        <f t="shared" si="114"/>
        <v>509584248.59133661</v>
      </c>
      <c r="J458" s="189">
        <f t="shared" si="114"/>
        <v>444714933.43128383</v>
      </c>
      <c r="K458" s="189">
        <f t="shared" si="114"/>
        <v>397326740.37000287</v>
      </c>
      <c r="L458" s="189">
        <f t="shared" si="114"/>
        <v>360406567.72228062</v>
      </c>
      <c r="M458" s="189">
        <f t="shared" si="114"/>
        <v>330399003.47911346</v>
      </c>
      <c r="N458" s="189">
        <f t="shared" si="114"/>
        <v>305267649.83623564</v>
      </c>
      <c r="O458" s="189">
        <f t="shared" si="114"/>
        <v>283743995.11724818</v>
      </c>
      <c r="P458" s="189">
        <f t="shared" si="114"/>
        <v>264987685.73414707</v>
      </c>
      <c r="Q458" s="189">
        <f t="shared" si="114"/>
        <v>248415112.80610228</v>
      </c>
      <c r="R458" s="189">
        <f t="shared" si="114"/>
        <v>233605538.98358297</v>
      </c>
      <c r="S458" s="189">
        <f t="shared" si="114"/>
        <v>220246296.66440648</v>
      </c>
      <c r="T458" s="189">
        <f t="shared" si="114"/>
        <v>208099109.37689096</v>
      </c>
      <c r="U458" s="189">
        <f t="shared" si="114"/>
        <v>196978501.48219401</v>
      </c>
      <c r="V458" s="189">
        <f t="shared" si="114"/>
        <v>186737458.78044492</v>
      </c>
      <c r="W458" s="189">
        <f t="shared" si="114"/>
        <v>177257613.89980841</v>
      </c>
      <c r="X458" s="189">
        <f t="shared" si="114"/>
        <v>168442352.26930553</v>
      </c>
      <c r="Y458" s="189">
        <f t="shared" si="114"/>
        <v>160211859.0513432</v>
      </c>
      <c r="Z458" s="189">
        <f t="shared" si="114"/>
        <v>152499489.29366952</v>
      </c>
      <c r="AA458" s="189">
        <f t="shared" si="114"/>
        <v>145249060.65258306</v>
      </c>
      <c r="AB458" s="189">
        <f t="shared" si="114"/>
        <v>138412802.30483156</v>
      </c>
      <c r="AC458" s="189">
        <f t="shared" si="114"/>
        <v>131949778.97778329</v>
      </c>
      <c r="AD458" s="189">
        <f t="shared" si="114"/>
        <v>125824664.55569014</v>
      </c>
      <c r="AE458" s="189">
        <f t="shared" si="114"/>
        <v>120006776.65188637</v>
      </c>
      <c r="AF458" s="189">
        <f t="shared" si="114"/>
        <v>114469308.58438993</v>
      </c>
      <c r="AG458" s="189">
        <f t="shared" si="114"/>
        <v>109188712.48341259</v>
      </c>
      <c r="AH458" s="189">
        <f t="shared" si="114"/>
        <v>104144199.39000192</v>
      </c>
      <c r="AI458" s="189">
        <f t="shared" si="114"/>
        <v>99317330.84226203</v>
      </c>
      <c r="AJ458" s="189">
        <f t="shared" si="114"/>
        <v>94691682.67950955</v>
      </c>
      <c r="AK458" s="189">
        <f t="shared" si="114"/>
        <v>90252566.350810051</v>
      </c>
      <c r="AL458" s="189">
        <f t="shared" si="114"/>
        <v>85986796.383022785</v>
      </c>
      <c r="AM458" s="189">
        <f t="shared" si="114"/>
        <v>81882495.181158632</v>
      </c>
      <c r="AN458" s="189">
        <f t="shared" si="115"/>
        <v>77928928.234481722</v>
      </c>
      <c r="AO458" s="189">
        <f t="shared" si="115"/>
        <v>74116364.250038952</v>
      </c>
      <c r="AP458" s="189">
        <f t="shared" si="115"/>
        <v>70435955.848554283</v>
      </c>
      <c r="AQ458" s="189">
        <f t="shared" si="115"/>
        <v>66879637.320413828</v>
      </c>
      <c r="AR458" s="189">
        <f t="shared" si="115"/>
        <v>63440036.613286436</v>
      </c>
      <c r="AS458" s="189">
        <f t="shared" si="115"/>
        <v>60110399.253014266</v>
      </c>
      <c r="AT458" s="189">
        <f t="shared" si="115"/>
        <v>56884522.319263697</v>
      </c>
      <c r="AU458" s="189">
        <f t="shared" si="115"/>
        <v>53756696.932128906</v>
      </c>
      <c r="AV458" s="189">
        <f t="shared" si="115"/>
        <v>50721657.974340141</v>
      </c>
      <c r="AW458" s="189">
        <f t="shared" si="115"/>
        <v>47774539.990289032</v>
      </c>
      <c r="AX458" s="189">
        <f t="shared" si="115"/>
        <v>44910838.378751338</v>
      </c>
      <c r="AY458" s="189">
        <f t="shared" si="115"/>
        <v>42126375.139424324</v>
      </c>
      <c r="AZ458" s="189">
        <f t="shared" si="115"/>
        <v>39417268.550760329</v>
      </c>
      <c r="BA458" s="189">
        <f t="shared" si="115"/>
        <v>36779906.253220737</v>
      </c>
      <c r="BB458" s="189">
        <f t="shared" si="115"/>
        <v>34210921.29198122</v>
      </c>
      <c r="BC458" s="189">
        <f t="shared" si="115"/>
        <v>31707170.739504099</v>
      </c>
      <c r="BD458" s="189">
        <f t="shared" si="115"/>
        <v>29265716.573748022</v>
      </c>
      <c r="BE458" s="189">
        <f t="shared" si="115"/>
        <v>26883808.53413859</v>
      </c>
      <c r="BF458" s="189">
        <f t="shared" si="115"/>
        <v>24558868.716375977</v>
      </c>
      <c r="BG458" s="189">
        <f t="shared" si="115"/>
        <v>22288477.700012773</v>
      </c>
      <c r="BH458" s="189">
        <f t="shared" si="115"/>
        <v>20070362.030545235</v>
      </c>
      <c r="BI458" s="189">
        <f t="shared" si="115"/>
        <v>17902382.901379496</v>
      </c>
      <c r="BJ458" s="189">
        <f t="shared" si="115"/>
        <v>15782525.901146173</v>
      </c>
      <c r="BK458" s="189">
        <f t="shared" si="115"/>
        <v>13708891.709037155</v>
      </c>
      <c r="BL458" s="189">
        <f t="shared" si="115"/>
        <v>11679687.635567337</v>
      </c>
      <c r="BM458" s="189">
        <f t="shared" si="115"/>
        <v>9693219.9188295305</v>
      </c>
      <c r="BN458" s="1521">
        <f t="shared" si="115"/>
        <v>7747886.697227627</v>
      </c>
    </row>
    <row r="459" spans="3:66" hidden="1" x14ac:dyDescent="0.15">
      <c r="C459" s="1529"/>
      <c r="D459" s="274"/>
      <c r="E459" s="189"/>
      <c r="F459" s="1604">
        <f t="shared" si="107"/>
        <v>17421072444.343407</v>
      </c>
      <c r="G459" s="189">
        <f t="shared" si="114"/>
        <v>801777182.08296371</v>
      </c>
      <c r="H459" s="189">
        <f t="shared" si="114"/>
        <v>673106101.48776388</v>
      </c>
      <c r="I459" s="189">
        <f t="shared" si="114"/>
        <v>603888762.78032422</v>
      </c>
      <c r="J459" s="189">
        <f t="shared" si="114"/>
        <v>557302128.95208383</v>
      </c>
      <c r="K459" s="189">
        <f t="shared" si="114"/>
        <v>522543851.83404553</v>
      </c>
      <c r="L459" s="189">
        <f t="shared" si="114"/>
        <v>495006524.11538827</v>
      </c>
      <c r="M459" s="189">
        <f t="shared" si="114"/>
        <v>472312093.1804992</v>
      </c>
      <c r="N459" s="189">
        <f t="shared" si="114"/>
        <v>453078553.66997194</v>
      </c>
      <c r="O459" s="189">
        <f t="shared" si="114"/>
        <v>436434397.74454391</v>
      </c>
      <c r="P459" s="189">
        <f t="shared" si="114"/>
        <v>421796104.26373756</v>
      </c>
      <c r="Q459" s="189">
        <f t="shared" si="114"/>
        <v>408754606.83761656</v>
      </c>
      <c r="R459" s="189">
        <f t="shared" si="114"/>
        <v>397012509.31694591</v>
      </c>
      <c r="S459" s="189">
        <f t="shared" si="114"/>
        <v>386347113.85705376</v>
      </c>
      <c r="T459" s="189">
        <f t="shared" si="114"/>
        <v>376587521.47554588</v>
      </c>
      <c r="U459" s="189">
        <f t="shared" si="114"/>
        <v>367599847.14575851</v>
      </c>
      <c r="V459" s="189">
        <f t="shared" si="114"/>
        <v>359277335.9160713</v>
      </c>
      <c r="W459" s="189">
        <f t="shared" si="114"/>
        <v>351533556.89235246</v>
      </c>
      <c r="X459" s="189">
        <f t="shared" si="114"/>
        <v>344297595.58318603</v>
      </c>
      <c r="Y459" s="189">
        <f t="shared" si="114"/>
        <v>337510581.60848093</v>
      </c>
      <c r="Z459" s="189">
        <f t="shared" si="114"/>
        <v>331123131.45045996</v>
      </c>
      <c r="AA459" s="189">
        <f t="shared" si="114"/>
        <v>325093432.27013099</v>
      </c>
      <c r="AB459" s="189">
        <f t="shared" si="114"/>
        <v>319385783.76695144</v>
      </c>
      <c r="AC459" s="189">
        <f t="shared" si="114"/>
        <v>313969473.11924231</v>
      </c>
      <c r="AD459" s="189">
        <f t="shared" si="114"/>
        <v>308817895.99834764</v>
      </c>
      <c r="AE459" s="189">
        <f t="shared" si="114"/>
        <v>303907861.99854887</v>
      </c>
      <c r="AF459" s="189">
        <f t="shared" si="114"/>
        <v>299219040.08444488</v>
      </c>
      <c r="AG459" s="189">
        <f t="shared" si="114"/>
        <v>294733511.61713421</v>
      </c>
      <c r="AH459" s="189">
        <f t="shared" si="114"/>
        <v>290435406.94108772</v>
      </c>
      <c r="AI459" s="189">
        <f t="shared" si="114"/>
        <v>286310607.52973354</v>
      </c>
      <c r="AJ459" s="189">
        <f t="shared" si="114"/>
        <v>282346500.0442791</v>
      </c>
      <c r="AK459" s="189">
        <f t="shared" si="114"/>
        <v>278531771.85431063</v>
      </c>
      <c r="AL459" s="189">
        <f t="shared" si="114"/>
        <v>274856239.93756056</v>
      </c>
      <c r="AM459" s="189">
        <f t="shared" si="114"/>
        <v>271310706.85181868</v>
      </c>
      <c r="AN459" s="189">
        <f t="shared" si="115"/>
        <v>267886838.81621361</v>
      </c>
      <c r="AO459" s="189">
        <f t="shared" si="115"/>
        <v>264577061.9661684</v>
      </c>
      <c r="AP459" s="189">
        <f t="shared" si="115"/>
        <v>261374473.63796377</v>
      </c>
      <c r="AQ459" s="189">
        <f t="shared" si="115"/>
        <v>258272766.1539132</v>
      </c>
      <c r="AR459" s="189">
        <f t="shared" si="115"/>
        <v>255266161.06072932</v>
      </c>
      <c r="AS459" s="189">
        <f t="shared" si="115"/>
        <v>252349352.15341455</v>
      </c>
      <c r="AT459" s="189">
        <f t="shared" si="115"/>
        <v>249517455.91851044</v>
      </c>
      <c r="AU459" s="189">
        <f t="shared" si="115"/>
        <v>246765968.27142477</v>
      </c>
      <c r="AV459" s="189">
        <f t="shared" si="115"/>
        <v>244090726.65621406</v>
      </c>
      <c r="AW459" s="189">
        <f t="shared" si="115"/>
        <v>241487876.73273659</v>
      </c>
      <c r="AX459" s="189">
        <f t="shared" si="115"/>
        <v>238953843.00335264</v>
      </c>
      <c r="AY459" s="189">
        <f t="shared" si="115"/>
        <v>236485302.83532256</v>
      </c>
      <c r="AZ459" s="189">
        <f t="shared" si="115"/>
        <v>234079163.42041445</v>
      </c>
      <c r="BA459" s="189">
        <f t="shared" si="115"/>
        <v>231732541.28366947</v>
      </c>
      <c r="BB459" s="189">
        <f t="shared" si="115"/>
        <v>229442744.01160932</v>
      </c>
      <c r="BC459" s="189">
        <f t="shared" si="115"/>
        <v>227207253.91874391</v>
      </c>
      <c r="BD459" s="189">
        <f t="shared" si="115"/>
        <v>225023713.41179043</v>
      </c>
      <c r="BE459" s="189">
        <f t="shared" si="115"/>
        <v>222889911.84505874</v>
      </c>
      <c r="BF459" s="189">
        <f t="shared" si="115"/>
        <v>220803773.68909675</v>
      </c>
      <c r="BG459" s="189">
        <f t="shared" si="115"/>
        <v>218763347.8589012</v>
      </c>
      <c r="BH459" s="189">
        <f t="shared" si="115"/>
        <v>216766798.06851739</v>
      </c>
      <c r="BI459" s="189">
        <f t="shared" si="115"/>
        <v>214812394.09630901</v>
      </c>
      <c r="BJ459" s="189">
        <f t="shared" si="115"/>
        <v>212898503.86007518</v>
      </c>
      <c r="BK459" s="189">
        <f t="shared" si="115"/>
        <v>211023586.21393651</v>
      </c>
      <c r="BL459" s="189">
        <f t="shared" si="115"/>
        <v>209186184.38985676</v>
      </c>
      <c r="BM459" s="189">
        <f t="shared" si="115"/>
        <v>207384920.01608676</v>
      </c>
      <c r="BN459" s="1521">
        <f t="shared" si="115"/>
        <v>205618487.65294749</v>
      </c>
    </row>
    <row r="460" spans="3:66" hidden="1" x14ac:dyDescent="0.15">
      <c r="C460" s="1529"/>
      <c r="D460" s="274"/>
      <c r="E460" s="189"/>
      <c r="F460" s="1604"/>
      <c r="G460" s="189"/>
      <c r="H460" s="189"/>
      <c r="I460" s="189"/>
      <c r="J460" s="189"/>
      <c r="K460" s="189"/>
      <c r="L460" s="189"/>
      <c r="M460" s="189"/>
      <c r="N460" s="189"/>
      <c r="O460" s="189"/>
      <c r="P460" s="189"/>
      <c r="Q460" s="189"/>
      <c r="R460" s="189"/>
      <c r="S460" s="189"/>
      <c r="T460" s="189"/>
      <c r="U460" s="189"/>
      <c r="V460" s="189"/>
      <c r="W460" s="189"/>
      <c r="X460" s="189"/>
      <c r="Y460" s="189"/>
      <c r="Z460" s="189"/>
      <c r="AA460" s="189"/>
      <c r="AB460" s="189"/>
      <c r="AC460" s="189"/>
      <c r="AD460" s="189"/>
      <c r="AE460" s="189"/>
      <c r="AF460" s="189"/>
      <c r="AG460" s="189"/>
      <c r="AH460" s="189"/>
      <c r="AI460" s="189"/>
      <c r="AJ460" s="189"/>
      <c r="AK460" s="189"/>
      <c r="AL460" s="189"/>
      <c r="AM460" s="189"/>
      <c r="AN460" s="189"/>
      <c r="AO460" s="189"/>
      <c r="AP460" s="189"/>
      <c r="AQ460" s="189"/>
      <c r="AR460" s="189"/>
      <c r="AS460" s="189"/>
      <c r="AT460" s="189"/>
      <c r="AU460" s="189"/>
      <c r="AV460" s="189"/>
      <c r="AW460" s="189"/>
      <c r="AX460" s="189"/>
      <c r="AY460" s="189"/>
      <c r="AZ460" s="189"/>
      <c r="BA460" s="189"/>
      <c r="BB460" s="189"/>
      <c r="BC460" s="189"/>
      <c r="BD460" s="189"/>
      <c r="BE460" s="189"/>
      <c r="BF460" s="189"/>
      <c r="BG460" s="189"/>
      <c r="BH460" s="189"/>
      <c r="BI460" s="189"/>
      <c r="BJ460" s="189"/>
      <c r="BK460" s="189"/>
      <c r="BL460" s="189"/>
      <c r="BM460" s="189"/>
      <c r="BN460" s="1521"/>
    </row>
    <row r="461" spans="3:66" hidden="1" x14ac:dyDescent="0.15">
      <c r="C461" s="1529"/>
      <c r="D461" s="274"/>
      <c r="E461" s="189"/>
      <c r="F461" s="1604">
        <f t="shared" si="107"/>
        <v>-16118417837.129477</v>
      </c>
      <c r="G461" s="189">
        <f t="shared" si="114"/>
        <v>-104851488.59811151</v>
      </c>
      <c r="H461" s="189">
        <f t="shared" si="114"/>
        <v>-187112999.95299143</v>
      </c>
      <c r="I461" s="189">
        <f t="shared" si="114"/>
        <v>-227378486.78040236</v>
      </c>
      <c r="J461" s="189">
        <f t="shared" si="114"/>
        <v>-252922209.03689539</v>
      </c>
      <c r="K461" s="189">
        <f t="shared" si="114"/>
        <v>-271168904.84754491</v>
      </c>
      <c r="L461" s="189">
        <f t="shared" si="114"/>
        <v>-285134598.49882412</v>
      </c>
      <c r="M461" s="189">
        <f t="shared" si="114"/>
        <v>-296319464.86469078</v>
      </c>
      <c r="N461" s="189">
        <f t="shared" si="114"/>
        <v>-305569576.30401862</v>
      </c>
      <c r="O461" s="189">
        <f t="shared" si="114"/>
        <v>-313405145.89453065</v>
      </c>
      <c r="P461" s="189">
        <f t="shared" si="114"/>
        <v>-320166932.95253813</v>
      </c>
      <c r="Q461" s="189">
        <f t="shared" si="114"/>
        <v>-326089241.96276248</v>
      </c>
      <c r="R461" s="189">
        <f t="shared" si="114"/>
        <v>-331339487.87356162</v>
      </c>
      <c r="S461" s="189">
        <f t="shared" si="114"/>
        <v>-336041082.08489907</v>
      </c>
      <c r="T461" s="189">
        <f t="shared" si="114"/>
        <v>-340287380.96625483</v>
      </c>
      <c r="U461" s="189">
        <f t="shared" si="114"/>
        <v>-344150560.56569266</v>
      </c>
      <c r="V461" s="189">
        <f t="shared" si="114"/>
        <v>-347687470.11771715</v>
      </c>
      <c r="W461" s="189">
        <f t="shared" si="114"/>
        <v>-350943612.88677502</v>
      </c>
      <c r="X461" s="189">
        <f t="shared" si="114"/>
        <v>-353955925.7901268</v>
      </c>
      <c r="Y461" s="189">
        <f t="shared" si="114"/>
        <v>-356754765.33931398</v>
      </c>
      <c r="Z461" s="189">
        <f t="shared" si="114"/>
        <v>-359365355.43653286</v>
      </c>
      <c r="AA461" s="189">
        <f t="shared" si="114"/>
        <v>-361808861.88068521</v>
      </c>
      <c r="AB461" s="189">
        <f t="shared" si="114"/>
        <v>-364103202.64471233</v>
      </c>
      <c r="AC461" s="189">
        <f t="shared" si="114"/>
        <v>-366263667.70815766</v>
      </c>
      <c r="AD461" s="189">
        <f t="shared" si="114"/>
        <v>-368303399.37335157</v>
      </c>
      <c r="AE461" s="189">
        <f t="shared" si="114"/>
        <v>-370233768.85889852</v>
      </c>
      <c r="AF461" s="189">
        <f t="shared" si="114"/>
        <v>-372064674.74242151</v>
      </c>
      <c r="AG461" s="189">
        <f t="shared" si="114"/>
        <v>-373804781.79622924</v>
      </c>
      <c r="AH461" s="189">
        <f t="shared" si="114"/>
        <v>-375461713.84750617</v>
      </c>
      <c r="AI461" s="189">
        <f t="shared" si="114"/>
        <v>-377042210.80990219</v>
      </c>
      <c r="AJ461" s="189">
        <f t="shared" si="114"/>
        <v>-378552257.52705634</v>
      </c>
      <c r="AK461" s="189">
        <f t="shared" si="114"/>
        <v>-379997190.24297249</v>
      </c>
      <c r="AL461" s="189">
        <f t="shared" si="114"/>
        <v>-381381785.16867602</v>
      </c>
      <c r="AM461" s="189">
        <f t="shared" si="114"/>
        <v>-382710332.61213374</v>
      </c>
      <c r="AN461" s="189">
        <f t="shared" ref="AN461:BN462" si="116">AN201-AN397</f>
        <v>-383986699.38392222</v>
      </c>
      <c r="AO461" s="189">
        <f t="shared" si="116"/>
        <v>-385214381.61788511</v>
      </c>
      <c r="AP461" s="189">
        <f t="shared" si="116"/>
        <v>-386396549.70660377</v>
      </c>
      <c r="AQ461" s="189">
        <f t="shared" si="116"/>
        <v>-387536086.71188915</v>
      </c>
      <c r="AR461" s="189">
        <f t="shared" si="116"/>
        <v>-388635621.34595346</v>
      </c>
      <c r="AS461" s="189">
        <f t="shared" si="116"/>
        <v>-389697556.41134608</v>
      </c>
      <c r="AT461" s="189">
        <f t="shared" si="116"/>
        <v>-390724093.42372859</v>
      </c>
      <c r="AU461" s="189">
        <f t="shared" si="116"/>
        <v>-391717254.01114249</v>
      </c>
      <c r="AV461" s="189">
        <f t="shared" si="116"/>
        <v>-392678898.57905042</v>
      </c>
      <c r="AW461" s="189">
        <f t="shared" si="116"/>
        <v>-393610742.64643753</v>
      </c>
      <c r="AX461" s="189">
        <f t="shared" si="116"/>
        <v>-394514371.19027209</v>
      </c>
      <c r="AY461" s="189">
        <f t="shared" si="116"/>
        <v>-395391251.28031433</v>
      </c>
      <c r="AZ461" s="189">
        <f t="shared" si="116"/>
        <v>-396242743.24102843</v>
      </c>
      <c r="BA461" s="189">
        <f t="shared" si="116"/>
        <v>-397070110.54020011</v>
      </c>
      <c r="BB461" s="189">
        <f t="shared" si="116"/>
        <v>-397874528.57318354</v>
      </c>
      <c r="BC461" s="189">
        <f t="shared" si="116"/>
        <v>-398657092.48628473</v>
      </c>
      <c r="BD461" s="189">
        <f t="shared" si="116"/>
        <v>-399418824.16162109</v>
      </c>
      <c r="BE461" s="189">
        <f t="shared" si="116"/>
        <v>-400160678.46811473</v>
      </c>
      <c r="BF461" s="189">
        <f t="shared" si="116"/>
        <v>-400883548.86843956</v>
      </c>
      <c r="BG461" s="189">
        <f t="shared" si="116"/>
        <v>-401588272.45925272</v>
      </c>
      <c r="BH461" s="189">
        <f t="shared" si="116"/>
        <v>-402275634.5114857</v>
      </c>
      <c r="BI461" s="189">
        <f t="shared" si="116"/>
        <v>-402946372.5685252</v>
      </c>
      <c r="BJ461" s="189">
        <f t="shared" si="116"/>
        <v>-403601180.15250731</v>
      </c>
      <c r="BK461" s="189">
        <f t="shared" si="116"/>
        <v>-404240710.12245309</v>
      </c>
      <c r="BL461" s="189">
        <f t="shared" si="116"/>
        <v>-404865577.72242403</v>
      </c>
      <c r="BM461" s="189">
        <f t="shared" si="116"/>
        <v>-405476363.35310829</v>
      </c>
      <c r="BN461" s="1521">
        <f t="shared" si="116"/>
        <v>-406073615.09614742</v>
      </c>
    </row>
    <row r="462" spans="3:66" hidden="1" x14ac:dyDescent="0.15">
      <c r="C462" s="1529"/>
      <c r="D462" s="274"/>
      <c r="E462" s="189"/>
      <c r="F462" s="1604">
        <f t="shared" si="107"/>
        <v>-14181994765.978571</v>
      </c>
      <c r="G462" s="189">
        <f t="shared" si="114"/>
        <v>-104851488.59811145</v>
      </c>
      <c r="H462" s="189">
        <f t="shared" si="114"/>
        <v>-166547622.11427146</v>
      </c>
      <c r="I462" s="189">
        <f t="shared" si="114"/>
        <v>-198253332.29543501</v>
      </c>
      <c r="J462" s="189">
        <f t="shared" si="114"/>
        <v>-218989335.6030075</v>
      </c>
      <c r="K462" s="189">
        <f t="shared" si="114"/>
        <v>-234137356.29097253</v>
      </c>
      <c r="L462" s="189">
        <f t="shared" si="114"/>
        <v>-245939189.25699645</v>
      </c>
      <c r="M462" s="189">
        <f t="shared" si="114"/>
        <v>-255531350.81848758</v>
      </c>
      <c r="N462" s="189">
        <f t="shared" si="114"/>
        <v>-263564792.06843311</v>
      </c>
      <c r="O462" s="189">
        <f t="shared" si="114"/>
        <v>-270445003.06407535</v>
      </c>
      <c r="P462" s="189">
        <f t="shared" si="114"/>
        <v>-276440609.65320337</v>
      </c>
      <c r="Q462" s="189">
        <f t="shared" si="114"/>
        <v>-281738167.15327919</v>
      </c>
      <c r="R462" s="189">
        <f t="shared" si="114"/>
        <v>-286472167.6743238</v>
      </c>
      <c r="S462" s="189">
        <f t="shared" si="114"/>
        <v>-290742557.95412898</v>
      </c>
      <c r="T462" s="189">
        <f t="shared" si="114"/>
        <v>-294625505.00159121</v>
      </c>
      <c r="U462" s="189">
        <f t="shared" si="114"/>
        <v>-298180297.6106652</v>
      </c>
      <c r="V462" s="189">
        <f t="shared" si="114"/>
        <v>-301453930.06404483</v>
      </c>
      <c r="W462" s="189">
        <f t="shared" si="114"/>
        <v>-304484239.4532398</v>
      </c>
      <c r="X462" s="189">
        <f t="shared" si="114"/>
        <v>-307302109.41034067</v>
      </c>
      <c r="Y462" s="189">
        <f t="shared" si="114"/>
        <v>-309933053.39625347</v>
      </c>
      <c r="Z462" s="189">
        <f t="shared" si="114"/>
        <v>-312398375.01109958</v>
      </c>
      <c r="AA462" s="189">
        <f t="shared" si="114"/>
        <v>-314716033.39722466</v>
      </c>
      <c r="AB462" s="189">
        <f t="shared" si="114"/>
        <v>-316901298.88616395</v>
      </c>
      <c r="AC462" s="189">
        <f t="shared" si="114"/>
        <v>-318967256.77019489</v>
      </c>
      <c r="AD462" s="189">
        <f t="shared" si="114"/>
        <v>-320925199.32905197</v>
      </c>
      <c r="AE462" s="189">
        <f t="shared" si="114"/>
        <v>-322784934.43676364</v>
      </c>
      <c r="AF462" s="189">
        <f t="shared" si="114"/>
        <v>-324555031.06688643</v>
      </c>
      <c r="AG462" s="189">
        <f t="shared" si="114"/>
        <v>-326243016.48719883</v>
      </c>
      <c r="AH462" s="189">
        <f t="shared" si="114"/>
        <v>-327855536.05722916</v>
      </c>
      <c r="AI462" s="189">
        <f t="shared" si="114"/>
        <v>-329398483.78103662</v>
      </c>
      <c r="AJ462" s="189">
        <f t="shared" si="114"/>
        <v>-330877109.77494216</v>
      </c>
      <c r="AK462" s="189">
        <f t="shared" si="114"/>
        <v>-332296109.35351789</v>
      </c>
      <c r="AL462" s="189">
        <f t="shared" si="114"/>
        <v>-333659697.36031485</v>
      </c>
      <c r="AM462" s="189">
        <f t="shared" si="114"/>
        <v>-334971670.56501329</v>
      </c>
      <c r="AN462" s="189">
        <f t="shared" si="116"/>
        <v>-336235460.3411305</v>
      </c>
      <c r="AO462" s="189">
        <f t="shared" si="116"/>
        <v>-337454177.37547374</v>
      </c>
      <c r="AP462" s="189">
        <f t="shared" si="116"/>
        <v>-338630649.80466628</v>
      </c>
      <c r="AQ462" s="189">
        <f t="shared" si="116"/>
        <v>-339767455.89827704</v>
      </c>
      <c r="AR462" s="189">
        <f t="shared" si="116"/>
        <v>-340866952.19269216</v>
      </c>
      <c r="AS462" s="189">
        <f t="shared" si="116"/>
        <v>-341931297.81042016</v>
      </c>
      <c r="AT462" s="189">
        <f t="shared" si="116"/>
        <v>-342962475.56531131</v>
      </c>
      <c r="AU462" s="189">
        <f t="shared" si="116"/>
        <v>-343962310.3471818</v>
      </c>
      <c r="AV462" s="189">
        <f t="shared" si="116"/>
        <v>-344932485.19351768</v>
      </c>
      <c r="AW462" s="189">
        <f t="shared" si="116"/>
        <v>-345874555.38671005</v>
      </c>
      <c r="AX462" s="189">
        <f t="shared" si="116"/>
        <v>-346789960.85911608</v>
      </c>
      <c r="AY462" s="189">
        <f t="shared" si="116"/>
        <v>-347680037.14245665</v>
      </c>
      <c r="AZ462" s="189">
        <f t="shared" si="116"/>
        <v>-348546025.06054235</v>
      </c>
      <c r="BA462" s="189">
        <f t="shared" si="116"/>
        <v>-349389079.33343112</v>
      </c>
      <c r="BB462" s="189">
        <f t="shared" si="116"/>
        <v>-350210276.23557091</v>
      </c>
      <c r="BC462" s="189">
        <f t="shared" si="116"/>
        <v>-351010620.42926872</v>
      </c>
      <c r="BD462" s="189">
        <f t="shared" si="116"/>
        <v>-351791051.07712579</v>
      </c>
      <c r="BE462" s="189">
        <f t="shared" si="116"/>
        <v>-352552447.32226586</v>
      </c>
      <c r="BF462" s="189">
        <f t="shared" si="116"/>
        <v>-353295633.21273017</v>
      </c>
      <c r="BG462" s="189">
        <f t="shared" si="116"/>
        <v>-354021382.13590944</v>
      </c>
      <c r="BH462" s="189">
        <f t="shared" si="116"/>
        <v>-354730420.81999576</v>
      </c>
      <c r="BI462" s="189">
        <f t="shared" si="116"/>
        <v>-355423432.95188284</v>
      </c>
      <c r="BJ462" s="189">
        <f t="shared" si="116"/>
        <v>-356101062.45452154</v>
      </c>
      <c r="BK462" s="189">
        <f t="shared" si="116"/>
        <v>-356763916.46122992</v>
      </c>
      <c r="BL462" s="189">
        <f t="shared" si="116"/>
        <v>-357412568.01975787</v>
      </c>
      <c r="BM462" s="189">
        <f t="shared" si="116"/>
        <v>-358047558.55485189</v>
      </c>
      <c r="BN462" s="1521">
        <f t="shared" si="116"/>
        <v>-358669400.11457765</v>
      </c>
    </row>
    <row r="463" spans="3:66" hidden="1" x14ac:dyDescent="0.15">
      <c r="C463" s="1529"/>
      <c r="D463" s="274"/>
      <c r="E463" s="189"/>
      <c r="F463" s="1604">
        <f t="shared" si="107"/>
        <v>-11855236187.136616</v>
      </c>
      <c r="G463" s="189">
        <f t="shared" si="114"/>
        <v>-104851488.59811148</v>
      </c>
      <c r="H463" s="189">
        <f t="shared" si="114"/>
        <v>-145982244.27555138</v>
      </c>
      <c r="I463" s="189">
        <f t="shared" si="114"/>
        <v>-168108128.61451077</v>
      </c>
      <c r="J463" s="189">
        <f t="shared" si="114"/>
        <v>-182999924.38524741</v>
      </c>
      <c r="K463" s="189">
        <f t="shared" si="114"/>
        <v>-194110689.8913554</v>
      </c>
      <c r="L463" s="189">
        <f t="shared" si="114"/>
        <v>-202913220.2903108</v>
      </c>
      <c r="M463" s="189">
        <f t="shared" si="114"/>
        <v>-210167679.40966851</v>
      </c>
      <c r="N463" s="189">
        <f t="shared" si="114"/>
        <v>-216315836.4839738</v>
      </c>
      <c r="O463" s="189">
        <f t="shared" si="114"/>
        <v>-221636276.07039267</v>
      </c>
      <c r="P463" s="189">
        <f t="shared" si="114"/>
        <v>-226315525.43947101</v>
      </c>
      <c r="Q463" s="189">
        <f t="shared" si="114"/>
        <v>-230484345.984231</v>
      </c>
      <c r="R463" s="189">
        <f t="shared" si="114"/>
        <v>-234237802.79853088</v>
      </c>
      <c r="S463" s="189">
        <f t="shared" si="114"/>
        <v>-237647083.05665022</v>
      </c>
      <c r="T463" s="189">
        <f t="shared" si="114"/>
        <v>-240766816.00595278</v>
      </c>
      <c r="U463" s="189">
        <f t="shared" si="114"/>
        <v>-243639799.08231217</v>
      </c>
      <c r="V463" s="189">
        <f t="shared" si="114"/>
        <v>-246300157.37282759</v>
      </c>
      <c r="W463" s="189">
        <f t="shared" si="114"/>
        <v>-248775519.21459752</v>
      </c>
      <c r="X463" s="189">
        <f t="shared" si="114"/>
        <v>-251088553.00060457</v>
      </c>
      <c r="Y463" s="189">
        <f t="shared" si="114"/>
        <v>-253258077.12585217</v>
      </c>
      <c r="Z463" s="189">
        <f t="shared" si="114"/>
        <v>-255299877.43277508</v>
      </c>
      <c r="AA463" s="189">
        <f t="shared" si="114"/>
        <v>-257227319.73486322</v>
      </c>
      <c r="AB463" s="189">
        <f t="shared" si="114"/>
        <v>-259051815.92305899</v>
      </c>
      <c r="AC463" s="189">
        <f t="shared" si="114"/>
        <v>-260783183.60018998</v>
      </c>
      <c r="AD463" s="189">
        <f t="shared" si="114"/>
        <v>-262429927.05592895</v>
      </c>
      <c r="AE463" s="189">
        <f t="shared" ref="AE463:BN463" si="117">AE203-AE399</f>
        <v>-263999459.29176205</v>
      </c>
      <c r="AF463" s="189">
        <f t="shared" si="117"/>
        <v>-265498279.28823632</v>
      </c>
      <c r="AG463" s="189">
        <f t="shared" si="117"/>
        <v>-266932114.88376981</v>
      </c>
      <c r="AH463" s="189">
        <f t="shared" si="117"/>
        <v>-268306038.94260865</v>
      </c>
      <c r="AI463" s="189">
        <f t="shared" si="117"/>
        <v>-269624564.56640899</v>
      </c>
      <c r="AJ463" s="189">
        <f t="shared" si="117"/>
        <v>-270891723.71133208</v>
      </c>
      <c r="AK463" s="189">
        <f t="shared" si="117"/>
        <v>-272111132.55154419</v>
      </c>
      <c r="AL463" s="189">
        <f t="shared" si="117"/>
        <v>-273286046.17279589</v>
      </c>
      <c r="AM463" s="189">
        <f t="shared" si="117"/>
        <v>-274419404.61216974</v>
      </c>
      <c r="AN463" s="189">
        <f t="shared" si="117"/>
        <v>-275513871.8303889</v>
      </c>
      <c r="AO463" s="189">
        <f t="shared" si="117"/>
        <v>-276571868.8747623</v>
      </c>
      <c r="AP463" s="189">
        <f t="shared" si="117"/>
        <v>-277595602.23779523</v>
      </c>
      <c r="AQ463" s="189">
        <f t="shared" si="117"/>
        <v>-278587088.21987641</v>
      </c>
      <c r="AR463" s="189">
        <f t="shared" si="117"/>
        <v>-279548173.95051801</v>
      </c>
      <c r="AS463" s="189">
        <f t="shared" si="117"/>
        <v>-280480555.60123229</v>
      </c>
      <c r="AT463" s="189">
        <f t="shared" si="117"/>
        <v>-281385794.2267487</v>
      </c>
      <c r="AU463" s="189">
        <f t="shared" si="117"/>
        <v>-282265329.59427857</v>
      </c>
      <c r="AV463" s="189">
        <f t="shared" si="117"/>
        <v>-283120492.29862809</v>
      </c>
      <c r="AW463" s="189">
        <f t="shared" si="117"/>
        <v>-283952514.41091907</v>
      </c>
      <c r="AX463" s="189">
        <f t="shared" si="117"/>
        <v>-284762538.86800432</v>
      </c>
      <c r="AY463" s="189">
        <f t="shared" si="117"/>
        <v>-285551627.77641726</v>
      </c>
      <c r="AZ463" s="189">
        <f t="shared" si="117"/>
        <v>-286320769.77742219</v>
      </c>
      <c r="BA463" s="189">
        <f t="shared" si="117"/>
        <v>-287070886.59720218</v>
      </c>
      <c r="BB463" s="189">
        <f t="shared" si="117"/>
        <v>-287802838.88758719</v>
      </c>
      <c r="BC463" s="189">
        <f t="shared" si="117"/>
        <v>-288517431.44718695</v>
      </c>
      <c r="BD463" s="189">
        <f t="shared" si="117"/>
        <v>-289215417.89983702</v>
      </c>
      <c r="BE463" s="189">
        <f t="shared" si="117"/>
        <v>-289897504.89638197</v>
      </c>
      <c r="BF463" s="189">
        <f t="shared" si="117"/>
        <v>-290564355.8966639</v>
      </c>
      <c r="BG463" s="189">
        <f t="shared" si="117"/>
        <v>-291216594.58084595</v>
      </c>
      <c r="BH463" s="189">
        <f t="shared" si="117"/>
        <v>-291854807.93264389</v>
      </c>
      <c r="BI463" s="189">
        <f t="shared" si="117"/>
        <v>-292479549.03145242</v>
      </c>
      <c r="BJ463" s="189">
        <f t="shared" si="117"/>
        <v>-293091339.58559895</v>
      </c>
      <c r="BK463" s="189">
        <f t="shared" si="117"/>
        <v>-293690672.23487747</v>
      </c>
      <c r="BL463" s="189">
        <f t="shared" si="117"/>
        <v>-294278012.64701927</v>
      </c>
      <c r="BM463" s="189">
        <f t="shared" si="117"/>
        <v>-294853801.42974567</v>
      </c>
      <c r="BN463" s="1521">
        <f t="shared" si="117"/>
        <v>-295418455.87744999</v>
      </c>
    </row>
    <row r="464" spans="3:66" hidden="1" x14ac:dyDescent="0.15">
      <c r="C464" s="1529"/>
      <c r="D464" s="274"/>
      <c r="E464" s="189"/>
      <c r="F464" s="1604"/>
      <c r="G464" s="189"/>
      <c r="H464" s="189"/>
      <c r="I464" s="189"/>
      <c r="J464" s="189"/>
      <c r="K464" s="189"/>
      <c r="L464" s="189"/>
      <c r="M464" s="189"/>
      <c r="N464" s="189"/>
      <c r="O464" s="189"/>
      <c r="P464" s="189"/>
      <c r="Q464" s="189"/>
      <c r="R464" s="189"/>
      <c r="S464" s="189"/>
      <c r="T464" s="189"/>
      <c r="U464" s="189"/>
      <c r="V464" s="189"/>
      <c r="W464" s="189"/>
      <c r="X464" s="189"/>
      <c r="Y464" s="189"/>
      <c r="Z464" s="189"/>
      <c r="AA464" s="189"/>
      <c r="AB464" s="189"/>
      <c r="AC464" s="189"/>
      <c r="AD464" s="189"/>
      <c r="AE464" s="189"/>
      <c r="AF464" s="189"/>
      <c r="AG464" s="189"/>
      <c r="AH464" s="189"/>
      <c r="AI464" s="189"/>
      <c r="AJ464" s="189"/>
      <c r="AK464" s="189"/>
      <c r="AL464" s="189"/>
      <c r="AM464" s="189"/>
      <c r="AN464" s="189"/>
      <c r="AO464" s="189"/>
      <c r="AP464" s="189"/>
      <c r="AQ464" s="189"/>
      <c r="AR464" s="189"/>
      <c r="AS464" s="189"/>
      <c r="AT464" s="189"/>
      <c r="AU464" s="189"/>
      <c r="AV464" s="189"/>
      <c r="AW464" s="189"/>
      <c r="AX464" s="189"/>
      <c r="AY464" s="189"/>
      <c r="AZ464" s="189"/>
      <c r="BA464" s="189"/>
      <c r="BB464" s="189"/>
      <c r="BC464" s="189"/>
      <c r="BD464" s="189"/>
      <c r="BE464" s="189"/>
      <c r="BF464" s="189"/>
      <c r="BG464" s="189"/>
      <c r="BH464" s="189"/>
      <c r="BI464" s="189"/>
      <c r="BJ464" s="189"/>
      <c r="BK464" s="189"/>
      <c r="BL464" s="189"/>
      <c r="BM464" s="189"/>
      <c r="BN464" s="1521"/>
    </row>
    <row r="465" spans="2:66" hidden="1" x14ac:dyDescent="0.15">
      <c r="C465" s="1529"/>
      <c r="D465" s="274"/>
      <c r="E465" s="189"/>
      <c r="F465" s="1604">
        <f t="shared" si="107"/>
        <v>2630427748.5671654</v>
      </c>
      <c r="G465" s="189">
        <f t="shared" ref="G465:BN467" si="118">G205-G401</f>
        <v>770551760.57948852</v>
      </c>
      <c r="H465" s="189">
        <f t="shared" si="118"/>
        <v>513209599.38908839</v>
      </c>
      <c r="I465" s="189">
        <f t="shared" si="118"/>
        <v>387245375.89157307</v>
      </c>
      <c r="J465" s="189">
        <f t="shared" si="118"/>
        <v>307335870.43676865</v>
      </c>
      <c r="K465" s="189">
        <f t="shared" si="118"/>
        <v>250253961.08259779</v>
      </c>
      <c r="L465" s="189">
        <f t="shared" si="118"/>
        <v>206564491.63875622</v>
      </c>
      <c r="M465" s="189">
        <f t="shared" si="118"/>
        <v>171574401.67067069</v>
      </c>
      <c r="N465" s="189">
        <f t="shared" si="118"/>
        <v>142636887.27491266</v>
      </c>
      <c r="O465" s="189">
        <f t="shared" si="118"/>
        <v>118124543.90352455</v>
      </c>
      <c r="P465" s="189">
        <f t="shared" si="118"/>
        <v>96971359.791575909</v>
      </c>
      <c r="Q465" s="189">
        <f t="shared" si="118"/>
        <v>78444350.321088165</v>
      </c>
      <c r="R465" s="189">
        <f t="shared" si="118"/>
        <v>62019784.236502647</v>
      </c>
      <c r="S465" s="189">
        <f t="shared" si="118"/>
        <v>47311588.441677004</v>
      </c>
      <c r="T465" s="189">
        <f t="shared" si="118"/>
        <v>34027712.262034416</v>
      </c>
      <c r="U465" s="189">
        <f t="shared" si="118"/>
        <v>21942364.317269236</v>
      </c>
      <c r="V465" s="189">
        <f t="shared" si="118"/>
        <v>10877700.745427936</v>
      </c>
      <c r="W465" s="189">
        <f t="shared" si="118"/>
        <v>691371.76201161742</v>
      </c>
      <c r="X465" s="189">
        <f t="shared" si="118"/>
        <v>-8732173.951682657</v>
      </c>
      <c r="Y465" s="189">
        <f t="shared" si="118"/>
        <v>-17487901.9531506</v>
      </c>
      <c r="Z465" s="189">
        <f t="shared" si="118"/>
        <v>-25654721.241241544</v>
      </c>
      <c r="AA465" s="189">
        <f t="shared" si="118"/>
        <v>-33298845.678830385</v>
      </c>
      <c r="AB465" s="189">
        <f t="shared" si="118"/>
        <v>-40476328.817631721</v>
      </c>
      <c r="AC465" s="189">
        <f t="shared" si="118"/>
        <v>-47235002.946591675</v>
      </c>
      <c r="AD465" s="189">
        <f t="shared" si="118"/>
        <v>-53615981.685300261</v>
      </c>
      <c r="AE465" s="189">
        <f t="shared" si="118"/>
        <v>-59654838.097305268</v>
      </c>
      <c r="AF465" s="189">
        <f t="shared" si="118"/>
        <v>-65382538.321160793</v>
      </c>
      <c r="AG465" s="189">
        <f t="shared" si="118"/>
        <v>-70826188.730131269</v>
      </c>
      <c r="AH465" s="189">
        <f t="shared" si="118"/>
        <v>-76009639.264874816</v>
      </c>
      <c r="AI465" s="189">
        <f t="shared" si="118"/>
        <v>-80953974.681995809</v>
      </c>
      <c r="AJ465" s="189">
        <f t="shared" si="118"/>
        <v>-85677917.620686829</v>
      </c>
      <c r="AK465" s="189">
        <f t="shared" si="118"/>
        <v>-90198161.67849946</v>
      </c>
      <c r="AL465" s="189">
        <f t="shared" si="118"/>
        <v>-94529648.478159904</v>
      </c>
      <c r="AM465" s="189">
        <f t="shared" si="118"/>
        <v>-98685799.571329832</v>
      </c>
      <c r="AN465" s="189">
        <f t="shared" si="118"/>
        <v>-102678711.66489306</v>
      </c>
      <c r="AO465" s="189">
        <f t="shared" si="118"/>
        <v>-106519321.86204958</v>
      </c>
      <c r="AP465" s="189">
        <f t="shared" si="118"/>
        <v>-110217548.23584834</v>
      </c>
      <c r="AQ465" s="189">
        <f t="shared" si="118"/>
        <v>-113782409.99035072</v>
      </c>
      <c r="AR465" s="189">
        <f t="shared" si="118"/>
        <v>-117222130.63702273</v>
      </c>
      <c r="AS465" s="189">
        <f t="shared" si="118"/>
        <v>-120544226.9645876</v>
      </c>
      <c r="AT465" s="189">
        <f t="shared" si="118"/>
        <v>-123755586.0674955</v>
      </c>
      <c r="AU465" s="189">
        <f t="shared" si="118"/>
        <v>-126862532.29015413</v>
      </c>
      <c r="AV465" s="189">
        <f t="shared" si="118"/>
        <v>-129870885.61756673</v>
      </c>
      <c r="AW465" s="189">
        <f t="shared" si="118"/>
        <v>-132786012.78024802</v>
      </c>
      <c r="AX465" s="189">
        <f t="shared" si="118"/>
        <v>-135612872.12860769</v>
      </c>
      <c r="AY465" s="189">
        <f t="shared" si="118"/>
        <v>-138356053.15895343</v>
      </c>
      <c r="AZ465" s="189">
        <f t="shared" si="118"/>
        <v>-141019811.43177575</v>
      </c>
      <c r="BA465" s="189">
        <f t="shared" si="118"/>
        <v>-143608099.50672454</v>
      </c>
      <c r="BB465" s="189">
        <f t="shared" si="118"/>
        <v>-146124594.42274243</v>
      </c>
      <c r="BC465" s="189">
        <f t="shared" si="118"/>
        <v>-148572722.17228365</v>
      </c>
      <c r="BD465" s="189">
        <f t="shared" si="118"/>
        <v>-150955679.55234647</v>
      </c>
      <c r="BE465" s="189">
        <f t="shared" si="118"/>
        <v>-153276453.71971947</v>
      </c>
      <c r="BF465" s="189">
        <f t="shared" si="118"/>
        <v>-155537839.73143083</v>
      </c>
      <c r="BG465" s="189">
        <f t="shared" si="118"/>
        <v>-157742456.31231719</v>
      </c>
      <c r="BH465" s="189">
        <f t="shared" si="118"/>
        <v>-159892760.05860716</v>
      </c>
      <c r="BI465" s="189">
        <f t="shared" si="118"/>
        <v>-161991058.25843674</v>
      </c>
      <c r="BJ465" s="189">
        <f t="shared" si="118"/>
        <v>-164039520.48640221</v>
      </c>
      <c r="BK465" s="189">
        <f t="shared" si="118"/>
        <v>-166040189.10895985</v>
      </c>
      <c r="BL465" s="189">
        <f t="shared" si="118"/>
        <v>-167994988.82009888</v>
      </c>
      <c r="BM465" s="189">
        <f t="shared" si="118"/>
        <v>-169905735.31181186</v>
      </c>
      <c r="BN465" s="1521">
        <f t="shared" si="118"/>
        <v>-171774143.1710518</v>
      </c>
    </row>
    <row r="466" spans="2:66" hidden="1" x14ac:dyDescent="0.15">
      <c r="C466" s="1529"/>
      <c r="D466" s="274"/>
      <c r="E466" s="189"/>
      <c r="F466" s="1604">
        <f t="shared" si="107"/>
        <v>8688221848.1568928</v>
      </c>
      <c r="G466" s="189">
        <f t="shared" si="118"/>
        <v>770551760.57948852</v>
      </c>
      <c r="H466" s="189">
        <f t="shared" si="118"/>
        <v>577545139.68668842</v>
      </c>
      <c r="I466" s="189">
        <f t="shared" si="118"/>
        <v>478358827.08786118</v>
      </c>
      <c r="J466" s="189">
        <f t="shared" si="118"/>
        <v>413489511.9278084</v>
      </c>
      <c r="K466" s="189">
        <f t="shared" si="118"/>
        <v>366101318.86652744</v>
      </c>
      <c r="L466" s="189">
        <f t="shared" si="118"/>
        <v>329181146.21880519</v>
      </c>
      <c r="M466" s="189">
        <f t="shared" si="118"/>
        <v>299173581.97563803</v>
      </c>
      <c r="N466" s="189">
        <f t="shared" si="118"/>
        <v>274042228.33276021</v>
      </c>
      <c r="O466" s="189">
        <f t="shared" si="118"/>
        <v>252518573.61377281</v>
      </c>
      <c r="P466" s="189">
        <f t="shared" si="118"/>
        <v>233762264.23067164</v>
      </c>
      <c r="Q466" s="189">
        <f t="shared" si="118"/>
        <v>217189691.30262685</v>
      </c>
      <c r="R466" s="189">
        <f t="shared" si="118"/>
        <v>202380117.48010755</v>
      </c>
      <c r="S466" s="189">
        <f t="shared" si="118"/>
        <v>189020875.16093105</v>
      </c>
      <c r="T466" s="189">
        <f t="shared" si="118"/>
        <v>176873687.87341553</v>
      </c>
      <c r="U466" s="189">
        <f t="shared" si="118"/>
        <v>165753079.97871858</v>
      </c>
      <c r="V466" s="189">
        <f t="shared" si="118"/>
        <v>155512037.27696949</v>
      </c>
      <c r="W466" s="189">
        <f t="shared" si="118"/>
        <v>146032192.39633298</v>
      </c>
      <c r="X466" s="189">
        <f t="shared" si="118"/>
        <v>137216930.7658301</v>
      </c>
      <c r="Y466" s="189">
        <f t="shared" si="118"/>
        <v>128986437.54786777</v>
      </c>
      <c r="Z466" s="189">
        <f t="shared" si="118"/>
        <v>121274067.79019412</v>
      </c>
      <c r="AA466" s="189">
        <f t="shared" si="118"/>
        <v>114023639.14910761</v>
      </c>
      <c r="AB466" s="189">
        <f t="shared" si="118"/>
        <v>107187380.80135617</v>
      </c>
      <c r="AC466" s="189">
        <f t="shared" si="118"/>
        <v>100724357.47430786</v>
      </c>
      <c r="AD466" s="189">
        <f t="shared" si="118"/>
        <v>94599243.052214712</v>
      </c>
      <c r="AE466" s="189">
        <f t="shared" si="118"/>
        <v>88781355.148410946</v>
      </c>
      <c r="AF466" s="189">
        <f t="shared" si="118"/>
        <v>83243887.080914497</v>
      </c>
      <c r="AG466" s="189">
        <f t="shared" si="118"/>
        <v>77963290.979937166</v>
      </c>
      <c r="AH466" s="189">
        <f t="shared" si="118"/>
        <v>72918777.886526495</v>
      </c>
      <c r="AI466" s="189">
        <f t="shared" si="118"/>
        <v>68091909.338786602</v>
      </c>
      <c r="AJ466" s="189">
        <f t="shared" si="118"/>
        <v>63466261.176034153</v>
      </c>
      <c r="AK466" s="189">
        <f t="shared" si="118"/>
        <v>59027144.847334623</v>
      </c>
      <c r="AL466" s="189">
        <f t="shared" si="118"/>
        <v>54761374.879547358</v>
      </c>
      <c r="AM466" s="189">
        <f t="shared" si="118"/>
        <v>50657073.677683175</v>
      </c>
      <c r="AN466" s="189">
        <f t="shared" si="118"/>
        <v>46703506.731006324</v>
      </c>
      <c r="AO466" s="189">
        <f t="shared" si="118"/>
        <v>42890942.746563494</v>
      </c>
      <c r="AP466" s="189">
        <f t="shared" si="118"/>
        <v>39210534.345078886</v>
      </c>
      <c r="AQ466" s="189">
        <f t="shared" si="118"/>
        <v>35654215.8169384</v>
      </c>
      <c r="AR466" s="189">
        <f t="shared" si="118"/>
        <v>32214615.109810978</v>
      </c>
      <c r="AS466" s="189">
        <f t="shared" si="118"/>
        <v>28884977.749538809</v>
      </c>
      <c r="AT466" s="189">
        <f t="shared" si="118"/>
        <v>25659100.815788269</v>
      </c>
      <c r="AU466" s="189">
        <f t="shared" si="118"/>
        <v>22531275.428653479</v>
      </c>
      <c r="AV466" s="189">
        <f t="shared" si="118"/>
        <v>19496236.470864683</v>
      </c>
      <c r="AW466" s="189">
        <f t="shared" si="118"/>
        <v>16549118.486813635</v>
      </c>
      <c r="AX466" s="189">
        <f t="shared" si="118"/>
        <v>13685416.87527594</v>
      </c>
      <c r="AY466" s="189">
        <f t="shared" si="118"/>
        <v>10900953.635948896</v>
      </c>
      <c r="AZ466" s="189">
        <f t="shared" si="118"/>
        <v>8191847.0472849309</v>
      </c>
      <c r="BA466" s="189">
        <f t="shared" si="118"/>
        <v>5554484.7497452796</v>
      </c>
      <c r="BB466" s="189">
        <f t="shared" si="118"/>
        <v>2985499.7885057926</v>
      </c>
      <c r="BC466" s="189">
        <f t="shared" si="118"/>
        <v>481749.23602867126</v>
      </c>
      <c r="BD466" s="189">
        <f t="shared" si="118"/>
        <v>-1959704.9297274053</v>
      </c>
      <c r="BE466" s="189">
        <f t="shared" si="118"/>
        <v>-4341612.9693368375</v>
      </c>
      <c r="BF466" s="189">
        <f t="shared" si="118"/>
        <v>-6666552.7870994508</v>
      </c>
      <c r="BG466" s="189">
        <f t="shared" si="118"/>
        <v>-8936943.8034626544</v>
      </c>
      <c r="BH466" s="189">
        <f t="shared" si="118"/>
        <v>-11155059.472930193</v>
      </c>
      <c r="BI466" s="189">
        <f t="shared" si="118"/>
        <v>-13323038.602095932</v>
      </c>
      <c r="BJ466" s="189">
        <f t="shared" si="118"/>
        <v>-15442895.602329254</v>
      </c>
      <c r="BK466" s="189">
        <f t="shared" si="118"/>
        <v>-17516529.794438273</v>
      </c>
      <c r="BL466" s="189">
        <f t="shared" si="118"/>
        <v>-19545733.86790809</v>
      </c>
      <c r="BM466" s="189">
        <f t="shared" si="118"/>
        <v>-21532201.584645897</v>
      </c>
      <c r="BN466" s="1521">
        <f t="shared" si="118"/>
        <v>-23477534.806247786</v>
      </c>
    </row>
    <row r="467" spans="2:66" hidden="1" x14ac:dyDescent="0.15">
      <c r="B467" s="747"/>
      <c r="C467" s="1533"/>
      <c r="D467" s="1399"/>
      <c r="E467" s="748"/>
      <c r="F467" s="1605">
        <f t="shared" si="107"/>
        <v>15967119006.566223</v>
      </c>
      <c r="G467" s="748">
        <f t="shared" si="118"/>
        <v>770551760.57948852</v>
      </c>
      <c r="H467" s="748">
        <f t="shared" si="118"/>
        <v>641880679.98428845</v>
      </c>
      <c r="I467" s="748">
        <f t="shared" si="118"/>
        <v>572663341.27684879</v>
      </c>
      <c r="J467" s="748">
        <f t="shared" si="118"/>
        <v>526076707.44860852</v>
      </c>
      <c r="K467" s="748">
        <f t="shared" si="118"/>
        <v>491318430.3305701</v>
      </c>
      <c r="L467" s="748">
        <f t="shared" si="118"/>
        <v>463781102.61191285</v>
      </c>
      <c r="M467" s="748">
        <f t="shared" si="118"/>
        <v>441086671.67702377</v>
      </c>
      <c r="N467" s="748">
        <f t="shared" si="118"/>
        <v>421853132.16649652</v>
      </c>
      <c r="O467" s="748">
        <f t="shared" si="118"/>
        <v>405208976.24106848</v>
      </c>
      <c r="P467" s="748">
        <f t="shared" si="118"/>
        <v>390570682.76026213</v>
      </c>
      <c r="Q467" s="748">
        <f t="shared" si="118"/>
        <v>377529185.33414114</v>
      </c>
      <c r="R467" s="748">
        <f t="shared" si="118"/>
        <v>365787087.81347048</v>
      </c>
      <c r="S467" s="748">
        <f t="shared" si="118"/>
        <v>355121692.35357833</v>
      </c>
      <c r="T467" s="748">
        <f t="shared" si="118"/>
        <v>345362099.97207046</v>
      </c>
      <c r="U467" s="748">
        <f t="shared" si="118"/>
        <v>336374425.64228308</v>
      </c>
      <c r="V467" s="748">
        <f t="shared" si="118"/>
        <v>328051914.41259587</v>
      </c>
      <c r="W467" s="748">
        <f t="shared" si="118"/>
        <v>320308135.38887703</v>
      </c>
      <c r="X467" s="748">
        <f t="shared" si="118"/>
        <v>313072174.0797106</v>
      </c>
      <c r="Y467" s="748">
        <f t="shared" si="118"/>
        <v>306285160.1050055</v>
      </c>
      <c r="Z467" s="748">
        <f t="shared" si="118"/>
        <v>299897709.94698453</v>
      </c>
      <c r="AA467" s="748">
        <f t="shared" si="118"/>
        <v>293868010.76665556</v>
      </c>
      <c r="AB467" s="748">
        <f t="shared" si="118"/>
        <v>288160362.26347601</v>
      </c>
      <c r="AC467" s="748">
        <f t="shared" si="118"/>
        <v>282744051.61576688</v>
      </c>
      <c r="AD467" s="748">
        <f t="shared" si="118"/>
        <v>277592474.49487221</v>
      </c>
      <c r="AE467" s="748">
        <f t="shared" si="118"/>
        <v>272682440.49507344</v>
      </c>
      <c r="AF467" s="748">
        <f t="shared" si="118"/>
        <v>267993618.58096939</v>
      </c>
      <c r="AG467" s="748">
        <f t="shared" si="118"/>
        <v>263508090.11365885</v>
      </c>
      <c r="AH467" s="748">
        <f t="shared" si="118"/>
        <v>259209985.4376123</v>
      </c>
      <c r="AI467" s="748">
        <f t="shared" si="118"/>
        <v>255085186.02625805</v>
      </c>
      <c r="AJ467" s="748">
        <f t="shared" si="118"/>
        <v>251121078.54080367</v>
      </c>
      <c r="AK467" s="748">
        <f t="shared" si="118"/>
        <v>247306350.35083526</v>
      </c>
      <c r="AL467" s="748">
        <f t="shared" si="118"/>
        <v>243630818.43408513</v>
      </c>
      <c r="AM467" s="748">
        <f t="shared" si="118"/>
        <v>240085285.34834331</v>
      </c>
      <c r="AN467" s="748">
        <f t="shared" si="118"/>
        <v>236661417.31273818</v>
      </c>
      <c r="AO467" s="748">
        <f t="shared" si="118"/>
        <v>233351640.46269298</v>
      </c>
      <c r="AP467" s="748">
        <f t="shared" si="118"/>
        <v>230149052.13448834</v>
      </c>
      <c r="AQ467" s="748">
        <f t="shared" si="118"/>
        <v>227047344.65043777</v>
      </c>
      <c r="AR467" s="748">
        <f t="shared" si="118"/>
        <v>224040739.5572539</v>
      </c>
      <c r="AS467" s="748">
        <f t="shared" si="118"/>
        <v>221123930.64993912</v>
      </c>
      <c r="AT467" s="748">
        <f t="shared" si="118"/>
        <v>218292034.41503501</v>
      </c>
      <c r="AU467" s="748">
        <f t="shared" si="118"/>
        <v>215540546.76794934</v>
      </c>
      <c r="AV467" s="748">
        <f t="shared" si="118"/>
        <v>212865305.15273863</v>
      </c>
      <c r="AW467" s="748">
        <f t="shared" si="118"/>
        <v>210262455.22926116</v>
      </c>
      <c r="AX467" s="748">
        <f t="shared" si="118"/>
        <v>207728421.49987721</v>
      </c>
      <c r="AY467" s="748">
        <f t="shared" si="118"/>
        <v>205259881.33184713</v>
      </c>
      <c r="AZ467" s="748">
        <f t="shared" si="118"/>
        <v>202853741.91693902</v>
      </c>
      <c r="BA467" s="748">
        <f t="shared" si="118"/>
        <v>200507119.78019404</v>
      </c>
      <c r="BB467" s="748">
        <f t="shared" si="118"/>
        <v>198217322.50813389</v>
      </c>
      <c r="BC467" s="748">
        <f t="shared" si="118"/>
        <v>195981832.41526848</v>
      </c>
      <c r="BD467" s="748">
        <f t="shared" si="118"/>
        <v>193798291.908315</v>
      </c>
      <c r="BE467" s="748">
        <f t="shared" si="118"/>
        <v>191664490.34158331</v>
      </c>
      <c r="BF467" s="748">
        <f t="shared" si="118"/>
        <v>189578352.18562132</v>
      </c>
      <c r="BG467" s="748">
        <f t="shared" si="118"/>
        <v>187537926.35542578</v>
      </c>
      <c r="BH467" s="748">
        <f t="shared" si="118"/>
        <v>185541376.56504196</v>
      </c>
      <c r="BI467" s="748">
        <f t="shared" si="118"/>
        <v>183586972.59283358</v>
      </c>
      <c r="BJ467" s="748">
        <f t="shared" si="118"/>
        <v>181673082.35659975</v>
      </c>
      <c r="BK467" s="748">
        <f t="shared" si="118"/>
        <v>179798164.71046108</v>
      </c>
      <c r="BL467" s="748">
        <f t="shared" si="118"/>
        <v>177960762.88638133</v>
      </c>
      <c r="BM467" s="748">
        <f t="shared" si="118"/>
        <v>176159498.51261133</v>
      </c>
      <c r="BN467" s="1525">
        <f t="shared" si="118"/>
        <v>174393066.14947206</v>
      </c>
    </row>
    <row r="468" spans="2:66" hidden="1" x14ac:dyDescent="0.15">
      <c r="B468" s="165" t="s">
        <v>909</v>
      </c>
      <c r="C468" s="1529"/>
      <c r="D468" s="274"/>
      <c r="E468" s="189"/>
      <c r="F468" s="1604">
        <f>-$C$151-F341</f>
        <v>11177341125.146664</v>
      </c>
      <c r="G468" s="189">
        <f>G177-G373</f>
        <v>-72993298.793941021</v>
      </c>
      <c r="H468" s="189">
        <f t="shared" ref="H468:BN473" si="119">H177-H373</f>
        <v>-155254810.14882094</v>
      </c>
      <c r="I468" s="189">
        <f t="shared" si="119"/>
        <v>-195520296.97623193</v>
      </c>
      <c r="J468" s="189">
        <f t="shared" si="119"/>
        <v>-221064019.23272496</v>
      </c>
      <c r="K468" s="189">
        <f t="shared" si="119"/>
        <v>-239310715.04337442</v>
      </c>
      <c r="L468" s="189">
        <f t="shared" si="119"/>
        <v>-253276408.69465369</v>
      </c>
      <c r="M468" s="189">
        <f t="shared" si="119"/>
        <v>-264461275.06052035</v>
      </c>
      <c r="N468" s="189">
        <f t="shared" si="119"/>
        <v>-273711386.49984813</v>
      </c>
      <c r="O468" s="189">
        <f t="shared" si="119"/>
        <v>-281546956.09036028</v>
      </c>
      <c r="P468" s="189">
        <f t="shared" si="119"/>
        <v>-288308743.14836776</v>
      </c>
      <c r="Q468" s="189">
        <f t="shared" si="119"/>
        <v>-294231052.15859199</v>
      </c>
      <c r="R468" s="189">
        <f t="shared" si="119"/>
        <v>-299481298.06939113</v>
      </c>
      <c r="S468" s="189">
        <f t="shared" si="119"/>
        <v>-304182892.28072858</v>
      </c>
      <c r="T468" s="189">
        <f t="shared" si="119"/>
        <v>-308429191.16208446</v>
      </c>
      <c r="U468" s="189">
        <f t="shared" si="119"/>
        <v>-312292370.76152217</v>
      </c>
      <c r="V468" s="189">
        <f t="shared" si="119"/>
        <v>-315829280.31354666</v>
      </c>
      <c r="W468" s="189">
        <f t="shared" si="119"/>
        <v>-319085423.08260453</v>
      </c>
      <c r="X468" s="189">
        <f t="shared" si="119"/>
        <v>-322097735.98595643</v>
      </c>
      <c r="Y468" s="189">
        <f t="shared" si="119"/>
        <v>-324896575.53514361</v>
      </c>
      <c r="Z468" s="189">
        <f t="shared" si="119"/>
        <v>-327507165.63236237</v>
      </c>
      <c r="AA468" s="189">
        <f t="shared" si="119"/>
        <v>-329950672.07651472</v>
      </c>
      <c r="AB468" s="189">
        <f t="shared" si="119"/>
        <v>-332245012.84054184</v>
      </c>
      <c r="AC468" s="189">
        <f t="shared" si="119"/>
        <v>-334405477.90398717</v>
      </c>
      <c r="AD468" s="189">
        <f t="shared" si="119"/>
        <v>-336445209.5691812</v>
      </c>
      <c r="AE468" s="189">
        <f t="shared" si="119"/>
        <v>-338375579.05472803</v>
      </c>
      <c r="AF468" s="189">
        <f t="shared" si="119"/>
        <v>-340206484.93825114</v>
      </c>
      <c r="AG468" s="189">
        <f t="shared" si="119"/>
        <v>-341946591.99205875</v>
      </c>
      <c r="AH468" s="189">
        <f t="shared" si="119"/>
        <v>-343603524.0433358</v>
      </c>
      <c r="AI468" s="189">
        <f t="shared" si="119"/>
        <v>-345184021.0057317</v>
      </c>
      <c r="AJ468" s="189">
        <f t="shared" si="119"/>
        <v>-346694067.72288597</v>
      </c>
      <c r="AK468" s="189">
        <f t="shared" si="119"/>
        <v>-348139000.43880212</v>
      </c>
      <c r="AL468" s="189">
        <f t="shared" si="119"/>
        <v>-349523595.36450553</v>
      </c>
      <c r="AM468" s="189">
        <f t="shared" si="119"/>
        <v>-350852142.80796325</v>
      </c>
      <c r="AN468" s="189">
        <f t="shared" si="119"/>
        <v>-352128509.57975185</v>
      </c>
      <c r="AO468" s="189">
        <f t="shared" si="119"/>
        <v>-353356191.81371474</v>
      </c>
      <c r="AP468" s="189">
        <f t="shared" si="119"/>
        <v>-354538359.90243328</v>
      </c>
      <c r="AQ468" s="189">
        <f t="shared" si="119"/>
        <v>-355677896.90771866</v>
      </c>
      <c r="AR468" s="189">
        <f t="shared" si="119"/>
        <v>-356777431.54178309</v>
      </c>
      <c r="AS468" s="189">
        <f t="shared" si="119"/>
        <v>-357839366.60717559</v>
      </c>
      <c r="AT468" s="189">
        <f t="shared" si="119"/>
        <v>-358865903.6195581</v>
      </c>
      <c r="AU468" s="189">
        <f t="shared" si="119"/>
        <v>-359859064.206972</v>
      </c>
      <c r="AV468" s="189">
        <f t="shared" si="119"/>
        <v>-360820708.77488005</v>
      </c>
      <c r="AW468" s="189">
        <f t="shared" si="119"/>
        <v>-361752552.84226704</v>
      </c>
      <c r="AX468" s="189">
        <f t="shared" si="119"/>
        <v>-362656181.3861016</v>
      </c>
      <c r="AY468" s="189">
        <f t="shared" si="119"/>
        <v>-363533061.47614384</v>
      </c>
      <c r="AZ468" s="189">
        <f t="shared" si="119"/>
        <v>-364384553.43685794</v>
      </c>
      <c r="BA468" s="189">
        <f t="shared" si="119"/>
        <v>-365211920.73602962</v>
      </c>
      <c r="BB468" s="189">
        <f t="shared" si="119"/>
        <v>-366016338.76901305</v>
      </c>
      <c r="BC468" s="189">
        <f t="shared" si="119"/>
        <v>-366798902.68211424</v>
      </c>
      <c r="BD468" s="189">
        <f t="shared" si="119"/>
        <v>-367560634.3574506</v>
      </c>
      <c r="BE468" s="189">
        <f t="shared" si="119"/>
        <v>-368302488.66394424</v>
      </c>
      <c r="BF468" s="189">
        <f t="shared" si="119"/>
        <v>-369025359.06426907</v>
      </c>
      <c r="BG468" s="189">
        <f t="shared" si="119"/>
        <v>-369730082.65508235</v>
      </c>
      <c r="BH468" s="189">
        <f t="shared" si="119"/>
        <v>-370417444.70731521</v>
      </c>
      <c r="BI468" s="189">
        <f t="shared" si="119"/>
        <v>-371088182.76435471</v>
      </c>
      <c r="BJ468" s="189">
        <f t="shared" si="119"/>
        <v>-371742990.34833682</v>
      </c>
      <c r="BK468" s="189">
        <f t="shared" si="119"/>
        <v>-372382520.3182826</v>
      </c>
      <c r="BL468" s="189">
        <f t="shared" si="119"/>
        <v>-373007387.91825354</v>
      </c>
      <c r="BM468" s="189">
        <f t="shared" si="119"/>
        <v>-373618173.54893792</v>
      </c>
      <c r="BN468" s="1530">
        <f t="shared" si="119"/>
        <v>-374215425.29197693</v>
      </c>
    </row>
    <row r="469" spans="2:66" hidden="1" x14ac:dyDescent="0.15">
      <c r="C469" s="1529"/>
      <c r="D469" s="274"/>
      <c r="E469" s="189"/>
      <c r="F469" s="1604">
        <f t="shared" ref="F469:F497" si="120">-$C$151-F342</f>
        <v>9240918053.9957485</v>
      </c>
      <c r="G469" s="189">
        <f t="shared" ref="G469:V484" si="121">G178-G374</f>
        <v>-72993298.793941021</v>
      </c>
      <c r="H469" s="189">
        <f t="shared" si="121"/>
        <v>-134689432.31010097</v>
      </c>
      <c r="I469" s="189">
        <f t="shared" si="121"/>
        <v>-166395142.49126452</v>
      </c>
      <c r="J469" s="189">
        <f t="shared" si="121"/>
        <v>-187131145.79883701</v>
      </c>
      <c r="K469" s="189">
        <f t="shared" si="121"/>
        <v>-202279166.48680204</v>
      </c>
      <c r="L469" s="189">
        <f t="shared" si="121"/>
        <v>-214080999.45282602</v>
      </c>
      <c r="M469" s="189">
        <f t="shared" si="121"/>
        <v>-223673161.01431715</v>
      </c>
      <c r="N469" s="189">
        <f t="shared" si="121"/>
        <v>-231706602.26426262</v>
      </c>
      <c r="O469" s="189">
        <f t="shared" si="121"/>
        <v>-238586813.25990486</v>
      </c>
      <c r="P469" s="189">
        <f t="shared" si="121"/>
        <v>-244582419.84903288</v>
      </c>
      <c r="Q469" s="189">
        <f t="shared" si="121"/>
        <v>-249879977.34910876</v>
      </c>
      <c r="R469" s="189">
        <f t="shared" si="121"/>
        <v>-254613977.87015337</v>
      </c>
      <c r="S469" s="189">
        <f t="shared" si="121"/>
        <v>-258884368.14995855</v>
      </c>
      <c r="T469" s="189">
        <f t="shared" si="121"/>
        <v>-262767315.19742072</v>
      </c>
      <c r="U469" s="189">
        <f t="shared" si="121"/>
        <v>-266322107.80649477</v>
      </c>
      <c r="V469" s="189">
        <f t="shared" si="121"/>
        <v>-269595740.25987434</v>
      </c>
      <c r="W469" s="189">
        <f t="shared" si="119"/>
        <v>-272626049.64906931</v>
      </c>
      <c r="X469" s="189">
        <f t="shared" si="119"/>
        <v>-275443919.6061703</v>
      </c>
      <c r="Y469" s="189">
        <f t="shared" si="119"/>
        <v>-278074863.59208298</v>
      </c>
      <c r="Z469" s="189">
        <f t="shared" si="119"/>
        <v>-280540185.20692909</v>
      </c>
      <c r="AA469" s="189">
        <f t="shared" si="119"/>
        <v>-282857843.59305418</v>
      </c>
      <c r="AB469" s="189">
        <f t="shared" si="119"/>
        <v>-285043109.08199358</v>
      </c>
      <c r="AC469" s="189">
        <f t="shared" si="119"/>
        <v>-287109066.9660244</v>
      </c>
      <c r="AD469" s="189">
        <f t="shared" si="119"/>
        <v>-289067009.52488148</v>
      </c>
      <c r="AE469" s="189">
        <f t="shared" si="119"/>
        <v>-290926744.63259315</v>
      </c>
      <c r="AF469" s="189">
        <f t="shared" si="119"/>
        <v>-292696841.26271594</v>
      </c>
      <c r="AG469" s="189">
        <f t="shared" si="119"/>
        <v>-294384826.68302834</v>
      </c>
      <c r="AH469" s="189">
        <f t="shared" si="119"/>
        <v>-295997346.25305879</v>
      </c>
      <c r="AI469" s="189">
        <f t="shared" si="119"/>
        <v>-297540293.97686625</v>
      </c>
      <c r="AJ469" s="189">
        <f t="shared" si="119"/>
        <v>-299018919.97077167</v>
      </c>
      <c r="AK469" s="189">
        <f t="shared" si="119"/>
        <v>-300437919.5493474</v>
      </c>
      <c r="AL469" s="189">
        <f t="shared" si="119"/>
        <v>-301801507.55614448</v>
      </c>
      <c r="AM469" s="189">
        <f t="shared" si="119"/>
        <v>-303113480.76084292</v>
      </c>
      <c r="AN469" s="189">
        <f t="shared" si="119"/>
        <v>-304377270.53696012</v>
      </c>
      <c r="AO469" s="189">
        <f t="shared" si="119"/>
        <v>-305595987.57130337</v>
      </c>
      <c r="AP469" s="189">
        <f t="shared" si="119"/>
        <v>-306772460.00049591</v>
      </c>
      <c r="AQ469" s="189">
        <f t="shared" si="119"/>
        <v>-307909266.09410655</v>
      </c>
      <c r="AR469" s="189">
        <f t="shared" si="119"/>
        <v>-309008762.38852167</v>
      </c>
      <c r="AS469" s="189">
        <f t="shared" si="119"/>
        <v>-310073108.00624967</v>
      </c>
      <c r="AT469" s="189">
        <f t="shared" si="119"/>
        <v>-311104285.76114094</v>
      </c>
      <c r="AU469" s="189">
        <f t="shared" si="119"/>
        <v>-312104120.54301131</v>
      </c>
      <c r="AV469" s="189">
        <f t="shared" si="119"/>
        <v>-313074295.3893472</v>
      </c>
      <c r="AW469" s="189">
        <f t="shared" si="119"/>
        <v>-314016365.58253968</v>
      </c>
      <c r="AX469" s="189">
        <f t="shared" si="119"/>
        <v>-314931771.05494571</v>
      </c>
      <c r="AY469" s="189">
        <f t="shared" si="119"/>
        <v>-315821847.33828616</v>
      </c>
      <c r="AZ469" s="189">
        <f t="shared" si="119"/>
        <v>-316687835.25637186</v>
      </c>
      <c r="BA469" s="189">
        <f t="shared" si="119"/>
        <v>-317530889.52926064</v>
      </c>
      <c r="BB469" s="189">
        <f t="shared" si="119"/>
        <v>-318352086.43140042</v>
      </c>
      <c r="BC469" s="189">
        <f t="shared" si="119"/>
        <v>-319152430.62509823</v>
      </c>
      <c r="BD469" s="189">
        <f t="shared" si="119"/>
        <v>-319932861.2729553</v>
      </c>
      <c r="BE469" s="189">
        <f t="shared" si="119"/>
        <v>-320694257.51809537</v>
      </c>
      <c r="BF469" s="189">
        <f t="shared" si="119"/>
        <v>-321437443.40855968</v>
      </c>
      <c r="BG469" s="189">
        <f t="shared" si="119"/>
        <v>-322163192.33173907</v>
      </c>
      <c r="BH469" s="189">
        <f t="shared" si="119"/>
        <v>-322872231.01582527</v>
      </c>
      <c r="BI469" s="189">
        <f t="shared" si="119"/>
        <v>-323565243.14771247</v>
      </c>
      <c r="BJ469" s="189">
        <f t="shared" si="119"/>
        <v>-324242872.65035117</v>
      </c>
      <c r="BK469" s="189">
        <f t="shared" si="119"/>
        <v>-324905726.65705943</v>
      </c>
      <c r="BL469" s="189">
        <f t="shared" si="119"/>
        <v>-325554378.21558738</v>
      </c>
      <c r="BM469" s="189">
        <f t="shared" si="119"/>
        <v>-326189368.7506814</v>
      </c>
      <c r="BN469" s="1521">
        <f t="shared" si="119"/>
        <v>-326811210.31040716</v>
      </c>
    </row>
    <row r="470" spans="2:66" hidden="1" x14ac:dyDescent="0.15">
      <c r="C470" s="1529"/>
      <c r="D470" s="274"/>
      <c r="E470" s="189"/>
      <c r="F470" s="1604">
        <f t="shared" si="120"/>
        <v>6914159475.1537991</v>
      </c>
      <c r="G470" s="189">
        <f t="shared" si="121"/>
        <v>-72993298.793941021</v>
      </c>
      <c r="H470" s="189">
        <f t="shared" si="119"/>
        <v>-114124054.47138095</v>
      </c>
      <c r="I470" s="189">
        <f t="shared" si="119"/>
        <v>-136249938.81034034</v>
      </c>
      <c r="J470" s="189">
        <f t="shared" si="119"/>
        <v>-151141734.58107698</v>
      </c>
      <c r="K470" s="189">
        <f t="shared" si="119"/>
        <v>-162252500.08718497</v>
      </c>
      <c r="L470" s="189">
        <f t="shared" si="119"/>
        <v>-171055030.48614037</v>
      </c>
      <c r="M470" s="189">
        <f t="shared" si="119"/>
        <v>-178309489.60549808</v>
      </c>
      <c r="N470" s="189">
        <f t="shared" si="119"/>
        <v>-184457646.67980337</v>
      </c>
      <c r="O470" s="189">
        <f t="shared" si="119"/>
        <v>-189778086.26622224</v>
      </c>
      <c r="P470" s="189">
        <f t="shared" si="119"/>
        <v>-194457335.63530058</v>
      </c>
      <c r="Q470" s="189">
        <f t="shared" si="119"/>
        <v>-198626156.18006057</v>
      </c>
      <c r="R470" s="189">
        <f t="shared" si="119"/>
        <v>-202379612.99436045</v>
      </c>
      <c r="S470" s="189">
        <f t="shared" si="119"/>
        <v>-205788893.25247973</v>
      </c>
      <c r="T470" s="189">
        <f t="shared" si="119"/>
        <v>-208908626.20178235</v>
      </c>
      <c r="U470" s="189">
        <f t="shared" si="119"/>
        <v>-211781609.27814168</v>
      </c>
      <c r="V470" s="189">
        <f t="shared" si="119"/>
        <v>-214441967.5686571</v>
      </c>
      <c r="W470" s="189">
        <f t="shared" si="119"/>
        <v>-216917329.41042703</v>
      </c>
      <c r="X470" s="189">
        <f t="shared" si="119"/>
        <v>-219230363.19643408</v>
      </c>
      <c r="Y470" s="189">
        <f t="shared" si="119"/>
        <v>-221399887.32168168</v>
      </c>
      <c r="Z470" s="189">
        <f t="shared" si="119"/>
        <v>-223441687.62860459</v>
      </c>
      <c r="AA470" s="189">
        <f t="shared" si="119"/>
        <v>-225369129.93069273</v>
      </c>
      <c r="AB470" s="189">
        <f t="shared" si="119"/>
        <v>-227193626.11888856</v>
      </c>
      <c r="AC470" s="189">
        <f t="shared" si="119"/>
        <v>-228924993.79601955</v>
      </c>
      <c r="AD470" s="189">
        <f t="shared" si="119"/>
        <v>-230571737.25175852</v>
      </c>
      <c r="AE470" s="189">
        <f t="shared" si="119"/>
        <v>-232141269.48759162</v>
      </c>
      <c r="AF470" s="189">
        <f t="shared" si="119"/>
        <v>-233640089.48406589</v>
      </c>
      <c r="AG470" s="189">
        <f t="shared" si="119"/>
        <v>-235073925.07959932</v>
      </c>
      <c r="AH470" s="189">
        <f t="shared" si="119"/>
        <v>-236447849.13843817</v>
      </c>
      <c r="AI470" s="189">
        <f t="shared" si="119"/>
        <v>-237766374.76223856</v>
      </c>
      <c r="AJ470" s="189">
        <f t="shared" si="119"/>
        <v>-239033533.90716165</v>
      </c>
      <c r="AK470" s="189">
        <f t="shared" si="119"/>
        <v>-240252942.74737376</v>
      </c>
      <c r="AL470" s="189">
        <f t="shared" si="119"/>
        <v>-241427856.36862546</v>
      </c>
      <c r="AM470" s="189">
        <f t="shared" si="119"/>
        <v>-242561214.80799931</v>
      </c>
      <c r="AN470" s="189">
        <f t="shared" si="119"/>
        <v>-243655682.02621847</v>
      </c>
      <c r="AO470" s="189">
        <f t="shared" si="119"/>
        <v>-244713679.07059187</v>
      </c>
      <c r="AP470" s="189">
        <f t="shared" si="119"/>
        <v>-245737412.4336248</v>
      </c>
      <c r="AQ470" s="189">
        <f t="shared" si="119"/>
        <v>-246728898.41570592</v>
      </c>
      <c r="AR470" s="189">
        <f t="shared" si="119"/>
        <v>-247689984.14634758</v>
      </c>
      <c r="AS470" s="189">
        <f t="shared" si="119"/>
        <v>-248622365.79706186</v>
      </c>
      <c r="AT470" s="189">
        <f t="shared" si="119"/>
        <v>-249527604.42257828</v>
      </c>
      <c r="AU470" s="189">
        <f t="shared" si="119"/>
        <v>-250407139.79010814</v>
      </c>
      <c r="AV470" s="189">
        <f t="shared" si="119"/>
        <v>-251262302.4944576</v>
      </c>
      <c r="AW470" s="189">
        <f t="shared" si="119"/>
        <v>-252094324.60674864</v>
      </c>
      <c r="AX470" s="189">
        <f t="shared" si="119"/>
        <v>-252904349.06383383</v>
      </c>
      <c r="AY470" s="189">
        <f t="shared" si="119"/>
        <v>-253693437.97224683</v>
      </c>
      <c r="AZ470" s="189">
        <f t="shared" si="119"/>
        <v>-254462579.9732517</v>
      </c>
      <c r="BA470" s="189">
        <f t="shared" si="119"/>
        <v>-255212696.79303175</v>
      </c>
      <c r="BB470" s="189">
        <f t="shared" si="119"/>
        <v>-255944649.08341676</v>
      </c>
      <c r="BC470" s="189">
        <f t="shared" si="119"/>
        <v>-256659241.64301646</v>
      </c>
      <c r="BD470" s="189">
        <f t="shared" si="119"/>
        <v>-257357228.09566653</v>
      </c>
      <c r="BE470" s="189">
        <f t="shared" si="119"/>
        <v>-258039315.09221154</v>
      </c>
      <c r="BF470" s="189">
        <f t="shared" si="119"/>
        <v>-258706166.09249341</v>
      </c>
      <c r="BG470" s="189">
        <f t="shared" si="119"/>
        <v>-259358404.77667552</v>
      </c>
      <c r="BH470" s="189">
        <f t="shared" si="119"/>
        <v>-259996618.12847346</v>
      </c>
      <c r="BI470" s="189">
        <f t="shared" si="119"/>
        <v>-260621359.22728199</v>
      </c>
      <c r="BJ470" s="189">
        <f t="shared" si="119"/>
        <v>-261233149.78142852</v>
      </c>
      <c r="BK470" s="189">
        <f t="shared" si="119"/>
        <v>-261832482.43070704</v>
      </c>
      <c r="BL470" s="189">
        <f t="shared" si="119"/>
        <v>-262419822.84284878</v>
      </c>
      <c r="BM470" s="189">
        <f t="shared" si="119"/>
        <v>-262995611.62557524</v>
      </c>
      <c r="BN470" s="1521">
        <f t="shared" si="119"/>
        <v>-263560266.07327956</v>
      </c>
    </row>
    <row r="471" spans="2:66" hidden="1" x14ac:dyDescent="0.15">
      <c r="C471" s="1529"/>
      <c r="D471" s="274"/>
      <c r="E471" s="189"/>
      <c r="F471" s="1604"/>
      <c r="G471" s="189"/>
      <c r="H471" s="189"/>
      <c r="I471" s="189"/>
      <c r="J471" s="189"/>
      <c r="K471" s="189"/>
      <c r="L471" s="189"/>
      <c r="M471" s="189"/>
      <c r="N471" s="189"/>
      <c r="O471" s="189"/>
      <c r="P471" s="189"/>
      <c r="Q471" s="189"/>
      <c r="R471" s="189"/>
      <c r="S471" s="189"/>
      <c r="T471" s="189"/>
      <c r="U471" s="189"/>
      <c r="V471" s="189"/>
      <c r="W471" s="189"/>
      <c r="X471" s="189"/>
      <c r="Y471" s="189"/>
      <c r="Z471" s="189"/>
      <c r="AA471" s="189"/>
      <c r="AB471" s="189"/>
      <c r="AC471" s="189"/>
      <c r="AD471" s="189"/>
      <c r="AE471" s="189"/>
      <c r="AF471" s="189"/>
      <c r="AG471" s="189"/>
      <c r="AH471" s="189"/>
      <c r="AI471" s="189"/>
      <c r="AJ471" s="189"/>
      <c r="AK471" s="189"/>
      <c r="AL471" s="189"/>
      <c r="AM471" s="189"/>
      <c r="AN471" s="189"/>
      <c r="AO471" s="189"/>
      <c r="AP471" s="189"/>
      <c r="AQ471" s="189"/>
      <c r="AR471" s="189"/>
      <c r="AS471" s="189"/>
      <c r="AT471" s="189"/>
      <c r="AU471" s="189"/>
      <c r="AV471" s="189"/>
      <c r="AW471" s="189"/>
      <c r="AX471" s="189"/>
      <c r="AY471" s="189"/>
      <c r="AZ471" s="189"/>
      <c r="BA471" s="189"/>
      <c r="BB471" s="189"/>
      <c r="BC471" s="189"/>
      <c r="BD471" s="189"/>
      <c r="BE471" s="189"/>
      <c r="BF471" s="189"/>
      <c r="BG471" s="189"/>
      <c r="BH471" s="189"/>
      <c r="BI471" s="189"/>
      <c r="BJ471" s="189"/>
      <c r="BK471" s="189"/>
      <c r="BL471" s="189"/>
      <c r="BM471" s="189"/>
      <c r="BN471" s="1521"/>
    </row>
    <row r="472" spans="2:66" hidden="1" x14ac:dyDescent="0.15">
      <c r="C472" s="1529"/>
      <c r="D472" s="274"/>
      <c r="E472" s="189"/>
      <c r="F472" s="1604">
        <f t="shared" si="120"/>
        <v>-7571504460.5499811</v>
      </c>
      <c r="G472" s="189">
        <f t="shared" si="121"/>
        <v>802409950.38365865</v>
      </c>
      <c r="H472" s="189">
        <f t="shared" si="119"/>
        <v>545067789.19325876</v>
      </c>
      <c r="I472" s="189">
        <f t="shared" si="119"/>
        <v>419103565.69574344</v>
      </c>
      <c r="J472" s="189">
        <f t="shared" si="119"/>
        <v>339194060.24093902</v>
      </c>
      <c r="K472" s="189">
        <f t="shared" si="119"/>
        <v>282112150.88676822</v>
      </c>
      <c r="L472" s="189">
        <f t="shared" si="119"/>
        <v>238422681.44292665</v>
      </c>
      <c r="M472" s="189">
        <f t="shared" si="119"/>
        <v>203432591.47484112</v>
      </c>
      <c r="N472" s="189">
        <f t="shared" si="119"/>
        <v>174495077.07908314</v>
      </c>
      <c r="O472" s="189">
        <f t="shared" si="119"/>
        <v>149982733.70769501</v>
      </c>
      <c r="P472" s="189">
        <f t="shared" si="119"/>
        <v>128829549.59574637</v>
      </c>
      <c r="Q472" s="189">
        <f t="shared" si="119"/>
        <v>110302540.12525859</v>
      </c>
      <c r="R472" s="189">
        <f t="shared" si="119"/>
        <v>93877974.040673107</v>
      </c>
      <c r="S472" s="189">
        <f t="shared" si="119"/>
        <v>79169778.245847464</v>
      </c>
      <c r="T472" s="189">
        <f t="shared" si="119"/>
        <v>65885902.066204846</v>
      </c>
      <c r="U472" s="189">
        <f t="shared" si="119"/>
        <v>53800554.121439695</v>
      </c>
      <c r="V472" s="189">
        <f t="shared" si="119"/>
        <v>42735890.549598396</v>
      </c>
      <c r="W472" s="189">
        <f t="shared" si="119"/>
        <v>32549561.566182047</v>
      </c>
      <c r="X472" s="189">
        <f t="shared" si="119"/>
        <v>23126015.852487803</v>
      </c>
      <c r="Y472" s="189">
        <f t="shared" si="119"/>
        <v>14370287.851019859</v>
      </c>
      <c r="Z472" s="189">
        <f t="shared" si="119"/>
        <v>6203468.562928915</v>
      </c>
      <c r="AA472" s="189">
        <f t="shared" si="119"/>
        <v>-1440655.8746599257</v>
      </c>
      <c r="AB472" s="189">
        <f t="shared" si="119"/>
        <v>-8618139.013461262</v>
      </c>
      <c r="AC472" s="189">
        <f t="shared" si="119"/>
        <v>-15376813.142421246</v>
      </c>
      <c r="AD472" s="189">
        <f t="shared" si="119"/>
        <v>-21757791.881129831</v>
      </c>
      <c r="AE472" s="189">
        <f t="shared" si="119"/>
        <v>-27796648.293134838</v>
      </c>
      <c r="AF472" s="189">
        <f t="shared" si="119"/>
        <v>-33524348.516990334</v>
      </c>
      <c r="AG472" s="189">
        <f t="shared" si="119"/>
        <v>-38967998.925960749</v>
      </c>
      <c r="AH472" s="189">
        <f t="shared" si="119"/>
        <v>-44151449.460704386</v>
      </c>
      <c r="AI472" s="189">
        <f t="shared" si="119"/>
        <v>-49095784.87782532</v>
      </c>
      <c r="AJ472" s="189">
        <f t="shared" si="119"/>
        <v>-53819727.816516429</v>
      </c>
      <c r="AK472" s="189">
        <f t="shared" si="119"/>
        <v>-58339971.874329001</v>
      </c>
      <c r="AL472" s="189">
        <f t="shared" si="119"/>
        <v>-62671458.673989445</v>
      </c>
      <c r="AM472" s="189">
        <f t="shared" si="119"/>
        <v>-66827609.767159402</v>
      </c>
      <c r="AN472" s="189">
        <f t="shared" si="119"/>
        <v>-70820521.860722601</v>
      </c>
      <c r="AO472" s="189">
        <f t="shared" si="119"/>
        <v>-74661132.05787912</v>
      </c>
      <c r="AP472" s="189">
        <f t="shared" si="119"/>
        <v>-78359358.431677908</v>
      </c>
      <c r="AQ472" s="189">
        <f t="shared" si="119"/>
        <v>-81924220.186180234</v>
      </c>
      <c r="AR472" s="189">
        <f t="shared" si="119"/>
        <v>-85363940.832852244</v>
      </c>
      <c r="AS472" s="189">
        <f t="shared" si="119"/>
        <v>-88686037.16041714</v>
      </c>
      <c r="AT472" s="189">
        <f t="shared" si="119"/>
        <v>-91897396.263325065</v>
      </c>
      <c r="AU472" s="189">
        <f t="shared" si="119"/>
        <v>-95004342.4859837</v>
      </c>
      <c r="AV472" s="189">
        <f t="shared" si="119"/>
        <v>-98012695.813396305</v>
      </c>
      <c r="AW472" s="189">
        <f t="shared" si="119"/>
        <v>-100927822.97607756</v>
      </c>
      <c r="AX472" s="189">
        <f t="shared" si="119"/>
        <v>-103754682.32443723</v>
      </c>
      <c r="AY472" s="189">
        <f t="shared" si="119"/>
        <v>-106497863.35478297</v>
      </c>
      <c r="AZ472" s="189">
        <f t="shared" si="119"/>
        <v>-109161621.62760529</v>
      </c>
      <c r="BA472" s="189">
        <f t="shared" si="119"/>
        <v>-111749909.70255408</v>
      </c>
      <c r="BB472" s="189">
        <f t="shared" si="119"/>
        <v>-114266404.618572</v>
      </c>
      <c r="BC472" s="189">
        <f t="shared" si="119"/>
        <v>-116714532.36811319</v>
      </c>
      <c r="BD472" s="189">
        <f t="shared" si="119"/>
        <v>-119097489.74817601</v>
      </c>
      <c r="BE472" s="189">
        <f t="shared" si="119"/>
        <v>-121418263.91554904</v>
      </c>
      <c r="BF472" s="189">
        <f t="shared" si="119"/>
        <v>-123679649.9272604</v>
      </c>
      <c r="BG472" s="189">
        <f t="shared" si="119"/>
        <v>-125884266.50814676</v>
      </c>
      <c r="BH472" s="189">
        <f t="shared" si="119"/>
        <v>-128034570.25443673</v>
      </c>
      <c r="BI472" s="189">
        <f t="shared" si="119"/>
        <v>-130132868.45426628</v>
      </c>
      <c r="BJ472" s="189">
        <f t="shared" si="119"/>
        <v>-132181330.68223178</v>
      </c>
      <c r="BK472" s="189">
        <f t="shared" si="119"/>
        <v>-134181999.30478939</v>
      </c>
      <c r="BL472" s="189">
        <f t="shared" si="119"/>
        <v>-136136799.01592845</v>
      </c>
      <c r="BM472" s="189">
        <f t="shared" si="119"/>
        <v>-138047545.50764138</v>
      </c>
      <c r="BN472" s="1521">
        <f t="shared" si="119"/>
        <v>-139915953.36688137</v>
      </c>
    </row>
    <row r="473" spans="2:66" hidden="1" x14ac:dyDescent="0.15">
      <c r="C473" s="1529"/>
      <c r="D473" s="274"/>
      <c r="E473" s="189"/>
      <c r="F473" s="1604">
        <f t="shared" si="120"/>
        <v>-13629298560.139725</v>
      </c>
      <c r="G473" s="189">
        <f t="shared" si="121"/>
        <v>802409950.38365865</v>
      </c>
      <c r="H473" s="189">
        <f t="shared" si="119"/>
        <v>609403329.49085879</v>
      </c>
      <c r="I473" s="189">
        <f t="shared" si="119"/>
        <v>510217016.89203155</v>
      </c>
      <c r="J473" s="189">
        <f t="shared" si="119"/>
        <v>445347701.73197877</v>
      </c>
      <c r="K473" s="189">
        <f t="shared" si="119"/>
        <v>397959508.67069793</v>
      </c>
      <c r="L473" s="189">
        <f t="shared" si="119"/>
        <v>361039336.02297568</v>
      </c>
      <c r="M473" s="189">
        <f t="shared" si="119"/>
        <v>331031771.7798084</v>
      </c>
      <c r="N473" s="189">
        <f t="shared" si="119"/>
        <v>305900418.1369307</v>
      </c>
      <c r="O473" s="189">
        <f t="shared" si="119"/>
        <v>284376763.41794324</v>
      </c>
      <c r="P473" s="189">
        <f t="shared" si="119"/>
        <v>265620454.03484207</v>
      </c>
      <c r="Q473" s="189">
        <f t="shared" si="119"/>
        <v>249047881.10679728</v>
      </c>
      <c r="R473" s="189">
        <f t="shared" si="119"/>
        <v>234238307.28427798</v>
      </c>
      <c r="S473" s="189">
        <f t="shared" si="119"/>
        <v>220879064.96510148</v>
      </c>
      <c r="T473" s="189">
        <f t="shared" si="119"/>
        <v>208731877.67758602</v>
      </c>
      <c r="U473" s="189">
        <f t="shared" si="119"/>
        <v>197611269.78288907</v>
      </c>
      <c r="V473" s="189">
        <f t="shared" si="119"/>
        <v>187370227.08113998</v>
      </c>
      <c r="W473" s="189">
        <f t="shared" si="119"/>
        <v>177890382.20050341</v>
      </c>
      <c r="X473" s="189">
        <f t="shared" si="119"/>
        <v>169075120.57000059</v>
      </c>
      <c r="Y473" s="189">
        <f t="shared" si="119"/>
        <v>160844627.3520382</v>
      </c>
      <c r="Z473" s="189">
        <f t="shared" si="119"/>
        <v>153132257.59436458</v>
      </c>
      <c r="AA473" s="189">
        <f t="shared" si="119"/>
        <v>145881828.95327806</v>
      </c>
      <c r="AB473" s="189">
        <f t="shared" si="119"/>
        <v>139045570.60552663</v>
      </c>
      <c r="AC473" s="189">
        <f t="shared" si="119"/>
        <v>132582547.27847829</v>
      </c>
      <c r="AD473" s="189">
        <f t="shared" si="119"/>
        <v>126457432.85638514</v>
      </c>
      <c r="AE473" s="189">
        <f t="shared" si="119"/>
        <v>120639544.95258141</v>
      </c>
      <c r="AF473" s="189">
        <f t="shared" si="119"/>
        <v>115102076.88508496</v>
      </c>
      <c r="AG473" s="189">
        <f t="shared" si="119"/>
        <v>109821480.7841076</v>
      </c>
      <c r="AH473" s="189">
        <f t="shared" si="119"/>
        <v>104776967.69069695</v>
      </c>
      <c r="AI473" s="189">
        <f t="shared" si="119"/>
        <v>99950099.142957062</v>
      </c>
      <c r="AJ473" s="189">
        <f t="shared" si="119"/>
        <v>95324450.980204582</v>
      </c>
      <c r="AK473" s="189">
        <f t="shared" si="119"/>
        <v>90885334.651505083</v>
      </c>
      <c r="AL473" s="189">
        <f t="shared" si="119"/>
        <v>86619564.683717817</v>
      </c>
      <c r="AM473" s="189">
        <f t="shared" si="119"/>
        <v>82515263.481853634</v>
      </c>
      <c r="AN473" s="189">
        <f t="shared" si="119"/>
        <v>78561696.535176754</v>
      </c>
      <c r="AO473" s="189">
        <f t="shared" si="119"/>
        <v>74749132.550733954</v>
      </c>
      <c r="AP473" s="189">
        <f t="shared" ref="AP473:BN473" si="122">AP182-AP378</f>
        <v>71068724.149249315</v>
      </c>
      <c r="AQ473" s="189">
        <f t="shared" si="122"/>
        <v>67512405.62110886</v>
      </c>
      <c r="AR473" s="189">
        <f t="shared" si="122"/>
        <v>64072804.913981438</v>
      </c>
      <c r="AS473" s="189">
        <f t="shared" si="122"/>
        <v>60743167.553709269</v>
      </c>
      <c r="AT473" s="189">
        <f t="shared" si="122"/>
        <v>57517290.619958699</v>
      </c>
      <c r="AU473" s="189">
        <f t="shared" si="122"/>
        <v>54389465.232823908</v>
      </c>
      <c r="AV473" s="189">
        <f t="shared" si="122"/>
        <v>51354426.275035143</v>
      </c>
      <c r="AW473" s="189">
        <f t="shared" si="122"/>
        <v>48407308.290984094</v>
      </c>
      <c r="AX473" s="189">
        <f t="shared" si="122"/>
        <v>45543606.679446399</v>
      </c>
      <c r="AY473" s="189">
        <f t="shared" si="122"/>
        <v>42759143.440119326</v>
      </c>
      <c r="AZ473" s="189">
        <f t="shared" si="122"/>
        <v>40050036.85145539</v>
      </c>
      <c r="BA473" s="189">
        <f t="shared" si="122"/>
        <v>37412674.553915739</v>
      </c>
      <c r="BB473" s="189">
        <f t="shared" si="122"/>
        <v>34843689.592676222</v>
      </c>
      <c r="BC473" s="189">
        <f t="shared" si="122"/>
        <v>32339939.040199131</v>
      </c>
      <c r="BD473" s="189">
        <f t="shared" si="122"/>
        <v>29898484.874443054</v>
      </c>
      <c r="BE473" s="189">
        <f t="shared" si="122"/>
        <v>27516576.834833622</v>
      </c>
      <c r="BF473" s="189">
        <f t="shared" si="122"/>
        <v>25191637.017071009</v>
      </c>
      <c r="BG473" s="189">
        <f t="shared" si="122"/>
        <v>22921246.000707775</v>
      </c>
      <c r="BH473" s="189">
        <f t="shared" si="122"/>
        <v>20703130.331240267</v>
      </c>
      <c r="BI473" s="189">
        <f t="shared" si="122"/>
        <v>18535151.202074528</v>
      </c>
      <c r="BJ473" s="189">
        <f t="shared" si="122"/>
        <v>16415294.201841205</v>
      </c>
      <c r="BK473" s="189">
        <f t="shared" si="122"/>
        <v>14341660.009732157</v>
      </c>
      <c r="BL473" s="189">
        <f t="shared" si="122"/>
        <v>12312455.936262369</v>
      </c>
      <c r="BM473" s="189">
        <f t="shared" si="122"/>
        <v>10325988.219524533</v>
      </c>
      <c r="BN473" s="1521">
        <f t="shared" si="122"/>
        <v>8380654.9979226589</v>
      </c>
    </row>
    <row r="474" spans="2:66" hidden="1" x14ac:dyDescent="0.15">
      <c r="C474" s="1529"/>
      <c r="D474" s="274"/>
      <c r="E474" s="189"/>
      <c r="F474" s="1604">
        <f t="shared" si="120"/>
        <v>-20908195718.54903</v>
      </c>
      <c r="G474" s="189">
        <f t="shared" si="121"/>
        <v>802409950.38365865</v>
      </c>
      <c r="H474" s="189">
        <f t="shared" si="121"/>
        <v>673738869.78845882</v>
      </c>
      <c r="I474" s="189">
        <f t="shared" si="121"/>
        <v>604521531.08101916</v>
      </c>
      <c r="J474" s="189">
        <f t="shared" si="121"/>
        <v>557934897.25277901</v>
      </c>
      <c r="K474" s="189">
        <f t="shared" si="121"/>
        <v>523176620.13474059</v>
      </c>
      <c r="L474" s="189">
        <f t="shared" si="121"/>
        <v>495639292.41608322</v>
      </c>
      <c r="M474" s="189">
        <f t="shared" si="121"/>
        <v>472944861.48119426</v>
      </c>
      <c r="N474" s="189">
        <f t="shared" si="121"/>
        <v>453711321.970667</v>
      </c>
      <c r="O474" s="189">
        <f t="shared" si="121"/>
        <v>437067166.04523885</v>
      </c>
      <c r="P474" s="189">
        <f t="shared" si="121"/>
        <v>422428872.5644325</v>
      </c>
      <c r="Q474" s="189">
        <f t="shared" si="121"/>
        <v>409387375.13831162</v>
      </c>
      <c r="R474" s="189">
        <f t="shared" si="121"/>
        <v>397645277.61764085</v>
      </c>
      <c r="S474" s="189">
        <f t="shared" si="121"/>
        <v>386979882.15774882</v>
      </c>
      <c r="T474" s="189">
        <f t="shared" si="121"/>
        <v>377220289.77624094</v>
      </c>
      <c r="U474" s="189">
        <f t="shared" si="121"/>
        <v>368232615.44645345</v>
      </c>
      <c r="V474" s="189">
        <f t="shared" si="121"/>
        <v>359910104.21676624</v>
      </c>
      <c r="W474" s="189">
        <f t="shared" ref="W474:BN474" si="123">W183-W379</f>
        <v>352166325.1930474</v>
      </c>
      <c r="X474" s="189">
        <f t="shared" si="123"/>
        <v>344930363.88388097</v>
      </c>
      <c r="Y474" s="189">
        <f t="shared" si="123"/>
        <v>338143349.90917599</v>
      </c>
      <c r="Z474" s="189">
        <f t="shared" si="123"/>
        <v>331755899.75115502</v>
      </c>
      <c r="AA474" s="189">
        <f t="shared" si="123"/>
        <v>325726200.57082593</v>
      </c>
      <c r="AB474" s="189">
        <f t="shared" si="123"/>
        <v>320018552.06764638</v>
      </c>
      <c r="AC474" s="189">
        <f t="shared" si="123"/>
        <v>314602241.41993737</v>
      </c>
      <c r="AD474" s="189">
        <f t="shared" si="123"/>
        <v>309450664.29904258</v>
      </c>
      <c r="AE474" s="189">
        <f t="shared" si="123"/>
        <v>304540630.29924381</v>
      </c>
      <c r="AF474" s="189">
        <f t="shared" si="123"/>
        <v>299851808.38513982</v>
      </c>
      <c r="AG474" s="189">
        <f t="shared" si="123"/>
        <v>295366279.91782928</v>
      </c>
      <c r="AH474" s="189">
        <f t="shared" si="123"/>
        <v>291068175.24178278</v>
      </c>
      <c r="AI474" s="189">
        <f t="shared" si="123"/>
        <v>286943375.83042848</v>
      </c>
      <c r="AJ474" s="189">
        <f t="shared" si="123"/>
        <v>282979268.34497416</v>
      </c>
      <c r="AK474" s="189">
        <f t="shared" si="123"/>
        <v>279164540.15500569</v>
      </c>
      <c r="AL474" s="189">
        <f t="shared" si="123"/>
        <v>275489008.23825562</v>
      </c>
      <c r="AM474" s="189">
        <f t="shared" si="123"/>
        <v>271943475.15251374</v>
      </c>
      <c r="AN474" s="189">
        <f t="shared" si="123"/>
        <v>268519607.11690867</v>
      </c>
      <c r="AO474" s="189">
        <f t="shared" si="123"/>
        <v>265209830.26686341</v>
      </c>
      <c r="AP474" s="189">
        <f t="shared" si="123"/>
        <v>262007241.93865877</v>
      </c>
      <c r="AQ474" s="189">
        <f t="shared" si="123"/>
        <v>258905534.4546082</v>
      </c>
      <c r="AR474" s="189">
        <f t="shared" si="123"/>
        <v>255898929.36142439</v>
      </c>
      <c r="AS474" s="189">
        <f t="shared" si="123"/>
        <v>252982120.45410961</v>
      </c>
      <c r="AT474" s="189">
        <f t="shared" si="123"/>
        <v>250150224.21920544</v>
      </c>
      <c r="AU474" s="189">
        <f t="shared" si="123"/>
        <v>247398736.57211977</v>
      </c>
      <c r="AV474" s="189">
        <f t="shared" si="123"/>
        <v>244723494.95690912</v>
      </c>
      <c r="AW474" s="189">
        <f t="shared" si="123"/>
        <v>242120645.03343159</v>
      </c>
      <c r="AX474" s="189">
        <f t="shared" si="123"/>
        <v>239586611.30404764</v>
      </c>
      <c r="AY474" s="189">
        <f t="shared" si="123"/>
        <v>237118071.13601756</v>
      </c>
      <c r="AZ474" s="189">
        <f t="shared" si="123"/>
        <v>234711931.72110945</v>
      </c>
      <c r="BA474" s="189">
        <f t="shared" si="123"/>
        <v>232365309.58436447</v>
      </c>
      <c r="BB474" s="189">
        <f t="shared" si="123"/>
        <v>230075512.31230432</v>
      </c>
      <c r="BC474" s="189">
        <f t="shared" si="123"/>
        <v>227840022.21943897</v>
      </c>
      <c r="BD474" s="189">
        <f t="shared" si="123"/>
        <v>225656481.71248549</v>
      </c>
      <c r="BE474" s="189">
        <f t="shared" si="123"/>
        <v>223522680.1457538</v>
      </c>
      <c r="BF474" s="189">
        <f t="shared" si="123"/>
        <v>221436541.98979181</v>
      </c>
      <c r="BG474" s="189">
        <f t="shared" si="123"/>
        <v>219396116.1595962</v>
      </c>
      <c r="BH474" s="189">
        <f t="shared" si="123"/>
        <v>217399566.36921239</v>
      </c>
      <c r="BI474" s="189">
        <f t="shared" si="123"/>
        <v>215445162.39700407</v>
      </c>
      <c r="BJ474" s="189">
        <f t="shared" si="123"/>
        <v>213531272.16077018</v>
      </c>
      <c r="BK474" s="189">
        <f t="shared" si="123"/>
        <v>211656354.51463151</v>
      </c>
      <c r="BL474" s="189">
        <f t="shared" si="123"/>
        <v>209818952.69055176</v>
      </c>
      <c r="BM474" s="189">
        <f t="shared" si="123"/>
        <v>208017688.31678176</v>
      </c>
      <c r="BN474" s="1521">
        <f t="shared" si="123"/>
        <v>206251255.95364255</v>
      </c>
    </row>
    <row r="475" spans="2:66" hidden="1" x14ac:dyDescent="0.15">
      <c r="C475" s="1529"/>
      <c r="D475" s="274"/>
      <c r="E475" s="189"/>
      <c r="F475" s="1604"/>
      <c r="G475" s="189"/>
      <c r="H475" s="189"/>
      <c r="I475" s="189"/>
      <c r="J475" s="189"/>
      <c r="K475" s="189"/>
      <c r="L475" s="189"/>
      <c r="M475" s="189"/>
      <c r="N475" s="189"/>
      <c r="O475" s="189"/>
      <c r="P475" s="189"/>
      <c r="Q475" s="189"/>
      <c r="R475" s="189"/>
      <c r="S475" s="189"/>
      <c r="T475" s="189"/>
      <c r="U475" s="189"/>
      <c r="V475" s="189"/>
      <c r="W475" s="189"/>
      <c r="X475" s="189"/>
      <c r="Y475" s="189"/>
      <c r="Z475" s="189"/>
      <c r="AA475" s="189"/>
      <c r="AB475" s="189"/>
      <c r="AC475" s="189"/>
      <c r="AD475" s="189"/>
      <c r="AE475" s="189"/>
      <c r="AF475" s="189"/>
      <c r="AG475" s="189"/>
      <c r="AH475" s="189"/>
      <c r="AI475" s="189"/>
      <c r="AJ475" s="189"/>
      <c r="AK475" s="189"/>
      <c r="AL475" s="189"/>
      <c r="AM475" s="189"/>
      <c r="AN475" s="189"/>
      <c r="AO475" s="189"/>
      <c r="AP475" s="189"/>
      <c r="AQ475" s="189"/>
      <c r="AR475" s="189"/>
      <c r="AS475" s="189"/>
      <c r="AT475" s="189"/>
      <c r="AU475" s="189"/>
      <c r="AV475" s="189"/>
      <c r="AW475" s="189"/>
      <c r="AX475" s="189"/>
      <c r="AY475" s="189"/>
      <c r="AZ475" s="189"/>
      <c r="BA475" s="189"/>
      <c r="BB475" s="189"/>
      <c r="BC475" s="189"/>
      <c r="BD475" s="189"/>
      <c r="BE475" s="189"/>
      <c r="BF475" s="189"/>
      <c r="BG475" s="189"/>
      <c r="BH475" s="189"/>
      <c r="BI475" s="189"/>
      <c r="BJ475" s="189"/>
      <c r="BK475" s="189"/>
      <c r="BL475" s="189"/>
      <c r="BM475" s="189"/>
      <c r="BN475" s="1521"/>
    </row>
    <row r="476" spans="2:66" hidden="1" x14ac:dyDescent="0.15">
      <c r="C476" s="1529"/>
      <c r="D476" s="274"/>
      <c r="E476" s="189"/>
      <c r="F476" s="1604">
        <f t="shared" si="120"/>
        <v>12492085999.551027</v>
      </c>
      <c r="G476" s="189">
        <f t="shared" si="121"/>
        <v>-101229046.79394102</v>
      </c>
      <c r="H476" s="189">
        <f t="shared" si="121"/>
        <v>-183490558.14882094</v>
      </c>
      <c r="I476" s="189">
        <f t="shared" si="121"/>
        <v>-223756044.97623193</v>
      </c>
      <c r="J476" s="189">
        <f t="shared" si="121"/>
        <v>-249299767.23272496</v>
      </c>
      <c r="K476" s="189">
        <f t="shared" si="121"/>
        <v>-267546463.04337442</v>
      </c>
      <c r="L476" s="189">
        <f t="shared" si="121"/>
        <v>-281512156.69465375</v>
      </c>
      <c r="M476" s="189">
        <f t="shared" si="121"/>
        <v>-292697023.06052029</v>
      </c>
      <c r="N476" s="189">
        <f t="shared" si="121"/>
        <v>-301947134.49984813</v>
      </c>
      <c r="O476" s="189">
        <f t="shared" si="121"/>
        <v>-309782704.09036028</v>
      </c>
      <c r="P476" s="189">
        <f t="shared" si="121"/>
        <v>-316544491.14836776</v>
      </c>
      <c r="Q476" s="189">
        <f t="shared" si="121"/>
        <v>-322466800.15859199</v>
      </c>
      <c r="R476" s="189">
        <f t="shared" si="121"/>
        <v>-327717046.06939113</v>
      </c>
      <c r="S476" s="189">
        <f t="shared" si="121"/>
        <v>-332418640.28072858</v>
      </c>
      <c r="T476" s="189">
        <f t="shared" si="121"/>
        <v>-336664939.16208446</v>
      </c>
      <c r="U476" s="189">
        <f t="shared" si="121"/>
        <v>-340528118.76152217</v>
      </c>
      <c r="V476" s="189">
        <f t="shared" si="121"/>
        <v>-344065028.31354666</v>
      </c>
      <c r="W476" s="189">
        <f t="shared" ref="W476:BN478" si="124">W185-W381</f>
        <v>-347321171.08260453</v>
      </c>
      <c r="X476" s="189">
        <f t="shared" si="124"/>
        <v>-350333483.98595643</v>
      </c>
      <c r="Y476" s="189">
        <f t="shared" si="124"/>
        <v>-353132323.53514361</v>
      </c>
      <c r="Z476" s="189">
        <f t="shared" si="124"/>
        <v>-355742913.63236237</v>
      </c>
      <c r="AA476" s="189">
        <f t="shared" si="124"/>
        <v>-358186420.07651472</v>
      </c>
      <c r="AB476" s="189">
        <f t="shared" si="124"/>
        <v>-360480760.84054184</v>
      </c>
      <c r="AC476" s="189">
        <f t="shared" si="124"/>
        <v>-362641225.90398717</v>
      </c>
      <c r="AD476" s="189">
        <f t="shared" si="124"/>
        <v>-364680957.56918108</v>
      </c>
      <c r="AE476" s="189">
        <f t="shared" si="124"/>
        <v>-366611327.05472803</v>
      </c>
      <c r="AF476" s="189">
        <f t="shared" si="124"/>
        <v>-368442232.93825114</v>
      </c>
      <c r="AG476" s="189">
        <f t="shared" si="124"/>
        <v>-370182339.99205875</v>
      </c>
      <c r="AH476" s="189">
        <f t="shared" si="124"/>
        <v>-371839272.0433358</v>
      </c>
      <c r="AI476" s="189">
        <f t="shared" si="124"/>
        <v>-373419769.0057317</v>
      </c>
      <c r="AJ476" s="189">
        <f t="shared" si="124"/>
        <v>-374929815.72288597</v>
      </c>
      <c r="AK476" s="189">
        <f t="shared" si="124"/>
        <v>-376374748.43880212</v>
      </c>
      <c r="AL476" s="189">
        <f t="shared" si="124"/>
        <v>-377759343.36450553</v>
      </c>
      <c r="AM476" s="189">
        <f t="shared" si="124"/>
        <v>-379087890.80796325</v>
      </c>
      <c r="AN476" s="189">
        <f t="shared" si="124"/>
        <v>-380364257.57975185</v>
      </c>
      <c r="AO476" s="189">
        <f t="shared" si="124"/>
        <v>-381591939.81371462</v>
      </c>
      <c r="AP476" s="189">
        <f t="shared" si="124"/>
        <v>-382774107.90243328</v>
      </c>
      <c r="AQ476" s="189">
        <f t="shared" si="124"/>
        <v>-383913644.90771866</v>
      </c>
      <c r="AR476" s="189">
        <f t="shared" si="124"/>
        <v>-385013179.54178298</v>
      </c>
      <c r="AS476" s="189">
        <f t="shared" si="124"/>
        <v>-386075114.60717559</v>
      </c>
      <c r="AT476" s="189">
        <f t="shared" si="124"/>
        <v>-387101651.6195581</v>
      </c>
      <c r="AU476" s="189">
        <f t="shared" si="124"/>
        <v>-388094812.206972</v>
      </c>
      <c r="AV476" s="189">
        <f t="shared" si="124"/>
        <v>-389056456.77488005</v>
      </c>
      <c r="AW476" s="189">
        <f t="shared" si="124"/>
        <v>-389988300.84226704</v>
      </c>
      <c r="AX476" s="189">
        <f t="shared" si="124"/>
        <v>-390891929.3861016</v>
      </c>
      <c r="AY476" s="189">
        <f t="shared" si="124"/>
        <v>-391768809.47614384</v>
      </c>
      <c r="AZ476" s="189">
        <f t="shared" si="124"/>
        <v>-392620301.43685794</v>
      </c>
      <c r="BA476" s="189">
        <f t="shared" si="124"/>
        <v>-393447668.73602962</v>
      </c>
      <c r="BB476" s="189">
        <f t="shared" si="124"/>
        <v>-394252086.76901305</v>
      </c>
      <c r="BC476" s="189">
        <f t="shared" si="124"/>
        <v>-395034650.68211424</v>
      </c>
      <c r="BD476" s="189">
        <f t="shared" si="124"/>
        <v>-395796382.3574506</v>
      </c>
      <c r="BE476" s="189">
        <f t="shared" si="124"/>
        <v>-396538236.66394424</v>
      </c>
      <c r="BF476" s="189">
        <f t="shared" si="124"/>
        <v>-397261107.06426907</v>
      </c>
      <c r="BG476" s="189">
        <f t="shared" si="124"/>
        <v>-397965830.65508235</v>
      </c>
      <c r="BH476" s="189">
        <f t="shared" si="124"/>
        <v>-398653192.70731521</v>
      </c>
      <c r="BI476" s="189">
        <f t="shared" si="124"/>
        <v>-399323930.76435471</v>
      </c>
      <c r="BJ476" s="189">
        <f t="shared" si="124"/>
        <v>-399978738.34833682</v>
      </c>
      <c r="BK476" s="189">
        <f t="shared" si="124"/>
        <v>-400618268.3182826</v>
      </c>
      <c r="BL476" s="189">
        <f t="shared" si="124"/>
        <v>-401243135.91825354</v>
      </c>
      <c r="BM476" s="189">
        <f t="shared" si="124"/>
        <v>-401853921.54893792</v>
      </c>
      <c r="BN476" s="1521">
        <f t="shared" si="124"/>
        <v>-402451173.29197693</v>
      </c>
    </row>
    <row r="477" spans="2:66" hidden="1" x14ac:dyDescent="0.15">
      <c r="C477" s="1529"/>
      <c r="D477" s="274"/>
      <c r="E477" s="189"/>
      <c r="F477" s="1604">
        <f t="shared" si="120"/>
        <v>10555662928.40012</v>
      </c>
      <c r="G477" s="189">
        <f t="shared" si="121"/>
        <v>-101229046.79394102</v>
      </c>
      <c r="H477" s="189">
        <f t="shared" si="121"/>
        <v>-162925180.31010097</v>
      </c>
      <c r="I477" s="189">
        <f t="shared" si="121"/>
        <v>-194630890.49126452</v>
      </c>
      <c r="J477" s="189">
        <f t="shared" si="121"/>
        <v>-215366893.79883701</v>
      </c>
      <c r="K477" s="189">
        <f t="shared" si="121"/>
        <v>-230514914.48680204</v>
      </c>
      <c r="L477" s="189">
        <f t="shared" si="121"/>
        <v>-242316747.45282602</v>
      </c>
      <c r="M477" s="189">
        <f t="shared" si="121"/>
        <v>-251908909.01431715</v>
      </c>
      <c r="N477" s="189">
        <f t="shared" si="121"/>
        <v>-259942350.26426262</v>
      </c>
      <c r="O477" s="189">
        <f t="shared" si="121"/>
        <v>-266822561.25990486</v>
      </c>
      <c r="P477" s="189">
        <f t="shared" si="121"/>
        <v>-272818167.84903288</v>
      </c>
      <c r="Q477" s="189">
        <f t="shared" si="121"/>
        <v>-278115725.3491087</v>
      </c>
      <c r="R477" s="189">
        <f t="shared" si="121"/>
        <v>-282849725.87015331</v>
      </c>
      <c r="S477" s="189">
        <f t="shared" si="121"/>
        <v>-287120116.14995849</v>
      </c>
      <c r="T477" s="189">
        <f t="shared" si="121"/>
        <v>-291003063.19742072</v>
      </c>
      <c r="U477" s="189">
        <f t="shared" si="121"/>
        <v>-294557855.80649483</v>
      </c>
      <c r="V477" s="189">
        <f t="shared" si="121"/>
        <v>-297831488.25987434</v>
      </c>
      <c r="W477" s="189">
        <f t="shared" si="124"/>
        <v>-300861797.64906931</v>
      </c>
      <c r="X477" s="189">
        <f t="shared" si="124"/>
        <v>-303679667.6061703</v>
      </c>
      <c r="Y477" s="189">
        <f t="shared" si="124"/>
        <v>-306310611.59208298</v>
      </c>
      <c r="Z477" s="189">
        <f t="shared" si="124"/>
        <v>-308775933.20692909</v>
      </c>
      <c r="AA477" s="189">
        <f t="shared" si="124"/>
        <v>-311093591.59305418</v>
      </c>
      <c r="AB477" s="189">
        <f t="shared" si="124"/>
        <v>-313278857.08199358</v>
      </c>
      <c r="AC477" s="189">
        <f t="shared" si="124"/>
        <v>-315344814.9660244</v>
      </c>
      <c r="AD477" s="189">
        <f t="shared" si="124"/>
        <v>-317302757.52488148</v>
      </c>
      <c r="AE477" s="189">
        <f t="shared" si="124"/>
        <v>-319162492.63259315</v>
      </c>
      <c r="AF477" s="189">
        <f t="shared" si="124"/>
        <v>-320932589.26271594</v>
      </c>
      <c r="AG477" s="189">
        <f t="shared" si="124"/>
        <v>-322620574.68302834</v>
      </c>
      <c r="AH477" s="189">
        <f t="shared" si="124"/>
        <v>-324233094.25305879</v>
      </c>
      <c r="AI477" s="189">
        <f t="shared" si="124"/>
        <v>-325776041.97686625</v>
      </c>
      <c r="AJ477" s="189">
        <f t="shared" si="124"/>
        <v>-327254667.97077167</v>
      </c>
      <c r="AK477" s="189">
        <f t="shared" si="124"/>
        <v>-328673667.5493474</v>
      </c>
      <c r="AL477" s="189">
        <f t="shared" si="124"/>
        <v>-330037255.55614448</v>
      </c>
      <c r="AM477" s="189">
        <f t="shared" si="124"/>
        <v>-331349228.76084292</v>
      </c>
      <c r="AN477" s="189">
        <f t="shared" si="124"/>
        <v>-332613018.53696012</v>
      </c>
      <c r="AO477" s="189">
        <f t="shared" si="124"/>
        <v>-333831735.57130337</v>
      </c>
      <c r="AP477" s="189">
        <f t="shared" si="124"/>
        <v>-335008208.00049591</v>
      </c>
      <c r="AQ477" s="189">
        <f t="shared" si="124"/>
        <v>-336145014.09410655</v>
      </c>
      <c r="AR477" s="189">
        <f t="shared" si="124"/>
        <v>-337244510.38852167</v>
      </c>
      <c r="AS477" s="189">
        <f t="shared" si="124"/>
        <v>-338308856.00624967</v>
      </c>
      <c r="AT477" s="189">
        <f t="shared" si="124"/>
        <v>-339340033.76114094</v>
      </c>
      <c r="AU477" s="189">
        <f t="shared" si="124"/>
        <v>-340339868.54301131</v>
      </c>
      <c r="AV477" s="189">
        <f t="shared" si="124"/>
        <v>-341310043.3893472</v>
      </c>
      <c r="AW477" s="189">
        <f t="shared" si="124"/>
        <v>-342252113.58253968</v>
      </c>
      <c r="AX477" s="189">
        <f t="shared" si="124"/>
        <v>-343167519.05494571</v>
      </c>
      <c r="AY477" s="189">
        <f t="shared" si="124"/>
        <v>-344057595.33828616</v>
      </c>
      <c r="AZ477" s="189">
        <f t="shared" si="124"/>
        <v>-344923583.25637186</v>
      </c>
      <c r="BA477" s="189">
        <f t="shared" si="124"/>
        <v>-345766637.52926064</v>
      </c>
      <c r="BB477" s="189">
        <f t="shared" si="124"/>
        <v>-346587834.43140042</v>
      </c>
      <c r="BC477" s="189">
        <f t="shared" si="124"/>
        <v>-347388178.62509823</v>
      </c>
      <c r="BD477" s="189">
        <f t="shared" si="124"/>
        <v>-348168609.2729553</v>
      </c>
      <c r="BE477" s="189">
        <f t="shared" si="124"/>
        <v>-348930005.51809537</v>
      </c>
      <c r="BF477" s="189">
        <f t="shared" si="124"/>
        <v>-349673191.40855968</v>
      </c>
      <c r="BG477" s="189">
        <f t="shared" si="124"/>
        <v>-350398940.33173907</v>
      </c>
      <c r="BH477" s="189">
        <f t="shared" si="124"/>
        <v>-351107979.01582527</v>
      </c>
      <c r="BI477" s="189">
        <f t="shared" si="124"/>
        <v>-351800991.14771247</v>
      </c>
      <c r="BJ477" s="189">
        <f t="shared" si="124"/>
        <v>-352478620.65035117</v>
      </c>
      <c r="BK477" s="189">
        <f t="shared" si="124"/>
        <v>-353141474.65705943</v>
      </c>
      <c r="BL477" s="189">
        <f t="shared" si="124"/>
        <v>-353790126.21558738</v>
      </c>
      <c r="BM477" s="189">
        <f t="shared" si="124"/>
        <v>-354425116.7506814</v>
      </c>
      <c r="BN477" s="1521">
        <f t="shared" si="124"/>
        <v>-355046958.31040716</v>
      </c>
    </row>
    <row r="478" spans="2:66" hidden="1" x14ac:dyDescent="0.15">
      <c r="C478" s="1529"/>
      <c r="D478" s="274"/>
      <c r="E478" s="189"/>
      <c r="F478" s="1604">
        <f t="shared" si="120"/>
        <v>8228904349.5581646</v>
      </c>
      <c r="G478" s="189">
        <f t="shared" si="121"/>
        <v>-101229046.79394102</v>
      </c>
      <c r="H478" s="189">
        <f t="shared" si="121"/>
        <v>-142359802.47138095</v>
      </c>
      <c r="I478" s="189">
        <f t="shared" si="121"/>
        <v>-164485686.81034034</v>
      </c>
      <c r="J478" s="189">
        <f t="shared" si="121"/>
        <v>-179377482.58107698</v>
      </c>
      <c r="K478" s="189">
        <f t="shared" si="121"/>
        <v>-190488248.08718497</v>
      </c>
      <c r="L478" s="189">
        <f t="shared" si="121"/>
        <v>-199290778.48614037</v>
      </c>
      <c r="M478" s="189">
        <f t="shared" si="121"/>
        <v>-206545237.60549808</v>
      </c>
      <c r="N478" s="189">
        <f t="shared" si="121"/>
        <v>-212693394.67980337</v>
      </c>
      <c r="O478" s="189">
        <f t="shared" si="121"/>
        <v>-218013834.26622224</v>
      </c>
      <c r="P478" s="189">
        <f t="shared" si="121"/>
        <v>-222693083.63530058</v>
      </c>
      <c r="Q478" s="189">
        <f t="shared" si="121"/>
        <v>-226861904.18006057</v>
      </c>
      <c r="R478" s="189">
        <f t="shared" si="121"/>
        <v>-230615360.99436045</v>
      </c>
      <c r="S478" s="189">
        <f t="shared" si="121"/>
        <v>-234024641.25247973</v>
      </c>
      <c r="T478" s="189">
        <f t="shared" si="121"/>
        <v>-237144374.20178235</v>
      </c>
      <c r="U478" s="189">
        <f t="shared" si="121"/>
        <v>-240017357.27814168</v>
      </c>
      <c r="V478" s="189">
        <f t="shared" si="121"/>
        <v>-242677715.5686571</v>
      </c>
      <c r="W478" s="189">
        <f t="shared" si="124"/>
        <v>-245153077.41042703</v>
      </c>
      <c r="X478" s="189">
        <f t="shared" si="124"/>
        <v>-247466111.19643408</v>
      </c>
      <c r="Y478" s="189">
        <f t="shared" si="124"/>
        <v>-249635635.32168168</v>
      </c>
      <c r="Z478" s="189">
        <f t="shared" si="124"/>
        <v>-251677435.62860459</v>
      </c>
      <c r="AA478" s="189">
        <f t="shared" si="124"/>
        <v>-253604877.93069273</v>
      </c>
      <c r="AB478" s="189">
        <f t="shared" si="124"/>
        <v>-255429374.11888856</v>
      </c>
      <c r="AC478" s="189">
        <f t="shared" si="124"/>
        <v>-257160741.79601955</v>
      </c>
      <c r="AD478" s="189">
        <f t="shared" si="124"/>
        <v>-258807485.25175852</v>
      </c>
      <c r="AE478" s="189">
        <f t="shared" si="124"/>
        <v>-260377017.48759162</v>
      </c>
      <c r="AF478" s="189">
        <f t="shared" si="124"/>
        <v>-261875837.48406589</v>
      </c>
      <c r="AG478" s="189">
        <f t="shared" si="124"/>
        <v>-263309673.07959932</v>
      </c>
      <c r="AH478" s="189">
        <f t="shared" si="124"/>
        <v>-264683597.13843817</v>
      </c>
      <c r="AI478" s="189">
        <f t="shared" si="124"/>
        <v>-266002122.76223856</v>
      </c>
      <c r="AJ478" s="189">
        <f t="shared" si="124"/>
        <v>-267269281.90716165</v>
      </c>
      <c r="AK478" s="189">
        <f t="shared" si="124"/>
        <v>-268488690.7473737</v>
      </c>
      <c r="AL478" s="189">
        <f t="shared" si="124"/>
        <v>-269663604.36862552</v>
      </c>
      <c r="AM478" s="189">
        <f t="shared" si="124"/>
        <v>-270796962.80799937</v>
      </c>
      <c r="AN478" s="189">
        <f t="shared" si="124"/>
        <v>-271891430.02621841</v>
      </c>
      <c r="AO478" s="189">
        <f t="shared" si="124"/>
        <v>-272949427.07059193</v>
      </c>
      <c r="AP478" s="189">
        <f t="shared" si="124"/>
        <v>-273973160.43362474</v>
      </c>
      <c r="AQ478" s="189">
        <f t="shared" si="124"/>
        <v>-274964646.41570592</v>
      </c>
      <c r="AR478" s="189">
        <f t="shared" si="124"/>
        <v>-275925732.14634764</v>
      </c>
      <c r="AS478" s="189">
        <f t="shared" si="124"/>
        <v>-276858113.7970618</v>
      </c>
      <c r="AT478" s="189">
        <f t="shared" si="124"/>
        <v>-277763352.42257822</v>
      </c>
      <c r="AU478" s="189">
        <f t="shared" si="124"/>
        <v>-278642887.7901082</v>
      </c>
      <c r="AV478" s="189">
        <f t="shared" si="124"/>
        <v>-279498050.4944576</v>
      </c>
      <c r="AW478" s="189">
        <f t="shared" si="124"/>
        <v>-280330072.6067487</v>
      </c>
      <c r="AX478" s="189">
        <f t="shared" si="124"/>
        <v>-281140097.06383383</v>
      </c>
      <c r="AY478" s="189">
        <f t="shared" si="124"/>
        <v>-281929185.97224689</v>
      </c>
      <c r="AZ478" s="189">
        <f t="shared" si="124"/>
        <v>-282698327.9732517</v>
      </c>
      <c r="BA478" s="189">
        <f t="shared" si="124"/>
        <v>-283448444.79303169</v>
      </c>
      <c r="BB478" s="189">
        <f t="shared" si="124"/>
        <v>-284180397.0834167</v>
      </c>
      <c r="BC478" s="189">
        <f t="shared" si="124"/>
        <v>-284894989.64301646</v>
      </c>
      <c r="BD478" s="189">
        <f t="shared" si="124"/>
        <v>-285592976.09566653</v>
      </c>
      <c r="BE478" s="189">
        <f t="shared" si="124"/>
        <v>-286275063.09221148</v>
      </c>
      <c r="BF478" s="189">
        <f t="shared" si="124"/>
        <v>-286941914.09249341</v>
      </c>
      <c r="BG478" s="189">
        <f t="shared" si="124"/>
        <v>-287594152.77667558</v>
      </c>
      <c r="BH478" s="189">
        <f t="shared" si="124"/>
        <v>-288232366.12847352</v>
      </c>
      <c r="BI478" s="189">
        <f t="shared" si="124"/>
        <v>-288857107.22728193</v>
      </c>
      <c r="BJ478" s="189">
        <f t="shared" si="124"/>
        <v>-289468897.78142846</v>
      </c>
      <c r="BK478" s="189">
        <f t="shared" si="124"/>
        <v>-290068230.4307071</v>
      </c>
      <c r="BL478" s="189">
        <f t="shared" si="124"/>
        <v>-290655570.84284878</v>
      </c>
      <c r="BM478" s="189">
        <f t="shared" si="124"/>
        <v>-291231359.6255753</v>
      </c>
      <c r="BN478" s="1521">
        <f t="shared" si="124"/>
        <v>-291796014.07327962</v>
      </c>
    </row>
    <row r="479" spans="2:66" hidden="1" x14ac:dyDescent="0.15">
      <c r="C479" s="1529"/>
      <c r="D479" s="274"/>
      <c r="E479" s="189"/>
      <c r="F479" s="1604"/>
      <c r="G479" s="189"/>
      <c r="H479" s="189"/>
      <c r="I479" s="189"/>
      <c r="J479" s="189"/>
      <c r="K479" s="189"/>
      <c r="L479" s="189"/>
      <c r="M479" s="189"/>
      <c r="N479" s="189"/>
      <c r="O479" s="189"/>
      <c r="P479" s="189"/>
      <c r="Q479" s="189"/>
      <c r="R479" s="189"/>
      <c r="S479" s="189"/>
      <c r="T479" s="189"/>
      <c r="U479" s="189"/>
      <c r="V479" s="189"/>
      <c r="W479" s="189"/>
      <c r="X479" s="189"/>
      <c r="Y479" s="189"/>
      <c r="Z479" s="189"/>
      <c r="AA479" s="189"/>
      <c r="AB479" s="189"/>
      <c r="AC479" s="189"/>
      <c r="AD479" s="189"/>
      <c r="AE479" s="189"/>
      <c r="AF479" s="189"/>
      <c r="AG479" s="189"/>
      <c r="AH479" s="189"/>
      <c r="AI479" s="189"/>
      <c r="AJ479" s="189"/>
      <c r="AK479" s="189"/>
      <c r="AL479" s="189"/>
      <c r="AM479" s="189"/>
      <c r="AN479" s="189"/>
      <c r="AO479" s="189"/>
      <c r="AP479" s="189"/>
      <c r="AQ479" s="189"/>
      <c r="AR479" s="189"/>
      <c r="AS479" s="189"/>
      <c r="AT479" s="189"/>
      <c r="AU479" s="189"/>
      <c r="AV479" s="189"/>
      <c r="AW479" s="189"/>
      <c r="AX479" s="189"/>
      <c r="AY479" s="189"/>
      <c r="AZ479" s="189"/>
      <c r="BA479" s="189"/>
      <c r="BB479" s="189"/>
      <c r="BC479" s="189"/>
      <c r="BD479" s="189"/>
      <c r="BE479" s="189"/>
      <c r="BF479" s="189"/>
      <c r="BG479" s="189"/>
      <c r="BH479" s="189"/>
      <c r="BI479" s="189"/>
      <c r="BJ479" s="189"/>
      <c r="BK479" s="189"/>
      <c r="BL479" s="189"/>
      <c r="BM479" s="189"/>
      <c r="BN479" s="1521"/>
    </row>
    <row r="480" spans="2:66" hidden="1" x14ac:dyDescent="0.15">
      <c r="C480" s="1529"/>
      <c r="D480" s="274"/>
      <c r="E480" s="189"/>
      <c r="F480" s="1604">
        <f t="shared" si="120"/>
        <v>-6256759586.1456127</v>
      </c>
      <c r="G480" s="189">
        <f t="shared" si="121"/>
        <v>774174202.38365865</v>
      </c>
      <c r="H480" s="189">
        <f t="shared" si="121"/>
        <v>516832041.193259</v>
      </c>
      <c r="I480" s="189">
        <f t="shared" si="121"/>
        <v>390867817.69574356</v>
      </c>
      <c r="J480" s="189">
        <f t="shared" si="121"/>
        <v>310958312.24093902</v>
      </c>
      <c r="K480" s="189">
        <f t="shared" si="121"/>
        <v>253876402.88676828</v>
      </c>
      <c r="L480" s="189">
        <f t="shared" si="121"/>
        <v>210186933.44292665</v>
      </c>
      <c r="M480" s="189">
        <f t="shared" si="121"/>
        <v>175196843.47484112</v>
      </c>
      <c r="N480" s="189">
        <f t="shared" si="121"/>
        <v>146259329.07908314</v>
      </c>
      <c r="O480" s="189">
        <f t="shared" si="121"/>
        <v>121746985.70769501</v>
      </c>
      <c r="P480" s="189">
        <f t="shared" si="121"/>
        <v>100593801.59574637</v>
      </c>
      <c r="Q480" s="189">
        <f t="shared" si="121"/>
        <v>82066792.125258595</v>
      </c>
      <c r="R480" s="189">
        <f t="shared" si="121"/>
        <v>65642226.040673077</v>
      </c>
      <c r="S480" s="189">
        <f t="shared" si="121"/>
        <v>50934030.245847464</v>
      </c>
      <c r="T480" s="189">
        <f t="shared" si="121"/>
        <v>37650154.066204876</v>
      </c>
      <c r="U480" s="189">
        <f t="shared" si="121"/>
        <v>25564806.121439695</v>
      </c>
      <c r="V480" s="189">
        <f t="shared" si="121"/>
        <v>14500142.549598366</v>
      </c>
      <c r="W480" s="189">
        <f t="shared" ref="W480:BN482" si="125">W189-W385</f>
        <v>4313813.5661820471</v>
      </c>
      <c r="X480" s="189">
        <f t="shared" si="125"/>
        <v>-5109732.1475121975</v>
      </c>
      <c r="Y480" s="189">
        <f t="shared" si="125"/>
        <v>-13865460.148980141</v>
      </c>
      <c r="Z480" s="189">
        <f t="shared" si="125"/>
        <v>-22032279.437071085</v>
      </c>
      <c r="AA480" s="189">
        <f t="shared" si="125"/>
        <v>-29676403.874659926</v>
      </c>
      <c r="AB480" s="189">
        <f t="shared" si="125"/>
        <v>-36853887.013461292</v>
      </c>
      <c r="AC480" s="189">
        <f t="shared" si="125"/>
        <v>-43612561.142421246</v>
      </c>
      <c r="AD480" s="189">
        <f t="shared" si="125"/>
        <v>-49993539.881129801</v>
      </c>
      <c r="AE480" s="189">
        <f t="shared" si="125"/>
        <v>-56032396.293134868</v>
      </c>
      <c r="AF480" s="189">
        <f t="shared" si="125"/>
        <v>-61760096.516990364</v>
      </c>
      <c r="AG480" s="189">
        <f t="shared" si="125"/>
        <v>-67203746.925960809</v>
      </c>
      <c r="AH480" s="189">
        <f t="shared" si="125"/>
        <v>-72387197.460704386</v>
      </c>
      <c r="AI480" s="189">
        <f t="shared" si="125"/>
        <v>-77331532.87782535</v>
      </c>
      <c r="AJ480" s="189">
        <f t="shared" si="125"/>
        <v>-82055475.816516399</v>
      </c>
      <c r="AK480" s="189">
        <f t="shared" si="125"/>
        <v>-86575719.874328971</v>
      </c>
      <c r="AL480" s="189">
        <f t="shared" si="125"/>
        <v>-90907206.673989415</v>
      </c>
      <c r="AM480" s="189">
        <f t="shared" si="125"/>
        <v>-95063357.767159373</v>
      </c>
      <c r="AN480" s="189">
        <f t="shared" si="125"/>
        <v>-99056269.860722661</v>
      </c>
      <c r="AO480" s="189">
        <f t="shared" si="125"/>
        <v>-102896880.05787912</v>
      </c>
      <c r="AP480" s="189">
        <f t="shared" si="125"/>
        <v>-106595106.43167788</v>
      </c>
      <c r="AQ480" s="189">
        <f t="shared" si="125"/>
        <v>-110159968.18618026</v>
      </c>
      <c r="AR480" s="189">
        <f t="shared" si="125"/>
        <v>-113599688.8328523</v>
      </c>
      <c r="AS480" s="189">
        <f t="shared" si="125"/>
        <v>-116921785.16041717</v>
      </c>
      <c r="AT480" s="189">
        <f t="shared" si="125"/>
        <v>-120133144.26332507</v>
      </c>
      <c r="AU480" s="189">
        <f t="shared" si="125"/>
        <v>-123240090.4859837</v>
      </c>
      <c r="AV480" s="189">
        <f t="shared" si="125"/>
        <v>-126248443.8133963</v>
      </c>
      <c r="AW480" s="189">
        <f t="shared" si="125"/>
        <v>-129163570.97607756</v>
      </c>
      <c r="AX480" s="189">
        <f t="shared" si="125"/>
        <v>-131990430.32443723</v>
      </c>
      <c r="AY480" s="189">
        <f t="shared" si="125"/>
        <v>-134733611.354783</v>
      </c>
      <c r="AZ480" s="189">
        <f t="shared" si="125"/>
        <v>-137397369.62760526</v>
      </c>
      <c r="BA480" s="189">
        <f t="shared" si="125"/>
        <v>-139985657.70255405</v>
      </c>
      <c r="BB480" s="189">
        <f t="shared" si="125"/>
        <v>-142502152.618572</v>
      </c>
      <c r="BC480" s="189">
        <f t="shared" si="125"/>
        <v>-144950280.36811322</v>
      </c>
      <c r="BD480" s="189">
        <f t="shared" si="125"/>
        <v>-147333237.74817604</v>
      </c>
      <c r="BE480" s="189">
        <f t="shared" si="125"/>
        <v>-149654011.91554904</v>
      </c>
      <c r="BF480" s="189">
        <f t="shared" si="125"/>
        <v>-151915397.9272604</v>
      </c>
      <c r="BG480" s="189">
        <f t="shared" si="125"/>
        <v>-154120014.50814676</v>
      </c>
      <c r="BH480" s="189">
        <f t="shared" si="125"/>
        <v>-156270318.25443673</v>
      </c>
      <c r="BI480" s="189">
        <f t="shared" si="125"/>
        <v>-158368616.45426625</v>
      </c>
      <c r="BJ480" s="189">
        <f t="shared" si="125"/>
        <v>-160417078.68223172</v>
      </c>
      <c r="BK480" s="189">
        <f t="shared" si="125"/>
        <v>-162417747.30478936</v>
      </c>
      <c r="BL480" s="189">
        <f t="shared" si="125"/>
        <v>-164372547.01592845</v>
      </c>
      <c r="BM480" s="189">
        <f t="shared" si="125"/>
        <v>-166283293.50764138</v>
      </c>
      <c r="BN480" s="1521">
        <f t="shared" si="125"/>
        <v>-168151701.36688137</v>
      </c>
    </row>
    <row r="481" spans="3:66" hidden="1" x14ac:dyDescent="0.15">
      <c r="C481" s="1529"/>
      <c r="D481" s="274"/>
      <c r="E481" s="189"/>
      <c r="F481" s="1604">
        <f t="shared" si="120"/>
        <v>-12314553685.735348</v>
      </c>
      <c r="G481" s="189">
        <f t="shared" si="121"/>
        <v>774174202.38365841</v>
      </c>
      <c r="H481" s="189">
        <f t="shared" si="121"/>
        <v>581167581.49085879</v>
      </c>
      <c r="I481" s="189">
        <f t="shared" si="121"/>
        <v>481981268.89203155</v>
      </c>
      <c r="J481" s="189">
        <f t="shared" si="121"/>
        <v>417111953.73197877</v>
      </c>
      <c r="K481" s="189">
        <f t="shared" si="121"/>
        <v>369723760.67069793</v>
      </c>
      <c r="L481" s="189">
        <f t="shared" si="121"/>
        <v>332803588.02297568</v>
      </c>
      <c r="M481" s="189">
        <f t="shared" si="121"/>
        <v>302796023.7798084</v>
      </c>
      <c r="N481" s="189">
        <f t="shared" si="121"/>
        <v>277664670.1369307</v>
      </c>
      <c r="O481" s="189">
        <f t="shared" si="121"/>
        <v>256141015.41794324</v>
      </c>
      <c r="P481" s="189">
        <f t="shared" si="121"/>
        <v>237384706.03484207</v>
      </c>
      <c r="Q481" s="189">
        <f t="shared" si="121"/>
        <v>220812133.10679728</v>
      </c>
      <c r="R481" s="189">
        <f t="shared" si="121"/>
        <v>206002559.28427798</v>
      </c>
      <c r="S481" s="189">
        <f t="shared" si="121"/>
        <v>192643316.96510148</v>
      </c>
      <c r="T481" s="189">
        <f t="shared" si="121"/>
        <v>180496129.67758602</v>
      </c>
      <c r="U481" s="189">
        <f t="shared" si="121"/>
        <v>169375521.78288907</v>
      </c>
      <c r="V481" s="189">
        <f t="shared" si="121"/>
        <v>159134479.08113998</v>
      </c>
      <c r="W481" s="189">
        <f t="shared" si="125"/>
        <v>149654634.20050341</v>
      </c>
      <c r="X481" s="189">
        <f t="shared" si="125"/>
        <v>140839372.57000059</v>
      </c>
      <c r="Y481" s="189">
        <f t="shared" si="125"/>
        <v>132608879.35203823</v>
      </c>
      <c r="Z481" s="189">
        <f t="shared" si="125"/>
        <v>124896509.59436455</v>
      </c>
      <c r="AA481" s="189">
        <f t="shared" si="125"/>
        <v>117646080.95327806</v>
      </c>
      <c r="AB481" s="189">
        <f t="shared" si="125"/>
        <v>110809822.6055266</v>
      </c>
      <c r="AC481" s="189">
        <f t="shared" si="125"/>
        <v>104346799.27847829</v>
      </c>
      <c r="AD481" s="189">
        <f t="shared" si="125"/>
        <v>98221684.856385142</v>
      </c>
      <c r="AE481" s="189">
        <f t="shared" si="125"/>
        <v>92403796.952581406</v>
      </c>
      <c r="AF481" s="189">
        <f t="shared" si="125"/>
        <v>86866328.885084957</v>
      </c>
      <c r="AG481" s="189">
        <f t="shared" si="125"/>
        <v>81585732.784107596</v>
      </c>
      <c r="AH481" s="189">
        <f t="shared" si="125"/>
        <v>76541219.690696955</v>
      </c>
      <c r="AI481" s="189">
        <f t="shared" si="125"/>
        <v>71714351.142957062</v>
      </c>
      <c r="AJ481" s="189">
        <f t="shared" si="125"/>
        <v>67088702.980204582</v>
      </c>
      <c r="AK481" s="189">
        <f t="shared" si="125"/>
        <v>62649586.651505053</v>
      </c>
      <c r="AL481" s="189">
        <f t="shared" si="125"/>
        <v>58383816.683717787</v>
      </c>
      <c r="AM481" s="189">
        <f t="shared" si="125"/>
        <v>54279515.481853664</v>
      </c>
      <c r="AN481" s="189">
        <f t="shared" si="125"/>
        <v>50325948.535176754</v>
      </c>
      <c r="AO481" s="189">
        <f t="shared" si="125"/>
        <v>46513384.550733984</v>
      </c>
      <c r="AP481" s="189">
        <f t="shared" si="125"/>
        <v>42832976.149249315</v>
      </c>
      <c r="AQ481" s="189">
        <f t="shared" si="125"/>
        <v>39276657.62110883</v>
      </c>
      <c r="AR481" s="189">
        <f t="shared" si="125"/>
        <v>35837056.913981438</v>
      </c>
      <c r="AS481" s="189">
        <f t="shared" si="125"/>
        <v>32507419.553709269</v>
      </c>
      <c r="AT481" s="189">
        <f t="shared" si="125"/>
        <v>29281542.619958729</v>
      </c>
      <c r="AU481" s="189">
        <f t="shared" si="125"/>
        <v>26153717.232823938</v>
      </c>
      <c r="AV481" s="189">
        <f t="shared" si="125"/>
        <v>23118678.275035143</v>
      </c>
      <c r="AW481" s="189">
        <f t="shared" si="125"/>
        <v>20171560.290984064</v>
      </c>
      <c r="AX481" s="189">
        <f t="shared" si="125"/>
        <v>17307858.679446369</v>
      </c>
      <c r="AY481" s="189">
        <f t="shared" si="125"/>
        <v>14523395.440119356</v>
      </c>
      <c r="AZ481" s="189">
        <f t="shared" si="125"/>
        <v>11814288.851455361</v>
      </c>
      <c r="BA481" s="189">
        <f t="shared" si="125"/>
        <v>9176926.5539157391</v>
      </c>
      <c r="BB481" s="189">
        <f t="shared" si="125"/>
        <v>6607941.5926762521</v>
      </c>
      <c r="BC481" s="189">
        <f t="shared" si="125"/>
        <v>4104191.0401991308</v>
      </c>
      <c r="BD481" s="189">
        <f t="shared" si="125"/>
        <v>1662736.8744430542</v>
      </c>
      <c r="BE481" s="189">
        <f t="shared" si="125"/>
        <v>-719171.16516637802</v>
      </c>
      <c r="BF481" s="189">
        <f t="shared" si="125"/>
        <v>-3044110.9829289913</v>
      </c>
      <c r="BG481" s="189">
        <f t="shared" si="125"/>
        <v>-5314501.9992922246</v>
      </c>
      <c r="BH481" s="189">
        <f t="shared" si="125"/>
        <v>-7532617.6687597334</v>
      </c>
      <c r="BI481" s="189">
        <f t="shared" si="125"/>
        <v>-9700596.7979254723</v>
      </c>
      <c r="BJ481" s="189">
        <f t="shared" si="125"/>
        <v>-11820453.798158795</v>
      </c>
      <c r="BK481" s="189">
        <f t="shared" si="125"/>
        <v>-13894087.990267843</v>
      </c>
      <c r="BL481" s="189">
        <f t="shared" si="125"/>
        <v>-15923292.063737631</v>
      </c>
      <c r="BM481" s="189">
        <f t="shared" si="125"/>
        <v>-17909759.780475467</v>
      </c>
      <c r="BN481" s="1521">
        <f t="shared" si="125"/>
        <v>-19855093.002077341</v>
      </c>
    </row>
    <row r="482" spans="3:66" hidden="1" x14ac:dyDescent="0.15">
      <c r="C482" s="1529"/>
      <c r="D482" s="274"/>
      <c r="E482" s="189"/>
      <c r="F482" s="1604">
        <f t="shared" si="120"/>
        <v>-19593450844.144665</v>
      </c>
      <c r="G482" s="189">
        <f t="shared" si="121"/>
        <v>774174202.38365865</v>
      </c>
      <c r="H482" s="189">
        <f t="shared" si="121"/>
        <v>645503121.78845882</v>
      </c>
      <c r="I482" s="189">
        <f t="shared" si="121"/>
        <v>576285783.08101916</v>
      </c>
      <c r="J482" s="189">
        <f t="shared" si="121"/>
        <v>529699149.25277889</v>
      </c>
      <c r="K482" s="189">
        <f t="shared" si="121"/>
        <v>494940872.13474059</v>
      </c>
      <c r="L482" s="189">
        <f t="shared" si="121"/>
        <v>467403544.41608322</v>
      </c>
      <c r="M482" s="189">
        <f t="shared" si="121"/>
        <v>444709113.48119426</v>
      </c>
      <c r="N482" s="189">
        <f t="shared" si="121"/>
        <v>425475573.970667</v>
      </c>
      <c r="O482" s="189">
        <f t="shared" si="121"/>
        <v>408831418.04523885</v>
      </c>
      <c r="P482" s="189">
        <f t="shared" si="121"/>
        <v>394193124.5644325</v>
      </c>
      <c r="Q482" s="189">
        <f t="shared" si="121"/>
        <v>381151627.13831162</v>
      </c>
      <c r="R482" s="189">
        <f t="shared" si="121"/>
        <v>369409529.61764085</v>
      </c>
      <c r="S482" s="189">
        <f t="shared" si="121"/>
        <v>358744134.15774882</v>
      </c>
      <c r="T482" s="189">
        <f t="shared" si="121"/>
        <v>348984541.77624094</v>
      </c>
      <c r="U482" s="189">
        <f t="shared" si="121"/>
        <v>339996867.44645345</v>
      </c>
      <c r="V482" s="189">
        <f t="shared" si="121"/>
        <v>331674356.21676624</v>
      </c>
      <c r="W482" s="189">
        <f t="shared" si="125"/>
        <v>323930577.1930474</v>
      </c>
      <c r="X482" s="189">
        <f t="shared" si="125"/>
        <v>316694615.88388097</v>
      </c>
      <c r="Y482" s="189">
        <f t="shared" si="125"/>
        <v>309907601.90917599</v>
      </c>
      <c r="Z482" s="189">
        <f t="shared" si="125"/>
        <v>303520151.75115502</v>
      </c>
      <c r="AA482" s="189">
        <f t="shared" si="125"/>
        <v>297490452.57082593</v>
      </c>
      <c r="AB482" s="189">
        <f t="shared" si="125"/>
        <v>291782804.06764638</v>
      </c>
      <c r="AC482" s="189">
        <f t="shared" si="125"/>
        <v>286366493.41993737</v>
      </c>
      <c r="AD482" s="189">
        <f t="shared" si="125"/>
        <v>281214916.29904258</v>
      </c>
      <c r="AE482" s="189">
        <f t="shared" si="125"/>
        <v>276304882.29924381</v>
      </c>
      <c r="AF482" s="189">
        <f t="shared" si="125"/>
        <v>271616060.38513982</v>
      </c>
      <c r="AG482" s="189">
        <f t="shared" si="125"/>
        <v>267130531.91782928</v>
      </c>
      <c r="AH482" s="189">
        <f t="shared" si="125"/>
        <v>262832427.24178272</v>
      </c>
      <c r="AI482" s="189">
        <f t="shared" si="125"/>
        <v>258707627.83042854</v>
      </c>
      <c r="AJ482" s="189">
        <f t="shared" si="125"/>
        <v>254743520.3449741</v>
      </c>
      <c r="AK482" s="189">
        <f t="shared" si="125"/>
        <v>250928792.15500569</v>
      </c>
      <c r="AL482" s="189">
        <f t="shared" si="125"/>
        <v>247253260.23825556</v>
      </c>
      <c r="AM482" s="189">
        <f t="shared" si="125"/>
        <v>243707727.15251374</v>
      </c>
      <c r="AN482" s="189">
        <f t="shared" si="125"/>
        <v>240283859.11690861</v>
      </c>
      <c r="AO482" s="189">
        <f t="shared" si="125"/>
        <v>236974082.26686341</v>
      </c>
      <c r="AP482" s="189">
        <f t="shared" si="125"/>
        <v>233771493.93865877</v>
      </c>
      <c r="AQ482" s="189">
        <f t="shared" si="125"/>
        <v>230669786.4546082</v>
      </c>
      <c r="AR482" s="189">
        <f t="shared" si="125"/>
        <v>227663181.36142439</v>
      </c>
      <c r="AS482" s="189">
        <f t="shared" si="125"/>
        <v>224746372.45410961</v>
      </c>
      <c r="AT482" s="189">
        <f t="shared" si="125"/>
        <v>221914476.21920544</v>
      </c>
      <c r="AU482" s="189">
        <f t="shared" si="125"/>
        <v>219162988.57211977</v>
      </c>
      <c r="AV482" s="189">
        <f t="shared" si="125"/>
        <v>216487746.95690912</v>
      </c>
      <c r="AW482" s="189">
        <f t="shared" si="125"/>
        <v>213884897.03343159</v>
      </c>
      <c r="AX482" s="189">
        <f t="shared" si="125"/>
        <v>211350863.30404764</v>
      </c>
      <c r="AY482" s="189">
        <f t="shared" si="125"/>
        <v>208882323.13601756</v>
      </c>
      <c r="AZ482" s="189">
        <f t="shared" si="125"/>
        <v>206476183.72110945</v>
      </c>
      <c r="BA482" s="189">
        <f t="shared" si="125"/>
        <v>204129561.58436447</v>
      </c>
      <c r="BB482" s="189">
        <f t="shared" si="125"/>
        <v>201839764.31230432</v>
      </c>
      <c r="BC482" s="189">
        <f t="shared" si="125"/>
        <v>199604274.21943897</v>
      </c>
      <c r="BD482" s="189">
        <f t="shared" si="125"/>
        <v>197420733.71248549</v>
      </c>
      <c r="BE482" s="189">
        <f t="shared" si="125"/>
        <v>195286932.1457538</v>
      </c>
      <c r="BF482" s="189">
        <f t="shared" si="125"/>
        <v>193200793.98979181</v>
      </c>
      <c r="BG482" s="189">
        <f t="shared" si="125"/>
        <v>191160368.1595962</v>
      </c>
      <c r="BH482" s="189">
        <f t="shared" si="125"/>
        <v>189163818.36921239</v>
      </c>
      <c r="BI482" s="189">
        <f t="shared" si="125"/>
        <v>187209414.39700407</v>
      </c>
      <c r="BJ482" s="189">
        <f t="shared" si="125"/>
        <v>185295524.16077018</v>
      </c>
      <c r="BK482" s="189">
        <f t="shared" si="125"/>
        <v>183420606.51463151</v>
      </c>
      <c r="BL482" s="189">
        <f t="shared" si="125"/>
        <v>181583204.69055176</v>
      </c>
      <c r="BM482" s="189">
        <f t="shared" si="125"/>
        <v>179781940.31678176</v>
      </c>
      <c r="BN482" s="1521">
        <f t="shared" si="125"/>
        <v>178015507.95364255</v>
      </c>
    </row>
    <row r="483" spans="3:66" hidden="1" x14ac:dyDescent="0.15">
      <c r="C483" s="1529"/>
      <c r="D483" s="274"/>
      <c r="E483" s="189"/>
      <c r="F483" s="1604"/>
      <c r="G483" s="189"/>
      <c r="H483" s="189"/>
      <c r="I483" s="189"/>
      <c r="J483" s="189"/>
      <c r="K483" s="189"/>
      <c r="L483" s="189"/>
      <c r="M483" s="189"/>
      <c r="N483" s="189"/>
      <c r="O483" s="189"/>
      <c r="P483" s="189"/>
      <c r="Q483" s="189"/>
      <c r="R483" s="189"/>
      <c r="S483" s="189"/>
      <c r="T483" s="189"/>
      <c r="U483" s="189"/>
      <c r="V483" s="189"/>
      <c r="W483" s="189"/>
      <c r="X483" s="189"/>
      <c r="Y483" s="189"/>
      <c r="Z483" s="189"/>
      <c r="AA483" s="189"/>
      <c r="AB483" s="189"/>
      <c r="AC483" s="189"/>
      <c r="AD483" s="189"/>
      <c r="AE483" s="189"/>
      <c r="AF483" s="189"/>
      <c r="AG483" s="189"/>
      <c r="AH483" s="189"/>
      <c r="AI483" s="189"/>
      <c r="AJ483" s="189"/>
      <c r="AK483" s="189"/>
      <c r="AL483" s="189"/>
      <c r="AM483" s="189"/>
      <c r="AN483" s="189"/>
      <c r="AO483" s="189"/>
      <c r="AP483" s="189"/>
      <c r="AQ483" s="189"/>
      <c r="AR483" s="189"/>
      <c r="AS483" s="189"/>
      <c r="AT483" s="189"/>
      <c r="AU483" s="189"/>
      <c r="AV483" s="189"/>
      <c r="AW483" s="189"/>
      <c r="AX483" s="189"/>
      <c r="AY483" s="189"/>
      <c r="AZ483" s="189"/>
      <c r="BA483" s="189"/>
      <c r="BB483" s="189"/>
      <c r="BC483" s="189"/>
      <c r="BD483" s="189"/>
      <c r="BE483" s="189"/>
      <c r="BF483" s="189"/>
      <c r="BG483" s="189"/>
      <c r="BH483" s="189"/>
      <c r="BI483" s="189"/>
      <c r="BJ483" s="189"/>
      <c r="BK483" s="189"/>
      <c r="BL483" s="189"/>
      <c r="BM483" s="189"/>
      <c r="BN483" s="1521"/>
    </row>
    <row r="484" spans="3:66" hidden="1" x14ac:dyDescent="0.15">
      <c r="C484" s="1529"/>
      <c r="D484" s="274"/>
      <c r="E484" s="189"/>
      <c r="F484" s="1604">
        <f t="shared" si="120"/>
        <v>11206804799.352283</v>
      </c>
      <c r="G484" s="189">
        <f t="shared" si="121"/>
        <v>-73626067.094636023</v>
      </c>
      <c r="H484" s="189">
        <f t="shared" si="121"/>
        <v>-155887578.449516</v>
      </c>
      <c r="I484" s="189">
        <f t="shared" si="121"/>
        <v>-196153065.27692693</v>
      </c>
      <c r="J484" s="189">
        <f t="shared" si="121"/>
        <v>-221696787.53341997</v>
      </c>
      <c r="K484" s="189">
        <f t="shared" si="121"/>
        <v>-239943483.34406942</v>
      </c>
      <c r="L484" s="189">
        <f t="shared" si="121"/>
        <v>-253909176.99534875</v>
      </c>
      <c r="M484" s="189">
        <f t="shared" si="121"/>
        <v>-265094043.36121535</v>
      </c>
      <c r="N484" s="189">
        <f t="shared" si="121"/>
        <v>-274344154.80054319</v>
      </c>
      <c r="O484" s="189">
        <f t="shared" si="121"/>
        <v>-282179724.39105523</v>
      </c>
      <c r="P484" s="189">
        <f t="shared" si="121"/>
        <v>-288941511.44906271</v>
      </c>
      <c r="Q484" s="189">
        <f t="shared" si="121"/>
        <v>-294863820.45928705</v>
      </c>
      <c r="R484" s="189">
        <f t="shared" si="121"/>
        <v>-300114066.37008619</v>
      </c>
      <c r="S484" s="189">
        <f t="shared" si="121"/>
        <v>-304815660.58142364</v>
      </c>
      <c r="T484" s="189">
        <f t="shared" si="121"/>
        <v>-309061959.4627794</v>
      </c>
      <c r="U484" s="189">
        <f t="shared" si="121"/>
        <v>-312925139.06221724</v>
      </c>
      <c r="V484" s="189">
        <f t="shared" si="121"/>
        <v>-316462048.61424172</v>
      </c>
      <c r="W484" s="189">
        <f t="shared" ref="W484:BN486" si="126">W193-W389</f>
        <v>-319718191.38329959</v>
      </c>
      <c r="X484" s="189">
        <f t="shared" si="126"/>
        <v>-322730504.28665137</v>
      </c>
      <c r="Y484" s="189">
        <f t="shared" si="126"/>
        <v>-325529343.83583856</v>
      </c>
      <c r="Z484" s="189">
        <f t="shared" si="126"/>
        <v>-328139933.93305743</v>
      </c>
      <c r="AA484" s="189">
        <f t="shared" si="126"/>
        <v>-330583440.37720978</v>
      </c>
      <c r="AB484" s="189">
        <f t="shared" si="126"/>
        <v>-332877781.1412369</v>
      </c>
      <c r="AC484" s="189">
        <f t="shared" si="126"/>
        <v>-335038246.20468223</v>
      </c>
      <c r="AD484" s="189">
        <f t="shared" si="126"/>
        <v>-337077977.86987615</v>
      </c>
      <c r="AE484" s="189">
        <f t="shared" si="126"/>
        <v>-339008347.35542309</v>
      </c>
      <c r="AF484" s="189">
        <f t="shared" si="126"/>
        <v>-340839253.23894608</v>
      </c>
      <c r="AG484" s="189">
        <f t="shared" si="126"/>
        <v>-342579360.29275382</v>
      </c>
      <c r="AH484" s="189">
        <f t="shared" si="126"/>
        <v>-344236292.34403074</v>
      </c>
      <c r="AI484" s="189">
        <f t="shared" si="126"/>
        <v>-345816789.30642676</v>
      </c>
      <c r="AJ484" s="189">
        <f t="shared" si="126"/>
        <v>-347326836.02358091</v>
      </c>
      <c r="AK484" s="189">
        <f t="shared" si="126"/>
        <v>-348771768.73949707</v>
      </c>
      <c r="AL484" s="189">
        <f t="shared" si="126"/>
        <v>-350156363.66520059</v>
      </c>
      <c r="AM484" s="189">
        <f t="shared" si="126"/>
        <v>-351484911.10865831</v>
      </c>
      <c r="AN484" s="189">
        <f t="shared" si="126"/>
        <v>-352761277.88044691</v>
      </c>
      <c r="AO484" s="189">
        <f t="shared" si="126"/>
        <v>-353988960.11440969</v>
      </c>
      <c r="AP484" s="189">
        <f t="shared" si="126"/>
        <v>-355171128.20312834</v>
      </c>
      <c r="AQ484" s="189">
        <f t="shared" si="126"/>
        <v>-356310665.20841372</v>
      </c>
      <c r="AR484" s="189">
        <f t="shared" si="126"/>
        <v>-357410199.84247804</v>
      </c>
      <c r="AS484" s="189">
        <f t="shared" si="126"/>
        <v>-358472134.90787065</v>
      </c>
      <c r="AT484" s="189">
        <f t="shared" si="126"/>
        <v>-359498671.92025316</v>
      </c>
      <c r="AU484" s="189">
        <f t="shared" si="126"/>
        <v>-360491832.50766706</v>
      </c>
      <c r="AV484" s="189">
        <f t="shared" si="126"/>
        <v>-361453477.07557499</v>
      </c>
      <c r="AW484" s="189">
        <f t="shared" si="126"/>
        <v>-362385321.1429621</v>
      </c>
      <c r="AX484" s="189">
        <f t="shared" si="126"/>
        <v>-363288949.68679667</v>
      </c>
      <c r="AY484" s="189">
        <f t="shared" si="126"/>
        <v>-364165829.77683878</v>
      </c>
      <c r="AZ484" s="189">
        <f t="shared" si="126"/>
        <v>-365017321.737553</v>
      </c>
      <c r="BA484" s="189">
        <f t="shared" si="126"/>
        <v>-365844689.03672469</v>
      </c>
      <c r="BB484" s="189">
        <f t="shared" si="126"/>
        <v>-366649107.06970823</v>
      </c>
      <c r="BC484" s="189">
        <f t="shared" si="126"/>
        <v>-367431670.98280942</v>
      </c>
      <c r="BD484" s="189">
        <f t="shared" si="126"/>
        <v>-368193402.65814567</v>
      </c>
      <c r="BE484" s="189">
        <f t="shared" si="126"/>
        <v>-368935256.96463931</v>
      </c>
      <c r="BF484" s="189">
        <f t="shared" si="126"/>
        <v>-369658127.36496413</v>
      </c>
      <c r="BG484" s="189">
        <f t="shared" si="126"/>
        <v>-370362850.95577729</v>
      </c>
      <c r="BH484" s="189">
        <f t="shared" si="126"/>
        <v>-371050213.00801027</v>
      </c>
      <c r="BI484" s="189">
        <f t="shared" si="126"/>
        <v>-371720951.06504977</v>
      </c>
      <c r="BJ484" s="189">
        <f t="shared" si="126"/>
        <v>-372375758.64903188</v>
      </c>
      <c r="BK484" s="189">
        <f t="shared" si="126"/>
        <v>-373015288.61897767</v>
      </c>
      <c r="BL484" s="189">
        <f t="shared" si="126"/>
        <v>-373640156.2189486</v>
      </c>
      <c r="BM484" s="189">
        <f t="shared" si="126"/>
        <v>-374250941.84963286</v>
      </c>
      <c r="BN484" s="1521">
        <f t="shared" si="126"/>
        <v>-374848193.59267199</v>
      </c>
    </row>
    <row r="485" spans="3:66" hidden="1" x14ac:dyDescent="0.15">
      <c r="C485" s="1529"/>
      <c r="D485" s="274"/>
      <c r="E485" s="189"/>
      <c r="F485" s="1604">
        <f t="shared" si="120"/>
        <v>9270381728.2013836</v>
      </c>
      <c r="G485" s="189">
        <f t="shared" ref="G485:AM494" si="127">G194-G390</f>
        <v>-73626067.094636023</v>
      </c>
      <c r="H485" s="189">
        <f t="shared" si="127"/>
        <v>-135322200.61079603</v>
      </c>
      <c r="I485" s="189">
        <f t="shared" si="127"/>
        <v>-167027910.79195958</v>
      </c>
      <c r="J485" s="189">
        <f t="shared" si="127"/>
        <v>-187763914.09953207</v>
      </c>
      <c r="K485" s="189">
        <f t="shared" si="127"/>
        <v>-202911934.7874971</v>
      </c>
      <c r="L485" s="189">
        <f t="shared" si="127"/>
        <v>-214713767.75352103</v>
      </c>
      <c r="M485" s="189">
        <f t="shared" si="127"/>
        <v>-224305929.31501216</v>
      </c>
      <c r="N485" s="189">
        <f t="shared" si="127"/>
        <v>-232339370.56495768</v>
      </c>
      <c r="O485" s="189">
        <f t="shared" si="127"/>
        <v>-239219581.56059986</v>
      </c>
      <c r="P485" s="189">
        <f t="shared" si="127"/>
        <v>-245215188.14972788</v>
      </c>
      <c r="Q485" s="189">
        <f t="shared" si="127"/>
        <v>-250512745.64980376</v>
      </c>
      <c r="R485" s="189">
        <f t="shared" si="127"/>
        <v>-255246746.17084837</v>
      </c>
      <c r="S485" s="189">
        <f t="shared" si="127"/>
        <v>-259517136.45065355</v>
      </c>
      <c r="T485" s="189">
        <f t="shared" si="127"/>
        <v>-263400083.49811572</v>
      </c>
      <c r="U485" s="189">
        <f t="shared" si="127"/>
        <v>-266954876.10718983</v>
      </c>
      <c r="V485" s="189">
        <f t="shared" si="127"/>
        <v>-270228508.56056941</v>
      </c>
      <c r="W485" s="189">
        <f t="shared" si="127"/>
        <v>-273258817.94976437</v>
      </c>
      <c r="X485" s="189">
        <f t="shared" si="127"/>
        <v>-276076687.90686524</v>
      </c>
      <c r="Y485" s="189">
        <f t="shared" si="127"/>
        <v>-278707631.89277804</v>
      </c>
      <c r="Z485" s="189">
        <f t="shared" si="127"/>
        <v>-281172953.50762415</v>
      </c>
      <c r="AA485" s="189">
        <f t="shared" si="127"/>
        <v>-283490611.89374924</v>
      </c>
      <c r="AB485" s="189">
        <f t="shared" si="127"/>
        <v>-285675877.38268852</v>
      </c>
      <c r="AC485" s="189">
        <f t="shared" si="127"/>
        <v>-287741835.26671946</v>
      </c>
      <c r="AD485" s="189">
        <f t="shared" si="127"/>
        <v>-289699777.82557654</v>
      </c>
      <c r="AE485" s="189">
        <f t="shared" si="127"/>
        <v>-291559512.93328822</v>
      </c>
      <c r="AF485" s="189">
        <f t="shared" si="127"/>
        <v>-293329609.563411</v>
      </c>
      <c r="AG485" s="189">
        <f t="shared" si="127"/>
        <v>-295017594.9837234</v>
      </c>
      <c r="AH485" s="189">
        <f t="shared" si="127"/>
        <v>-296630114.55375373</v>
      </c>
      <c r="AI485" s="189">
        <f t="shared" si="127"/>
        <v>-298173062.27756119</v>
      </c>
      <c r="AJ485" s="189">
        <f t="shared" si="127"/>
        <v>-299651688.27146673</v>
      </c>
      <c r="AK485" s="189">
        <f t="shared" si="127"/>
        <v>-301070687.85004246</v>
      </c>
      <c r="AL485" s="189">
        <f t="shared" si="127"/>
        <v>-302434275.85683942</v>
      </c>
      <c r="AM485" s="189">
        <f t="shared" si="127"/>
        <v>-303746249.06153786</v>
      </c>
      <c r="AN485" s="189">
        <f t="shared" si="126"/>
        <v>-305010038.83765507</v>
      </c>
      <c r="AO485" s="189">
        <f t="shared" si="126"/>
        <v>-306228755.87199831</v>
      </c>
      <c r="AP485" s="189">
        <f t="shared" si="126"/>
        <v>-307405228.30119085</v>
      </c>
      <c r="AQ485" s="189">
        <f t="shared" si="126"/>
        <v>-308542034.39480162</v>
      </c>
      <c r="AR485" s="189">
        <f t="shared" si="126"/>
        <v>-309641530.68921673</v>
      </c>
      <c r="AS485" s="189">
        <f t="shared" si="126"/>
        <v>-310705876.30694473</v>
      </c>
      <c r="AT485" s="189">
        <f t="shared" si="126"/>
        <v>-311737054.06183589</v>
      </c>
      <c r="AU485" s="189">
        <f t="shared" si="126"/>
        <v>-312736888.84370637</v>
      </c>
      <c r="AV485" s="189">
        <f t="shared" si="126"/>
        <v>-313707063.69004226</v>
      </c>
      <c r="AW485" s="189">
        <f t="shared" si="126"/>
        <v>-314649133.88323462</v>
      </c>
      <c r="AX485" s="189">
        <f t="shared" si="126"/>
        <v>-315564539.35564065</v>
      </c>
      <c r="AY485" s="189">
        <f t="shared" si="126"/>
        <v>-316454615.63898122</v>
      </c>
      <c r="AZ485" s="189">
        <f t="shared" si="126"/>
        <v>-317320603.55706692</v>
      </c>
      <c r="BA485" s="189">
        <f t="shared" si="126"/>
        <v>-318163657.8299557</v>
      </c>
      <c r="BB485" s="189">
        <f t="shared" si="126"/>
        <v>-318984854.73209548</v>
      </c>
      <c r="BC485" s="189">
        <f t="shared" si="126"/>
        <v>-319785198.92579329</v>
      </c>
      <c r="BD485" s="189">
        <f t="shared" si="126"/>
        <v>-320565629.57365036</v>
      </c>
      <c r="BE485" s="189">
        <f t="shared" si="126"/>
        <v>-321327025.81879044</v>
      </c>
      <c r="BF485" s="189">
        <f t="shared" si="126"/>
        <v>-322070211.70925474</v>
      </c>
      <c r="BG485" s="189">
        <f t="shared" si="126"/>
        <v>-322795960.63243401</v>
      </c>
      <c r="BH485" s="189">
        <f t="shared" si="126"/>
        <v>-323504999.31652033</v>
      </c>
      <c r="BI485" s="189">
        <f t="shared" si="126"/>
        <v>-324198011.44840741</v>
      </c>
      <c r="BJ485" s="189">
        <f t="shared" si="126"/>
        <v>-324875640.95104611</v>
      </c>
      <c r="BK485" s="189">
        <f t="shared" si="126"/>
        <v>-325538494.95775449</v>
      </c>
      <c r="BL485" s="189">
        <f t="shared" si="126"/>
        <v>-326187146.51628244</v>
      </c>
      <c r="BM485" s="189">
        <f t="shared" si="126"/>
        <v>-326822137.05137646</v>
      </c>
      <c r="BN485" s="1521">
        <f t="shared" si="126"/>
        <v>-327443978.6111021</v>
      </c>
    </row>
    <row r="486" spans="3:66" hidden="1" x14ac:dyDescent="0.15">
      <c r="C486" s="1529"/>
      <c r="D486" s="274"/>
      <c r="E486" s="189"/>
      <c r="F486" s="1604">
        <f t="shared" si="120"/>
        <v>6943623149.3594284</v>
      </c>
      <c r="G486" s="189">
        <f t="shared" si="127"/>
        <v>-73626067.094636053</v>
      </c>
      <c r="H486" s="189">
        <f t="shared" si="127"/>
        <v>-114756822.77207598</v>
      </c>
      <c r="I486" s="189">
        <f t="shared" si="127"/>
        <v>-136882707.11103535</v>
      </c>
      <c r="J486" s="189">
        <f t="shared" si="127"/>
        <v>-151774502.88177198</v>
      </c>
      <c r="K486" s="189">
        <f t="shared" si="127"/>
        <v>-162885268.38787997</v>
      </c>
      <c r="L486" s="189">
        <f t="shared" si="127"/>
        <v>-171687798.78683537</v>
      </c>
      <c r="M486" s="189">
        <f t="shared" si="127"/>
        <v>-178942257.90619308</v>
      </c>
      <c r="N486" s="189">
        <f t="shared" si="127"/>
        <v>-185090414.98049837</v>
      </c>
      <c r="O486" s="189">
        <f t="shared" si="127"/>
        <v>-190410854.56691724</v>
      </c>
      <c r="P486" s="189">
        <f t="shared" si="127"/>
        <v>-195090103.93599558</v>
      </c>
      <c r="Q486" s="189">
        <f t="shared" si="127"/>
        <v>-199258924.48075557</v>
      </c>
      <c r="R486" s="189">
        <f t="shared" si="127"/>
        <v>-203012381.29505545</v>
      </c>
      <c r="S486" s="189">
        <f t="shared" si="127"/>
        <v>-206421661.55317479</v>
      </c>
      <c r="T486" s="189">
        <f t="shared" si="127"/>
        <v>-209541394.50247735</v>
      </c>
      <c r="U486" s="189">
        <f t="shared" si="127"/>
        <v>-212414377.57883674</v>
      </c>
      <c r="V486" s="189">
        <f t="shared" si="127"/>
        <v>-215074735.86935216</v>
      </c>
      <c r="W486" s="189">
        <f t="shared" si="127"/>
        <v>-217550097.7111221</v>
      </c>
      <c r="X486" s="189">
        <f t="shared" si="127"/>
        <v>-219863131.49712914</v>
      </c>
      <c r="Y486" s="189">
        <f t="shared" si="127"/>
        <v>-222032655.62237674</v>
      </c>
      <c r="Z486" s="189">
        <f t="shared" si="127"/>
        <v>-224074455.92929965</v>
      </c>
      <c r="AA486" s="189">
        <f t="shared" si="127"/>
        <v>-226001898.23138779</v>
      </c>
      <c r="AB486" s="189">
        <f t="shared" si="127"/>
        <v>-227826394.41958356</v>
      </c>
      <c r="AC486" s="189">
        <f t="shared" si="127"/>
        <v>-229557762.09671456</v>
      </c>
      <c r="AD486" s="189">
        <f t="shared" si="127"/>
        <v>-231204505.55245352</v>
      </c>
      <c r="AE486" s="189">
        <f t="shared" si="127"/>
        <v>-232774037.78828663</v>
      </c>
      <c r="AF486" s="189">
        <f t="shared" si="127"/>
        <v>-234272857.78476089</v>
      </c>
      <c r="AG486" s="189">
        <f t="shared" si="127"/>
        <v>-235706693.38029438</v>
      </c>
      <c r="AH486" s="189">
        <f t="shared" si="127"/>
        <v>-237080617.43913323</v>
      </c>
      <c r="AI486" s="189">
        <f t="shared" si="127"/>
        <v>-238399143.06293356</v>
      </c>
      <c r="AJ486" s="189">
        <f t="shared" si="127"/>
        <v>-239666302.20785666</v>
      </c>
      <c r="AK486" s="189">
        <f t="shared" si="127"/>
        <v>-240885711.04806876</v>
      </c>
      <c r="AL486" s="189">
        <f t="shared" si="127"/>
        <v>-242060624.66932052</v>
      </c>
      <c r="AM486" s="189">
        <f t="shared" si="127"/>
        <v>-243193983.10869437</v>
      </c>
      <c r="AN486" s="189">
        <f t="shared" si="126"/>
        <v>-244288450.32691348</v>
      </c>
      <c r="AO486" s="189">
        <f t="shared" si="126"/>
        <v>-245346447.37128693</v>
      </c>
      <c r="AP486" s="189">
        <f t="shared" si="126"/>
        <v>-246370180.73431981</v>
      </c>
      <c r="AQ486" s="189">
        <f t="shared" si="126"/>
        <v>-247361666.71640092</v>
      </c>
      <c r="AR486" s="189">
        <f t="shared" si="126"/>
        <v>-248322752.44704264</v>
      </c>
      <c r="AS486" s="189">
        <f t="shared" si="126"/>
        <v>-249255134.09775686</v>
      </c>
      <c r="AT486" s="189">
        <f t="shared" si="126"/>
        <v>-250160372.72327328</v>
      </c>
      <c r="AU486" s="189">
        <f t="shared" si="126"/>
        <v>-251039908.09080321</v>
      </c>
      <c r="AV486" s="189">
        <f t="shared" si="126"/>
        <v>-251895070.7951526</v>
      </c>
      <c r="AW486" s="189">
        <f t="shared" si="126"/>
        <v>-252727092.9074437</v>
      </c>
      <c r="AX486" s="189">
        <f t="shared" si="126"/>
        <v>-253537117.36452883</v>
      </c>
      <c r="AY486" s="189">
        <f t="shared" si="126"/>
        <v>-254326206.27294189</v>
      </c>
      <c r="AZ486" s="189">
        <f t="shared" si="126"/>
        <v>-255095348.2739467</v>
      </c>
      <c r="BA486" s="189">
        <f t="shared" si="126"/>
        <v>-255845465.09372675</v>
      </c>
      <c r="BB486" s="189">
        <f t="shared" si="126"/>
        <v>-256577417.38411176</v>
      </c>
      <c r="BC486" s="189">
        <f t="shared" si="126"/>
        <v>-257292009.94371146</v>
      </c>
      <c r="BD486" s="189">
        <f t="shared" si="126"/>
        <v>-257989996.39636153</v>
      </c>
      <c r="BE486" s="189">
        <f t="shared" si="126"/>
        <v>-258672083.39290655</v>
      </c>
      <c r="BF486" s="189">
        <f t="shared" si="126"/>
        <v>-259338934.39318842</v>
      </c>
      <c r="BG486" s="189">
        <f t="shared" si="126"/>
        <v>-259991173.07737058</v>
      </c>
      <c r="BH486" s="189">
        <f t="shared" si="126"/>
        <v>-260629386.42916852</v>
      </c>
      <c r="BI486" s="189">
        <f t="shared" si="126"/>
        <v>-261254127.52797699</v>
      </c>
      <c r="BJ486" s="189">
        <f t="shared" si="126"/>
        <v>-261865918.08212352</v>
      </c>
      <c r="BK486" s="189">
        <f t="shared" si="126"/>
        <v>-262465250.7314021</v>
      </c>
      <c r="BL486" s="189">
        <f t="shared" si="126"/>
        <v>-263052591.14354378</v>
      </c>
      <c r="BM486" s="189">
        <f t="shared" si="126"/>
        <v>-263628379.92627031</v>
      </c>
      <c r="BN486" s="1521">
        <f t="shared" si="126"/>
        <v>-264193034.37397462</v>
      </c>
    </row>
    <row r="487" spans="3:66" hidden="1" x14ac:dyDescent="0.15">
      <c r="C487" s="1529"/>
      <c r="D487" s="274"/>
      <c r="E487" s="189"/>
      <c r="F487" s="1604"/>
      <c r="G487" s="189"/>
      <c r="H487" s="189"/>
      <c r="I487" s="189"/>
      <c r="J487" s="189"/>
      <c r="K487" s="189"/>
      <c r="L487" s="189"/>
      <c r="M487" s="189"/>
      <c r="N487" s="189"/>
      <c r="O487" s="189"/>
      <c r="P487" s="189"/>
      <c r="Q487" s="189"/>
      <c r="R487" s="189"/>
      <c r="S487" s="189"/>
      <c r="T487" s="189"/>
      <c r="U487" s="189"/>
      <c r="V487" s="189"/>
      <c r="W487" s="189"/>
      <c r="X487" s="189"/>
      <c r="Y487" s="189"/>
      <c r="Z487" s="189"/>
      <c r="AA487" s="189"/>
      <c r="AB487" s="189"/>
      <c r="AC487" s="189"/>
      <c r="AD487" s="189"/>
      <c r="AE487" s="189"/>
      <c r="AF487" s="189"/>
      <c r="AG487" s="189"/>
      <c r="AH487" s="189"/>
      <c r="AI487" s="189"/>
      <c r="AJ487" s="189"/>
      <c r="AK487" s="189"/>
      <c r="AL487" s="189"/>
      <c r="AM487" s="189"/>
      <c r="AN487" s="189"/>
      <c r="AO487" s="189"/>
      <c r="AP487" s="189"/>
      <c r="AQ487" s="189"/>
      <c r="AR487" s="189"/>
      <c r="AS487" s="189"/>
      <c r="AT487" s="189"/>
      <c r="AU487" s="189"/>
      <c r="AV487" s="189"/>
      <c r="AW487" s="189"/>
      <c r="AX487" s="189"/>
      <c r="AY487" s="189"/>
      <c r="AZ487" s="189"/>
      <c r="BA487" s="189"/>
      <c r="BB487" s="189"/>
      <c r="BC487" s="189"/>
      <c r="BD487" s="189"/>
      <c r="BE487" s="189"/>
      <c r="BF487" s="189"/>
      <c r="BG487" s="189"/>
      <c r="BH487" s="189"/>
      <c r="BI487" s="189"/>
      <c r="BJ487" s="189"/>
      <c r="BK487" s="189"/>
      <c r="BL487" s="189"/>
      <c r="BM487" s="189"/>
      <c r="BN487" s="1521"/>
    </row>
    <row r="488" spans="3:66" hidden="1" x14ac:dyDescent="0.15">
      <c r="C488" s="1529"/>
      <c r="D488" s="274"/>
      <c r="E488" s="189"/>
      <c r="F488" s="1604">
        <f t="shared" si="120"/>
        <v>-7542040786.3443518</v>
      </c>
      <c r="G488" s="189">
        <f t="shared" si="127"/>
        <v>801777182.08296371</v>
      </c>
      <c r="H488" s="189">
        <f t="shared" si="127"/>
        <v>544435020.89256382</v>
      </c>
      <c r="I488" s="189">
        <f t="shared" si="127"/>
        <v>418470797.39504862</v>
      </c>
      <c r="J488" s="189">
        <f t="shared" si="127"/>
        <v>338561291.94024408</v>
      </c>
      <c r="K488" s="189">
        <f t="shared" si="127"/>
        <v>281479382.58607328</v>
      </c>
      <c r="L488" s="189">
        <f t="shared" si="127"/>
        <v>237789913.14223164</v>
      </c>
      <c r="M488" s="189">
        <f t="shared" si="127"/>
        <v>202799823.17414612</v>
      </c>
      <c r="N488" s="189">
        <f t="shared" si="127"/>
        <v>173862308.77838808</v>
      </c>
      <c r="O488" s="189">
        <f t="shared" si="127"/>
        <v>149349965.40700001</v>
      </c>
      <c r="P488" s="189">
        <f t="shared" si="127"/>
        <v>128196781.29505134</v>
      </c>
      <c r="Q488" s="189">
        <f t="shared" si="127"/>
        <v>109669771.82456359</v>
      </c>
      <c r="R488" s="189">
        <f t="shared" si="127"/>
        <v>93245205.739978075</v>
      </c>
      <c r="S488" s="189">
        <f t="shared" si="127"/>
        <v>78537009.945152432</v>
      </c>
      <c r="T488" s="189">
        <f t="shared" si="127"/>
        <v>65253133.765509844</v>
      </c>
      <c r="U488" s="189">
        <f t="shared" si="127"/>
        <v>53167785.820744693</v>
      </c>
      <c r="V488" s="189">
        <f t="shared" si="127"/>
        <v>42103122.248903334</v>
      </c>
      <c r="W488" s="189">
        <f t="shared" si="127"/>
        <v>31916793.265487045</v>
      </c>
      <c r="X488" s="189">
        <f t="shared" si="127"/>
        <v>22493247.551792771</v>
      </c>
      <c r="Y488" s="189">
        <f t="shared" si="127"/>
        <v>13737519.550324827</v>
      </c>
      <c r="Z488" s="189">
        <f t="shared" si="127"/>
        <v>5570700.2622338831</v>
      </c>
      <c r="AA488" s="189">
        <f t="shared" si="127"/>
        <v>-2073424.1753549576</v>
      </c>
      <c r="AB488" s="189">
        <f t="shared" si="127"/>
        <v>-9250907.3141562939</v>
      </c>
      <c r="AC488" s="189">
        <f t="shared" si="127"/>
        <v>-16009581.443116277</v>
      </c>
      <c r="AD488" s="189">
        <f t="shared" si="127"/>
        <v>-22390560.181824833</v>
      </c>
      <c r="AE488" s="189">
        <f t="shared" si="127"/>
        <v>-28429416.59382984</v>
      </c>
      <c r="AF488" s="189">
        <f t="shared" si="127"/>
        <v>-34157116.817685395</v>
      </c>
      <c r="AG488" s="189">
        <f t="shared" si="127"/>
        <v>-39600767.226655781</v>
      </c>
      <c r="AH488" s="189">
        <f t="shared" si="127"/>
        <v>-44784217.761399448</v>
      </c>
      <c r="AI488" s="189">
        <f t="shared" si="127"/>
        <v>-49728553.178520381</v>
      </c>
      <c r="AJ488" s="189">
        <f t="shared" si="127"/>
        <v>-54452496.117211431</v>
      </c>
      <c r="AK488" s="189">
        <f t="shared" si="127"/>
        <v>-58972740.175024033</v>
      </c>
      <c r="AL488" s="189">
        <f t="shared" si="127"/>
        <v>-63304226.974684477</v>
      </c>
      <c r="AM488" s="189">
        <f t="shared" si="127"/>
        <v>-67460378.067854404</v>
      </c>
      <c r="AN488" s="189">
        <f t="shared" ref="AN488:BN490" si="128">AN197-AN393</f>
        <v>-71453290.161417603</v>
      </c>
      <c r="AO488" s="189">
        <f t="shared" si="128"/>
        <v>-75293900.358574152</v>
      </c>
      <c r="AP488" s="189">
        <f t="shared" si="128"/>
        <v>-78992126.73237291</v>
      </c>
      <c r="AQ488" s="189">
        <f t="shared" si="128"/>
        <v>-82556988.486875296</v>
      </c>
      <c r="AR488" s="189">
        <f t="shared" si="128"/>
        <v>-85996709.133547306</v>
      </c>
      <c r="AS488" s="189">
        <f t="shared" si="128"/>
        <v>-89318805.461112142</v>
      </c>
      <c r="AT488" s="189">
        <f t="shared" si="128"/>
        <v>-92530164.564020097</v>
      </c>
      <c r="AU488" s="189">
        <f t="shared" si="128"/>
        <v>-95637110.786678702</v>
      </c>
      <c r="AV488" s="189">
        <f t="shared" si="128"/>
        <v>-98645464.114091277</v>
      </c>
      <c r="AW488" s="189">
        <f t="shared" si="128"/>
        <v>-101560591.27677256</v>
      </c>
      <c r="AX488" s="189">
        <f t="shared" si="128"/>
        <v>-104387450.62513223</v>
      </c>
      <c r="AY488" s="189">
        <f t="shared" si="128"/>
        <v>-107130631.655478</v>
      </c>
      <c r="AZ488" s="189">
        <f t="shared" si="128"/>
        <v>-109794389.92830029</v>
      </c>
      <c r="BA488" s="189">
        <f t="shared" si="128"/>
        <v>-112382678.00324908</v>
      </c>
      <c r="BB488" s="189">
        <f t="shared" si="128"/>
        <v>-114899172.91926703</v>
      </c>
      <c r="BC488" s="189">
        <f t="shared" si="128"/>
        <v>-117347300.66880822</v>
      </c>
      <c r="BD488" s="189">
        <f t="shared" si="128"/>
        <v>-119730258.04887104</v>
      </c>
      <c r="BE488" s="189">
        <f t="shared" si="128"/>
        <v>-122051032.2162441</v>
      </c>
      <c r="BF488" s="189">
        <f t="shared" si="128"/>
        <v>-124312418.22795543</v>
      </c>
      <c r="BG488" s="189">
        <f t="shared" si="128"/>
        <v>-126517034.80884176</v>
      </c>
      <c r="BH488" s="189">
        <f t="shared" si="128"/>
        <v>-128667338.55513176</v>
      </c>
      <c r="BI488" s="189">
        <f t="shared" si="128"/>
        <v>-130765636.75496125</v>
      </c>
      <c r="BJ488" s="189">
        <f t="shared" si="128"/>
        <v>-132814098.98292679</v>
      </c>
      <c r="BK488" s="189">
        <f t="shared" si="128"/>
        <v>-134814767.60548443</v>
      </c>
      <c r="BL488" s="189">
        <f t="shared" si="128"/>
        <v>-136769567.31662345</v>
      </c>
      <c r="BM488" s="189">
        <f t="shared" si="128"/>
        <v>-138680313.80833644</v>
      </c>
      <c r="BN488" s="1521">
        <f t="shared" si="128"/>
        <v>-140548721.66757637</v>
      </c>
    </row>
    <row r="489" spans="3:66" hidden="1" x14ac:dyDescent="0.15">
      <c r="C489" s="1529"/>
      <c r="D489" s="274"/>
      <c r="E489" s="189"/>
      <c r="F489" s="1604">
        <f t="shared" si="120"/>
        <v>-13599834885.934092</v>
      </c>
      <c r="G489" s="189">
        <f t="shared" si="127"/>
        <v>801777182.08296347</v>
      </c>
      <c r="H489" s="189">
        <f t="shared" si="127"/>
        <v>608770561.19016385</v>
      </c>
      <c r="I489" s="189">
        <f t="shared" si="127"/>
        <v>509584248.59133661</v>
      </c>
      <c r="J489" s="189">
        <f t="shared" si="127"/>
        <v>444714933.43128383</v>
      </c>
      <c r="K489" s="189">
        <f t="shared" si="127"/>
        <v>397326740.37000287</v>
      </c>
      <c r="L489" s="189">
        <f t="shared" si="127"/>
        <v>360406567.72228062</v>
      </c>
      <c r="M489" s="189">
        <f t="shared" si="127"/>
        <v>330399003.47911346</v>
      </c>
      <c r="N489" s="189">
        <f t="shared" si="127"/>
        <v>305267649.83623564</v>
      </c>
      <c r="O489" s="189">
        <f t="shared" si="127"/>
        <v>283743995.11724818</v>
      </c>
      <c r="P489" s="189">
        <f t="shared" si="127"/>
        <v>264987685.73414707</v>
      </c>
      <c r="Q489" s="189">
        <f t="shared" si="127"/>
        <v>248415112.80610228</v>
      </c>
      <c r="R489" s="189">
        <f t="shared" si="127"/>
        <v>233605538.98358297</v>
      </c>
      <c r="S489" s="189">
        <f t="shared" si="127"/>
        <v>220246296.66440648</v>
      </c>
      <c r="T489" s="189">
        <f t="shared" si="127"/>
        <v>208099109.37689096</v>
      </c>
      <c r="U489" s="189">
        <f t="shared" si="127"/>
        <v>196978501.48219401</v>
      </c>
      <c r="V489" s="189">
        <f t="shared" si="127"/>
        <v>186737458.78044492</v>
      </c>
      <c r="W489" s="189">
        <f t="shared" si="127"/>
        <v>177257613.89980841</v>
      </c>
      <c r="X489" s="189">
        <f t="shared" si="127"/>
        <v>168442352.26930553</v>
      </c>
      <c r="Y489" s="189">
        <f t="shared" si="127"/>
        <v>160211859.0513432</v>
      </c>
      <c r="Z489" s="189">
        <f t="shared" si="127"/>
        <v>152499489.29366952</v>
      </c>
      <c r="AA489" s="189">
        <f t="shared" si="127"/>
        <v>145249060.65258306</v>
      </c>
      <c r="AB489" s="189">
        <f t="shared" si="127"/>
        <v>138412802.30483156</v>
      </c>
      <c r="AC489" s="189">
        <f t="shared" si="127"/>
        <v>131949778.97778329</v>
      </c>
      <c r="AD489" s="189">
        <f t="shared" si="127"/>
        <v>125824664.55569014</v>
      </c>
      <c r="AE489" s="189">
        <f t="shared" si="127"/>
        <v>120006776.65188637</v>
      </c>
      <c r="AF489" s="189">
        <f t="shared" si="127"/>
        <v>114469308.58438993</v>
      </c>
      <c r="AG489" s="189">
        <f t="shared" si="127"/>
        <v>109188712.48341259</v>
      </c>
      <c r="AH489" s="189">
        <f t="shared" si="127"/>
        <v>104144199.39000192</v>
      </c>
      <c r="AI489" s="189">
        <f t="shared" si="127"/>
        <v>99317330.84226203</v>
      </c>
      <c r="AJ489" s="189">
        <f t="shared" si="127"/>
        <v>94691682.67950955</v>
      </c>
      <c r="AK489" s="189">
        <f t="shared" si="127"/>
        <v>90252566.350810051</v>
      </c>
      <c r="AL489" s="189">
        <f t="shared" si="127"/>
        <v>85986796.383022785</v>
      </c>
      <c r="AM489" s="189">
        <f t="shared" si="127"/>
        <v>81882495.181158632</v>
      </c>
      <c r="AN489" s="189">
        <f t="shared" si="128"/>
        <v>77928928.234481722</v>
      </c>
      <c r="AO489" s="189">
        <f t="shared" si="128"/>
        <v>74116364.250038952</v>
      </c>
      <c r="AP489" s="189">
        <f t="shared" si="128"/>
        <v>70435955.848554283</v>
      </c>
      <c r="AQ489" s="189">
        <f t="shared" si="128"/>
        <v>66879637.320413828</v>
      </c>
      <c r="AR489" s="189">
        <f t="shared" si="128"/>
        <v>63440036.613286436</v>
      </c>
      <c r="AS489" s="189">
        <f t="shared" si="128"/>
        <v>60110399.253014266</v>
      </c>
      <c r="AT489" s="189">
        <f t="shared" si="128"/>
        <v>56884522.319263697</v>
      </c>
      <c r="AU489" s="189">
        <f t="shared" si="128"/>
        <v>53756696.932128906</v>
      </c>
      <c r="AV489" s="189">
        <f t="shared" si="128"/>
        <v>50721657.974340141</v>
      </c>
      <c r="AW489" s="189">
        <f t="shared" si="128"/>
        <v>47774539.990289032</v>
      </c>
      <c r="AX489" s="189">
        <f t="shared" si="128"/>
        <v>44910838.378751338</v>
      </c>
      <c r="AY489" s="189">
        <f t="shared" si="128"/>
        <v>42126375.139424324</v>
      </c>
      <c r="AZ489" s="189">
        <f t="shared" si="128"/>
        <v>39417268.550760329</v>
      </c>
      <c r="BA489" s="189">
        <f t="shared" si="128"/>
        <v>36779906.253220737</v>
      </c>
      <c r="BB489" s="189">
        <f t="shared" si="128"/>
        <v>34210921.29198122</v>
      </c>
      <c r="BC489" s="189">
        <f t="shared" si="128"/>
        <v>31707170.739504099</v>
      </c>
      <c r="BD489" s="189">
        <f t="shared" si="128"/>
        <v>29265716.573748022</v>
      </c>
      <c r="BE489" s="189">
        <f t="shared" si="128"/>
        <v>26883808.53413859</v>
      </c>
      <c r="BF489" s="189">
        <f t="shared" si="128"/>
        <v>24558868.716375977</v>
      </c>
      <c r="BG489" s="189">
        <f t="shared" si="128"/>
        <v>22288477.700012773</v>
      </c>
      <c r="BH489" s="189">
        <f t="shared" si="128"/>
        <v>20070362.030545235</v>
      </c>
      <c r="BI489" s="189">
        <f t="shared" si="128"/>
        <v>17902382.901379496</v>
      </c>
      <c r="BJ489" s="189">
        <f t="shared" si="128"/>
        <v>15782525.901146173</v>
      </c>
      <c r="BK489" s="189">
        <f t="shared" si="128"/>
        <v>13708891.709037155</v>
      </c>
      <c r="BL489" s="189">
        <f t="shared" si="128"/>
        <v>11679687.635567337</v>
      </c>
      <c r="BM489" s="189">
        <f t="shared" si="128"/>
        <v>9693219.9188295305</v>
      </c>
      <c r="BN489" s="1521">
        <f t="shared" si="128"/>
        <v>7747886.697227627</v>
      </c>
    </row>
    <row r="490" spans="3:66" hidden="1" x14ac:dyDescent="0.15">
      <c r="C490" s="1529"/>
      <c r="D490" s="274"/>
      <c r="E490" s="189"/>
      <c r="F490" s="1604">
        <f t="shared" si="120"/>
        <v>-20878732044.343407</v>
      </c>
      <c r="G490" s="189">
        <f t="shared" si="127"/>
        <v>801777182.08296371</v>
      </c>
      <c r="H490" s="189">
        <f t="shared" si="127"/>
        <v>673106101.48776388</v>
      </c>
      <c r="I490" s="189">
        <f t="shared" si="127"/>
        <v>603888762.78032422</v>
      </c>
      <c r="J490" s="189">
        <f t="shared" si="127"/>
        <v>557302128.95208383</v>
      </c>
      <c r="K490" s="189">
        <f t="shared" si="127"/>
        <v>522543851.83404553</v>
      </c>
      <c r="L490" s="189">
        <f t="shared" si="127"/>
        <v>495006524.11538827</v>
      </c>
      <c r="M490" s="189">
        <f t="shared" si="127"/>
        <v>472312093.1804992</v>
      </c>
      <c r="N490" s="189">
        <f t="shared" si="127"/>
        <v>453078553.66997194</v>
      </c>
      <c r="O490" s="189">
        <f t="shared" si="127"/>
        <v>436434397.74454391</v>
      </c>
      <c r="P490" s="189">
        <f t="shared" si="127"/>
        <v>421796104.26373756</v>
      </c>
      <c r="Q490" s="189">
        <f t="shared" si="127"/>
        <v>408754606.83761656</v>
      </c>
      <c r="R490" s="189">
        <f t="shared" si="127"/>
        <v>397012509.31694591</v>
      </c>
      <c r="S490" s="189">
        <f t="shared" si="127"/>
        <v>386347113.85705376</v>
      </c>
      <c r="T490" s="189">
        <f t="shared" si="127"/>
        <v>376587521.47554588</v>
      </c>
      <c r="U490" s="189">
        <f t="shared" si="127"/>
        <v>367599847.14575851</v>
      </c>
      <c r="V490" s="189">
        <f t="shared" si="127"/>
        <v>359277335.9160713</v>
      </c>
      <c r="W490" s="189">
        <f t="shared" si="127"/>
        <v>351533556.89235246</v>
      </c>
      <c r="X490" s="189">
        <f t="shared" si="127"/>
        <v>344297595.58318603</v>
      </c>
      <c r="Y490" s="189">
        <f t="shared" si="127"/>
        <v>337510581.60848093</v>
      </c>
      <c r="Z490" s="189">
        <f t="shared" si="127"/>
        <v>331123131.45045996</v>
      </c>
      <c r="AA490" s="189">
        <f t="shared" si="127"/>
        <v>325093432.27013099</v>
      </c>
      <c r="AB490" s="189">
        <f t="shared" si="127"/>
        <v>319385783.76695144</v>
      </c>
      <c r="AC490" s="189">
        <f t="shared" si="127"/>
        <v>313969473.11924231</v>
      </c>
      <c r="AD490" s="189">
        <f t="shared" si="127"/>
        <v>308817895.99834764</v>
      </c>
      <c r="AE490" s="189">
        <f t="shared" si="127"/>
        <v>303907861.99854887</v>
      </c>
      <c r="AF490" s="189">
        <f t="shared" si="127"/>
        <v>299219040.08444488</v>
      </c>
      <c r="AG490" s="189">
        <f t="shared" si="127"/>
        <v>294733511.61713421</v>
      </c>
      <c r="AH490" s="189">
        <f t="shared" si="127"/>
        <v>290435406.94108772</v>
      </c>
      <c r="AI490" s="189">
        <f t="shared" si="127"/>
        <v>286310607.52973354</v>
      </c>
      <c r="AJ490" s="189">
        <f t="shared" si="127"/>
        <v>282346500.0442791</v>
      </c>
      <c r="AK490" s="189">
        <f t="shared" si="127"/>
        <v>278531771.85431063</v>
      </c>
      <c r="AL490" s="189">
        <f t="shared" si="127"/>
        <v>274856239.93756056</v>
      </c>
      <c r="AM490" s="189">
        <f t="shared" si="127"/>
        <v>271310706.85181868</v>
      </c>
      <c r="AN490" s="189">
        <f t="shared" si="128"/>
        <v>267886838.81621361</v>
      </c>
      <c r="AO490" s="189">
        <f t="shared" si="128"/>
        <v>264577061.9661684</v>
      </c>
      <c r="AP490" s="189">
        <f t="shared" si="128"/>
        <v>261374473.63796377</v>
      </c>
      <c r="AQ490" s="189">
        <f t="shared" si="128"/>
        <v>258272766.1539132</v>
      </c>
      <c r="AR490" s="189">
        <f t="shared" si="128"/>
        <v>255266161.06072932</v>
      </c>
      <c r="AS490" s="189">
        <f t="shared" si="128"/>
        <v>252349352.15341455</v>
      </c>
      <c r="AT490" s="189">
        <f t="shared" si="128"/>
        <v>249517455.91851044</v>
      </c>
      <c r="AU490" s="189">
        <f t="shared" si="128"/>
        <v>246765968.27142477</v>
      </c>
      <c r="AV490" s="189">
        <f t="shared" si="128"/>
        <v>244090726.65621406</v>
      </c>
      <c r="AW490" s="189">
        <f t="shared" si="128"/>
        <v>241487876.73273659</v>
      </c>
      <c r="AX490" s="189">
        <f t="shared" si="128"/>
        <v>238953843.00335264</v>
      </c>
      <c r="AY490" s="189">
        <f t="shared" si="128"/>
        <v>236485302.83532256</v>
      </c>
      <c r="AZ490" s="189">
        <f t="shared" si="128"/>
        <v>234079163.42041445</v>
      </c>
      <c r="BA490" s="189">
        <f t="shared" si="128"/>
        <v>231732541.28366947</v>
      </c>
      <c r="BB490" s="189">
        <f t="shared" si="128"/>
        <v>229442744.01160932</v>
      </c>
      <c r="BC490" s="189">
        <f t="shared" si="128"/>
        <v>227207253.91874391</v>
      </c>
      <c r="BD490" s="189">
        <f t="shared" si="128"/>
        <v>225023713.41179043</v>
      </c>
      <c r="BE490" s="189">
        <f t="shared" si="128"/>
        <v>222889911.84505874</v>
      </c>
      <c r="BF490" s="189">
        <f t="shared" si="128"/>
        <v>220803773.68909675</v>
      </c>
      <c r="BG490" s="189">
        <f t="shared" si="128"/>
        <v>218763347.8589012</v>
      </c>
      <c r="BH490" s="189">
        <f t="shared" si="128"/>
        <v>216766798.06851739</v>
      </c>
      <c r="BI490" s="189">
        <f t="shared" si="128"/>
        <v>214812394.09630901</v>
      </c>
      <c r="BJ490" s="189">
        <f t="shared" si="128"/>
        <v>212898503.86007518</v>
      </c>
      <c r="BK490" s="189">
        <f t="shared" si="128"/>
        <v>211023586.21393651</v>
      </c>
      <c r="BL490" s="189">
        <f t="shared" si="128"/>
        <v>209186184.38985676</v>
      </c>
      <c r="BM490" s="189">
        <f t="shared" si="128"/>
        <v>207384920.01608676</v>
      </c>
      <c r="BN490" s="1521">
        <f t="shared" si="128"/>
        <v>205618487.65294749</v>
      </c>
    </row>
    <row r="491" spans="3:66" hidden="1" x14ac:dyDescent="0.15">
      <c r="C491" s="1529"/>
      <c r="D491" s="274"/>
      <c r="E491" s="189"/>
      <c r="F491" s="1604"/>
      <c r="G491" s="189"/>
      <c r="H491" s="189"/>
      <c r="I491" s="189"/>
      <c r="J491" s="189"/>
      <c r="K491" s="189"/>
      <c r="L491" s="189"/>
      <c r="M491" s="189"/>
      <c r="N491" s="189"/>
      <c r="O491" s="189"/>
      <c r="P491" s="189"/>
      <c r="Q491" s="189"/>
      <c r="R491" s="189"/>
      <c r="S491" s="189"/>
      <c r="T491" s="189"/>
      <c r="U491" s="189"/>
      <c r="V491" s="189"/>
      <c r="W491" s="189"/>
      <c r="X491" s="189"/>
      <c r="Y491" s="189"/>
      <c r="Z491" s="189"/>
      <c r="AA491" s="189"/>
      <c r="AB491" s="189"/>
      <c r="AC491" s="189"/>
      <c r="AD491" s="189"/>
      <c r="AE491" s="189"/>
      <c r="AF491" s="189"/>
      <c r="AG491" s="189"/>
      <c r="AH491" s="189"/>
      <c r="AI491" s="189"/>
      <c r="AJ491" s="189"/>
      <c r="AK491" s="189"/>
      <c r="AL491" s="189"/>
      <c r="AM491" s="189"/>
      <c r="AN491" s="189"/>
      <c r="AO491" s="189"/>
      <c r="AP491" s="189"/>
      <c r="AQ491" s="189"/>
      <c r="AR491" s="189"/>
      <c r="AS491" s="189"/>
      <c r="AT491" s="189"/>
      <c r="AU491" s="189"/>
      <c r="AV491" s="189"/>
      <c r="AW491" s="189"/>
      <c r="AX491" s="189"/>
      <c r="AY491" s="189"/>
      <c r="AZ491" s="189"/>
      <c r="BA491" s="189"/>
      <c r="BB491" s="189"/>
      <c r="BC491" s="189"/>
      <c r="BD491" s="189"/>
      <c r="BE491" s="189"/>
      <c r="BF491" s="189"/>
      <c r="BG491" s="189"/>
      <c r="BH491" s="189"/>
      <c r="BI491" s="189"/>
      <c r="BJ491" s="189"/>
      <c r="BK491" s="189"/>
      <c r="BL491" s="189"/>
      <c r="BM491" s="189"/>
      <c r="BN491" s="1521"/>
    </row>
    <row r="492" spans="3:66" hidden="1" x14ac:dyDescent="0.15">
      <c r="C492" s="1529"/>
      <c r="D492" s="274"/>
      <c r="E492" s="189"/>
      <c r="F492" s="1604">
        <f t="shared" si="120"/>
        <v>12660758237.129477</v>
      </c>
      <c r="G492" s="189">
        <f t="shared" si="127"/>
        <v>-104851488.59811151</v>
      </c>
      <c r="H492" s="189">
        <f t="shared" si="127"/>
        <v>-187112999.95299143</v>
      </c>
      <c r="I492" s="189">
        <f t="shared" si="127"/>
        <v>-227378486.78040236</v>
      </c>
      <c r="J492" s="189">
        <f t="shared" si="127"/>
        <v>-252922209.03689539</v>
      </c>
      <c r="K492" s="189">
        <f t="shared" si="127"/>
        <v>-271168904.84754491</v>
      </c>
      <c r="L492" s="189">
        <f t="shared" si="127"/>
        <v>-285134598.49882412</v>
      </c>
      <c r="M492" s="189">
        <f t="shared" si="127"/>
        <v>-296319464.86469078</v>
      </c>
      <c r="N492" s="189">
        <f t="shared" si="127"/>
        <v>-305569576.30401862</v>
      </c>
      <c r="O492" s="189">
        <f t="shared" si="127"/>
        <v>-313405145.89453065</v>
      </c>
      <c r="P492" s="189">
        <f t="shared" si="127"/>
        <v>-320166932.95253813</v>
      </c>
      <c r="Q492" s="189">
        <f t="shared" si="127"/>
        <v>-326089241.96276248</v>
      </c>
      <c r="R492" s="189">
        <f t="shared" si="127"/>
        <v>-331339487.87356162</v>
      </c>
      <c r="S492" s="189">
        <f t="shared" si="127"/>
        <v>-336041082.08489907</v>
      </c>
      <c r="T492" s="189">
        <f t="shared" si="127"/>
        <v>-340287380.96625483</v>
      </c>
      <c r="U492" s="189">
        <f t="shared" si="127"/>
        <v>-344150560.56569266</v>
      </c>
      <c r="V492" s="189">
        <f t="shared" si="127"/>
        <v>-347687470.11771715</v>
      </c>
      <c r="W492" s="189">
        <f t="shared" si="127"/>
        <v>-350943612.88677502</v>
      </c>
      <c r="X492" s="189">
        <f t="shared" si="127"/>
        <v>-353955925.7901268</v>
      </c>
      <c r="Y492" s="189">
        <f t="shared" si="127"/>
        <v>-356754765.33931398</v>
      </c>
      <c r="Z492" s="189">
        <f t="shared" si="127"/>
        <v>-359365355.43653286</v>
      </c>
      <c r="AA492" s="189">
        <f t="shared" si="127"/>
        <v>-361808861.88068521</v>
      </c>
      <c r="AB492" s="189">
        <f t="shared" si="127"/>
        <v>-364103202.64471233</v>
      </c>
      <c r="AC492" s="189">
        <f t="shared" si="127"/>
        <v>-366263667.70815766</v>
      </c>
      <c r="AD492" s="189">
        <f t="shared" si="127"/>
        <v>-368303399.37335157</v>
      </c>
      <c r="AE492" s="189">
        <f t="shared" si="127"/>
        <v>-370233768.85889852</v>
      </c>
      <c r="AF492" s="189">
        <f t="shared" si="127"/>
        <v>-372064674.74242151</v>
      </c>
      <c r="AG492" s="189">
        <f t="shared" si="127"/>
        <v>-373804781.79622924</v>
      </c>
      <c r="AH492" s="189">
        <f t="shared" si="127"/>
        <v>-375461713.84750617</v>
      </c>
      <c r="AI492" s="189">
        <f t="shared" si="127"/>
        <v>-377042210.80990219</v>
      </c>
      <c r="AJ492" s="189">
        <f t="shared" si="127"/>
        <v>-378552257.52705634</v>
      </c>
      <c r="AK492" s="189">
        <f t="shared" si="127"/>
        <v>-379997190.24297249</v>
      </c>
      <c r="AL492" s="189">
        <f t="shared" si="127"/>
        <v>-381381785.16867602</v>
      </c>
      <c r="AM492" s="189">
        <f t="shared" si="127"/>
        <v>-382710332.61213374</v>
      </c>
      <c r="AN492" s="189">
        <f t="shared" ref="AN492:BN493" si="129">AN201-AN397</f>
        <v>-383986699.38392222</v>
      </c>
      <c r="AO492" s="189">
        <f t="shared" si="129"/>
        <v>-385214381.61788511</v>
      </c>
      <c r="AP492" s="189">
        <f t="shared" si="129"/>
        <v>-386396549.70660377</v>
      </c>
      <c r="AQ492" s="189">
        <f t="shared" si="129"/>
        <v>-387536086.71188915</v>
      </c>
      <c r="AR492" s="189">
        <f t="shared" si="129"/>
        <v>-388635621.34595346</v>
      </c>
      <c r="AS492" s="189">
        <f t="shared" si="129"/>
        <v>-389697556.41134608</v>
      </c>
      <c r="AT492" s="189">
        <f t="shared" si="129"/>
        <v>-390724093.42372859</v>
      </c>
      <c r="AU492" s="189">
        <f t="shared" si="129"/>
        <v>-391717254.01114249</v>
      </c>
      <c r="AV492" s="189">
        <f t="shared" si="129"/>
        <v>-392678898.57905042</v>
      </c>
      <c r="AW492" s="189">
        <f t="shared" si="129"/>
        <v>-393610742.64643753</v>
      </c>
      <c r="AX492" s="189">
        <f t="shared" si="129"/>
        <v>-394514371.19027209</v>
      </c>
      <c r="AY492" s="189">
        <f t="shared" si="129"/>
        <v>-395391251.28031433</v>
      </c>
      <c r="AZ492" s="189">
        <f t="shared" si="129"/>
        <v>-396242743.24102843</v>
      </c>
      <c r="BA492" s="189">
        <f t="shared" si="129"/>
        <v>-397070110.54020011</v>
      </c>
      <c r="BB492" s="189">
        <f t="shared" si="129"/>
        <v>-397874528.57318354</v>
      </c>
      <c r="BC492" s="189">
        <f t="shared" si="129"/>
        <v>-398657092.48628473</v>
      </c>
      <c r="BD492" s="189">
        <f t="shared" si="129"/>
        <v>-399418824.16162109</v>
      </c>
      <c r="BE492" s="189">
        <f t="shared" si="129"/>
        <v>-400160678.46811473</v>
      </c>
      <c r="BF492" s="189">
        <f t="shared" si="129"/>
        <v>-400883548.86843956</v>
      </c>
      <c r="BG492" s="189">
        <f t="shared" si="129"/>
        <v>-401588272.45925272</v>
      </c>
      <c r="BH492" s="189">
        <f t="shared" si="129"/>
        <v>-402275634.5114857</v>
      </c>
      <c r="BI492" s="189">
        <f t="shared" si="129"/>
        <v>-402946372.5685252</v>
      </c>
      <c r="BJ492" s="189">
        <f t="shared" si="129"/>
        <v>-403601180.15250731</v>
      </c>
      <c r="BK492" s="189">
        <f t="shared" si="129"/>
        <v>-404240710.12245309</v>
      </c>
      <c r="BL492" s="189">
        <f t="shared" si="129"/>
        <v>-404865577.72242403</v>
      </c>
      <c r="BM492" s="189">
        <f t="shared" si="129"/>
        <v>-405476363.35310829</v>
      </c>
      <c r="BN492" s="1521">
        <f t="shared" si="129"/>
        <v>-406073615.09614742</v>
      </c>
    </row>
    <row r="493" spans="3:66" hidden="1" x14ac:dyDescent="0.15">
      <c r="C493" s="1529"/>
      <c r="D493" s="274"/>
      <c r="E493" s="189"/>
      <c r="F493" s="1604">
        <f>-$C$151-F366</f>
        <v>10724335165.978571</v>
      </c>
      <c r="G493" s="189">
        <f t="shared" si="127"/>
        <v>-104851488.59811145</v>
      </c>
      <c r="H493" s="189">
        <f t="shared" si="127"/>
        <v>-166547622.11427146</v>
      </c>
      <c r="I493" s="189">
        <f t="shared" si="127"/>
        <v>-198253332.29543501</v>
      </c>
      <c r="J493" s="189">
        <f t="shared" si="127"/>
        <v>-218989335.6030075</v>
      </c>
      <c r="K493" s="189">
        <f t="shared" si="127"/>
        <v>-234137356.29097253</v>
      </c>
      <c r="L493" s="189">
        <f t="shared" si="127"/>
        <v>-245939189.25699645</v>
      </c>
      <c r="M493" s="189">
        <f t="shared" si="127"/>
        <v>-255531350.81848758</v>
      </c>
      <c r="N493" s="189">
        <f t="shared" si="127"/>
        <v>-263564792.06843311</v>
      </c>
      <c r="O493" s="189">
        <f t="shared" si="127"/>
        <v>-270445003.06407535</v>
      </c>
      <c r="P493" s="189">
        <f t="shared" si="127"/>
        <v>-276440609.65320337</v>
      </c>
      <c r="Q493" s="189">
        <f t="shared" si="127"/>
        <v>-281738167.15327919</v>
      </c>
      <c r="R493" s="189">
        <f t="shared" si="127"/>
        <v>-286472167.6743238</v>
      </c>
      <c r="S493" s="189">
        <f t="shared" si="127"/>
        <v>-290742557.95412898</v>
      </c>
      <c r="T493" s="189">
        <f t="shared" si="127"/>
        <v>-294625505.00159121</v>
      </c>
      <c r="U493" s="189">
        <f t="shared" si="127"/>
        <v>-298180297.6106652</v>
      </c>
      <c r="V493" s="189">
        <f t="shared" si="127"/>
        <v>-301453930.06404483</v>
      </c>
      <c r="W493" s="189">
        <f t="shared" si="127"/>
        <v>-304484239.4532398</v>
      </c>
      <c r="X493" s="189">
        <f t="shared" si="127"/>
        <v>-307302109.41034067</v>
      </c>
      <c r="Y493" s="189">
        <f t="shared" si="127"/>
        <v>-309933053.39625347</v>
      </c>
      <c r="Z493" s="189">
        <f t="shared" si="127"/>
        <v>-312398375.01109958</v>
      </c>
      <c r="AA493" s="189">
        <f t="shared" si="127"/>
        <v>-314716033.39722466</v>
      </c>
      <c r="AB493" s="189">
        <f t="shared" si="127"/>
        <v>-316901298.88616395</v>
      </c>
      <c r="AC493" s="189">
        <f t="shared" si="127"/>
        <v>-318967256.77019489</v>
      </c>
      <c r="AD493" s="189">
        <f t="shared" si="127"/>
        <v>-320925199.32905197</v>
      </c>
      <c r="AE493" s="189">
        <f t="shared" si="127"/>
        <v>-322784934.43676364</v>
      </c>
      <c r="AF493" s="189">
        <f t="shared" si="127"/>
        <v>-324555031.06688643</v>
      </c>
      <c r="AG493" s="189">
        <f t="shared" si="127"/>
        <v>-326243016.48719883</v>
      </c>
      <c r="AH493" s="189">
        <f t="shared" si="127"/>
        <v>-327855536.05722916</v>
      </c>
      <c r="AI493" s="189">
        <f t="shared" si="127"/>
        <v>-329398483.78103662</v>
      </c>
      <c r="AJ493" s="189">
        <f t="shared" si="127"/>
        <v>-330877109.77494216</v>
      </c>
      <c r="AK493" s="189">
        <f t="shared" si="127"/>
        <v>-332296109.35351789</v>
      </c>
      <c r="AL493" s="189">
        <f t="shared" si="127"/>
        <v>-333659697.36031485</v>
      </c>
      <c r="AM493" s="189">
        <f t="shared" si="127"/>
        <v>-334971670.56501329</v>
      </c>
      <c r="AN493" s="189">
        <f t="shared" si="129"/>
        <v>-336235460.3411305</v>
      </c>
      <c r="AO493" s="189">
        <f t="shared" si="129"/>
        <v>-337454177.37547374</v>
      </c>
      <c r="AP493" s="189">
        <f t="shared" si="129"/>
        <v>-338630649.80466628</v>
      </c>
      <c r="AQ493" s="189">
        <f t="shared" si="129"/>
        <v>-339767455.89827704</v>
      </c>
      <c r="AR493" s="189">
        <f t="shared" si="129"/>
        <v>-340866952.19269216</v>
      </c>
      <c r="AS493" s="189">
        <f t="shared" si="129"/>
        <v>-341931297.81042016</v>
      </c>
      <c r="AT493" s="189">
        <f t="shared" si="129"/>
        <v>-342962475.56531131</v>
      </c>
      <c r="AU493" s="189">
        <f t="shared" si="129"/>
        <v>-343962310.3471818</v>
      </c>
      <c r="AV493" s="189">
        <f t="shared" si="129"/>
        <v>-344932485.19351768</v>
      </c>
      <c r="AW493" s="189">
        <f t="shared" si="129"/>
        <v>-345874555.38671005</v>
      </c>
      <c r="AX493" s="189">
        <f t="shared" si="129"/>
        <v>-346789960.85911608</v>
      </c>
      <c r="AY493" s="189">
        <f t="shared" si="129"/>
        <v>-347680037.14245665</v>
      </c>
      <c r="AZ493" s="189">
        <f t="shared" si="129"/>
        <v>-348546025.06054235</v>
      </c>
      <c r="BA493" s="189">
        <f t="shared" si="129"/>
        <v>-349389079.33343112</v>
      </c>
      <c r="BB493" s="189">
        <f t="shared" si="129"/>
        <v>-350210276.23557091</v>
      </c>
      <c r="BC493" s="189">
        <f t="shared" si="129"/>
        <v>-351010620.42926872</v>
      </c>
      <c r="BD493" s="189">
        <f t="shared" si="129"/>
        <v>-351791051.07712579</v>
      </c>
      <c r="BE493" s="189">
        <f t="shared" si="129"/>
        <v>-352552447.32226586</v>
      </c>
      <c r="BF493" s="189">
        <f t="shared" si="129"/>
        <v>-353295633.21273017</v>
      </c>
      <c r="BG493" s="189">
        <f t="shared" si="129"/>
        <v>-354021382.13590944</v>
      </c>
      <c r="BH493" s="189">
        <f t="shared" si="129"/>
        <v>-354730420.81999576</v>
      </c>
      <c r="BI493" s="189">
        <f t="shared" si="129"/>
        <v>-355423432.95188284</v>
      </c>
      <c r="BJ493" s="189">
        <f t="shared" si="129"/>
        <v>-356101062.45452154</v>
      </c>
      <c r="BK493" s="189">
        <f t="shared" si="129"/>
        <v>-356763916.46122992</v>
      </c>
      <c r="BL493" s="189">
        <f t="shared" si="129"/>
        <v>-357412568.01975787</v>
      </c>
      <c r="BM493" s="189">
        <f t="shared" si="129"/>
        <v>-358047558.55485189</v>
      </c>
      <c r="BN493" s="1521">
        <f t="shared" si="129"/>
        <v>-358669400.11457765</v>
      </c>
    </row>
    <row r="494" spans="3:66" hidden="1" x14ac:dyDescent="0.15">
      <c r="C494" s="1529"/>
      <c r="D494" s="274"/>
      <c r="E494" s="189"/>
      <c r="F494" s="1604">
        <f t="shared" si="120"/>
        <v>8397576587.1366158</v>
      </c>
      <c r="G494" s="189">
        <f t="shared" si="127"/>
        <v>-104851488.59811148</v>
      </c>
      <c r="H494" s="189">
        <f t="shared" si="127"/>
        <v>-145982244.27555138</v>
      </c>
      <c r="I494" s="189">
        <f t="shared" si="127"/>
        <v>-168108128.61451077</v>
      </c>
      <c r="J494" s="189">
        <f t="shared" si="127"/>
        <v>-182999924.38524741</v>
      </c>
      <c r="K494" s="189">
        <f t="shared" si="127"/>
        <v>-194110689.8913554</v>
      </c>
      <c r="L494" s="189">
        <f t="shared" si="127"/>
        <v>-202913220.2903108</v>
      </c>
      <c r="M494" s="189">
        <f t="shared" si="127"/>
        <v>-210167679.40966851</v>
      </c>
      <c r="N494" s="189">
        <f t="shared" si="127"/>
        <v>-216315836.4839738</v>
      </c>
      <c r="O494" s="189">
        <f t="shared" si="127"/>
        <v>-221636276.07039267</v>
      </c>
      <c r="P494" s="189">
        <f t="shared" si="127"/>
        <v>-226315525.43947101</v>
      </c>
      <c r="Q494" s="189">
        <f t="shared" si="127"/>
        <v>-230484345.984231</v>
      </c>
      <c r="R494" s="189">
        <f t="shared" si="127"/>
        <v>-234237802.79853088</v>
      </c>
      <c r="S494" s="189">
        <f t="shared" si="127"/>
        <v>-237647083.05665022</v>
      </c>
      <c r="T494" s="189">
        <f t="shared" si="127"/>
        <v>-240766816.00595278</v>
      </c>
      <c r="U494" s="189">
        <f t="shared" si="127"/>
        <v>-243639799.08231217</v>
      </c>
      <c r="V494" s="189">
        <f t="shared" si="127"/>
        <v>-246300157.37282759</v>
      </c>
      <c r="W494" s="189">
        <f t="shared" si="127"/>
        <v>-248775519.21459752</v>
      </c>
      <c r="X494" s="189">
        <f t="shared" si="127"/>
        <v>-251088553.00060457</v>
      </c>
      <c r="Y494" s="189">
        <f t="shared" si="127"/>
        <v>-253258077.12585217</v>
      </c>
      <c r="Z494" s="189">
        <f t="shared" si="127"/>
        <v>-255299877.43277508</v>
      </c>
      <c r="AA494" s="189">
        <f t="shared" si="127"/>
        <v>-257227319.73486322</v>
      </c>
      <c r="AB494" s="189">
        <f t="shared" si="127"/>
        <v>-259051815.92305899</v>
      </c>
      <c r="AC494" s="189">
        <f t="shared" si="127"/>
        <v>-260783183.60018998</v>
      </c>
      <c r="AD494" s="189">
        <f t="shared" si="127"/>
        <v>-262429927.05592895</v>
      </c>
      <c r="AE494" s="189">
        <f t="shared" ref="AE494:BN494" si="130">AE203-AE399</f>
        <v>-263999459.29176205</v>
      </c>
      <c r="AF494" s="189">
        <f t="shared" si="130"/>
        <v>-265498279.28823632</v>
      </c>
      <c r="AG494" s="189">
        <f t="shared" si="130"/>
        <v>-266932114.88376981</v>
      </c>
      <c r="AH494" s="189">
        <f t="shared" si="130"/>
        <v>-268306038.94260865</v>
      </c>
      <c r="AI494" s="189">
        <f t="shared" si="130"/>
        <v>-269624564.56640899</v>
      </c>
      <c r="AJ494" s="189">
        <f t="shared" si="130"/>
        <v>-270891723.71133208</v>
      </c>
      <c r="AK494" s="189">
        <f t="shared" si="130"/>
        <v>-272111132.55154419</v>
      </c>
      <c r="AL494" s="189">
        <f t="shared" si="130"/>
        <v>-273286046.17279589</v>
      </c>
      <c r="AM494" s="189">
        <f t="shared" si="130"/>
        <v>-274419404.61216974</v>
      </c>
      <c r="AN494" s="189">
        <f t="shared" si="130"/>
        <v>-275513871.8303889</v>
      </c>
      <c r="AO494" s="189">
        <f t="shared" si="130"/>
        <v>-276571868.8747623</v>
      </c>
      <c r="AP494" s="189">
        <f t="shared" si="130"/>
        <v>-277595602.23779523</v>
      </c>
      <c r="AQ494" s="189">
        <f t="shared" si="130"/>
        <v>-278587088.21987641</v>
      </c>
      <c r="AR494" s="189">
        <f t="shared" si="130"/>
        <v>-279548173.95051801</v>
      </c>
      <c r="AS494" s="189">
        <f t="shared" si="130"/>
        <v>-280480555.60123229</v>
      </c>
      <c r="AT494" s="189">
        <f t="shared" si="130"/>
        <v>-281385794.2267487</v>
      </c>
      <c r="AU494" s="189">
        <f t="shared" si="130"/>
        <v>-282265329.59427857</v>
      </c>
      <c r="AV494" s="189">
        <f t="shared" si="130"/>
        <v>-283120492.29862809</v>
      </c>
      <c r="AW494" s="189">
        <f t="shared" si="130"/>
        <v>-283952514.41091907</v>
      </c>
      <c r="AX494" s="189">
        <f t="shared" si="130"/>
        <v>-284762538.86800432</v>
      </c>
      <c r="AY494" s="189">
        <f t="shared" si="130"/>
        <v>-285551627.77641726</v>
      </c>
      <c r="AZ494" s="189">
        <f t="shared" si="130"/>
        <v>-286320769.77742219</v>
      </c>
      <c r="BA494" s="189">
        <f t="shared" si="130"/>
        <v>-287070886.59720218</v>
      </c>
      <c r="BB494" s="189">
        <f t="shared" si="130"/>
        <v>-287802838.88758719</v>
      </c>
      <c r="BC494" s="189">
        <f t="shared" si="130"/>
        <v>-288517431.44718695</v>
      </c>
      <c r="BD494" s="189">
        <f t="shared" si="130"/>
        <v>-289215417.89983702</v>
      </c>
      <c r="BE494" s="189">
        <f t="shared" si="130"/>
        <v>-289897504.89638197</v>
      </c>
      <c r="BF494" s="189">
        <f t="shared" si="130"/>
        <v>-290564355.8966639</v>
      </c>
      <c r="BG494" s="189">
        <f t="shared" si="130"/>
        <v>-291216594.58084595</v>
      </c>
      <c r="BH494" s="189">
        <f t="shared" si="130"/>
        <v>-291854807.93264389</v>
      </c>
      <c r="BI494" s="189">
        <f t="shared" si="130"/>
        <v>-292479549.03145242</v>
      </c>
      <c r="BJ494" s="189">
        <f t="shared" si="130"/>
        <v>-293091339.58559895</v>
      </c>
      <c r="BK494" s="189">
        <f t="shared" si="130"/>
        <v>-293690672.23487747</v>
      </c>
      <c r="BL494" s="189">
        <f t="shared" si="130"/>
        <v>-294278012.64701927</v>
      </c>
      <c r="BM494" s="189">
        <f t="shared" si="130"/>
        <v>-294853801.42974567</v>
      </c>
      <c r="BN494" s="1521">
        <f t="shared" si="130"/>
        <v>-295418455.87744999</v>
      </c>
    </row>
    <row r="495" spans="3:66" hidden="1" x14ac:dyDescent="0.15">
      <c r="C495" s="1529"/>
      <c r="D495" s="274"/>
      <c r="E495" s="189"/>
      <c r="F495" s="1604"/>
      <c r="G495" s="189"/>
      <c r="H495" s="189"/>
      <c r="I495" s="189"/>
      <c r="J495" s="189"/>
      <c r="K495" s="189"/>
      <c r="L495" s="189"/>
      <c r="M495" s="189"/>
      <c r="N495" s="189"/>
      <c r="O495" s="189"/>
      <c r="P495" s="189"/>
      <c r="Q495" s="189"/>
      <c r="R495" s="189"/>
      <c r="S495" s="189"/>
      <c r="T495" s="189"/>
      <c r="U495" s="189"/>
      <c r="V495" s="189"/>
      <c r="W495" s="189"/>
      <c r="X495" s="189"/>
      <c r="Y495" s="189"/>
      <c r="Z495" s="189"/>
      <c r="AA495" s="189"/>
      <c r="AB495" s="189"/>
      <c r="AC495" s="189"/>
      <c r="AD495" s="189"/>
      <c r="AE495" s="189"/>
      <c r="AF495" s="189"/>
      <c r="AG495" s="189"/>
      <c r="AH495" s="189"/>
      <c r="AI495" s="189"/>
      <c r="AJ495" s="189"/>
      <c r="AK495" s="189"/>
      <c r="AL495" s="189"/>
      <c r="AM495" s="189"/>
      <c r="AN495" s="189"/>
      <c r="AO495" s="189"/>
      <c r="AP495" s="189"/>
      <c r="AQ495" s="189"/>
      <c r="AR495" s="189"/>
      <c r="AS495" s="189"/>
      <c r="AT495" s="189"/>
      <c r="AU495" s="189"/>
      <c r="AV495" s="189"/>
      <c r="AW495" s="189"/>
      <c r="AX495" s="189"/>
      <c r="AY495" s="189"/>
      <c r="AZ495" s="189"/>
      <c r="BA495" s="189"/>
      <c r="BB495" s="189"/>
      <c r="BC495" s="189"/>
      <c r="BD495" s="189"/>
      <c r="BE495" s="189"/>
      <c r="BF495" s="189"/>
      <c r="BG495" s="189"/>
      <c r="BH495" s="189"/>
      <c r="BI495" s="189"/>
      <c r="BJ495" s="189"/>
      <c r="BK495" s="189"/>
      <c r="BL495" s="189"/>
      <c r="BM495" s="189"/>
      <c r="BN495" s="1521"/>
    </row>
    <row r="496" spans="3:66" hidden="1" x14ac:dyDescent="0.15">
      <c r="C496" s="1529"/>
      <c r="D496" s="274"/>
      <c r="E496" s="189"/>
      <c r="F496" s="1604">
        <f t="shared" si="120"/>
        <v>-6088087348.5671654</v>
      </c>
      <c r="G496" s="189">
        <f t="shared" ref="G496:BN498" si="131">G205-G401</f>
        <v>770551760.57948852</v>
      </c>
      <c r="H496" s="189">
        <f t="shared" si="131"/>
        <v>513209599.38908839</v>
      </c>
      <c r="I496" s="189">
        <f t="shared" si="131"/>
        <v>387245375.89157307</v>
      </c>
      <c r="J496" s="189">
        <f t="shared" si="131"/>
        <v>307335870.43676865</v>
      </c>
      <c r="K496" s="189">
        <f t="shared" si="131"/>
        <v>250253961.08259779</v>
      </c>
      <c r="L496" s="189">
        <f t="shared" si="131"/>
        <v>206564491.63875622</v>
      </c>
      <c r="M496" s="189">
        <f t="shared" si="131"/>
        <v>171574401.67067069</v>
      </c>
      <c r="N496" s="189">
        <f t="shared" si="131"/>
        <v>142636887.27491266</v>
      </c>
      <c r="O496" s="189">
        <f t="shared" si="131"/>
        <v>118124543.90352455</v>
      </c>
      <c r="P496" s="189">
        <f t="shared" si="131"/>
        <v>96971359.791575909</v>
      </c>
      <c r="Q496" s="189">
        <f t="shared" si="131"/>
        <v>78444350.321088165</v>
      </c>
      <c r="R496" s="189">
        <f t="shared" si="131"/>
        <v>62019784.236502647</v>
      </c>
      <c r="S496" s="189">
        <f t="shared" si="131"/>
        <v>47311588.441677004</v>
      </c>
      <c r="T496" s="189">
        <f t="shared" si="131"/>
        <v>34027712.262034416</v>
      </c>
      <c r="U496" s="189">
        <f t="shared" si="131"/>
        <v>21942364.317269236</v>
      </c>
      <c r="V496" s="189">
        <f t="shared" si="131"/>
        <v>10877700.745427936</v>
      </c>
      <c r="W496" s="189">
        <f t="shared" si="131"/>
        <v>691371.76201161742</v>
      </c>
      <c r="X496" s="189">
        <f t="shared" si="131"/>
        <v>-8732173.951682657</v>
      </c>
      <c r="Y496" s="189">
        <f t="shared" si="131"/>
        <v>-17487901.9531506</v>
      </c>
      <c r="Z496" s="189">
        <f t="shared" si="131"/>
        <v>-25654721.241241544</v>
      </c>
      <c r="AA496" s="189">
        <f t="shared" si="131"/>
        <v>-33298845.678830385</v>
      </c>
      <c r="AB496" s="189">
        <f t="shared" si="131"/>
        <v>-40476328.817631721</v>
      </c>
      <c r="AC496" s="189">
        <f t="shared" si="131"/>
        <v>-47235002.946591675</v>
      </c>
      <c r="AD496" s="189">
        <f t="shared" si="131"/>
        <v>-53615981.685300261</v>
      </c>
      <c r="AE496" s="189">
        <f t="shared" si="131"/>
        <v>-59654838.097305268</v>
      </c>
      <c r="AF496" s="189">
        <f t="shared" si="131"/>
        <v>-65382538.321160793</v>
      </c>
      <c r="AG496" s="189">
        <f t="shared" si="131"/>
        <v>-70826188.730131269</v>
      </c>
      <c r="AH496" s="189">
        <f t="shared" si="131"/>
        <v>-76009639.264874816</v>
      </c>
      <c r="AI496" s="189">
        <f t="shared" si="131"/>
        <v>-80953974.681995809</v>
      </c>
      <c r="AJ496" s="189">
        <f t="shared" si="131"/>
        <v>-85677917.620686829</v>
      </c>
      <c r="AK496" s="189">
        <f t="shared" si="131"/>
        <v>-90198161.67849946</v>
      </c>
      <c r="AL496" s="189">
        <f t="shared" si="131"/>
        <v>-94529648.478159904</v>
      </c>
      <c r="AM496" s="189">
        <f t="shared" si="131"/>
        <v>-98685799.571329832</v>
      </c>
      <c r="AN496" s="189">
        <f t="shared" si="131"/>
        <v>-102678711.66489306</v>
      </c>
      <c r="AO496" s="189">
        <f t="shared" si="131"/>
        <v>-106519321.86204958</v>
      </c>
      <c r="AP496" s="189">
        <f t="shared" si="131"/>
        <v>-110217548.23584834</v>
      </c>
      <c r="AQ496" s="189">
        <f t="shared" si="131"/>
        <v>-113782409.99035072</v>
      </c>
      <c r="AR496" s="189">
        <f t="shared" si="131"/>
        <v>-117222130.63702273</v>
      </c>
      <c r="AS496" s="189">
        <f t="shared" si="131"/>
        <v>-120544226.9645876</v>
      </c>
      <c r="AT496" s="189">
        <f t="shared" si="131"/>
        <v>-123755586.0674955</v>
      </c>
      <c r="AU496" s="189">
        <f t="shared" si="131"/>
        <v>-126862532.29015413</v>
      </c>
      <c r="AV496" s="189">
        <f t="shared" si="131"/>
        <v>-129870885.61756673</v>
      </c>
      <c r="AW496" s="189">
        <f t="shared" si="131"/>
        <v>-132786012.78024802</v>
      </c>
      <c r="AX496" s="189">
        <f t="shared" si="131"/>
        <v>-135612872.12860769</v>
      </c>
      <c r="AY496" s="189">
        <f t="shared" si="131"/>
        <v>-138356053.15895343</v>
      </c>
      <c r="AZ496" s="189">
        <f t="shared" si="131"/>
        <v>-141019811.43177575</v>
      </c>
      <c r="BA496" s="189">
        <f t="shared" si="131"/>
        <v>-143608099.50672454</v>
      </c>
      <c r="BB496" s="189">
        <f t="shared" si="131"/>
        <v>-146124594.42274243</v>
      </c>
      <c r="BC496" s="189">
        <f t="shared" si="131"/>
        <v>-148572722.17228365</v>
      </c>
      <c r="BD496" s="189">
        <f t="shared" si="131"/>
        <v>-150955679.55234647</v>
      </c>
      <c r="BE496" s="189">
        <f t="shared" si="131"/>
        <v>-153276453.71971947</v>
      </c>
      <c r="BF496" s="189">
        <f t="shared" si="131"/>
        <v>-155537839.73143083</v>
      </c>
      <c r="BG496" s="189">
        <f t="shared" si="131"/>
        <v>-157742456.31231719</v>
      </c>
      <c r="BH496" s="189">
        <f t="shared" si="131"/>
        <v>-159892760.05860716</v>
      </c>
      <c r="BI496" s="189">
        <f t="shared" si="131"/>
        <v>-161991058.25843674</v>
      </c>
      <c r="BJ496" s="189">
        <f t="shared" si="131"/>
        <v>-164039520.48640221</v>
      </c>
      <c r="BK496" s="189">
        <f t="shared" si="131"/>
        <v>-166040189.10895985</v>
      </c>
      <c r="BL496" s="189">
        <f t="shared" si="131"/>
        <v>-167994988.82009888</v>
      </c>
      <c r="BM496" s="189">
        <f t="shared" si="131"/>
        <v>-169905735.31181186</v>
      </c>
      <c r="BN496" s="1521">
        <f t="shared" si="131"/>
        <v>-171774143.1710518</v>
      </c>
    </row>
    <row r="497" spans="2:66" hidden="1" x14ac:dyDescent="0.15">
      <c r="C497" s="1529"/>
      <c r="D497" s="274"/>
      <c r="E497" s="189"/>
      <c r="F497" s="1604">
        <f t="shared" si="120"/>
        <v>-12145881448.156893</v>
      </c>
      <c r="G497" s="189">
        <f t="shared" si="131"/>
        <v>770551760.57948852</v>
      </c>
      <c r="H497" s="189">
        <f t="shared" si="131"/>
        <v>577545139.68668842</v>
      </c>
      <c r="I497" s="189">
        <f t="shared" si="131"/>
        <v>478358827.08786118</v>
      </c>
      <c r="J497" s="189">
        <f t="shared" si="131"/>
        <v>413489511.9278084</v>
      </c>
      <c r="K497" s="189">
        <f t="shared" si="131"/>
        <v>366101318.86652744</v>
      </c>
      <c r="L497" s="189">
        <f t="shared" si="131"/>
        <v>329181146.21880519</v>
      </c>
      <c r="M497" s="189">
        <f t="shared" si="131"/>
        <v>299173581.97563803</v>
      </c>
      <c r="N497" s="189">
        <f t="shared" si="131"/>
        <v>274042228.33276021</v>
      </c>
      <c r="O497" s="189">
        <f t="shared" si="131"/>
        <v>252518573.61377281</v>
      </c>
      <c r="P497" s="189">
        <f t="shared" si="131"/>
        <v>233762264.23067164</v>
      </c>
      <c r="Q497" s="189">
        <f t="shared" si="131"/>
        <v>217189691.30262685</v>
      </c>
      <c r="R497" s="189">
        <f t="shared" si="131"/>
        <v>202380117.48010755</v>
      </c>
      <c r="S497" s="189">
        <f t="shared" si="131"/>
        <v>189020875.16093105</v>
      </c>
      <c r="T497" s="189">
        <f t="shared" si="131"/>
        <v>176873687.87341553</v>
      </c>
      <c r="U497" s="189">
        <f t="shared" si="131"/>
        <v>165753079.97871858</v>
      </c>
      <c r="V497" s="189">
        <f t="shared" si="131"/>
        <v>155512037.27696949</v>
      </c>
      <c r="W497" s="189">
        <f t="shared" si="131"/>
        <v>146032192.39633298</v>
      </c>
      <c r="X497" s="189">
        <f t="shared" si="131"/>
        <v>137216930.7658301</v>
      </c>
      <c r="Y497" s="189">
        <f t="shared" si="131"/>
        <v>128986437.54786777</v>
      </c>
      <c r="Z497" s="189">
        <f t="shared" si="131"/>
        <v>121274067.79019412</v>
      </c>
      <c r="AA497" s="189">
        <f t="shared" si="131"/>
        <v>114023639.14910761</v>
      </c>
      <c r="AB497" s="189">
        <f t="shared" si="131"/>
        <v>107187380.80135617</v>
      </c>
      <c r="AC497" s="189">
        <f t="shared" si="131"/>
        <v>100724357.47430786</v>
      </c>
      <c r="AD497" s="189">
        <f t="shared" si="131"/>
        <v>94599243.052214712</v>
      </c>
      <c r="AE497" s="189">
        <f t="shared" si="131"/>
        <v>88781355.148410946</v>
      </c>
      <c r="AF497" s="189">
        <f t="shared" si="131"/>
        <v>83243887.080914497</v>
      </c>
      <c r="AG497" s="189">
        <f t="shared" si="131"/>
        <v>77963290.979937166</v>
      </c>
      <c r="AH497" s="189">
        <f t="shared" si="131"/>
        <v>72918777.886526495</v>
      </c>
      <c r="AI497" s="189">
        <f t="shared" si="131"/>
        <v>68091909.338786602</v>
      </c>
      <c r="AJ497" s="189">
        <f t="shared" si="131"/>
        <v>63466261.176034153</v>
      </c>
      <c r="AK497" s="189">
        <f t="shared" si="131"/>
        <v>59027144.847334623</v>
      </c>
      <c r="AL497" s="189">
        <f t="shared" si="131"/>
        <v>54761374.879547358</v>
      </c>
      <c r="AM497" s="189">
        <f t="shared" si="131"/>
        <v>50657073.677683175</v>
      </c>
      <c r="AN497" s="189">
        <f t="shared" si="131"/>
        <v>46703506.731006324</v>
      </c>
      <c r="AO497" s="189">
        <f t="shared" si="131"/>
        <v>42890942.746563494</v>
      </c>
      <c r="AP497" s="189">
        <f t="shared" si="131"/>
        <v>39210534.345078886</v>
      </c>
      <c r="AQ497" s="189">
        <f t="shared" si="131"/>
        <v>35654215.8169384</v>
      </c>
      <c r="AR497" s="189">
        <f t="shared" si="131"/>
        <v>32214615.109810978</v>
      </c>
      <c r="AS497" s="189">
        <f t="shared" si="131"/>
        <v>28884977.749538809</v>
      </c>
      <c r="AT497" s="189">
        <f t="shared" si="131"/>
        <v>25659100.815788269</v>
      </c>
      <c r="AU497" s="189">
        <f t="shared" si="131"/>
        <v>22531275.428653479</v>
      </c>
      <c r="AV497" s="189">
        <f t="shared" si="131"/>
        <v>19496236.470864683</v>
      </c>
      <c r="AW497" s="189">
        <f t="shared" si="131"/>
        <v>16549118.486813635</v>
      </c>
      <c r="AX497" s="189">
        <f t="shared" si="131"/>
        <v>13685416.87527594</v>
      </c>
      <c r="AY497" s="189">
        <f t="shared" si="131"/>
        <v>10900953.635948896</v>
      </c>
      <c r="AZ497" s="189">
        <f t="shared" si="131"/>
        <v>8191847.0472849309</v>
      </c>
      <c r="BA497" s="189">
        <f t="shared" si="131"/>
        <v>5554484.7497452796</v>
      </c>
      <c r="BB497" s="189">
        <f t="shared" si="131"/>
        <v>2985499.7885057926</v>
      </c>
      <c r="BC497" s="189">
        <f t="shared" si="131"/>
        <v>481749.23602867126</v>
      </c>
      <c r="BD497" s="189">
        <f t="shared" si="131"/>
        <v>-1959704.9297274053</v>
      </c>
      <c r="BE497" s="189">
        <f t="shared" si="131"/>
        <v>-4341612.9693368375</v>
      </c>
      <c r="BF497" s="189">
        <f t="shared" si="131"/>
        <v>-6666552.7870994508</v>
      </c>
      <c r="BG497" s="189">
        <f t="shared" si="131"/>
        <v>-8936943.8034626544</v>
      </c>
      <c r="BH497" s="189">
        <f t="shared" si="131"/>
        <v>-11155059.472930193</v>
      </c>
      <c r="BI497" s="189">
        <f t="shared" si="131"/>
        <v>-13323038.602095932</v>
      </c>
      <c r="BJ497" s="189">
        <f t="shared" si="131"/>
        <v>-15442895.602329254</v>
      </c>
      <c r="BK497" s="189">
        <f t="shared" si="131"/>
        <v>-17516529.794438273</v>
      </c>
      <c r="BL497" s="189">
        <f t="shared" si="131"/>
        <v>-19545733.86790809</v>
      </c>
      <c r="BM497" s="189">
        <f t="shared" si="131"/>
        <v>-21532201.584645897</v>
      </c>
      <c r="BN497" s="1521">
        <f t="shared" si="131"/>
        <v>-23477534.806247786</v>
      </c>
    </row>
    <row r="498" spans="2:66" hidden="1" x14ac:dyDescent="0.15">
      <c r="B498" s="747"/>
      <c r="C498" s="1533"/>
      <c r="D498" s="1399"/>
      <c r="E498" s="748"/>
      <c r="F498" s="1605">
        <f>-$C$151-F371</f>
        <v>-19424778606.566223</v>
      </c>
      <c r="G498" s="748">
        <f t="shared" si="131"/>
        <v>770551760.57948852</v>
      </c>
      <c r="H498" s="748">
        <f t="shared" si="131"/>
        <v>641880679.98428845</v>
      </c>
      <c r="I498" s="748">
        <f t="shared" si="131"/>
        <v>572663341.27684879</v>
      </c>
      <c r="J498" s="748">
        <f t="shared" si="131"/>
        <v>526076707.44860852</v>
      </c>
      <c r="K498" s="748">
        <f t="shared" si="131"/>
        <v>491318430.3305701</v>
      </c>
      <c r="L498" s="748">
        <f t="shared" si="131"/>
        <v>463781102.61191285</v>
      </c>
      <c r="M498" s="748">
        <f t="shared" si="131"/>
        <v>441086671.67702377</v>
      </c>
      <c r="N498" s="748">
        <f t="shared" si="131"/>
        <v>421853132.16649652</v>
      </c>
      <c r="O498" s="748">
        <f t="shared" si="131"/>
        <v>405208976.24106848</v>
      </c>
      <c r="P498" s="748">
        <f t="shared" si="131"/>
        <v>390570682.76026213</v>
      </c>
      <c r="Q498" s="748">
        <f t="shared" si="131"/>
        <v>377529185.33414114</v>
      </c>
      <c r="R498" s="748">
        <f t="shared" si="131"/>
        <v>365787087.81347048</v>
      </c>
      <c r="S498" s="748">
        <f t="shared" si="131"/>
        <v>355121692.35357833</v>
      </c>
      <c r="T498" s="748">
        <f t="shared" si="131"/>
        <v>345362099.97207046</v>
      </c>
      <c r="U498" s="748">
        <f t="shared" si="131"/>
        <v>336374425.64228308</v>
      </c>
      <c r="V498" s="748">
        <f t="shared" si="131"/>
        <v>328051914.41259587</v>
      </c>
      <c r="W498" s="748">
        <f t="shared" si="131"/>
        <v>320308135.38887703</v>
      </c>
      <c r="X498" s="748">
        <f t="shared" si="131"/>
        <v>313072174.0797106</v>
      </c>
      <c r="Y498" s="748">
        <f t="shared" si="131"/>
        <v>306285160.1050055</v>
      </c>
      <c r="Z498" s="748">
        <f t="shared" si="131"/>
        <v>299897709.94698453</v>
      </c>
      <c r="AA498" s="748">
        <f t="shared" si="131"/>
        <v>293868010.76665556</v>
      </c>
      <c r="AB498" s="748">
        <f t="shared" si="131"/>
        <v>288160362.26347601</v>
      </c>
      <c r="AC498" s="748">
        <f t="shared" si="131"/>
        <v>282744051.61576688</v>
      </c>
      <c r="AD498" s="748">
        <f t="shared" si="131"/>
        <v>277592474.49487221</v>
      </c>
      <c r="AE498" s="748">
        <f t="shared" si="131"/>
        <v>272682440.49507344</v>
      </c>
      <c r="AF498" s="748">
        <f t="shared" si="131"/>
        <v>267993618.58096939</v>
      </c>
      <c r="AG498" s="748">
        <f t="shared" si="131"/>
        <v>263508090.11365885</v>
      </c>
      <c r="AH498" s="748">
        <f t="shared" si="131"/>
        <v>259209985.4376123</v>
      </c>
      <c r="AI498" s="748">
        <f t="shared" si="131"/>
        <v>255085186.02625805</v>
      </c>
      <c r="AJ498" s="748">
        <f t="shared" si="131"/>
        <v>251121078.54080367</v>
      </c>
      <c r="AK498" s="748">
        <f t="shared" si="131"/>
        <v>247306350.35083526</v>
      </c>
      <c r="AL498" s="748">
        <f t="shared" si="131"/>
        <v>243630818.43408513</v>
      </c>
      <c r="AM498" s="748">
        <f t="shared" si="131"/>
        <v>240085285.34834331</v>
      </c>
      <c r="AN498" s="748">
        <f t="shared" si="131"/>
        <v>236661417.31273818</v>
      </c>
      <c r="AO498" s="748">
        <f t="shared" si="131"/>
        <v>233351640.46269298</v>
      </c>
      <c r="AP498" s="748">
        <f t="shared" si="131"/>
        <v>230149052.13448834</v>
      </c>
      <c r="AQ498" s="748">
        <f t="shared" si="131"/>
        <v>227047344.65043777</v>
      </c>
      <c r="AR498" s="748">
        <f t="shared" si="131"/>
        <v>224040739.5572539</v>
      </c>
      <c r="AS498" s="748">
        <f t="shared" si="131"/>
        <v>221123930.64993912</v>
      </c>
      <c r="AT498" s="748">
        <f t="shared" si="131"/>
        <v>218292034.41503501</v>
      </c>
      <c r="AU498" s="748">
        <f t="shared" si="131"/>
        <v>215540546.76794934</v>
      </c>
      <c r="AV498" s="748">
        <f t="shared" si="131"/>
        <v>212865305.15273863</v>
      </c>
      <c r="AW498" s="748">
        <f t="shared" si="131"/>
        <v>210262455.22926116</v>
      </c>
      <c r="AX498" s="748">
        <f t="shared" si="131"/>
        <v>207728421.49987721</v>
      </c>
      <c r="AY498" s="748">
        <f t="shared" si="131"/>
        <v>205259881.33184713</v>
      </c>
      <c r="AZ498" s="748">
        <f t="shared" si="131"/>
        <v>202853741.91693902</v>
      </c>
      <c r="BA498" s="748">
        <f t="shared" si="131"/>
        <v>200507119.78019404</v>
      </c>
      <c r="BB498" s="748">
        <f t="shared" si="131"/>
        <v>198217322.50813389</v>
      </c>
      <c r="BC498" s="748">
        <f t="shared" si="131"/>
        <v>195981832.41526848</v>
      </c>
      <c r="BD498" s="748">
        <f t="shared" si="131"/>
        <v>193798291.908315</v>
      </c>
      <c r="BE498" s="748">
        <f t="shared" si="131"/>
        <v>191664490.34158331</v>
      </c>
      <c r="BF498" s="748">
        <f t="shared" si="131"/>
        <v>189578352.18562132</v>
      </c>
      <c r="BG498" s="748">
        <f t="shared" si="131"/>
        <v>187537926.35542578</v>
      </c>
      <c r="BH498" s="748">
        <f t="shared" si="131"/>
        <v>185541376.56504196</v>
      </c>
      <c r="BI498" s="748">
        <f t="shared" si="131"/>
        <v>183586972.59283358</v>
      </c>
      <c r="BJ498" s="748">
        <f t="shared" si="131"/>
        <v>181673082.35659975</v>
      </c>
      <c r="BK498" s="748">
        <f t="shared" si="131"/>
        <v>179798164.71046108</v>
      </c>
      <c r="BL498" s="748">
        <f t="shared" si="131"/>
        <v>177960762.88638133</v>
      </c>
      <c r="BM498" s="748">
        <f t="shared" si="131"/>
        <v>176159498.51261133</v>
      </c>
      <c r="BN498" s="1525">
        <f t="shared" si="131"/>
        <v>174393066.14947206</v>
      </c>
    </row>
    <row r="499" spans="2:66" hidden="1" x14ac:dyDescent="0.15">
      <c r="C499" s="1529"/>
      <c r="D499" s="274"/>
      <c r="E499" s="189"/>
      <c r="F499" s="1604"/>
      <c r="G499" s="189"/>
      <c r="H499" s="189"/>
      <c r="I499" s="189"/>
      <c r="J499" s="189"/>
      <c r="K499" s="189"/>
      <c r="L499" s="189"/>
      <c r="M499" s="189"/>
      <c r="N499" s="189"/>
      <c r="O499" s="189"/>
      <c r="P499" s="189"/>
      <c r="Q499" s="189"/>
      <c r="R499" s="189"/>
      <c r="S499" s="189"/>
      <c r="T499" s="189"/>
      <c r="U499" s="189"/>
      <c r="V499" s="189"/>
      <c r="W499" s="189"/>
      <c r="X499" s="189"/>
      <c r="Y499" s="189"/>
      <c r="Z499" s="189"/>
      <c r="AA499" s="189"/>
      <c r="AB499" s="189"/>
      <c r="AC499" s="189"/>
      <c r="AD499" s="189"/>
      <c r="AE499" s="189"/>
      <c r="AF499" s="189"/>
      <c r="AG499" s="189"/>
      <c r="AH499" s="189"/>
      <c r="AI499" s="189"/>
      <c r="AJ499" s="189"/>
      <c r="AK499" s="189"/>
      <c r="AL499" s="189"/>
      <c r="AM499" s="189"/>
      <c r="AN499" s="189"/>
      <c r="AO499" s="189"/>
      <c r="AP499" s="189"/>
      <c r="AQ499" s="189"/>
      <c r="AR499" s="189"/>
      <c r="AS499" s="189"/>
      <c r="AT499" s="189"/>
      <c r="AU499" s="189"/>
      <c r="AV499" s="189"/>
      <c r="AW499" s="189"/>
      <c r="AX499" s="189"/>
      <c r="AY499" s="189"/>
      <c r="AZ499" s="189"/>
      <c r="BA499" s="189"/>
      <c r="BB499" s="189"/>
      <c r="BC499" s="189"/>
      <c r="BD499" s="189"/>
      <c r="BE499" s="189"/>
      <c r="BF499" s="189"/>
      <c r="BG499" s="189"/>
      <c r="BH499" s="189"/>
      <c r="BI499" s="189"/>
      <c r="BJ499" s="189"/>
      <c r="BK499" s="189"/>
      <c r="BL499" s="189"/>
      <c r="BM499" s="189"/>
      <c r="BN499" s="1521"/>
    </row>
    <row r="500" spans="2:66" hidden="1" x14ac:dyDescent="0.15">
      <c r="B500" s="165" t="s">
        <v>910</v>
      </c>
      <c r="C500" s="1529"/>
      <c r="D500" s="274"/>
      <c r="E500" s="189"/>
      <c r="F500" s="1604">
        <f>SUM($F437:F437)</f>
        <v>-14635000725.146664</v>
      </c>
      <c r="G500" s="189">
        <f>SUM($F437:G437)</f>
        <v>-14707994023.940605</v>
      </c>
      <c r="H500" s="189">
        <f>SUM($F437:H437)</f>
        <v>-14863248834.089426</v>
      </c>
      <c r="I500" s="189">
        <f>SUM($F437:I437)</f>
        <v>-15058769131.065659</v>
      </c>
      <c r="J500" s="189">
        <f>SUM($F437:J437)</f>
        <v>-15279833150.298384</v>
      </c>
      <c r="K500" s="189">
        <f>SUM($F437:K437)</f>
        <v>-15519143865.341759</v>
      </c>
      <c r="L500" s="189">
        <f>SUM($F437:L437)</f>
        <v>-15772420274.036413</v>
      </c>
      <c r="M500" s="189">
        <f>SUM($F437:M437)</f>
        <v>-16036881549.096933</v>
      </c>
      <c r="N500" s="189">
        <f>SUM($F437:N437)</f>
        <v>-16310592935.596781</v>
      </c>
      <c r="O500" s="189">
        <f>SUM($F437:O437)</f>
        <v>-16592139891.687141</v>
      </c>
      <c r="P500" s="189">
        <f>SUM($F437:P437)</f>
        <v>-16880448634.835508</v>
      </c>
      <c r="Q500" s="189">
        <f>SUM($F437:Q437)</f>
        <v>-17174679686.994101</v>
      </c>
      <c r="R500" s="189">
        <f>SUM($F437:R437)</f>
        <v>-17474160985.063492</v>
      </c>
      <c r="S500" s="189">
        <f>SUM($F437:S437)</f>
        <v>-17778343877.344219</v>
      </c>
      <c r="T500" s="189">
        <f>SUM($F437:T437)</f>
        <v>-18086773068.506302</v>
      </c>
      <c r="U500" s="189">
        <f>SUM($F437:U437)</f>
        <v>-18399065439.267822</v>
      </c>
      <c r="V500" s="189">
        <f>SUM($F437:V437)</f>
        <v>-18714894719.581367</v>
      </c>
      <c r="W500" s="189">
        <f>SUM($F437:W437)</f>
        <v>-19033980142.663971</v>
      </c>
      <c r="X500" s="189">
        <f>SUM($F437:X437)</f>
        <v>-19356077878.649929</v>
      </c>
      <c r="Y500" s="189">
        <f>SUM($F437:Y437)</f>
        <v>-19680974454.185074</v>
      </c>
      <c r="Z500" s="189">
        <f>SUM($F437:Z437)</f>
        <v>-20008481619.817436</v>
      </c>
      <c r="AA500" s="189">
        <f>SUM($F437:AA437)</f>
        <v>-20338432291.893951</v>
      </c>
      <c r="AB500" s="189">
        <f>SUM($F437:AB437)</f>
        <v>-20670677304.734493</v>
      </c>
      <c r="AC500" s="189">
        <f>SUM($F437:AC437)</f>
        <v>-21005082782.638481</v>
      </c>
      <c r="AD500" s="189">
        <f>SUM($F437:AD437)</f>
        <v>-21341527992.207661</v>
      </c>
      <c r="AE500" s="189">
        <f>SUM($F437:AE437)</f>
        <v>-21679903571.26239</v>
      </c>
      <c r="AF500" s="189">
        <f>SUM($F437:AF437)</f>
        <v>-22020110056.200642</v>
      </c>
      <c r="AG500" s="189">
        <f>SUM($F437:AG437)</f>
        <v>-22362056648.192699</v>
      </c>
      <c r="AH500" s="189">
        <f>SUM($F437:AH437)</f>
        <v>-22705660172.236034</v>
      </c>
      <c r="AI500" s="189">
        <f>SUM($F437:AI437)</f>
        <v>-23050844193.241768</v>
      </c>
      <c r="AJ500" s="189">
        <f>SUM($F437:AJ437)</f>
        <v>-23397538260.964653</v>
      </c>
      <c r="AK500" s="189">
        <f>SUM($F437:AK437)</f>
        <v>-23745677261.403454</v>
      </c>
      <c r="AL500" s="189">
        <f>SUM($F437:AL437)</f>
        <v>-24095200856.76796</v>
      </c>
      <c r="AM500" s="189">
        <f>SUM($F437:AM437)</f>
        <v>-24446052999.575924</v>
      </c>
      <c r="AN500" s="189">
        <f>SUM($F437:AN437)</f>
        <v>-24798181509.155674</v>
      </c>
      <c r="AO500" s="189">
        <f>SUM($F437:AO437)</f>
        <v>-25151537700.969387</v>
      </c>
      <c r="AP500" s="189">
        <f>SUM($F437:AP437)</f>
        <v>-25506076060.871819</v>
      </c>
      <c r="AQ500" s="189">
        <f>SUM($F437:AQ437)</f>
        <v>-25861753957.779537</v>
      </c>
      <c r="AR500" s="189">
        <f>SUM($F437:AR437)</f>
        <v>-26218531389.32132</v>
      </c>
      <c r="AS500" s="189">
        <f>SUM($F437:AS437)</f>
        <v>-26576370755.928493</v>
      </c>
      <c r="AT500" s="189">
        <f>SUM($F437:AT437)</f>
        <v>-26935236659.54805</v>
      </c>
      <c r="AU500" s="189">
        <f>SUM($F437:AU437)</f>
        <v>-27295095723.75502</v>
      </c>
      <c r="AV500" s="189">
        <f>SUM($F437:AV437)</f>
        <v>-27655916432.5299</v>
      </c>
      <c r="AW500" s="189">
        <f>SUM($F437:AW437)</f>
        <v>-28017668985.372166</v>
      </c>
      <c r="AX500" s="189">
        <f>SUM($F437:AX437)</f>
        <v>-28380325166.758266</v>
      </c>
      <c r="AY500" s="189">
        <f>SUM($F437:AY437)</f>
        <v>-28743858228.234409</v>
      </c>
      <c r="AZ500" s="189">
        <f>SUM($F437:AZ437)</f>
        <v>-29108242781.671268</v>
      </c>
      <c r="BA500" s="189">
        <f>SUM($F437:BA437)</f>
        <v>-29473454702.407299</v>
      </c>
      <c r="BB500" s="189">
        <f>SUM($F437:BB437)</f>
        <v>-29839471041.176311</v>
      </c>
      <c r="BC500" s="189">
        <f>SUM($F437:BC437)</f>
        <v>-30206269943.858425</v>
      </c>
      <c r="BD500" s="189">
        <f>SUM($F437:BD437)</f>
        <v>-30573830578.215878</v>
      </c>
      <c r="BE500" s="189">
        <f>SUM($F437:BE437)</f>
        <v>-30942133066.879822</v>
      </c>
      <c r="BF500" s="189">
        <f>SUM($F437:BF437)</f>
        <v>-31311158425.944092</v>
      </c>
      <c r="BG500" s="189">
        <f>SUM($F437:BG437)</f>
        <v>-31680888508.599174</v>
      </c>
      <c r="BH500" s="189">
        <f>SUM($F437:BH437)</f>
        <v>-32051305953.306488</v>
      </c>
      <c r="BI500" s="189">
        <f>SUM($F437:BI437)</f>
        <v>-32422394136.070843</v>
      </c>
      <c r="BJ500" s="189">
        <f>SUM($F437:BJ437)</f>
        <v>-32794137126.419178</v>
      </c>
      <c r="BK500" s="189">
        <f>SUM($F437:BK437)</f>
        <v>-33166519646.737461</v>
      </c>
      <c r="BL500" s="189">
        <f>SUM($F437:BL437)</f>
        <v>-33539527034.655716</v>
      </c>
      <c r="BM500" s="189">
        <f>SUM($F437:BM437)</f>
        <v>-33913145208.204655</v>
      </c>
      <c r="BN500" s="1521">
        <f>SUM($F437:BN437)</f>
        <v>-34287360633.496632</v>
      </c>
    </row>
    <row r="501" spans="2:66" hidden="1" x14ac:dyDescent="0.15">
      <c r="C501" s="1529"/>
      <c r="D501" s="274"/>
      <c r="E501" s="189"/>
      <c r="F501" s="1604">
        <f>SUM($F438:F438)</f>
        <v>-12698577653.995749</v>
      </c>
      <c r="G501" s="189">
        <f>SUM($F438:G438)</f>
        <v>-12771570952.78969</v>
      </c>
      <c r="H501" s="189">
        <f>SUM($F438:H438)</f>
        <v>-12906260385.099791</v>
      </c>
      <c r="I501" s="189">
        <f>SUM($F438:I438)</f>
        <v>-13072655527.591055</v>
      </c>
      <c r="J501" s="189">
        <f>SUM($F438:J438)</f>
        <v>-13259786673.389893</v>
      </c>
      <c r="K501" s="189">
        <f>SUM($F438:K438)</f>
        <v>-13462065839.876694</v>
      </c>
      <c r="L501" s="189">
        <f>SUM($F438:L438)</f>
        <v>-13676146839.329519</v>
      </c>
      <c r="M501" s="189">
        <f>SUM($F438:M438)</f>
        <v>-13899820000.343836</v>
      </c>
      <c r="N501" s="189">
        <f>SUM($F438:N438)</f>
        <v>-14131526602.608099</v>
      </c>
      <c r="O501" s="189">
        <f>SUM($F438:O438)</f>
        <v>-14370113415.868004</v>
      </c>
      <c r="P501" s="189">
        <f>SUM($F438:P438)</f>
        <v>-14614695835.717037</v>
      </c>
      <c r="Q501" s="189">
        <f>SUM($F438:Q438)</f>
        <v>-14864575813.066147</v>
      </c>
      <c r="R501" s="189">
        <f>SUM($F438:R438)</f>
        <v>-15119189790.9363</v>
      </c>
      <c r="S501" s="189">
        <f>SUM($F438:S438)</f>
        <v>-15378074159.086258</v>
      </c>
      <c r="T501" s="189">
        <f>SUM($F438:T438)</f>
        <v>-15640841474.283678</v>
      </c>
      <c r="U501" s="189">
        <f>SUM($F438:U438)</f>
        <v>-15907163582.090174</v>
      </c>
      <c r="V501" s="189">
        <f>SUM($F438:V438)</f>
        <v>-16176759322.350048</v>
      </c>
      <c r="W501" s="189">
        <f>SUM($F438:W438)</f>
        <v>-16449385371.999117</v>
      </c>
      <c r="X501" s="189">
        <f>SUM($F438:X438)</f>
        <v>-16724829291.605288</v>
      </c>
      <c r="Y501" s="189">
        <f>SUM($F438:Y438)</f>
        <v>-17002904155.197371</v>
      </c>
      <c r="Z501" s="189">
        <f>SUM($F438:Z438)</f>
        <v>-17283444340.404301</v>
      </c>
      <c r="AA501" s="189">
        <f>SUM($F438:AA438)</f>
        <v>-17566302183.997356</v>
      </c>
      <c r="AB501" s="189">
        <f>SUM($F438:AB438)</f>
        <v>-17851345293.07935</v>
      </c>
      <c r="AC501" s="189">
        <f>SUM($F438:AC438)</f>
        <v>-18138454360.045372</v>
      </c>
      <c r="AD501" s="189">
        <f>SUM($F438:AD438)</f>
        <v>-18427521369.570255</v>
      </c>
      <c r="AE501" s="189">
        <f>SUM($F438:AE438)</f>
        <v>-18718448114.20285</v>
      </c>
      <c r="AF501" s="189">
        <f>SUM($F438:AF438)</f>
        <v>-19011144955.465565</v>
      </c>
      <c r="AG501" s="189">
        <f>SUM($F438:AG438)</f>
        <v>-19305529782.148594</v>
      </c>
      <c r="AH501" s="189">
        <f>SUM($F438:AH438)</f>
        <v>-19601527128.401653</v>
      </c>
      <c r="AI501" s="189">
        <f>SUM($F438:AI438)</f>
        <v>-19899067422.378521</v>
      </c>
      <c r="AJ501" s="189">
        <f>SUM($F438:AJ438)</f>
        <v>-20198086342.349293</v>
      </c>
      <c r="AK501" s="189">
        <f>SUM($F438:AK438)</f>
        <v>-20498524261.89864</v>
      </c>
      <c r="AL501" s="189">
        <f>SUM($F438:AL438)</f>
        <v>-20800325769.454784</v>
      </c>
      <c r="AM501" s="189">
        <f>SUM($F438:AM438)</f>
        <v>-21103439250.215626</v>
      </c>
      <c r="AN501" s="189">
        <f>SUM($F438:AN438)</f>
        <v>-21407816520.752586</v>
      </c>
      <c r="AO501" s="189">
        <f>SUM($F438:AO438)</f>
        <v>-21713412508.323891</v>
      </c>
      <c r="AP501" s="189">
        <f>SUM($F438:AP438)</f>
        <v>-22020184968.324387</v>
      </c>
      <c r="AQ501" s="189">
        <f>SUM($F438:AQ438)</f>
        <v>-22328094234.418491</v>
      </c>
      <c r="AR501" s="189">
        <f>SUM($F438:AR438)</f>
        <v>-22637102996.807014</v>
      </c>
      <c r="AS501" s="189">
        <f>SUM($F438:AS438)</f>
        <v>-22947176104.813263</v>
      </c>
      <c r="AT501" s="189">
        <f>SUM($F438:AT438)</f>
        <v>-23258280390.574406</v>
      </c>
      <c r="AU501" s="189">
        <f>SUM($F438:AU438)</f>
        <v>-23570384511.117416</v>
      </c>
      <c r="AV501" s="189">
        <f>SUM($F438:AV438)</f>
        <v>-23883458806.506763</v>
      </c>
      <c r="AW501" s="189">
        <f>SUM($F438:AW438)</f>
        <v>-24197475172.089302</v>
      </c>
      <c r="AX501" s="189">
        <f>SUM($F438:AX438)</f>
        <v>-24512406943.144249</v>
      </c>
      <c r="AY501" s="189">
        <f>SUM($F438:AY438)</f>
        <v>-24828228790.482536</v>
      </c>
      <c r="AZ501" s="189">
        <f>SUM($F438:AZ438)</f>
        <v>-25144916625.738907</v>
      </c>
      <c r="BA501" s="189">
        <f>SUM($F438:BA438)</f>
        <v>-25462447515.268166</v>
      </c>
      <c r="BB501" s="189">
        <f>SUM($F438:BB438)</f>
        <v>-25780799601.699566</v>
      </c>
      <c r="BC501" s="189">
        <f>SUM($F438:BC438)</f>
        <v>-26099952032.324665</v>
      </c>
      <c r="BD501" s="189">
        <f>SUM($F438:BD438)</f>
        <v>-26419884893.597622</v>
      </c>
      <c r="BE501" s="189">
        <f>SUM($F438:BE438)</f>
        <v>-26740579151.115719</v>
      </c>
      <c r="BF501" s="189">
        <f>SUM($F438:BF438)</f>
        <v>-27062016594.524277</v>
      </c>
      <c r="BG501" s="189">
        <f>SUM($F438:BG438)</f>
        <v>-27384179786.856014</v>
      </c>
      <c r="BH501" s="189">
        <f>SUM($F438:BH438)</f>
        <v>-27707052017.871841</v>
      </c>
      <c r="BI501" s="189">
        <f>SUM($F438:BI438)</f>
        <v>-28030617261.019554</v>
      </c>
      <c r="BJ501" s="189">
        <f>SUM($F438:BJ438)</f>
        <v>-28354860133.669907</v>
      </c>
      <c r="BK501" s="189">
        <f>SUM($F438:BK438)</f>
        <v>-28679765860.326965</v>
      </c>
      <c r="BL501" s="189">
        <f>SUM($F438:BL438)</f>
        <v>-29005320238.542553</v>
      </c>
      <c r="BM501" s="189">
        <f>SUM($F438:BM438)</f>
        <v>-29331509607.293236</v>
      </c>
      <c r="BN501" s="1521">
        <f>SUM($F438:BN438)</f>
        <v>-29658320817.603642</v>
      </c>
    </row>
    <row r="502" spans="2:66" hidden="1" x14ac:dyDescent="0.15">
      <c r="C502" s="1529"/>
      <c r="D502" s="274"/>
      <c r="E502" s="189"/>
      <c r="F502" s="1604">
        <f>SUM($F439:F439)</f>
        <v>-10371819075.153799</v>
      </c>
      <c r="G502" s="189">
        <f>SUM($F439:G439)</f>
        <v>-10444812373.947741</v>
      </c>
      <c r="H502" s="189">
        <f>SUM($F439:H439)</f>
        <v>-10558936428.419121</v>
      </c>
      <c r="I502" s="189">
        <f>SUM($F439:I439)</f>
        <v>-10695186367.229462</v>
      </c>
      <c r="J502" s="189">
        <f>SUM($F439:J439)</f>
        <v>-10846328101.810539</v>
      </c>
      <c r="K502" s="189">
        <f>SUM($F439:K439)</f>
        <v>-11008580601.897724</v>
      </c>
      <c r="L502" s="189">
        <f>SUM($F439:L439)</f>
        <v>-11179635632.383865</v>
      </c>
      <c r="M502" s="189">
        <f>SUM($F439:M439)</f>
        <v>-11357945121.989363</v>
      </c>
      <c r="N502" s="189">
        <f>SUM($F439:N439)</f>
        <v>-11542402768.669167</v>
      </c>
      <c r="O502" s="189">
        <f>SUM($F439:O439)</f>
        <v>-11732180854.935389</v>
      </c>
      <c r="P502" s="189">
        <f>SUM($F439:P439)</f>
        <v>-11926638190.570688</v>
      </c>
      <c r="Q502" s="189">
        <f>SUM($F439:Q439)</f>
        <v>-12125264346.75075</v>
      </c>
      <c r="R502" s="189">
        <f>SUM($F439:R439)</f>
        <v>-12327643959.74511</v>
      </c>
      <c r="S502" s="189">
        <f>SUM($F439:S439)</f>
        <v>-12533432852.997589</v>
      </c>
      <c r="T502" s="189">
        <f>SUM($F439:T439)</f>
        <v>-12742341479.199371</v>
      </c>
      <c r="U502" s="189">
        <f>SUM($F439:U439)</f>
        <v>-12954123088.477512</v>
      </c>
      <c r="V502" s="189">
        <f>SUM($F439:V439)</f>
        <v>-13168565056.046169</v>
      </c>
      <c r="W502" s="189">
        <f>SUM($F439:W439)</f>
        <v>-13385482385.456596</v>
      </c>
      <c r="X502" s="189">
        <f>SUM($F439:X439)</f>
        <v>-13604712748.65303</v>
      </c>
      <c r="Y502" s="189">
        <f>SUM($F439:Y439)</f>
        <v>-13826112635.974712</v>
      </c>
      <c r="Z502" s="189">
        <f>SUM($F439:Z439)</f>
        <v>-14049554323.603317</v>
      </c>
      <c r="AA502" s="189">
        <f>SUM($F439:AA439)</f>
        <v>-14274923453.53401</v>
      </c>
      <c r="AB502" s="189">
        <f>SUM($F439:AB439)</f>
        <v>-14502117079.652899</v>
      </c>
      <c r="AC502" s="189">
        <f>SUM($F439:AC439)</f>
        <v>-14731042073.448917</v>
      </c>
      <c r="AD502" s="189">
        <f>SUM($F439:AD439)</f>
        <v>-14961613810.700676</v>
      </c>
      <c r="AE502" s="189">
        <f>SUM($F439:AE439)</f>
        <v>-15193755080.188267</v>
      </c>
      <c r="AF502" s="189">
        <f>SUM($F439:AF439)</f>
        <v>-15427395169.672333</v>
      </c>
      <c r="AG502" s="189">
        <f>SUM($F439:AG439)</f>
        <v>-15662469094.751932</v>
      </c>
      <c r="AH502" s="189">
        <f>SUM($F439:AH439)</f>
        <v>-15898916943.890369</v>
      </c>
      <c r="AI502" s="189">
        <f>SUM($F439:AI439)</f>
        <v>-16136683318.652609</v>
      </c>
      <c r="AJ502" s="189">
        <f>SUM($F439:AJ439)</f>
        <v>-16375716852.559771</v>
      </c>
      <c r="AK502" s="189">
        <f>SUM($F439:AK439)</f>
        <v>-16615969795.307144</v>
      </c>
      <c r="AL502" s="189">
        <f>SUM($F439:AL439)</f>
        <v>-16857397651.67577</v>
      </c>
      <c r="AM502" s="189">
        <f>SUM($F439:AM439)</f>
        <v>-17099958866.483768</v>
      </c>
      <c r="AN502" s="189">
        <f>SUM($F439:AN439)</f>
        <v>-17343614548.509987</v>
      </c>
      <c r="AO502" s="189">
        <f>SUM($F439:AO439)</f>
        <v>-17588328227.580578</v>
      </c>
      <c r="AP502" s="189">
        <f>SUM($F439:AP439)</f>
        <v>-17834065640.014202</v>
      </c>
      <c r="AQ502" s="189">
        <f>SUM($F439:AQ439)</f>
        <v>-18080794538.429909</v>
      </c>
      <c r="AR502" s="189">
        <f>SUM($F439:AR439)</f>
        <v>-18328484522.576256</v>
      </c>
      <c r="AS502" s="189">
        <f>SUM($F439:AS439)</f>
        <v>-18577106888.373318</v>
      </c>
      <c r="AT502" s="189">
        <f>SUM($F439:AT439)</f>
        <v>-18826634492.795895</v>
      </c>
      <c r="AU502" s="189">
        <f>SUM($F439:AU439)</f>
        <v>-19077041632.586002</v>
      </c>
      <c r="AV502" s="189">
        <f>SUM($F439:AV439)</f>
        <v>-19328303935.08046</v>
      </c>
      <c r="AW502" s="189">
        <f>SUM($F439:AW439)</f>
        <v>-19580398259.68721</v>
      </c>
      <c r="AX502" s="189">
        <f>SUM($F439:AX439)</f>
        <v>-19833302608.751045</v>
      </c>
      <c r="AY502" s="189">
        <f>SUM($F439:AY439)</f>
        <v>-20086996046.723293</v>
      </c>
      <c r="AZ502" s="189">
        <f>SUM($F439:AZ439)</f>
        <v>-20341458626.696545</v>
      </c>
      <c r="BA502" s="189">
        <f>SUM($F439:BA439)</f>
        <v>-20596671323.489578</v>
      </c>
      <c r="BB502" s="189">
        <f>SUM($F439:BB439)</f>
        <v>-20852615972.572994</v>
      </c>
      <c r="BC502" s="189">
        <f>SUM($F439:BC439)</f>
        <v>-21109275214.216011</v>
      </c>
      <c r="BD502" s="189">
        <f>SUM($F439:BD439)</f>
        <v>-21366632442.311676</v>
      </c>
      <c r="BE502" s="189">
        <f>SUM($F439:BE439)</f>
        <v>-21624671757.403889</v>
      </c>
      <c r="BF502" s="189">
        <f>SUM($F439:BF439)</f>
        <v>-21883377923.496384</v>
      </c>
      <c r="BG502" s="189">
        <f>SUM($F439:BG439)</f>
        <v>-22142736328.27306</v>
      </c>
      <c r="BH502" s="189">
        <f>SUM($F439:BH439)</f>
        <v>-22402732946.401535</v>
      </c>
      <c r="BI502" s="189">
        <f>SUM($F439:BI439)</f>
        <v>-22663354305.628819</v>
      </c>
      <c r="BJ502" s="189">
        <f>SUM($F439:BJ439)</f>
        <v>-22924587455.410248</v>
      </c>
      <c r="BK502" s="189">
        <f>SUM($F439:BK439)</f>
        <v>-23186419937.840954</v>
      </c>
      <c r="BL502" s="189">
        <f>SUM($F439:BL439)</f>
        <v>-23448839760.683804</v>
      </c>
      <c r="BM502" s="189">
        <f>SUM($F439:BM439)</f>
        <v>-23711835372.30938</v>
      </c>
      <c r="BN502" s="1521">
        <f>SUM($F439:BN439)</f>
        <v>-23975395638.38266</v>
      </c>
    </row>
    <row r="503" spans="2:66" hidden="1" x14ac:dyDescent="0.15">
      <c r="C503" s="1529"/>
      <c r="D503" s="274"/>
      <c r="E503" s="189"/>
      <c r="F503" s="1604"/>
      <c r="G503" s="189"/>
      <c r="H503" s="189"/>
      <c r="I503" s="189"/>
      <c r="J503" s="189"/>
      <c r="K503" s="189"/>
      <c r="L503" s="189"/>
      <c r="M503" s="189"/>
      <c r="N503" s="189"/>
      <c r="O503" s="189"/>
      <c r="P503" s="189"/>
      <c r="Q503" s="189"/>
      <c r="R503" s="189"/>
      <c r="S503" s="189"/>
      <c r="T503" s="189"/>
      <c r="U503" s="189"/>
      <c r="V503" s="189"/>
      <c r="W503" s="189"/>
      <c r="X503" s="189"/>
      <c r="Y503" s="189"/>
      <c r="Z503" s="189"/>
      <c r="AA503" s="189"/>
      <c r="AB503" s="189"/>
      <c r="AC503" s="189"/>
      <c r="AD503" s="189"/>
      <c r="AE503" s="189"/>
      <c r="AF503" s="189"/>
      <c r="AG503" s="189"/>
      <c r="AH503" s="189"/>
      <c r="AI503" s="189"/>
      <c r="AJ503" s="189"/>
      <c r="AK503" s="189"/>
      <c r="AL503" s="189"/>
      <c r="AM503" s="189"/>
      <c r="AN503" s="189"/>
      <c r="AO503" s="189"/>
      <c r="AP503" s="189"/>
      <c r="AQ503" s="189"/>
      <c r="AR503" s="189"/>
      <c r="AS503" s="189"/>
      <c r="AT503" s="189"/>
      <c r="AU503" s="189"/>
      <c r="AV503" s="189"/>
      <c r="AW503" s="189"/>
      <c r="AX503" s="189"/>
      <c r="AY503" s="189"/>
      <c r="AZ503" s="189"/>
      <c r="BA503" s="189"/>
      <c r="BB503" s="189"/>
      <c r="BC503" s="189"/>
      <c r="BD503" s="189"/>
      <c r="BE503" s="189"/>
      <c r="BF503" s="189"/>
      <c r="BG503" s="189"/>
      <c r="BH503" s="189"/>
      <c r="BI503" s="189"/>
      <c r="BJ503" s="189"/>
      <c r="BK503" s="189"/>
      <c r="BL503" s="189"/>
      <c r="BM503" s="189"/>
      <c r="BN503" s="1521"/>
    </row>
    <row r="504" spans="2:66" hidden="1" x14ac:dyDescent="0.15">
      <c r="C504" s="1529"/>
      <c r="D504" s="274"/>
      <c r="E504" s="189"/>
      <c r="F504" s="1604">
        <f>SUM($F441:F441)</f>
        <v>4113844860.5499811</v>
      </c>
      <c r="G504" s="189">
        <f>SUM($F441:G441)</f>
        <v>4916254810.9336395</v>
      </c>
      <c r="H504" s="189">
        <f>SUM($F441:H441)</f>
        <v>5461322600.1268978</v>
      </c>
      <c r="I504" s="189">
        <f>SUM($F441:I441)</f>
        <v>5880426165.8226414</v>
      </c>
      <c r="J504" s="189">
        <f>SUM($F441:J441)</f>
        <v>6219620226.0635805</v>
      </c>
      <c r="K504" s="189">
        <f>SUM($F441:K441)</f>
        <v>6501732376.9503489</v>
      </c>
      <c r="L504" s="189">
        <f>SUM($F441:L441)</f>
        <v>6740155058.3932753</v>
      </c>
      <c r="M504" s="189">
        <f>SUM($F441:M441)</f>
        <v>6943587649.8681164</v>
      </c>
      <c r="N504" s="189">
        <f>SUM($F441:N441)</f>
        <v>7118082726.9471998</v>
      </c>
      <c r="O504" s="189">
        <f>SUM($F441:O441)</f>
        <v>7268065460.6548948</v>
      </c>
      <c r="P504" s="189">
        <f>SUM($F441:P441)</f>
        <v>7396895010.2506409</v>
      </c>
      <c r="Q504" s="189">
        <f>SUM($F441:Q441)</f>
        <v>7507197550.3758993</v>
      </c>
      <c r="R504" s="189">
        <f>SUM($F441:R441)</f>
        <v>7601075524.4165726</v>
      </c>
      <c r="S504" s="189">
        <f>SUM($F441:S441)</f>
        <v>7680245302.6624203</v>
      </c>
      <c r="T504" s="189">
        <f>SUM($F441:T441)</f>
        <v>7746131204.7286253</v>
      </c>
      <c r="U504" s="189">
        <f>SUM($F441:U441)</f>
        <v>7799931758.8500652</v>
      </c>
      <c r="V504" s="189">
        <f>SUM($F441:V441)</f>
        <v>7842667649.3996639</v>
      </c>
      <c r="W504" s="189">
        <f>SUM($F441:W441)</f>
        <v>7875217210.9658461</v>
      </c>
      <c r="X504" s="189">
        <f>SUM($F441:X441)</f>
        <v>7898343226.8183336</v>
      </c>
      <c r="Y504" s="189">
        <f>SUM($F441:Y441)</f>
        <v>7912713514.6693535</v>
      </c>
      <c r="Z504" s="189">
        <f>SUM($F441:Z441)</f>
        <v>7918916983.2322826</v>
      </c>
      <c r="AA504" s="189">
        <f>SUM($F441:AA441)</f>
        <v>7917476327.3576231</v>
      </c>
      <c r="AB504" s="189">
        <f>SUM($F441:AB441)</f>
        <v>7908858188.344162</v>
      </c>
      <c r="AC504" s="189">
        <f>SUM($F441:AC441)</f>
        <v>7893481375.2017403</v>
      </c>
      <c r="AD504" s="189">
        <f>SUM($F441:AD441)</f>
        <v>7871723583.32061</v>
      </c>
      <c r="AE504" s="189">
        <f>SUM($F441:AE441)</f>
        <v>7843926935.0274754</v>
      </c>
      <c r="AF504" s="189">
        <f>SUM($F441:AF441)</f>
        <v>7810402586.5104847</v>
      </c>
      <c r="AG504" s="189">
        <f>SUM($F441:AG441)</f>
        <v>7771434587.5845242</v>
      </c>
      <c r="AH504" s="189">
        <f>SUM($F441:AH441)</f>
        <v>7727283138.1238194</v>
      </c>
      <c r="AI504" s="189">
        <f>SUM($F441:AI441)</f>
        <v>7678187353.2459936</v>
      </c>
      <c r="AJ504" s="189">
        <f>SUM($F441:AJ441)</f>
        <v>7624367625.4294767</v>
      </c>
      <c r="AK504" s="189">
        <f>SUM($F441:AK441)</f>
        <v>7566027653.5551481</v>
      </c>
      <c r="AL504" s="189">
        <f>SUM($F441:AL441)</f>
        <v>7503356194.8811588</v>
      </c>
      <c r="AM504" s="189">
        <f>SUM($F441:AM441)</f>
        <v>7436528585.1139994</v>
      </c>
      <c r="AN504" s="189">
        <f>SUM($F441:AN441)</f>
        <v>7365708063.2532768</v>
      </c>
      <c r="AO504" s="189">
        <f>SUM($F441:AO441)</f>
        <v>7291046931.1953974</v>
      </c>
      <c r="AP504" s="189">
        <f>SUM($F441:AP441)</f>
        <v>7212687572.7637196</v>
      </c>
      <c r="AQ504" s="189">
        <f>SUM($F441:AQ441)</f>
        <v>7130763352.5775394</v>
      </c>
      <c r="AR504" s="189">
        <f>SUM($F441:AR441)</f>
        <v>7045399411.7446871</v>
      </c>
      <c r="AS504" s="189">
        <f>SUM($F441:AS441)</f>
        <v>6956713374.5842695</v>
      </c>
      <c r="AT504" s="189">
        <f>SUM($F441:AT441)</f>
        <v>6864815978.3209448</v>
      </c>
      <c r="AU504" s="189">
        <f>SUM($F441:AU441)</f>
        <v>6769811635.8349609</v>
      </c>
      <c r="AV504" s="189">
        <f>SUM($F441:AV441)</f>
        <v>6671798940.0215645</v>
      </c>
      <c r="AW504" s="189">
        <f>SUM($F441:AW441)</f>
        <v>6570871117.0454865</v>
      </c>
      <c r="AX504" s="189">
        <f>SUM($F441:AX441)</f>
        <v>6467116434.7210493</v>
      </c>
      <c r="AY504" s="189">
        <f>SUM($F441:AY441)</f>
        <v>6360618571.3662663</v>
      </c>
      <c r="AZ504" s="189">
        <f>SUM($F441:AZ441)</f>
        <v>6251456949.7386608</v>
      </c>
      <c r="BA504" s="189">
        <f>SUM($F441:BA441)</f>
        <v>6139707040.0361071</v>
      </c>
      <c r="BB504" s="189">
        <f>SUM($F441:BB441)</f>
        <v>6025440635.4175348</v>
      </c>
      <c r="BC504" s="189">
        <f>SUM($F441:BC441)</f>
        <v>5908726103.0494213</v>
      </c>
      <c r="BD504" s="189">
        <f>SUM($F441:BD441)</f>
        <v>5789628613.3012457</v>
      </c>
      <c r="BE504" s="189">
        <f>SUM($F441:BE441)</f>
        <v>5668210349.3856964</v>
      </c>
      <c r="BF504" s="189">
        <f>SUM($F441:BF441)</f>
        <v>5544530699.458436</v>
      </c>
      <c r="BG504" s="189">
        <f>SUM($F441:BG441)</f>
        <v>5418646432.9502888</v>
      </c>
      <c r="BH504" s="189">
        <f>SUM($F441:BH441)</f>
        <v>5290611862.6958523</v>
      </c>
      <c r="BI504" s="189">
        <f>SUM($F441:BI441)</f>
        <v>5160478994.2415857</v>
      </c>
      <c r="BJ504" s="189">
        <f>SUM($F441:BJ441)</f>
        <v>5028297663.5593538</v>
      </c>
      <c r="BK504" s="189">
        <f>SUM($F441:BK441)</f>
        <v>4894115664.2545643</v>
      </c>
      <c r="BL504" s="189">
        <f>SUM($F441:BL441)</f>
        <v>4757978865.238636</v>
      </c>
      <c r="BM504" s="189">
        <f>SUM($F441:BM441)</f>
        <v>4619931319.7309942</v>
      </c>
      <c r="BN504" s="1521">
        <f>SUM($F441:BN441)</f>
        <v>4480015366.3641129</v>
      </c>
    </row>
    <row r="505" spans="2:66" hidden="1" x14ac:dyDescent="0.15">
      <c r="C505" s="1529"/>
      <c r="D505" s="274"/>
      <c r="E505" s="189"/>
      <c r="F505" s="1604">
        <f>SUM($F442:F442)</f>
        <v>10171638960.139725</v>
      </c>
      <c r="G505" s="189">
        <f>SUM($F442:G442)</f>
        <v>10974048910.523384</v>
      </c>
      <c r="H505" s="189">
        <f>SUM($F442:H442)</f>
        <v>11583452240.014242</v>
      </c>
      <c r="I505" s="189">
        <f>SUM($F442:I442)</f>
        <v>12093669256.906273</v>
      </c>
      <c r="J505" s="189">
        <f>SUM($F442:J442)</f>
        <v>12539016958.638252</v>
      </c>
      <c r="K505" s="189">
        <f>SUM($F442:K442)</f>
        <v>12936976467.30895</v>
      </c>
      <c r="L505" s="189">
        <f>SUM($F442:L442)</f>
        <v>13298015803.331926</v>
      </c>
      <c r="M505" s="189">
        <f>SUM($F442:M442)</f>
        <v>13629047575.111734</v>
      </c>
      <c r="N505" s="189">
        <f>SUM($F442:N442)</f>
        <v>13934947993.248665</v>
      </c>
      <c r="O505" s="189">
        <f>SUM($F442:O442)</f>
        <v>14219324756.666609</v>
      </c>
      <c r="P505" s="189">
        <f>SUM($F442:P442)</f>
        <v>14484945210.70145</v>
      </c>
      <c r="Q505" s="189">
        <f>SUM($F442:Q442)</f>
        <v>14733993091.808249</v>
      </c>
      <c r="R505" s="189">
        <f>SUM($F442:R442)</f>
        <v>14968231399.092527</v>
      </c>
      <c r="S505" s="189">
        <f>SUM($F442:S442)</f>
        <v>15189110464.057629</v>
      </c>
      <c r="T505" s="189">
        <f>SUM($F442:T442)</f>
        <v>15397842341.735214</v>
      </c>
      <c r="U505" s="189">
        <f>SUM($F442:U442)</f>
        <v>15595453611.518103</v>
      </c>
      <c r="V505" s="189">
        <f>SUM($F442:V442)</f>
        <v>15782823838.599243</v>
      </c>
      <c r="W505" s="189">
        <f>SUM($F442:W442)</f>
        <v>15960714220.799747</v>
      </c>
      <c r="X505" s="189">
        <f>SUM($F442:X442)</f>
        <v>16129789341.369747</v>
      </c>
      <c r="Y505" s="189">
        <f>SUM($F442:Y442)</f>
        <v>16290633968.721785</v>
      </c>
      <c r="Z505" s="189">
        <f>SUM($F442:Z442)</f>
        <v>16443766226.316149</v>
      </c>
      <c r="AA505" s="189">
        <f>SUM($F442:AA442)</f>
        <v>16589648055.269426</v>
      </c>
      <c r="AB505" s="189">
        <f>SUM($F442:AB442)</f>
        <v>16728693625.874952</v>
      </c>
      <c r="AC505" s="189">
        <f>SUM($F442:AC442)</f>
        <v>16861276173.153431</v>
      </c>
      <c r="AD505" s="189">
        <f>SUM($F442:AD442)</f>
        <v>16987733606.009815</v>
      </c>
      <c r="AE505" s="189">
        <f>SUM($F442:AE442)</f>
        <v>17108373150.962397</v>
      </c>
      <c r="AF505" s="189">
        <f>SUM($F442:AF442)</f>
        <v>17223475227.847481</v>
      </c>
      <c r="AG505" s="189">
        <f>SUM($F442:AG442)</f>
        <v>17333296708.631588</v>
      </c>
      <c r="AH505" s="189">
        <f>SUM($F442:AH442)</f>
        <v>17438073676.322285</v>
      </c>
      <c r="AI505" s="189">
        <f>SUM($F442:AI442)</f>
        <v>17538023775.46524</v>
      </c>
      <c r="AJ505" s="189">
        <f>SUM($F442:AJ442)</f>
        <v>17633348226.445446</v>
      </c>
      <c r="AK505" s="189">
        <f>SUM($F442:AK442)</f>
        <v>17724233561.096951</v>
      </c>
      <c r="AL505" s="189">
        <f>SUM($F442:AL442)</f>
        <v>17810853125.78067</v>
      </c>
      <c r="AM505" s="189">
        <f>SUM($F442:AM442)</f>
        <v>17893368389.262524</v>
      </c>
      <c r="AN505" s="189">
        <f>SUM($F442:AN442)</f>
        <v>17971930085.797699</v>
      </c>
      <c r="AO505" s="189">
        <f>SUM($F442:AO442)</f>
        <v>18046679218.348434</v>
      </c>
      <c r="AP505" s="189">
        <f>SUM($F442:AP442)</f>
        <v>18117747942.497684</v>
      </c>
      <c r="AQ505" s="189">
        <f>SUM($F442:AQ442)</f>
        <v>18185260348.118793</v>
      </c>
      <c r="AR505" s="189">
        <f>SUM($F442:AR442)</f>
        <v>18249333153.032776</v>
      </c>
      <c r="AS505" s="189">
        <f>SUM($F442:AS442)</f>
        <v>18310076320.586487</v>
      </c>
      <c r="AT505" s="189">
        <f>SUM($F442:AT442)</f>
        <v>18367593611.206444</v>
      </c>
      <c r="AU505" s="189">
        <f>SUM($F442:AU442)</f>
        <v>18421983076.439266</v>
      </c>
      <c r="AV505" s="189">
        <f>SUM($F442:AV442)</f>
        <v>18473337502.714302</v>
      </c>
      <c r="AW505" s="189">
        <f>SUM($F442:AW442)</f>
        <v>18521744811.005287</v>
      </c>
      <c r="AX505" s="189">
        <f>SUM($F442:AX442)</f>
        <v>18567288417.684734</v>
      </c>
      <c r="AY505" s="189">
        <f>SUM($F442:AY442)</f>
        <v>18610047561.124855</v>
      </c>
      <c r="AZ505" s="189">
        <f>SUM($F442:AZ442)</f>
        <v>18650097597.976311</v>
      </c>
      <c r="BA505" s="189">
        <f>SUM($F442:BA442)</f>
        <v>18687510272.530228</v>
      </c>
      <c r="BB505" s="189">
        <f>SUM($F442:BB442)</f>
        <v>18722353962.122906</v>
      </c>
      <c r="BC505" s="189">
        <f>SUM($F442:BC442)</f>
        <v>18754693901.163105</v>
      </c>
      <c r="BD505" s="189">
        <f>SUM($F442:BD442)</f>
        <v>18784592386.037548</v>
      </c>
      <c r="BE505" s="189">
        <f>SUM($F442:BE442)</f>
        <v>18812108962.872383</v>
      </c>
      <c r="BF505" s="189">
        <f>SUM($F442:BF442)</f>
        <v>18837300599.889454</v>
      </c>
      <c r="BG505" s="189">
        <f>SUM($F442:BG442)</f>
        <v>18860221845.890163</v>
      </c>
      <c r="BH505" s="189">
        <f>SUM($F442:BH442)</f>
        <v>18880924976.221405</v>
      </c>
      <c r="BI505" s="189">
        <f>SUM($F442:BI442)</f>
        <v>18899460127.423481</v>
      </c>
      <c r="BJ505" s="189">
        <f>SUM($F442:BJ442)</f>
        <v>18915875421.62532</v>
      </c>
      <c r="BK505" s="189">
        <f>SUM($F442:BK442)</f>
        <v>18930217081.635052</v>
      </c>
      <c r="BL505" s="189">
        <f>SUM($F442:BL442)</f>
        <v>18942529537.571316</v>
      </c>
      <c r="BM505" s="189">
        <f>SUM($F442:BM442)</f>
        <v>18952855525.79084</v>
      </c>
      <c r="BN505" s="1521">
        <f>SUM($F442:BN442)</f>
        <v>18961236180.788761</v>
      </c>
    </row>
    <row r="506" spans="2:66" hidden="1" x14ac:dyDescent="0.15">
      <c r="C506" s="1529"/>
      <c r="D506" s="274"/>
      <c r="E506" s="189"/>
      <c r="F506" s="1604">
        <f>SUM($F443:F443)</f>
        <v>17450536118.54903</v>
      </c>
      <c r="G506" s="189">
        <f>SUM($F443:G443)</f>
        <v>18252946068.93269</v>
      </c>
      <c r="H506" s="189">
        <f>SUM($F443:H443)</f>
        <v>18926684938.721149</v>
      </c>
      <c r="I506" s="189">
        <f>SUM($F443:I443)</f>
        <v>19531206469.80217</v>
      </c>
      <c r="J506" s="189">
        <f>SUM($F443:J443)</f>
        <v>20089141367.054947</v>
      </c>
      <c r="K506" s="189">
        <f>SUM($F443:K443)</f>
        <v>20612317987.189686</v>
      </c>
      <c r="L506" s="189">
        <f>SUM($F443:L443)</f>
        <v>21107957279.60577</v>
      </c>
      <c r="M506" s="189">
        <f>SUM($F443:M443)</f>
        <v>21580902141.086964</v>
      </c>
      <c r="N506" s="189">
        <f>SUM($F443:N443)</f>
        <v>22034613463.057632</v>
      </c>
      <c r="O506" s="189">
        <f>SUM($F443:O443)</f>
        <v>22471680629.102871</v>
      </c>
      <c r="P506" s="189">
        <f>SUM($F443:P443)</f>
        <v>22894109501.667305</v>
      </c>
      <c r="Q506" s="189">
        <f>SUM($F443:Q443)</f>
        <v>23303496876.805618</v>
      </c>
      <c r="R506" s="189">
        <f>SUM($F443:R443)</f>
        <v>23701142154.42326</v>
      </c>
      <c r="S506" s="189">
        <f>SUM($F443:S443)</f>
        <v>24088122036.581009</v>
      </c>
      <c r="T506" s="189">
        <f>SUM($F443:T443)</f>
        <v>24465342326.35725</v>
      </c>
      <c r="U506" s="189">
        <f>SUM($F443:U443)</f>
        <v>24833574941.803703</v>
      </c>
      <c r="V506" s="189">
        <f>SUM($F443:V443)</f>
        <v>25193485046.02047</v>
      </c>
      <c r="W506" s="189">
        <f>SUM($F443:W443)</f>
        <v>25545651371.213516</v>
      </c>
      <c r="X506" s="189">
        <f>SUM($F443:X443)</f>
        <v>25890581735.097397</v>
      </c>
      <c r="Y506" s="189">
        <f>SUM($F443:Y443)</f>
        <v>26228725085.006573</v>
      </c>
      <c r="Z506" s="189">
        <f>SUM($F443:Z443)</f>
        <v>26560480984.757729</v>
      </c>
      <c r="AA506" s="189">
        <f>SUM($F443:AA443)</f>
        <v>26886207185.328556</v>
      </c>
      <c r="AB506" s="189">
        <f>SUM($F443:AB443)</f>
        <v>27206225737.396202</v>
      </c>
      <c r="AC506" s="189">
        <f>SUM($F443:AC443)</f>
        <v>27520827978.816139</v>
      </c>
      <c r="AD506" s="189">
        <f>SUM($F443:AD443)</f>
        <v>27830278643.115181</v>
      </c>
      <c r="AE506" s="189">
        <f>SUM($F443:AE443)</f>
        <v>28134819273.414425</v>
      </c>
      <c r="AF506" s="189">
        <f>SUM($F443:AF443)</f>
        <v>28434671081.799564</v>
      </c>
      <c r="AG506" s="189">
        <f>SUM($F443:AG443)</f>
        <v>28730037361.717392</v>
      </c>
      <c r="AH506" s="189">
        <f>SUM($F443:AH443)</f>
        <v>29021105536.959175</v>
      </c>
      <c r="AI506" s="189">
        <f>SUM($F443:AI443)</f>
        <v>29308048912.789604</v>
      </c>
      <c r="AJ506" s="189">
        <f>SUM($F443:AJ443)</f>
        <v>29591028181.134579</v>
      </c>
      <c r="AK506" s="189">
        <f>SUM($F443:AK443)</f>
        <v>29870192721.289585</v>
      </c>
      <c r="AL506" s="189">
        <f>SUM($F443:AL443)</f>
        <v>30145681729.52784</v>
      </c>
      <c r="AM506" s="189">
        <f>SUM($F443:AM443)</f>
        <v>30417625204.680355</v>
      </c>
      <c r="AN506" s="189">
        <f>SUM($F443:AN443)</f>
        <v>30686144811.797264</v>
      </c>
      <c r="AO506" s="189">
        <f>SUM($F443:AO443)</f>
        <v>30951354642.064129</v>
      </c>
      <c r="AP506" s="189">
        <f>SUM($F443:AP443)</f>
        <v>31213361884.002789</v>
      </c>
      <c r="AQ506" s="189">
        <f>SUM($F443:AQ443)</f>
        <v>31472267418.457397</v>
      </c>
      <c r="AR506" s="189">
        <f>SUM($F443:AR443)</f>
        <v>31728166347.818821</v>
      </c>
      <c r="AS506" s="189">
        <f>SUM($F443:AS443)</f>
        <v>31981148468.27293</v>
      </c>
      <c r="AT506" s="189">
        <f>SUM($F443:AT443)</f>
        <v>32231298692.492134</v>
      </c>
      <c r="AU506" s="189">
        <f>SUM($F443:AU443)</f>
        <v>32478697429.064255</v>
      </c>
      <c r="AV506" s="189">
        <f>SUM($F443:AV443)</f>
        <v>32723420924.021164</v>
      </c>
      <c r="AW506" s="189">
        <f>SUM($F443:AW443)</f>
        <v>32965541569.054596</v>
      </c>
      <c r="AX506" s="189">
        <f>SUM($F443:AX443)</f>
        <v>33205128180.358643</v>
      </c>
      <c r="AY506" s="189">
        <f>SUM($F443:AY443)</f>
        <v>33442246251.494659</v>
      </c>
      <c r="AZ506" s="189">
        <f>SUM($F443:AZ443)</f>
        <v>33676958183.215771</v>
      </c>
      <c r="BA506" s="189">
        <f>SUM($F443:BA443)</f>
        <v>33909323492.800137</v>
      </c>
      <c r="BB506" s="189">
        <f>SUM($F443:BB443)</f>
        <v>34139399005.112442</v>
      </c>
      <c r="BC506" s="189">
        <f>SUM($F443:BC443)</f>
        <v>34367239027.331879</v>
      </c>
      <c r="BD506" s="189">
        <f>SUM($F443:BD443)</f>
        <v>34592895509.044365</v>
      </c>
      <c r="BE506" s="189">
        <f>SUM($F443:BE443)</f>
        <v>34816418189.190117</v>
      </c>
      <c r="BF506" s="189">
        <f>SUM($F443:BF443)</f>
        <v>35037854731.179909</v>
      </c>
      <c r="BG506" s="189">
        <f>SUM($F443:BG443)</f>
        <v>35257250847.339508</v>
      </c>
      <c r="BH506" s="189">
        <f>SUM($F443:BH443)</f>
        <v>35474650413.708717</v>
      </c>
      <c r="BI506" s="189">
        <f>SUM($F443:BI443)</f>
        <v>35690095576.105721</v>
      </c>
      <c r="BJ506" s="189">
        <f>SUM($F443:BJ443)</f>
        <v>35903626848.266487</v>
      </c>
      <c r="BK506" s="189">
        <f>SUM($F443:BK443)</f>
        <v>36115283202.78112</v>
      </c>
      <c r="BL506" s="189">
        <f>SUM($F443:BL443)</f>
        <v>36325102155.471672</v>
      </c>
      <c r="BM506" s="189">
        <f>SUM($F443:BM443)</f>
        <v>36533119843.788452</v>
      </c>
      <c r="BN506" s="1521">
        <f>SUM($F443:BN443)</f>
        <v>36739371099.742096</v>
      </c>
    </row>
    <row r="507" spans="2:66" hidden="1" x14ac:dyDescent="0.15">
      <c r="C507" s="1529"/>
      <c r="D507" s="274"/>
      <c r="E507" s="189"/>
      <c r="F507" s="1604"/>
      <c r="G507" s="189"/>
      <c r="H507" s="189"/>
      <c r="I507" s="189"/>
      <c r="J507" s="189"/>
      <c r="K507" s="189"/>
      <c r="L507" s="189"/>
      <c r="M507" s="189"/>
      <c r="N507" s="189"/>
      <c r="O507" s="189"/>
      <c r="P507" s="189"/>
      <c r="Q507" s="189"/>
      <c r="R507" s="189"/>
      <c r="S507" s="189"/>
      <c r="T507" s="189"/>
      <c r="U507" s="189"/>
      <c r="V507" s="189"/>
      <c r="W507" s="189"/>
      <c r="X507" s="189"/>
      <c r="Y507" s="189"/>
      <c r="Z507" s="189"/>
      <c r="AA507" s="189"/>
      <c r="AB507" s="189"/>
      <c r="AC507" s="189"/>
      <c r="AD507" s="189"/>
      <c r="AE507" s="189"/>
      <c r="AF507" s="189"/>
      <c r="AG507" s="189"/>
      <c r="AH507" s="189"/>
      <c r="AI507" s="189"/>
      <c r="AJ507" s="189"/>
      <c r="AK507" s="189"/>
      <c r="AL507" s="189"/>
      <c r="AM507" s="189"/>
      <c r="AN507" s="189"/>
      <c r="AO507" s="189"/>
      <c r="AP507" s="189"/>
      <c r="AQ507" s="189"/>
      <c r="AR507" s="189"/>
      <c r="AS507" s="189"/>
      <c r="AT507" s="189"/>
      <c r="AU507" s="189"/>
      <c r="AV507" s="189"/>
      <c r="AW507" s="189"/>
      <c r="AX507" s="189"/>
      <c r="AY507" s="189"/>
      <c r="AZ507" s="189"/>
      <c r="BA507" s="189"/>
      <c r="BB507" s="189"/>
      <c r="BC507" s="189"/>
      <c r="BD507" s="189"/>
      <c r="BE507" s="189"/>
      <c r="BF507" s="189"/>
      <c r="BG507" s="189"/>
      <c r="BH507" s="189"/>
      <c r="BI507" s="189"/>
      <c r="BJ507" s="189"/>
      <c r="BK507" s="189"/>
      <c r="BL507" s="189"/>
      <c r="BM507" s="189"/>
      <c r="BN507" s="1521"/>
    </row>
    <row r="508" spans="2:66" hidden="1" x14ac:dyDescent="0.15">
      <c r="C508" s="1529"/>
      <c r="D508" s="274"/>
      <c r="E508" s="189"/>
      <c r="F508" s="1604">
        <f>SUM($F445:F445)</f>
        <v>-15949745599.551027</v>
      </c>
      <c r="G508" s="189">
        <f>SUM($F445:G445)</f>
        <v>-16050974646.344969</v>
      </c>
      <c r="H508" s="189">
        <f>SUM($F445:H445)</f>
        <v>-16234465204.49379</v>
      </c>
      <c r="I508" s="189">
        <f>SUM($F445:I445)</f>
        <v>-16458221249.470022</v>
      </c>
      <c r="J508" s="189">
        <f>SUM($F445:J445)</f>
        <v>-16707521016.702747</v>
      </c>
      <c r="K508" s="189">
        <f>SUM($F445:K445)</f>
        <v>-16975067479.746122</v>
      </c>
      <c r="L508" s="189">
        <f>SUM($F445:L445)</f>
        <v>-17256579636.440777</v>
      </c>
      <c r="M508" s="189">
        <f>SUM($F445:M445)</f>
        <v>-17549276659.501297</v>
      </c>
      <c r="N508" s="189">
        <f>SUM($F445:N445)</f>
        <v>-17851223794.001144</v>
      </c>
      <c r="O508" s="189">
        <f>SUM($F445:O445)</f>
        <v>-18161006498.091503</v>
      </c>
      <c r="P508" s="189">
        <f>SUM($F445:P445)</f>
        <v>-18477550989.239872</v>
      </c>
      <c r="Q508" s="189">
        <f>SUM($F445:Q445)</f>
        <v>-18800017789.398464</v>
      </c>
      <c r="R508" s="189">
        <f>SUM($F445:R445)</f>
        <v>-19127734835.467854</v>
      </c>
      <c r="S508" s="189">
        <f>SUM($F445:S445)</f>
        <v>-19460153475.748581</v>
      </c>
      <c r="T508" s="189">
        <f>SUM($F445:T445)</f>
        <v>-19796818414.910664</v>
      </c>
      <c r="U508" s="189">
        <f>SUM($F445:U445)</f>
        <v>-20137346533.672184</v>
      </c>
      <c r="V508" s="189">
        <f>SUM($F445:V445)</f>
        <v>-20481411561.985729</v>
      </c>
      <c r="W508" s="189">
        <f>SUM($F445:W445)</f>
        <v>-20828732733.068333</v>
      </c>
      <c r="X508" s="189">
        <f>SUM($F445:X445)</f>
        <v>-21179066217.054291</v>
      </c>
      <c r="Y508" s="189">
        <f>SUM($F445:Y445)</f>
        <v>-21532198540.589436</v>
      </c>
      <c r="Z508" s="189">
        <f>SUM($F445:Z445)</f>
        <v>-21887941454.221798</v>
      </c>
      <c r="AA508" s="189">
        <f>SUM($F445:AA445)</f>
        <v>-22246127874.298313</v>
      </c>
      <c r="AB508" s="189">
        <f>SUM($F445:AB445)</f>
        <v>-22606608635.138855</v>
      </c>
      <c r="AC508" s="189">
        <f>SUM($F445:AC445)</f>
        <v>-22969249861.042843</v>
      </c>
      <c r="AD508" s="189">
        <f>SUM($F445:AD445)</f>
        <v>-23333930818.612022</v>
      </c>
      <c r="AE508" s="189">
        <f>SUM($F445:AE445)</f>
        <v>-23700542145.666752</v>
      </c>
      <c r="AF508" s="189">
        <f>SUM($F445:AF445)</f>
        <v>-24068984378.605003</v>
      </c>
      <c r="AG508" s="189">
        <f>SUM($F445:AG445)</f>
        <v>-24439166718.597061</v>
      </c>
      <c r="AH508" s="189">
        <f>SUM($F445:AH445)</f>
        <v>-24811005990.640396</v>
      </c>
      <c r="AI508" s="189">
        <f>SUM($F445:AI445)</f>
        <v>-25184425759.64613</v>
      </c>
      <c r="AJ508" s="189">
        <f>SUM($F445:AJ445)</f>
        <v>-25559355575.369015</v>
      </c>
      <c r="AK508" s="189">
        <f>SUM($F445:AK445)</f>
        <v>-25935730323.807816</v>
      </c>
      <c r="AL508" s="189">
        <f>SUM($F445:AL445)</f>
        <v>-26313489667.172321</v>
      </c>
      <c r="AM508" s="189">
        <f>SUM($F445:AM445)</f>
        <v>-26692577557.980286</v>
      </c>
      <c r="AN508" s="189">
        <f>SUM($F445:AN445)</f>
        <v>-27072941815.560036</v>
      </c>
      <c r="AO508" s="189">
        <f>SUM($F445:AO445)</f>
        <v>-27454533755.373749</v>
      </c>
      <c r="AP508" s="189">
        <f>SUM($F445:AP445)</f>
        <v>-27837307863.27618</v>
      </c>
      <c r="AQ508" s="189">
        <f>SUM($F445:AQ445)</f>
        <v>-28221221508.183899</v>
      </c>
      <c r="AR508" s="189">
        <f>SUM($F445:AR445)</f>
        <v>-28606234687.725681</v>
      </c>
      <c r="AS508" s="189">
        <f>SUM($F445:AS445)</f>
        <v>-28992309802.332855</v>
      </c>
      <c r="AT508" s="189">
        <f>SUM($F445:AT445)</f>
        <v>-29379411453.952412</v>
      </c>
      <c r="AU508" s="189">
        <f>SUM($F445:AU445)</f>
        <v>-29767506266.159382</v>
      </c>
      <c r="AV508" s="189">
        <f>SUM($F445:AV445)</f>
        <v>-30156562722.934261</v>
      </c>
      <c r="AW508" s="189">
        <f>SUM($F445:AW445)</f>
        <v>-30546551023.776527</v>
      </c>
      <c r="AX508" s="189">
        <f>SUM($F445:AX445)</f>
        <v>-30937442953.162628</v>
      </c>
      <c r="AY508" s="189">
        <f>SUM($F445:AY445)</f>
        <v>-31329211762.638771</v>
      </c>
      <c r="AZ508" s="189">
        <f>SUM($F445:AZ445)</f>
        <v>-31721832064.07563</v>
      </c>
      <c r="BA508" s="189">
        <f>SUM($F445:BA445)</f>
        <v>-32115279732.811661</v>
      </c>
      <c r="BB508" s="189">
        <f>SUM($F445:BB445)</f>
        <v>-32509531819.580673</v>
      </c>
      <c r="BC508" s="189">
        <f>SUM($F445:BC445)</f>
        <v>-32904566470.262787</v>
      </c>
      <c r="BD508" s="189">
        <f>SUM($F445:BD445)</f>
        <v>-33300362852.620239</v>
      </c>
      <c r="BE508" s="189">
        <f>SUM($F445:BE445)</f>
        <v>-33696901089.284184</v>
      </c>
      <c r="BF508" s="189">
        <f>SUM($F445:BF445)</f>
        <v>-34094162196.348454</v>
      </c>
      <c r="BG508" s="189">
        <f>SUM($F445:BG445)</f>
        <v>-34492128027.003532</v>
      </c>
      <c r="BH508" s="189">
        <f>SUM($F445:BH445)</f>
        <v>-34890781219.710846</v>
      </c>
      <c r="BI508" s="189">
        <f>SUM($F445:BI445)</f>
        <v>-35290105150.475204</v>
      </c>
      <c r="BJ508" s="189">
        <f>SUM($F445:BJ445)</f>
        <v>-35690083888.82354</v>
      </c>
      <c r="BK508" s="189">
        <f>SUM($F445:BK445)</f>
        <v>-36090702157.141823</v>
      </c>
      <c r="BL508" s="189">
        <f>SUM($F445:BL445)</f>
        <v>-36491945293.060074</v>
      </c>
      <c r="BM508" s="189">
        <f>SUM($F445:BM445)</f>
        <v>-36893799214.609009</v>
      </c>
      <c r="BN508" s="1521">
        <f>SUM($F445:BN445)</f>
        <v>-37296250387.900986</v>
      </c>
    </row>
    <row r="509" spans="2:66" hidden="1" x14ac:dyDescent="0.15">
      <c r="C509" s="1529"/>
      <c r="D509" s="274"/>
      <c r="E509" s="189"/>
      <c r="F509" s="1604">
        <f>SUM($F446:F446)</f>
        <v>-14013322528.40012</v>
      </c>
      <c r="G509" s="189">
        <f>SUM($F446:G446)</f>
        <v>-14114551575.194061</v>
      </c>
      <c r="H509" s="189">
        <f>SUM($F446:H446)</f>
        <v>-14277476755.504162</v>
      </c>
      <c r="I509" s="189">
        <f>SUM($F446:I446)</f>
        <v>-14472107645.995426</v>
      </c>
      <c r="J509" s="189">
        <f>SUM($F446:J446)</f>
        <v>-14687474539.794264</v>
      </c>
      <c r="K509" s="189">
        <f>SUM($F446:K446)</f>
        <v>-14917989454.281065</v>
      </c>
      <c r="L509" s="189">
        <f>SUM($F446:L446)</f>
        <v>-15160306201.733891</v>
      </c>
      <c r="M509" s="189">
        <f>SUM($F446:M446)</f>
        <v>-15412215110.748207</v>
      </c>
      <c r="N509" s="189">
        <f>SUM($F446:N446)</f>
        <v>-15672157461.01247</v>
      </c>
      <c r="O509" s="189">
        <f>SUM($F446:O446)</f>
        <v>-15938980022.272375</v>
      </c>
      <c r="P509" s="189">
        <f>SUM($F446:P446)</f>
        <v>-16211798190.121408</v>
      </c>
      <c r="Q509" s="189">
        <f>SUM($F446:Q446)</f>
        <v>-16489913915.470516</v>
      </c>
      <c r="R509" s="189">
        <f>SUM($F446:R446)</f>
        <v>-16772763641.34067</v>
      </c>
      <c r="S509" s="189">
        <f>SUM($F446:S446)</f>
        <v>-17059883757.490627</v>
      </c>
      <c r="T509" s="189">
        <f>SUM($F446:T446)</f>
        <v>-17350886820.688049</v>
      </c>
      <c r="U509" s="189">
        <f>SUM($F446:U446)</f>
        <v>-17645444676.494545</v>
      </c>
      <c r="V509" s="189">
        <f>SUM($F446:V446)</f>
        <v>-17943276164.754417</v>
      </c>
      <c r="W509" s="189">
        <f>SUM($F446:W446)</f>
        <v>-18244137962.403488</v>
      </c>
      <c r="X509" s="189">
        <f>SUM($F446:X446)</f>
        <v>-18547817630.009659</v>
      </c>
      <c r="Y509" s="189">
        <f>SUM($F446:Y446)</f>
        <v>-18854128241.601742</v>
      </c>
      <c r="Z509" s="189">
        <f>SUM($F446:Z446)</f>
        <v>-19162904174.80867</v>
      </c>
      <c r="AA509" s="189">
        <f>SUM($F446:AA446)</f>
        <v>-19473997766.401726</v>
      </c>
      <c r="AB509" s="189">
        <f>SUM($F446:AB446)</f>
        <v>-19787276623.483719</v>
      </c>
      <c r="AC509" s="189">
        <f>SUM($F446:AC446)</f>
        <v>-20102621438.449745</v>
      </c>
      <c r="AD509" s="189">
        <f>SUM($F446:AD446)</f>
        <v>-20419924195.974628</v>
      </c>
      <c r="AE509" s="189">
        <f>SUM($F446:AE446)</f>
        <v>-20739086688.607224</v>
      </c>
      <c r="AF509" s="189">
        <f>SUM($F446:AF446)</f>
        <v>-21060019277.869938</v>
      </c>
      <c r="AG509" s="189">
        <f>SUM($F446:AG446)</f>
        <v>-21382639852.552967</v>
      </c>
      <c r="AH509" s="189">
        <f>SUM($F446:AH446)</f>
        <v>-21706872946.806026</v>
      </c>
      <c r="AI509" s="189">
        <f>SUM($F446:AI446)</f>
        <v>-22032648988.782894</v>
      </c>
      <c r="AJ509" s="189">
        <f>SUM($F446:AJ446)</f>
        <v>-22359903656.753666</v>
      </c>
      <c r="AK509" s="189">
        <f>SUM($F446:AK446)</f>
        <v>-22688577324.303013</v>
      </c>
      <c r="AL509" s="189">
        <f>SUM($F446:AL446)</f>
        <v>-23018614579.859158</v>
      </c>
      <c r="AM509" s="189">
        <f>SUM($F446:AM446)</f>
        <v>-23349963808.619999</v>
      </c>
      <c r="AN509" s="189">
        <f>SUM($F446:AN446)</f>
        <v>-23682576827.15696</v>
      </c>
      <c r="AO509" s="189">
        <f>SUM($F446:AO446)</f>
        <v>-24016408562.728264</v>
      </c>
      <c r="AP509" s="189">
        <f>SUM($F446:AP446)</f>
        <v>-24351416770.72876</v>
      </c>
      <c r="AQ509" s="189">
        <f>SUM($F446:AQ446)</f>
        <v>-24687561784.822865</v>
      </c>
      <c r="AR509" s="189">
        <f>SUM($F446:AR446)</f>
        <v>-25024806295.211388</v>
      </c>
      <c r="AS509" s="189">
        <f>SUM($F446:AS446)</f>
        <v>-25363115151.217636</v>
      </c>
      <c r="AT509" s="189">
        <f>SUM($F446:AT446)</f>
        <v>-25702455184.978779</v>
      </c>
      <c r="AU509" s="189">
        <f>SUM($F446:AU446)</f>
        <v>-26042795053.52179</v>
      </c>
      <c r="AV509" s="189">
        <f>SUM($F446:AV446)</f>
        <v>-26384105096.911137</v>
      </c>
      <c r="AW509" s="189">
        <f>SUM($F446:AW446)</f>
        <v>-26726357210.493675</v>
      </c>
      <c r="AX509" s="189">
        <f>SUM($F446:AX446)</f>
        <v>-27069524729.548622</v>
      </c>
      <c r="AY509" s="189">
        <f>SUM($F446:AY446)</f>
        <v>-27413582324.886909</v>
      </c>
      <c r="AZ509" s="189">
        <f>SUM($F446:AZ446)</f>
        <v>-27758505908.14328</v>
      </c>
      <c r="BA509" s="189">
        <f>SUM($F446:BA446)</f>
        <v>-28104272545.672539</v>
      </c>
      <c r="BB509" s="189">
        <f>SUM($F446:BB446)</f>
        <v>-28450860380.103939</v>
      </c>
      <c r="BC509" s="189">
        <f>SUM($F446:BC446)</f>
        <v>-28798248558.729038</v>
      </c>
      <c r="BD509" s="189">
        <f>SUM($F446:BD446)</f>
        <v>-29146417168.001995</v>
      </c>
      <c r="BE509" s="189">
        <f>SUM($F446:BE446)</f>
        <v>-29495347173.520092</v>
      </c>
      <c r="BF509" s="189">
        <f>SUM($F446:BF446)</f>
        <v>-29845020364.92865</v>
      </c>
      <c r="BG509" s="189">
        <f>SUM($F446:BG446)</f>
        <v>-30195419305.260387</v>
      </c>
      <c r="BH509" s="189">
        <f>SUM($F446:BH446)</f>
        <v>-30546527284.276215</v>
      </c>
      <c r="BI509" s="189">
        <f>SUM($F446:BI446)</f>
        <v>-30898328275.423927</v>
      </c>
      <c r="BJ509" s="189">
        <f>SUM($F446:BJ446)</f>
        <v>-31250806896.07428</v>
      </c>
      <c r="BK509" s="189">
        <f>SUM($F446:BK446)</f>
        <v>-31603948370.731339</v>
      </c>
      <c r="BL509" s="189">
        <f>SUM($F446:BL446)</f>
        <v>-31957738496.946926</v>
      </c>
      <c r="BM509" s="189">
        <f>SUM($F446:BM446)</f>
        <v>-32312163613.697609</v>
      </c>
      <c r="BN509" s="1521">
        <f>SUM($F446:BN446)</f>
        <v>-32667210572.008015</v>
      </c>
    </row>
    <row r="510" spans="2:66" hidden="1" x14ac:dyDescent="0.15">
      <c r="C510" s="1529"/>
      <c r="D510" s="274"/>
      <c r="E510" s="189"/>
      <c r="F510" s="1604">
        <f>SUM($F447:F447)</f>
        <v>-11686563949.558165</v>
      </c>
      <c r="G510" s="189">
        <f>SUM($F447:G447)</f>
        <v>-11787792996.352106</v>
      </c>
      <c r="H510" s="189">
        <f>SUM($F447:H447)</f>
        <v>-11930152798.823486</v>
      </c>
      <c r="I510" s="189">
        <f>SUM($F447:I447)</f>
        <v>-12094638485.633827</v>
      </c>
      <c r="J510" s="189">
        <f>SUM($F447:J447)</f>
        <v>-12274015968.214905</v>
      </c>
      <c r="K510" s="189">
        <f>SUM($F447:K447)</f>
        <v>-12464504216.30209</v>
      </c>
      <c r="L510" s="189">
        <f>SUM($F447:L447)</f>
        <v>-12663794994.788231</v>
      </c>
      <c r="M510" s="189">
        <f>SUM($F447:M447)</f>
        <v>-12870340232.393728</v>
      </c>
      <c r="N510" s="189">
        <f>SUM($F447:N447)</f>
        <v>-13083033627.073532</v>
      </c>
      <c r="O510" s="189">
        <f>SUM($F447:O447)</f>
        <v>-13301047461.339754</v>
      </c>
      <c r="P510" s="189">
        <f>SUM($F447:P447)</f>
        <v>-13523740544.975054</v>
      </c>
      <c r="Q510" s="189">
        <f>SUM($F447:Q447)</f>
        <v>-13750602449.155115</v>
      </c>
      <c r="R510" s="189">
        <f>SUM($F447:R447)</f>
        <v>-13981217810.149475</v>
      </c>
      <c r="S510" s="189">
        <f>SUM($F447:S447)</f>
        <v>-14215242451.401955</v>
      </c>
      <c r="T510" s="189">
        <f>SUM($F447:T447)</f>
        <v>-14452386825.603737</v>
      </c>
      <c r="U510" s="189">
        <f>SUM($F447:U447)</f>
        <v>-14692404182.881878</v>
      </c>
      <c r="V510" s="189">
        <f>SUM($F447:V447)</f>
        <v>-14935081898.450535</v>
      </c>
      <c r="W510" s="189">
        <f>SUM($F447:W447)</f>
        <v>-15180234975.860962</v>
      </c>
      <c r="X510" s="189">
        <f>SUM($F447:X447)</f>
        <v>-15427701087.057396</v>
      </c>
      <c r="Y510" s="189">
        <f>SUM($F447:Y447)</f>
        <v>-15677336722.379078</v>
      </c>
      <c r="Z510" s="189">
        <f>SUM($F447:Z447)</f>
        <v>-15929014158.007683</v>
      </c>
      <c r="AA510" s="189">
        <f>SUM($F447:AA447)</f>
        <v>-16182619035.938375</v>
      </c>
      <c r="AB510" s="189">
        <f>SUM($F447:AB447)</f>
        <v>-16438048410.057264</v>
      </c>
      <c r="AC510" s="189">
        <f>SUM($F447:AC447)</f>
        <v>-16695209151.853283</v>
      </c>
      <c r="AD510" s="189">
        <f>SUM($F447:AD447)</f>
        <v>-16954016637.105042</v>
      </c>
      <c r="AE510" s="189">
        <f>SUM($F447:AE447)</f>
        <v>-17214393654.592632</v>
      </c>
      <c r="AF510" s="189">
        <f>SUM($F447:AF447)</f>
        <v>-17476269492.076698</v>
      </c>
      <c r="AG510" s="189">
        <f>SUM($F447:AG447)</f>
        <v>-17739579165.156296</v>
      </c>
      <c r="AH510" s="189">
        <f>SUM($F447:AH447)</f>
        <v>-18004262762.294735</v>
      </c>
      <c r="AI510" s="189">
        <f>SUM($F447:AI447)</f>
        <v>-18270264885.056973</v>
      </c>
      <c r="AJ510" s="189">
        <f>SUM($F447:AJ447)</f>
        <v>-18537534166.964134</v>
      </c>
      <c r="AK510" s="189">
        <f>SUM($F447:AK447)</f>
        <v>-18806022857.71151</v>
      </c>
      <c r="AL510" s="189">
        <f>SUM($F447:AL447)</f>
        <v>-19075686462.080135</v>
      </c>
      <c r="AM510" s="189">
        <f>SUM($F447:AM447)</f>
        <v>-19346483424.888134</v>
      </c>
      <c r="AN510" s="189">
        <f>SUM($F447:AN447)</f>
        <v>-19618374854.914352</v>
      </c>
      <c r="AO510" s="189">
        <f>SUM($F447:AO447)</f>
        <v>-19891324281.984943</v>
      </c>
      <c r="AP510" s="189">
        <f>SUM($F447:AP447)</f>
        <v>-20165297442.418568</v>
      </c>
      <c r="AQ510" s="189">
        <f>SUM($F447:AQ447)</f>
        <v>-20440262088.834274</v>
      </c>
      <c r="AR510" s="189">
        <f>SUM($F447:AR447)</f>
        <v>-20716187820.980621</v>
      </c>
      <c r="AS510" s="189">
        <f>SUM($F447:AS447)</f>
        <v>-20993045934.777683</v>
      </c>
      <c r="AT510" s="189">
        <f>SUM($F447:AT447)</f>
        <v>-21270809287.20026</v>
      </c>
      <c r="AU510" s="189">
        <f>SUM($F447:AU447)</f>
        <v>-21549452174.990368</v>
      </c>
      <c r="AV510" s="189">
        <f>SUM($F447:AV447)</f>
        <v>-21828950225.484825</v>
      </c>
      <c r="AW510" s="189">
        <f>SUM($F447:AW447)</f>
        <v>-22109280298.091576</v>
      </c>
      <c r="AX510" s="189">
        <f>SUM($F447:AX447)</f>
        <v>-22390420395.155411</v>
      </c>
      <c r="AY510" s="189">
        <f>SUM($F447:AY447)</f>
        <v>-22672349581.127659</v>
      </c>
      <c r="AZ510" s="189">
        <f>SUM($F447:AZ447)</f>
        <v>-22955047909.10091</v>
      </c>
      <c r="BA510" s="189">
        <f>SUM($F447:BA447)</f>
        <v>-23238496353.893944</v>
      </c>
      <c r="BB510" s="189">
        <f>SUM($F447:BB447)</f>
        <v>-23522676750.97736</v>
      </c>
      <c r="BC510" s="189">
        <f>SUM($F447:BC447)</f>
        <v>-23807571740.620377</v>
      </c>
      <c r="BD510" s="189">
        <f>SUM($F447:BD447)</f>
        <v>-24093164716.716042</v>
      </c>
      <c r="BE510" s="189">
        <f>SUM($F447:BE447)</f>
        <v>-24379439779.808254</v>
      </c>
      <c r="BF510" s="189">
        <f>SUM($F447:BF447)</f>
        <v>-24666381693.900749</v>
      </c>
      <c r="BG510" s="189">
        <f>SUM($F447:BG447)</f>
        <v>-24953975846.677425</v>
      </c>
      <c r="BH510" s="189">
        <f>SUM($F447:BH447)</f>
        <v>-25242208212.805901</v>
      </c>
      <c r="BI510" s="189">
        <f>SUM($F447:BI447)</f>
        <v>-25531065320.033184</v>
      </c>
      <c r="BJ510" s="189">
        <f>SUM($F447:BJ447)</f>
        <v>-25820534217.814613</v>
      </c>
      <c r="BK510" s="189">
        <f>SUM($F447:BK447)</f>
        <v>-26110602448.245319</v>
      </c>
      <c r="BL510" s="189">
        <f>SUM($F447:BL447)</f>
        <v>-26401258019.088169</v>
      </c>
      <c r="BM510" s="189">
        <f>SUM($F447:BM447)</f>
        <v>-26692489378.713745</v>
      </c>
      <c r="BN510" s="1521">
        <f>SUM($F447:BN447)</f>
        <v>-26984285392.787025</v>
      </c>
    </row>
    <row r="511" spans="2:66" hidden="1" x14ac:dyDescent="0.15">
      <c r="C511" s="1529"/>
      <c r="D511" s="274"/>
      <c r="E511" s="189"/>
      <c r="F511" s="1604"/>
      <c r="G511" s="189"/>
      <c r="H511" s="189"/>
      <c r="I511" s="189"/>
      <c r="J511" s="189"/>
      <c r="K511" s="189"/>
      <c r="L511" s="189"/>
      <c r="M511" s="189"/>
      <c r="N511" s="189"/>
      <c r="O511" s="189"/>
      <c r="P511" s="189"/>
      <c r="Q511" s="189"/>
      <c r="R511" s="189"/>
      <c r="S511" s="189"/>
      <c r="T511" s="189"/>
      <c r="U511" s="189"/>
      <c r="V511" s="189"/>
      <c r="W511" s="189"/>
      <c r="X511" s="189"/>
      <c r="Y511" s="189"/>
      <c r="Z511" s="189"/>
      <c r="AA511" s="189"/>
      <c r="AB511" s="189"/>
      <c r="AC511" s="189"/>
      <c r="AD511" s="189"/>
      <c r="AE511" s="189"/>
      <c r="AF511" s="189"/>
      <c r="AG511" s="189"/>
      <c r="AH511" s="189"/>
      <c r="AI511" s="189"/>
      <c r="AJ511" s="189"/>
      <c r="AK511" s="189"/>
      <c r="AL511" s="189"/>
      <c r="AM511" s="189"/>
      <c r="AN511" s="189"/>
      <c r="AO511" s="189"/>
      <c r="AP511" s="189"/>
      <c r="AQ511" s="189"/>
      <c r="AR511" s="189"/>
      <c r="AS511" s="189"/>
      <c r="AT511" s="189"/>
      <c r="AU511" s="189"/>
      <c r="AV511" s="189"/>
      <c r="AW511" s="189"/>
      <c r="AX511" s="189"/>
      <c r="AY511" s="189"/>
      <c r="AZ511" s="189"/>
      <c r="BA511" s="189"/>
      <c r="BB511" s="189"/>
      <c r="BC511" s="189"/>
      <c r="BD511" s="189"/>
      <c r="BE511" s="189"/>
      <c r="BF511" s="189"/>
      <c r="BG511" s="189"/>
      <c r="BH511" s="189"/>
      <c r="BI511" s="189"/>
      <c r="BJ511" s="189"/>
      <c r="BK511" s="189"/>
      <c r="BL511" s="189"/>
      <c r="BM511" s="189"/>
      <c r="BN511" s="1521"/>
    </row>
    <row r="512" spans="2:66" hidden="1" x14ac:dyDescent="0.15">
      <c r="C512" s="1529"/>
      <c r="D512" s="274"/>
      <c r="E512" s="189"/>
      <c r="F512" s="1604">
        <f>SUM($F449:F449)</f>
        <v>2799099986.1456132</v>
      </c>
      <c r="G512" s="189">
        <f>SUM($F449:G449)</f>
        <v>3573274188.5292721</v>
      </c>
      <c r="H512" s="189">
        <f>SUM($F449:H449)</f>
        <v>4090106229.7225313</v>
      </c>
      <c r="I512" s="189">
        <f>SUM($F449:I449)</f>
        <v>4480974047.4182749</v>
      </c>
      <c r="J512" s="189">
        <f>SUM($F449:J449)</f>
        <v>4791932359.659214</v>
      </c>
      <c r="K512" s="189">
        <f>SUM($F449:K449)</f>
        <v>5045808762.5459824</v>
      </c>
      <c r="L512" s="189">
        <f>SUM($F449:L449)</f>
        <v>5255995695.9889088</v>
      </c>
      <c r="M512" s="189">
        <f>SUM($F449:M449)</f>
        <v>5431192539.4637499</v>
      </c>
      <c r="N512" s="189">
        <f>SUM($F449:N449)</f>
        <v>5577451868.5428333</v>
      </c>
      <c r="O512" s="189">
        <f>SUM($F449:O449)</f>
        <v>5699198854.2505283</v>
      </c>
      <c r="P512" s="189">
        <f>SUM($F449:P449)</f>
        <v>5799792655.8462744</v>
      </c>
      <c r="Q512" s="189">
        <f>SUM($F449:Q449)</f>
        <v>5881859447.9715328</v>
      </c>
      <c r="R512" s="189">
        <f>SUM($F449:R449)</f>
        <v>5947501674.0122061</v>
      </c>
      <c r="S512" s="189">
        <f>SUM($F449:S449)</f>
        <v>5998435704.2580538</v>
      </c>
      <c r="T512" s="189">
        <f>SUM($F449:T449)</f>
        <v>6036085858.3242588</v>
      </c>
      <c r="U512" s="189">
        <f>SUM($F449:U449)</f>
        <v>6061650664.4456987</v>
      </c>
      <c r="V512" s="189">
        <f>SUM($F449:V449)</f>
        <v>6076150806.9952974</v>
      </c>
      <c r="W512" s="189">
        <f>SUM($F449:W449)</f>
        <v>6080464620.5614796</v>
      </c>
      <c r="X512" s="189">
        <f>SUM($F449:X449)</f>
        <v>6075354888.4139671</v>
      </c>
      <c r="Y512" s="189">
        <f>SUM($F449:Y449)</f>
        <v>6061489428.264987</v>
      </c>
      <c r="Z512" s="189">
        <f>SUM($F449:Z449)</f>
        <v>6039457148.8279161</v>
      </c>
      <c r="AA512" s="189">
        <f>SUM($F449:AA449)</f>
        <v>6009780744.9532566</v>
      </c>
      <c r="AB512" s="189">
        <f>SUM($F449:AB449)</f>
        <v>5972926857.9397955</v>
      </c>
      <c r="AC512" s="189">
        <f>SUM($F449:AC449)</f>
        <v>5929314296.7973747</v>
      </c>
      <c r="AD512" s="189">
        <f>SUM($F449:AD449)</f>
        <v>5879320756.9162445</v>
      </c>
      <c r="AE512" s="189">
        <f>SUM($F449:AE449)</f>
        <v>5823288360.6231098</v>
      </c>
      <c r="AF512" s="189">
        <f>SUM($F449:AF449)</f>
        <v>5761528264.1061192</v>
      </c>
      <c r="AG512" s="189">
        <f>SUM($F449:AG449)</f>
        <v>5694324517.1801586</v>
      </c>
      <c r="AH512" s="189">
        <f>SUM($F449:AH449)</f>
        <v>5621937319.7194538</v>
      </c>
      <c r="AI512" s="189">
        <f>SUM($F449:AI449)</f>
        <v>5544605786.8416281</v>
      </c>
      <c r="AJ512" s="189">
        <f>SUM($F449:AJ449)</f>
        <v>5462550311.0251122</v>
      </c>
      <c r="AK512" s="189">
        <f>SUM($F449:AK449)</f>
        <v>5375974591.1507835</v>
      </c>
      <c r="AL512" s="189">
        <f>SUM($F449:AL449)</f>
        <v>5285067384.4767942</v>
      </c>
      <c r="AM512" s="189">
        <f>SUM($F449:AM449)</f>
        <v>5190004026.7096348</v>
      </c>
      <c r="AN512" s="189">
        <f>SUM($F449:AN449)</f>
        <v>5090947756.8489122</v>
      </c>
      <c r="AO512" s="189">
        <f>SUM($F449:AO449)</f>
        <v>4988050876.7910328</v>
      </c>
      <c r="AP512" s="189">
        <f>SUM($F449:AP449)</f>
        <v>4881455770.359355</v>
      </c>
      <c r="AQ512" s="189">
        <f>SUM($F449:AQ449)</f>
        <v>4771295802.1731749</v>
      </c>
      <c r="AR512" s="189">
        <f>SUM($F449:AR449)</f>
        <v>4657696113.3403225</v>
      </c>
      <c r="AS512" s="189">
        <f>SUM($F449:AS449)</f>
        <v>4540774328.1799049</v>
      </c>
      <c r="AT512" s="189">
        <f>SUM($F449:AT449)</f>
        <v>4420641183.9165802</v>
      </c>
      <c r="AU512" s="189">
        <f>SUM($F449:AU449)</f>
        <v>4297401093.4305964</v>
      </c>
      <c r="AV512" s="189">
        <f>SUM($F449:AV449)</f>
        <v>4171152649.6171999</v>
      </c>
      <c r="AW512" s="189">
        <f>SUM($F449:AW449)</f>
        <v>4041989078.6411223</v>
      </c>
      <c r="AX512" s="189">
        <f>SUM($F449:AX449)</f>
        <v>3909998648.3166852</v>
      </c>
      <c r="AY512" s="189">
        <f>SUM($F449:AY449)</f>
        <v>3775265036.9619021</v>
      </c>
      <c r="AZ512" s="189">
        <f>SUM($F449:AZ449)</f>
        <v>3637867667.3342967</v>
      </c>
      <c r="BA512" s="189">
        <f>SUM($F449:BA449)</f>
        <v>3497882009.6317425</v>
      </c>
      <c r="BB512" s="189">
        <f>SUM($F449:BB449)</f>
        <v>3355379857.0131702</v>
      </c>
      <c r="BC512" s="189">
        <f>SUM($F449:BC449)</f>
        <v>3210429576.6450572</v>
      </c>
      <c r="BD512" s="189">
        <f>SUM($F449:BD449)</f>
        <v>3063096338.8968811</v>
      </c>
      <c r="BE512" s="189">
        <f>SUM($F449:BE449)</f>
        <v>2913442326.9813318</v>
      </c>
      <c r="BF512" s="189">
        <f>SUM($F449:BF449)</f>
        <v>2761526929.0540714</v>
      </c>
      <c r="BG512" s="189">
        <f>SUM($F449:BG449)</f>
        <v>2607406914.5459247</v>
      </c>
      <c r="BH512" s="189">
        <f>SUM($F449:BH449)</f>
        <v>2451136596.2914877</v>
      </c>
      <c r="BI512" s="189">
        <f>SUM($F449:BI449)</f>
        <v>2292767979.8372216</v>
      </c>
      <c r="BJ512" s="189">
        <f>SUM($F449:BJ449)</f>
        <v>2132350901.15499</v>
      </c>
      <c r="BK512" s="189">
        <f>SUM($F449:BK449)</f>
        <v>1969933153.8502007</v>
      </c>
      <c r="BL512" s="189">
        <f>SUM($F449:BL449)</f>
        <v>1805560606.8342721</v>
      </c>
      <c r="BM512" s="189">
        <f>SUM($F449:BM449)</f>
        <v>1639277313.3266308</v>
      </c>
      <c r="BN512" s="1521">
        <f>SUM($F449:BN449)</f>
        <v>1471125611.9597495</v>
      </c>
    </row>
    <row r="513" spans="3:66" hidden="1" x14ac:dyDescent="0.15">
      <c r="C513" s="1529"/>
      <c r="D513" s="274"/>
      <c r="E513" s="189"/>
      <c r="F513" s="1604">
        <f>SUM($F450:F450)</f>
        <v>8856894085.7353477</v>
      </c>
      <c r="G513" s="189">
        <f>SUM($F450:G450)</f>
        <v>9631068288.1190071</v>
      </c>
      <c r="H513" s="189">
        <f>SUM($F450:H450)</f>
        <v>10212235869.609865</v>
      </c>
      <c r="I513" s="189">
        <f>SUM($F450:I450)</f>
        <v>10694217138.501896</v>
      </c>
      <c r="J513" s="189">
        <f>SUM($F450:J450)</f>
        <v>11111329092.233875</v>
      </c>
      <c r="K513" s="189">
        <f>SUM($F450:K450)</f>
        <v>11481052852.904573</v>
      </c>
      <c r="L513" s="189">
        <f>SUM($F450:L450)</f>
        <v>11813856440.927549</v>
      </c>
      <c r="M513" s="189">
        <f>SUM($F450:M450)</f>
        <v>12116652464.707357</v>
      </c>
      <c r="N513" s="189">
        <f>SUM($F450:N450)</f>
        <v>12394317134.844288</v>
      </c>
      <c r="O513" s="189">
        <f>SUM($F450:O450)</f>
        <v>12650458150.262232</v>
      </c>
      <c r="P513" s="189">
        <f>SUM($F450:P450)</f>
        <v>12887842856.297073</v>
      </c>
      <c r="Q513" s="189">
        <f>SUM($F450:Q450)</f>
        <v>13108654989.403872</v>
      </c>
      <c r="R513" s="189">
        <f>SUM($F450:R450)</f>
        <v>13314657548.68815</v>
      </c>
      <c r="S513" s="189">
        <f>SUM($F450:S450)</f>
        <v>13507300865.653252</v>
      </c>
      <c r="T513" s="189">
        <f>SUM($F450:T450)</f>
        <v>13687796995.330837</v>
      </c>
      <c r="U513" s="189">
        <f>SUM($F450:U450)</f>
        <v>13857172517.113726</v>
      </c>
      <c r="V513" s="189">
        <f>SUM($F450:V450)</f>
        <v>14016306996.194866</v>
      </c>
      <c r="W513" s="189">
        <f>SUM($F450:W450)</f>
        <v>14165961630.39537</v>
      </c>
      <c r="X513" s="189">
        <f>SUM($F450:X450)</f>
        <v>14306801002.96537</v>
      </c>
      <c r="Y513" s="189">
        <f>SUM($F450:Y450)</f>
        <v>14439409882.317408</v>
      </c>
      <c r="Z513" s="189">
        <f>SUM($F450:Z450)</f>
        <v>14564306391.911772</v>
      </c>
      <c r="AA513" s="189">
        <f>SUM($F450:AA450)</f>
        <v>14681952472.865049</v>
      </c>
      <c r="AB513" s="189">
        <f>SUM($F450:AB450)</f>
        <v>14792762295.470575</v>
      </c>
      <c r="AC513" s="189">
        <f>SUM($F450:AC450)</f>
        <v>14897109094.749054</v>
      </c>
      <c r="AD513" s="189">
        <f>SUM($F450:AD450)</f>
        <v>14995330779.605438</v>
      </c>
      <c r="AE513" s="189">
        <f>SUM($F450:AE450)</f>
        <v>15087734576.55802</v>
      </c>
      <c r="AF513" s="189">
        <f>SUM($F450:AF450)</f>
        <v>15174600905.443104</v>
      </c>
      <c r="AG513" s="189">
        <f>SUM($F450:AG450)</f>
        <v>15256186638.227211</v>
      </c>
      <c r="AH513" s="189">
        <f>SUM($F450:AH450)</f>
        <v>15332727857.917908</v>
      </c>
      <c r="AI513" s="189">
        <f>SUM($F450:AI450)</f>
        <v>15404442209.060865</v>
      </c>
      <c r="AJ513" s="189">
        <f>SUM($F450:AJ450)</f>
        <v>15471530912.041069</v>
      </c>
      <c r="AK513" s="189">
        <f>SUM($F450:AK450)</f>
        <v>15534180498.692574</v>
      </c>
      <c r="AL513" s="189">
        <f>SUM($F450:AL450)</f>
        <v>15592564315.376291</v>
      </c>
      <c r="AM513" s="189">
        <f>SUM($F450:AM450)</f>
        <v>15646843830.858145</v>
      </c>
      <c r="AN513" s="189">
        <f>SUM($F450:AN450)</f>
        <v>15697169779.393322</v>
      </c>
      <c r="AO513" s="189">
        <f>SUM($F450:AO450)</f>
        <v>15743683163.944056</v>
      </c>
      <c r="AP513" s="189">
        <f>SUM($F450:AP450)</f>
        <v>15786516140.093306</v>
      </c>
      <c r="AQ513" s="189">
        <f>SUM($F450:AQ450)</f>
        <v>15825792797.714415</v>
      </c>
      <c r="AR513" s="189">
        <f>SUM($F450:AR450)</f>
        <v>15861629854.628395</v>
      </c>
      <c r="AS513" s="189">
        <f>SUM($F450:AS450)</f>
        <v>15894137274.182104</v>
      </c>
      <c r="AT513" s="189">
        <f>SUM($F450:AT450)</f>
        <v>15923418816.802063</v>
      </c>
      <c r="AU513" s="189">
        <f>SUM($F450:AU450)</f>
        <v>15949572534.034887</v>
      </c>
      <c r="AV513" s="189">
        <f>SUM($F450:AV450)</f>
        <v>15972691212.309923</v>
      </c>
      <c r="AW513" s="189">
        <f>SUM($F450:AW450)</f>
        <v>15992862772.600906</v>
      </c>
      <c r="AX513" s="189">
        <f>SUM($F450:AX450)</f>
        <v>16010170631.280354</v>
      </c>
      <c r="AY513" s="189">
        <f>SUM($F450:AY450)</f>
        <v>16024694026.720472</v>
      </c>
      <c r="AZ513" s="189">
        <f>SUM($F450:AZ450)</f>
        <v>16036508315.571928</v>
      </c>
      <c r="BA513" s="189">
        <f>SUM($F450:BA450)</f>
        <v>16045685242.125843</v>
      </c>
      <c r="BB513" s="189">
        <f>SUM($F450:BB450)</f>
        <v>16052293183.718519</v>
      </c>
      <c r="BC513" s="189">
        <f>SUM($F450:BC450)</f>
        <v>16056397374.758718</v>
      </c>
      <c r="BD513" s="189">
        <f>SUM($F450:BD450)</f>
        <v>16058060111.633162</v>
      </c>
      <c r="BE513" s="189">
        <f>SUM($F450:BE450)</f>
        <v>16057340940.467995</v>
      </c>
      <c r="BF513" s="189">
        <f>SUM($F450:BF450)</f>
        <v>16054296829.485065</v>
      </c>
      <c r="BG513" s="189">
        <f>SUM($F450:BG450)</f>
        <v>16048982327.485773</v>
      </c>
      <c r="BH513" s="189">
        <f>SUM($F450:BH450)</f>
        <v>16041449709.817013</v>
      </c>
      <c r="BI513" s="189">
        <f>SUM($F450:BI450)</f>
        <v>16031749113.019087</v>
      </c>
      <c r="BJ513" s="189">
        <f>SUM($F450:BJ450)</f>
        <v>16019928659.220928</v>
      </c>
      <c r="BK513" s="189">
        <f>SUM($F450:BK450)</f>
        <v>16006034571.230659</v>
      </c>
      <c r="BL513" s="189">
        <f>SUM($F450:BL450)</f>
        <v>15990111279.166922</v>
      </c>
      <c r="BM513" s="189">
        <f>SUM($F450:BM450)</f>
        <v>15972201519.386446</v>
      </c>
      <c r="BN513" s="1521">
        <f>SUM($F450:BN450)</f>
        <v>15952346426.384369</v>
      </c>
    </row>
    <row r="514" spans="3:66" hidden="1" x14ac:dyDescent="0.15">
      <c r="C514" s="1529"/>
      <c r="D514" s="274"/>
      <c r="E514" s="189"/>
      <c r="F514" s="1604">
        <f>SUM($F451:F451)</f>
        <v>16135791244.144665</v>
      </c>
      <c r="G514" s="189">
        <f>SUM($F451:G451)</f>
        <v>16909965446.528324</v>
      </c>
      <c r="H514" s="189">
        <f>SUM($F451:H451)</f>
        <v>17555468568.316784</v>
      </c>
      <c r="I514" s="189">
        <f>SUM($F451:I451)</f>
        <v>18131754351.397804</v>
      </c>
      <c r="J514" s="189">
        <f>SUM($F451:J451)</f>
        <v>18661453500.650581</v>
      </c>
      <c r="K514" s="189">
        <f>SUM($F451:K451)</f>
        <v>19156394372.78532</v>
      </c>
      <c r="L514" s="189">
        <f>SUM($F451:L451)</f>
        <v>19623797917.201405</v>
      </c>
      <c r="M514" s="189">
        <f>SUM($F451:M451)</f>
        <v>20068507030.682598</v>
      </c>
      <c r="N514" s="189">
        <f>SUM($F451:N451)</f>
        <v>20493982604.653267</v>
      </c>
      <c r="O514" s="189">
        <f>SUM($F451:O451)</f>
        <v>20902814022.698505</v>
      </c>
      <c r="P514" s="189">
        <f>SUM($F451:P451)</f>
        <v>21297007147.262939</v>
      </c>
      <c r="Q514" s="189">
        <f>SUM($F451:Q451)</f>
        <v>21678158774.401253</v>
      </c>
      <c r="R514" s="189">
        <f>SUM($F451:R451)</f>
        <v>22047568304.018894</v>
      </c>
      <c r="S514" s="189">
        <f>SUM($F451:S451)</f>
        <v>22406312438.176643</v>
      </c>
      <c r="T514" s="189">
        <f>SUM($F451:T451)</f>
        <v>22755296979.952885</v>
      </c>
      <c r="U514" s="189">
        <f>SUM($F451:U451)</f>
        <v>23095293847.399338</v>
      </c>
      <c r="V514" s="189">
        <f>SUM($F451:V451)</f>
        <v>23426968203.616104</v>
      </c>
      <c r="W514" s="189">
        <f>SUM($F451:W451)</f>
        <v>23750898780.809151</v>
      </c>
      <c r="X514" s="189">
        <f>SUM($F451:X451)</f>
        <v>24067593396.693031</v>
      </c>
      <c r="Y514" s="189">
        <f>SUM($F451:Y451)</f>
        <v>24377500998.602207</v>
      </c>
      <c r="Z514" s="189">
        <f>SUM($F451:Z451)</f>
        <v>24681021150.353363</v>
      </c>
      <c r="AA514" s="189">
        <f>SUM($F451:AA451)</f>
        <v>24978511602.924191</v>
      </c>
      <c r="AB514" s="189">
        <f>SUM($F451:AB451)</f>
        <v>25270294406.991837</v>
      </c>
      <c r="AC514" s="189">
        <f>SUM($F451:AC451)</f>
        <v>25556660900.411774</v>
      </c>
      <c r="AD514" s="189">
        <f>SUM($F451:AD451)</f>
        <v>25837875816.710815</v>
      </c>
      <c r="AE514" s="189">
        <f>SUM($F451:AE451)</f>
        <v>26114180699.010059</v>
      </c>
      <c r="AF514" s="189">
        <f>SUM($F451:AF451)</f>
        <v>26385796759.395199</v>
      </c>
      <c r="AG514" s="189">
        <f>SUM($F451:AG451)</f>
        <v>26652927291.313026</v>
      </c>
      <c r="AH514" s="189">
        <f>SUM($F451:AH451)</f>
        <v>26915759718.55481</v>
      </c>
      <c r="AI514" s="189">
        <f>SUM($F451:AI451)</f>
        <v>27174467346.385239</v>
      </c>
      <c r="AJ514" s="189">
        <f>SUM($F451:AJ451)</f>
        <v>27429210866.730213</v>
      </c>
      <c r="AK514" s="189">
        <f>SUM($F451:AK451)</f>
        <v>27680139658.88522</v>
      </c>
      <c r="AL514" s="189">
        <f>SUM($F451:AL451)</f>
        <v>27927392919.123474</v>
      </c>
      <c r="AM514" s="189">
        <f>SUM($F451:AM451)</f>
        <v>28171100646.27599</v>
      </c>
      <c r="AN514" s="189">
        <f>SUM($F451:AN451)</f>
        <v>28411384505.392899</v>
      </c>
      <c r="AO514" s="189">
        <f>SUM($F451:AO451)</f>
        <v>28648358587.659763</v>
      </c>
      <c r="AP514" s="189">
        <f>SUM($F451:AP451)</f>
        <v>28882130081.598423</v>
      </c>
      <c r="AQ514" s="189">
        <f>SUM($F451:AQ451)</f>
        <v>29112799868.053032</v>
      </c>
      <c r="AR514" s="189">
        <f>SUM($F451:AR451)</f>
        <v>29340463049.414455</v>
      </c>
      <c r="AS514" s="189">
        <f>SUM($F451:AS451)</f>
        <v>29565209421.868565</v>
      </c>
      <c r="AT514" s="189">
        <f>SUM($F451:AT451)</f>
        <v>29787123898.087769</v>
      </c>
      <c r="AU514" s="189">
        <f>SUM($F451:AU451)</f>
        <v>30006286886.659889</v>
      </c>
      <c r="AV514" s="189">
        <f>SUM($F451:AV451)</f>
        <v>30222774633.616798</v>
      </c>
      <c r="AW514" s="189">
        <f>SUM($F451:AW451)</f>
        <v>30436659530.65023</v>
      </c>
      <c r="AX514" s="189">
        <f>SUM($F451:AX451)</f>
        <v>30648010393.954277</v>
      </c>
      <c r="AY514" s="189">
        <f>SUM($F451:AY451)</f>
        <v>30856892717.090294</v>
      </c>
      <c r="AZ514" s="189">
        <f>SUM($F451:AZ451)</f>
        <v>31063368900.811405</v>
      </c>
      <c r="BA514" s="189">
        <f>SUM($F451:BA451)</f>
        <v>31267498462.395771</v>
      </c>
      <c r="BB514" s="189">
        <f>SUM($F451:BB451)</f>
        <v>31469338226.708076</v>
      </c>
      <c r="BC514" s="189">
        <f>SUM($F451:BC451)</f>
        <v>31668942500.927517</v>
      </c>
      <c r="BD514" s="189">
        <f>SUM($F451:BD451)</f>
        <v>31866363234.640003</v>
      </c>
      <c r="BE514" s="189">
        <f>SUM($F451:BE451)</f>
        <v>32061650166.785755</v>
      </c>
      <c r="BF514" s="189">
        <f>SUM($F451:BF451)</f>
        <v>32254850960.775547</v>
      </c>
      <c r="BG514" s="189">
        <f>SUM($F451:BG451)</f>
        <v>32446011328.935143</v>
      </c>
      <c r="BH514" s="189">
        <f>SUM($F451:BH451)</f>
        <v>32635175147.304356</v>
      </c>
      <c r="BI514" s="189">
        <f>SUM($F451:BI451)</f>
        <v>32822384561.701359</v>
      </c>
      <c r="BJ514" s="189">
        <f>SUM($F451:BJ451)</f>
        <v>33007680085.862129</v>
      </c>
      <c r="BK514" s="189">
        <f>SUM($F451:BK451)</f>
        <v>33191100692.376762</v>
      </c>
      <c r="BL514" s="189">
        <f>SUM($F451:BL451)</f>
        <v>33372683897.067314</v>
      </c>
      <c r="BM514" s="189">
        <f>SUM($F451:BM451)</f>
        <v>33552465837.384094</v>
      </c>
      <c r="BN514" s="1521">
        <f>SUM($F451:BN451)</f>
        <v>33730481345.337738</v>
      </c>
    </row>
    <row r="515" spans="3:66" hidden="1" x14ac:dyDescent="0.15">
      <c r="C515" s="1529"/>
      <c r="D515" s="274"/>
      <c r="E515" s="189"/>
      <c r="F515" s="1604"/>
      <c r="G515" s="189"/>
      <c r="H515" s="189"/>
      <c r="I515" s="189"/>
      <c r="J515" s="189"/>
      <c r="K515" s="189"/>
      <c r="L515" s="189"/>
      <c r="M515" s="189"/>
      <c r="N515" s="189"/>
      <c r="O515" s="189"/>
      <c r="P515" s="189"/>
      <c r="Q515" s="189"/>
      <c r="R515" s="189"/>
      <c r="S515" s="189"/>
      <c r="T515" s="189"/>
      <c r="U515" s="189"/>
      <c r="V515" s="189"/>
      <c r="W515" s="189"/>
      <c r="X515" s="189"/>
      <c r="Y515" s="189"/>
      <c r="Z515" s="189"/>
      <c r="AA515" s="189"/>
      <c r="AB515" s="189"/>
      <c r="AC515" s="189"/>
      <c r="AD515" s="189"/>
      <c r="AE515" s="189"/>
      <c r="AF515" s="189"/>
      <c r="AG515" s="189"/>
      <c r="AH515" s="189"/>
      <c r="AI515" s="189"/>
      <c r="AJ515" s="189"/>
      <c r="AK515" s="189"/>
      <c r="AL515" s="189"/>
      <c r="AM515" s="189"/>
      <c r="AN515" s="189"/>
      <c r="AO515" s="189"/>
      <c r="AP515" s="189"/>
      <c r="AQ515" s="189"/>
      <c r="AR515" s="189"/>
      <c r="AS515" s="189"/>
      <c r="AT515" s="189"/>
      <c r="AU515" s="189"/>
      <c r="AV515" s="189"/>
      <c r="AW515" s="189"/>
      <c r="AX515" s="189"/>
      <c r="AY515" s="189"/>
      <c r="AZ515" s="189"/>
      <c r="BA515" s="189"/>
      <c r="BB515" s="189"/>
      <c r="BC515" s="189"/>
      <c r="BD515" s="189"/>
      <c r="BE515" s="189"/>
      <c r="BF515" s="189"/>
      <c r="BG515" s="189"/>
      <c r="BH515" s="189"/>
      <c r="BI515" s="189"/>
      <c r="BJ515" s="189"/>
      <c r="BK515" s="189"/>
      <c r="BL515" s="189"/>
      <c r="BM515" s="189"/>
      <c r="BN515" s="1521"/>
    </row>
    <row r="516" spans="3:66" hidden="1" x14ac:dyDescent="0.15">
      <c r="C516" s="1529"/>
      <c r="D516" s="274"/>
      <c r="E516" s="189"/>
      <c r="F516" s="1604">
        <f>SUM($F453:F453)</f>
        <v>-14664464399.352283</v>
      </c>
      <c r="G516" s="189">
        <f>SUM($F453:G453)</f>
        <v>-14738090466.44692</v>
      </c>
      <c r="H516" s="189">
        <f>SUM($F453:H453)</f>
        <v>-14893978044.896437</v>
      </c>
      <c r="I516" s="189">
        <f>SUM($F453:I453)</f>
        <v>-15090131110.173363</v>
      </c>
      <c r="J516" s="189">
        <f>SUM($F453:J453)</f>
        <v>-15311827897.706783</v>
      </c>
      <c r="K516" s="189">
        <f>SUM($F453:K453)</f>
        <v>-15551771381.050852</v>
      </c>
      <c r="L516" s="189">
        <f>SUM($F453:L453)</f>
        <v>-15805680558.0462</v>
      </c>
      <c r="M516" s="189">
        <f>SUM($F453:M453)</f>
        <v>-16070774601.407415</v>
      </c>
      <c r="N516" s="189">
        <f>SUM($F453:N453)</f>
        <v>-16345118756.207958</v>
      </c>
      <c r="O516" s="189">
        <f>SUM($F453:O453)</f>
        <v>-16627298480.599014</v>
      </c>
      <c r="P516" s="189">
        <f>SUM($F453:P453)</f>
        <v>-16916239992.048077</v>
      </c>
      <c r="Q516" s="189">
        <f>SUM($F453:Q453)</f>
        <v>-17211103812.507362</v>
      </c>
      <c r="R516" s="189">
        <f>SUM($F453:R453)</f>
        <v>-17511217878.877449</v>
      </c>
      <c r="S516" s="189">
        <f>SUM($F453:S453)</f>
        <v>-17816033539.458874</v>
      </c>
      <c r="T516" s="189">
        <f>SUM($F453:T453)</f>
        <v>-18125095498.921654</v>
      </c>
      <c r="U516" s="189">
        <f>SUM($F453:U453)</f>
        <v>-18438020637.983871</v>
      </c>
      <c r="V516" s="189">
        <f>SUM($F453:V453)</f>
        <v>-18754482686.598114</v>
      </c>
      <c r="W516" s="189">
        <f>SUM($F453:W453)</f>
        <v>-19074200877.981415</v>
      </c>
      <c r="X516" s="189">
        <f>SUM($F453:X453)</f>
        <v>-19396931382.268066</v>
      </c>
      <c r="Y516" s="189">
        <f>SUM($F453:Y453)</f>
        <v>-19722460726.103905</v>
      </c>
      <c r="Z516" s="189">
        <f>SUM($F453:Z453)</f>
        <v>-20050600660.036961</v>
      </c>
      <c r="AA516" s="189">
        <f>SUM($F453:AA453)</f>
        <v>-20381184100.414169</v>
      </c>
      <c r="AB516" s="189">
        <f>SUM($F453:AB453)</f>
        <v>-20714061881.555405</v>
      </c>
      <c r="AC516" s="189">
        <f>SUM($F453:AC453)</f>
        <v>-21049100127.760086</v>
      </c>
      <c r="AD516" s="189">
        <f>SUM($F453:AD453)</f>
        <v>-21386178105.629963</v>
      </c>
      <c r="AE516" s="189">
        <f>SUM($F453:AE453)</f>
        <v>-21725186452.985386</v>
      </c>
      <c r="AF516" s="189">
        <f>SUM($F453:AF453)</f>
        <v>-22066025706.224331</v>
      </c>
      <c r="AG516" s="189">
        <f>SUM($F453:AG453)</f>
        <v>-22408605066.517086</v>
      </c>
      <c r="AH516" s="189">
        <f>SUM($F453:AH453)</f>
        <v>-22752841358.861118</v>
      </c>
      <c r="AI516" s="189">
        <f>SUM($F453:AI453)</f>
        <v>-23098658148.167545</v>
      </c>
      <c r="AJ516" s="189">
        <f>SUM($F453:AJ453)</f>
        <v>-23445984984.191128</v>
      </c>
      <c r="AK516" s="189">
        <f>SUM($F453:AK453)</f>
        <v>-23794756752.930626</v>
      </c>
      <c r="AL516" s="189">
        <f>SUM($F453:AL453)</f>
        <v>-24144913116.595825</v>
      </c>
      <c r="AM516" s="189">
        <f>SUM($F453:AM453)</f>
        <v>-24496398027.704483</v>
      </c>
      <c r="AN516" s="189">
        <f>SUM($F453:AN453)</f>
        <v>-24849159305.58493</v>
      </c>
      <c r="AO516" s="189">
        <f>SUM($F453:AO453)</f>
        <v>-25203148265.699341</v>
      </c>
      <c r="AP516" s="189">
        <f>SUM($F453:AP453)</f>
        <v>-25558319393.90247</v>
      </c>
      <c r="AQ516" s="189">
        <f>SUM($F453:AQ453)</f>
        <v>-25914630059.110882</v>
      </c>
      <c r="AR516" s="189">
        <f>SUM($F453:AR453)</f>
        <v>-26272040258.953362</v>
      </c>
      <c r="AS516" s="189">
        <f>SUM($F453:AS453)</f>
        <v>-26630512393.861233</v>
      </c>
      <c r="AT516" s="189">
        <f>SUM($F453:AT453)</f>
        <v>-26990011065.781487</v>
      </c>
      <c r="AU516" s="189">
        <f>SUM($F453:AU453)</f>
        <v>-27350502898.289154</v>
      </c>
      <c r="AV516" s="189">
        <f>SUM($F453:AV453)</f>
        <v>-27711956375.364731</v>
      </c>
      <c r="AW516" s="189">
        <f>SUM($F453:AW453)</f>
        <v>-28074341696.507694</v>
      </c>
      <c r="AX516" s="189">
        <f>SUM($F453:AX453)</f>
        <v>-28437630646.194492</v>
      </c>
      <c r="AY516" s="189">
        <f>SUM($F453:AY453)</f>
        <v>-28801796475.971333</v>
      </c>
      <c r="AZ516" s="189">
        <f>SUM($F453:AZ453)</f>
        <v>-29166813797.708885</v>
      </c>
      <c r="BA516" s="189">
        <f>SUM($F453:BA453)</f>
        <v>-29532658486.745609</v>
      </c>
      <c r="BB516" s="189">
        <f>SUM($F453:BB453)</f>
        <v>-29899307593.815319</v>
      </c>
      <c r="BC516" s="189">
        <f>SUM($F453:BC453)</f>
        <v>-30266739264.79813</v>
      </c>
      <c r="BD516" s="189">
        <f>SUM($F453:BD453)</f>
        <v>-30634932667.456276</v>
      </c>
      <c r="BE516" s="189">
        <f>SUM($F453:BE453)</f>
        <v>-31003867924.420914</v>
      </c>
      <c r="BF516" s="189">
        <f>SUM($F453:BF453)</f>
        <v>-31373526051.785877</v>
      </c>
      <c r="BG516" s="189">
        <f>SUM($F453:BG453)</f>
        <v>-31743888902.741653</v>
      </c>
      <c r="BH516" s="189">
        <f>SUM($F453:BH453)</f>
        <v>-32114939115.749664</v>
      </c>
      <c r="BI516" s="189">
        <f>SUM($F453:BI453)</f>
        <v>-32486660066.814713</v>
      </c>
      <c r="BJ516" s="189">
        <f>SUM($F453:BJ453)</f>
        <v>-32859035825.463745</v>
      </c>
      <c r="BK516" s="189">
        <f>SUM($F453:BK453)</f>
        <v>-33232051114.082722</v>
      </c>
      <c r="BL516" s="189">
        <f>SUM($F453:BL453)</f>
        <v>-33605691270.30167</v>
      </c>
      <c r="BM516" s="189">
        <f>SUM($F453:BM453)</f>
        <v>-33979942212.151302</v>
      </c>
      <c r="BN516" s="1521">
        <f>SUM($F453:BN453)</f>
        <v>-34354790405.743973</v>
      </c>
    </row>
    <row r="517" spans="3:66" hidden="1" x14ac:dyDescent="0.15">
      <c r="C517" s="1529"/>
      <c r="D517" s="274"/>
      <c r="E517" s="189"/>
      <c r="F517" s="1604">
        <f>SUM($F454:F454)</f>
        <v>-12728041328.201384</v>
      </c>
      <c r="G517" s="189">
        <f>SUM($F454:G454)</f>
        <v>-12801667395.296021</v>
      </c>
      <c r="H517" s="189">
        <f>SUM($F454:H454)</f>
        <v>-12936989595.906816</v>
      </c>
      <c r="I517" s="189">
        <f>SUM($F454:I454)</f>
        <v>-13104017506.698776</v>
      </c>
      <c r="J517" s="189">
        <f>SUM($F454:J454)</f>
        <v>-13291781420.798307</v>
      </c>
      <c r="K517" s="189">
        <f>SUM($F454:K454)</f>
        <v>-13494693355.585804</v>
      </c>
      <c r="L517" s="189">
        <f>SUM($F454:L454)</f>
        <v>-13709407123.339325</v>
      </c>
      <c r="M517" s="189">
        <f>SUM($F454:M454)</f>
        <v>-13933713052.654337</v>
      </c>
      <c r="N517" s="189">
        <f>SUM($F454:N454)</f>
        <v>-14166052423.219296</v>
      </c>
      <c r="O517" s="189">
        <f>SUM($F454:O454)</f>
        <v>-14405272004.779896</v>
      </c>
      <c r="P517" s="189">
        <f>SUM($F454:P454)</f>
        <v>-14650487192.929625</v>
      </c>
      <c r="Q517" s="189">
        <f>SUM($F454:Q454)</f>
        <v>-14900999938.579428</v>
      </c>
      <c r="R517" s="189">
        <f>SUM($F454:R454)</f>
        <v>-15156246684.750277</v>
      </c>
      <c r="S517" s="189">
        <f>SUM($F454:S454)</f>
        <v>-15415763821.20093</v>
      </c>
      <c r="T517" s="189">
        <f>SUM($F454:T454)</f>
        <v>-15679163904.699045</v>
      </c>
      <c r="U517" s="189">
        <f>SUM($F454:U454)</f>
        <v>-15946118780.806234</v>
      </c>
      <c r="V517" s="189">
        <f>SUM($F454:V454)</f>
        <v>-16216347289.366804</v>
      </c>
      <c r="W517" s="189">
        <f>SUM($F454:W454)</f>
        <v>-16489606107.316568</v>
      </c>
      <c r="X517" s="189">
        <f>SUM($F454:X454)</f>
        <v>-16765682795.223434</v>
      </c>
      <c r="Y517" s="189">
        <f>SUM($F454:Y454)</f>
        <v>-17044390427.116213</v>
      </c>
      <c r="Z517" s="189">
        <f>SUM($F454:Z454)</f>
        <v>-17325563380.623837</v>
      </c>
      <c r="AA517" s="189">
        <f>SUM($F454:AA454)</f>
        <v>-17609053992.517586</v>
      </c>
      <c r="AB517" s="189">
        <f>SUM($F454:AB454)</f>
        <v>-17894729869.900276</v>
      </c>
      <c r="AC517" s="189">
        <f>SUM($F454:AC454)</f>
        <v>-18182471705.166996</v>
      </c>
      <c r="AD517" s="189">
        <f>SUM($F454:AD454)</f>
        <v>-18472171482.992573</v>
      </c>
      <c r="AE517" s="189">
        <f>SUM($F454:AE454)</f>
        <v>-18763730995.925861</v>
      </c>
      <c r="AF517" s="189">
        <f>SUM($F454:AF454)</f>
        <v>-19057060605.489273</v>
      </c>
      <c r="AG517" s="189">
        <f>SUM($F454:AG454)</f>
        <v>-19352078200.472996</v>
      </c>
      <c r="AH517" s="189">
        <f>SUM($F454:AH454)</f>
        <v>-19648708315.026749</v>
      </c>
      <c r="AI517" s="189">
        <f>SUM($F454:AI454)</f>
        <v>-19946881377.30431</v>
      </c>
      <c r="AJ517" s="189">
        <f>SUM($F454:AJ454)</f>
        <v>-20246533065.575775</v>
      </c>
      <c r="AK517" s="189">
        <f>SUM($F454:AK454)</f>
        <v>-20547603753.425819</v>
      </c>
      <c r="AL517" s="189">
        <f>SUM($F454:AL454)</f>
        <v>-20850038029.282658</v>
      </c>
      <c r="AM517" s="189">
        <f>SUM($F454:AM454)</f>
        <v>-21153784278.344196</v>
      </c>
      <c r="AN517" s="189">
        <f>SUM($F454:AN454)</f>
        <v>-21458794317.18185</v>
      </c>
      <c r="AO517" s="189">
        <f>SUM($F454:AO454)</f>
        <v>-21765023073.053848</v>
      </c>
      <c r="AP517" s="189">
        <f>SUM($F454:AP454)</f>
        <v>-22072428301.355038</v>
      </c>
      <c r="AQ517" s="189">
        <f>SUM($F454:AQ454)</f>
        <v>-22380970335.74984</v>
      </c>
      <c r="AR517" s="189">
        <f>SUM($F454:AR454)</f>
        <v>-22690611866.439056</v>
      </c>
      <c r="AS517" s="189">
        <f>SUM($F454:AS454)</f>
        <v>-23001317742.746002</v>
      </c>
      <c r="AT517" s="189">
        <f>SUM($F454:AT454)</f>
        <v>-23313054796.807838</v>
      </c>
      <c r="AU517" s="189">
        <f>SUM($F454:AU454)</f>
        <v>-23625791685.651546</v>
      </c>
      <c r="AV517" s="189">
        <f>SUM($F454:AV454)</f>
        <v>-23939498749.341587</v>
      </c>
      <c r="AW517" s="189">
        <f>SUM($F454:AW454)</f>
        <v>-24254147883.224823</v>
      </c>
      <c r="AX517" s="189">
        <f>SUM($F454:AX454)</f>
        <v>-24569712422.580463</v>
      </c>
      <c r="AY517" s="189">
        <f>SUM($F454:AY454)</f>
        <v>-24886167038.219444</v>
      </c>
      <c r="AZ517" s="189">
        <f>SUM($F454:AZ454)</f>
        <v>-25203487641.776512</v>
      </c>
      <c r="BA517" s="189">
        <f>SUM($F454:BA454)</f>
        <v>-25521651299.606468</v>
      </c>
      <c r="BB517" s="189">
        <f>SUM($F454:BB454)</f>
        <v>-25840636154.338562</v>
      </c>
      <c r="BC517" s="189">
        <f>SUM($F454:BC454)</f>
        <v>-26160421353.264355</v>
      </c>
      <c r="BD517" s="189">
        <f>SUM($F454:BD454)</f>
        <v>-26480986982.838005</v>
      </c>
      <c r="BE517" s="189">
        <f>SUM($F454:BE454)</f>
        <v>-26802314008.656796</v>
      </c>
      <c r="BF517" s="189">
        <f>SUM($F454:BF454)</f>
        <v>-27124384220.366051</v>
      </c>
      <c r="BG517" s="189">
        <f>SUM($F454:BG454)</f>
        <v>-27447180180.998486</v>
      </c>
      <c r="BH517" s="189">
        <f>SUM($F454:BH454)</f>
        <v>-27770685180.315006</v>
      </c>
      <c r="BI517" s="189">
        <f>SUM($F454:BI454)</f>
        <v>-28094883191.763412</v>
      </c>
      <c r="BJ517" s="189">
        <f>SUM($F454:BJ454)</f>
        <v>-28419758832.714458</v>
      </c>
      <c r="BK517" s="189">
        <f>SUM($F454:BK454)</f>
        <v>-28745297327.672215</v>
      </c>
      <c r="BL517" s="189">
        <f>SUM($F454:BL454)</f>
        <v>-29071484474.188496</v>
      </c>
      <c r="BM517" s="189">
        <f>SUM($F454:BM454)</f>
        <v>-29398306611.239872</v>
      </c>
      <c r="BN517" s="1521">
        <f>SUM($F454:BN454)</f>
        <v>-29725750589.850975</v>
      </c>
    </row>
    <row r="518" spans="3:66" hidden="1" x14ac:dyDescent="0.15">
      <c r="C518" s="1529"/>
      <c r="D518" s="274"/>
      <c r="E518" s="189"/>
      <c r="F518" s="1604">
        <f>SUM($F455:F455)</f>
        <v>-10401282749.359428</v>
      </c>
      <c r="G518" s="189">
        <f>SUM($F455:G455)</f>
        <v>-10474908816.454065</v>
      </c>
      <c r="H518" s="189">
        <f>SUM($F455:H455)</f>
        <v>-10589665639.226141</v>
      </c>
      <c r="I518" s="189">
        <f>SUM($F455:I455)</f>
        <v>-10726548346.337177</v>
      </c>
      <c r="J518" s="189">
        <f>SUM($F455:J455)</f>
        <v>-10878322849.218948</v>
      </c>
      <c r="K518" s="189">
        <f>SUM($F455:K455)</f>
        <v>-11041208117.606829</v>
      </c>
      <c r="L518" s="189">
        <f>SUM($F455:L455)</f>
        <v>-11212895916.393663</v>
      </c>
      <c r="M518" s="189">
        <f>SUM($F455:M455)</f>
        <v>-11391838174.299856</v>
      </c>
      <c r="N518" s="189">
        <f>SUM($F455:N455)</f>
        <v>-11576928589.280355</v>
      </c>
      <c r="O518" s="189">
        <f>SUM($F455:O455)</f>
        <v>-11767339443.847273</v>
      </c>
      <c r="P518" s="189">
        <f>SUM($F455:P455)</f>
        <v>-11962429547.783268</v>
      </c>
      <c r="Q518" s="189">
        <f>SUM($F455:Q455)</f>
        <v>-12161688472.264023</v>
      </c>
      <c r="R518" s="189">
        <f>SUM($F455:R455)</f>
        <v>-12364700853.559078</v>
      </c>
      <c r="S518" s="189">
        <f>SUM($F455:S455)</f>
        <v>-12571122515.112253</v>
      </c>
      <c r="T518" s="189">
        <f>SUM($F455:T455)</f>
        <v>-12780663909.614731</v>
      </c>
      <c r="U518" s="189">
        <f>SUM($F455:U455)</f>
        <v>-12993078287.193567</v>
      </c>
      <c r="V518" s="189">
        <f>SUM($F455:V455)</f>
        <v>-13208153023.06292</v>
      </c>
      <c r="W518" s="189">
        <f>SUM($F455:W455)</f>
        <v>-13425703120.774042</v>
      </c>
      <c r="X518" s="189">
        <f>SUM($F455:X455)</f>
        <v>-13645566252.271172</v>
      </c>
      <c r="Y518" s="189">
        <f>SUM($F455:Y455)</f>
        <v>-13867598907.893549</v>
      </c>
      <c r="Z518" s="189">
        <f>SUM($F455:Z455)</f>
        <v>-14091673363.822849</v>
      </c>
      <c r="AA518" s="189">
        <f>SUM($F455:AA455)</f>
        <v>-14317675262.054237</v>
      </c>
      <c r="AB518" s="189">
        <f>SUM($F455:AB455)</f>
        <v>-14545501656.473822</v>
      </c>
      <c r="AC518" s="189">
        <f>SUM($F455:AC455)</f>
        <v>-14775059418.570536</v>
      </c>
      <c r="AD518" s="189">
        <f>SUM($F455:AD455)</f>
        <v>-15006263924.12299</v>
      </c>
      <c r="AE518" s="189">
        <f>SUM($F455:AE455)</f>
        <v>-15239037961.911276</v>
      </c>
      <c r="AF518" s="189">
        <f>SUM($F455:AF455)</f>
        <v>-15473310819.696037</v>
      </c>
      <c r="AG518" s="189">
        <f>SUM($F455:AG455)</f>
        <v>-15709017513.076332</v>
      </c>
      <c r="AH518" s="189">
        <f>SUM($F455:AH455)</f>
        <v>-15946098130.515465</v>
      </c>
      <c r="AI518" s="189">
        <f>SUM($F455:AI455)</f>
        <v>-16184497273.578398</v>
      </c>
      <c r="AJ518" s="189">
        <f>SUM($F455:AJ455)</f>
        <v>-16424163575.786255</v>
      </c>
      <c r="AK518" s="189">
        <f>SUM($F455:AK455)</f>
        <v>-16665049286.834324</v>
      </c>
      <c r="AL518" s="189">
        <f>SUM($F455:AL455)</f>
        <v>-16907109911.503645</v>
      </c>
      <c r="AM518" s="189">
        <f>SUM($F455:AM455)</f>
        <v>-17150303894.612339</v>
      </c>
      <c r="AN518" s="189">
        <f>SUM($F455:AN455)</f>
        <v>-17394592344.939251</v>
      </c>
      <c r="AO518" s="189">
        <f>SUM($F455:AO455)</f>
        <v>-17639938792.310539</v>
      </c>
      <c r="AP518" s="189">
        <f>SUM($F455:AP455)</f>
        <v>-17886308973.044861</v>
      </c>
      <c r="AQ518" s="189">
        <f>SUM($F455:AQ455)</f>
        <v>-18133670639.761261</v>
      </c>
      <c r="AR518" s="189">
        <f>SUM($F455:AR455)</f>
        <v>-18381993392.208305</v>
      </c>
      <c r="AS518" s="189">
        <f>SUM($F455:AS455)</f>
        <v>-18631248526.306061</v>
      </c>
      <c r="AT518" s="189">
        <f>SUM($F455:AT455)</f>
        <v>-18881408899.029335</v>
      </c>
      <c r="AU518" s="189">
        <f>SUM($F455:AU455)</f>
        <v>-19132448807.12014</v>
      </c>
      <c r="AV518" s="189">
        <f>SUM($F455:AV455)</f>
        <v>-19384343877.915291</v>
      </c>
      <c r="AW518" s="189">
        <f>SUM($F455:AW455)</f>
        <v>-19637070970.822735</v>
      </c>
      <c r="AX518" s="189">
        <f>SUM($F455:AX455)</f>
        <v>-19890608088.187263</v>
      </c>
      <c r="AY518" s="189">
        <f>SUM($F455:AY455)</f>
        <v>-20144934294.460205</v>
      </c>
      <c r="AZ518" s="189">
        <f>SUM($F455:AZ455)</f>
        <v>-20400029642.73415</v>
      </c>
      <c r="BA518" s="189">
        <f>SUM($F455:BA455)</f>
        <v>-20655875107.827877</v>
      </c>
      <c r="BB518" s="189">
        <f>SUM($F455:BB455)</f>
        <v>-20912452525.21199</v>
      </c>
      <c r="BC518" s="189">
        <f>SUM($F455:BC455)</f>
        <v>-21169744535.155701</v>
      </c>
      <c r="BD518" s="189">
        <f>SUM($F455:BD455)</f>
        <v>-21427734531.552063</v>
      </c>
      <c r="BE518" s="189">
        <f>SUM($F455:BE455)</f>
        <v>-21686406614.944969</v>
      </c>
      <c r="BF518" s="189">
        <f>SUM($F455:BF455)</f>
        <v>-21945745549.338158</v>
      </c>
      <c r="BG518" s="189">
        <f>SUM($F455:BG455)</f>
        <v>-22205736722.415527</v>
      </c>
      <c r="BH518" s="189">
        <f>SUM($F455:BH455)</f>
        <v>-22466366108.844696</v>
      </c>
      <c r="BI518" s="189">
        <f>SUM($F455:BI455)</f>
        <v>-22727620236.372673</v>
      </c>
      <c r="BJ518" s="189">
        <f>SUM($F455:BJ455)</f>
        <v>-22989486154.454796</v>
      </c>
      <c r="BK518" s="189">
        <f>SUM($F455:BK455)</f>
        <v>-23251951405.186199</v>
      </c>
      <c r="BL518" s="189">
        <f>SUM($F455:BL455)</f>
        <v>-23515003996.329742</v>
      </c>
      <c r="BM518" s="189">
        <f>SUM($F455:BM455)</f>
        <v>-23778632376.256012</v>
      </c>
      <c r="BN518" s="1521">
        <f>SUM($F455:BN455)</f>
        <v>-24042825410.629986</v>
      </c>
    </row>
    <row r="519" spans="3:66" hidden="1" x14ac:dyDescent="0.15">
      <c r="C519" s="1529"/>
      <c r="D519" s="274"/>
      <c r="E519" s="189"/>
      <c r="F519" s="1604"/>
      <c r="G519" s="189"/>
      <c r="H519" s="189"/>
      <c r="I519" s="189"/>
      <c r="J519" s="189"/>
      <c r="K519" s="189"/>
      <c r="L519" s="189"/>
      <c r="M519" s="189"/>
      <c r="N519" s="189"/>
      <c r="O519" s="189"/>
      <c r="P519" s="189"/>
      <c r="Q519" s="189"/>
      <c r="R519" s="189"/>
      <c r="S519" s="189"/>
      <c r="T519" s="189"/>
      <c r="U519" s="189"/>
      <c r="V519" s="189"/>
      <c r="W519" s="189"/>
      <c r="X519" s="189"/>
      <c r="Y519" s="189"/>
      <c r="Z519" s="189"/>
      <c r="AA519" s="189"/>
      <c r="AB519" s="189"/>
      <c r="AC519" s="189"/>
      <c r="AD519" s="189"/>
      <c r="AE519" s="189"/>
      <c r="AF519" s="189"/>
      <c r="AG519" s="189"/>
      <c r="AH519" s="189"/>
      <c r="AI519" s="189"/>
      <c r="AJ519" s="189"/>
      <c r="AK519" s="189"/>
      <c r="AL519" s="189"/>
      <c r="AM519" s="189"/>
      <c r="AN519" s="189"/>
      <c r="AO519" s="189"/>
      <c r="AP519" s="189"/>
      <c r="AQ519" s="189"/>
      <c r="AR519" s="189"/>
      <c r="AS519" s="189"/>
      <c r="AT519" s="189"/>
      <c r="AU519" s="189"/>
      <c r="AV519" s="189"/>
      <c r="AW519" s="189"/>
      <c r="AX519" s="189"/>
      <c r="AY519" s="189"/>
      <c r="AZ519" s="189"/>
      <c r="BA519" s="189"/>
      <c r="BB519" s="189"/>
      <c r="BC519" s="189"/>
      <c r="BD519" s="189"/>
      <c r="BE519" s="189"/>
      <c r="BF519" s="189"/>
      <c r="BG519" s="189"/>
      <c r="BH519" s="189"/>
      <c r="BI519" s="189"/>
      <c r="BJ519" s="189"/>
      <c r="BK519" s="189"/>
      <c r="BL519" s="189"/>
      <c r="BM519" s="189"/>
      <c r="BN519" s="1521"/>
    </row>
    <row r="520" spans="3:66" hidden="1" x14ac:dyDescent="0.15">
      <c r="C520" s="1529"/>
      <c r="D520" s="274"/>
      <c r="E520" s="189"/>
      <c r="F520" s="1604">
        <f>SUM($F457:F457)</f>
        <v>4084381186.3443518</v>
      </c>
      <c r="G520" s="189">
        <f>SUM($F457:G457)</f>
        <v>4886158368.4273157</v>
      </c>
      <c r="H520" s="189">
        <f>SUM($F457:H457)</f>
        <v>5430593389.3198795</v>
      </c>
      <c r="I520" s="189">
        <f>SUM($F457:I457)</f>
        <v>5849064186.7149277</v>
      </c>
      <c r="J520" s="189">
        <f>SUM($F457:J457)</f>
        <v>6187625478.6551714</v>
      </c>
      <c r="K520" s="189">
        <f>SUM($F457:K457)</f>
        <v>6469104861.2412443</v>
      </c>
      <c r="L520" s="189">
        <f>SUM($F457:L457)</f>
        <v>6706894774.3834763</v>
      </c>
      <c r="M520" s="189">
        <f>SUM($F457:M457)</f>
        <v>6909694597.557622</v>
      </c>
      <c r="N520" s="189">
        <f>SUM($F457:N457)</f>
        <v>7083556906.33601</v>
      </c>
      <c r="O520" s="189">
        <f>SUM($F457:O457)</f>
        <v>7232906871.7430096</v>
      </c>
      <c r="P520" s="189">
        <f>SUM($F457:P457)</f>
        <v>7361103653.0380611</v>
      </c>
      <c r="Q520" s="189">
        <f>SUM($F457:Q457)</f>
        <v>7470773424.8626251</v>
      </c>
      <c r="R520" s="189">
        <f>SUM($F457:R457)</f>
        <v>7564018630.602603</v>
      </c>
      <c r="S520" s="189">
        <f>SUM($F457:S457)</f>
        <v>7642555640.5477552</v>
      </c>
      <c r="T520" s="189">
        <f>SUM($F457:T457)</f>
        <v>7707808774.3132648</v>
      </c>
      <c r="U520" s="189">
        <f>SUM($F457:U457)</f>
        <v>7760976560.1340094</v>
      </c>
      <c r="V520" s="189">
        <f>SUM($F457:V457)</f>
        <v>7803079682.3829126</v>
      </c>
      <c r="W520" s="189">
        <f>SUM($F457:W457)</f>
        <v>7834996475.6483994</v>
      </c>
      <c r="X520" s="189">
        <f>SUM($F457:X457)</f>
        <v>7857489723.2001925</v>
      </c>
      <c r="Y520" s="189">
        <f>SUM($F457:Y457)</f>
        <v>7871227242.7505169</v>
      </c>
      <c r="Z520" s="189">
        <f>SUM($F457:Z457)</f>
        <v>7876797943.0127506</v>
      </c>
      <c r="AA520" s="189">
        <f>SUM($F457:AA457)</f>
        <v>7874724518.8373957</v>
      </c>
      <c r="AB520" s="189">
        <f>SUM($F457:AB457)</f>
        <v>7865473611.5232391</v>
      </c>
      <c r="AC520" s="189">
        <f>SUM($F457:AC457)</f>
        <v>7849464030.0801229</v>
      </c>
      <c r="AD520" s="189">
        <f>SUM($F457:AD457)</f>
        <v>7827073469.8982983</v>
      </c>
      <c r="AE520" s="189">
        <f>SUM($F457:AE457)</f>
        <v>7798644053.3044682</v>
      </c>
      <c r="AF520" s="189">
        <f>SUM($F457:AF457)</f>
        <v>7764486936.486783</v>
      </c>
      <c r="AG520" s="189">
        <f>SUM($F457:AG457)</f>
        <v>7724886169.2601271</v>
      </c>
      <c r="AH520" s="189">
        <f>SUM($F457:AH457)</f>
        <v>7680101951.4987278</v>
      </c>
      <c r="AI520" s="189">
        <f>SUM($F457:AI457)</f>
        <v>7630373398.3202076</v>
      </c>
      <c r="AJ520" s="189">
        <f>SUM($F457:AJ457)</f>
        <v>7575920902.2029963</v>
      </c>
      <c r="AK520" s="189">
        <f>SUM($F457:AK457)</f>
        <v>7516948162.0279722</v>
      </c>
      <c r="AL520" s="189">
        <f>SUM($F457:AL457)</f>
        <v>7453643935.0532875</v>
      </c>
      <c r="AM520" s="189">
        <f>SUM($F457:AM457)</f>
        <v>7386183556.9854336</v>
      </c>
      <c r="AN520" s="189">
        <f>SUM($F457:AN457)</f>
        <v>7314730266.8240156</v>
      </c>
      <c r="AO520" s="189">
        <f>SUM($F457:AO457)</f>
        <v>7239436366.4654417</v>
      </c>
      <c r="AP520" s="189">
        <f>SUM($F457:AP457)</f>
        <v>7160444239.7330685</v>
      </c>
      <c r="AQ520" s="189">
        <f>SUM($F457:AQ457)</f>
        <v>7077887251.2461929</v>
      </c>
      <c r="AR520" s="189">
        <f>SUM($F457:AR457)</f>
        <v>6991890542.1126461</v>
      </c>
      <c r="AS520" s="189">
        <f>SUM($F457:AS457)</f>
        <v>6902571736.6515341</v>
      </c>
      <c r="AT520" s="189">
        <f>SUM($F457:AT457)</f>
        <v>6810041572.0875139</v>
      </c>
      <c r="AU520" s="189">
        <f>SUM($F457:AU457)</f>
        <v>6714404461.3008356</v>
      </c>
      <c r="AV520" s="189">
        <f>SUM($F457:AV457)</f>
        <v>6615758997.1867447</v>
      </c>
      <c r="AW520" s="189">
        <f>SUM($F457:AW457)</f>
        <v>6514198405.9099722</v>
      </c>
      <c r="AX520" s="189">
        <f>SUM($F457:AX457)</f>
        <v>6409810955.2848396</v>
      </c>
      <c r="AY520" s="189">
        <f>SUM($F457:AY457)</f>
        <v>6302680323.6293621</v>
      </c>
      <c r="AZ520" s="189">
        <f>SUM($F457:AZ457)</f>
        <v>6192885933.7010622</v>
      </c>
      <c r="BA520" s="189">
        <f>SUM($F457:BA457)</f>
        <v>6080503255.697813</v>
      </c>
      <c r="BB520" s="189">
        <f>SUM($F457:BB457)</f>
        <v>5965604082.7785463</v>
      </c>
      <c r="BC520" s="189">
        <f>SUM($F457:BC457)</f>
        <v>5848256782.1097383</v>
      </c>
      <c r="BD520" s="189">
        <f>SUM($F457:BD457)</f>
        <v>5728526524.0608673</v>
      </c>
      <c r="BE520" s="189">
        <f>SUM($F457:BE457)</f>
        <v>5606475491.8446236</v>
      </c>
      <c r="BF520" s="189">
        <f>SUM($F457:BF457)</f>
        <v>5482163073.6166677</v>
      </c>
      <c r="BG520" s="189">
        <f>SUM($F457:BG457)</f>
        <v>5355646038.807826</v>
      </c>
      <c r="BH520" s="189">
        <f>SUM($F457:BH457)</f>
        <v>5226978700.2526941</v>
      </c>
      <c r="BI520" s="189">
        <f>SUM($F457:BI457)</f>
        <v>5096213063.4977331</v>
      </c>
      <c r="BJ520" s="189">
        <f>SUM($F457:BJ457)</f>
        <v>4963398964.5148067</v>
      </c>
      <c r="BK520" s="189">
        <f>SUM($F457:BK457)</f>
        <v>4828584196.9093227</v>
      </c>
      <c r="BL520" s="189">
        <f>SUM($F457:BL457)</f>
        <v>4691814629.5926991</v>
      </c>
      <c r="BM520" s="189">
        <f>SUM($F457:BM457)</f>
        <v>4553134315.7843628</v>
      </c>
      <c r="BN520" s="1521">
        <f>SUM($F457:BN457)</f>
        <v>4412585594.116786</v>
      </c>
    </row>
    <row r="521" spans="3:66" hidden="1" x14ac:dyDescent="0.15">
      <c r="C521" s="1529"/>
      <c r="D521" s="274"/>
      <c r="E521" s="189"/>
      <c r="F521" s="1604">
        <f>SUM($F458:F458)</f>
        <v>10142175285.934092</v>
      </c>
      <c r="G521" s="189">
        <f>SUM($F458:G458)</f>
        <v>10943952468.017056</v>
      </c>
      <c r="H521" s="189">
        <f>SUM($F458:H458)</f>
        <v>11552723029.20722</v>
      </c>
      <c r="I521" s="189">
        <f>SUM($F458:I458)</f>
        <v>12062307277.798557</v>
      </c>
      <c r="J521" s="189">
        <f>SUM($F458:J458)</f>
        <v>12507022211.229841</v>
      </c>
      <c r="K521" s="189">
        <f>SUM($F458:K458)</f>
        <v>12904348951.599844</v>
      </c>
      <c r="L521" s="189">
        <f>SUM($F458:L458)</f>
        <v>13264755519.322124</v>
      </c>
      <c r="M521" s="189">
        <f>SUM($F458:M458)</f>
        <v>13595154522.801237</v>
      </c>
      <c r="N521" s="189">
        <f>SUM($F458:N458)</f>
        <v>13900422172.637472</v>
      </c>
      <c r="O521" s="189">
        <f>SUM($F458:O458)</f>
        <v>14184166167.754721</v>
      </c>
      <c r="P521" s="189">
        <f>SUM($F458:P458)</f>
        <v>14449153853.488869</v>
      </c>
      <c r="Q521" s="189">
        <f>SUM($F458:Q458)</f>
        <v>14697568966.294971</v>
      </c>
      <c r="R521" s="189">
        <f>SUM($F458:R458)</f>
        <v>14931174505.278555</v>
      </c>
      <c r="S521" s="189">
        <f>SUM($F458:S458)</f>
        <v>15151420801.942961</v>
      </c>
      <c r="T521" s="189">
        <f>SUM($F458:T458)</f>
        <v>15359519911.319851</v>
      </c>
      <c r="U521" s="189">
        <f>SUM($F458:U458)</f>
        <v>15556498412.802046</v>
      </c>
      <c r="V521" s="189">
        <f>SUM($F458:V458)</f>
        <v>15743235871.582491</v>
      </c>
      <c r="W521" s="189">
        <f>SUM($F458:W458)</f>
        <v>15920493485.4823</v>
      </c>
      <c r="X521" s="189">
        <f>SUM($F458:X458)</f>
        <v>16088935837.751606</v>
      </c>
      <c r="Y521" s="189">
        <f>SUM($F458:Y458)</f>
        <v>16249147696.80295</v>
      </c>
      <c r="Z521" s="189">
        <f>SUM($F458:Z458)</f>
        <v>16401647186.096619</v>
      </c>
      <c r="AA521" s="189">
        <f>SUM($F458:AA458)</f>
        <v>16546896246.749201</v>
      </c>
      <c r="AB521" s="189">
        <f>SUM($F458:AB458)</f>
        <v>16685309049.054033</v>
      </c>
      <c r="AC521" s="189">
        <f>SUM($F458:AC458)</f>
        <v>16817258828.031816</v>
      </c>
      <c r="AD521" s="189">
        <f>SUM($F458:AD458)</f>
        <v>16943083492.587507</v>
      </c>
      <c r="AE521" s="189">
        <f>SUM($F458:AE458)</f>
        <v>17063090269.239393</v>
      </c>
      <c r="AF521" s="189">
        <f>SUM($F458:AF458)</f>
        <v>17177559577.823784</v>
      </c>
      <c r="AG521" s="189">
        <f>SUM($F458:AG458)</f>
        <v>17286748290.307198</v>
      </c>
      <c r="AH521" s="189">
        <f>SUM($F458:AH458)</f>
        <v>17390892489.697201</v>
      </c>
      <c r="AI521" s="189">
        <f>SUM($F458:AI458)</f>
        <v>17490209820.539463</v>
      </c>
      <c r="AJ521" s="189">
        <f>SUM($F458:AJ458)</f>
        <v>17584901503.218971</v>
      </c>
      <c r="AK521" s="189">
        <f>SUM($F458:AK458)</f>
        <v>17675154069.569782</v>
      </c>
      <c r="AL521" s="189">
        <f>SUM($F458:AL458)</f>
        <v>17761140865.952805</v>
      </c>
      <c r="AM521" s="189">
        <f>SUM($F458:AM458)</f>
        <v>17843023361.133965</v>
      </c>
      <c r="AN521" s="189">
        <f>SUM($F458:AN458)</f>
        <v>17920952289.368446</v>
      </c>
      <c r="AO521" s="189">
        <f>SUM($F458:AO458)</f>
        <v>17995068653.618484</v>
      </c>
      <c r="AP521" s="189">
        <f>SUM($F458:AP458)</f>
        <v>18065504609.467037</v>
      </c>
      <c r="AQ521" s="189">
        <f>SUM($F458:AQ458)</f>
        <v>18132384246.787453</v>
      </c>
      <c r="AR521" s="189">
        <f>SUM($F458:AR458)</f>
        <v>18195824283.400738</v>
      </c>
      <c r="AS521" s="189">
        <f>SUM($F458:AS458)</f>
        <v>18255934682.653751</v>
      </c>
      <c r="AT521" s="189">
        <f>SUM($F458:AT458)</f>
        <v>18312819204.973015</v>
      </c>
      <c r="AU521" s="189">
        <f>SUM($F458:AU458)</f>
        <v>18366575901.905144</v>
      </c>
      <c r="AV521" s="189">
        <f>SUM($F458:AV458)</f>
        <v>18417297559.879482</v>
      </c>
      <c r="AW521" s="189">
        <f>SUM($F458:AW458)</f>
        <v>18465072099.86977</v>
      </c>
      <c r="AX521" s="189">
        <f>SUM($F458:AX458)</f>
        <v>18509982938.24852</v>
      </c>
      <c r="AY521" s="189">
        <f>SUM($F458:AY458)</f>
        <v>18552109313.387943</v>
      </c>
      <c r="AZ521" s="189">
        <f>SUM($F458:AZ458)</f>
        <v>18591526581.938705</v>
      </c>
      <c r="BA521" s="189">
        <f>SUM($F458:BA458)</f>
        <v>18628306488.191925</v>
      </c>
      <c r="BB521" s="189">
        <f>SUM($F458:BB458)</f>
        <v>18662517409.483906</v>
      </c>
      <c r="BC521" s="189">
        <f>SUM($F458:BC458)</f>
        <v>18694224580.223412</v>
      </c>
      <c r="BD521" s="189">
        <f>SUM($F458:BD458)</f>
        <v>18723490296.797161</v>
      </c>
      <c r="BE521" s="189">
        <f>SUM($F458:BE458)</f>
        <v>18750374105.331299</v>
      </c>
      <c r="BF521" s="189">
        <f>SUM($F458:BF458)</f>
        <v>18774932974.047676</v>
      </c>
      <c r="BG521" s="189">
        <f>SUM($F458:BG458)</f>
        <v>18797221451.747688</v>
      </c>
      <c r="BH521" s="189">
        <f>SUM($F458:BH458)</f>
        <v>18817291813.778233</v>
      </c>
      <c r="BI521" s="189">
        <f>SUM($F458:BI458)</f>
        <v>18835194196.679611</v>
      </c>
      <c r="BJ521" s="189">
        <f>SUM($F458:BJ458)</f>
        <v>18850976722.580757</v>
      </c>
      <c r="BK521" s="189">
        <f>SUM($F458:BK458)</f>
        <v>18864685614.289795</v>
      </c>
      <c r="BL521" s="189">
        <f>SUM($F458:BL458)</f>
        <v>18876365301.925362</v>
      </c>
      <c r="BM521" s="189">
        <f>SUM($F458:BM458)</f>
        <v>18886058521.844193</v>
      </c>
      <c r="BN521" s="1521">
        <f>SUM($F458:BN458)</f>
        <v>18893806408.54142</v>
      </c>
    </row>
    <row r="522" spans="3:66" hidden="1" x14ac:dyDescent="0.15">
      <c r="C522" s="1529"/>
      <c r="D522" s="274"/>
      <c r="E522" s="189"/>
      <c r="F522" s="1604">
        <f>SUM($F459:F459)</f>
        <v>17421072444.343407</v>
      </c>
      <c r="G522" s="189">
        <f>SUM($F459:G459)</f>
        <v>18222849626.426369</v>
      </c>
      <c r="H522" s="189">
        <f>SUM($F459:H459)</f>
        <v>18895955727.914131</v>
      </c>
      <c r="I522" s="189">
        <f>SUM($F459:I459)</f>
        <v>19499844490.694454</v>
      </c>
      <c r="J522" s="189">
        <f>SUM($F459:J459)</f>
        <v>20057146619.646538</v>
      </c>
      <c r="K522" s="189">
        <f>SUM($F459:K459)</f>
        <v>20579690471.480583</v>
      </c>
      <c r="L522" s="189">
        <f>SUM($F459:L459)</f>
        <v>21074696995.59597</v>
      </c>
      <c r="M522" s="189">
        <f>SUM($F459:M459)</f>
        <v>21547009088.77647</v>
      </c>
      <c r="N522" s="189">
        <f>SUM($F459:N459)</f>
        <v>22000087642.446442</v>
      </c>
      <c r="O522" s="189">
        <f>SUM($F459:O459)</f>
        <v>22436522040.190987</v>
      </c>
      <c r="P522" s="189">
        <f>SUM($F459:P459)</f>
        <v>22858318144.454723</v>
      </c>
      <c r="Q522" s="189">
        <f>SUM($F459:Q459)</f>
        <v>23267072751.292339</v>
      </c>
      <c r="R522" s="189">
        <f>SUM($F459:R459)</f>
        <v>23664085260.609283</v>
      </c>
      <c r="S522" s="189">
        <f>SUM($F459:S459)</f>
        <v>24050432374.466339</v>
      </c>
      <c r="T522" s="189">
        <f>SUM($F459:T459)</f>
        <v>24427019895.941887</v>
      </c>
      <c r="U522" s="189">
        <f>SUM($F459:U459)</f>
        <v>24794619743.087646</v>
      </c>
      <c r="V522" s="189">
        <f>SUM($F459:V459)</f>
        <v>25153897079.003719</v>
      </c>
      <c r="W522" s="189">
        <f>SUM($F459:W459)</f>
        <v>25505430635.896072</v>
      </c>
      <c r="X522" s="189">
        <f>SUM($F459:X459)</f>
        <v>25849728231.479259</v>
      </c>
      <c r="Y522" s="189">
        <f>SUM($F459:Y459)</f>
        <v>26187238813.087742</v>
      </c>
      <c r="Z522" s="189">
        <f>SUM($F459:Z459)</f>
        <v>26518361944.5382</v>
      </c>
      <c r="AA522" s="189">
        <f>SUM($F459:AA459)</f>
        <v>26843455376.808331</v>
      </c>
      <c r="AB522" s="189">
        <f>SUM($F459:AB459)</f>
        <v>27162841160.575283</v>
      </c>
      <c r="AC522" s="189">
        <f>SUM($F459:AC459)</f>
        <v>27476810633.694527</v>
      </c>
      <c r="AD522" s="189">
        <f>SUM($F459:AD459)</f>
        <v>27785628529.692875</v>
      </c>
      <c r="AE522" s="189">
        <f>SUM($F459:AE459)</f>
        <v>28089536391.691425</v>
      </c>
      <c r="AF522" s="189">
        <f>SUM($F459:AF459)</f>
        <v>28388755431.775871</v>
      </c>
      <c r="AG522" s="189">
        <f>SUM($F459:AG459)</f>
        <v>28683488943.393005</v>
      </c>
      <c r="AH522" s="189">
        <f>SUM($F459:AH459)</f>
        <v>28973924350.334091</v>
      </c>
      <c r="AI522" s="189">
        <f>SUM($F459:AI459)</f>
        <v>29260234957.863823</v>
      </c>
      <c r="AJ522" s="189">
        <f>SUM($F459:AJ459)</f>
        <v>29542581457.908104</v>
      </c>
      <c r="AK522" s="189">
        <f>SUM($F459:AK459)</f>
        <v>29821113229.762413</v>
      </c>
      <c r="AL522" s="189">
        <f>SUM($F459:AL459)</f>
        <v>30095969469.699974</v>
      </c>
      <c r="AM522" s="189">
        <f>SUM($F459:AM459)</f>
        <v>30367280176.551792</v>
      </c>
      <c r="AN522" s="189">
        <f>SUM($F459:AN459)</f>
        <v>30635167015.368004</v>
      </c>
      <c r="AO522" s="189">
        <f>SUM($F459:AO459)</f>
        <v>30899744077.334171</v>
      </c>
      <c r="AP522" s="189">
        <f>SUM($F459:AP459)</f>
        <v>31161118550.972134</v>
      </c>
      <c r="AQ522" s="189">
        <f>SUM($F459:AQ459)</f>
        <v>31419391317.126045</v>
      </c>
      <c r="AR522" s="189">
        <f>SUM($F459:AR459)</f>
        <v>31674657478.186775</v>
      </c>
      <c r="AS522" s="189">
        <f>SUM($F459:AS459)</f>
        <v>31927006830.340191</v>
      </c>
      <c r="AT522" s="189">
        <f>SUM($F459:AT459)</f>
        <v>32176524286.258701</v>
      </c>
      <c r="AU522" s="189">
        <f>SUM($F459:AU459)</f>
        <v>32423290254.530125</v>
      </c>
      <c r="AV522" s="189">
        <f>SUM($F459:AV459)</f>
        <v>32667380981.18634</v>
      </c>
      <c r="AW522" s="189">
        <f>SUM($F459:AW459)</f>
        <v>32908868857.919075</v>
      </c>
      <c r="AX522" s="189">
        <f>SUM($F459:AX459)</f>
        <v>33147822700.922428</v>
      </c>
      <c r="AY522" s="189">
        <f>SUM($F459:AY459)</f>
        <v>33384308003.757751</v>
      </c>
      <c r="AZ522" s="189">
        <f>SUM($F459:AZ459)</f>
        <v>33618387167.178165</v>
      </c>
      <c r="BA522" s="189">
        <f>SUM($F459:BA459)</f>
        <v>33850119708.461834</v>
      </c>
      <c r="BB522" s="189">
        <f>SUM($F459:BB459)</f>
        <v>34079562452.473442</v>
      </c>
      <c r="BC522" s="189">
        <f>SUM($F459:BC459)</f>
        <v>34306769706.392185</v>
      </c>
      <c r="BD522" s="189">
        <f>SUM($F459:BD459)</f>
        <v>34531793419.803978</v>
      </c>
      <c r="BE522" s="189">
        <f>SUM($F459:BE459)</f>
        <v>34754683331.64904</v>
      </c>
      <c r="BF522" s="189">
        <f>SUM($F459:BF459)</f>
        <v>34975487105.338135</v>
      </c>
      <c r="BG522" s="189">
        <f>SUM($F459:BG459)</f>
        <v>35194250453.197037</v>
      </c>
      <c r="BH522" s="189">
        <f>SUM($F459:BH459)</f>
        <v>35411017251.265556</v>
      </c>
      <c r="BI522" s="189">
        <f>SUM($F459:BI459)</f>
        <v>35625829645.361862</v>
      </c>
      <c r="BJ522" s="189">
        <f>SUM($F459:BJ459)</f>
        <v>35838728149.221939</v>
      </c>
      <c r="BK522" s="189">
        <f>SUM($F459:BK459)</f>
        <v>36049751735.435875</v>
      </c>
      <c r="BL522" s="189">
        <f>SUM($F459:BL459)</f>
        <v>36258937919.825729</v>
      </c>
      <c r="BM522" s="189">
        <f>SUM($F459:BM459)</f>
        <v>36466322839.84182</v>
      </c>
      <c r="BN522" s="1521">
        <f>SUM($F459:BN459)</f>
        <v>36671941327.494766</v>
      </c>
    </row>
    <row r="523" spans="3:66" hidden="1" x14ac:dyDescent="0.15">
      <c r="C523" s="1529"/>
      <c r="D523" s="274"/>
      <c r="E523" s="189"/>
      <c r="F523" s="1604"/>
      <c r="G523" s="189"/>
      <c r="H523" s="189"/>
      <c r="I523" s="189"/>
      <c r="J523" s="189"/>
      <c r="K523" s="189"/>
      <c r="L523" s="189"/>
      <c r="M523" s="189"/>
      <c r="N523" s="189"/>
      <c r="O523" s="189"/>
      <c r="P523" s="189"/>
      <c r="Q523" s="189"/>
      <c r="R523" s="189"/>
      <c r="S523" s="189"/>
      <c r="T523" s="189"/>
      <c r="U523" s="189"/>
      <c r="V523" s="189"/>
      <c r="W523" s="189"/>
      <c r="X523" s="189"/>
      <c r="Y523" s="189"/>
      <c r="Z523" s="189"/>
      <c r="AA523" s="189"/>
      <c r="AB523" s="189"/>
      <c r="AC523" s="189"/>
      <c r="AD523" s="189"/>
      <c r="AE523" s="189"/>
      <c r="AF523" s="189"/>
      <c r="AG523" s="189"/>
      <c r="AH523" s="189"/>
      <c r="AI523" s="189"/>
      <c r="AJ523" s="189"/>
      <c r="AK523" s="189"/>
      <c r="AL523" s="189"/>
      <c r="AM523" s="189"/>
      <c r="AN523" s="189"/>
      <c r="AO523" s="189"/>
      <c r="AP523" s="189"/>
      <c r="AQ523" s="189"/>
      <c r="AR523" s="189"/>
      <c r="AS523" s="189"/>
      <c r="AT523" s="189"/>
      <c r="AU523" s="189"/>
      <c r="AV523" s="189"/>
      <c r="AW523" s="189"/>
      <c r="AX523" s="189"/>
      <c r="AY523" s="189"/>
      <c r="AZ523" s="189"/>
      <c r="BA523" s="189"/>
      <c r="BB523" s="189"/>
      <c r="BC523" s="189"/>
      <c r="BD523" s="189"/>
      <c r="BE523" s="189"/>
      <c r="BF523" s="189"/>
      <c r="BG523" s="189"/>
      <c r="BH523" s="189"/>
      <c r="BI523" s="189"/>
      <c r="BJ523" s="189"/>
      <c r="BK523" s="189"/>
      <c r="BL523" s="189"/>
      <c r="BM523" s="189"/>
      <c r="BN523" s="1521"/>
    </row>
    <row r="524" spans="3:66" hidden="1" x14ac:dyDescent="0.15">
      <c r="C524" s="1529"/>
      <c r="D524" s="274"/>
      <c r="E524" s="189"/>
      <c r="F524" s="1604">
        <f>SUM($F461:F461)</f>
        <v>-16118417837.129477</v>
      </c>
      <c r="G524" s="189">
        <f>SUM($F461:G461)</f>
        <v>-16223269325.727589</v>
      </c>
      <c r="H524" s="189">
        <f>SUM($F461:H461)</f>
        <v>-16410382325.68058</v>
      </c>
      <c r="I524" s="189">
        <f>SUM($F461:I461)</f>
        <v>-16637760812.460983</v>
      </c>
      <c r="J524" s="189">
        <f>SUM($F461:J461)</f>
        <v>-16890683021.497879</v>
      </c>
      <c r="K524" s="189">
        <f>SUM($F461:K461)</f>
        <v>-17161851926.345425</v>
      </c>
      <c r="L524" s="189">
        <f>SUM($F461:L461)</f>
        <v>-17446986524.84425</v>
      </c>
      <c r="M524" s="189">
        <f>SUM($F461:M461)</f>
        <v>-17743305989.708939</v>
      </c>
      <c r="N524" s="189">
        <f>SUM($F461:N461)</f>
        <v>-18048875566.012959</v>
      </c>
      <c r="O524" s="189">
        <f>SUM($F461:O461)</f>
        <v>-18362280711.90749</v>
      </c>
      <c r="P524" s="189">
        <f>SUM($F461:P461)</f>
        <v>-18682447644.860027</v>
      </c>
      <c r="Q524" s="189">
        <f>SUM($F461:Q461)</f>
        <v>-19008536886.822788</v>
      </c>
      <c r="R524" s="189">
        <f>SUM($F461:R461)</f>
        <v>-19339876374.69635</v>
      </c>
      <c r="S524" s="189">
        <f>SUM($F461:S461)</f>
        <v>-19675917456.78125</v>
      </c>
      <c r="T524" s="189">
        <f>SUM($F461:T461)</f>
        <v>-20016204837.747505</v>
      </c>
      <c r="U524" s="189">
        <f>SUM($F461:U461)</f>
        <v>-20360355398.313198</v>
      </c>
      <c r="V524" s="189">
        <f>SUM($F461:V461)</f>
        <v>-20708042868.430916</v>
      </c>
      <c r="W524" s="189">
        <f>SUM($F461:W461)</f>
        <v>-21058986481.317692</v>
      </c>
      <c r="X524" s="189">
        <f>SUM($F461:X461)</f>
        <v>-21412942407.107819</v>
      </c>
      <c r="Y524" s="189">
        <f>SUM($F461:Y461)</f>
        <v>-21769697172.447132</v>
      </c>
      <c r="Z524" s="189">
        <f>SUM($F461:Z461)</f>
        <v>-22129062527.883663</v>
      </c>
      <c r="AA524" s="189">
        <f>SUM($F461:AA461)</f>
        <v>-22490871389.764347</v>
      </c>
      <c r="AB524" s="189">
        <f>SUM($F461:AB461)</f>
        <v>-22854974592.409058</v>
      </c>
      <c r="AC524" s="189">
        <f>SUM($F461:AC461)</f>
        <v>-23221238260.117214</v>
      </c>
      <c r="AD524" s="189">
        <f>SUM($F461:AD461)</f>
        <v>-23589541659.490566</v>
      </c>
      <c r="AE524" s="189">
        <f>SUM($F461:AE461)</f>
        <v>-23959775428.349464</v>
      </c>
      <c r="AF524" s="189">
        <f>SUM($F461:AF461)</f>
        <v>-24331840103.091885</v>
      </c>
      <c r="AG524" s="189">
        <f>SUM($F461:AG461)</f>
        <v>-24705644884.888115</v>
      </c>
      <c r="AH524" s="189">
        <f>SUM($F461:AH461)</f>
        <v>-25081106598.735622</v>
      </c>
      <c r="AI524" s="189">
        <f>SUM($F461:AI461)</f>
        <v>-25458148809.545525</v>
      </c>
      <c r="AJ524" s="189">
        <f>SUM($F461:AJ461)</f>
        <v>-25836701067.072582</v>
      </c>
      <c r="AK524" s="189">
        <f>SUM($F461:AK461)</f>
        <v>-26216698257.315556</v>
      </c>
      <c r="AL524" s="189">
        <f>SUM($F461:AL461)</f>
        <v>-26598080042.48423</v>
      </c>
      <c r="AM524" s="189">
        <f>SUM($F461:AM461)</f>
        <v>-26980790375.096363</v>
      </c>
      <c r="AN524" s="189">
        <f>SUM($F461:AN461)</f>
        <v>-27364777074.480286</v>
      </c>
      <c r="AO524" s="189">
        <f>SUM($F461:AO461)</f>
        <v>-27749991456.098171</v>
      </c>
      <c r="AP524" s="189">
        <f>SUM($F461:AP461)</f>
        <v>-28136388005.804775</v>
      </c>
      <c r="AQ524" s="189">
        <f>SUM($F461:AQ461)</f>
        <v>-28523924092.516663</v>
      </c>
      <c r="AR524" s="189">
        <f>SUM($F461:AR461)</f>
        <v>-28912559713.862617</v>
      </c>
      <c r="AS524" s="189">
        <f>SUM($F461:AS461)</f>
        <v>-29302257270.273964</v>
      </c>
      <c r="AT524" s="189">
        <f>SUM($F461:AT461)</f>
        <v>-29692981363.697693</v>
      </c>
      <c r="AU524" s="189">
        <f>SUM($F461:AU461)</f>
        <v>-30084698617.708836</v>
      </c>
      <c r="AV524" s="189">
        <f>SUM($F461:AV461)</f>
        <v>-30477377516.287888</v>
      </c>
      <c r="AW524" s="189">
        <f>SUM($F461:AW461)</f>
        <v>-30870988258.934326</v>
      </c>
      <c r="AX524" s="189">
        <f>SUM($F461:AX461)</f>
        <v>-31265502630.124599</v>
      </c>
      <c r="AY524" s="189">
        <f>SUM($F461:AY461)</f>
        <v>-31660893881.404915</v>
      </c>
      <c r="AZ524" s="189">
        <f>SUM($F461:AZ461)</f>
        <v>-32057136624.645943</v>
      </c>
      <c r="BA524" s="189">
        <f>SUM($F461:BA461)</f>
        <v>-32454206735.186142</v>
      </c>
      <c r="BB524" s="189">
        <f>SUM($F461:BB461)</f>
        <v>-32852081263.759327</v>
      </c>
      <c r="BC524" s="189">
        <f>SUM($F461:BC461)</f>
        <v>-33250738356.245613</v>
      </c>
      <c r="BD524" s="189">
        <f>SUM($F461:BD461)</f>
        <v>-33650157180.407234</v>
      </c>
      <c r="BE524" s="189">
        <f>SUM($F461:BE461)</f>
        <v>-34050317858.875347</v>
      </c>
      <c r="BF524" s="189">
        <f>SUM($F461:BF461)</f>
        <v>-34451201407.74379</v>
      </c>
      <c r="BG524" s="189">
        <f>SUM($F461:BG461)</f>
        <v>-34852789680.203041</v>
      </c>
      <c r="BH524" s="189">
        <f>SUM($F461:BH461)</f>
        <v>-35255065314.714523</v>
      </c>
      <c r="BI524" s="189">
        <f>SUM($F461:BI461)</f>
        <v>-35658011687.283051</v>
      </c>
      <c r="BJ524" s="189">
        <f>SUM($F461:BJ461)</f>
        <v>-36061612867.435555</v>
      </c>
      <c r="BK524" s="189">
        <f>SUM($F461:BK461)</f>
        <v>-36465853577.558006</v>
      </c>
      <c r="BL524" s="189">
        <f>SUM($F461:BL461)</f>
        <v>-36870719155.280434</v>
      </c>
      <c r="BM524" s="189">
        <f>SUM($F461:BM461)</f>
        <v>-37276195518.633545</v>
      </c>
      <c r="BN524" s="1521">
        <f>SUM($F461:BN461)</f>
        <v>-37682269133.729691</v>
      </c>
    </row>
    <row r="525" spans="3:66" hidden="1" x14ac:dyDescent="0.15">
      <c r="C525" s="1529"/>
      <c r="D525" s="274"/>
      <c r="E525" s="189"/>
      <c r="F525" s="1604">
        <f>SUM($F462:F462)</f>
        <v>-14181994765.978571</v>
      </c>
      <c r="G525" s="189">
        <f>SUM($F462:G462)</f>
        <v>-14286846254.576683</v>
      </c>
      <c r="H525" s="189">
        <f>SUM($F462:H462)</f>
        <v>-14453393876.690954</v>
      </c>
      <c r="I525" s="189">
        <f>SUM($F462:I462)</f>
        <v>-14651647208.986389</v>
      </c>
      <c r="J525" s="189">
        <f>SUM($F462:J462)</f>
        <v>-14870636544.589397</v>
      </c>
      <c r="K525" s="189">
        <f>SUM($F462:K462)</f>
        <v>-15104773900.880369</v>
      </c>
      <c r="L525" s="189">
        <f>SUM($F462:L462)</f>
        <v>-15350713090.137365</v>
      </c>
      <c r="M525" s="189">
        <f>SUM($F462:M462)</f>
        <v>-15606244440.955853</v>
      </c>
      <c r="N525" s="189">
        <f>SUM($F462:N462)</f>
        <v>-15869809233.024286</v>
      </c>
      <c r="O525" s="189">
        <f>SUM($F462:O462)</f>
        <v>-16140254236.088362</v>
      </c>
      <c r="P525" s="189">
        <f>SUM($F462:P462)</f>
        <v>-16416694845.741566</v>
      </c>
      <c r="Q525" s="189">
        <f>SUM($F462:Q462)</f>
        <v>-16698433012.894844</v>
      </c>
      <c r="R525" s="189">
        <f>SUM($F462:R462)</f>
        <v>-16984905180.569168</v>
      </c>
      <c r="S525" s="189">
        <f>SUM($F462:S462)</f>
        <v>-17275647738.523296</v>
      </c>
      <c r="T525" s="189">
        <f>SUM($F462:T462)</f>
        <v>-17570273243.524887</v>
      </c>
      <c r="U525" s="189">
        <f>SUM($F462:U462)</f>
        <v>-17868453541.135551</v>
      </c>
      <c r="V525" s="189">
        <f>SUM($F462:V462)</f>
        <v>-18169907471.199596</v>
      </c>
      <c r="W525" s="189">
        <f>SUM($F462:W462)</f>
        <v>-18474391710.652836</v>
      </c>
      <c r="X525" s="189">
        <f>SUM($F462:X462)</f>
        <v>-18781693820.063175</v>
      </c>
      <c r="Y525" s="189">
        <f>SUM($F462:Y462)</f>
        <v>-19091626873.459427</v>
      </c>
      <c r="Z525" s="189">
        <f>SUM($F462:Z462)</f>
        <v>-19404025248.470528</v>
      </c>
      <c r="AA525" s="189">
        <f>SUM($F462:AA462)</f>
        <v>-19718741281.867752</v>
      </c>
      <c r="AB525" s="189">
        <f>SUM($F462:AB462)</f>
        <v>-20035642580.753918</v>
      </c>
      <c r="AC525" s="189">
        <f>SUM($F462:AC462)</f>
        <v>-20354609837.524113</v>
      </c>
      <c r="AD525" s="189">
        <f>SUM($F462:AD462)</f>
        <v>-20675535036.853165</v>
      </c>
      <c r="AE525" s="189">
        <f>SUM($F462:AE462)</f>
        <v>-20998319971.289928</v>
      </c>
      <c r="AF525" s="189">
        <f>SUM($F462:AF462)</f>
        <v>-21322875002.356815</v>
      </c>
      <c r="AG525" s="189">
        <f>SUM($F462:AG462)</f>
        <v>-21649118018.844013</v>
      </c>
      <c r="AH525" s="189">
        <f>SUM($F462:AH462)</f>
        <v>-21976973554.901241</v>
      </c>
      <c r="AI525" s="189">
        <f>SUM($F462:AI462)</f>
        <v>-22306372038.682278</v>
      </c>
      <c r="AJ525" s="189">
        <f>SUM($F462:AJ462)</f>
        <v>-22637249148.457218</v>
      </c>
      <c r="AK525" s="189">
        <f>SUM($F462:AK462)</f>
        <v>-22969545257.810738</v>
      </c>
      <c r="AL525" s="189">
        <f>SUM($F462:AL462)</f>
        <v>-23303204955.171051</v>
      </c>
      <c r="AM525" s="189">
        <f>SUM($F462:AM462)</f>
        <v>-23638176625.736065</v>
      </c>
      <c r="AN525" s="189">
        <f>SUM($F462:AN462)</f>
        <v>-23974412086.077194</v>
      </c>
      <c r="AO525" s="189">
        <f>SUM($F462:AO462)</f>
        <v>-24311866263.452667</v>
      </c>
      <c r="AP525" s="189">
        <f>SUM($F462:AP462)</f>
        <v>-24650496913.257332</v>
      </c>
      <c r="AQ525" s="189">
        <f>SUM($F462:AQ462)</f>
        <v>-24990264369.155609</v>
      </c>
      <c r="AR525" s="189">
        <f>SUM($F462:AR462)</f>
        <v>-25331131321.348301</v>
      </c>
      <c r="AS525" s="189">
        <f>SUM($F462:AS462)</f>
        <v>-25673062619.158722</v>
      </c>
      <c r="AT525" s="189">
        <f>SUM($F462:AT462)</f>
        <v>-26016025094.724033</v>
      </c>
      <c r="AU525" s="189">
        <f>SUM($F462:AU462)</f>
        <v>-26359987405.071217</v>
      </c>
      <c r="AV525" s="189">
        <f>SUM($F462:AV462)</f>
        <v>-26704919890.264732</v>
      </c>
      <c r="AW525" s="189">
        <f>SUM($F462:AW462)</f>
        <v>-27050794445.651443</v>
      </c>
      <c r="AX525" s="189">
        <f>SUM($F462:AX462)</f>
        <v>-27397584406.510559</v>
      </c>
      <c r="AY525" s="189">
        <f>SUM($F462:AY462)</f>
        <v>-27745264443.653015</v>
      </c>
      <c r="AZ525" s="189">
        <f>SUM($F462:AZ462)</f>
        <v>-28093810468.713558</v>
      </c>
      <c r="BA525" s="189">
        <f>SUM($F462:BA462)</f>
        <v>-28443199548.046989</v>
      </c>
      <c r="BB525" s="189">
        <f>SUM($F462:BB462)</f>
        <v>-28793409824.282562</v>
      </c>
      <c r="BC525" s="189">
        <f>SUM($F462:BC462)</f>
        <v>-29144420444.71183</v>
      </c>
      <c r="BD525" s="189">
        <f>SUM($F462:BD462)</f>
        <v>-29496211495.788956</v>
      </c>
      <c r="BE525" s="189">
        <f>SUM($F462:BE462)</f>
        <v>-29848763943.111221</v>
      </c>
      <c r="BF525" s="189">
        <f>SUM($F462:BF462)</f>
        <v>-30202059576.323952</v>
      </c>
      <c r="BG525" s="189">
        <f>SUM($F462:BG462)</f>
        <v>-30556080958.459862</v>
      </c>
      <c r="BH525" s="189">
        <f>SUM($F462:BH462)</f>
        <v>-30910811379.279858</v>
      </c>
      <c r="BI525" s="189">
        <f>SUM($F462:BI462)</f>
        <v>-31266234812.231739</v>
      </c>
      <c r="BJ525" s="189">
        <f>SUM($F462:BJ462)</f>
        <v>-31622335874.68626</v>
      </c>
      <c r="BK525" s="189">
        <f>SUM($F462:BK462)</f>
        <v>-31979099791.147491</v>
      </c>
      <c r="BL525" s="189">
        <f>SUM($F462:BL462)</f>
        <v>-32336512359.167248</v>
      </c>
      <c r="BM525" s="189">
        <f>SUM($F462:BM462)</f>
        <v>-32694559917.722099</v>
      </c>
      <c r="BN525" s="1521">
        <f>SUM($F462:BN462)</f>
        <v>-33053229317.836678</v>
      </c>
    </row>
    <row r="526" spans="3:66" hidden="1" x14ac:dyDescent="0.15">
      <c r="C526" s="1529"/>
      <c r="D526" s="274"/>
      <c r="E526" s="189"/>
      <c r="F526" s="1604">
        <f>SUM($F463:F463)</f>
        <v>-11855236187.136616</v>
      </c>
      <c r="G526" s="189">
        <f>SUM($F463:G463)</f>
        <v>-11960087675.734728</v>
      </c>
      <c r="H526" s="189">
        <f>SUM($F463:H463)</f>
        <v>-12106069920.010279</v>
      </c>
      <c r="I526" s="189">
        <f>SUM($F463:I463)</f>
        <v>-12274178048.62479</v>
      </c>
      <c r="J526" s="189">
        <f>SUM($F463:J463)</f>
        <v>-12457177973.010038</v>
      </c>
      <c r="K526" s="189">
        <f>SUM($F463:K463)</f>
        <v>-12651288662.901394</v>
      </c>
      <c r="L526" s="189">
        <f>SUM($F463:L463)</f>
        <v>-12854201883.191704</v>
      </c>
      <c r="M526" s="189">
        <f>SUM($F463:M463)</f>
        <v>-13064369562.601372</v>
      </c>
      <c r="N526" s="189">
        <f>SUM($F463:N463)</f>
        <v>-13280685399.085346</v>
      </c>
      <c r="O526" s="189">
        <f>SUM($F463:O463)</f>
        <v>-13502321675.155739</v>
      </c>
      <c r="P526" s="189">
        <f>SUM($F463:P463)</f>
        <v>-13728637200.595209</v>
      </c>
      <c r="Q526" s="189">
        <f>SUM($F463:Q463)</f>
        <v>-13959121546.579441</v>
      </c>
      <c r="R526" s="189">
        <f>SUM($F463:R463)</f>
        <v>-14193359349.377972</v>
      </c>
      <c r="S526" s="189">
        <f>SUM($F463:S463)</f>
        <v>-14431006432.434622</v>
      </c>
      <c r="T526" s="189">
        <f>SUM($F463:T463)</f>
        <v>-14671773248.440575</v>
      </c>
      <c r="U526" s="189">
        <f>SUM($F463:U463)</f>
        <v>-14915413047.522886</v>
      </c>
      <c r="V526" s="189">
        <f>SUM($F463:V463)</f>
        <v>-15161713204.895714</v>
      </c>
      <c r="W526" s="189">
        <f>SUM($F463:W463)</f>
        <v>-15410488724.110312</v>
      </c>
      <c r="X526" s="189">
        <f>SUM($F463:X463)</f>
        <v>-15661577277.110916</v>
      </c>
      <c r="Y526" s="189">
        <f>SUM($F463:Y463)</f>
        <v>-15914835354.236769</v>
      </c>
      <c r="Z526" s="189">
        <f>SUM($F463:Z463)</f>
        <v>-16170135231.669544</v>
      </c>
      <c r="AA526" s="189">
        <f>SUM($F463:AA463)</f>
        <v>-16427362551.404408</v>
      </c>
      <c r="AB526" s="189">
        <f>SUM($F463:AB463)</f>
        <v>-16686414367.327467</v>
      </c>
      <c r="AC526" s="189">
        <f>SUM($F463:AC463)</f>
        <v>-16947197550.927656</v>
      </c>
      <c r="AD526" s="189">
        <f>SUM($F463:AD463)</f>
        <v>-17209627477.983585</v>
      </c>
      <c r="AE526" s="189">
        <f>SUM($F463:AE463)</f>
        <v>-17473626937.275349</v>
      </c>
      <c r="AF526" s="189">
        <f>SUM($F463:AF463)</f>
        <v>-17739125216.563583</v>
      </c>
      <c r="AG526" s="189">
        <f>SUM($F463:AG463)</f>
        <v>-18006057331.447353</v>
      </c>
      <c r="AH526" s="189">
        <f>SUM($F463:AH463)</f>
        <v>-18274363370.389961</v>
      </c>
      <c r="AI526" s="189">
        <f>SUM($F463:AI463)</f>
        <v>-18543987934.956371</v>
      </c>
      <c r="AJ526" s="189">
        <f>SUM($F463:AJ463)</f>
        <v>-18814879658.667702</v>
      </c>
      <c r="AK526" s="189">
        <f>SUM($F463:AK463)</f>
        <v>-19086990791.219246</v>
      </c>
      <c r="AL526" s="189">
        <f>SUM($F463:AL463)</f>
        <v>-19360276837.39204</v>
      </c>
      <c r="AM526" s="189">
        <f>SUM($F463:AM463)</f>
        <v>-19634696242.004211</v>
      </c>
      <c r="AN526" s="189">
        <f>SUM($F463:AN463)</f>
        <v>-19910210113.834599</v>
      </c>
      <c r="AO526" s="189">
        <f>SUM($F463:AO463)</f>
        <v>-20186781982.709362</v>
      </c>
      <c r="AP526" s="189">
        <f>SUM($F463:AP463)</f>
        <v>-20464377584.947159</v>
      </c>
      <c r="AQ526" s="189">
        <f>SUM($F463:AQ463)</f>
        <v>-20742964673.167034</v>
      </c>
      <c r="AR526" s="189">
        <f>SUM($F463:AR463)</f>
        <v>-21022512847.117554</v>
      </c>
      <c r="AS526" s="189">
        <f>SUM($F463:AS463)</f>
        <v>-21302993402.718784</v>
      </c>
      <c r="AT526" s="189">
        <f>SUM($F463:AT463)</f>
        <v>-21584379196.945534</v>
      </c>
      <c r="AU526" s="189">
        <f>SUM($F463:AU463)</f>
        <v>-21866644526.539814</v>
      </c>
      <c r="AV526" s="189">
        <f>SUM($F463:AV463)</f>
        <v>-22149765018.838444</v>
      </c>
      <c r="AW526" s="189">
        <f>SUM($F463:AW463)</f>
        <v>-22433717533.249363</v>
      </c>
      <c r="AX526" s="189">
        <f>SUM($F463:AX463)</f>
        <v>-22718480072.117367</v>
      </c>
      <c r="AY526" s="189">
        <f>SUM($F463:AY463)</f>
        <v>-23004031699.893784</v>
      </c>
      <c r="AZ526" s="189">
        <f>SUM($F463:AZ463)</f>
        <v>-23290352469.671207</v>
      </c>
      <c r="BA526" s="189">
        <f>SUM($F463:BA463)</f>
        <v>-23577423356.26841</v>
      </c>
      <c r="BB526" s="189">
        <f>SUM($F463:BB463)</f>
        <v>-23865226195.155998</v>
      </c>
      <c r="BC526" s="189">
        <f>SUM($F463:BC463)</f>
        <v>-24153743626.603184</v>
      </c>
      <c r="BD526" s="189">
        <f>SUM($F463:BD463)</f>
        <v>-24442959044.503021</v>
      </c>
      <c r="BE526" s="189">
        <f>SUM($F463:BE463)</f>
        <v>-24732856549.399403</v>
      </c>
      <c r="BF526" s="189">
        <f>SUM($F463:BF463)</f>
        <v>-25023420905.296066</v>
      </c>
      <c r="BG526" s="189">
        <f>SUM($F463:BG463)</f>
        <v>-25314637499.876911</v>
      </c>
      <c r="BH526" s="189">
        <f>SUM($F463:BH463)</f>
        <v>-25606492307.809555</v>
      </c>
      <c r="BI526" s="189">
        <f>SUM($F463:BI463)</f>
        <v>-25898971856.841007</v>
      </c>
      <c r="BJ526" s="189">
        <f>SUM($F463:BJ463)</f>
        <v>-26192063196.426605</v>
      </c>
      <c r="BK526" s="189">
        <f>SUM($F463:BK463)</f>
        <v>-26485753868.661484</v>
      </c>
      <c r="BL526" s="189">
        <f>SUM($F463:BL463)</f>
        <v>-26780031881.308502</v>
      </c>
      <c r="BM526" s="189">
        <f>SUM($F463:BM463)</f>
        <v>-27074885682.738247</v>
      </c>
      <c r="BN526" s="1521">
        <f>SUM($F463:BN463)</f>
        <v>-27370304138.615696</v>
      </c>
    </row>
    <row r="527" spans="3:66" hidden="1" x14ac:dyDescent="0.15">
      <c r="C527" s="1529"/>
      <c r="D527" s="274"/>
      <c r="E527" s="189"/>
      <c r="F527" s="1604"/>
      <c r="G527" s="189"/>
      <c r="H527" s="189"/>
      <c r="I527" s="189"/>
      <c r="J527" s="189"/>
      <c r="K527" s="189"/>
      <c r="L527" s="189"/>
      <c r="M527" s="189"/>
      <c r="N527" s="189"/>
      <c r="O527" s="189"/>
      <c r="P527" s="189"/>
      <c r="Q527" s="189"/>
      <c r="R527" s="189"/>
      <c r="S527" s="189"/>
      <c r="T527" s="189"/>
      <c r="U527" s="189"/>
      <c r="V527" s="189"/>
      <c r="W527" s="189"/>
      <c r="X527" s="189"/>
      <c r="Y527" s="189"/>
      <c r="Z527" s="189"/>
      <c r="AA527" s="189"/>
      <c r="AB527" s="189"/>
      <c r="AC527" s="189"/>
      <c r="AD527" s="189"/>
      <c r="AE527" s="189"/>
      <c r="AF527" s="189"/>
      <c r="AG527" s="189"/>
      <c r="AH527" s="189"/>
      <c r="AI527" s="189"/>
      <c r="AJ527" s="189"/>
      <c r="AK527" s="189"/>
      <c r="AL527" s="189"/>
      <c r="AM527" s="189"/>
      <c r="AN527" s="189"/>
      <c r="AO527" s="189"/>
      <c r="AP527" s="189"/>
      <c r="AQ527" s="189"/>
      <c r="AR527" s="189"/>
      <c r="AS527" s="189"/>
      <c r="AT527" s="189"/>
      <c r="AU527" s="189"/>
      <c r="AV527" s="189"/>
      <c r="AW527" s="189"/>
      <c r="AX527" s="189"/>
      <c r="AY527" s="189"/>
      <c r="AZ527" s="189"/>
      <c r="BA527" s="189"/>
      <c r="BB527" s="189"/>
      <c r="BC527" s="189"/>
      <c r="BD527" s="189"/>
      <c r="BE527" s="189"/>
      <c r="BF527" s="189"/>
      <c r="BG527" s="189"/>
      <c r="BH527" s="189"/>
      <c r="BI527" s="189"/>
      <c r="BJ527" s="189"/>
      <c r="BK527" s="189"/>
      <c r="BL527" s="189"/>
      <c r="BM527" s="189"/>
      <c r="BN527" s="1521"/>
    </row>
    <row r="528" spans="3:66" hidden="1" x14ac:dyDescent="0.15">
      <c r="C528" s="1529"/>
      <c r="D528" s="274"/>
      <c r="E528" s="189"/>
      <c r="F528" s="1604">
        <f>SUM($F465:F465)</f>
        <v>2630427748.5671654</v>
      </c>
      <c r="G528" s="189">
        <f>SUM($F465:G465)</f>
        <v>3400979509.1466541</v>
      </c>
      <c r="H528" s="189">
        <f>SUM($F465:H465)</f>
        <v>3914189108.5357428</v>
      </c>
      <c r="I528" s="189">
        <f>SUM($F465:I465)</f>
        <v>4301434484.4273157</v>
      </c>
      <c r="J528" s="189">
        <f>SUM($F465:J465)</f>
        <v>4608770354.8640842</v>
      </c>
      <c r="K528" s="189">
        <f>SUM($F465:K465)</f>
        <v>4859024315.946682</v>
      </c>
      <c r="L528" s="189">
        <f>SUM($F465:L465)</f>
        <v>5065588807.5854378</v>
      </c>
      <c r="M528" s="189">
        <f>SUM($F465:M465)</f>
        <v>5237163209.2561083</v>
      </c>
      <c r="N528" s="189">
        <f>SUM($F465:N465)</f>
        <v>5379800096.5310211</v>
      </c>
      <c r="O528" s="189">
        <f>SUM($F465:O465)</f>
        <v>5497924640.4345455</v>
      </c>
      <c r="P528" s="189">
        <f>SUM($F465:P465)</f>
        <v>5594896000.2261219</v>
      </c>
      <c r="Q528" s="189">
        <f>SUM($F465:Q465)</f>
        <v>5673340350.5472097</v>
      </c>
      <c r="R528" s="189">
        <f>SUM($F465:R465)</f>
        <v>5735360134.7837124</v>
      </c>
      <c r="S528" s="189">
        <f>SUM($F465:S465)</f>
        <v>5782671723.2253895</v>
      </c>
      <c r="T528" s="189">
        <f>SUM($F465:T465)</f>
        <v>5816699435.4874239</v>
      </c>
      <c r="U528" s="189">
        <f>SUM($F465:U465)</f>
        <v>5838641799.8046932</v>
      </c>
      <c r="V528" s="189">
        <f>SUM($F465:V465)</f>
        <v>5849519500.5501213</v>
      </c>
      <c r="W528" s="189">
        <f>SUM($F465:W465)</f>
        <v>5850210872.3121328</v>
      </c>
      <c r="X528" s="189">
        <f>SUM($F465:X465)</f>
        <v>5841478698.3604498</v>
      </c>
      <c r="Y528" s="189">
        <f>SUM($F465:Y465)</f>
        <v>5823990796.407299</v>
      </c>
      <c r="Z528" s="189">
        <f>SUM($F465:Z465)</f>
        <v>5798336075.1660576</v>
      </c>
      <c r="AA528" s="189">
        <f>SUM($F465:AA465)</f>
        <v>5765037229.4872274</v>
      </c>
      <c r="AB528" s="189">
        <f>SUM($F465:AB465)</f>
        <v>5724560900.6695957</v>
      </c>
      <c r="AC528" s="189">
        <f>SUM($F465:AC465)</f>
        <v>5677325897.7230043</v>
      </c>
      <c r="AD528" s="189">
        <f>SUM($F465:AD465)</f>
        <v>5623709916.0377045</v>
      </c>
      <c r="AE528" s="189">
        <f>SUM($F465:AE465)</f>
        <v>5564055077.9403992</v>
      </c>
      <c r="AF528" s="189">
        <f>SUM($F465:AF465)</f>
        <v>5498672539.6192379</v>
      </c>
      <c r="AG528" s="189">
        <f>SUM($F465:AG465)</f>
        <v>5427846350.8891068</v>
      </c>
      <c r="AH528" s="189">
        <f>SUM($F465:AH465)</f>
        <v>5351836711.6242323</v>
      </c>
      <c r="AI528" s="189">
        <f>SUM($F465:AI465)</f>
        <v>5270882736.9422369</v>
      </c>
      <c r="AJ528" s="189">
        <f>SUM($F465:AJ465)</f>
        <v>5185204819.3215504</v>
      </c>
      <c r="AK528" s="189">
        <f>SUM($F465:AK465)</f>
        <v>5095006657.6430511</v>
      </c>
      <c r="AL528" s="189">
        <f>SUM($F465:AL465)</f>
        <v>5000477009.1648912</v>
      </c>
      <c r="AM528" s="189">
        <f>SUM($F465:AM465)</f>
        <v>4901791209.5935612</v>
      </c>
      <c r="AN528" s="189">
        <f>SUM($F465:AN465)</f>
        <v>4799112497.928668</v>
      </c>
      <c r="AO528" s="189">
        <f>SUM($F465:AO465)</f>
        <v>4692593176.066618</v>
      </c>
      <c r="AP528" s="189">
        <f>SUM($F465:AP465)</f>
        <v>4582375627.8307695</v>
      </c>
      <c r="AQ528" s="189">
        <f>SUM($F465:AQ465)</f>
        <v>4468593217.8404188</v>
      </c>
      <c r="AR528" s="189">
        <f>SUM($F465:AR465)</f>
        <v>4351371087.2033958</v>
      </c>
      <c r="AS528" s="189">
        <f>SUM($F465:AS465)</f>
        <v>4230826860.2388082</v>
      </c>
      <c r="AT528" s="189">
        <f>SUM($F465:AT465)</f>
        <v>4107071274.1713128</v>
      </c>
      <c r="AU528" s="189">
        <f>SUM($F465:AU465)</f>
        <v>3980208741.8811588</v>
      </c>
      <c r="AV528" s="189">
        <f>SUM($F465:AV465)</f>
        <v>3850337856.2635922</v>
      </c>
      <c r="AW528" s="189">
        <f>SUM($F465:AW465)</f>
        <v>3717551843.4833441</v>
      </c>
      <c r="AX528" s="189">
        <f>SUM($F465:AX465)</f>
        <v>3581938971.3547363</v>
      </c>
      <c r="AY528" s="189">
        <f>SUM($F465:AY465)</f>
        <v>3443582918.1957827</v>
      </c>
      <c r="AZ528" s="189">
        <f>SUM($F465:AZ465)</f>
        <v>3302563106.7640071</v>
      </c>
      <c r="BA528" s="189">
        <f>SUM($F465:BA465)</f>
        <v>3158955007.2572827</v>
      </c>
      <c r="BB528" s="189">
        <f>SUM($F465:BB465)</f>
        <v>3012830412.8345404</v>
      </c>
      <c r="BC528" s="189">
        <f>SUM($F465:BC465)</f>
        <v>2864257690.6622567</v>
      </c>
      <c r="BD528" s="189">
        <f>SUM($F465:BD465)</f>
        <v>2713302011.10991</v>
      </c>
      <c r="BE528" s="189">
        <f>SUM($F465:BE465)</f>
        <v>2560025557.3901906</v>
      </c>
      <c r="BF528" s="189">
        <f>SUM($F465:BF465)</f>
        <v>2404487717.6587596</v>
      </c>
      <c r="BG528" s="189">
        <f>SUM($F465:BG465)</f>
        <v>2246745261.3464422</v>
      </c>
      <c r="BH528" s="189">
        <f>SUM($F465:BH465)</f>
        <v>2086852501.2878351</v>
      </c>
      <c r="BI528" s="189">
        <f>SUM($F465:BI465)</f>
        <v>1924861443.0293984</v>
      </c>
      <c r="BJ528" s="189">
        <f>SUM($F465:BJ465)</f>
        <v>1760821922.5429962</v>
      </c>
      <c r="BK528" s="189">
        <f>SUM($F465:BK465)</f>
        <v>1594781733.4340363</v>
      </c>
      <c r="BL528" s="189">
        <f>SUM($F465:BL465)</f>
        <v>1426786744.6139374</v>
      </c>
      <c r="BM528" s="189">
        <f>SUM($F465:BM465)</f>
        <v>1256881009.3021255</v>
      </c>
      <c r="BN528" s="1521">
        <f>SUM($F465:BN465)</f>
        <v>1085106866.1310737</v>
      </c>
    </row>
    <row r="529" spans="2:66" hidden="1" x14ac:dyDescent="0.15">
      <c r="C529" s="1529"/>
      <c r="D529" s="274"/>
      <c r="E529" s="189"/>
      <c r="F529" s="1604">
        <f>SUM($F466:F466)</f>
        <v>8688221848.1568928</v>
      </c>
      <c r="G529" s="189">
        <f>SUM($F466:G466)</f>
        <v>9458773608.7363815</v>
      </c>
      <c r="H529" s="189">
        <f>SUM($F466:H466)</f>
        <v>10036318748.423069</v>
      </c>
      <c r="I529" s="189">
        <f>SUM($F466:I466)</f>
        <v>10514677575.510931</v>
      </c>
      <c r="J529" s="189">
        <f>SUM($F466:J466)</f>
        <v>10928167087.43874</v>
      </c>
      <c r="K529" s="189">
        <f>SUM($F466:K466)</f>
        <v>11294268406.305267</v>
      </c>
      <c r="L529" s="189">
        <f>SUM($F466:L466)</f>
        <v>11623449552.524073</v>
      </c>
      <c r="M529" s="189">
        <f>SUM($F466:M466)</f>
        <v>11922623134.49971</v>
      </c>
      <c r="N529" s="189">
        <f>SUM($F466:N466)</f>
        <v>12196665362.83247</v>
      </c>
      <c r="O529" s="189">
        <f>SUM($F466:O466)</f>
        <v>12449183936.446243</v>
      </c>
      <c r="P529" s="189">
        <f>SUM($F466:P466)</f>
        <v>12682946200.676914</v>
      </c>
      <c r="Q529" s="189">
        <f>SUM($F466:Q466)</f>
        <v>12900135891.979542</v>
      </c>
      <c r="R529" s="189">
        <f>SUM($F466:R466)</f>
        <v>13102516009.45965</v>
      </c>
      <c r="S529" s="189">
        <f>SUM($F466:S466)</f>
        <v>13291536884.620581</v>
      </c>
      <c r="T529" s="189">
        <f>SUM($F466:T466)</f>
        <v>13468410572.493996</v>
      </c>
      <c r="U529" s="189">
        <f>SUM($F466:U466)</f>
        <v>13634163652.472713</v>
      </c>
      <c r="V529" s="189">
        <f>SUM($F466:V466)</f>
        <v>13789675689.749683</v>
      </c>
      <c r="W529" s="189">
        <f>SUM($F466:W466)</f>
        <v>13935707882.146017</v>
      </c>
      <c r="X529" s="189">
        <f>SUM($F466:X466)</f>
        <v>14072924812.911848</v>
      </c>
      <c r="Y529" s="189">
        <f>SUM($F466:Y466)</f>
        <v>14201911250.459717</v>
      </c>
      <c r="Z529" s="189">
        <f>SUM($F466:Z466)</f>
        <v>14323185318.24991</v>
      </c>
      <c r="AA529" s="189">
        <f>SUM($F466:AA466)</f>
        <v>14437208957.399017</v>
      </c>
      <c r="AB529" s="189">
        <f>SUM($F466:AB466)</f>
        <v>14544396338.200373</v>
      </c>
      <c r="AC529" s="189">
        <f>SUM($F466:AC466)</f>
        <v>14645120695.674681</v>
      </c>
      <c r="AD529" s="189">
        <f>SUM($F466:AD466)</f>
        <v>14739719938.726896</v>
      </c>
      <c r="AE529" s="189">
        <f>SUM($F466:AE466)</f>
        <v>14828501293.875307</v>
      </c>
      <c r="AF529" s="189">
        <f>SUM($F466:AF466)</f>
        <v>14911745180.956223</v>
      </c>
      <c r="AG529" s="189">
        <f>SUM($F466:AG466)</f>
        <v>14989708471.936159</v>
      </c>
      <c r="AH529" s="189">
        <f>SUM($F466:AH466)</f>
        <v>15062627249.822685</v>
      </c>
      <c r="AI529" s="189">
        <f>SUM($F466:AI466)</f>
        <v>15130719159.161472</v>
      </c>
      <c r="AJ529" s="189">
        <f>SUM($F466:AJ466)</f>
        <v>15194185420.337507</v>
      </c>
      <c r="AK529" s="189">
        <f>SUM($F466:AK466)</f>
        <v>15253212565.184841</v>
      </c>
      <c r="AL529" s="189">
        <f>SUM($F466:AL466)</f>
        <v>15307973940.064388</v>
      </c>
      <c r="AM529" s="189">
        <f>SUM($F466:AM466)</f>
        <v>15358631013.742071</v>
      </c>
      <c r="AN529" s="189">
        <f>SUM($F466:AN466)</f>
        <v>15405334520.473078</v>
      </c>
      <c r="AO529" s="189">
        <f>SUM($F466:AO466)</f>
        <v>15448225463.219641</v>
      </c>
      <c r="AP529" s="189">
        <f>SUM($F466:AP466)</f>
        <v>15487435997.56472</v>
      </c>
      <c r="AQ529" s="189">
        <f>SUM($F466:AQ466)</f>
        <v>15523090213.381659</v>
      </c>
      <c r="AR529" s="189">
        <f>SUM($F466:AR466)</f>
        <v>15555304828.49147</v>
      </c>
      <c r="AS529" s="189">
        <f>SUM($F466:AS466)</f>
        <v>15584189806.241009</v>
      </c>
      <c r="AT529" s="189">
        <f>SUM($F466:AT466)</f>
        <v>15609848907.056797</v>
      </c>
      <c r="AU529" s="189">
        <f>SUM($F466:AU466)</f>
        <v>15632380182.485451</v>
      </c>
      <c r="AV529" s="189">
        <f>SUM($F466:AV466)</f>
        <v>15651876418.956316</v>
      </c>
      <c r="AW529" s="189">
        <f>SUM($F466:AW466)</f>
        <v>15668425537.44313</v>
      </c>
      <c r="AX529" s="189">
        <f>SUM($F466:AX466)</f>
        <v>15682110954.318407</v>
      </c>
      <c r="AY529" s="189">
        <f>SUM($F466:AY466)</f>
        <v>15693011907.954355</v>
      </c>
      <c r="AZ529" s="189">
        <f>SUM($F466:AZ466)</f>
        <v>15701203755.00164</v>
      </c>
      <c r="BA529" s="189">
        <f>SUM($F466:BA466)</f>
        <v>15706758239.751385</v>
      </c>
      <c r="BB529" s="189">
        <f>SUM($F466:BB466)</f>
        <v>15709743739.53989</v>
      </c>
      <c r="BC529" s="189">
        <f>SUM($F466:BC466)</f>
        <v>15710225488.775919</v>
      </c>
      <c r="BD529" s="189">
        <f>SUM($F466:BD466)</f>
        <v>15708265783.846191</v>
      </c>
      <c r="BE529" s="189">
        <f>SUM($F466:BE466)</f>
        <v>15703924170.876854</v>
      </c>
      <c r="BF529" s="189">
        <f>SUM($F466:BF466)</f>
        <v>15697257618.089754</v>
      </c>
      <c r="BG529" s="189">
        <f>SUM($F466:BG466)</f>
        <v>15688320674.286291</v>
      </c>
      <c r="BH529" s="189">
        <f>SUM($F466:BH466)</f>
        <v>15677165614.81336</v>
      </c>
      <c r="BI529" s="189">
        <f>SUM($F466:BI466)</f>
        <v>15663842576.211264</v>
      </c>
      <c r="BJ529" s="189">
        <f>SUM($F466:BJ466)</f>
        <v>15648399680.608934</v>
      </c>
      <c r="BK529" s="189">
        <f>SUM($F466:BK466)</f>
        <v>15630883150.814497</v>
      </c>
      <c r="BL529" s="189">
        <f>SUM($F466:BL466)</f>
        <v>15611337416.946589</v>
      </c>
      <c r="BM529" s="189">
        <f>SUM($F466:BM466)</f>
        <v>15589805215.361942</v>
      </c>
      <c r="BN529" s="1521">
        <f>SUM($F466:BN466)</f>
        <v>15566327680.555695</v>
      </c>
    </row>
    <row r="530" spans="2:66" hidden="1" x14ac:dyDescent="0.15">
      <c r="B530" s="747"/>
      <c r="C530" s="1533"/>
      <c r="D530" s="1399"/>
      <c r="E530" s="748"/>
      <c r="F530" s="1605">
        <f>SUM($F467:F467)</f>
        <v>15967119006.566223</v>
      </c>
      <c r="G530" s="748">
        <f>SUM($F467:G467)</f>
        <v>16737670767.145712</v>
      </c>
      <c r="H530" s="748">
        <f>SUM($F467:H467)</f>
        <v>17379551447.130001</v>
      </c>
      <c r="I530" s="748">
        <f>SUM($F467:I467)</f>
        <v>17952214788.406849</v>
      </c>
      <c r="J530" s="748">
        <f>SUM($F467:J467)</f>
        <v>18478291495.855457</v>
      </c>
      <c r="K530" s="748">
        <f>SUM($F467:K467)</f>
        <v>18969609926.186028</v>
      </c>
      <c r="L530" s="748">
        <f>SUM($F467:L467)</f>
        <v>19433391028.797939</v>
      </c>
      <c r="M530" s="748">
        <f>SUM($F467:M467)</f>
        <v>19874477700.474964</v>
      </c>
      <c r="N530" s="748">
        <f>SUM($F467:N467)</f>
        <v>20296330832.64146</v>
      </c>
      <c r="O530" s="748">
        <f>SUM($F467:O467)</f>
        <v>20701539808.88253</v>
      </c>
      <c r="P530" s="748">
        <f>SUM($F467:P467)</f>
        <v>21092110491.642792</v>
      </c>
      <c r="Q530" s="748">
        <f>SUM($F467:Q467)</f>
        <v>21469639676.976933</v>
      </c>
      <c r="R530" s="748">
        <f>SUM($F467:R467)</f>
        <v>21835426764.790401</v>
      </c>
      <c r="S530" s="748">
        <f>SUM($F467:S467)</f>
        <v>22190548457.143978</v>
      </c>
      <c r="T530" s="748">
        <f>SUM($F467:T467)</f>
        <v>22535910557.116047</v>
      </c>
      <c r="U530" s="748">
        <f>SUM($F467:U467)</f>
        <v>22872284982.758331</v>
      </c>
      <c r="V530" s="748">
        <f>SUM($F467:V467)</f>
        <v>23200336897.170929</v>
      </c>
      <c r="W530" s="748">
        <f>SUM($F467:W467)</f>
        <v>23520645032.559807</v>
      </c>
      <c r="X530" s="748">
        <f>SUM($F467:X467)</f>
        <v>23833717206.639519</v>
      </c>
      <c r="Y530" s="748">
        <f>SUM($F467:Y467)</f>
        <v>24140002366.744526</v>
      </c>
      <c r="Z530" s="748">
        <f>SUM($F467:Z467)</f>
        <v>24439900076.691509</v>
      </c>
      <c r="AA530" s="748">
        <f>SUM($F467:AA467)</f>
        <v>24733768087.458164</v>
      </c>
      <c r="AB530" s="748">
        <f>SUM($F467:AB467)</f>
        <v>25021928449.721642</v>
      </c>
      <c r="AC530" s="748">
        <f>SUM($F467:AC467)</f>
        <v>25304672501.33741</v>
      </c>
      <c r="AD530" s="748">
        <f>SUM($F467:AD467)</f>
        <v>25582264975.832283</v>
      </c>
      <c r="AE530" s="748">
        <f>SUM($F467:AE467)</f>
        <v>25854947416.327358</v>
      </c>
      <c r="AF530" s="748">
        <f>SUM($F467:AF467)</f>
        <v>26122941034.908329</v>
      </c>
      <c r="AG530" s="748">
        <f>SUM($F467:AG467)</f>
        <v>26386449125.021988</v>
      </c>
      <c r="AH530" s="748">
        <f>SUM($F467:AH467)</f>
        <v>26645659110.459599</v>
      </c>
      <c r="AI530" s="748">
        <f>SUM($F467:AI467)</f>
        <v>26900744296.485855</v>
      </c>
      <c r="AJ530" s="748">
        <f>SUM($F467:AJ467)</f>
        <v>27151865375.026657</v>
      </c>
      <c r="AK530" s="748">
        <f>SUM($F467:AK467)</f>
        <v>27399171725.377491</v>
      </c>
      <c r="AL530" s="748">
        <f>SUM($F467:AL467)</f>
        <v>27642802543.811577</v>
      </c>
      <c r="AM530" s="748">
        <f>SUM($F467:AM467)</f>
        <v>27882887829.15992</v>
      </c>
      <c r="AN530" s="748">
        <f>SUM($F467:AN467)</f>
        <v>28119549246.472656</v>
      </c>
      <c r="AO530" s="748">
        <f>SUM($F467:AO467)</f>
        <v>28352900886.935349</v>
      </c>
      <c r="AP530" s="748">
        <f>SUM($F467:AP467)</f>
        <v>28583049939.069836</v>
      </c>
      <c r="AQ530" s="748">
        <f>SUM($F467:AQ467)</f>
        <v>28810097283.720272</v>
      </c>
      <c r="AR530" s="748">
        <f>SUM($F467:AR467)</f>
        <v>29034138023.277527</v>
      </c>
      <c r="AS530" s="748">
        <f>SUM($F467:AS467)</f>
        <v>29255261953.927467</v>
      </c>
      <c r="AT530" s="748">
        <f>SUM($F467:AT467)</f>
        <v>29473553988.342503</v>
      </c>
      <c r="AU530" s="748">
        <f>SUM($F467:AU467)</f>
        <v>29689094535.110451</v>
      </c>
      <c r="AV530" s="748">
        <f>SUM($F467:AV467)</f>
        <v>29901959840.263191</v>
      </c>
      <c r="AW530" s="748">
        <f>SUM($F467:AW467)</f>
        <v>30112222295.492451</v>
      </c>
      <c r="AX530" s="748">
        <f>SUM($F467:AX467)</f>
        <v>30319950716.992329</v>
      </c>
      <c r="AY530" s="748">
        <f>SUM($F467:AY467)</f>
        <v>30525210598.324177</v>
      </c>
      <c r="AZ530" s="748">
        <f>SUM($F467:AZ467)</f>
        <v>30728064340.241116</v>
      </c>
      <c r="BA530" s="748">
        <f>SUM($F467:BA467)</f>
        <v>30928571460.021309</v>
      </c>
      <c r="BB530" s="748">
        <f>SUM($F467:BB467)</f>
        <v>31126788782.529442</v>
      </c>
      <c r="BC530" s="748">
        <f>SUM($F467:BC467)</f>
        <v>31322770614.94471</v>
      </c>
      <c r="BD530" s="748">
        <f>SUM($F467:BD467)</f>
        <v>31516568906.853024</v>
      </c>
      <c r="BE530" s="748">
        <f>SUM($F467:BE467)</f>
        <v>31708233397.194607</v>
      </c>
      <c r="BF530" s="748">
        <f>SUM($F467:BF467)</f>
        <v>31897811749.38023</v>
      </c>
      <c r="BG530" s="748">
        <f>SUM($F467:BG467)</f>
        <v>32085349675.735657</v>
      </c>
      <c r="BH530" s="748">
        <f>SUM($F467:BH467)</f>
        <v>32270891052.300697</v>
      </c>
      <c r="BI530" s="748">
        <f>SUM($F467:BI467)</f>
        <v>32454478024.893532</v>
      </c>
      <c r="BJ530" s="748">
        <f>SUM($F467:BJ467)</f>
        <v>32636151107.25013</v>
      </c>
      <c r="BK530" s="748">
        <f>SUM($F467:BK467)</f>
        <v>32815949271.96059</v>
      </c>
      <c r="BL530" s="748">
        <f>SUM($F467:BL467)</f>
        <v>32993910034.846973</v>
      </c>
      <c r="BM530" s="748">
        <f>SUM($F467:BM467)</f>
        <v>33170069533.359585</v>
      </c>
      <c r="BN530" s="1525">
        <f>SUM($F467:BN467)</f>
        <v>33344462599.509056</v>
      </c>
    </row>
    <row r="531" spans="2:66" hidden="1" x14ac:dyDescent="0.15">
      <c r="B531" s="165" t="s">
        <v>911</v>
      </c>
      <c r="C531" s="1529"/>
      <c r="D531" s="274"/>
      <c r="E531" s="189"/>
      <c r="F531" s="1604">
        <f>SUM($F468:F468)</f>
        <v>11177341125.146664</v>
      </c>
      <c r="G531" s="189">
        <f>SUM($F468:G468)</f>
        <v>11104347826.352722</v>
      </c>
      <c r="H531" s="189">
        <f>SUM($F468:H468)</f>
        <v>10949093016.203901</v>
      </c>
      <c r="I531" s="189">
        <f>SUM($F468:I468)</f>
        <v>10753572719.227669</v>
      </c>
      <c r="J531" s="189">
        <f>SUM($F468:J468)</f>
        <v>10532508699.994944</v>
      </c>
      <c r="K531" s="189">
        <f>SUM($F468:K468)</f>
        <v>10293197984.951569</v>
      </c>
      <c r="L531" s="189">
        <f>SUM($F468:L468)</f>
        <v>10039921576.256914</v>
      </c>
      <c r="M531" s="189">
        <f>SUM($F468:M468)</f>
        <v>9775460301.196394</v>
      </c>
      <c r="N531" s="189">
        <f>SUM($F468:N468)</f>
        <v>9501748914.6965466</v>
      </c>
      <c r="O531" s="189">
        <f>SUM($F468:O468)</f>
        <v>9220201958.6061859</v>
      </c>
      <c r="P531" s="189">
        <f>SUM($F468:P468)</f>
        <v>8931893215.457819</v>
      </c>
      <c r="Q531" s="189">
        <f>SUM($F468:Q468)</f>
        <v>8637662163.2992268</v>
      </c>
      <c r="R531" s="189">
        <f>SUM($F468:R468)</f>
        <v>8338180865.2298355</v>
      </c>
      <c r="S531" s="189">
        <f>SUM($F468:S468)</f>
        <v>8033997972.9491072</v>
      </c>
      <c r="T531" s="189">
        <f>SUM($F468:T468)</f>
        <v>7725568781.7870226</v>
      </c>
      <c r="U531" s="189">
        <f>SUM($F468:U468)</f>
        <v>7413276411.0255003</v>
      </c>
      <c r="V531" s="189">
        <f>SUM($F468:V468)</f>
        <v>7097447130.7119541</v>
      </c>
      <c r="W531" s="189">
        <f>SUM($F468:W468)</f>
        <v>6778361707.6293497</v>
      </c>
      <c r="X531" s="189">
        <f>SUM($F468:X468)</f>
        <v>6456263971.6433935</v>
      </c>
      <c r="Y531" s="189">
        <f>SUM($F468:Y468)</f>
        <v>6131367396.1082497</v>
      </c>
      <c r="Z531" s="189">
        <f>SUM($F468:Z468)</f>
        <v>5803860230.4758873</v>
      </c>
      <c r="AA531" s="189">
        <f>SUM($F468:AA468)</f>
        <v>5473909558.3993721</v>
      </c>
      <c r="AB531" s="189">
        <f>SUM($F468:AB468)</f>
        <v>5141664545.5588303</v>
      </c>
      <c r="AC531" s="189">
        <f>SUM($F468:AC468)</f>
        <v>4807259067.6548433</v>
      </c>
      <c r="AD531" s="189">
        <f>SUM($F468:AD468)</f>
        <v>4470813858.0856619</v>
      </c>
      <c r="AE531" s="189">
        <f>SUM($F468:AE468)</f>
        <v>4132438279.0309339</v>
      </c>
      <c r="AF531" s="189">
        <f>SUM($F468:AF468)</f>
        <v>3792231794.0926828</v>
      </c>
      <c r="AG531" s="189">
        <f>SUM($F468:AG468)</f>
        <v>3450285202.1006241</v>
      </c>
      <c r="AH531" s="189">
        <f>SUM($F468:AH468)</f>
        <v>3106681678.0572882</v>
      </c>
      <c r="AI531" s="189">
        <f>SUM($F468:AI468)</f>
        <v>2761497657.0515566</v>
      </c>
      <c r="AJ531" s="189">
        <f>SUM($F468:AJ468)</f>
        <v>2414803589.3286705</v>
      </c>
      <c r="AK531" s="189">
        <f>SUM($F468:AK468)</f>
        <v>2066664588.8898683</v>
      </c>
      <c r="AL531" s="189">
        <f>SUM($F468:AL468)</f>
        <v>1717140993.5253627</v>
      </c>
      <c r="AM531" s="189">
        <f>SUM($F468:AM468)</f>
        <v>1366288850.7173996</v>
      </c>
      <c r="AN531" s="189">
        <f>SUM($F468:AN468)</f>
        <v>1014160341.1376477</v>
      </c>
      <c r="AO531" s="189">
        <f>SUM($F468:AO468)</f>
        <v>660804149.32393301</v>
      </c>
      <c r="AP531" s="189">
        <f>SUM($F468:AP468)</f>
        <v>306265789.42149973</v>
      </c>
      <c r="AQ531" s="189">
        <f>SUM($F468:AQ468)</f>
        <v>-49412107.486218929</v>
      </c>
      <c r="AR531" s="189">
        <f>SUM($F468:AR468)</f>
        <v>-406189539.02800202</v>
      </c>
      <c r="AS531" s="189">
        <f>SUM($F468:AS468)</f>
        <v>-764028905.63517761</v>
      </c>
      <c r="AT531" s="189">
        <f>SUM($F468:AT468)</f>
        <v>-1122894809.2547357</v>
      </c>
      <c r="AU531" s="189">
        <f>SUM($F468:AU468)</f>
        <v>-1482753873.4617076</v>
      </c>
      <c r="AV531" s="189">
        <f>SUM($F468:AV468)</f>
        <v>-1843574582.2365875</v>
      </c>
      <c r="AW531" s="189">
        <f>SUM($F468:AW468)</f>
        <v>-2205327135.0788546</v>
      </c>
      <c r="AX531" s="189">
        <f>SUM($F468:AX468)</f>
        <v>-2567983316.4649563</v>
      </c>
      <c r="AY531" s="189">
        <f>SUM($F468:AY468)</f>
        <v>-2931516377.9411001</v>
      </c>
      <c r="AZ531" s="189">
        <f>SUM($F468:AZ468)</f>
        <v>-3295900931.3779583</v>
      </c>
      <c r="BA531" s="189">
        <f>SUM($F468:BA468)</f>
        <v>-3661112852.1139879</v>
      </c>
      <c r="BB531" s="189">
        <f>SUM($F468:BB468)</f>
        <v>-4027129190.8830009</v>
      </c>
      <c r="BC531" s="189">
        <f>SUM($F468:BC468)</f>
        <v>-4393928093.565115</v>
      </c>
      <c r="BD531" s="189">
        <f>SUM($F468:BD468)</f>
        <v>-4761488727.9225655</v>
      </c>
      <c r="BE531" s="189">
        <f>SUM($F468:BE468)</f>
        <v>-5129791216.5865097</v>
      </c>
      <c r="BF531" s="189">
        <f>SUM($F468:BF468)</f>
        <v>-5498816575.6507788</v>
      </c>
      <c r="BG531" s="189">
        <f>SUM($F468:BG468)</f>
        <v>-5868546658.3058615</v>
      </c>
      <c r="BH531" s="189">
        <f>SUM($F468:BH468)</f>
        <v>-6238964103.0131769</v>
      </c>
      <c r="BI531" s="189">
        <f>SUM($F468:BI468)</f>
        <v>-6610052285.7775316</v>
      </c>
      <c r="BJ531" s="189">
        <f>SUM($F468:BJ468)</f>
        <v>-6981795276.1258688</v>
      </c>
      <c r="BK531" s="189">
        <f>SUM($F468:BK468)</f>
        <v>-7354177796.4441509</v>
      </c>
      <c r="BL531" s="189">
        <f>SUM($F468:BL468)</f>
        <v>-7727185184.3624048</v>
      </c>
      <c r="BM531" s="189">
        <f>SUM($F468:BM468)</f>
        <v>-8100803357.9113426</v>
      </c>
      <c r="BN531" s="1521">
        <f>SUM($F468:BN468)</f>
        <v>-8475018783.2033195</v>
      </c>
    </row>
    <row r="532" spans="2:66" hidden="1" x14ac:dyDescent="0.15">
      <c r="B532" s="161"/>
      <c r="C532" s="1529"/>
      <c r="D532" s="274"/>
      <c r="E532" s="189"/>
      <c r="F532" s="1604">
        <f>SUM($F469:F469)</f>
        <v>9240918053.9957485</v>
      </c>
      <c r="G532" s="189">
        <f>SUM($F469:G469)</f>
        <v>9167924755.201807</v>
      </c>
      <c r="H532" s="189">
        <f>SUM($F469:H469)</f>
        <v>9033235322.8917065</v>
      </c>
      <c r="I532" s="189">
        <f>SUM($F469:I469)</f>
        <v>8866840180.4004421</v>
      </c>
      <c r="J532" s="189">
        <f>SUM($F469:J469)</f>
        <v>8679709034.6016045</v>
      </c>
      <c r="K532" s="189">
        <f>SUM($F469:K469)</f>
        <v>8477429868.1148024</v>
      </c>
      <c r="L532" s="189">
        <f>SUM($F469:L469)</f>
        <v>8263348868.6619759</v>
      </c>
      <c r="M532" s="189">
        <f>SUM($F469:M469)</f>
        <v>8039675707.6476583</v>
      </c>
      <c r="N532" s="189">
        <f>SUM($F469:N469)</f>
        <v>7807969105.3833961</v>
      </c>
      <c r="O532" s="189">
        <f>SUM($F469:O469)</f>
        <v>7569382292.1234913</v>
      </c>
      <c r="P532" s="189">
        <f>SUM($F469:P469)</f>
        <v>7324799872.2744579</v>
      </c>
      <c r="Q532" s="189">
        <f>SUM($F469:Q469)</f>
        <v>7074919894.9253492</v>
      </c>
      <c r="R532" s="189">
        <f>SUM($F469:R469)</f>
        <v>6820305917.0551958</v>
      </c>
      <c r="S532" s="189">
        <f>SUM($F469:S469)</f>
        <v>6561421548.9052372</v>
      </c>
      <c r="T532" s="189">
        <f>SUM($F469:T469)</f>
        <v>6298654233.7078161</v>
      </c>
      <c r="U532" s="189">
        <f>SUM($F469:U469)</f>
        <v>6032332125.9013214</v>
      </c>
      <c r="V532" s="189">
        <f>SUM($F469:V469)</f>
        <v>5762736385.6414471</v>
      </c>
      <c r="W532" s="189">
        <f>SUM($F469:W469)</f>
        <v>5490110335.9923782</v>
      </c>
      <c r="X532" s="189">
        <f>SUM($F469:X469)</f>
        <v>5214666416.3862076</v>
      </c>
      <c r="Y532" s="189">
        <f>SUM($F469:Y469)</f>
        <v>4936591552.7941246</v>
      </c>
      <c r="Z532" s="189">
        <f>SUM($F469:Z469)</f>
        <v>4656051367.5871954</v>
      </c>
      <c r="AA532" s="189">
        <f>SUM($F469:AA469)</f>
        <v>4373193523.9941416</v>
      </c>
      <c r="AB532" s="189">
        <f>SUM($F469:AB469)</f>
        <v>4088150414.912148</v>
      </c>
      <c r="AC532" s="189">
        <f>SUM($F469:AC469)</f>
        <v>3801041347.9461236</v>
      </c>
      <c r="AD532" s="189">
        <f>SUM($F469:AD469)</f>
        <v>3511974338.4212422</v>
      </c>
      <c r="AE532" s="189">
        <f>SUM($F469:AE469)</f>
        <v>3221047593.7886491</v>
      </c>
      <c r="AF532" s="189">
        <f>SUM($F469:AF469)</f>
        <v>2928350752.5259333</v>
      </c>
      <c r="AG532" s="189">
        <f>SUM($F469:AG469)</f>
        <v>2633965925.842905</v>
      </c>
      <c r="AH532" s="189">
        <f>SUM($F469:AH469)</f>
        <v>2337968579.5898461</v>
      </c>
      <c r="AI532" s="189">
        <f>SUM($F469:AI469)</f>
        <v>2040428285.6129799</v>
      </c>
      <c r="AJ532" s="189">
        <f>SUM($F469:AJ469)</f>
        <v>1741409365.6422081</v>
      </c>
      <c r="AK532" s="189">
        <f>SUM($F469:AK469)</f>
        <v>1440971446.0928607</v>
      </c>
      <c r="AL532" s="189">
        <f>SUM($F469:AL469)</f>
        <v>1139169938.5367162</v>
      </c>
      <c r="AM532" s="189">
        <f>SUM($F469:AM469)</f>
        <v>836056457.7758733</v>
      </c>
      <c r="AN532" s="189">
        <f>SUM($F469:AN469)</f>
        <v>531679187.23891318</v>
      </c>
      <c r="AO532" s="189">
        <f>SUM($F469:AO469)</f>
        <v>226083199.66760981</v>
      </c>
      <c r="AP532" s="189">
        <f>SUM($F469:AP469)</f>
        <v>-80689260.3328861</v>
      </c>
      <c r="AQ532" s="189">
        <f>SUM($F469:AQ469)</f>
        <v>-388598526.42699265</v>
      </c>
      <c r="AR532" s="189">
        <f>SUM($F469:AR469)</f>
        <v>-697607288.81551433</v>
      </c>
      <c r="AS532" s="189">
        <f>SUM($F469:AS469)</f>
        <v>-1007680396.821764</v>
      </c>
      <c r="AT532" s="189">
        <f>SUM($F469:AT469)</f>
        <v>-1318784682.5829048</v>
      </c>
      <c r="AU532" s="189">
        <f>SUM($F469:AU469)</f>
        <v>-1630888803.125916</v>
      </c>
      <c r="AV532" s="189">
        <f>SUM($F469:AV469)</f>
        <v>-1943963098.5152631</v>
      </c>
      <c r="AW532" s="189">
        <f>SUM($F469:AW469)</f>
        <v>-2257979464.0978026</v>
      </c>
      <c r="AX532" s="189">
        <f>SUM($F469:AX469)</f>
        <v>-2572911235.1527481</v>
      </c>
      <c r="AY532" s="189">
        <f>SUM($F469:AY469)</f>
        <v>-2888733082.4910345</v>
      </c>
      <c r="AZ532" s="189">
        <f>SUM($F469:AZ469)</f>
        <v>-3205420917.7474065</v>
      </c>
      <c r="BA532" s="189">
        <f>SUM($F469:BA469)</f>
        <v>-3522951807.2766671</v>
      </c>
      <c r="BB532" s="189">
        <f>SUM($F469:BB469)</f>
        <v>-3841303893.7080674</v>
      </c>
      <c r="BC532" s="189">
        <f>SUM($F469:BC469)</f>
        <v>-4160456324.3331656</v>
      </c>
      <c r="BD532" s="189">
        <f>SUM($F469:BD469)</f>
        <v>-4480389185.6061211</v>
      </c>
      <c r="BE532" s="189">
        <f>SUM($F469:BE469)</f>
        <v>-4801083443.1242161</v>
      </c>
      <c r="BF532" s="189">
        <f>SUM($F469:BF469)</f>
        <v>-5122520886.5327759</v>
      </c>
      <c r="BG532" s="189">
        <f>SUM($F469:BG469)</f>
        <v>-5444684078.8645153</v>
      </c>
      <c r="BH532" s="189">
        <f>SUM($F469:BH469)</f>
        <v>-5767556309.8803406</v>
      </c>
      <c r="BI532" s="189">
        <f>SUM($F469:BI469)</f>
        <v>-6091121553.0280533</v>
      </c>
      <c r="BJ532" s="189">
        <f>SUM($F469:BJ469)</f>
        <v>-6415364425.6784048</v>
      </c>
      <c r="BK532" s="189">
        <f>SUM($F469:BK469)</f>
        <v>-6740270152.3354645</v>
      </c>
      <c r="BL532" s="189">
        <f>SUM($F469:BL469)</f>
        <v>-7065824530.5510521</v>
      </c>
      <c r="BM532" s="189">
        <f>SUM($F469:BM469)</f>
        <v>-7392013899.301733</v>
      </c>
      <c r="BN532" s="1521">
        <f>SUM($F469:BN469)</f>
        <v>-7718825109.6121407</v>
      </c>
    </row>
    <row r="533" spans="2:66" hidden="1" x14ac:dyDescent="0.15">
      <c r="C533" s="1529"/>
      <c r="D533" s="274"/>
      <c r="E533" s="189"/>
      <c r="F533" s="1604">
        <f>SUM($F470:F470)</f>
        <v>6914159475.1537991</v>
      </c>
      <c r="G533" s="189">
        <f>SUM($F470:G470)</f>
        <v>6841166176.3598576</v>
      </c>
      <c r="H533" s="189">
        <f>SUM($F470:H470)</f>
        <v>6727042121.8884764</v>
      </c>
      <c r="I533" s="189">
        <f>SUM($F470:I470)</f>
        <v>6590792183.0781364</v>
      </c>
      <c r="J533" s="189">
        <f>SUM($F470:J470)</f>
        <v>6439650448.4970598</v>
      </c>
      <c r="K533" s="189">
        <f>SUM($F470:K470)</f>
        <v>6277397948.4098749</v>
      </c>
      <c r="L533" s="189">
        <f>SUM($F470:L470)</f>
        <v>6106342917.9237347</v>
      </c>
      <c r="M533" s="189">
        <f>SUM($F470:M470)</f>
        <v>5928033428.3182364</v>
      </c>
      <c r="N533" s="189">
        <f>SUM($F470:N470)</f>
        <v>5743575781.6384335</v>
      </c>
      <c r="O533" s="189">
        <f>SUM($F470:O470)</f>
        <v>5553797695.3722115</v>
      </c>
      <c r="P533" s="189">
        <f>SUM($F470:P470)</f>
        <v>5359340359.7369108</v>
      </c>
      <c r="Q533" s="189">
        <f>SUM($F470:Q470)</f>
        <v>5160714203.5568504</v>
      </c>
      <c r="R533" s="189">
        <f>SUM($F470:R470)</f>
        <v>4958334590.5624905</v>
      </c>
      <c r="S533" s="189">
        <f>SUM($F470:S470)</f>
        <v>4752545697.3100109</v>
      </c>
      <c r="T533" s="189">
        <f>SUM($F470:T470)</f>
        <v>4543637071.1082287</v>
      </c>
      <c r="U533" s="189">
        <f>SUM($F470:U470)</f>
        <v>4331855461.8300867</v>
      </c>
      <c r="V533" s="189">
        <f>SUM($F470:V470)</f>
        <v>4117413494.2614298</v>
      </c>
      <c r="W533" s="189">
        <f>SUM($F470:W470)</f>
        <v>3900496164.8510027</v>
      </c>
      <c r="X533" s="189">
        <f>SUM($F470:X470)</f>
        <v>3681265801.6545687</v>
      </c>
      <c r="Y533" s="189">
        <f>SUM($F470:Y470)</f>
        <v>3459865914.3328872</v>
      </c>
      <c r="Z533" s="189">
        <f>SUM($F470:Z470)</f>
        <v>3236424226.7042828</v>
      </c>
      <c r="AA533" s="189">
        <f>SUM($F470:AA470)</f>
        <v>3011055096.7735901</v>
      </c>
      <c r="AB533" s="189">
        <f>SUM($F470:AB470)</f>
        <v>2783861470.6547017</v>
      </c>
      <c r="AC533" s="189">
        <f>SUM($F470:AC470)</f>
        <v>2554936476.8586822</v>
      </c>
      <c r="AD533" s="189">
        <f>SUM($F470:AD470)</f>
        <v>2324364739.6069236</v>
      </c>
      <c r="AE533" s="189">
        <f>SUM($F470:AE470)</f>
        <v>2092223470.1193318</v>
      </c>
      <c r="AF533" s="189">
        <f>SUM($F470:AF470)</f>
        <v>1858583380.6352658</v>
      </c>
      <c r="AG533" s="189">
        <f>SUM($F470:AG470)</f>
        <v>1623509455.5556664</v>
      </c>
      <c r="AH533" s="189">
        <f>SUM($F470:AH470)</f>
        <v>1387061606.4172282</v>
      </c>
      <c r="AI533" s="189">
        <f>SUM($F470:AI470)</f>
        <v>1149295231.6549897</v>
      </c>
      <c r="AJ533" s="189">
        <f>SUM($F470:AJ470)</f>
        <v>910261697.74782801</v>
      </c>
      <c r="AK533" s="189">
        <f>SUM($F470:AK470)</f>
        <v>670008755.00045419</v>
      </c>
      <c r="AL533" s="189">
        <f>SUM($F470:AL470)</f>
        <v>428580898.63182873</v>
      </c>
      <c r="AM533" s="189">
        <f>SUM($F470:AM470)</f>
        <v>186019683.82382941</v>
      </c>
      <c r="AN533" s="189">
        <f>SUM($F470:AN470)</f>
        <v>-57635998.202389061</v>
      </c>
      <c r="AO533" s="189">
        <f>SUM($F470:AO470)</f>
        <v>-302349677.27298093</v>
      </c>
      <c r="AP533" s="189">
        <f>SUM($F470:AP470)</f>
        <v>-548087089.70660567</v>
      </c>
      <c r="AQ533" s="189">
        <f>SUM($F470:AQ470)</f>
        <v>-794815988.12231159</v>
      </c>
      <c r="AR533" s="189">
        <f>SUM($F470:AR470)</f>
        <v>-1042505972.2686591</v>
      </c>
      <c r="AS533" s="189">
        <f>SUM($F470:AS470)</f>
        <v>-1291128338.065721</v>
      </c>
      <c r="AT533" s="189">
        <f>SUM($F470:AT470)</f>
        <v>-1540655942.4882994</v>
      </c>
      <c r="AU533" s="189">
        <f>SUM($F470:AU470)</f>
        <v>-1791063082.2784076</v>
      </c>
      <c r="AV533" s="189">
        <f>SUM($F470:AV470)</f>
        <v>-2042325384.7728653</v>
      </c>
      <c r="AW533" s="189">
        <f>SUM($F470:AW470)</f>
        <v>-2294419709.3796139</v>
      </c>
      <c r="AX533" s="189">
        <f>SUM($F470:AX470)</f>
        <v>-2547324058.4434476</v>
      </c>
      <c r="AY533" s="189">
        <f>SUM($F470:AY470)</f>
        <v>-2801017496.4156942</v>
      </c>
      <c r="AZ533" s="189">
        <f>SUM($F470:AZ470)</f>
        <v>-3055480076.3889461</v>
      </c>
      <c r="BA533" s="189">
        <f>SUM($F470:BA470)</f>
        <v>-3310692773.1819777</v>
      </c>
      <c r="BB533" s="189">
        <f>SUM($F470:BB470)</f>
        <v>-3566637422.2653947</v>
      </c>
      <c r="BC533" s="189">
        <f>SUM($F470:BC470)</f>
        <v>-3823296663.908411</v>
      </c>
      <c r="BD533" s="189">
        <f>SUM($F470:BD470)</f>
        <v>-4080653892.0040774</v>
      </c>
      <c r="BE533" s="189">
        <f>SUM($F470:BE470)</f>
        <v>-4338693207.0962887</v>
      </c>
      <c r="BF533" s="189">
        <f>SUM($F470:BF470)</f>
        <v>-4597399373.1887817</v>
      </c>
      <c r="BG533" s="189">
        <f>SUM($F470:BG470)</f>
        <v>-4856757777.965457</v>
      </c>
      <c r="BH533" s="189">
        <f>SUM($F470:BH470)</f>
        <v>-5116754396.0939302</v>
      </c>
      <c r="BI533" s="189">
        <f>SUM($F470:BI470)</f>
        <v>-5377375755.3212118</v>
      </c>
      <c r="BJ533" s="189">
        <f>SUM($F470:BJ470)</f>
        <v>-5638608905.1026402</v>
      </c>
      <c r="BK533" s="189">
        <f>SUM($F470:BK470)</f>
        <v>-5900441387.5333471</v>
      </c>
      <c r="BL533" s="189">
        <f>SUM($F470:BL470)</f>
        <v>-6162861210.3761959</v>
      </c>
      <c r="BM533" s="189">
        <f>SUM($F470:BM470)</f>
        <v>-6425856822.001771</v>
      </c>
      <c r="BN533" s="1521">
        <f>SUM($F470:BN470)</f>
        <v>-6689417088.0750504</v>
      </c>
    </row>
    <row r="534" spans="2:66" hidden="1" x14ac:dyDescent="0.15">
      <c r="C534" s="1529"/>
      <c r="D534" s="274"/>
      <c r="E534" s="189"/>
      <c r="F534" s="1604"/>
      <c r="G534" s="189"/>
      <c r="H534" s="189"/>
      <c r="I534" s="189"/>
      <c r="J534" s="189"/>
      <c r="K534" s="189"/>
      <c r="L534" s="189"/>
      <c r="M534" s="189"/>
      <c r="N534" s="189"/>
      <c r="O534" s="189"/>
      <c r="P534" s="189"/>
      <c r="Q534" s="189"/>
      <c r="R534" s="189"/>
      <c r="S534" s="189"/>
      <c r="T534" s="189"/>
      <c r="U534" s="189"/>
      <c r="V534" s="189"/>
      <c r="W534" s="189"/>
      <c r="X534" s="189"/>
      <c r="Y534" s="189"/>
      <c r="Z534" s="189"/>
      <c r="AA534" s="189"/>
      <c r="AB534" s="189"/>
      <c r="AC534" s="189"/>
      <c r="AD534" s="189"/>
      <c r="AE534" s="189"/>
      <c r="AF534" s="189"/>
      <c r="AG534" s="189"/>
      <c r="AH534" s="189"/>
      <c r="AI534" s="189"/>
      <c r="AJ534" s="189"/>
      <c r="AK534" s="189"/>
      <c r="AL534" s="189"/>
      <c r="AM534" s="189"/>
      <c r="AN534" s="189"/>
      <c r="AO534" s="189"/>
      <c r="AP534" s="189"/>
      <c r="AQ534" s="189"/>
      <c r="AR534" s="189"/>
      <c r="AS534" s="189"/>
      <c r="AT534" s="189"/>
      <c r="AU534" s="189"/>
      <c r="AV534" s="189"/>
      <c r="AW534" s="189"/>
      <c r="AX534" s="189"/>
      <c r="AY534" s="189"/>
      <c r="AZ534" s="189"/>
      <c r="BA534" s="189"/>
      <c r="BB534" s="189"/>
      <c r="BC534" s="189"/>
      <c r="BD534" s="189"/>
      <c r="BE534" s="189"/>
      <c r="BF534" s="189"/>
      <c r="BG534" s="189"/>
      <c r="BH534" s="189"/>
      <c r="BI534" s="189"/>
      <c r="BJ534" s="189"/>
      <c r="BK534" s="189"/>
      <c r="BL534" s="189"/>
      <c r="BM534" s="189"/>
      <c r="BN534" s="1521"/>
    </row>
    <row r="535" spans="2:66" hidden="1" x14ac:dyDescent="0.15">
      <c r="C535" s="1529"/>
      <c r="D535" s="274"/>
      <c r="E535" s="189"/>
      <c r="F535" s="1604">
        <f>SUM($F472:F472)</f>
        <v>-7571504460.5499811</v>
      </c>
      <c r="G535" s="189">
        <f>SUM($F472:G472)</f>
        <v>-6769094510.1663227</v>
      </c>
      <c r="H535" s="189">
        <f>SUM($F472:H472)</f>
        <v>-6224026720.9730644</v>
      </c>
      <c r="I535" s="189">
        <f>SUM($F472:I472)</f>
        <v>-5804923155.2773209</v>
      </c>
      <c r="J535" s="189">
        <f>SUM($F472:J472)</f>
        <v>-5465729095.0363817</v>
      </c>
      <c r="K535" s="189">
        <f>SUM($F472:K472)</f>
        <v>-5183616944.1496134</v>
      </c>
      <c r="L535" s="189">
        <f>SUM($F472:L472)</f>
        <v>-4945194262.706687</v>
      </c>
      <c r="M535" s="189">
        <f>SUM($F472:M472)</f>
        <v>-4741761671.2318459</v>
      </c>
      <c r="N535" s="189">
        <f>SUM($F472:N472)</f>
        <v>-4567266594.1527624</v>
      </c>
      <c r="O535" s="189">
        <f>SUM($F472:O472)</f>
        <v>-4417283860.4450674</v>
      </c>
      <c r="P535" s="189">
        <f>SUM($F472:P472)</f>
        <v>-4288454310.8493209</v>
      </c>
      <c r="Q535" s="189">
        <f>SUM($F472:Q472)</f>
        <v>-4178151770.7240624</v>
      </c>
      <c r="R535" s="189">
        <f>SUM($F472:R472)</f>
        <v>-4084273796.6833892</v>
      </c>
      <c r="S535" s="189">
        <f>SUM($F472:S472)</f>
        <v>-4005104018.437542</v>
      </c>
      <c r="T535" s="189">
        <f>SUM($F472:T472)</f>
        <v>-3939218116.3713369</v>
      </c>
      <c r="U535" s="189">
        <f>SUM($F472:U472)</f>
        <v>-3885417562.249897</v>
      </c>
      <c r="V535" s="189">
        <f>SUM($F472:V472)</f>
        <v>-3842681671.7002988</v>
      </c>
      <c r="W535" s="189">
        <f>SUM($F472:W472)</f>
        <v>-3810132110.1341166</v>
      </c>
      <c r="X535" s="189">
        <f>SUM($F472:X472)</f>
        <v>-3787006094.2816286</v>
      </c>
      <c r="Y535" s="189">
        <f>SUM($F472:Y472)</f>
        <v>-3772635806.4306087</v>
      </c>
      <c r="Z535" s="189">
        <f>SUM($F472:Z472)</f>
        <v>-3766432337.8676796</v>
      </c>
      <c r="AA535" s="189">
        <f>SUM($F472:AA472)</f>
        <v>-3767872993.7423396</v>
      </c>
      <c r="AB535" s="189">
        <f>SUM($F472:AB472)</f>
        <v>-3776491132.7558007</v>
      </c>
      <c r="AC535" s="189">
        <f>SUM($F472:AC472)</f>
        <v>-3791867945.898222</v>
      </c>
      <c r="AD535" s="189">
        <f>SUM($F472:AD472)</f>
        <v>-3813625737.7793517</v>
      </c>
      <c r="AE535" s="189">
        <f>SUM($F472:AE472)</f>
        <v>-3841422386.0724864</v>
      </c>
      <c r="AF535" s="189">
        <f>SUM($F472:AF472)</f>
        <v>-3874946734.5894766</v>
      </c>
      <c r="AG535" s="189">
        <f>SUM($F472:AG472)</f>
        <v>-3913914733.5154371</v>
      </c>
      <c r="AH535" s="189">
        <f>SUM($F472:AH472)</f>
        <v>-3958066182.9761415</v>
      </c>
      <c r="AI535" s="189">
        <f>SUM($F472:AI472)</f>
        <v>-4007161967.8539667</v>
      </c>
      <c r="AJ535" s="189">
        <f>SUM($F472:AJ472)</f>
        <v>-4060981695.6704831</v>
      </c>
      <c r="AK535" s="189">
        <f>SUM($F472:AK472)</f>
        <v>-4119321667.5448122</v>
      </c>
      <c r="AL535" s="189">
        <f>SUM($F472:AL472)</f>
        <v>-4181993126.2188015</v>
      </c>
      <c r="AM535" s="189">
        <f>SUM($F472:AM472)</f>
        <v>-4248820735.985961</v>
      </c>
      <c r="AN535" s="189">
        <f>SUM($F472:AN472)</f>
        <v>-4319641257.8466835</v>
      </c>
      <c r="AO535" s="189">
        <f>SUM($F472:AO472)</f>
        <v>-4394302389.904563</v>
      </c>
      <c r="AP535" s="189">
        <f>SUM($F472:AP472)</f>
        <v>-4472661748.3362408</v>
      </c>
      <c r="AQ535" s="189">
        <f>SUM($F472:AQ472)</f>
        <v>-4554585968.5224209</v>
      </c>
      <c r="AR535" s="189">
        <f>SUM($F472:AR472)</f>
        <v>-4639949909.3552732</v>
      </c>
      <c r="AS535" s="189">
        <f>SUM($F472:AS472)</f>
        <v>-4728635946.5156908</v>
      </c>
      <c r="AT535" s="189">
        <f>SUM($F472:AT472)</f>
        <v>-4820533342.7790155</v>
      </c>
      <c r="AU535" s="189">
        <f>SUM($F472:AU472)</f>
        <v>-4915537685.2649994</v>
      </c>
      <c r="AV535" s="189">
        <f>SUM($F472:AV472)</f>
        <v>-5013550381.0783958</v>
      </c>
      <c r="AW535" s="189">
        <f>SUM($F472:AW472)</f>
        <v>-5114478204.0544739</v>
      </c>
      <c r="AX535" s="189">
        <f>SUM($F472:AX472)</f>
        <v>-5218232886.378911</v>
      </c>
      <c r="AY535" s="189">
        <f>SUM($F472:AY472)</f>
        <v>-5324730749.7336941</v>
      </c>
      <c r="AZ535" s="189">
        <f>SUM($F472:AZ472)</f>
        <v>-5433892371.3612995</v>
      </c>
      <c r="BA535" s="189">
        <f>SUM($F472:BA472)</f>
        <v>-5545642281.0638533</v>
      </c>
      <c r="BB535" s="189">
        <f>SUM($F472:BB472)</f>
        <v>-5659908685.6824255</v>
      </c>
      <c r="BC535" s="189">
        <f>SUM($F472:BC472)</f>
        <v>-5776623218.050539</v>
      </c>
      <c r="BD535" s="189">
        <f>SUM($F472:BD472)</f>
        <v>-5895720707.7987146</v>
      </c>
      <c r="BE535" s="189">
        <f>SUM($F472:BE472)</f>
        <v>-6017138971.7142639</v>
      </c>
      <c r="BF535" s="189">
        <f>SUM($F472:BF472)</f>
        <v>-6140818621.6415243</v>
      </c>
      <c r="BG535" s="189">
        <f>SUM($F472:BG472)</f>
        <v>-6266702888.1496716</v>
      </c>
      <c r="BH535" s="189">
        <f>SUM($F472:BH472)</f>
        <v>-6394737458.404108</v>
      </c>
      <c r="BI535" s="189">
        <f>SUM($F472:BI472)</f>
        <v>-6524870326.8583746</v>
      </c>
      <c r="BJ535" s="189">
        <f>SUM($F472:BJ472)</f>
        <v>-6657051657.5406065</v>
      </c>
      <c r="BK535" s="189">
        <f>SUM($F472:BK472)</f>
        <v>-6791233656.845396</v>
      </c>
      <c r="BL535" s="189">
        <f>SUM($F472:BL472)</f>
        <v>-6927370455.8613243</v>
      </c>
      <c r="BM535" s="189">
        <f>SUM($F472:BM472)</f>
        <v>-7065418001.3689661</v>
      </c>
      <c r="BN535" s="1521">
        <f>SUM($F472:BN472)</f>
        <v>-7205333954.7358475</v>
      </c>
    </row>
    <row r="536" spans="2:66" hidden="1" x14ac:dyDescent="0.15">
      <c r="C536" s="1529"/>
      <c r="D536" s="274"/>
      <c r="E536" s="189"/>
      <c r="F536" s="1604">
        <f>SUM($F473:F473)</f>
        <v>-13629298560.139725</v>
      </c>
      <c r="G536" s="189">
        <f>SUM($F473:G473)</f>
        <v>-12826888609.756065</v>
      </c>
      <c r="H536" s="189">
        <f>SUM($F473:H473)</f>
        <v>-12217485280.265207</v>
      </c>
      <c r="I536" s="189">
        <f>SUM($F473:I473)</f>
        <v>-11707268263.373177</v>
      </c>
      <c r="J536" s="189">
        <f>SUM($F473:J473)</f>
        <v>-11261920561.641197</v>
      </c>
      <c r="K536" s="189">
        <f>SUM($F473:K473)</f>
        <v>-10863961052.970499</v>
      </c>
      <c r="L536" s="189">
        <f>SUM($F473:L473)</f>
        <v>-10502921716.947523</v>
      </c>
      <c r="M536" s="189">
        <f>SUM($F473:M473)</f>
        <v>-10171889945.167715</v>
      </c>
      <c r="N536" s="189">
        <f>SUM($F473:N473)</f>
        <v>-9865989527.0307846</v>
      </c>
      <c r="O536" s="189">
        <f>SUM($F473:O473)</f>
        <v>-9581612763.6128407</v>
      </c>
      <c r="P536" s="189">
        <f>SUM($F473:P473)</f>
        <v>-9315992309.5779991</v>
      </c>
      <c r="Q536" s="189">
        <f>SUM($F473:Q473)</f>
        <v>-9066944428.4712009</v>
      </c>
      <c r="R536" s="189">
        <f>SUM($F473:R473)</f>
        <v>-8832706121.1869221</v>
      </c>
      <c r="S536" s="189">
        <f>SUM($F473:S473)</f>
        <v>-8611827056.2218208</v>
      </c>
      <c r="T536" s="189">
        <f>SUM($F473:T473)</f>
        <v>-8403095178.5442352</v>
      </c>
      <c r="U536" s="189">
        <f>SUM($F473:U473)</f>
        <v>-8205483908.7613459</v>
      </c>
      <c r="V536" s="189">
        <f>SUM($F473:V473)</f>
        <v>-8018113681.6802063</v>
      </c>
      <c r="W536" s="189">
        <f>SUM($F473:W473)</f>
        <v>-7840223299.4797029</v>
      </c>
      <c r="X536" s="189">
        <f>SUM($F473:X473)</f>
        <v>-7671148178.9097023</v>
      </c>
      <c r="Y536" s="189">
        <f>SUM($F473:Y473)</f>
        <v>-7510303551.5576639</v>
      </c>
      <c r="Z536" s="189">
        <f>SUM($F473:Z473)</f>
        <v>-7357171293.9632998</v>
      </c>
      <c r="AA536" s="189">
        <f>SUM($F473:AA473)</f>
        <v>-7211289465.0100212</v>
      </c>
      <c r="AB536" s="189">
        <f>SUM($F473:AB473)</f>
        <v>-7072243894.4044943</v>
      </c>
      <c r="AC536" s="189">
        <f>SUM($F473:AC473)</f>
        <v>-6939661347.1260157</v>
      </c>
      <c r="AD536" s="189">
        <f>SUM($F473:AD473)</f>
        <v>-6813203914.2696304</v>
      </c>
      <c r="AE536" s="189">
        <f>SUM($F473:AE473)</f>
        <v>-6692564369.317049</v>
      </c>
      <c r="AF536" s="189">
        <f>SUM($F473:AF473)</f>
        <v>-6577462292.4319639</v>
      </c>
      <c r="AG536" s="189">
        <f>SUM($F473:AG473)</f>
        <v>-6467640811.6478567</v>
      </c>
      <c r="AH536" s="189">
        <f>SUM($F473:AH473)</f>
        <v>-6362863843.95716</v>
      </c>
      <c r="AI536" s="189">
        <f>SUM($F473:AI473)</f>
        <v>-6262913744.8142033</v>
      </c>
      <c r="AJ536" s="189">
        <f>SUM($F473:AJ473)</f>
        <v>-6167589293.8339987</v>
      </c>
      <c r="AK536" s="189">
        <f>SUM($F473:AK473)</f>
        <v>-6076703959.1824932</v>
      </c>
      <c r="AL536" s="189">
        <f>SUM($F473:AL473)</f>
        <v>-5990084394.4987755</v>
      </c>
      <c r="AM536" s="189">
        <f>SUM($F473:AM473)</f>
        <v>-5907569131.016922</v>
      </c>
      <c r="AN536" s="189">
        <f>SUM($F473:AN473)</f>
        <v>-5829007434.4817448</v>
      </c>
      <c r="AO536" s="189">
        <f>SUM($F473:AO473)</f>
        <v>-5754258301.9310112</v>
      </c>
      <c r="AP536" s="189">
        <f>SUM($F473:AP473)</f>
        <v>-5683189577.7817621</v>
      </c>
      <c r="AQ536" s="189">
        <f>SUM($F473:AQ473)</f>
        <v>-5615677172.1606531</v>
      </c>
      <c r="AR536" s="189">
        <f>SUM($F473:AR473)</f>
        <v>-5551604367.2466717</v>
      </c>
      <c r="AS536" s="189">
        <f>SUM($F473:AS473)</f>
        <v>-5490861199.6929626</v>
      </c>
      <c r="AT536" s="189">
        <f>SUM($F473:AT473)</f>
        <v>-5433343909.0730038</v>
      </c>
      <c r="AU536" s="189">
        <f>SUM($F473:AU473)</f>
        <v>-5378954443.8401794</v>
      </c>
      <c r="AV536" s="189">
        <f>SUM($F473:AV473)</f>
        <v>-5327600017.5651445</v>
      </c>
      <c r="AW536" s="189">
        <f>SUM($F473:AW473)</f>
        <v>-5279192709.2741604</v>
      </c>
      <c r="AX536" s="189">
        <f>SUM($F473:AX473)</f>
        <v>-5233649102.5947142</v>
      </c>
      <c r="AY536" s="189">
        <f>SUM($F473:AY473)</f>
        <v>-5190889959.1545944</v>
      </c>
      <c r="AZ536" s="189">
        <f>SUM($F473:AZ473)</f>
        <v>-5150839922.3031387</v>
      </c>
      <c r="BA536" s="189">
        <f>SUM($F473:BA473)</f>
        <v>-5113427247.7492228</v>
      </c>
      <c r="BB536" s="189">
        <f>SUM($F473:BB473)</f>
        <v>-5078583558.1565466</v>
      </c>
      <c r="BC536" s="189">
        <f>SUM($F473:BC473)</f>
        <v>-5046243619.1163473</v>
      </c>
      <c r="BD536" s="189">
        <f>SUM($F473:BD473)</f>
        <v>-5016345134.2419043</v>
      </c>
      <c r="BE536" s="189">
        <f>SUM($F473:BE473)</f>
        <v>-4988828557.4070702</v>
      </c>
      <c r="BF536" s="189">
        <f>SUM($F473:BF473)</f>
        <v>-4963636920.3899994</v>
      </c>
      <c r="BG536" s="189">
        <f>SUM($F473:BG473)</f>
        <v>-4940715674.3892918</v>
      </c>
      <c r="BH536" s="189">
        <f>SUM($F473:BH473)</f>
        <v>-4920012544.0580511</v>
      </c>
      <c r="BI536" s="189">
        <f>SUM($F473:BI473)</f>
        <v>-4901477392.8559761</v>
      </c>
      <c r="BJ536" s="189">
        <f>SUM($F473:BJ473)</f>
        <v>-4885062098.6541348</v>
      </c>
      <c r="BK536" s="189">
        <f>SUM($F473:BK473)</f>
        <v>-4870720438.6444025</v>
      </c>
      <c r="BL536" s="189">
        <f>SUM($F473:BL473)</f>
        <v>-4858407982.7081404</v>
      </c>
      <c r="BM536" s="189">
        <f>SUM($F473:BM473)</f>
        <v>-4848081994.488616</v>
      </c>
      <c r="BN536" s="1521">
        <f>SUM($F473:BN473)</f>
        <v>-4839701339.4906931</v>
      </c>
    </row>
    <row r="537" spans="2:66" hidden="1" x14ac:dyDescent="0.15">
      <c r="C537" s="1529"/>
      <c r="D537" s="274"/>
      <c r="E537" s="189"/>
      <c r="F537" s="1604">
        <f>SUM($F474:F474)</f>
        <v>-20908195718.54903</v>
      </c>
      <c r="G537" s="189">
        <f>SUM($F474:G474)</f>
        <v>-20105785768.165371</v>
      </c>
      <c r="H537" s="189">
        <f>SUM($F474:H474)</f>
        <v>-19432046898.376911</v>
      </c>
      <c r="I537" s="189">
        <f>SUM($F474:I474)</f>
        <v>-18827525367.295891</v>
      </c>
      <c r="J537" s="189">
        <f>SUM($F474:J474)</f>
        <v>-18269590470.043114</v>
      </c>
      <c r="K537" s="189">
        <f>SUM($F474:K474)</f>
        <v>-17746413849.908375</v>
      </c>
      <c r="L537" s="189">
        <f>SUM($F474:L474)</f>
        <v>-17250774557.49229</v>
      </c>
      <c r="M537" s="189">
        <f>SUM($F474:M474)</f>
        <v>-16777829696.011097</v>
      </c>
      <c r="N537" s="189">
        <f>SUM($F474:N474)</f>
        <v>-16324118374.04043</v>
      </c>
      <c r="O537" s="189">
        <f>SUM($F474:O474)</f>
        <v>-15887051207.995192</v>
      </c>
      <c r="P537" s="189">
        <f>SUM($F474:P474)</f>
        <v>-15464622335.430759</v>
      </c>
      <c r="Q537" s="189">
        <f>SUM($F474:Q474)</f>
        <v>-15055234960.292448</v>
      </c>
      <c r="R537" s="189">
        <f>SUM($F474:R474)</f>
        <v>-14657589682.674807</v>
      </c>
      <c r="S537" s="189">
        <f>SUM($F474:S474)</f>
        <v>-14270609800.517057</v>
      </c>
      <c r="T537" s="189">
        <f>SUM($F474:T474)</f>
        <v>-13893389510.740816</v>
      </c>
      <c r="U537" s="189">
        <f>SUM($F474:U474)</f>
        <v>-13525156895.294363</v>
      </c>
      <c r="V537" s="189">
        <f>SUM($F474:V474)</f>
        <v>-13165246791.077597</v>
      </c>
      <c r="W537" s="189">
        <f>SUM($F474:W474)</f>
        <v>-12813080465.88455</v>
      </c>
      <c r="X537" s="189">
        <f>SUM($F474:X474)</f>
        <v>-12468150102.000669</v>
      </c>
      <c r="Y537" s="189">
        <f>SUM($F474:Y474)</f>
        <v>-12130006752.091494</v>
      </c>
      <c r="Z537" s="189">
        <f>SUM($F474:Z474)</f>
        <v>-11798250852.340338</v>
      </c>
      <c r="AA537" s="189">
        <f>SUM($F474:AA474)</f>
        <v>-11472524651.769512</v>
      </c>
      <c r="AB537" s="189">
        <f>SUM($F474:AB474)</f>
        <v>-11152506099.701866</v>
      </c>
      <c r="AC537" s="189">
        <f>SUM($F474:AC474)</f>
        <v>-10837903858.281929</v>
      </c>
      <c r="AD537" s="189">
        <f>SUM($F474:AD474)</f>
        <v>-10528453193.982887</v>
      </c>
      <c r="AE537" s="189">
        <f>SUM($F474:AE474)</f>
        <v>-10223912563.683643</v>
      </c>
      <c r="AF537" s="189">
        <f>SUM($F474:AF474)</f>
        <v>-9924060755.2985039</v>
      </c>
      <c r="AG537" s="189">
        <f>SUM($F474:AG474)</f>
        <v>-9628694475.3806744</v>
      </c>
      <c r="AH537" s="189">
        <f>SUM($F474:AH474)</f>
        <v>-9337626300.1388912</v>
      </c>
      <c r="AI537" s="189">
        <f>SUM($F474:AI474)</f>
        <v>-9050682924.3084621</v>
      </c>
      <c r="AJ537" s="189">
        <f>SUM($F474:AJ474)</f>
        <v>-8767703655.9634876</v>
      </c>
      <c r="AK537" s="189">
        <f>SUM($F474:AK474)</f>
        <v>-8488539115.8084822</v>
      </c>
      <c r="AL537" s="189">
        <f>SUM($F474:AL474)</f>
        <v>-8213050107.5702267</v>
      </c>
      <c r="AM537" s="189">
        <f>SUM($F474:AM474)</f>
        <v>-7941106632.4177132</v>
      </c>
      <c r="AN537" s="189">
        <f>SUM($F474:AN474)</f>
        <v>-7672587025.3008041</v>
      </c>
      <c r="AO537" s="189">
        <f>SUM($F474:AO474)</f>
        <v>-7407377195.0339403</v>
      </c>
      <c r="AP537" s="189">
        <f>SUM($F474:AP474)</f>
        <v>-7145369953.0952816</v>
      </c>
      <c r="AQ537" s="189">
        <f>SUM($F474:AQ474)</f>
        <v>-6886464418.6406736</v>
      </c>
      <c r="AR537" s="189">
        <f>SUM($F474:AR474)</f>
        <v>-6630565489.2792492</v>
      </c>
      <c r="AS537" s="189">
        <f>SUM($F474:AS474)</f>
        <v>-6377583368.82514</v>
      </c>
      <c r="AT537" s="189">
        <f>SUM($F474:AT474)</f>
        <v>-6127433144.6059341</v>
      </c>
      <c r="AU537" s="189">
        <f>SUM($F474:AU474)</f>
        <v>-5880034408.0338144</v>
      </c>
      <c r="AV537" s="189">
        <f>SUM($F474:AV474)</f>
        <v>-5635310913.0769053</v>
      </c>
      <c r="AW537" s="189">
        <f>SUM($F474:AW474)</f>
        <v>-5393190268.0434732</v>
      </c>
      <c r="AX537" s="189">
        <f>SUM($F474:AX474)</f>
        <v>-5153603656.7394257</v>
      </c>
      <c r="AY537" s="189">
        <f>SUM($F474:AY474)</f>
        <v>-4916485585.6034079</v>
      </c>
      <c r="AZ537" s="189">
        <f>SUM($F474:AZ474)</f>
        <v>-4681773653.8822985</v>
      </c>
      <c r="BA537" s="189">
        <f>SUM($F474:BA474)</f>
        <v>-4449408344.2979336</v>
      </c>
      <c r="BB537" s="189">
        <f>SUM($F474:BB474)</f>
        <v>-4219332831.9856291</v>
      </c>
      <c r="BC537" s="189">
        <f>SUM($F474:BC474)</f>
        <v>-3991492809.7661901</v>
      </c>
      <c r="BD537" s="189">
        <f>SUM($F474:BD474)</f>
        <v>-3765836328.0537047</v>
      </c>
      <c r="BE537" s="189">
        <f>SUM($F474:BE474)</f>
        <v>-3542313647.9079509</v>
      </c>
      <c r="BF537" s="189">
        <f>SUM($F474:BF474)</f>
        <v>-3320877105.918159</v>
      </c>
      <c r="BG537" s="189">
        <f>SUM($F474:BG474)</f>
        <v>-3101480989.758563</v>
      </c>
      <c r="BH537" s="189">
        <f>SUM($F474:BH474)</f>
        <v>-2884081423.3893509</v>
      </c>
      <c r="BI537" s="189">
        <f>SUM($F474:BI474)</f>
        <v>-2668636260.9923468</v>
      </c>
      <c r="BJ537" s="189">
        <f>SUM($F474:BJ474)</f>
        <v>-2455104988.8315763</v>
      </c>
      <c r="BK537" s="189">
        <f>SUM($F474:BK474)</f>
        <v>-2243448634.3169451</v>
      </c>
      <c r="BL537" s="189">
        <f>SUM($F474:BL474)</f>
        <v>-2033629681.6263933</v>
      </c>
      <c r="BM537" s="189">
        <f>SUM($F474:BM474)</f>
        <v>-1825611993.3096116</v>
      </c>
      <c r="BN537" s="1521">
        <f>SUM($F474:BN474)</f>
        <v>-1619360737.355969</v>
      </c>
    </row>
    <row r="538" spans="2:66" hidden="1" x14ac:dyDescent="0.15">
      <c r="C538" s="1529"/>
      <c r="D538" s="274"/>
      <c r="E538" s="189"/>
      <c r="F538" s="1604"/>
      <c r="G538" s="189"/>
      <c r="H538" s="189"/>
      <c r="I538" s="189"/>
      <c r="J538" s="189"/>
      <c r="K538" s="189"/>
      <c r="L538" s="189"/>
      <c r="M538" s="189"/>
      <c r="N538" s="189"/>
      <c r="O538" s="189"/>
      <c r="P538" s="189"/>
      <c r="Q538" s="189"/>
      <c r="R538" s="189"/>
      <c r="S538" s="189"/>
      <c r="T538" s="189"/>
      <c r="U538" s="189"/>
      <c r="V538" s="189"/>
      <c r="W538" s="189"/>
      <c r="X538" s="189"/>
      <c r="Y538" s="189"/>
      <c r="Z538" s="189"/>
      <c r="AA538" s="189"/>
      <c r="AB538" s="189"/>
      <c r="AC538" s="189"/>
      <c r="AD538" s="189"/>
      <c r="AE538" s="189"/>
      <c r="AF538" s="189"/>
      <c r="AG538" s="189"/>
      <c r="AH538" s="189"/>
      <c r="AI538" s="189"/>
      <c r="AJ538" s="189"/>
      <c r="AK538" s="189"/>
      <c r="AL538" s="189"/>
      <c r="AM538" s="189"/>
      <c r="AN538" s="189"/>
      <c r="AO538" s="189"/>
      <c r="AP538" s="189"/>
      <c r="AQ538" s="189"/>
      <c r="AR538" s="189"/>
      <c r="AS538" s="189"/>
      <c r="AT538" s="189"/>
      <c r="AU538" s="189"/>
      <c r="AV538" s="189"/>
      <c r="AW538" s="189"/>
      <c r="AX538" s="189"/>
      <c r="AY538" s="189"/>
      <c r="AZ538" s="189"/>
      <c r="BA538" s="189"/>
      <c r="BB538" s="189"/>
      <c r="BC538" s="189"/>
      <c r="BD538" s="189"/>
      <c r="BE538" s="189"/>
      <c r="BF538" s="189"/>
      <c r="BG538" s="189"/>
      <c r="BH538" s="189"/>
      <c r="BI538" s="189"/>
      <c r="BJ538" s="189"/>
      <c r="BK538" s="189"/>
      <c r="BL538" s="189"/>
      <c r="BM538" s="189"/>
      <c r="BN538" s="1521"/>
    </row>
    <row r="539" spans="2:66" hidden="1" x14ac:dyDescent="0.15">
      <c r="C539" s="1529"/>
      <c r="D539" s="274"/>
      <c r="E539" s="189"/>
      <c r="F539" s="1604">
        <f>SUM($F476:F476)</f>
        <v>12492085999.551027</v>
      </c>
      <c r="G539" s="189">
        <f>SUM($F476:G476)</f>
        <v>12390856952.757086</v>
      </c>
      <c r="H539" s="189">
        <f>SUM($F476:H476)</f>
        <v>12207366394.608265</v>
      </c>
      <c r="I539" s="189">
        <f>SUM($F476:I476)</f>
        <v>11983610349.632032</v>
      </c>
      <c r="J539" s="189">
        <f>SUM($F476:J476)</f>
        <v>11734310582.399307</v>
      </c>
      <c r="K539" s="189">
        <f>SUM($F476:K476)</f>
        <v>11466764119.355932</v>
      </c>
      <c r="L539" s="189">
        <f>SUM($F476:L476)</f>
        <v>11185251962.661278</v>
      </c>
      <c r="M539" s="189">
        <f>SUM($F476:M476)</f>
        <v>10892554939.600758</v>
      </c>
      <c r="N539" s="189">
        <f>SUM($F476:N476)</f>
        <v>10590607805.10091</v>
      </c>
      <c r="O539" s="189">
        <f>SUM($F476:O476)</f>
        <v>10280825101.01055</v>
      </c>
      <c r="P539" s="189">
        <f>SUM($F476:P476)</f>
        <v>9964280609.8621826</v>
      </c>
      <c r="Q539" s="189">
        <f>SUM($F476:Q476)</f>
        <v>9641813809.7035904</v>
      </c>
      <c r="R539" s="189">
        <f>SUM($F476:R476)</f>
        <v>9314096763.6341991</v>
      </c>
      <c r="S539" s="189">
        <f>SUM($F476:S476)</f>
        <v>8981678123.3534698</v>
      </c>
      <c r="T539" s="189">
        <f>SUM($F476:T476)</f>
        <v>8645013184.1913853</v>
      </c>
      <c r="U539" s="189">
        <f>SUM($F476:U476)</f>
        <v>8304485065.429863</v>
      </c>
      <c r="V539" s="189">
        <f>SUM($F476:V476)</f>
        <v>7960420037.1163158</v>
      </c>
      <c r="W539" s="189">
        <f>SUM($F476:W476)</f>
        <v>7613098866.0337114</v>
      </c>
      <c r="X539" s="189">
        <f>SUM($F476:X476)</f>
        <v>7262765382.0477552</v>
      </c>
      <c r="Y539" s="189">
        <f>SUM($F476:Y476)</f>
        <v>6909633058.5126114</v>
      </c>
      <c r="Z539" s="189">
        <f>SUM($F476:Z476)</f>
        <v>6553890144.880249</v>
      </c>
      <c r="AA539" s="189">
        <f>SUM($F476:AA476)</f>
        <v>6195703724.8037338</v>
      </c>
      <c r="AB539" s="189">
        <f>SUM($F476:AB476)</f>
        <v>5835222963.963192</v>
      </c>
      <c r="AC539" s="189">
        <f>SUM($F476:AC476)</f>
        <v>5472581738.0592051</v>
      </c>
      <c r="AD539" s="189">
        <f>SUM($F476:AD476)</f>
        <v>5107900780.4900236</v>
      </c>
      <c r="AE539" s="189">
        <f>SUM($F476:AE476)</f>
        <v>4741289453.4352951</v>
      </c>
      <c r="AF539" s="189">
        <f>SUM($F476:AF476)</f>
        <v>4372847220.4970436</v>
      </c>
      <c r="AG539" s="189">
        <f>SUM($F476:AG476)</f>
        <v>4002664880.5049849</v>
      </c>
      <c r="AH539" s="189">
        <f>SUM($F476:AH476)</f>
        <v>3630825608.4616489</v>
      </c>
      <c r="AI539" s="189">
        <f>SUM($F476:AI476)</f>
        <v>3257405839.4559174</v>
      </c>
      <c r="AJ539" s="189">
        <f>SUM($F476:AJ476)</f>
        <v>2882476023.7330313</v>
      </c>
      <c r="AK539" s="189">
        <f>SUM($F476:AK476)</f>
        <v>2506101275.294229</v>
      </c>
      <c r="AL539" s="189">
        <f>SUM($F476:AL476)</f>
        <v>2128341931.9297235</v>
      </c>
      <c r="AM539" s="189">
        <f>SUM($F476:AM476)</f>
        <v>1749254041.1217604</v>
      </c>
      <c r="AN539" s="189">
        <f>SUM($F476:AN476)</f>
        <v>1368889783.5420084</v>
      </c>
      <c r="AO539" s="189">
        <f>SUM($F476:AO476)</f>
        <v>987297843.72829378</v>
      </c>
      <c r="AP539" s="189">
        <f>SUM($F476:AP476)</f>
        <v>604523735.8258605</v>
      </c>
      <c r="AQ539" s="189">
        <f>SUM($F476:AQ476)</f>
        <v>220610090.91814184</v>
      </c>
      <c r="AR539" s="189">
        <f>SUM($F476:AR476)</f>
        <v>-164403088.62364113</v>
      </c>
      <c r="AS539" s="189">
        <f>SUM($F476:AS476)</f>
        <v>-550478203.23081672</v>
      </c>
      <c r="AT539" s="189">
        <f>SUM($F476:AT476)</f>
        <v>-937579854.85037482</v>
      </c>
      <c r="AU539" s="189">
        <f>SUM($F476:AU476)</f>
        <v>-1325674667.0573468</v>
      </c>
      <c r="AV539" s="189">
        <f>SUM($F476:AV476)</f>
        <v>-1714731123.8322268</v>
      </c>
      <c r="AW539" s="189">
        <f>SUM($F476:AW476)</f>
        <v>-2104719424.6744938</v>
      </c>
      <c r="AX539" s="189">
        <f>SUM($F476:AX476)</f>
        <v>-2495611354.0605955</v>
      </c>
      <c r="AY539" s="189">
        <f>SUM($F476:AY476)</f>
        <v>-2887380163.5367393</v>
      </c>
      <c r="AZ539" s="189">
        <f>SUM($F476:AZ476)</f>
        <v>-3280000464.9735975</v>
      </c>
      <c r="BA539" s="189">
        <f>SUM($F476:BA476)</f>
        <v>-3673448133.7096272</v>
      </c>
      <c r="BB539" s="189">
        <f>SUM($F476:BB476)</f>
        <v>-4067700220.4786401</v>
      </c>
      <c r="BC539" s="189">
        <f>SUM($F476:BC476)</f>
        <v>-4462734871.1607542</v>
      </c>
      <c r="BD539" s="189">
        <f>SUM($F476:BD476)</f>
        <v>-4858531253.5182047</v>
      </c>
      <c r="BE539" s="189">
        <f>SUM($F476:BE476)</f>
        <v>-5255069490.1821489</v>
      </c>
      <c r="BF539" s="189">
        <f>SUM($F476:BF476)</f>
        <v>-5652330597.246418</v>
      </c>
      <c r="BG539" s="189">
        <f>SUM($F476:BG476)</f>
        <v>-6050296427.9015007</v>
      </c>
      <c r="BH539" s="189">
        <f>SUM($F476:BH476)</f>
        <v>-6448949620.6088161</v>
      </c>
      <c r="BI539" s="189">
        <f>SUM($F476:BI476)</f>
        <v>-6848273551.3731709</v>
      </c>
      <c r="BJ539" s="189">
        <f>SUM($F476:BJ476)</f>
        <v>-7248252289.721508</v>
      </c>
      <c r="BK539" s="189">
        <f>SUM($F476:BK476)</f>
        <v>-7648870558.0397911</v>
      </c>
      <c r="BL539" s="189">
        <f>SUM($F476:BL476)</f>
        <v>-8050113693.958045</v>
      </c>
      <c r="BM539" s="189">
        <f>SUM($F476:BM476)</f>
        <v>-8451967615.5069828</v>
      </c>
      <c r="BN539" s="1521">
        <f>SUM($F476:BN476)</f>
        <v>-8854418788.7989597</v>
      </c>
    </row>
    <row r="540" spans="2:66" hidden="1" x14ac:dyDescent="0.15">
      <c r="C540" s="1529"/>
      <c r="D540" s="274"/>
      <c r="E540" s="189"/>
      <c r="F540" s="1604">
        <f>SUM($F477:F477)</f>
        <v>10555662928.40012</v>
      </c>
      <c r="G540" s="189">
        <f>SUM($F477:G477)</f>
        <v>10454433881.606178</v>
      </c>
      <c r="H540" s="189">
        <f>SUM($F477:H477)</f>
        <v>10291508701.296078</v>
      </c>
      <c r="I540" s="189">
        <f>SUM($F477:I477)</f>
        <v>10096877810.804813</v>
      </c>
      <c r="J540" s="189">
        <f>SUM($F477:J477)</f>
        <v>9881510917.0059757</v>
      </c>
      <c r="K540" s="189">
        <f>SUM($F477:K477)</f>
        <v>9650996002.5191746</v>
      </c>
      <c r="L540" s="189">
        <f>SUM($F477:L477)</f>
        <v>9408679255.066349</v>
      </c>
      <c r="M540" s="189">
        <f>SUM($F477:M477)</f>
        <v>9156770346.0520325</v>
      </c>
      <c r="N540" s="189">
        <f>SUM($F477:N477)</f>
        <v>8896827995.7877693</v>
      </c>
      <c r="O540" s="189">
        <f>SUM($F477:O477)</f>
        <v>8630005434.5278645</v>
      </c>
      <c r="P540" s="189">
        <f>SUM($F477:P477)</f>
        <v>8357187266.6788311</v>
      </c>
      <c r="Q540" s="189">
        <f>SUM($F477:Q477)</f>
        <v>8079071541.3297224</v>
      </c>
      <c r="R540" s="189">
        <f>SUM($F477:R477)</f>
        <v>7796221815.459569</v>
      </c>
      <c r="S540" s="189">
        <f>SUM($F477:S477)</f>
        <v>7509101699.3096104</v>
      </c>
      <c r="T540" s="189">
        <f>SUM($F477:T477)</f>
        <v>7218098636.1121893</v>
      </c>
      <c r="U540" s="189">
        <f>SUM($F477:U477)</f>
        <v>6923540780.3056946</v>
      </c>
      <c r="V540" s="189">
        <f>SUM($F477:V477)</f>
        <v>6625709292.0458202</v>
      </c>
      <c r="W540" s="189">
        <f>SUM($F477:W477)</f>
        <v>6324847494.3967514</v>
      </c>
      <c r="X540" s="189">
        <f>SUM($F477:X477)</f>
        <v>6021167826.7905807</v>
      </c>
      <c r="Y540" s="189">
        <f>SUM($F477:Y477)</f>
        <v>5714857215.1984978</v>
      </c>
      <c r="Z540" s="189">
        <f>SUM($F477:Z477)</f>
        <v>5406081281.9915686</v>
      </c>
      <c r="AA540" s="189">
        <f>SUM($F477:AA477)</f>
        <v>5094987690.3985147</v>
      </c>
      <c r="AB540" s="189">
        <f>SUM($F477:AB477)</f>
        <v>4781708833.3165207</v>
      </c>
      <c r="AC540" s="189">
        <f>SUM($F477:AC477)</f>
        <v>4466364018.3504963</v>
      </c>
      <c r="AD540" s="189">
        <f>SUM($F477:AD477)</f>
        <v>4149061260.8256149</v>
      </c>
      <c r="AE540" s="189">
        <f>SUM($F477:AE477)</f>
        <v>3829898768.1930218</v>
      </c>
      <c r="AF540" s="189">
        <f>SUM($F477:AF477)</f>
        <v>3508966178.930306</v>
      </c>
      <c r="AG540" s="189">
        <f>SUM($F477:AG477)</f>
        <v>3186345604.2472777</v>
      </c>
      <c r="AH540" s="189">
        <f>SUM($F477:AH477)</f>
        <v>2862112509.9942188</v>
      </c>
      <c r="AI540" s="189">
        <f>SUM($F477:AI477)</f>
        <v>2536336468.0173526</v>
      </c>
      <c r="AJ540" s="189">
        <f>SUM($F477:AJ477)</f>
        <v>2209081800.0465808</v>
      </c>
      <c r="AK540" s="189">
        <f>SUM($F477:AK477)</f>
        <v>1880408132.4972334</v>
      </c>
      <c r="AL540" s="189">
        <f>SUM($F477:AL477)</f>
        <v>1550370876.9410889</v>
      </c>
      <c r="AM540" s="189">
        <f>SUM($F477:AM477)</f>
        <v>1219021648.1802459</v>
      </c>
      <c r="AN540" s="189">
        <f>SUM($F477:AN477)</f>
        <v>886408629.64328575</v>
      </c>
      <c r="AO540" s="189">
        <f>SUM($F477:AO477)</f>
        <v>552576894.07198238</v>
      </c>
      <c r="AP540" s="189">
        <f>SUM($F477:AP477)</f>
        <v>217568686.07148647</v>
      </c>
      <c r="AQ540" s="189">
        <f>SUM($F477:AQ477)</f>
        <v>-118576328.02262008</v>
      </c>
      <c r="AR540" s="189">
        <f>SUM($F477:AR477)</f>
        <v>-455820838.41114175</v>
      </c>
      <c r="AS540" s="189">
        <f>SUM($F477:AS477)</f>
        <v>-794129694.41739142</v>
      </c>
      <c r="AT540" s="189">
        <f>SUM($F477:AT477)</f>
        <v>-1133469728.1785324</v>
      </c>
      <c r="AU540" s="189">
        <f>SUM($F477:AU477)</f>
        <v>-1473809596.7215438</v>
      </c>
      <c r="AV540" s="189">
        <f>SUM($F477:AV477)</f>
        <v>-1815119640.1108909</v>
      </c>
      <c r="AW540" s="189">
        <f>SUM($F477:AW477)</f>
        <v>-2157371753.6934304</v>
      </c>
      <c r="AX540" s="189">
        <f>SUM($F477:AX477)</f>
        <v>-2500539272.7483759</v>
      </c>
      <c r="AY540" s="189">
        <f>SUM($F477:AY477)</f>
        <v>-2844596868.0866623</v>
      </c>
      <c r="AZ540" s="189">
        <f>SUM($F477:AZ477)</f>
        <v>-3189520451.3430343</v>
      </c>
      <c r="BA540" s="189">
        <f>SUM($F477:BA477)</f>
        <v>-3535287088.8722949</v>
      </c>
      <c r="BB540" s="189">
        <f>SUM($F477:BB477)</f>
        <v>-3881874923.3036952</v>
      </c>
      <c r="BC540" s="189">
        <f>SUM($F477:BC477)</f>
        <v>-4229263101.9287934</v>
      </c>
      <c r="BD540" s="189">
        <f>SUM($F477:BD477)</f>
        <v>-4577431711.2017488</v>
      </c>
      <c r="BE540" s="189">
        <f>SUM($F477:BE477)</f>
        <v>-4926361716.7198439</v>
      </c>
      <c r="BF540" s="189">
        <f>SUM($F477:BF477)</f>
        <v>-5276034908.1284037</v>
      </c>
      <c r="BG540" s="189">
        <f>SUM($F477:BG477)</f>
        <v>-5626433848.4601431</v>
      </c>
      <c r="BH540" s="189">
        <f>SUM($F477:BH477)</f>
        <v>-5977541827.4759684</v>
      </c>
      <c r="BI540" s="189">
        <f>SUM($F477:BI477)</f>
        <v>-6329342818.6236811</v>
      </c>
      <c r="BJ540" s="189">
        <f>SUM($F477:BJ477)</f>
        <v>-6681821439.2740326</v>
      </c>
      <c r="BK540" s="189">
        <f>SUM($F477:BK477)</f>
        <v>-7034962913.9310923</v>
      </c>
      <c r="BL540" s="189">
        <f>SUM($F477:BL477)</f>
        <v>-7388753040.1466799</v>
      </c>
      <c r="BM540" s="189">
        <f>SUM($F477:BM477)</f>
        <v>-7743178156.8973618</v>
      </c>
      <c r="BN540" s="1521">
        <f>SUM($F477:BN477)</f>
        <v>-8098225115.2077694</v>
      </c>
    </row>
    <row r="541" spans="2:66" hidden="1" x14ac:dyDescent="0.15">
      <c r="C541" s="1529"/>
      <c r="D541" s="274"/>
      <c r="E541" s="189"/>
      <c r="F541" s="1604">
        <f>SUM($F478:F478)</f>
        <v>8228904349.5581646</v>
      </c>
      <c r="G541" s="189">
        <f>SUM($F478:G478)</f>
        <v>8127675302.7642231</v>
      </c>
      <c r="H541" s="189">
        <f>SUM($F478:H478)</f>
        <v>7985315500.2928419</v>
      </c>
      <c r="I541" s="189">
        <f>SUM($F478:I478)</f>
        <v>7820829813.482502</v>
      </c>
      <c r="J541" s="189">
        <f>SUM($F478:J478)</f>
        <v>7641452330.9014254</v>
      </c>
      <c r="K541" s="189">
        <f>SUM($F478:K478)</f>
        <v>7450964082.8142405</v>
      </c>
      <c r="L541" s="189">
        <f>SUM($F478:L478)</f>
        <v>7251673304.3281002</v>
      </c>
      <c r="M541" s="189">
        <f>SUM($F478:M478)</f>
        <v>7045128066.7226019</v>
      </c>
      <c r="N541" s="189">
        <f>SUM($F478:N478)</f>
        <v>6832434672.042799</v>
      </c>
      <c r="O541" s="189">
        <f>SUM($F478:O478)</f>
        <v>6614420837.776577</v>
      </c>
      <c r="P541" s="189">
        <f>SUM($F478:P478)</f>
        <v>6391727754.1412764</v>
      </c>
      <c r="Q541" s="189">
        <f>SUM($F478:Q478)</f>
        <v>6164865849.961216</v>
      </c>
      <c r="R541" s="189">
        <f>SUM($F478:R478)</f>
        <v>5934250488.966856</v>
      </c>
      <c r="S541" s="189">
        <f>SUM($F478:S478)</f>
        <v>5700225847.7143764</v>
      </c>
      <c r="T541" s="189">
        <f>SUM($F478:T478)</f>
        <v>5463081473.5125942</v>
      </c>
      <c r="U541" s="189">
        <f>SUM($F478:U478)</f>
        <v>5223064116.2344522</v>
      </c>
      <c r="V541" s="189">
        <f>SUM($F478:V478)</f>
        <v>4980386400.6657953</v>
      </c>
      <c r="W541" s="189">
        <f>SUM($F478:W478)</f>
        <v>4735233323.2553682</v>
      </c>
      <c r="X541" s="189">
        <f>SUM($F478:X478)</f>
        <v>4487767212.0589342</v>
      </c>
      <c r="Y541" s="189">
        <f>SUM($F478:Y478)</f>
        <v>4238131576.7372527</v>
      </c>
      <c r="Z541" s="189">
        <f>SUM($F478:Z478)</f>
        <v>3986454141.1086483</v>
      </c>
      <c r="AA541" s="189">
        <f>SUM($F478:AA478)</f>
        <v>3732849263.1779556</v>
      </c>
      <c r="AB541" s="189">
        <f>SUM($F478:AB478)</f>
        <v>3477419889.0590672</v>
      </c>
      <c r="AC541" s="189">
        <f>SUM($F478:AC478)</f>
        <v>3220259147.2630477</v>
      </c>
      <c r="AD541" s="189">
        <f>SUM($F478:AD478)</f>
        <v>2961451662.0112891</v>
      </c>
      <c r="AE541" s="189">
        <f>SUM($F478:AE478)</f>
        <v>2701074644.5236974</v>
      </c>
      <c r="AF541" s="189">
        <f>SUM($F478:AF478)</f>
        <v>2439198807.0396314</v>
      </c>
      <c r="AG541" s="189">
        <f>SUM($F478:AG478)</f>
        <v>2175889133.960032</v>
      </c>
      <c r="AH541" s="189">
        <f>SUM($F478:AH478)</f>
        <v>1911205536.8215938</v>
      </c>
      <c r="AI541" s="189">
        <f>SUM($F478:AI478)</f>
        <v>1645203414.0593553</v>
      </c>
      <c r="AJ541" s="189">
        <f>SUM($F478:AJ478)</f>
        <v>1377934132.1521935</v>
      </c>
      <c r="AK541" s="189">
        <f>SUM($F478:AK478)</f>
        <v>1109445441.40482</v>
      </c>
      <c r="AL541" s="189">
        <f>SUM($F478:AL478)</f>
        <v>839781837.03619444</v>
      </c>
      <c r="AM541" s="189">
        <f>SUM($F478:AM478)</f>
        <v>568984874.22819507</v>
      </c>
      <c r="AN541" s="189">
        <f>SUM($F478:AN478)</f>
        <v>297093444.20197666</v>
      </c>
      <c r="AO541" s="189">
        <f>SUM($F478:AO478)</f>
        <v>24144017.13138473</v>
      </c>
      <c r="AP541" s="189">
        <f>SUM($F478:AP478)</f>
        <v>-249829143.30224001</v>
      </c>
      <c r="AQ541" s="189">
        <f>SUM($F478:AQ478)</f>
        <v>-524793789.71794593</v>
      </c>
      <c r="AR541" s="189">
        <f>SUM($F478:AR478)</f>
        <v>-800719521.86429358</v>
      </c>
      <c r="AS541" s="189">
        <f>SUM($F478:AS478)</f>
        <v>-1077577635.6613555</v>
      </c>
      <c r="AT541" s="189">
        <f>SUM($F478:AT478)</f>
        <v>-1355340988.0839338</v>
      </c>
      <c r="AU541" s="189">
        <f>SUM($F478:AU478)</f>
        <v>-1633983875.874042</v>
      </c>
      <c r="AV541" s="189">
        <f>SUM($F478:AV478)</f>
        <v>-1913481926.3684998</v>
      </c>
      <c r="AW541" s="189">
        <f>SUM($F478:AW478)</f>
        <v>-2193811998.9752483</v>
      </c>
      <c r="AX541" s="189">
        <f>SUM($F478:AX478)</f>
        <v>-2474952096.0390821</v>
      </c>
      <c r="AY541" s="189">
        <f>SUM($F478:AY478)</f>
        <v>-2756881282.0113287</v>
      </c>
      <c r="AZ541" s="189">
        <f>SUM($F478:AZ478)</f>
        <v>-3039579609.9845805</v>
      </c>
      <c r="BA541" s="189">
        <f>SUM($F478:BA478)</f>
        <v>-3323028054.7776122</v>
      </c>
      <c r="BB541" s="189">
        <f>SUM($F478:BB478)</f>
        <v>-3607208451.8610287</v>
      </c>
      <c r="BC541" s="189">
        <f>SUM($F478:BC478)</f>
        <v>-3892103441.504045</v>
      </c>
      <c r="BD541" s="189">
        <f>SUM($F478:BD478)</f>
        <v>-4177696417.5997114</v>
      </c>
      <c r="BE541" s="189">
        <f>SUM($F478:BE478)</f>
        <v>-4463971480.6919231</v>
      </c>
      <c r="BF541" s="189">
        <f>SUM($F478:BF478)</f>
        <v>-4750913394.7844162</v>
      </c>
      <c r="BG541" s="189">
        <f>SUM($F478:BG478)</f>
        <v>-5038507547.5610914</v>
      </c>
      <c r="BH541" s="189">
        <f>SUM($F478:BH478)</f>
        <v>-5326739913.6895647</v>
      </c>
      <c r="BI541" s="189">
        <f>SUM($F478:BI478)</f>
        <v>-5615597020.9168463</v>
      </c>
      <c r="BJ541" s="189">
        <f>SUM($F478:BJ478)</f>
        <v>-5905065918.6982746</v>
      </c>
      <c r="BK541" s="189">
        <f>SUM($F478:BK478)</f>
        <v>-6195134149.1289816</v>
      </c>
      <c r="BL541" s="189">
        <f>SUM($F478:BL478)</f>
        <v>-6485789719.9718304</v>
      </c>
      <c r="BM541" s="189">
        <f>SUM($F478:BM478)</f>
        <v>-6777021079.5974054</v>
      </c>
      <c r="BN541" s="1521">
        <f>SUM($F478:BN478)</f>
        <v>-7068817093.6706848</v>
      </c>
    </row>
    <row r="542" spans="2:66" hidden="1" x14ac:dyDescent="0.15">
      <c r="C542" s="1529"/>
      <c r="D542" s="274"/>
      <c r="E542" s="189"/>
      <c r="F542" s="1604"/>
      <c r="G542" s="189"/>
      <c r="H542" s="189"/>
      <c r="I542" s="189"/>
      <c r="J542" s="189"/>
      <c r="K542" s="189"/>
      <c r="L542" s="189"/>
      <c r="M542" s="189"/>
      <c r="N542" s="189"/>
      <c r="O542" s="189"/>
      <c r="P542" s="189"/>
      <c r="Q542" s="189"/>
      <c r="R542" s="189"/>
      <c r="S542" s="189"/>
      <c r="T542" s="189"/>
      <c r="U542" s="189"/>
      <c r="V542" s="189"/>
      <c r="W542" s="189"/>
      <c r="X542" s="189"/>
      <c r="Y542" s="189"/>
      <c r="Z542" s="189"/>
      <c r="AA542" s="189"/>
      <c r="AB542" s="189"/>
      <c r="AC542" s="189"/>
      <c r="AD542" s="189"/>
      <c r="AE542" s="189"/>
      <c r="AF542" s="189"/>
      <c r="AG542" s="189"/>
      <c r="AH542" s="189"/>
      <c r="AI542" s="189"/>
      <c r="AJ542" s="189"/>
      <c r="AK542" s="189"/>
      <c r="AL542" s="189"/>
      <c r="AM542" s="189"/>
      <c r="AN542" s="189"/>
      <c r="AO542" s="189"/>
      <c r="AP542" s="189"/>
      <c r="AQ542" s="189"/>
      <c r="AR542" s="189"/>
      <c r="AS542" s="189"/>
      <c r="AT542" s="189"/>
      <c r="AU542" s="189"/>
      <c r="AV542" s="189"/>
      <c r="AW542" s="189"/>
      <c r="AX542" s="189"/>
      <c r="AY542" s="189"/>
      <c r="AZ542" s="189"/>
      <c r="BA542" s="189"/>
      <c r="BB542" s="189"/>
      <c r="BC542" s="189"/>
      <c r="BD542" s="189"/>
      <c r="BE542" s="189"/>
      <c r="BF542" s="189"/>
      <c r="BG542" s="189"/>
      <c r="BH542" s="189"/>
      <c r="BI542" s="189"/>
      <c r="BJ542" s="189"/>
      <c r="BK542" s="189"/>
      <c r="BL542" s="189"/>
      <c r="BM542" s="189"/>
      <c r="BN542" s="1521"/>
    </row>
    <row r="543" spans="2:66" hidden="1" x14ac:dyDescent="0.15">
      <c r="C543" s="1529"/>
      <c r="D543" s="274"/>
      <c r="E543" s="189"/>
      <c r="F543" s="1604">
        <f>SUM($F480:F480)</f>
        <v>-6256759586.1456127</v>
      </c>
      <c r="G543" s="189">
        <f>SUM($F480:G480)</f>
        <v>-5482585383.7619543</v>
      </c>
      <c r="H543" s="189">
        <f>SUM($F480:H480)</f>
        <v>-4965753342.5686951</v>
      </c>
      <c r="I543" s="189">
        <f>SUM($F480:I480)</f>
        <v>-4574885524.8729515</v>
      </c>
      <c r="J543" s="189">
        <f>SUM($F480:J480)</f>
        <v>-4263927212.6320124</v>
      </c>
      <c r="K543" s="189">
        <f>SUM($F480:K480)</f>
        <v>-4010050809.745244</v>
      </c>
      <c r="L543" s="189">
        <f>SUM($F480:L480)</f>
        <v>-3799863876.3023176</v>
      </c>
      <c r="M543" s="189">
        <f>SUM($F480:M480)</f>
        <v>-3624667032.8274765</v>
      </c>
      <c r="N543" s="189">
        <f>SUM($F480:N480)</f>
        <v>-3478407703.7483935</v>
      </c>
      <c r="O543" s="189">
        <f>SUM($F480:O480)</f>
        <v>-3356660718.0406985</v>
      </c>
      <c r="P543" s="189">
        <f>SUM($F480:P480)</f>
        <v>-3256066916.444952</v>
      </c>
      <c r="Q543" s="189">
        <f>SUM($F480:Q480)</f>
        <v>-3174000124.3196936</v>
      </c>
      <c r="R543" s="189">
        <f>SUM($F480:R480)</f>
        <v>-3108357898.2790203</v>
      </c>
      <c r="S543" s="189">
        <f>SUM($F480:S480)</f>
        <v>-3057423868.0331726</v>
      </c>
      <c r="T543" s="189">
        <f>SUM($F480:T480)</f>
        <v>-3019773713.9669676</v>
      </c>
      <c r="U543" s="189">
        <f>SUM($F480:U480)</f>
        <v>-2994208907.8455276</v>
      </c>
      <c r="V543" s="189">
        <f>SUM($F480:V480)</f>
        <v>-2979708765.2959294</v>
      </c>
      <c r="W543" s="189">
        <f>SUM($F480:W480)</f>
        <v>-2975394951.7297473</v>
      </c>
      <c r="X543" s="189">
        <f>SUM($F480:X480)</f>
        <v>-2980504683.8772593</v>
      </c>
      <c r="Y543" s="189">
        <f>SUM($F480:Y480)</f>
        <v>-2994370144.0262394</v>
      </c>
      <c r="Z543" s="189">
        <f>SUM($F480:Z480)</f>
        <v>-3016402423.4633102</v>
      </c>
      <c r="AA543" s="189">
        <f>SUM($F480:AA480)</f>
        <v>-3046078827.3379703</v>
      </c>
      <c r="AB543" s="189">
        <f>SUM($F480:AB480)</f>
        <v>-3082932714.3514314</v>
      </c>
      <c r="AC543" s="189">
        <f>SUM($F480:AC480)</f>
        <v>-3126545275.4938526</v>
      </c>
      <c r="AD543" s="189">
        <f>SUM($F480:AD480)</f>
        <v>-3176538815.3749824</v>
      </c>
      <c r="AE543" s="189">
        <f>SUM($F480:AE480)</f>
        <v>-3232571211.668117</v>
      </c>
      <c r="AF543" s="189">
        <f>SUM($F480:AF480)</f>
        <v>-3294331308.1851072</v>
      </c>
      <c r="AG543" s="189">
        <f>SUM($F480:AG480)</f>
        <v>-3361535055.1110682</v>
      </c>
      <c r="AH543" s="189">
        <f>SUM($F480:AH480)</f>
        <v>-3433922252.5717726</v>
      </c>
      <c r="AI543" s="189">
        <f>SUM($F480:AI480)</f>
        <v>-3511253785.4495978</v>
      </c>
      <c r="AJ543" s="189">
        <f>SUM($F480:AJ480)</f>
        <v>-3593309261.2661142</v>
      </c>
      <c r="AK543" s="189">
        <f>SUM($F480:AK480)</f>
        <v>-3679884981.1404433</v>
      </c>
      <c r="AL543" s="189">
        <f>SUM($F480:AL480)</f>
        <v>-3770792187.8144326</v>
      </c>
      <c r="AM543" s="189">
        <f>SUM($F480:AM480)</f>
        <v>-3865855545.5815921</v>
      </c>
      <c r="AN543" s="189">
        <f>SUM($F480:AN480)</f>
        <v>-3964911815.4423146</v>
      </c>
      <c r="AO543" s="189">
        <f>SUM($F480:AO480)</f>
        <v>-4067808695.5001936</v>
      </c>
      <c r="AP543" s="189">
        <f>SUM($F480:AP480)</f>
        <v>-4174403801.9318714</v>
      </c>
      <c r="AQ543" s="189">
        <f>SUM($F480:AQ480)</f>
        <v>-4284563770.1180515</v>
      </c>
      <c r="AR543" s="189">
        <f>SUM($F480:AR480)</f>
        <v>-4398163458.9509039</v>
      </c>
      <c r="AS543" s="189">
        <f>SUM($F480:AS480)</f>
        <v>-4515085244.1113214</v>
      </c>
      <c r="AT543" s="189">
        <f>SUM($F480:AT480)</f>
        <v>-4635218388.3746462</v>
      </c>
      <c r="AU543" s="189">
        <f>SUM($F480:AU480)</f>
        <v>-4758458478.86063</v>
      </c>
      <c r="AV543" s="189">
        <f>SUM($F480:AV480)</f>
        <v>-4884706922.6740265</v>
      </c>
      <c r="AW543" s="189">
        <f>SUM($F480:AW480)</f>
        <v>-5013870493.6501045</v>
      </c>
      <c r="AX543" s="189">
        <f>SUM($F480:AX480)</f>
        <v>-5145860923.9745417</v>
      </c>
      <c r="AY543" s="189">
        <f>SUM($F480:AY480)</f>
        <v>-5280594535.3293247</v>
      </c>
      <c r="AZ543" s="189">
        <f>SUM($F480:AZ480)</f>
        <v>-5417991904.9569302</v>
      </c>
      <c r="BA543" s="189">
        <f>SUM($F480:BA480)</f>
        <v>-5557977562.6594839</v>
      </c>
      <c r="BB543" s="189">
        <f>SUM($F480:BB480)</f>
        <v>-5700479715.2780561</v>
      </c>
      <c r="BC543" s="189">
        <f>SUM($F480:BC480)</f>
        <v>-5845429995.6461697</v>
      </c>
      <c r="BD543" s="189">
        <f>SUM($F480:BD480)</f>
        <v>-5992763233.3943453</v>
      </c>
      <c r="BE543" s="189">
        <f>SUM($F480:BE480)</f>
        <v>-6142417245.3098946</v>
      </c>
      <c r="BF543" s="189">
        <f>SUM($F480:BF480)</f>
        <v>-6294332643.237155</v>
      </c>
      <c r="BG543" s="189">
        <f>SUM($F480:BG480)</f>
        <v>-6448452657.7453022</v>
      </c>
      <c r="BH543" s="189">
        <f>SUM($F480:BH480)</f>
        <v>-6604722975.9997387</v>
      </c>
      <c r="BI543" s="189">
        <f>SUM($F480:BI480)</f>
        <v>-6763091592.4540052</v>
      </c>
      <c r="BJ543" s="189">
        <f>SUM($F480:BJ480)</f>
        <v>-6923508671.1362371</v>
      </c>
      <c r="BK543" s="189">
        <f>SUM($F480:BK480)</f>
        <v>-7085926418.4410267</v>
      </c>
      <c r="BL543" s="189">
        <f>SUM($F480:BL480)</f>
        <v>-7250298965.456955</v>
      </c>
      <c r="BM543" s="189">
        <f>SUM($F480:BM480)</f>
        <v>-7416582258.9645967</v>
      </c>
      <c r="BN543" s="1521">
        <f>SUM($F480:BN480)</f>
        <v>-7584733960.3314781</v>
      </c>
    </row>
    <row r="544" spans="2:66" hidden="1" x14ac:dyDescent="0.15">
      <c r="C544" s="1529"/>
      <c r="D544" s="274"/>
      <c r="E544" s="189"/>
      <c r="F544" s="1604">
        <f>SUM($F481:F481)</f>
        <v>-12314553685.735348</v>
      </c>
      <c r="G544" s="189">
        <f>SUM($F481:G481)</f>
        <v>-11540379483.351688</v>
      </c>
      <c r="H544" s="189">
        <f>SUM($F481:H481)</f>
        <v>-10959211901.86083</v>
      </c>
      <c r="I544" s="189">
        <f>SUM($F481:I481)</f>
        <v>-10477230632.9688</v>
      </c>
      <c r="J544" s="189">
        <f>SUM($F481:J481)</f>
        <v>-10060118679.23682</v>
      </c>
      <c r="K544" s="189">
        <f>SUM($F481:K481)</f>
        <v>-9690394918.5661221</v>
      </c>
      <c r="L544" s="189">
        <f>SUM($F481:L481)</f>
        <v>-9357591330.5431461</v>
      </c>
      <c r="M544" s="189">
        <f>SUM($F481:M481)</f>
        <v>-9054795306.7633381</v>
      </c>
      <c r="N544" s="189">
        <f>SUM($F481:N481)</f>
        <v>-8777130636.6264076</v>
      </c>
      <c r="O544" s="189">
        <f>SUM($F481:O481)</f>
        <v>-8520989621.2084646</v>
      </c>
      <c r="P544" s="189">
        <f>SUM($F481:P481)</f>
        <v>-8283604915.1736221</v>
      </c>
      <c r="Q544" s="189">
        <f>SUM($F481:Q481)</f>
        <v>-8062792782.0668249</v>
      </c>
      <c r="R544" s="189">
        <f>SUM($F481:R481)</f>
        <v>-7856790222.782547</v>
      </c>
      <c r="S544" s="189">
        <f>SUM($F481:S481)</f>
        <v>-7664146905.8174458</v>
      </c>
      <c r="T544" s="189">
        <f>SUM($F481:T481)</f>
        <v>-7483650776.1398602</v>
      </c>
      <c r="U544" s="189">
        <f>SUM($F481:U481)</f>
        <v>-7314275254.3569708</v>
      </c>
      <c r="V544" s="189">
        <f>SUM($F481:V481)</f>
        <v>-7155140775.2758312</v>
      </c>
      <c r="W544" s="189">
        <f>SUM($F481:W481)</f>
        <v>-7005486141.0753279</v>
      </c>
      <c r="X544" s="189">
        <f>SUM($F481:X481)</f>
        <v>-6864646768.5053272</v>
      </c>
      <c r="Y544" s="189">
        <f>SUM($F481:Y481)</f>
        <v>-6732037889.1532888</v>
      </c>
      <c r="Z544" s="189">
        <f>SUM($F481:Z481)</f>
        <v>-6607141379.5589247</v>
      </c>
      <c r="AA544" s="189">
        <f>SUM($F481:AA481)</f>
        <v>-6489495298.6056461</v>
      </c>
      <c r="AB544" s="189">
        <f>SUM($F481:AB481)</f>
        <v>-6378685476.0001192</v>
      </c>
      <c r="AC544" s="189">
        <f>SUM($F481:AC481)</f>
        <v>-6274338676.7216406</v>
      </c>
      <c r="AD544" s="189">
        <f>SUM($F481:AD481)</f>
        <v>-6176116991.8652554</v>
      </c>
      <c r="AE544" s="189">
        <f>SUM($F481:AE481)</f>
        <v>-6083713194.912674</v>
      </c>
      <c r="AF544" s="189">
        <f>SUM($F481:AF481)</f>
        <v>-5996846866.0275888</v>
      </c>
      <c r="AG544" s="189">
        <f>SUM($F481:AG481)</f>
        <v>-5915261133.2434816</v>
      </c>
      <c r="AH544" s="189">
        <f>SUM($F481:AH481)</f>
        <v>-5838719913.5527849</v>
      </c>
      <c r="AI544" s="189">
        <f>SUM($F481:AI481)</f>
        <v>-5767005562.4098282</v>
      </c>
      <c r="AJ544" s="189">
        <f>SUM($F481:AJ481)</f>
        <v>-5699916859.4296236</v>
      </c>
      <c r="AK544" s="189">
        <f>SUM($F481:AK481)</f>
        <v>-5637267272.7781181</v>
      </c>
      <c r="AL544" s="189">
        <f>SUM($F481:AL481)</f>
        <v>-5578883456.0944004</v>
      </c>
      <c r="AM544" s="189">
        <f>SUM($F481:AM481)</f>
        <v>-5524603940.6125469</v>
      </c>
      <c r="AN544" s="189">
        <f>SUM($F481:AN481)</f>
        <v>-5474277992.0773697</v>
      </c>
      <c r="AO544" s="189">
        <f>SUM($F481:AO481)</f>
        <v>-5427764607.5266361</v>
      </c>
      <c r="AP544" s="189">
        <f>SUM($F481:AP481)</f>
        <v>-5384931631.377387</v>
      </c>
      <c r="AQ544" s="189">
        <f>SUM($F481:AQ481)</f>
        <v>-5345654973.756278</v>
      </c>
      <c r="AR544" s="189">
        <f>SUM($F481:AR481)</f>
        <v>-5309817916.8422966</v>
      </c>
      <c r="AS544" s="189">
        <f>SUM($F481:AS481)</f>
        <v>-5277310497.2885876</v>
      </c>
      <c r="AT544" s="189">
        <f>SUM($F481:AT481)</f>
        <v>-5248028954.6686287</v>
      </c>
      <c r="AU544" s="189">
        <f>SUM($F481:AU481)</f>
        <v>-5221875237.4358044</v>
      </c>
      <c r="AV544" s="189">
        <f>SUM($F481:AV481)</f>
        <v>-5198756559.1607695</v>
      </c>
      <c r="AW544" s="189">
        <f>SUM($F481:AW481)</f>
        <v>-5178584998.8697853</v>
      </c>
      <c r="AX544" s="189">
        <f>SUM($F481:AX481)</f>
        <v>-5161277140.1903391</v>
      </c>
      <c r="AY544" s="189">
        <f>SUM($F481:AY481)</f>
        <v>-5146753744.7502193</v>
      </c>
      <c r="AZ544" s="189">
        <f>SUM($F481:AZ481)</f>
        <v>-5134939455.8987637</v>
      </c>
      <c r="BA544" s="189">
        <f>SUM($F481:BA481)</f>
        <v>-5125762529.3448477</v>
      </c>
      <c r="BB544" s="189">
        <f>SUM($F481:BB481)</f>
        <v>-5119154587.7521715</v>
      </c>
      <c r="BC544" s="189">
        <f>SUM($F481:BC481)</f>
        <v>-5115050396.7119722</v>
      </c>
      <c r="BD544" s="189">
        <f>SUM($F481:BD481)</f>
        <v>-5113387659.8375292</v>
      </c>
      <c r="BE544" s="189">
        <f>SUM($F481:BE481)</f>
        <v>-5114106831.0026951</v>
      </c>
      <c r="BF544" s="189">
        <f>SUM($F481:BF481)</f>
        <v>-5117150941.9856243</v>
      </c>
      <c r="BG544" s="189">
        <f>SUM($F481:BG481)</f>
        <v>-5122465443.9849167</v>
      </c>
      <c r="BH544" s="189">
        <f>SUM($F481:BH481)</f>
        <v>-5129998061.653676</v>
      </c>
      <c r="BI544" s="189">
        <f>SUM($F481:BI481)</f>
        <v>-5139698658.451601</v>
      </c>
      <c r="BJ544" s="189">
        <f>SUM($F481:BJ481)</f>
        <v>-5151519112.2497597</v>
      </c>
      <c r="BK544" s="189">
        <f>SUM($F481:BK481)</f>
        <v>-5165413200.2400274</v>
      </c>
      <c r="BL544" s="189">
        <f>SUM($F481:BL481)</f>
        <v>-5181336492.3037653</v>
      </c>
      <c r="BM544" s="189">
        <f>SUM($F481:BM481)</f>
        <v>-5199246252.0842409</v>
      </c>
      <c r="BN544" s="1521">
        <f>SUM($F481:BN481)</f>
        <v>-5219101345.086318</v>
      </c>
    </row>
    <row r="545" spans="3:66" hidden="1" x14ac:dyDescent="0.15">
      <c r="C545" s="1529"/>
      <c r="D545" s="274"/>
      <c r="E545" s="189"/>
      <c r="F545" s="1604">
        <f>SUM($F482:F482)</f>
        <v>-19593450844.144665</v>
      </c>
      <c r="G545" s="189">
        <f>SUM($F482:G482)</f>
        <v>-18819276641.761005</v>
      </c>
      <c r="H545" s="189">
        <f>SUM($F482:H482)</f>
        <v>-18173773519.972546</v>
      </c>
      <c r="I545" s="189">
        <f>SUM($F482:I482)</f>
        <v>-17597487736.891525</v>
      </c>
      <c r="J545" s="189">
        <f>SUM($F482:J482)</f>
        <v>-17067788587.638746</v>
      </c>
      <c r="K545" s="189">
        <f>SUM($F482:K482)</f>
        <v>-16572847715.504005</v>
      </c>
      <c r="L545" s="189">
        <f>SUM($F482:L482)</f>
        <v>-16105444171.087923</v>
      </c>
      <c r="M545" s="189">
        <f>SUM($F482:M482)</f>
        <v>-15660735057.60673</v>
      </c>
      <c r="N545" s="189">
        <f>SUM($F482:N482)</f>
        <v>-15235259483.636063</v>
      </c>
      <c r="O545" s="189">
        <f>SUM($F482:O482)</f>
        <v>-14826428065.590824</v>
      </c>
      <c r="P545" s="189">
        <f>SUM($F482:P482)</f>
        <v>-14432234941.026392</v>
      </c>
      <c r="Q545" s="189">
        <f>SUM($F482:Q482)</f>
        <v>-14051083313.888081</v>
      </c>
      <c r="R545" s="189">
        <f>SUM($F482:R482)</f>
        <v>-13681673784.270439</v>
      </c>
      <c r="S545" s="189">
        <f>SUM($F482:S482)</f>
        <v>-13322929650.11269</v>
      </c>
      <c r="T545" s="189">
        <f>SUM($F482:T482)</f>
        <v>-12973945108.336449</v>
      </c>
      <c r="U545" s="189">
        <f>SUM($F482:U482)</f>
        <v>-12633948240.889996</v>
      </c>
      <c r="V545" s="189">
        <f>SUM($F482:V482)</f>
        <v>-12302273884.673229</v>
      </c>
      <c r="W545" s="189">
        <f>SUM($F482:W482)</f>
        <v>-11978343307.480183</v>
      </c>
      <c r="X545" s="189">
        <f>SUM($F482:X482)</f>
        <v>-11661648691.596302</v>
      </c>
      <c r="Y545" s="189">
        <f>SUM($F482:Y482)</f>
        <v>-11351741089.687126</v>
      </c>
      <c r="Z545" s="189">
        <f>SUM($F482:Z482)</f>
        <v>-11048220937.93597</v>
      </c>
      <c r="AA545" s="189">
        <f>SUM($F482:AA482)</f>
        <v>-10750730485.365145</v>
      </c>
      <c r="AB545" s="189">
        <f>SUM($F482:AB482)</f>
        <v>-10458947681.297499</v>
      </c>
      <c r="AC545" s="189">
        <f>SUM($F482:AC482)</f>
        <v>-10172581187.877562</v>
      </c>
      <c r="AD545" s="189">
        <f>SUM($F482:AD482)</f>
        <v>-9891366271.5785198</v>
      </c>
      <c r="AE545" s="189">
        <f>SUM($F482:AE482)</f>
        <v>-9615061389.2792759</v>
      </c>
      <c r="AF545" s="189">
        <f>SUM($F482:AF482)</f>
        <v>-9343445328.8941364</v>
      </c>
      <c r="AG545" s="189">
        <f>SUM($F482:AG482)</f>
        <v>-9076314796.9763069</v>
      </c>
      <c r="AH545" s="189">
        <f>SUM($F482:AH482)</f>
        <v>-8813482369.7345238</v>
      </c>
      <c r="AI545" s="189">
        <f>SUM($F482:AI482)</f>
        <v>-8554774741.9040956</v>
      </c>
      <c r="AJ545" s="189">
        <f>SUM($F482:AJ482)</f>
        <v>-8300031221.5591211</v>
      </c>
      <c r="AK545" s="189">
        <f>SUM($F482:AK482)</f>
        <v>-8049102429.4041157</v>
      </c>
      <c r="AL545" s="189">
        <f>SUM($F482:AL482)</f>
        <v>-7801849169.1658602</v>
      </c>
      <c r="AM545" s="189">
        <f>SUM($F482:AM482)</f>
        <v>-7558141442.0133467</v>
      </c>
      <c r="AN545" s="189">
        <f>SUM($F482:AN482)</f>
        <v>-7317857582.8964376</v>
      </c>
      <c r="AO545" s="189">
        <f>SUM($F482:AO482)</f>
        <v>-7080883500.6295738</v>
      </c>
      <c r="AP545" s="189">
        <f>SUM($F482:AP482)</f>
        <v>-6847112006.6909151</v>
      </c>
      <c r="AQ545" s="189">
        <f>SUM($F482:AQ482)</f>
        <v>-6616442220.2363071</v>
      </c>
      <c r="AR545" s="189">
        <f>SUM($F482:AR482)</f>
        <v>-6388779038.8748827</v>
      </c>
      <c r="AS545" s="189">
        <f>SUM($F482:AS482)</f>
        <v>-6164032666.4207735</v>
      </c>
      <c r="AT545" s="189">
        <f>SUM($F482:AT482)</f>
        <v>-5942118190.2015676</v>
      </c>
      <c r="AU545" s="189">
        <f>SUM($F482:AU482)</f>
        <v>-5722955201.6294479</v>
      </c>
      <c r="AV545" s="189">
        <f>SUM($F482:AV482)</f>
        <v>-5506467454.6725388</v>
      </c>
      <c r="AW545" s="189">
        <f>SUM($F482:AW482)</f>
        <v>-5292582557.6391068</v>
      </c>
      <c r="AX545" s="189">
        <f>SUM($F482:AX482)</f>
        <v>-5081231694.3350592</v>
      </c>
      <c r="AY545" s="189">
        <f>SUM($F482:AY482)</f>
        <v>-4872349371.1990414</v>
      </c>
      <c r="AZ545" s="189">
        <f>SUM($F482:AZ482)</f>
        <v>-4665873187.477932</v>
      </c>
      <c r="BA545" s="189">
        <f>SUM($F482:BA482)</f>
        <v>-4461743625.8935671</v>
      </c>
      <c r="BB545" s="189">
        <f>SUM($F482:BB482)</f>
        <v>-4259903861.5812626</v>
      </c>
      <c r="BC545" s="189">
        <f>SUM($F482:BC482)</f>
        <v>-4060299587.3618236</v>
      </c>
      <c r="BD545" s="189">
        <f>SUM($F482:BD482)</f>
        <v>-3862878853.6493382</v>
      </c>
      <c r="BE545" s="189">
        <f>SUM($F482:BE482)</f>
        <v>-3667591921.5035844</v>
      </c>
      <c r="BF545" s="189">
        <f>SUM($F482:BF482)</f>
        <v>-3474391127.5137925</v>
      </c>
      <c r="BG545" s="189">
        <f>SUM($F482:BG482)</f>
        <v>-3283230759.3541965</v>
      </c>
      <c r="BH545" s="189">
        <f>SUM($F482:BH482)</f>
        <v>-3094066940.9849844</v>
      </c>
      <c r="BI545" s="189">
        <f>SUM($F482:BI482)</f>
        <v>-2906857526.5879803</v>
      </c>
      <c r="BJ545" s="189">
        <f>SUM($F482:BJ482)</f>
        <v>-2721562002.4272099</v>
      </c>
      <c r="BK545" s="189">
        <f>SUM($F482:BK482)</f>
        <v>-2538141395.9125786</v>
      </c>
      <c r="BL545" s="189">
        <f>SUM($F482:BL482)</f>
        <v>-2356558191.2220268</v>
      </c>
      <c r="BM545" s="189">
        <f>SUM($F482:BM482)</f>
        <v>-2176776250.9052448</v>
      </c>
      <c r="BN545" s="1521">
        <f>SUM($F482:BN482)</f>
        <v>-1998760742.9516022</v>
      </c>
    </row>
    <row r="546" spans="3:66" hidden="1" x14ac:dyDescent="0.15">
      <c r="C546" s="1529"/>
      <c r="D546" s="274"/>
      <c r="E546" s="189"/>
      <c r="F546" s="1604"/>
      <c r="G546" s="189"/>
      <c r="H546" s="189"/>
      <c r="I546" s="189"/>
      <c r="J546" s="189"/>
      <c r="K546" s="189"/>
      <c r="L546" s="189"/>
      <c r="M546" s="189"/>
      <c r="N546" s="189"/>
      <c r="O546" s="189"/>
      <c r="P546" s="189"/>
      <c r="Q546" s="189"/>
      <c r="R546" s="189"/>
      <c r="S546" s="189"/>
      <c r="T546" s="189"/>
      <c r="U546" s="189"/>
      <c r="V546" s="189"/>
      <c r="W546" s="189"/>
      <c r="X546" s="189"/>
      <c r="Y546" s="189"/>
      <c r="Z546" s="189"/>
      <c r="AA546" s="189"/>
      <c r="AB546" s="189"/>
      <c r="AC546" s="189"/>
      <c r="AD546" s="189"/>
      <c r="AE546" s="189"/>
      <c r="AF546" s="189"/>
      <c r="AG546" s="189"/>
      <c r="AH546" s="189"/>
      <c r="AI546" s="189"/>
      <c r="AJ546" s="189"/>
      <c r="AK546" s="189"/>
      <c r="AL546" s="189"/>
      <c r="AM546" s="189"/>
      <c r="AN546" s="189"/>
      <c r="AO546" s="189"/>
      <c r="AP546" s="189"/>
      <c r="AQ546" s="189"/>
      <c r="AR546" s="189"/>
      <c r="AS546" s="189"/>
      <c r="AT546" s="189"/>
      <c r="AU546" s="189"/>
      <c r="AV546" s="189"/>
      <c r="AW546" s="189"/>
      <c r="AX546" s="189"/>
      <c r="AY546" s="189"/>
      <c r="AZ546" s="189"/>
      <c r="BA546" s="189"/>
      <c r="BB546" s="189"/>
      <c r="BC546" s="189"/>
      <c r="BD546" s="189"/>
      <c r="BE546" s="189"/>
      <c r="BF546" s="189"/>
      <c r="BG546" s="189"/>
      <c r="BH546" s="189"/>
      <c r="BI546" s="189"/>
      <c r="BJ546" s="189"/>
      <c r="BK546" s="189"/>
      <c r="BL546" s="189"/>
      <c r="BM546" s="189"/>
      <c r="BN546" s="1521"/>
    </row>
    <row r="547" spans="3:66" hidden="1" x14ac:dyDescent="0.15">
      <c r="C547" s="1529"/>
      <c r="D547" s="274"/>
      <c r="E547" s="189"/>
      <c r="F547" s="1604">
        <f>SUM($F484:F484)</f>
        <v>11206804799.352283</v>
      </c>
      <c r="G547" s="189">
        <f>SUM($F484:G484)</f>
        <v>11133178732.257647</v>
      </c>
      <c r="H547" s="189">
        <f>SUM($F484:H484)</f>
        <v>10977291153.80813</v>
      </c>
      <c r="I547" s="189">
        <f>SUM($F484:I484)</f>
        <v>10781138088.531204</v>
      </c>
      <c r="J547" s="189">
        <f>SUM($F484:J484)</f>
        <v>10559441300.997784</v>
      </c>
      <c r="K547" s="189">
        <f>SUM($F484:K484)</f>
        <v>10319497817.653715</v>
      </c>
      <c r="L547" s="189">
        <f>SUM($F484:L484)</f>
        <v>10065588640.658367</v>
      </c>
      <c r="M547" s="189">
        <f>SUM($F484:M484)</f>
        <v>9800494597.2971516</v>
      </c>
      <c r="N547" s="189">
        <f>SUM($F484:N484)</f>
        <v>9526150442.4966087</v>
      </c>
      <c r="O547" s="189">
        <f>SUM($F484:O484)</f>
        <v>9243970718.1055527</v>
      </c>
      <c r="P547" s="189">
        <f>SUM($F484:P484)</f>
        <v>8955029206.6564903</v>
      </c>
      <c r="Q547" s="189">
        <f>SUM($F484:Q484)</f>
        <v>8660165386.1972027</v>
      </c>
      <c r="R547" s="189">
        <f>SUM($F484:R484)</f>
        <v>8360051319.827116</v>
      </c>
      <c r="S547" s="189">
        <f>SUM($F484:S484)</f>
        <v>8055235659.2456923</v>
      </c>
      <c r="T547" s="189">
        <f>SUM($F484:T484)</f>
        <v>7746173699.7829132</v>
      </c>
      <c r="U547" s="189">
        <f>SUM($F484:U484)</f>
        <v>7433248560.7206955</v>
      </c>
      <c r="V547" s="189">
        <f>SUM($F484:V484)</f>
        <v>7116786512.1064539</v>
      </c>
      <c r="W547" s="189">
        <f>SUM($F484:W484)</f>
        <v>6797068320.7231541</v>
      </c>
      <c r="X547" s="189">
        <f>SUM($F484:X484)</f>
        <v>6474337816.4365025</v>
      </c>
      <c r="Y547" s="189">
        <f>SUM($F484:Y484)</f>
        <v>6148808472.6006641</v>
      </c>
      <c r="Z547" s="189">
        <f>SUM($F484:Z484)</f>
        <v>5820668538.6676064</v>
      </c>
      <c r="AA547" s="189">
        <f>SUM($F484:AA484)</f>
        <v>5490085098.2903967</v>
      </c>
      <c r="AB547" s="189">
        <f>SUM($F484:AB484)</f>
        <v>5157207317.1491594</v>
      </c>
      <c r="AC547" s="189">
        <f>SUM($F484:AC484)</f>
        <v>4822169070.9444771</v>
      </c>
      <c r="AD547" s="189">
        <f>SUM($F484:AD484)</f>
        <v>4485091093.0746012</v>
      </c>
      <c r="AE547" s="189">
        <f>SUM($F484:AE484)</f>
        <v>4146082745.7191782</v>
      </c>
      <c r="AF547" s="189">
        <f>SUM($F484:AF484)</f>
        <v>3805243492.4802322</v>
      </c>
      <c r="AG547" s="189">
        <f>SUM($F484:AG484)</f>
        <v>3462664132.1874785</v>
      </c>
      <c r="AH547" s="189">
        <f>SUM($F484:AH484)</f>
        <v>3118427839.8434477</v>
      </c>
      <c r="AI547" s="189">
        <f>SUM($F484:AI484)</f>
        <v>2772611050.5370207</v>
      </c>
      <c r="AJ547" s="189">
        <f>SUM($F484:AJ484)</f>
        <v>2425284214.5134397</v>
      </c>
      <c r="AK547" s="189">
        <f>SUM($F484:AK484)</f>
        <v>2076512445.7739425</v>
      </c>
      <c r="AL547" s="189">
        <f>SUM($F484:AL484)</f>
        <v>1726356082.1087418</v>
      </c>
      <c r="AM547" s="189">
        <f>SUM($F484:AM484)</f>
        <v>1374871171.0000834</v>
      </c>
      <c r="AN547" s="189">
        <f>SUM($F484:AN484)</f>
        <v>1022109893.1196365</v>
      </c>
      <c r="AO547" s="189">
        <f>SUM($F484:AO484)</f>
        <v>668120933.00522685</v>
      </c>
      <c r="AP547" s="189">
        <f>SUM($F484:AP484)</f>
        <v>312949804.80209851</v>
      </c>
      <c r="AQ547" s="189">
        <f>SUM($F484:AQ484)</f>
        <v>-43360860.406315207</v>
      </c>
      <c r="AR547" s="189">
        <f>SUM($F484:AR484)</f>
        <v>-400771060.24879324</v>
      </c>
      <c r="AS547" s="189">
        <f>SUM($F484:AS484)</f>
        <v>-759243195.15666389</v>
      </c>
      <c r="AT547" s="189">
        <f>SUM($F484:AT484)</f>
        <v>-1118741867.0769172</v>
      </c>
      <c r="AU547" s="189">
        <f>SUM($F484:AU484)</f>
        <v>-1479233699.5845842</v>
      </c>
      <c r="AV547" s="189">
        <f>SUM($F484:AV484)</f>
        <v>-1840687176.6601591</v>
      </c>
      <c r="AW547" s="189">
        <f>SUM($F484:AW484)</f>
        <v>-2203072497.8031211</v>
      </c>
      <c r="AX547" s="189">
        <f>SUM($F484:AX484)</f>
        <v>-2566361447.4899178</v>
      </c>
      <c r="AY547" s="189">
        <f>SUM($F484:AY484)</f>
        <v>-2930527277.2667565</v>
      </c>
      <c r="AZ547" s="189">
        <f>SUM($F484:AZ484)</f>
        <v>-3295544599.0043097</v>
      </c>
      <c r="BA547" s="189">
        <f>SUM($F484:BA484)</f>
        <v>-3661389288.0410342</v>
      </c>
      <c r="BB547" s="189">
        <f>SUM($F484:BB484)</f>
        <v>-4028038395.1107426</v>
      </c>
      <c r="BC547" s="189">
        <f>SUM($F484:BC484)</f>
        <v>-4395470066.0935516</v>
      </c>
      <c r="BD547" s="189">
        <f>SUM($F484:BD484)</f>
        <v>-4763663468.7516975</v>
      </c>
      <c r="BE547" s="189">
        <f>SUM($F484:BE484)</f>
        <v>-5132598725.7163372</v>
      </c>
      <c r="BF547" s="189">
        <f>SUM($F484:BF484)</f>
        <v>-5502256853.0813017</v>
      </c>
      <c r="BG547" s="189">
        <f>SUM($F484:BG484)</f>
        <v>-5872619704.0370789</v>
      </c>
      <c r="BH547" s="189">
        <f>SUM($F484:BH484)</f>
        <v>-6243669917.0450888</v>
      </c>
      <c r="BI547" s="189">
        <f>SUM($F484:BI484)</f>
        <v>-6615390868.1101389</v>
      </c>
      <c r="BJ547" s="189">
        <f>SUM($F484:BJ484)</f>
        <v>-6987766626.7591705</v>
      </c>
      <c r="BK547" s="189">
        <f>SUM($F484:BK484)</f>
        <v>-7360781915.3781481</v>
      </c>
      <c r="BL547" s="189">
        <f>SUM($F484:BL484)</f>
        <v>-7734422071.5970964</v>
      </c>
      <c r="BM547" s="189">
        <f>SUM($F484:BM484)</f>
        <v>-8108673013.4467297</v>
      </c>
      <c r="BN547" s="1521">
        <f>SUM($F484:BN484)</f>
        <v>-8483521207.039402</v>
      </c>
    </row>
    <row r="548" spans="3:66" hidden="1" x14ac:dyDescent="0.15">
      <c r="C548" s="1529"/>
      <c r="D548" s="274"/>
      <c r="E548" s="189"/>
      <c r="F548" s="1604">
        <f>SUM($F485:F485)</f>
        <v>9270381728.2013836</v>
      </c>
      <c r="G548" s="189">
        <f>SUM($F485:G485)</f>
        <v>9196755661.1067467</v>
      </c>
      <c r="H548" s="189">
        <f>SUM($F485:H485)</f>
        <v>9061433460.4959507</v>
      </c>
      <c r="I548" s="189">
        <f>SUM($F485:I485)</f>
        <v>8894405549.7039909</v>
      </c>
      <c r="J548" s="189">
        <f>SUM($F485:J485)</f>
        <v>8706641635.6044598</v>
      </c>
      <c r="K548" s="189">
        <f>SUM($F485:K485)</f>
        <v>8503729700.8169622</v>
      </c>
      <c r="L548" s="189">
        <f>SUM($F485:L485)</f>
        <v>8289015933.0634413</v>
      </c>
      <c r="M548" s="189">
        <f>SUM($F485:M485)</f>
        <v>8064710003.7484293</v>
      </c>
      <c r="N548" s="189">
        <f>SUM($F485:N485)</f>
        <v>7832370633.1834717</v>
      </c>
      <c r="O548" s="189">
        <f>SUM($F485:O485)</f>
        <v>7593151051.6228714</v>
      </c>
      <c r="P548" s="189">
        <f>SUM($F485:P485)</f>
        <v>7347935863.4731436</v>
      </c>
      <c r="Q548" s="189">
        <f>SUM($F485:Q485)</f>
        <v>7097423117.8233395</v>
      </c>
      <c r="R548" s="189">
        <f>SUM($F485:R485)</f>
        <v>6842176371.6524906</v>
      </c>
      <c r="S548" s="189">
        <f>SUM($F485:S485)</f>
        <v>6582659235.2018375</v>
      </c>
      <c r="T548" s="189">
        <f>SUM($F485:T485)</f>
        <v>6319259151.703722</v>
      </c>
      <c r="U548" s="189">
        <f>SUM($F485:U485)</f>
        <v>6052304275.5965319</v>
      </c>
      <c r="V548" s="189">
        <f>SUM($F485:V485)</f>
        <v>5782075767.0359621</v>
      </c>
      <c r="W548" s="189">
        <f>SUM($F485:W485)</f>
        <v>5508816949.0861979</v>
      </c>
      <c r="X548" s="189">
        <f>SUM($F485:X485)</f>
        <v>5232740261.1793327</v>
      </c>
      <c r="Y548" s="189">
        <f>SUM($F485:Y485)</f>
        <v>4954032629.2865543</v>
      </c>
      <c r="Z548" s="189">
        <f>SUM($F485:Z485)</f>
        <v>4672859675.7789307</v>
      </c>
      <c r="AA548" s="189">
        <f>SUM($F485:AA485)</f>
        <v>4389369063.8851814</v>
      </c>
      <c r="AB548" s="189">
        <f>SUM($F485:AB485)</f>
        <v>4103693186.5024929</v>
      </c>
      <c r="AC548" s="189">
        <f>SUM($F485:AC485)</f>
        <v>3815951351.2357736</v>
      </c>
      <c r="AD548" s="189">
        <f>SUM($F485:AD485)</f>
        <v>3526251573.4101973</v>
      </c>
      <c r="AE548" s="189">
        <f>SUM($F485:AE485)</f>
        <v>3234692060.4769092</v>
      </c>
      <c r="AF548" s="189">
        <f>SUM($F485:AF485)</f>
        <v>2941362450.9134979</v>
      </c>
      <c r="AG548" s="189">
        <f>SUM($F485:AG485)</f>
        <v>2646344855.9297743</v>
      </c>
      <c r="AH548" s="189">
        <f>SUM($F485:AH485)</f>
        <v>2349714741.3760204</v>
      </c>
      <c r="AI548" s="189">
        <f>SUM($F485:AI485)</f>
        <v>2051541679.0984592</v>
      </c>
      <c r="AJ548" s="189">
        <f>SUM($F485:AJ485)</f>
        <v>1751889990.8269925</v>
      </c>
      <c r="AK548" s="189">
        <f>SUM($F485:AK485)</f>
        <v>1450819302.9769502</v>
      </c>
      <c r="AL548" s="189">
        <f>SUM($F485:AL485)</f>
        <v>1148385027.1201108</v>
      </c>
      <c r="AM548" s="189">
        <f>SUM($F485:AM485)</f>
        <v>844638778.05857289</v>
      </c>
      <c r="AN548" s="189">
        <f>SUM($F485:AN485)</f>
        <v>539628739.22091782</v>
      </c>
      <c r="AO548" s="189">
        <f>SUM($F485:AO485)</f>
        <v>233399983.34891951</v>
      </c>
      <c r="AP548" s="189">
        <f>SUM($F485:AP485)</f>
        <v>-74005244.952271342</v>
      </c>
      <c r="AQ548" s="189">
        <f>SUM($F485:AQ485)</f>
        <v>-382547279.34707296</v>
      </c>
      <c r="AR548" s="189">
        <f>SUM($F485:AR485)</f>
        <v>-692188810.03628969</v>
      </c>
      <c r="AS548" s="189">
        <f>SUM($F485:AS485)</f>
        <v>-1002894686.3432344</v>
      </c>
      <c r="AT548" s="189">
        <f>SUM($F485:AT485)</f>
        <v>-1314631740.4050703</v>
      </c>
      <c r="AU548" s="189">
        <f>SUM($F485:AU485)</f>
        <v>-1627368629.2487767</v>
      </c>
      <c r="AV548" s="189">
        <f>SUM($F485:AV485)</f>
        <v>-1941075692.9388189</v>
      </c>
      <c r="AW548" s="189">
        <f>SUM($F485:AW485)</f>
        <v>-2255724826.8220534</v>
      </c>
      <c r="AX548" s="189">
        <f>SUM($F485:AX485)</f>
        <v>-2571289366.1776943</v>
      </c>
      <c r="AY548" s="189">
        <f>SUM($F485:AY485)</f>
        <v>-2887743981.8166757</v>
      </c>
      <c r="AZ548" s="189">
        <f>SUM($F485:AZ485)</f>
        <v>-3205064585.3737426</v>
      </c>
      <c r="BA548" s="189">
        <f>SUM($F485:BA485)</f>
        <v>-3523228243.2036982</v>
      </c>
      <c r="BB548" s="189">
        <f>SUM($F485:BB485)</f>
        <v>-3842213097.9357939</v>
      </c>
      <c r="BC548" s="189">
        <f>SUM($F485:BC485)</f>
        <v>-4161998296.861587</v>
      </c>
      <c r="BD548" s="189">
        <f>SUM($F485:BD485)</f>
        <v>-4482563926.4352379</v>
      </c>
      <c r="BE548" s="189">
        <f>SUM($F485:BE485)</f>
        <v>-4803890952.2540283</v>
      </c>
      <c r="BF548" s="189">
        <f>SUM($F485:BF485)</f>
        <v>-5125961163.9632835</v>
      </c>
      <c r="BG548" s="189">
        <f>SUM($F485:BG485)</f>
        <v>-5448757124.5957174</v>
      </c>
      <c r="BH548" s="189">
        <f>SUM($F485:BH485)</f>
        <v>-5772262123.9122381</v>
      </c>
      <c r="BI548" s="189">
        <f>SUM($F485:BI485)</f>
        <v>-6096460135.3606453</v>
      </c>
      <c r="BJ548" s="189">
        <f>SUM($F485:BJ485)</f>
        <v>-6421335776.3116913</v>
      </c>
      <c r="BK548" s="189">
        <f>SUM($F485:BK485)</f>
        <v>-6746874271.2694454</v>
      </c>
      <c r="BL548" s="189">
        <f>SUM($F485:BL485)</f>
        <v>-7073061417.7857275</v>
      </c>
      <c r="BM548" s="189">
        <f>SUM($F485:BM485)</f>
        <v>-7399883554.8371038</v>
      </c>
      <c r="BN548" s="1521">
        <f>SUM($F485:BN485)</f>
        <v>-7727327533.4482059</v>
      </c>
    </row>
    <row r="549" spans="3:66" hidden="1" x14ac:dyDescent="0.15">
      <c r="C549" s="1529"/>
      <c r="D549" s="274"/>
      <c r="E549" s="189"/>
      <c r="F549" s="1604">
        <f>SUM($F486:F486)</f>
        <v>6943623149.3594284</v>
      </c>
      <c r="G549" s="189">
        <f>SUM($F486:G486)</f>
        <v>6869997082.2647924</v>
      </c>
      <c r="H549" s="189">
        <f>SUM($F486:H486)</f>
        <v>6755240259.4927168</v>
      </c>
      <c r="I549" s="189">
        <f>SUM($F486:I486)</f>
        <v>6618357552.3816814</v>
      </c>
      <c r="J549" s="189">
        <f>SUM($F486:J486)</f>
        <v>6466583049.4999094</v>
      </c>
      <c r="K549" s="189">
        <f>SUM($F486:K486)</f>
        <v>6303697781.1120291</v>
      </c>
      <c r="L549" s="189">
        <f>SUM($F486:L486)</f>
        <v>6132009982.3251934</v>
      </c>
      <c r="M549" s="189">
        <f>SUM($F486:M486)</f>
        <v>5953067724.4190006</v>
      </c>
      <c r="N549" s="189">
        <f>SUM($F486:N486)</f>
        <v>5767977309.4385023</v>
      </c>
      <c r="O549" s="189">
        <f>SUM($F486:O486)</f>
        <v>5577566454.8715849</v>
      </c>
      <c r="P549" s="189">
        <f>SUM($F486:P486)</f>
        <v>5382476350.9355888</v>
      </c>
      <c r="Q549" s="189">
        <f>SUM($F486:Q486)</f>
        <v>5183217426.454833</v>
      </c>
      <c r="R549" s="189">
        <f>SUM($F486:R486)</f>
        <v>4980205045.1597776</v>
      </c>
      <c r="S549" s="189">
        <f>SUM($F486:S486)</f>
        <v>4773783383.6066027</v>
      </c>
      <c r="T549" s="189">
        <f>SUM($F486:T486)</f>
        <v>4564241989.104125</v>
      </c>
      <c r="U549" s="189">
        <f>SUM($F486:U486)</f>
        <v>4351827611.5252886</v>
      </c>
      <c r="V549" s="189">
        <f>SUM($F486:V486)</f>
        <v>4136752875.6559362</v>
      </c>
      <c r="W549" s="189">
        <f>SUM($F486:W486)</f>
        <v>3919202777.9448142</v>
      </c>
      <c r="X549" s="189">
        <f>SUM($F486:X486)</f>
        <v>3699339646.4476852</v>
      </c>
      <c r="Y549" s="189">
        <f>SUM($F486:Y486)</f>
        <v>3477306990.8253083</v>
      </c>
      <c r="Z549" s="189">
        <f>SUM($F486:Z486)</f>
        <v>3253232534.8960085</v>
      </c>
      <c r="AA549" s="189">
        <f>SUM($F486:AA486)</f>
        <v>3027230636.6646209</v>
      </c>
      <c r="AB549" s="189">
        <f>SUM($F486:AB486)</f>
        <v>2799404242.2450371</v>
      </c>
      <c r="AC549" s="189">
        <f>SUM($F486:AC486)</f>
        <v>2569846480.1483226</v>
      </c>
      <c r="AD549" s="189">
        <f>SUM($F486:AD486)</f>
        <v>2338641974.5958691</v>
      </c>
      <c r="AE549" s="189">
        <f>SUM($F486:AE486)</f>
        <v>2105867936.8075824</v>
      </c>
      <c r="AF549" s="189">
        <f>SUM($F486:AF486)</f>
        <v>1871595079.0228214</v>
      </c>
      <c r="AG549" s="189">
        <f>SUM($F486:AG486)</f>
        <v>1635888385.6425271</v>
      </c>
      <c r="AH549" s="189">
        <f>SUM($F486:AH486)</f>
        <v>1398807768.2033939</v>
      </c>
      <c r="AI549" s="189">
        <f>SUM($F486:AI486)</f>
        <v>1160408625.1404605</v>
      </c>
      <c r="AJ549" s="189">
        <f>SUM($F486:AJ486)</f>
        <v>920742322.93260384</v>
      </c>
      <c r="AK549" s="189">
        <f>SUM($F486:AK486)</f>
        <v>679856611.88453507</v>
      </c>
      <c r="AL549" s="189">
        <f>SUM($F486:AL486)</f>
        <v>437795987.21521455</v>
      </c>
      <c r="AM549" s="189">
        <f>SUM($F486:AM486)</f>
        <v>194602004.10652018</v>
      </c>
      <c r="AN549" s="189">
        <f>SUM($F486:AN486)</f>
        <v>-49686446.2203933</v>
      </c>
      <c r="AO549" s="189">
        <f>SUM($F486:AO486)</f>
        <v>-295032893.59168023</v>
      </c>
      <c r="AP549" s="189">
        <f>SUM($F486:AP486)</f>
        <v>-541403074.32599998</v>
      </c>
      <c r="AQ549" s="189">
        <f>SUM($F486:AQ486)</f>
        <v>-788764741.04240084</v>
      </c>
      <c r="AR549" s="189">
        <f>SUM($F486:AR486)</f>
        <v>-1037087493.4894435</v>
      </c>
      <c r="AS549" s="189">
        <f>SUM($F486:AS486)</f>
        <v>-1286342627.5872004</v>
      </c>
      <c r="AT549" s="189">
        <f>SUM($F486:AT486)</f>
        <v>-1536503000.3104737</v>
      </c>
      <c r="AU549" s="189">
        <f>SUM($F486:AU486)</f>
        <v>-1787542908.4012768</v>
      </c>
      <c r="AV549" s="189">
        <f>SUM($F486:AV486)</f>
        <v>-2039437979.1964295</v>
      </c>
      <c r="AW549" s="189">
        <f>SUM($F486:AW486)</f>
        <v>-2292165072.1038733</v>
      </c>
      <c r="AX549" s="189">
        <f>SUM($F486:AX486)</f>
        <v>-2545702189.4684019</v>
      </c>
      <c r="AY549" s="189">
        <f>SUM($F486:AY486)</f>
        <v>-2800028395.741344</v>
      </c>
      <c r="AZ549" s="189">
        <f>SUM($F486:AZ486)</f>
        <v>-3055123744.0152907</v>
      </c>
      <c r="BA549" s="189">
        <f>SUM($F486:BA486)</f>
        <v>-3310969209.1090174</v>
      </c>
      <c r="BB549" s="189">
        <f>SUM($F486:BB486)</f>
        <v>-3567546626.4931293</v>
      </c>
      <c r="BC549" s="189">
        <f>SUM($F486:BC486)</f>
        <v>-3824838636.4368405</v>
      </c>
      <c r="BD549" s="189">
        <f>SUM($F486:BD486)</f>
        <v>-4082828632.8332019</v>
      </c>
      <c r="BE549" s="189">
        <f>SUM($F486:BE486)</f>
        <v>-4341500716.2261086</v>
      </c>
      <c r="BF549" s="189">
        <f>SUM($F486:BF486)</f>
        <v>-4600839650.619297</v>
      </c>
      <c r="BG549" s="189">
        <f>SUM($F486:BG486)</f>
        <v>-4860830823.6966677</v>
      </c>
      <c r="BH549" s="189">
        <f>SUM($F486:BH486)</f>
        <v>-5121460210.1258364</v>
      </c>
      <c r="BI549" s="189">
        <f>SUM($F486:BI486)</f>
        <v>-5382714337.6538134</v>
      </c>
      <c r="BJ549" s="189">
        <f>SUM($F486:BJ486)</f>
        <v>-5644580255.7359371</v>
      </c>
      <c r="BK549" s="189">
        <f>SUM($F486:BK486)</f>
        <v>-5907045506.4673395</v>
      </c>
      <c r="BL549" s="189">
        <f>SUM($F486:BL486)</f>
        <v>-6170098097.6108837</v>
      </c>
      <c r="BM549" s="189">
        <f>SUM($F486:BM486)</f>
        <v>-6433726477.5371542</v>
      </c>
      <c r="BN549" s="1521">
        <f>SUM($F486:BN486)</f>
        <v>-6697919511.911129</v>
      </c>
    </row>
    <row r="550" spans="3:66" hidden="1" x14ac:dyDescent="0.15">
      <c r="C550" s="1529"/>
      <c r="D550" s="274"/>
      <c r="E550" s="189"/>
      <c r="F550" s="1604"/>
      <c r="G550" s="189"/>
      <c r="H550" s="189"/>
      <c r="I550" s="189"/>
      <c r="J550" s="189"/>
      <c r="K550" s="189"/>
      <c r="L550" s="189"/>
      <c r="M550" s="189"/>
      <c r="N550" s="189"/>
      <c r="O550" s="189"/>
      <c r="P550" s="189"/>
      <c r="Q550" s="189"/>
      <c r="R550" s="189"/>
      <c r="S550" s="189"/>
      <c r="T550" s="189"/>
      <c r="U550" s="189"/>
      <c r="V550" s="189"/>
      <c r="W550" s="189"/>
      <c r="X550" s="189"/>
      <c r="Y550" s="189"/>
      <c r="Z550" s="189"/>
      <c r="AA550" s="189"/>
      <c r="AB550" s="189"/>
      <c r="AC550" s="189"/>
      <c r="AD550" s="189"/>
      <c r="AE550" s="189"/>
      <c r="AF550" s="189"/>
      <c r="AG550" s="189"/>
      <c r="AH550" s="189"/>
      <c r="AI550" s="189"/>
      <c r="AJ550" s="189"/>
      <c r="AK550" s="189"/>
      <c r="AL550" s="189"/>
      <c r="AM550" s="189"/>
      <c r="AN550" s="189"/>
      <c r="AO550" s="189"/>
      <c r="AP550" s="189"/>
      <c r="AQ550" s="189"/>
      <c r="AR550" s="189"/>
      <c r="AS550" s="189"/>
      <c r="AT550" s="189"/>
      <c r="AU550" s="189"/>
      <c r="AV550" s="189"/>
      <c r="AW550" s="189"/>
      <c r="AX550" s="189"/>
      <c r="AY550" s="189"/>
      <c r="AZ550" s="189"/>
      <c r="BA550" s="189"/>
      <c r="BB550" s="189"/>
      <c r="BC550" s="189"/>
      <c r="BD550" s="189"/>
      <c r="BE550" s="189"/>
      <c r="BF550" s="189"/>
      <c r="BG550" s="189"/>
      <c r="BH550" s="189"/>
      <c r="BI550" s="189"/>
      <c r="BJ550" s="189"/>
      <c r="BK550" s="189"/>
      <c r="BL550" s="189"/>
      <c r="BM550" s="189"/>
      <c r="BN550" s="1521"/>
    </row>
    <row r="551" spans="3:66" hidden="1" x14ac:dyDescent="0.15">
      <c r="C551" s="1529"/>
      <c r="D551" s="274"/>
      <c r="E551" s="189"/>
      <c r="F551" s="1604">
        <f>SUM($F488:F488)</f>
        <v>-7542040786.3443518</v>
      </c>
      <c r="G551" s="189">
        <f>SUM($F488:G488)</f>
        <v>-6740263604.2613878</v>
      </c>
      <c r="H551" s="189">
        <f>SUM($F488:H488)</f>
        <v>-6195828583.368824</v>
      </c>
      <c r="I551" s="189">
        <f>SUM($F488:I488)</f>
        <v>-5777357785.9737759</v>
      </c>
      <c r="J551" s="189">
        <f>SUM($F488:J488)</f>
        <v>-5438796494.0335321</v>
      </c>
      <c r="K551" s="189">
        <f>SUM($F488:K488)</f>
        <v>-5157317111.4474592</v>
      </c>
      <c r="L551" s="189">
        <f>SUM($F488:L488)</f>
        <v>-4919527198.3052273</v>
      </c>
      <c r="M551" s="189">
        <f>SUM($F488:M488)</f>
        <v>-4716727375.1310816</v>
      </c>
      <c r="N551" s="189">
        <f>SUM($F488:N488)</f>
        <v>-4542865066.3526936</v>
      </c>
      <c r="O551" s="189">
        <f>SUM($F488:O488)</f>
        <v>-4393515100.945694</v>
      </c>
      <c r="P551" s="189">
        <f>SUM($F488:P488)</f>
        <v>-4265318319.6506424</v>
      </c>
      <c r="Q551" s="189">
        <f>SUM($F488:Q488)</f>
        <v>-4155648547.8260789</v>
      </c>
      <c r="R551" s="189">
        <f>SUM($F488:R488)</f>
        <v>-4062403342.0861006</v>
      </c>
      <c r="S551" s="189">
        <f>SUM($F488:S488)</f>
        <v>-3983866332.1409483</v>
      </c>
      <c r="T551" s="189">
        <f>SUM($F488:T488)</f>
        <v>-3918613198.3754387</v>
      </c>
      <c r="U551" s="189">
        <f>SUM($F488:U488)</f>
        <v>-3865445412.5546942</v>
      </c>
      <c r="V551" s="189">
        <f>SUM($F488:V488)</f>
        <v>-3823342290.3057909</v>
      </c>
      <c r="W551" s="189">
        <f>SUM($F488:W488)</f>
        <v>-3791425497.0403037</v>
      </c>
      <c r="X551" s="189">
        <f>SUM($F488:X488)</f>
        <v>-3768932249.4885111</v>
      </c>
      <c r="Y551" s="189">
        <f>SUM($F488:Y488)</f>
        <v>-3755194729.9381862</v>
      </c>
      <c r="Z551" s="189">
        <f>SUM($F488:Z488)</f>
        <v>-3749624029.6759524</v>
      </c>
      <c r="AA551" s="189">
        <f>SUM($F488:AA488)</f>
        <v>-3751697453.8513074</v>
      </c>
      <c r="AB551" s="189">
        <f>SUM($F488:AB488)</f>
        <v>-3760948361.1654634</v>
      </c>
      <c r="AC551" s="189">
        <f>SUM($F488:AC488)</f>
        <v>-3776957942.6085796</v>
      </c>
      <c r="AD551" s="189">
        <f>SUM($F488:AD488)</f>
        <v>-3799348502.7904043</v>
      </c>
      <c r="AE551" s="189">
        <f>SUM($F488:AE488)</f>
        <v>-3827777919.384234</v>
      </c>
      <c r="AF551" s="189">
        <f>SUM($F488:AF488)</f>
        <v>-3861935036.2019196</v>
      </c>
      <c r="AG551" s="189">
        <f>SUM($F488:AG488)</f>
        <v>-3901535803.4285755</v>
      </c>
      <c r="AH551" s="189">
        <f>SUM($F488:AH488)</f>
        <v>-3946320021.1899748</v>
      </c>
      <c r="AI551" s="189">
        <f>SUM($F488:AI488)</f>
        <v>-3996048574.368495</v>
      </c>
      <c r="AJ551" s="189">
        <f>SUM($F488:AJ488)</f>
        <v>-4050501070.4857063</v>
      </c>
      <c r="AK551" s="189">
        <f>SUM($F488:AK488)</f>
        <v>-4109473810.6607304</v>
      </c>
      <c r="AL551" s="189">
        <f>SUM($F488:AL488)</f>
        <v>-4172778037.6354151</v>
      </c>
      <c r="AM551" s="189">
        <f>SUM($F488:AM488)</f>
        <v>-4240238415.7032695</v>
      </c>
      <c r="AN551" s="189">
        <f>SUM($F488:AN488)</f>
        <v>-4311691705.864687</v>
      </c>
      <c r="AO551" s="189">
        <f>SUM($F488:AO488)</f>
        <v>-4386985606.2232609</v>
      </c>
      <c r="AP551" s="189">
        <f>SUM($F488:AP488)</f>
        <v>-4465977732.9556341</v>
      </c>
      <c r="AQ551" s="189">
        <f>SUM($F488:AQ488)</f>
        <v>-4548534721.4425097</v>
      </c>
      <c r="AR551" s="189">
        <f>SUM($F488:AR488)</f>
        <v>-4634531430.5760574</v>
      </c>
      <c r="AS551" s="189">
        <f>SUM($F488:AS488)</f>
        <v>-4723850236.0371695</v>
      </c>
      <c r="AT551" s="189">
        <f>SUM($F488:AT488)</f>
        <v>-4816380400.6011896</v>
      </c>
      <c r="AU551" s="189">
        <f>SUM($F488:AU488)</f>
        <v>-4912017511.3878679</v>
      </c>
      <c r="AV551" s="189">
        <f>SUM($F488:AV488)</f>
        <v>-5010662975.5019588</v>
      </c>
      <c r="AW551" s="189">
        <f>SUM($F488:AW488)</f>
        <v>-5112223566.7787313</v>
      </c>
      <c r="AX551" s="189">
        <f>SUM($F488:AX488)</f>
        <v>-5216611017.4038639</v>
      </c>
      <c r="AY551" s="189">
        <f>SUM($F488:AY488)</f>
        <v>-5323741649.0593414</v>
      </c>
      <c r="AZ551" s="189">
        <f>SUM($F488:AZ488)</f>
        <v>-5433536038.9876413</v>
      </c>
      <c r="BA551" s="189">
        <f>SUM($F488:BA488)</f>
        <v>-5545918716.9908905</v>
      </c>
      <c r="BB551" s="189">
        <f>SUM($F488:BB488)</f>
        <v>-5660817889.9101572</v>
      </c>
      <c r="BC551" s="189">
        <f>SUM($F488:BC488)</f>
        <v>-5778165190.5789652</v>
      </c>
      <c r="BD551" s="189">
        <f>SUM($F488:BD488)</f>
        <v>-5897895448.6278362</v>
      </c>
      <c r="BE551" s="189">
        <f>SUM($F488:BE488)</f>
        <v>-6019946480.84408</v>
      </c>
      <c r="BF551" s="189">
        <f>SUM($F488:BF488)</f>
        <v>-6144258899.0720358</v>
      </c>
      <c r="BG551" s="189">
        <f>SUM($F488:BG488)</f>
        <v>-6270775933.8808775</v>
      </c>
      <c r="BH551" s="189">
        <f>SUM($F488:BH488)</f>
        <v>-6399443272.4360094</v>
      </c>
      <c r="BI551" s="189">
        <f>SUM($F488:BI488)</f>
        <v>-6530208909.1909704</v>
      </c>
      <c r="BJ551" s="189">
        <f>SUM($F488:BJ488)</f>
        <v>-6663023008.1738968</v>
      </c>
      <c r="BK551" s="189">
        <f>SUM($F488:BK488)</f>
        <v>-6797837775.7793808</v>
      </c>
      <c r="BL551" s="189">
        <f>SUM($F488:BL488)</f>
        <v>-6934607343.0960045</v>
      </c>
      <c r="BM551" s="189">
        <f>SUM($F488:BM488)</f>
        <v>-7073287656.9043407</v>
      </c>
      <c r="BN551" s="1521">
        <f>SUM($F488:BN488)</f>
        <v>-7213836378.5719175</v>
      </c>
    </row>
    <row r="552" spans="3:66" hidden="1" x14ac:dyDescent="0.15">
      <c r="C552" s="1529"/>
      <c r="D552" s="274"/>
      <c r="E552" s="189"/>
      <c r="F552" s="1604">
        <f>SUM($F489:F489)</f>
        <v>-13599834885.934092</v>
      </c>
      <c r="G552" s="189">
        <f>SUM($F489:G489)</f>
        <v>-12798057703.851128</v>
      </c>
      <c r="H552" s="189">
        <f>SUM($F489:H489)</f>
        <v>-12189287142.660963</v>
      </c>
      <c r="I552" s="189">
        <f>SUM($F489:I489)</f>
        <v>-11679702894.069626</v>
      </c>
      <c r="J552" s="189">
        <f>SUM($F489:J489)</f>
        <v>-11234987960.638342</v>
      </c>
      <c r="K552" s="189">
        <f>SUM($F489:K489)</f>
        <v>-10837661220.268339</v>
      </c>
      <c r="L552" s="189">
        <f>SUM($F489:L489)</f>
        <v>-10477254652.546059</v>
      </c>
      <c r="M552" s="189">
        <f>SUM($F489:M489)</f>
        <v>-10146855649.066946</v>
      </c>
      <c r="N552" s="189">
        <f>SUM($F489:N489)</f>
        <v>-9841587999.230711</v>
      </c>
      <c r="O552" s="189">
        <f>SUM($F489:O489)</f>
        <v>-9557844004.1134624</v>
      </c>
      <c r="P552" s="189">
        <f>SUM($F489:P489)</f>
        <v>-9292856318.3793144</v>
      </c>
      <c r="Q552" s="189">
        <f>SUM($F489:Q489)</f>
        <v>-9044441205.5732117</v>
      </c>
      <c r="R552" s="189">
        <f>SUM($F489:R489)</f>
        <v>-8810835666.5896282</v>
      </c>
      <c r="S552" s="189">
        <f>SUM($F489:S489)</f>
        <v>-8590589369.9252224</v>
      </c>
      <c r="T552" s="189">
        <f>SUM($F489:T489)</f>
        <v>-8382490260.5483313</v>
      </c>
      <c r="U552" s="189">
        <f>SUM($F489:U489)</f>
        <v>-8185511759.0661373</v>
      </c>
      <c r="V552" s="189">
        <f>SUM($F489:V489)</f>
        <v>-7998774300.2856922</v>
      </c>
      <c r="W552" s="189">
        <f>SUM($F489:W489)</f>
        <v>-7821516686.3858833</v>
      </c>
      <c r="X552" s="189">
        <f>SUM($F489:X489)</f>
        <v>-7653074334.1165781</v>
      </c>
      <c r="Y552" s="189">
        <f>SUM($F489:Y489)</f>
        <v>-7492862475.0652351</v>
      </c>
      <c r="Z552" s="189">
        <f>SUM($F489:Z489)</f>
        <v>-7340362985.7715654</v>
      </c>
      <c r="AA552" s="189">
        <f>SUM($F489:AA489)</f>
        <v>-7195113925.1189823</v>
      </c>
      <c r="AB552" s="189">
        <f>SUM($F489:AB489)</f>
        <v>-7056701122.8141508</v>
      </c>
      <c r="AC552" s="189">
        <f>SUM($F489:AC489)</f>
        <v>-6924751343.8363676</v>
      </c>
      <c r="AD552" s="189">
        <f>SUM($F489:AD489)</f>
        <v>-6798926679.2806778</v>
      </c>
      <c r="AE552" s="189">
        <f>SUM($F489:AE489)</f>
        <v>-6678919902.6287918</v>
      </c>
      <c r="AF552" s="189">
        <f>SUM($F489:AF489)</f>
        <v>-6564450594.0444021</v>
      </c>
      <c r="AG552" s="189">
        <f>SUM($F489:AG489)</f>
        <v>-6455261881.5609894</v>
      </c>
      <c r="AH552" s="189">
        <f>SUM($F489:AH489)</f>
        <v>-6351117682.1709871</v>
      </c>
      <c r="AI552" s="189">
        <f>SUM($F489:AI489)</f>
        <v>-6251800351.3287249</v>
      </c>
      <c r="AJ552" s="189">
        <f>SUM($F489:AJ489)</f>
        <v>-6157108668.6492157</v>
      </c>
      <c r="AK552" s="189">
        <f>SUM($F489:AK489)</f>
        <v>-6066856102.2984056</v>
      </c>
      <c r="AL552" s="189">
        <f>SUM($F489:AL489)</f>
        <v>-5980869305.9153824</v>
      </c>
      <c r="AM552" s="189">
        <f>SUM($F489:AM489)</f>
        <v>-5898986810.7342234</v>
      </c>
      <c r="AN552" s="189">
        <f>SUM($F489:AN489)</f>
        <v>-5821057882.4997416</v>
      </c>
      <c r="AO552" s="189">
        <f>SUM($F489:AO489)</f>
        <v>-5746941518.2497025</v>
      </c>
      <c r="AP552" s="189">
        <f>SUM($F489:AP489)</f>
        <v>-5676505562.4011478</v>
      </c>
      <c r="AQ552" s="189">
        <f>SUM($F489:AQ489)</f>
        <v>-5609625925.0807343</v>
      </c>
      <c r="AR552" s="189">
        <f>SUM($F489:AR489)</f>
        <v>-5546185888.4674482</v>
      </c>
      <c r="AS552" s="189">
        <f>SUM($F489:AS489)</f>
        <v>-5486075489.2144337</v>
      </c>
      <c r="AT552" s="189">
        <f>SUM($F489:AT489)</f>
        <v>-5429190966.8951702</v>
      </c>
      <c r="AU552" s="189">
        <f>SUM($F489:AU489)</f>
        <v>-5375434269.9630413</v>
      </c>
      <c r="AV552" s="189">
        <f>SUM($F489:AV489)</f>
        <v>-5324712611.9887009</v>
      </c>
      <c r="AW552" s="189">
        <f>SUM($F489:AW489)</f>
        <v>-5276938071.9984121</v>
      </c>
      <c r="AX552" s="189">
        <f>SUM($F489:AX489)</f>
        <v>-5232027233.6196604</v>
      </c>
      <c r="AY552" s="189">
        <f>SUM($F489:AY489)</f>
        <v>-5189900858.4802361</v>
      </c>
      <c r="AZ552" s="189">
        <f>SUM($F489:AZ489)</f>
        <v>-5150483589.9294758</v>
      </c>
      <c r="BA552" s="189">
        <f>SUM($F489:BA489)</f>
        <v>-5113703683.6762552</v>
      </c>
      <c r="BB552" s="189">
        <f>SUM($F489:BB489)</f>
        <v>-5079492762.3842735</v>
      </c>
      <c r="BC552" s="189">
        <f>SUM($F489:BC489)</f>
        <v>-5047785591.6447697</v>
      </c>
      <c r="BD552" s="189">
        <f>SUM($F489:BD489)</f>
        <v>-5018519875.071022</v>
      </c>
      <c r="BE552" s="189">
        <f>SUM($F489:BE489)</f>
        <v>-4991636066.5368834</v>
      </c>
      <c r="BF552" s="189">
        <f>SUM($F489:BF489)</f>
        <v>-4967077197.820507</v>
      </c>
      <c r="BG552" s="189">
        <f>SUM($F489:BG489)</f>
        <v>-4944788720.1204939</v>
      </c>
      <c r="BH552" s="189">
        <f>SUM($F489:BH489)</f>
        <v>-4924718358.0899487</v>
      </c>
      <c r="BI552" s="189">
        <f>SUM($F489:BI489)</f>
        <v>-4906815975.1885691</v>
      </c>
      <c r="BJ552" s="189">
        <f>SUM($F489:BJ489)</f>
        <v>-4891033449.2874231</v>
      </c>
      <c r="BK552" s="189">
        <f>SUM($F489:BK489)</f>
        <v>-4877324557.5783863</v>
      </c>
      <c r="BL552" s="189">
        <f>SUM($F489:BL489)</f>
        <v>-4865644869.9428186</v>
      </c>
      <c r="BM552" s="189">
        <f>SUM($F489:BM489)</f>
        <v>-4855951650.0239887</v>
      </c>
      <c r="BN552" s="1521">
        <f>SUM($F489:BN489)</f>
        <v>-4848203763.3267612</v>
      </c>
    </row>
    <row r="553" spans="3:66" hidden="1" x14ac:dyDescent="0.15">
      <c r="C553" s="1529"/>
      <c r="D553" s="274"/>
      <c r="E553" s="189"/>
      <c r="F553" s="1604">
        <f>SUM($F490:F490)</f>
        <v>-20878732044.343407</v>
      </c>
      <c r="G553" s="189">
        <f>SUM($F490:G490)</f>
        <v>-20076954862.260445</v>
      </c>
      <c r="H553" s="189">
        <f>SUM($F490:H490)</f>
        <v>-19403848760.772682</v>
      </c>
      <c r="I553" s="189">
        <f>SUM($F490:I490)</f>
        <v>-18799959997.992359</v>
      </c>
      <c r="J553" s="189">
        <f>SUM($F490:J490)</f>
        <v>-18242657869.040276</v>
      </c>
      <c r="K553" s="189">
        <f>SUM($F490:K490)</f>
        <v>-17720114017.20623</v>
      </c>
      <c r="L553" s="189">
        <f>SUM($F490:L490)</f>
        <v>-17225107493.090843</v>
      </c>
      <c r="M553" s="189">
        <f>SUM($F490:M490)</f>
        <v>-16752795399.910343</v>
      </c>
      <c r="N553" s="189">
        <f>SUM($F490:N490)</f>
        <v>-16299716846.240372</v>
      </c>
      <c r="O553" s="189">
        <f>SUM($F490:O490)</f>
        <v>-15863282448.495829</v>
      </c>
      <c r="P553" s="189">
        <f>SUM($F490:P490)</f>
        <v>-15441486344.232092</v>
      </c>
      <c r="Q553" s="189">
        <f>SUM($F490:Q490)</f>
        <v>-15032731737.394476</v>
      </c>
      <c r="R553" s="189">
        <f>SUM($F490:R490)</f>
        <v>-14635719228.07753</v>
      </c>
      <c r="S553" s="189">
        <f>SUM($F490:S490)</f>
        <v>-14249372114.220476</v>
      </c>
      <c r="T553" s="189">
        <f>SUM($F490:T490)</f>
        <v>-13872784592.74493</v>
      </c>
      <c r="U553" s="189">
        <f>SUM($F490:U490)</f>
        <v>-13505184745.599173</v>
      </c>
      <c r="V553" s="189">
        <f>SUM($F490:V490)</f>
        <v>-13145907409.683102</v>
      </c>
      <c r="W553" s="189">
        <f>SUM($F490:W490)</f>
        <v>-12794373852.790749</v>
      </c>
      <c r="X553" s="189">
        <f>SUM($F490:X490)</f>
        <v>-12450076257.207563</v>
      </c>
      <c r="Y553" s="189">
        <f>SUM($F490:Y490)</f>
        <v>-12112565675.599083</v>
      </c>
      <c r="Z553" s="189">
        <f>SUM($F490:Z490)</f>
        <v>-11781442544.148623</v>
      </c>
      <c r="AA553" s="189">
        <f>SUM($F490:AA490)</f>
        <v>-11456349111.878492</v>
      </c>
      <c r="AB553" s="189">
        <f>SUM($F490:AB490)</f>
        <v>-11136963328.111542</v>
      </c>
      <c r="AC553" s="189">
        <f>SUM($F490:AC490)</f>
        <v>-10822993854.9923</v>
      </c>
      <c r="AD553" s="189">
        <f>SUM($F490:AD490)</f>
        <v>-10514175958.993952</v>
      </c>
      <c r="AE553" s="189">
        <f>SUM($F490:AE490)</f>
        <v>-10210268096.995403</v>
      </c>
      <c r="AF553" s="189">
        <f>SUM($F490:AF490)</f>
        <v>-9911049056.9109592</v>
      </c>
      <c r="AG553" s="189">
        <f>SUM($F490:AG490)</f>
        <v>-9616315545.2938251</v>
      </c>
      <c r="AH553" s="189">
        <f>SUM($F490:AH490)</f>
        <v>-9325880138.3527374</v>
      </c>
      <c r="AI553" s="189">
        <f>SUM($F490:AI490)</f>
        <v>-9039569530.8230038</v>
      </c>
      <c r="AJ553" s="189">
        <f>SUM($F490:AJ490)</f>
        <v>-8757223030.7787247</v>
      </c>
      <c r="AK553" s="189">
        <f>SUM($F490:AK490)</f>
        <v>-8478691258.9244137</v>
      </c>
      <c r="AL553" s="189">
        <f>SUM($F490:AL490)</f>
        <v>-8203835018.9868526</v>
      </c>
      <c r="AM553" s="189">
        <f>SUM($F490:AM490)</f>
        <v>-7932524312.1350336</v>
      </c>
      <c r="AN553" s="189">
        <f>SUM($F490:AN490)</f>
        <v>-7664637473.31882</v>
      </c>
      <c r="AO553" s="189">
        <f>SUM($F490:AO490)</f>
        <v>-7400060411.3526516</v>
      </c>
      <c r="AP553" s="189">
        <f>SUM($F490:AP490)</f>
        <v>-7138685937.7146873</v>
      </c>
      <c r="AQ553" s="189">
        <f>SUM($F490:AQ490)</f>
        <v>-6880413171.5607738</v>
      </c>
      <c r="AR553" s="189">
        <f>SUM($F490:AR490)</f>
        <v>-6625147010.5000448</v>
      </c>
      <c r="AS553" s="189">
        <f>SUM($F490:AS490)</f>
        <v>-6372797658.3466301</v>
      </c>
      <c r="AT553" s="189">
        <f>SUM($F490:AT490)</f>
        <v>-6123280202.4281197</v>
      </c>
      <c r="AU553" s="189">
        <f>SUM($F490:AU490)</f>
        <v>-5876514234.1566944</v>
      </c>
      <c r="AV553" s="189">
        <f>SUM($F490:AV490)</f>
        <v>-5632423507.5004807</v>
      </c>
      <c r="AW553" s="189">
        <f>SUM($F490:AW490)</f>
        <v>-5390935630.7677441</v>
      </c>
      <c r="AX553" s="189">
        <f>SUM($F490:AX490)</f>
        <v>-5151981787.7643909</v>
      </c>
      <c r="AY553" s="189">
        <f>SUM($F490:AY490)</f>
        <v>-4915496484.9290686</v>
      </c>
      <c r="AZ553" s="189">
        <f>SUM($F490:AZ490)</f>
        <v>-4681417321.5086536</v>
      </c>
      <c r="BA553" s="189">
        <f>SUM($F490:BA490)</f>
        <v>-4449684780.2249842</v>
      </c>
      <c r="BB553" s="189">
        <f>SUM($F490:BB490)</f>
        <v>-4220242036.2133751</v>
      </c>
      <c r="BC553" s="189">
        <f>SUM($F490:BC490)</f>
        <v>-3993034782.294631</v>
      </c>
      <c r="BD553" s="189">
        <f>SUM($F490:BD490)</f>
        <v>-3768011068.8828406</v>
      </c>
      <c r="BE553" s="189">
        <f>SUM($F490:BE490)</f>
        <v>-3545121157.0377817</v>
      </c>
      <c r="BF553" s="189">
        <f>SUM($F490:BF490)</f>
        <v>-3324317383.3486848</v>
      </c>
      <c r="BG553" s="189">
        <f>SUM($F490:BG490)</f>
        <v>-3105554035.4897838</v>
      </c>
      <c r="BH553" s="189">
        <f>SUM($F490:BH490)</f>
        <v>-2888787237.4212666</v>
      </c>
      <c r="BI553" s="189">
        <f>SUM($F490:BI490)</f>
        <v>-2673974843.3249574</v>
      </c>
      <c r="BJ553" s="189">
        <f>SUM($F490:BJ490)</f>
        <v>-2461076339.4648824</v>
      </c>
      <c r="BK553" s="189">
        <f>SUM($F490:BK490)</f>
        <v>-2250052753.250946</v>
      </c>
      <c r="BL553" s="189">
        <f>SUM($F490:BL490)</f>
        <v>-2040866568.8610892</v>
      </c>
      <c r="BM553" s="189">
        <f>SUM($F490:BM490)</f>
        <v>-1833481648.8450024</v>
      </c>
      <c r="BN553" s="1521">
        <f>SUM($F490:BN490)</f>
        <v>-1627863161.192055</v>
      </c>
    </row>
    <row r="554" spans="3:66" hidden="1" x14ac:dyDescent="0.15">
      <c r="C554" s="1529"/>
      <c r="D554" s="274"/>
      <c r="E554" s="189"/>
      <c r="F554" s="1604"/>
      <c r="G554" s="189"/>
      <c r="H554" s="189"/>
      <c r="I554" s="189"/>
      <c r="J554" s="189"/>
      <c r="K554" s="189"/>
      <c r="L554" s="189"/>
      <c r="M554" s="189"/>
      <c r="N554" s="189"/>
      <c r="O554" s="189"/>
      <c r="P554" s="189"/>
      <c r="Q554" s="189"/>
      <c r="R554" s="189"/>
      <c r="S554" s="189"/>
      <c r="T554" s="189"/>
      <c r="U554" s="189"/>
      <c r="V554" s="189"/>
      <c r="W554" s="189"/>
      <c r="X554" s="189"/>
      <c r="Y554" s="189"/>
      <c r="Z554" s="189"/>
      <c r="AA554" s="189"/>
      <c r="AB554" s="189"/>
      <c r="AC554" s="189"/>
      <c r="AD554" s="189"/>
      <c r="AE554" s="189"/>
      <c r="AF554" s="189"/>
      <c r="AG554" s="189"/>
      <c r="AH554" s="189"/>
      <c r="AI554" s="189"/>
      <c r="AJ554" s="189"/>
      <c r="AK554" s="189"/>
      <c r="AL554" s="189"/>
      <c r="AM554" s="189"/>
      <c r="AN554" s="189"/>
      <c r="AO554" s="189"/>
      <c r="AP554" s="189"/>
      <c r="AQ554" s="189"/>
      <c r="AR554" s="189"/>
      <c r="AS554" s="189"/>
      <c r="AT554" s="189"/>
      <c r="AU554" s="189"/>
      <c r="AV554" s="189"/>
      <c r="AW554" s="189"/>
      <c r="AX554" s="189"/>
      <c r="AY554" s="189"/>
      <c r="AZ554" s="189"/>
      <c r="BA554" s="189"/>
      <c r="BB554" s="189"/>
      <c r="BC554" s="189"/>
      <c r="BD554" s="189"/>
      <c r="BE554" s="189"/>
      <c r="BF554" s="189"/>
      <c r="BG554" s="189"/>
      <c r="BH554" s="189"/>
      <c r="BI554" s="189"/>
      <c r="BJ554" s="189"/>
      <c r="BK554" s="189"/>
      <c r="BL554" s="189"/>
      <c r="BM554" s="189"/>
      <c r="BN554" s="1521"/>
    </row>
    <row r="555" spans="3:66" hidden="1" x14ac:dyDescent="0.15">
      <c r="C555" s="1529"/>
      <c r="D555" s="274"/>
      <c r="E555" s="189"/>
      <c r="F555" s="1604">
        <f>SUM($F492:F492)</f>
        <v>12660758237.129477</v>
      </c>
      <c r="G555" s="189">
        <f>SUM($F492:G492)</f>
        <v>12555906748.531364</v>
      </c>
      <c r="H555" s="189">
        <f>SUM($F492:H492)</f>
        <v>12368793748.578373</v>
      </c>
      <c r="I555" s="189">
        <f>SUM($F492:I492)</f>
        <v>12141415261.79797</v>
      </c>
      <c r="J555" s="189">
        <f>SUM($F492:J492)</f>
        <v>11888493052.761074</v>
      </c>
      <c r="K555" s="189">
        <f>SUM($F492:K492)</f>
        <v>11617324147.913528</v>
      </c>
      <c r="L555" s="189">
        <f>SUM($F492:L492)</f>
        <v>11332189549.414703</v>
      </c>
      <c r="M555" s="189">
        <f>SUM($F492:M492)</f>
        <v>11035870084.550013</v>
      </c>
      <c r="N555" s="189">
        <f>SUM($F492:N492)</f>
        <v>10730300508.245995</v>
      </c>
      <c r="O555" s="189">
        <f>SUM($F492:O492)</f>
        <v>10416895362.351463</v>
      </c>
      <c r="P555" s="189">
        <f>SUM($F492:P492)</f>
        <v>10096728429.398926</v>
      </c>
      <c r="Q555" s="189">
        <f>SUM($F492:Q492)</f>
        <v>9770639187.4361629</v>
      </c>
      <c r="R555" s="189">
        <f>SUM($F492:R492)</f>
        <v>9439299699.5626011</v>
      </c>
      <c r="S555" s="189">
        <f>SUM($F492:S492)</f>
        <v>9103258617.4777012</v>
      </c>
      <c r="T555" s="189">
        <f>SUM($F492:T492)</f>
        <v>8762971236.511446</v>
      </c>
      <c r="U555" s="189">
        <f>SUM($F492:U492)</f>
        <v>8418820675.9457531</v>
      </c>
      <c r="V555" s="189">
        <f>SUM($F492:V492)</f>
        <v>8071133205.8280363</v>
      </c>
      <c r="W555" s="189">
        <f>SUM($F492:W492)</f>
        <v>7720189592.9412613</v>
      </c>
      <c r="X555" s="189">
        <f>SUM($F492:X492)</f>
        <v>7366233667.1511345</v>
      </c>
      <c r="Y555" s="189">
        <f>SUM($F492:Y492)</f>
        <v>7009478901.811821</v>
      </c>
      <c r="Z555" s="189">
        <f>SUM($F492:Z492)</f>
        <v>6650113546.375288</v>
      </c>
      <c r="AA555" s="189">
        <f>SUM($F492:AA492)</f>
        <v>6288304684.4946032</v>
      </c>
      <c r="AB555" s="189">
        <f>SUM($F492:AB492)</f>
        <v>5924201481.8498907</v>
      </c>
      <c r="AC555" s="189">
        <f>SUM($F492:AC492)</f>
        <v>5557937814.1417332</v>
      </c>
      <c r="AD555" s="189">
        <f>SUM($F492:AD492)</f>
        <v>5189634414.7683811</v>
      </c>
      <c r="AE555" s="189">
        <f>SUM($F492:AE492)</f>
        <v>4819400645.909483</v>
      </c>
      <c r="AF555" s="189">
        <f>SUM($F492:AF492)</f>
        <v>4447335971.1670618</v>
      </c>
      <c r="AG555" s="189">
        <f>SUM($F492:AG492)</f>
        <v>4073531189.3708324</v>
      </c>
      <c r="AH555" s="189">
        <f>SUM($F492:AH492)</f>
        <v>3698069475.5233264</v>
      </c>
      <c r="AI555" s="189">
        <f>SUM($F492:AI492)</f>
        <v>3321027264.7134242</v>
      </c>
      <c r="AJ555" s="189">
        <f>SUM($F492:AJ492)</f>
        <v>2942475007.186368</v>
      </c>
      <c r="AK555" s="189">
        <f>SUM($F492:AK492)</f>
        <v>2562477816.9433956</v>
      </c>
      <c r="AL555" s="189">
        <f>SUM($F492:AL492)</f>
        <v>2181096031.7747197</v>
      </c>
      <c r="AM555" s="189">
        <f>SUM($F492:AM492)</f>
        <v>1798385699.162586</v>
      </c>
      <c r="AN555" s="189">
        <f>SUM($F492:AN492)</f>
        <v>1414398999.7786636</v>
      </c>
      <c r="AO555" s="189">
        <f>SUM($F492:AO492)</f>
        <v>1029184618.1607785</v>
      </c>
      <c r="AP555" s="189">
        <f>SUM($F492:AP492)</f>
        <v>642788068.45417476</v>
      </c>
      <c r="AQ555" s="189">
        <f>SUM($F492:AQ492)</f>
        <v>255251981.74228561</v>
      </c>
      <c r="AR555" s="189">
        <f>SUM($F492:AR492)</f>
        <v>-133383639.60366786</v>
      </c>
      <c r="AS555" s="189">
        <f>SUM($F492:AS492)</f>
        <v>-523081196.01501393</v>
      </c>
      <c r="AT555" s="189">
        <f>SUM($F492:AT492)</f>
        <v>-913805289.43874252</v>
      </c>
      <c r="AU555" s="189">
        <f>SUM($F492:AU492)</f>
        <v>-1305522543.4498849</v>
      </c>
      <c r="AV555" s="189">
        <f>SUM($F492:AV492)</f>
        <v>-1698201442.0289354</v>
      </c>
      <c r="AW555" s="189">
        <f>SUM($F492:AW492)</f>
        <v>-2091812184.6753731</v>
      </c>
      <c r="AX555" s="189">
        <f>SUM($F492:AX492)</f>
        <v>-2486326555.8656454</v>
      </c>
      <c r="AY555" s="189">
        <f>SUM($F492:AY492)</f>
        <v>-2881717807.1459599</v>
      </c>
      <c r="AZ555" s="189">
        <f>SUM($F492:AZ492)</f>
        <v>-3277960550.3869882</v>
      </c>
      <c r="BA555" s="189">
        <f>SUM($F492:BA492)</f>
        <v>-3675030660.9271884</v>
      </c>
      <c r="BB555" s="189">
        <f>SUM($F492:BB492)</f>
        <v>-4072905189.5003719</v>
      </c>
      <c r="BC555" s="189">
        <f>SUM($F492:BC492)</f>
        <v>-4471562281.9866562</v>
      </c>
      <c r="BD555" s="189">
        <f>SUM($F492:BD492)</f>
        <v>-4870981106.1482773</v>
      </c>
      <c r="BE555" s="189">
        <f>SUM($F492:BE492)</f>
        <v>-5271141784.6163921</v>
      </c>
      <c r="BF555" s="189">
        <f>SUM($F492:BF492)</f>
        <v>-5672025333.4848318</v>
      </c>
      <c r="BG555" s="189">
        <f>SUM($F492:BG492)</f>
        <v>-6073613605.9440842</v>
      </c>
      <c r="BH555" s="189">
        <f>SUM($F492:BH492)</f>
        <v>-6475889240.4555702</v>
      </c>
      <c r="BI555" s="189">
        <f>SUM($F492:BI492)</f>
        <v>-6878835613.0240955</v>
      </c>
      <c r="BJ555" s="189">
        <f>SUM($F492:BJ492)</f>
        <v>-7282436793.1766033</v>
      </c>
      <c r="BK555" s="189">
        <f>SUM($F492:BK492)</f>
        <v>-7686677503.2990561</v>
      </c>
      <c r="BL555" s="189">
        <f>SUM($F492:BL492)</f>
        <v>-8091543081.0214806</v>
      </c>
      <c r="BM555" s="189">
        <f>SUM($F492:BM492)</f>
        <v>-8497019444.374589</v>
      </c>
      <c r="BN555" s="1521">
        <f>SUM($F492:BN492)</f>
        <v>-8903093059.4707355</v>
      </c>
    </row>
    <row r="556" spans="3:66" hidden="1" x14ac:dyDescent="0.15">
      <c r="C556" s="1529"/>
      <c r="D556" s="274"/>
      <c r="E556" s="189"/>
      <c r="F556" s="1604">
        <f>SUM($F493:F493)</f>
        <v>10724335165.978571</v>
      </c>
      <c r="G556" s="189">
        <f>SUM($F493:G493)</f>
        <v>10619483677.380459</v>
      </c>
      <c r="H556" s="189">
        <f>SUM($F493:H493)</f>
        <v>10452936055.266188</v>
      </c>
      <c r="I556" s="189">
        <f>SUM($F493:I493)</f>
        <v>10254682722.970753</v>
      </c>
      <c r="J556" s="189">
        <f>SUM($F493:J493)</f>
        <v>10035693387.367744</v>
      </c>
      <c r="K556" s="189">
        <f>SUM($F493:K493)</f>
        <v>9801556031.0767727</v>
      </c>
      <c r="L556" s="189">
        <f>SUM($F493:L493)</f>
        <v>9555616841.8197765</v>
      </c>
      <c r="M556" s="189">
        <f>SUM($F493:M493)</f>
        <v>9300085491.0012894</v>
      </c>
      <c r="N556" s="189">
        <f>SUM($F493:N493)</f>
        <v>9036520698.9328556</v>
      </c>
      <c r="O556" s="189">
        <f>SUM($F493:O493)</f>
        <v>8766075695.8687801</v>
      </c>
      <c r="P556" s="189">
        <f>SUM($F493:P493)</f>
        <v>8489635086.2155771</v>
      </c>
      <c r="Q556" s="189">
        <f>SUM($F493:Q493)</f>
        <v>8207896919.0622978</v>
      </c>
      <c r="R556" s="189">
        <f>SUM($F493:R493)</f>
        <v>7921424751.3879738</v>
      </c>
      <c r="S556" s="189">
        <f>SUM($F493:S493)</f>
        <v>7630682193.4338446</v>
      </c>
      <c r="T556" s="189">
        <f>SUM($F493:T493)</f>
        <v>7336056688.4322529</v>
      </c>
      <c r="U556" s="189">
        <f>SUM($F493:U493)</f>
        <v>7037876390.8215876</v>
      </c>
      <c r="V556" s="189">
        <f>SUM($F493:V493)</f>
        <v>6736422460.7575426</v>
      </c>
      <c r="W556" s="189">
        <f>SUM($F493:W493)</f>
        <v>6431938221.3043032</v>
      </c>
      <c r="X556" s="189">
        <f>SUM($F493:X493)</f>
        <v>6124636111.8939629</v>
      </c>
      <c r="Y556" s="189">
        <f>SUM($F493:Y493)</f>
        <v>5814703058.4977093</v>
      </c>
      <c r="Z556" s="189">
        <f>SUM($F493:Z493)</f>
        <v>5502304683.4866095</v>
      </c>
      <c r="AA556" s="189">
        <f>SUM($F493:AA493)</f>
        <v>5187588650.089385</v>
      </c>
      <c r="AB556" s="189">
        <f>SUM($F493:AB493)</f>
        <v>4870687351.2032213</v>
      </c>
      <c r="AC556" s="189">
        <f>SUM($F493:AC493)</f>
        <v>4551720094.4330263</v>
      </c>
      <c r="AD556" s="189">
        <f>SUM($F493:AD493)</f>
        <v>4230794895.1039743</v>
      </c>
      <c r="AE556" s="189">
        <f>SUM($F493:AE493)</f>
        <v>3908009960.6672106</v>
      </c>
      <c r="AF556" s="189">
        <f>SUM($F493:AF493)</f>
        <v>3583454929.6003242</v>
      </c>
      <c r="AG556" s="189">
        <f>SUM($F493:AG493)</f>
        <v>3257211913.1131253</v>
      </c>
      <c r="AH556" s="189">
        <f>SUM($F493:AH493)</f>
        <v>2929356377.0558963</v>
      </c>
      <c r="AI556" s="189">
        <f>SUM($F493:AI493)</f>
        <v>2599957893.2748594</v>
      </c>
      <c r="AJ556" s="189">
        <f>SUM($F493:AJ493)</f>
        <v>2269080783.499917</v>
      </c>
      <c r="AK556" s="189">
        <f>SUM($F493:AK493)</f>
        <v>1936784674.146399</v>
      </c>
      <c r="AL556" s="189">
        <f>SUM($F493:AL493)</f>
        <v>1603124976.7860842</v>
      </c>
      <c r="AM556" s="189">
        <f>SUM($F493:AM493)</f>
        <v>1268153306.2210708</v>
      </c>
      <c r="AN556" s="189">
        <f>SUM($F493:AN493)</f>
        <v>931917845.87994027</v>
      </c>
      <c r="AO556" s="189">
        <f>SUM($F493:AO493)</f>
        <v>594463668.50446653</v>
      </c>
      <c r="AP556" s="189">
        <f>SUM($F493:AP493)</f>
        <v>255833018.69980025</v>
      </c>
      <c r="AQ556" s="189">
        <f>SUM($F493:AQ493)</f>
        <v>-83934437.198476791</v>
      </c>
      <c r="AR556" s="189">
        <f>SUM($F493:AR493)</f>
        <v>-424801389.39116895</v>
      </c>
      <c r="AS556" s="189">
        <f>SUM($F493:AS493)</f>
        <v>-766732687.20158911</v>
      </c>
      <c r="AT556" s="189">
        <f>SUM($F493:AT493)</f>
        <v>-1109695162.7669005</v>
      </c>
      <c r="AU556" s="189">
        <f>SUM($F493:AU493)</f>
        <v>-1453657473.1140823</v>
      </c>
      <c r="AV556" s="189">
        <f>SUM($F493:AV493)</f>
        <v>-1798589958.3076</v>
      </c>
      <c r="AW556" s="189">
        <f>SUM($F493:AW493)</f>
        <v>-2144464513.6943102</v>
      </c>
      <c r="AX556" s="189">
        <f>SUM($F493:AX493)</f>
        <v>-2491254474.5534263</v>
      </c>
      <c r="AY556" s="189">
        <f>SUM($F493:AY493)</f>
        <v>-2838934511.6958828</v>
      </c>
      <c r="AZ556" s="189">
        <f>SUM($F493:AZ493)</f>
        <v>-3187480536.7564249</v>
      </c>
      <c r="BA556" s="189">
        <f>SUM($F493:BA493)</f>
        <v>-3536869616.0898561</v>
      </c>
      <c r="BB556" s="189">
        <f>SUM($F493:BB493)</f>
        <v>-3887079892.3254271</v>
      </c>
      <c r="BC556" s="189">
        <f>SUM($F493:BC493)</f>
        <v>-4238090512.7546959</v>
      </c>
      <c r="BD556" s="189">
        <f>SUM($F493:BD493)</f>
        <v>-4589881563.8318214</v>
      </c>
      <c r="BE556" s="189">
        <f>SUM($F493:BE493)</f>
        <v>-4942434011.1540871</v>
      </c>
      <c r="BF556" s="189">
        <f>SUM($F493:BF493)</f>
        <v>-5295729644.3668175</v>
      </c>
      <c r="BG556" s="189">
        <f>SUM($F493:BG493)</f>
        <v>-5649751026.5027266</v>
      </c>
      <c r="BH556" s="189">
        <f>SUM($F493:BH493)</f>
        <v>-6004481447.3227224</v>
      </c>
      <c r="BI556" s="189">
        <f>SUM($F493:BI493)</f>
        <v>-6359904880.2746048</v>
      </c>
      <c r="BJ556" s="189">
        <f>SUM($F493:BJ493)</f>
        <v>-6716005942.729126</v>
      </c>
      <c r="BK556" s="189">
        <f>SUM($F493:BK493)</f>
        <v>-7072769859.1903563</v>
      </c>
      <c r="BL556" s="189">
        <f>SUM($F493:BL493)</f>
        <v>-7430182427.2101145</v>
      </c>
      <c r="BM556" s="189">
        <f>SUM($F493:BM493)</f>
        <v>-7788229985.764966</v>
      </c>
      <c r="BN556" s="1521">
        <f>SUM($F493:BN493)</f>
        <v>-8146899385.8795433</v>
      </c>
    </row>
    <row r="557" spans="3:66" hidden="1" x14ac:dyDescent="0.15">
      <c r="C557" s="1529"/>
      <c r="D557" s="274"/>
      <c r="E557" s="189"/>
      <c r="F557" s="1604">
        <f>SUM($F494:F494)</f>
        <v>8397576587.1366158</v>
      </c>
      <c r="G557" s="189">
        <f>SUM($F494:G494)</f>
        <v>8292725098.5385046</v>
      </c>
      <c r="H557" s="189">
        <f>SUM($F494:H494)</f>
        <v>8146742854.2629528</v>
      </c>
      <c r="I557" s="189">
        <f>SUM($F494:I494)</f>
        <v>7978634725.6484423</v>
      </c>
      <c r="J557" s="189">
        <f>SUM($F494:J494)</f>
        <v>7795634801.263195</v>
      </c>
      <c r="K557" s="189">
        <f>SUM($F494:K494)</f>
        <v>7601524111.3718395</v>
      </c>
      <c r="L557" s="189">
        <f>SUM($F494:L494)</f>
        <v>7398610891.0815287</v>
      </c>
      <c r="M557" s="189">
        <f>SUM($F494:M494)</f>
        <v>7188443211.6718597</v>
      </c>
      <c r="N557" s="189">
        <f>SUM($F494:N494)</f>
        <v>6972127375.1878862</v>
      </c>
      <c r="O557" s="189">
        <f>SUM($F494:O494)</f>
        <v>6750491099.1174936</v>
      </c>
      <c r="P557" s="189">
        <f>SUM($F494:P494)</f>
        <v>6524175573.6780224</v>
      </c>
      <c r="Q557" s="189">
        <f>SUM($F494:Q494)</f>
        <v>6293691227.6937914</v>
      </c>
      <c r="R557" s="189">
        <f>SUM($F494:R494)</f>
        <v>6059453424.8952608</v>
      </c>
      <c r="S557" s="189">
        <f>SUM($F494:S494)</f>
        <v>5821806341.8386106</v>
      </c>
      <c r="T557" s="189">
        <f>SUM($F494:T494)</f>
        <v>5581039525.8326578</v>
      </c>
      <c r="U557" s="189">
        <f>SUM($F494:U494)</f>
        <v>5337399726.7503452</v>
      </c>
      <c r="V557" s="189">
        <f>SUM($F494:V494)</f>
        <v>5091099569.3775177</v>
      </c>
      <c r="W557" s="189">
        <f>SUM($F494:W494)</f>
        <v>4842324050.16292</v>
      </c>
      <c r="X557" s="189">
        <f>SUM($F494:X494)</f>
        <v>4591235497.1623154</v>
      </c>
      <c r="Y557" s="189">
        <f>SUM($F494:Y494)</f>
        <v>4337977420.0364628</v>
      </c>
      <c r="Z557" s="189">
        <f>SUM($F494:Z494)</f>
        <v>4082677542.6036878</v>
      </c>
      <c r="AA557" s="189">
        <f>SUM($F494:AA494)</f>
        <v>3825450222.8688245</v>
      </c>
      <c r="AB557" s="189">
        <f>SUM($F494:AB494)</f>
        <v>3566398406.9457655</v>
      </c>
      <c r="AC557" s="189">
        <f>SUM($F494:AC494)</f>
        <v>3305615223.3455753</v>
      </c>
      <c r="AD557" s="189">
        <f>SUM($F494:AD494)</f>
        <v>3043185296.2896461</v>
      </c>
      <c r="AE557" s="189">
        <f>SUM($F494:AE494)</f>
        <v>2779185836.9978843</v>
      </c>
      <c r="AF557" s="189">
        <f>SUM($F494:AF494)</f>
        <v>2513687557.7096481</v>
      </c>
      <c r="AG557" s="189">
        <f>SUM($F494:AG494)</f>
        <v>2246755442.8258781</v>
      </c>
      <c r="AH557" s="189">
        <f>SUM($F494:AH494)</f>
        <v>1978449403.8832695</v>
      </c>
      <c r="AI557" s="189">
        <f>SUM($F494:AI494)</f>
        <v>1708824839.3168607</v>
      </c>
      <c r="AJ557" s="189">
        <f>SUM($F494:AJ494)</f>
        <v>1437933115.6055286</v>
      </c>
      <c r="AK557" s="189">
        <f>SUM($F494:AK494)</f>
        <v>1165821983.0539844</v>
      </c>
      <c r="AL557" s="189">
        <f>SUM($F494:AL494)</f>
        <v>892535936.88118851</v>
      </c>
      <c r="AM557" s="189">
        <f>SUM($F494:AM494)</f>
        <v>618116532.26901877</v>
      </c>
      <c r="AN557" s="189">
        <f>SUM($F494:AN494)</f>
        <v>342602660.43862987</v>
      </c>
      <c r="AO557" s="189">
        <f>SUM($F494:AO494)</f>
        <v>66030791.563867569</v>
      </c>
      <c r="AP557" s="189">
        <f>SUM($F494:AP494)</f>
        <v>-211564810.67392766</v>
      </c>
      <c r="AQ557" s="189">
        <f>SUM($F494:AQ494)</f>
        <v>-490151898.89380407</v>
      </c>
      <c r="AR557" s="189">
        <f>SUM($F494:AR494)</f>
        <v>-769700072.84432209</v>
      </c>
      <c r="AS557" s="189">
        <f>SUM($F494:AS494)</f>
        <v>-1050180628.4455544</v>
      </c>
      <c r="AT557" s="189">
        <f>SUM($F494:AT494)</f>
        <v>-1331566422.6723032</v>
      </c>
      <c r="AU557" s="189">
        <f>SUM($F494:AU494)</f>
        <v>-1613831752.2665818</v>
      </c>
      <c r="AV557" s="189">
        <f>SUM($F494:AV494)</f>
        <v>-1896952244.5652099</v>
      </c>
      <c r="AW557" s="189">
        <f>SUM($F494:AW494)</f>
        <v>-2180904758.9761291</v>
      </c>
      <c r="AX557" s="189">
        <f>SUM($F494:AX494)</f>
        <v>-2465667297.8441334</v>
      </c>
      <c r="AY557" s="189">
        <f>SUM($F494:AY494)</f>
        <v>-2751218925.6205506</v>
      </c>
      <c r="AZ557" s="189">
        <f>SUM($F494:AZ494)</f>
        <v>-3037539695.3979731</v>
      </c>
      <c r="BA557" s="189">
        <f>SUM($F494:BA494)</f>
        <v>-3324610581.9951754</v>
      </c>
      <c r="BB557" s="189">
        <f>SUM($F494:BB494)</f>
        <v>-3612413420.8827624</v>
      </c>
      <c r="BC557" s="189">
        <f>SUM($F494:BC494)</f>
        <v>-3900930852.3299494</v>
      </c>
      <c r="BD557" s="189">
        <f>SUM($F494:BD494)</f>
        <v>-4190146270.2297864</v>
      </c>
      <c r="BE557" s="189">
        <f>SUM($F494:BE494)</f>
        <v>-4480043775.1261683</v>
      </c>
      <c r="BF557" s="189">
        <f>SUM($F494:BF494)</f>
        <v>-4770608131.0228319</v>
      </c>
      <c r="BG557" s="189">
        <f>SUM($F494:BG494)</f>
        <v>-5061824725.6036777</v>
      </c>
      <c r="BH557" s="189">
        <f>SUM($F494:BH494)</f>
        <v>-5353679533.5363216</v>
      </c>
      <c r="BI557" s="189">
        <f>SUM($F494:BI494)</f>
        <v>-5646159082.5677738</v>
      </c>
      <c r="BJ557" s="189">
        <f>SUM($F494:BJ494)</f>
        <v>-5939250422.1533728</v>
      </c>
      <c r="BK557" s="189">
        <f>SUM($F494:BK494)</f>
        <v>-6232941094.3882504</v>
      </c>
      <c r="BL557" s="189">
        <f>SUM($F494:BL494)</f>
        <v>-6527219107.0352697</v>
      </c>
      <c r="BM557" s="189">
        <f>SUM($F494:BM494)</f>
        <v>-6822072908.4650154</v>
      </c>
      <c r="BN557" s="1521">
        <f>SUM($F494:BN494)</f>
        <v>-7117491364.3424654</v>
      </c>
    </row>
    <row r="558" spans="3:66" hidden="1" x14ac:dyDescent="0.15">
      <c r="C558" s="1529"/>
      <c r="D558" s="274"/>
      <c r="E558" s="189"/>
      <c r="F558" s="1604"/>
      <c r="G558" s="189"/>
      <c r="H558" s="189"/>
      <c r="I558" s="189"/>
      <c r="J558" s="189"/>
      <c r="K558" s="189"/>
      <c r="L558" s="189"/>
      <c r="M558" s="189"/>
      <c r="N558" s="189"/>
      <c r="O558" s="189"/>
      <c r="P558" s="189"/>
      <c r="Q558" s="189"/>
      <c r="R558" s="189"/>
      <c r="S558" s="189"/>
      <c r="T558" s="189"/>
      <c r="U558" s="189"/>
      <c r="V558" s="189"/>
      <c r="W558" s="189"/>
      <c r="X558" s="189"/>
      <c r="Y558" s="189"/>
      <c r="Z558" s="189"/>
      <c r="AA558" s="189"/>
      <c r="AB558" s="189"/>
      <c r="AC558" s="189"/>
      <c r="AD558" s="189"/>
      <c r="AE558" s="189"/>
      <c r="AF558" s="189"/>
      <c r="AG558" s="189"/>
      <c r="AH558" s="189"/>
      <c r="AI558" s="189"/>
      <c r="AJ558" s="189"/>
      <c r="AK558" s="189"/>
      <c r="AL558" s="189"/>
      <c r="AM558" s="189"/>
      <c r="AN558" s="189"/>
      <c r="AO558" s="189"/>
      <c r="AP558" s="189"/>
      <c r="AQ558" s="189"/>
      <c r="AR558" s="189"/>
      <c r="AS558" s="189"/>
      <c r="AT558" s="189"/>
      <c r="AU558" s="189"/>
      <c r="AV558" s="189"/>
      <c r="AW558" s="189"/>
      <c r="AX558" s="189"/>
      <c r="AY558" s="189"/>
      <c r="AZ558" s="189"/>
      <c r="BA558" s="189"/>
      <c r="BB558" s="189"/>
      <c r="BC558" s="189"/>
      <c r="BD558" s="189"/>
      <c r="BE558" s="189"/>
      <c r="BF558" s="189"/>
      <c r="BG558" s="189"/>
      <c r="BH558" s="189"/>
      <c r="BI558" s="189"/>
      <c r="BJ558" s="189"/>
      <c r="BK558" s="189"/>
      <c r="BL558" s="189"/>
      <c r="BM558" s="189"/>
      <c r="BN558" s="1521"/>
    </row>
    <row r="559" spans="3:66" hidden="1" x14ac:dyDescent="0.15">
      <c r="C559" s="1529"/>
      <c r="D559" s="274"/>
      <c r="E559" s="189"/>
      <c r="F559" s="1604">
        <f>SUM($F496:F496)</f>
        <v>-6088087348.5671654</v>
      </c>
      <c r="G559" s="189">
        <f>SUM($F496:G496)</f>
        <v>-5317535587.9876766</v>
      </c>
      <c r="H559" s="189">
        <f>SUM($F496:H496)</f>
        <v>-4804325988.598588</v>
      </c>
      <c r="I559" s="189">
        <f>SUM($F496:I496)</f>
        <v>-4417080612.707015</v>
      </c>
      <c r="J559" s="189">
        <f>SUM($F496:J496)</f>
        <v>-4109744742.2702465</v>
      </c>
      <c r="K559" s="189">
        <f>SUM($F496:K496)</f>
        <v>-3859490781.1876488</v>
      </c>
      <c r="L559" s="189">
        <f>SUM($F496:L496)</f>
        <v>-3652926289.5488925</v>
      </c>
      <c r="M559" s="189">
        <f>SUM($F496:M496)</f>
        <v>-3481351887.878222</v>
      </c>
      <c r="N559" s="189">
        <f>SUM($F496:N496)</f>
        <v>-3338715000.6033092</v>
      </c>
      <c r="O559" s="189">
        <f>SUM($F496:O496)</f>
        <v>-3220590456.6997848</v>
      </c>
      <c r="P559" s="189">
        <f>SUM($F496:P496)</f>
        <v>-3123619096.9082088</v>
      </c>
      <c r="Q559" s="189">
        <f>SUM($F496:Q496)</f>
        <v>-3045174746.5871205</v>
      </c>
      <c r="R559" s="189">
        <f>SUM($F496:R496)</f>
        <v>-2983154962.3506179</v>
      </c>
      <c r="S559" s="189">
        <f>SUM($F496:S496)</f>
        <v>-2935843373.9089408</v>
      </c>
      <c r="T559" s="189">
        <f>SUM($F496:T496)</f>
        <v>-2901815661.6469064</v>
      </c>
      <c r="U559" s="189">
        <f>SUM($F496:U496)</f>
        <v>-2879873297.3296371</v>
      </c>
      <c r="V559" s="189">
        <f>SUM($F496:V496)</f>
        <v>-2868995596.584209</v>
      </c>
      <c r="W559" s="189">
        <f>SUM($F496:W496)</f>
        <v>-2868304224.8221974</v>
      </c>
      <c r="X559" s="189">
        <f>SUM($F496:X496)</f>
        <v>-2877036398.77388</v>
      </c>
      <c r="Y559" s="189">
        <f>SUM($F496:Y496)</f>
        <v>-2894524300.7270308</v>
      </c>
      <c r="Z559" s="189">
        <f>SUM($F496:Z496)</f>
        <v>-2920179021.9682722</v>
      </c>
      <c r="AA559" s="189">
        <f>SUM($F496:AA496)</f>
        <v>-2953477867.6471024</v>
      </c>
      <c r="AB559" s="189">
        <f>SUM($F496:AB496)</f>
        <v>-2993954196.4647341</v>
      </c>
      <c r="AC559" s="189">
        <f>SUM($F496:AC496)</f>
        <v>-3041189199.4113259</v>
      </c>
      <c r="AD559" s="189">
        <f>SUM($F496:AD496)</f>
        <v>-3094805181.0966263</v>
      </c>
      <c r="AE559" s="189">
        <f>SUM($F496:AE496)</f>
        <v>-3154460019.1939316</v>
      </c>
      <c r="AF559" s="189">
        <f>SUM($F496:AF496)</f>
        <v>-3219842557.5150924</v>
      </c>
      <c r="AG559" s="189">
        <f>SUM($F496:AG496)</f>
        <v>-3290668746.2452235</v>
      </c>
      <c r="AH559" s="189">
        <f>SUM($F496:AH496)</f>
        <v>-3366678385.5100985</v>
      </c>
      <c r="AI559" s="189">
        <f>SUM($F496:AI496)</f>
        <v>-3447632360.1920943</v>
      </c>
      <c r="AJ559" s="189">
        <f>SUM($F496:AJ496)</f>
        <v>-3533310277.8127813</v>
      </c>
      <c r="AK559" s="189">
        <f>SUM($F496:AK496)</f>
        <v>-3623508439.4912806</v>
      </c>
      <c r="AL559" s="189">
        <f>SUM($F496:AL496)</f>
        <v>-3718038087.9694405</v>
      </c>
      <c r="AM559" s="189">
        <f>SUM($F496:AM496)</f>
        <v>-3816723887.5407705</v>
      </c>
      <c r="AN559" s="189">
        <f>SUM($F496:AN496)</f>
        <v>-3919402599.2056637</v>
      </c>
      <c r="AO559" s="189">
        <f>SUM($F496:AO496)</f>
        <v>-4025921921.0677133</v>
      </c>
      <c r="AP559" s="189">
        <f>SUM($F496:AP496)</f>
        <v>-4136139469.3035617</v>
      </c>
      <c r="AQ559" s="189">
        <f>SUM($F496:AQ496)</f>
        <v>-4249921879.2939124</v>
      </c>
      <c r="AR559" s="189">
        <f>SUM($F496:AR496)</f>
        <v>-4367144009.9309349</v>
      </c>
      <c r="AS559" s="189">
        <f>SUM($F496:AS496)</f>
        <v>-4487688236.8955221</v>
      </c>
      <c r="AT559" s="189">
        <f>SUM($F496:AT496)</f>
        <v>-4611443822.9630175</v>
      </c>
      <c r="AU559" s="189">
        <f>SUM($F496:AU496)</f>
        <v>-4738306355.2531719</v>
      </c>
      <c r="AV559" s="189">
        <f>SUM($F496:AV496)</f>
        <v>-4868177240.870739</v>
      </c>
      <c r="AW559" s="189">
        <f>SUM($F496:AW496)</f>
        <v>-5000963253.6509867</v>
      </c>
      <c r="AX559" s="189">
        <f>SUM($F496:AX496)</f>
        <v>-5136576125.7795944</v>
      </c>
      <c r="AY559" s="189">
        <f>SUM($F496:AY496)</f>
        <v>-5274932178.9385481</v>
      </c>
      <c r="AZ559" s="189">
        <f>SUM($F496:AZ496)</f>
        <v>-5415951990.3703241</v>
      </c>
      <c r="BA559" s="189">
        <f>SUM($F496:BA496)</f>
        <v>-5559560089.8770485</v>
      </c>
      <c r="BB559" s="189">
        <f>SUM($F496:BB496)</f>
        <v>-5705684684.2997913</v>
      </c>
      <c r="BC559" s="189">
        <f>SUM($F496:BC496)</f>
        <v>-5854257406.4720745</v>
      </c>
      <c r="BD559" s="189">
        <f>SUM($F496:BD496)</f>
        <v>-6005213086.0244207</v>
      </c>
      <c r="BE559" s="189">
        <f>SUM($F496:BE496)</f>
        <v>-6158489539.7441406</v>
      </c>
      <c r="BF559" s="189">
        <f>SUM($F496:BF496)</f>
        <v>-6314027379.4755716</v>
      </c>
      <c r="BG559" s="189">
        <f>SUM($F496:BG496)</f>
        <v>-6471769835.7878885</v>
      </c>
      <c r="BH559" s="189">
        <f>SUM($F496:BH496)</f>
        <v>-6631662595.8464956</v>
      </c>
      <c r="BI559" s="189">
        <f>SUM($F496:BI496)</f>
        <v>-6793653654.1049328</v>
      </c>
      <c r="BJ559" s="189">
        <f>SUM($F496:BJ496)</f>
        <v>-6957693174.5913353</v>
      </c>
      <c r="BK559" s="189">
        <f>SUM($F496:BK496)</f>
        <v>-7123733363.7002954</v>
      </c>
      <c r="BL559" s="189">
        <f>SUM($F496:BL496)</f>
        <v>-7291728352.5203943</v>
      </c>
      <c r="BM559" s="189">
        <f>SUM($F496:BM496)</f>
        <v>-7461634087.8322058</v>
      </c>
      <c r="BN559" s="1521">
        <f>SUM($F496:BN496)</f>
        <v>-7633408231.0032578</v>
      </c>
    </row>
    <row r="560" spans="3:66" hidden="1" x14ac:dyDescent="0.15">
      <c r="C560" s="1529"/>
      <c r="D560" s="274"/>
      <c r="E560" s="189"/>
      <c r="F560" s="1604">
        <f>SUM($F497:F497)</f>
        <v>-12145881448.156893</v>
      </c>
      <c r="G560" s="189">
        <f>SUM($F497:G497)</f>
        <v>-11375329687.577404</v>
      </c>
      <c r="H560" s="189">
        <f>SUM($F497:H497)</f>
        <v>-10797784547.890717</v>
      </c>
      <c r="I560" s="189">
        <f>SUM($F497:I497)</f>
        <v>-10319425720.802855</v>
      </c>
      <c r="J560" s="189">
        <f>SUM($F497:J497)</f>
        <v>-9905936208.8750458</v>
      </c>
      <c r="K560" s="189">
        <f>SUM($F497:K497)</f>
        <v>-9539834890.0085182</v>
      </c>
      <c r="L560" s="189">
        <f>SUM($F497:L497)</f>
        <v>-9210653743.7897129</v>
      </c>
      <c r="M560" s="189">
        <f>SUM($F497:M497)</f>
        <v>-8911480161.8140755</v>
      </c>
      <c r="N560" s="189">
        <f>SUM($F497:N497)</f>
        <v>-8637437933.4813156</v>
      </c>
      <c r="O560" s="189">
        <f>SUM($F497:O497)</f>
        <v>-8384919359.8675432</v>
      </c>
      <c r="P560" s="189">
        <f>SUM($F497:P497)</f>
        <v>-8151157095.6368713</v>
      </c>
      <c r="Q560" s="189">
        <f>SUM($F497:Q497)</f>
        <v>-7933967404.3342447</v>
      </c>
      <c r="R560" s="189">
        <f>SUM($F497:R497)</f>
        <v>-7731587286.8541374</v>
      </c>
      <c r="S560" s="189">
        <f>SUM($F497:S497)</f>
        <v>-7542566411.6932068</v>
      </c>
      <c r="T560" s="189">
        <f>SUM($F497:T497)</f>
        <v>-7365692723.8197908</v>
      </c>
      <c r="U560" s="189">
        <f>SUM($F497:U497)</f>
        <v>-7199939643.8410721</v>
      </c>
      <c r="V560" s="189">
        <f>SUM($F497:V497)</f>
        <v>-7044427606.5641022</v>
      </c>
      <c r="W560" s="189">
        <f>SUM($F497:W497)</f>
        <v>-6898395414.1677694</v>
      </c>
      <c r="X560" s="189">
        <f>SUM($F497:X497)</f>
        <v>-6761178483.4019394</v>
      </c>
      <c r="Y560" s="189">
        <f>SUM($F497:Y497)</f>
        <v>-6632192045.8540716</v>
      </c>
      <c r="Z560" s="189">
        <f>SUM($F497:Z497)</f>
        <v>-6510917978.0638771</v>
      </c>
      <c r="AA560" s="189">
        <f>SUM($F497:AA497)</f>
        <v>-6396894338.9147692</v>
      </c>
      <c r="AB560" s="189">
        <f>SUM($F497:AB497)</f>
        <v>-6289706958.1134129</v>
      </c>
      <c r="AC560" s="189">
        <f>SUM($F497:AC497)</f>
        <v>-6188982600.6391048</v>
      </c>
      <c r="AD560" s="189">
        <f>SUM($F497:AD497)</f>
        <v>-6094383357.5868902</v>
      </c>
      <c r="AE560" s="189">
        <f>SUM($F497:AE497)</f>
        <v>-6005602002.4384794</v>
      </c>
      <c r="AF560" s="189">
        <f>SUM($F497:AF497)</f>
        <v>-5922358115.3575649</v>
      </c>
      <c r="AG560" s="189">
        <f>SUM($F497:AG497)</f>
        <v>-5844394824.3776274</v>
      </c>
      <c r="AH560" s="189">
        <f>SUM($F497:AH497)</f>
        <v>-5771476046.4911013</v>
      </c>
      <c r="AI560" s="189">
        <f>SUM($F497:AI497)</f>
        <v>-5703384137.1523151</v>
      </c>
      <c r="AJ560" s="189">
        <f>SUM($F497:AJ497)</f>
        <v>-5639917875.9762812</v>
      </c>
      <c r="AK560" s="189">
        <f>SUM($F497:AK497)</f>
        <v>-5580890731.1289463</v>
      </c>
      <c r="AL560" s="189">
        <f>SUM($F497:AL497)</f>
        <v>-5526129356.2493992</v>
      </c>
      <c r="AM560" s="189">
        <f>SUM($F497:AM497)</f>
        <v>-5475472282.5717163</v>
      </c>
      <c r="AN560" s="189">
        <f>SUM($F497:AN497)</f>
        <v>-5428768775.8407097</v>
      </c>
      <c r="AO560" s="189">
        <f>SUM($F497:AO497)</f>
        <v>-5385877833.0941458</v>
      </c>
      <c r="AP560" s="189">
        <f>SUM($F497:AP497)</f>
        <v>-5346667298.7490673</v>
      </c>
      <c r="AQ560" s="189">
        <f>SUM($F497:AQ497)</f>
        <v>-5311013082.9321289</v>
      </c>
      <c r="AR560" s="189">
        <f>SUM($F497:AR497)</f>
        <v>-5278798467.8223181</v>
      </c>
      <c r="AS560" s="189">
        <f>SUM($F497:AS497)</f>
        <v>-5249913490.0727797</v>
      </c>
      <c r="AT560" s="189">
        <f>SUM($F497:AT497)</f>
        <v>-5224254389.2569914</v>
      </c>
      <c r="AU560" s="189">
        <f>SUM($F497:AU497)</f>
        <v>-5201723113.8283377</v>
      </c>
      <c r="AV560" s="189">
        <f>SUM($F497:AV497)</f>
        <v>-5182226877.3574734</v>
      </c>
      <c r="AW560" s="189">
        <f>SUM($F497:AW497)</f>
        <v>-5165677758.8706598</v>
      </c>
      <c r="AX560" s="189">
        <f>SUM($F497:AX497)</f>
        <v>-5151992341.9953842</v>
      </c>
      <c r="AY560" s="189">
        <f>SUM($F497:AY497)</f>
        <v>-5141091388.3594351</v>
      </c>
      <c r="AZ560" s="189">
        <f>SUM($F497:AZ497)</f>
        <v>-5132899541.31215</v>
      </c>
      <c r="BA560" s="189">
        <f>SUM($F497:BA497)</f>
        <v>-5127345056.5624046</v>
      </c>
      <c r="BB560" s="189">
        <f>SUM($F497:BB497)</f>
        <v>-5124359556.7738991</v>
      </c>
      <c r="BC560" s="189">
        <f>SUM($F497:BC497)</f>
        <v>-5123877807.5378704</v>
      </c>
      <c r="BD560" s="189">
        <f>SUM($F497:BD497)</f>
        <v>-5125837512.467598</v>
      </c>
      <c r="BE560" s="189">
        <f>SUM($F497:BE497)</f>
        <v>-5130179125.4369345</v>
      </c>
      <c r="BF560" s="189">
        <f>SUM($F497:BF497)</f>
        <v>-5136845678.2240343</v>
      </c>
      <c r="BG560" s="189">
        <f>SUM($F497:BG497)</f>
        <v>-5145782622.0274973</v>
      </c>
      <c r="BH560" s="189">
        <f>SUM($F497:BH497)</f>
        <v>-5156937681.5004272</v>
      </c>
      <c r="BI560" s="189">
        <f>SUM($F497:BI497)</f>
        <v>-5170260720.1025229</v>
      </c>
      <c r="BJ560" s="189">
        <f>SUM($F497:BJ497)</f>
        <v>-5185703615.7048521</v>
      </c>
      <c r="BK560" s="189">
        <f>SUM($F497:BK497)</f>
        <v>-5203220145.4992905</v>
      </c>
      <c r="BL560" s="189">
        <f>SUM($F497:BL497)</f>
        <v>-5222765879.3671989</v>
      </c>
      <c r="BM560" s="189">
        <f>SUM($F497:BM497)</f>
        <v>-5244298080.9518452</v>
      </c>
      <c r="BN560" s="1521">
        <f>SUM($F497:BN497)</f>
        <v>-5267775615.7580929</v>
      </c>
    </row>
    <row r="561" spans="1:66" hidden="1" x14ac:dyDescent="0.15">
      <c r="A561" s="231"/>
      <c r="B561" s="747"/>
      <c r="C561" s="1533"/>
      <c r="D561" s="1399"/>
      <c r="E561" s="748"/>
      <c r="F561" s="1605">
        <f>SUM($F498:F498)</f>
        <v>-19424778606.566223</v>
      </c>
      <c r="G561" s="748">
        <f>SUM($F498:G498)</f>
        <v>-18654226845.986736</v>
      </c>
      <c r="H561" s="748">
        <f>SUM($F498:H498)</f>
        <v>-18012346166.002449</v>
      </c>
      <c r="I561" s="748">
        <f>SUM($F498:I498)</f>
        <v>-17439682824.725601</v>
      </c>
      <c r="J561" s="748">
        <f>SUM($F498:J498)</f>
        <v>-16913606117.276993</v>
      </c>
      <c r="K561" s="748">
        <f>SUM($F498:K498)</f>
        <v>-16422287686.946423</v>
      </c>
      <c r="L561" s="748">
        <f>SUM($F498:L498)</f>
        <v>-15958506584.334509</v>
      </c>
      <c r="M561" s="748">
        <f>SUM($F498:M498)</f>
        <v>-15517419912.657486</v>
      </c>
      <c r="N561" s="748">
        <f>SUM($F498:N498)</f>
        <v>-15095566780.49099</v>
      </c>
      <c r="O561" s="748">
        <f>SUM($F498:O498)</f>
        <v>-14690357804.249922</v>
      </c>
      <c r="P561" s="748">
        <f>SUM($F498:P498)</f>
        <v>-14299787121.48966</v>
      </c>
      <c r="Q561" s="748">
        <f>SUM($F498:Q498)</f>
        <v>-13922257936.155519</v>
      </c>
      <c r="R561" s="748">
        <f>SUM($F498:R498)</f>
        <v>-13556470848.342049</v>
      </c>
      <c r="S561" s="748">
        <f>SUM($F498:S498)</f>
        <v>-13201349155.98847</v>
      </c>
      <c r="T561" s="748">
        <f>SUM($F498:T498)</f>
        <v>-12855987056.016399</v>
      </c>
      <c r="U561" s="748">
        <f>SUM($F498:U498)</f>
        <v>-12519612630.374117</v>
      </c>
      <c r="V561" s="748">
        <f>SUM($F498:V498)</f>
        <v>-12191560715.961521</v>
      </c>
      <c r="W561" s="748">
        <f>SUM($F498:W498)</f>
        <v>-11871252580.572643</v>
      </c>
      <c r="X561" s="748">
        <f>SUM($F498:X498)</f>
        <v>-11558180406.492933</v>
      </c>
      <c r="Y561" s="748">
        <f>SUM($F498:Y498)</f>
        <v>-11251895246.387928</v>
      </c>
      <c r="Z561" s="748">
        <f>SUM($F498:Z498)</f>
        <v>-10951997536.440943</v>
      </c>
      <c r="AA561" s="748">
        <f>SUM($F498:AA498)</f>
        <v>-10658129525.674288</v>
      </c>
      <c r="AB561" s="748">
        <f>SUM($F498:AB498)</f>
        <v>-10369969163.410812</v>
      </c>
      <c r="AC561" s="748">
        <f>SUM($F498:AC498)</f>
        <v>-10087225111.795046</v>
      </c>
      <c r="AD561" s="748">
        <f>SUM($F498:AD498)</f>
        <v>-9809632637.3001728</v>
      </c>
      <c r="AE561" s="748">
        <f>SUM($F498:AE498)</f>
        <v>-9536950196.8050995</v>
      </c>
      <c r="AF561" s="748">
        <f>SUM($F498:AF498)</f>
        <v>-9268956578.2241306</v>
      </c>
      <c r="AG561" s="748">
        <f>SUM($F498:AG498)</f>
        <v>-9005448488.1104717</v>
      </c>
      <c r="AH561" s="748">
        <f>SUM($F498:AH498)</f>
        <v>-8746238502.6728592</v>
      </c>
      <c r="AI561" s="748">
        <f>SUM($F498:AI498)</f>
        <v>-8491153316.6466007</v>
      </c>
      <c r="AJ561" s="748">
        <f>SUM($F498:AJ498)</f>
        <v>-8240032238.1057968</v>
      </c>
      <c r="AK561" s="748">
        <f>SUM($F498:AK498)</f>
        <v>-7992725887.754962</v>
      </c>
      <c r="AL561" s="748">
        <f>SUM($F498:AL498)</f>
        <v>-7749095069.3208771</v>
      </c>
      <c r="AM561" s="748">
        <f>SUM($F498:AM498)</f>
        <v>-7509009783.9725342</v>
      </c>
      <c r="AN561" s="748">
        <f>SUM($F498:AN498)</f>
        <v>-7272348366.6597958</v>
      </c>
      <c r="AO561" s="748">
        <f>SUM($F498:AO498)</f>
        <v>-7038996726.1971025</v>
      </c>
      <c r="AP561" s="748">
        <f>SUM($F498:AP498)</f>
        <v>-6808847674.0626144</v>
      </c>
      <c r="AQ561" s="748">
        <f>SUM($F498:AQ498)</f>
        <v>-6581800329.4121771</v>
      </c>
      <c r="AR561" s="748">
        <f>SUM($F498:AR498)</f>
        <v>-6357759589.8549232</v>
      </c>
      <c r="AS561" s="748">
        <f>SUM($F498:AS498)</f>
        <v>-6136635659.2049837</v>
      </c>
      <c r="AT561" s="748">
        <f>SUM($F498:AT498)</f>
        <v>-5918343624.7899485</v>
      </c>
      <c r="AU561" s="748">
        <f>SUM($F498:AU498)</f>
        <v>-5702803078.0219994</v>
      </c>
      <c r="AV561" s="748">
        <f>SUM($F498:AV498)</f>
        <v>-5489937772.8692608</v>
      </c>
      <c r="AW561" s="748">
        <f>SUM($F498:AW498)</f>
        <v>-5279675317.6399994</v>
      </c>
      <c r="AX561" s="748">
        <f>SUM($F498:AX498)</f>
        <v>-5071946896.1401224</v>
      </c>
      <c r="AY561" s="748">
        <f>SUM($F498:AY498)</f>
        <v>-4866687014.8082752</v>
      </c>
      <c r="AZ561" s="748">
        <f>SUM($F498:AZ498)</f>
        <v>-4663833272.8913364</v>
      </c>
      <c r="BA561" s="748">
        <f>SUM($F498:BA498)</f>
        <v>-4463326153.1111422</v>
      </c>
      <c r="BB561" s="748">
        <f>SUM($F498:BB498)</f>
        <v>-4265108830.6030083</v>
      </c>
      <c r="BC561" s="748">
        <f>SUM($F498:BC498)</f>
        <v>-4069126998.1877398</v>
      </c>
      <c r="BD561" s="748">
        <f>SUM($F498:BD498)</f>
        <v>-3875328706.2794247</v>
      </c>
      <c r="BE561" s="748">
        <f>SUM($F498:BE498)</f>
        <v>-3683664215.9378414</v>
      </c>
      <c r="BF561" s="748">
        <f>SUM($F498:BF498)</f>
        <v>-3494085863.7522202</v>
      </c>
      <c r="BG561" s="748">
        <f>SUM($F498:BG498)</f>
        <v>-3306547937.3967943</v>
      </c>
      <c r="BH561" s="748">
        <f>SUM($F498:BH498)</f>
        <v>-3121006560.8317523</v>
      </c>
      <c r="BI561" s="748">
        <f>SUM($F498:BI498)</f>
        <v>-2937419588.2389188</v>
      </c>
      <c r="BJ561" s="748">
        <f>SUM($F498:BJ498)</f>
        <v>-2755746505.882319</v>
      </c>
      <c r="BK561" s="748">
        <f>SUM($F498:BK498)</f>
        <v>-2575948341.1718578</v>
      </c>
      <c r="BL561" s="748">
        <f>SUM($F498:BL498)</f>
        <v>-2397987578.2854767</v>
      </c>
      <c r="BM561" s="748">
        <f>SUM($F498:BM498)</f>
        <v>-2221828079.7728653</v>
      </c>
      <c r="BN561" s="1525">
        <f>SUM($F498:BN498)</f>
        <v>-2047435013.6233933</v>
      </c>
    </row>
    <row r="562" spans="1:66" hidden="1" x14ac:dyDescent="0.15">
      <c r="C562" s="1529"/>
      <c r="D562" s="274"/>
      <c r="E562" s="189"/>
      <c r="F562" s="1604"/>
      <c r="G562" s="189"/>
      <c r="H562" s="189"/>
      <c r="I562" s="189"/>
      <c r="J562" s="189"/>
      <c r="K562" s="189"/>
      <c r="L562" s="189"/>
      <c r="M562" s="189"/>
      <c r="N562" s="189"/>
      <c r="O562" s="189"/>
      <c r="P562" s="189"/>
      <c r="Q562" s="189"/>
      <c r="R562" s="189"/>
      <c r="S562" s="189"/>
      <c r="T562" s="189"/>
      <c r="U562" s="189"/>
      <c r="V562" s="189"/>
      <c r="W562" s="189"/>
      <c r="X562" s="189"/>
      <c r="Y562" s="189"/>
      <c r="Z562" s="189"/>
      <c r="AA562" s="189"/>
      <c r="AB562" s="189"/>
      <c r="AC562" s="189"/>
      <c r="AD562" s="189"/>
      <c r="AE562" s="189"/>
      <c r="AF562" s="189"/>
      <c r="AG562" s="189"/>
      <c r="AH562" s="189"/>
      <c r="AI562" s="189"/>
      <c r="AJ562" s="189"/>
      <c r="AK562" s="189"/>
      <c r="AL562" s="189"/>
      <c r="AM562" s="189"/>
      <c r="AN562" s="189"/>
      <c r="AO562" s="189"/>
      <c r="AP562" s="189"/>
      <c r="AQ562" s="189"/>
      <c r="AR562" s="189"/>
      <c r="AS562" s="189"/>
      <c r="AT562" s="189"/>
      <c r="AU562" s="189"/>
      <c r="AV562" s="189"/>
      <c r="AW562" s="189"/>
      <c r="AX562" s="189"/>
      <c r="AY562" s="189"/>
      <c r="AZ562" s="189"/>
      <c r="BA562" s="189"/>
      <c r="BB562" s="189"/>
      <c r="BC562" s="189"/>
      <c r="BD562" s="189"/>
      <c r="BE562" s="189"/>
      <c r="BF562" s="189"/>
      <c r="BG562" s="189"/>
      <c r="BH562" s="189"/>
      <c r="BI562" s="189"/>
      <c r="BJ562" s="189"/>
      <c r="BK562" s="189"/>
      <c r="BL562" s="189"/>
      <c r="BM562" s="189"/>
      <c r="BN562" s="1521"/>
    </row>
    <row r="563" spans="1:66" hidden="1" x14ac:dyDescent="0.15">
      <c r="B563" s="165" t="s">
        <v>912</v>
      </c>
      <c r="C563" s="1541" t="e">
        <f t="shared" ref="C563:C572" si="132">IRR(F437:BN437)</f>
        <v>#NUM!</v>
      </c>
      <c r="D563" s="274"/>
      <c r="E563" s="189"/>
      <c r="F563" s="1604"/>
      <c r="G563" s="189"/>
      <c r="H563" s="189"/>
      <c r="I563" s="189"/>
      <c r="J563" s="189"/>
      <c r="K563" s="189"/>
      <c r="L563" s="189"/>
      <c r="M563" s="189"/>
      <c r="N563" s="189"/>
      <c r="O563" s="189"/>
      <c r="P563" s="189"/>
      <c r="Q563" s="189"/>
      <c r="R563" s="189"/>
      <c r="S563" s="189"/>
      <c r="T563" s="189"/>
      <c r="U563" s="189"/>
      <c r="V563" s="189"/>
      <c r="W563" s="189"/>
      <c r="X563" s="189"/>
      <c r="Y563" s="189"/>
      <c r="Z563" s="189"/>
      <c r="AA563" s="189"/>
      <c r="AB563" s="189"/>
      <c r="AC563" s="189"/>
      <c r="AD563" s="189"/>
      <c r="AE563" s="189"/>
      <c r="AF563" s="189"/>
      <c r="AG563" s="189"/>
      <c r="AH563" s="189"/>
      <c r="AI563" s="189"/>
      <c r="AJ563" s="189"/>
      <c r="AK563" s="189"/>
      <c r="AL563" s="189"/>
      <c r="AM563" s="189"/>
      <c r="AN563" s="189"/>
      <c r="AO563" s="189"/>
      <c r="AP563" s="189"/>
      <c r="AQ563" s="189"/>
      <c r="AR563" s="189"/>
      <c r="AS563" s="189"/>
      <c r="AT563" s="189"/>
      <c r="AU563" s="189"/>
      <c r="AV563" s="189"/>
      <c r="AW563" s="189"/>
      <c r="AX563" s="189"/>
      <c r="AY563" s="189"/>
      <c r="AZ563" s="189"/>
      <c r="BA563" s="189"/>
      <c r="BB563" s="189"/>
      <c r="BC563" s="189"/>
      <c r="BD563" s="189"/>
      <c r="BE563" s="189"/>
      <c r="BF563" s="189"/>
      <c r="BG563" s="189"/>
      <c r="BH563" s="189"/>
      <c r="BI563" s="189"/>
      <c r="BJ563" s="189"/>
      <c r="BK563" s="189"/>
      <c r="BL563" s="189"/>
      <c r="BM563" s="189"/>
      <c r="BN563" s="1521"/>
    </row>
    <row r="564" spans="1:66" hidden="1" x14ac:dyDescent="0.15">
      <c r="C564" s="1541" t="e">
        <f t="shared" si="132"/>
        <v>#NUM!</v>
      </c>
      <c r="D564" s="274"/>
      <c r="E564" s="189"/>
      <c r="F564" s="1604"/>
      <c r="G564" s="189"/>
      <c r="H564" s="189"/>
      <c r="I564" s="189"/>
      <c r="J564" s="189"/>
      <c r="K564" s="189"/>
      <c r="L564" s="189"/>
      <c r="M564" s="189"/>
      <c r="N564" s="189"/>
      <c r="O564" s="189"/>
      <c r="P564" s="189"/>
      <c r="Q564" s="189"/>
      <c r="R564" s="189"/>
      <c r="S564" s="189"/>
      <c r="T564" s="189"/>
      <c r="U564" s="189"/>
      <c r="V564" s="189"/>
      <c r="W564" s="189"/>
      <c r="X564" s="189"/>
      <c r="Y564" s="189"/>
      <c r="Z564" s="189"/>
      <c r="AA564" s="189"/>
      <c r="AB564" s="189"/>
      <c r="AC564" s="189"/>
      <c r="AD564" s="189"/>
      <c r="AE564" s="189"/>
      <c r="AF564" s="189"/>
      <c r="AG564" s="189"/>
      <c r="AH564" s="189"/>
      <c r="AI564" s="189"/>
      <c r="AJ564" s="189"/>
      <c r="AK564" s="189"/>
      <c r="AL564" s="189"/>
      <c r="AM564" s="189"/>
      <c r="AN564" s="189"/>
      <c r="AO564" s="189"/>
      <c r="AP564" s="189"/>
      <c r="AQ564" s="189"/>
      <c r="AR564" s="189"/>
      <c r="AS564" s="189"/>
      <c r="AT564" s="189"/>
      <c r="AU564" s="189"/>
      <c r="AV564" s="189"/>
      <c r="AW564" s="189"/>
      <c r="AX564" s="189"/>
      <c r="AY564" s="189"/>
      <c r="AZ564" s="189"/>
      <c r="BA564" s="189"/>
      <c r="BB564" s="189"/>
      <c r="BC564" s="189"/>
      <c r="BD564" s="189"/>
      <c r="BE564" s="189"/>
      <c r="BF564" s="189"/>
      <c r="BG564" s="189"/>
      <c r="BH564" s="189"/>
      <c r="BI564" s="189"/>
      <c r="BJ564" s="189"/>
      <c r="BK564" s="189"/>
      <c r="BL564" s="189"/>
      <c r="BM564" s="189"/>
      <c r="BN564" s="1521"/>
    </row>
    <row r="565" spans="1:66" hidden="1" x14ac:dyDescent="0.15">
      <c r="C565" s="1541" t="e">
        <f t="shared" si="132"/>
        <v>#NUM!</v>
      </c>
      <c r="D565" s="274"/>
      <c r="E565" s="189"/>
      <c r="F565" s="1604"/>
      <c r="G565" s="189"/>
      <c r="H565" s="189"/>
      <c r="I565" s="189"/>
      <c r="J565" s="189"/>
      <c r="K565" s="189"/>
      <c r="L565" s="189"/>
      <c r="M565" s="189"/>
      <c r="N565" s="189"/>
      <c r="O565" s="189"/>
      <c r="P565" s="189"/>
      <c r="Q565" s="189"/>
      <c r="R565" s="189"/>
      <c r="S565" s="189"/>
      <c r="T565" s="189"/>
      <c r="U565" s="189"/>
      <c r="V565" s="189"/>
      <c r="W565" s="189"/>
      <c r="X565" s="189"/>
      <c r="Y565" s="189"/>
      <c r="Z565" s="189"/>
      <c r="AA565" s="189"/>
      <c r="AB565" s="189"/>
      <c r="AC565" s="189"/>
      <c r="AD565" s="189"/>
      <c r="AE565" s="189"/>
      <c r="AF565" s="189"/>
      <c r="AG565" s="189"/>
      <c r="AH565" s="189"/>
      <c r="AI565" s="189"/>
      <c r="AJ565" s="189"/>
      <c r="AK565" s="189"/>
      <c r="AL565" s="189"/>
      <c r="AM565" s="189"/>
      <c r="AN565" s="189"/>
      <c r="AO565" s="189"/>
      <c r="AP565" s="189"/>
      <c r="AQ565" s="189"/>
      <c r="AR565" s="189"/>
      <c r="AS565" s="189"/>
      <c r="AT565" s="189"/>
      <c r="AU565" s="189"/>
      <c r="AV565" s="189"/>
      <c r="AW565" s="189"/>
      <c r="AX565" s="189"/>
      <c r="AY565" s="189"/>
      <c r="AZ565" s="189"/>
      <c r="BA565" s="189"/>
      <c r="BB565" s="189"/>
      <c r="BC565" s="189"/>
      <c r="BD565" s="189"/>
      <c r="BE565" s="189"/>
      <c r="BF565" s="189"/>
      <c r="BG565" s="189"/>
      <c r="BH565" s="189"/>
      <c r="BI565" s="189"/>
      <c r="BJ565" s="189"/>
      <c r="BK565" s="189"/>
      <c r="BL565" s="189"/>
      <c r="BM565" s="189"/>
      <c r="BN565" s="1521"/>
    </row>
    <row r="566" spans="1:66" hidden="1" x14ac:dyDescent="0.15">
      <c r="C566" s="1541" t="e">
        <f t="shared" si="132"/>
        <v>#NUM!</v>
      </c>
      <c r="D566" s="274"/>
      <c r="E566" s="189"/>
      <c r="F566" s="1604"/>
      <c r="G566" s="189"/>
      <c r="H566" s="189"/>
      <c r="I566" s="189"/>
      <c r="J566" s="189"/>
      <c r="K566" s="189"/>
      <c r="L566" s="189"/>
      <c r="M566" s="189"/>
      <c r="N566" s="189"/>
      <c r="O566" s="189"/>
      <c r="P566" s="189"/>
      <c r="Q566" s="189"/>
      <c r="R566" s="189"/>
      <c r="S566" s="189"/>
      <c r="T566" s="189"/>
      <c r="U566" s="189"/>
      <c r="V566" s="189"/>
      <c r="W566" s="189"/>
      <c r="X566" s="189"/>
      <c r="Y566" s="189"/>
      <c r="Z566" s="189"/>
      <c r="AA566" s="189"/>
      <c r="AB566" s="189"/>
      <c r="AC566" s="189"/>
      <c r="AD566" s="189"/>
      <c r="AE566" s="189"/>
      <c r="AF566" s="189"/>
      <c r="AG566" s="189"/>
      <c r="AH566" s="189"/>
      <c r="AI566" s="189"/>
      <c r="AJ566" s="189"/>
      <c r="AK566" s="189"/>
      <c r="AL566" s="189"/>
      <c r="AM566" s="189"/>
      <c r="AN566" s="189"/>
      <c r="AO566" s="189"/>
      <c r="AP566" s="189"/>
      <c r="AQ566" s="189"/>
      <c r="AR566" s="189"/>
      <c r="AS566" s="189"/>
      <c r="AT566" s="189"/>
      <c r="AU566" s="189"/>
      <c r="AV566" s="189"/>
      <c r="AW566" s="189"/>
      <c r="AX566" s="189"/>
      <c r="AY566" s="189"/>
      <c r="AZ566" s="189"/>
      <c r="BA566" s="189"/>
      <c r="BB566" s="189"/>
      <c r="BC566" s="189"/>
      <c r="BD566" s="189"/>
      <c r="BE566" s="189"/>
      <c r="BF566" s="189"/>
      <c r="BG566" s="189"/>
      <c r="BH566" s="189"/>
      <c r="BI566" s="189"/>
      <c r="BJ566" s="189"/>
      <c r="BK566" s="189"/>
      <c r="BL566" s="189"/>
      <c r="BM566" s="189"/>
      <c r="BN566" s="1521"/>
    </row>
    <row r="567" spans="1:66" hidden="1" x14ac:dyDescent="0.15">
      <c r="C567" s="1541">
        <f t="shared" si="132"/>
        <v>-1.8803560847480583E-2</v>
      </c>
      <c r="D567" s="274"/>
      <c r="E567" s="189"/>
      <c r="F567" s="1604"/>
      <c r="G567" s="189"/>
      <c r="H567" s="189"/>
      <c r="I567" s="189"/>
      <c r="J567" s="189"/>
      <c r="K567" s="189"/>
      <c r="L567" s="189"/>
      <c r="M567" s="189"/>
      <c r="N567" s="189"/>
      <c r="O567" s="189"/>
      <c r="P567" s="189"/>
      <c r="Q567" s="189"/>
      <c r="R567" s="189"/>
      <c r="S567" s="189"/>
      <c r="T567" s="189"/>
      <c r="U567" s="189"/>
      <c r="V567" s="189"/>
      <c r="W567" s="189"/>
      <c r="X567" s="189"/>
      <c r="Y567" s="189"/>
      <c r="Z567" s="189"/>
      <c r="AA567" s="189"/>
      <c r="AB567" s="189"/>
      <c r="AC567" s="189"/>
      <c r="AD567" s="189"/>
      <c r="AE567" s="189"/>
      <c r="AF567" s="189"/>
      <c r="AG567" s="189"/>
      <c r="AH567" s="189"/>
      <c r="AI567" s="189"/>
      <c r="AJ567" s="189"/>
      <c r="AK567" s="189"/>
      <c r="AL567" s="189"/>
      <c r="AM567" s="189"/>
      <c r="AN567" s="189"/>
      <c r="AO567" s="189"/>
      <c r="AP567" s="189"/>
      <c r="AQ567" s="189"/>
      <c r="AR567" s="189"/>
      <c r="AS567" s="189"/>
      <c r="AT567" s="189"/>
      <c r="AU567" s="189"/>
      <c r="AV567" s="189"/>
      <c r="AW567" s="189"/>
      <c r="AX567" s="189"/>
      <c r="AY567" s="189"/>
      <c r="AZ567" s="189"/>
      <c r="BA567" s="189"/>
      <c r="BB567" s="189"/>
      <c r="BC567" s="189"/>
      <c r="BD567" s="189"/>
      <c r="BE567" s="189"/>
      <c r="BF567" s="189"/>
      <c r="BG567" s="189"/>
      <c r="BH567" s="189"/>
      <c r="BI567" s="189"/>
      <c r="BJ567" s="189"/>
      <c r="BK567" s="189"/>
      <c r="BL567" s="189"/>
      <c r="BM567" s="189"/>
      <c r="BN567" s="1521"/>
    </row>
    <row r="568" spans="1:66" hidden="1" x14ac:dyDescent="0.15">
      <c r="C568" s="1541" t="e">
        <f t="shared" si="132"/>
        <v>#NUM!</v>
      </c>
      <c r="D568" s="274"/>
      <c r="E568" s="189"/>
      <c r="F568" s="1604"/>
      <c r="G568" s="189"/>
      <c r="H568" s="189"/>
      <c r="I568" s="189"/>
      <c r="J568" s="189"/>
      <c r="K568" s="189"/>
      <c r="L568" s="189"/>
      <c r="M568" s="189"/>
      <c r="N568" s="189"/>
      <c r="O568" s="189"/>
      <c r="P568" s="189"/>
      <c r="Q568" s="189"/>
      <c r="R568" s="189"/>
      <c r="S568" s="189"/>
      <c r="T568" s="189"/>
      <c r="U568" s="189"/>
      <c r="V568" s="189"/>
      <c r="W568" s="189"/>
      <c r="X568" s="189"/>
      <c r="Y568" s="189"/>
      <c r="Z568" s="189"/>
      <c r="AA568" s="189"/>
      <c r="AB568" s="189"/>
      <c r="AC568" s="189"/>
      <c r="AD568" s="189"/>
      <c r="AE568" s="189"/>
      <c r="AF568" s="189"/>
      <c r="AG568" s="189"/>
      <c r="AH568" s="189"/>
      <c r="AI568" s="189"/>
      <c r="AJ568" s="189"/>
      <c r="AK568" s="189"/>
      <c r="AL568" s="189"/>
      <c r="AM568" s="189"/>
      <c r="AN568" s="189"/>
      <c r="AO568" s="189"/>
      <c r="AP568" s="189"/>
      <c r="AQ568" s="189"/>
      <c r="AR568" s="189"/>
      <c r="AS568" s="189"/>
      <c r="AT568" s="189"/>
      <c r="AU568" s="189"/>
      <c r="AV568" s="189"/>
      <c r="AW568" s="189"/>
      <c r="AX568" s="189"/>
      <c r="AY568" s="189"/>
      <c r="AZ568" s="189"/>
      <c r="BA568" s="189"/>
      <c r="BB568" s="189"/>
      <c r="BC568" s="189"/>
      <c r="BD568" s="189"/>
      <c r="BE568" s="189"/>
      <c r="BF568" s="189"/>
      <c r="BG568" s="189"/>
      <c r="BH568" s="189"/>
      <c r="BI568" s="189"/>
      <c r="BJ568" s="189"/>
      <c r="BK568" s="189"/>
      <c r="BL568" s="189"/>
      <c r="BM568" s="189"/>
      <c r="BN568" s="1521"/>
    </row>
    <row r="569" spans="1:66" hidden="1" x14ac:dyDescent="0.15">
      <c r="C569" s="1541" t="e">
        <f t="shared" si="132"/>
        <v>#NUM!</v>
      </c>
      <c r="D569" s="274"/>
      <c r="E569" s="189"/>
      <c r="F569" s="1604"/>
      <c r="G569" s="189"/>
      <c r="H569" s="189"/>
      <c r="I569" s="189"/>
      <c r="J569" s="189"/>
      <c r="K569" s="189"/>
      <c r="L569" s="189"/>
      <c r="M569" s="189"/>
      <c r="N569" s="189"/>
      <c r="O569" s="189"/>
      <c r="P569" s="189"/>
      <c r="Q569" s="189"/>
      <c r="R569" s="189"/>
      <c r="S569" s="189"/>
      <c r="T569" s="189"/>
      <c r="U569" s="189"/>
      <c r="V569" s="189"/>
      <c r="W569" s="189"/>
      <c r="X569" s="189"/>
      <c r="Y569" s="189"/>
      <c r="Z569" s="189"/>
      <c r="AA569" s="189"/>
      <c r="AB569" s="189"/>
      <c r="AC569" s="189"/>
      <c r="AD569" s="189"/>
      <c r="AE569" s="189"/>
      <c r="AF569" s="189"/>
      <c r="AG569" s="189"/>
      <c r="AH569" s="189"/>
      <c r="AI569" s="189"/>
      <c r="AJ569" s="189"/>
      <c r="AK569" s="189"/>
      <c r="AL569" s="189"/>
      <c r="AM569" s="189"/>
      <c r="AN569" s="189"/>
      <c r="AO569" s="189"/>
      <c r="AP569" s="189"/>
      <c r="AQ569" s="189"/>
      <c r="AR569" s="189"/>
      <c r="AS569" s="189"/>
      <c r="AT569" s="189"/>
      <c r="AU569" s="189"/>
      <c r="AV569" s="189"/>
      <c r="AW569" s="189"/>
      <c r="AX569" s="189"/>
      <c r="AY569" s="189"/>
      <c r="AZ569" s="189"/>
      <c r="BA569" s="189"/>
      <c r="BB569" s="189"/>
      <c r="BC569" s="189"/>
      <c r="BD569" s="189"/>
      <c r="BE569" s="189"/>
      <c r="BF569" s="189"/>
      <c r="BG569" s="189"/>
      <c r="BH569" s="189"/>
      <c r="BI569" s="189"/>
      <c r="BJ569" s="189"/>
      <c r="BK569" s="189"/>
      <c r="BL569" s="189"/>
      <c r="BM569" s="189"/>
      <c r="BN569" s="1521"/>
    </row>
    <row r="570" spans="1:66" hidden="1" x14ac:dyDescent="0.15">
      <c r="C570" s="1541" t="e">
        <f t="shared" si="132"/>
        <v>#NUM!</v>
      </c>
      <c r="D570" s="274"/>
      <c r="E570" s="189"/>
      <c r="F570" s="1604"/>
      <c r="G570" s="189"/>
      <c r="H570" s="189"/>
      <c r="I570" s="189"/>
      <c r="J570" s="189"/>
      <c r="K570" s="189"/>
      <c r="L570" s="189"/>
      <c r="M570" s="189"/>
      <c r="N570" s="189"/>
      <c r="O570" s="189"/>
      <c r="P570" s="189"/>
      <c r="Q570" s="189"/>
      <c r="R570" s="189"/>
      <c r="S570" s="189"/>
      <c r="T570" s="189"/>
      <c r="U570" s="189"/>
      <c r="V570" s="189"/>
      <c r="W570" s="189"/>
      <c r="X570" s="189"/>
      <c r="Y570" s="189"/>
      <c r="Z570" s="189"/>
      <c r="AA570" s="189"/>
      <c r="AB570" s="189"/>
      <c r="AC570" s="189"/>
      <c r="AD570" s="189"/>
      <c r="AE570" s="189"/>
      <c r="AF570" s="189"/>
      <c r="AG570" s="189"/>
      <c r="AH570" s="189"/>
      <c r="AI570" s="189"/>
      <c r="AJ570" s="189"/>
      <c r="AK570" s="189"/>
      <c r="AL570" s="189"/>
      <c r="AM570" s="189"/>
      <c r="AN570" s="189"/>
      <c r="AO570" s="189"/>
      <c r="AP570" s="189"/>
      <c r="AQ570" s="189"/>
      <c r="AR570" s="189"/>
      <c r="AS570" s="189"/>
      <c r="AT570" s="189"/>
      <c r="AU570" s="189"/>
      <c r="AV570" s="189"/>
      <c r="AW570" s="189"/>
      <c r="AX570" s="189"/>
      <c r="AY570" s="189"/>
      <c r="AZ570" s="189"/>
      <c r="BA570" s="189"/>
      <c r="BB570" s="189"/>
      <c r="BC570" s="189"/>
      <c r="BD570" s="189"/>
      <c r="BE570" s="189"/>
      <c r="BF570" s="189"/>
      <c r="BG570" s="189"/>
      <c r="BH570" s="189"/>
      <c r="BI570" s="189"/>
      <c r="BJ570" s="189"/>
      <c r="BK570" s="189"/>
      <c r="BL570" s="189"/>
      <c r="BM570" s="189"/>
      <c r="BN570" s="1521"/>
    </row>
    <row r="571" spans="1:66" hidden="1" x14ac:dyDescent="0.15">
      <c r="C571" s="1541" t="e">
        <f t="shared" si="132"/>
        <v>#NUM!</v>
      </c>
      <c r="D571" s="274"/>
      <c r="E571" s="189"/>
      <c r="F571" s="1604"/>
      <c r="G571" s="189"/>
      <c r="H571" s="189"/>
      <c r="I571" s="189"/>
      <c r="J571" s="189"/>
      <c r="K571" s="189"/>
      <c r="L571" s="189"/>
      <c r="M571" s="189"/>
      <c r="N571" s="189"/>
      <c r="O571" s="189"/>
      <c r="P571" s="189"/>
      <c r="Q571" s="189"/>
      <c r="R571" s="189"/>
      <c r="S571" s="189"/>
      <c r="T571" s="189"/>
      <c r="U571" s="189"/>
      <c r="V571" s="189"/>
      <c r="W571" s="189"/>
      <c r="X571" s="189"/>
      <c r="Y571" s="189"/>
      <c r="Z571" s="189"/>
      <c r="AA571" s="189"/>
      <c r="AB571" s="189"/>
      <c r="AC571" s="189"/>
      <c r="AD571" s="189"/>
      <c r="AE571" s="189"/>
      <c r="AF571" s="189"/>
      <c r="AG571" s="189"/>
      <c r="AH571" s="189"/>
      <c r="AI571" s="189"/>
      <c r="AJ571" s="189"/>
      <c r="AK571" s="189"/>
      <c r="AL571" s="189"/>
      <c r="AM571" s="189"/>
      <c r="AN571" s="189"/>
      <c r="AO571" s="189"/>
      <c r="AP571" s="189"/>
      <c r="AQ571" s="189"/>
      <c r="AR571" s="189"/>
      <c r="AS571" s="189"/>
      <c r="AT571" s="189"/>
      <c r="AU571" s="189"/>
      <c r="AV571" s="189"/>
      <c r="AW571" s="189"/>
      <c r="AX571" s="189"/>
      <c r="AY571" s="189"/>
      <c r="AZ571" s="189"/>
      <c r="BA571" s="189"/>
      <c r="BB571" s="189"/>
      <c r="BC571" s="189"/>
      <c r="BD571" s="189"/>
      <c r="BE571" s="189"/>
      <c r="BF571" s="189"/>
      <c r="BG571" s="189"/>
      <c r="BH571" s="189"/>
      <c r="BI571" s="189"/>
      <c r="BJ571" s="189"/>
      <c r="BK571" s="189"/>
      <c r="BL571" s="189"/>
      <c r="BM571" s="189"/>
      <c r="BN571" s="1521"/>
    </row>
    <row r="572" spans="1:66" hidden="1" x14ac:dyDescent="0.15">
      <c r="B572" s="1453"/>
      <c r="C572" s="1542" t="e">
        <f t="shared" si="132"/>
        <v>#NUM!</v>
      </c>
      <c r="D572" s="1400"/>
      <c r="E572" s="1332"/>
      <c r="F572" s="1606"/>
      <c r="G572" s="1332"/>
      <c r="H572" s="1332"/>
      <c r="I572" s="1332"/>
      <c r="J572" s="1332"/>
      <c r="K572" s="1332"/>
      <c r="L572" s="1332"/>
      <c r="M572" s="1332"/>
      <c r="N572" s="1332"/>
      <c r="O572" s="1332"/>
      <c r="P572" s="1332"/>
      <c r="Q572" s="1332"/>
      <c r="R572" s="1332"/>
      <c r="S572" s="1332"/>
      <c r="T572" s="1332"/>
      <c r="U572" s="1332"/>
      <c r="V572" s="1332"/>
      <c r="W572" s="1332"/>
      <c r="X572" s="1332"/>
      <c r="Y572" s="1332"/>
      <c r="Z572" s="1332"/>
      <c r="AA572" s="1332"/>
      <c r="AB572" s="1332"/>
      <c r="AC572" s="1332"/>
      <c r="AD572" s="1332"/>
      <c r="AE572" s="1332"/>
      <c r="AF572" s="1332"/>
      <c r="AG572" s="1332"/>
      <c r="AH572" s="1332"/>
      <c r="AI572" s="1332"/>
      <c r="AJ572" s="1332"/>
      <c r="AK572" s="1332"/>
      <c r="AL572" s="1332"/>
      <c r="AM572" s="1332"/>
      <c r="AN572" s="1332"/>
      <c r="AO572" s="1332"/>
      <c r="AP572" s="1332"/>
      <c r="AQ572" s="1332"/>
      <c r="AR572" s="1332"/>
      <c r="AS572" s="1332"/>
      <c r="AT572" s="1332"/>
      <c r="AU572" s="1332"/>
      <c r="AV572" s="1332"/>
      <c r="AW572" s="1332"/>
      <c r="AX572" s="1332"/>
      <c r="AY572" s="1332"/>
      <c r="AZ572" s="1332"/>
      <c r="BA572" s="1332"/>
      <c r="BB572" s="1332"/>
      <c r="BC572" s="1332"/>
      <c r="BD572" s="1332"/>
      <c r="BE572" s="1332"/>
      <c r="BF572" s="1332"/>
      <c r="BG572" s="1332"/>
      <c r="BH572" s="1332"/>
      <c r="BI572" s="1332"/>
      <c r="BJ572" s="1332"/>
      <c r="BK572" s="1332"/>
      <c r="BL572" s="1332"/>
      <c r="BM572" s="1332"/>
      <c r="BN572" s="1543"/>
    </row>
    <row r="573" spans="1:66" x14ac:dyDescent="0.15">
      <c r="C573" s="1529"/>
      <c r="D573" s="274"/>
      <c r="E573" s="189"/>
      <c r="F573" s="1604"/>
      <c r="G573" s="189"/>
      <c r="H573" s="189"/>
      <c r="I573" s="189"/>
      <c r="J573" s="189"/>
      <c r="K573" s="189"/>
      <c r="L573" s="189"/>
      <c r="M573" s="189"/>
      <c r="N573" s="189"/>
      <c r="O573" s="189"/>
      <c r="P573" s="189"/>
      <c r="Q573" s="189"/>
      <c r="R573" s="189"/>
      <c r="S573" s="189"/>
      <c r="T573" s="189"/>
      <c r="U573" s="189"/>
      <c r="V573" s="189"/>
      <c r="W573" s="189"/>
      <c r="X573" s="189"/>
      <c r="Y573" s="189"/>
      <c r="Z573" s="189"/>
      <c r="AA573" s="189"/>
      <c r="AB573" s="189"/>
      <c r="AC573" s="189"/>
      <c r="AD573" s="189"/>
      <c r="AE573" s="189"/>
      <c r="AF573" s="189"/>
      <c r="AG573" s="189"/>
      <c r="AH573" s="189"/>
      <c r="AI573" s="189"/>
      <c r="AJ573" s="189"/>
      <c r="AK573" s="189"/>
      <c r="AL573" s="189"/>
      <c r="AM573" s="189"/>
      <c r="AN573" s="189"/>
      <c r="AO573" s="189"/>
      <c r="AP573" s="189"/>
      <c r="AQ573" s="189"/>
      <c r="AR573" s="189"/>
      <c r="AS573" s="189"/>
      <c r="AT573" s="189"/>
      <c r="AU573" s="189"/>
      <c r="AV573" s="189"/>
      <c r="AW573" s="189"/>
      <c r="AX573" s="189"/>
      <c r="AY573" s="189"/>
      <c r="AZ573" s="189"/>
      <c r="BA573" s="189"/>
      <c r="BB573" s="189"/>
      <c r="BC573" s="189"/>
      <c r="BD573" s="189"/>
      <c r="BE573" s="189"/>
      <c r="BF573" s="189"/>
      <c r="BG573" s="189"/>
      <c r="BH573" s="189"/>
      <c r="BI573" s="189"/>
      <c r="BJ573" s="189"/>
      <c r="BK573" s="189"/>
      <c r="BL573" s="189"/>
      <c r="BM573" s="189"/>
      <c r="BN573" s="1521"/>
    </row>
    <row r="574" spans="1:66" ht="24.75" customHeight="1" x14ac:dyDescent="0.15">
      <c r="B574" s="1544" t="s">
        <v>915</v>
      </c>
      <c r="C574" s="1545">
        <f>SUM(E150,E164)/E133</f>
        <v>6.572462748295262</v>
      </c>
      <c r="D574" s="1546" t="s">
        <v>914</v>
      </c>
      <c r="F574" s="1607"/>
      <c r="G574" s="1547">
        <f t="shared" ref="G574:BN574" si="133">SUM($E$148,G160,G164)/$E$133</f>
        <v>1.2321572427718441</v>
      </c>
      <c r="H574" s="1548">
        <f t="shared" si="133"/>
        <v>1.2321572427718441</v>
      </c>
      <c r="I574" s="1547">
        <f t="shared" si="133"/>
        <v>1.2321572427718441</v>
      </c>
      <c r="J574" s="1547">
        <f t="shared" si="133"/>
        <v>1.2321572427718441</v>
      </c>
      <c r="K574" s="1547">
        <f t="shared" si="133"/>
        <v>1.2321572427718441</v>
      </c>
      <c r="L574" s="1547">
        <f t="shared" si="133"/>
        <v>1.2321572427718441</v>
      </c>
      <c r="M574" s="1547">
        <f t="shared" si="133"/>
        <v>1.2321572427718441</v>
      </c>
      <c r="N574" s="1547">
        <f t="shared" si="133"/>
        <v>1.2321572427718441</v>
      </c>
      <c r="O574" s="1547">
        <f t="shared" si="133"/>
        <v>1.2321572427718441</v>
      </c>
      <c r="P574" s="1547">
        <f t="shared" si="133"/>
        <v>1.2321572427718441</v>
      </c>
      <c r="Q574" s="1547">
        <f t="shared" si="133"/>
        <v>1.2321572427718441</v>
      </c>
      <c r="R574" s="1547">
        <f t="shared" si="133"/>
        <v>1.2321572427718441</v>
      </c>
      <c r="S574" s="1547">
        <f t="shared" si="133"/>
        <v>1.2321572427718441</v>
      </c>
      <c r="T574" s="1547">
        <f t="shared" si="133"/>
        <v>1.2321572427718441</v>
      </c>
      <c r="U574" s="1547">
        <f t="shared" si="133"/>
        <v>1.2321572427718441</v>
      </c>
      <c r="V574" s="1547">
        <f t="shared" si="133"/>
        <v>1.2321572427718441</v>
      </c>
      <c r="W574" s="1547">
        <f t="shared" si="133"/>
        <v>1.2321572427718441</v>
      </c>
      <c r="X574" s="1547">
        <f t="shared" si="133"/>
        <v>1.2321572427718441</v>
      </c>
      <c r="Y574" s="1547">
        <f t="shared" si="133"/>
        <v>1.2321572427718441</v>
      </c>
      <c r="Z574" s="1547">
        <f t="shared" si="133"/>
        <v>1.2321572427718441</v>
      </c>
      <c r="AA574" s="1547">
        <f t="shared" si="133"/>
        <v>1.2321572427718441</v>
      </c>
      <c r="AB574" s="1547">
        <f t="shared" si="133"/>
        <v>1.2321572427718441</v>
      </c>
      <c r="AC574" s="1547">
        <f t="shared" si="133"/>
        <v>1.2321572427718441</v>
      </c>
      <c r="AD574" s="1547">
        <f t="shared" si="133"/>
        <v>1.2321572427718441</v>
      </c>
      <c r="AE574" s="1547">
        <f t="shared" si="133"/>
        <v>1.2321572427718441</v>
      </c>
      <c r="AF574" s="1547">
        <f t="shared" si="133"/>
        <v>1.2321572427718441</v>
      </c>
      <c r="AG574" s="1547">
        <f t="shared" si="133"/>
        <v>1.2321572427718441</v>
      </c>
      <c r="AH574" s="1547">
        <f t="shared" si="133"/>
        <v>1.2321572427718441</v>
      </c>
      <c r="AI574" s="1547">
        <f t="shared" si="133"/>
        <v>1.2321572427718441</v>
      </c>
      <c r="AJ574" s="1547">
        <f t="shared" si="133"/>
        <v>1.2321572427718441</v>
      </c>
      <c r="AK574" s="1547">
        <f t="shared" si="133"/>
        <v>1.2321572427718441</v>
      </c>
      <c r="AL574" s="1547">
        <f t="shared" si="133"/>
        <v>1.2321572427718441</v>
      </c>
      <c r="AM574" s="1547">
        <f t="shared" si="133"/>
        <v>1.2321572427718441</v>
      </c>
      <c r="AN574" s="1547">
        <f t="shared" si="133"/>
        <v>1.2321572427718441</v>
      </c>
      <c r="AO574" s="1547">
        <f t="shared" si="133"/>
        <v>1.2321572427718441</v>
      </c>
      <c r="AP574" s="1547">
        <f t="shared" si="133"/>
        <v>1.2321572427718441</v>
      </c>
      <c r="AQ574" s="1547">
        <f t="shared" si="133"/>
        <v>1.2321572427718441</v>
      </c>
      <c r="AR574" s="1547">
        <f t="shared" si="133"/>
        <v>1.2321572427718441</v>
      </c>
      <c r="AS574" s="1547">
        <f t="shared" si="133"/>
        <v>1.2321572427718441</v>
      </c>
      <c r="AT574" s="1547">
        <f t="shared" si="133"/>
        <v>1.2321572427718441</v>
      </c>
      <c r="AU574" s="1547">
        <f t="shared" si="133"/>
        <v>1.2321572427718441</v>
      </c>
      <c r="AV574" s="1547">
        <f t="shared" si="133"/>
        <v>1.2321572427718441</v>
      </c>
      <c r="AW574" s="1547">
        <f t="shared" si="133"/>
        <v>1.2321572427718441</v>
      </c>
      <c r="AX574" s="1547">
        <f t="shared" si="133"/>
        <v>1.2321572427718441</v>
      </c>
      <c r="AY574" s="1547">
        <f t="shared" si="133"/>
        <v>1.2321572427718441</v>
      </c>
      <c r="AZ574" s="1547">
        <f t="shared" si="133"/>
        <v>1.2321572427718441</v>
      </c>
      <c r="BA574" s="1547">
        <f t="shared" si="133"/>
        <v>1.2321572427718441</v>
      </c>
      <c r="BB574" s="1547">
        <f t="shared" si="133"/>
        <v>1.2321572427718441</v>
      </c>
      <c r="BC574" s="1547">
        <f t="shared" si="133"/>
        <v>1.2321572427718441</v>
      </c>
      <c r="BD574" s="1547">
        <f t="shared" si="133"/>
        <v>1.2321572427718441</v>
      </c>
      <c r="BE574" s="1547">
        <f t="shared" si="133"/>
        <v>1.2321572427718441</v>
      </c>
      <c r="BF574" s="1547">
        <f t="shared" si="133"/>
        <v>1.2321572427718441</v>
      </c>
      <c r="BG574" s="1547">
        <f t="shared" si="133"/>
        <v>1.2321572427718441</v>
      </c>
      <c r="BH574" s="1547">
        <f t="shared" si="133"/>
        <v>1.2321572427718441</v>
      </c>
      <c r="BI574" s="1547">
        <f t="shared" si="133"/>
        <v>1.2321572427718441</v>
      </c>
      <c r="BJ574" s="1547">
        <f t="shared" si="133"/>
        <v>1.2321572427718441</v>
      </c>
      <c r="BK574" s="1547">
        <f t="shared" si="133"/>
        <v>1.2321572427718441</v>
      </c>
      <c r="BL574" s="1547">
        <f t="shared" si="133"/>
        <v>1.2321572427718441</v>
      </c>
      <c r="BM574" s="1547">
        <f t="shared" si="133"/>
        <v>1.2321572427718441</v>
      </c>
      <c r="BN574" s="1549">
        <f t="shared" si="133"/>
        <v>1.2321572427718441</v>
      </c>
    </row>
    <row r="575" spans="1:66" ht="21.75" hidden="1" customHeight="1" x14ac:dyDescent="0.15">
      <c r="B575" s="1544" t="s">
        <v>915</v>
      </c>
      <c r="C575" s="1545" t="e">
        <f>SUM(E148,E162,E165,151,E146)/E134</f>
        <v>#DIV/0!</v>
      </c>
      <c r="D575" s="1550" t="s">
        <v>916</v>
      </c>
      <c r="BN575" s="1123"/>
    </row>
    <row r="576" spans="1:66" ht="21.75" customHeight="1" x14ac:dyDescent="0.15">
      <c r="B576" s="1544" t="s">
        <v>915</v>
      </c>
      <c r="C576" s="1551">
        <f>SUM($E$150,E165)/$E$133</f>
        <v>6.9396099717449609</v>
      </c>
      <c r="D576" s="1552" t="s">
        <v>914</v>
      </c>
      <c r="BN576" s="1123"/>
    </row>
    <row r="577" spans="2:66" ht="21.75" customHeight="1" x14ac:dyDescent="0.15">
      <c r="B577" s="1544" t="s">
        <v>915</v>
      </c>
      <c r="C577" s="1553">
        <f>SUM($E$150,E166,)/$E$133</f>
        <v>6.5806905850321229</v>
      </c>
      <c r="D577" s="1552" t="s">
        <v>914</v>
      </c>
      <c r="BN577" s="1123"/>
    </row>
    <row r="578" spans="2:66" ht="21.75" customHeight="1" x14ac:dyDescent="0.15">
      <c r="B578" s="1544" t="s">
        <v>915</v>
      </c>
      <c r="C578" s="1554">
        <f>SUM($E$150,E167,)/$E$133</f>
        <v>6.9867122992805832</v>
      </c>
      <c r="D578" s="1555" t="s">
        <v>914</v>
      </c>
      <c r="BN578" s="1123"/>
    </row>
    <row r="579" spans="2:66" ht="21.75" customHeight="1" x14ac:dyDescent="0.15">
      <c r="B579" s="1556" t="s">
        <v>915</v>
      </c>
      <c r="C579" s="1557">
        <f>SUM($E$151,E164,)/$E$133</f>
        <v>7.0868314890569009</v>
      </c>
      <c r="D579" s="1558" t="s">
        <v>914</v>
      </c>
      <c r="BN579" s="1123"/>
    </row>
    <row r="580" spans="2:66" ht="21.75" customHeight="1" x14ac:dyDescent="0.15">
      <c r="B580" s="1559" t="s">
        <v>915</v>
      </c>
      <c r="C580" s="1560">
        <f>SUM($E$151,E165,)/$E$133</f>
        <v>7.4539787125065988</v>
      </c>
      <c r="D580" s="1561" t="s">
        <v>914</v>
      </c>
      <c r="BN580" s="1123"/>
    </row>
    <row r="581" spans="2:66" ht="21.75" customHeight="1" x14ac:dyDescent="0.15">
      <c r="B581" s="1562" t="s">
        <v>915</v>
      </c>
      <c r="C581" s="1557">
        <f>SUM($E$151,E166,)/$E$133</f>
        <v>7.0950593257937618</v>
      </c>
      <c r="D581" s="1558" t="s">
        <v>914</v>
      </c>
      <c r="BN581" s="1123"/>
    </row>
    <row r="582" spans="2:66" ht="21.75" customHeight="1" x14ac:dyDescent="0.15">
      <c r="B582" s="1563" t="s">
        <v>915</v>
      </c>
      <c r="C582" s="1564">
        <f>SUM($E$151,E167,)/$E$133</f>
        <v>7.5010810400422212</v>
      </c>
      <c r="D582" s="1561" t="s">
        <v>914</v>
      </c>
      <c r="BN582" s="1123"/>
    </row>
    <row r="583" spans="2:66" ht="21.75" customHeight="1" x14ac:dyDescent="0.15">
      <c r="B583" s="747"/>
      <c r="C583" s="230"/>
      <c r="D583" s="231"/>
      <c r="E583" s="231"/>
      <c r="F583" s="1603"/>
      <c r="G583" s="231"/>
      <c r="H583" s="231"/>
      <c r="I583" s="231"/>
      <c r="J583" s="231"/>
      <c r="K583" s="231"/>
      <c r="L583" s="231"/>
      <c r="M583" s="231"/>
      <c r="N583" s="231"/>
      <c r="O583" s="231"/>
      <c r="P583" s="231"/>
      <c r="Q583" s="231"/>
      <c r="R583" s="231"/>
      <c r="S583" s="231"/>
      <c r="T583" s="231"/>
      <c r="U583" s="231"/>
      <c r="V583" s="231"/>
      <c r="W583" s="231"/>
      <c r="X583" s="231"/>
      <c r="Y583" s="231"/>
      <c r="Z583" s="231"/>
      <c r="AA583" s="231"/>
      <c r="AB583" s="231"/>
      <c r="AC583" s="231"/>
      <c r="AD583" s="231"/>
      <c r="AE583" s="231"/>
      <c r="AF583" s="231"/>
      <c r="AG583" s="231"/>
      <c r="AH583" s="231"/>
      <c r="AI583" s="231"/>
      <c r="AJ583" s="231"/>
      <c r="AK583" s="231"/>
      <c r="AL583" s="231"/>
      <c r="AM583" s="231"/>
      <c r="AN583" s="231"/>
      <c r="AO583" s="231"/>
      <c r="AP583" s="231"/>
      <c r="AQ583" s="231"/>
      <c r="AR583" s="231"/>
      <c r="AS583" s="231"/>
      <c r="AT583" s="231"/>
      <c r="AU583" s="231"/>
      <c r="AV583" s="231"/>
      <c r="AW583" s="231"/>
      <c r="AX583" s="231"/>
      <c r="AY583" s="231"/>
      <c r="AZ583" s="231"/>
      <c r="BA583" s="231"/>
      <c r="BB583" s="231"/>
      <c r="BC583" s="231"/>
      <c r="BD583" s="231"/>
      <c r="BE583" s="231"/>
      <c r="BF583" s="231"/>
      <c r="BG583" s="231"/>
      <c r="BH583" s="231"/>
      <c r="BI583" s="231"/>
      <c r="BJ583" s="231"/>
      <c r="BK583" s="231"/>
      <c r="BL583" s="231"/>
      <c r="BM583" s="231"/>
      <c r="BN583" s="1334"/>
    </row>
    <row r="584" spans="2:66" x14ac:dyDescent="0.15">
      <c r="B584" s="1565" t="s">
        <v>990</v>
      </c>
      <c r="C584" s="1377" t="s">
        <v>925</v>
      </c>
      <c r="D584" s="1370">
        <f>C120</f>
        <v>5.3482000000000003</v>
      </c>
      <c r="E584" s="1371" t="s">
        <v>927</v>
      </c>
      <c r="F584" s="1608"/>
      <c r="G584" s="221">
        <f>G137*G$133</f>
        <v>1233922670.3232</v>
      </c>
      <c r="H584" s="184">
        <f t="shared" ref="H584:BN584" si="134">H137*H$133</f>
        <v>987138136.25856018</v>
      </c>
      <c r="I584" s="184">
        <f t="shared" si="134"/>
        <v>866341675.77632725</v>
      </c>
      <c r="J584" s="184">
        <f t="shared" si="134"/>
        <v>789710509.00684822</v>
      </c>
      <c r="K584" s="184">
        <f t="shared" si="134"/>
        <v>734970421.57489979</v>
      </c>
      <c r="L584" s="184">
        <f t="shared" si="134"/>
        <v>693073340.62106192</v>
      </c>
      <c r="M584" s="184">
        <f t="shared" si="134"/>
        <v>659518741.52346206</v>
      </c>
      <c r="N584" s="184">
        <f t="shared" si="134"/>
        <v>631768407.20547855</v>
      </c>
      <c r="O584" s="184">
        <f t="shared" si="134"/>
        <v>608261698.43394232</v>
      </c>
      <c r="P584" s="184">
        <f t="shared" si="134"/>
        <v>587976337.25991988</v>
      </c>
      <c r="Q584" s="184">
        <f t="shared" si="134"/>
        <v>570209410.22924697</v>
      </c>
      <c r="R584" s="184">
        <f t="shared" si="134"/>
        <v>554458672.49684954</v>
      </c>
      <c r="S584" s="184">
        <f t="shared" si="134"/>
        <v>540353889.86283731</v>
      </c>
      <c r="T584" s="184">
        <f t="shared" si="134"/>
        <v>527614993.21876973</v>
      </c>
      <c r="U584" s="184">
        <f t="shared" si="134"/>
        <v>516025454.42045647</v>
      </c>
      <c r="V584" s="184">
        <f t="shared" si="134"/>
        <v>505414725.76438302</v>
      </c>
      <c r="W584" s="184">
        <f t="shared" si="134"/>
        <v>495646297.45720935</v>
      </c>
      <c r="X584" s="184">
        <f t="shared" si="134"/>
        <v>486609358.74715388</v>
      </c>
      <c r="Y584" s="184">
        <f t="shared" si="134"/>
        <v>478212840.09959233</v>
      </c>
      <c r="Z584" s="184">
        <f t="shared" si="134"/>
        <v>470381069.80793583</v>
      </c>
      <c r="AA584" s="184">
        <f t="shared" si="134"/>
        <v>463050550.47547883</v>
      </c>
      <c r="AB584" s="184">
        <f t="shared" si="134"/>
        <v>456167528.18339753</v>
      </c>
      <c r="AC584" s="184">
        <f t="shared" si="134"/>
        <v>449686132.99306154</v>
      </c>
      <c r="AD584" s="184">
        <f t="shared" si="134"/>
        <v>443566937.99747956</v>
      </c>
      <c r="AE584" s="184">
        <f t="shared" si="134"/>
        <v>437775829.54083884</v>
      </c>
      <c r="AF584" s="184">
        <f t="shared" si="134"/>
        <v>432283111.8902697</v>
      </c>
      <c r="AG584" s="184">
        <f t="shared" si="134"/>
        <v>427062790.72884679</v>
      </c>
      <c r="AH584" s="184">
        <f t="shared" si="134"/>
        <v>422091994.57501572</v>
      </c>
      <c r="AI584" s="184">
        <f t="shared" si="134"/>
        <v>417350503.68782794</v>
      </c>
      <c r="AJ584" s="184">
        <f t="shared" si="134"/>
        <v>412820363.53636521</v>
      </c>
      <c r="AK584" s="184">
        <f t="shared" si="134"/>
        <v>408485565.38861674</v>
      </c>
      <c r="AL584" s="184">
        <f t="shared" si="134"/>
        <v>404331780.61150646</v>
      </c>
      <c r="AM584" s="184">
        <f t="shared" si="134"/>
        <v>400346138.28113323</v>
      </c>
      <c r="AN584" s="184">
        <f t="shared" si="134"/>
        <v>396517037.9657675</v>
      </c>
      <c r="AO584" s="184">
        <f t="shared" si="134"/>
        <v>392833991.26387894</v>
      </c>
      <c r="AP584" s="184">
        <f t="shared" si="134"/>
        <v>389287486.99772316</v>
      </c>
      <c r="AQ584" s="184">
        <f t="shared" si="134"/>
        <v>385868875.98186702</v>
      </c>
      <c r="AR584" s="184">
        <f t="shared" si="134"/>
        <v>382570272.07967389</v>
      </c>
      <c r="AS584" s="184">
        <f t="shared" si="134"/>
        <v>379384466.88349622</v>
      </c>
      <c r="AT584" s="184">
        <f t="shared" si="134"/>
        <v>376304855.8463487</v>
      </c>
      <c r="AU584" s="184">
        <f t="shared" si="134"/>
        <v>373325374.08410686</v>
      </c>
      <c r="AV584" s="184">
        <f t="shared" si="134"/>
        <v>370440440.38038301</v>
      </c>
      <c r="AW584" s="184">
        <f t="shared" si="134"/>
        <v>367644908.17822194</v>
      </c>
      <c r="AX584" s="184">
        <f t="shared" si="134"/>
        <v>364934022.54671806</v>
      </c>
      <c r="AY584" s="184">
        <f t="shared" si="134"/>
        <v>362303382.27659166</v>
      </c>
      <c r="AZ584" s="184">
        <f t="shared" si="134"/>
        <v>359748906.39444923</v>
      </c>
      <c r="BA584" s="184">
        <f t="shared" si="134"/>
        <v>357266804.49693424</v>
      </c>
      <c r="BB584" s="184">
        <f t="shared" si="134"/>
        <v>354853550.39798367</v>
      </c>
      <c r="BC584" s="184">
        <f t="shared" si="134"/>
        <v>352505858.65868008</v>
      </c>
      <c r="BD584" s="184">
        <f t="shared" si="134"/>
        <v>350220663.63267106</v>
      </c>
      <c r="BE584" s="184">
        <f t="shared" si="134"/>
        <v>347995100.71319032</v>
      </c>
      <c r="BF584" s="184">
        <f t="shared" si="134"/>
        <v>345826489.51221579</v>
      </c>
      <c r="BG584" s="184">
        <f t="shared" si="134"/>
        <v>343712318.73977607</v>
      </c>
      <c r="BH584" s="184">
        <f t="shared" si="134"/>
        <v>341650232.58307749</v>
      </c>
      <c r="BI584" s="184">
        <f t="shared" si="134"/>
        <v>339638018.41195887</v>
      </c>
      <c r="BJ584" s="184">
        <f t="shared" si="134"/>
        <v>337673595.66001254</v>
      </c>
      <c r="BK584" s="184">
        <f t="shared" si="134"/>
        <v>335755005.75017524</v>
      </c>
      <c r="BL584" s="184">
        <f t="shared" si="134"/>
        <v>333880402.95026237</v>
      </c>
      <c r="BM584" s="184">
        <f t="shared" si="134"/>
        <v>332048046.05820942</v>
      </c>
      <c r="BN584" s="1335">
        <f t="shared" si="134"/>
        <v>330256290.82909214</v>
      </c>
    </row>
    <row r="585" spans="2:66" x14ac:dyDescent="0.15">
      <c r="B585" s="1566"/>
      <c r="C585" s="1366"/>
      <c r="D585" s="1372">
        <f>D584</f>
        <v>5.3482000000000003</v>
      </c>
      <c r="E585" s="1373" t="s">
        <v>928</v>
      </c>
      <c r="F585" s="1609"/>
      <c r="G585" s="1351">
        <f t="shared" ref="G585:BN586" si="135">G138*G$133</f>
        <v>1233922670.3232</v>
      </c>
      <c r="H585" s="184">
        <f t="shared" si="135"/>
        <v>1048834269.7747201</v>
      </c>
      <c r="I585" s="184">
        <f t="shared" si="135"/>
        <v>953717139.23122942</v>
      </c>
      <c r="J585" s="184">
        <f t="shared" si="135"/>
        <v>891509129.30851197</v>
      </c>
      <c r="K585" s="184">
        <f t="shared" si="135"/>
        <v>846065067.24461687</v>
      </c>
      <c r="L585" s="184">
        <f t="shared" si="135"/>
        <v>810659568.34654498</v>
      </c>
      <c r="M585" s="184">
        <f t="shared" si="135"/>
        <v>781883083.66207159</v>
      </c>
      <c r="N585" s="184">
        <f t="shared" si="135"/>
        <v>757782759.91223514</v>
      </c>
      <c r="O585" s="184">
        <f t="shared" si="135"/>
        <v>737142126.92530847</v>
      </c>
      <c r="P585" s="184">
        <f t="shared" si="135"/>
        <v>719155307.15792441</v>
      </c>
      <c r="Q585" s="184">
        <f t="shared" si="135"/>
        <v>703262634.65769684</v>
      </c>
      <c r="R585" s="184">
        <f t="shared" si="135"/>
        <v>689060633.09456301</v>
      </c>
      <c r="S585" s="184">
        <f t="shared" si="135"/>
        <v>676249462.25514746</v>
      </c>
      <c r="T585" s="184">
        <f t="shared" si="135"/>
        <v>664600621.1127609</v>
      </c>
      <c r="U585" s="184">
        <f t="shared" si="135"/>
        <v>653936243.28553867</v>
      </c>
      <c r="V585" s="184">
        <f t="shared" si="135"/>
        <v>644115345.9253999</v>
      </c>
      <c r="W585" s="184">
        <f t="shared" si="135"/>
        <v>635024417.757815</v>
      </c>
      <c r="X585" s="184">
        <f t="shared" si="135"/>
        <v>626570807.88651228</v>
      </c>
      <c r="Y585" s="184">
        <f t="shared" si="135"/>
        <v>618677975.92877412</v>
      </c>
      <c r="Z585" s="184">
        <f t="shared" si="135"/>
        <v>611282011.08423567</v>
      </c>
      <c r="AA585" s="184">
        <f t="shared" si="135"/>
        <v>604329035.9258604</v>
      </c>
      <c r="AB585" s="184">
        <f t="shared" si="135"/>
        <v>597773239.45904243</v>
      </c>
      <c r="AC585" s="184">
        <f t="shared" si="135"/>
        <v>591575365.80694985</v>
      </c>
      <c r="AD585" s="184">
        <f t="shared" si="135"/>
        <v>585701538.1303786</v>
      </c>
      <c r="AE585" s="184">
        <f t="shared" si="135"/>
        <v>580122332.80724359</v>
      </c>
      <c r="AF585" s="184">
        <f t="shared" si="135"/>
        <v>574812042.91687524</v>
      </c>
      <c r="AG585" s="184">
        <f t="shared" si="135"/>
        <v>569748086.65593791</v>
      </c>
      <c r="AH585" s="184">
        <f t="shared" si="135"/>
        <v>564910527.9458468</v>
      </c>
      <c r="AI585" s="184">
        <f t="shared" si="135"/>
        <v>560281684.77442443</v>
      </c>
      <c r="AJ585" s="184">
        <f t="shared" si="135"/>
        <v>555845806.79270792</v>
      </c>
      <c r="AK585" s="184">
        <f t="shared" si="135"/>
        <v>551588808.05698073</v>
      </c>
      <c r="AL585" s="184">
        <f t="shared" si="135"/>
        <v>547498044.03658974</v>
      </c>
      <c r="AM585" s="184">
        <f t="shared" si="135"/>
        <v>543562124.42249441</v>
      </c>
      <c r="AN585" s="184">
        <f t="shared" si="135"/>
        <v>539770755.09414279</v>
      </c>
      <c r="AO585" s="184">
        <f t="shared" si="135"/>
        <v>536114603.99111307</v>
      </c>
      <c r="AP585" s="184">
        <f t="shared" si="135"/>
        <v>532585186.70353544</v>
      </c>
      <c r="AQ585" s="184">
        <f t="shared" si="135"/>
        <v>529174768.42270327</v>
      </c>
      <c r="AR585" s="184">
        <f t="shared" si="135"/>
        <v>525876279.53945798</v>
      </c>
      <c r="AS585" s="184">
        <f t="shared" si="135"/>
        <v>522683242.68627399</v>
      </c>
      <c r="AT585" s="184">
        <f t="shared" si="135"/>
        <v>519589709.4216004</v>
      </c>
      <c r="AU585" s="184">
        <f t="shared" si="135"/>
        <v>516590205.07598907</v>
      </c>
      <c r="AV585" s="184">
        <f t="shared" si="135"/>
        <v>513679680.53698134</v>
      </c>
      <c r="AW585" s="184">
        <f t="shared" si="135"/>
        <v>510853469.95740408</v>
      </c>
      <c r="AX585" s="184">
        <f t="shared" si="135"/>
        <v>508107253.54018605</v>
      </c>
      <c r="AY585" s="184">
        <f t="shared" si="135"/>
        <v>505437024.69016463</v>
      </c>
      <c r="AZ585" s="184">
        <f t="shared" si="135"/>
        <v>502839060.93590736</v>
      </c>
      <c r="BA585" s="184">
        <f t="shared" si="135"/>
        <v>500309898.11724114</v>
      </c>
      <c r="BB585" s="184">
        <f t="shared" si="135"/>
        <v>497846307.41082174</v>
      </c>
      <c r="BC585" s="184">
        <f t="shared" si="135"/>
        <v>495445274.82972831</v>
      </c>
      <c r="BD585" s="184">
        <f t="shared" si="135"/>
        <v>493103982.8861571</v>
      </c>
      <c r="BE585" s="184">
        <f t="shared" si="135"/>
        <v>490819794.15073675</v>
      </c>
      <c r="BF585" s="184">
        <f t="shared" si="135"/>
        <v>488590236.47934395</v>
      </c>
      <c r="BG585" s="184">
        <f t="shared" si="135"/>
        <v>486412989.70980591</v>
      </c>
      <c r="BH585" s="184">
        <f t="shared" si="135"/>
        <v>484285873.6575473</v>
      </c>
      <c r="BI585" s="184">
        <f t="shared" si="135"/>
        <v>482206837.26188576</v>
      </c>
      <c r="BJ585" s="184">
        <f t="shared" si="135"/>
        <v>480173948.75396967</v>
      </c>
      <c r="BK585" s="184">
        <f t="shared" si="135"/>
        <v>478185386.73384464</v>
      </c>
      <c r="BL585" s="184">
        <f t="shared" si="135"/>
        <v>476239432.0582608</v>
      </c>
      <c r="BM585" s="184">
        <f t="shared" si="135"/>
        <v>474334460.45297885</v>
      </c>
      <c r="BN585" s="1335">
        <f t="shared" si="135"/>
        <v>472468935.77380168</v>
      </c>
    </row>
    <row r="586" spans="2:66" x14ac:dyDescent="0.15">
      <c r="B586" s="1566"/>
      <c r="C586" s="1367"/>
      <c r="D586" s="1374">
        <f>D585</f>
        <v>5.3482000000000003</v>
      </c>
      <c r="E586" s="1375" t="s">
        <v>929</v>
      </c>
      <c r="F586" s="1610"/>
      <c r="G586" s="1356">
        <f t="shared" si="135"/>
        <v>1233922670.3232</v>
      </c>
      <c r="H586" s="1358">
        <f t="shared" si="135"/>
        <v>1110530403.2908802</v>
      </c>
      <c r="I586" s="1358">
        <f t="shared" si="135"/>
        <v>1044152750.2740021</v>
      </c>
      <c r="J586" s="1358">
        <f t="shared" si="135"/>
        <v>999477362.96179211</v>
      </c>
      <c r="K586" s="1358">
        <f t="shared" si="135"/>
        <v>966145066.44346821</v>
      </c>
      <c r="L586" s="1358">
        <f t="shared" si="135"/>
        <v>939737475.24660194</v>
      </c>
      <c r="M586" s="1358">
        <f t="shared" si="135"/>
        <v>917974097.88852882</v>
      </c>
      <c r="N586" s="1358">
        <f t="shared" si="135"/>
        <v>899529626.66561294</v>
      </c>
      <c r="O586" s="1358">
        <f t="shared" si="135"/>
        <v>883568307.90635633</v>
      </c>
      <c r="P586" s="1358">
        <f t="shared" si="135"/>
        <v>869530559.79912138</v>
      </c>
      <c r="Q586" s="1358">
        <f t="shared" si="135"/>
        <v>857024098.16484141</v>
      </c>
      <c r="R586" s="1358">
        <f t="shared" si="135"/>
        <v>845763727.72194171</v>
      </c>
      <c r="S586" s="1358">
        <f t="shared" si="135"/>
        <v>835535886.94758379</v>
      </c>
      <c r="T586" s="1358">
        <f t="shared" si="135"/>
        <v>826176688.09967601</v>
      </c>
      <c r="U586" s="1358">
        <f t="shared" si="135"/>
        <v>817557738.87059796</v>
      </c>
      <c r="V586" s="1358">
        <f t="shared" si="135"/>
        <v>809576663.99905169</v>
      </c>
      <c r="W586" s="1358">
        <f t="shared" si="135"/>
        <v>802150578.47374189</v>
      </c>
      <c r="X586" s="1358">
        <f t="shared" si="135"/>
        <v>795211477.11572075</v>
      </c>
      <c r="Y586" s="1358">
        <f t="shared" si="135"/>
        <v>788702904.73997796</v>
      </c>
      <c r="Z586" s="1358">
        <f t="shared" si="135"/>
        <v>782577503.81920922</v>
      </c>
      <c r="AA586" s="1358">
        <f t="shared" si="135"/>
        <v>776795176.91294479</v>
      </c>
      <c r="AB586" s="1358">
        <f t="shared" si="135"/>
        <v>771321688.34835744</v>
      </c>
      <c r="AC586" s="1358">
        <f t="shared" si="135"/>
        <v>766127585.31696439</v>
      </c>
      <c r="AD586" s="1358">
        <f t="shared" si="135"/>
        <v>761187354.94974756</v>
      </c>
      <c r="AE586" s="1358">
        <f t="shared" si="135"/>
        <v>756478758.24224818</v>
      </c>
      <c r="AF586" s="1358">
        <f t="shared" si="135"/>
        <v>751982298.25282538</v>
      </c>
      <c r="AG586" s="1358">
        <f t="shared" si="135"/>
        <v>747680791.46622503</v>
      </c>
      <c r="AH586" s="1358">
        <f t="shared" si="135"/>
        <v>743559019.2897085</v>
      </c>
      <c r="AI586" s="1358">
        <f t="shared" si="135"/>
        <v>739603442.41830742</v>
      </c>
      <c r="AJ586" s="1358">
        <f t="shared" si="135"/>
        <v>735801964.98353815</v>
      </c>
      <c r="AK586" s="1358">
        <f t="shared" si="135"/>
        <v>732143738.46290183</v>
      </c>
      <c r="AL586" s="1358">
        <f t="shared" si="135"/>
        <v>728618997.5991466</v>
      </c>
      <c r="AM586" s="1358">
        <f t="shared" si="135"/>
        <v>725218922.28102505</v>
      </c>
      <c r="AN586" s="1358">
        <f t="shared" si="135"/>
        <v>721935520.62636769</v>
      </c>
      <c r="AO586" s="1358">
        <f t="shared" si="135"/>
        <v>718761529.49324739</v>
      </c>
      <c r="AP586" s="1358">
        <f t="shared" si="135"/>
        <v>715690329.4041487</v>
      </c>
      <c r="AQ586" s="1358">
        <f t="shared" si="135"/>
        <v>712715871.45790529</v>
      </c>
      <c r="AR586" s="1358">
        <f t="shared" si="135"/>
        <v>709832614.26598024</v>
      </c>
      <c r="AS586" s="1358">
        <f t="shared" si="135"/>
        <v>707035469.31383753</v>
      </c>
      <c r="AT586" s="1358">
        <f t="shared" si="135"/>
        <v>704319753.43728828</v>
      </c>
      <c r="AU586" s="1358">
        <f t="shared" si="135"/>
        <v>701681147.33469856</v>
      </c>
      <c r="AV586" s="1358">
        <f t="shared" si="135"/>
        <v>699115659.22165024</v>
      </c>
      <c r="AW586" s="1358">
        <f t="shared" si="135"/>
        <v>696619592.88477707</v>
      </c>
      <c r="AX586" s="1358">
        <f t="shared" si="135"/>
        <v>694189519.51352155</v>
      </c>
      <c r="AY586" s="1358">
        <f t="shared" si="135"/>
        <v>691822252.78828251</v>
      </c>
      <c r="AZ586" s="1358">
        <f t="shared" si="135"/>
        <v>689514826.78526795</v>
      </c>
      <c r="BA586" s="1358">
        <f t="shared" si="135"/>
        <v>687264476.32592785</v>
      </c>
      <c r="BB586" s="1358">
        <f t="shared" si="135"/>
        <v>685068619.45477283</v>
      </c>
      <c r="BC586" s="1358">
        <f t="shared" si="135"/>
        <v>682924841.77597368</v>
      </c>
      <c r="BD586" s="1358">
        <f t="shared" si="135"/>
        <v>680830882.41802347</v>
      </c>
      <c r="BE586" s="1358">
        <f t="shared" si="135"/>
        <v>678784621.42838848</v>
      </c>
      <c r="BF586" s="1358">
        <f t="shared" si="135"/>
        <v>676784068.42754281</v>
      </c>
      <c r="BG586" s="1358">
        <f t="shared" si="135"/>
        <v>674827352.37499642</v>
      </c>
      <c r="BH586" s="1358">
        <f t="shared" si="135"/>
        <v>672912712.31960261</v>
      </c>
      <c r="BI586" s="1358">
        <f t="shared" si="135"/>
        <v>671038489.02317715</v>
      </c>
      <c r="BJ586" s="1358">
        <f t="shared" si="135"/>
        <v>669203117.36073756</v>
      </c>
      <c r="BK586" s="1358">
        <f t="shared" si="135"/>
        <v>667405119.41290188</v>
      </c>
      <c r="BL586" s="1358">
        <f t="shared" si="135"/>
        <v>665643098.17647672</v>
      </c>
      <c r="BM586" s="1358">
        <f t="shared" si="135"/>
        <v>663915731.82829726</v>
      </c>
      <c r="BN586" s="1363">
        <f t="shared" si="135"/>
        <v>662221768.48518431</v>
      </c>
    </row>
    <row r="587" spans="2:66" ht="6" customHeight="1" x14ac:dyDescent="0.15">
      <c r="B587" s="1566"/>
      <c r="C587" s="1366"/>
      <c r="D587" s="1372"/>
      <c r="E587" s="420"/>
      <c r="F587" s="1587"/>
      <c r="G587" s="184"/>
      <c r="H587" s="184"/>
      <c r="I587" s="184"/>
      <c r="J587" s="184"/>
      <c r="K587" s="184"/>
      <c r="L587" s="184"/>
      <c r="M587" s="184"/>
      <c r="N587" s="184"/>
      <c r="O587" s="184"/>
      <c r="P587" s="184"/>
      <c r="Q587" s="184"/>
      <c r="R587" s="184"/>
      <c r="S587" s="184"/>
      <c r="T587" s="184"/>
      <c r="U587" s="184"/>
      <c r="V587" s="184"/>
      <c r="W587" s="184"/>
      <c r="X587" s="184"/>
      <c r="Y587" s="184"/>
      <c r="Z587" s="184"/>
      <c r="AA587" s="184"/>
      <c r="AB587" s="184"/>
      <c r="AC587" s="184"/>
      <c r="AD587" s="184"/>
      <c r="AE587" s="184"/>
      <c r="AF587" s="184"/>
      <c r="AG587" s="184"/>
      <c r="AH587" s="184"/>
      <c r="AI587" s="184"/>
      <c r="AJ587" s="184"/>
      <c r="AK587" s="184"/>
      <c r="AL587" s="184"/>
      <c r="AM587" s="184"/>
      <c r="AN587" s="184"/>
      <c r="AO587" s="184"/>
      <c r="AP587" s="184"/>
      <c r="AQ587" s="184"/>
      <c r="AR587" s="184"/>
      <c r="AS587" s="184"/>
      <c r="AT587" s="184"/>
      <c r="AU587" s="184"/>
      <c r="AV587" s="184"/>
      <c r="AW587" s="184"/>
      <c r="AX587" s="184"/>
      <c r="AY587" s="184"/>
      <c r="AZ587" s="184"/>
      <c r="BA587" s="184"/>
      <c r="BB587" s="184"/>
      <c r="BC587" s="184"/>
      <c r="BD587" s="184"/>
      <c r="BE587" s="184"/>
      <c r="BF587" s="184"/>
      <c r="BG587" s="184"/>
      <c r="BH587" s="184"/>
      <c r="BI587" s="184"/>
      <c r="BJ587" s="184"/>
      <c r="BK587" s="184"/>
      <c r="BL587" s="184"/>
      <c r="BM587" s="184"/>
      <c r="BN587" s="1335"/>
    </row>
    <row r="588" spans="2:66" x14ac:dyDescent="0.15">
      <c r="B588" s="1566"/>
      <c r="C588" s="1407" t="s">
        <v>930</v>
      </c>
      <c r="D588" s="1372">
        <f>C121</f>
        <v>16.730999999999998</v>
      </c>
      <c r="E588" s="1376" t="s">
        <v>927</v>
      </c>
      <c r="F588" s="1610"/>
      <c r="G588" s="221">
        <f>G141*G$133</f>
        <v>3860132417.8559995</v>
      </c>
      <c r="H588" s="184">
        <f t="shared" ref="H588:BN589" si="136">H141*H$133</f>
        <v>3088105934.2847996</v>
      </c>
      <c r="I588" s="184">
        <f t="shared" si="136"/>
        <v>2710213263.7922535</v>
      </c>
      <c r="J588" s="184">
        <f t="shared" si="136"/>
        <v>2470484747.4278402</v>
      </c>
      <c r="K588" s="184">
        <f t="shared" si="136"/>
        <v>2299239019.3653278</v>
      </c>
      <c r="L588" s="184">
        <f t="shared" si="136"/>
        <v>2168170611.033803</v>
      </c>
      <c r="M588" s="184">
        <f t="shared" si="136"/>
        <v>2063200341.1295464</v>
      </c>
      <c r="N588" s="184">
        <f t="shared" si="136"/>
        <v>1976387797.9422724</v>
      </c>
      <c r="O588" s="184">
        <f t="shared" si="136"/>
        <v>1902850767.8281081</v>
      </c>
      <c r="P588" s="184">
        <f t="shared" si="136"/>
        <v>1839391215.4922621</v>
      </c>
      <c r="Q588" s="184">
        <f t="shared" si="136"/>
        <v>1783810187.0807989</v>
      </c>
      <c r="R588" s="184">
        <f t="shared" si="136"/>
        <v>1734536488.8270423</v>
      </c>
      <c r="S588" s="184">
        <f t="shared" si="136"/>
        <v>1690411901.4425654</v>
      </c>
      <c r="T588" s="184">
        <f t="shared" si="136"/>
        <v>1650560272.9036376</v>
      </c>
      <c r="U588" s="184">
        <f t="shared" si="136"/>
        <v>1614304229.0693421</v>
      </c>
      <c r="V588" s="184">
        <f t="shared" si="136"/>
        <v>1581110238.3538182</v>
      </c>
      <c r="W588" s="184">
        <f t="shared" si="136"/>
        <v>1550551251.4035692</v>
      </c>
      <c r="X588" s="184">
        <f t="shared" si="136"/>
        <v>1522280614.2624865</v>
      </c>
      <c r="Y588" s="184">
        <f t="shared" si="136"/>
        <v>1496013430.2580826</v>
      </c>
      <c r="Z588" s="184">
        <f t="shared" si="136"/>
        <v>1471512972.3938098</v>
      </c>
      <c r="AA588" s="184">
        <f t="shared" si="136"/>
        <v>1448580599.0810432</v>
      </c>
      <c r="AB588" s="184">
        <f t="shared" si="136"/>
        <v>1427048149.6646392</v>
      </c>
      <c r="AC588" s="184">
        <f t="shared" si="136"/>
        <v>1406772127.2777593</v>
      </c>
      <c r="AD588" s="184">
        <f t="shared" si="136"/>
        <v>1387629191.0616336</v>
      </c>
      <c r="AE588" s="184">
        <f t="shared" si="136"/>
        <v>1369512621.8256185</v>
      </c>
      <c r="AF588" s="184">
        <f t="shared" si="136"/>
        <v>1352329521.154052</v>
      </c>
      <c r="AG588" s="184">
        <f t="shared" si="136"/>
        <v>1335998569.9271407</v>
      </c>
      <c r="AH588" s="184">
        <f t="shared" si="136"/>
        <v>1320448218.3229098</v>
      </c>
      <c r="AI588" s="184">
        <f t="shared" si="136"/>
        <v>1305615212.071547</v>
      </c>
      <c r="AJ588" s="184">
        <f t="shared" si="136"/>
        <v>1291443383.2554739</v>
      </c>
      <c r="AK588" s="184">
        <f t="shared" si="136"/>
        <v>1277882651.082036</v>
      </c>
      <c r="AL588" s="184">
        <f t="shared" si="136"/>
        <v>1264888190.6830547</v>
      </c>
      <c r="AM588" s="184">
        <f t="shared" si="136"/>
        <v>1252419737.4035449</v>
      </c>
      <c r="AN588" s="184">
        <f t="shared" si="136"/>
        <v>1240441001.1228552</v>
      </c>
      <c r="AO588" s="184">
        <f t="shared" si="136"/>
        <v>1228919170.5313857</v>
      </c>
      <c r="AP588" s="184">
        <f t="shared" si="136"/>
        <v>1217824491.4099894</v>
      </c>
      <c r="AQ588" s="184">
        <f t="shared" si="136"/>
        <v>1207129906.1464822</v>
      </c>
      <c r="AR588" s="184">
        <f t="shared" si="136"/>
        <v>1196810744.2064662</v>
      </c>
      <c r="AS588" s="184">
        <f t="shared" si="136"/>
        <v>1186844455.2237716</v>
      </c>
      <c r="AT588" s="184">
        <f t="shared" si="136"/>
        <v>1177210377.9150479</v>
      </c>
      <c r="AU588" s="184">
        <f t="shared" si="136"/>
        <v>1167889539.247072</v>
      </c>
      <c r="AV588" s="184">
        <f t="shared" si="136"/>
        <v>1158864479.2648342</v>
      </c>
      <c r="AW588" s="184">
        <f t="shared" si="136"/>
        <v>1150119097.7767904</v>
      </c>
      <c r="AX588" s="184">
        <f t="shared" si="136"/>
        <v>1141638519.7317114</v>
      </c>
      <c r="AY588" s="184">
        <f t="shared" si="136"/>
        <v>1133408976.6406741</v>
      </c>
      <c r="AZ588" s="184">
        <f t="shared" si="136"/>
        <v>1125417701.8222072</v>
      </c>
      <c r="BA588" s="184">
        <f t="shared" si="136"/>
        <v>1117652837.5973608</v>
      </c>
      <c r="BB588" s="184">
        <f t="shared" si="136"/>
        <v>1110103352.8493071</v>
      </c>
      <c r="BC588" s="184">
        <f t="shared" si="136"/>
        <v>1102758969.6006835</v>
      </c>
      <c r="BD588" s="184">
        <f t="shared" si="136"/>
        <v>1095610097.460495</v>
      </c>
      <c r="BE588" s="184">
        <f t="shared" si="136"/>
        <v>1088647774.9583759</v>
      </c>
      <c r="BF588" s="184">
        <f t="shared" si="136"/>
        <v>1081863616.9232419</v>
      </c>
      <c r="BG588" s="184">
        <f t="shared" si="136"/>
        <v>1075249767.1805828</v>
      </c>
      <c r="BH588" s="184">
        <f t="shared" si="136"/>
        <v>1068798855.9417129</v>
      </c>
      <c r="BI588" s="184">
        <f t="shared" si="136"/>
        <v>1062503961.3422242</v>
      </c>
      <c r="BJ588" s="184">
        <f t="shared" si="136"/>
        <v>1056358574.6583278</v>
      </c>
      <c r="BK588" s="184">
        <f t="shared" si="136"/>
        <v>1050356568.7906549</v>
      </c>
      <c r="BL588" s="184">
        <f t="shared" si="136"/>
        <v>1044492169.6572378</v>
      </c>
      <c r="BM588" s="184">
        <f t="shared" si="136"/>
        <v>1038759930.1820989</v>
      </c>
      <c r="BN588" s="1335">
        <f t="shared" si="136"/>
        <v>1033154706.6043789</v>
      </c>
    </row>
    <row r="589" spans="2:66" x14ac:dyDescent="0.15">
      <c r="B589" s="1566"/>
      <c r="C589" s="1366"/>
      <c r="D589" s="1372">
        <f>D588</f>
        <v>16.730999999999998</v>
      </c>
      <c r="E589" s="1373" t="s">
        <v>928</v>
      </c>
      <c r="F589" s="1609"/>
      <c r="G589" s="1351">
        <f>G142*G$133</f>
        <v>3860132417.8559995</v>
      </c>
      <c r="H589" s="184">
        <f t="shared" si="136"/>
        <v>3281112555.1775994</v>
      </c>
      <c r="I589" s="184">
        <f t="shared" si="136"/>
        <v>2983553617.3811178</v>
      </c>
      <c r="J589" s="184">
        <f t="shared" si="136"/>
        <v>2788945671.9009595</v>
      </c>
      <c r="K589" s="184">
        <f t="shared" si="136"/>
        <v>2646781092.7171168</v>
      </c>
      <c r="L589" s="184">
        <f t="shared" si="136"/>
        <v>2536020574.7739501</v>
      </c>
      <c r="M589" s="184">
        <f t="shared" si="136"/>
        <v>2445997882.0444484</v>
      </c>
      <c r="N589" s="184">
        <f t="shared" si="136"/>
        <v>2370603821.1158152</v>
      </c>
      <c r="O589" s="184">
        <f t="shared" si="136"/>
        <v>2306032856.9588528</v>
      </c>
      <c r="P589" s="184">
        <f t="shared" si="136"/>
        <v>2249763928.8095493</v>
      </c>
      <c r="Q589" s="184">
        <f t="shared" si="136"/>
        <v>2200046210.0254149</v>
      </c>
      <c r="R589" s="184">
        <f t="shared" si="136"/>
        <v>2155617488.557857</v>
      </c>
      <c r="S589" s="184">
        <f t="shared" si="136"/>
        <v>2115539761.6003275</v>
      </c>
      <c r="T589" s="184">
        <f t="shared" si="136"/>
        <v>2079098199.737781</v>
      </c>
      <c r="U589" s="184">
        <f t="shared" si="136"/>
        <v>2045736376.0536902</v>
      </c>
      <c r="V589" s="184">
        <f t="shared" si="136"/>
        <v>2015013247.9484429</v>
      </c>
      <c r="W589" s="184">
        <f t="shared" si="136"/>
        <v>1986573713.3065333</v>
      </c>
      <c r="X589" s="184">
        <f t="shared" si="136"/>
        <v>1960127928.4150248</v>
      </c>
      <c r="Y589" s="184">
        <f t="shared" si="136"/>
        <v>1935436448.7611377</v>
      </c>
      <c r="Z589" s="184">
        <f t="shared" si="136"/>
        <v>1912299339.4881167</v>
      </c>
      <c r="AA589" s="184">
        <f t="shared" si="136"/>
        <v>1890548053.5648572</v>
      </c>
      <c r="AB589" s="184">
        <f t="shared" si="136"/>
        <v>1870039278.5216029</v>
      </c>
      <c r="AC589" s="184">
        <f t="shared" si="136"/>
        <v>1850650208.540458</v>
      </c>
      <c r="AD589" s="184">
        <f t="shared" si="136"/>
        <v>1832274865.2741785</v>
      </c>
      <c r="AE589" s="184">
        <f t="shared" si="136"/>
        <v>1814821201.5627673</v>
      </c>
      <c r="AF589" s="184">
        <f t="shared" si="136"/>
        <v>1798208797.3602779</v>
      </c>
      <c r="AG589" s="184">
        <f t="shared" si="136"/>
        <v>1782367009.0573459</v>
      </c>
      <c r="AH589" s="184">
        <f t="shared" si="136"/>
        <v>1767233469.7771139</v>
      </c>
      <c r="AI589" s="184">
        <f t="shared" si="136"/>
        <v>1752752864.1338942</v>
      </c>
      <c r="AJ589" s="184">
        <f t="shared" si="136"/>
        <v>1738875919.6456368</v>
      </c>
      <c r="AK589" s="184">
        <f t="shared" si="136"/>
        <v>1725558570.6595383</v>
      </c>
      <c r="AL589" s="184">
        <f t="shared" si="136"/>
        <v>1712761260.7561765</v>
      </c>
      <c r="AM589" s="184">
        <f t="shared" si="136"/>
        <v>1700448357.150584</v>
      </c>
      <c r="AN589" s="184">
        <f t="shared" si="136"/>
        <v>1688587656.3105533</v>
      </c>
      <c r="AO589" s="184">
        <f t="shared" si="136"/>
        <v>1677149964.3572249</v>
      </c>
      <c r="AP589" s="184">
        <f t="shared" si="136"/>
        <v>1666108739.152771</v>
      </c>
      <c r="AQ589" s="184">
        <f t="shared" si="136"/>
        <v>1655439783.5683496</v>
      </c>
      <c r="AR589" s="184">
        <f t="shared" si="136"/>
        <v>1645120981.4469674</v>
      </c>
      <c r="AS589" s="184">
        <f t="shared" si="136"/>
        <v>1635132069.3661509</v>
      </c>
      <c r="AT589" s="184">
        <f t="shared" si="136"/>
        <v>1625454438.5648992</v>
      </c>
      <c r="AU589" s="184">
        <f t="shared" si="136"/>
        <v>1616070962.4034948</v>
      </c>
      <c r="AV589" s="184">
        <f t="shared" si="136"/>
        <v>1606965845.5301285</v>
      </c>
      <c r="AW589" s="184">
        <f t="shared" si="136"/>
        <v>1598124491.5779753</v>
      </c>
      <c r="AX589" s="184">
        <f t="shared" si="136"/>
        <v>1589533386.7433622</v>
      </c>
      <c r="AY589" s="184">
        <f t="shared" si="136"/>
        <v>1581179997.0253811</v>
      </c>
      <c r="AZ589" s="184">
        <f t="shared" si="136"/>
        <v>1573052677.2593892</v>
      </c>
      <c r="BA589" s="184">
        <f t="shared" si="136"/>
        <v>1565140590.3667703</v>
      </c>
      <c r="BB589" s="184">
        <f t="shared" si="136"/>
        <v>1557433635.4830518</v>
      </c>
      <c r="BC589" s="184">
        <f t="shared" si="136"/>
        <v>1549922383.8256204</v>
      </c>
      <c r="BD589" s="184">
        <f t="shared" si="136"/>
        <v>1542598021.3283522</v>
      </c>
      <c r="BE589" s="184">
        <f t="shared" si="136"/>
        <v>1535452297.2095239</v>
      </c>
      <c r="BF589" s="184">
        <f t="shared" si="136"/>
        <v>1528477477.7562361</v>
      </c>
      <c r="BG589" s="184">
        <f t="shared" si="136"/>
        <v>1521666304.7071464</v>
      </c>
      <c r="BH589" s="184">
        <f t="shared" si="136"/>
        <v>1515011957.6987438</v>
      </c>
      <c r="BI589" s="184">
        <f t="shared" si="136"/>
        <v>1508508020.3112466</v>
      </c>
      <c r="BJ589" s="184">
        <f t="shared" si="136"/>
        <v>1502148449.3105466</v>
      </c>
      <c r="BK589" s="184">
        <f t="shared" si="136"/>
        <v>1495927546.7342196</v>
      </c>
      <c r="BL589" s="184">
        <f t="shared" si="136"/>
        <v>1489839934.5138102</v>
      </c>
      <c r="BM589" s="184">
        <f t="shared" si="136"/>
        <v>1483880531.3635967</v>
      </c>
      <c r="BN589" s="1335">
        <f t="shared" si="136"/>
        <v>1478044531.698791</v>
      </c>
    </row>
    <row r="590" spans="2:66" x14ac:dyDescent="0.15">
      <c r="B590" s="1566"/>
      <c r="C590" s="1366"/>
      <c r="D590" s="1372">
        <f>D589</f>
        <v>16.730999999999998</v>
      </c>
      <c r="E590" s="420" t="s">
        <v>929</v>
      </c>
      <c r="F590" s="1587"/>
      <c r="G590" s="441">
        <f t="shared" ref="G590:BN590" si="137">G143*G$133</f>
        <v>3860132417.8559995</v>
      </c>
      <c r="H590" s="184">
        <f t="shared" si="137"/>
        <v>3474119176.0703998</v>
      </c>
      <c r="I590" s="184">
        <f t="shared" si="137"/>
        <v>3266467159.9480805</v>
      </c>
      <c r="J590" s="184">
        <f t="shared" si="137"/>
        <v>3126707258.4633598</v>
      </c>
      <c r="K590" s="184">
        <f t="shared" si="137"/>
        <v>3022432427.1092448</v>
      </c>
      <c r="L590" s="184">
        <f t="shared" si="137"/>
        <v>2939820443.9532728</v>
      </c>
      <c r="M590" s="184">
        <f t="shared" si="137"/>
        <v>2871737151.1486058</v>
      </c>
      <c r="N590" s="184">
        <f t="shared" si="137"/>
        <v>2814036532.6170239</v>
      </c>
      <c r="O590" s="184">
        <f t="shared" si="137"/>
        <v>2764104064.8407397</v>
      </c>
      <c r="P590" s="184">
        <f t="shared" si="137"/>
        <v>2720189184.3983207</v>
      </c>
      <c r="Q590" s="184">
        <f t="shared" si="137"/>
        <v>2681064692.1199579</v>
      </c>
      <c r="R590" s="184">
        <f t="shared" si="137"/>
        <v>2645838399.5579457</v>
      </c>
      <c r="S590" s="184">
        <f t="shared" si="137"/>
        <v>2613842213.1782694</v>
      </c>
      <c r="T590" s="184">
        <f t="shared" si="137"/>
        <v>2584563436.0337458</v>
      </c>
      <c r="U590" s="184">
        <f t="shared" si="137"/>
        <v>2557600413.0443835</v>
      </c>
      <c r="V590" s="184">
        <f t="shared" si="137"/>
        <v>2532632879.3553219</v>
      </c>
      <c r="W590" s="184">
        <f t="shared" si="137"/>
        <v>2509401542.2841654</v>
      </c>
      <c r="X590" s="184">
        <f t="shared" si="137"/>
        <v>2487693658.3566661</v>
      </c>
      <c r="Y590" s="184">
        <f t="shared" si="137"/>
        <v>2467332616.4325509</v>
      </c>
      <c r="Z590" s="184">
        <f t="shared" si="137"/>
        <v>2448170265.958488</v>
      </c>
      <c r="AA590" s="184">
        <f t="shared" si="137"/>
        <v>2430081168.417501</v>
      </c>
      <c r="AB590" s="184">
        <f t="shared" si="137"/>
        <v>2412958222.9079623</v>
      </c>
      <c r="AC590" s="184">
        <f t="shared" si="137"/>
        <v>2396709290.9648352</v>
      </c>
      <c r="AD590" s="184">
        <f t="shared" si="137"/>
        <v>2381254559.6021509</v>
      </c>
      <c r="AE590" s="184">
        <f t="shared" si="137"/>
        <v>2366524457.6027546</v>
      </c>
      <c r="AF590" s="184">
        <f t="shared" si="137"/>
        <v>2352457991.8604426</v>
      </c>
      <c r="AG590" s="184">
        <f t="shared" si="137"/>
        <v>2339001406.4585109</v>
      </c>
      <c r="AH590" s="184">
        <f t="shared" si="137"/>
        <v>2326107092.4303713</v>
      </c>
      <c r="AI590" s="184">
        <f t="shared" si="137"/>
        <v>2313732694.1963086</v>
      </c>
      <c r="AJ590" s="184">
        <f t="shared" si="137"/>
        <v>2301840371.7399454</v>
      </c>
      <c r="AK590" s="184">
        <f t="shared" si="137"/>
        <v>2290396187.1700401</v>
      </c>
      <c r="AL590" s="184">
        <f t="shared" si="137"/>
        <v>2279369591.4197898</v>
      </c>
      <c r="AM590" s="184">
        <f t="shared" si="137"/>
        <v>2268732992.1625643</v>
      </c>
      <c r="AN590" s="184">
        <f t="shared" si="137"/>
        <v>2258461388.0557489</v>
      </c>
      <c r="AO590" s="184">
        <f t="shared" si="137"/>
        <v>2248532057.5056133</v>
      </c>
      <c r="AP590" s="184">
        <f t="shared" si="137"/>
        <v>2238924292.5209994</v>
      </c>
      <c r="AQ590" s="184">
        <f t="shared" si="137"/>
        <v>2229619170.0688477</v>
      </c>
      <c r="AR590" s="184">
        <f t="shared" si="137"/>
        <v>2220599354.7892962</v>
      </c>
      <c r="AS590" s="184">
        <f t="shared" si="137"/>
        <v>2211848928.0673518</v>
      </c>
      <c r="AT590" s="184">
        <f t="shared" si="137"/>
        <v>2203353239.3626394</v>
      </c>
      <c r="AU590" s="184">
        <f t="shared" si="137"/>
        <v>2195098776.4213824</v>
      </c>
      <c r="AV590" s="184">
        <f t="shared" si="137"/>
        <v>2187073051.5757504</v>
      </c>
      <c r="AW590" s="184">
        <f t="shared" si="137"/>
        <v>2179264501.8053179</v>
      </c>
      <c r="AX590" s="184">
        <f t="shared" si="137"/>
        <v>2171662400.617166</v>
      </c>
      <c r="AY590" s="184">
        <f t="shared" si="137"/>
        <v>2164256780.1130757</v>
      </c>
      <c r="AZ590" s="184">
        <f t="shared" si="137"/>
        <v>2157038361.8683515</v>
      </c>
      <c r="BA590" s="184">
        <f t="shared" si="137"/>
        <v>2149998495.4581165</v>
      </c>
      <c r="BB590" s="184">
        <f t="shared" si="137"/>
        <v>2143129103.6419361</v>
      </c>
      <c r="BC590" s="184">
        <f t="shared" si="137"/>
        <v>2136422633.3633399</v>
      </c>
      <c r="BD590" s="184">
        <f t="shared" si="137"/>
        <v>2129872011.8424795</v>
      </c>
      <c r="BE590" s="184">
        <f t="shared" si="137"/>
        <v>2123470607.1422844</v>
      </c>
      <c r="BF590" s="184">
        <f t="shared" si="137"/>
        <v>2117212192.6743984</v>
      </c>
      <c r="BG590" s="184">
        <f t="shared" si="137"/>
        <v>2111090915.1838117</v>
      </c>
      <c r="BH590" s="184">
        <f t="shared" si="137"/>
        <v>2105101265.8126602</v>
      </c>
      <c r="BI590" s="184">
        <f t="shared" si="137"/>
        <v>2099238053.8960352</v>
      </c>
      <c r="BJ590" s="184">
        <f t="shared" si="137"/>
        <v>2093496383.1873336</v>
      </c>
      <c r="BK590" s="184">
        <f t="shared" si="137"/>
        <v>2087871630.2489176</v>
      </c>
      <c r="BL590" s="184">
        <f t="shared" si="137"/>
        <v>2082359424.7766783</v>
      </c>
      <c r="BM590" s="184">
        <f t="shared" si="137"/>
        <v>2076955631.6553683</v>
      </c>
      <c r="BN590" s="1335">
        <f t="shared" si="137"/>
        <v>2071656334.5659506</v>
      </c>
    </row>
    <row r="591" spans="2:66" ht="5.25" customHeight="1" x14ac:dyDescent="0.15">
      <c r="B591" s="1567"/>
      <c r="C591" s="1368"/>
      <c r="D591" s="1369"/>
      <c r="E591" s="231"/>
      <c r="F591" s="1611"/>
      <c r="G591" s="231"/>
      <c r="H591" s="231"/>
      <c r="I591" s="231"/>
      <c r="J591" s="231"/>
      <c r="K591" s="231"/>
      <c r="L591" s="231"/>
      <c r="M591" s="231"/>
      <c r="N591" s="231"/>
      <c r="O591" s="231"/>
      <c r="P591" s="231"/>
      <c r="Q591" s="231"/>
      <c r="R591" s="231"/>
      <c r="S591" s="231"/>
      <c r="T591" s="231"/>
      <c r="U591" s="231"/>
      <c r="V591" s="231"/>
      <c r="W591" s="231"/>
      <c r="X591" s="231"/>
      <c r="Y591" s="231"/>
      <c r="Z591" s="231"/>
      <c r="AA591" s="231"/>
      <c r="AB591" s="231"/>
      <c r="AC591" s="231"/>
      <c r="AD591" s="231"/>
      <c r="AE591" s="231"/>
      <c r="AF591" s="231"/>
      <c r="AG591" s="231"/>
      <c r="AH591" s="231"/>
      <c r="AI591" s="231"/>
      <c r="AJ591" s="231"/>
      <c r="AK591" s="231"/>
      <c r="AL591" s="231"/>
      <c r="AM591" s="231"/>
      <c r="AN591" s="231"/>
      <c r="AO591" s="231"/>
      <c r="AP591" s="231"/>
      <c r="AQ591" s="231"/>
      <c r="AR591" s="231"/>
      <c r="AS591" s="231"/>
      <c r="AT591" s="231"/>
      <c r="AU591" s="231"/>
      <c r="AV591" s="231"/>
      <c r="AW591" s="231"/>
      <c r="AX591" s="231"/>
      <c r="AY591" s="231"/>
      <c r="AZ591" s="231"/>
      <c r="BA591" s="231"/>
      <c r="BB591" s="231"/>
      <c r="BC591" s="231"/>
      <c r="BD591" s="231"/>
      <c r="BE591" s="231"/>
      <c r="BF591" s="231"/>
      <c r="BG591" s="231"/>
      <c r="BH591" s="231"/>
      <c r="BI591" s="231"/>
      <c r="BJ591" s="231"/>
      <c r="BK591" s="231"/>
      <c r="BL591" s="231"/>
      <c r="BM591" s="231"/>
      <c r="BN591" s="1334"/>
    </row>
    <row r="592" spans="2:66" ht="15.75" customHeight="1" x14ac:dyDescent="0.15">
      <c r="B592" s="3693" t="s">
        <v>991</v>
      </c>
      <c r="C592" s="1377" t="s">
        <v>932</v>
      </c>
      <c r="D592" s="161" t="s">
        <v>925</v>
      </c>
      <c r="E592" s="1568" t="s">
        <v>933</v>
      </c>
      <c r="F592" s="1402">
        <f>-E150</f>
        <v>-893566800.00000012</v>
      </c>
      <c r="G592" s="1360">
        <f>G584-G$164</f>
        <v>-218979896.38182306</v>
      </c>
      <c r="H592" s="1360">
        <f t="shared" ref="H592:BN594" si="138">H584-H$164</f>
        <v>-465764430.44646287</v>
      </c>
      <c r="I592" s="1360">
        <f t="shared" si="138"/>
        <v>-586560890.9286958</v>
      </c>
      <c r="J592" s="1360">
        <f t="shared" si="138"/>
        <v>-663192057.69817483</v>
      </c>
      <c r="K592" s="1360">
        <f t="shared" si="138"/>
        <v>-717932145.13012326</v>
      </c>
      <c r="L592" s="1360">
        <f t="shared" si="138"/>
        <v>-759829226.08396113</v>
      </c>
      <c r="M592" s="1360">
        <f t="shared" si="138"/>
        <v>-793383825.18156099</v>
      </c>
      <c r="N592" s="1360">
        <f t="shared" si="138"/>
        <v>-821134159.4995445</v>
      </c>
      <c r="O592" s="1360">
        <f t="shared" si="138"/>
        <v>-844640868.27108073</v>
      </c>
      <c r="P592" s="1360">
        <f t="shared" si="138"/>
        <v>-864926229.44510317</v>
      </c>
      <c r="Q592" s="1360">
        <f t="shared" si="138"/>
        <v>-882693156.47577608</v>
      </c>
      <c r="R592" s="1360">
        <f t="shared" si="138"/>
        <v>-898443894.20817351</v>
      </c>
      <c r="S592" s="1360">
        <f t="shared" si="138"/>
        <v>-912548676.84218574</v>
      </c>
      <c r="T592" s="1360">
        <f t="shared" si="138"/>
        <v>-925287573.48625326</v>
      </c>
      <c r="U592" s="1360">
        <f t="shared" si="138"/>
        <v>-936877112.28456664</v>
      </c>
      <c r="V592" s="1360">
        <f t="shared" si="138"/>
        <v>-947487840.94063997</v>
      </c>
      <c r="W592" s="1360">
        <f t="shared" si="138"/>
        <v>-957256269.2478137</v>
      </c>
      <c r="X592" s="1360">
        <f t="shared" si="138"/>
        <v>-966293207.95786917</v>
      </c>
      <c r="Y592" s="1360">
        <f t="shared" si="138"/>
        <v>-974689726.60543072</v>
      </c>
      <c r="Z592" s="1360">
        <f t="shared" si="138"/>
        <v>-982521496.89708722</v>
      </c>
      <c r="AA592" s="1360">
        <f t="shared" si="138"/>
        <v>-989852016.22954416</v>
      </c>
      <c r="AB592" s="1360">
        <f t="shared" si="138"/>
        <v>-996735038.52162552</v>
      </c>
      <c r="AC592" s="1360">
        <f t="shared" si="138"/>
        <v>-1003216433.7119615</v>
      </c>
      <c r="AD592" s="1360">
        <f t="shared" si="138"/>
        <v>-1009335628.7075435</v>
      </c>
      <c r="AE592" s="1360">
        <f t="shared" si="138"/>
        <v>-1015126737.1641842</v>
      </c>
      <c r="AF592" s="1360">
        <f t="shared" si="138"/>
        <v>-1020619454.8147533</v>
      </c>
      <c r="AG592" s="1360">
        <f t="shared" si="138"/>
        <v>-1025839775.9761763</v>
      </c>
      <c r="AH592" s="1360">
        <f t="shared" si="138"/>
        <v>-1030810572.1300073</v>
      </c>
      <c r="AI592" s="1360">
        <f t="shared" si="138"/>
        <v>-1035552063.0171951</v>
      </c>
      <c r="AJ592" s="1360">
        <f t="shared" si="138"/>
        <v>-1040082203.1686578</v>
      </c>
      <c r="AK592" s="1360">
        <f t="shared" si="138"/>
        <v>-1044417001.3164062</v>
      </c>
      <c r="AL592" s="1360">
        <f t="shared" si="138"/>
        <v>-1048570786.0935166</v>
      </c>
      <c r="AM592" s="1360">
        <f t="shared" si="138"/>
        <v>-1052556428.4238899</v>
      </c>
      <c r="AN592" s="1360">
        <f t="shared" si="138"/>
        <v>-1056385528.7392555</v>
      </c>
      <c r="AO592" s="1360">
        <f t="shared" si="138"/>
        <v>-1060068575.4411441</v>
      </c>
      <c r="AP592" s="1360">
        <f t="shared" si="138"/>
        <v>-1063615079.7072999</v>
      </c>
      <c r="AQ592" s="1360">
        <f t="shared" si="138"/>
        <v>-1067033690.723156</v>
      </c>
      <c r="AR592" s="1360">
        <f t="shared" si="138"/>
        <v>-1070332294.6253492</v>
      </c>
      <c r="AS592" s="1360">
        <f t="shared" si="138"/>
        <v>-1073518099.8215268</v>
      </c>
      <c r="AT592" s="1360">
        <f t="shared" si="138"/>
        <v>-1076597710.8586743</v>
      </c>
      <c r="AU592" s="1360">
        <f t="shared" si="138"/>
        <v>-1079577192.6209161</v>
      </c>
      <c r="AV592" s="1360">
        <f t="shared" si="138"/>
        <v>-1082462126.32464</v>
      </c>
      <c r="AW592" s="1360">
        <f t="shared" si="138"/>
        <v>-1085257658.5268011</v>
      </c>
      <c r="AX592" s="1360">
        <f t="shared" si="138"/>
        <v>-1087968544.1583049</v>
      </c>
      <c r="AY592" s="1360">
        <f t="shared" si="138"/>
        <v>-1090599184.4284315</v>
      </c>
      <c r="AZ592" s="1360">
        <f t="shared" si="138"/>
        <v>-1093153660.3105738</v>
      </c>
      <c r="BA592" s="1360">
        <f t="shared" si="138"/>
        <v>-1095635762.2080889</v>
      </c>
      <c r="BB592" s="1360">
        <f t="shared" si="138"/>
        <v>-1098049016.3070393</v>
      </c>
      <c r="BC592" s="1360">
        <f t="shared" si="138"/>
        <v>-1100396708.0463428</v>
      </c>
      <c r="BD592" s="1360">
        <f t="shared" si="138"/>
        <v>-1102681903.0723519</v>
      </c>
      <c r="BE592" s="1360">
        <f t="shared" si="138"/>
        <v>-1104907465.9918327</v>
      </c>
      <c r="BF592" s="1360">
        <f t="shared" si="138"/>
        <v>-1107076077.1928072</v>
      </c>
      <c r="BG592" s="1360">
        <f t="shared" si="138"/>
        <v>-1109190247.9652469</v>
      </c>
      <c r="BH592" s="1360">
        <f t="shared" si="138"/>
        <v>-1111252334.1219456</v>
      </c>
      <c r="BI592" s="1360">
        <f t="shared" si="138"/>
        <v>-1113264548.2930641</v>
      </c>
      <c r="BJ592" s="1360">
        <f t="shared" si="138"/>
        <v>-1115228971.0450106</v>
      </c>
      <c r="BK592" s="1360">
        <f t="shared" si="138"/>
        <v>-1117147560.9548478</v>
      </c>
      <c r="BL592" s="1360">
        <f t="shared" si="138"/>
        <v>-1119022163.7547607</v>
      </c>
      <c r="BM592" s="1360">
        <f t="shared" si="138"/>
        <v>-1120854520.6468136</v>
      </c>
      <c r="BN592" s="1361">
        <f t="shared" si="138"/>
        <v>-1122646275.8759308</v>
      </c>
    </row>
    <row r="593" spans="2:66" ht="15.75" customHeight="1" x14ac:dyDescent="0.15">
      <c r="B593" s="3694"/>
      <c r="C593" s="1378"/>
      <c r="D593" s="161" t="s">
        <v>925</v>
      </c>
      <c r="E593" s="1337" t="s">
        <v>933</v>
      </c>
      <c r="F593" s="1402">
        <f>F592</f>
        <v>-893566800.00000012</v>
      </c>
      <c r="G593" s="1360">
        <f>G585-G$164</f>
        <v>-218979896.38182306</v>
      </c>
      <c r="H593" s="1360">
        <f t="shared" si="138"/>
        <v>-404068296.93030298</v>
      </c>
      <c r="I593" s="1360">
        <f t="shared" si="138"/>
        <v>-499185427.47379363</v>
      </c>
      <c r="J593" s="1360">
        <f t="shared" si="138"/>
        <v>-561393437.39651108</v>
      </c>
      <c r="K593" s="1360">
        <f t="shared" si="138"/>
        <v>-606837499.46040618</v>
      </c>
      <c r="L593" s="1360">
        <f t="shared" si="138"/>
        <v>-642242998.35847807</v>
      </c>
      <c r="M593" s="1360">
        <f t="shared" si="138"/>
        <v>-671019483.04295146</v>
      </c>
      <c r="N593" s="1360">
        <f t="shared" si="138"/>
        <v>-695119806.79278791</v>
      </c>
      <c r="O593" s="1360">
        <f t="shared" si="138"/>
        <v>-715760439.77971458</v>
      </c>
      <c r="P593" s="1360">
        <f t="shared" si="138"/>
        <v>-733747259.54709864</v>
      </c>
      <c r="Q593" s="1360">
        <f t="shared" si="138"/>
        <v>-749639932.04732621</v>
      </c>
      <c r="R593" s="1360">
        <f t="shared" si="138"/>
        <v>-763841933.61046004</v>
      </c>
      <c r="S593" s="1360">
        <f t="shared" si="138"/>
        <v>-776653104.44987559</v>
      </c>
      <c r="T593" s="1360">
        <f t="shared" si="138"/>
        <v>-788301945.59226215</v>
      </c>
      <c r="U593" s="1360">
        <f t="shared" si="138"/>
        <v>-798966323.41948438</v>
      </c>
      <c r="V593" s="1360">
        <f t="shared" si="138"/>
        <v>-808787220.77962315</v>
      </c>
      <c r="W593" s="1360">
        <f t="shared" si="138"/>
        <v>-817878148.94720805</v>
      </c>
      <c r="X593" s="1360">
        <f t="shared" si="138"/>
        <v>-826331758.81851077</v>
      </c>
      <c r="Y593" s="1360">
        <f t="shared" si="138"/>
        <v>-834224590.77624893</v>
      </c>
      <c r="Z593" s="1360">
        <f t="shared" si="138"/>
        <v>-841620555.62078738</v>
      </c>
      <c r="AA593" s="1360">
        <f t="shared" si="138"/>
        <v>-848573530.77916265</v>
      </c>
      <c r="AB593" s="1360">
        <f t="shared" si="138"/>
        <v>-855129327.24598062</v>
      </c>
      <c r="AC593" s="1360">
        <f t="shared" si="138"/>
        <v>-861327200.8980732</v>
      </c>
      <c r="AD593" s="1360">
        <f t="shared" si="138"/>
        <v>-867201028.57464445</v>
      </c>
      <c r="AE593" s="1360">
        <f t="shared" si="138"/>
        <v>-872780233.89777946</v>
      </c>
      <c r="AF593" s="1360">
        <f t="shared" si="138"/>
        <v>-878090523.78814781</v>
      </c>
      <c r="AG593" s="1360">
        <f t="shared" si="138"/>
        <v>-883154480.04908514</v>
      </c>
      <c r="AH593" s="1360">
        <f t="shared" si="138"/>
        <v>-887992038.75917625</v>
      </c>
      <c r="AI593" s="1360">
        <f t="shared" si="138"/>
        <v>-892620881.93059862</v>
      </c>
      <c r="AJ593" s="1360">
        <f t="shared" si="138"/>
        <v>-897056759.91231513</v>
      </c>
      <c r="AK593" s="1360">
        <f t="shared" si="138"/>
        <v>-901313758.64804232</v>
      </c>
      <c r="AL593" s="1360">
        <f t="shared" si="138"/>
        <v>-905404522.66843331</v>
      </c>
      <c r="AM593" s="1360">
        <f t="shared" si="138"/>
        <v>-909340442.28252864</v>
      </c>
      <c r="AN593" s="1360">
        <f t="shared" si="138"/>
        <v>-913131811.61088026</v>
      </c>
      <c r="AO593" s="1360">
        <f t="shared" si="138"/>
        <v>-916787962.71390998</v>
      </c>
      <c r="AP593" s="1360">
        <f t="shared" si="138"/>
        <v>-920317380.00148761</v>
      </c>
      <c r="AQ593" s="1360">
        <f t="shared" si="138"/>
        <v>-923727798.28231978</v>
      </c>
      <c r="AR593" s="1360">
        <f t="shared" si="138"/>
        <v>-927026287.16556501</v>
      </c>
      <c r="AS593" s="1360">
        <f t="shared" si="138"/>
        <v>-930219324.018749</v>
      </c>
      <c r="AT593" s="1360">
        <f t="shared" si="138"/>
        <v>-933312857.28342271</v>
      </c>
      <c r="AU593" s="1360">
        <f t="shared" si="138"/>
        <v>-936312361.62903404</v>
      </c>
      <c r="AV593" s="1360">
        <f t="shared" si="138"/>
        <v>-939222886.16804171</v>
      </c>
      <c r="AW593" s="1360">
        <f t="shared" si="138"/>
        <v>-942049096.74761891</v>
      </c>
      <c r="AX593" s="1360">
        <f t="shared" si="138"/>
        <v>-944795313.164837</v>
      </c>
      <c r="AY593" s="1360">
        <f t="shared" si="138"/>
        <v>-947465542.01485848</v>
      </c>
      <c r="AZ593" s="1360">
        <f t="shared" si="138"/>
        <v>-950063505.76911569</v>
      </c>
      <c r="BA593" s="1360">
        <f t="shared" si="138"/>
        <v>-952592668.58778191</v>
      </c>
      <c r="BB593" s="1360">
        <f t="shared" si="138"/>
        <v>-955056259.29420137</v>
      </c>
      <c r="BC593" s="1360">
        <f t="shared" si="138"/>
        <v>-957457291.87529469</v>
      </c>
      <c r="BD593" s="1360">
        <f t="shared" si="138"/>
        <v>-959798583.81886601</v>
      </c>
      <c r="BE593" s="1360">
        <f t="shared" si="138"/>
        <v>-962082772.55428624</v>
      </c>
      <c r="BF593" s="1360">
        <f t="shared" si="138"/>
        <v>-964312330.22567916</v>
      </c>
      <c r="BG593" s="1360">
        <f t="shared" si="138"/>
        <v>-966489576.99521708</v>
      </c>
      <c r="BH593" s="1360">
        <f t="shared" si="138"/>
        <v>-968616693.04747581</v>
      </c>
      <c r="BI593" s="1360">
        <f t="shared" si="138"/>
        <v>-970695729.44313729</v>
      </c>
      <c r="BJ593" s="1360">
        <f t="shared" si="138"/>
        <v>-972728617.95105338</v>
      </c>
      <c r="BK593" s="1360">
        <f t="shared" si="138"/>
        <v>-974717179.97117841</v>
      </c>
      <c r="BL593" s="1360">
        <f t="shared" si="138"/>
        <v>-976663134.64676225</v>
      </c>
      <c r="BM593" s="1360">
        <f t="shared" si="138"/>
        <v>-978568106.2520442</v>
      </c>
      <c r="BN593" s="1362">
        <f t="shared" si="138"/>
        <v>-980433630.93122137</v>
      </c>
    </row>
    <row r="594" spans="2:66" x14ac:dyDescent="0.15">
      <c r="B594" s="1566"/>
      <c r="C594" s="1378"/>
      <c r="D594" s="161" t="s">
        <v>925</v>
      </c>
      <c r="E594" s="1337" t="s">
        <v>933</v>
      </c>
      <c r="F594" s="1402">
        <f>$F$593</f>
        <v>-893566800.00000012</v>
      </c>
      <c r="G594" s="1360">
        <f>G586-G$164</f>
        <v>-218979896.38182306</v>
      </c>
      <c r="H594" s="1360">
        <f t="shared" si="138"/>
        <v>-342372163.41414285</v>
      </c>
      <c r="I594" s="1360">
        <f t="shared" si="138"/>
        <v>-408749816.43102098</v>
      </c>
      <c r="J594" s="1360">
        <f t="shared" si="138"/>
        <v>-453425203.74323094</v>
      </c>
      <c r="K594" s="1360">
        <f t="shared" si="138"/>
        <v>-486757500.26155484</v>
      </c>
      <c r="L594" s="1360">
        <f t="shared" si="138"/>
        <v>-513165091.45842111</v>
      </c>
      <c r="M594" s="1360">
        <f t="shared" si="138"/>
        <v>-534928468.81649423</v>
      </c>
      <c r="N594" s="1360">
        <f t="shared" si="138"/>
        <v>-553372940.03941011</v>
      </c>
      <c r="O594" s="1360">
        <f t="shared" si="138"/>
        <v>-569334258.79866672</v>
      </c>
      <c r="P594" s="1360">
        <f t="shared" si="138"/>
        <v>-583372006.90590167</v>
      </c>
      <c r="Q594" s="1360">
        <f t="shared" si="138"/>
        <v>-595878468.54018164</v>
      </c>
      <c r="R594" s="1360">
        <f t="shared" si="138"/>
        <v>-607138838.98308134</v>
      </c>
      <c r="S594" s="1360">
        <f t="shared" si="138"/>
        <v>-617366679.75743926</v>
      </c>
      <c r="T594" s="1360">
        <f t="shared" si="138"/>
        <v>-626725878.60534704</v>
      </c>
      <c r="U594" s="1360">
        <f t="shared" si="138"/>
        <v>-635344827.83442509</v>
      </c>
      <c r="V594" s="1360">
        <f t="shared" si="138"/>
        <v>-643325902.70597136</v>
      </c>
      <c r="W594" s="1360">
        <f t="shared" si="138"/>
        <v>-650751988.23128116</v>
      </c>
      <c r="X594" s="1360">
        <f t="shared" si="138"/>
        <v>-657691089.5893023</v>
      </c>
      <c r="Y594" s="1360">
        <f t="shared" si="138"/>
        <v>-664199661.96504509</v>
      </c>
      <c r="Z594" s="1360">
        <f t="shared" si="138"/>
        <v>-670325062.88581383</v>
      </c>
      <c r="AA594" s="1360">
        <f t="shared" si="138"/>
        <v>-676107389.79207826</v>
      </c>
      <c r="AB594" s="1360">
        <f t="shared" si="138"/>
        <v>-681580878.35666561</v>
      </c>
      <c r="AC594" s="1360">
        <f t="shared" si="138"/>
        <v>-686774981.38805866</v>
      </c>
      <c r="AD594" s="1360">
        <f t="shared" si="138"/>
        <v>-691715211.75527549</v>
      </c>
      <c r="AE594" s="1360">
        <f t="shared" si="138"/>
        <v>-696423808.46277487</v>
      </c>
      <c r="AF594" s="1360">
        <f t="shared" si="138"/>
        <v>-700920268.45219767</v>
      </c>
      <c r="AG594" s="1360">
        <f t="shared" si="138"/>
        <v>-705221775.23879802</v>
      </c>
      <c r="AH594" s="1360">
        <f t="shared" si="138"/>
        <v>-709343547.41531456</v>
      </c>
      <c r="AI594" s="1360">
        <f t="shared" si="138"/>
        <v>-713299124.28671563</v>
      </c>
      <c r="AJ594" s="1360">
        <f t="shared" si="138"/>
        <v>-717100601.7214849</v>
      </c>
      <c r="AK594" s="1360">
        <f t="shared" si="138"/>
        <v>-720758828.24212122</v>
      </c>
      <c r="AL594" s="1360">
        <f t="shared" si="138"/>
        <v>-724283569.10587645</v>
      </c>
      <c r="AM594" s="1360">
        <f t="shared" si="138"/>
        <v>-727683644.423998</v>
      </c>
      <c r="AN594" s="1360">
        <f t="shared" si="138"/>
        <v>-730967046.07865536</v>
      </c>
      <c r="AO594" s="1360">
        <f t="shared" si="138"/>
        <v>-734141037.21177566</v>
      </c>
      <c r="AP594" s="1360">
        <f t="shared" si="138"/>
        <v>-737212237.30087435</v>
      </c>
      <c r="AQ594" s="1360">
        <f t="shared" si="138"/>
        <v>-740186695.24711776</v>
      </c>
      <c r="AR594" s="1360">
        <f t="shared" si="138"/>
        <v>-743069952.43904281</v>
      </c>
      <c r="AS594" s="1360">
        <f t="shared" si="138"/>
        <v>-745867097.39118552</v>
      </c>
      <c r="AT594" s="1360">
        <f t="shared" si="138"/>
        <v>-748582813.26773477</v>
      </c>
      <c r="AU594" s="1360">
        <f t="shared" si="138"/>
        <v>-751221419.37032449</v>
      </c>
      <c r="AV594" s="1360">
        <f t="shared" si="138"/>
        <v>-753786907.48337281</v>
      </c>
      <c r="AW594" s="1360">
        <f t="shared" si="138"/>
        <v>-756282973.82024598</v>
      </c>
      <c r="AX594" s="1360">
        <f t="shared" si="138"/>
        <v>-758713047.1915015</v>
      </c>
      <c r="AY594" s="1360">
        <f t="shared" si="138"/>
        <v>-761080313.91674054</v>
      </c>
      <c r="AZ594" s="1360">
        <f t="shared" si="138"/>
        <v>-763387739.9197551</v>
      </c>
      <c r="BA594" s="1360">
        <f t="shared" si="138"/>
        <v>-765638090.3790952</v>
      </c>
      <c r="BB594" s="1360">
        <f t="shared" si="138"/>
        <v>-767833947.25025022</v>
      </c>
      <c r="BC594" s="1360">
        <f t="shared" si="138"/>
        <v>-769977724.92904937</v>
      </c>
      <c r="BD594" s="1360">
        <f t="shared" si="138"/>
        <v>-772071684.28699958</v>
      </c>
      <c r="BE594" s="1360">
        <f t="shared" si="138"/>
        <v>-774117945.27663457</v>
      </c>
      <c r="BF594" s="1360">
        <f t="shared" si="138"/>
        <v>-776118498.27748024</v>
      </c>
      <c r="BG594" s="1360">
        <f t="shared" si="138"/>
        <v>-778075214.33002663</v>
      </c>
      <c r="BH594" s="1360">
        <f t="shared" si="138"/>
        <v>-779989854.38542044</v>
      </c>
      <c r="BI594" s="1360">
        <f t="shared" si="138"/>
        <v>-781864077.6818459</v>
      </c>
      <c r="BJ594" s="1360">
        <f t="shared" si="138"/>
        <v>-783699449.34428549</v>
      </c>
      <c r="BK594" s="1360">
        <f t="shared" si="138"/>
        <v>-785497447.29212117</v>
      </c>
      <c r="BL594" s="1360">
        <f t="shared" si="138"/>
        <v>-787259468.52854633</v>
      </c>
      <c r="BM594" s="1360">
        <f t="shared" si="138"/>
        <v>-788986834.87672579</v>
      </c>
      <c r="BN594" s="1362">
        <f t="shared" si="138"/>
        <v>-790680798.21983874</v>
      </c>
    </row>
    <row r="595" spans="2:66" ht="3.75" customHeight="1" x14ac:dyDescent="0.15">
      <c r="B595" s="1566"/>
      <c r="C595" s="1378"/>
      <c r="D595" s="1341" t="s">
        <v>925</v>
      </c>
      <c r="E595" s="1347"/>
      <c r="F595" s="1403"/>
      <c r="G595" s="184"/>
      <c r="H595" s="184"/>
      <c r="I595" s="184"/>
      <c r="J595" s="184"/>
      <c r="K595" s="184"/>
      <c r="L595" s="184"/>
      <c r="M595" s="184"/>
      <c r="N595" s="184"/>
      <c r="O595" s="184"/>
      <c r="P595" s="184"/>
      <c r="Q595" s="184"/>
      <c r="R595" s="184"/>
      <c r="S595" s="184"/>
      <c r="T595" s="184"/>
      <c r="U595" s="184"/>
      <c r="V595" s="184"/>
      <c r="W595" s="184"/>
      <c r="X595" s="184"/>
      <c r="Y595" s="184"/>
      <c r="Z595" s="184"/>
      <c r="AA595" s="184"/>
      <c r="AB595" s="184"/>
      <c r="AC595" s="184"/>
      <c r="AD595" s="184"/>
      <c r="AE595" s="184"/>
      <c r="AF595" s="184"/>
      <c r="AG595" s="184"/>
      <c r="AH595" s="184"/>
      <c r="AI595" s="184"/>
      <c r="AJ595" s="184"/>
      <c r="AK595" s="184"/>
      <c r="AL595" s="184"/>
      <c r="AM595" s="184"/>
      <c r="AN595" s="184"/>
      <c r="AO595" s="184"/>
      <c r="AP595" s="184"/>
      <c r="AQ595" s="184"/>
      <c r="AR595" s="184"/>
      <c r="AS595" s="184"/>
      <c r="AT595" s="184"/>
      <c r="AU595" s="184"/>
      <c r="AV595" s="184"/>
      <c r="AW595" s="184"/>
      <c r="AX595" s="184"/>
      <c r="AY595" s="184"/>
      <c r="AZ595" s="184"/>
      <c r="BA595" s="184"/>
      <c r="BB595" s="184"/>
      <c r="BC595" s="184"/>
      <c r="BD595" s="184"/>
      <c r="BE595" s="184"/>
      <c r="BF595" s="184"/>
      <c r="BG595" s="184"/>
      <c r="BH595" s="184"/>
      <c r="BI595" s="184"/>
      <c r="BJ595" s="184"/>
      <c r="BK595" s="184"/>
      <c r="BL595" s="184"/>
      <c r="BM595" s="184"/>
      <c r="BN595" s="1355"/>
    </row>
    <row r="596" spans="2:66" x14ac:dyDescent="0.15">
      <c r="B596" s="1566"/>
      <c r="C596" s="1378"/>
      <c r="D596" s="161" t="s">
        <v>930</v>
      </c>
      <c r="E596" s="1337" t="str">
        <f>E592</f>
        <v>Low Range CAPEX</v>
      </c>
      <c r="F596" s="1402">
        <f t="shared" ref="F596:F598" si="139">$F$593</f>
        <v>-893566800.00000012</v>
      </c>
      <c r="G596" s="441">
        <f>G588-G$164</f>
        <v>2407229851.1509762</v>
      </c>
      <c r="H596" s="441">
        <f t="shared" ref="H596:BN596" si="140">H588-H$164</f>
        <v>1635203367.5797765</v>
      </c>
      <c r="I596" s="441">
        <f t="shared" si="140"/>
        <v>1257310697.0872304</v>
      </c>
      <c r="J596" s="441">
        <f t="shared" si="140"/>
        <v>1017582180.7228172</v>
      </c>
      <c r="K596" s="441">
        <f t="shared" si="140"/>
        <v>846336452.66030478</v>
      </c>
      <c r="L596" s="441">
        <f t="shared" si="140"/>
        <v>715268044.32877994</v>
      </c>
      <c r="M596" s="441">
        <f t="shared" si="140"/>
        <v>610297774.42452335</v>
      </c>
      <c r="N596" s="441">
        <f t="shared" si="140"/>
        <v>523485231.23724937</v>
      </c>
      <c r="O596" s="441">
        <f t="shared" si="140"/>
        <v>449948201.12308502</v>
      </c>
      <c r="P596" s="441">
        <f t="shared" si="140"/>
        <v>386488648.78723907</v>
      </c>
      <c r="Q596" s="441">
        <f t="shared" si="140"/>
        <v>330907620.37577581</v>
      </c>
      <c r="R596" s="441">
        <f t="shared" si="140"/>
        <v>281633922.12201929</v>
      </c>
      <c r="S596" s="441">
        <f t="shared" si="140"/>
        <v>237509334.73754239</v>
      </c>
      <c r="T596" s="441">
        <f t="shared" si="140"/>
        <v>197657706.1986146</v>
      </c>
      <c r="U596" s="441">
        <f t="shared" si="140"/>
        <v>161401662.36431909</v>
      </c>
      <c r="V596" s="441">
        <f t="shared" si="140"/>
        <v>128207671.64879513</v>
      </c>
      <c r="W596" s="441">
        <f t="shared" si="140"/>
        <v>97648684.698546171</v>
      </c>
      <c r="X596" s="441">
        <f t="shared" si="140"/>
        <v>69378047.557463408</v>
      </c>
      <c r="Y596" s="441">
        <f t="shared" si="140"/>
        <v>43110863.553059578</v>
      </c>
      <c r="Z596" s="441">
        <f t="shared" si="140"/>
        <v>18610405.688786745</v>
      </c>
      <c r="AA596" s="441">
        <f t="shared" si="140"/>
        <v>-4321967.6239798069</v>
      </c>
      <c r="AB596" s="441">
        <f t="shared" si="140"/>
        <v>-25854417.040383816</v>
      </c>
      <c r="AC596" s="441">
        <f t="shared" si="140"/>
        <v>-46130439.427263737</v>
      </c>
      <c r="AD596" s="441">
        <f t="shared" si="140"/>
        <v>-65273375.643389463</v>
      </c>
      <c r="AE596" s="441">
        <f t="shared" si="140"/>
        <v>-83389944.879404545</v>
      </c>
      <c r="AF596" s="441">
        <f t="shared" si="140"/>
        <v>-100573045.55097103</v>
      </c>
      <c r="AG596" s="441">
        <f t="shared" si="140"/>
        <v>-116903996.77788234</v>
      </c>
      <c r="AH596" s="441">
        <f t="shared" si="140"/>
        <v>-132454348.38211322</v>
      </c>
      <c r="AI596" s="441">
        <f t="shared" si="140"/>
        <v>-147287354.63347602</v>
      </c>
      <c r="AJ596" s="441">
        <f t="shared" si="140"/>
        <v>-161459183.4495492</v>
      </c>
      <c r="AK596" s="441">
        <f t="shared" si="140"/>
        <v>-175019915.62298703</v>
      </c>
      <c r="AL596" s="441">
        <f t="shared" si="140"/>
        <v>-188014376.02196836</v>
      </c>
      <c r="AM596" s="441">
        <f t="shared" si="140"/>
        <v>-200482829.30147815</v>
      </c>
      <c r="AN596" s="441">
        <f t="shared" si="140"/>
        <v>-212461565.58216786</v>
      </c>
      <c r="AO596" s="441">
        <f t="shared" si="140"/>
        <v>-223983396.17363739</v>
      </c>
      <c r="AP596" s="441">
        <f t="shared" si="140"/>
        <v>-235078075.29503369</v>
      </c>
      <c r="AQ596" s="441">
        <f t="shared" si="140"/>
        <v>-245772660.55854082</v>
      </c>
      <c r="AR596" s="441">
        <f t="shared" si="140"/>
        <v>-256091822.49855685</v>
      </c>
      <c r="AS596" s="441">
        <f t="shared" si="140"/>
        <v>-266058111.48125148</v>
      </c>
      <c r="AT596" s="441">
        <f t="shared" si="140"/>
        <v>-275692188.78997517</v>
      </c>
      <c r="AU596" s="441">
        <f t="shared" si="140"/>
        <v>-285013027.45795107</v>
      </c>
      <c r="AV596" s="441">
        <f t="shared" si="140"/>
        <v>-294038087.44018888</v>
      </c>
      <c r="AW596" s="441">
        <f t="shared" si="140"/>
        <v>-302783468.92823267</v>
      </c>
      <c r="AX596" s="441">
        <f t="shared" si="140"/>
        <v>-311264046.97331166</v>
      </c>
      <c r="AY596" s="441">
        <f t="shared" si="140"/>
        <v>-319493590.06434894</v>
      </c>
      <c r="AZ596" s="441">
        <f t="shared" si="140"/>
        <v>-327484864.88281584</v>
      </c>
      <c r="BA596" s="441">
        <f t="shared" si="140"/>
        <v>-335249729.1076622</v>
      </c>
      <c r="BB596" s="441">
        <f t="shared" si="140"/>
        <v>-342799213.85571599</v>
      </c>
      <c r="BC596" s="441">
        <f t="shared" si="140"/>
        <v>-350143597.1043396</v>
      </c>
      <c r="BD596" s="441">
        <f t="shared" si="140"/>
        <v>-357292469.24452806</v>
      </c>
      <c r="BE596" s="441">
        <f t="shared" si="140"/>
        <v>-364254791.74664712</v>
      </c>
      <c r="BF596" s="441">
        <f t="shared" si="140"/>
        <v>-371038949.7817812</v>
      </c>
      <c r="BG596" s="441">
        <f t="shared" si="140"/>
        <v>-377652799.52444029</v>
      </c>
      <c r="BH596" s="441">
        <f t="shared" si="140"/>
        <v>-384103710.76331019</v>
      </c>
      <c r="BI596" s="441">
        <f t="shared" si="140"/>
        <v>-390398605.36279881</v>
      </c>
      <c r="BJ596" s="441">
        <f t="shared" si="140"/>
        <v>-396543992.04669523</v>
      </c>
      <c r="BK596" s="441">
        <f t="shared" si="140"/>
        <v>-402545997.91436815</v>
      </c>
      <c r="BL596" s="441">
        <f t="shared" si="140"/>
        <v>-408410397.04778528</v>
      </c>
      <c r="BM596" s="441">
        <f t="shared" si="140"/>
        <v>-414142636.52292418</v>
      </c>
      <c r="BN596" s="1353">
        <f t="shared" si="140"/>
        <v>-419747860.10064411</v>
      </c>
    </row>
    <row r="597" spans="2:66" x14ac:dyDescent="0.15">
      <c r="B597" s="1566"/>
      <c r="C597" s="1378"/>
      <c r="D597" s="161" t="s">
        <v>930</v>
      </c>
      <c r="E597" s="1337" t="str">
        <f t="shared" ref="E597:E598" si="141">E593</f>
        <v>Low Range CAPEX</v>
      </c>
      <c r="F597" s="1402">
        <f t="shared" si="139"/>
        <v>-893566800.00000012</v>
      </c>
      <c r="G597" s="441">
        <f t="shared" ref="G597:BN598" si="142">G589-G$164</f>
        <v>2407229851.1509762</v>
      </c>
      <c r="H597" s="441">
        <f t="shared" si="142"/>
        <v>1828209988.4725764</v>
      </c>
      <c r="I597" s="441">
        <f t="shared" si="142"/>
        <v>1530651050.6760948</v>
      </c>
      <c r="J597" s="441">
        <f t="shared" si="142"/>
        <v>1336043105.1959364</v>
      </c>
      <c r="K597" s="441">
        <f t="shared" si="142"/>
        <v>1193878526.0120938</v>
      </c>
      <c r="L597" s="441">
        <f t="shared" si="142"/>
        <v>1083118008.068927</v>
      </c>
      <c r="M597" s="441">
        <f t="shared" si="142"/>
        <v>993095315.33942533</v>
      </c>
      <c r="N597" s="441">
        <f t="shared" si="142"/>
        <v>917701254.41079211</v>
      </c>
      <c r="O597" s="441">
        <f t="shared" si="142"/>
        <v>853130290.25382972</v>
      </c>
      <c r="P597" s="441">
        <f t="shared" si="142"/>
        <v>796861362.10452628</v>
      </c>
      <c r="Q597" s="441">
        <f t="shared" si="142"/>
        <v>747143643.32039189</v>
      </c>
      <c r="R597" s="441">
        <f t="shared" si="142"/>
        <v>702714921.85283399</v>
      </c>
      <c r="S597" s="441">
        <f t="shared" si="142"/>
        <v>662637194.89530444</v>
      </c>
      <c r="T597" s="441">
        <f t="shared" si="142"/>
        <v>626195633.032758</v>
      </c>
      <c r="U597" s="441">
        <f t="shared" si="142"/>
        <v>592833809.34866714</v>
      </c>
      <c r="V597" s="441">
        <f t="shared" si="142"/>
        <v>562110681.24341989</v>
      </c>
      <c r="W597" s="441">
        <f t="shared" si="142"/>
        <v>533671146.60151029</v>
      </c>
      <c r="X597" s="441">
        <f t="shared" si="142"/>
        <v>507225361.71000171</v>
      </c>
      <c r="Y597" s="441">
        <f t="shared" si="142"/>
        <v>482533882.05611467</v>
      </c>
      <c r="Z597" s="441">
        <f t="shared" si="142"/>
        <v>459396772.78309369</v>
      </c>
      <c r="AA597" s="441">
        <f t="shared" si="142"/>
        <v>437645486.85983419</v>
      </c>
      <c r="AB597" s="441">
        <f t="shared" si="142"/>
        <v>417136711.81657982</v>
      </c>
      <c r="AC597" s="441">
        <f t="shared" si="142"/>
        <v>397747641.83543491</v>
      </c>
      <c r="AD597" s="441">
        <f t="shared" si="142"/>
        <v>379372298.56915545</v>
      </c>
      <c r="AE597" s="441">
        <f t="shared" si="142"/>
        <v>361918634.85774422</v>
      </c>
      <c r="AF597" s="441">
        <f t="shared" si="142"/>
        <v>345306230.65525484</v>
      </c>
      <c r="AG597" s="441">
        <f t="shared" si="142"/>
        <v>329464442.35232282</v>
      </c>
      <c r="AH597" s="441">
        <f t="shared" si="142"/>
        <v>314330903.07209086</v>
      </c>
      <c r="AI597" s="441">
        <f t="shared" si="142"/>
        <v>299850297.42887115</v>
      </c>
      <c r="AJ597" s="441">
        <f t="shared" si="142"/>
        <v>285973352.94061375</v>
      </c>
      <c r="AK597" s="441">
        <f t="shared" si="142"/>
        <v>272656003.95451522</v>
      </c>
      <c r="AL597" s="441">
        <f t="shared" si="142"/>
        <v>259858694.05115342</v>
      </c>
      <c r="AM597" s="441">
        <f t="shared" si="142"/>
        <v>247545790.44556093</v>
      </c>
      <c r="AN597" s="441">
        <f t="shared" si="142"/>
        <v>235685089.60553026</v>
      </c>
      <c r="AO597" s="441">
        <f t="shared" si="142"/>
        <v>224247397.65220189</v>
      </c>
      <c r="AP597" s="441">
        <f t="shared" si="142"/>
        <v>213206172.44774795</v>
      </c>
      <c r="AQ597" s="441">
        <f t="shared" si="142"/>
        <v>202537216.86332655</v>
      </c>
      <c r="AR597" s="441">
        <f t="shared" si="142"/>
        <v>192218414.74194431</v>
      </c>
      <c r="AS597" s="441">
        <f t="shared" si="142"/>
        <v>182229502.66112781</v>
      </c>
      <c r="AT597" s="441">
        <f t="shared" si="142"/>
        <v>172551871.85987616</v>
      </c>
      <c r="AU597" s="441">
        <f t="shared" si="142"/>
        <v>163168395.69847178</v>
      </c>
      <c r="AV597" s="441">
        <f t="shared" si="142"/>
        <v>154063278.82510543</v>
      </c>
      <c r="AW597" s="441">
        <f t="shared" si="142"/>
        <v>145221924.87295222</v>
      </c>
      <c r="AX597" s="441">
        <f t="shared" si="142"/>
        <v>136630820.03833914</v>
      </c>
      <c r="AY597" s="441">
        <f t="shared" si="142"/>
        <v>128277430.32035804</v>
      </c>
      <c r="AZ597" s="441">
        <f t="shared" si="142"/>
        <v>120150110.55436611</v>
      </c>
      <c r="BA597" s="441">
        <f t="shared" si="142"/>
        <v>112238023.66174722</v>
      </c>
      <c r="BB597" s="441">
        <f t="shared" si="142"/>
        <v>104531068.77802873</v>
      </c>
      <c r="BC597" s="441">
        <f t="shared" si="142"/>
        <v>97019817.120597363</v>
      </c>
      <c r="BD597" s="441">
        <f t="shared" si="142"/>
        <v>89695454.623329163</v>
      </c>
      <c r="BE597" s="441">
        <f t="shared" si="142"/>
        <v>82549730.504500866</v>
      </c>
      <c r="BF597" s="441">
        <f t="shared" si="142"/>
        <v>75574911.051213026</v>
      </c>
      <c r="BG597" s="441">
        <f t="shared" si="142"/>
        <v>68763738.002123356</v>
      </c>
      <c r="BH597" s="441">
        <f t="shared" si="142"/>
        <v>62109390.99372077</v>
      </c>
      <c r="BI597" s="441">
        <f t="shared" si="142"/>
        <v>55605453.606223583</v>
      </c>
      <c r="BJ597" s="441">
        <f t="shared" si="142"/>
        <v>49245882.605523586</v>
      </c>
      <c r="BK597" s="441">
        <f t="shared" si="142"/>
        <v>43024980.029196501</v>
      </c>
      <c r="BL597" s="441">
        <f t="shared" si="142"/>
        <v>36937367.808787107</v>
      </c>
      <c r="BM597" s="441">
        <f t="shared" si="142"/>
        <v>30977964.658573627</v>
      </c>
      <c r="BN597" s="1353">
        <f t="shared" si="142"/>
        <v>25141964.993767977</v>
      </c>
    </row>
    <row r="598" spans="2:66" x14ac:dyDescent="0.15">
      <c r="B598" s="1566"/>
      <c r="C598" s="1378"/>
      <c r="D598" s="161" t="s">
        <v>930</v>
      </c>
      <c r="E598" s="1337" t="str">
        <f t="shared" si="141"/>
        <v>Low Range CAPEX</v>
      </c>
      <c r="F598" s="1402">
        <f t="shared" si="139"/>
        <v>-893566800.00000012</v>
      </c>
      <c r="G598" s="441">
        <f t="shared" si="142"/>
        <v>2407229851.1509762</v>
      </c>
      <c r="H598" s="441">
        <f t="shared" si="142"/>
        <v>2021216609.3653767</v>
      </c>
      <c r="I598" s="441">
        <f t="shared" si="142"/>
        <v>1813564593.2430575</v>
      </c>
      <c r="J598" s="441">
        <f t="shared" si="142"/>
        <v>1673804691.7583368</v>
      </c>
      <c r="K598" s="441">
        <f t="shared" si="142"/>
        <v>1569529860.4042218</v>
      </c>
      <c r="L598" s="441">
        <f t="shared" si="142"/>
        <v>1486917877.2482498</v>
      </c>
      <c r="M598" s="441">
        <f t="shared" si="142"/>
        <v>1418834584.4435828</v>
      </c>
      <c r="N598" s="441">
        <f t="shared" si="142"/>
        <v>1361133965.9120009</v>
      </c>
      <c r="O598" s="441">
        <f t="shared" si="142"/>
        <v>1311201498.1357167</v>
      </c>
      <c r="P598" s="441">
        <f t="shared" si="142"/>
        <v>1267286617.6932976</v>
      </c>
      <c r="Q598" s="441">
        <f t="shared" si="142"/>
        <v>1228162125.4149349</v>
      </c>
      <c r="R598" s="441">
        <f t="shared" si="142"/>
        <v>1192935832.8529227</v>
      </c>
      <c r="S598" s="441">
        <f t="shared" si="142"/>
        <v>1160939646.4732463</v>
      </c>
      <c r="T598" s="441">
        <f t="shared" si="142"/>
        <v>1131660869.3287227</v>
      </c>
      <c r="U598" s="441">
        <f t="shared" si="142"/>
        <v>1104697846.3393605</v>
      </c>
      <c r="V598" s="441">
        <f t="shared" si="142"/>
        <v>1079730312.6502988</v>
      </c>
      <c r="W598" s="441">
        <f t="shared" si="142"/>
        <v>1056498975.5791423</v>
      </c>
      <c r="X598" s="441">
        <f t="shared" si="142"/>
        <v>1034791091.651643</v>
      </c>
      <c r="Y598" s="441">
        <f t="shared" si="142"/>
        <v>1014430049.7275279</v>
      </c>
      <c r="Z598" s="441">
        <f t="shared" si="142"/>
        <v>995267699.25346494</v>
      </c>
      <c r="AA598" s="441">
        <f t="shared" si="142"/>
        <v>977178601.71247792</v>
      </c>
      <c r="AB598" s="441">
        <f t="shared" si="142"/>
        <v>960055656.20293927</v>
      </c>
      <c r="AC598" s="441">
        <f t="shared" si="142"/>
        <v>943806724.25981212</v>
      </c>
      <c r="AD598" s="441">
        <f t="shared" si="142"/>
        <v>928351992.89712787</v>
      </c>
      <c r="AE598" s="441">
        <f t="shared" si="142"/>
        <v>913621890.89773154</v>
      </c>
      <c r="AF598" s="441">
        <f t="shared" si="142"/>
        <v>899555425.15541959</v>
      </c>
      <c r="AG598" s="441">
        <f t="shared" si="142"/>
        <v>886098839.75348783</v>
      </c>
      <c r="AH598" s="441">
        <f t="shared" si="142"/>
        <v>873204525.72534823</v>
      </c>
      <c r="AI598" s="441">
        <f t="shared" si="142"/>
        <v>860830127.49128556</v>
      </c>
      <c r="AJ598" s="441">
        <f t="shared" si="142"/>
        <v>848937805.03492236</v>
      </c>
      <c r="AK598" s="441">
        <f t="shared" si="142"/>
        <v>837493620.46501708</v>
      </c>
      <c r="AL598" s="441">
        <f t="shared" si="142"/>
        <v>826467024.71476674</v>
      </c>
      <c r="AM598" s="441">
        <f t="shared" si="142"/>
        <v>815830425.45754123</v>
      </c>
      <c r="AN598" s="441">
        <f t="shared" si="142"/>
        <v>805558821.35072589</v>
      </c>
      <c r="AO598" s="441">
        <f t="shared" si="142"/>
        <v>795629490.80059028</v>
      </c>
      <c r="AP598" s="441">
        <f t="shared" si="142"/>
        <v>786021725.81597638</v>
      </c>
      <c r="AQ598" s="441">
        <f t="shared" si="142"/>
        <v>776716603.36382461</v>
      </c>
      <c r="AR598" s="441">
        <f t="shared" si="142"/>
        <v>767696788.0842731</v>
      </c>
      <c r="AS598" s="441">
        <f t="shared" si="142"/>
        <v>758946361.36232877</v>
      </c>
      <c r="AT598" s="441">
        <f t="shared" si="142"/>
        <v>750450672.65761638</v>
      </c>
      <c r="AU598" s="441">
        <f t="shared" si="142"/>
        <v>742196209.71635938</v>
      </c>
      <c r="AV598" s="441">
        <f t="shared" si="142"/>
        <v>734170484.8707273</v>
      </c>
      <c r="AW598" s="441">
        <f t="shared" si="142"/>
        <v>726361935.10029483</v>
      </c>
      <c r="AX598" s="441">
        <f t="shared" si="142"/>
        <v>718759833.91214299</v>
      </c>
      <c r="AY598" s="441">
        <f t="shared" si="142"/>
        <v>711354213.40805268</v>
      </c>
      <c r="AZ598" s="441">
        <f t="shared" si="142"/>
        <v>704135795.16332841</v>
      </c>
      <c r="BA598" s="441">
        <f t="shared" si="142"/>
        <v>697095928.75309348</v>
      </c>
      <c r="BB598" s="441">
        <f t="shared" si="142"/>
        <v>690226536.93691301</v>
      </c>
      <c r="BC598" s="441">
        <f t="shared" si="142"/>
        <v>683520066.65831685</v>
      </c>
      <c r="BD598" s="441">
        <f t="shared" si="142"/>
        <v>676969445.13745642</v>
      </c>
      <c r="BE598" s="441">
        <f t="shared" si="142"/>
        <v>670568040.43726134</v>
      </c>
      <c r="BF598" s="441">
        <f t="shared" si="142"/>
        <v>664309625.96937537</v>
      </c>
      <c r="BG598" s="441">
        <f t="shared" si="142"/>
        <v>658188348.47878861</v>
      </c>
      <c r="BH598" s="441">
        <f t="shared" si="142"/>
        <v>652198699.10763717</v>
      </c>
      <c r="BI598" s="441">
        <f t="shared" si="142"/>
        <v>646335487.19101214</v>
      </c>
      <c r="BJ598" s="441">
        <f t="shared" si="142"/>
        <v>640593816.48231053</v>
      </c>
      <c r="BK598" s="441">
        <f t="shared" si="142"/>
        <v>634969063.54389453</v>
      </c>
      <c r="BL598" s="441">
        <f t="shared" si="142"/>
        <v>629456858.07165527</v>
      </c>
      <c r="BM598" s="441">
        <f t="shared" si="142"/>
        <v>624053064.95034528</v>
      </c>
      <c r="BN598" s="1353">
        <f t="shared" si="142"/>
        <v>618753767.86092758</v>
      </c>
    </row>
    <row r="599" spans="2:66" ht="7.5" customHeight="1" x14ac:dyDescent="0.15">
      <c r="B599" s="1566"/>
      <c r="C599" s="1379"/>
      <c r="D599" s="1345"/>
      <c r="E599" s="1347"/>
      <c r="F599" s="1404"/>
      <c r="G599" s="1333"/>
      <c r="H599" s="1358"/>
      <c r="I599" s="1358"/>
      <c r="J599" s="1358"/>
      <c r="K599" s="1358"/>
      <c r="L599" s="1358"/>
      <c r="M599" s="1358"/>
      <c r="N599" s="1358"/>
      <c r="O599" s="1358"/>
      <c r="P599" s="1358"/>
      <c r="Q599" s="1358"/>
      <c r="R599" s="1358"/>
      <c r="S599" s="1358"/>
      <c r="T599" s="1358"/>
      <c r="U599" s="1358"/>
      <c r="V599" s="1358"/>
      <c r="W599" s="1358"/>
      <c r="X599" s="1358"/>
      <c r="Y599" s="1358"/>
      <c r="Z599" s="1358"/>
      <c r="AA599" s="1358"/>
      <c r="AB599" s="1358"/>
      <c r="AC599" s="1358"/>
      <c r="AD599" s="1358"/>
      <c r="AE599" s="1358"/>
      <c r="AF599" s="1358"/>
      <c r="AG599" s="1358"/>
      <c r="AH599" s="1358"/>
      <c r="AI599" s="1358"/>
      <c r="AJ599" s="1358"/>
      <c r="AK599" s="1358"/>
      <c r="AL599" s="1358"/>
      <c r="AM599" s="1358"/>
      <c r="AN599" s="1358"/>
      <c r="AO599" s="1358"/>
      <c r="AP599" s="1358"/>
      <c r="AQ599" s="1358"/>
      <c r="AR599" s="1358"/>
      <c r="AS599" s="1358"/>
      <c r="AT599" s="1358"/>
      <c r="AU599" s="1358"/>
      <c r="AV599" s="1358"/>
      <c r="AW599" s="1358"/>
      <c r="AX599" s="1358"/>
      <c r="AY599" s="1358"/>
      <c r="AZ599" s="1358"/>
      <c r="BA599" s="1358"/>
      <c r="BB599" s="1358"/>
      <c r="BC599" s="1358"/>
      <c r="BD599" s="1358"/>
      <c r="BE599" s="1358"/>
      <c r="BF599" s="1358"/>
      <c r="BG599" s="1358"/>
      <c r="BH599" s="1358"/>
      <c r="BI599" s="1358"/>
      <c r="BJ599" s="1358"/>
      <c r="BK599" s="1358"/>
      <c r="BL599" s="1358"/>
      <c r="BM599" s="1358"/>
      <c r="BN599" s="1359"/>
    </row>
    <row r="600" spans="2:66" x14ac:dyDescent="0.15">
      <c r="B600" s="1566"/>
      <c r="C600" s="1378" t="s">
        <v>934</v>
      </c>
      <c r="D600" s="161" t="str">
        <f>D592</f>
        <v>Low Price Range</v>
      </c>
      <c r="E600" s="1337" t="str">
        <f>E596</f>
        <v>Low Range CAPEX</v>
      </c>
      <c r="F600" s="1402">
        <f>F596</f>
        <v>-893566800.00000012</v>
      </c>
      <c r="G600" s="441">
        <f>G584-G$165</f>
        <v>-303687140.38182306</v>
      </c>
      <c r="H600" s="441">
        <f>H584-H$165</f>
        <v>-550471674.44646287</v>
      </c>
      <c r="I600" s="441">
        <f>I584-I$165</f>
        <v>-671268134.9286958</v>
      </c>
      <c r="J600" s="441">
        <f t="shared" ref="J600:BN600" si="143">J584-J$165</f>
        <v>-747899301.69817483</v>
      </c>
      <c r="K600" s="441">
        <f t="shared" si="143"/>
        <v>-802639389.13012326</v>
      </c>
      <c r="L600" s="441">
        <f t="shared" si="143"/>
        <v>-844536470.08396113</v>
      </c>
      <c r="M600" s="441">
        <f t="shared" si="143"/>
        <v>-878091069.18156099</v>
      </c>
      <c r="N600" s="441">
        <f t="shared" si="143"/>
        <v>-905841403.4995445</v>
      </c>
      <c r="O600" s="441">
        <f t="shared" si="143"/>
        <v>-929348112.27108073</v>
      </c>
      <c r="P600" s="441">
        <f t="shared" si="143"/>
        <v>-949633473.44510317</v>
      </c>
      <c r="Q600" s="441">
        <f t="shared" si="143"/>
        <v>-967400400.47577608</v>
      </c>
      <c r="R600" s="441">
        <f t="shared" si="143"/>
        <v>-983151138.20817351</v>
      </c>
      <c r="S600" s="441">
        <f t="shared" si="143"/>
        <v>-997255920.84218574</v>
      </c>
      <c r="T600" s="441">
        <f t="shared" si="143"/>
        <v>-1009994817.4862533</v>
      </c>
      <c r="U600" s="441">
        <f t="shared" si="143"/>
        <v>-1021584356.2845666</v>
      </c>
      <c r="V600" s="441">
        <f t="shared" si="143"/>
        <v>-1032195084.94064</v>
      </c>
      <c r="W600" s="441">
        <f t="shared" si="143"/>
        <v>-1041963513.2478137</v>
      </c>
      <c r="X600" s="441">
        <f t="shared" si="143"/>
        <v>-1051000451.9578692</v>
      </c>
      <c r="Y600" s="441">
        <f t="shared" si="143"/>
        <v>-1059396970.6054307</v>
      </c>
      <c r="Z600" s="441">
        <f t="shared" si="143"/>
        <v>-1067228740.8970872</v>
      </c>
      <c r="AA600" s="441">
        <f t="shared" si="143"/>
        <v>-1074559260.2295442</v>
      </c>
      <c r="AB600" s="441">
        <f t="shared" si="143"/>
        <v>-1081442282.5216255</v>
      </c>
      <c r="AC600" s="441">
        <f t="shared" si="143"/>
        <v>-1087923677.7119615</v>
      </c>
      <c r="AD600" s="441">
        <f t="shared" si="143"/>
        <v>-1094042872.7075434</v>
      </c>
      <c r="AE600" s="441">
        <f t="shared" si="143"/>
        <v>-1099833981.1641841</v>
      </c>
      <c r="AF600" s="441">
        <f t="shared" si="143"/>
        <v>-1105326698.8147533</v>
      </c>
      <c r="AG600" s="441">
        <f t="shared" si="143"/>
        <v>-1110547019.9761763</v>
      </c>
      <c r="AH600" s="441">
        <f t="shared" si="143"/>
        <v>-1115517816.1300073</v>
      </c>
      <c r="AI600" s="441">
        <f t="shared" si="143"/>
        <v>-1120259307.0171952</v>
      </c>
      <c r="AJ600" s="441">
        <f t="shared" si="143"/>
        <v>-1124789447.1686578</v>
      </c>
      <c r="AK600" s="441">
        <f t="shared" si="143"/>
        <v>-1129124245.3164062</v>
      </c>
      <c r="AL600" s="441">
        <f t="shared" si="143"/>
        <v>-1133278030.0935166</v>
      </c>
      <c r="AM600" s="441">
        <f t="shared" si="143"/>
        <v>-1137263672.4238899</v>
      </c>
      <c r="AN600" s="441">
        <f t="shared" si="143"/>
        <v>-1141092772.7392554</v>
      </c>
      <c r="AO600" s="441">
        <f t="shared" si="143"/>
        <v>-1144775819.441144</v>
      </c>
      <c r="AP600" s="441">
        <f t="shared" si="143"/>
        <v>-1148322323.7072999</v>
      </c>
      <c r="AQ600" s="441">
        <f t="shared" si="143"/>
        <v>-1151740934.723156</v>
      </c>
      <c r="AR600" s="441">
        <f t="shared" si="143"/>
        <v>-1155039538.625349</v>
      </c>
      <c r="AS600" s="441">
        <f t="shared" si="143"/>
        <v>-1158225343.8215268</v>
      </c>
      <c r="AT600" s="441">
        <f t="shared" si="143"/>
        <v>-1161304954.8586743</v>
      </c>
      <c r="AU600" s="441">
        <f t="shared" si="143"/>
        <v>-1164284436.6209161</v>
      </c>
      <c r="AV600" s="441">
        <f t="shared" si="143"/>
        <v>-1167169370.32464</v>
      </c>
      <c r="AW600" s="441">
        <f t="shared" si="143"/>
        <v>-1169964902.5268011</v>
      </c>
      <c r="AX600" s="441">
        <f t="shared" si="143"/>
        <v>-1172675788.1583049</v>
      </c>
      <c r="AY600" s="441">
        <f t="shared" si="143"/>
        <v>-1175306428.4284315</v>
      </c>
      <c r="AZ600" s="441">
        <f t="shared" si="143"/>
        <v>-1177860904.3105738</v>
      </c>
      <c r="BA600" s="441">
        <f t="shared" si="143"/>
        <v>-1180343006.2080889</v>
      </c>
      <c r="BB600" s="441">
        <f t="shared" si="143"/>
        <v>-1182756260.3070393</v>
      </c>
      <c r="BC600" s="441">
        <f t="shared" si="143"/>
        <v>-1185103952.0463428</v>
      </c>
      <c r="BD600" s="441">
        <f t="shared" si="143"/>
        <v>-1187389147.0723519</v>
      </c>
      <c r="BE600" s="441">
        <f t="shared" si="143"/>
        <v>-1189614709.9918327</v>
      </c>
      <c r="BF600" s="441">
        <f t="shared" si="143"/>
        <v>-1191783321.1928072</v>
      </c>
      <c r="BG600" s="441">
        <f t="shared" si="143"/>
        <v>-1193897491.9652469</v>
      </c>
      <c r="BH600" s="441">
        <f t="shared" si="143"/>
        <v>-1195959578.1219456</v>
      </c>
      <c r="BI600" s="441">
        <f t="shared" si="143"/>
        <v>-1197971792.2930641</v>
      </c>
      <c r="BJ600" s="441">
        <f t="shared" si="143"/>
        <v>-1199936215.0450106</v>
      </c>
      <c r="BK600" s="441">
        <f t="shared" si="143"/>
        <v>-1201854804.9548478</v>
      </c>
      <c r="BL600" s="441">
        <f t="shared" si="143"/>
        <v>-1203729407.7547607</v>
      </c>
      <c r="BM600" s="441">
        <f t="shared" si="143"/>
        <v>-1205561764.6468136</v>
      </c>
      <c r="BN600" s="1353">
        <f t="shared" si="143"/>
        <v>-1207353519.8759308</v>
      </c>
    </row>
    <row r="601" spans="2:66" x14ac:dyDescent="0.15">
      <c r="B601" s="1566"/>
      <c r="C601" s="1366"/>
      <c r="D601" s="161" t="str">
        <f t="shared" ref="D601:D606" si="144">D593</f>
        <v>Low Price Range</v>
      </c>
      <c r="E601" s="1337" t="str">
        <f t="shared" ref="E601:F602" si="145">E597</f>
        <v>Low Range CAPEX</v>
      </c>
      <c r="F601" s="1402">
        <f t="shared" si="145"/>
        <v>-893566800.00000012</v>
      </c>
      <c r="G601" s="441">
        <f t="shared" ref="G601:BN605" si="146">G585-G$165</f>
        <v>-303687140.38182306</v>
      </c>
      <c r="H601" s="441">
        <f t="shared" si="146"/>
        <v>-488775540.93030298</v>
      </c>
      <c r="I601" s="441">
        <f t="shared" si="146"/>
        <v>-583892671.47379363</v>
      </c>
      <c r="J601" s="441">
        <f t="shared" si="146"/>
        <v>-646100681.39651108</v>
      </c>
      <c r="K601" s="441">
        <f t="shared" si="146"/>
        <v>-691544743.46040618</v>
      </c>
      <c r="L601" s="441">
        <f t="shared" si="146"/>
        <v>-726950242.35847807</v>
      </c>
      <c r="M601" s="441">
        <f t="shared" si="146"/>
        <v>-755726727.04295146</v>
      </c>
      <c r="N601" s="441">
        <f t="shared" si="146"/>
        <v>-779827050.79278791</v>
      </c>
      <c r="O601" s="441">
        <f t="shared" si="146"/>
        <v>-800467683.77971458</v>
      </c>
      <c r="P601" s="441">
        <f t="shared" si="146"/>
        <v>-818454503.54709864</v>
      </c>
      <c r="Q601" s="441">
        <f t="shared" si="146"/>
        <v>-834347176.04732621</v>
      </c>
      <c r="R601" s="441">
        <f t="shared" si="146"/>
        <v>-848549177.61046004</v>
      </c>
      <c r="S601" s="441">
        <f t="shared" si="146"/>
        <v>-861360348.44987559</v>
      </c>
      <c r="T601" s="441">
        <f t="shared" si="146"/>
        <v>-873009189.59226215</v>
      </c>
      <c r="U601" s="441">
        <f t="shared" si="146"/>
        <v>-883673567.41948438</v>
      </c>
      <c r="V601" s="441">
        <f t="shared" si="146"/>
        <v>-893494464.77962315</v>
      </c>
      <c r="W601" s="441">
        <f t="shared" si="146"/>
        <v>-902585392.94720805</v>
      </c>
      <c r="X601" s="441">
        <f t="shared" si="146"/>
        <v>-911039002.81851077</v>
      </c>
      <c r="Y601" s="441">
        <f t="shared" si="146"/>
        <v>-918931834.77624893</v>
      </c>
      <c r="Z601" s="441">
        <f t="shared" si="146"/>
        <v>-926327799.62078738</v>
      </c>
      <c r="AA601" s="441">
        <f t="shared" si="146"/>
        <v>-933280774.77916265</v>
      </c>
      <c r="AB601" s="441">
        <f t="shared" si="146"/>
        <v>-939836571.24598062</v>
      </c>
      <c r="AC601" s="441">
        <f t="shared" si="146"/>
        <v>-946034444.8980732</v>
      </c>
      <c r="AD601" s="441">
        <f t="shared" si="146"/>
        <v>-951908272.57464445</v>
      </c>
      <c r="AE601" s="441">
        <f t="shared" si="146"/>
        <v>-957487477.89777946</v>
      </c>
      <c r="AF601" s="441">
        <f t="shared" si="146"/>
        <v>-962797767.78814781</v>
      </c>
      <c r="AG601" s="441">
        <f t="shared" si="146"/>
        <v>-967861724.04908514</v>
      </c>
      <c r="AH601" s="441">
        <f t="shared" si="146"/>
        <v>-972699282.75917625</v>
      </c>
      <c r="AI601" s="441">
        <f t="shared" si="146"/>
        <v>-977328125.93059862</v>
      </c>
      <c r="AJ601" s="441">
        <f t="shared" si="146"/>
        <v>-981764003.91231513</v>
      </c>
      <c r="AK601" s="441">
        <f t="shared" si="146"/>
        <v>-986021002.64804232</v>
      </c>
      <c r="AL601" s="441">
        <f t="shared" si="146"/>
        <v>-990111766.66843331</v>
      </c>
      <c r="AM601" s="441">
        <f t="shared" si="146"/>
        <v>-994047686.28252864</v>
      </c>
      <c r="AN601" s="441">
        <f t="shared" si="146"/>
        <v>-997839055.61088026</v>
      </c>
      <c r="AO601" s="441">
        <f t="shared" si="146"/>
        <v>-1001495206.71391</v>
      </c>
      <c r="AP601" s="441">
        <f t="shared" si="146"/>
        <v>-1005024624.0014876</v>
      </c>
      <c r="AQ601" s="441">
        <f t="shared" si="146"/>
        <v>-1008435042.2823198</v>
      </c>
      <c r="AR601" s="441">
        <f t="shared" si="146"/>
        <v>-1011733531.165565</v>
      </c>
      <c r="AS601" s="441">
        <f t="shared" si="146"/>
        <v>-1014926568.018749</v>
      </c>
      <c r="AT601" s="441">
        <f t="shared" si="146"/>
        <v>-1018020101.2834227</v>
      </c>
      <c r="AU601" s="441">
        <f t="shared" si="146"/>
        <v>-1021019605.629034</v>
      </c>
      <c r="AV601" s="441">
        <f t="shared" si="146"/>
        <v>-1023930130.1680417</v>
      </c>
      <c r="AW601" s="441">
        <f t="shared" si="146"/>
        <v>-1026756340.7476189</v>
      </c>
      <c r="AX601" s="441">
        <f t="shared" si="146"/>
        <v>-1029502557.164837</v>
      </c>
      <c r="AY601" s="441">
        <f t="shared" si="146"/>
        <v>-1032172786.0148585</v>
      </c>
      <c r="AZ601" s="441">
        <f t="shared" si="146"/>
        <v>-1034770749.7691157</v>
      </c>
      <c r="BA601" s="441">
        <f t="shared" si="146"/>
        <v>-1037299912.5877819</v>
      </c>
      <c r="BB601" s="441">
        <f t="shared" si="146"/>
        <v>-1039763503.2942014</v>
      </c>
      <c r="BC601" s="441">
        <f t="shared" si="146"/>
        <v>-1042164535.8752947</v>
      </c>
      <c r="BD601" s="441">
        <f t="shared" si="146"/>
        <v>-1044505827.818866</v>
      </c>
      <c r="BE601" s="441">
        <f t="shared" si="146"/>
        <v>-1046790016.5542862</v>
      </c>
      <c r="BF601" s="441">
        <f t="shared" si="146"/>
        <v>-1049019574.2256792</v>
      </c>
      <c r="BG601" s="441">
        <f t="shared" si="146"/>
        <v>-1051196820.9952171</v>
      </c>
      <c r="BH601" s="441">
        <f t="shared" si="146"/>
        <v>-1053323937.0474758</v>
      </c>
      <c r="BI601" s="441">
        <f t="shared" si="146"/>
        <v>-1055402973.4431373</v>
      </c>
      <c r="BJ601" s="441">
        <f t="shared" si="146"/>
        <v>-1057435861.9510534</v>
      </c>
      <c r="BK601" s="441">
        <f t="shared" si="146"/>
        <v>-1059424423.9711784</v>
      </c>
      <c r="BL601" s="441">
        <f t="shared" si="146"/>
        <v>-1061370378.6467623</v>
      </c>
      <c r="BM601" s="441">
        <f t="shared" si="146"/>
        <v>-1063275350.2520442</v>
      </c>
      <c r="BN601" s="1353">
        <f t="shared" si="146"/>
        <v>-1065140874.9312214</v>
      </c>
    </row>
    <row r="602" spans="2:66" x14ac:dyDescent="0.15">
      <c r="B602" s="1566"/>
      <c r="C602" s="1366"/>
      <c r="D602" s="161" t="str">
        <f t="shared" si="144"/>
        <v>Low Price Range</v>
      </c>
      <c r="E602" s="1337" t="str">
        <f t="shared" si="145"/>
        <v>Low Range CAPEX</v>
      </c>
      <c r="F602" s="1402">
        <f t="shared" si="145"/>
        <v>-893566800.00000012</v>
      </c>
      <c r="G602" s="441">
        <f t="shared" si="146"/>
        <v>-303687140.38182306</v>
      </c>
      <c r="H602" s="441">
        <f t="shared" si="146"/>
        <v>-427079407.41414285</v>
      </c>
      <c r="I602" s="441">
        <f t="shared" si="146"/>
        <v>-493457060.43102098</v>
      </c>
      <c r="J602" s="441">
        <f t="shared" si="146"/>
        <v>-538132447.74323094</v>
      </c>
      <c r="K602" s="441">
        <f t="shared" si="146"/>
        <v>-571464744.26155484</v>
      </c>
      <c r="L602" s="441">
        <f t="shared" si="146"/>
        <v>-597872335.45842111</v>
      </c>
      <c r="M602" s="441">
        <f t="shared" si="146"/>
        <v>-619635712.81649423</v>
      </c>
      <c r="N602" s="441">
        <f t="shared" si="146"/>
        <v>-638080184.03941011</v>
      </c>
      <c r="O602" s="441">
        <f t="shared" si="146"/>
        <v>-654041502.79866672</v>
      </c>
      <c r="P602" s="441">
        <f t="shared" si="146"/>
        <v>-668079250.90590167</v>
      </c>
      <c r="Q602" s="441">
        <f t="shared" si="146"/>
        <v>-680585712.54018164</v>
      </c>
      <c r="R602" s="441">
        <f t="shared" si="146"/>
        <v>-691846082.98308134</v>
      </c>
      <c r="S602" s="441">
        <f t="shared" si="146"/>
        <v>-702073923.75743926</v>
      </c>
      <c r="T602" s="441">
        <f t="shared" si="146"/>
        <v>-711433122.60534704</v>
      </c>
      <c r="U602" s="441">
        <f t="shared" si="146"/>
        <v>-720052071.83442509</v>
      </c>
      <c r="V602" s="441">
        <f t="shared" si="146"/>
        <v>-728033146.70597136</v>
      </c>
      <c r="W602" s="441">
        <f t="shared" si="146"/>
        <v>-735459232.23128116</v>
      </c>
      <c r="X602" s="441">
        <f t="shared" si="146"/>
        <v>-742398333.5893023</v>
      </c>
      <c r="Y602" s="441">
        <f t="shared" si="146"/>
        <v>-748906905.96504509</v>
      </c>
      <c r="Z602" s="441">
        <f t="shared" si="146"/>
        <v>-755032306.88581383</v>
      </c>
      <c r="AA602" s="441">
        <f t="shared" si="146"/>
        <v>-760814633.79207826</v>
      </c>
      <c r="AB602" s="441">
        <f t="shared" si="146"/>
        <v>-766288122.35666561</v>
      </c>
      <c r="AC602" s="441">
        <f t="shared" si="146"/>
        <v>-771482225.38805866</v>
      </c>
      <c r="AD602" s="441">
        <f t="shared" si="146"/>
        <v>-776422455.75527549</v>
      </c>
      <c r="AE602" s="441">
        <f t="shared" si="146"/>
        <v>-781131052.46277487</v>
      </c>
      <c r="AF602" s="441">
        <f t="shared" si="146"/>
        <v>-785627512.45219767</v>
      </c>
      <c r="AG602" s="441">
        <f t="shared" si="146"/>
        <v>-789929019.23879802</v>
      </c>
      <c r="AH602" s="441">
        <f t="shared" si="146"/>
        <v>-794050791.41531456</v>
      </c>
      <c r="AI602" s="441">
        <f t="shared" si="146"/>
        <v>-798006368.28671563</v>
      </c>
      <c r="AJ602" s="441">
        <f t="shared" si="146"/>
        <v>-801807845.7214849</v>
      </c>
      <c r="AK602" s="441">
        <f t="shared" si="146"/>
        <v>-805466072.24212122</v>
      </c>
      <c r="AL602" s="441">
        <f t="shared" si="146"/>
        <v>-808990813.10587645</v>
      </c>
      <c r="AM602" s="441">
        <f t="shared" si="146"/>
        <v>-812390888.423998</v>
      </c>
      <c r="AN602" s="441">
        <f t="shared" si="146"/>
        <v>-815674290.07865536</v>
      </c>
      <c r="AO602" s="441">
        <f t="shared" si="146"/>
        <v>-818848281.21177566</v>
      </c>
      <c r="AP602" s="441">
        <f t="shared" si="146"/>
        <v>-821919481.30087435</v>
      </c>
      <c r="AQ602" s="441">
        <f t="shared" si="146"/>
        <v>-824893939.24711776</v>
      </c>
      <c r="AR602" s="441">
        <f t="shared" si="146"/>
        <v>-827777196.43904281</v>
      </c>
      <c r="AS602" s="441">
        <f t="shared" si="146"/>
        <v>-830574341.39118552</v>
      </c>
      <c r="AT602" s="441">
        <f t="shared" si="146"/>
        <v>-833290057.26773477</v>
      </c>
      <c r="AU602" s="441">
        <f t="shared" si="146"/>
        <v>-835928663.37032449</v>
      </c>
      <c r="AV602" s="441">
        <f t="shared" si="146"/>
        <v>-838494151.48337281</v>
      </c>
      <c r="AW602" s="441">
        <f t="shared" si="146"/>
        <v>-840990217.82024598</v>
      </c>
      <c r="AX602" s="441">
        <f t="shared" si="146"/>
        <v>-843420291.1915015</v>
      </c>
      <c r="AY602" s="441">
        <f t="shared" si="146"/>
        <v>-845787557.91674054</v>
      </c>
      <c r="AZ602" s="441">
        <f t="shared" si="146"/>
        <v>-848094983.9197551</v>
      </c>
      <c r="BA602" s="441">
        <f t="shared" si="146"/>
        <v>-850345334.3790952</v>
      </c>
      <c r="BB602" s="441">
        <f t="shared" si="146"/>
        <v>-852541191.25025022</v>
      </c>
      <c r="BC602" s="441">
        <f t="shared" si="146"/>
        <v>-854684968.92904937</v>
      </c>
      <c r="BD602" s="441">
        <f t="shared" si="146"/>
        <v>-856778928.28699958</v>
      </c>
      <c r="BE602" s="441">
        <f t="shared" si="146"/>
        <v>-858825189.27663457</v>
      </c>
      <c r="BF602" s="441">
        <f t="shared" si="146"/>
        <v>-860825742.27748024</v>
      </c>
      <c r="BG602" s="441">
        <f t="shared" si="146"/>
        <v>-862782458.33002663</v>
      </c>
      <c r="BH602" s="441">
        <f t="shared" si="146"/>
        <v>-864697098.38542044</v>
      </c>
      <c r="BI602" s="441">
        <f t="shared" si="146"/>
        <v>-866571321.6818459</v>
      </c>
      <c r="BJ602" s="441">
        <f t="shared" si="146"/>
        <v>-868406693.34428549</v>
      </c>
      <c r="BK602" s="441">
        <f t="shared" si="146"/>
        <v>-870204691.29212117</v>
      </c>
      <c r="BL602" s="441">
        <f t="shared" si="146"/>
        <v>-871966712.52854633</v>
      </c>
      <c r="BM602" s="441">
        <f t="shared" si="146"/>
        <v>-873694078.87672579</v>
      </c>
      <c r="BN602" s="1353">
        <f t="shared" si="146"/>
        <v>-875388042.21983874</v>
      </c>
    </row>
    <row r="603" spans="2:66" ht="3.75" customHeight="1" x14ac:dyDescent="0.15">
      <c r="B603" s="1566"/>
      <c r="C603" s="1366"/>
      <c r="D603" s="1341" t="str">
        <f t="shared" si="144"/>
        <v>Low Price Range</v>
      </c>
      <c r="E603" s="1347"/>
      <c r="F603" s="1404"/>
      <c r="G603" s="184"/>
      <c r="H603" s="184"/>
      <c r="I603" s="184"/>
      <c r="J603" s="184"/>
      <c r="K603" s="184"/>
      <c r="L603" s="184"/>
      <c r="M603" s="184"/>
      <c r="N603" s="184"/>
      <c r="O603" s="184"/>
      <c r="P603" s="184"/>
      <c r="Q603" s="184"/>
      <c r="R603" s="184"/>
      <c r="S603" s="184"/>
      <c r="T603" s="184"/>
      <c r="U603" s="184"/>
      <c r="V603" s="184"/>
      <c r="W603" s="184"/>
      <c r="X603" s="184"/>
      <c r="Y603" s="184"/>
      <c r="Z603" s="184"/>
      <c r="AA603" s="184"/>
      <c r="AB603" s="184"/>
      <c r="AC603" s="184"/>
      <c r="AD603" s="184"/>
      <c r="AE603" s="184"/>
      <c r="AF603" s="184"/>
      <c r="AG603" s="184"/>
      <c r="AH603" s="184"/>
      <c r="AI603" s="184"/>
      <c r="AJ603" s="184"/>
      <c r="AK603" s="184"/>
      <c r="AL603" s="184"/>
      <c r="AM603" s="184"/>
      <c r="AN603" s="184"/>
      <c r="AO603" s="184"/>
      <c r="AP603" s="184"/>
      <c r="AQ603" s="184"/>
      <c r="AR603" s="184"/>
      <c r="AS603" s="184"/>
      <c r="AT603" s="184"/>
      <c r="AU603" s="184"/>
      <c r="AV603" s="184"/>
      <c r="AW603" s="184"/>
      <c r="AX603" s="184"/>
      <c r="AY603" s="184"/>
      <c r="AZ603" s="184"/>
      <c r="BA603" s="184"/>
      <c r="BB603" s="184"/>
      <c r="BC603" s="184"/>
      <c r="BD603" s="184"/>
      <c r="BE603" s="184"/>
      <c r="BF603" s="184"/>
      <c r="BG603" s="184"/>
      <c r="BH603" s="184"/>
      <c r="BI603" s="184"/>
      <c r="BJ603" s="184"/>
      <c r="BK603" s="184"/>
      <c r="BL603" s="184"/>
      <c r="BM603" s="184"/>
      <c r="BN603" s="1355"/>
    </row>
    <row r="604" spans="2:66" x14ac:dyDescent="0.15">
      <c r="B604" s="1566"/>
      <c r="C604" s="1366"/>
      <c r="D604" s="161" t="str">
        <f t="shared" si="144"/>
        <v>High Price Range</v>
      </c>
      <c r="E604" s="1337" t="str">
        <f>E600</f>
        <v>Low Range CAPEX</v>
      </c>
      <c r="F604" s="1402">
        <f>F600</f>
        <v>-893566800.00000012</v>
      </c>
      <c r="G604" s="441">
        <f>G588-G$165</f>
        <v>2322522607.1509762</v>
      </c>
      <c r="H604" s="441">
        <f t="shared" ref="H604:BN606" si="147">H588-H$165</f>
        <v>1550496123.5797765</v>
      </c>
      <c r="I604" s="441">
        <f t="shared" si="147"/>
        <v>1172603453.0872304</v>
      </c>
      <c r="J604" s="441">
        <f t="shared" si="147"/>
        <v>932874936.72281718</v>
      </c>
      <c r="K604" s="441">
        <f t="shared" si="147"/>
        <v>761629208.66030478</v>
      </c>
      <c r="L604" s="441">
        <f t="shared" si="147"/>
        <v>630560800.32877994</v>
      </c>
      <c r="M604" s="441">
        <f t="shared" si="147"/>
        <v>525590530.42452335</v>
      </c>
      <c r="N604" s="441">
        <f t="shared" si="147"/>
        <v>438777987.23724937</v>
      </c>
      <c r="O604" s="441">
        <f t="shared" si="147"/>
        <v>365240957.12308502</v>
      </c>
      <c r="P604" s="441">
        <f t="shared" si="147"/>
        <v>301781404.78723907</v>
      </c>
      <c r="Q604" s="441">
        <f t="shared" si="147"/>
        <v>246200376.37577581</v>
      </c>
      <c r="R604" s="441">
        <f t="shared" si="147"/>
        <v>196926678.12201929</v>
      </c>
      <c r="S604" s="441">
        <f t="shared" si="147"/>
        <v>152802090.73754239</v>
      </c>
      <c r="T604" s="441">
        <f t="shared" si="147"/>
        <v>112950462.1986146</v>
      </c>
      <c r="U604" s="441">
        <f t="shared" si="147"/>
        <v>76694418.364319086</v>
      </c>
      <c r="V604" s="441">
        <f t="shared" si="147"/>
        <v>43500427.648795128</v>
      </c>
      <c r="W604" s="441">
        <f t="shared" si="147"/>
        <v>12941440.698546171</v>
      </c>
      <c r="X604" s="441">
        <f t="shared" si="147"/>
        <v>-15329196.442536592</v>
      </c>
      <c r="Y604" s="441">
        <f t="shared" si="147"/>
        <v>-41596380.446940422</v>
      </c>
      <c r="Z604" s="441">
        <f t="shared" si="147"/>
        <v>-66096838.311213255</v>
      </c>
      <c r="AA604" s="441">
        <f t="shared" si="147"/>
        <v>-89029211.623979807</v>
      </c>
      <c r="AB604" s="441">
        <f t="shared" si="147"/>
        <v>-110561661.04038382</v>
      </c>
      <c r="AC604" s="441">
        <f t="shared" si="147"/>
        <v>-130837683.42726374</v>
      </c>
      <c r="AD604" s="441">
        <f t="shared" si="147"/>
        <v>-149980619.64338946</v>
      </c>
      <c r="AE604" s="441">
        <f t="shared" si="147"/>
        <v>-168097188.87940454</v>
      </c>
      <c r="AF604" s="441">
        <f t="shared" si="147"/>
        <v>-185280289.55097103</v>
      </c>
      <c r="AG604" s="441">
        <f t="shared" si="147"/>
        <v>-201611240.77788234</v>
      </c>
      <c r="AH604" s="441">
        <f t="shared" si="147"/>
        <v>-217161592.38211322</v>
      </c>
      <c r="AI604" s="441">
        <f t="shared" si="147"/>
        <v>-231994598.63347602</v>
      </c>
      <c r="AJ604" s="441">
        <f t="shared" si="147"/>
        <v>-246166427.4495492</v>
      </c>
      <c r="AK604" s="441">
        <f t="shared" si="147"/>
        <v>-259727159.62298703</v>
      </c>
      <c r="AL604" s="441">
        <f t="shared" si="147"/>
        <v>-272721620.02196836</v>
      </c>
      <c r="AM604" s="441">
        <f t="shared" si="147"/>
        <v>-285190073.30147815</v>
      </c>
      <c r="AN604" s="441">
        <f t="shared" si="147"/>
        <v>-297168809.58216786</v>
      </c>
      <c r="AO604" s="441">
        <f t="shared" si="147"/>
        <v>-308690640.17363739</v>
      </c>
      <c r="AP604" s="441">
        <f t="shared" si="147"/>
        <v>-319785319.29503369</v>
      </c>
      <c r="AQ604" s="441">
        <f t="shared" si="147"/>
        <v>-330479904.55854082</v>
      </c>
      <c r="AR604" s="441">
        <f t="shared" si="147"/>
        <v>-340799066.49855685</v>
      </c>
      <c r="AS604" s="441">
        <f t="shared" si="147"/>
        <v>-350765355.48125148</v>
      </c>
      <c r="AT604" s="441">
        <f t="shared" si="147"/>
        <v>-360399432.78997517</v>
      </c>
      <c r="AU604" s="441">
        <f t="shared" si="147"/>
        <v>-369720271.45795107</v>
      </c>
      <c r="AV604" s="441">
        <f t="shared" si="147"/>
        <v>-378745331.44018888</v>
      </c>
      <c r="AW604" s="441">
        <f t="shared" si="147"/>
        <v>-387490712.92823267</v>
      </c>
      <c r="AX604" s="441">
        <f t="shared" si="147"/>
        <v>-395971290.97331166</v>
      </c>
      <c r="AY604" s="441">
        <f t="shared" si="147"/>
        <v>-404200834.06434894</v>
      </c>
      <c r="AZ604" s="441">
        <f t="shared" si="147"/>
        <v>-412192108.88281584</v>
      </c>
      <c r="BA604" s="441">
        <f t="shared" si="147"/>
        <v>-419956973.1076622</v>
      </c>
      <c r="BB604" s="441">
        <f t="shared" si="147"/>
        <v>-427506457.85571599</v>
      </c>
      <c r="BC604" s="441">
        <f t="shared" si="147"/>
        <v>-434850841.1043396</v>
      </c>
      <c r="BD604" s="441">
        <f t="shared" si="147"/>
        <v>-441999713.24452806</v>
      </c>
      <c r="BE604" s="441">
        <f t="shared" si="147"/>
        <v>-448962035.74664712</v>
      </c>
      <c r="BF604" s="441">
        <f t="shared" si="147"/>
        <v>-455746193.7817812</v>
      </c>
      <c r="BG604" s="441">
        <f t="shared" si="147"/>
        <v>-462360043.52444029</v>
      </c>
      <c r="BH604" s="441">
        <f t="shared" si="147"/>
        <v>-468810954.76331019</v>
      </c>
      <c r="BI604" s="441">
        <f t="shared" si="147"/>
        <v>-475105849.36279881</v>
      </c>
      <c r="BJ604" s="441">
        <f t="shared" si="147"/>
        <v>-481251236.04669523</v>
      </c>
      <c r="BK604" s="441">
        <f t="shared" si="147"/>
        <v>-487253241.91436815</v>
      </c>
      <c r="BL604" s="441">
        <f t="shared" si="147"/>
        <v>-493117641.04778528</v>
      </c>
      <c r="BM604" s="441">
        <f t="shared" si="147"/>
        <v>-498849880.52292418</v>
      </c>
      <c r="BN604" s="1353">
        <f t="shared" si="147"/>
        <v>-504455104.10064411</v>
      </c>
    </row>
    <row r="605" spans="2:66" x14ac:dyDescent="0.15">
      <c r="B605" s="1566"/>
      <c r="C605" s="1366"/>
      <c r="D605" s="161" t="str">
        <f t="shared" si="144"/>
        <v>High Price Range</v>
      </c>
      <c r="E605" s="1337" t="str">
        <f t="shared" ref="E605:F620" si="148">E601</f>
        <v>Low Range CAPEX</v>
      </c>
      <c r="F605" s="1402">
        <f t="shared" si="148"/>
        <v>-893566800.00000012</v>
      </c>
      <c r="G605" s="441">
        <f t="shared" si="146"/>
        <v>2322522607.1509762</v>
      </c>
      <c r="H605" s="441">
        <f t="shared" si="147"/>
        <v>1743502744.4725764</v>
      </c>
      <c r="I605" s="441">
        <f t="shared" si="147"/>
        <v>1445943806.6760948</v>
      </c>
      <c r="J605" s="441">
        <f t="shared" si="147"/>
        <v>1251335861.1959364</v>
      </c>
      <c r="K605" s="441">
        <f t="shared" si="147"/>
        <v>1109171282.0120938</v>
      </c>
      <c r="L605" s="441">
        <f t="shared" si="147"/>
        <v>998410764.06892705</v>
      </c>
      <c r="M605" s="441">
        <f t="shared" si="147"/>
        <v>908388071.33942533</v>
      </c>
      <c r="N605" s="441">
        <f t="shared" si="147"/>
        <v>832994010.41079211</v>
      </c>
      <c r="O605" s="441">
        <f t="shared" si="147"/>
        <v>768423046.25382972</v>
      </c>
      <c r="P605" s="441">
        <f t="shared" si="147"/>
        <v>712154118.10452628</v>
      </c>
      <c r="Q605" s="441">
        <f t="shared" si="147"/>
        <v>662436399.32039189</v>
      </c>
      <c r="R605" s="441">
        <f t="shared" si="147"/>
        <v>618007677.85283399</v>
      </c>
      <c r="S605" s="441">
        <f t="shared" si="147"/>
        <v>577929950.89530444</v>
      </c>
      <c r="T605" s="441">
        <f t="shared" si="147"/>
        <v>541488389.032758</v>
      </c>
      <c r="U605" s="441">
        <f t="shared" si="147"/>
        <v>508126565.34866714</v>
      </c>
      <c r="V605" s="441">
        <f t="shared" si="147"/>
        <v>477403437.24341989</v>
      </c>
      <c r="W605" s="441">
        <f t="shared" si="147"/>
        <v>448963902.60151029</v>
      </c>
      <c r="X605" s="441">
        <f t="shared" si="147"/>
        <v>422518117.71000171</v>
      </c>
      <c r="Y605" s="441">
        <f t="shared" si="147"/>
        <v>397826638.05611467</v>
      </c>
      <c r="Z605" s="441">
        <f t="shared" si="147"/>
        <v>374689528.78309369</v>
      </c>
      <c r="AA605" s="441">
        <f t="shared" si="147"/>
        <v>352938242.85983419</v>
      </c>
      <c r="AB605" s="441">
        <f t="shared" si="147"/>
        <v>332429467.81657982</v>
      </c>
      <c r="AC605" s="441">
        <f t="shared" si="147"/>
        <v>313040397.83543491</v>
      </c>
      <c r="AD605" s="441">
        <f t="shared" si="147"/>
        <v>294665054.56915545</v>
      </c>
      <c r="AE605" s="441">
        <f t="shared" si="147"/>
        <v>277211390.85774422</v>
      </c>
      <c r="AF605" s="441">
        <f t="shared" si="147"/>
        <v>260598986.65525484</v>
      </c>
      <c r="AG605" s="441">
        <f t="shared" si="147"/>
        <v>244757198.35232282</v>
      </c>
      <c r="AH605" s="441">
        <f t="shared" si="147"/>
        <v>229623659.07209086</v>
      </c>
      <c r="AI605" s="441">
        <f t="shared" si="147"/>
        <v>215143053.42887115</v>
      </c>
      <c r="AJ605" s="441">
        <f t="shared" si="147"/>
        <v>201266108.94061375</v>
      </c>
      <c r="AK605" s="441">
        <f t="shared" si="147"/>
        <v>187948759.95451522</v>
      </c>
      <c r="AL605" s="441">
        <f t="shared" si="147"/>
        <v>175151450.05115342</v>
      </c>
      <c r="AM605" s="441">
        <f t="shared" si="147"/>
        <v>162838546.44556093</v>
      </c>
      <c r="AN605" s="441">
        <f t="shared" si="147"/>
        <v>150977845.60553026</v>
      </c>
      <c r="AO605" s="441">
        <f t="shared" si="147"/>
        <v>139540153.65220189</v>
      </c>
      <c r="AP605" s="441">
        <f t="shared" si="147"/>
        <v>128498928.44774795</v>
      </c>
      <c r="AQ605" s="441">
        <f t="shared" si="147"/>
        <v>117829972.86332655</v>
      </c>
      <c r="AR605" s="441">
        <f t="shared" si="147"/>
        <v>107511170.74194431</v>
      </c>
      <c r="AS605" s="441">
        <f t="shared" si="147"/>
        <v>97522258.661127806</v>
      </c>
      <c r="AT605" s="441">
        <f t="shared" si="147"/>
        <v>87844627.859876156</v>
      </c>
      <c r="AU605" s="441">
        <f t="shared" si="147"/>
        <v>78461151.698471785</v>
      </c>
      <c r="AV605" s="441">
        <f t="shared" si="147"/>
        <v>69356034.825105429</v>
      </c>
      <c r="AW605" s="441">
        <f t="shared" si="147"/>
        <v>60514680.872952223</v>
      </c>
      <c r="AX605" s="441">
        <f t="shared" si="147"/>
        <v>51923576.038339138</v>
      </c>
      <c r="AY605" s="441">
        <f t="shared" si="147"/>
        <v>43570186.320358038</v>
      </c>
      <c r="AZ605" s="441">
        <f t="shared" si="147"/>
        <v>35442866.554366112</v>
      </c>
      <c r="BA605" s="441">
        <f t="shared" si="147"/>
        <v>27530779.661747217</v>
      </c>
      <c r="BB605" s="441">
        <f t="shared" si="147"/>
        <v>19823824.778028727</v>
      </c>
      <c r="BC605" s="441">
        <f t="shared" si="147"/>
        <v>12312573.120597363</v>
      </c>
      <c r="BD605" s="441">
        <f t="shared" si="147"/>
        <v>4988210.6233291626</v>
      </c>
      <c r="BE605" s="441">
        <f t="shared" si="147"/>
        <v>-2157513.4954991341</v>
      </c>
      <c r="BF605" s="441">
        <f t="shared" si="147"/>
        <v>-9132332.948786974</v>
      </c>
      <c r="BG605" s="441">
        <f t="shared" si="147"/>
        <v>-15943505.997876644</v>
      </c>
      <c r="BH605" s="441">
        <f t="shared" si="147"/>
        <v>-22597853.00627923</v>
      </c>
      <c r="BI605" s="441">
        <f t="shared" si="147"/>
        <v>-29101790.393776417</v>
      </c>
      <c r="BJ605" s="441">
        <f t="shared" si="147"/>
        <v>-35461361.394476414</v>
      </c>
      <c r="BK605" s="441">
        <f t="shared" si="147"/>
        <v>-41682263.970803499</v>
      </c>
      <c r="BL605" s="441">
        <f t="shared" si="147"/>
        <v>-47769876.191212893</v>
      </c>
      <c r="BM605" s="441">
        <f t="shared" si="147"/>
        <v>-53729279.341426373</v>
      </c>
      <c r="BN605" s="1353">
        <f t="shared" si="147"/>
        <v>-59565279.006232023</v>
      </c>
    </row>
    <row r="606" spans="2:66" x14ac:dyDescent="0.15">
      <c r="B606" s="1566"/>
      <c r="C606" s="1367"/>
      <c r="D606" s="1345" t="str">
        <f t="shared" si="144"/>
        <v>High Price Range</v>
      </c>
      <c r="E606" s="1347" t="str">
        <f t="shared" si="148"/>
        <v>Low Range CAPEX</v>
      </c>
      <c r="F606" s="1403">
        <f t="shared" si="148"/>
        <v>-893566800.00000012</v>
      </c>
      <c r="G606" s="1352">
        <f>G590-G$165</f>
        <v>2322522607.1509762</v>
      </c>
      <c r="H606" s="1352">
        <f t="shared" si="147"/>
        <v>1936509365.3653767</v>
      </c>
      <c r="I606" s="1352">
        <f t="shared" si="147"/>
        <v>1728857349.2430575</v>
      </c>
      <c r="J606" s="1352">
        <f t="shared" si="147"/>
        <v>1589097447.7583368</v>
      </c>
      <c r="K606" s="1352">
        <f t="shared" si="147"/>
        <v>1484822616.4042218</v>
      </c>
      <c r="L606" s="1352">
        <f t="shared" si="147"/>
        <v>1402210633.2482498</v>
      </c>
      <c r="M606" s="1352">
        <f t="shared" si="147"/>
        <v>1334127340.4435828</v>
      </c>
      <c r="N606" s="1352">
        <f t="shared" si="147"/>
        <v>1276426721.9120009</v>
      </c>
      <c r="O606" s="1352">
        <f t="shared" si="147"/>
        <v>1226494254.1357167</v>
      </c>
      <c r="P606" s="1352">
        <f t="shared" si="147"/>
        <v>1182579373.6932976</v>
      </c>
      <c r="Q606" s="1352">
        <f t="shared" si="147"/>
        <v>1143454881.4149349</v>
      </c>
      <c r="R606" s="1352">
        <f t="shared" si="147"/>
        <v>1108228588.8529227</v>
      </c>
      <c r="S606" s="1352">
        <f t="shared" si="147"/>
        <v>1076232402.4732463</v>
      </c>
      <c r="T606" s="1352">
        <f t="shared" si="147"/>
        <v>1046953625.3287227</v>
      </c>
      <c r="U606" s="1352">
        <f t="shared" si="147"/>
        <v>1019990602.3393605</v>
      </c>
      <c r="V606" s="1352">
        <f t="shared" si="147"/>
        <v>995023068.65029883</v>
      </c>
      <c r="W606" s="1352">
        <f t="shared" si="147"/>
        <v>971791731.57914233</v>
      </c>
      <c r="X606" s="1352">
        <f t="shared" si="147"/>
        <v>950083847.65164304</v>
      </c>
      <c r="Y606" s="1352">
        <f t="shared" si="147"/>
        <v>929722805.72752786</v>
      </c>
      <c r="Z606" s="1352">
        <f t="shared" si="147"/>
        <v>910560455.25346494</v>
      </c>
      <c r="AA606" s="1352">
        <f t="shared" si="147"/>
        <v>892471357.71247792</v>
      </c>
      <c r="AB606" s="1352">
        <f t="shared" si="147"/>
        <v>875348412.20293927</v>
      </c>
      <c r="AC606" s="1352">
        <f t="shared" si="147"/>
        <v>859099480.25981212</v>
      </c>
      <c r="AD606" s="1352">
        <f t="shared" si="147"/>
        <v>843644748.89712787</v>
      </c>
      <c r="AE606" s="1352">
        <f t="shared" si="147"/>
        <v>828914646.89773154</v>
      </c>
      <c r="AF606" s="1352">
        <f t="shared" si="147"/>
        <v>814848181.15541959</v>
      </c>
      <c r="AG606" s="1352">
        <f t="shared" si="147"/>
        <v>801391595.75348783</v>
      </c>
      <c r="AH606" s="1352">
        <f t="shared" si="147"/>
        <v>788497281.72534823</v>
      </c>
      <c r="AI606" s="1352">
        <f t="shared" si="147"/>
        <v>776122883.49128556</v>
      </c>
      <c r="AJ606" s="1352">
        <f t="shared" si="147"/>
        <v>764230561.03492236</v>
      </c>
      <c r="AK606" s="1352">
        <f t="shared" si="147"/>
        <v>752786376.46501708</v>
      </c>
      <c r="AL606" s="1352">
        <f t="shared" si="147"/>
        <v>741759780.71476674</v>
      </c>
      <c r="AM606" s="1352">
        <f t="shared" si="147"/>
        <v>731123181.45754123</v>
      </c>
      <c r="AN606" s="1352">
        <f t="shared" si="147"/>
        <v>720851577.35072589</v>
      </c>
      <c r="AO606" s="1352">
        <f t="shared" si="147"/>
        <v>710922246.80059028</v>
      </c>
      <c r="AP606" s="1352">
        <f t="shared" si="147"/>
        <v>701314481.81597638</v>
      </c>
      <c r="AQ606" s="1352">
        <f t="shared" si="147"/>
        <v>692009359.36382461</v>
      </c>
      <c r="AR606" s="1352">
        <f t="shared" si="147"/>
        <v>682989544.0842731</v>
      </c>
      <c r="AS606" s="1352">
        <f t="shared" si="147"/>
        <v>674239117.36232877</v>
      </c>
      <c r="AT606" s="1352">
        <f t="shared" si="147"/>
        <v>665743428.65761638</v>
      </c>
      <c r="AU606" s="1352">
        <f t="shared" si="147"/>
        <v>657488965.71635938</v>
      </c>
      <c r="AV606" s="1352">
        <f t="shared" si="147"/>
        <v>649463240.8707273</v>
      </c>
      <c r="AW606" s="1352">
        <f t="shared" si="147"/>
        <v>641654691.10029483</v>
      </c>
      <c r="AX606" s="1352">
        <f t="shared" si="147"/>
        <v>634052589.91214299</v>
      </c>
      <c r="AY606" s="1352">
        <f t="shared" si="147"/>
        <v>626646969.40805268</v>
      </c>
      <c r="AZ606" s="1352">
        <f t="shared" si="147"/>
        <v>619428551.16332841</v>
      </c>
      <c r="BA606" s="1352">
        <f t="shared" si="147"/>
        <v>612388684.75309348</v>
      </c>
      <c r="BB606" s="1352">
        <f t="shared" si="147"/>
        <v>605519292.93691301</v>
      </c>
      <c r="BC606" s="1352">
        <f t="shared" si="147"/>
        <v>598812822.65831685</v>
      </c>
      <c r="BD606" s="1352">
        <f t="shared" si="147"/>
        <v>592262201.13745642</v>
      </c>
      <c r="BE606" s="1352">
        <f t="shared" si="147"/>
        <v>585860796.43726134</v>
      </c>
      <c r="BF606" s="1352">
        <f t="shared" si="147"/>
        <v>579602381.96937537</v>
      </c>
      <c r="BG606" s="1352">
        <f t="shared" si="147"/>
        <v>573481104.47878861</v>
      </c>
      <c r="BH606" s="1352">
        <f t="shared" si="147"/>
        <v>567491455.10763717</v>
      </c>
      <c r="BI606" s="1352">
        <f t="shared" si="147"/>
        <v>561628243.19101214</v>
      </c>
      <c r="BJ606" s="1352">
        <f t="shared" si="147"/>
        <v>555886572.48231053</v>
      </c>
      <c r="BK606" s="1352">
        <f t="shared" si="147"/>
        <v>550261819.54389453</v>
      </c>
      <c r="BL606" s="1352">
        <f t="shared" si="147"/>
        <v>544749614.07165527</v>
      </c>
      <c r="BM606" s="1352">
        <f t="shared" si="147"/>
        <v>539345820.95034528</v>
      </c>
      <c r="BN606" s="1354">
        <f t="shared" si="147"/>
        <v>534046523.86092758</v>
      </c>
    </row>
    <row r="607" spans="2:66" ht="4.5" customHeight="1" x14ac:dyDescent="0.15">
      <c r="B607" s="1566"/>
      <c r="C607" s="1366"/>
      <c r="E607" s="1337">
        <f t="shared" si="148"/>
        <v>0</v>
      </c>
      <c r="F607" s="1405"/>
      <c r="G607" s="184"/>
      <c r="H607" s="184"/>
      <c r="I607" s="184"/>
      <c r="J607" s="184"/>
      <c r="K607" s="184"/>
      <c r="L607" s="184"/>
      <c r="M607" s="184"/>
      <c r="N607" s="184"/>
      <c r="O607" s="184"/>
      <c r="P607" s="184"/>
      <c r="Q607" s="184"/>
      <c r="R607" s="184"/>
      <c r="S607" s="184"/>
      <c r="T607" s="184"/>
      <c r="U607" s="184"/>
      <c r="V607" s="184"/>
      <c r="W607" s="184"/>
      <c r="X607" s="184"/>
      <c r="Y607" s="184"/>
      <c r="Z607" s="184"/>
      <c r="AA607" s="184"/>
      <c r="AB607" s="184"/>
      <c r="AC607" s="184"/>
      <c r="AD607" s="184"/>
      <c r="AE607" s="184"/>
      <c r="AF607" s="184"/>
      <c r="AG607" s="184"/>
      <c r="AH607" s="184"/>
      <c r="AI607" s="184"/>
      <c r="AJ607" s="184"/>
      <c r="AK607" s="184"/>
      <c r="AL607" s="184"/>
      <c r="AM607" s="184"/>
      <c r="AN607" s="184"/>
      <c r="AO607" s="184"/>
      <c r="AP607" s="184"/>
      <c r="AQ607" s="184"/>
      <c r="AR607" s="184"/>
      <c r="AS607" s="184"/>
      <c r="AT607" s="184"/>
      <c r="AU607" s="184"/>
      <c r="AV607" s="184"/>
      <c r="AW607" s="184"/>
      <c r="AX607" s="184"/>
      <c r="AY607" s="184"/>
      <c r="AZ607" s="184"/>
      <c r="BA607" s="184"/>
      <c r="BB607" s="184"/>
      <c r="BC607" s="184"/>
      <c r="BD607" s="184"/>
      <c r="BE607" s="184"/>
      <c r="BF607" s="184"/>
      <c r="BG607" s="184"/>
      <c r="BH607" s="184"/>
      <c r="BI607" s="184"/>
      <c r="BJ607" s="184"/>
      <c r="BK607" s="184"/>
      <c r="BL607" s="184"/>
      <c r="BM607" s="184"/>
      <c r="BN607" s="1355"/>
    </row>
    <row r="608" spans="2:66" x14ac:dyDescent="0.15">
      <c r="B608" s="1566"/>
      <c r="C608" s="1380" t="s">
        <v>935</v>
      </c>
      <c r="D608" s="161" t="str">
        <f>D600</f>
        <v>Low Price Range</v>
      </c>
      <c r="E608" s="1337" t="str">
        <f t="shared" si="148"/>
        <v>Low Range CAPEX</v>
      </c>
      <c r="F608" s="1402">
        <f>F604</f>
        <v>-893566800.00000012</v>
      </c>
      <c r="G608" s="441">
        <f>G584-G$166</f>
        <v>-220878201.28390813</v>
      </c>
      <c r="H608" s="441">
        <f t="shared" ref="H608:BN613" si="149">H584-H$166</f>
        <v>-467662735.34854794</v>
      </c>
      <c r="I608" s="441">
        <f t="shared" si="149"/>
        <v>-588459195.83078086</v>
      </c>
      <c r="J608" s="441">
        <f t="shared" si="149"/>
        <v>-665090362.6002599</v>
      </c>
      <c r="K608" s="441">
        <f t="shared" si="149"/>
        <v>-719830450.03220832</v>
      </c>
      <c r="L608" s="441">
        <f t="shared" si="149"/>
        <v>-761727530.9860462</v>
      </c>
      <c r="M608" s="441">
        <f t="shared" si="149"/>
        <v>-795282130.08364606</v>
      </c>
      <c r="N608" s="441">
        <f t="shared" si="149"/>
        <v>-823032464.40162957</v>
      </c>
      <c r="O608" s="441">
        <f t="shared" si="149"/>
        <v>-846539173.1731658</v>
      </c>
      <c r="P608" s="441">
        <f t="shared" si="149"/>
        <v>-866824534.34718823</v>
      </c>
      <c r="Q608" s="441">
        <f t="shared" si="149"/>
        <v>-884591461.37786114</v>
      </c>
      <c r="R608" s="441">
        <f t="shared" si="149"/>
        <v>-900342199.11025858</v>
      </c>
      <c r="S608" s="441">
        <f t="shared" si="149"/>
        <v>-914446981.7442708</v>
      </c>
      <c r="T608" s="441">
        <f t="shared" si="149"/>
        <v>-927185878.38833833</v>
      </c>
      <c r="U608" s="441">
        <f t="shared" si="149"/>
        <v>-938775417.18665171</v>
      </c>
      <c r="V608" s="441">
        <f t="shared" si="149"/>
        <v>-949386145.84272504</v>
      </c>
      <c r="W608" s="441">
        <f t="shared" si="149"/>
        <v>-959154574.14989877</v>
      </c>
      <c r="X608" s="441">
        <f t="shared" si="149"/>
        <v>-968191512.85995424</v>
      </c>
      <c r="Y608" s="441">
        <f t="shared" si="149"/>
        <v>-976588031.50751579</v>
      </c>
      <c r="Z608" s="441">
        <f t="shared" si="149"/>
        <v>-984419801.79917228</v>
      </c>
      <c r="AA608" s="441">
        <f t="shared" si="149"/>
        <v>-991750321.13162923</v>
      </c>
      <c r="AB608" s="441">
        <f t="shared" si="149"/>
        <v>-998633343.42371058</v>
      </c>
      <c r="AC608" s="441">
        <f t="shared" si="149"/>
        <v>-1005114738.6140466</v>
      </c>
      <c r="AD608" s="441">
        <f t="shared" si="149"/>
        <v>-1011233933.6096286</v>
      </c>
      <c r="AE608" s="441">
        <f t="shared" si="149"/>
        <v>-1017025042.0662693</v>
      </c>
      <c r="AF608" s="441">
        <f t="shared" si="149"/>
        <v>-1022517759.7168384</v>
      </c>
      <c r="AG608" s="441">
        <f t="shared" si="149"/>
        <v>-1027738080.8782613</v>
      </c>
      <c r="AH608" s="441">
        <f t="shared" si="149"/>
        <v>-1032708877.0320923</v>
      </c>
      <c r="AI608" s="441">
        <f t="shared" si="149"/>
        <v>-1037450367.9192802</v>
      </c>
      <c r="AJ608" s="441">
        <f t="shared" si="149"/>
        <v>-1041980508.0707428</v>
      </c>
      <c r="AK608" s="441">
        <f t="shared" si="149"/>
        <v>-1046315306.2184913</v>
      </c>
      <c r="AL608" s="441">
        <f t="shared" si="149"/>
        <v>-1050469090.9956017</v>
      </c>
      <c r="AM608" s="441">
        <f t="shared" si="149"/>
        <v>-1054454733.3259749</v>
      </c>
      <c r="AN608" s="441">
        <f t="shared" si="149"/>
        <v>-1058283833.6413406</v>
      </c>
      <c r="AO608" s="441">
        <f t="shared" si="149"/>
        <v>-1061966880.3432292</v>
      </c>
      <c r="AP608" s="441">
        <f t="shared" si="149"/>
        <v>-1065513384.609385</v>
      </c>
      <c r="AQ608" s="441">
        <f t="shared" si="149"/>
        <v>-1068931995.625241</v>
      </c>
      <c r="AR608" s="441">
        <f t="shared" si="149"/>
        <v>-1072230599.5274342</v>
      </c>
      <c r="AS608" s="441">
        <f t="shared" si="149"/>
        <v>-1075416404.7236118</v>
      </c>
      <c r="AT608" s="441">
        <f t="shared" si="149"/>
        <v>-1078496015.7607594</v>
      </c>
      <c r="AU608" s="441">
        <f t="shared" si="149"/>
        <v>-1081475497.5230012</v>
      </c>
      <c r="AV608" s="441">
        <f t="shared" si="149"/>
        <v>-1084360431.2267251</v>
      </c>
      <c r="AW608" s="441">
        <f t="shared" si="149"/>
        <v>-1087155963.4288862</v>
      </c>
      <c r="AX608" s="441">
        <f t="shared" si="149"/>
        <v>-1089866849.06039</v>
      </c>
      <c r="AY608" s="441">
        <f t="shared" si="149"/>
        <v>-1092497489.3305163</v>
      </c>
      <c r="AZ608" s="441">
        <f t="shared" si="149"/>
        <v>-1095051965.2126589</v>
      </c>
      <c r="BA608" s="441">
        <f t="shared" si="149"/>
        <v>-1097534067.1101739</v>
      </c>
      <c r="BB608" s="441">
        <f t="shared" si="149"/>
        <v>-1099947321.2091246</v>
      </c>
      <c r="BC608" s="441">
        <f t="shared" si="149"/>
        <v>-1102295012.9484282</v>
      </c>
      <c r="BD608" s="441">
        <f t="shared" si="149"/>
        <v>-1104580207.974437</v>
      </c>
      <c r="BE608" s="441">
        <f t="shared" si="149"/>
        <v>-1106805770.8939178</v>
      </c>
      <c r="BF608" s="441">
        <f t="shared" si="149"/>
        <v>-1108974382.0948923</v>
      </c>
      <c r="BG608" s="441">
        <f t="shared" si="149"/>
        <v>-1111088552.867332</v>
      </c>
      <c r="BH608" s="441">
        <f t="shared" si="149"/>
        <v>-1113150639.0240307</v>
      </c>
      <c r="BI608" s="441">
        <f t="shared" si="149"/>
        <v>-1115162853.1951492</v>
      </c>
      <c r="BJ608" s="441">
        <f t="shared" si="149"/>
        <v>-1117127275.9470956</v>
      </c>
      <c r="BK608" s="441">
        <f t="shared" si="149"/>
        <v>-1119045865.8569329</v>
      </c>
      <c r="BL608" s="441">
        <f t="shared" si="149"/>
        <v>-1120920468.6568458</v>
      </c>
      <c r="BM608" s="441">
        <f t="shared" si="149"/>
        <v>-1122752825.5488987</v>
      </c>
      <c r="BN608" s="1353">
        <f t="shared" si="149"/>
        <v>-1124544580.7780161</v>
      </c>
    </row>
    <row r="609" spans="2:66" x14ac:dyDescent="0.15">
      <c r="B609" s="1566"/>
      <c r="C609" s="1380"/>
      <c r="D609" s="161" t="str">
        <f t="shared" ref="D609:D614" si="150">D601</f>
        <v>Low Price Range</v>
      </c>
      <c r="E609" s="1337" t="str">
        <f t="shared" si="148"/>
        <v>Low Range CAPEX</v>
      </c>
      <c r="F609" s="1402">
        <f t="shared" si="148"/>
        <v>-893566800.00000012</v>
      </c>
      <c r="G609" s="441">
        <f t="shared" ref="G609:V614" si="151">G585-G$166</f>
        <v>-220878201.28390813</v>
      </c>
      <c r="H609" s="441">
        <f t="shared" si="151"/>
        <v>-405966601.83238804</v>
      </c>
      <c r="I609" s="441">
        <f t="shared" si="151"/>
        <v>-501083732.37587869</v>
      </c>
      <c r="J609" s="441">
        <f t="shared" si="151"/>
        <v>-563291742.29859614</v>
      </c>
      <c r="K609" s="441">
        <f t="shared" si="151"/>
        <v>-608735804.36249125</v>
      </c>
      <c r="L609" s="441">
        <f t="shared" si="151"/>
        <v>-644141303.26056314</v>
      </c>
      <c r="M609" s="441">
        <f t="shared" si="151"/>
        <v>-672917787.94503653</v>
      </c>
      <c r="N609" s="441">
        <f t="shared" si="151"/>
        <v>-697018111.69487298</v>
      </c>
      <c r="O609" s="441">
        <f t="shared" si="151"/>
        <v>-717658744.68179965</v>
      </c>
      <c r="P609" s="441">
        <f t="shared" si="151"/>
        <v>-735645564.4491837</v>
      </c>
      <c r="Q609" s="441">
        <f t="shared" si="151"/>
        <v>-751538236.94941127</v>
      </c>
      <c r="R609" s="441">
        <f t="shared" si="151"/>
        <v>-765740238.51254511</v>
      </c>
      <c r="S609" s="441">
        <f t="shared" si="151"/>
        <v>-778551409.35196066</v>
      </c>
      <c r="T609" s="441">
        <f t="shared" si="151"/>
        <v>-790200250.49434721</v>
      </c>
      <c r="U609" s="441">
        <f t="shared" si="151"/>
        <v>-800864628.32156944</v>
      </c>
      <c r="V609" s="441">
        <f t="shared" si="151"/>
        <v>-810685525.68170822</v>
      </c>
      <c r="W609" s="441">
        <f t="shared" si="149"/>
        <v>-819776453.84929311</v>
      </c>
      <c r="X609" s="441">
        <f t="shared" si="149"/>
        <v>-828230063.72059584</v>
      </c>
      <c r="Y609" s="441">
        <f t="shared" si="149"/>
        <v>-836122895.678334</v>
      </c>
      <c r="Z609" s="441">
        <f t="shared" si="149"/>
        <v>-843518860.52287245</v>
      </c>
      <c r="AA609" s="441">
        <f t="shared" si="149"/>
        <v>-850471835.68124771</v>
      </c>
      <c r="AB609" s="441">
        <f t="shared" si="149"/>
        <v>-857027632.14806569</v>
      </c>
      <c r="AC609" s="441">
        <f t="shared" si="149"/>
        <v>-863225505.80015826</v>
      </c>
      <c r="AD609" s="441">
        <f t="shared" si="149"/>
        <v>-869099333.47672951</v>
      </c>
      <c r="AE609" s="441">
        <f t="shared" si="149"/>
        <v>-874678538.79986453</v>
      </c>
      <c r="AF609" s="441">
        <f t="shared" si="149"/>
        <v>-879988828.69023287</v>
      </c>
      <c r="AG609" s="441">
        <f t="shared" si="149"/>
        <v>-885052784.95117021</v>
      </c>
      <c r="AH609" s="441">
        <f t="shared" si="149"/>
        <v>-889890343.66126132</v>
      </c>
      <c r="AI609" s="441">
        <f t="shared" si="149"/>
        <v>-894519186.83268368</v>
      </c>
      <c r="AJ609" s="441">
        <f t="shared" si="149"/>
        <v>-898955064.8144002</v>
      </c>
      <c r="AK609" s="441">
        <f t="shared" si="149"/>
        <v>-903212063.55012739</v>
      </c>
      <c r="AL609" s="441">
        <f t="shared" si="149"/>
        <v>-907302827.57051837</v>
      </c>
      <c r="AM609" s="441">
        <f t="shared" si="149"/>
        <v>-911238747.1846137</v>
      </c>
      <c r="AN609" s="441">
        <f t="shared" si="149"/>
        <v>-915030116.51296532</v>
      </c>
      <c r="AO609" s="441">
        <f t="shared" si="149"/>
        <v>-918686267.61599505</v>
      </c>
      <c r="AP609" s="441">
        <f t="shared" si="149"/>
        <v>-922215684.90357268</v>
      </c>
      <c r="AQ609" s="441">
        <f t="shared" si="149"/>
        <v>-925626103.18440485</v>
      </c>
      <c r="AR609" s="441">
        <f t="shared" si="149"/>
        <v>-928924592.06765008</v>
      </c>
      <c r="AS609" s="441">
        <f t="shared" si="149"/>
        <v>-932117628.92083406</v>
      </c>
      <c r="AT609" s="441">
        <f t="shared" si="149"/>
        <v>-935211162.18550777</v>
      </c>
      <c r="AU609" s="441">
        <f t="shared" si="149"/>
        <v>-938210666.53111911</v>
      </c>
      <c r="AV609" s="441">
        <f t="shared" si="149"/>
        <v>-941121191.07012677</v>
      </c>
      <c r="AW609" s="441">
        <f t="shared" si="149"/>
        <v>-943947401.64970398</v>
      </c>
      <c r="AX609" s="441">
        <f t="shared" si="149"/>
        <v>-946693618.06692207</v>
      </c>
      <c r="AY609" s="441">
        <f t="shared" si="149"/>
        <v>-949363846.91694355</v>
      </c>
      <c r="AZ609" s="441">
        <f t="shared" si="149"/>
        <v>-951961810.67120075</v>
      </c>
      <c r="BA609" s="441">
        <f t="shared" si="149"/>
        <v>-954490973.48986697</v>
      </c>
      <c r="BB609" s="441">
        <f t="shared" si="149"/>
        <v>-956954564.19628644</v>
      </c>
      <c r="BC609" s="441">
        <f t="shared" si="149"/>
        <v>-959355596.77737975</v>
      </c>
      <c r="BD609" s="441">
        <f t="shared" si="149"/>
        <v>-961696888.72095108</v>
      </c>
      <c r="BE609" s="441">
        <f t="shared" si="149"/>
        <v>-963981077.45637131</v>
      </c>
      <c r="BF609" s="441">
        <f t="shared" si="149"/>
        <v>-966210635.12776423</v>
      </c>
      <c r="BG609" s="441">
        <f t="shared" si="149"/>
        <v>-968387881.89730215</v>
      </c>
      <c r="BH609" s="441">
        <f t="shared" si="149"/>
        <v>-970514997.94956088</v>
      </c>
      <c r="BI609" s="441">
        <f t="shared" si="149"/>
        <v>-972594034.34522235</v>
      </c>
      <c r="BJ609" s="441">
        <f t="shared" si="149"/>
        <v>-974626922.85313845</v>
      </c>
      <c r="BK609" s="441">
        <f t="shared" si="149"/>
        <v>-976615484.87326348</v>
      </c>
      <c r="BL609" s="441">
        <f t="shared" si="149"/>
        <v>-978561439.54884732</v>
      </c>
      <c r="BM609" s="441">
        <f t="shared" si="149"/>
        <v>-980466411.15412927</v>
      </c>
      <c r="BN609" s="1353">
        <f t="shared" si="149"/>
        <v>-982331935.83330643</v>
      </c>
    </row>
    <row r="610" spans="2:66" x14ac:dyDescent="0.15">
      <c r="B610" s="1566"/>
      <c r="C610" s="1380"/>
      <c r="D610" s="1341" t="str">
        <f t="shared" si="150"/>
        <v>Low Price Range</v>
      </c>
      <c r="E610" s="1347" t="str">
        <f t="shared" si="148"/>
        <v>Low Range CAPEX</v>
      </c>
      <c r="F610" s="1403">
        <f t="shared" si="148"/>
        <v>-893566800.00000012</v>
      </c>
      <c r="G610" s="441">
        <f t="shared" si="151"/>
        <v>-220878201.28390813</v>
      </c>
      <c r="H610" s="441">
        <f t="shared" si="149"/>
        <v>-344270468.31622791</v>
      </c>
      <c r="I610" s="441">
        <f t="shared" si="149"/>
        <v>-410648121.33310604</v>
      </c>
      <c r="J610" s="441">
        <f t="shared" si="149"/>
        <v>-455323508.645316</v>
      </c>
      <c r="K610" s="441">
        <f t="shared" si="149"/>
        <v>-488655805.1636399</v>
      </c>
      <c r="L610" s="441">
        <f t="shared" si="149"/>
        <v>-515063396.36050618</v>
      </c>
      <c r="M610" s="441">
        <f t="shared" si="149"/>
        <v>-536826773.71857929</v>
      </c>
      <c r="N610" s="441">
        <f t="shared" si="149"/>
        <v>-555271244.94149518</v>
      </c>
      <c r="O610" s="441">
        <f t="shared" si="149"/>
        <v>-571232563.70075178</v>
      </c>
      <c r="P610" s="441">
        <f t="shared" si="149"/>
        <v>-585270311.80798674</v>
      </c>
      <c r="Q610" s="441">
        <f t="shared" si="149"/>
        <v>-597776773.4422667</v>
      </c>
      <c r="R610" s="441">
        <f t="shared" si="149"/>
        <v>-609037143.88516641</v>
      </c>
      <c r="S610" s="441">
        <f t="shared" si="149"/>
        <v>-619264984.65952432</v>
      </c>
      <c r="T610" s="441">
        <f t="shared" si="149"/>
        <v>-628624183.5074321</v>
      </c>
      <c r="U610" s="441">
        <f t="shared" si="149"/>
        <v>-637243132.73651016</v>
      </c>
      <c r="V610" s="441">
        <f t="shared" si="149"/>
        <v>-645224207.60805643</v>
      </c>
      <c r="W610" s="441">
        <f t="shared" si="149"/>
        <v>-652650293.13336623</v>
      </c>
      <c r="X610" s="441">
        <f t="shared" si="149"/>
        <v>-659589394.49138737</v>
      </c>
      <c r="Y610" s="441">
        <f t="shared" si="149"/>
        <v>-666097966.86713016</v>
      </c>
      <c r="Z610" s="441">
        <f t="shared" si="149"/>
        <v>-672223367.7878989</v>
      </c>
      <c r="AA610" s="441">
        <f t="shared" si="149"/>
        <v>-678005694.69416332</v>
      </c>
      <c r="AB610" s="441">
        <f t="shared" si="149"/>
        <v>-683479183.25875068</v>
      </c>
      <c r="AC610" s="441">
        <f t="shared" si="149"/>
        <v>-688673286.29014373</v>
      </c>
      <c r="AD610" s="441">
        <f t="shared" si="149"/>
        <v>-693613516.65736055</v>
      </c>
      <c r="AE610" s="441">
        <f t="shared" si="149"/>
        <v>-698322113.36485994</v>
      </c>
      <c r="AF610" s="441">
        <f t="shared" si="149"/>
        <v>-702818573.35428274</v>
      </c>
      <c r="AG610" s="441">
        <f t="shared" si="149"/>
        <v>-707120080.14088309</v>
      </c>
      <c r="AH610" s="441">
        <f t="shared" si="149"/>
        <v>-711241852.31739962</v>
      </c>
      <c r="AI610" s="441">
        <f t="shared" si="149"/>
        <v>-715197429.18880069</v>
      </c>
      <c r="AJ610" s="441">
        <f t="shared" si="149"/>
        <v>-718998906.62356997</v>
      </c>
      <c r="AK610" s="441">
        <f t="shared" si="149"/>
        <v>-722657133.14420629</v>
      </c>
      <c r="AL610" s="441">
        <f t="shared" si="149"/>
        <v>-726181874.00796151</v>
      </c>
      <c r="AM610" s="441">
        <f t="shared" si="149"/>
        <v>-729581949.32608306</v>
      </c>
      <c r="AN610" s="441">
        <f t="shared" si="149"/>
        <v>-732865350.98074043</v>
      </c>
      <c r="AO610" s="441">
        <f t="shared" si="149"/>
        <v>-736039342.11386073</v>
      </c>
      <c r="AP610" s="441">
        <f t="shared" si="149"/>
        <v>-739110542.20295942</v>
      </c>
      <c r="AQ610" s="441">
        <f t="shared" si="149"/>
        <v>-742085000.14920282</v>
      </c>
      <c r="AR610" s="441">
        <f t="shared" si="149"/>
        <v>-744968257.34112787</v>
      </c>
      <c r="AS610" s="441">
        <f t="shared" si="149"/>
        <v>-747765402.29327059</v>
      </c>
      <c r="AT610" s="441">
        <f t="shared" si="149"/>
        <v>-750481118.16981983</v>
      </c>
      <c r="AU610" s="441">
        <f t="shared" si="149"/>
        <v>-753119724.27240956</v>
      </c>
      <c r="AV610" s="441">
        <f t="shared" si="149"/>
        <v>-755685212.38545787</v>
      </c>
      <c r="AW610" s="441">
        <f t="shared" si="149"/>
        <v>-758181278.72233105</v>
      </c>
      <c r="AX610" s="441">
        <f t="shared" si="149"/>
        <v>-760611352.09358656</v>
      </c>
      <c r="AY610" s="441">
        <f t="shared" si="149"/>
        <v>-762978618.8188256</v>
      </c>
      <c r="AZ610" s="441">
        <f t="shared" si="149"/>
        <v>-765286044.82184017</v>
      </c>
      <c r="BA610" s="441">
        <f t="shared" si="149"/>
        <v>-767536395.28118026</v>
      </c>
      <c r="BB610" s="441">
        <f t="shared" si="149"/>
        <v>-769732252.15233529</v>
      </c>
      <c r="BC610" s="441">
        <f t="shared" si="149"/>
        <v>-771876029.83113444</v>
      </c>
      <c r="BD610" s="441">
        <f t="shared" si="149"/>
        <v>-773969989.18908465</v>
      </c>
      <c r="BE610" s="441">
        <f t="shared" si="149"/>
        <v>-776016250.17871964</v>
      </c>
      <c r="BF610" s="441">
        <f t="shared" si="149"/>
        <v>-778016803.17956531</v>
      </c>
      <c r="BG610" s="441">
        <f t="shared" si="149"/>
        <v>-779973519.23211169</v>
      </c>
      <c r="BH610" s="441">
        <f t="shared" si="149"/>
        <v>-781888159.28750551</v>
      </c>
      <c r="BI610" s="441">
        <f t="shared" si="149"/>
        <v>-783762382.58393097</v>
      </c>
      <c r="BJ610" s="441">
        <f t="shared" si="149"/>
        <v>-785597754.24637055</v>
      </c>
      <c r="BK610" s="441">
        <f t="shared" si="149"/>
        <v>-787395752.19420624</v>
      </c>
      <c r="BL610" s="441">
        <f t="shared" si="149"/>
        <v>-789157773.4306314</v>
      </c>
      <c r="BM610" s="441">
        <f t="shared" si="149"/>
        <v>-790885139.77881086</v>
      </c>
      <c r="BN610" s="1353">
        <f t="shared" si="149"/>
        <v>-792579103.1219238</v>
      </c>
    </row>
    <row r="611" spans="2:66" ht="6" customHeight="1" x14ac:dyDescent="0.15">
      <c r="B611" s="1566"/>
      <c r="C611" s="1380"/>
      <c r="E611" s="1337"/>
      <c r="F611" s="1405"/>
      <c r="G611" s="184"/>
      <c r="H611" s="184"/>
      <c r="I611" s="184"/>
      <c r="J611" s="184"/>
      <c r="K611" s="184"/>
      <c r="L611" s="184"/>
      <c r="M611" s="184"/>
      <c r="N611" s="184"/>
      <c r="O611" s="184"/>
      <c r="P611" s="184"/>
      <c r="Q611" s="184"/>
      <c r="R611" s="184"/>
      <c r="S611" s="184"/>
      <c r="T611" s="184"/>
      <c r="U611" s="184"/>
      <c r="V611" s="184"/>
      <c r="W611" s="184"/>
      <c r="X611" s="184"/>
      <c r="Y611" s="184"/>
      <c r="Z611" s="184"/>
      <c r="AA611" s="184"/>
      <c r="AB611" s="184"/>
      <c r="AC611" s="184"/>
      <c r="AD611" s="184"/>
      <c r="AE611" s="184"/>
      <c r="AF611" s="184"/>
      <c r="AG611" s="184"/>
      <c r="AH611" s="184"/>
      <c r="AI611" s="184"/>
      <c r="AJ611" s="184"/>
      <c r="AK611" s="184"/>
      <c r="AL611" s="184"/>
      <c r="AM611" s="184"/>
      <c r="AN611" s="184"/>
      <c r="AO611" s="184"/>
      <c r="AP611" s="184"/>
      <c r="AQ611" s="184"/>
      <c r="AR611" s="184"/>
      <c r="AS611" s="184"/>
      <c r="AT611" s="184"/>
      <c r="AU611" s="184"/>
      <c r="AV611" s="184"/>
      <c r="AW611" s="184"/>
      <c r="AX611" s="184"/>
      <c r="AY611" s="184"/>
      <c r="AZ611" s="184"/>
      <c r="BA611" s="184"/>
      <c r="BB611" s="184"/>
      <c r="BC611" s="184"/>
      <c r="BD611" s="184"/>
      <c r="BE611" s="184"/>
      <c r="BF611" s="184"/>
      <c r="BG611" s="184"/>
      <c r="BH611" s="184"/>
      <c r="BI611" s="184"/>
      <c r="BJ611" s="184"/>
      <c r="BK611" s="184"/>
      <c r="BL611" s="184"/>
      <c r="BM611" s="184"/>
      <c r="BN611" s="1355"/>
    </row>
    <row r="612" spans="2:66" x14ac:dyDescent="0.15">
      <c r="B612" s="1566"/>
      <c r="C612" s="1380"/>
      <c r="D612" s="161" t="str">
        <f t="shared" si="150"/>
        <v>High Price Range</v>
      </c>
      <c r="E612" s="1337" t="str">
        <f t="shared" si="148"/>
        <v>Low Range CAPEX</v>
      </c>
      <c r="F612" s="1402">
        <f>F608</f>
        <v>-893566800.00000012</v>
      </c>
      <c r="G612" s="441">
        <f t="shared" si="151"/>
        <v>2405331546.2488914</v>
      </c>
      <c r="H612" s="441">
        <f t="shared" si="149"/>
        <v>1633305062.6776915</v>
      </c>
      <c r="I612" s="441">
        <f t="shared" si="149"/>
        <v>1255412392.1851454</v>
      </c>
      <c r="J612" s="441">
        <f t="shared" si="149"/>
        <v>1015683875.8207321</v>
      </c>
      <c r="K612" s="441">
        <f t="shared" si="149"/>
        <v>844438147.75821972</v>
      </c>
      <c r="L612" s="441">
        <f t="shared" si="149"/>
        <v>713369739.42669487</v>
      </c>
      <c r="M612" s="441">
        <f t="shared" si="149"/>
        <v>608399469.52243829</v>
      </c>
      <c r="N612" s="441">
        <f t="shared" si="149"/>
        <v>521586926.33516431</v>
      </c>
      <c r="O612" s="441">
        <f t="shared" si="149"/>
        <v>448049896.22099996</v>
      </c>
      <c r="P612" s="441">
        <f t="shared" si="149"/>
        <v>384590343.88515401</v>
      </c>
      <c r="Q612" s="441">
        <f t="shared" si="149"/>
        <v>329009315.47369075</v>
      </c>
      <c r="R612" s="441">
        <f t="shared" si="149"/>
        <v>279735617.21993423</v>
      </c>
      <c r="S612" s="441">
        <f t="shared" si="149"/>
        <v>235611029.83545732</v>
      </c>
      <c r="T612" s="441">
        <f t="shared" si="149"/>
        <v>195759401.29652953</v>
      </c>
      <c r="U612" s="441">
        <f t="shared" si="149"/>
        <v>159503357.46223402</v>
      </c>
      <c r="V612" s="441">
        <f t="shared" si="149"/>
        <v>126309366.74671006</v>
      </c>
      <c r="W612" s="441">
        <f t="shared" si="149"/>
        <v>95750379.796461105</v>
      </c>
      <c r="X612" s="441">
        <f t="shared" si="149"/>
        <v>67479742.655378342</v>
      </c>
      <c r="Y612" s="441">
        <f t="shared" si="149"/>
        <v>41212558.650974512</v>
      </c>
      <c r="Z612" s="441">
        <f t="shared" si="149"/>
        <v>16712100.786701679</v>
      </c>
      <c r="AA612" s="441">
        <f t="shared" si="149"/>
        <v>-6220272.5260648727</v>
      </c>
      <c r="AB612" s="441">
        <f t="shared" si="149"/>
        <v>-27752721.942468882</v>
      </c>
      <c r="AC612" s="441">
        <f t="shared" si="149"/>
        <v>-48028744.329348803</v>
      </c>
      <c r="AD612" s="441">
        <f t="shared" si="149"/>
        <v>-67171680.545474529</v>
      </c>
      <c r="AE612" s="441">
        <f t="shared" si="149"/>
        <v>-85288249.781489611</v>
      </c>
      <c r="AF612" s="441">
        <f t="shared" si="149"/>
        <v>-102471350.4530561</v>
      </c>
      <c r="AG612" s="441">
        <f t="shared" si="149"/>
        <v>-118802301.6799674</v>
      </c>
      <c r="AH612" s="441">
        <f t="shared" si="149"/>
        <v>-134352653.28419828</v>
      </c>
      <c r="AI612" s="441">
        <f t="shared" si="149"/>
        <v>-149185659.53556108</v>
      </c>
      <c r="AJ612" s="441">
        <f t="shared" si="149"/>
        <v>-163357488.35163426</v>
      </c>
      <c r="AK612" s="441">
        <f t="shared" si="149"/>
        <v>-176918220.5250721</v>
      </c>
      <c r="AL612" s="441">
        <f t="shared" si="149"/>
        <v>-189912680.92405343</v>
      </c>
      <c r="AM612" s="441">
        <f t="shared" si="149"/>
        <v>-202381134.20356321</v>
      </c>
      <c r="AN612" s="441">
        <f t="shared" si="149"/>
        <v>-214359870.48425293</v>
      </c>
      <c r="AO612" s="441">
        <f t="shared" si="149"/>
        <v>-225881701.07572246</v>
      </c>
      <c r="AP612" s="441">
        <f t="shared" si="149"/>
        <v>-236976380.19711876</v>
      </c>
      <c r="AQ612" s="441">
        <f t="shared" si="149"/>
        <v>-247670965.46062589</v>
      </c>
      <c r="AR612" s="441">
        <f t="shared" si="149"/>
        <v>-257990127.40064192</v>
      </c>
      <c r="AS612" s="441">
        <f t="shared" si="149"/>
        <v>-267956416.38333654</v>
      </c>
      <c r="AT612" s="441">
        <f t="shared" si="149"/>
        <v>-277590493.69206023</v>
      </c>
      <c r="AU612" s="441">
        <f t="shared" si="149"/>
        <v>-286911332.36003613</v>
      </c>
      <c r="AV612" s="441">
        <f t="shared" si="149"/>
        <v>-295936392.34227395</v>
      </c>
      <c r="AW612" s="441">
        <f t="shared" si="149"/>
        <v>-304681773.83031774</v>
      </c>
      <c r="AX612" s="441">
        <f t="shared" si="149"/>
        <v>-313162351.87539673</v>
      </c>
      <c r="AY612" s="441">
        <f t="shared" si="149"/>
        <v>-321391894.966434</v>
      </c>
      <c r="AZ612" s="441">
        <f t="shared" si="149"/>
        <v>-329383169.7849009</v>
      </c>
      <c r="BA612" s="441">
        <f t="shared" si="149"/>
        <v>-337148034.00974727</v>
      </c>
      <c r="BB612" s="441">
        <f t="shared" si="149"/>
        <v>-344697518.75780106</v>
      </c>
      <c r="BC612" s="441">
        <f t="shared" si="149"/>
        <v>-352041902.00642467</v>
      </c>
      <c r="BD612" s="441">
        <f t="shared" si="149"/>
        <v>-359190774.14661312</v>
      </c>
      <c r="BE612" s="441">
        <f t="shared" si="149"/>
        <v>-366153096.64873219</v>
      </c>
      <c r="BF612" s="441">
        <f t="shared" si="149"/>
        <v>-372937254.68386626</v>
      </c>
      <c r="BG612" s="441">
        <f t="shared" si="149"/>
        <v>-379551104.42652535</v>
      </c>
      <c r="BH612" s="441">
        <f t="shared" si="149"/>
        <v>-386002015.66539526</v>
      </c>
      <c r="BI612" s="441">
        <f t="shared" si="149"/>
        <v>-392296910.26488388</v>
      </c>
      <c r="BJ612" s="441">
        <f t="shared" si="149"/>
        <v>-398442296.9487803</v>
      </c>
      <c r="BK612" s="441">
        <f t="shared" si="149"/>
        <v>-404444302.81645322</v>
      </c>
      <c r="BL612" s="441">
        <f t="shared" si="149"/>
        <v>-410308701.94987035</v>
      </c>
      <c r="BM612" s="441">
        <f t="shared" si="149"/>
        <v>-416040941.42500925</v>
      </c>
      <c r="BN612" s="1353">
        <f t="shared" si="149"/>
        <v>-421646165.00272918</v>
      </c>
    </row>
    <row r="613" spans="2:66" x14ac:dyDescent="0.15">
      <c r="B613" s="1566"/>
      <c r="C613" s="1380"/>
      <c r="D613" s="161" t="str">
        <f t="shared" si="150"/>
        <v>High Price Range</v>
      </c>
      <c r="E613" s="1337" t="str">
        <f t="shared" si="148"/>
        <v>Low Range CAPEX</v>
      </c>
      <c r="F613" s="1402">
        <f t="shared" si="148"/>
        <v>-893566800.00000012</v>
      </c>
      <c r="G613" s="441">
        <f t="shared" si="151"/>
        <v>2405331546.2488914</v>
      </c>
      <c r="H613" s="441">
        <f t="shared" si="149"/>
        <v>1826311683.5704913</v>
      </c>
      <c r="I613" s="441">
        <f t="shared" si="149"/>
        <v>1528752745.7740097</v>
      </c>
      <c r="J613" s="441">
        <f t="shared" si="149"/>
        <v>1334144800.2938514</v>
      </c>
      <c r="K613" s="441">
        <f t="shared" si="149"/>
        <v>1191980221.1100087</v>
      </c>
      <c r="L613" s="441">
        <f t="shared" si="149"/>
        <v>1081219703.166842</v>
      </c>
      <c r="M613" s="441">
        <f t="shared" si="149"/>
        <v>991197010.43734026</v>
      </c>
      <c r="N613" s="441">
        <f t="shared" si="149"/>
        <v>915802949.50870705</v>
      </c>
      <c r="O613" s="441">
        <f t="shared" si="149"/>
        <v>851231985.35174465</v>
      </c>
      <c r="P613" s="441">
        <f t="shared" si="149"/>
        <v>794963057.20244122</v>
      </c>
      <c r="Q613" s="441">
        <f t="shared" si="149"/>
        <v>745245338.41830683</v>
      </c>
      <c r="R613" s="441">
        <f t="shared" si="149"/>
        <v>700816616.95074892</v>
      </c>
      <c r="S613" s="441">
        <f t="shared" si="149"/>
        <v>660738889.99321938</v>
      </c>
      <c r="T613" s="441">
        <f t="shared" si="149"/>
        <v>624297328.13067293</v>
      </c>
      <c r="U613" s="441">
        <f t="shared" si="149"/>
        <v>590935504.44658208</v>
      </c>
      <c r="V613" s="441">
        <f t="shared" si="149"/>
        <v>560212376.34133482</v>
      </c>
      <c r="W613" s="441">
        <f t="shared" si="149"/>
        <v>531772841.69942522</v>
      </c>
      <c r="X613" s="441">
        <f t="shared" si="149"/>
        <v>505327056.80791664</v>
      </c>
      <c r="Y613" s="441">
        <f t="shared" si="149"/>
        <v>480635577.15402961</v>
      </c>
      <c r="Z613" s="441">
        <f t="shared" si="149"/>
        <v>457498467.88100863</v>
      </c>
      <c r="AA613" s="441">
        <f t="shared" si="149"/>
        <v>435747181.95774913</v>
      </c>
      <c r="AB613" s="441">
        <f t="shared" si="149"/>
        <v>415238406.91449475</v>
      </c>
      <c r="AC613" s="441">
        <f t="shared" si="149"/>
        <v>395849336.93334985</v>
      </c>
      <c r="AD613" s="441">
        <f t="shared" si="149"/>
        <v>377473993.66707039</v>
      </c>
      <c r="AE613" s="441">
        <f t="shared" si="149"/>
        <v>360020329.95565915</v>
      </c>
      <c r="AF613" s="441">
        <f t="shared" si="149"/>
        <v>343407925.75316978</v>
      </c>
      <c r="AG613" s="441">
        <f t="shared" si="149"/>
        <v>327566137.45023775</v>
      </c>
      <c r="AH613" s="441">
        <f t="shared" si="149"/>
        <v>312432598.1700058</v>
      </c>
      <c r="AI613" s="441">
        <f t="shared" si="149"/>
        <v>297951992.52678609</v>
      </c>
      <c r="AJ613" s="441">
        <f t="shared" si="149"/>
        <v>284075048.03852868</v>
      </c>
      <c r="AK613" s="441">
        <f t="shared" si="149"/>
        <v>270757699.05243015</v>
      </c>
      <c r="AL613" s="441">
        <f t="shared" si="149"/>
        <v>257960389.14906836</v>
      </c>
      <c r="AM613" s="441">
        <f t="shared" si="149"/>
        <v>245647485.54347587</v>
      </c>
      <c r="AN613" s="441">
        <f t="shared" si="149"/>
        <v>233786784.7034452</v>
      </c>
      <c r="AO613" s="441">
        <f t="shared" si="149"/>
        <v>222349092.75011683</v>
      </c>
      <c r="AP613" s="441">
        <f t="shared" ref="AP613:BN613" si="152">AP589-AP$166</f>
        <v>211307867.54566288</v>
      </c>
      <c r="AQ613" s="441">
        <f t="shared" si="152"/>
        <v>200638911.96124148</v>
      </c>
      <c r="AR613" s="441">
        <f t="shared" si="152"/>
        <v>190320109.83985925</v>
      </c>
      <c r="AS613" s="441">
        <f t="shared" si="152"/>
        <v>180331197.75904274</v>
      </c>
      <c r="AT613" s="441">
        <f t="shared" si="152"/>
        <v>170653566.95779109</v>
      </c>
      <c r="AU613" s="441">
        <f t="shared" si="152"/>
        <v>161270090.79638672</v>
      </c>
      <c r="AV613" s="441">
        <f t="shared" si="152"/>
        <v>152164973.92302036</v>
      </c>
      <c r="AW613" s="441">
        <f t="shared" si="152"/>
        <v>143323619.97086716</v>
      </c>
      <c r="AX613" s="441">
        <f t="shared" si="152"/>
        <v>134732515.13625407</v>
      </c>
      <c r="AY613" s="441">
        <f t="shared" si="152"/>
        <v>126379125.41827297</v>
      </c>
      <c r="AZ613" s="441">
        <f t="shared" si="152"/>
        <v>118251805.65228105</v>
      </c>
      <c r="BA613" s="441">
        <f t="shared" si="152"/>
        <v>110339718.75966215</v>
      </c>
      <c r="BB613" s="441">
        <f t="shared" si="152"/>
        <v>102632763.87594366</v>
      </c>
      <c r="BC613" s="441">
        <f t="shared" si="152"/>
        <v>95121512.218512297</v>
      </c>
      <c r="BD613" s="441">
        <f t="shared" si="152"/>
        <v>87797149.721244097</v>
      </c>
      <c r="BE613" s="441">
        <f t="shared" si="152"/>
        <v>80651425.6024158</v>
      </c>
      <c r="BF613" s="441">
        <f t="shared" si="152"/>
        <v>73676606.14912796</v>
      </c>
      <c r="BG613" s="441">
        <f t="shared" si="152"/>
        <v>66865433.10003829</v>
      </c>
      <c r="BH613" s="441">
        <f t="shared" si="152"/>
        <v>60211086.091635704</v>
      </c>
      <c r="BI613" s="441">
        <f t="shared" si="152"/>
        <v>53707148.704138517</v>
      </c>
      <c r="BJ613" s="441">
        <f t="shared" si="152"/>
        <v>47347577.70343852</v>
      </c>
      <c r="BK613" s="441">
        <f t="shared" si="152"/>
        <v>41126675.127111435</v>
      </c>
      <c r="BL613" s="441">
        <f t="shared" si="152"/>
        <v>35039062.906702042</v>
      </c>
      <c r="BM613" s="441">
        <f t="shared" si="152"/>
        <v>29079659.756488562</v>
      </c>
      <c r="BN613" s="1353">
        <f t="shared" si="152"/>
        <v>23243660.091682911</v>
      </c>
    </row>
    <row r="614" spans="2:66" x14ac:dyDescent="0.15">
      <c r="B614" s="1566"/>
      <c r="C614" s="1381"/>
      <c r="D614" s="1345" t="str">
        <f t="shared" si="150"/>
        <v>High Price Range</v>
      </c>
      <c r="E614" s="1347" t="str">
        <f t="shared" si="148"/>
        <v>Low Range CAPEX</v>
      </c>
      <c r="F614" s="1403">
        <f t="shared" si="148"/>
        <v>-893566800.00000012</v>
      </c>
      <c r="G614" s="1356">
        <f t="shared" si="151"/>
        <v>2405331546.2488914</v>
      </c>
      <c r="H614" s="1356">
        <f t="shared" si="151"/>
        <v>2019318304.4632916</v>
      </c>
      <c r="I614" s="1356">
        <f t="shared" si="151"/>
        <v>1811666288.3409724</v>
      </c>
      <c r="J614" s="1356">
        <f t="shared" si="151"/>
        <v>1671906386.8562517</v>
      </c>
      <c r="K614" s="1356">
        <f t="shared" si="151"/>
        <v>1567631555.5021367</v>
      </c>
      <c r="L614" s="1356">
        <f t="shared" si="151"/>
        <v>1485019572.3461647</v>
      </c>
      <c r="M614" s="1356">
        <f t="shared" si="151"/>
        <v>1416936279.5414977</v>
      </c>
      <c r="N614" s="1356">
        <f t="shared" si="151"/>
        <v>1359235661.0099158</v>
      </c>
      <c r="O614" s="1356">
        <f t="shared" si="151"/>
        <v>1309303193.2336316</v>
      </c>
      <c r="P614" s="1356">
        <f t="shared" si="151"/>
        <v>1265388312.7912126</v>
      </c>
      <c r="Q614" s="1356">
        <f t="shared" si="151"/>
        <v>1226263820.5128498</v>
      </c>
      <c r="R614" s="1356">
        <f t="shared" si="151"/>
        <v>1191037527.9508376</v>
      </c>
      <c r="S614" s="1356">
        <f t="shared" si="151"/>
        <v>1159041341.5711613</v>
      </c>
      <c r="T614" s="1356">
        <f t="shared" si="151"/>
        <v>1129762564.4266376</v>
      </c>
      <c r="U614" s="1356">
        <f t="shared" si="151"/>
        <v>1102799541.4372754</v>
      </c>
      <c r="V614" s="1356">
        <f t="shared" si="151"/>
        <v>1077832007.7482138</v>
      </c>
      <c r="W614" s="1356">
        <f t="shared" ref="W614:BN614" si="153">W590-W$166</f>
        <v>1054600670.6770573</v>
      </c>
      <c r="X614" s="1356">
        <f t="shared" si="153"/>
        <v>1032892786.749558</v>
      </c>
      <c r="Y614" s="1356">
        <f t="shared" si="153"/>
        <v>1012531744.8254428</v>
      </c>
      <c r="Z614" s="1356">
        <f t="shared" si="153"/>
        <v>993369394.35137987</v>
      </c>
      <c r="AA614" s="1356">
        <f t="shared" si="153"/>
        <v>975280296.81039286</v>
      </c>
      <c r="AB614" s="1356">
        <f t="shared" si="153"/>
        <v>958157351.30085421</v>
      </c>
      <c r="AC614" s="1356">
        <f t="shared" si="153"/>
        <v>941908419.35772705</v>
      </c>
      <c r="AD614" s="1356">
        <f t="shared" si="153"/>
        <v>926453687.9950428</v>
      </c>
      <c r="AE614" s="1356">
        <f t="shared" si="153"/>
        <v>911723585.99564648</v>
      </c>
      <c r="AF614" s="1356">
        <f t="shared" si="153"/>
        <v>897657120.25333452</v>
      </c>
      <c r="AG614" s="1356">
        <f t="shared" si="153"/>
        <v>884200534.85140276</v>
      </c>
      <c r="AH614" s="1356">
        <f t="shared" si="153"/>
        <v>871306220.82326317</v>
      </c>
      <c r="AI614" s="1356">
        <f t="shared" si="153"/>
        <v>858931822.5892005</v>
      </c>
      <c r="AJ614" s="1356">
        <f t="shared" si="153"/>
        <v>847039500.1328373</v>
      </c>
      <c r="AK614" s="1356">
        <f t="shared" si="153"/>
        <v>835595315.56293201</v>
      </c>
      <c r="AL614" s="1356">
        <f t="shared" si="153"/>
        <v>824568719.81268167</v>
      </c>
      <c r="AM614" s="1356">
        <f t="shared" si="153"/>
        <v>813932120.55545616</v>
      </c>
      <c r="AN614" s="1356">
        <f t="shared" si="153"/>
        <v>803660516.44864082</v>
      </c>
      <c r="AO614" s="1356">
        <f t="shared" si="153"/>
        <v>793731185.89850521</v>
      </c>
      <c r="AP614" s="1356">
        <f t="shared" si="153"/>
        <v>784123420.91389132</v>
      </c>
      <c r="AQ614" s="1356">
        <f t="shared" si="153"/>
        <v>774818298.46173954</v>
      </c>
      <c r="AR614" s="1356">
        <f t="shared" si="153"/>
        <v>765798483.18218803</v>
      </c>
      <c r="AS614" s="1356">
        <f t="shared" si="153"/>
        <v>757048056.4602437</v>
      </c>
      <c r="AT614" s="1356">
        <f t="shared" si="153"/>
        <v>748552367.75553131</v>
      </c>
      <c r="AU614" s="1356">
        <f t="shared" si="153"/>
        <v>740297904.81427431</v>
      </c>
      <c r="AV614" s="1356">
        <f t="shared" si="153"/>
        <v>732272179.96864223</v>
      </c>
      <c r="AW614" s="1356">
        <f t="shared" si="153"/>
        <v>724463630.19820976</v>
      </c>
      <c r="AX614" s="1356">
        <f t="shared" si="153"/>
        <v>716861529.01005793</v>
      </c>
      <c r="AY614" s="1356">
        <f t="shared" si="153"/>
        <v>709455908.50596762</v>
      </c>
      <c r="AZ614" s="1356">
        <f t="shared" si="153"/>
        <v>702237490.26124334</v>
      </c>
      <c r="BA614" s="1356">
        <f t="shared" si="153"/>
        <v>695197623.85100842</v>
      </c>
      <c r="BB614" s="1356">
        <f t="shared" si="153"/>
        <v>688328232.03482795</v>
      </c>
      <c r="BC614" s="1356">
        <f t="shared" si="153"/>
        <v>681621761.75623178</v>
      </c>
      <c r="BD614" s="1356">
        <f t="shared" si="153"/>
        <v>675071140.23537135</v>
      </c>
      <c r="BE614" s="1356">
        <f t="shared" si="153"/>
        <v>668669735.53517628</v>
      </c>
      <c r="BF614" s="1356">
        <f t="shared" si="153"/>
        <v>662411321.06729031</v>
      </c>
      <c r="BG614" s="1356">
        <f t="shared" si="153"/>
        <v>656290043.57670355</v>
      </c>
      <c r="BH614" s="1356">
        <f t="shared" si="153"/>
        <v>650300394.2055521</v>
      </c>
      <c r="BI614" s="1356">
        <f t="shared" si="153"/>
        <v>644437182.28892708</v>
      </c>
      <c r="BJ614" s="1356">
        <f t="shared" si="153"/>
        <v>638695511.58022547</v>
      </c>
      <c r="BK614" s="1356">
        <f t="shared" si="153"/>
        <v>633070758.64180946</v>
      </c>
      <c r="BL614" s="1356">
        <f t="shared" si="153"/>
        <v>627558553.16957021</v>
      </c>
      <c r="BM614" s="1356">
        <f t="shared" si="153"/>
        <v>622154760.04826021</v>
      </c>
      <c r="BN614" s="1357">
        <f t="shared" si="153"/>
        <v>616855462.95884252</v>
      </c>
    </row>
    <row r="615" spans="2:66" ht="5.25" customHeight="1" x14ac:dyDescent="0.15">
      <c r="B615" s="1566"/>
      <c r="C615" s="1380"/>
      <c r="E615" s="1337">
        <f t="shared" si="148"/>
        <v>0</v>
      </c>
      <c r="F615" s="1405"/>
      <c r="G615" s="184"/>
      <c r="H615" s="184"/>
      <c r="I615" s="184"/>
      <c r="J615" s="184"/>
      <c r="K615" s="184"/>
      <c r="L615" s="184"/>
      <c r="M615" s="184"/>
      <c r="N615" s="184"/>
      <c r="O615" s="184"/>
      <c r="P615" s="184"/>
      <c r="Q615" s="184"/>
      <c r="R615" s="184"/>
      <c r="S615" s="184"/>
      <c r="T615" s="184"/>
      <c r="U615" s="184"/>
      <c r="V615" s="184"/>
      <c r="W615" s="184"/>
      <c r="X615" s="184"/>
      <c r="Y615" s="184"/>
      <c r="Z615" s="184"/>
      <c r="AA615" s="184"/>
      <c r="AB615" s="184"/>
      <c r="AC615" s="184"/>
      <c r="AD615" s="184"/>
      <c r="AE615" s="184"/>
      <c r="AF615" s="184"/>
      <c r="AG615" s="184"/>
      <c r="AH615" s="184"/>
      <c r="AI615" s="184"/>
      <c r="AJ615" s="184"/>
      <c r="AK615" s="184"/>
      <c r="AL615" s="184"/>
      <c r="AM615" s="184"/>
      <c r="AN615" s="184"/>
      <c r="AO615" s="184"/>
      <c r="AP615" s="184"/>
      <c r="AQ615" s="184"/>
      <c r="AR615" s="184"/>
      <c r="AS615" s="184"/>
      <c r="AT615" s="184"/>
      <c r="AU615" s="184"/>
      <c r="AV615" s="184"/>
      <c r="AW615" s="184"/>
      <c r="AX615" s="184"/>
      <c r="AY615" s="184"/>
      <c r="AZ615" s="184"/>
      <c r="BA615" s="184"/>
      <c r="BB615" s="184"/>
      <c r="BC615" s="184"/>
      <c r="BD615" s="184"/>
      <c r="BE615" s="184"/>
      <c r="BF615" s="184"/>
      <c r="BG615" s="184"/>
      <c r="BH615" s="184"/>
      <c r="BI615" s="184"/>
      <c r="BJ615" s="184"/>
      <c r="BK615" s="184"/>
      <c r="BL615" s="184"/>
      <c r="BM615" s="184"/>
      <c r="BN615" s="1355"/>
    </row>
    <row r="616" spans="2:66" x14ac:dyDescent="0.15">
      <c r="B616" s="1566"/>
      <c r="C616" s="1380" t="s">
        <v>936</v>
      </c>
      <c r="D616" s="161" t="str">
        <f>D608</f>
        <v>Low Price Range</v>
      </c>
      <c r="E616" s="1337" t="str">
        <f t="shared" si="148"/>
        <v>Low Range CAPEX</v>
      </c>
      <c r="F616" s="1402">
        <f>F612</f>
        <v>-893566800.00000012</v>
      </c>
      <c r="G616" s="441">
        <f>G584-G$167</f>
        <v>-314554465.79433441</v>
      </c>
      <c r="H616" s="441">
        <f t="shared" ref="H616:BN621" si="154">H584-H$167</f>
        <v>-561338999.85897422</v>
      </c>
      <c r="I616" s="441">
        <f t="shared" si="154"/>
        <v>-682135460.34120715</v>
      </c>
      <c r="J616" s="441">
        <f t="shared" si="154"/>
        <v>-758766627.11068618</v>
      </c>
      <c r="K616" s="441">
        <f t="shared" si="154"/>
        <v>-813506714.54263461</v>
      </c>
      <c r="L616" s="441">
        <f t="shared" si="154"/>
        <v>-855403795.49647248</v>
      </c>
      <c r="M616" s="441">
        <f t="shared" si="154"/>
        <v>-888958394.59407234</v>
      </c>
      <c r="N616" s="441">
        <f t="shared" si="154"/>
        <v>-916708728.91205585</v>
      </c>
      <c r="O616" s="441">
        <f t="shared" si="154"/>
        <v>-940215437.68359208</v>
      </c>
      <c r="P616" s="441">
        <f t="shared" si="154"/>
        <v>-960500798.85761452</v>
      </c>
      <c r="Q616" s="441">
        <f t="shared" si="154"/>
        <v>-978267725.88828743</v>
      </c>
      <c r="R616" s="441">
        <f t="shared" si="154"/>
        <v>-994018463.62068486</v>
      </c>
      <c r="S616" s="441">
        <f t="shared" si="154"/>
        <v>-1008123246.2546971</v>
      </c>
      <c r="T616" s="441">
        <f t="shared" si="154"/>
        <v>-1020862142.8987646</v>
      </c>
      <c r="U616" s="441">
        <f t="shared" si="154"/>
        <v>-1032451681.697078</v>
      </c>
      <c r="V616" s="441">
        <f t="shared" si="154"/>
        <v>-1043062410.3531513</v>
      </c>
      <c r="W616" s="441">
        <f t="shared" si="154"/>
        <v>-1052830838.6603251</v>
      </c>
      <c r="X616" s="441">
        <f t="shared" si="154"/>
        <v>-1061867777.3703805</v>
      </c>
      <c r="Y616" s="441">
        <f t="shared" si="154"/>
        <v>-1070264296.0179421</v>
      </c>
      <c r="Z616" s="441">
        <f t="shared" si="154"/>
        <v>-1078096066.3095984</v>
      </c>
      <c r="AA616" s="441">
        <f t="shared" si="154"/>
        <v>-1085426585.6420555</v>
      </c>
      <c r="AB616" s="441">
        <f t="shared" si="154"/>
        <v>-1092309607.9341369</v>
      </c>
      <c r="AC616" s="441">
        <f t="shared" si="154"/>
        <v>-1098791003.1244729</v>
      </c>
      <c r="AD616" s="441">
        <f t="shared" si="154"/>
        <v>-1104910198.1200547</v>
      </c>
      <c r="AE616" s="441">
        <f t="shared" si="154"/>
        <v>-1110701306.5766954</v>
      </c>
      <c r="AF616" s="441">
        <f t="shared" si="154"/>
        <v>-1116194024.2272646</v>
      </c>
      <c r="AG616" s="441">
        <f t="shared" si="154"/>
        <v>-1121414345.3886876</v>
      </c>
      <c r="AH616" s="441">
        <f t="shared" si="154"/>
        <v>-1126385141.5425186</v>
      </c>
      <c r="AI616" s="441">
        <f t="shared" si="154"/>
        <v>-1131126632.4297066</v>
      </c>
      <c r="AJ616" s="441">
        <f t="shared" si="154"/>
        <v>-1135656772.5811691</v>
      </c>
      <c r="AK616" s="441">
        <f t="shared" si="154"/>
        <v>-1139991570.7289176</v>
      </c>
      <c r="AL616" s="441">
        <f t="shared" si="154"/>
        <v>-1144145355.5060279</v>
      </c>
      <c r="AM616" s="441">
        <f t="shared" si="154"/>
        <v>-1148130997.8364012</v>
      </c>
      <c r="AN616" s="441">
        <f t="shared" si="154"/>
        <v>-1151960098.1517668</v>
      </c>
      <c r="AO616" s="441">
        <f t="shared" si="154"/>
        <v>-1155643144.8536553</v>
      </c>
      <c r="AP616" s="441">
        <f t="shared" si="154"/>
        <v>-1159189649.1198113</v>
      </c>
      <c r="AQ616" s="441">
        <f t="shared" si="154"/>
        <v>-1162608260.1356673</v>
      </c>
      <c r="AR616" s="441">
        <f t="shared" si="154"/>
        <v>-1165906864.0378604</v>
      </c>
      <c r="AS616" s="441">
        <f t="shared" si="154"/>
        <v>-1169092669.2340381</v>
      </c>
      <c r="AT616" s="441">
        <f t="shared" si="154"/>
        <v>-1172172280.2711856</v>
      </c>
      <c r="AU616" s="441">
        <f t="shared" si="154"/>
        <v>-1175151762.0334275</v>
      </c>
      <c r="AV616" s="441">
        <f t="shared" si="154"/>
        <v>-1178036695.7371514</v>
      </c>
      <c r="AW616" s="441">
        <f t="shared" si="154"/>
        <v>-1180832227.9393125</v>
      </c>
      <c r="AX616" s="441">
        <f t="shared" si="154"/>
        <v>-1183543113.5708163</v>
      </c>
      <c r="AY616" s="441">
        <f t="shared" si="154"/>
        <v>-1186173753.8409429</v>
      </c>
      <c r="AZ616" s="441">
        <f t="shared" si="154"/>
        <v>-1188728229.7230852</v>
      </c>
      <c r="BA616" s="441">
        <f t="shared" si="154"/>
        <v>-1191210331.6206002</v>
      </c>
      <c r="BB616" s="441">
        <f t="shared" si="154"/>
        <v>-1193623585.7195506</v>
      </c>
      <c r="BC616" s="441">
        <f t="shared" si="154"/>
        <v>-1195971277.4588542</v>
      </c>
      <c r="BD616" s="441">
        <f t="shared" si="154"/>
        <v>-1198256472.4848633</v>
      </c>
      <c r="BE616" s="441">
        <f t="shared" si="154"/>
        <v>-1200482035.4043441</v>
      </c>
      <c r="BF616" s="441">
        <f t="shared" si="154"/>
        <v>-1202650646.6053185</v>
      </c>
      <c r="BG616" s="441">
        <f t="shared" si="154"/>
        <v>-1204764817.3777583</v>
      </c>
      <c r="BH616" s="441">
        <f t="shared" si="154"/>
        <v>-1206826903.534457</v>
      </c>
      <c r="BI616" s="441">
        <f t="shared" si="154"/>
        <v>-1208839117.7055755</v>
      </c>
      <c r="BJ616" s="441">
        <f t="shared" si="154"/>
        <v>-1210803540.4575219</v>
      </c>
      <c r="BK616" s="441">
        <f t="shared" si="154"/>
        <v>-1212722130.3673592</v>
      </c>
      <c r="BL616" s="441">
        <f t="shared" si="154"/>
        <v>-1214596733.1672721</v>
      </c>
      <c r="BM616" s="441">
        <f t="shared" si="154"/>
        <v>-1216429090.059325</v>
      </c>
      <c r="BN616" s="1353">
        <f t="shared" si="154"/>
        <v>-1218220845.2884421</v>
      </c>
    </row>
    <row r="617" spans="2:66" x14ac:dyDescent="0.15">
      <c r="B617" s="1566"/>
      <c r="C617" s="1366"/>
      <c r="D617" s="161" t="str">
        <f t="shared" ref="D617:D622" si="155">D609</f>
        <v>Low Price Range</v>
      </c>
      <c r="E617" s="1337" t="str">
        <f t="shared" si="148"/>
        <v>Low Range CAPEX</v>
      </c>
      <c r="F617" s="1402">
        <f t="shared" si="148"/>
        <v>-893566800.00000012</v>
      </c>
      <c r="G617" s="441">
        <f t="shared" ref="G617:V622" si="156">G585-G$167</f>
        <v>-314554465.79433441</v>
      </c>
      <c r="H617" s="441">
        <f t="shared" si="156"/>
        <v>-499642866.34281433</v>
      </c>
      <c r="I617" s="441">
        <f t="shared" si="156"/>
        <v>-594759996.88630497</v>
      </c>
      <c r="J617" s="441">
        <f t="shared" si="156"/>
        <v>-656968006.80902243</v>
      </c>
      <c r="K617" s="441">
        <f t="shared" si="156"/>
        <v>-702412068.87291753</v>
      </c>
      <c r="L617" s="441">
        <f t="shared" si="156"/>
        <v>-737817567.77098942</v>
      </c>
      <c r="M617" s="441">
        <f t="shared" si="156"/>
        <v>-766594052.45546281</v>
      </c>
      <c r="N617" s="441">
        <f t="shared" si="156"/>
        <v>-790694376.20529926</v>
      </c>
      <c r="O617" s="441">
        <f t="shared" si="156"/>
        <v>-811335009.19222593</v>
      </c>
      <c r="P617" s="441">
        <f t="shared" si="156"/>
        <v>-829321828.95960999</v>
      </c>
      <c r="Q617" s="441">
        <f t="shared" si="156"/>
        <v>-845214501.45983756</v>
      </c>
      <c r="R617" s="441">
        <f t="shared" si="156"/>
        <v>-859416503.02297139</v>
      </c>
      <c r="S617" s="441">
        <f t="shared" si="156"/>
        <v>-872227673.86238694</v>
      </c>
      <c r="T617" s="441">
        <f t="shared" si="156"/>
        <v>-883876515.0047735</v>
      </c>
      <c r="U617" s="441">
        <f t="shared" si="156"/>
        <v>-894540892.83199573</v>
      </c>
      <c r="V617" s="441">
        <f t="shared" si="156"/>
        <v>-904361790.1921345</v>
      </c>
      <c r="W617" s="441">
        <f t="shared" si="154"/>
        <v>-913452718.3597194</v>
      </c>
      <c r="X617" s="441">
        <f t="shared" si="154"/>
        <v>-921906328.23102212</v>
      </c>
      <c r="Y617" s="441">
        <f t="shared" si="154"/>
        <v>-929799160.18876028</v>
      </c>
      <c r="Z617" s="441">
        <f t="shared" si="154"/>
        <v>-937195125.03329873</v>
      </c>
      <c r="AA617" s="441">
        <f t="shared" si="154"/>
        <v>-944148100.19167399</v>
      </c>
      <c r="AB617" s="441">
        <f t="shared" si="154"/>
        <v>-950703896.65849197</v>
      </c>
      <c r="AC617" s="441">
        <f t="shared" si="154"/>
        <v>-956901770.31058455</v>
      </c>
      <c r="AD617" s="441">
        <f t="shared" si="154"/>
        <v>-962775597.9871558</v>
      </c>
      <c r="AE617" s="441">
        <f t="shared" si="154"/>
        <v>-968354803.31029081</v>
      </c>
      <c r="AF617" s="441">
        <f t="shared" si="154"/>
        <v>-973665093.20065916</v>
      </c>
      <c r="AG617" s="441">
        <f t="shared" si="154"/>
        <v>-978729049.46159649</v>
      </c>
      <c r="AH617" s="441">
        <f t="shared" si="154"/>
        <v>-983566608.1716876</v>
      </c>
      <c r="AI617" s="441">
        <f t="shared" si="154"/>
        <v>-988195451.34310997</v>
      </c>
      <c r="AJ617" s="441">
        <f t="shared" si="154"/>
        <v>-992631329.32482648</v>
      </c>
      <c r="AK617" s="441">
        <f t="shared" si="154"/>
        <v>-996888328.06055367</v>
      </c>
      <c r="AL617" s="441">
        <f t="shared" si="154"/>
        <v>-1000979092.0809447</v>
      </c>
      <c r="AM617" s="441">
        <f t="shared" si="154"/>
        <v>-1004915011.69504</v>
      </c>
      <c r="AN617" s="441">
        <f t="shared" si="154"/>
        <v>-1008706381.0233916</v>
      </c>
      <c r="AO617" s="441">
        <f t="shared" si="154"/>
        <v>-1012362532.1264213</v>
      </c>
      <c r="AP617" s="441">
        <f t="shared" si="154"/>
        <v>-1015891949.413999</v>
      </c>
      <c r="AQ617" s="441">
        <f t="shared" si="154"/>
        <v>-1019302367.6948311</v>
      </c>
      <c r="AR617" s="441">
        <f t="shared" si="154"/>
        <v>-1022600856.5780764</v>
      </c>
      <c r="AS617" s="441">
        <f t="shared" si="154"/>
        <v>-1025793893.4312603</v>
      </c>
      <c r="AT617" s="441">
        <f t="shared" si="154"/>
        <v>-1028887426.6959341</v>
      </c>
      <c r="AU617" s="441">
        <f t="shared" si="154"/>
        <v>-1031886931.0415454</v>
      </c>
      <c r="AV617" s="441">
        <f t="shared" si="154"/>
        <v>-1034797455.5805531</v>
      </c>
      <c r="AW617" s="441">
        <f t="shared" si="154"/>
        <v>-1037623666.1601303</v>
      </c>
      <c r="AX617" s="441">
        <f t="shared" si="154"/>
        <v>-1040369882.5773484</v>
      </c>
      <c r="AY617" s="441">
        <f t="shared" si="154"/>
        <v>-1043040111.4273698</v>
      </c>
      <c r="AZ617" s="441">
        <f t="shared" si="154"/>
        <v>-1045638075.181627</v>
      </c>
      <c r="BA617" s="441">
        <f t="shared" si="154"/>
        <v>-1048167238.0002933</v>
      </c>
      <c r="BB617" s="441">
        <f t="shared" si="154"/>
        <v>-1050630828.7067127</v>
      </c>
      <c r="BC617" s="441">
        <f t="shared" si="154"/>
        <v>-1053031861.287806</v>
      </c>
      <c r="BD617" s="441">
        <f t="shared" si="154"/>
        <v>-1055373153.2313774</v>
      </c>
      <c r="BE617" s="441">
        <f t="shared" si="154"/>
        <v>-1057657341.9667976</v>
      </c>
      <c r="BF617" s="441">
        <f t="shared" si="154"/>
        <v>-1059886899.6381905</v>
      </c>
      <c r="BG617" s="441">
        <f t="shared" si="154"/>
        <v>-1062064146.4077284</v>
      </c>
      <c r="BH617" s="441">
        <f t="shared" si="154"/>
        <v>-1064191262.4599872</v>
      </c>
      <c r="BI617" s="441">
        <f t="shared" si="154"/>
        <v>-1066270298.8556486</v>
      </c>
      <c r="BJ617" s="441">
        <f t="shared" si="154"/>
        <v>-1068303187.3635647</v>
      </c>
      <c r="BK617" s="441">
        <f t="shared" si="154"/>
        <v>-1070291749.3836898</v>
      </c>
      <c r="BL617" s="441">
        <f t="shared" si="154"/>
        <v>-1072237704.0592736</v>
      </c>
      <c r="BM617" s="441">
        <f t="shared" si="154"/>
        <v>-1074142675.6645555</v>
      </c>
      <c r="BN617" s="1353">
        <f t="shared" si="154"/>
        <v>-1076008200.3437328</v>
      </c>
    </row>
    <row r="618" spans="2:66" x14ac:dyDescent="0.15">
      <c r="B618" s="1566"/>
      <c r="C618" s="1366"/>
      <c r="D618" s="161" t="str">
        <f t="shared" si="155"/>
        <v>Low Price Range</v>
      </c>
      <c r="E618" s="1337" t="str">
        <f t="shared" si="148"/>
        <v>Low Range CAPEX</v>
      </c>
      <c r="F618" s="1402">
        <f t="shared" si="148"/>
        <v>-893566800.00000012</v>
      </c>
      <c r="G618" s="441">
        <f t="shared" si="156"/>
        <v>-314554465.79433441</v>
      </c>
      <c r="H618" s="441">
        <f t="shared" si="154"/>
        <v>-437946732.8266542</v>
      </c>
      <c r="I618" s="441">
        <f t="shared" si="154"/>
        <v>-504324385.84353232</v>
      </c>
      <c r="J618" s="441">
        <f t="shared" si="154"/>
        <v>-548999773.15574229</v>
      </c>
      <c r="K618" s="441">
        <f t="shared" si="154"/>
        <v>-582332069.67406619</v>
      </c>
      <c r="L618" s="441">
        <f t="shared" si="154"/>
        <v>-608739660.87093246</v>
      </c>
      <c r="M618" s="441">
        <f t="shared" si="154"/>
        <v>-630503038.22900558</v>
      </c>
      <c r="N618" s="441">
        <f t="shared" si="154"/>
        <v>-648947509.45192146</v>
      </c>
      <c r="O618" s="441">
        <f t="shared" si="154"/>
        <v>-664908828.21117806</v>
      </c>
      <c r="P618" s="441">
        <f t="shared" si="154"/>
        <v>-678946576.31841302</v>
      </c>
      <c r="Q618" s="441">
        <f t="shared" si="154"/>
        <v>-691453037.95269299</v>
      </c>
      <c r="R618" s="441">
        <f t="shared" si="154"/>
        <v>-702713408.39559269</v>
      </c>
      <c r="S618" s="441">
        <f t="shared" si="154"/>
        <v>-712941249.1699506</v>
      </c>
      <c r="T618" s="441">
        <f t="shared" si="154"/>
        <v>-722300448.01785839</v>
      </c>
      <c r="U618" s="441">
        <f t="shared" si="154"/>
        <v>-730919397.24693644</v>
      </c>
      <c r="V618" s="441">
        <f t="shared" si="154"/>
        <v>-738900472.11848271</v>
      </c>
      <c r="W618" s="441">
        <f t="shared" si="154"/>
        <v>-746326557.64379251</v>
      </c>
      <c r="X618" s="441">
        <f t="shared" si="154"/>
        <v>-753265659.00181365</v>
      </c>
      <c r="Y618" s="441">
        <f t="shared" si="154"/>
        <v>-759774231.37755644</v>
      </c>
      <c r="Z618" s="441">
        <f t="shared" si="154"/>
        <v>-765899632.29832518</v>
      </c>
      <c r="AA618" s="441">
        <f t="shared" si="154"/>
        <v>-771681959.20458961</v>
      </c>
      <c r="AB618" s="441">
        <f t="shared" si="154"/>
        <v>-777155447.76917696</v>
      </c>
      <c r="AC618" s="441">
        <f t="shared" si="154"/>
        <v>-782349550.80057001</v>
      </c>
      <c r="AD618" s="441">
        <f t="shared" si="154"/>
        <v>-787289781.16778684</v>
      </c>
      <c r="AE618" s="441">
        <f t="shared" si="154"/>
        <v>-791998377.87528622</v>
      </c>
      <c r="AF618" s="441">
        <f t="shared" si="154"/>
        <v>-796494837.86470902</v>
      </c>
      <c r="AG618" s="441">
        <f t="shared" si="154"/>
        <v>-800796344.65130937</v>
      </c>
      <c r="AH618" s="441">
        <f t="shared" si="154"/>
        <v>-804918116.8278259</v>
      </c>
      <c r="AI618" s="441">
        <f t="shared" si="154"/>
        <v>-808873693.69922698</v>
      </c>
      <c r="AJ618" s="441">
        <f t="shared" si="154"/>
        <v>-812675171.13399625</v>
      </c>
      <c r="AK618" s="441">
        <f t="shared" si="154"/>
        <v>-816333397.65463257</v>
      </c>
      <c r="AL618" s="441">
        <f t="shared" si="154"/>
        <v>-819858138.51838779</v>
      </c>
      <c r="AM618" s="441">
        <f t="shared" si="154"/>
        <v>-823258213.83650935</v>
      </c>
      <c r="AN618" s="441">
        <f t="shared" si="154"/>
        <v>-826541615.49116671</v>
      </c>
      <c r="AO618" s="441">
        <f t="shared" si="154"/>
        <v>-829715606.62428701</v>
      </c>
      <c r="AP618" s="441">
        <f t="shared" si="154"/>
        <v>-832786806.7133857</v>
      </c>
      <c r="AQ618" s="441">
        <f t="shared" si="154"/>
        <v>-835761264.65962911</v>
      </c>
      <c r="AR618" s="441">
        <f t="shared" si="154"/>
        <v>-838644521.85155416</v>
      </c>
      <c r="AS618" s="441">
        <f t="shared" si="154"/>
        <v>-841441666.80369687</v>
      </c>
      <c r="AT618" s="441">
        <f t="shared" si="154"/>
        <v>-844157382.68024611</v>
      </c>
      <c r="AU618" s="441">
        <f t="shared" si="154"/>
        <v>-846795988.78283584</v>
      </c>
      <c r="AV618" s="441">
        <f t="shared" si="154"/>
        <v>-849361476.89588416</v>
      </c>
      <c r="AW618" s="441">
        <f t="shared" si="154"/>
        <v>-851857543.23275733</v>
      </c>
      <c r="AX618" s="441">
        <f t="shared" si="154"/>
        <v>-854287616.60401285</v>
      </c>
      <c r="AY618" s="441">
        <f t="shared" si="154"/>
        <v>-856654883.32925189</v>
      </c>
      <c r="AZ618" s="441">
        <f t="shared" si="154"/>
        <v>-858962309.33226645</v>
      </c>
      <c r="BA618" s="441">
        <f t="shared" si="154"/>
        <v>-861212659.79160655</v>
      </c>
      <c r="BB618" s="441">
        <f t="shared" si="154"/>
        <v>-863408516.66276157</v>
      </c>
      <c r="BC618" s="441">
        <f t="shared" si="154"/>
        <v>-865552294.34156072</v>
      </c>
      <c r="BD618" s="441">
        <f t="shared" si="154"/>
        <v>-867646253.69951093</v>
      </c>
      <c r="BE618" s="441">
        <f t="shared" si="154"/>
        <v>-869692514.68914592</v>
      </c>
      <c r="BF618" s="441">
        <f t="shared" si="154"/>
        <v>-871693067.68999159</v>
      </c>
      <c r="BG618" s="441">
        <f t="shared" si="154"/>
        <v>-873649783.74253798</v>
      </c>
      <c r="BH618" s="441">
        <f t="shared" si="154"/>
        <v>-875564423.79793179</v>
      </c>
      <c r="BI618" s="441">
        <f t="shared" si="154"/>
        <v>-877438647.09435725</v>
      </c>
      <c r="BJ618" s="441">
        <f t="shared" si="154"/>
        <v>-879274018.75679684</v>
      </c>
      <c r="BK618" s="441">
        <f t="shared" si="154"/>
        <v>-881072016.70463252</v>
      </c>
      <c r="BL618" s="441">
        <f t="shared" si="154"/>
        <v>-882834037.94105768</v>
      </c>
      <c r="BM618" s="441">
        <f t="shared" si="154"/>
        <v>-884561404.28923714</v>
      </c>
      <c r="BN618" s="1353">
        <f t="shared" si="154"/>
        <v>-886255367.63235009</v>
      </c>
    </row>
    <row r="619" spans="2:66" ht="3.75" customHeight="1" x14ac:dyDescent="0.15">
      <c r="B619" s="1566"/>
      <c r="C619" s="1366"/>
      <c r="D619" s="1341">
        <f t="shared" si="155"/>
        <v>0</v>
      </c>
      <c r="E619" s="1347">
        <f t="shared" si="148"/>
        <v>0</v>
      </c>
      <c r="F619" s="1404"/>
      <c r="G619" s="184"/>
      <c r="H619" s="184"/>
      <c r="I619" s="184"/>
      <c r="J619" s="184"/>
      <c r="K619" s="184"/>
      <c r="L619" s="184"/>
      <c r="M619" s="184"/>
      <c r="N619" s="184"/>
      <c r="O619" s="184"/>
      <c r="P619" s="184"/>
      <c r="Q619" s="184"/>
      <c r="R619" s="184"/>
      <c r="S619" s="184"/>
      <c r="T619" s="184"/>
      <c r="U619" s="184"/>
      <c r="V619" s="184"/>
      <c r="W619" s="184"/>
      <c r="X619" s="184"/>
      <c r="Y619" s="184"/>
      <c r="Z619" s="184"/>
      <c r="AA619" s="184"/>
      <c r="AB619" s="184"/>
      <c r="AC619" s="184"/>
      <c r="AD619" s="184"/>
      <c r="AE619" s="184"/>
      <c r="AF619" s="184"/>
      <c r="AG619" s="184"/>
      <c r="AH619" s="184"/>
      <c r="AI619" s="184"/>
      <c r="AJ619" s="184"/>
      <c r="AK619" s="184"/>
      <c r="AL619" s="184"/>
      <c r="AM619" s="184"/>
      <c r="AN619" s="184"/>
      <c r="AO619" s="184"/>
      <c r="AP619" s="184"/>
      <c r="AQ619" s="184"/>
      <c r="AR619" s="184"/>
      <c r="AS619" s="184"/>
      <c r="AT619" s="184"/>
      <c r="AU619" s="184"/>
      <c r="AV619" s="184"/>
      <c r="AW619" s="184"/>
      <c r="AX619" s="184"/>
      <c r="AY619" s="184"/>
      <c r="AZ619" s="184"/>
      <c r="BA619" s="184"/>
      <c r="BB619" s="184"/>
      <c r="BC619" s="184"/>
      <c r="BD619" s="184"/>
      <c r="BE619" s="184"/>
      <c r="BF619" s="184"/>
      <c r="BG619" s="184"/>
      <c r="BH619" s="184"/>
      <c r="BI619" s="184"/>
      <c r="BJ619" s="184"/>
      <c r="BK619" s="184"/>
      <c r="BL619" s="184"/>
      <c r="BM619" s="184"/>
      <c r="BN619" s="1355"/>
    </row>
    <row r="620" spans="2:66" x14ac:dyDescent="0.15">
      <c r="B620" s="1566"/>
      <c r="C620" s="1366"/>
      <c r="D620" s="161" t="str">
        <f t="shared" si="155"/>
        <v>High Price Range</v>
      </c>
      <c r="E620" s="1337" t="str">
        <f t="shared" si="148"/>
        <v>Low Range CAPEX</v>
      </c>
      <c r="F620" s="1402">
        <f>F616</f>
        <v>-893566800.00000012</v>
      </c>
      <c r="G620" s="441">
        <f t="shared" si="156"/>
        <v>2311655281.7384653</v>
      </c>
      <c r="H620" s="441">
        <f t="shared" si="154"/>
        <v>1539628798.1672652</v>
      </c>
      <c r="I620" s="441">
        <f t="shared" si="154"/>
        <v>1161736127.6747191</v>
      </c>
      <c r="J620" s="441">
        <f t="shared" si="154"/>
        <v>922007611.31030583</v>
      </c>
      <c r="K620" s="441">
        <f t="shared" si="154"/>
        <v>750761883.24779344</v>
      </c>
      <c r="L620" s="441">
        <f t="shared" si="154"/>
        <v>619693474.91626859</v>
      </c>
      <c r="M620" s="441">
        <f t="shared" si="154"/>
        <v>514723205.012012</v>
      </c>
      <c r="N620" s="441">
        <f t="shared" si="154"/>
        <v>427910661.82473803</v>
      </c>
      <c r="O620" s="441">
        <f t="shared" si="154"/>
        <v>354373631.71057367</v>
      </c>
      <c r="P620" s="441">
        <f t="shared" si="154"/>
        <v>290914079.37472773</v>
      </c>
      <c r="Q620" s="441">
        <f t="shared" si="154"/>
        <v>235333050.96326447</v>
      </c>
      <c r="R620" s="441">
        <f t="shared" si="154"/>
        <v>186059352.70950794</v>
      </c>
      <c r="S620" s="441">
        <f t="shared" si="154"/>
        <v>141934765.32503104</v>
      </c>
      <c r="T620" s="441">
        <f t="shared" si="154"/>
        <v>102083136.78610325</v>
      </c>
      <c r="U620" s="441">
        <f t="shared" si="154"/>
        <v>65827092.951807737</v>
      </c>
      <c r="V620" s="441">
        <f t="shared" si="154"/>
        <v>32633102.236283779</v>
      </c>
      <c r="W620" s="441">
        <f t="shared" si="154"/>
        <v>2074115.2860348225</v>
      </c>
      <c r="X620" s="441">
        <f t="shared" si="154"/>
        <v>-26196521.855047941</v>
      </c>
      <c r="Y620" s="441">
        <f t="shared" si="154"/>
        <v>-52463705.859451771</v>
      </c>
      <c r="Z620" s="441">
        <f t="shared" si="154"/>
        <v>-76964163.723724604</v>
      </c>
      <c r="AA620" s="441">
        <f t="shared" si="154"/>
        <v>-99896537.036491156</v>
      </c>
      <c r="AB620" s="441">
        <f t="shared" si="154"/>
        <v>-121428986.45289516</v>
      </c>
      <c r="AC620" s="441">
        <f t="shared" si="154"/>
        <v>-141705008.83977509</v>
      </c>
      <c r="AD620" s="441">
        <f t="shared" si="154"/>
        <v>-160847945.05590081</v>
      </c>
      <c r="AE620" s="441">
        <f t="shared" si="154"/>
        <v>-178964514.29191589</v>
      </c>
      <c r="AF620" s="441">
        <f t="shared" si="154"/>
        <v>-196147614.96348238</v>
      </c>
      <c r="AG620" s="441">
        <f t="shared" si="154"/>
        <v>-212478566.19039369</v>
      </c>
      <c r="AH620" s="441">
        <f t="shared" si="154"/>
        <v>-228028917.79462457</v>
      </c>
      <c r="AI620" s="441">
        <f t="shared" si="154"/>
        <v>-242861924.04598737</v>
      </c>
      <c r="AJ620" s="441">
        <f t="shared" si="154"/>
        <v>-257033752.86206055</v>
      </c>
      <c r="AK620" s="441">
        <f t="shared" si="154"/>
        <v>-270594485.03549838</v>
      </c>
      <c r="AL620" s="441">
        <f t="shared" si="154"/>
        <v>-283588945.43447971</v>
      </c>
      <c r="AM620" s="441">
        <f t="shared" si="154"/>
        <v>-296057398.7139895</v>
      </c>
      <c r="AN620" s="441">
        <f t="shared" si="154"/>
        <v>-308036134.99467921</v>
      </c>
      <c r="AO620" s="441">
        <f t="shared" si="154"/>
        <v>-319557965.58614874</v>
      </c>
      <c r="AP620" s="441">
        <f t="shared" si="154"/>
        <v>-330652644.70754504</v>
      </c>
      <c r="AQ620" s="441">
        <f t="shared" si="154"/>
        <v>-341347229.97105217</v>
      </c>
      <c r="AR620" s="441">
        <f t="shared" si="154"/>
        <v>-351666391.9110682</v>
      </c>
      <c r="AS620" s="441">
        <f t="shared" si="154"/>
        <v>-361632680.89376283</v>
      </c>
      <c r="AT620" s="441">
        <f t="shared" si="154"/>
        <v>-371266758.20248652</v>
      </c>
      <c r="AU620" s="441">
        <f t="shared" si="154"/>
        <v>-380587596.87046242</v>
      </c>
      <c r="AV620" s="441">
        <f t="shared" si="154"/>
        <v>-389612656.85270023</v>
      </c>
      <c r="AW620" s="441">
        <f t="shared" si="154"/>
        <v>-398358038.34074402</v>
      </c>
      <c r="AX620" s="441">
        <f t="shared" si="154"/>
        <v>-406838616.38582301</v>
      </c>
      <c r="AY620" s="441">
        <f t="shared" si="154"/>
        <v>-415068159.47686028</v>
      </c>
      <c r="AZ620" s="441">
        <f t="shared" si="154"/>
        <v>-423059434.29532719</v>
      </c>
      <c r="BA620" s="441">
        <f t="shared" si="154"/>
        <v>-430824298.52017355</v>
      </c>
      <c r="BB620" s="441">
        <f t="shared" si="154"/>
        <v>-438373783.26822734</v>
      </c>
      <c r="BC620" s="441">
        <f t="shared" si="154"/>
        <v>-445718166.51685095</v>
      </c>
      <c r="BD620" s="441">
        <f t="shared" si="154"/>
        <v>-452867038.6570394</v>
      </c>
      <c r="BE620" s="441">
        <f t="shared" si="154"/>
        <v>-459829361.15915847</v>
      </c>
      <c r="BF620" s="441">
        <f t="shared" si="154"/>
        <v>-466613519.19429255</v>
      </c>
      <c r="BG620" s="441">
        <f t="shared" si="154"/>
        <v>-473227368.93695164</v>
      </c>
      <c r="BH620" s="441">
        <f t="shared" si="154"/>
        <v>-479678280.17582154</v>
      </c>
      <c r="BI620" s="441">
        <f t="shared" si="154"/>
        <v>-485973174.77531016</v>
      </c>
      <c r="BJ620" s="441">
        <f t="shared" si="154"/>
        <v>-492118561.45920658</v>
      </c>
      <c r="BK620" s="441">
        <f t="shared" si="154"/>
        <v>-498120567.3268795</v>
      </c>
      <c r="BL620" s="441">
        <f t="shared" si="154"/>
        <v>-503984966.46029663</v>
      </c>
      <c r="BM620" s="441">
        <f t="shared" si="154"/>
        <v>-509717205.93543553</v>
      </c>
      <c r="BN620" s="1353">
        <f t="shared" si="154"/>
        <v>-515322429.51315546</v>
      </c>
    </row>
    <row r="621" spans="2:66" x14ac:dyDescent="0.15">
      <c r="B621" s="1566"/>
      <c r="C621" s="1366"/>
      <c r="D621" s="161" t="str">
        <f t="shared" si="155"/>
        <v>High Price Range</v>
      </c>
      <c r="E621" s="1337" t="str">
        <f t="shared" ref="E621:F622" si="157">E617</f>
        <v>Low Range CAPEX</v>
      </c>
      <c r="F621" s="1402">
        <f t="shared" si="157"/>
        <v>-893566800.00000012</v>
      </c>
      <c r="G621" s="441">
        <f t="shared" si="156"/>
        <v>2311655281.7384653</v>
      </c>
      <c r="H621" s="441">
        <f t="shared" si="154"/>
        <v>1732635419.060065</v>
      </c>
      <c r="I621" s="441">
        <f t="shared" si="154"/>
        <v>1435076481.2635834</v>
      </c>
      <c r="J621" s="441">
        <f t="shared" si="154"/>
        <v>1240468535.7834251</v>
      </c>
      <c r="K621" s="441">
        <f t="shared" si="154"/>
        <v>1098303956.5995824</v>
      </c>
      <c r="L621" s="441">
        <f t="shared" si="154"/>
        <v>987543438.6564157</v>
      </c>
      <c r="M621" s="441">
        <f t="shared" si="154"/>
        <v>897520745.92691398</v>
      </c>
      <c r="N621" s="441">
        <f t="shared" si="154"/>
        <v>822126684.99828076</v>
      </c>
      <c r="O621" s="441">
        <f t="shared" si="154"/>
        <v>757555720.84131837</v>
      </c>
      <c r="P621" s="441">
        <f t="shared" si="154"/>
        <v>701286792.69201493</v>
      </c>
      <c r="Q621" s="441">
        <f t="shared" si="154"/>
        <v>651569073.90788054</v>
      </c>
      <c r="R621" s="441">
        <f t="shared" si="154"/>
        <v>607140352.44032264</v>
      </c>
      <c r="S621" s="441">
        <f t="shared" si="154"/>
        <v>567062625.48279309</v>
      </c>
      <c r="T621" s="441">
        <f t="shared" si="154"/>
        <v>530621063.62024665</v>
      </c>
      <c r="U621" s="441">
        <f t="shared" si="154"/>
        <v>497259239.9361558</v>
      </c>
      <c r="V621" s="441">
        <f t="shared" si="154"/>
        <v>466536111.83090854</v>
      </c>
      <c r="W621" s="441">
        <f t="shared" si="154"/>
        <v>438096577.18899894</v>
      </c>
      <c r="X621" s="441">
        <f t="shared" si="154"/>
        <v>411650792.29749036</v>
      </c>
      <c r="Y621" s="441">
        <f t="shared" si="154"/>
        <v>386959312.64360332</v>
      </c>
      <c r="Z621" s="441">
        <f t="shared" si="154"/>
        <v>363822203.37058234</v>
      </c>
      <c r="AA621" s="441">
        <f t="shared" si="154"/>
        <v>342070917.44732285</v>
      </c>
      <c r="AB621" s="441">
        <f t="shared" si="154"/>
        <v>321562142.40406847</v>
      </c>
      <c r="AC621" s="441">
        <f t="shared" si="154"/>
        <v>302173072.42292356</v>
      </c>
      <c r="AD621" s="441">
        <f t="shared" si="154"/>
        <v>283797729.15664411</v>
      </c>
      <c r="AE621" s="441">
        <f t="shared" si="154"/>
        <v>266344065.44523287</v>
      </c>
      <c r="AF621" s="441">
        <f t="shared" si="154"/>
        <v>249731661.24274349</v>
      </c>
      <c r="AG621" s="441">
        <f t="shared" si="154"/>
        <v>233889872.93981147</v>
      </c>
      <c r="AH621" s="441">
        <f t="shared" si="154"/>
        <v>218756333.65957952</v>
      </c>
      <c r="AI621" s="441">
        <f t="shared" si="154"/>
        <v>204275728.01635981</v>
      </c>
      <c r="AJ621" s="441">
        <f t="shared" si="154"/>
        <v>190398783.5281024</v>
      </c>
      <c r="AK621" s="441">
        <f t="shared" si="154"/>
        <v>177081434.54200387</v>
      </c>
      <c r="AL621" s="441">
        <f t="shared" si="154"/>
        <v>164284124.63864207</v>
      </c>
      <c r="AM621" s="441">
        <f t="shared" si="154"/>
        <v>151971221.03304958</v>
      </c>
      <c r="AN621" s="441">
        <f t="shared" si="154"/>
        <v>140110520.19301891</v>
      </c>
      <c r="AO621" s="441">
        <f t="shared" si="154"/>
        <v>128672828.23969054</v>
      </c>
      <c r="AP621" s="441">
        <f t="shared" ref="AP621:BN621" si="158">AP589-AP$167</f>
        <v>117631603.0352366</v>
      </c>
      <c r="AQ621" s="441">
        <f t="shared" si="158"/>
        <v>106962647.4508152</v>
      </c>
      <c r="AR621" s="441">
        <f t="shared" si="158"/>
        <v>96643845.329432964</v>
      </c>
      <c r="AS621" s="441">
        <f t="shared" si="158"/>
        <v>86654933.248616457</v>
      </c>
      <c r="AT621" s="441">
        <f t="shared" si="158"/>
        <v>76977302.447364807</v>
      </c>
      <c r="AU621" s="441">
        <f t="shared" si="158"/>
        <v>67593826.285960436</v>
      </c>
      <c r="AV621" s="441">
        <f t="shared" si="158"/>
        <v>58488709.41259408</v>
      </c>
      <c r="AW621" s="441">
        <f t="shared" si="158"/>
        <v>49647355.460440874</v>
      </c>
      <c r="AX621" s="441">
        <f t="shared" si="158"/>
        <v>41056250.625827789</v>
      </c>
      <c r="AY621" s="441">
        <f t="shared" si="158"/>
        <v>32702860.907846689</v>
      </c>
      <c r="AZ621" s="441">
        <f t="shared" si="158"/>
        <v>24575541.141854763</v>
      </c>
      <c r="BA621" s="441">
        <f t="shared" si="158"/>
        <v>16663454.249235868</v>
      </c>
      <c r="BB621" s="441">
        <f t="shared" si="158"/>
        <v>8956499.3655173779</v>
      </c>
      <c r="BC621" s="441">
        <f t="shared" si="158"/>
        <v>1445247.7080860138</v>
      </c>
      <c r="BD621" s="441">
        <f t="shared" si="158"/>
        <v>-5879114.7891821861</v>
      </c>
      <c r="BE621" s="441">
        <f t="shared" si="158"/>
        <v>-13024838.908010483</v>
      </c>
      <c r="BF621" s="441">
        <f t="shared" si="158"/>
        <v>-19999658.361298323</v>
      </c>
      <c r="BG621" s="441">
        <f t="shared" si="158"/>
        <v>-26810831.410387993</v>
      </c>
      <c r="BH621" s="441">
        <f t="shared" si="158"/>
        <v>-33465178.418790579</v>
      </c>
      <c r="BI621" s="441">
        <f t="shared" si="158"/>
        <v>-39969115.806287766</v>
      </c>
      <c r="BJ621" s="441">
        <f t="shared" si="158"/>
        <v>-46328686.806987762</v>
      </c>
      <c r="BK621" s="441">
        <f t="shared" si="158"/>
        <v>-52549589.383314848</v>
      </c>
      <c r="BL621" s="441">
        <f t="shared" si="158"/>
        <v>-58637201.603724241</v>
      </c>
      <c r="BM621" s="441">
        <f t="shared" si="158"/>
        <v>-64596604.753937721</v>
      </c>
      <c r="BN621" s="1353">
        <f t="shared" si="158"/>
        <v>-70432604.418743372</v>
      </c>
    </row>
    <row r="622" spans="2:66" x14ac:dyDescent="0.15">
      <c r="B622" s="1566"/>
      <c r="C622" s="1366"/>
      <c r="D622" s="161" t="str">
        <f t="shared" si="155"/>
        <v>High Price Range</v>
      </c>
      <c r="E622" s="1337" t="str">
        <f t="shared" si="157"/>
        <v>Low Range CAPEX</v>
      </c>
      <c r="F622" s="1402">
        <f t="shared" si="157"/>
        <v>-893566800.00000012</v>
      </c>
      <c r="G622" s="441">
        <f t="shared" si="156"/>
        <v>2311655281.7384653</v>
      </c>
      <c r="H622" s="441">
        <f t="shared" si="156"/>
        <v>1925642039.9528654</v>
      </c>
      <c r="I622" s="441">
        <f t="shared" si="156"/>
        <v>1717990023.8305461</v>
      </c>
      <c r="J622" s="441">
        <f t="shared" si="156"/>
        <v>1578230122.3458254</v>
      </c>
      <c r="K622" s="441">
        <f t="shared" si="156"/>
        <v>1473955290.9917104</v>
      </c>
      <c r="L622" s="441">
        <f t="shared" si="156"/>
        <v>1391343307.8357384</v>
      </c>
      <c r="M622" s="441">
        <f t="shared" si="156"/>
        <v>1323260015.0310714</v>
      </c>
      <c r="N622" s="441">
        <f t="shared" si="156"/>
        <v>1265559396.4994895</v>
      </c>
      <c r="O622" s="441">
        <f t="shared" si="156"/>
        <v>1215626928.7232053</v>
      </c>
      <c r="P622" s="441">
        <f t="shared" si="156"/>
        <v>1171712048.2807863</v>
      </c>
      <c r="Q622" s="441">
        <f t="shared" si="156"/>
        <v>1132587556.0024235</v>
      </c>
      <c r="R622" s="441">
        <f t="shared" si="156"/>
        <v>1097361263.4404113</v>
      </c>
      <c r="S622" s="441">
        <f t="shared" si="156"/>
        <v>1065365077.060735</v>
      </c>
      <c r="T622" s="441">
        <f t="shared" si="156"/>
        <v>1036086299.9162114</v>
      </c>
      <c r="U622" s="441">
        <f t="shared" si="156"/>
        <v>1009123276.9268491</v>
      </c>
      <c r="V622" s="441">
        <f t="shared" si="156"/>
        <v>984155743.23778749</v>
      </c>
      <c r="W622" s="441">
        <f t="shared" ref="W622:BN622" si="159">W590-W$167</f>
        <v>960924406.16663098</v>
      </c>
      <c r="X622" s="441">
        <f t="shared" si="159"/>
        <v>939216522.23913169</v>
      </c>
      <c r="Y622" s="441">
        <f t="shared" si="159"/>
        <v>918855480.31501651</v>
      </c>
      <c r="Z622" s="441">
        <f t="shared" si="159"/>
        <v>899693129.84095359</v>
      </c>
      <c r="AA622" s="441">
        <f t="shared" si="159"/>
        <v>881604032.29996657</v>
      </c>
      <c r="AB622" s="441">
        <f t="shared" si="159"/>
        <v>864481086.79042792</v>
      </c>
      <c r="AC622" s="441">
        <f t="shared" si="159"/>
        <v>848232154.84730077</v>
      </c>
      <c r="AD622" s="441">
        <f t="shared" si="159"/>
        <v>832777423.48461652</v>
      </c>
      <c r="AE622" s="441">
        <f t="shared" si="159"/>
        <v>818047321.48522019</v>
      </c>
      <c r="AF622" s="441">
        <f t="shared" si="159"/>
        <v>803980855.74290824</v>
      </c>
      <c r="AG622" s="441">
        <f t="shared" si="159"/>
        <v>790524270.34097648</v>
      </c>
      <c r="AH622" s="441">
        <f t="shared" si="159"/>
        <v>777629956.31283689</v>
      </c>
      <c r="AI622" s="441">
        <f t="shared" si="159"/>
        <v>765255558.07877421</v>
      </c>
      <c r="AJ622" s="441">
        <f t="shared" si="159"/>
        <v>753363235.62241101</v>
      </c>
      <c r="AK622" s="441">
        <f t="shared" si="159"/>
        <v>741919051.05250573</v>
      </c>
      <c r="AL622" s="441">
        <f t="shared" si="159"/>
        <v>730892455.30225539</v>
      </c>
      <c r="AM622" s="441">
        <f t="shared" si="159"/>
        <v>720255856.04502988</v>
      </c>
      <c r="AN622" s="441">
        <f t="shared" si="159"/>
        <v>709984251.93821454</v>
      </c>
      <c r="AO622" s="441">
        <f t="shared" si="159"/>
        <v>700054921.38807893</v>
      </c>
      <c r="AP622" s="441">
        <f t="shared" si="159"/>
        <v>690447156.40346503</v>
      </c>
      <c r="AQ622" s="441">
        <f t="shared" si="159"/>
        <v>681142033.95131326</v>
      </c>
      <c r="AR622" s="441">
        <f t="shared" si="159"/>
        <v>672122218.67176175</v>
      </c>
      <c r="AS622" s="441">
        <f t="shared" si="159"/>
        <v>663371791.94981742</v>
      </c>
      <c r="AT622" s="441">
        <f t="shared" si="159"/>
        <v>654876103.24510503</v>
      </c>
      <c r="AU622" s="441">
        <f t="shared" si="159"/>
        <v>646621640.30384803</v>
      </c>
      <c r="AV622" s="441">
        <f t="shared" si="159"/>
        <v>638595915.45821595</v>
      </c>
      <c r="AW622" s="441">
        <f t="shared" si="159"/>
        <v>630787365.68778348</v>
      </c>
      <c r="AX622" s="441">
        <f t="shared" si="159"/>
        <v>623185264.49963164</v>
      </c>
      <c r="AY622" s="441">
        <f t="shared" si="159"/>
        <v>615779643.99554133</v>
      </c>
      <c r="AZ622" s="441">
        <f t="shared" si="159"/>
        <v>608561225.75081706</v>
      </c>
      <c r="BA622" s="441">
        <f t="shared" si="159"/>
        <v>601521359.34058213</v>
      </c>
      <c r="BB622" s="441">
        <f t="shared" si="159"/>
        <v>594651967.52440166</v>
      </c>
      <c r="BC622" s="441">
        <f t="shared" si="159"/>
        <v>587945497.2458055</v>
      </c>
      <c r="BD622" s="441">
        <f t="shared" si="159"/>
        <v>581394875.72494507</v>
      </c>
      <c r="BE622" s="441">
        <f t="shared" si="159"/>
        <v>574993471.02474999</v>
      </c>
      <c r="BF622" s="441">
        <f t="shared" si="159"/>
        <v>568735056.55686402</v>
      </c>
      <c r="BG622" s="441">
        <f t="shared" si="159"/>
        <v>562613779.06627727</v>
      </c>
      <c r="BH622" s="441">
        <f t="shared" si="159"/>
        <v>556624129.69512582</v>
      </c>
      <c r="BI622" s="441">
        <f t="shared" si="159"/>
        <v>550760917.7785008</v>
      </c>
      <c r="BJ622" s="441">
        <f t="shared" si="159"/>
        <v>545019247.06979918</v>
      </c>
      <c r="BK622" s="441">
        <f t="shared" si="159"/>
        <v>539394494.13138318</v>
      </c>
      <c r="BL622" s="441">
        <f t="shared" si="159"/>
        <v>533882288.65914392</v>
      </c>
      <c r="BM622" s="441">
        <f t="shared" si="159"/>
        <v>528478495.53783393</v>
      </c>
      <c r="BN622" s="1386">
        <f t="shared" si="159"/>
        <v>523179198.44841623</v>
      </c>
    </row>
    <row r="623" spans="2:66" ht="8.25" customHeight="1" x14ac:dyDescent="0.15">
      <c r="B623" s="1395"/>
      <c r="C623" s="1368"/>
      <c r="D623" s="231"/>
      <c r="E623" s="1395"/>
      <c r="F623" s="1611"/>
      <c r="G623" s="745"/>
      <c r="H623" s="745"/>
      <c r="I623" s="745"/>
      <c r="J623" s="745"/>
      <c r="K623" s="745"/>
      <c r="L623" s="745"/>
      <c r="M623" s="745"/>
      <c r="N623" s="745"/>
      <c r="O623" s="745"/>
      <c r="P623" s="745"/>
      <c r="Q623" s="745"/>
      <c r="R623" s="745"/>
      <c r="S623" s="745"/>
      <c r="T623" s="745"/>
      <c r="U623" s="745"/>
      <c r="V623" s="745"/>
      <c r="W623" s="745"/>
      <c r="X623" s="745"/>
      <c r="Y623" s="745"/>
      <c r="Z623" s="745"/>
      <c r="AA623" s="745"/>
      <c r="AB623" s="745"/>
      <c r="AC623" s="745"/>
      <c r="AD623" s="745"/>
      <c r="AE623" s="745"/>
      <c r="AF623" s="745"/>
      <c r="AG623" s="745"/>
      <c r="AH623" s="745"/>
      <c r="AI623" s="745"/>
      <c r="AJ623" s="745"/>
      <c r="AK623" s="745"/>
      <c r="AL623" s="745"/>
      <c r="AM623" s="745"/>
      <c r="AN623" s="745"/>
      <c r="AO623" s="745"/>
      <c r="AP623" s="745"/>
      <c r="AQ623" s="745"/>
      <c r="AR623" s="745"/>
      <c r="AS623" s="745"/>
      <c r="AT623" s="745"/>
      <c r="AU623" s="745"/>
      <c r="AV623" s="745"/>
      <c r="AW623" s="745"/>
      <c r="AX623" s="745"/>
      <c r="AY623" s="745"/>
      <c r="AZ623" s="745"/>
      <c r="BA623" s="745"/>
      <c r="BB623" s="745"/>
      <c r="BC623" s="745"/>
      <c r="BD623" s="745"/>
      <c r="BE623" s="745"/>
      <c r="BF623" s="745"/>
      <c r="BG623" s="745"/>
      <c r="BH623" s="745"/>
      <c r="BI623" s="745"/>
      <c r="BJ623" s="745"/>
      <c r="BK623" s="745"/>
      <c r="BL623" s="745"/>
      <c r="BM623" s="745"/>
      <c r="BN623" s="1387"/>
    </row>
    <row r="624" spans="2:66" ht="8.25" customHeight="1" x14ac:dyDescent="0.15">
      <c r="B624" s="1568"/>
      <c r="C624" s="1397"/>
      <c r="E624" s="1337"/>
      <c r="F624" s="1587"/>
      <c r="G624" s="184"/>
      <c r="H624" s="184"/>
      <c r="I624" s="184"/>
      <c r="J624" s="184"/>
      <c r="K624" s="184"/>
      <c r="L624" s="184"/>
      <c r="M624" s="184"/>
      <c r="N624" s="184"/>
      <c r="O624" s="184"/>
      <c r="P624" s="184"/>
      <c r="Q624" s="184"/>
      <c r="R624" s="184"/>
      <c r="S624" s="184"/>
      <c r="T624" s="184"/>
      <c r="U624" s="184"/>
      <c r="V624" s="184"/>
      <c r="W624" s="184"/>
      <c r="X624" s="184"/>
      <c r="Y624" s="184"/>
      <c r="Z624" s="184"/>
      <c r="AA624" s="184"/>
      <c r="AB624" s="184"/>
      <c r="AC624" s="184"/>
      <c r="AD624" s="184"/>
      <c r="AE624" s="184"/>
      <c r="AF624" s="184"/>
      <c r="AG624" s="184"/>
      <c r="AH624" s="184"/>
      <c r="AI624" s="184"/>
      <c r="AJ624" s="184"/>
      <c r="AK624" s="184"/>
      <c r="AL624" s="184"/>
      <c r="AM624" s="184"/>
      <c r="AN624" s="184"/>
      <c r="AO624" s="184"/>
      <c r="AP624" s="184"/>
      <c r="AQ624" s="184"/>
      <c r="AR624" s="184"/>
      <c r="AS624" s="184"/>
      <c r="AT624" s="184"/>
      <c r="AU624" s="184"/>
      <c r="AV624" s="184"/>
      <c r="AW624" s="184"/>
      <c r="AX624" s="184"/>
      <c r="AY624" s="184"/>
      <c r="AZ624" s="184"/>
      <c r="BA624" s="184"/>
      <c r="BB624" s="184"/>
      <c r="BC624" s="184"/>
      <c r="BD624" s="184"/>
      <c r="BE624" s="184"/>
      <c r="BF624" s="184"/>
      <c r="BG624" s="184"/>
      <c r="BH624" s="184"/>
      <c r="BI624" s="184"/>
      <c r="BJ624" s="184"/>
      <c r="BK624" s="184"/>
      <c r="BL624" s="184"/>
      <c r="BM624" s="184"/>
      <c r="BN624" s="1335"/>
    </row>
    <row r="625" spans="2:66" ht="15.75" customHeight="1" x14ac:dyDescent="0.15">
      <c r="B625" s="3694" t="s">
        <v>992</v>
      </c>
      <c r="C625" s="1396" t="str">
        <f>C592</f>
        <v>Low Range Opex-Low</v>
      </c>
      <c r="D625" s="166" t="str">
        <f t="shared" ref="D625:BN627" si="160">D592</f>
        <v>Low Price Range</v>
      </c>
      <c r="E625" s="1337" t="s">
        <v>938</v>
      </c>
      <c r="F625" s="1612">
        <f>-C84</f>
        <v>-2548800000</v>
      </c>
      <c r="G625" s="166">
        <f t="shared" si="160"/>
        <v>-218979896.38182306</v>
      </c>
      <c r="H625" s="166">
        <f t="shared" si="160"/>
        <v>-465764430.44646287</v>
      </c>
      <c r="I625" s="166">
        <f t="shared" si="160"/>
        <v>-586560890.9286958</v>
      </c>
      <c r="J625" s="166">
        <f t="shared" si="160"/>
        <v>-663192057.69817483</v>
      </c>
      <c r="K625" s="166">
        <f t="shared" si="160"/>
        <v>-717932145.13012326</v>
      </c>
      <c r="L625" s="166">
        <f t="shared" si="160"/>
        <v>-759829226.08396113</v>
      </c>
      <c r="M625" s="166">
        <f t="shared" si="160"/>
        <v>-793383825.18156099</v>
      </c>
      <c r="N625" s="166">
        <f t="shared" si="160"/>
        <v>-821134159.4995445</v>
      </c>
      <c r="O625" s="166">
        <f t="shared" si="160"/>
        <v>-844640868.27108073</v>
      </c>
      <c r="P625" s="166">
        <f t="shared" si="160"/>
        <v>-864926229.44510317</v>
      </c>
      <c r="Q625" s="166">
        <f t="shared" si="160"/>
        <v>-882693156.47577608</v>
      </c>
      <c r="R625" s="166">
        <f t="shared" si="160"/>
        <v>-898443894.20817351</v>
      </c>
      <c r="S625" s="166">
        <f t="shared" si="160"/>
        <v>-912548676.84218574</v>
      </c>
      <c r="T625" s="166">
        <f t="shared" si="160"/>
        <v>-925287573.48625326</v>
      </c>
      <c r="U625" s="166">
        <f t="shared" si="160"/>
        <v>-936877112.28456664</v>
      </c>
      <c r="V625" s="166">
        <f t="shared" si="160"/>
        <v>-947487840.94063997</v>
      </c>
      <c r="W625" s="166">
        <f t="shared" si="160"/>
        <v>-957256269.2478137</v>
      </c>
      <c r="X625" s="166">
        <f t="shared" si="160"/>
        <v>-966293207.95786917</v>
      </c>
      <c r="Y625" s="166">
        <f t="shared" si="160"/>
        <v>-974689726.60543072</v>
      </c>
      <c r="Z625" s="166">
        <f t="shared" si="160"/>
        <v>-982521496.89708722</v>
      </c>
      <c r="AA625" s="166">
        <f t="shared" si="160"/>
        <v>-989852016.22954416</v>
      </c>
      <c r="AB625" s="166">
        <f t="shared" si="160"/>
        <v>-996735038.52162552</v>
      </c>
      <c r="AC625" s="166">
        <f t="shared" si="160"/>
        <v>-1003216433.7119615</v>
      </c>
      <c r="AD625" s="166">
        <f t="shared" si="160"/>
        <v>-1009335628.7075435</v>
      </c>
      <c r="AE625" s="166">
        <f t="shared" si="160"/>
        <v>-1015126737.1641842</v>
      </c>
      <c r="AF625" s="166">
        <f t="shared" si="160"/>
        <v>-1020619454.8147533</v>
      </c>
      <c r="AG625" s="166">
        <f t="shared" si="160"/>
        <v>-1025839775.9761763</v>
      </c>
      <c r="AH625" s="166">
        <f t="shared" si="160"/>
        <v>-1030810572.1300073</v>
      </c>
      <c r="AI625" s="166">
        <f t="shared" si="160"/>
        <v>-1035552063.0171951</v>
      </c>
      <c r="AJ625" s="166">
        <f t="shared" si="160"/>
        <v>-1040082203.1686578</v>
      </c>
      <c r="AK625" s="166">
        <f t="shared" si="160"/>
        <v>-1044417001.3164062</v>
      </c>
      <c r="AL625" s="166">
        <f t="shared" si="160"/>
        <v>-1048570786.0935166</v>
      </c>
      <c r="AM625" s="166">
        <f t="shared" si="160"/>
        <v>-1052556428.4238899</v>
      </c>
      <c r="AN625" s="166">
        <f t="shared" si="160"/>
        <v>-1056385528.7392555</v>
      </c>
      <c r="AO625" s="166">
        <f t="shared" si="160"/>
        <v>-1060068575.4411441</v>
      </c>
      <c r="AP625" s="166">
        <f t="shared" si="160"/>
        <v>-1063615079.7072999</v>
      </c>
      <c r="AQ625" s="166">
        <f t="shared" si="160"/>
        <v>-1067033690.723156</v>
      </c>
      <c r="AR625" s="166">
        <f t="shared" si="160"/>
        <v>-1070332294.6253492</v>
      </c>
      <c r="AS625" s="166">
        <f t="shared" si="160"/>
        <v>-1073518099.8215268</v>
      </c>
      <c r="AT625" s="166">
        <f t="shared" si="160"/>
        <v>-1076597710.8586743</v>
      </c>
      <c r="AU625" s="166">
        <f t="shared" si="160"/>
        <v>-1079577192.6209161</v>
      </c>
      <c r="AV625" s="166">
        <f t="shared" si="160"/>
        <v>-1082462126.32464</v>
      </c>
      <c r="AW625" s="166">
        <f t="shared" si="160"/>
        <v>-1085257658.5268011</v>
      </c>
      <c r="AX625" s="166">
        <f t="shared" si="160"/>
        <v>-1087968544.1583049</v>
      </c>
      <c r="AY625" s="166">
        <f t="shared" si="160"/>
        <v>-1090599184.4284315</v>
      </c>
      <c r="AZ625" s="166">
        <f t="shared" si="160"/>
        <v>-1093153660.3105738</v>
      </c>
      <c r="BA625" s="166">
        <f t="shared" si="160"/>
        <v>-1095635762.2080889</v>
      </c>
      <c r="BB625" s="166">
        <f t="shared" si="160"/>
        <v>-1098049016.3070393</v>
      </c>
      <c r="BC625" s="166">
        <f t="shared" si="160"/>
        <v>-1100396708.0463428</v>
      </c>
      <c r="BD625" s="166">
        <f t="shared" si="160"/>
        <v>-1102681903.0723519</v>
      </c>
      <c r="BE625" s="166">
        <f t="shared" si="160"/>
        <v>-1104907465.9918327</v>
      </c>
      <c r="BF625" s="166">
        <f t="shared" si="160"/>
        <v>-1107076077.1928072</v>
      </c>
      <c r="BG625" s="166">
        <f t="shared" si="160"/>
        <v>-1109190247.9652469</v>
      </c>
      <c r="BH625" s="166">
        <f t="shared" si="160"/>
        <v>-1111252334.1219456</v>
      </c>
      <c r="BI625" s="166">
        <f t="shared" si="160"/>
        <v>-1113264548.2930641</v>
      </c>
      <c r="BJ625" s="166">
        <f t="shared" si="160"/>
        <v>-1115228971.0450106</v>
      </c>
      <c r="BK625" s="166">
        <f t="shared" si="160"/>
        <v>-1117147560.9548478</v>
      </c>
      <c r="BL625" s="166">
        <f t="shared" si="160"/>
        <v>-1119022163.7547607</v>
      </c>
      <c r="BM625" s="166">
        <f t="shared" si="160"/>
        <v>-1120854520.6468136</v>
      </c>
      <c r="BN625" s="1384">
        <f t="shared" si="160"/>
        <v>-1122646275.8759308</v>
      </c>
    </row>
    <row r="626" spans="2:66" ht="16.5" customHeight="1" x14ac:dyDescent="0.15">
      <c r="B626" s="3694"/>
      <c r="C626" s="1396"/>
      <c r="D626" s="166" t="str">
        <f t="shared" si="160"/>
        <v>Low Price Range</v>
      </c>
      <c r="E626" s="1337" t="s">
        <v>938</v>
      </c>
      <c r="F626" s="1612">
        <f>F625</f>
        <v>-2548800000</v>
      </c>
      <c r="G626" s="166">
        <f t="shared" si="160"/>
        <v>-218979896.38182306</v>
      </c>
      <c r="H626" s="166">
        <f t="shared" si="160"/>
        <v>-404068296.93030298</v>
      </c>
      <c r="I626" s="166">
        <f t="shared" si="160"/>
        <v>-499185427.47379363</v>
      </c>
      <c r="J626" s="166">
        <f t="shared" si="160"/>
        <v>-561393437.39651108</v>
      </c>
      <c r="K626" s="166">
        <f t="shared" si="160"/>
        <v>-606837499.46040618</v>
      </c>
      <c r="L626" s="166">
        <f t="shared" si="160"/>
        <v>-642242998.35847807</v>
      </c>
      <c r="M626" s="166">
        <f t="shared" si="160"/>
        <v>-671019483.04295146</v>
      </c>
      <c r="N626" s="166">
        <f t="shared" si="160"/>
        <v>-695119806.79278791</v>
      </c>
      <c r="O626" s="166">
        <f t="shared" si="160"/>
        <v>-715760439.77971458</v>
      </c>
      <c r="P626" s="166">
        <f t="shared" si="160"/>
        <v>-733747259.54709864</v>
      </c>
      <c r="Q626" s="166">
        <f t="shared" si="160"/>
        <v>-749639932.04732621</v>
      </c>
      <c r="R626" s="166">
        <f t="shared" si="160"/>
        <v>-763841933.61046004</v>
      </c>
      <c r="S626" s="166">
        <f t="shared" si="160"/>
        <v>-776653104.44987559</v>
      </c>
      <c r="T626" s="166">
        <f t="shared" si="160"/>
        <v>-788301945.59226215</v>
      </c>
      <c r="U626" s="166">
        <f t="shared" si="160"/>
        <v>-798966323.41948438</v>
      </c>
      <c r="V626" s="166">
        <f t="shared" si="160"/>
        <v>-808787220.77962315</v>
      </c>
      <c r="W626" s="166">
        <f t="shared" si="160"/>
        <v>-817878148.94720805</v>
      </c>
      <c r="X626" s="166">
        <f t="shared" si="160"/>
        <v>-826331758.81851077</v>
      </c>
      <c r="Y626" s="166">
        <f t="shared" si="160"/>
        <v>-834224590.77624893</v>
      </c>
      <c r="Z626" s="166">
        <f t="shared" si="160"/>
        <v>-841620555.62078738</v>
      </c>
      <c r="AA626" s="166">
        <f t="shared" si="160"/>
        <v>-848573530.77916265</v>
      </c>
      <c r="AB626" s="166">
        <f t="shared" si="160"/>
        <v>-855129327.24598062</v>
      </c>
      <c r="AC626" s="166">
        <f t="shared" si="160"/>
        <v>-861327200.8980732</v>
      </c>
      <c r="AD626" s="166">
        <f t="shared" si="160"/>
        <v>-867201028.57464445</v>
      </c>
      <c r="AE626" s="166">
        <f t="shared" si="160"/>
        <v>-872780233.89777946</v>
      </c>
      <c r="AF626" s="166">
        <f t="shared" si="160"/>
        <v>-878090523.78814781</v>
      </c>
      <c r="AG626" s="166">
        <f t="shared" si="160"/>
        <v>-883154480.04908514</v>
      </c>
      <c r="AH626" s="166">
        <f t="shared" si="160"/>
        <v>-887992038.75917625</v>
      </c>
      <c r="AI626" s="166">
        <f t="shared" si="160"/>
        <v>-892620881.93059862</v>
      </c>
      <c r="AJ626" s="166">
        <f t="shared" si="160"/>
        <v>-897056759.91231513</v>
      </c>
      <c r="AK626" s="166">
        <f t="shared" si="160"/>
        <v>-901313758.64804232</v>
      </c>
      <c r="AL626" s="166">
        <f t="shared" si="160"/>
        <v>-905404522.66843331</v>
      </c>
      <c r="AM626" s="166">
        <f t="shared" si="160"/>
        <v>-909340442.28252864</v>
      </c>
      <c r="AN626" s="166">
        <f t="shared" si="160"/>
        <v>-913131811.61088026</v>
      </c>
      <c r="AO626" s="166">
        <f t="shared" si="160"/>
        <v>-916787962.71390998</v>
      </c>
      <c r="AP626" s="166">
        <f t="shared" si="160"/>
        <v>-920317380.00148761</v>
      </c>
      <c r="AQ626" s="166">
        <f t="shared" si="160"/>
        <v>-923727798.28231978</v>
      </c>
      <c r="AR626" s="166">
        <f t="shared" si="160"/>
        <v>-927026287.16556501</v>
      </c>
      <c r="AS626" s="166">
        <f t="shared" si="160"/>
        <v>-930219324.018749</v>
      </c>
      <c r="AT626" s="166">
        <f t="shared" si="160"/>
        <v>-933312857.28342271</v>
      </c>
      <c r="AU626" s="166">
        <f t="shared" si="160"/>
        <v>-936312361.62903404</v>
      </c>
      <c r="AV626" s="166">
        <f t="shared" si="160"/>
        <v>-939222886.16804171</v>
      </c>
      <c r="AW626" s="166">
        <f t="shared" si="160"/>
        <v>-942049096.74761891</v>
      </c>
      <c r="AX626" s="166">
        <f t="shared" si="160"/>
        <v>-944795313.164837</v>
      </c>
      <c r="AY626" s="166">
        <f t="shared" si="160"/>
        <v>-947465542.01485848</v>
      </c>
      <c r="AZ626" s="166">
        <f t="shared" si="160"/>
        <v>-950063505.76911569</v>
      </c>
      <c r="BA626" s="166">
        <f t="shared" si="160"/>
        <v>-952592668.58778191</v>
      </c>
      <c r="BB626" s="166">
        <f t="shared" si="160"/>
        <v>-955056259.29420137</v>
      </c>
      <c r="BC626" s="166">
        <f t="shared" si="160"/>
        <v>-957457291.87529469</v>
      </c>
      <c r="BD626" s="166">
        <f t="shared" si="160"/>
        <v>-959798583.81886601</v>
      </c>
      <c r="BE626" s="166">
        <f t="shared" si="160"/>
        <v>-962082772.55428624</v>
      </c>
      <c r="BF626" s="166">
        <f t="shared" si="160"/>
        <v>-964312330.22567916</v>
      </c>
      <c r="BG626" s="166">
        <f t="shared" si="160"/>
        <v>-966489576.99521708</v>
      </c>
      <c r="BH626" s="166">
        <f t="shared" si="160"/>
        <v>-968616693.04747581</v>
      </c>
      <c r="BI626" s="166">
        <f t="shared" si="160"/>
        <v>-970695729.44313729</v>
      </c>
      <c r="BJ626" s="166">
        <f t="shared" si="160"/>
        <v>-972728617.95105338</v>
      </c>
      <c r="BK626" s="166">
        <f t="shared" si="160"/>
        <v>-974717179.97117841</v>
      </c>
      <c r="BL626" s="166">
        <f t="shared" si="160"/>
        <v>-976663134.64676225</v>
      </c>
      <c r="BM626" s="166">
        <f t="shared" si="160"/>
        <v>-978568106.2520442</v>
      </c>
      <c r="BN626" s="1384">
        <f t="shared" si="160"/>
        <v>-980433630.93122137</v>
      </c>
    </row>
    <row r="627" spans="2:66" x14ac:dyDescent="0.15">
      <c r="B627" s="1337"/>
      <c r="C627" s="1378"/>
      <c r="D627" s="166" t="str">
        <f t="shared" si="160"/>
        <v>Low Price Range</v>
      </c>
      <c r="E627" s="1337" t="s">
        <v>938</v>
      </c>
      <c r="F627" s="1612">
        <f>F626</f>
        <v>-2548800000</v>
      </c>
      <c r="G627" s="166">
        <f t="shared" si="160"/>
        <v>-218979896.38182306</v>
      </c>
      <c r="H627" s="166">
        <f t="shared" si="160"/>
        <v>-342372163.41414285</v>
      </c>
      <c r="I627" s="166">
        <f t="shared" si="160"/>
        <v>-408749816.43102098</v>
      </c>
      <c r="J627" s="166">
        <f t="shared" si="160"/>
        <v>-453425203.74323094</v>
      </c>
      <c r="K627" s="166">
        <f t="shared" si="160"/>
        <v>-486757500.26155484</v>
      </c>
      <c r="L627" s="166">
        <f t="shared" si="160"/>
        <v>-513165091.45842111</v>
      </c>
      <c r="M627" s="166">
        <f t="shared" si="160"/>
        <v>-534928468.81649423</v>
      </c>
      <c r="N627" s="166">
        <f t="shared" si="160"/>
        <v>-553372940.03941011</v>
      </c>
      <c r="O627" s="166">
        <f t="shared" si="160"/>
        <v>-569334258.79866672</v>
      </c>
      <c r="P627" s="166">
        <f t="shared" si="160"/>
        <v>-583372006.90590167</v>
      </c>
      <c r="Q627" s="166">
        <f t="shared" si="160"/>
        <v>-595878468.54018164</v>
      </c>
      <c r="R627" s="166">
        <f t="shared" si="160"/>
        <v>-607138838.98308134</v>
      </c>
      <c r="S627" s="166">
        <f t="shared" si="160"/>
        <v>-617366679.75743926</v>
      </c>
      <c r="T627" s="166">
        <f t="shared" si="160"/>
        <v>-626725878.60534704</v>
      </c>
      <c r="U627" s="166">
        <f t="shared" si="160"/>
        <v>-635344827.83442509</v>
      </c>
      <c r="V627" s="166">
        <f t="shared" si="160"/>
        <v>-643325902.70597136</v>
      </c>
      <c r="W627" s="166">
        <f t="shared" si="160"/>
        <v>-650751988.23128116</v>
      </c>
      <c r="X627" s="166">
        <f t="shared" si="160"/>
        <v>-657691089.5893023</v>
      </c>
      <c r="Y627" s="166">
        <f t="shared" si="160"/>
        <v>-664199661.96504509</v>
      </c>
      <c r="Z627" s="166">
        <f t="shared" si="160"/>
        <v>-670325062.88581383</v>
      </c>
      <c r="AA627" s="166">
        <f t="shared" si="160"/>
        <v>-676107389.79207826</v>
      </c>
      <c r="AB627" s="166">
        <f t="shared" si="160"/>
        <v>-681580878.35666561</v>
      </c>
      <c r="AC627" s="166">
        <f t="shared" si="160"/>
        <v>-686774981.38805866</v>
      </c>
      <c r="AD627" s="166">
        <f t="shared" si="160"/>
        <v>-691715211.75527549</v>
      </c>
      <c r="AE627" s="166">
        <f t="shared" si="160"/>
        <v>-696423808.46277487</v>
      </c>
      <c r="AF627" s="166">
        <f t="shared" si="160"/>
        <v>-700920268.45219767</v>
      </c>
      <c r="AG627" s="166">
        <f t="shared" si="160"/>
        <v>-705221775.23879802</v>
      </c>
      <c r="AH627" s="166">
        <f t="shared" si="160"/>
        <v>-709343547.41531456</v>
      </c>
      <c r="AI627" s="166">
        <f t="shared" si="160"/>
        <v>-713299124.28671563</v>
      </c>
      <c r="AJ627" s="166">
        <f t="shared" si="160"/>
        <v>-717100601.7214849</v>
      </c>
      <c r="AK627" s="166">
        <f t="shared" si="160"/>
        <v>-720758828.24212122</v>
      </c>
      <c r="AL627" s="166">
        <f t="shared" si="160"/>
        <v>-724283569.10587645</v>
      </c>
      <c r="AM627" s="166">
        <f t="shared" si="160"/>
        <v>-727683644.423998</v>
      </c>
      <c r="AN627" s="166">
        <f t="shared" si="160"/>
        <v>-730967046.07865536</v>
      </c>
      <c r="AO627" s="166">
        <f t="shared" si="160"/>
        <v>-734141037.21177566</v>
      </c>
      <c r="AP627" s="166">
        <f t="shared" si="160"/>
        <v>-737212237.30087435</v>
      </c>
      <c r="AQ627" s="166">
        <f t="shared" si="160"/>
        <v>-740186695.24711776</v>
      </c>
      <c r="AR627" s="166">
        <f t="shared" si="160"/>
        <v>-743069952.43904281</v>
      </c>
      <c r="AS627" s="166">
        <f t="shared" si="160"/>
        <v>-745867097.39118552</v>
      </c>
      <c r="AT627" s="166">
        <f t="shared" si="160"/>
        <v>-748582813.26773477</v>
      </c>
      <c r="AU627" s="166">
        <f t="shared" si="160"/>
        <v>-751221419.37032449</v>
      </c>
      <c r="AV627" s="166">
        <f t="shared" si="160"/>
        <v>-753786907.48337281</v>
      </c>
      <c r="AW627" s="166">
        <f t="shared" si="160"/>
        <v>-756282973.82024598</v>
      </c>
      <c r="AX627" s="166">
        <f t="shared" si="160"/>
        <v>-758713047.1915015</v>
      </c>
      <c r="AY627" s="166">
        <f t="shared" si="160"/>
        <v>-761080313.91674054</v>
      </c>
      <c r="AZ627" s="166">
        <f t="shared" si="160"/>
        <v>-763387739.9197551</v>
      </c>
      <c r="BA627" s="166">
        <f t="shared" si="160"/>
        <v>-765638090.3790952</v>
      </c>
      <c r="BB627" s="166">
        <f t="shared" si="160"/>
        <v>-767833947.25025022</v>
      </c>
      <c r="BC627" s="166">
        <f t="shared" si="160"/>
        <v>-769977724.92904937</v>
      </c>
      <c r="BD627" s="166">
        <f t="shared" si="160"/>
        <v>-772071684.28699958</v>
      </c>
      <c r="BE627" s="166">
        <f t="shared" si="160"/>
        <v>-774117945.27663457</v>
      </c>
      <c r="BF627" s="166">
        <f t="shared" si="160"/>
        <v>-776118498.27748024</v>
      </c>
      <c r="BG627" s="166">
        <f t="shared" si="160"/>
        <v>-778075214.33002663</v>
      </c>
      <c r="BH627" s="166">
        <f t="shared" si="160"/>
        <v>-779989854.38542044</v>
      </c>
      <c r="BI627" s="166">
        <f t="shared" si="160"/>
        <v>-781864077.6818459</v>
      </c>
      <c r="BJ627" s="166">
        <f t="shared" si="160"/>
        <v>-783699449.34428549</v>
      </c>
      <c r="BK627" s="166">
        <f t="shared" si="160"/>
        <v>-785497447.29212117</v>
      </c>
      <c r="BL627" s="166">
        <f t="shared" si="160"/>
        <v>-787259468.52854633</v>
      </c>
      <c r="BM627" s="166">
        <f t="shared" si="160"/>
        <v>-788986834.87672579</v>
      </c>
      <c r="BN627" s="1384">
        <f t="shared" si="160"/>
        <v>-790680798.21983874</v>
      </c>
    </row>
    <row r="628" spans="2:66" ht="5.25" customHeight="1" x14ac:dyDescent="0.15">
      <c r="B628" s="1337"/>
      <c r="C628" s="1378"/>
      <c r="D628" s="1389"/>
      <c r="E628" s="1337"/>
      <c r="F628" s="1612"/>
      <c r="G628" s="166"/>
      <c r="H628" s="166"/>
      <c r="I628" s="166"/>
      <c r="J628" s="166"/>
      <c r="K628" s="166"/>
      <c r="L628" s="166"/>
      <c r="M628" s="166"/>
      <c r="N628" s="166"/>
      <c r="O628" s="166"/>
      <c r="P628" s="166"/>
      <c r="Q628" s="166"/>
      <c r="R628" s="166"/>
      <c r="S628" s="166"/>
      <c r="T628" s="166"/>
      <c r="U628" s="166"/>
      <c r="V628" s="166"/>
      <c r="W628" s="166"/>
      <c r="X628" s="166"/>
      <c r="Y628" s="166"/>
      <c r="Z628" s="166"/>
      <c r="AA628" s="166"/>
      <c r="AB628" s="166"/>
      <c r="AC628" s="166"/>
      <c r="AD628" s="166"/>
      <c r="AE628" s="166"/>
      <c r="AF628" s="166"/>
      <c r="AG628" s="166"/>
      <c r="AH628" s="166"/>
      <c r="AI628" s="166"/>
      <c r="AJ628" s="166"/>
      <c r="AK628" s="166"/>
      <c r="AL628" s="166"/>
      <c r="AM628" s="166"/>
      <c r="AN628" s="166"/>
      <c r="AO628" s="166"/>
      <c r="AP628" s="166"/>
      <c r="AQ628" s="166"/>
      <c r="AR628" s="166"/>
      <c r="AS628" s="166"/>
      <c r="AT628" s="166"/>
      <c r="AU628" s="166"/>
      <c r="AV628" s="166"/>
      <c r="AW628" s="166"/>
      <c r="AX628" s="166"/>
      <c r="AY628" s="166"/>
      <c r="AZ628" s="166"/>
      <c r="BA628" s="166"/>
      <c r="BB628" s="166"/>
      <c r="BC628" s="166"/>
      <c r="BD628" s="166"/>
      <c r="BE628" s="166"/>
      <c r="BF628" s="166"/>
      <c r="BG628" s="166"/>
      <c r="BH628" s="166"/>
      <c r="BI628" s="166"/>
      <c r="BJ628" s="166"/>
      <c r="BK628" s="166"/>
      <c r="BL628" s="166"/>
      <c r="BM628" s="166"/>
      <c r="BN628" s="1384"/>
    </row>
    <row r="629" spans="2:66" x14ac:dyDescent="0.15">
      <c r="B629" s="1337"/>
      <c r="C629" s="1378"/>
      <c r="D629" s="166" t="str">
        <f t="shared" ref="D629:BN631" si="161">D596</f>
        <v>High Price Range</v>
      </c>
      <c r="E629" s="1337" t="str">
        <f>E625</f>
        <v>High Range CAPEX</v>
      </c>
      <c r="F629" s="1612">
        <f>F625</f>
        <v>-2548800000</v>
      </c>
      <c r="G629" s="166">
        <f t="shared" si="161"/>
        <v>2407229851.1509762</v>
      </c>
      <c r="H629" s="166">
        <f t="shared" si="161"/>
        <v>1635203367.5797765</v>
      </c>
      <c r="I629" s="166">
        <f t="shared" si="161"/>
        <v>1257310697.0872304</v>
      </c>
      <c r="J629" s="166">
        <f t="shared" si="161"/>
        <v>1017582180.7228172</v>
      </c>
      <c r="K629" s="166">
        <f t="shared" si="161"/>
        <v>846336452.66030478</v>
      </c>
      <c r="L629" s="166">
        <f t="shared" si="161"/>
        <v>715268044.32877994</v>
      </c>
      <c r="M629" s="166">
        <f t="shared" si="161"/>
        <v>610297774.42452335</v>
      </c>
      <c r="N629" s="166">
        <f t="shared" si="161"/>
        <v>523485231.23724937</v>
      </c>
      <c r="O629" s="166">
        <f t="shared" si="161"/>
        <v>449948201.12308502</v>
      </c>
      <c r="P629" s="166">
        <f t="shared" si="161"/>
        <v>386488648.78723907</v>
      </c>
      <c r="Q629" s="166">
        <f t="shared" si="161"/>
        <v>330907620.37577581</v>
      </c>
      <c r="R629" s="166">
        <f t="shared" si="161"/>
        <v>281633922.12201929</v>
      </c>
      <c r="S629" s="166">
        <f t="shared" si="161"/>
        <v>237509334.73754239</v>
      </c>
      <c r="T629" s="166">
        <f t="shared" si="161"/>
        <v>197657706.1986146</v>
      </c>
      <c r="U629" s="166">
        <f t="shared" si="161"/>
        <v>161401662.36431909</v>
      </c>
      <c r="V629" s="166">
        <f t="shared" si="161"/>
        <v>128207671.64879513</v>
      </c>
      <c r="W629" s="166">
        <f t="shared" si="161"/>
        <v>97648684.698546171</v>
      </c>
      <c r="X629" s="166">
        <f t="shared" si="161"/>
        <v>69378047.557463408</v>
      </c>
      <c r="Y629" s="166">
        <f t="shared" si="161"/>
        <v>43110863.553059578</v>
      </c>
      <c r="Z629" s="166">
        <f t="shared" si="161"/>
        <v>18610405.688786745</v>
      </c>
      <c r="AA629" s="166">
        <f t="shared" si="161"/>
        <v>-4321967.6239798069</v>
      </c>
      <c r="AB629" s="166">
        <f t="shared" si="161"/>
        <v>-25854417.040383816</v>
      </c>
      <c r="AC629" s="166">
        <f t="shared" si="161"/>
        <v>-46130439.427263737</v>
      </c>
      <c r="AD629" s="166">
        <f t="shared" si="161"/>
        <v>-65273375.643389463</v>
      </c>
      <c r="AE629" s="166">
        <f t="shared" si="161"/>
        <v>-83389944.879404545</v>
      </c>
      <c r="AF629" s="166">
        <f t="shared" si="161"/>
        <v>-100573045.55097103</v>
      </c>
      <c r="AG629" s="166">
        <f t="shared" si="161"/>
        <v>-116903996.77788234</v>
      </c>
      <c r="AH629" s="166">
        <f t="shared" si="161"/>
        <v>-132454348.38211322</v>
      </c>
      <c r="AI629" s="166">
        <f t="shared" si="161"/>
        <v>-147287354.63347602</v>
      </c>
      <c r="AJ629" s="166">
        <f t="shared" si="161"/>
        <v>-161459183.4495492</v>
      </c>
      <c r="AK629" s="166">
        <f t="shared" si="161"/>
        <v>-175019915.62298703</v>
      </c>
      <c r="AL629" s="166">
        <f t="shared" si="161"/>
        <v>-188014376.02196836</v>
      </c>
      <c r="AM629" s="166">
        <f t="shared" si="161"/>
        <v>-200482829.30147815</v>
      </c>
      <c r="AN629" s="166">
        <f t="shared" si="161"/>
        <v>-212461565.58216786</v>
      </c>
      <c r="AO629" s="166">
        <f t="shared" si="161"/>
        <v>-223983396.17363739</v>
      </c>
      <c r="AP629" s="166">
        <f t="shared" si="161"/>
        <v>-235078075.29503369</v>
      </c>
      <c r="AQ629" s="166">
        <f t="shared" si="161"/>
        <v>-245772660.55854082</v>
      </c>
      <c r="AR629" s="166">
        <f t="shared" si="161"/>
        <v>-256091822.49855685</v>
      </c>
      <c r="AS629" s="166">
        <f t="shared" si="161"/>
        <v>-266058111.48125148</v>
      </c>
      <c r="AT629" s="166">
        <f t="shared" si="161"/>
        <v>-275692188.78997517</v>
      </c>
      <c r="AU629" s="166">
        <f t="shared" si="161"/>
        <v>-285013027.45795107</v>
      </c>
      <c r="AV629" s="166">
        <f t="shared" si="161"/>
        <v>-294038087.44018888</v>
      </c>
      <c r="AW629" s="166">
        <f t="shared" si="161"/>
        <v>-302783468.92823267</v>
      </c>
      <c r="AX629" s="166">
        <f t="shared" si="161"/>
        <v>-311264046.97331166</v>
      </c>
      <c r="AY629" s="166">
        <f t="shared" si="161"/>
        <v>-319493590.06434894</v>
      </c>
      <c r="AZ629" s="166">
        <f t="shared" si="161"/>
        <v>-327484864.88281584</v>
      </c>
      <c r="BA629" s="166">
        <f t="shared" si="161"/>
        <v>-335249729.1076622</v>
      </c>
      <c r="BB629" s="166">
        <f t="shared" si="161"/>
        <v>-342799213.85571599</v>
      </c>
      <c r="BC629" s="166">
        <f t="shared" si="161"/>
        <v>-350143597.1043396</v>
      </c>
      <c r="BD629" s="166">
        <f t="shared" si="161"/>
        <v>-357292469.24452806</v>
      </c>
      <c r="BE629" s="166">
        <f t="shared" si="161"/>
        <v>-364254791.74664712</v>
      </c>
      <c r="BF629" s="166">
        <f t="shared" si="161"/>
        <v>-371038949.7817812</v>
      </c>
      <c r="BG629" s="166">
        <f t="shared" si="161"/>
        <v>-377652799.52444029</v>
      </c>
      <c r="BH629" s="166">
        <f t="shared" si="161"/>
        <v>-384103710.76331019</v>
      </c>
      <c r="BI629" s="166">
        <f t="shared" si="161"/>
        <v>-390398605.36279881</v>
      </c>
      <c r="BJ629" s="166">
        <f t="shared" si="161"/>
        <v>-396543992.04669523</v>
      </c>
      <c r="BK629" s="166">
        <f t="shared" si="161"/>
        <v>-402545997.91436815</v>
      </c>
      <c r="BL629" s="166">
        <f t="shared" si="161"/>
        <v>-408410397.04778528</v>
      </c>
      <c r="BM629" s="166">
        <f t="shared" si="161"/>
        <v>-414142636.52292418</v>
      </c>
      <c r="BN629" s="1384">
        <f t="shared" si="161"/>
        <v>-419747860.10064411</v>
      </c>
    </row>
    <row r="630" spans="2:66" x14ac:dyDescent="0.15">
      <c r="B630" s="1337"/>
      <c r="C630" s="1378"/>
      <c r="D630" s="166" t="str">
        <f t="shared" si="161"/>
        <v>High Price Range</v>
      </c>
      <c r="E630" s="1337" t="str">
        <f t="shared" ref="E630:F645" si="162">E626</f>
        <v>High Range CAPEX</v>
      </c>
      <c r="F630" s="1612">
        <f t="shared" si="162"/>
        <v>-2548800000</v>
      </c>
      <c r="G630" s="166">
        <f t="shared" si="161"/>
        <v>2407229851.1509762</v>
      </c>
      <c r="H630" s="166">
        <f t="shared" si="161"/>
        <v>1828209988.4725764</v>
      </c>
      <c r="I630" s="166">
        <f t="shared" si="161"/>
        <v>1530651050.6760948</v>
      </c>
      <c r="J630" s="166">
        <f t="shared" si="161"/>
        <v>1336043105.1959364</v>
      </c>
      <c r="K630" s="166">
        <f t="shared" si="161"/>
        <v>1193878526.0120938</v>
      </c>
      <c r="L630" s="166">
        <f t="shared" si="161"/>
        <v>1083118008.068927</v>
      </c>
      <c r="M630" s="166">
        <f t="shared" si="161"/>
        <v>993095315.33942533</v>
      </c>
      <c r="N630" s="166">
        <f t="shared" si="161"/>
        <v>917701254.41079211</v>
      </c>
      <c r="O630" s="166">
        <f t="shared" si="161"/>
        <v>853130290.25382972</v>
      </c>
      <c r="P630" s="166">
        <f t="shared" si="161"/>
        <v>796861362.10452628</v>
      </c>
      <c r="Q630" s="166">
        <f t="shared" si="161"/>
        <v>747143643.32039189</v>
      </c>
      <c r="R630" s="166">
        <f t="shared" si="161"/>
        <v>702714921.85283399</v>
      </c>
      <c r="S630" s="166">
        <f t="shared" si="161"/>
        <v>662637194.89530444</v>
      </c>
      <c r="T630" s="166">
        <f t="shared" si="161"/>
        <v>626195633.032758</v>
      </c>
      <c r="U630" s="166">
        <f t="shared" si="161"/>
        <v>592833809.34866714</v>
      </c>
      <c r="V630" s="166">
        <f t="shared" si="161"/>
        <v>562110681.24341989</v>
      </c>
      <c r="W630" s="166">
        <f t="shared" si="161"/>
        <v>533671146.60151029</v>
      </c>
      <c r="X630" s="166">
        <f t="shared" si="161"/>
        <v>507225361.71000171</v>
      </c>
      <c r="Y630" s="166">
        <f t="shared" si="161"/>
        <v>482533882.05611467</v>
      </c>
      <c r="Z630" s="166">
        <f t="shared" si="161"/>
        <v>459396772.78309369</v>
      </c>
      <c r="AA630" s="166">
        <f t="shared" si="161"/>
        <v>437645486.85983419</v>
      </c>
      <c r="AB630" s="166">
        <f t="shared" si="161"/>
        <v>417136711.81657982</v>
      </c>
      <c r="AC630" s="166">
        <f t="shared" si="161"/>
        <v>397747641.83543491</v>
      </c>
      <c r="AD630" s="166">
        <f t="shared" si="161"/>
        <v>379372298.56915545</v>
      </c>
      <c r="AE630" s="166">
        <f t="shared" si="161"/>
        <v>361918634.85774422</v>
      </c>
      <c r="AF630" s="166">
        <f t="shared" si="161"/>
        <v>345306230.65525484</v>
      </c>
      <c r="AG630" s="166">
        <f t="shared" si="161"/>
        <v>329464442.35232282</v>
      </c>
      <c r="AH630" s="166">
        <f t="shared" si="161"/>
        <v>314330903.07209086</v>
      </c>
      <c r="AI630" s="166">
        <f t="shared" si="161"/>
        <v>299850297.42887115</v>
      </c>
      <c r="AJ630" s="166">
        <f t="shared" si="161"/>
        <v>285973352.94061375</v>
      </c>
      <c r="AK630" s="166">
        <f t="shared" si="161"/>
        <v>272656003.95451522</v>
      </c>
      <c r="AL630" s="166">
        <f t="shared" si="161"/>
        <v>259858694.05115342</v>
      </c>
      <c r="AM630" s="166">
        <f t="shared" si="161"/>
        <v>247545790.44556093</v>
      </c>
      <c r="AN630" s="166">
        <f t="shared" si="161"/>
        <v>235685089.60553026</v>
      </c>
      <c r="AO630" s="166">
        <f t="shared" si="161"/>
        <v>224247397.65220189</v>
      </c>
      <c r="AP630" s="166">
        <f t="shared" si="161"/>
        <v>213206172.44774795</v>
      </c>
      <c r="AQ630" s="166">
        <f t="shared" si="161"/>
        <v>202537216.86332655</v>
      </c>
      <c r="AR630" s="166">
        <f t="shared" si="161"/>
        <v>192218414.74194431</v>
      </c>
      <c r="AS630" s="166">
        <f t="shared" si="161"/>
        <v>182229502.66112781</v>
      </c>
      <c r="AT630" s="166">
        <f t="shared" si="161"/>
        <v>172551871.85987616</v>
      </c>
      <c r="AU630" s="166">
        <f t="shared" si="161"/>
        <v>163168395.69847178</v>
      </c>
      <c r="AV630" s="166">
        <f t="shared" si="161"/>
        <v>154063278.82510543</v>
      </c>
      <c r="AW630" s="166">
        <f t="shared" si="161"/>
        <v>145221924.87295222</v>
      </c>
      <c r="AX630" s="166">
        <f t="shared" si="161"/>
        <v>136630820.03833914</v>
      </c>
      <c r="AY630" s="166">
        <f t="shared" si="161"/>
        <v>128277430.32035804</v>
      </c>
      <c r="AZ630" s="166">
        <f t="shared" si="161"/>
        <v>120150110.55436611</v>
      </c>
      <c r="BA630" s="166">
        <f t="shared" si="161"/>
        <v>112238023.66174722</v>
      </c>
      <c r="BB630" s="166">
        <f t="shared" si="161"/>
        <v>104531068.77802873</v>
      </c>
      <c r="BC630" s="166">
        <f t="shared" si="161"/>
        <v>97019817.120597363</v>
      </c>
      <c r="BD630" s="166">
        <f t="shared" si="161"/>
        <v>89695454.623329163</v>
      </c>
      <c r="BE630" s="166">
        <f t="shared" si="161"/>
        <v>82549730.504500866</v>
      </c>
      <c r="BF630" s="166">
        <f t="shared" si="161"/>
        <v>75574911.051213026</v>
      </c>
      <c r="BG630" s="166">
        <f t="shared" si="161"/>
        <v>68763738.002123356</v>
      </c>
      <c r="BH630" s="166">
        <f t="shared" si="161"/>
        <v>62109390.99372077</v>
      </c>
      <c r="BI630" s="166">
        <f t="shared" si="161"/>
        <v>55605453.606223583</v>
      </c>
      <c r="BJ630" s="166">
        <f t="shared" si="161"/>
        <v>49245882.605523586</v>
      </c>
      <c r="BK630" s="166">
        <f t="shared" si="161"/>
        <v>43024980.029196501</v>
      </c>
      <c r="BL630" s="166">
        <f t="shared" si="161"/>
        <v>36937367.808787107</v>
      </c>
      <c r="BM630" s="166">
        <f t="shared" si="161"/>
        <v>30977964.658573627</v>
      </c>
      <c r="BN630" s="1384">
        <f t="shared" si="161"/>
        <v>25141964.993767977</v>
      </c>
    </row>
    <row r="631" spans="2:66" x14ac:dyDescent="0.15">
      <c r="B631" s="1337"/>
      <c r="C631" s="1379"/>
      <c r="D631" s="1364" t="str">
        <f t="shared" si="161"/>
        <v>High Price Range</v>
      </c>
      <c r="E631" s="1347" t="str">
        <f t="shared" si="162"/>
        <v>High Range CAPEX</v>
      </c>
      <c r="F631" s="1613">
        <f t="shared" si="162"/>
        <v>-2548800000</v>
      </c>
      <c r="G631" s="1365">
        <f t="shared" si="161"/>
        <v>2407229851.1509762</v>
      </c>
      <c r="H631" s="1364">
        <f t="shared" si="161"/>
        <v>2021216609.3653767</v>
      </c>
      <c r="I631" s="1364">
        <f t="shared" si="161"/>
        <v>1813564593.2430575</v>
      </c>
      <c r="J631" s="1364">
        <f t="shared" si="161"/>
        <v>1673804691.7583368</v>
      </c>
      <c r="K631" s="1364">
        <f t="shared" si="161"/>
        <v>1569529860.4042218</v>
      </c>
      <c r="L631" s="1364">
        <f t="shared" si="161"/>
        <v>1486917877.2482498</v>
      </c>
      <c r="M631" s="1364">
        <f t="shared" si="161"/>
        <v>1418834584.4435828</v>
      </c>
      <c r="N631" s="1364">
        <f t="shared" si="161"/>
        <v>1361133965.9120009</v>
      </c>
      <c r="O631" s="1364">
        <f t="shared" si="161"/>
        <v>1311201498.1357167</v>
      </c>
      <c r="P631" s="1364">
        <f t="shared" si="161"/>
        <v>1267286617.6932976</v>
      </c>
      <c r="Q631" s="1364">
        <f t="shared" si="161"/>
        <v>1228162125.4149349</v>
      </c>
      <c r="R631" s="1364">
        <f t="shared" si="161"/>
        <v>1192935832.8529227</v>
      </c>
      <c r="S631" s="1364">
        <f t="shared" si="161"/>
        <v>1160939646.4732463</v>
      </c>
      <c r="T631" s="1364">
        <f t="shared" si="161"/>
        <v>1131660869.3287227</v>
      </c>
      <c r="U631" s="1364">
        <f t="shared" si="161"/>
        <v>1104697846.3393605</v>
      </c>
      <c r="V631" s="1364">
        <f t="shared" si="161"/>
        <v>1079730312.6502988</v>
      </c>
      <c r="W631" s="1364">
        <f t="shared" si="161"/>
        <v>1056498975.5791423</v>
      </c>
      <c r="X631" s="1364">
        <f t="shared" si="161"/>
        <v>1034791091.651643</v>
      </c>
      <c r="Y631" s="1364">
        <f t="shared" si="161"/>
        <v>1014430049.7275279</v>
      </c>
      <c r="Z631" s="1364">
        <f t="shared" si="161"/>
        <v>995267699.25346494</v>
      </c>
      <c r="AA631" s="1364">
        <f t="shared" si="161"/>
        <v>977178601.71247792</v>
      </c>
      <c r="AB631" s="1364">
        <f t="shared" si="161"/>
        <v>960055656.20293927</v>
      </c>
      <c r="AC631" s="1364">
        <f t="shared" si="161"/>
        <v>943806724.25981212</v>
      </c>
      <c r="AD631" s="1364">
        <f t="shared" si="161"/>
        <v>928351992.89712787</v>
      </c>
      <c r="AE631" s="1364">
        <f t="shared" si="161"/>
        <v>913621890.89773154</v>
      </c>
      <c r="AF631" s="1364">
        <f t="shared" si="161"/>
        <v>899555425.15541959</v>
      </c>
      <c r="AG631" s="1364">
        <f t="shared" si="161"/>
        <v>886098839.75348783</v>
      </c>
      <c r="AH631" s="1364">
        <f t="shared" si="161"/>
        <v>873204525.72534823</v>
      </c>
      <c r="AI631" s="1364">
        <f t="shared" si="161"/>
        <v>860830127.49128556</v>
      </c>
      <c r="AJ631" s="1364">
        <f t="shared" si="161"/>
        <v>848937805.03492236</v>
      </c>
      <c r="AK631" s="1364">
        <f t="shared" si="161"/>
        <v>837493620.46501708</v>
      </c>
      <c r="AL631" s="1364">
        <f t="shared" si="161"/>
        <v>826467024.71476674</v>
      </c>
      <c r="AM631" s="1364">
        <f t="shared" si="161"/>
        <v>815830425.45754123</v>
      </c>
      <c r="AN631" s="1364">
        <f t="shared" si="161"/>
        <v>805558821.35072589</v>
      </c>
      <c r="AO631" s="1364">
        <f t="shared" si="161"/>
        <v>795629490.80059028</v>
      </c>
      <c r="AP631" s="1364">
        <f t="shared" si="161"/>
        <v>786021725.81597638</v>
      </c>
      <c r="AQ631" s="1364">
        <f t="shared" si="161"/>
        <v>776716603.36382461</v>
      </c>
      <c r="AR631" s="1364">
        <f t="shared" si="161"/>
        <v>767696788.0842731</v>
      </c>
      <c r="AS631" s="1364">
        <f t="shared" si="161"/>
        <v>758946361.36232877</v>
      </c>
      <c r="AT631" s="1364">
        <f t="shared" si="161"/>
        <v>750450672.65761638</v>
      </c>
      <c r="AU631" s="1364">
        <f t="shared" si="161"/>
        <v>742196209.71635938</v>
      </c>
      <c r="AV631" s="1364">
        <f t="shared" si="161"/>
        <v>734170484.8707273</v>
      </c>
      <c r="AW631" s="1364">
        <f t="shared" si="161"/>
        <v>726361935.10029483</v>
      </c>
      <c r="AX631" s="1364">
        <f t="shared" si="161"/>
        <v>718759833.91214299</v>
      </c>
      <c r="AY631" s="1364">
        <f t="shared" si="161"/>
        <v>711354213.40805268</v>
      </c>
      <c r="AZ631" s="1364">
        <f t="shared" si="161"/>
        <v>704135795.16332841</v>
      </c>
      <c r="BA631" s="1364">
        <f t="shared" si="161"/>
        <v>697095928.75309348</v>
      </c>
      <c r="BB631" s="1364">
        <f t="shared" si="161"/>
        <v>690226536.93691301</v>
      </c>
      <c r="BC631" s="1364">
        <f t="shared" si="161"/>
        <v>683520066.65831685</v>
      </c>
      <c r="BD631" s="1364">
        <f t="shared" si="161"/>
        <v>676969445.13745642</v>
      </c>
      <c r="BE631" s="1364">
        <f t="shared" si="161"/>
        <v>670568040.43726134</v>
      </c>
      <c r="BF631" s="1364">
        <f t="shared" si="161"/>
        <v>664309625.96937537</v>
      </c>
      <c r="BG631" s="1364">
        <f t="shared" si="161"/>
        <v>658188348.47878861</v>
      </c>
      <c r="BH631" s="1364">
        <f t="shared" si="161"/>
        <v>652198699.10763717</v>
      </c>
      <c r="BI631" s="1364">
        <f t="shared" si="161"/>
        <v>646335487.19101214</v>
      </c>
      <c r="BJ631" s="1364">
        <f t="shared" si="161"/>
        <v>640593816.48231053</v>
      </c>
      <c r="BK631" s="1364">
        <f t="shared" si="161"/>
        <v>634969063.54389453</v>
      </c>
      <c r="BL631" s="1364">
        <f t="shared" si="161"/>
        <v>629456858.07165527</v>
      </c>
      <c r="BM631" s="1364">
        <f t="shared" si="161"/>
        <v>624053064.95034528</v>
      </c>
      <c r="BN631" s="1385">
        <f t="shared" si="161"/>
        <v>618753767.86092758</v>
      </c>
    </row>
    <row r="632" spans="2:66" ht="6" customHeight="1" x14ac:dyDescent="0.15">
      <c r="B632" s="1337"/>
      <c r="C632" s="1378"/>
      <c r="D632" s="166"/>
      <c r="E632" s="1337"/>
      <c r="F632" s="1612"/>
      <c r="G632" s="166"/>
      <c r="H632" s="166"/>
      <c r="I632" s="166"/>
      <c r="J632" s="166"/>
      <c r="K632" s="166"/>
      <c r="L632" s="166"/>
      <c r="M632" s="166"/>
      <c r="N632" s="166"/>
      <c r="O632" s="166"/>
      <c r="P632" s="166"/>
      <c r="Q632" s="166"/>
      <c r="R632" s="166"/>
      <c r="S632" s="166"/>
      <c r="T632" s="166"/>
      <c r="U632" s="166"/>
      <c r="V632" s="166"/>
      <c r="W632" s="166"/>
      <c r="X632" s="166"/>
      <c r="Y632" s="166"/>
      <c r="Z632" s="166"/>
      <c r="AA632" s="166"/>
      <c r="AB632" s="166"/>
      <c r="AC632" s="166"/>
      <c r="AD632" s="166"/>
      <c r="AE632" s="166"/>
      <c r="AF632" s="166"/>
      <c r="AG632" s="166"/>
      <c r="AH632" s="166"/>
      <c r="AI632" s="166"/>
      <c r="AJ632" s="166"/>
      <c r="AK632" s="166"/>
      <c r="AL632" s="166"/>
      <c r="AM632" s="166"/>
      <c r="AN632" s="166"/>
      <c r="AO632" s="166"/>
      <c r="AP632" s="166"/>
      <c r="AQ632" s="166"/>
      <c r="AR632" s="166"/>
      <c r="AS632" s="166"/>
      <c r="AT632" s="166"/>
      <c r="AU632" s="166"/>
      <c r="AV632" s="166"/>
      <c r="AW632" s="166"/>
      <c r="AX632" s="166"/>
      <c r="AY632" s="166"/>
      <c r="AZ632" s="166"/>
      <c r="BA632" s="166"/>
      <c r="BB632" s="166"/>
      <c r="BC632" s="166"/>
      <c r="BD632" s="166"/>
      <c r="BE632" s="166"/>
      <c r="BF632" s="166"/>
      <c r="BG632" s="166"/>
      <c r="BH632" s="166"/>
      <c r="BI632" s="166"/>
      <c r="BJ632" s="166"/>
      <c r="BK632" s="166"/>
      <c r="BL632" s="166"/>
      <c r="BM632" s="166"/>
      <c r="BN632" s="1384"/>
    </row>
    <row r="633" spans="2:66" x14ac:dyDescent="0.15">
      <c r="B633" s="1337"/>
      <c r="C633" s="1378" t="str">
        <f t="shared" ref="C633:BN635" si="163">C600</f>
        <v>Low Range Opex-High</v>
      </c>
      <c r="D633" s="166" t="str">
        <f t="shared" si="163"/>
        <v>Low Price Range</v>
      </c>
      <c r="E633" s="1337" t="str">
        <f t="shared" si="162"/>
        <v>High Range CAPEX</v>
      </c>
      <c r="F633" s="1612">
        <f>F625</f>
        <v>-2548800000</v>
      </c>
      <c r="G633" s="166">
        <f t="shared" si="163"/>
        <v>-303687140.38182306</v>
      </c>
      <c r="H633" s="166">
        <f t="shared" si="163"/>
        <v>-550471674.44646287</v>
      </c>
      <c r="I633" s="166">
        <f t="shared" si="163"/>
        <v>-671268134.9286958</v>
      </c>
      <c r="J633" s="166">
        <f t="shared" si="163"/>
        <v>-747899301.69817483</v>
      </c>
      <c r="K633" s="166">
        <f t="shared" si="163"/>
        <v>-802639389.13012326</v>
      </c>
      <c r="L633" s="166">
        <f t="shared" si="163"/>
        <v>-844536470.08396113</v>
      </c>
      <c r="M633" s="166">
        <f t="shared" si="163"/>
        <v>-878091069.18156099</v>
      </c>
      <c r="N633" s="166">
        <f t="shared" si="163"/>
        <v>-905841403.4995445</v>
      </c>
      <c r="O633" s="166">
        <f t="shared" si="163"/>
        <v>-929348112.27108073</v>
      </c>
      <c r="P633" s="166">
        <f t="shared" si="163"/>
        <v>-949633473.44510317</v>
      </c>
      <c r="Q633" s="166">
        <f t="shared" si="163"/>
        <v>-967400400.47577608</v>
      </c>
      <c r="R633" s="166">
        <f t="shared" si="163"/>
        <v>-983151138.20817351</v>
      </c>
      <c r="S633" s="166">
        <f t="shared" si="163"/>
        <v>-997255920.84218574</v>
      </c>
      <c r="T633" s="166">
        <f t="shared" si="163"/>
        <v>-1009994817.4862533</v>
      </c>
      <c r="U633" s="166">
        <f t="shared" si="163"/>
        <v>-1021584356.2845666</v>
      </c>
      <c r="V633" s="166">
        <f t="shared" si="163"/>
        <v>-1032195084.94064</v>
      </c>
      <c r="W633" s="166">
        <f t="shared" si="163"/>
        <v>-1041963513.2478137</v>
      </c>
      <c r="X633" s="166">
        <f t="shared" si="163"/>
        <v>-1051000451.9578692</v>
      </c>
      <c r="Y633" s="166">
        <f t="shared" si="163"/>
        <v>-1059396970.6054307</v>
      </c>
      <c r="Z633" s="166">
        <f t="shared" si="163"/>
        <v>-1067228740.8970872</v>
      </c>
      <c r="AA633" s="166">
        <f t="shared" si="163"/>
        <v>-1074559260.2295442</v>
      </c>
      <c r="AB633" s="166">
        <f t="shared" si="163"/>
        <v>-1081442282.5216255</v>
      </c>
      <c r="AC633" s="166">
        <f t="shared" si="163"/>
        <v>-1087923677.7119615</v>
      </c>
      <c r="AD633" s="166">
        <f t="shared" si="163"/>
        <v>-1094042872.7075434</v>
      </c>
      <c r="AE633" s="166">
        <f t="shared" si="163"/>
        <v>-1099833981.1641841</v>
      </c>
      <c r="AF633" s="166">
        <f t="shared" si="163"/>
        <v>-1105326698.8147533</v>
      </c>
      <c r="AG633" s="166">
        <f t="shared" si="163"/>
        <v>-1110547019.9761763</v>
      </c>
      <c r="AH633" s="166">
        <f t="shared" si="163"/>
        <v>-1115517816.1300073</v>
      </c>
      <c r="AI633" s="166">
        <f t="shared" si="163"/>
        <v>-1120259307.0171952</v>
      </c>
      <c r="AJ633" s="166">
        <f t="shared" si="163"/>
        <v>-1124789447.1686578</v>
      </c>
      <c r="AK633" s="166">
        <f t="shared" si="163"/>
        <v>-1129124245.3164062</v>
      </c>
      <c r="AL633" s="166">
        <f t="shared" si="163"/>
        <v>-1133278030.0935166</v>
      </c>
      <c r="AM633" s="166">
        <f t="shared" si="163"/>
        <v>-1137263672.4238899</v>
      </c>
      <c r="AN633" s="166">
        <f t="shared" si="163"/>
        <v>-1141092772.7392554</v>
      </c>
      <c r="AO633" s="166">
        <f t="shared" si="163"/>
        <v>-1144775819.441144</v>
      </c>
      <c r="AP633" s="166">
        <f t="shared" si="163"/>
        <v>-1148322323.7072999</v>
      </c>
      <c r="AQ633" s="166">
        <f t="shared" si="163"/>
        <v>-1151740934.723156</v>
      </c>
      <c r="AR633" s="166">
        <f t="shared" si="163"/>
        <v>-1155039538.625349</v>
      </c>
      <c r="AS633" s="166">
        <f t="shared" si="163"/>
        <v>-1158225343.8215268</v>
      </c>
      <c r="AT633" s="166">
        <f t="shared" si="163"/>
        <v>-1161304954.8586743</v>
      </c>
      <c r="AU633" s="166">
        <f t="shared" si="163"/>
        <v>-1164284436.6209161</v>
      </c>
      <c r="AV633" s="166">
        <f t="shared" si="163"/>
        <v>-1167169370.32464</v>
      </c>
      <c r="AW633" s="166">
        <f t="shared" si="163"/>
        <v>-1169964902.5268011</v>
      </c>
      <c r="AX633" s="166">
        <f t="shared" si="163"/>
        <v>-1172675788.1583049</v>
      </c>
      <c r="AY633" s="166">
        <f t="shared" si="163"/>
        <v>-1175306428.4284315</v>
      </c>
      <c r="AZ633" s="166">
        <f t="shared" si="163"/>
        <v>-1177860904.3105738</v>
      </c>
      <c r="BA633" s="166">
        <f t="shared" si="163"/>
        <v>-1180343006.2080889</v>
      </c>
      <c r="BB633" s="166">
        <f t="shared" si="163"/>
        <v>-1182756260.3070393</v>
      </c>
      <c r="BC633" s="166">
        <f t="shared" si="163"/>
        <v>-1185103952.0463428</v>
      </c>
      <c r="BD633" s="166">
        <f t="shared" si="163"/>
        <v>-1187389147.0723519</v>
      </c>
      <c r="BE633" s="166">
        <f t="shared" si="163"/>
        <v>-1189614709.9918327</v>
      </c>
      <c r="BF633" s="166">
        <f t="shared" si="163"/>
        <v>-1191783321.1928072</v>
      </c>
      <c r="BG633" s="166">
        <f t="shared" si="163"/>
        <v>-1193897491.9652469</v>
      </c>
      <c r="BH633" s="166">
        <f t="shared" si="163"/>
        <v>-1195959578.1219456</v>
      </c>
      <c r="BI633" s="166">
        <f t="shared" si="163"/>
        <v>-1197971792.2930641</v>
      </c>
      <c r="BJ633" s="166">
        <f t="shared" si="163"/>
        <v>-1199936215.0450106</v>
      </c>
      <c r="BK633" s="166">
        <f t="shared" si="163"/>
        <v>-1201854804.9548478</v>
      </c>
      <c r="BL633" s="166">
        <f t="shared" si="163"/>
        <v>-1203729407.7547607</v>
      </c>
      <c r="BM633" s="166">
        <f t="shared" si="163"/>
        <v>-1205561764.6468136</v>
      </c>
      <c r="BN633" s="1384">
        <f t="shared" si="163"/>
        <v>-1207353519.8759308</v>
      </c>
    </row>
    <row r="634" spans="2:66" x14ac:dyDescent="0.15">
      <c r="B634" s="1337"/>
      <c r="C634" s="1378"/>
      <c r="D634" s="166" t="str">
        <f t="shared" si="163"/>
        <v>Low Price Range</v>
      </c>
      <c r="E634" s="1337" t="str">
        <f t="shared" si="162"/>
        <v>High Range CAPEX</v>
      </c>
      <c r="F634" s="1612">
        <f>F625</f>
        <v>-2548800000</v>
      </c>
      <c r="G634" s="166">
        <f t="shared" si="163"/>
        <v>-303687140.38182306</v>
      </c>
      <c r="H634" s="166">
        <f t="shared" si="163"/>
        <v>-488775540.93030298</v>
      </c>
      <c r="I634" s="166">
        <f t="shared" si="163"/>
        <v>-583892671.47379363</v>
      </c>
      <c r="J634" s="166">
        <f t="shared" si="163"/>
        <v>-646100681.39651108</v>
      </c>
      <c r="K634" s="166">
        <f t="shared" si="163"/>
        <v>-691544743.46040618</v>
      </c>
      <c r="L634" s="166">
        <f t="shared" si="163"/>
        <v>-726950242.35847807</v>
      </c>
      <c r="M634" s="166">
        <f t="shared" si="163"/>
        <v>-755726727.04295146</v>
      </c>
      <c r="N634" s="166">
        <f t="shared" si="163"/>
        <v>-779827050.79278791</v>
      </c>
      <c r="O634" s="166">
        <f t="shared" si="163"/>
        <v>-800467683.77971458</v>
      </c>
      <c r="P634" s="166">
        <f t="shared" si="163"/>
        <v>-818454503.54709864</v>
      </c>
      <c r="Q634" s="166">
        <f t="shared" si="163"/>
        <v>-834347176.04732621</v>
      </c>
      <c r="R634" s="166">
        <f t="shared" si="163"/>
        <v>-848549177.61046004</v>
      </c>
      <c r="S634" s="166">
        <f t="shared" si="163"/>
        <v>-861360348.44987559</v>
      </c>
      <c r="T634" s="166">
        <f t="shared" si="163"/>
        <v>-873009189.59226215</v>
      </c>
      <c r="U634" s="166">
        <f t="shared" si="163"/>
        <v>-883673567.41948438</v>
      </c>
      <c r="V634" s="166">
        <f t="shared" si="163"/>
        <v>-893494464.77962315</v>
      </c>
      <c r="W634" s="166">
        <f t="shared" si="163"/>
        <v>-902585392.94720805</v>
      </c>
      <c r="X634" s="166">
        <f t="shared" si="163"/>
        <v>-911039002.81851077</v>
      </c>
      <c r="Y634" s="166">
        <f t="shared" si="163"/>
        <v>-918931834.77624893</v>
      </c>
      <c r="Z634" s="166">
        <f t="shared" si="163"/>
        <v>-926327799.62078738</v>
      </c>
      <c r="AA634" s="166">
        <f t="shared" si="163"/>
        <v>-933280774.77916265</v>
      </c>
      <c r="AB634" s="166">
        <f t="shared" si="163"/>
        <v>-939836571.24598062</v>
      </c>
      <c r="AC634" s="166">
        <f t="shared" si="163"/>
        <v>-946034444.8980732</v>
      </c>
      <c r="AD634" s="166">
        <f t="shared" si="163"/>
        <v>-951908272.57464445</v>
      </c>
      <c r="AE634" s="166">
        <f t="shared" si="163"/>
        <v>-957487477.89777946</v>
      </c>
      <c r="AF634" s="166">
        <f t="shared" si="163"/>
        <v>-962797767.78814781</v>
      </c>
      <c r="AG634" s="166">
        <f t="shared" si="163"/>
        <v>-967861724.04908514</v>
      </c>
      <c r="AH634" s="166">
        <f t="shared" si="163"/>
        <v>-972699282.75917625</v>
      </c>
      <c r="AI634" s="166">
        <f t="shared" si="163"/>
        <v>-977328125.93059862</v>
      </c>
      <c r="AJ634" s="166">
        <f t="shared" si="163"/>
        <v>-981764003.91231513</v>
      </c>
      <c r="AK634" s="166">
        <f t="shared" si="163"/>
        <v>-986021002.64804232</v>
      </c>
      <c r="AL634" s="166">
        <f t="shared" si="163"/>
        <v>-990111766.66843331</v>
      </c>
      <c r="AM634" s="166">
        <f t="shared" si="163"/>
        <v>-994047686.28252864</v>
      </c>
      <c r="AN634" s="166">
        <f t="shared" si="163"/>
        <v>-997839055.61088026</v>
      </c>
      <c r="AO634" s="166">
        <f t="shared" si="163"/>
        <v>-1001495206.71391</v>
      </c>
      <c r="AP634" s="166">
        <f t="shared" si="163"/>
        <v>-1005024624.0014876</v>
      </c>
      <c r="AQ634" s="166">
        <f t="shared" si="163"/>
        <v>-1008435042.2823198</v>
      </c>
      <c r="AR634" s="166">
        <f t="shared" si="163"/>
        <v>-1011733531.165565</v>
      </c>
      <c r="AS634" s="166">
        <f t="shared" si="163"/>
        <v>-1014926568.018749</v>
      </c>
      <c r="AT634" s="166">
        <f t="shared" si="163"/>
        <v>-1018020101.2834227</v>
      </c>
      <c r="AU634" s="166">
        <f t="shared" si="163"/>
        <v>-1021019605.629034</v>
      </c>
      <c r="AV634" s="166">
        <f t="shared" si="163"/>
        <v>-1023930130.1680417</v>
      </c>
      <c r="AW634" s="166">
        <f t="shared" si="163"/>
        <v>-1026756340.7476189</v>
      </c>
      <c r="AX634" s="166">
        <f t="shared" si="163"/>
        <v>-1029502557.164837</v>
      </c>
      <c r="AY634" s="166">
        <f t="shared" si="163"/>
        <v>-1032172786.0148585</v>
      </c>
      <c r="AZ634" s="166">
        <f t="shared" si="163"/>
        <v>-1034770749.7691157</v>
      </c>
      <c r="BA634" s="166">
        <f t="shared" si="163"/>
        <v>-1037299912.5877819</v>
      </c>
      <c r="BB634" s="166">
        <f t="shared" si="163"/>
        <v>-1039763503.2942014</v>
      </c>
      <c r="BC634" s="166">
        <f t="shared" si="163"/>
        <v>-1042164535.8752947</v>
      </c>
      <c r="BD634" s="166">
        <f t="shared" si="163"/>
        <v>-1044505827.818866</v>
      </c>
      <c r="BE634" s="166">
        <f t="shared" si="163"/>
        <v>-1046790016.5542862</v>
      </c>
      <c r="BF634" s="166">
        <f t="shared" si="163"/>
        <v>-1049019574.2256792</v>
      </c>
      <c r="BG634" s="166">
        <f t="shared" si="163"/>
        <v>-1051196820.9952171</v>
      </c>
      <c r="BH634" s="166">
        <f t="shared" si="163"/>
        <v>-1053323937.0474758</v>
      </c>
      <c r="BI634" s="166">
        <f t="shared" si="163"/>
        <v>-1055402973.4431373</v>
      </c>
      <c r="BJ634" s="166">
        <f t="shared" si="163"/>
        <v>-1057435861.9510534</v>
      </c>
      <c r="BK634" s="166">
        <f t="shared" si="163"/>
        <v>-1059424423.9711784</v>
      </c>
      <c r="BL634" s="166">
        <f t="shared" si="163"/>
        <v>-1061370378.6467623</v>
      </c>
      <c r="BM634" s="166">
        <f t="shared" si="163"/>
        <v>-1063275350.2520442</v>
      </c>
      <c r="BN634" s="1384">
        <f t="shared" si="163"/>
        <v>-1065140874.9312214</v>
      </c>
    </row>
    <row r="635" spans="2:66" x14ac:dyDescent="0.15">
      <c r="B635" s="1337"/>
      <c r="C635" s="1366"/>
      <c r="D635" s="166" t="str">
        <f t="shared" si="163"/>
        <v>Low Price Range</v>
      </c>
      <c r="E635" s="1337" t="str">
        <f t="shared" si="162"/>
        <v>High Range CAPEX</v>
      </c>
      <c r="F635" s="1612">
        <f t="shared" ref="F635:F643" si="164">F626</f>
        <v>-2548800000</v>
      </c>
      <c r="G635" s="166">
        <f t="shared" si="163"/>
        <v>-303687140.38182306</v>
      </c>
      <c r="H635" s="166">
        <f t="shared" si="163"/>
        <v>-427079407.41414285</v>
      </c>
      <c r="I635" s="166">
        <f t="shared" si="163"/>
        <v>-493457060.43102098</v>
      </c>
      <c r="J635" s="166">
        <f t="shared" si="163"/>
        <v>-538132447.74323094</v>
      </c>
      <c r="K635" s="166">
        <f t="shared" si="163"/>
        <v>-571464744.26155484</v>
      </c>
      <c r="L635" s="166">
        <f t="shared" si="163"/>
        <v>-597872335.45842111</v>
      </c>
      <c r="M635" s="166">
        <f t="shared" si="163"/>
        <v>-619635712.81649423</v>
      </c>
      <c r="N635" s="166">
        <f t="shared" si="163"/>
        <v>-638080184.03941011</v>
      </c>
      <c r="O635" s="166">
        <f t="shared" si="163"/>
        <v>-654041502.79866672</v>
      </c>
      <c r="P635" s="166">
        <f t="shared" si="163"/>
        <v>-668079250.90590167</v>
      </c>
      <c r="Q635" s="166">
        <f t="shared" si="163"/>
        <v>-680585712.54018164</v>
      </c>
      <c r="R635" s="166">
        <f t="shared" si="163"/>
        <v>-691846082.98308134</v>
      </c>
      <c r="S635" s="166">
        <f t="shared" si="163"/>
        <v>-702073923.75743926</v>
      </c>
      <c r="T635" s="166">
        <f t="shared" si="163"/>
        <v>-711433122.60534704</v>
      </c>
      <c r="U635" s="166">
        <f t="shared" si="163"/>
        <v>-720052071.83442509</v>
      </c>
      <c r="V635" s="166">
        <f t="shared" si="163"/>
        <v>-728033146.70597136</v>
      </c>
      <c r="W635" s="166">
        <f t="shared" si="163"/>
        <v>-735459232.23128116</v>
      </c>
      <c r="X635" s="166">
        <f t="shared" si="163"/>
        <v>-742398333.5893023</v>
      </c>
      <c r="Y635" s="166">
        <f t="shared" si="163"/>
        <v>-748906905.96504509</v>
      </c>
      <c r="Z635" s="166">
        <f t="shared" si="163"/>
        <v>-755032306.88581383</v>
      </c>
      <c r="AA635" s="166">
        <f t="shared" si="163"/>
        <v>-760814633.79207826</v>
      </c>
      <c r="AB635" s="166">
        <f t="shared" si="163"/>
        <v>-766288122.35666561</v>
      </c>
      <c r="AC635" s="166">
        <f t="shared" si="163"/>
        <v>-771482225.38805866</v>
      </c>
      <c r="AD635" s="166">
        <f t="shared" si="163"/>
        <v>-776422455.75527549</v>
      </c>
      <c r="AE635" s="166">
        <f t="shared" si="163"/>
        <v>-781131052.46277487</v>
      </c>
      <c r="AF635" s="166">
        <f t="shared" si="163"/>
        <v>-785627512.45219767</v>
      </c>
      <c r="AG635" s="166">
        <f t="shared" si="163"/>
        <v>-789929019.23879802</v>
      </c>
      <c r="AH635" s="166">
        <f t="shared" si="163"/>
        <v>-794050791.41531456</v>
      </c>
      <c r="AI635" s="166">
        <f t="shared" si="163"/>
        <v>-798006368.28671563</v>
      </c>
      <c r="AJ635" s="166">
        <f t="shared" si="163"/>
        <v>-801807845.7214849</v>
      </c>
      <c r="AK635" s="166">
        <f t="shared" si="163"/>
        <v>-805466072.24212122</v>
      </c>
      <c r="AL635" s="166">
        <f t="shared" si="163"/>
        <v>-808990813.10587645</v>
      </c>
      <c r="AM635" s="166">
        <f t="shared" si="163"/>
        <v>-812390888.423998</v>
      </c>
      <c r="AN635" s="166">
        <f t="shared" si="163"/>
        <v>-815674290.07865536</v>
      </c>
      <c r="AO635" s="166">
        <f t="shared" si="163"/>
        <v>-818848281.21177566</v>
      </c>
      <c r="AP635" s="166">
        <f t="shared" si="163"/>
        <v>-821919481.30087435</v>
      </c>
      <c r="AQ635" s="166">
        <f t="shared" si="163"/>
        <v>-824893939.24711776</v>
      </c>
      <c r="AR635" s="166">
        <f t="shared" si="163"/>
        <v>-827777196.43904281</v>
      </c>
      <c r="AS635" s="166">
        <f t="shared" si="163"/>
        <v>-830574341.39118552</v>
      </c>
      <c r="AT635" s="166">
        <f t="shared" si="163"/>
        <v>-833290057.26773477</v>
      </c>
      <c r="AU635" s="166">
        <f t="shared" si="163"/>
        <v>-835928663.37032449</v>
      </c>
      <c r="AV635" s="166">
        <f t="shared" si="163"/>
        <v>-838494151.48337281</v>
      </c>
      <c r="AW635" s="166">
        <f t="shared" si="163"/>
        <v>-840990217.82024598</v>
      </c>
      <c r="AX635" s="166">
        <f t="shared" si="163"/>
        <v>-843420291.1915015</v>
      </c>
      <c r="AY635" s="166">
        <f t="shared" si="163"/>
        <v>-845787557.91674054</v>
      </c>
      <c r="AZ635" s="166">
        <f t="shared" si="163"/>
        <v>-848094983.9197551</v>
      </c>
      <c r="BA635" s="166">
        <f t="shared" si="163"/>
        <v>-850345334.3790952</v>
      </c>
      <c r="BB635" s="166">
        <f t="shared" si="163"/>
        <v>-852541191.25025022</v>
      </c>
      <c r="BC635" s="166">
        <f t="shared" si="163"/>
        <v>-854684968.92904937</v>
      </c>
      <c r="BD635" s="166">
        <f t="shared" si="163"/>
        <v>-856778928.28699958</v>
      </c>
      <c r="BE635" s="166">
        <f t="shared" si="163"/>
        <v>-858825189.27663457</v>
      </c>
      <c r="BF635" s="166">
        <f t="shared" si="163"/>
        <v>-860825742.27748024</v>
      </c>
      <c r="BG635" s="166">
        <f t="shared" si="163"/>
        <v>-862782458.33002663</v>
      </c>
      <c r="BH635" s="166">
        <f t="shared" si="163"/>
        <v>-864697098.38542044</v>
      </c>
      <c r="BI635" s="166">
        <f t="shared" si="163"/>
        <v>-866571321.6818459</v>
      </c>
      <c r="BJ635" s="166">
        <f t="shared" si="163"/>
        <v>-868406693.34428549</v>
      </c>
      <c r="BK635" s="166">
        <f t="shared" si="163"/>
        <v>-870204691.29212117</v>
      </c>
      <c r="BL635" s="166">
        <f t="shared" si="163"/>
        <v>-871966712.52854633</v>
      </c>
      <c r="BM635" s="166">
        <f t="shared" si="163"/>
        <v>-873694078.87672579</v>
      </c>
      <c r="BN635" s="1384">
        <f t="shared" si="163"/>
        <v>-875388042.21983874</v>
      </c>
    </row>
    <row r="636" spans="2:66" ht="3" customHeight="1" x14ac:dyDescent="0.15">
      <c r="B636" s="1337"/>
      <c r="C636" s="1366"/>
      <c r="D636" s="166"/>
      <c r="E636" s="1337"/>
      <c r="F636" s="1612"/>
      <c r="G636" s="166"/>
      <c r="H636" s="166"/>
      <c r="I636" s="166"/>
      <c r="J636" s="166"/>
      <c r="K636" s="166"/>
      <c r="L636" s="166"/>
      <c r="M636" s="166"/>
      <c r="N636" s="166"/>
      <c r="O636" s="166"/>
      <c r="P636" s="166"/>
      <c r="Q636" s="166"/>
      <c r="R636" s="166"/>
      <c r="S636" s="166"/>
      <c r="T636" s="166"/>
      <c r="U636" s="166"/>
      <c r="V636" s="166"/>
      <c r="W636" s="166"/>
      <c r="X636" s="166"/>
      <c r="Y636" s="166"/>
      <c r="Z636" s="166"/>
      <c r="AA636" s="166"/>
      <c r="AB636" s="166"/>
      <c r="AC636" s="166"/>
      <c r="AD636" s="166"/>
      <c r="AE636" s="166"/>
      <c r="AF636" s="166"/>
      <c r="AG636" s="166"/>
      <c r="AH636" s="166"/>
      <c r="AI636" s="166"/>
      <c r="AJ636" s="166"/>
      <c r="AK636" s="166"/>
      <c r="AL636" s="166"/>
      <c r="AM636" s="166"/>
      <c r="AN636" s="166"/>
      <c r="AO636" s="166"/>
      <c r="AP636" s="166"/>
      <c r="AQ636" s="166"/>
      <c r="AR636" s="166"/>
      <c r="AS636" s="166"/>
      <c r="AT636" s="166"/>
      <c r="AU636" s="166"/>
      <c r="AV636" s="166"/>
      <c r="AW636" s="166"/>
      <c r="AX636" s="166"/>
      <c r="AY636" s="166"/>
      <c r="AZ636" s="166"/>
      <c r="BA636" s="166"/>
      <c r="BB636" s="166"/>
      <c r="BC636" s="166"/>
      <c r="BD636" s="166"/>
      <c r="BE636" s="166"/>
      <c r="BF636" s="166"/>
      <c r="BG636" s="166"/>
      <c r="BH636" s="166"/>
      <c r="BI636" s="166"/>
      <c r="BJ636" s="166"/>
      <c r="BK636" s="166"/>
      <c r="BL636" s="166"/>
      <c r="BM636" s="166"/>
      <c r="BN636" s="1384"/>
    </row>
    <row r="637" spans="2:66" ht="15.75" customHeight="1" x14ac:dyDescent="0.15">
      <c r="B637" s="1337"/>
      <c r="C637" s="1366"/>
      <c r="D637" s="166" t="str">
        <f t="shared" ref="D637:BN639" si="165">D604</f>
        <v>High Price Range</v>
      </c>
      <c r="E637" s="1337" t="str">
        <f t="shared" si="162"/>
        <v>High Range CAPEX</v>
      </c>
      <c r="F637" s="1612">
        <f>F635</f>
        <v>-2548800000</v>
      </c>
      <c r="G637" s="166">
        <f t="shared" si="165"/>
        <v>2322522607.1509762</v>
      </c>
      <c r="H637" s="166">
        <f t="shared" si="165"/>
        <v>1550496123.5797765</v>
      </c>
      <c r="I637" s="166">
        <f t="shared" si="165"/>
        <v>1172603453.0872304</v>
      </c>
      <c r="J637" s="166">
        <f t="shared" si="165"/>
        <v>932874936.72281718</v>
      </c>
      <c r="K637" s="166">
        <f t="shared" si="165"/>
        <v>761629208.66030478</v>
      </c>
      <c r="L637" s="166">
        <f t="shared" si="165"/>
        <v>630560800.32877994</v>
      </c>
      <c r="M637" s="166">
        <f t="shared" si="165"/>
        <v>525590530.42452335</v>
      </c>
      <c r="N637" s="166">
        <f t="shared" si="165"/>
        <v>438777987.23724937</v>
      </c>
      <c r="O637" s="166">
        <f t="shared" si="165"/>
        <v>365240957.12308502</v>
      </c>
      <c r="P637" s="166">
        <f t="shared" si="165"/>
        <v>301781404.78723907</v>
      </c>
      <c r="Q637" s="166">
        <f t="shared" si="165"/>
        <v>246200376.37577581</v>
      </c>
      <c r="R637" s="166">
        <f t="shared" si="165"/>
        <v>196926678.12201929</v>
      </c>
      <c r="S637" s="166">
        <f t="shared" si="165"/>
        <v>152802090.73754239</v>
      </c>
      <c r="T637" s="166">
        <f t="shared" si="165"/>
        <v>112950462.1986146</v>
      </c>
      <c r="U637" s="166">
        <f t="shared" si="165"/>
        <v>76694418.364319086</v>
      </c>
      <c r="V637" s="166">
        <f t="shared" si="165"/>
        <v>43500427.648795128</v>
      </c>
      <c r="W637" s="166">
        <f t="shared" si="165"/>
        <v>12941440.698546171</v>
      </c>
      <c r="X637" s="166">
        <f t="shared" si="165"/>
        <v>-15329196.442536592</v>
      </c>
      <c r="Y637" s="166">
        <f t="shared" si="165"/>
        <v>-41596380.446940422</v>
      </c>
      <c r="Z637" s="166">
        <f t="shared" si="165"/>
        <v>-66096838.311213255</v>
      </c>
      <c r="AA637" s="166">
        <f t="shared" si="165"/>
        <v>-89029211.623979807</v>
      </c>
      <c r="AB637" s="166">
        <f t="shared" si="165"/>
        <v>-110561661.04038382</v>
      </c>
      <c r="AC637" s="166">
        <f t="shared" si="165"/>
        <v>-130837683.42726374</v>
      </c>
      <c r="AD637" s="166">
        <f t="shared" si="165"/>
        <v>-149980619.64338946</v>
      </c>
      <c r="AE637" s="166">
        <f t="shared" si="165"/>
        <v>-168097188.87940454</v>
      </c>
      <c r="AF637" s="166">
        <f t="shared" si="165"/>
        <v>-185280289.55097103</v>
      </c>
      <c r="AG637" s="166">
        <f t="shared" si="165"/>
        <v>-201611240.77788234</v>
      </c>
      <c r="AH637" s="166">
        <f t="shared" si="165"/>
        <v>-217161592.38211322</v>
      </c>
      <c r="AI637" s="166">
        <f t="shared" si="165"/>
        <v>-231994598.63347602</v>
      </c>
      <c r="AJ637" s="166">
        <f t="shared" si="165"/>
        <v>-246166427.4495492</v>
      </c>
      <c r="AK637" s="166">
        <f t="shared" si="165"/>
        <v>-259727159.62298703</v>
      </c>
      <c r="AL637" s="166">
        <f t="shared" si="165"/>
        <v>-272721620.02196836</v>
      </c>
      <c r="AM637" s="166">
        <f t="shared" si="165"/>
        <v>-285190073.30147815</v>
      </c>
      <c r="AN637" s="166">
        <f t="shared" si="165"/>
        <v>-297168809.58216786</v>
      </c>
      <c r="AO637" s="166">
        <f t="shared" si="165"/>
        <v>-308690640.17363739</v>
      </c>
      <c r="AP637" s="166">
        <f t="shared" si="165"/>
        <v>-319785319.29503369</v>
      </c>
      <c r="AQ637" s="166">
        <f t="shared" si="165"/>
        <v>-330479904.55854082</v>
      </c>
      <c r="AR637" s="166">
        <f t="shared" si="165"/>
        <v>-340799066.49855685</v>
      </c>
      <c r="AS637" s="166">
        <f t="shared" si="165"/>
        <v>-350765355.48125148</v>
      </c>
      <c r="AT637" s="166">
        <f t="shared" si="165"/>
        <v>-360399432.78997517</v>
      </c>
      <c r="AU637" s="166">
        <f t="shared" si="165"/>
        <v>-369720271.45795107</v>
      </c>
      <c r="AV637" s="166">
        <f t="shared" si="165"/>
        <v>-378745331.44018888</v>
      </c>
      <c r="AW637" s="166">
        <f t="shared" si="165"/>
        <v>-387490712.92823267</v>
      </c>
      <c r="AX637" s="166">
        <f t="shared" si="165"/>
        <v>-395971290.97331166</v>
      </c>
      <c r="AY637" s="166">
        <f t="shared" si="165"/>
        <v>-404200834.06434894</v>
      </c>
      <c r="AZ637" s="166">
        <f t="shared" si="165"/>
        <v>-412192108.88281584</v>
      </c>
      <c r="BA637" s="166">
        <f t="shared" si="165"/>
        <v>-419956973.1076622</v>
      </c>
      <c r="BB637" s="166">
        <f t="shared" si="165"/>
        <v>-427506457.85571599</v>
      </c>
      <c r="BC637" s="166">
        <f t="shared" si="165"/>
        <v>-434850841.1043396</v>
      </c>
      <c r="BD637" s="166">
        <f t="shared" si="165"/>
        <v>-441999713.24452806</v>
      </c>
      <c r="BE637" s="166">
        <f t="shared" si="165"/>
        <v>-448962035.74664712</v>
      </c>
      <c r="BF637" s="166">
        <f t="shared" si="165"/>
        <v>-455746193.7817812</v>
      </c>
      <c r="BG637" s="166">
        <f t="shared" si="165"/>
        <v>-462360043.52444029</v>
      </c>
      <c r="BH637" s="166">
        <f t="shared" si="165"/>
        <v>-468810954.76331019</v>
      </c>
      <c r="BI637" s="166">
        <f t="shared" si="165"/>
        <v>-475105849.36279881</v>
      </c>
      <c r="BJ637" s="166">
        <f t="shared" si="165"/>
        <v>-481251236.04669523</v>
      </c>
      <c r="BK637" s="166">
        <f t="shared" si="165"/>
        <v>-487253241.91436815</v>
      </c>
      <c r="BL637" s="166">
        <f t="shared" si="165"/>
        <v>-493117641.04778528</v>
      </c>
      <c r="BM637" s="166">
        <f t="shared" si="165"/>
        <v>-498849880.52292418</v>
      </c>
      <c r="BN637" s="1384">
        <f t="shared" si="165"/>
        <v>-504455104.10064411</v>
      </c>
    </row>
    <row r="638" spans="2:66" x14ac:dyDescent="0.15">
      <c r="B638" s="1337"/>
      <c r="C638" s="1366"/>
      <c r="D638" s="166" t="str">
        <f t="shared" si="165"/>
        <v>High Price Range</v>
      </c>
      <c r="E638" s="1337" t="str">
        <f t="shared" si="162"/>
        <v>High Range CAPEX</v>
      </c>
      <c r="F638" s="1612">
        <f t="shared" si="164"/>
        <v>-2548800000</v>
      </c>
      <c r="G638" s="166">
        <f t="shared" si="165"/>
        <v>2322522607.1509762</v>
      </c>
      <c r="H638" s="166">
        <f t="shared" si="165"/>
        <v>1743502744.4725764</v>
      </c>
      <c r="I638" s="166">
        <f t="shared" si="165"/>
        <v>1445943806.6760948</v>
      </c>
      <c r="J638" s="166">
        <f t="shared" si="165"/>
        <v>1251335861.1959364</v>
      </c>
      <c r="K638" s="166">
        <f t="shared" si="165"/>
        <v>1109171282.0120938</v>
      </c>
      <c r="L638" s="166">
        <f t="shared" si="165"/>
        <v>998410764.06892705</v>
      </c>
      <c r="M638" s="166">
        <f t="shared" si="165"/>
        <v>908388071.33942533</v>
      </c>
      <c r="N638" s="166">
        <f t="shared" si="165"/>
        <v>832994010.41079211</v>
      </c>
      <c r="O638" s="166">
        <f t="shared" si="165"/>
        <v>768423046.25382972</v>
      </c>
      <c r="P638" s="166">
        <f t="shared" si="165"/>
        <v>712154118.10452628</v>
      </c>
      <c r="Q638" s="166">
        <f t="shared" si="165"/>
        <v>662436399.32039189</v>
      </c>
      <c r="R638" s="166">
        <f t="shared" si="165"/>
        <v>618007677.85283399</v>
      </c>
      <c r="S638" s="166">
        <f t="shared" si="165"/>
        <v>577929950.89530444</v>
      </c>
      <c r="T638" s="166">
        <f t="shared" si="165"/>
        <v>541488389.032758</v>
      </c>
      <c r="U638" s="166">
        <f t="shared" si="165"/>
        <v>508126565.34866714</v>
      </c>
      <c r="V638" s="166">
        <f t="shared" si="165"/>
        <v>477403437.24341989</v>
      </c>
      <c r="W638" s="166">
        <f t="shared" si="165"/>
        <v>448963902.60151029</v>
      </c>
      <c r="X638" s="166">
        <f t="shared" si="165"/>
        <v>422518117.71000171</v>
      </c>
      <c r="Y638" s="166">
        <f t="shared" si="165"/>
        <v>397826638.05611467</v>
      </c>
      <c r="Z638" s="166">
        <f t="shared" si="165"/>
        <v>374689528.78309369</v>
      </c>
      <c r="AA638" s="166">
        <f t="shared" si="165"/>
        <v>352938242.85983419</v>
      </c>
      <c r="AB638" s="166">
        <f t="shared" si="165"/>
        <v>332429467.81657982</v>
      </c>
      <c r="AC638" s="166">
        <f t="shared" si="165"/>
        <v>313040397.83543491</v>
      </c>
      <c r="AD638" s="166">
        <f t="shared" si="165"/>
        <v>294665054.56915545</v>
      </c>
      <c r="AE638" s="166">
        <f t="shared" si="165"/>
        <v>277211390.85774422</v>
      </c>
      <c r="AF638" s="166">
        <f t="shared" si="165"/>
        <v>260598986.65525484</v>
      </c>
      <c r="AG638" s="166">
        <f t="shared" si="165"/>
        <v>244757198.35232282</v>
      </c>
      <c r="AH638" s="166">
        <f t="shared" si="165"/>
        <v>229623659.07209086</v>
      </c>
      <c r="AI638" s="166">
        <f t="shared" si="165"/>
        <v>215143053.42887115</v>
      </c>
      <c r="AJ638" s="166">
        <f t="shared" si="165"/>
        <v>201266108.94061375</v>
      </c>
      <c r="AK638" s="166">
        <f t="shared" si="165"/>
        <v>187948759.95451522</v>
      </c>
      <c r="AL638" s="166">
        <f t="shared" si="165"/>
        <v>175151450.05115342</v>
      </c>
      <c r="AM638" s="166">
        <f t="shared" si="165"/>
        <v>162838546.44556093</v>
      </c>
      <c r="AN638" s="166">
        <f t="shared" si="165"/>
        <v>150977845.60553026</v>
      </c>
      <c r="AO638" s="166">
        <f t="shared" si="165"/>
        <v>139540153.65220189</v>
      </c>
      <c r="AP638" s="166">
        <f t="shared" si="165"/>
        <v>128498928.44774795</v>
      </c>
      <c r="AQ638" s="166">
        <f t="shared" si="165"/>
        <v>117829972.86332655</v>
      </c>
      <c r="AR638" s="166">
        <f t="shared" si="165"/>
        <v>107511170.74194431</v>
      </c>
      <c r="AS638" s="166">
        <f t="shared" si="165"/>
        <v>97522258.661127806</v>
      </c>
      <c r="AT638" s="166">
        <f t="shared" si="165"/>
        <v>87844627.859876156</v>
      </c>
      <c r="AU638" s="166">
        <f t="shared" si="165"/>
        <v>78461151.698471785</v>
      </c>
      <c r="AV638" s="166">
        <f t="shared" si="165"/>
        <v>69356034.825105429</v>
      </c>
      <c r="AW638" s="166">
        <f t="shared" si="165"/>
        <v>60514680.872952223</v>
      </c>
      <c r="AX638" s="166">
        <f t="shared" si="165"/>
        <v>51923576.038339138</v>
      </c>
      <c r="AY638" s="166">
        <f t="shared" si="165"/>
        <v>43570186.320358038</v>
      </c>
      <c r="AZ638" s="166">
        <f t="shared" si="165"/>
        <v>35442866.554366112</v>
      </c>
      <c r="BA638" s="166">
        <f t="shared" si="165"/>
        <v>27530779.661747217</v>
      </c>
      <c r="BB638" s="166">
        <f t="shared" si="165"/>
        <v>19823824.778028727</v>
      </c>
      <c r="BC638" s="166">
        <f t="shared" si="165"/>
        <v>12312573.120597363</v>
      </c>
      <c r="BD638" s="166">
        <f t="shared" si="165"/>
        <v>4988210.6233291626</v>
      </c>
      <c r="BE638" s="166">
        <f t="shared" si="165"/>
        <v>-2157513.4954991341</v>
      </c>
      <c r="BF638" s="166">
        <f t="shared" si="165"/>
        <v>-9132332.948786974</v>
      </c>
      <c r="BG638" s="166">
        <f t="shared" si="165"/>
        <v>-15943505.997876644</v>
      </c>
      <c r="BH638" s="166">
        <f t="shared" si="165"/>
        <v>-22597853.00627923</v>
      </c>
      <c r="BI638" s="166">
        <f t="shared" si="165"/>
        <v>-29101790.393776417</v>
      </c>
      <c r="BJ638" s="166">
        <f t="shared" si="165"/>
        <v>-35461361.394476414</v>
      </c>
      <c r="BK638" s="166">
        <f t="shared" si="165"/>
        <v>-41682263.970803499</v>
      </c>
      <c r="BL638" s="166">
        <f t="shared" si="165"/>
        <v>-47769876.191212893</v>
      </c>
      <c r="BM638" s="166">
        <f t="shared" si="165"/>
        <v>-53729279.341426373</v>
      </c>
      <c r="BN638" s="1384">
        <f t="shared" si="165"/>
        <v>-59565279.006232023</v>
      </c>
    </row>
    <row r="639" spans="2:66" x14ac:dyDescent="0.15">
      <c r="B639" s="1337"/>
      <c r="C639" s="1367"/>
      <c r="D639" s="1364" t="str">
        <f t="shared" si="165"/>
        <v>High Price Range</v>
      </c>
      <c r="E639" s="1347" t="str">
        <f t="shared" si="162"/>
        <v>High Range CAPEX</v>
      </c>
      <c r="F639" s="1613">
        <f t="shared" si="164"/>
        <v>-2548800000</v>
      </c>
      <c r="G639" s="1365">
        <f t="shared" si="165"/>
        <v>2322522607.1509762</v>
      </c>
      <c r="H639" s="1364">
        <f t="shared" si="165"/>
        <v>1936509365.3653767</v>
      </c>
      <c r="I639" s="1364">
        <f t="shared" si="165"/>
        <v>1728857349.2430575</v>
      </c>
      <c r="J639" s="166">
        <f t="shared" si="165"/>
        <v>1589097447.7583368</v>
      </c>
      <c r="K639" s="166">
        <f t="shared" si="165"/>
        <v>1484822616.4042218</v>
      </c>
      <c r="L639" s="166">
        <f t="shared" si="165"/>
        <v>1402210633.2482498</v>
      </c>
      <c r="M639" s="166">
        <f t="shared" si="165"/>
        <v>1334127340.4435828</v>
      </c>
      <c r="N639" s="166">
        <f t="shared" si="165"/>
        <v>1276426721.9120009</v>
      </c>
      <c r="O639" s="166">
        <f t="shared" si="165"/>
        <v>1226494254.1357167</v>
      </c>
      <c r="P639" s="166">
        <f t="shared" si="165"/>
        <v>1182579373.6932976</v>
      </c>
      <c r="Q639" s="166">
        <f t="shared" si="165"/>
        <v>1143454881.4149349</v>
      </c>
      <c r="R639" s="166">
        <f t="shared" si="165"/>
        <v>1108228588.8529227</v>
      </c>
      <c r="S639" s="166">
        <f t="shared" si="165"/>
        <v>1076232402.4732463</v>
      </c>
      <c r="T639" s="166">
        <f t="shared" si="165"/>
        <v>1046953625.3287227</v>
      </c>
      <c r="U639" s="166">
        <f t="shared" si="165"/>
        <v>1019990602.3393605</v>
      </c>
      <c r="V639" s="166">
        <f t="shared" si="165"/>
        <v>995023068.65029883</v>
      </c>
      <c r="W639" s="166">
        <f t="shared" si="165"/>
        <v>971791731.57914233</v>
      </c>
      <c r="X639" s="166">
        <f t="shared" si="165"/>
        <v>950083847.65164304</v>
      </c>
      <c r="Y639" s="166">
        <f t="shared" si="165"/>
        <v>929722805.72752786</v>
      </c>
      <c r="Z639" s="166">
        <f t="shared" si="165"/>
        <v>910560455.25346494</v>
      </c>
      <c r="AA639" s="166">
        <f t="shared" si="165"/>
        <v>892471357.71247792</v>
      </c>
      <c r="AB639" s="166">
        <f t="shared" si="165"/>
        <v>875348412.20293927</v>
      </c>
      <c r="AC639" s="166">
        <f t="shared" si="165"/>
        <v>859099480.25981212</v>
      </c>
      <c r="AD639" s="166">
        <f t="shared" si="165"/>
        <v>843644748.89712787</v>
      </c>
      <c r="AE639" s="166">
        <f t="shared" si="165"/>
        <v>828914646.89773154</v>
      </c>
      <c r="AF639" s="166">
        <f t="shared" si="165"/>
        <v>814848181.15541959</v>
      </c>
      <c r="AG639" s="166">
        <f t="shared" si="165"/>
        <v>801391595.75348783</v>
      </c>
      <c r="AH639" s="166">
        <f t="shared" si="165"/>
        <v>788497281.72534823</v>
      </c>
      <c r="AI639" s="166">
        <f t="shared" si="165"/>
        <v>776122883.49128556</v>
      </c>
      <c r="AJ639" s="166">
        <f t="shared" si="165"/>
        <v>764230561.03492236</v>
      </c>
      <c r="AK639" s="166">
        <f t="shared" si="165"/>
        <v>752786376.46501708</v>
      </c>
      <c r="AL639" s="166">
        <f t="shared" si="165"/>
        <v>741759780.71476674</v>
      </c>
      <c r="AM639" s="166">
        <f t="shared" si="165"/>
        <v>731123181.45754123</v>
      </c>
      <c r="AN639" s="166">
        <f t="shared" si="165"/>
        <v>720851577.35072589</v>
      </c>
      <c r="AO639" s="166">
        <f t="shared" si="165"/>
        <v>710922246.80059028</v>
      </c>
      <c r="AP639" s="166">
        <f t="shared" si="165"/>
        <v>701314481.81597638</v>
      </c>
      <c r="AQ639" s="166">
        <f t="shared" si="165"/>
        <v>692009359.36382461</v>
      </c>
      <c r="AR639" s="166">
        <f t="shared" si="165"/>
        <v>682989544.0842731</v>
      </c>
      <c r="AS639" s="166">
        <f t="shared" si="165"/>
        <v>674239117.36232877</v>
      </c>
      <c r="AT639" s="166">
        <f t="shared" si="165"/>
        <v>665743428.65761638</v>
      </c>
      <c r="AU639" s="166">
        <f t="shared" si="165"/>
        <v>657488965.71635938</v>
      </c>
      <c r="AV639" s="166">
        <f t="shared" si="165"/>
        <v>649463240.8707273</v>
      </c>
      <c r="AW639" s="166">
        <f t="shared" si="165"/>
        <v>641654691.10029483</v>
      </c>
      <c r="AX639" s="166">
        <f t="shared" si="165"/>
        <v>634052589.91214299</v>
      </c>
      <c r="AY639" s="166">
        <f t="shared" si="165"/>
        <v>626646969.40805268</v>
      </c>
      <c r="AZ639" s="166">
        <f t="shared" si="165"/>
        <v>619428551.16332841</v>
      </c>
      <c r="BA639" s="166">
        <f t="shared" si="165"/>
        <v>612388684.75309348</v>
      </c>
      <c r="BB639" s="166">
        <f t="shared" si="165"/>
        <v>605519292.93691301</v>
      </c>
      <c r="BC639" s="166">
        <f t="shared" si="165"/>
        <v>598812822.65831685</v>
      </c>
      <c r="BD639" s="166">
        <f t="shared" si="165"/>
        <v>592262201.13745642</v>
      </c>
      <c r="BE639" s="166">
        <f t="shared" si="165"/>
        <v>585860796.43726134</v>
      </c>
      <c r="BF639" s="166">
        <f t="shared" si="165"/>
        <v>579602381.96937537</v>
      </c>
      <c r="BG639" s="166">
        <f t="shared" si="165"/>
        <v>573481104.47878861</v>
      </c>
      <c r="BH639" s="166">
        <f t="shared" si="165"/>
        <v>567491455.10763717</v>
      </c>
      <c r="BI639" s="166">
        <f t="shared" si="165"/>
        <v>561628243.19101214</v>
      </c>
      <c r="BJ639" s="166">
        <f t="shared" si="165"/>
        <v>555886572.48231053</v>
      </c>
      <c r="BK639" s="166">
        <f t="shared" si="165"/>
        <v>550261819.54389453</v>
      </c>
      <c r="BL639" s="166">
        <f t="shared" si="165"/>
        <v>544749614.07165527</v>
      </c>
      <c r="BM639" s="166">
        <f t="shared" si="165"/>
        <v>539345820.95034528</v>
      </c>
      <c r="BN639" s="1384">
        <f t="shared" si="165"/>
        <v>534046523.86092758</v>
      </c>
    </row>
    <row r="640" spans="2:66" ht="6.75" customHeight="1" x14ac:dyDescent="0.15">
      <c r="B640" s="1337"/>
      <c r="C640" s="1366"/>
      <c r="D640" s="166"/>
      <c r="E640" s="1337"/>
      <c r="F640" s="1612"/>
      <c r="G640" s="166"/>
      <c r="H640" s="166"/>
      <c r="I640" s="166"/>
      <c r="J640" s="166"/>
      <c r="K640" s="166"/>
      <c r="L640" s="166"/>
      <c r="M640" s="166"/>
      <c r="N640" s="166"/>
      <c r="O640" s="166"/>
      <c r="P640" s="166"/>
      <c r="Q640" s="166"/>
      <c r="R640" s="166"/>
      <c r="S640" s="166"/>
      <c r="T640" s="166"/>
      <c r="U640" s="166"/>
      <c r="V640" s="166"/>
      <c r="W640" s="166"/>
      <c r="X640" s="166"/>
      <c r="Y640" s="166"/>
      <c r="Z640" s="166"/>
      <c r="AA640" s="166"/>
      <c r="AB640" s="166"/>
      <c r="AC640" s="166"/>
      <c r="AD640" s="166"/>
      <c r="AE640" s="166"/>
      <c r="AF640" s="166"/>
      <c r="AG640" s="166"/>
      <c r="AH640" s="166"/>
      <c r="AI640" s="166"/>
      <c r="AJ640" s="166"/>
      <c r="AK640" s="166"/>
      <c r="AL640" s="166"/>
      <c r="AM640" s="166"/>
      <c r="AN640" s="166"/>
      <c r="AO640" s="166"/>
      <c r="AP640" s="166"/>
      <c r="AQ640" s="166"/>
      <c r="AR640" s="166"/>
      <c r="AS640" s="166"/>
      <c r="AT640" s="166"/>
      <c r="AU640" s="166"/>
      <c r="AV640" s="166"/>
      <c r="AW640" s="166"/>
      <c r="AX640" s="166"/>
      <c r="AY640" s="166"/>
      <c r="AZ640" s="166"/>
      <c r="BA640" s="166"/>
      <c r="BB640" s="166"/>
      <c r="BC640" s="166"/>
      <c r="BD640" s="166"/>
      <c r="BE640" s="166"/>
      <c r="BF640" s="166"/>
      <c r="BG640" s="166"/>
      <c r="BH640" s="166"/>
      <c r="BI640" s="166"/>
      <c r="BJ640" s="166"/>
      <c r="BK640" s="166"/>
      <c r="BL640" s="166"/>
      <c r="BM640" s="166"/>
      <c r="BN640" s="1384"/>
    </row>
    <row r="641" spans="2:66" x14ac:dyDescent="0.15">
      <c r="B641" s="1337"/>
      <c r="C641" s="1380" t="str">
        <f t="shared" ref="C641:BN643" si="166">C608</f>
        <v>High Range Opex - Low</v>
      </c>
      <c r="D641" s="166" t="str">
        <f t="shared" si="166"/>
        <v>Low Price Range</v>
      </c>
      <c r="E641" s="1337" t="str">
        <f t="shared" si="162"/>
        <v>High Range CAPEX</v>
      </c>
      <c r="F641" s="1612">
        <f>F639</f>
        <v>-2548800000</v>
      </c>
      <c r="G641" s="166">
        <f t="shared" si="166"/>
        <v>-220878201.28390813</v>
      </c>
      <c r="H641" s="166">
        <f t="shared" si="166"/>
        <v>-467662735.34854794</v>
      </c>
      <c r="I641" s="166">
        <f t="shared" si="166"/>
        <v>-588459195.83078086</v>
      </c>
      <c r="J641" s="166">
        <f t="shared" si="166"/>
        <v>-665090362.6002599</v>
      </c>
      <c r="K641" s="166">
        <f t="shared" si="166"/>
        <v>-719830450.03220832</v>
      </c>
      <c r="L641" s="166">
        <f t="shared" si="166"/>
        <v>-761727530.9860462</v>
      </c>
      <c r="M641" s="166">
        <f t="shared" si="166"/>
        <v>-795282130.08364606</v>
      </c>
      <c r="N641" s="166">
        <f t="shared" si="166"/>
        <v>-823032464.40162957</v>
      </c>
      <c r="O641" s="166">
        <f t="shared" si="166"/>
        <v>-846539173.1731658</v>
      </c>
      <c r="P641" s="166">
        <f t="shared" si="166"/>
        <v>-866824534.34718823</v>
      </c>
      <c r="Q641" s="166">
        <f t="shared" si="166"/>
        <v>-884591461.37786114</v>
      </c>
      <c r="R641" s="166">
        <f t="shared" si="166"/>
        <v>-900342199.11025858</v>
      </c>
      <c r="S641" s="166">
        <f t="shared" si="166"/>
        <v>-914446981.7442708</v>
      </c>
      <c r="T641" s="166">
        <f t="shared" si="166"/>
        <v>-927185878.38833833</v>
      </c>
      <c r="U641" s="166">
        <f t="shared" si="166"/>
        <v>-938775417.18665171</v>
      </c>
      <c r="V641" s="166">
        <f t="shared" si="166"/>
        <v>-949386145.84272504</v>
      </c>
      <c r="W641" s="166">
        <f t="shared" si="166"/>
        <v>-959154574.14989877</v>
      </c>
      <c r="X641" s="166">
        <f t="shared" si="166"/>
        <v>-968191512.85995424</v>
      </c>
      <c r="Y641" s="166">
        <f t="shared" si="166"/>
        <v>-976588031.50751579</v>
      </c>
      <c r="Z641" s="166">
        <f t="shared" si="166"/>
        <v>-984419801.79917228</v>
      </c>
      <c r="AA641" s="166">
        <f t="shared" si="166"/>
        <v>-991750321.13162923</v>
      </c>
      <c r="AB641" s="166">
        <f t="shared" si="166"/>
        <v>-998633343.42371058</v>
      </c>
      <c r="AC641" s="166">
        <f t="shared" si="166"/>
        <v>-1005114738.6140466</v>
      </c>
      <c r="AD641" s="166">
        <f t="shared" si="166"/>
        <v>-1011233933.6096286</v>
      </c>
      <c r="AE641" s="166">
        <f t="shared" si="166"/>
        <v>-1017025042.0662693</v>
      </c>
      <c r="AF641" s="166">
        <f t="shared" si="166"/>
        <v>-1022517759.7168384</v>
      </c>
      <c r="AG641" s="166">
        <f t="shared" si="166"/>
        <v>-1027738080.8782613</v>
      </c>
      <c r="AH641" s="166">
        <f t="shared" si="166"/>
        <v>-1032708877.0320923</v>
      </c>
      <c r="AI641" s="166">
        <f t="shared" si="166"/>
        <v>-1037450367.9192802</v>
      </c>
      <c r="AJ641" s="166">
        <f t="shared" si="166"/>
        <v>-1041980508.0707428</v>
      </c>
      <c r="AK641" s="166">
        <f t="shared" si="166"/>
        <v>-1046315306.2184913</v>
      </c>
      <c r="AL641" s="166">
        <f t="shared" si="166"/>
        <v>-1050469090.9956017</v>
      </c>
      <c r="AM641" s="166">
        <f t="shared" si="166"/>
        <v>-1054454733.3259749</v>
      </c>
      <c r="AN641" s="166">
        <f t="shared" si="166"/>
        <v>-1058283833.6413406</v>
      </c>
      <c r="AO641" s="166">
        <f t="shared" si="166"/>
        <v>-1061966880.3432292</v>
      </c>
      <c r="AP641" s="166">
        <f t="shared" si="166"/>
        <v>-1065513384.609385</v>
      </c>
      <c r="AQ641" s="166">
        <f t="shared" si="166"/>
        <v>-1068931995.625241</v>
      </c>
      <c r="AR641" s="166">
        <f t="shared" si="166"/>
        <v>-1072230599.5274342</v>
      </c>
      <c r="AS641" s="166">
        <f t="shared" si="166"/>
        <v>-1075416404.7236118</v>
      </c>
      <c r="AT641" s="166">
        <f t="shared" si="166"/>
        <v>-1078496015.7607594</v>
      </c>
      <c r="AU641" s="166">
        <f t="shared" si="166"/>
        <v>-1081475497.5230012</v>
      </c>
      <c r="AV641" s="166">
        <f t="shared" si="166"/>
        <v>-1084360431.2267251</v>
      </c>
      <c r="AW641" s="166">
        <f t="shared" si="166"/>
        <v>-1087155963.4288862</v>
      </c>
      <c r="AX641" s="166">
        <f t="shared" si="166"/>
        <v>-1089866849.06039</v>
      </c>
      <c r="AY641" s="166">
        <f t="shared" si="166"/>
        <v>-1092497489.3305163</v>
      </c>
      <c r="AZ641" s="166">
        <f t="shared" si="166"/>
        <v>-1095051965.2126589</v>
      </c>
      <c r="BA641" s="166">
        <f t="shared" si="166"/>
        <v>-1097534067.1101739</v>
      </c>
      <c r="BB641" s="166">
        <f t="shared" si="166"/>
        <v>-1099947321.2091246</v>
      </c>
      <c r="BC641" s="166">
        <f t="shared" si="166"/>
        <v>-1102295012.9484282</v>
      </c>
      <c r="BD641" s="166">
        <f t="shared" si="166"/>
        <v>-1104580207.974437</v>
      </c>
      <c r="BE641" s="166">
        <f t="shared" si="166"/>
        <v>-1106805770.8939178</v>
      </c>
      <c r="BF641" s="166">
        <f t="shared" si="166"/>
        <v>-1108974382.0948923</v>
      </c>
      <c r="BG641" s="166">
        <f t="shared" si="166"/>
        <v>-1111088552.867332</v>
      </c>
      <c r="BH641" s="166">
        <f t="shared" si="166"/>
        <v>-1113150639.0240307</v>
      </c>
      <c r="BI641" s="166">
        <f t="shared" si="166"/>
        <v>-1115162853.1951492</v>
      </c>
      <c r="BJ641" s="166">
        <f t="shared" si="166"/>
        <v>-1117127275.9470956</v>
      </c>
      <c r="BK641" s="166">
        <f t="shared" si="166"/>
        <v>-1119045865.8569329</v>
      </c>
      <c r="BL641" s="166">
        <f t="shared" si="166"/>
        <v>-1120920468.6568458</v>
      </c>
      <c r="BM641" s="166">
        <f t="shared" si="166"/>
        <v>-1122752825.5488987</v>
      </c>
      <c r="BN641" s="1384">
        <f t="shared" si="166"/>
        <v>-1124544580.7780161</v>
      </c>
    </row>
    <row r="642" spans="2:66" x14ac:dyDescent="0.15">
      <c r="B642" s="1337"/>
      <c r="C642" s="1380"/>
      <c r="D642" s="166" t="str">
        <f t="shared" si="166"/>
        <v>Low Price Range</v>
      </c>
      <c r="E642" s="1337" t="str">
        <f t="shared" si="162"/>
        <v>High Range CAPEX</v>
      </c>
      <c r="F642" s="1612">
        <f t="shared" si="164"/>
        <v>-2548800000</v>
      </c>
      <c r="G642" s="166">
        <f t="shared" si="166"/>
        <v>-220878201.28390813</v>
      </c>
      <c r="H642" s="166">
        <f t="shared" si="166"/>
        <v>-405966601.83238804</v>
      </c>
      <c r="I642" s="166">
        <f t="shared" si="166"/>
        <v>-501083732.37587869</v>
      </c>
      <c r="J642" s="166">
        <f t="shared" si="166"/>
        <v>-563291742.29859614</v>
      </c>
      <c r="K642" s="166">
        <f t="shared" si="166"/>
        <v>-608735804.36249125</v>
      </c>
      <c r="L642" s="166">
        <f t="shared" si="166"/>
        <v>-644141303.26056314</v>
      </c>
      <c r="M642" s="166">
        <f t="shared" si="166"/>
        <v>-672917787.94503653</v>
      </c>
      <c r="N642" s="166">
        <f t="shared" si="166"/>
        <v>-697018111.69487298</v>
      </c>
      <c r="O642" s="166">
        <f t="shared" si="166"/>
        <v>-717658744.68179965</v>
      </c>
      <c r="P642" s="166">
        <f t="shared" si="166"/>
        <v>-735645564.4491837</v>
      </c>
      <c r="Q642" s="166">
        <f t="shared" si="166"/>
        <v>-751538236.94941127</v>
      </c>
      <c r="R642" s="166">
        <f t="shared" si="166"/>
        <v>-765740238.51254511</v>
      </c>
      <c r="S642" s="166">
        <f t="shared" si="166"/>
        <v>-778551409.35196066</v>
      </c>
      <c r="T642" s="166">
        <f t="shared" si="166"/>
        <v>-790200250.49434721</v>
      </c>
      <c r="U642" s="166">
        <f t="shared" si="166"/>
        <v>-800864628.32156944</v>
      </c>
      <c r="V642" s="166">
        <f t="shared" si="166"/>
        <v>-810685525.68170822</v>
      </c>
      <c r="W642" s="166">
        <f t="shared" si="166"/>
        <v>-819776453.84929311</v>
      </c>
      <c r="X642" s="166">
        <f t="shared" si="166"/>
        <v>-828230063.72059584</v>
      </c>
      <c r="Y642" s="166">
        <f t="shared" si="166"/>
        <v>-836122895.678334</v>
      </c>
      <c r="Z642" s="166">
        <f t="shared" si="166"/>
        <v>-843518860.52287245</v>
      </c>
      <c r="AA642" s="166">
        <f t="shared" si="166"/>
        <v>-850471835.68124771</v>
      </c>
      <c r="AB642" s="166">
        <f t="shared" si="166"/>
        <v>-857027632.14806569</v>
      </c>
      <c r="AC642" s="166">
        <f t="shared" si="166"/>
        <v>-863225505.80015826</v>
      </c>
      <c r="AD642" s="166">
        <f t="shared" si="166"/>
        <v>-869099333.47672951</v>
      </c>
      <c r="AE642" s="166">
        <f t="shared" si="166"/>
        <v>-874678538.79986453</v>
      </c>
      <c r="AF642" s="166">
        <f t="shared" si="166"/>
        <v>-879988828.69023287</v>
      </c>
      <c r="AG642" s="166">
        <f t="shared" si="166"/>
        <v>-885052784.95117021</v>
      </c>
      <c r="AH642" s="166">
        <f t="shared" si="166"/>
        <v>-889890343.66126132</v>
      </c>
      <c r="AI642" s="166">
        <f t="shared" si="166"/>
        <v>-894519186.83268368</v>
      </c>
      <c r="AJ642" s="166">
        <f t="shared" si="166"/>
        <v>-898955064.8144002</v>
      </c>
      <c r="AK642" s="166">
        <f t="shared" si="166"/>
        <v>-903212063.55012739</v>
      </c>
      <c r="AL642" s="166">
        <f t="shared" si="166"/>
        <v>-907302827.57051837</v>
      </c>
      <c r="AM642" s="166">
        <f t="shared" si="166"/>
        <v>-911238747.1846137</v>
      </c>
      <c r="AN642" s="166">
        <f t="shared" si="166"/>
        <v>-915030116.51296532</v>
      </c>
      <c r="AO642" s="166">
        <f t="shared" si="166"/>
        <v>-918686267.61599505</v>
      </c>
      <c r="AP642" s="166">
        <f t="shared" si="166"/>
        <v>-922215684.90357268</v>
      </c>
      <c r="AQ642" s="166">
        <f t="shared" si="166"/>
        <v>-925626103.18440485</v>
      </c>
      <c r="AR642" s="166">
        <f t="shared" si="166"/>
        <v>-928924592.06765008</v>
      </c>
      <c r="AS642" s="166">
        <f t="shared" si="166"/>
        <v>-932117628.92083406</v>
      </c>
      <c r="AT642" s="166">
        <f t="shared" si="166"/>
        <v>-935211162.18550777</v>
      </c>
      <c r="AU642" s="166">
        <f t="shared" si="166"/>
        <v>-938210666.53111911</v>
      </c>
      <c r="AV642" s="166">
        <f t="shared" si="166"/>
        <v>-941121191.07012677</v>
      </c>
      <c r="AW642" s="166">
        <f t="shared" si="166"/>
        <v>-943947401.64970398</v>
      </c>
      <c r="AX642" s="166">
        <f t="shared" si="166"/>
        <v>-946693618.06692207</v>
      </c>
      <c r="AY642" s="166">
        <f t="shared" si="166"/>
        <v>-949363846.91694355</v>
      </c>
      <c r="AZ642" s="166">
        <f t="shared" si="166"/>
        <v>-951961810.67120075</v>
      </c>
      <c r="BA642" s="166">
        <f t="shared" si="166"/>
        <v>-954490973.48986697</v>
      </c>
      <c r="BB642" s="166">
        <f t="shared" si="166"/>
        <v>-956954564.19628644</v>
      </c>
      <c r="BC642" s="166">
        <f t="shared" si="166"/>
        <v>-959355596.77737975</v>
      </c>
      <c r="BD642" s="166">
        <f t="shared" si="166"/>
        <v>-961696888.72095108</v>
      </c>
      <c r="BE642" s="166">
        <f t="shared" si="166"/>
        <v>-963981077.45637131</v>
      </c>
      <c r="BF642" s="166">
        <f t="shared" si="166"/>
        <v>-966210635.12776423</v>
      </c>
      <c r="BG642" s="166">
        <f t="shared" si="166"/>
        <v>-968387881.89730215</v>
      </c>
      <c r="BH642" s="166">
        <f t="shared" si="166"/>
        <v>-970514997.94956088</v>
      </c>
      <c r="BI642" s="166">
        <f t="shared" si="166"/>
        <v>-972594034.34522235</v>
      </c>
      <c r="BJ642" s="166">
        <f t="shared" si="166"/>
        <v>-974626922.85313845</v>
      </c>
      <c r="BK642" s="166">
        <f t="shared" si="166"/>
        <v>-976615484.87326348</v>
      </c>
      <c r="BL642" s="166">
        <f t="shared" si="166"/>
        <v>-978561439.54884732</v>
      </c>
      <c r="BM642" s="166">
        <f t="shared" si="166"/>
        <v>-980466411.15412927</v>
      </c>
      <c r="BN642" s="1384">
        <f t="shared" si="166"/>
        <v>-982331935.83330643</v>
      </c>
    </row>
    <row r="643" spans="2:66" x14ac:dyDescent="0.15">
      <c r="B643" s="1337"/>
      <c r="C643" s="1380"/>
      <c r="D643" s="166" t="str">
        <f t="shared" si="166"/>
        <v>Low Price Range</v>
      </c>
      <c r="E643" s="1337" t="str">
        <f t="shared" si="162"/>
        <v>High Range CAPEX</v>
      </c>
      <c r="F643" s="1612">
        <f t="shared" si="164"/>
        <v>-2548800000</v>
      </c>
      <c r="G643" s="166">
        <f t="shared" si="166"/>
        <v>-220878201.28390813</v>
      </c>
      <c r="H643" s="166">
        <f t="shared" si="166"/>
        <v>-344270468.31622791</v>
      </c>
      <c r="I643" s="166">
        <f t="shared" si="166"/>
        <v>-410648121.33310604</v>
      </c>
      <c r="J643" s="166">
        <f t="shared" si="166"/>
        <v>-455323508.645316</v>
      </c>
      <c r="K643" s="166">
        <f t="shared" si="166"/>
        <v>-488655805.1636399</v>
      </c>
      <c r="L643" s="166">
        <f t="shared" si="166"/>
        <v>-515063396.36050618</v>
      </c>
      <c r="M643" s="166">
        <f t="shared" si="166"/>
        <v>-536826773.71857929</v>
      </c>
      <c r="N643" s="166">
        <f t="shared" si="166"/>
        <v>-555271244.94149518</v>
      </c>
      <c r="O643" s="166">
        <f t="shared" si="166"/>
        <v>-571232563.70075178</v>
      </c>
      <c r="P643" s="166">
        <f t="shared" si="166"/>
        <v>-585270311.80798674</v>
      </c>
      <c r="Q643" s="166">
        <f t="shared" si="166"/>
        <v>-597776773.4422667</v>
      </c>
      <c r="R643" s="166">
        <f t="shared" si="166"/>
        <v>-609037143.88516641</v>
      </c>
      <c r="S643" s="166">
        <f t="shared" si="166"/>
        <v>-619264984.65952432</v>
      </c>
      <c r="T643" s="166">
        <f t="shared" si="166"/>
        <v>-628624183.5074321</v>
      </c>
      <c r="U643" s="166">
        <f t="shared" si="166"/>
        <v>-637243132.73651016</v>
      </c>
      <c r="V643" s="166">
        <f t="shared" si="166"/>
        <v>-645224207.60805643</v>
      </c>
      <c r="W643" s="166">
        <f t="shared" si="166"/>
        <v>-652650293.13336623</v>
      </c>
      <c r="X643" s="166">
        <f t="shared" si="166"/>
        <v>-659589394.49138737</v>
      </c>
      <c r="Y643" s="166">
        <f t="shared" si="166"/>
        <v>-666097966.86713016</v>
      </c>
      <c r="Z643" s="166">
        <f t="shared" si="166"/>
        <v>-672223367.7878989</v>
      </c>
      <c r="AA643" s="166">
        <f t="shared" si="166"/>
        <v>-678005694.69416332</v>
      </c>
      <c r="AB643" s="166">
        <f t="shared" si="166"/>
        <v>-683479183.25875068</v>
      </c>
      <c r="AC643" s="166">
        <f t="shared" si="166"/>
        <v>-688673286.29014373</v>
      </c>
      <c r="AD643" s="166">
        <f t="shared" si="166"/>
        <v>-693613516.65736055</v>
      </c>
      <c r="AE643" s="166">
        <f t="shared" si="166"/>
        <v>-698322113.36485994</v>
      </c>
      <c r="AF643" s="166">
        <f t="shared" si="166"/>
        <v>-702818573.35428274</v>
      </c>
      <c r="AG643" s="166">
        <f t="shared" si="166"/>
        <v>-707120080.14088309</v>
      </c>
      <c r="AH643" s="166">
        <f t="shared" si="166"/>
        <v>-711241852.31739962</v>
      </c>
      <c r="AI643" s="166">
        <f t="shared" si="166"/>
        <v>-715197429.18880069</v>
      </c>
      <c r="AJ643" s="166">
        <f t="shared" si="166"/>
        <v>-718998906.62356997</v>
      </c>
      <c r="AK643" s="166">
        <f t="shared" si="166"/>
        <v>-722657133.14420629</v>
      </c>
      <c r="AL643" s="166">
        <f t="shared" si="166"/>
        <v>-726181874.00796151</v>
      </c>
      <c r="AM643" s="166">
        <f t="shared" si="166"/>
        <v>-729581949.32608306</v>
      </c>
      <c r="AN643" s="166">
        <f t="shared" si="166"/>
        <v>-732865350.98074043</v>
      </c>
      <c r="AO643" s="166">
        <f t="shared" si="166"/>
        <v>-736039342.11386073</v>
      </c>
      <c r="AP643" s="166">
        <f t="shared" si="166"/>
        <v>-739110542.20295942</v>
      </c>
      <c r="AQ643" s="166">
        <f t="shared" si="166"/>
        <v>-742085000.14920282</v>
      </c>
      <c r="AR643" s="166">
        <f t="shared" si="166"/>
        <v>-744968257.34112787</v>
      </c>
      <c r="AS643" s="166">
        <f t="shared" si="166"/>
        <v>-747765402.29327059</v>
      </c>
      <c r="AT643" s="166">
        <f t="shared" si="166"/>
        <v>-750481118.16981983</v>
      </c>
      <c r="AU643" s="166">
        <f t="shared" si="166"/>
        <v>-753119724.27240956</v>
      </c>
      <c r="AV643" s="166">
        <f t="shared" si="166"/>
        <v>-755685212.38545787</v>
      </c>
      <c r="AW643" s="166">
        <f t="shared" si="166"/>
        <v>-758181278.72233105</v>
      </c>
      <c r="AX643" s="166">
        <f t="shared" si="166"/>
        <v>-760611352.09358656</v>
      </c>
      <c r="AY643" s="166">
        <f t="shared" si="166"/>
        <v>-762978618.8188256</v>
      </c>
      <c r="AZ643" s="166">
        <f t="shared" si="166"/>
        <v>-765286044.82184017</v>
      </c>
      <c r="BA643" s="166">
        <f t="shared" si="166"/>
        <v>-767536395.28118026</v>
      </c>
      <c r="BB643" s="166">
        <f t="shared" si="166"/>
        <v>-769732252.15233529</v>
      </c>
      <c r="BC643" s="166">
        <f t="shared" si="166"/>
        <v>-771876029.83113444</v>
      </c>
      <c r="BD643" s="166">
        <f t="shared" si="166"/>
        <v>-773969989.18908465</v>
      </c>
      <c r="BE643" s="166">
        <f t="shared" si="166"/>
        <v>-776016250.17871964</v>
      </c>
      <c r="BF643" s="166">
        <f t="shared" si="166"/>
        <v>-778016803.17956531</v>
      </c>
      <c r="BG643" s="166">
        <f t="shared" si="166"/>
        <v>-779973519.23211169</v>
      </c>
      <c r="BH643" s="166">
        <f t="shared" si="166"/>
        <v>-781888159.28750551</v>
      </c>
      <c r="BI643" s="166">
        <f t="shared" si="166"/>
        <v>-783762382.58393097</v>
      </c>
      <c r="BJ643" s="166">
        <f t="shared" si="166"/>
        <v>-785597754.24637055</v>
      </c>
      <c r="BK643" s="166">
        <f t="shared" si="166"/>
        <v>-787395752.19420624</v>
      </c>
      <c r="BL643" s="166">
        <f t="shared" si="166"/>
        <v>-789157773.4306314</v>
      </c>
      <c r="BM643" s="166">
        <f t="shared" si="166"/>
        <v>-790885139.77881086</v>
      </c>
      <c r="BN643" s="1384">
        <f t="shared" si="166"/>
        <v>-792579103.1219238</v>
      </c>
    </row>
    <row r="644" spans="2:66" ht="6" customHeight="1" x14ac:dyDescent="0.15">
      <c r="B644" s="1337"/>
      <c r="C644" s="1380"/>
      <c r="D644" s="166"/>
      <c r="E644" s="1337"/>
      <c r="F644" s="1612"/>
      <c r="G644" s="166"/>
      <c r="H644" s="166"/>
      <c r="I644" s="166"/>
      <c r="J644" s="166"/>
      <c r="K644" s="166"/>
      <c r="L644" s="166"/>
      <c r="M644" s="166"/>
      <c r="N644" s="166"/>
      <c r="O644" s="166"/>
      <c r="P644" s="166"/>
      <c r="Q644" s="166"/>
      <c r="R644" s="166"/>
      <c r="S644" s="166"/>
      <c r="T644" s="166"/>
      <c r="U644" s="166"/>
      <c r="V644" s="166"/>
      <c r="W644" s="166"/>
      <c r="X644" s="166"/>
      <c r="Y644" s="166"/>
      <c r="Z644" s="166"/>
      <c r="AA644" s="166"/>
      <c r="AB644" s="166"/>
      <c r="AC644" s="166"/>
      <c r="AD644" s="166"/>
      <c r="AE644" s="166"/>
      <c r="AF644" s="166"/>
      <c r="AG644" s="166"/>
      <c r="AH644" s="166"/>
      <c r="AI644" s="166"/>
      <c r="AJ644" s="166"/>
      <c r="AK644" s="166"/>
      <c r="AL644" s="166"/>
      <c r="AM644" s="166"/>
      <c r="AN644" s="166"/>
      <c r="AO644" s="166"/>
      <c r="AP644" s="166"/>
      <c r="AQ644" s="166"/>
      <c r="AR644" s="166"/>
      <c r="AS644" s="166"/>
      <c r="AT644" s="166"/>
      <c r="AU644" s="166"/>
      <c r="AV644" s="166"/>
      <c r="AW644" s="166"/>
      <c r="AX644" s="166"/>
      <c r="AY644" s="166"/>
      <c r="AZ644" s="166"/>
      <c r="BA644" s="166"/>
      <c r="BB644" s="166"/>
      <c r="BC644" s="166"/>
      <c r="BD644" s="166"/>
      <c r="BE644" s="166"/>
      <c r="BF644" s="166"/>
      <c r="BG644" s="166"/>
      <c r="BH644" s="166"/>
      <c r="BI644" s="166"/>
      <c r="BJ644" s="166"/>
      <c r="BK644" s="166"/>
      <c r="BL644" s="166"/>
      <c r="BM644" s="166"/>
      <c r="BN644" s="1384"/>
    </row>
    <row r="645" spans="2:66" x14ac:dyDescent="0.15">
      <c r="B645" s="1337"/>
      <c r="C645" s="1380"/>
      <c r="D645" s="166" t="str">
        <f t="shared" ref="D645:BN647" si="167">D612</f>
        <v>High Price Range</v>
      </c>
      <c r="E645" s="1337" t="str">
        <f t="shared" si="162"/>
        <v>High Range CAPEX</v>
      </c>
      <c r="F645" s="1612">
        <f>F641</f>
        <v>-2548800000</v>
      </c>
      <c r="G645" s="166">
        <f t="shared" si="167"/>
        <v>2405331546.2488914</v>
      </c>
      <c r="H645" s="166">
        <f t="shared" si="167"/>
        <v>1633305062.6776915</v>
      </c>
      <c r="I645" s="166">
        <f t="shared" si="167"/>
        <v>1255412392.1851454</v>
      </c>
      <c r="J645" s="166">
        <f t="shared" si="167"/>
        <v>1015683875.8207321</v>
      </c>
      <c r="K645" s="166">
        <f t="shared" si="167"/>
        <v>844438147.75821972</v>
      </c>
      <c r="L645" s="166">
        <f t="shared" si="167"/>
        <v>713369739.42669487</v>
      </c>
      <c r="M645" s="166">
        <f t="shared" si="167"/>
        <v>608399469.52243829</v>
      </c>
      <c r="N645" s="166">
        <f t="shared" si="167"/>
        <v>521586926.33516431</v>
      </c>
      <c r="O645" s="166">
        <f t="shared" si="167"/>
        <v>448049896.22099996</v>
      </c>
      <c r="P645" s="166">
        <f t="shared" si="167"/>
        <v>384590343.88515401</v>
      </c>
      <c r="Q645" s="166">
        <f t="shared" si="167"/>
        <v>329009315.47369075</v>
      </c>
      <c r="R645" s="166">
        <f t="shared" si="167"/>
        <v>279735617.21993423</v>
      </c>
      <c r="S645" s="166">
        <f t="shared" si="167"/>
        <v>235611029.83545732</v>
      </c>
      <c r="T645" s="166">
        <f t="shared" si="167"/>
        <v>195759401.29652953</v>
      </c>
      <c r="U645" s="166">
        <f t="shared" si="167"/>
        <v>159503357.46223402</v>
      </c>
      <c r="V645" s="166">
        <f t="shared" si="167"/>
        <v>126309366.74671006</v>
      </c>
      <c r="W645" s="166">
        <f t="shared" si="167"/>
        <v>95750379.796461105</v>
      </c>
      <c r="X645" s="166">
        <f t="shared" si="167"/>
        <v>67479742.655378342</v>
      </c>
      <c r="Y645" s="166">
        <f t="shared" si="167"/>
        <v>41212558.650974512</v>
      </c>
      <c r="Z645" s="166">
        <f t="shared" si="167"/>
        <v>16712100.786701679</v>
      </c>
      <c r="AA645" s="166">
        <f t="shared" si="167"/>
        <v>-6220272.5260648727</v>
      </c>
      <c r="AB645" s="166">
        <f t="shared" si="167"/>
        <v>-27752721.942468882</v>
      </c>
      <c r="AC645" s="166">
        <f t="shared" si="167"/>
        <v>-48028744.329348803</v>
      </c>
      <c r="AD645" s="166">
        <f t="shared" si="167"/>
        <v>-67171680.545474529</v>
      </c>
      <c r="AE645" s="166">
        <f t="shared" si="167"/>
        <v>-85288249.781489611</v>
      </c>
      <c r="AF645" s="166">
        <f t="shared" si="167"/>
        <v>-102471350.4530561</v>
      </c>
      <c r="AG645" s="166">
        <f t="shared" si="167"/>
        <v>-118802301.6799674</v>
      </c>
      <c r="AH645" s="166">
        <f t="shared" si="167"/>
        <v>-134352653.28419828</v>
      </c>
      <c r="AI645" s="166">
        <f t="shared" si="167"/>
        <v>-149185659.53556108</v>
      </c>
      <c r="AJ645" s="166">
        <f t="shared" si="167"/>
        <v>-163357488.35163426</v>
      </c>
      <c r="AK645" s="166">
        <f t="shared" si="167"/>
        <v>-176918220.5250721</v>
      </c>
      <c r="AL645" s="166">
        <f t="shared" si="167"/>
        <v>-189912680.92405343</v>
      </c>
      <c r="AM645" s="166">
        <f t="shared" si="167"/>
        <v>-202381134.20356321</v>
      </c>
      <c r="AN645" s="166">
        <f t="shared" si="167"/>
        <v>-214359870.48425293</v>
      </c>
      <c r="AO645" s="166">
        <f t="shared" si="167"/>
        <v>-225881701.07572246</v>
      </c>
      <c r="AP645" s="166">
        <f t="shared" si="167"/>
        <v>-236976380.19711876</v>
      </c>
      <c r="AQ645" s="166">
        <f t="shared" si="167"/>
        <v>-247670965.46062589</v>
      </c>
      <c r="AR645" s="166">
        <f t="shared" si="167"/>
        <v>-257990127.40064192</v>
      </c>
      <c r="AS645" s="166">
        <f t="shared" si="167"/>
        <v>-267956416.38333654</v>
      </c>
      <c r="AT645" s="166">
        <f t="shared" si="167"/>
        <v>-277590493.69206023</v>
      </c>
      <c r="AU645" s="166">
        <f t="shared" si="167"/>
        <v>-286911332.36003613</v>
      </c>
      <c r="AV645" s="166">
        <f t="shared" si="167"/>
        <v>-295936392.34227395</v>
      </c>
      <c r="AW645" s="166">
        <f t="shared" si="167"/>
        <v>-304681773.83031774</v>
      </c>
      <c r="AX645" s="166">
        <f t="shared" si="167"/>
        <v>-313162351.87539673</v>
      </c>
      <c r="AY645" s="166">
        <f t="shared" si="167"/>
        <v>-321391894.966434</v>
      </c>
      <c r="AZ645" s="166">
        <f t="shared" si="167"/>
        <v>-329383169.7849009</v>
      </c>
      <c r="BA645" s="166">
        <f t="shared" si="167"/>
        <v>-337148034.00974727</v>
      </c>
      <c r="BB645" s="166">
        <f t="shared" si="167"/>
        <v>-344697518.75780106</v>
      </c>
      <c r="BC645" s="166">
        <f t="shared" si="167"/>
        <v>-352041902.00642467</v>
      </c>
      <c r="BD645" s="166">
        <f t="shared" si="167"/>
        <v>-359190774.14661312</v>
      </c>
      <c r="BE645" s="166">
        <f t="shared" si="167"/>
        <v>-366153096.64873219</v>
      </c>
      <c r="BF645" s="166">
        <f t="shared" si="167"/>
        <v>-372937254.68386626</v>
      </c>
      <c r="BG645" s="166">
        <f t="shared" si="167"/>
        <v>-379551104.42652535</v>
      </c>
      <c r="BH645" s="166">
        <f t="shared" si="167"/>
        <v>-386002015.66539526</v>
      </c>
      <c r="BI645" s="166">
        <f t="shared" si="167"/>
        <v>-392296910.26488388</v>
      </c>
      <c r="BJ645" s="166">
        <f t="shared" si="167"/>
        <v>-398442296.9487803</v>
      </c>
      <c r="BK645" s="166">
        <f t="shared" si="167"/>
        <v>-404444302.81645322</v>
      </c>
      <c r="BL645" s="166">
        <f t="shared" si="167"/>
        <v>-410308701.94987035</v>
      </c>
      <c r="BM645" s="166">
        <f t="shared" si="167"/>
        <v>-416040941.42500925</v>
      </c>
      <c r="BN645" s="1384">
        <f t="shared" si="167"/>
        <v>-421646165.00272918</v>
      </c>
    </row>
    <row r="646" spans="2:66" x14ac:dyDescent="0.15">
      <c r="B646" s="1337"/>
      <c r="C646" s="1380"/>
      <c r="D646" s="166" t="str">
        <f t="shared" si="167"/>
        <v>High Price Range</v>
      </c>
      <c r="E646" s="1337" t="str">
        <f t="shared" ref="E646:F655" si="168">E642</f>
        <v>High Range CAPEX</v>
      </c>
      <c r="F646" s="1612">
        <f t="shared" si="168"/>
        <v>-2548800000</v>
      </c>
      <c r="G646" s="166">
        <f t="shared" si="167"/>
        <v>2405331546.2488914</v>
      </c>
      <c r="H646" s="166">
        <f t="shared" si="167"/>
        <v>1826311683.5704913</v>
      </c>
      <c r="I646" s="166">
        <f t="shared" si="167"/>
        <v>1528752745.7740097</v>
      </c>
      <c r="J646" s="166">
        <f t="shared" si="167"/>
        <v>1334144800.2938514</v>
      </c>
      <c r="K646" s="166">
        <f t="shared" si="167"/>
        <v>1191980221.1100087</v>
      </c>
      <c r="L646" s="166">
        <f t="shared" si="167"/>
        <v>1081219703.166842</v>
      </c>
      <c r="M646" s="166">
        <f t="shared" si="167"/>
        <v>991197010.43734026</v>
      </c>
      <c r="N646" s="166">
        <f t="shared" si="167"/>
        <v>915802949.50870705</v>
      </c>
      <c r="O646" s="166">
        <f t="shared" si="167"/>
        <v>851231985.35174465</v>
      </c>
      <c r="P646" s="166">
        <f t="shared" si="167"/>
        <v>794963057.20244122</v>
      </c>
      <c r="Q646" s="166">
        <f t="shared" si="167"/>
        <v>745245338.41830683</v>
      </c>
      <c r="R646" s="166">
        <f t="shared" si="167"/>
        <v>700816616.95074892</v>
      </c>
      <c r="S646" s="166">
        <f t="shared" si="167"/>
        <v>660738889.99321938</v>
      </c>
      <c r="T646" s="166">
        <f t="shared" si="167"/>
        <v>624297328.13067293</v>
      </c>
      <c r="U646" s="166">
        <f t="shared" si="167"/>
        <v>590935504.44658208</v>
      </c>
      <c r="V646" s="166">
        <f t="shared" si="167"/>
        <v>560212376.34133482</v>
      </c>
      <c r="W646" s="166">
        <f t="shared" si="167"/>
        <v>531772841.69942522</v>
      </c>
      <c r="X646" s="166">
        <f t="shared" si="167"/>
        <v>505327056.80791664</v>
      </c>
      <c r="Y646" s="166">
        <f t="shared" si="167"/>
        <v>480635577.15402961</v>
      </c>
      <c r="Z646" s="166">
        <f t="shared" si="167"/>
        <v>457498467.88100863</v>
      </c>
      <c r="AA646" s="166">
        <f t="shared" si="167"/>
        <v>435747181.95774913</v>
      </c>
      <c r="AB646" s="166">
        <f t="shared" si="167"/>
        <v>415238406.91449475</v>
      </c>
      <c r="AC646" s="166">
        <f t="shared" si="167"/>
        <v>395849336.93334985</v>
      </c>
      <c r="AD646" s="166">
        <f t="shared" si="167"/>
        <v>377473993.66707039</v>
      </c>
      <c r="AE646" s="166">
        <f t="shared" si="167"/>
        <v>360020329.95565915</v>
      </c>
      <c r="AF646" s="166">
        <f t="shared" si="167"/>
        <v>343407925.75316978</v>
      </c>
      <c r="AG646" s="166">
        <f t="shared" si="167"/>
        <v>327566137.45023775</v>
      </c>
      <c r="AH646" s="166">
        <f t="shared" si="167"/>
        <v>312432598.1700058</v>
      </c>
      <c r="AI646" s="166">
        <f t="shared" si="167"/>
        <v>297951992.52678609</v>
      </c>
      <c r="AJ646" s="166">
        <f t="shared" si="167"/>
        <v>284075048.03852868</v>
      </c>
      <c r="AK646" s="166">
        <f t="shared" si="167"/>
        <v>270757699.05243015</v>
      </c>
      <c r="AL646" s="166">
        <f t="shared" si="167"/>
        <v>257960389.14906836</v>
      </c>
      <c r="AM646" s="166">
        <f t="shared" si="167"/>
        <v>245647485.54347587</v>
      </c>
      <c r="AN646" s="166">
        <f t="shared" si="167"/>
        <v>233786784.7034452</v>
      </c>
      <c r="AO646" s="166">
        <f t="shared" si="167"/>
        <v>222349092.75011683</v>
      </c>
      <c r="AP646" s="166">
        <f t="shared" si="167"/>
        <v>211307867.54566288</v>
      </c>
      <c r="AQ646" s="166">
        <f t="shared" si="167"/>
        <v>200638911.96124148</v>
      </c>
      <c r="AR646" s="166">
        <f t="shared" si="167"/>
        <v>190320109.83985925</v>
      </c>
      <c r="AS646" s="166">
        <f t="shared" si="167"/>
        <v>180331197.75904274</v>
      </c>
      <c r="AT646" s="166">
        <f t="shared" si="167"/>
        <v>170653566.95779109</v>
      </c>
      <c r="AU646" s="166">
        <f t="shared" si="167"/>
        <v>161270090.79638672</v>
      </c>
      <c r="AV646" s="166">
        <f t="shared" si="167"/>
        <v>152164973.92302036</v>
      </c>
      <c r="AW646" s="166">
        <f t="shared" si="167"/>
        <v>143323619.97086716</v>
      </c>
      <c r="AX646" s="166">
        <f t="shared" si="167"/>
        <v>134732515.13625407</v>
      </c>
      <c r="AY646" s="166">
        <f t="shared" si="167"/>
        <v>126379125.41827297</v>
      </c>
      <c r="AZ646" s="166">
        <f t="shared" si="167"/>
        <v>118251805.65228105</v>
      </c>
      <c r="BA646" s="166">
        <f t="shared" si="167"/>
        <v>110339718.75966215</v>
      </c>
      <c r="BB646" s="166">
        <f t="shared" si="167"/>
        <v>102632763.87594366</v>
      </c>
      <c r="BC646" s="166">
        <f t="shared" si="167"/>
        <v>95121512.218512297</v>
      </c>
      <c r="BD646" s="166">
        <f t="shared" si="167"/>
        <v>87797149.721244097</v>
      </c>
      <c r="BE646" s="166">
        <f t="shared" si="167"/>
        <v>80651425.6024158</v>
      </c>
      <c r="BF646" s="166">
        <f t="shared" si="167"/>
        <v>73676606.14912796</v>
      </c>
      <c r="BG646" s="166">
        <f t="shared" si="167"/>
        <v>66865433.10003829</v>
      </c>
      <c r="BH646" s="166">
        <f t="shared" si="167"/>
        <v>60211086.091635704</v>
      </c>
      <c r="BI646" s="166">
        <f t="shared" si="167"/>
        <v>53707148.704138517</v>
      </c>
      <c r="BJ646" s="166">
        <f t="shared" si="167"/>
        <v>47347577.70343852</v>
      </c>
      <c r="BK646" s="166">
        <f t="shared" si="167"/>
        <v>41126675.127111435</v>
      </c>
      <c r="BL646" s="166">
        <f t="shared" si="167"/>
        <v>35039062.906702042</v>
      </c>
      <c r="BM646" s="166">
        <f t="shared" si="167"/>
        <v>29079659.756488562</v>
      </c>
      <c r="BN646" s="1384">
        <f t="shared" si="167"/>
        <v>23243660.091682911</v>
      </c>
    </row>
    <row r="647" spans="2:66" x14ac:dyDescent="0.15">
      <c r="B647" s="1337"/>
      <c r="C647" s="1381"/>
      <c r="D647" s="1364" t="str">
        <f t="shared" si="167"/>
        <v>High Price Range</v>
      </c>
      <c r="E647" s="1347" t="str">
        <f t="shared" si="168"/>
        <v>High Range CAPEX</v>
      </c>
      <c r="F647" s="1613">
        <f t="shared" si="168"/>
        <v>-2548800000</v>
      </c>
      <c r="G647" s="1365">
        <f t="shared" si="167"/>
        <v>2405331546.2488914</v>
      </c>
      <c r="H647" s="1364">
        <f t="shared" si="167"/>
        <v>2019318304.4632916</v>
      </c>
      <c r="I647" s="1364">
        <f t="shared" si="167"/>
        <v>1811666288.3409724</v>
      </c>
      <c r="J647" s="1364">
        <f t="shared" si="167"/>
        <v>1671906386.8562517</v>
      </c>
      <c r="K647" s="1364">
        <f t="shared" si="167"/>
        <v>1567631555.5021367</v>
      </c>
      <c r="L647" s="1364">
        <f t="shared" si="167"/>
        <v>1485019572.3461647</v>
      </c>
      <c r="M647" s="1364">
        <f t="shared" si="167"/>
        <v>1416936279.5414977</v>
      </c>
      <c r="N647" s="1364">
        <f t="shared" si="167"/>
        <v>1359235661.0099158</v>
      </c>
      <c r="O647" s="1364">
        <f t="shared" si="167"/>
        <v>1309303193.2336316</v>
      </c>
      <c r="P647" s="1364">
        <f t="shared" si="167"/>
        <v>1265388312.7912126</v>
      </c>
      <c r="Q647" s="1364">
        <f t="shared" si="167"/>
        <v>1226263820.5128498</v>
      </c>
      <c r="R647" s="1364">
        <f t="shared" si="167"/>
        <v>1191037527.9508376</v>
      </c>
      <c r="S647" s="1364">
        <f t="shared" si="167"/>
        <v>1159041341.5711613</v>
      </c>
      <c r="T647" s="1364">
        <f t="shared" si="167"/>
        <v>1129762564.4266376</v>
      </c>
      <c r="U647" s="1364">
        <f t="shared" si="167"/>
        <v>1102799541.4372754</v>
      </c>
      <c r="V647" s="1364">
        <f t="shared" si="167"/>
        <v>1077832007.7482138</v>
      </c>
      <c r="W647" s="1364">
        <f t="shared" si="167"/>
        <v>1054600670.6770573</v>
      </c>
      <c r="X647" s="1364">
        <f t="shared" si="167"/>
        <v>1032892786.749558</v>
      </c>
      <c r="Y647" s="1364">
        <f t="shared" si="167"/>
        <v>1012531744.8254428</v>
      </c>
      <c r="Z647" s="1364">
        <f t="shared" si="167"/>
        <v>993369394.35137987</v>
      </c>
      <c r="AA647" s="1364">
        <f t="shared" si="167"/>
        <v>975280296.81039286</v>
      </c>
      <c r="AB647" s="1364">
        <f t="shared" si="167"/>
        <v>958157351.30085421</v>
      </c>
      <c r="AC647" s="1364">
        <f t="shared" si="167"/>
        <v>941908419.35772705</v>
      </c>
      <c r="AD647" s="1364">
        <f t="shared" si="167"/>
        <v>926453687.9950428</v>
      </c>
      <c r="AE647" s="1364">
        <f t="shared" si="167"/>
        <v>911723585.99564648</v>
      </c>
      <c r="AF647" s="1364">
        <f t="shared" si="167"/>
        <v>897657120.25333452</v>
      </c>
      <c r="AG647" s="1364">
        <f t="shared" si="167"/>
        <v>884200534.85140276</v>
      </c>
      <c r="AH647" s="1364">
        <f t="shared" si="167"/>
        <v>871306220.82326317</v>
      </c>
      <c r="AI647" s="1364">
        <f t="shared" si="167"/>
        <v>858931822.5892005</v>
      </c>
      <c r="AJ647" s="166">
        <f t="shared" si="167"/>
        <v>847039500.1328373</v>
      </c>
      <c r="AK647" s="166">
        <f t="shared" si="167"/>
        <v>835595315.56293201</v>
      </c>
      <c r="AL647" s="166">
        <f t="shared" si="167"/>
        <v>824568719.81268167</v>
      </c>
      <c r="AM647" s="166">
        <f t="shared" si="167"/>
        <v>813932120.55545616</v>
      </c>
      <c r="AN647" s="166">
        <f t="shared" si="167"/>
        <v>803660516.44864082</v>
      </c>
      <c r="AO647" s="166">
        <f t="shared" si="167"/>
        <v>793731185.89850521</v>
      </c>
      <c r="AP647" s="166">
        <f t="shared" si="167"/>
        <v>784123420.91389132</v>
      </c>
      <c r="AQ647" s="166">
        <f t="shared" si="167"/>
        <v>774818298.46173954</v>
      </c>
      <c r="AR647" s="166">
        <f t="shared" si="167"/>
        <v>765798483.18218803</v>
      </c>
      <c r="AS647" s="166">
        <f t="shared" si="167"/>
        <v>757048056.4602437</v>
      </c>
      <c r="AT647" s="166">
        <f t="shared" si="167"/>
        <v>748552367.75553131</v>
      </c>
      <c r="AU647" s="166">
        <f t="shared" si="167"/>
        <v>740297904.81427431</v>
      </c>
      <c r="AV647" s="166">
        <f t="shared" si="167"/>
        <v>732272179.96864223</v>
      </c>
      <c r="AW647" s="166">
        <f t="shared" si="167"/>
        <v>724463630.19820976</v>
      </c>
      <c r="AX647" s="166">
        <f t="shared" si="167"/>
        <v>716861529.01005793</v>
      </c>
      <c r="AY647" s="166">
        <f t="shared" si="167"/>
        <v>709455908.50596762</v>
      </c>
      <c r="AZ647" s="166">
        <f t="shared" si="167"/>
        <v>702237490.26124334</v>
      </c>
      <c r="BA647" s="166">
        <f t="shared" si="167"/>
        <v>695197623.85100842</v>
      </c>
      <c r="BB647" s="166">
        <f t="shared" si="167"/>
        <v>688328232.03482795</v>
      </c>
      <c r="BC647" s="166">
        <f t="shared" si="167"/>
        <v>681621761.75623178</v>
      </c>
      <c r="BD647" s="166">
        <f t="shared" si="167"/>
        <v>675071140.23537135</v>
      </c>
      <c r="BE647" s="166">
        <f t="shared" si="167"/>
        <v>668669735.53517628</v>
      </c>
      <c r="BF647" s="166">
        <f t="shared" si="167"/>
        <v>662411321.06729031</v>
      </c>
      <c r="BG647" s="166">
        <f t="shared" si="167"/>
        <v>656290043.57670355</v>
      </c>
      <c r="BH647" s="166">
        <f t="shared" si="167"/>
        <v>650300394.2055521</v>
      </c>
      <c r="BI647" s="166">
        <f t="shared" si="167"/>
        <v>644437182.28892708</v>
      </c>
      <c r="BJ647" s="166">
        <f t="shared" si="167"/>
        <v>638695511.58022547</v>
      </c>
      <c r="BK647" s="166">
        <f t="shared" si="167"/>
        <v>633070758.64180946</v>
      </c>
      <c r="BL647" s="166">
        <f t="shared" si="167"/>
        <v>627558553.16957021</v>
      </c>
      <c r="BM647" s="166">
        <f t="shared" si="167"/>
        <v>622154760.04826021</v>
      </c>
      <c r="BN647" s="1384">
        <f t="shared" si="167"/>
        <v>616855462.95884252</v>
      </c>
    </row>
    <row r="648" spans="2:66" ht="8.25" customHeight="1" x14ac:dyDescent="0.15">
      <c r="B648" s="1337"/>
      <c r="C648" s="1391"/>
      <c r="D648" s="1389"/>
      <c r="E648" s="1337"/>
      <c r="F648" s="1612"/>
      <c r="G648" s="166"/>
      <c r="H648" s="166"/>
      <c r="I648" s="166"/>
      <c r="J648" s="166"/>
      <c r="K648" s="166"/>
      <c r="L648" s="166"/>
      <c r="M648" s="166"/>
      <c r="N648" s="166"/>
      <c r="O648" s="166"/>
      <c r="P648" s="166"/>
      <c r="Q648" s="166"/>
      <c r="R648" s="166"/>
      <c r="S648" s="166"/>
      <c r="T648" s="166"/>
      <c r="U648" s="166"/>
      <c r="V648" s="166"/>
      <c r="W648" s="166"/>
      <c r="X648" s="166"/>
      <c r="Y648" s="166"/>
      <c r="Z648" s="166"/>
      <c r="AA648" s="166"/>
      <c r="AB648" s="166"/>
      <c r="AC648" s="166"/>
      <c r="AD648" s="166"/>
      <c r="AE648" s="166"/>
      <c r="AF648" s="166"/>
      <c r="AG648" s="166"/>
      <c r="AH648" s="166"/>
      <c r="AI648" s="166"/>
      <c r="AJ648" s="166"/>
      <c r="AK648" s="166"/>
      <c r="AL648" s="166"/>
      <c r="AM648" s="166"/>
      <c r="AN648" s="166"/>
      <c r="AO648" s="166"/>
      <c r="AP648" s="166"/>
      <c r="AQ648" s="166"/>
      <c r="AR648" s="166"/>
      <c r="AS648" s="166"/>
      <c r="AT648" s="166"/>
      <c r="AU648" s="166"/>
      <c r="AV648" s="166"/>
      <c r="AW648" s="166"/>
      <c r="AX648" s="166"/>
      <c r="AY648" s="166"/>
      <c r="AZ648" s="166"/>
      <c r="BA648" s="166"/>
      <c r="BB648" s="166"/>
      <c r="BC648" s="166"/>
      <c r="BD648" s="166"/>
      <c r="BE648" s="166"/>
      <c r="BF648" s="166"/>
      <c r="BG648" s="166"/>
      <c r="BH648" s="166"/>
      <c r="BI648" s="166"/>
      <c r="BJ648" s="166"/>
      <c r="BK648" s="166"/>
      <c r="BL648" s="166"/>
      <c r="BM648" s="166"/>
      <c r="BN648" s="1384"/>
    </row>
    <row r="649" spans="2:66" x14ac:dyDescent="0.15">
      <c r="B649" s="1337"/>
      <c r="C649" s="1380" t="str">
        <f t="shared" ref="C649:BN651" si="169">C616</f>
        <v>High Range Opex - High</v>
      </c>
      <c r="D649" s="166" t="str">
        <f t="shared" si="169"/>
        <v>Low Price Range</v>
      </c>
      <c r="E649" s="1337" t="str">
        <f t="shared" si="168"/>
        <v>High Range CAPEX</v>
      </c>
      <c r="F649" s="1612">
        <f>F641</f>
        <v>-2548800000</v>
      </c>
      <c r="G649" s="166">
        <f t="shared" si="169"/>
        <v>-314554465.79433441</v>
      </c>
      <c r="H649" s="166">
        <f t="shared" si="169"/>
        <v>-561338999.85897422</v>
      </c>
      <c r="I649" s="166">
        <f t="shared" si="169"/>
        <v>-682135460.34120715</v>
      </c>
      <c r="J649" s="166">
        <f t="shared" si="169"/>
        <v>-758766627.11068618</v>
      </c>
      <c r="K649" s="166">
        <f t="shared" si="169"/>
        <v>-813506714.54263461</v>
      </c>
      <c r="L649" s="166">
        <f t="shared" si="169"/>
        <v>-855403795.49647248</v>
      </c>
      <c r="M649" s="166">
        <f t="shared" si="169"/>
        <v>-888958394.59407234</v>
      </c>
      <c r="N649" s="166">
        <f t="shared" si="169"/>
        <v>-916708728.91205585</v>
      </c>
      <c r="O649" s="166">
        <f t="shared" si="169"/>
        <v>-940215437.68359208</v>
      </c>
      <c r="P649" s="166">
        <f t="shared" si="169"/>
        <v>-960500798.85761452</v>
      </c>
      <c r="Q649" s="166">
        <f t="shared" si="169"/>
        <v>-978267725.88828743</v>
      </c>
      <c r="R649" s="166">
        <f t="shared" si="169"/>
        <v>-994018463.62068486</v>
      </c>
      <c r="S649" s="166">
        <f t="shared" si="169"/>
        <v>-1008123246.2546971</v>
      </c>
      <c r="T649" s="166">
        <f t="shared" si="169"/>
        <v>-1020862142.8987646</v>
      </c>
      <c r="U649" s="166">
        <f t="shared" si="169"/>
        <v>-1032451681.697078</v>
      </c>
      <c r="V649" s="166">
        <f t="shared" si="169"/>
        <v>-1043062410.3531513</v>
      </c>
      <c r="W649" s="166">
        <f t="shared" si="169"/>
        <v>-1052830838.6603251</v>
      </c>
      <c r="X649" s="166">
        <f t="shared" si="169"/>
        <v>-1061867777.3703805</v>
      </c>
      <c r="Y649" s="166">
        <f t="shared" si="169"/>
        <v>-1070264296.0179421</v>
      </c>
      <c r="Z649" s="166">
        <f t="shared" si="169"/>
        <v>-1078096066.3095984</v>
      </c>
      <c r="AA649" s="166">
        <f t="shared" si="169"/>
        <v>-1085426585.6420555</v>
      </c>
      <c r="AB649" s="166">
        <f t="shared" si="169"/>
        <v>-1092309607.9341369</v>
      </c>
      <c r="AC649" s="166">
        <f t="shared" si="169"/>
        <v>-1098791003.1244729</v>
      </c>
      <c r="AD649" s="166">
        <f t="shared" si="169"/>
        <v>-1104910198.1200547</v>
      </c>
      <c r="AE649" s="166">
        <f t="shared" si="169"/>
        <v>-1110701306.5766954</v>
      </c>
      <c r="AF649" s="166">
        <f t="shared" si="169"/>
        <v>-1116194024.2272646</v>
      </c>
      <c r="AG649" s="166">
        <f t="shared" si="169"/>
        <v>-1121414345.3886876</v>
      </c>
      <c r="AH649" s="166">
        <f t="shared" si="169"/>
        <v>-1126385141.5425186</v>
      </c>
      <c r="AI649" s="166">
        <f t="shared" si="169"/>
        <v>-1131126632.4297066</v>
      </c>
      <c r="AJ649" s="166">
        <f t="shared" si="169"/>
        <v>-1135656772.5811691</v>
      </c>
      <c r="AK649" s="166">
        <f t="shared" si="169"/>
        <v>-1139991570.7289176</v>
      </c>
      <c r="AL649" s="166">
        <f t="shared" si="169"/>
        <v>-1144145355.5060279</v>
      </c>
      <c r="AM649" s="166">
        <f t="shared" si="169"/>
        <v>-1148130997.8364012</v>
      </c>
      <c r="AN649" s="166">
        <f t="shared" si="169"/>
        <v>-1151960098.1517668</v>
      </c>
      <c r="AO649" s="166">
        <f t="shared" si="169"/>
        <v>-1155643144.8536553</v>
      </c>
      <c r="AP649" s="166">
        <f t="shared" si="169"/>
        <v>-1159189649.1198113</v>
      </c>
      <c r="AQ649" s="166">
        <f t="shared" si="169"/>
        <v>-1162608260.1356673</v>
      </c>
      <c r="AR649" s="166">
        <f t="shared" si="169"/>
        <v>-1165906864.0378604</v>
      </c>
      <c r="AS649" s="166">
        <f t="shared" si="169"/>
        <v>-1169092669.2340381</v>
      </c>
      <c r="AT649" s="166">
        <f t="shared" si="169"/>
        <v>-1172172280.2711856</v>
      </c>
      <c r="AU649" s="166">
        <f t="shared" si="169"/>
        <v>-1175151762.0334275</v>
      </c>
      <c r="AV649" s="166">
        <f t="shared" si="169"/>
        <v>-1178036695.7371514</v>
      </c>
      <c r="AW649" s="166">
        <f t="shared" si="169"/>
        <v>-1180832227.9393125</v>
      </c>
      <c r="AX649" s="166">
        <f t="shared" si="169"/>
        <v>-1183543113.5708163</v>
      </c>
      <c r="AY649" s="166">
        <f t="shared" si="169"/>
        <v>-1186173753.8409429</v>
      </c>
      <c r="AZ649" s="166">
        <f t="shared" si="169"/>
        <v>-1188728229.7230852</v>
      </c>
      <c r="BA649" s="166">
        <f t="shared" si="169"/>
        <v>-1191210331.6206002</v>
      </c>
      <c r="BB649" s="166">
        <f t="shared" si="169"/>
        <v>-1193623585.7195506</v>
      </c>
      <c r="BC649" s="166">
        <f t="shared" si="169"/>
        <v>-1195971277.4588542</v>
      </c>
      <c r="BD649" s="166">
        <f t="shared" si="169"/>
        <v>-1198256472.4848633</v>
      </c>
      <c r="BE649" s="166">
        <f t="shared" si="169"/>
        <v>-1200482035.4043441</v>
      </c>
      <c r="BF649" s="166">
        <f t="shared" si="169"/>
        <v>-1202650646.6053185</v>
      </c>
      <c r="BG649" s="166">
        <f t="shared" si="169"/>
        <v>-1204764817.3777583</v>
      </c>
      <c r="BH649" s="166">
        <f t="shared" si="169"/>
        <v>-1206826903.534457</v>
      </c>
      <c r="BI649" s="166">
        <f t="shared" si="169"/>
        <v>-1208839117.7055755</v>
      </c>
      <c r="BJ649" s="166">
        <f t="shared" si="169"/>
        <v>-1210803540.4575219</v>
      </c>
      <c r="BK649" s="166">
        <f t="shared" si="169"/>
        <v>-1212722130.3673592</v>
      </c>
      <c r="BL649" s="166">
        <f t="shared" si="169"/>
        <v>-1214596733.1672721</v>
      </c>
      <c r="BM649" s="166">
        <f t="shared" si="169"/>
        <v>-1216429090.059325</v>
      </c>
      <c r="BN649" s="1384">
        <f t="shared" si="169"/>
        <v>-1218220845.2884421</v>
      </c>
    </row>
    <row r="650" spans="2:66" x14ac:dyDescent="0.15">
      <c r="B650" s="1337"/>
      <c r="C650" s="1388"/>
      <c r="D650" s="166" t="str">
        <f t="shared" si="169"/>
        <v>Low Price Range</v>
      </c>
      <c r="E650" s="1337" t="str">
        <f t="shared" si="168"/>
        <v>High Range CAPEX</v>
      </c>
      <c r="F650" s="1612">
        <f>F646</f>
        <v>-2548800000</v>
      </c>
      <c r="G650" s="166">
        <f t="shared" si="169"/>
        <v>-314554465.79433441</v>
      </c>
      <c r="H650" s="166">
        <f t="shared" si="169"/>
        <v>-499642866.34281433</v>
      </c>
      <c r="I650" s="166">
        <f t="shared" si="169"/>
        <v>-594759996.88630497</v>
      </c>
      <c r="J650" s="166">
        <f t="shared" si="169"/>
        <v>-656968006.80902243</v>
      </c>
      <c r="K650" s="166">
        <f t="shared" si="169"/>
        <v>-702412068.87291753</v>
      </c>
      <c r="L650" s="166">
        <f t="shared" si="169"/>
        <v>-737817567.77098942</v>
      </c>
      <c r="M650" s="166">
        <f t="shared" si="169"/>
        <v>-766594052.45546281</v>
      </c>
      <c r="N650" s="166">
        <f t="shared" si="169"/>
        <v>-790694376.20529926</v>
      </c>
      <c r="O650" s="166">
        <f t="shared" si="169"/>
        <v>-811335009.19222593</v>
      </c>
      <c r="P650" s="166">
        <f t="shared" si="169"/>
        <v>-829321828.95960999</v>
      </c>
      <c r="Q650" s="166">
        <f t="shared" si="169"/>
        <v>-845214501.45983756</v>
      </c>
      <c r="R650" s="166">
        <f t="shared" si="169"/>
        <v>-859416503.02297139</v>
      </c>
      <c r="S650" s="166">
        <f t="shared" si="169"/>
        <v>-872227673.86238694</v>
      </c>
      <c r="T650" s="166">
        <f t="shared" si="169"/>
        <v>-883876515.0047735</v>
      </c>
      <c r="U650" s="166">
        <f t="shared" si="169"/>
        <v>-894540892.83199573</v>
      </c>
      <c r="V650" s="166">
        <f t="shared" si="169"/>
        <v>-904361790.1921345</v>
      </c>
      <c r="W650" s="166">
        <f t="shared" si="169"/>
        <v>-913452718.3597194</v>
      </c>
      <c r="X650" s="166">
        <f t="shared" si="169"/>
        <v>-921906328.23102212</v>
      </c>
      <c r="Y650" s="166">
        <f t="shared" si="169"/>
        <v>-929799160.18876028</v>
      </c>
      <c r="Z650" s="166">
        <f t="shared" si="169"/>
        <v>-937195125.03329873</v>
      </c>
      <c r="AA650" s="166">
        <f t="shared" si="169"/>
        <v>-944148100.19167399</v>
      </c>
      <c r="AB650" s="166">
        <f t="shared" si="169"/>
        <v>-950703896.65849197</v>
      </c>
      <c r="AC650" s="166">
        <f t="shared" si="169"/>
        <v>-956901770.31058455</v>
      </c>
      <c r="AD650" s="166">
        <f t="shared" si="169"/>
        <v>-962775597.9871558</v>
      </c>
      <c r="AE650" s="166">
        <f t="shared" si="169"/>
        <v>-968354803.31029081</v>
      </c>
      <c r="AF650" s="166">
        <f t="shared" si="169"/>
        <v>-973665093.20065916</v>
      </c>
      <c r="AG650" s="166">
        <f t="shared" si="169"/>
        <v>-978729049.46159649</v>
      </c>
      <c r="AH650" s="166">
        <f t="shared" si="169"/>
        <v>-983566608.1716876</v>
      </c>
      <c r="AI650" s="166">
        <f t="shared" si="169"/>
        <v>-988195451.34310997</v>
      </c>
      <c r="AJ650" s="166">
        <f t="shared" si="169"/>
        <v>-992631329.32482648</v>
      </c>
      <c r="AK650" s="166">
        <f t="shared" si="169"/>
        <v>-996888328.06055367</v>
      </c>
      <c r="AL650" s="166">
        <f t="shared" si="169"/>
        <v>-1000979092.0809447</v>
      </c>
      <c r="AM650" s="166">
        <f t="shared" si="169"/>
        <v>-1004915011.69504</v>
      </c>
      <c r="AN650" s="166">
        <f t="shared" si="169"/>
        <v>-1008706381.0233916</v>
      </c>
      <c r="AO650" s="166">
        <f t="shared" si="169"/>
        <v>-1012362532.1264213</v>
      </c>
      <c r="AP650" s="166">
        <f t="shared" si="169"/>
        <v>-1015891949.413999</v>
      </c>
      <c r="AQ650" s="166">
        <f t="shared" si="169"/>
        <v>-1019302367.6948311</v>
      </c>
      <c r="AR650" s="166">
        <f t="shared" si="169"/>
        <v>-1022600856.5780764</v>
      </c>
      <c r="AS650" s="166">
        <f t="shared" si="169"/>
        <v>-1025793893.4312603</v>
      </c>
      <c r="AT650" s="166">
        <f t="shared" si="169"/>
        <v>-1028887426.6959341</v>
      </c>
      <c r="AU650" s="166">
        <f t="shared" si="169"/>
        <v>-1031886931.0415454</v>
      </c>
      <c r="AV650" s="166">
        <f t="shared" si="169"/>
        <v>-1034797455.5805531</v>
      </c>
      <c r="AW650" s="166">
        <f t="shared" si="169"/>
        <v>-1037623666.1601303</v>
      </c>
      <c r="AX650" s="166">
        <f t="shared" si="169"/>
        <v>-1040369882.5773484</v>
      </c>
      <c r="AY650" s="166">
        <f t="shared" si="169"/>
        <v>-1043040111.4273698</v>
      </c>
      <c r="AZ650" s="166">
        <f t="shared" si="169"/>
        <v>-1045638075.181627</v>
      </c>
      <c r="BA650" s="166">
        <f t="shared" si="169"/>
        <v>-1048167238.0002933</v>
      </c>
      <c r="BB650" s="166">
        <f t="shared" si="169"/>
        <v>-1050630828.7067127</v>
      </c>
      <c r="BC650" s="166">
        <f t="shared" si="169"/>
        <v>-1053031861.287806</v>
      </c>
      <c r="BD650" s="166">
        <f t="shared" si="169"/>
        <v>-1055373153.2313774</v>
      </c>
      <c r="BE650" s="166">
        <f t="shared" si="169"/>
        <v>-1057657341.9667976</v>
      </c>
      <c r="BF650" s="166">
        <f t="shared" si="169"/>
        <v>-1059886899.6381905</v>
      </c>
      <c r="BG650" s="166">
        <f t="shared" si="169"/>
        <v>-1062064146.4077284</v>
      </c>
      <c r="BH650" s="166">
        <f t="shared" si="169"/>
        <v>-1064191262.4599872</v>
      </c>
      <c r="BI650" s="166">
        <f t="shared" si="169"/>
        <v>-1066270298.8556486</v>
      </c>
      <c r="BJ650" s="166">
        <f t="shared" si="169"/>
        <v>-1068303187.3635647</v>
      </c>
      <c r="BK650" s="166">
        <f t="shared" si="169"/>
        <v>-1070291749.3836898</v>
      </c>
      <c r="BL650" s="166">
        <f t="shared" si="169"/>
        <v>-1072237704.0592736</v>
      </c>
      <c r="BM650" s="166">
        <f t="shared" si="169"/>
        <v>-1074142675.6645555</v>
      </c>
      <c r="BN650" s="1384">
        <f t="shared" si="169"/>
        <v>-1076008200.3437328</v>
      </c>
    </row>
    <row r="651" spans="2:66" x14ac:dyDescent="0.15">
      <c r="B651" s="1337"/>
      <c r="C651" s="1366"/>
      <c r="D651" s="166" t="str">
        <f t="shared" si="169"/>
        <v>Low Price Range</v>
      </c>
      <c r="E651" s="1337" t="str">
        <f t="shared" si="168"/>
        <v>High Range CAPEX</v>
      </c>
      <c r="F651" s="1612">
        <f>F647</f>
        <v>-2548800000</v>
      </c>
      <c r="G651" s="166">
        <f t="shared" si="169"/>
        <v>-314554465.79433441</v>
      </c>
      <c r="H651" s="166">
        <f t="shared" si="169"/>
        <v>-437946732.8266542</v>
      </c>
      <c r="I651" s="166">
        <f t="shared" si="169"/>
        <v>-504324385.84353232</v>
      </c>
      <c r="J651" s="166">
        <f t="shared" si="169"/>
        <v>-548999773.15574229</v>
      </c>
      <c r="K651" s="166">
        <f t="shared" si="169"/>
        <v>-582332069.67406619</v>
      </c>
      <c r="L651" s="166">
        <f t="shared" si="169"/>
        <v>-608739660.87093246</v>
      </c>
      <c r="M651" s="166">
        <f t="shared" si="169"/>
        <v>-630503038.22900558</v>
      </c>
      <c r="N651" s="166">
        <f t="shared" si="169"/>
        <v>-648947509.45192146</v>
      </c>
      <c r="O651" s="166">
        <f t="shared" si="169"/>
        <v>-664908828.21117806</v>
      </c>
      <c r="P651" s="166">
        <f t="shared" si="169"/>
        <v>-678946576.31841302</v>
      </c>
      <c r="Q651" s="166">
        <f t="shared" si="169"/>
        <v>-691453037.95269299</v>
      </c>
      <c r="R651" s="166">
        <f t="shared" si="169"/>
        <v>-702713408.39559269</v>
      </c>
      <c r="S651" s="166">
        <f t="shared" si="169"/>
        <v>-712941249.1699506</v>
      </c>
      <c r="T651" s="166">
        <f t="shared" si="169"/>
        <v>-722300448.01785839</v>
      </c>
      <c r="U651" s="166">
        <f t="shared" si="169"/>
        <v>-730919397.24693644</v>
      </c>
      <c r="V651" s="166">
        <f t="shared" si="169"/>
        <v>-738900472.11848271</v>
      </c>
      <c r="W651" s="166">
        <f t="shared" si="169"/>
        <v>-746326557.64379251</v>
      </c>
      <c r="X651" s="166">
        <f t="shared" si="169"/>
        <v>-753265659.00181365</v>
      </c>
      <c r="Y651" s="166">
        <f t="shared" si="169"/>
        <v>-759774231.37755644</v>
      </c>
      <c r="Z651" s="166">
        <f t="shared" si="169"/>
        <v>-765899632.29832518</v>
      </c>
      <c r="AA651" s="166">
        <f t="shared" si="169"/>
        <v>-771681959.20458961</v>
      </c>
      <c r="AB651" s="166">
        <f t="shared" si="169"/>
        <v>-777155447.76917696</v>
      </c>
      <c r="AC651" s="166">
        <f t="shared" si="169"/>
        <v>-782349550.80057001</v>
      </c>
      <c r="AD651" s="166">
        <f t="shared" si="169"/>
        <v>-787289781.16778684</v>
      </c>
      <c r="AE651" s="166">
        <f t="shared" si="169"/>
        <v>-791998377.87528622</v>
      </c>
      <c r="AF651" s="166">
        <f t="shared" si="169"/>
        <v>-796494837.86470902</v>
      </c>
      <c r="AG651" s="166">
        <f t="shared" si="169"/>
        <v>-800796344.65130937</v>
      </c>
      <c r="AH651" s="166">
        <f t="shared" si="169"/>
        <v>-804918116.8278259</v>
      </c>
      <c r="AI651" s="166">
        <f t="shared" si="169"/>
        <v>-808873693.69922698</v>
      </c>
      <c r="AJ651" s="166">
        <f t="shared" si="169"/>
        <v>-812675171.13399625</v>
      </c>
      <c r="AK651" s="166">
        <f t="shared" si="169"/>
        <v>-816333397.65463257</v>
      </c>
      <c r="AL651" s="166">
        <f t="shared" si="169"/>
        <v>-819858138.51838779</v>
      </c>
      <c r="AM651" s="166">
        <f t="shared" si="169"/>
        <v>-823258213.83650935</v>
      </c>
      <c r="AN651" s="166">
        <f t="shared" si="169"/>
        <v>-826541615.49116671</v>
      </c>
      <c r="AO651" s="166">
        <f t="shared" si="169"/>
        <v>-829715606.62428701</v>
      </c>
      <c r="AP651" s="166">
        <f t="shared" si="169"/>
        <v>-832786806.7133857</v>
      </c>
      <c r="AQ651" s="166">
        <f t="shared" si="169"/>
        <v>-835761264.65962911</v>
      </c>
      <c r="AR651" s="166">
        <f t="shared" si="169"/>
        <v>-838644521.85155416</v>
      </c>
      <c r="AS651" s="166">
        <f t="shared" si="169"/>
        <v>-841441666.80369687</v>
      </c>
      <c r="AT651" s="166">
        <f t="shared" si="169"/>
        <v>-844157382.68024611</v>
      </c>
      <c r="AU651" s="166">
        <f t="shared" si="169"/>
        <v>-846795988.78283584</v>
      </c>
      <c r="AV651" s="166">
        <f t="shared" si="169"/>
        <v>-849361476.89588416</v>
      </c>
      <c r="AW651" s="166">
        <f t="shared" si="169"/>
        <v>-851857543.23275733</v>
      </c>
      <c r="AX651" s="166">
        <f t="shared" si="169"/>
        <v>-854287616.60401285</v>
      </c>
      <c r="AY651" s="166">
        <f t="shared" si="169"/>
        <v>-856654883.32925189</v>
      </c>
      <c r="AZ651" s="166">
        <f t="shared" si="169"/>
        <v>-858962309.33226645</v>
      </c>
      <c r="BA651" s="166">
        <f t="shared" si="169"/>
        <v>-861212659.79160655</v>
      </c>
      <c r="BB651" s="166">
        <f t="shared" si="169"/>
        <v>-863408516.66276157</v>
      </c>
      <c r="BC651" s="166">
        <f t="shared" si="169"/>
        <v>-865552294.34156072</v>
      </c>
      <c r="BD651" s="166">
        <f t="shared" si="169"/>
        <v>-867646253.69951093</v>
      </c>
      <c r="BE651" s="166">
        <f t="shared" si="169"/>
        <v>-869692514.68914592</v>
      </c>
      <c r="BF651" s="166">
        <f t="shared" si="169"/>
        <v>-871693067.68999159</v>
      </c>
      <c r="BG651" s="166">
        <f t="shared" si="169"/>
        <v>-873649783.74253798</v>
      </c>
      <c r="BH651" s="166">
        <f t="shared" si="169"/>
        <v>-875564423.79793179</v>
      </c>
      <c r="BI651" s="166">
        <f t="shared" si="169"/>
        <v>-877438647.09435725</v>
      </c>
      <c r="BJ651" s="166">
        <f t="shared" si="169"/>
        <v>-879274018.75679684</v>
      </c>
      <c r="BK651" s="166">
        <f t="shared" si="169"/>
        <v>-881072016.70463252</v>
      </c>
      <c r="BL651" s="166">
        <f t="shared" si="169"/>
        <v>-882834037.94105768</v>
      </c>
      <c r="BM651" s="166">
        <f t="shared" si="169"/>
        <v>-884561404.28923714</v>
      </c>
      <c r="BN651" s="1384">
        <f t="shared" si="169"/>
        <v>-886255367.63235009</v>
      </c>
    </row>
    <row r="652" spans="2:66" ht="5.25" customHeight="1" x14ac:dyDescent="0.15">
      <c r="B652" s="1337"/>
      <c r="C652" s="1366"/>
      <c r="D652" s="166"/>
      <c r="E652" s="1337"/>
      <c r="F652" s="1612"/>
      <c r="G652" s="166"/>
      <c r="H652" s="166"/>
      <c r="I652" s="166"/>
      <c r="J652" s="166"/>
      <c r="K652" s="166"/>
      <c r="L652" s="166"/>
      <c r="M652" s="166"/>
      <c r="N652" s="166"/>
      <c r="O652" s="166"/>
      <c r="P652" s="166"/>
      <c r="Q652" s="166"/>
      <c r="R652" s="166"/>
      <c r="S652" s="166"/>
      <c r="T652" s="166"/>
      <c r="U652" s="166"/>
      <c r="V652" s="166"/>
      <c r="W652" s="166"/>
      <c r="X652" s="166"/>
      <c r="Y652" s="166"/>
      <c r="Z652" s="166"/>
      <c r="AA652" s="166"/>
      <c r="AB652" s="166"/>
      <c r="AC652" s="166"/>
      <c r="AD652" s="166"/>
      <c r="AE652" s="166"/>
      <c r="AF652" s="166"/>
      <c r="AG652" s="166"/>
      <c r="AH652" s="166"/>
      <c r="AI652" s="166"/>
      <c r="AJ652" s="166"/>
      <c r="AK652" s="166"/>
      <c r="AL652" s="166"/>
      <c r="AM652" s="166"/>
      <c r="AN652" s="166"/>
      <c r="AO652" s="166"/>
      <c r="AP652" s="166"/>
      <c r="AQ652" s="166"/>
      <c r="AR652" s="166"/>
      <c r="AS652" s="166"/>
      <c r="AT652" s="166"/>
      <c r="AU652" s="166"/>
      <c r="AV652" s="166"/>
      <c r="AW652" s="166"/>
      <c r="AX652" s="166"/>
      <c r="AY652" s="166"/>
      <c r="AZ652" s="166"/>
      <c r="BA652" s="166"/>
      <c r="BB652" s="166"/>
      <c r="BC652" s="166"/>
      <c r="BD652" s="166"/>
      <c r="BE652" s="166"/>
      <c r="BF652" s="166"/>
      <c r="BG652" s="166"/>
      <c r="BH652" s="166"/>
      <c r="BI652" s="166"/>
      <c r="BJ652" s="166"/>
      <c r="BK652" s="166"/>
      <c r="BL652" s="166"/>
      <c r="BM652" s="166"/>
      <c r="BN652" s="1384"/>
    </row>
    <row r="653" spans="2:66" x14ac:dyDescent="0.15">
      <c r="B653" s="1337"/>
      <c r="C653" s="1366"/>
      <c r="D653" s="166" t="str">
        <f t="shared" ref="D653:BN655" si="170">D620</f>
        <v>High Price Range</v>
      </c>
      <c r="E653" s="1337" t="str">
        <f t="shared" si="168"/>
        <v>High Range CAPEX</v>
      </c>
      <c r="F653" s="1612">
        <f>F649</f>
        <v>-2548800000</v>
      </c>
      <c r="G653" s="166">
        <f t="shared" si="170"/>
        <v>2311655281.7384653</v>
      </c>
      <c r="H653" s="166">
        <f t="shared" si="170"/>
        <v>1539628798.1672652</v>
      </c>
      <c r="I653" s="166">
        <f t="shared" si="170"/>
        <v>1161736127.6747191</v>
      </c>
      <c r="J653" s="166">
        <f t="shared" si="170"/>
        <v>922007611.31030583</v>
      </c>
      <c r="K653" s="166">
        <f t="shared" si="170"/>
        <v>750761883.24779344</v>
      </c>
      <c r="L653" s="166">
        <f t="shared" si="170"/>
        <v>619693474.91626859</v>
      </c>
      <c r="M653" s="166">
        <f t="shared" si="170"/>
        <v>514723205.012012</v>
      </c>
      <c r="N653" s="166">
        <f t="shared" si="170"/>
        <v>427910661.82473803</v>
      </c>
      <c r="O653" s="166">
        <f t="shared" si="170"/>
        <v>354373631.71057367</v>
      </c>
      <c r="P653" s="166">
        <f t="shared" si="170"/>
        <v>290914079.37472773</v>
      </c>
      <c r="Q653" s="166">
        <f t="shared" si="170"/>
        <v>235333050.96326447</v>
      </c>
      <c r="R653" s="166">
        <f t="shared" si="170"/>
        <v>186059352.70950794</v>
      </c>
      <c r="S653" s="166">
        <f t="shared" si="170"/>
        <v>141934765.32503104</v>
      </c>
      <c r="T653" s="166">
        <f t="shared" si="170"/>
        <v>102083136.78610325</v>
      </c>
      <c r="U653" s="166">
        <f t="shared" si="170"/>
        <v>65827092.951807737</v>
      </c>
      <c r="V653" s="166">
        <f t="shared" si="170"/>
        <v>32633102.236283779</v>
      </c>
      <c r="W653" s="166">
        <f t="shared" si="170"/>
        <v>2074115.2860348225</v>
      </c>
      <c r="X653" s="166">
        <f t="shared" si="170"/>
        <v>-26196521.855047941</v>
      </c>
      <c r="Y653" s="166">
        <f t="shared" si="170"/>
        <v>-52463705.859451771</v>
      </c>
      <c r="Z653" s="166">
        <f t="shared" si="170"/>
        <v>-76964163.723724604</v>
      </c>
      <c r="AA653" s="166">
        <f t="shared" si="170"/>
        <v>-99896537.036491156</v>
      </c>
      <c r="AB653" s="166">
        <f t="shared" si="170"/>
        <v>-121428986.45289516</v>
      </c>
      <c r="AC653" s="166">
        <f t="shared" si="170"/>
        <v>-141705008.83977509</v>
      </c>
      <c r="AD653" s="166">
        <f t="shared" si="170"/>
        <v>-160847945.05590081</v>
      </c>
      <c r="AE653" s="166">
        <f t="shared" si="170"/>
        <v>-178964514.29191589</v>
      </c>
      <c r="AF653" s="166">
        <f t="shared" si="170"/>
        <v>-196147614.96348238</v>
      </c>
      <c r="AG653" s="166">
        <f t="shared" si="170"/>
        <v>-212478566.19039369</v>
      </c>
      <c r="AH653" s="166">
        <f t="shared" si="170"/>
        <v>-228028917.79462457</v>
      </c>
      <c r="AI653" s="166">
        <f t="shared" si="170"/>
        <v>-242861924.04598737</v>
      </c>
      <c r="AJ653" s="166">
        <f t="shared" si="170"/>
        <v>-257033752.86206055</v>
      </c>
      <c r="AK653" s="166">
        <f t="shared" si="170"/>
        <v>-270594485.03549838</v>
      </c>
      <c r="AL653" s="166">
        <f t="shared" si="170"/>
        <v>-283588945.43447971</v>
      </c>
      <c r="AM653" s="166">
        <f t="shared" si="170"/>
        <v>-296057398.7139895</v>
      </c>
      <c r="AN653" s="166">
        <f t="shared" si="170"/>
        <v>-308036134.99467921</v>
      </c>
      <c r="AO653" s="166">
        <f t="shared" si="170"/>
        <v>-319557965.58614874</v>
      </c>
      <c r="AP653" s="166">
        <f t="shared" si="170"/>
        <v>-330652644.70754504</v>
      </c>
      <c r="AQ653" s="166">
        <f t="shared" si="170"/>
        <v>-341347229.97105217</v>
      </c>
      <c r="AR653" s="166">
        <f t="shared" si="170"/>
        <v>-351666391.9110682</v>
      </c>
      <c r="AS653" s="166">
        <f t="shared" si="170"/>
        <v>-361632680.89376283</v>
      </c>
      <c r="AT653" s="166">
        <f t="shared" si="170"/>
        <v>-371266758.20248652</v>
      </c>
      <c r="AU653" s="166">
        <f t="shared" si="170"/>
        <v>-380587596.87046242</v>
      </c>
      <c r="AV653" s="166">
        <f t="shared" si="170"/>
        <v>-389612656.85270023</v>
      </c>
      <c r="AW653" s="166">
        <f t="shared" si="170"/>
        <v>-398358038.34074402</v>
      </c>
      <c r="AX653" s="166">
        <f t="shared" si="170"/>
        <v>-406838616.38582301</v>
      </c>
      <c r="AY653" s="166">
        <f t="shared" si="170"/>
        <v>-415068159.47686028</v>
      </c>
      <c r="AZ653" s="166">
        <f t="shared" si="170"/>
        <v>-423059434.29532719</v>
      </c>
      <c r="BA653" s="166">
        <f t="shared" si="170"/>
        <v>-430824298.52017355</v>
      </c>
      <c r="BB653" s="166">
        <f t="shared" si="170"/>
        <v>-438373783.26822734</v>
      </c>
      <c r="BC653" s="166">
        <f t="shared" si="170"/>
        <v>-445718166.51685095</v>
      </c>
      <c r="BD653" s="166">
        <f t="shared" si="170"/>
        <v>-452867038.6570394</v>
      </c>
      <c r="BE653" s="166">
        <f t="shared" si="170"/>
        <v>-459829361.15915847</v>
      </c>
      <c r="BF653" s="166">
        <f t="shared" si="170"/>
        <v>-466613519.19429255</v>
      </c>
      <c r="BG653" s="166">
        <f t="shared" si="170"/>
        <v>-473227368.93695164</v>
      </c>
      <c r="BH653" s="166">
        <f t="shared" si="170"/>
        <v>-479678280.17582154</v>
      </c>
      <c r="BI653" s="166">
        <f t="shared" si="170"/>
        <v>-485973174.77531016</v>
      </c>
      <c r="BJ653" s="166">
        <f t="shared" si="170"/>
        <v>-492118561.45920658</v>
      </c>
      <c r="BK653" s="166">
        <f t="shared" si="170"/>
        <v>-498120567.3268795</v>
      </c>
      <c r="BL653" s="166">
        <f t="shared" si="170"/>
        <v>-503984966.46029663</v>
      </c>
      <c r="BM653" s="166">
        <f t="shared" si="170"/>
        <v>-509717205.93543553</v>
      </c>
      <c r="BN653" s="1384">
        <f t="shared" si="170"/>
        <v>-515322429.51315546</v>
      </c>
    </row>
    <row r="654" spans="2:66" x14ac:dyDescent="0.15">
      <c r="B654" s="1337"/>
      <c r="C654" s="1366"/>
      <c r="D654" s="166" t="str">
        <f t="shared" si="170"/>
        <v>High Price Range</v>
      </c>
      <c r="E654" s="1337" t="str">
        <f t="shared" si="168"/>
        <v>High Range CAPEX</v>
      </c>
      <c r="F654" s="1612">
        <f t="shared" si="168"/>
        <v>-2548800000</v>
      </c>
      <c r="G654" s="166">
        <f t="shared" si="170"/>
        <v>2311655281.7384653</v>
      </c>
      <c r="H654" s="166">
        <f t="shared" si="170"/>
        <v>1732635419.060065</v>
      </c>
      <c r="I654" s="166">
        <f t="shared" si="170"/>
        <v>1435076481.2635834</v>
      </c>
      <c r="J654" s="166">
        <f t="shared" si="170"/>
        <v>1240468535.7834251</v>
      </c>
      <c r="K654" s="166">
        <f t="shared" si="170"/>
        <v>1098303956.5995824</v>
      </c>
      <c r="L654" s="166">
        <f t="shared" si="170"/>
        <v>987543438.6564157</v>
      </c>
      <c r="M654" s="166">
        <f t="shared" si="170"/>
        <v>897520745.92691398</v>
      </c>
      <c r="N654" s="166">
        <f t="shared" si="170"/>
        <v>822126684.99828076</v>
      </c>
      <c r="O654" s="166">
        <f t="shared" si="170"/>
        <v>757555720.84131837</v>
      </c>
      <c r="P654" s="166">
        <f t="shared" si="170"/>
        <v>701286792.69201493</v>
      </c>
      <c r="Q654" s="166">
        <f t="shared" si="170"/>
        <v>651569073.90788054</v>
      </c>
      <c r="R654" s="166">
        <f t="shared" si="170"/>
        <v>607140352.44032264</v>
      </c>
      <c r="S654" s="166">
        <f t="shared" si="170"/>
        <v>567062625.48279309</v>
      </c>
      <c r="T654" s="166">
        <f t="shared" si="170"/>
        <v>530621063.62024665</v>
      </c>
      <c r="U654" s="166">
        <f t="shared" si="170"/>
        <v>497259239.9361558</v>
      </c>
      <c r="V654" s="166">
        <f t="shared" si="170"/>
        <v>466536111.83090854</v>
      </c>
      <c r="W654" s="166">
        <f t="shared" si="170"/>
        <v>438096577.18899894</v>
      </c>
      <c r="X654" s="166">
        <f t="shared" si="170"/>
        <v>411650792.29749036</v>
      </c>
      <c r="Y654" s="166">
        <f t="shared" si="170"/>
        <v>386959312.64360332</v>
      </c>
      <c r="Z654" s="166">
        <f t="shared" si="170"/>
        <v>363822203.37058234</v>
      </c>
      <c r="AA654" s="166">
        <f t="shared" si="170"/>
        <v>342070917.44732285</v>
      </c>
      <c r="AB654" s="166">
        <f t="shared" si="170"/>
        <v>321562142.40406847</v>
      </c>
      <c r="AC654" s="166">
        <f t="shared" si="170"/>
        <v>302173072.42292356</v>
      </c>
      <c r="AD654" s="166">
        <f t="shared" si="170"/>
        <v>283797729.15664411</v>
      </c>
      <c r="AE654" s="166">
        <f t="shared" si="170"/>
        <v>266344065.44523287</v>
      </c>
      <c r="AF654" s="166">
        <f t="shared" si="170"/>
        <v>249731661.24274349</v>
      </c>
      <c r="AG654" s="166">
        <f t="shared" si="170"/>
        <v>233889872.93981147</v>
      </c>
      <c r="AH654" s="166">
        <f t="shared" si="170"/>
        <v>218756333.65957952</v>
      </c>
      <c r="AI654" s="166">
        <f t="shared" si="170"/>
        <v>204275728.01635981</v>
      </c>
      <c r="AJ654" s="166">
        <f t="shared" si="170"/>
        <v>190398783.5281024</v>
      </c>
      <c r="AK654" s="166">
        <f t="shared" si="170"/>
        <v>177081434.54200387</v>
      </c>
      <c r="AL654" s="166">
        <f t="shared" si="170"/>
        <v>164284124.63864207</v>
      </c>
      <c r="AM654" s="166">
        <f t="shared" si="170"/>
        <v>151971221.03304958</v>
      </c>
      <c r="AN654" s="166">
        <f t="shared" si="170"/>
        <v>140110520.19301891</v>
      </c>
      <c r="AO654" s="166">
        <f t="shared" si="170"/>
        <v>128672828.23969054</v>
      </c>
      <c r="AP654" s="166">
        <f t="shared" si="170"/>
        <v>117631603.0352366</v>
      </c>
      <c r="AQ654" s="166">
        <f t="shared" si="170"/>
        <v>106962647.4508152</v>
      </c>
      <c r="AR654" s="166">
        <f t="shared" si="170"/>
        <v>96643845.329432964</v>
      </c>
      <c r="AS654" s="166">
        <f t="shared" si="170"/>
        <v>86654933.248616457</v>
      </c>
      <c r="AT654" s="166">
        <f t="shared" si="170"/>
        <v>76977302.447364807</v>
      </c>
      <c r="AU654" s="166">
        <f t="shared" si="170"/>
        <v>67593826.285960436</v>
      </c>
      <c r="AV654" s="166">
        <f t="shared" si="170"/>
        <v>58488709.41259408</v>
      </c>
      <c r="AW654" s="166">
        <f t="shared" si="170"/>
        <v>49647355.460440874</v>
      </c>
      <c r="AX654" s="166">
        <f t="shared" si="170"/>
        <v>41056250.625827789</v>
      </c>
      <c r="AY654" s="166">
        <f t="shared" si="170"/>
        <v>32702860.907846689</v>
      </c>
      <c r="AZ654" s="166">
        <f t="shared" si="170"/>
        <v>24575541.141854763</v>
      </c>
      <c r="BA654" s="166">
        <f t="shared" si="170"/>
        <v>16663454.249235868</v>
      </c>
      <c r="BB654" s="166">
        <f t="shared" si="170"/>
        <v>8956499.3655173779</v>
      </c>
      <c r="BC654" s="166">
        <f t="shared" si="170"/>
        <v>1445247.7080860138</v>
      </c>
      <c r="BD654" s="166">
        <f t="shared" si="170"/>
        <v>-5879114.7891821861</v>
      </c>
      <c r="BE654" s="166">
        <f t="shared" si="170"/>
        <v>-13024838.908010483</v>
      </c>
      <c r="BF654" s="166">
        <f t="shared" si="170"/>
        <v>-19999658.361298323</v>
      </c>
      <c r="BG654" s="166">
        <f t="shared" si="170"/>
        <v>-26810831.410387993</v>
      </c>
      <c r="BH654" s="166">
        <f t="shared" si="170"/>
        <v>-33465178.418790579</v>
      </c>
      <c r="BI654" s="166">
        <f t="shared" si="170"/>
        <v>-39969115.806287766</v>
      </c>
      <c r="BJ654" s="166">
        <f t="shared" si="170"/>
        <v>-46328686.806987762</v>
      </c>
      <c r="BK654" s="166">
        <f t="shared" si="170"/>
        <v>-52549589.383314848</v>
      </c>
      <c r="BL654" s="166">
        <f t="shared" si="170"/>
        <v>-58637201.603724241</v>
      </c>
      <c r="BM654" s="166">
        <f t="shared" si="170"/>
        <v>-64596604.753937721</v>
      </c>
      <c r="BN654" s="1384">
        <f t="shared" si="170"/>
        <v>-70432604.418743372</v>
      </c>
    </row>
    <row r="655" spans="2:66" x14ac:dyDescent="0.15">
      <c r="B655" s="1347"/>
      <c r="C655" s="1367"/>
      <c r="D655" s="1364" t="str">
        <f t="shared" si="170"/>
        <v>High Price Range</v>
      </c>
      <c r="E655" s="1347" t="str">
        <f t="shared" si="168"/>
        <v>High Range CAPEX</v>
      </c>
      <c r="F655" s="1613">
        <f t="shared" si="168"/>
        <v>-2548800000</v>
      </c>
      <c r="G655" s="1364">
        <f t="shared" si="170"/>
        <v>2311655281.7384653</v>
      </c>
      <c r="H655" s="1364">
        <f t="shared" si="170"/>
        <v>1925642039.9528654</v>
      </c>
      <c r="I655" s="1364">
        <f t="shared" si="170"/>
        <v>1717990023.8305461</v>
      </c>
      <c r="J655" s="1364">
        <f t="shared" si="170"/>
        <v>1578230122.3458254</v>
      </c>
      <c r="K655" s="1364">
        <f t="shared" si="170"/>
        <v>1473955290.9917104</v>
      </c>
      <c r="L655" s="1364">
        <f t="shared" si="170"/>
        <v>1391343307.8357384</v>
      </c>
      <c r="M655" s="1364">
        <f t="shared" si="170"/>
        <v>1323260015.0310714</v>
      </c>
      <c r="N655" s="1364">
        <f t="shared" si="170"/>
        <v>1265559396.4994895</v>
      </c>
      <c r="O655" s="1364">
        <f t="shared" si="170"/>
        <v>1215626928.7232053</v>
      </c>
      <c r="P655" s="1364">
        <f t="shared" si="170"/>
        <v>1171712048.2807863</v>
      </c>
      <c r="Q655" s="1364">
        <f t="shared" si="170"/>
        <v>1132587556.0024235</v>
      </c>
      <c r="R655" s="1364">
        <f t="shared" si="170"/>
        <v>1097361263.4404113</v>
      </c>
      <c r="S655" s="1364">
        <f t="shared" si="170"/>
        <v>1065365077.060735</v>
      </c>
      <c r="T655" s="1364">
        <f t="shared" si="170"/>
        <v>1036086299.9162114</v>
      </c>
      <c r="U655" s="1364">
        <f t="shared" si="170"/>
        <v>1009123276.9268491</v>
      </c>
      <c r="V655" s="1364">
        <f t="shared" si="170"/>
        <v>984155743.23778749</v>
      </c>
      <c r="W655" s="1364">
        <f t="shared" si="170"/>
        <v>960924406.16663098</v>
      </c>
      <c r="X655" s="1364">
        <f t="shared" si="170"/>
        <v>939216522.23913169</v>
      </c>
      <c r="Y655" s="1364">
        <f t="shared" si="170"/>
        <v>918855480.31501651</v>
      </c>
      <c r="Z655" s="1364">
        <f t="shared" si="170"/>
        <v>899693129.84095359</v>
      </c>
      <c r="AA655" s="1364">
        <f t="shared" si="170"/>
        <v>881604032.29996657</v>
      </c>
      <c r="AB655" s="1364">
        <f t="shared" si="170"/>
        <v>864481086.79042792</v>
      </c>
      <c r="AC655" s="1364">
        <f t="shared" si="170"/>
        <v>848232154.84730077</v>
      </c>
      <c r="AD655" s="1364">
        <f t="shared" si="170"/>
        <v>832777423.48461652</v>
      </c>
      <c r="AE655" s="1364">
        <f t="shared" si="170"/>
        <v>818047321.48522019</v>
      </c>
      <c r="AF655" s="1364">
        <f t="shared" si="170"/>
        <v>803980855.74290824</v>
      </c>
      <c r="AG655" s="1364">
        <f t="shared" si="170"/>
        <v>790524270.34097648</v>
      </c>
      <c r="AH655" s="1364">
        <f t="shared" si="170"/>
        <v>777629956.31283689</v>
      </c>
      <c r="AI655" s="1364">
        <f t="shared" si="170"/>
        <v>765255558.07877421</v>
      </c>
      <c r="AJ655" s="1364">
        <f t="shared" si="170"/>
        <v>753363235.62241101</v>
      </c>
      <c r="AK655" s="1364">
        <f t="shared" si="170"/>
        <v>741919051.05250573</v>
      </c>
      <c r="AL655" s="1364">
        <f t="shared" si="170"/>
        <v>730892455.30225539</v>
      </c>
      <c r="AM655" s="1364">
        <f t="shared" si="170"/>
        <v>720255856.04502988</v>
      </c>
      <c r="AN655" s="1364">
        <f t="shared" si="170"/>
        <v>709984251.93821454</v>
      </c>
      <c r="AO655" s="1364">
        <f t="shared" si="170"/>
        <v>700054921.38807893</v>
      </c>
      <c r="AP655" s="1364">
        <f t="shared" si="170"/>
        <v>690447156.40346503</v>
      </c>
      <c r="AQ655" s="1364">
        <f t="shared" si="170"/>
        <v>681142033.95131326</v>
      </c>
      <c r="AR655" s="1364">
        <f t="shared" si="170"/>
        <v>672122218.67176175</v>
      </c>
      <c r="AS655" s="1364">
        <f t="shared" si="170"/>
        <v>663371791.94981742</v>
      </c>
      <c r="AT655" s="1364">
        <f t="shared" si="170"/>
        <v>654876103.24510503</v>
      </c>
      <c r="AU655" s="1364">
        <f t="shared" si="170"/>
        <v>646621640.30384803</v>
      </c>
      <c r="AV655" s="1364">
        <f t="shared" si="170"/>
        <v>638595915.45821595</v>
      </c>
      <c r="AW655" s="1364">
        <f t="shared" si="170"/>
        <v>630787365.68778348</v>
      </c>
      <c r="AX655" s="1364">
        <f t="shared" si="170"/>
        <v>623185264.49963164</v>
      </c>
      <c r="AY655" s="1364">
        <f t="shared" si="170"/>
        <v>615779643.99554133</v>
      </c>
      <c r="AZ655" s="1364">
        <f t="shared" si="170"/>
        <v>608561225.75081706</v>
      </c>
      <c r="BA655" s="1364">
        <f t="shared" si="170"/>
        <v>601521359.34058213</v>
      </c>
      <c r="BB655" s="1364">
        <f t="shared" si="170"/>
        <v>594651967.52440166</v>
      </c>
      <c r="BC655" s="1364">
        <f t="shared" si="170"/>
        <v>587945497.2458055</v>
      </c>
      <c r="BD655" s="1364">
        <f t="shared" si="170"/>
        <v>581394875.72494507</v>
      </c>
      <c r="BE655" s="1364">
        <f t="shared" si="170"/>
        <v>574993471.02474999</v>
      </c>
      <c r="BF655" s="1364">
        <f t="shared" si="170"/>
        <v>568735056.55686402</v>
      </c>
      <c r="BG655" s="1364">
        <f t="shared" si="170"/>
        <v>562613779.06627727</v>
      </c>
      <c r="BH655" s="1364">
        <f t="shared" si="170"/>
        <v>556624129.69512582</v>
      </c>
      <c r="BI655" s="1364">
        <f t="shared" si="170"/>
        <v>550760917.7785008</v>
      </c>
      <c r="BJ655" s="1364">
        <f t="shared" si="170"/>
        <v>545019247.06979918</v>
      </c>
      <c r="BK655" s="1364">
        <f t="shared" si="170"/>
        <v>539394494.13138318</v>
      </c>
      <c r="BL655" s="1364">
        <f t="shared" si="170"/>
        <v>533882288.65914392</v>
      </c>
      <c r="BM655" s="1364">
        <f t="shared" si="170"/>
        <v>528478495.53783393</v>
      </c>
      <c r="BN655" s="1385">
        <f t="shared" si="170"/>
        <v>523179198.44841623</v>
      </c>
    </row>
    <row r="656" spans="2:66" ht="15.75" customHeight="1" x14ac:dyDescent="0.15">
      <c r="B656" s="3695" t="s">
        <v>993</v>
      </c>
      <c r="C656" s="1378" t="str">
        <f>C625</f>
        <v>Low Range Opex-Low</v>
      </c>
      <c r="D656" s="166" t="str">
        <f>D592</f>
        <v>Low Price Range</v>
      </c>
      <c r="E656" s="1337" t="str">
        <f>E592</f>
        <v>Low Range CAPEX</v>
      </c>
      <c r="F656" s="1614">
        <f>(SUM(G592:BN592)+ABS(F592))/ABS(F592)</f>
        <v>-64.97948773952875</v>
      </c>
      <c r="G656" s="166">
        <f>(SUM($G592:G592)+ABS($F592))/ABS($F592)</f>
        <v>0.75493729581065117</v>
      </c>
      <c r="H656" s="166">
        <f>(SUM($G592:H592)+ABS($F592))/ABS($F592)</f>
        <v>0.23369542508933205</v>
      </c>
      <c r="I656" s="166">
        <f>(SUM($G592:I592)+ABS($F592))/ABS($F592)</f>
        <v>-0.422731034497904</v>
      </c>
      <c r="J656" s="166">
        <f>(SUM($G592:J592)+ABS($F592))/ABS($F592)</f>
        <v>-1.1649162384447995</v>
      </c>
      <c r="K656" s="166">
        <f>(SUM($G592:K592)+ABS($F592))/ABS($F592)</f>
        <v>-1.9683616497225274</v>
      </c>
      <c r="L656" s="166">
        <f>(SUM($G592:L592)+ABS($F592))/ABS($F592)</f>
        <v>-2.8186945247621562</v>
      </c>
      <c r="M656" s="166">
        <f>(SUM($G592:M592)+ABS($F592))/ABS($F592)</f>
        <v>-3.7065787044133707</v>
      </c>
      <c r="N656" s="166">
        <f>(SUM($G592:N592)+ABS($F592))/ABS($F592)</f>
        <v>-4.6255185749407275</v>
      </c>
      <c r="O656" s="166">
        <f>(SUM($G592:O592)+ABS($F592))/ABS($F592)</f>
        <v>-5.5707650503817137</v>
      </c>
      <c r="P656" s="166">
        <f>(SUM($G592:P592)+ABS($F592))/ABS($F592)</f>
        <v>-6.5387130867737362</v>
      </c>
      <c r="Q656" s="166">
        <f>(SUM($G592:Q592)+ABS($F592))/ABS($F592)</f>
        <v>-7.5265442779905261</v>
      </c>
      <c r="R656" s="166">
        <f>(SUM($G592:R592)+ABS($F592))/ABS($F592)</f>
        <v>-8.5320022853920694</v>
      </c>
      <c r="S656" s="166">
        <f>(SUM($G592:S592)+ABS($F592))/ABS($F592)</f>
        <v>-9.5532451033237393</v>
      </c>
      <c r="T656" s="166">
        <f>(SUM($G592:T592)+ABS($F592))/ABS($F592)</f>
        <v>-10.588744154414552</v>
      </c>
      <c r="U656" s="166">
        <f>(SUM($G592:U592)+ABS($F592))/ABS($F592)</f>
        <v>-11.637213180216055</v>
      </c>
      <c r="V656" s="166">
        <f>(SUM($G592:V592)+ABS($F592))/ABS($F592)</f>
        <v>-12.69755678400778</v>
      </c>
      <c r="W656" s="166">
        <f>(SUM($G592:W592)+ABS($F592))/ABS($F592)</f>
        <v>-13.768832338614121</v>
      </c>
      <c r="X656" s="166">
        <f>(SUM($G592:X592)+ABS($F592))/ABS($F592)</f>
        <v>-14.85022122633675</v>
      </c>
      <c r="Y656" s="166">
        <f>(SUM($G592:Y592)+ABS($F592))/ABS($F592)</f>
        <v>-15.941006746350958</v>
      </c>
      <c r="Z656" s="166">
        <f>(SUM($G592:Z592)+ABS($F592))/ABS($F592)</f>
        <v>-17.040556882834416</v>
      </c>
      <c r="AA656" s="166">
        <f>(SUM($G592:AA592)+ABS($F592))/ABS($F592)</f>
        <v>-18.148310680569004</v>
      </c>
      <c r="AB656" s="166">
        <f>(SUM($G592:AB592)+ABS($F592))/ABS($F592)</f>
        <v>-19.263767340912278</v>
      </c>
      <c r="AC656" s="166">
        <f>(SUM($G592:AC592)+ABS($F592))/ABS($F592)</f>
        <v>-20.386477398752341</v>
      </c>
      <c r="AD656" s="166">
        <f>(SUM($G592:AD592)+ABS($F592))/ABS($F592)</f>
        <v>-21.516035512043416</v>
      </c>
      <c r="AE656" s="166">
        <f>(SUM($G592:AE592)+ABS($F592))/ABS($F592)</f>
        <v>-22.652074515690579</v>
      </c>
      <c r="AF656" s="166">
        <f>(SUM($G592:AF592)+ABS($F592))/ABS($F592)</f>
        <v>-23.794260477405757</v>
      </c>
      <c r="AG656" s="166">
        <f>(SUM($G592:AG592)+ABS($F592))/ABS($F592)</f>
        <v>-24.942288555414226</v>
      </c>
      <c r="AH656" s="166">
        <f>(SUM($G592:AH592)+ABS($F592))/ABS($F592)</f>
        <v>-26.095879503656718</v>
      </c>
      <c r="AI656" s="166">
        <f>(SUM($G592:AI592)+ABS($F592))/ABS($F592)</f>
        <v>-27.25477670419863</v>
      </c>
      <c r="AJ656" s="166">
        <f>(SUM($G592:AJ592)+ABS($F592))/ABS($F592)</f>
        <v>-28.418743632209676</v>
      </c>
      <c r="AK656" s="166">
        <f>(SUM($G592:AK592)+ABS($F592))/ABS($F592)</f>
        <v>-29.587561678399847</v>
      </c>
      <c r="AL656" s="166">
        <f>(SUM($G592:AL592)+ABS($F592))/ABS($F592)</f>
        <v>-30.76102826880307</v>
      </c>
      <c r="AM656" s="166">
        <f>(SUM($G592:AM592)+ABS($F592))/ABS($F592)</f>
        <v>-31.938955233439501</v>
      </c>
      <c r="AN656" s="166">
        <f>(SUM($G592:AN592)+ABS($F592))/ABS($F592)</f>
        <v>-33.121167384494413</v>
      </c>
      <c r="AO656" s="166">
        <f>(SUM($G592:AO592)+ABS($F592))/ABS($F592)</f>
        <v>-34.307501271833495</v>
      </c>
      <c r="AP656" s="166">
        <f>(SUM($G592:AP592)+ABS($F592))/ABS($F592)</f>
        <v>-35.497804089381432</v>
      </c>
      <c r="AQ656" s="166">
        <f>(SUM($G592:AQ592)+ABS($F592))/ABS($F592)</f>
        <v>-36.69193271045728</v>
      </c>
      <c r="AR656" s="166">
        <f>(SUM($G592:AR592)+ABS($F592))/ABS($F592)</f>
        <v>-37.889752833838486</v>
      </c>
      <c r="AS656" s="166">
        <f>(SUM($G592:AS592)+ABS($F592))/ABS($F592)</f>
        <v>-39.09113822530729</v>
      </c>
      <c r="AT656" s="166">
        <f>(SUM($G592:AT592)+ABS($F592))/ABS($F592)</f>
        <v>-40.295970041863896</v>
      </c>
      <c r="AU656" s="166">
        <f>(SUM($G592:AU592)+ABS($F592))/ABS($F592)</f>
        <v>-41.504136227784095</v>
      </c>
      <c r="AV656" s="166">
        <f>(SUM($G592:AV592)+ABS($F592))/ABS($F592)</f>
        <v>-42.715530973341608</v>
      </c>
      <c r="AW656" s="166">
        <f>(SUM($G592:AW592)+ABS($F592))/ABS($F592)</f>
        <v>-43.93005422837615</v>
      </c>
      <c r="AX656" s="166">
        <f>(SUM($G592:AX592)+ABS($F592))/ABS($F592)</f>
        <v>-45.147611264020604</v>
      </c>
      <c r="AY656" s="166">
        <f>(SUM($G592:AY592)+ABS($F592))/ABS($F592)</f>
        <v>-46.368112276847434</v>
      </c>
      <c r="AZ656" s="166">
        <f>(SUM($G592:AZ592)+ABS($F592))/ABS($F592)</f>
        <v>-47.591472030489335</v>
      </c>
      <c r="BA656" s="166">
        <f>(SUM($G592:BA592)+ABS($F592))/ABS($F592)</f>
        <v>-48.817609530459215</v>
      </c>
      <c r="BB656" s="166">
        <f>(SUM($G592:BB592)+ABS($F592))/ABS($F592)</f>
        <v>-50.046447728461914</v>
      </c>
      <c r="BC656" s="166">
        <f>(SUM($G592:BC592)+ABS($F592))/ABS($F592)</f>
        <v>-51.277913252971487</v>
      </c>
      <c r="BD656" s="166">
        <f>(SUM($G592:BD592)+ABS($F592))/ABS($F592)</f>
        <v>-52.511936163259058</v>
      </c>
      <c r="BE656" s="166">
        <f>(SUM($G592:BE592)+ABS($F592))/ABS($F592)</f>
        <v>-53.748449724407287</v>
      </c>
      <c r="BF656" s="166">
        <f>(SUM($G592:BF592)+ABS($F592))/ABS($F592)</f>
        <v>-54.987390201149275</v>
      </c>
      <c r="BG656" s="166">
        <f>(SUM($G592:BG592)+ABS($F592))/ABS($F592)</f>
        <v>-56.228696668629091</v>
      </c>
      <c r="BH656" s="166">
        <f>(SUM($G592:BH592)+ABS($F592))/ABS($F592)</f>
        <v>-57.472310838405711</v>
      </c>
      <c r="BI656" s="166">
        <f>(SUM($G592:BI592)+ABS($F592))/ABS($F592)</f>
        <v>-58.718176898215752</v>
      </c>
      <c r="BJ656" s="166">
        <f>(SUM($G592:BJ592)+ABS($F592))/ABS($F592)</f>
        <v>-59.966241364179588</v>
      </c>
      <c r="BK656" s="166">
        <f>(SUM($G592:BK592)+ABS($F592))/ABS($F592)</f>
        <v>-61.21645294428177</v>
      </c>
      <c r="BL656" s="166">
        <f>(SUM($G592:BL592)+ABS($F592))/ABS($F592)</f>
        <v>-62.468762412085141</v>
      </c>
      <c r="BM656" s="166">
        <f>(SUM($G592:BM592)+ABS($F592))/ABS($F592)</f>
        <v>-63.723122489750082</v>
      </c>
      <c r="BN656" s="1384">
        <f>(SUM($G592:BN592)+ABS($F592))/ABS($F592)</f>
        <v>-64.97948773952875</v>
      </c>
    </row>
    <row r="657" spans="2:66" x14ac:dyDescent="0.15">
      <c r="B657" s="3694"/>
      <c r="C657" s="1378"/>
      <c r="D657" s="166" t="str">
        <f t="shared" ref="D657:E672" si="171">D593</f>
        <v>Low Price Range</v>
      </c>
      <c r="E657" s="1337" t="str">
        <f t="shared" si="171"/>
        <v>Low Range CAPEX</v>
      </c>
      <c r="F657" s="1614">
        <f>(SUM(G593:BN593)+ABS(F593))/ABS(F593)</f>
        <v>-55.939480619494432</v>
      </c>
      <c r="G657" s="166">
        <f>(SUM($G593:G593)+ABS($F593))/ABS($F593)</f>
        <v>0.75493729581065117</v>
      </c>
      <c r="H657" s="166">
        <f>(SUM($G593:H593)+ABS($F593))/ABS($F593)</f>
        <v>0.30274021672232454</v>
      </c>
      <c r="I657" s="166">
        <f>(SUM($G593:I593)+ABS($F593))/ABS($F593)</f>
        <v>-0.25590344312917568</v>
      </c>
      <c r="J657" s="166">
        <f>(SUM($G593:J593)+ABS($F593))/ABS($F593)</f>
        <v>-0.88416474088163366</v>
      </c>
      <c r="K657" s="166">
        <f>(SUM($G593:K593)+ABS($F593))/ABS($F593)</f>
        <v>-1.5632829662458776</v>
      </c>
      <c r="L657" s="166">
        <f>(SUM($G593:L593)+ABS($F593))/ABS($F593)</f>
        <v>-2.2820238576470331</v>
      </c>
      <c r="M657" s="166">
        <f>(SUM($G593:M593)+ABS($F593))/ABS($F593)</f>
        <v>-3.0329688155874481</v>
      </c>
      <c r="N657" s="166">
        <f>(SUM($G593:N593)+ABS($F593))/ABS($F593)</f>
        <v>-3.8108846992044172</v>
      </c>
      <c r="O657" s="166">
        <f>(SUM($G593:O593)+ABS($F593))/ABS($F593)</f>
        <v>-4.6118997321932378</v>
      </c>
      <c r="P657" s="166">
        <f>(SUM($G593:P593)+ABS($F593))/ABS($F593)</f>
        <v>-5.4330440042802257</v>
      </c>
      <c r="Q657" s="166">
        <f>(SUM($G593:Q593)+ABS($F593))/ABS($F593)</f>
        <v>-6.2719739332428119</v>
      </c>
      <c r="R657" s="166">
        <f>(SUM($G593:R593)+ABS($F593))/ABS($F593)</f>
        <v>-7.1267974714611748</v>
      </c>
      <c r="S657" s="166">
        <f>(SUM($G593:S593)+ABS($F593))/ABS($F593)</f>
        <v>-7.9959581256505157</v>
      </c>
      <c r="T657" s="166">
        <f>(SUM($G593:T593)+ABS($F593))/ABS($F593)</f>
        <v>-8.8781551204272482</v>
      </c>
      <c r="U657" s="166">
        <f>(SUM($G593:U593)+ABS($F593))/ABS($F593)</f>
        <v>-9.7722867325456537</v>
      </c>
      <c r="V657" s="166">
        <f>(SUM($G593:V593)+ABS($F593))/ABS($F593)</f>
        <v>-10.677409014147459</v>
      </c>
      <c r="W657" s="166">
        <f>(SUM($G593:W593)+ABS($F593))/ABS($F593)</f>
        <v>-11.592705049035066</v>
      </c>
      <c r="X657" s="166">
        <f>(SUM($G593:X593)+ABS($F593))/ABS($F593)</f>
        <v>-12.517461607602943</v>
      </c>
      <c r="Y657" s="166">
        <f>(SUM($G593:Y593)+ABS($F593))/ABS($F593)</f>
        <v>-13.451051117392529</v>
      </c>
      <c r="Z657" s="166">
        <f>(SUM($G593:Z593)+ABS($F593))/ABS($F593)</f>
        <v>-14.392917529193847</v>
      </c>
      <c r="AA657" s="166">
        <f>(SUM($G593:AA593)+ABS($F593))/ABS($F593)</f>
        <v>-15.34256508859194</v>
      </c>
      <c r="AB657" s="166">
        <f>(SUM($G593:AB593)+ABS($F593))/ABS($F593)</f>
        <v>-16.299549308737518</v>
      </c>
      <c r="AC657" s="166">
        <f>(SUM($G593:AC593)+ABS($F593))/ABS($F593)</f>
        <v>-17.263469634445762</v>
      </c>
      <c r="AD657" s="166">
        <f>(SUM($G593:AD593)+ABS($F593))/ABS($F593)</f>
        <v>-18.233963422458753</v>
      </c>
      <c r="AE657" s="166">
        <f>(SUM($G593:AE593)+ABS($F593))/ABS($F593)</f>
        <v>-19.210700957803375</v>
      </c>
      <c r="AF657" s="166">
        <f>(SUM($G593:AF593)+ABS($F593))/ABS($F593)</f>
        <v>-20.193381294391695</v>
      </c>
      <c r="AG657" s="166">
        <f>(SUM($G593:AG593)+ABS($F593))/ABS($F593)</f>
        <v>-21.181728757669294</v>
      </c>
      <c r="AH657" s="166">
        <f>(SUM($G593:AH593)+ABS($F593))/ABS($F593)</f>
        <v>-22.175489983756897</v>
      </c>
      <c r="AI657" s="166">
        <f>(SUM($G593:AI593)+ABS($F593))/ABS($F593)</f>
        <v>-23.174431396900939</v>
      </c>
      <c r="AJ657" s="166">
        <f>(SUM($G593:AJ593)+ABS($F593))/ABS($F593)</f>
        <v>-24.178337047728963</v>
      </c>
      <c r="AK657" s="166">
        <f>(SUM($G593:AK593)+ABS($F593))/ABS($F593)</f>
        <v>-25.187006750596215</v>
      </c>
      <c r="AL657" s="166">
        <f>(SUM($G593:AL593)+ABS($F593))/ABS($F593)</f>
        <v>-26.200254470485127</v>
      </c>
      <c r="AM657" s="166">
        <f>(SUM($G593:AM593)+ABS($F593))/ABS($F593)</f>
        <v>-27.217906919392728</v>
      </c>
      <c r="AN657" s="166">
        <f>(SUM($G593:AN593)+ABS($F593))/ABS($F593)</f>
        <v>-28.239802329574577</v>
      </c>
      <c r="AO657" s="166">
        <f>(SUM($G593:AO593)+ABS($F593))/ABS($F593)</f>
        <v>-29.265789376893153</v>
      </c>
      <c r="AP657" s="166">
        <f>(SUM($G593:AP593)+ABS($F593))/ABS($F593)</f>
        <v>-30.295726232203229</v>
      </c>
      <c r="AQ657" s="166">
        <f>(SUM($G593:AQ593)+ABS($F593))/ABS($F593)</f>
        <v>-31.329479722465312</v>
      </c>
      <c r="AR657" s="166">
        <f>(SUM($G593:AR593)+ABS($F593))/ABS($F593)</f>
        <v>-32.366924586313836</v>
      </c>
      <c r="AS657" s="166">
        <f>(SUM($G593:AS593)+ABS($F593))/ABS($F593)</f>
        <v>-33.407942811273351</v>
      </c>
      <c r="AT657" s="166">
        <f>(SUM($G593:AT593)+ABS($F593))/ABS($F593)</f>
        <v>-34.45242304183185</v>
      </c>
      <c r="AU657" s="166">
        <f>(SUM($G593:AU593)+ABS($F593))/ABS($F593)</f>
        <v>-35.50026004923749</v>
      </c>
      <c r="AV657" s="166">
        <f>(SUM($G593:AV593)+ABS($F593))/ABS($F593)</f>
        <v>-36.551354255253244</v>
      </c>
      <c r="AW657" s="166">
        <f>(SUM($G593:AW593)+ABS($F593))/ABS($F593)</f>
        <v>-37.605611303240721</v>
      </c>
      <c r="AX657" s="166">
        <f>(SUM($G593:AX593)+ABS($F593))/ABS($F593)</f>
        <v>-38.662941670891847</v>
      </c>
      <c r="AY657" s="166">
        <f>(SUM($G593:AY593)+ABS($F593))/ABS($F593)</f>
        <v>-39.723260319721305</v>
      </c>
      <c r="AZ657" s="166">
        <f>(SUM($G593:AZ593)+ABS($F593))/ABS($F593)</f>
        <v>-40.786486377100701</v>
      </c>
      <c r="BA657" s="166">
        <f>(SUM($G593:BA593)+ABS($F593))/ABS($F593)</f>
        <v>-41.852542847179691</v>
      </c>
      <c r="BB657" s="166">
        <f>(SUM($G593:BB593)+ABS($F593))/ABS($F593)</f>
        <v>-42.92135634751812</v>
      </c>
      <c r="BC657" s="166">
        <f>(SUM($G593:BC593)+ABS($F593))/ABS($F593)</f>
        <v>-43.99285686866024</v>
      </c>
      <c r="BD657" s="166">
        <f>(SUM($G593:BD593)+ABS($F593))/ABS($F593)</f>
        <v>-45.06697755423054</v>
      </c>
      <c r="BE657" s="166">
        <f>(SUM($G593:BE593)+ABS($F593))/ABS($F593)</f>
        <v>-46.143654499428465</v>
      </c>
      <c r="BF657" s="166">
        <f>(SUM($G593:BF593)+ABS($F593))/ABS($F593)</f>
        <v>-47.222826566055915</v>
      </c>
      <c r="BG657" s="166">
        <f>(SUM($G593:BG593)+ABS($F593))/ABS($F593)</f>
        <v>-48.304435212432679</v>
      </c>
      <c r="BH657" s="166">
        <f>(SUM($G593:BH593)+ABS($F593))/ABS($F593)</f>
        <v>-49.388424336746027</v>
      </c>
      <c r="BI657" s="166">
        <f>(SUM($G593:BI593)+ABS($F593))/ABS($F593)</f>
        <v>-50.474740132546785</v>
      </c>
      <c r="BJ657" s="166">
        <f>(SUM($G593:BJ593)+ABS($F593))/ABS($F593)</f>
        <v>-51.563330955248624</v>
      </c>
      <c r="BK657" s="166">
        <f>(SUM($G593:BK593)+ABS($F593))/ABS($F593)</f>
        <v>-52.654147198613053</v>
      </c>
      <c r="BL657" s="166">
        <f>(SUM($G593:BL593)+ABS($F593))/ABS($F593)</f>
        <v>-53.747141180312866</v>
      </c>
      <c r="BM657" s="166">
        <f>(SUM($G593:BM593)+ABS($F593))/ABS($F593)</f>
        <v>-54.842267035763228</v>
      </c>
      <c r="BN657" s="1384">
        <f>(SUM($G593:BN593)+ABS($F593))/ABS($F593)</f>
        <v>-55.939480619494432</v>
      </c>
    </row>
    <row r="658" spans="2:66" x14ac:dyDescent="0.15">
      <c r="B658" s="1337"/>
      <c r="C658" s="1378"/>
      <c r="D658" s="166" t="str">
        <f t="shared" si="171"/>
        <v>Low Price Range</v>
      </c>
      <c r="E658" s="1337" t="str">
        <f t="shared" si="171"/>
        <v>Low Range CAPEX</v>
      </c>
      <c r="F658" s="1614">
        <f>(SUM(G594:BN594)+ABS(F594))/ABS(F594)</f>
        <v>-44.671716641314958</v>
      </c>
      <c r="G658" s="166">
        <f>(SUM($G594:G594)+ABS($F594))/ABS($F594)</f>
        <v>0.75493729581065117</v>
      </c>
      <c r="H658" s="166">
        <f>(SUM($G594:H594)+ABS($F594))/ABS($F594)</f>
        <v>0.3717850083553173</v>
      </c>
      <c r="I658" s="166">
        <f>(SUM($G594:I594)+ABS($F594))/ABS($F594)</f>
        <v>-8.5651208423350958E-2</v>
      </c>
      <c r="J658" s="166">
        <f>(SUM($G594:J594)+ABS($F594))/ABS($F594)</f>
        <v>-0.59308412081807149</v>
      </c>
      <c r="K658" s="166">
        <f>(SUM($G594:K594)+ABS($F594))/ABS($F594)</f>
        <v>-1.13781955667083</v>
      </c>
      <c r="L658" s="166">
        <f>(SUM($G594:L594)+ABS($F594))/ABS($F594)</f>
        <v>-1.7121080054565516</v>
      </c>
      <c r="M658" s="166">
        <f>(SUM($G594:M594)+ABS($F594))/ABS($F594)</f>
        <v>-2.3107520786433513</v>
      </c>
      <c r="N658" s="166">
        <f>(SUM($G594:N594)+ABS($F594))/ABS($F594)</f>
        <v>-2.9300375534835199</v>
      </c>
      <c r="O658" s="166">
        <f>(SUM($G594:O594)+ABS($F594))/ABS($F594)</f>
        <v>-3.5671855079494494</v>
      </c>
      <c r="P658" s="166">
        <f>(SUM($G594:P594)+ABS($F594))/ABS($F594)</f>
        <v>-4.2200432539018529</v>
      </c>
      <c r="Q658" s="166">
        <f>(SUM($G594:Q594)+ABS($F594))/ABS($F594)</f>
        <v>-4.88689711255034</v>
      </c>
      <c r="R658" s="166">
        <f>(SUM($G594:R594)+ABS($F594))/ABS($F594)</f>
        <v>-5.5663525701424099</v>
      </c>
      <c r="S658" s="166">
        <f>(SUM($G594:S594)+ABS($F594))/ABS($F594)</f>
        <v>-6.2572541118709522</v>
      </c>
      <c r="T658" s="166">
        <f>(SUM($G594:T594)+ABS($F594))/ABS($F594)</f>
        <v>-6.9586296314239906</v>
      </c>
      <c r="U658" s="166">
        <f>(SUM($G594:U594)+ABS($F594))/ABS($F594)</f>
        <v>-7.6696507076708089</v>
      </c>
      <c r="V658" s="166">
        <f>(SUM($G594:V594)+ABS($F594))/ABS($F594)</f>
        <v>-8.3896034887118809</v>
      </c>
      <c r="W658" s="166">
        <f>(SUM($G594:W594)+ABS($F594))/ABS($F594)</f>
        <v>-9.1178668801351979</v>
      </c>
      <c r="X658" s="166">
        <f>(SUM($G594:X594)+ABS($F594))/ABS($F594)</f>
        <v>-9.8538958928394553</v>
      </c>
      <c r="Y658" s="166">
        <f>(SUM($G594:Y594)+ABS($F594))/ABS($F594)</f>
        <v>-10.597208717314409</v>
      </c>
      <c r="Z658" s="166">
        <f>(SUM($G594:Z594)+ABS($F594))/ABS($F594)</f>
        <v>-11.347376542356493</v>
      </c>
      <c r="AA658" s="166">
        <f>(SUM($G594:AA594)+ABS($F594))/ABS($F594)</f>
        <v>-12.104015430229316</v>
      </c>
      <c r="AB658" s="166">
        <f>(SUM($G594:AB594)+ABS($F594))/ABS($F594)</f>
        <v>-12.866779756697873</v>
      </c>
      <c r="AC658" s="166">
        <f>(SUM($G594:AC594)+ABS($F594))/ABS($F594)</f>
        <v>-13.635356858474772</v>
      </c>
      <c r="AD658" s="166">
        <f>(SUM($G594:AD594)+ABS($F594))/ABS($F594)</f>
        <v>-14.409462623992555</v>
      </c>
      <c r="AE658" s="166">
        <f>(SUM($G594:AE594)+ABS($F594))/ABS($F594)</f>
        <v>-15.188837829587452</v>
      </c>
      <c r="AF658" s="166">
        <f>(SUM($G594:AF594)+ABS($F594))/ABS($F594)</f>
        <v>-15.97324507082806</v>
      </c>
      <c r="AG658" s="166">
        <f>(SUM($G594:AG594)+ABS($F594))/ABS($F594)</f>
        <v>-16.762466173535543</v>
      </c>
      <c r="AH658" s="166">
        <f>(SUM($G594:AH594)+ABS($F594))/ABS($F594)</f>
        <v>-17.5562999948182</v>
      </c>
      <c r="AI658" s="166">
        <f>(SUM($G594:AI594)+ABS($F594))/ABS($F594)</f>
        <v>-18.354560543762851</v>
      </c>
      <c r="AJ658" s="166">
        <f>(SUM($G594:AJ594)+ABS($F594))/ABS($F594)</f>
        <v>-19.157075366069908</v>
      </c>
      <c r="AK658" s="166">
        <f>(SUM($G594:AK594)+ABS($F594))/ABS($F594)</f>
        <v>-19.963684148135361</v>
      </c>
      <c r="AL658" s="166">
        <f>(SUM($G594:AL594)+ABS($F594))/ABS($F594)</f>
        <v>-20.774237504757245</v>
      </c>
      <c r="AM658" s="166">
        <f>(SUM($G594:AM594)+ABS($F594))/ABS($F594)</f>
        <v>-21.588595921412832</v>
      </c>
      <c r="AN658" s="166">
        <f>(SUM($G594:AN594)+ABS($F594))/ABS($F594)</f>
        <v>-22.406628827378736</v>
      </c>
      <c r="AO658" s="166">
        <f>(SUM($G594:AO594)+ABS($F594))/ABS($F594)</f>
        <v>-23.228213780190075</v>
      </c>
      <c r="AP658" s="166">
        <f>(SUM($G594:AP594)+ABS($F594))/ABS($F594)</f>
        <v>-24.053235745308822</v>
      </c>
      <c r="AQ658" s="166">
        <f>(SUM($G594:AQ594)+ABS($F594))/ABS($F594)</f>
        <v>-24.881586457585865</v>
      </c>
      <c r="AR658" s="166">
        <f>(SUM($G594:AR594)+ABS($F594))/ABS($F594)</f>
        <v>-25.713163853298237</v>
      </c>
      <c r="AS658" s="166">
        <f>(SUM($G594:AS594)+ABS($F594))/ABS($F594)</f>
        <v>-26.547871563333107</v>
      </c>
      <c r="AT658" s="166">
        <f>(SUM($G594:AT594)+ABS($F594))/ABS($F594)</f>
        <v>-27.385618459555904</v>
      </c>
      <c r="AU658" s="166">
        <f>(SUM($G594:AU594)+ABS($F594))/ABS($F594)</f>
        <v>-28.226318247607924</v>
      </c>
      <c r="AV658" s="166">
        <f>(SUM($G594:AV594)+ABS($F594))/ABS($F594)</f>
        <v>-29.069889100378383</v>
      </c>
      <c r="AW658" s="166">
        <f>(SUM($G594:AW594)+ABS($F594))/ABS($F594)</f>
        <v>-29.916253327227732</v>
      </c>
      <c r="AX658" s="166">
        <f>(SUM($G594:AX594)+ABS($F594))/ABS($F594)</f>
        <v>-30.765337074734358</v>
      </c>
      <c r="AY658" s="166">
        <f>(SUM($G594:AY594)+ABS($F594))/ABS($F594)</f>
        <v>-31.617070055320408</v>
      </c>
      <c r="AZ658" s="166">
        <f>(SUM($G594:AZ594)+ABS($F594))/ABS($F594)</f>
        <v>-32.471385300604538</v>
      </c>
      <c r="BA658" s="166">
        <f>(SUM($G594:BA594)+ABS($F594))/ABS($F594)</f>
        <v>-33.328218936745785</v>
      </c>
      <c r="BB658" s="166">
        <f>(SUM($G594:BB594)+ABS($F594))/ABS($F594)</f>
        <v>-34.187509979396708</v>
      </c>
      <c r="BC658" s="166">
        <f>(SUM($G594:BC594)+ABS($F594))/ABS($F594)</f>
        <v>-35.04920014618564</v>
      </c>
      <c r="BD658" s="166">
        <f>(SUM($G594:BD594)+ABS($F594))/ABS($F594)</f>
        <v>-35.913233684905968</v>
      </c>
      <c r="BE658" s="166">
        <f>(SUM($G594:BE594)+ABS($F594))/ABS($F594)</f>
        <v>-36.779557215812254</v>
      </c>
      <c r="BF658" s="166">
        <f>(SUM($G594:BF594)+ABS($F594))/ABS($F594)</f>
        <v>-37.648119586613717</v>
      </c>
      <c r="BG658" s="166">
        <f>(SUM($G594:BG594)+ABS($F594))/ABS($F594)</f>
        <v>-38.518871738920659</v>
      </c>
      <c r="BH658" s="166">
        <f>(SUM($G594:BH594)+ABS($F594))/ABS($F594)</f>
        <v>-39.391766585042319</v>
      </c>
      <c r="BI658" s="166">
        <f>(SUM($G594:BI594)+ABS($F594))/ABS($F594)</f>
        <v>-40.266758894158819</v>
      </c>
      <c r="BJ658" s="166">
        <f>(SUM($G594:BJ594)+ABS($F594))/ABS($F594)</f>
        <v>-41.143805186998129</v>
      </c>
      <c r="BK658" s="166">
        <f>(SUM($G594:BK594)+ABS($F594))/ABS($F594)</f>
        <v>-42.022863638243322</v>
      </c>
      <c r="BL658" s="166">
        <f>(SUM($G594:BL594)+ABS($F594))/ABS($F594)</f>
        <v>-42.903893985978428</v>
      </c>
      <c r="BM658" s="166">
        <f>(SUM($G594:BM594)+ABS($F594))/ABS($F594)</f>
        <v>-43.786857447553686</v>
      </c>
      <c r="BN658" s="1384">
        <f>(SUM($G594:BN594)+ABS($F594))/ABS($F594)</f>
        <v>-44.671716641314958</v>
      </c>
    </row>
    <row r="659" spans="2:66" ht="9" customHeight="1" x14ac:dyDescent="0.15">
      <c r="B659" s="1337"/>
      <c r="C659" s="1378"/>
      <c r="D659" s="166"/>
      <c r="E659" s="1337"/>
      <c r="F659" s="1614"/>
      <c r="G659" s="166"/>
      <c r="H659" s="166"/>
      <c r="I659" s="166"/>
      <c r="J659" s="166"/>
      <c r="K659" s="166"/>
      <c r="L659" s="166"/>
      <c r="M659" s="166"/>
      <c r="N659" s="166"/>
      <c r="O659" s="166"/>
      <c r="P659" s="166"/>
      <c r="Q659" s="166"/>
      <c r="R659" s="166"/>
      <c r="S659" s="166"/>
      <c r="T659" s="166"/>
      <c r="U659" s="166"/>
      <c r="V659" s="166"/>
      <c r="W659" s="166"/>
      <c r="X659" s="166"/>
      <c r="Y659" s="166"/>
      <c r="Z659" s="166"/>
      <c r="AA659" s="166"/>
      <c r="AB659" s="166"/>
      <c r="AC659" s="166"/>
      <c r="AD659" s="166"/>
      <c r="AE659" s="166"/>
      <c r="AF659" s="166"/>
      <c r="AG659" s="166"/>
      <c r="AH659" s="166"/>
      <c r="AI659" s="166"/>
      <c r="AJ659" s="166"/>
      <c r="AK659" s="166"/>
      <c r="AL659" s="166"/>
      <c r="AM659" s="166"/>
      <c r="AN659" s="166"/>
      <c r="AO659" s="166"/>
      <c r="AP659" s="166"/>
      <c r="AQ659" s="166"/>
      <c r="AR659" s="166"/>
      <c r="AS659" s="166"/>
      <c r="AT659" s="166"/>
      <c r="AU659" s="166"/>
      <c r="AV659" s="166"/>
      <c r="AW659" s="166"/>
      <c r="AX659" s="166"/>
      <c r="AY659" s="166"/>
      <c r="AZ659" s="166"/>
      <c r="BA659" s="166"/>
      <c r="BB659" s="166"/>
      <c r="BC659" s="166"/>
      <c r="BD659" s="166"/>
      <c r="BE659" s="166"/>
      <c r="BF659" s="166"/>
      <c r="BG659" s="166"/>
      <c r="BH659" s="166"/>
      <c r="BI659" s="166"/>
      <c r="BJ659" s="166"/>
      <c r="BK659" s="166"/>
      <c r="BL659" s="166"/>
      <c r="BM659" s="166"/>
      <c r="BN659" s="1384"/>
    </row>
    <row r="660" spans="2:66" x14ac:dyDescent="0.15">
      <c r="B660" s="1337"/>
      <c r="C660" s="1378"/>
      <c r="D660" s="166" t="str">
        <f t="shared" si="171"/>
        <v>High Price Range</v>
      </c>
      <c r="E660" s="1337" t="str">
        <f t="shared" si="171"/>
        <v>Low Range CAPEX</v>
      </c>
      <c r="F660" s="1614">
        <f>(SUM(G596:BN596)+ABS(F596))/ABS(F596)</f>
        <v>2.229355787885591</v>
      </c>
      <c r="G660" s="166">
        <f>(SUM($G596:G596)+ABS($F596))/ABS($F596)</f>
        <v>3.6939562337711918</v>
      </c>
      <c r="H660" s="166">
        <f>(SUM($G596:H596)+ABS($F596))/ABS($F596)</f>
        <v>5.5239295134183051</v>
      </c>
      <c r="I660" s="166">
        <f>(SUM($G596:I596)+ABS($F596))/ABS($F596)</f>
        <v>6.9309991327094771</v>
      </c>
      <c r="J660" s="166">
        <f>(SUM($G596:J596)+ABS($F596))/ABS($F596)</f>
        <v>8.0697860490573277</v>
      </c>
      <c r="K660" s="166">
        <f>(SUM($G596:K596)+ABS($F596))/ABS($F596)</f>
        <v>9.0169300708140732</v>
      </c>
      <c r="L660" s="166">
        <f>(SUM($G596:L596)+ABS($F596))/ABS($F596)</f>
        <v>9.81739405887717</v>
      </c>
      <c r="M660" s="166">
        <f>(SUM($G596:M596)+ABS($F596))/ABS($F596)</f>
        <v>10.500384714331831</v>
      </c>
      <c r="N660" s="166">
        <f>(SUM($G596:N596)+ABS($F596))/ABS($F596)</f>
        <v>11.086222540040271</v>
      </c>
      <c r="O660" s="166">
        <f>(SUM($G596:O596)+ABS($F596))/ABS($F596)</f>
        <v>11.589764302248854</v>
      </c>
      <c r="P660" s="166">
        <f>(SUM($G596:P596)+ABS($F596))/ABS($F596)</f>
        <v>12.022287812284409</v>
      </c>
      <c r="Q660" s="166">
        <f>(SUM($G596:Q596)+ABS($F596))/ABS($F596)</f>
        <v>12.392610009098096</v>
      </c>
      <c r="R660" s="166">
        <f>(SUM($G596:R596)+ABS($F596))/ABS($F596)</f>
        <v>12.707789492178733</v>
      </c>
      <c r="S660" s="166">
        <f>(SUM($G596:S596)+ABS($F596))/ABS($F596)</f>
        <v>12.973588685633038</v>
      </c>
      <c r="T660" s="166">
        <f>(SUM($G596:T596)+ABS($F596))/ABS($F596)</f>
        <v>13.194789502626925</v>
      </c>
      <c r="U660" s="166">
        <f>(SUM($G596:U596)+ABS($F596))/ABS($F596)</f>
        <v>13.375415799803944</v>
      </c>
      <c r="V660" s="166">
        <f>(SUM($G596:V596)+ABS($F596))/ABS($F596)</f>
        <v>13.518894353000858</v>
      </c>
      <c r="W660" s="166">
        <f>(SUM($G596:W596)+ABS($F596))/ABS($F596)</f>
        <v>13.628174022633331</v>
      </c>
      <c r="X660" s="166">
        <f>(SUM($G596:X596)+ABS($F596))/ABS($F596)</f>
        <v>13.705815725030357</v>
      </c>
      <c r="Y660" s="166">
        <f>(SUM($G596:Y596)+ABS($F596))/ABS($F596)</f>
        <v>13.754061545659614</v>
      </c>
      <c r="Z660" s="166">
        <f>(SUM($G596:Z596)+ABS($F596))/ABS($F596)</f>
        <v>13.774888646318217</v>
      </c>
      <c r="AA660" s="166">
        <f>(SUM($G596:AA596)+ABS($F596))/ABS($F596)</f>
        <v>13.770051886913125</v>
      </c>
      <c r="AB660" s="166">
        <f>(SUM($G596:AB596)+ABS($F596))/ABS($F596)</f>
        <v>13.741117936994232</v>
      </c>
      <c r="AC660" s="166">
        <f>(SUM($G596:AC596)+ABS($F596))/ABS($F596)</f>
        <v>13.689492877259177</v>
      </c>
      <c r="AD660" s="166">
        <f>(SUM($G596:AD596)+ABS($F596))/ABS($F596)</f>
        <v>13.616444756353847</v>
      </c>
      <c r="AE660" s="166">
        <f>(SUM($G596:AE596)+ABS($F596))/ABS($F596)</f>
        <v>13.52312219235594</v>
      </c>
      <c r="AF660" s="166">
        <f>(SUM($G596:AF596)+ABS($F596))/ABS($F596)</f>
        <v>13.410569839749542</v>
      </c>
      <c r="AG660" s="166">
        <f>(SUM($G596:AG596)+ABS($F596))/ABS($F596)</f>
        <v>13.279741347936863</v>
      </c>
      <c r="AH660" s="166">
        <f>(SUM($G596:AH596)+ABS($F596))/ABS($F596)</f>
        <v>13.131510294162133</v>
      </c>
      <c r="AI660" s="166">
        <f>(SUM($G596:AI596)+ABS($F596))/ABS($F596)</f>
        <v>12.966679467151241</v>
      </c>
      <c r="AJ660" s="166">
        <f>(SUM($G596:AJ596)+ABS($F596))/ABS($F596)</f>
        <v>12.785988797523018</v>
      </c>
      <c r="AK660" s="166">
        <f>(SUM($G596:AK596)+ABS($F596))/ABS($F596)</f>
        <v>12.590122169954729</v>
      </c>
      <c r="AL660" s="166">
        <f>(SUM($G596:AL596)+ABS($F596))/ABS($F596)</f>
        <v>12.379713305142419</v>
      </c>
      <c r="AM660" s="166">
        <f>(SUM($G596:AM596)+ABS($F596))/ABS($F596)</f>
        <v>12.155350863183433</v>
      </c>
      <c r="AN660" s="166">
        <f>(SUM($G596:AN596)+ABS($F596))/ABS($F596)</f>
        <v>11.917582891519569</v>
      </c>
      <c r="AO660" s="166">
        <f>(SUM($G596:AO596)+ABS($F596))/ABS($F596)</f>
        <v>11.666920718111115</v>
      </c>
      <c r="AP660" s="166">
        <f>(SUM($G596:AP596)+ABS($F596))/ABS($F596)</f>
        <v>11.403842372658895</v>
      </c>
      <c r="AQ660" s="166">
        <f>(SUM($G596:AQ596)+ABS($F596))/ABS($F596)</f>
        <v>11.128795604405486</v>
      </c>
      <c r="AR660" s="166">
        <f>(SUM($G596:AR596)+ABS($F596))/ABS($F596)</f>
        <v>10.842200553539053</v>
      </c>
      <c r="AS660" s="166">
        <f>(SUM($G596:AS596)+ABS($F596))/ABS($F596)</f>
        <v>10.544452123895908</v>
      </c>
      <c r="AT660" s="166">
        <f>(SUM($G596:AT596)+ABS($F596))/ABS($F596)</f>
        <v>10.235922097052949</v>
      </c>
      <c r="AU660" s="166">
        <f>(SUM($G596:AU596)+ABS($F596))/ABS($F596)</f>
        <v>9.9169610216661397</v>
      </c>
      <c r="AV660" s="166">
        <f>(SUM($G596:AV596)+ABS($F596))/ABS($F596)</f>
        <v>9.5878999067722237</v>
      </c>
      <c r="AW660" s="166">
        <f>(SUM($G596:AW596)+ABS($F596))/ABS($F596)</f>
        <v>9.2490517435143307</v>
      </c>
      <c r="AX660" s="166">
        <f>(SUM($G596:AX596)+ABS($F596))/ABS($F596)</f>
        <v>8.9007128762093775</v>
      </c>
      <c r="AY660" s="166">
        <f>(SUM($G596:AY596)+ABS($F596))/ABS($F596)</f>
        <v>8.5431642407135779</v>
      </c>
      <c r="AZ660" s="166">
        <f>(SUM($G596:AZ596)+ABS($F596))/ABS($F596)</f>
        <v>8.1766724855556916</v>
      </c>
      <c r="BA660" s="166">
        <f>(SUM($G596:BA596)+ABS($F596))/ABS($F596)</f>
        <v>7.8014909892113078</v>
      </c>
      <c r="BB660" s="166">
        <f>(SUM($G596:BB596)+ABS($F596))/ABS($F596)</f>
        <v>7.4178607851172034</v>
      </c>
      <c r="BC660" s="166">
        <f>(SUM($G596:BC596)+ABS($F596))/ABS($F596)</f>
        <v>7.0260114045176332</v>
      </c>
      <c r="BD660" s="166">
        <f>(SUM($G596:BD596)+ABS($F596))/ABS($F596)</f>
        <v>6.6261616459494688</v>
      </c>
      <c r="BE660" s="166">
        <f>(SUM($G596:BE596)+ABS($F596))/ABS($F596)</f>
        <v>6.2185202790738785</v>
      </c>
      <c r="BF660" s="166">
        <f>(SUM($G596:BF596)+ABS($F596))/ABS($F596)</f>
        <v>5.8032866896189201</v>
      </c>
      <c r="BG660" s="166">
        <f>(SUM($G596:BG596)+ABS($F596))/ABS($F596)</f>
        <v>5.3806514713851632</v>
      </c>
      <c r="BH660" s="166">
        <f>(SUM($G596:BH596)+ABS($F596))/ABS($F596)</f>
        <v>4.9507969705651798</v>
      </c>
      <c r="BI660" s="166">
        <f>(SUM($G596:BI596)+ABS($F596))/ABS($F596)</f>
        <v>4.513897787020313</v>
      </c>
      <c r="BJ660" s="166">
        <f>(SUM($G596:BJ596)+ABS($F596))/ABS($F596)</f>
        <v>4.0701212366306887</v>
      </c>
      <c r="BK660" s="166">
        <f>(SUM($G596:BK596)+ABS($F596))/ABS($F596)</f>
        <v>3.6196277783751136</v>
      </c>
      <c r="BL660" s="166">
        <f>(SUM($G596:BL596)+ABS($F596))/ABS($F596)</f>
        <v>3.1625714093965605</v>
      </c>
      <c r="BM660" s="166">
        <f>(SUM($G596:BM596)+ABS($F596))/ABS($F596)</f>
        <v>2.6991000309580104</v>
      </c>
      <c r="BN660" s="1384">
        <f>(SUM($G596:BN596)+ABS($F596))/ABS($F596)</f>
        <v>2.229355787885591</v>
      </c>
    </row>
    <row r="661" spans="2:66" x14ac:dyDescent="0.15">
      <c r="B661" s="1337"/>
      <c r="C661" s="1378"/>
      <c r="D661" s="166" t="str">
        <f t="shared" si="171"/>
        <v>High Price Range</v>
      </c>
      <c r="E661" s="1337" t="str">
        <f t="shared" si="171"/>
        <v>Low Range CAPEX</v>
      </c>
      <c r="F661" s="1614">
        <f>(SUM(G597:BN597)+ABS(F597))/ABS(F597)</f>
        <v>30.509591965533051</v>
      </c>
      <c r="G661" s="166">
        <f>(SUM($G597:G597)+ABS($F597))/ABS($F597)</f>
        <v>3.6939562337711918</v>
      </c>
      <c r="H661" s="166">
        <f>(SUM($G597:H597)+ABS($F597))/ABS($F597)</f>
        <v>5.7399252519493249</v>
      </c>
      <c r="I661" s="166">
        <f>(SUM($G597:I597)+ABS($F597))/ABS($F597)</f>
        <v>7.4528929345849093</v>
      </c>
      <c r="J661" s="166">
        <f>(SUM($G597:J597)+ABS($F597))/ABS($F597)</f>
        <v>8.9480728195089423</v>
      </c>
      <c r="K661" s="166">
        <f>(SUM($G597:K597)+ABS($F597))/ABS($F597)</f>
        <v>10.284154829283805</v>
      </c>
      <c r="L661" s="166">
        <f>(SUM($G597:L597)+ABS($F597))/ABS($F597)</f>
        <v>11.496283578996673</v>
      </c>
      <c r="M661" s="166">
        <f>(SUM($G597:M597)+ABS($F597))/ABS($F597)</f>
        <v>12.607666986862123</v>
      </c>
      <c r="N661" s="166">
        <f>(SUM($G597:N597)+ABS($F597))/ABS($F597)</f>
        <v>13.63467610852017</v>
      </c>
      <c r="O661" s="166">
        <f>(SUM($G597:O597)+ABS($F597))/ABS($F597)</f>
        <v>14.589423185351841</v>
      </c>
      <c r="P661" s="166">
        <f>(SUM($G597:P597)+ABS($F597))/ABS($F597)</f>
        <v>15.481199113133094</v>
      </c>
      <c r="Q661" s="166">
        <f>(SUM($G597:Q597)+ABS($F597))/ABS($F597)</f>
        <v>16.317335419137741</v>
      </c>
      <c r="R661" s="166">
        <f>(SUM($G597:R597)+ABS($F597))/ABS($F597)</f>
        <v>17.103751075866295</v>
      </c>
      <c r="S661" s="166">
        <f>(SUM($G597:S597)+ABS($F597))/ABS($F597)</f>
        <v>17.845315327017193</v>
      </c>
      <c r="T661" s="166">
        <f>(SUM($G597:T597)+ABS($F597))/ABS($F597)</f>
        <v>18.546097443175448</v>
      </c>
      <c r="U661" s="166">
        <f>(SUM($G597:U597)+ABS($F597))/ABS($F597)</f>
        <v>19.209543991714032</v>
      </c>
      <c r="V661" s="166">
        <f>(SUM($G597:V597)+ABS($F597))/ABS($F597)</f>
        <v>19.83860796459599</v>
      </c>
      <c r="W661" s="166">
        <f>(SUM($G597:W597)+ABS($F597))/ABS($F597)</f>
        <v>20.435844955273698</v>
      </c>
      <c r="X661" s="166">
        <f>(SUM($G597:X597)+ABS($F597))/ABS($F597)</f>
        <v>21.003486190053238</v>
      </c>
      <c r="Y661" s="166">
        <f>(SUM($G597:Y597)+ABS($F597))/ABS($F597)</f>
        <v>21.543494930369143</v>
      </c>
      <c r="Z661" s="166">
        <f>(SUM($G597:Z597)+ABS($F597))/ABS($F597)</f>
        <v>22.057610688455828</v>
      </c>
      <c r="AA661" s="166">
        <f>(SUM($G597:AA597)+ABS($F597))/ABS($F597)</f>
        <v>22.547384353793252</v>
      </c>
      <c r="AB661" s="166">
        <f>(SUM($G597:AB597)+ABS($F597))/ABS($F597)</f>
        <v>23.014206433369822</v>
      </c>
      <c r="AC661" s="166">
        <f>(SUM($G597:AC597)+ABS($F597))/ABS($F597)</f>
        <v>23.459330000892066</v>
      </c>
      <c r="AD661" s="166">
        <f>(SUM($G597:AD597)+ABS($F597))/ABS($F597)</f>
        <v>23.883889528583957</v>
      </c>
      <c r="AE661" s="166">
        <f>(SUM($G597:AE597)+ABS($F597))/ABS($F597)</f>
        <v>24.288916477725024</v>
      </c>
      <c r="AF661" s="166">
        <f>(SUM($G597:AF597)+ABS($F597))/ABS($F597)</f>
        <v>24.675352310675908</v>
      </c>
      <c r="AG661" s="166">
        <f>(SUM($G597:AG597)+ABS($F597))/ABS($F597)</f>
        <v>25.044059431791332</v>
      </c>
      <c r="AH661" s="166">
        <f>(SUM($G597:AH597)+ABS($F597))/ABS($F597)</f>
        <v>25.395830449998464</v>
      </c>
      <c r="AI661" s="166">
        <f>(SUM($G597:AI597)+ABS($F597))/ABS($F597)</f>
        <v>25.731396070194819</v>
      </c>
      <c r="AJ661" s="166">
        <f>(SUM($G597:AJ597)+ABS($F597))/ABS($F597)</f>
        <v>26.051431855925234</v>
      </c>
      <c r="AK661" s="166">
        <f>(SUM($G597:AK597)+ABS($F597))/ABS($F597)</f>
        <v>26.356564056399236</v>
      </c>
      <c r="AL661" s="166">
        <f>(SUM($G597:AL597)+ABS($F597))/ABS($F597)</f>
        <v>26.647374652821526</v>
      </c>
      <c r="AM661" s="166">
        <f>(SUM($G597:AM597)+ABS($F597))/ABS($F597)</f>
        <v>26.924405749372514</v>
      </c>
      <c r="AN661" s="166">
        <f>(SUM($G597:AN597)+ABS($F597))/ABS($F597)</f>
        <v>27.188163410921188</v>
      </c>
      <c r="AO661" s="166">
        <f>(SUM($G597:AO597)+ABS($F597))/ABS($F597)</f>
        <v>27.439121031159768</v>
      </c>
      <c r="AP661" s="166">
        <f>(SUM($G597:AP597)+ABS($F597))/ABS($F597)</f>
        <v>27.677722300194993</v>
      </c>
      <c r="AQ661" s="166">
        <f>(SUM($G597:AQ597)+ABS($F597))/ABS($F597)</f>
        <v>27.904383828872344</v>
      </c>
      <c r="AR661" s="166">
        <f>(SUM($G597:AR597)+ABS($F597))/ABS($F597)</f>
        <v>28.119497477613482</v>
      </c>
      <c r="AS661" s="166">
        <f>(SUM($G597:AS597)+ABS($F597))/ABS($F597)</f>
        <v>28.323432429830962</v>
      </c>
      <c r="AT661" s="166">
        <f>(SUM($G597:AT597)+ABS($F597))/ABS($F597)</f>
        <v>28.516537043677264</v>
      </c>
      <c r="AU661" s="166">
        <f>(SUM($G597:AU597)+ABS($F597))/ABS($F597)</f>
        <v>28.699140510702307</v>
      </c>
      <c r="AV661" s="166">
        <f>(SUM($G597:AV597)+ABS($F597))/ABS($F597)</f>
        <v>28.871554345711736</v>
      </c>
      <c r="AW661" s="166">
        <f>(SUM($G597:AW597)+ABS($F597))/ABS($F597)</f>
        <v>29.034073728563641</v>
      </c>
      <c r="AX661" s="166">
        <f>(SUM($G597:AX597)+ABS($F597))/ABS($F597)</f>
        <v>29.186978715676339</v>
      </c>
      <c r="AY661" s="166">
        <f>(SUM($G597:AY597)+ABS($F597))/ABS($F597)</f>
        <v>29.330535336535977</v>
      </c>
      <c r="AZ661" s="166">
        <f>(SUM($G597:AZ597)+ABS($F597))/ABS($F597)</f>
        <v>29.464996588402503</v>
      </c>
      <c r="BA661" s="166">
        <f>(SUM($G597:BA597)+ABS($F597))/ABS($F597)</f>
        <v>29.59060334064727</v>
      </c>
      <c r="BB661" s="166">
        <f>(SUM($G597:BB597)+ABS($F597))/ABS($F597)</f>
        <v>29.707585158657999</v>
      </c>
      <c r="BC661" s="166">
        <f>(SUM($G597:BC597)+ABS($F597))/ABS($F597)</f>
        <v>29.816161055972668</v>
      </c>
      <c r="BD661" s="166">
        <f>(SUM($G597:BD597)+ABS($F597))/ABS($F597)</f>
        <v>29.916540182215194</v>
      </c>
      <c r="BE661" s="166">
        <f>(SUM($G597:BE597)+ABS($F597))/ABS($F597)</f>
        <v>30.008922453472923</v>
      </c>
      <c r="BF661" s="166">
        <f>(SUM($G597:BF597)+ABS($F597))/ABS($F597)</f>
        <v>30.093499130953791</v>
      </c>
      <c r="BG661" s="166">
        <f>(SUM($G597:BG597)+ABS($F597))/ABS($F597)</f>
        <v>30.170453353069167</v>
      </c>
      <c r="BH661" s="166">
        <f>(SUM($G597:BH597)+ABS($F597))/ABS($F597)</f>
        <v>30.2399606254899</v>
      </c>
      <c r="BI661" s="166">
        <f>(SUM($G597:BI597)+ABS($F597))/ABS($F597)</f>
        <v>30.302189273204007</v>
      </c>
      <c r="BJ661" s="166">
        <f>(SUM($G597:BJ597)+ABS($F597))/ABS($F597)</f>
        <v>30.357300858152691</v>
      </c>
      <c r="BK661" s="166">
        <f>(SUM($G597:BK597)+ABS($F597))/ABS($F597)</f>
        <v>30.405450565627493</v>
      </c>
      <c r="BL661" s="166">
        <f>(SUM($G597:BL597)+ABS($F597))/ABS($F597)</f>
        <v>30.446787562267016</v>
      </c>
      <c r="BM661" s="166">
        <f>(SUM($G597:BM597)+ABS($F597))/ABS($F597)</f>
        <v>30.481455328189579</v>
      </c>
      <c r="BN661" s="1384">
        <f>(SUM($G597:BN597)+ABS($F597))/ABS($F597)</f>
        <v>30.509591965533051</v>
      </c>
    </row>
    <row r="662" spans="2:66" x14ac:dyDescent="0.15">
      <c r="B662" s="1337"/>
      <c r="C662" s="1379"/>
      <c r="D662" s="1364" t="str">
        <f t="shared" si="171"/>
        <v>High Price Range</v>
      </c>
      <c r="E662" s="1347" t="str">
        <f t="shared" si="171"/>
        <v>Low Range CAPEX</v>
      </c>
      <c r="F662" s="1615">
        <f>(SUM(G598:BN598)+ABS(F598))/ABS(F598)</f>
        <v>65.759014036308386</v>
      </c>
      <c r="G662" s="1364">
        <f>(SUM($G598:G598)+ABS($F598))/ABS($F598)</f>
        <v>3.6939562337711918</v>
      </c>
      <c r="H662" s="1364">
        <f>(SUM($G598:H598)+ABS($F598))/ABS($F598)</f>
        <v>5.9559209904803447</v>
      </c>
      <c r="I662" s="1364">
        <f>(SUM($G598:I598)+ABS($F598))/ABS($F598)</f>
        <v>7.9855001928892264</v>
      </c>
      <c r="J662" s="166">
        <f>(SUM($G598:J598)+ABS($F598))/ABS($F598)</f>
        <v>9.8586726202425456</v>
      </c>
      <c r="K662" s="166">
        <f>(SUM($G598:K598)+ABS($F598))/ABS($F598)</f>
        <v>11.615149987580075</v>
      </c>
      <c r="L662" s="166">
        <f>(SUM($G598:L598)+ABS($F598))/ABS($F598)</f>
        <v>13.279175416063149</v>
      </c>
      <c r="M662" s="166">
        <f>(SUM($G598:M598)+ABS($F598))/ABS($F598)</f>
        <v>14.867008115804882</v>
      </c>
      <c r="N662" s="166">
        <f>(SUM($G598:N598)+ABS($F598))/ABS($F598)</f>
        <v>16.390267446737948</v>
      </c>
      <c r="O662" s="166">
        <f>(SUM($G598:O598)+ABS($F598))/ABS($F598)</f>
        <v>17.857646828039623</v>
      </c>
      <c r="P662" s="166">
        <f>(SUM($G598:P598)+ABS($F598))/ABS($F598)</f>
        <v>19.275880604958481</v>
      </c>
      <c r="Q662" s="166">
        <f>(SUM($G598:Q598)+ABS($F598))/ABS($F598)</f>
        <v>20.650329751250549</v>
      </c>
      <c r="R662" s="166">
        <f>(SUM($G598:R598)+ABS($F598))/ABS($F598)</f>
        <v>21.985356783200398</v>
      </c>
      <c r="S662" s="166">
        <f>(SUM($G598:S598)+ABS($F598))/ABS($F598)</f>
        <v>23.284576546594973</v>
      </c>
      <c r="T662" s="166">
        <f>(SUM($G598:T598)+ABS($F598))/ABS($F598)</f>
        <v>24.551030122677616</v>
      </c>
      <c r="U662" s="166">
        <f>(SUM($G598:U598)+ABS($F598))/ABS($F598)</f>
        <v>25.787309096269023</v>
      </c>
      <c r="V662" s="166">
        <f>(SUM($G598:V598)+ABS($F598))/ABS($F598)</f>
        <v>26.995646640423864</v>
      </c>
      <c r="W662" s="166">
        <f>(SUM($G598:W598)+ABS($F598))/ABS($F598)</f>
        <v>28.177985751029968</v>
      </c>
      <c r="X662" s="166">
        <f>(SUM($G598:X598)+ABS($F598))/ABS($F598)</f>
        <v>29.336031340516556</v>
      </c>
      <c r="Y662" s="166">
        <f>(SUM($G598:Y598)+ABS($F598))/ABS($F598)</f>
        <v>30.47129067392904</v>
      </c>
      <c r="Z662" s="166">
        <f>(SUM($G598:Z598)+ABS($F598))/ABS($F598)</f>
        <v>31.585105219471089</v>
      </c>
      <c r="AA662" s="166">
        <f>(SUM($G598:AA598)+ABS($F598))/ABS($F598)</f>
        <v>32.678676065783286</v>
      </c>
      <c r="AB662" s="166">
        <f>(SUM($G598:AB598)+ABS($F598))/ABS($F598)</f>
        <v>33.753084443761225</v>
      </c>
      <c r="AC662" s="166">
        <f>(SUM($G598:AC598)+ABS($F598))/ABS($F598)</f>
        <v>34.80930847117564</v>
      </c>
      <c r="AD662" s="166">
        <f>(SUM($G598:AD598)+ABS($F598))/ABS($F598)</f>
        <v>35.848236946245585</v>
      </c>
      <c r="AE662" s="166">
        <f>(SUM($G598:AE598)+ABS($F598))/ABS($F598)</f>
        <v>36.870680809309576</v>
      </c>
      <c r="AF662" s="166">
        <f>(SUM($G598:AF598)+ABS($F598))/ABS($F598)</f>
        <v>37.877382742679771</v>
      </c>
      <c r="AG662" s="166">
        <f>(SUM($G598:AG598)+ABS($F598))/ABS($F598)</f>
        <v>38.869025269856799</v>
      </c>
      <c r="AH662" s="166">
        <f>(SUM($G598:AH598)+ABS($F598))/ABS($F598)</f>
        <v>39.846237634646251</v>
      </c>
      <c r="AI662" s="166">
        <f>(SUM($G598:AI598)+ABS($F598))/ABS($F598)</f>
        <v>40.809601680279194</v>
      </c>
      <c r="AJ662" s="166">
        <f>(SUM($G598:AJ598)+ABS($F598))/ABS($F598)</f>
        <v>41.759656902826542</v>
      </c>
      <c r="AK662" s="166">
        <f>(SUM($G598:AK598)+ABS($F598))/ABS($F598)</f>
        <v>42.696904818108329</v>
      </c>
      <c r="AL662" s="166">
        <f>(SUM($G598:AL598)+ABS($F598))/ABS($F598)</f>
        <v>43.621812754162768</v>
      </c>
      <c r="AM662" s="166">
        <f>(SUM($G598:AM598)+ABS($F598))/ABS($F598)</f>
        <v>44.534817160165254</v>
      </c>
      <c r="AN662" s="166">
        <f>(SUM($G598:AN598)+ABS($F598))/ABS($F598)</f>
        <v>45.436326506025821</v>
      </c>
      <c r="AO662" s="166">
        <f>(SUM($G598:AO598)+ABS($F598))/ABS($F598)</f>
        <v>46.326723833680106</v>
      </c>
      <c r="AP662" s="166">
        <f>(SUM($G598:AP598)+ABS($F598))/ABS($F598)</f>
        <v>47.206369010533123</v>
      </c>
      <c r="AQ662" s="166">
        <f>(SUM($G598:AQ598)+ABS($F598))/ABS($F598)</f>
        <v>48.075600727024629</v>
      </c>
      <c r="AR662" s="166">
        <f>(SUM($G598:AR598)+ABS($F598))/ABS($F598)</f>
        <v>48.934738273410943</v>
      </c>
      <c r="AS662" s="166">
        <f>(SUM($G598:AS598)+ABS($F598))/ABS($F598)</f>
        <v>49.784083125258988</v>
      </c>
      <c r="AT662" s="166">
        <f>(SUM($G598:AT598)+ABS($F598))/ABS($F598)</f>
        <v>50.623920362561911</v>
      </c>
      <c r="AU662" s="166">
        <f>(SUM($G598:AU598)+ABS($F598))/ABS($F598)</f>
        <v>51.454519943607629</v>
      </c>
      <c r="AV662" s="166">
        <f>(SUM($G598:AV598)+ABS($F598))/ABS($F598)</f>
        <v>52.276137851603679</v>
      </c>
      <c r="AW662" s="166">
        <f>(SUM($G598:AW598)+ABS($F598))/ABS($F598)</f>
        <v>53.089017129459904</v>
      </c>
      <c r="AX662" s="166">
        <f>(SUM($G598:AX598)+ABS($F598))/ABS($F598)</f>
        <v>53.893388815955127</v>
      </c>
      <c r="AY662" s="166">
        <f>(SUM($G598:AY598)+ABS($F598))/ABS($F598)</f>
        <v>54.689472794688506</v>
      </c>
      <c r="AZ662" s="166">
        <f>(SUM($G598:AZ598)+ABS($F598))/ABS($F598)</f>
        <v>55.477478565676556</v>
      </c>
      <c r="BA662" s="166">
        <f>(SUM($G598:BA598)+ABS($F598))/ABS($F598)</f>
        <v>56.257605948154385</v>
      </c>
      <c r="BB662" s="166">
        <f>(SUM($G598:BB598)+ABS($F598))/ABS($F598)</f>
        <v>57.030045722032412</v>
      </c>
      <c r="BC662" s="166">
        <f>(SUM($G598:BC598)+ABS($F598))/ABS($F598)</f>
        <v>57.794980214516151</v>
      </c>
      <c r="BD662" s="166">
        <f>(SUM($G598:BD598)+ABS($F598))/ABS($F598)</f>
        <v>58.552583837588827</v>
      </c>
      <c r="BE662" s="166">
        <f>(SUM($G598:BE598)+ABS($F598))/ABS($F598)</f>
        <v>59.303023581363178</v>
      </c>
      <c r="BF662" s="166">
        <f>(SUM($G598:BF598)+ABS($F598))/ABS($F598)</f>
        <v>60.046459467711436</v>
      </c>
      <c r="BG662" s="166">
        <f>(SUM($G598:BG598)+ABS($F598))/ABS($F598)</f>
        <v>60.783044968066626</v>
      </c>
      <c r="BH662" s="166">
        <f>(SUM($G598:BH598)+ABS($F598))/ABS($F598)</f>
        <v>61.512927388841028</v>
      </c>
      <c r="BI662" s="166">
        <f>(SUM($G598:BI598)+ABS($F598))/ABS($F598)</f>
        <v>62.236248227519248</v>
      </c>
      <c r="BJ662" s="166">
        <f>(SUM($G598:BJ598)+ABS($F598))/ABS($F598)</f>
        <v>62.953143502144833</v>
      </c>
      <c r="BK662" s="166">
        <f>(SUM($G598:BK598)+ABS($F598))/ABS($F598)</f>
        <v>63.663744056623685</v>
      </c>
      <c r="BL662" s="166">
        <f>(SUM($G598:BL598)+ABS($F598))/ABS($F598)</f>
        <v>64.36817584400842</v>
      </c>
      <c r="BM662" s="166">
        <f>(SUM($G598:BM598)+ABS($F598))/ABS($F598)</f>
        <v>65.066560189700695</v>
      </c>
      <c r="BN662" s="1384">
        <f>(SUM($G598:BN598)+ABS($F598))/ABS($F598)</f>
        <v>65.759014036308386</v>
      </c>
    </row>
    <row r="663" spans="2:66" ht="5.25" customHeight="1" x14ac:dyDescent="0.15">
      <c r="B663" s="1337"/>
      <c r="C663" s="1378"/>
      <c r="D663" s="166"/>
      <c r="E663" s="1337"/>
      <c r="F663" s="1614"/>
      <c r="G663" s="166"/>
      <c r="H663" s="166"/>
      <c r="I663" s="166"/>
      <c r="J663" s="166"/>
      <c r="K663" s="166"/>
      <c r="L663" s="166"/>
      <c r="M663" s="166"/>
      <c r="N663" s="166"/>
      <c r="O663" s="166"/>
      <c r="P663" s="166"/>
      <c r="Q663" s="166"/>
      <c r="R663" s="166"/>
      <c r="S663" s="166"/>
      <c r="T663" s="166"/>
      <c r="U663" s="166"/>
      <c r="V663" s="166"/>
      <c r="W663" s="166"/>
      <c r="X663" s="166"/>
      <c r="Y663" s="166"/>
      <c r="Z663" s="166"/>
      <c r="AA663" s="166"/>
      <c r="AB663" s="166"/>
      <c r="AC663" s="166"/>
      <c r="AD663" s="166"/>
      <c r="AE663" s="166"/>
      <c r="AF663" s="166"/>
      <c r="AG663" s="166"/>
      <c r="AH663" s="166"/>
      <c r="AI663" s="166"/>
      <c r="AJ663" s="166"/>
      <c r="AK663" s="166"/>
      <c r="AL663" s="166"/>
      <c r="AM663" s="166"/>
      <c r="AN663" s="166"/>
      <c r="AO663" s="166"/>
      <c r="AP663" s="166"/>
      <c r="AQ663" s="166"/>
      <c r="AR663" s="166"/>
      <c r="AS663" s="166"/>
      <c r="AT663" s="166"/>
      <c r="AU663" s="166"/>
      <c r="AV663" s="166"/>
      <c r="AW663" s="166"/>
      <c r="AX663" s="166"/>
      <c r="AY663" s="166"/>
      <c r="AZ663" s="166"/>
      <c r="BA663" s="166"/>
      <c r="BB663" s="166"/>
      <c r="BC663" s="166"/>
      <c r="BD663" s="166"/>
      <c r="BE663" s="166"/>
      <c r="BF663" s="166"/>
      <c r="BG663" s="166"/>
      <c r="BH663" s="166"/>
      <c r="BI663" s="166"/>
      <c r="BJ663" s="166"/>
      <c r="BK663" s="166"/>
      <c r="BL663" s="166"/>
      <c r="BM663" s="166"/>
      <c r="BN663" s="1384"/>
    </row>
    <row r="664" spans="2:66" x14ac:dyDescent="0.15">
      <c r="B664" s="1337"/>
      <c r="C664" s="1378" t="str">
        <f t="shared" ref="C664:C680" si="172">C633</f>
        <v>Low Range Opex-High</v>
      </c>
      <c r="D664" s="166" t="str">
        <f t="shared" si="171"/>
        <v>Low Price Range</v>
      </c>
      <c r="E664" s="1337" t="str">
        <f t="shared" si="171"/>
        <v>Low Range CAPEX</v>
      </c>
      <c r="F664" s="1614">
        <f>(SUM(G600:BN600)+ABS(F600))/ABS(F600)</f>
        <v>-70.66729377708522</v>
      </c>
      <c r="G664" s="166">
        <f>(SUM($G600:G600)+ABS($F600))/ABS($F600)</f>
        <v>0.66014052851804361</v>
      </c>
      <c r="H664" s="166">
        <f>(SUM($G600:H600)+ABS($F600))/ABS($F600)</f>
        <v>4.4101890504116961E-2</v>
      </c>
      <c r="I664" s="166">
        <f>(SUM($G600:I600)+ABS($F600))/ABS($F600)</f>
        <v>-0.70712133637572661</v>
      </c>
      <c r="J664" s="166">
        <f>(SUM($G600:J600)+ABS($F600))/ABS($F600)</f>
        <v>-1.54410330761523</v>
      </c>
      <c r="K664" s="166">
        <f>(SUM($G600:K600)+ABS($F600))/ABS($F600)</f>
        <v>-2.4423454861855651</v>
      </c>
      <c r="L664" s="166">
        <f>(SUM($G600:L600)+ABS($F600))/ABS($F600)</f>
        <v>-3.3874751285178015</v>
      </c>
      <c r="M664" s="166">
        <f>(SUM($G600:M600)+ABS($F600))/ABS($F600)</f>
        <v>-4.3701560754616233</v>
      </c>
      <c r="N664" s="166">
        <f>(SUM($G600:N600)+ABS($F600))/ABS($F600)</f>
        <v>-5.383892713281587</v>
      </c>
      <c r="O664" s="166">
        <f>(SUM($G600:O600)+ABS($F600))/ABS($F600)</f>
        <v>-6.423935956015181</v>
      </c>
      <c r="P664" s="166">
        <f>(SUM($G600:P600)+ABS($F600))/ABS($F600)</f>
        <v>-7.4866807596998113</v>
      </c>
      <c r="Q664" s="166">
        <f>(SUM($G600:Q600)+ABS($F600))/ABS($F600)</f>
        <v>-8.5693087182092089</v>
      </c>
      <c r="R664" s="166">
        <f>(SUM($G600:R600)+ABS($F600))/ABS($F600)</f>
        <v>-9.6695634929033591</v>
      </c>
      <c r="S664" s="166">
        <f>(SUM($G600:S600)+ABS($F600))/ABS($F600)</f>
        <v>-10.785603078127638</v>
      </c>
      <c r="T664" s="166">
        <f>(SUM($G600:T600)+ABS($F600))/ABS($F600)</f>
        <v>-11.915898896511058</v>
      </c>
      <c r="U664" s="166">
        <f>(SUM($G600:U600)+ABS($F600))/ABS($F600)</f>
        <v>-13.059164689605169</v>
      </c>
      <c r="V664" s="166">
        <f>(SUM($G600:V600)+ABS($F600))/ABS($F600)</f>
        <v>-14.214305060689501</v>
      </c>
      <c r="W664" s="166">
        <f>(SUM($G600:W600)+ABS($F600))/ABS($F600)</f>
        <v>-15.380377382588451</v>
      </c>
      <c r="X664" s="166">
        <f>(SUM($G600:X600)+ABS($F600))/ABS($F600)</f>
        <v>-16.556563037603688</v>
      </c>
      <c r="Y664" s="166">
        <f>(SUM($G600:Y600)+ABS($F600))/ABS($F600)</f>
        <v>-17.742145324910499</v>
      </c>
      <c r="Z664" s="166">
        <f>(SUM($G600:Z600)+ABS($F600))/ABS($F600)</f>
        <v>-18.936492228686568</v>
      </c>
      <c r="AA664" s="166">
        <f>(SUM($G600:AA600)+ABS($F600))/ABS($F600)</f>
        <v>-20.139042793713763</v>
      </c>
      <c r="AB664" s="166">
        <f>(SUM($G600:AB600)+ABS($F600))/ABS($F600)</f>
        <v>-21.349296221349643</v>
      </c>
      <c r="AC664" s="166">
        <f>(SUM($G600:AC600)+ABS($F600))/ABS($F600)</f>
        <v>-22.566803046482317</v>
      </c>
      <c r="AD664" s="166">
        <f>(SUM($G600:AD600)+ABS($F600))/ABS($F600)</f>
        <v>-23.791157927065996</v>
      </c>
      <c r="AE664" s="166">
        <f>(SUM($G600:AE600)+ABS($F600))/ABS($F600)</f>
        <v>-25.021993698005769</v>
      </c>
      <c r="AF664" s="166">
        <f>(SUM($G600:AF600)+ABS($F600))/ABS($F600)</f>
        <v>-26.258976427013554</v>
      </c>
      <c r="AG664" s="166">
        <f>(SUM($G600:AG600)+ABS($F600))/ABS($F600)</f>
        <v>-27.50180127231463</v>
      </c>
      <c r="AH664" s="166">
        <f>(SUM($G600:AH600)+ABS($F600))/ABS($F600)</f>
        <v>-28.750188987849729</v>
      </c>
      <c r="AI664" s="166">
        <f>(SUM($G600:AI600)+ABS($F600))/ABS($F600)</f>
        <v>-30.003882955684251</v>
      </c>
      <c r="AJ664" s="166">
        <f>(SUM($G600:AJ600)+ABS($F600))/ABS($F600)</f>
        <v>-31.2626466509879</v>
      </c>
      <c r="AK664" s="166">
        <f>(SUM($G600:AK600)+ABS($F600))/ABS($F600)</f>
        <v>-32.526261464470686</v>
      </c>
      <c r="AL664" s="166">
        <f>(SUM($G600:AL600)+ABS($F600))/ABS($F600)</f>
        <v>-33.794524822166515</v>
      </c>
      <c r="AM664" s="166">
        <f>(SUM($G600:AM600)+ABS($F600))/ABS($F600)</f>
        <v>-35.067248554095549</v>
      </c>
      <c r="AN664" s="166">
        <f>(SUM($G600:AN600)+ABS($F600))/ABS($F600)</f>
        <v>-36.344257472443068</v>
      </c>
      <c r="AO664" s="166">
        <f>(SUM($G600:AO600)+ABS($F600))/ABS($F600)</f>
        <v>-37.625388127074764</v>
      </c>
      <c r="AP664" s="166">
        <f>(SUM($G600:AP600)+ABS($F600))/ABS($F600)</f>
        <v>-38.910487711915309</v>
      </c>
      <c r="AQ664" s="166">
        <f>(SUM($G600:AQ600)+ABS($F600))/ABS($F600)</f>
        <v>-40.19941310028377</v>
      </c>
      <c r="AR664" s="166">
        <f>(SUM($G600:AR600)+ABS($F600))/ABS($F600)</f>
        <v>-41.492029990957583</v>
      </c>
      <c r="AS664" s="166">
        <f>(SUM($G600:AS600)+ABS($F600))/ABS($F600)</f>
        <v>-42.788212149718994</v>
      </c>
      <c r="AT664" s="166">
        <f>(SUM($G600:AT600)+ABS($F600))/ABS($F600)</f>
        <v>-44.087840733568207</v>
      </c>
      <c r="AU664" s="166">
        <f>(SUM($G600:AU600)+ABS($F600))/ABS($F600)</f>
        <v>-45.390803686781013</v>
      </c>
      <c r="AV664" s="166">
        <f>(SUM($G600:AV600)+ABS($F600))/ABS($F600)</f>
        <v>-46.696995199631132</v>
      </c>
      <c r="AW664" s="166">
        <f>(SUM($G600:AW600)+ABS($F600))/ABS($F600)</f>
        <v>-48.006315221958282</v>
      </c>
      <c r="AX664" s="166">
        <f>(SUM($G600:AX600)+ABS($F600))/ABS($F600)</f>
        <v>-49.31866902489535</v>
      </c>
      <c r="AY664" s="166">
        <f>(SUM($G600:AY600)+ABS($F600))/ABS($F600)</f>
        <v>-50.633966805014786</v>
      </c>
      <c r="AZ664" s="166">
        <f>(SUM($G600:AZ600)+ABS($F600))/ABS($F600)</f>
        <v>-51.952123325949287</v>
      </c>
      <c r="BA664" s="166">
        <f>(SUM($G600:BA600)+ABS($F600))/ABS($F600)</f>
        <v>-53.273057593211782</v>
      </c>
      <c r="BB664" s="166">
        <f>(SUM($G600:BB600)+ABS($F600))/ABS($F600)</f>
        <v>-54.596692558507087</v>
      </c>
      <c r="BC664" s="166">
        <f>(SUM($G600:BC600)+ABS($F600))/ABS($F600)</f>
        <v>-55.922954850309267</v>
      </c>
      <c r="BD664" s="166">
        <f>(SUM($G600:BD600)+ABS($F600))/ABS($F600)</f>
        <v>-57.251774527889445</v>
      </c>
      <c r="BE664" s="166">
        <f>(SUM($G600:BE600)+ABS($F600))/ABS($F600)</f>
        <v>-58.583084856330288</v>
      </c>
      <c r="BF664" s="166">
        <f>(SUM($G600:BF600)+ABS($F600))/ABS($F600)</f>
        <v>-59.916822100364882</v>
      </c>
      <c r="BG664" s="166">
        <f>(SUM($G600:BG600)+ABS($F600))/ABS($F600)</f>
        <v>-61.252925335137313</v>
      </c>
      <c r="BH664" s="166">
        <f>(SUM($G600:BH600)+ABS($F600))/ABS($F600)</f>
        <v>-62.591336272206533</v>
      </c>
      <c r="BI664" s="166">
        <f>(SUM($G600:BI600)+ABS($F600))/ABS($F600)</f>
        <v>-63.931999099309188</v>
      </c>
      <c r="BJ664" s="166">
        <f>(SUM($G600:BJ600)+ABS($F600))/ABS($F600)</f>
        <v>-65.274860332565623</v>
      </c>
      <c r="BK664" s="166">
        <f>(SUM($G600:BK600)+ABS($F600))/ABS($F600)</f>
        <v>-66.619868679960419</v>
      </c>
      <c r="BL664" s="166">
        <f>(SUM($G600:BL600)+ABS($F600))/ABS($F600)</f>
        <v>-67.966974915056397</v>
      </c>
      <c r="BM664" s="166">
        <f>(SUM($G600:BM600)+ABS($F600))/ABS($F600)</f>
        <v>-69.316131760013945</v>
      </c>
      <c r="BN664" s="1384">
        <f>(SUM($G600:BN600)+ABS($F600))/ABS($F600)</f>
        <v>-70.66729377708522</v>
      </c>
    </row>
    <row r="665" spans="2:66" x14ac:dyDescent="0.15">
      <c r="B665" s="1337"/>
      <c r="C665" s="1366"/>
      <c r="D665" s="166" t="str">
        <f t="shared" si="171"/>
        <v>Low Price Range</v>
      </c>
      <c r="E665" s="1337" t="str">
        <f t="shared" si="171"/>
        <v>Low Range CAPEX</v>
      </c>
      <c r="F665" s="1614">
        <f>(SUM(G601:BN601)+ABS(F601))/ABS(F601)</f>
        <v>-61.627286657050888</v>
      </c>
      <c r="G665" s="166">
        <f>(SUM($G601:G601)+ABS($F601))/ABS($F601)</f>
        <v>0.66014052851804361</v>
      </c>
      <c r="H665" s="166">
        <f>(SUM($G601:H601)+ABS($F601))/ABS($F601)</f>
        <v>0.11314668213710946</v>
      </c>
      <c r="I665" s="166">
        <f>(SUM($G601:I601)+ABS($F601))/ABS($F601)</f>
        <v>-0.54029374500699834</v>
      </c>
      <c r="J665" s="166">
        <f>(SUM($G601:J601)+ABS($F601))/ABS($F601)</f>
        <v>-1.263351810052064</v>
      </c>
      <c r="K665" s="166">
        <f>(SUM($G601:K601)+ABS($F601))/ABS($F601)</f>
        <v>-2.0372668027089151</v>
      </c>
      <c r="L665" s="166">
        <f>(SUM($G601:L601)+ABS($F601))/ABS($F601)</f>
        <v>-2.8508044614026784</v>
      </c>
      <c r="M665" s="166">
        <f>(SUM($G601:M601)+ABS($F601))/ABS($F601)</f>
        <v>-3.6965461866357012</v>
      </c>
      <c r="N665" s="166">
        <f>(SUM($G601:N601)+ABS($F601))/ABS($F601)</f>
        <v>-4.5692588375452781</v>
      </c>
      <c r="O665" s="166">
        <f>(SUM($G601:O601)+ABS($F601))/ABS($F601)</f>
        <v>-5.4650706378267051</v>
      </c>
      <c r="P665" s="166">
        <f>(SUM($G601:P601)+ABS($F601))/ABS($F601)</f>
        <v>-6.3810116772063008</v>
      </c>
      <c r="Q665" s="166">
        <f>(SUM($G601:Q601)+ABS($F601))/ABS($F601)</f>
        <v>-7.3147383734614948</v>
      </c>
      <c r="R665" s="166">
        <f>(SUM($G601:R601)+ABS($F601))/ABS($F601)</f>
        <v>-8.2643586789724655</v>
      </c>
      <c r="S665" s="166">
        <f>(SUM($G601:S601)+ABS($F601))/ABS($F601)</f>
        <v>-9.2283161004544141</v>
      </c>
      <c r="T665" s="166">
        <f>(SUM($G601:T601)+ABS($F601))/ABS($F601)</f>
        <v>-10.205309862523755</v>
      </c>
      <c r="U665" s="166">
        <f>(SUM($G601:U601)+ABS($F601))/ABS($F601)</f>
        <v>-11.194238241934768</v>
      </c>
      <c r="V665" s="166">
        <f>(SUM($G601:V601)+ABS($F601))/ABS($F601)</f>
        <v>-12.19415729082918</v>
      </c>
      <c r="W665" s="166">
        <f>(SUM($G601:W601)+ABS($F601))/ABS($F601)</f>
        <v>-13.204250093009396</v>
      </c>
      <c r="X665" s="166">
        <f>(SUM($G601:X601)+ABS($F601))/ABS($F601)</f>
        <v>-14.223803418869879</v>
      </c>
      <c r="Y665" s="166">
        <f>(SUM($G601:Y601)+ABS($F601))/ABS($F601)</f>
        <v>-15.252189695952072</v>
      </c>
      <c r="Z665" s="166">
        <f>(SUM($G601:Z601)+ABS($F601))/ABS($F601)</f>
        <v>-16.288852875045997</v>
      </c>
      <c r="AA665" s="166">
        <f>(SUM($G601:AA601)+ABS($F601))/ABS($F601)</f>
        <v>-17.333297201736698</v>
      </c>
      <c r="AB665" s="166">
        <f>(SUM($G601:AB601)+ABS($F601))/ABS($F601)</f>
        <v>-18.385078189174884</v>
      </c>
      <c r="AC665" s="166">
        <f>(SUM($G601:AC601)+ABS($F601))/ABS($F601)</f>
        <v>-19.443795282175735</v>
      </c>
      <c r="AD665" s="166">
        <f>(SUM($G601:AD601)+ABS($F601))/ABS($F601)</f>
        <v>-20.509085837481333</v>
      </c>
      <c r="AE665" s="166">
        <f>(SUM($G601:AE601)+ABS($F601))/ABS($F601)</f>
        <v>-21.580620140118565</v>
      </c>
      <c r="AF665" s="166">
        <f>(SUM($G601:AF601)+ABS($F601))/ABS($F601)</f>
        <v>-22.658097243999492</v>
      </c>
      <c r="AG665" s="166">
        <f>(SUM($G601:AG601)+ABS($F601))/ABS($F601)</f>
        <v>-23.741241474569698</v>
      </c>
      <c r="AH665" s="166">
        <f>(SUM($G601:AH601)+ABS($F601))/ABS($F601)</f>
        <v>-24.829799467949908</v>
      </c>
      <c r="AI665" s="166">
        <f>(SUM($G601:AI601)+ABS($F601))/ABS($F601)</f>
        <v>-25.923537648386556</v>
      </c>
      <c r="AJ665" s="166">
        <f>(SUM($G601:AJ601)+ABS($F601))/ABS($F601)</f>
        <v>-27.022240066507187</v>
      </c>
      <c r="AK665" s="166">
        <f>(SUM($G601:AK601)+ABS($F601))/ABS($F601)</f>
        <v>-28.12570653666705</v>
      </c>
      <c r="AL665" s="166">
        <f>(SUM($G601:AL601)+ABS($F601))/ABS($F601)</f>
        <v>-29.233751023848569</v>
      </c>
      <c r="AM665" s="166">
        <f>(SUM($G601:AM601)+ABS($F601))/ABS($F601)</f>
        <v>-30.346200240048777</v>
      </c>
      <c r="AN665" s="166">
        <f>(SUM($G601:AN601)+ABS($F601))/ABS($F601)</f>
        <v>-31.462892417523236</v>
      </c>
      <c r="AO665" s="166">
        <f>(SUM($G601:AO601)+ABS($F601))/ABS($F601)</f>
        <v>-32.583676232134415</v>
      </c>
      <c r="AP665" s="166">
        <f>(SUM($G601:AP601)+ABS($F601))/ABS($F601)</f>
        <v>-33.708409854737098</v>
      </c>
      <c r="AQ665" s="166">
        <f>(SUM($G601:AQ601)+ABS($F601))/ABS($F601)</f>
        <v>-34.836960112291791</v>
      </c>
      <c r="AR665" s="166">
        <f>(SUM($G601:AR601)+ABS($F601))/ABS($F601)</f>
        <v>-35.969201743432926</v>
      </c>
      <c r="AS665" s="166">
        <f>(SUM($G601:AS601)+ABS($F601))/ABS($F601)</f>
        <v>-37.105016735685041</v>
      </c>
      <c r="AT665" s="166">
        <f>(SUM($G601:AT601)+ABS($F601))/ABS($F601)</f>
        <v>-38.244293733536146</v>
      </c>
      <c r="AU665" s="166">
        <f>(SUM($G601:AU601)+ABS($F601))/ABS($F601)</f>
        <v>-39.3869275082344</v>
      </c>
      <c r="AV665" s="166">
        <f>(SUM($G601:AV601)+ABS($F601))/ABS($F601)</f>
        <v>-40.532818481542769</v>
      </c>
      <c r="AW665" s="166">
        <f>(SUM($G601:AW601)+ABS($F601))/ABS($F601)</f>
        <v>-41.68187229682286</v>
      </c>
      <c r="AX665" s="166">
        <f>(SUM($G601:AX601)+ABS($F601))/ABS($F601)</f>
        <v>-42.833999431766593</v>
      </c>
      <c r="AY665" s="166">
        <f>(SUM($G601:AY601)+ABS($F601))/ABS($F601)</f>
        <v>-43.989114847888658</v>
      </c>
      <c r="AZ665" s="166">
        <f>(SUM($G601:AZ601)+ABS($F601))/ABS($F601)</f>
        <v>-45.147137672560653</v>
      </c>
      <c r="BA665" s="166">
        <f>(SUM($G601:BA601)+ABS($F601))/ABS($F601)</f>
        <v>-46.307990909932258</v>
      </c>
      <c r="BB665" s="166">
        <f>(SUM($G601:BB601)+ABS($F601))/ABS($F601)</f>
        <v>-47.471601177563286</v>
      </c>
      <c r="BC665" s="166">
        <f>(SUM($G601:BC601)+ABS($F601))/ABS($F601)</f>
        <v>-48.63789846599802</v>
      </c>
      <c r="BD665" s="166">
        <f>(SUM($G601:BD601)+ABS($F601))/ABS($F601)</f>
        <v>-49.806815918860927</v>
      </c>
      <c r="BE665" s="166">
        <f>(SUM($G601:BE601)+ABS($F601))/ABS($F601)</f>
        <v>-50.978289631351458</v>
      </c>
      <c r="BF665" s="166">
        <f>(SUM($G601:BF601)+ABS($F601))/ABS($F601)</f>
        <v>-52.152258465271515</v>
      </c>
      <c r="BG665" s="166">
        <f>(SUM($G601:BG601)+ABS($F601))/ABS($F601)</f>
        <v>-53.328663878940887</v>
      </c>
      <c r="BH665" s="166">
        <f>(SUM($G601:BH601)+ABS($F601))/ABS($F601)</f>
        <v>-54.507449770546842</v>
      </c>
      <c r="BI665" s="166">
        <f>(SUM($G601:BI601)+ABS($F601))/ABS($F601)</f>
        <v>-55.688562333640206</v>
      </c>
      <c r="BJ665" s="166">
        <f>(SUM($G601:BJ601)+ABS($F601))/ABS($F601)</f>
        <v>-56.871949923634652</v>
      </c>
      <c r="BK665" s="166">
        <f>(SUM($G601:BK601)+ABS($F601))/ABS($F601)</f>
        <v>-58.057562934291695</v>
      </c>
      <c r="BL665" s="166">
        <f>(SUM($G601:BL601)+ABS($F601))/ABS($F601)</f>
        <v>-59.245353683284108</v>
      </c>
      <c r="BM665" s="166">
        <f>(SUM($G601:BM601)+ABS($F601))/ABS($F601)</f>
        <v>-60.435276306027085</v>
      </c>
      <c r="BN665" s="1384">
        <f>(SUM($G601:BN601)+ABS($F601))/ABS($F601)</f>
        <v>-61.627286657050888</v>
      </c>
    </row>
    <row r="666" spans="2:66" x14ac:dyDescent="0.15">
      <c r="B666" s="1337"/>
      <c r="C666" s="1366"/>
      <c r="D666" s="166" t="str">
        <f t="shared" si="171"/>
        <v>Low Price Range</v>
      </c>
      <c r="E666" s="1337" t="str">
        <f t="shared" si="171"/>
        <v>Low Range CAPEX</v>
      </c>
      <c r="F666" s="1614">
        <f>(SUM(G602:BN602)+ABS(F602))/ABS(F602)</f>
        <v>-50.359522678871414</v>
      </c>
      <c r="G666" s="166">
        <f>(SUM($G602:G602)+ABS($F602))/ABS($F602)</f>
        <v>0.66014052851804361</v>
      </c>
      <c r="H666" s="166">
        <f>(SUM($G602:H602)+ABS($F602))/ABS($F602)</f>
        <v>0.18219147377010222</v>
      </c>
      <c r="I666" s="166">
        <f>(SUM($G602:I602)+ABS($F602))/ABS($F602)</f>
        <v>-0.3700415103011736</v>
      </c>
      <c r="J666" s="166">
        <f>(SUM($G602:J602)+ABS($F602))/ABS($F602)</f>
        <v>-0.97227118998850171</v>
      </c>
      <c r="K666" s="166">
        <f>(SUM($G602:K602)+ABS($F602))/ABS($F602)</f>
        <v>-1.6118033931338678</v>
      </c>
      <c r="L666" s="166">
        <f>(SUM($G602:L602)+ABS($F602))/ABS($F602)</f>
        <v>-2.2808886092121972</v>
      </c>
      <c r="M666" s="166">
        <f>(SUM($G602:M602)+ABS($F602))/ABS($F602)</f>
        <v>-2.9743294496916044</v>
      </c>
      <c r="N666" s="166">
        <f>(SUM($G602:N602)+ABS($F602))/ABS($F602)</f>
        <v>-3.6884116918243803</v>
      </c>
      <c r="O666" s="166">
        <f>(SUM($G602:O602)+ABS($F602))/ABS($F602)</f>
        <v>-4.4203564135829172</v>
      </c>
      <c r="P666" s="166">
        <f>(SUM($G602:P602)+ABS($F602))/ABS($F602)</f>
        <v>-5.168010926827928</v>
      </c>
      <c r="Q666" s="166">
        <f>(SUM($G602:Q602)+ABS($F602))/ABS($F602)</f>
        <v>-5.9296615527690228</v>
      </c>
      <c r="R666" s="166">
        <f>(SUM($G602:R602)+ABS($F602))/ABS($F602)</f>
        <v>-6.7039137776537006</v>
      </c>
      <c r="S666" s="166">
        <f>(SUM($G602:S602)+ABS($F602))/ABS($F602)</f>
        <v>-7.4896120866748497</v>
      </c>
      <c r="T666" s="166">
        <f>(SUM($G602:T602)+ABS($F602))/ABS($F602)</f>
        <v>-8.2857843735204959</v>
      </c>
      <c r="U666" s="166">
        <f>(SUM($G602:U602)+ABS($F602))/ABS($F602)</f>
        <v>-9.0916022170599238</v>
      </c>
      <c r="V666" s="166">
        <f>(SUM($G602:V602)+ABS($F602))/ABS($F602)</f>
        <v>-9.9063517653936017</v>
      </c>
      <c r="W666" s="166">
        <f>(SUM($G602:W602)+ABS($F602))/ABS($F602)</f>
        <v>-10.729411924109527</v>
      </c>
      <c r="X666" s="166">
        <f>(SUM($G602:X602)+ABS($F602))/ABS($F602)</f>
        <v>-11.560237704106392</v>
      </c>
      <c r="Y666" s="166">
        <f>(SUM($G602:Y602)+ABS($F602))/ABS($F602)</f>
        <v>-12.398347295873952</v>
      </c>
      <c r="Z666" s="166">
        <f>(SUM($G602:Z602)+ABS($F602))/ABS($F602)</f>
        <v>-13.243311888208643</v>
      </c>
      <c r="AA666" s="166">
        <f>(SUM($G602:AA602)+ABS($F602))/ABS($F602)</f>
        <v>-14.094747543374075</v>
      </c>
      <c r="AB666" s="166">
        <f>(SUM($G602:AB602)+ABS($F602))/ABS($F602)</f>
        <v>-14.952308637135239</v>
      </c>
      <c r="AC666" s="166">
        <f>(SUM($G602:AC602)+ABS($F602))/ABS($F602)</f>
        <v>-15.815682506204746</v>
      </c>
      <c r="AD666" s="166">
        <f>(SUM($G602:AD602)+ABS($F602))/ABS($F602)</f>
        <v>-16.684585039015136</v>
      </c>
      <c r="AE666" s="166">
        <f>(SUM($G602:AE602)+ABS($F602))/ABS($F602)</f>
        <v>-17.558757011902642</v>
      </c>
      <c r="AF666" s="166">
        <f>(SUM($G602:AF602)+ABS($F602))/ABS($F602)</f>
        <v>-18.437961020435853</v>
      </c>
      <c r="AG666" s="166">
        <f>(SUM($G602:AG602)+ABS($F602))/ABS($F602)</f>
        <v>-19.321978890435943</v>
      </c>
      <c r="AH666" s="166">
        <f>(SUM($G602:AH602)+ABS($F602))/ABS($F602)</f>
        <v>-20.210609479011207</v>
      </c>
      <c r="AI666" s="166">
        <f>(SUM($G602:AI602)+ABS($F602))/ABS($F602)</f>
        <v>-21.103666795248465</v>
      </c>
      <c r="AJ666" s="166">
        <f>(SUM($G602:AJ602)+ABS($F602))/ABS($F602)</f>
        <v>-22.000978384848128</v>
      </c>
      <c r="AK666" s="166">
        <f>(SUM($G602:AK602)+ABS($F602))/ABS($F602)</f>
        <v>-22.902383934206188</v>
      </c>
      <c r="AL666" s="166">
        <f>(SUM($G602:AL602)+ABS($F602))/ABS($F602)</f>
        <v>-23.80773405812068</v>
      </c>
      <c r="AM666" s="166">
        <f>(SUM($G602:AM602)+ABS($F602))/ABS($F602)</f>
        <v>-24.716889242068877</v>
      </c>
      <c r="AN666" s="166">
        <f>(SUM($G602:AN602)+ABS($F602))/ABS($F602)</f>
        <v>-25.629718915327388</v>
      </c>
      <c r="AO666" s="166">
        <f>(SUM($G602:AO602)+ABS($F602))/ABS($F602)</f>
        <v>-26.546100635431333</v>
      </c>
      <c r="AP666" s="166">
        <f>(SUM($G602:AP602)+ABS($F602))/ABS($F602)</f>
        <v>-27.465919367842691</v>
      </c>
      <c r="AQ666" s="166">
        <f>(SUM($G602:AQ602)+ABS($F602))/ABS($F602)</f>
        <v>-28.389066847412337</v>
      </c>
      <c r="AR666" s="166">
        <f>(SUM($G602:AR602)+ABS($F602))/ABS($F602)</f>
        <v>-29.31544101041732</v>
      </c>
      <c r="AS666" s="166">
        <f>(SUM($G602:AS602)+ABS($F602))/ABS($F602)</f>
        <v>-30.244945487744797</v>
      </c>
      <c r="AT666" s="166">
        <f>(SUM($G602:AT602)+ABS($F602))/ABS($F602)</f>
        <v>-31.1774891512602</v>
      </c>
      <c r="AU666" s="166">
        <f>(SUM($G602:AU602)+ABS($F602))/ABS($F602)</f>
        <v>-32.112985706604832</v>
      </c>
      <c r="AV666" s="166">
        <f>(SUM($G602:AV602)+ABS($F602))/ABS($F602)</f>
        <v>-33.051353326667893</v>
      </c>
      <c r="AW666" s="166">
        <f>(SUM($G602:AW602)+ABS($F602))/ABS($F602)</f>
        <v>-33.992514320809853</v>
      </c>
      <c r="AX666" s="166">
        <f>(SUM($G602:AX602)+ABS($F602))/ABS($F602)</f>
        <v>-34.936394835609086</v>
      </c>
      <c r="AY666" s="166">
        <f>(SUM($G602:AY602)+ABS($F602))/ABS($F602)</f>
        <v>-35.882924583487743</v>
      </c>
      <c r="AZ666" s="166">
        <f>(SUM($G602:AZ602)+ABS($F602))/ABS($F602)</f>
        <v>-36.832036596064484</v>
      </c>
      <c r="BA666" s="166">
        <f>(SUM($G602:BA602)+ABS($F602))/ABS($F602)</f>
        <v>-37.783666999498337</v>
      </c>
      <c r="BB666" s="166">
        <f>(SUM($G602:BB602)+ABS($F602))/ABS($F602)</f>
        <v>-38.737754809441867</v>
      </c>
      <c r="BC666" s="166">
        <f>(SUM($G602:BC602)+ABS($F602))/ABS($F602)</f>
        <v>-39.694241743523399</v>
      </c>
      <c r="BD666" s="166">
        <f>(SUM($G602:BD602)+ABS($F602))/ABS($F602)</f>
        <v>-40.653072049536341</v>
      </c>
      <c r="BE666" s="166">
        <f>(SUM($G602:BE602)+ABS($F602))/ABS($F602)</f>
        <v>-41.614192347735234</v>
      </c>
      <c r="BF666" s="166">
        <f>(SUM($G602:BF602)+ABS($F602))/ABS($F602)</f>
        <v>-42.577551485829311</v>
      </c>
      <c r="BG666" s="166">
        <f>(SUM($G602:BG602)+ABS($F602))/ABS($F602)</f>
        <v>-43.543100405428859</v>
      </c>
      <c r="BH666" s="166">
        <f>(SUM($G602:BH602)+ABS($F602))/ABS($F602)</f>
        <v>-44.510792018843127</v>
      </c>
      <c r="BI666" s="166">
        <f>(SUM($G602:BI602)+ABS($F602))/ABS($F602)</f>
        <v>-45.480581095252234</v>
      </c>
      <c r="BJ666" s="166">
        <f>(SUM($G602:BJ602)+ABS($F602))/ABS($F602)</f>
        <v>-46.452424155384151</v>
      </c>
      <c r="BK666" s="166">
        <f>(SUM($G602:BK602)+ABS($F602))/ABS($F602)</f>
        <v>-47.42627937392195</v>
      </c>
      <c r="BL666" s="166">
        <f>(SUM($G602:BL602)+ABS($F602))/ABS($F602)</f>
        <v>-48.40210648894967</v>
      </c>
      <c r="BM666" s="166">
        <f>(SUM($G602:BM602)+ABS($F602))/ABS($F602)</f>
        <v>-49.379866717817535</v>
      </c>
      <c r="BN666" s="1384">
        <f>(SUM($G602:BN602)+ABS($F602))/ABS($F602)</f>
        <v>-50.359522678871414</v>
      </c>
    </row>
    <row r="667" spans="2:66" ht="7.5" customHeight="1" x14ac:dyDescent="0.15">
      <c r="B667" s="1337"/>
      <c r="C667" s="1366"/>
      <c r="D667" s="166"/>
      <c r="E667" s="1337"/>
      <c r="F667" s="1614"/>
      <c r="G667" s="166"/>
      <c r="H667" s="166"/>
      <c r="I667" s="166"/>
      <c r="J667" s="166"/>
      <c r="K667" s="166"/>
      <c r="L667" s="166"/>
      <c r="M667" s="166"/>
      <c r="N667" s="166"/>
      <c r="O667" s="166"/>
      <c r="P667" s="166"/>
      <c r="Q667" s="166"/>
      <c r="R667" s="166"/>
      <c r="S667" s="166"/>
      <c r="T667" s="166"/>
      <c r="U667" s="166"/>
      <c r="V667" s="166"/>
      <c r="W667" s="166"/>
      <c r="X667" s="166"/>
      <c r="Y667" s="166"/>
      <c r="Z667" s="166"/>
      <c r="AA667" s="166"/>
      <c r="AB667" s="166"/>
      <c r="AC667" s="166"/>
      <c r="AD667" s="166"/>
      <c r="AE667" s="166"/>
      <c r="AF667" s="166"/>
      <c r="AG667" s="166"/>
      <c r="AH667" s="166"/>
      <c r="AI667" s="166"/>
      <c r="AJ667" s="166"/>
      <c r="AK667" s="166"/>
      <c r="AL667" s="166"/>
      <c r="AM667" s="166"/>
      <c r="AN667" s="166"/>
      <c r="AO667" s="166"/>
      <c r="AP667" s="166"/>
      <c r="AQ667" s="166"/>
      <c r="AR667" s="166"/>
      <c r="AS667" s="166"/>
      <c r="AT667" s="166"/>
      <c r="AU667" s="166"/>
      <c r="AV667" s="166"/>
      <c r="AW667" s="166"/>
      <c r="AX667" s="166"/>
      <c r="AY667" s="166"/>
      <c r="AZ667" s="166"/>
      <c r="BA667" s="166"/>
      <c r="BB667" s="166"/>
      <c r="BC667" s="166"/>
      <c r="BD667" s="166"/>
      <c r="BE667" s="166"/>
      <c r="BF667" s="166"/>
      <c r="BG667" s="166"/>
      <c r="BH667" s="166"/>
      <c r="BI667" s="166"/>
      <c r="BJ667" s="166"/>
      <c r="BK667" s="166"/>
      <c r="BL667" s="166"/>
      <c r="BM667" s="166"/>
      <c r="BN667" s="1384"/>
    </row>
    <row r="668" spans="2:66" x14ac:dyDescent="0.15">
      <c r="B668" s="1337"/>
      <c r="C668" s="1366"/>
      <c r="D668" s="166" t="str">
        <f t="shared" si="171"/>
        <v>High Price Range</v>
      </c>
      <c r="E668" s="1337" t="str">
        <f t="shared" si="171"/>
        <v>Low Range CAPEX</v>
      </c>
      <c r="F668" s="1614">
        <f>(SUM(G604:BN604)+ABS(F604))/ABS(F604)</f>
        <v>-3.4584502496708649</v>
      </c>
      <c r="G668" s="166">
        <f>(SUM($G604:G604)+ABS($F604))/ABS($F604)</f>
        <v>3.599159466478584</v>
      </c>
      <c r="H668" s="166">
        <f>(SUM($G604:H604)+ABS($F604))/ABS($F604)</f>
        <v>5.3343359788330904</v>
      </c>
      <c r="I668" s="166">
        <f>(SUM($G604:I604)+ABS($F604))/ABS($F604)</f>
        <v>6.6466088308316547</v>
      </c>
      <c r="J668" s="166">
        <f>(SUM($G604:J604)+ABS($F604))/ABS($F604)</f>
        <v>7.6905989798868983</v>
      </c>
      <c r="K668" s="166">
        <f>(SUM($G604:K604)+ABS($F604))/ABS($F604)</f>
        <v>8.5429462343510352</v>
      </c>
      <c r="L668" s="166">
        <f>(SUM($G604:L604)+ABS($F604))/ABS($F604)</f>
        <v>9.2486134551215251</v>
      </c>
      <c r="M668" s="166">
        <f>(SUM($G604:M604)+ABS($F604))/ABS($F604)</f>
        <v>9.8368073432835796</v>
      </c>
      <c r="N668" s="166">
        <f>(SUM($G604:N604)+ABS($F604))/ABS($F604)</f>
        <v>10.327848401699413</v>
      </c>
      <c r="O668" s="166">
        <f>(SUM($G604:O604)+ABS($F604))/ABS($F604)</f>
        <v>10.736593396615387</v>
      </c>
      <c r="P668" s="166">
        <f>(SUM($G604:P604)+ABS($F604))/ABS($F604)</f>
        <v>11.074320139358335</v>
      </c>
      <c r="Q668" s="166">
        <f>(SUM($G604:Q604)+ABS($F604))/ABS($F604)</f>
        <v>11.349845568879413</v>
      </c>
      <c r="R668" s="166">
        <f>(SUM($G604:R604)+ABS($F604))/ABS($F604)</f>
        <v>11.570228284667444</v>
      </c>
      <c r="S668" s="166">
        <f>(SUM($G604:S604)+ABS($F604))/ABS($F604)</f>
        <v>11.741230710829139</v>
      </c>
      <c r="T668" s="166">
        <f>(SUM($G604:T604)+ABS($F604))/ABS($F604)</f>
        <v>11.86763476053042</v>
      </c>
      <c r="U668" s="166">
        <f>(SUM($G604:U604)+ABS($F604))/ABS($F604)</f>
        <v>11.953464290414832</v>
      </c>
      <c r="V668" s="166">
        <f>(SUM($G604:V604)+ABS($F604))/ABS($F604)</f>
        <v>12.002146076319137</v>
      </c>
      <c r="W668" s="166">
        <f>(SUM($G604:W604)+ABS($F604))/ABS($F604)</f>
        <v>12.016628978659003</v>
      </c>
      <c r="X668" s="166">
        <f>(SUM($G604:X604)+ABS($F604))/ABS($F604)</f>
        <v>11.999473913763421</v>
      </c>
      <c r="Y668" s="166">
        <f>(SUM($G604:Y604)+ABS($F604))/ABS($F604)</f>
        <v>11.95292296710007</v>
      </c>
      <c r="Z668" s="166">
        <f>(SUM($G604:Z604)+ABS($F604))/ABS($F604)</f>
        <v>11.878953300466067</v>
      </c>
      <c r="AA668" s="166">
        <f>(SUM($G604:AA604)+ABS($F604))/ABS($F604)</f>
        <v>11.779319773768366</v>
      </c>
      <c r="AB668" s="166">
        <f>(SUM($G604:AB604)+ABS($F604))/ABS($F604)</f>
        <v>11.655589056556867</v>
      </c>
      <c r="AC668" s="166">
        <f>(SUM($G604:AC604)+ABS($F604))/ABS($F604)</f>
        <v>11.509167229529202</v>
      </c>
      <c r="AD668" s="166">
        <f>(SUM($G604:AD604)+ABS($F604))/ABS($F604)</f>
        <v>11.341322341331265</v>
      </c>
      <c r="AE668" s="166">
        <f>(SUM($G604:AE604)+ABS($F604))/ABS($F604)</f>
        <v>11.153203010040752</v>
      </c>
      <c r="AF668" s="166">
        <f>(SUM($G604:AF604)+ABS($F604))/ABS($F604)</f>
        <v>10.945853890141745</v>
      </c>
      <c r="AG668" s="166">
        <f>(SUM($G604:AG604)+ABS($F604))/ABS($F604)</f>
        <v>10.720228631036459</v>
      </c>
      <c r="AH668" s="166">
        <f>(SUM($G604:AH604)+ABS($F604))/ABS($F604)</f>
        <v>10.477200809969123</v>
      </c>
      <c r="AI668" s="166">
        <f>(SUM($G604:AI604)+ABS($F604))/ABS($F604)</f>
        <v>10.217573215665622</v>
      </c>
      <c r="AJ668" s="166">
        <f>(SUM($G604:AJ604)+ABS($F604))/ABS($F604)</f>
        <v>9.94208577874479</v>
      </c>
      <c r="AK668" s="166">
        <f>(SUM($G604:AK604)+ABS($F604))/ABS($F604)</f>
        <v>9.6514223838838955</v>
      </c>
      <c r="AL668" s="166">
        <f>(SUM($G604:AL604)+ABS($F604))/ABS($F604)</f>
        <v>9.3462167517789769</v>
      </c>
      <c r="AM668" s="166">
        <f>(SUM($G604:AM604)+ABS($F604))/ABS($F604)</f>
        <v>9.0270575425273822</v>
      </c>
      <c r="AN668" s="166">
        <f>(SUM($G604:AN604)+ABS($F604))/ABS($F604)</f>
        <v>8.6944928035709133</v>
      </c>
      <c r="AO668" s="166">
        <f>(SUM($G604:AO604)+ABS($F604))/ABS($F604)</f>
        <v>8.3490338628698506</v>
      </c>
      <c r="AP668" s="166">
        <f>(SUM($G604:AP604)+ABS($F604))/ABS($F604)</f>
        <v>7.9911587501250247</v>
      </c>
      <c r="AQ668" s="166">
        <f>(SUM($G604:AQ604)+ABS($F604))/ABS($F604)</f>
        <v>7.6213152145790071</v>
      </c>
      <c r="AR668" s="166">
        <f>(SUM($G604:AR604)+ABS($F604))/ABS($F604)</f>
        <v>7.2399233964199654</v>
      </c>
      <c r="AS668" s="166">
        <f>(SUM($G604:AS604)+ABS($F604))/ABS($F604)</f>
        <v>6.8473781994842113</v>
      </c>
      <c r="AT668" s="166">
        <f>(SUM($G604:AT604)+ABS($F604))/ABS($F604)</f>
        <v>6.4440514053486471</v>
      </c>
      <c r="AU668" s="166">
        <f>(SUM($G604:AU604)+ABS($F604))/ABS($F604)</f>
        <v>6.030293562669228</v>
      </c>
      <c r="AV668" s="166">
        <f>(SUM($G604:AV604)+ABS($F604))/ABS($F604)</f>
        <v>5.6064356804827051</v>
      </c>
      <c r="AW668" s="166">
        <f>(SUM($G604:AW604)+ABS($F604))/ABS($F604)</f>
        <v>5.1727907499322043</v>
      </c>
      <c r="AX668" s="166">
        <f>(SUM($G604:AX604)+ABS($F604))/ABS($F604)</f>
        <v>4.7296551153346442</v>
      </c>
      <c r="AY668" s="166">
        <f>(SUM($G604:AY604)+ABS($F604))/ABS($F604)</f>
        <v>4.277309712546236</v>
      </c>
      <c r="AZ668" s="166">
        <f>(SUM($G604:AZ604)+ABS($F604))/ABS($F604)</f>
        <v>3.8160211900957419</v>
      </c>
      <c r="BA668" s="166">
        <f>(SUM($G604:BA604)+ABS($F604))/ABS($F604)</f>
        <v>3.3460429264587512</v>
      </c>
      <c r="BB668" s="166">
        <f>(SUM($G604:BB604)+ABS($F604))/ABS($F604)</f>
        <v>2.8676159550720395</v>
      </c>
      <c r="BC668" s="166">
        <f>(SUM($G604:BC604)+ABS($F604))/ABS($F604)</f>
        <v>2.3809698071798624</v>
      </c>
      <c r="BD668" s="166">
        <f>(SUM($G604:BD604)+ABS($F604))/ABS($F604)</f>
        <v>1.8863232813190891</v>
      </c>
      <c r="BE668" s="166">
        <f>(SUM($G604:BE604)+ABS($F604))/ABS($F604)</f>
        <v>1.3838851471508917</v>
      </c>
      <c r="BF668" s="166">
        <f>(SUM($G604:BF604)+ABS($F604))/ABS($F604)</f>
        <v>0.87385479040332537</v>
      </c>
      <c r="BG668" s="166">
        <f>(SUM($G604:BG604)+ABS($F604))/ABS($F604)</f>
        <v>0.35642280487696049</v>
      </c>
      <c r="BH668" s="166">
        <f>(SUM($G604:BH604)+ABS($F604))/ABS($F604)</f>
        <v>-0.1682284632356307</v>
      </c>
      <c r="BI668" s="166">
        <f>(SUM($G604:BI604)+ABS($F604))/ABS($F604)</f>
        <v>-0.69992441407310435</v>
      </c>
      <c r="BJ668" s="166">
        <f>(SUM($G604:BJ604)+ABS($F604))/ABS($F604)</f>
        <v>-1.2384977317553361</v>
      </c>
      <c r="BK668" s="166">
        <f>(SUM($G604:BK604)+ABS($F604))/ABS($F604)</f>
        <v>-1.7837879573035191</v>
      </c>
      <c r="BL668" s="166">
        <f>(SUM($G604:BL604)+ABS($F604))/ABS($F604)</f>
        <v>-2.3356410935746799</v>
      </c>
      <c r="BM668" s="166">
        <f>(SUM($G604:BM604)+ABS($F604))/ABS($F604)</f>
        <v>-2.8939092393058377</v>
      </c>
      <c r="BN668" s="1384">
        <f>(SUM($G604:BN604)+ABS($F604))/ABS($F604)</f>
        <v>-3.4584502496708649</v>
      </c>
    </row>
    <row r="669" spans="2:66" x14ac:dyDescent="0.15">
      <c r="B669" s="1337"/>
      <c r="C669" s="1366"/>
      <c r="D669" s="166" t="str">
        <f t="shared" si="171"/>
        <v>High Price Range</v>
      </c>
      <c r="E669" s="1337" t="str">
        <f t="shared" si="171"/>
        <v>Low Range CAPEX</v>
      </c>
      <c r="F669" s="1614">
        <f>(SUM(G605:BN605)+ABS(F605))/ABS(F605)</f>
        <v>24.821785927976599</v>
      </c>
      <c r="G669" s="166">
        <f>(SUM($G605:G605)+ABS($F605))/ABS($F605)</f>
        <v>3.599159466478584</v>
      </c>
      <c r="H669" s="166">
        <f>(SUM($G605:H605)+ABS($F605))/ABS($F605)</f>
        <v>5.5503317173641094</v>
      </c>
      <c r="I669" s="166">
        <f>(SUM($G605:I605)+ABS($F605))/ABS($F605)</f>
        <v>7.168502632707086</v>
      </c>
      <c r="J669" s="166">
        <f>(SUM($G605:J605)+ABS($F605))/ABS($F605)</f>
        <v>8.5688857503385112</v>
      </c>
      <c r="K669" s="166">
        <f>(SUM($G605:K605)+ABS($F605))/ABS($F605)</f>
        <v>9.8101709928207672</v>
      </c>
      <c r="L669" s="166">
        <f>(SUM($G605:L605)+ABS($F605))/ABS($F605)</f>
        <v>10.927502975241026</v>
      </c>
      <c r="M669" s="166">
        <f>(SUM($G605:M605)+ABS($F605))/ABS($F605)</f>
        <v>11.944089615813871</v>
      </c>
      <c r="N669" s="166">
        <f>(SUM($G605:N605)+ABS($F605))/ABS($F605)</f>
        <v>12.876301970179309</v>
      </c>
      <c r="O669" s="166">
        <f>(SUM($G605:O605)+ABS($F605))/ABS($F605)</f>
        <v>13.736252279718371</v>
      </c>
      <c r="P669" s="166">
        <f>(SUM($G605:P605)+ABS($F605))/ABS($F605)</f>
        <v>14.533231440207018</v>
      </c>
      <c r="Q669" s="166">
        <f>(SUM($G605:Q605)+ABS($F605))/ABS($F605)</f>
        <v>15.274570978919057</v>
      </c>
      <c r="R669" s="166">
        <f>(SUM($G605:R605)+ABS($F605))/ABS($F605)</f>
        <v>15.966189868355006</v>
      </c>
      <c r="S669" s="166">
        <f>(SUM($G605:S605)+ABS($F605))/ABS($F605)</f>
        <v>16.612957352213297</v>
      </c>
      <c r="T669" s="166">
        <f>(SUM($G605:T605)+ABS($F605))/ABS($F605)</f>
        <v>17.218942701078941</v>
      </c>
      <c r="U669" s="166">
        <f>(SUM($G605:U605)+ABS($F605))/ABS($F605)</f>
        <v>17.787592482324918</v>
      </c>
      <c r="V669" s="166">
        <f>(SUM($G605:V605)+ABS($F605))/ABS($F605)</f>
        <v>18.321859687914269</v>
      </c>
      <c r="W669" s="166">
        <f>(SUM($G605:W605)+ABS($F605))/ABS($F605)</f>
        <v>18.824299911299374</v>
      </c>
      <c r="X669" s="166">
        <f>(SUM($G605:X605)+ABS($F605))/ABS($F605)</f>
        <v>19.297144378786303</v>
      </c>
      <c r="Y669" s="166">
        <f>(SUM($G605:Y605)+ABS($F605))/ABS($F605)</f>
        <v>19.742356351809601</v>
      </c>
      <c r="Z669" s="166">
        <f>(SUM($G605:Z605)+ABS($F605))/ABS($F605)</f>
        <v>20.161675342603683</v>
      </c>
      <c r="AA669" s="166">
        <f>(SUM($G605:AA605)+ABS($F605))/ABS($F605)</f>
        <v>20.556652240648496</v>
      </c>
      <c r="AB669" s="166">
        <f>(SUM($G605:AB605)+ABS($F605))/ABS($F605)</f>
        <v>20.928677552932456</v>
      </c>
      <c r="AC669" s="166">
        <f>(SUM($G605:AC605)+ABS($F605))/ABS($F605)</f>
        <v>21.27900435316209</v>
      </c>
      <c r="AD669" s="166">
        <f>(SUM($G605:AD605)+ABS($F605))/ABS($F605)</f>
        <v>21.608767113561377</v>
      </c>
      <c r="AE669" s="166">
        <f>(SUM($G605:AE605)+ABS($F605))/ABS($F605)</f>
        <v>21.918997295409838</v>
      </c>
      <c r="AF669" s="166">
        <f>(SUM($G605:AF605)+ABS($F605))/ABS($F605)</f>
        <v>22.210636361068111</v>
      </c>
      <c r="AG669" s="166">
        <f>(SUM($G605:AG605)+ABS($F605))/ABS($F605)</f>
        <v>22.484546714890929</v>
      </c>
      <c r="AH669" s="166">
        <f>(SUM($G605:AH605)+ABS($F605))/ABS($F605)</f>
        <v>22.741520965805453</v>
      </c>
      <c r="AI669" s="166">
        <f>(SUM($G605:AI605)+ABS($F605))/ABS($F605)</f>
        <v>22.982289818709202</v>
      </c>
      <c r="AJ669" s="166">
        <f>(SUM($G605:AJ605)+ABS($F605))/ABS($F605)</f>
        <v>23.207528837147006</v>
      </c>
      <c r="AK669" s="166">
        <f>(SUM($G605:AK605)+ABS($F605))/ABS($F605)</f>
        <v>23.417864270328405</v>
      </c>
      <c r="AL669" s="166">
        <f>(SUM($G605:AL605)+ABS($F605))/ABS($F605)</f>
        <v>23.613878099458084</v>
      </c>
      <c r="AM669" s="166">
        <f>(SUM($G605:AM605)+ABS($F605))/ABS($F605)</f>
        <v>23.796112428716466</v>
      </c>
      <c r="AN669" s="166">
        <f>(SUM($G605:AN605)+ABS($F605))/ABS($F605)</f>
        <v>23.965073322972533</v>
      </c>
      <c r="AO669" s="166">
        <f>(SUM($G605:AO605)+ABS($F605))/ABS($F605)</f>
        <v>24.121234175918502</v>
      </c>
      <c r="AP669" s="166">
        <f>(SUM($G605:AP605)+ABS($F605))/ABS($F605)</f>
        <v>24.265038677661121</v>
      </c>
      <c r="AQ669" s="166">
        <f>(SUM($G605:AQ605)+ABS($F605))/ABS($F605)</f>
        <v>24.396903439045865</v>
      </c>
      <c r="AR669" s="166">
        <f>(SUM($G605:AR605)+ABS($F605))/ABS($F605)</f>
        <v>24.517220320494395</v>
      </c>
      <c r="AS669" s="166">
        <f>(SUM($G605:AS605)+ABS($F605))/ABS($F605)</f>
        <v>24.626358505419269</v>
      </c>
      <c r="AT669" s="166">
        <f>(SUM($G605:AT605)+ABS($F605))/ABS($F605)</f>
        <v>24.724666351972964</v>
      </c>
      <c r="AU669" s="166">
        <f>(SUM($G605:AU605)+ABS($F605))/ABS($F605)</f>
        <v>24.812473051705396</v>
      </c>
      <c r="AV669" s="166">
        <f>(SUM($G605:AV605)+ABS($F605))/ABS($F605)</f>
        <v>24.890090119422219</v>
      </c>
      <c r="AW669" s="166">
        <f>(SUM($G605:AW605)+ABS($F605))/ABS($F605)</f>
        <v>24.957812734981516</v>
      </c>
      <c r="AX669" s="166">
        <f>(SUM($G605:AX605)+ABS($F605))/ABS($F605)</f>
        <v>25.015920954801608</v>
      </c>
      <c r="AY669" s="166">
        <f>(SUM($G605:AY605)+ABS($F605))/ABS($F605)</f>
        <v>25.064680808368639</v>
      </c>
      <c r="AZ669" s="166">
        <f>(SUM($G605:AZ605)+ABS($F605))/ABS($F605)</f>
        <v>25.104345292942558</v>
      </c>
      <c r="BA669" s="166">
        <f>(SUM($G605:BA605)+ABS($F605))/ABS($F605)</f>
        <v>25.135155277894714</v>
      </c>
      <c r="BB669" s="166">
        <f>(SUM($G605:BB605)+ABS($F605))/ABS($F605)</f>
        <v>25.157340328612836</v>
      </c>
      <c r="BC669" s="166">
        <f>(SUM($G605:BC605)+ABS($F605))/ABS($F605)</f>
        <v>25.171119458634898</v>
      </c>
      <c r="BD669" s="166">
        <f>(SUM($G605:BD605)+ABS($F605))/ABS($F605)</f>
        <v>25.176701817584817</v>
      </c>
      <c r="BE669" s="166">
        <f>(SUM($G605:BE605)+ABS($F605))/ABS($F605)</f>
        <v>25.174287321549937</v>
      </c>
      <c r="BF669" s="166">
        <f>(SUM($G605:BF605)+ABS($F605))/ABS($F605)</f>
        <v>25.164067231738201</v>
      </c>
      <c r="BG669" s="166">
        <f>(SUM($G605:BG605)+ABS($F605))/ABS($F605)</f>
        <v>25.146224686560966</v>
      </c>
      <c r="BH669" s="166">
        <f>(SUM($G605:BH605)+ABS($F605))/ABS($F605)</f>
        <v>25.120935191689092</v>
      </c>
      <c r="BI669" s="166">
        <f>(SUM($G605:BI605)+ABS($F605))/ABS($F605)</f>
        <v>25.088367072110593</v>
      </c>
      <c r="BJ669" s="166">
        <f>(SUM($G605:BJ605)+ABS($F605))/ABS($F605)</f>
        <v>25.048681889766666</v>
      </c>
      <c r="BK669" s="166">
        <f>(SUM($G605:BK605)+ABS($F605))/ABS($F605)</f>
        <v>25.002034829948865</v>
      </c>
      <c r="BL669" s="166">
        <f>(SUM($G605:BL605)+ABS($F605))/ABS($F605)</f>
        <v>24.948575059295781</v>
      </c>
      <c r="BM669" s="166">
        <f>(SUM($G605:BM605)+ABS($F605))/ABS($F605)</f>
        <v>24.888446057925734</v>
      </c>
      <c r="BN669" s="1384">
        <f>(SUM($G605:BN605)+ABS($F605))/ABS($F605)</f>
        <v>24.821785927976599</v>
      </c>
    </row>
    <row r="670" spans="2:66" x14ac:dyDescent="0.15">
      <c r="B670" s="1337"/>
      <c r="C670" s="1367"/>
      <c r="D670" s="1364" t="str">
        <f t="shared" si="171"/>
        <v>High Price Range</v>
      </c>
      <c r="E670" s="1347" t="str">
        <f t="shared" si="171"/>
        <v>Low Range CAPEX</v>
      </c>
      <c r="F670" s="1615">
        <f>(SUM(G606:BN606)+ABS(F606))/ABS(F606)</f>
        <v>60.071207998751937</v>
      </c>
      <c r="G670" s="1364">
        <f>(SUM($G606:G606)+ABS($F606))/ABS($F606)</f>
        <v>3.599159466478584</v>
      </c>
      <c r="H670" s="1364">
        <f>(SUM($G606:H606)+ABS($F606))/ABS($F606)</f>
        <v>5.7663274558951292</v>
      </c>
      <c r="I670" s="1364">
        <f>(SUM($G606:I606)+ABS($F606))/ABS($F606)</f>
        <v>7.701109891011404</v>
      </c>
      <c r="J670" s="166">
        <f>(SUM($G606:J606)+ABS($F606))/ABS($F606)</f>
        <v>9.4794855510721145</v>
      </c>
      <c r="K670" s="166">
        <f>(SUM($G606:K606)+ABS($F606))/ABS($F606)</f>
        <v>11.141166151117037</v>
      </c>
      <c r="L670" s="166">
        <f>(SUM($G606:L606)+ABS($F606))/ABS($F606)</f>
        <v>12.710394812307502</v>
      </c>
      <c r="M670" s="166">
        <f>(SUM($G606:M606)+ABS($F606))/ABS($F606)</f>
        <v>14.203430744756629</v>
      </c>
      <c r="N670" s="166">
        <f>(SUM($G606:N606)+ABS($F606))/ABS($F606)</f>
        <v>15.631893308397087</v>
      </c>
      <c r="O670" s="166">
        <f>(SUM($G606:O606)+ABS($F606))/ABS($F606)</f>
        <v>17.004475922406154</v>
      </c>
      <c r="P670" s="166">
        <f>(SUM($G606:P606)+ABS($F606))/ABS($F606)</f>
        <v>18.327912932032405</v>
      </c>
      <c r="Q670" s="166">
        <f>(SUM($G606:Q606)+ABS($F606))/ABS($F606)</f>
        <v>19.607565311031866</v>
      </c>
      <c r="R670" s="166">
        <f>(SUM($G606:R606)+ABS($F606))/ABS($F606)</f>
        <v>20.847795575689105</v>
      </c>
      <c r="S670" s="166">
        <f>(SUM($G606:S606)+ABS($F606))/ABS($F606)</f>
        <v>22.052218571791073</v>
      </c>
      <c r="T670" s="166">
        <f>(SUM($G606:T606)+ABS($F606))/ABS($F606)</f>
        <v>23.223875380581106</v>
      </c>
      <c r="U670" s="166">
        <f>(SUM($G606:U606)+ABS($F606))/ABS($F606)</f>
        <v>24.365357586879906</v>
      </c>
      <c r="V670" s="166">
        <f>(SUM($G606:V606)+ABS($F606))/ABS($F606)</f>
        <v>25.47889836374214</v>
      </c>
      <c r="W670" s="166">
        <f>(SUM($G606:W606)+ABS($F606))/ABS($F606)</f>
        <v>26.566440707055637</v>
      </c>
      <c r="X670" s="166">
        <f>(SUM($G606:X606)+ABS($F606))/ABS($F606)</f>
        <v>27.629689529249614</v>
      </c>
      <c r="Y670" s="166">
        <f>(SUM($G606:Y606)+ABS($F606))/ABS($F606)</f>
        <v>28.670152095369492</v>
      </c>
      <c r="Z670" s="166">
        <f>(SUM($G606:Z606)+ABS($F606))/ABS($F606)</f>
        <v>29.689169873618933</v>
      </c>
      <c r="AA670" s="166">
        <f>(SUM($G606:AA606)+ABS($F606))/ABS($F606)</f>
        <v>30.68794395263852</v>
      </c>
      <c r="AB670" s="166">
        <f>(SUM($G606:AB606)+ABS($F606))/ABS($F606)</f>
        <v>31.667555563323852</v>
      </c>
      <c r="AC670" s="166">
        <f>(SUM($G606:AC606)+ABS($F606))/ABS($F606)</f>
        <v>32.628982823445661</v>
      </c>
      <c r="AD670" s="166">
        <f>(SUM($G606:AD606)+ABS($F606))/ABS($F606)</f>
        <v>33.573114531222998</v>
      </c>
      <c r="AE670" s="166">
        <f>(SUM($G606:AE606)+ABS($F606))/ABS($F606)</f>
        <v>34.500761626994382</v>
      </c>
      <c r="AF670" s="166">
        <f>(SUM($G606:AF606)+ABS($F606))/ABS($F606)</f>
        <v>35.412666793071971</v>
      </c>
      <c r="AG670" s="166">
        <f>(SUM($G606:AG606)+ABS($F606))/ABS($F606)</f>
        <v>36.309512552956384</v>
      </c>
      <c r="AH670" s="166">
        <f>(SUM($G606:AH606)+ABS($F606))/ABS($F606)</f>
        <v>37.191928150453236</v>
      </c>
      <c r="AI670" s="166">
        <f>(SUM($G606:AI606)+ABS($F606))/ABS($F606)</f>
        <v>38.06049542879358</v>
      </c>
      <c r="AJ670" s="166">
        <f>(SUM($G606:AJ606)+ABS($F606))/ABS($F606)</f>
        <v>38.915753884048328</v>
      </c>
      <c r="AK670" s="166">
        <f>(SUM($G606:AK606)+ABS($F606))/ABS($F606)</f>
        <v>39.758205032037495</v>
      </c>
      <c r="AL670" s="166">
        <f>(SUM($G606:AL606)+ABS($F606))/ABS($F606)</f>
        <v>40.588316200799326</v>
      </c>
      <c r="AM670" s="166">
        <f>(SUM($G606:AM606)+ABS($F606))/ABS($F606)</f>
        <v>41.406523839509205</v>
      </c>
      <c r="AN670" s="166">
        <f>(SUM($G606:AN606)+ABS($F606))/ABS($F606)</f>
        <v>42.213236418077166</v>
      </c>
      <c r="AO670" s="166">
        <f>(SUM($G606:AO606)+ABS($F606))/ABS($F606)</f>
        <v>43.008836978438843</v>
      </c>
      <c r="AP670" s="166">
        <f>(SUM($G606:AP606)+ABS($F606))/ABS($F606)</f>
        <v>43.793685387999247</v>
      </c>
      <c r="AQ670" s="166">
        <f>(SUM($G606:AQ606)+ABS($F606))/ABS($F606)</f>
        <v>44.568120337198145</v>
      </c>
      <c r="AR670" s="166">
        <f>(SUM($G606:AR606)+ABS($F606))/ABS($F606)</f>
        <v>45.33246111629186</v>
      </c>
      <c r="AS670" s="166">
        <f>(SUM($G606:AS606)+ABS($F606))/ABS($F606)</f>
        <v>46.087009200847291</v>
      </c>
      <c r="AT670" s="166">
        <f>(SUM($G606:AT606)+ABS($F606))/ABS($F606)</f>
        <v>46.832049670857607</v>
      </c>
      <c r="AU670" s="166">
        <f>(SUM($G606:AU606)+ABS($F606))/ABS($F606)</f>
        <v>47.567852484610718</v>
      </c>
      <c r="AV670" s="166">
        <f>(SUM($G606:AV606)+ABS($F606))/ABS($F606)</f>
        <v>48.294673625314161</v>
      </c>
      <c r="AW670" s="166">
        <f>(SUM($G606:AW606)+ABS($F606))/ABS($F606)</f>
        <v>49.01275613587778</v>
      </c>
      <c r="AX670" s="166">
        <f>(SUM($G606:AX606)+ABS($F606))/ABS($F606)</f>
        <v>49.722331055080396</v>
      </c>
      <c r="AY670" s="166">
        <f>(SUM($G606:AY606)+ABS($F606))/ABS($F606)</f>
        <v>50.42361826652116</v>
      </c>
      <c r="AZ670" s="166">
        <f>(SUM($G606:AZ606)+ABS($F606))/ABS($F606)</f>
        <v>51.116827270216611</v>
      </c>
      <c r="BA670" s="166">
        <f>(SUM($G606:BA606)+ABS($F606))/ABS($F606)</f>
        <v>51.802157885401833</v>
      </c>
      <c r="BB670" s="166">
        <f>(SUM($G606:BB606)+ABS($F606))/ABS($F606)</f>
        <v>52.479800891987253</v>
      </c>
      <c r="BC670" s="166">
        <f>(SUM($G606:BC606)+ABS($F606))/ABS($F606)</f>
        <v>53.149938617178385</v>
      </c>
      <c r="BD670" s="166">
        <f>(SUM($G606:BD606)+ABS($F606))/ABS($F606)</f>
        <v>53.812745472958454</v>
      </c>
      <c r="BE670" s="166">
        <f>(SUM($G606:BE606)+ABS($F606))/ABS($F606)</f>
        <v>54.468388449440191</v>
      </c>
      <c r="BF670" s="166">
        <f>(SUM($G606:BF606)+ABS($F606))/ABS($F606)</f>
        <v>55.117027568495843</v>
      </c>
      <c r="BG670" s="166">
        <f>(SUM($G606:BG606)+ABS($F606))/ABS($F606)</f>
        <v>55.758816301558426</v>
      </c>
      <c r="BH670" s="166">
        <f>(SUM($G606:BH606)+ABS($F606))/ABS($F606)</f>
        <v>56.393901955040221</v>
      </c>
      <c r="BI670" s="166">
        <f>(SUM($G606:BI606)+ABS($F606))/ABS($F606)</f>
        <v>57.022426026425833</v>
      </c>
      <c r="BJ670" s="166">
        <f>(SUM($G606:BJ606)+ABS($F606))/ABS($F606)</f>
        <v>57.644524533758812</v>
      </c>
      <c r="BK670" s="166">
        <f>(SUM($G606:BK606)+ABS($F606))/ABS($F606)</f>
        <v>58.26032832094505</v>
      </c>
      <c r="BL670" s="166">
        <f>(SUM($G606:BL606)+ABS($F606))/ABS($F606)</f>
        <v>58.869963341037177</v>
      </c>
      <c r="BM670" s="166">
        <f>(SUM($G606:BM606)+ABS($F606))/ABS($F606)</f>
        <v>59.473550919436853</v>
      </c>
      <c r="BN670" s="1384">
        <f>(SUM($G606:BN606)+ABS($F606))/ABS($F606)</f>
        <v>60.071207998751937</v>
      </c>
    </row>
    <row r="671" spans="2:66" ht="6" customHeight="1" x14ac:dyDescent="0.15">
      <c r="B671" s="1337"/>
      <c r="C671" s="1366"/>
      <c r="D671" s="166"/>
      <c r="E671" s="1337"/>
      <c r="F671" s="1614"/>
      <c r="G671" s="166"/>
      <c r="H671" s="166"/>
      <c r="I671" s="166"/>
      <c r="J671" s="166"/>
      <c r="K671" s="166"/>
      <c r="L671" s="166"/>
      <c r="M671" s="166"/>
      <c r="N671" s="166"/>
      <c r="O671" s="166"/>
      <c r="P671" s="166"/>
      <c r="Q671" s="166"/>
      <c r="R671" s="166"/>
      <c r="S671" s="166"/>
      <c r="T671" s="166"/>
      <c r="U671" s="166"/>
      <c r="V671" s="166"/>
      <c r="W671" s="166"/>
      <c r="X671" s="166"/>
      <c r="Y671" s="166"/>
      <c r="Z671" s="166"/>
      <c r="AA671" s="166"/>
      <c r="AB671" s="166"/>
      <c r="AC671" s="166"/>
      <c r="AD671" s="166"/>
      <c r="AE671" s="166"/>
      <c r="AF671" s="166"/>
      <c r="AG671" s="166"/>
      <c r="AH671" s="166"/>
      <c r="AI671" s="166"/>
      <c r="AJ671" s="166"/>
      <c r="AK671" s="166"/>
      <c r="AL671" s="166"/>
      <c r="AM671" s="166"/>
      <c r="AN671" s="166"/>
      <c r="AO671" s="166"/>
      <c r="AP671" s="166"/>
      <c r="AQ671" s="166"/>
      <c r="AR671" s="166"/>
      <c r="AS671" s="166"/>
      <c r="AT671" s="166"/>
      <c r="AU671" s="166"/>
      <c r="AV671" s="166"/>
      <c r="AW671" s="166"/>
      <c r="AX671" s="166"/>
      <c r="AY671" s="166"/>
      <c r="AZ671" s="166"/>
      <c r="BA671" s="166"/>
      <c r="BB671" s="166"/>
      <c r="BC671" s="166"/>
      <c r="BD671" s="166"/>
      <c r="BE671" s="166"/>
      <c r="BF671" s="166"/>
      <c r="BG671" s="166"/>
      <c r="BH671" s="166"/>
      <c r="BI671" s="166"/>
      <c r="BJ671" s="166"/>
      <c r="BK671" s="166"/>
      <c r="BL671" s="166"/>
      <c r="BM671" s="166"/>
      <c r="BN671" s="1384"/>
    </row>
    <row r="672" spans="2:66" x14ac:dyDescent="0.15">
      <c r="B672" s="1337"/>
      <c r="C672" s="1380" t="str">
        <f t="shared" si="172"/>
        <v>High Range Opex - Low</v>
      </c>
      <c r="D672" s="166" t="str">
        <f t="shared" si="171"/>
        <v>Low Price Range</v>
      </c>
      <c r="E672" s="1337" t="str">
        <f t="shared" si="171"/>
        <v>Low Range CAPEX</v>
      </c>
      <c r="F672" s="1614">
        <f>(SUM(G608:BN608)+ABS(F608))/ABS(F608)</f>
        <v>-65.106952517903565</v>
      </c>
      <c r="G672" s="166">
        <f>(SUM($G608:G608)+ABS($F608))/ABS($F608)</f>
        <v>0.7528128828377374</v>
      </c>
      <c r="H672" s="166">
        <f>(SUM($G608:H608)+ABS($F608))/ABS($F608)</f>
        <v>0.22944659914350446</v>
      </c>
      <c r="I672" s="166">
        <f>(SUM($G608:I608)+ABS($F608))/ABS($F608)</f>
        <v>-0.42910427341664509</v>
      </c>
      <c r="J672" s="166">
        <f>(SUM($G608:J608)+ABS($F608))/ABS($F608)</f>
        <v>-1.1734138903364542</v>
      </c>
      <c r="K672" s="166">
        <f>(SUM($G608:K608)+ABS($F608))/ABS($F608)</f>
        <v>-1.9789837145870961</v>
      </c>
      <c r="L672" s="166">
        <f>(SUM($G608:L608)+ABS($F608))/ABS($F608)</f>
        <v>-2.831441002599639</v>
      </c>
      <c r="M672" s="166">
        <f>(SUM($G608:M608)+ABS($F608))/ABS($F608)</f>
        <v>-3.7214495952237674</v>
      </c>
      <c r="N672" s="166">
        <f>(SUM($G608:N608)+ABS($F608))/ABS($F608)</f>
        <v>-4.6425138787240376</v>
      </c>
      <c r="O672" s="166">
        <f>(SUM($G608:O608)+ABS($F608))/ABS($F608)</f>
        <v>-5.5898847671379377</v>
      </c>
      <c r="P672" s="166">
        <f>(SUM($G608:P608)+ABS($F608))/ABS($F608)</f>
        <v>-6.5599572165028732</v>
      </c>
      <c r="Q672" s="166">
        <f>(SUM($G608:Q608)+ABS($F608))/ABS($F608)</f>
        <v>-7.5499128206925779</v>
      </c>
      <c r="R672" s="166">
        <f>(SUM($G608:R608)+ABS($F608))/ABS($F608)</f>
        <v>-8.557495241067036</v>
      </c>
      <c r="S672" s="166">
        <f>(SUM($G608:S608)+ABS($F608))/ABS($F608)</f>
        <v>-9.5808624719716189</v>
      </c>
      <c r="T672" s="166">
        <f>(SUM($G608:T608)+ABS($F608))/ABS($F608)</f>
        <v>-10.618485936035345</v>
      </c>
      <c r="U672" s="166">
        <f>(SUM($G608:U608)+ABS($F608))/ABS($F608)</f>
        <v>-11.669079374809762</v>
      </c>
      <c r="V672" s="166">
        <f>(SUM($G608:V608)+ABS($F608))/ABS($F608)</f>
        <v>-12.7315473915744</v>
      </c>
      <c r="W672" s="166">
        <f>(SUM($G608:W608)+ABS($F608))/ABS($F608)</f>
        <v>-13.804947359153656</v>
      </c>
      <c r="X672" s="166">
        <f>(SUM($G608:X608)+ABS($F608))/ABS($F608)</f>
        <v>-14.8884606598492</v>
      </c>
      <c r="Y672" s="166">
        <f>(SUM($G608:Y608)+ABS($F608))/ABS($F608)</f>
        <v>-15.981370592836319</v>
      </c>
      <c r="Z672" s="166">
        <f>(SUM($G608:Z608)+ABS($F608))/ABS($F608)</f>
        <v>-17.08304514229269</v>
      </c>
      <c r="AA672" s="166">
        <f>(SUM($G608:AA608)+ABS($F608))/ABS($F608)</f>
        <v>-18.192923353000193</v>
      </c>
      <c r="AB672" s="166">
        <f>(SUM($G608:AB608)+ABS($F608))/ABS($F608)</f>
        <v>-19.310504426316381</v>
      </c>
      <c r="AC672" s="166">
        <f>(SUM($G608:AC608)+ABS($F608))/ABS($F608)</f>
        <v>-20.435338897129363</v>
      </c>
      <c r="AD672" s="166">
        <f>(SUM($G608:AD608)+ABS($F608))/ABS($F608)</f>
        <v>-21.567021423393349</v>
      </c>
      <c r="AE672" s="166">
        <f>(SUM($G608:AE608)+ABS($F608))/ABS($F608)</f>
        <v>-22.705184840013427</v>
      </c>
      <c r="AF672" s="166">
        <f>(SUM($G608:AF608)+ABS($F608))/ABS($F608)</f>
        <v>-23.849495214701516</v>
      </c>
      <c r="AG672" s="166">
        <f>(SUM($G608:AG608)+ABS($F608))/ABS($F608)</f>
        <v>-24.999647705682897</v>
      </c>
      <c r="AH672" s="166">
        <f>(SUM($G608:AH608)+ABS($F608))/ABS($F608)</f>
        <v>-26.155363066898303</v>
      </c>
      <c r="AI672" s="166">
        <f>(SUM($G608:AI608)+ABS($F608))/ABS($F608)</f>
        <v>-27.31638468041313</v>
      </c>
      <c r="AJ672" s="166">
        <f>(SUM($G608:AJ608)+ABS($F608))/ABS($F608)</f>
        <v>-28.482476021397087</v>
      </c>
      <c r="AK672" s="166">
        <f>(SUM($G608:AK608)+ABS($F608))/ABS($F608)</f>
        <v>-29.653418480560173</v>
      </c>
      <c r="AL672" s="166">
        <f>(SUM($G608:AL608)+ABS($F608))/ABS($F608)</f>
        <v>-30.829009483936307</v>
      </c>
      <c r="AM672" s="166">
        <f>(SUM($G608:AM608)+ABS($F608))/ABS($F608)</f>
        <v>-32.009060861545649</v>
      </c>
      <c r="AN672" s="166">
        <f>(SUM($G608:AN608)+ABS($F608))/ABS($F608)</f>
        <v>-33.19339742557348</v>
      </c>
      <c r="AO672" s="166">
        <f>(SUM($G608:AO608)+ABS($F608))/ABS($F608)</f>
        <v>-34.381855725885472</v>
      </c>
      <c r="AP672" s="166">
        <f>(SUM($G608:AP608)+ABS($F608))/ABS($F608)</f>
        <v>-35.574282956406336</v>
      </c>
      <c r="AQ672" s="166">
        <f>(SUM($G608:AQ608)+ABS($F608))/ABS($F608)</f>
        <v>-36.770535990455095</v>
      </c>
      <c r="AR672" s="166">
        <f>(SUM($G608:AR608)+ABS($F608))/ABS($F608)</f>
        <v>-37.970480526809204</v>
      </c>
      <c r="AS672" s="166">
        <f>(SUM($G608:AS608)+ABS($F608))/ABS($F608)</f>
        <v>-39.173990331250927</v>
      </c>
      <c r="AT672" s="166">
        <f>(SUM($G608:AT608)+ABS($F608))/ABS($F608)</f>
        <v>-40.380946560780444</v>
      </c>
      <c r="AU672" s="166">
        <f>(SUM($G608:AU608)+ABS($F608))/ABS($F608)</f>
        <v>-41.591237159673554</v>
      </c>
      <c r="AV672" s="166">
        <f>(SUM($G608:AV608)+ABS($F608))/ABS($F608)</f>
        <v>-42.804756318203978</v>
      </c>
      <c r="AW672" s="166">
        <f>(SUM($G608:AW608)+ABS($F608))/ABS($F608)</f>
        <v>-44.021403986211439</v>
      </c>
      <c r="AX672" s="166">
        <f>(SUM($G608:AX608)+ABS($F608))/ABS($F608)</f>
        <v>-45.241085434828804</v>
      </c>
      <c r="AY672" s="166">
        <f>(SUM($G608:AY608)+ABS($F608))/ABS($F608)</f>
        <v>-46.463710860628545</v>
      </c>
      <c r="AZ672" s="166">
        <f>(SUM($G608:AZ608)+ABS($F608))/ABS($F608)</f>
        <v>-47.689195027243358</v>
      </c>
      <c r="BA672" s="166">
        <f>(SUM($G608:BA608)+ABS($F608))/ABS($F608)</f>
        <v>-48.917456940186156</v>
      </c>
      <c r="BB672" s="166">
        <f>(SUM($G608:BB608)+ABS($F608))/ABS($F608)</f>
        <v>-50.148419551161766</v>
      </c>
      <c r="BC672" s="166">
        <f>(SUM($G608:BC608)+ABS($F608))/ABS($F608)</f>
        <v>-51.38200948864425</v>
      </c>
      <c r="BD672" s="166">
        <f>(SUM($G608:BD608)+ABS($F608))/ABS($F608)</f>
        <v>-52.618156811904733</v>
      </c>
      <c r="BE672" s="166">
        <f>(SUM($G608:BE608)+ABS($F608))/ABS($F608)</f>
        <v>-53.856794786025887</v>
      </c>
      <c r="BF672" s="166">
        <f>(SUM($G608:BF608)+ABS($F608))/ABS($F608)</f>
        <v>-55.097859675740786</v>
      </c>
      <c r="BG672" s="166">
        <f>(SUM($G608:BG608)+ABS($F608))/ABS($F608)</f>
        <v>-56.34129055619352</v>
      </c>
      <c r="BH672" s="166">
        <f>(SUM($G608:BH608)+ABS($F608))/ABS($F608)</f>
        <v>-57.587029138943045</v>
      </c>
      <c r="BI672" s="166">
        <f>(SUM($G608:BI608)+ABS($F608))/ABS($F608)</f>
        <v>-58.835019611726004</v>
      </c>
      <c r="BJ672" s="166">
        <f>(SUM($G608:BJ608)+ABS($F608))/ABS($F608)</f>
        <v>-60.085208490662751</v>
      </c>
      <c r="BK672" s="166">
        <f>(SUM($G608:BK608)+ABS($F608))/ABS($F608)</f>
        <v>-61.337544483737844</v>
      </c>
      <c r="BL672" s="166">
        <f>(SUM($G608:BL608)+ABS($F608))/ABS($F608)</f>
        <v>-62.591978364514127</v>
      </c>
      <c r="BM672" s="166">
        <f>(SUM($G608:BM608)+ABS($F608))/ABS($F608)</f>
        <v>-63.848462855151979</v>
      </c>
      <c r="BN672" s="1384">
        <f>(SUM($G608:BN608)+ABS($F608))/ABS($F608)</f>
        <v>-65.106952517903565</v>
      </c>
    </row>
    <row r="673" spans="2:66" x14ac:dyDescent="0.15">
      <c r="B673" s="1337"/>
      <c r="C673" s="1380"/>
      <c r="D673" s="166" t="str">
        <f t="shared" ref="D673:E686" si="173">D609</f>
        <v>Low Price Range</v>
      </c>
      <c r="E673" s="1337" t="str">
        <f t="shared" si="173"/>
        <v>Low Range CAPEX</v>
      </c>
      <c r="F673" s="1614">
        <f>(SUM(G609:BN609)+ABS(F609))/ABS(F609)</f>
        <v>-56.066945397869283</v>
      </c>
      <c r="G673" s="166">
        <f>(SUM($G609:G609)+ABS($F609))/ABS($F609)</f>
        <v>0.7528128828377374</v>
      </c>
      <c r="H673" s="166">
        <f>(SUM($G609:H609)+ABS($F609))/ABS($F609)</f>
        <v>0.29849139077649695</v>
      </c>
      <c r="I673" s="166">
        <f>(SUM($G609:I609)+ABS($F609))/ABS($F609)</f>
        <v>-0.2622766820479171</v>
      </c>
      <c r="J673" s="166">
        <f>(SUM($G609:J609)+ABS($F609))/ABS($F609)</f>
        <v>-0.89266239277328874</v>
      </c>
      <c r="K673" s="166">
        <f>(SUM($G609:K609)+ABS($F609))/ABS($F609)</f>
        <v>-1.5739050311104463</v>
      </c>
      <c r="L673" s="166">
        <f>(SUM($G609:L609)+ABS($F609))/ABS($F609)</f>
        <v>-2.2947703354845155</v>
      </c>
      <c r="M673" s="166">
        <f>(SUM($G609:M609)+ABS($F609))/ABS($F609)</f>
        <v>-3.047839706397844</v>
      </c>
      <c r="N673" s="166">
        <f>(SUM($G609:N609)+ABS($F609))/ABS($F609)</f>
        <v>-3.8278800029877278</v>
      </c>
      <c r="O673" s="166">
        <f>(SUM($G609:O609)+ABS($F609))/ABS($F609)</f>
        <v>-4.6310194489494618</v>
      </c>
      <c r="P673" s="166">
        <f>(SUM($G609:P609)+ABS($F609))/ABS($F609)</f>
        <v>-5.4542881340093627</v>
      </c>
      <c r="Q673" s="166">
        <f>(SUM($G609:Q609)+ABS($F609))/ABS($F609)</f>
        <v>-6.2953424759448637</v>
      </c>
      <c r="R673" s="166">
        <f>(SUM($G609:R609)+ABS($F609))/ABS($F609)</f>
        <v>-7.1522904271361405</v>
      </c>
      <c r="S673" s="166">
        <f>(SUM($G609:S609)+ABS($F609))/ABS($F609)</f>
        <v>-8.0235754942983952</v>
      </c>
      <c r="T673" s="166">
        <f>(SUM($G609:T609)+ABS($F609))/ABS($F609)</f>
        <v>-8.9078969020480407</v>
      </c>
      <c r="U673" s="166">
        <f>(SUM($G609:U609)+ABS($F609))/ABS($F609)</f>
        <v>-9.8041529271393593</v>
      </c>
      <c r="V673" s="166">
        <f>(SUM($G609:V609)+ABS($F609))/ABS($F609)</f>
        <v>-10.711399621714078</v>
      </c>
      <c r="W673" s="166">
        <f>(SUM($G609:W609)+ABS($F609))/ABS($F609)</f>
        <v>-11.628820069574598</v>
      </c>
      <c r="X673" s="166">
        <f>(SUM($G609:X609)+ABS($F609))/ABS($F609)</f>
        <v>-12.555701041115389</v>
      </c>
      <c r="Y673" s="166">
        <f>(SUM($G609:Y609)+ABS($F609))/ABS($F609)</f>
        <v>-13.491414963877888</v>
      </c>
      <c r="Z673" s="166">
        <f>(SUM($G609:Z609)+ABS($F609))/ABS($F609)</f>
        <v>-14.435405788652123</v>
      </c>
      <c r="AA673" s="166">
        <f>(SUM($G609:AA609)+ABS($F609))/ABS($F609)</f>
        <v>-15.387177761023128</v>
      </c>
      <c r="AB673" s="166">
        <f>(SUM($G609:AB609)+ABS($F609))/ABS($F609)</f>
        <v>-16.346286394141622</v>
      </c>
      <c r="AC673" s="166">
        <f>(SUM($G609:AC609)+ABS($F609))/ABS($F609)</f>
        <v>-17.312331132822777</v>
      </c>
      <c r="AD673" s="166">
        <f>(SUM($G609:AD609)+ABS($F609))/ABS($F609)</f>
        <v>-18.284949333808679</v>
      </c>
      <c r="AE673" s="166">
        <f>(SUM($G609:AE609)+ABS($F609))/ABS($F609)</f>
        <v>-19.263811282126213</v>
      </c>
      <c r="AF673" s="166">
        <f>(SUM($G609:AF609)+ABS($F609))/ABS($F609)</f>
        <v>-20.248616031687444</v>
      </c>
      <c r="AG673" s="166">
        <f>(SUM($G609:AG609)+ABS($F609))/ABS($F609)</f>
        <v>-21.239087907937964</v>
      </c>
      <c r="AH673" s="166">
        <f>(SUM($G609:AH609)+ABS($F609))/ABS($F609)</f>
        <v>-22.234973546998482</v>
      </c>
      <c r="AI673" s="166">
        <f>(SUM($G609:AI609)+ABS($F609))/ABS($F609)</f>
        <v>-23.236039373115435</v>
      </c>
      <c r="AJ673" s="166">
        <f>(SUM($G609:AJ609)+ABS($F609))/ABS($F609)</f>
        <v>-24.242069436916374</v>
      </c>
      <c r="AK673" s="166">
        <f>(SUM($G609:AK609)+ABS($F609))/ABS($F609)</f>
        <v>-25.252863552756544</v>
      </c>
      <c r="AL673" s="166">
        <f>(SUM($G609:AL609)+ABS($F609))/ABS($F609)</f>
        <v>-26.268235685618372</v>
      </c>
      <c r="AM673" s="166">
        <f>(SUM($G609:AM609)+ABS($F609))/ABS($F609)</f>
        <v>-27.288012547498884</v>
      </c>
      <c r="AN673" s="166">
        <f>(SUM($G609:AN609)+ABS($F609))/ABS($F609)</f>
        <v>-28.312032370653643</v>
      </c>
      <c r="AO673" s="166">
        <f>(SUM($G609:AO609)+ABS($F609))/ABS($F609)</f>
        <v>-29.340143830945134</v>
      </c>
      <c r="AP673" s="166">
        <f>(SUM($G609:AP609)+ABS($F609))/ABS($F609)</f>
        <v>-30.372205099228122</v>
      </c>
      <c r="AQ673" s="166">
        <f>(SUM($G609:AQ609)+ABS($F609))/ABS($F609)</f>
        <v>-31.408083002463119</v>
      </c>
      <c r="AR673" s="166">
        <f>(SUM($G609:AR609)+ABS($F609))/ABS($F609)</f>
        <v>-32.447652279284561</v>
      </c>
      <c r="AS673" s="166">
        <f>(SUM($G609:AS609)+ABS($F609))/ABS($F609)</f>
        <v>-33.490794917216988</v>
      </c>
      <c r="AT673" s="166">
        <f>(SUM($G609:AT609)+ABS($F609))/ABS($F609)</f>
        <v>-34.537399560748405</v>
      </c>
      <c r="AU673" s="166">
        <f>(SUM($G609:AU609)+ABS($F609))/ABS($F609)</f>
        <v>-35.587360981126956</v>
      </c>
      <c r="AV673" s="166">
        <f>(SUM($G609:AV609)+ABS($F609))/ABS($F609)</f>
        <v>-36.640579600115629</v>
      </c>
      <c r="AW673" s="166">
        <f>(SUM($G609:AW609)+ABS($F609))/ABS($F609)</f>
        <v>-37.696961061076024</v>
      </c>
      <c r="AX673" s="166">
        <f>(SUM($G609:AX609)+ABS($F609))/ABS($F609)</f>
        <v>-38.756415841700061</v>
      </c>
      <c r="AY673" s="166">
        <f>(SUM($G609:AY609)+ABS($F609))/ABS($F609)</f>
        <v>-39.818858903502438</v>
      </c>
      <c r="AZ673" s="166">
        <f>(SUM($G609:AZ609)+ABS($F609))/ABS($F609)</f>
        <v>-40.884209373854738</v>
      </c>
      <c r="BA673" s="166">
        <f>(SUM($G609:BA609)+ABS($F609))/ABS($F609)</f>
        <v>-41.952390256906646</v>
      </c>
      <c r="BB673" s="166">
        <f>(SUM($G609:BB609)+ABS($F609))/ABS($F609)</f>
        <v>-43.023328170217987</v>
      </c>
      <c r="BC673" s="166">
        <f>(SUM($G609:BC609)+ABS($F609))/ABS($F609)</f>
        <v>-44.096953104333018</v>
      </c>
      <c r="BD673" s="166">
        <f>(SUM($G609:BD609)+ABS($F609))/ABS($F609)</f>
        <v>-45.173198202876243</v>
      </c>
      <c r="BE673" s="166">
        <f>(SUM($G609:BE609)+ABS($F609))/ABS($F609)</f>
        <v>-46.251999561047086</v>
      </c>
      <c r="BF673" s="166">
        <f>(SUM($G609:BF609)+ABS($F609))/ABS($F609)</f>
        <v>-47.333296040647454</v>
      </c>
      <c r="BG673" s="166">
        <f>(SUM($G609:BG609)+ABS($F609))/ABS($F609)</f>
        <v>-48.41702909999713</v>
      </c>
      <c r="BH673" s="166">
        <f>(SUM($G609:BH609)+ABS($F609))/ABS($F609)</f>
        <v>-49.503142637283382</v>
      </c>
      <c r="BI673" s="166">
        <f>(SUM($G609:BI609)+ABS($F609))/ABS($F609)</f>
        <v>-50.591582846057058</v>
      </c>
      <c r="BJ673" s="166">
        <f>(SUM($G609:BJ609)+ABS($F609))/ABS($F609)</f>
        <v>-51.682298081731815</v>
      </c>
      <c r="BK673" s="166">
        <f>(SUM($G609:BK609)+ABS($F609))/ABS($F609)</f>
        <v>-52.775238738069163</v>
      </c>
      <c r="BL673" s="166">
        <f>(SUM($G609:BL609)+ABS($F609))/ABS($F609)</f>
        <v>-53.870357132741894</v>
      </c>
      <c r="BM673" s="166">
        <f>(SUM($G609:BM609)+ABS($F609))/ABS($F609)</f>
        <v>-54.967607401165175</v>
      </c>
      <c r="BN673" s="1384">
        <f>(SUM($G609:BN609)+ABS($F609))/ABS($F609)</f>
        <v>-56.066945397869283</v>
      </c>
    </row>
    <row r="674" spans="2:66" x14ac:dyDescent="0.15">
      <c r="B674" s="1337"/>
      <c r="C674" s="1380"/>
      <c r="D674" s="166" t="str">
        <f t="shared" si="173"/>
        <v>Low Price Range</v>
      </c>
      <c r="E674" s="1337" t="str">
        <f t="shared" si="173"/>
        <v>Low Range CAPEX</v>
      </c>
      <c r="F674" s="1614">
        <f>(SUM(G610:BN610)+ABS(F610))/ABS(F610)</f>
        <v>-44.799181419689781</v>
      </c>
      <c r="G674" s="166">
        <f>(SUM($G610:G610)+ABS($F610))/ABS($F610)</f>
        <v>0.7528128828377374</v>
      </c>
      <c r="H674" s="166">
        <f>(SUM($G610:H610)+ABS($F610))/ABS($F610)</f>
        <v>0.36753618240948976</v>
      </c>
      <c r="I674" s="166">
        <f>(SUM($G610:I610)+ABS($F610))/ABS($F610)</f>
        <v>-9.2024447342092336E-2</v>
      </c>
      <c r="J674" s="166">
        <f>(SUM($G610:J610)+ABS($F610))/ABS($F610)</f>
        <v>-0.60158177270972668</v>
      </c>
      <c r="K674" s="166">
        <f>(SUM($G610:K610)+ABS($F610))/ABS($F610)</f>
        <v>-1.1484416215353992</v>
      </c>
      <c r="L674" s="166">
        <f>(SUM($G610:L610)+ABS($F610))/ABS($F610)</f>
        <v>-1.7248544832940345</v>
      </c>
      <c r="M674" s="166">
        <f>(SUM($G610:M610)+ABS($F610))/ABS($F610)</f>
        <v>-2.3256229694537476</v>
      </c>
      <c r="N674" s="166">
        <f>(SUM($G610:N610)+ABS($F610))/ABS($F610)</f>
        <v>-2.9470328572668301</v>
      </c>
      <c r="O674" s="166">
        <f>(SUM($G610:O610)+ABS($F610))/ABS($F610)</f>
        <v>-3.5863052247056735</v>
      </c>
      <c r="P674" s="166">
        <f>(SUM($G610:P610)+ABS($F610))/ABS($F610)</f>
        <v>-4.2412873836309899</v>
      </c>
      <c r="Q674" s="166">
        <f>(SUM($G610:Q610)+ABS($F610))/ABS($F610)</f>
        <v>-4.9102656552523918</v>
      </c>
      <c r="R674" s="166">
        <f>(SUM($G610:R610)+ABS($F610))/ABS($F610)</f>
        <v>-5.5918455258173747</v>
      </c>
      <c r="S674" s="166">
        <f>(SUM($G610:S610)+ABS($F610))/ABS($F610)</f>
        <v>-6.284871480518829</v>
      </c>
      <c r="T674" s="166">
        <f>(SUM($G610:T610)+ABS($F610))/ABS($F610)</f>
        <v>-6.9883714130447823</v>
      </c>
      <c r="U674" s="166">
        <f>(SUM($G610:U610)+ABS($F610))/ABS($F610)</f>
        <v>-7.7015169022645145</v>
      </c>
      <c r="V674" s="166">
        <f>(SUM($G610:V610)+ABS($F610))/ABS($F610)</f>
        <v>-8.4235940962784994</v>
      </c>
      <c r="W674" s="166">
        <f>(SUM($G610:W610)+ABS($F610))/ABS($F610)</f>
        <v>-9.1539819006747294</v>
      </c>
      <c r="X674" s="166">
        <f>(SUM($G610:X610)+ABS($F610))/ABS($F610)</f>
        <v>-9.8921353263519016</v>
      </c>
      <c r="Y674" s="166">
        <f>(SUM($G610:Y610)+ABS($F610))/ABS($F610)</f>
        <v>-10.637572563799768</v>
      </c>
      <c r="Z674" s="166">
        <f>(SUM($G610:Z610)+ABS($F610))/ABS($F610)</f>
        <v>-11.389864801814765</v>
      </c>
      <c r="AA674" s="166">
        <f>(SUM($G610:AA610)+ABS($F610))/ABS($F610)</f>
        <v>-12.148628102660505</v>
      </c>
      <c r="AB674" s="166">
        <f>(SUM($G610:AB610)+ABS($F610))/ABS($F610)</f>
        <v>-12.913516842101977</v>
      </c>
      <c r="AC674" s="166">
        <f>(SUM($G610:AC610)+ABS($F610))/ABS($F610)</f>
        <v>-13.68421835685179</v>
      </c>
      <c r="AD674" s="166">
        <f>(SUM($G610:AD610)+ABS($F610))/ABS($F610)</f>
        <v>-14.460448535342486</v>
      </c>
      <c r="AE674" s="166">
        <f>(SUM($G610:AE610)+ABS($F610))/ABS($F610)</f>
        <v>-15.241948153910299</v>
      </c>
      <c r="AF674" s="166">
        <f>(SUM($G610:AF610)+ABS($F610))/ABS($F610)</f>
        <v>-16.028479808123819</v>
      </c>
      <c r="AG674" s="166">
        <f>(SUM($G610:AG610)+ABS($F610))/ABS($F610)</f>
        <v>-16.819825323804217</v>
      </c>
      <c r="AH674" s="166">
        <f>(SUM($G610:AH610)+ABS($F610))/ABS($F610)</f>
        <v>-17.615783558059785</v>
      </c>
      <c r="AI674" s="166">
        <f>(SUM($G610:AI610)+ABS($F610))/ABS($F610)</f>
        <v>-18.416168519977351</v>
      </c>
      <c r="AJ674" s="166">
        <f>(SUM($G610:AJ610)+ABS($F610))/ABS($F610)</f>
        <v>-19.220807755257319</v>
      </c>
      <c r="AK674" s="166">
        <f>(SUM($G610:AK610)+ABS($F610))/ABS($F610)</f>
        <v>-20.029540950295683</v>
      </c>
      <c r="AL674" s="166">
        <f>(SUM($G610:AL610)+ABS($F610))/ABS($F610)</f>
        <v>-20.842218719890482</v>
      </c>
      <c r="AM674" s="166">
        <f>(SUM($G610:AM610)+ABS($F610))/ABS($F610)</f>
        <v>-21.65870154951898</v>
      </c>
      <c r="AN674" s="166">
        <f>(SUM($G610:AN610)+ABS($F610))/ABS($F610)</f>
        <v>-22.478858868457799</v>
      </c>
      <c r="AO674" s="166">
        <f>(SUM($G610:AO610)+ABS($F610))/ABS($F610)</f>
        <v>-23.302568234242049</v>
      </c>
      <c r="AP674" s="166">
        <f>(SUM($G610:AP610)+ABS($F610))/ABS($F610)</f>
        <v>-24.129714612333714</v>
      </c>
      <c r="AQ674" s="166">
        <f>(SUM($G610:AQ610)+ABS($F610))/ABS($F610)</f>
        <v>-24.960189737583676</v>
      </c>
      <c r="AR674" s="166">
        <f>(SUM($G610:AR610)+ABS($F610))/ABS($F610)</f>
        <v>-25.793891546268966</v>
      </c>
      <c r="AS674" s="166">
        <f>(SUM($G610:AS610)+ABS($F610))/ABS($F610)</f>
        <v>-26.630723669276748</v>
      </c>
      <c r="AT674" s="166">
        <f>(SUM($G610:AT610)+ABS($F610))/ABS($F610)</f>
        <v>-27.470594978472455</v>
      </c>
      <c r="AU674" s="166">
        <f>(SUM($G610:AU610)+ABS($F610))/ABS($F610)</f>
        <v>-28.313419179497394</v>
      </c>
      <c r="AV674" s="166">
        <f>(SUM($G610:AV610)+ABS($F610))/ABS($F610)</f>
        <v>-29.159114445240768</v>
      </c>
      <c r="AW674" s="166">
        <f>(SUM($G610:AW610)+ABS($F610))/ABS($F610)</f>
        <v>-30.007603085063032</v>
      </c>
      <c r="AX674" s="166">
        <f>(SUM($G610:AX610)+ABS($F610))/ABS($F610)</f>
        <v>-30.858811245542569</v>
      </c>
      <c r="AY674" s="166">
        <f>(SUM($G610:AY610)+ABS($F610))/ABS($F610)</f>
        <v>-31.712668639101533</v>
      </c>
      <c r="AZ674" s="166">
        <f>(SUM($G610:AZ610)+ABS($F610))/ABS($F610)</f>
        <v>-32.569108297358575</v>
      </c>
      <c r="BA674" s="166">
        <f>(SUM($G610:BA610)+ABS($F610))/ABS($F610)</f>
        <v>-33.428066346472733</v>
      </c>
      <c r="BB674" s="166">
        <f>(SUM($G610:BB610)+ABS($F610))/ABS($F610)</f>
        <v>-34.289481802096574</v>
      </c>
      <c r="BC674" s="166">
        <f>(SUM($G610:BC610)+ABS($F610))/ABS($F610)</f>
        <v>-35.153296381858411</v>
      </c>
      <c r="BD674" s="166">
        <f>(SUM($G610:BD610)+ABS($F610))/ABS($F610)</f>
        <v>-36.019454333551657</v>
      </c>
      <c r="BE674" s="166">
        <f>(SUM($G610:BE610)+ABS($F610))/ABS($F610)</f>
        <v>-36.887902277430854</v>
      </c>
      <c r="BF674" s="166">
        <f>(SUM($G610:BF610)+ABS($F610))/ABS($F610)</f>
        <v>-37.758589061205235</v>
      </c>
      <c r="BG674" s="166">
        <f>(SUM($G610:BG610)+ABS($F610))/ABS($F610)</f>
        <v>-38.631465626485088</v>
      </c>
      <c r="BH674" s="166">
        <f>(SUM($G610:BH610)+ABS($F610))/ABS($F610)</f>
        <v>-39.50648488557966</v>
      </c>
      <c r="BI674" s="166">
        <f>(SUM($G610:BI610)+ABS($F610))/ABS($F610)</f>
        <v>-40.383601607669078</v>
      </c>
      <c r="BJ674" s="166">
        <f>(SUM($G610:BJ610)+ABS($F610))/ABS($F610)</f>
        <v>-41.2627723134813</v>
      </c>
      <c r="BK674" s="166">
        <f>(SUM($G610:BK610)+ABS($F610))/ABS($F610)</f>
        <v>-42.143955177699404</v>
      </c>
      <c r="BL674" s="166">
        <f>(SUM($G610:BL610)+ABS($F610))/ABS($F610)</f>
        <v>-43.027109938407428</v>
      </c>
      <c r="BM674" s="166">
        <f>(SUM($G610:BM610)+ABS($F610))/ABS($F610)</f>
        <v>-43.912197812955597</v>
      </c>
      <c r="BN674" s="1384">
        <f>(SUM($G610:BN610)+ABS($F610))/ABS($F610)</f>
        <v>-44.799181419689781</v>
      </c>
    </row>
    <row r="675" spans="2:66" ht="7.5" customHeight="1" x14ac:dyDescent="0.15">
      <c r="B675" s="1337"/>
      <c r="C675" s="1380"/>
      <c r="D675" s="166"/>
      <c r="E675" s="1337"/>
      <c r="F675" s="1614"/>
      <c r="G675" s="166"/>
      <c r="H675" s="166"/>
      <c r="I675" s="166"/>
      <c r="J675" s="166"/>
      <c r="K675" s="166"/>
      <c r="L675" s="166"/>
      <c r="M675" s="166"/>
      <c r="N675" s="166"/>
      <c r="O675" s="166"/>
      <c r="P675" s="166"/>
      <c r="Q675" s="166"/>
      <c r="R675" s="166"/>
      <c r="S675" s="166"/>
      <c r="T675" s="166"/>
      <c r="U675" s="166"/>
      <c r="V675" s="166"/>
      <c r="W675" s="166"/>
      <c r="X675" s="166"/>
      <c r="Y675" s="166"/>
      <c r="Z675" s="166"/>
      <c r="AA675" s="166"/>
      <c r="AB675" s="166"/>
      <c r="AC675" s="166"/>
      <c r="AD675" s="166"/>
      <c r="AE675" s="166"/>
      <c r="AF675" s="166"/>
      <c r="AG675" s="166"/>
      <c r="AH675" s="166"/>
      <c r="AI675" s="166"/>
      <c r="AJ675" s="166"/>
      <c r="AK675" s="166"/>
      <c r="AL675" s="166"/>
      <c r="AM675" s="166"/>
      <c r="AN675" s="166"/>
      <c r="AO675" s="166"/>
      <c r="AP675" s="166"/>
      <c r="AQ675" s="166"/>
      <c r="AR675" s="166"/>
      <c r="AS675" s="166"/>
      <c r="AT675" s="166"/>
      <c r="AU675" s="166"/>
      <c r="AV675" s="166"/>
      <c r="AW675" s="166"/>
      <c r="AX675" s="166"/>
      <c r="AY675" s="166"/>
      <c r="AZ675" s="166"/>
      <c r="BA675" s="166"/>
      <c r="BB675" s="166"/>
      <c r="BC675" s="166"/>
      <c r="BD675" s="166"/>
      <c r="BE675" s="166"/>
      <c r="BF675" s="166"/>
      <c r="BG675" s="166"/>
      <c r="BH675" s="166"/>
      <c r="BI675" s="166"/>
      <c r="BJ675" s="166"/>
      <c r="BK675" s="166"/>
      <c r="BL675" s="166"/>
      <c r="BM675" s="166"/>
      <c r="BN675" s="1384"/>
    </row>
    <row r="676" spans="2:66" x14ac:dyDescent="0.15">
      <c r="B676" s="1337"/>
      <c r="C676" s="1380"/>
      <c r="D676" s="166" t="str">
        <f t="shared" si="173"/>
        <v>High Price Range</v>
      </c>
      <c r="E676" s="1337" t="str">
        <f t="shared" si="173"/>
        <v>Low Range CAPEX</v>
      </c>
      <c r="F676" s="1614">
        <f>(SUM(G612:BN612)+ABS(F612))/ABS(F612)</f>
        <v>2.1018910095107555</v>
      </c>
      <c r="G676" s="166">
        <f>(SUM($G612:G612)+ABS($F612))/ABS($F612)</f>
        <v>3.6918318207982783</v>
      </c>
      <c r="H676" s="166">
        <f>(SUM($G612:H612)+ABS($F612))/ABS($F612)</f>
        <v>5.5196806874724782</v>
      </c>
      <c r="I676" s="166">
        <f>(SUM($G612:I612)+ABS($F612))/ABS($F612)</f>
        <v>6.9246258937907363</v>
      </c>
      <c r="J676" s="166">
        <f>(SUM($G612:J612)+ABS($F612))/ABS($F612)</f>
        <v>8.0612883971656739</v>
      </c>
      <c r="K676" s="166">
        <f>(SUM($G612:K612)+ABS($F612))/ABS($F612)</f>
        <v>9.0063080059495046</v>
      </c>
      <c r="L676" s="166">
        <f>(SUM($G612:L612)+ABS($F612))/ABS($F612)</f>
        <v>9.8046475810396885</v>
      </c>
      <c r="M676" s="166">
        <f>(SUM($G612:M612)+ABS($F612))/ABS($F612)</f>
        <v>10.485513823521435</v>
      </c>
      <c r="N676" s="166">
        <f>(SUM($G612:N612)+ABS($F612))/ABS($F612)</f>
        <v>11.06922723625696</v>
      </c>
      <c r="O676" s="166">
        <f>(SUM($G612:O612)+ABS($F612))/ABS($F612)</f>
        <v>11.570644585492632</v>
      </c>
      <c r="P676" s="166">
        <f>(SUM($G612:P612)+ABS($F612))/ABS($F612)</f>
        <v>12.001043682555274</v>
      </c>
      <c r="Q676" s="166">
        <f>(SUM($G612:Q612)+ABS($F612))/ABS($F612)</f>
        <v>12.369241466396044</v>
      </c>
      <c r="R676" s="166">
        <f>(SUM($G612:R612)+ABS($F612))/ABS($F612)</f>
        <v>12.682296536503769</v>
      </c>
      <c r="S676" s="166">
        <f>(SUM($G612:S612)+ABS($F612))/ABS($F612)</f>
        <v>12.945971316985156</v>
      </c>
      <c r="T676" s="166">
        <f>(SUM($G612:T612)+ABS($F612))/ABS($F612)</f>
        <v>13.165047721006133</v>
      </c>
      <c r="U676" s="166">
        <f>(SUM($G612:U612)+ABS($F612))/ABS($F612)</f>
        <v>13.343549605210239</v>
      </c>
      <c r="V676" s="166">
        <f>(SUM($G612:V612)+ABS($F612))/ABS($F612)</f>
        <v>13.484903745434238</v>
      </c>
      <c r="W676" s="166">
        <f>(SUM($G612:W612)+ABS($F612))/ABS($F612)</f>
        <v>13.592059002093798</v>
      </c>
      <c r="X676" s="166">
        <f>(SUM($G612:X612)+ABS($F612))/ABS($F612)</f>
        <v>13.667576291517911</v>
      </c>
      <c r="Y676" s="166">
        <f>(SUM($G612:Y612)+ABS($F612))/ABS($F612)</f>
        <v>13.713697699174254</v>
      </c>
      <c r="Z676" s="166">
        <f>(SUM($G612:Z612)+ABS($F612))/ABS($F612)</f>
        <v>13.732400386859943</v>
      </c>
      <c r="AA676" s="166">
        <f>(SUM($G612:AA612)+ABS($F612))/ABS($F612)</f>
        <v>13.725439214481934</v>
      </c>
      <c r="AB676" s="166">
        <f>(SUM($G612:AB612)+ABS($F612))/ABS($F612)</f>
        <v>13.694380851590129</v>
      </c>
      <c r="AC676" s="166">
        <f>(SUM($G612:AC612)+ABS($F612))/ABS($F612)</f>
        <v>13.640631378882158</v>
      </c>
      <c r="AD676" s="166">
        <f>(SUM($G612:AD612)+ABS($F612))/ABS($F612)</f>
        <v>13.565458845003914</v>
      </c>
      <c r="AE676" s="166">
        <f>(SUM($G612:AE612)+ABS($F612))/ABS($F612)</f>
        <v>13.470011868033092</v>
      </c>
      <c r="AF676" s="166">
        <f>(SUM($G612:AF612)+ABS($F612))/ABS($F612)</f>
        <v>13.355335102453779</v>
      </c>
      <c r="AG676" s="166">
        <f>(SUM($G612:AG612)+ABS($F612))/ABS($F612)</f>
        <v>13.222382197668185</v>
      </c>
      <c r="AH676" s="166">
        <f>(SUM($G612:AH612)+ABS($F612))/ABS($F612)</f>
        <v>13.072026730920541</v>
      </c>
      <c r="AI676" s="166">
        <f>(SUM($G612:AI612)+ABS($F612))/ABS($F612)</f>
        <v>12.905071490936736</v>
      </c>
      <c r="AJ676" s="166">
        <f>(SUM($G612:AJ612)+ABS($F612))/ABS($F612)</f>
        <v>12.722256408335598</v>
      </c>
      <c r="AK676" s="166">
        <f>(SUM($G612:AK612)+ABS($F612))/ABS($F612)</f>
        <v>12.524265367794396</v>
      </c>
      <c r="AL676" s="166">
        <f>(SUM($G612:AL612)+ABS($F612))/ABS($F612)</f>
        <v>12.311732090009173</v>
      </c>
      <c r="AM676" s="166">
        <f>(SUM($G612:AM612)+ABS($F612))/ABS($F612)</f>
        <v>12.085245235077272</v>
      </c>
      <c r="AN676" s="166">
        <f>(SUM($G612:AN612)+ABS($F612))/ABS($F612)</f>
        <v>11.845352850440495</v>
      </c>
      <c r="AO676" s="166">
        <f>(SUM($G612:AO612)+ABS($F612))/ABS($F612)</f>
        <v>11.592566264059128</v>
      </c>
      <c r="AP676" s="166">
        <f>(SUM($G612:AP612)+ABS($F612))/ABS($F612)</f>
        <v>11.327363505633995</v>
      </c>
      <c r="AQ676" s="166">
        <f>(SUM($G612:AQ612)+ABS($F612))/ABS($F612)</f>
        <v>11.050192324407671</v>
      </c>
      <c r="AR676" s="166">
        <f>(SUM($G612:AR612)+ABS($F612))/ABS($F612)</f>
        <v>10.761472860568324</v>
      </c>
      <c r="AS676" s="166">
        <f>(SUM($G612:AS612)+ABS($F612))/ABS($F612)</f>
        <v>10.461600017952263</v>
      </c>
      <c r="AT676" s="166">
        <f>(SUM($G612:AT612)+ABS($F612))/ABS($F612)</f>
        <v>10.150945578136392</v>
      </c>
      <c r="AU676" s="166">
        <f>(SUM($G612:AU612)+ABS($F612))/ABS($F612)</f>
        <v>9.8298600897766679</v>
      </c>
      <c r="AV676" s="166">
        <f>(SUM($G612:AV612)+ABS($F612))/ABS($F612)</f>
        <v>9.4986745619098372</v>
      </c>
      <c r="AW676" s="166">
        <f>(SUM($G612:AW612)+ABS($F612))/ABS($F612)</f>
        <v>9.1577019856790312</v>
      </c>
      <c r="AX676" s="166">
        <f>(SUM($G612:AX612)+ABS($F612))/ABS($F612)</f>
        <v>8.8072387054011649</v>
      </c>
      <c r="AY676" s="166">
        <f>(SUM($G612:AY612)+ABS($F612))/ABS($F612)</f>
        <v>8.4475656569324507</v>
      </c>
      <c r="AZ676" s="166">
        <f>(SUM($G612:AZ612)+ABS($F612))/ABS($F612)</f>
        <v>8.0789494888016495</v>
      </c>
      <c r="BA676" s="166">
        <f>(SUM($G612:BA612)+ABS($F612))/ABS($F612)</f>
        <v>7.7016435794843527</v>
      </c>
      <c r="BB676" s="166">
        <f>(SUM($G612:BB612)+ABS($F612))/ABS($F612)</f>
        <v>7.3158889624173344</v>
      </c>
      <c r="BC676" s="166">
        <f>(SUM($G612:BC612)+ABS($F612))/ABS($F612)</f>
        <v>6.9219151688448513</v>
      </c>
      <c r="BD676" s="166">
        <f>(SUM($G612:BD612)+ABS($F612))/ABS($F612)</f>
        <v>6.5199409973037721</v>
      </c>
      <c r="BE676" s="166">
        <f>(SUM($G612:BE612)+ABS($F612))/ABS($F612)</f>
        <v>6.1101752174552679</v>
      </c>
      <c r="BF676" s="166">
        <f>(SUM($G612:BF612)+ABS($F612))/ABS($F612)</f>
        <v>5.6928172150273957</v>
      </c>
      <c r="BG676" s="166">
        <f>(SUM($G612:BG612)+ABS($F612))/ABS($F612)</f>
        <v>5.268057583820724</v>
      </c>
      <c r="BH676" s="166">
        <f>(SUM($G612:BH612)+ABS($F612))/ABS($F612)</f>
        <v>4.8360786700278275</v>
      </c>
      <c r="BI676" s="166">
        <f>(SUM($G612:BI612)+ABS($F612))/ABS($F612)</f>
        <v>4.3970550735100469</v>
      </c>
      <c r="BJ676" s="166">
        <f>(SUM($G612:BJ612)+ABS($F612))/ABS($F612)</f>
        <v>3.9511541101475087</v>
      </c>
      <c r="BK676" s="166">
        <f>(SUM($G612:BK612)+ABS($F612))/ABS($F612)</f>
        <v>3.4985362389190198</v>
      </c>
      <c r="BL676" s="166">
        <f>(SUM($G612:BL612)+ABS($F612))/ABS($F612)</f>
        <v>3.0393554569675527</v>
      </c>
      <c r="BM676" s="166">
        <f>(SUM($G612:BM612)+ABS($F612))/ABS($F612)</f>
        <v>2.5737596655560888</v>
      </c>
      <c r="BN676" s="1384">
        <f>(SUM($G612:BN612)+ABS($F612))/ABS($F612)</f>
        <v>2.1018910095107555</v>
      </c>
    </row>
    <row r="677" spans="2:66" x14ac:dyDescent="0.15">
      <c r="B677" s="1337"/>
      <c r="C677" s="1380"/>
      <c r="D677" s="166" t="str">
        <f t="shared" si="173"/>
        <v>High Price Range</v>
      </c>
      <c r="E677" s="1337" t="str">
        <f t="shared" si="173"/>
        <v>Low Range CAPEX</v>
      </c>
      <c r="F677" s="1614">
        <f>(SUM(G613:BN613)+ABS(F613))/ABS(F613)</f>
        <v>30.382127187158215</v>
      </c>
      <c r="G677" s="166">
        <f>(SUM($G613:G613)+ABS($F613))/ABS($F613)</f>
        <v>3.6918318207982783</v>
      </c>
      <c r="H677" s="166">
        <f>(SUM($G613:H613)+ABS($F613))/ABS($F613)</f>
        <v>5.7356764260034971</v>
      </c>
      <c r="I677" s="166">
        <f>(SUM($G613:I613)+ABS($F613))/ABS($F613)</f>
        <v>7.4465196956661677</v>
      </c>
      <c r="J677" s="166">
        <f>(SUM($G613:J613)+ABS($F613))/ABS($F613)</f>
        <v>8.9395751676172868</v>
      </c>
      <c r="K677" s="166">
        <f>(SUM($G613:K613)+ABS($F613))/ABS($F613)</f>
        <v>10.273532764419235</v>
      </c>
      <c r="L677" s="166">
        <f>(SUM($G613:L613)+ABS($F613))/ABS($F613)</f>
        <v>11.483537101159188</v>
      </c>
      <c r="M677" s="166">
        <f>(SUM($G613:M613)+ABS($F613))/ABS($F613)</f>
        <v>12.592796096051723</v>
      </c>
      <c r="N677" s="166">
        <f>(SUM($G613:N613)+ABS($F613))/ABS($F613)</f>
        <v>13.617680804736857</v>
      </c>
      <c r="O677" s="166">
        <f>(SUM($G613:O613)+ABS($F613))/ABS($F613)</f>
        <v>14.570303468595613</v>
      </c>
      <c r="P677" s="166">
        <f>(SUM($G613:P613)+ABS($F613))/ABS($F613)</f>
        <v>15.459954983403954</v>
      </c>
      <c r="Q677" s="166">
        <f>(SUM($G613:Q613)+ABS($F613))/ABS($F613)</f>
        <v>16.293966876435686</v>
      </c>
      <c r="R677" s="166">
        <f>(SUM($G613:R613)+ABS($F613))/ABS($F613)</f>
        <v>17.078258120191325</v>
      </c>
      <c r="S677" s="166">
        <f>(SUM($G613:S613)+ABS($F613))/ABS($F613)</f>
        <v>17.817697958369312</v>
      </c>
      <c r="T677" s="166">
        <f>(SUM($G613:T613)+ABS($F613))/ABS($F613)</f>
        <v>18.516355661554648</v>
      </c>
      <c r="U677" s="166">
        <f>(SUM($G613:U613)+ABS($F613))/ABS($F613)</f>
        <v>19.177677797120321</v>
      </c>
      <c r="V677" s="166">
        <f>(SUM($G613:V613)+ABS($F613))/ABS($F613)</f>
        <v>19.804617357029365</v>
      </c>
      <c r="W677" s="166">
        <f>(SUM($G613:W613)+ABS($F613))/ABS($F613)</f>
        <v>20.399729934734161</v>
      </c>
      <c r="X677" s="166">
        <f>(SUM($G613:X613)+ABS($F613))/ABS($F613)</f>
        <v>20.965246756540783</v>
      </c>
      <c r="Y677" s="166">
        <f>(SUM($G613:Y613)+ABS($F613))/ABS($F613)</f>
        <v>21.503131083883776</v>
      </c>
      <c r="Z677" s="166">
        <f>(SUM($G613:Z613)+ABS($F613))/ABS($F613)</f>
        <v>22.015122428997547</v>
      </c>
      <c r="AA677" s="166">
        <f>(SUM($G613:AA613)+ABS($F613))/ABS($F613)</f>
        <v>22.502771681362059</v>
      </c>
      <c r="AB677" s="166">
        <f>(SUM($G613:AB613)+ABS($F613))/ABS($F613)</f>
        <v>22.967469347965711</v>
      </c>
      <c r="AC677" s="166">
        <f>(SUM($G613:AC613)+ABS($F613))/ABS($F613)</f>
        <v>23.410468502515041</v>
      </c>
      <c r="AD677" s="166">
        <f>(SUM($G613:AD613)+ABS($F613))/ABS($F613)</f>
        <v>23.832903617234017</v>
      </c>
      <c r="AE677" s="166">
        <f>(SUM($G613:AE613)+ABS($F613))/ABS($F613)</f>
        <v>24.235806153402166</v>
      </c>
      <c r="AF677" s="166">
        <f>(SUM($G613:AF613)+ABS($F613))/ABS($F613)</f>
        <v>24.620117573380135</v>
      </c>
      <c r="AG677" s="166">
        <f>(SUM($G613:AG613)+ABS($F613))/ABS($F613)</f>
        <v>24.986700281522648</v>
      </c>
      <c r="AH677" s="166">
        <f>(SUM($G613:AH613)+ABS($F613))/ABS($F613)</f>
        <v>25.336346886756868</v>
      </c>
      <c r="AI677" s="166">
        <f>(SUM($G613:AI613)+ABS($F613))/ABS($F613)</f>
        <v>25.669788093980308</v>
      </c>
      <c r="AJ677" s="166">
        <f>(SUM($G613:AJ613)+ABS($F613))/ABS($F613)</f>
        <v>25.987699466737809</v>
      </c>
      <c r="AK677" s="166">
        <f>(SUM($G613:AK613)+ABS($F613))/ABS($F613)</f>
        <v>26.2907072542389</v>
      </c>
      <c r="AL677" s="166">
        <f>(SUM($G613:AL613)+ABS($F613))/ABS($F613)</f>
        <v>26.579393437688271</v>
      </c>
      <c r="AM677" s="166">
        <f>(SUM($G613:AM613)+ABS($F613))/ABS($F613)</f>
        <v>26.854300121266348</v>
      </c>
      <c r="AN677" s="166">
        <f>(SUM($G613:AN613)+ABS($F613))/ABS($F613)</f>
        <v>27.115933369842107</v>
      </c>
      <c r="AO677" s="166">
        <f>(SUM($G613:AO613)+ABS($F613))/ABS($F613)</f>
        <v>27.364766577107773</v>
      </c>
      <c r="AP677" s="166">
        <f>(SUM($G613:AP613)+ABS($F613))/ABS($F613)</f>
        <v>27.601243433170087</v>
      </c>
      <c r="AQ677" s="166">
        <f>(SUM($G613:AQ613)+ABS($F613))/ABS($F613)</f>
        <v>27.825780548874523</v>
      </c>
      <c r="AR677" s="166">
        <f>(SUM($G613:AR613)+ABS($F613))/ABS($F613)</f>
        <v>28.038769784642749</v>
      </c>
      <c r="AS677" s="166">
        <f>(SUM($G613:AS613)+ABS($F613))/ABS($F613)</f>
        <v>28.240580323887318</v>
      </c>
      <c r="AT677" s="166">
        <f>(SUM($G613:AT613)+ABS($F613))/ABS($F613)</f>
        <v>28.431560524760705</v>
      </c>
      <c r="AU677" s="166">
        <f>(SUM($G613:AU613)+ABS($F613))/ABS($F613)</f>
        <v>28.612039578812833</v>
      </c>
      <c r="AV677" s="166">
        <f>(SUM($G613:AV613)+ABS($F613))/ABS($F613)</f>
        <v>28.782329000849352</v>
      </c>
      <c r="AW677" s="166">
        <f>(SUM($G613:AW613)+ABS($F613))/ABS($F613)</f>
        <v>28.942723970728341</v>
      </c>
      <c r="AX677" s="166">
        <f>(SUM($G613:AX613)+ABS($F613))/ABS($F613)</f>
        <v>29.093504544868132</v>
      </c>
      <c r="AY677" s="166">
        <f>(SUM($G613:AY613)+ABS($F613))/ABS($F613)</f>
        <v>29.234936752754855</v>
      </c>
      <c r="AZ677" s="166">
        <f>(SUM($G613:AZ613)+ABS($F613))/ABS($F613)</f>
        <v>29.36727359164847</v>
      </c>
      <c r="BA677" s="166">
        <f>(SUM($G613:BA613)+ABS($F613))/ABS($F613)</f>
        <v>29.490755930920319</v>
      </c>
      <c r="BB677" s="166">
        <f>(SUM($G613:BB613)+ABS($F613))/ABS($F613)</f>
        <v>29.605613335958132</v>
      </c>
      <c r="BC677" s="166">
        <f>(SUM($G613:BC613)+ABS($F613))/ABS($F613)</f>
        <v>29.71206482029989</v>
      </c>
      <c r="BD677" s="166">
        <f>(SUM($G613:BD613)+ABS($F613))/ABS($F613)</f>
        <v>29.810319533569501</v>
      </c>
      <c r="BE677" s="166">
        <f>(SUM($G613:BE613)+ABS($F613))/ABS($F613)</f>
        <v>29.900577391854316</v>
      </c>
      <c r="BF677" s="166">
        <f>(SUM($G613:BF613)+ABS($F613))/ABS($F613)</f>
        <v>29.983029656362273</v>
      </c>
      <c r="BG677" s="166">
        <f>(SUM($G613:BG613)+ABS($F613))/ABS($F613)</f>
        <v>30.05785946550473</v>
      </c>
      <c r="BH677" s="166">
        <f>(SUM($G613:BH613)+ABS($F613))/ABS($F613)</f>
        <v>30.125242324952549</v>
      </c>
      <c r="BI677" s="166">
        <f>(SUM($G613:BI613)+ABS($F613))/ABS($F613)</f>
        <v>30.185346559693745</v>
      </c>
      <c r="BJ677" s="166">
        <f>(SUM($G613:BJ613)+ABS($F613))/ABS($F613)</f>
        <v>30.238333731669517</v>
      </c>
      <c r="BK677" s="166">
        <f>(SUM($G613:BK613)+ABS($F613))/ABS($F613)</f>
        <v>30.284359026171405</v>
      </c>
      <c r="BL677" s="166">
        <f>(SUM($G613:BL613)+ABS($F613))/ABS($F613)</f>
        <v>30.323571609838009</v>
      </c>
      <c r="BM677" s="166">
        <f>(SUM($G613:BM613)+ABS($F613))/ABS($F613)</f>
        <v>30.356114962787657</v>
      </c>
      <c r="BN677" s="1384">
        <f>(SUM($G613:BN613)+ABS($F613))/ABS($F613)</f>
        <v>30.382127187158215</v>
      </c>
    </row>
    <row r="678" spans="2:66" x14ac:dyDescent="0.15">
      <c r="B678" s="1337"/>
      <c r="C678" s="1380"/>
      <c r="D678" s="166" t="str">
        <f t="shared" si="173"/>
        <v>High Price Range</v>
      </c>
      <c r="E678" s="1337" t="str">
        <f t="shared" si="173"/>
        <v>Low Range CAPEX</v>
      </c>
      <c r="F678" s="1614">
        <f>(SUM(G614:BN614)+ABS(F614))/ABS(F614)</f>
        <v>65.631549257933585</v>
      </c>
      <c r="G678" s="166">
        <f>(SUM($G614:G614)+ABS($F614))/ABS($F614)</f>
        <v>3.6918318207982783</v>
      </c>
      <c r="H678" s="166">
        <f>(SUM($G614:H614)+ABS($F614))/ABS($F614)</f>
        <v>5.9516721645345179</v>
      </c>
      <c r="I678" s="166">
        <f>(SUM($G614:I614)+ABS($F614))/ABS($F614)</f>
        <v>7.9791269539704865</v>
      </c>
      <c r="J678" s="166">
        <f>(SUM($G614:J614)+ABS($F614))/ABS($F614)</f>
        <v>9.8501749683508919</v>
      </c>
      <c r="K678" s="166">
        <f>(SUM($G614:K614)+ABS($F614))/ABS($F614)</f>
        <v>11.604527922715507</v>
      </c>
      <c r="L678" s="166">
        <f>(SUM($G614:L614)+ABS($F614))/ABS($F614)</f>
        <v>13.266428938225667</v>
      </c>
      <c r="M678" s="166">
        <f>(SUM($G614:M614)+ABS($F614))/ABS($F614)</f>
        <v>14.85213722499449</v>
      </c>
      <c r="N678" s="166">
        <f>(SUM($G614:N614)+ABS($F614))/ABS($F614)</f>
        <v>16.373272142954644</v>
      </c>
      <c r="O678" s="166">
        <f>(SUM($G614:O614)+ABS($F614))/ABS($F614)</f>
        <v>17.838527111283401</v>
      </c>
      <c r="P678" s="166">
        <f>(SUM($G614:P614)+ABS($F614))/ABS($F614)</f>
        <v>19.254636475229347</v>
      </c>
      <c r="Q678" s="166">
        <f>(SUM($G614:Q614)+ABS($F614))/ABS($F614)</f>
        <v>20.626961208548497</v>
      </c>
      <c r="R678" s="166">
        <f>(SUM($G614:R614)+ABS($F614))/ABS($F614)</f>
        <v>21.959863827525432</v>
      </c>
      <c r="S678" s="166">
        <f>(SUM($G614:S614)+ABS($F614))/ABS($F614)</f>
        <v>23.256959177947088</v>
      </c>
      <c r="T678" s="166">
        <f>(SUM($G614:T614)+ABS($F614))/ABS($F614)</f>
        <v>24.521288341056813</v>
      </c>
      <c r="U678" s="166">
        <f>(SUM($G614:U614)+ABS($F614))/ABS($F614)</f>
        <v>25.755442901675309</v>
      </c>
      <c r="V678" s="166">
        <f>(SUM($G614:V614)+ABS($F614))/ABS($F614)</f>
        <v>26.961656032857235</v>
      </c>
      <c r="W678" s="166">
        <f>(SUM($G614:W614)+ABS($F614))/ABS($F614)</f>
        <v>28.141870730490428</v>
      </c>
      <c r="X678" s="166">
        <f>(SUM($G614:X614)+ABS($F614))/ABS($F614)</f>
        <v>29.2977919070041</v>
      </c>
      <c r="Y678" s="166">
        <f>(SUM($G614:Y614)+ABS($F614))/ABS($F614)</f>
        <v>30.43092682744367</v>
      </c>
      <c r="Z678" s="166">
        <f>(SUM($G614:Z614)+ABS($F614))/ABS($F614)</f>
        <v>31.542616960012808</v>
      </c>
      <c r="AA678" s="166">
        <f>(SUM($G614:AA614)+ABS($F614))/ABS($F614)</f>
        <v>32.634063393352086</v>
      </c>
      <c r="AB678" s="166">
        <f>(SUM($G614:AB614)+ABS($F614))/ABS($F614)</f>
        <v>33.706347358357114</v>
      </c>
      <c r="AC678" s="166">
        <f>(SUM($G614:AC614)+ABS($F614))/ABS($F614)</f>
        <v>34.760446972798619</v>
      </c>
      <c r="AD678" s="166">
        <f>(SUM($G614:AD614)+ABS($F614))/ABS($F614)</f>
        <v>35.797251034895645</v>
      </c>
      <c r="AE678" s="166">
        <f>(SUM($G614:AE614)+ABS($F614))/ABS($F614)</f>
        <v>36.817570484986724</v>
      </c>
      <c r="AF678" s="166">
        <f>(SUM($G614:AF614)+ABS($F614))/ABS($F614)</f>
        <v>37.822148005384008</v>
      </c>
      <c r="AG678" s="166">
        <f>(SUM($G614:AG614)+ABS($F614))/ABS($F614)</f>
        <v>38.811666119588125</v>
      </c>
      <c r="AH678" s="166">
        <f>(SUM($G614:AH614)+ABS($F614))/ABS($F614)</f>
        <v>39.786754071404658</v>
      </c>
      <c r="AI678" s="166">
        <f>(SUM($G614:AI614)+ABS($F614))/ABS($F614)</f>
        <v>40.747993704064697</v>
      </c>
      <c r="AJ678" s="166">
        <f>(SUM($G614:AJ614)+ABS($F614))/ABS($F614)</f>
        <v>41.695924513639127</v>
      </c>
      <c r="AK678" s="166">
        <f>(SUM($G614:AK614)+ABS($F614))/ABS($F614)</f>
        <v>42.631048015948004</v>
      </c>
      <c r="AL678" s="166">
        <f>(SUM($G614:AL614)+ABS($F614))/ABS($F614)</f>
        <v>43.553831539029524</v>
      </c>
      <c r="AM678" s="166">
        <f>(SUM($G614:AM614)+ABS($F614))/ABS($F614)</f>
        <v>44.464711532059098</v>
      </c>
      <c r="AN678" s="166">
        <f>(SUM($G614:AN614)+ABS($F614))/ABS($F614)</f>
        <v>45.364096464946755</v>
      </c>
      <c r="AO678" s="166">
        <f>(SUM($G614:AO614)+ABS($F614))/ABS($F614)</f>
        <v>46.252369379628128</v>
      </c>
      <c r="AP678" s="166">
        <f>(SUM($G614:AP614)+ABS($F614))/ABS($F614)</f>
        <v>47.129890143508227</v>
      </c>
      <c r="AQ678" s="166">
        <f>(SUM($G614:AQ614)+ABS($F614))/ABS($F614)</f>
        <v>47.996997447026821</v>
      </c>
      <c r="AR678" s="166">
        <f>(SUM($G614:AR614)+ABS($F614))/ABS($F614)</f>
        <v>48.854010580440224</v>
      </c>
      <c r="AS678" s="166">
        <f>(SUM($G614:AS614)+ABS($F614))/ABS($F614)</f>
        <v>49.701231019315351</v>
      </c>
      <c r="AT678" s="166">
        <f>(SUM($G614:AT614)+ABS($F614))/ABS($F614)</f>
        <v>50.538943843645363</v>
      </c>
      <c r="AU678" s="166">
        <f>(SUM($G614:AU614)+ABS($F614))/ABS($F614)</f>
        <v>51.367419011718169</v>
      </c>
      <c r="AV678" s="166">
        <f>(SUM($G614:AV614)+ABS($F614))/ABS($F614)</f>
        <v>52.186912506741308</v>
      </c>
      <c r="AW678" s="166">
        <f>(SUM($G614:AW614)+ABS($F614))/ABS($F614)</f>
        <v>52.997667371624622</v>
      </c>
      <c r="AX678" s="166">
        <f>(SUM($G614:AX614)+ABS($F614))/ABS($F614)</f>
        <v>53.799914645146927</v>
      </c>
      <c r="AY678" s="166">
        <f>(SUM($G614:AY614)+ABS($F614))/ABS($F614)</f>
        <v>54.593874210907394</v>
      </c>
      <c r="AZ678" s="166">
        <f>(SUM($G614:AZ614)+ABS($F614))/ABS($F614)</f>
        <v>55.379755568922533</v>
      </c>
      <c r="BA678" s="166">
        <f>(SUM($G614:BA614)+ABS($F614))/ABS($F614)</f>
        <v>56.157758538427451</v>
      </c>
      <c r="BB678" s="166">
        <f>(SUM($G614:BB614)+ABS($F614))/ABS($F614)</f>
        <v>56.928073899332567</v>
      </c>
      <c r="BC678" s="166">
        <f>(SUM($G614:BC614)+ABS($F614))/ABS($F614)</f>
        <v>57.690883978843388</v>
      </c>
      <c r="BD678" s="166">
        <f>(SUM($G614:BD614)+ABS($F614))/ABS($F614)</f>
        <v>58.446363188943153</v>
      </c>
      <c r="BE678" s="166">
        <f>(SUM($G614:BE614)+ABS($F614))/ABS($F614)</f>
        <v>59.194678519744592</v>
      </c>
      <c r="BF678" s="166">
        <f>(SUM($G614:BF614)+ABS($F614))/ABS($F614)</f>
        <v>59.935989993119932</v>
      </c>
      <c r="BG678" s="166">
        <f>(SUM($G614:BG614)+ABS($F614))/ABS($F614)</f>
        <v>60.670451080502211</v>
      </c>
      <c r="BH678" s="166">
        <f>(SUM($G614:BH614)+ABS($F614))/ABS($F614)</f>
        <v>61.398209088303702</v>
      </c>
      <c r="BI678" s="166">
        <f>(SUM($G614:BI614)+ABS($F614))/ABS($F614)</f>
        <v>62.119405514009003</v>
      </c>
      <c r="BJ678" s="166">
        <f>(SUM($G614:BJ614)+ABS($F614))/ABS($F614)</f>
        <v>62.834176375661677</v>
      </c>
      <c r="BK678" s="166">
        <f>(SUM($G614:BK614)+ABS($F614))/ABS($F614)</f>
        <v>63.542652517167618</v>
      </c>
      <c r="BL678" s="166">
        <f>(SUM($G614:BL614)+ABS($F614))/ABS($F614)</f>
        <v>64.244959891579441</v>
      </c>
      <c r="BM678" s="166">
        <f>(SUM($G614:BM614)+ABS($F614))/ABS($F614)</f>
        <v>64.941219824298813</v>
      </c>
      <c r="BN678" s="1384">
        <f>(SUM($G614:BN614)+ABS($F614))/ABS($F614)</f>
        <v>65.631549257933585</v>
      </c>
    </row>
    <row r="679" spans="2:66" ht="7.5" customHeight="1" x14ac:dyDescent="0.15">
      <c r="B679" s="1337"/>
      <c r="C679" s="1380"/>
      <c r="D679" s="166"/>
      <c r="E679" s="1337"/>
      <c r="F679" s="1614"/>
      <c r="G679" s="166"/>
      <c r="H679" s="166"/>
      <c r="I679" s="166"/>
      <c r="J679" s="166"/>
      <c r="K679" s="166"/>
      <c r="L679" s="166"/>
      <c r="M679" s="166"/>
      <c r="N679" s="166"/>
      <c r="O679" s="166"/>
      <c r="P679" s="166"/>
      <c r="Q679" s="166"/>
      <c r="R679" s="166"/>
      <c r="S679" s="166"/>
      <c r="T679" s="166"/>
      <c r="U679" s="166"/>
      <c r="V679" s="166"/>
      <c r="W679" s="166"/>
      <c r="X679" s="166"/>
      <c r="Y679" s="166"/>
      <c r="Z679" s="166"/>
      <c r="AA679" s="166"/>
      <c r="AB679" s="166"/>
      <c r="AC679" s="166"/>
      <c r="AD679" s="166"/>
      <c r="AE679" s="166"/>
      <c r="AF679" s="166"/>
      <c r="AG679" s="166"/>
      <c r="AH679" s="166"/>
      <c r="AI679" s="166"/>
      <c r="AJ679" s="166"/>
      <c r="AK679" s="166"/>
      <c r="AL679" s="166"/>
      <c r="AM679" s="166"/>
      <c r="AN679" s="166"/>
      <c r="AO679" s="166"/>
      <c r="AP679" s="166"/>
      <c r="AQ679" s="166"/>
      <c r="AR679" s="166"/>
      <c r="AS679" s="166"/>
      <c r="AT679" s="166"/>
      <c r="AU679" s="166"/>
      <c r="AV679" s="166"/>
      <c r="AW679" s="166"/>
      <c r="AX679" s="166"/>
      <c r="AY679" s="166"/>
      <c r="AZ679" s="166"/>
      <c r="BA679" s="166"/>
      <c r="BB679" s="166"/>
      <c r="BC679" s="166"/>
      <c r="BD679" s="166"/>
      <c r="BE679" s="166"/>
      <c r="BF679" s="166"/>
      <c r="BG679" s="166"/>
      <c r="BH679" s="166"/>
      <c r="BI679" s="166"/>
      <c r="BJ679" s="166"/>
      <c r="BK679" s="166"/>
      <c r="BL679" s="166"/>
      <c r="BM679" s="166"/>
      <c r="BN679" s="1384"/>
    </row>
    <row r="680" spans="2:66" x14ac:dyDescent="0.15">
      <c r="B680" s="1337"/>
      <c r="C680" s="1380" t="str">
        <f t="shared" si="172"/>
        <v>High Range Opex - High</v>
      </c>
      <c r="D680" s="166" t="str">
        <f t="shared" si="173"/>
        <v>Low Price Range</v>
      </c>
      <c r="E680" s="1337" t="str">
        <f t="shared" si="173"/>
        <v>Low Range CAPEX</v>
      </c>
      <c r="F680" s="1614">
        <f t="shared" ref="F680:F682" si="174">(SUM(G616:BN616)+ABS(F616))/ABS(F616)</f>
        <v>-71.396998064163327</v>
      </c>
      <c r="G680" s="166">
        <f>(SUM($G616:G616)+ABS($F616))/ABS($F616)</f>
        <v>0.64797879040007489</v>
      </c>
      <c r="H680" s="166">
        <f>(SUM($G616:H616)+ABS($F616))/ABS($F616)</f>
        <v>1.9778414268179487E-2</v>
      </c>
      <c r="I680" s="166">
        <f>(SUM($G616:I616)+ABS($F616))/ABS($F616)</f>
        <v>-0.74360655072963289</v>
      </c>
      <c r="J680" s="166">
        <f>(SUM($G616:J616)+ABS($F616))/ABS($F616)</f>
        <v>-1.5927502600871049</v>
      </c>
      <c r="K680" s="166">
        <f>(SUM($G616:K616)+ABS($F616))/ABS($F616)</f>
        <v>-2.5031541767754089</v>
      </c>
      <c r="L680" s="166">
        <f>(SUM($G616:L616)+ABS($F616))/ABS($F616)</f>
        <v>-3.4604455572256136</v>
      </c>
      <c r="M680" s="166">
        <f>(SUM($G616:M616)+ABS($F616))/ABS($F616)</f>
        <v>-4.4552882422874047</v>
      </c>
      <c r="N680" s="166">
        <f>(SUM($G616:N616)+ABS($F616))/ABS($F616)</f>
        <v>-5.4811866182253377</v>
      </c>
      <c r="O680" s="166">
        <f>(SUM($G616:O616)+ABS($F616))/ABS($F616)</f>
        <v>-6.5333915990769</v>
      </c>
      <c r="P680" s="166">
        <f>(SUM($G616:P616)+ABS($F616))/ABS($F616)</f>
        <v>-7.6082981408794987</v>
      </c>
      <c r="Q680" s="166">
        <f>(SUM($G616:Q616)+ABS($F616))/ABS($F616)</f>
        <v>-8.7030878375068657</v>
      </c>
      <c r="R680" s="166">
        <f>(SUM($G616:R616)+ABS($F616))/ABS($F616)</f>
        <v>-9.8155043503189869</v>
      </c>
      <c r="S680" s="166">
        <f>(SUM($G616:S616)+ABS($F616))/ABS($F616)</f>
        <v>-10.943705673661235</v>
      </c>
      <c r="T680" s="166">
        <f>(SUM($G616:T616)+ABS($F616))/ABS($F616)</f>
        <v>-12.086163230162624</v>
      </c>
      <c r="U680" s="166">
        <f>(SUM($G616:U616)+ABS($F616))/ABS($F616)</f>
        <v>-13.241590761374704</v>
      </c>
      <c r="V680" s="166">
        <f>(SUM($G616:V616)+ABS($F616))/ABS($F616)</f>
        <v>-14.408892870577006</v>
      </c>
      <c r="W680" s="166">
        <f>(SUM($G616:W616)+ABS($F616))/ABS($F616)</f>
        <v>-15.587126930593923</v>
      </c>
      <c r="X680" s="166">
        <f>(SUM($G616:X616)+ABS($F616))/ABS($F616)</f>
        <v>-16.775474323727128</v>
      </c>
      <c r="Y680" s="166">
        <f>(SUM($G616:Y616)+ABS($F616))/ABS($F616)</f>
        <v>-17.973218349151914</v>
      </c>
      <c r="Z680" s="166">
        <f>(SUM($G616:Z616)+ABS($F616))/ABS($F616)</f>
        <v>-19.179726991045946</v>
      </c>
      <c r="AA680" s="166">
        <f>(SUM($G616:AA616)+ABS($F616))/ABS($F616)</f>
        <v>-20.394439294191113</v>
      </c>
      <c r="AB680" s="166">
        <f>(SUM($G616:AB616)+ABS($F616))/ABS($F616)</f>
        <v>-21.61685445994496</v>
      </c>
      <c r="AC680" s="166">
        <f>(SUM($G616:AC616)+ABS($F616))/ABS($F616)</f>
        <v>-22.846523023195601</v>
      </c>
      <c r="AD680" s="166">
        <f>(SUM($G616:AD616)+ABS($F616))/ABS($F616)</f>
        <v>-24.083039641897255</v>
      </c>
      <c r="AE680" s="166">
        <f>(SUM($G616:AE616)+ABS($F616))/ABS($F616)</f>
        <v>-25.326037150954992</v>
      </c>
      <c r="AF680" s="166">
        <f>(SUM($G616:AF616)+ABS($F616))/ABS($F616)</f>
        <v>-26.575181618080745</v>
      </c>
      <c r="AG680" s="166">
        <f>(SUM($G616:AG616)+ABS($F616))/ABS($F616)</f>
        <v>-27.830168201499788</v>
      </c>
      <c r="AH680" s="166">
        <f>(SUM($G616:AH616)+ABS($F616))/ABS($F616)</f>
        <v>-29.090717655152854</v>
      </c>
      <c r="AI680" s="166">
        <f>(SUM($G616:AI616)+ABS($F616))/ABS($F616)</f>
        <v>-30.356573361105344</v>
      </c>
      <c r="AJ680" s="166">
        <f>(SUM($G616:AJ616)+ABS($F616))/ABS($F616)</f>
        <v>-31.627498794526961</v>
      </c>
      <c r="AK680" s="166">
        <f>(SUM($G616:AK616)+ABS($F616))/ABS($F616)</f>
        <v>-32.903275346127714</v>
      </c>
      <c r="AL680" s="166">
        <f>(SUM($G616:AL616)+ABS($F616))/ABS($F616)</f>
        <v>-34.183700441941504</v>
      </c>
      <c r="AM680" s="166">
        <f>(SUM($G616:AM616)+ABS($F616))/ABS($F616)</f>
        <v>-35.468585911988519</v>
      </c>
      <c r="AN680" s="166">
        <f>(SUM($G616:AN616)+ABS($F616))/ABS($F616)</f>
        <v>-36.757756568454006</v>
      </c>
      <c r="AO680" s="166">
        <f>(SUM($G616:AO616)+ABS($F616))/ABS($F616)</f>
        <v>-38.051048961203669</v>
      </c>
      <c r="AP680" s="166">
        <f>(SUM($G616:AP616)+ABS($F616))/ABS($F616)</f>
        <v>-39.348310284162189</v>
      </c>
      <c r="AQ680" s="166">
        <f>(SUM($G616:AQ616)+ABS($F616))/ABS($F616)</f>
        <v>-40.649397410648611</v>
      </c>
      <c r="AR680" s="166">
        <f>(SUM($G616:AR616)+ABS($F616))/ABS($F616)</f>
        <v>-41.954176039440384</v>
      </c>
      <c r="AS680" s="166">
        <f>(SUM($G616:AS616)+ABS($F616))/ABS($F616)</f>
        <v>-43.262519936319769</v>
      </c>
      <c r="AT680" s="166">
        <f>(SUM($G616:AT616)+ABS($F616))/ABS($F616)</f>
        <v>-44.57431025828695</v>
      </c>
      <c r="AU680" s="166">
        <f>(SUM($G616:AU616)+ABS($F616))/ABS($F616)</f>
        <v>-45.889434949617723</v>
      </c>
      <c r="AV680" s="166">
        <f>(SUM($G616:AV616)+ABS($F616))/ABS($F616)</f>
        <v>-47.20778820058581</v>
      </c>
      <c r="AW680" s="166">
        <f>(SUM($G616:AW616)+ABS($F616))/ABS($F616)</f>
        <v>-48.529269961030934</v>
      </c>
      <c r="AX680" s="166">
        <f>(SUM($G616:AX616)+ABS($F616))/ABS($F616)</f>
        <v>-49.853785502085969</v>
      </c>
      <c r="AY680" s="166">
        <f>(SUM($G616:AY616)+ABS($F616))/ABS($F616)</f>
        <v>-51.181245020323381</v>
      </c>
      <c r="AZ680" s="166">
        <f>(SUM($G616:AZ616)+ABS($F616))/ABS($F616)</f>
        <v>-52.511563279375842</v>
      </c>
      <c r="BA680" s="166">
        <f>(SUM($G616:BA616)+ABS($F616))/ABS($F616)</f>
        <v>-53.844659284756304</v>
      </c>
      <c r="BB680" s="166">
        <f>(SUM($G616:BB616)+ABS($F616))/ABS($F616)</f>
        <v>-55.180455988169577</v>
      </c>
      <c r="BC680" s="166">
        <f>(SUM($G616:BC616)+ABS($F616))/ABS($F616)</f>
        <v>-56.518880018089732</v>
      </c>
      <c r="BD680" s="166">
        <f>(SUM($G616:BD616)+ABS($F616))/ABS($F616)</f>
        <v>-57.859861433787877</v>
      </c>
      <c r="BE680" s="166">
        <f>(SUM($G616:BE616)+ABS($F616))/ABS($F616)</f>
        <v>-59.203333500346687</v>
      </c>
      <c r="BF680" s="166">
        <f>(SUM($G616:BF616)+ABS($F616))/ABS($F616)</f>
        <v>-60.549232482499242</v>
      </c>
      <c r="BG680" s="166">
        <f>(SUM($G616:BG616)+ABS($F616))/ABS($F616)</f>
        <v>-61.89749745538964</v>
      </c>
      <c r="BH680" s="166">
        <f>(SUM($G616:BH616)+ABS($F616))/ABS($F616)</f>
        <v>-63.248070130576828</v>
      </c>
      <c r="BI680" s="166">
        <f>(SUM($G616:BI616)+ABS($F616))/ABS($F616)</f>
        <v>-64.600894695797436</v>
      </c>
      <c r="BJ680" s="166">
        <f>(SUM($G616:BJ616)+ABS($F616))/ABS($F616)</f>
        <v>-65.955917667171846</v>
      </c>
      <c r="BK680" s="166">
        <f>(SUM($G616:BK616)+ABS($F616))/ABS($F616)</f>
        <v>-67.313087752684609</v>
      </c>
      <c r="BL680" s="166">
        <f>(SUM($G616:BL616)+ABS($F616))/ABS($F616)</f>
        <v>-68.672355725898555</v>
      </c>
      <c r="BM680" s="166">
        <f>(SUM($G616:BM616)+ABS($F616))/ABS($F616)</f>
        <v>-70.033674308974071</v>
      </c>
      <c r="BN680" s="1384">
        <f>(SUM($G616:BN616)+ABS($F616))/ABS($F616)</f>
        <v>-71.396998064163327</v>
      </c>
    </row>
    <row r="681" spans="2:66" x14ac:dyDescent="0.15">
      <c r="B681" s="1337"/>
      <c r="C681" s="1380"/>
      <c r="D681" s="166" t="str">
        <f t="shared" si="173"/>
        <v>Low Price Range</v>
      </c>
      <c r="E681" s="1337" t="str">
        <f t="shared" si="173"/>
        <v>Low Range CAPEX</v>
      </c>
      <c r="F681" s="1614">
        <f t="shared" si="174"/>
        <v>-62.356990944128995</v>
      </c>
      <c r="G681" s="166">
        <f>(SUM($G617:G617)+ABS($F617))/ABS($F617)</f>
        <v>0.64797879040007489</v>
      </c>
      <c r="H681" s="166">
        <f>(SUM($G617:H617)+ABS($F617))/ABS($F617)</f>
        <v>8.8823205901171987E-2</v>
      </c>
      <c r="I681" s="166">
        <f>(SUM($G617:I617)+ABS($F617))/ABS($F617)</f>
        <v>-0.57677895936090451</v>
      </c>
      <c r="J681" s="166">
        <f>(SUM($G617:J617)+ABS($F617))/ABS($F617)</f>
        <v>-1.3119987625239389</v>
      </c>
      <c r="K681" s="166">
        <f>(SUM($G617:K617)+ABS($F617))/ABS($F617)</f>
        <v>-2.0980754932987589</v>
      </c>
      <c r="L681" s="166">
        <f>(SUM($G617:L617)+ABS($F617))/ABS($F617)</f>
        <v>-2.923774890110491</v>
      </c>
      <c r="M681" s="166">
        <f>(SUM($G617:M617)+ABS($F617))/ABS($F617)</f>
        <v>-3.7816783534614822</v>
      </c>
      <c r="N681" s="166">
        <f>(SUM($G617:N617)+ABS($F617))/ABS($F617)</f>
        <v>-4.6665527424890278</v>
      </c>
      <c r="O681" s="166">
        <f>(SUM($G617:O617)+ABS($F617))/ABS($F617)</f>
        <v>-5.5745262808884233</v>
      </c>
      <c r="P681" s="166">
        <f>(SUM($G617:P617)+ABS($F617))/ABS($F617)</f>
        <v>-6.5026290583859874</v>
      </c>
      <c r="Q681" s="166">
        <f>(SUM($G617:Q617)+ABS($F617))/ABS($F617)</f>
        <v>-7.4485174927591506</v>
      </c>
      <c r="R681" s="166">
        <f>(SUM($G617:R617)+ABS($F617))/ABS($F617)</f>
        <v>-8.4102995363880897</v>
      </c>
      <c r="S681" s="166">
        <f>(SUM($G617:S617)+ABS($F617))/ABS($F617)</f>
        <v>-9.3864186959880058</v>
      </c>
      <c r="T681" s="166">
        <f>(SUM($G617:T617)+ABS($F617))/ABS($F617)</f>
        <v>-10.375574196175316</v>
      </c>
      <c r="U681" s="166">
        <f>(SUM($G617:U617)+ABS($F617))/ABS($F617)</f>
        <v>-11.376664313704296</v>
      </c>
      <c r="V681" s="166">
        <f>(SUM($G617:V617)+ABS($F617))/ABS($F617)</f>
        <v>-12.388745100716678</v>
      </c>
      <c r="W681" s="166">
        <f>(SUM($G617:W617)+ABS($F617))/ABS($F617)</f>
        <v>-13.410999641014861</v>
      </c>
      <c r="X681" s="166">
        <f>(SUM($G617:X617)+ABS($F617))/ABS($F617)</f>
        <v>-14.442714704993316</v>
      </c>
      <c r="Y681" s="166">
        <f>(SUM($G617:Y617)+ABS($F617))/ABS($F617)</f>
        <v>-15.483262720193478</v>
      </c>
      <c r="Z681" s="166">
        <f>(SUM($G617:Z617)+ABS($F617))/ABS($F617)</f>
        <v>-16.532087637405372</v>
      </c>
      <c r="AA681" s="166">
        <f>(SUM($G617:AA617)+ABS($F617))/ABS($F617)</f>
        <v>-17.588693702214041</v>
      </c>
      <c r="AB681" s="166">
        <f>(SUM($G617:AB617)+ABS($F617))/ABS($F617)</f>
        <v>-18.652636427770194</v>
      </c>
      <c r="AC681" s="166">
        <f>(SUM($G617:AC617)+ABS($F617))/ABS($F617)</f>
        <v>-19.723515258889016</v>
      </c>
      <c r="AD681" s="166">
        <f>(SUM($G617:AD617)+ABS($F617))/ABS($F617)</f>
        <v>-20.800967552312581</v>
      </c>
      <c r="AE681" s="166">
        <f>(SUM($G617:AE617)+ABS($F617))/ABS($F617)</f>
        <v>-21.884663593067778</v>
      </c>
      <c r="AF681" s="166">
        <f>(SUM($G617:AF617)+ABS($F617))/ABS($F617)</f>
        <v>-22.974302435066676</v>
      </c>
      <c r="AG681" s="166">
        <f>(SUM($G617:AG617)+ABS($F617))/ABS($F617)</f>
        <v>-24.069608403754856</v>
      </c>
      <c r="AH681" s="166">
        <f>(SUM($G617:AH617)+ABS($F617))/ABS($F617)</f>
        <v>-25.170328135253033</v>
      </c>
      <c r="AI681" s="166">
        <f>(SUM($G617:AI617)+ABS($F617))/ABS($F617)</f>
        <v>-26.27622805380765</v>
      </c>
      <c r="AJ681" s="166">
        <f>(SUM($G617:AJ617)+ABS($F617))/ABS($F617)</f>
        <v>-27.387092210046251</v>
      </c>
      <c r="AK681" s="166">
        <f>(SUM($G617:AK617)+ABS($F617))/ABS($F617)</f>
        <v>-28.502720418324081</v>
      </c>
      <c r="AL681" s="166">
        <f>(SUM($G617:AL617)+ABS($F617))/ABS($F617)</f>
        <v>-29.622926643623568</v>
      </c>
      <c r="AM681" s="166">
        <f>(SUM($G617:AM617)+ABS($F617))/ABS($F617)</f>
        <v>-30.747537597941751</v>
      </c>
      <c r="AN681" s="166">
        <f>(SUM($G617:AN617)+ABS($F617))/ABS($F617)</f>
        <v>-31.876391513534173</v>
      </c>
      <c r="AO681" s="166">
        <f>(SUM($G617:AO617)+ABS($F617))/ABS($F617)</f>
        <v>-33.009337066263328</v>
      </c>
      <c r="AP681" s="166">
        <f>(SUM($G617:AP617)+ABS($F617))/ABS($F617)</f>
        <v>-34.146232426983978</v>
      </c>
      <c r="AQ681" s="166">
        <f>(SUM($G617:AQ617)+ABS($F617))/ABS($F617)</f>
        <v>-35.286944422656639</v>
      </c>
      <c r="AR681" s="166">
        <f>(SUM($G617:AR617)+ABS($F617))/ABS($F617)</f>
        <v>-36.431347791915741</v>
      </c>
      <c r="AS681" s="166">
        <f>(SUM($G617:AS617)+ABS($F617))/ABS($F617)</f>
        <v>-37.57932452228583</v>
      </c>
      <c r="AT681" s="166">
        <f>(SUM($G617:AT617)+ABS($F617))/ABS($F617)</f>
        <v>-38.730763258254903</v>
      </c>
      <c r="AU681" s="166">
        <f>(SUM($G617:AU617)+ABS($F617))/ABS($F617)</f>
        <v>-39.885558771071118</v>
      </c>
      <c r="AV681" s="166">
        <f>(SUM($G617:AV617)+ABS($F617))/ABS($F617)</f>
        <v>-41.043611482497447</v>
      </c>
      <c r="AW681" s="166">
        <f>(SUM($G617:AW617)+ABS($F617))/ABS($F617)</f>
        <v>-42.204827035895505</v>
      </c>
      <c r="AX681" s="166">
        <f>(SUM($G617:AX617)+ABS($F617))/ABS($F617)</f>
        <v>-43.369115908957205</v>
      </c>
      <c r="AY681" s="166">
        <f>(SUM($G617:AY617)+ABS($F617))/ABS($F617)</f>
        <v>-44.536393063197231</v>
      </c>
      <c r="AZ681" s="166">
        <f>(SUM($G617:AZ617)+ABS($F617))/ABS($F617)</f>
        <v>-45.706577625987194</v>
      </c>
      <c r="BA681" s="166">
        <f>(SUM($G617:BA617)+ABS($F617))/ABS($F617)</f>
        <v>-46.879592601476759</v>
      </c>
      <c r="BB681" s="166">
        <f>(SUM($G617:BB617)+ABS($F617))/ABS($F617)</f>
        <v>-48.055364607225755</v>
      </c>
      <c r="BC681" s="166">
        <f>(SUM($G617:BC617)+ABS($F617))/ABS($F617)</f>
        <v>-49.233823633778442</v>
      </c>
      <c r="BD681" s="166">
        <f>(SUM($G617:BD617)+ABS($F617))/ABS($F617)</f>
        <v>-50.414902824759331</v>
      </c>
      <c r="BE681" s="166">
        <f>(SUM($G617:BE617)+ABS($F617))/ABS($F617)</f>
        <v>-51.598538275367829</v>
      </c>
      <c r="BF681" s="166">
        <f>(SUM($G617:BF617)+ABS($F617))/ABS($F617)</f>
        <v>-52.784668847405861</v>
      </c>
      <c r="BG681" s="166">
        <f>(SUM($G617:BG617)+ABS($F617))/ABS($F617)</f>
        <v>-53.9732359991932</v>
      </c>
      <c r="BH681" s="166">
        <f>(SUM($G617:BH617)+ABS($F617))/ABS($F617)</f>
        <v>-55.164183628917115</v>
      </c>
      <c r="BI681" s="166">
        <f>(SUM($G617:BI617)+ABS($F617))/ABS($F617)</f>
        <v>-56.357457930128454</v>
      </c>
      <c r="BJ681" s="166">
        <f>(SUM($G617:BJ617)+ABS($F617))/ABS($F617)</f>
        <v>-57.553007258240875</v>
      </c>
      <c r="BK681" s="166">
        <f>(SUM($G617:BK617)+ABS($F617))/ABS($F617)</f>
        <v>-58.750782007015886</v>
      </c>
      <c r="BL681" s="166">
        <f>(SUM($G617:BL617)+ABS($F617))/ABS($F617)</f>
        <v>-59.950734494126273</v>
      </c>
      <c r="BM681" s="166">
        <f>(SUM($G617:BM617)+ABS($F617))/ABS($F617)</f>
        <v>-61.152818854987217</v>
      </c>
      <c r="BN681" s="1384">
        <f>(SUM($G617:BN617)+ABS($F617))/ABS($F617)</f>
        <v>-62.356990944128995</v>
      </c>
    </row>
    <row r="682" spans="2:66" x14ac:dyDescent="0.15">
      <c r="B682" s="1337"/>
      <c r="C682" s="1366"/>
      <c r="D682" s="166" t="str">
        <f t="shared" si="173"/>
        <v>Low Price Range</v>
      </c>
      <c r="E682" s="1337" t="str">
        <f t="shared" si="173"/>
        <v>Low Range CAPEX</v>
      </c>
      <c r="F682" s="1614">
        <f t="shared" si="174"/>
        <v>-51.089226965949535</v>
      </c>
      <c r="G682" s="166">
        <f>(SUM($G618:G618)+ABS($F618))/ABS($F618)</f>
        <v>0.64797879040007489</v>
      </c>
      <c r="H682" s="166">
        <f>(SUM($G618:H618)+ABS($F618))/ABS($F618)</f>
        <v>0.15786799753416475</v>
      </c>
      <c r="I682" s="166">
        <f>(SUM($G618:I618)+ABS($F618))/ABS($F618)</f>
        <v>-0.40652672465507983</v>
      </c>
      <c r="J682" s="166">
        <f>(SUM($G618:J618)+ABS($F618))/ABS($F618)</f>
        <v>-1.0209181424603766</v>
      </c>
      <c r="K682" s="166">
        <f>(SUM($G618:K618)+ABS($F618))/ABS($F618)</f>
        <v>-1.6726120837237115</v>
      </c>
      <c r="L682" s="166">
        <f>(SUM($G618:L618)+ABS($F618))/ABS($F618)</f>
        <v>-2.3538590379200093</v>
      </c>
      <c r="M682" s="166">
        <f>(SUM($G618:M618)+ABS($F618))/ABS($F618)</f>
        <v>-3.0594616165173849</v>
      </c>
      <c r="N682" s="166">
        <f>(SUM($G618:N618)+ABS($F618))/ABS($F618)</f>
        <v>-3.7857055967681297</v>
      </c>
      <c r="O682" s="166">
        <f>(SUM($G618:O618)+ABS($F618))/ABS($F618)</f>
        <v>-4.5298120566446354</v>
      </c>
      <c r="P682" s="166">
        <f>(SUM($G618:P618)+ABS($F618))/ABS($F618)</f>
        <v>-5.2896283080076145</v>
      </c>
      <c r="Q682" s="166">
        <f>(SUM($G618:Q618)+ABS($F618))/ABS($F618)</f>
        <v>-6.0634406720666787</v>
      </c>
      <c r="R682" s="166">
        <f>(SUM($G618:R618)+ABS($F618))/ABS($F618)</f>
        <v>-6.8498546350693248</v>
      </c>
      <c r="S682" s="166">
        <f>(SUM($G618:S618)+ABS($F618))/ABS($F618)</f>
        <v>-7.6477146822084423</v>
      </c>
      <c r="T682" s="166">
        <f>(SUM($G618:T618)+ABS($F618))/ABS($F618)</f>
        <v>-8.4560487071720587</v>
      </c>
      <c r="U682" s="166">
        <f>(SUM($G618:U618)+ABS($F618))/ABS($F618)</f>
        <v>-9.2740282888294505</v>
      </c>
      <c r="V682" s="166">
        <f>(SUM($G618:V618)+ABS($F618))/ABS($F618)</f>
        <v>-10.1009395752811</v>
      </c>
      <c r="W682" s="166">
        <f>(SUM($G618:W618)+ABS($F618))/ABS($F618)</f>
        <v>-10.936161472114994</v>
      </c>
      <c r="X682" s="166">
        <f>(SUM($G618:X618)+ABS($F618))/ABS($F618)</f>
        <v>-11.779148990229826</v>
      </c>
      <c r="Y682" s="166">
        <f>(SUM($G618:Y618)+ABS($F618))/ABS($F618)</f>
        <v>-12.629420320115356</v>
      </c>
      <c r="Z682" s="166">
        <f>(SUM($G618:Z618)+ABS($F618))/ABS($F618)</f>
        <v>-13.486546650568014</v>
      </c>
      <c r="AA682" s="166">
        <f>(SUM($G618:AA618)+ABS($F618))/ABS($F618)</f>
        <v>-14.350144043851413</v>
      </c>
      <c r="AB682" s="166">
        <f>(SUM($G618:AB618)+ABS($F618))/ABS($F618)</f>
        <v>-15.219866875730549</v>
      </c>
      <c r="AC682" s="166">
        <f>(SUM($G618:AC618)+ABS($F618))/ABS($F618)</f>
        <v>-16.095402482918026</v>
      </c>
      <c r="AD682" s="166">
        <f>(SUM($G618:AD618)+ABS($F618))/ABS($F618)</f>
        <v>-16.976466753846385</v>
      </c>
      <c r="AE682" s="166">
        <f>(SUM($G618:AE618)+ABS($F618))/ABS($F618)</f>
        <v>-17.862800464851858</v>
      </c>
      <c r="AF682" s="166">
        <f>(SUM($G618:AF618)+ABS($F618))/ABS($F618)</f>
        <v>-18.754166211503044</v>
      </c>
      <c r="AG682" s="166">
        <f>(SUM($G618:AG618)+ABS($F618))/ABS($F618)</f>
        <v>-19.650345819621105</v>
      </c>
      <c r="AH682" s="166">
        <f>(SUM($G618:AH618)+ABS($F618))/ABS($F618)</f>
        <v>-20.551138146314337</v>
      </c>
      <c r="AI682" s="166">
        <f>(SUM($G618:AI618)+ABS($F618))/ABS($F618)</f>
        <v>-21.456357200669565</v>
      </c>
      <c r="AJ682" s="166">
        <f>(SUM($G618:AJ618)+ABS($F618))/ABS($F618)</f>
        <v>-22.365830528387196</v>
      </c>
      <c r="AK682" s="166">
        <f>(SUM($G618:AK618)+ABS($F618))/ABS($F618)</f>
        <v>-23.27939781586322</v>
      </c>
      <c r="AL682" s="166">
        <f>(SUM($G618:AL618)+ABS($F618))/ABS($F618)</f>
        <v>-24.196909677895682</v>
      </c>
      <c r="AM682" s="166">
        <f>(SUM($G618:AM618)+ABS($F618))/ABS($F618)</f>
        <v>-25.118226599961844</v>
      </c>
      <c r="AN682" s="166">
        <f>(SUM($G618:AN618)+ABS($F618))/ABS($F618)</f>
        <v>-26.043218011338322</v>
      </c>
      <c r="AO682" s="166">
        <f>(SUM($G618:AO618)+ABS($F618))/ABS($F618)</f>
        <v>-26.971761469560235</v>
      </c>
      <c r="AP682" s="166">
        <f>(SUM($G618:AP618)+ABS($F618))/ABS($F618)</f>
        <v>-27.903741940089564</v>
      </c>
      <c r="AQ682" s="166">
        <f>(SUM($G618:AQ618)+ABS($F618))/ABS($F618)</f>
        <v>-28.839051157777181</v>
      </c>
      <c r="AR682" s="166">
        <f>(SUM($G618:AR618)+ABS($F618))/ABS($F618)</f>
        <v>-29.777587058900135</v>
      </c>
      <c r="AS682" s="166">
        <f>(SUM($G618:AS618)+ABS($F618))/ABS($F618)</f>
        <v>-30.719253274345579</v>
      </c>
      <c r="AT682" s="166">
        <f>(SUM($G618:AT618)+ABS($F618))/ABS($F618)</f>
        <v>-31.66395867597895</v>
      </c>
      <c r="AU682" s="166">
        <f>(SUM($G618:AU618)+ABS($F618))/ABS($F618)</f>
        <v>-32.611616969441549</v>
      </c>
      <c r="AV682" s="166">
        <f>(SUM($G618:AV618)+ABS($F618))/ABS($F618)</f>
        <v>-33.562146327622592</v>
      </c>
      <c r="AW682" s="166">
        <f>(SUM($G618:AW618)+ABS($F618))/ABS($F618)</f>
        <v>-34.515469059882513</v>
      </c>
      <c r="AX682" s="166">
        <f>(SUM($G618:AX618)+ABS($F618))/ABS($F618)</f>
        <v>-35.471511312799713</v>
      </c>
      <c r="AY682" s="166">
        <f>(SUM($G618:AY618)+ABS($F618))/ABS($F618)</f>
        <v>-36.430202798796337</v>
      </c>
      <c r="AZ682" s="166">
        <f>(SUM($G618:AZ618)+ABS($F618))/ABS($F618)</f>
        <v>-37.391476549491045</v>
      </c>
      <c r="BA682" s="166">
        <f>(SUM($G618:BA618)+ABS($F618))/ABS($F618)</f>
        <v>-38.355268691042859</v>
      </c>
      <c r="BB682" s="166">
        <f>(SUM($G618:BB618)+ABS($F618))/ABS($F618)</f>
        <v>-39.321518239104357</v>
      </c>
      <c r="BC682" s="166">
        <f>(SUM($G618:BC618)+ABS($F618))/ABS($F618)</f>
        <v>-40.290166911303864</v>
      </c>
      <c r="BD682" s="166">
        <f>(SUM($G618:BD618)+ABS($F618))/ABS($F618)</f>
        <v>-41.261158955434766</v>
      </c>
      <c r="BE682" s="166">
        <f>(SUM($G618:BE618)+ABS($F618))/ABS($F618)</f>
        <v>-42.234440991751633</v>
      </c>
      <c r="BF682" s="166">
        <f>(SUM($G618:BF618)+ABS($F618))/ABS($F618)</f>
        <v>-43.209961867963678</v>
      </c>
      <c r="BG682" s="166">
        <f>(SUM($G618:BG618)+ABS($F618))/ABS($F618)</f>
        <v>-44.187672525681201</v>
      </c>
      <c r="BH682" s="166">
        <f>(SUM($G618:BH618)+ABS($F618))/ABS($F618)</f>
        <v>-45.167525877213436</v>
      </c>
      <c r="BI682" s="166">
        <f>(SUM($G618:BI618)+ABS($F618))/ABS($F618)</f>
        <v>-46.149476691740517</v>
      </c>
      <c r="BJ682" s="166">
        <f>(SUM($G618:BJ618)+ABS($F618))/ABS($F618)</f>
        <v>-47.133481489990409</v>
      </c>
      <c r="BK682" s="166">
        <f>(SUM($G618:BK618)+ABS($F618))/ABS($F618)</f>
        <v>-48.119498446646176</v>
      </c>
      <c r="BL682" s="166">
        <f>(SUM($G618:BL618)+ABS($F618))/ABS($F618)</f>
        <v>-49.107487299791856</v>
      </c>
      <c r="BM682" s="166">
        <f>(SUM($G618:BM618)+ABS($F618))/ABS($F618)</f>
        <v>-50.097409266777689</v>
      </c>
      <c r="BN682" s="1384">
        <f>(SUM($G618:BN618)+ABS($F618))/ABS($F618)</f>
        <v>-51.089226965949535</v>
      </c>
    </row>
    <row r="683" spans="2:66" ht="7.5" customHeight="1" x14ac:dyDescent="0.15">
      <c r="B683" s="1337"/>
      <c r="C683" s="1366"/>
      <c r="D683" s="166"/>
      <c r="E683" s="1337"/>
      <c r="F683" s="1614"/>
      <c r="G683" s="166"/>
      <c r="H683" s="166"/>
      <c r="I683" s="166"/>
      <c r="J683" s="166"/>
      <c r="K683" s="166"/>
      <c r="L683" s="166"/>
      <c r="M683" s="166"/>
      <c r="N683" s="166"/>
      <c r="O683" s="166"/>
      <c r="P683" s="166"/>
      <c r="Q683" s="166"/>
      <c r="R683" s="166"/>
      <c r="S683" s="166"/>
      <c r="T683" s="166"/>
      <c r="U683" s="166"/>
      <c r="V683" s="166"/>
      <c r="W683" s="166"/>
      <c r="X683" s="166"/>
      <c r="Y683" s="166"/>
      <c r="Z683" s="166"/>
      <c r="AA683" s="166"/>
      <c r="AB683" s="166"/>
      <c r="AC683" s="166"/>
      <c r="AD683" s="166"/>
      <c r="AE683" s="166"/>
      <c r="AF683" s="166"/>
      <c r="AG683" s="166"/>
      <c r="AH683" s="166"/>
      <c r="AI683" s="166"/>
      <c r="AJ683" s="166"/>
      <c r="AK683" s="166"/>
      <c r="AL683" s="166"/>
      <c r="AM683" s="166"/>
      <c r="AN683" s="166"/>
      <c r="AO683" s="166"/>
      <c r="AP683" s="166"/>
      <c r="AQ683" s="166"/>
      <c r="AR683" s="166"/>
      <c r="AS683" s="166"/>
      <c r="AT683" s="166"/>
      <c r="AU683" s="166"/>
      <c r="AV683" s="166"/>
      <c r="AW683" s="166"/>
      <c r="AX683" s="166"/>
      <c r="AY683" s="166"/>
      <c r="AZ683" s="166"/>
      <c r="BA683" s="166"/>
      <c r="BB683" s="166"/>
      <c r="BC683" s="166"/>
      <c r="BD683" s="166"/>
      <c r="BE683" s="166"/>
      <c r="BF683" s="166"/>
      <c r="BG683" s="166"/>
      <c r="BH683" s="166"/>
      <c r="BI683" s="166"/>
      <c r="BJ683" s="166"/>
      <c r="BK683" s="166"/>
      <c r="BL683" s="166"/>
      <c r="BM683" s="166"/>
      <c r="BN683" s="1384"/>
    </row>
    <row r="684" spans="2:66" x14ac:dyDescent="0.15">
      <c r="B684" s="1337"/>
      <c r="C684" s="1366"/>
      <c r="D684" s="166" t="str">
        <f t="shared" si="173"/>
        <v>High Price Range</v>
      </c>
      <c r="E684" s="1337" t="str">
        <f t="shared" si="173"/>
        <v>Low Range CAPEX</v>
      </c>
      <c r="F684" s="1614">
        <f>(SUM(G620:BN620)+ABS(F620))/ABS(F620)</f>
        <v>-4.1881545367489892</v>
      </c>
      <c r="G684" s="166">
        <f>(SUM($G620:G620)+ABS($F620))/ABS($F620)</f>
        <v>3.586997728360616</v>
      </c>
      <c r="H684" s="166">
        <f>(SUM($G620:H620)+ABS($F620))/ABS($F620)</f>
        <v>5.3100125025971527</v>
      </c>
      <c r="I684" s="166">
        <f>(SUM($G620:I620)+ABS($F620))/ABS($F620)</f>
        <v>6.6101236164777477</v>
      </c>
      <c r="J684" s="166">
        <f>(SUM($G620:J620)+ABS($F620))/ABS($F620)</f>
        <v>7.6419520274150221</v>
      </c>
      <c r="K684" s="166">
        <f>(SUM($G620:K620)+ABS($F620))/ABS($F620)</f>
        <v>8.4821375437611906</v>
      </c>
      <c r="L684" s="166">
        <f>(SUM($G620:L620)+ABS($F620))/ABS($F620)</f>
        <v>9.1756430264137112</v>
      </c>
      <c r="M684" s="166">
        <f>(SUM($G620:M620)+ABS($F620))/ABS($F620)</f>
        <v>9.7516751764577947</v>
      </c>
      <c r="N684" s="166">
        <f>(SUM($G620:N620)+ABS($F620))/ABS($F620)</f>
        <v>10.230554496755659</v>
      </c>
      <c r="O684" s="166">
        <f>(SUM($G620:O620)+ABS($F620))/ABS($F620)</f>
        <v>10.627137753553665</v>
      </c>
      <c r="P684" s="166">
        <f>(SUM($G620:P620)+ABS($F620))/ABS($F620)</f>
        <v>10.952702758178644</v>
      </c>
      <c r="Q684" s="166">
        <f>(SUM($G620:Q620)+ABS($F620))/ABS($F620)</f>
        <v>11.216066449581753</v>
      </c>
      <c r="R684" s="166">
        <f>(SUM($G620:R620)+ABS($F620))/ABS($F620)</f>
        <v>11.424287427251816</v>
      </c>
      <c r="S684" s="166">
        <f>(SUM($G620:S620)+ABS($F620))/ABS($F620)</f>
        <v>11.583128115295542</v>
      </c>
      <c r="T684" s="166">
        <f>(SUM($G620:T620)+ABS($F620))/ABS($F620)</f>
        <v>11.697370426878853</v>
      </c>
      <c r="U684" s="166">
        <f>(SUM($G620:U620)+ABS($F620))/ABS($F620)</f>
        <v>11.771038218645296</v>
      </c>
      <c r="V684" s="166">
        <f>(SUM($G620:V620)+ABS($F620))/ABS($F620)</f>
        <v>11.807558266431634</v>
      </c>
      <c r="W684" s="166">
        <f>(SUM($G620:W620)+ABS($F620))/ABS($F620)</f>
        <v>11.809879430653531</v>
      </c>
      <c r="X684" s="166">
        <f>(SUM($G620:X620)+ABS($F620))/ABS($F620)</f>
        <v>11.780562627639982</v>
      </c>
      <c r="Y684" s="166">
        <f>(SUM($G620:Y620)+ABS($F620))/ABS($F620)</f>
        <v>11.721849942858665</v>
      </c>
      <c r="Z684" s="166">
        <f>(SUM($G620:Z620)+ABS($F620))/ABS($F620)</f>
        <v>11.635718538106692</v>
      </c>
      <c r="AA684" s="166">
        <f>(SUM($G620:AA620)+ABS($F620))/ABS($F620)</f>
        <v>11.523923273291022</v>
      </c>
      <c r="AB684" s="166">
        <f>(SUM($G620:AB620)+ABS($F620))/ABS($F620)</f>
        <v>11.388030817961553</v>
      </c>
      <c r="AC684" s="166">
        <f>(SUM($G620:AC620)+ABS($F620))/ABS($F620)</f>
        <v>11.22944725281592</v>
      </c>
      <c r="AD684" s="166">
        <f>(SUM($G620:AD620)+ABS($F620))/ABS($F620)</f>
        <v>11.049440626500013</v>
      </c>
      <c r="AE684" s="166">
        <f>(SUM($G620:AE620)+ABS($F620))/ABS($F620)</f>
        <v>10.84915955709153</v>
      </c>
      <c r="AF684" s="166">
        <f>(SUM($G620:AF620)+ABS($F620))/ABS($F620)</f>
        <v>10.629648699074556</v>
      </c>
      <c r="AG684" s="166">
        <f>(SUM($G620:AG620)+ABS($F620))/ABS($F620)</f>
        <v>10.391861701851301</v>
      </c>
      <c r="AH684" s="166">
        <f>(SUM($G620:AH620)+ABS($F620))/ABS($F620)</f>
        <v>10.136672142665995</v>
      </c>
      <c r="AI684" s="166">
        <f>(SUM($G620:AI620)+ABS($F620))/ABS($F620)</f>
        <v>9.864882810244529</v>
      </c>
      <c r="AJ684" s="166">
        <f>(SUM($G620:AJ620)+ABS($F620))/ABS($F620)</f>
        <v>9.5772336352057277</v>
      </c>
      <c r="AK684" s="166">
        <f>(SUM($G620:AK620)+ABS($F620))/ABS($F620)</f>
        <v>9.2744085022268621</v>
      </c>
      <c r="AL684" s="166">
        <f>(SUM($G620:AL620)+ABS($F620))/ABS($F620)</f>
        <v>8.957041132003976</v>
      </c>
      <c r="AM684" s="166">
        <f>(SUM($G620:AM620)+ABS($F620))/ABS($F620)</f>
        <v>8.6257201846344138</v>
      </c>
      <c r="AN684" s="166">
        <f>(SUM($G620:AN620)+ABS($F620))/ABS($F620)</f>
        <v>8.2809937075599738</v>
      </c>
      <c r="AO684" s="166">
        <f>(SUM($G620:AO620)+ABS($F620))/ABS($F620)</f>
        <v>7.9233730287409436</v>
      </c>
      <c r="AP684" s="166">
        <f>(SUM($G620:AP620)+ABS($F620))/ABS($F620)</f>
        <v>7.5533361778781485</v>
      </c>
      <c r="AQ684" s="166">
        <f>(SUM($G620:AQ620)+ABS($F620))/ABS($F620)</f>
        <v>7.1713309042141624</v>
      </c>
      <c r="AR684" s="166">
        <f>(SUM($G620:AR620)+ABS($F620))/ABS($F620)</f>
        <v>6.7777773479371524</v>
      </c>
      <c r="AS684" s="166">
        <f>(SUM($G620:AS620)+ABS($F620))/ABS($F620)</f>
        <v>6.3730704128834299</v>
      </c>
      <c r="AT684" s="166">
        <f>(SUM($G620:AT620)+ABS($F620))/ABS($F620)</f>
        <v>5.9575818806298964</v>
      </c>
      <c r="AU684" s="166">
        <f>(SUM($G620:AU620)+ABS($F620))/ABS($F620)</f>
        <v>5.5316622998325089</v>
      </c>
      <c r="AV684" s="166">
        <f>(SUM($G620:AV620)+ABS($F620))/ABS($F620)</f>
        <v>5.0956426795280167</v>
      </c>
      <c r="AW684" s="166">
        <f>(SUM($G620:AW620)+ABS($F620))/ABS($F620)</f>
        <v>4.6498360108595485</v>
      </c>
      <c r="AX684" s="166">
        <f>(SUM($G620:AX620)+ABS($F620))/ABS($F620)</f>
        <v>4.1945386381440182</v>
      </c>
      <c r="AY684" s="166">
        <f>(SUM($G620:AY620)+ABS($F620))/ABS($F620)</f>
        <v>3.730031497237642</v>
      </c>
      <c r="AZ684" s="166">
        <f>(SUM($G620:AZ620)+ABS($F620))/ABS($F620)</f>
        <v>3.2565812366691795</v>
      </c>
      <c r="BA684" s="166">
        <f>(SUM($G620:BA620)+ABS($F620))/ABS($F620)</f>
        <v>2.77444123491422</v>
      </c>
      <c r="BB684" s="166">
        <f>(SUM($G620:BB620)+ABS($F620))/ABS($F620)</f>
        <v>2.2838525254095394</v>
      </c>
      <c r="BC684" s="166">
        <f>(SUM($G620:BC620)+ABS($F620))/ABS($F620)</f>
        <v>1.7850446393993935</v>
      </c>
      <c r="BD684" s="166">
        <f>(SUM($G620:BD620)+ABS($F620))/ABS($F620)</f>
        <v>1.2782363754206518</v>
      </c>
      <c r="BE684" s="166">
        <f>(SUM($G620:BE620)+ABS($F620))/ABS($F620)</f>
        <v>0.7636365031344855</v>
      </c>
      <c r="BF684" s="166">
        <f>(SUM($G620:BF620)+ABS($F620))/ABS($F620)</f>
        <v>0.2414444082689505</v>
      </c>
      <c r="BG684" s="166">
        <f>(SUM($G620:BG620)+ABS($F620))/ABS($F620)</f>
        <v>-0.28814931537538313</v>
      </c>
      <c r="BH684" s="166">
        <f>(SUM($G620:BH620)+ABS($F620))/ABS($F620)</f>
        <v>-0.82496232160594307</v>
      </c>
      <c r="BI684" s="166">
        <f>(SUM($G620:BI620)+ABS($F620))/ABS($F620)</f>
        <v>-1.3688200105613855</v>
      </c>
      <c r="BJ684" s="166">
        <f>(SUM($G620:BJ620)+ABS($F620))/ABS($F620)</f>
        <v>-1.9195550663615859</v>
      </c>
      <c r="BK684" s="166">
        <f>(SUM($G620:BK620)+ABS($F620))/ABS($F620)</f>
        <v>-2.4770070300277376</v>
      </c>
      <c r="BL684" s="166">
        <f>(SUM($G620:BL620)+ABS($F620))/ABS($F620)</f>
        <v>-3.0410219044168674</v>
      </c>
      <c r="BM684" s="166">
        <f>(SUM($G620:BM620)+ABS($F620))/ABS($F620)</f>
        <v>-3.611451788265994</v>
      </c>
      <c r="BN684" s="1384">
        <f>(SUM($G620:BN620)+ABS($F620))/ABS($F620)</f>
        <v>-4.1881545367489892</v>
      </c>
    </row>
    <row r="685" spans="2:66" x14ac:dyDescent="0.15">
      <c r="B685" s="1337"/>
      <c r="C685" s="1366"/>
      <c r="D685" s="166" t="str">
        <f t="shared" si="173"/>
        <v>High Price Range</v>
      </c>
      <c r="E685" s="1337" t="str">
        <f t="shared" si="173"/>
        <v>Low Range CAPEX</v>
      </c>
      <c r="F685" s="1614">
        <f>(SUM(G621:BN621)+ABS(F621))/ABS(F621)</f>
        <v>24.092081640898481</v>
      </c>
      <c r="G685" s="166">
        <f>(SUM($G621:G621)+ABS($F621))/ABS($F621)</f>
        <v>3.586997728360616</v>
      </c>
      <c r="H685" s="166">
        <f>(SUM($G621:H621)+ABS($F621))/ABS($F621)</f>
        <v>5.5260082411281726</v>
      </c>
      <c r="I685" s="166">
        <f>(SUM($G621:I621)+ABS($F621))/ABS($F621)</f>
        <v>7.1320174183531808</v>
      </c>
      <c r="J685" s="166">
        <f>(SUM($G621:J621)+ABS($F621))/ABS($F621)</f>
        <v>8.5202387978666376</v>
      </c>
      <c r="K685" s="166">
        <f>(SUM($G621:K621)+ABS($F621))/ABS($F621)</f>
        <v>9.7493623022309244</v>
      </c>
      <c r="L685" s="166">
        <f>(SUM($G621:L621)+ABS($F621))/ABS($F621)</f>
        <v>10.854532546533216</v>
      </c>
      <c r="M685" s="166">
        <f>(SUM($G621:M621)+ABS($F621))/ABS($F621)</f>
        <v>11.85895744898809</v>
      </c>
      <c r="N685" s="166">
        <f>(SUM($G621:N621)+ABS($F621))/ABS($F621)</f>
        <v>12.779008065235562</v>
      </c>
      <c r="O685" s="166">
        <f>(SUM($G621:O621)+ABS($F621))/ABS($F621)</f>
        <v>13.626796636656655</v>
      </c>
      <c r="P685" s="166">
        <f>(SUM($G621:P621)+ABS($F621))/ABS($F621)</f>
        <v>14.411614059027333</v>
      </c>
      <c r="Q685" s="166">
        <f>(SUM($G621:Q621)+ABS($F621))/ABS($F621)</f>
        <v>15.140791859621402</v>
      </c>
      <c r="R685" s="166">
        <f>(SUM($G621:R621)+ABS($F621))/ABS($F621)</f>
        <v>15.820249010939381</v>
      </c>
      <c r="S685" s="166">
        <f>(SUM($G621:S621)+ABS($F621))/ABS($F621)</f>
        <v>16.454854756679705</v>
      </c>
      <c r="T685" s="166">
        <f>(SUM($G621:T621)+ABS($F621))/ABS($F621)</f>
        <v>17.048678367427382</v>
      </c>
      <c r="U685" s="166">
        <f>(SUM($G621:U621)+ABS($F621))/ABS($F621)</f>
        <v>17.605166410555388</v>
      </c>
      <c r="V685" s="166">
        <f>(SUM($G621:V621)+ABS($F621))/ABS($F621)</f>
        <v>18.127271878026772</v>
      </c>
      <c r="W685" s="166">
        <f>(SUM($G621:W621)+ABS($F621))/ABS($F621)</f>
        <v>18.617550363293905</v>
      </c>
      <c r="X685" s="166">
        <f>(SUM($G621:X621)+ABS($F621))/ABS($F621)</f>
        <v>19.078233092662867</v>
      </c>
      <c r="Y685" s="166">
        <f>(SUM($G621:Y621)+ABS($F621))/ABS($F621)</f>
        <v>19.511283327568194</v>
      </c>
      <c r="Z685" s="166">
        <f>(SUM($G621:Z621)+ABS($F621))/ABS($F621)</f>
        <v>19.918440580244305</v>
      </c>
      <c r="AA685" s="166">
        <f>(SUM($G621:AA621)+ABS($F621))/ABS($F621)</f>
        <v>20.301255740171154</v>
      </c>
      <c r="AB685" s="166">
        <f>(SUM($G621:AB621)+ABS($F621))/ABS($F621)</f>
        <v>20.661119314337146</v>
      </c>
      <c r="AC685" s="166">
        <f>(SUM($G621:AC621)+ABS($F621))/ABS($F621)</f>
        <v>20.999284376448813</v>
      </c>
      <c r="AD685" s="166">
        <f>(SUM($G621:AD621)+ABS($F621))/ABS($F621)</f>
        <v>21.316885398730129</v>
      </c>
      <c r="AE685" s="166">
        <f>(SUM($G621:AE621)+ABS($F621))/ABS($F621)</f>
        <v>21.614953842460615</v>
      </c>
      <c r="AF685" s="166">
        <f>(SUM($G621:AF621)+ABS($F621))/ABS($F621)</f>
        <v>21.894431170000924</v>
      </c>
      <c r="AG685" s="166">
        <f>(SUM($G621:AG621)+ABS($F621))/ABS($F621)</f>
        <v>22.156179785705771</v>
      </c>
      <c r="AH685" s="166">
        <f>(SUM($G621:AH621)+ABS($F621))/ABS($F621)</f>
        <v>22.400992298502331</v>
      </c>
      <c r="AI685" s="166">
        <f>(SUM($G621:AI621)+ABS($F621))/ABS($F621)</f>
        <v>22.629599413288108</v>
      </c>
      <c r="AJ685" s="166">
        <f>(SUM($G621:AJ621)+ABS($F621))/ABS($F621)</f>
        <v>22.842676693607949</v>
      </c>
      <c r="AK685" s="166">
        <f>(SUM($G621:AK621)+ABS($F621))/ABS($F621)</f>
        <v>23.04085038867138</v>
      </c>
      <c r="AL685" s="166">
        <f>(SUM($G621:AL621)+ABS($F621))/ABS($F621)</f>
        <v>23.224702479683089</v>
      </c>
      <c r="AM685" s="166">
        <f>(SUM($G621:AM621)+ABS($F621))/ABS($F621)</f>
        <v>23.394775070823506</v>
      </c>
      <c r="AN685" s="166">
        <f>(SUM($G621:AN621)+ABS($F621))/ABS($F621)</f>
        <v>23.551574226961602</v>
      </c>
      <c r="AO685" s="166">
        <f>(SUM($G621:AO621)+ABS($F621))/ABS($F621)</f>
        <v>23.695573341789601</v>
      </c>
      <c r="AP685" s="166">
        <f>(SUM($G621:AP621)+ABS($F621))/ABS($F621)</f>
        <v>23.827216105414255</v>
      </c>
      <c r="AQ685" s="166">
        <f>(SUM($G621:AQ621)+ABS($F621))/ABS($F621)</f>
        <v>23.946919128681024</v>
      </c>
      <c r="AR685" s="166">
        <f>(SUM($G621:AR621)+ABS($F621))/ABS($F621)</f>
        <v>24.055074272011588</v>
      </c>
      <c r="AS685" s="166">
        <f>(SUM($G621:AS621)+ABS($F621))/ABS($F621)</f>
        <v>24.15205071881849</v>
      </c>
      <c r="AT685" s="166">
        <f>(SUM($G621:AT621)+ABS($F621))/ABS($F621)</f>
        <v>24.238196827254217</v>
      </c>
      <c r="AU685" s="166">
        <f>(SUM($G621:AU621)+ABS($F621))/ABS($F621)</f>
        <v>24.313841788868682</v>
      </c>
      <c r="AV685" s="166">
        <f>(SUM($G621:AV621)+ABS($F621))/ABS($F621)</f>
        <v>24.379297118467537</v>
      </c>
      <c r="AW685" s="166">
        <f>(SUM($G621:AW621)+ABS($F621))/ABS($F621)</f>
        <v>24.434857995908867</v>
      </c>
      <c r="AX685" s="166">
        <f>(SUM($G621:AX621)+ABS($F621))/ABS($F621)</f>
        <v>24.480804477610995</v>
      </c>
      <c r="AY685" s="166">
        <f>(SUM($G621:AY621)+ABS($F621))/ABS($F621)</f>
        <v>24.517402593060055</v>
      </c>
      <c r="AZ685" s="166">
        <f>(SUM($G621:AZ621)+ABS($F621))/ABS($F621)</f>
        <v>24.544905339516006</v>
      </c>
      <c r="BA685" s="166">
        <f>(SUM($G621:BA621)+ABS($F621))/ABS($F621)</f>
        <v>24.563553586350196</v>
      </c>
      <c r="BB685" s="166">
        <f>(SUM($G621:BB621)+ABS($F621))/ABS($F621)</f>
        <v>24.573576898950346</v>
      </c>
      <c r="BC685" s="166">
        <f>(SUM($G621:BC621)+ABS($F621))/ABS($F621)</f>
        <v>24.575194290854437</v>
      </c>
      <c r="BD685" s="166">
        <f>(SUM($G621:BD621)+ABS($F621))/ABS($F621)</f>
        <v>24.568614911686385</v>
      </c>
      <c r="BE685" s="166">
        <f>(SUM($G621:BE621)+ABS($F621))/ABS($F621)</f>
        <v>24.554038677533541</v>
      </c>
      <c r="BF685" s="166">
        <f>(SUM($G621:BF621)+ABS($F621))/ABS($F621)</f>
        <v>24.531656849603834</v>
      </c>
      <c r="BG685" s="166">
        <f>(SUM($G621:BG621)+ABS($F621))/ABS($F621)</f>
        <v>24.501652566308632</v>
      </c>
      <c r="BH685" s="166">
        <f>(SUM($G621:BH621)+ABS($F621))/ABS($F621)</f>
        <v>24.464201333318787</v>
      </c>
      <c r="BI685" s="166">
        <f>(SUM($G621:BI621)+ABS($F621))/ABS($F621)</f>
        <v>24.41947147562232</v>
      </c>
      <c r="BJ685" s="166">
        <f>(SUM($G621:BJ621)+ABS($F621))/ABS($F621)</f>
        <v>24.367624555160425</v>
      </c>
      <c r="BK685" s="166">
        <f>(SUM($G621:BK621)+ABS($F621))/ABS($F621)</f>
        <v>24.308815757224654</v>
      </c>
      <c r="BL685" s="166">
        <f>(SUM($G621:BL621)+ABS($F621))/ABS($F621)</f>
        <v>24.243194248453594</v>
      </c>
      <c r="BM685" s="166">
        <f>(SUM($G621:BM621)+ABS($F621))/ABS($F621)</f>
        <v>24.170903508965583</v>
      </c>
      <c r="BN685" s="1384">
        <f>(SUM($G621:BN621)+ABS($F621))/ABS($F621)</f>
        <v>24.092081640898481</v>
      </c>
    </row>
    <row r="686" spans="2:66" x14ac:dyDescent="0.15">
      <c r="B686" s="1347"/>
      <c r="C686" s="1367"/>
      <c r="D686" s="1364" t="str">
        <f t="shared" si="173"/>
        <v>High Price Range</v>
      </c>
      <c r="E686" s="1347" t="str">
        <f t="shared" si="173"/>
        <v>Low Range CAPEX</v>
      </c>
      <c r="F686" s="1615">
        <f t="shared" ref="F686" si="175">(SUM(G622:BN622)+ABS(F622))/ABS(F622)</f>
        <v>59.341503711673823</v>
      </c>
      <c r="G686" s="1364">
        <f>(SUM($G622:G622)+ABS($F622))/ABS($F622)</f>
        <v>3.586997728360616</v>
      </c>
      <c r="H686" s="1364">
        <f>(SUM($G622:H622)+ABS($F622))/ABS($F622)</f>
        <v>5.7420039796591933</v>
      </c>
      <c r="I686" s="1364">
        <f>(SUM($G622:I622)+ABS($F622))/ABS($F622)</f>
        <v>7.6646246766574997</v>
      </c>
      <c r="J686" s="1364">
        <f>(SUM($G622:J622)+ABS($F622))/ABS($F622)</f>
        <v>9.430838598600241</v>
      </c>
      <c r="K686" s="1364">
        <f>(SUM($G622:K622)+ABS($F622))/ABS($F622)</f>
        <v>11.080357460527194</v>
      </c>
      <c r="L686" s="1364">
        <f>(SUM($G622:L622)+ABS($F622))/ABS($F622)</f>
        <v>12.637424383599694</v>
      </c>
      <c r="M686" s="1364">
        <f>(SUM($G622:M622)+ABS($F622))/ABS($F622)</f>
        <v>14.118298577930851</v>
      </c>
      <c r="N686" s="1364">
        <f>(SUM($G622:N622)+ABS($F622))/ABS($F622)</f>
        <v>15.53459940345334</v>
      </c>
      <c r="O686" s="1364">
        <f>(SUM($G622:O622)+ABS($F622))/ABS($F622)</f>
        <v>16.895020279344436</v>
      </c>
      <c r="P686" s="1364">
        <f>(SUM($G622:P622)+ABS($F622))/ABS($F622)</f>
        <v>18.206295550852719</v>
      </c>
      <c r="Q686" s="1364">
        <f>(SUM($G622:Q622)+ABS($F622))/ABS($F622)</f>
        <v>19.473786191734213</v>
      </c>
      <c r="R686" s="1364">
        <f>(SUM($G622:R622)+ABS($F622))/ABS($F622)</f>
        <v>20.701854718273481</v>
      </c>
      <c r="S686" s="1364">
        <f>(SUM($G622:S622)+ABS($F622))/ABS($F622)</f>
        <v>21.894115976257478</v>
      </c>
      <c r="T686" s="1364">
        <f>(SUM($G622:T622)+ABS($F622))/ABS($F622)</f>
        <v>23.053611046929543</v>
      </c>
      <c r="U686" s="1364">
        <f>(SUM($G622:U622)+ABS($F622))/ABS($F622)</f>
        <v>24.182931515110376</v>
      </c>
      <c r="V686" s="1364">
        <f>(SUM($G622:V622)+ABS($F622))/ABS($F622)</f>
        <v>25.284310553854638</v>
      </c>
      <c r="W686" s="1364">
        <f>(SUM($G622:W622)+ABS($F622))/ABS($F622)</f>
        <v>26.359691159050165</v>
      </c>
      <c r="X686" s="1364">
        <f>(SUM($G622:X622)+ABS($F622))/ABS($F622)</f>
        <v>27.410778243126178</v>
      </c>
      <c r="Y686" s="1364">
        <f>(SUM($G622:Y622)+ABS($F622))/ABS($F622)</f>
        <v>28.439079071128088</v>
      </c>
      <c r="Z686" s="1364">
        <f>(SUM($G622:Z622)+ABS($F622))/ABS($F622)</f>
        <v>29.445935111259562</v>
      </c>
      <c r="AA686" s="1364">
        <f>(SUM($G622:AA622)+ABS($F622))/ABS($F622)</f>
        <v>30.432547452161177</v>
      </c>
      <c r="AB686" s="1364">
        <f>(SUM($G622:AB622)+ABS($F622))/ABS($F622)</f>
        <v>31.399997324728542</v>
      </c>
      <c r="AC686" s="1364">
        <f>(SUM($G622:AC622)+ABS($F622))/ABS($F622)</f>
        <v>32.34926284673238</v>
      </c>
      <c r="AD686" s="1364">
        <f>(SUM($G622:AD622)+ABS($F622))/ABS($F622)</f>
        <v>33.28123281639175</v>
      </c>
      <c r="AE686" s="1364">
        <f>(SUM($G622:AE622)+ABS($F622))/ABS($F622)</f>
        <v>34.196718174045166</v>
      </c>
      <c r="AF686" s="1364">
        <f>(SUM($G622:AF622)+ABS($F622))/ABS($F622)</f>
        <v>35.096461602004787</v>
      </c>
      <c r="AG686" s="1364">
        <f>(SUM($G622:AG622)+ABS($F622))/ABS($F622)</f>
        <v>35.981145623771233</v>
      </c>
      <c r="AH686" s="1364">
        <f>(SUM($G622:AH622)+ABS($F622))/ABS($F622)</f>
        <v>36.851399483150118</v>
      </c>
      <c r="AI686" s="1364">
        <f>(SUM($G622:AI622)+ABS($F622))/ABS($F622)</f>
        <v>37.707805023372487</v>
      </c>
      <c r="AJ686" s="1364">
        <f>(SUM($G622:AJ622)+ABS($F622))/ABS($F622)</f>
        <v>38.550901740509261</v>
      </c>
      <c r="AK686" s="1364">
        <f>(SUM($G622:AK622)+ABS($F622))/ABS($F622)</f>
        <v>39.381191150380467</v>
      </c>
      <c r="AL686" s="1364">
        <f>(SUM($G622:AL622)+ABS($F622))/ABS($F622)</f>
        <v>40.199140581024324</v>
      </c>
      <c r="AM686" s="1364">
        <f>(SUM($G622:AM622)+ABS($F622))/ABS($F622)</f>
        <v>41.005186481616235</v>
      </c>
      <c r="AN686" s="1364">
        <f>(SUM($G622:AN622)+ABS($F622))/ABS($F622)</f>
        <v>41.799737322066235</v>
      </c>
      <c r="AO686" s="1364">
        <f>(SUM($G622:AO622)+ABS($F622))/ABS($F622)</f>
        <v>42.583176144309938</v>
      </c>
      <c r="AP686" s="1364">
        <f>(SUM($G622:AP622)+ABS($F622))/ABS($F622)</f>
        <v>43.355862815752374</v>
      </c>
      <c r="AQ686" s="1364">
        <f>(SUM($G622:AQ622)+ABS($F622))/ABS($F622)</f>
        <v>44.118136026833305</v>
      </c>
      <c r="AR686" s="1364">
        <f>(SUM($G622:AR622)+ABS($F622))/ABS($F622)</f>
        <v>44.870315067809045</v>
      </c>
      <c r="AS686" s="1364">
        <f>(SUM($G622:AS622)+ABS($F622))/ABS($F622)</f>
        <v>45.612701414246509</v>
      </c>
      <c r="AT686" s="1364">
        <f>(SUM($G622:AT622)+ABS($F622))/ABS($F622)</f>
        <v>46.345580146138857</v>
      </c>
      <c r="AU686" s="1364">
        <f>(SUM($G622:AU622)+ABS($F622))/ABS($F622)</f>
        <v>47.069221221773994</v>
      </c>
      <c r="AV686" s="1364">
        <f>(SUM($G622:AV622)+ABS($F622))/ABS($F622)</f>
        <v>47.783880624359469</v>
      </c>
      <c r="AW686" s="1364">
        <f>(SUM($G622:AW622)+ABS($F622))/ABS($F622)</f>
        <v>48.489801396805113</v>
      </c>
      <c r="AX686" s="1364">
        <f>(SUM($G622:AX622)+ABS($F622))/ABS($F622)</f>
        <v>49.187214577889762</v>
      </c>
      <c r="AY686" s="1364">
        <f>(SUM($G622:AY622)+ABS($F622))/ABS($F622)</f>
        <v>49.876340051212566</v>
      </c>
      <c r="AZ686" s="1364">
        <f>(SUM($G622:AZ622)+ABS($F622))/ABS($F622)</f>
        <v>50.557387316790049</v>
      </c>
      <c r="BA686" s="1364">
        <f>(SUM($G622:BA622)+ABS($F622))/ABS($F622)</f>
        <v>51.230556193857304</v>
      </c>
      <c r="BB686" s="1364">
        <f>(SUM($G622:BB622)+ABS($F622))/ABS($F622)</f>
        <v>51.896037462324756</v>
      </c>
      <c r="BC686" s="1364">
        <f>(SUM($G622:BC622)+ABS($F622))/ABS($F622)</f>
        <v>52.554013449397914</v>
      </c>
      <c r="BD686" s="1364">
        <f>(SUM($G622:BD622)+ABS($F622))/ABS($F622)</f>
        <v>53.204658567060008</v>
      </c>
      <c r="BE686" s="1364">
        <f>(SUM($G622:BE622)+ABS($F622))/ABS($F622)</f>
        <v>53.848139805423777</v>
      </c>
      <c r="BF686" s="1364">
        <f>(SUM($G622:BF622)+ABS($F622))/ABS($F622)</f>
        <v>54.484617186361454</v>
      </c>
      <c r="BG686" s="1364">
        <f>(SUM($G622:BG622)+ABS($F622))/ABS($F622)</f>
        <v>55.11424418130607</v>
      </c>
      <c r="BH686" s="1364">
        <f>(SUM($G622:BH622)+ABS($F622))/ABS($F622)</f>
        <v>55.737168096669905</v>
      </c>
      <c r="BI686" s="1364">
        <f>(SUM($G622:BI622)+ABS($F622))/ABS($F622)</f>
        <v>56.35353042993755</v>
      </c>
      <c r="BJ686" s="1364">
        <f>(SUM($G622:BJ622)+ABS($F622))/ABS($F622)</f>
        <v>56.963467199152568</v>
      </c>
      <c r="BK686" s="1364">
        <f>(SUM($G622:BK622)+ABS($F622))/ABS($F622)</f>
        <v>57.567109248220845</v>
      </c>
      <c r="BL686" s="1364">
        <f>(SUM($G622:BL622)+ABS($F622))/ABS($F622)</f>
        <v>58.164582530194998</v>
      </c>
      <c r="BM686" s="1364">
        <f>(SUM($G622:BM622)+ABS($F622))/ABS($F622)</f>
        <v>58.7560083704767</v>
      </c>
      <c r="BN686" s="1385">
        <f>(SUM($G622:BN622)+ABS($F622))/ABS($F622)</f>
        <v>59.341503711673823</v>
      </c>
    </row>
    <row r="687" spans="2:66" ht="15" customHeight="1" x14ac:dyDescent="0.15">
      <c r="B687" s="3696" t="s">
        <v>994</v>
      </c>
      <c r="C687" s="1392" t="str">
        <f>C656</f>
        <v>Low Range Opex-Low</v>
      </c>
      <c r="D687" s="166" t="str">
        <f>D656</f>
        <v>Low Price Range</v>
      </c>
      <c r="E687" s="1337" t="str">
        <f>E625</f>
        <v>High Range CAPEX</v>
      </c>
      <c r="F687" s="1614">
        <f>(SUM(G625:BN625)+ABS($F625))/ABS($F625)</f>
        <v>-22.131308743349791</v>
      </c>
      <c r="G687" s="1569">
        <f>(SUM($G625:G625)+ABS($F625))/ABS($F625)</f>
        <v>0.91408510028961742</v>
      </c>
      <c r="H687" s="1569">
        <f>(SUM($G625:H625)+ABS($F625))/ABS($F625)</f>
        <v>0.731346387779235</v>
      </c>
      <c r="I687" s="1569">
        <f>(SUM($G625:I625)+ABS($F625))/ABS($F625)</f>
        <v>0.50121421148894307</v>
      </c>
      <c r="J687" s="1569">
        <f>(SUM($G625:J625)+ABS($F625))/ABS($F625)</f>
        <v>0.24101644873856057</v>
      </c>
      <c r="K687" s="1569">
        <f>(SUM($G625:K625)+ABS($F625))/ABS($F625)</f>
        <v>-4.0658121698556163E-2</v>
      </c>
      <c r="L687" s="1569">
        <f>(SUM($G625:L625)+ABS($F625))/ABS($F625)</f>
        <v>-0.33877065547286606</v>
      </c>
      <c r="M687" s="1569">
        <f>(SUM($G625:M625)+ABS($F625))/ABS($F625)</f>
        <v>-0.65004805078892103</v>
      </c>
      <c r="N687" s="1569">
        <f>(SUM($G625:N625)+ABS($F625))/ABS($F625)</f>
        <v>-0.97221305373130362</v>
      </c>
      <c r="O687" s="1569">
        <f>(SUM($G625:O625)+ABS($F625))/ABS($F625)</f>
        <v>-1.3036007139129895</v>
      </c>
      <c r="P687" s="1569">
        <f>(SUM($G625:P625)+ABS($F625))/ABS($F625)</f>
        <v>-1.6429471630047592</v>
      </c>
      <c r="Q687" s="1569">
        <f>(SUM($G625:Q625)+ABS($F625))/ABS($F625)</f>
        <v>-1.9892643147921791</v>
      </c>
      <c r="R687" s="1569">
        <f>(SUM($G625:R625)+ABS($F625))/ABS($F625)</f>
        <v>-2.3417611345537037</v>
      </c>
      <c r="S687" s="1569">
        <f>(SUM($G625:S625)+ABS($F625))/ABS($F625)</f>
        <v>-2.699791845806915</v>
      </c>
      <c r="T687" s="1569">
        <f>(SUM($G625:T625)+ABS($F625))/ABS($F625)</f>
        <v>-3.0628205548018355</v>
      </c>
      <c r="U687" s="1569">
        <f>(SUM($G625:U625)+ABS($F625))/ABS($F625)</f>
        <v>-3.4303963207640793</v>
      </c>
      <c r="V687" s="1569">
        <f>(SUM($G625:V625)+ABS($F625))/ABS($F625)</f>
        <v>-3.8021351158600614</v>
      </c>
      <c r="W687" s="1569">
        <f>(SUM($G625:W625)+ABS($F625))/ABS($F625)</f>
        <v>-4.1777064707124678</v>
      </c>
      <c r="X687" s="1569">
        <f>(SUM($G625:X625)+ABS($F625))/ABS($F625)</f>
        <v>-4.5568233915998935</v>
      </c>
      <c r="Y687" s="1569">
        <f>(SUM($G625:Y625)+ABS($F625))/ABS($F625)</f>
        <v>-4.9392346151582069</v>
      </c>
      <c r="Z687" s="1569">
        <f>(SUM($G625:Z625)+ABS($F625))/ABS($F625)</f>
        <v>-5.3247185671736998</v>
      </c>
      <c r="AA687" s="1569">
        <f>(SUM($G625:AA625)+ABS($F625))/ABS($F625)</f>
        <v>-5.7130785860961506</v>
      </c>
      <c r="AB687" s="1569">
        <f>(SUM($G625:AB625)+ABS($F625))/ABS($F625)</f>
        <v>-6.1041391002681644</v>
      </c>
      <c r="AC687" s="1569">
        <f>(SUM($G625:AC625)+ABS($F625))/ABS($F625)</f>
        <v>-6.497742534712593</v>
      </c>
      <c r="AD687" s="1569">
        <f>(SUM($G625:AD625)+ABS($F625))/ABS($F625)</f>
        <v>-6.8937467832638886</v>
      </c>
      <c r="AE687" s="1569">
        <f>(SUM($G625:AE625)+ABS($F625))/ABS($F625)</f>
        <v>-7.2920231239591899</v>
      </c>
      <c r="AF687" s="1569">
        <f>(SUM($G625:AF625)+ABS($F625))/ABS($F625)</f>
        <v>-7.6924544857038359</v>
      </c>
      <c r="AG687" s="1569">
        <f>(SUM($G625:AG625)+ABS($F625))/ABS($F625)</f>
        <v>-8.0949339960523048</v>
      </c>
      <c r="AH687" s="1569">
        <f>(SUM($G625:AH625)+ABS($F625))/ABS($F625)</f>
        <v>-8.4993637559903181</v>
      </c>
      <c r="AI687" s="1569">
        <f>(SUM($G625:AI625)+ABS($F625))/ABS($F625)</f>
        <v>-8.9056537995469718</v>
      </c>
      <c r="AJ687" s="1569">
        <f>(SUM($G625:AJ625)+ABS($F625))/ABS($F625)</f>
        <v>-9.3137212050588438</v>
      </c>
      <c r="AK687" s="1569">
        <f>(SUM($G625:AK625)+ABS($F625))/ABS($F625)</f>
        <v>-9.723489331752349</v>
      </c>
      <c r="AL687" s="1569">
        <f>(SUM($G625:AL625)+ABS($F625))/ABS($F625)</f>
        <v>-10.134887160571211</v>
      </c>
      <c r="AM687" s="1569">
        <f>(SUM($G625:AM625)+ABS($F625))/ABS($F625)</f>
        <v>-10.547848722256667</v>
      </c>
      <c r="AN687" s="1569">
        <f>(SUM($G625:AN625)+ABS($F625))/ABS($F625)</f>
        <v>-10.962312598880668</v>
      </c>
      <c r="AO687" s="1569">
        <f>(SUM($G625:AO625)+ABS($F625))/ABS($F625)</f>
        <v>-11.378221487550293</v>
      </c>
      <c r="AP687" s="1569">
        <f>(SUM($G625:AP625)+ABS($F625))/ABS($F625)</f>
        <v>-11.79552181700231</v>
      </c>
      <c r="AQ687" s="1569">
        <f>(SUM($G625:AQ625)+ABS($F625))/ABS($F625)</f>
        <v>-12.214163409407817</v>
      </c>
      <c r="AR687" s="1569">
        <f>(SUM($G625:AR625)+ABS($F625))/ABS($F625)</f>
        <v>-12.634099180996545</v>
      </c>
      <c r="AS687" s="1569">
        <f>(SUM($G625:AS625)+ABS($F625))/ABS($F625)</f>
        <v>-13.05528487615565</v>
      </c>
      <c r="AT687" s="1569">
        <f>(SUM($G625:AT625)+ABS($F625))/ABS($F625)</f>
        <v>-13.47767883051012</v>
      </c>
      <c r="AU687" s="1569">
        <f>(SUM($G625:AU625)+ABS($F625))/ABS($F625)</f>
        <v>-13.901241759190643</v>
      </c>
      <c r="AV687" s="1569">
        <f>(SUM($G625:AV625)+ABS($F625))/ABS($F625)</f>
        <v>-14.325936567070681</v>
      </c>
      <c r="AW687" s="1569">
        <f>(SUM($G625:AW625)+ABS($F625))/ABS($F625)</f>
        <v>-14.751728178231541</v>
      </c>
      <c r="AX687" s="1569">
        <f>(SUM($G625:AX625)+ABS($F625))/ABS($F625)</f>
        <v>-15.178583382311226</v>
      </c>
      <c r="AY687" s="1569">
        <f>(SUM($G625:AY625)+ABS($F625))/ABS($F625)</f>
        <v>-15.606470695724767</v>
      </c>
      <c r="AZ687" s="1569">
        <f>(SUM($G625:AZ625)+ABS($F625))/ABS($F625)</f>
        <v>-16.035360236022388</v>
      </c>
      <c r="BA687" s="1569">
        <f>(SUM($G625:BA625)+ABS($F625))/ABS($F625)</f>
        <v>-16.465223607886831</v>
      </c>
      <c r="BB687" s="1569">
        <f>(SUM($G625:BB625)+ABS($F625))/ABS($F625)</f>
        <v>-16.896033799469944</v>
      </c>
      <c r="BC687" s="1569">
        <f>(SUM($G625:BC625)+ABS($F625))/ABS($F625)</f>
        <v>-17.327765087937589</v>
      </c>
      <c r="BD687" s="1569">
        <f>(SUM($G625:BD625)+ABS($F625))/ABS($F625)</f>
        <v>-17.760392953235907</v>
      </c>
      <c r="BE687" s="1569">
        <f>(SUM($G625:BE625)+ABS($F625))/ABS($F625)</f>
        <v>-18.193893999215124</v>
      </c>
      <c r="BF687" s="1569">
        <f>(SUM($G625:BF625)+ABS($F625))/ABS($F625)</f>
        <v>-18.628245881352917</v>
      </c>
      <c r="BG687" s="1569">
        <f>(SUM($G625:BG625)+ABS($F625))/ABS($F625)</f>
        <v>-19.063427240410221</v>
      </c>
      <c r="BH687" s="1569">
        <f>(SUM($G625:BH625)+ABS($F625))/ABS($F625)</f>
        <v>-19.499417641431073</v>
      </c>
      <c r="BI687" s="1569">
        <f>(SUM($G625:BI625)+ABS($F625))/ABS($F625)</f>
        <v>-19.936197517566143</v>
      </c>
      <c r="BJ687" s="1569">
        <f>(SUM($G625:BJ625)+ABS($F625))/ABS($F625)</f>
        <v>-20.373748118258629</v>
      </c>
      <c r="BK687" s="1569">
        <f>(SUM($G625:BK625)+ABS($F625))/ABS($F625)</f>
        <v>-20.812051461382786</v>
      </c>
      <c r="BL687" s="1569">
        <f>(SUM($G625:BL625)+ABS($F625))/ABS($F625)</f>
        <v>-21.251090288970186</v>
      </c>
      <c r="BM687" s="1569">
        <f>(SUM($G625:BM625)+ABS($F625))/ABS($F625)</f>
        <v>-21.690848026198218</v>
      </c>
      <c r="BN687" s="1570">
        <f>(SUM($G625:BN625)+ABS($F625))/ABS($F625)</f>
        <v>-22.131308743349791</v>
      </c>
    </row>
    <row r="688" spans="2:66" ht="15" customHeight="1" x14ac:dyDescent="0.15">
      <c r="B688" s="3697"/>
      <c r="C688" s="1378"/>
      <c r="D688" s="166" t="str">
        <f t="shared" ref="C688:D703" si="176">D657</f>
        <v>Low Price Range</v>
      </c>
      <c r="E688" s="1337" t="str">
        <f t="shared" ref="E688:E717" si="177">E626</f>
        <v>High Range CAPEX</v>
      </c>
      <c r="F688" s="1614">
        <f t="shared" ref="F688:F717" si="178">(SUM(G626:BN626)+ABS($F626))/ABS($F626)</f>
        <v>-18.96203291385109</v>
      </c>
      <c r="G688" s="1569">
        <f>(SUM($G626:G626)+ABS($F626))/ABS($F626)</f>
        <v>0.91408510028961742</v>
      </c>
      <c r="H688" s="1569">
        <f>(SUM($G626:H626)+ABS($F626))/ABS($F626)</f>
        <v>0.75555234097923485</v>
      </c>
      <c r="I688" s="1569">
        <f>(SUM($G626:I626)+ABS($F626))/ABS($F626)</f>
        <v>0.55970118456296314</v>
      </c>
      <c r="J688" s="1569">
        <f>(SUM($G626:J626)+ABS($F626))/ABS($F626)</f>
        <v>0.33944324459258052</v>
      </c>
      <c r="K688" s="1569">
        <f>(SUM($G626:K626)+ABS($F626))/ABS($F626)</f>
        <v>0.101355713416966</v>
      </c>
      <c r="L688" s="1569">
        <f>(SUM($G626:L626)+ABS($F626))/ABS($F626)</f>
        <v>-0.15062286409342243</v>
      </c>
      <c r="M688" s="1569">
        <f>(SUM($G626:M626)+ABS($F626))/ABS($F626)</f>
        <v>-0.41389165059803307</v>
      </c>
      <c r="N688" s="1569">
        <f>(SUM($G626:N626)+ABS($F626))/ABS($F626)</f>
        <v>-0.68661599412941554</v>
      </c>
      <c r="O688" s="1569">
        <f>(SUM($G626:O626)+ABS($F626))/ABS($F626)</f>
        <v>-0.96743851444474604</v>
      </c>
      <c r="P688" s="1569">
        <f>(SUM($G626:P626)+ABS($F626))/ABS($F626)</f>
        <v>-1.2553180105005759</v>
      </c>
      <c r="Q688" s="1569">
        <f>(SUM($G626:Q626)+ABS($F626))/ABS($F626)</f>
        <v>-1.5494328614293762</v>
      </c>
      <c r="R688" s="1569">
        <f>(SUM($G626:R626)+ABS($F626))/ABS($F626)</f>
        <v>-1.849119746869764</v>
      </c>
      <c r="S688" s="1569">
        <f>(SUM($G626:S626)+ABS($F626))/ABS($F626)</f>
        <v>-2.1538329862176435</v>
      </c>
      <c r="T688" s="1569">
        <f>(SUM($G626:T626)+ABS($F626))/ABS($F626)</f>
        <v>-2.4631165493031202</v>
      </c>
      <c r="U688" s="1569">
        <f>(SUM($G626:U626)+ABS($F626))/ABS($F626)</f>
        <v>-2.7765841903182977</v>
      </c>
      <c r="V688" s="1569">
        <f>(SUM($G626:V626)+ABS($F626))/ABS($F626)</f>
        <v>-3.0939049768765305</v>
      </c>
      <c r="W688" s="1569">
        <f>(SUM($G626:W626)+ABS($F626))/ABS($F626)</f>
        <v>-3.4147925117742108</v>
      </c>
      <c r="X688" s="1569">
        <f>(SUM($G626:X626)+ABS($F626))/ABS($F626)</f>
        <v>-3.7389967485987992</v>
      </c>
      <c r="Y688" s="1569">
        <f>(SUM($G626:Y626)+ABS($F626))/ABS($F626)</f>
        <v>-4.0662976709058647</v>
      </c>
      <c r="Z688" s="1569">
        <f>(SUM($G626:Z626)+ABS($F626))/ABS($F626)</f>
        <v>-4.3965003371098774</v>
      </c>
      <c r="AA688" s="1569">
        <f>(SUM($G626:AA626)+ABS($F626))/ABS($F626)</f>
        <v>-4.7294309439755251</v>
      </c>
      <c r="AB688" s="1569">
        <f>(SUM($G626:AB626)+ABS($F626))/ABS($F626)</f>
        <v>-5.0649336618215628</v>
      </c>
      <c r="AC688" s="1569">
        <f>(SUM($G626:AC626)+ABS($F626))/ABS($F626)</f>
        <v>-5.4028680626761112</v>
      </c>
      <c r="AD688" s="1569">
        <f>(SUM($G626:AD626)+ABS($F626))/ABS($F626)</f>
        <v>-5.743107009856999</v>
      </c>
      <c r="AE688" s="1569">
        <f>(SUM($G626:AE626)+ABS($F626))/ABS($F626)</f>
        <v>-6.0855349107899013</v>
      </c>
      <c r="AF688" s="1569">
        <f>(SUM($G626:AF626)+ABS($F626))/ABS($F626)</f>
        <v>-6.4300462587921556</v>
      </c>
      <c r="AG688" s="1569">
        <f>(SUM($G626:AG626)+ABS($F626))/ABS($F626)</f>
        <v>-6.7765444069595615</v>
      </c>
      <c r="AH688" s="1569">
        <f>(SUM($G626:AH626)+ABS($F626))/ABS($F626)</f>
        <v>-7.1249405301387734</v>
      </c>
      <c r="AI688" s="1569">
        <f>(SUM($G626:AI626)+ABS($F626))/ABS($F626)</f>
        <v>-7.4751527405635221</v>
      </c>
      <c r="AJ688" s="1569">
        <f>(SUM($G626:AJ626)+ABS($F626))/ABS($F626)</f>
        <v>-7.82710532998298</v>
      </c>
      <c r="AK688" s="1569">
        <f>(SUM($G626:AK626)+ABS($F626))/ABS($F626)</f>
        <v>-8.1807281166465238</v>
      </c>
      <c r="AL688" s="1569">
        <f>(SUM($G626:AL626)+ABS($F626))/ABS($F626)</f>
        <v>-8.5359558797775801</v>
      </c>
      <c r="AM688" s="1569">
        <f>(SUM($G626:AM626)+ABS($F626))/ABS($F626)</f>
        <v>-8.8927278674904358</v>
      </c>
      <c r="AN688" s="1569">
        <f>(SUM($G626:AN626)+ABS($F626))/ABS($F626)</f>
        <v>-9.2509873667100226</v>
      </c>
      <c r="AO688" s="1569">
        <f>(SUM($G626:AO626)+ABS($F626))/ABS($F626)</f>
        <v>-9.6106813257157935</v>
      </c>
      <c r="AP688" s="1569">
        <f>(SUM($G626:AP626)+ABS($F626))/ABS($F626)</f>
        <v>-9.9717600215732514</v>
      </c>
      <c r="AQ688" s="1569">
        <f>(SUM($G626:AQ626)+ABS($F626))/ABS($F626)</f>
        <v>-10.334176766034298</v>
      </c>
      <c r="AR688" s="1569">
        <f>(SUM($G626:AR626)+ABS($F626))/ABS($F626)</f>
        <v>-10.697887644551862</v>
      </c>
      <c r="AS688" s="1569">
        <f>(SUM($G626:AS626)+ABS($F626))/ABS($F626)</f>
        <v>-11.062851283918917</v>
      </c>
      <c r="AT688" s="1569">
        <f>(SUM($G626:AT626)+ABS($F626))/ABS($F626)</f>
        <v>-11.429028644748884</v>
      </c>
      <c r="AU688" s="1569">
        <f>(SUM($G626:AU626)+ABS($F626))/ABS($F626)</f>
        <v>-11.796382835595178</v>
      </c>
      <c r="AV688" s="1569">
        <f>(SUM($G626:AV626)+ABS($F626))/ABS($F626)</f>
        <v>-12.164878945987535</v>
      </c>
      <c r="AW688" s="1569">
        <f>(SUM($G626:AW626)+ABS($F626))/ABS($F626)</f>
        <v>-12.534483896061145</v>
      </c>
      <c r="AX688" s="1569">
        <f>(SUM($G626:AX626)+ABS($F626))/ABS($F626)</f>
        <v>-12.905166300786837</v>
      </c>
      <c r="AY688" s="1569">
        <f>(SUM($G626:AY626)+ABS($F626))/ABS($F626)</f>
        <v>-13.276896347088963</v>
      </c>
      <c r="AZ688" s="1569">
        <f>(SUM($G626:AZ626)+ABS($F626))/ABS($F626)</f>
        <v>-13.649645682371888</v>
      </c>
      <c r="BA688" s="1569">
        <f>(SUM($G626:BA626)+ABS($F626))/ABS($F626)</f>
        <v>-14.02338731317375</v>
      </c>
      <c r="BB688" s="1569">
        <f>(SUM($G626:BB626)+ABS($F626))/ABS($F626)</f>
        <v>-14.398095512834063</v>
      </c>
      <c r="BC688" s="1569">
        <f>(SUM($G626:BC626)+ABS($F626))/ABS($F626)</f>
        <v>-14.773745737204472</v>
      </c>
      <c r="BD688" s="1569">
        <f>(SUM($G626:BD626)+ABS($F626))/ABS($F626)</f>
        <v>-15.150314547553993</v>
      </c>
      <c r="BE688" s="1569">
        <f>(SUM($G626:BE626)+ABS($F626))/ABS($F626)</f>
        <v>-15.527779539924632</v>
      </c>
      <c r="BF688" s="1569">
        <f>(SUM($G626:BF626)+ABS($F626))/ABS($F626)</f>
        <v>-15.906119280283106</v>
      </c>
      <c r="BG688" s="1569">
        <f>(SUM($G626:BG626)+ABS($F626))/ABS($F626)</f>
        <v>-16.285313244892027</v>
      </c>
      <c r="BH688" s="1569">
        <f>(SUM($G626:BH626)+ABS($F626))/ABS($F626)</f>
        <v>-16.665341765390878</v>
      </c>
      <c r="BI688" s="1569">
        <f>(SUM($G626:BI626)+ABS($F626))/ABS($F626)</f>
        <v>-17.046185978135362</v>
      </c>
      <c r="BJ688" s="1569">
        <f>(SUM($G626:BJ626)+ABS($F626))/ABS($F626)</f>
        <v>-17.427827777394249</v>
      </c>
      <c r="BK688" s="1569">
        <f>(SUM($G626:BK626)+ABS($F626))/ABS($F626)</f>
        <v>-17.810249772047097</v>
      </c>
      <c r="BL688" s="1569">
        <f>(SUM($G626:BL626)+ABS($F626))/ABS($F626)</f>
        <v>-18.193435245464688</v>
      </c>
      <c r="BM688" s="1569">
        <f>(SUM($G626:BM626)+ABS($F626))/ABS($F626)</f>
        <v>-18.577368118287996</v>
      </c>
      <c r="BN688" s="1571">
        <f>(SUM($G626:BN626)+ABS($F626))/ABS($F626)</f>
        <v>-18.96203291385109</v>
      </c>
    </row>
    <row r="689" spans="2:66" x14ac:dyDescent="0.15">
      <c r="B689" s="161"/>
      <c r="C689" s="1378"/>
      <c r="D689" s="166" t="str">
        <f t="shared" si="176"/>
        <v>Low Price Range</v>
      </c>
      <c r="E689" s="1337" t="str">
        <f t="shared" si="177"/>
        <v>High Range CAPEX</v>
      </c>
      <c r="F689" s="1614">
        <f t="shared" si="178"/>
        <v>-15.011742659167671</v>
      </c>
      <c r="G689" s="1569">
        <f>(SUM($G627:G627)+ABS($F627))/ABS($F627)</f>
        <v>0.91408510028961742</v>
      </c>
      <c r="H689" s="1569">
        <f>(SUM($G627:H627)+ABS($F627))/ABS($F627)</f>
        <v>0.77975829417923492</v>
      </c>
      <c r="I689" s="1569">
        <f>(SUM($G627:I627)+ABS($F627))/ABS($F627)</f>
        <v>0.61938878051358015</v>
      </c>
      <c r="J689" s="1569">
        <f>(SUM($G627:J627)+ABS($F627))/ABS($F627)</f>
        <v>0.44149125864319771</v>
      </c>
      <c r="K689" s="1569">
        <f>(SUM($G627:K627)+ABS($F627))/ABS($F627)</f>
        <v>0.25051609375715145</v>
      </c>
      <c r="L689" s="1569">
        <f>(SUM($G627:L627)+ABS($F627))/ABS($F627)</f>
        <v>4.9180135087023832E-2</v>
      </c>
      <c r="M689" s="1569">
        <f>(SUM($G627:M627)+ABS($F627))/ABS($F627)</f>
        <v>-0.16069449957104839</v>
      </c>
      <c r="N689" s="1569">
        <f>(SUM($G627:N627)+ABS($F627))/ABS($F627)</f>
        <v>-0.37780566562543089</v>
      </c>
      <c r="O689" s="1569">
        <f>(SUM($G627:O627)+ABS($F627))/ABS($F627)</f>
        <v>-0.60117911932861134</v>
      </c>
      <c r="P689" s="1569">
        <f>(SUM($G627:P627)+ABS($F627))/ABS($F627)</f>
        <v>-0.83006016409709138</v>
      </c>
      <c r="Q689" s="1569">
        <f>(SUM($G627:Q627)+ABS($F627))/ABS($F627)</f>
        <v>-1.0638480127082737</v>
      </c>
      <c r="R689" s="1569">
        <f>(SUM($G627:R627)+ABS($F627))/ABS($F627)</f>
        <v>-1.3020537718824268</v>
      </c>
      <c r="S689" s="1569">
        <f>(SUM($G627:S627)+ABS($F627))/ABS($F627)</f>
        <v>-1.5442723373867582</v>
      </c>
      <c r="T689" s="1569">
        <f>(SUM($G627:T627)+ABS($F627))/ABS($F627)</f>
        <v>-1.7901629049500611</v>
      </c>
      <c r="U689" s="1569">
        <f>(SUM($G627:U627)+ABS($F627))/ABS($F627)</f>
        <v>-2.0394350439309248</v>
      </c>
      <c r="V689" s="1569">
        <f>(SUM($G627:V627)+ABS($F627))/ABS($F627)</f>
        <v>-2.2918384897509072</v>
      </c>
      <c r="W689" s="1569">
        <f>(SUM($G627:W627)+ABS($F627))/ABS($F627)</f>
        <v>-2.5471554970607322</v>
      </c>
      <c r="X689" s="1569">
        <f>(SUM($G627:X627)+ABS($F627))/ABS($F627)</f>
        <v>-2.8051950017646328</v>
      </c>
      <c r="Y689" s="1569">
        <f>(SUM($G627:Y627)+ABS($F627))/ABS($F627)</f>
        <v>-3.065788089478477</v>
      </c>
      <c r="Z689" s="1569">
        <f>(SUM($G627:Z627)+ABS($F627))/ABS($F627)</f>
        <v>-3.3287844261411474</v>
      </c>
      <c r="AA689" s="1569">
        <f>(SUM($G627:AA627)+ABS($F627))/ABS($F627)</f>
        <v>-3.5940494095812281</v>
      </c>
      <c r="AB689" s="1569">
        <f>(SUM($G627:AB627)+ABS($F627))/ABS($F627)</f>
        <v>-3.8614618697023304</v>
      </c>
      <c r="AC689" s="1569">
        <f>(SUM($G627:AC627)+ABS($F627))/ABS($F627)</f>
        <v>-4.1309121919669476</v>
      </c>
      <c r="AD689" s="1569">
        <f>(SUM($G627:AD627)+ABS($F627))/ABS($F627)</f>
        <v>-4.4023007715947244</v>
      </c>
      <c r="AE689" s="1569">
        <f>(SUM($G627:AE627)+ABS($F627))/ABS($F627)</f>
        <v>-4.6755367290895347</v>
      </c>
      <c r="AF689" s="1569">
        <f>(SUM($G627:AF627)+ABS($F627))/ABS($F627)</f>
        <v>-4.9505368344144713</v>
      </c>
      <c r="AG689" s="1569">
        <f>(SUM($G627:AG627)+ABS($F627))/ABS($F627)</f>
        <v>-5.2272245993386708</v>
      </c>
      <c r="AH689" s="1569">
        <f>(SUM($G627:AH627)+ABS($F627))/ABS($F627)</f>
        <v>-5.5055295065166812</v>
      </c>
      <c r="AI689" s="1569">
        <f>(SUM($G627:AI627)+ABS($F627))/ABS($F627)</f>
        <v>-5.7853863506341936</v>
      </c>
      <c r="AJ689" s="1569">
        <f>(SUM($G627:AJ627)+ABS($F627))/ABS($F627)</f>
        <v>-6.0667346720880095</v>
      </c>
      <c r="AK689" s="1569">
        <f>(SUM($G627:AK627)+ABS($F627))/ABS($F627)</f>
        <v>-6.3495182676004553</v>
      </c>
      <c r="AL689" s="1569">
        <f>(SUM($G627:AL627)+ABS($F627))/ABS($F627)</f>
        <v>-6.6336847652094786</v>
      </c>
      <c r="AM689" s="1569">
        <f>(SUM($G627:AM627)+ABS($F627))/ABS($F627)</f>
        <v>-6.9191852534486493</v>
      </c>
      <c r="AN689" s="1569">
        <f>(SUM($G627:AN627)+ABS($F627))/ABS($F627)</f>
        <v>-7.2059739563985303</v>
      </c>
      <c r="AO689" s="1569">
        <f>(SUM($G627:AO627)+ABS($F627))/ABS($F627)</f>
        <v>-7.4940079477716379</v>
      </c>
      <c r="AP689" s="1569">
        <f>(SUM($G627:AP627)+ABS($F627))/ABS($F627)</f>
        <v>-7.783246898376186</v>
      </c>
      <c r="AQ689" s="1569">
        <f>(SUM($G627:AQ627)+ABS($F627))/ABS($F627)</f>
        <v>-8.0736528522553126</v>
      </c>
      <c r="AR689" s="1569">
        <f>(SUM($G627:AR627)+ABS($F627))/ABS($F627)</f>
        <v>-8.3651900275688096</v>
      </c>
      <c r="AS689" s="1569">
        <f>(SUM($G627:AS627)+ABS($F627))/ABS($F627)</f>
        <v>-8.6578246389118672</v>
      </c>
      <c r="AT689" s="1569">
        <f>(SUM($G627:AT627)+ABS($F627))/ABS($F627)</f>
        <v>-8.9515247382793071</v>
      </c>
      <c r="AU689" s="1569">
        <f>(SUM($G627:AU627)+ABS($F627))/ABS($F627)</f>
        <v>-9.2462600723072121</v>
      </c>
      <c r="AV689" s="1569">
        <f>(SUM($G627:AV627)+ABS($F627))/ABS($F627)</f>
        <v>-9.5420019537743226</v>
      </c>
      <c r="AW689" s="1569">
        <f>(SUM($G627:AW627)+ABS($F627))/ABS($F627)</f>
        <v>-9.8387231456372586</v>
      </c>
      <c r="AX689" s="1569">
        <f>(SUM($G627:AX627)+ABS($F627))/ABS($F627)</f>
        <v>-10.136397756117288</v>
      </c>
      <c r="AY689" s="1569">
        <f>(SUM($G627:AY627)+ABS($F627))/ABS($F627)</f>
        <v>-10.435001143561081</v>
      </c>
      <c r="AZ689" s="1569">
        <f>(SUM($G627:AZ627)+ABS($F627))/ABS($F627)</f>
        <v>-10.734509829970275</v>
      </c>
      <c r="BA689" s="1569">
        <f>(SUM($G627:BA627)+ABS($F627))/ABS($F627)</f>
        <v>-11.034901422240795</v>
      </c>
      <c r="BB689" s="1569">
        <f>(SUM($G627:BB627)+ABS($F627))/ABS($F627)</f>
        <v>-11.336154540276832</v>
      </c>
      <c r="BC689" s="1569">
        <f>(SUM($G627:BC627)+ABS($F627))/ABS($F627)</f>
        <v>-11.63824875125025</v>
      </c>
      <c r="BD689" s="1569">
        <f>(SUM($G627:BD627)+ABS($F627))/ABS($F627)</f>
        <v>-11.941164509366619</v>
      </c>
      <c r="BE689" s="1569">
        <f>(SUM($G627:BE627)+ABS($F627))/ABS($F627)</f>
        <v>-12.244883100576848</v>
      </c>
      <c r="BF689" s="1569">
        <f>(SUM($G627:BF627)+ABS($F627))/ABS($F627)</f>
        <v>-12.549386591740328</v>
      </c>
      <c r="BG689" s="1569">
        <f>(SUM($G627:BG627)+ABS($F627))/ABS($F627)</f>
        <v>-12.854657783803269</v>
      </c>
      <c r="BH689" s="1569">
        <f>(SUM($G627:BH627)+ABS($F627))/ABS($F627)</f>
        <v>-13.160680168606087</v>
      </c>
      <c r="BI689" s="1569">
        <f>(SUM($G627:BI627)+ABS($F627))/ABS($F627)</f>
        <v>-13.467437888977182</v>
      </c>
      <c r="BJ689" s="1569">
        <f>(SUM($G627:BJ627)+ABS($F627))/ABS($F627)</f>
        <v>-13.77491570180843</v>
      </c>
      <c r="BK689" s="1569">
        <f>(SUM($G627:BK627)+ABS($F627))/ABS($F627)</f>
        <v>-14.083098943840806</v>
      </c>
      <c r="BL689" s="1569">
        <f>(SUM($G627:BL627)+ABS($F627))/ABS($F627)</f>
        <v>-14.391973499917606</v>
      </c>
      <c r="BM689" s="1569">
        <f>(SUM($G627:BM627)+ABS($F627))/ABS($F627)</f>
        <v>-14.701525773488198</v>
      </c>
      <c r="BN689" s="1571">
        <f>(SUM($G627:BN627)+ABS($F627))/ABS($F627)</f>
        <v>-15.011742659167671</v>
      </c>
    </row>
    <row r="690" spans="2:66" ht="8.25" customHeight="1" x14ac:dyDescent="0.15">
      <c r="B690" s="161"/>
      <c r="C690" s="1378"/>
      <c r="D690" s="166"/>
      <c r="E690" s="1337"/>
      <c r="F690" s="1614"/>
      <c r="G690" s="1569"/>
      <c r="H690" s="1569"/>
      <c r="I690" s="1569"/>
      <c r="J690" s="1569"/>
      <c r="K690" s="1569"/>
      <c r="L690" s="1569"/>
      <c r="M690" s="1569"/>
      <c r="N690" s="1569"/>
      <c r="O690" s="1569"/>
      <c r="P690" s="1569"/>
      <c r="Q690" s="1569"/>
      <c r="R690" s="1569"/>
      <c r="S690" s="1569"/>
      <c r="T690" s="1569"/>
      <c r="U690" s="1569"/>
      <c r="V690" s="1569"/>
      <c r="W690" s="1569"/>
      <c r="X690" s="1569"/>
      <c r="Y690" s="1569"/>
      <c r="Z690" s="1569"/>
      <c r="AA690" s="1569"/>
      <c r="AB690" s="1569"/>
      <c r="AC690" s="1569"/>
      <c r="AD690" s="1569"/>
      <c r="AE690" s="1569"/>
      <c r="AF690" s="1569"/>
      <c r="AG690" s="1569"/>
      <c r="AH690" s="1569"/>
      <c r="AI690" s="1569"/>
      <c r="AJ690" s="1569"/>
      <c r="AK690" s="1569"/>
      <c r="AL690" s="1569"/>
      <c r="AM690" s="1569"/>
      <c r="AN690" s="1569"/>
      <c r="AO690" s="1569"/>
      <c r="AP690" s="1569"/>
      <c r="AQ690" s="1569"/>
      <c r="AR690" s="1569"/>
      <c r="AS690" s="1569"/>
      <c r="AT690" s="1569"/>
      <c r="AU690" s="1569"/>
      <c r="AV690" s="1569"/>
      <c r="AW690" s="1569"/>
      <c r="AX690" s="1569"/>
      <c r="AY690" s="1569"/>
      <c r="AZ690" s="1569"/>
      <c r="BA690" s="1569"/>
      <c r="BB690" s="1569"/>
      <c r="BC690" s="1569"/>
      <c r="BD690" s="1569"/>
      <c r="BE690" s="1569"/>
      <c r="BF690" s="1569"/>
      <c r="BG690" s="1569"/>
      <c r="BH690" s="1569"/>
      <c r="BI690" s="1569"/>
      <c r="BJ690" s="1569"/>
      <c r="BK690" s="1569"/>
      <c r="BL690" s="1569"/>
      <c r="BM690" s="1569"/>
      <c r="BN690" s="1571"/>
    </row>
    <row r="691" spans="2:66" x14ac:dyDescent="0.15">
      <c r="B691" s="161"/>
      <c r="C691" s="1378"/>
      <c r="D691" s="166" t="str">
        <f t="shared" si="176"/>
        <v>High Price Range</v>
      </c>
      <c r="E691" s="1337" t="str">
        <f t="shared" si="177"/>
        <v>High Range CAPEX</v>
      </c>
      <c r="F691" s="1614">
        <f t="shared" si="178"/>
        <v>1.430991649969557</v>
      </c>
      <c r="G691" s="1569">
        <f>(SUM($G629:G629)+ABS($F629))/ABS($F629)</f>
        <v>1.9444561562896172</v>
      </c>
      <c r="H691" s="1569">
        <f>(SUM($G629:H629)+ABS($F629))/ABS($F629)</f>
        <v>2.5860142885792343</v>
      </c>
      <c r="I691" s="1569">
        <f>(SUM($G629:I629)+ABS($F629))/ABS($F629)</f>
        <v>3.079309445942398</v>
      </c>
      <c r="J691" s="1569">
        <f>(SUM($G629:J629)+ABS($F629))/ABS($F629)</f>
        <v>3.4785491590320157</v>
      </c>
      <c r="K691" s="1569">
        <f>(SUM($G629:K629)+ABS($F629))/ABS($F629)</f>
        <v>3.8106020673262346</v>
      </c>
      <c r="L691" s="1569">
        <f>(SUM($G629:L629)+ABS($F629))/ABS($F629)</f>
        <v>4.0912314004746886</v>
      </c>
      <c r="M691" s="1569">
        <f>(SUM($G629:M629)+ABS($F629))/ABS($F629)</f>
        <v>4.3306765410995016</v>
      </c>
      <c r="N691" s="1569">
        <f>(SUM($G629:N629)+ABS($F629))/ABS($F629)</f>
        <v>4.5360615188291185</v>
      </c>
      <c r="O691" s="1569">
        <f>(SUM($G629:O629)+ABS($F629))/ABS($F629)</f>
        <v>4.7125948682967449</v>
      </c>
      <c r="P691" s="1569">
        <f>(SUM($G629:P629)+ABS($F629))/ABS($F629)</f>
        <v>4.8642304021900431</v>
      </c>
      <c r="Q691" s="1569">
        <f>(SUM($G629:Q629)+ABS($F629))/ABS($F629)</f>
        <v>4.9940591923563078</v>
      </c>
      <c r="R691" s="1569">
        <f>(SUM($G629:R629)+ABS($F629))/ABS($F629)</f>
        <v>5.1045558661329951</v>
      </c>
      <c r="S691" s="1569">
        <f>(SUM($G629:S629)+ABS($F629))/ABS($F629)</f>
        <v>5.1977406333715157</v>
      </c>
      <c r="T691" s="1569">
        <f>(SUM($G629:T629)+ABS($F629))/ABS($F629)</f>
        <v>5.2752899531292901</v>
      </c>
      <c r="U691" s="1569">
        <f>(SUM($G629:U629)+ABS($F629))/ABS($F629)</f>
        <v>5.3386145224812669</v>
      </c>
      <c r="V691" s="1569">
        <f>(SUM($G629:V629)+ABS($F629))/ABS($F629)</f>
        <v>5.388915711922885</v>
      </c>
      <c r="W691" s="1569">
        <f>(SUM($G629:W629)+ABS($F629))/ABS($F629)</f>
        <v>5.4272273427682025</v>
      </c>
      <c r="X691" s="1569">
        <f>(SUM($G629:X629)+ABS($F629))/ABS($F629)</f>
        <v>5.4544472296002269</v>
      </c>
      <c r="Y691" s="1569">
        <f>(SUM($G629:Y629)+ABS($F629))/ABS($F629)</f>
        <v>5.4713614102158337</v>
      </c>
      <c r="Z691" s="1569">
        <f>(SUM($G629:Z629)+ABS($F629))/ABS($F629)</f>
        <v>5.4786630445883961</v>
      </c>
      <c r="AA691" s="1569">
        <f>(SUM($G629:AA629)+ABS($F629))/ABS($F629)</f>
        <v>5.4769673573536268</v>
      </c>
      <c r="AB691" s="1569">
        <f>(SUM($G629:AB629)+ABS($F629))/ABS($F629)</f>
        <v>5.466823596744562</v>
      </c>
      <c r="AC691" s="1569">
        <f>(SUM($G629:AC629)+ABS($F629))/ABS($F629)</f>
        <v>5.4487247112191133</v>
      </c>
      <c r="AD691" s="1569">
        <f>(SUM($G629:AD629)+ABS($F629))/ABS($F629)</f>
        <v>5.4231152574983863</v>
      </c>
      <c r="AE691" s="1569">
        <f>(SUM($G629:AE629)+ABS($F629))/ABS($F629)</f>
        <v>5.3903979219367875</v>
      </c>
      <c r="AF691" s="1569">
        <f>(SUM($G629:AF629)+ABS($F629))/ABS($F629)</f>
        <v>5.3509389429855272</v>
      </c>
      <c r="AG691" s="1569">
        <f>(SUM($G629:AG629)+ABS($F629))/ABS($F629)</f>
        <v>5.3050726542308659</v>
      </c>
      <c r="AH691" s="1569">
        <f>(SUM($G629:AH629)+ABS($F629))/ABS($F629)</f>
        <v>5.2531053172950086</v>
      </c>
      <c r="AI691" s="1569">
        <f>(SUM($G629:AI629)+ABS($F629))/ABS($F629)</f>
        <v>5.1953183765254396</v>
      </c>
      <c r="AJ691" s="1569">
        <f>(SUM($G629:AJ629)+ABS($F629))/ABS($F629)</f>
        <v>5.1319712392649457</v>
      </c>
      <c r="AK691" s="1569">
        <f>(SUM($G629:AK629)+ABS($F629))/ABS($F629)</f>
        <v>5.0633036640832962</v>
      </c>
      <c r="AL691" s="1569">
        <f>(SUM($G629:AL629)+ABS($F629))/ABS($F629)</f>
        <v>4.9895378228945138</v>
      </c>
      <c r="AM691" s="1569">
        <f>(SUM($G629:AM629)+ABS($F629))/ABS($F629)</f>
        <v>4.9108800901177254</v>
      </c>
      <c r="AN691" s="1569">
        <f>(SUM($G629:AN629)+ABS($F629))/ABS($F629)</f>
        <v>4.8275226020519026</v>
      </c>
      <c r="AO691" s="1569">
        <f>(SUM($G629:AO629)+ABS($F629))/ABS($F629)</f>
        <v>4.7396446217577886</v>
      </c>
      <c r="AP691" s="1569">
        <f>(SUM($G629:AP629)+ABS($F629))/ABS($F629)</f>
        <v>4.6474137384813314</v>
      </c>
      <c r="AQ691" s="1569">
        <f>(SUM($G629:AQ629)+ABS($F629))/ABS($F629)</f>
        <v>4.5509869256444908</v>
      </c>
      <c r="AR691" s="1569">
        <f>(SUM($G629:AR629)+ABS($F629))/ABS($F629)</f>
        <v>4.4505114773949002</v>
      </c>
      <c r="AS691" s="1569">
        <f>(SUM($G629:AS629)+ABS($F629))/ABS($F629)</f>
        <v>4.3461258404358407</v>
      </c>
      <c r="AT691" s="1569">
        <f>(SUM($G629:AT629)+ABS($F629))/ABS($F629)</f>
        <v>4.2379603551918139</v>
      </c>
      <c r="AU691" s="1569">
        <f>(SUM($G629:AU629)+ABS($F629))/ABS($F629)</f>
        <v>4.1261379181791211</v>
      </c>
      <c r="AV691" s="1569">
        <f>(SUM($G629:AV629)+ABS($F629))/ABS($F629)</f>
        <v>4.0107745756492292</v>
      </c>
      <c r="AW691" s="1569">
        <f>(SUM($G629:AW629)+ABS($F629))/ABS($F629)</f>
        <v>3.8919800570803997</v>
      </c>
      <c r="AX691" s="1569">
        <f>(SUM($G629:AX629)+ABS($F629))/ABS($F629)</f>
        <v>3.7698582558510711</v>
      </c>
      <c r="AY691" s="1569">
        <f>(SUM($G629:AY629)+ABS($F629))/ABS($F629)</f>
        <v>3.6445076633901685</v>
      </c>
      <c r="AZ691" s="1569">
        <f>(SUM($G629:AZ629)+ABS($F629))/ABS($F629)</f>
        <v>3.5160217622277328</v>
      </c>
      <c r="BA691" s="1569">
        <f>(SUM($G629:BA629)+ABS($F629))/ABS($F629)</f>
        <v>3.3844893826343312</v>
      </c>
      <c r="BB691" s="1569">
        <f>(SUM($G629:BB629)+ABS($F629))/ABS($F629)</f>
        <v>3.249995026915673</v>
      </c>
      <c r="BC691" s="1569">
        <f>(SUM($G629:BC629)+ABS($F629))/ABS($F629)</f>
        <v>3.1126191649004742</v>
      </c>
      <c r="BD691" s="1569">
        <f>(SUM($G629:BD629)+ABS($F629))/ABS($F629)</f>
        <v>2.9724385037091183</v>
      </c>
      <c r="BE691" s="1569">
        <f>(SUM($G629:BE629)+ABS($F629))/ABS($F629)</f>
        <v>2.8295262345053178</v>
      </c>
      <c r="BF691" s="1569">
        <f>(SUM($G629:BF629)+ABS($F629))/ABS($F629)</f>
        <v>2.6839522586022335</v>
      </c>
      <c r="BG691" s="1569">
        <f>(SUM($G629:BG629)+ABS($F629))/ABS($F629)</f>
        <v>2.5357833950097817</v>
      </c>
      <c r="BH691" s="1569">
        <f>(SUM($G629:BH629)+ABS($F629))/ABS($F629)</f>
        <v>2.385083571263976</v>
      </c>
      <c r="BI691" s="1569">
        <f>(SUM($G629:BI629)+ABS($F629))/ABS($F629)</f>
        <v>2.2319139991662049</v>
      </c>
      <c r="BJ691" s="1569">
        <f>(SUM($G629:BJ629)+ABS($F629))/ABS($F629)</f>
        <v>2.0763333368754426</v>
      </c>
      <c r="BK691" s="1569">
        <f>(SUM($G629:BK629)+ABS($F629))/ABS($F629)</f>
        <v>1.9183978386353422</v>
      </c>
      <c r="BL691" s="1569">
        <f>(SUM($G629:BL629)+ABS($F629))/ABS($F629)</f>
        <v>1.7581614932776111</v>
      </c>
      <c r="BM691" s="1569">
        <f>(SUM($G629:BM629)+ABS($F629))/ABS($F629)</f>
        <v>1.5956761525200294</v>
      </c>
      <c r="BN691" s="1571">
        <f>(SUM($G629:BN629)+ABS($F629))/ABS($F629)</f>
        <v>1.430991649969557</v>
      </c>
    </row>
    <row r="692" spans="2:66" x14ac:dyDescent="0.15">
      <c r="B692" s="161"/>
      <c r="C692" s="1378"/>
      <c r="D692" s="166" t="str">
        <f t="shared" si="176"/>
        <v>High Price Range</v>
      </c>
      <c r="E692" s="1337" t="str">
        <f t="shared" si="177"/>
        <v>High Range CAPEX</v>
      </c>
      <c r="F692" s="1614">
        <f t="shared" si="178"/>
        <v>11.34557111658313</v>
      </c>
      <c r="G692" s="1569">
        <f>(SUM($G630:G630)+ABS($F630))/ABS($F630)</f>
        <v>1.9444561562896172</v>
      </c>
      <c r="H692" s="1569">
        <f>(SUM($G630:H630)+ABS($F630))/ABS($F630)</f>
        <v>2.6617387945792341</v>
      </c>
      <c r="I692" s="1569">
        <f>(SUM($G630:I630)+ABS($F630))/ABS($F630)</f>
        <v>3.262276714649893</v>
      </c>
      <c r="J692" s="1569">
        <f>(SUM($G630:J630)+ABS($F630))/ABS($F630)</f>
        <v>3.7864618626395097</v>
      </c>
      <c r="K692" s="1569">
        <f>(SUM($G630:K630)+ABS($F630))/ABS($F630)</f>
        <v>4.2548699472330807</v>
      </c>
      <c r="L692" s="1569">
        <f>(SUM($G630:L630)+ABS($F630))/ABS($F630)</f>
        <v>4.6798220847365837</v>
      </c>
      <c r="M692" s="1569">
        <f>(SUM($G630:M630)+ABS($F630))/ABS($F630)</f>
        <v>5.0694545844774135</v>
      </c>
      <c r="N692" s="1569">
        <f>(SUM($G630:N630)+ABS($F630))/ABS($F630)</f>
        <v>5.42950686571203</v>
      </c>
      <c r="O692" s="1569">
        <f>(SUM($G630:O630)+ABS($F630))/ABS($F630)</f>
        <v>5.7642252783979329</v>
      </c>
      <c r="P692" s="1569">
        <f>(SUM($G630:P630)+ABS($F630))/ABS($F630)</f>
        <v>6.076867055745911</v>
      </c>
      <c r="Q692" s="1569">
        <f>(SUM($G630:Q630)+ABS($F630))/ABS($F630)</f>
        <v>6.3700025090260404</v>
      </c>
      <c r="R692" s="1569">
        <f>(SUM($G630:R630)+ABS($F630))/ABS($F630)</f>
        <v>6.6457067313474596</v>
      </c>
      <c r="S692" s="1569">
        <f>(SUM($G630:S630)+ABS($F630))/ABS($F630)</f>
        <v>6.9056867983967782</v>
      </c>
      <c r="T692" s="1569">
        <f>(SUM($G630:T630)+ABS($F630))/ABS($F630)</f>
        <v>7.1513693286199267</v>
      </c>
      <c r="U692" s="1569">
        <f>(SUM($G630:U630)+ABS($F630))/ABS($F630)</f>
        <v>7.3839626310950779</v>
      </c>
      <c r="V692" s="1569">
        <f>(SUM($G630:V630)+ABS($F630))/ABS($F630)</f>
        <v>7.6045019755879455</v>
      </c>
      <c r="W692" s="1569">
        <f>(SUM($G630:W630)+ABS($F630))/ABS($F630)</f>
        <v>7.8138833105697048</v>
      </c>
      <c r="X692" s="1569">
        <f>(SUM($G630:X630)+ABS($F630))/ABS($F630)</f>
        <v>8.0128888667961657</v>
      </c>
      <c r="Y692" s="1569">
        <f>(SUM($G630:Y630)+ABS($F630))/ABS($F630)</f>
        <v>8.2022069310052501</v>
      </c>
      <c r="Z692" s="1569">
        <f>(SUM($G630:Z630)+ABS($F630))/ABS($F630)</f>
        <v>8.3824473471944732</v>
      </c>
      <c r="AA692" s="1569">
        <f>(SUM($G630:AA630)+ABS($F630))/ABS($F630)</f>
        <v>8.5541538313673513</v>
      </c>
      <c r="AB692" s="1569">
        <f>(SUM($G630:AB630)+ABS($F630))/ABS($F630)</f>
        <v>8.7178138720989047</v>
      </c>
      <c r="AC692" s="1569">
        <f>(SUM($G630:AC630)+ABS($F630))/ABS($F630)</f>
        <v>8.8738667761460768</v>
      </c>
      <c r="AD692" s="1569">
        <f>(SUM($G630:AD630)+ABS($F630))/ABS($F630)</f>
        <v>9.0227102705627278</v>
      </c>
      <c r="AE692" s="1569">
        <f>(SUM($G630:AE630)+ABS($F630))/ABS($F630)</f>
        <v>9.1647059684824335</v>
      </c>
      <c r="AF692" s="1569">
        <f>(SUM($G630:AF630)+ABS($F630))/ABS($F630)</f>
        <v>9.3001839309177967</v>
      </c>
      <c r="AG692" s="1569">
        <f>(SUM($G630:AG630)+ABS($F630))/ABS($F630)</f>
        <v>9.429446502462179</v>
      </c>
      <c r="AH692" s="1569">
        <f>(SUM($G630:AH630)+ABS($F630))/ABS($F630)</f>
        <v>9.5527715585952961</v>
      </c>
      <c r="AI692" s="1569">
        <f>(SUM($G630:AI630)+ABS($F630))/ABS($F630)</f>
        <v>9.6704152722758021</v>
      </c>
      <c r="AJ692" s="1569">
        <f>(SUM($G630:AJ630)+ABS($F630))/ABS($F630)</f>
        <v>9.7826144848231227</v>
      </c>
      <c r="AK692" s="1569">
        <f>(SUM($G630:AK630)+ABS($F630))/ABS($F630)</f>
        <v>9.8895887487726331</v>
      </c>
      <c r="AL692" s="1569">
        <f>(SUM($G630:AL630)+ABS($F630))/ABS($F630)</f>
        <v>9.9915420970350137</v>
      </c>
      <c r="AM692" s="1569">
        <f>(SUM($G630:AM630)+ABS($F630))/ABS($F630)</f>
        <v>10.088664582300849</v>
      </c>
      <c r="AN692" s="1569">
        <f>(SUM($G630:AN630)+ABS($F630))/ABS($F630)</f>
        <v>10.181133622478788</v>
      </c>
      <c r="AO692" s="1569">
        <f>(SUM($G630:AO630)+ABS($F630))/ABS($F630)</f>
        <v>10.269115181507429</v>
      </c>
      <c r="AP692" s="1569">
        <f>(SUM($G630:AP630)+ABS($F630))/ABS($F630)</f>
        <v>10.352764809743363</v>
      </c>
      <c r="AQ692" s="1569">
        <f>(SUM($G630:AQ630)+ABS($F630))/ABS($F630)</f>
        <v>10.432228564005497</v>
      </c>
      <c r="AR692" s="1569">
        <f>(SUM($G630:AR630)+ABS($F630))/ABS($F630)</f>
        <v>10.50764382402666</v>
      </c>
      <c r="AS692" s="1569">
        <f>(SUM($G630:AS630)+ABS($F630))/ABS($F630)</f>
        <v>10.57914001935824</v>
      </c>
      <c r="AT692" s="1569">
        <f>(SUM($G630:AT630)+ABS($F630))/ABS($F630)</f>
        <v>10.646839278562522</v>
      </c>
      <c r="AU692" s="1569">
        <f>(SUM($G630:AU630)+ABS($F630))/ABS($F630)</f>
        <v>10.710857010710384</v>
      </c>
      <c r="AV692" s="1569">
        <f>(SUM($G630:AV630)+ABS($F630))/ABS($F630)</f>
        <v>10.771302427700773</v>
      </c>
      <c r="AW692" s="1569">
        <f>(SUM($G630:AW630)+ABS($F630))/ABS($F630)</f>
        <v>10.828279014672271</v>
      </c>
      <c r="AX692" s="1569">
        <f>(SUM($G630:AX630)+ABS($F630))/ABS($F630)</f>
        <v>10.881884954737531</v>
      </c>
      <c r="AY692" s="1569">
        <f>(SUM($G630:AY630)+ABS($F630))/ABS($F630)</f>
        <v>10.932213513400573</v>
      </c>
      <c r="AZ692" s="1569">
        <f>(SUM($G630:AZ630)+ABS($F630))/ABS($F630)</f>
        <v>10.979353387284112</v>
      </c>
      <c r="BA692" s="1569">
        <f>(SUM($G630:BA630)+ABS($F630))/ABS($F630)</f>
        <v>11.023389021175257</v>
      </c>
      <c r="BB692" s="1569">
        <f>(SUM($G630:BB630)+ABS($F630))/ABS($F630)</f>
        <v>11.064400896872851</v>
      </c>
      <c r="BC692" s="1569">
        <f>(SUM($G630:BC630)+ABS($F630))/ABS($F630)</f>
        <v>11.102465796873085</v>
      </c>
      <c r="BD692" s="1569">
        <f>(SUM($G630:BD630)+ABS($F630))/ABS($F630)</f>
        <v>11.137657045548279</v>
      </c>
      <c r="BE692" s="1569">
        <f>(SUM($G630:BE630)+ABS($F630))/ABS($F630)</f>
        <v>11.170044730146717</v>
      </c>
      <c r="BF692" s="1569">
        <f>(SUM($G630:BF630)+ABS($F630))/ABS($F630)</f>
        <v>11.199695903660219</v>
      </c>
      <c r="BG692" s="1569">
        <f>(SUM($G630:BG630)+ABS($F630))/ABS($F630)</f>
        <v>11.2266747713635</v>
      </c>
      <c r="BH692" s="1569">
        <f>(SUM($G630:BH630)+ABS($F630))/ABS($F630)</f>
        <v>11.251042862619668</v>
      </c>
      <c r="BI692" s="1569">
        <f>(SUM($G630:BI630)+ABS($F630))/ABS($F630)</f>
        <v>11.272859189364107</v>
      </c>
      <c r="BJ692" s="1569">
        <f>(SUM($G630:BJ630)+ABS($F630))/ABS($F630)</f>
        <v>11.292180392520699</v>
      </c>
      <c r="BK692" s="1569">
        <f>(SUM($G630:BK630)+ABS($F630))/ABS($F630)</f>
        <v>11.309060877466241</v>
      </c>
      <c r="BL692" s="1569">
        <f>(SUM($G630:BL630)+ABS($F630))/ABS($F630)</f>
        <v>11.323552939538112</v>
      </c>
      <c r="BM692" s="1569">
        <f>(SUM($G630:BM630)+ABS($F630))/ABS($F630)</f>
        <v>11.335706880474465</v>
      </c>
      <c r="BN692" s="1571">
        <f>(SUM($G630:BN630)+ABS($F630))/ABS($F630)</f>
        <v>11.34557111658313</v>
      </c>
    </row>
    <row r="693" spans="2:66" x14ac:dyDescent="0.15">
      <c r="B693" s="161"/>
      <c r="C693" s="1379"/>
      <c r="D693" s="1365" t="str">
        <f t="shared" si="176"/>
        <v>High Price Range</v>
      </c>
      <c r="E693" s="1347" t="str">
        <f t="shared" si="177"/>
        <v>High Range CAPEX</v>
      </c>
      <c r="F693" s="1615">
        <f t="shared" si="178"/>
        <v>23.70343100422912</v>
      </c>
      <c r="G693" s="1572">
        <f>(SUM($G631:G631)+ABS($F631))/ABS($F631)</f>
        <v>1.9444561562896172</v>
      </c>
      <c r="H693" s="1572">
        <f>(SUM($G631:H631)+ABS($F631))/ABS($F631)</f>
        <v>2.7374633005792344</v>
      </c>
      <c r="I693" s="1572">
        <f>(SUM($G631:I631)+ABS($F631))/ABS($F631)</f>
        <v>3.448999942623749</v>
      </c>
      <c r="J693" s="1572">
        <f>(SUM($G631:J631)+ABS($F631))/ABS($F631)</f>
        <v>4.1057029761133652</v>
      </c>
      <c r="K693" s="1572">
        <f>(SUM($G631:K631)+ABS($F631))/ABS($F631)</f>
        <v>4.7214946664791153</v>
      </c>
      <c r="L693" s="1572">
        <f>(SUM($G631:L631)+ABS($F631))/ABS($F631)</f>
        <v>5.3048742479481392</v>
      </c>
      <c r="M693" s="1572">
        <f>(SUM($G631:M631)+ABS($F631))/ABS($F631)</f>
        <v>5.8615419285992623</v>
      </c>
      <c r="N693" s="1572">
        <f>(SUM($G631:N631)+ABS($F631))/ABS($F631)</f>
        <v>6.3955712623688799</v>
      </c>
      <c r="O693" s="1572">
        <f>(SUM($G631:O631)+ABS($F631))/ABS($F631)</f>
        <v>6.910010017130225</v>
      </c>
      <c r="P693" s="1569">
        <f>(SUM($G631:P631)+ABS($F631))/ABS($F631)</f>
        <v>7.407219142088362</v>
      </c>
      <c r="Q693" s="1569">
        <f>(SUM($G631:Q631)+ABS($F631))/ABS($F631)</f>
        <v>7.8890781052925893</v>
      </c>
      <c r="R693" s="1569">
        <f>(SUM($G631:R631)+ABS($F631))/ABS($F631)</f>
        <v>8.3571163322436739</v>
      </c>
      <c r="S693" s="1569">
        <f>(SUM($G631:S631)+ABS($F631))/ABS($F631)</f>
        <v>8.8126011276270884</v>
      </c>
      <c r="T693" s="1569">
        <f>(SUM($G631:T631)+ABS($F631))/ABS($F631)</f>
        <v>9.2565986438420627</v>
      </c>
      <c r="U693" s="1569">
        <f>(SUM($G631:U631)+ABS($F631))/ABS($F631)</f>
        <v>9.6900174473336502</v>
      </c>
      <c r="V693" s="1569">
        <f>(SUM($G631:V631)+ABS($F631))/ABS($F631)</f>
        <v>10.113640451355268</v>
      </c>
      <c r="W693" s="1569">
        <f>(SUM($G631:W631)+ABS($F631))/ABS($F631)</f>
        <v>10.528148837881925</v>
      </c>
      <c r="X693" s="1569">
        <f>(SUM($G631:X631)+ABS($F631))/ABS($F631)</f>
        <v>10.934140320796097</v>
      </c>
      <c r="Y693" s="1569">
        <f>(SUM($G631:Y631)+ABS($F631))/ABS($F631)</f>
        <v>11.332143322101624</v>
      </c>
      <c r="Z693" s="1569">
        <f>(SUM($G631:Z631)+ABS($F631))/ABS($F631)</f>
        <v>11.722628138192908</v>
      </c>
      <c r="AA693" s="1569">
        <f>(SUM($G631:AA631)+ABS($F631))/ABS($F631)</f>
        <v>12.106015850729191</v>
      </c>
      <c r="AB693" s="1569">
        <f>(SUM($G631:AB631)+ABS($F631))/ABS($F631)</f>
        <v>12.482685521241956</v>
      </c>
      <c r="AC693" s="1569">
        <f>(SUM($G631:AC631)+ABS($F631))/ABS($F631)</f>
        <v>12.852980061519661</v>
      </c>
      <c r="AD693" s="1569">
        <f>(SUM($G631:AD631)+ABS($F631))/ABS($F631)</f>
        <v>13.217211069404598</v>
      </c>
      <c r="AE693" s="1569">
        <f>(SUM($G631:AE631)+ABS($F631))/ABS($F631)</f>
        <v>13.575662847063786</v>
      </c>
      <c r="AF693" s="1569">
        <f>(SUM($G631:AF631)+ABS($F631))/ABS($F631)</f>
        <v>13.928595766537816</v>
      </c>
      <c r="AG693" s="1569">
        <f>(SUM($G631:AG631)+ABS($F631))/ABS($F631)</f>
        <v>14.276249109190632</v>
      </c>
      <c r="AH693" s="1569">
        <f>(SUM($G631:AH631)+ABS($F631))/ABS($F631)</f>
        <v>14.618843477413066</v>
      </c>
      <c r="AI693" s="1569">
        <f>(SUM($G631:AI631)+ABS($F631))/ABS($F631)</f>
        <v>14.95658285574455</v>
      </c>
      <c r="AJ693" s="1569">
        <f>(SUM($G631:AJ631)+ABS($F631))/ABS($F631)</f>
        <v>15.289656382515942</v>
      </c>
      <c r="AK693" s="1569">
        <f>(SUM($G631:AK631)+ABS($F631))/ABS($F631)</f>
        <v>15.618239880815148</v>
      </c>
      <c r="AL693" s="1569">
        <f>(SUM($G631:AL631)+ABS($F631))/ABS($F631)</f>
        <v>15.942497188063566</v>
      </c>
      <c r="AM693" s="1569">
        <f>(SUM($G631:AM631)+ABS($F631))/ABS($F631)</f>
        <v>16.262581316067937</v>
      </c>
      <c r="AN693" s="1569">
        <f>(SUM($G631:AN631)+ABS($F631))/ABS($F631)</f>
        <v>16.578635467570891</v>
      </c>
      <c r="AO693" s="1569">
        <f>(SUM($G631:AO631)+ABS($F631))/ABS($F631)</f>
        <v>16.890793930691022</v>
      </c>
      <c r="AP693" s="1569">
        <f>(SUM($G631:AP631)+ABS($F631))/ABS($F631)</f>
        <v>17.199182868942739</v>
      </c>
      <c r="AQ693" s="1569">
        <f>(SUM($G631:AQ631)+ABS($F631))/ABS($F631)</f>
        <v>17.503921021549385</v>
      </c>
      <c r="AR693" s="1569">
        <f>(SUM($G631:AR631)+ABS($F631))/ABS($F631)</f>
        <v>17.805120326353322</v>
      </c>
      <c r="AS693" s="1569">
        <f>(SUM($G631:AS631)+ABS($F631))/ABS($F631)</f>
        <v>18.102886475663716</v>
      </c>
      <c r="AT693" s="1569">
        <f>(SUM($G631:AT631)+ABS($F631))/ABS($F631)</f>
        <v>18.397319413774831</v>
      </c>
      <c r="AU693" s="1569">
        <f>(SUM($G631:AU631)+ABS($F631))/ABS($F631)</f>
        <v>18.68851378356311</v>
      </c>
      <c r="AV693" s="1569">
        <f>(SUM($G631:AV631)+ABS($F631))/ABS($F631)</f>
        <v>18.976559328474725</v>
      </c>
      <c r="AW693" s="1569">
        <f>(SUM($G631:AW631)+ABS($F631))/ABS($F631)</f>
        <v>19.261541255303154</v>
      </c>
      <c r="AX693" s="1569">
        <f>(SUM($G631:AX631)+ABS($F631))/ABS($F631)</f>
        <v>19.543540562393606</v>
      </c>
      <c r="AY693" s="1569">
        <f>(SUM($G631:AY631)+ABS($F631))/ABS($F631)</f>
        <v>19.822634337271214</v>
      </c>
      <c r="AZ693" s="1569">
        <f>(SUM($G631:AZ631)+ABS($F631))/ABS($F631)</f>
        <v>20.098896027150108</v>
      </c>
      <c r="BA693" s="1569">
        <f>(SUM($G631:BA631)+ABS($F631))/ABS($F631)</f>
        <v>20.372395685323795</v>
      </c>
      <c r="BB693" s="1569">
        <f>(SUM($G631:BB631)+ABS($F631))/ABS($F631)</f>
        <v>20.6432001960492</v>
      </c>
      <c r="BC693" s="1569">
        <f>(SUM($G631:BC631)+ABS($F631))/ABS($F631)</f>
        <v>20.911373480205789</v>
      </c>
      <c r="BD693" s="1569">
        <f>(SUM($G631:BD631)+ABS($F631))/ABS($F631)</f>
        <v>21.176976683728022</v>
      </c>
      <c r="BE693" s="1569">
        <f>(SUM($G631:BE631)+ABS($F631))/ABS($F631)</f>
        <v>21.440068350566243</v>
      </c>
      <c r="BF693" s="1569">
        <f>(SUM($G631:BF631)+ABS($F631))/ABS($F631)</f>
        <v>21.700704581721837</v>
      </c>
      <c r="BG693" s="1569">
        <f>(SUM($G631:BG631)+ABS($F631))/ABS($F631)</f>
        <v>21.958939181721362</v>
      </c>
      <c r="BH693" s="1569">
        <f>(SUM($G631:BH631)+ABS($F631))/ABS($F631)</f>
        <v>22.214823793737853</v>
      </c>
      <c r="BI693" s="1569">
        <f>(SUM($G631:BI631)+ABS($F631))/ABS($F631)</f>
        <v>22.468408024431124</v>
      </c>
      <c r="BJ693" s="1569">
        <f>(SUM($G631:BJ631)+ABS($F631))/ABS($F631)</f>
        <v>22.71973955946028</v>
      </c>
      <c r="BK693" s="1569">
        <f>(SUM($G631:BK631)+ABS($F631))/ABS($F631)</f>
        <v>22.96886427051799</v>
      </c>
      <c r="BL693" s="1569">
        <f>(SUM($G631:BL631)+ABS($F631))/ABS($F631)</f>
        <v>23.215826314645287</v>
      </c>
      <c r="BM693" s="1569">
        <f>(SUM($G631:BM631)+ABS($F631))/ABS($F631)</f>
        <v>23.460668226505906</v>
      </c>
      <c r="BN693" s="1571">
        <f>(SUM($G631:BN631)+ABS($F631))/ABS($F631)</f>
        <v>23.70343100422912</v>
      </c>
    </row>
    <row r="694" spans="2:66" ht="7.5" customHeight="1" x14ac:dyDescent="0.15">
      <c r="B694" s="161"/>
      <c r="C694" s="1378"/>
      <c r="D694" s="166"/>
      <c r="E694" s="1337"/>
      <c r="F694" s="1614"/>
      <c r="G694" s="1569"/>
      <c r="H694" s="1569"/>
      <c r="I694" s="1569"/>
      <c r="J694" s="1569"/>
      <c r="K694" s="1569"/>
      <c r="L694" s="1569"/>
      <c r="M694" s="1569"/>
      <c r="N694" s="1569"/>
      <c r="O694" s="1569"/>
      <c r="P694" s="1569"/>
      <c r="Q694" s="1569"/>
      <c r="R694" s="1569"/>
      <c r="S694" s="1569"/>
      <c r="T694" s="1569"/>
      <c r="U694" s="1569"/>
      <c r="V694" s="1569"/>
      <c r="W694" s="1569"/>
      <c r="X694" s="1569"/>
      <c r="Y694" s="1569"/>
      <c r="Z694" s="1569"/>
      <c r="AA694" s="1569"/>
      <c r="AB694" s="1569"/>
      <c r="AC694" s="1569"/>
      <c r="AD694" s="1569"/>
      <c r="AE694" s="1569"/>
      <c r="AF694" s="1569"/>
      <c r="AG694" s="1569"/>
      <c r="AH694" s="1569"/>
      <c r="AI694" s="1569"/>
      <c r="AJ694" s="1569"/>
      <c r="AK694" s="1569"/>
      <c r="AL694" s="1569"/>
      <c r="AM694" s="1569"/>
      <c r="AN694" s="1569"/>
      <c r="AO694" s="1569"/>
      <c r="AP694" s="1569"/>
      <c r="AQ694" s="1569"/>
      <c r="AR694" s="1569"/>
      <c r="AS694" s="1569"/>
      <c r="AT694" s="1569"/>
      <c r="AU694" s="1569"/>
      <c r="AV694" s="1569"/>
      <c r="AW694" s="1569"/>
      <c r="AX694" s="1569"/>
      <c r="AY694" s="1569"/>
      <c r="AZ694" s="1569"/>
      <c r="BA694" s="1569"/>
      <c r="BB694" s="1569"/>
      <c r="BC694" s="1569"/>
      <c r="BD694" s="1569"/>
      <c r="BE694" s="1569"/>
      <c r="BF694" s="1569"/>
      <c r="BG694" s="1569"/>
      <c r="BH694" s="1569"/>
      <c r="BI694" s="1569"/>
      <c r="BJ694" s="1569"/>
      <c r="BK694" s="1569"/>
      <c r="BL694" s="1569"/>
      <c r="BM694" s="1569"/>
      <c r="BN694" s="1571"/>
    </row>
    <row r="695" spans="2:66" ht="15.75" customHeight="1" x14ac:dyDescent="0.15">
      <c r="B695" s="161"/>
      <c r="C695" s="1378" t="str">
        <f t="shared" si="176"/>
        <v>Low Range Opex-High</v>
      </c>
      <c r="D695" s="166" t="str">
        <f t="shared" si="176"/>
        <v>Low Price Range</v>
      </c>
      <c r="E695" s="1337" t="str">
        <f t="shared" si="177"/>
        <v>High Range CAPEX</v>
      </c>
      <c r="F695" s="1614">
        <f t="shared" si="178"/>
        <v>-24.125358743349796</v>
      </c>
      <c r="G695" s="1569">
        <f>(SUM($G633:G633)+ABS($F633))/ABS($F633)</f>
        <v>0.88085093362295075</v>
      </c>
      <c r="H695" s="1569">
        <f>(SUM($G633:H633)+ABS($F633))/ABS($F633)</f>
        <v>0.66487805444590165</v>
      </c>
      <c r="I695" s="1569">
        <f>(SUM($G633:I633)+ABS($F633))/ABS($F633)</f>
        <v>0.4015117114889431</v>
      </c>
      <c r="J695" s="1569">
        <f>(SUM($G633:J633)+ABS($F633))/ABS($F633)</f>
        <v>0.10807978207189391</v>
      </c>
      <c r="K695" s="1569">
        <f>(SUM($G633:K633)+ABS($F633))/ABS($F633)</f>
        <v>-0.2068289550318895</v>
      </c>
      <c r="L695" s="1569">
        <f>(SUM($G633:L633)+ABS($F633))/ABS($F633)</f>
        <v>-0.53817565547286605</v>
      </c>
      <c r="M695" s="1569">
        <f>(SUM($G633:M633)+ABS($F633))/ABS($F633)</f>
        <v>-0.88268721745558754</v>
      </c>
      <c r="N695" s="1569">
        <f>(SUM($G633:N633)+ABS($F633))/ABS($F633)</f>
        <v>-1.2380863870646366</v>
      </c>
      <c r="O695" s="1569">
        <f>(SUM($G633:O633)+ABS($F633))/ABS($F633)</f>
        <v>-1.6027082139129891</v>
      </c>
      <c r="P695" s="1569">
        <f>(SUM($G633:P633)+ABS($F633))/ABS($F633)</f>
        <v>-1.9752888296714259</v>
      </c>
      <c r="Q695" s="1569">
        <f>(SUM($G633:Q633)+ABS($F633))/ABS($F633)</f>
        <v>-2.3548401481255126</v>
      </c>
      <c r="R695" s="1569">
        <f>(SUM($G633:R633)+ABS($F633))/ABS($F633)</f>
        <v>-2.7405711345537034</v>
      </c>
      <c r="S695" s="1569">
        <f>(SUM($G633:S633)+ABS($F633))/ABS($F633)</f>
        <v>-3.1318360124735816</v>
      </c>
      <c r="T695" s="1569">
        <f>(SUM($G633:T633)+ABS($F633))/ABS($F633)</f>
        <v>-3.5280988881351689</v>
      </c>
      <c r="U695" s="1569">
        <f>(SUM($G633:U633)+ABS($F633))/ABS($F633)</f>
        <v>-3.9289088207640792</v>
      </c>
      <c r="V695" s="1569">
        <f>(SUM($G633:V633)+ABS($F633))/ABS($F633)</f>
        <v>-4.3338817825267286</v>
      </c>
      <c r="W695" s="1569">
        <f>(SUM($G633:W633)+ABS($F633))/ABS($F633)</f>
        <v>-4.742687304045802</v>
      </c>
      <c r="X695" s="1569">
        <f>(SUM($G633:X633)+ABS($F633))/ABS($F633)</f>
        <v>-5.1550383915998932</v>
      </c>
      <c r="Y695" s="1569">
        <f>(SUM($G633:Y633)+ABS($F633))/ABS($F633)</f>
        <v>-5.570683781824874</v>
      </c>
      <c r="Z695" s="1569">
        <f>(SUM($G633:Z633)+ABS($F633))/ABS($F633)</f>
        <v>-5.9894019005070325</v>
      </c>
      <c r="AA695" s="1569">
        <f>(SUM($G633:AA633)+ABS($F633))/ABS($F633)</f>
        <v>-6.4109960860961515</v>
      </c>
      <c r="AB695" s="1569">
        <f>(SUM($G633:AB633)+ABS($F633))/ABS($F633)</f>
        <v>-6.8352907669348308</v>
      </c>
      <c r="AC695" s="1569">
        <f>(SUM($G633:AC633)+ABS($F633))/ABS($F633)</f>
        <v>-7.2621283680459259</v>
      </c>
      <c r="AD695" s="1569">
        <f>(SUM($G633:AD633)+ABS($F633))/ABS($F633)</f>
        <v>-7.6913667832638888</v>
      </c>
      <c r="AE695" s="1569">
        <f>(SUM($G633:AE633)+ABS($F633))/ABS($F633)</f>
        <v>-8.1228772906258566</v>
      </c>
      <c r="AF695" s="1569">
        <f>(SUM($G633:AF633)+ABS($F633))/ABS($F633)</f>
        <v>-8.5565428190371691</v>
      </c>
      <c r="AG695" s="1569">
        <f>(SUM($G633:AG633)+ABS($F633))/ABS($F633)</f>
        <v>-8.9922564960523044</v>
      </c>
      <c r="AH695" s="1569">
        <f>(SUM($G633:AH633)+ABS($F633))/ABS($F633)</f>
        <v>-9.4299204226569859</v>
      </c>
      <c r="AI695" s="1569">
        <f>(SUM($G633:AI633)+ABS($F633))/ABS($F633)</f>
        <v>-9.8694446328803043</v>
      </c>
      <c r="AJ695" s="1569">
        <f>(SUM($G633:AJ633)+ABS($F633))/ABS($F633)</f>
        <v>-10.310746205058843</v>
      </c>
      <c r="AK695" s="1569">
        <f>(SUM($G633:AK633)+ABS($F633))/ABS($F633)</f>
        <v>-10.753748498419014</v>
      </c>
      <c r="AL695" s="1569">
        <f>(SUM($G633:AL633)+ABS($F633))/ABS($F633)</f>
        <v>-11.198380493904544</v>
      </c>
      <c r="AM695" s="1569">
        <f>(SUM($G633:AM633)+ABS($F633))/ABS($F633)</f>
        <v>-11.644576222256667</v>
      </c>
      <c r="AN695" s="1569">
        <f>(SUM($G633:AN633)+ABS($F633))/ABS($F633)</f>
        <v>-12.092274265547335</v>
      </c>
      <c r="AO695" s="1569">
        <f>(SUM($G633:AO633)+ABS($F633))/ABS($F633)</f>
        <v>-12.541417320883628</v>
      </c>
      <c r="AP695" s="1569">
        <f>(SUM($G633:AP633)+ABS($F633))/ABS($F633)</f>
        <v>-12.991951817002311</v>
      </c>
      <c r="AQ695" s="1569">
        <f>(SUM($G633:AQ633)+ABS($F633))/ABS($F633)</f>
        <v>-13.443827576074487</v>
      </c>
      <c r="AR695" s="1569">
        <f>(SUM($G633:AR633)+ABS($F633))/ABS($F633)</f>
        <v>-13.896997514329881</v>
      </c>
      <c r="AS695" s="1569">
        <f>(SUM($G633:AS633)+ABS($F633))/ABS($F633)</f>
        <v>-14.351417376155652</v>
      </c>
      <c r="AT695" s="1569">
        <f>(SUM($G633:AT633)+ABS($F633))/ABS($F633)</f>
        <v>-14.807045497176789</v>
      </c>
      <c r="AU695" s="1569">
        <f>(SUM($G633:AU633)+ABS($F633))/ABS($F633)</f>
        <v>-15.263842592523979</v>
      </c>
      <c r="AV695" s="1569">
        <f>(SUM($G633:AV633)+ABS($F633))/ABS($F633)</f>
        <v>-15.721771567070682</v>
      </c>
      <c r="AW695" s="1569">
        <f>(SUM($G633:AW633)+ABS($F633))/ABS($F633)</f>
        <v>-16.18079734489821</v>
      </c>
      <c r="AX695" s="1569">
        <f>(SUM($G633:AX633)+ABS($F633))/ABS($F633)</f>
        <v>-16.640886715644562</v>
      </c>
      <c r="AY695" s="1569">
        <f>(SUM($G633:AY633)+ABS($F633))/ABS($F633)</f>
        <v>-17.102008195724768</v>
      </c>
      <c r="AZ695" s="1569">
        <f>(SUM($G633:AZ633)+ABS($F633))/ABS($F633)</f>
        <v>-17.564131902689056</v>
      </c>
      <c r="BA695" s="1569">
        <f>(SUM($G633:BA633)+ABS($F633))/ABS($F633)</f>
        <v>-18.027229441220165</v>
      </c>
      <c r="BB695" s="1569">
        <f>(SUM($G633:BB633)+ABS($F633))/ABS($F633)</f>
        <v>-18.491273799469944</v>
      </c>
      <c r="BC695" s="1569">
        <f>(SUM($G633:BC633)+ABS($F633))/ABS($F633)</f>
        <v>-18.95623925460426</v>
      </c>
      <c r="BD695" s="1569">
        <f>(SUM($G633:BD633)+ABS($F633))/ABS($F633)</f>
        <v>-19.422101286569244</v>
      </c>
      <c r="BE695" s="1569">
        <f>(SUM($G633:BE633)+ABS($F633))/ABS($F633)</f>
        <v>-19.888836499215131</v>
      </c>
      <c r="BF695" s="1569">
        <f>(SUM($G633:BF633)+ABS($F633))/ABS($F633)</f>
        <v>-20.356422548019591</v>
      </c>
      <c r="BG695" s="1569">
        <f>(SUM($G633:BG633)+ABS($F633))/ABS($F633)</f>
        <v>-20.82483807374356</v>
      </c>
      <c r="BH695" s="1569">
        <f>(SUM($G633:BH633)+ABS($F633))/ABS($F633)</f>
        <v>-21.294062641431079</v>
      </c>
      <c r="BI695" s="1569">
        <f>(SUM($G633:BI633)+ABS($F633))/ABS($F633)</f>
        <v>-21.764076684232815</v>
      </c>
      <c r="BJ695" s="1569">
        <f>(SUM($G633:BJ633)+ABS($F633))/ABS($F633)</f>
        <v>-22.234861451591968</v>
      </c>
      <c r="BK695" s="1569">
        <f>(SUM($G633:BK633)+ABS($F633))/ABS($F633)</f>
        <v>-22.706398961382792</v>
      </c>
      <c r="BL695" s="1569">
        <f>(SUM($G633:BL633)+ABS($F633))/ABS($F633)</f>
        <v>-23.178671955636858</v>
      </c>
      <c r="BM695" s="1569">
        <f>(SUM($G633:BM633)+ABS($F633))/ABS($F633)</f>
        <v>-23.651663859531556</v>
      </c>
      <c r="BN695" s="1571">
        <f>(SUM($G633:BN633)+ABS($F633))/ABS($F633)</f>
        <v>-24.125358743349796</v>
      </c>
    </row>
    <row r="696" spans="2:66" x14ac:dyDescent="0.15">
      <c r="B696" s="161"/>
      <c r="C696" s="1366"/>
      <c r="D696" s="166" t="str">
        <f t="shared" si="176"/>
        <v>Low Price Range</v>
      </c>
      <c r="E696" s="1337" t="str">
        <f t="shared" si="177"/>
        <v>High Range CAPEX</v>
      </c>
      <c r="F696" s="1614">
        <f t="shared" si="178"/>
        <v>-20.956082913851095</v>
      </c>
      <c r="G696" s="1569">
        <f>(SUM($G634:G634)+ABS($F634))/ABS($F634)</f>
        <v>0.88085093362295075</v>
      </c>
      <c r="H696" s="1569">
        <f>(SUM($G634:H634)+ABS($F634))/ABS($F634)</f>
        <v>0.6890840076459015</v>
      </c>
      <c r="I696" s="1569">
        <f>(SUM($G634:I634)+ABS($F634))/ABS($F634)</f>
        <v>0.45999868456296311</v>
      </c>
      <c r="J696" s="1569">
        <f>(SUM($G634:J634)+ABS($F634))/ABS($F634)</f>
        <v>0.20650657792591387</v>
      </c>
      <c r="K696" s="1569">
        <f>(SUM($G634:K634)+ABS($F634))/ABS($F634)</f>
        <v>-6.4815119916367334E-2</v>
      </c>
      <c r="L696" s="1569">
        <f>(SUM($G634:L634)+ABS($F634))/ABS($F634)</f>
        <v>-0.35002786409342246</v>
      </c>
      <c r="M696" s="1569">
        <f>(SUM($G634:M634)+ABS($F634))/ABS($F634)</f>
        <v>-0.64653081726469974</v>
      </c>
      <c r="N696" s="1569">
        <f>(SUM($G634:N634)+ABS($F634))/ABS($F634)</f>
        <v>-0.95248932746274884</v>
      </c>
      <c r="O696" s="1569">
        <f>(SUM($G634:O634)+ABS($F634))/ABS($F634)</f>
        <v>-1.266546014444746</v>
      </c>
      <c r="P696" s="1569">
        <f>(SUM($G634:P634)+ABS($F634))/ABS($F634)</f>
        <v>-1.5876596771672427</v>
      </c>
      <c r="Q696" s="1569">
        <f>(SUM($G634:Q634)+ABS($F634))/ABS($F634)</f>
        <v>-1.9150086947627096</v>
      </c>
      <c r="R696" s="1569">
        <f>(SUM($G634:R634)+ABS($F634))/ABS($F634)</f>
        <v>-2.2479297468697639</v>
      </c>
      <c r="S696" s="1569">
        <f>(SUM($G634:S634)+ABS($F634))/ABS($F634)</f>
        <v>-2.5858771528843105</v>
      </c>
      <c r="T696" s="1569">
        <f>(SUM($G634:T634)+ABS($F634))/ABS($F634)</f>
        <v>-2.9283948826364532</v>
      </c>
      <c r="U696" s="1569">
        <f>(SUM($G634:U634)+ABS($F634))/ABS($F634)</f>
        <v>-3.2750966903182976</v>
      </c>
      <c r="V696" s="1569">
        <f>(SUM($G634:V634)+ABS($F634))/ABS($F634)</f>
        <v>-3.6256516435431969</v>
      </c>
      <c r="W696" s="1569">
        <f>(SUM($G634:W634)+ABS($F634))/ABS($F634)</f>
        <v>-3.9797733451075441</v>
      </c>
      <c r="X696" s="1569">
        <f>(SUM($G634:X634)+ABS($F634))/ABS($F634)</f>
        <v>-4.3372117485987989</v>
      </c>
      <c r="Y696" s="1569">
        <f>(SUM($G634:Y634)+ABS($F634))/ABS($F634)</f>
        <v>-4.6977468375725318</v>
      </c>
      <c r="Z696" s="1569">
        <f>(SUM($G634:Z634)+ABS($F634))/ABS($F634)</f>
        <v>-5.06118367044321</v>
      </c>
      <c r="AA696" s="1569">
        <f>(SUM($G634:AA634)+ABS($F634))/ABS($F634)</f>
        <v>-5.4273484439755251</v>
      </c>
      <c r="AB696" s="1569">
        <f>(SUM($G634:AB634)+ABS($F634))/ABS($F634)</f>
        <v>-5.7960853284882283</v>
      </c>
      <c r="AC696" s="1569">
        <f>(SUM($G634:AC634)+ABS($F634))/ABS($F634)</f>
        <v>-6.167253896009445</v>
      </c>
      <c r="AD696" s="1569">
        <f>(SUM($G634:AD634)+ABS($F634))/ABS($F634)</f>
        <v>-6.5407270098569992</v>
      </c>
      <c r="AE696" s="1569">
        <f>(SUM($G634:AE634)+ABS($F634))/ABS($F634)</f>
        <v>-6.9163890774565679</v>
      </c>
      <c r="AF696" s="1569">
        <f>(SUM($G634:AF634)+ABS($F634))/ABS($F634)</f>
        <v>-7.2941345921254888</v>
      </c>
      <c r="AG696" s="1569">
        <f>(SUM($G634:AG634)+ABS($F634))/ABS($F634)</f>
        <v>-7.673866906959562</v>
      </c>
      <c r="AH696" s="1569">
        <f>(SUM($G634:AH634)+ABS($F634))/ABS($F634)</f>
        <v>-8.0554971968054403</v>
      </c>
      <c r="AI696" s="1569">
        <f>(SUM($G634:AI634)+ABS($F634))/ABS($F634)</f>
        <v>-8.4389435738968555</v>
      </c>
      <c r="AJ696" s="1569">
        <f>(SUM($G634:AJ634)+ABS($F634))/ABS($F634)</f>
        <v>-8.8241303299829799</v>
      </c>
      <c r="AK696" s="1569">
        <f>(SUM($G634:AK634)+ABS($F634))/ABS($F634)</f>
        <v>-9.2109872833131909</v>
      </c>
      <c r="AL696" s="1569">
        <f>(SUM($G634:AL634)+ABS($F634))/ABS($F634)</f>
        <v>-9.5994492131109119</v>
      </c>
      <c r="AM696" s="1569">
        <f>(SUM($G634:AM634)+ABS($F634))/ABS($F634)</f>
        <v>-9.9894553674904358</v>
      </c>
      <c r="AN696" s="1569">
        <f>(SUM($G634:AN634)+ABS($F634))/ABS($F634)</f>
        <v>-10.380949033376689</v>
      </c>
      <c r="AO696" s="1569">
        <f>(SUM($G634:AO634)+ABS($F634))/ABS($F634)</f>
        <v>-10.773877159049126</v>
      </c>
      <c r="AP696" s="1569">
        <f>(SUM($G634:AP634)+ABS($F634))/ABS($F634)</f>
        <v>-11.168190021573251</v>
      </c>
      <c r="AQ696" s="1569">
        <f>(SUM($G634:AQ634)+ABS($F634))/ABS($F634)</f>
        <v>-11.563840932700964</v>
      </c>
      <c r="AR696" s="1569">
        <f>(SUM($G634:AR634)+ABS($F634))/ABS($F634)</f>
        <v>-11.960785977885195</v>
      </c>
      <c r="AS696" s="1569">
        <f>(SUM($G634:AS634)+ABS($F634))/ABS($F634)</f>
        <v>-12.358983783918916</v>
      </c>
      <c r="AT696" s="1569">
        <f>(SUM($G634:AT634)+ABS($F634))/ABS($F634)</f>
        <v>-12.75839531141555</v>
      </c>
      <c r="AU696" s="1569">
        <f>(SUM($G634:AU634)+ABS($F634))/ABS($F634)</f>
        <v>-13.158983668928512</v>
      </c>
      <c r="AV696" s="1569">
        <f>(SUM($G634:AV634)+ABS($F634))/ABS($F634)</f>
        <v>-13.560713945987537</v>
      </c>
      <c r="AW696" s="1569">
        <f>(SUM($G634:AW634)+ABS($F634))/ABS($F634)</f>
        <v>-13.963553062727815</v>
      </c>
      <c r="AX696" s="1569">
        <f>(SUM($G634:AX634)+ABS($F634))/ABS($F634)</f>
        <v>-14.367469634120173</v>
      </c>
      <c r="AY696" s="1569">
        <f>(SUM($G634:AY634)+ABS($F634))/ABS($F634)</f>
        <v>-14.772433847088966</v>
      </c>
      <c r="AZ696" s="1569">
        <f>(SUM($G634:AZ634)+ABS($F634))/ABS($F634)</f>
        <v>-15.178417349038558</v>
      </c>
      <c r="BA696" s="1569">
        <f>(SUM($G634:BA634)+ABS($F634))/ABS($F634)</f>
        <v>-15.585393146507085</v>
      </c>
      <c r="BB696" s="1569">
        <f>(SUM($G634:BB634)+ABS($F634))/ABS($F634)</f>
        <v>-15.993335512834065</v>
      </c>
      <c r="BC696" s="1569">
        <f>(SUM($G634:BC634)+ABS($F634))/ABS($F634)</f>
        <v>-16.402219903871142</v>
      </c>
      <c r="BD696" s="1569">
        <f>(SUM($G634:BD634)+ABS($F634))/ABS($F634)</f>
        <v>-16.81202288088733</v>
      </c>
      <c r="BE696" s="1569">
        <f>(SUM($G634:BE634)+ABS($F634))/ABS($F634)</f>
        <v>-17.222722039924633</v>
      </c>
      <c r="BF696" s="1569">
        <f>(SUM($G634:BF634)+ABS($F634))/ABS($F634)</f>
        <v>-17.634295946949774</v>
      </c>
      <c r="BG696" s="1569">
        <f>(SUM($G634:BG634)+ABS($F634))/ABS($F634)</f>
        <v>-18.046724078225363</v>
      </c>
      <c r="BH696" s="1569">
        <f>(SUM($G634:BH634)+ABS($F634))/ABS($F634)</f>
        <v>-18.459986765390884</v>
      </c>
      <c r="BI696" s="1569">
        <f>(SUM($G634:BI634)+ABS($F634))/ABS($F634)</f>
        <v>-18.874065144802032</v>
      </c>
      <c r="BJ696" s="1569">
        <f>(SUM($G634:BJ634)+ABS($F634))/ABS($F634)</f>
        <v>-19.288941110727585</v>
      </c>
      <c r="BK696" s="1569">
        <f>(SUM($G634:BK634)+ABS($F634))/ABS($F634)</f>
        <v>-19.704597272047099</v>
      </c>
      <c r="BL696" s="1569">
        <f>(SUM($G634:BL634)+ABS($F634))/ABS($F634)</f>
        <v>-20.121016912131356</v>
      </c>
      <c r="BM696" s="1569">
        <f>(SUM($G634:BM634)+ABS($F634))/ABS($F634)</f>
        <v>-20.538183951621331</v>
      </c>
      <c r="BN696" s="1571">
        <f>(SUM($G634:BN634)+ABS($F634))/ABS($F634)</f>
        <v>-20.956082913851095</v>
      </c>
    </row>
    <row r="697" spans="2:66" x14ac:dyDescent="0.15">
      <c r="B697" s="161"/>
      <c r="C697" s="1366"/>
      <c r="D697" s="166" t="str">
        <f t="shared" si="176"/>
        <v>Low Price Range</v>
      </c>
      <c r="E697" s="1337" t="str">
        <f t="shared" si="177"/>
        <v>High Range CAPEX</v>
      </c>
      <c r="F697" s="1614">
        <f t="shared" si="178"/>
        <v>-17.005792659167671</v>
      </c>
      <c r="G697" s="1569">
        <f>(SUM($G635:G635)+ABS($F635))/ABS($F635)</f>
        <v>0.88085093362295075</v>
      </c>
      <c r="H697" s="1569">
        <f>(SUM($G635:H635)+ABS($F635))/ABS($F635)</f>
        <v>0.71328996084590168</v>
      </c>
      <c r="I697" s="1569">
        <f>(SUM($G635:I635)+ABS($F635))/ABS($F635)</f>
        <v>0.51968628051358012</v>
      </c>
      <c r="J697" s="1569">
        <f>(SUM($G635:J635)+ABS($F635))/ABS($F635)</f>
        <v>0.30855459197653101</v>
      </c>
      <c r="K697" s="1569">
        <f>(SUM($G635:K635)+ABS($F635))/ABS($F635)</f>
        <v>8.4345260423818097E-2</v>
      </c>
      <c r="L697" s="1569">
        <f>(SUM($G635:L635)+ABS($F635))/ABS($F635)</f>
        <v>-0.15022486491297615</v>
      </c>
      <c r="M697" s="1569">
        <f>(SUM($G635:M635)+ABS($F635))/ABS($F635)</f>
        <v>-0.39333366623771504</v>
      </c>
      <c r="N697" s="1569">
        <f>(SUM($G635:N635)+ABS($F635))/ABS($F635)</f>
        <v>-0.64367899895876424</v>
      </c>
      <c r="O697" s="1569">
        <f>(SUM($G635:O635)+ABS($F635))/ABS($F635)</f>
        <v>-0.90028661932861143</v>
      </c>
      <c r="P697" s="1569">
        <f>(SUM($G635:P635)+ABS($F635))/ABS($F635)</f>
        <v>-1.162401830763758</v>
      </c>
      <c r="Q697" s="1569">
        <f>(SUM($G635:Q635)+ABS($F635))/ABS($F635)</f>
        <v>-1.4294238460416069</v>
      </c>
      <c r="R697" s="1569">
        <f>(SUM($G635:R635)+ABS($F635))/ABS($F635)</f>
        <v>-1.7008637718824269</v>
      </c>
      <c r="S697" s="1569">
        <f>(SUM($G635:S635)+ABS($F635))/ABS($F635)</f>
        <v>-1.9763165040534247</v>
      </c>
      <c r="T697" s="1569">
        <f>(SUM($G635:T635)+ABS($F635))/ABS($F635)</f>
        <v>-2.2554412382833946</v>
      </c>
      <c r="U697" s="1569">
        <f>(SUM($G635:U635)+ABS($F635))/ABS($F635)</f>
        <v>-2.5379475439309251</v>
      </c>
      <c r="V697" s="1569">
        <f>(SUM($G635:V635)+ABS($F635))/ABS($F635)</f>
        <v>-2.823585156417574</v>
      </c>
      <c r="W697" s="1569">
        <f>(SUM($G635:W635)+ABS($F635))/ABS($F635)</f>
        <v>-3.1121363303940655</v>
      </c>
      <c r="X697" s="1569">
        <f>(SUM($G635:X635)+ABS($F635))/ABS($F635)</f>
        <v>-3.4034100017646329</v>
      </c>
      <c r="Y697" s="1569">
        <f>(SUM($G635:Y635)+ABS($F635))/ABS($F635)</f>
        <v>-3.6972372561451436</v>
      </c>
      <c r="Z697" s="1569">
        <f>(SUM($G635:Z635)+ABS($F635))/ABS($F635)</f>
        <v>-3.993467759474481</v>
      </c>
      <c r="AA697" s="1569">
        <f>(SUM($G635:AA635)+ABS($F635))/ABS($F635)</f>
        <v>-4.2919669095812285</v>
      </c>
      <c r="AB697" s="1569">
        <f>(SUM($G635:AB635)+ABS($F635))/ABS($F635)</f>
        <v>-4.5926135363689973</v>
      </c>
      <c r="AC697" s="1569">
        <f>(SUM($G635:AC635)+ABS($F635))/ABS($F635)</f>
        <v>-4.8952980253002814</v>
      </c>
      <c r="AD697" s="1569">
        <f>(SUM($G635:AD635)+ABS($F635))/ABS($F635)</f>
        <v>-5.1999207715947238</v>
      </c>
      <c r="AE697" s="1569">
        <f>(SUM($G635:AE635)+ABS($F635))/ABS($F635)</f>
        <v>-5.5063908957562013</v>
      </c>
      <c r="AF697" s="1569">
        <f>(SUM($G635:AF635)+ABS($F635))/ABS($F635)</f>
        <v>-5.8146251677478045</v>
      </c>
      <c r="AG697" s="1569">
        <f>(SUM($G635:AG635)+ABS($F635))/ABS($F635)</f>
        <v>-6.1245470993386686</v>
      </c>
      <c r="AH697" s="1569">
        <f>(SUM($G635:AH635)+ABS($F635))/ABS($F635)</f>
        <v>-6.4360861731833463</v>
      </c>
      <c r="AI697" s="1569">
        <f>(SUM($G635:AI635)+ABS($F635))/ABS($F635)</f>
        <v>-6.7491771839675261</v>
      </c>
      <c r="AJ697" s="1569">
        <f>(SUM($G635:AJ635)+ABS($F635))/ABS($F635)</f>
        <v>-7.0637596720880076</v>
      </c>
      <c r="AK697" s="1569">
        <f>(SUM($G635:AK635)+ABS($F635))/ABS($F635)</f>
        <v>-7.3797774342671207</v>
      </c>
      <c r="AL697" s="1569">
        <f>(SUM($G635:AL635)+ABS($F635))/ABS($F635)</f>
        <v>-7.6971780985428104</v>
      </c>
      <c r="AM697" s="1569">
        <f>(SUM($G635:AM635)+ABS($F635))/ABS($F635)</f>
        <v>-8.0159127534486476</v>
      </c>
      <c r="AN697" s="1569">
        <f>(SUM($G635:AN635)+ABS($F635))/ABS($F635)</f>
        <v>-8.3359356230651951</v>
      </c>
      <c r="AO697" s="1569">
        <f>(SUM($G635:AO635)+ABS($F635))/ABS($F635)</f>
        <v>-8.65720378110497</v>
      </c>
      <c r="AP697" s="1569">
        <f>(SUM($G635:AP635)+ABS($F635))/ABS($F635)</f>
        <v>-8.9796768983761837</v>
      </c>
      <c r="AQ697" s="1569">
        <f>(SUM($G635:AQ635)+ABS($F635))/ABS($F635)</f>
        <v>-9.3033170189219767</v>
      </c>
      <c r="AR697" s="1569">
        <f>(SUM($G635:AR635)+ABS($F635))/ABS($F635)</f>
        <v>-9.6280883609021402</v>
      </c>
      <c r="AS697" s="1569">
        <f>(SUM($G635:AS635)+ABS($F635))/ABS($F635)</f>
        <v>-9.953957138911866</v>
      </c>
      <c r="AT697" s="1569">
        <f>(SUM($G635:AT635)+ABS($F635))/ABS($F635)</f>
        <v>-10.280891404945972</v>
      </c>
      <c r="AU697" s="1569">
        <f>(SUM($G635:AU635)+ABS($F635))/ABS($F635)</f>
        <v>-10.608860905640544</v>
      </c>
      <c r="AV697" s="1569">
        <f>(SUM($G635:AV635)+ABS($F635))/ABS($F635)</f>
        <v>-10.937836953774323</v>
      </c>
      <c r="AW697" s="1569">
        <f>(SUM($G635:AW635)+ABS($F635))/ABS($F635)</f>
        <v>-11.267792312303923</v>
      </c>
      <c r="AX697" s="1569">
        <f>(SUM($G635:AX635)+ABS($F635))/ABS($F635)</f>
        <v>-11.59870108945062</v>
      </c>
      <c r="AY697" s="1569">
        <f>(SUM($G635:AY635)+ABS($F635))/ABS($F635)</f>
        <v>-11.93053864356108</v>
      </c>
      <c r="AZ697" s="1569">
        <f>(SUM($G635:AZ635)+ABS($F635))/ABS($F635)</f>
        <v>-12.263281496636941</v>
      </c>
      <c r="BA697" s="1569">
        <f>(SUM($G635:BA635)+ABS($F635))/ABS($F635)</f>
        <v>-12.596907255574125</v>
      </c>
      <c r="BB697" s="1569">
        <f>(SUM($G635:BB635)+ABS($F635))/ABS($F635)</f>
        <v>-12.93139454027683</v>
      </c>
      <c r="BC697" s="1569">
        <f>(SUM($G635:BC635)+ABS($F635))/ABS($F635)</f>
        <v>-13.266722917916914</v>
      </c>
      <c r="BD697" s="1569">
        <f>(SUM($G635:BD635)+ABS($F635))/ABS($F635)</f>
        <v>-13.60287284269995</v>
      </c>
      <c r="BE697" s="1569">
        <f>(SUM($G635:BE635)+ABS($F635))/ABS($F635)</f>
        <v>-13.939825600576846</v>
      </c>
      <c r="BF697" s="1569">
        <f>(SUM($G635:BF635)+ABS($F635))/ABS($F635)</f>
        <v>-14.277563258406994</v>
      </c>
      <c r="BG697" s="1569">
        <f>(SUM($G635:BG635)+ABS($F635))/ABS($F635)</f>
        <v>-14.616068617136603</v>
      </c>
      <c r="BH697" s="1569">
        <f>(SUM($G635:BH635)+ABS($F635))/ABS($F635)</f>
        <v>-14.955325168606088</v>
      </c>
      <c r="BI697" s="1569">
        <f>(SUM($G635:BI635)+ABS($F635))/ABS($F635)</f>
        <v>-15.295317055643849</v>
      </c>
      <c r="BJ697" s="1569">
        <f>(SUM($G635:BJ635)+ABS($F635))/ABS($F635)</f>
        <v>-15.636029035141762</v>
      </c>
      <c r="BK697" s="1569">
        <f>(SUM($G635:BK635)+ABS($F635))/ABS($F635)</f>
        <v>-15.977446443840806</v>
      </c>
      <c r="BL697" s="1569">
        <f>(SUM($G635:BL635)+ABS($F635))/ABS($F635)</f>
        <v>-16.319555166584273</v>
      </c>
      <c r="BM697" s="1569">
        <f>(SUM($G635:BM635)+ABS($F635))/ABS($F635)</f>
        <v>-16.662341606821531</v>
      </c>
      <c r="BN697" s="1571">
        <f>(SUM($G635:BN635)+ABS($F635))/ABS($F635)</f>
        <v>-17.005792659167671</v>
      </c>
    </row>
    <row r="698" spans="2:66" ht="7.5" customHeight="1" x14ac:dyDescent="0.15">
      <c r="B698" s="161"/>
      <c r="C698" s="1366"/>
      <c r="D698" s="166"/>
      <c r="E698" s="1337"/>
      <c r="F698" s="1614"/>
      <c r="G698" s="1569"/>
      <c r="H698" s="1569"/>
      <c r="I698" s="1569"/>
      <c r="J698" s="1569"/>
      <c r="K698" s="1569"/>
      <c r="L698" s="1569"/>
      <c r="M698" s="1569"/>
      <c r="N698" s="1569"/>
      <c r="O698" s="1569"/>
      <c r="P698" s="1569"/>
      <c r="Q698" s="1569"/>
      <c r="R698" s="1569"/>
      <c r="S698" s="1569"/>
      <c r="T698" s="1569"/>
      <c r="U698" s="1569"/>
      <c r="V698" s="1569"/>
      <c r="W698" s="1569"/>
      <c r="X698" s="1569"/>
      <c r="Y698" s="1569"/>
      <c r="Z698" s="1569"/>
      <c r="AA698" s="1569"/>
      <c r="AB698" s="1569"/>
      <c r="AC698" s="1569"/>
      <c r="AD698" s="1569"/>
      <c r="AE698" s="1569"/>
      <c r="AF698" s="1569"/>
      <c r="AG698" s="1569"/>
      <c r="AH698" s="1569"/>
      <c r="AI698" s="1569"/>
      <c r="AJ698" s="1569"/>
      <c r="AK698" s="1569"/>
      <c r="AL698" s="1569"/>
      <c r="AM698" s="1569"/>
      <c r="AN698" s="1569"/>
      <c r="AO698" s="1569"/>
      <c r="AP698" s="1569"/>
      <c r="AQ698" s="1569"/>
      <c r="AR698" s="1569"/>
      <c r="AS698" s="1569"/>
      <c r="AT698" s="1569"/>
      <c r="AU698" s="1569"/>
      <c r="AV698" s="1569"/>
      <c r="AW698" s="1569"/>
      <c r="AX698" s="1569"/>
      <c r="AY698" s="1569"/>
      <c r="AZ698" s="1569"/>
      <c r="BA698" s="1569"/>
      <c r="BB698" s="1569"/>
      <c r="BC698" s="1569"/>
      <c r="BD698" s="1569"/>
      <c r="BE698" s="1569"/>
      <c r="BF698" s="1569"/>
      <c r="BG698" s="1569"/>
      <c r="BH698" s="1569"/>
      <c r="BI698" s="1569"/>
      <c r="BJ698" s="1569"/>
      <c r="BK698" s="1569"/>
      <c r="BL698" s="1569"/>
      <c r="BM698" s="1569"/>
      <c r="BN698" s="1571"/>
    </row>
    <row r="699" spans="2:66" x14ac:dyDescent="0.15">
      <c r="B699" s="161"/>
      <c r="C699" s="1366"/>
      <c r="D699" s="166" t="str">
        <f t="shared" si="176"/>
        <v>High Price Range</v>
      </c>
      <c r="E699" s="1337" t="str">
        <f t="shared" si="177"/>
        <v>High Range CAPEX</v>
      </c>
      <c r="F699" s="1614">
        <f t="shared" si="178"/>
        <v>-0.56305835003044424</v>
      </c>
      <c r="G699" s="1569">
        <f>(SUM($G637:G637)+ABS($F637))/ABS($F637)</f>
        <v>1.9112219896229505</v>
      </c>
      <c r="H699" s="1569">
        <f>(SUM($G637:H637)+ABS($F637))/ABS($F637)</f>
        <v>2.519545955245901</v>
      </c>
      <c r="I699" s="1569">
        <f>(SUM($G637:I637)+ABS($F637))/ABS($F637)</f>
        <v>2.9796069459423977</v>
      </c>
      <c r="J699" s="1569">
        <f>(SUM($G637:J637)+ABS($F637))/ABS($F637)</f>
        <v>3.345612492365349</v>
      </c>
      <c r="K699" s="1569">
        <f>(SUM($G637:K637)+ABS($F637))/ABS($F637)</f>
        <v>3.6444312339929015</v>
      </c>
      <c r="L699" s="1569">
        <f>(SUM($G637:L637)+ABS($F637))/ABS($F637)</f>
        <v>3.8918264004746885</v>
      </c>
      <c r="M699" s="1569">
        <f>(SUM($G637:M637)+ABS($F637))/ABS($F637)</f>
        <v>4.0980373744328356</v>
      </c>
      <c r="N699" s="1569">
        <f>(SUM($G637:N637)+ABS($F637))/ABS($F637)</f>
        <v>4.270188185495785</v>
      </c>
      <c r="O699" s="1569">
        <f>(SUM($G637:O637)+ABS($F637))/ABS($F637)</f>
        <v>4.413487368296745</v>
      </c>
      <c r="P699" s="1569">
        <f>(SUM($G637:P637)+ABS($F637))/ABS($F637)</f>
        <v>4.5318887355233768</v>
      </c>
      <c r="Q699" s="1569">
        <f>(SUM($G637:Q637)+ABS($F637))/ABS($F637)</f>
        <v>4.628483359022975</v>
      </c>
      <c r="R699" s="1569">
        <f>(SUM($G637:R637)+ABS($F637))/ABS($F637)</f>
        <v>4.7057458661329949</v>
      </c>
      <c r="S699" s="1569">
        <f>(SUM($G637:S637)+ABS($F637))/ABS($F637)</f>
        <v>4.7656964667048491</v>
      </c>
      <c r="T699" s="1569">
        <f>(SUM($G637:T637)+ABS($F637))/ABS($F637)</f>
        <v>4.810011619795957</v>
      </c>
      <c r="U699" s="1569">
        <f>(SUM($G637:U637)+ABS($F637))/ABS($F637)</f>
        <v>4.8401020224812674</v>
      </c>
      <c r="V699" s="1569">
        <f>(SUM($G637:V637)+ABS($F637))/ABS($F637)</f>
        <v>4.8571690452562182</v>
      </c>
      <c r="W699" s="1569">
        <f>(SUM($G637:W637)+ABS($F637))/ABS($F637)</f>
        <v>4.8622465094348692</v>
      </c>
      <c r="X699" s="1569">
        <f>(SUM($G637:X637)+ABS($F637))/ABS($F637)</f>
        <v>4.8562322296002263</v>
      </c>
      <c r="Y699" s="1569">
        <f>(SUM($G637:Y637)+ABS($F637))/ABS($F637)</f>
        <v>4.8399122435491666</v>
      </c>
      <c r="Z699" s="1569">
        <f>(SUM($G637:Z637)+ABS($F637))/ABS($F637)</f>
        <v>4.8139797112550626</v>
      </c>
      <c r="AA699" s="1569">
        <f>(SUM($G637:AA637)+ABS($F637))/ABS($F637)</f>
        <v>4.7790498573536269</v>
      </c>
      <c r="AB699" s="1569">
        <f>(SUM($G637:AB637)+ABS($F637))/ABS($F637)</f>
        <v>4.7356719300778956</v>
      </c>
      <c r="AC699" s="1569">
        <f>(SUM($G637:AC637)+ABS($F637))/ABS($F637)</f>
        <v>4.6843388778857804</v>
      </c>
      <c r="AD699" s="1569">
        <f>(SUM($G637:AD637)+ABS($F637))/ABS($F637)</f>
        <v>4.625495257498387</v>
      </c>
      <c r="AE699" s="1569">
        <f>(SUM($G637:AE637)+ABS($F637))/ABS($F637)</f>
        <v>4.5595437552701208</v>
      </c>
      <c r="AF699" s="1569">
        <f>(SUM($G637:AF637)+ABS($F637))/ABS($F637)</f>
        <v>4.4868506096521941</v>
      </c>
      <c r="AG699" s="1569">
        <f>(SUM($G637:AG637)+ABS($F637))/ABS($F637)</f>
        <v>4.4077501542308655</v>
      </c>
      <c r="AH699" s="1569">
        <f>(SUM($G637:AH637)+ABS($F637))/ABS($F637)</f>
        <v>4.3225486506283408</v>
      </c>
      <c r="AI699" s="1569">
        <f>(SUM($G637:AI637)+ABS($F637))/ABS($F637)</f>
        <v>4.2315275431921062</v>
      </c>
      <c r="AJ699" s="1569">
        <f>(SUM($G637:AJ637)+ABS($F637))/ABS($F637)</f>
        <v>4.134946239264945</v>
      </c>
      <c r="AK699" s="1569">
        <f>(SUM($G637:AK637)+ABS($F637))/ABS($F637)</f>
        <v>4.0330444974166282</v>
      </c>
      <c r="AL699" s="1569">
        <f>(SUM($G637:AL637)+ABS($F637))/ABS($F637)</f>
        <v>3.9260444895611801</v>
      </c>
      <c r="AM699" s="1569">
        <f>(SUM($G637:AM637)+ABS($F637))/ABS($F637)</f>
        <v>3.8141525901177253</v>
      </c>
      <c r="AN699" s="1569">
        <f>(SUM($G637:AN637)+ABS($F637))/ABS($F637)</f>
        <v>3.6975609353852361</v>
      </c>
      <c r="AO699" s="1569">
        <f>(SUM($G637:AO637)+ABS($F637))/ABS($F637)</f>
        <v>3.5764487884244556</v>
      </c>
      <c r="AP699" s="1569">
        <f>(SUM($G637:AP637)+ABS($F637))/ABS($F637)</f>
        <v>3.4509837384813324</v>
      </c>
      <c r="AQ699" s="1569">
        <f>(SUM($G637:AQ637)+ABS($F637))/ABS($F637)</f>
        <v>3.321322758977824</v>
      </c>
      <c r="AR699" s="1569">
        <f>(SUM($G637:AR637)+ABS($F637))/ABS($F637)</f>
        <v>3.1876131440615665</v>
      </c>
      <c r="AS699" s="1569">
        <f>(SUM($G637:AS637)+ABS($F637))/ABS($F637)</f>
        <v>3.0499933404358401</v>
      </c>
      <c r="AT699" s="1569">
        <f>(SUM($G637:AT637)+ABS($F637))/ABS($F637)</f>
        <v>2.9085936885251469</v>
      </c>
      <c r="AU699" s="1569">
        <f>(SUM($G637:AU637)+ABS($F637))/ABS($F637)</f>
        <v>2.7635370848457872</v>
      </c>
      <c r="AV699" s="1569">
        <f>(SUM($G637:AV637)+ABS($F637))/ABS($F637)</f>
        <v>2.6149395756492284</v>
      </c>
      <c r="AW699" s="1569">
        <f>(SUM($G637:AW637)+ABS($F637))/ABS($F637)</f>
        <v>2.4629108904137325</v>
      </c>
      <c r="AX699" s="1569">
        <f>(SUM($G637:AX637)+ABS($F637))/ABS($F637)</f>
        <v>2.3075549225177374</v>
      </c>
      <c r="AY699" s="1569">
        <f>(SUM($G637:AY637)+ABS($F637))/ABS($F637)</f>
        <v>2.1489701633901679</v>
      </c>
      <c r="AZ699" s="1569">
        <f>(SUM($G637:AZ637)+ABS($F637))/ABS($F637)</f>
        <v>1.9872500955610655</v>
      </c>
      <c r="BA699" s="1569">
        <f>(SUM($G637:BA637)+ABS($F637))/ABS($F637)</f>
        <v>1.8224835493009972</v>
      </c>
      <c r="BB699" s="1569">
        <f>(SUM($G637:BB637)+ABS($F637))/ABS($F637)</f>
        <v>1.6547550269156723</v>
      </c>
      <c r="BC699" s="1569">
        <f>(SUM($G637:BC637)+ABS($F637))/ABS($F637)</f>
        <v>1.4841449982338066</v>
      </c>
      <c r="BD699" s="1569">
        <f>(SUM($G637:BD637)+ABS($F637))/ABS($F637)</f>
        <v>1.3107301703757841</v>
      </c>
      <c r="BE699" s="1569">
        <f>(SUM($G637:BE637)+ABS($F637))/ABS($F637)</f>
        <v>1.1345837345053169</v>
      </c>
      <c r="BF699" s="1569">
        <f>(SUM($G637:BF637)+ABS($F637))/ABS($F637)</f>
        <v>0.95577559193556594</v>
      </c>
      <c r="BG699" s="1569">
        <f>(SUM($G637:BG637)+ABS($F637))/ABS($F637)</f>
        <v>0.77437256167644775</v>
      </c>
      <c r="BH699" s="1569">
        <f>(SUM($G637:BH637)+ABS($F637))/ABS($F637)</f>
        <v>0.59043857126397503</v>
      </c>
      <c r="BI699" s="1569">
        <f>(SUM($G637:BI637)+ABS($F637))/ABS($F637)</f>
        <v>0.40403483249953742</v>
      </c>
      <c r="BJ699" s="1569">
        <f>(SUM($G637:BJ637)+ABS($F637))/ABS($F637)</f>
        <v>0.21522000354210835</v>
      </c>
      <c r="BK699" s="1569">
        <f>(SUM($G637:BK637)+ABS($F637))/ABS($F637)</f>
        <v>2.4050338635341183E-2</v>
      </c>
      <c r="BL699" s="1569">
        <f>(SUM($G637:BL637)+ABS($F637))/ABS($F637)</f>
        <v>-0.16942017338905668</v>
      </c>
      <c r="BM699" s="1569">
        <f>(SUM($G637:BM637)+ABS($F637))/ABS($F637)</f>
        <v>-0.36513968081330511</v>
      </c>
      <c r="BN699" s="1571">
        <f>(SUM($G637:BN637)+ABS($F637))/ABS($F637)</f>
        <v>-0.56305835003044424</v>
      </c>
    </row>
    <row r="700" spans="2:66" x14ac:dyDescent="0.15">
      <c r="B700" s="161"/>
      <c r="C700" s="1366"/>
      <c r="D700" s="166" t="str">
        <f t="shared" si="176"/>
        <v>High Price Range</v>
      </c>
      <c r="E700" s="1337" t="str">
        <f t="shared" si="177"/>
        <v>High Range CAPEX</v>
      </c>
      <c r="F700" s="1614">
        <f t="shared" si="178"/>
        <v>9.3515211165831307</v>
      </c>
      <c r="G700" s="1569">
        <f>(SUM($G638:G638)+ABS($F638))/ABS($F638)</f>
        <v>1.9112219896229505</v>
      </c>
      <c r="H700" s="1569">
        <f>(SUM($G638:H638)+ABS($F638))/ABS($F638)</f>
        <v>2.5952704612459008</v>
      </c>
      <c r="I700" s="1569">
        <f>(SUM($G638:I638)+ABS($F638))/ABS($F638)</f>
        <v>3.1625742146498932</v>
      </c>
      <c r="J700" s="1569">
        <f>(SUM($G638:J638)+ABS($F638))/ABS($F638)</f>
        <v>3.653525195972843</v>
      </c>
      <c r="K700" s="1569">
        <f>(SUM($G638:K638)+ABS($F638))/ABS($F638)</f>
        <v>4.0886991138997475</v>
      </c>
      <c r="L700" s="1569">
        <f>(SUM($G638:L638)+ABS($F638))/ABS($F638)</f>
        <v>4.4804170847365841</v>
      </c>
      <c r="M700" s="1569">
        <f>(SUM($G638:M638)+ABS($F638))/ABS($F638)</f>
        <v>4.8368154178107465</v>
      </c>
      <c r="N700" s="1569">
        <f>(SUM($G638:N638)+ABS($F638))/ABS($F638)</f>
        <v>5.1636335323786966</v>
      </c>
      <c r="O700" s="1569">
        <f>(SUM($G638:O638)+ABS($F638))/ABS($F638)</f>
        <v>5.465117778397933</v>
      </c>
      <c r="P700" s="1569">
        <f>(SUM($G638:P638)+ABS($F638))/ABS($F638)</f>
        <v>5.7445253890792447</v>
      </c>
      <c r="Q700" s="1569">
        <f>(SUM($G638:Q638)+ABS($F638))/ABS($F638)</f>
        <v>6.0044266756927067</v>
      </c>
      <c r="R700" s="1569">
        <f>(SUM($G638:R638)+ABS($F638))/ABS($F638)</f>
        <v>6.2468967313474604</v>
      </c>
      <c r="S700" s="1569">
        <f>(SUM($G638:S638)+ABS($F638))/ABS($F638)</f>
        <v>6.4736426317301126</v>
      </c>
      <c r="T700" s="1569">
        <f>(SUM($G638:T638)+ABS($F638))/ABS($F638)</f>
        <v>6.6860909952865928</v>
      </c>
      <c r="U700" s="1569">
        <f>(SUM($G638:U638)+ABS($F638))/ABS($F638)</f>
        <v>6.8854501310950784</v>
      </c>
      <c r="V700" s="1569">
        <f>(SUM($G638:V638)+ABS($F638))/ABS($F638)</f>
        <v>7.0727553089212787</v>
      </c>
      <c r="W700" s="1569">
        <f>(SUM($G638:W638)+ABS($F638))/ABS($F638)</f>
        <v>7.2489024772363715</v>
      </c>
      <c r="X700" s="1569">
        <f>(SUM($G638:X638)+ABS($F638))/ABS($F638)</f>
        <v>7.414673866796166</v>
      </c>
      <c r="Y700" s="1569">
        <f>(SUM($G638:Y638)+ABS($F638))/ABS($F638)</f>
        <v>7.5707577643385831</v>
      </c>
      <c r="Z700" s="1569">
        <f>(SUM($G638:Z638)+ABS($F638))/ABS($F638)</f>
        <v>7.7177640138611405</v>
      </c>
      <c r="AA700" s="1569">
        <f>(SUM($G638:AA638)+ABS($F638))/ABS($F638)</f>
        <v>7.8562363313673531</v>
      </c>
      <c r="AB700" s="1569">
        <f>(SUM($G638:AB638)+ABS($F638))/ABS($F638)</f>
        <v>7.9866622054322383</v>
      </c>
      <c r="AC700" s="1569">
        <f>(SUM($G638:AC638)+ABS($F638))/ABS($F638)</f>
        <v>8.1094809428127448</v>
      </c>
      <c r="AD700" s="1569">
        <f>(SUM($G638:AD638)+ABS($F638))/ABS($F638)</f>
        <v>8.2250902705627276</v>
      </c>
      <c r="AE700" s="1569">
        <f>(SUM($G638:AE638)+ABS($F638))/ABS($F638)</f>
        <v>8.3338518018157668</v>
      </c>
      <c r="AF700" s="1569">
        <f>(SUM($G638:AF638)+ABS($F638))/ABS($F638)</f>
        <v>8.4360955975844636</v>
      </c>
      <c r="AG700" s="1569">
        <f>(SUM($G638:AG638)+ABS($F638))/ABS($F638)</f>
        <v>8.5321240024621794</v>
      </c>
      <c r="AH700" s="1569">
        <f>(SUM($G638:AH638)+ABS($F638))/ABS($F638)</f>
        <v>8.6222148919286301</v>
      </c>
      <c r="AI700" s="1569">
        <f>(SUM($G638:AI638)+ABS($F638))/ABS($F638)</f>
        <v>8.7066244389424678</v>
      </c>
      <c r="AJ700" s="1569">
        <f>(SUM($G638:AJ638)+ABS($F638))/ABS($F638)</f>
        <v>8.785589484823122</v>
      </c>
      <c r="AK700" s="1569">
        <f>(SUM($G638:AK638)+ABS($F638))/ABS($F638)</f>
        <v>8.8593295821059677</v>
      </c>
      <c r="AL700" s="1569">
        <f>(SUM($G638:AL638)+ABS($F638))/ABS($F638)</f>
        <v>8.9280487637016801</v>
      </c>
      <c r="AM700" s="1569">
        <f>(SUM($G638:AM638)+ABS($F638))/ABS($F638)</f>
        <v>8.9919370823008489</v>
      </c>
      <c r="AN700" s="1569">
        <f>(SUM($G638:AN638)+ABS($F638))/ABS($F638)</f>
        <v>9.0511719558121211</v>
      </c>
      <c r="AO700" s="1569">
        <f>(SUM($G638:AO638)+ABS($F638))/ABS($F638)</f>
        <v>9.1059193481740959</v>
      </c>
      <c r="AP700" s="1569">
        <f>(SUM($G638:AP638)+ABS($F638))/ABS($F638)</f>
        <v>9.1563348097433632</v>
      </c>
      <c r="AQ700" s="1569">
        <f>(SUM($G638:AQ638)+ABS($F638))/ABS($F638)</f>
        <v>9.2025643973388309</v>
      </c>
      <c r="AR700" s="1569">
        <f>(SUM($G638:AR638)+ABS($F638))/ABS($F638)</f>
        <v>9.2447454906933277</v>
      </c>
      <c r="AS700" s="1569">
        <f>(SUM($G638:AS638)+ABS($F638))/ABS($F638)</f>
        <v>9.2830075193582395</v>
      </c>
      <c r="AT700" s="1569">
        <f>(SUM($G638:AT638)+ABS($F638))/ABS($F638)</f>
        <v>9.3174726118958553</v>
      </c>
      <c r="AU700" s="1569">
        <f>(SUM($G638:AU638)+ABS($F638))/ABS($F638)</f>
        <v>9.3482561773770509</v>
      </c>
      <c r="AV700" s="1569">
        <f>(SUM($G638:AV638)+ABS($F638))/ABS($F638)</f>
        <v>9.375467427700773</v>
      </c>
      <c r="AW700" s="1569">
        <f>(SUM($G638:AW638)+ABS($F638))/ABS($F638)</f>
        <v>9.3992098480056043</v>
      </c>
      <c r="AX700" s="1569">
        <f>(SUM($G638:AX638)+ABS($F638))/ABS($F638)</f>
        <v>9.4195816214041983</v>
      </c>
      <c r="AY700" s="1569">
        <f>(SUM($G638:AY638)+ABS($F638))/ABS($F638)</f>
        <v>9.4366760134005734</v>
      </c>
      <c r="AZ700" s="1569">
        <f>(SUM($G638:AZ638)+ABS($F638))/ABS($F638)</f>
        <v>9.4505817206174463</v>
      </c>
      <c r="BA700" s="1569">
        <f>(SUM($G638:BA638)+ABS($F638))/ABS($F638)</f>
        <v>9.461383187841923</v>
      </c>
      <c r="BB700" s="1569">
        <f>(SUM($G638:BB638)+ABS($F638))/ABS($F638)</f>
        <v>9.469160896872852</v>
      </c>
      <c r="BC700" s="1569">
        <f>(SUM($G638:BC638)+ABS($F638))/ABS($F638)</f>
        <v>9.4739916302064202</v>
      </c>
      <c r="BD700" s="1569">
        <f>(SUM($G638:BD638)+ABS($F638))/ABS($F638)</f>
        <v>9.4759487122149455</v>
      </c>
      <c r="BE700" s="1569">
        <f>(SUM($G638:BE638)+ABS($F638))/ABS($F638)</f>
        <v>9.4751022301467174</v>
      </c>
      <c r="BF700" s="1569">
        <f>(SUM($G638:BF638)+ABS($F638))/ABS($F638)</f>
        <v>9.4715192369935526</v>
      </c>
      <c r="BG700" s="1569">
        <f>(SUM($G638:BG638)+ABS($F638))/ABS($F638)</f>
        <v>9.4652639380301675</v>
      </c>
      <c r="BH700" s="1569">
        <f>(SUM($G638:BH638)+ABS($F638))/ABS($F638)</f>
        <v>9.456397862619669</v>
      </c>
      <c r="BI700" s="1569">
        <f>(SUM($G638:BI638)+ABS($F638))/ABS($F638)</f>
        <v>9.4449800226974396</v>
      </c>
      <c r="BJ700" s="1569">
        <f>(SUM($G638:BJ638)+ABS($F638))/ABS($F638)</f>
        <v>9.4310670591873649</v>
      </c>
      <c r="BK700" s="1569">
        <f>(SUM($G638:BK638)+ABS($F638))/ABS($F638)</f>
        <v>9.4147133774662404</v>
      </c>
      <c r="BL700" s="1569">
        <f>(SUM($G638:BL638)+ABS($F638))/ABS($F638)</f>
        <v>9.3959712728714457</v>
      </c>
      <c r="BM700" s="1569">
        <f>(SUM($G638:BM638)+ABS($F638))/ABS($F638)</f>
        <v>9.3748910471411318</v>
      </c>
      <c r="BN700" s="1571">
        <f>(SUM($G638:BN638)+ABS($F638))/ABS($F638)</f>
        <v>9.3515211165831307</v>
      </c>
    </row>
    <row r="701" spans="2:66" x14ac:dyDescent="0.15">
      <c r="B701" s="161"/>
      <c r="C701" s="1367"/>
      <c r="D701" s="1364" t="str">
        <f t="shared" si="176"/>
        <v>High Price Range</v>
      </c>
      <c r="E701" s="1347" t="str">
        <f t="shared" si="177"/>
        <v>High Range CAPEX</v>
      </c>
      <c r="F701" s="1615">
        <f t="shared" si="178"/>
        <v>21.709381004229119</v>
      </c>
      <c r="G701" s="1572">
        <f>(SUM($G639:G639)+ABS($F639))/ABS($F639)</f>
        <v>1.9112219896229505</v>
      </c>
      <c r="H701" s="1572">
        <f>(SUM($G639:H639)+ABS($F639))/ABS($F639)</f>
        <v>2.670994967245901</v>
      </c>
      <c r="I701" s="1572">
        <f>(SUM($G639:I639)+ABS($F639))/ABS($F639)</f>
        <v>3.3492974426237483</v>
      </c>
      <c r="J701" s="1572">
        <f>(SUM($G639:J639)+ABS($F639))/ABS($F639)</f>
        <v>3.972766309446699</v>
      </c>
      <c r="K701" s="1572">
        <f>(SUM($G639:K639)+ABS($F639))/ABS($F639)</f>
        <v>4.5553238331457822</v>
      </c>
      <c r="L701" s="1572">
        <f>(SUM($G639:L639)+ABS($F639))/ABS($F639)</f>
        <v>5.1054692479481396</v>
      </c>
      <c r="M701" s="1572">
        <f>(SUM($G639:M639)+ABS($F639))/ABS($F639)</f>
        <v>5.6289027619325953</v>
      </c>
      <c r="N701" s="1572">
        <f>(SUM($G639:N639)+ABS($F639))/ABS($F639)</f>
        <v>6.1296979290355464</v>
      </c>
      <c r="O701" s="1572">
        <f>(SUM($G639:O639)+ABS($F639))/ABS($F639)</f>
        <v>6.6109025171302251</v>
      </c>
      <c r="P701" s="1569">
        <f>(SUM($G639:P639)+ABS($F639))/ABS($F639)</f>
        <v>7.0748774754216948</v>
      </c>
      <c r="Q701" s="1569">
        <f>(SUM($G639:Q639)+ABS($F639))/ABS($F639)</f>
        <v>7.5235022719592566</v>
      </c>
      <c r="R701" s="1569">
        <f>(SUM($G639:R639)+ABS($F639))/ABS($F639)</f>
        <v>7.9583063322436729</v>
      </c>
      <c r="S701" s="1569">
        <f>(SUM($G639:S639)+ABS($F639))/ABS($F639)</f>
        <v>8.3805569609604209</v>
      </c>
      <c r="T701" s="1569">
        <f>(SUM($G639:T639)+ABS($F639))/ABS($F639)</f>
        <v>8.791320310508727</v>
      </c>
      <c r="U701" s="1569">
        <f>(SUM($G639:U639)+ABS($F639))/ABS($F639)</f>
        <v>9.1915049473336481</v>
      </c>
      <c r="V701" s="1569">
        <f>(SUM($G639:V639)+ABS($F639))/ABS($F639)</f>
        <v>9.5818937846885994</v>
      </c>
      <c r="W701" s="1569">
        <f>(SUM($G639:W639)+ABS($F639))/ABS($F639)</f>
        <v>9.9631680045485904</v>
      </c>
      <c r="X701" s="1569">
        <f>(SUM($G639:X639)+ABS($F639))/ABS($F639)</f>
        <v>10.335925320796095</v>
      </c>
      <c r="Y701" s="1569">
        <f>(SUM($G639:Y639)+ABS($F639))/ABS($F639)</f>
        <v>10.700694155434956</v>
      </c>
      <c r="Z701" s="1569">
        <f>(SUM($G639:Z639)+ABS($F639))/ABS($F639)</f>
        <v>11.057944804859574</v>
      </c>
      <c r="AA701" s="1569">
        <f>(SUM($G639:AA639)+ABS($F639))/ABS($F639)</f>
        <v>11.408098350729189</v>
      </c>
      <c r="AB701" s="1569">
        <f>(SUM($G639:AB639)+ABS($F639))/ABS($F639)</f>
        <v>11.751533854575289</v>
      </c>
      <c r="AC701" s="1569">
        <f>(SUM($G639:AC639)+ABS($F639))/ABS($F639)</f>
        <v>12.088594228186325</v>
      </c>
      <c r="AD701" s="1569">
        <f>(SUM($G639:AD639)+ABS($F639))/ABS($F639)</f>
        <v>12.419591069404596</v>
      </c>
      <c r="AE701" s="1569">
        <f>(SUM($G639:AE639)+ABS($F639))/ABS($F639)</f>
        <v>12.744808680397115</v>
      </c>
      <c r="AF701" s="1569">
        <f>(SUM($G639:AF639)+ABS($F639))/ABS($F639)</f>
        <v>13.064507433204483</v>
      </c>
      <c r="AG701" s="1569">
        <f>(SUM($G639:AG639)+ABS($F639))/ABS($F639)</f>
        <v>13.378926609190628</v>
      </c>
      <c r="AH701" s="1569">
        <f>(SUM($G639:AH639)+ABS($F639))/ABS($F639)</f>
        <v>13.6882868107464</v>
      </c>
      <c r="AI701" s="1569">
        <f>(SUM($G639:AI639)+ABS($F639))/ABS($F639)</f>
        <v>13.992792022411217</v>
      </c>
      <c r="AJ701" s="1569">
        <f>(SUM($G639:AJ639)+ABS($F639))/ABS($F639)</f>
        <v>14.292631382515944</v>
      </c>
      <c r="AK701" s="1569">
        <f>(SUM($G639:AK639)+ABS($F639))/ABS($F639)</f>
        <v>14.587980714148481</v>
      </c>
      <c r="AL701" s="1569">
        <f>(SUM($G639:AL639)+ABS($F639))/ABS($F639)</f>
        <v>14.879003854730232</v>
      </c>
      <c r="AM701" s="1569">
        <f>(SUM($G639:AM639)+ABS($F639))/ABS($F639)</f>
        <v>15.165853816067937</v>
      </c>
      <c r="AN701" s="1569">
        <f>(SUM($G639:AN639)+ABS($F639))/ABS($F639)</f>
        <v>15.448673800904222</v>
      </c>
      <c r="AO701" s="1569">
        <f>(SUM($G639:AO639)+ABS($F639))/ABS($F639)</f>
        <v>15.727598097357687</v>
      </c>
      <c r="AP701" s="1569">
        <f>(SUM($G639:AP639)+ABS($F639))/ABS($F639)</f>
        <v>16.002752868942739</v>
      </c>
      <c r="AQ701" s="1569">
        <f>(SUM($G639:AQ639)+ABS($F639))/ABS($F639)</f>
        <v>16.274256854882719</v>
      </c>
      <c r="AR701" s="1569">
        <f>(SUM($G639:AR639)+ABS($F639))/ABS($F639)</f>
        <v>16.542221993019989</v>
      </c>
      <c r="AS701" s="1569">
        <f>(SUM($G639:AS639)+ABS($F639))/ABS($F639)</f>
        <v>16.806753975663714</v>
      </c>
      <c r="AT701" s="1569">
        <f>(SUM($G639:AT639)+ABS($F639))/ABS($F639)</f>
        <v>17.067952747108166</v>
      </c>
      <c r="AU701" s="1569">
        <f>(SUM($G639:AU639)+ABS($F639))/ABS($F639)</f>
        <v>17.325912950229778</v>
      </c>
      <c r="AV701" s="1569">
        <f>(SUM($G639:AV639)+ABS($F639))/ABS($F639)</f>
        <v>17.580724328474727</v>
      </c>
      <c r="AW701" s="1569">
        <f>(SUM($G639:AW639)+ABS($F639))/ABS($F639)</f>
        <v>17.832472088636486</v>
      </c>
      <c r="AX701" s="1569">
        <f>(SUM($G639:AX639)+ABS($F639))/ABS($F639)</f>
        <v>18.081237229060271</v>
      </c>
      <c r="AY701" s="1569">
        <f>(SUM($G639:AY639)+ABS($F639))/ABS($F639)</f>
        <v>18.327096837271213</v>
      </c>
      <c r="AZ701" s="1569">
        <f>(SUM($G639:AZ639)+ABS($F639))/ABS($F639)</f>
        <v>18.570124360483444</v>
      </c>
      <c r="BA701" s="1569">
        <f>(SUM($G639:BA639)+ABS($F639))/ABS($F639)</f>
        <v>18.810389851990461</v>
      </c>
      <c r="BB701" s="1569">
        <f>(SUM($G639:BB639)+ABS($F639))/ABS($F639)</f>
        <v>19.0479601960492</v>
      </c>
      <c r="BC701" s="1569">
        <f>(SUM($G639:BC639)+ABS($F639))/ABS($F639)</f>
        <v>19.282899313539122</v>
      </c>
      <c r="BD701" s="1569">
        <f>(SUM($G639:BD639)+ABS($F639))/ABS($F639)</f>
        <v>19.515268350394688</v>
      </c>
      <c r="BE701" s="1569">
        <f>(SUM($G639:BE639)+ABS($F639))/ABS($F639)</f>
        <v>19.745125850566243</v>
      </c>
      <c r="BF701" s="1569">
        <f>(SUM($G639:BF639)+ABS($F639))/ABS($F639)</f>
        <v>19.972527915055171</v>
      </c>
      <c r="BG701" s="1569">
        <f>(SUM($G639:BG639)+ABS($F639))/ABS($F639)</f>
        <v>20.19752834838803</v>
      </c>
      <c r="BH701" s="1569">
        <f>(SUM($G639:BH639)+ABS($F639))/ABS($F639)</f>
        <v>20.420178793737854</v>
      </c>
      <c r="BI701" s="1569">
        <f>(SUM($G639:BI639)+ABS($F639))/ABS($F639)</f>
        <v>20.640528857764458</v>
      </c>
      <c r="BJ701" s="1569">
        <f>(SUM($G639:BJ639)+ABS($F639))/ABS($F639)</f>
        <v>20.858626226126944</v>
      </c>
      <c r="BK701" s="1569">
        <f>(SUM($G639:BK639)+ABS($F639))/ABS($F639)</f>
        <v>21.074516770517988</v>
      </c>
      <c r="BL701" s="1569">
        <f>(SUM($G639:BL639)+ABS($F639))/ABS($F639)</f>
        <v>21.288244647978619</v>
      </c>
      <c r="BM701" s="1569">
        <f>(SUM($G639:BM639)+ABS($F639))/ABS($F639)</f>
        <v>21.499852393172574</v>
      </c>
      <c r="BN701" s="1571">
        <f>(SUM($G639:BN639)+ABS($F639))/ABS($F639)</f>
        <v>21.709381004229119</v>
      </c>
    </row>
    <row r="702" spans="2:66" ht="7.5" customHeight="1" x14ac:dyDescent="0.15">
      <c r="B702" s="161"/>
      <c r="C702" s="1366"/>
      <c r="D702" s="166"/>
      <c r="E702" s="1337"/>
      <c r="F702" s="1614"/>
      <c r="G702" s="1569"/>
      <c r="H702" s="1569"/>
      <c r="I702" s="1569"/>
      <c r="J702" s="1569"/>
      <c r="K702" s="1569"/>
      <c r="L702" s="1569"/>
      <c r="M702" s="1569"/>
      <c r="N702" s="1569"/>
      <c r="O702" s="1569"/>
      <c r="P702" s="1569"/>
      <c r="Q702" s="1569"/>
      <c r="R702" s="1569"/>
      <c r="S702" s="1569"/>
      <c r="T702" s="1569"/>
      <c r="U702" s="1569"/>
      <c r="V702" s="1569"/>
      <c r="W702" s="1569"/>
      <c r="X702" s="1569"/>
      <c r="Y702" s="1569"/>
      <c r="Z702" s="1569"/>
      <c r="AA702" s="1569"/>
      <c r="AB702" s="1569"/>
      <c r="AC702" s="1569"/>
      <c r="AD702" s="1569"/>
      <c r="AE702" s="1569"/>
      <c r="AF702" s="1569"/>
      <c r="AG702" s="1569"/>
      <c r="AH702" s="1569"/>
      <c r="AI702" s="1569"/>
      <c r="AJ702" s="1569"/>
      <c r="AK702" s="1569"/>
      <c r="AL702" s="1569"/>
      <c r="AM702" s="1569"/>
      <c r="AN702" s="1569"/>
      <c r="AO702" s="1569"/>
      <c r="AP702" s="1569"/>
      <c r="AQ702" s="1569"/>
      <c r="AR702" s="1569"/>
      <c r="AS702" s="1569"/>
      <c r="AT702" s="1569"/>
      <c r="AU702" s="1569"/>
      <c r="AV702" s="1569"/>
      <c r="AW702" s="1569"/>
      <c r="AX702" s="1569"/>
      <c r="AY702" s="1569"/>
      <c r="AZ702" s="1569"/>
      <c r="BA702" s="1569"/>
      <c r="BB702" s="1569"/>
      <c r="BC702" s="1569"/>
      <c r="BD702" s="1569"/>
      <c r="BE702" s="1569"/>
      <c r="BF702" s="1569"/>
      <c r="BG702" s="1569"/>
      <c r="BH702" s="1569"/>
      <c r="BI702" s="1569"/>
      <c r="BJ702" s="1569"/>
      <c r="BK702" s="1569"/>
      <c r="BL702" s="1569"/>
      <c r="BM702" s="1569"/>
      <c r="BN702" s="1571"/>
    </row>
    <row r="703" spans="2:66" x14ac:dyDescent="0.15">
      <c r="B703" s="161"/>
      <c r="C703" s="1380" t="str">
        <f t="shared" si="176"/>
        <v>High Range Opex - Low</v>
      </c>
      <c r="D703" s="166" t="str">
        <f t="shared" si="176"/>
        <v>Low Price Range</v>
      </c>
      <c r="E703" s="1337" t="str">
        <f t="shared" si="177"/>
        <v>High Range CAPEX</v>
      </c>
      <c r="F703" s="1614">
        <f t="shared" si="178"/>
        <v>-22.17599577023503</v>
      </c>
      <c r="G703" s="1569">
        <f>(SUM($G641:G641)+ABS($F641))/ABS($F641)</f>
        <v>0.9133403165081968</v>
      </c>
      <c r="H703" s="1569">
        <f>(SUM($G641:H641)+ABS($F641))/ABS($F641)</f>
        <v>0.72985682021639353</v>
      </c>
      <c r="I703" s="1569">
        <f>(SUM($G641:I641)+ABS($F641))/ABS($F641)</f>
        <v>0.4989798601446811</v>
      </c>
      <c r="J703" s="1569">
        <f>(SUM($G641:J641)+ABS($F641))/ABS($F641)</f>
        <v>0.238037313612878</v>
      </c>
      <c r="K703" s="1569">
        <f>(SUM($G641:K641)+ABS($F641))/ABS($F641)</f>
        <v>-4.4382040605659541E-2</v>
      </c>
      <c r="L703" s="1569">
        <f>(SUM($G641:L641)+ABS($F641))/ABS($F641)</f>
        <v>-0.34323935816139023</v>
      </c>
      <c r="M703" s="1569">
        <f>(SUM($G641:M641)+ABS($F641))/ABS($F641)</f>
        <v>-0.65526153725886604</v>
      </c>
      <c r="N703" s="1569">
        <f>(SUM($G641:N641)+ABS($F641))/ABS($F641)</f>
        <v>-0.97817132398266915</v>
      </c>
      <c r="O703" s="1569">
        <f>(SUM($G641:O641)+ABS($F641))/ABS($F641)</f>
        <v>-1.3103037679457754</v>
      </c>
      <c r="P703" s="1569">
        <f>(SUM($G641:P641)+ABS($F641))/ABS($F641)</f>
        <v>-1.6503950008189658</v>
      </c>
      <c r="Q703" s="1569">
        <f>(SUM($G641:Q641)+ABS($F641))/ABS($F641)</f>
        <v>-1.9974569363878065</v>
      </c>
      <c r="R703" s="1569">
        <f>(SUM($G641:R641)+ABS($F641))/ABS($F641)</f>
        <v>-2.3506985399307521</v>
      </c>
      <c r="S703" s="1569">
        <f>(SUM($G641:S641)+ABS($F641))/ABS($F641)</f>
        <v>-2.7094740349653841</v>
      </c>
      <c r="T703" s="1569">
        <f>(SUM($G641:T641)+ABS($F641))/ABS($F641)</f>
        <v>-3.0732475277417253</v>
      </c>
      <c r="U703" s="1569">
        <f>(SUM($G641:U641)+ABS($F641))/ABS($F641)</f>
        <v>-3.4415680774853894</v>
      </c>
      <c r="V703" s="1569">
        <f>(SUM($G641:V641)+ABS($F641))/ABS($F641)</f>
        <v>-3.8140516563627926</v>
      </c>
      <c r="W703" s="1569">
        <f>(SUM($G641:W641)+ABS($F641))/ABS($F641)</f>
        <v>-4.1903677949966198</v>
      </c>
      <c r="X703" s="1569">
        <f>(SUM($G641:X641)+ABS($F641))/ABS($F641)</f>
        <v>-4.5702294996654658</v>
      </c>
      <c r="Y703" s="1569">
        <f>(SUM($G641:Y641)+ABS($F641))/ABS($F641)</f>
        <v>-4.9533855070052004</v>
      </c>
      <c r="Z703" s="1569">
        <f>(SUM($G641:Z641)+ABS($F641))/ABS($F641)</f>
        <v>-5.3396142428021127</v>
      </c>
      <c r="AA703" s="1569">
        <f>(SUM($G641:AA641)+ABS($F641))/ABS($F641)</f>
        <v>-5.7287190455059855</v>
      </c>
      <c r="AB703" s="1569">
        <f>(SUM($G641:AB641)+ABS($F641))/ABS($F641)</f>
        <v>-6.1205243434594188</v>
      </c>
      <c r="AC703" s="1569">
        <f>(SUM($G641:AC641)+ABS($F641))/ABS($F641)</f>
        <v>-6.5148725616852694</v>
      </c>
      <c r="AD703" s="1569">
        <f>(SUM($G641:AD641)+ABS($F641))/ABS($F641)</f>
        <v>-6.9116215940179861</v>
      </c>
      <c r="AE703" s="1569">
        <f>(SUM($G641:AE641)+ABS($F641))/ABS($F641)</f>
        <v>-7.3106427184947078</v>
      </c>
      <c r="AF703" s="1569">
        <f>(SUM($G641:AF641)+ABS($F641))/ABS($F641)</f>
        <v>-7.7118188640207741</v>
      </c>
      <c r="AG703" s="1569">
        <f>(SUM($G641:AG641)+ABS($F641))/ABS($F641)</f>
        <v>-8.1150431581506641</v>
      </c>
      <c r="AH703" s="1569">
        <f>(SUM($G641:AH641)+ABS($F641))/ABS($F641)</f>
        <v>-8.5202177018700969</v>
      </c>
      <c r="AI703" s="1569">
        <f>(SUM($G641:AI641)+ABS($F641))/ABS($F641)</f>
        <v>-8.9272525292081699</v>
      </c>
      <c r="AJ703" s="1569">
        <f>(SUM($G641:AJ641)+ABS($F641))/ABS($F641)</f>
        <v>-9.3360647185014631</v>
      </c>
      <c r="AK703" s="1569">
        <f>(SUM($G641:AK641)+ABS($F641))/ABS($F641)</f>
        <v>-9.7465776289763895</v>
      </c>
      <c r="AL703" s="1569">
        <f>(SUM($G641:AL641)+ABS($F641))/ABS($F641)</f>
        <v>-10.158720241576672</v>
      </c>
      <c r="AM703" s="1569">
        <f>(SUM($G641:AM641)+ABS($F641))/ABS($F641)</f>
        <v>-10.572426587043548</v>
      </c>
      <c r="AN703" s="1569">
        <f>(SUM($G641:AN641)+ABS($F641))/ABS($F641)</f>
        <v>-10.987635247448971</v>
      </c>
      <c r="AO703" s="1569">
        <f>(SUM($G641:AO641)+ABS($F641))/ABS($F641)</f>
        <v>-11.404288919900017</v>
      </c>
      <c r="AP703" s="1569">
        <f>(SUM($G641:AP641)+ABS($F641))/ABS($F641)</f>
        <v>-11.822334033133455</v>
      </c>
      <c r="AQ703" s="1569">
        <f>(SUM($G641:AQ641)+ABS($F641))/ABS($F641)</f>
        <v>-12.241720409320383</v>
      </c>
      <c r="AR703" s="1569">
        <f>(SUM($G641:AR641)+ABS($F641))/ABS($F641)</f>
        <v>-12.66240096469053</v>
      </c>
      <c r="AS703" s="1569">
        <f>(SUM($G641:AS641)+ABS($F641))/ABS($F641)</f>
        <v>-13.084331443631054</v>
      </c>
      <c r="AT703" s="1569">
        <f>(SUM($G641:AT641)+ABS($F641))/ABS($F641)</f>
        <v>-13.507470181766946</v>
      </c>
      <c r="AU703" s="1569">
        <f>(SUM($G641:AU641)+ABS($F641))/ABS($F641)</f>
        <v>-13.931777894228889</v>
      </c>
      <c r="AV703" s="1569">
        <f>(SUM($G641:AV641)+ABS($F641))/ABS($F641)</f>
        <v>-14.357217485890347</v>
      </c>
      <c r="AW703" s="1569">
        <f>(SUM($G641:AW641)+ABS($F641))/ABS($F641)</f>
        <v>-14.783753880832627</v>
      </c>
      <c r="AX703" s="1569">
        <f>(SUM($G641:AX641)+ABS($F641))/ABS($F641)</f>
        <v>-15.211353868693733</v>
      </c>
      <c r="AY703" s="1569">
        <f>(SUM($G641:AY641)+ABS($F641))/ABS($F641)</f>
        <v>-15.639985965888693</v>
      </c>
      <c r="AZ703" s="1569">
        <f>(SUM($G641:AZ641)+ABS($F641))/ABS($F641)</f>
        <v>-16.069620289967734</v>
      </c>
      <c r="BA703" s="1569">
        <f>(SUM($G641:BA641)+ABS($F641))/ABS($F641)</f>
        <v>-16.500228445613597</v>
      </c>
      <c r="BB703" s="1569">
        <f>(SUM($G641:BB641)+ABS($F641))/ABS($F641)</f>
        <v>-16.931783420978132</v>
      </c>
      <c r="BC703" s="1569">
        <f>(SUM($G641:BC641)+ABS($F641))/ABS($F641)</f>
        <v>-17.364259493227198</v>
      </c>
      <c r="BD703" s="1569">
        <f>(SUM($G641:BD641)+ABS($F641))/ABS($F641)</f>
        <v>-17.797632142306938</v>
      </c>
      <c r="BE703" s="1569">
        <f>(SUM($G641:BE641)+ABS($F641))/ABS($F641)</f>
        <v>-18.231877972067576</v>
      </c>
      <c r="BF703" s="1569">
        <f>(SUM($G641:BF641)+ABS($F641))/ABS($F641)</f>
        <v>-18.66697463798679</v>
      </c>
      <c r="BG703" s="1569">
        <f>(SUM($G641:BG641)+ABS($F641))/ABS($F641)</f>
        <v>-19.102900780825514</v>
      </c>
      <c r="BH703" s="1569">
        <f>(SUM($G641:BH641)+ABS($F641))/ABS($F641)</f>
        <v>-19.539635965627784</v>
      </c>
      <c r="BI703" s="1569">
        <f>(SUM($G641:BI641)+ABS($F641))/ABS($F641)</f>
        <v>-19.977160625544276</v>
      </c>
      <c r="BJ703" s="1569">
        <f>(SUM($G641:BJ641)+ABS($F641))/ABS($F641)</f>
        <v>-20.415456010018186</v>
      </c>
      <c r="BK703" s="1569">
        <f>(SUM($G641:BK641)+ABS($F641))/ABS($F641)</f>
        <v>-20.854504136923762</v>
      </c>
      <c r="BL703" s="1569">
        <f>(SUM($G641:BL641)+ABS($F641))/ABS($F641)</f>
        <v>-21.294287748292582</v>
      </c>
      <c r="BM703" s="1569">
        <f>(SUM($G641:BM641)+ABS($F641))/ABS($F641)</f>
        <v>-21.734790269302035</v>
      </c>
      <c r="BN703" s="1571">
        <f>(SUM($G641:BN641)+ABS($F641))/ABS($F641)</f>
        <v>-22.17599577023503</v>
      </c>
    </row>
    <row r="704" spans="2:66" x14ac:dyDescent="0.15">
      <c r="B704" s="161"/>
      <c r="C704" s="1380"/>
      <c r="D704" s="166" t="str">
        <f t="shared" ref="D704:D705" si="179">D673</f>
        <v>Low Price Range</v>
      </c>
      <c r="E704" s="1337" t="str">
        <f t="shared" si="177"/>
        <v>High Range CAPEX</v>
      </c>
      <c r="F704" s="1614">
        <f t="shared" si="178"/>
        <v>-19.006719940736343</v>
      </c>
      <c r="G704" s="1569">
        <f>(SUM($G642:G642)+ABS($F642))/ABS($F642)</f>
        <v>0.9133403165081968</v>
      </c>
      <c r="H704" s="1569">
        <f>(SUM($G642:H642)+ABS($F642))/ABS($F642)</f>
        <v>0.75406277341639349</v>
      </c>
      <c r="I704" s="1569">
        <f>(SUM($G642:I642)+ABS($F642))/ABS($F642)</f>
        <v>0.55746683321870105</v>
      </c>
      <c r="J704" s="1569">
        <f>(SUM($G642:J642)+ABS($F642))/ABS($F642)</f>
        <v>0.33646410946689775</v>
      </c>
      <c r="K704" s="1569">
        <f>(SUM($G642:K642)+ABS($F642))/ABS($F642)</f>
        <v>9.7631794509862632E-2</v>
      </c>
      <c r="L704" s="1569">
        <f>(SUM($G642:L642)+ABS($F642))/ABS($F642)</f>
        <v>-0.15509156678194641</v>
      </c>
      <c r="M704" s="1569">
        <f>(SUM($G642:M642)+ABS($F642))/ABS($F642)</f>
        <v>-0.41910513706797764</v>
      </c>
      <c r="N704" s="1569">
        <f>(SUM($G642:N642)+ABS($F642))/ABS($F642)</f>
        <v>-0.69257426438078107</v>
      </c>
      <c r="O704" s="1569">
        <f>(SUM($G642:O642)+ABS($F642))/ABS($F642)</f>
        <v>-0.97414156847753242</v>
      </c>
      <c r="P704" s="1569">
        <f>(SUM($G642:P642)+ABS($F642))/ABS($F642)</f>
        <v>-1.2627658483147828</v>
      </c>
      <c r="Q704" s="1569">
        <f>(SUM($G642:Q642)+ABS($F642))/ABS($F642)</f>
        <v>-1.5576254830250038</v>
      </c>
      <c r="R704" s="1569">
        <f>(SUM($G642:R642)+ABS($F642))/ABS($F642)</f>
        <v>-1.8580571522468123</v>
      </c>
      <c r="S704" s="1569">
        <f>(SUM($G642:S642)+ABS($F642))/ABS($F642)</f>
        <v>-2.1635151753761126</v>
      </c>
      <c r="T704" s="1569">
        <f>(SUM($G642:T642)+ABS($F642))/ABS($F642)</f>
        <v>-2.4735435222430096</v>
      </c>
      <c r="U704" s="1569">
        <f>(SUM($G642:U642)+ABS($F642))/ABS($F642)</f>
        <v>-2.7877559470396078</v>
      </c>
      <c r="V704" s="1569">
        <f>(SUM($G642:V642)+ABS($F642))/ABS($F642)</f>
        <v>-3.1058215173792605</v>
      </c>
      <c r="W704" s="1569">
        <f>(SUM($G642:W642)+ABS($F642))/ABS($F642)</f>
        <v>-3.427453836058362</v>
      </c>
      <c r="X704" s="1569">
        <f>(SUM($G642:X642)+ABS($F642))/ABS($F642)</f>
        <v>-3.752402856664371</v>
      </c>
      <c r="Y704" s="1569">
        <f>(SUM($G642:Y642)+ABS($F642))/ABS($F642)</f>
        <v>-4.0804485627528573</v>
      </c>
      <c r="Z704" s="1569">
        <f>(SUM($G642:Z642)+ABS($F642))/ABS($F642)</f>
        <v>-4.4113960127382903</v>
      </c>
      <c r="AA704" s="1569">
        <f>(SUM($G642:AA642)+ABS($F642))/ABS($F642)</f>
        <v>-4.7450714033853592</v>
      </c>
      <c r="AB704" s="1569">
        <f>(SUM($G642:AB642)+ABS($F642))/ABS($F642)</f>
        <v>-5.0813189050128171</v>
      </c>
      <c r="AC704" s="1569">
        <f>(SUM($G642:AC642)+ABS($F642))/ABS($F642)</f>
        <v>-5.4199980896487858</v>
      </c>
      <c r="AD704" s="1569">
        <f>(SUM($G642:AD642)+ABS($F642))/ABS($F642)</f>
        <v>-5.760981820611093</v>
      </c>
      <c r="AE704" s="1569">
        <f>(SUM($G642:AE642)+ABS($F642))/ABS($F642)</f>
        <v>-6.1041545053254156</v>
      </c>
      <c r="AF704" s="1569">
        <f>(SUM($G642:AF642)+ABS($F642))/ABS($F642)</f>
        <v>-6.4494106371090911</v>
      </c>
      <c r="AG704" s="1569">
        <f>(SUM($G642:AG642)+ABS($F642))/ABS($F642)</f>
        <v>-6.7966535690579191</v>
      </c>
      <c r="AH704" s="1569">
        <f>(SUM($G642:AH642)+ABS($F642))/ABS($F642)</f>
        <v>-7.1457944760185521</v>
      </c>
      <c r="AI704" s="1569">
        <f>(SUM($G642:AI642)+ABS($F642))/ABS($F642)</f>
        <v>-7.4967514702247211</v>
      </c>
      <c r="AJ704" s="1569">
        <f>(SUM($G642:AJ642)+ABS($F642))/ABS($F642)</f>
        <v>-7.8494488434256002</v>
      </c>
      <c r="AK704" s="1569">
        <f>(SUM($G642:AK642)+ABS($F642))/ABS($F642)</f>
        <v>-8.203816413870566</v>
      </c>
      <c r="AL704" s="1569">
        <f>(SUM($G642:AL642)+ABS($F642))/ABS($F642)</f>
        <v>-8.5597889607830417</v>
      </c>
      <c r="AM704" s="1569">
        <f>(SUM($G642:AM642)+ABS($F642))/ABS($F642)</f>
        <v>-8.9173057322773186</v>
      </c>
      <c r="AN704" s="1569">
        <f>(SUM($G642:AN642)+ABS($F642))/ABS($F642)</f>
        <v>-9.2763100152783249</v>
      </c>
      <c r="AO704" s="1569">
        <f>(SUM($G642:AO642)+ABS($F642))/ABS($F642)</f>
        <v>-9.6367487580655169</v>
      </c>
      <c r="AP704" s="1569">
        <f>(SUM($G642:AP642)+ABS($F642))/ABS($F642)</f>
        <v>-9.9985722377043942</v>
      </c>
      <c r="AQ704" s="1569">
        <f>(SUM($G642:AQ642)+ABS($F642))/ABS($F642)</f>
        <v>-10.361733765946864</v>
      </c>
      <c r="AR704" s="1569">
        <f>(SUM($G642:AR642)+ABS($F642))/ABS($F642)</f>
        <v>-10.726189428245847</v>
      </c>
      <c r="AS704" s="1569">
        <f>(SUM($G642:AS642)+ABS($F642))/ABS($F642)</f>
        <v>-11.091897851394323</v>
      </c>
      <c r="AT704" s="1569">
        <f>(SUM($G642:AT642)+ABS($F642))/ABS($F642)</f>
        <v>-11.458819996005712</v>
      </c>
      <c r="AU704" s="1569">
        <f>(SUM($G642:AU642)+ABS($F642))/ABS($F642)</f>
        <v>-11.826918970633427</v>
      </c>
      <c r="AV704" s="1569">
        <f>(SUM($G642:AV642)+ABS($F642))/ABS($F642)</f>
        <v>-12.196159864807205</v>
      </c>
      <c r="AW704" s="1569">
        <f>(SUM($G642:AW642)+ABS($F642))/ABS($F642)</f>
        <v>-12.566509598662238</v>
      </c>
      <c r="AX704" s="1569">
        <f>(SUM($G642:AX642)+ABS($F642))/ABS($F642)</f>
        <v>-12.937936787169349</v>
      </c>
      <c r="AY704" s="1569">
        <f>(SUM($G642:AY642)+ABS($F642))/ABS($F642)</f>
        <v>-13.310411617252898</v>
      </c>
      <c r="AZ704" s="1569">
        <f>(SUM($G642:AZ642)+ABS($F642))/ABS($F642)</f>
        <v>-13.683905736317243</v>
      </c>
      <c r="BA704" s="1569">
        <f>(SUM($G642:BA642)+ABS($F642))/ABS($F642)</f>
        <v>-14.058392150900524</v>
      </c>
      <c r="BB704" s="1569">
        <f>(SUM($G642:BB642)+ABS($F642))/ABS($F642)</f>
        <v>-14.433845134342256</v>
      </c>
      <c r="BC704" s="1569">
        <f>(SUM($G642:BC642)+ABS($F642))/ABS($F642)</f>
        <v>-14.810240142494086</v>
      </c>
      <c r="BD704" s="1569">
        <f>(SUM($G642:BD642)+ABS($F642))/ABS($F642)</f>
        <v>-15.187553736625032</v>
      </c>
      <c r="BE704" s="1569">
        <f>(SUM($G642:BE642)+ABS($F642))/ABS($F642)</f>
        <v>-15.565763512777094</v>
      </c>
      <c r="BF704" s="1569">
        <f>(SUM($G642:BF642)+ABS($F642))/ABS($F642)</f>
        <v>-15.944848036916987</v>
      </c>
      <c r="BG704" s="1569">
        <f>(SUM($G642:BG642)+ABS($F642))/ABS($F642)</f>
        <v>-16.324786785307328</v>
      </c>
      <c r="BH704" s="1569">
        <f>(SUM($G642:BH642)+ABS($F642))/ABS($F642)</f>
        <v>-16.705560089587603</v>
      </c>
      <c r="BI704" s="1569">
        <f>(SUM($G642:BI642)+ABS($F642))/ABS($F642)</f>
        <v>-17.087149086113506</v>
      </c>
      <c r="BJ704" s="1569">
        <f>(SUM($G642:BJ642)+ABS($F642))/ABS($F642)</f>
        <v>-17.469535669153817</v>
      </c>
      <c r="BK704" s="1569">
        <f>(SUM($G642:BK642)+ABS($F642))/ABS($F642)</f>
        <v>-17.852702447588083</v>
      </c>
      <c r="BL704" s="1569">
        <f>(SUM($G642:BL642)+ABS($F642))/ABS($F642)</f>
        <v>-18.236632704787098</v>
      </c>
      <c r="BM704" s="1569">
        <f>(SUM($G642:BM642)+ABS($F642))/ABS($F642)</f>
        <v>-18.621310361391824</v>
      </c>
      <c r="BN704" s="1571">
        <f>(SUM($G642:BN642)+ABS($F642))/ABS($F642)</f>
        <v>-19.006719940736343</v>
      </c>
    </row>
    <row r="705" spans="2:66" x14ac:dyDescent="0.15">
      <c r="B705" s="161"/>
      <c r="C705" s="1380"/>
      <c r="D705" s="166" t="str">
        <f t="shared" si="179"/>
        <v>Low Price Range</v>
      </c>
      <c r="E705" s="1337" t="str">
        <f t="shared" si="177"/>
        <v>High Range CAPEX</v>
      </c>
      <c r="F705" s="1614">
        <f t="shared" si="178"/>
        <v>-15.056429686052912</v>
      </c>
      <c r="G705" s="1569">
        <f>(SUM($G643:G643)+ABS($F643))/ABS($F643)</f>
        <v>0.9133403165081968</v>
      </c>
      <c r="H705" s="1569">
        <f>(SUM($G643:H643)+ABS($F643))/ABS($F643)</f>
        <v>0.77826872661639357</v>
      </c>
      <c r="I705" s="1569">
        <f>(SUM($G643:I643)+ABS($F643))/ABS($F643)</f>
        <v>0.61715442916931806</v>
      </c>
      <c r="J705" s="1569">
        <f>(SUM($G643:J643)+ABS($F643))/ABS($F643)</f>
        <v>0.4385121235175149</v>
      </c>
      <c r="K705" s="1569">
        <f>(SUM($G643:K643)+ABS($F643))/ABS($F643)</f>
        <v>0.24679217485004787</v>
      </c>
      <c r="L705" s="1569">
        <f>(SUM($G643:L643)+ABS($F643))/ABS($F643)</f>
        <v>4.4711432398499666E-2</v>
      </c>
      <c r="M705" s="1569">
        <f>(SUM($G643:M643)+ABS($F643))/ABS($F643)</f>
        <v>-0.16590798604099316</v>
      </c>
      <c r="N705" s="1569">
        <f>(SUM($G643:N643)+ABS($F643))/ABS($F643)</f>
        <v>-0.38376393587679625</v>
      </c>
      <c r="O705" s="1569">
        <f>(SUM($G643:O643)+ABS($F643))/ABS($F643)</f>
        <v>-0.60788217336139749</v>
      </c>
      <c r="P705" s="1569">
        <f>(SUM($G643:P643)+ABS($F643))/ABS($F643)</f>
        <v>-0.83750800191129815</v>
      </c>
      <c r="Q705" s="1569">
        <f>(SUM($G643:Q643)+ABS($F643))/ABS($F643)</f>
        <v>-1.0720406343039011</v>
      </c>
      <c r="R705" s="1569">
        <f>(SUM($G643:R643)+ABS($F643))/ABS($F643)</f>
        <v>-1.3109911772594749</v>
      </c>
      <c r="S705" s="1569">
        <f>(SUM($G643:S643)+ABS($F643))/ABS($F643)</f>
        <v>-1.5539545265452266</v>
      </c>
      <c r="T705" s="1569">
        <f>(SUM($G643:T643)+ABS($F643))/ABS($F643)</f>
        <v>-1.8005898778899503</v>
      </c>
      <c r="U705" s="1569">
        <f>(SUM($G643:U643)+ABS($F643))/ABS($F643)</f>
        <v>-2.0506068006522344</v>
      </c>
      <c r="V705" s="1569">
        <f>(SUM($G643:V643)+ABS($F643))/ABS($F643)</f>
        <v>-2.3037550302536376</v>
      </c>
      <c r="W705" s="1569">
        <f>(SUM($G643:W643)+ABS($F643))/ABS($F643)</f>
        <v>-2.5598168213448829</v>
      </c>
      <c r="X705" s="1569">
        <f>(SUM($G643:X643)+ABS($F643))/ABS($F643)</f>
        <v>-2.8186011098302046</v>
      </c>
      <c r="Y705" s="1569">
        <f>(SUM($G643:Y643)+ABS($F643))/ABS($F643)</f>
        <v>-3.0799389813254692</v>
      </c>
      <c r="Z705" s="1569">
        <f>(SUM($G643:Z643)+ABS($F643))/ABS($F643)</f>
        <v>-3.3436801017695603</v>
      </c>
      <c r="AA705" s="1569">
        <f>(SUM($G643:AA643)+ABS($F643))/ABS($F643)</f>
        <v>-3.6096898689910621</v>
      </c>
      <c r="AB705" s="1569">
        <f>(SUM($G643:AB643)+ABS($F643))/ABS($F643)</f>
        <v>-3.8778471128935852</v>
      </c>
      <c r="AC705" s="1569">
        <f>(SUM($G643:AC643)+ABS($F643))/ABS($F643)</f>
        <v>-4.148042218939624</v>
      </c>
      <c r="AD705" s="1569">
        <f>(SUM($G643:AD643)+ABS($F643))/ABS($F643)</f>
        <v>-4.4201755823488211</v>
      </c>
      <c r="AE705" s="1569">
        <f>(SUM($G643:AE643)+ABS($F643))/ABS($F643)</f>
        <v>-4.6941563236250525</v>
      </c>
      <c r="AF705" s="1569">
        <f>(SUM($G643:AF643)+ABS($F643))/ABS($F643)</f>
        <v>-4.9699012127314095</v>
      </c>
      <c r="AG705" s="1569">
        <f>(SUM($G643:AG643)+ABS($F643))/ABS($F643)</f>
        <v>-5.2473337614370292</v>
      </c>
      <c r="AH705" s="1569">
        <f>(SUM($G643:AH643)+ABS($F643))/ABS($F643)</f>
        <v>-5.5263834523964608</v>
      </c>
      <c r="AI705" s="1569">
        <f>(SUM($G643:AI643)+ABS($F643))/ABS($F643)</f>
        <v>-5.8069850802953935</v>
      </c>
      <c r="AJ705" s="1569">
        <f>(SUM($G643:AJ643)+ABS($F643))/ABS($F643)</f>
        <v>-6.0890781855306297</v>
      </c>
      <c r="AK705" s="1569">
        <f>(SUM($G643:AK643)+ABS($F643))/ABS($F643)</f>
        <v>-6.3726065648244958</v>
      </c>
      <c r="AL705" s="1569">
        <f>(SUM($G643:AL643)+ABS($F643))/ABS($F643)</f>
        <v>-6.6575178462149385</v>
      </c>
      <c r="AM705" s="1569">
        <f>(SUM($G643:AM643)+ABS($F643))/ABS($F643)</f>
        <v>-6.9437631182355304</v>
      </c>
      <c r="AN705" s="1569">
        <f>(SUM($G643:AN643)+ABS($F643))/ABS($F643)</f>
        <v>-7.2312966049668317</v>
      </c>
      <c r="AO705" s="1569">
        <f>(SUM($G643:AO643)+ABS($F643))/ABS($F643)</f>
        <v>-7.5200753801213596</v>
      </c>
      <c r="AP705" s="1569">
        <f>(SUM($G643:AP643)+ABS($F643))/ABS($F643)</f>
        <v>-7.8100591145073297</v>
      </c>
      <c r="AQ705" s="1569">
        <f>(SUM($G643:AQ643)+ABS($F643))/ABS($F643)</f>
        <v>-8.1012098521678784</v>
      </c>
      <c r="AR705" s="1569">
        <f>(SUM($G643:AR643)+ABS($F643))/ABS($F643)</f>
        <v>-8.3934918112627965</v>
      </c>
      <c r="AS705" s="1569">
        <f>(SUM($G643:AS643)+ABS($F643))/ABS($F643)</f>
        <v>-8.6868712063872753</v>
      </c>
      <c r="AT705" s="1569">
        <f>(SUM($G643:AT643)+ABS($F643))/ABS($F643)</f>
        <v>-8.9813160895361364</v>
      </c>
      <c r="AU705" s="1569">
        <f>(SUM($G643:AU643)+ABS($F643))/ABS($F643)</f>
        <v>-9.2767962073454626</v>
      </c>
      <c r="AV705" s="1569">
        <f>(SUM($G643:AV643)+ABS($F643))/ABS($F643)</f>
        <v>-9.5732828725939942</v>
      </c>
      <c r="AW705" s="1569">
        <f>(SUM($G643:AW643)+ABS($F643))/ABS($F643)</f>
        <v>-9.8707488482383496</v>
      </c>
      <c r="AX705" s="1569">
        <f>(SUM($G643:AX643)+ABS($F643))/ABS($F643)</f>
        <v>-10.169168242499801</v>
      </c>
      <c r="AY705" s="1569">
        <f>(SUM($G643:AY643)+ABS($F643))/ABS($F643)</f>
        <v>-10.468516413725014</v>
      </c>
      <c r="AZ705" s="1569">
        <f>(SUM($G643:AZ643)+ABS($F643))/ABS($F643)</f>
        <v>-10.768769883915628</v>
      </c>
      <c r="BA705" s="1569">
        <f>(SUM($G643:BA643)+ABS($F643))/ABS($F643)</f>
        <v>-11.069906259967567</v>
      </c>
      <c r="BB705" s="1569">
        <f>(SUM($G643:BB643)+ABS($F643))/ABS($F643)</f>
        <v>-11.371904161785025</v>
      </c>
      <c r="BC705" s="1569">
        <f>(SUM($G643:BC643)+ABS($F643))/ABS($F643)</f>
        <v>-11.674743156539863</v>
      </c>
      <c r="BD705" s="1569">
        <f>(SUM($G643:BD643)+ABS($F643))/ABS($F643)</f>
        <v>-11.978403698437653</v>
      </c>
      <c r="BE705" s="1569">
        <f>(SUM($G643:BE643)+ABS($F643))/ABS($F643)</f>
        <v>-12.282867073429303</v>
      </c>
      <c r="BF705" s="1569">
        <f>(SUM($G643:BF643)+ABS($F643))/ABS($F643)</f>
        <v>-12.588115348374204</v>
      </c>
      <c r="BG705" s="1569">
        <f>(SUM($G643:BG643)+ABS($F643))/ABS($F643)</f>
        <v>-12.894131324218566</v>
      </c>
      <c r="BH705" s="1569">
        <f>(SUM($G643:BH643)+ABS($F643))/ABS($F643)</f>
        <v>-13.200898492802803</v>
      </c>
      <c r="BI705" s="1569">
        <f>(SUM($G643:BI643)+ABS($F643))/ABS($F643)</f>
        <v>-13.50840099695532</v>
      </c>
      <c r="BJ705" s="1569">
        <f>(SUM($G643:BJ643)+ABS($F643))/ABS($F643)</f>
        <v>-13.816623593567988</v>
      </c>
      <c r="BK705" s="1569">
        <f>(SUM($G643:BK643)+ABS($F643))/ABS($F643)</f>
        <v>-14.125551619381785</v>
      </c>
      <c r="BL705" s="1569">
        <f>(SUM($G643:BL643)+ABS($F643))/ABS($F643)</f>
        <v>-14.435170959240006</v>
      </c>
      <c r="BM705" s="1569">
        <f>(SUM($G643:BM643)+ABS($F643))/ABS($F643)</f>
        <v>-14.745468016592017</v>
      </c>
      <c r="BN705" s="1571">
        <f>(SUM($G643:BN643)+ABS($F643))/ABS($F643)</f>
        <v>-15.056429686052912</v>
      </c>
    </row>
    <row r="706" spans="2:66" ht="7.5" customHeight="1" x14ac:dyDescent="0.15">
      <c r="B706" s="161"/>
      <c r="C706" s="1380"/>
      <c r="D706" s="166"/>
      <c r="E706" s="1337"/>
      <c r="F706" s="1614"/>
      <c r="G706" s="1569"/>
      <c r="H706" s="1569"/>
      <c r="I706" s="1569"/>
      <c r="J706" s="1569"/>
      <c r="K706" s="1569"/>
      <c r="L706" s="1569"/>
      <c r="M706" s="1569"/>
      <c r="N706" s="1569"/>
      <c r="O706" s="1569"/>
      <c r="P706" s="1569"/>
      <c r="Q706" s="1569"/>
      <c r="R706" s="1569"/>
      <c r="S706" s="1569"/>
      <c r="T706" s="1569"/>
      <c r="U706" s="1569"/>
      <c r="V706" s="1569"/>
      <c r="W706" s="1569"/>
      <c r="X706" s="1569"/>
      <c r="Y706" s="1569"/>
      <c r="Z706" s="1569"/>
      <c r="AA706" s="1569"/>
      <c r="AB706" s="1569"/>
      <c r="AC706" s="1569"/>
      <c r="AD706" s="1569"/>
      <c r="AE706" s="1569"/>
      <c r="AF706" s="1569"/>
      <c r="AG706" s="1569"/>
      <c r="AH706" s="1569"/>
      <c r="AI706" s="1569"/>
      <c r="AJ706" s="1569"/>
      <c r="AK706" s="1569"/>
      <c r="AL706" s="1569"/>
      <c r="AM706" s="1569"/>
      <c r="AN706" s="1569"/>
      <c r="AO706" s="1569"/>
      <c r="AP706" s="1569"/>
      <c r="AQ706" s="1569"/>
      <c r="AR706" s="1569"/>
      <c r="AS706" s="1569"/>
      <c r="AT706" s="1569"/>
      <c r="AU706" s="1569"/>
      <c r="AV706" s="1569"/>
      <c r="AW706" s="1569"/>
      <c r="AX706" s="1569"/>
      <c r="AY706" s="1569"/>
      <c r="AZ706" s="1569"/>
      <c r="BA706" s="1569"/>
      <c r="BB706" s="1569"/>
      <c r="BC706" s="1569"/>
      <c r="BD706" s="1569"/>
      <c r="BE706" s="1569"/>
      <c r="BF706" s="1569"/>
      <c r="BG706" s="1569"/>
      <c r="BH706" s="1569"/>
      <c r="BI706" s="1569"/>
      <c r="BJ706" s="1569"/>
      <c r="BK706" s="1569"/>
      <c r="BL706" s="1569"/>
      <c r="BM706" s="1569"/>
      <c r="BN706" s="1571"/>
    </row>
    <row r="707" spans="2:66" x14ac:dyDescent="0.15">
      <c r="B707" s="161"/>
      <c r="C707" s="1380"/>
      <c r="D707" s="166" t="str">
        <f t="shared" ref="D707:D709" si="180">D676</f>
        <v>High Price Range</v>
      </c>
      <c r="E707" s="1337" t="str">
        <f t="shared" si="177"/>
        <v>High Range CAPEX</v>
      </c>
      <c r="F707" s="1614">
        <f t="shared" si="178"/>
        <v>1.3863046230843123</v>
      </c>
      <c r="G707" s="1569">
        <f>(SUM($G645:G645)+ABS($F645))/ABS($F645)</f>
        <v>1.9437113725081967</v>
      </c>
      <c r="H707" s="1569">
        <f>(SUM($G645:H645)+ABS($F645))/ABS($F645)</f>
        <v>2.5845247210163929</v>
      </c>
      <c r="I707" s="1569">
        <f>(SUM($G645:I645)+ABS($F645))/ABS($F645)</f>
        <v>3.0770750945981358</v>
      </c>
      <c r="J707" s="1569">
        <f>(SUM($G645:J645)+ABS($F645))/ABS($F645)</f>
        <v>3.4755700239063327</v>
      </c>
      <c r="K707" s="1569">
        <f>(SUM($G645:K645)+ABS($F645))/ABS($F645)</f>
        <v>3.806878148419131</v>
      </c>
      <c r="L707" s="1569">
        <f>(SUM($G645:L645)+ABS($F645))/ABS($F645)</f>
        <v>4.0867626977861642</v>
      </c>
      <c r="M707" s="1569">
        <f>(SUM($G645:M645)+ABS($F645))/ABS($F645)</f>
        <v>4.325463054629556</v>
      </c>
      <c r="N707" s="1569">
        <f>(SUM($G645:N645)+ABS($F645))/ABS($F645)</f>
        <v>4.5301032485777535</v>
      </c>
      <c r="O707" s="1569">
        <f>(SUM($G645:O645)+ABS($F645))/ABS($F645)</f>
        <v>4.7058918142639588</v>
      </c>
      <c r="P707" s="1569">
        <f>(SUM($G645:P645)+ABS($F645))/ABS($F645)</f>
        <v>4.8567825643758367</v>
      </c>
      <c r="Q707" s="1569">
        <f>(SUM($G645:Q645)+ABS($F645))/ABS($F645)</f>
        <v>4.9858665707606811</v>
      </c>
      <c r="R707" s="1569">
        <f>(SUM($G645:R645)+ABS($F645))/ABS($F645)</f>
        <v>5.0956184607559472</v>
      </c>
      <c r="S707" s="1569">
        <f>(SUM($G645:S645)+ABS($F645))/ABS($F645)</f>
        <v>5.1880584442130466</v>
      </c>
      <c r="T707" s="1569">
        <f>(SUM($G645:T645)+ABS($F645))/ABS($F645)</f>
        <v>5.2648629801894007</v>
      </c>
      <c r="U707" s="1569">
        <f>(SUM($G645:U645)+ABS($F645))/ABS($F645)</f>
        <v>5.3274427657599572</v>
      </c>
      <c r="V707" s="1569">
        <f>(SUM($G645:V645)+ABS($F645))/ABS($F645)</f>
        <v>5.3769991714201542</v>
      </c>
      <c r="W707" s="1569">
        <f>(SUM($G645:W645)+ABS($F645))/ABS($F645)</f>
        <v>5.4145660184840514</v>
      </c>
      <c r="X707" s="1569">
        <f>(SUM($G645:X645)+ABS($F645))/ABS($F645)</f>
        <v>5.4410411215346546</v>
      </c>
      <c r="Y707" s="1569">
        <f>(SUM($G645:Y645)+ABS($F645))/ABS($F645)</f>
        <v>5.4572105183688411</v>
      </c>
      <c r="Z707" s="1569">
        <f>(SUM($G645:Z645)+ABS($F645))/ABS($F645)</f>
        <v>5.4637673689599824</v>
      </c>
      <c r="AA707" s="1569">
        <f>(SUM($G645:AA645)+ABS($F645))/ABS($F645)</f>
        <v>5.4613268979437919</v>
      </c>
      <c r="AB707" s="1569">
        <f>(SUM($G645:AB645)+ABS($F645))/ABS($F645)</f>
        <v>5.4504383535533067</v>
      </c>
      <c r="AC707" s="1569">
        <f>(SUM($G645:AC645)+ABS($F645))/ABS($F645)</f>
        <v>5.4315946842464369</v>
      </c>
      <c r="AD707" s="1569">
        <f>(SUM($G645:AD645)+ABS($F645))/ABS($F645)</f>
        <v>5.4052404467442896</v>
      </c>
      <c r="AE707" s="1569">
        <f>(SUM($G645:AE645)+ABS($F645))/ABS($F645)</f>
        <v>5.3717783274012687</v>
      </c>
      <c r="AF707" s="1569">
        <f>(SUM($G645:AF645)+ABS($F645))/ABS($F645)</f>
        <v>5.3315745646685881</v>
      </c>
      <c r="AG707" s="1569">
        <f>(SUM($G645:AG645)+ABS($F645))/ABS($F645)</f>
        <v>5.2849634921325057</v>
      </c>
      <c r="AH707" s="1569">
        <f>(SUM($G645:AH645)+ABS($F645))/ABS($F645)</f>
        <v>5.2322513714152272</v>
      </c>
      <c r="AI707" s="1569">
        <f>(SUM($G645:AI645)+ABS($F645))/ABS($F645)</f>
        <v>5.1737196468642379</v>
      </c>
      <c r="AJ707" s="1569">
        <f>(SUM($G645:AJ645)+ABS($F645))/ABS($F645)</f>
        <v>5.1096277258223228</v>
      </c>
      <c r="AK707" s="1569">
        <f>(SUM($G645:AK645)+ABS($F645))/ABS($F645)</f>
        <v>5.0402153668592531</v>
      </c>
      <c r="AL707" s="1569">
        <f>(SUM($G645:AL645)+ABS($F645))/ABS($F645)</f>
        <v>4.9657047418890494</v>
      </c>
      <c r="AM707" s="1569">
        <f>(SUM($G645:AM645)+ABS($F645))/ABS($F645)</f>
        <v>4.8863022253308408</v>
      </c>
      <c r="AN707" s="1569">
        <f>(SUM($G645:AN645)+ABS($F645))/ABS($F645)</f>
        <v>4.8021999534835977</v>
      </c>
      <c r="AO707" s="1569">
        <f>(SUM($G645:AO645)+ABS($F645))/ABS($F645)</f>
        <v>4.7135771894080634</v>
      </c>
      <c r="AP707" s="1569">
        <f>(SUM($G645:AP645)+ABS($F645))/ABS($F645)</f>
        <v>4.620601522350186</v>
      </c>
      <c r="AQ707" s="1569">
        <f>(SUM($G645:AQ645)+ABS($F645))/ABS($F645)</f>
        <v>4.5234299257319233</v>
      </c>
      <c r="AR707" s="1569">
        <f>(SUM($G645:AR645)+ABS($F645))/ABS($F645)</f>
        <v>4.4222096937009114</v>
      </c>
      <c r="AS707" s="1569">
        <f>(SUM($G645:AS645)+ABS($F645))/ABS($F645)</f>
        <v>4.3170792729604308</v>
      </c>
      <c r="AT707" s="1569">
        <f>(SUM($G645:AT645)+ABS($F645))/ABS($F645)</f>
        <v>4.2081690039349837</v>
      </c>
      <c r="AU707" s="1569">
        <f>(SUM($G645:AU645)+ABS($F645))/ABS($F645)</f>
        <v>4.0956017831408698</v>
      </c>
      <c r="AV707" s="1569">
        <f>(SUM($G645:AV645)+ABS($F645))/ABS($F645)</f>
        <v>3.9794936568295576</v>
      </c>
      <c r="AW707" s="1569">
        <f>(SUM($G645:AW645)+ABS($F645))/ABS($F645)</f>
        <v>3.8599543544793078</v>
      </c>
      <c r="AX707" s="1569">
        <f>(SUM($G645:AX645)+ABS($F645))/ABS($F645)</f>
        <v>3.7370877694685589</v>
      </c>
      <c r="AY707" s="1569">
        <f>(SUM($G645:AY645)+ABS($F645))/ABS($F645)</f>
        <v>3.6109923932262351</v>
      </c>
      <c r="AZ707" s="1569">
        <f>(SUM($G645:AZ645)+ABS($F645))/ABS($F645)</f>
        <v>3.4817617082823791</v>
      </c>
      <c r="BA707" s="1569">
        <f>(SUM($G645:BA645)+ABS($F645))/ABS($F645)</f>
        <v>3.3494845449075563</v>
      </c>
      <c r="BB707" s="1569">
        <f>(SUM($G645:BB645)+ABS($F645))/ABS($F645)</f>
        <v>3.2142454054074778</v>
      </c>
      <c r="BC707" s="1569">
        <f>(SUM($G645:BC645)+ABS($F645))/ABS($F645)</f>
        <v>3.0761247596108579</v>
      </c>
      <c r="BD707" s="1569">
        <f>(SUM($G645:BD645)+ABS($F645))/ABS($F645)</f>
        <v>2.9351993146380808</v>
      </c>
      <c r="BE707" s="1569">
        <f>(SUM($G645:BE645)+ABS($F645))/ABS($F645)</f>
        <v>2.7915422616528596</v>
      </c>
      <c r="BF707" s="1569">
        <f>(SUM($G645:BF645)+ABS($F645))/ABS($F645)</f>
        <v>2.6452235019683545</v>
      </c>
      <c r="BG707" s="1569">
        <f>(SUM($G645:BG645)+ABS($F645))/ABS($F645)</f>
        <v>2.4963098545944824</v>
      </c>
      <c r="BH707" s="1569">
        <f>(SUM($G645:BH645)+ABS($F645))/ABS($F645)</f>
        <v>2.3448652470672555</v>
      </c>
      <c r="BI707" s="1569">
        <f>(SUM($G645:BI645)+ABS($F645))/ABS($F645)</f>
        <v>2.1909508911880642</v>
      </c>
      <c r="BJ707" s="1569">
        <f>(SUM($G645:BJ645)+ABS($F645))/ABS($F645)</f>
        <v>2.0346254451158807</v>
      </c>
      <c r="BK707" s="1569">
        <f>(SUM($G645:BK645)+ABS($F645))/ABS($F645)</f>
        <v>1.8759451630943598</v>
      </c>
      <c r="BL707" s="1569">
        <f>(SUM($G645:BL645)+ABS($F645))/ABS($F645)</f>
        <v>1.7149640339552081</v>
      </c>
      <c r="BM707" s="1569">
        <f>(SUM($G645:BM645)+ABS($F645))/ABS($F645)</f>
        <v>1.5517339094162055</v>
      </c>
      <c r="BN707" s="1571">
        <f>(SUM($G645:BN645)+ABS($F645))/ABS($F645)</f>
        <v>1.3863046230843123</v>
      </c>
    </row>
    <row r="708" spans="2:66" x14ac:dyDescent="0.15">
      <c r="B708" s="161"/>
      <c r="C708" s="1380"/>
      <c r="D708" s="166" t="str">
        <f t="shared" si="180"/>
        <v>High Price Range</v>
      </c>
      <c r="E708" s="1337" t="str">
        <f t="shared" si="177"/>
        <v>High Range CAPEX</v>
      </c>
      <c r="F708" s="1614">
        <f t="shared" si="178"/>
        <v>11.300884089697886</v>
      </c>
      <c r="G708" s="1569">
        <f>(SUM($G646:G646)+ABS($F646))/ABS($F646)</f>
        <v>1.9437113725081967</v>
      </c>
      <c r="H708" s="1569">
        <f>(SUM($G646:H646)+ABS($F646))/ABS($F646)</f>
        <v>2.6602492270163931</v>
      </c>
      <c r="I708" s="1569">
        <f>(SUM($G646:I646)+ABS($F646))/ABS($F646)</f>
        <v>3.2600423633056312</v>
      </c>
      <c r="J708" s="1569">
        <f>(SUM($G646:J646)+ABS($F646))/ABS($F646)</f>
        <v>3.7834827275138272</v>
      </c>
      <c r="K708" s="1569">
        <f>(SUM($G646:K646)+ABS($F646))/ABS($F646)</f>
        <v>4.2511460283259774</v>
      </c>
      <c r="L708" s="1569">
        <f>(SUM($G646:L646)+ABS($F646))/ABS($F646)</f>
        <v>4.6753533820480593</v>
      </c>
      <c r="M708" s="1569">
        <f>(SUM($G646:M646)+ABS($F646))/ABS($F646)</f>
        <v>5.064241098007467</v>
      </c>
      <c r="N708" s="1569">
        <f>(SUM($G646:N646)+ABS($F646))/ABS($F646)</f>
        <v>5.4235485954606641</v>
      </c>
      <c r="O708" s="1569">
        <f>(SUM($G646:O646)+ABS($F646))/ABS($F646)</f>
        <v>5.7575222243651458</v>
      </c>
      <c r="P708" s="1569">
        <f>(SUM($G646:P646)+ABS($F646))/ABS($F646)</f>
        <v>6.0694192179317037</v>
      </c>
      <c r="Q708" s="1569">
        <f>(SUM($G646:Q646)+ABS($F646))/ABS($F646)</f>
        <v>6.361809887430411</v>
      </c>
      <c r="R708" s="1569">
        <f>(SUM($G646:R646)+ABS($F646))/ABS($F646)</f>
        <v>6.6367693259704099</v>
      </c>
      <c r="S708" s="1569">
        <f>(SUM($G646:S646)+ABS($F646))/ABS($F646)</f>
        <v>6.8960046092383083</v>
      </c>
      <c r="T708" s="1569">
        <f>(SUM($G646:T646)+ABS($F646))/ABS($F646)</f>
        <v>7.1409423556800347</v>
      </c>
      <c r="U708" s="1569">
        <f>(SUM($G646:U646)+ABS($F646))/ABS($F646)</f>
        <v>7.3727908743737665</v>
      </c>
      <c r="V708" s="1569">
        <f>(SUM($G646:V646)+ABS($F646))/ABS($F646)</f>
        <v>7.5925854350852129</v>
      </c>
      <c r="W708" s="1569">
        <f>(SUM($G646:W646)+ABS($F646))/ABS($F646)</f>
        <v>7.8012219862855519</v>
      </c>
      <c r="X708" s="1569">
        <f>(SUM($G646:X646)+ABS($F646))/ABS($F646)</f>
        <v>7.9994827587305908</v>
      </c>
      <c r="Y708" s="1569">
        <f>(SUM($G646:Y646)+ABS($F646))/ABS($F646)</f>
        <v>8.1880560391582549</v>
      </c>
      <c r="Z708" s="1569">
        <f>(SUM($G646:Z646)+ABS($F646))/ABS($F646)</f>
        <v>8.3675516715660585</v>
      </c>
      <c r="AA708" s="1569">
        <f>(SUM($G646:AA646)+ABS($F646))/ABS($F646)</f>
        <v>8.5385133719575155</v>
      </c>
      <c r="AB708" s="1569">
        <f>(SUM($G646:AB646)+ABS($F646))/ABS($F646)</f>
        <v>8.7014286289076459</v>
      </c>
      <c r="AC708" s="1569">
        <f>(SUM($G646:AC646)+ABS($F646))/ABS($F646)</f>
        <v>8.8567367491733986</v>
      </c>
      <c r="AD708" s="1569">
        <f>(SUM($G646:AD646)+ABS($F646))/ABS($F646)</f>
        <v>9.0048354598086267</v>
      </c>
      <c r="AE708" s="1569">
        <f>(SUM($G646:AE646)+ABS($F646))/ABS($F646)</f>
        <v>9.1460863739469112</v>
      </c>
      <c r="AF708" s="1569">
        <f>(SUM($G646:AF646)+ABS($F646))/ABS($F646)</f>
        <v>9.2808195526008532</v>
      </c>
      <c r="AG708" s="1569">
        <f>(SUM($G646:AG646)+ABS($F646))/ABS($F646)</f>
        <v>9.4093373403638161</v>
      </c>
      <c r="AH708" s="1569">
        <f>(SUM($G646:AH646)+ABS($F646))/ABS($F646)</f>
        <v>9.5319176127155121</v>
      </c>
      <c r="AI708" s="1569">
        <f>(SUM($G646:AI646)+ABS($F646))/ABS($F646)</f>
        <v>9.6488165426145969</v>
      </c>
      <c r="AJ708" s="1569">
        <f>(SUM($G646:AJ646)+ABS($F646))/ABS($F646)</f>
        <v>9.760270971380498</v>
      </c>
      <c r="AK708" s="1569">
        <f>(SUM($G646:AK646)+ABS($F646))/ABS($F646)</f>
        <v>9.866500451548589</v>
      </c>
      <c r="AL708" s="1569">
        <f>(SUM($G646:AL646)+ABS($F646))/ABS($F646)</f>
        <v>9.9677090160295467</v>
      </c>
      <c r="AM708" s="1569">
        <f>(SUM($G646:AM646)+ABS($F646))/ABS($F646)</f>
        <v>10.064086717513963</v>
      </c>
      <c r="AN708" s="1569">
        <f>(SUM($G646:AN646)+ABS($F646))/ABS($F646)</f>
        <v>10.15581097391048</v>
      </c>
      <c r="AO708" s="1569">
        <f>(SUM($G646:AO646)+ABS($F646))/ABS($F646)</f>
        <v>10.243047749157702</v>
      </c>
      <c r="AP708" s="1569">
        <f>(SUM($G646:AP646)+ABS($F646))/ABS($F646)</f>
        <v>10.325952593612215</v>
      </c>
      <c r="AQ708" s="1569">
        <f>(SUM($G646:AQ646)+ABS($F646))/ABS($F646)</f>
        <v>10.404671564092927</v>
      </c>
      <c r="AR708" s="1569">
        <f>(SUM($G646:AR646)+ABS($F646))/ABS($F646)</f>
        <v>10.479342040332671</v>
      </c>
      <c r="AS708" s="1569">
        <f>(SUM($G646:AS646)+ABS($F646))/ABS($F646)</f>
        <v>10.55009345188283</v>
      </c>
      <c r="AT708" s="1569">
        <f>(SUM($G646:AT646)+ABS($F646))/ABS($F646)</f>
        <v>10.617047927305693</v>
      </c>
      <c r="AU708" s="1569">
        <f>(SUM($G646:AU646)+ABS($F646))/ABS($F646)</f>
        <v>10.680320875672134</v>
      </c>
      <c r="AV708" s="1569">
        <f>(SUM($G646:AV646)+ABS($F646))/ABS($F646)</f>
        <v>10.740021508881103</v>
      </c>
      <c r="AW708" s="1569">
        <f>(SUM($G646:AW646)+ABS($F646))/ABS($F646)</f>
        <v>10.79625331207118</v>
      </c>
      <c r="AX708" s="1569">
        <f>(SUM($G646:AX646)+ABS($F646))/ABS($F646)</f>
        <v>10.849114468355021</v>
      </c>
      <c r="AY708" s="1569">
        <f>(SUM($G646:AY646)+ABS($F646))/ABS($F646)</f>
        <v>10.898698243236641</v>
      </c>
      <c r="AZ708" s="1569">
        <f>(SUM($G646:AZ646)+ABS($F646))/ABS($F646)</f>
        <v>10.945093333338761</v>
      </c>
      <c r="BA708" s="1569">
        <f>(SUM($G646:BA646)+ABS($F646))/ABS($F646)</f>
        <v>10.988384183448483</v>
      </c>
      <c r="BB708" s="1569">
        <f>(SUM($G646:BB646)+ABS($F646))/ABS($F646)</f>
        <v>11.028651275364657</v>
      </c>
      <c r="BC708" s="1569">
        <f>(SUM($G646:BC646)+ABS($F646))/ABS($F646)</f>
        <v>11.065971391583471</v>
      </c>
      <c r="BD708" s="1569">
        <f>(SUM($G646:BD646)+ABS($F646))/ABS($F646)</f>
        <v>11.100417856477243</v>
      </c>
      <c r="BE708" s="1569">
        <f>(SUM($G646:BE646)+ABS($F646))/ABS($F646)</f>
        <v>11.13206075729426</v>
      </c>
      <c r="BF708" s="1569">
        <f>(SUM($G646:BF646)+ABS($F646))/ABS($F646)</f>
        <v>11.160967147026343</v>
      </c>
      <c r="BG708" s="1569">
        <f>(SUM($G646:BG646)+ABS($F646))/ABS($F646)</f>
        <v>11.187201230948201</v>
      </c>
      <c r="BH708" s="1569">
        <f>(SUM($G646:BH646)+ABS($F646))/ABS($F646)</f>
        <v>11.210824538422949</v>
      </c>
      <c r="BI708" s="1569">
        <f>(SUM($G646:BI646)+ABS($F646))/ABS($F646)</f>
        <v>11.231896081385967</v>
      </c>
      <c r="BJ708" s="1569">
        <f>(SUM($G646:BJ646)+ABS($F646))/ABS($F646)</f>
        <v>11.250472500761139</v>
      </c>
      <c r="BK708" s="1569">
        <f>(SUM($G646:BK646)+ABS($F646))/ABS($F646)</f>
        <v>11.266608201925258</v>
      </c>
      <c r="BL708" s="1569">
        <f>(SUM($G646:BL646)+ABS($F646))/ABS($F646)</f>
        <v>11.280355480215709</v>
      </c>
      <c r="BM708" s="1569">
        <f>(SUM($G646:BM646)+ABS($F646))/ABS($F646)</f>
        <v>11.29176463737064</v>
      </c>
      <c r="BN708" s="1571">
        <f>(SUM($G646:BN646)+ABS($F646))/ABS($F646)</f>
        <v>11.300884089697886</v>
      </c>
    </row>
    <row r="709" spans="2:66" x14ac:dyDescent="0.15">
      <c r="B709" s="161"/>
      <c r="C709" s="1381"/>
      <c r="D709" s="1365" t="str">
        <f t="shared" si="180"/>
        <v>High Price Range</v>
      </c>
      <c r="E709" s="1347" t="str">
        <f t="shared" si="177"/>
        <v>High Range CAPEX</v>
      </c>
      <c r="F709" s="1615">
        <f t="shared" si="178"/>
        <v>23.658743977343885</v>
      </c>
      <c r="G709" s="1572">
        <f>(SUM($G647:G647)+ABS($F647))/ABS($F647)</f>
        <v>1.9437113725081967</v>
      </c>
      <c r="H709" s="1572">
        <f>(SUM($G647:H647)+ABS($F647))/ABS($F647)</f>
        <v>2.7359737330163933</v>
      </c>
      <c r="I709" s="1572">
        <f>(SUM($G647:I647)+ABS($F647))/ABS($F647)</f>
        <v>3.4467655912794868</v>
      </c>
      <c r="J709" s="1572">
        <f>(SUM($G647:J647)+ABS($F647))/ABS($F647)</f>
        <v>4.1027238409876841</v>
      </c>
      <c r="K709" s="1572">
        <f>(SUM($G647:K647)+ABS($F647))/ABS($F647)</f>
        <v>4.7177707475720121</v>
      </c>
      <c r="L709" s="1572">
        <f>(SUM($G647:L647)+ABS($F647))/ABS($F647)</f>
        <v>5.3004055452596157</v>
      </c>
      <c r="M709" s="1572">
        <f>(SUM($G647:M647)+ABS($F647))/ABS($F647)</f>
        <v>5.8563284421293185</v>
      </c>
      <c r="N709" s="1572">
        <f>(SUM($G647:N647)+ABS($F647))/ABS($F647)</f>
        <v>6.3896129921175158</v>
      </c>
      <c r="O709" s="1572">
        <f>(SUM($G647:O647)+ABS($F647))/ABS($F647)</f>
        <v>6.9033069630974397</v>
      </c>
      <c r="P709" s="1569">
        <f>(SUM($G647:P647)+ABS($F647))/ABS($F647)</f>
        <v>7.3997713042741564</v>
      </c>
      <c r="Q709" s="1569">
        <f>(SUM($G647:Q647)+ABS($F647))/ABS($F647)</f>
        <v>7.8808854836969617</v>
      </c>
      <c r="R709" s="1569">
        <f>(SUM($G647:R647)+ABS($F647))/ABS($F647)</f>
        <v>8.3481789268666251</v>
      </c>
      <c r="S709" s="1569">
        <f>(SUM($G647:S647)+ABS($F647))/ABS($F647)</f>
        <v>8.8029189384686184</v>
      </c>
      <c r="T709" s="1569">
        <f>(SUM($G647:T647)+ABS($F647))/ABS($F647)</f>
        <v>9.2461716709021697</v>
      </c>
      <c r="U709" s="1569">
        <f>(SUM($G647:U647)+ABS($F647))/ABS($F647)</f>
        <v>9.6788456906123361</v>
      </c>
      <c r="V709" s="1569">
        <f>(SUM($G647:V647)+ABS($F647))/ABS($F647)</f>
        <v>10.101723910852535</v>
      </c>
      <c r="W709" s="1569">
        <f>(SUM($G647:W647)+ABS($F647))/ABS($F647)</f>
        <v>10.515487513597771</v>
      </c>
      <c r="X709" s="1569">
        <f>(SUM($G647:X647)+ABS($F647))/ABS($F647)</f>
        <v>10.920734212730522</v>
      </c>
      <c r="Y709" s="1569">
        <f>(SUM($G647:Y647)+ABS($F647))/ABS($F647)</f>
        <v>11.317992430254629</v>
      </c>
      <c r="Z709" s="1569">
        <f>(SUM($G647:Z647)+ABS($F647))/ABS($F647)</f>
        <v>11.707732462564492</v>
      </c>
      <c r="AA709" s="1569">
        <f>(SUM($G647:AA647)+ABS($F647))/ABS($F647)</f>
        <v>12.090375391319355</v>
      </c>
      <c r="AB709" s="1569">
        <f>(SUM($G647:AB647)+ABS($F647))/ABS($F647)</f>
        <v>12.466300278050701</v>
      </c>
      <c r="AC709" s="1569">
        <f>(SUM($G647:AC647)+ABS($F647))/ABS($F647)</f>
        <v>12.835850034546985</v>
      </c>
      <c r="AD709" s="1569">
        <f>(SUM($G647:AD647)+ABS($F647))/ABS($F647)</f>
        <v>13.199336258650499</v>
      </c>
      <c r="AE709" s="1569">
        <f>(SUM($G647:AE647)+ABS($F647))/ABS($F647)</f>
        <v>13.557043252528263</v>
      </c>
      <c r="AF709" s="1569">
        <f>(SUM($G647:AF647)+ABS($F647))/ABS($F647)</f>
        <v>13.90923138822088</v>
      </c>
      <c r="AG709" s="1569">
        <f>(SUM($G647:AG647)+ABS($F647))/ABS($F647)</f>
        <v>14.256139947092269</v>
      </c>
      <c r="AH709" s="1569">
        <f>(SUM($G647:AH647)+ABS($F647))/ABS($F647)</f>
        <v>14.597989531533285</v>
      </c>
      <c r="AI709" s="1569">
        <f>(SUM($G647:AI647)+ABS($F647))/ABS($F647)</f>
        <v>14.93498412608335</v>
      </c>
      <c r="AJ709" s="1569">
        <f>(SUM($G647:AJ647)+ABS($F647))/ABS($F647)</f>
        <v>15.267312869073319</v>
      </c>
      <c r="AK709" s="1569">
        <f>(SUM($G647:AK647)+ABS($F647))/ABS($F647)</f>
        <v>15.595151583591106</v>
      </c>
      <c r="AL709" s="1569">
        <f>(SUM($G647:AL647)+ABS($F647))/ABS($F647)</f>
        <v>15.918664107058104</v>
      </c>
      <c r="AM709" s="1569">
        <f>(SUM($G647:AM647)+ABS($F647))/ABS($F647)</f>
        <v>16.238003451281056</v>
      </c>
      <c r="AN709" s="1569">
        <f>(SUM($G647:AN647)+ABS($F647))/ABS($F647)</f>
        <v>16.553312819002585</v>
      </c>
      <c r="AO709" s="1569">
        <f>(SUM($G647:AO647)+ABS($F647))/ABS($F647)</f>
        <v>16.864726498341298</v>
      </c>
      <c r="AP709" s="1569">
        <f>(SUM($G647:AP647)+ABS($F647))/ABS($F647)</f>
        <v>17.172370652811594</v>
      </c>
      <c r="AQ709" s="1569">
        <f>(SUM($G647:AQ647)+ABS($F647))/ABS($F647)</f>
        <v>17.476364021636822</v>
      </c>
      <c r="AR709" s="1569">
        <f>(SUM($G647:AR647)+ABS($F647))/ABS($F647)</f>
        <v>17.776818542659338</v>
      </c>
      <c r="AS709" s="1569">
        <f>(SUM($G647:AS647)+ABS($F647))/ABS($F647)</f>
        <v>18.073839908188308</v>
      </c>
      <c r="AT709" s="1569">
        <f>(SUM($G647:AT647)+ABS($F647))/ABS($F647)</f>
        <v>18.367528062518005</v>
      </c>
      <c r="AU709" s="1569">
        <f>(SUM($G647:AU647)+ABS($F647))/ABS($F647)</f>
        <v>18.657977648524863</v>
      </c>
      <c r="AV709" s="1569">
        <f>(SUM($G647:AV647)+ABS($F647))/ABS($F647)</f>
        <v>18.94527840965506</v>
      </c>
      <c r="AW709" s="1569">
        <f>(SUM($G647:AW647)+ABS($F647))/ABS($F647)</f>
        <v>19.229515552702068</v>
      </c>
      <c r="AX709" s="1569">
        <f>(SUM($G647:AX647)+ABS($F647))/ABS($F647)</f>
        <v>19.510770076011095</v>
      </c>
      <c r="AY709" s="1569">
        <f>(SUM($G647:AY647)+ABS($F647))/ABS($F647)</f>
        <v>19.789119067107286</v>
      </c>
      <c r="AZ709" s="1569">
        <f>(SUM($G647:AZ647)+ABS($F647))/ABS($F647)</f>
        <v>20.064635973204762</v>
      </c>
      <c r="BA709" s="1569">
        <f>(SUM($G647:BA647)+ABS($F647))/ABS($F647)</f>
        <v>20.337390847597025</v>
      </c>
      <c r="BB709" s="1569">
        <f>(SUM($G647:BB647)+ABS($F647))/ABS($F647)</f>
        <v>20.607450574541012</v>
      </c>
      <c r="BC709" s="1569">
        <f>(SUM($G647:BC647)+ABS($F647))/ABS($F647)</f>
        <v>20.87487907491618</v>
      </c>
      <c r="BD709" s="1569">
        <f>(SUM($G647:BD647)+ABS($F647))/ABS($F647)</f>
        <v>21.139737494656991</v>
      </c>
      <c r="BE709" s="1569">
        <f>(SUM($G647:BE647)+ABS($F647))/ABS($F647)</f>
        <v>21.402084377713795</v>
      </c>
      <c r="BF709" s="1569">
        <f>(SUM($G647:BF647)+ABS($F647))/ABS($F647)</f>
        <v>21.661975825087964</v>
      </c>
      <c r="BG709" s="1569">
        <f>(SUM($G647:BG647)+ABS($F647))/ABS($F647)</f>
        <v>21.919465641306072</v>
      </c>
      <c r="BH709" s="1569">
        <f>(SUM($G647:BH647)+ABS($F647))/ABS($F647)</f>
        <v>22.174605469541142</v>
      </c>
      <c r="BI709" s="1569">
        <f>(SUM($G647:BI647)+ABS($F647))/ABS($F647)</f>
        <v>22.427444916452995</v>
      </c>
      <c r="BJ709" s="1569">
        <f>(SUM($G647:BJ647)+ABS($F647))/ABS($F647)</f>
        <v>22.678031667700726</v>
      </c>
      <c r="BK709" s="1569">
        <f>(SUM($G647:BK647)+ABS($F647))/ABS($F647)</f>
        <v>22.926411594977015</v>
      </c>
      <c r="BL709" s="1569">
        <f>(SUM($G647:BL647)+ABS($F647))/ABS($F647)</f>
        <v>23.172628855322895</v>
      </c>
      <c r="BM709" s="1569">
        <f>(SUM($G647:BM647)+ABS($F647))/ABS($F647)</f>
        <v>23.416725983402092</v>
      </c>
      <c r="BN709" s="1571">
        <f>(SUM($G647:BN647)+ABS($F647))/ABS($F647)</f>
        <v>23.658743977343885</v>
      </c>
    </row>
    <row r="710" spans="2:66" ht="7.5" customHeight="1" x14ac:dyDescent="0.15">
      <c r="B710" s="161"/>
      <c r="C710" s="1380"/>
      <c r="D710" s="166"/>
      <c r="E710" s="1337"/>
      <c r="F710" s="1614"/>
      <c r="G710" s="1569"/>
      <c r="H710" s="1569"/>
      <c r="I710" s="1569"/>
      <c r="J710" s="1569"/>
      <c r="K710" s="1569"/>
      <c r="L710" s="1569"/>
      <c r="M710" s="1569"/>
      <c r="N710" s="1569"/>
      <c r="O710" s="1569"/>
      <c r="P710" s="1569"/>
      <c r="Q710" s="1569"/>
      <c r="R710" s="1569"/>
      <c r="S710" s="1569"/>
      <c r="T710" s="1569"/>
      <c r="U710" s="1569"/>
      <c r="V710" s="1569"/>
      <c r="W710" s="1569"/>
      <c r="X710" s="1569"/>
      <c r="Y710" s="1569"/>
      <c r="Z710" s="1569"/>
      <c r="AA710" s="1569"/>
      <c r="AB710" s="1569"/>
      <c r="AC710" s="1569"/>
      <c r="AD710" s="1569"/>
      <c r="AE710" s="1569"/>
      <c r="AF710" s="1569"/>
      <c r="AG710" s="1569"/>
      <c r="AH710" s="1569"/>
      <c r="AI710" s="1569"/>
      <c r="AJ710" s="1569"/>
      <c r="AK710" s="1569"/>
      <c r="AL710" s="1569"/>
      <c r="AM710" s="1569"/>
      <c r="AN710" s="1569"/>
      <c r="AO710" s="1569"/>
      <c r="AP710" s="1569"/>
      <c r="AQ710" s="1569"/>
      <c r="AR710" s="1569"/>
      <c r="AS710" s="1569"/>
      <c r="AT710" s="1569"/>
      <c r="AU710" s="1569"/>
      <c r="AV710" s="1569"/>
      <c r="AW710" s="1569"/>
      <c r="AX710" s="1569"/>
      <c r="AY710" s="1569"/>
      <c r="AZ710" s="1569"/>
      <c r="BA710" s="1569"/>
      <c r="BB710" s="1569"/>
      <c r="BC710" s="1569"/>
      <c r="BD710" s="1569"/>
      <c r="BE710" s="1569"/>
      <c r="BF710" s="1569"/>
      <c r="BG710" s="1569"/>
      <c r="BH710" s="1569"/>
      <c r="BI710" s="1569"/>
      <c r="BJ710" s="1569"/>
      <c r="BK710" s="1569"/>
      <c r="BL710" s="1569"/>
      <c r="BM710" s="1569"/>
      <c r="BN710" s="1571"/>
    </row>
    <row r="711" spans="2:66" x14ac:dyDescent="0.15">
      <c r="B711" s="161"/>
      <c r="C711" s="1380" t="str">
        <f t="shared" ref="C711:D717" si="181">C680</f>
        <v>High Range Opex - High</v>
      </c>
      <c r="D711" s="166" t="str">
        <f t="shared" si="181"/>
        <v>Low Price Range</v>
      </c>
      <c r="E711" s="1337" t="str">
        <f t="shared" si="177"/>
        <v>High Range CAPEX</v>
      </c>
      <c r="F711" s="1614">
        <f t="shared" si="178"/>
        <v>-24.381180904661264</v>
      </c>
      <c r="G711" s="1569">
        <f>(SUM($G649:G649)+ABS($F649))/ABS($F649)</f>
        <v>0.87658723093442625</v>
      </c>
      <c r="H711" s="1569">
        <f>(SUM($G649:H649)+ABS($F649))/ABS($F649)</f>
        <v>0.65635064906885254</v>
      </c>
      <c r="I711" s="1569">
        <f>(SUM($G649:I649)+ABS($F649))/ABS($F649)</f>
        <v>0.38872060342336945</v>
      </c>
      <c r="J711" s="1569">
        <f>(SUM($G649:J649)+ABS($F649))/ABS($F649)</f>
        <v>9.1024971317795744E-2</v>
      </c>
      <c r="K711" s="1569">
        <f>(SUM($G649:K649)+ABS($F649))/ABS($F649)</f>
        <v>-0.2281474684745122</v>
      </c>
      <c r="L711" s="1569">
        <f>(SUM($G649:L649)+ABS($F649))/ABS($F649)</f>
        <v>-0.56375787160401325</v>
      </c>
      <c r="M711" s="1569">
        <f>(SUM($G649:M649)+ABS($F649))/ABS($F649)</f>
        <v>-0.91253313627525945</v>
      </c>
      <c r="N711" s="1569">
        <f>(SUM($G649:N649)+ABS($F649))/ABS($F649)</f>
        <v>-1.2721960085728332</v>
      </c>
      <c r="O711" s="1569">
        <f>(SUM($G649:O649)+ABS($F649))/ABS($F649)</f>
        <v>-1.6410815381097101</v>
      </c>
      <c r="P711" s="1569">
        <f>(SUM($G649:P649)+ABS($F649))/ABS($F649)</f>
        <v>-2.0179258565566713</v>
      </c>
      <c r="Q711" s="1569">
        <f>(SUM($G649:Q649)+ABS($F649))/ABS($F649)</f>
        <v>-2.4017408776992824</v>
      </c>
      <c r="R711" s="1569">
        <f>(SUM($G649:R649)+ABS($F649))/ABS($F649)</f>
        <v>-2.7917355668159987</v>
      </c>
      <c r="S711" s="1569">
        <f>(SUM($G649:S649)+ABS($F649))/ABS($F649)</f>
        <v>-3.1872641474244015</v>
      </c>
      <c r="T711" s="1569">
        <f>(SUM($G649:T649)+ABS($F649))/ABS($F649)</f>
        <v>-3.5877907257745134</v>
      </c>
      <c r="U711" s="1569">
        <f>(SUM($G649:U649)+ABS($F649))/ABS($F649)</f>
        <v>-3.9928643610919488</v>
      </c>
      <c r="V711" s="1569">
        <f>(SUM($G649:V649)+ABS($F649))/ABS($F649)</f>
        <v>-4.4021010255431223</v>
      </c>
      <c r="W711" s="1569">
        <f>(SUM($G649:W649)+ABS($F649))/ABS($F649)</f>
        <v>-4.8151702497507207</v>
      </c>
      <c r="X711" s="1569">
        <f>(SUM($G649:X649)+ABS($F649))/ABS($F649)</f>
        <v>-5.231785039993337</v>
      </c>
      <c r="Y711" s="1569">
        <f>(SUM($G649:Y649)+ABS($F649))/ABS($F649)</f>
        <v>-5.651694132906842</v>
      </c>
      <c r="Z711" s="1569">
        <f>(SUM($G649:Z649)+ABS($F649))/ABS($F649)</f>
        <v>-6.0746759542775255</v>
      </c>
      <c r="AA711" s="1569">
        <f>(SUM($G649:AA649)+ABS($F649))/ABS($F649)</f>
        <v>-6.5005338425551686</v>
      </c>
      <c r="AB711" s="1569">
        <f>(SUM($G649:AB649)+ABS($F649))/ABS($F649)</f>
        <v>-6.9290922260823713</v>
      </c>
      <c r="AC711" s="1569">
        <f>(SUM($G649:AC649)+ABS($F649))/ABS($F649)</f>
        <v>-7.3601935298819923</v>
      </c>
      <c r="AD711" s="1569">
        <f>(SUM($G649:AD649)+ABS($F649))/ABS($F649)</f>
        <v>-7.7936956477884802</v>
      </c>
      <c r="AE711" s="1569">
        <f>(SUM($G649:AE649)+ABS($F649))/ABS($F649)</f>
        <v>-8.2294698578389731</v>
      </c>
      <c r="AF711" s="1569">
        <f>(SUM($G649:AF649)+ABS($F649))/ABS($F649)</f>
        <v>-8.6673990889388097</v>
      </c>
      <c r="AG711" s="1569">
        <f>(SUM($G649:AG649)+ABS($F649))/ABS($F649)</f>
        <v>-9.1073764686424692</v>
      </c>
      <c r="AH711" s="1569">
        <f>(SUM($G649:AH649)+ABS($F649))/ABS($F649)</f>
        <v>-9.5493040979356731</v>
      </c>
      <c r="AI711" s="1569">
        <f>(SUM($G649:AI649)+ABS($F649))/ABS($F649)</f>
        <v>-9.9930920108475156</v>
      </c>
      <c r="AJ711" s="1569">
        <f>(SUM($G649:AJ649)+ABS($F649))/ABS($F649)</f>
        <v>-10.438657285714578</v>
      </c>
      <c r="AK711" s="1569">
        <f>(SUM($G649:AK649)+ABS($F649))/ABS($F649)</f>
        <v>-10.885923281763274</v>
      </c>
      <c r="AL711" s="1569">
        <f>(SUM($G649:AL649)+ABS($F649))/ABS($F649)</f>
        <v>-11.334818979937328</v>
      </c>
      <c r="AM711" s="1569">
        <f>(SUM($G649:AM649)+ABS($F649))/ABS($F649)</f>
        <v>-11.785278410977977</v>
      </c>
      <c r="AN711" s="1569">
        <f>(SUM($G649:AN649)+ABS($F649))/ABS($F649)</f>
        <v>-12.237240156957169</v>
      </c>
      <c r="AO711" s="1569">
        <f>(SUM($G649:AO649)+ABS($F649))/ABS($F649)</f>
        <v>-12.690646914981988</v>
      </c>
      <c r="AP711" s="1569">
        <f>(SUM($G649:AP649)+ABS($F649))/ABS($F649)</f>
        <v>-13.145445113789195</v>
      </c>
      <c r="AQ711" s="1569">
        <f>(SUM($G649:AQ649)+ABS($F649))/ABS($F649)</f>
        <v>-13.601584575549893</v>
      </c>
      <c r="AR711" s="1569">
        <f>(SUM($G649:AR649)+ABS($F649))/ABS($F649)</f>
        <v>-14.059018216493811</v>
      </c>
      <c r="AS711" s="1569">
        <f>(SUM($G649:AS649)+ABS($F649))/ABS($F649)</f>
        <v>-14.517701781008107</v>
      </c>
      <c r="AT711" s="1569">
        <f>(SUM($G649:AT649)+ABS($F649))/ABS($F649)</f>
        <v>-14.97759360471777</v>
      </c>
      <c r="AU711" s="1569">
        <f>(SUM($G649:AU649)+ABS($F649))/ABS($F649)</f>
        <v>-15.438654402753482</v>
      </c>
      <c r="AV711" s="1569">
        <f>(SUM($G649:AV649)+ABS($F649))/ABS($F649)</f>
        <v>-15.900847079988711</v>
      </c>
      <c r="AW711" s="1569">
        <f>(SUM($G649:AW649)+ABS($F649))/ABS($F649)</f>
        <v>-16.364136560504765</v>
      </c>
      <c r="AX711" s="1569">
        <f>(SUM($G649:AX649)+ABS($F649))/ABS($F649)</f>
        <v>-16.828489633939643</v>
      </c>
      <c r="AY711" s="1569">
        <f>(SUM($G649:AY649)+ABS($F649))/ABS($F649)</f>
        <v>-17.293874816708374</v>
      </c>
      <c r="AZ711" s="1569">
        <f>(SUM($G649:AZ649)+ABS($F649))/ABS($F649)</f>
        <v>-17.760262226361185</v>
      </c>
      <c r="BA711" s="1569">
        <f>(SUM($G649:BA649)+ABS($F649))/ABS($F649)</f>
        <v>-18.227623467580816</v>
      </c>
      <c r="BB711" s="1569">
        <f>(SUM($G649:BB649)+ABS($F649))/ABS($F649)</f>
        <v>-18.695931528519122</v>
      </c>
      <c r="BC711" s="1569">
        <f>(SUM($G649:BC649)+ABS($F649))/ABS($F649)</f>
        <v>-19.165160686341959</v>
      </c>
      <c r="BD711" s="1569">
        <f>(SUM($G649:BD649)+ABS($F649))/ABS($F649)</f>
        <v>-19.63528642099547</v>
      </c>
      <c r="BE711" s="1569">
        <f>(SUM($G649:BE649)+ABS($F649))/ABS($F649)</f>
        <v>-20.106285336329879</v>
      </c>
      <c r="BF711" s="1569">
        <f>(SUM($G649:BF649)+ABS($F649))/ABS($F649)</f>
        <v>-20.578135087822861</v>
      </c>
      <c r="BG711" s="1569">
        <f>(SUM($G649:BG649)+ABS($F649))/ABS($F649)</f>
        <v>-21.050814316235353</v>
      </c>
      <c r="BH711" s="1569">
        <f>(SUM($G649:BH649)+ABS($F649))/ABS($F649)</f>
        <v>-21.524302586611395</v>
      </c>
      <c r="BI711" s="1569">
        <f>(SUM($G649:BI649)+ABS($F649))/ABS($F649)</f>
        <v>-21.998580332101657</v>
      </c>
      <c r="BJ711" s="1569">
        <f>(SUM($G649:BJ649)+ABS($F649))/ABS($F649)</f>
        <v>-22.473628802149332</v>
      </c>
      <c r="BK711" s="1569">
        <f>(SUM($G649:BK649)+ABS($F649))/ABS($F649)</f>
        <v>-22.949430014628682</v>
      </c>
      <c r="BL711" s="1569">
        <f>(SUM($G649:BL649)+ABS($F649))/ABS($F649)</f>
        <v>-23.42596671157127</v>
      </c>
      <c r="BM711" s="1569">
        <f>(SUM($G649:BM649)+ABS($F649))/ABS($F649)</f>
        <v>-23.903222318154498</v>
      </c>
      <c r="BN711" s="1571">
        <f>(SUM($G649:BN649)+ABS($F649))/ABS($F649)</f>
        <v>-24.381180904661264</v>
      </c>
    </row>
    <row r="712" spans="2:66" x14ac:dyDescent="0.15">
      <c r="B712" s="161"/>
      <c r="C712" s="1407"/>
      <c r="D712" s="166" t="str">
        <f t="shared" si="181"/>
        <v>Low Price Range</v>
      </c>
      <c r="E712" s="1337" t="str">
        <f t="shared" si="177"/>
        <v>High Range CAPEX</v>
      </c>
      <c r="F712" s="1614">
        <f t="shared" si="178"/>
        <v>-21.211905075162559</v>
      </c>
      <c r="G712" s="1569">
        <f>(SUM($G650:G650)+ABS($F650))/ABS($F650)</f>
        <v>0.87658723093442625</v>
      </c>
      <c r="H712" s="1569">
        <f>(SUM($G650:H650)+ABS($F650))/ABS($F650)</f>
        <v>0.68055660226885251</v>
      </c>
      <c r="I712" s="1569">
        <f>(SUM($G650:I650)+ABS($F650))/ABS($F650)</f>
        <v>0.44720757649738946</v>
      </c>
      <c r="J712" s="1569">
        <f>(SUM($G650:J650)+ABS($F650))/ABS($F650)</f>
        <v>0.18945176717181569</v>
      </c>
      <c r="K712" s="1569">
        <f>(SUM($G650:K650)+ABS($F650))/ABS($F650)</f>
        <v>-8.6133633358990033E-2</v>
      </c>
      <c r="L712" s="1569">
        <f>(SUM($G650:L650)+ABS($F650))/ABS($F650)</f>
        <v>-0.37561008022456971</v>
      </c>
      <c r="M712" s="1569">
        <f>(SUM($G650:M650)+ABS($F650))/ABS($F650)</f>
        <v>-0.67637673608437154</v>
      </c>
      <c r="N712" s="1569">
        <f>(SUM($G650:N650)+ABS($F650))/ABS($F650)</f>
        <v>-0.98659894897094513</v>
      </c>
      <c r="O712" s="1569">
        <f>(SUM($G650:O650)+ABS($F650))/ABS($F650)</f>
        <v>-1.3049193386414668</v>
      </c>
      <c r="P712" s="1569">
        <f>(SUM($G650:P650)+ABS($F650))/ABS($F650)</f>
        <v>-1.6302967040524876</v>
      </c>
      <c r="Q712" s="1569">
        <f>(SUM($G650:Q650)+ABS($F650))/ABS($F650)</f>
        <v>-1.9619094243364792</v>
      </c>
      <c r="R712" s="1569">
        <f>(SUM($G650:R650)+ABS($F650))/ABS($F650)</f>
        <v>-2.2990941791320583</v>
      </c>
      <c r="S712" s="1569">
        <f>(SUM($G650:S650)+ABS($F650))/ABS($F650)</f>
        <v>-2.6413052878351286</v>
      </c>
      <c r="T712" s="1569">
        <f>(SUM($G650:T650)+ABS($F650))/ABS($F650)</f>
        <v>-2.9880867202757968</v>
      </c>
      <c r="U712" s="1569">
        <f>(SUM($G650:U650)+ABS($F650))/ABS($F650)</f>
        <v>-3.339052230646165</v>
      </c>
      <c r="V712" s="1569">
        <f>(SUM($G650:V650)+ABS($F650))/ABS($F650)</f>
        <v>-3.6938708865595888</v>
      </c>
      <c r="W712" s="1569">
        <f>(SUM($G650:W650)+ABS($F650))/ABS($F650)</f>
        <v>-4.0522562908124611</v>
      </c>
      <c r="X712" s="1569">
        <f>(SUM($G650:X650)+ABS($F650))/ABS($F650)</f>
        <v>-4.41395839699224</v>
      </c>
      <c r="Y712" s="1569">
        <f>(SUM($G650:Y650)+ABS($F650))/ABS($F650)</f>
        <v>-4.7787571886544971</v>
      </c>
      <c r="Z712" s="1569">
        <f>(SUM($G650:Z650)+ABS($F650))/ABS($F650)</f>
        <v>-5.1464577242137013</v>
      </c>
      <c r="AA712" s="1569">
        <f>(SUM($G650:AA650)+ABS($F650))/ABS($F650)</f>
        <v>-5.5168862004345396</v>
      </c>
      <c r="AB712" s="1569">
        <f>(SUM($G650:AB650)+ABS($F650))/ABS($F650)</f>
        <v>-5.8898867876357679</v>
      </c>
      <c r="AC712" s="1569">
        <f>(SUM($G650:AC650)+ABS($F650))/ABS($F650)</f>
        <v>-6.2653190578455078</v>
      </c>
      <c r="AD712" s="1569">
        <f>(SUM($G650:AD650)+ABS($F650))/ABS($F650)</f>
        <v>-6.6430558743815862</v>
      </c>
      <c r="AE712" s="1569">
        <f>(SUM($G650:AE650)+ABS($F650))/ABS($F650)</f>
        <v>-7.0229816446696791</v>
      </c>
      <c r="AF712" s="1569">
        <f>(SUM($G650:AF650)+ABS($F650))/ABS($F650)</f>
        <v>-7.4049908620271259</v>
      </c>
      <c r="AG712" s="1569">
        <f>(SUM($G650:AG650)+ABS($F650))/ABS($F650)</f>
        <v>-7.7889868795497241</v>
      </c>
      <c r="AH712" s="1569">
        <f>(SUM($G650:AH650)+ABS($F650))/ABS($F650)</f>
        <v>-8.1748808720841275</v>
      </c>
      <c r="AI712" s="1569">
        <f>(SUM($G650:AI650)+ABS($F650))/ABS($F650)</f>
        <v>-8.5625909518640668</v>
      </c>
      <c r="AJ712" s="1569">
        <f>(SUM($G650:AJ650)+ABS($F650))/ABS($F650)</f>
        <v>-8.9520414106387154</v>
      </c>
      <c r="AK712" s="1569">
        <f>(SUM($G650:AK650)+ABS($F650))/ABS($F650)</f>
        <v>-9.3431620666574524</v>
      </c>
      <c r="AL712" s="1569">
        <f>(SUM($G650:AL650)+ABS($F650))/ABS($F650)</f>
        <v>-9.7358876991436976</v>
      </c>
      <c r="AM712" s="1569">
        <f>(SUM($G650:AM650)+ABS($F650))/ABS($F650)</f>
        <v>-10.130157556211746</v>
      </c>
      <c r="AN712" s="1569">
        <f>(SUM($G650:AN650)+ABS($F650))/ABS($F650)</f>
        <v>-10.525914924786523</v>
      </c>
      <c r="AO712" s="1569">
        <f>(SUM($G650:AO650)+ABS($F650))/ABS($F650)</f>
        <v>-10.923106753147486</v>
      </c>
      <c r="AP712" s="1569">
        <f>(SUM($G650:AP650)+ABS($F650))/ABS($F650)</f>
        <v>-11.321683318360135</v>
      </c>
      <c r="AQ712" s="1569">
        <f>(SUM($G650:AQ650)+ABS($F650))/ABS($F650)</f>
        <v>-11.721597932176374</v>
      </c>
      <c r="AR712" s="1569">
        <f>(SUM($G650:AR650)+ABS($F650))/ABS($F650)</f>
        <v>-12.122806680049129</v>
      </c>
      <c r="AS712" s="1569">
        <f>(SUM($G650:AS650)+ABS($F650))/ABS($F650)</f>
        <v>-12.525268188771376</v>
      </c>
      <c r="AT712" s="1569">
        <f>(SUM($G650:AT650)+ABS($F650))/ABS($F650)</f>
        <v>-12.928943418956534</v>
      </c>
      <c r="AU712" s="1569">
        <f>(SUM($G650:AU650)+ABS($F650))/ABS($F650)</f>
        <v>-13.333795479158017</v>
      </c>
      <c r="AV712" s="1569">
        <f>(SUM($G650:AV650)+ABS($F650))/ABS($F650)</f>
        <v>-13.739789458905566</v>
      </c>
      <c r="AW712" s="1569">
        <f>(SUM($G650:AW650)+ABS($F650))/ABS($F650)</f>
        <v>-14.146892278334368</v>
      </c>
      <c r="AX712" s="1569">
        <f>(SUM($G650:AX650)+ABS($F650))/ABS($F650)</f>
        <v>-14.555072552415249</v>
      </c>
      <c r="AY712" s="1569">
        <f>(SUM($G650:AY650)+ABS($F650))/ABS($F650)</f>
        <v>-14.964300468072565</v>
      </c>
      <c r="AZ712" s="1569">
        <f>(SUM($G650:AZ650)+ABS($F650))/ABS($F650)</f>
        <v>-15.37454767271068</v>
      </c>
      <c r="BA712" s="1569">
        <f>(SUM($G650:BA650)+ABS($F650))/ABS($F650)</f>
        <v>-15.78578717286773</v>
      </c>
      <c r="BB712" s="1569">
        <f>(SUM($G650:BB650)+ABS($F650))/ABS($F650)</f>
        <v>-16.197993241883232</v>
      </c>
      <c r="BC712" s="1569">
        <f>(SUM($G650:BC650)+ABS($F650))/ABS($F650)</f>
        <v>-16.611141335608828</v>
      </c>
      <c r="BD712" s="1569">
        <f>(SUM($G650:BD650)+ABS($F650))/ABS($F650)</f>
        <v>-17.025208015313545</v>
      </c>
      <c r="BE712" s="1569">
        <f>(SUM($G650:BE650)+ABS($F650))/ABS($F650)</f>
        <v>-17.440170877039375</v>
      </c>
      <c r="BF712" s="1569">
        <f>(SUM($G650:BF650)+ABS($F650))/ABS($F650)</f>
        <v>-17.856008486753041</v>
      </c>
      <c r="BG712" s="1569">
        <f>(SUM($G650:BG650)+ABS($F650))/ABS($F650)</f>
        <v>-18.272700320717153</v>
      </c>
      <c r="BH712" s="1569">
        <f>(SUM($G650:BH650)+ABS($F650))/ABS($F650)</f>
        <v>-18.690226710571196</v>
      </c>
      <c r="BI712" s="1569">
        <f>(SUM($G650:BI650)+ABS($F650))/ABS($F650)</f>
        <v>-19.108568792670869</v>
      </c>
      <c r="BJ712" s="1569">
        <f>(SUM($G650:BJ650)+ABS($F650))/ABS($F650)</f>
        <v>-19.527708461284949</v>
      </c>
      <c r="BK712" s="1569">
        <f>(SUM($G650:BK650)+ABS($F650))/ABS($F650)</f>
        <v>-19.947628325292989</v>
      </c>
      <c r="BL712" s="1569">
        <f>(SUM($G650:BL650)+ABS($F650))/ABS($F650)</f>
        <v>-20.368311668065772</v>
      </c>
      <c r="BM712" s="1569">
        <f>(SUM($G650:BM650)+ABS($F650))/ABS($F650)</f>
        <v>-20.789742410244273</v>
      </c>
      <c r="BN712" s="1571">
        <f>(SUM($G650:BN650)+ABS($F650))/ABS($F650)</f>
        <v>-21.211905075162559</v>
      </c>
    </row>
    <row r="713" spans="2:66" x14ac:dyDescent="0.15">
      <c r="B713" s="161"/>
      <c r="C713" s="1366"/>
      <c r="D713" s="166" t="str">
        <f t="shared" si="181"/>
        <v>Low Price Range</v>
      </c>
      <c r="E713" s="1337" t="str">
        <f t="shared" si="177"/>
        <v>High Range CAPEX</v>
      </c>
      <c r="F713" s="1614">
        <f t="shared" si="178"/>
        <v>-17.261614820479142</v>
      </c>
      <c r="G713" s="1569">
        <f>(SUM($G651:G651)+ABS($F651))/ABS($F651)</f>
        <v>0.87658723093442625</v>
      </c>
      <c r="H713" s="1569">
        <f>(SUM($G651:H651)+ABS($F651))/ABS($F651)</f>
        <v>0.70476255546885258</v>
      </c>
      <c r="I713" s="1569">
        <f>(SUM($G651:I651)+ABS($F651))/ABS($F651)</f>
        <v>0.50689517244800653</v>
      </c>
      <c r="J713" s="1569">
        <f>(SUM($G651:J651)+ABS($F651))/ABS($F651)</f>
        <v>0.29149978122243286</v>
      </c>
      <c r="K713" s="1569">
        <f>(SUM($G651:K651)+ABS($F651))/ABS($F651)</f>
        <v>6.3026746981195397E-2</v>
      </c>
      <c r="L713" s="1569">
        <f>(SUM($G651:L651)+ABS($F651))/ABS($F651)</f>
        <v>-0.1758070810441234</v>
      </c>
      <c r="M713" s="1569">
        <f>(SUM($G651:M651)+ABS($F651))/ABS($F651)</f>
        <v>-0.42317958505738662</v>
      </c>
      <c r="N713" s="1569">
        <f>(SUM($G651:N651)+ABS($F651))/ABS($F651)</f>
        <v>-0.67778862046696031</v>
      </c>
      <c r="O713" s="1569">
        <f>(SUM($G651:O651)+ABS($F651))/ABS($F651)</f>
        <v>-0.93865994352533211</v>
      </c>
      <c r="P713" s="1569">
        <f>(SUM($G651:P651)+ABS($F651))/ABS($F651)</f>
        <v>-1.2050388576490032</v>
      </c>
      <c r="Q713" s="1569">
        <f>(SUM($G651:Q651)+ABS($F651))/ABS($F651)</f>
        <v>-1.4763245756153767</v>
      </c>
      <c r="R713" s="1569">
        <f>(SUM($G651:R651)+ABS($F651))/ABS($F651)</f>
        <v>-1.752028204144721</v>
      </c>
      <c r="S713" s="1569">
        <f>(SUM($G651:S651)+ABS($F651))/ABS($F651)</f>
        <v>-2.0317446390042435</v>
      </c>
      <c r="T713" s="1569">
        <f>(SUM($G651:T651)+ABS($F651))/ABS($F651)</f>
        <v>-2.3151330759227378</v>
      </c>
      <c r="U713" s="1569">
        <f>(SUM($G651:U651)+ABS($F651))/ABS($F651)</f>
        <v>-2.601903084258792</v>
      </c>
      <c r="V713" s="1569">
        <f>(SUM($G651:V651)+ABS($F651))/ABS($F651)</f>
        <v>-2.8918043994339659</v>
      </c>
      <c r="W713" s="1569">
        <f>(SUM($G651:W651)+ABS($F651))/ABS($F651)</f>
        <v>-3.184619276098982</v>
      </c>
      <c r="X713" s="1569">
        <f>(SUM($G651:X651)+ABS($F651))/ABS($F651)</f>
        <v>-3.4801566501580741</v>
      </c>
      <c r="Y713" s="1569">
        <f>(SUM($G651:Y651)+ABS($F651))/ABS($F651)</f>
        <v>-3.778247607227109</v>
      </c>
      <c r="Z713" s="1569">
        <f>(SUM($G651:Z651)+ABS($F651))/ABS($F651)</f>
        <v>-4.07874181324497</v>
      </c>
      <c r="AA713" s="1569">
        <f>(SUM($G651:AA651)+ABS($F651))/ABS($F651)</f>
        <v>-4.3815046660402421</v>
      </c>
      <c r="AB713" s="1569">
        <f>(SUM($G651:AB651)+ABS($F651))/ABS($F651)</f>
        <v>-4.686414995516536</v>
      </c>
      <c r="AC713" s="1569">
        <f>(SUM($G651:AC651)+ABS($F651))/ABS($F651)</f>
        <v>-4.9933631871363451</v>
      </c>
      <c r="AD713" s="1569">
        <f>(SUM($G651:AD651)+ABS($F651))/ABS($F651)</f>
        <v>-5.3022496361193125</v>
      </c>
      <c r="AE713" s="1569">
        <f>(SUM($G651:AE651)+ABS($F651))/ABS($F651)</f>
        <v>-5.6129834629693143</v>
      </c>
      <c r="AF713" s="1569">
        <f>(SUM($G651:AF651)+ABS($F651))/ABS($F651)</f>
        <v>-5.9254814376494425</v>
      </c>
      <c r="AG713" s="1569">
        <f>(SUM($G651:AG651)+ABS($F651))/ABS($F651)</f>
        <v>-6.2396670719288325</v>
      </c>
      <c r="AH713" s="1569">
        <f>(SUM($G651:AH651)+ABS($F651))/ABS($F651)</f>
        <v>-6.5554698484620353</v>
      </c>
      <c r="AI713" s="1569">
        <f>(SUM($G651:AI651)+ABS($F651))/ABS($F651)</f>
        <v>-6.8728245619347392</v>
      </c>
      <c r="AJ713" s="1569">
        <f>(SUM($G651:AJ651)+ABS($F651))/ABS($F651)</f>
        <v>-7.1916707527437449</v>
      </c>
      <c r="AK713" s="1569">
        <f>(SUM($G651:AK651)+ABS($F651))/ABS($F651)</f>
        <v>-7.5119522176113822</v>
      </c>
      <c r="AL713" s="1569">
        <f>(SUM($G651:AL651)+ABS($F651))/ABS($F651)</f>
        <v>-7.8336165845755952</v>
      </c>
      <c r="AM713" s="1569">
        <f>(SUM($G651:AM651)+ABS($F651))/ABS($F651)</f>
        <v>-8.1566149421699574</v>
      </c>
      <c r="AN713" s="1569">
        <f>(SUM($G651:AN651)+ABS($F651))/ABS($F651)</f>
        <v>-8.480901514475029</v>
      </c>
      <c r="AO713" s="1569">
        <f>(SUM($G651:AO651)+ABS($F651))/ABS($F651)</f>
        <v>-8.8064333752033264</v>
      </c>
      <c r="AP713" s="1569">
        <f>(SUM($G651:AP651)+ABS($F651))/ABS($F651)</f>
        <v>-9.1331701951630677</v>
      </c>
      <c r="AQ713" s="1569">
        <f>(SUM($G651:AQ651)+ABS($F651))/ABS($F651)</f>
        <v>-9.4610740183973849</v>
      </c>
      <c r="AR713" s="1569">
        <f>(SUM($G651:AR651)+ABS($F651))/ABS($F651)</f>
        <v>-9.7901090630660743</v>
      </c>
      <c r="AS713" s="1569">
        <f>(SUM($G651:AS651)+ABS($F651))/ABS($F651)</f>
        <v>-10.120241543764323</v>
      </c>
      <c r="AT713" s="1569">
        <f>(SUM($G651:AT651)+ABS($F651))/ABS($F651)</f>
        <v>-10.451439512486955</v>
      </c>
      <c r="AU713" s="1569">
        <f>(SUM($G651:AU651)+ABS($F651))/ABS($F651)</f>
        <v>-10.783672715870052</v>
      </c>
      <c r="AV713" s="1569">
        <f>(SUM($G651:AV651)+ABS($F651))/ABS($F651)</f>
        <v>-11.116912466692355</v>
      </c>
      <c r="AW713" s="1569">
        <f>(SUM($G651:AW651)+ABS($F651))/ABS($F651)</f>
        <v>-11.45113152791048</v>
      </c>
      <c r="AX713" s="1569">
        <f>(SUM($G651:AX651)+ABS($F651))/ABS($F651)</f>
        <v>-11.7863040077457</v>
      </c>
      <c r="AY713" s="1569">
        <f>(SUM($G651:AY651)+ABS($F651))/ABS($F651)</f>
        <v>-12.122405264544685</v>
      </c>
      <c r="AZ713" s="1569">
        <f>(SUM($G651:AZ651)+ABS($F651))/ABS($F651)</f>
        <v>-12.459411820309072</v>
      </c>
      <c r="BA713" s="1569">
        <f>(SUM($G651:BA651)+ABS($F651))/ABS($F651)</f>
        <v>-12.797301281934779</v>
      </c>
      <c r="BB713" s="1569">
        <f>(SUM($G651:BB651)+ABS($F651))/ABS($F651)</f>
        <v>-13.136052269326004</v>
      </c>
      <c r="BC713" s="1569">
        <f>(SUM($G651:BC651)+ABS($F651))/ABS($F651)</f>
        <v>-13.475644349654614</v>
      </c>
      <c r="BD713" s="1569">
        <f>(SUM($G651:BD651)+ABS($F651))/ABS($F651)</f>
        <v>-13.816057977126173</v>
      </c>
      <c r="BE713" s="1569">
        <f>(SUM($G651:BE651)+ABS($F651))/ABS($F651)</f>
        <v>-14.157274437691596</v>
      </c>
      <c r="BF713" s="1569">
        <f>(SUM($G651:BF651)+ABS($F651))/ABS($F651)</f>
        <v>-14.499275798210268</v>
      </c>
      <c r="BG713" s="1569">
        <f>(SUM($G651:BG651)+ABS($F651))/ABS($F651)</f>
        <v>-14.842044859628402</v>
      </c>
      <c r="BH713" s="1569">
        <f>(SUM($G651:BH651)+ABS($F651))/ABS($F651)</f>
        <v>-15.185565113786412</v>
      </c>
      <c r="BI713" s="1569">
        <f>(SUM($G651:BI651)+ABS($F651))/ABS($F651)</f>
        <v>-15.5298207035127</v>
      </c>
      <c r="BJ713" s="1569">
        <f>(SUM($G651:BJ651)+ABS($F651))/ABS($F651)</f>
        <v>-15.874796385699138</v>
      </c>
      <c r="BK713" s="1569">
        <f>(SUM($G651:BK651)+ABS($F651))/ABS($F651)</f>
        <v>-16.220477497086708</v>
      </c>
      <c r="BL713" s="1569">
        <f>(SUM($G651:BL651)+ABS($F651))/ABS($F651)</f>
        <v>-16.566849922518696</v>
      </c>
      <c r="BM713" s="1569">
        <f>(SUM($G651:BM651)+ABS($F651))/ABS($F651)</f>
        <v>-16.91390006544448</v>
      </c>
      <c r="BN713" s="1571">
        <f>(SUM($G651:BN651)+ABS($F651))/ABS($F651)</f>
        <v>-17.261614820479142</v>
      </c>
    </row>
    <row r="714" spans="2:66" ht="6.75" customHeight="1" x14ac:dyDescent="0.15">
      <c r="B714" s="161"/>
      <c r="C714" s="1366"/>
      <c r="D714" s="166"/>
      <c r="E714" s="1337"/>
      <c r="F714" s="1614"/>
      <c r="G714" s="1569"/>
      <c r="H714" s="1569"/>
      <c r="I714" s="1569"/>
      <c r="J714" s="1569"/>
      <c r="K714" s="1569"/>
      <c r="L714" s="1569"/>
      <c r="M714" s="1569"/>
      <c r="N714" s="1569"/>
      <c r="O714" s="1569"/>
      <c r="P714" s="1569"/>
      <c r="Q714" s="1569"/>
      <c r="R714" s="1569"/>
      <c r="S714" s="1569"/>
      <c r="T714" s="1569"/>
      <c r="U714" s="1569"/>
      <c r="V714" s="1569"/>
      <c r="W714" s="1569"/>
      <c r="X714" s="1569"/>
      <c r="Y714" s="1569"/>
      <c r="Z714" s="1569"/>
      <c r="AA714" s="1569"/>
      <c r="AB714" s="1569"/>
      <c r="AC714" s="1569"/>
      <c r="AD714" s="1569"/>
      <c r="AE714" s="1569"/>
      <c r="AF714" s="1569"/>
      <c r="AG714" s="1569"/>
      <c r="AH714" s="1569"/>
      <c r="AI714" s="1569"/>
      <c r="AJ714" s="1569"/>
      <c r="AK714" s="1569"/>
      <c r="AL714" s="1569"/>
      <c r="AM714" s="1569"/>
      <c r="AN714" s="1569"/>
      <c r="AO714" s="1569"/>
      <c r="AP714" s="1569"/>
      <c r="AQ714" s="1569"/>
      <c r="AR714" s="1569"/>
      <c r="AS714" s="1569"/>
      <c r="AT714" s="1569"/>
      <c r="AU714" s="1569"/>
      <c r="AV714" s="1569"/>
      <c r="AW714" s="1569"/>
      <c r="AX714" s="1569"/>
      <c r="AY714" s="1569"/>
      <c r="AZ714" s="1569"/>
      <c r="BA714" s="1569"/>
      <c r="BB714" s="1569"/>
      <c r="BC714" s="1569"/>
      <c r="BD714" s="1569"/>
      <c r="BE714" s="1569"/>
      <c r="BF714" s="1569"/>
      <c r="BG714" s="1569"/>
      <c r="BH714" s="1569"/>
      <c r="BI714" s="1569"/>
      <c r="BJ714" s="1569"/>
      <c r="BK714" s="1569"/>
      <c r="BL714" s="1569"/>
      <c r="BM714" s="1569"/>
      <c r="BN714" s="1571"/>
    </row>
    <row r="715" spans="2:66" x14ac:dyDescent="0.15">
      <c r="B715" s="161"/>
      <c r="C715" s="1366"/>
      <c r="D715" s="166" t="str">
        <f t="shared" si="181"/>
        <v>High Price Range</v>
      </c>
      <c r="E715" s="1337" t="str">
        <f t="shared" si="177"/>
        <v>High Range CAPEX</v>
      </c>
      <c r="F715" s="1614">
        <f t="shared" si="178"/>
        <v>-0.81888051134191664</v>
      </c>
      <c r="G715" s="1569">
        <f>(SUM($G653:G653)+ABS($F653))/ABS($F653)</f>
        <v>1.9069582869344261</v>
      </c>
      <c r="H715" s="1569">
        <f>(SUM($G653:H653)+ABS($F653))/ABS($F653)</f>
        <v>2.5110185498688522</v>
      </c>
      <c r="I715" s="1569">
        <f>(SUM($G653:I653)+ABS($F653))/ABS($F653)</f>
        <v>2.9668158378768239</v>
      </c>
      <c r="J715" s="1569">
        <f>(SUM($G653:J653)+ABS($F653))/ABS($F653)</f>
        <v>3.3285576816112501</v>
      </c>
      <c r="K715" s="1569">
        <f>(SUM($G653:K653)+ABS($F653))/ABS($F653)</f>
        <v>3.6231127205502776</v>
      </c>
      <c r="L715" s="1569">
        <f>(SUM($G653:L653)+ABS($F653))/ABS($F653)</f>
        <v>3.8662441843435409</v>
      </c>
      <c r="M715" s="1569">
        <f>(SUM($G653:M653)+ABS($F653))/ABS($F653)</f>
        <v>4.068191455613162</v>
      </c>
      <c r="N715" s="1569">
        <f>(SUM($G653:N653)+ABS($F653))/ABS($F653)</f>
        <v>4.2360785639875882</v>
      </c>
      <c r="O715" s="1569">
        <f>(SUM($G653:O653)+ABS($F653))/ABS($F653)</f>
        <v>4.3751140441000231</v>
      </c>
      <c r="P715" s="1569">
        <f>(SUM($G653:P653)+ABS($F653))/ABS($F653)</f>
        <v>4.4892517086381298</v>
      </c>
      <c r="Q715" s="1569">
        <f>(SUM($G653:Q653)+ABS($F653))/ABS($F653)</f>
        <v>4.5815826294492039</v>
      </c>
      <c r="R715" s="1569">
        <f>(SUM($G653:R653)+ABS($F653))/ABS($F653)</f>
        <v>4.6545814338706997</v>
      </c>
      <c r="S715" s="1569">
        <f>(SUM($G653:S653)+ABS($F653))/ABS($F653)</f>
        <v>4.7102683317540297</v>
      </c>
      <c r="T715" s="1569">
        <f>(SUM($G653:T653)+ABS($F653))/ABS($F653)</f>
        <v>4.7503197821566117</v>
      </c>
      <c r="U715" s="1569">
        <f>(SUM($G653:U653)+ABS($F653))/ABS($F653)</f>
        <v>4.7761464821533979</v>
      </c>
      <c r="V715" s="1569">
        <f>(SUM($G653:V653)+ABS($F653))/ABS($F653)</f>
        <v>4.7889498022398245</v>
      </c>
      <c r="W715" s="1569">
        <f>(SUM($G653:W653)+ABS($F653))/ABS($F653)</f>
        <v>4.7897635637299514</v>
      </c>
      <c r="X715" s="1569">
        <f>(SUM($G653:X653)+ABS($F653))/ABS($F653)</f>
        <v>4.7794855812067842</v>
      </c>
      <c r="Y715" s="1569">
        <f>(SUM($G653:Y653)+ABS($F653))/ABS($F653)</f>
        <v>4.7589018924672004</v>
      </c>
      <c r="Z715" s="1569">
        <f>(SUM($G653:Z653)+ABS($F653))/ABS($F653)</f>
        <v>4.7287056574845714</v>
      </c>
      <c r="AA715" s="1569">
        <f>(SUM($G653:AA653)+ABS($F653))/ABS($F653)</f>
        <v>4.6895121008946115</v>
      </c>
      <c r="AB715" s="1569">
        <f>(SUM($G653:AB653)+ABS($F653))/ABS($F653)</f>
        <v>4.6418704709303551</v>
      </c>
      <c r="AC715" s="1569">
        <f>(SUM($G653:AC653)+ABS($F653))/ABS($F653)</f>
        <v>4.5862737160497149</v>
      </c>
      <c r="AD715" s="1569">
        <f>(SUM($G653:AD653)+ABS($F653))/ABS($F653)</f>
        <v>4.5231663929737973</v>
      </c>
      <c r="AE715" s="1569">
        <f>(SUM($G653:AE653)+ABS($F653))/ABS($F653)</f>
        <v>4.4529511880570061</v>
      </c>
      <c r="AF715" s="1569">
        <f>(SUM($G653:AF653)+ABS($F653))/ABS($F653)</f>
        <v>4.3759943397505552</v>
      </c>
      <c r="AG715" s="1569">
        <f>(SUM($G653:AG653)+ABS($F653))/ABS($F653)</f>
        <v>4.2926301816407024</v>
      </c>
      <c r="AH715" s="1569">
        <f>(SUM($G653:AH653)+ABS($F653))/ABS($F653)</f>
        <v>4.2031649753496536</v>
      </c>
      <c r="AI715" s="1569">
        <f>(SUM($G653:AI653)+ABS($F653))/ABS($F653)</f>
        <v>4.107880165224894</v>
      </c>
      <c r="AJ715" s="1569">
        <f>(SUM($G653:AJ653)+ABS($F653))/ABS($F653)</f>
        <v>4.0070351586092077</v>
      </c>
      <c r="AK715" s="1569">
        <f>(SUM($G653:AK653)+ABS($F653))/ABS($F653)</f>
        <v>3.900869714072368</v>
      </c>
      <c r="AL715" s="1569">
        <f>(SUM($G653:AL653)+ABS($F653))/ABS($F653)</f>
        <v>3.7896060035283941</v>
      </c>
      <c r="AM715" s="1569">
        <f>(SUM($G653:AM653)+ABS($F653))/ABS($F653)</f>
        <v>3.6734504013964147</v>
      </c>
      <c r="AN715" s="1569">
        <f>(SUM($G653:AN653)+ABS($F653))/ABS($F653)</f>
        <v>3.5525950439754013</v>
      </c>
      <c r="AO715" s="1569">
        <f>(SUM($G653:AO653)+ABS($F653))/ABS($F653)</f>
        <v>3.4272191943260961</v>
      </c>
      <c r="AP715" s="1569">
        <f>(SUM($G653:AP653)+ABS($F653))/ABS($F653)</f>
        <v>3.2974904416944479</v>
      </c>
      <c r="AQ715" s="1569">
        <f>(SUM($G653:AQ653)+ABS($F653))/ABS($F653)</f>
        <v>3.1635657595024154</v>
      </c>
      <c r="AR715" s="1569">
        <f>(SUM($G653:AR653)+ABS($F653))/ABS($F653)</f>
        <v>3.0255924418976337</v>
      </c>
      <c r="AS715" s="1569">
        <f>(SUM($G653:AS653)+ABS($F653))/ABS($F653)</f>
        <v>2.8837089355833827</v>
      </c>
      <c r="AT715" s="1569">
        <f>(SUM($G653:AT653)+ABS($F653))/ABS($F653)</f>
        <v>2.7380455809841648</v>
      </c>
      <c r="AU715" s="1569">
        <f>(SUM($G653:AU653)+ABS($F653))/ABS($F653)</f>
        <v>2.588725274616281</v>
      </c>
      <c r="AV715" s="1569">
        <f>(SUM($G653:AV653)+ABS($F653))/ABS($F653)</f>
        <v>2.4358640627311976</v>
      </c>
      <c r="AW715" s="1569">
        <f>(SUM($G653:AW653)+ABS($F653))/ABS($F653)</f>
        <v>2.279571674807177</v>
      </c>
      <c r="AX715" s="1569">
        <f>(SUM($G653:AX653)+ABS($F653))/ABS($F653)</f>
        <v>2.1199520042226574</v>
      </c>
      <c r="AY715" s="1569">
        <f>(SUM($G653:AY653)+ABS($F653))/ABS($F653)</f>
        <v>1.9571035424065635</v>
      </c>
      <c r="AZ715" s="1569">
        <f>(SUM($G653:AZ653)+ABS($F653))/ABS($F653)</f>
        <v>1.7911197718889367</v>
      </c>
      <c r="BA715" s="1569">
        <f>(SUM($G653:BA653)+ABS($F653))/ABS($F653)</f>
        <v>1.6220895229403438</v>
      </c>
      <c r="BB715" s="1569">
        <f>(SUM($G653:BB653)+ABS($F653))/ABS($F653)</f>
        <v>1.4500972978664946</v>
      </c>
      <c r="BC715" s="1569">
        <f>(SUM($G653:BC653)+ABS($F653))/ABS($F653)</f>
        <v>1.275223566496104</v>
      </c>
      <c r="BD715" s="1569">
        <f>(SUM($G653:BD653)+ABS($F653))/ABS($F653)</f>
        <v>1.0975450359495569</v>
      </c>
      <c r="BE715" s="1569">
        <f>(SUM($G653:BE653)+ABS($F653))/ABS($F653)</f>
        <v>0.91713489739056508</v>
      </c>
      <c r="BF715" s="1569">
        <f>(SUM($G653:BF653)+ABS($F653))/ABS($F653)</f>
        <v>0.73406305213228951</v>
      </c>
      <c r="BG715" s="1569">
        <f>(SUM($G653:BG653)+ABS($F653))/ABS($F653)</f>
        <v>0.54839631918464682</v>
      </c>
      <c r="BH715" s="1569">
        <f>(SUM($G653:BH653)+ABS($F653))/ABS($F653)</f>
        <v>0.36019862608364972</v>
      </c>
      <c r="BI715" s="1569">
        <f>(SUM($G653:BI653)+ABS($F653))/ABS($F653)</f>
        <v>0.1695311846306875</v>
      </c>
      <c r="BJ715" s="1569">
        <f>(SUM($G653:BJ653)+ABS($F653))/ABS($F653)</f>
        <v>-2.3547347015266104E-2</v>
      </c>
      <c r="BK715" s="1569">
        <f>(SUM($G653:BK653)+ABS($F653))/ABS($F653)</f>
        <v>-0.21898071461055782</v>
      </c>
      <c r="BL715" s="1569">
        <f>(SUM($G653:BL653)+ABS($F653))/ABS($F653)</f>
        <v>-0.4167149293234802</v>
      </c>
      <c r="BM715" s="1569">
        <f>(SUM($G653:BM653)+ABS($F653))/ABS($F653)</f>
        <v>-0.61669813943625318</v>
      </c>
      <c r="BN715" s="1571">
        <f>(SUM($G653:BN653)+ABS($F653))/ABS($F653)</f>
        <v>-0.81888051134191664</v>
      </c>
    </row>
    <row r="716" spans="2:66" x14ac:dyDescent="0.15">
      <c r="B716" s="161"/>
      <c r="C716" s="1366"/>
      <c r="D716" s="166" t="str">
        <f t="shared" si="181"/>
        <v>High Price Range</v>
      </c>
      <c r="E716" s="1337" t="str">
        <f t="shared" si="177"/>
        <v>High Range CAPEX</v>
      </c>
      <c r="F716" s="1614">
        <f t="shared" si="178"/>
        <v>9.0956989552716596</v>
      </c>
      <c r="G716" s="1569">
        <f>(SUM($G654:G654)+ABS($F654))/ABS($F654)</f>
        <v>1.9069582869344261</v>
      </c>
      <c r="H716" s="1569">
        <f>(SUM($G654:H654)+ABS($F654))/ABS($F654)</f>
        <v>2.5867430558688524</v>
      </c>
      <c r="I716" s="1569">
        <f>(SUM($G654:I654)+ABS($F654))/ABS($F654)</f>
        <v>3.1497831065843194</v>
      </c>
      <c r="J716" s="1569">
        <f>(SUM($G654:J654)+ABS($F654))/ABS($F654)</f>
        <v>3.6364703852187459</v>
      </c>
      <c r="K716" s="1569">
        <f>(SUM($G654:K654)+ABS($F654))/ABS($F654)</f>
        <v>4.0673806004571258</v>
      </c>
      <c r="L716" s="1569">
        <f>(SUM($G654:L654)+ABS($F654))/ABS($F654)</f>
        <v>4.4548348686054373</v>
      </c>
      <c r="M716" s="1569">
        <f>(SUM($G654:M654)+ABS($F654))/ABS($F654)</f>
        <v>4.8069694989910747</v>
      </c>
      <c r="N716" s="1569">
        <f>(SUM($G654:N654)+ABS($F654))/ABS($F654)</f>
        <v>5.1295239108705015</v>
      </c>
      <c r="O716" s="1569">
        <f>(SUM($G654:O654)+ABS($F654))/ABS($F654)</f>
        <v>5.4267444542012129</v>
      </c>
      <c r="P716" s="1569">
        <f>(SUM($G654:P654)+ABS($F654))/ABS($F654)</f>
        <v>5.7018883621939995</v>
      </c>
      <c r="Q716" s="1569">
        <f>(SUM($G654:Q654)+ABS($F654))/ABS($F654)</f>
        <v>5.9575259461189374</v>
      </c>
      <c r="R716" s="1569">
        <f>(SUM($G654:R654)+ABS($F654))/ABS($F654)</f>
        <v>6.1957322990851651</v>
      </c>
      <c r="S716" s="1569">
        <f>(SUM($G654:S654)+ABS($F654))/ABS($F654)</f>
        <v>6.418214496779294</v>
      </c>
      <c r="T716" s="1569">
        <f>(SUM($G654:T654)+ABS($F654))/ABS($F654)</f>
        <v>6.6263991576472501</v>
      </c>
      <c r="U716" s="1569">
        <f>(SUM($G654:U654)+ABS($F654))/ABS($F654)</f>
        <v>6.8214945907672098</v>
      </c>
      <c r="V716" s="1569">
        <f>(SUM($G654:V654)+ABS($F654))/ABS($F654)</f>
        <v>7.0045360659048859</v>
      </c>
      <c r="W716" s="1569">
        <f>(SUM($G654:W654)+ABS($F654))/ABS($F654)</f>
        <v>7.1764195315314554</v>
      </c>
      <c r="X716" s="1569">
        <f>(SUM($G654:X654)+ABS($F654))/ABS($F654)</f>
        <v>7.337927218402724</v>
      </c>
      <c r="Y716" s="1569">
        <f>(SUM($G654:Y654)+ABS($F654))/ABS($F654)</f>
        <v>7.4897474132566177</v>
      </c>
      <c r="Z716" s="1569">
        <f>(SUM($G654:Z654)+ABS($F654))/ABS($F654)</f>
        <v>7.6324899600906502</v>
      </c>
      <c r="AA716" s="1569">
        <f>(SUM($G654:AA654)+ABS($F654))/ABS($F654)</f>
        <v>7.7666985749083377</v>
      </c>
      <c r="AB716" s="1569">
        <f>(SUM($G654:AB654)+ABS($F654))/ABS($F654)</f>
        <v>7.8928607462846987</v>
      </c>
      <c r="AC716" s="1569">
        <f>(SUM($G654:AC654)+ABS($F654))/ABS($F654)</f>
        <v>8.0114157809766802</v>
      </c>
      <c r="AD716" s="1569">
        <f>(SUM($G654:AD654)+ABS($F654))/ABS($F654)</f>
        <v>8.1227614060381388</v>
      </c>
      <c r="AE716" s="1569">
        <f>(SUM($G654:AE654)+ABS($F654))/ABS($F654)</f>
        <v>8.2272592346026521</v>
      </c>
      <c r="AF716" s="1569">
        <f>(SUM($G654:AF654)+ABS($F654))/ABS($F654)</f>
        <v>8.3252393276828247</v>
      </c>
      <c r="AG716" s="1569">
        <f>(SUM($G654:AG654)+ABS($F654))/ABS($F654)</f>
        <v>8.4170040298720163</v>
      </c>
      <c r="AH716" s="1569">
        <f>(SUM($G654:AH654)+ABS($F654))/ABS($F654)</f>
        <v>8.5028312166499429</v>
      </c>
      <c r="AI716" s="1569">
        <f>(SUM($G654:AI654)+ABS($F654))/ABS($F654)</f>
        <v>8.5829770609752583</v>
      </c>
      <c r="AJ716" s="1569">
        <f>(SUM($G654:AJ654)+ABS($F654))/ABS($F654)</f>
        <v>8.6576784041673882</v>
      </c>
      <c r="AK716" s="1569">
        <f>(SUM($G654:AK654)+ABS($F654))/ABS($F654)</f>
        <v>8.727154798761708</v>
      </c>
      <c r="AL716" s="1569">
        <f>(SUM($G654:AL654)+ABS($F654))/ABS($F654)</f>
        <v>8.7916102776688962</v>
      </c>
      <c r="AM716" s="1569">
        <f>(SUM($G654:AM654)+ABS($F654))/ABS($F654)</f>
        <v>8.8512348935795409</v>
      </c>
      <c r="AN716" s="1569">
        <f>(SUM($G654:AN654)+ABS($F654))/ABS($F654)</f>
        <v>8.9062060644022889</v>
      </c>
      <c r="AO716" s="1569">
        <f>(SUM($G654:AO654)+ABS($F654))/ABS($F654)</f>
        <v>8.9566897540757395</v>
      </c>
      <c r="AP716" s="1569">
        <f>(SUM($G654:AP654)+ABS($F654))/ABS($F654)</f>
        <v>9.0028415129564809</v>
      </c>
      <c r="AQ716" s="1569">
        <f>(SUM($G654:AQ654)+ABS($F654))/ABS($F654)</f>
        <v>9.0448073978634227</v>
      </c>
      <c r="AR716" s="1569">
        <f>(SUM($G654:AR654)+ABS($F654))/ABS($F654)</f>
        <v>9.0827247885293971</v>
      </c>
      <c r="AS716" s="1569">
        <f>(SUM($G654:AS654)+ABS($F654))/ABS($F654)</f>
        <v>9.1167231145057848</v>
      </c>
      <c r="AT716" s="1569">
        <f>(SUM($G654:AT654)+ABS($F654))/ABS($F654)</f>
        <v>9.1469245043548764</v>
      </c>
      <c r="AU716" s="1569">
        <f>(SUM($G654:AU654)+ABS($F654))/ABS($F654)</f>
        <v>9.1734443671475479</v>
      </c>
      <c r="AV716" s="1569">
        <f>(SUM($G654:AV654)+ABS($F654))/ABS($F654)</f>
        <v>9.1963919147827458</v>
      </c>
      <c r="AW716" s="1569">
        <f>(SUM($G654:AW654)+ABS($F654))/ABS($F654)</f>
        <v>9.2158706323990511</v>
      </c>
      <c r="AX716" s="1569">
        <f>(SUM($G654:AX654)+ABS($F654))/ABS($F654)</f>
        <v>9.2319787031091227</v>
      </c>
      <c r="AY716" s="1569">
        <f>(SUM($G654:AY654)+ABS($F654))/ABS($F654)</f>
        <v>9.2448093924169719</v>
      </c>
      <c r="AZ716" s="1569">
        <f>(SUM($G654:AZ654)+ABS($F654))/ABS($F654)</f>
        <v>9.2544513969453206</v>
      </c>
      <c r="BA716" s="1569">
        <f>(SUM($G654:BA654)+ABS($F654))/ABS($F654)</f>
        <v>9.2609891614812732</v>
      </c>
      <c r="BB716" s="1569">
        <f>(SUM($G654:BB654)+ABS($F654))/ABS($F654)</f>
        <v>9.2645031678236762</v>
      </c>
      <c r="BC716" s="1569">
        <f>(SUM($G654:BC654)+ABS($F654))/ABS($F654)</f>
        <v>9.2650701984687185</v>
      </c>
      <c r="BD716" s="1569">
        <f>(SUM($G654:BD654)+ABS($F654))/ABS($F654)</f>
        <v>9.2627635777887196</v>
      </c>
      <c r="BE716" s="1569">
        <f>(SUM($G654:BE654)+ABS($F654))/ABS($F654)</f>
        <v>9.2576533930319691</v>
      </c>
      <c r="BF716" s="1569">
        <f>(SUM($G654:BF654)+ABS($F654))/ABS($F654)</f>
        <v>9.2498066971902801</v>
      </c>
      <c r="BG716" s="1569">
        <f>(SUM($G654:BG654)+ABS($F654))/ABS($F654)</f>
        <v>9.2392876955383691</v>
      </c>
      <c r="BH716" s="1569">
        <f>(SUM($G654:BH654)+ABS($F654))/ABS($F654)</f>
        <v>9.2261579174393464</v>
      </c>
      <c r="BI716" s="1569">
        <f>(SUM($G654:BI654)+ABS($F654))/ABS($F654)</f>
        <v>9.2104763748285929</v>
      </c>
      <c r="BJ716" s="1569">
        <f>(SUM($G654:BJ654)+ABS($F654))/ABS($F654)</f>
        <v>9.192299708629994</v>
      </c>
      <c r="BK716" s="1569">
        <f>(SUM($G654:BK654)+ABS($F654))/ABS($F654)</f>
        <v>9.1716823242203436</v>
      </c>
      <c r="BL716" s="1569">
        <f>(SUM($G654:BL654)+ABS($F654))/ABS($F654)</f>
        <v>9.1486765169370248</v>
      </c>
      <c r="BM716" s="1569">
        <f>(SUM($G654:BM654)+ABS($F654))/ABS($F654)</f>
        <v>9.1233325885181848</v>
      </c>
      <c r="BN716" s="1571">
        <f>(SUM($G654:BN654)+ABS($F654))/ABS($F654)</f>
        <v>9.0956989552716596</v>
      </c>
    </row>
    <row r="717" spans="2:66" ht="16.5" customHeight="1" x14ac:dyDescent="0.15">
      <c r="B717" s="1347"/>
      <c r="C717" s="1367"/>
      <c r="D717" s="1365" t="str">
        <f t="shared" si="181"/>
        <v>High Price Range</v>
      </c>
      <c r="E717" s="1347" t="str">
        <f t="shared" si="177"/>
        <v>High Range CAPEX</v>
      </c>
      <c r="F717" s="1615">
        <f t="shared" si="178"/>
        <v>21.453558842917651</v>
      </c>
      <c r="G717" s="1572">
        <f>(SUM($G655:G655)+ABS($F655))/ABS($F655)</f>
        <v>1.9069582869344261</v>
      </c>
      <c r="H717" s="1572">
        <f>(SUM($G655:H655)+ABS($F655))/ABS($F655)</f>
        <v>2.6624675618688523</v>
      </c>
      <c r="I717" s="1572">
        <f>(SUM($G655:I655)+ABS($F655))/ABS($F655)</f>
        <v>3.3365063345581754</v>
      </c>
      <c r="J717" s="1572">
        <f>(SUM($G655:J655)+ABS($F655))/ABS($F655)</f>
        <v>3.9557114986926014</v>
      </c>
      <c r="K717" s="1572">
        <f>(SUM($G655:K655)+ABS($F655))/ABS($F655)</f>
        <v>4.5340053197031596</v>
      </c>
      <c r="L717" s="1572">
        <f>(SUM($G655:L655)+ABS($F655))/ABS($F655)</f>
        <v>5.0798870318169929</v>
      </c>
      <c r="M717" s="1572">
        <f>(SUM($G655:M655)+ABS($F655))/ABS($F655)</f>
        <v>5.5990568431129253</v>
      </c>
      <c r="N717" s="1572">
        <f>(SUM($G655:N655)+ABS($F655))/ABS($F655)</f>
        <v>6.0955883075273505</v>
      </c>
      <c r="O717" s="1572">
        <f>(SUM($G655:O655)+ABS($F655))/ABS($F655)</f>
        <v>6.572529192933505</v>
      </c>
      <c r="P717" s="1572">
        <f>(SUM($G655:P655)+ABS($F655))/ABS($F655)</f>
        <v>7.0322404485364505</v>
      </c>
      <c r="Q717" s="1572">
        <f>(SUM($G655:Q655)+ABS($F655))/ABS($F655)</f>
        <v>7.4766015423854864</v>
      </c>
      <c r="R717" s="1572">
        <f>(SUM($G655:R655)+ABS($F655))/ABS($F655)</f>
        <v>7.9071418999813794</v>
      </c>
      <c r="S717" s="1572">
        <f>(SUM($G655:S655)+ABS($F655))/ABS($F655)</f>
        <v>8.3251288260096015</v>
      </c>
      <c r="T717" s="1572">
        <f>(SUM($G655:T655)+ABS($F655))/ABS($F655)</f>
        <v>8.7316284728693834</v>
      </c>
      <c r="U717" s="1572">
        <f>(SUM($G655:U655)+ABS($F655))/ABS($F655)</f>
        <v>9.1275494070057803</v>
      </c>
      <c r="V717" s="1572">
        <f>(SUM($G655:V655)+ABS($F655))/ABS($F655)</f>
        <v>9.5136745416722075</v>
      </c>
      <c r="W717" s="1572">
        <f>(SUM($G655:W655)+ABS($F655))/ABS($F655)</f>
        <v>9.8906850588436726</v>
      </c>
      <c r="X717" s="1572">
        <f>(SUM($G655:X655)+ABS($F655))/ABS($F655)</f>
        <v>10.259178672402653</v>
      </c>
      <c r="Y717" s="1572">
        <f>(SUM($G655:Y655)+ABS($F655))/ABS($F655)</f>
        <v>10.61968380435299</v>
      </c>
      <c r="Z717" s="1572">
        <f>(SUM($G655:Z655)+ABS($F655))/ABS($F655)</f>
        <v>10.972670751089083</v>
      </c>
      <c r="AA717" s="1572">
        <f>(SUM($G655:AA655)+ABS($F655))/ABS($F655)</f>
        <v>11.318560594270174</v>
      </c>
      <c r="AB717" s="1572">
        <f>(SUM($G655:AB655)+ABS($F655))/ABS($F655)</f>
        <v>11.657732395427749</v>
      </c>
      <c r="AC717" s="1572">
        <f>(SUM($G655:AC655)+ABS($F655))/ABS($F655)</f>
        <v>11.990529066350263</v>
      </c>
      <c r="AD717" s="1572">
        <f>(SUM($G655:AD655)+ABS($F655))/ABS($F655)</f>
        <v>12.317262204880008</v>
      </c>
      <c r="AE717" s="1572">
        <f>(SUM($G655:AE655)+ABS($F655))/ABS($F655)</f>
        <v>12.638216113184003</v>
      </c>
      <c r="AF717" s="1572">
        <f>(SUM($G655:AF655)+ABS($F655))/ABS($F655)</f>
        <v>12.953651163302846</v>
      </c>
      <c r="AG717" s="1572">
        <f>(SUM($G655:AG655)+ABS($F655))/ABS($F655)</f>
        <v>13.263806636600467</v>
      </c>
      <c r="AH717" s="1572">
        <f>(SUM($G655:AH655)+ABS($F655))/ABS($F655)</f>
        <v>13.568903135467712</v>
      </c>
      <c r="AI717" s="1572">
        <f>(SUM($G655:AI655)+ABS($F655))/ABS($F655)</f>
        <v>13.869144644444006</v>
      </c>
      <c r="AJ717" s="1572">
        <f>(SUM($G655:AJ655)+ABS($F655))/ABS($F655)</f>
        <v>14.164720301860203</v>
      </c>
      <c r="AK717" s="1572">
        <f>(SUM($G655:AK655)+ABS($F655))/ABS($F655)</f>
        <v>14.455805930804219</v>
      </c>
      <c r="AL717" s="1572">
        <f>(SUM($G655:AL655)+ABS($F655))/ABS($F655)</f>
        <v>14.742565368697447</v>
      </c>
      <c r="AM717" s="1572">
        <f>(SUM($G655:AM655)+ABS($F655))/ABS($F655)</f>
        <v>15.025151627346627</v>
      </c>
      <c r="AN717" s="1572">
        <f>(SUM($G655:AN655)+ABS($F655))/ABS($F655)</f>
        <v>15.303707909494388</v>
      </c>
      <c r="AO717" s="1572">
        <f>(SUM($G655:AO655)+ABS($F655))/ABS($F655)</f>
        <v>15.578368503259329</v>
      </c>
      <c r="AP717" s="1572">
        <f>(SUM($G655:AP655)+ABS($F655))/ABS($F655)</f>
        <v>15.849259572155855</v>
      </c>
      <c r="AQ717" s="1572">
        <f>(SUM($G655:AQ655)+ABS($F655))/ABS($F655)</f>
        <v>16.116499855407312</v>
      </c>
      <c r="AR717" s="1572">
        <f>(SUM($G655:AR655)+ABS($F655))/ABS($F655)</f>
        <v>16.380201290856057</v>
      </c>
      <c r="AS717" s="1572">
        <f>(SUM($G655:AS655)+ABS($F655))/ABS($F655)</f>
        <v>16.640469570811256</v>
      </c>
      <c r="AT717" s="1572">
        <f>(SUM($G655:AT655)+ABS($F655))/ABS($F655)</f>
        <v>16.897404639567181</v>
      </c>
      <c r="AU717" s="1572">
        <f>(SUM($G655:AU655)+ABS($F655))/ABS($F655)</f>
        <v>17.151101140000268</v>
      </c>
      <c r="AV717" s="1572">
        <f>(SUM($G655:AV655)+ABS($F655))/ABS($F655)</f>
        <v>17.40164881555669</v>
      </c>
      <c r="AW717" s="1572">
        <f>(SUM($G655:AW655)+ABS($F655))/ABS($F655)</f>
        <v>17.649132873029927</v>
      </c>
      <c r="AX717" s="1572">
        <f>(SUM($G655:AX655)+ABS($F655))/ABS($F655)</f>
        <v>17.89363431076519</v>
      </c>
      <c r="AY717" s="1572">
        <f>(SUM($G655:AY655)+ABS($F655))/ABS($F655)</f>
        <v>18.13523021628761</v>
      </c>
      <c r="AZ717" s="1572">
        <f>(SUM($G655:AZ655)+ABS($F655))/ABS($F655)</f>
        <v>18.373994036811311</v>
      </c>
      <c r="BA717" s="1572">
        <f>(SUM($G655:BA655)+ABS($F655))/ABS($F655)</f>
        <v>18.609995825629809</v>
      </c>
      <c r="BB717" s="1572">
        <f>(SUM($G655:BB655)+ABS($F655))/ABS($F655)</f>
        <v>18.843302467000022</v>
      </c>
      <c r="BC717" s="1572">
        <f>(SUM($G655:BC655)+ABS($F655))/ABS($F655)</f>
        <v>19.073977881801419</v>
      </c>
      <c r="BD717" s="1572">
        <f>(SUM($G655:BD655)+ABS($F655))/ABS($F655)</f>
        <v>19.302083215968459</v>
      </c>
      <c r="BE717" s="1572">
        <f>(SUM($G655:BE655)+ABS($F655))/ABS($F655)</f>
        <v>19.527677013451488</v>
      </c>
      <c r="BF717" s="1572">
        <f>(SUM($G655:BF655)+ABS($F655))/ABS($F655)</f>
        <v>19.750815375251889</v>
      </c>
      <c r="BG717" s="1572">
        <f>(SUM($G655:BG655)+ABS($F655))/ABS($F655)</f>
        <v>19.971552105896222</v>
      </c>
      <c r="BH717" s="1572">
        <f>(SUM($G655:BH655)+ABS($F655))/ABS($F655)</f>
        <v>20.189938848557524</v>
      </c>
      <c r="BI717" s="1572">
        <f>(SUM($G655:BI655)+ABS($F655))/ABS($F655)</f>
        <v>20.40602520989561</v>
      </c>
      <c r="BJ717" s="1572">
        <f>(SUM($G655:BJ655)+ABS($F655))/ABS($F655)</f>
        <v>20.619858875569573</v>
      </c>
      <c r="BK717" s="1572">
        <f>(SUM($G655:BK655)+ABS($F655))/ABS($F655)</f>
        <v>20.831485717272095</v>
      </c>
      <c r="BL717" s="1572">
        <f>(SUM($G655:BL655)+ABS($F655))/ABS($F655)</f>
        <v>21.0409498920442</v>
      </c>
      <c r="BM717" s="1572">
        <f>(SUM($G655:BM655)+ABS($F655))/ABS($F655)</f>
        <v>21.248293934549626</v>
      </c>
      <c r="BN717" s="1573">
        <f>(SUM($G655:BN655)+ABS($F655))/ABS($F655)</f>
        <v>21.453558842917651</v>
      </c>
    </row>
    <row r="718" spans="2:66" ht="8.25" customHeight="1" x14ac:dyDescent="0.15">
      <c r="B718" s="1336"/>
      <c r="C718" s="1390"/>
      <c r="D718" s="166"/>
      <c r="E718" s="1337"/>
      <c r="F718" s="1614"/>
      <c r="G718" s="1569"/>
      <c r="H718" s="1569"/>
      <c r="I718" s="1569"/>
      <c r="J718" s="1569"/>
      <c r="K718" s="1569"/>
      <c r="L718" s="1569"/>
      <c r="M718" s="1569"/>
      <c r="N718" s="1569"/>
      <c r="O718" s="1569"/>
      <c r="P718" s="1569"/>
      <c r="Q718" s="1569"/>
      <c r="R718" s="1569"/>
      <c r="S718" s="1569"/>
      <c r="T718" s="1569"/>
      <c r="U718" s="1569"/>
      <c r="V718" s="1569"/>
      <c r="W718" s="1569"/>
      <c r="X718" s="1569"/>
      <c r="Y718" s="1569"/>
      <c r="Z718" s="1569"/>
      <c r="AA718" s="1569"/>
      <c r="AB718" s="1569"/>
      <c r="AC718" s="1569"/>
      <c r="AD718" s="1569"/>
      <c r="AE718" s="1569"/>
      <c r="AF718" s="1569"/>
      <c r="AG718" s="1569"/>
      <c r="AH718" s="1569"/>
      <c r="AI718" s="1569"/>
      <c r="AJ718" s="1569"/>
      <c r="AK718" s="1569"/>
      <c r="AL718" s="1569"/>
      <c r="AM718" s="1569"/>
      <c r="AN718" s="1569"/>
      <c r="AO718" s="1569"/>
      <c r="AP718" s="1569"/>
      <c r="AQ718" s="1569"/>
      <c r="AR718" s="1569"/>
      <c r="AS718" s="1569"/>
      <c r="AT718" s="1569"/>
      <c r="AU718" s="1569"/>
      <c r="AV718" s="1569"/>
      <c r="AW718" s="1569"/>
      <c r="AX718" s="1569"/>
      <c r="AY718" s="1569"/>
      <c r="AZ718" s="1569"/>
      <c r="BA718" s="1569"/>
      <c r="BB718" s="1569"/>
      <c r="BC718" s="1569"/>
      <c r="BD718" s="1569"/>
      <c r="BE718" s="1569"/>
      <c r="BF718" s="1569"/>
      <c r="BG718" s="1569"/>
      <c r="BH718" s="1569"/>
      <c r="BI718" s="1569"/>
      <c r="BJ718" s="1569"/>
      <c r="BK718" s="1569"/>
      <c r="BL718" s="1569"/>
      <c r="BM718" s="1569"/>
      <c r="BN718" s="1571"/>
    </row>
    <row r="719" spans="2:66" ht="15.75" customHeight="1" x14ac:dyDescent="0.15">
      <c r="B719" s="3691" t="s">
        <v>995</v>
      </c>
      <c r="C719" s="1378" t="str">
        <f>C656</f>
        <v>Low Range Opex-Low</v>
      </c>
      <c r="D719" s="166" t="str">
        <f>D656</f>
        <v>Low Price Range</v>
      </c>
      <c r="E719" s="1337" t="str">
        <f>E656</f>
        <v>Low Range CAPEX</v>
      </c>
      <c r="F719" s="1616">
        <f>NPV($C$108,G592:BN592)+$F592</f>
        <v>-12337881609.541227</v>
      </c>
      <c r="G719" s="1410">
        <f>NPV($C$108,$G592:G592)+$F592</f>
        <v>-1098259169.0239513</v>
      </c>
      <c r="H719" s="1411">
        <f>NPV($C$108,$G592:H592)+$F592</f>
        <v>-1505227984.4844522</v>
      </c>
      <c r="I719" s="1411">
        <f>NPV($C$108,$G592:I592)+$F592</f>
        <v>-1984304985.515542</v>
      </c>
      <c r="J719" s="1411">
        <f>NPV($C$108,$G592:J592)+$F592</f>
        <v>-2490629485.2498617</v>
      </c>
      <c r="K719" s="1411">
        <f>NPV($C$108,$G592:K592)+$F592</f>
        <v>-3002983839.4091129</v>
      </c>
      <c r="L719" s="1411">
        <f>NPV($C$108,$G592:L592)+$F592</f>
        <v>-3509858327.4403415</v>
      </c>
      <c r="M719" s="1411">
        <f>NPV($C$108,$G592:M592)+$F592</f>
        <v>-4004584842.6462827</v>
      </c>
      <c r="N719" s="1411">
        <f>NPV($C$108,$G592:N592)+$F592</f>
        <v>-4483207629.13062</v>
      </c>
      <c r="O719" s="1411">
        <f>NPV($C$108,$G592:O592)+$F592</f>
        <v>-4943409891.2106667</v>
      </c>
      <c r="P719" s="1409">
        <f>NPV($C$108,$G592:P592)+$F592</f>
        <v>-5383917213.6546364</v>
      </c>
      <c r="Q719" s="1411">
        <f>NPV($C$108,$G592:Q592)+$F592</f>
        <v>-5804141579.3956156</v>
      </c>
      <c r="R719" s="1411">
        <f>NPV($C$108,$G592:R592)+$F592</f>
        <v>-6203957274.6465693</v>
      </c>
      <c r="S719" s="1411">
        <f>NPV($C$108,$G592:S592)+$F592</f>
        <v>-6583553883.0448666</v>
      </c>
      <c r="T719" s="1411">
        <f>NPV($C$108,$G592:T592)+$F592</f>
        <v>-6943336701.6827908</v>
      </c>
      <c r="U719" s="1411">
        <f>NPV($C$108,$G592:U592)+$F592</f>
        <v>-7283857565.1472206</v>
      </c>
      <c r="V719" s="1411">
        <f>NPV($C$108,$G592:V592)+$F592</f>
        <v>-7605765845.7928915</v>
      </c>
      <c r="W719" s="1411">
        <f>NPV($C$108,$G592:W592)+$F592</f>
        <v>-7909773227.3678551</v>
      </c>
      <c r="X719" s="1411">
        <f>NPV($C$108,$G592:X592)+$F592</f>
        <v>-8196628107.5728788</v>
      </c>
      <c r="Y719" s="1411">
        <f>NPV($C$108,$G592:Y592)+$F592</f>
        <v>-8467096868.1843843</v>
      </c>
      <c r="Z719" s="1411">
        <f>NPV($C$108,$G592:Z592)+$F592</f>
        <v>-8721950126.2614422</v>
      </c>
      <c r="AA719" s="1411">
        <f>NPV($C$108,$G592:AA592)+$F592</f>
        <v>-8961952649.3088608</v>
      </c>
      <c r="AB719" s="1411">
        <f>NPV($C$108,$G592:AB592)+$F592</f>
        <v>-9187855997.1452026</v>
      </c>
      <c r="AC719" s="1411">
        <f>NPV($C$108,$G592:AC592)+$F592</f>
        <v>-9400393212.3467197</v>
      </c>
      <c r="AD719" s="1411">
        <f>NPV($C$108,$G592:AD592)+$F592</f>
        <v>-9600275061.4050064</v>
      </c>
      <c r="AE719" s="1411">
        <f>NPV($C$108,$G592:AE592)+$F592</f>
        <v>-9788187456.3718891</v>
      </c>
      <c r="AF719" s="1411">
        <f>NPV($C$108,$G592:AF592)+$F592</f>
        <v>-9964789778.5752201</v>
      </c>
      <c r="AG719" s="1411">
        <f>NPV($C$108,$G592:AG592)+$F592</f>
        <v>-10130713892.974903</v>
      </c>
      <c r="AH719" s="1411">
        <f>NPV($C$108,$G592:AH592)+$F592</f>
        <v>-10286563691.231852</v>
      </c>
      <c r="AI719" s="1411">
        <f>NPV($C$108,$G592:AI592)+$F592</f>
        <v>-10432915038.57151</v>
      </c>
      <c r="AJ719" s="1409">
        <f>NPV($C$108,$G592:AJ592)+$F592</f>
        <v>-10570316027.481546</v>
      </c>
      <c r="AK719" s="1409">
        <f>NPV($C$108,$G592:AK592)+$F592</f>
        <v>-10699287462.603157</v>
      </c>
      <c r="AL719" s="1409">
        <f>NPV($C$108,$G592:AL592)+$F592</f>
        <v>-10820323517.571413</v>
      </c>
      <c r="AM719" s="1409">
        <f>NPV($C$108,$G592:AM592)+$F592</f>
        <v>-10933892517.265432</v>
      </c>
      <c r="AN719" s="1409">
        <f>NPV($C$108,$G592:AN592)+$F592</f>
        <v>-11040437808.8416</v>
      </c>
      <c r="AO719" s="1409">
        <f>NPV($C$108,$G592:AO592)+$F592</f>
        <v>-11140378692.703321</v>
      </c>
      <c r="AP719" s="1409">
        <f>NPV($C$108,$G592:AP592)+$F592</f>
        <v>-11234111390.699915</v>
      </c>
      <c r="AQ719" s="1409">
        <f>NPV($C$108,$G592:AQ592)+$F592</f>
        <v>-11322010033.713915</v>
      </c>
      <c r="AR719" s="1409">
        <f>NPV($C$108,$G592:AR592)+$F592</f>
        <v>-11404427654.669151</v>
      </c>
      <c r="AS719" s="1409">
        <f>NPV($C$108,$G592:AS592)+$F592</f>
        <v>-11481697176.084621</v>
      </c>
      <c r="AT719" s="1411">
        <f>NPV($C$108,$G592:AT592)+$F592</f>
        <v>-11554132383.774996</v>
      </c>
      <c r="AU719" s="1411">
        <f>NPV($C$108,$G592:AU592)+$F592</f>
        <v>-11622028880.284632</v>
      </c>
      <c r="AV719" s="1411">
        <f>NPV($C$108,$G592:AV592)+$F592</f>
        <v>-11685665013.237053</v>
      </c>
      <c r="AW719" s="1411">
        <f>NPV($C$108,$G592:AW592)+$F592</f>
        <v>-11745302775.06361</v>
      </c>
      <c r="AX719" s="1411">
        <f>NPV($C$108,$G592:AX592)+$F592</f>
        <v>-11801188671.60483</v>
      </c>
      <c r="AY719" s="1411">
        <f>NPV($C$108,$G592:AY592)+$F592</f>
        <v>-11853554557.90419</v>
      </c>
      <c r="AZ719" s="1411">
        <f>NPV($C$108,$G592:AZ592)+$F592</f>
        <v>-11902618440.175732</v>
      </c>
      <c r="BA719" s="1411">
        <f>NPV($C$108,$G592:BA592)+$F592</f>
        <v>-11948585243.454815</v>
      </c>
      <c r="BB719" s="1411">
        <f>NPV($C$108,$G592:BB592)+$F592</f>
        <v>-11991647544.860668</v>
      </c>
      <c r="BC719" s="1411">
        <f>NPV($C$108,$G592:BC592)+$F592</f>
        <v>-12031986272.730062</v>
      </c>
      <c r="BD719" s="1411">
        <f>NPV($C$108,$G592:BD592)+$F592</f>
        <v>-12069771372.140146</v>
      </c>
      <c r="BE719" s="1411">
        <f>NPV($C$108,$G592:BE592)+$F592</f>
        <v>-12105162437.538105</v>
      </c>
      <c r="BF719" s="1411">
        <f>NPV($C$108,$G592:BF592)+$F592</f>
        <v>-12138309313.347097</v>
      </c>
      <c r="BG719" s="1411">
        <f>NPV($C$108,$G592:BG592)+$F592</f>
        <v>-12169352663.530397</v>
      </c>
      <c r="BH719" s="1411">
        <f>NPV($C$108,$G592:BH592)+$F592</f>
        <v>-12198424511.176325</v>
      </c>
      <c r="BI719" s="1411">
        <f>NPV($C$108,$G592:BI592)+$F592</f>
        <v>-12225648749.221281</v>
      </c>
      <c r="BJ719" s="1411">
        <f>NPV($C$108,$G592:BJ592)+$F592</f>
        <v>-12251141623.461884</v>
      </c>
      <c r="BK719" s="1411">
        <f>NPV($C$108,$G592:BK592)+$F592</f>
        <v>-12275012189.023886</v>
      </c>
      <c r="BL719" s="1411">
        <f>NPV($C$108,$G592:BL592)+$F592</f>
        <v>-12297362741.458721</v>
      </c>
      <c r="BM719" s="1411">
        <f>NPV($C$108,$G592:BM592)+$F592</f>
        <v>-12318289223.630663</v>
      </c>
      <c r="BN719" s="1411">
        <f>NPV($C$108,$G592:BN592)+$F592</f>
        <v>-12337881609.541227</v>
      </c>
    </row>
    <row r="720" spans="2:66" x14ac:dyDescent="0.15">
      <c r="B720" s="3691"/>
      <c r="C720" s="1378"/>
      <c r="D720" s="166" t="str">
        <f t="shared" ref="C720:E735" si="182">D657</f>
        <v>Low Price Range</v>
      </c>
      <c r="E720" s="1337" t="str">
        <f t="shared" si="182"/>
        <v>Low Range CAPEX</v>
      </c>
      <c r="F720" s="1616">
        <f t="shared" ref="F720:F749" si="183">NPV($C$108,G593:BN593)+$F593</f>
        <v>-10704356396.846668</v>
      </c>
      <c r="G720" s="1410">
        <f>NPV($C$108,$G593:G593)+$F593</f>
        <v>-1098259169.0239513</v>
      </c>
      <c r="H720" s="1411">
        <f>NPV($C$108,$G593:H593)+$F593</f>
        <v>-1451320041.4680724</v>
      </c>
      <c r="I720" s="1411">
        <f>NPV($C$108,$G593:I593)+$F593</f>
        <v>-1859032627.2388809</v>
      </c>
      <c r="J720" s="1411">
        <f>NPV($C$108,$G593:J593)+$F593</f>
        <v>-2287637355.0012908</v>
      </c>
      <c r="K720" s="1411">
        <f>NPV($C$108,$G593:K593)+$F593</f>
        <v>-2720708693.6015406</v>
      </c>
      <c r="L720" s="1411">
        <f>NPV($C$108,$G593:L593)+$F593</f>
        <v>-3149142583.4932971</v>
      </c>
      <c r="M720" s="1411">
        <f>NPV($C$108,$G593:M593)+$F593</f>
        <v>-3567566957.6039772</v>
      </c>
      <c r="N720" s="1411">
        <f>NPV($C$108,$G593:N593)+$F593</f>
        <v>-3972738481.6706276</v>
      </c>
      <c r="O720" s="1411">
        <f>NPV($C$108,$G593:O593)+$F593</f>
        <v>-4362720290.3513746</v>
      </c>
      <c r="P720" s="1409">
        <f>NPV($C$108,$G593:P593)+$F593</f>
        <v>-4736418103.702528</v>
      </c>
      <c r="Q720" s="1411">
        <f>NPV($C$108,$G593:Q593)+$F593</f>
        <v>-5093299725.2123508</v>
      </c>
      <c r="R720" s="1411">
        <f>NPV($C$108,$G593:R593)+$F593</f>
        <v>-5433216325.143672</v>
      </c>
      <c r="S720" s="1411">
        <f>NPV($C$108,$G593:S593)+$F593</f>
        <v>-5756283896.0390339</v>
      </c>
      <c r="T720" s="1411">
        <f>NPV($C$108,$G593:T593)+$F593</f>
        <v>-6062802111.6185904</v>
      </c>
      <c r="U720" s="1411">
        <f>NPV($C$108,$G593:U593)+$F593</f>
        <v>-6353197403.3408689</v>
      </c>
      <c r="V720" s="1411">
        <f>NPV($C$108,$G593:V593)+$F593</f>
        <v>-6627982252.7072582</v>
      </c>
      <c r="W720" s="1411">
        <f>NPV($C$108,$G593:W593)+$F593</f>
        <v>-6887725649.0124025</v>
      </c>
      <c r="X720" s="1411">
        <f>NPV($C$108,$G593:X593)+$F593</f>
        <v>-7133031417.2133789</v>
      </c>
      <c r="Y720" s="1411">
        <f>NPV($C$108,$G593:Y593)+$F593</f>
        <v>-7364522203.43999</v>
      </c>
      <c r="Z720" s="1411">
        <f>NPV($C$108,$G593:Z593)+$F593</f>
        <v>-7582827595.5784445</v>
      </c>
      <c r="AA720" s="1411">
        <f>NPV($C$108,$G593:AA593)+$F593</f>
        <v>-7788575308.4072962</v>
      </c>
      <c r="AB720" s="1411">
        <f>NPV($C$108,$G593:AB593)+$F593</f>
        <v>-7982384666.3530445</v>
      </c>
      <c r="AC720" s="1411">
        <f>NPV($C$108,$G593:AC593)+$F593</f>
        <v>-8164861825.3234625</v>
      </c>
      <c r="AD720" s="1411">
        <f>NPV($C$108,$G593:AD593)+$F593</f>
        <v>-8336596320.9329233</v>
      </c>
      <c r="AE720" s="1411">
        <f>NPV($C$108,$G593:AE593)+$F593</f>
        <v>-8498158634.3142538</v>
      </c>
      <c r="AF720" s="1411">
        <f>NPV($C$108,$G593:AF593)+$F593</f>
        <v>-8650098541.8617458</v>
      </c>
      <c r="AG720" s="1411">
        <f>NPV($C$108,$G593:AG593)+$F593</f>
        <v>-8792944070.385746</v>
      </c>
      <c r="AH720" s="1411">
        <f>NPV($C$108,$G593:AH593)+$F593</f>
        <v>-8927200920.1272335</v>
      </c>
      <c r="AI720" s="1411">
        <f>NPV($C$108,$G593:AI593)+$F593</f>
        <v>-9053352248.8720512</v>
      </c>
      <c r="AJ720" s="1409">
        <f>NPV($C$108,$G593:AJ593)+$F593</f>
        <v>-9171858733.787262</v>
      </c>
      <c r="AK720" s="1409">
        <f>NPV($C$108,$G593:AK593)+$F593</f>
        <v>-9283158845.5253677</v>
      </c>
      <c r="AL720" s="1409">
        <f>NPV($C$108,$G593:AL593)+$F593</f>
        <v>-9387669282.9966164</v>
      </c>
      <c r="AM720" s="1409">
        <f>NPV($C$108,$G593:AM593)+$F593</f>
        <v>-9485785528.0002079</v>
      </c>
      <c r="AN720" s="1409">
        <f>NPV($C$108,$G593:AN593)+$F593</f>
        <v>-9577882487.3666115</v>
      </c>
      <c r="AO720" s="1409">
        <f>NPV($C$108,$G593:AO593)+$F593</f>
        <v>-9664315196.9385223</v>
      </c>
      <c r="AP720" s="1411">
        <f>NPV($C$108,$G593:AP593)+$F593</f>
        <v>-9745419567.0123615</v>
      </c>
      <c r="AQ720" s="1411">
        <f>NPV($C$108,$G593:AQ593)+$F593</f>
        <v>-9821513153.0811348</v>
      </c>
      <c r="AR720" s="1411">
        <f>NPV($C$108,$G593:AR593)+$F593</f>
        <v>-9892895939.0951691</v>
      </c>
      <c r="AS720" s="1411">
        <f>NPV($C$108,$G593:AS593)+$F593</f>
        <v>-9959851123.1673355</v>
      </c>
      <c r="AT720" s="1411">
        <f>NPV($C$108,$G593:AT593)+$F593</f>
        <v>-10022645897.831587</v>
      </c>
      <c r="AU720" s="1411">
        <f>NPV($C$108,$G593:AU593)+$F593</f>
        <v>-10081532218.724436</v>
      </c>
      <c r="AV720" s="1411">
        <f>NPV($C$108,$G593:AV593)+$F593</f>
        <v>-10136747556.982119</v>
      </c>
      <c r="AW720" s="1411">
        <f>NPV($C$108,$G593:AW593)+$F593</f>
        <v>-10188515631.797663</v>
      </c>
      <c r="AX720" s="1411">
        <f>NPV($C$108,$G593:AX593)+$F593</f>
        <v>-10237047120.513643</v>
      </c>
      <c r="AY720" s="1411">
        <f>NPV($C$108,$G593:AY593)+$F593</f>
        <v>-10282540344.380039</v>
      </c>
      <c r="AZ720" s="1411">
        <f>NPV($C$108,$G593:AZ593)+$F593</f>
        <v>-10325181928.715311</v>
      </c>
      <c r="BA720" s="1411">
        <f>NPV($C$108,$G593:BA593)+$F593</f>
        <v>-10365147436.699301</v>
      </c>
      <c r="BB720" s="1411">
        <f>NPV($C$108,$G593:BB593)+$F593</f>
        <v>-10402601976.420662</v>
      </c>
      <c r="BC720" s="1411">
        <f>NPV($C$108,$G593:BC593)+$F593</f>
        <v>-10437700781.116377</v>
      </c>
      <c r="BD720" s="1411">
        <f>NPV($C$108,$G593:BD593)+$F593</f>
        <v>-10470589762.791151</v>
      </c>
      <c r="BE720" s="1411">
        <f>NPV($C$108,$G593:BE593)+$F593</f>
        <v>-10501406039.601402</v>
      </c>
      <c r="BF720" s="1411">
        <f>NPV($C$108,$G593:BF593)+$F593</f>
        <v>-10530278437.541861</v>
      </c>
      <c r="BG720" s="1411">
        <f>NPV($C$108,$G593:BG593)+$F593</f>
        <v>-10557327967.090294</v>
      </c>
      <c r="BH720" s="1411">
        <f>NPV($C$108,$G593:BH593)+$F593</f>
        <v>-10582668275.553923</v>
      </c>
      <c r="BI720" s="1411">
        <f>NPV($C$108,$G593:BI593)+$F593</f>
        <v>-10606406075.925003</v>
      </c>
      <c r="BJ720" s="1411">
        <f>NPV($C$108,$G593:BJ593)+$F593</f>
        <v>-10628641553.097395</v>
      </c>
      <c r="BK720" s="1411">
        <f>NPV($C$108,$G593:BK593)+$F593</f>
        <v>-10649468748.32398</v>
      </c>
      <c r="BL720" s="1411">
        <f>NPV($C$108,$G593:BL593)+$F593</f>
        <v>-10668975922.810005</v>
      </c>
      <c r="BM720" s="1411">
        <f>NPV($C$108,$G593:BM593)+$F593</f>
        <v>-10687245901.341829</v>
      </c>
      <c r="BN720" s="1411">
        <f>NPV($C$108,$G593:BN593)+$F593</f>
        <v>-10704356396.846668</v>
      </c>
    </row>
    <row r="721" spans="2:66" x14ac:dyDescent="0.15">
      <c r="B721" s="1337"/>
      <c r="C721" s="1378"/>
      <c r="D721" s="166" t="str">
        <f t="shared" si="182"/>
        <v>Low Price Range</v>
      </c>
      <c r="E721" s="1337" t="str">
        <f t="shared" si="182"/>
        <v>Low Range CAPEX</v>
      </c>
      <c r="F721" s="1616">
        <f t="shared" si="183"/>
        <v>-8791831987.8756218</v>
      </c>
      <c r="G721" s="1410">
        <f>NPV($C$108,$G594:G594)+$F594</f>
        <v>-1098259169.0239513</v>
      </c>
      <c r="H721" s="1411">
        <f>NPV($C$108,$G594:H594)+$F594</f>
        <v>-1397412098.4516923</v>
      </c>
      <c r="I721" s="1411">
        <f>NPV($C$108,$G594:I594)+$F594</f>
        <v>-1731260875.7162967</v>
      </c>
      <c r="J721" s="1411">
        <f>NPV($C$108,$G594:J594)+$F594</f>
        <v>-2077435542.2963777</v>
      </c>
      <c r="K721" s="1411">
        <f>NPV($C$108,$G594:K594)+$F594</f>
        <v>-2424811441.7742853</v>
      </c>
      <c r="L721" s="1411">
        <f>NPV($C$108,$G594:L594)+$F594</f>
        <v>-2767138749.12077</v>
      </c>
      <c r="M721" s="1411">
        <f>NPV($C$108,$G594:M594)+$F594</f>
        <v>-3100701507.6021042</v>
      </c>
      <c r="N721" s="1411">
        <f>NPV($C$108,$G594:N594)+$F594</f>
        <v>-3423251599.4021025</v>
      </c>
      <c r="O721" s="1411">
        <f>NPV($C$108,$G594:O594)+$F594</f>
        <v>-3733453157.9830008</v>
      </c>
      <c r="P721" s="1409">
        <f>NPV($C$108,$G594:P594)+$F594</f>
        <v>-4030564786.7004585</v>
      </c>
      <c r="Q721" s="1411">
        <f>NPV($C$108,$G594:Q594)+$F594</f>
        <v>-4314245077.7098017</v>
      </c>
      <c r="R721" s="1411">
        <f>NPV($C$108,$G594:R594)+$F594</f>
        <v>-4584427376.890337</v>
      </c>
      <c r="S721" s="1411">
        <f>NPV($C$108,$G594:S594)+$F594</f>
        <v>-4841235921.7068129</v>
      </c>
      <c r="T721" s="1411">
        <f>NPV($C$108,$G594:T594)+$F594</f>
        <v>-5084927947.3852615</v>
      </c>
      <c r="U721" s="1411">
        <f>NPV($C$108,$G594:U594)+$F594</f>
        <v>-5315852757.6245394</v>
      </c>
      <c r="V721" s="1411">
        <f>NPV($C$108,$G594:V594)+$F594</f>
        <v>-5534422248.7425566</v>
      </c>
      <c r="W721" s="1411">
        <f>NPV($C$108,$G594:W594)+$F594</f>
        <v>-5741089380.9958086</v>
      </c>
      <c r="X721" s="1411">
        <f>NPV($C$108,$G594:X594)+$F594</f>
        <v>-5936332291.9076662</v>
      </c>
      <c r="Y721" s="1411">
        <f>NPV($C$108,$G594:Y594)+$F594</f>
        <v>-6120642492.8532734</v>
      </c>
      <c r="Z721" s="1411">
        <f>NPV($C$108,$G594:Z594)+$F594</f>
        <v>-6294516068.9395704</v>
      </c>
      <c r="AA721" s="1411">
        <f>NPV($C$108,$G594:AA594)+$F594</f>
        <v>-6458447117.9656649</v>
      </c>
      <c r="AB721" s="1411">
        <f>NPV($C$108,$G594:AB594)+$F594</f>
        <v>-6612922877.6122589</v>
      </c>
      <c r="AC721" s="1411">
        <f>NPV($C$108,$G594:AC594)+$F594</f>
        <v>-6758420137.3353796</v>
      </c>
      <c r="AD721" s="1411">
        <f>NPV($C$108,$G594:AD594)+$F594</f>
        <v>-6895402635.1437979</v>
      </c>
      <c r="AE721" s="1411">
        <f>NPV($C$108,$G594:AE594)+$F594</f>
        <v>-7024319213.7040081</v>
      </c>
      <c r="AF721" s="1411">
        <f>NPV($C$108,$G594:AF594)+$F594</f>
        <v>-7145602564.2261744</v>
      </c>
      <c r="AG721" s="1411">
        <f>NPV($C$108,$G594:AG594)+$F594</f>
        <v>-7259668426.4126177</v>
      </c>
      <c r="AH721" s="1411">
        <f>NPV($C$108,$G594:AH594)+$F594</f>
        <v>-7366915142.4907312</v>
      </c>
      <c r="AI721" s="1411">
        <f>NPV($C$108,$G594:AI594)+$F594</f>
        <v>-7467723485.8118782</v>
      </c>
      <c r="AJ721" s="1409">
        <f>NPV($C$108,$G594:AJ594)+$F594</f>
        <v>-7562456701.633029</v>
      </c>
      <c r="AK721" s="1409">
        <f>NPV($C$108,$G594:AK594)+$F594</f>
        <v>-7651460710.8915825</v>
      </c>
      <c r="AL721" s="1409">
        <f>NPV($C$108,$G594:AL594)+$F594</f>
        <v>-7735064438.0271645</v>
      </c>
      <c r="AM721" s="1409">
        <f>NPV($C$108,$G594:AM594)+$F594</f>
        <v>-7813580231.9164114</v>
      </c>
      <c r="AN721" s="1409">
        <f>NPV($C$108,$G594:AN594)+$F594</f>
        <v>-7887304355.2958441</v>
      </c>
      <c r="AO721" s="1409">
        <f>NPV($C$108,$G594:AO594)+$F594</f>
        <v>-7956517523.0454607</v>
      </c>
      <c r="AP721" s="1411">
        <f>NPV($C$108,$G594:AP594)+$F594</f>
        <v>-8021485473.6853971</v>
      </c>
      <c r="AQ721" s="1411">
        <f>NPV($C$108,$G594:AQ594)+$F594</f>
        <v>-8082459561.6217823</v>
      </c>
      <c r="AR721" s="1411">
        <f>NPV($C$108,$G594:AR594)+$F594</f>
        <v>-8139677360.2352343</v>
      </c>
      <c r="AS721" s="1411">
        <f>NPV($C$108,$G594:AS594)+$F594</f>
        <v>-8193363267.9665937</v>
      </c>
      <c r="AT721" s="1411">
        <f>NPV($C$108,$G594:AT594)+$F594</f>
        <v>-8243729111.2203798</v>
      </c>
      <c r="AU721" s="1411">
        <f>NPV($C$108,$G594:AU594)+$F594</f>
        <v>-8290974739.2559395</v>
      </c>
      <c r="AV721" s="1411">
        <f>NPV($C$108,$G594:AV594)+$F594</f>
        <v>-8335288607.3311901</v>
      </c>
      <c r="AW721" s="1411">
        <f>NPV($C$108,$G594:AW594)+$F594</f>
        <v>-8376848345.25315</v>
      </c>
      <c r="AX721" s="1411">
        <f>NPV($C$108,$G594:AX594)+$F594</f>
        <v>-8415821309.2119761</v>
      </c>
      <c r="AY721" s="1411">
        <f>NPV($C$108,$G594:AY594)+$F594</f>
        <v>-8452365115.3621082</v>
      </c>
      <c r="AZ721" s="1411">
        <f>NPV($C$108,$G594:AZ594)+$F594</f>
        <v>-8486628154.0901861</v>
      </c>
      <c r="BA721" s="1411">
        <f>NPV($C$108,$G594:BA594)+$F594</f>
        <v>-8518750084.2948933</v>
      </c>
      <c r="BB721" s="1411">
        <f>NPV($C$108,$G594:BB594)+$F594</f>
        <v>-8548862307.3150816</v>
      </c>
      <c r="BC721" s="1411">
        <f>NPV($C$108,$G594:BC594)+$F594</f>
        <v>-8577088420.3925667</v>
      </c>
      <c r="BD721" s="1411">
        <f>NPV($C$108,$G594:BD594)+$F594</f>
        <v>-8603544649.7559147</v>
      </c>
      <c r="BE721" s="1411">
        <f>NPV($C$108,$G594:BE594)+$F594</f>
        <v>-8628340263.5699863</v>
      </c>
      <c r="BF721" s="1411">
        <f>NPV($C$108,$G594:BF594)+$F594</f>
        <v>-8651577965.120451</v>
      </c>
      <c r="BG721" s="1411">
        <f>NPV($C$108,$G594:BG594)+$F594</f>
        <v>-8673354266.6987438</v>
      </c>
      <c r="BH721" s="1411">
        <f>NPV($C$108,$G594:BH594)+$F594</f>
        <v>-8693759844.7261486</v>
      </c>
      <c r="BI721" s="1411">
        <f>NPV($C$108,$G594:BI594)+$F594</f>
        <v>-8712879876.7097836</v>
      </c>
      <c r="BJ721" s="1411">
        <f>NPV($C$108,$G594:BJ594)+$F594</f>
        <v>-8730794360.6617584</v>
      </c>
      <c r="BK721" s="1411">
        <f>NPV($C$108,$G594:BK594)+$F594</f>
        <v>-8747578417.6383915</v>
      </c>
      <c r="BL721" s="1411">
        <f>NPV($C$108,$G594:BL594)+$F594</f>
        <v>-8763302578.0715733</v>
      </c>
      <c r="BM721" s="1411">
        <f>NPV($C$108,$G594:BM594)+$F594</f>
        <v>-8778033052.5709915</v>
      </c>
      <c r="BN721" s="1411">
        <f>NPV($C$108,$G594:BN594)+$F594</f>
        <v>-8791831987.8756218</v>
      </c>
    </row>
    <row r="722" spans="2:66" ht="8.25" customHeight="1" x14ac:dyDescent="0.15">
      <c r="B722" s="1337"/>
      <c r="C722" s="1378"/>
      <c r="D722" s="166"/>
      <c r="E722" s="1337"/>
      <c r="F722" s="1616"/>
      <c r="G722" s="1410"/>
      <c r="H722" s="1411"/>
      <c r="I722" s="1411"/>
      <c r="J722" s="1411"/>
      <c r="K722" s="1411"/>
      <c r="L722" s="1411"/>
      <c r="M722" s="1411"/>
      <c r="N722" s="1411"/>
      <c r="O722" s="1411"/>
      <c r="P722" s="1409"/>
      <c r="Q722" s="1411"/>
      <c r="R722" s="1411"/>
      <c r="S722" s="1411"/>
      <c r="T722" s="1411"/>
      <c r="U722" s="1411"/>
      <c r="V722" s="1411"/>
      <c r="W722" s="1411"/>
      <c r="X722" s="1411"/>
      <c r="Y722" s="1411"/>
      <c r="Z722" s="1411"/>
      <c r="AA722" s="1411"/>
      <c r="AB722" s="1411"/>
      <c r="AC722" s="1411"/>
      <c r="AD722" s="1411"/>
      <c r="AE722" s="1411"/>
      <c r="AF722" s="1411"/>
      <c r="AG722" s="1411"/>
      <c r="AH722" s="1411"/>
      <c r="AI722" s="1411"/>
      <c r="AJ722" s="1409"/>
      <c r="AK722" s="1409"/>
      <c r="AL722" s="1409"/>
      <c r="AM722" s="1409"/>
      <c r="AN722" s="1409"/>
      <c r="AO722" s="1409"/>
      <c r="AP722" s="1411"/>
      <c r="AQ722" s="1411"/>
      <c r="AR722" s="1411"/>
      <c r="AS722" s="1411"/>
      <c r="AT722" s="1411"/>
      <c r="AU722" s="1411"/>
      <c r="AV722" s="1411"/>
      <c r="AW722" s="1411"/>
      <c r="AX722" s="1411"/>
      <c r="AY722" s="1411"/>
      <c r="AZ722" s="1411"/>
      <c r="BA722" s="1411"/>
      <c r="BB722" s="1411"/>
      <c r="BC722" s="1411"/>
      <c r="BD722" s="1411"/>
      <c r="BE722" s="1411"/>
      <c r="BF722" s="1411"/>
      <c r="BG722" s="1411"/>
      <c r="BH722" s="1411"/>
      <c r="BI722" s="1411"/>
      <c r="BJ722" s="1411"/>
      <c r="BK722" s="1411"/>
      <c r="BL722" s="1411"/>
      <c r="BM722" s="1411"/>
      <c r="BN722" s="1411"/>
    </row>
    <row r="723" spans="2:66" x14ac:dyDescent="0.15">
      <c r="B723" s="1337"/>
      <c r="C723" s="1378"/>
      <c r="D723" s="166" t="str">
        <f t="shared" ref="D723:E723" si="184">D660</f>
        <v>High Price Range</v>
      </c>
      <c r="E723" s="1337" t="str">
        <f t="shared" si="184"/>
        <v>Low Range CAPEX</v>
      </c>
      <c r="F723" s="1616">
        <f t="shared" si="183"/>
        <v>6833462589.4414949</v>
      </c>
      <c r="G723" s="1410">
        <f>NPV($C$108,$G596:G596)+$F596</f>
        <v>1356601316.6114936</v>
      </c>
      <c r="H723" s="1411">
        <f>NPV($C$108,$G596:H596)+$F596</f>
        <v>2785385341.4093175</v>
      </c>
      <c r="I723" s="1411">
        <f>NPV($C$108,$G596:I596)+$F596</f>
        <v>3812301127.0341778</v>
      </c>
      <c r="J723" s="1411">
        <f>NPV($C$108,$G596:J596)+$F596</f>
        <v>4589190389.5221844</v>
      </c>
      <c r="K723" s="1411">
        <f>NPV($C$108,$G596:K596)+$F596</f>
        <v>5193180849.5476351</v>
      </c>
      <c r="L723" s="1411">
        <f>NPV($C$108,$G596:L596)+$F596</f>
        <v>5670329018.2786255</v>
      </c>
      <c r="M723" s="1411">
        <f>NPV($C$108,$G596:M596)+$F596</f>
        <v>6050889450.1854534</v>
      </c>
      <c r="N723" s="1411">
        <f>NPV($C$108,$G596:N596)+$F596</f>
        <v>6356018590.3625879</v>
      </c>
      <c r="O723" s="1411">
        <f>NPV($C$108,$G596:O596)+$F596</f>
        <v>6601172699.9423714</v>
      </c>
      <c r="P723" s="1409">
        <f>NPV($C$108,$G596:P596)+$F596</f>
        <v>6798011544.7320356</v>
      </c>
      <c r="Q723" s="1411">
        <f>NPV($C$108,$G596:Q596)+$F596</f>
        <v>6955546973.5173426</v>
      </c>
      <c r="R723" s="1411">
        <f>NPV($C$108,$G596:R596)+$F596</f>
        <v>7080876627.4950209</v>
      </c>
      <c r="S723" s="1411">
        <f>NPV($C$108,$G596:S596)+$F596</f>
        <v>7179674357.6515007</v>
      </c>
      <c r="T723" s="1411">
        <f>NPV($C$108,$G596:T596)+$F596</f>
        <v>7256530298.1173439</v>
      </c>
      <c r="U723" s="1411">
        <f>NPV($C$108,$G596:U596)+$F596</f>
        <v>7315193950.7055387</v>
      </c>
      <c r="V723" s="1411">
        <f>NPV($C$108,$G596:V596)+$F596</f>
        <v>7358752410.6273842</v>
      </c>
      <c r="W723" s="1411">
        <f>NPV($C$108,$G596:W596)+$F596</f>
        <v>7389763877.3611269</v>
      </c>
      <c r="X723" s="1411">
        <f>NPV($C$108,$G596:X596)+$F596</f>
        <v>7410359521.9926491</v>
      </c>
      <c r="Y723" s="1411">
        <f>NPV($C$108,$G596:Y596)+$F596</f>
        <v>7422322448.7741756</v>
      </c>
      <c r="Z723" s="1411">
        <f>NPV($C$108,$G596:Z596)+$F596</f>
        <v>7427149745.2138987</v>
      </c>
      <c r="AA723" s="1411">
        <f>NPV($C$108,$G596:AA596)+$F596</f>
        <v>7426101827.8310213</v>
      </c>
      <c r="AB723" s="1411">
        <f>NPV($C$108,$G596:AB596)+$F596</f>
        <v>7420242096.6687231</v>
      </c>
      <c r="AC723" s="1411">
        <f>NPV($C$108,$G596:AC596)+$F596</f>
        <v>7410469095.7464638</v>
      </c>
      <c r="AD723" s="1411">
        <f>NPV($C$108,$G596:AD596)+$F596</f>
        <v>7397542807.7538528</v>
      </c>
      <c r="AE723" s="1411">
        <f>NPV($C$108,$G596:AE596)+$F596</f>
        <v>7382106307.3793087</v>
      </c>
      <c r="AF723" s="1411">
        <f>NPV($C$108,$G596:AF596)+$F596</f>
        <v>7364703706.1339827</v>
      </c>
      <c r="AG723" s="1411">
        <f>NPV($C$108,$G596:AG596)+$F596</f>
        <v>7345795107.9401798</v>
      </c>
      <c r="AH723" s="1411">
        <f>NPV($C$108,$G596:AH596)+$F596</f>
        <v>7325769136.1159363</v>
      </c>
      <c r="AI723" s="1411">
        <f>NPV($C$108,$G596:AI596)+$F596</f>
        <v>7304953473.0831213</v>
      </c>
      <c r="AJ723" s="1409">
        <f>NPV($C$108,$G596:AJ596)+$F596</f>
        <v>7283623763.3669186</v>
      </c>
      <c r="AK723" s="1409">
        <f>NPV($C$108,$G596:AK596)+$F596</f>
        <v>7262011160.6763182</v>
      </c>
      <c r="AL723" s="1409">
        <f>NPV($C$108,$G596:AL596)+$F596</f>
        <v>7240308745.681715</v>
      </c>
      <c r="AM723" s="1409">
        <f>NPV($C$108,$G596:AM596)+$F596</f>
        <v>7218676998.665843</v>
      </c>
      <c r="AN723" s="1409">
        <f>NPV($C$108,$G596:AN596)+$F596</f>
        <v>7197248477.6970863</v>
      </c>
      <c r="AO723" s="1409">
        <f>NPV($C$108,$G596:AO596)+$F596</f>
        <v>7176131826.2817488</v>
      </c>
      <c r="AP723" s="1411">
        <f>NPV($C$108,$G596:AP596)+$F596</f>
        <v>7155415213.0467119</v>
      </c>
      <c r="AQ723" s="1411">
        <f>NPV($C$108,$G596:AQ596)+$F596</f>
        <v>7135169288.7231836</v>
      </c>
      <c r="AR723" s="1411">
        <f>NPV($C$108,$G596:AR596)+$F596</f>
        <v>7115449731.6637468</v>
      </c>
      <c r="AS723" s="1411">
        <f>NPV($C$108,$G596:AS596)+$F596</f>
        <v>7096299441.6534739</v>
      </c>
      <c r="AT723" s="1411">
        <f>NPV($C$108,$G596:AT596)+$F596</f>
        <v>7077750432.3511143</v>
      </c>
      <c r="AU723" s="1411">
        <f>NPV($C$108,$G596:AU596)+$F596</f>
        <v>7059825464.9136124</v>
      </c>
      <c r="AV723" s="1411">
        <f>NPV($C$108,$G596:AV596)+$F596</f>
        <v>7042539458.8997564</v>
      </c>
      <c r="AW723" s="1411">
        <f>NPV($C$108,$G596:AW596)+$F596</f>
        <v>7025900711.167284</v>
      </c>
      <c r="AX723" s="1411">
        <f>NPV($C$108,$G596:AX596)+$F596</f>
        <v>7009911948.9741554</v>
      </c>
      <c r="AY723" s="1411">
        <f>NPV($C$108,$G596:AY596)+$F596</f>
        <v>6994571239.7112446</v>
      </c>
      <c r="AZ723" s="1411">
        <f>NPV($C$108,$G596:AZ596)+$F596</f>
        <v>6979872776.5036497</v>
      </c>
      <c r="BA723" s="1411">
        <f>NPV($C$108,$G596:BA596)+$F596</f>
        <v>6965807556.2189436</v>
      </c>
      <c r="BB723" s="1411">
        <f>NPV($C$108,$G596:BB596)+$F596</f>
        <v>6952363964.1301394</v>
      </c>
      <c r="BC723" s="1411">
        <f>NPV($C$108,$G596:BC596)+$F596</f>
        <v>6939528277.5313683</v>
      </c>
      <c r="BD723" s="1411">
        <f>NPV($C$108,$G596:BD596)+$F596</f>
        <v>6927285098.9399147</v>
      </c>
      <c r="BE723" s="1411">
        <f>NPV($C$108,$G596:BE596)+$F596</f>
        <v>6915617728.0939283</v>
      </c>
      <c r="BF723" s="1411">
        <f>NPV($C$108,$G596:BF596)+$F596</f>
        <v>6904508480.7331676</v>
      </c>
      <c r="BG723" s="1411">
        <f>NPV($C$108,$G596:BG596)+$F596</f>
        <v>6893938961.0995016</v>
      </c>
      <c r="BH723" s="1411">
        <f>NPV($C$108,$G596:BH596)+$F596</f>
        <v>6883890294.1886063</v>
      </c>
      <c r="BI723" s="1411">
        <f>NPV($C$108,$G596:BI596)+$F596</f>
        <v>6874343323.0027246</v>
      </c>
      <c r="BJ723" s="1411">
        <f>NPV($C$108,$G596:BJ596)+$F596</f>
        <v>6865278775.378356</v>
      </c>
      <c r="BK723" s="1411">
        <f>NPV($C$108,$G596:BK596)+$F596</f>
        <v>6856677404.3770866</v>
      </c>
      <c r="BL723" s="1411">
        <f>NPV($C$108,$G596:BL596)+$F596</f>
        <v>6848520105.719552</v>
      </c>
      <c r="BM723" s="1411">
        <f>NPV($C$108,$G596:BM596)+$F596</f>
        <v>6840788015.3008623</v>
      </c>
      <c r="BN723" s="1411">
        <f>NPV($C$108,$G596:BN596)+$F596</f>
        <v>6833462589.4414949</v>
      </c>
    </row>
    <row r="724" spans="2:66" x14ac:dyDescent="0.15">
      <c r="B724" s="1337"/>
      <c r="C724" s="1378"/>
      <c r="D724" s="166" t="str">
        <f t="shared" si="182"/>
        <v>High Price Range</v>
      </c>
      <c r="E724" s="1337" t="str">
        <f t="shared" si="182"/>
        <v>Low Range CAPEX</v>
      </c>
      <c r="F724" s="1616">
        <f t="shared" si="183"/>
        <v>11943688522.202538</v>
      </c>
      <c r="G724" s="1410">
        <f>NPV($C$108,$G597:G597)+$F597</f>
        <v>1356601316.6114936</v>
      </c>
      <c r="H724" s="1411">
        <f>NPV($C$108,$G597:H597)+$F597</f>
        <v>2954027836.941843</v>
      </c>
      <c r="I724" s="1411">
        <f>NPV($C$108,$G597:I597)+$F597</f>
        <v>4204195937.6857653</v>
      </c>
      <c r="J724" s="1411">
        <f>NPV($C$108,$G597:J597)+$F597</f>
        <v>5224219246.1821527</v>
      </c>
      <c r="K724" s="1411">
        <f>NPV($C$108,$G597:K597)+$F597</f>
        <v>6076234113.1702547</v>
      </c>
      <c r="L724" s="1411">
        <f>NPV($C$108,$G597:L597)+$F597</f>
        <v>6798771318.8616247</v>
      </c>
      <c r="M724" s="1411">
        <f>NPV($C$108,$G597:M597)+$F597</f>
        <v>7418030962.2161951</v>
      </c>
      <c r="N724" s="1411">
        <f>NPV($C$108,$G597:N597)+$F597</f>
        <v>7952940789.6358261</v>
      </c>
      <c r="O724" s="1411">
        <f>NPV($C$108,$G597:O597)+$F597</f>
        <v>8417768510.117157</v>
      </c>
      <c r="P724" s="1409">
        <f>NPV($C$108,$G597:P597)+$F597</f>
        <v>8823610364.6356869</v>
      </c>
      <c r="Q724" s="1411">
        <f>NPV($C$108,$G597:Q597)+$F597</f>
        <v>9179303576.1762161</v>
      </c>
      <c r="R724" s="1411">
        <f>NPV($C$108,$G597:R597)+$F597</f>
        <v>9492018100.5388393</v>
      </c>
      <c r="S724" s="1411">
        <f>NPV($C$108,$G597:S597)+$F597</f>
        <v>9767658006.8408661</v>
      </c>
      <c r="T724" s="1411">
        <f>NPV($C$108,$G597:T597)+$F597</f>
        <v>10011143855.270056</v>
      </c>
      <c r="U724" s="1411">
        <f>NPV($C$108,$G597:U597)+$F597</f>
        <v>10226617451.543583</v>
      </c>
      <c r="V724" s="1411">
        <f>NPV($C$108,$G597:V597)+$F597</f>
        <v>10417594132.31238</v>
      </c>
      <c r="W724" s="1411">
        <f>NPV($C$108,$G597:W597)+$F597</f>
        <v>10587078494.141546</v>
      </c>
      <c r="X724" s="1411">
        <f>NPV($C$108,$G597:X597)+$F597</f>
        <v>10737653981.138674</v>
      </c>
      <c r="Y724" s="1411">
        <f>NPV($C$108,$G597:Y597)+$F597</f>
        <v>10871553351.851551</v>
      </c>
      <c r="Z724" s="1411">
        <f>NPV($C$108,$G597:Z597)+$F597</f>
        <v>10990714881.307756</v>
      </c>
      <c r="AA724" s="1411">
        <f>NPV($C$108,$G597:AA597)+$F597</f>
        <v>11096827733.85997</v>
      </c>
      <c r="AB724" s="1411">
        <f>NPV($C$108,$G597:AB597)+$F597</f>
        <v>11191368987.114773</v>
      </c>
      <c r="AC724" s="1411">
        <f>NPV($C$108,$G597:AC597)+$F597</f>
        <v>11275634130.017073</v>
      </c>
      <c r="AD724" s="1411">
        <f>NPV($C$108,$G597:AD597)+$F597</f>
        <v>11350762396.931217</v>
      </c>
      <c r="AE724" s="1411">
        <f>NPV($C$108,$G597:AE597)+$F597</f>
        <v>11417757969.966021</v>
      </c>
      <c r="AF724" s="1411">
        <f>NPV($C$108,$G597:AF597)+$F597</f>
        <v>11477507842.376657</v>
      </c>
      <c r="AG724" s="1411">
        <f>NPV($C$108,$G597:AG597)+$F597</f>
        <v>11530796959.355452</v>
      </c>
      <c r="AH724" s="1411">
        <f>NPV($C$108,$G597:AH597)+$F597</f>
        <v>11578321120.587601</v>
      </c>
      <c r="AI724" s="1411">
        <f>NPV($C$108,$G597:AI597)+$F597</f>
        <v>11620698029.094791</v>
      </c>
      <c r="AJ724" s="1409">
        <f>NPV($C$108,$G597:AJ597)+$F597</f>
        <v>11658476794.442619</v>
      </c>
      <c r="AK724" s="1409">
        <f>NPV($C$108,$G597:AK597)+$F597</f>
        <v>11692146139.235182</v>
      </c>
      <c r="AL724" s="1411">
        <f>NPV($C$108,$G597:AL597)+$F597</f>
        <v>11722141511.597528</v>
      </c>
      <c r="AM724" s="1411">
        <f>NPV($C$108,$G597:AM597)+$F597</f>
        <v>11748851269.896631</v>
      </c>
      <c r="AN724" s="1411">
        <f>NPV($C$108,$G597:AN597)+$F597</f>
        <v>11772622076.963768</v>
      </c>
      <c r="AO724" s="1411">
        <f>NPV($C$108,$G597:AO597)+$F597</f>
        <v>11793763617.845428</v>
      </c>
      <c r="AP724" s="1411">
        <f>NPV($C$108,$G597:AP597)+$F597</f>
        <v>11812552736.347351</v>
      </c>
      <c r="AQ724" s="1411">
        <f>NPV($C$108,$G597:AQ597)+$F597</f>
        <v>11829237070.381878</v>
      </c>
      <c r="AR724" s="1411">
        <f>NPV($C$108,$G597:AR597)+$F597</f>
        <v>11844038253.646524</v>
      </c>
      <c r="AS724" s="1411">
        <f>NPV($C$108,$G597:AS597)+$F597</f>
        <v>11857154740.886698</v>
      </c>
      <c r="AT724" s="1411">
        <f>NPV($C$108,$G597:AT597)+$F597</f>
        <v>11868764305.489584</v>
      </c>
      <c r="AU724" s="1411">
        <f>NPV($C$108,$G597:AU597)+$F597</f>
        <v>11879026251.077864</v>
      </c>
      <c r="AV724" s="1411">
        <f>NPV($C$108,$G597:AV597)+$F597</f>
        <v>11888083372.852358</v>
      </c>
      <c r="AW724" s="1411">
        <f>NPV($C$108,$G597:AW597)+$F597</f>
        <v>11896063699.459152</v>
      </c>
      <c r="AX724" s="1411">
        <f>NPV($C$108,$G597:AX597)+$F597</f>
        <v>11903082041.959955</v>
      </c>
      <c r="AY724" s="1411">
        <f>NPV($C$108,$G597:AY597)+$F597</f>
        <v>11909241372.928509</v>
      </c>
      <c r="AZ724" s="1411">
        <f>NPV($C$108,$G597:AZ597)+$F597</f>
        <v>11914634055.671278</v>
      </c>
      <c r="BA724" s="1411">
        <f>NPV($C$108,$G597:BA597)+$F597</f>
        <v>11919342940.988873</v>
      </c>
      <c r="BB724" s="1411">
        <f>NPV($C$108,$G597:BB597)+$F597</f>
        <v>11923442346.683104</v>
      </c>
      <c r="BC724" s="1411">
        <f>NPV($C$108,$G597:BC597)+$F597</f>
        <v>11926998933.114296</v>
      </c>
      <c r="BD724" s="1411">
        <f>NPV($C$108,$G597:BD597)+$F597</f>
        <v>11930072486.475544</v>
      </c>
      <c r="BE724" s="1411">
        <f>NPV($C$108,$G597:BE597)+$F597</f>
        <v>11932716620.03495</v>
      </c>
      <c r="BF724" s="1411">
        <f>NPV($C$108,$G597:BF597)+$F597</f>
        <v>11934979402.369875</v>
      </c>
      <c r="BG724" s="1411">
        <f>NPV($C$108,$G597:BG597)+$F597</f>
        <v>11936903920.551161</v>
      </c>
      <c r="BH724" s="1411">
        <f>NPV($C$108,$G597:BH597)+$F597</f>
        <v>11938528785.306812</v>
      </c>
      <c r="BI724" s="1411">
        <f>NPV($C$108,$G597:BI597)+$F597</f>
        <v>11939888584.384125</v>
      </c>
      <c r="BJ724" s="1411">
        <f>NPV($C$108,$G597:BJ597)+$F597</f>
        <v>11941014289.620203</v>
      </c>
      <c r="BK724" s="1411">
        <f>NPV($C$108,$G597:BK597)+$F597</f>
        <v>11941933622.609404</v>
      </c>
      <c r="BL724" s="1411">
        <f>NPV($C$108,$G597:BL597)+$F597</f>
        <v>11942671383.310446</v>
      </c>
      <c r="BM724" s="1411">
        <f>NPV($C$108,$G597:BM597)+$F597</f>
        <v>11943249745.455763</v>
      </c>
      <c r="BN724" s="1411">
        <f>NPV($C$108,$G597:BN597)+$F597</f>
        <v>11943688522.202538</v>
      </c>
    </row>
    <row r="725" spans="2:66" x14ac:dyDescent="0.15">
      <c r="B725" s="1337"/>
      <c r="C725" s="1379"/>
      <c r="D725" s="1364" t="str">
        <f t="shared" si="182"/>
        <v>High Price Range</v>
      </c>
      <c r="E725" s="1347" t="str">
        <f t="shared" si="182"/>
        <v>Low Range CAPEX</v>
      </c>
      <c r="F725" s="1617">
        <f t="shared" si="183"/>
        <v>17926719427.2724</v>
      </c>
      <c r="G725" s="1413">
        <f>NPV($C$108,$G598:G598)+$F598</f>
        <v>1356601316.6114936</v>
      </c>
      <c r="H725" s="1414">
        <f>NPV($C$108,$G598:H598)+$F598</f>
        <v>3122670332.4743681</v>
      </c>
      <c r="I725" s="1414">
        <f>NPV($C$108,$G598:I598)+$F598</f>
        <v>4603909705.8179131</v>
      </c>
      <c r="J725" s="1411">
        <f>NPV($C$108,$G598:J598)+$F598</f>
        <v>5881802457.0504627</v>
      </c>
      <c r="K725" s="1411">
        <f>NPV($C$108,$G598:K598)+$F598</f>
        <v>7001901986.5335922</v>
      </c>
      <c r="L725" s="1411">
        <f>NPV($C$108,$G598:L598)+$F598</f>
        <v>7993810052.059103</v>
      </c>
      <c r="M725" s="1411">
        <f>NPV($C$108,$G598:M598)+$F598</f>
        <v>8878545872.6498623</v>
      </c>
      <c r="N725" s="1411">
        <f>NPV($C$108,$G598:N598)+$F598</f>
        <v>9671923817.0534058</v>
      </c>
      <c r="O725" s="1411">
        <f>NPV($C$108,$G598:O598)+$F598</f>
        <v>10386331464.317686</v>
      </c>
      <c r="P725" s="1409">
        <f>NPV($C$108,$G598:P598)+$F598</f>
        <v>11031761115.684942</v>
      </c>
      <c r="Q725" s="1411">
        <f>NPV($C$108,$G598:Q598)+$F598</f>
        <v>11616453141.892748</v>
      </c>
      <c r="R725" s="1411">
        <f>NPV($C$108,$G598:R598)+$F598</f>
        <v>12147320425.288582</v>
      </c>
      <c r="S725" s="1411">
        <f>NPV($C$108,$G598:S598)+$F598</f>
        <v>12630241242.051296</v>
      </c>
      <c r="T725" s="1411">
        <f>NPV($C$108,$G598:T598)+$F598</f>
        <v>13070268914.502666</v>
      </c>
      <c r="U725" s="1411">
        <f>NPV($C$108,$G598:U598)+$F598</f>
        <v>13471786530.38879</v>
      </c>
      <c r="V725" s="1411">
        <f>NPV($C$108,$G598:V598)+$F598</f>
        <v>13838624091.239393</v>
      </c>
      <c r="W725" s="1411">
        <f>NPV($C$108,$G598:W598)+$F598</f>
        <v>14174149172.161375</v>
      </c>
      <c r="X725" s="1411">
        <f>NPV($C$108,$G598:X598)+$F598</f>
        <v>14481338410.570986</v>
      </c>
      <c r="Y725" s="1411">
        <f>NPV($C$108,$G598:Y598)+$F598</f>
        <v>14762834799.408932</v>
      </c>
      <c r="Z725" s="1411">
        <f>NPV($C$108,$G598:Z598)+$F598</f>
        <v>15020994256.087128</v>
      </c>
      <c r="AA725" s="1411">
        <f>NPV($C$108,$G598:AA598)+$F598</f>
        <v>15257923944.59984</v>
      </c>
      <c r="AB725" s="1411">
        <f>NPV($C$108,$G598:AB598)+$F598</f>
        <v>15475514155.100658</v>
      </c>
      <c r="AC725" s="1411">
        <f>NPV($C$108,$G598:AC598)+$F598</f>
        <v>15675465079.070709</v>
      </c>
      <c r="AD725" s="1411">
        <f>NPV($C$108,$G598:AD598)+$F598</f>
        <v>15859309488.838385</v>
      </c>
      <c r="AE725" s="1411">
        <f>NPV($C$108,$G598:AE598)+$F598</f>
        <v>16028432093.265457</v>
      </c>
      <c r="AF725" s="1411">
        <f>NPV($C$108,$G598:AF598)+$F598</f>
        <v>16184086168.135004</v>
      </c>
      <c r="AG725" s="1411">
        <f>NPV($C$108,$G598:AG598)+$F598</f>
        <v>16327407931.143051</v>
      </c>
      <c r="AH725" s="1411">
        <f>NPV($C$108,$G598:AH598)+$F598</f>
        <v>16459429034.584148</v>
      </c>
      <c r="AI725" s="1411">
        <f>NPV($C$108,$G598:AI598)+$F598</f>
        <v>16581087475.031704</v>
      </c>
      <c r="AJ725" s="1409">
        <f>NPV($C$108,$G598:AJ598)+$F598</f>
        <v>16693237162.411751</v>
      </c>
      <c r="AK725" s="1409">
        <f>NPV($C$108,$G598:AK598)+$F598</f>
        <v>16796656346.511993</v>
      </c>
      <c r="AL725" s="1411">
        <f>NPV($C$108,$G598:AL598)+$F598</f>
        <v>16892055064.042072</v>
      </c>
      <c r="AM725" s="1411">
        <f>NPV($C$108,$G598:AM598)+$F598</f>
        <v>16980081741.602627</v>
      </c>
      <c r="AN725" s="1411">
        <f>NPV($C$108,$G598:AN598)+$F598</f>
        <v>17061329067.666435</v>
      </c>
      <c r="AO725" s="1411">
        <f>NPV($C$108,$G598:AO598)+$F598</f>
        <v>17136339228.687359</v>
      </c>
      <c r="AP725" s="1411">
        <f>NPV($C$108,$G598:AP598)+$F598</f>
        <v>17205608589.803364</v>
      </c>
      <c r="AQ725" s="1411">
        <f>NPV($C$108,$G598:AQ598)+$F598</f>
        <v>17269591888.583603</v>
      </c>
      <c r="AR725" s="1411">
        <f>NPV($C$108,$G598:AR598)+$F598</f>
        <v>17328706000.347401</v>
      </c>
      <c r="AS725" s="1411">
        <f>NPV($C$108,$G598:AS598)+$F598</f>
        <v>17383333325.338223</v>
      </c>
      <c r="AT725" s="1411">
        <f>NPV($C$108,$G598:AT598)+$F598</f>
        <v>17433824841.144974</v>
      </c>
      <c r="AU725" s="1411">
        <f>NPV($C$108,$G598:AU598)+$F598</f>
        <v>17480502857.971298</v>
      </c>
      <c r="AV725" s="1411">
        <f>NPV($C$108,$G598:AV598)+$F598</f>
        <v>17523663509.460884</v>
      </c>
      <c r="AW725" s="1411">
        <f>NPV($C$108,$G598:AW598)+$F598</f>
        <v>17563579007.633171</v>
      </c>
      <c r="AX725" s="1411">
        <f>NPV($C$108,$G598:AX598)+$F598</f>
        <v>17600499686.941116</v>
      </c>
      <c r="AY725" s="1411">
        <f>NPV($C$108,$G598:AY598)+$F598</f>
        <v>17634655859.428463</v>
      </c>
      <c r="AZ725" s="1411">
        <f>NPV($C$108,$G598:AZ598)+$F598</f>
        <v>17666259500.354168</v>
      </c>
      <c r="BA725" s="1411">
        <f>NPV($C$108,$G598:BA598)+$F598</f>
        <v>17695505781.398392</v>
      </c>
      <c r="BB725" s="1411">
        <f>NPV($C$108,$G598:BB598)+$F598</f>
        <v>17722574466.612335</v>
      </c>
      <c r="BC725" s="1411">
        <f>NPV($C$108,$G598:BC598)+$F598</f>
        <v>17747631184.576488</v>
      </c>
      <c r="BD725" s="1411">
        <f>NPV($C$108,$G598:BD598)+$F598</f>
        <v>17770828588.75156</v>
      </c>
      <c r="BE725" s="1411">
        <f>NPV($C$108,$G598:BE598)+$F598</f>
        <v>17792307416.710781</v>
      </c>
      <c r="BF725" s="1411">
        <f>NPV($C$108,$G598:BF598)+$F598</f>
        <v>17812197457.80584</v>
      </c>
      <c r="BG725" s="1411">
        <f>NPV($C$108,$G598:BG598)+$F598</f>
        <v>17830618437.818851</v>
      </c>
      <c r="BH725" s="1411">
        <f>NPV($C$108,$G598:BH598)+$F598</f>
        <v>17847680828.27071</v>
      </c>
      <c r="BI725" s="1411">
        <f>NPV($C$108,$G598:BI598)+$F598</f>
        <v>17863486587.276665</v>
      </c>
      <c r="BJ725" s="1411">
        <f>NPV($C$108,$G598:BJ598)+$F598</f>
        <v>17878129838.148804</v>
      </c>
      <c r="BK725" s="1411">
        <f>NPV($C$108,$G598:BK598)+$F598</f>
        <v>17891697491.331715</v>
      </c>
      <c r="BL725" s="1411">
        <f>NPV($C$108,$G598:BL598)+$F598</f>
        <v>17904269814.711433</v>
      </c>
      <c r="BM725" s="1411">
        <f>NPV($C$108,$G598:BM598)+$F598</f>
        <v>17915920956.851173</v>
      </c>
      <c r="BN725" s="1411">
        <f>NPV($C$108,$G598:BN598)+$F598</f>
        <v>17926719427.2724</v>
      </c>
    </row>
    <row r="726" spans="2:66" ht="6.75" customHeight="1" x14ac:dyDescent="0.15">
      <c r="B726" s="1337"/>
      <c r="C726" s="1378"/>
      <c r="D726" s="166"/>
      <c r="E726" s="1337"/>
      <c r="F726" s="1616"/>
      <c r="G726" s="1410"/>
      <c r="H726" s="1411"/>
      <c r="I726" s="1411"/>
      <c r="J726" s="1411"/>
      <c r="K726" s="1411"/>
      <c r="L726" s="1411"/>
      <c r="M726" s="1411"/>
      <c r="N726" s="1411"/>
      <c r="O726" s="1411"/>
      <c r="P726" s="1409"/>
      <c r="Q726" s="1411"/>
      <c r="R726" s="1411"/>
      <c r="S726" s="1411"/>
      <c r="T726" s="1411"/>
      <c r="U726" s="1411"/>
      <c r="V726" s="1411"/>
      <c r="W726" s="1411"/>
      <c r="X726" s="1411"/>
      <c r="Y726" s="1411"/>
      <c r="Z726" s="1411"/>
      <c r="AA726" s="1411"/>
      <c r="AB726" s="1411"/>
      <c r="AC726" s="1411"/>
      <c r="AD726" s="1411"/>
      <c r="AE726" s="1411"/>
      <c r="AF726" s="1411"/>
      <c r="AG726" s="1411"/>
      <c r="AH726" s="1411"/>
      <c r="AI726" s="1411"/>
      <c r="AJ726" s="1409"/>
      <c r="AK726" s="1409"/>
      <c r="AL726" s="1411"/>
      <c r="AM726" s="1411"/>
      <c r="AN726" s="1411"/>
      <c r="AO726" s="1411"/>
      <c r="AP726" s="1411"/>
      <c r="AQ726" s="1411"/>
      <c r="AR726" s="1411"/>
      <c r="AS726" s="1411"/>
      <c r="AT726" s="1411"/>
      <c r="AU726" s="1411"/>
      <c r="AV726" s="1411"/>
      <c r="AW726" s="1411"/>
      <c r="AX726" s="1411"/>
      <c r="AY726" s="1411"/>
      <c r="AZ726" s="1411"/>
      <c r="BA726" s="1411"/>
      <c r="BB726" s="1411"/>
      <c r="BC726" s="1411"/>
      <c r="BD726" s="1411"/>
      <c r="BE726" s="1411"/>
      <c r="BF726" s="1411"/>
      <c r="BG726" s="1411"/>
      <c r="BH726" s="1411"/>
      <c r="BI726" s="1411"/>
      <c r="BJ726" s="1411"/>
      <c r="BK726" s="1411"/>
      <c r="BL726" s="1411"/>
      <c r="BM726" s="1411"/>
      <c r="BN726" s="1411"/>
    </row>
    <row r="727" spans="2:66" x14ac:dyDescent="0.15">
      <c r="B727" s="1337"/>
      <c r="C727" s="1378" t="str">
        <f t="shared" si="182"/>
        <v>Low Range Opex-High</v>
      </c>
      <c r="D727" s="166" t="str">
        <f t="shared" si="182"/>
        <v>Low Price Range</v>
      </c>
      <c r="E727" s="1337" t="str">
        <f t="shared" si="182"/>
        <v>Low Range CAPEX</v>
      </c>
      <c r="F727" s="1616">
        <f t="shared" si="183"/>
        <v>-13530273242.229399</v>
      </c>
      <c r="G727" s="1410">
        <f>NPV($C$108,$G600:G600)+$F600</f>
        <v>-1177439617.7059479</v>
      </c>
      <c r="H727" s="1411">
        <f>NPV($C$108,$G600:H600)+$F600</f>
        <v>-1658422686.9353743</v>
      </c>
      <c r="I727" s="1411">
        <f>NPV($C$108,$G600:I600)+$F600</f>
        <v>-2206684819.5508032</v>
      </c>
      <c r="J727" s="1411">
        <f>NPV($C$108,$G600:J600)+$F600</f>
        <v>-2777680408.819932</v>
      </c>
      <c r="K727" s="1411">
        <f>NPV($C$108,$G600:K600)+$F600</f>
        <v>-3350486332.9313316</v>
      </c>
      <c r="L727" s="1411">
        <f>NPV($C$108,$G600:L600)+$F600</f>
        <v>-3913868177.4330678</v>
      </c>
      <c r="M727" s="1411">
        <f>NPV($C$108,$G600:M600)+$F600</f>
        <v>-4461415179.1509809</v>
      </c>
      <c r="N727" s="1411">
        <f>NPV($C$108,$G600:N600)+$F600</f>
        <v>-4989412135.1174393</v>
      </c>
      <c r="O727" s="1411">
        <f>NPV($C$108,$G600:O600)+$F600</f>
        <v>-5495767107.5004568</v>
      </c>
      <c r="P727" s="1409">
        <f>NPV($C$108,$G600:P600)+$F600</f>
        <v>-5979415867.87953</v>
      </c>
      <c r="Q727" s="1411">
        <f>NPV($C$108,$G600:Q600)+$F600</f>
        <v>-6439966872.1838875</v>
      </c>
      <c r="R727" s="1411">
        <f>NPV($C$108,$G600:R600)+$F600</f>
        <v>-6877478060.5769033</v>
      </c>
      <c r="S727" s="1411">
        <f>NPV($C$108,$G600:S600)+$F600</f>
        <v>-7292310687.9900293</v>
      </c>
      <c r="T727" s="1411">
        <f>NPV($C$108,$G600:T600)+$F600</f>
        <v>-7685030521.9717827</v>
      </c>
      <c r="U727" s="1411">
        <f>NPV($C$108,$G600:U600)+$F600</f>
        <v>-8056339397.5355091</v>
      </c>
      <c r="V727" s="1411">
        <f>NPV($C$108,$G600:V600)+$F600</f>
        <v>-8407026900.5585375</v>
      </c>
      <c r="W727" s="1411">
        <f>NPV($C$108,$G600:W600)+$F600</f>
        <v>-8737935779.9624023</v>
      </c>
      <c r="X727" s="1411">
        <f>NPV($C$108,$G600:X600)+$F600</f>
        <v>-9049936947.163969</v>
      </c>
      <c r="Y727" s="1411">
        <f>NPV($C$108,$G600:Y600)+$F600</f>
        <v>-9343911304.1453953</v>
      </c>
      <c r="Z727" s="1411">
        <f>NPV($C$108,$G600:Z600)+$F600</f>
        <v>-9620736516.2044296</v>
      </c>
      <c r="AA727" s="1411">
        <f>NPV($C$108,$G600:AA600)+$F600</f>
        <v>-9881277414.6322765</v>
      </c>
      <c r="AB727" s="1411">
        <f>NPV($C$108,$G600:AB600)+$F600</f>
        <v>-10126379094.288048</v>
      </c>
      <c r="AC727" s="1411">
        <f>NPV($C$108,$G600:AC600)+$F600</f>
        <v>-10356862030.016232</v>
      </c>
      <c r="AD727" s="1411">
        <f>NPV($C$108,$G600:AD600)+$F600</f>
        <v>-10573518715.984846</v>
      </c>
      <c r="AE727" s="1411">
        <f>NPV($C$108,$G600:AE600)+$F600</f>
        <v>-10777111459.531206</v>
      </c>
      <c r="AF727" s="1411">
        <f>NPV($C$108,$G600:AF600)+$F600</f>
        <v>-10968371052.794062</v>
      </c>
      <c r="AG727" s="1411">
        <f>NPV($C$108,$G600:AG600)+$F600</f>
        <v>-11147996112.285841</v>
      </c>
      <c r="AH727" s="1411">
        <f>NPV($C$108,$G600:AH600)+$F600</f>
        <v>-11316652925.958845</v>
      </c>
      <c r="AI727" s="1411">
        <f>NPV($C$108,$G600:AI600)+$F600</f>
        <v>-11474975684.23144</v>
      </c>
      <c r="AJ727" s="1409">
        <f>NPV($C$108,$G600:AJ600)+$F600</f>
        <v>-11623566999.307989</v>
      </c>
      <c r="AK727" s="1409">
        <f>NPV($C$108,$G600:AK600)+$F600</f>
        <v>-11762998638.361658</v>
      </c>
      <c r="AL727" s="1411">
        <f>NPV($C$108,$G600:AL600)+$F600</f>
        <v>-11893812412.466255</v>
      </c>
      <c r="AM727" s="1411">
        <f>NPV($C$108,$G600:AM600)+$F600</f>
        <v>-12016521175.794916</v>
      </c>
      <c r="AN727" s="1411">
        <f>NPV($C$108,$G600:AN600)+$F600</f>
        <v>-12131609899.446838</v>
      </c>
      <c r="AO727" s="1411">
        <f>NPV($C$108,$G600:AO600)+$F600</f>
        <v>-12239536791.979109</v>
      </c>
      <c r="AP727" s="1411">
        <f>NPV($C$108,$G600:AP600)+$F600</f>
        <v>-12340734444.799549</v>
      </c>
      <c r="AQ727" s="1411">
        <f>NPV($C$108,$G600:AQ600)+$F600</f>
        <v>-12435610985.386784</v>
      </c>
      <c r="AR727" s="1411">
        <f>NPV($C$108,$G600:AR600)+$F600</f>
        <v>-12524551225.124252</v>
      </c>
      <c r="AS727" s="1411">
        <f>NPV($C$108,$G600:AS600)+$F600</f>
        <v>-12607917791.578266</v>
      </c>
      <c r="AT727" s="1411">
        <f>NPV($C$108,$G600:AT600)+$F600</f>
        <v>-12686052237.48003</v>
      </c>
      <c r="AU727" s="1411">
        <f>NPV($C$108,$G600:AU600)+$F600</f>
        <v>-12759276120.614632</v>
      </c>
      <c r="AV727" s="1411">
        <f>NPV($C$108,$G600:AV600)+$F600</f>
        <v>-12827892050.374836</v>
      </c>
      <c r="AW727" s="1411">
        <f>NPV($C$108,$G600:AW600)+$F600</f>
        <v>-12892184697.981709</v>
      </c>
      <c r="AX727" s="1411">
        <f>NPV($C$108,$G600:AX600)+$F600</f>
        <v>-12952421768.368805</v>
      </c>
      <c r="AY727" s="1411">
        <f>NPV($C$108,$G600:AY600)+$F600</f>
        <v>-13008854932.519981</v>
      </c>
      <c r="AZ727" s="1411">
        <f>NPV($C$108,$G600:AZ600)+$F600</f>
        <v>-13061720719.681986</v>
      </c>
      <c r="BA727" s="1411">
        <f>NPV($C$108,$G600:BA600)+$F600</f>
        <v>-13111241369.372047</v>
      </c>
      <c r="BB727" s="1411">
        <f>NPV($C$108,$G600:BB600)+$F600</f>
        <v>-13157625643.493338</v>
      </c>
      <c r="BC727" s="1411">
        <f>NPV($C$108,$G600:BC600)+$F600</f>
        <v>-13201069599.176756</v>
      </c>
      <c r="BD727" s="1411">
        <f>NPV($C$108,$G600:BD600)+$F600</f>
        <v>-13241757323.202673</v>
      </c>
      <c r="BE727" s="1411">
        <f>NPV($C$108,$G600:BE600)+$F600</f>
        <v>-13279861629.034203</v>
      </c>
      <c r="BF727" s="1411">
        <f>NPV($C$108,$G600:BF600)+$F600</f>
        <v>-13315544717.624624</v>
      </c>
      <c r="BG727" s="1411">
        <f>NPV($C$108,$G600:BG600)+$F600</f>
        <v>-13348958803.255136</v>
      </c>
      <c r="BH727" s="1411">
        <f>NPV($C$108,$G600:BH600)+$F600</f>
        <v>-13380246705.721788</v>
      </c>
      <c r="BI727" s="1411">
        <f>NPV($C$108,$G600:BI600)+$F600</f>
        <v>-13409542410.228445</v>
      </c>
      <c r="BJ727" s="1411">
        <f>NPV($C$108,$G600:BJ600)+$F600</f>
        <v>-13436971596.36071</v>
      </c>
      <c r="BK727" s="1411">
        <f>NPV($C$108,$G600:BK600)+$F600</f>
        <v>-13462652137.517834</v>
      </c>
      <c r="BL727" s="1411">
        <f>NPV($C$108,$G600:BL600)+$F600</f>
        <v>-13486694572.169085</v>
      </c>
      <c r="BM727" s="1411">
        <f>NPV($C$108,$G600:BM600)+$F600</f>
        <v>-13509202548.28047</v>
      </c>
      <c r="BN727" s="1411">
        <f>NPV($C$108,$G600:BN600)+$F600</f>
        <v>-13530273242.229399</v>
      </c>
    </row>
    <row r="728" spans="2:66" x14ac:dyDescent="0.15">
      <c r="B728" s="1337"/>
      <c r="C728" s="1366"/>
      <c r="D728" s="166" t="str">
        <f t="shared" si="182"/>
        <v>Low Price Range</v>
      </c>
      <c r="E728" s="1337" t="str">
        <f t="shared" si="182"/>
        <v>Low Range CAPEX</v>
      </c>
      <c r="F728" s="1616">
        <f t="shared" si="183"/>
        <v>-11896748029.534847</v>
      </c>
      <c r="G728" s="1410">
        <f>NPV($C$108,$G601:G601)+$F601</f>
        <v>-1177439617.7059479</v>
      </c>
      <c r="H728" s="1411">
        <f>NPV($C$108,$G601:H601)+$F601</f>
        <v>-1604514743.9189944</v>
      </c>
      <c r="I728" s="1411">
        <f>NPV($C$108,$G601:I601)+$F601</f>
        <v>-2081412461.2741418</v>
      </c>
      <c r="J728" s="1411">
        <f>NPV($C$108,$G601:J601)+$F601</f>
        <v>-2574688278.5713606</v>
      </c>
      <c r="K728" s="1411">
        <f>NPV($C$108,$G601:K601)+$F601</f>
        <v>-3068211187.1237593</v>
      </c>
      <c r="L728" s="1411">
        <f>NPV($C$108,$G601:L601)+$F601</f>
        <v>-3553152433.4860239</v>
      </c>
      <c r="M728" s="1411">
        <f>NPV($C$108,$G601:M601)+$F601</f>
        <v>-4024397294.108676</v>
      </c>
      <c r="N728" s="1411">
        <f>NPV($C$108,$G601:N601)+$F601</f>
        <v>-4478942987.6574469</v>
      </c>
      <c r="O728" s="1411">
        <f>NPV($C$108,$G601:O601)+$F601</f>
        <v>-4915077506.6411667</v>
      </c>
      <c r="P728" s="1409">
        <f>NPV($C$108,$G601:P601)+$F601</f>
        <v>-5331916757.9274216</v>
      </c>
      <c r="Q728" s="1411">
        <f>NPV($C$108,$G601:Q601)+$F601</f>
        <v>-5729125018.0006227</v>
      </c>
      <c r="R728" s="1411">
        <f>NPV($C$108,$G601:R601)+$F601</f>
        <v>-6106737111.074008</v>
      </c>
      <c r="S728" s="1411">
        <f>NPV($C$108,$G601:S601)+$F601</f>
        <v>-6465040700.9841976</v>
      </c>
      <c r="T728" s="1411">
        <f>NPV($C$108,$G601:T601)+$F601</f>
        <v>-6804495931.9075832</v>
      </c>
      <c r="U728" s="1411">
        <f>NPV($C$108,$G601:U601)+$F601</f>
        <v>-7125679235.7291594</v>
      </c>
      <c r="V728" s="1411">
        <f>NPV($C$108,$G601:V601)+$F601</f>
        <v>-7429243307.4729071</v>
      </c>
      <c r="W728" s="1411">
        <f>NPV($C$108,$G601:W601)+$F601</f>
        <v>-7715888201.6069517</v>
      </c>
      <c r="X728" s="1411">
        <f>NPV($C$108,$G601:X601)+$F601</f>
        <v>-7986340256.8044701</v>
      </c>
      <c r="Y728" s="1411">
        <f>NPV($C$108,$G601:Y601)+$F601</f>
        <v>-8241336639.4010019</v>
      </c>
      <c r="Z728" s="1411">
        <f>NPV($C$108,$G601:Z601)+$F601</f>
        <v>-8481613985.5214367</v>
      </c>
      <c r="AA728" s="1411">
        <f>NPV($C$108,$G601:AA601)+$F601</f>
        <v>-8707900073.7307148</v>
      </c>
      <c r="AB728" s="1411">
        <f>NPV($C$108,$G601:AB601)+$F601</f>
        <v>-8920907763.4958916</v>
      </c>
      <c r="AC728" s="1411">
        <f>NPV($C$108,$G601:AC601)+$F601</f>
        <v>-9121330642.992979</v>
      </c>
      <c r="AD728" s="1411">
        <f>NPV($C$108,$G601:AD601)+$F601</f>
        <v>-9309839975.5127678</v>
      </c>
      <c r="AE728" s="1411">
        <f>NPV($C$108,$G601:AE601)+$F601</f>
        <v>-9487082637.4735775</v>
      </c>
      <c r="AF728" s="1411">
        <f>NPV($C$108,$G601:AF601)+$F601</f>
        <v>-9653679816.0805931</v>
      </c>
      <c r="AG728" s="1411">
        <f>NPV($C$108,$G601:AG601)+$F601</f>
        <v>-9810226289.6966896</v>
      </c>
      <c r="AH728" s="1411">
        <f>NPV($C$108,$G601:AH601)+$F601</f>
        <v>-9957290154.8542309</v>
      </c>
      <c r="AI728" s="1411">
        <f>NPV($C$108,$G601:AI601)+$F601</f>
        <v>-10095412894.531988</v>
      </c>
      <c r="AJ728" s="1409">
        <f>NPV($C$108,$G601:AJ601)+$F601</f>
        <v>-10225109705.61371</v>
      </c>
      <c r="AK728" s="1409">
        <f>NPV($C$108,$G601:AK601)+$F601</f>
        <v>-10346870021.283871</v>
      </c>
      <c r="AL728" s="1411">
        <f>NPV($C$108,$G601:AL601)+$F601</f>
        <v>-10461158177.89146</v>
      </c>
      <c r="AM728" s="1411">
        <f>NPV($C$108,$G601:AM601)+$F601</f>
        <v>-10568414186.529696</v>
      </c>
      <c r="AN728" s="1411">
        <f>NPV($C$108,$G601:AN601)+$F601</f>
        <v>-10669054577.971853</v>
      </c>
      <c r="AO728" s="1411">
        <f>NPV($C$108,$G601:AO601)+$F601</f>
        <v>-10763473296.214314</v>
      </c>
      <c r="AP728" s="1411">
        <f>NPV($C$108,$G601:AP601)+$F601</f>
        <v>-10852042621.111998</v>
      </c>
      <c r="AQ728" s="1411">
        <f>NPV($C$108,$G601:AQ601)+$F601</f>
        <v>-10935114104.754007</v>
      </c>
      <c r="AR728" s="1411">
        <f>NPV($C$108,$G601:AR601)+$F601</f>
        <v>-11013019509.550276</v>
      </c>
      <c r="AS728" s="1411">
        <f>NPV($C$108,$G601:AS601)+$F601</f>
        <v>-11086071738.660984</v>
      </c>
      <c r="AT728" s="1411">
        <f>NPV($C$108,$G601:AT601)+$F601</f>
        <v>-11154565751.536627</v>
      </c>
      <c r="AU728" s="1411">
        <f>NPV($C$108,$G601:AU601)+$F601</f>
        <v>-11218779459.05444</v>
      </c>
      <c r="AV728" s="1411">
        <f>NPV($C$108,$G601:AV601)+$F601</f>
        <v>-11278974594.119905</v>
      </c>
      <c r="AW728" s="1411">
        <f>NPV($C$108,$G601:AW601)+$F601</f>
        <v>-11335397554.715767</v>
      </c>
      <c r="AX728" s="1411">
        <f>NPV($C$108,$G601:AX601)+$F601</f>
        <v>-11388280217.27762</v>
      </c>
      <c r="AY728" s="1411">
        <f>NPV($C$108,$G601:AY601)+$F601</f>
        <v>-11437840718.995834</v>
      </c>
      <c r="AZ728" s="1411">
        <f>NPV($C$108,$G601:AZ601)+$F601</f>
        <v>-11484284208.221569</v>
      </c>
      <c r="BA728" s="1411">
        <f>NPV($C$108,$G601:BA601)+$F601</f>
        <v>-11527803562.616535</v>
      </c>
      <c r="BB728" s="1411">
        <f>NPV($C$108,$G601:BB601)+$F601</f>
        <v>-11568580075.053335</v>
      </c>
      <c r="BC728" s="1411">
        <f>NPV($C$108,$G601:BC601)+$F601</f>
        <v>-11606784107.56307</v>
      </c>
      <c r="BD728" s="1411">
        <f>NPV($C$108,$G601:BD601)+$F601</f>
        <v>-11642575713.853682</v>
      </c>
      <c r="BE728" s="1411">
        <f>NPV($C$108,$G601:BE601)+$F601</f>
        <v>-11676105231.097504</v>
      </c>
      <c r="BF728" s="1411">
        <f>NPV($C$108,$G601:BF601)+$F601</f>
        <v>-11707513841.819389</v>
      </c>
      <c r="BG728" s="1411">
        <f>NPV($C$108,$G601:BG601)+$F601</f>
        <v>-11736934106.815037</v>
      </c>
      <c r="BH728" s="1411">
        <f>NPV($C$108,$G601:BH601)+$F601</f>
        <v>-11764490470.09939</v>
      </c>
      <c r="BI728" s="1411">
        <f>NPV($C$108,$G601:BI601)+$F601</f>
        <v>-11790299736.932173</v>
      </c>
      <c r="BJ728" s="1411">
        <f>NPV($C$108,$G601:BJ601)+$F601</f>
        <v>-11814471525.996225</v>
      </c>
      <c r="BK728" s="1411">
        <f>NPV($C$108,$G601:BK601)+$F601</f>
        <v>-11837108696.817936</v>
      </c>
      <c r="BL728" s="1411">
        <f>NPV($C$108,$G601:BL601)+$F601</f>
        <v>-11858307753.520376</v>
      </c>
      <c r="BM728" s="1411">
        <f>NPV($C$108,$G601:BM601)+$F601</f>
        <v>-11878159225.991644</v>
      </c>
      <c r="BN728" s="1412">
        <f>NPV($C$108,$G601:BN601)+$F601</f>
        <v>-11896748029.534847</v>
      </c>
    </row>
    <row r="729" spans="2:66" x14ac:dyDescent="0.15">
      <c r="B729" s="1337"/>
      <c r="C729" s="1366"/>
      <c r="D729" s="166" t="str">
        <f t="shared" si="182"/>
        <v>Low Price Range</v>
      </c>
      <c r="E729" s="1337" t="str">
        <f t="shared" si="182"/>
        <v>Low Range CAPEX</v>
      </c>
      <c r="F729" s="1616">
        <f t="shared" si="183"/>
        <v>-9984223620.563797</v>
      </c>
      <c r="G729" s="1410">
        <f>NPV($C$108,$G602:G602)+$F602</f>
        <v>-1177439617.7059479</v>
      </c>
      <c r="H729" s="1411">
        <f>NPV($C$108,$G602:H602)+$F602</f>
        <v>-1550606800.9026146</v>
      </c>
      <c r="I729" s="1411">
        <f>NPV($C$108,$G602:I602)+$F602</f>
        <v>-1953640709.7515578</v>
      </c>
      <c r="J729" s="1411">
        <f>NPV($C$108,$G602:J602)+$F602</f>
        <v>-2364486465.8664474</v>
      </c>
      <c r="K729" s="1411">
        <f>NPV($C$108,$G602:K602)+$F602</f>
        <v>-2772313935.2965045</v>
      </c>
      <c r="L729" s="1411">
        <f>NPV($C$108,$G602:L602)+$F602</f>
        <v>-3171148599.1134968</v>
      </c>
      <c r="M729" s="1411">
        <f>NPV($C$108,$G602:M602)+$F602</f>
        <v>-3557531844.1068029</v>
      </c>
      <c r="N729" s="1411">
        <f>NPV($C$108,$G602:N602)+$F602</f>
        <v>-3929456105.3889213</v>
      </c>
      <c r="O729" s="1411">
        <f>NPV($C$108,$G602:O602)+$F602</f>
        <v>-4285810374.2727923</v>
      </c>
      <c r="P729" s="1409">
        <f>NPV($C$108,$G602:P602)+$F602</f>
        <v>-4626063440.9253521</v>
      </c>
      <c r="Q729" s="1411">
        <f>NPV($C$108,$G602:Q602)+$F602</f>
        <v>-4950070370.4980736</v>
      </c>
      <c r="R729" s="1411">
        <f>NPV($C$108,$G602:R602)+$F602</f>
        <v>-5257948162.8206711</v>
      </c>
      <c r="S729" s="1411">
        <f>NPV($C$108,$G602:S602)+$F602</f>
        <v>-5549992726.6519747</v>
      </c>
      <c r="T729" s="1411">
        <f>NPV($C$108,$G602:T602)+$F602</f>
        <v>-5826621767.6742525</v>
      </c>
      <c r="U729" s="1411">
        <f>NPV($C$108,$G602:U602)+$F602</f>
        <v>-6088334590.0128288</v>
      </c>
      <c r="V729" s="1411">
        <f>NPV($C$108,$G602:V602)+$F602</f>
        <v>-6335683303.5082035</v>
      </c>
      <c r="W729" s="1411">
        <f>NPV($C$108,$G602:W602)+$F602</f>
        <v>-6569251933.5903568</v>
      </c>
      <c r="X729" s="1411">
        <f>NPV($C$108,$G602:X602)+$F602</f>
        <v>-6789641131.4987564</v>
      </c>
      <c r="Y729" s="1411">
        <f>NPV($C$108,$G602:Y602)+$F602</f>
        <v>-6997456928.8142853</v>
      </c>
      <c r="Z729" s="1411">
        <f>NPV($C$108,$G602:Z602)+$F602</f>
        <v>-7193302458.8825607</v>
      </c>
      <c r="AA729" s="1411">
        <f>NPV($C$108,$G602:AA602)+$F602</f>
        <v>-7377771883.2890816</v>
      </c>
      <c r="AB729" s="1411">
        <f>NPV($C$108,$G602:AB602)+$F602</f>
        <v>-7551445974.755105</v>
      </c>
      <c r="AC729" s="1411">
        <f>NPV($C$108,$G602:AC602)+$F602</f>
        <v>-7714888955.0048933</v>
      </c>
      <c r="AD729" s="1411">
        <f>NPV($C$108,$G602:AD602)+$F602</f>
        <v>-7868646289.7236385</v>
      </c>
      <c r="AE729" s="1411">
        <f>NPV($C$108,$G602:AE602)+$F602</f>
        <v>-8013243216.863328</v>
      </c>
      <c r="AF729" s="1411">
        <f>NPV($C$108,$G602:AF602)+$F602</f>
        <v>-8149183838.4450197</v>
      </c>
      <c r="AG729" s="1411">
        <f>NPV($C$108,$G602:AG602)+$F602</f>
        <v>-8276950645.7235594</v>
      </c>
      <c r="AH729" s="1411">
        <f>NPV($C$108,$G602:AH602)+$F602</f>
        <v>-8397004377.2177286</v>
      </c>
      <c r="AI729" s="1411">
        <f>NPV($C$108,$G602:AI602)+$F602</f>
        <v>-8509784131.4718113</v>
      </c>
      <c r="AJ729" s="1411">
        <f>NPV($C$108,$G602:AJ602)+$F602</f>
        <v>-8615707673.4594765</v>
      </c>
      <c r="AK729" s="1411">
        <f>NPV($C$108,$G602:AK602)+$F602</f>
        <v>-8715171886.6500874</v>
      </c>
      <c r="AL729" s="1411">
        <f>NPV($C$108,$G602:AL602)+$F602</f>
        <v>-8808553332.9220085</v>
      </c>
      <c r="AM729" s="1411">
        <f>NPV($C$108,$G602:AM602)+$F602</f>
        <v>-8896208890.4458981</v>
      </c>
      <c r="AN729" s="1411">
        <f>NPV($C$108,$G602:AN602)+$F602</f>
        <v>-8978476445.9010849</v>
      </c>
      <c r="AO729" s="1411">
        <f>NPV($C$108,$G602:AO602)+$F602</f>
        <v>-9055675622.3212509</v>
      </c>
      <c r="AP729" s="1411">
        <f>NPV($C$108,$G602:AP602)+$F602</f>
        <v>-9128108527.7850323</v>
      </c>
      <c r="AQ729" s="1411">
        <f>NPV($C$108,$G602:AQ602)+$F602</f>
        <v>-9196060513.294651</v>
      </c>
      <c r="AR729" s="1411">
        <f>NPV($C$108,$G602:AR602)+$F602</f>
        <v>-9259800930.6903362</v>
      </c>
      <c r="AS729" s="1411">
        <f>NPV($C$108,$G602:AS602)+$F602</f>
        <v>-9319583883.4602375</v>
      </c>
      <c r="AT729" s="1411">
        <f>NPV($C$108,$G602:AT602)+$F602</f>
        <v>-9375648964.9254131</v>
      </c>
      <c r="AU729" s="1411">
        <f>NPV($C$108,$G602:AU602)+$F602</f>
        <v>-9428221979.5859375</v>
      </c>
      <c r="AV729" s="1411">
        <f>NPV($C$108,$G602:AV602)+$F602</f>
        <v>-9477515644.4689713</v>
      </c>
      <c r="AW729" s="1411">
        <f>NPV($C$108,$G602:AW602)+$F602</f>
        <v>-9523730268.1712475</v>
      </c>
      <c r="AX729" s="1411">
        <f>NPV($C$108,$G602:AX602)+$F602</f>
        <v>-9567054405.9759483</v>
      </c>
      <c r="AY729" s="1411">
        <f>NPV($C$108,$G602:AY602)+$F602</f>
        <v>-9607665489.9778996</v>
      </c>
      <c r="AZ729" s="1411">
        <f>NPV($C$108,$G602:AZ602)+$F602</f>
        <v>-9645730433.5964394</v>
      </c>
      <c r="BA729" s="1411">
        <f>NPV($C$108,$G602:BA602)+$F602</f>
        <v>-9681406210.2121239</v>
      </c>
      <c r="BB729" s="1411">
        <f>NPV($C$108,$G602:BB602)+$F602</f>
        <v>-9714840405.947752</v>
      </c>
      <c r="BC729" s="1411">
        <f>NPV($C$108,$G602:BC602)+$F602</f>
        <v>-9746171746.8392582</v>
      </c>
      <c r="BD729" s="1411">
        <f>NPV($C$108,$G602:BD602)+$F602</f>
        <v>-9775530600.8184395</v>
      </c>
      <c r="BE729" s="1411">
        <f>NPV($C$108,$G602:BE602)+$F602</f>
        <v>-9803039455.0660839</v>
      </c>
      <c r="BF729" s="1411">
        <f>NPV($C$108,$G602:BF602)+$F602</f>
        <v>-9828813369.3979778</v>
      </c>
      <c r="BG729" s="1411">
        <f>NPV($C$108,$G602:BG602)+$F602</f>
        <v>-9852960406.4234848</v>
      </c>
      <c r="BH729" s="1411">
        <f>NPV($C$108,$G602:BH602)+$F602</f>
        <v>-9875582039.2716141</v>
      </c>
      <c r="BI729" s="1411">
        <f>NPV($C$108,$G602:BI602)+$F602</f>
        <v>-9896773537.7169495</v>
      </c>
      <c r="BJ729" s="1411">
        <f>NPV($C$108,$G602:BJ602)+$F602</f>
        <v>-9916624333.5605869</v>
      </c>
      <c r="BK729" s="1411">
        <f>NPV($C$108,$G602:BK602)+$F602</f>
        <v>-9935218366.1323414</v>
      </c>
      <c r="BL729" s="1411">
        <f>NPV($C$108,$G602:BL602)+$F602</f>
        <v>-9952634408.7819424</v>
      </c>
      <c r="BM729" s="1411">
        <f>NPV($C$108,$G602:BM602)+$F602</f>
        <v>-9968946377.2208023</v>
      </c>
      <c r="BN729" s="1412">
        <f>NPV($C$108,$G602:BN602)+$F602</f>
        <v>-9984223620.563797</v>
      </c>
    </row>
    <row r="730" spans="2:66" ht="6.75" customHeight="1" x14ac:dyDescent="0.15">
      <c r="B730" s="1337"/>
      <c r="C730" s="1366"/>
      <c r="D730" s="166"/>
      <c r="E730" s="1337"/>
      <c r="F730" s="1616"/>
      <c r="G730" s="1410"/>
      <c r="H730" s="1411"/>
      <c r="I730" s="1411"/>
      <c r="J730" s="1411"/>
      <c r="K730" s="1411"/>
      <c r="L730" s="1411"/>
      <c r="M730" s="1411"/>
      <c r="N730" s="1411"/>
      <c r="O730" s="1411"/>
      <c r="P730" s="1409"/>
      <c r="Q730" s="1411"/>
      <c r="R730" s="1411"/>
      <c r="S730" s="1411"/>
      <c r="T730" s="1411"/>
      <c r="U730" s="1411"/>
      <c r="V730" s="1411"/>
      <c r="W730" s="1411"/>
      <c r="X730" s="1411"/>
      <c r="Y730" s="1411"/>
      <c r="Z730" s="1411"/>
      <c r="AA730" s="1411"/>
      <c r="AB730" s="1411"/>
      <c r="AC730" s="1411"/>
      <c r="AD730" s="1411"/>
      <c r="AE730" s="1411"/>
      <c r="AF730" s="1411"/>
      <c r="AG730" s="1411"/>
      <c r="AH730" s="1411"/>
      <c r="AI730" s="1411"/>
      <c r="AJ730" s="1411"/>
      <c r="AK730" s="1411"/>
      <c r="AL730" s="1411"/>
      <c r="AM730" s="1411"/>
      <c r="AN730" s="1411"/>
      <c r="AO730" s="1411"/>
      <c r="AP730" s="1411"/>
      <c r="AQ730" s="1411"/>
      <c r="AR730" s="1411"/>
      <c r="AS730" s="1411"/>
      <c r="AT730" s="1411"/>
      <c r="AU730" s="1411"/>
      <c r="AV730" s="1411"/>
      <c r="AW730" s="1411"/>
      <c r="AX730" s="1411"/>
      <c r="AY730" s="1411"/>
      <c r="AZ730" s="1411"/>
      <c r="BA730" s="1411"/>
      <c r="BB730" s="1411"/>
      <c r="BC730" s="1411"/>
      <c r="BD730" s="1411"/>
      <c r="BE730" s="1411"/>
      <c r="BF730" s="1411"/>
      <c r="BG730" s="1411"/>
      <c r="BH730" s="1411"/>
      <c r="BI730" s="1411"/>
      <c r="BJ730" s="1411"/>
      <c r="BK730" s="1411"/>
      <c r="BL730" s="1411"/>
      <c r="BM730" s="1411"/>
      <c r="BN730" s="1412"/>
    </row>
    <row r="731" spans="2:66" x14ac:dyDescent="0.15">
      <c r="B731" s="1337"/>
      <c r="C731" s="1366"/>
      <c r="D731" s="166" t="str">
        <f t="shared" si="182"/>
        <v>High Price Range</v>
      </c>
      <c r="E731" s="1337" t="str">
        <f t="shared" si="182"/>
        <v>Low Range CAPEX</v>
      </c>
      <c r="F731" s="1616">
        <f t="shared" si="183"/>
        <v>5641070956.7533188</v>
      </c>
      <c r="G731" s="1410">
        <f>NPV($C$108,$G604:G604)+$F604</f>
        <v>1277420867.9294972</v>
      </c>
      <c r="H731" s="1411">
        <f>NPV($C$108,$G604:H604)+$F604</f>
        <v>2632190638.9583955</v>
      </c>
      <c r="I731" s="1411">
        <f>NPV($C$108,$G604:I604)+$F604</f>
        <v>3589921292.9989166</v>
      </c>
      <c r="J731" s="1411">
        <f>NPV($C$108,$G604:J604)+$F604</f>
        <v>4302139465.9521141</v>
      </c>
      <c r="K731" s="1411">
        <f>NPV($C$108,$G604:K604)+$F604</f>
        <v>4845678356.0254154</v>
      </c>
      <c r="L731" s="1411">
        <f>NPV($C$108,$G604:L604)+$F604</f>
        <v>5266319168.2858992</v>
      </c>
      <c r="M731" s="1411">
        <f>NPV($C$108,$G604:M604)+$F604</f>
        <v>5594059113.6807547</v>
      </c>
      <c r="N731" s="1411">
        <f>NPV($C$108,$G604:N604)+$F604</f>
        <v>5849814084.3757696</v>
      </c>
      <c r="O731" s="1411">
        <f>NPV($C$108,$G604:O604)+$F604</f>
        <v>6048815483.6525793</v>
      </c>
      <c r="P731" s="1409">
        <f>NPV($C$108,$G604:P604)+$F604</f>
        <v>6202512890.5071421</v>
      </c>
      <c r="Q731" s="1411">
        <f>NPV($C$108,$G604:Q604)+$F604</f>
        <v>6319721680.7290707</v>
      </c>
      <c r="R731" s="1411">
        <f>NPV($C$108,$G604:R604)+$F604</f>
        <v>6407355841.5646858</v>
      </c>
      <c r="S731" s="1411">
        <f>NPV($C$108,$G604:S604)+$F604</f>
        <v>6470917552.7063389</v>
      </c>
      <c r="T731" s="1411">
        <f>NPV($C$108,$G604:T604)+$F604</f>
        <v>6514836477.8283539</v>
      </c>
      <c r="U731" s="1411">
        <f>NPV($C$108,$G604:U604)+$F604</f>
        <v>6542712118.3172503</v>
      </c>
      <c r="V731" s="1411">
        <f>NPV($C$108,$G604:V604)+$F604</f>
        <v>6557491355.8617373</v>
      </c>
      <c r="W731" s="1411">
        <f>NPV($C$108,$G604:W604)+$F604</f>
        <v>6561601324.7665787</v>
      </c>
      <c r="X731" s="1411">
        <f>NPV($C$108,$G604:X604)+$F604</f>
        <v>6557050682.4015598</v>
      </c>
      <c r="Y731" s="1411">
        <f>NPV($C$108,$G604:Y604)+$F604</f>
        <v>6545508012.8131657</v>
      </c>
      <c r="Z731" s="1411">
        <f>NPV($C$108,$G604:Z604)+$F604</f>
        <v>6528363355.2709103</v>
      </c>
      <c r="AA731" s="1411">
        <f>NPV($C$108,$G604:AA604)+$F604</f>
        <v>6506777062.5076056</v>
      </c>
      <c r="AB731" s="1411">
        <f>NPV($C$108,$G604:AB604)+$F604</f>
        <v>6481718999.525878</v>
      </c>
      <c r="AC731" s="1411">
        <f>NPV($C$108,$G604:AC604)+$F604</f>
        <v>6454000278.076951</v>
      </c>
      <c r="AD731" s="1411">
        <f>NPV($C$108,$G604:AD604)+$F604</f>
        <v>6424299153.1740122</v>
      </c>
      <c r="AE731" s="1411">
        <f>NPV($C$108,$G604:AE604)+$F604</f>
        <v>6393182304.2199879</v>
      </c>
      <c r="AF731" s="1411">
        <f>NPV($C$108,$G604:AF604)+$F604</f>
        <v>6361122431.9151382</v>
      </c>
      <c r="AG731" s="1411">
        <f>NPV($C$108,$G604:AG604)+$F604</f>
        <v>6328512888.62924</v>
      </c>
      <c r="AH731" s="1411">
        <f>NPV($C$108,$G604:AH604)+$F604</f>
        <v>6295679901.3889408</v>
      </c>
      <c r="AI731" s="1411">
        <f>NPV($C$108,$G604:AI604)+$F604</f>
        <v>6262892827.4231882</v>
      </c>
      <c r="AJ731" s="1411">
        <f>NPV($C$108,$G604:AJ604)+$F604</f>
        <v>6230372791.540472</v>
      </c>
      <c r="AK731" s="1411">
        <f>NPV($C$108,$G604:AK604)+$F604</f>
        <v>6198299984.9178152</v>
      </c>
      <c r="AL731" s="1411">
        <f>NPV($C$108,$G604:AL604)+$F604</f>
        <v>6166819850.7868738</v>
      </c>
      <c r="AM731" s="1411">
        <f>NPV($C$108,$G604:AM604)+$F604</f>
        <v>6136048340.1363592</v>
      </c>
      <c r="AN731" s="1411">
        <f>NPV($C$108,$G604:AN604)+$F604</f>
        <v>6106076387.0918474</v>
      </c>
      <c r="AO731" s="1411">
        <f>NPV($C$108,$G604:AO604)+$F604</f>
        <v>6076973727.0059605</v>
      </c>
      <c r="AP731" s="1411">
        <f>NPV($C$108,$G604:AP604)+$F604</f>
        <v>6048792158.9470768</v>
      </c>
      <c r="AQ731" s="1411">
        <f>NPV($C$108,$G604:AQ604)+$F604</f>
        <v>6021568337.0503149</v>
      </c>
      <c r="AR731" s="1411">
        <f>NPV($C$108,$G604:AR604)+$F604</f>
        <v>5995326161.2086449</v>
      </c>
      <c r="AS731" s="1411">
        <f>NPV($C$108,$G604:AS604)+$F604</f>
        <v>5970078826.1598272</v>
      </c>
      <c r="AT731" s="1411">
        <f>NPV($C$108,$G604:AT604)+$F604</f>
        <v>5945830578.64608</v>
      </c>
      <c r="AU731" s="1411">
        <f>NPV($C$108,$G604:AU604)+$F604</f>
        <v>5922578224.5836124</v>
      </c>
      <c r="AV731" s="1411">
        <f>NPV($C$108,$G604:AV604)+$F604</f>
        <v>5900312421.7619734</v>
      </c>
      <c r="AW731" s="1411">
        <f>NPV($C$108,$G604:AW604)+$F604</f>
        <v>5879018788.2491846</v>
      </c>
      <c r="AX731" s="1411">
        <f>NPV($C$108,$G604:AX604)+$F604</f>
        <v>5858678852.2101812</v>
      </c>
      <c r="AY731" s="1411">
        <f>NPV($C$108,$G604:AY604)+$F604</f>
        <v>5839270865.0954523</v>
      </c>
      <c r="AZ731" s="1411">
        <f>NPV($C$108,$G604:AZ604)+$F604</f>
        <v>5820770496.9973955</v>
      </c>
      <c r="BA731" s="1411">
        <f>NPV($C$108,$G604:BA604)+$F604</f>
        <v>5803151430.301712</v>
      </c>
      <c r="BB731" s="1411">
        <f>NPV($C$108,$G604:BB604)+$F604</f>
        <v>5786385865.4974689</v>
      </c>
      <c r="BC731" s="1411">
        <f>NPV($C$108,$G604:BC604)+$F604</f>
        <v>5770444951.0846758</v>
      </c>
      <c r="BD731" s="1411">
        <f>NPV($C$108,$G604:BD604)+$F604</f>
        <v>5755299147.877387</v>
      </c>
      <c r="BE731" s="1411">
        <f>NPV($C$108,$G604:BE604)+$F604</f>
        <v>5740918536.5978298</v>
      </c>
      <c r="BF731" s="1411">
        <f>NPV($C$108,$G604:BF604)+$F604</f>
        <v>5727273076.4556398</v>
      </c>
      <c r="BG731" s="1411">
        <f>NPV($C$108,$G604:BG604)+$F604</f>
        <v>5714332821.3747597</v>
      </c>
      <c r="BH731" s="1411">
        <f>NPV($C$108,$G604:BH604)+$F604</f>
        <v>5702068099.6431389</v>
      </c>
      <c r="BI731" s="1411">
        <f>NPV($C$108,$G604:BI604)+$F604</f>
        <v>5690449661.9955578</v>
      </c>
      <c r="BJ731" s="1411">
        <f>NPV($C$108,$G604:BJ604)+$F604</f>
        <v>5679448802.4795275</v>
      </c>
      <c r="BK731" s="1411">
        <f>NPV($C$108,$G604:BK604)+$F604</f>
        <v>5669037455.8831358</v>
      </c>
      <c r="BL731" s="1411">
        <f>NPV($C$108,$G604:BL604)+$F604</f>
        <v>5659188275.0091848</v>
      </c>
      <c r="BM731" s="1411">
        <f>NPV($C$108,$G604:BM604)+$F604</f>
        <v>5649874690.6510515</v>
      </c>
      <c r="BN731" s="1412">
        <f>NPV($C$108,$G604:BN604)+$F604</f>
        <v>5641070956.7533188</v>
      </c>
    </row>
    <row r="732" spans="2:66" x14ac:dyDescent="0.15">
      <c r="B732" s="1337"/>
      <c r="C732" s="1366"/>
      <c r="D732" s="166" t="str">
        <f t="shared" si="182"/>
        <v>High Price Range</v>
      </c>
      <c r="E732" s="1337" t="str">
        <f t="shared" si="182"/>
        <v>Low Range CAPEX</v>
      </c>
      <c r="F732" s="1616">
        <f t="shared" si="183"/>
        <v>10751296889.514366</v>
      </c>
      <c r="G732" s="1410">
        <f>NPV($C$108,$G605:G605)+$F605</f>
        <v>1277420867.9294972</v>
      </c>
      <c r="H732" s="1411">
        <f>NPV($C$108,$G605:H605)+$F605</f>
        <v>2800833134.490921</v>
      </c>
      <c r="I732" s="1411">
        <f>NPV($C$108,$G605:I605)+$F605</f>
        <v>3981816103.6505041</v>
      </c>
      <c r="J732" s="1411">
        <f>NPV($C$108,$G605:J605)+$F605</f>
        <v>4937168322.6120825</v>
      </c>
      <c r="K732" s="1411">
        <f>NPV($C$108,$G605:K605)+$F605</f>
        <v>5728731619.648035</v>
      </c>
      <c r="L732" s="1411">
        <f>NPV($C$108,$G605:L605)+$F605</f>
        <v>6394761468.8688974</v>
      </c>
      <c r="M732" s="1411">
        <f>NPV($C$108,$G605:M605)+$F605</f>
        <v>6961200625.7114973</v>
      </c>
      <c r="N732" s="1411">
        <f>NPV($C$108,$G605:N605)+$F605</f>
        <v>7446736283.6490088</v>
      </c>
      <c r="O732" s="1411">
        <f>NPV($C$108,$G605:O605)+$F605</f>
        <v>7865411293.8273678</v>
      </c>
      <c r="P732" s="1409">
        <f>NPV($C$108,$G605:P605)+$F605</f>
        <v>8228111710.4107933</v>
      </c>
      <c r="Q732" s="1411">
        <f>NPV($C$108,$G605:Q605)+$F605</f>
        <v>8543478283.3879452</v>
      </c>
      <c r="R732" s="1411">
        <f>NPV($C$108,$G605:R605)+$F605</f>
        <v>8818497314.6085033</v>
      </c>
      <c r="S732" s="1411">
        <f>NPV($C$108,$G605:S605)+$F605</f>
        <v>9058901201.8957043</v>
      </c>
      <c r="T732" s="1411">
        <f>NPV($C$108,$G605:T605)+$F605</f>
        <v>9269450034.9810638</v>
      </c>
      <c r="U732" s="1411">
        <f>NPV($C$108,$G605:U605)+$F605</f>
        <v>9454135619.1552944</v>
      </c>
      <c r="V732" s="1411">
        <f>NPV($C$108,$G605:V605)+$F605</f>
        <v>9616333077.5467319</v>
      </c>
      <c r="W732" s="1411">
        <f>NPV($C$108,$G605:W605)+$F605</f>
        <v>9758915941.5469971</v>
      </c>
      <c r="X732" s="1411">
        <f>NPV($C$108,$G605:X605)+$F605</f>
        <v>9884345141.5475826</v>
      </c>
      <c r="Y732" s="1411">
        <f>NPV($C$108,$G605:Y605)+$F605</f>
        <v>9994738915.8905392</v>
      </c>
      <c r="Z732" s="1411">
        <f>NPV($C$108,$G605:Z605)+$F605</f>
        <v>10091928491.364765</v>
      </c>
      <c r="AA732" s="1411">
        <f>NPV($C$108,$G605:AA605)+$F605</f>
        <v>10177502968.536552</v>
      </c>
      <c r="AB732" s="1411">
        <f>NPV($C$108,$G605:AB605)+$F605</f>
        <v>10252845889.971926</v>
      </c>
      <c r="AC732" s="1411">
        <f>NPV($C$108,$G605:AC605)+$F605</f>
        <v>10319165312.347559</v>
      </c>
      <c r="AD732" s="1411">
        <f>NPV($C$108,$G605:AD605)+$F605</f>
        <v>10377518742.351376</v>
      </c>
      <c r="AE732" s="1411">
        <f>NPV($C$108,$G605:AE605)+$F605</f>
        <v>10428833966.806698</v>
      </c>
      <c r="AF732" s="1411">
        <f>NPV($C$108,$G605:AF605)+$F605</f>
        <v>10473926568.15781</v>
      </c>
      <c r="AG732" s="1411">
        <f>NPV($C$108,$G605:AG605)+$F605</f>
        <v>10513514740.044508</v>
      </c>
      <c r="AH732" s="1411">
        <f>NPV($C$108,$G605:AH605)+$F605</f>
        <v>10548231885.860601</v>
      </c>
      <c r="AI732" s="1411">
        <f>NPV($C$108,$G605:AI605)+$F605</f>
        <v>10578637383.434856</v>
      </c>
      <c r="AJ732" s="1411">
        <f>NPV($C$108,$G605:AJ605)+$F605</f>
        <v>10605225822.616169</v>
      </c>
      <c r="AK732" s="1411">
        <f>NPV($C$108,$G605:AK605)+$F605</f>
        <v>10628434963.476675</v>
      </c>
      <c r="AL732" s="1411">
        <f>NPV($C$108,$G605:AL605)+$F605</f>
        <v>10648652616.702682</v>
      </c>
      <c r="AM732" s="1411">
        <f>NPV($C$108,$G605:AM605)+$F605</f>
        <v>10666222611.367144</v>
      </c>
      <c r="AN732" s="1411">
        <f>NPV($C$108,$G605:AN605)+$F605</f>
        <v>10681449986.358526</v>
      </c>
      <c r="AO732" s="1411">
        <f>NPV($C$108,$G605:AO605)+$F605</f>
        <v>10694605518.569637</v>
      </c>
      <c r="AP732" s="1411">
        <f>NPV($C$108,$G605:AP605)+$F605</f>
        <v>10705929682.247715</v>
      </c>
      <c r="AQ732" s="1411">
        <f>NPV($C$108,$G605:AQ605)+$F605</f>
        <v>10715636118.709009</v>
      </c>
      <c r="AR732" s="1411">
        <f>NPV($C$108,$G605:AR605)+$F605</f>
        <v>10723914683.19142</v>
      </c>
      <c r="AS732" s="1411">
        <f>NPV($C$108,$G605:AS605)+$F605</f>
        <v>10730934125.393049</v>
      </c>
      <c r="AT732" s="1411">
        <f>NPV($C$108,$G605:AT605)+$F605</f>
        <v>10736844451.784546</v>
      </c>
      <c r="AU732" s="1411">
        <f>NPV($C$108,$G605:AU605)+$F605</f>
        <v>10741779010.74786</v>
      </c>
      <c r="AV732" s="1411">
        <f>NPV($C$108,$G605:AV605)+$F605</f>
        <v>10745856335.714571</v>
      </c>
      <c r="AW732" s="1411">
        <f>NPV($C$108,$G605:AW605)+$F605</f>
        <v>10749181776.541048</v>
      </c>
      <c r="AX732" s="1411">
        <f>NPV($C$108,$G605:AX605)+$F605</f>
        <v>10751848945.195978</v>
      </c>
      <c r="AY732" s="1411">
        <f>NPV($C$108,$G605:AY605)+$F605</f>
        <v>10753940998.312714</v>
      </c>
      <c r="AZ732" s="1411">
        <f>NPV($C$108,$G605:AZ605)+$F605</f>
        <v>10755531776.16502</v>
      </c>
      <c r="BA732" s="1411">
        <f>NPV($C$108,$G605:BA605)+$F605</f>
        <v>10756686815.071638</v>
      </c>
      <c r="BB732" s="1411">
        <f>NPV($C$108,$G605:BB605)+$F605</f>
        <v>10757464248.05043</v>
      </c>
      <c r="BC732" s="1411">
        <f>NPV($C$108,$G605:BC605)+$F605</f>
        <v>10757915606.667603</v>
      </c>
      <c r="BD732" s="1411">
        <f>NPV($C$108,$G605:BD605)+$F605</f>
        <v>10758086535.413015</v>
      </c>
      <c r="BE732" s="1411">
        <f>NPV($C$108,$G605:BE605)+$F605</f>
        <v>10758017428.538851</v>
      </c>
      <c r="BF732" s="1411">
        <f>NPV($C$108,$G605:BF605)+$F605</f>
        <v>10757743998.092348</v>
      </c>
      <c r="BG732" s="1411">
        <f>NPV($C$108,$G605:BG605)+$F605</f>
        <v>10757297780.826418</v>
      </c>
      <c r="BH732" s="1411">
        <f>NPV($C$108,$G605:BH605)+$F605</f>
        <v>10756706590.761345</v>
      </c>
      <c r="BI732" s="1411">
        <f>NPV($C$108,$G605:BI605)+$F605</f>
        <v>10755994923.376959</v>
      </c>
      <c r="BJ732" s="1411">
        <f>NPV($C$108,$G605:BJ605)+$F605</f>
        <v>10755184316.721373</v>
      </c>
      <c r="BK732" s="1411">
        <f>NPV($C$108,$G605:BK605)+$F605</f>
        <v>10754293674.115452</v>
      </c>
      <c r="BL732" s="1411">
        <f>NPV($C$108,$G605:BL605)+$F605</f>
        <v>10753339552.60008</v>
      </c>
      <c r="BM732" s="1411">
        <f>NPV($C$108,$G605:BM605)+$F605</f>
        <v>10752336420.805956</v>
      </c>
      <c r="BN732" s="1412">
        <f>NPV($C$108,$G605:BN605)+$F605</f>
        <v>10751296889.514366</v>
      </c>
    </row>
    <row r="733" spans="2:66" x14ac:dyDescent="0.15">
      <c r="B733" s="1337"/>
      <c r="C733" s="1367"/>
      <c r="D733" s="1364" t="str">
        <f t="shared" si="182"/>
        <v>High Price Range</v>
      </c>
      <c r="E733" s="1347" t="str">
        <f t="shared" si="182"/>
        <v>Low Range CAPEX</v>
      </c>
      <c r="F733" s="1617">
        <f t="shared" si="183"/>
        <v>16734327794.584221</v>
      </c>
      <c r="G733" s="1413">
        <f>NPV($C$108,$G606:G606)+$F606</f>
        <v>1277420867.9294972</v>
      </c>
      <c r="H733" s="1414">
        <f>NPV($C$108,$G606:H606)+$F606</f>
        <v>2969475630.0234461</v>
      </c>
      <c r="I733" s="1414">
        <f>NPV($C$108,$G606:I606)+$F606</f>
        <v>4381529871.7826519</v>
      </c>
      <c r="J733" s="1411">
        <f>NPV($C$108,$G606:J606)+$F606</f>
        <v>5594751533.4803925</v>
      </c>
      <c r="K733" s="1411">
        <f>NPV($C$108,$G606:K606)+$F606</f>
        <v>6654399493.0113726</v>
      </c>
      <c r="L733" s="1411">
        <f>NPV($C$108,$G606:L606)+$F606</f>
        <v>7589800202.0663738</v>
      </c>
      <c r="M733" s="1411">
        <f>NPV($C$108,$G606:M606)+$F606</f>
        <v>8421715536.1451607</v>
      </c>
      <c r="N733" s="1411">
        <f>NPV($C$108,$G606:N606)+$F606</f>
        <v>9165719311.0665836</v>
      </c>
      <c r="O733" s="1411">
        <f>NPV($C$108,$G606:O606)+$F606</f>
        <v>9833974248.0278912</v>
      </c>
      <c r="P733" s="1409">
        <f>NPV($C$108,$G606:P606)+$F606</f>
        <v>10436262461.460045</v>
      </c>
      <c r="Q733" s="1411">
        <f>NPV($C$108,$G606:Q606)+$F606</f>
        <v>10980627849.104471</v>
      </c>
      <c r="R733" s="1411">
        <f>NPV($C$108,$G606:R606)+$F606</f>
        <v>11473799639.358242</v>
      </c>
      <c r="S733" s="1411">
        <f>NPV($C$108,$G606:S606)+$F606</f>
        <v>11921484437.106131</v>
      </c>
      <c r="T733" s="1411">
        <f>NPV($C$108,$G606:T606)+$F606</f>
        <v>12328575094.213671</v>
      </c>
      <c r="U733" s="1411">
        <f>NPV($C$108,$G606:U606)+$F606</f>
        <v>12699304698.000496</v>
      </c>
      <c r="V733" s="1411">
        <f>NPV($C$108,$G606:V606)+$F606</f>
        <v>13037363036.473743</v>
      </c>
      <c r="W733" s="1411">
        <f>NPV($C$108,$G606:W606)+$F606</f>
        <v>13345986619.566824</v>
      </c>
      <c r="X733" s="1411">
        <f>NPV($C$108,$G606:X606)+$F606</f>
        <v>13628029570.979895</v>
      </c>
      <c r="Y733" s="1411">
        <f>NPV($C$108,$G606:Y606)+$F606</f>
        <v>13886020363.447916</v>
      </c>
      <c r="Z733" s="1411">
        <f>NPV($C$108,$G606:Z606)+$F606</f>
        <v>14122207866.144135</v>
      </c>
      <c r="AA733" s="1411">
        <f>NPV($C$108,$G606:AA606)+$F606</f>
        <v>14338599179.276421</v>
      </c>
      <c r="AB733" s="1411">
        <f>NPV($C$108,$G606:AB606)+$F606</f>
        <v>14536991057.957808</v>
      </c>
      <c r="AC733" s="1411">
        <f>NPV($C$108,$G606:AC606)+$F606</f>
        <v>14718996261.401192</v>
      </c>
      <c r="AD733" s="1411">
        <f>NPV($C$108,$G606:AD606)+$F606</f>
        <v>14886065834.258539</v>
      </c>
      <c r="AE733" s="1411">
        <f>NPV($C$108,$G606:AE606)+$F606</f>
        <v>15039508090.106134</v>
      </c>
      <c r="AF733" s="1411">
        <f>NPV($C$108,$G606:AF606)+$F606</f>
        <v>15180504893.916155</v>
      </c>
      <c r="AG733" s="1411">
        <f>NPV($C$108,$G606:AG606)+$F606</f>
        <v>15310125711.832108</v>
      </c>
      <c r="AH733" s="1411">
        <f>NPV($C$108,$G606:AH606)+$F606</f>
        <v>15429339799.857145</v>
      </c>
      <c r="AI733" s="1411">
        <f>NPV($C$108,$G606:AI606)+$F606</f>
        <v>15539026829.371761</v>
      </c>
      <c r="AJ733" s="1411">
        <f>NPV($C$108,$G606:AJ606)+$F606</f>
        <v>15639986190.585293</v>
      </c>
      <c r="AK733" s="1411">
        <f>NPV($C$108,$G606:AK606)+$F606</f>
        <v>15732945170.753483</v>
      </c>
      <c r="AL733" s="1411">
        <f>NPV($C$108,$G606:AL606)+$F606</f>
        <v>15818566169.147223</v>
      </c>
      <c r="AM733" s="1411">
        <f>NPV($C$108,$G606:AM606)+$F606</f>
        <v>15897453083.073133</v>
      </c>
      <c r="AN733" s="1411">
        <f>NPV($C$108,$G606:AN606)+$F606</f>
        <v>15970156977.06119</v>
      </c>
      <c r="AO733" s="1411">
        <f>NPV($C$108,$G606:AO606)+$F606</f>
        <v>16037181129.411562</v>
      </c>
      <c r="AP733" s="1411">
        <f>NPV($C$108,$G606:AP606)+$F606</f>
        <v>16098985535.703718</v>
      </c>
      <c r="AQ733" s="1411">
        <f>NPV($C$108,$G606:AQ606)+$F606</f>
        <v>16155990936.910728</v>
      </c>
      <c r="AR733" s="1411">
        <f>NPV($C$108,$G606:AR606)+$F606</f>
        <v>16208582429.892288</v>
      </c>
      <c r="AS733" s="1411">
        <f>NPV($C$108,$G606:AS606)+$F606</f>
        <v>16257112709.844566</v>
      </c>
      <c r="AT733" s="1411">
        <f>NPV($C$108,$G606:AT606)+$F606</f>
        <v>16301904987.43993</v>
      </c>
      <c r="AU733" s="1411">
        <f>NPV($C$108,$G606:AU606)+$F606</f>
        <v>16343255617.641289</v>
      </c>
      <c r="AV733" s="1411">
        <f>NPV($C$108,$G606:AV606)+$F606</f>
        <v>16381436472.323093</v>
      </c>
      <c r="AW733" s="1411">
        <f>NPV($C$108,$G606:AW606)+$F606</f>
        <v>16416697084.715065</v>
      </c>
      <c r="AX733" s="1411">
        <f>NPV($C$108,$G606:AX606)+$F606</f>
        <v>16449266590.177135</v>
      </c>
      <c r="AY733" s="1411">
        <f>NPV($C$108,$G606:AY606)+$F606</f>
        <v>16479355484.812664</v>
      </c>
      <c r="AZ733" s="1411">
        <f>NPV($C$108,$G606:AZ606)+$F606</f>
        <v>16507157220.847904</v>
      </c>
      <c r="BA733" s="1411">
        <f>NPV($C$108,$G606:BA606)+$F606</f>
        <v>16532849655.481155</v>
      </c>
      <c r="BB733" s="1411">
        <f>NPV($C$108,$G606:BB606)+$F606</f>
        <v>16556596367.97966</v>
      </c>
      <c r="BC733" s="1411">
        <f>NPV($C$108,$G606:BC606)+$F606</f>
        <v>16578547858.129791</v>
      </c>
      <c r="BD733" s="1411">
        <f>NPV($C$108,$G606:BD606)+$F606</f>
        <v>16598842637.68903</v>
      </c>
      <c r="BE733" s="1411">
        <f>NPV($C$108,$G606:BE606)+$F606</f>
        <v>16617608225.214676</v>
      </c>
      <c r="BF733" s="1411">
        <f>NPV($C$108,$G606:BF606)+$F606</f>
        <v>16634962053.528313</v>
      </c>
      <c r="BG733" s="1411">
        <f>NPV($C$108,$G606:BG606)+$F606</f>
        <v>16651012298.094109</v>
      </c>
      <c r="BH733" s="1411">
        <f>NPV($C$108,$G606:BH606)+$F606</f>
        <v>16665858633.725239</v>
      </c>
      <c r="BI733" s="1411">
        <f>NPV($C$108,$G606:BI606)+$F606</f>
        <v>16679592926.269493</v>
      </c>
      <c r="BJ733" s="1411">
        <f>NPV($C$108,$G606:BJ606)+$F606</f>
        <v>16692299865.249969</v>
      </c>
      <c r="BK733" s="1411">
        <f>NPV($C$108,$G606:BK606)+$F606</f>
        <v>16704057542.837757</v>
      </c>
      <c r="BL733" s="1411">
        <f>NPV($C$108,$G606:BL606)+$F606</f>
        <v>16714937984.00106</v>
      </c>
      <c r="BM733" s="1411">
        <f>NPV($C$108,$G606:BM606)+$F606</f>
        <v>16725007632.201359</v>
      </c>
      <c r="BN733" s="1412">
        <f>NPV($C$108,$G606:BN606)+$F606</f>
        <v>16734327794.584221</v>
      </c>
    </row>
    <row r="734" spans="2:66" ht="5.25" customHeight="1" x14ac:dyDescent="0.15">
      <c r="B734" s="1337"/>
      <c r="C734" s="1378"/>
      <c r="D734" s="166"/>
      <c r="E734" s="1337"/>
      <c r="F734" s="1616"/>
      <c r="G734" s="1410"/>
      <c r="H734" s="1411"/>
      <c r="I734" s="1411"/>
      <c r="J734" s="1411"/>
      <c r="K734" s="1411"/>
      <c r="L734" s="1411"/>
      <c r="M734" s="1411"/>
      <c r="N734" s="1411"/>
      <c r="O734" s="1411"/>
      <c r="P734" s="1409"/>
      <c r="Q734" s="1411"/>
      <c r="R734" s="1411"/>
      <c r="S734" s="1411"/>
      <c r="T734" s="1411"/>
      <c r="U734" s="1411"/>
      <c r="V734" s="1411"/>
      <c r="W734" s="1411"/>
      <c r="X734" s="1411"/>
      <c r="Y734" s="1411"/>
      <c r="Z734" s="1411"/>
      <c r="AA734" s="1411"/>
      <c r="AB734" s="1411"/>
      <c r="AC734" s="1411"/>
      <c r="AD734" s="1411"/>
      <c r="AE734" s="1411"/>
      <c r="AF734" s="1411"/>
      <c r="AG734" s="1411"/>
      <c r="AH734" s="1411"/>
      <c r="AI734" s="1411"/>
      <c r="AJ734" s="1411"/>
      <c r="AK734" s="1411"/>
      <c r="AL734" s="1411"/>
      <c r="AM734" s="1411"/>
      <c r="AN734" s="1411"/>
      <c r="AO734" s="1411"/>
      <c r="AP734" s="1411"/>
      <c r="AQ734" s="1411"/>
      <c r="AR734" s="1411"/>
      <c r="AS734" s="1411"/>
      <c r="AT734" s="1411"/>
      <c r="AU734" s="1411"/>
      <c r="AV734" s="1411"/>
      <c r="AW734" s="1411"/>
      <c r="AX734" s="1411"/>
      <c r="AY734" s="1411"/>
      <c r="AZ734" s="1411"/>
      <c r="BA734" s="1411"/>
      <c r="BB734" s="1411"/>
      <c r="BC734" s="1411"/>
      <c r="BD734" s="1411"/>
      <c r="BE734" s="1411"/>
      <c r="BF734" s="1411"/>
      <c r="BG734" s="1411"/>
      <c r="BH734" s="1411"/>
      <c r="BI734" s="1411"/>
      <c r="BJ734" s="1411"/>
      <c r="BK734" s="1411"/>
      <c r="BL734" s="1411"/>
      <c r="BM734" s="1411"/>
      <c r="BN734" s="1412"/>
    </row>
    <row r="735" spans="2:66" ht="18.75" customHeight="1" x14ac:dyDescent="0.15">
      <c r="B735" s="1337"/>
      <c r="C735" s="1407" t="str">
        <f t="shared" si="182"/>
        <v>High Range Opex - Low</v>
      </c>
      <c r="D735" s="166" t="str">
        <f t="shared" si="182"/>
        <v>Low Price Range</v>
      </c>
      <c r="E735" s="1337" t="str">
        <f t="shared" si="182"/>
        <v>Low Range CAPEX</v>
      </c>
      <c r="F735" s="1616">
        <f t="shared" si="183"/>
        <v>-12364603325.118906</v>
      </c>
      <c r="G735" s="1410">
        <f>NPV($C$108,$G608:G608)+$F608</f>
        <v>-1100033617.4274707</v>
      </c>
      <c r="H735" s="1411">
        <f>NPV($C$108,$G608:H608)+$F608</f>
        <v>-1508661105.9142563</v>
      </c>
      <c r="I735" s="1411">
        <f>NPV($C$108,$G608:I608)+$F608</f>
        <v>-1989288558.4561753</v>
      </c>
      <c r="J735" s="1411">
        <f>NPV($C$108,$G608:J608)+$F608</f>
        <v>-2497062349.1895866</v>
      </c>
      <c r="K735" s="1411">
        <f>NPV($C$108,$G608:K608)+$F608</f>
        <v>-3010771434.1387911</v>
      </c>
      <c r="L735" s="1411">
        <f>NPV($C$108,$G608:L608)+$F608</f>
        <v>-3518912262.4111423</v>
      </c>
      <c r="M735" s="1411">
        <f>NPV($C$108,$G608:M608)+$F608</f>
        <v>-4014822494.4250135</v>
      </c>
      <c r="N735" s="1411">
        <f>NPV($C$108,$G608:N608)+$F608</f>
        <v>-4494551765.1194181</v>
      </c>
      <c r="O735" s="1411">
        <f>NPV($C$108,$G608:O608)+$F608</f>
        <v>-4955788317.9174175</v>
      </c>
      <c r="P735" s="1409">
        <f>NPV($C$108,$G608:P608)+$F608</f>
        <v>-5397262447.9122877</v>
      </c>
      <c r="Q735" s="1411">
        <f>NPV($C$108,$G608:Q608)+$F608</f>
        <v>-5818390541.0330582</v>
      </c>
      <c r="R735" s="1411">
        <f>NPV($C$108,$G608:R608)+$F608</f>
        <v>-6219050999.2114677</v>
      </c>
      <c r="S735" s="1411">
        <f>NPV($C$108,$G608:S608)+$F608</f>
        <v>-6599437253.2701263</v>
      </c>
      <c r="T735" s="1411">
        <f>NPV($C$108,$G608:T608)+$F608</f>
        <v>-6959958196.4737291</v>
      </c>
      <c r="U735" s="1411">
        <f>NPV($C$108,$G608:U608)+$F608</f>
        <v>-7301169024.946269</v>
      </c>
      <c r="V735" s="1411">
        <f>NPV($C$108,$G608:V608)+$F608</f>
        <v>-7623722253.2532892</v>
      </c>
      <c r="W735" s="1411">
        <f>NPV($C$108,$G608:W608)+$F608</f>
        <v>-7928332502.3374596</v>
      </c>
      <c r="X735" s="1411">
        <f>NPV($C$108,$G608:X608)+$F608</f>
        <v>-8215750915.4544363</v>
      </c>
      <c r="Y735" s="1411">
        <f>NPV($C$108,$G608:Y608)+$F608</f>
        <v>-8486746440.7994919</v>
      </c>
      <c r="Z735" s="1411">
        <f>NPV($C$108,$G608:Z608)+$F608</f>
        <v>-8742092094.4023952</v>
      </c>
      <c r="AA735" s="1411">
        <f>NPV($C$108,$G608:AA608)+$F608</f>
        <v>-8982554886.2157974</v>
      </c>
      <c r="AB735" s="1411">
        <f>NPV($C$108,$G608:AB608)+$F608</f>
        <v>-9208888472.1956997</v>
      </c>
      <c r="AC735" s="1411">
        <f>NPV($C$108,$G608:AC608)+$F608</f>
        <v>-9421827854.2915516</v>
      </c>
      <c r="AD735" s="1411">
        <f>NPV($C$108,$G608:AD608)+$F608</f>
        <v>-9622085630.527195</v>
      </c>
      <c r="AE735" s="1411">
        <f>NPV($C$108,$G608:AE608)+$F608</f>
        <v>-9810349424.9868374</v>
      </c>
      <c r="AF735" s="1411">
        <f>NPV($C$108,$G608:AF608)+$F608</f>
        <v>-9987280219.3277283</v>
      </c>
      <c r="AG735" s="1411">
        <f>NPV($C$108,$G608:AG608)+$F608</f>
        <v>-10153511374.424328</v>
      </c>
      <c r="AH735" s="1411">
        <f>NPV($C$108,$G608:AH608)+$F608</f>
        <v>-10309648180.249901</v>
      </c>
      <c r="AI735" s="1411">
        <f>NPV($C$108,$G608:AI608)+$F608</f>
        <v>-10456267809.108183</v>
      </c>
      <c r="AJ735" s="1411">
        <f>NPV($C$108,$G608:AJ608)+$F608</f>
        <v>-10593919575.283714</v>
      </c>
      <c r="AK735" s="1411">
        <f>NPV($C$108,$G608:AK608)+$F608</f>
        <v>-10723125425.497393</v>
      </c>
      <c r="AL735" s="1411">
        <f>NPV($C$108,$G608:AL608)+$F608</f>
        <v>-10844380600.948046</v>
      </c>
      <c r="AM735" s="1411">
        <f>NPV($C$108,$G608:AM608)+$F608</f>
        <v>-10958154424.424452</v>
      </c>
      <c r="AN735" s="1411">
        <f>NPV($C$108,$G608:AN608)+$F608</f>
        <v>-11064891175.883202</v>
      </c>
      <c r="AO735" s="1411">
        <f>NPV($C$108,$G608:AO608)+$F608</f>
        <v>-11165011027.666573</v>
      </c>
      <c r="AP735" s="1411">
        <f>NPV($C$108,$G608:AP608)+$F608</f>
        <v>-11258911016.672375</v>
      </c>
      <c r="AQ735" s="1411">
        <f>NPV($C$108,$G608:AQ608)+$F608</f>
        <v>-11346966035.653103</v>
      </c>
      <c r="AR735" s="1411">
        <f>NPV($C$108,$G608:AR608)+$F608</f>
        <v>-11429529829.69371</v>
      </c>
      <c r="AS735" s="1411">
        <f>NPV($C$108,$G608:AS608)+$F608</f>
        <v>-11506935987.00876</v>
      </c>
      <c r="AT735" s="1411">
        <f>NPV($C$108,$G608:AT608)+$F608</f>
        <v>-11579498915.674625</v>
      </c>
      <c r="AU735" s="1411">
        <f>NPV($C$108,$G608:AU608)+$F608</f>
        <v>-11647514799.897377</v>
      </c>
      <c r="AV735" s="1411">
        <f>NPV($C$108,$G608:AV608)+$F608</f>
        <v>-11711262531.011244</v>
      </c>
      <c r="AW735" s="1411">
        <f>NPV($C$108,$G608:AW608)+$F608</f>
        <v>-11771004609.683424</v>
      </c>
      <c r="AX735" s="1411">
        <f>NPV($C$108,$G608:AX608)+$F608</f>
        <v>-11826988016.830009</v>
      </c>
      <c r="AY735" s="1411">
        <f>NPV($C$108,$G608:AY608)+$F608</f>
        <v>-11879445051.573349</v>
      </c>
      <c r="AZ735" s="1411">
        <f>NPV($C$108,$G608:AZ608)+$F608</f>
        <v>-11928594135.232044</v>
      </c>
      <c r="BA735" s="1411">
        <f>NPV($C$108,$G608:BA608)+$F608</f>
        <v>-11974640580.862181</v>
      </c>
      <c r="BB735" s="1411">
        <f>NPV($C$108,$G608:BB608)+$F608</f>
        <v>-12017777328.286963</v>
      </c>
      <c r="BC735" s="1411">
        <f>NPV($C$108,$G608:BC608)+$F608</f>
        <v>-12058185644.882223</v>
      </c>
      <c r="BD735" s="1411">
        <f>NPV($C$108,$G608:BD608)+$F608</f>
        <v>-12096035792.643274</v>
      </c>
      <c r="BE735" s="1411">
        <f>NPV($C$108,$G608:BE608)+$F608</f>
        <v>-12131487662.257877</v>
      </c>
      <c r="BF735" s="1411">
        <f>NPV($C$108,$G608:BF608)+$F608</f>
        <v>-12164691375.061304</v>
      </c>
      <c r="BG735" s="1411">
        <f>NPV($C$108,$G608:BG608)+$F608</f>
        <v>-12195787853.861572</v>
      </c>
      <c r="BH735" s="1411">
        <f>NPV($C$108,$G608:BH608)+$F608</f>
        <v>-12224909363.703205</v>
      </c>
      <c r="BI735" s="1411">
        <f>NPV($C$108,$G608:BI608)+$F608</f>
        <v>-12252180023.692179</v>
      </c>
      <c r="BJ735" s="1411">
        <f>NPV($C$108,$G608:BJ608)+$F608</f>
        <v>-12277716291.038052</v>
      </c>
      <c r="BK735" s="1411">
        <f>NPV($C$108,$G608:BK608)+$F608</f>
        <v>-12301627418.485703</v>
      </c>
      <c r="BL735" s="1411">
        <f>NPV($C$108,$G608:BL608)+$F608</f>
        <v>-12324015886.311872</v>
      </c>
      <c r="BM735" s="1411">
        <f>NPV($C$108,$G608:BM608)+$F608</f>
        <v>-12344977810.053579</v>
      </c>
      <c r="BN735" s="1412">
        <f>NPV($C$108,$G608:BN608)+$F608</f>
        <v>-12364603325.118906</v>
      </c>
    </row>
    <row r="736" spans="2:66" x14ac:dyDescent="0.15">
      <c r="B736" s="1337"/>
      <c r="C736" s="1407"/>
      <c r="D736" s="166" t="str">
        <f t="shared" ref="C736:E749" si="185">D673</f>
        <v>Low Price Range</v>
      </c>
      <c r="E736" s="1337" t="str">
        <f t="shared" si="185"/>
        <v>Low Range CAPEX</v>
      </c>
      <c r="F736" s="1616">
        <f t="shared" si="183"/>
        <v>-10731078112.424351</v>
      </c>
      <c r="G736" s="1410">
        <f>NPV($C$108,$G609:G609)+$F609</f>
        <v>-1100033617.4274707</v>
      </c>
      <c r="H736" s="1411">
        <f>NPV($C$108,$G609:H609)+$F609</f>
        <v>-1454753162.8978765</v>
      </c>
      <c r="I736" s="1411">
        <f>NPV($C$108,$G609:I609)+$F609</f>
        <v>-1864016200.1795139</v>
      </c>
      <c r="J736" s="1411">
        <f>NPV($C$108,$G609:J609)+$F609</f>
        <v>-2294070218.9410157</v>
      </c>
      <c r="K736" s="1411">
        <f>NPV($C$108,$G609:K609)+$F609</f>
        <v>-2728496288.3312192</v>
      </c>
      <c r="L736" s="1411">
        <f>NPV($C$108,$G609:L609)+$F609</f>
        <v>-3158196518.4640985</v>
      </c>
      <c r="M736" s="1411">
        <f>NPV($C$108,$G609:M609)+$F609</f>
        <v>-3577804609.3827081</v>
      </c>
      <c r="N736" s="1411">
        <f>NPV($C$108,$G609:N609)+$F609</f>
        <v>-3984082617.6594253</v>
      </c>
      <c r="O736" s="1411">
        <f>NPV($C$108,$G609:O609)+$F609</f>
        <v>-4375098717.0581264</v>
      </c>
      <c r="P736" s="1409">
        <f>NPV($C$108,$G609:P609)+$F609</f>
        <v>-4749763337.9601812</v>
      </c>
      <c r="Q736" s="1411">
        <f>NPV($C$108,$G609:Q609)+$F609</f>
        <v>-5107548686.8497944</v>
      </c>
      <c r="R736" s="1411">
        <f>NPV($C$108,$G609:R609)+$F609</f>
        <v>-5448310049.7085724</v>
      </c>
      <c r="S736" s="1411">
        <f>NPV($C$108,$G609:S609)+$F609</f>
        <v>-5772167266.2642956</v>
      </c>
      <c r="T736" s="1411">
        <f>NPV($C$108,$G609:T609)+$F609</f>
        <v>-6079423606.4095297</v>
      </c>
      <c r="U736" s="1411">
        <f>NPV($C$108,$G609:U609)+$F609</f>
        <v>-6370508863.1399193</v>
      </c>
      <c r="V736" s="1411">
        <f>NPV($C$108,$G609:V609)+$F609</f>
        <v>-6645938660.1676579</v>
      </c>
      <c r="W736" s="1411">
        <f>NPV($C$108,$G609:W609)+$F609</f>
        <v>-6906284923.982008</v>
      </c>
      <c r="X736" s="1411">
        <f>NPV($C$108,$G609:X609)+$F609</f>
        <v>-7152154225.0949364</v>
      </c>
      <c r="Y736" s="1411">
        <f>NPV($C$108,$G609:Y609)+$F609</f>
        <v>-7384171776.0550976</v>
      </c>
      <c r="Z736" s="1411">
        <f>NPV($C$108,$G609:Z609)+$F609</f>
        <v>-7602969563.7193985</v>
      </c>
      <c r="AA736" s="1411">
        <f>NPV($C$108,$G609:AA609)+$F609</f>
        <v>-7809177545.3142319</v>
      </c>
      <c r="AB736" s="1411">
        <f>NPV($C$108,$G609:AB609)+$F609</f>
        <v>-8003417141.4035397</v>
      </c>
      <c r="AC736" s="1411">
        <f>NPV($C$108,$G609:AC609)+$F609</f>
        <v>-8186296467.2682934</v>
      </c>
      <c r="AD736" s="1411">
        <f>NPV($C$108,$G609:AD609)+$F609</f>
        <v>-8358406890.0551109</v>
      </c>
      <c r="AE736" s="1411">
        <f>NPV($C$108,$G609:AE609)+$F609</f>
        <v>-8520320602.929203</v>
      </c>
      <c r="AF736" s="1411">
        <f>NPV($C$108,$G609:AF609)+$F609</f>
        <v>-8672588982.6142559</v>
      </c>
      <c r="AG736" s="1411">
        <f>NPV($C$108,$G609:AG609)+$F609</f>
        <v>-8815741551.8351707</v>
      </c>
      <c r="AH736" s="1411">
        <f>NPV($C$108,$G609:AH609)+$F609</f>
        <v>-8950285409.1452827</v>
      </c>
      <c r="AI736" s="1411">
        <f>NPV($C$108,$G609:AI609)+$F609</f>
        <v>-9076705019.4087257</v>
      </c>
      <c r="AJ736" s="1411">
        <f>NPV($C$108,$G609:AJ609)+$F609</f>
        <v>-9195462281.5894299</v>
      </c>
      <c r="AK736" s="1411">
        <f>NPV($C$108,$G609:AK609)+$F609</f>
        <v>-9306996808.4196014</v>
      </c>
      <c r="AL736" s="1411">
        <f>NPV($C$108,$G609:AL609)+$F609</f>
        <v>-9411726366.3732471</v>
      </c>
      <c r="AM736" s="1411">
        <f>NPV($C$108,$G609:AM609)+$F609</f>
        <v>-9510047435.1592255</v>
      </c>
      <c r="AN736" s="1411">
        <f>NPV($C$108,$G609:AN609)+$F609</f>
        <v>-9602335854.4082088</v>
      </c>
      <c r="AO736" s="1411">
        <f>NPV($C$108,$G609:AO609)+$F609</f>
        <v>-9688947531.9017715</v>
      </c>
      <c r="AP736" s="1411">
        <f>NPV($C$108,$G609:AP609)+$F609</f>
        <v>-9770219192.9848175</v>
      </c>
      <c r="AQ736" s="1411">
        <f>NPV($C$108,$G609:AQ609)+$F609</f>
        <v>-9846469155.0203228</v>
      </c>
      <c r="AR736" s="1411">
        <f>NPV($C$108,$G609:AR609)+$F609</f>
        <v>-9917998114.1197281</v>
      </c>
      <c r="AS736" s="1411">
        <f>NPV($C$108,$G609:AS609)+$F609</f>
        <v>-9985089934.0914726</v>
      </c>
      <c r="AT736" s="1411">
        <f>NPV($C$108,$G609:AT609)+$F609</f>
        <v>-10048012429.731216</v>
      </c>
      <c r="AU736" s="1411">
        <f>NPV($C$108,$G609:AU609)+$F609</f>
        <v>-10107018138.337181</v>
      </c>
      <c r="AV736" s="1411">
        <f>NPV($C$108,$G609:AV609)+$F609</f>
        <v>-10162345074.75631</v>
      </c>
      <c r="AW736" s="1411">
        <f>NPV($C$108,$G609:AW609)+$F609</f>
        <v>-10214217466.417477</v>
      </c>
      <c r="AX736" s="1411">
        <f>NPV($C$108,$G609:AX609)+$F609</f>
        <v>-10262846465.738821</v>
      </c>
      <c r="AY736" s="1411">
        <f>NPV($C$108,$G609:AY609)+$F609</f>
        <v>-10308430838.049196</v>
      </c>
      <c r="AZ736" s="1411">
        <f>NPV($C$108,$G609:AZ609)+$F609</f>
        <v>-10351157623.771622</v>
      </c>
      <c r="BA736" s="1411">
        <f>NPV($C$108,$G609:BA609)+$F609</f>
        <v>-10391202774.106665</v>
      </c>
      <c r="BB736" s="1411">
        <f>NPV($C$108,$G609:BB609)+$F609</f>
        <v>-10428731759.846954</v>
      </c>
      <c r="BC736" s="1411">
        <f>NPV($C$108,$G609:BC609)+$F609</f>
        <v>-10463900153.268534</v>
      </c>
      <c r="BD736" s="1411">
        <f>NPV($C$108,$G609:BD609)+$F609</f>
        <v>-10496854183.294275</v>
      </c>
      <c r="BE736" s="1411">
        <f>NPV($C$108,$G609:BE609)+$F609</f>
        <v>-10527731264.321171</v>
      </c>
      <c r="BF736" s="1411">
        <f>NPV($C$108,$G609:BF609)+$F609</f>
        <v>-10556660499.256062</v>
      </c>
      <c r="BG736" s="1411">
        <f>NPV($C$108,$G609:BG609)+$F609</f>
        <v>-10583763157.421467</v>
      </c>
      <c r="BH736" s="1411">
        <f>NPV($C$108,$G609:BH609)+$F609</f>
        <v>-10609153128.080803</v>
      </c>
      <c r="BI736" s="1411">
        <f>NPV($C$108,$G609:BI609)+$F609</f>
        <v>-10632937350.395901</v>
      </c>
      <c r="BJ736" s="1411">
        <f>NPV($C$108,$G609:BJ609)+$F609</f>
        <v>-10655216220.673563</v>
      </c>
      <c r="BK736" s="1411">
        <f>NPV($C$108,$G609:BK609)+$F609</f>
        <v>-10676083977.785801</v>
      </c>
      <c r="BL736" s="1411">
        <f>NPV($C$108,$G609:BL609)+$F609</f>
        <v>-10695629067.66316</v>
      </c>
      <c r="BM736" s="1411">
        <f>NPV($C$108,$G609:BM609)+$F609</f>
        <v>-10713934487.76475</v>
      </c>
      <c r="BN736" s="1412">
        <f>NPV($C$108,$G609:BN609)+$F609</f>
        <v>-10731078112.424351</v>
      </c>
    </row>
    <row r="737" spans="1:66" x14ac:dyDescent="0.15">
      <c r="B737" s="1337"/>
      <c r="C737" s="1407"/>
      <c r="D737" s="166" t="str">
        <f t="shared" si="185"/>
        <v>Low Price Range</v>
      </c>
      <c r="E737" s="1337" t="str">
        <f t="shared" si="185"/>
        <v>Low Range CAPEX</v>
      </c>
      <c r="F737" s="1616">
        <f t="shared" si="183"/>
        <v>-8818553703.4533005</v>
      </c>
      <c r="G737" s="1410">
        <f>NPV($C$108,$G610:G610)+$F610</f>
        <v>-1100033617.4274707</v>
      </c>
      <c r="H737" s="1411">
        <f>NPV($C$108,$G610:H610)+$F610</f>
        <v>-1400845219.8814964</v>
      </c>
      <c r="I737" s="1411">
        <f>NPV($C$108,$G610:I610)+$F610</f>
        <v>-1736244448.6569297</v>
      </c>
      <c r="J737" s="1411">
        <f>NPV($C$108,$G610:J610)+$F610</f>
        <v>-2083868406.2361026</v>
      </c>
      <c r="K737" s="1411">
        <f>NPV($C$108,$G610:K610)+$F610</f>
        <v>-2432599036.5039639</v>
      </c>
      <c r="L737" s="1411">
        <f>NPV($C$108,$G610:L610)+$F610</f>
        <v>-2776192684.0915713</v>
      </c>
      <c r="M737" s="1411">
        <f>NPV($C$108,$G610:M610)+$F610</f>
        <v>-3110939159.3808355</v>
      </c>
      <c r="N737" s="1411">
        <f>NPV($C$108,$G610:N610)+$F610</f>
        <v>-3434595735.3909011</v>
      </c>
      <c r="O737" s="1411">
        <f>NPV($C$108,$G610:O610)+$F610</f>
        <v>-3745831584.6897535</v>
      </c>
      <c r="P737" s="1409">
        <f>NPV($C$108,$G610:P610)+$F610</f>
        <v>-4043910020.9581118</v>
      </c>
      <c r="Q737" s="1411">
        <f>NPV($C$108,$G610:Q610)+$F610</f>
        <v>-4328494039.3472471</v>
      </c>
      <c r="R737" s="1411">
        <f>NPV($C$108,$G610:R610)+$F610</f>
        <v>-4599521101.4552374</v>
      </c>
      <c r="S737" s="1411">
        <f>NPV($C$108,$G610:S610)+$F610</f>
        <v>-4857119291.9320745</v>
      </c>
      <c r="T737" s="1411">
        <f>NPV($C$108,$G610:T610)+$F610</f>
        <v>-5101549442.1762009</v>
      </c>
      <c r="U737" s="1411">
        <f>NPV($C$108,$G610:U610)+$F610</f>
        <v>-5333164217.4235907</v>
      </c>
      <c r="V737" s="1411">
        <f>NPV($C$108,$G610:V610)+$F610</f>
        <v>-5552378656.2029562</v>
      </c>
      <c r="W737" s="1411">
        <f>NPV($C$108,$G610:W610)+$F610</f>
        <v>-5759648655.965415</v>
      </c>
      <c r="X737" s="1411">
        <f>NPV($C$108,$G610:X610)+$F610</f>
        <v>-5955455099.7892246</v>
      </c>
      <c r="Y737" s="1411">
        <f>NPV($C$108,$G610:Y610)+$F610</f>
        <v>-6140292065.4683828</v>
      </c>
      <c r="Z737" s="1411">
        <f>NPV($C$108,$G610:Z610)+$F610</f>
        <v>-6314658037.0805254</v>
      </c>
      <c r="AA737" s="1411">
        <f>NPV($C$108,$G610:AA610)+$F610</f>
        <v>-6479049354.8726015</v>
      </c>
      <c r="AB737" s="1411">
        <f>NPV($C$108,$G610:AB610)+$F610</f>
        <v>-6633955352.662756</v>
      </c>
      <c r="AC737" s="1411">
        <f>NPV($C$108,$G610:AC610)+$F610</f>
        <v>-6779854779.2802114</v>
      </c>
      <c r="AD737" s="1411">
        <f>NPV($C$108,$G610:AD610)+$F610</f>
        <v>-6917213204.2659864</v>
      </c>
      <c r="AE737" s="1411">
        <f>NPV($C$108,$G610:AE610)+$F610</f>
        <v>-7046481182.3189583</v>
      </c>
      <c r="AF737" s="1411">
        <f>NPV($C$108,$G610:AF610)+$F610</f>
        <v>-7168093004.9786844</v>
      </c>
      <c r="AG737" s="1411">
        <f>NPV($C$108,$G610:AG610)+$F610</f>
        <v>-7282465907.8620434</v>
      </c>
      <c r="AH737" s="1411">
        <f>NPV($C$108,$G610:AH610)+$F610</f>
        <v>-7389999631.5087824</v>
      </c>
      <c r="AI737" s="1411">
        <f>NPV($C$108,$G610:AI610)+$F610</f>
        <v>-7491076256.3485546</v>
      </c>
      <c r="AJ737" s="1411">
        <f>NPV($C$108,$G610:AJ610)+$F610</f>
        <v>-7586060249.4351978</v>
      </c>
      <c r="AK737" s="1411">
        <f>NPV($C$108,$G610:AK610)+$F610</f>
        <v>-7675298673.78582</v>
      </c>
      <c r="AL737" s="1411">
        <f>NPV($C$108,$G610:AL610)+$F610</f>
        <v>-7759121521.4037971</v>
      </c>
      <c r="AM737" s="1411">
        <f>NPV($C$108,$G610:AM610)+$F610</f>
        <v>-7837842139.0754299</v>
      </c>
      <c r="AN737" s="1411">
        <f>NPV($C$108,$G610:AN610)+$F610</f>
        <v>-7911757722.3374434</v>
      </c>
      <c r="AO737" s="1411">
        <f>NPV($C$108,$G610:AO610)+$F610</f>
        <v>-7981149858.0087099</v>
      </c>
      <c r="AP737" s="1411">
        <f>NPV($C$108,$G610:AP610)+$F610</f>
        <v>-8046285099.6578541</v>
      </c>
      <c r="AQ737" s="1411">
        <f>NPV($C$108,$G610:AQ610)+$F610</f>
        <v>-8107415563.5609684</v>
      </c>
      <c r="AR737" s="1411">
        <f>NPV($C$108,$G610:AR610)+$F610</f>
        <v>-8164779535.2597904</v>
      </c>
      <c r="AS737" s="1411">
        <f>NPV($C$108,$G610:AS610)+$F610</f>
        <v>-8218602078.8907299</v>
      </c>
      <c r="AT737" s="1411">
        <f>NPV($C$108,$G610:AT610)+$F610</f>
        <v>-8269095643.1200075</v>
      </c>
      <c r="AU737" s="1411">
        <f>NPV($C$108,$G610:AU610)+$F610</f>
        <v>-8316460658.8686829</v>
      </c>
      <c r="AV737" s="1411">
        <f>NPV($C$108,$G610:AV610)+$F610</f>
        <v>-8360886125.1053801</v>
      </c>
      <c r="AW737" s="1411">
        <f>NPV($C$108,$G610:AW610)+$F610</f>
        <v>-8402550179.872961</v>
      </c>
      <c r="AX737" s="1411">
        <f>NPV($C$108,$G610:AX610)+$F610</f>
        <v>-8441620654.4371548</v>
      </c>
      <c r="AY737" s="1411">
        <f>NPV($C$108,$G610:AY610)+$F610</f>
        <v>-8478255609.0312653</v>
      </c>
      <c r="AZ737" s="1411">
        <f>NPV($C$108,$G610:AZ610)+$F610</f>
        <v>-8512603849.1464968</v>
      </c>
      <c r="BA737" s="1411">
        <f>NPV($C$108,$G610:BA610)+$F610</f>
        <v>-8544805421.7022552</v>
      </c>
      <c r="BB737" s="1411">
        <f>NPV($C$108,$G610:BB610)+$F610</f>
        <v>-8574992090.7413731</v>
      </c>
      <c r="BC737" s="1411">
        <f>NPV($C$108,$G610:BC610)+$F610</f>
        <v>-8603287792.5447235</v>
      </c>
      <c r="BD737" s="1411">
        <f>NPV($C$108,$G610:BD610)+$F610</f>
        <v>-8629809070.259037</v>
      </c>
      <c r="BE737" s="1411">
        <f>NPV($C$108,$G610:BE610)+$F610</f>
        <v>-8654665488.2897549</v>
      </c>
      <c r="BF737" s="1411">
        <f>NPV($C$108,$G610:BF610)+$F610</f>
        <v>-8677960026.8346539</v>
      </c>
      <c r="BG737" s="1411">
        <f>NPV($C$108,$G610:BG610)+$F610</f>
        <v>-8699789457.0299149</v>
      </c>
      <c r="BH737" s="1411">
        <f>NPV($C$108,$G610:BH610)+$F610</f>
        <v>-8720244697.2530289</v>
      </c>
      <c r="BI737" s="1411">
        <f>NPV($C$108,$G610:BI610)+$F610</f>
        <v>-8739411151.1806812</v>
      </c>
      <c r="BJ737" s="1411">
        <f>NPV($C$108,$G610:BJ610)+$F610</f>
        <v>-8757369028.2379246</v>
      </c>
      <c r="BK737" s="1411">
        <f>NPV($C$108,$G610:BK610)+$F610</f>
        <v>-8774193647.1002064</v>
      </c>
      <c r="BL737" s="1411">
        <f>NPV($C$108,$G610:BL610)+$F610</f>
        <v>-8789955722.9247246</v>
      </c>
      <c r="BM737" s="1411">
        <f>NPV($C$108,$G610:BM610)+$F610</f>
        <v>-8804721638.9939098</v>
      </c>
      <c r="BN737" s="1412">
        <f>NPV($C$108,$G610:BN610)+$F610</f>
        <v>-8818553703.4533005</v>
      </c>
    </row>
    <row r="738" spans="1:66" ht="6.75" customHeight="1" x14ac:dyDescent="0.15">
      <c r="B738" s="1337"/>
      <c r="C738" s="1407"/>
      <c r="D738" s="166"/>
      <c r="E738" s="1337"/>
      <c r="F738" s="1616"/>
      <c r="G738" s="1410"/>
      <c r="H738" s="1411"/>
      <c r="I738" s="1411"/>
      <c r="J738" s="1411"/>
      <c r="K738" s="1411"/>
      <c r="L738" s="1411"/>
      <c r="M738" s="1411"/>
      <c r="N738" s="1411"/>
      <c r="O738" s="1411"/>
      <c r="P738" s="1409"/>
      <c r="Q738" s="1411"/>
      <c r="R738" s="1411"/>
      <c r="S738" s="1411"/>
      <c r="T738" s="1411"/>
      <c r="U738" s="1411"/>
      <c r="V738" s="1411"/>
      <c r="W738" s="1411"/>
      <c r="X738" s="1411"/>
      <c r="Y738" s="1411"/>
      <c r="Z738" s="1411"/>
      <c r="AA738" s="1411"/>
      <c r="AB738" s="1411"/>
      <c r="AC738" s="1411"/>
      <c r="AD738" s="1411"/>
      <c r="AE738" s="1411"/>
      <c r="AF738" s="1411"/>
      <c r="AG738" s="1411"/>
      <c r="AH738" s="1411"/>
      <c r="AI738" s="1411"/>
      <c r="AJ738" s="1411"/>
      <c r="AK738" s="1411"/>
      <c r="AL738" s="1411"/>
      <c r="AM738" s="1411"/>
      <c r="AN738" s="1411"/>
      <c r="AO738" s="1411"/>
      <c r="AP738" s="1411"/>
      <c r="AQ738" s="1411"/>
      <c r="AR738" s="1411"/>
      <c r="AS738" s="1411"/>
      <c r="AT738" s="1411"/>
      <c r="AU738" s="1411"/>
      <c r="AV738" s="1411"/>
      <c r="AW738" s="1411"/>
      <c r="AX738" s="1411"/>
      <c r="AY738" s="1409"/>
      <c r="AZ738" s="1411"/>
      <c r="BA738" s="1411"/>
      <c r="BB738" s="1411"/>
      <c r="BC738" s="1411"/>
      <c r="BD738" s="1411"/>
      <c r="BE738" s="1411"/>
      <c r="BF738" s="1411"/>
      <c r="BG738" s="1411"/>
      <c r="BH738" s="1411"/>
      <c r="BI738" s="1411"/>
      <c r="BJ738" s="1411"/>
      <c r="BK738" s="1411"/>
      <c r="BL738" s="1411"/>
      <c r="BM738" s="1411"/>
      <c r="BN738" s="1412"/>
    </row>
    <row r="739" spans="1:66" x14ac:dyDescent="0.15">
      <c r="B739" s="1337"/>
      <c r="C739" s="1407"/>
      <c r="D739" s="166" t="str">
        <f t="shared" ref="D739:E739" si="186">D676</f>
        <v>High Price Range</v>
      </c>
      <c r="E739" s="1337" t="str">
        <f t="shared" si="186"/>
        <v>Low Range CAPEX</v>
      </c>
      <c r="F739" s="1616">
        <f t="shared" si="183"/>
        <v>6806740873.8638124</v>
      </c>
      <c r="G739" s="1410">
        <f>NPV($C$108,$G612:G612)+$F612</f>
        <v>1354826868.2079744</v>
      </c>
      <c r="H739" s="1411">
        <f>NPV($C$108,$G612:H612)+$F612</f>
        <v>2781952219.9795141</v>
      </c>
      <c r="I739" s="1411">
        <f>NPV($C$108,$G612:I612)+$F612</f>
        <v>3807317554.0935459</v>
      </c>
      <c r="J739" s="1411">
        <f>NPV($C$108,$G612:J612)+$F612</f>
        <v>4582757525.5824594</v>
      </c>
      <c r="K739" s="1411">
        <f>NPV($C$108,$G612:K612)+$F612</f>
        <v>5185393254.8179569</v>
      </c>
      <c r="L739" s="1411">
        <f>NPV($C$108,$G612:L612)+$F612</f>
        <v>5661275083.3078251</v>
      </c>
      <c r="M739" s="1411">
        <f>NPV($C$108,$G612:M612)+$F612</f>
        <v>6040651798.406723</v>
      </c>
      <c r="N739" s="1411">
        <f>NPV($C$108,$G612:N612)+$F612</f>
        <v>6344674454.3737907</v>
      </c>
      <c r="O739" s="1411">
        <f>NPV($C$108,$G612:O612)+$F612</f>
        <v>6588794273.2356186</v>
      </c>
      <c r="P739" s="1409">
        <f>NPV($C$108,$G612:P612)+$F612</f>
        <v>6784666310.4743824</v>
      </c>
      <c r="Q739" s="1411">
        <f>NPV($C$108,$G612:Q612)+$F612</f>
        <v>6941298011.8798971</v>
      </c>
      <c r="R739" s="1411">
        <f>NPV($C$108,$G612:R612)+$F612</f>
        <v>7065782902.9301205</v>
      </c>
      <c r="S739" s="1411">
        <f>NPV($C$108,$G612:S612)+$F612</f>
        <v>7163790987.4262381</v>
      </c>
      <c r="T739" s="1411">
        <f>NPV($C$108,$G612:T612)+$F612</f>
        <v>7239908803.3264036</v>
      </c>
      <c r="U739" s="1411">
        <f>NPV($C$108,$G612:U612)+$F612</f>
        <v>7297882490.9064865</v>
      </c>
      <c r="V739" s="1411">
        <f>NPV($C$108,$G612:V612)+$F612</f>
        <v>7340796003.1669827</v>
      </c>
      <c r="W739" s="1411">
        <f>NPV($C$108,$G612:W612)+$F612</f>
        <v>7371204602.3915176</v>
      </c>
      <c r="X739" s="1411">
        <f>NPV($C$108,$G612:X612)+$F612</f>
        <v>7391236714.1110888</v>
      </c>
      <c r="Y739" s="1411">
        <f>NPV($C$108,$G612:Y612)+$F612</f>
        <v>7402672876.1590662</v>
      </c>
      <c r="Z739" s="1411">
        <f>NPV($C$108,$G612:Z612)+$F612</f>
        <v>7407007777.0729427</v>
      </c>
      <c r="AA739" s="1411">
        <f>NPV($C$108,$G612:AA612)+$F612</f>
        <v>7405499590.9240837</v>
      </c>
      <c r="AB739" s="1411">
        <f>NPV($C$108,$G612:AB612)+$F612</f>
        <v>7399209621.6182251</v>
      </c>
      <c r="AC739" s="1411">
        <f>NPV($C$108,$G612:AC612)+$F612</f>
        <v>7389034453.80163</v>
      </c>
      <c r="AD739" s="1411">
        <f>NPV($C$108,$G612:AD612)+$F612</f>
        <v>7375732238.6316614</v>
      </c>
      <c r="AE739" s="1411">
        <f>NPV($C$108,$G612:AE612)+$F612</f>
        <v>7359944338.7643557</v>
      </c>
      <c r="AF739" s="1411">
        <f>NPV($C$108,$G612:AF612)+$F612</f>
        <v>7342213265.3814697</v>
      </c>
      <c r="AG739" s="1411">
        <f>NPV($C$108,$G612:AG612)+$F612</f>
        <v>7322997626.4907532</v>
      </c>
      <c r="AH739" s="1411">
        <f>NPV($C$108,$G612:AH612)+$F612</f>
        <v>7302684647.0978851</v>
      </c>
      <c r="AI739" s="1411">
        <f>NPV($C$108,$G612:AI612)+$F612</f>
        <v>7281600702.5464439</v>
      </c>
      <c r="AJ739" s="1411">
        <f>NPV($C$108,$G612:AJ612)+$F612</f>
        <v>7260020215.5647469</v>
      </c>
      <c r="AK739" s="1411">
        <f>NPV($C$108,$G612:AK612)+$F612</f>
        <v>7238173197.7820797</v>
      </c>
      <c r="AL739" s="1411">
        <f>NPV($C$108,$G612:AL612)+$F612</f>
        <v>7216251662.3050823</v>
      </c>
      <c r="AM739" s="1411">
        <f>NPV($C$108,$G612:AM612)+$F612</f>
        <v>7194415091.5068254</v>
      </c>
      <c r="AN739" s="1411">
        <f>NPV($C$108,$G612:AN612)+$F612</f>
        <v>7172795110.6554861</v>
      </c>
      <c r="AO739" s="1411">
        <f>NPV($C$108,$G612:AO612)+$F612</f>
        <v>7151499491.3184977</v>
      </c>
      <c r="AP739" s="1411">
        <f>NPV($C$108,$G612:AP612)+$F612</f>
        <v>7130615587.0742531</v>
      </c>
      <c r="AQ739" s="1411">
        <f>NPV($C$108,$G612:AQ612)+$F612</f>
        <v>7110213286.7839947</v>
      </c>
      <c r="AR739" s="1411">
        <f>NPV($C$108,$G612:AR612)+$F612</f>
        <v>7090347556.6391878</v>
      </c>
      <c r="AS739" s="1411">
        <f>NPV($C$108,$G612:AS612)+$F612</f>
        <v>7071060630.7293339</v>
      </c>
      <c r="AT739" s="1411">
        <f>NPV($C$108,$G612:AT612)+$F612</f>
        <v>7052383900.4514847</v>
      </c>
      <c r="AU739" s="1411">
        <f>NPV($C$108,$G612:AU612)+$F612</f>
        <v>7034339545.3008661</v>
      </c>
      <c r="AV739" s="1411">
        <f>NPV($C$108,$G612:AV612)+$F612</f>
        <v>7016941941.1255636</v>
      </c>
      <c r="AW739" s="1411">
        <f>NPV($C$108,$G612:AW612)+$F612</f>
        <v>7000198876.5474691</v>
      </c>
      <c r="AX739" s="1411">
        <f>NPV($C$108,$G612:AX612)+$F612</f>
        <v>6984112603.7489729</v>
      </c>
      <c r="AY739" s="1411">
        <f>NPV($C$108,$G612:AY612)+$F612</f>
        <v>6968680746.0420837</v>
      </c>
      <c r="AZ739" s="1411">
        <f>NPV($C$108,$G612:AZ612)+$F612</f>
        <v>6953897081.4473352</v>
      </c>
      <c r="BA739" s="1411">
        <f>NPV($C$108,$G612:BA612)+$F612</f>
        <v>6939752218.8115788</v>
      </c>
      <c r="BB739" s="1411">
        <f>NPV($C$108,$G612:BB612)+$F612</f>
        <v>6926234180.703846</v>
      </c>
      <c r="BC739" s="1411">
        <f>NPV($C$108,$G612:BC612)+$F612</f>
        <v>6913328905.3792095</v>
      </c>
      <c r="BD739" s="1411">
        <f>NPV($C$108,$G612:BD612)+$F612</f>
        <v>6901020678.4367895</v>
      </c>
      <c r="BE739" s="1411">
        <f>NPV($C$108,$G612:BE612)+$F612</f>
        <v>6889292503.3741579</v>
      </c>
      <c r="BF739" s="1411">
        <f>NPV($C$108,$G612:BF612)+$F612</f>
        <v>6878126419.0189638</v>
      </c>
      <c r="BG739" s="1411">
        <f>NPV($C$108,$G612:BG612)+$F612</f>
        <v>6867503770.7683268</v>
      </c>
      <c r="BH739" s="1411">
        <f>NPV($C$108,$G612:BH612)+$F612</f>
        <v>6857405441.6617231</v>
      </c>
      <c r="BI739" s="1411">
        <f>NPV($C$108,$G612:BI612)+$F612</f>
        <v>6847812048.531826</v>
      </c>
      <c r="BJ739" s="1411">
        <f>NPV($C$108,$G612:BJ612)+$F612</f>
        <v>6838704107.8021889</v>
      </c>
      <c r="BK739" s="1411">
        <f>NPV($C$108,$G612:BK612)+$F612</f>
        <v>6830062174.9152689</v>
      </c>
      <c r="BL739" s="1411">
        <f>NPV($C$108,$G612:BL612)+$F612</f>
        <v>6821866960.8663988</v>
      </c>
      <c r="BM739" s="1411">
        <f>NPV($C$108,$G612:BM612)+$F612</f>
        <v>6814099428.877943</v>
      </c>
      <c r="BN739" s="1412">
        <f>NPV($C$108,$G612:BN612)+$F612</f>
        <v>6806740873.8638124</v>
      </c>
    </row>
    <row r="740" spans="1:66" x14ac:dyDescent="0.15">
      <c r="B740" s="1337"/>
      <c r="C740" s="1407"/>
      <c r="D740" s="166" t="str">
        <f t="shared" si="185"/>
        <v>High Price Range</v>
      </c>
      <c r="E740" s="1337" t="str">
        <f t="shared" si="185"/>
        <v>Low Range CAPEX</v>
      </c>
      <c r="F740" s="1616">
        <f t="shared" si="183"/>
        <v>11916966806.624857</v>
      </c>
      <c r="G740" s="1410">
        <f>NPV($C$108,$G613:G613)+$F613</f>
        <v>1354826868.2079744</v>
      </c>
      <c r="H740" s="1411">
        <f>NPV($C$108,$G613:H613)+$F613</f>
        <v>2950594715.5120392</v>
      </c>
      <c r="I740" s="1411">
        <f>NPV($C$108,$G613:I613)+$F613</f>
        <v>4199212364.7451324</v>
      </c>
      <c r="J740" s="1411">
        <f>NPV($C$108,$G613:J613)+$F613</f>
        <v>5217786382.2424288</v>
      </c>
      <c r="K740" s="1411">
        <f>NPV($C$108,$G613:K613)+$F613</f>
        <v>6068446518.4405775</v>
      </c>
      <c r="L740" s="1411">
        <f>NPV($C$108,$G613:L613)+$F613</f>
        <v>6789717383.8908243</v>
      </c>
      <c r="M740" s="1411">
        <f>NPV($C$108,$G613:M613)+$F613</f>
        <v>7407793310.4374657</v>
      </c>
      <c r="N740" s="1411">
        <f>NPV($C$108,$G613:N613)+$F613</f>
        <v>7941596653.6470299</v>
      </c>
      <c r="O740" s="1411">
        <f>NPV($C$108,$G613:O613)+$F613</f>
        <v>8405390083.4104061</v>
      </c>
      <c r="P740" s="1411">
        <f>NPV($C$108,$G613:P613)+$F613</f>
        <v>8810265130.3780365</v>
      </c>
      <c r="Q740" s="1411">
        <f>NPV($C$108,$G613:Q613)+$F613</f>
        <v>9165054614.5387726</v>
      </c>
      <c r="R740" s="1411">
        <f>NPV($C$108,$G613:R613)+$F613</f>
        <v>9476924375.9739399</v>
      </c>
      <c r="S740" s="1411">
        <f>NPV($C$108,$G613:S613)+$F613</f>
        <v>9751774636.6156044</v>
      </c>
      <c r="T740" s="1411">
        <f>NPV($C$108,$G613:T613)+$F613</f>
        <v>9994522360.4791145</v>
      </c>
      <c r="U740" s="1411">
        <f>NPV($C$108,$G613:U613)+$F613</f>
        <v>10209305991.744534</v>
      </c>
      <c r="V740" s="1411">
        <f>NPV($C$108,$G613:V613)+$F613</f>
        <v>10399637724.85198</v>
      </c>
      <c r="W740" s="1411">
        <f>NPV($C$108,$G613:W613)+$F613</f>
        <v>10568519219.171938</v>
      </c>
      <c r="X740" s="1411">
        <f>NPV($C$108,$G613:X613)+$F613</f>
        <v>10718531173.257113</v>
      </c>
      <c r="Y740" s="1411">
        <f>NPV($C$108,$G613:Y613)+$F613</f>
        <v>10851903779.236443</v>
      </c>
      <c r="Z740" s="1411">
        <f>NPV($C$108,$G613:Z613)+$F613</f>
        <v>10970572913.1668</v>
      </c>
      <c r="AA740" s="1411">
        <f>NPV($C$108,$G613:AA613)+$F613</f>
        <v>11076225496.953033</v>
      </c>
      <c r="AB740" s="1411">
        <f>NPV($C$108,$G613:AB613)+$F613</f>
        <v>11170336512.064276</v>
      </c>
      <c r="AC740" s="1411">
        <f>NPV($C$108,$G613:AC613)+$F613</f>
        <v>11254199488.072239</v>
      </c>
      <c r="AD740" s="1411">
        <f>NPV($C$108,$G613:AD613)+$F613</f>
        <v>11328951827.809027</v>
      </c>
      <c r="AE740" s="1411">
        <f>NPV($C$108,$G613:AE613)+$F613</f>
        <v>11395596001.351067</v>
      </c>
      <c r="AF740" s="1411">
        <f>NPV($C$108,$G613:AF613)+$F613</f>
        <v>11455017401.624144</v>
      </c>
      <c r="AG740" s="1411">
        <f>NPV($C$108,$G613:AG613)+$F613</f>
        <v>11507999477.906023</v>
      </c>
      <c r="AH740" s="1411">
        <f>NPV($C$108,$G613:AH613)+$F613</f>
        <v>11555236631.569546</v>
      </c>
      <c r="AI740" s="1411">
        <f>NPV($C$108,$G613:AI613)+$F613</f>
        <v>11597345258.558113</v>
      </c>
      <c r="AJ740" s="1411">
        <f>NPV($C$108,$G613:AJ613)+$F613</f>
        <v>11634873246.640446</v>
      </c>
      <c r="AK740" s="1411">
        <f>NPV($C$108,$G613:AK613)+$F613</f>
        <v>11668308176.340942</v>
      </c>
      <c r="AL740" s="1411">
        <f>NPV($C$108,$G613:AL613)+$F613</f>
        <v>11698084428.220894</v>
      </c>
      <c r="AM740" s="1411">
        <f>NPV($C$108,$G613:AM613)+$F613</f>
        <v>11724589362.73761</v>
      </c>
      <c r="AN740" s="1411">
        <f>NPV($C$108,$G613:AN613)+$F613</f>
        <v>11748168709.922167</v>
      </c>
      <c r="AO740" s="1411">
        <f>NPV($C$108,$G613:AO613)+$F613</f>
        <v>11769131282.882175</v>
      </c>
      <c r="AP740" s="1411">
        <f>NPV($C$108,$G613:AP613)+$F613</f>
        <v>11787753110.374891</v>
      </c>
      <c r="AQ740" s="1411">
        <f>NPV($C$108,$G613:AQ613)+$F613</f>
        <v>11804281068.442688</v>
      </c>
      <c r="AR740" s="1411">
        <f>NPV($C$108,$G613:AR613)+$F613</f>
        <v>11818936078.621962</v>
      </c>
      <c r="AS740" s="1411">
        <f>NPV($C$108,$G613:AS613)+$F613</f>
        <v>11831915929.962555</v>
      </c>
      <c r="AT740" s="1411">
        <f>NPV($C$108,$G613:AT613)+$F613</f>
        <v>11843397773.589951</v>
      </c>
      <c r="AU740" s="1411">
        <f>NPV($C$108,$G613:AU613)+$F613</f>
        <v>11853540331.465117</v>
      </c>
      <c r="AV740" s="1411">
        <f>NPV($C$108,$G613:AV613)+$F613</f>
        <v>11862485855.078163</v>
      </c>
      <c r="AW740" s="1411">
        <f>NPV($C$108,$G613:AW613)+$F613</f>
        <v>11870361864.839334</v>
      </c>
      <c r="AX740" s="1411">
        <f>NPV($C$108,$G613:AX613)+$F613</f>
        <v>11877282696.734772</v>
      </c>
      <c r="AY740" s="1411">
        <f>NPV($C$108,$G613:AY613)+$F613</f>
        <v>11883350879.259346</v>
      </c>
      <c r="AZ740" s="1411">
        <f>NPV($C$108,$G613:AZ613)+$F613</f>
        <v>11888658360.614962</v>
      </c>
      <c r="BA740" s="1411">
        <f>NPV($C$108,$G613:BA613)+$F613</f>
        <v>11893287603.581507</v>
      </c>
      <c r="BB740" s="1411">
        <f>NPV($C$108,$G613:BB613)+$F613</f>
        <v>11897312563.256809</v>
      </c>
      <c r="BC740" s="1411">
        <f>NPV($C$108,$G613:BC613)+$F613</f>
        <v>11900799560.962137</v>
      </c>
      <c r="BD740" s="1411">
        <f>NPV($C$108,$G613:BD613)+$F613</f>
        <v>11903808065.972416</v>
      </c>
      <c r="BE740" s="1411">
        <f>NPV($C$108,$G613:BE613)+$F613</f>
        <v>11906391395.315178</v>
      </c>
      <c r="BF740" s="1411">
        <f>NPV($C$108,$G613:BF613)+$F613</f>
        <v>11908597340.65567</v>
      </c>
      <c r="BG740" s="1411">
        <f>NPV($C$108,$G613:BG613)+$F613</f>
        <v>11910468730.219986</v>
      </c>
      <c r="BH740" s="1411">
        <f>NPV($C$108,$G613:BH613)+$F613</f>
        <v>11912043932.779928</v>
      </c>
      <c r="BI740" s="1411">
        <f>NPV($C$108,$G613:BI613)+$F613</f>
        <v>11913357309.913225</v>
      </c>
      <c r="BJ740" s="1411">
        <f>NPV($C$108,$G613:BJ613)+$F613</f>
        <v>11914439622.044033</v>
      </c>
      <c r="BK740" s="1411">
        <f>NPV($C$108,$G613:BK613)+$F613</f>
        <v>11915318393.147583</v>
      </c>
      <c r="BL740" s="1411">
        <f>NPV($C$108,$G613:BL613)+$F613</f>
        <v>11916018238.457293</v>
      </c>
      <c r="BM740" s="1411">
        <f>NPV($C$108,$G613:BM613)+$F613</f>
        <v>11916561159.032846</v>
      </c>
      <c r="BN740" s="1412">
        <f>NPV($C$108,$G613:BN613)+$F613</f>
        <v>11916966806.624857</v>
      </c>
    </row>
    <row r="741" spans="1:66" x14ac:dyDescent="0.15">
      <c r="B741" s="1337"/>
      <c r="C741" s="1408"/>
      <c r="D741" s="1364" t="str">
        <f t="shared" si="185"/>
        <v>High Price Range</v>
      </c>
      <c r="E741" s="1347" t="str">
        <f t="shared" si="185"/>
        <v>Low Range CAPEX</v>
      </c>
      <c r="F741" s="1617">
        <f t="shared" si="183"/>
        <v>17899997711.69471</v>
      </c>
      <c r="G741" s="1413">
        <f>NPV($C$108,$G614:G614)+$F614</f>
        <v>1354826868.2079744</v>
      </c>
      <c r="H741" s="1414">
        <f>NPV($C$108,$G614:H614)+$F614</f>
        <v>3119237211.0445642</v>
      </c>
      <c r="I741" s="1414">
        <f>NPV($C$108,$G614:I614)+$F614</f>
        <v>4598926132.8772812</v>
      </c>
      <c r="J741" s="1411">
        <f>NPV($C$108,$G614:J614)+$F614</f>
        <v>5875369593.1107388</v>
      </c>
      <c r="K741" s="1411">
        <f>NPV($C$108,$G614:K614)+$F614</f>
        <v>6994114391.8039141</v>
      </c>
      <c r="L741" s="1411">
        <f>NPV($C$108,$G614:L614)+$F614</f>
        <v>7984756117.0883007</v>
      </c>
      <c r="M741" s="1411">
        <f>NPV($C$108,$G614:M614)+$F614</f>
        <v>8868308220.87113</v>
      </c>
      <c r="N741" s="1411">
        <f>NPV($C$108,$G614:N614)+$F614</f>
        <v>9660579681.0646057</v>
      </c>
      <c r="O741" s="1411">
        <f>NPV($C$108,$G614:O614)+$F614</f>
        <v>10373953037.610933</v>
      </c>
      <c r="P741" s="1411">
        <f>NPV($C$108,$G614:P614)+$F614</f>
        <v>11018415881.42729</v>
      </c>
      <c r="Q741" s="1411">
        <f>NPV($C$108,$G614:Q614)+$F614</f>
        <v>11602204180.255302</v>
      </c>
      <c r="R741" s="1411">
        <f>NPV($C$108,$G614:R614)+$F614</f>
        <v>12132226700.723682</v>
      </c>
      <c r="S741" s="1411">
        <f>NPV($C$108,$G614:S614)+$F614</f>
        <v>12614357871.826035</v>
      </c>
      <c r="T741" s="1411">
        <f>NPV($C$108,$G614:T614)+$F614</f>
        <v>13053647419.711727</v>
      </c>
      <c r="U741" s="1411">
        <f>NPV($C$108,$G614:U614)+$F614</f>
        <v>13454475070.589737</v>
      </c>
      <c r="V741" s="1411">
        <f>NPV($C$108,$G614:V614)+$F614</f>
        <v>13820667683.778994</v>
      </c>
      <c r="W741" s="1411">
        <f>NPV($C$108,$G614:W614)+$F614</f>
        <v>14155589897.191767</v>
      </c>
      <c r="X741" s="1411">
        <f>NPV($C$108,$G614:X614)+$F614</f>
        <v>14462215602.689426</v>
      </c>
      <c r="Y741" s="1411">
        <f>NPV($C$108,$G614:Y614)+$F614</f>
        <v>14743185226.793821</v>
      </c>
      <c r="Z741" s="1411">
        <f>NPV($C$108,$G614:Z614)+$F614</f>
        <v>15000852287.946173</v>
      </c>
      <c r="AA741" s="1411">
        <f>NPV($C$108,$G614:AA614)+$F614</f>
        <v>15237321707.692904</v>
      </c>
      <c r="AB741" s="1411">
        <f>NPV($C$108,$G614:AB614)+$F614</f>
        <v>15454481680.050158</v>
      </c>
      <c r="AC741" s="1411">
        <f>NPV($C$108,$G614:AC614)+$F614</f>
        <v>15654030437.125872</v>
      </c>
      <c r="AD741" s="1411">
        <f>NPV($C$108,$G614:AD614)+$F614</f>
        <v>15837498919.716194</v>
      </c>
      <c r="AE741" s="1411">
        <f>NPV($C$108,$G614:AE614)+$F614</f>
        <v>16006270124.650505</v>
      </c>
      <c r="AF741" s="1411">
        <f>NPV($C$108,$G614:AF614)+$F614</f>
        <v>16161595727.38249</v>
      </c>
      <c r="AG741" s="1411">
        <f>NPV($C$108,$G614:AG614)+$F614</f>
        <v>16304610449.693619</v>
      </c>
      <c r="AH741" s="1411">
        <f>NPV($C$108,$G614:AH614)+$F614</f>
        <v>16436344545.566093</v>
      </c>
      <c r="AI741" s="1411">
        <f>NPV($C$108,$G614:AI614)+$F614</f>
        <v>16557734704.495022</v>
      </c>
      <c r="AJ741" s="1411">
        <f>NPV($C$108,$G614:AJ614)+$F614</f>
        <v>16669633614.60957</v>
      </c>
      <c r="AK741" s="1411">
        <f>NPV($C$108,$G614:AK614)+$F614</f>
        <v>16772818383.617748</v>
      </c>
      <c r="AL741" s="1411">
        <f>NPV($C$108,$G614:AL614)+$F614</f>
        <v>16867997980.665432</v>
      </c>
      <c r="AM741" s="1411">
        <f>NPV($C$108,$G614:AM614)+$F614</f>
        <v>16955819834.443604</v>
      </c>
      <c r="AN741" s="1411">
        <f>NPV($C$108,$G614:AN614)+$F614</f>
        <v>17036875700.624832</v>
      </c>
      <c r="AO741" s="1411">
        <f>NPV($C$108,$G614:AO614)+$F614</f>
        <v>17111706893.724102</v>
      </c>
      <c r="AP741" s="1411">
        <f>NPV($C$108,$G614:AP614)+$F614</f>
        <v>17180808963.830898</v>
      </c>
      <c r="AQ741" s="1411">
        <f>NPV($C$108,$G614:AQ614)+$F614</f>
        <v>17244635886.644409</v>
      </c>
      <c r="AR741" s="1411">
        <f>NPV($C$108,$G614:AR614)+$F614</f>
        <v>17303603825.322834</v>
      </c>
      <c r="AS741" s="1411">
        <f>NPV($C$108,$G614:AS614)+$F614</f>
        <v>17358094514.414078</v>
      </c>
      <c r="AT741" s="1411">
        <f>NPV($C$108,$G614:AT614)+$F614</f>
        <v>17408458309.245338</v>
      </c>
      <c r="AU741" s="1411">
        <f>NPV($C$108,$G614:AU614)+$F614</f>
        <v>17455016938.358547</v>
      </c>
      <c r="AV741" s="1411">
        <f>NPV($C$108,$G614:AV614)+$F614</f>
        <v>17498065991.686687</v>
      </c>
      <c r="AW741" s="1411">
        <f>NPV($C$108,$G614:AW614)+$F614</f>
        <v>17537877173.013355</v>
      </c>
      <c r="AX741" s="1411">
        <f>NPV($C$108,$G614:AX614)+$F614</f>
        <v>17574700341.715931</v>
      </c>
      <c r="AY741" s="1411">
        <f>NPV($C$108,$G614:AY614)+$F614</f>
        <v>17608765365.759296</v>
      </c>
      <c r="AZ741" s="1411">
        <f>NPV($C$108,$G614:AZ614)+$F614</f>
        <v>17640283805.297844</v>
      </c>
      <c r="BA741" s="1411">
        <f>NPV($C$108,$G614:BA614)+$F614</f>
        <v>17669450443.99102</v>
      </c>
      <c r="BB741" s="1411">
        <f>NPV($C$108,$G614:BB614)+$F614</f>
        <v>17696444683.186031</v>
      </c>
      <c r="BC741" s="1411">
        <f>NPV($C$108,$G614:BC614)+$F614</f>
        <v>17721431812.42432</v>
      </c>
      <c r="BD741" s="1411">
        <f>NPV($C$108,$G614:BD614)+$F614</f>
        <v>17744564168.248428</v>
      </c>
      <c r="BE741" s="1411">
        <f>NPV($C$108,$G614:BE614)+$F614</f>
        <v>17765982191.991001</v>
      </c>
      <c r="BF741" s="1411">
        <f>NPV($C$108,$G614:BF614)+$F614</f>
        <v>17785815396.091629</v>
      </c>
      <c r="BG741" s="1411">
        <f>NPV($C$108,$G614:BG614)+$F614</f>
        <v>17804183247.487671</v>
      </c>
      <c r="BH741" s="1411">
        <f>NPV($C$108,$G614:BH614)+$F614</f>
        <v>17821195975.74382</v>
      </c>
      <c r="BI741" s="1411">
        <f>NPV($C$108,$G614:BI614)+$F614</f>
        <v>17836955312.805759</v>
      </c>
      <c r="BJ741" s="1411">
        <f>NPV($C$108,$G614:BJ614)+$F614</f>
        <v>17851555170.572632</v>
      </c>
      <c r="BK741" s="1411">
        <f>NPV($C$108,$G614:BK614)+$F614</f>
        <v>17865082261.869888</v>
      </c>
      <c r="BL741" s="1411">
        <f>NPV($C$108,$G614:BL614)+$F614</f>
        <v>17877616669.858273</v>
      </c>
      <c r="BM741" s="1411">
        <f>NPV($C$108,$G614:BM614)+$F614</f>
        <v>17889232370.428249</v>
      </c>
      <c r="BN741" s="1412">
        <f>NPV($C$108,$G614:BN614)+$F614</f>
        <v>17899997711.69471</v>
      </c>
    </row>
    <row r="742" spans="1:66" ht="6" customHeight="1" x14ac:dyDescent="0.15">
      <c r="B742" s="1337"/>
      <c r="C742" s="1407"/>
      <c r="D742" s="166"/>
      <c r="E742" s="1337"/>
      <c r="F742" s="1616"/>
      <c r="G742" s="1410"/>
      <c r="H742" s="1411"/>
      <c r="I742" s="1411"/>
      <c r="J742" s="1411"/>
      <c r="K742" s="1411"/>
      <c r="L742" s="1411"/>
      <c r="M742" s="1411"/>
      <c r="N742" s="1411"/>
      <c r="O742" s="1411"/>
      <c r="P742" s="1411"/>
      <c r="Q742" s="1411"/>
      <c r="R742" s="1411"/>
      <c r="S742" s="1411"/>
      <c r="T742" s="1411"/>
      <c r="U742" s="1411"/>
      <c r="V742" s="1411"/>
      <c r="W742" s="1411"/>
      <c r="X742" s="1411"/>
      <c r="Y742" s="1411"/>
      <c r="Z742" s="1411"/>
      <c r="AA742" s="1411"/>
      <c r="AB742" s="1411"/>
      <c r="AC742" s="1411"/>
      <c r="AD742" s="1411"/>
      <c r="AE742" s="1411"/>
      <c r="AF742" s="1411"/>
      <c r="AG742" s="1411"/>
      <c r="AH742" s="1411"/>
      <c r="AI742" s="1411"/>
      <c r="AJ742" s="1411"/>
      <c r="AK742" s="1411"/>
      <c r="AL742" s="1411"/>
      <c r="AM742" s="1411"/>
      <c r="AN742" s="1411"/>
      <c r="AO742" s="1411"/>
      <c r="AP742" s="1411"/>
      <c r="AQ742" s="1411"/>
      <c r="AR742" s="1411"/>
      <c r="AS742" s="1411"/>
      <c r="AT742" s="1411"/>
      <c r="AU742" s="1411"/>
      <c r="AV742" s="1411"/>
      <c r="AW742" s="1411"/>
      <c r="AX742" s="1411"/>
      <c r="AY742" s="1411"/>
      <c r="AZ742" s="1411"/>
      <c r="BA742" s="1411"/>
      <c r="BB742" s="1411"/>
      <c r="BC742" s="1411"/>
      <c r="BD742" s="1411"/>
      <c r="BE742" s="1411"/>
      <c r="BF742" s="1411"/>
      <c r="BG742" s="1411"/>
      <c r="BH742" s="1411"/>
      <c r="BI742" s="1411"/>
      <c r="BJ742" s="1411"/>
      <c r="BK742" s="1411"/>
      <c r="BL742" s="1411"/>
      <c r="BM742" s="1411"/>
      <c r="BN742" s="1412"/>
    </row>
    <row r="743" spans="1:66" x14ac:dyDescent="0.15">
      <c r="B743" s="1337"/>
      <c r="C743" s="1407" t="str">
        <f t="shared" si="185"/>
        <v>High Range Opex - High</v>
      </c>
      <c r="D743" s="166" t="str">
        <f t="shared" si="185"/>
        <v>Low Price Range</v>
      </c>
      <c r="E743" s="1337" t="str">
        <f t="shared" si="185"/>
        <v>Low Range CAPEX</v>
      </c>
      <c r="F743" s="1616">
        <f t="shared" si="183"/>
        <v>-13683248445.761917</v>
      </c>
      <c r="G743" s="1410">
        <f>NPV($C$108,$G616:G616)+$F616</f>
        <v>-1187597895.3396285</v>
      </c>
      <c r="H743" s="1411">
        <f>NPV($C$108,$G616:H616)+$F616</f>
        <v>-1678076456.8420782</v>
      </c>
      <c r="I743" s="1411">
        <f>NPV($C$108,$G616:I616)+$F616</f>
        <v>-2235214540.357697</v>
      </c>
      <c r="J743" s="1411">
        <f>NPV($C$108,$G616:J616)+$F616</f>
        <v>-2814506961.6516809</v>
      </c>
      <c r="K743" s="1411">
        <f>NPV($C$108,$G616:K616)+$F616</f>
        <v>-3395068384.0102816</v>
      </c>
      <c r="L743" s="1411">
        <f>NPV($C$108,$G616:L616)+$F616</f>
        <v>-3965699712.7587929</v>
      </c>
      <c r="M743" s="1411">
        <f>NPV($C$108,$G616:M616)+$F616</f>
        <v>-4520023200.0317411</v>
      </c>
      <c r="N743" s="1411">
        <f>NPV($C$108,$G616:N616)+$F616</f>
        <v>-5054354504.0586147</v>
      </c>
      <c r="O743" s="1411">
        <f>NPV($C$108,$G616:O616)+$F616</f>
        <v>-5566630534.6398172</v>
      </c>
      <c r="P743" s="1411">
        <f>NPV($C$108,$G616:P616)+$F616</f>
        <v>-6055814028.7992077</v>
      </c>
      <c r="Q743" s="1411">
        <f>NPV($C$108,$G616:Q616)+$F616</f>
        <v>-6521538648.5273056</v>
      </c>
      <c r="R743" s="1411">
        <f>NPV($C$108,$G616:R616)+$F616</f>
        <v>-6963885895.4581242</v>
      </c>
      <c r="S743" s="1411">
        <f>NPV($C$108,$G616:S616)+$F616</f>
        <v>-7383239048.7058001</v>
      </c>
      <c r="T743" s="1411">
        <f>NPV($C$108,$G616:T616)+$F616</f>
        <v>-7780184463.0152321</v>
      </c>
      <c r="U743" s="1411">
        <f>NPV($C$108,$G616:U616)+$F616</f>
        <v>-8155443217.3672171</v>
      </c>
      <c r="V743" s="1411">
        <f>NPV($C$108,$G616:V616)+$F616</f>
        <v>-8509822886.0177069</v>
      </c>
      <c r="W743" s="1411">
        <f>NPV($C$108,$G616:W616)+$F616</f>
        <v>-8844183032.5999794</v>
      </c>
      <c r="X743" s="1411">
        <f>NPV($C$108,$G616:X616)+$F616</f>
        <v>-9159410286.152647</v>
      </c>
      <c r="Y743" s="1411">
        <f>NPV($C$108,$G616:Y616)+$F616</f>
        <v>-9456400240.770174</v>
      </c>
      <c r="Z743" s="1411">
        <f>NPV($C$108,$G616:Z616)+$F616</f>
        <v>-9736044295.2634048</v>
      </c>
      <c r="AA743" s="1411">
        <f>NPV($C$108,$G616:AA616)+$F616</f>
        <v>-9999220118.3820286</v>
      </c>
      <c r="AB743" s="1411">
        <f>NPV($C$108,$G616:AB616)+$F616</f>
        <v>-10246784804.852886</v>
      </c>
      <c r="AC743" s="1411">
        <f>NPV($C$108,$G616:AC616)+$F616</f>
        <v>-10479570046.446733</v>
      </c>
      <c r="AD743" s="1411">
        <f>NPV($C$108,$G616:AD616)+$F616</f>
        <v>-10698378822.400076</v>
      </c>
      <c r="AE743" s="1411">
        <f>NPV($C$108,$G616:AE616)+$F616</f>
        <v>-10903983241.011618</v>
      </c>
      <c r="AF743" s="1411">
        <f>NPV($C$108,$G616:AF616)+$F616</f>
        <v>-11097123255.909523</v>
      </c>
      <c r="AG743" s="1411">
        <f>NPV($C$108,$G616:AG616)+$F616</f>
        <v>-11278506047.346577</v>
      </c>
      <c r="AH743" s="1411">
        <f>NPV($C$108,$G616:AH616)+$F616</f>
        <v>-11448805908.266985</v>
      </c>
      <c r="AI743" s="1411">
        <f>NPV($C$108,$G616:AI616)+$F616</f>
        <v>-11608664511.788601</v>
      </c>
      <c r="AJ743" s="1411">
        <f>NPV($C$108,$G616:AJ616)+$F616</f>
        <v>-11758691464.600262</v>
      </c>
      <c r="AK743" s="1411">
        <f>NPV($C$108,$G616:AK616)+$F616</f>
        <v>-11899465071.998585</v>
      </c>
      <c r="AL743" s="1411">
        <f>NPV($C$108,$G616:AL616)+$F616</f>
        <v>-12031533256.595474</v>
      </c>
      <c r="AM743" s="1411">
        <f>NPV($C$108,$G616:AM616)+$F616</f>
        <v>-12155414585.34972</v>
      </c>
      <c r="AN743" s="1411">
        <f>NPV($C$108,$G616:AN616)+$F616</f>
        <v>-12271599369.410679</v>
      </c>
      <c r="AO743" s="1411">
        <f>NPV($C$108,$G616:AO616)+$F616</f>
        <v>-12380550808.969528</v>
      </c>
      <c r="AP743" s="1411">
        <f>NPV($C$108,$G616:AP616)+$F616</f>
        <v>-12482706161.384827</v>
      </c>
      <c r="AQ743" s="1411">
        <f>NPV($C$108,$G616:AQ616)+$F616</f>
        <v>-12578477915.652056</v>
      </c>
      <c r="AR743" s="1411">
        <f>NPV($C$108,$G616:AR616)+$F616</f>
        <v>-12668254960.100681</v>
      </c>
      <c r="AS743" s="1411">
        <f>NPV($C$108,$G616:AS616)+$F616</f>
        <v>-12752403733.239269</v>
      </c>
      <c r="AT743" s="1411">
        <f>NPV($C$108,$G616:AT616)+$F616</f>
        <v>-12831269350.093149</v>
      </c>
      <c r="AU743" s="1411">
        <f>NPV($C$108,$G616:AU616)+$F616</f>
        <v>-12905176698.31666</v>
      </c>
      <c r="AV743" s="1411">
        <f>NPV($C$108,$G616:AV616)+$F616</f>
        <v>-12974431499.911701</v>
      </c>
      <c r="AW743" s="1411">
        <f>NPV($C$108,$G616:AW616)+$F616</f>
        <v>-13039321335.623678</v>
      </c>
      <c r="AX743" s="1411">
        <f>NPV($C$108,$G616:AX616)+$F616</f>
        <v>-13100116630.076113</v>
      </c>
      <c r="AY743" s="1411">
        <f>NPV($C$108,$G616:AY616)+$F616</f>
        <v>-13157071596.49439</v>
      </c>
      <c r="AZ743" s="1411">
        <f>NPV($C$108,$G616:AZ616)+$F616</f>
        <v>-13210425140.496082</v>
      </c>
      <c r="BA743" s="1411">
        <f>NPV($C$108,$G616:BA616)+$F616</f>
        <v>-13260401722.920944</v>
      </c>
      <c r="BB743" s="1411">
        <f>NPV($C$108,$G616:BB616)+$F616</f>
        <v>-13307212182.062613</v>
      </c>
      <c r="BC743" s="1411">
        <f>NPV($C$108,$G616:BC616)+$F616</f>
        <v>-13351054515.966608</v>
      </c>
      <c r="BD743" s="1411">
        <f>NPV($C$108,$G616:BD616)+$F616</f>
        <v>-13392114625.69133</v>
      </c>
      <c r="BE743" s="1411">
        <f>NPV($C$108,$G616:BE616)+$F616</f>
        <v>-13430567020.603813</v>
      </c>
      <c r="BF743" s="1411">
        <f>NPV($C$108,$G616:BF616)+$F616</f>
        <v>-13466575486.910587</v>
      </c>
      <c r="BG743" s="1411">
        <f>NPV($C$108,$G616:BG616)+$F616</f>
        <v>-13500293720.714918</v>
      </c>
      <c r="BH743" s="1411">
        <f>NPV($C$108,$G616:BH616)+$F616</f>
        <v>-13531865926.9522</v>
      </c>
      <c r="BI743" s="1411">
        <f>NPV($C$108,$G616:BI616)+$F616</f>
        <v>-13561427385.591059</v>
      </c>
      <c r="BJ743" s="1411">
        <f>NPV($C$108,$G616:BJ616)+$F616</f>
        <v>-13589104986.503843</v>
      </c>
      <c r="BK743" s="1411">
        <f>NPV($C$108,$G616:BK616)+$F616</f>
        <v>-13615017734.410379</v>
      </c>
      <c r="BL743" s="1411">
        <f>NPV($C$108,$G616:BL616)+$F616</f>
        <v>-13639277225.286545</v>
      </c>
      <c r="BM743" s="1411">
        <f>NPV($C$108,$G616:BM616)+$F616</f>
        <v>-13661988095.607048</v>
      </c>
      <c r="BN743" s="1412">
        <f>NPV($C$108,$G616:BN616)+$F616</f>
        <v>-13683248445.761917</v>
      </c>
    </row>
    <row r="744" spans="1:66" x14ac:dyDescent="0.15">
      <c r="B744" s="1337"/>
      <c r="C744" s="1407"/>
      <c r="D744" s="166" t="str">
        <f t="shared" si="185"/>
        <v>Low Price Range</v>
      </c>
      <c r="E744" s="1337" t="str">
        <f t="shared" si="185"/>
        <v>Low Range CAPEX</v>
      </c>
      <c r="F744" s="1616">
        <f t="shared" si="183"/>
        <v>-12049723233.067352</v>
      </c>
      <c r="G744" s="1410">
        <f>NPV($C$108,$G617:G617)+$F617</f>
        <v>-1187597895.3396285</v>
      </c>
      <c r="H744" s="1411">
        <f>NPV($C$108,$G617:H617)+$F617</f>
        <v>-1624168513.8256984</v>
      </c>
      <c r="I744" s="1411">
        <f>NPV($C$108,$G617:I617)+$F617</f>
        <v>-2109942182.0810361</v>
      </c>
      <c r="J744" s="1411">
        <f>NPV($C$108,$G617:J617)+$F617</f>
        <v>-2611514831.40311</v>
      </c>
      <c r="K744" s="1411">
        <f>NPV($C$108,$G617:K617)+$F617</f>
        <v>-3112793238.2027092</v>
      </c>
      <c r="L744" s="1411">
        <f>NPV($C$108,$G617:L617)+$F617</f>
        <v>-3604983968.8117495</v>
      </c>
      <c r="M744" s="1411">
        <f>NPV($C$108,$G617:M617)+$F617</f>
        <v>-4083005314.9894357</v>
      </c>
      <c r="N744" s="1411">
        <f>NPV($C$108,$G617:N617)+$F617</f>
        <v>-4543885356.5986233</v>
      </c>
      <c r="O744" s="1411">
        <f>NPV($C$108,$G617:O617)+$F617</f>
        <v>-4985940933.7805271</v>
      </c>
      <c r="P744" s="1411">
        <f>NPV($C$108,$G617:P617)+$F617</f>
        <v>-5408314918.8471003</v>
      </c>
      <c r="Q744" s="1411">
        <f>NPV($C$108,$G617:Q617)+$F617</f>
        <v>-5810696794.3440428</v>
      </c>
      <c r="R744" s="1411">
        <f>NPV($C$108,$G617:R617)+$F617</f>
        <v>-6193144945.9552298</v>
      </c>
      <c r="S744" s="1411">
        <f>NPV($C$108,$G617:S617)+$F617</f>
        <v>-6555969061.6999693</v>
      </c>
      <c r="T744" s="1411">
        <f>NPV($C$108,$G617:T617)+$F617</f>
        <v>-6899649872.9510326</v>
      </c>
      <c r="U744" s="1411">
        <f>NPV($C$108,$G617:U617)+$F617</f>
        <v>-7224783055.5608664</v>
      </c>
      <c r="V744" s="1411">
        <f>NPV($C$108,$G617:V617)+$F617</f>
        <v>-7532039292.9320745</v>
      </c>
      <c r="W744" s="1411">
        <f>NPV($C$108,$G617:W617)+$F617</f>
        <v>-7822135454.2445278</v>
      </c>
      <c r="X744" s="1411">
        <f>NPV($C$108,$G617:X617)+$F617</f>
        <v>-8095813595.793148</v>
      </c>
      <c r="Y744" s="1411">
        <f>NPV($C$108,$G617:Y617)+$F617</f>
        <v>-8353825576.0257826</v>
      </c>
      <c r="Z744" s="1411">
        <f>NPV($C$108,$G617:Z617)+$F617</f>
        <v>-8596921764.5804119</v>
      </c>
      <c r="AA744" s="1411">
        <f>NPV($C$108,$G617:AA617)+$F617</f>
        <v>-8825842777.4804688</v>
      </c>
      <c r="AB744" s="1411">
        <f>NPV($C$108,$G617:AB617)+$F617</f>
        <v>-9041313474.06073</v>
      </c>
      <c r="AC744" s="1411">
        <f>NPV($C$108,$G617:AC617)+$F617</f>
        <v>-9244038659.4234791</v>
      </c>
      <c r="AD744" s="1411">
        <f>NPV($C$108,$G617:AD617)+$F617</f>
        <v>-9434700081.9279957</v>
      </c>
      <c r="AE744" s="1411">
        <f>NPV($C$108,$G617:AE617)+$F617</f>
        <v>-9613954418.9539852</v>
      </c>
      <c r="AF744" s="1411">
        <f>NPV($C$108,$G617:AF617)+$F617</f>
        <v>-9782432019.1960545</v>
      </c>
      <c r="AG744" s="1411">
        <f>NPV($C$108,$G617:AG617)+$F617</f>
        <v>-9940736224.7574234</v>
      </c>
      <c r="AH744" s="1411">
        <f>NPV($C$108,$G617:AH617)+$F617</f>
        <v>-10089443137.162367</v>
      </c>
      <c r="AI744" s="1411">
        <f>NPV($C$108,$G617:AI617)+$F617</f>
        <v>-10229101722.089144</v>
      </c>
      <c r="AJ744" s="1411">
        <f>NPV($C$108,$G617:AJ617)+$F617</f>
        <v>-10360234170.905977</v>
      </c>
      <c r="AK744" s="1411">
        <f>NPV($C$108,$G617:AK617)+$F617</f>
        <v>-10483336454.920794</v>
      </c>
      <c r="AL744" s="1411">
        <f>NPV($C$108,$G617:AL617)+$F617</f>
        <v>-10598879022.020674</v>
      </c>
      <c r="AM744" s="1411">
        <f>NPV($C$108,$G617:AM617)+$F617</f>
        <v>-10707307596.084494</v>
      </c>
      <c r="AN744" s="1411">
        <f>NPV($C$108,$G617:AN617)+$F617</f>
        <v>-10809044047.935686</v>
      </c>
      <c r="AO744" s="1411">
        <f>NPV($C$108,$G617:AO617)+$F617</f>
        <v>-10904487313.204727</v>
      </c>
      <c r="AP744" s="1411">
        <f>NPV($C$108,$G617:AP617)+$F617</f>
        <v>-10994014337.697271</v>
      </c>
      <c r="AQ744" s="1411">
        <f>NPV($C$108,$G617:AQ617)+$F617</f>
        <v>-11077981035.019276</v>
      </c>
      <c r="AR744" s="1411">
        <f>NPV($C$108,$G617:AR617)+$F617</f>
        <v>-11156723244.526699</v>
      </c>
      <c r="AS744" s="1411">
        <f>NPV($C$108,$G617:AS617)+$F617</f>
        <v>-11230557680.32198</v>
      </c>
      <c r="AT744" s="1411">
        <f>NPV($C$108,$G617:AT617)+$F617</f>
        <v>-11299782864.149738</v>
      </c>
      <c r="AU744" s="1411">
        <f>NPV($C$108,$G617:AU617)+$F617</f>
        <v>-11364680036.756462</v>
      </c>
      <c r="AV744" s="1411">
        <f>NPV($C$108,$G617:AV617)+$F617</f>
        <v>-11425514043.656767</v>
      </c>
      <c r="AW744" s="1411">
        <f>NPV($C$108,$G617:AW617)+$F617</f>
        <v>-11482534192.357729</v>
      </c>
      <c r="AX744" s="1411">
        <f>NPV($C$108,$G617:AX617)+$F617</f>
        <v>-11535975078.984924</v>
      </c>
      <c r="AY744" s="1411">
        <f>NPV($C$108,$G617:AY617)+$F617</f>
        <v>-11586057382.970234</v>
      </c>
      <c r="AZ744" s="1411">
        <f>NPV($C$108,$G617:AZ617)+$F617</f>
        <v>-11632988629.035658</v>
      </c>
      <c r="BA744" s="1411">
        <f>NPV($C$108,$G617:BA617)+$F617</f>
        <v>-11676963916.165422</v>
      </c>
      <c r="BB744" s="1411">
        <f>NPV($C$108,$G617:BB617)+$F617</f>
        <v>-11718166613.622599</v>
      </c>
      <c r="BC744" s="1411">
        <f>NPV($C$108,$G617:BC617)+$F617</f>
        <v>-11756769024.352913</v>
      </c>
      <c r="BD744" s="1411">
        <f>NPV($C$108,$G617:BD617)+$F617</f>
        <v>-11792933016.342327</v>
      </c>
      <c r="BE744" s="1411">
        <f>NPV($C$108,$G617:BE617)+$F617</f>
        <v>-11826810622.667105</v>
      </c>
      <c r="BF744" s="1411">
        <f>NPV($C$108,$G617:BF617)+$F617</f>
        <v>-11858544611.105341</v>
      </c>
      <c r="BG744" s="1411">
        <f>NPV($C$108,$G617:BG617)+$F617</f>
        <v>-11888269024.274807</v>
      </c>
      <c r="BH744" s="1411">
        <f>NPV($C$108,$G617:BH617)+$F617</f>
        <v>-11916109691.32979</v>
      </c>
      <c r="BI744" s="1411">
        <f>NPV($C$108,$G617:BI617)+$F617</f>
        <v>-11942184712.294775</v>
      </c>
      <c r="BJ744" s="1411">
        <f>NPV($C$108,$G617:BJ617)+$F617</f>
        <v>-11966604916.139349</v>
      </c>
      <c r="BK744" s="1411">
        <f>NPV($C$108,$G617:BK617)+$F617</f>
        <v>-11989474293.71047</v>
      </c>
      <c r="BL744" s="1411">
        <f>NPV($C$108,$G617:BL617)+$F617</f>
        <v>-12010890406.637825</v>
      </c>
      <c r="BM744" s="1411">
        <f>NPV($C$108,$G617:BM617)+$F617</f>
        <v>-12030944773.318209</v>
      </c>
      <c r="BN744" s="1412">
        <f>NPV($C$108,$G617:BN617)+$F617</f>
        <v>-12049723233.067352</v>
      </c>
    </row>
    <row r="745" spans="1:66" x14ac:dyDescent="0.15">
      <c r="B745" s="1337"/>
      <c r="C745" s="1407"/>
      <c r="D745" s="166" t="str">
        <f t="shared" si="185"/>
        <v>Low Price Range</v>
      </c>
      <c r="E745" s="1337" t="str">
        <f t="shared" si="185"/>
        <v>Low Range CAPEX</v>
      </c>
      <c r="F745" s="1616">
        <f t="shared" si="183"/>
        <v>-10137198824.096308</v>
      </c>
      <c r="G745" s="1410">
        <f>NPV($C$108,$G618:G618)+$F618</f>
        <v>-1187597895.3396285</v>
      </c>
      <c r="H745" s="1411">
        <f>NPV($C$108,$G618:H618)+$F618</f>
        <v>-1570260570.8093185</v>
      </c>
      <c r="I745" s="1411">
        <f>NPV($C$108,$G618:I618)+$F618</f>
        <v>-1982170430.5584517</v>
      </c>
      <c r="J745" s="1411">
        <f>NPV($C$108,$G618:J618)+$F618</f>
        <v>-2401313018.6981969</v>
      </c>
      <c r="K745" s="1411">
        <f>NPV($C$108,$G618:K618)+$F618</f>
        <v>-2816895986.3754544</v>
      </c>
      <c r="L745" s="1411">
        <f>NPV($C$108,$G618:L618)+$F618</f>
        <v>-3222980134.4392219</v>
      </c>
      <c r="M745" s="1411">
        <f>NPV($C$108,$G618:M618)+$F618</f>
        <v>-3616139864.9875627</v>
      </c>
      <c r="N745" s="1411">
        <f>NPV($C$108,$G618:N618)+$F618</f>
        <v>-3994398474.3300982</v>
      </c>
      <c r="O745" s="1411">
        <f>NPV($C$108,$G618:O618)+$F618</f>
        <v>-4356673801.4121532</v>
      </c>
      <c r="P745" s="1411">
        <f>NPV($C$108,$G618:P618)+$F618</f>
        <v>-4702461601.8450308</v>
      </c>
      <c r="Q745" s="1411">
        <f>NPV($C$108,$G618:Q618)+$F618</f>
        <v>-5031642146.8414927</v>
      </c>
      <c r="R745" s="1411">
        <f>NPV($C$108,$G618:R618)+$F618</f>
        <v>-5344355997.7018919</v>
      </c>
      <c r="S745" s="1411">
        <f>NPV($C$108,$G618:S618)+$F618</f>
        <v>-5640921087.3677454</v>
      </c>
      <c r="T745" s="1411">
        <f>NPV($C$108,$G618:T618)+$F618</f>
        <v>-5921775708.7177019</v>
      </c>
      <c r="U745" s="1411">
        <f>NPV($C$108,$G618:U618)+$F618</f>
        <v>-6187438409.8445358</v>
      </c>
      <c r="V745" s="1411">
        <f>NPV($C$108,$G618:V618)+$F618</f>
        <v>-6438479288.967371</v>
      </c>
      <c r="W745" s="1411">
        <f>NPV($C$108,$G618:W618)+$F618</f>
        <v>-6675499186.2279329</v>
      </c>
      <c r="X745" s="1411">
        <f>NPV($C$108,$G618:X618)+$F618</f>
        <v>-6899114470.4874334</v>
      </c>
      <c r="Y745" s="1411">
        <f>NPV($C$108,$G618:Y618)+$F618</f>
        <v>-7109945865.439064</v>
      </c>
      <c r="Z745" s="1411">
        <f>NPV($C$108,$G618:Z618)+$F618</f>
        <v>-7308610237.941534</v>
      </c>
      <c r="AA745" s="1411">
        <f>NPV($C$108,$G618:AA618)+$F618</f>
        <v>-7495714587.0388336</v>
      </c>
      <c r="AB745" s="1411">
        <f>NPV($C$108,$G618:AB618)+$F618</f>
        <v>-7671851685.3199425</v>
      </c>
      <c r="AC745" s="1411">
        <f>NPV($C$108,$G618:AC618)+$F618</f>
        <v>-7837596971.4353924</v>
      </c>
      <c r="AD745" s="1411">
        <f>NPV($C$108,$G618:AD618)+$F618</f>
        <v>-7993506396.1388664</v>
      </c>
      <c r="AE745" s="1411">
        <f>NPV($C$108,$G618:AE618)+$F618</f>
        <v>-8140114998.3437357</v>
      </c>
      <c r="AF745" s="1411">
        <f>NPV($C$108,$G618:AF618)+$F618</f>
        <v>-8277936041.5604792</v>
      </c>
      <c r="AG745" s="1411">
        <f>NPV($C$108,$G618:AG618)+$F618</f>
        <v>-8407460580.7842903</v>
      </c>
      <c r="AH745" s="1411">
        <f>NPV($C$108,$G618:AH618)+$F618</f>
        <v>-8529157359.5258636</v>
      </c>
      <c r="AI745" s="1411">
        <f>NPV($C$108,$G618:AI618)+$F618</f>
        <v>-8643472959.0289688</v>
      </c>
      <c r="AJ745" s="1411">
        <f>NPV($C$108,$G618:AJ618)+$F618</f>
        <v>-8750832138.7517433</v>
      </c>
      <c r="AK745" s="1411">
        <f>NPV($C$108,$G618:AK618)+$F618</f>
        <v>-8851638320.2870102</v>
      </c>
      <c r="AL745" s="1411">
        <f>NPV($C$108,$G618:AL618)+$F618</f>
        <v>-8946274177.0512238</v>
      </c>
      <c r="AM745" s="1411">
        <f>NPV($C$108,$G618:AM618)+$F618</f>
        <v>-9035102300.0006981</v>
      </c>
      <c r="AN745" s="1411">
        <f>NPV($C$108,$G618:AN618)+$F618</f>
        <v>-9118465915.8649197</v>
      </c>
      <c r="AO745" s="1411">
        <f>NPV($C$108,$G618:AO618)+$F618</f>
        <v>-9196689639.3116684</v>
      </c>
      <c r="AP745" s="1411">
        <f>NPV($C$108,$G618:AP618)+$F618</f>
        <v>-9270080244.3703098</v>
      </c>
      <c r="AQ745" s="1411">
        <f>NPV($C$108,$G618:AQ618)+$F618</f>
        <v>-9338927443.5599232</v>
      </c>
      <c r="AR745" s="1411">
        <f>NPV($C$108,$G618:AR618)+$F618</f>
        <v>-9403504665.6667652</v>
      </c>
      <c r="AS745" s="1411">
        <f>NPV($C$108,$G618:AS618)+$F618</f>
        <v>-9464069825.1212406</v>
      </c>
      <c r="AT745" s="1411">
        <f>NPV($C$108,$G618:AT618)+$F618</f>
        <v>-9520866077.5385323</v>
      </c>
      <c r="AU745" s="1411">
        <f>NPV($C$108,$G618:AU618)+$F618</f>
        <v>-9574122557.2879658</v>
      </c>
      <c r="AV745" s="1411">
        <f>NPV($C$108,$G618:AV618)+$F618</f>
        <v>-9624055094.0058384</v>
      </c>
      <c r="AW745" s="1411">
        <f>NPV($C$108,$G618:AW618)+$F618</f>
        <v>-9670866905.8132153</v>
      </c>
      <c r="AX745" s="1411">
        <f>NPV($C$108,$G618:AX618)+$F618</f>
        <v>-9714749267.6832581</v>
      </c>
      <c r="AY745" s="1411">
        <f>NPV($C$108,$G618:AY618)+$F618</f>
        <v>-9755882153.9523048</v>
      </c>
      <c r="AZ745" s="1411">
        <f>NPV($C$108,$G618:AZ618)+$F618</f>
        <v>-9794434854.4105339</v>
      </c>
      <c r="BA745" s="1411">
        <f>NPV($C$108,$G618:BA618)+$F618</f>
        <v>-9830566563.7610168</v>
      </c>
      <c r="BB745" s="1411">
        <f>NPV($C$108,$G618:BB618)+$F618</f>
        <v>-9864426944.5170212</v>
      </c>
      <c r="BC745" s="1411">
        <f>NPV($C$108,$G618:BC618)+$F618</f>
        <v>-9896156663.6291065</v>
      </c>
      <c r="BD745" s="1411">
        <f>NPV($C$108,$G618:BD618)+$F618</f>
        <v>-9925887903.3070927</v>
      </c>
      <c r="BE745" s="1411">
        <f>NPV($C$108,$G618:BE618)+$F618</f>
        <v>-9953744846.6356888</v>
      </c>
      <c r="BF745" s="1411">
        <f>NPV($C$108,$G618:BF618)+$F618</f>
        <v>-9979844138.6839352</v>
      </c>
      <c r="BG745" s="1411">
        <f>NPV($C$108,$G618:BG618)+$F618</f>
        <v>-10004295323.883259</v>
      </c>
      <c r="BH745" s="1411">
        <f>NPV($C$108,$G618:BH618)+$F618</f>
        <v>-10027201260.502018</v>
      </c>
      <c r="BI745" s="1411">
        <f>NPV($C$108,$G618:BI618)+$F618</f>
        <v>-10048658513.079556</v>
      </c>
      <c r="BJ745" s="1411">
        <f>NPV($C$108,$G618:BJ618)+$F618</f>
        <v>-10068757723.703714</v>
      </c>
      <c r="BK745" s="1411">
        <f>NPV($C$108,$G618:BK618)+$F618</f>
        <v>-10087583963.024881</v>
      </c>
      <c r="BL745" s="1411">
        <f>NPV($C$108,$G618:BL618)+$F618</f>
        <v>-10105217061.899393</v>
      </c>
      <c r="BM745" s="1411">
        <f>NPV($C$108,$G618:BM618)+$F618</f>
        <v>-10121731924.547371</v>
      </c>
      <c r="BN745" s="1412">
        <f>NPV($C$108,$G618:BN618)+$F618</f>
        <v>-10137198824.096308</v>
      </c>
    </row>
    <row r="746" spans="1:66" ht="7.5" customHeight="1" x14ac:dyDescent="0.15">
      <c r="B746" s="1337"/>
      <c r="C746" s="1407"/>
      <c r="D746" s="166"/>
      <c r="E746" s="1337"/>
      <c r="F746" s="1616"/>
      <c r="G746" s="1410"/>
      <c r="H746" s="1411"/>
      <c r="I746" s="1411"/>
      <c r="J746" s="1411"/>
      <c r="K746" s="1411"/>
      <c r="L746" s="1411"/>
      <c r="M746" s="1411"/>
      <c r="N746" s="1411"/>
      <c r="O746" s="1411"/>
      <c r="P746" s="1411"/>
      <c r="Q746" s="1411"/>
      <c r="R746" s="1411"/>
      <c r="S746" s="1411"/>
      <c r="T746" s="1411"/>
      <c r="U746" s="1411"/>
      <c r="V746" s="1411"/>
      <c r="W746" s="1411"/>
      <c r="X746" s="1411"/>
      <c r="Y746" s="1411"/>
      <c r="Z746" s="1411"/>
      <c r="AA746" s="1411"/>
      <c r="AB746" s="1411"/>
      <c r="AC746" s="1411"/>
      <c r="AD746" s="1411"/>
      <c r="AE746" s="1411"/>
      <c r="AF746" s="1411"/>
      <c r="AG746" s="1411"/>
      <c r="AH746" s="1411"/>
      <c r="AI746" s="1411"/>
      <c r="AJ746" s="1411"/>
      <c r="AK746" s="1411"/>
      <c r="AL746" s="1411"/>
      <c r="AM746" s="1411"/>
      <c r="AN746" s="1411"/>
      <c r="AO746" s="1411"/>
      <c r="AP746" s="1411"/>
      <c r="AQ746" s="1411"/>
      <c r="AR746" s="1411"/>
      <c r="AS746" s="1411"/>
      <c r="AT746" s="1411"/>
      <c r="AU746" s="1411"/>
      <c r="AV746" s="1411"/>
      <c r="AW746" s="1411"/>
      <c r="AX746" s="1411"/>
      <c r="AY746" s="1411"/>
      <c r="AZ746" s="1411"/>
      <c r="BA746" s="1411"/>
      <c r="BB746" s="1411"/>
      <c r="BC746" s="1411"/>
      <c r="BD746" s="1411"/>
      <c r="BE746" s="1411"/>
      <c r="BF746" s="1411"/>
      <c r="BG746" s="1411"/>
      <c r="BH746" s="1411"/>
      <c r="BI746" s="1411"/>
      <c r="BJ746" s="1411"/>
      <c r="BK746" s="1411"/>
      <c r="BL746" s="1411"/>
      <c r="BM746" s="1411"/>
      <c r="BN746" s="1412"/>
    </row>
    <row r="747" spans="1:66" x14ac:dyDescent="0.15">
      <c r="B747" s="1337"/>
      <c r="C747" s="1366"/>
      <c r="D747" s="166" t="str">
        <f t="shared" si="185"/>
        <v>High Price Range</v>
      </c>
      <c r="E747" s="1337" t="str">
        <f t="shared" si="185"/>
        <v>Low Range CAPEX</v>
      </c>
      <c r="F747" s="1616">
        <f t="shared" si="183"/>
        <v>5488095753.2208071</v>
      </c>
      <c r="G747" s="1410">
        <f>NPV($C$108,$G620:G620)+$F620</f>
        <v>1267262590.2958169</v>
      </c>
      <c r="H747" s="1411">
        <f>NPV($C$108,$G620:H620)+$F620</f>
        <v>2612536869.0516925</v>
      </c>
      <c r="I747" s="1411">
        <f>NPV($C$108,$G620:I620)+$F620</f>
        <v>3561391572.1920242</v>
      </c>
      <c r="J747" s="1411">
        <f>NPV($C$108,$G620:J620)+$F620</f>
        <v>4265312913.1203661</v>
      </c>
      <c r="K747" s="1411">
        <f>NPV($C$108,$G620:K620)+$F620</f>
        <v>4801096304.9464684</v>
      </c>
      <c r="L747" s="1411">
        <f>NPV($C$108,$G620:L620)+$F620</f>
        <v>5214487632.9601755</v>
      </c>
      <c r="M747" s="1411">
        <f>NPV($C$108,$G620:M620)+$F620</f>
        <v>5535451092.7999973</v>
      </c>
      <c r="N747" s="1411">
        <f>NPV($C$108,$G620:N620)+$F620</f>
        <v>5784871715.4345942</v>
      </c>
      <c r="O747" s="1411">
        <f>NPV($C$108,$G620:O620)+$F620</f>
        <v>5977952056.5132198</v>
      </c>
      <c r="P747" s="1411">
        <f>NPV($C$108,$G620:P620)+$F620</f>
        <v>6126114729.5874653</v>
      </c>
      <c r="Q747" s="1411">
        <f>NPV($C$108,$G620:Q620)+$F620</f>
        <v>6238149904.3856525</v>
      </c>
      <c r="R747" s="1411">
        <f>NPV($C$108,$G620:R620)+$F620</f>
        <v>6320948006.683465</v>
      </c>
      <c r="S747" s="1411">
        <f>NPV($C$108,$G620:S620)+$F620</f>
        <v>6379989191.9905672</v>
      </c>
      <c r="T747" s="1411">
        <f>NPV($C$108,$G620:T620)+$F620</f>
        <v>6419682536.7849035</v>
      </c>
      <c r="U747" s="1411">
        <f>NPV($C$108,$G620:U620)+$F620</f>
        <v>6443608298.4855423</v>
      </c>
      <c r="V747" s="1411">
        <f>NPV($C$108,$G620:V620)+$F620</f>
        <v>6454695370.4025688</v>
      </c>
      <c r="W747" s="1411">
        <f>NPV($C$108,$G620:W620)+$F620</f>
        <v>6455354072.1290007</v>
      </c>
      <c r="X747" s="1411">
        <f>NPV($C$108,$G620:X620)+$F620</f>
        <v>6447577343.4128809</v>
      </c>
      <c r="Y747" s="1411">
        <f>NPV($C$108,$G620:Y620)+$F620</f>
        <v>6433019076.188385</v>
      </c>
      <c r="Z747" s="1411">
        <f>NPV($C$108,$G620:Z620)+$F620</f>
        <v>6413055576.2119341</v>
      </c>
      <c r="AA747" s="1411">
        <f>NPV($C$108,$G620:AA620)+$F620</f>
        <v>6388834358.7578506</v>
      </c>
      <c r="AB747" s="1411">
        <f>NPV($C$108,$G620:AB620)+$F620</f>
        <v>6361313288.9610376</v>
      </c>
      <c r="AC747" s="1411">
        <f>NPV($C$108,$G620:AC620)+$F620</f>
        <v>6331292261.6464481</v>
      </c>
      <c r="AD747" s="1411">
        <f>NPV($C$108,$G620:AD620)+$F620</f>
        <v>6299439046.7587824</v>
      </c>
      <c r="AE747" s="1411">
        <f>NPV($C$108,$G620:AE620)+$F620</f>
        <v>6266310522.7395802</v>
      </c>
      <c r="AF747" s="1411">
        <f>NPV($C$108,$G620:AF620)+$F620</f>
        <v>6232370228.7996778</v>
      </c>
      <c r="AG747" s="1411">
        <f>NPV($C$108,$G620:AG620)+$F620</f>
        <v>6198002953.5685062</v>
      </c>
      <c r="AH747" s="1411">
        <f>NPV($C$108,$G620:AH620)+$F620</f>
        <v>6163526919.0808039</v>
      </c>
      <c r="AI747" s="1411">
        <f>NPV($C$108,$G620:AI620)+$F620</f>
        <v>6129203999.8660297</v>
      </c>
      <c r="AJ747" s="1411">
        <f>NPV($C$108,$G620:AJ620)+$F620</f>
        <v>6095248326.2482033</v>
      </c>
      <c r="AK747" s="1411">
        <f>NPV($C$108,$G620:AK620)+$F620</f>
        <v>6061833551.2808914</v>
      </c>
      <c r="AL747" s="1411">
        <f>NPV($C$108,$G620:AL620)+$F620</f>
        <v>6029099006.6576586</v>
      </c>
      <c r="AM747" s="1411">
        <f>NPV($C$108,$G620:AM620)+$F620</f>
        <v>5997154930.5815582</v>
      </c>
      <c r="AN747" s="1411">
        <f>NPV($C$108,$G620:AN620)+$F620</f>
        <v>5966086917.1280107</v>
      </c>
      <c r="AO747" s="1411">
        <f>NPV($C$108,$G620:AO620)+$F620</f>
        <v>5935959710.0155439</v>
      </c>
      <c r="AP747" s="1411">
        <f>NPV($C$108,$G620:AP620)+$F620</f>
        <v>5906820442.3618021</v>
      </c>
      <c r="AQ747" s="1411">
        <f>NPV($C$108,$G620:AQ620)+$F620</f>
        <v>5878701406.7850447</v>
      </c>
      <c r="AR747" s="1411">
        <f>NPV($C$108,$G620:AR620)+$F620</f>
        <v>5851622426.2322178</v>
      </c>
      <c r="AS747" s="1411">
        <f>NPV($C$108,$G620:AS620)+$F620</f>
        <v>5825592884.4988279</v>
      </c>
      <c r="AT747" s="1411">
        <f>NPV($C$108,$G620:AT620)+$F620</f>
        <v>5800613466.0329647</v>
      </c>
      <c r="AU747" s="1411">
        <f>NPV($C$108,$G620:AU620)+$F620</f>
        <v>5776677646.881587</v>
      </c>
      <c r="AV747" s="1411">
        <f>NPV($C$108,$G620:AV620)+$F620</f>
        <v>5753772972.2251091</v>
      </c>
      <c r="AW747" s="1411">
        <f>NPV($C$108,$G620:AW620)+$F620</f>
        <v>5731882150.6072187</v>
      </c>
      <c r="AX747" s="1411">
        <f>NPV($C$108,$G620:AX620)+$F620</f>
        <v>5710983990.5028734</v>
      </c>
      <c r="AY747" s="1411">
        <f>NPV($C$108,$G620:AY620)+$F620</f>
        <v>5691054201.121047</v>
      </c>
      <c r="AZ747" s="1411">
        <f>NPV($C$108,$G620:AZ620)+$F620</f>
        <v>5672066076.1833019</v>
      </c>
      <c r="BA747" s="1411">
        <f>NPV($C$108,$G620:BA620)+$F620</f>
        <v>5653991076.752821</v>
      </c>
      <c r="BB747" s="1411">
        <f>NPV($C$108,$G620:BB620)+$F620</f>
        <v>5636799326.9282007</v>
      </c>
      <c r="BC747" s="1411">
        <f>NPV($C$108,$G620:BC620)+$F620</f>
        <v>5620460034.2948284</v>
      </c>
      <c r="BD747" s="1411">
        <f>NPV($C$108,$G620:BD620)+$F620</f>
        <v>5604941845.3887358</v>
      </c>
      <c r="BE747" s="1411">
        <f>NPV($C$108,$G620:BE620)+$F620</f>
        <v>5590213145.0282249</v>
      </c>
      <c r="BF747" s="1411">
        <f>NPV($C$108,$G620:BF620)+$F620</f>
        <v>5576242307.1696835</v>
      </c>
      <c r="BG747" s="1411">
        <f>NPV($C$108,$G620:BG620)+$F620</f>
        <v>5562997903.9149847</v>
      </c>
      <c r="BH747" s="1411">
        <f>NPV($C$108,$G620:BH620)+$F620</f>
        <v>5550448878.412734</v>
      </c>
      <c r="BI747" s="1411">
        <f>NPV($C$108,$G620:BI620)+$F620</f>
        <v>5538564686.6329527</v>
      </c>
      <c r="BJ747" s="1411">
        <f>NPV($C$108,$G620:BJ620)+$F620</f>
        <v>5527315412.336401</v>
      </c>
      <c r="BK747" s="1411">
        <f>NPV($C$108,$G620:BK620)+$F620</f>
        <v>5516671858.9905977</v>
      </c>
      <c r="BL747" s="1411">
        <f>NPV($C$108,$G620:BL620)+$F620</f>
        <v>5506605621.8917332</v>
      </c>
      <c r="BM747" s="1411">
        <f>NPV($C$108,$G620:BM620)+$F620</f>
        <v>5497089143.3244829</v>
      </c>
      <c r="BN747" s="1412">
        <f>NPV($C$108,$G620:BN620)+$F620</f>
        <v>5488095753.2208071</v>
      </c>
    </row>
    <row r="748" spans="1:66" x14ac:dyDescent="0.15">
      <c r="B748" s="1337"/>
      <c r="C748" s="1366"/>
      <c r="D748" s="166" t="str">
        <f t="shared" si="185"/>
        <v>High Price Range</v>
      </c>
      <c r="E748" s="1337" t="str">
        <f t="shared" si="185"/>
        <v>Low Range CAPEX</v>
      </c>
      <c r="F748" s="1616">
        <f t="shared" si="183"/>
        <v>10598321685.981855</v>
      </c>
      <c r="G748" s="1410">
        <f>NPV($C$108,$G621:G621)+$F621</f>
        <v>1267262590.2958169</v>
      </c>
      <c r="H748" s="1411">
        <f>NPV($C$108,$G621:H621)+$F621</f>
        <v>2781179364.5842171</v>
      </c>
      <c r="I748" s="1411">
        <f>NPV($C$108,$G621:I621)+$F621</f>
        <v>3953286382.8436108</v>
      </c>
      <c r="J748" s="1411">
        <f>NPV($C$108,$G621:J621)+$F621</f>
        <v>4900341769.7803335</v>
      </c>
      <c r="K748" s="1411">
        <f>NPV($C$108,$G621:K621)+$F621</f>
        <v>5684149568.5690861</v>
      </c>
      <c r="L748" s="1411">
        <f>NPV($C$108,$G621:L621)+$F621</f>
        <v>6342929933.5431728</v>
      </c>
      <c r="M748" s="1411">
        <f>NPV($C$108,$G621:M621)+$F621</f>
        <v>6902592604.830739</v>
      </c>
      <c r="N748" s="1411">
        <f>NPV($C$108,$G621:N621)+$F621</f>
        <v>7381793914.7078333</v>
      </c>
      <c r="O748" s="1411">
        <f>NPV($C$108,$G621:O621)+$F621</f>
        <v>7794547866.6880074</v>
      </c>
      <c r="P748" s="1411">
        <f>NPV($C$108,$G621:P621)+$F621</f>
        <v>8151713549.4911175</v>
      </c>
      <c r="Q748" s="1411">
        <f>NPV($C$108,$G621:Q621)+$F621</f>
        <v>8461906507.0445271</v>
      </c>
      <c r="R748" s="1411">
        <f>NPV($C$108,$G621:R621)+$F621</f>
        <v>8732089479.7272854</v>
      </c>
      <c r="S748" s="1411">
        <f>NPV($C$108,$G621:S621)+$F621</f>
        <v>8967972841.1799335</v>
      </c>
      <c r="T748" s="1411">
        <f>NPV($C$108,$G621:T621)+$F621</f>
        <v>9174296093.9376144</v>
      </c>
      <c r="U748" s="1411">
        <f>NPV($C$108,$G621:U621)+$F621</f>
        <v>9355031799.3235893</v>
      </c>
      <c r="V748" s="1411">
        <f>NPV($C$108,$G621:V621)+$F621</f>
        <v>9513537092.0875664</v>
      </c>
      <c r="W748" s="1411">
        <f>NPV($C$108,$G621:W621)+$F621</f>
        <v>9652668688.9094219</v>
      </c>
      <c r="X748" s="1411">
        <f>NPV($C$108,$G621:X621)+$F621</f>
        <v>9774871802.5589066</v>
      </c>
      <c r="Y748" s="1411">
        <f>NPV($C$108,$G621:Y621)+$F621</f>
        <v>9882249979.2657623</v>
      </c>
      <c r="Z748" s="1411">
        <f>NPV($C$108,$G621:Z621)+$F621</f>
        <v>9976620712.3057919</v>
      </c>
      <c r="AA748" s="1411">
        <f>NPV($C$108,$G621:AA621)+$F621</f>
        <v>10059560264.786802</v>
      </c>
      <c r="AB748" s="1411">
        <f>NPV($C$108,$G621:AB621)+$F621</f>
        <v>10132440179.407089</v>
      </c>
      <c r="AC748" s="1411">
        <f>NPV($C$108,$G621:AC621)+$F621</f>
        <v>10196457295.917059</v>
      </c>
      <c r="AD748" s="1411">
        <f>NPV($C$108,$G621:AD621)+$F621</f>
        <v>10252658635.936148</v>
      </c>
      <c r="AE748" s="1411">
        <f>NPV($C$108,$G621:AE621)+$F621</f>
        <v>10301962185.326292</v>
      </c>
      <c r="AF748" s="1411">
        <f>NPV($C$108,$G621:AF621)+$F621</f>
        <v>10345174365.042353</v>
      </c>
      <c r="AG748" s="1411">
        <f>NPV($C$108,$G621:AG621)+$F621</f>
        <v>10383004804.98378</v>
      </c>
      <c r="AH748" s="1411">
        <f>NPV($C$108,$G621:AH621)+$F621</f>
        <v>10416078903.552469</v>
      </c>
      <c r="AI748" s="1411">
        <f>NPV($C$108,$G621:AI621)+$F621</f>
        <v>10444948555.877701</v>
      </c>
      <c r="AJ748" s="1411">
        <f>NPV($C$108,$G621:AJ621)+$F621</f>
        <v>10470101357.323902</v>
      </c>
      <c r="AK748" s="1411">
        <f>NPV($C$108,$G621:AK621)+$F621</f>
        <v>10491968529.839756</v>
      </c>
      <c r="AL748" s="1411">
        <f>NPV($C$108,$G621:AL621)+$F621</f>
        <v>10510931772.573471</v>
      </c>
      <c r="AM748" s="1411">
        <f>NPV($C$108,$G621:AM621)+$F621</f>
        <v>10527329201.812346</v>
      </c>
      <c r="AN748" s="1411">
        <f>NPV($C$108,$G621:AN621)+$F621</f>
        <v>10541460516.394691</v>
      </c>
      <c r="AO748" s="1411">
        <f>NPV($C$108,$G621:AO621)+$F621</f>
        <v>10553591501.579222</v>
      </c>
      <c r="AP748" s="1411">
        <f>NPV($C$108,$G621:AP621)+$F621</f>
        <v>10563957965.662441</v>
      </c>
      <c r="AQ748" s="1411">
        <f>NPV($C$108,$G621:AQ621)+$F621</f>
        <v>10572769188.443739</v>
      </c>
      <c r="AR748" s="1411">
        <f>NPV($C$108,$G621:AR621)+$F621</f>
        <v>10580210948.214994</v>
      </c>
      <c r="AS748" s="1411">
        <f>NPV($C$108,$G621:AS621)+$F621</f>
        <v>10586448183.73205</v>
      </c>
      <c r="AT748" s="1411">
        <f>NPV($C$108,$G621:AT621)+$F621</f>
        <v>10591627339.171431</v>
      </c>
      <c r="AU748" s="1411">
        <f>NPV($C$108,$G621:AU621)+$F621</f>
        <v>10595878433.045835</v>
      </c>
      <c r="AV748" s="1411">
        <f>NPV($C$108,$G621:AV621)+$F621</f>
        <v>10599316886.17771</v>
      </c>
      <c r="AW748" s="1411">
        <f>NPV($C$108,$G621:AW621)+$F621</f>
        <v>10602045138.899082</v>
      </c>
      <c r="AX748" s="1411">
        <f>NPV($C$108,$G621:AX621)+$F621</f>
        <v>10604154083.48867</v>
      </c>
      <c r="AY748" s="1411">
        <f>NPV($C$108,$G621:AY621)+$F621</f>
        <v>10605724334.33831</v>
      </c>
      <c r="AZ748" s="1411">
        <f>NPV($C$108,$G621:AZ621)+$F621</f>
        <v>10606827355.350929</v>
      </c>
      <c r="BA748" s="1411">
        <f>NPV($C$108,$G621:BA621)+$F621</f>
        <v>10607526461.522747</v>
      </c>
      <c r="BB748" s="1411">
        <f>NPV($C$108,$G621:BB621)+$F621</f>
        <v>10607877709.481165</v>
      </c>
      <c r="BC748" s="1411">
        <f>NPV($C$108,$G621:BC621)+$F621</f>
        <v>10607930689.877756</v>
      </c>
      <c r="BD748" s="1411">
        <f>NPV($C$108,$G621:BD621)+$F621</f>
        <v>10607729232.924366</v>
      </c>
      <c r="BE748" s="1411">
        <f>NPV($C$108,$G621:BE621)+$F621</f>
        <v>10607312036.96925</v>
      </c>
      <c r="BF748" s="1411">
        <f>NPV($C$108,$G621:BF621)+$F621</f>
        <v>10606713228.806395</v>
      </c>
      <c r="BG748" s="1411">
        <f>NPV($C$108,$G621:BG621)+$F621</f>
        <v>10605962863.366648</v>
      </c>
      <c r="BH748" s="1411">
        <f>NPV($C$108,$G621:BH621)+$F621</f>
        <v>10605087369.530945</v>
      </c>
      <c r="BI748" s="1411">
        <f>NPV($C$108,$G621:BI621)+$F621</f>
        <v>10604109948.014357</v>
      </c>
      <c r="BJ748" s="1411">
        <f>NPV($C$108,$G621:BJ621)+$F621</f>
        <v>10603050926.578251</v>
      </c>
      <c r="BK748" s="1411">
        <f>NPV($C$108,$G621:BK621)+$F621</f>
        <v>10601928077.222918</v>
      </c>
      <c r="BL748" s="1411">
        <f>NPV($C$108,$G621:BL621)+$F621</f>
        <v>10600756899.482632</v>
      </c>
      <c r="BM748" s="1411">
        <f>NPV($C$108,$G621:BM621)+$F621</f>
        <v>10599550873.479389</v>
      </c>
      <c r="BN748" s="1412">
        <f>NPV($C$108,$G621:BN621)+$F621</f>
        <v>10598321685.981855</v>
      </c>
    </row>
    <row r="749" spans="1:66" x14ac:dyDescent="0.15">
      <c r="A749" s="1345"/>
      <c r="B749" s="1347"/>
      <c r="C749" s="1367"/>
      <c r="D749" s="1364" t="str">
        <f t="shared" si="185"/>
        <v>High Price Range</v>
      </c>
      <c r="E749" s="1347" t="str">
        <f t="shared" si="185"/>
        <v>Low Range CAPEX</v>
      </c>
      <c r="F749" s="1617">
        <f t="shared" si="183"/>
        <v>16581352591.05172</v>
      </c>
      <c r="G749" s="1413">
        <f>NPV($C$108,$G622:G622)+$F622</f>
        <v>1267262590.2958169</v>
      </c>
      <c r="H749" s="1414">
        <f>NPV($C$108,$G622:H622)+$F622</f>
        <v>2949821860.1167426</v>
      </c>
      <c r="I749" s="1414">
        <f>NPV($C$108,$G622:I622)+$F622</f>
        <v>4353000150.9757586</v>
      </c>
      <c r="J749" s="1414">
        <f>NPV($C$108,$G622:J622)+$F622</f>
        <v>5557924980.6486435</v>
      </c>
      <c r="K749" s="1414">
        <f>NPV($C$108,$G622:K622)+$F622</f>
        <v>6609817441.9324226</v>
      </c>
      <c r="L749" s="1414">
        <f>NPV($C$108,$G622:L622)+$F622</f>
        <v>7537968666.7406492</v>
      </c>
      <c r="M749" s="1414">
        <f>NPV($C$108,$G622:M622)+$F622</f>
        <v>8363107515.2644024</v>
      </c>
      <c r="N749" s="1414">
        <f>NPV($C$108,$G622:N622)+$F622</f>
        <v>9100776942.1254082</v>
      </c>
      <c r="O749" s="1414">
        <f>NPV($C$108,$G622:O622)+$F622</f>
        <v>9763110820.8885307</v>
      </c>
      <c r="P749" s="1414">
        <f>NPV($C$108,$G622:P622)+$F622</f>
        <v>10359864300.540369</v>
      </c>
      <c r="Q749" s="1414">
        <f>NPV($C$108,$G622:Q622)+$F622</f>
        <v>10899056072.761055</v>
      </c>
      <c r="R749" s="1414">
        <f>NPV($C$108,$G622:R622)+$F622</f>
        <v>11387391804.477024</v>
      </c>
      <c r="S749" s="1414">
        <f>NPV($C$108,$G622:S622)+$F622</f>
        <v>11830556076.39036</v>
      </c>
      <c r="T749" s="1414">
        <f>NPV($C$108,$G622:T622)+$F622</f>
        <v>12233421153.170223</v>
      </c>
      <c r="U749" s="1414">
        <f>NPV($C$108,$G622:U622)+$F622</f>
        <v>12600200878.168791</v>
      </c>
      <c r="V749" s="1414">
        <f>NPV($C$108,$G622:V622)+$F622</f>
        <v>12934567051.014576</v>
      </c>
      <c r="W749" s="1414">
        <f>NPV($C$108,$G622:W622)+$F622</f>
        <v>13239739366.929249</v>
      </c>
      <c r="X749" s="1414">
        <f>NPV($C$108,$G622:X622)+$F622</f>
        <v>13518556231.991217</v>
      </c>
      <c r="Y749" s="1414">
        <f>NPV($C$108,$G622:Y622)+$F622</f>
        <v>13773531426.823137</v>
      </c>
      <c r="Z749" s="1414">
        <f>NPV($C$108,$G622:Z622)+$F622</f>
        <v>14006900087.085159</v>
      </c>
      <c r="AA749" s="1414">
        <f>NPV($C$108,$G622:AA622)+$F622</f>
        <v>14220656475.526667</v>
      </c>
      <c r="AB749" s="1414">
        <f>NPV($C$108,$G622:AB622)+$F622</f>
        <v>14416585347.392969</v>
      </c>
      <c r="AC749" s="1414">
        <f>NPV($C$108,$G622:AC622)+$F622</f>
        <v>14596288244.97069</v>
      </c>
      <c r="AD749" s="1414">
        <f>NPV($C$108,$G622:AD622)+$F622</f>
        <v>14761205727.843311</v>
      </c>
      <c r="AE749" s="1414">
        <f>NPV($C$108,$G622:AE622)+$F622</f>
        <v>14912636308.625727</v>
      </c>
      <c r="AF749" s="1414">
        <f>NPV($C$108,$G622:AF622)+$F622</f>
        <v>15051752690.800695</v>
      </c>
      <c r="AG749" s="1414">
        <f>NPV($C$108,$G622:AG622)+$F622</f>
        <v>15179615776.771374</v>
      </c>
      <c r="AH749" s="1414">
        <f>NPV($C$108,$G622:AH622)+$F622</f>
        <v>15297186817.549009</v>
      </c>
      <c r="AI749" s="1414">
        <f>NPV($C$108,$G622:AI622)+$F622</f>
        <v>15405338001.814606</v>
      </c>
      <c r="AJ749" s="1414">
        <f>NPV($C$108,$G622:AJ622)+$F622</f>
        <v>15504861725.293024</v>
      </c>
      <c r="AK749" s="1414">
        <f>NPV($C$108,$G622:AK622)+$F622</f>
        <v>15596478737.116558</v>
      </c>
      <c r="AL749" s="1414">
        <f>NPV($C$108,$G622:AL622)+$F622</f>
        <v>15680845325.018007</v>
      </c>
      <c r="AM749" s="1414">
        <f>NPV($C$108,$G622:AM622)+$F622</f>
        <v>15758559673.518333</v>
      </c>
      <c r="AN749" s="1414">
        <f>NPV($C$108,$G622:AN622)+$F622</f>
        <v>15830167507.097353</v>
      </c>
      <c r="AO749" s="1414">
        <f>NPV($C$108,$G622:AO622)+$F622</f>
        <v>15896167112.421146</v>
      </c>
      <c r="AP749" s="1414">
        <f>NPV($C$108,$G622:AP622)+$F622</f>
        <v>15957013819.118444</v>
      </c>
      <c r="AQ749" s="1414">
        <f>NPV($C$108,$G622:AQ622)+$F622</f>
        <v>16013124006.645456</v>
      </c>
      <c r="AR749" s="1414">
        <f>NPV($C$108,$G622:AR622)+$F622</f>
        <v>16064878694.915863</v>
      </c>
      <c r="AS749" s="1414">
        <f>NPV($C$108,$G622:AS622)+$F622</f>
        <v>16112626768.183569</v>
      </c>
      <c r="AT749" s="1414">
        <f>NPV($C$108,$G622:AT622)+$F622</f>
        <v>16156687874.826817</v>
      </c>
      <c r="AU749" s="1414">
        <f>NPV($C$108,$G622:AU622)+$F622</f>
        <v>16197355039.939262</v>
      </c>
      <c r="AV749" s="1414">
        <f>NPV($C$108,$G622:AV622)+$F622</f>
        <v>16234897022.78623</v>
      </c>
      <c r="AW749" s="1414">
        <f>NPV($C$108,$G622:AW622)+$F622</f>
        <v>16269560447.073101</v>
      </c>
      <c r="AX749" s="1414">
        <f>NPV($C$108,$G622:AX622)+$F622</f>
        <v>16301571728.469826</v>
      </c>
      <c r="AY749" s="1414">
        <f>NPV($C$108,$G622:AY622)+$F622</f>
        <v>16331138820.838261</v>
      </c>
      <c r="AZ749" s="1414">
        <f>NPV($C$108,$G622:AZ622)+$F622</f>
        <v>16358452800.03381</v>
      </c>
      <c r="BA749" s="1414">
        <f>NPV($C$108,$G622:BA622)+$F622</f>
        <v>16383689301.932262</v>
      </c>
      <c r="BB749" s="1414">
        <f>NPV($C$108,$G622:BB622)+$F622</f>
        <v>16407009829.410393</v>
      </c>
      <c r="BC749" s="1414">
        <f>NPV($C$108,$G622:BC622)+$F622</f>
        <v>16428562941.339943</v>
      </c>
      <c r="BD749" s="1414">
        <f>NPV($C$108,$G622:BD622)+$F622</f>
        <v>16448485335.200378</v>
      </c>
      <c r="BE749" s="1414">
        <f>NPV($C$108,$G622:BE622)+$F622</f>
        <v>16466902833.645073</v>
      </c>
      <c r="BF749" s="1414">
        <f>NPV($C$108,$G622:BF622)+$F622</f>
        <v>16483931284.242359</v>
      </c>
      <c r="BG749" s="1414">
        <f>NPV($C$108,$G622:BG622)+$F622</f>
        <v>16499677380.634338</v>
      </c>
      <c r="BH749" s="1414">
        <f>NPV($C$108,$G622:BH622)+$F622</f>
        <v>16514239412.494843</v>
      </c>
      <c r="BI749" s="1414">
        <f>NPV($C$108,$G622:BI622)+$F622</f>
        <v>16527707950.906895</v>
      </c>
      <c r="BJ749" s="1414">
        <f>NPV($C$108,$G622:BJ622)+$F622</f>
        <v>16540166475.106853</v>
      </c>
      <c r="BK749" s="1414">
        <f>NPV($C$108,$G622:BK622)+$F622</f>
        <v>16551691945.945225</v>
      </c>
      <c r="BL749" s="1414">
        <f>NPV($C$108,$G622:BL622)+$F622</f>
        <v>16562355330.883614</v>
      </c>
      <c r="BM749" s="1414">
        <f>NPV($C$108,$G622:BM622)+$F622</f>
        <v>16572222084.874802</v>
      </c>
      <c r="BN749" s="1415">
        <f>NPV($C$108,$G622:BN622)+$F622</f>
        <v>16581352591.05172</v>
      </c>
    </row>
    <row r="750" spans="1:66" ht="19.5" customHeight="1" x14ac:dyDescent="0.15">
      <c r="B750" s="3692" t="s">
        <v>996</v>
      </c>
      <c r="C750" s="1378" t="str">
        <f>C719</f>
        <v>Low Range Opex-Low</v>
      </c>
      <c r="D750" s="166" t="str">
        <f>D687</f>
        <v>Low Price Range</v>
      </c>
      <c r="E750" s="1337" t="str">
        <f>E687</f>
        <v>High Range CAPEX</v>
      </c>
      <c r="F750" s="1618">
        <f>NPV($C$108,G625:BN625)+$F625</f>
        <v>-13993114809.541227</v>
      </c>
      <c r="G750" s="1411">
        <f>NPV($C$108,$G625:G625)+$F625</f>
        <v>-2753492369.0239511</v>
      </c>
      <c r="H750" s="1411">
        <f>NPV($C$108,$G625:H625)+$F625</f>
        <v>-3160461184.4844522</v>
      </c>
      <c r="I750" s="1585">
        <f>NPV($C$108,$G625:I625)+$F625</f>
        <v>-3639538185.515542</v>
      </c>
      <c r="J750" s="1411">
        <f>NPV($C$108,$G625:J625)+$F625</f>
        <v>-4145862685.2498617</v>
      </c>
      <c r="K750" s="1411">
        <f>NPV($C$108,$G625:K625)+$F625</f>
        <v>-4658217039.4091129</v>
      </c>
      <c r="L750" s="1411">
        <f>NPV($C$108,$G625:L625)+$F625</f>
        <v>-5165091527.4403419</v>
      </c>
      <c r="M750" s="1411">
        <f>NPV($C$108,$G625:M625)+$F625</f>
        <v>-5659818042.6462822</v>
      </c>
      <c r="N750" s="1585">
        <f>NPV($C$108,$G625:N625)+$F625</f>
        <v>-6138440829.13062</v>
      </c>
      <c r="O750" s="1411">
        <f>NPV($C$108,$G625:O625)+$F625</f>
        <v>-6598643091.2106667</v>
      </c>
      <c r="P750" s="1411">
        <f>NPV($C$108,$G625:P625)+$F625</f>
        <v>-7039150413.6546364</v>
      </c>
      <c r="Q750" s="1585">
        <f>NPV($C$108,$G625:Q625)+$F625</f>
        <v>-7459374779.3956156</v>
      </c>
      <c r="R750" s="1585">
        <f>NPV($C$108,$G625:R625)+$F625</f>
        <v>-7859190474.6465693</v>
      </c>
      <c r="S750" s="1411">
        <f>NPV($C$108,$G625:S625)+$F625</f>
        <v>-8238787083.0448666</v>
      </c>
      <c r="T750" s="1585">
        <f>NPV($C$108,$G625:T625)+$F625</f>
        <v>-8598569901.6827908</v>
      </c>
      <c r="U750" s="1585">
        <f>NPV($C$108,$G625:U625)+$F625</f>
        <v>-8939090765.1472206</v>
      </c>
      <c r="V750" s="1585">
        <f>NPV($C$108,$G625:V625)+$F625</f>
        <v>-9260999045.7928925</v>
      </c>
      <c r="W750" s="1585">
        <f>NPV($C$108,$G625:W625)+$F625</f>
        <v>-9565006427.3678551</v>
      </c>
      <c r="X750" s="1585">
        <f>NPV($C$108,$G625:X625)+$F625</f>
        <v>-9851861307.5728798</v>
      </c>
      <c r="Y750" s="1585">
        <f>NPV($C$108,$G625:Y625)+$F625</f>
        <v>-10122330068.184383</v>
      </c>
      <c r="Z750" s="1411">
        <f>NPV($C$108,$G625:Z625)+$F625</f>
        <v>-10377183326.26144</v>
      </c>
      <c r="AA750" s="1411">
        <f>NPV($C$108,$G625:AA625)+$F625</f>
        <v>-10617185849.308861</v>
      </c>
      <c r="AB750" s="1411">
        <f>NPV($C$108,$G625:AB625)+$F625</f>
        <v>-10843089197.145203</v>
      </c>
      <c r="AC750" s="1411">
        <f>NPV($C$108,$G625:AC625)+$F625</f>
        <v>-11055626412.346718</v>
      </c>
      <c r="AD750" s="1411">
        <f>NPV($C$108,$G625:AD625)+$F625</f>
        <v>-11255508261.405006</v>
      </c>
      <c r="AE750" s="1411">
        <f>NPV($C$108,$G625:AE625)+$F625</f>
        <v>-11443420656.371889</v>
      </c>
      <c r="AF750" s="1411">
        <f>NPV($C$108,$G625:AF625)+$F625</f>
        <v>-11620022978.57522</v>
      </c>
      <c r="AG750" s="1411">
        <f>NPV($C$108,$G625:AG625)+$F625</f>
        <v>-11785947092.974903</v>
      </c>
      <c r="AH750" s="1411">
        <f>NPV($C$108,$G625:AH625)+$F625</f>
        <v>-11941796891.231852</v>
      </c>
      <c r="AI750" s="1411">
        <f>NPV($C$108,$G625:AI625)+$F625</f>
        <v>-12088148238.57151</v>
      </c>
      <c r="AJ750" s="1411">
        <f>NPV($C$108,$G625:AJ625)+$F625</f>
        <v>-12225549227.481546</v>
      </c>
      <c r="AK750" s="1585">
        <f>NPV($C$108,$G625:AK625)+$F625</f>
        <v>-12354520662.603157</v>
      </c>
      <c r="AL750" s="1585">
        <f>NPV($C$108,$G625:AL625)+$F625</f>
        <v>-12475556717.571413</v>
      </c>
      <c r="AM750" s="1411">
        <f>NPV($C$108,$G625:AM625)+$F625</f>
        <v>-12589125717.265432</v>
      </c>
      <c r="AN750" s="1585">
        <f>NPV($C$108,$G625:AN625)+$F625</f>
        <v>-12695671008.8416</v>
      </c>
      <c r="AO750" s="1411">
        <f>NPV($C$108,$G625:AO625)+$F625</f>
        <v>-12795611892.703321</v>
      </c>
      <c r="AP750" s="1411">
        <f>NPV($C$108,$G625:AP625)+$F625</f>
        <v>-12889344590.699915</v>
      </c>
      <c r="AQ750" s="1411">
        <f>NPV($C$108,$G625:AQ625)+$F625</f>
        <v>-12977243233.713915</v>
      </c>
      <c r="AR750" s="1411">
        <f>NPV($C$108,$G625:AR625)+$F625</f>
        <v>-13059660854.669151</v>
      </c>
      <c r="AS750" s="1411">
        <f>NPV($C$108,$G625:AS625)+$F625</f>
        <v>-13136930376.084621</v>
      </c>
      <c r="AT750" s="1411">
        <f>NPV($C$108,$G625:AT625)+$F625</f>
        <v>-13209365583.774996</v>
      </c>
      <c r="AU750" s="1585">
        <f>NPV($C$108,$G625:AU625)+$F625</f>
        <v>-13277262080.284632</v>
      </c>
      <c r="AV750" s="1585">
        <f>NPV($C$108,$G625:AV625)+$F625</f>
        <v>-13340898213.237053</v>
      </c>
      <c r="AW750" s="1585">
        <f>NPV($C$108,$G625:AW625)+$F625</f>
        <v>-13400535975.06361</v>
      </c>
      <c r="AX750" s="1585">
        <f>NPV($C$108,$G625:AX625)+$F625</f>
        <v>-13456421871.60483</v>
      </c>
      <c r="AY750" s="1411">
        <f>NPV($C$108,$G625:AY625)+$F625</f>
        <v>-13508787757.90419</v>
      </c>
      <c r="AZ750" s="1585">
        <f>NPV($C$108,$G625:AZ625)+$F625</f>
        <v>-13557851640.175732</v>
      </c>
      <c r="BA750" s="1585">
        <f>NPV($C$108,$G625:BA625)+$F625</f>
        <v>-13603818443.454815</v>
      </c>
      <c r="BB750" s="1585">
        <f>NPV($C$108,$G625:BB625)+$F625</f>
        <v>-13646880744.860668</v>
      </c>
      <c r="BC750" s="1585">
        <f>NPV($C$108,$G625:BC625)+$F625</f>
        <v>-13687219472.730062</v>
      </c>
      <c r="BD750" s="1585">
        <f>NPV($C$108,$G625:BD625)+$F625</f>
        <v>-13725004572.140146</v>
      </c>
      <c r="BE750" s="1585">
        <f>NPV($C$108,$G625:BE625)+$F625</f>
        <v>-13760395637.538105</v>
      </c>
      <c r="BF750" s="1585">
        <f>NPV($C$108,$G625:BF625)+$F625</f>
        <v>-13793542513.347097</v>
      </c>
      <c r="BG750" s="1585">
        <f>NPV($C$108,$G625:BG625)+$F625</f>
        <v>-13824585863.530397</v>
      </c>
      <c r="BH750" s="1585">
        <f>NPV($C$108,$G625:BH625)+$F625</f>
        <v>-13853657711.176325</v>
      </c>
      <c r="BI750" s="1585">
        <f>NPV($C$108,$G625:BI625)+$F625</f>
        <v>-13880881949.221281</v>
      </c>
      <c r="BJ750" s="1585">
        <f>NPV($C$108,$G625:BJ625)+$F625</f>
        <v>-13906374823.461884</v>
      </c>
      <c r="BK750" s="1411">
        <f>NPV($C$108,$G625:BK625)+$F625</f>
        <v>-13930245389.023886</v>
      </c>
      <c r="BL750" s="1585">
        <f>NPV($C$108,$G625:BL625)+$F625</f>
        <v>-13952595941.458721</v>
      </c>
      <c r="BM750" s="1585">
        <f>NPV($C$108,$G625:BM625)+$F625</f>
        <v>-13973522423.630663</v>
      </c>
      <c r="BN750" s="1412">
        <f>NPV($C$108,$G625:BN625)+$F625</f>
        <v>-13993114809.541227</v>
      </c>
    </row>
    <row r="751" spans="1:66" x14ac:dyDescent="0.15">
      <c r="B751" s="3691"/>
      <c r="C751" s="1378"/>
      <c r="D751" s="166" t="str">
        <f t="shared" ref="D751:E752" si="187">D688</f>
        <v>Low Price Range</v>
      </c>
      <c r="E751" s="1337" t="str">
        <f t="shared" si="187"/>
        <v>High Range CAPEX</v>
      </c>
      <c r="F751" s="1616">
        <f t="shared" ref="F751:F780" si="188">NPV($C$108,G626:BN626)+$F626</f>
        <v>-12359589596.846668</v>
      </c>
      <c r="G751" s="1411">
        <f>NPV($C$108,$G626:G626)+$F626</f>
        <v>-2753492369.0239511</v>
      </c>
      <c r="H751" s="1411">
        <f>NPV($C$108,$G626:H626)+$F626</f>
        <v>-3106553241.4680719</v>
      </c>
      <c r="I751" s="1411">
        <f>NPV($C$108,$G626:I626)+$F626</f>
        <v>-3514265827.2388806</v>
      </c>
      <c r="J751" s="1411">
        <f>NPV($C$108,$G626:J626)+$F626</f>
        <v>-3942870555.0012903</v>
      </c>
      <c r="K751" s="1411">
        <f>NPV($C$108,$G626:K626)+$F626</f>
        <v>-4375941893.6015406</v>
      </c>
      <c r="L751" s="1411">
        <f>NPV($C$108,$G626:L626)+$F626</f>
        <v>-4804375783.4932976</v>
      </c>
      <c r="M751" s="1411">
        <f>NPV($C$108,$G626:M626)+$F626</f>
        <v>-5222800157.6039772</v>
      </c>
      <c r="N751" s="1411">
        <f>NPV($C$108,$G626:N626)+$F626</f>
        <v>-5627971681.6706276</v>
      </c>
      <c r="O751" s="1411">
        <f>NPV($C$108,$G626:O626)+$F626</f>
        <v>-6017953490.3513746</v>
      </c>
      <c r="P751" s="1411">
        <f>NPV($C$108,$G626:P626)+$F626</f>
        <v>-6391651303.702528</v>
      </c>
      <c r="Q751" s="1411">
        <f>NPV($C$108,$G626:Q626)+$F626</f>
        <v>-6748532925.2123508</v>
      </c>
      <c r="R751" s="1411">
        <f>NPV($C$108,$G626:R626)+$F626</f>
        <v>-7088449525.143672</v>
      </c>
      <c r="S751" s="1411">
        <f>NPV($C$108,$G626:S626)+$F626</f>
        <v>-7411517096.0390339</v>
      </c>
      <c r="T751" s="1411">
        <f>NPV($C$108,$G626:T626)+$F626</f>
        <v>-7718035311.6185904</v>
      </c>
      <c r="U751" s="1411">
        <f>NPV($C$108,$G626:U626)+$F626</f>
        <v>-8008430603.3408689</v>
      </c>
      <c r="V751" s="1411">
        <f>NPV($C$108,$G626:V626)+$F626</f>
        <v>-8283215452.7072582</v>
      </c>
      <c r="W751" s="1411">
        <f>NPV($C$108,$G626:W626)+$F626</f>
        <v>-8542958849.0124025</v>
      </c>
      <c r="X751" s="1411">
        <f>NPV($C$108,$G626:X626)+$F626</f>
        <v>-8788264617.2133789</v>
      </c>
      <c r="Y751" s="1411">
        <f>NPV($C$108,$G626:Y626)+$F626</f>
        <v>-9019755403.439991</v>
      </c>
      <c r="Z751" s="1411">
        <f>NPV($C$108,$G626:Z626)+$F626</f>
        <v>-9238060795.5784454</v>
      </c>
      <c r="AA751" s="1411">
        <f>NPV($C$108,$G626:AA626)+$F626</f>
        <v>-9443808508.4072952</v>
      </c>
      <c r="AB751" s="1411">
        <f>NPV($C$108,$G626:AB626)+$F626</f>
        <v>-9637617866.3530445</v>
      </c>
      <c r="AC751" s="1411">
        <f>NPV($C$108,$G626:AC626)+$F626</f>
        <v>-9820095025.3234634</v>
      </c>
      <c r="AD751" s="1411">
        <f>NPV($C$108,$G626:AD626)+$F626</f>
        <v>-9991829520.9329224</v>
      </c>
      <c r="AE751" s="1411">
        <f>NPV($C$108,$G626:AE626)+$F626</f>
        <v>-10153391834.314255</v>
      </c>
      <c r="AF751" s="1411">
        <f>NPV($C$108,$G626:AF626)+$F626</f>
        <v>-10305331741.861746</v>
      </c>
      <c r="AG751" s="1411">
        <f>NPV($C$108,$G626:AG626)+$F626</f>
        <v>-10448177270.385746</v>
      </c>
      <c r="AH751" s="1411">
        <f>NPV($C$108,$G626:AH626)+$F626</f>
        <v>-10582434120.127232</v>
      </c>
      <c r="AI751" s="1411">
        <f>NPV($C$108,$G626:AI626)+$F626</f>
        <v>-10708585448.872051</v>
      </c>
      <c r="AJ751" s="1411">
        <f>NPV($C$108,$G626:AJ626)+$F626</f>
        <v>-10827091933.787262</v>
      </c>
      <c r="AK751" s="1411">
        <f>NPV($C$108,$G626:AK626)+$F626</f>
        <v>-10938392045.525368</v>
      </c>
      <c r="AL751" s="1411">
        <f>NPV($C$108,$G626:AL626)+$F626</f>
        <v>-11042902482.996616</v>
      </c>
      <c r="AM751" s="1411">
        <f>NPV($C$108,$G626:AM626)+$F626</f>
        <v>-11141018728.000208</v>
      </c>
      <c r="AN751" s="1411">
        <f>NPV($C$108,$G626:AN626)+$F626</f>
        <v>-11233115687.366611</v>
      </c>
      <c r="AO751" s="1411">
        <f>NPV($C$108,$G626:AO626)+$F626</f>
        <v>-11319548396.938522</v>
      </c>
      <c r="AP751" s="1411">
        <f>NPV($C$108,$G626:AP626)+$F626</f>
        <v>-11400652767.012362</v>
      </c>
      <c r="AQ751" s="1411">
        <f>NPV($C$108,$G626:AQ626)+$F626</f>
        <v>-11476746353.081135</v>
      </c>
      <c r="AR751" s="1411">
        <f>NPV($C$108,$G626:AR626)+$F626</f>
        <v>-11548129139.095169</v>
      </c>
      <c r="AS751" s="1411">
        <f>NPV($C$108,$G626:AS626)+$F626</f>
        <v>-11615084323.167336</v>
      </c>
      <c r="AT751" s="1411">
        <f>NPV($C$108,$G626:AT626)+$F626</f>
        <v>-11677879097.831587</v>
      </c>
      <c r="AU751" s="1411">
        <f>NPV($C$108,$G626:AU626)+$F626</f>
        <v>-11736765418.724436</v>
      </c>
      <c r="AV751" s="1411">
        <f>NPV($C$108,$G626:AV626)+$F626</f>
        <v>-11791980756.982119</v>
      </c>
      <c r="AW751" s="1411">
        <f>NPV($C$108,$G626:AW626)+$F626</f>
        <v>-11843748831.797663</v>
      </c>
      <c r="AX751" s="1411">
        <f>NPV($C$108,$G626:AX626)+$F626</f>
        <v>-11892280320.513643</v>
      </c>
      <c r="AY751" s="1411">
        <f>NPV($C$108,$G626:AY626)+$F626</f>
        <v>-11937773544.380039</v>
      </c>
      <c r="AZ751" s="1411">
        <f>NPV($C$108,$G626:AZ626)+$F626</f>
        <v>-11980415128.715311</v>
      </c>
      <c r="BA751" s="1411">
        <f>NPV($C$108,$G626:BA626)+$F626</f>
        <v>-12020380636.699301</v>
      </c>
      <c r="BB751" s="1411">
        <f>NPV($C$108,$G626:BB626)+$F626</f>
        <v>-12057835176.420662</v>
      </c>
      <c r="BC751" s="1411">
        <f>NPV($C$108,$G626:BC626)+$F626</f>
        <v>-12092933981.116377</v>
      </c>
      <c r="BD751" s="1411">
        <f>NPV($C$108,$G626:BD626)+$F626</f>
        <v>-12125822962.791151</v>
      </c>
      <c r="BE751" s="1411">
        <f>NPV($C$108,$G626:BE626)+$F626</f>
        <v>-12156639239.601402</v>
      </c>
      <c r="BF751" s="1411">
        <f>NPV($C$108,$G626:BF626)+$F626</f>
        <v>-12185511637.541861</v>
      </c>
      <c r="BG751" s="1411">
        <f>NPV($C$108,$G626:BG626)+$F626</f>
        <v>-12212561167.090294</v>
      </c>
      <c r="BH751" s="1411">
        <f>NPV($C$108,$G626:BH626)+$F626</f>
        <v>-12237901475.553923</v>
      </c>
      <c r="BI751" s="1411">
        <f>NPV($C$108,$G626:BI626)+$F626</f>
        <v>-12261639275.925003</v>
      </c>
      <c r="BJ751" s="1411">
        <f>NPV($C$108,$G626:BJ626)+$F626</f>
        <v>-12283874753.097395</v>
      </c>
      <c r="BK751" s="1411">
        <f>NPV($C$108,$G626:BK626)+$F626</f>
        <v>-12304701948.32398</v>
      </c>
      <c r="BL751" s="1411">
        <f>NPV($C$108,$G626:BL626)+$F626</f>
        <v>-12324209122.810005</v>
      </c>
      <c r="BM751" s="1411">
        <f>NPV($C$108,$G626:BM626)+$F626</f>
        <v>-12342479101.341829</v>
      </c>
      <c r="BN751" s="1412">
        <f>NPV($C$108,$G626:BN626)+$F626</f>
        <v>-12359589596.846668</v>
      </c>
    </row>
    <row r="752" spans="1:66" x14ac:dyDescent="0.15">
      <c r="B752" s="1337"/>
      <c r="C752" s="1378"/>
      <c r="D752" s="166" t="str">
        <f t="shared" si="187"/>
        <v>Low Price Range</v>
      </c>
      <c r="E752" s="1337" t="str">
        <f t="shared" si="187"/>
        <v>High Range CAPEX</v>
      </c>
      <c r="F752" s="1616">
        <f>NPV($C$108,G627:BN627)+$F627</f>
        <v>-10447065187.875622</v>
      </c>
      <c r="G752" s="1411">
        <f>NPV($C$108,$G627:G627)+$F627</f>
        <v>-2753492369.0239511</v>
      </c>
      <c r="H752" s="1411">
        <f>NPV($C$108,$G627:H627)+$F627</f>
        <v>-3052645298.4516921</v>
      </c>
      <c r="I752" s="1411">
        <f>NPV($C$108,$G627:I627)+$F627</f>
        <v>-3386494075.7162967</v>
      </c>
      <c r="J752" s="1411">
        <f>NPV($C$108,$G627:J627)+$F627</f>
        <v>-3732668742.2963772</v>
      </c>
      <c r="K752" s="1411">
        <f>NPV($C$108,$G627:K627)+$F627</f>
        <v>-4080044641.7742853</v>
      </c>
      <c r="L752" s="1411">
        <f>NPV($C$108,$G627:L627)+$F627</f>
        <v>-4422371949.1207695</v>
      </c>
      <c r="M752" s="1411">
        <f>NPV($C$108,$G627:M627)+$F627</f>
        <v>-4755934707.6021042</v>
      </c>
      <c r="N752" s="1411">
        <f>NPV($C$108,$G627:N627)+$F627</f>
        <v>-5078484799.4021025</v>
      </c>
      <c r="O752" s="1411">
        <f>NPV($C$108,$G627:O627)+$F627</f>
        <v>-5388686357.9830008</v>
      </c>
      <c r="P752" s="1411">
        <f>NPV($C$108,$G627:P627)+$F627</f>
        <v>-5685797986.7004585</v>
      </c>
      <c r="Q752" s="1411">
        <f>NPV($C$108,$G627:Q627)+$F627</f>
        <v>-5969478277.7098017</v>
      </c>
      <c r="R752" s="1411">
        <f>NPV($C$108,$G627:R627)+$F627</f>
        <v>-6239660576.890337</v>
      </c>
      <c r="S752" s="1411">
        <f>NPV($C$108,$G627:S627)+$F627</f>
        <v>-6496469121.7068119</v>
      </c>
      <c r="T752" s="1411">
        <f>NPV($C$108,$G627:T627)+$F627</f>
        <v>-6740161147.3852615</v>
      </c>
      <c r="U752" s="1411">
        <f>NPV($C$108,$G627:U627)+$F627</f>
        <v>-6971085957.6245394</v>
      </c>
      <c r="V752" s="1411">
        <f>NPV($C$108,$G627:V627)+$F627</f>
        <v>-7189655448.7425566</v>
      </c>
      <c r="W752" s="1411">
        <f>NPV($C$108,$G627:W627)+$F627</f>
        <v>-7396322580.9958086</v>
      </c>
      <c r="X752" s="1411">
        <f>NPV($C$108,$G627:X627)+$F627</f>
        <v>-7591565491.9076662</v>
      </c>
      <c r="Y752" s="1411">
        <f>NPV($C$108,$G627:Y627)+$F627</f>
        <v>-7775875692.8532734</v>
      </c>
      <c r="Z752" s="1411">
        <f>NPV($C$108,$G627:Z627)+$F627</f>
        <v>-7949749268.9395704</v>
      </c>
      <c r="AA752" s="1411">
        <f>NPV($C$108,$G627:AA627)+$F627</f>
        <v>-8113680317.9656649</v>
      </c>
      <c r="AB752" s="1411">
        <f>NPV($C$108,$G627:AB627)+$F627</f>
        <v>-8268156077.6122589</v>
      </c>
      <c r="AC752" s="1411">
        <f>NPV($C$108,$G627:AC627)+$F627</f>
        <v>-8413653337.3353796</v>
      </c>
      <c r="AD752" s="1411">
        <f>NPV($C$108,$G627:AD627)+$F627</f>
        <v>-8550635835.1437979</v>
      </c>
      <c r="AE752" s="1411">
        <f>NPV($C$108,$G627:AE627)+$F627</f>
        <v>-8679552413.7040081</v>
      </c>
      <c r="AF752" s="1411">
        <f>NPV($C$108,$G627:AF627)+$F627</f>
        <v>-8800835764.2261734</v>
      </c>
      <c r="AG752" s="1411">
        <f>NPV($C$108,$G627:AG627)+$F627</f>
        <v>-8914901626.4126167</v>
      </c>
      <c r="AH752" s="1411">
        <f>NPV($C$108,$G627:AH627)+$F627</f>
        <v>-9022148342.4907303</v>
      </c>
      <c r="AI752" s="1411">
        <f>NPV($C$108,$G627:AI627)+$F627</f>
        <v>-9122956685.8118782</v>
      </c>
      <c r="AJ752" s="1411">
        <f>NPV($C$108,$G627:AJ627)+$F627</f>
        <v>-9217689901.6330299</v>
      </c>
      <c r="AK752" s="1411">
        <f>NPV($C$108,$G627:AK627)+$F627</f>
        <v>-9306693910.8915825</v>
      </c>
      <c r="AL752" s="1411">
        <f>NPV($C$108,$G627:AL627)+$F627</f>
        <v>-9390297638.0271645</v>
      </c>
      <c r="AM752" s="1411">
        <f>NPV($C$108,$G627:AM627)+$F627</f>
        <v>-9468813431.9164124</v>
      </c>
      <c r="AN752" s="1411">
        <f>NPV($C$108,$G627:AN627)+$F627</f>
        <v>-9542537555.295845</v>
      </c>
      <c r="AO752" s="1411">
        <f>NPV($C$108,$G627:AO627)+$F627</f>
        <v>-9611750723.0454597</v>
      </c>
      <c r="AP752" s="1411">
        <f>NPV($C$108,$G627:AP627)+$F627</f>
        <v>-9676718673.6853981</v>
      </c>
      <c r="AQ752" s="1411">
        <f>NPV($C$108,$G627:AQ627)+$F627</f>
        <v>-9737692761.6217823</v>
      </c>
      <c r="AR752" s="1411">
        <f>NPV($C$108,$G627:AR627)+$F627</f>
        <v>-9794910560.2352333</v>
      </c>
      <c r="AS752" s="1411">
        <f>NPV($C$108,$G627:AS627)+$F627</f>
        <v>-9848596467.9665947</v>
      </c>
      <c r="AT752" s="1411">
        <f>NPV($C$108,$G627:AT627)+$F627</f>
        <v>-9898962311.2203789</v>
      </c>
      <c r="AU752" s="1411">
        <f>NPV($C$108,$G627:AU627)+$F627</f>
        <v>-9946207939.2559395</v>
      </c>
      <c r="AV752" s="1411">
        <f>NPV($C$108,$G627:AV627)+$F627</f>
        <v>-9990521807.3311901</v>
      </c>
      <c r="AW752" s="1411">
        <f>NPV($C$108,$G627:AW627)+$F627</f>
        <v>-10032081545.253151</v>
      </c>
      <c r="AX752" s="1411">
        <f>NPV($C$108,$G627:AX627)+$F627</f>
        <v>-10071054509.211975</v>
      </c>
      <c r="AY752" s="1411">
        <f>NPV($C$108,$G627:AY627)+$F627</f>
        <v>-10107598315.362108</v>
      </c>
      <c r="AZ752" s="1411">
        <f>NPV($C$108,$G627:AZ627)+$F627</f>
        <v>-10141861354.090187</v>
      </c>
      <c r="BA752" s="1411">
        <f>NPV($C$108,$G627:BA627)+$F627</f>
        <v>-10173983284.294893</v>
      </c>
      <c r="BB752" s="1411">
        <f>NPV($C$108,$G627:BB627)+$F627</f>
        <v>-10204095507.315083</v>
      </c>
      <c r="BC752" s="1411">
        <f>NPV($C$108,$G627:BC627)+$F627</f>
        <v>-10232321620.392567</v>
      </c>
      <c r="BD752" s="1411">
        <f>NPV($C$108,$G627:BD627)+$F627</f>
        <v>-10258777849.755913</v>
      </c>
      <c r="BE752" s="1411">
        <f>NPV($C$108,$G627:BE627)+$F627</f>
        <v>-10283573463.569984</v>
      </c>
      <c r="BF752" s="1411">
        <f>NPV($C$108,$G627:BF627)+$F627</f>
        <v>-10306811165.120451</v>
      </c>
      <c r="BG752" s="1411">
        <f>NPV($C$108,$G627:BG627)+$F627</f>
        <v>-10328587466.698742</v>
      </c>
      <c r="BH752" s="1411">
        <f>NPV($C$108,$G627:BH627)+$F627</f>
        <v>-10348993044.726147</v>
      </c>
      <c r="BI752" s="1411">
        <f>NPV($C$108,$G627:BI627)+$F627</f>
        <v>-10368113076.709784</v>
      </c>
      <c r="BJ752" s="1411">
        <f>NPV($C$108,$G627:BJ627)+$F627</f>
        <v>-10386027560.661758</v>
      </c>
      <c r="BK752" s="1411">
        <f>NPV($C$108,$G627:BK627)+$F627</f>
        <v>-10402811617.63839</v>
      </c>
      <c r="BL752" s="1411">
        <f>NPV($C$108,$G627:BL627)+$F627</f>
        <v>-10418535778.071573</v>
      </c>
      <c r="BM752" s="1411">
        <f>NPV($C$108,$G627:BM627)+$F627</f>
        <v>-10433266252.570992</v>
      </c>
      <c r="BN752" s="1412">
        <f>NPV($C$108,$G627:BN627)+$F627</f>
        <v>-10447065187.875622</v>
      </c>
    </row>
    <row r="753" spans="2:66" ht="5.25" customHeight="1" x14ac:dyDescent="0.15">
      <c r="B753" s="1337"/>
      <c r="C753" s="1378"/>
      <c r="D753" s="166"/>
      <c r="E753" s="1337"/>
      <c r="F753" s="1616"/>
      <c r="G753" s="1411"/>
      <c r="H753" s="1411"/>
      <c r="I753" s="1411"/>
      <c r="J753" s="1411"/>
      <c r="K753" s="1411"/>
      <c r="L753" s="1411"/>
      <c r="M753" s="1411"/>
      <c r="N753" s="1411"/>
      <c r="O753" s="1411"/>
      <c r="P753" s="1411"/>
      <c r="Q753" s="1411"/>
      <c r="R753" s="1411"/>
      <c r="S753" s="1411"/>
      <c r="T753" s="1411"/>
      <c r="U753" s="1411"/>
      <c r="V753" s="1411"/>
      <c r="W753" s="1411"/>
      <c r="X753" s="1411"/>
      <c r="Y753" s="1411"/>
      <c r="Z753" s="1411"/>
      <c r="AA753" s="1411"/>
      <c r="AB753" s="1411"/>
      <c r="AC753" s="1411"/>
      <c r="AD753" s="1411"/>
      <c r="AE753" s="1411"/>
      <c r="AF753" s="1411"/>
      <c r="AG753" s="1411"/>
      <c r="AH753" s="1411"/>
      <c r="AI753" s="1411"/>
      <c r="AJ753" s="1411"/>
      <c r="AK753" s="1411"/>
      <c r="AL753" s="1411"/>
      <c r="AM753" s="1411"/>
      <c r="AN753" s="1411"/>
      <c r="AO753" s="1411"/>
      <c r="AP753" s="1411"/>
      <c r="AQ753" s="1411"/>
      <c r="AR753" s="1411"/>
      <c r="AS753" s="1411"/>
      <c r="AT753" s="1411"/>
      <c r="AU753" s="1411"/>
      <c r="AV753" s="1411"/>
      <c r="AW753" s="1411"/>
      <c r="AX753" s="1411"/>
      <c r="AY753" s="1411"/>
      <c r="AZ753" s="1411"/>
      <c r="BA753" s="1411"/>
      <c r="BB753" s="1411"/>
      <c r="BC753" s="1411"/>
      <c r="BD753" s="1411"/>
      <c r="BE753" s="1411"/>
      <c r="BF753" s="1411"/>
      <c r="BG753" s="1411"/>
      <c r="BH753" s="1411"/>
      <c r="BI753" s="1411"/>
      <c r="BJ753" s="1411"/>
      <c r="BK753" s="1411"/>
      <c r="BL753" s="1411"/>
      <c r="BM753" s="1411"/>
      <c r="BN753" s="1412"/>
    </row>
    <row r="754" spans="2:66" x14ac:dyDescent="0.15">
      <c r="B754" s="1337"/>
      <c r="C754" s="1378"/>
      <c r="D754" s="166" t="str">
        <f t="shared" ref="D754:E756" si="189">D691</f>
        <v>High Price Range</v>
      </c>
      <c r="E754" s="1337" t="str">
        <f t="shared" si="189"/>
        <v>High Range CAPEX</v>
      </c>
      <c r="F754" s="1616">
        <f t="shared" si="188"/>
        <v>5178229389.4414949</v>
      </c>
      <c r="G754" s="1411">
        <f>NPV($C$108,$G629:G629)+$F629</f>
        <v>-298631883.38850641</v>
      </c>
      <c r="H754" s="1411">
        <f>NPV($C$108,$G629:H629)+$F629</f>
        <v>1130152141.4093175</v>
      </c>
      <c r="I754" s="1411">
        <f>NPV($C$108,$G629:I629)+$F629</f>
        <v>2157067927.0341778</v>
      </c>
      <c r="J754" s="1411">
        <f>NPV($C$108,$G629:J629)+$F629</f>
        <v>2933957189.5221844</v>
      </c>
      <c r="K754" s="1411">
        <f>NPV($C$108,$G629:K629)+$F629</f>
        <v>3537947649.5476351</v>
      </c>
      <c r="L754" s="1411">
        <f>NPV($C$108,$G629:L629)+$F629</f>
        <v>4015095818.2786255</v>
      </c>
      <c r="M754" s="1411">
        <f>NPV($C$108,$G629:M629)+$F629</f>
        <v>4395656250.1854534</v>
      </c>
      <c r="N754" s="1411">
        <f>NPV($C$108,$G629:N629)+$F629</f>
        <v>4700785390.3625879</v>
      </c>
      <c r="O754" s="1411">
        <f>NPV($C$108,$G629:O629)+$F629</f>
        <v>4945939499.9423714</v>
      </c>
      <c r="P754" s="1411">
        <f>NPV($C$108,$G629:P629)+$F629</f>
        <v>5142778344.7320356</v>
      </c>
      <c r="Q754" s="1411">
        <f>NPV($C$108,$G629:Q629)+$F629</f>
        <v>5300313773.5173426</v>
      </c>
      <c r="R754" s="1411">
        <f>NPV($C$108,$G629:R629)+$F629</f>
        <v>5425643427.4950209</v>
      </c>
      <c r="S754" s="1411">
        <f>NPV($C$108,$G629:S629)+$F629</f>
        <v>5524441157.6515007</v>
      </c>
      <c r="T754" s="1411">
        <f>NPV($C$108,$G629:T629)+$F629</f>
        <v>5601297098.1173439</v>
      </c>
      <c r="U754" s="1411">
        <f>NPV($C$108,$G629:U629)+$F629</f>
        <v>5659960750.7055387</v>
      </c>
      <c r="V754" s="1411">
        <f>NPV($C$108,$G629:V629)+$F629</f>
        <v>5703519210.6273842</v>
      </c>
      <c r="W754" s="1411">
        <f>NPV($C$108,$G629:W629)+$F629</f>
        <v>5734530677.3611269</v>
      </c>
      <c r="X754" s="1411">
        <f>NPV($C$108,$G629:X629)+$F629</f>
        <v>5755126321.9926491</v>
      </c>
      <c r="Y754" s="1411">
        <f>NPV($C$108,$G629:Y629)+$F629</f>
        <v>5767089248.7741756</v>
      </c>
      <c r="Z754" s="1411">
        <f>NPV($C$108,$G629:Z629)+$F629</f>
        <v>5771916545.2138987</v>
      </c>
      <c r="AA754" s="1411">
        <f>NPV($C$108,$G629:AA629)+$F629</f>
        <v>5770868627.8310213</v>
      </c>
      <c r="AB754" s="1411">
        <f>NPV($C$108,$G629:AB629)+$F629</f>
        <v>5765008896.6687231</v>
      </c>
      <c r="AC754" s="1411">
        <f>NPV($C$108,$G629:AC629)+$F629</f>
        <v>5755235895.7464638</v>
      </c>
      <c r="AD754" s="1411">
        <f>NPV($C$108,$G629:AD629)+$F629</f>
        <v>5742309607.7538528</v>
      </c>
      <c r="AE754" s="1411">
        <f>NPV($C$108,$G629:AE629)+$F629</f>
        <v>5726873107.3793087</v>
      </c>
      <c r="AF754" s="1411">
        <f>NPV($C$108,$G629:AF629)+$F629</f>
        <v>5709470506.1339827</v>
      </c>
      <c r="AG754" s="1411">
        <f>NPV($C$108,$G629:AG629)+$F629</f>
        <v>5690561907.9401798</v>
      </c>
      <c r="AH754" s="1411">
        <f>NPV($C$108,$G629:AH629)+$F629</f>
        <v>5670535936.1159363</v>
      </c>
      <c r="AI754" s="1411">
        <f>NPV($C$108,$G629:AI629)+$F629</f>
        <v>5649720273.0831213</v>
      </c>
      <c r="AJ754" s="1411">
        <f>NPV($C$108,$G629:AJ629)+$F629</f>
        <v>5628390563.3669186</v>
      </c>
      <c r="AK754" s="1411">
        <f>NPV($C$108,$G629:AK629)+$F629</f>
        <v>5606777960.6763182</v>
      </c>
      <c r="AL754" s="1411">
        <f>NPV($C$108,$G629:AL629)+$F629</f>
        <v>5585075545.681715</v>
      </c>
      <c r="AM754" s="1411">
        <f>NPV($C$108,$G629:AM629)+$F629</f>
        <v>5563443798.665843</v>
      </c>
      <c r="AN754" s="1411">
        <f>NPV($C$108,$G629:AN629)+$F629</f>
        <v>5542015277.6970863</v>
      </c>
      <c r="AO754" s="1411">
        <f>NPV($C$108,$G629:AO629)+$F629</f>
        <v>5520898626.2817488</v>
      </c>
      <c r="AP754" s="1411">
        <f>NPV($C$108,$G629:AP629)+$F629</f>
        <v>5500182013.0467119</v>
      </c>
      <c r="AQ754" s="1411">
        <f>NPV($C$108,$G629:AQ629)+$F629</f>
        <v>5479936088.7231836</v>
      </c>
      <c r="AR754" s="1411">
        <f>NPV($C$108,$G629:AR629)+$F629</f>
        <v>5460216531.6637468</v>
      </c>
      <c r="AS754" s="1411">
        <f>NPV($C$108,$G629:AS629)+$F629</f>
        <v>5441066241.6534739</v>
      </c>
      <c r="AT754" s="1411">
        <f>NPV($C$108,$G629:AT629)+$F629</f>
        <v>5422517232.3511143</v>
      </c>
      <c r="AU754" s="1411">
        <f>NPV($C$108,$G629:AU629)+$F629</f>
        <v>5404592264.9136124</v>
      </c>
      <c r="AV754" s="1411">
        <f>NPV($C$108,$G629:AV629)+$F629</f>
        <v>5387306258.8997564</v>
      </c>
      <c r="AW754" s="1411">
        <f>NPV($C$108,$G629:AW629)+$F629</f>
        <v>5370667511.167284</v>
      </c>
      <c r="AX754" s="1411">
        <f>NPV($C$108,$G629:AX629)+$F629</f>
        <v>5354678748.9741554</v>
      </c>
      <c r="AY754" s="1411">
        <f>NPV($C$108,$G629:AY629)+$F629</f>
        <v>5339338039.7112446</v>
      </c>
      <c r="AZ754" s="1411">
        <f>NPV($C$108,$G629:AZ629)+$F629</f>
        <v>5324639576.5036497</v>
      </c>
      <c r="BA754" s="1411">
        <f>NPV($C$108,$G629:BA629)+$F629</f>
        <v>5310574356.2189436</v>
      </c>
      <c r="BB754" s="1411">
        <f>NPV($C$108,$G629:BB629)+$F629</f>
        <v>5297130764.1301394</v>
      </c>
      <c r="BC754" s="1411">
        <f>NPV($C$108,$G629:BC629)+$F629</f>
        <v>5284295077.5313683</v>
      </c>
      <c r="BD754" s="1411">
        <f>NPV($C$108,$G629:BD629)+$F629</f>
        <v>5272051898.9399147</v>
      </c>
      <c r="BE754" s="1411">
        <f>NPV($C$108,$G629:BE629)+$F629</f>
        <v>5260384528.0939283</v>
      </c>
      <c r="BF754" s="1411">
        <f>NPV($C$108,$G629:BF629)+$F629</f>
        <v>5249275280.7331676</v>
      </c>
      <c r="BG754" s="1411">
        <f>NPV($C$108,$G629:BG629)+$F629</f>
        <v>5238705761.0995016</v>
      </c>
      <c r="BH754" s="1411">
        <f>NPV($C$108,$G629:BH629)+$F629</f>
        <v>5228657094.1886063</v>
      </c>
      <c r="BI754" s="1411">
        <f>NPV($C$108,$G629:BI629)+$F629</f>
        <v>5219110123.0027246</v>
      </c>
      <c r="BJ754" s="1411">
        <f>NPV($C$108,$G629:BJ629)+$F629</f>
        <v>5210045575.378356</v>
      </c>
      <c r="BK754" s="1411">
        <f>NPV($C$108,$G629:BK629)+$F629</f>
        <v>5201444204.3770866</v>
      </c>
      <c r="BL754" s="1411">
        <f>NPV($C$108,$G629:BL629)+$F629</f>
        <v>5193286905.719552</v>
      </c>
      <c r="BM754" s="1411">
        <f>NPV($C$108,$G629:BM629)+$F629</f>
        <v>5185554815.3008623</v>
      </c>
      <c r="BN754" s="1412">
        <f>NPV($C$108,$G629:BN629)+$F629</f>
        <v>5178229389.4414949</v>
      </c>
    </row>
    <row r="755" spans="2:66" x14ac:dyDescent="0.15">
      <c r="B755" s="1337"/>
      <c r="C755" s="1378"/>
      <c r="D755" s="166" t="str">
        <f t="shared" si="189"/>
        <v>High Price Range</v>
      </c>
      <c r="E755" s="1337" t="str">
        <f t="shared" si="189"/>
        <v>High Range CAPEX</v>
      </c>
      <c r="F755" s="1616">
        <f t="shared" si="188"/>
        <v>10288455322.202538</v>
      </c>
      <c r="G755" s="1411">
        <f>NPV($C$108,$G630:G630)+$F630</f>
        <v>-298631883.38850641</v>
      </c>
      <c r="H755" s="1411">
        <f>NPV($C$108,$G630:H630)+$F630</f>
        <v>1298794636.941843</v>
      </c>
      <c r="I755" s="1411">
        <f>NPV($C$108,$G630:I630)+$F630</f>
        <v>2548962737.6857653</v>
      </c>
      <c r="J755" s="1411">
        <f>NPV($C$108,$G630:J630)+$F630</f>
        <v>3568986046.1821527</v>
      </c>
      <c r="K755" s="1411">
        <f>NPV($C$108,$G630:K630)+$F630</f>
        <v>4421000913.1702547</v>
      </c>
      <c r="L755" s="1411">
        <f>NPV($C$108,$G630:L630)+$F630</f>
        <v>5143538118.8616247</v>
      </c>
      <c r="M755" s="1411">
        <f>NPV($C$108,$G630:M630)+$F630</f>
        <v>5762797762.2161951</v>
      </c>
      <c r="N755" s="1411">
        <f>NPV($C$108,$G630:N630)+$F630</f>
        <v>6297707589.6358261</v>
      </c>
      <c r="O755" s="1411">
        <f>NPV($C$108,$G630:O630)+$F630</f>
        <v>6762535310.117157</v>
      </c>
      <c r="P755" s="1411">
        <f>NPV($C$108,$G630:P630)+$F630</f>
        <v>7168377164.6356869</v>
      </c>
      <c r="Q755" s="1411">
        <f>NPV($C$108,$G630:Q630)+$F630</f>
        <v>7524070376.1762161</v>
      </c>
      <c r="R755" s="1411">
        <f>NPV($C$108,$G630:R630)+$F630</f>
        <v>7836784900.5388393</v>
      </c>
      <c r="S755" s="1411">
        <f>NPV($C$108,$G630:S630)+$F630</f>
        <v>8112424806.8408661</v>
      </c>
      <c r="T755" s="1411">
        <f>NPV($C$108,$G630:T630)+$F630</f>
        <v>8355910655.2700558</v>
      </c>
      <c r="U755" s="1411">
        <f>NPV($C$108,$G630:U630)+$F630</f>
        <v>8571384251.5435829</v>
      </c>
      <c r="V755" s="1411">
        <f>NPV($C$108,$G630:V630)+$F630</f>
        <v>8762360932.3123798</v>
      </c>
      <c r="W755" s="1411">
        <f>NPV($C$108,$G630:W630)+$F630</f>
        <v>8931845294.1415462</v>
      </c>
      <c r="X755" s="1411">
        <f>NPV($C$108,$G630:X630)+$F630</f>
        <v>9082420781.1386738</v>
      </c>
      <c r="Y755" s="1411">
        <f>NPV($C$108,$G630:Y630)+$F630</f>
        <v>9216320151.8515511</v>
      </c>
      <c r="Z755" s="1411">
        <f>NPV($C$108,$G630:Z630)+$F630</f>
        <v>9335481681.3077564</v>
      </c>
      <c r="AA755" s="1411">
        <f>NPV($C$108,$G630:AA630)+$F630</f>
        <v>9441594533.8599701</v>
      </c>
      <c r="AB755" s="1411">
        <f>NPV($C$108,$G630:AB630)+$F630</f>
        <v>9536135787.1147728</v>
      </c>
      <c r="AC755" s="1411">
        <f>NPV($C$108,$G630:AC630)+$F630</f>
        <v>9620400930.0170727</v>
      </c>
      <c r="AD755" s="1411">
        <f>NPV($C$108,$G630:AD630)+$F630</f>
        <v>9695529196.9312172</v>
      </c>
      <c r="AE755" s="1411">
        <f>NPV($C$108,$G630:AE630)+$F630</f>
        <v>9762524769.9660206</v>
      </c>
      <c r="AF755" s="1411">
        <f>NPV($C$108,$G630:AF630)+$F630</f>
        <v>9822274642.3766575</v>
      </c>
      <c r="AG755" s="1411">
        <f>NPV($C$108,$G630:AG630)+$F630</f>
        <v>9875563759.3554516</v>
      </c>
      <c r="AH755" s="1411">
        <f>NPV($C$108,$G630:AH630)+$F630</f>
        <v>9923087920.5876007</v>
      </c>
      <c r="AI755" s="1411">
        <f>NPV($C$108,$G630:AI630)+$F630</f>
        <v>9965464829.0947914</v>
      </c>
      <c r="AJ755" s="1411">
        <f>NPV($C$108,$G630:AJ630)+$F630</f>
        <v>10003243594.442619</v>
      </c>
      <c r="AK755" s="1411">
        <f>NPV($C$108,$G630:AK630)+$F630</f>
        <v>10036912939.235182</v>
      </c>
      <c r="AL755" s="1411">
        <f>NPV($C$108,$G630:AL630)+$F630</f>
        <v>10066908311.597528</v>
      </c>
      <c r="AM755" s="1411">
        <f>NPV($C$108,$G630:AM630)+$F630</f>
        <v>10093618069.896631</v>
      </c>
      <c r="AN755" s="1411">
        <f>NPV($C$108,$G630:AN630)+$F630</f>
        <v>10117388876.963768</v>
      </c>
      <c r="AO755" s="1411">
        <f>NPV($C$108,$G630:AO630)+$F630</f>
        <v>10138530417.845428</v>
      </c>
      <c r="AP755" s="1411">
        <f>NPV($C$108,$G630:AP630)+$F630</f>
        <v>10157319536.347351</v>
      </c>
      <c r="AQ755" s="1411">
        <f>NPV($C$108,$G630:AQ630)+$F630</f>
        <v>10174003870.381878</v>
      </c>
      <c r="AR755" s="1411">
        <f>NPV($C$108,$G630:AR630)+$F630</f>
        <v>10188805053.646524</v>
      </c>
      <c r="AS755" s="1411">
        <f>NPV($C$108,$G630:AS630)+$F630</f>
        <v>10201921540.886698</v>
      </c>
      <c r="AT755" s="1411">
        <f>NPV($C$108,$G630:AT630)+$F630</f>
        <v>10213531105.489584</v>
      </c>
      <c r="AU755" s="1411">
        <f>NPV($C$108,$G630:AU630)+$F630</f>
        <v>10223793051.077864</v>
      </c>
      <c r="AV755" s="1411">
        <f>NPV($C$108,$G630:AV630)+$F630</f>
        <v>10232850172.852358</v>
      </c>
      <c r="AW755" s="1411">
        <f>NPV($C$108,$G630:AW630)+$F630</f>
        <v>10240830499.459152</v>
      </c>
      <c r="AX755" s="1411">
        <f>NPV($C$108,$G630:AX630)+$F630</f>
        <v>10247848841.959955</v>
      </c>
      <c r="AY755" s="1411">
        <f>NPV($C$108,$G630:AY630)+$F630</f>
        <v>10254008172.928509</v>
      </c>
      <c r="AZ755" s="1411">
        <f>NPV($C$108,$G630:AZ630)+$F630</f>
        <v>10259400855.671278</v>
      </c>
      <c r="BA755" s="1411">
        <f>NPV($C$108,$G630:BA630)+$F630</f>
        <v>10264109740.988873</v>
      </c>
      <c r="BB755" s="1411">
        <f>NPV($C$108,$G630:BB630)+$F630</f>
        <v>10268209146.683104</v>
      </c>
      <c r="BC755" s="1411">
        <f>NPV($C$108,$G630:BC630)+$F630</f>
        <v>10271765733.114296</v>
      </c>
      <c r="BD755" s="1411">
        <f>NPV($C$108,$G630:BD630)+$F630</f>
        <v>10274839286.475544</v>
      </c>
      <c r="BE755" s="1411">
        <f>NPV($C$108,$G630:BE630)+$F630</f>
        <v>10277483420.03495</v>
      </c>
      <c r="BF755" s="1411">
        <f>NPV($C$108,$G630:BF630)+$F630</f>
        <v>10279746202.369875</v>
      </c>
      <c r="BG755" s="1411">
        <f>NPV($C$108,$G630:BG630)+$F630</f>
        <v>10281670720.551161</v>
      </c>
      <c r="BH755" s="1411">
        <f>NPV($C$108,$G630:BH630)+$F630</f>
        <v>10283295585.306812</v>
      </c>
      <c r="BI755" s="1411">
        <f>NPV($C$108,$G630:BI630)+$F630</f>
        <v>10284655384.384125</v>
      </c>
      <c r="BJ755" s="1411">
        <f>NPV($C$108,$G630:BJ630)+$F630</f>
        <v>10285781089.620203</v>
      </c>
      <c r="BK755" s="1411">
        <f>NPV($C$108,$G630:BK630)+$F630</f>
        <v>10286700422.609404</v>
      </c>
      <c r="BL755" s="1411">
        <f>NPV($C$108,$G630:BL630)+$F630</f>
        <v>10287438183.310446</v>
      </c>
      <c r="BM755" s="1411">
        <f>NPV($C$108,$G630:BM630)+$F630</f>
        <v>10288016545.455763</v>
      </c>
      <c r="BN755" s="1412">
        <f>NPV($C$108,$G630:BN630)+$F630</f>
        <v>10288455322.202538</v>
      </c>
    </row>
    <row r="756" spans="2:66" x14ac:dyDescent="0.15">
      <c r="B756" s="1337"/>
      <c r="C756" s="1379"/>
      <c r="D756" s="1364" t="str">
        <f t="shared" si="189"/>
        <v>High Price Range</v>
      </c>
      <c r="E756" s="1347" t="str">
        <f t="shared" si="189"/>
        <v>High Range CAPEX</v>
      </c>
      <c r="F756" s="1617">
        <f t="shared" si="188"/>
        <v>16271486227.2724</v>
      </c>
      <c r="G756" s="1414">
        <f>NPV($C$108,$G631:G631)+$F631</f>
        <v>-298631883.38850641</v>
      </c>
      <c r="H756" s="1414">
        <f>NPV($C$108,$G631:H631)+$F631</f>
        <v>1467437132.4743681</v>
      </c>
      <c r="I756" s="1414">
        <f>NPV($C$108,$G631:I631)+$F631</f>
        <v>2948676505.8179131</v>
      </c>
      <c r="J756" s="1414">
        <f>NPV($C$108,$G631:J631)+$F631</f>
        <v>4226569257.0504627</v>
      </c>
      <c r="K756" s="1411">
        <f>NPV($C$108,$G631:K631)+$F631</f>
        <v>5346668786.5335922</v>
      </c>
      <c r="L756" s="1411">
        <f>NPV($C$108,$G631:L631)+$F631</f>
        <v>6338576852.059103</v>
      </c>
      <c r="M756" s="1411">
        <f>NPV($C$108,$G631:M631)+$F631</f>
        <v>7223312672.6498623</v>
      </c>
      <c r="N756" s="1411">
        <f>NPV($C$108,$G631:N631)+$F631</f>
        <v>8016690617.0534058</v>
      </c>
      <c r="O756" s="1411">
        <f>NPV($C$108,$G631:O631)+$F631</f>
        <v>8731098264.3176861</v>
      </c>
      <c r="P756" s="1411">
        <f>NPV($C$108,$G631:P631)+$F631</f>
        <v>9376527915.6849422</v>
      </c>
      <c r="Q756" s="1411">
        <f>NPV($C$108,$G631:Q631)+$F631</f>
        <v>9961219941.8927479</v>
      </c>
      <c r="R756" s="1411">
        <f>NPV($C$108,$G631:R631)+$F631</f>
        <v>10492087225.288582</v>
      </c>
      <c r="S756" s="1411">
        <f>NPV($C$108,$G631:S631)+$F631</f>
        <v>10975008042.051296</v>
      </c>
      <c r="T756" s="1411">
        <f>NPV($C$108,$G631:T631)+$F631</f>
        <v>11415035714.502666</v>
      </c>
      <c r="U756" s="1411">
        <f>NPV($C$108,$G631:U631)+$F631</f>
        <v>11816553330.38879</v>
      </c>
      <c r="V756" s="1411">
        <f>NPV($C$108,$G631:V631)+$F631</f>
        <v>12183390891.239393</v>
      </c>
      <c r="W756" s="1411">
        <f>NPV($C$108,$G631:W631)+$F631</f>
        <v>12518915972.161375</v>
      </c>
      <c r="X756" s="1411">
        <f>NPV($C$108,$G631:X631)+$F631</f>
        <v>12826105210.570986</v>
      </c>
      <c r="Y756" s="1411">
        <f>NPV($C$108,$G631:Y631)+$F631</f>
        <v>13107601599.408932</v>
      </c>
      <c r="Z756" s="1411">
        <f>NPV($C$108,$G631:Z631)+$F631</f>
        <v>13365761056.087128</v>
      </c>
      <c r="AA756" s="1411">
        <f>NPV($C$108,$G631:AA631)+$F631</f>
        <v>13602690744.59984</v>
      </c>
      <c r="AB756" s="1411">
        <f>NPV($C$108,$G631:AB631)+$F631</f>
        <v>13820280955.100658</v>
      </c>
      <c r="AC756" s="1411">
        <f>NPV($C$108,$G631:AC631)+$F631</f>
        <v>14020231879.070709</v>
      </c>
      <c r="AD756" s="1411">
        <f>NPV($C$108,$G631:AD631)+$F631</f>
        <v>14204076288.838385</v>
      </c>
      <c r="AE756" s="1411">
        <f>NPV($C$108,$G631:AE631)+$F631</f>
        <v>14373198893.265457</v>
      </c>
      <c r="AF756" s="1411">
        <f>NPV($C$108,$G631:AF631)+$F631</f>
        <v>14528852968.135004</v>
      </c>
      <c r="AG756" s="1411">
        <f>NPV($C$108,$G631:AG631)+$F631</f>
        <v>14672174731.143051</v>
      </c>
      <c r="AH756" s="1411">
        <f>NPV($C$108,$G631:AH631)+$F631</f>
        <v>14804195834.584148</v>
      </c>
      <c r="AI756" s="1411">
        <f>NPV($C$108,$G631:AI631)+$F631</f>
        <v>14925854275.031704</v>
      </c>
      <c r="AJ756" s="1411">
        <f>NPV($C$108,$G631:AJ631)+$F631</f>
        <v>15038003962.411751</v>
      </c>
      <c r="AK756" s="1411">
        <f>NPV($C$108,$G631:AK631)+$F631</f>
        <v>15141423146.511993</v>
      </c>
      <c r="AL756" s="1411">
        <f>NPV($C$108,$G631:AL631)+$F631</f>
        <v>15236821864.042072</v>
      </c>
      <c r="AM756" s="1411">
        <f>NPV($C$108,$G631:AM631)+$F631</f>
        <v>15324848541.602627</v>
      </c>
      <c r="AN756" s="1411">
        <f>NPV($C$108,$G631:AN631)+$F631</f>
        <v>15406095867.666435</v>
      </c>
      <c r="AO756" s="1411">
        <f>NPV($C$108,$G631:AO631)+$F631</f>
        <v>15481106028.687359</v>
      </c>
      <c r="AP756" s="1411">
        <f>NPV($C$108,$G631:AP631)+$F631</f>
        <v>15550375389.803364</v>
      </c>
      <c r="AQ756" s="1411">
        <f>NPV($C$108,$G631:AQ631)+$F631</f>
        <v>15614358688.583603</v>
      </c>
      <c r="AR756" s="1411">
        <f>NPV($C$108,$G631:AR631)+$F631</f>
        <v>15673472800.347401</v>
      </c>
      <c r="AS756" s="1411">
        <f>NPV($C$108,$G631:AS631)+$F631</f>
        <v>15728100125.338223</v>
      </c>
      <c r="AT756" s="1411">
        <f>NPV($C$108,$G631:AT631)+$F631</f>
        <v>15778591641.144974</v>
      </c>
      <c r="AU756" s="1411">
        <f>NPV($C$108,$G631:AU631)+$F631</f>
        <v>15825269657.971298</v>
      </c>
      <c r="AV756" s="1411">
        <f>NPV($C$108,$G631:AV631)+$F631</f>
        <v>15868430309.460884</v>
      </c>
      <c r="AW756" s="1411">
        <f>NPV($C$108,$G631:AW631)+$F631</f>
        <v>15908345807.633171</v>
      </c>
      <c r="AX756" s="1411">
        <f>NPV($C$108,$G631:AX631)+$F631</f>
        <v>15945266486.941116</v>
      </c>
      <c r="AY756" s="1411">
        <f>NPV($C$108,$G631:AY631)+$F631</f>
        <v>15979422659.428463</v>
      </c>
      <c r="AZ756" s="1411">
        <f>NPV($C$108,$G631:AZ631)+$F631</f>
        <v>16011026300.354168</v>
      </c>
      <c r="BA756" s="1411">
        <f>NPV($C$108,$G631:BA631)+$F631</f>
        <v>16040272581.398392</v>
      </c>
      <c r="BB756" s="1411">
        <f>NPV($C$108,$G631:BB631)+$F631</f>
        <v>16067341266.612335</v>
      </c>
      <c r="BC756" s="1411">
        <f>NPV($C$108,$G631:BC631)+$F631</f>
        <v>16092397984.576488</v>
      </c>
      <c r="BD756" s="1411">
        <f>NPV($C$108,$G631:BD631)+$F631</f>
        <v>16115595388.75156</v>
      </c>
      <c r="BE756" s="1411">
        <f>NPV($C$108,$G631:BE631)+$F631</f>
        <v>16137074216.710781</v>
      </c>
      <c r="BF756" s="1411">
        <f>NPV($C$108,$G631:BF631)+$F631</f>
        <v>16156964257.80584</v>
      </c>
      <c r="BG756" s="1411">
        <f>NPV($C$108,$G631:BG631)+$F631</f>
        <v>16175385237.818851</v>
      </c>
      <c r="BH756" s="1411">
        <f>NPV($C$108,$G631:BH631)+$F631</f>
        <v>16192447628.27071</v>
      </c>
      <c r="BI756" s="1411">
        <f>NPV($C$108,$G631:BI631)+$F631</f>
        <v>16208253387.276665</v>
      </c>
      <c r="BJ756" s="1411">
        <f>NPV($C$108,$G631:BJ631)+$F631</f>
        <v>16222896638.148804</v>
      </c>
      <c r="BK756" s="1411">
        <f>NPV($C$108,$G631:BK631)+$F631</f>
        <v>16236464291.331715</v>
      </c>
      <c r="BL756" s="1411">
        <f>NPV($C$108,$G631:BL631)+$F631</f>
        <v>16249036614.711433</v>
      </c>
      <c r="BM756" s="1411">
        <f>NPV($C$108,$G631:BM631)+$F631</f>
        <v>16260687756.851173</v>
      </c>
      <c r="BN756" s="1412">
        <f>NPV($C$108,$G631:BN631)+$F631</f>
        <v>16271486227.2724</v>
      </c>
    </row>
    <row r="757" spans="2:66" ht="5.25" customHeight="1" x14ac:dyDescent="0.15">
      <c r="B757" s="1337"/>
      <c r="C757" s="1378"/>
      <c r="D757" s="166"/>
      <c r="E757" s="1337"/>
      <c r="F757" s="1616"/>
      <c r="G757" s="1411"/>
      <c r="H757" s="1411"/>
      <c r="I757" s="1411"/>
      <c r="J757" s="1411"/>
      <c r="K757" s="1411"/>
      <c r="L757" s="1411"/>
      <c r="M757" s="1411"/>
      <c r="N757" s="1411"/>
      <c r="O757" s="1411"/>
      <c r="P757" s="1411"/>
      <c r="Q757" s="1411"/>
      <c r="R757" s="1411"/>
      <c r="S757" s="1411"/>
      <c r="T757" s="1411"/>
      <c r="U757" s="1411"/>
      <c r="V757" s="1411"/>
      <c r="W757" s="1411"/>
      <c r="X757" s="1411"/>
      <c r="Y757" s="1411"/>
      <c r="Z757" s="1411"/>
      <c r="AA757" s="1411"/>
      <c r="AB757" s="1411"/>
      <c r="AC757" s="1411"/>
      <c r="AD757" s="1411"/>
      <c r="AE757" s="1411"/>
      <c r="AF757" s="1411"/>
      <c r="AG757" s="1411"/>
      <c r="AH757" s="1411"/>
      <c r="AI757" s="1411"/>
      <c r="AJ757" s="1411"/>
      <c r="AK757" s="1411"/>
      <c r="AL757" s="1411"/>
      <c r="AM757" s="1411"/>
      <c r="AN757" s="1411"/>
      <c r="AO757" s="1411"/>
      <c r="AP757" s="1411"/>
      <c r="AQ757" s="1411"/>
      <c r="AR757" s="1411"/>
      <c r="AS757" s="1411"/>
      <c r="AT757" s="1411"/>
      <c r="AU757" s="1411"/>
      <c r="AV757" s="1411"/>
      <c r="AW757" s="1411"/>
      <c r="AX757" s="1411"/>
      <c r="AY757" s="1411"/>
      <c r="AZ757" s="1411"/>
      <c r="BA757" s="1411"/>
      <c r="BB757" s="1411"/>
      <c r="BC757" s="1411"/>
      <c r="BD757" s="1411"/>
      <c r="BE757" s="1411"/>
      <c r="BF757" s="1411"/>
      <c r="BG757" s="1411"/>
      <c r="BH757" s="1411"/>
      <c r="BI757" s="1411"/>
      <c r="BJ757" s="1411"/>
      <c r="BK757" s="1411"/>
      <c r="BL757" s="1411"/>
      <c r="BM757" s="1411"/>
      <c r="BN757" s="1412"/>
    </row>
    <row r="758" spans="2:66" x14ac:dyDescent="0.15">
      <c r="B758" s="1337"/>
      <c r="C758" s="1378" t="str">
        <f>C727</f>
        <v>Low Range Opex-High</v>
      </c>
      <c r="D758" s="166" t="str">
        <f t="shared" ref="D758:E760" si="190">D695</f>
        <v>Low Price Range</v>
      </c>
      <c r="E758" s="1337" t="str">
        <f t="shared" si="190"/>
        <v>High Range CAPEX</v>
      </c>
      <c r="F758" s="1616">
        <f t="shared" si="188"/>
        <v>-15185506442.229399</v>
      </c>
      <c r="G758" s="1411">
        <f>NPV($C$108,$G633:G633)+$F633</f>
        <v>-2832672817.7059479</v>
      </c>
      <c r="H758" s="1411">
        <f>NPV($C$108,$G633:H633)+$F633</f>
        <v>-3313655886.9353743</v>
      </c>
      <c r="I758" s="1411">
        <f>NPV($C$108,$G633:I633)+$F633</f>
        <v>-3861918019.5508032</v>
      </c>
      <c r="J758" s="1411">
        <f>NPV($C$108,$G633:J633)+$F633</f>
        <v>-4432913608.819932</v>
      </c>
      <c r="K758" s="1411">
        <f>NPV($C$108,$G633:K633)+$F633</f>
        <v>-5005719532.9313316</v>
      </c>
      <c r="L758" s="1411">
        <f>NPV($C$108,$G633:L633)+$F633</f>
        <v>-5569101377.4330673</v>
      </c>
      <c r="M758" s="1411">
        <f>NPV($C$108,$G633:M633)+$F633</f>
        <v>-6116648379.1509809</v>
      </c>
      <c r="N758" s="1411">
        <f>NPV($C$108,$G633:N633)+$F633</f>
        <v>-6644645335.1174393</v>
      </c>
      <c r="O758" s="1411">
        <f>NPV($C$108,$G633:O633)+$F633</f>
        <v>-7151000307.5004568</v>
      </c>
      <c r="P758" s="1411">
        <f>NPV($C$108,$G633:P633)+$F633</f>
        <v>-7634649067.87953</v>
      </c>
      <c r="Q758" s="1411">
        <f>NPV($C$108,$G633:Q633)+$F633</f>
        <v>-8095200072.1838875</v>
      </c>
      <c r="R758" s="1411">
        <f>NPV($C$108,$G633:R633)+$F633</f>
        <v>-8532711260.5769033</v>
      </c>
      <c r="S758" s="1411">
        <f>NPV($C$108,$G633:S633)+$F633</f>
        <v>-8947543887.9900284</v>
      </c>
      <c r="T758" s="1411">
        <f>NPV($C$108,$G633:T633)+$F633</f>
        <v>-9340263721.9717827</v>
      </c>
      <c r="U758" s="1411">
        <f>NPV($C$108,$G633:U633)+$F633</f>
        <v>-9711572597.5355091</v>
      </c>
      <c r="V758" s="1411">
        <f>NPV($C$108,$G633:V633)+$F633</f>
        <v>-10062260100.558537</v>
      </c>
      <c r="W758" s="1411">
        <f>NPV($C$108,$G633:W633)+$F633</f>
        <v>-10393168979.962402</v>
      </c>
      <c r="X758" s="1411">
        <f>NPV($C$108,$G633:X633)+$F633</f>
        <v>-10705170147.163967</v>
      </c>
      <c r="Y758" s="1411">
        <f>NPV($C$108,$G633:Y633)+$F633</f>
        <v>-10999144504.145395</v>
      </c>
      <c r="Z758" s="1411">
        <f>NPV($C$108,$G633:Z633)+$F633</f>
        <v>-11275969716.20443</v>
      </c>
      <c r="AA758" s="1411">
        <f>NPV($C$108,$G633:AA633)+$F633</f>
        <v>-11536510614.632277</v>
      </c>
      <c r="AB758" s="1411">
        <f>NPV($C$108,$G633:AB633)+$F633</f>
        <v>-11781612294.288048</v>
      </c>
      <c r="AC758" s="1411">
        <f>NPV($C$108,$G633:AC633)+$F633</f>
        <v>-12012095230.016232</v>
      </c>
      <c r="AD758" s="1411">
        <f>NPV($C$108,$G633:AD633)+$F633</f>
        <v>-12228751915.984846</v>
      </c>
      <c r="AE758" s="1411">
        <f>NPV($C$108,$G633:AE633)+$F633</f>
        <v>-12432344659.531206</v>
      </c>
      <c r="AF758" s="1411">
        <f>NPV($C$108,$G633:AF633)+$F633</f>
        <v>-12623604252.794062</v>
      </c>
      <c r="AG758" s="1411">
        <f>NPV($C$108,$G633:AG633)+$F633</f>
        <v>-12803229312.285841</v>
      </c>
      <c r="AH758" s="1411">
        <f>NPV($C$108,$G633:AH633)+$F633</f>
        <v>-12971886125.958845</v>
      </c>
      <c r="AI758" s="1411">
        <f>NPV($C$108,$G633:AI633)+$F633</f>
        <v>-13130208884.23144</v>
      </c>
      <c r="AJ758" s="1411">
        <f>NPV($C$108,$G633:AJ633)+$F633</f>
        <v>-13278800199.307989</v>
      </c>
      <c r="AK758" s="1411">
        <f>NPV($C$108,$G633:AK633)+$F633</f>
        <v>-13418231838.361658</v>
      </c>
      <c r="AL758" s="1411">
        <f>NPV($C$108,$G633:AL633)+$F633</f>
        <v>-13549045612.466255</v>
      </c>
      <c r="AM758" s="1411">
        <f>NPV($C$108,$G633:AM633)+$F633</f>
        <v>-13671754375.794916</v>
      </c>
      <c r="AN758" s="1411">
        <f>NPV($C$108,$G633:AN633)+$F633</f>
        <v>-13786843099.446838</v>
      </c>
      <c r="AO758" s="1411">
        <f>NPV($C$108,$G633:AO633)+$F633</f>
        <v>-13894769991.979109</v>
      </c>
      <c r="AP758" s="1411">
        <f>NPV($C$108,$G633:AP633)+$F633</f>
        <v>-13995967644.799549</v>
      </c>
      <c r="AQ758" s="1411">
        <f>NPV($C$108,$G633:AQ633)+$F633</f>
        <v>-14090844185.386784</v>
      </c>
      <c r="AR758" s="1411">
        <f>NPV($C$108,$G633:AR633)+$F633</f>
        <v>-14179784425.124252</v>
      </c>
      <c r="AS758" s="1411">
        <f>NPV($C$108,$G633:AS633)+$F633</f>
        <v>-14263150991.578266</v>
      </c>
      <c r="AT758" s="1411">
        <f>NPV($C$108,$G633:AT633)+$F633</f>
        <v>-14341285437.48003</v>
      </c>
      <c r="AU758" s="1411">
        <f>NPV($C$108,$G633:AU633)+$F633</f>
        <v>-14414509320.614632</v>
      </c>
      <c r="AV758" s="1411">
        <f>NPV($C$108,$G633:AV633)+$F633</f>
        <v>-14483125250.374836</v>
      </c>
      <c r="AW758" s="1411">
        <f>NPV($C$108,$G633:AW633)+$F633</f>
        <v>-14547417897.981709</v>
      </c>
      <c r="AX758" s="1411">
        <f>NPV($C$108,$G633:AX633)+$F633</f>
        <v>-14607654968.368805</v>
      </c>
      <c r="AY758" s="1411">
        <f>NPV($C$108,$G633:AY633)+$F633</f>
        <v>-14664088132.519981</v>
      </c>
      <c r="AZ758" s="1411">
        <f>NPV($C$108,$G633:AZ633)+$F633</f>
        <v>-14716953919.681986</v>
      </c>
      <c r="BA758" s="1411">
        <f>NPV($C$108,$G633:BA633)+$F633</f>
        <v>-14766474569.372047</v>
      </c>
      <c r="BB758" s="1411">
        <f>NPV($C$108,$G633:BB633)+$F633</f>
        <v>-14812858843.493338</v>
      </c>
      <c r="BC758" s="1411">
        <f>NPV($C$108,$G633:BC633)+$F633</f>
        <v>-14856302799.176756</v>
      </c>
      <c r="BD758" s="1411">
        <f>NPV($C$108,$G633:BD633)+$F633</f>
        <v>-14896990523.202673</v>
      </c>
      <c r="BE758" s="1411">
        <f>NPV($C$108,$G633:BE633)+$F633</f>
        <v>-14935094829.034203</v>
      </c>
      <c r="BF758" s="1411">
        <f>NPV($C$108,$G633:BF633)+$F633</f>
        <v>-14970777917.624624</v>
      </c>
      <c r="BG758" s="1411">
        <f>NPV($C$108,$G633:BG633)+$F633</f>
        <v>-15004192003.255136</v>
      </c>
      <c r="BH758" s="1411">
        <f>NPV($C$108,$G633:BH633)+$F633</f>
        <v>-15035479905.721788</v>
      </c>
      <c r="BI758" s="1411">
        <f>NPV($C$108,$G633:BI633)+$F633</f>
        <v>-15064775610.228445</v>
      </c>
      <c r="BJ758" s="1411">
        <f>NPV($C$108,$G633:BJ633)+$F633</f>
        <v>-15092204796.36071</v>
      </c>
      <c r="BK758" s="1411">
        <f>NPV($C$108,$G633:BK633)+$F633</f>
        <v>-15117885337.517834</v>
      </c>
      <c r="BL758" s="1411">
        <f>NPV($C$108,$G633:BL633)+$F633</f>
        <v>-15141927772.169085</v>
      </c>
      <c r="BM758" s="1411">
        <f>NPV($C$108,$G633:BM633)+$F633</f>
        <v>-15164435748.28047</v>
      </c>
      <c r="BN758" s="1412">
        <f>NPV($C$108,$G633:BN633)+$F633</f>
        <v>-15185506442.229399</v>
      </c>
    </row>
    <row r="759" spans="2:66" x14ac:dyDescent="0.15">
      <c r="B759" s="1337"/>
      <c r="C759" s="1366"/>
      <c r="D759" s="166" t="str">
        <f t="shared" si="190"/>
        <v>Low Price Range</v>
      </c>
      <c r="E759" s="1337" t="str">
        <f t="shared" si="190"/>
        <v>High Range CAPEX</v>
      </c>
      <c r="F759" s="1616">
        <f t="shared" si="188"/>
        <v>-13551981229.534847</v>
      </c>
      <c r="G759" s="1411">
        <f>NPV($C$108,$G634:G634)+$F634</f>
        <v>-2832672817.7059479</v>
      </c>
      <c r="H759" s="1411">
        <f>NPV($C$108,$G634:H634)+$F634</f>
        <v>-3259747943.9189944</v>
      </c>
      <c r="I759" s="1411">
        <f>NPV($C$108,$G634:I634)+$F634</f>
        <v>-3736645661.2741418</v>
      </c>
      <c r="J759" s="1411">
        <f>NPV($C$108,$G634:J634)+$F634</f>
        <v>-4229921478.5713606</v>
      </c>
      <c r="K759" s="1411">
        <f>NPV($C$108,$G634:K634)+$F634</f>
        <v>-4723444387.1237593</v>
      </c>
      <c r="L759" s="1411">
        <f>NPV($C$108,$G634:L634)+$F634</f>
        <v>-5208385633.4860239</v>
      </c>
      <c r="M759" s="1411">
        <f>NPV($C$108,$G634:M634)+$F634</f>
        <v>-5679630494.108676</v>
      </c>
      <c r="N759" s="1411">
        <f>NPV($C$108,$G634:N634)+$F634</f>
        <v>-6134176187.6574459</v>
      </c>
      <c r="O759" s="1411">
        <f>NPV($C$108,$G634:O634)+$F634</f>
        <v>-6570310706.6411667</v>
      </c>
      <c r="P759" s="1411">
        <f>NPV($C$108,$G634:P634)+$F634</f>
        <v>-6987149957.9274216</v>
      </c>
      <c r="Q759" s="1411">
        <f>NPV($C$108,$G634:Q634)+$F634</f>
        <v>-7384358218.0006227</v>
      </c>
      <c r="R759" s="1411">
        <f>NPV($C$108,$G634:R634)+$F634</f>
        <v>-7761970311.074008</v>
      </c>
      <c r="S759" s="1411">
        <f>NPV($C$108,$G634:S634)+$F634</f>
        <v>-8120273900.9841976</v>
      </c>
      <c r="T759" s="1411">
        <f>NPV($C$108,$G634:T634)+$F634</f>
        <v>-8459729131.9075832</v>
      </c>
      <c r="U759" s="1411">
        <f>NPV($C$108,$G634:U634)+$F634</f>
        <v>-8780912435.7291603</v>
      </c>
      <c r="V759" s="1411">
        <f>NPV($C$108,$G634:V634)+$F634</f>
        <v>-9084476507.472908</v>
      </c>
      <c r="W759" s="1411">
        <f>NPV($C$108,$G634:W634)+$F634</f>
        <v>-9371121401.6069527</v>
      </c>
      <c r="X759" s="1411">
        <f>NPV($C$108,$G634:X634)+$F634</f>
        <v>-9641573456.8044701</v>
      </c>
      <c r="Y759" s="1411">
        <f>NPV($C$108,$G634:Y634)+$F634</f>
        <v>-9896569839.401001</v>
      </c>
      <c r="Z759" s="1411">
        <f>NPV($C$108,$G634:Z634)+$F634</f>
        <v>-10136847185.521437</v>
      </c>
      <c r="AA759" s="1411">
        <f>NPV($C$108,$G634:AA634)+$F634</f>
        <v>-10363133273.730713</v>
      </c>
      <c r="AB759" s="1411">
        <f>NPV($C$108,$G634:AB634)+$F634</f>
        <v>-10576140963.495892</v>
      </c>
      <c r="AC759" s="1411">
        <f>NPV($C$108,$G634:AC634)+$F634</f>
        <v>-10776563842.992977</v>
      </c>
      <c r="AD759" s="1411">
        <f>NPV($C$108,$G634:AD634)+$F634</f>
        <v>-10965073175.512768</v>
      </c>
      <c r="AE759" s="1411">
        <f>NPV($C$108,$G634:AE634)+$F634</f>
        <v>-11142315837.473577</v>
      </c>
      <c r="AF759" s="1411">
        <f>NPV($C$108,$G634:AF634)+$F634</f>
        <v>-11308913016.080593</v>
      </c>
      <c r="AG759" s="1411">
        <f>NPV($C$108,$G634:AG634)+$F634</f>
        <v>-11465459489.69669</v>
      </c>
      <c r="AH759" s="1411">
        <f>NPV($C$108,$G634:AH634)+$F634</f>
        <v>-11612523354.854231</v>
      </c>
      <c r="AI759" s="1411">
        <f>NPV($C$108,$G634:AI634)+$F634</f>
        <v>-11750646094.531988</v>
      </c>
      <c r="AJ759" s="1411">
        <f>NPV($C$108,$G634:AJ634)+$F634</f>
        <v>-11880342905.61371</v>
      </c>
      <c r="AK759" s="1411">
        <f>NPV($C$108,$G634:AK634)+$F634</f>
        <v>-12002103221.283871</v>
      </c>
      <c r="AL759" s="1411">
        <f>NPV($C$108,$G634:AL634)+$F634</f>
        <v>-12116391377.89146</v>
      </c>
      <c r="AM759" s="1411">
        <f>NPV($C$108,$G634:AM634)+$F634</f>
        <v>-12223647386.529696</v>
      </c>
      <c r="AN759" s="1411">
        <f>NPV($C$108,$G634:AN634)+$F634</f>
        <v>-12324287777.971853</v>
      </c>
      <c r="AO759" s="1411">
        <f>NPV($C$108,$G634:AO634)+$F634</f>
        <v>-12418706496.214314</v>
      </c>
      <c r="AP759" s="1411">
        <f>NPV($C$108,$G634:AP634)+$F634</f>
        <v>-12507275821.111998</v>
      </c>
      <c r="AQ759" s="1411">
        <f>NPV($C$108,$G634:AQ634)+$F634</f>
        <v>-12590347304.754007</v>
      </c>
      <c r="AR759" s="1411">
        <f>NPV($C$108,$G634:AR634)+$F634</f>
        <v>-12668252709.550276</v>
      </c>
      <c r="AS759" s="1411">
        <f>NPV($C$108,$G634:AS634)+$F634</f>
        <v>-12741304938.660984</v>
      </c>
      <c r="AT759" s="1411">
        <f>NPV($C$108,$G634:AT634)+$F634</f>
        <v>-12809798951.536627</v>
      </c>
      <c r="AU759" s="1411">
        <f>NPV($C$108,$G634:AU634)+$F634</f>
        <v>-12874012659.05444</v>
      </c>
      <c r="AV759" s="1411">
        <f>NPV($C$108,$G634:AV634)+$F634</f>
        <v>-12934207794.119905</v>
      </c>
      <c r="AW759" s="1411">
        <f>NPV($C$108,$G634:AW634)+$F634</f>
        <v>-12990630754.715767</v>
      </c>
      <c r="AX759" s="1411">
        <f>NPV($C$108,$G634:AX634)+$F634</f>
        <v>-13043513417.27762</v>
      </c>
      <c r="AY759" s="1411">
        <f>NPV($C$108,$G634:AY634)+$F634</f>
        <v>-13093073918.995834</v>
      </c>
      <c r="AZ759" s="1411">
        <f>NPV($C$108,$G634:AZ634)+$F634</f>
        <v>-13139517408.221569</v>
      </c>
      <c r="BA759" s="1411">
        <f>NPV($C$108,$G634:BA634)+$F634</f>
        <v>-13183036762.616535</v>
      </c>
      <c r="BB759" s="1411">
        <f>NPV($C$108,$G634:BB634)+$F634</f>
        <v>-13223813275.053335</v>
      </c>
      <c r="BC759" s="1411">
        <f>NPV($C$108,$G634:BC634)+$F634</f>
        <v>-13262017307.56307</v>
      </c>
      <c r="BD759" s="1411">
        <f>NPV($C$108,$G634:BD634)+$F634</f>
        <v>-13297808913.853682</v>
      </c>
      <c r="BE759" s="1411">
        <f>NPV($C$108,$G634:BE634)+$F634</f>
        <v>-13331338431.097504</v>
      </c>
      <c r="BF759" s="1411">
        <f>NPV($C$108,$G634:BF634)+$F634</f>
        <v>-13362747041.819389</v>
      </c>
      <c r="BG759" s="1411">
        <f>NPV($C$108,$G634:BG634)+$F634</f>
        <v>-13392167306.815037</v>
      </c>
      <c r="BH759" s="1411">
        <f>NPV($C$108,$G634:BH634)+$F634</f>
        <v>-13419723670.09939</v>
      </c>
      <c r="BI759" s="1411">
        <f>NPV($C$108,$G634:BI634)+$F634</f>
        <v>-13445532936.932173</v>
      </c>
      <c r="BJ759" s="1411">
        <f>NPV($C$108,$G634:BJ634)+$F634</f>
        <v>-13469704725.996225</v>
      </c>
      <c r="BK759" s="1411">
        <f>NPV($C$108,$G634:BK634)+$F634</f>
        <v>-13492341896.817936</v>
      </c>
      <c r="BL759" s="1411">
        <f>NPV($C$108,$G634:BL634)+$F634</f>
        <v>-13513540953.520376</v>
      </c>
      <c r="BM759" s="1411">
        <f>NPV($C$108,$G634:BM634)+$F634</f>
        <v>-13533392425.991644</v>
      </c>
      <c r="BN759" s="1412">
        <f>NPV($C$108,$G634:BN634)+$F634</f>
        <v>-13551981229.534847</v>
      </c>
    </row>
    <row r="760" spans="2:66" x14ac:dyDescent="0.15">
      <c r="B760" s="1337"/>
      <c r="C760" s="1366"/>
      <c r="D760" s="166" t="str">
        <f t="shared" si="190"/>
        <v>Low Price Range</v>
      </c>
      <c r="E760" s="1337" t="str">
        <f t="shared" si="190"/>
        <v>High Range CAPEX</v>
      </c>
      <c r="F760" s="1616">
        <f t="shared" si="188"/>
        <v>-11639456820.563797</v>
      </c>
      <c r="G760" s="1411">
        <f>NPV($C$108,$G635:G635)+$F635</f>
        <v>-2832672817.7059479</v>
      </c>
      <c r="H760" s="1411">
        <f>NPV($C$108,$G635:H635)+$F635</f>
        <v>-3205840000.9026146</v>
      </c>
      <c r="I760" s="1411">
        <f>NPV($C$108,$G635:I635)+$F635</f>
        <v>-3608873909.7515574</v>
      </c>
      <c r="J760" s="1411">
        <f>NPV($C$108,$G635:J635)+$F635</f>
        <v>-4019719665.8664474</v>
      </c>
      <c r="K760" s="1411">
        <f>NPV($C$108,$G635:K635)+$F635</f>
        <v>-4427547135.296504</v>
      </c>
      <c r="L760" s="1411">
        <f>NPV($C$108,$G635:L635)+$F635</f>
        <v>-4826381799.1134968</v>
      </c>
      <c r="M760" s="1411">
        <f>NPV($C$108,$G635:M635)+$F635</f>
        <v>-5212765044.1068029</v>
      </c>
      <c r="N760" s="1411">
        <f>NPV($C$108,$G635:N635)+$F635</f>
        <v>-5584689305.3889217</v>
      </c>
      <c r="O760" s="1411">
        <f>NPV($C$108,$G635:O635)+$F635</f>
        <v>-5941043574.2727928</v>
      </c>
      <c r="P760" s="1411">
        <f>NPV($C$108,$G635:P635)+$F635</f>
        <v>-6281296640.9253521</v>
      </c>
      <c r="Q760" s="1411">
        <f>NPV($C$108,$G635:Q635)+$F635</f>
        <v>-6605303570.4980736</v>
      </c>
      <c r="R760" s="1411">
        <f>NPV($C$108,$G635:R635)+$F635</f>
        <v>-6913181362.8206711</v>
      </c>
      <c r="S760" s="1411">
        <f>NPV($C$108,$G635:S635)+$F635</f>
        <v>-7205225926.6519747</v>
      </c>
      <c r="T760" s="1411">
        <f>NPV($C$108,$G635:T635)+$F635</f>
        <v>-7481854967.6742525</v>
      </c>
      <c r="U760" s="1411">
        <f>NPV($C$108,$G635:U635)+$F635</f>
        <v>-7743567790.0128288</v>
      </c>
      <c r="V760" s="1411">
        <f>NPV($C$108,$G635:V635)+$F635</f>
        <v>-7990916503.5082035</v>
      </c>
      <c r="W760" s="1411">
        <f>NPV($C$108,$G635:W635)+$F635</f>
        <v>-8224485133.5903568</v>
      </c>
      <c r="X760" s="1411">
        <f>NPV($C$108,$G635:X635)+$F635</f>
        <v>-8444874331.4987564</v>
      </c>
      <c r="Y760" s="1411">
        <f>NPV($C$108,$G635:Y635)+$F635</f>
        <v>-8652690128.8142853</v>
      </c>
      <c r="Z760" s="1411">
        <f>NPV($C$108,$G635:Z635)+$F635</f>
        <v>-8848535658.8825607</v>
      </c>
      <c r="AA760" s="1411">
        <f>NPV($C$108,$G635:AA635)+$F635</f>
        <v>-9033005083.2890816</v>
      </c>
      <c r="AB760" s="1411">
        <f>NPV($C$108,$G635:AB635)+$F635</f>
        <v>-9206679174.7551041</v>
      </c>
      <c r="AC760" s="1411">
        <f>NPV($C$108,$G635:AC635)+$F635</f>
        <v>-9370122155.0048943</v>
      </c>
      <c r="AD760" s="1411">
        <f>NPV($C$108,$G635:AD635)+$F635</f>
        <v>-9523879489.7236385</v>
      </c>
      <c r="AE760" s="1411">
        <f>NPV($C$108,$G635:AE635)+$F635</f>
        <v>-9668476416.863327</v>
      </c>
      <c r="AF760" s="1411">
        <f>NPV($C$108,$G635:AF635)+$F635</f>
        <v>-9804417038.4450188</v>
      </c>
      <c r="AG760" s="1411">
        <f>NPV($C$108,$G635:AG635)+$F635</f>
        <v>-9932183845.7235603</v>
      </c>
      <c r="AH760" s="1411">
        <f>NPV($C$108,$G635:AH635)+$F635</f>
        <v>-10052237577.217728</v>
      </c>
      <c r="AI760" s="1411">
        <f>NPV($C$108,$G635:AI635)+$F635</f>
        <v>-10165017331.471811</v>
      </c>
      <c r="AJ760" s="1411">
        <f>NPV($C$108,$G635:AJ635)+$F635</f>
        <v>-10270940873.459476</v>
      </c>
      <c r="AK760" s="1411">
        <f>NPV($C$108,$G635:AK635)+$F635</f>
        <v>-10370405086.650087</v>
      </c>
      <c r="AL760" s="1411">
        <f>NPV($C$108,$G635:AL635)+$F635</f>
        <v>-10463786532.922009</v>
      </c>
      <c r="AM760" s="1411">
        <f>NPV($C$108,$G635:AM635)+$F635</f>
        <v>-10551442090.445898</v>
      </c>
      <c r="AN760" s="1411">
        <f>NPV($C$108,$G635:AN635)+$F635</f>
        <v>-10633709645.901085</v>
      </c>
      <c r="AO760" s="1411">
        <f>NPV($C$108,$G635:AO635)+$F635</f>
        <v>-10710908822.321251</v>
      </c>
      <c r="AP760" s="1411">
        <f>NPV($C$108,$G635:AP635)+$F635</f>
        <v>-10783341727.785032</v>
      </c>
      <c r="AQ760" s="1411">
        <f>NPV($C$108,$G635:AQ635)+$F635</f>
        <v>-10851293713.294651</v>
      </c>
      <c r="AR760" s="1411">
        <f>NPV($C$108,$G635:AR635)+$F635</f>
        <v>-10915034130.690334</v>
      </c>
      <c r="AS760" s="1411">
        <f>NPV($C$108,$G635:AS635)+$F635</f>
        <v>-10974817083.460238</v>
      </c>
      <c r="AT760" s="1411">
        <f>NPV($C$108,$G635:AT635)+$F635</f>
        <v>-11030882164.925411</v>
      </c>
      <c r="AU760" s="1411">
        <f>NPV($C$108,$G635:AU635)+$F635</f>
        <v>-11083455179.585938</v>
      </c>
      <c r="AV760" s="1411">
        <f>NPV($C$108,$G635:AV635)+$F635</f>
        <v>-11132748844.468971</v>
      </c>
      <c r="AW760" s="1411">
        <f>NPV($C$108,$G635:AW635)+$F635</f>
        <v>-11178963468.171247</v>
      </c>
      <c r="AX760" s="1411">
        <f>NPV($C$108,$G635:AX635)+$F635</f>
        <v>-11222287605.975948</v>
      </c>
      <c r="AY760" s="1411">
        <f>NPV($C$108,$G635:AY635)+$F635</f>
        <v>-11262898689.9779</v>
      </c>
      <c r="AZ760" s="1411">
        <f>NPV($C$108,$G635:AZ635)+$F635</f>
        <v>-11300963633.596439</v>
      </c>
      <c r="BA760" s="1411">
        <f>NPV($C$108,$G635:BA635)+$F635</f>
        <v>-11336639410.212124</v>
      </c>
      <c r="BB760" s="1411">
        <f>NPV($C$108,$G635:BB635)+$F635</f>
        <v>-11370073605.947752</v>
      </c>
      <c r="BC760" s="1411">
        <f>NPV($C$108,$G635:BC635)+$F635</f>
        <v>-11401404946.839258</v>
      </c>
      <c r="BD760" s="1411">
        <f>NPV($C$108,$G635:BD635)+$F635</f>
        <v>-11430763800.818439</v>
      </c>
      <c r="BE760" s="1411">
        <f>NPV($C$108,$G635:BE635)+$F635</f>
        <v>-11458272655.066084</v>
      </c>
      <c r="BF760" s="1411">
        <f>NPV($C$108,$G635:BF635)+$F635</f>
        <v>-11484046569.397978</v>
      </c>
      <c r="BG760" s="1411">
        <f>NPV($C$108,$G635:BG635)+$F635</f>
        <v>-11508193606.423485</v>
      </c>
      <c r="BH760" s="1411">
        <f>NPV($C$108,$G635:BH635)+$F635</f>
        <v>-11530815239.271614</v>
      </c>
      <c r="BI760" s="1411">
        <f>NPV($C$108,$G635:BI635)+$F635</f>
        <v>-11552006737.716949</v>
      </c>
      <c r="BJ760" s="1411">
        <f>NPV($C$108,$G635:BJ635)+$F635</f>
        <v>-11571857533.560587</v>
      </c>
      <c r="BK760" s="1411">
        <f>NPV($C$108,$G635:BK635)+$F635</f>
        <v>-11590451566.132341</v>
      </c>
      <c r="BL760" s="1411">
        <f>NPV($C$108,$G635:BL635)+$F635</f>
        <v>-11607867608.781942</v>
      </c>
      <c r="BM760" s="1411">
        <f>NPV($C$108,$G635:BM635)+$F635</f>
        <v>-11624179577.220802</v>
      </c>
      <c r="BN760" s="1412">
        <f>NPV($C$108,$G635:BN635)+$F635</f>
        <v>-11639456820.563797</v>
      </c>
    </row>
    <row r="761" spans="2:66" ht="6" customHeight="1" x14ac:dyDescent="0.15">
      <c r="B761" s="1337"/>
      <c r="C761" s="1366"/>
      <c r="D761" s="166"/>
      <c r="E761" s="1337"/>
      <c r="F761" s="1616"/>
      <c r="G761" s="1411"/>
      <c r="H761" s="1411"/>
      <c r="I761" s="1411"/>
      <c r="J761" s="1411"/>
      <c r="K761" s="1411"/>
      <c r="L761" s="1411"/>
      <c r="M761" s="1411"/>
      <c r="N761" s="1411"/>
      <c r="O761" s="1411"/>
      <c r="P761" s="1411"/>
      <c r="Q761" s="1411"/>
      <c r="R761" s="1411"/>
      <c r="S761" s="1411"/>
      <c r="T761" s="1411"/>
      <c r="U761" s="1411"/>
      <c r="V761" s="1411"/>
      <c r="W761" s="1411"/>
      <c r="X761" s="1411"/>
      <c r="Y761" s="1411"/>
      <c r="Z761" s="1411"/>
      <c r="AA761" s="1411"/>
      <c r="AB761" s="1411"/>
      <c r="AC761" s="1411"/>
      <c r="AD761" s="1411"/>
      <c r="AE761" s="1411"/>
      <c r="AF761" s="1411"/>
      <c r="AG761" s="1411"/>
      <c r="AH761" s="1411"/>
      <c r="AI761" s="1411"/>
      <c r="AJ761" s="1411"/>
      <c r="AK761" s="1411"/>
      <c r="AL761" s="1411"/>
      <c r="AM761" s="1411"/>
      <c r="AN761" s="1411"/>
      <c r="AO761" s="1411"/>
      <c r="AP761" s="1411"/>
      <c r="AQ761" s="1411"/>
      <c r="AR761" s="1411"/>
      <c r="AS761" s="1411"/>
      <c r="AT761" s="1411"/>
      <c r="AU761" s="1411"/>
      <c r="AV761" s="1411"/>
      <c r="AW761" s="1411"/>
      <c r="AX761" s="1411"/>
      <c r="AY761" s="1411"/>
      <c r="AZ761" s="1411"/>
      <c r="BA761" s="1411"/>
      <c r="BB761" s="1411"/>
      <c r="BC761" s="1411"/>
      <c r="BD761" s="1411"/>
      <c r="BE761" s="1411"/>
      <c r="BF761" s="1411"/>
      <c r="BG761" s="1411"/>
      <c r="BH761" s="1411"/>
      <c r="BI761" s="1411"/>
      <c r="BJ761" s="1411"/>
      <c r="BK761" s="1411"/>
      <c r="BL761" s="1411"/>
      <c r="BM761" s="1411"/>
      <c r="BN761" s="1412"/>
    </row>
    <row r="762" spans="2:66" x14ac:dyDescent="0.15">
      <c r="B762" s="1337"/>
      <c r="C762" s="1366"/>
      <c r="D762" s="166" t="str">
        <f t="shared" ref="D762:E764" si="191">D699</f>
        <v>High Price Range</v>
      </c>
      <c r="E762" s="1337" t="str">
        <f t="shared" si="191"/>
        <v>High Range CAPEX</v>
      </c>
      <c r="F762" s="1616">
        <f t="shared" si="188"/>
        <v>3985837756.7533188</v>
      </c>
      <c r="G762" s="1411">
        <f>NPV($C$108,$G637:G637)+$F637</f>
        <v>-377812332.07050276</v>
      </c>
      <c r="H762" s="1411">
        <f>NPV($C$108,$G637:H637)+$F637</f>
        <v>976957438.95839548</v>
      </c>
      <c r="I762" s="1411">
        <f>NPV($C$108,$G637:I637)+$F637</f>
        <v>1934688092.9989166</v>
      </c>
      <c r="J762" s="1411">
        <f>NPV($C$108,$G637:J637)+$F637</f>
        <v>2646906265.9521141</v>
      </c>
      <c r="K762" s="1411">
        <f>NPV($C$108,$G637:K637)+$F637</f>
        <v>3190445156.0254154</v>
      </c>
      <c r="L762" s="1411">
        <f>NPV($C$108,$G637:L637)+$F637</f>
        <v>3611085968.2858992</v>
      </c>
      <c r="M762" s="1411">
        <f>NPV($C$108,$G637:M637)+$F637</f>
        <v>3938825913.6807547</v>
      </c>
      <c r="N762" s="1411">
        <f>NPV($C$108,$G637:N637)+$F637</f>
        <v>4194580884.3757696</v>
      </c>
      <c r="O762" s="1411">
        <f>NPV($C$108,$G637:O637)+$F637</f>
        <v>4393582283.6525793</v>
      </c>
      <c r="P762" s="1411">
        <f>NPV($C$108,$G637:P637)+$F637</f>
        <v>4547279690.5071421</v>
      </c>
      <c r="Q762" s="1411">
        <f>NPV($C$108,$G637:Q637)+$F637</f>
        <v>4664488480.7290707</v>
      </c>
      <c r="R762" s="1411">
        <f>NPV($C$108,$G637:R637)+$F637</f>
        <v>4752122641.5646858</v>
      </c>
      <c r="S762" s="1411">
        <f>NPV($C$108,$G637:S637)+$F637</f>
        <v>4815684352.7063389</v>
      </c>
      <c r="T762" s="1411">
        <f>NPV($C$108,$G637:T637)+$F637</f>
        <v>4859603277.8283539</v>
      </c>
      <c r="U762" s="1411">
        <f>NPV($C$108,$G637:U637)+$F637</f>
        <v>4887478918.3172503</v>
      </c>
      <c r="V762" s="1411">
        <f>NPV($C$108,$G637:V637)+$F637</f>
        <v>4902258155.8617373</v>
      </c>
      <c r="W762" s="1411">
        <f>NPV($C$108,$G637:W637)+$F637</f>
        <v>4906368124.7665787</v>
      </c>
      <c r="X762" s="1411">
        <f>NPV($C$108,$G637:X637)+$F637</f>
        <v>4901817482.4015598</v>
      </c>
      <c r="Y762" s="1411">
        <f>NPV($C$108,$G637:Y637)+$F637</f>
        <v>4890274812.8131657</v>
      </c>
      <c r="Z762" s="1411">
        <f>NPV($C$108,$G637:Z637)+$F637</f>
        <v>4873130155.2709103</v>
      </c>
      <c r="AA762" s="1411">
        <f>NPV($C$108,$G637:AA637)+$F637</f>
        <v>4851543862.5076056</v>
      </c>
      <c r="AB762" s="1411">
        <f>NPV($C$108,$G637:AB637)+$F637</f>
        <v>4826485799.525878</v>
      </c>
      <c r="AC762" s="1411">
        <f>NPV($C$108,$G637:AC637)+$F637</f>
        <v>4798767078.076951</v>
      </c>
      <c r="AD762" s="1411">
        <f>NPV($C$108,$G637:AD637)+$F637</f>
        <v>4769065953.1740122</v>
      </c>
      <c r="AE762" s="1411">
        <f>NPV($C$108,$G637:AE637)+$F637</f>
        <v>4737949104.2199879</v>
      </c>
      <c r="AF762" s="1411">
        <f>NPV($C$108,$G637:AF637)+$F637</f>
        <v>4705889231.9151382</v>
      </c>
      <c r="AG762" s="1411">
        <f>NPV($C$108,$G637:AG637)+$F637</f>
        <v>4673279688.62924</v>
      </c>
      <c r="AH762" s="1411">
        <f>NPV($C$108,$G637:AH637)+$F637</f>
        <v>4640446701.3889408</v>
      </c>
      <c r="AI762" s="1411">
        <f>NPV($C$108,$G637:AI637)+$F637</f>
        <v>4607659627.4231882</v>
      </c>
      <c r="AJ762" s="1411">
        <f>NPV($C$108,$G637:AJ637)+$F637</f>
        <v>4575139591.540472</v>
      </c>
      <c r="AK762" s="1411">
        <f>NPV($C$108,$G637:AK637)+$F637</f>
        <v>4543066784.9178152</v>
      </c>
      <c r="AL762" s="1411">
        <f>NPV($C$108,$G637:AL637)+$F637</f>
        <v>4511586650.7868738</v>
      </c>
      <c r="AM762" s="1411">
        <f>NPV($C$108,$G637:AM637)+$F637</f>
        <v>4480815140.1363592</v>
      </c>
      <c r="AN762" s="1411">
        <f>NPV($C$108,$G637:AN637)+$F637</f>
        <v>4450843187.0918474</v>
      </c>
      <c r="AO762" s="1411">
        <f>NPV($C$108,$G637:AO637)+$F637</f>
        <v>4421740527.0059605</v>
      </c>
      <c r="AP762" s="1411">
        <f>NPV($C$108,$G637:AP637)+$F637</f>
        <v>4393558958.9470768</v>
      </c>
      <c r="AQ762" s="1411">
        <f>NPV($C$108,$G637:AQ637)+$F637</f>
        <v>4366335137.0503149</v>
      </c>
      <c r="AR762" s="1411">
        <f>NPV($C$108,$G637:AR637)+$F637</f>
        <v>4340092961.2086449</v>
      </c>
      <c r="AS762" s="1411">
        <f>NPV($C$108,$G637:AS637)+$F637</f>
        <v>4314845626.1598272</v>
      </c>
      <c r="AT762" s="1411">
        <f>NPV($C$108,$G637:AT637)+$F637</f>
        <v>4290597378.64608</v>
      </c>
      <c r="AU762" s="1411">
        <f>NPV($C$108,$G637:AU637)+$F637</f>
        <v>4267345024.5836124</v>
      </c>
      <c r="AV762" s="1411">
        <f>NPV($C$108,$G637:AV637)+$F637</f>
        <v>4245079221.7619734</v>
      </c>
      <c r="AW762" s="1411">
        <f>NPV($C$108,$G637:AW637)+$F637</f>
        <v>4223785588.2491846</v>
      </c>
      <c r="AX762" s="1411">
        <f>NPV($C$108,$G637:AX637)+$F637</f>
        <v>4203445652.2101812</v>
      </c>
      <c r="AY762" s="1411">
        <f>NPV($C$108,$G637:AY637)+$F637</f>
        <v>4184037665.0954523</v>
      </c>
      <c r="AZ762" s="1411">
        <f>NPV($C$108,$G637:AZ637)+$F637</f>
        <v>4165537296.9973955</v>
      </c>
      <c r="BA762" s="1411">
        <f>NPV($C$108,$G637:BA637)+$F637</f>
        <v>4147918230.301712</v>
      </c>
      <c r="BB762" s="1411">
        <f>NPV($C$108,$G637:BB637)+$F637</f>
        <v>4131152665.4974689</v>
      </c>
      <c r="BC762" s="1411">
        <f>NPV($C$108,$G637:BC637)+$F637</f>
        <v>4115211751.0846758</v>
      </c>
      <c r="BD762" s="1411">
        <f>NPV($C$108,$G637:BD637)+$F637</f>
        <v>4100065947.877387</v>
      </c>
      <c r="BE762" s="1411">
        <f>NPV($C$108,$G637:BE637)+$F637</f>
        <v>4085685336.5978298</v>
      </c>
      <c r="BF762" s="1411">
        <f>NPV($C$108,$G637:BF637)+$F637</f>
        <v>4072039876.4556398</v>
      </c>
      <c r="BG762" s="1411">
        <f>NPV($C$108,$G637:BG637)+$F637</f>
        <v>4059099621.3747597</v>
      </c>
      <c r="BH762" s="1411">
        <f>NPV($C$108,$G637:BH637)+$F637</f>
        <v>4046834899.6431389</v>
      </c>
      <c r="BI762" s="1411">
        <f>NPV($C$108,$G637:BI637)+$F637</f>
        <v>4035216461.9955578</v>
      </c>
      <c r="BJ762" s="1411">
        <f>NPV($C$108,$G637:BJ637)+$F637</f>
        <v>4024215602.4795275</v>
      </c>
      <c r="BK762" s="1411">
        <f>NPV($C$108,$G637:BK637)+$F637</f>
        <v>4013804255.8831358</v>
      </c>
      <c r="BL762" s="1411">
        <f>NPV($C$108,$G637:BL637)+$F637</f>
        <v>4003955075.0091848</v>
      </c>
      <c r="BM762" s="1411">
        <f>NPV($C$108,$G637:BM637)+$F637</f>
        <v>3994641490.6510515</v>
      </c>
      <c r="BN762" s="1412">
        <f>NPV($C$108,$G637:BN637)+$F637</f>
        <v>3985837756.7533188</v>
      </c>
    </row>
    <row r="763" spans="2:66" x14ac:dyDescent="0.15">
      <c r="B763" s="1337"/>
      <c r="C763" s="1366"/>
      <c r="D763" s="166" t="str">
        <f t="shared" si="191"/>
        <v>High Price Range</v>
      </c>
      <c r="E763" s="1337" t="str">
        <f t="shared" si="191"/>
        <v>High Range CAPEX</v>
      </c>
      <c r="F763" s="1616">
        <f t="shared" si="188"/>
        <v>9096063689.5143661</v>
      </c>
      <c r="G763" s="1411">
        <f>NPV($C$108,$G638:G638)+$F638</f>
        <v>-377812332.07050276</v>
      </c>
      <c r="H763" s="1411">
        <f>NPV($C$108,$G638:H638)+$F638</f>
        <v>1145599934.490921</v>
      </c>
      <c r="I763" s="1411">
        <f>NPV($C$108,$G638:I638)+$F638</f>
        <v>2326582903.6505041</v>
      </c>
      <c r="J763" s="1411">
        <f>NPV($C$108,$G638:J638)+$F638</f>
        <v>3281935122.6120825</v>
      </c>
      <c r="K763" s="1411">
        <f>NPV($C$108,$G638:K638)+$F638</f>
        <v>4073498419.648035</v>
      </c>
      <c r="L763" s="1411">
        <f>NPV($C$108,$G638:L638)+$F638</f>
        <v>4739528268.8688974</v>
      </c>
      <c r="M763" s="1411">
        <f>NPV($C$108,$G638:M638)+$F638</f>
        <v>5305967425.7114973</v>
      </c>
      <c r="N763" s="1411">
        <f>NPV($C$108,$G638:N638)+$F638</f>
        <v>5791503083.6490088</v>
      </c>
      <c r="O763" s="1411">
        <f>NPV($C$108,$G638:O638)+$F638</f>
        <v>6210178093.8273678</v>
      </c>
      <c r="P763" s="1411">
        <f>NPV($C$108,$G638:P638)+$F638</f>
        <v>6572878510.4107933</v>
      </c>
      <c r="Q763" s="1411">
        <f>NPV($C$108,$G638:Q638)+$F638</f>
        <v>6888245083.3879452</v>
      </c>
      <c r="R763" s="1411">
        <f>NPV($C$108,$G638:R638)+$F638</f>
        <v>7163264114.6085033</v>
      </c>
      <c r="S763" s="1411">
        <f>NPV($C$108,$G638:S638)+$F638</f>
        <v>7403668001.8957043</v>
      </c>
      <c r="T763" s="1411">
        <f>NPV($C$108,$G638:T638)+$F638</f>
        <v>7614216834.9810638</v>
      </c>
      <c r="U763" s="1411">
        <f>NPV($C$108,$G638:U638)+$F638</f>
        <v>7798902419.1552944</v>
      </c>
      <c r="V763" s="1411">
        <f>NPV($C$108,$G638:V638)+$F638</f>
        <v>7961099877.5467319</v>
      </c>
      <c r="W763" s="1411">
        <f>NPV($C$108,$G638:W638)+$F638</f>
        <v>8103682741.5469971</v>
      </c>
      <c r="X763" s="1411">
        <f>NPV($C$108,$G638:X638)+$F638</f>
        <v>8229111941.5475826</v>
      </c>
      <c r="Y763" s="1411">
        <f>NPV($C$108,$G638:Y638)+$F638</f>
        <v>8339505715.8905392</v>
      </c>
      <c r="Z763" s="1411">
        <f>NPV($C$108,$G638:Z638)+$F638</f>
        <v>8436695291.3647652</v>
      </c>
      <c r="AA763" s="1411">
        <f>NPV($C$108,$G638:AA638)+$F638</f>
        <v>8522269768.5365524</v>
      </c>
      <c r="AB763" s="1411">
        <f>NPV($C$108,$G638:AB638)+$F638</f>
        <v>8597612689.9719257</v>
      </c>
      <c r="AC763" s="1411">
        <f>NPV($C$108,$G638:AC638)+$F638</f>
        <v>8663932112.347559</v>
      </c>
      <c r="AD763" s="1411">
        <f>NPV($C$108,$G638:AD638)+$F638</f>
        <v>8722285542.3513756</v>
      </c>
      <c r="AE763" s="1411">
        <f>NPV($C$108,$G638:AE638)+$F638</f>
        <v>8773600766.8066978</v>
      </c>
      <c r="AF763" s="1411">
        <f>NPV($C$108,$G638:AF638)+$F638</f>
        <v>8818693368.1578102</v>
      </c>
      <c r="AG763" s="1411">
        <f>NPV($C$108,$G638:AG638)+$F638</f>
        <v>8858281540.044508</v>
      </c>
      <c r="AH763" s="1411">
        <f>NPV($C$108,$G638:AH638)+$F638</f>
        <v>8892998685.8606014</v>
      </c>
      <c r="AI763" s="1411">
        <f>NPV($C$108,$G638:AI638)+$F638</f>
        <v>8923404183.4348564</v>
      </c>
      <c r="AJ763" s="1411">
        <f>NPV($C$108,$G638:AJ638)+$F638</f>
        <v>8949992622.616169</v>
      </c>
      <c r="AK763" s="1411">
        <f>NPV($C$108,$G638:AK638)+$F638</f>
        <v>8973201763.476675</v>
      </c>
      <c r="AL763" s="1411">
        <f>NPV($C$108,$G638:AL638)+$F638</f>
        <v>8993419416.7026825</v>
      </c>
      <c r="AM763" s="1411">
        <f>NPV($C$108,$G638:AM638)+$F638</f>
        <v>9010989411.3671436</v>
      </c>
      <c r="AN763" s="1411">
        <f>NPV($C$108,$G638:AN638)+$F638</f>
        <v>9026216786.3585262</v>
      </c>
      <c r="AO763" s="1411">
        <f>NPV($C$108,$G638:AO638)+$F638</f>
        <v>9039372318.5696373</v>
      </c>
      <c r="AP763" s="1411">
        <f>NPV($C$108,$G638:AP638)+$F638</f>
        <v>9050696482.247715</v>
      </c>
      <c r="AQ763" s="1411">
        <f>NPV($C$108,$G638:AQ638)+$F638</f>
        <v>9060402918.7090092</v>
      </c>
      <c r="AR763" s="1411">
        <f>NPV($C$108,$G638:AR638)+$F638</f>
        <v>9068681483.1914196</v>
      </c>
      <c r="AS763" s="1411">
        <f>NPV($C$108,$G638:AS638)+$F638</f>
        <v>9075700925.3930492</v>
      </c>
      <c r="AT763" s="1411">
        <f>NPV($C$108,$G638:AT638)+$F638</f>
        <v>9081611251.7845459</v>
      </c>
      <c r="AU763" s="1411">
        <f>NPV($C$108,$G638:AU638)+$F638</f>
        <v>9086545810.74786</v>
      </c>
      <c r="AV763" s="1411">
        <f>NPV($C$108,$G638:AV638)+$F638</f>
        <v>9090623135.714571</v>
      </c>
      <c r="AW763" s="1411">
        <f>NPV($C$108,$G638:AW638)+$F638</f>
        <v>9093948576.541048</v>
      </c>
      <c r="AX763" s="1411">
        <f>NPV($C$108,$G638:AX638)+$F638</f>
        <v>9096615745.1959782</v>
      </c>
      <c r="AY763" s="1411">
        <f>NPV($C$108,$G638:AY638)+$F638</f>
        <v>9098707798.3127136</v>
      </c>
      <c r="AZ763" s="1411">
        <f>NPV($C$108,$G638:AZ638)+$F638</f>
        <v>9100298576.16502</v>
      </c>
      <c r="BA763" s="1411">
        <f>NPV($C$108,$G638:BA638)+$F638</f>
        <v>9101453615.0716381</v>
      </c>
      <c r="BB763" s="1411">
        <f>NPV($C$108,$G638:BB638)+$F638</f>
        <v>9102231048.0504303</v>
      </c>
      <c r="BC763" s="1411">
        <f>NPV($C$108,$G638:BC638)+$F638</f>
        <v>9102682406.6676025</v>
      </c>
      <c r="BD763" s="1411">
        <f>NPV($C$108,$G638:BD638)+$F638</f>
        <v>9102853335.4130154</v>
      </c>
      <c r="BE763" s="1411">
        <f>NPV($C$108,$G638:BE638)+$F638</f>
        <v>9102784228.5388508</v>
      </c>
      <c r="BF763" s="1411">
        <f>NPV($C$108,$G638:BF638)+$F638</f>
        <v>9102510798.0923481</v>
      </c>
      <c r="BG763" s="1411">
        <f>NPV($C$108,$G638:BG638)+$F638</f>
        <v>9102064580.8264179</v>
      </c>
      <c r="BH763" s="1411">
        <f>NPV($C$108,$G638:BH638)+$F638</f>
        <v>9101473390.7613449</v>
      </c>
      <c r="BI763" s="1411">
        <f>NPV($C$108,$G638:BI638)+$F638</f>
        <v>9100761723.3769588</v>
      </c>
      <c r="BJ763" s="1411">
        <f>NPV($C$108,$G638:BJ638)+$F638</f>
        <v>9099951116.7213726</v>
      </c>
      <c r="BK763" s="1411">
        <f>NPV($C$108,$G638:BK638)+$F638</f>
        <v>9099060474.1154518</v>
      </c>
      <c r="BL763" s="1411">
        <f>NPV($C$108,$G638:BL638)+$F638</f>
        <v>9098106352.6000805</v>
      </c>
      <c r="BM763" s="1411">
        <f>NPV($C$108,$G638:BM638)+$F638</f>
        <v>9097103220.8059559</v>
      </c>
      <c r="BN763" s="1412">
        <f>NPV($C$108,$G638:BN638)+$F638</f>
        <v>9096063689.5143661</v>
      </c>
    </row>
    <row r="764" spans="2:66" x14ac:dyDescent="0.15">
      <c r="B764" s="1337"/>
      <c r="C764" s="1367"/>
      <c r="D764" s="1364" t="str">
        <f t="shared" si="191"/>
        <v>High Price Range</v>
      </c>
      <c r="E764" s="1347" t="str">
        <f t="shared" si="191"/>
        <v>High Range CAPEX</v>
      </c>
      <c r="F764" s="1617">
        <f t="shared" si="188"/>
        <v>15079094594.584221</v>
      </c>
      <c r="G764" s="1413">
        <f>NPV($C$108,$G639:G639)+$F639</f>
        <v>-377812332.07050276</v>
      </c>
      <c r="H764" s="1414">
        <f>NPV($C$108,$G639:H639)+$F639</f>
        <v>1314242430.0234461</v>
      </c>
      <c r="I764" s="1414">
        <f>NPV($C$108,$G639:I639)+$F639</f>
        <v>2726296671.7826519</v>
      </c>
      <c r="J764" s="1414">
        <f>NPV($C$108,$G639:J639)+$F639</f>
        <v>3939518333.4803925</v>
      </c>
      <c r="K764" s="1411">
        <f>NPV($C$108,$G639:K639)+$F639</f>
        <v>4999166293.0113726</v>
      </c>
      <c r="L764" s="1411">
        <f>NPV($C$108,$G639:L639)+$F639</f>
        <v>5934567002.0663738</v>
      </c>
      <c r="M764" s="1411">
        <f>NPV($C$108,$G639:M639)+$F639</f>
        <v>6766482336.1451607</v>
      </c>
      <c r="N764" s="1411">
        <f>NPV($C$108,$G639:N639)+$F639</f>
        <v>7510486111.0665836</v>
      </c>
      <c r="O764" s="1411">
        <f>NPV($C$108,$G639:O639)+$F639</f>
        <v>8178741048.0278912</v>
      </c>
      <c r="P764" s="1411">
        <f>NPV($C$108,$G639:P639)+$F639</f>
        <v>8781029261.4600449</v>
      </c>
      <c r="Q764" s="1411">
        <f>NPV($C$108,$G639:Q639)+$F639</f>
        <v>9325394649.1044712</v>
      </c>
      <c r="R764" s="1411">
        <f>NPV($C$108,$G639:R639)+$F639</f>
        <v>9818566439.358242</v>
      </c>
      <c r="S764" s="1411">
        <f>NPV($C$108,$G639:S639)+$F639</f>
        <v>10266251237.106131</v>
      </c>
      <c r="T764" s="1411">
        <f>NPV($C$108,$G639:T639)+$F639</f>
        <v>10673341894.213671</v>
      </c>
      <c r="U764" s="1411">
        <f>NPV($C$108,$G639:U639)+$F639</f>
        <v>11044071498.000496</v>
      </c>
      <c r="V764" s="1411">
        <f>NPV($C$108,$G639:V639)+$F639</f>
        <v>11382129836.473743</v>
      </c>
      <c r="W764" s="1411">
        <f>NPV($C$108,$G639:W639)+$F639</f>
        <v>11690753419.566824</v>
      </c>
      <c r="X764" s="1411">
        <f>NPV($C$108,$G639:X639)+$F639</f>
        <v>11972796370.979895</v>
      </c>
      <c r="Y764" s="1411">
        <f>NPV($C$108,$G639:Y639)+$F639</f>
        <v>12230787163.447916</v>
      </c>
      <c r="Z764" s="1411">
        <f>NPV($C$108,$G639:Z639)+$F639</f>
        <v>12466974666.144135</v>
      </c>
      <c r="AA764" s="1411">
        <f>NPV($C$108,$G639:AA639)+$F639</f>
        <v>12683365979.276421</v>
      </c>
      <c r="AB764" s="1411">
        <f>NPV($C$108,$G639:AB639)+$F639</f>
        <v>12881757857.957808</v>
      </c>
      <c r="AC764" s="1411">
        <f>NPV($C$108,$G639:AC639)+$F639</f>
        <v>13063763061.401192</v>
      </c>
      <c r="AD764" s="1411">
        <f>NPV($C$108,$G639:AD639)+$F639</f>
        <v>13230832634.258539</v>
      </c>
      <c r="AE764" s="1411">
        <f>NPV($C$108,$G639:AE639)+$F639</f>
        <v>13384274890.106134</v>
      </c>
      <c r="AF764" s="1411">
        <f>NPV($C$108,$G639:AF639)+$F639</f>
        <v>13525271693.916155</v>
      </c>
      <c r="AG764" s="1411">
        <f>NPV($C$108,$G639:AG639)+$F639</f>
        <v>13654892511.832108</v>
      </c>
      <c r="AH764" s="1411">
        <f>NPV($C$108,$G639:AH639)+$F639</f>
        <v>13774106599.857145</v>
      </c>
      <c r="AI764" s="1411">
        <f>NPV($C$108,$G639:AI639)+$F639</f>
        <v>13883793629.371761</v>
      </c>
      <c r="AJ764" s="1411">
        <f>NPV($C$108,$G639:AJ639)+$F639</f>
        <v>13984752990.585293</v>
      </c>
      <c r="AK764" s="1411">
        <f>NPV($C$108,$G639:AK639)+$F639</f>
        <v>14077711970.753483</v>
      </c>
      <c r="AL764" s="1411">
        <f>NPV($C$108,$G639:AL639)+$F639</f>
        <v>14163332969.147223</v>
      </c>
      <c r="AM764" s="1411">
        <f>NPV($C$108,$G639:AM639)+$F639</f>
        <v>14242219883.073133</v>
      </c>
      <c r="AN764" s="1411">
        <f>NPV($C$108,$G639:AN639)+$F639</f>
        <v>14314923777.06119</v>
      </c>
      <c r="AO764" s="1411">
        <f>NPV($C$108,$G639:AO639)+$F639</f>
        <v>14381947929.411562</v>
      </c>
      <c r="AP764" s="1411">
        <f>NPV($C$108,$G639:AP639)+$F639</f>
        <v>14443752335.703718</v>
      </c>
      <c r="AQ764" s="1411">
        <f>NPV($C$108,$G639:AQ639)+$F639</f>
        <v>14500757736.910728</v>
      </c>
      <c r="AR764" s="1411">
        <f>NPV($C$108,$G639:AR639)+$F639</f>
        <v>14553349229.892288</v>
      </c>
      <c r="AS764" s="1411">
        <f>NPV($C$108,$G639:AS639)+$F639</f>
        <v>14601879509.844566</v>
      </c>
      <c r="AT764" s="1411">
        <f>NPV($C$108,$G639:AT639)+$F639</f>
        <v>14646671787.43993</v>
      </c>
      <c r="AU764" s="1411">
        <f>NPV($C$108,$G639:AU639)+$F639</f>
        <v>14688022417.641289</v>
      </c>
      <c r="AV764" s="1411">
        <f>NPV($C$108,$G639:AV639)+$F639</f>
        <v>14726203272.323093</v>
      </c>
      <c r="AW764" s="1411">
        <f>NPV($C$108,$G639:AW639)+$F639</f>
        <v>14761463884.715065</v>
      </c>
      <c r="AX764" s="1411">
        <f>NPV($C$108,$G639:AX639)+$F639</f>
        <v>14794033390.177135</v>
      </c>
      <c r="AY764" s="1411">
        <f>NPV($C$108,$G639:AY639)+$F639</f>
        <v>14824122284.812664</v>
      </c>
      <c r="AZ764" s="1411">
        <f>NPV($C$108,$G639:AZ639)+$F639</f>
        <v>14851924020.847904</v>
      </c>
      <c r="BA764" s="1411">
        <f>NPV($C$108,$G639:BA639)+$F639</f>
        <v>14877616455.481155</v>
      </c>
      <c r="BB764" s="1411">
        <f>NPV($C$108,$G639:BB639)+$F639</f>
        <v>14901363167.97966</v>
      </c>
      <c r="BC764" s="1411">
        <f>NPV($C$108,$G639:BC639)+$F639</f>
        <v>14923314658.129791</v>
      </c>
      <c r="BD764" s="1411">
        <f>NPV($C$108,$G639:BD639)+$F639</f>
        <v>14943609437.68903</v>
      </c>
      <c r="BE764" s="1411">
        <f>NPV($C$108,$G639:BE639)+$F639</f>
        <v>14962375025.214676</v>
      </c>
      <c r="BF764" s="1411">
        <f>NPV($C$108,$G639:BF639)+$F639</f>
        <v>14979728853.528313</v>
      </c>
      <c r="BG764" s="1411">
        <f>NPV($C$108,$G639:BG639)+$F639</f>
        <v>14995779098.094109</v>
      </c>
      <c r="BH764" s="1411">
        <f>NPV($C$108,$G639:BH639)+$F639</f>
        <v>15010625433.725239</v>
      </c>
      <c r="BI764" s="1411">
        <f>NPV($C$108,$G639:BI639)+$F639</f>
        <v>15024359726.269493</v>
      </c>
      <c r="BJ764" s="1411">
        <f>NPV($C$108,$G639:BJ639)+$F639</f>
        <v>15037066665.249969</v>
      </c>
      <c r="BK764" s="1411">
        <f>NPV($C$108,$G639:BK639)+$F639</f>
        <v>15048824342.837757</v>
      </c>
      <c r="BL764" s="1411">
        <f>NPV($C$108,$G639:BL639)+$F639</f>
        <v>15059704784.00106</v>
      </c>
      <c r="BM764" s="1411">
        <f>NPV($C$108,$G639:BM639)+$F639</f>
        <v>15069774432.201359</v>
      </c>
      <c r="BN764" s="1412">
        <f>NPV($C$108,$G639:BN639)+$F639</f>
        <v>15079094594.584221</v>
      </c>
    </row>
    <row r="765" spans="2:66" ht="5.25" customHeight="1" x14ac:dyDescent="0.15">
      <c r="B765" s="1337"/>
      <c r="C765" s="1366"/>
      <c r="D765" s="166"/>
      <c r="E765" s="1337"/>
      <c r="F765" s="1616"/>
      <c r="G765" s="1411"/>
      <c r="H765" s="1411"/>
      <c r="I765" s="1411"/>
      <c r="J765" s="1411"/>
      <c r="K765" s="1411"/>
      <c r="L765" s="1411"/>
      <c r="M765" s="1411"/>
      <c r="N765" s="1411"/>
      <c r="O765" s="1411"/>
      <c r="P765" s="1411"/>
      <c r="Q765" s="1411"/>
      <c r="R765" s="1411"/>
      <c r="S765" s="1411"/>
      <c r="T765" s="1411"/>
      <c r="U765" s="1411"/>
      <c r="V765" s="1411"/>
      <c r="W765" s="1411"/>
      <c r="X765" s="1411"/>
      <c r="Y765" s="1411"/>
      <c r="Z765" s="1411"/>
      <c r="AA765" s="1411"/>
      <c r="AB765" s="1411"/>
      <c r="AC765" s="1411"/>
      <c r="AD765" s="1411"/>
      <c r="AE765" s="1411"/>
      <c r="AF765" s="1411"/>
      <c r="AG765" s="1411"/>
      <c r="AH765" s="1411"/>
      <c r="AI765" s="1411"/>
      <c r="AJ765" s="1411"/>
      <c r="AK765" s="1411"/>
      <c r="AL765" s="1411"/>
      <c r="AM765" s="1411"/>
      <c r="AN765" s="1411"/>
      <c r="AO765" s="1411"/>
      <c r="AP765" s="1411"/>
      <c r="AQ765" s="1411"/>
      <c r="AR765" s="1411"/>
      <c r="AS765" s="1411"/>
      <c r="AT765" s="1411"/>
      <c r="AU765" s="1411"/>
      <c r="AV765" s="1411"/>
      <c r="AW765" s="1411"/>
      <c r="AX765" s="1411"/>
      <c r="AY765" s="1411"/>
      <c r="AZ765" s="1411"/>
      <c r="BA765" s="1411"/>
      <c r="BB765" s="1411"/>
      <c r="BC765" s="1411"/>
      <c r="BD765" s="1411"/>
      <c r="BE765" s="1411"/>
      <c r="BF765" s="1411"/>
      <c r="BG765" s="1411"/>
      <c r="BH765" s="1411"/>
      <c r="BI765" s="1411"/>
      <c r="BJ765" s="1411"/>
      <c r="BK765" s="1411"/>
      <c r="BL765" s="1411"/>
      <c r="BM765" s="1411"/>
      <c r="BN765" s="1412"/>
    </row>
    <row r="766" spans="2:66" ht="18" customHeight="1" x14ac:dyDescent="0.15">
      <c r="B766" s="1337"/>
      <c r="C766" s="1380" t="str">
        <f>C735</f>
        <v>High Range Opex - Low</v>
      </c>
      <c r="D766" s="166" t="str">
        <f t="shared" ref="D766:E768" si="192">D703</f>
        <v>Low Price Range</v>
      </c>
      <c r="E766" s="1337" t="str">
        <f t="shared" si="192"/>
        <v>High Range CAPEX</v>
      </c>
      <c r="F766" s="1616">
        <f t="shared" si="188"/>
        <v>-14019836525.118906</v>
      </c>
      <c r="G766" s="1411">
        <f>NPV($C$108,$G641:G641)+$F641</f>
        <v>-2755266817.4274707</v>
      </c>
      <c r="H766" s="1411">
        <f>NPV($C$108,$G641:H641)+$F641</f>
        <v>-3163894305.9142561</v>
      </c>
      <c r="I766" s="1411">
        <f>NPV($C$108,$G641:I641)+$F641</f>
        <v>-3644521758.4561749</v>
      </c>
      <c r="J766" s="1411">
        <f>NPV($C$108,$G641:J641)+$F641</f>
        <v>-4152295549.1895866</v>
      </c>
      <c r="K766" s="1411">
        <f>NPV($C$108,$G641:K641)+$F641</f>
        <v>-4666004634.1387911</v>
      </c>
      <c r="L766" s="1411">
        <f>NPV($C$108,$G641:L641)+$F641</f>
        <v>-5174145462.4111423</v>
      </c>
      <c r="M766" s="1411">
        <f>NPV($C$108,$G641:M641)+$F641</f>
        <v>-5670055694.4250135</v>
      </c>
      <c r="N766" s="1411">
        <f>NPV($C$108,$G641:N641)+$F641</f>
        <v>-6149784965.1194172</v>
      </c>
      <c r="O766" s="1411">
        <f>NPV($C$108,$G641:O641)+$F641</f>
        <v>-6611021517.9174175</v>
      </c>
      <c r="P766" s="1411">
        <f>NPV($C$108,$G641:P641)+$F641</f>
        <v>-7052495647.9122877</v>
      </c>
      <c r="Q766" s="1411">
        <f>NPV($C$108,$G641:Q641)+$F641</f>
        <v>-7473623741.0330582</v>
      </c>
      <c r="R766" s="1411">
        <f>NPV($C$108,$G641:R641)+$F641</f>
        <v>-7874284199.2114677</v>
      </c>
      <c r="S766" s="1411">
        <f>NPV($C$108,$G641:S641)+$F641</f>
        <v>-8254670453.2701263</v>
      </c>
      <c r="T766" s="1411">
        <f>NPV($C$108,$G641:T641)+$F641</f>
        <v>-8615191396.4737282</v>
      </c>
      <c r="U766" s="1411">
        <f>NPV($C$108,$G641:U641)+$F641</f>
        <v>-8956402224.94627</v>
      </c>
      <c r="V766" s="1411">
        <f>NPV($C$108,$G641:V641)+$F641</f>
        <v>-9278955453.2532883</v>
      </c>
      <c r="W766" s="1411">
        <f>NPV($C$108,$G641:W641)+$F641</f>
        <v>-9583565702.3374596</v>
      </c>
      <c r="X766" s="1411">
        <f>NPV($C$108,$G641:X641)+$F641</f>
        <v>-9870984115.4544373</v>
      </c>
      <c r="Y766" s="1411">
        <f>NPV($C$108,$G641:Y641)+$F641</f>
        <v>-10141979640.799492</v>
      </c>
      <c r="Z766" s="1411">
        <f>NPV($C$108,$G641:Z641)+$F641</f>
        <v>-10397325294.402393</v>
      </c>
      <c r="AA766" s="1411">
        <f>NPV($C$108,$G641:AA641)+$F641</f>
        <v>-10637788086.215797</v>
      </c>
      <c r="AB766" s="1411">
        <f>NPV($C$108,$G641:AB641)+$F641</f>
        <v>-10864121672.195698</v>
      </c>
      <c r="AC766" s="1411">
        <f>NPV($C$108,$G641:AC641)+$F641</f>
        <v>-11077061054.29155</v>
      </c>
      <c r="AD766" s="1411">
        <f>NPV($C$108,$G641:AD641)+$F641</f>
        <v>-11277318830.527195</v>
      </c>
      <c r="AE766" s="1411">
        <f>NPV($C$108,$G641:AE641)+$F641</f>
        <v>-11465582624.986837</v>
      </c>
      <c r="AF766" s="1411">
        <f>NPV($C$108,$G641:AF641)+$F641</f>
        <v>-11642513419.327728</v>
      </c>
      <c r="AG766" s="1411">
        <f>NPV($C$108,$G641:AG641)+$F641</f>
        <v>-11808744574.424328</v>
      </c>
      <c r="AH766" s="1411">
        <f>NPV($C$108,$G641:AH641)+$F641</f>
        <v>-11964881380.249901</v>
      </c>
      <c r="AI766" s="1411">
        <f>NPV($C$108,$G641:AI641)+$F641</f>
        <v>-12111501009.108183</v>
      </c>
      <c r="AJ766" s="1411">
        <f>NPV($C$108,$G641:AJ641)+$F641</f>
        <v>-12249152775.283714</v>
      </c>
      <c r="AK766" s="1411">
        <f>NPV($C$108,$G641:AK641)+$F641</f>
        <v>-12378358625.497393</v>
      </c>
      <c r="AL766" s="1411">
        <f>NPV($C$108,$G641:AL641)+$F641</f>
        <v>-12499613800.948046</v>
      </c>
      <c r="AM766" s="1411">
        <f>NPV($C$108,$G641:AM641)+$F641</f>
        <v>-12613387624.424452</v>
      </c>
      <c r="AN766" s="1411">
        <f>NPV($C$108,$G641:AN641)+$F641</f>
        <v>-12720124375.883202</v>
      </c>
      <c r="AO766" s="1411">
        <f>NPV($C$108,$G641:AO641)+$F641</f>
        <v>-12820244227.666573</v>
      </c>
      <c r="AP766" s="1411">
        <f>NPV($C$108,$G641:AP641)+$F641</f>
        <v>-12914144216.672375</v>
      </c>
      <c r="AQ766" s="1411">
        <f>NPV($C$108,$G641:AQ641)+$F641</f>
        <v>-13002199235.653103</v>
      </c>
      <c r="AR766" s="1411">
        <f>NPV($C$108,$G641:AR641)+$F641</f>
        <v>-13084763029.69371</v>
      </c>
      <c r="AS766" s="1411">
        <f>NPV($C$108,$G641:AS641)+$F641</f>
        <v>-13162169187.00876</v>
      </c>
      <c r="AT766" s="1411">
        <f>NPV($C$108,$G641:AT641)+$F641</f>
        <v>-13234732115.674625</v>
      </c>
      <c r="AU766" s="1411">
        <f>NPV($C$108,$G641:AU641)+$F641</f>
        <v>-13302747999.897377</v>
      </c>
      <c r="AV766" s="1411">
        <f>NPV($C$108,$G641:AV641)+$F641</f>
        <v>-13366495731.011244</v>
      </c>
      <c r="AW766" s="1411">
        <f>NPV($C$108,$G641:AW641)+$F641</f>
        <v>-13426237809.683424</v>
      </c>
      <c r="AX766" s="1411">
        <f>NPV($C$108,$G641:AX641)+$F641</f>
        <v>-13482221216.830009</v>
      </c>
      <c r="AY766" s="1411">
        <f>NPV($C$108,$G641:AY641)+$F641</f>
        <v>-13534678251.573349</v>
      </c>
      <c r="AZ766" s="1411">
        <f>NPV($C$108,$G641:AZ641)+$F641</f>
        <v>-13583827335.232044</v>
      </c>
      <c r="BA766" s="1411">
        <f>NPV($C$108,$G641:BA641)+$F641</f>
        <v>-13629873780.862181</v>
      </c>
      <c r="BB766" s="1411">
        <f>NPV($C$108,$G641:BB641)+$F641</f>
        <v>-13673010528.286963</v>
      </c>
      <c r="BC766" s="1411">
        <f>NPV($C$108,$G641:BC641)+$F641</f>
        <v>-13713418844.882223</v>
      </c>
      <c r="BD766" s="1411">
        <f>NPV($C$108,$G641:BD641)+$F641</f>
        <v>-13751268992.643274</v>
      </c>
      <c r="BE766" s="1411">
        <f>NPV($C$108,$G641:BE641)+$F641</f>
        <v>-13786720862.257877</v>
      </c>
      <c r="BF766" s="1411">
        <f>NPV($C$108,$G641:BF641)+$F641</f>
        <v>-13819924575.061304</v>
      </c>
      <c r="BG766" s="1411">
        <f>NPV($C$108,$G641:BG641)+$F641</f>
        <v>-13851021053.861572</v>
      </c>
      <c r="BH766" s="1411">
        <f>NPV($C$108,$G641:BH641)+$F641</f>
        <v>-13880142563.703205</v>
      </c>
      <c r="BI766" s="1411">
        <f>NPV($C$108,$G641:BI641)+$F641</f>
        <v>-13907413223.692179</v>
      </c>
      <c r="BJ766" s="1411">
        <f>NPV($C$108,$G641:BJ641)+$F641</f>
        <v>-13932949491.038052</v>
      </c>
      <c r="BK766" s="1411">
        <f>NPV($C$108,$G641:BK641)+$F641</f>
        <v>-13956860618.485703</v>
      </c>
      <c r="BL766" s="1411">
        <f>NPV($C$108,$G641:BL641)+$F641</f>
        <v>-13979249086.311872</v>
      </c>
      <c r="BM766" s="1411">
        <f>NPV($C$108,$G641:BM641)+$F641</f>
        <v>-14000211010.053579</v>
      </c>
      <c r="BN766" s="1412">
        <f>NPV($C$108,$G641:BN641)+$F641</f>
        <v>-14019836525.118906</v>
      </c>
    </row>
    <row r="767" spans="2:66" x14ac:dyDescent="0.15">
      <c r="B767" s="1337"/>
      <c r="C767" s="1380"/>
      <c r="D767" s="166" t="str">
        <f t="shared" si="192"/>
        <v>Low Price Range</v>
      </c>
      <c r="E767" s="1337" t="str">
        <f t="shared" si="192"/>
        <v>High Range CAPEX</v>
      </c>
      <c r="F767" s="1616">
        <f t="shared" si="188"/>
        <v>-12386311312.424351</v>
      </c>
      <c r="G767" s="1411">
        <f>NPV($C$108,$G642:G642)+$F642</f>
        <v>-2755266817.4274707</v>
      </c>
      <c r="H767" s="1411">
        <f>NPV($C$108,$G642:H642)+$F642</f>
        <v>-3109986362.8978763</v>
      </c>
      <c r="I767" s="1411">
        <f>NPV($C$108,$G642:I642)+$F642</f>
        <v>-3519249400.1795139</v>
      </c>
      <c r="J767" s="1411">
        <f>NPV($C$108,$G642:J642)+$F642</f>
        <v>-3949303418.9410157</v>
      </c>
      <c r="K767" s="1411">
        <f>NPV($C$108,$G642:K642)+$F642</f>
        <v>-4383729488.3312187</v>
      </c>
      <c r="L767" s="1411">
        <f>NPV($C$108,$G642:L642)+$F642</f>
        <v>-4813429718.464098</v>
      </c>
      <c r="M767" s="1411">
        <f>NPV($C$108,$G642:M642)+$F642</f>
        <v>-5233037809.3827076</v>
      </c>
      <c r="N767" s="1411">
        <f>NPV($C$108,$G642:N642)+$F642</f>
        <v>-5639315817.6594257</v>
      </c>
      <c r="O767" s="1411">
        <f>NPV($C$108,$G642:O642)+$F642</f>
        <v>-6030331917.0581264</v>
      </c>
      <c r="P767" s="1411">
        <f>NPV($C$108,$G642:P642)+$F642</f>
        <v>-6404996537.9601803</v>
      </c>
      <c r="Q767" s="1411">
        <f>NPV($C$108,$G642:Q642)+$F642</f>
        <v>-6762781886.8497944</v>
      </c>
      <c r="R767" s="1411">
        <f>NPV($C$108,$G642:R642)+$F642</f>
        <v>-7103543249.7085724</v>
      </c>
      <c r="S767" s="1411">
        <f>NPV($C$108,$G642:S642)+$F642</f>
        <v>-7427400466.2642956</v>
      </c>
      <c r="T767" s="1411">
        <f>NPV($C$108,$G642:T642)+$F642</f>
        <v>-7734656806.4095297</v>
      </c>
      <c r="U767" s="1411">
        <f>NPV($C$108,$G642:U642)+$F642</f>
        <v>-8025742063.1399193</v>
      </c>
      <c r="V767" s="1411">
        <f>NPV($C$108,$G642:V642)+$F642</f>
        <v>-8301171860.1676579</v>
      </c>
      <c r="W767" s="1411">
        <f>NPV($C$108,$G642:W642)+$F642</f>
        <v>-8561518123.982008</v>
      </c>
      <c r="X767" s="1411">
        <f>NPV($C$108,$G642:X642)+$F642</f>
        <v>-8807387425.0949364</v>
      </c>
      <c r="Y767" s="1411">
        <f>NPV($C$108,$G642:Y642)+$F642</f>
        <v>-9039404976.0550976</v>
      </c>
      <c r="Z767" s="1411">
        <f>NPV($C$108,$G642:Z642)+$F642</f>
        <v>-9258202763.7193985</v>
      </c>
      <c r="AA767" s="1411">
        <f>NPV($C$108,$G642:AA642)+$F642</f>
        <v>-9464410745.3142319</v>
      </c>
      <c r="AB767" s="1411">
        <f>NPV($C$108,$G642:AB642)+$F642</f>
        <v>-9658650341.4035397</v>
      </c>
      <c r="AC767" s="1411">
        <f>NPV($C$108,$G642:AC642)+$F642</f>
        <v>-9841529667.2682934</v>
      </c>
      <c r="AD767" s="1411">
        <f>NPV($C$108,$G642:AD642)+$F642</f>
        <v>-10013640090.055111</v>
      </c>
      <c r="AE767" s="1411">
        <f>NPV($C$108,$G642:AE642)+$F642</f>
        <v>-10175553802.929203</v>
      </c>
      <c r="AF767" s="1411">
        <f>NPV($C$108,$G642:AF642)+$F642</f>
        <v>-10327822182.614254</v>
      </c>
      <c r="AG767" s="1411">
        <f>NPV($C$108,$G642:AG642)+$F642</f>
        <v>-10470974751.835171</v>
      </c>
      <c r="AH767" s="1411">
        <f>NPV($C$108,$G642:AH642)+$F642</f>
        <v>-10605518609.145283</v>
      </c>
      <c r="AI767" s="1411">
        <f>NPV($C$108,$G642:AI642)+$F642</f>
        <v>-10731938219.408726</v>
      </c>
      <c r="AJ767" s="1411">
        <f>NPV($C$108,$G642:AJ642)+$F642</f>
        <v>-10850695481.58943</v>
      </c>
      <c r="AK767" s="1411">
        <f>NPV($C$108,$G642:AK642)+$F642</f>
        <v>-10962230008.419601</v>
      </c>
      <c r="AL767" s="1411">
        <f>NPV($C$108,$G642:AL642)+$F642</f>
        <v>-11066959566.373247</v>
      </c>
      <c r="AM767" s="1411">
        <f>NPV($C$108,$G642:AM642)+$F642</f>
        <v>-11165280635.159225</v>
      </c>
      <c r="AN767" s="1411">
        <f>NPV($C$108,$G642:AN642)+$F642</f>
        <v>-11257569054.408209</v>
      </c>
      <c r="AO767" s="1411">
        <f>NPV($C$108,$G642:AO642)+$F642</f>
        <v>-11344180731.901772</v>
      </c>
      <c r="AP767" s="1411">
        <f>NPV($C$108,$G642:AP642)+$F642</f>
        <v>-11425452392.984818</v>
      </c>
      <c r="AQ767" s="1411">
        <f>NPV($C$108,$G642:AQ642)+$F642</f>
        <v>-11501702355.020323</v>
      </c>
      <c r="AR767" s="1411">
        <f>NPV($C$108,$G642:AR642)+$F642</f>
        <v>-11573231314.119728</v>
      </c>
      <c r="AS767" s="1411">
        <f>NPV($C$108,$G642:AS642)+$F642</f>
        <v>-11640323134.091473</v>
      </c>
      <c r="AT767" s="1411">
        <f>NPV($C$108,$G642:AT642)+$F642</f>
        <v>-11703245629.731216</v>
      </c>
      <c r="AU767" s="1411">
        <f>NPV($C$108,$G642:AU642)+$F642</f>
        <v>-11762251338.337181</v>
      </c>
      <c r="AV767" s="1411">
        <f>NPV($C$108,$G642:AV642)+$F642</f>
        <v>-11817578274.75631</v>
      </c>
      <c r="AW767" s="1411">
        <f>NPV($C$108,$G642:AW642)+$F642</f>
        <v>-11869450666.417477</v>
      </c>
      <c r="AX767" s="1411">
        <f>NPV($C$108,$G642:AX642)+$F642</f>
        <v>-11918079665.738821</v>
      </c>
      <c r="AY767" s="1411">
        <f>NPV($C$108,$G642:AY642)+$F642</f>
        <v>-11963664038.049196</v>
      </c>
      <c r="AZ767" s="1411">
        <f>NPV($C$108,$G642:AZ642)+$F642</f>
        <v>-12006390823.771622</v>
      </c>
      <c r="BA767" s="1411">
        <f>NPV($C$108,$G642:BA642)+$F642</f>
        <v>-12046435974.106665</v>
      </c>
      <c r="BB767" s="1411">
        <f>NPV($C$108,$G642:BB642)+$F642</f>
        <v>-12083964959.846954</v>
      </c>
      <c r="BC767" s="1411">
        <f>NPV($C$108,$G642:BC642)+$F642</f>
        <v>-12119133353.268534</v>
      </c>
      <c r="BD767" s="1411">
        <f>NPV($C$108,$G642:BD642)+$F642</f>
        <v>-12152087383.294275</v>
      </c>
      <c r="BE767" s="1411">
        <f>NPV($C$108,$G642:BE642)+$F642</f>
        <v>-12182964464.321171</v>
      </c>
      <c r="BF767" s="1411">
        <f>NPV($C$108,$G642:BF642)+$F642</f>
        <v>-12211893699.256062</v>
      </c>
      <c r="BG767" s="1411">
        <f>NPV($C$108,$G642:BG642)+$F642</f>
        <v>-12238996357.421467</v>
      </c>
      <c r="BH767" s="1411">
        <f>NPV($C$108,$G642:BH642)+$F642</f>
        <v>-12264386328.080803</v>
      </c>
      <c r="BI767" s="1411">
        <f>NPV($C$108,$G642:BI642)+$F642</f>
        <v>-12288170550.395901</v>
      </c>
      <c r="BJ767" s="1411">
        <f>NPV($C$108,$G642:BJ642)+$F642</f>
        <v>-12310449420.673563</v>
      </c>
      <c r="BK767" s="1411">
        <f>NPV($C$108,$G642:BK642)+$F642</f>
        <v>-12331317177.785801</v>
      </c>
      <c r="BL767" s="1411">
        <f>NPV($C$108,$G642:BL642)+$F642</f>
        <v>-12350862267.66316</v>
      </c>
      <c r="BM767" s="1411">
        <f>NPV($C$108,$G642:BM642)+$F642</f>
        <v>-12369167687.76475</v>
      </c>
      <c r="BN767" s="1412">
        <f>NPV($C$108,$G642:BN642)+$F642</f>
        <v>-12386311312.424351</v>
      </c>
    </row>
    <row r="768" spans="2:66" x14ac:dyDescent="0.15">
      <c r="B768" s="1337"/>
      <c r="C768" s="1380"/>
      <c r="D768" s="166" t="str">
        <f t="shared" si="192"/>
        <v>Low Price Range</v>
      </c>
      <c r="E768" s="1337" t="str">
        <f t="shared" si="192"/>
        <v>High Range CAPEX</v>
      </c>
      <c r="F768" s="1616">
        <f t="shared" si="188"/>
        <v>-10473786903.4533</v>
      </c>
      <c r="G768" s="1411">
        <f>NPV($C$108,$G643:G643)+$F643</f>
        <v>-2755266817.4274707</v>
      </c>
      <c r="H768" s="1411">
        <f>NPV($C$108,$G643:H643)+$F643</f>
        <v>-3056078419.8814964</v>
      </c>
      <c r="I768" s="1411">
        <f>NPV($C$108,$G643:I643)+$F643</f>
        <v>-3391477648.6569295</v>
      </c>
      <c r="J768" s="1411">
        <f>NPV($C$108,$G643:J643)+$F643</f>
        <v>-3739101606.2361021</v>
      </c>
      <c r="K768" s="1411">
        <f>NPV($C$108,$G643:K643)+$F643</f>
        <v>-4087832236.5039635</v>
      </c>
      <c r="L768" s="1411">
        <f>NPV($C$108,$G643:L643)+$F643</f>
        <v>-4431425884.0915718</v>
      </c>
      <c r="M768" s="1411">
        <f>NPV($C$108,$G643:M643)+$F643</f>
        <v>-4766172359.3808355</v>
      </c>
      <c r="N768" s="1411">
        <f>NPV($C$108,$G643:N643)+$F643</f>
        <v>-5089828935.3909016</v>
      </c>
      <c r="O768" s="1411">
        <f>NPV($C$108,$G643:O643)+$F643</f>
        <v>-5401064784.6897535</v>
      </c>
      <c r="P768" s="1411">
        <f>NPV($C$108,$G643:P643)+$F643</f>
        <v>-5699143220.9581118</v>
      </c>
      <c r="Q768" s="1411">
        <f>NPV($C$108,$G643:Q643)+$F643</f>
        <v>-5983727239.3472462</v>
      </c>
      <c r="R768" s="1411">
        <f>NPV($C$108,$G643:R643)+$F643</f>
        <v>-6254754301.4552364</v>
      </c>
      <c r="S768" s="1411">
        <f>NPV($C$108,$G643:S643)+$F643</f>
        <v>-6512352491.9320736</v>
      </c>
      <c r="T768" s="1411">
        <f>NPV($C$108,$G643:T643)+$F643</f>
        <v>-6756782642.1762009</v>
      </c>
      <c r="U768" s="1411">
        <f>NPV($C$108,$G643:U643)+$F643</f>
        <v>-6988397417.4235907</v>
      </c>
      <c r="V768" s="1411">
        <f>NPV($C$108,$G643:V643)+$F643</f>
        <v>-7207611856.2029562</v>
      </c>
      <c r="W768" s="1411">
        <f>NPV($C$108,$G643:W643)+$F643</f>
        <v>-7414881855.965415</v>
      </c>
      <c r="X768" s="1411">
        <f>NPV($C$108,$G643:X643)+$F643</f>
        <v>-7610688299.7892246</v>
      </c>
      <c r="Y768" s="1411">
        <f>NPV($C$108,$G643:Y643)+$F643</f>
        <v>-7795525265.4683828</v>
      </c>
      <c r="Z768" s="1411">
        <f>NPV($C$108,$G643:Z643)+$F643</f>
        <v>-7969891237.0805254</v>
      </c>
      <c r="AA768" s="1411">
        <f>NPV($C$108,$G643:AA643)+$F643</f>
        <v>-8134282554.8726015</v>
      </c>
      <c r="AB768" s="1411">
        <f>NPV($C$108,$G643:AB643)+$F643</f>
        <v>-8289188552.662756</v>
      </c>
      <c r="AC768" s="1411">
        <f>NPV($C$108,$G643:AC643)+$F643</f>
        <v>-8435087979.2802114</v>
      </c>
      <c r="AD768" s="1411">
        <f>NPV($C$108,$G643:AD643)+$F643</f>
        <v>-8572446404.2659864</v>
      </c>
      <c r="AE768" s="1411">
        <f>NPV($C$108,$G643:AE643)+$F643</f>
        <v>-8701714382.3189583</v>
      </c>
      <c r="AF768" s="1411">
        <f>NPV($C$108,$G643:AF643)+$F643</f>
        <v>-8823326204.9786835</v>
      </c>
      <c r="AG768" s="1411">
        <f>NPV($C$108,$G643:AG643)+$F643</f>
        <v>-8937699107.8620434</v>
      </c>
      <c r="AH768" s="1411">
        <f>NPV($C$108,$G643:AH643)+$F643</f>
        <v>-9045232831.5087814</v>
      </c>
      <c r="AI768" s="1411">
        <f>NPV($C$108,$G643:AI643)+$F643</f>
        <v>-9146309456.3485546</v>
      </c>
      <c r="AJ768" s="1411">
        <f>NPV($C$108,$G643:AJ643)+$F643</f>
        <v>-9241293449.4351978</v>
      </c>
      <c r="AK768" s="1411">
        <f>NPV($C$108,$G643:AK643)+$F643</f>
        <v>-9330531873.78582</v>
      </c>
      <c r="AL768" s="1411">
        <f>NPV($C$108,$G643:AL643)+$F643</f>
        <v>-9414354721.4037971</v>
      </c>
      <c r="AM768" s="1411">
        <f>NPV($C$108,$G643:AM643)+$F643</f>
        <v>-9493075339.0754299</v>
      </c>
      <c r="AN768" s="1411">
        <f>NPV($C$108,$G643:AN643)+$F643</f>
        <v>-9566990922.3374443</v>
      </c>
      <c r="AO768" s="1411">
        <f>NPV($C$108,$G643:AO643)+$F643</f>
        <v>-9636383058.008709</v>
      </c>
      <c r="AP768" s="1411">
        <f>NPV($C$108,$G643:AP643)+$F643</f>
        <v>-9701518299.6578541</v>
      </c>
      <c r="AQ768" s="1411">
        <f>NPV($C$108,$G643:AQ643)+$F643</f>
        <v>-9762648763.5609684</v>
      </c>
      <c r="AR768" s="1411">
        <f>NPV($C$108,$G643:AR643)+$F643</f>
        <v>-9820012735.2597904</v>
      </c>
      <c r="AS768" s="1411">
        <f>NPV($C$108,$G643:AS643)+$F643</f>
        <v>-9873835278.8907299</v>
      </c>
      <c r="AT768" s="1411">
        <f>NPV($C$108,$G643:AT643)+$F643</f>
        <v>-9924328843.1200066</v>
      </c>
      <c r="AU768" s="1411">
        <f>NPV($C$108,$G643:AU643)+$F643</f>
        <v>-9971693858.8686829</v>
      </c>
      <c r="AV768" s="1411">
        <f>NPV($C$108,$G643:AV643)+$F643</f>
        <v>-10016119325.105381</v>
      </c>
      <c r="AW768" s="1411">
        <f>NPV($C$108,$G643:AW643)+$F643</f>
        <v>-10057783379.872961</v>
      </c>
      <c r="AX768" s="1411">
        <f>NPV($C$108,$G643:AX643)+$F643</f>
        <v>-10096853854.437155</v>
      </c>
      <c r="AY768" s="1411">
        <f>NPV($C$108,$G643:AY643)+$F643</f>
        <v>-10133488809.031265</v>
      </c>
      <c r="AZ768" s="1411">
        <f>NPV($C$108,$G643:AZ643)+$F643</f>
        <v>-10167837049.146496</v>
      </c>
      <c r="BA768" s="1411">
        <f>NPV($C$108,$G643:BA643)+$F643</f>
        <v>-10200038621.702255</v>
      </c>
      <c r="BB768" s="1411">
        <f>NPV($C$108,$G643:BB643)+$F643</f>
        <v>-10230225290.741373</v>
      </c>
      <c r="BC768" s="1411">
        <f>NPV($C$108,$G643:BC643)+$F643</f>
        <v>-10258520992.544724</v>
      </c>
      <c r="BD768" s="1411">
        <f>NPV($C$108,$G643:BD643)+$F643</f>
        <v>-10285042270.259037</v>
      </c>
      <c r="BE768" s="1411">
        <f>NPV($C$108,$G643:BE643)+$F643</f>
        <v>-10309898688.289755</v>
      </c>
      <c r="BF768" s="1411">
        <f>NPV($C$108,$G643:BF643)+$F643</f>
        <v>-10333193226.834652</v>
      </c>
      <c r="BG768" s="1411">
        <f>NPV($C$108,$G643:BG643)+$F643</f>
        <v>-10355022657.029915</v>
      </c>
      <c r="BH768" s="1411">
        <f>NPV($C$108,$G643:BH643)+$F643</f>
        <v>-10375477897.253029</v>
      </c>
      <c r="BI768" s="1411">
        <f>NPV($C$108,$G643:BI643)+$F643</f>
        <v>-10394644351.180679</v>
      </c>
      <c r="BJ768" s="1411">
        <f>NPV($C$108,$G643:BJ643)+$F643</f>
        <v>-10412602228.237923</v>
      </c>
      <c r="BK768" s="1411">
        <f>NPV($C$108,$G643:BK643)+$F643</f>
        <v>-10429426847.100206</v>
      </c>
      <c r="BL768" s="1411">
        <f>NPV($C$108,$G643:BL643)+$F643</f>
        <v>-10445188922.924725</v>
      </c>
      <c r="BM768" s="1411">
        <f>NPV($C$108,$G643:BM643)+$F643</f>
        <v>-10459954838.993908</v>
      </c>
      <c r="BN768" s="1412">
        <f>NPV($C$108,$G643:BN643)+$F643</f>
        <v>-10473786903.4533</v>
      </c>
    </row>
    <row r="769" spans="2:66" ht="7.5" customHeight="1" x14ac:dyDescent="0.15">
      <c r="B769" s="1337"/>
      <c r="C769" s="1380"/>
      <c r="D769" s="166"/>
      <c r="E769" s="1337"/>
      <c r="F769" s="1616"/>
      <c r="G769" s="1411"/>
      <c r="H769" s="1411"/>
      <c r="I769" s="1411"/>
      <c r="J769" s="1411"/>
      <c r="K769" s="1411"/>
      <c r="L769" s="1411"/>
      <c r="M769" s="1411"/>
      <c r="N769" s="1411"/>
      <c r="O769" s="1411"/>
      <c r="P769" s="1411"/>
      <c r="Q769" s="1411"/>
      <c r="R769" s="1411"/>
      <c r="S769" s="1411"/>
      <c r="T769" s="1411"/>
      <c r="U769" s="1411"/>
      <c r="V769" s="1411"/>
      <c r="W769" s="1411"/>
      <c r="X769" s="1411"/>
      <c r="Y769" s="1411"/>
      <c r="Z769" s="1411"/>
      <c r="AA769" s="1411"/>
      <c r="AB769" s="1411"/>
      <c r="AC769" s="1411"/>
      <c r="AD769" s="1411"/>
      <c r="AE769" s="1411"/>
      <c r="AF769" s="1411"/>
      <c r="AG769" s="1411"/>
      <c r="AH769" s="1411"/>
      <c r="AI769" s="1411"/>
      <c r="AJ769" s="1411"/>
      <c r="AK769" s="1411"/>
      <c r="AL769" s="1411"/>
      <c r="AM769" s="1411"/>
      <c r="AN769" s="1411"/>
      <c r="AO769" s="1411"/>
      <c r="AP769" s="1411"/>
      <c r="AQ769" s="1411"/>
      <c r="AR769" s="1411"/>
      <c r="AS769" s="1411"/>
      <c r="AT769" s="1411"/>
      <c r="AU769" s="1411"/>
      <c r="AV769" s="1411"/>
      <c r="AW769" s="1411"/>
      <c r="AX769" s="1411"/>
      <c r="AY769" s="1411"/>
      <c r="AZ769" s="1411"/>
      <c r="BA769" s="1411"/>
      <c r="BB769" s="1411"/>
      <c r="BC769" s="1411"/>
      <c r="BD769" s="1411"/>
      <c r="BE769" s="1411"/>
      <c r="BF769" s="1411"/>
      <c r="BG769" s="1411"/>
      <c r="BH769" s="1411"/>
      <c r="BI769" s="1411"/>
      <c r="BJ769" s="1411"/>
      <c r="BK769" s="1411"/>
      <c r="BL769" s="1411"/>
      <c r="BM769" s="1411"/>
      <c r="BN769" s="1412"/>
    </row>
    <row r="770" spans="2:66" ht="12.75" customHeight="1" x14ac:dyDescent="0.15">
      <c r="B770" s="1337"/>
      <c r="C770" s="1380"/>
      <c r="D770" s="166" t="str">
        <f t="shared" ref="D770:E772" si="193">D707</f>
        <v>High Price Range</v>
      </c>
      <c r="E770" s="1337" t="str">
        <f t="shared" si="193"/>
        <v>High Range CAPEX</v>
      </c>
      <c r="F770" s="1616">
        <f t="shared" si="188"/>
        <v>5151507673.8638124</v>
      </c>
      <c r="G770" s="1411">
        <f>NPV($C$108,$G645:G645)+$F645</f>
        <v>-300406331.79202557</v>
      </c>
      <c r="H770" s="1411">
        <f>NPV($C$108,$G645:H645)+$F645</f>
        <v>1126719019.9795141</v>
      </c>
      <c r="I770" s="1411">
        <f>NPV($C$108,$G645:I645)+$F645</f>
        <v>2152084354.0935459</v>
      </c>
      <c r="J770" s="1411">
        <f>NPV($C$108,$G645:J645)+$F645</f>
        <v>2927524325.5824594</v>
      </c>
      <c r="K770" s="1411">
        <f>NPV($C$108,$G645:K645)+$F645</f>
        <v>3530160054.8179569</v>
      </c>
      <c r="L770" s="1411">
        <f>NPV($C$108,$G645:L645)+$F645</f>
        <v>4006041883.3078251</v>
      </c>
      <c r="M770" s="1411">
        <f>NPV($C$108,$G645:M645)+$F645</f>
        <v>4385418598.406723</v>
      </c>
      <c r="N770" s="1411">
        <f>NPV($C$108,$G645:N645)+$F645</f>
        <v>4689441254.3737907</v>
      </c>
      <c r="O770" s="1411">
        <f>NPV($C$108,$G645:O645)+$F645</f>
        <v>4933561073.2356186</v>
      </c>
      <c r="P770" s="1411">
        <f>NPV($C$108,$G645:P645)+$F645</f>
        <v>5129433110.4743824</v>
      </c>
      <c r="Q770" s="1411">
        <f>NPV($C$108,$G645:Q645)+$F645</f>
        <v>5286064811.8798971</v>
      </c>
      <c r="R770" s="1411">
        <f>NPV($C$108,$G645:R645)+$F645</f>
        <v>5410549702.9301205</v>
      </c>
      <c r="S770" s="1411">
        <f>NPV($C$108,$G645:S645)+$F645</f>
        <v>5508557787.4262381</v>
      </c>
      <c r="T770" s="1411">
        <f>NPV($C$108,$G645:T645)+$F645</f>
        <v>5584675603.3264036</v>
      </c>
      <c r="U770" s="1411">
        <f>NPV($C$108,$G645:U645)+$F645</f>
        <v>5642649290.9064865</v>
      </c>
      <c r="V770" s="1411">
        <f>NPV($C$108,$G645:V645)+$F645</f>
        <v>5685562803.1669827</v>
      </c>
      <c r="W770" s="1411">
        <f>NPV($C$108,$G645:W645)+$F645</f>
        <v>5715971402.3915176</v>
      </c>
      <c r="X770" s="1411">
        <f>NPV($C$108,$G645:X645)+$F645</f>
        <v>5736003514.1110888</v>
      </c>
      <c r="Y770" s="1411">
        <f>NPV($C$108,$G645:Y645)+$F645</f>
        <v>5747439676.1590662</v>
      </c>
      <c r="Z770" s="1411">
        <f>NPV($C$108,$G645:Z645)+$F645</f>
        <v>5751774577.0729427</v>
      </c>
      <c r="AA770" s="1411">
        <f>NPV($C$108,$G645:AA645)+$F645</f>
        <v>5750266390.9240837</v>
      </c>
      <c r="AB770" s="1411">
        <f>NPV($C$108,$G645:AB645)+$F645</f>
        <v>5743976421.6182251</v>
      </c>
      <c r="AC770" s="1411">
        <f>NPV($C$108,$G645:AC645)+$F645</f>
        <v>5733801253.80163</v>
      </c>
      <c r="AD770" s="1411">
        <f>NPV($C$108,$G645:AD645)+$F645</f>
        <v>5720499038.6316614</v>
      </c>
      <c r="AE770" s="1411">
        <f>NPV($C$108,$G645:AE645)+$F645</f>
        <v>5704711138.7643557</v>
      </c>
      <c r="AF770" s="1411">
        <f>NPV($C$108,$G645:AF645)+$F645</f>
        <v>5686980065.3814697</v>
      </c>
      <c r="AG770" s="1411">
        <f>NPV($C$108,$G645:AG645)+$F645</f>
        <v>5667764426.4907532</v>
      </c>
      <c r="AH770" s="1411">
        <f>NPV($C$108,$G645:AH645)+$F645</f>
        <v>5647451447.0978851</v>
      </c>
      <c r="AI770" s="1411">
        <f>NPV($C$108,$G645:AI645)+$F645</f>
        <v>5626367502.5464439</v>
      </c>
      <c r="AJ770" s="1411">
        <f>NPV($C$108,$G645:AJ645)+$F645</f>
        <v>5604787015.5647469</v>
      </c>
      <c r="AK770" s="1411">
        <f>NPV($C$108,$G645:AK645)+$F645</f>
        <v>5582939997.7820797</v>
      </c>
      <c r="AL770" s="1411">
        <f>NPV($C$108,$G645:AL645)+$F645</f>
        <v>5561018462.3050823</v>
      </c>
      <c r="AM770" s="1411">
        <f>NPV($C$108,$G645:AM645)+$F645</f>
        <v>5539181891.5068254</v>
      </c>
      <c r="AN770" s="1411">
        <f>NPV($C$108,$G645:AN645)+$F645</f>
        <v>5517561910.6554861</v>
      </c>
      <c r="AO770" s="1411">
        <f>NPV($C$108,$G645:AO645)+$F645</f>
        <v>5496266291.3184977</v>
      </c>
      <c r="AP770" s="1411">
        <f>NPV($C$108,$G645:AP645)+$F645</f>
        <v>5475382387.0742531</v>
      </c>
      <c r="AQ770" s="1411">
        <f>NPV($C$108,$G645:AQ645)+$F645</f>
        <v>5454980086.7839947</v>
      </c>
      <c r="AR770" s="1411">
        <f>NPV($C$108,$G645:AR645)+$F645</f>
        <v>5435114356.6391878</v>
      </c>
      <c r="AS770" s="1411">
        <f>NPV($C$108,$G645:AS645)+$F645</f>
        <v>5415827430.7293339</v>
      </c>
      <c r="AT770" s="1411">
        <f>NPV($C$108,$G645:AT645)+$F645</f>
        <v>5397150700.4514847</v>
      </c>
      <c r="AU770" s="1411">
        <f>NPV($C$108,$G645:AU645)+$F645</f>
        <v>5379106345.3008661</v>
      </c>
      <c r="AV770" s="1411">
        <f>NPV($C$108,$G645:AV645)+$F645</f>
        <v>5361708741.1255636</v>
      </c>
      <c r="AW770" s="1411">
        <f>NPV($C$108,$G645:AW645)+$F645</f>
        <v>5344965676.5474691</v>
      </c>
      <c r="AX770" s="1411">
        <f>NPV($C$108,$G645:AX645)+$F645</f>
        <v>5328879403.7489729</v>
      </c>
      <c r="AY770" s="1411">
        <f>NPV($C$108,$G645:AY645)+$F645</f>
        <v>5313447546.0420837</v>
      </c>
      <c r="AZ770" s="1411">
        <f>NPV($C$108,$G645:AZ645)+$F645</f>
        <v>5298663881.4473352</v>
      </c>
      <c r="BA770" s="1411">
        <f>NPV($C$108,$G645:BA645)+$F645</f>
        <v>5284519018.8115788</v>
      </c>
      <c r="BB770" s="1411">
        <f>NPV($C$108,$G645:BB645)+$F645</f>
        <v>5271000980.703846</v>
      </c>
      <c r="BC770" s="1411">
        <f>NPV($C$108,$G645:BC645)+$F645</f>
        <v>5258095705.3792095</v>
      </c>
      <c r="BD770" s="1411">
        <f>NPV($C$108,$G645:BD645)+$F645</f>
        <v>5245787478.4367895</v>
      </c>
      <c r="BE770" s="1411">
        <f>NPV($C$108,$G645:BE645)+$F645</f>
        <v>5234059303.3741579</v>
      </c>
      <c r="BF770" s="1411">
        <f>NPV($C$108,$G645:BF645)+$F645</f>
        <v>5222893219.0189638</v>
      </c>
      <c r="BG770" s="1411">
        <f>NPV($C$108,$G645:BG645)+$F645</f>
        <v>5212270570.7683268</v>
      </c>
      <c r="BH770" s="1411">
        <f>NPV($C$108,$G645:BH645)+$F645</f>
        <v>5202172241.6617231</v>
      </c>
      <c r="BI770" s="1411">
        <f>NPV($C$108,$G645:BI645)+$F645</f>
        <v>5192578848.531826</v>
      </c>
      <c r="BJ770" s="1411">
        <f>NPV($C$108,$G645:BJ645)+$F645</f>
        <v>5183470907.8021889</v>
      </c>
      <c r="BK770" s="1411">
        <f>NPV($C$108,$G645:BK645)+$F645</f>
        <v>5174828974.9152689</v>
      </c>
      <c r="BL770" s="1411">
        <f>NPV($C$108,$G645:BL645)+$F645</f>
        <v>5166633760.8663988</v>
      </c>
      <c r="BM770" s="1411">
        <f>NPV($C$108,$G645:BM645)+$F645</f>
        <v>5158866228.877943</v>
      </c>
      <c r="BN770" s="1412">
        <f>NPV($C$108,$G645:BN645)+$F645</f>
        <v>5151507673.8638124</v>
      </c>
    </row>
    <row r="771" spans="2:66" x14ac:dyDescent="0.15">
      <c r="B771" s="1337"/>
      <c r="C771" s="1380"/>
      <c r="D771" s="166" t="str">
        <f t="shared" si="193"/>
        <v>High Price Range</v>
      </c>
      <c r="E771" s="1337" t="str">
        <f t="shared" si="193"/>
        <v>High Range CAPEX</v>
      </c>
      <c r="F771" s="1616">
        <f t="shared" si="188"/>
        <v>10261733606.624857</v>
      </c>
      <c r="G771" s="1411">
        <f>NPV($C$108,$G646:G646)+$F646</f>
        <v>-300406331.79202557</v>
      </c>
      <c r="H771" s="1411">
        <f>NPV($C$108,$G646:H646)+$F646</f>
        <v>1295361515.5120392</v>
      </c>
      <c r="I771" s="1411">
        <f>NPV($C$108,$G646:I646)+$F646</f>
        <v>2543979164.7451324</v>
      </c>
      <c r="J771" s="1411">
        <f>NPV($C$108,$G646:J646)+$F646</f>
        <v>3562553182.2424288</v>
      </c>
      <c r="K771" s="1411">
        <f>NPV($C$108,$G646:K646)+$F646</f>
        <v>4413213318.4405775</v>
      </c>
      <c r="L771" s="1411">
        <f>NPV($C$108,$G646:L646)+$F646</f>
        <v>5134484183.8908243</v>
      </c>
      <c r="M771" s="1411">
        <f>NPV($C$108,$G646:M646)+$F646</f>
        <v>5752560110.4374657</v>
      </c>
      <c r="N771" s="1411">
        <f>NPV($C$108,$G646:N646)+$F646</f>
        <v>6286363453.6470299</v>
      </c>
      <c r="O771" s="1411">
        <f>NPV($C$108,$G646:O646)+$F646</f>
        <v>6750156883.4104061</v>
      </c>
      <c r="P771" s="1411">
        <f>NPV($C$108,$G646:P646)+$F646</f>
        <v>7155031930.3780365</v>
      </c>
      <c r="Q771" s="1411">
        <f>NPV($C$108,$G646:Q646)+$F646</f>
        <v>7509821414.5387726</v>
      </c>
      <c r="R771" s="1411">
        <f>NPV($C$108,$G646:R646)+$F646</f>
        <v>7821691175.9739399</v>
      </c>
      <c r="S771" s="1411">
        <f>NPV($C$108,$G646:S646)+$F646</f>
        <v>8096541436.6156044</v>
      </c>
      <c r="T771" s="1411">
        <f>NPV($C$108,$G646:T646)+$F646</f>
        <v>8339289160.4791145</v>
      </c>
      <c r="U771" s="1411">
        <f>NPV($C$108,$G646:U646)+$F646</f>
        <v>8554072791.7445335</v>
      </c>
      <c r="V771" s="1411">
        <f>NPV($C$108,$G646:V646)+$F646</f>
        <v>8744404524.8519802</v>
      </c>
      <c r="W771" s="1411">
        <f>NPV($C$108,$G646:W646)+$F646</f>
        <v>8913286019.1719379</v>
      </c>
      <c r="X771" s="1411">
        <f>NPV($C$108,$G646:X646)+$F646</f>
        <v>9063297973.2571125</v>
      </c>
      <c r="Y771" s="1411">
        <f>NPV($C$108,$G646:Y646)+$F646</f>
        <v>9196670579.2364426</v>
      </c>
      <c r="Z771" s="1411">
        <f>NPV($C$108,$G646:Z646)+$F646</f>
        <v>9315339713.1667995</v>
      </c>
      <c r="AA771" s="1411">
        <f>NPV($C$108,$G646:AA646)+$F646</f>
        <v>9420992296.9530334</v>
      </c>
      <c r="AB771" s="1411">
        <f>NPV($C$108,$G646:AB646)+$F646</f>
        <v>9515103312.0642757</v>
      </c>
      <c r="AC771" s="1411">
        <f>NPV($C$108,$G646:AC646)+$F646</f>
        <v>9598966288.0722389</v>
      </c>
      <c r="AD771" s="1411">
        <f>NPV($C$108,$G646:AD646)+$F646</f>
        <v>9673718627.8090267</v>
      </c>
      <c r="AE771" s="1411">
        <f>NPV($C$108,$G646:AE646)+$F646</f>
        <v>9740362801.3510666</v>
      </c>
      <c r="AF771" s="1411">
        <f>NPV($C$108,$G646:AF646)+$F646</f>
        <v>9799784201.6241436</v>
      </c>
      <c r="AG771" s="1411">
        <f>NPV($C$108,$G646:AG646)+$F646</f>
        <v>9852766277.906023</v>
      </c>
      <c r="AH771" s="1411">
        <f>NPV($C$108,$G646:AH646)+$F646</f>
        <v>9900003431.5695457</v>
      </c>
      <c r="AI771" s="1411">
        <f>NPV($C$108,$G646:AI646)+$F646</f>
        <v>9942112058.5581131</v>
      </c>
      <c r="AJ771" s="1411">
        <f>NPV($C$108,$G646:AJ646)+$F646</f>
        <v>9979640046.6404457</v>
      </c>
      <c r="AK771" s="1411">
        <f>NPV($C$108,$G646:AK646)+$F646</f>
        <v>10013074976.340942</v>
      </c>
      <c r="AL771" s="1411">
        <f>NPV($C$108,$G646:AL646)+$F646</f>
        <v>10042851228.220894</v>
      </c>
      <c r="AM771" s="1411">
        <f>NPV($C$108,$G646:AM646)+$F646</f>
        <v>10069356162.73761</v>
      </c>
      <c r="AN771" s="1411">
        <f>NPV($C$108,$G646:AN646)+$F646</f>
        <v>10092935509.922167</v>
      </c>
      <c r="AO771" s="1411">
        <f>NPV($C$108,$G646:AO646)+$F646</f>
        <v>10113898082.882175</v>
      </c>
      <c r="AP771" s="1411">
        <f>NPV($C$108,$G646:AP646)+$F646</f>
        <v>10132519910.374891</v>
      </c>
      <c r="AQ771" s="1411">
        <f>NPV($C$108,$G646:AQ646)+$F646</f>
        <v>10149047868.442688</v>
      </c>
      <c r="AR771" s="1411">
        <f>NPV($C$108,$G646:AR646)+$F646</f>
        <v>10163702878.621962</v>
      </c>
      <c r="AS771" s="1411">
        <f>NPV($C$108,$G646:AS646)+$F646</f>
        <v>10176682729.962555</v>
      </c>
      <c r="AT771" s="1411">
        <f>NPV($C$108,$G646:AT646)+$F646</f>
        <v>10188164573.589951</v>
      </c>
      <c r="AU771" s="1411">
        <f>NPV($C$108,$G646:AU646)+$F646</f>
        <v>10198307131.465117</v>
      </c>
      <c r="AV771" s="1411">
        <f>NPV($C$108,$G646:AV646)+$F646</f>
        <v>10207252655.078163</v>
      </c>
      <c r="AW771" s="1411">
        <f>NPV($C$108,$G646:AW646)+$F646</f>
        <v>10215128664.839334</v>
      </c>
      <c r="AX771" s="1411">
        <f>NPV($C$108,$G646:AX646)+$F646</f>
        <v>10222049496.734772</v>
      </c>
      <c r="AY771" s="1411">
        <f>NPV($C$108,$G646:AY646)+$F646</f>
        <v>10228117679.259346</v>
      </c>
      <c r="AZ771" s="1411">
        <f>NPV($C$108,$G646:AZ646)+$F646</f>
        <v>10233425160.614962</v>
      </c>
      <c r="BA771" s="1411">
        <f>NPV($C$108,$G646:BA646)+$F646</f>
        <v>10238054403.581507</v>
      </c>
      <c r="BB771" s="1411">
        <f>NPV($C$108,$G646:BB646)+$F646</f>
        <v>10242079363.256809</v>
      </c>
      <c r="BC771" s="1411">
        <f>NPV($C$108,$G646:BC646)+$F646</f>
        <v>10245566360.962137</v>
      </c>
      <c r="BD771" s="1411">
        <f>NPV($C$108,$G646:BD646)+$F646</f>
        <v>10248574865.972416</v>
      </c>
      <c r="BE771" s="1411">
        <f>NPV($C$108,$G646:BE646)+$F646</f>
        <v>10251158195.315178</v>
      </c>
      <c r="BF771" s="1411">
        <f>NPV($C$108,$G646:BF646)+$F646</f>
        <v>10253364140.65567</v>
      </c>
      <c r="BG771" s="1411">
        <f>NPV($C$108,$G646:BG646)+$F646</f>
        <v>10255235530.219986</v>
      </c>
      <c r="BH771" s="1411">
        <f>NPV($C$108,$G646:BH646)+$F646</f>
        <v>10256810732.779928</v>
      </c>
      <c r="BI771" s="1411">
        <f>NPV($C$108,$G646:BI646)+$F646</f>
        <v>10258124109.913225</v>
      </c>
      <c r="BJ771" s="1411">
        <f>NPV($C$108,$G646:BJ646)+$F646</f>
        <v>10259206422.044033</v>
      </c>
      <c r="BK771" s="1411">
        <f>NPV($C$108,$G646:BK646)+$F646</f>
        <v>10260085193.147583</v>
      </c>
      <c r="BL771" s="1411">
        <f>NPV($C$108,$G646:BL646)+$F646</f>
        <v>10260785038.457293</v>
      </c>
      <c r="BM771" s="1411">
        <f>NPV($C$108,$G646:BM646)+$F646</f>
        <v>10261327959.032846</v>
      </c>
      <c r="BN771" s="1412">
        <f>NPV($C$108,$G646:BN646)+$F646</f>
        <v>10261733606.624857</v>
      </c>
    </row>
    <row r="772" spans="2:66" x14ac:dyDescent="0.15">
      <c r="B772" s="1337"/>
      <c r="C772" s="1381"/>
      <c r="D772" s="1364" t="str">
        <f t="shared" si="193"/>
        <v>High Price Range</v>
      </c>
      <c r="E772" s="1347" t="str">
        <f t="shared" si="193"/>
        <v>High Range CAPEX</v>
      </c>
      <c r="F772" s="1617">
        <f t="shared" si="188"/>
        <v>16244764511.69471</v>
      </c>
      <c r="G772" s="1413">
        <f>NPV($C$108,$G647:G647)+$F647</f>
        <v>-300406331.79202557</v>
      </c>
      <c r="H772" s="1414">
        <f>NPV($C$108,$G647:H647)+$F647</f>
        <v>1464004011.0445642</v>
      </c>
      <c r="I772" s="1414">
        <f>NPV($C$108,$G647:I647)+$F647</f>
        <v>2943692932.8772812</v>
      </c>
      <c r="J772" s="1414">
        <f>NPV($C$108,$G647:J647)+$F647</f>
        <v>4220136393.1107388</v>
      </c>
      <c r="K772" s="1411">
        <f>NPV($C$108,$G647:K647)+$F647</f>
        <v>5338881191.8039141</v>
      </c>
      <c r="L772" s="1411">
        <f>NPV($C$108,$G647:L647)+$F647</f>
        <v>6329522917.0883007</v>
      </c>
      <c r="M772" s="1411">
        <f>NPV($C$108,$G647:M647)+$F647</f>
        <v>7213075020.87113</v>
      </c>
      <c r="N772" s="1411">
        <f>NPV($C$108,$G647:N647)+$F647</f>
        <v>8005346481.0646057</v>
      </c>
      <c r="O772" s="1411">
        <f>NPV($C$108,$G647:O647)+$F647</f>
        <v>8718719837.6109333</v>
      </c>
      <c r="P772" s="1411">
        <f>NPV($C$108,$G647:P647)+$F647</f>
        <v>9363182681.42729</v>
      </c>
      <c r="Q772" s="1411">
        <f>NPV($C$108,$G647:Q647)+$F647</f>
        <v>9946970980.2553024</v>
      </c>
      <c r="R772" s="1411">
        <f>NPV($C$108,$G647:R647)+$F647</f>
        <v>10476993500.723682</v>
      </c>
      <c r="S772" s="1411">
        <f>NPV($C$108,$G647:S647)+$F647</f>
        <v>10959124671.826035</v>
      </c>
      <c r="T772" s="1411">
        <f>NPV($C$108,$G647:T647)+$F647</f>
        <v>11398414219.711727</v>
      </c>
      <c r="U772" s="1411">
        <f>NPV($C$108,$G647:U647)+$F647</f>
        <v>11799241870.589737</v>
      </c>
      <c r="V772" s="1411">
        <f>NPV($C$108,$G647:V647)+$F647</f>
        <v>12165434483.778994</v>
      </c>
      <c r="W772" s="1411">
        <f>NPV($C$108,$G647:W647)+$F647</f>
        <v>12500356697.191767</v>
      </c>
      <c r="X772" s="1411">
        <f>NPV($C$108,$G647:X647)+$F647</f>
        <v>12806982402.689426</v>
      </c>
      <c r="Y772" s="1411">
        <f>NPV($C$108,$G647:Y647)+$F647</f>
        <v>13087952026.793821</v>
      </c>
      <c r="Z772" s="1411">
        <f>NPV($C$108,$G647:Z647)+$F647</f>
        <v>13345619087.946173</v>
      </c>
      <c r="AA772" s="1411">
        <f>NPV($C$108,$G647:AA647)+$F647</f>
        <v>13582088507.692904</v>
      </c>
      <c r="AB772" s="1411">
        <f>NPV($C$108,$G647:AB647)+$F647</f>
        <v>13799248480.050158</v>
      </c>
      <c r="AC772" s="1411">
        <f>NPV($C$108,$G647:AC647)+$F647</f>
        <v>13998797237.125872</v>
      </c>
      <c r="AD772" s="1411">
        <f>NPV($C$108,$G647:AD647)+$F647</f>
        <v>14182265719.716194</v>
      </c>
      <c r="AE772" s="1411">
        <f>NPV($C$108,$G647:AE647)+$F647</f>
        <v>14351036924.650505</v>
      </c>
      <c r="AF772" s="1411">
        <f>NPV($C$108,$G647:AF647)+$F647</f>
        <v>14506362527.38249</v>
      </c>
      <c r="AG772" s="1411">
        <f>NPV($C$108,$G647:AG647)+$F647</f>
        <v>14649377249.693619</v>
      </c>
      <c r="AH772" s="1411">
        <f>NPV($C$108,$G647:AH647)+$F647</f>
        <v>14781111345.566093</v>
      </c>
      <c r="AI772" s="1411">
        <f>NPV($C$108,$G647:AI647)+$F647</f>
        <v>14902501504.495022</v>
      </c>
      <c r="AJ772" s="1411">
        <f>NPV($C$108,$G647:AJ647)+$F647</f>
        <v>15014400414.60957</v>
      </c>
      <c r="AK772" s="1411">
        <f>NPV($C$108,$G647:AK647)+$F647</f>
        <v>15117585183.617748</v>
      </c>
      <c r="AL772" s="1411">
        <f>NPV($C$108,$G647:AL647)+$F647</f>
        <v>15212764780.665432</v>
      </c>
      <c r="AM772" s="1411">
        <f>NPV($C$108,$G647:AM647)+$F647</f>
        <v>15300586634.443604</v>
      </c>
      <c r="AN772" s="1411">
        <f>NPV($C$108,$G647:AN647)+$F647</f>
        <v>15381642500.624832</v>
      </c>
      <c r="AO772" s="1411">
        <f>NPV($C$108,$G647:AO647)+$F647</f>
        <v>15456473693.724102</v>
      </c>
      <c r="AP772" s="1411">
        <f>NPV($C$108,$G647:AP647)+$F647</f>
        <v>15525575763.830898</v>
      </c>
      <c r="AQ772" s="1411">
        <f>NPV($C$108,$G647:AQ647)+$F647</f>
        <v>15589402686.644409</v>
      </c>
      <c r="AR772" s="1411">
        <f>NPV($C$108,$G647:AR647)+$F647</f>
        <v>15648370625.322834</v>
      </c>
      <c r="AS772" s="1411">
        <f>NPV($C$108,$G647:AS647)+$F647</f>
        <v>15702861314.414078</v>
      </c>
      <c r="AT772" s="1411">
        <f>NPV($C$108,$G647:AT647)+$F647</f>
        <v>15753225109.245338</v>
      </c>
      <c r="AU772" s="1411">
        <f>NPV($C$108,$G647:AU647)+$F647</f>
        <v>15799783738.358547</v>
      </c>
      <c r="AV772" s="1411">
        <f>NPV($C$108,$G647:AV647)+$F647</f>
        <v>15842832791.686687</v>
      </c>
      <c r="AW772" s="1411">
        <f>NPV($C$108,$G647:AW647)+$F647</f>
        <v>15882643973.013355</v>
      </c>
      <c r="AX772" s="1411">
        <f>NPV($C$108,$G647:AX647)+$F647</f>
        <v>15919467141.715931</v>
      </c>
      <c r="AY772" s="1411">
        <f>NPV($C$108,$G647:AY647)+$F647</f>
        <v>15953532165.759296</v>
      </c>
      <c r="AZ772" s="1411">
        <f>NPV($C$108,$G647:AZ647)+$F647</f>
        <v>15985050605.297844</v>
      </c>
      <c r="BA772" s="1411">
        <f>NPV($C$108,$G647:BA647)+$F647</f>
        <v>16014217243.99102</v>
      </c>
      <c r="BB772" s="1411">
        <f>NPV($C$108,$G647:BB647)+$F647</f>
        <v>16041211483.186031</v>
      </c>
      <c r="BC772" s="1411">
        <f>NPV($C$108,$G647:BC647)+$F647</f>
        <v>16066198612.42432</v>
      </c>
      <c r="BD772" s="1411">
        <f>NPV($C$108,$G647:BD647)+$F647</f>
        <v>16089330968.248428</v>
      </c>
      <c r="BE772" s="1411">
        <f>NPV($C$108,$G647:BE647)+$F647</f>
        <v>16110748991.991001</v>
      </c>
      <c r="BF772" s="1411">
        <f>NPV($C$108,$G647:BF647)+$F647</f>
        <v>16130582196.091629</v>
      </c>
      <c r="BG772" s="1411">
        <f>NPV($C$108,$G647:BG647)+$F647</f>
        <v>16148950047.487671</v>
      </c>
      <c r="BH772" s="1411">
        <f>NPV($C$108,$G647:BH647)+$F647</f>
        <v>16165962775.74382</v>
      </c>
      <c r="BI772" s="1411">
        <f>NPV($C$108,$G647:BI647)+$F647</f>
        <v>16181722112.805759</v>
      </c>
      <c r="BJ772" s="1411">
        <f>NPV($C$108,$G647:BJ647)+$F647</f>
        <v>16196321970.572632</v>
      </c>
      <c r="BK772" s="1411">
        <f>NPV($C$108,$G647:BK647)+$F647</f>
        <v>16209849061.869888</v>
      </c>
      <c r="BL772" s="1411">
        <f>NPV($C$108,$G647:BL647)+$F647</f>
        <v>16222383469.858273</v>
      </c>
      <c r="BM772" s="1411">
        <f>NPV($C$108,$G647:BM647)+$F647</f>
        <v>16233999170.428249</v>
      </c>
      <c r="BN772" s="1412">
        <f>NPV($C$108,$G647:BN647)+$F647</f>
        <v>16244764511.69471</v>
      </c>
    </row>
    <row r="773" spans="2:66" ht="9" customHeight="1" x14ac:dyDescent="0.15">
      <c r="B773" s="1337"/>
      <c r="C773" s="1380"/>
      <c r="D773" s="166"/>
      <c r="E773" s="1337"/>
      <c r="F773" s="1616"/>
      <c r="G773" s="1411"/>
      <c r="H773" s="1411"/>
      <c r="I773" s="1411"/>
      <c r="J773" s="1411"/>
      <c r="K773" s="1411"/>
      <c r="L773" s="1411"/>
      <c r="M773" s="1411"/>
      <c r="N773" s="1411"/>
      <c r="O773" s="1411"/>
      <c r="P773" s="1411"/>
      <c r="Q773" s="1411"/>
      <c r="R773" s="1411"/>
      <c r="S773" s="1411"/>
      <c r="T773" s="1411"/>
      <c r="U773" s="1411"/>
      <c r="V773" s="1411"/>
      <c r="W773" s="1411"/>
      <c r="X773" s="1411"/>
      <c r="Y773" s="1411"/>
      <c r="Z773" s="1411"/>
      <c r="AA773" s="1411"/>
      <c r="AB773" s="1411"/>
      <c r="AC773" s="1411"/>
      <c r="AD773" s="1411"/>
      <c r="AE773" s="1411"/>
      <c r="AF773" s="1411"/>
      <c r="AG773" s="1411"/>
      <c r="AH773" s="1411"/>
      <c r="AI773" s="1411"/>
      <c r="AJ773" s="1411"/>
      <c r="AK773" s="1411"/>
      <c r="AL773" s="1411"/>
      <c r="AM773" s="1411"/>
      <c r="AN773" s="1411"/>
      <c r="AO773" s="1411"/>
      <c r="AP773" s="1411"/>
      <c r="AQ773" s="1411"/>
      <c r="AR773" s="1411"/>
      <c r="AS773" s="1411"/>
      <c r="AT773" s="1411"/>
      <c r="AU773" s="1411"/>
      <c r="AV773" s="1411"/>
      <c r="AW773" s="1411"/>
      <c r="AX773" s="1411"/>
      <c r="AY773" s="1411"/>
      <c r="AZ773" s="1411"/>
      <c r="BA773" s="1411"/>
      <c r="BB773" s="1411"/>
      <c r="BC773" s="1411"/>
      <c r="BD773" s="1411"/>
      <c r="BE773" s="1411"/>
      <c r="BF773" s="1411"/>
      <c r="BG773" s="1411"/>
      <c r="BH773" s="1411"/>
      <c r="BI773" s="1411"/>
      <c r="BJ773" s="1411"/>
      <c r="BK773" s="1411"/>
      <c r="BL773" s="1411"/>
      <c r="BM773" s="1411"/>
      <c r="BN773" s="1412"/>
    </row>
    <row r="774" spans="2:66" x14ac:dyDescent="0.15">
      <c r="B774" s="1337"/>
      <c r="C774" s="1380" t="str">
        <f>C743</f>
        <v>High Range Opex - High</v>
      </c>
      <c r="D774" s="166" t="str">
        <f t="shared" ref="D774:E776" si="194">D711</f>
        <v>Low Price Range</v>
      </c>
      <c r="E774" s="1337" t="str">
        <f t="shared" si="194"/>
        <v>High Range CAPEX</v>
      </c>
      <c r="F774" s="1616">
        <f t="shared" si="188"/>
        <v>-15338481645.761917</v>
      </c>
      <c r="G774" s="1411">
        <f>NPV($C$108,$G649:G649)+$F649</f>
        <v>-2842831095.3396282</v>
      </c>
      <c r="H774" s="1411">
        <f>NPV($C$108,$G649:H649)+$F649</f>
        <v>-3333309656.8420782</v>
      </c>
      <c r="I774" s="1411">
        <f>NPV($C$108,$G649:I649)+$F649</f>
        <v>-3890447740.357697</v>
      </c>
      <c r="J774" s="1411">
        <f>NPV($C$108,$G649:J649)+$F649</f>
        <v>-4469740161.6516809</v>
      </c>
      <c r="K774" s="1411">
        <f>NPV($C$108,$G649:K649)+$F649</f>
        <v>-5050301584.0102816</v>
      </c>
      <c r="L774" s="1411">
        <f>NPV($C$108,$G649:L649)+$F649</f>
        <v>-5620932912.7587929</v>
      </c>
      <c r="M774" s="1411">
        <f>NPV($C$108,$G649:M649)+$F649</f>
        <v>-6175256400.0317402</v>
      </c>
      <c r="N774" s="1411">
        <f>NPV($C$108,$G649:N649)+$F649</f>
        <v>-6709587704.0586147</v>
      </c>
      <c r="O774" s="1411">
        <f>NPV($C$108,$G649:O649)+$F649</f>
        <v>-7221863734.6398172</v>
      </c>
      <c r="P774" s="1411">
        <f>NPV($C$108,$G649:P649)+$F649</f>
        <v>-7711047228.7992077</v>
      </c>
      <c r="Q774" s="1411">
        <f>NPV($C$108,$G649:Q649)+$F649</f>
        <v>-8176771848.5273056</v>
      </c>
      <c r="R774" s="1411">
        <f>NPV($C$108,$G649:R649)+$F649</f>
        <v>-8619119095.4581242</v>
      </c>
      <c r="S774" s="1411">
        <f>NPV($C$108,$G649:S649)+$F649</f>
        <v>-9038472248.7057991</v>
      </c>
      <c r="T774" s="1411">
        <f>NPV($C$108,$G649:T649)+$F649</f>
        <v>-9435417663.0152321</v>
      </c>
      <c r="U774" s="1411">
        <f>NPV($C$108,$G649:U649)+$F649</f>
        <v>-9810676417.367218</v>
      </c>
      <c r="V774" s="1411">
        <f>NPV($C$108,$G649:V649)+$F649</f>
        <v>-10165056086.017708</v>
      </c>
      <c r="W774" s="1411">
        <f>NPV($C$108,$G649:W649)+$F649</f>
        <v>-10499416232.599979</v>
      </c>
      <c r="X774" s="1411">
        <f>NPV($C$108,$G649:X649)+$F649</f>
        <v>-10814643486.152645</v>
      </c>
      <c r="Y774" s="1411">
        <f>NPV($C$108,$G649:Y649)+$F649</f>
        <v>-11111633440.770172</v>
      </c>
      <c r="Z774" s="1411">
        <f>NPV($C$108,$G649:Z649)+$F649</f>
        <v>-11391277495.263405</v>
      </c>
      <c r="AA774" s="1411">
        <f>NPV($C$108,$G649:AA649)+$F649</f>
        <v>-11654453318.382029</v>
      </c>
      <c r="AB774" s="1411">
        <f>NPV($C$108,$G649:AB649)+$F649</f>
        <v>-11902018004.852886</v>
      </c>
      <c r="AC774" s="1411">
        <f>NPV($C$108,$G649:AC649)+$F649</f>
        <v>-12134803246.446733</v>
      </c>
      <c r="AD774" s="1411">
        <f>NPV($C$108,$G649:AD649)+$F649</f>
        <v>-12353612022.400076</v>
      </c>
      <c r="AE774" s="1411">
        <f>NPV($C$108,$G649:AE649)+$F649</f>
        <v>-12559216441.011618</v>
      </c>
      <c r="AF774" s="1411">
        <f>NPV($C$108,$G649:AF649)+$F649</f>
        <v>-12752356455.909523</v>
      </c>
      <c r="AG774" s="1411">
        <f>NPV($C$108,$G649:AG649)+$F649</f>
        <v>-12933739247.346577</v>
      </c>
      <c r="AH774" s="1411">
        <f>NPV($C$108,$G649:AH649)+$F649</f>
        <v>-13104039108.266985</v>
      </c>
      <c r="AI774" s="1411">
        <f>NPV($C$108,$G649:AI649)+$F649</f>
        <v>-13263897711.788601</v>
      </c>
      <c r="AJ774" s="1411">
        <f>NPV($C$108,$G649:AJ649)+$F649</f>
        <v>-13413924664.600262</v>
      </c>
      <c r="AK774" s="1411">
        <f>NPV($C$108,$G649:AK649)+$F649</f>
        <v>-13554698271.998585</v>
      </c>
      <c r="AL774" s="1411">
        <f>NPV($C$108,$G649:AL649)+$F649</f>
        <v>-13686766456.595474</v>
      </c>
      <c r="AM774" s="1411">
        <f>NPV($C$108,$G649:AM649)+$F649</f>
        <v>-13810647785.34972</v>
      </c>
      <c r="AN774" s="1411">
        <f>NPV($C$108,$G649:AN649)+$F649</f>
        <v>-13926832569.410679</v>
      </c>
      <c r="AO774" s="1411">
        <f>NPV($C$108,$G649:AO649)+$F649</f>
        <v>-14035784008.969528</v>
      </c>
      <c r="AP774" s="1411">
        <f>NPV($C$108,$G649:AP649)+$F649</f>
        <v>-14137939361.384827</v>
      </c>
      <c r="AQ774" s="1411">
        <f>NPV($C$108,$G649:AQ649)+$F649</f>
        <v>-14233711115.652056</v>
      </c>
      <c r="AR774" s="1411">
        <f>NPV($C$108,$G649:AR649)+$F649</f>
        <v>-14323488160.100681</v>
      </c>
      <c r="AS774" s="1411">
        <f>NPV($C$108,$G649:AS649)+$F649</f>
        <v>-14407636933.239269</v>
      </c>
      <c r="AT774" s="1411">
        <f>NPV($C$108,$G649:AT649)+$F649</f>
        <v>-14486502550.093149</v>
      </c>
      <c r="AU774" s="1411">
        <f>NPV($C$108,$G649:AU649)+$F649</f>
        <v>-14560409898.31666</v>
      </c>
      <c r="AV774" s="1411">
        <f>NPV($C$108,$G649:AV649)+$F649</f>
        <v>-14629664699.911701</v>
      </c>
      <c r="AW774" s="1411">
        <f>NPV($C$108,$G649:AW649)+$F649</f>
        <v>-14694554535.623678</v>
      </c>
      <c r="AX774" s="1411">
        <f>NPV($C$108,$G649:AX649)+$F649</f>
        <v>-14755349830.076113</v>
      </c>
      <c r="AY774" s="1411">
        <f>NPV($C$108,$G649:AY649)+$F649</f>
        <v>-14812304796.49439</v>
      </c>
      <c r="AZ774" s="1411">
        <f>NPV($C$108,$G649:AZ649)+$F649</f>
        <v>-14865658340.496082</v>
      </c>
      <c r="BA774" s="1411">
        <f>NPV($C$108,$G649:BA649)+$F649</f>
        <v>-14915634922.920944</v>
      </c>
      <c r="BB774" s="1411">
        <f>NPV($C$108,$G649:BB649)+$F649</f>
        <v>-14962445382.062613</v>
      </c>
      <c r="BC774" s="1411">
        <f>NPV($C$108,$G649:BC649)+$F649</f>
        <v>-15006287715.966608</v>
      </c>
      <c r="BD774" s="1411">
        <f>NPV($C$108,$G649:BD649)+$F649</f>
        <v>-15047347825.69133</v>
      </c>
      <c r="BE774" s="1411">
        <f>NPV($C$108,$G649:BE649)+$F649</f>
        <v>-15085800220.603813</v>
      </c>
      <c r="BF774" s="1411">
        <f>NPV($C$108,$G649:BF649)+$F649</f>
        <v>-15121808686.910587</v>
      </c>
      <c r="BG774" s="1411">
        <f>NPV($C$108,$G649:BG649)+$F649</f>
        <v>-15155526920.714918</v>
      </c>
      <c r="BH774" s="1411">
        <f>NPV($C$108,$G649:BH649)+$F649</f>
        <v>-15187099126.9522</v>
      </c>
      <c r="BI774" s="1411">
        <f>NPV($C$108,$G649:BI649)+$F649</f>
        <v>-15216660585.591059</v>
      </c>
      <c r="BJ774" s="1411">
        <f>NPV($C$108,$G649:BJ649)+$F649</f>
        <v>-15244338186.503843</v>
      </c>
      <c r="BK774" s="1411">
        <f>NPV($C$108,$G649:BK649)+$F649</f>
        <v>-15270250934.410379</v>
      </c>
      <c r="BL774" s="1411">
        <f>NPV($C$108,$G649:BL649)+$F649</f>
        <v>-15294510425.286545</v>
      </c>
      <c r="BM774" s="1411">
        <f>NPV($C$108,$G649:BM649)+$F649</f>
        <v>-15317221295.607048</v>
      </c>
      <c r="BN774" s="1412">
        <f>NPV($C$108,$G649:BN649)+$F649</f>
        <v>-15338481645.761917</v>
      </c>
    </row>
    <row r="775" spans="2:66" x14ac:dyDescent="0.15">
      <c r="B775" s="1337"/>
      <c r="C775" s="1366"/>
      <c r="D775" s="166" t="str">
        <f t="shared" si="194"/>
        <v>Low Price Range</v>
      </c>
      <c r="E775" s="1337" t="str">
        <f t="shared" si="194"/>
        <v>High Range CAPEX</v>
      </c>
      <c r="F775" s="1616">
        <f t="shared" si="188"/>
        <v>-13704956433.067352</v>
      </c>
      <c r="G775" s="1411">
        <f>NPV($C$108,$G650:G650)+$F650</f>
        <v>-2842831095.3396282</v>
      </c>
      <c r="H775" s="1411">
        <f>NPV($C$108,$G650:H650)+$F650</f>
        <v>-3279401713.8256984</v>
      </c>
      <c r="I775" s="1411">
        <f>NPV($C$108,$G650:I650)+$F650</f>
        <v>-3765175382.0810356</v>
      </c>
      <c r="J775" s="1411">
        <f>NPV($C$108,$G650:J650)+$F650</f>
        <v>-4266748031.4031096</v>
      </c>
      <c r="K775" s="1411">
        <f>NPV($C$108,$G650:K650)+$F650</f>
        <v>-4768026438.2027092</v>
      </c>
      <c r="L775" s="1411">
        <f>NPV($C$108,$G650:L650)+$F650</f>
        <v>-5260217168.8117495</v>
      </c>
      <c r="M775" s="1411">
        <f>NPV($C$108,$G650:M650)+$F650</f>
        <v>-5738238514.9894352</v>
      </c>
      <c r="N775" s="1411">
        <f>NPV($C$108,$G650:N650)+$F650</f>
        <v>-6199118556.5986233</v>
      </c>
      <c r="O775" s="1411">
        <f>NPV($C$108,$G650:O650)+$F650</f>
        <v>-6641174133.7805271</v>
      </c>
      <c r="P775" s="1411">
        <f>NPV($C$108,$G650:P650)+$F650</f>
        <v>-7063548118.8471003</v>
      </c>
      <c r="Q775" s="1411">
        <f>NPV($C$108,$G650:Q650)+$F650</f>
        <v>-7465929994.3440428</v>
      </c>
      <c r="R775" s="1411">
        <f>NPV($C$108,$G650:R650)+$F650</f>
        <v>-7848378145.9552298</v>
      </c>
      <c r="S775" s="1411">
        <f>NPV($C$108,$G650:S650)+$F650</f>
        <v>-8211202261.6999693</v>
      </c>
      <c r="T775" s="1411">
        <f>NPV($C$108,$G650:T650)+$F650</f>
        <v>-8554883072.9510326</v>
      </c>
      <c r="U775" s="1411">
        <f>NPV($C$108,$G650:U650)+$F650</f>
        <v>-8880016255.5608673</v>
      </c>
      <c r="V775" s="1411">
        <f>NPV($C$108,$G650:V650)+$F650</f>
        <v>-9187272492.9320755</v>
      </c>
      <c r="W775" s="1411">
        <f>NPV($C$108,$G650:W650)+$F650</f>
        <v>-9477368654.2445278</v>
      </c>
      <c r="X775" s="1411">
        <f>NPV($C$108,$G650:X650)+$F650</f>
        <v>-9751046795.793148</v>
      </c>
      <c r="Y775" s="1411">
        <f>NPV($C$108,$G650:Y650)+$F650</f>
        <v>-10009058776.025784</v>
      </c>
      <c r="Z775" s="1411">
        <f>NPV($C$108,$G650:Z650)+$F650</f>
        <v>-10252154964.58041</v>
      </c>
      <c r="AA775" s="1411">
        <f>NPV($C$108,$G650:AA650)+$F650</f>
        <v>-10481075977.480469</v>
      </c>
      <c r="AB775" s="1411">
        <f>NPV($C$108,$G650:AB650)+$F650</f>
        <v>-10696546674.06073</v>
      </c>
      <c r="AC775" s="1411">
        <f>NPV($C$108,$G650:AC650)+$F650</f>
        <v>-10899271859.423479</v>
      </c>
      <c r="AD775" s="1411">
        <f>NPV($C$108,$G650:AD650)+$F650</f>
        <v>-11089933281.927996</v>
      </c>
      <c r="AE775" s="1411">
        <f>NPV($C$108,$G650:AE650)+$F650</f>
        <v>-11269187618.953985</v>
      </c>
      <c r="AF775" s="1411">
        <f>NPV($C$108,$G650:AF650)+$F650</f>
        <v>-11437665219.196054</v>
      </c>
      <c r="AG775" s="1411">
        <f>NPV($C$108,$G650:AG650)+$F650</f>
        <v>-11595969424.757423</v>
      </c>
      <c r="AH775" s="1411">
        <f>NPV($C$108,$G650:AH650)+$F650</f>
        <v>-11744676337.162367</v>
      </c>
      <c r="AI775" s="1411">
        <f>NPV($C$108,$G650:AI650)+$F650</f>
        <v>-11884334922.089144</v>
      </c>
      <c r="AJ775" s="1411">
        <f>NPV($C$108,$G650:AJ650)+$F650</f>
        <v>-12015467370.905977</v>
      </c>
      <c r="AK775" s="1411">
        <f>NPV($C$108,$G650:AK650)+$F650</f>
        <v>-12138569654.920794</v>
      </c>
      <c r="AL775" s="1411">
        <f>NPV($C$108,$G650:AL650)+$F650</f>
        <v>-12254112222.020674</v>
      </c>
      <c r="AM775" s="1411">
        <f>NPV($C$108,$G650:AM650)+$F650</f>
        <v>-12362540796.084494</v>
      </c>
      <c r="AN775" s="1411">
        <f>NPV($C$108,$G650:AN650)+$F650</f>
        <v>-12464277247.935686</v>
      </c>
      <c r="AO775" s="1411">
        <f>NPV($C$108,$G650:AO650)+$F650</f>
        <v>-12559720513.204727</v>
      </c>
      <c r="AP775" s="1411">
        <f>NPV($C$108,$G650:AP650)+$F650</f>
        <v>-12649247537.697271</v>
      </c>
      <c r="AQ775" s="1411">
        <f>NPV($C$108,$G650:AQ650)+$F650</f>
        <v>-12733214235.019276</v>
      </c>
      <c r="AR775" s="1411">
        <f>NPV($C$108,$G650:AR650)+$F650</f>
        <v>-12811956444.526699</v>
      </c>
      <c r="AS775" s="1411">
        <f>NPV($C$108,$G650:AS650)+$F650</f>
        <v>-12885790880.32198</v>
      </c>
      <c r="AT775" s="1411">
        <f>NPV($C$108,$G650:AT650)+$F650</f>
        <v>-12955016064.149738</v>
      </c>
      <c r="AU775" s="1411">
        <f>NPV($C$108,$G650:AU650)+$F650</f>
        <v>-13019913236.756462</v>
      </c>
      <c r="AV775" s="1411">
        <f>NPV($C$108,$G650:AV650)+$F650</f>
        <v>-13080747243.656767</v>
      </c>
      <c r="AW775" s="1411">
        <f>NPV($C$108,$G650:AW650)+$F650</f>
        <v>-13137767392.357729</v>
      </c>
      <c r="AX775" s="1411">
        <f>NPV($C$108,$G650:AX650)+$F650</f>
        <v>-13191208278.984924</v>
      </c>
      <c r="AY775" s="1411">
        <f>NPV($C$108,$G650:AY650)+$F650</f>
        <v>-13241290582.970234</v>
      </c>
      <c r="AZ775" s="1411">
        <f>NPV($C$108,$G650:AZ650)+$F650</f>
        <v>-13288221829.035658</v>
      </c>
      <c r="BA775" s="1411">
        <f>NPV($C$108,$G650:BA650)+$F650</f>
        <v>-13332197116.165422</v>
      </c>
      <c r="BB775" s="1411">
        <f>NPV($C$108,$G650:BB650)+$F650</f>
        <v>-13373399813.622599</v>
      </c>
      <c r="BC775" s="1411">
        <f>NPV($C$108,$G650:BC650)+$F650</f>
        <v>-13412002224.352913</v>
      </c>
      <c r="BD775" s="1411">
        <f>NPV($C$108,$G650:BD650)+$F650</f>
        <v>-13448166216.342327</v>
      </c>
      <c r="BE775" s="1411">
        <f>NPV($C$108,$G650:BE650)+$F650</f>
        <v>-13482043822.667105</v>
      </c>
      <c r="BF775" s="1411">
        <f>NPV($C$108,$G650:BF650)+$F650</f>
        <v>-13513777811.105341</v>
      </c>
      <c r="BG775" s="1411">
        <f>NPV($C$108,$G650:BG650)+$F650</f>
        <v>-13543502224.274807</v>
      </c>
      <c r="BH775" s="1411">
        <f>NPV($C$108,$G650:BH650)+$F650</f>
        <v>-13571342891.32979</v>
      </c>
      <c r="BI775" s="1411">
        <f>NPV($C$108,$G650:BI650)+$F650</f>
        <v>-13597417912.294775</v>
      </c>
      <c r="BJ775" s="1411">
        <f>NPV($C$108,$G650:BJ650)+$F650</f>
        <v>-13621838116.139349</v>
      </c>
      <c r="BK775" s="1411">
        <f>NPV($C$108,$G650:BK650)+$F650</f>
        <v>-13644707493.71047</v>
      </c>
      <c r="BL775" s="1411">
        <f>NPV($C$108,$G650:BL650)+$F650</f>
        <v>-13666123606.637825</v>
      </c>
      <c r="BM775" s="1411">
        <f>NPV($C$108,$G650:BM650)+$F650</f>
        <v>-13686177973.318209</v>
      </c>
      <c r="BN775" s="1412">
        <f>NPV($C$108,$G650:BN650)+$F650</f>
        <v>-13704956433.067352</v>
      </c>
    </row>
    <row r="776" spans="2:66" x14ac:dyDescent="0.15">
      <c r="B776" s="1337"/>
      <c r="C776" s="1366"/>
      <c r="D776" s="166" t="str">
        <f t="shared" si="194"/>
        <v>Low Price Range</v>
      </c>
      <c r="E776" s="1337" t="str">
        <f t="shared" si="194"/>
        <v>High Range CAPEX</v>
      </c>
      <c r="F776" s="1616">
        <f t="shared" si="188"/>
        <v>-11792432024.096308</v>
      </c>
      <c r="G776" s="1411">
        <f>NPV($C$108,$G651:G651)+$F651</f>
        <v>-2842831095.3396282</v>
      </c>
      <c r="H776" s="1411">
        <f>NPV($C$108,$G651:H651)+$F651</f>
        <v>-3225493770.8093185</v>
      </c>
      <c r="I776" s="1411">
        <f>NPV($C$108,$G651:I651)+$F651</f>
        <v>-3637403630.5584517</v>
      </c>
      <c r="J776" s="1411">
        <f>NPV($C$108,$G651:J651)+$F651</f>
        <v>-4056546218.6981964</v>
      </c>
      <c r="K776" s="1411">
        <f>NPV($C$108,$G651:K651)+$F651</f>
        <v>-4472129186.3754539</v>
      </c>
      <c r="L776" s="1411">
        <f>NPV($C$108,$G651:L651)+$F651</f>
        <v>-4878213334.4392223</v>
      </c>
      <c r="M776" s="1411">
        <f>NPV($C$108,$G651:M651)+$F651</f>
        <v>-5271373064.9875622</v>
      </c>
      <c r="N776" s="1411">
        <f>NPV($C$108,$G651:N651)+$F651</f>
        <v>-5649631674.3300982</v>
      </c>
      <c r="O776" s="1411">
        <f>NPV($C$108,$G651:O651)+$F651</f>
        <v>-6011907001.4121532</v>
      </c>
      <c r="P776" s="1411">
        <f>NPV($C$108,$G651:P651)+$F651</f>
        <v>-6357694801.8450298</v>
      </c>
      <c r="Q776" s="1411">
        <f>NPV($C$108,$G651:Q651)+$F651</f>
        <v>-6686875346.8414927</v>
      </c>
      <c r="R776" s="1411">
        <f>NPV($C$108,$G651:R651)+$F651</f>
        <v>-6999589197.7018919</v>
      </c>
      <c r="S776" s="1411">
        <f>NPV($C$108,$G651:S651)+$F651</f>
        <v>-7296154287.3677454</v>
      </c>
      <c r="T776" s="1411">
        <f>NPV($C$108,$G651:T651)+$F651</f>
        <v>-7577008908.7177019</v>
      </c>
      <c r="U776" s="1411">
        <f>NPV($C$108,$G651:U651)+$F651</f>
        <v>-7842671609.8445358</v>
      </c>
      <c r="V776" s="1411">
        <f>NPV($C$108,$G651:V651)+$F651</f>
        <v>-8093712488.967371</v>
      </c>
      <c r="W776" s="1411">
        <f>NPV($C$108,$G651:W651)+$F651</f>
        <v>-8330732386.2279329</v>
      </c>
      <c r="X776" s="1411">
        <f>NPV($C$108,$G651:X651)+$F651</f>
        <v>-8554347670.4874334</v>
      </c>
      <c r="Y776" s="1411">
        <f>NPV($C$108,$G651:Y651)+$F651</f>
        <v>-8765179065.439064</v>
      </c>
      <c r="Z776" s="1411">
        <f>NPV($C$108,$G651:Z651)+$F651</f>
        <v>-8963843437.941534</v>
      </c>
      <c r="AA776" s="1411">
        <f>NPV($C$108,$G651:AA651)+$F651</f>
        <v>-9150947787.0388336</v>
      </c>
      <c r="AB776" s="1411">
        <f>NPV($C$108,$G651:AB651)+$F651</f>
        <v>-9327084885.3199425</v>
      </c>
      <c r="AC776" s="1411">
        <f>NPV($C$108,$G651:AC651)+$F651</f>
        <v>-9492830171.4353924</v>
      </c>
      <c r="AD776" s="1411">
        <f>NPV($C$108,$G651:AD651)+$F651</f>
        <v>-9648739596.1388664</v>
      </c>
      <c r="AE776" s="1411">
        <f>NPV($C$108,$G651:AE651)+$F651</f>
        <v>-9795348198.3437347</v>
      </c>
      <c r="AF776" s="1411">
        <f>NPV($C$108,$G651:AF651)+$F651</f>
        <v>-9933169241.5604782</v>
      </c>
      <c r="AG776" s="1411">
        <f>NPV($C$108,$G651:AG651)+$F651</f>
        <v>-10062693780.78429</v>
      </c>
      <c r="AH776" s="1411">
        <f>NPV($C$108,$G651:AH651)+$F651</f>
        <v>-10184390559.525864</v>
      </c>
      <c r="AI776" s="1411">
        <f>NPV($C$108,$G651:AI651)+$F651</f>
        <v>-10298706159.028969</v>
      </c>
      <c r="AJ776" s="1411">
        <f>NPV($C$108,$G651:AJ651)+$F651</f>
        <v>-10406065338.751743</v>
      </c>
      <c r="AK776" s="1411">
        <f>NPV($C$108,$G651:AK651)+$F651</f>
        <v>-10506871520.28701</v>
      </c>
      <c r="AL776" s="1411">
        <f>NPV($C$108,$G651:AL651)+$F651</f>
        <v>-10601507377.051224</v>
      </c>
      <c r="AM776" s="1411">
        <f>NPV($C$108,$G651:AM651)+$F651</f>
        <v>-10690335500.000698</v>
      </c>
      <c r="AN776" s="1411">
        <f>NPV($C$108,$G651:AN651)+$F651</f>
        <v>-10773699115.86492</v>
      </c>
      <c r="AO776" s="1411">
        <f>NPV($C$108,$G651:AO651)+$F651</f>
        <v>-10851922839.311668</v>
      </c>
      <c r="AP776" s="1411">
        <f>NPV($C$108,$G651:AP651)+$F651</f>
        <v>-10925313444.370308</v>
      </c>
      <c r="AQ776" s="1411">
        <f>NPV($C$108,$G651:AQ651)+$F651</f>
        <v>-10994160643.559921</v>
      </c>
      <c r="AR776" s="1411">
        <f>NPV($C$108,$G651:AR651)+$F651</f>
        <v>-11058737865.666765</v>
      </c>
      <c r="AS776" s="1411">
        <f>NPV($C$108,$G651:AS651)+$F651</f>
        <v>-11119303025.121241</v>
      </c>
      <c r="AT776" s="1411">
        <f>NPV($C$108,$G651:AT651)+$F651</f>
        <v>-11176099277.538532</v>
      </c>
      <c r="AU776" s="1411">
        <f>NPV($C$108,$G651:AU651)+$F651</f>
        <v>-11229355757.287966</v>
      </c>
      <c r="AV776" s="1411">
        <f>NPV($C$108,$G651:AV651)+$F651</f>
        <v>-11279288294.005838</v>
      </c>
      <c r="AW776" s="1411">
        <f>NPV($C$108,$G651:AW651)+$F651</f>
        <v>-11326100105.813215</v>
      </c>
      <c r="AX776" s="1411">
        <f>NPV($C$108,$G651:AX651)+$F651</f>
        <v>-11369982467.683258</v>
      </c>
      <c r="AY776" s="1411">
        <f>NPV($C$108,$G651:AY651)+$F651</f>
        <v>-11411115353.952305</v>
      </c>
      <c r="AZ776" s="1411">
        <f>NPV($C$108,$G651:AZ651)+$F651</f>
        <v>-11449668054.410534</v>
      </c>
      <c r="BA776" s="1411">
        <f>NPV($C$108,$G651:BA651)+$F651</f>
        <v>-11485799763.761017</v>
      </c>
      <c r="BB776" s="1411">
        <f>NPV($C$108,$G651:BB651)+$F651</f>
        <v>-11519660144.517021</v>
      </c>
      <c r="BC776" s="1411">
        <f>NPV($C$108,$G651:BC651)+$F651</f>
        <v>-11551389863.629107</v>
      </c>
      <c r="BD776" s="1411">
        <f>NPV($C$108,$G651:BD651)+$F651</f>
        <v>-11581121103.307093</v>
      </c>
      <c r="BE776" s="1411">
        <f>NPV($C$108,$G651:BE651)+$F651</f>
        <v>-11608978046.635689</v>
      </c>
      <c r="BF776" s="1411">
        <f>NPV($C$108,$G651:BF651)+$F651</f>
        <v>-11635077338.683935</v>
      </c>
      <c r="BG776" s="1411">
        <f>NPV($C$108,$G651:BG651)+$F651</f>
        <v>-11659528523.883259</v>
      </c>
      <c r="BH776" s="1411">
        <f>NPV($C$108,$G651:BH651)+$F651</f>
        <v>-11682434460.502018</v>
      </c>
      <c r="BI776" s="1411">
        <f>NPV($C$108,$G651:BI651)+$F651</f>
        <v>-11703891713.079556</v>
      </c>
      <c r="BJ776" s="1411">
        <f>NPV($C$108,$G651:BJ651)+$F651</f>
        <v>-11723990923.703714</v>
      </c>
      <c r="BK776" s="1411">
        <f>NPV($C$108,$G651:BK651)+$F651</f>
        <v>-11742817163.024881</v>
      </c>
      <c r="BL776" s="1411">
        <f>NPV($C$108,$G651:BL651)+$F651</f>
        <v>-11760450261.899393</v>
      </c>
      <c r="BM776" s="1411">
        <f>NPV($C$108,$G651:BM651)+$F651</f>
        <v>-11776965124.547371</v>
      </c>
      <c r="BN776" s="1412">
        <f>NPV($C$108,$G651:BN651)+$F651</f>
        <v>-11792432024.096308</v>
      </c>
    </row>
    <row r="777" spans="2:66" ht="5.25" customHeight="1" x14ac:dyDescent="0.15">
      <c r="B777" s="1337"/>
      <c r="C777" s="1366"/>
      <c r="D777" s="166"/>
      <c r="E777" s="1337"/>
      <c r="F777" s="1616"/>
      <c r="G777" s="1411"/>
      <c r="H777" s="1411"/>
      <c r="I777" s="1411"/>
      <c r="J777" s="1411"/>
      <c r="K777" s="1411"/>
      <c r="L777" s="1411"/>
      <c r="M777" s="1411"/>
      <c r="N777" s="1411"/>
      <c r="O777" s="1411"/>
      <c r="P777" s="1411"/>
      <c r="Q777" s="1411"/>
      <c r="R777" s="1411"/>
      <c r="S777" s="1411"/>
      <c r="T777" s="1411"/>
      <c r="U777" s="1411"/>
      <c r="V777" s="1411"/>
      <c r="W777" s="1411"/>
      <c r="X777" s="1411"/>
      <c r="Y777" s="1411"/>
      <c r="Z777" s="1411"/>
      <c r="AA777" s="1411"/>
      <c r="AB777" s="1411"/>
      <c r="AC777" s="1411"/>
      <c r="AD777" s="1411"/>
      <c r="AE777" s="1411"/>
      <c r="AF777" s="1411"/>
      <c r="AG777" s="1411"/>
      <c r="AH777" s="1411"/>
      <c r="AI777" s="1411"/>
      <c r="AJ777" s="1411"/>
      <c r="AK777" s="1411"/>
      <c r="AL777" s="1411"/>
      <c r="AM777" s="1411"/>
      <c r="AN777" s="1411"/>
      <c r="AO777" s="1411"/>
      <c r="AP777" s="1411"/>
      <c r="AQ777" s="1411"/>
      <c r="AR777" s="1411"/>
      <c r="AS777" s="1411"/>
      <c r="AT777" s="1411"/>
      <c r="AU777" s="1411"/>
      <c r="AV777" s="1411"/>
      <c r="AW777" s="1411"/>
      <c r="AX777" s="1411"/>
      <c r="AY777" s="1411"/>
      <c r="AZ777" s="1411"/>
      <c r="BA777" s="1411"/>
      <c r="BB777" s="1411"/>
      <c r="BC777" s="1411"/>
      <c r="BD777" s="1411"/>
      <c r="BE777" s="1411"/>
      <c r="BF777" s="1411"/>
      <c r="BG777" s="1411"/>
      <c r="BH777" s="1411"/>
      <c r="BI777" s="1411"/>
      <c r="BJ777" s="1411"/>
      <c r="BK777" s="1411"/>
      <c r="BL777" s="1411"/>
      <c r="BM777" s="1411"/>
      <c r="BN777" s="1412"/>
    </row>
    <row r="778" spans="2:66" x14ac:dyDescent="0.15">
      <c r="B778" s="1337"/>
      <c r="C778" s="1366"/>
      <c r="D778" s="166" t="str">
        <f t="shared" ref="D778:E780" si="195">D715</f>
        <v>High Price Range</v>
      </c>
      <c r="E778" s="1337" t="str">
        <f t="shared" si="195"/>
        <v>High Range CAPEX</v>
      </c>
      <c r="F778" s="1616">
        <f t="shared" si="188"/>
        <v>3832862553.2208071</v>
      </c>
      <c r="G778" s="1411">
        <f>NPV($C$108,$G653:G653)+$F653</f>
        <v>-387970609.7041831</v>
      </c>
      <c r="H778" s="1411">
        <f>NPV($C$108,$G653:H653)+$F653</f>
        <v>957303669.05169249</v>
      </c>
      <c r="I778" s="1411">
        <f>NPV($C$108,$G653:I653)+$F653</f>
        <v>1906158372.1920242</v>
      </c>
      <c r="J778" s="1411">
        <f>NPV($C$108,$G653:J653)+$F653</f>
        <v>2610079713.1203661</v>
      </c>
      <c r="K778" s="1411">
        <f>NPV($C$108,$G653:K653)+$F653</f>
        <v>3145863104.9464684</v>
      </c>
      <c r="L778" s="1411">
        <f>NPV($C$108,$G653:L653)+$F653</f>
        <v>3559254432.9601755</v>
      </c>
      <c r="M778" s="1411">
        <f>NPV($C$108,$G653:M653)+$F653</f>
        <v>3880217892.7999973</v>
      </c>
      <c r="N778" s="1411">
        <f>NPV($C$108,$G653:N653)+$F653</f>
        <v>4129638515.4345942</v>
      </c>
      <c r="O778" s="1411">
        <f>NPV($C$108,$G653:O653)+$F653</f>
        <v>4322718856.5132198</v>
      </c>
      <c r="P778" s="1411">
        <f>NPV($C$108,$G653:P653)+$F653</f>
        <v>4470881529.5874653</v>
      </c>
      <c r="Q778" s="1411">
        <f>NPV($C$108,$G653:Q653)+$F653</f>
        <v>4582916704.3856525</v>
      </c>
      <c r="R778" s="1411">
        <f>NPV($C$108,$G653:R653)+$F653</f>
        <v>4665714806.683465</v>
      </c>
      <c r="S778" s="1411">
        <f>NPV($C$108,$G653:S653)+$F653</f>
        <v>4724755991.9905672</v>
      </c>
      <c r="T778" s="1411">
        <f>NPV($C$108,$G653:T653)+$F653</f>
        <v>4764449336.7849035</v>
      </c>
      <c r="U778" s="1411">
        <f>NPV($C$108,$G653:U653)+$F653</f>
        <v>4788375098.4855423</v>
      </c>
      <c r="V778" s="1411">
        <f>NPV($C$108,$G653:V653)+$F653</f>
        <v>4799462170.4025688</v>
      </c>
      <c r="W778" s="1411">
        <f>NPV($C$108,$G653:W653)+$F653</f>
        <v>4800120872.1290007</v>
      </c>
      <c r="X778" s="1411">
        <f>NPV($C$108,$G653:X653)+$F653</f>
        <v>4792344143.4128809</v>
      </c>
      <c r="Y778" s="1411">
        <f>NPV($C$108,$G653:Y653)+$F653</f>
        <v>4777785876.188385</v>
      </c>
      <c r="Z778" s="1411">
        <f>NPV($C$108,$G653:Z653)+$F653</f>
        <v>4757822376.2119341</v>
      </c>
      <c r="AA778" s="1411">
        <f>NPV($C$108,$G653:AA653)+$F653</f>
        <v>4733601158.7578506</v>
      </c>
      <c r="AB778" s="1411">
        <f>NPV($C$108,$G653:AB653)+$F653</f>
        <v>4706080088.9610376</v>
      </c>
      <c r="AC778" s="1411">
        <f>NPV($C$108,$G653:AC653)+$F653</f>
        <v>4676059061.6464481</v>
      </c>
      <c r="AD778" s="1411">
        <f>NPV($C$108,$G653:AD653)+$F653</f>
        <v>4644205846.7587824</v>
      </c>
      <c r="AE778" s="1411">
        <f>NPV($C$108,$G653:AE653)+$F653</f>
        <v>4611077322.7395802</v>
      </c>
      <c r="AF778" s="1411">
        <f>NPV($C$108,$G653:AF653)+$F653</f>
        <v>4577137028.7996778</v>
      </c>
      <c r="AG778" s="1411">
        <f>NPV($C$108,$G653:AG653)+$F653</f>
        <v>4542769753.5685062</v>
      </c>
      <c r="AH778" s="1411">
        <f>NPV($C$108,$G653:AH653)+$F653</f>
        <v>4508293719.0808039</v>
      </c>
      <c r="AI778" s="1411">
        <f>NPV($C$108,$G653:AI653)+$F653</f>
        <v>4473970799.8660297</v>
      </c>
      <c r="AJ778" s="1411">
        <f>NPV($C$108,$G653:AJ653)+$F653</f>
        <v>4440015126.2482033</v>
      </c>
      <c r="AK778" s="1411">
        <f>NPV($C$108,$G653:AK653)+$F653</f>
        <v>4406600351.2808914</v>
      </c>
      <c r="AL778" s="1411">
        <f>NPV($C$108,$G653:AL653)+$F653</f>
        <v>4373865806.6576586</v>
      </c>
      <c r="AM778" s="1411">
        <f>NPV($C$108,$G653:AM653)+$F653</f>
        <v>4341921730.5815582</v>
      </c>
      <c r="AN778" s="1411">
        <f>NPV($C$108,$G653:AN653)+$F653</f>
        <v>4310853717.1280107</v>
      </c>
      <c r="AO778" s="1411">
        <f>NPV($C$108,$G653:AO653)+$F653</f>
        <v>4280726510.0155439</v>
      </c>
      <c r="AP778" s="1411">
        <f>NPV($C$108,$G653:AP653)+$F653</f>
        <v>4251587242.3618021</v>
      </c>
      <c r="AQ778" s="1411">
        <f>NPV($C$108,$G653:AQ653)+$F653</f>
        <v>4223468206.7850447</v>
      </c>
      <c r="AR778" s="1411">
        <f>NPV($C$108,$G653:AR653)+$F653</f>
        <v>4196389226.2322178</v>
      </c>
      <c r="AS778" s="1411">
        <f>NPV($C$108,$G653:AS653)+$F653</f>
        <v>4170359684.4988279</v>
      </c>
      <c r="AT778" s="1411">
        <f>NPV($C$108,$G653:AT653)+$F653</f>
        <v>4145380266.0329647</v>
      </c>
      <c r="AU778" s="1411">
        <f>NPV($C$108,$G653:AU653)+$F653</f>
        <v>4121444446.881587</v>
      </c>
      <c r="AV778" s="1411">
        <f>NPV($C$108,$G653:AV653)+$F653</f>
        <v>4098539772.2251091</v>
      </c>
      <c r="AW778" s="1411">
        <f>NPV($C$108,$G653:AW653)+$F653</f>
        <v>4076648950.6072187</v>
      </c>
      <c r="AX778" s="1411">
        <f>NPV($C$108,$G653:AX653)+$F653</f>
        <v>4055750790.5028734</v>
      </c>
      <c r="AY778" s="1411">
        <f>NPV($C$108,$G653:AY653)+$F653</f>
        <v>4035821001.121047</v>
      </c>
      <c r="AZ778" s="1411">
        <f>NPV($C$108,$G653:AZ653)+$F653</f>
        <v>4016832876.1833019</v>
      </c>
      <c r="BA778" s="1411">
        <f>NPV($C$108,$G653:BA653)+$F653</f>
        <v>3998757876.752821</v>
      </c>
      <c r="BB778" s="1411">
        <f>NPV($C$108,$G653:BB653)+$F653</f>
        <v>3981566126.9282007</v>
      </c>
      <c r="BC778" s="1411">
        <f>NPV($C$108,$G653:BC653)+$F653</f>
        <v>3965226834.2948284</v>
      </c>
      <c r="BD778" s="1411">
        <f>NPV($C$108,$G653:BD653)+$F653</f>
        <v>3949708645.3887358</v>
      </c>
      <c r="BE778" s="1411">
        <f>NPV($C$108,$G653:BE653)+$F653</f>
        <v>3934979945.0282249</v>
      </c>
      <c r="BF778" s="1411">
        <f>NPV($C$108,$G653:BF653)+$F653</f>
        <v>3921009107.1696835</v>
      </c>
      <c r="BG778" s="1411">
        <f>NPV($C$108,$G653:BG653)+$F653</f>
        <v>3907764703.9149847</v>
      </c>
      <c r="BH778" s="1411">
        <f>NPV($C$108,$G653:BH653)+$F653</f>
        <v>3895215678.412734</v>
      </c>
      <c r="BI778" s="1411">
        <f>NPV($C$108,$G653:BI653)+$F653</f>
        <v>3883331486.6329527</v>
      </c>
      <c r="BJ778" s="1411">
        <f>NPV($C$108,$G653:BJ653)+$F653</f>
        <v>3872082212.336401</v>
      </c>
      <c r="BK778" s="1411">
        <f>NPV($C$108,$G653:BK653)+$F653</f>
        <v>3861438658.9905977</v>
      </c>
      <c r="BL778" s="1411">
        <f>NPV($C$108,$G653:BL653)+$F653</f>
        <v>3851372421.8917332</v>
      </c>
      <c r="BM778" s="1411">
        <f>NPV($C$108,$G653:BM653)+$F653</f>
        <v>3841855943.3244829</v>
      </c>
      <c r="BN778" s="1412">
        <f>NPV($C$108,$G653:BN653)+$F653</f>
        <v>3832862553.2208071</v>
      </c>
    </row>
    <row r="779" spans="2:66" x14ac:dyDescent="0.15">
      <c r="B779" s="1337"/>
      <c r="C779" s="1366"/>
      <c r="D779" s="166" t="str">
        <f t="shared" si="195"/>
        <v>High Price Range</v>
      </c>
      <c r="E779" s="1337" t="str">
        <f t="shared" si="195"/>
        <v>High Range CAPEX</v>
      </c>
      <c r="F779" s="1616">
        <f>NPV($C$108,G654:BN654)+$F654</f>
        <v>8943088485.9818554</v>
      </c>
      <c r="G779" s="1411">
        <f>NPV($C$108,$G654:G654)+$F654</f>
        <v>-387970609.7041831</v>
      </c>
      <c r="H779" s="1411">
        <f>NPV($C$108,$G654:H654)+$F654</f>
        <v>1125946164.5842171</v>
      </c>
      <c r="I779" s="1411">
        <f>NPV($C$108,$G654:I654)+$F654</f>
        <v>2298053182.8436108</v>
      </c>
      <c r="J779" s="1411">
        <f>NPV($C$108,$G654:J654)+$F654</f>
        <v>3245108569.7803335</v>
      </c>
      <c r="K779" s="1411">
        <f>NPV($C$108,$G654:K654)+$F654</f>
        <v>4028916368.5690861</v>
      </c>
      <c r="L779" s="1411">
        <f>NPV($C$108,$G654:L654)+$F654</f>
        <v>4687696733.5431728</v>
      </c>
      <c r="M779" s="1411">
        <f>NPV($C$108,$G654:M654)+$F654</f>
        <v>5247359404.830739</v>
      </c>
      <c r="N779" s="1411">
        <f>NPV($C$108,$G654:N654)+$F654</f>
        <v>5726560714.7078333</v>
      </c>
      <c r="O779" s="1411">
        <f>NPV($C$108,$G654:O654)+$F654</f>
        <v>6139314666.6880074</v>
      </c>
      <c r="P779" s="1411">
        <f>NPV($C$108,$G654:P654)+$F654</f>
        <v>6496480349.4911175</v>
      </c>
      <c r="Q779" s="1411">
        <f>NPV($C$108,$G654:Q654)+$F654</f>
        <v>6806673307.0445271</v>
      </c>
      <c r="R779" s="1411">
        <f>NPV($C$108,$G654:R654)+$F654</f>
        <v>7076856279.7272854</v>
      </c>
      <c r="S779" s="1411">
        <f>NPV($C$108,$G654:S654)+$F654</f>
        <v>7312739641.1799335</v>
      </c>
      <c r="T779" s="1411">
        <f>NPV($C$108,$G654:T654)+$F654</f>
        <v>7519062893.9376144</v>
      </c>
      <c r="U779" s="1411">
        <f>NPV($C$108,$G654:U654)+$F654</f>
        <v>7699798599.3235893</v>
      </c>
      <c r="V779" s="1411">
        <f>NPV($C$108,$G654:V654)+$F654</f>
        <v>7858303892.0875664</v>
      </c>
      <c r="W779" s="1411">
        <f>NPV($C$108,$G654:W654)+$F654</f>
        <v>7997435488.9094219</v>
      </c>
      <c r="X779" s="1411">
        <f>NPV($C$108,$G654:X654)+$F654</f>
        <v>8119638602.5589066</v>
      </c>
      <c r="Y779" s="1411">
        <f>NPV($C$108,$G654:Y654)+$F654</f>
        <v>8227016779.2657623</v>
      </c>
      <c r="Z779" s="1411">
        <f>NPV($C$108,$G654:Z654)+$F654</f>
        <v>8321387512.3057919</v>
      </c>
      <c r="AA779" s="1411">
        <f>NPV($C$108,$G654:AA654)+$F654</f>
        <v>8404327064.7868023</v>
      </c>
      <c r="AB779" s="1411">
        <f>NPV($C$108,$G654:AB654)+$F654</f>
        <v>8477206979.4070892</v>
      </c>
      <c r="AC779" s="1411">
        <f>NPV($C$108,$G654:AC654)+$F654</f>
        <v>8541224095.9170589</v>
      </c>
      <c r="AD779" s="1411">
        <f>NPV($C$108,$G654:AD654)+$F654</f>
        <v>8597425435.9361477</v>
      </c>
      <c r="AE779" s="1411">
        <f>NPV($C$108,$G654:AE654)+$F654</f>
        <v>8646728985.326292</v>
      </c>
      <c r="AF779" s="1411">
        <f>NPV($C$108,$G654:AF654)+$F654</f>
        <v>8689941165.0423527</v>
      </c>
      <c r="AG779" s="1411">
        <f>NPV($C$108,$G654:AG654)+$F654</f>
        <v>8727771604.9837799</v>
      </c>
      <c r="AH779" s="1411">
        <f>NPV($C$108,$G654:AH654)+$F654</f>
        <v>8760845703.5524693</v>
      </c>
      <c r="AI779" s="1411">
        <f>NPV($C$108,$G654:AI654)+$F654</f>
        <v>8789715355.8777008</v>
      </c>
      <c r="AJ779" s="1411">
        <f>NPV($C$108,$G654:AJ654)+$F654</f>
        <v>8814868157.3239021</v>
      </c>
      <c r="AK779" s="1411">
        <f>NPV($C$108,$G654:AK654)+$F654</f>
        <v>8836735329.839756</v>
      </c>
      <c r="AL779" s="1411">
        <f>NPV($C$108,$G654:AL654)+$F654</f>
        <v>8855698572.5734711</v>
      </c>
      <c r="AM779" s="1411">
        <f>NPV($C$108,$G654:AM654)+$F654</f>
        <v>8872096001.8123455</v>
      </c>
      <c r="AN779" s="1411">
        <f>NPV($C$108,$G654:AN654)+$F654</f>
        <v>8886227316.3946915</v>
      </c>
      <c r="AO779" s="1411">
        <f>NPV($C$108,$G654:AO654)+$F654</f>
        <v>8898358301.5792217</v>
      </c>
      <c r="AP779" s="1411">
        <f>NPV($C$108,$G654:AP654)+$F654</f>
        <v>8908724765.6624413</v>
      </c>
      <c r="AQ779" s="1411">
        <f>NPV($C$108,$G654:AQ654)+$F654</f>
        <v>8917535988.4437389</v>
      </c>
      <c r="AR779" s="1411">
        <f>NPV($C$108,$G654:AR654)+$F654</f>
        <v>8924977748.2149944</v>
      </c>
      <c r="AS779" s="1411">
        <f>NPV($C$108,$G654:AS654)+$F654</f>
        <v>8931214983.7320499</v>
      </c>
      <c r="AT779" s="1411">
        <f>NPV($C$108,$G654:AT654)+$F654</f>
        <v>8936394139.1714306</v>
      </c>
      <c r="AU779" s="1411">
        <f>NPV($C$108,$G654:AU654)+$F654</f>
        <v>8940645233.0458355</v>
      </c>
      <c r="AV779" s="1411">
        <f>NPV($C$108,$G654:AV654)+$F654</f>
        <v>8944083686.1777096</v>
      </c>
      <c r="AW779" s="1411">
        <f>NPV($C$108,$G654:AW654)+$F654</f>
        <v>8946811938.8990822</v>
      </c>
      <c r="AX779" s="1411">
        <f>NPV($C$108,$G654:AX654)+$F654</f>
        <v>8948920883.4886703</v>
      </c>
      <c r="AY779" s="1411">
        <f>NPV($C$108,$G654:AY654)+$F654</f>
        <v>8950491134.3383102</v>
      </c>
      <c r="AZ779" s="1411">
        <f>NPV($C$108,$G654:AZ654)+$F654</f>
        <v>8951594155.3509293</v>
      </c>
      <c r="BA779" s="1411">
        <f>NPV($C$108,$G654:BA654)+$F654</f>
        <v>8952293261.522747</v>
      </c>
      <c r="BB779" s="1411">
        <f>NPV($C$108,$G654:BB654)+$F654</f>
        <v>8952644509.4811649</v>
      </c>
      <c r="BC779" s="1411">
        <f>NPV($C$108,$G654:BC654)+$F654</f>
        <v>8952697489.8777561</v>
      </c>
      <c r="BD779" s="1411">
        <f>NPV($C$108,$G654:BD654)+$F654</f>
        <v>8952496032.924366</v>
      </c>
      <c r="BE779" s="1411">
        <f>NPV($C$108,$G654:BE654)+$F654</f>
        <v>8952078836.9692497</v>
      </c>
      <c r="BF779" s="1411">
        <f>NPV($C$108,$G654:BF654)+$F654</f>
        <v>8951480028.8063946</v>
      </c>
      <c r="BG779" s="1411">
        <f>NPV($C$108,$G654:BG654)+$F654</f>
        <v>8950729663.3666477</v>
      </c>
      <c r="BH779" s="1411">
        <f>NPV($C$108,$G654:BH654)+$F654</f>
        <v>8949854169.5309448</v>
      </c>
      <c r="BI779" s="1411">
        <f>NPV($C$108,$G654:BI654)+$F654</f>
        <v>8948876748.0143566</v>
      </c>
      <c r="BJ779" s="1411">
        <f>NPV($C$108,$G654:BJ654)+$F654</f>
        <v>8947817726.5782509</v>
      </c>
      <c r="BK779" s="1411">
        <f>NPV($C$108,$G654:BK654)+$F654</f>
        <v>8946694877.2229176</v>
      </c>
      <c r="BL779" s="1411">
        <f>NPV($C$108,$G654:BL654)+$F654</f>
        <v>8945523699.4826317</v>
      </c>
      <c r="BM779" s="1411">
        <f>NPV($C$108,$G654:BM654)+$F654</f>
        <v>8944317673.4793892</v>
      </c>
      <c r="BN779" s="1412">
        <f>NPV($C$108,$G654:BN654)+$F654</f>
        <v>8943088485.9818554</v>
      </c>
    </row>
    <row r="780" spans="2:66" x14ac:dyDescent="0.15">
      <c r="B780" s="1347"/>
      <c r="C780" s="1367"/>
      <c r="D780" s="1364" t="str">
        <f t="shared" si="195"/>
        <v>High Price Range</v>
      </c>
      <c r="E780" s="1347" t="str">
        <f t="shared" si="195"/>
        <v>High Range CAPEX</v>
      </c>
      <c r="F780" s="1617">
        <f t="shared" si="188"/>
        <v>14926119391.05172</v>
      </c>
      <c r="G780" s="1414">
        <f>NPV($C$108,$G655:G655)+$F655</f>
        <v>-387970609.7041831</v>
      </c>
      <c r="H780" s="1414">
        <f>NPV($C$108,$G655:H655)+$F655</f>
        <v>1294588660.1167426</v>
      </c>
      <c r="I780" s="1414">
        <f>NPV($C$108,$G655:I655)+$F655</f>
        <v>2697766950.9757586</v>
      </c>
      <c r="J780" s="1414">
        <f>NPV($C$108,$G655:J655)+$F655</f>
        <v>3902691780.6486435</v>
      </c>
      <c r="K780" s="1414">
        <f>NPV($C$108,$G655:K655)+$F655</f>
        <v>4954584241.9324226</v>
      </c>
      <c r="L780" s="1414">
        <f>NPV($C$108,$G655:L655)+$F655</f>
        <v>5882735466.7406492</v>
      </c>
      <c r="M780" s="1414">
        <f>NPV($C$108,$G655:M655)+$F655</f>
        <v>6707874315.2644024</v>
      </c>
      <c r="N780" s="1414">
        <f>NPV($C$108,$G655:N655)+$F655</f>
        <v>7445543742.1254082</v>
      </c>
      <c r="O780" s="1414">
        <f>NPV($C$108,$G655:O655)+$F655</f>
        <v>8107877620.8885307</v>
      </c>
      <c r="P780" s="1414">
        <f>NPV($C$108,$G655:P655)+$F655</f>
        <v>8704631100.540369</v>
      </c>
      <c r="Q780" s="1414">
        <f>NPV($C$108,$G655:Q655)+$F655</f>
        <v>9243822872.761055</v>
      </c>
      <c r="R780" s="1414">
        <f>NPV($C$108,$G655:R655)+$F655</f>
        <v>9732158604.4770241</v>
      </c>
      <c r="S780" s="1414">
        <f>NPV($C$108,$G655:S655)+$F655</f>
        <v>10175322876.39036</v>
      </c>
      <c r="T780" s="1414">
        <f>NPV($C$108,$G655:T655)+$F655</f>
        <v>10578187953.170223</v>
      </c>
      <c r="U780" s="1414">
        <f>NPV($C$108,$G655:U655)+$F655</f>
        <v>10944967678.168791</v>
      </c>
      <c r="V780" s="1414">
        <f>NPV($C$108,$G655:V655)+$F655</f>
        <v>11279333851.014576</v>
      </c>
      <c r="W780" s="1414">
        <f>NPV($C$108,$G655:W655)+$F655</f>
        <v>11584506166.929249</v>
      </c>
      <c r="X780" s="1414">
        <f>NPV($C$108,$G655:X655)+$F655</f>
        <v>11863323031.991217</v>
      </c>
      <c r="Y780" s="1414">
        <f>NPV($C$108,$G655:Y655)+$F655</f>
        <v>12118298226.823137</v>
      </c>
      <c r="Z780" s="1414">
        <f>NPV($C$108,$G655:Z655)+$F655</f>
        <v>12351666887.085159</v>
      </c>
      <c r="AA780" s="1414">
        <f>NPV($C$108,$G655:AA655)+$F655</f>
        <v>12565423275.526667</v>
      </c>
      <c r="AB780" s="1414">
        <f>NPV($C$108,$G655:AB655)+$F655</f>
        <v>12761352147.392969</v>
      </c>
      <c r="AC780" s="1414">
        <f>NPV($C$108,$G655:AC655)+$F655</f>
        <v>12941055044.97069</v>
      </c>
      <c r="AD780" s="1414">
        <f>NPV($C$108,$G655:AD655)+$F655</f>
        <v>13105972527.843311</v>
      </c>
      <c r="AE780" s="1414">
        <f>NPV($C$108,$G655:AE655)+$F655</f>
        <v>13257403108.625727</v>
      </c>
      <c r="AF780" s="1414">
        <f>NPV($C$108,$G655:AF655)+$F655</f>
        <v>13396519490.800695</v>
      </c>
      <c r="AG780" s="1414">
        <f>NPV($C$108,$G655:AG655)+$F655</f>
        <v>13524382576.771374</v>
      </c>
      <c r="AH780" s="1414">
        <f>NPV($C$108,$G655:AH655)+$F655</f>
        <v>13641953617.549009</v>
      </c>
      <c r="AI780" s="1414">
        <f>NPV($C$108,$G655:AI655)+$F655</f>
        <v>13750104801.814606</v>
      </c>
      <c r="AJ780" s="1414">
        <f>NPV($C$108,$G655:AJ655)+$F655</f>
        <v>13849628525.293024</v>
      </c>
      <c r="AK780" s="1414">
        <f>NPV($C$108,$G655:AK655)+$F655</f>
        <v>13941245537.116558</v>
      </c>
      <c r="AL780" s="1414">
        <f>NPV($C$108,$G655:AL655)+$F655</f>
        <v>14025612125.018007</v>
      </c>
      <c r="AM780" s="1414">
        <f>NPV($C$108,$G655:AM655)+$F655</f>
        <v>14103326473.518333</v>
      </c>
      <c r="AN780" s="1414">
        <f>NPV($C$108,$G655:AN655)+$F655</f>
        <v>14174934307.097353</v>
      </c>
      <c r="AO780" s="1414">
        <f>NPV($C$108,$G655:AO655)+$F655</f>
        <v>14240933912.421146</v>
      </c>
      <c r="AP780" s="1414">
        <f>NPV($C$108,$G655:AP655)+$F655</f>
        <v>14301780619.118444</v>
      </c>
      <c r="AQ780" s="1414">
        <f>NPV($C$108,$G655:AQ655)+$F655</f>
        <v>14357890806.645456</v>
      </c>
      <c r="AR780" s="1414">
        <f>NPV($C$108,$G655:AR655)+$F655</f>
        <v>14409645494.915863</v>
      </c>
      <c r="AS780" s="1414">
        <f>NPV($C$108,$G655:AS655)+$F655</f>
        <v>14457393568.183569</v>
      </c>
      <c r="AT780" s="1414">
        <f>NPV($C$108,$G655:AT655)+$F655</f>
        <v>14501454674.826817</v>
      </c>
      <c r="AU780" s="1414">
        <f>NPV($C$108,$G655:AU655)+$F655</f>
        <v>14542121839.939262</v>
      </c>
      <c r="AV780" s="1414">
        <f>NPV($C$108,$G655:AV655)+$F655</f>
        <v>14579663822.78623</v>
      </c>
      <c r="AW780" s="1414">
        <f>NPV($C$108,$G655:AW655)+$F655</f>
        <v>14614327247.073101</v>
      </c>
      <c r="AX780" s="1414">
        <f>NPV($C$108,$G655:AX655)+$F655</f>
        <v>14646338528.469826</v>
      </c>
      <c r="AY780" s="1414">
        <f>NPV($C$108,$G655:AY655)+$F655</f>
        <v>14675905620.838261</v>
      </c>
      <c r="AZ780" s="1414">
        <f>NPV($C$108,$G655:AZ655)+$F655</f>
        <v>14703219600.03381</v>
      </c>
      <c r="BA780" s="1414">
        <f>NPV($C$108,$G655:BA655)+$F655</f>
        <v>14728456101.932262</v>
      </c>
      <c r="BB780" s="1414">
        <f>NPV($C$108,$G655:BB655)+$F655</f>
        <v>14751776629.410393</v>
      </c>
      <c r="BC780" s="1414">
        <f>NPV($C$108,$G655:BC655)+$F655</f>
        <v>14773329741.339943</v>
      </c>
      <c r="BD780" s="1414">
        <f>NPV($C$108,$G655:BD655)+$F655</f>
        <v>14793252135.200378</v>
      </c>
      <c r="BE780" s="1414">
        <f>NPV($C$108,$G655:BE655)+$F655</f>
        <v>14811669633.645073</v>
      </c>
      <c r="BF780" s="1414">
        <f>NPV($C$108,$G655:BF655)+$F655</f>
        <v>14828698084.242359</v>
      </c>
      <c r="BG780" s="1414">
        <f>NPV($C$108,$G655:BG655)+$F655</f>
        <v>14844444180.634338</v>
      </c>
      <c r="BH780" s="1414">
        <f>NPV($C$108,$G655:BH655)+$F655</f>
        <v>14859006212.494843</v>
      </c>
      <c r="BI780" s="1414">
        <f>NPV($C$108,$G655:BI655)+$F655</f>
        <v>14872474750.906895</v>
      </c>
      <c r="BJ780" s="1414">
        <f>NPV($C$108,$G655:BJ655)+$F655</f>
        <v>14884933275.106853</v>
      </c>
      <c r="BK780" s="1414">
        <f>NPV($C$108,$G655:BK655)+$F655</f>
        <v>14896458745.945225</v>
      </c>
      <c r="BL780" s="1414">
        <f>NPV($C$108,$G655:BL655)+$F655</f>
        <v>14907122130.883614</v>
      </c>
      <c r="BM780" s="1414">
        <f>NPV($C$108,$G655:BM655)+$F655</f>
        <v>14916988884.874802</v>
      </c>
      <c r="BN780" s="1415">
        <f>NPV($C$108,$G655:BN655)+$F655</f>
        <v>14926119391.05172</v>
      </c>
    </row>
    <row r="781" spans="2:66" ht="15" customHeight="1" x14ac:dyDescent="0.15">
      <c r="B781" s="3695" t="s">
        <v>997</v>
      </c>
      <c r="C781" s="1392" t="str">
        <f>C750</f>
        <v>Low Range Opex-Low</v>
      </c>
      <c r="D781" s="166" t="str">
        <f>D719</f>
        <v>Low Price Range</v>
      </c>
      <c r="E781" s="1394" t="str">
        <f>E719</f>
        <v>Low Range CAPEX</v>
      </c>
      <c r="F781" s="1618" t="e">
        <f>IRR(F592:BN592)</f>
        <v>#NUM!</v>
      </c>
      <c r="G781" s="1586" t="e">
        <f>IRR($F592:G592)</f>
        <v>#NUM!</v>
      </c>
      <c r="H781" s="1586" t="e">
        <f>IRR($F592:H592)</f>
        <v>#NUM!</v>
      </c>
      <c r="I781" s="1586" t="e">
        <f>IRR($F592:I592)</f>
        <v>#NUM!</v>
      </c>
      <c r="J781" s="1586" t="e">
        <f>IRR($F592:J592)</f>
        <v>#NUM!</v>
      </c>
      <c r="K781" s="1586" t="e">
        <f>IRR($F592:K592)</f>
        <v>#NUM!</v>
      </c>
      <c r="L781" s="1586" t="e">
        <f>IRR($F592:L592)</f>
        <v>#NUM!</v>
      </c>
      <c r="M781" s="1586" t="e">
        <f>IRR($F592:M592)</f>
        <v>#NUM!</v>
      </c>
      <c r="N781" s="1586" t="e">
        <f>IRR($F592:N592)</f>
        <v>#NUM!</v>
      </c>
      <c r="O781" s="1586" t="e">
        <f>IRR($F592:O592)</f>
        <v>#NUM!</v>
      </c>
      <c r="P781" s="1586" t="e">
        <f>IRR($F592:P592)</f>
        <v>#NUM!</v>
      </c>
      <c r="Q781" s="1586" t="e">
        <f>IRR($F592:Q592)</f>
        <v>#NUM!</v>
      </c>
      <c r="R781" s="1586" t="e">
        <f>IRR($F592:R592)</f>
        <v>#NUM!</v>
      </c>
      <c r="S781" s="1586" t="e">
        <f>IRR($F592:S592)</f>
        <v>#NUM!</v>
      </c>
      <c r="T781" s="1586" t="e">
        <f>IRR($F592:T592)</f>
        <v>#NUM!</v>
      </c>
      <c r="U781" s="1586" t="e">
        <f>IRR($F592:U592)</f>
        <v>#NUM!</v>
      </c>
      <c r="V781" s="1586" t="e">
        <f>IRR($F592:V592)</f>
        <v>#NUM!</v>
      </c>
      <c r="W781" s="1586" t="e">
        <f>IRR($F592:W592)</f>
        <v>#NUM!</v>
      </c>
      <c r="X781" s="1586" t="e">
        <f>IRR($F592:X592)</f>
        <v>#NUM!</v>
      </c>
      <c r="Y781" s="1586" t="e">
        <f>IRR($F592:Y592)</f>
        <v>#NUM!</v>
      </c>
      <c r="Z781" s="1586" t="e">
        <f>IRR($F592:Z592)</f>
        <v>#NUM!</v>
      </c>
      <c r="AA781" s="1586" t="e">
        <f>IRR($F592:AA592)</f>
        <v>#NUM!</v>
      </c>
      <c r="AB781" s="1586" t="e">
        <f>IRR($F592:AB592)</f>
        <v>#NUM!</v>
      </c>
      <c r="AC781" s="1586" t="e">
        <f>IRR($F592:AC592)</f>
        <v>#NUM!</v>
      </c>
      <c r="AD781" s="1586" t="e">
        <f>IRR($F592:AD592)</f>
        <v>#NUM!</v>
      </c>
      <c r="AE781" s="1586" t="e">
        <f>IRR($F592:AE592)</f>
        <v>#NUM!</v>
      </c>
      <c r="AF781" s="1586" t="e">
        <f>IRR($F592:AF592)</f>
        <v>#NUM!</v>
      </c>
      <c r="AG781" s="1586" t="e">
        <f>IRR($F592:AG592)</f>
        <v>#NUM!</v>
      </c>
      <c r="AH781" s="1586" t="e">
        <f>IRR($F592:AH592)</f>
        <v>#NUM!</v>
      </c>
      <c r="AI781" s="1586" t="e">
        <f>IRR($F592:AI592)</f>
        <v>#NUM!</v>
      </c>
      <c r="AJ781" s="1586" t="e">
        <f>IRR($F592:AJ592)</f>
        <v>#NUM!</v>
      </c>
      <c r="AK781" s="1586" t="e">
        <f>IRR($F592:AK592)</f>
        <v>#NUM!</v>
      </c>
      <c r="AL781" s="1586" t="e">
        <f>IRR($F592:AL592)</f>
        <v>#NUM!</v>
      </c>
      <c r="AM781" s="1586" t="e">
        <f>IRR($F592:AM592)</f>
        <v>#NUM!</v>
      </c>
      <c r="AN781" s="1586" t="e">
        <f>IRR($F592:AN592)</f>
        <v>#NUM!</v>
      </c>
      <c r="AO781" s="1586" t="e">
        <f>IRR($F592:AO592)</f>
        <v>#NUM!</v>
      </c>
      <c r="AP781" s="1586" t="e">
        <f>IRR($F592:AP592)</f>
        <v>#NUM!</v>
      </c>
      <c r="AQ781" s="1586" t="e">
        <f>IRR($F592:AQ592)</f>
        <v>#NUM!</v>
      </c>
      <c r="AR781" s="1586" t="e">
        <f>IRR($F592:AR592)</f>
        <v>#NUM!</v>
      </c>
      <c r="AS781" s="1586" t="e">
        <f>IRR($F592:AS592)</f>
        <v>#NUM!</v>
      </c>
      <c r="AT781" s="1586" t="e">
        <f>IRR($F592:AT592)</f>
        <v>#NUM!</v>
      </c>
      <c r="AU781" s="1586" t="e">
        <f>IRR($F592:AU592)</f>
        <v>#NUM!</v>
      </c>
      <c r="AV781" s="1586" t="e">
        <f>IRR($F592:AV592)</f>
        <v>#NUM!</v>
      </c>
      <c r="AW781" s="1586" t="e">
        <f>IRR($F592:AW592)</f>
        <v>#NUM!</v>
      </c>
      <c r="AX781" s="1586" t="e">
        <f>IRR($F592:AX592)</f>
        <v>#NUM!</v>
      </c>
      <c r="AY781" s="1586" t="e">
        <f>IRR($F592:AY592)</f>
        <v>#NUM!</v>
      </c>
      <c r="AZ781" s="1586" t="e">
        <f>IRR($F592:AZ592)</f>
        <v>#NUM!</v>
      </c>
      <c r="BA781" s="1586" t="e">
        <f>IRR($F592:BA592)</f>
        <v>#NUM!</v>
      </c>
      <c r="BB781" s="1586" t="e">
        <f>IRR($F592:BB592)</f>
        <v>#NUM!</v>
      </c>
      <c r="BC781" s="1586" t="e">
        <f>IRR($F592:BC592)</f>
        <v>#NUM!</v>
      </c>
      <c r="BD781" s="1586" t="e">
        <f>IRR($F592:BD592)</f>
        <v>#NUM!</v>
      </c>
      <c r="BE781" s="1586" t="e">
        <f>IRR($F592:BE592)</f>
        <v>#NUM!</v>
      </c>
      <c r="BF781" s="1586" t="e">
        <f>IRR($F592:BF592)</f>
        <v>#NUM!</v>
      </c>
      <c r="BG781" s="1586" t="e">
        <f>IRR($F592:BG592)</f>
        <v>#NUM!</v>
      </c>
      <c r="BH781" s="1586" t="e">
        <f>IRR($F592:BH592)</f>
        <v>#NUM!</v>
      </c>
      <c r="BI781" s="1586" t="e">
        <f>IRR($F592:BI592)</f>
        <v>#NUM!</v>
      </c>
      <c r="BJ781" s="1586" t="e">
        <f>IRR($F592:BJ592)</f>
        <v>#NUM!</v>
      </c>
      <c r="BK781" s="1586" t="e">
        <f>IRR($F592:BK592)</f>
        <v>#NUM!</v>
      </c>
      <c r="BL781" s="1586" t="e">
        <f>IRR($F592:BL592)</f>
        <v>#NUM!</v>
      </c>
      <c r="BM781" s="1586" t="e">
        <f>IRR($F592:BM592)</f>
        <v>#NUM!</v>
      </c>
      <c r="BN781" s="1570" t="e">
        <f>IRR($F592:BN592)</f>
        <v>#NUM!</v>
      </c>
    </row>
    <row r="782" spans="2:66" ht="15" customHeight="1" x14ac:dyDescent="0.15">
      <c r="B782" s="3694"/>
      <c r="C782" s="1378"/>
      <c r="D782" s="166" t="str">
        <f t="shared" ref="D782:E783" si="196">D720</f>
        <v>Low Price Range</v>
      </c>
      <c r="E782" s="1394" t="str">
        <f t="shared" si="196"/>
        <v>Low Range CAPEX</v>
      </c>
      <c r="F782" s="1616" t="e">
        <f t="shared" ref="F782:F811" si="197">IRR(F593:BN593)</f>
        <v>#NUM!</v>
      </c>
      <c r="G782" s="1569" t="e">
        <f>IRR($F593:G593)</f>
        <v>#NUM!</v>
      </c>
      <c r="H782" s="1569" t="e">
        <f>IRR($F593:H593)</f>
        <v>#NUM!</v>
      </c>
      <c r="I782" s="1569" t="e">
        <f>IRR($F593:I593)</f>
        <v>#NUM!</v>
      </c>
      <c r="J782" s="1569" t="e">
        <f>IRR($F593:J593)</f>
        <v>#NUM!</v>
      </c>
      <c r="K782" s="1569" t="e">
        <f>IRR($F593:K593)</f>
        <v>#NUM!</v>
      </c>
      <c r="L782" s="1569" t="e">
        <f>IRR($F593:L593)</f>
        <v>#NUM!</v>
      </c>
      <c r="M782" s="1569" t="e">
        <f>IRR($F593:M593)</f>
        <v>#NUM!</v>
      </c>
      <c r="N782" s="1569" t="e">
        <f>IRR($F593:N593)</f>
        <v>#NUM!</v>
      </c>
      <c r="O782" s="1569" t="e">
        <f>IRR($F593:O593)</f>
        <v>#NUM!</v>
      </c>
      <c r="P782" s="1569" t="e">
        <f>IRR($F593:P593)</f>
        <v>#NUM!</v>
      </c>
      <c r="Q782" s="1569" t="e">
        <f>IRR($F593:Q593)</f>
        <v>#NUM!</v>
      </c>
      <c r="R782" s="1569" t="e">
        <f>IRR($F593:R593)</f>
        <v>#NUM!</v>
      </c>
      <c r="S782" s="1569" t="e">
        <f>IRR($F593:S593)</f>
        <v>#NUM!</v>
      </c>
      <c r="T782" s="1569" t="e">
        <f>IRR($F593:T593)</f>
        <v>#NUM!</v>
      </c>
      <c r="U782" s="1569" t="e">
        <f>IRR($F593:U593)</f>
        <v>#NUM!</v>
      </c>
      <c r="V782" s="1569" t="e">
        <f>IRR($F593:V593)</f>
        <v>#NUM!</v>
      </c>
      <c r="W782" s="1569" t="e">
        <f>IRR($F593:W593)</f>
        <v>#NUM!</v>
      </c>
      <c r="X782" s="1569" t="e">
        <f>IRR($F593:X593)</f>
        <v>#NUM!</v>
      </c>
      <c r="Y782" s="1569" t="e">
        <f>IRR($F593:Y593)</f>
        <v>#NUM!</v>
      </c>
      <c r="Z782" s="1569" t="e">
        <f>IRR($F593:Z593)</f>
        <v>#NUM!</v>
      </c>
      <c r="AA782" s="1569" t="e">
        <f>IRR($F593:AA593)</f>
        <v>#NUM!</v>
      </c>
      <c r="AB782" s="1569" t="e">
        <f>IRR($F593:AB593)</f>
        <v>#NUM!</v>
      </c>
      <c r="AC782" s="1569" t="e">
        <f>IRR($F593:AC593)</f>
        <v>#NUM!</v>
      </c>
      <c r="AD782" s="1569" t="e">
        <f>IRR($F593:AD593)</f>
        <v>#NUM!</v>
      </c>
      <c r="AE782" s="1569" t="e">
        <f>IRR($F593:AE593)</f>
        <v>#NUM!</v>
      </c>
      <c r="AF782" s="1569" t="e">
        <f>IRR($F593:AF593)</f>
        <v>#NUM!</v>
      </c>
      <c r="AG782" s="1569" t="e">
        <f>IRR($F593:AG593)</f>
        <v>#NUM!</v>
      </c>
      <c r="AH782" s="1569" t="e">
        <f>IRR($F593:AH593)</f>
        <v>#NUM!</v>
      </c>
      <c r="AI782" s="1569" t="e">
        <f>IRR($F593:AI593)</f>
        <v>#NUM!</v>
      </c>
      <c r="AJ782" s="1569" t="e">
        <f>IRR($F593:AJ593)</f>
        <v>#NUM!</v>
      </c>
      <c r="AK782" s="1569" t="e">
        <f>IRR($F593:AK593)</f>
        <v>#NUM!</v>
      </c>
      <c r="AL782" s="1569" t="e">
        <f>IRR($F593:AL593)</f>
        <v>#NUM!</v>
      </c>
      <c r="AM782" s="1569" t="e">
        <f>IRR($F593:AM593)</f>
        <v>#NUM!</v>
      </c>
      <c r="AN782" s="1569" t="e">
        <f>IRR($F593:AN593)</f>
        <v>#NUM!</v>
      </c>
      <c r="AO782" s="1569" t="e">
        <f>IRR($F593:AO593)</f>
        <v>#NUM!</v>
      </c>
      <c r="AP782" s="1569" t="e">
        <f>IRR($F593:AP593)</f>
        <v>#NUM!</v>
      </c>
      <c r="AQ782" s="1569" t="e">
        <f>IRR($F593:AQ593)</f>
        <v>#NUM!</v>
      </c>
      <c r="AR782" s="1569" t="e">
        <f>IRR($F593:AR593)</f>
        <v>#NUM!</v>
      </c>
      <c r="AS782" s="1569" t="e">
        <f>IRR($F593:AS593)</f>
        <v>#NUM!</v>
      </c>
      <c r="AT782" s="1569" t="e">
        <f>IRR($F593:AT593)</f>
        <v>#NUM!</v>
      </c>
      <c r="AU782" s="1569" t="e">
        <f>IRR($F593:AU593)</f>
        <v>#NUM!</v>
      </c>
      <c r="AV782" s="1569" t="e">
        <f>IRR($F593:AV593)</f>
        <v>#NUM!</v>
      </c>
      <c r="AW782" s="1569" t="e">
        <f>IRR($F593:AW593)</f>
        <v>#NUM!</v>
      </c>
      <c r="AX782" s="1569" t="e">
        <f>IRR($F593:AX593)</f>
        <v>#NUM!</v>
      </c>
      <c r="AY782" s="1569" t="e">
        <f>IRR($F593:AY593)</f>
        <v>#NUM!</v>
      </c>
      <c r="AZ782" s="1569" t="e">
        <f>IRR($F593:AZ593)</f>
        <v>#NUM!</v>
      </c>
      <c r="BA782" s="1569" t="e">
        <f>IRR($F593:BA593)</f>
        <v>#NUM!</v>
      </c>
      <c r="BB782" s="1569" t="e">
        <f>IRR($F593:BB593)</f>
        <v>#NUM!</v>
      </c>
      <c r="BC782" s="1569" t="e">
        <f>IRR($F593:BC593)</f>
        <v>#NUM!</v>
      </c>
      <c r="BD782" s="1569" t="e">
        <f>IRR($F593:BD593)</f>
        <v>#NUM!</v>
      </c>
      <c r="BE782" s="1569" t="e">
        <f>IRR($F593:BE593)</f>
        <v>#NUM!</v>
      </c>
      <c r="BF782" s="1569" t="e">
        <f>IRR($F593:BF593)</f>
        <v>#NUM!</v>
      </c>
      <c r="BG782" s="1569" t="e">
        <f>IRR($F593:BG593)</f>
        <v>#NUM!</v>
      </c>
      <c r="BH782" s="1569" t="e">
        <f>IRR($F593:BH593)</f>
        <v>#NUM!</v>
      </c>
      <c r="BI782" s="1569" t="e">
        <f>IRR($F593:BI593)</f>
        <v>#NUM!</v>
      </c>
      <c r="BJ782" s="1569" t="e">
        <f>IRR($F593:BJ593)</f>
        <v>#NUM!</v>
      </c>
      <c r="BK782" s="1569" t="e">
        <f>IRR($F593:BK593)</f>
        <v>#NUM!</v>
      </c>
      <c r="BL782" s="1569" t="e">
        <f>IRR($F593:BL593)</f>
        <v>#NUM!</v>
      </c>
      <c r="BM782" s="1569" t="e">
        <f>IRR($F593:BM593)</f>
        <v>#NUM!</v>
      </c>
      <c r="BN782" s="1571" t="e">
        <f>IRR($F593:BN593)</f>
        <v>#NUM!</v>
      </c>
    </row>
    <row r="783" spans="2:66" x14ac:dyDescent="0.15">
      <c r="B783" s="1337"/>
      <c r="C783" s="1378"/>
      <c r="D783" s="166" t="str">
        <f t="shared" si="196"/>
        <v>Low Price Range</v>
      </c>
      <c r="E783" s="1394" t="str">
        <f t="shared" si="196"/>
        <v>Low Range CAPEX</v>
      </c>
      <c r="F783" s="1616" t="e">
        <f t="shared" si="197"/>
        <v>#NUM!</v>
      </c>
      <c r="G783" s="1569" t="e">
        <f>IRR($F594:G594)</f>
        <v>#NUM!</v>
      </c>
      <c r="H783" s="1569" t="e">
        <f>IRR($F594:H594)</f>
        <v>#NUM!</v>
      </c>
      <c r="I783" s="1569" t="e">
        <f>IRR($F594:I594)</f>
        <v>#NUM!</v>
      </c>
      <c r="J783" s="1569" t="e">
        <f>IRR($F594:J594)</f>
        <v>#NUM!</v>
      </c>
      <c r="K783" s="1569" t="e">
        <f>IRR($F594:K594)</f>
        <v>#NUM!</v>
      </c>
      <c r="L783" s="1569" t="e">
        <f>IRR($F594:L594)</f>
        <v>#NUM!</v>
      </c>
      <c r="M783" s="1569" t="e">
        <f>IRR($F594:M594)</f>
        <v>#NUM!</v>
      </c>
      <c r="N783" s="1569" t="e">
        <f>IRR($F594:N594)</f>
        <v>#NUM!</v>
      </c>
      <c r="O783" s="1569" t="e">
        <f>IRR($F594:O594)</f>
        <v>#NUM!</v>
      </c>
      <c r="P783" s="1569" t="e">
        <f>IRR($F594:P594)</f>
        <v>#NUM!</v>
      </c>
      <c r="Q783" s="1569" t="e">
        <f>IRR($F594:Q594)</f>
        <v>#NUM!</v>
      </c>
      <c r="R783" s="1569" t="e">
        <f>IRR($F594:R594)</f>
        <v>#NUM!</v>
      </c>
      <c r="S783" s="1569" t="e">
        <f>IRR($F594:S594)</f>
        <v>#NUM!</v>
      </c>
      <c r="T783" s="1569" t="e">
        <f>IRR($F594:T594)</f>
        <v>#NUM!</v>
      </c>
      <c r="U783" s="1569" t="e">
        <f>IRR($F594:U594)</f>
        <v>#NUM!</v>
      </c>
      <c r="V783" s="1569" t="e">
        <f>IRR($F594:V594)</f>
        <v>#NUM!</v>
      </c>
      <c r="W783" s="1569" t="e">
        <f>IRR($F594:W594)</f>
        <v>#NUM!</v>
      </c>
      <c r="X783" s="1569" t="e">
        <f>IRR($F594:X594)</f>
        <v>#NUM!</v>
      </c>
      <c r="Y783" s="1569" t="e">
        <f>IRR($F594:Y594)</f>
        <v>#NUM!</v>
      </c>
      <c r="Z783" s="1569" t="e">
        <f>IRR($F594:Z594)</f>
        <v>#NUM!</v>
      </c>
      <c r="AA783" s="1569" t="e">
        <f>IRR($F594:AA594)</f>
        <v>#NUM!</v>
      </c>
      <c r="AB783" s="1569" t="e">
        <f>IRR($F594:AB594)</f>
        <v>#NUM!</v>
      </c>
      <c r="AC783" s="1569" t="e">
        <f>IRR($F594:AC594)</f>
        <v>#NUM!</v>
      </c>
      <c r="AD783" s="1569" t="e">
        <f>IRR($F594:AD594)</f>
        <v>#NUM!</v>
      </c>
      <c r="AE783" s="1569" t="e">
        <f>IRR($F594:AE594)</f>
        <v>#NUM!</v>
      </c>
      <c r="AF783" s="1569" t="e">
        <f>IRR($F594:AF594)</f>
        <v>#NUM!</v>
      </c>
      <c r="AG783" s="1569" t="e">
        <f>IRR($F594:AG594)</f>
        <v>#NUM!</v>
      </c>
      <c r="AH783" s="1569" t="e">
        <f>IRR($F594:AH594)</f>
        <v>#NUM!</v>
      </c>
      <c r="AI783" s="1569" t="e">
        <f>IRR($F594:AI594)</f>
        <v>#NUM!</v>
      </c>
      <c r="AJ783" s="1569" t="e">
        <f>IRR($F594:AJ594)</f>
        <v>#NUM!</v>
      </c>
      <c r="AK783" s="1569" t="e">
        <f>IRR($F594:AK594)</f>
        <v>#NUM!</v>
      </c>
      <c r="AL783" s="1569" t="e">
        <f>IRR($F594:AL594)</f>
        <v>#NUM!</v>
      </c>
      <c r="AM783" s="1569" t="e">
        <f>IRR($F594:AM594)</f>
        <v>#NUM!</v>
      </c>
      <c r="AN783" s="1569" t="e">
        <f>IRR($F594:AN594)</f>
        <v>#NUM!</v>
      </c>
      <c r="AO783" s="1569" t="e">
        <f>IRR($F594:AO594)</f>
        <v>#NUM!</v>
      </c>
      <c r="AP783" s="1569" t="e">
        <f>IRR($F594:AP594)</f>
        <v>#NUM!</v>
      </c>
      <c r="AQ783" s="1569" t="e">
        <f>IRR($F594:AQ594)</f>
        <v>#NUM!</v>
      </c>
      <c r="AR783" s="1569" t="e">
        <f>IRR($F594:AR594)</f>
        <v>#NUM!</v>
      </c>
      <c r="AS783" s="1569" t="e">
        <f>IRR($F594:AS594)</f>
        <v>#NUM!</v>
      </c>
      <c r="AT783" s="1569" t="e">
        <f>IRR($F594:AT594)</f>
        <v>#NUM!</v>
      </c>
      <c r="AU783" s="1569" t="e">
        <f>IRR($F594:AU594)</f>
        <v>#NUM!</v>
      </c>
      <c r="AV783" s="1569" t="e">
        <f>IRR($F594:AV594)</f>
        <v>#NUM!</v>
      </c>
      <c r="AW783" s="1569" t="e">
        <f>IRR($F594:AW594)</f>
        <v>#NUM!</v>
      </c>
      <c r="AX783" s="1569" t="e">
        <f>IRR($F594:AX594)</f>
        <v>#NUM!</v>
      </c>
      <c r="AY783" s="1569" t="e">
        <f>IRR($F594:AY594)</f>
        <v>#NUM!</v>
      </c>
      <c r="AZ783" s="1569" t="e">
        <f>IRR($F594:AZ594)</f>
        <v>#NUM!</v>
      </c>
      <c r="BA783" s="1569" t="e">
        <f>IRR($F594:BA594)</f>
        <v>#NUM!</v>
      </c>
      <c r="BB783" s="1569" t="e">
        <f>IRR($F594:BB594)</f>
        <v>#NUM!</v>
      </c>
      <c r="BC783" s="1569" t="e">
        <f>IRR($F594:BC594)</f>
        <v>#NUM!</v>
      </c>
      <c r="BD783" s="1569" t="e">
        <f>IRR($F594:BD594)</f>
        <v>#NUM!</v>
      </c>
      <c r="BE783" s="1569" t="e">
        <f>IRR($F594:BE594)</f>
        <v>#NUM!</v>
      </c>
      <c r="BF783" s="1569" t="e">
        <f>IRR($F594:BF594)</f>
        <v>#NUM!</v>
      </c>
      <c r="BG783" s="1569" t="e">
        <f>IRR($F594:BG594)</f>
        <v>#NUM!</v>
      </c>
      <c r="BH783" s="1569" t="e">
        <f>IRR($F594:BH594)</f>
        <v>#NUM!</v>
      </c>
      <c r="BI783" s="1569" t="e">
        <f>IRR($F594:BI594)</f>
        <v>#NUM!</v>
      </c>
      <c r="BJ783" s="1569" t="e">
        <f>IRR($F594:BJ594)</f>
        <v>#NUM!</v>
      </c>
      <c r="BK783" s="1569" t="e">
        <f>IRR($F594:BK594)</f>
        <v>#NUM!</v>
      </c>
      <c r="BL783" s="1569" t="e">
        <f>IRR($F594:BL594)</f>
        <v>#NUM!</v>
      </c>
      <c r="BM783" s="1569" t="e">
        <f>IRR($F594:BM594)</f>
        <v>#NUM!</v>
      </c>
      <c r="BN783" s="1571" t="e">
        <f>IRR($F594:BN594)</f>
        <v>#NUM!</v>
      </c>
    </row>
    <row r="784" spans="2:66" ht="9" customHeight="1" x14ac:dyDescent="0.15">
      <c r="B784" s="1337"/>
      <c r="C784" s="1378"/>
      <c r="D784" s="166"/>
      <c r="E784" s="1394"/>
      <c r="F784" s="1616"/>
      <c r="G784" s="1569"/>
      <c r="H784" s="1569"/>
      <c r="I784" s="1569"/>
      <c r="J784" s="1569"/>
      <c r="K784" s="1569"/>
      <c r="L784" s="1569"/>
      <c r="M784" s="1569"/>
      <c r="N784" s="1569"/>
      <c r="O784" s="1569"/>
      <c r="P784" s="1569"/>
      <c r="Q784" s="1569"/>
      <c r="R784" s="1569"/>
      <c r="S784" s="1569"/>
      <c r="T784" s="1569"/>
      <c r="U784" s="1569"/>
      <c r="V784" s="1569"/>
      <c r="W784" s="1569"/>
      <c r="X784" s="1569"/>
      <c r="Y784" s="1569"/>
      <c r="Z784" s="1569"/>
      <c r="AA784" s="1569"/>
      <c r="AB784" s="1569"/>
      <c r="AC784" s="1569"/>
      <c r="AD784" s="1569"/>
      <c r="AE784" s="1569"/>
      <c r="AF784" s="1569"/>
      <c r="AG784" s="1569"/>
      <c r="AH784" s="1569"/>
      <c r="AI784" s="1569"/>
      <c r="AJ784" s="1569"/>
      <c r="AK784" s="1569"/>
      <c r="AL784" s="1569"/>
      <c r="AM784" s="1569"/>
      <c r="AN784" s="1569"/>
      <c r="AO784" s="1569"/>
      <c r="AP784" s="1569"/>
      <c r="AQ784" s="1569"/>
      <c r="AR784" s="1569"/>
      <c r="AS784" s="1569"/>
      <c r="AT784" s="1569"/>
      <c r="AU784" s="1569"/>
      <c r="AV784" s="1569"/>
      <c r="AW784" s="1569"/>
      <c r="AX784" s="1569"/>
      <c r="AY784" s="1569"/>
      <c r="AZ784" s="1569"/>
      <c r="BA784" s="1569"/>
      <c r="BB784" s="1569"/>
      <c r="BC784" s="1569"/>
      <c r="BD784" s="1569"/>
      <c r="BE784" s="1569"/>
      <c r="BF784" s="1569"/>
      <c r="BG784" s="1569"/>
      <c r="BH784" s="1569"/>
      <c r="BI784" s="1569"/>
      <c r="BJ784" s="1569"/>
      <c r="BK784" s="1569"/>
      <c r="BL784" s="1569"/>
      <c r="BM784" s="1569"/>
      <c r="BN784" s="1571"/>
    </row>
    <row r="785" spans="2:66" x14ac:dyDescent="0.15">
      <c r="B785" s="1337"/>
      <c r="C785" s="1378"/>
      <c r="D785" s="166" t="str">
        <f t="shared" ref="D785:E787" si="198">D723</f>
        <v>High Price Range</v>
      </c>
      <c r="E785" s="1394" t="str">
        <f t="shared" si="198"/>
        <v>Low Range CAPEX</v>
      </c>
      <c r="F785" s="1614">
        <f t="shared" si="197"/>
        <v>2.3939414861730315</v>
      </c>
      <c r="G785" s="1569">
        <f>IRR($F596:G596)</f>
        <v>1.6939562337711922</v>
      </c>
      <c r="H785" s="1569">
        <f>IRR($F596:H596)</f>
        <v>2.2559892030283084</v>
      </c>
      <c r="I785" s="1569">
        <f>IRR($F596:I596)</f>
        <v>2.3626093060600732</v>
      </c>
      <c r="J785" s="1569">
        <f>IRR($F596:J596)</f>
        <v>2.3863745456242444</v>
      </c>
      <c r="K785" s="1569">
        <f>IRR($F596:K596)</f>
        <v>2.3920638106580818</v>
      </c>
      <c r="L785" s="1569">
        <f>IRR($F596:L596)</f>
        <v>2.3934696846524881</v>
      </c>
      <c r="M785" s="1569">
        <f>IRR($F596:M596)</f>
        <v>2.3938222718532272</v>
      </c>
      <c r="N785" s="1569">
        <f>IRR($F596:N596)</f>
        <v>2.3939113159638734</v>
      </c>
      <c r="O785" s="1569">
        <f>IRR($F596:O596)</f>
        <v>2.3939338616733026</v>
      </c>
      <c r="P785" s="1569">
        <f>IRR($F596:P596)</f>
        <v>2.3939395673361306</v>
      </c>
      <c r="Q785" s="1569">
        <f>IRR($F596:Q596)</f>
        <v>2.3939410066776881</v>
      </c>
      <c r="R785" s="1569">
        <f>IRR($F596:R596)</f>
        <v>2.3939413676180781</v>
      </c>
      <c r="S785" s="1569">
        <f>IRR($F596:S596)</f>
        <v>2.3939414573044049</v>
      </c>
      <c r="T785" s="1569">
        <f>IRR($F596:T596)</f>
        <v>2.3939414792959024</v>
      </c>
      <c r="U785" s="1569">
        <f>IRR($F596:U596)</f>
        <v>2.3939414845869864</v>
      </c>
      <c r="V785" s="1569">
        <f>IRR($F596:V596)</f>
        <v>2.3939414858253447</v>
      </c>
      <c r="W785" s="1569">
        <f>IRR($F596:W596)</f>
        <v>2.3939414861032473</v>
      </c>
      <c r="X785" s="1569">
        <f>IRR($F596:X596)</f>
        <v>2.3939414861614248</v>
      </c>
      <c r="Y785" s="1569">
        <f>IRR($F596:Y596)</f>
        <v>2.3939414861720749</v>
      </c>
      <c r="Z785" s="1569">
        <f>IRR($F596:Z596)</f>
        <v>2.3939414861734303</v>
      </c>
      <c r="AA785" s="1569">
        <f>IRR($F596:AA596)</f>
        <v>2.393941486173337</v>
      </c>
      <c r="AB785" s="1569">
        <f>IRR($F596:AB596)</f>
        <v>2.3939414861731745</v>
      </c>
      <c r="AC785" s="1569">
        <f>IRR($F596:AC596)</f>
        <v>2.3939414861730879</v>
      </c>
      <c r="AD785" s="1569">
        <f>IRR($F596:AD596)</f>
        <v>2.3939414861730519</v>
      </c>
      <c r="AE785" s="1569">
        <f>IRR($F596:AE596)</f>
        <v>2.393941486173039</v>
      </c>
      <c r="AF785" s="1569">
        <f>IRR($F596:AF596)</f>
        <v>2.3939414861730341</v>
      </c>
      <c r="AG785" s="1569">
        <f>IRR($F596:AG596)</f>
        <v>2.3939414861730328</v>
      </c>
      <c r="AH785" s="1569">
        <f>IRR($F596:AH596)</f>
        <v>2.3939414861730315</v>
      </c>
      <c r="AI785" s="1569">
        <f>IRR($F596:AI596)</f>
        <v>2.3939414861730315</v>
      </c>
      <c r="AJ785" s="1569">
        <f>IRR($F596:AJ596)</f>
        <v>2.3939414861730315</v>
      </c>
      <c r="AK785" s="1569">
        <f>IRR($F596:AK596)</f>
        <v>2.3939414861730315</v>
      </c>
      <c r="AL785" s="1569">
        <f>IRR($F596:AL596)</f>
        <v>2.3939414861730315</v>
      </c>
      <c r="AM785" s="1569">
        <f>IRR($F596:AM596)</f>
        <v>2.3939414861730315</v>
      </c>
      <c r="AN785" s="1569">
        <f>IRR($F596:AN596)</f>
        <v>2.3939414861730315</v>
      </c>
      <c r="AO785" s="1569">
        <f>IRR($F596:AO596)</f>
        <v>2.3939414861730315</v>
      </c>
      <c r="AP785" s="1569">
        <f>IRR($F596:AP596)</f>
        <v>2.3939414861730315</v>
      </c>
      <c r="AQ785" s="1569">
        <f>IRR($F596:AQ596)</f>
        <v>2.3939414861730315</v>
      </c>
      <c r="AR785" s="1569">
        <f>IRR($F596:AR596)</f>
        <v>2.3939414861730315</v>
      </c>
      <c r="AS785" s="1569">
        <f>IRR($F596:AS596)</f>
        <v>2.3939414861730315</v>
      </c>
      <c r="AT785" s="1569">
        <f>IRR($F596:AT596)</f>
        <v>2.3939414861730315</v>
      </c>
      <c r="AU785" s="1569">
        <f>IRR($F596:AU596)</f>
        <v>2.3939414861730315</v>
      </c>
      <c r="AV785" s="1569">
        <f>IRR($F596:AV596)</f>
        <v>2.3939414861730315</v>
      </c>
      <c r="AW785" s="1569">
        <f>IRR($F596:AW596)</f>
        <v>2.3939414861730315</v>
      </c>
      <c r="AX785" s="1569">
        <f>IRR($F596:AX596)</f>
        <v>2.3939414861730315</v>
      </c>
      <c r="AY785" s="1569">
        <f>IRR($F596:AY596)</f>
        <v>2.3939414861730315</v>
      </c>
      <c r="AZ785" s="1569">
        <f>IRR($F596:AZ596)</f>
        <v>2.3939414861730315</v>
      </c>
      <c r="BA785" s="1569">
        <f>IRR($F596:BA596)</f>
        <v>2.3939414861730315</v>
      </c>
      <c r="BB785" s="1569">
        <f>IRR($F596:BB596)</f>
        <v>2.3939414861730315</v>
      </c>
      <c r="BC785" s="1569">
        <f>IRR($F596:BC596)</f>
        <v>2.3939414861730315</v>
      </c>
      <c r="BD785" s="1569">
        <f>IRR($F596:BD596)</f>
        <v>2.3939414861730315</v>
      </c>
      <c r="BE785" s="1569">
        <f>IRR($F596:BE596)</f>
        <v>2.3939414861730315</v>
      </c>
      <c r="BF785" s="1569">
        <f>IRR($F596:BF596)</f>
        <v>2.3939414861730315</v>
      </c>
      <c r="BG785" s="1569">
        <f>IRR($F596:BG596)</f>
        <v>2.3939414861730315</v>
      </c>
      <c r="BH785" s="1569">
        <f>IRR($F596:BH596)</f>
        <v>2.3939414861730315</v>
      </c>
      <c r="BI785" s="1569">
        <f>IRR($F596:BI596)</f>
        <v>2.3939414861730315</v>
      </c>
      <c r="BJ785" s="1569">
        <f>IRR($F596:BJ596)</f>
        <v>2.3939414861730315</v>
      </c>
      <c r="BK785" s="1569">
        <f>IRR($F596:BK596)</f>
        <v>2.3939414861730315</v>
      </c>
      <c r="BL785" s="1569">
        <f>IRR($F596:BL596)</f>
        <v>2.3939414861730315</v>
      </c>
      <c r="BM785" s="1569">
        <f>IRR($F596:BM596)</f>
        <v>2.3939414861730315</v>
      </c>
      <c r="BN785" s="1571">
        <f>IRR($F596:BN596)</f>
        <v>2.3939414861730315</v>
      </c>
    </row>
    <row r="786" spans="2:66" x14ac:dyDescent="0.15">
      <c r="B786" s="1337"/>
      <c r="C786" s="1378"/>
      <c r="D786" s="166" t="str">
        <f t="shared" si="198"/>
        <v>High Price Range</v>
      </c>
      <c r="E786" s="1394" t="str">
        <f t="shared" si="198"/>
        <v>Low Range CAPEX</v>
      </c>
      <c r="F786" s="1614">
        <f t="shared" si="197"/>
        <v>2.4731687149001811</v>
      </c>
      <c r="G786" s="1569">
        <f>IRR($F597:G597)</f>
        <v>1.6939562337711922</v>
      </c>
      <c r="H786" s="1569">
        <f>IRR($F597:H597)</f>
        <v>2.3117475856902181</v>
      </c>
      <c r="I786" s="1569">
        <f>IRR($F597:I597)</f>
        <v>2.4348065808816184</v>
      </c>
      <c r="J786" s="1569">
        <f>IRR($F597:J597)</f>
        <v>2.4634714166666671</v>
      </c>
      <c r="K786" s="1569">
        <f>IRR($F597:K597)</f>
        <v>2.4706462372579208</v>
      </c>
      <c r="L786" s="1569">
        <f>IRR($F597:L597)</f>
        <v>2.4725027321532544</v>
      </c>
      <c r="M786" s="1569">
        <f>IRR($F597:M597)</f>
        <v>2.4729913023457715</v>
      </c>
      <c r="N786" s="1569">
        <f>IRR($F597:N597)</f>
        <v>2.4731211628008016</v>
      </c>
      <c r="O786" s="1569">
        <f>IRR($F597:O597)</f>
        <v>2.4731559107255232</v>
      </c>
      <c r="P786" s="1569">
        <f>IRR($F597:P597)</f>
        <v>2.473165254630401</v>
      </c>
      <c r="Q786" s="1569">
        <f>IRR($F597:Q597)</f>
        <v>2.4731677770136939</v>
      </c>
      <c r="R786" s="1569">
        <f>IRR($F597:R597)</f>
        <v>2.4731684600698607</v>
      </c>
      <c r="S786" s="1569">
        <f>IRR($F597:S597)</f>
        <v>2.473168645519511</v>
      </c>
      <c r="T786" s="1569">
        <f>IRR($F597:T597)</f>
        <v>2.4731686959779742</v>
      </c>
      <c r="U786" s="1569">
        <f>IRR($F597:U597)</f>
        <v>2.4731687097320352</v>
      </c>
      <c r="V786" s="1569">
        <f>IRR($F597:V597)</f>
        <v>2.4731687134868974</v>
      </c>
      <c r="W786" s="1569">
        <f>IRR($F597:W597)</f>
        <v>2.4731687145133048</v>
      </c>
      <c r="X786" s="1569">
        <f>IRR($F597:X597)</f>
        <v>2.4731687147941845</v>
      </c>
      <c r="Y786" s="1569">
        <f>IRR($F597:Y597)</f>
        <v>2.4731687148711203</v>
      </c>
      <c r="Z786" s="1569">
        <f>IRR($F597:Z597)</f>
        <v>2.4731687148922084</v>
      </c>
      <c r="AA786" s="1569">
        <f>IRR($F597:AA597)</f>
        <v>2.4731687148979939</v>
      </c>
      <c r="AB786" s="1569">
        <f>IRR($F597:AB597)</f>
        <v>2.4731687148995811</v>
      </c>
      <c r="AC786" s="1569">
        <f>IRR($F597:AC597)</f>
        <v>2.4731687149000163</v>
      </c>
      <c r="AD786" s="1569">
        <f>IRR($F597:AD597)</f>
        <v>2.4731687149001367</v>
      </c>
      <c r="AE786" s="1569">
        <f>IRR($F597:AE597)</f>
        <v>2.4731687149001691</v>
      </c>
      <c r="AF786" s="1569">
        <f>IRR($F597:AF597)</f>
        <v>2.4731687149001784</v>
      </c>
      <c r="AG786" s="1569">
        <f>IRR($F597:AG597)</f>
        <v>2.4731687149001798</v>
      </c>
      <c r="AH786" s="1569">
        <f>IRR($F597:AH597)</f>
        <v>2.4731687149001811</v>
      </c>
      <c r="AI786" s="1569">
        <f>IRR($F597:AI597)</f>
        <v>2.4731687149001811</v>
      </c>
      <c r="AJ786" s="1569">
        <f>IRR($F597:AJ597)</f>
        <v>2.4731687149001811</v>
      </c>
      <c r="AK786" s="1569">
        <f>IRR($F597:AK597)</f>
        <v>2.4731687149001811</v>
      </c>
      <c r="AL786" s="1569">
        <f>IRR($F597:AL597)</f>
        <v>2.4731687149001811</v>
      </c>
      <c r="AM786" s="1569">
        <f>IRR($F597:AM597)</f>
        <v>2.4731687149001811</v>
      </c>
      <c r="AN786" s="1569">
        <f>IRR($F597:AN597)</f>
        <v>2.4731687149001811</v>
      </c>
      <c r="AO786" s="1569">
        <f>IRR($F597:AO597)</f>
        <v>2.4731687149001811</v>
      </c>
      <c r="AP786" s="1569">
        <f>IRR($F597:AP597)</f>
        <v>2.4731687149001811</v>
      </c>
      <c r="AQ786" s="1569">
        <f>IRR($F597:AQ597)</f>
        <v>2.4731687149001811</v>
      </c>
      <c r="AR786" s="1569">
        <f>IRR($F597:AR597)</f>
        <v>2.4731687149001811</v>
      </c>
      <c r="AS786" s="1569">
        <f>IRR($F597:AS597)</f>
        <v>2.4731687149001811</v>
      </c>
      <c r="AT786" s="1569">
        <f>IRR($F597:AT597)</f>
        <v>2.4731687149001811</v>
      </c>
      <c r="AU786" s="1569">
        <f>IRR($F597:AU597)</f>
        <v>2.4731687149001811</v>
      </c>
      <c r="AV786" s="1569">
        <f>IRR($F597:AV597)</f>
        <v>2.4731687149001811</v>
      </c>
      <c r="AW786" s="1569">
        <f>IRR($F597:AW597)</f>
        <v>2.4731687149001811</v>
      </c>
      <c r="AX786" s="1569">
        <f>IRR($F597:AX597)</f>
        <v>2.4731687149001811</v>
      </c>
      <c r="AY786" s="1569">
        <f>IRR($F597:AY597)</f>
        <v>2.4731687149001811</v>
      </c>
      <c r="AZ786" s="1569">
        <f>IRR($F597:AZ597)</f>
        <v>2.4731687149001811</v>
      </c>
      <c r="BA786" s="1569">
        <f>IRR($F597:BA597)</f>
        <v>2.4731687149001811</v>
      </c>
      <c r="BB786" s="1569">
        <f>IRR($F597:BB597)</f>
        <v>2.4731687149001811</v>
      </c>
      <c r="BC786" s="1569">
        <f>IRR($F597:BC597)</f>
        <v>2.4731687149001811</v>
      </c>
      <c r="BD786" s="1569">
        <f>IRR($F597:BD597)</f>
        <v>2.4731687149001811</v>
      </c>
      <c r="BE786" s="1569">
        <f>IRR($F597:BE597)</f>
        <v>2.4731687149001811</v>
      </c>
      <c r="BF786" s="1569">
        <f>IRR($F597:BF597)</f>
        <v>2.4731687149001811</v>
      </c>
      <c r="BG786" s="1569">
        <f>IRR($F597:BG597)</f>
        <v>2.4731687149001811</v>
      </c>
      <c r="BH786" s="1569">
        <f>IRR($F597:BH597)</f>
        <v>2.4731687149001811</v>
      </c>
      <c r="BI786" s="1569">
        <f>IRR($F597:BI597)</f>
        <v>2.4731687149001811</v>
      </c>
      <c r="BJ786" s="1569">
        <f>IRR($F597:BJ597)</f>
        <v>2.4731687149001811</v>
      </c>
      <c r="BK786" s="1569">
        <f>IRR($F597:BK597)</f>
        <v>2.4731687149001811</v>
      </c>
      <c r="BL786" s="1569">
        <f>IRR($F597:BL597)</f>
        <v>2.4731687149001811</v>
      </c>
      <c r="BM786" s="1569">
        <f>IRR($F597:BM597)</f>
        <v>2.4731687149001811</v>
      </c>
      <c r="BN786" s="1571">
        <f>IRR($F597:BN597)</f>
        <v>2.4731687149001811</v>
      </c>
    </row>
    <row r="787" spans="2:66" x14ac:dyDescent="0.15">
      <c r="B787" s="1337"/>
      <c r="C787" s="1379"/>
      <c r="D787" s="1364" t="str">
        <f t="shared" si="198"/>
        <v>High Price Range</v>
      </c>
      <c r="E787" s="1393" t="str">
        <f t="shared" si="198"/>
        <v>Low Range CAPEX</v>
      </c>
      <c r="F787" s="1615">
        <f t="shared" si="197"/>
        <v>2.5493524484898424</v>
      </c>
      <c r="G787" s="1572">
        <f>IRR($F598:G598)</f>
        <v>1.6939562337711922</v>
      </c>
      <c r="H787" s="1572">
        <f>IRR($F598:H598)</f>
        <v>2.3659666765554661</v>
      </c>
      <c r="I787" s="1572">
        <f>IRR($F598:I598)</f>
        <v>2.5046225997320546</v>
      </c>
      <c r="J787" s="1572">
        <f>IRR($F598:J598)</f>
        <v>2.5377913895333681</v>
      </c>
      <c r="K787" s="1569">
        <f>IRR($F598:K598)</f>
        <v>2.5462863106027962</v>
      </c>
      <c r="L787" s="1569">
        <f>IRR($F598:L598)</f>
        <v>2.5485290672073839</v>
      </c>
      <c r="M787" s="1569">
        <f>IRR($F598:M598)</f>
        <v>2.5491297953104355</v>
      </c>
      <c r="N787" s="1569">
        <f>IRR($F598:N598)</f>
        <v>2.5492919673033527</v>
      </c>
      <c r="O787" s="1569">
        <f>IRR($F598:O598)</f>
        <v>2.5493359649082272</v>
      </c>
      <c r="P787" s="1569">
        <f>IRR($F598:P598)</f>
        <v>2.5493479442605538</v>
      </c>
      <c r="Q787" s="1569">
        <f>IRR($F598:Q598)</f>
        <v>2.5493512150232536</v>
      </c>
      <c r="R787" s="1569">
        <f>IRR($F598:R598)</f>
        <v>2.549352110092026</v>
      </c>
      <c r="S787" s="1569">
        <f>IRR($F598:S598)</f>
        <v>2.5493523555054765</v>
      </c>
      <c r="T787" s="1569">
        <f>IRR($F598:T598)</f>
        <v>2.5493524229047857</v>
      </c>
      <c r="U787" s="1569">
        <f>IRR($F598:U598)</f>
        <v>2.5493524414415272</v>
      </c>
      <c r="V787" s="1569">
        <f>IRR($F598:V598)</f>
        <v>2.54935244654606</v>
      </c>
      <c r="W787" s="1569">
        <f>IRR($F598:W598)</f>
        <v>2.5493524479532752</v>
      </c>
      <c r="X787" s="1569">
        <f>IRR($F598:X598)</f>
        <v>2.5493524483415997</v>
      </c>
      <c r="Y787" s="1569">
        <f>IRR($F598:Y598)</f>
        <v>2.5493524484488552</v>
      </c>
      <c r="Z787" s="1569">
        <f>IRR($F598:Z598)</f>
        <v>2.5493524484785022</v>
      </c>
      <c r="AA787" s="1569">
        <f>IRR($F598:AA598)</f>
        <v>2.5493524484867027</v>
      </c>
      <c r="AB787" s="1569">
        <f>IRR($F598:AB598)</f>
        <v>2.5493524484889738</v>
      </c>
      <c r="AC787" s="1569">
        <f>IRR($F598:AC598)</f>
        <v>2.5493524484896022</v>
      </c>
      <c r="AD787" s="1569">
        <f>IRR($F598:AD598)</f>
        <v>2.5493524484897767</v>
      </c>
      <c r="AE787" s="1569">
        <f>IRR($F598:AE598)</f>
        <v>2.5493524484898242</v>
      </c>
      <c r="AF787" s="1569">
        <f>IRR($F598:AF598)</f>
        <v>2.5493524484898384</v>
      </c>
      <c r="AG787" s="1569">
        <f>IRR($F598:AG598)</f>
        <v>2.5493524484898411</v>
      </c>
      <c r="AH787" s="1569">
        <f>IRR($F598:AH598)</f>
        <v>2.5493524484898424</v>
      </c>
      <c r="AI787" s="1569">
        <f>IRR($F598:AI598)</f>
        <v>2.5493524484898424</v>
      </c>
      <c r="AJ787" s="1569">
        <f>IRR($F598:AJ598)</f>
        <v>2.5493524484898424</v>
      </c>
      <c r="AK787" s="1569">
        <f>IRR($F598:AK598)</f>
        <v>2.5493524484898424</v>
      </c>
      <c r="AL787" s="1569">
        <f>IRR($F598:AL598)</f>
        <v>2.5493524484898424</v>
      </c>
      <c r="AM787" s="1569">
        <f>IRR($F598:AM598)</f>
        <v>2.5493524484898424</v>
      </c>
      <c r="AN787" s="1569">
        <f>IRR($F598:AN598)</f>
        <v>2.5493524484898424</v>
      </c>
      <c r="AO787" s="1569">
        <f>IRR($F598:AO598)</f>
        <v>2.5493524484898424</v>
      </c>
      <c r="AP787" s="1569">
        <f>IRR($F598:AP598)</f>
        <v>2.5493524484898424</v>
      </c>
      <c r="AQ787" s="1569">
        <f>IRR($F598:AQ598)</f>
        <v>2.5493524484898424</v>
      </c>
      <c r="AR787" s="1569">
        <f>IRR($F598:AR598)</f>
        <v>2.5493524484898424</v>
      </c>
      <c r="AS787" s="1569">
        <f>IRR($F598:AS598)</f>
        <v>2.5493524484898424</v>
      </c>
      <c r="AT787" s="1569">
        <f>IRR($F598:AT598)</f>
        <v>2.5493524484898424</v>
      </c>
      <c r="AU787" s="1569">
        <f>IRR($F598:AU598)</f>
        <v>2.5493524484898424</v>
      </c>
      <c r="AV787" s="1569">
        <f>IRR($F598:AV598)</f>
        <v>2.5493524484898424</v>
      </c>
      <c r="AW787" s="1569">
        <f>IRR($F598:AW598)</f>
        <v>2.5493524484898424</v>
      </c>
      <c r="AX787" s="1569">
        <f>IRR($F598:AX598)</f>
        <v>2.5493524484898424</v>
      </c>
      <c r="AY787" s="1569">
        <f>IRR($F598:AY598)</f>
        <v>2.5493524484898424</v>
      </c>
      <c r="AZ787" s="1569">
        <f>IRR($F598:AZ598)</f>
        <v>2.5493524484898424</v>
      </c>
      <c r="BA787" s="1569">
        <f>IRR($F598:BA598)</f>
        <v>2.5493524484898424</v>
      </c>
      <c r="BB787" s="1569">
        <f>IRR($F598:BB598)</f>
        <v>2.5493524484898424</v>
      </c>
      <c r="BC787" s="1569">
        <f>IRR($F598:BC598)</f>
        <v>2.5493524484898424</v>
      </c>
      <c r="BD787" s="1569">
        <f>IRR($F598:BD598)</f>
        <v>2.5493524484898424</v>
      </c>
      <c r="BE787" s="1569">
        <f>IRR($F598:BE598)</f>
        <v>2.5493524484898424</v>
      </c>
      <c r="BF787" s="1569">
        <f>IRR($F598:BF598)</f>
        <v>2.5493524484898424</v>
      </c>
      <c r="BG787" s="1569">
        <f>IRR($F598:BG598)</f>
        <v>2.5493524484898424</v>
      </c>
      <c r="BH787" s="1569">
        <f>IRR($F598:BH598)</f>
        <v>2.5493524484898424</v>
      </c>
      <c r="BI787" s="1569">
        <f>IRR($F598:BI598)</f>
        <v>2.5493524484898424</v>
      </c>
      <c r="BJ787" s="1569">
        <f>IRR($F598:BJ598)</f>
        <v>2.5493524484898424</v>
      </c>
      <c r="BK787" s="1569">
        <f>IRR($F598:BK598)</f>
        <v>2.5493524484898424</v>
      </c>
      <c r="BL787" s="1569">
        <f>IRR($F598:BL598)</f>
        <v>2.5493524484898424</v>
      </c>
      <c r="BM787" s="1569">
        <f>IRR($F598:BM598)</f>
        <v>2.5493524484898424</v>
      </c>
      <c r="BN787" s="1571">
        <f>IRR($F598:BN598)</f>
        <v>2.5493524484898424</v>
      </c>
    </row>
    <row r="788" spans="2:66" x14ac:dyDescent="0.15">
      <c r="B788" s="1337"/>
      <c r="C788" s="1378"/>
      <c r="D788" s="166"/>
      <c r="E788" s="1394"/>
      <c r="F788" s="1616"/>
      <c r="G788" s="1569"/>
      <c r="H788" s="1569"/>
      <c r="I788" s="1569"/>
      <c r="J788" s="1569"/>
      <c r="K788" s="1569"/>
      <c r="L788" s="1569"/>
      <c r="M788" s="1569"/>
      <c r="N788" s="1569"/>
      <c r="O788" s="1569"/>
      <c r="P788" s="1569"/>
      <c r="Q788" s="1569"/>
      <c r="R788" s="1569"/>
      <c r="S788" s="1569"/>
      <c r="T788" s="1569"/>
      <c r="U788" s="1569"/>
      <c r="V788" s="1569"/>
      <c r="W788" s="1569"/>
      <c r="X788" s="1569"/>
      <c r="Y788" s="1569"/>
      <c r="Z788" s="1569"/>
      <c r="AA788" s="1569"/>
      <c r="AB788" s="1569"/>
      <c r="AC788" s="1569"/>
      <c r="AD788" s="1569"/>
      <c r="AE788" s="1569"/>
      <c r="AF788" s="1569"/>
      <c r="AG788" s="1569"/>
      <c r="AH788" s="1569"/>
      <c r="AI788" s="1569"/>
      <c r="AJ788" s="1569"/>
      <c r="AK788" s="1569"/>
      <c r="AL788" s="1569"/>
      <c r="AM788" s="1569"/>
      <c r="AN788" s="1569"/>
      <c r="AO788" s="1569"/>
      <c r="AP788" s="1569"/>
      <c r="AQ788" s="1569"/>
      <c r="AR788" s="1569"/>
      <c r="AS788" s="1569"/>
      <c r="AT788" s="1569"/>
      <c r="AU788" s="1569"/>
      <c r="AV788" s="1569"/>
      <c r="AW788" s="1569"/>
      <c r="AX788" s="1569"/>
      <c r="AY788" s="1569"/>
      <c r="AZ788" s="1569"/>
      <c r="BA788" s="1569"/>
      <c r="BB788" s="1569"/>
      <c r="BC788" s="1569"/>
      <c r="BD788" s="1569"/>
      <c r="BE788" s="1569"/>
      <c r="BF788" s="1569"/>
      <c r="BG788" s="1569"/>
      <c r="BH788" s="1569"/>
      <c r="BI788" s="1569"/>
      <c r="BJ788" s="1569"/>
      <c r="BK788" s="1569"/>
      <c r="BL788" s="1569"/>
      <c r="BM788" s="1569"/>
      <c r="BN788" s="1571"/>
    </row>
    <row r="789" spans="2:66" x14ac:dyDescent="0.15">
      <c r="B789" s="1337"/>
      <c r="C789" s="1378" t="str">
        <f t="shared" ref="C789:C797" si="199">C758</f>
        <v>Low Range Opex-High</v>
      </c>
      <c r="D789" s="166" t="str">
        <f t="shared" ref="D789:E791" si="200">D727</f>
        <v>Low Price Range</v>
      </c>
      <c r="E789" s="1394" t="str">
        <f t="shared" si="200"/>
        <v>Low Range CAPEX</v>
      </c>
      <c r="F789" s="1616" t="e">
        <f t="shared" si="197"/>
        <v>#NUM!</v>
      </c>
      <c r="G789" s="1569" t="e">
        <f>IRR($F600:G600)</f>
        <v>#NUM!</v>
      </c>
      <c r="H789" s="1569" t="e">
        <f>IRR($F600:H600)</f>
        <v>#NUM!</v>
      </c>
      <c r="I789" s="1569" t="e">
        <f>IRR($F600:I600)</f>
        <v>#NUM!</v>
      </c>
      <c r="J789" s="1569" t="e">
        <f>IRR($F600:J600)</f>
        <v>#NUM!</v>
      </c>
      <c r="K789" s="1569" t="e">
        <f>IRR($F600:K600)</f>
        <v>#NUM!</v>
      </c>
      <c r="L789" s="1569" t="e">
        <f>IRR($F600:L600)</f>
        <v>#NUM!</v>
      </c>
      <c r="M789" s="1569" t="e">
        <f>IRR($F600:M600)</f>
        <v>#NUM!</v>
      </c>
      <c r="N789" s="1569" t="e">
        <f>IRR($F600:N600)</f>
        <v>#NUM!</v>
      </c>
      <c r="O789" s="1569" t="e">
        <f>IRR($F600:O600)</f>
        <v>#NUM!</v>
      </c>
      <c r="P789" s="1569" t="e">
        <f>IRR($F600:P600)</f>
        <v>#NUM!</v>
      </c>
      <c r="Q789" s="1569" t="e">
        <f>IRR($F600:Q600)</f>
        <v>#NUM!</v>
      </c>
      <c r="R789" s="1569" t="e">
        <f>IRR($F600:R600)</f>
        <v>#NUM!</v>
      </c>
      <c r="S789" s="1569" t="e">
        <f>IRR($F600:S600)</f>
        <v>#NUM!</v>
      </c>
      <c r="T789" s="1569" t="e">
        <f>IRR($F600:T600)</f>
        <v>#NUM!</v>
      </c>
      <c r="U789" s="1569" t="e">
        <f>IRR($F600:U600)</f>
        <v>#NUM!</v>
      </c>
      <c r="V789" s="1569" t="e">
        <f>IRR($F600:V600)</f>
        <v>#NUM!</v>
      </c>
      <c r="W789" s="1569" t="e">
        <f>IRR($F600:W600)</f>
        <v>#NUM!</v>
      </c>
      <c r="X789" s="1569" t="e">
        <f>IRR($F600:X600)</f>
        <v>#NUM!</v>
      </c>
      <c r="Y789" s="1569" t="e">
        <f>IRR($F600:Y600)</f>
        <v>#NUM!</v>
      </c>
      <c r="Z789" s="1569" t="e">
        <f>IRR($F600:Z600)</f>
        <v>#NUM!</v>
      </c>
      <c r="AA789" s="1569" t="e">
        <f>IRR($F600:AA600)</f>
        <v>#NUM!</v>
      </c>
      <c r="AB789" s="1569" t="e">
        <f>IRR($F600:AB600)</f>
        <v>#NUM!</v>
      </c>
      <c r="AC789" s="1569" t="e">
        <f>IRR($F600:AC600)</f>
        <v>#NUM!</v>
      </c>
      <c r="AD789" s="1569" t="e">
        <f>IRR($F600:AD600)</f>
        <v>#NUM!</v>
      </c>
      <c r="AE789" s="1569" t="e">
        <f>IRR($F600:AE600)</f>
        <v>#NUM!</v>
      </c>
      <c r="AF789" s="1569" t="e">
        <f>IRR($F600:AF600)</f>
        <v>#NUM!</v>
      </c>
      <c r="AG789" s="1569" t="e">
        <f>IRR($F600:AG600)</f>
        <v>#NUM!</v>
      </c>
      <c r="AH789" s="1569" t="e">
        <f>IRR($F600:AH600)</f>
        <v>#NUM!</v>
      </c>
      <c r="AI789" s="1569" t="e">
        <f>IRR($F600:AI600)</f>
        <v>#NUM!</v>
      </c>
      <c r="AJ789" s="1569" t="e">
        <f>IRR($F600:AJ600)</f>
        <v>#NUM!</v>
      </c>
      <c r="AK789" s="1569" t="e">
        <f>IRR($F600:AK600)</f>
        <v>#NUM!</v>
      </c>
      <c r="AL789" s="1569" t="e">
        <f>IRR($F600:AL600)</f>
        <v>#NUM!</v>
      </c>
      <c r="AM789" s="1569" t="e">
        <f>IRR($F600:AM600)</f>
        <v>#NUM!</v>
      </c>
      <c r="AN789" s="1569" t="e">
        <f>IRR($F600:AN600)</f>
        <v>#NUM!</v>
      </c>
      <c r="AO789" s="1569" t="e">
        <f>IRR($F600:AO600)</f>
        <v>#NUM!</v>
      </c>
      <c r="AP789" s="1569" t="e">
        <f>IRR($F600:AP600)</f>
        <v>#NUM!</v>
      </c>
      <c r="AQ789" s="1569" t="e">
        <f>IRR($F600:AQ600)</f>
        <v>#NUM!</v>
      </c>
      <c r="AR789" s="1569" t="e">
        <f>IRR($F600:AR600)</f>
        <v>#NUM!</v>
      </c>
      <c r="AS789" s="1569" t="e">
        <f>IRR($F600:AS600)</f>
        <v>#NUM!</v>
      </c>
      <c r="AT789" s="1569" t="e">
        <f>IRR($F600:AT600)</f>
        <v>#NUM!</v>
      </c>
      <c r="AU789" s="1569" t="e">
        <f>IRR($F600:AU600)</f>
        <v>#NUM!</v>
      </c>
      <c r="AV789" s="1569" t="e">
        <f>IRR($F600:AV600)</f>
        <v>#NUM!</v>
      </c>
      <c r="AW789" s="1569" t="e">
        <f>IRR($F600:AW600)</f>
        <v>#NUM!</v>
      </c>
      <c r="AX789" s="1569" t="e">
        <f>IRR($F600:AX600)</f>
        <v>#NUM!</v>
      </c>
      <c r="AY789" s="1569" t="e">
        <f>IRR($F600:AY600)</f>
        <v>#NUM!</v>
      </c>
      <c r="AZ789" s="1569" t="e">
        <f>IRR($F600:AZ600)</f>
        <v>#NUM!</v>
      </c>
      <c r="BA789" s="1569" t="e">
        <f>IRR($F600:BA600)</f>
        <v>#NUM!</v>
      </c>
      <c r="BB789" s="1569" t="e">
        <f>IRR($F600:BB600)</f>
        <v>#NUM!</v>
      </c>
      <c r="BC789" s="1569" t="e">
        <f>IRR($F600:BC600)</f>
        <v>#NUM!</v>
      </c>
      <c r="BD789" s="1569" t="e">
        <f>IRR($F600:BD600)</f>
        <v>#NUM!</v>
      </c>
      <c r="BE789" s="1569" t="e">
        <f>IRR($F600:BE600)</f>
        <v>#NUM!</v>
      </c>
      <c r="BF789" s="1569" t="e">
        <f>IRR($F600:BF600)</f>
        <v>#NUM!</v>
      </c>
      <c r="BG789" s="1569" t="e">
        <f>IRR($F600:BG600)</f>
        <v>#NUM!</v>
      </c>
      <c r="BH789" s="1569" t="e">
        <f>IRR($F600:BH600)</f>
        <v>#NUM!</v>
      </c>
      <c r="BI789" s="1569" t="e">
        <f>IRR($F600:BI600)</f>
        <v>#NUM!</v>
      </c>
      <c r="BJ789" s="1569" t="e">
        <f>IRR($F600:BJ600)</f>
        <v>#NUM!</v>
      </c>
      <c r="BK789" s="1569" t="e">
        <f>IRR($F600:BK600)</f>
        <v>#NUM!</v>
      </c>
      <c r="BL789" s="1569" t="e">
        <f>IRR($F600:BL600)</f>
        <v>#NUM!</v>
      </c>
      <c r="BM789" s="1569" t="e">
        <f>IRR($F600:BM600)</f>
        <v>#NUM!</v>
      </c>
      <c r="BN789" s="1571" t="e">
        <f>IRR($F600:BN600)</f>
        <v>#NUM!</v>
      </c>
    </row>
    <row r="790" spans="2:66" x14ac:dyDescent="0.15">
      <c r="B790" s="1337"/>
      <c r="C790" s="1366"/>
      <c r="D790" s="166" t="str">
        <f t="shared" si="200"/>
        <v>Low Price Range</v>
      </c>
      <c r="E790" s="1394" t="str">
        <f t="shared" si="200"/>
        <v>Low Range CAPEX</v>
      </c>
      <c r="F790" s="1616" t="e">
        <f t="shared" si="197"/>
        <v>#NUM!</v>
      </c>
      <c r="G790" s="1569" t="e">
        <f>IRR($F601:G601)</f>
        <v>#NUM!</v>
      </c>
      <c r="H790" s="1569" t="e">
        <f>IRR($F601:H601)</f>
        <v>#NUM!</v>
      </c>
      <c r="I790" s="1569" t="e">
        <f>IRR($F601:I601)</f>
        <v>#NUM!</v>
      </c>
      <c r="J790" s="1569" t="e">
        <f>IRR($F601:J601)</f>
        <v>#NUM!</v>
      </c>
      <c r="K790" s="1569" t="e">
        <f>IRR($F601:K601)</f>
        <v>#NUM!</v>
      </c>
      <c r="L790" s="1569" t="e">
        <f>IRR($F601:L601)</f>
        <v>#NUM!</v>
      </c>
      <c r="M790" s="1569" t="e">
        <f>IRR($F601:M601)</f>
        <v>#NUM!</v>
      </c>
      <c r="N790" s="1569" t="e">
        <f>IRR($F601:N601)</f>
        <v>#NUM!</v>
      </c>
      <c r="O790" s="1569" t="e">
        <f>IRR($F601:O601)</f>
        <v>#NUM!</v>
      </c>
      <c r="P790" s="1569" t="e">
        <f>IRR($F601:P601)</f>
        <v>#NUM!</v>
      </c>
      <c r="Q790" s="1569" t="e">
        <f>IRR($F601:Q601)</f>
        <v>#NUM!</v>
      </c>
      <c r="R790" s="1569" t="e">
        <f>IRR($F601:R601)</f>
        <v>#NUM!</v>
      </c>
      <c r="S790" s="1569" t="e">
        <f>IRR($F601:S601)</f>
        <v>#NUM!</v>
      </c>
      <c r="T790" s="1569" t="e">
        <f>IRR($F601:T601)</f>
        <v>#NUM!</v>
      </c>
      <c r="U790" s="1569" t="e">
        <f>IRR($F601:U601)</f>
        <v>#NUM!</v>
      </c>
      <c r="V790" s="1569" t="e">
        <f>IRR($F601:V601)</f>
        <v>#NUM!</v>
      </c>
      <c r="W790" s="1569" t="e">
        <f>IRR($F601:W601)</f>
        <v>#NUM!</v>
      </c>
      <c r="X790" s="1569" t="e">
        <f>IRR($F601:X601)</f>
        <v>#NUM!</v>
      </c>
      <c r="Y790" s="1569" t="e">
        <f>IRR($F601:Y601)</f>
        <v>#NUM!</v>
      </c>
      <c r="Z790" s="1569" t="e">
        <f>IRR($F601:Z601)</f>
        <v>#NUM!</v>
      </c>
      <c r="AA790" s="1569" t="e">
        <f>IRR($F601:AA601)</f>
        <v>#NUM!</v>
      </c>
      <c r="AB790" s="1569" t="e">
        <f>IRR($F601:AB601)</f>
        <v>#NUM!</v>
      </c>
      <c r="AC790" s="1569" t="e">
        <f>IRR($F601:AC601)</f>
        <v>#NUM!</v>
      </c>
      <c r="AD790" s="1569" t="e">
        <f>IRR($F601:AD601)</f>
        <v>#NUM!</v>
      </c>
      <c r="AE790" s="1569" t="e">
        <f>IRR($F601:AE601)</f>
        <v>#NUM!</v>
      </c>
      <c r="AF790" s="1569" t="e">
        <f>IRR($F601:AF601)</f>
        <v>#NUM!</v>
      </c>
      <c r="AG790" s="1569" t="e">
        <f>IRR($F601:AG601)</f>
        <v>#NUM!</v>
      </c>
      <c r="AH790" s="1569" t="e">
        <f>IRR($F601:AH601)</f>
        <v>#NUM!</v>
      </c>
      <c r="AI790" s="1569" t="e">
        <f>IRR($F601:AI601)</f>
        <v>#NUM!</v>
      </c>
      <c r="AJ790" s="1569" t="e">
        <f>IRR($F601:AJ601)</f>
        <v>#NUM!</v>
      </c>
      <c r="AK790" s="1569" t="e">
        <f>IRR($F601:AK601)</f>
        <v>#NUM!</v>
      </c>
      <c r="AL790" s="1569" t="e">
        <f>IRR($F601:AL601)</f>
        <v>#NUM!</v>
      </c>
      <c r="AM790" s="1569" t="e">
        <f>IRR($F601:AM601)</f>
        <v>#NUM!</v>
      </c>
      <c r="AN790" s="1569" t="e">
        <f>IRR($F601:AN601)</f>
        <v>#NUM!</v>
      </c>
      <c r="AO790" s="1569" t="e">
        <f>IRR($F601:AO601)</f>
        <v>#NUM!</v>
      </c>
      <c r="AP790" s="1569" t="e">
        <f>IRR($F601:AP601)</f>
        <v>#NUM!</v>
      </c>
      <c r="AQ790" s="1569" t="e">
        <f>IRR($F601:AQ601)</f>
        <v>#NUM!</v>
      </c>
      <c r="AR790" s="1569" t="e">
        <f>IRR($F601:AR601)</f>
        <v>#NUM!</v>
      </c>
      <c r="AS790" s="1569" t="e">
        <f>IRR($F601:AS601)</f>
        <v>#NUM!</v>
      </c>
      <c r="AT790" s="1569" t="e">
        <f>IRR($F601:AT601)</f>
        <v>#NUM!</v>
      </c>
      <c r="AU790" s="1569" t="e">
        <f>IRR($F601:AU601)</f>
        <v>#NUM!</v>
      </c>
      <c r="AV790" s="1569" t="e">
        <f>IRR($F601:AV601)</f>
        <v>#NUM!</v>
      </c>
      <c r="AW790" s="1569" t="e">
        <f>IRR($F601:AW601)</f>
        <v>#NUM!</v>
      </c>
      <c r="AX790" s="1569" t="e">
        <f>IRR($F601:AX601)</f>
        <v>#NUM!</v>
      </c>
      <c r="AY790" s="1569" t="e">
        <f>IRR($F601:AY601)</f>
        <v>#NUM!</v>
      </c>
      <c r="AZ790" s="1569" t="e">
        <f>IRR($F601:AZ601)</f>
        <v>#NUM!</v>
      </c>
      <c r="BA790" s="1569" t="e">
        <f>IRR($F601:BA601)</f>
        <v>#NUM!</v>
      </c>
      <c r="BB790" s="1569" t="e">
        <f>IRR($F601:BB601)</f>
        <v>#NUM!</v>
      </c>
      <c r="BC790" s="1569" t="e">
        <f>IRR($F601:BC601)</f>
        <v>#NUM!</v>
      </c>
      <c r="BD790" s="1569" t="e">
        <f>IRR($F601:BD601)</f>
        <v>#NUM!</v>
      </c>
      <c r="BE790" s="1569" t="e">
        <f>IRR($F601:BE601)</f>
        <v>#NUM!</v>
      </c>
      <c r="BF790" s="1569" t="e">
        <f>IRR($F601:BF601)</f>
        <v>#NUM!</v>
      </c>
      <c r="BG790" s="1569" t="e">
        <f>IRR($F601:BG601)</f>
        <v>#NUM!</v>
      </c>
      <c r="BH790" s="1569" t="e">
        <f>IRR($F601:BH601)</f>
        <v>#NUM!</v>
      </c>
      <c r="BI790" s="1569" t="e">
        <f>IRR($F601:BI601)</f>
        <v>#NUM!</v>
      </c>
      <c r="BJ790" s="1569" t="e">
        <f>IRR($F601:BJ601)</f>
        <v>#NUM!</v>
      </c>
      <c r="BK790" s="1569" t="e">
        <f>IRR($F601:BK601)</f>
        <v>#NUM!</v>
      </c>
      <c r="BL790" s="1569" t="e">
        <f>IRR($F601:BL601)</f>
        <v>#NUM!</v>
      </c>
      <c r="BM790" s="1569" t="e">
        <f>IRR($F601:BM601)</f>
        <v>#NUM!</v>
      </c>
      <c r="BN790" s="1571" t="e">
        <f>IRR($F601:BN601)</f>
        <v>#NUM!</v>
      </c>
    </row>
    <row r="791" spans="2:66" x14ac:dyDescent="0.15">
      <c r="B791" s="1337"/>
      <c r="C791" s="1366"/>
      <c r="D791" s="166" t="str">
        <f t="shared" si="200"/>
        <v>Low Price Range</v>
      </c>
      <c r="E791" s="1394" t="str">
        <f t="shared" si="200"/>
        <v>Low Range CAPEX</v>
      </c>
      <c r="F791" s="1616" t="e">
        <f t="shared" si="197"/>
        <v>#NUM!</v>
      </c>
      <c r="G791" s="1569" t="e">
        <f>IRR($F602:G602)</f>
        <v>#NUM!</v>
      </c>
      <c r="H791" s="1569" t="e">
        <f>IRR($F602:H602)</f>
        <v>#NUM!</v>
      </c>
      <c r="I791" s="1569" t="e">
        <f>IRR($F602:I602)</f>
        <v>#NUM!</v>
      </c>
      <c r="J791" s="1569" t="e">
        <f>IRR($F602:J602)</f>
        <v>#NUM!</v>
      </c>
      <c r="K791" s="1569" t="e">
        <f>IRR($F602:K602)</f>
        <v>#NUM!</v>
      </c>
      <c r="L791" s="1569" t="e">
        <f>IRR($F602:L602)</f>
        <v>#NUM!</v>
      </c>
      <c r="M791" s="1569" t="e">
        <f>IRR($F602:M602)</f>
        <v>#NUM!</v>
      </c>
      <c r="N791" s="1569" t="e">
        <f>IRR($F602:N602)</f>
        <v>#NUM!</v>
      </c>
      <c r="O791" s="1569" t="e">
        <f>IRR($F602:O602)</f>
        <v>#NUM!</v>
      </c>
      <c r="P791" s="1569" t="e">
        <f>IRR($F602:P602)</f>
        <v>#NUM!</v>
      </c>
      <c r="Q791" s="1569" t="e">
        <f>IRR($F602:Q602)</f>
        <v>#NUM!</v>
      </c>
      <c r="R791" s="1569" t="e">
        <f>IRR($F602:R602)</f>
        <v>#NUM!</v>
      </c>
      <c r="S791" s="1569" t="e">
        <f>IRR($F602:S602)</f>
        <v>#NUM!</v>
      </c>
      <c r="T791" s="1569" t="e">
        <f>IRR($F602:T602)</f>
        <v>#NUM!</v>
      </c>
      <c r="U791" s="1569" t="e">
        <f>IRR($F602:U602)</f>
        <v>#NUM!</v>
      </c>
      <c r="V791" s="1569" t="e">
        <f>IRR($F602:V602)</f>
        <v>#NUM!</v>
      </c>
      <c r="W791" s="1569" t="e">
        <f>IRR($F602:W602)</f>
        <v>#NUM!</v>
      </c>
      <c r="X791" s="1569" t="e">
        <f>IRR($F602:X602)</f>
        <v>#NUM!</v>
      </c>
      <c r="Y791" s="1569" t="e">
        <f>IRR($F602:Y602)</f>
        <v>#NUM!</v>
      </c>
      <c r="Z791" s="1569" t="e">
        <f>IRR($F602:Z602)</f>
        <v>#NUM!</v>
      </c>
      <c r="AA791" s="1569" t="e">
        <f>IRR($F602:AA602)</f>
        <v>#NUM!</v>
      </c>
      <c r="AB791" s="1569" t="e">
        <f>IRR($F602:AB602)</f>
        <v>#NUM!</v>
      </c>
      <c r="AC791" s="1569" t="e">
        <f>IRR($F602:AC602)</f>
        <v>#NUM!</v>
      </c>
      <c r="AD791" s="1569" t="e">
        <f>IRR($F602:AD602)</f>
        <v>#NUM!</v>
      </c>
      <c r="AE791" s="1569" t="e">
        <f>IRR($F602:AE602)</f>
        <v>#NUM!</v>
      </c>
      <c r="AF791" s="1569" t="e">
        <f>IRR($F602:AF602)</f>
        <v>#NUM!</v>
      </c>
      <c r="AG791" s="1569" t="e">
        <f>IRR($F602:AG602)</f>
        <v>#NUM!</v>
      </c>
      <c r="AH791" s="1569" t="e">
        <f>IRR($F602:AH602)</f>
        <v>#NUM!</v>
      </c>
      <c r="AI791" s="1569" t="e">
        <f>IRR($F602:AI602)</f>
        <v>#NUM!</v>
      </c>
      <c r="AJ791" s="1569" t="e">
        <f>IRR($F602:AJ602)</f>
        <v>#NUM!</v>
      </c>
      <c r="AK791" s="1569" t="e">
        <f>IRR($F602:AK602)</f>
        <v>#NUM!</v>
      </c>
      <c r="AL791" s="1569" t="e">
        <f>IRR($F602:AL602)</f>
        <v>#NUM!</v>
      </c>
      <c r="AM791" s="1569" t="e">
        <f>IRR($F602:AM602)</f>
        <v>#NUM!</v>
      </c>
      <c r="AN791" s="1569" t="e">
        <f>IRR($F602:AN602)</f>
        <v>#NUM!</v>
      </c>
      <c r="AO791" s="1569" t="e">
        <f>IRR($F602:AO602)</f>
        <v>#NUM!</v>
      </c>
      <c r="AP791" s="1569" t="e">
        <f>IRR($F602:AP602)</f>
        <v>#NUM!</v>
      </c>
      <c r="AQ791" s="1569" t="e">
        <f>IRR($F602:AQ602)</f>
        <v>#NUM!</v>
      </c>
      <c r="AR791" s="1569" t="e">
        <f>IRR($F602:AR602)</f>
        <v>#NUM!</v>
      </c>
      <c r="AS791" s="1569" t="e">
        <f>IRR($F602:AS602)</f>
        <v>#NUM!</v>
      </c>
      <c r="AT791" s="1569" t="e">
        <f>IRR($F602:AT602)</f>
        <v>#NUM!</v>
      </c>
      <c r="AU791" s="1569" t="e">
        <f>IRR($F602:AU602)</f>
        <v>#NUM!</v>
      </c>
      <c r="AV791" s="1569" t="e">
        <f>IRR($F602:AV602)</f>
        <v>#NUM!</v>
      </c>
      <c r="AW791" s="1569" t="e">
        <f>IRR($F602:AW602)</f>
        <v>#NUM!</v>
      </c>
      <c r="AX791" s="1569" t="e">
        <f>IRR($F602:AX602)</f>
        <v>#NUM!</v>
      </c>
      <c r="AY791" s="1569" t="e">
        <f>IRR($F602:AY602)</f>
        <v>#NUM!</v>
      </c>
      <c r="AZ791" s="1569" t="e">
        <f>IRR($F602:AZ602)</f>
        <v>#NUM!</v>
      </c>
      <c r="BA791" s="1569" t="e">
        <f>IRR($F602:BA602)</f>
        <v>#NUM!</v>
      </c>
      <c r="BB791" s="1569" t="e">
        <f>IRR($F602:BB602)</f>
        <v>#NUM!</v>
      </c>
      <c r="BC791" s="1569" t="e">
        <f>IRR($F602:BC602)</f>
        <v>#NUM!</v>
      </c>
      <c r="BD791" s="1569" t="e">
        <f>IRR($F602:BD602)</f>
        <v>#NUM!</v>
      </c>
      <c r="BE791" s="1569" t="e">
        <f>IRR($F602:BE602)</f>
        <v>#NUM!</v>
      </c>
      <c r="BF791" s="1569" t="e">
        <f>IRR($F602:BF602)</f>
        <v>#NUM!</v>
      </c>
      <c r="BG791" s="1569" t="e">
        <f>IRR($F602:BG602)</f>
        <v>#NUM!</v>
      </c>
      <c r="BH791" s="1569" t="e">
        <f>IRR($F602:BH602)</f>
        <v>#NUM!</v>
      </c>
      <c r="BI791" s="1569" t="e">
        <f>IRR($F602:BI602)</f>
        <v>#NUM!</v>
      </c>
      <c r="BJ791" s="1569" t="e">
        <f>IRR($F602:BJ602)</f>
        <v>#NUM!</v>
      </c>
      <c r="BK791" s="1569" t="e">
        <f>IRR($F602:BK602)</f>
        <v>#NUM!</v>
      </c>
      <c r="BL791" s="1569" t="e">
        <f>IRR($F602:BL602)</f>
        <v>#NUM!</v>
      </c>
      <c r="BM791" s="1569" t="e">
        <f>IRR($F602:BM602)</f>
        <v>#NUM!</v>
      </c>
      <c r="BN791" s="1571" t="e">
        <f>IRR($F602:BN602)</f>
        <v>#NUM!</v>
      </c>
    </row>
    <row r="792" spans="2:66" ht="4.5" customHeight="1" x14ac:dyDescent="0.15">
      <c r="B792" s="1337"/>
      <c r="C792" s="1366"/>
      <c r="D792" s="166"/>
      <c r="E792" s="1394"/>
      <c r="F792" s="1616"/>
      <c r="G792" s="1569"/>
      <c r="H792" s="1569"/>
      <c r="I792" s="1569"/>
      <c r="J792" s="1569"/>
      <c r="K792" s="1569"/>
      <c r="L792" s="1569"/>
      <c r="M792" s="1569"/>
      <c r="N792" s="1569"/>
      <c r="O792" s="1569"/>
      <c r="P792" s="1569"/>
      <c r="Q792" s="1569"/>
      <c r="R792" s="1569"/>
      <c r="S792" s="1569"/>
      <c r="T792" s="1569"/>
      <c r="U792" s="1569"/>
      <c r="V792" s="1569"/>
      <c r="W792" s="1569"/>
      <c r="X792" s="1569"/>
      <c r="Y792" s="1569"/>
      <c r="Z792" s="1569"/>
      <c r="AA792" s="1569"/>
      <c r="AB792" s="1569"/>
      <c r="AC792" s="1569"/>
      <c r="AD792" s="1569"/>
      <c r="AE792" s="1569"/>
      <c r="AF792" s="1569"/>
      <c r="AG792" s="1569"/>
      <c r="AH792" s="1569"/>
      <c r="AI792" s="1569"/>
      <c r="AJ792" s="1569"/>
      <c r="AK792" s="1569"/>
      <c r="AL792" s="1569"/>
      <c r="AM792" s="1569"/>
      <c r="AN792" s="1569"/>
      <c r="AO792" s="1569"/>
      <c r="AP792" s="1569"/>
      <c r="AQ792" s="1569"/>
      <c r="AR792" s="1569"/>
      <c r="AS792" s="1569"/>
      <c r="AT792" s="1569"/>
      <c r="AU792" s="1569"/>
      <c r="AV792" s="1569"/>
      <c r="AW792" s="1569"/>
      <c r="AX792" s="1569"/>
      <c r="AY792" s="1569"/>
      <c r="AZ792" s="1569"/>
      <c r="BA792" s="1569"/>
      <c r="BB792" s="1569"/>
      <c r="BC792" s="1569"/>
      <c r="BD792" s="1569"/>
      <c r="BE792" s="1569"/>
      <c r="BF792" s="1569"/>
      <c r="BG792" s="1569"/>
      <c r="BH792" s="1569"/>
      <c r="BI792" s="1569"/>
      <c r="BJ792" s="1569"/>
      <c r="BK792" s="1569"/>
      <c r="BL792" s="1569"/>
      <c r="BM792" s="1569"/>
      <c r="BN792" s="1571"/>
    </row>
    <row r="793" spans="2:66" x14ac:dyDescent="0.15">
      <c r="B793" s="1337"/>
      <c r="C793" s="1366"/>
      <c r="D793" s="166" t="str">
        <f t="shared" ref="D793:E795" si="201">D731</f>
        <v>High Price Range</v>
      </c>
      <c r="E793" s="1394" t="str">
        <f t="shared" si="201"/>
        <v>Low Range CAPEX</v>
      </c>
      <c r="F793" s="1614">
        <f t="shared" si="197"/>
        <v>2.28752568625276</v>
      </c>
      <c r="G793" s="1569">
        <f>IRR($F604:G604)</f>
        <v>1.5991594664785844</v>
      </c>
      <c r="H793" s="1569">
        <f>IRR($F604:H604)</f>
        <v>2.1500077905819208</v>
      </c>
      <c r="I793" s="1569">
        <f>IRR($F604:I604)</f>
        <v>2.2558850338692626</v>
      </c>
      <c r="J793" s="1569">
        <f>IRR($F604:J604)</f>
        <v>2.2797929122994578</v>
      </c>
      <c r="K793" s="1569">
        <f>IRR($F604:K604)</f>
        <v>2.2855877448637365</v>
      </c>
      <c r="L793" s="1569">
        <f>IRR($F604:L604)</f>
        <v>2.2870353513000481</v>
      </c>
      <c r="M793" s="1569">
        <f>IRR($F604:M604)</f>
        <v>2.2874014405326757</v>
      </c>
      <c r="N793" s="1569">
        <f>IRR($F604:N604)</f>
        <v>2.2874943312863341</v>
      </c>
      <c r="O793" s="1569">
        <f>IRR($F604:O604)</f>
        <v>2.2875178457838605</v>
      </c>
      <c r="P793" s="1569">
        <f>IRR($F604:P604)</f>
        <v>2.2875237552712253</v>
      </c>
      <c r="Q793" s="1569">
        <f>IRR($F604:Q604)</f>
        <v>2.2875252217252693</v>
      </c>
      <c r="R793" s="1569">
        <f>IRR($F604:R604)</f>
        <v>2.2875255785153881</v>
      </c>
      <c r="S793" s="1569">
        <f>IRR($F604:S604)</f>
        <v>2.2875256627261873</v>
      </c>
      <c r="T793" s="1569">
        <f>IRR($F604:T604)</f>
        <v>2.2875256816608331</v>
      </c>
      <c r="U793" s="1569">
        <f>IRR($F604:U604)</f>
        <v>2.287525685571616</v>
      </c>
      <c r="V793" s="1569">
        <f>IRR($F604:V604)</f>
        <v>2.2875256862463371</v>
      </c>
      <c r="W793" s="1569">
        <f>IRR($F604:W604)</f>
        <v>2.2875256863073954</v>
      </c>
      <c r="X793" s="1569">
        <f>IRR($F604:X604)</f>
        <v>2.2875256862853965</v>
      </c>
      <c r="Y793" s="1569">
        <f>IRR($F604:Y604)</f>
        <v>2.2875256862672368</v>
      </c>
      <c r="Z793" s="1569">
        <f>IRR($F604:Z604)</f>
        <v>2.2875256862584608</v>
      </c>
      <c r="AA793" s="1569">
        <f>IRR($F604:AA604)</f>
        <v>2.287525686254865</v>
      </c>
      <c r="AB793" s="1569">
        <f>IRR($F604:AB604)</f>
        <v>2.2875256862535065</v>
      </c>
      <c r="AC793" s="1569">
        <f>IRR($F604:AC604)</f>
        <v>2.2875256862530171</v>
      </c>
      <c r="AD793" s="1569">
        <f>IRR($F604:AD604)</f>
        <v>2.2875256862528466</v>
      </c>
      <c r="AE793" s="1569">
        <f>IRR($F604:AE604)</f>
        <v>2.2875256862527888</v>
      </c>
      <c r="AF793" s="1569">
        <f>IRR($F604:AF604)</f>
        <v>2.2875256862527698</v>
      </c>
      <c r="AG793" s="1569">
        <f>IRR($F604:AG604)</f>
        <v>2.2875256862527626</v>
      </c>
      <c r="AH793" s="1569">
        <f>IRR($F604:AH604)</f>
        <v>2.28752568625276</v>
      </c>
      <c r="AI793" s="1569">
        <f>IRR($F604:AI604)</f>
        <v>2.28752568625276</v>
      </c>
      <c r="AJ793" s="1569">
        <f>IRR($F604:AJ604)</f>
        <v>2.28752568625276</v>
      </c>
      <c r="AK793" s="1569">
        <f>IRR($F604:AK604)</f>
        <v>2.28752568625276</v>
      </c>
      <c r="AL793" s="1569">
        <f>IRR($F604:AL604)</f>
        <v>2.28752568625276</v>
      </c>
      <c r="AM793" s="1569">
        <f>IRR($F604:AM604)</f>
        <v>2.2875256862527591</v>
      </c>
      <c r="AN793" s="1569">
        <f>IRR($F604:AN604)</f>
        <v>2.2875256862527591</v>
      </c>
      <c r="AO793" s="1569">
        <f>IRR($F604:AO604)</f>
        <v>2.2875256862527591</v>
      </c>
      <c r="AP793" s="1569">
        <f>IRR($F604:AP604)</f>
        <v>2.28752568625276</v>
      </c>
      <c r="AQ793" s="1569">
        <f>IRR($F604:AQ604)</f>
        <v>2.28752568625276</v>
      </c>
      <c r="AR793" s="1569">
        <f>IRR($F604:AR604)</f>
        <v>2.2875256862527591</v>
      </c>
      <c r="AS793" s="1569">
        <f>IRR($F604:AS604)</f>
        <v>2.28752568625276</v>
      </c>
      <c r="AT793" s="1569">
        <f>IRR($F604:AT604)</f>
        <v>2.28752568625276</v>
      </c>
      <c r="AU793" s="1569">
        <f>IRR($F604:AU604)</f>
        <v>2.28752568625276</v>
      </c>
      <c r="AV793" s="1569">
        <f>IRR($F604:AV604)</f>
        <v>2.2875256862527591</v>
      </c>
      <c r="AW793" s="1569">
        <f>IRR($F604:AW604)</f>
        <v>2.28752568625276</v>
      </c>
      <c r="AX793" s="1569">
        <f>IRR($F604:AX604)</f>
        <v>2.28752568625276</v>
      </c>
      <c r="AY793" s="1569">
        <f>IRR($F604:AY604)</f>
        <v>2.28752568625276</v>
      </c>
      <c r="AZ793" s="1569">
        <f>IRR($F604:AZ604)</f>
        <v>2.2875256862527591</v>
      </c>
      <c r="BA793" s="1569">
        <f>IRR($F604:BA604)</f>
        <v>2.2875256862527591</v>
      </c>
      <c r="BB793" s="1569">
        <f>IRR($F604:BB604)</f>
        <v>2.28752568625276</v>
      </c>
      <c r="BC793" s="1569">
        <f>IRR($F604:BC604)</f>
        <v>2.2875256862527591</v>
      </c>
      <c r="BD793" s="1569">
        <f>IRR($F604:BD604)</f>
        <v>2.28752568625276</v>
      </c>
      <c r="BE793" s="1569">
        <f>IRR($F604:BE604)</f>
        <v>2.2875256862527591</v>
      </c>
      <c r="BF793" s="1569">
        <f>IRR($F604:BF604)</f>
        <v>2.28752568625276</v>
      </c>
      <c r="BG793" s="1569">
        <f>IRR($F604:BG604)</f>
        <v>2.28752568625276</v>
      </c>
      <c r="BH793" s="1569">
        <f>IRR($F604:BH604)</f>
        <v>2.28752568625276</v>
      </c>
      <c r="BI793" s="1569">
        <f>IRR($F604:BI604)</f>
        <v>2.28752568625276</v>
      </c>
      <c r="BJ793" s="1569">
        <f>IRR($F604:BJ604)</f>
        <v>2.28752568625276</v>
      </c>
      <c r="BK793" s="1569">
        <f>IRR($F604:BK604)</f>
        <v>2.28752568625276</v>
      </c>
      <c r="BL793" s="1569">
        <f>IRR($F604:BL604)</f>
        <v>2.2875256862527591</v>
      </c>
      <c r="BM793" s="1569">
        <f>IRR($F604:BM604)</f>
        <v>2.28752568625276</v>
      </c>
      <c r="BN793" s="1571">
        <f>IRR($F604:BN604)</f>
        <v>2.28752568625276</v>
      </c>
    </row>
    <row r="794" spans="2:66" x14ac:dyDescent="0.15">
      <c r="B794" s="1337"/>
      <c r="C794" s="1366"/>
      <c r="D794" s="166" t="str">
        <f t="shared" si="201"/>
        <v>High Price Range</v>
      </c>
      <c r="E794" s="1394" t="str">
        <f t="shared" si="201"/>
        <v>Low Range CAPEX</v>
      </c>
      <c r="F794" s="1614">
        <f t="shared" si="197"/>
        <v>2.3702787965531202</v>
      </c>
      <c r="G794" s="1569">
        <f>IRR($F605:G605)</f>
        <v>1.5991594664785844</v>
      </c>
      <c r="H794" s="1569">
        <f>IRR($F605:H605)</f>
        <v>2.2074790319266824</v>
      </c>
      <c r="I794" s="1569">
        <f>IRR($F605:I605)</f>
        <v>2.3308105648202901</v>
      </c>
      <c r="J794" s="1569">
        <f>IRR($F605:J605)</f>
        <v>2.3600895363770977</v>
      </c>
      <c r="K794" s="1569">
        <f>IRR($F605:K605)</f>
        <v>2.3675699049672509</v>
      </c>
      <c r="L794" s="1569">
        <f>IRR($F605:L605)</f>
        <v>2.3695475502795511</v>
      </c>
      <c r="M794" s="1569">
        <f>IRR($F605:M605)</f>
        <v>2.3700796008937011</v>
      </c>
      <c r="N794" s="1569">
        <f>IRR($F605:N605)</f>
        <v>2.3702242010141026</v>
      </c>
      <c r="O794" s="1569">
        <f>IRR($F605:O605)</f>
        <v>2.3702637654142458</v>
      </c>
      <c r="P794" s="1569">
        <f>IRR($F605:P605)</f>
        <v>2.3702746437620883</v>
      </c>
      <c r="Q794" s="1569">
        <f>IRR($F605:Q605)</f>
        <v>2.3702776460471382</v>
      </c>
      <c r="R794" s="1569">
        <f>IRR($F605:R605)</f>
        <v>2.3702784771045651</v>
      </c>
      <c r="S794" s="1569">
        <f>IRR($F605:S605)</f>
        <v>2.3702787076970173</v>
      </c>
      <c r="T794" s="1569">
        <f>IRR($F605:T605)</f>
        <v>2.3702787718021443</v>
      </c>
      <c r="U794" s="1569">
        <f>IRR($F605:U605)</f>
        <v>2.3702787896509663</v>
      </c>
      <c r="V794" s="1569">
        <f>IRR($F605:V605)</f>
        <v>2.3702787946267017</v>
      </c>
      <c r="W794" s="1569">
        <f>IRR($F605:W605)</f>
        <v>2.3702787960151115</v>
      </c>
      <c r="X794" s="1569">
        <f>IRR($F605:X605)</f>
        <v>2.3702787964028023</v>
      </c>
      <c r="Y794" s="1569">
        <f>IRR($F605:Y605)</f>
        <v>2.3702787965111125</v>
      </c>
      <c r="Z794" s="1569">
        <f>IRR($F605:Z605)</f>
        <v>2.3702787965413794</v>
      </c>
      <c r="AA794" s="1569">
        <f>IRR($F605:AA605)</f>
        <v>2.3702787965498389</v>
      </c>
      <c r="AB794" s="1569">
        <f>IRR($F605:AB605)</f>
        <v>2.3702787965522036</v>
      </c>
      <c r="AC794" s="1569">
        <f>IRR($F605:AC605)</f>
        <v>2.3702787965528631</v>
      </c>
      <c r="AD794" s="1569">
        <f>IRR($F605:AD605)</f>
        <v>2.3702787965530483</v>
      </c>
      <c r="AE794" s="1569">
        <f>IRR($F605:AE605)</f>
        <v>2.3702787965531003</v>
      </c>
      <c r="AF794" s="1569">
        <f>IRR($F605:AF605)</f>
        <v>2.370278796553114</v>
      </c>
      <c r="AG794" s="1569">
        <f>IRR($F605:AG605)</f>
        <v>2.3702787965531176</v>
      </c>
      <c r="AH794" s="1569">
        <f>IRR($F605:AH605)</f>
        <v>2.3702787965531189</v>
      </c>
      <c r="AI794" s="1569">
        <f>IRR($F605:AI605)</f>
        <v>2.3702787965531202</v>
      </c>
      <c r="AJ794" s="1569">
        <f>IRR($F605:AJ605)</f>
        <v>2.3702787965531202</v>
      </c>
      <c r="AK794" s="1569">
        <f>IRR($F605:AK605)</f>
        <v>2.3702787965531189</v>
      </c>
      <c r="AL794" s="1569">
        <f>IRR($F605:AL605)</f>
        <v>2.3702787965531202</v>
      </c>
      <c r="AM794" s="1569">
        <f>IRR($F605:AM605)</f>
        <v>2.3702787965531189</v>
      </c>
      <c r="AN794" s="1569">
        <f>IRR($F605:AN605)</f>
        <v>2.3702787965531189</v>
      </c>
      <c r="AO794" s="1569">
        <f>IRR($F605:AO605)</f>
        <v>2.3702787965531202</v>
      </c>
      <c r="AP794" s="1569">
        <f>IRR($F605:AP605)</f>
        <v>2.3702787965531202</v>
      </c>
      <c r="AQ794" s="1569">
        <f>IRR($F605:AQ605)</f>
        <v>2.3702787965531202</v>
      </c>
      <c r="AR794" s="1569">
        <f>IRR($F605:AR605)</f>
        <v>2.3702787965531202</v>
      </c>
      <c r="AS794" s="1569">
        <f>IRR($F605:AS605)</f>
        <v>2.3702787965531189</v>
      </c>
      <c r="AT794" s="1569">
        <f>IRR($F605:AT605)</f>
        <v>2.3702787965531189</v>
      </c>
      <c r="AU794" s="1569">
        <f>IRR($F605:AU605)</f>
        <v>2.3702787965531189</v>
      </c>
      <c r="AV794" s="1569">
        <f>IRR($F605:AV605)</f>
        <v>2.3702787965531202</v>
      </c>
      <c r="AW794" s="1569">
        <f>IRR($F605:AW605)</f>
        <v>2.3702787965531202</v>
      </c>
      <c r="AX794" s="1569">
        <f>IRR($F605:AX605)</f>
        <v>2.3702787965531202</v>
      </c>
      <c r="AY794" s="1569">
        <f>IRR($F605:AY605)</f>
        <v>2.3702787965531202</v>
      </c>
      <c r="AZ794" s="1569">
        <f>IRR($F605:AZ605)</f>
        <v>2.3702787965531189</v>
      </c>
      <c r="BA794" s="1569">
        <f>IRR($F605:BA605)</f>
        <v>2.3702787965531189</v>
      </c>
      <c r="BB794" s="1569">
        <f>IRR($F605:BB605)</f>
        <v>2.3702787965531202</v>
      </c>
      <c r="BC794" s="1569">
        <f>IRR($F605:BC605)</f>
        <v>2.3702787965531189</v>
      </c>
      <c r="BD794" s="1569">
        <f>IRR($F605:BD605)</f>
        <v>2.3702787965531202</v>
      </c>
      <c r="BE794" s="1569">
        <f>IRR($F605:BE605)</f>
        <v>2.3702787965531202</v>
      </c>
      <c r="BF794" s="1569">
        <f>IRR($F605:BF605)</f>
        <v>2.3702787965531202</v>
      </c>
      <c r="BG794" s="1569">
        <f>IRR($F605:BG605)</f>
        <v>2.3702787965531202</v>
      </c>
      <c r="BH794" s="1569">
        <f>IRR($F605:BH605)</f>
        <v>2.3702787965531189</v>
      </c>
      <c r="BI794" s="1569">
        <f>IRR($F605:BI605)</f>
        <v>2.3702787965531189</v>
      </c>
      <c r="BJ794" s="1569">
        <f>IRR($F605:BJ605)</f>
        <v>2.3702787965531189</v>
      </c>
      <c r="BK794" s="1569">
        <f>IRR($F605:BK605)</f>
        <v>2.3702787965531189</v>
      </c>
      <c r="BL794" s="1569">
        <f>IRR($F605:BL605)</f>
        <v>2.3702787965531202</v>
      </c>
      <c r="BM794" s="1569">
        <f>IRR($F605:BM605)</f>
        <v>2.3702787965531202</v>
      </c>
      <c r="BN794" s="1571">
        <f>IRR($F605:BN605)</f>
        <v>2.3702787965531202</v>
      </c>
    </row>
    <row r="795" spans="2:66" x14ac:dyDescent="0.15">
      <c r="B795" s="1337"/>
      <c r="C795" s="1367"/>
      <c r="D795" s="1364" t="str">
        <f t="shared" si="201"/>
        <v>High Price Range</v>
      </c>
      <c r="E795" s="1393" t="str">
        <f t="shared" si="201"/>
        <v>Low Range CAPEX</v>
      </c>
      <c r="F795" s="1615">
        <f t="shared" si="197"/>
        <v>2.4495132181558703</v>
      </c>
      <c r="G795" s="1572">
        <f>IRR($F606:G606)</f>
        <v>1.5991594664785844</v>
      </c>
      <c r="H795" s="1572">
        <f>IRR($F606:H606)</f>
        <v>2.2632689837223854</v>
      </c>
      <c r="I795" s="1572">
        <f>IRR($F606:I606)</f>
        <v>2.4030573044113588</v>
      </c>
      <c r="J795" s="1572">
        <f>IRR($F606:J606)</f>
        <v>2.437216970019136</v>
      </c>
      <c r="K795" s="1572">
        <f>IRR($F606:K606)</f>
        <v>2.4461701688778907</v>
      </c>
      <c r="L795" s="1572">
        <f>IRR($F606:L606)</f>
        <v>2.4485923403481462</v>
      </c>
      <c r="M795" s="1572">
        <f>IRR($F606:M606)</f>
        <v>2.4492576889317341</v>
      </c>
      <c r="N795" s="1572">
        <f>IRR($F606:N606)</f>
        <v>2.4494419753688725</v>
      </c>
      <c r="O795" s="1572">
        <f>IRR($F606:O606)</f>
        <v>2.4494932863310788</v>
      </c>
      <c r="P795" s="1572">
        <f>IRR($F606:P606)</f>
        <v>2.4495076265085034</v>
      </c>
      <c r="Q795" s="1572">
        <f>IRR($F606:Q606)</f>
        <v>2.4495116459492166</v>
      </c>
      <c r="R795" s="1572">
        <f>IRR($F606:R606)</f>
        <v>2.4495127752559682</v>
      </c>
      <c r="S795" s="1572">
        <f>IRR($F606:S606)</f>
        <v>2.4495130931840574</v>
      </c>
      <c r="T795" s="1572">
        <f>IRR($F606:T606)</f>
        <v>2.4495131828426411</v>
      </c>
      <c r="U795" s="1572">
        <f>IRR($F606:U606)</f>
        <v>2.4495132081649094</v>
      </c>
      <c r="V795" s="1572">
        <f>IRR($F606:V606)</f>
        <v>2.4495132153260419</v>
      </c>
      <c r="W795" s="1569">
        <f>IRR($F606:W606)</f>
        <v>2.4495132173535556</v>
      </c>
      <c r="X795" s="1569">
        <f>IRR($F606:X606)</f>
        <v>2.4495132179281947</v>
      </c>
      <c r="Y795" s="1569">
        <f>IRR($F606:Y606)</f>
        <v>2.4495132180912105</v>
      </c>
      <c r="Z795" s="1569">
        <f>IRR($F606:Z606)</f>
        <v>2.449513218137493</v>
      </c>
      <c r="AA795" s="1569">
        <f>IRR($F606:AA606)</f>
        <v>2.4495132181506443</v>
      </c>
      <c r="AB795" s="1569">
        <f>IRR($F606:AB606)</f>
        <v>2.4495132181543831</v>
      </c>
      <c r="AC795" s="1569">
        <f>IRR($F606:AC606)</f>
        <v>2.4495132181554475</v>
      </c>
      <c r="AD795" s="1569">
        <f>IRR($F606:AD606)</f>
        <v>2.44951321815575</v>
      </c>
      <c r="AE795" s="1569">
        <f>IRR($F606:AE606)</f>
        <v>2.4495132181558361</v>
      </c>
      <c r="AF795" s="1569">
        <f>IRR($F606:AF606)</f>
        <v>2.449513218155861</v>
      </c>
      <c r="AG795" s="1569">
        <f>IRR($F606:AG606)</f>
        <v>2.4495132181558676</v>
      </c>
      <c r="AH795" s="1569">
        <f>IRR($F606:AH606)</f>
        <v>2.4495132181558703</v>
      </c>
      <c r="AI795" s="1569">
        <f>IRR($F606:AI606)</f>
        <v>2.4495132181558703</v>
      </c>
      <c r="AJ795" s="1569">
        <f>IRR($F606:AJ606)</f>
        <v>2.4495132181558703</v>
      </c>
      <c r="AK795" s="1569">
        <f>IRR($F606:AK606)</f>
        <v>2.4495132181558703</v>
      </c>
      <c r="AL795" s="1569">
        <f>IRR($F606:AL606)</f>
        <v>2.4495132181558703</v>
      </c>
      <c r="AM795" s="1569">
        <f>IRR($F606:AM606)</f>
        <v>2.4495132181558703</v>
      </c>
      <c r="AN795" s="1569">
        <f>IRR($F606:AN606)</f>
        <v>2.4495132181558703</v>
      </c>
      <c r="AO795" s="1569">
        <f>IRR($F606:AO606)</f>
        <v>2.4495132181558703</v>
      </c>
      <c r="AP795" s="1569">
        <f>IRR($F606:AP606)</f>
        <v>2.4495132181558703</v>
      </c>
      <c r="AQ795" s="1569">
        <f>IRR($F606:AQ606)</f>
        <v>2.4495132181558703</v>
      </c>
      <c r="AR795" s="1569">
        <f>IRR($F606:AR606)</f>
        <v>2.4495132181558703</v>
      </c>
      <c r="AS795" s="1569">
        <f>IRR($F606:AS606)</f>
        <v>2.4495132181558703</v>
      </c>
      <c r="AT795" s="1569">
        <f>IRR($F606:AT606)</f>
        <v>2.4495132181558703</v>
      </c>
      <c r="AU795" s="1569">
        <f>IRR($F606:AU606)</f>
        <v>2.4495132181558703</v>
      </c>
      <c r="AV795" s="1569">
        <f>IRR($F606:AV606)</f>
        <v>2.4495132181558703</v>
      </c>
      <c r="AW795" s="1569">
        <f>IRR($F606:AW606)</f>
        <v>2.4495132181558703</v>
      </c>
      <c r="AX795" s="1569">
        <f>IRR($F606:AX606)</f>
        <v>2.4495132181558703</v>
      </c>
      <c r="AY795" s="1569">
        <f>IRR($F606:AY606)</f>
        <v>2.4495132181558703</v>
      </c>
      <c r="AZ795" s="1569">
        <f>IRR($F606:AZ606)</f>
        <v>2.4495132181558703</v>
      </c>
      <c r="BA795" s="1569">
        <f>IRR($F606:BA606)</f>
        <v>2.4495132181558703</v>
      </c>
      <c r="BB795" s="1569">
        <f>IRR($F606:BB606)</f>
        <v>2.4495132181558703</v>
      </c>
      <c r="BC795" s="1569">
        <f>IRR($F606:BC606)</f>
        <v>2.4495132181558703</v>
      </c>
      <c r="BD795" s="1569">
        <f>IRR($F606:BD606)</f>
        <v>2.4495132181558703</v>
      </c>
      <c r="BE795" s="1569">
        <f>IRR($F606:BE606)</f>
        <v>2.4495132181558703</v>
      </c>
      <c r="BF795" s="1569">
        <f>IRR($F606:BF606)</f>
        <v>2.4495132181558703</v>
      </c>
      <c r="BG795" s="1569">
        <f>IRR($F606:BG606)</f>
        <v>2.4495132181558703</v>
      </c>
      <c r="BH795" s="1569">
        <f>IRR($F606:BH606)</f>
        <v>2.4495132181558703</v>
      </c>
      <c r="BI795" s="1569">
        <f>IRR($F606:BI606)</f>
        <v>2.4495132181558703</v>
      </c>
      <c r="BJ795" s="1569">
        <f>IRR($F606:BJ606)</f>
        <v>2.4495132181558703</v>
      </c>
      <c r="BK795" s="1569">
        <f>IRR($F606:BK606)</f>
        <v>2.4495132181558703</v>
      </c>
      <c r="BL795" s="1569">
        <f>IRR($F606:BL606)</f>
        <v>2.4495132181558703</v>
      </c>
      <c r="BM795" s="1569">
        <f>IRR($F606:BM606)</f>
        <v>2.4495132181558703</v>
      </c>
      <c r="BN795" s="1571">
        <f>IRR($F606:BN606)</f>
        <v>2.4495132181558703</v>
      </c>
    </row>
    <row r="796" spans="2:66" ht="6" customHeight="1" x14ac:dyDescent="0.15">
      <c r="B796" s="1337"/>
      <c r="C796" s="1366"/>
      <c r="D796" s="166"/>
      <c r="E796" s="1394"/>
      <c r="F796" s="1616"/>
      <c r="G796" s="1569"/>
      <c r="H796" s="1569"/>
      <c r="I796" s="1569"/>
      <c r="J796" s="1569"/>
      <c r="K796" s="1569"/>
      <c r="L796" s="1569"/>
      <c r="M796" s="1569"/>
      <c r="N796" s="1569"/>
      <c r="O796" s="1569"/>
      <c r="P796" s="1569"/>
      <c r="Q796" s="1569"/>
      <c r="R796" s="1569"/>
      <c r="S796" s="1569"/>
      <c r="T796" s="1569"/>
      <c r="U796" s="1569"/>
      <c r="V796" s="1569"/>
      <c r="W796" s="1569"/>
      <c r="X796" s="1569"/>
      <c r="Y796" s="1569"/>
      <c r="Z796" s="1569"/>
      <c r="AA796" s="1569"/>
      <c r="AB796" s="1569"/>
      <c r="AC796" s="1569"/>
      <c r="AD796" s="1569"/>
      <c r="AE796" s="1569"/>
      <c r="AF796" s="1569"/>
      <c r="AG796" s="1569"/>
      <c r="AH796" s="1569"/>
      <c r="AI796" s="1569"/>
      <c r="AJ796" s="1569"/>
      <c r="AK796" s="1569"/>
      <c r="AL796" s="1569"/>
      <c r="AM796" s="1569"/>
      <c r="AN796" s="1569"/>
      <c r="AO796" s="1569"/>
      <c r="AP796" s="1569"/>
      <c r="AQ796" s="1569"/>
      <c r="AR796" s="1569"/>
      <c r="AS796" s="1569"/>
      <c r="AT796" s="1569"/>
      <c r="AU796" s="1569"/>
      <c r="AV796" s="1569"/>
      <c r="AW796" s="1569"/>
      <c r="AX796" s="1569"/>
      <c r="AY796" s="1569"/>
      <c r="AZ796" s="1569"/>
      <c r="BA796" s="1569"/>
      <c r="BB796" s="1569"/>
      <c r="BC796" s="1569"/>
      <c r="BD796" s="1569"/>
      <c r="BE796" s="1569"/>
      <c r="BF796" s="1569"/>
      <c r="BG796" s="1569"/>
      <c r="BH796" s="1569"/>
      <c r="BI796" s="1569"/>
      <c r="BJ796" s="1569"/>
      <c r="BK796" s="1569"/>
      <c r="BL796" s="1569"/>
      <c r="BM796" s="1569"/>
      <c r="BN796" s="1571"/>
    </row>
    <row r="797" spans="2:66" x14ac:dyDescent="0.15">
      <c r="B797" s="1337"/>
      <c r="C797" s="1380" t="str">
        <f t="shared" si="199"/>
        <v>High Range Opex - Low</v>
      </c>
      <c r="D797" s="166" t="str">
        <f t="shared" ref="D797:E799" si="202">D735</f>
        <v>Low Price Range</v>
      </c>
      <c r="E797" s="1394" t="str">
        <f t="shared" si="202"/>
        <v>Low Range CAPEX</v>
      </c>
      <c r="F797" s="1616" t="e">
        <f t="shared" si="197"/>
        <v>#NUM!</v>
      </c>
      <c r="G797" s="1569" t="e">
        <f>IRR($F608:G608)</f>
        <v>#NUM!</v>
      </c>
      <c r="H797" s="1569" t="e">
        <f>IRR($F608:H608)</f>
        <v>#NUM!</v>
      </c>
      <c r="I797" s="1569" t="e">
        <f>IRR($F608:I608)</f>
        <v>#NUM!</v>
      </c>
      <c r="J797" s="1569" t="e">
        <f>IRR($F608:J608)</f>
        <v>#NUM!</v>
      </c>
      <c r="K797" s="1569" t="e">
        <f>IRR($F608:K608)</f>
        <v>#NUM!</v>
      </c>
      <c r="L797" s="1569" t="e">
        <f>IRR($F608:L608)</f>
        <v>#NUM!</v>
      </c>
      <c r="M797" s="1569" t="e">
        <f>IRR($F608:M608)</f>
        <v>#NUM!</v>
      </c>
      <c r="N797" s="1569" t="e">
        <f>IRR($F608:N608)</f>
        <v>#NUM!</v>
      </c>
      <c r="O797" s="1569" t="e">
        <f>IRR($F608:O608)</f>
        <v>#NUM!</v>
      </c>
      <c r="P797" s="1569" t="e">
        <f>IRR($F608:P608)</f>
        <v>#NUM!</v>
      </c>
      <c r="Q797" s="1569" t="e">
        <f>IRR($F608:Q608)</f>
        <v>#NUM!</v>
      </c>
      <c r="R797" s="1569" t="e">
        <f>IRR($F608:R608)</f>
        <v>#NUM!</v>
      </c>
      <c r="S797" s="1569" t="e">
        <f>IRR($F608:S608)</f>
        <v>#NUM!</v>
      </c>
      <c r="T797" s="1569" t="e">
        <f>IRR($F608:T608)</f>
        <v>#NUM!</v>
      </c>
      <c r="U797" s="1569" t="e">
        <f>IRR($F608:U608)</f>
        <v>#NUM!</v>
      </c>
      <c r="V797" s="1569" t="e">
        <f>IRR($F608:V608)</f>
        <v>#NUM!</v>
      </c>
      <c r="W797" s="1569" t="e">
        <f>IRR($F608:W608)</f>
        <v>#NUM!</v>
      </c>
      <c r="X797" s="1569" t="e">
        <f>IRR($F608:X608)</f>
        <v>#NUM!</v>
      </c>
      <c r="Y797" s="1569" t="e">
        <f>IRR($F608:Y608)</f>
        <v>#NUM!</v>
      </c>
      <c r="Z797" s="1569" t="e">
        <f>IRR($F608:Z608)</f>
        <v>#NUM!</v>
      </c>
      <c r="AA797" s="1569" t="e">
        <f>IRR($F608:AA608)</f>
        <v>#NUM!</v>
      </c>
      <c r="AB797" s="1569" t="e">
        <f>IRR($F608:AB608)</f>
        <v>#NUM!</v>
      </c>
      <c r="AC797" s="1569" t="e">
        <f>IRR($F608:AC608)</f>
        <v>#NUM!</v>
      </c>
      <c r="AD797" s="1569" t="e">
        <f>IRR($F608:AD608)</f>
        <v>#NUM!</v>
      </c>
      <c r="AE797" s="1569" t="e">
        <f>IRR($F608:AE608)</f>
        <v>#NUM!</v>
      </c>
      <c r="AF797" s="1569" t="e">
        <f>IRR($F608:AF608)</f>
        <v>#NUM!</v>
      </c>
      <c r="AG797" s="1569" t="e">
        <f>IRR($F608:AG608)</f>
        <v>#NUM!</v>
      </c>
      <c r="AH797" s="1569" t="e">
        <f>IRR($F608:AH608)</f>
        <v>#NUM!</v>
      </c>
      <c r="AI797" s="1569" t="e">
        <f>IRR($F608:AI608)</f>
        <v>#NUM!</v>
      </c>
      <c r="AJ797" s="1569" t="e">
        <f>IRR($F608:AJ608)</f>
        <v>#NUM!</v>
      </c>
      <c r="AK797" s="1569" t="e">
        <f>IRR($F608:AK608)</f>
        <v>#NUM!</v>
      </c>
      <c r="AL797" s="1569" t="e">
        <f>IRR($F608:AL608)</f>
        <v>#NUM!</v>
      </c>
      <c r="AM797" s="1569" t="e">
        <f>IRR($F608:AM608)</f>
        <v>#NUM!</v>
      </c>
      <c r="AN797" s="1569" t="e">
        <f>IRR($F608:AN608)</f>
        <v>#NUM!</v>
      </c>
      <c r="AO797" s="1569" t="e">
        <f>IRR($F608:AO608)</f>
        <v>#NUM!</v>
      </c>
      <c r="AP797" s="1569" t="e">
        <f>IRR($F608:AP608)</f>
        <v>#NUM!</v>
      </c>
      <c r="AQ797" s="1569" t="e">
        <f>IRR($F608:AQ608)</f>
        <v>#NUM!</v>
      </c>
      <c r="AR797" s="1569" t="e">
        <f>IRR($F608:AR608)</f>
        <v>#NUM!</v>
      </c>
      <c r="AS797" s="1569" t="e">
        <f>IRR($F608:AS608)</f>
        <v>#NUM!</v>
      </c>
      <c r="AT797" s="1569" t="e">
        <f>IRR($F608:AT608)</f>
        <v>#NUM!</v>
      </c>
      <c r="AU797" s="1569" t="e">
        <f>IRR($F608:AU608)</f>
        <v>#NUM!</v>
      </c>
      <c r="AV797" s="1569" t="e">
        <f>IRR($F608:AV608)</f>
        <v>#NUM!</v>
      </c>
      <c r="AW797" s="1569" t="e">
        <f>IRR($F608:AW608)</f>
        <v>#NUM!</v>
      </c>
      <c r="AX797" s="1569" t="e">
        <f>IRR($F608:AX608)</f>
        <v>#NUM!</v>
      </c>
      <c r="AY797" s="1569" t="e">
        <f>IRR($F608:AY608)</f>
        <v>#NUM!</v>
      </c>
      <c r="AZ797" s="1569" t="e">
        <f>IRR($F608:AZ608)</f>
        <v>#NUM!</v>
      </c>
      <c r="BA797" s="1569" t="e">
        <f>IRR($F608:BA608)</f>
        <v>#NUM!</v>
      </c>
      <c r="BB797" s="1569" t="e">
        <f>IRR($F608:BB608)</f>
        <v>#NUM!</v>
      </c>
      <c r="BC797" s="1569" t="e">
        <f>IRR($F608:BC608)</f>
        <v>#NUM!</v>
      </c>
      <c r="BD797" s="1569" t="e">
        <f>IRR($F608:BD608)</f>
        <v>#NUM!</v>
      </c>
      <c r="BE797" s="1569" t="e">
        <f>IRR($F608:BE608)</f>
        <v>#NUM!</v>
      </c>
      <c r="BF797" s="1569" t="e">
        <f>IRR($F608:BF608)</f>
        <v>#NUM!</v>
      </c>
      <c r="BG797" s="1569" t="e">
        <f>IRR($F608:BG608)</f>
        <v>#NUM!</v>
      </c>
      <c r="BH797" s="1569" t="e">
        <f>IRR($F608:BH608)</f>
        <v>#NUM!</v>
      </c>
      <c r="BI797" s="1569" t="e">
        <f>IRR($F608:BI608)</f>
        <v>#NUM!</v>
      </c>
      <c r="BJ797" s="1569" t="e">
        <f>IRR($F608:BJ608)</f>
        <v>#NUM!</v>
      </c>
      <c r="BK797" s="1569" t="e">
        <f>IRR($F608:BK608)</f>
        <v>#NUM!</v>
      </c>
      <c r="BL797" s="1569" t="e">
        <f>IRR($F608:BL608)</f>
        <v>#NUM!</v>
      </c>
      <c r="BM797" s="1569" t="e">
        <f>IRR($F608:BM608)</f>
        <v>#NUM!</v>
      </c>
      <c r="BN797" s="1571" t="e">
        <f>IRR($F608:BN608)</f>
        <v>#NUM!</v>
      </c>
    </row>
    <row r="798" spans="2:66" x14ac:dyDescent="0.15">
      <c r="B798" s="1337"/>
      <c r="C798" s="1380"/>
      <c r="D798" s="166" t="str">
        <f t="shared" si="202"/>
        <v>Low Price Range</v>
      </c>
      <c r="E798" s="1394" t="str">
        <f t="shared" si="202"/>
        <v>Low Range CAPEX</v>
      </c>
      <c r="F798" s="1616" t="e">
        <f t="shared" si="197"/>
        <v>#NUM!</v>
      </c>
      <c r="G798" s="1569" t="e">
        <f>IRR($F609:G609)</f>
        <v>#NUM!</v>
      </c>
      <c r="H798" s="1569" t="e">
        <f>IRR($F609:H609)</f>
        <v>#NUM!</v>
      </c>
      <c r="I798" s="1569" t="e">
        <f>IRR($F609:I609)</f>
        <v>#NUM!</v>
      </c>
      <c r="J798" s="1569" t="e">
        <f>IRR($F609:J609)</f>
        <v>#NUM!</v>
      </c>
      <c r="K798" s="1569" t="e">
        <f>IRR($F609:K609)</f>
        <v>#NUM!</v>
      </c>
      <c r="L798" s="1569" t="e">
        <f>IRR($F609:L609)</f>
        <v>#NUM!</v>
      </c>
      <c r="M798" s="1569" t="e">
        <f>IRR($F609:M609)</f>
        <v>#NUM!</v>
      </c>
      <c r="N798" s="1569" t="e">
        <f>IRR($F609:N609)</f>
        <v>#NUM!</v>
      </c>
      <c r="O798" s="1569" t="e">
        <f>IRR($F609:O609)</f>
        <v>#NUM!</v>
      </c>
      <c r="P798" s="1569" t="e">
        <f>IRR($F609:P609)</f>
        <v>#NUM!</v>
      </c>
      <c r="Q798" s="1569" t="e">
        <f>IRR($F609:Q609)</f>
        <v>#NUM!</v>
      </c>
      <c r="R798" s="1569" t="e">
        <f>IRR($F609:R609)</f>
        <v>#NUM!</v>
      </c>
      <c r="S798" s="1569" t="e">
        <f>IRR($F609:S609)</f>
        <v>#NUM!</v>
      </c>
      <c r="T798" s="1569" t="e">
        <f>IRR($F609:T609)</f>
        <v>#NUM!</v>
      </c>
      <c r="U798" s="1569" t="e">
        <f>IRR($F609:U609)</f>
        <v>#NUM!</v>
      </c>
      <c r="V798" s="1569" t="e">
        <f>IRR($F609:V609)</f>
        <v>#NUM!</v>
      </c>
      <c r="W798" s="1569" t="e">
        <f>IRR($F609:W609)</f>
        <v>#NUM!</v>
      </c>
      <c r="X798" s="1569" t="e">
        <f>IRR($F609:X609)</f>
        <v>#NUM!</v>
      </c>
      <c r="Y798" s="1569" t="e">
        <f>IRR($F609:Y609)</f>
        <v>#NUM!</v>
      </c>
      <c r="Z798" s="1569" t="e">
        <f>IRR($F609:Z609)</f>
        <v>#NUM!</v>
      </c>
      <c r="AA798" s="1569" t="e">
        <f>IRR($F609:AA609)</f>
        <v>#NUM!</v>
      </c>
      <c r="AB798" s="1569" t="e">
        <f>IRR($F609:AB609)</f>
        <v>#NUM!</v>
      </c>
      <c r="AC798" s="1569" t="e">
        <f>IRR($F609:AC609)</f>
        <v>#NUM!</v>
      </c>
      <c r="AD798" s="1569" t="e">
        <f>IRR($F609:AD609)</f>
        <v>#NUM!</v>
      </c>
      <c r="AE798" s="1569" t="e">
        <f>IRR($F609:AE609)</f>
        <v>#NUM!</v>
      </c>
      <c r="AF798" s="1569" t="e">
        <f>IRR($F609:AF609)</f>
        <v>#NUM!</v>
      </c>
      <c r="AG798" s="1569" t="e">
        <f>IRR($F609:AG609)</f>
        <v>#NUM!</v>
      </c>
      <c r="AH798" s="1569" t="e">
        <f>IRR($F609:AH609)</f>
        <v>#NUM!</v>
      </c>
      <c r="AI798" s="1569" t="e">
        <f>IRR($F609:AI609)</f>
        <v>#NUM!</v>
      </c>
      <c r="AJ798" s="1569" t="e">
        <f>IRR($F609:AJ609)</f>
        <v>#NUM!</v>
      </c>
      <c r="AK798" s="1569" t="e">
        <f>IRR($F609:AK609)</f>
        <v>#NUM!</v>
      </c>
      <c r="AL798" s="1569" t="e">
        <f>IRR($F609:AL609)</f>
        <v>#NUM!</v>
      </c>
      <c r="AM798" s="1569" t="e">
        <f>IRR($F609:AM609)</f>
        <v>#NUM!</v>
      </c>
      <c r="AN798" s="1569" t="e">
        <f>IRR($F609:AN609)</f>
        <v>#NUM!</v>
      </c>
      <c r="AO798" s="1569" t="e">
        <f>IRR($F609:AO609)</f>
        <v>#NUM!</v>
      </c>
      <c r="AP798" s="1569" t="e">
        <f>IRR($F609:AP609)</f>
        <v>#NUM!</v>
      </c>
      <c r="AQ798" s="1569" t="e">
        <f>IRR($F609:AQ609)</f>
        <v>#NUM!</v>
      </c>
      <c r="AR798" s="1569" t="e">
        <f>IRR($F609:AR609)</f>
        <v>#NUM!</v>
      </c>
      <c r="AS798" s="1569" t="e">
        <f>IRR($F609:AS609)</f>
        <v>#NUM!</v>
      </c>
      <c r="AT798" s="1569" t="e">
        <f>IRR($F609:AT609)</f>
        <v>#NUM!</v>
      </c>
      <c r="AU798" s="1569" t="e">
        <f>IRR($F609:AU609)</f>
        <v>#NUM!</v>
      </c>
      <c r="AV798" s="1569" t="e">
        <f>IRR($F609:AV609)</f>
        <v>#NUM!</v>
      </c>
      <c r="AW798" s="1569" t="e">
        <f>IRR($F609:AW609)</f>
        <v>#NUM!</v>
      </c>
      <c r="AX798" s="1569" t="e">
        <f>IRR($F609:AX609)</f>
        <v>#NUM!</v>
      </c>
      <c r="AY798" s="1569" t="e">
        <f>IRR($F609:AY609)</f>
        <v>#NUM!</v>
      </c>
      <c r="AZ798" s="1569" t="e">
        <f>IRR($F609:AZ609)</f>
        <v>#NUM!</v>
      </c>
      <c r="BA798" s="1569" t="e">
        <f>IRR($F609:BA609)</f>
        <v>#NUM!</v>
      </c>
      <c r="BB798" s="1569" t="e">
        <f>IRR($F609:BB609)</f>
        <v>#NUM!</v>
      </c>
      <c r="BC798" s="1569" t="e">
        <f>IRR($F609:BC609)</f>
        <v>#NUM!</v>
      </c>
      <c r="BD798" s="1569" t="e">
        <f>IRR($F609:BD609)</f>
        <v>#NUM!</v>
      </c>
      <c r="BE798" s="1569" t="e">
        <f>IRR($F609:BE609)</f>
        <v>#NUM!</v>
      </c>
      <c r="BF798" s="1569" t="e">
        <f>IRR($F609:BF609)</f>
        <v>#NUM!</v>
      </c>
      <c r="BG798" s="1569" t="e">
        <f>IRR($F609:BG609)</f>
        <v>#NUM!</v>
      </c>
      <c r="BH798" s="1569" t="e">
        <f>IRR($F609:BH609)</f>
        <v>#NUM!</v>
      </c>
      <c r="BI798" s="1569" t="e">
        <f>IRR($F609:BI609)</f>
        <v>#NUM!</v>
      </c>
      <c r="BJ798" s="1569" t="e">
        <f>IRR($F609:BJ609)</f>
        <v>#NUM!</v>
      </c>
      <c r="BK798" s="1569" t="e">
        <f>IRR($F609:BK609)</f>
        <v>#NUM!</v>
      </c>
      <c r="BL798" s="1569" t="e">
        <f>IRR($F609:BL609)</f>
        <v>#NUM!</v>
      </c>
      <c r="BM798" s="1569" t="e">
        <f>IRR($F609:BM609)</f>
        <v>#NUM!</v>
      </c>
      <c r="BN798" s="1571" t="e">
        <f>IRR($F609:BN609)</f>
        <v>#NUM!</v>
      </c>
    </row>
    <row r="799" spans="2:66" x14ac:dyDescent="0.15">
      <c r="B799" s="1337"/>
      <c r="C799" s="1380"/>
      <c r="D799" s="166" t="str">
        <f t="shared" si="202"/>
        <v>Low Price Range</v>
      </c>
      <c r="E799" s="1394" t="str">
        <f t="shared" si="202"/>
        <v>Low Range CAPEX</v>
      </c>
      <c r="F799" s="1616" t="e">
        <f t="shared" si="197"/>
        <v>#NUM!</v>
      </c>
      <c r="G799" s="1569" t="e">
        <f>IRR($F610:G610)</f>
        <v>#NUM!</v>
      </c>
      <c r="H799" s="1569" t="e">
        <f>IRR($F610:H610)</f>
        <v>#NUM!</v>
      </c>
      <c r="I799" s="1569" t="e">
        <f>IRR($F610:I610)</f>
        <v>#NUM!</v>
      </c>
      <c r="J799" s="1569" t="e">
        <f>IRR($F610:J610)</f>
        <v>#NUM!</v>
      </c>
      <c r="K799" s="1569" t="e">
        <f>IRR($F610:K610)</f>
        <v>#NUM!</v>
      </c>
      <c r="L799" s="1569" t="e">
        <f>IRR($F610:L610)</f>
        <v>#NUM!</v>
      </c>
      <c r="M799" s="1569" t="e">
        <f>IRR($F610:M610)</f>
        <v>#NUM!</v>
      </c>
      <c r="N799" s="1569" t="e">
        <f>IRR($F610:N610)</f>
        <v>#NUM!</v>
      </c>
      <c r="O799" s="1569" t="e">
        <f>IRR($F610:O610)</f>
        <v>#NUM!</v>
      </c>
      <c r="P799" s="1569" t="e">
        <f>IRR($F610:P610)</f>
        <v>#NUM!</v>
      </c>
      <c r="Q799" s="1569" t="e">
        <f>IRR($F610:Q610)</f>
        <v>#NUM!</v>
      </c>
      <c r="R799" s="1569" t="e">
        <f>IRR($F610:R610)</f>
        <v>#NUM!</v>
      </c>
      <c r="S799" s="1569" t="e">
        <f>IRR($F610:S610)</f>
        <v>#NUM!</v>
      </c>
      <c r="T799" s="1569" t="e">
        <f>IRR($F610:T610)</f>
        <v>#NUM!</v>
      </c>
      <c r="U799" s="1569" t="e">
        <f>IRR($F610:U610)</f>
        <v>#NUM!</v>
      </c>
      <c r="V799" s="1569" t="e">
        <f>IRR($F610:V610)</f>
        <v>#NUM!</v>
      </c>
      <c r="W799" s="1569" t="e">
        <f>IRR($F610:W610)</f>
        <v>#NUM!</v>
      </c>
      <c r="X799" s="1569" t="e">
        <f>IRR($F610:X610)</f>
        <v>#NUM!</v>
      </c>
      <c r="Y799" s="1569" t="e">
        <f>IRR($F610:Y610)</f>
        <v>#NUM!</v>
      </c>
      <c r="Z799" s="1569" t="e">
        <f>IRR($F610:Z610)</f>
        <v>#NUM!</v>
      </c>
      <c r="AA799" s="1569" t="e">
        <f>IRR($F610:AA610)</f>
        <v>#NUM!</v>
      </c>
      <c r="AB799" s="1569" t="e">
        <f>IRR($F610:AB610)</f>
        <v>#NUM!</v>
      </c>
      <c r="AC799" s="1569" t="e">
        <f>IRR($F610:AC610)</f>
        <v>#NUM!</v>
      </c>
      <c r="AD799" s="1569" t="e">
        <f>IRR($F610:AD610)</f>
        <v>#NUM!</v>
      </c>
      <c r="AE799" s="1569" t="e">
        <f>IRR($F610:AE610)</f>
        <v>#NUM!</v>
      </c>
      <c r="AF799" s="1569" t="e">
        <f>IRR($F610:AF610)</f>
        <v>#NUM!</v>
      </c>
      <c r="AG799" s="1569" t="e">
        <f>IRR($F610:AG610)</f>
        <v>#NUM!</v>
      </c>
      <c r="AH799" s="1569" t="e">
        <f>IRR($F610:AH610)</f>
        <v>#NUM!</v>
      </c>
      <c r="AI799" s="1569" t="e">
        <f>IRR($F610:AI610)</f>
        <v>#NUM!</v>
      </c>
      <c r="AJ799" s="1569" t="e">
        <f>IRR($F610:AJ610)</f>
        <v>#NUM!</v>
      </c>
      <c r="AK799" s="1569" t="e">
        <f>IRR($F610:AK610)</f>
        <v>#NUM!</v>
      </c>
      <c r="AL799" s="1569" t="e">
        <f>IRR($F610:AL610)</f>
        <v>#NUM!</v>
      </c>
      <c r="AM799" s="1569" t="e">
        <f>IRR($F610:AM610)</f>
        <v>#NUM!</v>
      </c>
      <c r="AN799" s="1569" t="e">
        <f>IRR($F610:AN610)</f>
        <v>#NUM!</v>
      </c>
      <c r="AO799" s="1569" t="e">
        <f>IRR($F610:AO610)</f>
        <v>#NUM!</v>
      </c>
      <c r="AP799" s="1569" t="e">
        <f>IRR($F610:AP610)</f>
        <v>#NUM!</v>
      </c>
      <c r="AQ799" s="1569" t="e">
        <f>IRR($F610:AQ610)</f>
        <v>#NUM!</v>
      </c>
      <c r="AR799" s="1569" t="e">
        <f>IRR($F610:AR610)</f>
        <v>#NUM!</v>
      </c>
      <c r="AS799" s="1569" t="e">
        <f>IRR($F610:AS610)</f>
        <v>#NUM!</v>
      </c>
      <c r="AT799" s="1569" t="e">
        <f>IRR($F610:AT610)</f>
        <v>#NUM!</v>
      </c>
      <c r="AU799" s="1569" t="e">
        <f>IRR($F610:AU610)</f>
        <v>#NUM!</v>
      </c>
      <c r="AV799" s="1569" t="e">
        <f>IRR($F610:AV610)</f>
        <v>#NUM!</v>
      </c>
      <c r="AW799" s="1569" t="e">
        <f>IRR($F610:AW610)</f>
        <v>#NUM!</v>
      </c>
      <c r="AX799" s="1569" t="e">
        <f>IRR($F610:AX610)</f>
        <v>#NUM!</v>
      </c>
      <c r="AY799" s="1569" t="e">
        <f>IRR($F610:AY610)</f>
        <v>#NUM!</v>
      </c>
      <c r="AZ799" s="1569" t="e">
        <f>IRR($F610:AZ610)</f>
        <v>#NUM!</v>
      </c>
      <c r="BA799" s="1569" t="e">
        <f>IRR($F610:BA610)</f>
        <v>#NUM!</v>
      </c>
      <c r="BB799" s="1569" t="e">
        <f>IRR($F610:BB610)</f>
        <v>#NUM!</v>
      </c>
      <c r="BC799" s="1569" t="e">
        <f>IRR($F610:BC610)</f>
        <v>#NUM!</v>
      </c>
      <c r="BD799" s="1569" t="e">
        <f>IRR($F610:BD610)</f>
        <v>#NUM!</v>
      </c>
      <c r="BE799" s="1569" t="e">
        <f>IRR($F610:BE610)</f>
        <v>#NUM!</v>
      </c>
      <c r="BF799" s="1569" t="e">
        <f>IRR($F610:BF610)</f>
        <v>#NUM!</v>
      </c>
      <c r="BG799" s="1569" t="e">
        <f>IRR($F610:BG610)</f>
        <v>#NUM!</v>
      </c>
      <c r="BH799" s="1569" t="e">
        <f>IRR($F610:BH610)</f>
        <v>#NUM!</v>
      </c>
      <c r="BI799" s="1569" t="e">
        <f>IRR($F610:BI610)</f>
        <v>#NUM!</v>
      </c>
      <c r="BJ799" s="1569" t="e">
        <f>IRR($F610:BJ610)</f>
        <v>#NUM!</v>
      </c>
      <c r="BK799" s="1569" t="e">
        <f>IRR($F610:BK610)</f>
        <v>#NUM!</v>
      </c>
      <c r="BL799" s="1569" t="e">
        <f>IRR($F610:BL610)</f>
        <v>#NUM!</v>
      </c>
      <c r="BM799" s="1569" t="e">
        <f>IRR($F610:BM610)</f>
        <v>#NUM!</v>
      </c>
      <c r="BN799" s="1571" t="e">
        <f>IRR($F610:BN610)</f>
        <v>#NUM!</v>
      </c>
    </row>
    <row r="800" spans="2:66" ht="6" customHeight="1" x14ac:dyDescent="0.15">
      <c r="B800" s="1337"/>
      <c r="C800" s="1380"/>
      <c r="D800" s="166"/>
      <c r="E800" s="1394"/>
      <c r="F800" s="1616"/>
      <c r="G800" s="1569"/>
      <c r="H800" s="1569"/>
      <c r="I800" s="1569"/>
      <c r="J800" s="1569"/>
      <c r="K800" s="1569"/>
      <c r="L800" s="1569"/>
      <c r="M800" s="1569"/>
      <c r="N800" s="1569"/>
      <c r="O800" s="1569"/>
      <c r="P800" s="1569"/>
      <c r="Q800" s="1569"/>
      <c r="R800" s="1569"/>
      <c r="S800" s="1569"/>
      <c r="T800" s="1569"/>
      <c r="U800" s="1569"/>
      <c r="V800" s="1569"/>
      <c r="W800" s="1569"/>
      <c r="X800" s="1569"/>
      <c r="Y800" s="1569"/>
      <c r="Z800" s="1569"/>
      <c r="AA800" s="1569"/>
      <c r="AB800" s="1569"/>
      <c r="AC800" s="1569"/>
      <c r="AD800" s="1569"/>
      <c r="AE800" s="1569"/>
      <c r="AF800" s="1569"/>
      <c r="AG800" s="1569"/>
      <c r="AH800" s="1569"/>
      <c r="AI800" s="1569"/>
      <c r="AJ800" s="1569"/>
      <c r="AK800" s="1569"/>
      <c r="AL800" s="1569"/>
      <c r="AM800" s="1569"/>
      <c r="AN800" s="1569"/>
      <c r="AO800" s="1569"/>
      <c r="AP800" s="1569"/>
      <c r="AQ800" s="1569"/>
      <c r="AR800" s="1569"/>
      <c r="AS800" s="1569"/>
      <c r="AT800" s="1569"/>
      <c r="AU800" s="1569"/>
      <c r="AV800" s="1569"/>
      <c r="AW800" s="1569"/>
      <c r="AX800" s="1569"/>
      <c r="AY800" s="1569"/>
      <c r="AZ800" s="1569"/>
      <c r="BA800" s="1569"/>
      <c r="BB800" s="1569"/>
      <c r="BC800" s="1569"/>
      <c r="BD800" s="1569"/>
      <c r="BE800" s="1569"/>
      <c r="BF800" s="1569"/>
      <c r="BG800" s="1569"/>
      <c r="BH800" s="1569"/>
      <c r="BI800" s="1569"/>
      <c r="BJ800" s="1569"/>
      <c r="BK800" s="1569"/>
      <c r="BL800" s="1569"/>
      <c r="BM800" s="1569"/>
      <c r="BN800" s="1571"/>
    </row>
    <row r="801" spans="2:66" x14ac:dyDescent="0.15">
      <c r="B801" s="1337"/>
      <c r="C801" s="1380"/>
      <c r="D801" s="166" t="str">
        <f t="shared" ref="D801:E803" si="203">D739</f>
        <v>High Price Range</v>
      </c>
      <c r="E801" s="1394" t="str">
        <f t="shared" si="203"/>
        <v>Low Range CAPEX</v>
      </c>
      <c r="F801" s="1614">
        <f t="shared" si="197"/>
        <v>2.3915673964317046</v>
      </c>
      <c r="G801" s="1569">
        <f>IRR($F612:G612)</f>
        <v>1.6918318207982788</v>
      </c>
      <c r="H801" s="1569">
        <f>IRR($F612:H612)</f>
        <v>2.2536209464410697</v>
      </c>
      <c r="I801" s="1569">
        <f>IRR($F612:I612)</f>
        <v>2.3602268906311688</v>
      </c>
      <c r="J801" s="1569">
        <f>IRR($F612:J612)</f>
        <v>2.3839962170338955</v>
      </c>
      <c r="K801" s="1569">
        <f>IRR($F612:K612)</f>
        <v>2.3896881726209132</v>
      </c>
      <c r="L801" s="1569">
        <f>IRR($F612:L612)</f>
        <v>2.391095103412173</v>
      </c>
      <c r="M801" s="1569">
        <f>IRR($F612:M612)</f>
        <v>2.3914480397860518</v>
      </c>
      <c r="N801" s="1569">
        <f>IRR($F612:N612)</f>
        <v>2.3915371882069167</v>
      </c>
      <c r="O801" s="1569">
        <f>IRR($F612:O612)</f>
        <v>2.3915597626829048</v>
      </c>
      <c r="P801" s="1569">
        <f>IRR($F612:P612)</f>
        <v>2.3915654756469706</v>
      </c>
      <c r="Q801" s="1569">
        <f>IRR($F612:Q612)</f>
        <v>2.3915669166434839</v>
      </c>
      <c r="R801" s="1569">
        <f>IRR($F612:R612)</f>
        <v>2.3915672778868</v>
      </c>
      <c r="S801" s="1569">
        <f>IRR($F612:S612)</f>
        <v>2.3915673675979887</v>
      </c>
      <c r="T801" s="1569">
        <f>IRR($F612:T612)</f>
        <v>2.3915673895752207</v>
      </c>
      <c r="U801" s="1569">
        <f>IRR($F612:U612)</f>
        <v>2.3915673948550471</v>
      </c>
      <c r="V801" s="1569">
        <f>IRR($F612:V612)</f>
        <v>2.3915673960878259</v>
      </c>
      <c r="W801" s="1569">
        <f>IRR($F612:W612)</f>
        <v>2.3915673963633681</v>
      </c>
      <c r="X801" s="1569">
        <f>IRR($F612:X612)</f>
        <v>2.391567396420625</v>
      </c>
      <c r="Y801" s="1569">
        <f>IRR($F612:Y612)</f>
        <v>2.3915673964309359</v>
      </c>
      <c r="Z801" s="1569">
        <f>IRR($F612:Z612)</f>
        <v>2.3915673964321682</v>
      </c>
      <c r="AA801" s="1569">
        <f>IRR($F612:AA612)</f>
        <v>2.3915673964320328</v>
      </c>
      <c r="AB801" s="1569">
        <f>IRR($F612:AB612)</f>
        <v>2.3915673964318542</v>
      </c>
      <c r="AC801" s="1569">
        <f>IRR($F612:AC612)</f>
        <v>2.3915673964317636</v>
      </c>
      <c r="AD801" s="1569">
        <f>IRR($F612:AD612)</f>
        <v>2.3915673964317263</v>
      </c>
      <c r="AE801" s="1569">
        <f>IRR($F612:AE612)</f>
        <v>2.3915673964317126</v>
      </c>
      <c r="AF801" s="1569">
        <f>IRR($F612:AF612)</f>
        <v>2.3915673964317072</v>
      </c>
      <c r="AG801" s="1569">
        <f>IRR($F612:AG612)</f>
        <v>2.3915673964317059</v>
      </c>
      <c r="AH801" s="1569">
        <f>IRR($F612:AH612)</f>
        <v>2.3915673964317059</v>
      </c>
      <c r="AI801" s="1569">
        <f>IRR($F612:AI612)</f>
        <v>2.3915673964317046</v>
      </c>
      <c r="AJ801" s="1569">
        <f>IRR($F612:AJ612)</f>
        <v>2.3915673964317046</v>
      </c>
      <c r="AK801" s="1569">
        <f>IRR($F612:AK612)</f>
        <v>2.3915673964317046</v>
      </c>
      <c r="AL801" s="1569">
        <f>IRR($F612:AL612)</f>
        <v>2.3915673964317046</v>
      </c>
      <c r="AM801" s="1569">
        <f>IRR($F612:AM612)</f>
        <v>2.3915673964317046</v>
      </c>
      <c r="AN801" s="1569">
        <f>IRR($F612:AN612)</f>
        <v>2.3915673964317046</v>
      </c>
      <c r="AO801" s="1569">
        <f>IRR($F612:AO612)</f>
        <v>2.3915673964317046</v>
      </c>
      <c r="AP801" s="1569">
        <f>IRR($F612:AP612)</f>
        <v>2.3915673964317046</v>
      </c>
      <c r="AQ801" s="1569">
        <f>IRR($F612:AQ612)</f>
        <v>2.3915673964317046</v>
      </c>
      <c r="AR801" s="1569">
        <f>IRR($F612:AR612)</f>
        <v>2.3915673964317046</v>
      </c>
      <c r="AS801" s="1569">
        <f>IRR($F612:AS612)</f>
        <v>2.3915673964317046</v>
      </c>
      <c r="AT801" s="1569">
        <f>IRR($F612:AT612)</f>
        <v>2.3915673964317046</v>
      </c>
      <c r="AU801" s="1569">
        <f>IRR($F612:AU612)</f>
        <v>2.3915673964317046</v>
      </c>
      <c r="AV801" s="1569">
        <f>IRR($F612:AV612)</f>
        <v>2.3915673964317046</v>
      </c>
      <c r="AW801" s="1569">
        <f>IRR($F612:AW612)</f>
        <v>2.3915673964317046</v>
      </c>
      <c r="AX801" s="1569">
        <f>IRR($F612:AX612)</f>
        <v>2.3915673964317046</v>
      </c>
      <c r="AY801" s="1569">
        <f>IRR($F612:AY612)</f>
        <v>2.3915673964317046</v>
      </c>
      <c r="AZ801" s="1569">
        <f>IRR($F612:AZ612)</f>
        <v>2.3915673964317046</v>
      </c>
      <c r="BA801" s="1569">
        <f>IRR($F612:BA612)</f>
        <v>2.3915673964317046</v>
      </c>
      <c r="BB801" s="1569">
        <f>IRR($F612:BB612)</f>
        <v>2.3915673964317046</v>
      </c>
      <c r="BC801" s="1569">
        <f>IRR($F612:BC612)</f>
        <v>2.3915673964317046</v>
      </c>
      <c r="BD801" s="1569">
        <f>IRR($F612:BD612)</f>
        <v>2.3915673964317046</v>
      </c>
      <c r="BE801" s="1569">
        <f>IRR($F612:BE612)</f>
        <v>2.3915673964317046</v>
      </c>
      <c r="BF801" s="1569">
        <f>IRR($F612:BF612)</f>
        <v>2.3915673964317046</v>
      </c>
      <c r="BG801" s="1569">
        <f>IRR($F612:BG612)</f>
        <v>2.3915673964317046</v>
      </c>
      <c r="BH801" s="1569">
        <f>IRR($F612:BH612)</f>
        <v>2.3915673964317046</v>
      </c>
      <c r="BI801" s="1569">
        <f>IRR($F612:BI612)</f>
        <v>2.3915673964317046</v>
      </c>
      <c r="BJ801" s="1569">
        <f>IRR($F612:BJ612)</f>
        <v>2.3915673964317046</v>
      </c>
      <c r="BK801" s="1569">
        <f>IRR($F612:BK612)</f>
        <v>2.3915673964317046</v>
      </c>
      <c r="BL801" s="1569">
        <f>IRR($F612:BL612)</f>
        <v>2.3915673964317046</v>
      </c>
      <c r="BM801" s="1569">
        <f>IRR($F612:BM612)</f>
        <v>2.3915673964317046</v>
      </c>
      <c r="BN801" s="1571">
        <f>IRR($F612:BN612)</f>
        <v>2.3915673964317046</v>
      </c>
    </row>
    <row r="802" spans="2:66" x14ac:dyDescent="0.15">
      <c r="B802" s="1337"/>
      <c r="C802" s="1380"/>
      <c r="D802" s="166" t="str">
        <f t="shared" si="203"/>
        <v>High Price Range</v>
      </c>
      <c r="E802" s="1394" t="str">
        <f t="shared" si="203"/>
        <v>Low Range CAPEX</v>
      </c>
      <c r="F802" s="1614">
        <f t="shared" si="197"/>
        <v>2.4708697793136771</v>
      </c>
      <c r="G802" s="1569">
        <f>IRR($F613:G613)</f>
        <v>1.6918318207982788</v>
      </c>
      <c r="H802" s="1569">
        <f>IRR($F613:H613)</f>
        <v>2.3094164179291892</v>
      </c>
      <c r="I802" s="1569">
        <f>IRR($F613:I613)</f>
        <v>2.4324828457878924</v>
      </c>
      <c r="J802" s="1569">
        <f>IRR($F613:J613)</f>
        <v>2.4611616214028045</v>
      </c>
      <c r="K802" s="1569">
        <f>IRR($F613:K613)</f>
        <v>2.4683432376528218</v>
      </c>
      <c r="L802" s="1569">
        <f>IRR($F613:L613)</f>
        <v>2.4702023899977696</v>
      </c>
      <c r="M802" s="1569">
        <f>IRR($F613:M613)</f>
        <v>2.4706919024195741</v>
      </c>
      <c r="N802" s="1569">
        <f>IRR($F613:N613)</f>
        <v>2.4708220786648667</v>
      </c>
      <c r="O802" s="1569">
        <f>IRR($F613:O613)</f>
        <v>2.4708569286568109</v>
      </c>
      <c r="P802" s="1569">
        <f>IRR($F613:P613)</f>
        <v>2.4708663047352117</v>
      </c>
      <c r="Q802" s="1569">
        <f>IRR($F613:Q613)</f>
        <v>2.4708688370774228</v>
      </c>
      <c r="R802" s="1569">
        <f>IRR($F613:R613)</f>
        <v>2.4708695231741133</v>
      </c>
      <c r="S802" s="1569">
        <f>IRR($F613:S613)</f>
        <v>2.4708697095421046</v>
      </c>
      <c r="T802" s="1569">
        <f>IRR($F613:T613)</f>
        <v>2.4708697602755403</v>
      </c>
      <c r="U802" s="1569">
        <f>IRR($F613:U613)</f>
        <v>2.4708697741113452</v>
      </c>
      <c r="V802" s="1569">
        <f>IRR($F613:V613)</f>
        <v>2.4708697778903619</v>
      </c>
      <c r="W802" s="1569">
        <f>IRR($F613:W613)</f>
        <v>2.4708697789238703</v>
      </c>
      <c r="X802" s="1569">
        <f>IRR($F613:X613)</f>
        <v>2.4708697792068275</v>
      </c>
      <c r="Y802" s="1569">
        <f>IRR($F613:Y613)</f>
        <v>2.4708697792843677</v>
      </c>
      <c r="Z802" s="1569">
        <f>IRR($F613:Z613)</f>
        <v>2.470869779305632</v>
      </c>
      <c r="AA802" s="1569">
        <f>IRR($F613:AA613)</f>
        <v>2.4708697793114678</v>
      </c>
      <c r="AB802" s="1569">
        <f>IRR($F613:AB613)</f>
        <v>2.4708697793130701</v>
      </c>
      <c r="AC802" s="1569">
        <f>IRR($F613:AC613)</f>
        <v>2.4708697793135102</v>
      </c>
      <c r="AD802" s="1569">
        <f>IRR($F613:AD613)</f>
        <v>2.4708697793136305</v>
      </c>
      <c r="AE802" s="1569">
        <f>IRR($F613:AE613)</f>
        <v>2.4708697793136638</v>
      </c>
      <c r="AF802" s="1569">
        <f>IRR($F613:AF613)</f>
        <v>2.4708697793136731</v>
      </c>
      <c r="AG802" s="1569">
        <f>IRR($F613:AG613)</f>
        <v>2.4708697793136758</v>
      </c>
      <c r="AH802" s="1569">
        <f>IRR($F613:AH613)</f>
        <v>2.4708697793136771</v>
      </c>
      <c r="AI802" s="1569">
        <f>IRR($F613:AI613)</f>
        <v>2.4708697793136771</v>
      </c>
      <c r="AJ802" s="1569">
        <f>IRR($F613:AJ613)</f>
        <v>2.4708697793136771</v>
      </c>
      <c r="AK802" s="1569">
        <f>IRR($F613:AK613)</f>
        <v>2.4708697793136771</v>
      </c>
      <c r="AL802" s="1569">
        <f>IRR($F613:AL613)</f>
        <v>2.4708697793136771</v>
      </c>
      <c r="AM802" s="1569">
        <f>IRR($F613:AM613)</f>
        <v>2.4708697793136771</v>
      </c>
      <c r="AN802" s="1569">
        <f>IRR($F613:AN613)</f>
        <v>2.4708697793136771</v>
      </c>
      <c r="AO802" s="1569">
        <f>IRR($F613:AO613)</f>
        <v>2.4708697793136771</v>
      </c>
      <c r="AP802" s="1569">
        <f>IRR($F613:AP613)</f>
        <v>2.4708697793136771</v>
      </c>
      <c r="AQ802" s="1569">
        <f>IRR($F613:AQ613)</f>
        <v>2.4708697793136771</v>
      </c>
      <c r="AR802" s="1569">
        <f>IRR($F613:AR613)</f>
        <v>2.4708697793136771</v>
      </c>
      <c r="AS802" s="1569">
        <f>IRR($F613:AS613)</f>
        <v>2.4708697793136771</v>
      </c>
      <c r="AT802" s="1569">
        <f>IRR($F613:AT613)</f>
        <v>2.4708697793136771</v>
      </c>
      <c r="AU802" s="1569">
        <f>IRR($F613:AU613)</f>
        <v>2.4708697793136771</v>
      </c>
      <c r="AV802" s="1569">
        <f>IRR($F613:AV613)</f>
        <v>2.4708697793136771</v>
      </c>
      <c r="AW802" s="1569">
        <f>IRR($F613:AW613)</f>
        <v>2.4708697793136771</v>
      </c>
      <c r="AX802" s="1569">
        <f>IRR($F613:AX613)</f>
        <v>2.4708697793136771</v>
      </c>
      <c r="AY802" s="1569">
        <f>IRR($F613:AY613)</f>
        <v>2.4708697793136771</v>
      </c>
      <c r="AZ802" s="1569">
        <f>IRR($F613:AZ613)</f>
        <v>2.4708697793136771</v>
      </c>
      <c r="BA802" s="1569">
        <f>IRR($F613:BA613)</f>
        <v>2.4708697793136771</v>
      </c>
      <c r="BB802" s="1569">
        <f>IRR($F613:BB613)</f>
        <v>2.4708697793136771</v>
      </c>
      <c r="BC802" s="1569">
        <f>IRR($F613:BC613)</f>
        <v>2.4708697793136771</v>
      </c>
      <c r="BD802" s="1569">
        <f>IRR($F613:BD613)</f>
        <v>2.4708697793136771</v>
      </c>
      <c r="BE802" s="1569">
        <f>IRR($F613:BE613)</f>
        <v>2.4708697793136771</v>
      </c>
      <c r="BF802" s="1569">
        <f>IRR($F613:BF613)</f>
        <v>2.4708697793136771</v>
      </c>
      <c r="BG802" s="1569">
        <f>IRR($F613:BG613)</f>
        <v>2.4708697793136771</v>
      </c>
      <c r="BH802" s="1569">
        <f>IRR($F613:BH613)</f>
        <v>2.4708697793136771</v>
      </c>
      <c r="BI802" s="1569">
        <f>IRR($F613:BI613)</f>
        <v>2.4708697793136771</v>
      </c>
      <c r="BJ802" s="1569">
        <f>IRR($F613:BJ613)</f>
        <v>2.4708697793136771</v>
      </c>
      <c r="BK802" s="1569">
        <f>IRR($F613:BK613)</f>
        <v>2.4708697793136771</v>
      </c>
      <c r="BL802" s="1569">
        <f>IRR($F613:BL613)</f>
        <v>2.4708697793136771</v>
      </c>
      <c r="BM802" s="1569">
        <f>IRR($F613:BM613)</f>
        <v>2.4708697793136771</v>
      </c>
      <c r="BN802" s="1571">
        <f>IRR($F613:BN613)</f>
        <v>2.4708697793136771</v>
      </c>
    </row>
    <row r="803" spans="2:66" x14ac:dyDescent="0.15">
      <c r="B803" s="1337"/>
      <c r="C803" s="1381"/>
      <c r="D803" s="1364" t="str">
        <f t="shared" si="203"/>
        <v>High Price Range</v>
      </c>
      <c r="E803" s="1393" t="str">
        <f t="shared" si="203"/>
        <v>Low Range CAPEX</v>
      </c>
      <c r="F803" s="1615">
        <f t="shared" si="197"/>
        <v>2.547118980392292</v>
      </c>
      <c r="G803" s="1572">
        <f>IRR($F614:G614)</f>
        <v>1.6918318207982788</v>
      </c>
      <c r="H803" s="1572">
        <f>IRR($F614:H614)</f>
        <v>2.3636696073606354</v>
      </c>
      <c r="I803" s="1572">
        <f>IRR($F614:I614)</f>
        <v>2.5023513658428693</v>
      </c>
      <c r="J803" s="1572">
        <f>IRR($F614:J614)</f>
        <v>2.5355420485018243</v>
      </c>
      <c r="K803" s="1572">
        <f>IRR($F614:K614)</f>
        <v>2.544046942032594</v>
      </c>
      <c r="L803" s="1572">
        <f>IRR($F614:L614)</f>
        <v>2.5462935489909206</v>
      </c>
      <c r="M803" s="1572">
        <f>IRR($F614:M614)</f>
        <v>2.5468956450689837</v>
      </c>
      <c r="N803" s="1572">
        <f>IRR($F614:N614)</f>
        <v>2.5470582788864724</v>
      </c>
      <c r="O803" s="1572">
        <f>IRR($F614:O614)</f>
        <v>2.54710242715946</v>
      </c>
      <c r="P803" s="1572">
        <f>IRR($F614:P614)</f>
        <v>2.5471144544930775</v>
      </c>
      <c r="Q803" s="1572">
        <f>IRR($F614:Q614)</f>
        <v>2.5471177402663705</v>
      </c>
      <c r="R803" s="1569">
        <f>IRR($F614:R614)</f>
        <v>2.5471186399678944</v>
      </c>
      <c r="S803" s="1569">
        <f>IRR($F614:S614)</f>
        <v>2.5471188867960479</v>
      </c>
      <c r="T803" s="1569">
        <f>IRR($F614:T614)</f>
        <v>2.5471189546236945</v>
      </c>
      <c r="U803" s="1569">
        <f>IRR($F614:U614)</f>
        <v>2.5471189732892219</v>
      </c>
      <c r="V803" s="1569">
        <f>IRR($F614:V614)</f>
        <v>2.5471189784322497</v>
      </c>
      <c r="W803" s="1569">
        <f>IRR($F614:W614)</f>
        <v>2.5471189798509171</v>
      </c>
      <c r="X803" s="1569">
        <f>IRR($F614:X614)</f>
        <v>2.5471189802426322</v>
      </c>
      <c r="Y803" s="1569">
        <f>IRR($F614:Y614)</f>
        <v>2.5471189803508869</v>
      </c>
      <c r="Z803" s="1569">
        <f>IRR($F614:Z614)</f>
        <v>2.5471189803808292</v>
      </c>
      <c r="AA803" s="1569">
        <f>IRR($F614:AA614)</f>
        <v>2.5471189803891172</v>
      </c>
      <c r="AB803" s="1569">
        <f>IRR($F614:AB614)</f>
        <v>2.5471189803914123</v>
      </c>
      <c r="AC803" s="1569">
        <f>IRR($F614:AC614)</f>
        <v>2.5471189803920478</v>
      </c>
      <c r="AD803" s="1569">
        <f>IRR($F614:AD614)</f>
        <v>2.547118980392225</v>
      </c>
      <c r="AE803" s="1569">
        <f>IRR($F614:AE614)</f>
        <v>2.5471189803922738</v>
      </c>
      <c r="AF803" s="1569">
        <f>IRR($F614:AF614)</f>
        <v>2.5471189803922867</v>
      </c>
      <c r="AG803" s="1569">
        <f>IRR($F614:AG614)</f>
        <v>2.5471189803922907</v>
      </c>
      <c r="AH803" s="1569">
        <f>IRR($F614:AH614)</f>
        <v>2.547118980392292</v>
      </c>
      <c r="AI803" s="1569">
        <f>IRR($F614:AI614)</f>
        <v>2.547118980392292</v>
      </c>
      <c r="AJ803" s="1569">
        <f>IRR($F614:AJ614)</f>
        <v>2.547118980392292</v>
      </c>
      <c r="AK803" s="1569">
        <f>IRR($F614:AK614)</f>
        <v>2.547118980392292</v>
      </c>
      <c r="AL803" s="1569">
        <f>IRR($F614:AL614)</f>
        <v>2.547118980392292</v>
      </c>
      <c r="AM803" s="1569">
        <f>IRR($F614:AM614)</f>
        <v>2.547118980392292</v>
      </c>
      <c r="AN803" s="1569">
        <f>IRR($F614:AN614)</f>
        <v>2.547118980392292</v>
      </c>
      <c r="AO803" s="1569">
        <f>IRR($F614:AO614)</f>
        <v>2.547118980392292</v>
      </c>
      <c r="AP803" s="1569">
        <f>IRR($F614:AP614)</f>
        <v>2.547118980392292</v>
      </c>
      <c r="AQ803" s="1569">
        <f>IRR($F614:AQ614)</f>
        <v>2.547118980392292</v>
      </c>
      <c r="AR803" s="1569">
        <f>IRR($F614:AR614)</f>
        <v>2.547118980392292</v>
      </c>
      <c r="AS803" s="1569">
        <f>IRR($F614:AS614)</f>
        <v>2.547118980392292</v>
      </c>
      <c r="AT803" s="1569">
        <f>IRR($F614:AT614)</f>
        <v>2.547118980392292</v>
      </c>
      <c r="AU803" s="1569">
        <f>IRR($F614:AU614)</f>
        <v>2.547118980392292</v>
      </c>
      <c r="AV803" s="1569">
        <f>IRR($F614:AV614)</f>
        <v>2.547118980392292</v>
      </c>
      <c r="AW803" s="1569">
        <f>IRR($F614:AW614)</f>
        <v>2.547118980392292</v>
      </c>
      <c r="AX803" s="1569">
        <f>IRR($F614:AX614)</f>
        <v>2.547118980392292</v>
      </c>
      <c r="AY803" s="1569">
        <f>IRR($F614:AY614)</f>
        <v>2.547118980392292</v>
      </c>
      <c r="AZ803" s="1569">
        <f>IRR($F614:AZ614)</f>
        <v>2.547118980392292</v>
      </c>
      <c r="BA803" s="1569">
        <f>IRR($F614:BA614)</f>
        <v>2.547118980392292</v>
      </c>
      <c r="BB803" s="1569">
        <f>IRR($F614:BB614)</f>
        <v>2.547118980392292</v>
      </c>
      <c r="BC803" s="1569">
        <f>IRR($F614:BC614)</f>
        <v>2.547118980392292</v>
      </c>
      <c r="BD803" s="1569">
        <f>IRR($F614:BD614)</f>
        <v>2.547118980392292</v>
      </c>
      <c r="BE803" s="1569">
        <f>IRR($F614:BE614)</f>
        <v>2.547118980392292</v>
      </c>
      <c r="BF803" s="1569">
        <f>IRR($F614:BF614)</f>
        <v>2.547118980392292</v>
      </c>
      <c r="BG803" s="1569">
        <f>IRR($F614:BG614)</f>
        <v>2.547118980392292</v>
      </c>
      <c r="BH803" s="1569">
        <f>IRR($F614:BH614)</f>
        <v>2.547118980392292</v>
      </c>
      <c r="BI803" s="1569">
        <f>IRR($F614:BI614)</f>
        <v>2.547118980392292</v>
      </c>
      <c r="BJ803" s="1569">
        <f>IRR($F614:BJ614)</f>
        <v>2.547118980392292</v>
      </c>
      <c r="BK803" s="1569">
        <f>IRR($F614:BK614)</f>
        <v>2.547118980392292</v>
      </c>
      <c r="BL803" s="1569">
        <f>IRR($F614:BL614)</f>
        <v>2.547118980392292</v>
      </c>
      <c r="BM803" s="1569">
        <f>IRR($F614:BM614)</f>
        <v>2.547118980392292</v>
      </c>
      <c r="BN803" s="1571">
        <f>IRR($F614:BN614)</f>
        <v>2.547118980392292</v>
      </c>
    </row>
    <row r="804" spans="2:66" ht="8.25" customHeight="1" x14ac:dyDescent="0.15">
      <c r="B804" s="1337"/>
      <c r="C804" s="1380"/>
      <c r="D804" s="166"/>
      <c r="E804" s="1394"/>
      <c r="F804" s="1616"/>
      <c r="G804" s="1569"/>
      <c r="H804" s="1569"/>
      <c r="I804" s="1569"/>
      <c r="J804" s="1569"/>
      <c r="K804" s="1569"/>
      <c r="L804" s="1569"/>
      <c r="M804" s="1569"/>
      <c r="N804" s="1569"/>
      <c r="O804" s="1569"/>
      <c r="P804" s="1569"/>
      <c r="Q804" s="1569"/>
      <c r="R804" s="1569"/>
      <c r="S804" s="1569"/>
      <c r="T804" s="1569"/>
      <c r="U804" s="1569"/>
      <c r="V804" s="1569"/>
      <c r="W804" s="1569"/>
      <c r="X804" s="1569"/>
      <c r="Y804" s="1569"/>
      <c r="Z804" s="1569"/>
      <c r="AA804" s="1569"/>
      <c r="AB804" s="1569"/>
      <c r="AC804" s="1569"/>
      <c r="AD804" s="1569"/>
      <c r="AE804" s="1569"/>
      <c r="AF804" s="1569"/>
      <c r="AG804" s="1569"/>
      <c r="AH804" s="1569"/>
      <c r="AI804" s="1569"/>
      <c r="AJ804" s="1569"/>
      <c r="AK804" s="1569"/>
      <c r="AL804" s="1569"/>
      <c r="AM804" s="1569"/>
      <c r="AN804" s="1569"/>
      <c r="AO804" s="1569"/>
      <c r="AP804" s="1569"/>
      <c r="AQ804" s="1569"/>
      <c r="AR804" s="1569"/>
      <c r="AS804" s="1569"/>
      <c r="AT804" s="1569"/>
      <c r="AU804" s="1569"/>
      <c r="AV804" s="1569"/>
      <c r="AW804" s="1569"/>
      <c r="AX804" s="1569"/>
      <c r="AY804" s="1569"/>
      <c r="AZ804" s="1569"/>
      <c r="BA804" s="1569"/>
      <c r="BB804" s="1569"/>
      <c r="BC804" s="1569"/>
      <c r="BD804" s="1569"/>
      <c r="BE804" s="1569"/>
      <c r="BF804" s="1569"/>
      <c r="BG804" s="1569"/>
      <c r="BH804" s="1569"/>
      <c r="BI804" s="1569"/>
      <c r="BJ804" s="1569"/>
      <c r="BK804" s="1569"/>
      <c r="BL804" s="1569"/>
      <c r="BM804" s="1569"/>
      <c r="BN804" s="1571"/>
    </row>
    <row r="805" spans="2:66" x14ac:dyDescent="0.15">
      <c r="B805" s="1337"/>
      <c r="C805" s="1380" t="str">
        <f>C774</f>
        <v>High Range Opex - High</v>
      </c>
      <c r="D805" s="166" t="str">
        <f t="shared" ref="D805:E807" si="204">D743</f>
        <v>Low Price Range</v>
      </c>
      <c r="E805" s="1394" t="str">
        <f t="shared" si="204"/>
        <v>Low Range CAPEX</v>
      </c>
      <c r="F805" s="1616" t="e">
        <f t="shared" si="197"/>
        <v>#NUM!</v>
      </c>
      <c r="G805" s="1569" t="e">
        <f>IRR($F616:G616)</f>
        <v>#NUM!</v>
      </c>
      <c r="H805" s="1569" t="e">
        <f>IRR($F616:H616)</f>
        <v>#NUM!</v>
      </c>
      <c r="I805" s="1569" t="e">
        <f>IRR($F616:I616)</f>
        <v>#NUM!</v>
      </c>
      <c r="J805" s="1569" t="e">
        <f>IRR($F616:J616)</f>
        <v>#NUM!</v>
      </c>
      <c r="K805" s="1569" t="e">
        <f>IRR($F616:K616)</f>
        <v>#NUM!</v>
      </c>
      <c r="L805" s="1569" t="e">
        <f>IRR($F616:L616)</f>
        <v>#NUM!</v>
      </c>
      <c r="M805" s="1569" t="e">
        <f>IRR($F616:M616)</f>
        <v>#NUM!</v>
      </c>
      <c r="N805" s="1569" t="e">
        <f>IRR($F616:N616)</f>
        <v>#NUM!</v>
      </c>
      <c r="O805" s="1569" t="e">
        <f>IRR($F616:O616)</f>
        <v>#NUM!</v>
      </c>
      <c r="P805" s="1569" t="e">
        <f>IRR($F616:P616)</f>
        <v>#NUM!</v>
      </c>
      <c r="Q805" s="1569" t="e">
        <f>IRR($F616:Q616)</f>
        <v>#NUM!</v>
      </c>
      <c r="R805" s="1569" t="e">
        <f>IRR($F616:R616)</f>
        <v>#NUM!</v>
      </c>
      <c r="S805" s="1569" t="e">
        <f>IRR($F616:S616)</f>
        <v>#NUM!</v>
      </c>
      <c r="T805" s="1569" t="e">
        <f>IRR($F616:T616)</f>
        <v>#NUM!</v>
      </c>
      <c r="U805" s="1569" t="e">
        <f>IRR($F616:U616)</f>
        <v>#NUM!</v>
      </c>
      <c r="V805" s="1569" t="e">
        <f>IRR($F616:V616)</f>
        <v>#NUM!</v>
      </c>
      <c r="W805" s="1569" t="e">
        <f>IRR($F616:W616)</f>
        <v>#NUM!</v>
      </c>
      <c r="X805" s="1569" t="e">
        <f>IRR($F616:X616)</f>
        <v>#NUM!</v>
      </c>
      <c r="Y805" s="1569" t="e">
        <f>IRR($F616:Y616)</f>
        <v>#NUM!</v>
      </c>
      <c r="Z805" s="1569" t="e">
        <f>IRR($F616:Z616)</f>
        <v>#NUM!</v>
      </c>
      <c r="AA805" s="1569" t="e">
        <f>IRR($F616:AA616)</f>
        <v>#NUM!</v>
      </c>
      <c r="AB805" s="1569" t="e">
        <f>IRR($F616:AB616)</f>
        <v>#NUM!</v>
      </c>
      <c r="AC805" s="1569" t="e">
        <f>IRR($F616:AC616)</f>
        <v>#NUM!</v>
      </c>
      <c r="AD805" s="1569" t="e">
        <f>IRR($F616:AD616)</f>
        <v>#NUM!</v>
      </c>
      <c r="AE805" s="1569" t="e">
        <f>IRR($F616:AE616)</f>
        <v>#NUM!</v>
      </c>
      <c r="AF805" s="1569" t="e">
        <f>IRR($F616:AF616)</f>
        <v>#NUM!</v>
      </c>
      <c r="AG805" s="1569" t="e">
        <f>IRR($F616:AG616)</f>
        <v>#NUM!</v>
      </c>
      <c r="AH805" s="1569" t="e">
        <f>IRR($F616:AH616)</f>
        <v>#NUM!</v>
      </c>
      <c r="AI805" s="1569" t="e">
        <f>IRR($F616:AI616)</f>
        <v>#NUM!</v>
      </c>
      <c r="AJ805" s="1569" t="e">
        <f>IRR($F616:AJ616)</f>
        <v>#NUM!</v>
      </c>
      <c r="AK805" s="1569" t="e">
        <f>IRR($F616:AK616)</f>
        <v>#NUM!</v>
      </c>
      <c r="AL805" s="1569" t="e">
        <f>IRR($F616:AL616)</f>
        <v>#NUM!</v>
      </c>
      <c r="AM805" s="1569" t="e">
        <f>IRR($F616:AM616)</f>
        <v>#NUM!</v>
      </c>
      <c r="AN805" s="1569" t="e">
        <f>IRR($F616:AN616)</f>
        <v>#NUM!</v>
      </c>
      <c r="AO805" s="1569" t="e">
        <f>IRR($F616:AO616)</f>
        <v>#NUM!</v>
      </c>
      <c r="AP805" s="1569" t="e">
        <f>IRR($F616:AP616)</f>
        <v>#NUM!</v>
      </c>
      <c r="AQ805" s="1569" t="e">
        <f>IRR($F616:AQ616)</f>
        <v>#NUM!</v>
      </c>
      <c r="AR805" s="1569" t="e">
        <f>IRR($F616:AR616)</f>
        <v>#NUM!</v>
      </c>
      <c r="AS805" s="1569" t="e">
        <f>IRR($F616:AS616)</f>
        <v>#NUM!</v>
      </c>
      <c r="AT805" s="1569" t="e">
        <f>IRR($F616:AT616)</f>
        <v>#NUM!</v>
      </c>
      <c r="AU805" s="1569" t="e">
        <f>IRR($F616:AU616)</f>
        <v>#NUM!</v>
      </c>
      <c r="AV805" s="1569" t="e">
        <f>IRR($F616:AV616)</f>
        <v>#NUM!</v>
      </c>
      <c r="AW805" s="1569" t="e">
        <f>IRR($F616:AW616)</f>
        <v>#NUM!</v>
      </c>
      <c r="AX805" s="1569" t="e">
        <f>IRR($F616:AX616)</f>
        <v>#NUM!</v>
      </c>
      <c r="AY805" s="1569" t="e">
        <f>IRR($F616:AY616)</f>
        <v>#NUM!</v>
      </c>
      <c r="AZ805" s="1569" t="e">
        <f>IRR($F616:AZ616)</f>
        <v>#NUM!</v>
      </c>
      <c r="BA805" s="1569" t="e">
        <f>IRR($F616:BA616)</f>
        <v>#NUM!</v>
      </c>
      <c r="BB805" s="1569" t="e">
        <f>IRR($F616:BB616)</f>
        <v>#NUM!</v>
      </c>
      <c r="BC805" s="1569" t="e">
        <f>IRR($F616:BC616)</f>
        <v>#NUM!</v>
      </c>
      <c r="BD805" s="1569" t="e">
        <f>IRR($F616:BD616)</f>
        <v>#NUM!</v>
      </c>
      <c r="BE805" s="1569" t="e">
        <f>IRR($F616:BE616)</f>
        <v>#NUM!</v>
      </c>
      <c r="BF805" s="1569" t="e">
        <f>IRR($F616:BF616)</f>
        <v>#NUM!</v>
      </c>
      <c r="BG805" s="1569" t="e">
        <f>IRR($F616:BG616)</f>
        <v>#NUM!</v>
      </c>
      <c r="BH805" s="1569" t="e">
        <f>IRR($F616:BH616)</f>
        <v>#NUM!</v>
      </c>
      <c r="BI805" s="1569" t="e">
        <f>IRR($F616:BI616)</f>
        <v>#NUM!</v>
      </c>
      <c r="BJ805" s="1569" t="e">
        <f>IRR($F616:BJ616)</f>
        <v>#NUM!</v>
      </c>
      <c r="BK805" s="1569" t="e">
        <f>IRR($F616:BK616)</f>
        <v>#NUM!</v>
      </c>
      <c r="BL805" s="1569" t="e">
        <f>IRR($F616:BL616)</f>
        <v>#NUM!</v>
      </c>
      <c r="BM805" s="1569" t="e">
        <f>IRR($F616:BM616)</f>
        <v>#NUM!</v>
      </c>
      <c r="BN805" s="1571" t="e">
        <f>IRR($F616:BN616)</f>
        <v>#NUM!</v>
      </c>
    </row>
    <row r="806" spans="2:66" x14ac:dyDescent="0.15">
      <c r="B806" s="1337"/>
      <c r="C806" s="1380"/>
      <c r="D806" s="166" t="str">
        <f t="shared" si="204"/>
        <v>Low Price Range</v>
      </c>
      <c r="E806" s="1394" t="str">
        <f t="shared" si="204"/>
        <v>Low Range CAPEX</v>
      </c>
      <c r="F806" s="1616" t="e">
        <f t="shared" si="197"/>
        <v>#NUM!</v>
      </c>
      <c r="G806" s="1569" t="e">
        <f>IRR($F617:G617)</f>
        <v>#NUM!</v>
      </c>
      <c r="H806" s="1569" t="e">
        <f>IRR($F617:H617)</f>
        <v>#NUM!</v>
      </c>
      <c r="I806" s="1569" t="e">
        <f>IRR($F617:I617)</f>
        <v>#NUM!</v>
      </c>
      <c r="J806" s="1569" t="e">
        <f>IRR($F617:J617)</f>
        <v>#NUM!</v>
      </c>
      <c r="K806" s="1569" t="e">
        <f>IRR($F617:K617)</f>
        <v>#NUM!</v>
      </c>
      <c r="L806" s="1569" t="e">
        <f>IRR($F617:L617)</f>
        <v>#NUM!</v>
      </c>
      <c r="M806" s="1569" t="e">
        <f>IRR($F617:M617)</f>
        <v>#NUM!</v>
      </c>
      <c r="N806" s="1569" t="e">
        <f>IRR($F617:N617)</f>
        <v>#NUM!</v>
      </c>
      <c r="O806" s="1569" t="e">
        <f>IRR($F617:O617)</f>
        <v>#NUM!</v>
      </c>
      <c r="P806" s="1569" t="e">
        <f>IRR($F617:P617)</f>
        <v>#NUM!</v>
      </c>
      <c r="Q806" s="1569" t="e">
        <f>IRR($F617:Q617)</f>
        <v>#NUM!</v>
      </c>
      <c r="R806" s="1569" t="e">
        <f>IRR($F617:R617)</f>
        <v>#NUM!</v>
      </c>
      <c r="S806" s="1569" t="e">
        <f>IRR($F617:S617)</f>
        <v>#NUM!</v>
      </c>
      <c r="T806" s="1569" t="e">
        <f>IRR($F617:T617)</f>
        <v>#NUM!</v>
      </c>
      <c r="U806" s="1569" t="e">
        <f>IRR($F617:U617)</f>
        <v>#NUM!</v>
      </c>
      <c r="V806" s="1569" t="e">
        <f>IRR($F617:V617)</f>
        <v>#NUM!</v>
      </c>
      <c r="W806" s="1569" t="e">
        <f>IRR($F617:W617)</f>
        <v>#NUM!</v>
      </c>
      <c r="X806" s="1569" t="e">
        <f>IRR($F617:X617)</f>
        <v>#NUM!</v>
      </c>
      <c r="Y806" s="1569" t="e">
        <f>IRR($F617:Y617)</f>
        <v>#NUM!</v>
      </c>
      <c r="Z806" s="1569" t="e">
        <f>IRR($F617:Z617)</f>
        <v>#NUM!</v>
      </c>
      <c r="AA806" s="1569" t="e">
        <f>IRR($F617:AA617)</f>
        <v>#NUM!</v>
      </c>
      <c r="AB806" s="1569" t="e">
        <f>IRR($F617:AB617)</f>
        <v>#NUM!</v>
      </c>
      <c r="AC806" s="1569" t="e">
        <f>IRR($F617:AC617)</f>
        <v>#NUM!</v>
      </c>
      <c r="AD806" s="1569" t="e">
        <f>IRR($F617:AD617)</f>
        <v>#NUM!</v>
      </c>
      <c r="AE806" s="1569" t="e">
        <f>IRR($F617:AE617)</f>
        <v>#NUM!</v>
      </c>
      <c r="AF806" s="1569" t="e">
        <f>IRR($F617:AF617)</f>
        <v>#NUM!</v>
      </c>
      <c r="AG806" s="1569" t="e">
        <f>IRR($F617:AG617)</f>
        <v>#NUM!</v>
      </c>
      <c r="AH806" s="1569" t="e">
        <f>IRR($F617:AH617)</f>
        <v>#NUM!</v>
      </c>
      <c r="AI806" s="1569" t="e">
        <f>IRR($F617:AI617)</f>
        <v>#NUM!</v>
      </c>
      <c r="AJ806" s="1569" t="e">
        <f>IRR($F617:AJ617)</f>
        <v>#NUM!</v>
      </c>
      <c r="AK806" s="1569" t="e">
        <f>IRR($F617:AK617)</f>
        <v>#NUM!</v>
      </c>
      <c r="AL806" s="1569" t="e">
        <f>IRR($F617:AL617)</f>
        <v>#NUM!</v>
      </c>
      <c r="AM806" s="1569" t="e">
        <f>IRR($F617:AM617)</f>
        <v>#NUM!</v>
      </c>
      <c r="AN806" s="1569" t="e">
        <f>IRR($F617:AN617)</f>
        <v>#NUM!</v>
      </c>
      <c r="AO806" s="1569" t="e">
        <f>IRR($F617:AO617)</f>
        <v>#NUM!</v>
      </c>
      <c r="AP806" s="1569" t="e">
        <f>IRR($F617:AP617)</f>
        <v>#NUM!</v>
      </c>
      <c r="AQ806" s="1569" t="e">
        <f>IRR($F617:AQ617)</f>
        <v>#NUM!</v>
      </c>
      <c r="AR806" s="1569" t="e">
        <f>IRR($F617:AR617)</f>
        <v>#NUM!</v>
      </c>
      <c r="AS806" s="1569" t="e">
        <f>IRR($F617:AS617)</f>
        <v>#NUM!</v>
      </c>
      <c r="AT806" s="1569" t="e">
        <f>IRR($F617:AT617)</f>
        <v>#NUM!</v>
      </c>
      <c r="AU806" s="1569" t="e">
        <f>IRR($F617:AU617)</f>
        <v>#NUM!</v>
      </c>
      <c r="AV806" s="1569" t="e">
        <f>IRR($F617:AV617)</f>
        <v>#NUM!</v>
      </c>
      <c r="AW806" s="1569" t="e">
        <f>IRR($F617:AW617)</f>
        <v>#NUM!</v>
      </c>
      <c r="AX806" s="1569" t="e">
        <f>IRR($F617:AX617)</f>
        <v>#NUM!</v>
      </c>
      <c r="AY806" s="1569" t="e">
        <f>IRR($F617:AY617)</f>
        <v>#NUM!</v>
      </c>
      <c r="AZ806" s="1569" t="e">
        <f>IRR($F617:AZ617)</f>
        <v>#NUM!</v>
      </c>
      <c r="BA806" s="1569" t="e">
        <f>IRR($F617:BA617)</f>
        <v>#NUM!</v>
      </c>
      <c r="BB806" s="1569" t="e">
        <f>IRR($F617:BB617)</f>
        <v>#NUM!</v>
      </c>
      <c r="BC806" s="1569" t="e">
        <f>IRR($F617:BC617)</f>
        <v>#NUM!</v>
      </c>
      <c r="BD806" s="1569" t="e">
        <f>IRR($F617:BD617)</f>
        <v>#NUM!</v>
      </c>
      <c r="BE806" s="1569" t="e">
        <f>IRR($F617:BE617)</f>
        <v>#NUM!</v>
      </c>
      <c r="BF806" s="1569" t="e">
        <f>IRR($F617:BF617)</f>
        <v>#NUM!</v>
      </c>
      <c r="BG806" s="1569" t="e">
        <f>IRR($F617:BG617)</f>
        <v>#NUM!</v>
      </c>
      <c r="BH806" s="1569" t="e">
        <f>IRR($F617:BH617)</f>
        <v>#NUM!</v>
      </c>
      <c r="BI806" s="1569" t="e">
        <f>IRR($F617:BI617)</f>
        <v>#NUM!</v>
      </c>
      <c r="BJ806" s="1569" t="e">
        <f>IRR($F617:BJ617)</f>
        <v>#NUM!</v>
      </c>
      <c r="BK806" s="1569" t="e">
        <f>IRR($F617:BK617)</f>
        <v>#NUM!</v>
      </c>
      <c r="BL806" s="1569" t="e">
        <f>IRR($F617:BL617)</f>
        <v>#NUM!</v>
      </c>
      <c r="BM806" s="1569" t="e">
        <f>IRR($F617:BM617)</f>
        <v>#NUM!</v>
      </c>
      <c r="BN806" s="1571" t="e">
        <f>IRR($F617:BN617)</f>
        <v>#NUM!</v>
      </c>
    </row>
    <row r="807" spans="2:66" x14ac:dyDescent="0.15">
      <c r="B807" s="1337"/>
      <c r="C807" s="1366"/>
      <c r="D807" s="166" t="str">
        <f t="shared" si="204"/>
        <v>Low Price Range</v>
      </c>
      <c r="E807" s="1394" t="str">
        <f t="shared" si="204"/>
        <v>Low Range CAPEX</v>
      </c>
      <c r="F807" s="1616" t="e">
        <f t="shared" si="197"/>
        <v>#NUM!</v>
      </c>
      <c r="G807" s="1569" t="e">
        <f>IRR($F618:G618)</f>
        <v>#NUM!</v>
      </c>
      <c r="H807" s="1569" t="e">
        <f>IRR($F618:H618)</f>
        <v>#NUM!</v>
      </c>
      <c r="I807" s="1569" t="e">
        <f>IRR($F618:I618)</f>
        <v>#NUM!</v>
      </c>
      <c r="J807" s="1569" t="e">
        <f>IRR($F618:J618)</f>
        <v>#NUM!</v>
      </c>
      <c r="K807" s="1569" t="e">
        <f>IRR($F618:K618)</f>
        <v>#NUM!</v>
      </c>
      <c r="L807" s="1569" t="e">
        <f>IRR($F618:L618)</f>
        <v>#NUM!</v>
      </c>
      <c r="M807" s="1569" t="e">
        <f>IRR($F618:M618)</f>
        <v>#NUM!</v>
      </c>
      <c r="N807" s="1569" t="e">
        <f>IRR($F618:N618)</f>
        <v>#NUM!</v>
      </c>
      <c r="O807" s="1569" t="e">
        <f>IRR($F618:O618)</f>
        <v>#NUM!</v>
      </c>
      <c r="P807" s="1569" t="e">
        <f>IRR($F618:P618)</f>
        <v>#NUM!</v>
      </c>
      <c r="Q807" s="1569" t="e">
        <f>IRR($F618:Q618)</f>
        <v>#NUM!</v>
      </c>
      <c r="R807" s="1569" t="e">
        <f>IRR($F618:R618)</f>
        <v>#NUM!</v>
      </c>
      <c r="S807" s="1569" t="e">
        <f>IRR($F618:S618)</f>
        <v>#NUM!</v>
      </c>
      <c r="T807" s="1569" t="e">
        <f>IRR($F618:T618)</f>
        <v>#NUM!</v>
      </c>
      <c r="U807" s="1569" t="e">
        <f>IRR($F618:U618)</f>
        <v>#NUM!</v>
      </c>
      <c r="V807" s="1569" t="e">
        <f>IRR($F618:V618)</f>
        <v>#NUM!</v>
      </c>
      <c r="W807" s="1569" t="e">
        <f>IRR($F618:W618)</f>
        <v>#NUM!</v>
      </c>
      <c r="X807" s="1569" t="e">
        <f>IRR($F618:X618)</f>
        <v>#NUM!</v>
      </c>
      <c r="Y807" s="1569" t="e">
        <f>IRR($F618:Y618)</f>
        <v>#NUM!</v>
      </c>
      <c r="Z807" s="1569" t="e">
        <f>IRR($F618:Z618)</f>
        <v>#NUM!</v>
      </c>
      <c r="AA807" s="1569" t="e">
        <f>IRR($F618:AA618)</f>
        <v>#NUM!</v>
      </c>
      <c r="AB807" s="1569" t="e">
        <f>IRR($F618:AB618)</f>
        <v>#NUM!</v>
      </c>
      <c r="AC807" s="1569" t="e">
        <f>IRR($F618:AC618)</f>
        <v>#NUM!</v>
      </c>
      <c r="AD807" s="1569" t="e">
        <f>IRR($F618:AD618)</f>
        <v>#NUM!</v>
      </c>
      <c r="AE807" s="1569" t="e">
        <f>IRR($F618:AE618)</f>
        <v>#NUM!</v>
      </c>
      <c r="AF807" s="1569" t="e">
        <f>IRR($F618:AF618)</f>
        <v>#NUM!</v>
      </c>
      <c r="AG807" s="1569" t="e">
        <f>IRR($F618:AG618)</f>
        <v>#NUM!</v>
      </c>
      <c r="AH807" s="1569" t="e">
        <f>IRR($F618:AH618)</f>
        <v>#NUM!</v>
      </c>
      <c r="AI807" s="1569" t="e">
        <f>IRR($F618:AI618)</f>
        <v>#NUM!</v>
      </c>
      <c r="AJ807" s="1569" t="e">
        <f>IRR($F618:AJ618)</f>
        <v>#NUM!</v>
      </c>
      <c r="AK807" s="1569" t="e">
        <f>IRR($F618:AK618)</f>
        <v>#NUM!</v>
      </c>
      <c r="AL807" s="1569" t="e">
        <f>IRR($F618:AL618)</f>
        <v>#NUM!</v>
      </c>
      <c r="AM807" s="1569" t="e">
        <f>IRR($F618:AM618)</f>
        <v>#NUM!</v>
      </c>
      <c r="AN807" s="1569" t="e">
        <f>IRR($F618:AN618)</f>
        <v>#NUM!</v>
      </c>
      <c r="AO807" s="1569" t="e">
        <f>IRR($F618:AO618)</f>
        <v>#NUM!</v>
      </c>
      <c r="AP807" s="1569" t="e">
        <f>IRR($F618:AP618)</f>
        <v>#NUM!</v>
      </c>
      <c r="AQ807" s="1569" t="e">
        <f>IRR($F618:AQ618)</f>
        <v>#NUM!</v>
      </c>
      <c r="AR807" s="1569" t="e">
        <f>IRR($F618:AR618)</f>
        <v>#NUM!</v>
      </c>
      <c r="AS807" s="1569" t="e">
        <f>IRR($F618:AS618)</f>
        <v>#NUM!</v>
      </c>
      <c r="AT807" s="1569" t="e">
        <f>IRR($F618:AT618)</f>
        <v>#NUM!</v>
      </c>
      <c r="AU807" s="1569" t="e">
        <f>IRR($F618:AU618)</f>
        <v>#NUM!</v>
      </c>
      <c r="AV807" s="1569" t="e">
        <f>IRR($F618:AV618)</f>
        <v>#NUM!</v>
      </c>
      <c r="AW807" s="1569" t="e">
        <f>IRR($F618:AW618)</f>
        <v>#NUM!</v>
      </c>
      <c r="AX807" s="1569" t="e">
        <f>IRR($F618:AX618)</f>
        <v>#NUM!</v>
      </c>
      <c r="AY807" s="1569" t="e">
        <f>IRR($F618:AY618)</f>
        <v>#NUM!</v>
      </c>
      <c r="AZ807" s="1569" t="e">
        <f>IRR($F618:AZ618)</f>
        <v>#NUM!</v>
      </c>
      <c r="BA807" s="1569" t="e">
        <f>IRR($F618:BA618)</f>
        <v>#NUM!</v>
      </c>
      <c r="BB807" s="1569" t="e">
        <f>IRR($F618:BB618)</f>
        <v>#NUM!</v>
      </c>
      <c r="BC807" s="1569" t="e">
        <f>IRR($F618:BC618)</f>
        <v>#NUM!</v>
      </c>
      <c r="BD807" s="1569" t="e">
        <f>IRR($F618:BD618)</f>
        <v>#NUM!</v>
      </c>
      <c r="BE807" s="1569" t="e">
        <f>IRR($F618:BE618)</f>
        <v>#NUM!</v>
      </c>
      <c r="BF807" s="1569" t="e">
        <f>IRR($F618:BF618)</f>
        <v>#NUM!</v>
      </c>
      <c r="BG807" s="1569" t="e">
        <f>IRR($F618:BG618)</f>
        <v>#NUM!</v>
      </c>
      <c r="BH807" s="1569" t="e">
        <f>IRR($F618:BH618)</f>
        <v>#NUM!</v>
      </c>
      <c r="BI807" s="1569" t="e">
        <f>IRR($F618:BI618)</f>
        <v>#NUM!</v>
      </c>
      <c r="BJ807" s="1569" t="e">
        <f>IRR($F618:BJ618)</f>
        <v>#NUM!</v>
      </c>
      <c r="BK807" s="1569" t="e">
        <f>IRR($F618:BK618)</f>
        <v>#NUM!</v>
      </c>
      <c r="BL807" s="1569" t="e">
        <f>IRR($F618:BL618)</f>
        <v>#NUM!</v>
      </c>
      <c r="BM807" s="1569" t="e">
        <f>IRR($F618:BM618)</f>
        <v>#NUM!</v>
      </c>
      <c r="BN807" s="1571" t="e">
        <f>IRR($F618:BN618)</f>
        <v>#NUM!</v>
      </c>
    </row>
    <row r="808" spans="2:66" ht="7.5" customHeight="1" x14ac:dyDescent="0.15">
      <c r="B808" s="1337"/>
      <c r="C808" s="1366"/>
      <c r="D808" s="166"/>
      <c r="E808" s="1394"/>
      <c r="F808" s="1616"/>
      <c r="G808" s="1569"/>
      <c r="H808" s="1569"/>
      <c r="I808" s="1569"/>
      <c r="J808" s="1569"/>
      <c r="K808" s="1569"/>
      <c r="L808" s="1569"/>
      <c r="M808" s="1569"/>
      <c r="N808" s="1569"/>
      <c r="O808" s="1569"/>
      <c r="P808" s="1569"/>
      <c r="Q808" s="1569"/>
      <c r="R808" s="1569"/>
      <c r="S808" s="1569"/>
      <c r="T808" s="1569"/>
      <c r="U808" s="1569"/>
      <c r="V808" s="1569"/>
      <c r="W808" s="1569"/>
      <c r="X808" s="1569"/>
      <c r="Y808" s="1569"/>
      <c r="Z808" s="1569"/>
      <c r="AA808" s="1569"/>
      <c r="AB808" s="1569"/>
      <c r="AC808" s="1569"/>
      <c r="AD808" s="1569"/>
      <c r="AE808" s="1569"/>
      <c r="AF808" s="1569"/>
      <c r="AG808" s="1569"/>
      <c r="AH808" s="1569"/>
      <c r="AI808" s="1569"/>
      <c r="AJ808" s="1569"/>
      <c r="AK808" s="1569"/>
      <c r="AL808" s="1569"/>
      <c r="AM808" s="1569"/>
      <c r="AN808" s="1569"/>
      <c r="AO808" s="1569"/>
      <c r="AP808" s="1569"/>
      <c r="AQ808" s="1569"/>
      <c r="AR808" s="1569"/>
      <c r="AS808" s="1569"/>
      <c r="AT808" s="1569"/>
      <c r="AU808" s="1569"/>
      <c r="AV808" s="1569"/>
      <c r="AW808" s="1569"/>
      <c r="AX808" s="1569"/>
      <c r="AY808" s="1569"/>
      <c r="AZ808" s="1569"/>
      <c r="BA808" s="1569"/>
      <c r="BB808" s="1569"/>
      <c r="BC808" s="1569"/>
      <c r="BD808" s="1569"/>
      <c r="BE808" s="1569"/>
      <c r="BF808" s="1569"/>
      <c r="BG808" s="1569"/>
      <c r="BH808" s="1569"/>
      <c r="BI808" s="1569"/>
      <c r="BJ808" s="1569"/>
      <c r="BK808" s="1569"/>
      <c r="BL808" s="1569"/>
      <c r="BM808" s="1569"/>
      <c r="BN808" s="1571"/>
    </row>
    <row r="809" spans="2:66" x14ac:dyDescent="0.15">
      <c r="B809" s="1337"/>
      <c r="C809" s="1366"/>
      <c r="D809" s="166" t="str">
        <f t="shared" ref="D809:E811" si="205">D747</f>
        <v>High Price Range</v>
      </c>
      <c r="E809" s="1394" t="str">
        <f t="shared" si="205"/>
        <v>Low Range CAPEX</v>
      </c>
      <c r="F809" s="1614">
        <f t="shared" si="197"/>
        <v>2.2737986794948251</v>
      </c>
      <c r="G809" s="1569">
        <f>IRR($F620:G620)</f>
        <v>1.586997728360616</v>
      </c>
      <c r="H809" s="1569">
        <f>IRR($F620:H620)</f>
        <v>2.1363645906705169</v>
      </c>
      <c r="I809" s="1569">
        <f>IRR($F620:I620)</f>
        <v>2.242129010402532</v>
      </c>
      <c r="J809" s="1569">
        <f>IRR($F620:J620)</f>
        <v>2.2660486883287501</v>
      </c>
      <c r="K809" s="1569">
        <f>IRR($F620:K620)</f>
        <v>2.2718545953273113</v>
      </c>
      <c r="L809" s="1569">
        <f>IRR($F620:L620)</f>
        <v>2.2733065955364862</v>
      </c>
      <c r="M809" s="1569">
        <f>IRR($F620:M620)</f>
        <v>2.2736740372997155</v>
      </c>
      <c r="N809" s="1569">
        <f>IRR($F620:N620)</f>
        <v>2.273767270506045</v>
      </c>
      <c r="O809" s="1569">
        <f>IRR($F620:O620)</f>
        <v>2.2737908494250907</v>
      </c>
      <c r="P809" s="1569">
        <f>IRR($F620:P620)</f>
        <v>2.2737967615735015</v>
      </c>
      <c r="Q809" s="1569">
        <f>IRR($F620:Q620)</f>
        <v>2.2737982224149347</v>
      </c>
      <c r="R809" s="1569">
        <f>IRR($F620:R620)</f>
        <v>2.2737985752058281</v>
      </c>
      <c r="S809" s="1569">
        <f>IRR($F620:S620)</f>
        <v>2.2737986574115516</v>
      </c>
      <c r="T809" s="1569">
        <f>IRR($F620:T620)</f>
        <v>2.2737986754714448</v>
      </c>
      <c r="U809" s="1569">
        <f>IRR($F620:U620)</f>
        <v>2.2737986790286895</v>
      </c>
      <c r="V809" s="1569">
        <f>IRR($F620:V620)</f>
        <v>2.273798679567351</v>
      </c>
      <c r="W809" s="1569">
        <f>IRR($F620:W620)</f>
        <v>2.273798679577808</v>
      </c>
      <c r="X809" s="1569">
        <f>IRR($F620:X620)</f>
        <v>2.273798679537463</v>
      </c>
      <c r="Y809" s="1569">
        <f>IRR($F620:Y620)</f>
        <v>2.2737986795127818</v>
      </c>
      <c r="Z809" s="1569">
        <f>IRR($F620:Z620)</f>
        <v>2.2737986795017227</v>
      </c>
      <c r="AA809" s="1569">
        <f>IRR($F620:AA620)</f>
        <v>2.2737986794973368</v>
      </c>
      <c r="AB809" s="1569">
        <f>IRR($F620:AB620)</f>
        <v>2.2737986794957088</v>
      </c>
      <c r="AC809" s="1569">
        <f>IRR($F620:AC620)</f>
        <v>2.2737986794951293</v>
      </c>
      <c r="AD809" s="1569">
        <f>IRR($F620:AD620)</f>
        <v>2.2737986794949272</v>
      </c>
      <c r="AE809" s="1569">
        <f>IRR($F620:AE620)</f>
        <v>2.2737986794948593</v>
      </c>
      <c r="AF809" s="1569">
        <f>IRR($F620:AF620)</f>
        <v>2.2737986794948366</v>
      </c>
      <c r="AG809" s="1569">
        <f>IRR($F620:AG620)</f>
        <v>2.2737986794948286</v>
      </c>
      <c r="AH809" s="1569">
        <f>IRR($F620:AH620)</f>
        <v>2.2737986794948259</v>
      </c>
      <c r="AI809" s="1569">
        <f>IRR($F620:AI620)</f>
        <v>2.2737986794948259</v>
      </c>
      <c r="AJ809" s="1569">
        <f>IRR($F620:AJ620)</f>
        <v>2.2737986794948251</v>
      </c>
      <c r="AK809" s="1569">
        <f>IRR($F620:AK620)</f>
        <v>2.2737986794948251</v>
      </c>
      <c r="AL809" s="1569">
        <f>IRR($F620:AL620)</f>
        <v>2.2737986794948251</v>
      </c>
      <c r="AM809" s="1569">
        <f>IRR($F620:AM620)</f>
        <v>2.2737986794948251</v>
      </c>
      <c r="AN809" s="1569">
        <f>IRR($F620:AN620)</f>
        <v>2.2737986794948251</v>
      </c>
      <c r="AO809" s="1569">
        <f>IRR($F620:AO620)</f>
        <v>2.2737986794948251</v>
      </c>
      <c r="AP809" s="1569">
        <f>IRR($F620:AP620)</f>
        <v>2.2737986794948251</v>
      </c>
      <c r="AQ809" s="1569">
        <f>IRR($F620:AQ620)</f>
        <v>2.2737986794948251</v>
      </c>
      <c r="AR809" s="1569">
        <f>IRR($F620:AR620)</f>
        <v>2.2737986794948251</v>
      </c>
      <c r="AS809" s="1569">
        <f>IRR($F620:AS620)</f>
        <v>2.2737986794948251</v>
      </c>
      <c r="AT809" s="1569">
        <f>IRR($F620:AT620)</f>
        <v>2.2737986794948251</v>
      </c>
      <c r="AU809" s="1569">
        <f>IRR($F620:AU620)</f>
        <v>2.2737986794948251</v>
      </c>
      <c r="AV809" s="1569">
        <f>IRR($F620:AV620)</f>
        <v>2.2737986794948251</v>
      </c>
      <c r="AW809" s="1569">
        <f>IRR($F620:AW620)</f>
        <v>2.2737986794948251</v>
      </c>
      <c r="AX809" s="1569">
        <f>IRR($F620:AX620)</f>
        <v>2.2737986794948251</v>
      </c>
      <c r="AY809" s="1569">
        <f>IRR($F620:AY620)</f>
        <v>2.2737986794948251</v>
      </c>
      <c r="AZ809" s="1569">
        <f>IRR($F620:AZ620)</f>
        <v>2.2737986794948251</v>
      </c>
      <c r="BA809" s="1569">
        <f>IRR($F620:BA620)</f>
        <v>2.2737986794948251</v>
      </c>
      <c r="BB809" s="1569">
        <f>IRR($F620:BB620)</f>
        <v>2.2737986794948251</v>
      </c>
      <c r="BC809" s="1569">
        <f>IRR($F620:BC620)</f>
        <v>2.2737986794948251</v>
      </c>
      <c r="BD809" s="1569">
        <f>IRR($F620:BD620)</f>
        <v>2.2737986794948251</v>
      </c>
      <c r="BE809" s="1569">
        <f>IRR($F620:BE620)</f>
        <v>2.2737986794948251</v>
      </c>
      <c r="BF809" s="1569">
        <f>IRR($F620:BF620)</f>
        <v>2.2737986794948251</v>
      </c>
      <c r="BG809" s="1569">
        <f>IRR($F620:BG620)</f>
        <v>2.2737986794948251</v>
      </c>
      <c r="BH809" s="1569">
        <f>IRR($F620:BH620)</f>
        <v>2.2737986794948251</v>
      </c>
      <c r="BI809" s="1569">
        <f>IRR($F620:BI620)</f>
        <v>2.2737986794948251</v>
      </c>
      <c r="BJ809" s="1569">
        <f>IRR($F620:BJ620)</f>
        <v>2.2737986794948251</v>
      </c>
      <c r="BK809" s="1569">
        <f>IRR($F620:BK620)</f>
        <v>2.2737986794948251</v>
      </c>
      <c r="BL809" s="1569">
        <f>IRR($F620:BL620)</f>
        <v>2.2737986794948251</v>
      </c>
      <c r="BM809" s="1569">
        <f>IRR($F620:BM620)</f>
        <v>2.2737986794948251</v>
      </c>
      <c r="BN809" s="1571">
        <f>IRR($F620:BN620)</f>
        <v>2.2737986794948251</v>
      </c>
    </row>
    <row r="810" spans="2:66" x14ac:dyDescent="0.15">
      <c r="B810" s="1337"/>
      <c r="C810" s="1366"/>
      <c r="D810" s="166" t="str">
        <f t="shared" si="205"/>
        <v>High Price Range</v>
      </c>
      <c r="E810" s="1394" t="str">
        <f t="shared" si="205"/>
        <v>Low Range CAPEX</v>
      </c>
      <c r="F810" s="1614">
        <f t="shared" si="197"/>
        <v>2.3570313281228836</v>
      </c>
      <c r="G810" s="1569">
        <f>IRR($F621:G621)</f>
        <v>1.586997728360616</v>
      </c>
      <c r="H810" s="1569">
        <f>IRR($F621:H621)</f>
        <v>2.1940645232416576</v>
      </c>
      <c r="I810" s="1569">
        <f>IRR($F621:I621)</f>
        <v>2.3174216627916913</v>
      </c>
      <c r="J810" s="1569">
        <f>IRR($F621:J621)</f>
        <v>2.3467779988945501</v>
      </c>
      <c r="K810" s="1569">
        <f>IRR($F621:K621)</f>
        <v>2.3542978132326797</v>
      </c>
      <c r="L810" s="1569">
        <f>IRR($F621:L621)</f>
        <v>2.3562913502067935</v>
      </c>
      <c r="M810" s="1569">
        <f>IRR($F621:M621)</f>
        <v>2.356829182745662</v>
      </c>
      <c r="N810" s="1569">
        <f>IRR($F621:N621)</f>
        <v>2.3569757677633429</v>
      </c>
      <c r="O810" s="1569">
        <f>IRR($F621:O621)</f>
        <v>2.3570159885394677</v>
      </c>
      <c r="P810" s="1569">
        <f>IRR($F621:P621)</f>
        <v>2.3570270783893692</v>
      </c>
      <c r="Q810" s="1569">
        <f>IRR($F621:Q621)</f>
        <v>2.3570301475479014</v>
      </c>
      <c r="R810" s="1569">
        <f>IRR($F621:R621)</f>
        <v>2.3570309994460854</v>
      </c>
      <c r="S810" s="1569">
        <f>IRR($F621:S621)</f>
        <v>2.3570312364593944</v>
      </c>
      <c r="T810" s="1569">
        <f>IRR($F621:T621)</f>
        <v>2.3570313025242271</v>
      </c>
      <c r="U810" s="1569">
        <f>IRR($F621:U621)</f>
        <v>2.3570313209664469</v>
      </c>
      <c r="V810" s="1569">
        <f>IRR($F621:V621)</f>
        <v>2.3570313261206333</v>
      </c>
      <c r="W810" s="1569">
        <f>IRR($F621:W621)</f>
        <v>2.3570313275623809</v>
      </c>
      <c r="X810" s="1569">
        <f>IRR($F621:X621)</f>
        <v>2.3570313279659278</v>
      </c>
      <c r="Y810" s="1569">
        <f>IRR($F621:Y621)</f>
        <v>2.3570313280789259</v>
      </c>
      <c r="Z810" s="1569">
        <f>IRR($F621:Z621)</f>
        <v>2.3570313281105744</v>
      </c>
      <c r="AA810" s="1569">
        <f>IRR($F621:AA621)</f>
        <v>2.3570313281194379</v>
      </c>
      <c r="AB810" s="1569">
        <f>IRR($F621:AB621)</f>
        <v>2.3570313281219191</v>
      </c>
      <c r="AC810" s="1569">
        <f>IRR($F621:AC621)</f>
        <v>2.3570313281226145</v>
      </c>
      <c r="AD810" s="1569">
        <f>IRR($F621:AD621)</f>
        <v>2.3570313281228086</v>
      </c>
      <c r="AE810" s="1569">
        <f>IRR($F621:AE621)</f>
        <v>2.3570313281228636</v>
      </c>
      <c r="AF810" s="1569">
        <f>IRR($F621:AF621)</f>
        <v>2.3570313281228787</v>
      </c>
      <c r="AG810" s="1569">
        <f>IRR($F621:AG621)</f>
        <v>2.3570313281228823</v>
      </c>
      <c r="AH810" s="1569">
        <f>IRR($F621:AH621)</f>
        <v>2.3570313281228836</v>
      </c>
      <c r="AI810" s="1569">
        <f>IRR($F621:AI621)</f>
        <v>2.3570313281228836</v>
      </c>
      <c r="AJ810" s="1569">
        <f>IRR($F621:AJ621)</f>
        <v>2.3570313281228836</v>
      </c>
      <c r="AK810" s="1569">
        <f>IRR($F621:AK621)</f>
        <v>2.3570313281228836</v>
      </c>
      <c r="AL810" s="1569">
        <f>IRR($F621:AL621)</f>
        <v>2.3570313281228836</v>
      </c>
      <c r="AM810" s="1569">
        <f>IRR($F621:AM621)</f>
        <v>2.3570313281228836</v>
      </c>
      <c r="AN810" s="1569">
        <f>IRR($F621:AN621)</f>
        <v>2.3570313281228836</v>
      </c>
      <c r="AO810" s="1569">
        <f>IRR($F621:AO621)</f>
        <v>2.3570313281228836</v>
      </c>
      <c r="AP810" s="1569">
        <f>IRR($F621:AP621)</f>
        <v>2.357031328122885</v>
      </c>
      <c r="AQ810" s="1569">
        <f>IRR($F621:AQ621)</f>
        <v>2.3570313281228836</v>
      </c>
      <c r="AR810" s="1569">
        <f>IRR($F621:AR621)</f>
        <v>2.3570313281228836</v>
      </c>
      <c r="AS810" s="1569">
        <f>IRR($F621:AS621)</f>
        <v>2.3570313281228836</v>
      </c>
      <c r="AT810" s="1569">
        <f>IRR($F621:AT621)</f>
        <v>2.3570313281228836</v>
      </c>
      <c r="AU810" s="1569">
        <f>IRR($F621:AU621)</f>
        <v>2.3570313281228836</v>
      </c>
      <c r="AV810" s="1569">
        <f>IRR($F621:AV621)</f>
        <v>2.3570313281228836</v>
      </c>
      <c r="AW810" s="1569">
        <f>IRR($F621:AW621)</f>
        <v>2.357031328122885</v>
      </c>
      <c r="AX810" s="1569">
        <f>IRR($F621:AX621)</f>
        <v>2.3570313281228836</v>
      </c>
      <c r="AY810" s="1569">
        <f>IRR($F621:AY621)</f>
        <v>2.3570313281228836</v>
      </c>
      <c r="AZ810" s="1569">
        <f>IRR($F621:AZ621)</f>
        <v>2.3570313281228836</v>
      </c>
      <c r="BA810" s="1569">
        <f>IRR($F621:BA621)</f>
        <v>2.3570313281228836</v>
      </c>
      <c r="BB810" s="1569">
        <f>IRR($F621:BB621)</f>
        <v>2.3570313281228836</v>
      </c>
      <c r="BC810" s="1569">
        <f>IRR($F621:BC621)</f>
        <v>2.357031328122885</v>
      </c>
      <c r="BD810" s="1569">
        <f>IRR($F621:BD621)</f>
        <v>2.3570313281228836</v>
      </c>
      <c r="BE810" s="1569">
        <f>IRR($F621:BE621)</f>
        <v>2.357031328122885</v>
      </c>
      <c r="BF810" s="1569">
        <f>IRR($F621:BF621)</f>
        <v>2.357031328122885</v>
      </c>
      <c r="BG810" s="1569">
        <f>IRR($F621:BG621)</f>
        <v>2.3570313281228836</v>
      </c>
      <c r="BH810" s="1569">
        <f>IRR($F621:BH621)</f>
        <v>2.3570313281228836</v>
      </c>
      <c r="BI810" s="1569">
        <f>IRR($F621:BI621)</f>
        <v>2.357031328122885</v>
      </c>
      <c r="BJ810" s="1569">
        <f>IRR($F621:BJ621)</f>
        <v>2.3570313281228836</v>
      </c>
      <c r="BK810" s="1569">
        <f>IRR($F621:BK621)</f>
        <v>2.357031328122885</v>
      </c>
      <c r="BL810" s="1569">
        <f>IRR($F621:BL621)</f>
        <v>2.3570313281228836</v>
      </c>
      <c r="BM810" s="1569">
        <f>IRR($F621:BM621)</f>
        <v>2.357031328122885</v>
      </c>
      <c r="BN810" s="1571">
        <f>IRR($F621:BN621)</f>
        <v>2.3570313281228836</v>
      </c>
    </row>
    <row r="811" spans="2:66" x14ac:dyDescent="0.15">
      <c r="B811" s="1347"/>
      <c r="C811" s="1367"/>
      <c r="D811" s="1364" t="str">
        <f t="shared" si="205"/>
        <v>High Price Range</v>
      </c>
      <c r="E811" s="1393" t="str">
        <f t="shared" si="205"/>
        <v>Low Range CAPEX</v>
      </c>
      <c r="F811" s="1615">
        <f t="shared" si="197"/>
        <v>2.4366773486596411</v>
      </c>
      <c r="G811" s="1572">
        <f>IRR($F622:G622)</f>
        <v>1.586997728360616</v>
      </c>
      <c r="H811" s="1572">
        <f>IRR($F622:H622)</f>
        <v>2.2500635993563063</v>
      </c>
      <c r="I811" s="1572">
        <f>IRR($F622:I622)</f>
        <v>2.3899938762911592</v>
      </c>
      <c r="J811" s="1572">
        <f>IRR($F622:J622)</f>
        <v>2.4242826866532337</v>
      </c>
      <c r="K811" s="1572">
        <f>IRR($F622:K622)</f>
        <v>2.4332966752267708</v>
      </c>
      <c r="L811" s="1572">
        <f>IRR($F622:L622)</f>
        <v>2.4357430253816421</v>
      </c>
      <c r="M811" s="1572">
        <f>IRR($F622:M622)</f>
        <v>2.4364172177768735</v>
      </c>
      <c r="N811" s="1572">
        <f>IRR($F622:N622)</f>
        <v>2.4366045771259262</v>
      </c>
      <c r="O811" s="1572">
        <f>IRR($F622:O622)</f>
        <v>2.4366569197244017</v>
      </c>
      <c r="P811" s="1572">
        <f>IRR($F622:P622)</f>
        <v>2.4366715979301854</v>
      </c>
      <c r="Q811" s="1572">
        <f>IRR($F622:Q622)</f>
        <v>2.436675726168227</v>
      </c>
      <c r="R811" s="1572">
        <f>IRR($F622:R622)</f>
        <v>2.4366768900192968</v>
      </c>
      <c r="S811" s="1572">
        <f>IRR($F622:S622)</f>
        <v>2.4366772187993693</v>
      </c>
      <c r="T811" s="1572">
        <f>IRR($F622:T622)</f>
        <v>2.4366773118380589</v>
      </c>
      <c r="U811" s="1572">
        <f>IRR($F622:U622)</f>
        <v>2.4366773382057998</v>
      </c>
      <c r="V811" s="1572">
        <f>IRR($F622:V622)</f>
        <v>2.4366773456884214</v>
      </c>
      <c r="W811" s="1572">
        <f>IRR($F622:W622)</f>
        <v>2.436677347814308</v>
      </c>
      <c r="X811" s="1572">
        <f>IRR($F622:X622)</f>
        <v>2.4366773484189221</v>
      </c>
      <c r="Y811" s="1572">
        <f>IRR($F622:Y622)</f>
        <v>2.4366773485910378</v>
      </c>
      <c r="Z811" s="1572">
        <f>IRR($F622:Z622)</f>
        <v>2.4366773486400759</v>
      </c>
      <c r="AA811" s="1572">
        <f>IRR($F622:AA622)</f>
        <v>2.4366773486540581</v>
      </c>
      <c r="AB811" s="1572">
        <f>IRR($F622:AB622)</f>
        <v>2.4366773486580469</v>
      </c>
      <c r="AC811" s="1572">
        <f>IRR($F622:AC622)</f>
        <v>2.4366773486591864</v>
      </c>
      <c r="AD811" s="1572">
        <f>IRR($F622:AD622)</f>
        <v>2.4366773486595115</v>
      </c>
      <c r="AE811" s="1572">
        <f>IRR($F622:AE622)</f>
        <v>2.4366773486596047</v>
      </c>
      <c r="AF811" s="1572">
        <f>IRR($F622:AF622)</f>
        <v>2.4366773486596309</v>
      </c>
      <c r="AG811" s="1572">
        <f>IRR($F622:AG622)</f>
        <v>2.4366773486596385</v>
      </c>
      <c r="AH811" s="1572">
        <f>IRR($F622:AH622)</f>
        <v>2.4366773486596411</v>
      </c>
      <c r="AI811" s="1572">
        <f>IRR($F622:AI622)</f>
        <v>2.4366773486596411</v>
      </c>
      <c r="AJ811" s="1572">
        <f>IRR($F622:AJ622)</f>
        <v>2.4366773486596411</v>
      </c>
      <c r="AK811" s="1572">
        <f>IRR($F622:AK622)</f>
        <v>2.4366773486596411</v>
      </c>
      <c r="AL811" s="1572">
        <f>IRR($F622:AL622)</f>
        <v>2.4366773486596411</v>
      </c>
      <c r="AM811" s="1572">
        <f>IRR($F622:AM622)</f>
        <v>2.4366773486596411</v>
      </c>
      <c r="AN811" s="1572">
        <f>IRR($F622:AN622)</f>
        <v>2.4366773486596411</v>
      </c>
      <c r="AO811" s="1572">
        <f>IRR($F622:AO622)</f>
        <v>2.4366773486596411</v>
      </c>
      <c r="AP811" s="1572">
        <f>IRR($F622:AP622)</f>
        <v>2.4366773486596411</v>
      </c>
      <c r="AQ811" s="1572">
        <f>IRR($F622:AQ622)</f>
        <v>2.4366773486596411</v>
      </c>
      <c r="AR811" s="1572">
        <f>IRR($F622:AR622)</f>
        <v>2.4366773486596411</v>
      </c>
      <c r="AS811" s="1572">
        <f>IRR($F622:AS622)</f>
        <v>2.4366773486596411</v>
      </c>
      <c r="AT811" s="1572">
        <f>IRR($F622:AT622)</f>
        <v>2.4366773486596411</v>
      </c>
      <c r="AU811" s="1572">
        <f>IRR($F622:AU622)</f>
        <v>2.4366773486596411</v>
      </c>
      <c r="AV811" s="1572">
        <f>IRR($F622:AV622)</f>
        <v>2.4366773486596411</v>
      </c>
      <c r="AW811" s="1572">
        <f>IRR($F622:AW622)</f>
        <v>2.4366773486596411</v>
      </c>
      <c r="AX811" s="1572">
        <f>IRR($F622:AX622)</f>
        <v>2.4366773486596411</v>
      </c>
      <c r="AY811" s="1572">
        <f>IRR($F622:AY622)</f>
        <v>2.4366773486596411</v>
      </c>
      <c r="AZ811" s="1572">
        <f>IRR($F622:AZ622)</f>
        <v>2.4366773486596411</v>
      </c>
      <c r="BA811" s="1572">
        <f>IRR($F622:BA622)</f>
        <v>2.4366773486596411</v>
      </c>
      <c r="BB811" s="1572">
        <f>IRR($F622:BB622)</f>
        <v>2.4366773486596411</v>
      </c>
      <c r="BC811" s="1572">
        <f>IRR($F622:BC622)</f>
        <v>2.4366773486596411</v>
      </c>
      <c r="BD811" s="1572">
        <f>IRR($F622:BD622)</f>
        <v>2.4366773486596411</v>
      </c>
      <c r="BE811" s="1572">
        <f>IRR($F622:BE622)</f>
        <v>2.4366773486596411</v>
      </c>
      <c r="BF811" s="1572">
        <f>IRR($F622:BF622)</f>
        <v>2.4366773486596411</v>
      </c>
      <c r="BG811" s="1572">
        <f>IRR($F622:BG622)</f>
        <v>2.4366773486596411</v>
      </c>
      <c r="BH811" s="1572">
        <f>IRR($F622:BH622)</f>
        <v>2.4366773486596411</v>
      </c>
      <c r="BI811" s="1572">
        <f>IRR($F622:BI622)</f>
        <v>2.4366773486596411</v>
      </c>
      <c r="BJ811" s="1572">
        <f>IRR($F622:BJ622)</f>
        <v>2.4366773486596411</v>
      </c>
      <c r="BK811" s="1572">
        <f>IRR($F622:BK622)</f>
        <v>2.4366773486596411</v>
      </c>
      <c r="BL811" s="1572">
        <f>IRR($F622:BL622)</f>
        <v>2.4366773486596411</v>
      </c>
      <c r="BM811" s="1572">
        <f>IRR($F622:BM622)</f>
        <v>2.4366773486596411</v>
      </c>
      <c r="BN811" s="1573">
        <f>IRR($F622:BN622)</f>
        <v>2.4366773486596411</v>
      </c>
    </row>
    <row r="812" spans="2:66" ht="15" customHeight="1" x14ac:dyDescent="0.15">
      <c r="B812" s="3692" t="s">
        <v>998</v>
      </c>
      <c r="C812" s="1623" t="str">
        <f>C781</f>
        <v>Low Range Opex-Low</v>
      </c>
      <c r="D812" s="166" t="str">
        <f>D750</f>
        <v>Low Price Range</v>
      </c>
      <c r="E812" s="1394" t="str">
        <f>E750</f>
        <v>High Range CAPEX</v>
      </c>
      <c r="F812" s="1619" t="e">
        <f>IRR(F625:BN625)</f>
        <v>#NUM!</v>
      </c>
      <c r="G812" s="1569" t="e">
        <f>IRR($F625:G625)</f>
        <v>#NUM!</v>
      </c>
      <c r="H812" s="1569" t="e">
        <f>IRR($F625:H625)</f>
        <v>#NUM!</v>
      </c>
      <c r="I812" s="1569" t="e">
        <f>IRR($F625:I625)</f>
        <v>#NUM!</v>
      </c>
      <c r="J812" s="1569" t="e">
        <f>IRR($F625:J625)</f>
        <v>#NUM!</v>
      </c>
      <c r="K812" s="1569" t="e">
        <f>IRR($F625:K625)</f>
        <v>#NUM!</v>
      </c>
      <c r="L812" s="1569" t="e">
        <f>IRR($F625:L625)</f>
        <v>#NUM!</v>
      </c>
      <c r="M812" s="1569" t="e">
        <f>IRR($F625:M625)</f>
        <v>#NUM!</v>
      </c>
      <c r="N812" s="1569" t="e">
        <f>IRR($F625:N625)</f>
        <v>#NUM!</v>
      </c>
      <c r="O812" s="1569" t="e">
        <f>IRR($F625:O625)</f>
        <v>#NUM!</v>
      </c>
      <c r="P812" s="1569" t="e">
        <f>IRR($F625:P625)</f>
        <v>#NUM!</v>
      </c>
      <c r="Q812" s="1569" t="e">
        <f>IRR($F625:Q625)</f>
        <v>#NUM!</v>
      </c>
      <c r="R812" s="1569" t="e">
        <f>IRR($F625:R625)</f>
        <v>#NUM!</v>
      </c>
      <c r="S812" s="1569" t="e">
        <f>IRR($F625:S625)</f>
        <v>#NUM!</v>
      </c>
      <c r="T812" s="1569" t="e">
        <f>IRR($F625:T625)</f>
        <v>#NUM!</v>
      </c>
      <c r="U812" s="1569" t="e">
        <f>IRR($F625:U625)</f>
        <v>#NUM!</v>
      </c>
      <c r="V812" s="1569" t="e">
        <f>IRR($F625:V625)</f>
        <v>#NUM!</v>
      </c>
      <c r="W812" s="1569" t="e">
        <f>IRR($F625:W625)</f>
        <v>#NUM!</v>
      </c>
      <c r="X812" s="1569" t="e">
        <f>IRR($F625:X625)</f>
        <v>#NUM!</v>
      </c>
      <c r="Y812" s="1569" t="e">
        <f>IRR($F625:Y625)</f>
        <v>#NUM!</v>
      </c>
      <c r="Z812" s="1569" t="e">
        <f>IRR($F625:Z625)</f>
        <v>#NUM!</v>
      </c>
      <c r="AA812" s="1569" t="e">
        <f>IRR($F625:AA625)</f>
        <v>#NUM!</v>
      </c>
      <c r="AB812" s="1569" t="e">
        <f>IRR($F625:AB625)</f>
        <v>#NUM!</v>
      </c>
      <c r="AC812" s="1569" t="e">
        <f>IRR($F625:AC625)</f>
        <v>#NUM!</v>
      </c>
      <c r="AD812" s="1569" t="e">
        <f>IRR($F625:AD625)</f>
        <v>#NUM!</v>
      </c>
      <c r="AE812" s="1569" t="e">
        <f>IRR($F625:AE625)</f>
        <v>#NUM!</v>
      </c>
      <c r="AF812" s="1569" t="e">
        <f>IRR($F625:AF625)</f>
        <v>#NUM!</v>
      </c>
      <c r="AG812" s="1569" t="e">
        <f>IRR($F625:AG625)</f>
        <v>#NUM!</v>
      </c>
      <c r="AH812" s="1569" t="e">
        <f>IRR($F625:AH625)</f>
        <v>#NUM!</v>
      </c>
      <c r="AI812" s="1569" t="e">
        <f>IRR($F625:AI625)</f>
        <v>#NUM!</v>
      </c>
      <c r="AJ812" s="1569" t="e">
        <f>IRR($F625:AJ625)</f>
        <v>#NUM!</v>
      </c>
      <c r="AK812" s="1569" t="e">
        <f>IRR($F625:AK625)</f>
        <v>#NUM!</v>
      </c>
      <c r="AL812" s="1569" t="e">
        <f>IRR($F625:AL625)</f>
        <v>#NUM!</v>
      </c>
      <c r="AM812" s="1569" t="e">
        <f>IRR($F625:AM625)</f>
        <v>#NUM!</v>
      </c>
      <c r="AN812" s="1569" t="e">
        <f>IRR($F625:AN625)</f>
        <v>#NUM!</v>
      </c>
      <c r="AO812" s="1569" t="e">
        <f>IRR($F625:AO625)</f>
        <v>#NUM!</v>
      </c>
      <c r="AP812" s="1569" t="e">
        <f>IRR($F625:AP625)</f>
        <v>#NUM!</v>
      </c>
      <c r="AQ812" s="1569" t="e">
        <f>IRR($F625:AQ625)</f>
        <v>#NUM!</v>
      </c>
      <c r="AR812" s="1569" t="e">
        <f>IRR($F625:AR625)</f>
        <v>#NUM!</v>
      </c>
      <c r="AS812" s="1569" t="e">
        <f>IRR($F625:AS625)</f>
        <v>#NUM!</v>
      </c>
      <c r="AT812" s="1569" t="e">
        <f>IRR($F625:AT625)</f>
        <v>#NUM!</v>
      </c>
      <c r="AU812" s="1569" t="e">
        <f>IRR($F625:AU625)</f>
        <v>#NUM!</v>
      </c>
      <c r="AV812" s="1569" t="e">
        <f>IRR($F625:AV625)</f>
        <v>#NUM!</v>
      </c>
      <c r="AW812" s="1569" t="e">
        <f>IRR($F625:AW625)</f>
        <v>#NUM!</v>
      </c>
      <c r="AX812" s="1569" t="e">
        <f>IRR($F625:AX625)</f>
        <v>#NUM!</v>
      </c>
      <c r="AY812" s="1569" t="e">
        <f>IRR($F625:AY625)</f>
        <v>#NUM!</v>
      </c>
      <c r="AZ812" s="1569" t="e">
        <f>IRR($F625:AZ625)</f>
        <v>#NUM!</v>
      </c>
      <c r="BA812" s="1569" t="e">
        <f>IRR($F625:BA625)</f>
        <v>#NUM!</v>
      </c>
      <c r="BB812" s="1569" t="e">
        <f>IRR($F625:BB625)</f>
        <v>#NUM!</v>
      </c>
      <c r="BC812" s="1569" t="e">
        <f>IRR($F625:BC625)</f>
        <v>#NUM!</v>
      </c>
      <c r="BD812" s="1569" t="e">
        <f>IRR($F625:BD625)</f>
        <v>#NUM!</v>
      </c>
      <c r="BE812" s="1569" t="e">
        <f>IRR($F625:BE625)</f>
        <v>#NUM!</v>
      </c>
      <c r="BF812" s="1569" t="e">
        <f>IRR($F625:BF625)</f>
        <v>#NUM!</v>
      </c>
      <c r="BG812" s="1569" t="e">
        <f>IRR($F625:BG625)</f>
        <v>#NUM!</v>
      </c>
      <c r="BH812" s="1569" t="e">
        <f>IRR($F625:BH625)</f>
        <v>#NUM!</v>
      </c>
      <c r="BI812" s="1569" t="e">
        <f>IRR($F625:BI625)</f>
        <v>#NUM!</v>
      </c>
      <c r="BJ812" s="1569" t="e">
        <f>IRR($F625:BJ625)</f>
        <v>#NUM!</v>
      </c>
      <c r="BK812" s="1569" t="e">
        <f>IRR($F625:BK625)</f>
        <v>#NUM!</v>
      </c>
      <c r="BL812" s="1569" t="e">
        <f>IRR($F625:BL625)</f>
        <v>#NUM!</v>
      </c>
      <c r="BM812" s="1569" t="e">
        <f>IRR($F625:BM625)</f>
        <v>#NUM!</v>
      </c>
      <c r="BN812" s="1570" t="e">
        <f>IRR($F625:BN625)</f>
        <v>#NUM!</v>
      </c>
    </row>
    <row r="813" spans="2:66" x14ac:dyDescent="0.15">
      <c r="B813" s="3691"/>
      <c r="C813" s="1624"/>
      <c r="D813" s="166" t="str">
        <f t="shared" ref="D813:E814" si="206">D751</f>
        <v>Low Price Range</v>
      </c>
      <c r="E813" s="1394" t="str">
        <f t="shared" si="206"/>
        <v>High Range CAPEX</v>
      </c>
      <c r="F813" s="1614" t="e">
        <f t="shared" ref="F813:F838" si="207">IRR(F626:BN626)</f>
        <v>#NUM!</v>
      </c>
      <c r="G813" s="1569" t="e">
        <f>IRR($F626:G626)</f>
        <v>#NUM!</v>
      </c>
      <c r="H813" s="1569" t="e">
        <f>IRR($F626:H626)</f>
        <v>#NUM!</v>
      </c>
      <c r="I813" s="1569" t="e">
        <f>IRR($F626:I626)</f>
        <v>#NUM!</v>
      </c>
      <c r="J813" s="1569" t="e">
        <f>IRR($F626:J626)</f>
        <v>#NUM!</v>
      </c>
      <c r="K813" s="1569" t="e">
        <f>IRR($F626:K626)</f>
        <v>#NUM!</v>
      </c>
      <c r="L813" s="1569" t="e">
        <f>IRR($F626:L626)</f>
        <v>#NUM!</v>
      </c>
      <c r="M813" s="1569" t="e">
        <f>IRR($F626:M626)</f>
        <v>#NUM!</v>
      </c>
      <c r="N813" s="1569" t="e">
        <f>IRR($F626:N626)</f>
        <v>#NUM!</v>
      </c>
      <c r="O813" s="1569" t="e">
        <f>IRR($F626:O626)</f>
        <v>#NUM!</v>
      </c>
      <c r="P813" s="1569" t="e">
        <f>IRR($F626:P626)</f>
        <v>#NUM!</v>
      </c>
      <c r="Q813" s="1569" t="e">
        <f>IRR($F626:Q626)</f>
        <v>#NUM!</v>
      </c>
      <c r="R813" s="1569" t="e">
        <f>IRR($F626:R626)</f>
        <v>#NUM!</v>
      </c>
      <c r="S813" s="1569" t="e">
        <f>IRR($F626:S626)</f>
        <v>#NUM!</v>
      </c>
      <c r="T813" s="1569" t="e">
        <f>IRR($F626:T626)</f>
        <v>#NUM!</v>
      </c>
      <c r="U813" s="1569" t="e">
        <f>IRR($F626:U626)</f>
        <v>#NUM!</v>
      </c>
      <c r="V813" s="1569" t="e">
        <f>IRR($F626:V626)</f>
        <v>#NUM!</v>
      </c>
      <c r="W813" s="1569" t="e">
        <f>IRR($F626:W626)</f>
        <v>#NUM!</v>
      </c>
      <c r="X813" s="1569" t="e">
        <f>IRR($F626:X626)</f>
        <v>#NUM!</v>
      </c>
      <c r="Y813" s="1569" t="e">
        <f>IRR($F626:Y626)</f>
        <v>#NUM!</v>
      </c>
      <c r="Z813" s="1569" t="e">
        <f>IRR($F626:Z626)</f>
        <v>#NUM!</v>
      </c>
      <c r="AA813" s="1569" t="e">
        <f>IRR($F626:AA626)</f>
        <v>#NUM!</v>
      </c>
      <c r="AB813" s="1569" t="e">
        <f>IRR($F626:AB626)</f>
        <v>#NUM!</v>
      </c>
      <c r="AC813" s="1569" t="e">
        <f>IRR($F626:AC626)</f>
        <v>#NUM!</v>
      </c>
      <c r="AD813" s="1569" t="e">
        <f>IRR($F626:AD626)</f>
        <v>#NUM!</v>
      </c>
      <c r="AE813" s="1569" t="e">
        <f>IRR($F626:AE626)</f>
        <v>#NUM!</v>
      </c>
      <c r="AF813" s="1569" t="e">
        <f>IRR($F626:AF626)</f>
        <v>#NUM!</v>
      </c>
      <c r="AG813" s="1569" t="e">
        <f>IRR($F626:AG626)</f>
        <v>#NUM!</v>
      </c>
      <c r="AH813" s="1569" t="e">
        <f>IRR($F626:AH626)</f>
        <v>#NUM!</v>
      </c>
      <c r="AI813" s="1569" t="e">
        <f>IRR($F626:AI626)</f>
        <v>#NUM!</v>
      </c>
      <c r="AJ813" s="1569" t="e">
        <f>IRR($F626:AJ626)</f>
        <v>#NUM!</v>
      </c>
      <c r="AK813" s="1569" t="e">
        <f>IRR($F626:AK626)</f>
        <v>#NUM!</v>
      </c>
      <c r="AL813" s="1569" t="e">
        <f>IRR($F626:AL626)</f>
        <v>#NUM!</v>
      </c>
      <c r="AM813" s="1569" t="e">
        <f>IRR($F626:AM626)</f>
        <v>#NUM!</v>
      </c>
      <c r="AN813" s="1569" t="e">
        <f>IRR($F626:AN626)</f>
        <v>#NUM!</v>
      </c>
      <c r="AO813" s="1569" t="e">
        <f>IRR($F626:AO626)</f>
        <v>#NUM!</v>
      </c>
      <c r="AP813" s="1569" t="e">
        <f>IRR($F626:AP626)</f>
        <v>#NUM!</v>
      </c>
      <c r="AQ813" s="1569" t="e">
        <f>IRR($F626:AQ626)</f>
        <v>#NUM!</v>
      </c>
      <c r="AR813" s="1569" t="e">
        <f>IRR($F626:AR626)</f>
        <v>#NUM!</v>
      </c>
      <c r="AS813" s="1569" t="e">
        <f>IRR($F626:AS626)</f>
        <v>#NUM!</v>
      </c>
      <c r="AT813" s="1569" t="e">
        <f>IRR($F626:AT626)</f>
        <v>#NUM!</v>
      </c>
      <c r="AU813" s="1569" t="e">
        <f>IRR($F626:AU626)</f>
        <v>#NUM!</v>
      </c>
      <c r="AV813" s="1569" t="e">
        <f>IRR($F626:AV626)</f>
        <v>#NUM!</v>
      </c>
      <c r="AW813" s="1569" t="e">
        <f>IRR($F626:AW626)</f>
        <v>#NUM!</v>
      </c>
      <c r="AX813" s="1569" t="e">
        <f>IRR($F626:AX626)</f>
        <v>#NUM!</v>
      </c>
      <c r="AY813" s="1569" t="e">
        <f>IRR($F626:AY626)</f>
        <v>#NUM!</v>
      </c>
      <c r="AZ813" s="1569" t="e">
        <f>IRR($F626:AZ626)</f>
        <v>#NUM!</v>
      </c>
      <c r="BA813" s="1569" t="e">
        <f>IRR($F626:BA626)</f>
        <v>#NUM!</v>
      </c>
      <c r="BB813" s="1569" t="e">
        <f>IRR($F626:BB626)</f>
        <v>#NUM!</v>
      </c>
      <c r="BC813" s="1569" t="e">
        <f>IRR($F626:BC626)</f>
        <v>#NUM!</v>
      </c>
      <c r="BD813" s="1569" t="e">
        <f>IRR($F626:BD626)</f>
        <v>#NUM!</v>
      </c>
      <c r="BE813" s="1569" t="e">
        <f>IRR($F626:BE626)</f>
        <v>#NUM!</v>
      </c>
      <c r="BF813" s="1569" t="e">
        <f>IRR($F626:BF626)</f>
        <v>#NUM!</v>
      </c>
      <c r="BG813" s="1569" t="e">
        <f>IRR($F626:BG626)</f>
        <v>#NUM!</v>
      </c>
      <c r="BH813" s="1569" t="e">
        <f>IRR($F626:BH626)</f>
        <v>#NUM!</v>
      </c>
      <c r="BI813" s="1569" t="e">
        <f>IRR($F626:BI626)</f>
        <v>#NUM!</v>
      </c>
      <c r="BJ813" s="1569" t="e">
        <f>IRR($F626:BJ626)</f>
        <v>#NUM!</v>
      </c>
      <c r="BK813" s="1569" t="e">
        <f>IRR($F626:BK626)</f>
        <v>#NUM!</v>
      </c>
      <c r="BL813" s="1569" t="e">
        <f>IRR($F626:BL626)</f>
        <v>#NUM!</v>
      </c>
      <c r="BM813" s="1569" t="e">
        <f>IRR($F626:BM626)</f>
        <v>#NUM!</v>
      </c>
      <c r="BN813" s="1571" t="e">
        <f>IRR($F626:BN626)</f>
        <v>#NUM!</v>
      </c>
    </row>
    <row r="814" spans="2:66" x14ac:dyDescent="0.15">
      <c r="B814" s="1337"/>
      <c r="C814" s="1624"/>
      <c r="D814" s="166" t="str">
        <f t="shared" si="206"/>
        <v>Low Price Range</v>
      </c>
      <c r="E814" s="1394" t="str">
        <f t="shared" si="206"/>
        <v>High Range CAPEX</v>
      </c>
      <c r="F814" s="1614" t="e">
        <f t="shared" si="207"/>
        <v>#NUM!</v>
      </c>
      <c r="G814" s="1569" t="e">
        <f>IRR($F627:G627)</f>
        <v>#NUM!</v>
      </c>
      <c r="H814" s="1569" t="e">
        <f>IRR($F627:H627)</f>
        <v>#NUM!</v>
      </c>
      <c r="I814" s="1569" t="e">
        <f>IRR($F627:I627)</f>
        <v>#NUM!</v>
      </c>
      <c r="J814" s="1569" t="e">
        <f>IRR($F627:J627)</f>
        <v>#NUM!</v>
      </c>
      <c r="K814" s="1569" t="e">
        <f>IRR($F627:K627)</f>
        <v>#NUM!</v>
      </c>
      <c r="L814" s="1569" t="e">
        <f>IRR($F627:L627)</f>
        <v>#NUM!</v>
      </c>
      <c r="M814" s="1569" t="e">
        <f>IRR($F627:M627)</f>
        <v>#NUM!</v>
      </c>
      <c r="N814" s="1569" t="e">
        <f>IRR($F627:N627)</f>
        <v>#NUM!</v>
      </c>
      <c r="O814" s="1569" t="e">
        <f>IRR($F627:O627)</f>
        <v>#NUM!</v>
      </c>
      <c r="P814" s="1569" t="e">
        <f>IRR($F627:P627)</f>
        <v>#NUM!</v>
      </c>
      <c r="Q814" s="1569" t="e">
        <f>IRR($F627:Q627)</f>
        <v>#NUM!</v>
      </c>
      <c r="R814" s="1569" t="e">
        <f>IRR($F627:R627)</f>
        <v>#NUM!</v>
      </c>
      <c r="S814" s="1569" t="e">
        <f>IRR($F627:S627)</f>
        <v>#NUM!</v>
      </c>
      <c r="T814" s="1569" t="e">
        <f>IRR($F627:T627)</f>
        <v>#NUM!</v>
      </c>
      <c r="U814" s="1569" t="e">
        <f>IRR($F627:U627)</f>
        <v>#NUM!</v>
      </c>
      <c r="V814" s="1569" t="e">
        <f>IRR($F627:V627)</f>
        <v>#NUM!</v>
      </c>
      <c r="W814" s="1569" t="e">
        <f>IRR($F627:W627)</f>
        <v>#NUM!</v>
      </c>
      <c r="X814" s="1569" t="e">
        <f>IRR($F627:X627)</f>
        <v>#NUM!</v>
      </c>
      <c r="Y814" s="1569" t="e">
        <f>IRR($F627:Y627)</f>
        <v>#NUM!</v>
      </c>
      <c r="Z814" s="1569" t="e">
        <f>IRR($F627:Z627)</f>
        <v>#NUM!</v>
      </c>
      <c r="AA814" s="1569" t="e">
        <f>IRR($F627:AA627)</f>
        <v>#NUM!</v>
      </c>
      <c r="AB814" s="1569" t="e">
        <f>IRR($F627:AB627)</f>
        <v>#NUM!</v>
      </c>
      <c r="AC814" s="1569" t="e">
        <f>IRR($F627:AC627)</f>
        <v>#NUM!</v>
      </c>
      <c r="AD814" s="1569" t="e">
        <f>IRR($F627:AD627)</f>
        <v>#NUM!</v>
      </c>
      <c r="AE814" s="1569" t="e">
        <f>IRR($F627:AE627)</f>
        <v>#NUM!</v>
      </c>
      <c r="AF814" s="1569" t="e">
        <f>IRR($F627:AF627)</f>
        <v>#NUM!</v>
      </c>
      <c r="AG814" s="1569" t="e">
        <f>IRR($F627:AG627)</f>
        <v>#NUM!</v>
      </c>
      <c r="AH814" s="1569" t="e">
        <f>IRR($F627:AH627)</f>
        <v>#NUM!</v>
      </c>
      <c r="AI814" s="1569" t="e">
        <f>IRR($F627:AI627)</f>
        <v>#NUM!</v>
      </c>
      <c r="AJ814" s="1569" t="e">
        <f>IRR($F627:AJ627)</f>
        <v>#NUM!</v>
      </c>
      <c r="AK814" s="1569" t="e">
        <f>IRR($F627:AK627)</f>
        <v>#NUM!</v>
      </c>
      <c r="AL814" s="1569" t="e">
        <f>IRR($F627:AL627)</f>
        <v>#NUM!</v>
      </c>
      <c r="AM814" s="1569" t="e">
        <f>IRR($F627:AM627)</f>
        <v>#NUM!</v>
      </c>
      <c r="AN814" s="1569" t="e">
        <f>IRR($F627:AN627)</f>
        <v>#NUM!</v>
      </c>
      <c r="AO814" s="1569" t="e">
        <f>IRR($F627:AO627)</f>
        <v>#NUM!</v>
      </c>
      <c r="AP814" s="1569" t="e">
        <f>IRR($F627:AP627)</f>
        <v>#NUM!</v>
      </c>
      <c r="AQ814" s="1569" t="e">
        <f>IRR($F627:AQ627)</f>
        <v>#NUM!</v>
      </c>
      <c r="AR814" s="1569" t="e">
        <f>IRR($F627:AR627)</f>
        <v>#NUM!</v>
      </c>
      <c r="AS814" s="1569" t="e">
        <f>IRR($F627:AS627)</f>
        <v>#NUM!</v>
      </c>
      <c r="AT814" s="1569" t="e">
        <f>IRR($F627:AT627)</f>
        <v>#NUM!</v>
      </c>
      <c r="AU814" s="1569" t="e">
        <f>IRR($F627:AU627)</f>
        <v>#NUM!</v>
      </c>
      <c r="AV814" s="1569" t="e">
        <f>IRR($F627:AV627)</f>
        <v>#NUM!</v>
      </c>
      <c r="AW814" s="1569" t="e">
        <f>IRR($F627:AW627)</f>
        <v>#NUM!</v>
      </c>
      <c r="AX814" s="1569" t="e">
        <f>IRR($F627:AX627)</f>
        <v>#NUM!</v>
      </c>
      <c r="AY814" s="1569" t="e">
        <f>IRR($F627:AY627)</f>
        <v>#NUM!</v>
      </c>
      <c r="AZ814" s="1569" t="e">
        <f>IRR($F627:AZ627)</f>
        <v>#NUM!</v>
      </c>
      <c r="BA814" s="1569" t="e">
        <f>IRR($F627:BA627)</f>
        <v>#NUM!</v>
      </c>
      <c r="BB814" s="1569" t="e">
        <f>IRR($F627:BB627)</f>
        <v>#NUM!</v>
      </c>
      <c r="BC814" s="1569" t="e">
        <f>IRR($F627:BC627)</f>
        <v>#NUM!</v>
      </c>
      <c r="BD814" s="1569" t="e">
        <f>IRR($F627:BD627)</f>
        <v>#NUM!</v>
      </c>
      <c r="BE814" s="1569" t="e">
        <f>IRR($F627:BE627)</f>
        <v>#NUM!</v>
      </c>
      <c r="BF814" s="1569" t="e">
        <f>IRR($F627:BF627)</f>
        <v>#NUM!</v>
      </c>
      <c r="BG814" s="1569" t="e">
        <f>IRR($F627:BG627)</f>
        <v>#NUM!</v>
      </c>
      <c r="BH814" s="1569" t="e">
        <f>IRR($F627:BH627)</f>
        <v>#NUM!</v>
      </c>
      <c r="BI814" s="1569" t="e">
        <f>IRR($F627:BI627)</f>
        <v>#NUM!</v>
      </c>
      <c r="BJ814" s="1569" t="e">
        <f>IRR($F627:BJ627)</f>
        <v>#NUM!</v>
      </c>
      <c r="BK814" s="1569" t="e">
        <f>IRR($F627:BK627)</f>
        <v>#NUM!</v>
      </c>
      <c r="BL814" s="1569" t="e">
        <f>IRR($F627:BL627)</f>
        <v>#NUM!</v>
      </c>
      <c r="BM814" s="1569" t="e">
        <f>IRR($F627:BM627)</f>
        <v>#NUM!</v>
      </c>
      <c r="BN814" s="1571" t="e">
        <f>IRR($F627:BN627)</f>
        <v>#NUM!</v>
      </c>
    </row>
    <row r="815" spans="2:66" ht="6" customHeight="1" x14ac:dyDescent="0.15">
      <c r="B815" s="1337"/>
      <c r="C815" s="1624"/>
      <c r="D815" s="166"/>
      <c r="E815" s="1394"/>
      <c r="F815" s="1614"/>
      <c r="G815" s="1569"/>
      <c r="H815" s="1569"/>
      <c r="I815" s="1569"/>
      <c r="J815" s="1569"/>
      <c r="K815" s="1569"/>
      <c r="L815" s="1569"/>
      <c r="M815" s="1569"/>
      <c r="N815" s="1569"/>
      <c r="O815" s="1569"/>
      <c r="P815" s="1569"/>
      <c r="Q815" s="1569"/>
      <c r="R815" s="1569"/>
      <c r="S815" s="1569"/>
      <c r="T815" s="1569"/>
      <c r="U815" s="1569"/>
      <c r="V815" s="1569"/>
      <c r="W815" s="1569"/>
      <c r="X815" s="1569"/>
      <c r="Y815" s="1569"/>
      <c r="Z815" s="1569"/>
      <c r="AA815" s="1569"/>
      <c r="AB815" s="1569"/>
      <c r="AC815" s="1569"/>
      <c r="AD815" s="1569"/>
      <c r="AE815" s="1569"/>
      <c r="AF815" s="1569"/>
      <c r="AG815" s="1569"/>
      <c r="AH815" s="1569"/>
      <c r="AI815" s="1569"/>
      <c r="AJ815" s="1569"/>
      <c r="AK815" s="1569"/>
      <c r="AL815" s="1569"/>
      <c r="AM815" s="1569"/>
      <c r="AN815" s="1569"/>
      <c r="AO815" s="1569"/>
      <c r="AP815" s="1569"/>
      <c r="AQ815" s="1569"/>
      <c r="AR815" s="1569"/>
      <c r="AS815" s="1569"/>
      <c r="AT815" s="1569"/>
      <c r="AU815" s="1569"/>
      <c r="AV815" s="1569"/>
      <c r="AW815" s="1569"/>
      <c r="AX815" s="1569"/>
      <c r="AY815" s="1569"/>
      <c r="AZ815" s="1569"/>
      <c r="BA815" s="1569"/>
      <c r="BB815" s="1569"/>
      <c r="BC815" s="1569"/>
      <c r="BD815" s="1569"/>
      <c r="BE815" s="1569"/>
      <c r="BF815" s="1569"/>
      <c r="BG815" s="1569"/>
      <c r="BH815" s="1569"/>
      <c r="BI815" s="1569"/>
      <c r="BJ815" s="1569"/>
      <c r="BK815" s="1569"/>
      <c r="BL815" s="1569"/>
      <c r="BM815" s="1569"/>
      <c r="BN815" s="1571"/>
    </row>
    <row r="816" spans="2:66" ht="12.75" customHeight="1" x14ac:dyDescent="0.15">
      <c r="B816" s="1337"/>
      <c r="C816" s="1624"/>
      <c r="D816" s="166" t="str">
        <f t="shared" ref="D816:E818" si="208">D754</f>
        <v>High Price Range</v>
      </c>
      <c r="E816" s="1394" t="str">
        <f t="shared" si="208"/>
        <v>High Range CAPEX</v>
      </c>
      <c r="F816" s="1614">
        <f t="shared" si="207"/>
        <v>0.6744175537395789</v>
      </c>
      <c r="G816" s="1569">
        <f>IRR($F629:G629)</f>
        <v>-5.554384371038279E-2</v>
      </c>
      <c r="H816" s="1569">
        <f>IRR($F629:H629)</f>
        <v>0.40204391479094626</v>
      </c>
      <c r="I816" s="1569">
        <f>IRR($F629:I629)</f>
        <v>0.55895874395579259</v>
      </c>
      <c r="J816" s="1569">
        <f>IRR($F629:J629)</f>
        <v>0.62142436717349603</v>
      </c>
      <c r="K816" s="1569">
        <f>IRR($F629:K629)</f>
        <v>0.64892600643209297</v>
      </c>
      <c r="L816" s="1569">
        <f>IRR($F629:L629)</f>
        <v>0.66181431745972596</v>
      </c>
      <c r="M816" s="1569">
        <f>IRR($F629:M629)</f>
        <v>0.66809098042615833</v>
      </c>
      <c r="N816" s="1569">
        <f>IRR($F629:N629)</f>
        <v>0.67121940004597391</v>
      </c>
      <c r="O816" s="1569">
        <f>IRR($F629:O629)</f>
        <v>0.67279919708265568</v>
      </c>
      <c r="P816" s="1569">
        <f>IRR($F629:P629)</f>
        <v>0.67360181773459105</v>
      </c>
      <c r="Q816" s="1569">
        <f>IRR($F629:Q629)</f>
        <v>0.67400992274156546</v>
      </c>
      <c r="R816" s="1569">
        <f>IRR($F629:R629)</f>
        <v>0.67421669189477385</v>
      </c>
      <c r="S816" s="1569">
        <f>IRR($F629:S629)</f>
        <v>0.67432064291734872</v>
      </c>
      <c r="T816" s="1569">
        <f>IRR($F629:T629)</f>
        <v>0.67437225627153685</v>
      </c>
      <c r="U816" s="1569">
        <f>IRR($F629:U629)</f>
        <v>0.67439741316327573</v>
      </c>
      <c r="V816" s="1569">
        <f>IRR($F629:V629)</f>
        <v>0.67440934412385922</v>
      </c>
      <c r="W816" s="1569">
        <f>IRR($F629:W629)</f>
        <v>0.67441477039274678</v>
      </c>
      <c r="X816" s="1569">
        <f>IRR($F629:X629)</f>
        <v>0.67441707269899509</v>
      </c>
      <c r="Y816" s="1569">
        <f>IRR($F629:Y629)</f>
        <v>0.67441792707826287</v>
      </c>
      <c r="Z816" s="1569">
        <f>IRR($F629:Z629)</f>
        <v>0.67441814734612349</v>
      </c>
      <c r="AA816" s="1569">
        <f>IRR($F629:AA629)</f>
        <v>0.67441811679606833</v>
      </c>
      <c r="AB816" s="1569">
        <f>IRR($F629:AB629)</f>
        <v>0.67441800765152093</v>
      </c>
      <c r="AC816" s="1569">
        <f>IRR($F629:AC629)</f>
        <v>0.6744178913481762</v>
      </c>
      <c r="AD816" s="1569">
        <f>IRR($F629:AD629)</f>
        <v>0.67441779306526084</v>
      </c>
      <c r="AE816" s="1569">
        <f>IRR($F629:AE629)</f>
        <v>0.67441771807707895</v>
      </c>
      <c r="AF816" s="1569">
        <f>IRR($F629:AF629)</f>
        <v>0.67441766406415149</v>
      </c>
      <c r="AG816" s="1569">
        <f>IRR($F629:AG629)</f>
        <v>0.674417626568383</v>
      </c>
      <c r="AH816" s="1569">
        <f>IRR($F629:AH629)</f>
        <v>0.67441760119632188</v>
      </c>
      <c r="AI816" s="1569">
        <f>IRR($F629:AI629)</f>
        <v>0.67441758434664822</v>
      </c>
      <c r="AJ816" s="1569">
        <f>IRR($F629:AJ629)</f>
        <v>0.67441757331538588</v>
      </c>
      <c r="AK816" s="1569">
        <f>IRR($F629:AK629)</f>
        <v>0.67441756617393755</v>
      </c>
      <c r="AL816" s="1569">
        <f>IRR($F629:AL629)</f>
        <v>0.67441756159224253</v>
      </c>
      <c r="AM816" s="1569">
        <f>IRR($F629:AM629)</f>
        <v>0.67441755867448894</v>
      </c>
      <c r="AN816" s="1569">
        <f>IRR($F629:AN629)</f>
        <v>0.67441755682782389</v>
      </c>
      <c r="AO816" s="1569">
        <f>IRR($F629:AO629)</f>
        <v>0.67441755566514505</v>
      </c>
      <c r="AP816" s="1569">
        <f>IRR($F629:AP629)</f>
        <v>0.67441755493637223</v>
      </c>
      <c r="AQ816" s="1569">
        <f>IRR($F629:AQ629)</f>
        <v>0.67441755448133156</v>
      </c>
      <c r="AR816" s="1569">
        <f>IRR($F629:AR629)</f>
        <v>0.67441755419816096</v>
      </c>
      <c r="AS816" s="1569">
        <f>IRR($F629:AS629)</f>
        <v>0.67441755402246328</v>
      </c>
      <c r="AT816" s="1569">
        <f>IRR($F629:AT629)</f>
        <v>0.67441755391373359</v>
      </c>
      <c r="AU816" s="1569">
        <f>IRR($F629:AU629)</f>
        <v>0.67441755384660196</v>
      </c>
      <c r="AV816" s="1569">
        <f>IRR($F629:AV629)</f>
        <v>0.67441755380523993</v>
      </c>
      <c r="AW816" s="1569">
        <f>IRR($F629:AW629)</f>
        <v>0.67441755377980295</v>
      </c>
      <c r="AX816" s="1569">
        <f>IRR($F629:AX629)</f>
        <v>0.67441755376418588</v>
      </c>
      <c r="AY816" s="1569">
        <f>IRR($F629:AY629)</f>
        <v>0.67441755375461243</v>
      </c>
      <c r="AZ816" s="1569">
        <f>IRR($F629:AZ629)</f>
        <v>0.67441755374875179</v>
      </c>
      <c r="BA816" s="1569">
        <f>IRR($F629:BA629)</f>
        <v>0.67441755374516887</v>
      </c>
      <c r="BB816" s="1569">
        <f>IRR($F629:BB629)</f>
        <v>0.67441755374298085</v>
      </c>
      <c r="BC816" s="1569">
        <f>IRR($F629:BC629)</f>
        <v>0.67441755374164614</v>
      </c>
      <c r="BD816" s="1569">
        <f>IRR($F629:BD629)</f>
        <v>0.67441755374083279</v>
      </c>
      <c r="BE816" s="1569">
        <f>IRR($F629:BE629)</f>
        <v>0.67441755374033763</v>
      </c>
      <c r="BF816" s="1569">
        <f>IRR($F629:BF629)</f>
        <v>0.67441755374003631</v>
      </c>
      <c r="BG816" s="1569">
        <f>IRR($F629:BG629)</f>
        <v>0.6744175537398529</v>
      </c>
      <c r="BH816" s="1569">
        <f>IRR($F629:BH629)</f>
        <v>0.67441755373974188</v>
      </c>
      <c r="BI816" s="1569">
        <f>IRR($F629:BI629)</f>
        <v>0.67441755373967416</v>
      </c>
      <c r="BJ816" s="1569">
        <f>IRR($F629:BJ629)</f>
        <v>0.67441755373963308</v>
      </c>
      <c r="BK816" s="1569">
        <f>IRR($F629:BK629)</f>
        <v>0.67441755373960866</v>
      </c>
      <c r="BL816" s="1569">
        <f>IRR($F629:BL629)</f>
        <v>0.67441755373959356</v>
      </c>
      <c r="BM816" s="1569">
        <f>IRR($F629:BM629)</f>
        <v>0.67441755373958423</v>
      </c>
      <c r="BN816" s="1571">
        <f>IRR($F629:BN629)</f>
        <v>0.6744175537395789</v>
      </c>
    </row>
    <row r="817" spans="2:66" x14ac:dyDescent="0.15">
      <c r="B817" s="1337"/>
      <c r="C817" s="1624"/>
      <c r="D817" s="166" t="str">
        <f t="shared" si="208"/>
        <v>High Price Range</v>
      </c>
      <c r="E817" s="1394" t="str">
        <f t="shared" si="208"/>
        <v>High Range CAPEX</v>
      </c>
      <c r="F817" s="1614">
        <f t="shared" si="207"/>
        <v>0.75154925029834807</v>
      </c>
      <c r="G817" s="1569">
        <f>IRR($F630:G630)</f>
        <v>-5.554384371038279E-2</v>
      </c>
      <c r="H817" s="1569">
        <f>IRR($F630:H630)</f>
        <v>0.4419094670958168</v>
      </c>
      <c r="I817" s="1569">
        <f>IRR($F630:I630)</f>
        <v>0.61746412638540193</v>
      </c>
      <c r="J817" s="1569">
        <f>IRR($F630:J630)</f>
        <v>0.6886699322125438</v>
      </c>
      <c r="K817" s="1569">
        <f>IRR($F630:K630)</f>
        <v>0.72056624116474399</v>
      </c>
      <c r="L817" s="1569">
        <f>IRR($F630:L630)</f>
        <v>0.73579587300707794</v>
      </c>
      <c r="M817" s="1569">
        <f>IRR($F630:M630)</f>
        <v>0.74337423301388239</v>
      </c>
      <c r="N817" s="1569">
        <f>IRR($F630:N630)</f>
        <v>0.74724895833285698</v>
      </c>
      <c r="O817" s="1569">
        <f>IRR($F630:O630)</f>
        <v>0.74926620959243029</v>
      </c>
      <c r="P817" s="1569">
        <f>IRR($F630:P630)</f>
        <v>0.75032936940110173</v>
      </c>
      <c r="Q817" s="1569">
        <f>IRR($F630:Q630)</f>
        <v>0.75089444567735786</v>
      </c>
      <c r="R817" s="1569">
        <f>IRR($F630:R630)</f>
        <v>0.75119658220460828</v>
      </c>
      <c r="S817" s="1569">
        <f>IRR($F630:S630)</f>
        <v>0.75135882664318743</v>
      </c>
      <c r="T817" s="1569">
        <f>IRR($F630:T630)</f>
        <v>0.7514462293506019</v>
      </c>
      <c r="U817" s="1569">
        <f>IRR($F630:U630)</f>
        <v>0.75149342893445659</v>
      </c>
      <c r="V817" s="1569">
        <f>IRR($F630:V630)</f>
        <v>0.75151896637963467</v>
      </c>
      <c r="W817" s="1569">
        <f>IRR($F630:W630)</f>
        <v>0.75153280440841219</v>
      </c>
      <c r="X817" s="1569">
        <f>IRR($F630:X630)</f>
        <v>0.75154031202124494</v>
      </c>
      <c r="Y817" s="1569">
        <f>IRR($F630:Y630)</f>
        <v>0.75154438921712252</v>
      </c>
      <c r="Z817" s="1569">
        <f>IRR($F630:Z630)</f>
        <v>0.7515466052360158</v>
      </c>
      <c r="AA817" s="1569">
        <f>IRR($F630:AA630)</f>
        <v>0.75154781046813457</v>
      </c>
      <c r="AB817" s="1569">
        <f>IRR($F630:AB630)</f>
        <v>0.7515484663048464</v>
      </c>
      <c r="AC817" s="1569">
        <f>IRR($F630:AC630)</f>
        <v>0.75154882332904349</v>
      </c>
      <c r="AD817" s="1569">
        <f>IRR($F630:AD630)</f>
        <v>0.75154901774436311</v>
      </c>
      <c r="AE817" s="1569">
        <f>IRR($F630:AE630)</f>
        <v>0.75154912363360826</v>
      </c>
      <c r="AF817" s="1569">
        <f>IRR($F630:AF630)</f>
        <v>0.75154918131318338</v>
      </c>
      <c r="AG817" s="1569">
        <f>IRR($F630:AG630)</f>
        <v>0.75154921273297615</v>
      </c>
      <c r="AH817" s="1569">
        <f>IRR($F630:AH630)</f>
        <v>0.75154922984727812</v>
      </c>
      <c r="AI817" s="1569">
        <f>IRR($F630:AI630)</f>
        <v>0.75154923916809713</v>
      </c>
      <c r="AJ817" s="1569">
        <f>IRR($F630:AJ630)</f>
        <v>0.75154924424329184</v>
      </c>
      <c r="AK817" s="1569">
        <f>IRR($F630:AK630)</f>
        <v>0.75154924700590331</v>
      </c>
      <c r="AL817" s="1569">
        <f>IRR($F630:AL630)</f>
        <v>0.75154924850911309</v>
      </c>
      <c r="AM817" s="1569">
        <f>IRR($F630:AM630)</f>
        <v>0.75154924932666534</v>
      </c>
      <c r="AN817" s="1569">
        <f>IRR($F630:AN630)</f>
        <v>0.75154924977106119</v>
      </c>
      <c r="AO817" s="1569">
        <f>IRR($F630:AO630)</f>
        <v>0.75154925001246364</v>
      </c>
      <c r="AP817" s="1569">
        <f>IRR($F630:AP630)</f>
        <v>0.75154925014350038</v>
      </c>
      <c r="AQ817" s="1569">
        <f>IRR($F630:AQ630)</f>
        <v>0.75154925021456864</v>
      </c>
      <c r="AR817" s="1569">
        <f>IRR($F630:AR630)</f>
        <v>0.75154925025307606</v>
      </c>
      <c r="AS817" s="1569">
        <f>IRR($F630:AS630)</f>
        <v>0.75154925027391828</v>
      </c>
      <c r="AT817" s="1569">
        <f>IRR($F630:AT630)</f>
        <v>0.75154925028518593</v>
      </c>
      <c r="AU817" s="1569">
        <f>IRR($F630:AU630)</f>
        <v>0.7515492502912684</v>
      </c>
      <c r="AV817" s="1569">
        <f>IRR($F630:AV630)</f>
        <v>0.75154925029454778</v>
      </c>
      <c r="AW817" s="1569">
        <f>IRR($F630:AW630)</f>
        <v>0.75154925029631259</v>
      </c>
      <c r="AX817" s="1569">
        <f>IRR($F630:AX630)</f>
        <v>0.75154925029726005</v>
      </c>
      <c r="AY817" s="1569">
        <f>IRR($F630:AY630)</f>
        <v>0.75154925029776853</v>
      </c>
      <c r="AZ817" s="1569">
        <f>IRR($F630:AZ630)</f>
        <v>0.75154925029804009</v>
      </c>
      <c r="BA817" s="1569">
        <f>IRR($F630:BA630)</f>
        <v>0.75154925029818509</v>
      </c>
      <c r="BB817" s="1569">
        <f>IRR($F630:BB630)</f>
        <v>0.75154925029826192</v>
      </c>
      <c r="BC817" s="1569">
        <f>IRR($F630:BC630)</f>
        <v>0.751549250298303</v>
      </c>
      <c r="BD817" s="1569">
        <f>IRR($F630:BD630)</f>
        <v>0.75154925029832453</v>
      </c>
      <c r="BE817" s="1569">
        <f>IRR($F630:BE630)</f>
        <v>0.75154925029833586</v>
      </c>
      <c r="BF817" s="1569">
        <f>IRR($F630:BF630)</f>
        <v>0.75154925029834163</v>
      </c>
      <c r="BG817" s="1569">
        <f>IRR($F630:BG630)</f>
        <v>0.75154925029834496</v>
      </c>
      <c r="BH817" s="1569">
        <f>IRR($F630:BH630)</f>
        <v>0.75154925029834629</v>
      </c>
      <c r="BI817" s="1569">
        <f>IRR($F630:BI630)</f>
        <v>0.75154925029834696</v>
      </c>
      <c r="BJ817" s="1569">
        <f>IRR($F630:BJ630)</f>
        <v>0.75154925029834763</v>
      </c>
      <c r="BK817" s="1569">
        <f>IRR($F630:BK630)</f>
        <v>0.75154925029834763</v>
      </c>
      <c r="BL817" s="1569">
        <f>IRR($F630:BL630)</f>
        <v>0.75154925029834763</v>
      </c>
      <c r="BM817" s="1569">
        <f>IRR($F630:BM630)</f>
        <v>0.75154925029834807</v>
      </c>
      <c r="BN817" s="1571">
        <f>IRR($F630:BN630)</f>
        <v>0.75154925029834807</v>
      </c>
    </row>
    <row r="818" spans="2:66" x14ac:dyDescent="0.15">
      <c r="B818" s="1337"/>
      <c r="C818" s="1624"/>
      <c r="D818" s="166" t="str">
        <f t="shared" si="208"/>
        <v>High Price Range</v>
      </c>
      <c r="E818" s="1394" t="str">
        <f t="shared" si="208"/>
        <v>High Range CAPEX</v>
      </c>
      <c r="F818" s="1614">
        <f t="shared" si="207"/>
        <v>0.8208989235090296</v>
      </c>
      <c r="G818" s="1569">
        <f>IRR($F631:G631)</f>
        <v>-5.554384371038279E-2</v>
      </c>
      <c r="H818" s="1569">
        <f>IRR($F631:H631)</f>
        <v>0.48019955694664285</v>
      </c>
      <c r="I818" s="1569">
        <f>IRR($F631:I631)</f>
        <v>0.67279632269035972</v>
      </c>
      <c r="J818" s="1569">
        <f>IRR($F631:J631)</f>
        <v>0.75142768228454138</v>
      </c>
      <c r="K818" s="1569">
        <f>IRR($F631:K631)</f>
        <v>0.78672746986679654</v>
      </c>
      <c r="L818" s="1569">
        <f>IRR($F631:L631)</f>
        <v>0.80357940772103453</v>
      </c>
      <c r="M818" s="1569">
        <f>IRR($F631:M631)</f>
        <v>0.81194991493936808</v>
      </c>
      <c r="N818" s="1569">
        <f>IRR($F631:N631)</f>
        <v>0.81621630527425504</v>
      </c>
      <c r="O818" s="1569">
        <f>IRR($F631:O631)</f>
        <v>0.81842804056966911</v>
      </c>
      <c r="P818" s="1569">
        <f>IRR($F631:P631)</f>
        <v>0.81958762021923315</v>
      </c>
      <c r="Q818" s="1569">
        <f>IRR($F631:Q631)</f>
        <v>0.82020021399245868</v>
      </c>
      <c r="R818" s="1569">
        <f>IRR($F631:R631)</f>
        <v>0.82052554335230488</v>
      </c>
      <c r="S818" s="1569">
        <f>IRR($F631:S631)</f>
        <v>0.8206989593269125</v>
      </c>
      <c r="T818" s="1569">
        <f>IRR($F631:T631)</f>
        <v>0.82079165048549374</v>
      </c>
      <c r="U818" s="1569">
        <f>IRR($F631:U631)</f>
        <v>0.82084129676457485</v>
      </c>
      <c r="V818" s="1569">
        <f>IRR($F631:V631)</f>
        <v>0.82086793122682256</v>
      </c>
      <c r="W818" s="1569">
        <f>IRR($F631:W631)</f>
        <v>0.82088223924165726</v>
      </c>
      <c r="X818" s="1569">
        <f>IRR($F631:X631)</f>
        <v>0.82088993410127298</v>
      </c>
      <c r="Y818" s="1569">
        <f>IRR($F631:Y631)</f>
        <v>0.82089407638976697</v>
      </c>
      <c r="Z818" s="1569">
        <f>IRR($F631:Z631)</f>
        <v>0.82089630814790104</v>
      </c>
      <c r="AA818" s="1569">
        <f>IRR($F631:AA631)</f>
        <v>0.82089751146735157</v>
      </c>
      <c r="AB818" s="1569">
        <f>IRR($F631:AB631)</f>
        <v>0.82089816071346533</v>
      </c>
      <c r="AC818" s="1569">
        <f>IRR($F631:AC631)</f>
        <v>0.82089851122758062</v>
      </c>
      <c r="AD818" s="1569">
        <f>IRR($F631:AD631)</f>
        <v>0.8208987005694377</v>
      </c>
      <c r="AE818" s="1569">
        <f>IRR($F631:AE631)</f>
        <v>0.82089880290182671</v>
      </c>
      <c r="AF818" s="1569">
        <f>IRR($F631:AF631)</f>
        <v>0.82089885823529096</v>
      </c>
      <c r="AG818" s="1569">
        <f>IRR($F631:AG631)</f>
        <v>0.82089888816867251</v>
      </c>
      <c r="AH818" s="1569">
        <f>IRR($F631:AH631)</f>
        <v>0.8208989043682422</v>
      </c>
      <c r="AI818" s="1569">
        <f>IRR($F631:AI631)</f>
        <v>0.8208989131386335</v>
      </c>
      <c r="AJ818" s="1569">
        <f>IRR($F631:AJ631)</f>
        <v>0.82089891788861014</v>
      </c>
      <c r="AK818" s="1569">
        <f>IRR($F631:AK631)</f>
        <v>0.82089892046203294</v>
      </c>
      <c r="AL818" s="1569">
        <f>IRR($F631:AL631)</f>
        <v>0.82089892185669622</v>
      </c>
      <c r="AM818" s="1569">
        <f>IRR($F631:AM631)</f>
        <v>0.82089892261275943</v>
      </c>
      <c r="AN818" s="1569">
        <f>IRR($F631:AN631)</f>
        <v>0.8208989230227457</v>
      </c>
      <c r="AO818" s="1569">
        <f>IRR($F631:AO631)</f>
        <v>0.82089892324512626</v>
      </c>
      <c r="AP818" s="1569">
        <f>IRR($F631:AP631)</f>
        <v>0.82089892336577863</v>
      </c>
      <c r="AQ818" s="1569">
        <f>IRR($F631:AQ631)</f>
        <v>0.82089892343125381</v>
      </c>
      <c r="AR818" s="1569">
        <f>IRR($F631:AR631)</f>
        <v>0.82089892346679405</v>
      </c>
      <c r="AS818" s="1569">
        <f>IRR($F631:AS631)</f>
        <v>0.82089892348608906</v>
      </c>
      <c r="AT818" s="1569">
        <f>IRR($F631:AT631)</f>
        <v>0.82089892349656757</v>
      </c>
      <c r="AU818" s="1569">
        <f>IRR($F631:AU631)</f>
        <v>0.82089892350225813</v>
      </c>
      <c r="AV818" s="1569">
        <f>IRR($F631:AV631)</f>
        <v>0.82089892350534988</v>
      </c>
      <c r="AW818" s="1569">
        <f>IRR($F631:AW631)</f>
        <v>0.82089892350702964</v>
      </c>
      <c r="AX818" s="1569">
        <f>IRR($F631:AX631)</f>
        <v>0.82089892350794247</v>
      </c>
      <c r="AY818" s="1569">
        <f>IRR($F631:AY631)</f>
        <v>0.82089892350843874</v>
      </c>
      <c r="AZ818" s="1569">
        <f>IRR($F631:AZ631)</f>
        <v>0.8208989235087083</v>
      </c>
      <c r="BA818" s="1569">
        <f>IRR($F631:BA631)</f>
        <v>0.82089892350885507</v>
      </c>
      <c r="BB818" s="1569">
        <f>IRR($F631:BB631)</f>
        <v>0.82089892350893501</v>
      </c>
      <c r="BC818" s="1569">
        <f>IRR($F631:BC631)</f>
        <v>0.82089892350897808</v>
      </c>
      <c r="BD818" s="1569">
        <f>IRR($F631:BD631)</f>
        <v>0.82089892350900162</v>
      </c>
      <c r="BE818" s="1569">
        <f>IRR($F631:BE631)</f>
        <v>0.8208989235090145</v>
      </c>
      <c r="BF818" s="1569">
        <f>IRR($F631:BF631)</f>
        <v>0.82089892350902138</v>
      </c>
      <c r="BG818" s="1569">
        <f>IRR($F631:BG631)</f>
        <v>0.8208989235090256</v>
      </c>
      <c r="BH818" s="1569">
        <f>IRR($F631:BH631)</f>
        <v>0.82089892350902738</v>
      </c>
      <c r="BI818" s="1569">
        <f>IRR($F631:BI631)</f>
        <v>0.82089892350902849</v>
      </c>
      <c r="BJ818" s="1569">
        <f>IRR($F631:BJ631)</f>
        <v>0.82089892350902915</v>
      </c>
      <c r="BK818" s="1569">
        <f>IRR($F631:BK631)</f>
        <v>0.8208989235090296</v>
      </c>
      <c r="BL818" s="1569">
        <f>IRR($F631:BL631)</f>
        <v>0.8208989235090296</v>
      </c>
      <c r="BM818" s="1569">
        <f>IRR($F631:BM631)</f>
        <v>0.82089892350903004</v>
      </c>
      <c r="BN818" s="1571">
        <f>IRR($F631:BN631)</f>
        <v>0.8208989235090296</v>
      </c>
    </row>
    <row r="819" spans="2:66" x14ac:dyDescent="0.15">
      <c r="B819" s="1337"/>
      <c r="C819" s="1625"/>
      <c r="D819" s="1364"/>
      <c r="E819" s="1393"/>
      <c r="F819" s="1615"/>
      <c r="G819" s="1572"/>
      <c r="H819" s="1572"/>
      <c r="I819" s="1572"/>
      <c r="J819" s="1572"/>
      <c r="K819" s="1572"/>
      <c r="L819" s="1572"/>
      <c r="M819" s="1572"/>
      <c r="N819" s="1572"/>
      <c r="O819" s="1572"/>
      <c r="P819" s="1572"/>
      <c r="Q819" s="1572"/>
      <c r="R819" s="1572"/>
      <c r="S819" s="1572"/>
      <c r="T819" s="1572"/>
      <c r="U819" s="1572"/>
      <c r="V819" s="1572"/>
      <c r="W819" s="1572"/>
      <c r="X819" s="1572"/>
      <c r="Y819" s="1572"/>
      <c r="Z819" s="1572"/>
      <c r="AA819" s="1569"/>
      <c r="AB819" s="1569"/>
      <c r="AC819" s="1569"/>
      <c r="AD819" s="1569"/>
      <c r="AE819" s="1569"/>
      <c r="AF819" s="1569"/>
      <c r="AG819" s="1569"/>
      <c r="AH819" s="1569"/>
      <c r="AI819" s="1569"/>
      <c r="AJ819" s="1569"/>
      <c r="AK819" s="1569"/>
      <c r="AL819" s="1569"/>
      <c r="AM819" s="1569"/>
      <c r="AN819" s="1569"/>
      <c r="AO819" s="1569"/>
      <c r="AP819" s="1569"/>
      <c r="AQ819" s="1569"/>
      <c r="AR819" s="1569"/>
      <c r="AS819" s="1569"/>
      <c r="AT819" s="1569"/>
      <c r="AU819" s="1569"/>
      <c r="AV819" s="1569"/>
      <c r="AW819" s="1569"/>
      <c r="AX819" s="1569"/>
      <c r="AY819" s="1569"/>
      <c r="AZ819" s="1569"/>
      <c r="BA819" s="1569"/>
      <c r="BB819" s="1569"/>
      <c r="BC819" s="1569"/>
      <c r="BD819" s="1569"/>
      <c r="BE819" s="1569"/>
      <c r="BF819" s="1569"/>
      <c r="BG819" s="1569"/>
      <c r="BH819" s="1569"/>
      <c r="BI819" s="1569"/>
      <c r="BJ819" s="1569"/>
      <c r="BK819" s="1569"/>
      <c r="BL819" s="1569"/>
      <c r="BM819" s="1569"/>
      <c r="BN819" s="1571"/>
    </row>
    <row r="820" spans="2:66" x14ac:dyDescent="0.15">
      <c r="B820" s="1337"/>
      <c r="C820" s="1624" t="str">
        <f t="shared" ref="C820:C836" si="209">C789</f>
        <v>Low Range Opex-High</v>
      </c>
      <c r="D820" s="166" t="str">
        <f t="shared" ref="D820:E822" si="210">D758</f>
        <v>Low Price Range</v>
      </c>
      <c r="E820" s="1394" t="str">
        <f t="shared" si="210"/>
        <v>High Range CAPEX</v>
      </c>
      <c r="F820" s="1614" t="e">
        <f t="shared" si="207"/>
        <v>#NUM!</v>
      </c>
      <c r="G820" s="1569" t="e">
        <f>IRR($F633:G633)</f>
        <v>#NUM!</v>
      </c>
      <c r="H820" s="1569" t="e">
        <f>IRR($F633:H633)</f>
        <v>#NUM!</v>
      </c>
      <c r="I820" s="1569" t="e">
        <f>IRR($F633:I633)</f>
        <v>#NUM!</v>
      </c>
      <c r="J820" s="1569" t="e">
        <f>IRR($F633:J633)</f>
        <v>#NUM!</v>
      </c>
      <c r="K820" s="1569" t="e">
        <f>IRR($F633:K633)</f>
        <v>#NUM!</v>
      </c>
      <c r="L820" s="1569" t="e">
        <f>IRR($F633:L633)</f>
        <v>#NUM!</v>
      </c>
      <c r="M820" s="1569" t="e">
        <f>IRR($F633:M633)</f>
        <v>#NUM!</v>
      </c>
      <c r="N820" s="1569" t="e">
        <f>IRR($F633:N633)</f>
        <v>#NUM!</v>
      </c>
      <c r="O820" s="1569" t="e">
        <f>IRR($F633:O633)</f>
        <v>#NUM!</v>
      </c>
      <c r="P820" s="1569" t="e">
        <f>IRR($F633:P633)</f>
        <v>#NUM!</v>
      </c>
      <c r="Q820" s="1569" t="e">
        <f>IRR($F633:Q633)</f>
        <v>#NUM!</v>
      </c>
      <c r="R820" s="1569" t="e">
        <f>IRR($F633:R633)</f>
        <v>#NUM!</v>
      </c>
      <c r="S820" s="1569" t="e">
        <f>IRR($F633:S633)</f>
        <v>#NUM!</v>
      </c>
      <c r="T820" s="1569" t="e">
        <f>IRR($F633:T633)</f>
        <v>#NUM!</v>
      </c>
      <c r="U820" s="1569" t="e">
        <f>IRR($F633:U633)</f>
        <v>#NUM!</v>
      </c>
      <c r="V820" s="1569" t="e">
        <f>IRR($F633:V633)</f>
        <v>#NUM!</v>
      </c>
      <c r="W820" s="1569" t="e">
        <f>IRR($F633:W633)</f>
        <v>#NUM!</v>
      </c>
      <c r="X820" s="1569" t="e">
        <f>IRR($F633:X633)</f>
        <v>#NUM!</v>
      </c>
      <c r="Y820" s="1569" t="e">
        <f>IRR($F633:Y633)</f>
        <v>#NUM!</v>
      </c>
      <c r="Z820" s="1569" t="e">
        <f>IRR($F633:Z633)</f>
        <v>#NUM!</v>
      </c>
      <c r="AA820" s="1569" t="e">
        <f>IRR($F633:AA633)</f>
        <v>#NUM!</v>
      </c>
      <c r="AB820" s="1569" t="e">
        <f>IRR($F633:AB633)</f>
        <v>#NUM!</v>
      </c>
      <c r="AC820" s="1569" t="e">
        <f>IRR($F633:AC633)</f>
        <v>#NUM!</v>
      </c>
      <c r="AD820" s="1569" t="e">
        <f>IRR($F633:AD633)</f>
        <v>#NUM!</v>
      </c>
      <c r="AE820" s="1569" t="e">
        <f>IRR($F633:AE633)</f>
        <v>#NUM!</v>
      </c>
      <c r="AF820" s="1569" t="e">
        <f>IRR($F633:AF633)</f>
        <v>#NUM!</v>
      </c>
      <c r="AG820" s="1569" t="e">
        <f>IRR($F633:AG633)</f>
        <v>#NUM!</v>
      </c>
      <c r="AH820" s="1569" t="e">
        <f>IRR($F633:AH633)</f>
        <v>#NUM!</v>
      </c>
      <c r="AI820" s="1569" t="e">
        <f>IRR($F633:AI633)</f>
        <v>#NUM!</v>
      </c>
      <c r="AJ820" s="1569" t="e">
        <f>IRR($F633:AJ633)</f>
        <v>#NUM!</v>
      </c>
      <c r="AK820" s="1569" t="e">
        <f>IRR($F633:AK633)</f>
        <v>#NUM!</v>
      </c>
      <c r="AL820" s="1569" t="e">
        <f>IRR($F633:AL633)</f>
        <v>#NUM!</v>
      </c>
      <c r="AM820" s="1569" t="e">
        <f>IRR($F633:AM633)</f>
        <v>#NUM!</v>
      </c>
      <c r="AN820" s="1569" t="e">
        <f>IRR($F633:AN633)</f>
        <v>#NUM!</v>
      </c>
      <c r="AO820" s="1569" t="e">
        <f>IRR($F633:AO633)</f>
        <v>#NUM!</v>
      </c>
      <c r="AP820" s="1569" t="e">
        <f>IRR($F633:AP633)</f>
        <v>#NUM!</v>
      </c>
      <c r="AQ820" s="1569" t="e">
        <f>IRR($F633:AQ633)</f>
        <v>#NUM!</v>
      </c>
      <c r="AR820" s="1569" t="e">
        <f>IRR($F633:AR633)</f>
        <v>#NUM!</v>
      </c>
      <c r="AS820" s="1569" t="e">
        <f>IRR($F633:AS633)</f>
        <v>#NUM!</v>
      </c>
      <c r="AT820" s="1569" t="e">
        <f>IRR($F633:AT633)</f>
        <v>#NUM!</v>
      </c>
      <c r="AU820" s="1569" t="e">
        <f>IRR($F633:AU633)</f>
        <v>#NUM!</v>
      </c>
      <c r="AV820" s="1569" t="e">
        <f>IRR($F633:AV633)</f>
        <v>#NUM!</v>
      </c>
      <c r="AW820" s="1569" t="e">
        <f>IRR($F633:AW633)</f>
        <v>#NUM!</v>
      </c>
      <c r="AX820" s="1569" t="e">
        <f>IRR($F633:AX633)</f>
        <v>#NUM!</v>
      </c>
      <c r="AY820" s="1569" t="e">
        <f>IRR($F633:AY633)</f>
        <v>#NUM!</v>
      </c>
      <c r="AZ820" s="1569" t="e">
        <f>IRR($F633:AZ633)</f>
        <v>#NUM!</v>
      </c>
      <c r="BA820" s="1569" t="e">
        <f>IRR($F633:BA633)</f>
        <v>#NUM!</v>
      </c>
      <c r="BB820" s="1569" t="e">
        <f>IRR($F633:BB633)</f>
        <v>#NUM!</v>
      </c>
      <c r="BC820" s="1569" t="e">
        <f>IRR($F633:BC633)</f>
        <v>#NUM!</v>
      </c>
      <c r="BD820" s="1569" t="e">
        <f>IRR($F633:BD633)</f>
        <v>#NUM!</v>
      </c>
      <c r="BE820" s="1569" t="e">
        <f>IRR($F633:BE633)</f>
        <v>#NUM!</v>
      </c>
      <c r="BF820" s="1569" t="e">
        <f>IRR($F633:BF633)</f>
        <v>#NUM!</v>
      </c>
      <c r="BG820" s="1569" t="e">
        <f>IRR($F633:BG633)</f>
        <v>#NUM!</v>
      </c>
      <c r="BH820" s="1569" t="e">
        <f>IRR($F633:BH633)</f>
        <v>#NUM!</v>
      </c>
      <c r="BI820" s="1569" t="e">
        <f>IRR($F633:BI633)</f>
        <v>#NUM!</v>
      </c>
      <c r="BJ820" s="1569" t="e">
        <f>IRR($F633:BJ633)</f>
        <v>#NUM!</v>
      </c>
      <c r="BK820" s="1569" t="e">
        <f>IRR($F633:BK633)</f>
        <v>#NUM!</v>
      </c>
      <c r="BL820" s="1569" t="e">
        <f>IRR($F633:BL633)</f>
        <v>#NUM!</v>
      </c>
      <c r="BM820" s="1569" t="e">
        <f>IRR($F633:BM633)</f>
        <v>#NUM!</v>
      </c>
      <c r="BN820" s="1571" t="e">
        <f>IRR($F633:BN633)</f>
        <v>#NUM!</v>
      </c>
    </row>
    <row r="821" spans="2:66" x14ac:dyDescent="0.15">
      <c r="B821" s="1337"/>
      <c r="C821" s="1366"/>
      <c r="D821" s="166" t="str">
        <f t="shared" si="210"/>
        <v>Low Price Range</v>
      </c>
      <c r="E821" s="1394" t="str">
        <f t="shared" si="210"/>
        <v>High Range CAPEX</v>
      </c>
      <c r="F821" s="1614" t="e">
        <f t="shared" si="207"/>
        <v>#NUM!</v>
      </c>
      <c r="G821" s="1569" t="e">
        <f>IRR($F634:G634)</f>
        <v>#NUM!</v>
      </c>
      <c r="H821" s="1569" t="e">
        <f>IRR($F634:H634)</f>
        <v>#NUM!</v>
      </c>
      <c r="I821" s="1569" t="e">
        <f>IRR($F634:I634)</f>
        <v>#NUM!</v>
      </c>
      <c r="J821" s="1569" t="e">
        <f>IRR($F634:J634)</f>
        <v>#NUM!</v>
      </c>
      <c r="K821" s="1569" t="e">
        <f>IRR($F634:K634)</f>
        <v>#NUM!</v>
      </c>
      <c r="L821" s="1569" t="e">
        <f>IRR($F634:L634)</f>
        <v>#NUM!</v>
      </c>
      <c r="M821" s="1569" t="e">
        <f>IRR($F634:M634)</f>
        <v>#NUM!</v>
      </c>
      <c r="N821" s="1569" t="e">
        <f>IRR($F634:N634)</f>
        <v>#NUM!</v>
      </c>
      <c r="O821" s="1569" t="e">
        <f>IRR($F634:O634)</f>
        <v>#NUM!</v>
      </c>
      <c r="P821" s="1569" t="e">
        <f>IRR($F634:P634)</f>
        <v>#NUM!</v>
      </c>
      <c r="Q821" s="1569" t="e">
        <f>IRR($F634:Q634)</f>
        <v>#NUM!</v>
      </c>
      <c r="R821" s="1569" t="e">
        <f>IRR($F634:R634)</f>
        <v>#NUM!</v>
      </c>
      <c r="S821" s="1569" t="e">
        <f>IRR($F634:S634)</f>
        <v>#NUM!</v>
      </c>
      <c r="T821" s="1569" t="e">
        <f>IRR($F634:T634)</f>
        <v>#NUM!</v>
      </c>
      <c r="U821" s="1569" t="e">
        <f>IRR($F634:U634)</f>
        <v>#NUM!</v>
      </c>
      <c r="V821" s="1569" t="e">
        <f>IRR($F634:V634)</f>
        <v>#NUM!</v>
      </c>
      <c r="W821" s="1569" t="e">
        <f>IRR($F634:W634)</f>
        <v>#NUM!</v>
      </c>
      <c r="X821" s="1569" t="e">
        <f>IRR($F634:X634)</f>
        <v>#NUM!</v>
      </c>
      <c r="Y821" s="1569" t="e">
        <f>IRR($F634:Y634)</f>
        <v>#NUM!</v>
      </c>
      <c r="Z821" s="1569" t="e">
        <f>IRR($F634:Z634)</f>
        <v>#NUM!</v>
      </c>
      <c r="AA821" s="1569" t="e">
        <f>IRR($F634:AA634)</f>
        <v>#NUM!</v>
      </c>
      <c r="AB821" s="1569" t="e">
        <f>IRR($F634:AB634)</f>
        <v>#NUM!</v>
      </c>
      <c r="AC821" s="1569" t="e">
        <f>IRR($F634:AC634)</f>
        <v>#NUM!</v>
      </c>
      <c r="AD821" s="1569" t="e">
        <f>IRR($F634:AD634)</f>
        <v>#NUM!</v>
      </c>
      <c r="AE821" s="1569" t="e">
        <f>IRR($F634:AE634)</f>
        <v>#NUM!</v>
      </c>
      <c r="AF821" s="1569" t="e">
        <f>IRR($F634:AF634)</f>
        <v>#NUM!</v>
      </c>
      <c r="AG821" s="1569" t="e">
        <f>IRR($F634:AG634)</f>
        <v>#NUM!</v>
      </c>
      <c r="AH821" s="1569" t="e">
        <f>IRR($F634:AH634)</f>
        <v>#NUM!</v>
      </c>
      <c r="AI821" s="1569" t="e">
        <f>IRR($F634:AI634)</f>
        <v>#NUM!</v>
      </c>
      <c r="AJ821" s="1569" t="e">
        <f>IRR($F634:AJ634)</f>
        <v>#NUM!</v>
      </c>
      <c r="AK821" s="1569" t="e">
        <f>IRR($F634:AK634)</f>
        <v>#NUM!</v>
      </c>
      <c r="AL821" s="1569" t="e">
        <f>IRR($F634:AL634)</f>
        <v>#NUM!</v>
      </c>
      <c r="AM821" s="1569" t="e">
        <f>IRR($F634:AM634)</f>
        <v>#NUM!</v>
      </c>
      <c r="AN821" s="1569" t="e">
        <f>IRR($F634:AN634)</f>
        <v>#NUM!</v>
      </c>
      <c r="AO821" s="1569" t="e">
        <f>IRR($F634:AO634)</f>
        <v>#NUM!</v>
      </c>
      <c r="AP821" s="1569" t="e">
        <f>IRR($F634:AP634)</f>
        <v>#NUM!</v>
      </c>
      <c r="AQ821" s="1569" t="e">
        <f>IRR($F634:AQ634)</f>
        <v>#NUM!</v>
      </c>
      <c r="AR821" s="1569" t="e">
        <f>IRR($F634:AR634)</f>
        <v>#NUM!</v>
      </c>
      <c r="AS821" s="1569" t="e">
        <f>IRR($F634:AS634)</f>
        <v>#NUM!</v>
      </c>
      <c r="AT821" s="1569" t="e">
        <f>IRR($F634:AT634)</f>
        <v>#NUM!</v>
      </c>
      <c r="AU821" s="1569" t="e">
        <f>IRR($F634:AU634)</f>
        <v>#NUM!</v>
      </c>
      <c r="AV821" s="1569" t="e">
        <f>IRR($F634:AV634)</f>
        <v>#NUM!</v>
      </c>
      <c r="AW821" s="1569" t="e">
        <f>IRR($F634:AW634)</f>
        <v>#NUM!</v>
      </c>
      <c r="AX821" s="1569" t="e">
        <f>IRR($F634:AX634)</f>
        <v>#NUM!</v>
      </c>
      <c r="AY821" s="1569" t="e">
        <f>IRR($F634:AY634)</f>
        <v>#NUM!</v>
      </c>
      <c r="AZ821" s="1569" t="e">
        <f>IRR($F634:AZ634)</f>
        <v>#NUM!</v>
      </c>
      <c r="BA821" s="1569" t="e">
        <f>IRR($F634:BA634)</f>
        <v>#NUM!</v>
      </c>
      <c r="BB821" s="1569" t="e">
        <f>IRR($F634:BB634)</f>
        <v>#NUM!</v>
      </c>
      <c r="BC821" s="1569" t="e">
        <f>IRR($F634:BC634)</f>
        <v>#NUM!</v>
      </c>
      <c r="BD821" s="1569" t="e">
        <f>IRR($F634:BD634)</f>
        <v>#NUM!</v>
      </c>
      <c r="BE821" s="1569" t="e">
        <f>IRR($F634:BE634)</f>
        <v>#NUM!</v>
      </c>
      <c r="BF821" s="1569" t="e">
        <f>IRR($F634:BF634)</f>
        <v>#NUM!</v>
      </c>
      <c r="BG821" s="1569" t="e">
        <f>IRR($F634:BG634)</f>
        <v>#NUM!</v>
      </c>
      <c r="BH821" s="1569" t="e">
        <f>IRR($F634:BH634)</f>
        <v>#NUM!</v>
      </c>
      <c r="BI821" s="1569" t="e">
        <f>IRR($F634:BI634)</f>
        <v>#NUM!</v>
      </c>
      <c r="BJ821" s="1569" t="e">
        <f>IRR($F634:BJ634)</f>
        <v>#NUM!</v>
      </c>
      <c r="BK821" s="1569" t="e">
        <f>IRR($F634:BK634)</f>
        <v>#NUM!</v>
      </c>
      <c r="BL821" s="1569" t="e">
        <f>IRR($F634:BL634)</f>
        <v>#NUM!</v>
      </c>
      <c r="BM821" s="1569" t="e">
        <f>IRR($F634:BM634)</f>
        <v>#NUM!</v>
      </c>
      <c r="BN821" s="1571" t="e">
        <f>IRR($F634:BN634)</f>
        <v>#NUM!</v>
      </c>
    </row>
    <row r="822" spans="2:66" x14ac:dyDescent="0.15">
      <c r="B822" s="1337"/>
      <c r="C822" s="1366"/>
      <c r="D822" s="166" t="str">
        <f t="shared" si="210"/>
        <v>Low Price Range</v>
      </c>
      <c r="E822" s="1394" t="str">
        <f t="shared" si="210"/>
        <v>High Range CAPEX</v>
      </c>
      <c r="F822" s="1614" t="e">
        <f t="shared" si="207"/>
        <v>#NUM!</v>
      </c>
      <c r="G822" s="1569" t="e">
        <f>IRR($F635:G635)</f>
        <v>#NUM!</v>
      </c>
      <c r="H822" s="1569" t="e">
        <f>IRR($F635:H635)</f>
        <v>#NUM!</v>
      </c>
      <c r="I822" s="1569" t="e">
        <f>IRR($F635:I635)</f>
        <v>#NUM!</v>
      </c>
      <c r="J822" s="1569" t="e">
        <f>IRR($F635:J635)</f>
        <v>#NUM!</v>
      </c>
      <c r="K822" s="1569" t="e">
        <f>IRR($F635:K635)</f>
        <v>#NUM!</v>
      </c>
      <c r="L822" s="1569" t="e">
        <f>IRR($F635:L635)</f>
        <v>#NUM!</v>
      </c>
      <c r="M822" s="1569" t="e">
        <f>IRR($F635:M635)</f>
        <v>#NUM!</v>
      </c>
      <c r="N822" s="1569" t="e">
        <f>IRR($F635:N635)</f>
        <v>#NUM!</v>
      </c>
      <c r="O822" s="1569" t="e">
        <f>IRR($F635:O635)</f>
        <v>#NUM!</v>
      </c>
      <c r="P822" s="1569" t="e">
        <f>IRR($F635:P635)</f>
        <v>#NUM!</v>
      </c>
      <c r="Q822" s="1569" t="e">
        <f>IRR($F635:Q635)</f>
        <v>#NUM!</v>
      </c>
      <c r="R822" s="1569" t="e">
        <f>IRR($F635:R635)</f>
        <v>#NUM!</v>
      </c>
      <c r="S822" s="1569" t="e">
        <f>IRR($F635:S635)</f>
        <v>#NUM!</v>
      </c>
      <c r="T822" s="1569" t="e">
        <f>IRR($F635:T635)</f>
        <v>#NUM!</v>
      </c>
      <c r="U822" s="1569" t="e">
        <f>IRR($F635:U635)</f>
        <v>#NUM!</v>
      </c>
      <c r="V822" s="1569" t="e">
        <f>IRR($F635:V635)</f>
        <v>#NUM!</v>
      </c>
      <c r="W822" s="1569" t="e">
        <f>IRR($F635:W635)</f>
        <v>#NUM!</v>
      </c>
      <c r="X822" s="1569" t="e">
        <f>IRR($F635:X635)</f>
        <v>#NUM!</v>
      </c>
      <c r="Y822" s="1569" t="e">
        <f>IRR($F635:Y635)</f>
        <v>#NUM!</v>
      </c>
      <c r="Z822" s="1569" t="e">
        <f>IRR($F635:Z635)</f>
        <v>#NUM!</v>
      </c>
      <c r="AA822" s="1569" t="e">
        <f>IRR($F635:AA635)</f>
        <v>#NUM!</v>
      </c>
      <c r="AB822" s="1569" t="e">
        <f>IRR($F635:AB635)</f>
        <v>#NUM!</v>
      </c>
      <c r="AC822" s="1569" t="e">
        <f>IRR($F635:AC635)</f>
        <v>#NUM!</v>
      </c>
      <c r="AD822" s="1569" t="e">
        <f>IRR($F635:AD635)</f>
        <v>#NUM!</v>
      </c>
      <c r="AE822" s="1569" t="e">
        <f>IRR($F635:AE635)</f>
        <v>#NUM!</v>
      </c>
      <c r="AF822" s="1569" t="e">
        <f>IRR($F635:AF635)</f>
        <v>#NUM!</v>
      </c>
      <c r="AG822" s="1569" t="e">
        <f>IRR($F635:AG635)</f>
        <v>#NUM!</v>
      </c>
      <c r="AH822" s="1569" t="e">
        <f>IRR($F635:AH635)</f>
        <v>#NUM!</v>
      </c>
      <c r="AI822" s="1569" t="e">
        <f>IRR($F635:AI635)</f>
        <v>#NUM!</v>
      </c>
      <c r="AJ822" s="1569" t="e">
        <f>IRR($F635:AJ635)</f>
        <v>#NUM!</v>
      </c>
      <c r="AK822" s="1569" t="e">
        <f>IRR($F635:AK635)</f>
        <v>#NUM!</v>
      </c>
      <c r="AL822" s="1569" t="e">
        <f>IRR($F635:AL635)</f>
        <v>#NUM!</v>
      </c>
      <c r="AM822" s="1569" t="e">
        <f>IRR($F635:AM635)</f>
        <v>#NUM!</v>
      </c>
      <c r="AN822" s="1569" t="e">
        <f>IRR($F635:AN635)</f>
        <v>#NUM!</v>
      </c>
      <c r="AO822" s="1569" t="e">
        <f>IRR($F635:AO635)</f>
        <v>#NUM!</v>
      </c>
      <c r="AP822" s="1569" t="e">
        <f>IRR($F635:AP635)</f>
        <v>#NUM!</v>
      </c>
      <c r="AQ822" s="1569" t="e">
        <f>IRR($F635:AQ635)</f>
        <v>#NUM!</v>
      </c>
      <c r="AR822" s="1569" t="e">
        <f>IRR($F635:AR635)</f>
        <v>#NUM!</v>
      </c>
      <c r="AS822" s="1569" t="e">
        <f>IRR($F635:AS635)</f>
        <v>#NUM!</v>
      </c>
      <c r="AT822" s="1569" t="e">
        <f>IRR($F635:AT635)</f>
        <v>#NUM!</v>
      </c>
      <c r="AU822" s="1569" t="e">
        <f>IRR($F635:AU635)</f>
        <v>#NUM!</v>
      </c>
      <c r="AV822" s="1569" t="e">
        <f>IRR($F635:AV635)</f>
        <v>#NUM!</v>
      </c>
      <c r="AW822" s="1569" t="e">
        <f>IRR($F635:AW635)</f>
        <v>#NUM!</v>
      </c>
      <c r="AX822" s="1569" t="e">
        <f>IRR($F635:AX635)</f>
        <v>#NUM!</v>
      </c>
      <c r="AY822" s="1569" t="e">
        <f>IRR($F635:AY635)</f>
        <v>#NUM!</v>
      </c>
      <c r="AZ822" s="1569" t="e">
        <f>IRR($F635:AZ635)</f>
        <v>#NUM!</v>
      </c>
      <c r="BA822" s="1569" t="e">
        <f>IRR($F635:BA635)</f>
        <v>#NUM!</v>
      </c>
      <c r="BB822" s="1569" t="e">
        <f>IRR($F635:BB635)</f>
        <v>#NUM!</v>
      </c>
      <c r="BC822" s="1569" t="e">
        <f>IRR($F635:BC635)</f>
        <v>#NUM!</v>
      </c>
      <c r="BD822" s="1569" t="e">
        <f>IRR($F635:BD635)</f>
        <v>#NUM!</v>
      </c>
      <c r="BE822" s="1569" t="e">
        <f>IRR($F635:BE635)</f>
        <v>#NUM!</v>
      </c>
      <c r="BF822" s="1569" t="e">
        <f>IRR($F635:BF635)</f>
        <v>#NUM!</v>
      </c>
      <c r="BG822" s="1569" t="e">
        <f>IRR($F635:BG635)</f>
        <v>#NUM!</v>
      </c>
      <c r="BH822" s="1569" t="e">
        <f>IRR($F635:BH635)</f>
        <v>#NUM!</v>
      </c>
      <c r="BI822" s="1569" t="e">
        <f>IRR($F635:BI635)</f>
        <v>#NUM!</v>
      </c>
      <c r="BJ822" s="1569" t="e">
        <f>IRR($F635:BJ635)</f>
        <v>#NUM!</v>
      </c>
      <c r="BK822" s="1569" t="e">
        <f>IRR($F635:BK635)</f>
        <v>#NUM!</v>
      </c>
      <c r="BL822" s="1569" t="e">
        <f>IRR($F635:BL635)</f>
        <v>#NUM!</v>
      </c>
      <c r="BM822" s="1569" t="e">
        <f>IRR($F635:BM635)</f>
        <v>#NUM!</v>
      </c>
      <c r="BN822" s="1571" t="e">
        <f>IRR($F635:BN635)</f>
        <v>#NUM!</v>
      </c>
    </row>
    <row r="823" spans="2:66" x14ac:dyDescent="0.15">
      <c r="B823" s="1337"/>
      <c r="C823" s="1366"/>
      <c r="D823" s="166"/>
      <c r="E823" s="1394"/>
      <c r="F823" s="1614" t="e">
        <f t="shared" si="207"/>
        <v>#NUM!</v>
      </c>
      <c r="G823" s="1569" t="e">
        <f>IRR($F636:G636)</f>
        <v>#NUM!</v>
      </c>
      <c r="H823" s="1569" t="e">
        <f>IRR($F636:H636)</f>
        <v>#NUM!</v>
      </c>
      <c r="I823" s="1569" t="e">
        <f>IRR($F636:I636)</f>
        <v>#NUM!</v>
      </c>
      <c r="J823" s="1569" t="e">
        <f>IRR($F636:J636)</f>
        <v>#NUM!</v>
      </c>
      <c r="K823" s="1569" t="e">
        <f>IRR($F636:K636)</f>
        <v>#NUM!</v>
      </c>
      <c r="L823" s="1569" t="e">
        <f>IRR($F636:L636)</f>
        <v>#NUM!</v>
      </c>
      <c r="M823" s="1569" t="e">
        <f>IRR($F636:M636)</f>
        <v>#NUM!</v>
      </c>
      <c r="N823" s="1569" t="e">
        <f>IRR($F636:N636)</f>
        <v>#NUM!</v>
      </c>
      <c r="O823" s="1569" t="e">
        <f>IRR($F636:O636)</f>
        <v>#NUM!</v>
      </c>
      <c r="P823" s="1569" t="e">
        <f>IRR($F636:P636)</f>
        <v>#NUM!</v>
      </c>
      <c r="Q823" s="1569" t="e">
        <f>IRR($F636:Q636)</f>
        <v>#NUM!</v>
      </c>
      <c r="R823" s="1569" t="e">
        <f>IRR($F636:R636)</f>
        <v>#NUM!</v>
      </c>
      <c r="S823" s="1569" t="e">
        <f>IRR($F636:S636)</f>
        <v>#NUM!</v>
      </c>
      <c r="T823" s="1569" t="e">
        <f>IRR($F636:T636)</f>
        <v>#NUM!</v>
      </c>
      <c r="U823" s="1569" t="e">
        <f>IRR($F636:U636)</f>
        <v>#NUM!</v>
      </c>
      <c r="V823" s="1569" t="e">
        <f>IRR($F636:V636)</f>
        <v>#NUM!</v>
      </c>
      <c r="W823" s="1569" t="e">
        <f>IRR($F636:W636)</f>
        <v>#NUM!</v>
      </c>
      <c r="X823" s="1569" t="e">
        <f>IRR($F636:X636)</f>
        <v>#NUM!</v>
      </c>
      <c r="Y823" s="1569" t="e">
        <f>IRR($F636:Y636)</f>
        <v>#NUM!</v>
      </c>
      <c r="Z823" s="1569" t="e">
        <f>IRR($F636:Z636)</f>
        <v>#NUM!</v>
      </c>
      <c r="AA823" s="1569" t="e">
        <f>IRR($F636:AA636)</f>
        <v>#NUM!</v>
      </c>
      <c r="AB823" s="1569" t="e">
        <f>IRR($F636:AB636)</f>
        <v>#NUM!</v>
      </c>
      <c r="AC823" s="1569" t="e">
        <f>IRR($F636:AC636)</f>
        <v>#NUM!</v>
      </c>
      <c r="AD823" s="1569" t="e">
        <f>IRR($F636:AD636)</f>
        <v>#NUM!</v>
      </c>
      <c r="AE823" s="1569" t="e">
        <f>IRR($F636:AE636)</f>
        <v>#NUM!</v>
      </c>
      <c r="AF823" s="1569" t="e">
        <f>IRR($F636:AF636)</f>
        <v>#NUM!</v>
      </c>
      <c r="AG823" s="1569" t="e">
        <f>IRR($F636:AG636)</f>
        <v>#NUM!</v>
      </c>
      <c r="AH823" s="1569" t="e">
        <f>IRR($F636:AH636)</f>
        <v>#NUM!</v>
      </c>
      <c r="AI823" s="1569" t="e">
        <f>IRR($F636:AI636)</f>
        <v>#NUM!</v>
      </c>
      <c r="AJ823" s="1569" t="e">
        <f>IRR($F636:AJ636)</f>
        <v>#NUM!</v>
      </c>
      <c r="AK823" s="1569" t="e">
        <f>IRR($F636:AK636)</f>
        <v>#NUM!</v>
      </c>
      <c r="AL823" s="1569" t="e">
        <f>IRR($F636:AL636)</f>
        <v>#NUM!</v>
      </c>
      <c r="AM823" s="1569" t="e">
        <f>IRR($F636:AM636)</f>
        <v>#NUM!</v>
      </c>
      <c r="AN823" s="1569" t="e">
        <f>IRR($F636:AN636)</f>
        <v>#NUM!</v>
      </c>
      <c r="AO823" s="1569" t="e">
        <f>IRR($F636:AO636)</f>
        <v>#NUM!</v>
      </c>
      <c r="AP823" s="1569" t="e">
        <f>IRR($F636:AP636)</f>
        <v>#NUM!</v>
      </c>
      <c r="AQ823" s="1569" t="e">
        <f>IRR($F636:AQ636)</f>
        <v>#NUM!</v>
      </c>
      <c r="AR823" s="1569" t="e">
        <f>IRR($F636:AR636)</f>
        <v>#NUM!</v>
      </c>
      <c r="AS823" s="1569" t="e">
        <f>IRR($F636:AS636)</f>
        <v>#NUM!</v>
      </c>
      <c r="AT823" s="1569" t="e">
        <f>IRR($F636:AT636)</f>
        <v>#NUM!</v>
      </c>
      <c r="AU823" s="1569" t="e">
        <f>IRR($F636:AU636)</f>
        <v>#NUM!</v>
      </c>
      <c r="AV823" s="1569" t="e">
        <f>IRR($F636:AV636)</f>
        <v>#NUM!</v>
      </c>
      <c r="AW823" s="1569" t="e">
        <f>IRR($F636:AW636)</f>
        <v>#NUM!</v>
      </c>
      <c r="AX823" s="1569" t="e">
        <f>IRR($F636:AX636)</f>
        <v>#NUM!</v>
      </c>
      <c r="AY823" s="1569" t="e">
        <f>IRR($F636:AY636)</f>
        <v>#NUM!</v>
      </c>
      <c r="AZ823" s="1569" t="e">
        <f>IRR($F636:AZ636)</f>
        <v>#NUM!</v>
      </c>
      <c r="BA823" s="1569" t="e">
        <f>IRR($F636:BA636)</f>
        <v>#NUM!</v>
      </c>
      <c r="BB823" s="1569" t="e">
        <f>IRR($F636:BB636)</f>
        <v>#NUM!</v>
      </c>
      <c r="BC823" s="1569" t="e">
        <f>IRR($F636:BC636)</f>
        <v>#NUM!</v>
      </c>
      <c r="BD823" s="1569" t="e">
        <f>IRR($F636:BD636)</f>
        <v>#NUM!</v>
      </c>
      <c r="BE823" s="1569" t="e">
        <f>IRR($F636:BE636)</f>
        <v>#NUM!</v>
      </c>
      <c r="BF823" s="1569" t="e">
        <f>IRR($F636:BF636)</f>
        <v>#NUM!</v>
      </c>
      <c r="BG823" s="1569" t="e">
        <f>IRR($F636:BG636)</f>
        <v>#NUM!</v>
      </c>
      <c r="BH823" s="1569" t="e">
        <f>IRR($F636:BH636)</f>
        <v>#NUM!</v>
      </c>
      <c r="BI823" s="1569" t="e">
        <f>IRR($F636:BI636)</f>
        <v>#NUM!</v>
      </c>
      <c r="BJ823" s="1569" t="e">
        <f>IRR($F636:BJ636)</f>
        <v>#NUM!</v>
      </c>
      <c r="BK823" s="1569" t="e">
        <f>IRR($F636:BK636)</f>
        <v>#NUM!</v>
      </c>
      <c r="BL823" s="1569" t="e">
        <f>IRR($F636:BL636)</f>
        <v>#NUM!</v>
      </c>
      <c r="BM823" s="1569" t="e">
        <f>IRR($F636:BM636)</f>
        <v>#NUM!</v>
      </c>
      <c r="BN823" s="1571" t="e">
        <f>IRR($F636:BN636)</f>
        <v>#NUM!</v>
      </c>
    </row>
    <row r="824" spans="2:66" x14ac:dyDescent="0.15">
      <c r="B824" s="1337"/>
      <c r="C824" s="1366"/>
      <c r="D824" s="166" t="str">
        <f t="shared" ref="D824:E826" si="211">D762</f>
        <v>High Price Range</v>
      </c>
      <c r="E824" s="1394" t="str">
        <f t="shared" si="211"/>
        <v>High Range CAPEX</v>
      </c>
      <c r="F824" s="1614">
        <f t="shared" si="207"/>
        <v>0.62906392670211475</v>
      </c>
      <c r="G824" s="1569">
        <f>IRR($F637:G637)</f>
        <v>-8.8778010377049577E-2</v>
      </c>
      <c r="H824" s="1569">
        <f>IRR($F637:H637)</f>
        <v>0.35888578368585344</v>
      </c>
      <c r="I824" s="1569">
        <f>IRR($F637:I637)</f>
        <v>0.51382275040571423</v>
      </c>
      <c r="J824" s="1569">
        <f>IRR($F637:J637)</f>
        <v>0.57596525424815215</v>
      </c>
      <c r="K824" s="1569">
        <f>IRR($F637:K637)</f>
        <v>0.60349686701996252</v>
      </c>
      <c r="L824" s="1569">
        <f>IRR($F637:L637)</f>
        <v>0.61646077824172907</v>
      </c>
      <c r="M824" s="1569">
        <f>IRR($F637:M637)</f>
        <v>0.62279048330867859</v>
      </c>
      <c r="N824" s="1569">
        <f>IRR($F637:N637)</f>
        <v>0.62594338334303989</v>
      </c>
      <c r="O824" s="1569">
        <f>IRR($F637:O637)</f>
        <v>0.62752732270463962</v>
      </c>
      <c r="P824" s="1569">
        <f>IRR($F637:P637)</f>
        <v>0.62832273087741286</v>
      </c>
      <c r="Q824" s="1569">
        <f>IRR($F637:Q637)</f>
        <v>0.62871879462418434</v>
      </c>
      <c r="R824" s="1569">
        <f>IRR($F637:R637)</f>
        <v>0.62891263886960602</v>
      </c>
      <c r="S824" s="1569">
        <f>IRR($F637:S637)</f>
        <v>0.62900480814527282</v>
      </c>
      <c r="T824" s="1569">
        <f>IRR($F637:T637)</f>
        <v>0.6290465926841402</v>
      </c>
      <c r="U824" s="1569">
        <f>IRR($F637:U637)</f>
        <v>0.62906400123339457</v>
      </c>
      <c r="V824" s="1569">
        <f>IRR($F637:V637)</f>
        <v>0.62907006120733189</v>
      </c>
      <c r="W824" s="1569">
        <f>IRR($F637:W637)</f>
        <v>0.62907116781302697</v>
      </c>
      <c r="X824" s="1569">
        <f>IRR($F637:X637)</f>
        <v>0.62907036319713283</v>
      </c>
      <c r="Y824" s="1569">
        <f>IRR($F637:Y637)</f>
        <v>0.62906902292043299</v>
      </c>
      <c r="Z824" s="1569">
        <f>IRR($F637:Z637)</f>
        <v>0.62906771556845076</v>
      </c>
      <c r="AA824" s="1569">
        <f>IRR($F637:AA637)</f>
        <v>0.62906663459000711</v>
      </c>
      <c r="AB824" s="1569">
        <f>IRR($F637:AB637)</f>
        <v>0.62906581052756461</v>
      </c>
      <c r="AC824" s="1569">
        <f>IRR($F637:AC637)</f>
        <v>0.62906521189883113</v>
      </c>
      <c r="AD824" s="1569">
        <f>IRR($F637:AD637)</f>
        <v>0.62906479066113397</v>
      </c>
      <c r="AE824" s="1569">
        <f>IRR($F637:AE637)</f>
        <v>0.6290645008477469</v>
      </c>
      <c r="AF824" s="1569">
        <f>IRR($F637:AF637)</f>
        <v>0.62906430475931407</v>
      </c>
      <c r="AG824" s="1569">
        <f>IRR($F637:AG637)</f>
        <v>0.62906417378039525</v>
      </c>
      <c r="AH824" s="1569">
        <f>IRR($F637:AH637)</f>
        <v>0.62906408717739004</v>
      </c>
      <c r="AI824" s="1569">
        <f>IRR($F637:AI637)</f>
        <v>0.62906403038493242</v>
      </c>
      <c r="AJ824" s="1569">
        <f>IRR($F637:AJ637)</f>
        <v>0.62906399339324515</v>
      </c>
      <c r="AK824" s="1569">
        <f>IRR($F637:AK637)</f>
        <v>0.62906396943499998</v>
      </c>
      <c r="AL824" s="1569">
        <f>IRR($F637:AL637)</f>
        <v>0.62906395399243697</v>
      </c>
      <c r="AM824" s="1569">
        <f>IRR($F637:AM637)</f>
        <v>0.62906394407963839</v>
      </c>
      <c r="AN824" s="1569">
        <f>IRR($F637:AN637)</f>
        <v>0.62906393773908587</v>
      </c>
      <c r="AO824" s="1569">
        <f>IRR($F637:AO637)</f>
        <v>0.62906393369603397</v>
      </c>
      <c r="AP824" s="1569">
        <f>IRR($F637:AP637)</f>
        <v>0.62906393112500902</v>
      </c>
      <c r="AQ824" s="1569">
        <f>IRR($F637:AQ637)</f>
        <v>0.62906392949400591</v>
      </c>
      <c r="AR824" s="1569">
        <f>IRR($F637:AR637)</f>
        <v>0.62906392846155379</v>
      </c>
      <c r="AS824" s="1569">
        <f>IRR($F637:AS637)</f>
        <v>0.62906392780924958</v>
      </c>
      <c r="AT824" s="1569">
        <f>IRR($F637:AT637)</f>
        <v>0.62906392739783512</v>
      </c>
      <c r="AU824" s="1569">
        <f>IRR($F637:AU637)</f>
        <v>0.62906392713875725</v>
      </c>
      <c r="AV824" s="1569">
        <f>IRR($F637:AV637)</f>
        <v>0.62906392697584046</v>
      </c>
      <c r="AW824" s="1569">
        <f>IRR($F637:AW637)</f>
        <v>0.62906392687352453</v>
      </c>
      <c r="AX824" s="1569">
        <f>IRR($F637:AX637)</f>
        <v>0.62906392680934342</v>
      </c>
      <c r="AY824" s="1569">
        <f>IRR($F637:AY637)</f>
        <v>0.62906392676912692</v>
      </c>
      <c r="AZ824" s="1569">
        <f>IRR($F637:AZ637)</f>
        <v>0.6290639267439524</v>
      </c>
      <c r="BA824" s="1569">
        <f>IRR($F637:BA637)</f>
        <v>0.62906392672820766</v>
      </c>
      <c r="BB824" s="1569">
        <f>IRR($F637:BB637)</f>
        <v>0.62906392671836908</v>
      </c>
      <c r="BC824" s="1569">
        <f>IRR($F637:BC637)</f>
        <v>0.629063926712226</v>
      </c>
      <c r="BD824" s="1569">
        <f>IRR($F637:BD637)</f>
        <v>0.62906392670839306</v>
      </c>
      <c r="BE824" s="1569">
        <f>IRR($F637:BE637)</f>
        <v>0.62906392670600297</v>
      </c>
      <c r="BF824" s="1569">
        <f>IRR($F637:BF637)</f>
        <v>0.62906392670451372</v>
      </c>
      <c r="BG824" s="1569">
        <f>IRR($F637:BG637)</f>
        <v>0.62906392670358646</v>
      </c>
      <c r="BH824" s="1569">
        <f>IRR($F637:BH637)</f>
        <v>0.62906392670300915</v>
      </c>
      <c r="BI824" s="1569">
        <f>IRR($F637:BI637)</f>
        <v>0.6290639267026501</v>
      </c>
      <c r="BJ824" s="1569">
        <f>IRR($F637:BJ637)</f>
        <v>0.62906392670242695</v>
      </c>
      <c r="BK824" s="1569">
        <f>IRR($F637:BK637)</f>
        <v>0.62906392670228817</v>
      </c>
      <c r="BL824" s="1569">
        <f>IRR($F637:BL637)</f>
        <v>0.62906392670220201</v>
      </c>
      <c r="BM824" s="1569">
        <f>IRR($F637:BM637)</f>
        <v>0.62906392670214806</v>
      </c>
      <c r="BN824" s="1571">
        <f>IRR($F637:BN637)</f>
        <v>0.62906392670211475</v>
      </c>
    </row>
    <row r="825" spans="2:66" x14ac:dyDescent="0.15">
      <c r="B825" s="1337"/>
      <c r="C825" s="1366"/>
      <c r="D825" s="166" t="str">
        <f t="shared" si="211"/>
        <v>High Price Range</v>
      </c>
      <c r="E825" s="1394" t="str">
        <f t="shared" si="211"/>
        <v>High Range CAPEX</v>
      </c>
      <c r="F825" s="1614">
        <f t="shared" si="207"/>
        <v>0.71105821956032123</v>
      </c>
      <c r="G825" s="1569">
        <f>IRR($F638:G638)</f>
        <v>-8.8778010377049577E-2</v>
      </c>
      <c r="H825" s="1569">
        <f>IRR($F638:H638)</f>
        <v>0.39987253178947402</v>
      </c>
      <c r="I825" s="1569">
        <f>IRR($F638:I638)</f>
        <v>0.57450992726239547</v>
      </c>
      <c r="J825" s="1569">
        <f>IRR($F638:J638)</f>
        <v>0.64616663223296955</v>
      </c>
      <c r="K825" s="1569">
        <f>IRR($F638:K638)</f>
        <v>0.67864490424765744</v>
      </c>
      <c r="L825" s="1569">
        <f>IRR($F638:L638)</f>
        <v>0.69434517260247608</v>
      </c>
      <c r="M825" s="1569">
        <f>IRR($F638:M638)</f>
        <v>0.70226002040012592</v>
      </c>
      <c r="N825" s="1569">
        <f>IRR($F638:N638)</f>
        <v>0.70636221882776029</v>
      </c>
      <c r="O825" s="1569">
        <f>IRR($F638:O638)</f>
        <v>0.70852818597931821</v>
      </c>
      <c r="P825" s="1569">
        <f>IRR($F638:P638)</f>
        <v>0.70968630849946912</v>
      </c>
      <c r="Q825" s="1569">
        <f>IRR($F638:Q638)</f>
        <v>0.71031092868163048</v>
      </c>
      <c r="R825" s="1569">
        <f>IRR($F638:R638)</f>
        <v>0.71064985131010494</v>
      </c>
      <c r="S825" s="1569">
        <f>IRR($F638:S638)</f>
        <v>0.7108345419463673</v>
      </c>
      <c r="T825" s="1569">
        <f>IRR($F638:T638)</f>
        <v>0.71093549704177672</v>
      </c>
      <c r="U825" s="1569">
        <f>IRR($F638:U638)</f>
        <v>0.71099080503351075</v>
      </c>
      <c r="V825" s="1569">
        <f>IRR($F638:V638)</f>
        <v>0.71102115539468547</v>
      </c>
      <c r="W825" s="1569">
        <f>IRR($F638:W638)</f>
        <v>0.71103783029520473</v>
      </c>
      <c r="X825" s="1569">
        <f>IRR($F638:X638)</f>
        <v>0.71104699961157025</v>
      </c>
      <c r="Y825" s="1569">
        <f>IRR($F638:Y638)</f>
        <v>0.7110520446515125</v>
      </c>
      <c r="Z825" s="1569">
        <f>IRR($F638:Z638)</f>
        <v>0.71105482145196963</v>
      </c>
      <c r="AA825" s="1569">
        <f>IRR($F638:AA638)</f>
        <v>0.71105635003092416</v>
      </c>
      <c r="AB825" s="1569">
        <f>IRR($F638:AB638)</f>
        <v>0.71105719145072621</v>
      </c>
      <c r="AC825" s="1569">
        <f>IRR($F638:AC638)</f>
        <v>0.71105765451613756</v>
      </c>
      <c r="AD825" s="1569">
        <f>IRR($F638:AD638)</f>
        <v>0.71105790925902079</v>
      </c>
      <c r="AE825" s="1569">
        <f>IRR($F638:AE638)</f>
        <v>0.71105804932012684</v>
      </c>
      <c r="AF825" s="1569">
        <f>IRR($F638:AF638)</f>
        <v>0.71105812627093301</v>
      </c>
      <c r="AG825" s="1569">
        <f>IRR($F638:AG638)</f>
        <v>0.71105816850962134</v>
      </c>
      <c r="AH825" s="1569">
        <f>IRR($F638:AH638)</f>
        <v>0.71105819166897244</v>
      </c>
      <c r="AI825" s="1569">
        <f>IRR($F638:AI638)</f>
        <v>0.7110582043505147</v>
      </c>
      <c r="AJ825" s="1569">
        <f>IRR($F638:AJ638)</f>
        <v>0.71105821128398183</v>
      </c>
      <c r="AK825" s="1569">
        <f>IRR($F638:AK638)</f>
        <v>0.71105821506801048</v>
      </c>
      <c r="AL825" s="1569">
        <f>IRR($F638:AL638)</f>
        <v>0.71105821712894346</v>
      </c>
      <c r="AM825" s="1569">
        <f>IRR($F638:AM638)</f>
        <v>0.71105821824874882</v>
      </c>
      <c r="AN825" s="1569">
        <f>IRR($F638:AN638)</f>
        <v>0.71105821885553233</v>
      </c>
      <c r="AO825" s="1569">
        <f>IRR($F638:AO638)</f>
        <v>0.71105821918329171</v>
      </c>
      <c r="AP825" s="1569">
        <f>IRR($F638:AP638)</f>
        <v>0.71105821935968816</v>
      </c>
      <c r="AQ825" s="1569">
        <f>IRR($F638:AQ638)</f>
        <v>0.71105821945422121</v>
      </c>
      <c r="AR825" s="1569">
        <f>IRR($F638:AR638)</f>
        <v>0.71105821950463066</v>
      </c>
      <c r="AS825" s="1569">
        <f>IRR($F638:AS638)</f>
        <v>0.71105821953135462</v>
      </c>
      <c r="AT825" s="1569">
        <f>IRR($F638:AT638)</f>
        <v>0.71105821954542314</v>
      </c>
      <c r="AU825" s="1569">
        <f>IRR($F638:AU638)</f>
        <v>0.71105821955276727</v>
      </c>
      <c r="AV825" s="1569">
        <f>IRR($F638:AV638)</f>
        <v>0.71105821955656068</v>
      </c>
      <c r="AW825" s="1569">
        <f>IRR($F638:AW638)</f>
        <v>0.71105821955849535</v>
      </c>
      <c r="AX825" s="1569">
        <f>IRR($F638:AX638)</f>
        <v>0.71105821955946569</v>
      </c>
      <c r="AY825" s="1569">
        <f>IRR($F638:AY638)</f>
        <v>0.71105821955994153</v>
      </c>
      <c r="AZ825" s="1569">
        <f>IRR($F638:AZ638)</f>
        <v>0.71105821956016779</v>
      </c>
      <c r="BA825" s="1569">
        <f>IRR($F638:BA638)</f>
        <v>0.71105821956027015</v>
      </c>
      <c r="BB825" s="1569">
        <f>IRR($F638:BB638)</f>
        <v>0.71105821956031345</v>
      </c>
      <c r="BC825" s="1569">
        <f>IRR($F638:BC638)</f>
        <v>0.71105821956032922</v>
      </c>
      <c r="BD825" s="1569">
        <f>IRR($F638:BD638)</f>
        <v>0.71105821956033277</v>
      </c>
      <c r="BE825" s="1569">
        <f>IRR($F638:BE638)</f>
        <v>0.71105821956033211</v>
      </c>
      <c r="BF825" s="1569">
        <f>IRR($F638:BF638)</f>
        <v>0.71105821956032966</v>
      </c>
      <c r="BG825" s="1569">
        <f>IRR($F638:BG638)</f>
        <v>0.71105821956032722</v>
      </c>
      <c r="BH825" s="1569">
        <f>IRR($F638:BH638)</f>
        <v>0.71105821956032544</v>
      </c>
      <c r="BI825" s="1569">
        <f>IRR($F638:BI638)</f>
        <v>0.71105821956032411</v>
      </c>
      <c r="BJ825" s="1569">
        <f>IRR($F638:BJ638)</f>
        <v>0.71105821956032278</v>
      </c>
      <c r="BK825" s="1569">
        <f>IRR($F638:BK638)</f>
        <v>0.71105821956032211</v>
      </c>
      <c r="BL825" s="1569">
        <f>IRR($F638:BL638)</f>
        <v>0.71105821956032145</v>
      </c>
      <c r="BM825" s="1569">
        <f>IRR($F638:BM638)</f>
        <v>0.71105821956032123</v>
      </c>
      <c r="BN825" s="1571">
        <f>IRR($F638:BN638)</f>
        <v>0.71105821956032123</v>
      </c>
    </row>
    <row r="826" spans="2:66" x14ac:dyDescent="0.15">
      <c r="B826" s="1337"/>
      <c r="C826" s="1367"/>
      <c r="D826" s="1364" t="str">
        <f t="shared" si="211"/>
        <v>High Price Range</v>
      </c>
      <c r="E826" s="1393" t="str">
        <f t="shared" si="211"/>
        <v>High Range CAPEX</v>
      </c>
      <c r="F826" s="1615">
        <f t="shared" si="207"/>
        <v>0.78359172717412928</v>
      </c>
      <c r="G826" s="1572">
        <f>IRR($F639:G639)</f>
        <v>-8.8778010377049577E-2</v>
      </c>
      <c r="H826" s="1572">
        <f>IRR($F639:H639)</f>
        <v>0.43915273577423308</v>
      </c>
      <c r="I826" s="1572">
        <f>IRR($F639:I639)</f>
        <v>0.63165087690740807</v>
      </c>
      <c r="J826" s="1572">
        <f>IRR($F639:J639)</f>
        <v>0.71125313654209599</v>
      </c>
      <c r="K826" s="1572">
        <f>IRR($F639:K639)</f>
        <v>0.74745773877509691</v>
      </c>
      <c r="L826" s="1572">
        <f>IRR($F639:L639)</f>
        <v>0.76498164057026896</v>
      </c>
      <c r="M826" s="1572">
        <f>IRR($F639:M639)</f>
        <v>0.77381462624658237</v>
      </c>
      <c r="N826" s="1572">
        <f>IRR($F639:N639)</f>
        <v>0.77838725344364135</v>
      </c>
      <c r="O826" s="1572">
        <f>IRR($F639:O639)</f>
        <v>0.78079671202018419</v>
      </c>
      <c r="P826" s="1572">
        <f>IRR($F639:P639)</f>
        <v>0.78208153831247751</v>
      </c>
      <c r="Q826" s="1572">
        <f>IRR($F639:Q639)</f>
        <v>0.78277224639868037</v>
      </c>
      <c r="R826" s="1572">
        <f>IRR($F639:R639)</f>
        <v>0.78314566332030577</v>
      </c>
      <c r="S826" s="1572">
        <f>IRR($F639:S639)</f>
        <v>0.78334835587468721</v>
      </c>
      <c r="T826" s="1572">
        <f>IRR($F639:T639)</f>
        <v>0.78345870314247934</v>
      </c>
      <c r="U826" s="1572">
        <f>IRR($F639:U639)</f>
        <v>0.78351891147435238</v>
      </c>
      <c r="V826" s="1572">
        <f>IRR($F639:V639)</f>
        <v>0.78355182045633143</v>
      </c>
      <c r="W826" s="1572">
        <f>IRR($F639:W639)</f>
        <v>0.78356983368493816</v>
      </c>
      <c r="X826" s="1569">
        <f>IRR($F639:X639)</f>
        <v>0.78357970525786058</v>
      </c>
      <c r="Y826" s="1569">
        <f>IRR($F639:Y639)</f>
        <v>0.78358512058565366</v>
      </c>
      <c r="Z826" s="1569">
        <f>IRR($F639:Z639)</f>
        <v>0.78358809396893059</v>
      </c>
      <c r="AA826" s="1569">
        <f>IRR($F639:AA639)</f>
        <v>0.78358972785328351</v>
      </c>
      <c r="AB826" s="1569">
        <f>IRR($F639:AB639)</f>
        <v>0.78359062631818954</v>
      </c>
      <c r="AC826" s="1569">
        <f>IRR($F639:AC639)</f>
        <v>0.78359112069895298</v>
      </c>
      <c r="AD826" s="1569">
        <f>IRR($F639:AD639)</f>
        <v>0.78359139289288504</v>
      </c>
      <c r="AE826" s="1569">
        <f>IRR($F639:AE639)</f>
        <v>0.78359154283753929</v>
      </c>
      <c r="AF826" s="1569">
        <f>IRR($F639:AF639)</f>
        <v>0.78359162547960248</v>
      </c>
      <c r="AG826" s="1569">
        <f>IRR($F639:AG639)</f>
        <v>0.7835916710489752</v>
      </c>
      <c r="AH826" s="1569">
        <f>IRR($F639:AH639)</f>
        <v>0.78359169618708346</v>
      </c>
      <c r="AI826" s="1569">
        <f>IRR($F639:AI639)</f>
        <v>0.78359171005998163</v>
      </c>
      <c r="AJ826" s="1569">
        <f>IRR($F639:AJ639)</f>
        <v>0.78359171771886604</v>
      </c>
      <c r="AK826" s="1569">
        <f>IRR($F639:AK639)</f>
        <v>0.78359172194864168</v>
      </c>
      <c r="AL826" s="1569">
        <f>IRR($F639:AL639)</f>
        <v>0.78359172428539758</v>
      </c>
      <c r="AM826" s="1569">
        <f>IRR($F639:AM639)</f>
        <v>0.78359172557675127</v>
      </c>
      <c r="AN826" s="1569">
        <f>IRR($F639:AN639)</f>
        <v>0.78359172629059826</v>
      </c>
      <c r="AO826" s="1569">
        <f>IRR($F639:AO639)</f>
        <v>0.78359172668531496</v>
      </c>
      <c r="AP826" s="1569">
        <f>IRR($F639:AP639)</f>
        <v>0.78359172690362877</v>
      </c>
      <c r="AQ826" s="1569">
        <f>IRR($F639:AQ639)</f>
        <v>0.78359172702440594</v>
      </c>
      <c r="AR826" s="1569">
        <f>IRR($F639:AR639)</f>
        <v>0.78359172709123937</v>
      </c>
      <c r="AS826" s="1569">
        <f>IRR($F639:AS639)</f>
        <v>0.78359172712823</v>
      </c>
      <c r="AT826" s="1569">
        <f>IRR($F639:AT639)</f>
        <v>0.78359172714870806</v>
      </c>
      <c r="AU826" s="1569">
        <f>IRR($F639:AU639)</f>
        <v>0.78359172716004744</v>
      </c>
      <c r="AV826" s="1569">
        <f>IRR($F639:AV639)</f>
        <v>0.7835917271663273</v>
      </c>
      <c r="AW826" s="1569">
        <f>IRR($F639:AW639)</f>
        <v>0.78359172716980585</v>
      </c>
      <c r="AX826" s="1569">
        <f>IRR($F639:AX639)</f>
        <v>0.78359172717173275</v>
      </c>
      <c r="AY826" s="1569">
        <f>IRR($F639:AY639)</f>
        <v>0.78359172717280123</v>
      </c>
      <c r="AZ826" s="1569">
        <f>IRR($F639:AZ639)</f>
        <v>0.78359172717339276</v>
      </c>
      <c r="BA826" s="1569">
        <f>IRR($F639:BA639)</f>
        <v>0.78359172717372094</v>
      </c>
      <c r="BB826" s="1569">
        <f>IRR($F639:BB639)</f>
        <v>0.7835917271739028</v>
      </c>
      <c r="BC826" s="1569">
        <f>IRR($F639:BC639)</f>
        <v>0.78359172717400338</v>
      </c>
      <c r="BD826" s="1569">
        <f>IRR($F639:BD639)</f>
        <v>0.78359172717405956</v>
      </c>
      <c r="BE826" s="1569">
        <f>IRR($F639:BE639)</f>
        <v>0.78359172717409065</v>
      </c>
      <c r="BF826" s="1569">
        <f>IRR($F639:BF639)</f>
        <v>0.78359172717410752</v>
      </c>
      <c r="BG826" s="1569">
        <f>IRR($F639:BG639)</f>
        <v>0.78359172717411751</v>
      </c>
      <c r="BH826" s="1569">
        <f>IRR($F639:BH639)</f>
        <v>0.7835917271741224</v>
      </c>
      <c r="BI826" s="1569">
        <f>IRR($F639:BI639)</f>
        <v>0.78359172717412529</v>
      </c>
      <c r="BJ826" s="1569">
        <f>IRR($F639:BJ639)</f>
        <v>0.78359172717412706</v>
      </c>
      <c r="BK826" s="1569">
        <f>IRR($F639:BK639)</f>
        <v>0.78359172717412817</v>
      </c>
      <c r="BL826" s="1569">
        <f>IRR($F639:BL639)</f>
        <v>0.78359172717412884</v>
      </c>
      <c r="BM826" s="1569">
        <f>IRR($F639:BM639)</f>
        <v>0.78359172717412884</v>
      </c>
      <c r="BN826" s="1571">
        <f>IRR($F639:BN639)</f>
        <v>0.78359172717412928</v>
      </c>
    </row>
    <row r="827" spans="2:66" x14ac:dyDescent="0.15">
      <c r="B827" s="1337"/>
      <c r="C827" s="1366"/>
      <c r="D827" s="166"/>
      <c r="E827" s="1394"/>
      <c r="F827" s="1614"/>
      <c r="G827" s="1569"/>
      <c r="H827" s="1569"/>
      <c r="I827" s="1569"/>
      <c r="J827" s="1569"/>
      <c r="K827" s="1569"/>
      <c r="L827" s="1569"/>
      <c r="M827" s="1569"/>
      <c r="N827" s="1569"/>
      <c r="O827" s="1569"/>
      <c r="P827" s="1569"/>
      <c r="Q827" s="1569"/>
      <c r="R827" s="1569"/>
      <c r="S827" s="1569"/>
      <c r="T827" s="1569"/>
      <c r="U827" s="1569"/>
      <c r="V827" s="1569"/>
      <c r="W827" s="1569"/>
      <c r="X827" s="1569"/>
      <c r="Y827" s="1569"/>
      <c r="Z827" s="1569"/>
      <c r="AA827" s="1569"/>
      <c r="AB827" s="1569"/>
      <c r="AC827" s="1569"/>
      <c r="AD827" s="1569"/>
      <c r="AE827" s="1569"/>
      <c r="AF827" s="1569"/>
      <c r="AG827" s="1569"/>
      <c r="AH827" s="1569"/>
      <c r="AI827" s="1569"/>
      <c r="AJ827" s="1569"/>
      <c r="AK827" s="1569"/>
      <c r="AL827" s="1569"/>
      <c r="AM827" s="1569"/>
      <c r="AN827" s="1569"/>
      <c r="AO827" s="1569"/>
      <c r="AP827" s="1569"/>
      <c r="AQ827" s="1569"/>
      <c r="AR827" s="1569"/>
      <c r="AS827" s="1569"/>
      <c r="AT827" s="1569"/>
      <c r="AU827" s="1569"/>
      <c r="AV827" s="1569"/>
      <c r="AW827" s="1569"/>
      <c r="AX827" s="1569"/>
      <c r="AY827" s="1569"/>
      <c r="AZ827" s="1569"/>
      <c r="BA827" s="1569"/>
      <c r="BB827" s="1569"/>
      <c r="BC827" s="1569"/>
      <c r="BD827" s="1569"/>
      <c r="BE827" s="1569"/>
      <c r="BF827" s="1569"/>
      <c r="BG827" s="1569"/>
      <c r="BH827" s="1569"/>
      <c r="BI827" s="1569"/>
      <c r="BJ827" s="1569"/>
      <c r="BK827" s="1569"/>
      <c r="BL827" s="1569"/>
      <c r="BM827" s="1569"/>
      <c r="BN827" s="1571"/>
    </row>
    <row r="828" spans="2:66" x14ac:dyDescent="0.15">
      <c r="B828" s="1337"/>
      <c r="C828" s="1380" t="str">
        <f t="shared" si="209"/>
        <v>High Range Opex - Low</v>
      </c>
      <c r="D828" s="166" t="str">
        <f t="shared" ref="D828:E830" si="212">D766</f>
        <v>Low Price Range</v>
      </c>
      <c r="E828" s="1394" t="str">
        <f t="shared" si="212"/>
        <v>High Range CAPEX</v>
      </c>
      <c r="F828" s="1614" t="e">
        <f t="shared" si="207"/>
        <v>#NUM!</v>
      </c>
      <c r="G828" s="1569" t="e">
        <f>IRR($F641:G641)</f>
        <v>#NUM!</v>
      </c>
      <c r="H828" s="1569" t="e">
        <f>IRR($F641:H641)</f>
        <v>#NUM!</v>
      </c>
      <c r="I828" s="1569" t="e">
        <f>IRR($F641:I641)</f>
        <v>#NUM!</v>
      </c>
      <c r="J828" s="1569" t="e">
        <f>IRR($F641:J641)</f>
        <v>#NUM!</v>
      </c>
      <c r="K828" s="1569" t="e">
        <f>IRR($F641:K641)</f>
        <v>#NUM!</v>
      </c>
      <c r="L828" s="1569" t="e">
        <f>IRR($F641:L641)</f>
        <v>#NUM!</v>
      </c>
      <c r="M828" s="1569" t="e">
        <f>IRR($F641:M641)</f>
        <v>#NUM!</v>
      </c>
      <c r="N828" s="1569" t="e">
        <f>IRR($F641:N641)</f>
        <v>#NUM!</v>
      </c>
      <c r="O828" s="1569" t="e">
        <f>IRR($F641:O641)</f>
        <v>#NUM!</v>
      </c>
      <c r="P828" s="1569" t="e">
        <f>IRR($F641:P641)</f>
        <v>#NUM!</v>
      </c>
      <c r="Q828" s="1569" t="e">
        <f>IRR($F641:Q641)</f>
        <v>#NUM!</v>
      </c>
      <c r="R828" s="1569" t="e">
        <f>IRR($F641:R641)</f>
        <v>#NUM!</v>
      </c>
      <c r="S828" s="1569" t="e">
        <f>IRR($F641:S641)</f>
        <v>#NUM!</v>
      </c>
      <c r="T828" s="1569" t="e">
        <f>IRR($F641:T641)</f>
        <v>#NUM!</v>
      </c>
      <c r="U828" s="1569" t="e">
        <f>IRR($F641:U641)</f>
        <v>#NUM!</v>
      </c>
      <c r="V828" s="1569" t="e">
        <f>IRR($F641:V641)</f>
        <v>#NUM!</v>
      </c>
      <c r="W828" s="1569" t="e">
        <f>IRR($F641:W641)</f>
        <v>#NUM!</v>
      </c>
      <c r="X828" s="1569" t="e">
        <f>IRR($F641:X641)</f>
        <v>#NUM!</v>
      </c>
      <c r="Y828" s="1569" t="e">
        <f>IRR($F641:Y641)</f>
        <v>#NUM!</v>
      </c>
      <c r="Z828" s="1569" t="e">
        <f>IRR($F641:Z641)</f>
        <v>#NUM!</v>
      </c>
      <c r="AA828" s="1569" t="e">
        <f>IRR($F641:AA641)</f>
        <v>#NUM!</v>
      </c>
      <c r="AB828" s="1569" t="e">
        <f>IRR($F641:AB641)</f>
        <v>#NUM!</v>
      </c>
      <c r="AC828" s="1569" t="e">
        <f>IRR($F641:AC641)</f>
        <v>#NUM!</v>
      </c>
      <c r="AD828" s="1569" t="e">
        <f>IRR($F641:AD641)</f>
        <v>#NUM!</v>
      </c>
      <c r="AE828" s="1569" t="e">
        <f>IRR($F641:AE641)</f>
        <v>#NUM!</v>
      </c>
      <c r="AF828" s="1569" t="e">
        <f>IRR($F641:AF641)</f>
        <v>#NUM!</v>
      </c>
      <c r="AG828" s="1569" t="e">
        <f>IRR($F641:AG641)</f>
        <v>#NUM!</v>
      </c>
      <c r="AH828" s="1569" t="e">
        <f>IRR($F641:AH641)</f>
        <v>#NUM!</v>
      </c>
      <c r="AI828" s="1569" t="e">
        <f>IRR($F641:AI641)</f>
        <v>#NUM!</v>
      </c>
      <c r="AJ828" s="1569" t="e">
        <f>IRR($F641:AJ641)</f>
        <v>#NUM!</v>
      </c>
      <c r="AK828" s="1569" t="e">
        <f>IRR($F641:AK641)</f>
        <v>#NUM!</v>
      </c>
      <c r="AL828" s="1569" t="e">
        <f>IRR($F641:AL641)</f>
        <v>#NUM!</v>
      </c>
      <c r="AM828" s="1569" t="e">
        <f>IRR($F641:AM641)</f>
        <v>#NUM!</v>
      </c>
      <c r="AN828" s="1569" t="e">
        <f>IRR($F641:AN641)</f>
        <v>#NUM!</v>
      </c>
      <c r="AO828" s="1569" t="e">
        <f>IRR($F641:AO641)</f>
        <v>#NUM!</v>
      </c>
      <c r="AP828" s="1569" t="e">
        <f>IRR($F641:AP641)</f>
        <v>#NUM!</v>
      </c>
      <c r="AQ828" s="1569" t="e">
        <f>IRR($F641:AQ641)</f>
        <v>#NUM!</v>
      </c>
      <c r="AR828" s="1569" t="e">
        <f>IRR($F641:AR641)</f>
        <v>#NUM!</v>
      </c>
      <c r="AS828" s="1569" t="e">
        <f>IRR($F641:AS641)</f>
        <v>#NUM!</v>
      </c>
      <c r="AT828" s="1569" t="e">
        <f>IRR($F641:AT641)</f>
        <v>#NUM!</v>
      </c>
      <c r="AU828" s="1569" t="e">
        <f>IRR($F641:AU641)</f>
        <v>#NUM!</v>
      </c>
      <c r="AV828" s="1569" t="e">
        <f>IRR($F641:AV641)</f>
        <v>#NUM!</v>
      </c>
      <c r="AW828" s="1569" t="e">
        <f>IRR($F641:AW641)</f>
        <v>#NUM!</v>
      </c>
      <c r="AX828" s="1569" t="e">
        <f>IRR($F641:AX641)</f>
        <v>#NUM!</v>
      </c>
      <c r="AY828" s="1569" t="e">
        <f>IRR($F641:AY641)</f>
        <v>#NUM!</v>
      </c>
      <c r="AZ828" s="1569" t="e">
        <f>IRR($F641:AZ641)</f>
        <v>#NUM!</v>
      </c>
      <c r="BA828" s="1569" t="e">
        <f>IRR($F641:BA641)</f>
        <v>#NUM!</v>
      </c>
      <c r="BB828" s="1569" t="e">
        <f>IRR($F641:BB641)</f>
        <v>#NUM!</v>
      </c>
      <c r="BC828" s="1569" t="e">
        <f>IRR($F641:BC641)</f>
        <v>#NUM!</v>
      </c>
      <c r="BD828" s="1569" t="e">
        <f>IRR($F641:BD641)</f>
        <v>#NUM!</v>
      </c>
      <c r="BE828" s="1569" t="e">
        <f>IRR($F641:BE641)</f>
        <v>#NUM!</v>
      </c>
      <c r="BF828" s="1569" t="e">
        <f>IRR($F641:BF641)</f>
        <v>#NUM!</v>
      </c>
      <c r="BG828" s="1569" t="e">
        <f>IRR($F641:BG641)</f>
        <v>#NUM!</v>
      </c>
      <c r="BH828" s="1569" t="e">
        <f>IRR($F641:BH641)</f>
        <v>#NUM!</v>
      </c>
      <c r="BI828" s="1569" t="e">
        <f>IRR($F641:BI641)</f>
        <v>#NUM!</v>
      </c>
      <c r="BJ828" s="1569" t="e">
        <f>IRR($F641:BJ641)</f>
        <v>#NUM!</v>
      </c>
      <c r="BK828" s="1569" t="e">
        <f>IRR($F641:BK641)</f>
        <v>#NUM!</v>
      </c>
      <c r="BL828" s="1569" t="e">
        <f>IRR($F641:BL641)</f>
        <v>#NUM!</v>
      </c>
      <c r="BM828" s="1569" t="e">
        <f>IRR($F641:BM641)</f>
        <v>#NUM!</v>
      </c>
      <c r="BN828" s="1571" t="e">
        <f>IRR($F641:BN641)</f>
        <v>#NUM!</v>
      </c>
    </row>
    <row r="829" spans="2:66" x14ac:dyDescent="0.15">
      <c r="B829" s="1337"/>
      <c r="C829" s="1380"/>
      <c r="D829" s="166" t="str">
        <f t="shared" si="212"/>
        <v>Low Price Range</v>
      </c>
      <c r="E829" s="1394" t="str">
        <f t="shared" si="212"/>
        <v>High Range CAPEX</v>
      </c>
      <c r="F829" s="1614" t="e">
        <f t="shared" si="207"/>
        <v>#NUM!</v>
      </c>
      <c r="G829" s="1569" t="e">
        <f>IRR($F642:G642)</f>
        <v>#NUM!</v>
      </c>
      <c r="H829" s="1569" t="e">
        <f>IRR($F642:H642)</f>
        <v>#NUM!</v>
      </c>
      <c r="I829" s="1569" t="e">
        <f>IRR($F642:I642)</f>
        <v>#NUM!</v>
      </c>
      <c r="J829" s="1569" t="e">
        <f>IRR($F642:J642)</f>
        <v>#NUM!</v>
      </c>
      <c r="K829" s="1569" t="e">
        <f>IRR($F642:K642)</f>
        <v>#NUM!</v>
      </c>
      <c r="L829" s="1569" t="e">
        <f>IRR($F642:L642)</f>
        <v>#NUM!</v>
      </c>
      <c r="M829" s="1569" t="e">
        <f>IRR($F642:M642)</f>
        <v>#NUM!</v>
      </c>
      <c r="N829" s="1569" t="e">
        <f>IRR($F642:N642)</f>
        <v>#NUM!</v>
      </c>
      <c r="O829" s="1569" t="e">
        <f>IRR($F642:O642)</f>
        <v>#NUM!</v>
      </c>
      <c r="P829" s="1569" t="e">
        <f>IRR($F642:P642)</f>
        <v>#NUM!</v>
      </c>
      <c r="Q829" s="1569" t="e">
        <f>IRR($F642:Q642)</f>
        <v>#NUM!</v>
      </c>
      <c r="R829" s="1569" t="e">
        <f>IRR($F642:R642)</f>
        <v>#NUM!</v>
      </c>
      <c r="S829" s="1569" t="e">
        <f>IRR($F642:S642)</f>
        <v>#NUM!</v>
      </c>
      <c r="T829" s="1569" t="e">
        <f>IRR($F642:T642)</f>
        <v>#NUM!</v>
      </c>
      <c r="U829" s="1569" t="e">
        <f>IRR($F642:U642)</f>
        <v>#NUM!</v>
      </c>
      <c r="V829" s="1569" t="e">
        <f>IRR($F642:V642)</f>
        <v>#NUM!</v>
      </c>
      <c r="W829" s="1569" t="e">
        <f>IRR($F642:W642)</f>
        <v>#NUM!</v>
      </c>
      <c r="X829" s="1569" t="e">
        <f>IRR($F642:X642)</f>
        <v>#NUM!</v>
      </c>
      <c r="Y829" s="1569" t="e">
        <f>IRR($F642:Y642)</f>
        <v>#NUM!</v>
      </c>
      <c r="Z829" s="1569" t="e">
        <f>IRR($F642:Z642)</f>
        <v>#NUM!</v>
      </c>
      <c r="AA829" s="1569" t="e">
        <f>IRR($F642:AA642)</f>
        <v>#NUM!</v>
      </c>
      <c r="AB829" s="1569" t="e">
        <f>IRR($F642:AB642)</f>
        <v>#NUM!</v>
      </c>
      <c r="AC829" s="1569" t="e">
        <f>IRR($F642:AC642)</f>
        <v>#NUM!</v>
      </c>
      <c r="AD829" s="1569" t="e">
        <f>IRR($F642:AD642)</f>
        <v>#NUM!</v>
      </c>
      <c r="AE829" s="1569" t="e">
        <f>IRR($F642:AE642)</f>
        <v>#NUM!</v>
      </c>
      <c r="AF829" s="1569" t="e">
        <f>IRR($F642:AF642)</f>
        <v>#NUM!</v>
      </c>
      <c r="AG829" s="1569" t="e">
        <f>IRR($F642:AG642)</f>
        <v>#NUM!</v>
      </c>
      <c r="AH829" s="1569" t="e">
        <f>IRR($F642:AH642)</f>
        <v>#NUM!</v>
      </c>
      <c r="AI829" s="1569" t="e">
        <f>IRR($F642:AI642)</f>
        <v>#NUM!</v>
      </c>
      <c r="AJ829" s="1569" t="e">
        <f>IRR($F642:AJ642)</f>
        <v>#NUM!</v>
      </c>
      <c r="AK829" s="1569" t="e">
        <f>IRR($F642:AK642)</f>
        <v>#NUM!</v>
      </c>
      <c r="AL829" s="1569" t="e">
        <f>IRR($F642:AL642)</f>
        <v>#NUM!</v>
      </c>
      <c r="AM829" s="1569" t="e">
        <f>IRR($F642:AM642)</f>
        <v>#NUM!</v>
      </c>
      <c r="AN829" s="1569" t="e">
        <f>IRR($F642:AN642)</f>
        <v>#NUM!</v>
      </c>
      <c r="AO829" s="1569" t="e">
        <f>IRR($F642:AO642)</f>
        <v>#NUM!</v>
      </c>
      <c r="AP829" s="1569" t="e">
        <f>IRR($F642:AP642)</f>
        <v>#NUM!</v>
      </c>
      <c r="AQ829" s="1569" t="e">
        <f>IRR($F642:AQ642)</f>
        <v>#NUM!</v>
      </c>
      <c r="AR829" s="1569" t="e">
        <f>IRR($F642:AR642)</f>
        <v>#NUM!</v>
      </c>
      <c r="AS829" s="1569" t="e">
        <f>IRR($F642:AS642)</f>
        <v>#NUM!</v>
      </c>
      <c r="AT829" s="1569" t="e">
        <f>IRR($F642:AT642)</f>
        <v>#NUM!</v>
      </c>
      <c r="AU829" s="1569" t="e">
        <f>IRR($F642:AU642)</f>
        <v>#NUM!</v>
      </c>
      <c r="AV829" s="1569" t="e">
        <f>IRR($F642:AV642)</f>
        <v>#NUM!</v>
      </c>
      <c r="AW829" s="1569" t="e">
        <f>IRR($F642:AW642)</f>
        <v>#NUM!</v>
      </c>
      <c r="AX829" s="1569" t="e">
        <f>IRR($F642:AX642)</f>
        <v>#NUM!</v>
      </c>
      <c r="AY829" s="1569" t="e">
        <f>IRR($F642:AY642)</f>
        <v>#NUM!</v>
      </c>
      <c r="AZ829" s="1569" t="e">
        <f>IRR($F642:AZ642)</f>
        <v>#NUM!</v>
      </c>
      <c r="BA829" s="1569" t="e">
        <f>IRR($F642:BA642)</f>
        <v>#NUM!</v>
      </c>
      <c r="BB829" s="1569" t="e">
        <f>IRR($F642:BB642)</f>
        <v>#NUM!</v>
      </c>
      <c r="BC829" s="1569" t="e">
        <f>IRR($F642:BC642)</f>
        <v>#NUM!</v>
      </c>
      <c r="BD829" s="1569" t="e">
        <f>IRR($F642:BD642)</f>
        <v>#NUM!</v>
      </c>
      <c r="BE829" s="1569" t="e">
        <f>IRR($F642:BE642)</f>
        <v>#NUM!</v>
      </c>
      <c r="BF829" s="1569" t="e">
        <f>IRR($F642:BF642)</f>
        <v>#NUM!</v>
      </c>
      <c r="BG829" s="1569" t="e">
        <f>IRR($F642:BG642)</f>
        <v>#NUM!</v>
      </c>
      <c r="BH829" s="1569" t="e">
        <f>IRR($F642:BH642)</f>
        <v>#NUM!</v>
      </c>
      <c r="BI829" s="1569" t="e">
        <f>IRR($F642:BI642)</f>
        <v>#NUM!</v>
      </c>
      <c r="BJ829" s="1569" t="e">
        <f>IRR($F642:BJ642)</f>
        <v>#NUM!</v>
      </c>
      <c r="BK829" s="1569" t="e">
        <f>IRR($F642:BK642)</f>
        <v>#NUM!</v>
      </c>
      <c r="BL829" s="1569" t="e">
        <f>IRR($F642:BL642)</f>
        <v>#NUM!</v>
      </c>
      <c r="BM829" s="1569" t="e">
        <f>IRR($F642:BM642)</f>
        <v>#NUM!</v>
      </c>
      <c r="BN829" s="1571" t="e">
        <f>IRR($F642:BN642)</f>
        <v>#NUM!</v>
      </c>
    </row>
    <row r="830" spans="2:66" x14ac:dyDescent="0.15">
      <c r="B830" s="1337"/>
      <c r="C830" s="1380"/>
      <c r="D830" s="166" t="str">
        <f t="shared" si="212"/>
        <v>Low Price Range</v>
      </c>
      <c r="E830" s="1394" t="str">
        <f t="shared" si="212"/>
        <v>High Range CAPEX</v>
      </c>
      <c r="F830" s="1614" t="e">
        <f t="shared" si="207"/>
        <v>#NUM!</v>
      </c>
      <c r="G830" s="1569" t="e">
        <f>IRR($F643:G643)</f>
        <v>#NUM!</v>
      </c>
      <c r="H830" s="1569" t="e">
        <f>IRR($F643:H643)</f>
        <v>#NUM!</v>
      </c>
      <c r="I830" s="1569" t="e">
        <f>IRR($F643:I643)</f>
        <v>#NUM!</v>
      </c>
      <c r="J830" s="1569" t="e">
        <f>IRR($F643:J643)</f>
        <v>#NUM!</v>
      </c>
      <c r="K830" s="1569" t="e">
        <f>IRR($F643:K643)</f>
        <v>#NUM!</v>
      </c>
      <c r="L830" s="1569" t="e">
        <f>IRR($F643:L643)</f>
        <v>#NUM!</v>
      </c>
      <c r="M830" s="1569" t="e">
        <f>IRR($F643:M643)</f>
        <v>#NUM!</v>
      </c>
      <c r="N830" s="1569" t="e">
        <f>IRR($F643:N643)</f>
        <v>#NUM!</v>
      </c>
      <c r="O830" s="1569" t="e">
        <f>IRR($F643:O643)</f>
        <v>#NUM!</v>
      </c>
      <c r="P830" s="1569" t="e">
        <f>IRR($F643:P643)</f>
        <v>#NUM!</v>
      </c>
      <c r="Q830" s="1569" t="e">
        <f>IRR($F643:Q643)</f>
        <v>#NUM!</v>
      </c>
      <c r="R830" s="1569" t="e">
        <f>IRR($F643:R643)</f>
        <v>#NUM!</v>
      </c>
      <c r="S830" s="1569" t="e">
        <f>IRR($F643:S643)</f>
        <v>#NUM!</v>
      </c>
      <c r="T830" s="1569" t="e">
        <f>IRR($F643:T643)</f>
        <v>#NUM!</v>
      </c>
      <c r="U830" s="1569" t="e">
        <f>IRR($F643:U643)</f>
        <v>#NUM!</v>
      </c>
      <c r="V830" s="1569" t="e">
        <f>IRR($F643:V643)</f>
        <v>#NUM!</v>
      </c>
      <c r="W830" s="1569" t="e">
        <f>IRR($F643:W643)</f>
        <v>#NUM!</v>
      </c>
      <c r="X830" s="1569" t="e">
        <f>IRR($F643:X643)</f>
        <v>#NUM!</v>
      </c>
      <c r="Y830" s="1569" t="e">
        <f>IRR($F643:Y643)</f>
        <v>#NUM!</v>
      </c>
      <c r="Z830" s="1569" t="e">
        <f>IRR($F643:Z643)</f>
        <v>#NUM!</v>
      </c>
      <c r="AA830" s="1569" t="e">
        <f>IRR($F643:AA643)</f>
        <v>#NUM!</v>
      </c>
      <c r="AB830" s="1569" t="e">
        <f>IRR($F643:AB643)</f>
        <v>#NUM!</v>
      </c>
      <c r="AC830" s="1569" t="e">
        <f>IRR($F643:AC643)</f>
        <v>#NUM!</v>
      </c>
      <c r="AD830" s="1569" t="e">
        <f>IRR($F643:AD643)</f>
        <v>#NUM!</v>
      </c>
      <c r="AE830" s="1569" t="e">
        <f>IRR($F643:AE643)</f>
        <v>#NUM!</v>
      </c>
      <c r="AF830" s="1569" t="e">
        <f>IRR($F643:AF643)</f>
        <v>#NUM!</v>
      </c>
      <c r="AG830" s="1569" t="e">
        <f>IRR($F643:AG643)</f>
        <v>#NUM!</v>
      </c>
      <c r="AH830" s="1569" t="e">
        <f>IRR($F643:AH643)</f>
        <v>#NUM!</v>
      </c>
      <c r="AI830" s="1569" t="e">
        <f>IRR($F643:AI643)</f>
        <v>#NUM!</v>
      </c>
      <c r="AJ830" s="1569" t="e">
        <f>IRR($F643:AJ643)</f>
        <v>#NUM!</v>
      </c>
      <c r="AK830" s="1569" t="e">
        <f>IRR($F643:AK643)</f>
        <v>#NUM!</v>
      </c>
      <c r="AL830" s="1569" t="e">
        <f>IRR($F643:AL643)</f>
        <v>#NUM!</v>
      </c>
      <c r="AM830" s="1569" t="e">
        <f>IRR($F643:AM643)</f>
        <v>#NUM!</v>
      </c>
      <c r="AN830" s="1569" t="e">
        <f>IRR($F643:AN643)</f>
        <v>#NUM!</v>
      </c>
      <c r="AO830" s="1569" t="e">
        <f>IRR($F643:AO643)</f>
        <v>#NUM!</v>
      </c>
      <c r="AP830" s="1569" t="e">
        <f>IRR($F643:AP643)</f>
        <v>#NUM!</v>
      </c>
      <c r="AQ830" s="1569" t="e">
        <f>IRR($F643:AQ643)</f>
        <v>#NUM!</v>
      </c>
      <c r="AR830" s="1569" t="e">
        <f>IRR($F643:AR643)</f>
        <v>#NUM!</v>
      </c>
      <c r="AS830" s="1569" t="e">
        <f>IRR($F643:AS643)</f>
        <v>#NUM!</v>
      </c>
      <c r="AT830" s="1569" t="e">
        <f>IRR($F643:AT643)</f>
        <v>#NUM!</v>
      </c>
      <c r="AU830" s="1569" t="e">
        <f>IRR($F643:AU643)</f>
        <v>#NUM!</v>
      </c>
      <c r="AV830" s="1569" t="e">
        <f>IRR($F643:AV643)</f>
        <v>#NUM!</v>
      </c>
      <c r="AW830" s="1569" t="e">
        <f>IRR($F643:AW643)</f>
        <v>#NUM!</v>
      </c>
      <c r="AX830" s="1569" t="e">
        <f>IRR($F643:AX643)</f>
        <v>#NUM!</v>
      </c>
      <c r="AY830" s="1569" t="e">
        <f>IRR($F643:AY643)</f>
        <v>#NUM!</v>
      </c>
      <c r="AZ830" s="1569" t="e">
        <f>IRR($F643:AZ643)</f>
        <v>#NUM!</v>
      </c>
      <c r="BA830" s="1569" t="e">
        <f>IRR($F643:BA643)</f>
        <v>#NUM!</v>
      </c>
      <c r="BB830" s="1569" t="e">
        <f>IRR($F643:BB643)</f>
        <v>#NUM!</v>
      </c>
      <c r="BC830" s="1569" t="e">
        <f>IRR($F643:BC643)</f>
        <v>#NUM!</v>
      </c>
      <c r="BD830" s="1569" t="e">
        <f>IRR($F643:BD643)</f>
        <v>#NUM!</v>
      </c>
      <c r="BE830" s="1569" t="e">
        <f>IRR($F643:BE643)</f>
        <v>#NUM!</v>
      </c>
      <c r="BF830" s="1569" t="e">
        <f>IRR($F643:BF643)</f>
        <v>#NUM!</v>
      </c>
      <c r="BG830" s="1569" t="e">
        <f>IRR($F643:BG643)</f>
        <v>#NUM!</v>
      </c>
      <c r="BH830" s="1569" t="e">
        <f>IRR($F643:BH643)</f>
        <v>#NUM!</v>
      </c>
      <c r="BI830" s="1569" t="e">
        <f>IRR($F643:BI643)</f>
        <v>#NUM!</v>
      </c>
      <c r="BJ830" s="1569" t="e">
        <f>IRR($F643:BJ643)</f>
        <v>#NUM!</v>
      </c>
      <c r="BK830" s="1569" t="e">
        <f>IRR($F643:BK643)</f>
        <v>#NUM!</v>
      </c>
      <c r="BL830" s="1569" t="e">
        <f>IRR($F643:BL643)</f>
        <v>#NUM!</v>
      </c>
      <c r="BM830" s="1569" t="e">
        <f>IRR($F643:BM643)</f>
        <v>#NUM!</v>
      </c>
      <c r="BN830" s="1571" t="e">
        <f>IRR($F643:BN643)</f>
        <v>#NUM!</v>
      </c>
    </row>
    <row r="831" spans="2:66" x14ac:dyDescent="0.15">
      <c r="B831" s="1337"/>
      <c r="C831" s="1380"/>
      <c r="D831" s="166"/>
      <c r="E831" s="1394"/>
      <c r="F831" s="1614"/>
      <c r="G831" s="1569"/>
      <c r="H831" s="1569"/>
      <c r="I831" s="1569"/>
      <c r="J831" s="1569"/>
      <c r="K831" s="1569"/>
      <c r="L831" s="1569"/>
      <c r="M831" s="1569"/>
      <c r="N831" s="1569"/>
      <c r="O831" s="1569"/>
      <c r="P831" s="1569"/>
      <c r="Q831" s="1569"/>
      <c r="R831" s="1569"/>
      <c r="S831" s="1569"/>
      <c r="T831" s="1569"/>
      <c r="U831" s="1569"/>
      <c r="V831" s="1569"/>
      <c r="W831" s="1569"/>
      <c r="X831" s="1569"/>
      <c r="Y831" s="1569"/>
      <c r="Z831" s="1569"/>
      <c r="AA831" s="1569"/>
      <c r="AB831" s="1569"/>
      <c r="AC831" s="1569"/>
      <c r="AD831" s="1569"/>
      <c r="AE831" s="1569"/>
      <c r="AF831" s="1569"/>
      <c r="AG831" s="1569"/>
      <c r="AH831" s="1569"/>
      <c r="AI831" s="1569"/>
      <c r="AJ831" s="1569"/>
      <c r="AK831" s="1569"/>
      <c r="AL831" s="1569"/>
      <c r="AM831" s="1569"/>
      <c r="AN831" s="1569"/>
      <c r="AO831" s="1569"/>
      <c r="AP831" s="1569"/>
      <c r="AQ831" s="1569"/>
      <c r="AR831" s="1569"/>
      <c r="AS831" s="1569"/>
      <c r="AT831" s="1569"/>
      <c r="AU831" s="1569"/>
      <c r="AV831" s="1569"/>
      <c r="AW831" s="1569"/>
      <c r="AX831" s="1569"/>
      <c r="AY831" s="1569"/>
      <c r="AZ831" s="1569"/>
      <c r="BA831" s="1569"/>
      <c r="BB831" s="1569"/>
      <c r="BC831" s="1569"/>
      <c r="BD831" s="1569"/>
      <c r="BE831" s="1569"/>
      <c r="BF831" s="1569"/>
      <c r="BG831" s="1569"/>
      <c r="BH831" s="1569"/>
      <c r="BI831" s="1569"/>
      <c r="BJ831" s="1569"/>
      <c r="BK831" s="1569"/>
      <c r="BL831" s="1569"/>
      <c r="BM831" s="1569"/>
      <c r="BN831" s="1571"/>
    </row>
    <row r="832" spans="2:66" x14ac:dyDescent="0.15">
      <c r="B832" s="1337"/>
      <c r="C832" s="1380"/>
      <c r="D832" s="166" t="str">
        <f t="shared" ref="D832:E834" si="213">D770</f>
        <v>High Price Range</v>
      </c>
      <c r="E832" s="1394" t="str">
        <f t="shared" si="213"/>
        <v>High Range CAPEX</v>
      </c>
      <c r="F832" s="1614">
        <f t="shared" si="207"/>
        <v>0.67341741111230058</v>
      </c>
      <c r="G832" s="1569">
        <f>IRR($F645:G645)</f>
        <v>-5.6288627491803411E-2</v>
      </c>
      <c r="H832" s="1569">
        <f>IRR($F645:H645)</f>
        <v>0.40108178207713463</v>
      </c>
      <c r="I832" s="1569">
        <f>IRR($F645:I645)</f>
        <v>0.55795553869408088</v>
      </c>
      <c r="J832" s="1569">
        <f>IRR($F645:J645)</f>
        <v>0.62041602760873826</v>
      </c>
      <c r="K832" s="1569">
        <f>IRR($F645:K645)</f>
        <v>0.64791980296809348</v>
      </c>
      <c r="L832" s="1569">
        <f>IRR($F645:L645)</f>
        <v>0.66081088048468728</v>
      </c>
      <c r="M832" s="1569">
        <f>IRR($F645:M645)</f>
        <v>0.66708954193380654</v>
      </c>
      <c r="N832" s="1569">
        <f>IRR($F645:N645)</f>
        <v>0.6702191306498988</v>
      </c>
      <c r="O832" s="1569">
        <f>IRR($F645:O645)</f>
        <v>0.67179949736621936</v>
      </c>
      <c r="P832" s="1569">
        <f>IRR($F645:P645)</f>
        <v>0.67260232121738905</v>
      </c>
      <c r="Q832" s="1569">
        <f>IRR($F645:Q645)</f>
        <v>0.67301043304051378</v>
      </c>
      <c r="R832" s="1569">
        <f>IRR($F645:R645)</f>
        <v>0.67321712001853884</v>
      </c>
      <c r="S832" s="1569">
        <f>IRR($F645:S645)</f>
        <v>0.67332096073874359</v>
      </c>
      <c r="T832" s="1569">
        <f>IRR($F645:T645)</f>
        <v>0.6733724663715277</v>
      </c>
      <c r="U832" s="1569">
        <f>IRR($F645:U645)</f>
        <v>0.67339753107</v>
      </c>
      <c r="V832" s="1569">
        <f>IRR($F645:V645)</f>
        <v>0.67340938877281076</v>
      </c>
      <c r="W832" s="1569">
        <f>IRR($F645:W645)</f>
        <v>0.67341475957193508</v>
      </c>
      <c r="X832" s="1569">
        <f>IRR($F645:X645)</f>
        <v>0.67341702128625514</v>
      </c>
      <c r="Y832" s="1569">
        <f>IRR($F645:Y645)</f>
        <v>0.67341784670935856</v>
      </c>
      <c r="Z832" s="1569">
        <f>IRR($F645:Z645)</f>
        <v>0.67341804672736383</v>
      </c>
      <c r="AA832" s="1569">
        <f>IRR($F645:AA645)</f>
        <v>0.67341800223942427</v>
      </c>
      <c r="AB832" s="1569">
        <f>IRR($F645:AB645)</f>
        <v>0.67341788362572119</v>
      </c>
      <c r="AC832" s="1569">
        <f>IRR($F645:AC645)</f>
        <v>0.673417760958819</v>
      </c>
      <c r="AD832" s="1569">
        <f>IRR($F645:AD645)</f>
        <v>0.67341765843866153</v>
      </c>
      <c r="AE832" s="1569">
        <f>IRR($F645:AE645)</f>
        <v>0.67341758065131452</v>
      </c>
      <c r="AF832" s="1569">
        <f>IRR($F645:AF645)</f>
        <v>0.67341752480188988</v>
      </c>
      <c r="AG832" s="1569">
        <f>IRR($F645:AG645)</f>
        <v>0.6734174861084461</v>
      </c>
      <c r="AH832" s="1569">
        <f>IRR($F645:AH645)</f>
        <v>0.67341745995945668</v>
      </c>
      <c r="AI832" s="1569">
        <f>IRR($F645:AI645)</f>
        <v>0.67341744260816783</v>
      </c>
      <c r="AJ832" s="1569">
        <f>IRR($F645:AJ645)</f>
        <v>0.67341743125441011</v>
      </c>
      <c r="AK832" s="1569">
        <f>IRR($F645:AK645)</f>
        <v>0.67341742390641279</v>
      </c>
      <c r="AL832" s="1569">
        <f>IRR($F645:AL645)</f>
        <v>0.67341741919288367</v>
      </c>
      <c r="AM832" s="1569">
        <f>IRR($F645:AM645)</f>
        <v>0.67341741619124762</v>
      </c>
      <c r="AN832" s="1569">
        <f>IRR($F645:AN645)</f>
        <v>0.67341741429136293</v>
      </c>
      <c r="AO832" s="1569">
        <f>IRR($F645:AO645)</f>
        <v>0.6734174130950068</v>
      </c>
      <c r="AP832" s="1569">
        <f>IRR($F645:AP645)</f>
        <v>0.67341741234497365</v>
      </c>
      <c r="AQ832" s="1569">
        <f>IRR($F645:AQ645)</f>
        <v>0.67341741187654236</v>
      </c>
      <c r="AR832" s="1569">
        <f>IRR($F645:AR645)</f>
        <v>0.67341741158495427</v>
      </c>
      <c r="AS832" s="1569">
        <f>IRR($F645:AS645)</f>
        <v>0.67341741140397593</v>
      </c>
      <c r="AT832" s="1569">
        <f>IRR($F645:AT645)</f>
        <v>0.67341741129193844</v>
      </c>
      <c r="AU832" s="1569">
        <f>IRR($F645:AU645)</f>
        <v>0.67341741122273935</v>
      </c>
      <c r="AV832" s="1569">
        <f>IRR($F645:AV645)</f>
        <v>0.67341741118008658</v>
      </c>
      <c r="AW832" s="1569">
        <f>IRR($F645:AW645)</f>
        <v>0.67341741115384468</v>
      </c>
      <c r="AX832" s="1569">
        <f>IRR($F645:AX645)</f>
        <v>0.67341741113772668</v>
      </c>
      <c r="AY832" s="1569">
        <f>IRR($F645:AY645)</f>
        <v>0.67341741112784193</v>
      </c>
      <c r="AZ832" s="1569">
        <f>IRR($F645:AZ645)</f>
        <v>0.6734174111217881</v>
      </c>
      <c r="BA832" s="1569">
        <f>IRR($F645:BA645)</f>
        <v>0.67341741111808506</v>
      </c>
      <c r="BB832" s="1569">
        <f>IRR($F645:BB645)</f>
        <v>0.67341741111582265</v>
      </c>
      <c r="BC832" s="1569">
        <f>IRR($F645:BC645)</f>
        <v>0.67341741111444198</v>
      </c>
      <c r="BD832" s="1569">
        <f>IRR($F645:BD645)</f>
        <v>0.67341741111359998</v>
      </c>
      <c r="BE832" s="1569">
        <f>IRR($F645:BE645)</f>
        <v>0.67341741111308728</v>
      </c>
      <c r="BF832" s="1569">
        <f>IRR($F645:BF645)</f>
        <v>0.67341741111277531</v>
      </c>
      <c r="BG832" s="1569">
        <f>IRR($F645:BG645)</f>
        <v>0.67341741111258524</v>
      </c>
      <c r="BH832" s="1569">
        <f>IRR($F645:BH645)</f>
        <v>0.67341741111247</v>
      </c>
      <c r="BI832" s="1569">
        <f>IRR($F645:BI645)</f>
        <v>0.67341741111239961</v>
      </c>
      <c r="BJ832" s="1569">
        <f>IRR($F645:BJ645)</f>
        <v>0.67341741111235742</v>
      </c>
      <c r="BK832" s="1569">
        <f>IRR($F645:BK645)</f>
        <v>0.67341741111233167</v>
      </c>
      <c r="BL832" s="1569">
        <f>IRR($F645:BL645)</f>
        <v>0.67341741111231612</v>
      </c>
      <c r="BM832" s="1569">
        <f>IRR($F645:BM645)</f>
        <v>0.67341741111230635</v>
      </c>
      <c r="BN832" s="1571">
        <f>IRR($F645:BN645)</f>
        <v>0.67341741111230058</v>
      </c>
    </row>
    <row r="833" spans="2:66" x14ac:dyDescent="0.15">
      <c r="B833" s="1337"/>
      <c r="C833" s="1380"/>
      <c r="D833" s="166" t="str">
        <f t="shared" si="213"/>
        <v>High Price Range</v>
      </c>
      <c r="E833" s="1394" t="str">
        <f t="shared" si="213"/>
        <v>High Range CAPEX</v>
      </c>
      <c r="F833" s="1614">
        <f t="shared" si="207"/>
        <v>0.75064916701360973</v>
      </c>
      <c r="G833" s="1569">
        <f>IRR($F646:G646)</f>
        <v>-5.6288627491803411E-2</v>
      </c>
      <c r="H833" s="1569">
        <f>IRR($F646:H646)</f>
        <v>0.44097159426434374</v>
      </c>
      <c r="I833" s="1569">
        <f>IRR($F646:I646)</f>
        <v>0.61650768366133457</v>
      </c>
      <c r="J833" s="1569">
        <f>IRR($F646:J646)</f>
        <v>0.68772446905550066</v>
      </c>
      <c r="K833" s="1569">
        <f>IRR($F646:K646)</f>
        <v>0.71963418492042353</v>
      </c>
      <c r="L833" s="1569">
        <f>IRR($F646:L646)</f>
        <v>0.73487449018157869</v>
      </c>
      <c r="M833" s="1569">
        <f>IRR($F646:M646)</f>
        <v>0.74246040790814893</v>
      </c>
      <c r="N833" s="1569">
        <f>IRR($F646:N646)</f>
        <v>0.74634020272775348</v>
      </c>
      <c r="O833" s="1569">
        <f>IRR($F646:O646)</f>
        <v>0.74836074506688433</v>
      </c>
      <c r="P833" s="1569">
        <f>IRR($F646:P646)</f>
        <v>0.74942599251768516</v>
      </c>
      <c r="Q833" s="1569">
        <f>IRR($F646:Q646)</f>
        <v>0.7499923695303774</v>
      </c>
      <c r="R833" s="1569">
        <f>IRR($F646:R646)</f>
        <v>0.75029530479489726</v>
      </c>
      <c r="S833" s="1569">
        <f>IRR($F646:S646)</f>
        <v>0.75045803380591125</v>
      </c>
      <c r="T833" s="1569">
        <f>IRR($F646:T646)</f>
        <v>0.75054572749775783</v>
      </c>
      <c r="U833" s="1569">
        <f>IRR($F646:U646)</f>
        <v>0.75059310029723281</v>
      </c>
      <c r="V833" s="1569">
        <f>IRR($F646:V646)</f>
        <v>0.75061874008005858</v>
      </c>
      <c r="W833" s="1569">
        <f>IRR($F646:W646)</f>
        <v>0.7506326381764834</v>
      </c>
      <c r="X833" s="1569">
        <f>IRR($F646:X646)</f>
        <v>0.7506401808441665</v>
      </c>
      <c r="Y833" s="1569">
        <f>IRR($F646:Y646)</f>
        <v>0.75064427839348258</v>
      </c>
      <c r="Z833" s="1569">
        <f>IRR($F646:Z646)</f>
        <v>0.75064650617585227</v>
      </c>
      <c r="AA833" s="1569">
        <f>IRR($F646:AA646)</f>
        <v>0.75064771817851494</v>
      </c>
      <c r="AB833" s="1569">
        <f>IRR($F646:AB646)</f>
        <v>0.75064837789714645</v>
      </c>
      <c r="AC833" s="1569">
        <f>IRR($F646:AC646)</f>
        <v>0.75064873713912683</v>
      </c>
      <c r="AD833" s="1569">
        <f>IRR($F646:AD646)</f>
        <v>0.75064893281723477</v>
      </c>
      <c r="AE833" s="1569">
        <f>IRR($F646:AE646)</f>
        <v>0.75064903942319572</v>
      </c>
      <c r="AF833" s="1569">
        <f>IRR($F646:AF646)</f>
        <v>0.75064909750829489</v>
      </c>
      <c r="AG833" s="1569">
        <f>IRR($F646:AG646)</f>
        <v>0.75064912915684134</v>
      </c>
      <c r="AH833" s="1569">
        <f>IRR($F646:AH646)</f>
        <v>0.75064914639979641</v>
      </c>
      <c r="AI833" s="1569">
        <f>IRR($F646:AI646)</f>
        <v>0.75064915579275371</v>
      </c>
      <c r="AJ833" s="1569">
        <f>IRR($F646:AJ646)</f>
        <v>0.75064916090827527</v>
      </c>
      <c r="AK833" s="1569">
        <f>IRR($F646:AK646)</f>
        <v>0.75064916369336032</v>
      </c>
      <c r="AL833" s="1569">
        <f>IRR($F646:AL646)</f>
        <v>0.750649165209055</v>
      </c>
      <c r="AM833" s="1569">
        <f>IRR($F646:AM646)</f>
        <v>0.75064916603351883</v>
      </c>
      <c r="AN833" s="1569">
        <f>IRR($F646:AN646)</f>
        <v>0.75064916648172741</v>
      </c>
      <c r="AO833" s="1569">
        <f>IRR($F646:AO646)</f>
        <v>0.75064916672522597</v>
      </c>
      <c r="AP833" s="1569">
        <f>IRR($F646:AP646)</f>
        <v>0.75064916685740957</v>
      </c>
      <c r="AQ833" s="1569">
        <f>IRR($F646:AQ646)</f>
        <v>0.75064916692910288</v>
      </c>
      <c r="AR833" s="1569">
        <f>IRR($F646:AR646)</f>
        <v>0.75064916696794892</v>
      </c>
      <c r="AS833" s="1569">
        <f>IRR($F646:AS646)</f>
        <v>0.75064916698897366</v>
      </c>
      <c r="AT833" s="1569">
        <f>IRR($F646:AT646)</f>
        <v>0.75064916700033923</v>
      </c>
      <c r="AU833" s="1569">
        <f>IRR($F646:AU646)</f>
        <v>0.75064916700647455</v>
      </c>
      <c r="AV833" s="1569">
        <f>IRR($F646:AV646)</f>
        <v>0.75064916700978124</v>
      </c>
      <c r="AW833" s="1569">
        <f>IRR($F646:AW646)</f>
        <v>0.75064916701156004</v>
      </c>
      <c r="AX833" s="1569">
        <f>IRR($F646:AX646)</f>
        <v>0.75064916701251505</v>
      </c>
      <c r="AY833" s="1569">
        <f>IRR($F646:AY646)</f>
        <v>0.75064916701302731</v>
      </c>
      <c r="AZ833" s="1569">
        <f>IRR($F646:AZ646)</f>
        <v>0.75064916701330087</v>
      </c>
      <c r="BA833" s="1569">
        <f>IRR($F646:BA646)</f>
        <v>0.75064916701344653</v>
      </c>
      <c r="BB833" s="1569">
        <f>IRR($F646:BB646)</f>
        <v>0.75064916701352402</v>
      </c>
      <c r="BC833" s="1569">
        <f>IRR($F646:BC646)</f>
        <v>0.7506491670135651</v>
      </c>
      <c r="BD833" s="1569">
        <f>IRR($F646:BD646)</f>
        <v>0.75064916701358664</v>
      </c>
      <c r="BE833" s="1569">
        <f>IRR($F646:BE646)</f>
        <v>0.75064916701359818</v>
      </c>
      <c r="BF833" s="1569">
        <f>IRR($F646:BF646)</f>
        <v>0.75064916701360396</v>
      </c>
      <c r="BG833" s="1569">
        <f>IRR($F646:BG646)</f>
        <v>0.75064916701360707</v>
      </c>
      <c r="BH833" s="1569">
        <f>IRR($F646:BH646)</f>
        <v>0.75064916701360862</v>
      </c>
      <c r="BI833" s="1569">
        <f>IRR($F646:BI646)</f>
        <v>0.75064916701360906</v>
      </c>
      <c r="BJ833" s="1569">
        <f>IRR($F646:BJ646)</f>
        <v>0.75064916701360973</v>
      </c>
      <c r="BK833" s="1569">
        <f>IRR($F646:BK646)</f>
        <v>0.75064916701361017</v>
      </c>
      <c r="BL833" s="1569">
        <f>IRR($F646:BL646)</f>
        <v>0.75064916701360973</v>
      </c>
      <c r="BM833" s="1569">
        <f>IRR($F646:BM646)</f>
        <v>0.75064916701361017</v>
      </c>
      <c r="BN833" s="1571">
        <f>IRR($F646:BN646)</f>
        <v>0.75064916701360973</v>
      </c>
    </row>
    <row r="834" spans="2:66" x14ac:dyDescent="0.15">
      <c r="B834" s="1337"/>
      <c r="C834" s="1381"/>
      <c r="D834" s="1364" t="str">
        <f t="shared" si="213"/>
        <v>High Price Range</v>
      </c>
      <c r="E834" s="1393" t="str">
        <f t="shared" si="213"/>
        <v>High Range CAPEX</v>
      </c>
      <c r="F834" s="1615">
        <f t="shared" si="207"/>
        <v>0.8200661919005594</v>
      </c>
      <c r="G834" s="1572">
        <f>IRR($F647:G647)</f>
        <v>-5.6288627491803411E-2</v>
      </c>
      <c r="H834" s="1572">
        <f>IRR($F647:H647)</f>
        <v>0.47928317702379264</v>
      </c>
      <c r="I834" s="1572">
        <f>IRR($F647:I647)</f>
        <v>0.67187889093307906</v>
      </c>
      <c r="J834" s="1572">
        <f>IRR($F647:J647)</f>
        <v>0.75053221531890335</v>
      </c>
      <c r="K834" s="1572">
        <f>IRR($F647:K647)</f>
        <v>0.78585213992789726</v>
      </c>
      <c r="L834" s="1572">
        <f>IRR($F647:L647)</f>
        <v>0.8027188878998972</v>
      </c>
      <c r="M834" s="1572">
        <f>IRR($F647:M647)</f>
        <v>0.81109950081713866</v>
      </c>
      <c r="N834" s="1572">
        <f>IRR($F647:N647)</f>
        <v>0.8153725259372071</v>
      </c>
      <c r="O834" s="1572">
        <f>IRR($F647:O647)</f>
        <v>0.81758850776450598</v>
      </c>
      <c r="P834" s="1572">
        <f>IRR($F647:P647)</f>
        <v>0.81875075328875568</v>
      </c>
      <c r="Q834" s="1572">
        <f>IRR($F647:Q647)</f>
        <v>0.8193649944705288</v>
      </c>
      <c r="R834" s="1572">
        <f>IRR($F647:R647)</f>
        <v>0.81969132849292925</v>
      </c>
      <c r="S834" s="1572">
        <f>IRR($F647:S647)</f>
        <v>0.81986535031611929</v>
      </c>
      <c r="T834" s="1572">
        <f>IRR($F647:T647)</f>
        <v>0.81995840334343151</v>
      </c>
      <c r="U834" s="1572">
        <f>IRR($F647:U647)</f>
        <v>0.82000826400284854</v>
      </c>
      <c r="V834" s="1572">
        <f>IRR($F647:V647)</f>
        <v>0.82003502458232291</v>
      </c>
      <c r="W834" s="1572">
        <f>IRR($F647:W647)</f>
        <v>0.82004940634456025</v>
      </c>
      <c r="X834" s="1572">
        <f>IRR($F647:X647)</f>
        <v>0.82005714410441977</v>
      </c>
      <c r="Y834" s="1572">
        <f>IRR($F647:Y647)</f>
        <v>0.82006131123641057</v>
      </c>
      <c r="Z834" s="1569">
        <f>IRR($F647:Z647)</f>
        <v>0.8200635573248678</v>
      </c>
      <c r="AA834" s="1569">
        <f>IRR($F647:AA647)</f>
        <v>0.82006476888189073</v>
      </c>
      <c r="AB834" s="1569">
        <f>IRR($F647:AB647)</f>
        <v>0.82006542284883999</v>
      </c>
      <c r="AC834" s="1569">
        <f>IRR($F647:AC647)</f>
        <v>0.82006577606109188</v>
      </c>
      <c r="AD834" s="1569">
        <f>IRR($F647:AD647)</f>
        <v>0.82006596694131928</v>
      </c>
      <c r="AE834" s="1569">
        <f>IRR($F647:AE647)</f>
        <v>0.82006607014892974</v>
      </c>
      <c r="AF834" s="1569">
        <f>IRR($F647:AF647)</f>
        <v>0.82006612597935979</v>
      </c>
      <c r="AG834" s="1569">
        <f>IRR($F647:AG647)</f>
        <v>0.8200661561944298</v>
      </c>
      <c r="AH834" s="1569">
        <f>IRR($F647:AH647)</f>
        <v>0.82006617255340863</v>
      </c>
      <c r="AI834" s="1569">
        <f>IRR($F647:AI647)</f>
        <v>0.82006618141387788</v>
      </c>
      <c r="AJ834" s="1569">
        <f>IRR($F647:AJ647)</f>
        <v>0.82006618621468697</v>
      </c>
      <c r="AK834" s="1569">
        <f>IRR($F647:AK647)</f>
        <v>0.82006618881676019</v>
      </c>
      <c r="AL834" s="1569">
        <f>IRR($F647:AL647)</f>
        <v>0.82006619022755323</v>
      </c>
      <c r="AM834" s="1569">
        <f>IRR($F647:AM647)</f>
        <v>0.82006619099268674</v>
      </c>
      <c r="AN834" s="1569">
        <f>IRR($F647:AN647)</f>
        <v>0.82006619140776915</v>
      </c>
      <c r="AO834" s="1569">
        <f>IRR($F647:AO647)</f>
        <v>0.82006619163301075</v>
      </c>
      <c r="AP834" s="1569">
        <f>IRR($F647:AP647)</f>
        <v>0.82006619175526718</v>
      </c>
      <c r="AQ834" s="1569">
        <f>IRR($F647:AQ647)</f>
        <v>0.82006619182164142</v>
      </c>
      <c r="AR834" s="1569">
        <f>IRR($F647:AR647)</f>
        <v>0.82006619185768503</v>
      </c>
      <c r="AS834" s="1569">
        <f>IRR($F647:AS647)</f>
        <v>0.82006619187726226</v>
      </c>
      <c r="AT834" s="1569">
        <f>IRR($F647:AT647)</f>
        <v>0.82006619188789798</v>
      </c>
      <c r="AU834" s="1569">
        <f>IRR($F647:AU647)</f>
        <v>0.82006619189367691</v>
      </c>
      <c r="AV834" s="1569">
        <f>IRR($F647:AV647)</f>
        <v>0.82006619189681773</v>
      </c>
      <c r="AW834" s="1569">
        <f>IRR($F647:AW647)</f>
        <v>0.82006619189852481</v>
      </c>
      <c r="AX834" s="1569">
        <f>IRR($F647:AX647)</f>
        <v>0.82006619189945273</v>
      </c>
      <c r="AY834" s="1569">
        <f>IRR($F647:AY647)</f>
        <v>0.82006619189995766</v>
      </c>
      <c r="AZ834" s="1569">
        <f>IRR($F647:AZ647)</f>
        <v>0.82006619190023211</v>
      </c>
      <c r="BA834" s="1569">
        <f>IRR($F647:BA647)</f>
        <v>0.82006619190038132</v>
      </c>
      <c r="BB834" s="1569">
        <f>IRR($F647:BB647)</f>
        <v>0.82006619190046282</v>
      </c>
      <c r="BC834" s="1569">
        <f>IRR($F647:BC647)</f>
        <v>0.82006619190050722</v>
      </c>
      <c r="BD834" s="1569">
        <f>IRR($F647:BD647)</f>
        <v>0.82006619190053076</v>
      </c>
      <c r="BE834" s="1569">
        <f>IRR($F647:BE647)</f>
        <v>0.82006619190054408</v>
      </c>
      <c r="BF834" s="1569">
        <f>IRR($F647:BF647)</f>
        <v>0.82006619190055097</v>
      </c>
      <c r="BG834" s="1569">
        <f>IRR($F647:BG647)</f>
        <v>0.82006619190055496</v>
      </c>
      <c r="BH834" s="1569">
        <f>IRR($F647:BH647)</f>
        <v>0.82006619190055718</v>
      </c>
      <c r="BI834" s="1569">
        <f>IRR($F647:BI647)</f>
        <v>0.82006619190055829</v>
      </c>
      <c r="BJ834" s="1569">
        <f>IRR($F647:BJ647)</f>
        <v>0.82006619190055896</v>
      </c>
      <c r="BK834" s="1569">
        <f>IRR($F647:BK647)</f>
        <v>0.82006619190055896</v>
      </c>
      <c r="BL834" s="1569">
        <f>IRR($F647:BL647)</f>
        <v>0.8200661919005594</v>
      </c>
      <c r="BM834" s="1569">
        <f>IRR($F647:BM647)</f>
        <v>0.8200661919005594</v>
      </c>
      <c r="BN834" s="1571">
        <f>IRR($F647:BN647)</f>
        <v>0.8200661919005594</v>
      </c>
    </row>
    <row r="835" spans="2:66" x14ac:dyDescent="0.15">
      <c r="B835" s="1337"/>
      <c r="C835" s="1380"/>
      <c r="D835" s="166"/>
      <c r="E835" s="1394"/>
      <c r="F835" s="1614"/>
      <c r="G835" s="1569"/>
      <c r="H835" s="1569"/>
      <c r="I835" s="1569"/>
      <c r="J835" s="1569"/>
      <c r="K835" s="1569"/>
      <c r="L835" s="1569"/>
      <c r="M835" s="1569"/>
      <c r="N835" s="1569"/>
      <c r="O835" s="1569"/>
      <c r="P835" s="1569"/>
      <c r="Q835" s="1569"/>
      <c r="R835" s="1569"/>
      <c r="S835" s="1569"/>
      <c r="T835" s="1569"/>
      <c r="U835" s="1569"/>
      <c r="V835" s="1569"/>
      <c r="W835" s="1569"/>
      <c r="X835" s="1569"/>
      <c r="Y835" s="1569"/>
      <c r="Z835" s="1569"/>
      <c r="AA835" s="1569"/>
      <c r="AB835" s="1569"/>
      <c r="AC835" s="1569"/>
      <c r="AD835" s="1569"/>
      <c r="AE835" s="1569"/>
      <c r="AF835" s="1569"/>
      <c r="AG835" s="1569"/>
      <c r="AH835" s="1569"/>
      <c r="AI835" s="1569"/>
      <c r="AJ835" s="1569"/>
      <c r="AK835" s="1569"/>
      <c r="AL835" s="1569"/>
      <c r="AM835" s="1569"/>
      <c r="AN835" s="1569"/>
      <c r="AO835" s="1569"/>
      <c r="AP835" s="1569"/>
      <c r="AQ835" s="1569"/>
      <c r="AR835" s="1569"/>
      <c r="AS835" s="1569"/>
      <c r="AT835" s="1569"/>
      <c r="AU835" s="1569"/>
      <c r="AV835" s="1569"/>
      <c r="AW835" s="1569"/>
      <c r="AX835" s="1569"/>
      <c r="AY835" s="1569"/>
      <c r="AZ835" s="1569"/>
      <c r="BA835" s="1569"/>
      <c r="BB835" s="1569"/>
      <c r="BC835" s="1569"/>
      <c r="BD835" s="1569"/>
      <c r="BE835" s="1569"/>
      <c r="BF835" s="1569"/>
      <c r="BG835" s="1569"/>
      <c r="BH835" s="1569"/>
      <c r="BI835" s="1569"/>
      <c r="BJ835" s="1569"/>
      <c r="BK835" s="1569"/>
      <c r="BL835" s="1569"/>
      <c r="BM835" s="1569"/>
      <c r="BN835" s="1571"/>
    </row>
    <row r="836" spans="2:66" x14ac:dyDescent="0.15">
      <c r="B836" s="1337"/>
      <c r="C836" s="1380" t="str">
        <f t="shared" si="209"/>
        <v>High Range Opex - High</v>
      </c>
      <c r="D836" s="166" t="str">
        <f t="shared" ref="D836:E838" si="214">D774</f>
        <v>Low Price Range</v>
      </c>
      <c r="E836" s="1394" t="str">
        <f t="shared" si="214"/>
        <v>High Range CAPEX</v>
      </c>
      <c r="F836" s="1614" t="e">
        <f t="shared" si="207"/>
        <v>#NUM!</v>
      </c>
      <c r="G836" s="1569" t="e">
        <f>IRR($F649:G649)</f>
        <v>#NUM!</v>
      </c>
      <c r="H836" s="1569" t="e">
        <f>IRR($F649:H649)</f>
        <v>#NUM!</v>
      </c>
      <c r="I836" s="1569" t="e">
        <f>IRR($F649:I649)</f>
        <v>#NUM!</v>
      </c>
      <c r="J836" s="1569" t="e">
        <f>IRR($F649:J649)</f>
        <v>#NUM!</v>
      </c>
      <c r="K836" s="1569" t="e">
        <f>IRR($F649:K649)</f>
        <v>#NUM!</v>
      </c>
      <c r="L836" s="1569" t="e">
        <f>IRR($F649:L649)</f>
        <v>#NUM!</v>
      </c>
      <c r="M836" s="1569" t="e">
        <f>IRR($F649:M649)</f>
        <v>#NUM!</v>
      </c>
      <c r="N836" s="1569" t="e">
        <f>IRR($F649:N649)</f>
        <v>#NUM!</v>
      </c>
      <c r="O836" s="1569" t="e">
        <f>IRR($F649:O649)</f>
        <v>#NUM!</v>
      </c>
      <c r="P836" s="1569" t="e">
        <f>IRR($F649:P649)</f>
        <v>#NUM!</v>
      </c>
      <c r="Q836" s="1569" t="e">
        <f>IRR($F649:Q649)</f>
        <v>#NUM!</v>
      </c>
      <c r="R836" s="1569" t="e">
        <f>IRR($F649:R649)</f>
        <v>#NUM!</v>
      </c>
      <c r="S836" s="1569" t="e">
        <f>IRR($F649:S649)</f>
        <v>#NUM!</v>
      </c>
      <c r="T836" s="1569" t="e">
        <f>IRR($F649:T649)</f>
        <v>#NUM!</v>
      </c>
      <c r="U836" s="1569" t="e">
        <f>IRR($F649:U649)</f>
        <v>#NUM!</v>
      </c>
      <c r="V836" s="1569" t="e">
        <f>IRR($F649:V649)</f>
        <v>#NUM!</v>
      </c>
      <c r="W836" s="1569" t="e">
        <f>IRR($F649:W649)</f>
        <v>#NUM!</v>
      </c>
      <c r="X836" s="1569" t="e">
        <f>IRR($F649:X649)</f>
        <v>#NUM!</v>
      </c>
      <c r="Y836" s="1569" t="e">
        <f>IRR($F649:Y649)</f>
        <v>#NUM!</v>
      </c>
      <c r="Z836" s="1569" t="e">
        <f>IRR($F649:Z649)</f>
        <v>#NUM!</v>
      </c>
      <c r="AA836" s="1569" t="e">
        <f>IRR($F649:AA649)</f>
        <v>#NUM!</v>
      </c>
      <c r="AB836" s="1569" t="e">
        <f>IRR($F649:AB649)</f>
        <v>#NUM!</v>
      </c>
      <c r="AC836" s="1569" t="e">
        <f>IRR($F649:AC649)</f>
        <v>#NUM!</v>
      </c>
      <c r="AD836" s="1569" t="e">
        <f>IRR($F649:AD649)</f>
        <v>#NUM!</v>
      </c>
      <c r="AE836" s="1569" t="e">
        <f>IRR($F649:AE649)</f>
        <v>#NUM!</v>
      </c>
      <c r="AF836" s="1569" t="e">
        <f>IRR($F649:AF649)</f>
        <v>#NUM!</v>
      </c>
      <c r="AG836" s="1569" t="e">
        <f>IRR($F649:AG649)</f>
        <v>#NUM!</v>
      </c>
      <c r="AH836" s="1569" t="e">
        <f>IRR($F649:AH649)</f>
        <v>#NUM!</v>
      </c>
      <c r="AI836" s="1569" t="e">
        <f>IRR($F649:AI649)</f>
        <v>#NUM!</v>
      </c>
      <c r="AJ836" s="1569" t="e">
        <f>IRR($F649:AJ649)</f>
        <v>#NUM!</v>
      </c>
      <c r="AK836" s="1569" t="e">
        <f>IRR($F649:AK649)</f>
        <v>#NUM!</v>
      </c>
      <c r="AL836" s="1569" t="e">
        <f>IRR($F649:AL649)</f>
        <v>#NUM!</v>
      </c>
      <c r="AM836" s="1569" t="e">
        <f>IRR($F649:AM649)</f>
        <v>#NUM!</v>
      </c>
      <c r="AN836" s="1569" t="e">
        <f>IRR($F649:AN649)</f>
        <v>#NUM!</v>
      </c>
      <c r="AO836" s="1569" t="e">
        <f>IRR($F649:AO649)</f>
        <v>#NUM!</v>
      </c>
      <c r="AP836" s="1569" t="e">
        <f>IRR($F649:AP649)</f>
        <v>#NUM!</v>
      </c>
      <c r="AQ836" s="1569" t="e">
        <f>IRR($F649:AQ649)</f>
        <v>#NUM!</v>
      </c>
      <c r="AR836" s="1569" t="e">
        <f>IRR($F649:AR649)</f>
        <v>#NUM!</v>
      </c>
      <c r="AS836" s="1569" t="e">
        <f>IRR($F649:AS649)</f>
        <v>#NUM!</v>
      </c>
      <c r="AT836" s="1569" t="e">
        <f>IRR($F649:AT649)</f>
        <v>#NUM!</v>
      </c>
      <c r="AU836" s="1569" t="e">
        <f>IRR($F649:AU649)</f>
        <v>#NUM!</v>
      </c>
      <c r="AV836" s="1569" t="e">
        <f>IRR($F649:AV649)</f>
        <v>#NUM!</v>
      </c>
      <c r="AW836" s="1569" t="e">
        <f>IRR($F649:AW649)</f>
        <v>#NUM!</v>
      </c>
      <c r="AX836" s="1569" t="e">
        <f>IRR($F649:AX649)</f>
        <v>#NUM!</v>
      </c>
      <c r="AY836" s="1569" t="e">
        <f>IRR($F649:AY649)</f>
        <v>#NUM!</v>
      </c>
      <c r="AZ836" s="1569" t="e">
        <f>IRR($F649:AZ649)</f>
        <v>#NUM!</v>
      </c>
      <c r="BA836" s="1569" t="e">
        <f>IRR($F649:BA649)</f>
        <v>#NUM!</v>
      </c>
      <c r="BB836" s="1569" t="e">
        <f>IRR($F649:BB649)</f>
        <v>#NUM!</v>
      </c>
      <c r="BC836" s="1569" t="e">
        <f>IRR($F649:BC649)</f>
        <v>#NUM!</v>
      </c>
      <c r="BD836" s="1569" t="e">
        <f>IRR($F649:BD649)</f>
        <v>#NUM!</v>
      </c>
      <c r="BE836" s="1569" t="e">
        <f>IRR($F649:BE649)</f>
        <v>#NUM!</v>
      </c>
      <c r="BF836" s="1569" t="e">
        <f>IRR($F649:BF649)</f>
        <v>#NUM!</v>
      </c>
      <c r="BG836" s="1569" t="e">
        <f>IRR($F649:BG649)</f>
        <v>#NUM!</v>
      </c>
      <c r="BH836" s="1569" t="e">
        <f>IRR($F649:BH649)</f>
        <v>#NUM!</v>
      </c>
      <c r="BI836" s="1569" t="e">
        <f>IRR($F649:BI649)</f>
        <v>#NUM!</v>
      </c>
      <c r="BJ836" s="1569" t="e">
        <f>IRR($F649:BJ649)</f>
        <v>#NUM!</v>
      </c>
      <c r="BK836" s="1569" t="e">
        <f>IRR($F649:BK649)</f>
        <v>#NUM!</v>
      </c>
      <c r="BL836" s="1569" t="e">
        <f>IRR($F649:BL649)</f>
        <v>#NUM!</v>
      </c>
      <c r="BM836" s="1569" t="e">
        <f>IRR($F649:BM649)</f>
        <v>#NUM!</v>
      </c>
      <c r="BN836" s="1571" t="e">
        <f>IRR($F649:BN649)</f>
        <v>#NUM!</v>
      </c>
    </row>
    <row r="837" spans="2:66" x14ac:dyDescent="0.15">
      <c r="B837" s="1337"/>
      <c r="C837" s="1380"/>
      <c r="D837" s="166" t="str">
        <f t="shared" si="214"/>
        <v>Low Price Range</v>
      </c>
      <c r="E837" s="1394" t="str">
        <f t="shared" si="214"/>
        <v>High Range CAPEX</v>
      </c>
      <c r="F837" s="1614" t="e">
        <f t="shared" si="207"/>
        <v>#NUM!</v>
      </c>
      <c r="G837" s="1569" t="e">
        <f>IRR($F650:G650)</f>
        <v>#NUM!</v>
      </c>
      <c r="H837" s="1569" t="e">
        <f>IRR($F650:H650)</f>
        <v>#NUM!</v>
      </c>
      <c r="I837" s="1569" t="e">
        <f>IRR($F650:I650)</f>
        <v>#NUM!</v>
      </c>
      <c r="J837" s="1569" t="e">
        <f>IRR($F650:J650)</f>
        <v>#NUM!</v>
      </c>
      <c r="K837" s="1569" t="e">
        <f>IRR($F650:K650)</f>
        <v>#NUM!</v>
      </c>
      <c r="L837" s="1569" t="e">
        <f>IRR($F650:L650)</f>
        <v>#NUM!</v>
      </c>
      <c r="M837" s="1569" t="e">
        <f>IRR($F650:M650)</f>
        <v>#NUM!</v>
      </c>
      <c r="N837" s="1569" t="e">
        <f>IRR($F650:N650)</f>
        <v>#NUM!</v>
      </c>
      <c r="O837" s="1569" t="e">
        <f>IRR($F650:O650)</f>
        <v>#NUM!</v>
      </c>
      <c r="P837" s="1569" t="e">
        <f>IRR($F650:P650)</f>
        <v>#NUM!</v>
      </c>
      <c r="Q837" s="1569" t="e">
        <f>IRR($F650:Q650)</f>
        <v>#NUM!</v>
      </c>
      <c r="R837" s="1569" t="e">
        <f>IRR($F650:R650)</f>
        <v>#NUM!</v>
      </c>
      <c r="S837" s="1569" t="e">
        <f>IRR($F650:S650)</f>
        <v>#NUM!</v>
      </c>
      <c r="T837" s="1569" t="e">
        <f>IRR($F650:T650)</f>
        <v>#NUM!</v>
      </c>
      <c r="U837" s="1569" t="e">
        <f>IRR($F650:U650)</f>
        <v>#NUM!</v>
      </c>
      <c r="V837" s="1569" t="e">
        <f>IRR($F650:V650)</f>
        <v>#NUM!</v>
      </c>
      <c r="W837" s="1569" t="e">
        <f>IRR($F650:W650)</f>
        <v>#NUM!</v>
      </c>
      <c r="X837" s="1569" t="e">
        <f>IRR($F650:X650)</f>
        <v>#NUM!</v>
      </c>
      <c r="Y837" s="1569" t="e">
        <f>IRR($F650:Y650)</f>
        <v>#NUM!</v>
      </c>
      <c r="Z837" s="1569" t="e">
        <f>IRR($F650:Z650)</f>
        <v>#NUM!</v>
      </c>
      <c r="AA837" s="1569" t="e">
        <f>IRR($F650:AA650)</f>
        <v>#NUM!</v>
      </c>
      <c r="AB837" s="1569" t="e">
        <f>IRR($F650:AB650)</f>
        <v>#NUM!</v>
      </c>
      <c r="AC837" s="1569" t="e">
        <f>IRR($F650:AC650)</f>
        <v>#NUM!</v>
      </c>
      <c r="AD837" s="1569" t="e">
        <f>IRR($F650:AD650)</f>
        <v>#NUM!</v>
      </c>
      <c r="AE837" s="1569" t="e">
        <f>IRR($F650:AE650)</f>
        <v>#NUM!</v>
      </c>
      <c r="AF837" s="1569" t="e">
        <f>IRR($F650:AF650)</f>
        <v>#NUM!</v>
      </c>
      <c r="AG837" s="1569" t="e">
        <f>IRR($F650:AG650)</f>
        <v>#NUM!</v>
      </c>
      <c r="AH837" s="1569" t="e">
        <f>IRR($F650:AH650)</f>
        <v>#NUM!</v>
      </c>
      <c r="AI837" s="1569" t="e">
        <f>IRR($F650:AI650)</f>
        <v>#NUM!</v>
      </c>
      <c r="AJ837" s="1569" t="e">
        <f>IRR($F650:AJ650)</f>
        <v>#NUM!</v>
      </c>
      <c r="AK837" s="1569" t="e">
        <f>IRR($F650:AK650)</f>
        <v>#NUM!</v>
      </c>
      <c r="AL837" s="1569" t="e">
        <f>IRR($F650:AL650)</f>
        <v>#NUM!</v>
      </c>
      <c r="AM837" s="1569" t="e">
        <f>IRR($F650:AM650)</f>
        <v>#NUM!</v>
      </c>
      <c r="AN837" s="1569" t="e">
        <f>IRR($F650:AN650)</f>
        <v>#NUM!</v>
      </c>
      <c r="AO837" s="1569" t="e">
        <f>IRR($F650:AO650)</f>
        <v>#NUM!</v>
      </c>
      <c r="AP837" s="1569" t="e">
        <f>IRR($F650:AP650)</f>
        <v>#NUM!</v>
      </c>
      <c r="AQ837" s="1569" t="e">
        <f>IRR($F650:AQ650)</f>
        <v>#NUM!</v>
      </c>
      <c r="AR837" s="1569" t="e">
        <f>IRR($F650:AR650)</f>
        <v>#NUM!</v>
      </c>
      <c r="AS837" s="1569" t="e">
        <f>IRR($F650:AS650)</f>
        <v>#NUM!</v>
      </c>
      <c r="AT837" s="1569" t="e">
        <f>IRR($F650:AT650)</f>
        <v>#NUM!</v>
      </c>
      <c r="AU837" s="1569" t="e">
        <f>IRR($F650:AU650)</f>
        <v>#NUM!</v>
      </c>
      <c r="AV837" s="1569" t="e">
        <f>IRR($F650:AV650)</f>
        <v>#NUM!</v>
      </c>
      <c r="AW837" s="1569" t="e">
        <f>IRR($F650:AW650)</f>
        <v>#NUM!</v>
      </c>
      <c r="AX837" s="1569" t="e">
        <f>IRR($F650:AX650)</f>
        <v>#NUM!</v>
      </c>
      <c r="AY837" s="1569" t="e">
        <f>IRR($F650:AY650)</f>
        <v>#NUM!</v>
      </c>
      <c r="AZ837" s="1569" t="e">
        <f>IRR($F650:AZ650)</f>
        <v>#NUM!</v>
      </c>
      <c r="BA837" s="1569" t="e">
        <f>IRR($F650:BA650)</f>
        <v>#NUM!</v>
      </c>
      <c r="BB837" s="1569" t="e">
        <f>IRR($F650:BB650)</f>
        <v>#NUM!</v>
      </c>
      <c r="BC837" s="1569" t="e">
        <f>IRR($F650:BC650)</f>
        <v>#NUM!</v>
      </c>
      <c r="BD837" s="1569" t="e">
        <f>IRR($F650:BD650)</f>
        <v>#NUM!</v>
      </c>
      <c r="BE837" s="1569" t="e">
        <f>IRR($F650:BE650)</f>
        <v>#NUM!</v>
      </c>
      <c r="BF837" s="1569" t="e">
        <f>IRR($F650:BF650)</f>
        <v>#NUM!</v>
      </c>
      <c r="BG837" s="1569" t="e">
        <f>IRR($F650:BG650)</f>
        <v>#NUM!</v>
      </c>
      <c r="BH837" s="1569" t="e">
        <f>IRR($F650:BH650)</f>
        <v>#NUM!</v>
      </c>
      <c r="BI837" s="1569" t="e">
        <f>IRR($F650:BI650)</f>
        <v>#NUM!</v>
      </c>
      <c r="BJ837" s="1569" t="e">
        <f>IRR($F650:BJ650)</f>
        <v>#NUM!</v>
      </c>
      <c r="BK837" s="1569" t="e">
        <f>IRR($F650:BK650)</f>
        <v>#NUM!</v>
      </c>
      <c r="BL837" s="1569" t="e">
        <f>IRR($F650:BL650)</f>
        <v>#NUM!</v>
      </c>
      <c r="BM837" s="1569" t="e">
        <f>IRR($F650:BM650)</f>
        <v>#NUM!</v>
      </c>
      <c r="BN837" s="1571" t="e">
        <f>IRR($F650:BN650)</f>
        <v>#NUM!</v>
      </c>
    </row>
    <row r="838" spans="2:66" x14ac:dyDescent="0.15">
      <c r="B838" s="1337"/>
      <c r="C838" s="1366"/>
      <c r="D838" s="166" t="str">
        <f t="shared" si="214"/>
        <v>Low Price Range</v>
      </c>
      <c r="E838" s="1394" t="str">
        <f t="shared" si="214"/>
        <v>High Range CAPEX</v>
      </c>
      <c r="F838" s="1614" t="e">
        <f t="shared" si="207"/>
        <v>#NUM!</v>
      </c>
      <c r="G838" s="1569" t="e">
        <f>IRR($F651:G651)</f>
        <v>#NUM!</v>
      </c>
      <c r="H838" s="1569" t="e">
        <f>IRR($F651:H651)</f>
        <v>#NUM!</v>
      </c>
      <c r="I838" s="1569" t="e">
        <f>IRR($F651:I651)</f>
        <v>#NUM!</v>
      </c>
      <c r="J838" s="1569" t="e">
        <f>IRR($F651:J651)</f>
        <v>#NUM!</v>
      </c>
      <c r="K838" s="1569" t="e">
        <f>IRR($F651:K651)</f>
        <v>#NUM!</v>
      </c>
      <c r="L838" s="1569" t="e">
        <f>IRR($F651:L651)</f>
        <v>#NUM!</v>
      </c>
      <c r="M838" s="1569" t="e">
        <f>IRR($F651:M651)</f>
        <v>#NUM!</v>
      </c>
      <c r="N838" s="1569" t="e">
        <f>IRR($F651:N651)</f>
        <v>#NUM!</v>
      </c>
      <c r="O838" s="1569" t="e">
        <f>IRR($F651:O651)</f>
        <v>#NUM!</v>
      </c>
      <c r="P838" s="1569" t="e">
        <f>IRR($F651:P651)</f>
        <v>#NUM!</v>
      </c>
      <c r="Q838" s="1569" t="e">
        <f>IRR($F651:Q651)</f>
        <v>#NUM!</v>
      </c>
      <c r="R838" s="1569" t="e">
        <f>IRR($F651:R651)</f>
        <v>#NUM!</v>
      </c>
      <c r="S838" s="1569" t="e">
        <f>IRR($F651:S651)</f>
        <v>#NUM!</v>
      </c>
      <c r="T838" s="1569" t="e">
        <f>IRR($F651:T651)</f>
        <v>#NUM!</v>
      </c>
      <c r="U838" s="1569" t="e">
        <f>IRR($F651:U651)</f>
        <v>#NUM!</v>
      </c>
      <c r="V838" s="1569" t="e">
        <f>IRR($F651:V651)</f>
        <v>#NUM!</v>
      </c>
      <c r="W838" s="1569" t="e">
        <f>IRR($F651:W651)</f>
        <v>#NUM!</v>
      </c>
      <c r="X838" s="1569" t="e">
        <f>IRR($F651:X651)</f>
        <v>#NUM!</v>
      </c>
      <c r="Y838" s="1569" t="e">
        <f>IRR($F651:Y651)</f>
        <v>#NUM!</v>
      </c>
      <c r="Z838" s="1569" t="e">
        <f>IRR($F651:Z651)</f>
        <v>#NUM!</v>
      </c>
      <c r="AA838" s="1569" t="e">
        <f>IRR($F651:AA651)</f>
        <v>#NUM!</v>
      </c>
      <c r="AB838" s="1569" t="e">
        <f>IRR($F651:AB651)</f>
        <v>#NUM!</v>
      </c>
      <c r="AC838" s="1569" t="e">
        <f>IRR($F651:AC651)</f>
        <v>#NUM!</v>
      </c>
      <c r="AD838" s="1569" t="e">
        <f>IRR($F651:AD651)</f>
        <v>#NUM!</v>
      </c>
      <c r="AE838" s="1569" t="e">
        <f>IRR($F651:AE651)</f>
        <v>#NUM!</v>
      </c>
      <c r="AF838" s="1569" t="e">
        <f>IRR($F651:AF651)</f>
        <v>#NUM!</v>
      </c>
      <c r="AG838" s="1569" t="e">
        <f>IRR($F651:AG651)</f>
        <v>#NUM!</v>
      </c>
      <c r="AH838" s="1569" t="e">
        <f>IRR($F651:AH651)</f>
        <v>#NUM!</v>
      </c>
      <c r="AI838" s="1569" t="e">
        <f>IRR($F651:AI651)</f>
        <v>#NUM!</v>
      </c>
      <c r="AJ838" s="1569" t="e">
        <f>IRR($F651:AJ651)</f>
        <v>#NUM!</v>
      </c>
      <c r="AK838" s="1569" t="e">
        <f>IRR($F651:AK651)</f>
        <v>#NUM!</v>
      </c>
      <c r="AL838" s="1569" t="e">
        <f>IRR($F651:AL651)</f>
        <v>#NUM!</v>
      </c>
      <c r="AM838" s="1569" t="e">
        <f>IRR($F651:AM651)</f>
        <v>#NUM!</v>
      </c>
      <c r="AN838" s="1569" t="e">
        <f>IRR($F651:AN651)</f>
        <v>#NUM!</v>
      </c>
      <c r="AO838" s="1569" t="e">
        <f>IRR($F651:AO651)</f>
        <v>#NUM!</v>
      </c>
      <c r="AP838" s="1569" t="e">
        <f>IRR($F651:AP651)</f>
        <v>#NUM!</v>
      </c>
      <c r="AQ838" s="1569" t="e">
        <f>IRR($F651:AQ651)</f>
        <v>#NUM!</v>
      </c>
      <c r="AR838" s="1569" t="e">
        <f>IRR($F651:AR651)</f>
        <v>#NUM!</v>
      </c>
      <c r="AS838" s="1569" t="e">
        <f>IRR($F651:AS651)</f>
        <v>#NUM!</v>
      </c>
      <c r="AT838" s="1569" t="e">
        <f>IRR($F651:AT651)</f>
        <v>#NUM!</v>
      </c>
      <c r="AU838" s="1569" t="e">
        <f>IRR($F651:AU651)</f>
        <v>#NUM!</v>
      </c>
      <c r="AV838" s="1569" t="e">
        <f>IRR($F651:AV651)</f>
        <v>#NUM!</v>
      </c>
      <c r="AW838" s="1569" t="e">
        <f>IRR($F651:AW651)</f>
        <v>#NUM!</v>
      </c>
      <c r="AX838" s="1569" t="e">
        <f>IRR($F651:AX651)</f>
        <v>#NUM!</v>
      </c>
      <c r="AY838" s="1569" t="e">
        <f>IRR($F651:AY651)</f>
        <v>#NUM!</v>
      </c>
      <c r="AZ838" s="1569" t="e">
        <f>IRR($F651:AZ651)</f>
        <v>#NUM!</v>
      </c>
      <c r="BA838" s="1569" t="e">
        <f>IRR($F651:BA651)</f>
        <v>#NUM!</v>
      </c>
      <c r="BB838" s="1569" t="e">
        <f>IRR($F651:BB651)</f>
        <v>#NUM!</v>
      </c>
      <c r="BC838" s="1569" t="e">
        <f>IRR($F651:BC651)</f>
        <v>#NUM!</v>
      </c>
      <c r="BD838" s="1569" t="e">
        <f>IRR($F651:BD651)</f>
        <v>#NUM!</v>
      </c>
      <c r="BE838" s="1569" t="e">
        <f>IRR($F651:BE651)</f>
        <v>#NUM!</v>
      </c>
      <c r="BF838" s="1569" t="e">
        <f>IRR($F651:BF651)</f>
        <v>#NUM!</v>
      </c>
      <c r="BG838" s="1569" t="e">
        <f>IRR($F651:BG651)</f>
        <v>#NUM!</v>
      </c>
      <c r="BH838" s="1569" t="e">
        <f>IRR($F651:BH651)</f>
        <v>#NUM!</v>
      </c>
      <c r="BI838" s="1569" t="e">
        <f>IRR($F651:BI651)</f>
        <v>#NUM!</v>
      </c>
      <c r="BJ838" s="1569" t="e">
        <f>IRR($F651:BJ651)</f>
        <v>#NUM!</v>
      </c>
      <c r="BK838" s="1569" t="e">
        <f>IRR($F651:BK651)</f>
        <v>#NUM!</v>
      </c>
      <c r="BL838" s="1569" t="e">
        <f>IRR($F651:BL651)</f>
        <v>#NUM!</v>
      </c>
      <c r="BM838" s="1569" t="e">
        <f>IRR($F651:BM651)</f>
        <v>#NUM!</v>
      </c>
      <c r="BN838" s="1571" t="e">
        <f>IRR($F651:BN651)</f>
        <v>#NUM!</v>
      </c>
    </row>
    <row r="839" spans="2:66" ht="9" customHeight="1" x14ac:dyDescent="0.15">
      <c r="B839" s="1337"/>
      <c r="C839" s="1366"/>
      <c r="D839" s="166"/>
      <c r="E839" s="1394"/>
      <c r="F839" s="1614"/>
      <c r="G839" s="1569"/>
      <c r="H839" s="1569"/>
      <c r="I839" s="1569"/>
      <c r="J839" s="1569"/>
      <c r="K839" s="1569"/>
      <c r="L839" s="1569"/>
      <c r="M839" s="1569"/>
      <c r="N839" s="1569"/>
      <c r="O839" s="1569"/>
      <c r="P839" s="1569"/>
      <c r="Q839" s="1569"/>
      <c r="R839" s="1569"/>
      <c r="S839" s="1569"/>
      <c r="T839" s="1569"/>
      <c r="U839" s="1569"/>
      <c r="V839" s="1569"/>
      <c r="W839" s="1569"/>
      <c r="X839" s="1569"/>
      <c r="Y839" s="1569"/>
      <c r="Z839" s="1569"/>
      <c r="AA839" s="1569"/>
      <c r="AB839" s="1569"/>
      <c r="AC839" s="1569"/>
      <c r="AD839" s="1569"/>
      <c r="AE839" s="1569"/>
      <c r="AF839" s="1569"/>
      <c r="AG839" s="1569"/>
      <c r="AH839" s="1569"/>
      <c r="AI839" s="1569"/>
      <c r="AJ839" s="1569"/>
      <c r="AK839" s="1569"/>
      <c r="AL839" s="1569"/>
      <c r="AM839" s="1569"/>
      <c r="AN839" s="1569"/>
      <c r="AO839" s="1569"/>
      <c r="AP839" s="1569"/>
      <c r="AQ839" s="1569"/>
      <c r="AR839" s="1569"/>
      <c r="AS839" s="1569"/>
      <c r="AT839" s="1569"/>
      <c r="AU839" s="1569"/>
      <c r="AV839" s="1569"/>
      <c r="AW839" s="1569"/>
      <c r="AX839" s="1569"/>
      <c r="AY839" s="1569"/>
      <c r="AZ839" s="1569"/>
      <c r="BA839" s="1569"/>
      <c r="BB839" s="1569"/>
      <c r="BC839" s="1569"/>
      <c r="BD839" s="1569"/>
      <c r="BE839" s="1569"/>
      <c r="BF839" s="1569"/>
      <c r="BG839" s="1569"/>
      <c r="BH839" s="1569"/>
      <c r="BI839" s="1569"/>
      <c r="BJ839" s="1569"/>
      <c r="BK839" s="1569"/>
      <c r="BL839" s="1569"/>
      <c r="BM839" s="1569"/>
      <c r="BN839" s="1571"/>
    </row>
    <row r="840" spans="2:66" x14ac:dyDescent="0.15">
      <c r="B840" s="1337"/>
      <c r="C840" s="1366"/>
      <c r="D840" s="166" t="str">
        <f t="shared" ref="D840:E842" si="215">D778</f>
        <v>High Price Range</v>
      </c>
      <c r="E840" s="1394" t="str">
        <f t="shared" si="215"/>
        <v>High Range CAPEX</v>
      </c>
      <c r="F840" s="1614">
        <f t="shared" ref="F840:F842" si="216">IRR(F653:BN653)</f>
        <v>0.62312762624807094</v>
      </c>
      <c r="G840" s="1569">
        <f>IRR($F653:G653)</f>
        <v>-9.304171306557385E-2</v>
      </c>
      <c r="H840" s="1569">
        <f>IRR($F653:H653)</f>
        <v>0.35331445978580645</v>
      </c>
      <c r="I840" s="1569">
        <f>IRR($F653:I653)</f>
        <v>0.50797497378664347</v>
      </c>
      <c r="J840" s="1569">
        <f>IRR($F653:J653)</f>
        <v>0.57006093244938816</v>
      </c>
      <c r="K840" s="1569">
        <f>IRR($F653:K653)</f>
        <v>0.59758562213373767</v>
      </c>
      <c r="L840" s="1569">
        <f>IRR($F653:L653)</f>
        <v>0.61055114476172689</v>
      </c>
      <c r="M840" s="1569">
        <f>IRR($F653:M653)</f>
        <v>0.61688140319105988</v>
      </c>
      <c r="N840" s="1569">
        <f>IRR($F653:N653)</f>
        <v>0.62003255381124389</v>
      </c>
      <c r="O840" s="1569">
        <f>IRR($F653:O653)</f>
        <v>0.62161319787458225</v>
      </c>
      <c r="P840" s="1569">
        <f>IRR($F653:P653)</f>
        <v>0.62240470612136178</v>
      </c>
      <c r="Q840" s="1569">
        <f>IRR($F653:Q653)</f>
        <v>0.62279693741008102</v>
      </c>
      <c r="R840" s="1569">
        <f>IRR($F653:R653)</f>
        <v>0.62298738612357307</v>
      </c>
      <c r="S840" s="1569">
        <f>IRR($F653:S653)</f>
        <v>0.62307674160693272</v>
      </c>
      <c r="T840" s="1569">
        <f>IRR($F653:T653)</f>
        <v>0.62311630145004004</v>
      </c>
      <c r="U840" s="1569">
        <f>IRR($F653:U653)</f>
        <v>0.62313201132607121</v>
      </c>
      <c r="V840" s="1569">
        <f>IRR($F653:V653)</f>
        <v>0.62313680865566234</v>
      </c>
      <c r="W840" s="1569">
        <f>IRR($F653:W653)</f>
        <v>0.62313699650087595</v>
      </c>
      <c r="X840" s="1569">
        <f>IRR($F653:X653)</f>
        <v>0.62313553479084427</v>
      </c>
      <c r="Y840" s="1569">
        <f>IRR($F653:Y653)</f>
        <v>0.62313373120714233</v>
      </c>
      <c r="Z840" s="1569">
        <f>IRR($F653:Z653)</f>
        <v>0.62313210105658734</v>
      </c>
      <c r="AA840" s="1569">
        <f>IRR($F653:AA653)</f>
        <v>0.62313079743883026</v>
      </c>
      <c r="AB840" s="1569">
        <f>IRR($F653:AB653)</f>
        <v>0.62312982114490856</v>
      </c>
      <c r="AC840" s="1569">
        <f>IRR($F653:AC653)</f>
        <v>0.62312911920592273</v>
      </c>
      <c r="AD840" s="1569">
        <f>IRR($F653:AD653)</f>
        <v>0.62312862831673232</v>
      </c>
      <c r="AE840" s="1569">
        <f>IRR($F653:AE653)</f>
        <v>0.62312829181529938</v>
      </c>
      <c r="AF840" s="1569">
        <f>IRR($F653:AF653)</f>
        <v>0.62312806459155223</v>
      </c>
      <c r="AG840" s="1569">
        <f>IRR($F653:AG653)</f>
        <v>0.62312791294396375</v>
      </c>
      <c r="AH840" s="1569">
        <f>IRR($F653:AH653)</f>
        <v>0.62312781267667328</v>
      </c>
      <c r="AI840" s="1569">
        <f>IRR($F653:AI653)</f>
        <v>0.62312774688404482</v>
      </c>
      <c r="AJ840" s="1569">
        <f>IRR($F653:AJ653)</f>
        <v>0.6231277039841665</v>
      </c>
      <c r="AK840" s="1569">
        <f>IRR($F653:AK653)</f>
        <v>0.62312767615932496</v>
      </c>
      <c r="AL840" s="1569">
        <f>IRR($F653:AL653)</f>
        <v>0.62312765819335292</v>
      </c>
      <c r="AM840" s="1569">
        <f>IRR($F653:AM653)</f>
        <v>0.6231276466379545</v>
      </c>
      <c r="AN840" s="1569">
        <f>IRR($F653:AN653)</f>
        <v>0.62312763923068504</v>
      </c>
      <c r="AO840" s="1569">
        <f>IRR($F653:AO653)</f>
        <v>0.62312763449640896</v>
      </c>
      <c r="AP840" s="1569">
        <f>IRR($F653:AP653)</f>
        <v>0.62312763147838068</v>
      </c>
      <c r="AQ840" s="1569">
        <f>IRR($F653:AQ653)</f>
        <v>0.62312762955885037</v>
      </c>
      <c r="AR840" s="1569">
        <f>IRR($F653:AR653)</f>
        <v>0.62312762834048652</v>
      </c>
      <c r="AS840" s="1569">
        <f>IRR($F653:AS653)</f>
        <v>0.6231276275685862</v>
      </c>
      <c r="AT840" s="1569">
        <f>IRR($F653:AT653)</f>
        <v>0.62312762708035385</v>
      </c>
      <c r="AU840" s="1569">
        <f>IRR($F653:AU653)</f>
        <v>0.62312762677200473</v>
      </c>
      <c r="AV840" s="1569">
        <f>IRR($F653:AV653)</f>
        <v>0.62312762657752763</v>
      </c>
      <c r="AW840" s="1569">
        <f>IRR($F653:AW653)</f>
        <v>0.62312762645502184</v>
      </c>
      <c r="AX840" s="1569">
        <f>IRR($F653:AX653)</f>
        <v>0.62312762637794039</v>
      </c>
      <c r="AY840" s="1569">
        <f>IRR($F653:AY653)</f>
        <v>0.62312762632948959</v>
      </c>
      <c r="AZ840" s="1569">
        <f>IRR($F653:AZ653)</f>
        <v>0.62312762629906504</v>
      </c>
      <c r="BA840" s="1569">
        <f>IRR($F653:BA653)</f>
        <v>0.62312762627997653</v>
      </c>
      <c r="BB840" s="1569">
        <f>IRR($F653:BB653)</f>
        <v>0.62312762626801033</v>
      </c>
      <c r="BC840" s="1569">
        <f>IRR($F653:BC653)</f>
        <v>0.62312762626051388</v>
      </c>
      <c r="BD840" s="1569">
        <f>IRR($F653:BD653)</f>
        <v>0.62312762625582185</v>
      </c>
      <c r="BE840" s="1569">
        <f>IRR($F653:BE653)</f>
        <v>0.62312762625288665</v>
      </c>
      <c r="BF840" s="1569">
        <f>IRR($F653:BF653)</f>
        <v>0.62312762625105145</v>
      </c>
      <c r="BG840" s="1569">
        <f>IRR($F653:BG653)</f>
        <v>0.62312762624990459</v>
      </c>
      <c r="BH840" s="1569">
        <f>IRR($F653:BH653)</f>
        <v>0.62312762624918872</v>
      </c>
      <c r="BI840" s="1569">
        <f>IRR($F653:BI653)</f>
        <v>0.62312762624874174</v>
      </c>
      <c r="BJ840" s="1569">
        <f>IRR($F653:BJ653)</f>
        <v>0.62312762624846307</v>
      </c>
      <c r="BK840" s="1569">
        <f>IRR($F653:BK653)</f>
        <v>0.62312762624828899</v>
      </c>
      <c r="BL840" s="1569">
        <f>IRR($F653:BL653)</f>
        <v>0.62312762624818063</v>
      </c>
      <c r="BM840" s="1569">
        <f>IRR($F653:BM653)</f>
        <v>0.62312762624811313</v>
      </c>
      <c r="BN840" s="1571">
        <f>IRR($F653:BN653)</f>
        <v>0.62312762624807094</v>
      </c>
    </row>
    <row r="841" spans="2:66" x14ac:dyDescent="0.15">
      <c r="B841" s="1337"/>
      <c r="C841" s="1366"/>
      <c r="D841" s="166" t="str">
        <f t="shared" si="215"/>
        <v>High Price Range</v>
      </c>
      <c r="E841" s="1394" t="str">
        <f t="shared" si="215"/>
        <v>High Range CAPEX</v>
      </c>
      <c r="F841" s="1614">
        <f t="shared" si="216"/>
        <v>0.70581188183302923</v>
      </c>
      <c r="G841" s="1569">
        <f>IRR($F654:G654)</f>
        <v>-9.304171306557385E-2</v>
      </c>
      <c r="H841" s="1569">
        <f>IRR($F654:H654)</f>
        <v>0.39445103597738962</v>
      </c>
      <c r="I841" s="1569">
        <f>IRR($F654:I654)</f>
        <v>0.56895695684625203</v>
      </c>
      <c r="J841" s="1569">
        <f>IRR($F654:J654)</f>
        <v>0.64066524332573827</v>
      </c>
      <c r="K841" s="1569">
        <f>IRR($F654:K654)</f>
        <v>0.6732154137372881</v>
      </c>
      <c r="L841" s="1569">
        <f>IRR($F654:L654)</f>
        <v>0.68897497033989352</v>
      </c>
      <c r="M841" s="1569">
        <f>IRR($F654:M654)</f>
        <v>0.69693268920875351</v>
      </c>
      <c r="N841" s="1569">
        <f>IRR($F654:N654)</f>
        <v>0.70106412390249639</v>
      </c>
      <c r="O841" s="1569">
        <f>IRR($F654:O654)</f>
        <v>0.7032493512321043</v>
      </c>
      <c r="P841" s="1569">
        <f>IRR($F654:P654)</f>
        <v>0.70441985847737576</v>
      </c>
      <c r="Q841" s="1569">
        <f>IRR($F654:Q654)</f>
        <v>0.70505229466738917</v>
      </c>
      <c r="R841" s="1569">
        <f>IRR($F654:R654)</f>
        <v>0.70539607510545643</v>
      </c>
      <c r="S841" s="1569">
        <f>IRR($F654:S654)</f>
        <v>0.70558374625724185</v>
      </c>
      <c r="T841" s="1569">
        <f>IRR($F654:T654)</f>
        <v>0.70568650984824544</v>
      </c>
      <c r="U841" s="1569">
        <f>IRR($F654:U654)</f>
        <v>0.70574290457745148</v>
      </c>
      <c r="V841" s="1569">
        <f>IRR($F654:V654)</f>
        <v>0.70577390236239723</v>
      </c>
      <c r="W841" s="1569">
        <f>IRR($F654:W654)</f>
        <v>0.70579095998243857</v>
      </c>
      <c r="X841" s="1569">
        <f>IRR($F654:X654)</f>
        <v>0.70580035393742824</v>
      </c>
      <c r="Y841" s="1569">
        <f>IRR($F654:Y654)</f>
        <v>0.7058055299586028</v>
      </c>
      <c r="Z841" s="1569">
        <f>IRR($F654:Z654)</f>
        <v>0.70580838265135615</v>
      </c>
      <c r="AA841" s="1569">
        <f>IRR($F654:AA654)</f>
        <v>0.70580995493558074</v>
      </c>
      <c r="AB841" s="1569">
        <f>IRR($F654:AB654)</f>
        <v>0.70581082137294415</v>
      </c>
      <c r="AC841" s="1569">
        <f>IRR($F654:AC654)</f>
        <v>0.70581129867158632</v>
      </c>
      <c r="AD841" s="1569">
        <f>IRR($F654:AD654)</f>
        <v>0.70581156146129209</v>
      </c>
      <c r="AE841" s="1569">
        <f>IRR($F654:AE654)</f>
        <v>0.70581170604158094</v>
      </c>
      <c r="AF841" s="1569">
        <f>IRR($F654:AF654)</f>
        <v>0.70581178551231938</v>
      </c>
      <c r="AG841" s="1569">
        <f>IRR($F654:AG654)</f>
        <v>0.70581182914512985</v>
      </c>
      <c r="AH841" s="1569">
        <f>IRR($F654:AH654)</f>
        <v>0.70581185306896765</v>
      </c>
      <c r="AI841" s="1569">
        <f>IRR($F654:AI654)</f>
        <v>0.7058118661654782</v>
      </c>
      <c r="AJ841" s="1569">
        <f>IRR($F654:AJ654)</f>
        <v>0.7058118733215013</v>
      </c>
      <c r="AK841" s="1569">
        <f>IRR($F654:AK654)</f>
        <v>0.70581187722316119</v>
      </c>
      <c r="AL841" s="1569">
        <f>IRR($F654:AL654)</f>
        <v>0.70581187934513867</v>
      </c>
      <c r="AM841" s="1569">
        <f>IRR($F654:AM654)</f>
        <v>0.70581188049587396</v>
      </c>
      <c r="AN841" s="1569">
        <f>IRR($F654:AN654)</f>
        <v>0.70581188111782112</v>
      </c>
      <c r="AO841" s="1569">
        <f>IRR($F654:AO654)</f>
        <v>0.70581188145266172</v>
      </c>
      <c r="AP841" s="1569">
        <f>IRR($F654:AP654)</f>
        <v>0.70581188163211261</v>
      </c>
      <c r="AQ841" s="1569">
        <f>IRR($F654:AQ654)</f>
        <v>0.70581188172777054</v>
      </c>
      <c r="AR841" s="1569">
        <f>IRR($F654:AR654)</f>
        <v>0.70581188177843823</v>
      </c>
      <c r="AS841" s="1569">
        <f>IRR($F654:AS654)</f>
        <v>0.70581188180507115</v>
      </c>
      <c r="AT841" s="1569">
        <f>IRR($F654:AT654)</f>
        <v>0.70581188181894072</v>
      </c>
      <c r="AU841" s="1569">
        <f>IRR($F654:AU654)</f>
        <v>0.70581188182608035</v>
      </c>
      <c r="AV841" s="1569">
        <f>IRR($F654:AV654)</f>
        <v>0.70581188182970189</v>
      </c>
      <c r="AW841" s="1569">
        <f>IRR($F654:AW654)</f>
        <v>0.70581188183150423</v>
      </c>
      <c r="AX841" s="1569">
        <f>IRR($F654:AX654)</f>
        <v>0.70581188183237775</v>
      </c>
      <c r="AY841" s="1569">
        <f>IRR($F654:AY654)</f>
        <v>0.70581188183278565</v>
      </c>
      <c r="AZ841" s="1569">
        <f>IRR($F654:AZ654)</f>
        <v>0.70581188183296528</v>
      </c>
      <c r="BA841" s="1569">
        <f>IRR($F654:BA654)</f>
        <v>0.705811881833037</v>
      </c>
      <c r="BB841" s="1569">
        <f>IRR($F654:BB654)</f>
        <v>0.70581188183305965</v>
      </c>
      <c r="BC841" s="1569">
        <f>IRR($F654:BC654)</f>
        <v>0.70581188183306165</v>
      </c>
      <c r="BD841" s="1569">
        <f>IRR($F654:BD654)</f>
        <v>0.70581188183305632</v>
      </c>
      <c r="BE841" s="1569">
        <f>IRR($F654:BE654)</f>
        <v>0.70581188183304988</v>
      </c>
      <c r="BF841" s="1569">
        <f>IRR($F654:BF654)</f>
        <v>0.70581188183304389</v>
      </c>
      <c r="BG841" s="1569">
        <f>IRR($F654:BG654)</f>
        <v>0.70581188183303922</v>
      </c>
      <c r="BH841" s="1569">
        <f>IRR($F654:BH654)</f>
        <v>0.70581188183303567</v>
      </c>
      <c r="BI841" s="1569">
        <f>IRR($F654:BI654)</f>
        <v>0.70581188183303345</v>
      </c>
      <c r="BJ841" s="1569">
        <f>IRR($F654:BJ654)</f>
        <v>0.7058118818330319</v>
      </c>
      <c r="BK841" s="1569">
        <f>IRR($F654:BK654)</f>
        <v>0.70581188183303079</v>
      </c>
      <c r="BL841" s="1569">
        <f>IRR($F654:BL654)</f>
        <v>0.7058118818330299</v>
      </c>
      <c r="BM841" s="1569">
        <f>IRR($F654:BM654)</f>
        <v>0.70581188183302923</v>
      </c>
      <c r="BN841" s="1571">
        <f>IRR($F654:BN654)</f>
        <v>0.70581188183302923</v>
      </c>
    </row>
    <row r="842" spans="2:66" x14ac:dyDescent="0.15">
      <c r="B842" s="1347"/>
      <c r="C842" s="1367"/>
      <c r="D842" s="1364" t="str">
        <f t="shared" si="215"/>
        <v>High Price Range</v>
      </c>
      <c r="E842" s="1393" t="str">
        <f t="shared" si="215"/>
        <v>High Range CAPEX</v>
      </c>
      <c r="F842" s="1615">
        <f t="shared" si="216"/>
        <v>0.77878239174260089</v>
      </c>
      <c r="G842" s="1572">
        <f>IRR($F655:G655)</f>
        <v>-9.304171306557385E-2</v>
      </c>
      <c r="H842" s="1572">
        <f>IRR($F655:H655)</f>
        <v>0.43386305219592303</v>
      </c>
      <c r="I842" s="1572">
        <f>IRR($F655:I655)</f>
        <v>0.62634051821624181</v>
      </c>
      <c r="J842" s="1572">
        <f>IRR($F655:J655)</f>
        <v>0.70606578645550999</v>
      </c>
      <c r="K842" s="1572">
        <f>IRR($F655:K655)</f>
        <v>0.74238731054215901</v>
      </c>
      <c r="L842" s="1572">
        <f>IRR($F655:L655)</f>
        <v>0.75999903564159932</v>
      </c>
      <c r="M842" s="1572">
        <f>IRR($F655:M655)</f>
        <v>0.76889306620676279</v>
      </c>
      <c r="N842" s="1572">
        <f>IRR($F655:N655)</f>
        <v>0.7735065095579523</v>
      </c>
      <c r="O842" s="1572">
        <f>IRR($F655:O655)</f>
        <v>0.77594258266222504</v>
      </c>
      <c r="P842" s="1572">
        <f>IRR($F655:P655)</f>
        <v>0.77724443884490024</v>
      </c>
      <c r="Q842" s="1572">
        <f>IRR($F655:Q655)</f>
        <v>0.77794587814228766</v>
      </c>
      <c r="R842" s="1572">
        <f>IRR($F655:R655)</f>
        <v>0.77832597063120423</v>
      </c>
      <c r="S842" s="1572">
        <f>IRR($F655:S655)</f>
        <v>0.7785327704716809</v>
      </c>
      <c r="T842" s="1572">
        <f>IRR($F655:T655)</f>
        <v>0.77864562114680935</v>
      </c>
      <c r="U842" s="1572">
        <f>IRR($F655:U655)</f>
        <v>0.77870734302281175</v>
      </c>
      <c r="V842" s="1572">
        <f>IRR($F655:V655)</f>
        <v>0.77874116073690525</v>
      </c>
      <c r="W842" s="1572">
        <f>IRR($F655:W655)</f>
        <v>0.77875971630251417</v>
      </c>
      <c r="X842" s="1572">
        <f>IRR($F655:X655)</f>
        <v>0.77876990986799122</v>
      </c>
      <c r="Y842" s="1572">
        <f>IRR($F655:Y655)</f>
        <v>0.77877551550548785</v>
      </c>
      <c r="Z842" s="1572">
        <f>IRR($F655:Z655)</f>
        <v>0.77877860092614681</v>
      </c>
      <c r="AA842" s="1572">
        <f>IRR($F655:AA655)</f>
        <v>0.77878030054010439</v>
      </c>
      <c r="AB842" s="1572">
        <f>IRR($F655:AB655)</f>
        <v>0.7787812374492793</v>
      </c>
      <c r="AC842" s="1572">
        <f>IRR($F655:AC655)</f>
        <v>0.77878175425461449</v>
      </c>
      <c r="AD842" s="1572">
        <f>IRR($F655:AD655)</f>
        <v>0.77878203949720048</v>
      </c>
      <c r="AE842" s="1572">
        <f>IRR($F655:AE655)</f>
        <v>0.7787821970182891</v>
      </c>
      <c r="AF842" s="1572">
        <f>IRR($F655:AF655)</f>
        <v>0.77878228405086158</v>
      </c>
      <c r="AG842" s="1572">
        <f>IRR($F655:AG655)</f>
        <v>0.77878233216001647</v>
      </c>
      <c r="AH842" s="1572">
        <f>IRR($F655:AH655)</f>
        <v>0.77878235876495316</v>
      </c>
      <c r="AI842" s="1572">
        <f>IRR($F655:AI655)</f>
        <v>0.77878237348376134</v>
      </c>
      <c r="AJ842" s="1572">
        <f>IRR($F655:AJ655)</f>
        <v>0.77878238162982183</v>
      </c>
      <c r="AK842" s="1572">
        <f>IRR($F655:AK655)</f>
        <v>0.77878238613982464</v>
      </c>
      <c r="AL842" s="1572">
        <f>IRR($F655:AL655)</f>
        <v>0.77878238863758598</v>
      </c>
      <c r="AM842" s="1572">
        <f>IRR($F655:AM655)</f>
        <v>0.77878239002134753</v>
      </c>
      <c r="AN842" s="1572">
        <f>IRR($F655:AN655)</f>
        <v>0.77878239078818035</v>
      </c>
      <c r="AO842" s="1572">
        <f>IRR($F655:AO655)</f>
        <v>0.77878239121325077</v>
      </c>
      <c r="AP842" s="1572">
        <f>IRR($F655:AP655)</f>
        <v>0.77878239144893824</v>
      </c>
      <c r="AQ842" s="1572">
        <f>IRR($F655:AQ655)</f>
        <v>0.77878239157965212</v>
      </c>
      <c r="AR842" s="1572">
        <f>IRR($F655:AR655)</f>
        <v>0.77878239165216367</v>
      </c>
      <c r="AS842" s="1572">
        <f>IRR($F655:AS655)</f>
        <v>0.77878239169239816</v>
      </c>
      <c r="AT842" s="1572">
        <f>IRR($F655:AT655)</f>
        <v>0.77878239171472741</v>
      </c>
      <c r="AU842" s="1572">
        <f>IRR($F655:AU655)</f>
        <v>0.77878239172712194</v>
      </c>
      <c r="AV842" s="1572">
        <f>IRR($F655:AV655)</f>
        <v>0.77878239173400354</v>
      </c>
      <c r="AW842" s="1572">
        <f>IRR($F655:AW655)</f>
        <v>0.77878239173782493</v>
      </c>
      <c r="AX842" s="1572">
        <f>IRR($F655:AX655)</f>
        <v>0.77878239173994768</v>
      </c>
      <c r="AY842" s="1572">
        <f>IRR($F655:AY655)</f>
        <v>0.77878239174112696</v>
      </c>
      <c r="AZ842" s="1572">
        <f>IRR($F655:AZ655)</f>
        <v>0.77878239174178177</v>
      </c>
      <c r="BA842" s="1572">
        <f>IRR($F655:BA655)</f>
        <v>0.7787823917421457</v>
      </c>
      <c r="BB842" s="1572">
        <f>IRR($F655:BB655)</f>
        <v>0.77878239174234798</v>
      </c>
      <c r="BC842" s="1572">
        <f>IRR($F655:BC655)</f>
        <v>0.77878239174246033</v>
      </c>
      <c r="BD842" s="1572">
        <f>IRR($F655:BD655)</f>
        <v>0.77878239174252295</v>
      </c>
      <c r="BE842" s="1572">
        <f>IRR($F655:BE655)</f>
        <v>0.77878239174255803</v>
      </c>
      <c r="BF842" s="1572">
        <f>IRR($F655:BF655)</f>
        <v>0.77878239174257691</v>
      </c>
      <c r="BG842" s="1572">
        <f>IRR($F655:BG655)</f>
        <v>0.77878239174258779</v>
      </c>
      <c r="BH842" s="1572">
        <f>IRR($F655:BH655)</f>
        <v>0.77878239174259378</v>
      </c>
      <c r="BI842" s="1572">
        <f>IRR($F655:BI655)</f>
        <v>0.77878239174259734</v>
      </c>
      <c r="BJ842" s="1572">
        <f>IRR($F655:BJ655)</f>
        <v>0.77878239174259867</v>
      </c>
      <c r="BK842" s="1572">
        <f>IRR($F655:BK655)</f>
        <v>0.77878239174260022</v>
      </c>
      <c r="BL842" s="1572">
        <f>IRR($F655:BL655)</f>
        <v>0.77878239174260089</v>
      </c>
      <c r="BM842" s="1572">
        <f>IRR($F655:BM655)</f>
        <v>0.77878239174260089</v>
      </c>
      <c r="BN842" s="1573">
        <f>IRR($F655:BN655)</f>
        <v>0.77878239174260089</v>
      </c>
    </row>
    <row r="843" spans="2:66" x14ac:dyDescent="0.15">
      <c r="B843" s="161"/>
      <c r="D843" s="166"/>
      <c r="F843" s="1620"/>
      <c r="G843" s="1569"/>
      <c r="H843" s="1569"/>
      <c r="I843" s="1569"/>
      <c r="J843" s="1569"/>
      <c r="K843" s="1569"/>
      <c r="L843" s="1569"/>
      <c r="M843" s="1569"/>
      <c r="N843" s="1569"/>
      <c r="O843" s="1569"/>
      <c r="P843" s="1569"/>
      <c r="Q843" s="1569"/>
      <c r="R843" s="1569"/>
      <c r="S843" s="1569"/>
      <c r="T843" s="1569"/>
      <c r="U843" s="1569"/>
      <c r="V843" s="1569"/>
      <c r="W843" s="1569"/>
      <c r="X843" s="1569"/>
      <c r="Y843" s="1569"/>
      <c r="Z843" s="1569"/>
      <c r="AA843" s="1569"/>
      <c r="AB843" s="1569"/>
      <c r="AC843" s="1569"/>
      <c r="AD843" s="1569"/>
      <c r="AE843" s="1569"/>
      <c r="AF843" s="1569"/>
      <c r="AG843" s="1569"/>
      <c r="AH843" s="1569"/>
      <c r="AI843" s="1569"/>
      <c r="AJ843" s="1569"/>
      <c r="AK843" s="1569"/>
      <c r="AL843" s="1569"/>
      <c r="AM843" s="1569"/>
      <c r="AN843" s="1569"/>
      <c r="AO843" s="1569"/>
      <c r="AP843" s="1569"/>
      <c r="AQ843" s="1569"/>
      <c r="AR843" s="1569"/>
      <c r="AS843" s="1569"/>
      <c r="AT843" s="1569"/>
      <c r="AU843" s="1569"/>
      <c r="AV843" s="1569"/>
      <c r="AW843" s="1569"/>
      <c r="AX843" s="1569"/>
      <c r="AY843" s="1569"/>
      <c r="AZ843" s="1569"/>
      <c r="BA843" s="1569"/>
      <c r="BB843" s="1569"/>
      <c r="BC843" s="1569"/>
      <c r="BD843" s="1569"/>
      <c r="BE843" s="1569"/>
      <c r="BF843" s="1569"/>
      <c r="BG843" s="1569"/>
      <c r="BH843" s="1569"/>
      <c r="BI843" s="1569"/>
      <c r="BJ843" s="1569"/>
      <c r="BK843" s="1569"/>
      <c r="BL843" s="1569"/>
      <c r="BM843" s="1569"/>
      <c r="BN843" s="1571"/>
    </row>
    <row r="844" spans="2:66" x14ac:dyDescent="0.15">
      <c r="B844" s="161"/>
      <c r="D844" s="166"/>
      <c r="F844" s="1621"/>
      <c r="G844" s="1569"/>
      <c r="H844" s="1569"/>
      <c r="I844" s="1569"/>
      <c r="J844" s="1569"/>
      <c r="K844" s="1569"/>
      <c r="L844" s="1569"/>
      <c r="M844" s="1569"/>
      <c r="N844" s="1569"/>
      <c r="O844" s="1569"/>
      <c r="P844" s="1569"/>
      <c r="Q844" s="1569"/>
      <c r="R844" s="1569"/>
      <c r="S844" s="1569"/>
      <c r="T844" s="1569"/>
      <c r="U844" s="1569"/>
      <c r="V844" s="1569"/>
      <c r="W844" s="1569"/>
      <c r="X844" s="1569"/>
      <c r="Y844" s="1569"/>
      <c r="Z844" s="1569"/>
      <c r="AA844" s="1569"/>
      <c r="AB844" s="1569"/>
      <c r="AC844" s="1569"/>
      <c r="AD844" s="1569"/>
      <c r="AE844" s="1569"/>
      <c r="AF844" s="1569"/>
      <c r="AG844" s="1569"/>
      <c r="AH844" s="1569"/>
      <c r="AI844" s="1569"/>
      <c r="AJ844" s="1569"/>
      <c r="AK844" s="1569"/>
      <c r="AL844" s="1569"/>
      <c r="AM844" s="1569"/>
      <c r="AN844" s="1569"/>
      <c r="AO844" s="1569"/>
      <c r="AP844" s="1569"/>
      <c r="AQ844" s="1569"/>
      <c r="AR844" s="1569"/>
      <c r="AS844" s="1569"/>
      <c r="AT844" s="1569"/>
      <c r="AU844" s="1569"/>
      <c r="AV844" s="1569"/>
      <c r="AW844" s="1569"/>
      <c r="AX844" s="1569"/>
      <c r="AY844" s="1569"/>
      <c r="AZ844" s="1569"/>
      <c r="BA844" s="1569"/>
      <c r="BB844" s="1569"/>
      <c r="BC844" s="1569"/>
      <c r="BD844" s="1569"/>
      <c r="BE844" s="1569"/>
      <c r="BF844" s="1569"/>
      <c r="BG844" s="1569"/>
      <c r="BH844" s="1569"/>
      <c r="BI844" s="1569"/>
      <c r="BJ844" s="1569"/>
      <c r="BK844" s="1569"/>
      <c r="BL844" s="1569"/>
      <c r="BM844" s="1569"/>
      <c r="BN844" s="1571"/>
    </row>
    <row r="845" spans="2:66" x14ac:dyDescent="0.15">
      <c r="B845" s="161"/>
      <c r="D845" s="166"/>
      <c r="G845" s="166"/>
      <c r="H845" s="166"/>
      <c r="I845" s="166"/>
      <c r="J845" s="166"/>
      <c r="K845" s="166"/>
      <c r="L845" s="166"/>
      <c r="M845" s="166"/>
      <c r="N845" s="166"/>
      <c r="O845" s="166"/>
      <c r="P845" s="166"/>
      <c r="Q845" s="166"/>
      <c r="R845" s="166"/>
      <c r="S845" s="166"/>
      <c r="T845" s="166"/>
      <c r="U845" s="166"/>
      <c r="V845" s="166"/>
      <c r="W845" s="166"/>
      <c r="X845" s="166"/>
      <c r="Y845" s="166"/>
      <c r="Z845" s="166"/>
      <c r="AA845" s="166"/>
      <c r="AB845" s="166"/>
      <c r="AC845" s="166"/>
      <c r="AD845" s="166"/>
      <c r="AE845" s="166"/>
      <c r="AF845" s="166"/>
      <c r="AG845" s="166"/>
      <c r="AH845" s="166"/>
      <c r="AI845" s="166"/>
      <c r="AJ845" s="166"/>
      <c r="AK845" s="166"/>
      <c r="AL845" s="166"/>
      <c r="AM845" s="166"/>
      <c r="AN845" s="166"/>
      <c r="AO845" s="166"/>
      <c r="AP845" s="166"/>
      <c r="AQ845" s="166"/>
      <c r="AR845" s="166"/>
      <c r="AS845" s="166"/>
      <c r="AT845" s="166"/>
      <c r="AU845" s="166"/>
      <c r="AV845" s="166"/>
      <c r="AW845" s="166"/>
      <c r="AX845" s="166"/>
      <c r="AY845" s="166"/>
      <c r="AZ845" s="166"/>
      <c r="BA845" s="166"/>
      <c r="BB845" s="166"/>
      <c r="BC845" s="166"/>
      <c r="BD845" s="166"/>
      <c r="BE845" s="166"/>
      <c r="BF845" s="166"/>
      <c r="BG845" s="166"/>
      <c r="BH845" s="166"/>
      <c r="BI845" s="166"/>
      <c r="BJ845" s="166"/>
      <c r="BK845" s="166"/>
      <c r="BL845" s="166"/>
      <c r="BM845" s="166"/>
      <c r="BN845" s="1384"/>
    </row>
    <row r="846" spans="2:66" x14ac:dyDescent="0.15">
      <c r="B846" s="161"/>
      <c r="D846" s="166"/>
      <c r="G846" s="166"/>
      <c r="H846" s="166"/>
      <c r="I846" s="166"/>
      <c r="J846" s="166"/>
      <c r="K846" s="166"/>
      <c r="L846" s="166"/>
      <c r="M846" s="166"/>
      <c r="N846" s="166"/>
      <c r="O846" s="166"/>
      <c r="P846" s="166"/>
      <c r="Q846" s="166"/>
      <c r="R846" s="166"/>
      <c r="S846" s="166"/>
      <c r="T846" s="166"/>
      <c r="U846" s="166"/>
      <c r="V846" s="166"/>
      <c r="W846" s="166"/>
      <c r="X846" s="166"/>
      <c r="Y846" s="166"/>
      <c r="Z846" s="166"/>
      <c r="AA846" s="166"/>
      <c r="AB846" s="166"/>
      <c r="AC846" s="166"/>
      <c r="AD846" s="166"/>
      <c r="AE846" s="166"/>
      <c r="AF846" s="166"/>
      <c r="AG846" s="166"/>
      <c r="AH846" s="166"/>
      <c r="AI846" s="166"/>
      <c r="AJ846" s="166"/>
      <c r="AK846" s="166"/>
      <c r="AL846" s="166"/>
      <c r="AM846" s="166"/>
      <c r="AN846" s="166"/>
      <c r="AO846" s="166"/>
      <c r="AP846" s="166"/>
      <c r="AQ846" s="166"/>
      <c r="AR846" s="166"/>
      <c r="AS846" s="166"/>
      <c r="AT846" s="166"/>
      <c r="AU846" s="166"/>
      <c r="AV846" s="166"/>
      <c r="AW846" s="166"/>
      <c r="AX846" s="166"/>
      <c r="AY846" s="166"/>
      <c r="AZ846" s="166"/>
      <c r="BA846" s="166"/>
      <c r="BB846" s="166"/>
      <c r="BC846" s="166"/>
      <c r="BD846" s="166"/>
      <c r="BE846" s="166"/>
      <c r="BF846" s="166"/>
      <c r="BG846" s="166"/>
      <c r="BH846" s="166"/>
      <c r="BI846" s="166"/>
      <c r="BJ846" s="166"/>
      <c r="BK846" s="166"/>
      <c r="BL846" s="166"/>
      <c r="BM846" s="166"/>
      <c r="BN846" s="1384"/>
    </row>
    <row r="847" spans="2:66" x14ac:dyDescent="0.15">
      <c r="B847" s="161"/>
      <c r="D847" s="166"/>
      <c r="G847" s="166"/>
      <c r="H847" s="166"/>
      <c r="I847" s="166"/>
      <c r="J847" s="166"/>
      <c r="K847" s="166"/>
      <c r="L847" s="166"/>
      <c r="M847" s="166"/>
      <c r="N847" s="166"/>
      <c r="O847" s="166"/>
      <c r="P847" s="166"/>
      <c r="Q847" s="166"/>
      <c r="R847" s="166"/>
      <c r="S847" s="166"/>
      <c r="T847" s="166"/>
      <c r="U847" s="166"/>
      <c r="V847" s="166"/>
      <c r="W847" s="166"/>
      <c r="X847" s="166"/>
      <c r="Y847" s="166"/>
      <c r="Z847" s="166"/>
      <c r="AA847" s="166"/>
      <c r="AB847" s="166"/>
      <c r="AC847" s="166"/>
      <c r="AD847" s="166"/>
      <c r="AE847" s="166"/>
      <c r="AF847" s="166"/>
      <c r="AG847" s="166"/>
      <c r="AH847" s="166"/>
      <c r="AI847" s="166"/>
      <c r="AJ847" s="166"/>
      <c r="AK847" s="166"/>
      <c r="AL847" s="166"/>
      <c r="AM847" s="166"/>
      <c r="AN847" s="166"/>
      <c r="AO847" s="166"/>
      <c r="AP847" s="166"/>
      <c r="AQ847" s="166"/>
      <c r="AR847" s="166"/>
      <c r="AS847" s="166"/>
      <c r="AT847" s="166"/>
      <c r="AU847" s="166"/>
      <c r="AV847" s="166"/>
      <c r="AW847" s="166"/>
      <c r="AX847" s="166"/>
      <c r="AY847" s="166"/>
      <c r="AZ847" s="166"/>
      <c r="BA847" s="166"/>
      <c r="BB847" s="166"/>
      <c r="BC847" s="166"/>
      <c r="BD847" s="166"/>
      <c r="BE847" s="166"/>
      <c r="BF847" s="166"/>
      <c r="BG847" s="166"/>
      <c r="BH847" s="166"/>
      <c r="BI847" s="166"/>
      <c r="BJ847" s="166"/>
      <c r="BK847" s="166"/>
      <c r="BL847" s="166"/>
      <c r="BM847" s="166"/>
      <c r="BN847" s="1384"/>
    </row>
    <row r="848" spans="2:66" x14ac:dyDescent="0.15">
      <c r="B848" s="161"/>
      <c r="D848" s="166"/>
      <c r="G848" s="166"/>
      <c r="H848" s="166"/>
      <c r="I848" s="166"/>
      <c r="J848" s="166"/>
      <c r="K848" s="166"/>
      <c r="L848" s="166"/>
      <c r="M848" s="166"/>
      <c r="N848" s="166"/>
      <c r="O848" s="166"/>
      <c r="P848" s="166"/>
      <c r="Q848" s="166"/>
      <c r="R848" s="166"/>
      <c r="S848" s="166"/>
      <c r="T848" s="166"/>
      <c r="U848" s="166"/>
      <c r="V848" s="166"/>
      <c r="W848" s="166"/>
      <c r="X848" s="166"/>
      <c r="Y848" s="166"/>
      <c r="Z848" s="166"/>
      <c r="AA848" s="166"/>
      <c r="AB848" s="166"/>
      <c r="AC848" s="166"/>
      <c r="AD848" s="166"/>
      <c r="AE848" s="166"/>
      <c r="AF848" s="166"/>
      <c r="AG848" s="166"/>
      <c r="AH848" s="166"/>
      <c r="AI848" s="166"/>
      <c r="AJ848" s="166"/>
      <c r="AK848" s="166"/>
      <c r="AL848" s="166"/>
      <c r="AM848" s="166"/>
      <c r="AN848" s="166"/>
      <c r="AO848" s="166"/>
      <c r="AP848" s="166"/>
      <c r="AQ848" s="166"/>
      <c r="AR848" s="166"/>
      <c r="AS848" s="166"/>
      <c r="AT848" s="166"/>
      <c r="AU848" s="166"/>
      <c r="AV848" s="166"/>
      <c r="AW848" s="166"/>
      <c r="AX848" s="166"/>
      <c r="AY848" s="166"/>
      <c r="AZ848" s="166"/>
      <c r="BA848" s="166"/>
      <c r="BB848" s="166"/>
      <c r="BC848" s="166"/>
      <c r="BD848" s="166"/>
      <c r="BE848" s="166"/>
      <c r="BF848" s="166"/>
      <c r="BG848" s="166"/>
      <c r="BH848" s="166"/>
      <c r="BI848" s="166"/>
      <c r="BJ848" s="166"/>
      <c r="BK848" s="166"/>
      <c r="BL848" s="166"/>
      <c r="BM848" s="166"/>
      <c r="BN848" s="1384"/>
    </row>
    <row r="849" spans="2:66" x14ac:dyDescent="0.15">
      <c r="B849" s="161"/>
      <c r="D849" s="166"/>
      <c r="G849" s="166"/>
      <c r="H849" s="166"/>
      <c r="I849" s="166"/>
      <c r="J849" s="166"/>
      <c r="K849" s="166"/>
      <c r="L849" s="166"/>
      <c r="M849" s="166"/>
      <c r="N849" s="166"/>
      <c r="O849" s="166"/>
      <c r="P849" s="166"/>
      <c r="Q849" s="166"/>
      <c r="R849" s="166"/>
      <c r="S849" s="166"/>
      <c r="T849" s="166"/>
      <c r="U849" s="166"/>
      <c r="V849" s="166"/>
      <c r="W849" s="166"/>
      <c r="X849" s="166"/>
      <c r="Y849" s="166"/>
      <c r="Z849" s="166"/>
      <c r="AA849" s="166"/>
      <c r="AB849" s="166"/>
      <c r="AC849" s="166"/>
      <c r="AD849" s="166"/>
      <c r="AE849" s="166"/>
      <c r="AF849" s="166"/>
      <c r="AG849" s="166"/>
      <c r="AH849" s="166"/>
      <c r="AI849" s="166"/>
      <c r="AJ849" s="166"/>
      <c r="AK849" s="166"/>
      <c r="AL849" s="166"/>
      <c r="AM849" s="166"/>
      <c r="AN849" s="166"/>
      <c r="AO849" s="166"/>
      <c r="AP849" s="166"/>
      <c r="AQ849" s="166"/>
      <c r="AR849" s="166"/>
      <c r="AS849" s="166"/>
      <c r="AT849" s="166"/>
      <c r="AU849" s="166"/>
      <c r="AV849" s="166"/>
      <c r="AW849" s="166"/>
      <c r="AX849" s="166"/>
      <c r="AY849" s="166"/>
      <c r="AZ849" s="166"/>
      <c r="BA849" s="166"/>
      <c r="BB849" s="166"/>
      <c r="BC849" s="166"/>
      <c r="BD849" s="166"/>
      <c r="BE849" s="166"/>
      <c r="BF849" s="166"/>
      <c r="BG849" s="166"/>
      <c r="BH849" s="166"/>
      <c r="BI849" s="166"/>
      <c r="BJ849" s="166"/>
      <c r="BK849" s="166"/>
      <c r="BL849" s="166"/>
      <c r="BM849" s="166"/>
      <c r="BN849" s="1384"/>
    </row>
    <row r="850" spans="2:66" x14ac:dyDescent="0.15">
      <c r="B850" s="161"/>
      <c r="D850" s="166"/>
      <c r="G850" s="166"/>
      <c r="H850" s="166"/>
      <c r="I850" s="166"/>
      <c r="J850" s="166"/>
      <c r="K850" s="166"/>
      <c r="L850" s="166"/>
      <c r="M850" s="166"/>
      <c r="N850" s="166"/>
      <c r="O850" s="166"/>
      <c r="P850" s="166"/>
      <c r="Q850" s="166"/>
      <c r="R850" s="166"/>
      <c r="S850" s="166"/>
      <c r="T850" s="166"/>
      <c r="U850" s="166"/>
      <c r="V850" s="166"/>
      <c r="W850" s="166"/>
      <c r="X850" s="166"/>
      <c r="Y850" s="166"/>
      <c r="Z850" s="166"/>
      <c r="AA850" s="166"/>
      <c r="AB850" s="166"/>
      <c r="AC850" s="166"/>
      <c r="AD850" s="166"/>
      <c r="AE850" s="166"/>
      <c r="AF850" s="166"/>
      <c r="AG850" s="166"/>
      <c r="AH850" s="166"/>
      <c r="AI850" s="166"/>
      <c r="AJ850" s="166"/>
      <c r="AK850" s="166"/>
      <c r="AL850" s="166"/>
      <c r="AM850" s="166"/>
      <c r="AN850" s="166"/>
      <c r="AO850" s="166"/>
      <c r="AP850" s="166"/>
      <c r="AQ850" s="166"/>
      <c r="AR850" s="166"/>
      <c r="AS850" s="166"/>
      <c r="AT850" s="166"/>
      <c r="AU850" s="166"/>
      <c r="AV850" s="166"/>
      <c r="AW850" s="166"/>
      <c r="AX850" s="166"/>
      <c r="AY850" s="166"/>
      <c r="AZ850" s="166"/>
      <c r="BA850" s="166"/>
      <c r="BB850" s="166"/>
      <c r="BC850" s="166"/>
      <c r="BD850" s="166"/>
      <c r="BE850" s="166"/>
      <c r="BF850" s="166"/>
      <c r="BG850" s="166"/>
      <c r="BH850" s="166"/>
      <c r="BI850" s="166"/>
      <c r="BJ850" s="166"/>
      <c r="BK850" s="166"/>
      <c r="BL850" s="166"/>
      <c r="BM850" s="166"/>
      <c r="BN850" s="1384"/>
    </row>
    <row r="851" spans="2:66" x14ac:dyDescent="0.15">
      <c r="B851" s="161"/>
      <c r="D851" s="166"/>
      <c r="G851" s="166"/>
      <c r="H851" s="166"/>
      <c r="I851" s="166"/>
      <c r="J851" s="166"/>
      <c r="K851" s="166"/>
      <c r="L851" s="166"/>
      <c r="M851" s="166"/>
      <c r="N851" s="166"/>
      <c r="O851" s="166"/>
      <c r="P851" s="166"/>
      <c r="Q851" s="166"/>
      <c r="R851" s="166"/>
      <c r="S851" s="166"/>
      <c r="T851" s="166"/>
      <c r="U851" s="166"/>
      <c r="V851" s="166"/>
      <c r="W851" s="166"/>
      <c r="X851" s="166"/>
      <c r="Y851" s="166"/>
      <c r="Z851" s="166"/>
      <c r="AA851" s="166"/>
      <c r="AB851" s="166"/>
      <c r="AC851" s="166"/>
      <c r="AD851" s="166"/>
      <c r="AE851" s="166"/>
      <c r="AF851" s="166"/>
      <c r="AG851" s="166"/>
      <c r="AH851" s="166"/>
      <c r="AI851" s="166"/>
      <c r="AJ851" s="166"/>
      <c r="AK851" s="166"/>
      <c r="AL851" s="166"/>
      <c r="AM851" s="166"/>
      <c r="AN851" s="166"/>
      <c r="AO851" s="166"/>
      <c r="AP851" s="166"/>
      <c r="AQ851" s="166"/>
      <c r="AR851" s="166"/>
      <c r="AS851" s="166"/>
      <c r="AT851" s="166"/>
      <c r="AU851" s="166"/>
      <c r="AV851" s="166"/>
      <c r="AW851" s="166"/>
      <c r="AX851" s="166"/>
      <c r="AY851" s="166"/>
      <c r="AZ851" s="166"/>
      <c r="BA851" s="166"/>
      <c r="BB851" s="166"/>
      <c r="BC851" s="166"/>
      <c r="BD851" s="166"/>
      <c r="BE851" s="166"/>
      <c r="BF851" s="166"/>
      <c r="BG851" s="166"/>
      <c r="BH851" s="166"/>
      <c r="BI851" s="166"/>
      <c r="BJ851" s="166"/>
      <c r="BK851" s="166"/>
      <c r="BL851" s="166"/>
      <c r="BM851" s="166"/>
      <c r="BN851" s="1384"/>
    </row>
    <row r="852" spans="2:66" x14ac:dyDescent="0.15">
      <c r="B852" s="161"/>
      <c r="D852" s="166"/>
      <c r="G852" s="166"/>
      <c r="H852" s="166"/>
      <c r="I852" s="166"/>
      <c r="J852" s="166"/>
      <c r="K852" s="166"/>
      <c r="L852" s="166"/>
      <c r="M852" s="166"/>
      <c r="N852" s="166"/>
      <c r="O852" s="166"/>
      <c r="P852" s="166"/>
      <c r="Q852" s="166"/>
      <c r="R852" s="166"/>
      <c r="S852" s="166"/>
      <c r="T852" s="166"/>
      <c r="U852" s="166"/>
      <c r="V852" s="166"/>
      <c r="W852" s="166"/>
      <c r="X852" s="166"/>
      <c r="Y852" s="166"/>
      <c r="Z852" s="166"/>
      <c r="AA852" s="166"/>
      <c r="AB852" s="166"/>
      <c r="AC852" s="166"/>
      <c r="AD852" s="166"/>
      <c r="AE852" s="166"/>
      <c r="AF852" s="166"/>
      <c r="AG852" s="166"/>
      <c r="AH852" s="166"/>
      <c r="AI852" s="166"/>
      <c r="AJ852" s="166"/>
      <c r="AK852" s="166"/>
      <c r="AL852" s="166"/>
      <c r="AM852" s="166"/>
      <c r="AN852" s="166"/>
      <c r="AO852" s="166"/>
      <c r="AP852" s="166"/>
      <c r="AQ852" s="166"/>
      <c r="AR852" s="166"/>
      <c r="AS852" s="166"/>
      <c r="AT852" s="166"/>
      <c r="AU852" s="166"/>
      <c r="AV852" s="166"/>
      <c r="AW852" s="166"/>
      <c r="AX852" s="166"/>
      <c r="AY852" s="166"/>
      <c r="AZ852" s="166"/>
      <c r="BA852" s="166"/>
      <c r="BB852" s="166"/>
      <c r="BC852" s="166"/>
      <c r="BD852" s="166"/>
      <c r="BE852" s="166"/>
      <c r="BF852" s="166"/>
      <c r="BG852" s="166"/>
      <c r="BH852" s="166"/>
      <c r="BI852" s="166"/>
      <c r="BJ852" s="166"/>
      <c r="BK852" s="166"/>
      <c r="BL852" s="166"/>
      <c r="BM852" s="166"/>
      <c r="BN852" s="1384"/>
    </row>
    <row r="853" spans="2:66" x14ac:dyDescent="0.15">
      <c r="B853" s="161"/>
      <c r="D853" s="166"/>
      <c r="G853" s="166"/>
      <c r="H853" s="166"/>
      <c r="I853" s="166"/>
      <c r="J853" s="166"/>
      <c r="K853" s="166"/>
      <c r="L853" s="166"/>
      <c r="M853" s="166"/>
      <c r="N853" s="166"/>
      <c r="O853" s="166"/>
      <c r="P853" s="166"/>
      <c r="Q853" s="166"/>
      <c r="R853" s="166"/>
      <c r="S853" s="166"/>
      <c r="T853" s="166"/>
      <c r="U853" s="166"/>
      <c r="V853" s="166"/>
      <c r="W853" s="166"/>
      <c r="X853" s="166"/>
      <c r="Y853" s="166"/>
      <c r="Z853" s="166"/>
      <c r="AA853" s="166"/>
      <c r="AB853" s="166"/>
      <c r="AC853" s="166"/>
      <c r="AD853" s="166"/>
      <c r="AE853" s="166"/>
      <c r="AF853" s="166"/>
      <c r="AG853" s="166"/>
      <c r="AH853" s="166"/>
      <c r="AI853" s="166"/>
      <c r="AJ853" s="166"/>
      <c r="AK853" s="166"/>
      <c r="AL853" s="166"/>
      <c r="AM853" s="166"/>
      <c r="AN853" s="166"/>
      <c r="AO853" s="166"/>
      <c r="AP853" s="166"/>
      <c r="AQ853" s="166"/>
      <c r="AR853" s="166"/>
      <c r="AS853" s="166"/>
      <c r="AT853" s="166"/>
      <c r="AU853" s="166"/>
      <c r="AV853" s="166"/>
      <c r="AW853" s="166"/>
      <c r="AX853" s="166"/>
      <c r="AY853" s="166"/>
      <c r="AZ853" s="166"/>
      <c r="BA853" s="166"/>
      <c r="BB853" s="166"/>
      <c r="BC853" s="166"/>
      <c r="BD853" s="166"/>
      <c r="BE853" s="166"/>
      <c r="BF853" s="166"/>
      <c r="BG853" s="166"/>
      <c r="BH853" s="166"/>
      <c r="BI853" s="166"/>
      <c r="BJ853" s="166"/>
      <c r="BK853" s="166"/>
      <c r="BL853" s="166"/>
      <c r="BM853" s="166"/>
      <c r="BN853" s="1384"/>
    </row>
    <row r="854" spans="2:66" x14ac:dyDescent="0.15">
      <c r="B854" s="161"/>
      <c r="D854" s="166"/>
      <c r="G854" s="166"/>
      <c r="H854" s="166"/>
      <c r="I854" s="166"/>
      <c r="J854" s="166"/>
      <c r="K854" s="166"/>
      <c r="L854" s="166"/>
      <c r="M854" s="166"/>
      <c r="N854" s="166"/>
      <c r="O854" s="166"/>
      <c r="P854" s="166"/>
      <c r="Q854" s="166"/>
      <c r="R854" s="166"/>
      <c r="S854" s="166"/>
      <c r="T854" s="166"/>
      <c r="U854" s="166"/>
      <c r="V854" s="166"/>
      <c r="W854" s="166"/>
      <c r="X854" s="166"/>
      <c r="Y854" s="166"/>
      <c r="Z854" s="166"/>
      <c r="AA854" s="166"/>
      <c r="AB854" s="166"/>
      <c r="AC854" s="166"/>
      <c r="AD854" s="166"/>
      <c r="AE854" s="166"/>
      <c r="AF854" s="166"/>
      <c r="AG854" s="166"/>
      <c r="AH854" s="166"/>
      <c r="AI854" s="166"/>
      <c r="AJ854" s="166"/>
      <c r="AK854" s="166"/>
      <c r="AL854" s="166"/>
      <c r="AM854" s="166"/>
      <c r="AN854" s="166"/>
      <c r="AO854" s="166"/>
      <c r="AP854" s="166"/>
      <c r="AQ854" s="166"/>
      <c r="AR854" s="166"/>
      <c r="AS854" s="166"/>
      <c r="AT854" s="166"/>
      <c r="AU854" s="166"/>
      <c r="AV854" s="166"/>
      <c r="AW854" s="166"/>
      <c r="AX854" s="166"/>
      <c r="AY854" s="166"/>
      <c r="AZ854" s="166"/>
      <c r="BA854" s="166"/>
      <c r="BB854" s="166"/>
      <c r="BC854" s="166"/>
      <c r="BD854" s="166"/>
      <c r="BE854" s="166"/>
      <c r="BF854" s="166"/>
      <c r="BG854" s="166"/>
      <c r="BH854" s="166"/>
      <c r="BI854" s="166"/>
      <c r="BJ854" s="166"/>
      <c r="BK854" s="166"/>
      <c r="BL854" s="166"/>
      <c r="BM854" s="166"/>
      <c r="BN854" s="1384"/>
    </row>
    <row r="855" spans="2:66" x14ac:dyDescent="0.15">
      <c r="B855" s="161"/>
      <c r="D855" s="166"/>
      <c r="G855" s="166"/>
      <c r="H855" s="166"/>
      <c r="I855" s="166"/>
      <c r="J855" s="166"/>
      <c r="K855" s="166"/>
      <c r="L855" s="166"/>
      <c r="M855" s="166"/>
      <c r="N855" s="166"/>
      <c r="O855" s="166"/>
      <c r="P855" s="166"/>
      <c r="Q855" s="166"/>
      <c r="R855" s="166"/>
      <c r="S855" s="166"/>
      <c r="T855" s="166"/>
      <c r="U855" s="166"/>
      <c r="V855" s="166"/>
      <c r="W855" s="166"/>
      <c r="X855" s="166"/>
      <c r="Y855" s="166"/>
      <c r="Z855" s="166"/>
      <c r="AA855" s="166"/>
      <c r="AB855" s="166"/>
      <c r="AC855" s="166"/>
      <c r="AD855" s="166"/>
      <c r="AE855" s="166"/>
      <c r="AF855" s="166"/>
      <c r="AG855" s="166"/>
      <c r="AH855" s="166"/>
      <c r="AI855" s="166"/>
      <c r="AJ855" s="166"/>
      <c r="AK855" s="166"/>
      <c r="AL855" s="166"/>
      <c r="AM855" s="166"/>
      <c r="AN855" s="166"/>
      <c r="AO855" s="166"/>
      <c r="AP855" s="166"/>
      <c r="AQ855" s="166"/>
      <c r="AR855" s="166"/>
      <c r="AS855" s="166"/>
      <c r="AT855" s="166"/>
      <c r="AU855" s="166"/>
      <c r="AV855" s="166"/>
      <c r="AW855" s="166"/>
      <c r="AX855" s="166"/>
      <c r="AY855" s="166"/>
      <c r="AZ855" s="166"/>
      <c r="BA855" s="166"/>
      <c r="BB855" s="166"/>
      <c r="BC855" s="166"/>
      <c r="BD855" s="166"/>
      <c r="BE855" s="166"/>
      <c r="BF855" s="166"/>
      <c r="BG855" s="166"/>
      <c r="BH855" s="166"/>
      <c r="BI855" s="166"/>
      <c r="BJ855" s="166"/>
      <c r="BK855" s="166"/>
      <c r="BL855" s="166"/>
      <c r="BM855" s="166"/>
      <c r="BN855" s="1384"/>
    </row>
    <row r="856" spans="2:66" x14ac:dyDescent="0.15">
      <c r="B856" s="161"/>
      <c r="D856" s="166"/>
      <c r="G856" s="166"/>
      <c r="H856" s="166"/>
      <c r="I856" s="166"/>
      <c r="J856" s="166"/>
      <c r="K856" s="166"/>
      <c r="L856" s="166"/>
      <c r="M856" s="166"/>
      <c r="N856" s="166"/>
      <c r="O856" s="166"/>
      <c r="P856" s="166"/>
      <c r="Q856" s="166"/>
      <c r="R856" s="166"/>
      <c r="S856" s="166"/>
      <c r="T856" s="166"/>
      <c r="U856" s="166"/>
      <c r="V856" s="166"/>
      <c r="W856" s="166"/>
      <c r="X856" s="166"/>
      <c r="Y856" s="166"/>
      <c r="Z856" s="166"/>
      <c r="AA856" s="166"/>
      <c r="AB856" s="166"/>
      <c r="AC856" s="166"/>
      <c r="AD856" s="166"/>
      <c r="AE856" s="166"/>
      <c r="AF856" s="166"/>
      <c r="AG856" s="166"/>
      <c r="AH856" s="166"/>
      <c r="AI856" s="166"/>
      <c r="AJ856" s="166"/>
      <c r="AK856" s="166"/>
      <c r="AL856" s="166"/>
      <c r="AM856" s="166"/>
      <c r="AN856" s="166"/>
      <c r="AO856" s="166"/>
      <c r="AP856" s="166"/>
      <c r="AQ856" s="166"/>
      <c r="AR856" s="166"/>
      <c r="AS856" s="166"/>
      <c r="AT856" s="166"/>
      <c r="AU856" s="166"/>
      <c r="AV856" s="166"/>
      <c r="AW856" s="166"/>
      <c r="AX856" s="166"/>
      <c r="AY856" s="166"/>
      <c r="AZ856" s="166"/>
      <c r="BA856" s="166"/>
      <c r="BB856" s="166"/>
      <c r="BC856" s="166"/>
      <c r="BD856" s="166"/>
      <c r="BE856" s="166"/>
      <c r="BF856" s="166"/>
      <c r="BG856" s="166"/>
      <c r="BH856" s="166"/>
      <c r="BI856" s="166"/>
      <c r="BJ856" s="166"/>
      <c r="BK856" s="166"/>
      <c r="BL856" s="166"/>
      <c r="BM856" s="166"/>
      <c r="BN856" s="1384"/>
    </row>
    <row r="857" spans="2:66" x14ac:dyDescent="0.15">
      <c r="B857" s="161"/>
      <c r="D857" s="166"/>
      <c r="G857" s="166"/>
      <c r="H857" s="166"/>
      <c r="I857" s="166"/>
      <c r="J857" s="166"/>
      <c r="K857" s="166"/>
      <c r="L857" s="166"/>
      <c r="M857" s="166"/>
      <c r="N857" s="166"/>
      <c r="O857" s="166"/>
      <c r="P857" s="166"/>
      <c r="Q857" s="166"/>
      <c r="R857" s="166"/>
      <c r="S857" s="166"/>
      <c r="T857" s="166"/>
      <c r="U857" s="166"/>
      <c r="V857" s="166"/>
      <c r="W857" s="166"/>
      <c r="X857" s="166"/>
      <c r="Y857" s="166"/>
      <c r="Z857" s="166"/>
      <c r="AA857" s="166"/>
      <c r="AB857" s="166"/>
      <c r="AC857" s="166"/>
      <c r="AD857" s="166"/>
      <c r="AE857" s="166"/>
      <c r="AF857" s="166"/>
      <c r="AG857" s="166"/>
      <c r="AH857" s="166"/>
      <c r="AI857" s="166"/>
      <c r="AJ857" s="166"/>
      <c r="AK857" s="166"/>
      <c r="AL857" s="166"/>
      <c r="AM857" s="166"/>
      <c r="AN857" s="166"/>
      <c r="AO857" s="166"/>
      <c r="AP857" s="166"/>
      <c r="AQ857" s="166"/>
      <c r="AR857" s="166"/>
      <c r="AS857" s="166"/>
      <c r="AT857" s="166"/>
      <c r="AU857" s="166"/>
      <c r="AV857" s="166"/>
      <c r="AW857" s="166"/>
      <c r="AX857" s="166"/>
      <c r="AY857" s="166"/>
      <c r="AZ857" s="166"/>
      <c r="BA857" s="166"/>
      <c r="BB857" s="166"/>
      <c r="BC857" s="166"/>
      <c r="BD857" s="166"/>
      <c r="BE857" s="166"/>
      <c r="BF857" s="166"/>
      <c r="BG857" s="166"/>
      <c r="BH857" s="166"/>
      <c r="BI857" s="166"/>
      <c r="BJ857" s="166"/>
      <c r="BK857" s="166"/>
      <c r="BL857" s="166"/>
      <c r="BM857" s="166"/>
      <c r="BN857" s="1384"/>
    </row>
    <row r="858" spans="2:66" x14ac:dyDescent="0.15">
      <c r="B858" s="161"/>
      <c r="D858" s="166"/>
      <c r="G858" s="166"/>
      <c r="H858" s="166"/>
      <c r="I858" s="166"/>
      <c r="J858" s="166"/>
      <c r="K858" s="166"/>
      <c r="L858" s="166"/>
      <c r="M858" s="166"/>
      <c r="N858" s="166"/>
      <c r="O858" s="166"/>
      <c r="P858" s="166"/>
      <c r="Q858" s="166"/>
      <c r="R858" s="166"/>
      <c r="S858" s="166"/>
      <c r="T858" s="166"/>
      <c r="U858" s="166"/>
      <c r="V858" s="166"/>
      <c r="W858" s="166"/>
      <c r="X858" s="166"/>
      <c r="Y858" s="166"/>
      <c r="Z858" s="166"/>
      <c r="AA858" s="166"/>
      <c r="AB858" s="166"/>
      <c r="AC858" s="166"/>
      <c r="AD858" s="166"/>
      <c r="AE858" s="166"/>
      <c r="AF858" s="166"/>
      <c r="AG858" s="166"/>
      <c r="AH858" s="166"/>
      <c r="AI858" s="166"/>
      <c r="AJ858" s="166"/>
      <c r="AK858" s="166"/>
      <c r="AL858" s="166"/>
      <c r="AM858" s="166"/>
      <c r="AN858" s="166"/>
      <c r="AO858" s="166"/>
      <c r="AP858" s="166"/>
      <c r="AQ858" s="166"/>
      <c r="AR858" s="166"/>
      <c r="AS858" s="166"/>
      <c r="AT858" s="166"/>
      <c r="AU858" s="166"/>
      <c r="AV858" s="166"/>
      <c r="AW858" s="166"/>
      <c r="AX858" s="166"/>
      <c r="AY858" s="166"/>
      <c r="AZ858" s="166"/>
      <c r="BA858" s="166"/>
      <c r="BB858" s="166"/>
      <c r="BC858" s="166"/>
      <c r="BD858" s="166"/>
      <c r="BE858" s="166"/>
      <c r="BF858" s="166"/>
      <c r="BG858" s="166"/>
      <c r="BH858" s="166"/>
      <c r="BI858" s="166"/>
      <c r="BJ858" s="166"/>
      <c r="BK858" s="166"/>
      <c r="BL858" s="166"/>
      <c r="BM858" s="166"/>
      <c r="BN858" s="1384"/>
    </row>
    <row r="859" spans="2:66" x14ac:dyDescent="0.15">
      <c r="B859" s="161"/>
      <c r="D859" s="166"/>
      <c r="G859" s="166"/>
      <c r="H859" s="166"/>
      <c r="I859" s="166"/>
      <c r="J859" s="166"/>
      <c r="K859" s="166"/>
      <c r="L859" s="166"/>
      <c r="M859" s="166"/>
      <c r="N859" s="166"/>
      <c r="O859" s="166"/>
      <c r="P859" s="166"/>
      <c r="Q859" s="166"/>
      <c r="R859" s="166"/>
      <c r="S859" s="166"/>
      <c r="T859" s="166"/>
      <c r="U859" s="166"/>
      <c r="V859" s="166"/>
      <c r="W859" s="166"/>
      <c r="X859" s="166"/>
      <c r="Y859" s="166"/>
      <c r="Z859" s="166"/>
      <c r="AA859" s="166"/>
      <c r="AB859" s="166"/>
      <c r="AC859" s="166"/>
      <c r="AD859" s="166"/>
      <c r="AE859" s="166"/>
      <c r="AF859" s="166"/>
      <c r="AG859" s="166"/>
      <c r="AH859" s="166"/>
      <c r="AI859" s="166"/>
      <c r="AJ859" s="166"/>
      <c r="AK859" s="166"/>
      <c r="AL859" s="166"/>
      <c r="AM859" s="166"/>
      <c r="AN859" s="166"/>
      <c r="AO859" s="166"/>
      <c r="AP859" s="166"/>
      <c r="AQ859" s="166"/>
      <c r="AR859" s="166"/>
      <c r="AS859" s="166"/>
      <c r="AT859" s="166"/>
      <c r="AU859" s="166"/>
      <c r="AV859" s="166"/>
      <c r="AW859" s="166"/>
      <c r="AX859" s="166"/>
      <c r="AY859" s="166"/>
      <c r="AZ859" s="166"/>
      <c r="BA859" s="166"/>
      <c r="BB859" s="166"/>
      <c r="BC859" s="166"/>
      <c r="BD859" s="166"/>
      <c r="BE859" s="166"/>
      <c r="BF859" s="166"/>
      <c r="BG859" s="166"/>
      <c r="BH859" s="166"/>
      <c r="BI859" s="166"/>
      <c r="BJ859" s="166"/>
      <c r="BK859" s="166"/>
      <c r="BL859" s="166"/>
      <c r="BM859" s="166"/>
      <c r="BN859" s="1384"/>
    </row>
    <row r="860" spans="2:66" x14ac:dyDescent="0.15">
      <c r="B860" s="161"/>
      <c r="D860" s="166"/>
      <c r="G860" s="166"/>
      <c r="H860" s="166"/>
      <c r="I860" s="166"/>
      <c r="J860" s="166"/>
      <c r="K860" s="166"/>
      <c r="L860" s="166"/>
      <c r="M860" s="166"/>
      <c r="N860" s="166"/>
      <c r="O860" s="166"/>
      <c r="P860" s="166"/>
      <c r="Q860" s="166"/>
      <c r="R860" s="166"/>
      <c r="S860" s="166"/>
      <c r="T860" s="166"/>
      <c r="U860" s="166"/>
      <c r="V860" s="166"/>
      <c r="W860" s="166"/>
      <c r="X860" s="166"/>
      <c r="Y860" s="166"/>
      <c r="Z860" s="166"/>
      <c r="AA860" s="166"/>
      <c r="AB860" s="166"/>
      <c r="AC860" s="166"/>
      <c r="AD860" s="166"/>
      <c r="AE860" s="166"/>
      <c r="AF860" s="166"/>
      <c r="AG860" s="166"/>
      <c r="AH860" s="166"/>
      <c r="AI860" s="166"/>
      <c r="AJ860" s="166"/>
      <c r="AK860" s="166"/>
      <c r="AL860" s="166"/>
      <c r="AM860" s="166"/>
      <c r="AN860" s="166"/>
      <c r="AO860" s="166"/>
      <c r="AP860" s="166"/>
      <c r="AQ860" s="166"/>
      <c r="AR860" s="166"/>
      <c r="AS860" s="166"/>
      <c r="AT860" s="166"/>
      <c r="AU860" s="166"/>
      <c r="AV860" s="166"/>
      <c r="AW860" s="166"/>
      <c r="AX860" s="166"/>
      <c r="AY860" s="166"/>
      <c r="AZ860" s="166"/>
      <c r="BA860" s="166"/>
      <c r="BB860" s="166"/>
      <c r="BC860" s="166"/>
      <c r="BD860" s="166"/>
      <c r="BE860" s="166"/>
      <c r="BF860" s="166"/>
      <c r="BG860" s="166"/>
      <c r="BH860" s="166"/>
      <c r="BI860" s="166"/>
      <c r="BJ860" s="166"/>
      <c r="BK860" s="166"/>
      <c r="BL860" s="166"/>
      <c r="BM860" s="166"/>
      <c r="BN860" s="1384"/>
    </row>
    <row r="861" spans="2:66" x14ac:dyDescent="0.15">
      <c r="B861" s="161"/>
      <c r="D861" s="166"/>
      <c r="G861" s="166"/>
      <c r="H861" s="166"/>
      <c r="I861" s="166"/>
      <c r="J861" s="166"/>
      <c r="K861" s="166"/>
      <c r="L861" s="166"/>
      <c r="M861" s="166"/>
      <c r="N861" s="166"/>
      <c r="O861" s="166"/>
      <c r="P861" s="166"/>
      <c r="Q861" s="166"/>
      <c r="R861" s="166"/>
      <c r="S861" s="166"/>
      <c r="T861" s="166"/>
      <c r="U861" s="166"/>
      <c r="V861" s="166"/>
      <c r="W861" s="166"/>
      <c r="X861" s="166"/>
      <c r="Y861" s="166"/>
      <c r="Z861" s="166"/>
      <c r="AA861" s="166"/>
      <c r="AB861" s="166"/>
      <c r="AC861" s="166"/>
      <c r="AD861" s="166"/>
      <c r="AE861" s="166"/>
      <c r="AF861" s="166"/>
      <c r="AG861" s="166"/>
      <c r="AH861" s="166"/>
      <c r="AI861" s="166"/>
      <c r="AJ861" s="166"/>
      <c r="AK861" s="166"/>
      <c r="AL861" s="166"/>
      <c r="AM861" s="166"/>
      <c r="AN861" s="166"/>
      <c r="AO861" s="166"/>
      <c r="AP861" s="166"/>
      <c r="AQ861" s="166"/>
      <c r="AR861" s="166"/>
      <c r="AS861" s="166"/>
      <c r="AT861" s="166"/>
      <c r="AU861" s="166"/>
      <c r="AV861" s="166"/>
      <c r="AW861" s="166"/>
      <c r="AX861" s="166"/>
      <c r="AY861" s="166"/>
      <c r="AZ861" s="166"/>
      <c r="BA861" s="166"/>
      <c r="BB861" s="166"/>
      <c r="BC861" s="166"/>
      <c r="BD861" s="166"/>
      <c r="BE861" s="166"/>
      <c r="BF861" s="166"/>
      <c r="BG861" s="166"/>
      <c r="BH861" s="166"/>
      <c r="BI861" s="166"/>
      <c r="BJ861" s="166"/>
      <c r="BK861" s="166"/>
      <c r="BL861" s="166"/>
      <c r="BM861" s="166"/>
      <c r="BN861" s="1384"/>
    </row>
    <row r="862" spans="2:66" x14ac:dyDescent="0.15">
      <c r="B862" s="161"/>
      <c r="D862" s="166"/>
      <c r="G862" s="166"/>
      <c r="H862" s="166"/>
      <c r="I862" s="166"/>
      <c r="J862" s="166"/>
      <c r="K862" s="166"/>
      <c r="L862" s="166"/>
      <c r="M862" s="166"/>
      <c r="N862" s="166"/>
      <c r="O862" s="166"/>
      <c r="P862" s="166"/>
      <c r="Q862" s="166"/>
      <c r="R862" s="166"/>
      <c r="S862" s="166"/>
      <c r="T862" s="166"/>
      <c r="U862" s="166"/>
      <c r="V862" s="166"/>
      <c r="W862" s="166"/>
      <c r="X862" s="166"/>
      <c r="Y862" s="166"/>
      <c r="Z862" s="166"/>
      <c r="AA862" s="166"/>
      <c r="AB862" s="166"/>
      <c r="AC862" s="166"/>
      <c r="AD862" s="166"/>
      <c r="AE862" s="166"/>
      <c r="AF862" s="166"/>
      <c r="AG862" s="166"/>
      <c r="AH862" s="166"/>
      <c r="AI862" s="166"/>
      <c r="AJ862" s="166"/>
      <c r="AK862" s="166"/>
      <c r="AL862" s="166"/>
      <c r="AM862" s="166"/>
      <c r="AN862" s="166"/>
      <c r="AO862" s="166"/>
      <c r="AP862" s="166"/>
      <c r="AQ862" s="166"/>
      <c r="AR862" s="166"/>
      <c r="AS862" s="166"/>
      <c r="AT862" s="166"/>
      <c r="AU862" s="166"/>
      <c r="AV862" s="166"/>
      <c r="AW862" s="166"/>
      <c r="AX862" s="166"/>
      <c r="AY862" s="166"/>
      <c r="AZ862" s="166"/>
      <c r="BA862" s="166"/>
      <c r="BB862" s="166"/>
      <c r="BC862" s="166"/>
      <c r="BD862" s="166"/>
      <c r="BE862" s="166"/>
      <c r="BF862" s="166"/>
      <c r="BG862" s="166"/>
      <c r="BH862" s="166"/>
      <c r="BI862" s="166"/>
      <c r="BJ862" s="166"/>
      <c r="BK862" s="166"/>
      <c r="BL862" s="166"/>
      <c r="BM862" s="166"/>
      <c r="BN862" s="1384"/>
    </row>
    <row r="863" spans="2:66" x14ac:dyDescent="0.15">
      <c r="B863" s="161"/>
      <c r="D863" s="166"/>
      <c r="G863" s="166"/>
      <c r="H863" s="166"/>
      <c r="I863" s="166"/>
      <c r="J863" s="166"/>
      <c r="K863" s="166"/>
      <c r="L863" s="166"/>
      <c r="M863" s="166"/>
      <c r="N863" s="166"/>
      <c r="O863" s="166"/>
      <c r="P863" s="166"/>
      <c r="Q863" s="166"/>
      <c r="R863" s="166"/>
      <c r="S863" s="166"/>
      <c r="T863" s="166"/>
      <c r="U863" s="166"/>
      <c r="V863" s="166"/>
      <c r="W863" s="166"/>
      <c r="X863" s="166"/>
      <c r="Y863" s="166"/>
      <c r="Z863" s="166"/>
      <c r="AA863" s="166"/>
      <c r="AB863" s="166"/>
      <c r="AC863" s="166"/>
      <c r="AD863" s="166"/>
      <c r="AE863" s="166"/>
      <c r="AF863" s="166"/>
      <c r="AG863" s="166"/>
      <c r="AH863" s="166"/>
      <c r="AI863" s="166"/>
      <c r="AJ863" s="166"/>
      <c r="AK863" s="166"/>
      <c r="AL863" s="166"/>
      <c r="AM863" s="166"/>
      <c r="AN863" s="166"/>
      <c r="AO863" s="166"/>
      <c r="AP863" s="166"/>
      <c r="AQ863" s="166"/>
      <c r="AR863" s="166"/>
      <c r="AS863" s="166"/>
      <c r="AT863" s="166"/>
      <c r="AU863" s="166"/>
      <c r="AV863" s="166"/>
      <c r="AW863" s="166"/>
      <c r="AX863" s="166"/>
      <c r="AY863" s="166"/>
      <c r="AZ863" s="166"/>
      <c r="BA863" s="166"/>
      <c r="BB863" s="166"/>
      <c r="BC863" s="166"/>
      <c r="BD863" s="166"/>
      <c r="BE863" s="166"/>
      <c r="BF863" s="166"/>
      <c r="BG863" s="166"/>
      <c r="BH863" s="166"/>
      <c r="BI863" s="166"/>
      <c r="BJ863" s="166"/>
      <c r="BK863" s="166"/>
      <c r="BL863" s="166"/>
      <c r="BM863" s="166"/>
      <c r="BN863" s="1384"/>
    </row>
    <row r="864" spans="2:66" x14ac:dyDescent="0.15">
      <c r="B864" s="161"/>
      <c r="D864" s="166"/>
      <c r="G864" s="166"/>
      <c r="H864" s="166"/>
      <c r="I864" s="166"/>
      <c r="J864" s="166"/>
      <c r="K864" s="166"/>
      <c r="L864" s="166"/>
      <c r="M864" s="166"/>
      <c r="N864" s="166"/>
      <c r="O864" s="166"/>
      <c r="P864" s="166"/>
      <c r="Q864" s="166"/>
      <c r="R864" s="166"/>
      <c r="S864" s="166"/>
      <c r="T864" s="166"/>
      <c r="U864" s="166"/>
      <c r="V864" s="166"/>
      <c r="W864" s="166"/>
      <c r="X864" s="166"/>
      <c r="Y864" s="166"/>
      <c r="Z864" s="166"/>
      <c r="AA864" s="166"/>
      <c r="AB864" s="166"/>
      <c r="AC864" s="166"/>
      <c r="AD864" s="166"/>
      <c r="AE864" s="166"/>
      <c r="AF864" s="166"/>
      <c r="AG864" s="166"/>
      <c r="AH864" s="166"/>
      <c r="AI864" s="166"/>
      <c r="AJ864" s="166"/>
      <c r="AK864" s="166"/>
      <c r="AL864" s="166"/>
      <c r="AM864" s="166"/>
      <c r="AN864" s="166"/>
      <c r="AO864" s="166"/>
      <c r="AP864" s="166"/>
      <c r="AQ864" s="166"/>
      <c r="AR864" s="166"/>
      <c r="AS864" s="166"/>
      <c r="AT864" s="166"/>
      <c r="AU864" s="166"/>
      <c r="AV864" s="166"/>
      <c r="AW864" s="166"/>
      <c r="AX864" s="166"/>
      <c r="AY864" s="166"/>
      <c r="AZ864" s="166"/>
      <c r="BA864" s="166"/>
      <c r="BB864" s="166"/>
      <c r="BC864" s="166"/>
      <c r="BD864" s="166"/>
      <c r="BE864" s="166"/>
      <c r="BF864" s="166"/>
      <c r="BG864" s="166"/>
      <c r="BH864" s="166"/>
      <c r="BI864" s="166"/>
      <c r="BJ864" s="166"/>
      <c r="BK864" s="166"/>
      <c r="BL864" s="166"/>
      <c r="BM864" s="166"/>
      <c r="BN864" s="1384"/>
    </row>
    <row r="865" spans="2:66" x14ac:dyDescent="0.15">
      <c r="B865" s="161"/>
      <c r="D865" s="166"/>
      <c r="G865" s="166"/>
      <c r="H865" s="166"/>
      <c r="I865" s="166"/>
      <c r="J865" s="166"/>
      <c r="K865" s="166"/>
      <c r="L865" s="166"/>
      <c r="M865" s="166"/>
      <c r="N865" s="166"/>
      <c r="O865" s="166"/>
      <c r="P865" s="166"/>
      <c r="Q865" s="166"/>
      <c r="R865" s="166"/>
      <c r="S865" s="166"/>
      <c r="T865" s="166"/>
      <c r="U865" s="166"/>
      <c r="V865" s="166"/>
      <c r="W865" s="166"/>
      <c r="X865" s="166"/>
      <c r="Y865" s="166"/>
      <c r="Z865" s="166"/>
      <c r="AA865" s="166"/>
      <c r="AB865" s="166"/>
      <c r="AC865" s="166"/>
      <c r="AD865" s="166"/>
      <c r="AE865" s="166"/>
      <c r="AF865" s="166"/>
      <c r="AG865" s="166"/>
      <c r="AH865" s="166"/>
      <c r="AI865" s="166"/>
      <c r="AJ865" s="166"/>
      <c r="AK865" s="166"/>
      <c r="AL865" s="166"/>
      <c r="AM865" s="166"/>
      <c r="AN865" s="166"/>
      <c r="AO865" s="166"/>
      <c r="AP865" s="166"/>
      <c r="AQ865" s="166"/>
      <c r="AR865" s="166"/>
      <c r="AS865" s="166"/>
      <c r="AT865" s="166"/>
      <c r="AU865" s="166"/>
      <c r="AV865" s="166"/>
      <c r="AW865" s="166"/>
      <c r="AX865" s="166"/>
      <c r="AY865" s="166"/>
      <c r="AZ865" s="166"/>
      <c r="BA865" s="166"/>
      <c r="BB865" s="166"/>
      <c r="BC865" s="166"/>
      <c r="BD865" s="166"/>
      <c r="BE865" s="166"/>
      <c r="BF865" s="166"/>
      <c r="BG865" s="166"/>
      <c r="BH865" s="166"/>
      <c r="BI865" s="166"/>
      <c r="BJ865" s="166"/>
      <c r="BK865" s="166"/>
      <c r="BL865" s="166"/>
      <c r="BM865" s="166"/>
      <c r="BN865" s="1384"/>
    </row>
    <row r="866" spans="2:66" x14ac:dyDescent="0.15">
      <c r="B866" s="161"/>
      <c r="D866" s="166"/>
      <c r="G866" s="166"/>
      <c r="H866" s="166"/>
      <c r="I866" s="166"/>
      <c r="J866" s="166"/>
      <c r="K866" s="166"/>
      <c r="L866" s="166"/>
      <c r="M866" s="166"/>
      <c r="N866" s="166"/>
      <c r="O866" s="166"/>
      <c r="P866" s="166"/>
      <c r="Q866" s="166"/>
      <c r="R866" s="166"/>
      <c r="S866" s="166"/>
      <c r="T866" s="166"/>
      <c r="U866" s="166"/>
      <c r="V866" s="166"/>
      <c r="W866" s="166"/>
      <c r="X866" s="166"/>
      <c r="Y866" s="166"/>
      <c r="Z866" s="166"/>
      <c r="AA866" s="166"/>
      <c r="AB866" s="166"/>
      <c r="AC866" s="166"/>
      <c r="AD866" s="166"/>
      <c r="AE866" s="166"/>
      <c r="AF866" s="166"/>
      <c r="AG866" s="166"/>
      <c r="AH866" s="166"/>
      <c r="AI866" s="166"/>
      <c r="AJ866" s="166"/>
      <c r="AK866" s="166"/>
      <c r="AL866" s="166"/>
      <c r="AM866" s="166"/>
      <c r="AN866" s="166"/>
      <c r="AO866" s="166"/>
      <c r="AP866" s="166"/>
      <c r="AQ866" s="166"/>
      <c r="AR866" s="166"/>
      <c r="AS866" s="166"/>
      <c r="AT866" s="166"/>
      <c r="AU866" s="166"/>
      <c r="AV866" s="166"/>
      <c r="AW866" s="166"/>
      <c r="AX866" s="166"/>
      <c r="AY866" s="166"/>
      <c r="AZ866" s="166"/>
      <c r="BA866" s="166"/>
      <c r="BB866" s="166"/>
      <c r="BC866" s="166"/>
      <c r="BD866" s="166"/>
      <c r="BE866" s="166"/>
      <c r="BF866" s="166"/>
      <c r="BG866" s="166"/>
      <c r="BH866" s="166"/>
      <c r="BI866" s="166"/>
      <c r="BJ866" s="166"/>
      <c r="BK866" s="166"/>
      <c r="BL866" s="166"/>
      <c r="BM866" s="166"/>
      <c r="BN866" s="1384"/>
    </row>
    <row r="867" spans="2:66" x14ac:dyDescent="0.15">
      <c r="B867" s="161"/>
      <c r="D867" s="166"/>
      <c r="G867" s="166"/>
      <c r="H867" s="166"/>
      <c r="I867" s="166"/>
      <c r="J867" s="166"/>
      <c r="K867" s="166"/>
      <c r="L867" s="166"/>
      <c r="M867" s="166"/>
      <c r="N867" s="166"/>
      <c r="O867" s="166"/>
      <c r="P867" s="166"/>
      <c r="Q867" s="166"/>
      <c r="R867" s="166"/>
      <c r="S867" s="166"/>
      <c r="T867" s="166"/>
      <c r="U867" s="166"/>
      <c r="V867" s="166"/>
      <c r="W867" s="166"/>
      <c r="X867" s="166"/>
      <c r="Y867" s="166"/>
      <c r="Z867" s="166"/>
      <c r="AA867" s="166"/>
      <c r="AB867" s="166"/>
      <c r="AC867" s="166"/>
      <c r="AD867" s="166"/>
      <c r="AE867" s="166"/>
      <c r="AF867" s="166"/>
      <c r="AG867" s="166"/>
      <c r="AH867" s="166"/>
      <c r="AI867" s="166"/>
      <c r="AJ867" s="166"/>
      <c r="AK867" s="166"/>
      <c r="AL867" s="166"/>
      <c r="AM867" s="166"/>
      <c r="AN867" s="166"/>
      <c r="AO867" s="166"/>
      <c r="AP867" s="166"/>
      <c r="AQ867" s="166"/>
      <c r="AR867" s="166"/>
      <c r="AS867" s="166"/>
      <c r="AT867" s="166"/>
      <c r="AU867" s="166"/>
      <c r="AV867" s="166"/>
      <c r="AW867" s="166"/>
      <c r="AX867" s="166"/>
      <c r="AY867" s="166"/>
      <c r="AZ867" s="166"/>
      <c r="BA867" s="166"/>
      <c r="BB867" s="166"/>
      <c r="BC867" s="166"/>
      <c r="BD867" s="166"/>
      <c r="BE867" s="166"/>
      <c r="BF867" s="166"/>
      <c r="BG867" s="166"/>
      <c r="BH867" s="166"/>
      <c r="BI867" s="166"/>
      <c r="BJ867" s="166"/>
      <c r="BK867" s="166"/>
      <c r="BL867" s="166"/>
      <c r="BM867" s="166"/>
      <c r="BN867" s="1384"/>
    </row>
    <row r="868" spans="2:66" x14ac:dyDescent="0.15">
      <c r="B868" s="161"/>
      <c r="D868" s="166"/>
      <c r="G868" s="166"/>
      <c r="H868" s="166"/>
      <c r="I868" s="166"/>
      <c r="J868" s="166"/>
      <c r="K868" s="166"/>
      <c r="L868" s="166"/>
      <c r="M868" s="166"/>
      <c r="N868" s="166"/>
      <c r="O868" s="166"/>
      <c r="P868" s="166"/>
      <c r="Q868" s="166"/>
      <c r="R868" s="166"/>
      <c r="S868" s="166"/>
      <c r="T868" s="166"/>
      <c r="U868" s="166"/>
      <c r="V868" s="166"/>
      <c r="W868" s="166"/>
      <c r="X868" s="166"/>
      <c r="Y868" s="166"/>
      <c r="Z868" s="166"/>
      <c r="AA868" s="166"/>
      <c r="AB868" s="166"/>
      <c r="AC868" s="166"/>
      <c r="AD868" s="166"/>
      <c r="AE868" s="166"/>
      <c r="AF868" s="166"/>
      <c r="AG868" s="166"/>
      <c r="AH868" s="166"/>
      <c r="AI868" s="166"/>
      <c r="AJ868" s="166"/>
      <c r="AK868" s="166"/>
      <c r="AL868" s="166"/>
      <c r="AM868" s="166"/>
      <c r="AN868" s="166"/>
      <c r="AO868" s="166"/>
      <c r="AP868" s="166"/>
      <c r="AQ868" s="166"/>
      <c r="AR868" s="166"/>
      <c r="AS868" s="166"/>
      <c r="AT868" s="166"/>
      <c r="AU868" s="166"/>
      <c r="AV868" s="166"/>
      <c r="AW868" s="166"/>
      <c r="AX868" s="166"/>
      <c r="AY868" s="166"/>
      <c r="AZ868" s="166"/>
      <c r="BA868" s="166"/>
      <c r="BB868" s="166"/>
      <c r="BC868" s="166"/>
      <c r="BD868" s="166"/>
      <c r="BE868" s="166"/>
      <c r="BF868" s="166"/>
      <c r="BG868" s="166"/>
      <c r="BH868" s="166"/>
      <c r="BI868" s="166"/>
      <c r="BJ868" s="166"/>
      <c r="BK868" s="166"/>
      <c r="BL868" s="166"/>
      <c r="BM868" s="166"/>
      <c r="BN868" s="1384"/>
    </row>
    <row r="869" spans="2:66" x14ac:dyDescent="0.15">
      <c r="B869" s="161"/>
      <c r="D869" s="166"/>
      <c r="G869" s="166"/>
      <c r="H869" s="166"/>
      <c r="I869" s="166"/>
      <c r="J869" s="166"/>
      <c r="K869" s="166"/>
      <c r="L869" s="166"/>
      <c r="M869" s="166"/>
      <c r="N869" s="166"/>
      <c r="O869" s="166"/>
      <c r="P869" s="166"/>
      <c r="Q869" s="166"/>
      <c r="R869" s="166"/>
      <c r="S869" s="166"/>
      <c r="T869" s="166"/>
      <c r="U869" s="166"/>
      <c r="V869" s="166"/>
      <c r="W869" s="166"/>
      <c r="X869" s="166"/>
      <c r="Y869" s="166"/>
      <c r="Z869" s="166"/>
      <c r="AA869" s="166"/>
      <c r="AB869" s="166"/>
      <c r="AC869" s="166"/>
      <c r="AD869" s="166"/>
      <c r="AE869" s="166"/>
      <c r="AF869" s="166"/>
      <c r="AG869" s="166"/>
      <c r="AH869" s="166"/>
      <c r="AI869" s="166"/>
      <c r="AJ869" s="166"/>
      <c r="AK869" s="166"/>
      <c r="AL869" s="166"/>
      <c r="AM869" s="166"/>
      <c r="AN869" s="166"/>
      <c r="AO869" s="166"/>
      <c r="AP869" s="166"/>
      <c r="AQ869" s="166"/>
      <c r="AR869" s="166"/>
      <c r="AS869" s="166"/>
      <c r="AT869" s="166"/>
      <c r="AU869" s="166"/>
      <c r="AV869" s="166"/>
      <c r="AW869" s="166"/>
      <c r="AX869" s="166"/>
      <c r="AY869" s="166"/>
      <c r="AZ869" s="166"/>
      <c r="BA869" s="166"/>
      <c r="BB869" s="166"/>
      <c r="BC869" s="166"/>
      <c r="BD869" s="166"/>
      <c r="BE869" s="166"/>
      <c r="BF869" s="166"/>
      <c r="BG869" s="166"/>
      <c r="BH869" s="166"/>
      <c r="BI869" s="166"/>
      <c r="BJ869" s="166"/>
      <c r="BK869" s="166"/>
      <c r="BL869" s="166"/>
      <c r="BM869" s="166"/>
      <c r="BN869" s="1384"/>
    </row>
    <row r="870" spans="2:66" x14ac:dyDescent="0.15">
      <c r="B870" s="161"/>
      <c r="D870" s="166"/>
      <c r="G870" s="166"/>
      <c r="H870" s="166"/>
      <c r="I870" s="166"/>
      <c r="J870" s="166"/>
      <c r="K870" s="166"/>
      <c r="L870" s="166"/>
      <c r="M870" s="166"/>
      <c r="N870" s="166"/>
      <c r="O870" s="166"/>
      <c r="P870" s="166"/>
      <c r="Q870" s="166"/>
      <c r="R870" s="166"/>
      <c r="S870" s="166"/>
      <c r="T870" s="166"/>
      <c r="U870" s="166"/>
      <c r="V870" s="166"/>
      <c r="W870" s="166"/>
      <c r="X870" s="166"/>
      <c r="Y870" s="166"/>
      <c r="Z870" s="166"/>
      <c r="AA870" s="166"/>
      <c r="AB870" s="166"/>
      <c r="AC870" s="166"/>
      <c r="AD870" s="166"/>
      <c r="AE870" s="166"/>
      <c r="AF870" s="166"/>
      <c r="AG870" s="166"/>
      <c r="AH870" s="166"/>
      <c r="AI870" s="166"/>
      <c r="AJ870" s="166"/>
      <c r="AK870" s="166"/>
      <c r="AL870" s="166"/>
      <c r="AM870" s="166"/>
      <c r="AN870" s="166"/>
      <c r="AO870" s="166"/>
      <c r="AP870" s="166"/>
      <c r="AQ870" s="166"/>
      <c r="AR870" s="166"/>
      <c r="AS870" s="166"/>
      <c r="AT870" s="166"/>
      <c r="AU870" s="166"/>
      <c r="AV870" s="166"/>
      <c r="AW870" s="166"/>
      <c r="AX870" s="166"/>
      <c r="AY870" s="166"/>
      <c r="AZ870" s="166"/>
      <c r="BA870" s="166"/>
      <c r="BB870" s="166"/>
      <c r="BC870" s="166"/>
      <c r="BD870" s="166"/>
      <c r="BE870" s="166"/>
      <c r="BF870" s="166"/>
      <c r="BG870" s="166"/>
      <c r="BH870" s="166"/>
      <c r="BI870" s="166"/>
      <c r="BJ870" s="166"/>
      <c r="BK870" s="166"/>
      <c r="BL870" s="166"/>
      <c r="BM870" s="166"/>
      <c r="BN870" s="1384"/>
    </row>
    <row r="871" spans="2:66" x14ac:dyDescent="0.15">
      <c r="B871" s="161"/>
      <c r="D871" s="166"/>
      <c r="G871" s="166"/>
      <c r="H871" s="166"/>
      <c r="I871" s="166"/>
      <c r="J871" s="166"/>
      <c r="K871" s="166"/>
      <c r="L871" s="166"/>
      <c r="M871" s="166"/>
      <c r="N871" s="166"/>
      <c r="O871" s="166"/>
      <c r="P871" s="166"/>
      <c r="Q871" s="166"/>
      <c r="R871" s="166"/>
      <c r="S871" s="166"/>
      <c r="T871" s="166"/>
      <c r="U871" s="166"/>
      <c r="V871" s="166"/>
      <c r="W871" s="166"/>
      <c r="X871" s="166"/>
      <c r="Y871" s="166"/>
      <c r="Z871" s="166"/>
      <c r="AA871" s="166"/>
      <c r="AB871" s="166"/>
      <c r="AC871" s="166"/>
      <c r="AD871" s="166"/>
      <c r="AE871" s="166"/>
      <c r="AF871" s="166"/>
      <c r="AG871" s="166"/>
      <c r="AH871" s="166"/>
      <c r="AI871" s="166"/>
      <c r="AJ871" s="166"/>
      <c r="AK871" s="166"/>
      <c r="AL871" s="166"/>
      <c r="AM871" s="166"/>
      <c r="AN871" s="166"/>
      <c r="AO871" s="166"/>
      <c r="AP871" s="166"/>
      <c r="AQ871" s="166"/>
      <c r="AR871" s="166"/>
      <c r="AS871" s="166"/>
      <c r="AT871" s="166"/>
      <c r="AU871" s="166"/>
      <c r="AV871" s="166"/>
      <c r="AW871" s="166"/>
      <c r="AX871" s="166"/>
      <c r="AY871" s="166"/>
      <c r="AZ871" s="166"/>
      <c r="BA871" s="166"/>
      <c r="BB871" s="166"/>
      <c r="BC871" s="166"/>
      <c r="BD871" s="166"/>
      <c r="BE871" s="166"/>
      <c r="BF871" s="166"/>
      <c r="BG871" s="166"/>
      <c r="BH871" s="166"/>
      <c r="BI871" s="166"/>
      <c r="BJ871" s="166"/>
      <c r="BK871" s="166"/>
      <c r="BL871" s="166"/>
      <c r="BM871" s="166"/>
      <c r="BN871" s="1384"/>
    </row>
    <row r="872" spans="2:66" x14ac:dyDescent="0.15">
      <c r="B872" s="161"/>
      <c r="D872" s="166"/>
      <c r="G872" s="166"/>
      <c r="H872" s="166"/>
      <c r="I872" s="166"/>
      <c r="J872" s="166"/>
      <c r="K872" s="166"/>
      <c r="L872" s="166"/>
      <c r="M872" s="166"/>
      <c r="N872" s="166"/>
      <c r="O872" s="166"/>
      <c r="P872" s="166"/>
      <c r="Q872" s="166"/>
      <c r="R872" s="166"/>
      <c r="S872" s="166"/>
      <c r="T872" s="166"/>
      <c r="U872" s="166"/>
      <c r="V872" s="166"/>
      <c r="W872" s="166"/>
      <c r="X872" s="166"/>
      <c r="Y872" s="166"/>
      <c r="Z872" s="166"/>
      <c r="AA872" s="166"/>
      <c r="AB872" s="166"/>
      <c r="AC872" s="166"/>
      <c r="AD872" s="166"/>
      <c r="AE872" s="166"/>
      <c r="AF872" s="166"/>
      <c r="AG872" s="166"/>
      <c r="AH872" s="166"/>
      <c r="AI872" s="166"/>
      <c r="AJ872" s="166"/>
      <c r="AK872" s="166"/>
      <c r="AL872" s="166"/>
      <c r="AM872" s="166"/>
      <c r="AN872" s="166"/>
      <c r="AO872" s="166"/>
      <c r="AP872" s="166"/>
      <c r="AQ872" s="166"/>
      <c r="AR872" s="166"/>
      <c r="AS872" s="166"/>
      <c r="AT872" s="166"/>
      <c r="AU872" s="166"/>
      <c r="AV872" s="166"/>
      <c r="AW872" s="166"/>
      <c r="AX872" s="166"/>
      <c r="AY872" s="166"/>
      <c r="AZ872" s="166"/>
      <c r="BA872" s="166"/>
      <c r="BB872" s="166"/>
      <c r="BC872" s="166"/>
      <c r="BD872" s="166"/>
      <c r="BE872" s="166"/>
      <c r="BF872" s="166"/>
      <c r="BG872" s="166"/>
      <c r="BH872" s="166"/>
      <c r="BI872" s="166"/>
      <c r="BJ872" s="166"/>
      <c r="BK872" s="166"/>
      <c r="BL872" s="166"/>
      <c r="BM872" s="166"/>
      <c r="BN872" s="1384"/>
    </row>
    <row r="873" spans="2:66" x14ac:dyDescent="0.15">
      <c r="B873" s="161"/>
      <c r="D873" s="166"/>
      <c r="G873" s="166"/>
      <c r="H873" s="166"/>
      <c r="I873" s="166"/>
      <c r="J873" s="166"/>
      <c r="K873" s="166"/>
      <c r="L873" s="166"/>
      <c r="M873" s="166"/>
      <c r="N873" s="166"/>
      <c r="O873" s="166"/>
      <c r="P873" s="166"/>
      <c r="Q873" s="166"/>
      <c r="R873" s="166"/>
      <c r="S873" s="166"/>
      <c r="T873" s="166"/>
      <c r="U873" s="166"/>
      <c r="V873" s="166"/>
      <c r="W873" s="166"/>
      <c r="X873" s="166"/>
      <c r="Y873" s="166"/>
      <c r="Z873" s="166"/>
      <c r="AA873" s="166"/>
      <c r="AB873" s="166"/>
      <c r="AC873" s="166"/>
      <c r="AD873" s="166"/>
      <c r="AE873" s="166"/>
      <c r="AF873" s="166"/>
      <c r="AG873" s="166"/>
      <c r="AH873" s="166"/>
      <c r="AI873" s="166"/>
      <c r="AJ873" s="166"/>
      <c r="AK873" s="166"/>
      <c r="AL873" s="166"/>
      <c r="AM873" s="166"/>
      <c r="AN873" s="166"/>
      <c r="AO873" s="166"/>
      <c r="AP873" s="166"/>
      <c r="AQ873" s="166"/>
      <c r="AR873" s="166"/>
      <c r="AS873" s="166"/>
      <c r="AT873" s="166"/>
      <c r="AU873" s="166"/>
      <c r="AV873" s="166"/>
      <c r="AW873" s="166"/>
      <c r="AX873" s="166"/>
      <c r="AY873" s="166"/>
      <c r="AZ873" s="166"/>
      <c r="BA873" s="166"/>
      <c r="BB873" s="166"/>
      <c r="BC873" s="166"/>
      <c r="BD873" s="166"/>
      <c r="BE873" s="166"/>
      <c r="BF873" s="166"/>
      <c r="BG873" s="166"/>
      <c r="BH873" s="166"/>
      <c r="BI873" s="166"/>
      <c r="BJ873" s="166"/>
      <c r="BK873" s="166"/>
      <c r="BL873" s="166"/>
      <c r="BM873" s="166"/>
      <c r="BN873" s="1384"/>
    </row>
    <row r="874" spans="2:66" x14ac:dyDescent="0.15">
      <c r="B874" s="161"/>
      <c r="D874" s="166"/>
      <c r="G874" s="166"/>
      <c r="H874" s="166"/>
      <c r="I874" s="166"/>
      <c r="J874" s="166"/>
      <c r="K874" s="166"/>
      <c r="L874" s="166"/>
      <c r="M874" s="166"/>
      <c r="N874" s="166"/>
      <c r="O874" s="166"/>
      <c r="P874" s="166"/>
      <c r="Q874" s="166"/>
      <c r="R874" s="166"/>
      <c r="S874" s="166"/>
      <c r="T874" s="166"/>
      <c r="U874" s="166"/>
      <c r="V874" s="166"/>
      <c r="W874" s="166"/>
      <c r="X874" s="166"/>
      <c r="Y874" s="166"/>
      <c r="Z874" s="166"/>
      <c r="AA874" s="166"/>
      <c r="AB874" s="166"/>
      <c r="AC874" s="166"/>
      <c r="AD874" s="166"/>
      <c r="AE874" s="166"/>
      <c r="AF874" s="166"/>
      <c r="AG874" s="166"/>
      <c r="AH874" s="166"/>
      <c r="AI874" s="166"/>
      <c r="AJ874" s="166"/>
      <c r="AK874" s="166"/>
      <c r="AL874" s="166"/>
      <c r="AM874" s="166"/>
      <c r="AN874" s="166"/>
      <c r="AO874" s="166"/>
      <c r="AP874" s="166"/>
      <c r="AQ874" s="166"/>
      <c r="AR874" s="166"/>
      <c r="AS874" s="166"/>
      <c r="AT874" s="166"/>
      <c r="AU874" s="166"/>
      <c r="AV874" s="166"/>
      <c r="AW874" s="166"/>
      <c r="AX874" s="166"/>
      <c r="AY874" s="166"/>
      <c r="AZ874" s="166"/>
      <c r="BA874" s="166"/>
      <c r="BB874" s="166"/>
      <c r="BC874" s="166"/>
      <c r="BD874" s="166"/>
      <c r="BE874" s="166"/>
      <c r="BF874" s="166"/>
      <c r="BG874" s="166"/>
      <c r="BH874" s="166"/>
      <c r="BI874" s="166"/>
      <c r="BJ874" s="166"/>
      <c r="BK874" s="166"/>
      <c r="BL874" s="166"/>
      <c r="BM874" s="166"/>
      <c r="BN874" s="1384"/>
    </row>
    <row r="875" spans="2:66" x14ac:dyDescent="0.15">
      <c r="B875" s="161"/>
      <c r="D875" s="166"/>
      <c r="G875" s="166"/>
      <c r="H875" s="166"/>
      <c r="I875" s="166"/>
      <c r="J875" s="166"/>
      <c r="K875" s="166"/>
      <c r="L875" s="166"/>
      <c r="M875" s="166"/>
      <c r="N875" s="166"/>
      <c r="O875" s="166"/>
      <c r="P875" s="166"/>
      <c r="Q875" s="166"/>
      <c r="R875" s="166"/>
      <c r="S875" s="166"/>
      <c r="T875" s="166"/>
      <c r="U875" s="166"/>
      <c r="V875" s="166"/>
      <c r="W875" s="166"/>
      <c r="X875" s="166"/>
      <c r="Y875" s="166"/>
      <c r="Z875" s="166"/>
      <c r="AA875" s="166"/>
      <c r="AB875" s="166"/>
      <c r="AC875" s="166"/>
      <c r="AD875" s="166"/>
      <c r="AE875" s="166"/>
      <c r="AF875" s="166"/>
      <c r="AG875" s="166"/>
      <c r="AH875" s="166"/>
      <c r="AI875" s="166"/>
      <c r="AJ875" s="166"/>
      <c r="AK875" s="166"/>
      <c r="AL875" s="166"/>
      <c r="AM875" s="166"/>
      <c r="AN875" s="166"/>
      <c r="AO875" s="166"/>
      <c r="AP875" s="166"/>
      <c r="AQ875" s="166"/>
      <c r="AR875" s="166"/>
      <c r="AS875" s="166"/>
      <c r="AT875" s="166"/>
      <c r="AU875" s="166"/>
      <c r="AV875" s="166"/>
      <c r="AW875" s="166"/>
      <c r="AX875" s="166"/>
      <c r="AY875" s="166"/>
      <c r="AZ875" s="166"/>
      <c r="BA875" s="166"/>
      <c r="BB875" s="166"/>
      <c r="BC875" s="166"/>
      <c r="BD875" s="166"/>
      <c r="BE875" s="166"/>
      <c r="BF875" s="166"/>
      <c r="BG875" s="166"/>
      <c r="BH875" s="166"/>
      <c r="BI875" s="166"/>
      <c r="BJ875" s="166"/>
      <c r="BK875" s="166"/>
      <c r="BL875" s="166"/>
      <c r="BM875" s="166"/>
      <c r="BN875" s="1384"/>
    </row>
    <row r="876" spans="2:66" x14ac:dyDescent="0.15">
      <c r="B876" s="161"/>
      <c r="D876" s="166"/>
      <c r="G876" s="166"/>
      <c r="H876" s="166"/>
      <c r="I876" s="166"/>
      <c r="J876" s="166"/>
      <c r="K876" s="166"/>
      <c r="L876" s="166"/>
      <c r="M876" s="166"/>
      <c r="N876" s="166"/>
      <c r="O876" s="166"/>
      <c r="P876" s="166"/>
      <c r="Q876" s="166"/>
      <c r="R876" s="166"/>
      <c r="S876" s="166"/>
      <c r="T876" s="166"/>
      <c r="U876" s="166"/>
      <c r="V876" s="166"/>
      <c r="W876" s="166"/>
      <c r="X876" s="166"/>
      <c r="Y876" s="166"/>
      <c r="Z876" s="166"/>
      <c r="AA876" s="166"/>
      <c r="AB876" s="166"/>
      <c r="AC876" s="166"/>
      <c r="AD876" s="166"/>
      <c r="AE876" s="166"/>
      <c r="AF876" s="166"/>
      <c r="AG876" s="166"/>
      <c r="AH876" s="166"/>
      <c r="AI876" s="166"/>
      <c r="AJ876" s="166"/>
      <c r="AK876" s="166"/>
      <c r="AL876" s="166"/>
      <c r="AM876" s="166"/>
      <c r="AN876" s="166"/>
      <c r="AO876" s="166"/>
      <c r="AP876" s="166"/>
      <c r="AQ876" s="166"/>
      <c r="AR876" s="166"/>
      <c r="AS876" s="166"/>
      <c r="AT876" s="166"/>
      <c r="AU876" s="166"/>
      <c r="AV876" s="166"/>
      <c r="AW876" s="166"/>
      <c r="AX876" s="166"/>
      <c r="AY876" s="166"/>
      <c r="AZ876" s="166"/>
      <c r="BA876" s="166"/>
      <c r="BB876" s="166"/>
      <c r="BC876" s="166"/>
      <c r="BD876" s="166"/>
      <c r="BE876" s="166"/>
      <c r="BF876" s="166"/>
      <c r="BG876" s="166"/>
      <c r="BH876" s="166"/>
      <c r="BI876" s="166"/>
      <c r="BJ876" s="166"/>
      <c r="BK876" s="166"/>
      <c r="BL876" s="166"/>
      <c r="BM876" s="166"/>
      <c r="BN876" s="1384"/>
    </row>
    <row r="877" spans="2:66" x14ac:dyDescent="0.15">
      <c r="B877" s="161"/>
      <c r="D877" s="166"/>
      <c r="G877" s="166"/>
      <c r="H877" s="166"/>
      <c r="I877" s="166"/>
      <c r="J877" s="166"/>
      <c r="K877" s="166"/>
      <c r="L877" s="166"/>
      <c r="M877" s="166"/>
      <c r="N877" s="166"/>
      <c r="O877" s="166"/>
      <c r="P877" s="166"/>
      <c r="Q877" s="166"/>
      <c r="R877" s="166"/>
      <c r="S877" s="166"/>
      <c r="T877" s="166"/>
      <c r="U877" s="166"/>
      <c r="V877" s="166"/>
      <c r="W877" s="166"/>
      <c r="X877" s="166"/>
      <c r="Y877" s="166"/>
      <c r="Z877" s="166"/>
      <c r="AA877" s="166"/>
      <c r="AB877" s="166"/>
      <c r="AC877" s="166"/>
      <c r="AD877" s="166"/>
      <c r="AE877" s="166"/>
      <c r="AF877" s="166"/>
      <c r="AG877" s="166"/>
      <c r="AH877" s="166"/>
      <c r="AI877" s="166"/>
      <c r="AJ877" s="166"/>
      <c r="AK877" s="166"/>
      <c r="AL877" s="166"/>
      <c r="AM877" s="166"/>
      <c r="AN877" s="166"/>
      <c r="AO877" s="166"/>
      <c r="AP877" s="166"/>
      <c r="AQ877" s="166"/>
      <c r="AR877" s="166"/>
      <c r="AS877" s="166"/>
      <c r="AT877" s="166"/>
      <c r="AU877" s="166"/>
      <c r="AV877" s="166"/>
      <c r="AW877" s="166"/>
      <c r="AX877" s="166"/>
      <c r="AY877" s="166"/>
      <c r="AZ877" s="166"/>
      <c r="BA877" s="166"/>
      <c r="BB877" s="166"/>
      <c r="BC877" s="166"/>
      <c r="BD877" s="166"/>
      <c r="BE877" s="166"/>
      <c r="BF877" s="166"/>
      <c r="BG877" s="166"/>
      <c r="BH877" s="166"/>
      <c r="BI877" s="166"/>
      <c r="BJ877" s="166"/>
      <c r="BK877" s="166"/>
      <c r="BL877" s="166"/>
      <c r="BM877" s="166"/>
      <c r="BN877" s="1384"/>
    </row>
    <row r="878" spans="2:66" x14ac:dyDescent="0.15">
      <c r="B878" s="161"/>
      <c r="D878" s="166"/>
      <c r="G878" s="166"/>
      <c r="H878" s="166"/>
      <c r="I878" s="166"/>
      <c r="J878" s="166"/>
      <c r="K878" s="166"/>
      <c r="L878" s="166"/>
      <c r="M878" s="166"/>
      <c r="N878" s="166"/>
      <c r="O878" s="166"/>
      <c r="P878" s="166"/>
      <c r="Q878" s="166"/>
      <c r="R878" s="166"/>
      <c r="S878" s="166"/>
      <c r="T878" s="166"/>
      <c r="U878" s="166"/>
      <c r="V878" s="166"/>
      <c r="W878" s="166"/>
      <c r="X878" s="166"/>
      <c r="Y878" s="166"/>
      <c r="Z878" s="166"/>
      <c r="AA878" s="166"/>
      <c r="AB878" s="166"/>
      <c r="AC878" s="166"/>
      <c r="AD878" s="166"/>
      <c r="AE878" s="166"/>
      <c r="AF878" s="166"/>
      <c r="AG878" s="166"/>
      <c r="AH878" s="166"/>
      <c r="AI878" s="166"/>
      <c r="AJ878" s="166"/>
      <c r="AK878" s="166"/>
      <c r="AL878" s="166"/>
      <c r="AM878" s="166"/>
      <c r="AN878" s="166"/>
      <c r="AO878" s="166"/>
      <c r="AP878" s="166"/>
      <c r="AQ878" s="166"/>
      <c r="AR878" s="166"/>
      <c r="AS878" s="166"/>
      <c r="AT878" s="166"/>
      <c r="AU878" s="166"/>
      <c r="AV878" s="166"/>
      <c r="AW878" s="166"/>
      <c r="AX878" s="166"/>
      <c r="AY878" s="166"/>
      <c r="AZ878" s="166"/>
      <c r="BA878" s="166"/>
      <c r="BB878" s="166"/>
      <c r="BC878" s="166"/>
      <c r="BD878" s="166"/>
      <c r="BE878" s="166"/>
      <c r="BF878" s="166"/>
      <c r="BG878" s="166"/>
      <c r="BH878" s="166"/>
      <c r="BI878" s="166"/>
      <c r="BJ878" s="166"/>
      <c r="BK878" s="166"/>
      <c r="BL878" s="166"/>
      <c r="BM878" s="166"/>
      <c r="BN878" s="1384"/>
    </row>
    <row r="879" spans="2:66" x14ac:dyDescent="0.15">
      <c r="B879" s="161"/>
      <c r="D879" s="166"/>
      <c r="G879" s="166"/>
      <c r="H879" s="166"/>
      <c r="I879" s="166"/>
      <c r="J879" s="166"/>
      <c r="K879" s="166"/>
      <c r="L879" s="166"/>
      <c r="M879" s="166"/>
      <c r="N879" s="166"/>
      <c r="O879" s="166"/>
      <c r="P879" s="166"/>
      <c r="Q879" s="166"/>
      <c r="R879" s="166"/>
      <c r="S879" s="166"/>
      <c r="T879" s="166"/>
      <c r="U879" s="166"/>
      <c r="V879" s="166"/>
      <c r="W879" s="166"/>
      <c r="X879" s="166"/>
      <c r="Y879" s="166"/>
      <c r="Z879" s="166"/>
      <c r="AA879" s="166"/>
      <c r="AB879" s="166"/>
      <c r="AC879" s="166"/>
      <c r="AD879" s="166"/>
      <c r="AE879" s="166"/>
      <c r="AF879" s="166"/>
      <c r="AG879" s="166"/>
      <c r="AH879" s="166"/>
      <c r="AI879" s="166"/>
      <c r="AJ879" s="166"/>
      <c r="AK879" s="166"/>
      <c r="AL879" s="166"/>
      <c r="AM879" s="166"/>
      <c r="AN879" s="166"/>
      <c r="AO879" s="166"/>
      <c r="AP879" s="166"/>
      <c r="AQ879" s="166"/>
      <c r="AR879" s="166"/>
      <c r="AS879" s="166"/>
      <c r="AT879" s="166"/>
      <c r="AU879" s="166"/>
      <c r="AV879" s="166"/>
      <c r="AW879" s="166"/>
      <c r="AX879" s="166"/>
      <c r="AY879" s="166"/>
      <c r="AZ879" s="166"/>
      <c r="BA879" s="166"/>
      <c r="BB879" s="166"/>
      <c r="BC879" s="166"/>
      <c r="BD879" s="166"/>
      <c r="BE879" s="166"/>
      <c r="BF879" s="166"/>
      <c r="BG879" s="166"/>
      <c r="BH879" s="166"/>
      <c r="BI879" s="166"/>
      <c r="BJ879" s="166"/>
      <c r="BK879" s="166"/>
      <c r="BL879" s="166"/>
      <c r="BM879" s="166"/>
      <c r="BN879" s="1384"/>
    </row>
    <row r="880" spans="2:66" x14ac:dyDescent="0.15">
      <c r="B880" s="161"/>
      <c r="D880" s="166"/>
      <c r="G880" s="166"/>
      <c r="H880" s="166"/>
      <c r="I880" s="166"/>
      <c r="J880" s="166"/>
      <c r="K880" s="166"/>
      <c r="L880" s="166"/>
      <c r="M880" s="166"/>
      <c r="N880" s="166"/>
      <c r="O880" s="166"/>
      <c r="P880" s="166"/>
      <c r="Q880" s="166"/>
      <c r="R880" s="166"/>
      <c r="S880" s="166"/>
      <c r="T880" s="166"/>
      <c r="U880" s="166"/>
      <c r="V880" s="166"/>
      <c r="W880" s="166"/>
      <c r="X880" s="166"/>
      <c r="Y880" s="166"/>
      <c r="Z880" s="166"/>
      <c r="AA880" s="166"/>
      <c r="AB880" s="166"/>
      <c r="AC880" s="166"/>
      <c r="AD880" s="166"/>
      <c r="AE880" s="166"/>
      <c r="AF880" s="166"/>
      <c r="AG880" s="166"/>
      <c r="AH880" s="166"/>
      <c r="AI880" s="166"/>
      <c r="AJ880" s="166"/>
      <c r="AK880" s="166"/>
      <c r="AL880" s="166"/>
      <c r="AM880" s="166"/>
      <c r="AN880" s="166"/>
      <c r="AO880" s="166"/>
      <c r="AP880" s="166"/>
      <c r="AQ880" s="166"/>
      <c r="AR880" s="166"/>
      <c r="AS880" s="166"/>
      <c r="AT880" s="166"/>
      <c r="AU880" s="166"/>
      <c r="AV880" s="166"/>
      <c r="AW880" s="166"/>
      <c r="AX880" s="166"/>
      <c r="AY880" s="166"/>
      <c r="AZ880" s="166"/>
      <c r="BA880" s="166"/>
      <c r="BB880" s="166"/>
      <c r="BC880" s="166"/>
      <c r="BD880" s="166"/>
      <c r="BE880" s="166"/>
      <c r="BF880" s="166"/>
      <c r="BG880" s="166"/>
      <c r="BH880" s="166"/>
      <c r="BI880" s="166"/>
      <c r="BJ880" s="166"/>
      <c r="BK880" s="166"/>
      <c r="BL880" s="166"/>
      <c r="BM880" s="166"/>
      <c r="BN880" s="1384"/>
    </row>
    <row r="881" spans="1:66" ht="15" customHeight="1" x14ac:dyDescent="0.15">
      <c r="B881" s="161"/>
      <c r="D881" s="166"/>
      <c r="G881" s="166"/>
      <c r="H881" s="166"/>
      <c r="I881" s="166"/>
      <c r="J881" s="166"/>
      <c r="K881" s="166"/>
      <c r="L881" s="166"/>
      <c r="M881" s="166"/>
      <c r="N881" s="166"/>
      <c r="O881" s="166"/>
      <c r="P881" s="166"/>
      <c r="Q881" s="166"/>
      <c r="R881" s="166"/>
      <c r="S881" s="166"/>
      <c r="T881" s="166"/>
      <c r="U881" s="166"/>
      <c r="V881" s="166"/>
      <c r="W881" s="166"/>
      <c r="X881" s="166"/>
      <c r="Y881" s="166"/>
      <c r="Z881" s="166"/>
      <c r="AA881" s="166"/>
      <c r="AB881" s="166"/>
      <c r="AC881" s="166"/>
      <c r="AD881" s="166"/>
      <c r="AE881" s="166"/>
      <c r="AF881" s="166"/>
      <c r="AG881" s="166"/>
      <c r="AH881" s="166"/>
      <c r="AI881" s="166"/>
      <c r="AJ881" s="166"/>
      <c r="AK881" s="166"/>
      <c r="AL881" s="166"/>
      <c r="AM881" s="166"/>
      <c r="AN881" s="166"/>
      <c r="AO881" s="166"/>
      <c r="AP881" s="166"/>
      <c r="AQ881" s="166"/>
      <c r="AR881" s="166"/>
      <c r="AS881" s="166"/>
      <c r="AT881" s="166"/>
      <c r="AU881" s="166"/>
      <c r="AV881" s="166"/>
      <c r="AW881" s="166"/>
      <c r="AX881" s="166"/>
      <c r="AY881" s="166"/>
      <c r="AZ881" s="166"/>
      <c r="BA881" s="166"/>
      <c r="BB881" s="166"/>
      <c r="BC881" s="166"/>
      <c r="BD881" s="166"/>
      <c r="BE881" s="166"/>
      <c r="BF881" s="166"/>
      <c r="BG881" s="166"/>
      <c r="BH881" s="166"/>
      <c r="BI881" s="166"/>
      <c r="BJ881" s="166"/>
      <c r="BK881" s="166"/>
      <c r="BL881" s="166"/>
      <c r="BM881" s="166"/>
      <c r="BN881" s="1384"/>
    </row>
    <row r="882" spans="1:66" x14ac:dyDescent="0.15">
      <c r="B882" s="161"/>
      <c r="D882" s="166"/>
      <c r="G882" s="166"/>
      <c r="H882" s="166"/>
      <c r="I882" s="166"/>
      <c r="J882" s="166"/>
      <c r="K882" s="166"/>
      <c r="L882" s="166"/>
      <c r="M882" s="166"/>
      <c r="N882" s="166"/>
      <c r="O882" s="166"/>
      <c r="P882" s="166"/>
      <c r="Q882" s="166"/>
      <c r="R882" s="166"/>
      <c r="S882" s="166"/>
      <c r="T882" s="166"/>
      <c r="U882" s="166"/>
      <c r="V882" s="166"/>
      <c r="W882" s="166"/>
      <c r="X882" s="166"/>
      <c r="Y882" s="166"/>
      <c r="Z882" s="166"/>
      <c r="AA882" s="166"/>
      <c r="AB882" s="166"/>
      <c r="AC882" s="166"/>
      <c r="AD882" s="166"/>
      <c r="AE882" s="166"/>
      <c r="AF882" s="166"/>
      <c r="AG882" s="166"/>
      <c r="AH882" s="166"/>
      <c r="AI882" s="166"/>
      <c r="AJ882" s="166"/>
      <c r="AK882" s="166"/>
      <c r="AL882" s="166"/>
      <c r="AM882" s="166"/>
      <c r="AN882" s="166"/>
      <c r="AO882" s="166"/>
      <c r="AP882" s="166"/>
      <c r="AQ882" s="166"/>
      <c r="AR882" s="166"/>
      <c r="AS882" s="166"/>
      <c r="AT882" s="166"/>
      <c r="AU882" s="166"/>
      <c r="AV882" s="166"/>
      <c r="AW882" s="166"/>
      <c r="AX882" s="166"/>
      <c r="AY882" s="166"/>
      <c r="AZ882" s="166"/>
      <c r="BA882" s="166"/>
      <c r="BB882" s="166"/>
      <c r="BC882" s="166"/>
      <c r="BD882" s="166"/>
      <c r="BE882" s="166"/>
      <c r="BF882" s="166"/>
      <c r="BG882" s="166"/>
      <c r="BH882" s="166"/>
      <c r="BI882" s="166"/>
      <c r="BJ882" s="166"/>
      <c r="BK882" s="166"/>
      <c r="BL882" s="166"/>
      <c r="BM882" s="166"/>
      <c r="BN882" s="1384"/>
    </row>
    <row r="883" spans="1:66" ht="8.25" customHeight="1" x14ac:dyDescent="0.15">
      <c r="B883" s="161"/>
      <c r="D883" s="166"/>
      <c r="G883" s="184"/>
      <c r="H883" s="184"/>
      <c r="I883" s="184"/>
      <c r="J883" s="184"/>
      <c r="K883" s="184"/>
      <c r="L883" s="184"/>
      <c r="M883" s="184"/>
      <c r="N883" s="184"/>
      <c r="O883" s="184"/>
      <c r="P883" s="184"/>
      <c r="Q883" s="184"/>
      <c r="R883" s="184"/>
      <c r="S883" s="184"/>
      <c r="T883" s="184"/>
      <c r="U883" s="184"/>
      <c r="V883" s="184"/>
      <c r="W883" s="184"/>
      <c r="X883" s="184"/>
      <c r="Y883" s="184"/>
      <c r="Z883" s="184"/>
      <c r="AA883" s="184"/>
      <c r="AB883" s="184"/>
      <c r="AC883" s="184"/>
      <c r="AD883" s="184"/>
      <c r="AE883" s="184"/>
      <c r="AF883" s="184"/>
      <c r="AG883" s="184"/>
      <c r="AH883" s="184"/>
      <c r="AI883" s="184"/>
      <c r="AJ883" s="184"/>
      <c r="AK883" s="184"/>
      <c r="AL883" s="184"/>
      <c r="AM883" s="184"/>
      <c r="AN883" s="184"/>
      <c r="AO883" s="184"/>
      <c r="AP883" s="184"/>
      <c r="AQ883" s="184"/>
      <c r="AR883" s="184"/>
      <c r="AS883" s="184"/>
      <c r="AT883" s="184"/>
      <c r="AU883" s="184"/>
      <c r="AV883" s="184"/>
      <c r="AW883" s="184"/>
      <c r="AX883" s="184"/>
      <c r="AY883" s="184"/>
      <c r="AZ883" s="184"/>
      <c r="BA883" s="184"/>
      <c r="BB883" s="184"/>
      <c r="BC883" s="184"/>
      <c r="BD883" s="184"/>
      <c r="BE883" s="184"/>
      <c r="BF883" s="184"/>
      <c r="BG883" s="184"/>
      <c r="BH883" s="184"/>
      <c r="BI883" s="184"/>
      <c r="BJ883" s="184"/>
      <c r="BK883" s="184"/>
      <c r="BL883" s="184"/>
      <c r="BM883" s="184"/>
      <c r="BN883" s="1335"/>
    </row>
    <row r="884" spans="1:66" ht="8.25" customHeight="1" x14ac:dyDescent="0.15">
      <c r="B884" s="161"/>
      <c r="G884" s="184"/>
      <c r="H884" s="184"/>
      <c r="I884" s="184"/>
      <c r="J884" s="184"/>
      <c r="K884" s="184"/>
      <c r="L884" s="184"/>
      <c r="M884" s="184"/>
      <c r="N884" s="184"/>
      <c r="O884" s="184"/>
      <c r="P884" s="184"/>
      <c r="Q884" s="184"/>
      <c r="R884" s="184"/>
      <c r="S884" s="184"/>
      <c r="T884" s="184"/>
      <c r="U884" s="184"/>
      <c r="V884" s="184"/>
      <c r="W884" s="184"/>
      <c r="X884" s="184"/>
      <c r="Y884" s="184"/>
      <c r="Z884" s="184"/>
      <c r="AA884" s="184"/>
      <c r="AB884" s="184"/>
      <c r="AC884" s="184"/>
      <c r="AD884" s="184"/>
      <c r="AE884" s="184"/>
      <c r="AF884" s="184"/>
      <c r="AG884" s="184"/>
      <c r="AH884" s="184"/>
      <c r="AI884" s="184"/>
      <c r="AJ884" s="184"/>
      <c r="AK884" s="184"/>
      <c r="AL884" s="184"/>
      <c r="AM884" s="184"/>
      <c r="AN884" s="184"/>
      <c r="AO884" s="184"/>
      <c r="AP884" s="184"/>
      <c r="AQ884" s="184"/>
      <c r="AR884" s="184"/>
      <c r="AS884" s="184"/>
      <c r="AT884" s="184"/>
      <c r="AU884" s="184"/>
      <c r="AV884" s="184"/>
      <c r="AW884" s="184"/>
      <c r="AX884" s="184"/>
      <c r="AY884" s="184"/>
      <c r="AZ884" s="184"/>
      <c r="BA884" s="184"/>
      <c r="BB884" s="184"/>
      <c r="BC884" s="184"/>
      <c r="BD884" s="184"/>
      <c r="BE884" s="184"/>
      <c r="BF884" s="184"/>
      <c r="BG884" s="184"/>
      <c r="BH884" s="184"/>
      <c r="BI884" s="184"/>
      <c r="BJ884" s="184"/>
      <c r="BK884" s="184"/>
      <c r="BL884" s="184"/>
      <c r="BM884" s="184"/>
      <c r="BN884" s="1355"/>
    </row>
    <row r="885" spans="1:66" x14ac:dyDescent="0.15">
      <c r="B885" s="747"/>
      <c r="C885" s="230"/>
      <c r="D885" s="231"/>
      <c r="E885" s="231"/>
      <c r="F885" s="1603"/>
      <c r="G885" s="746"/>
      <c r="H885" s="746"/>
      <c r="I885" s="746"/>
      <c r="J885" s="746"/>
      <c r="K885" s="746"/>
      <c r="L885" s="746"/>
      <c r="M885" s="746"/>
      <c r="N885" s="746"/>
      <c r="O885" s="746"/>
      <c r="P885" s="746"/>
      <c r="Q885" s="746"/>
      <c r="R885" s="746"/>
      <c r="S885" s="746"/>
      <c r="T885" s="746"/>
      <c r="U885" s="746"/>
      <c r="V885" s="746"/>
      <c r="W885" s="746"/>
      <c r="X885" s="746"/>
      <c r="Y885" s="746"/>
      <c r="Z885" s="746"/>
      <c r="AA885" s="746"/>
      <c r="AB885" s="746"/>
      <c r="AC885" s="746"/>
      <c r="AD885" s="746"/>
      <c r="AE885" s="746"/>
      <c r="AF885" s="746"/>
      <c r="AG885" s="746"/>
      <c r="AH885" s="746"/>
      <c r="AI885" s="746"/>
      <c r="AJ885" s="746"/>
      <c r="AK885" s="746"/>
      <c r="AL885" s="746"/>
      <c r="AM885" s="746"/>
      <c r="AN885" s="746"/>
      <c r="AO885" s="746"/>
      <c r="AP885" s="746"/>
      <c r="AQ885" s="746"/>
      <c r="AR885" s="746"/>
      <c r="AS885" s="746"/>
      <c r="AT885" s="746"/>
      <c r="AU885" s="746"/>
      <c r="AV885" s="746"/>
      <c r="AW885" s="746"/>
      <c r="AX885" s="746"/>
      <c r="AY885" s="746"/>
      <c r="AZ885" s="746"/>
      <c r="BA885" s="746"/>
      <c r="BB885" s="746"/>
      <c r="BC885" s="746"/>
      <c r="BD885" s="746"/>
      <c r="BE885" s="746"/>
      <c r="BF885" s="746"/>
      <c r="BG885" s="746"/>
      <c r="BH885" s="746"/>
      <c r="BI885" s="746"/>
      <c r="BJ885" s="746"/>
      <c r="BK885" s="746"/>
      <c r="BL885" s="746"/>
      <c r="BM885" s="746"/>
      <c r="BN885" s="1125"/>
    </row>
    <row r="886" spans="1:66" x14ac:dyDescent="0.15">
      <c r="F886" s="1622"/>
      <c r="G886" s="184"/>
      <c r="H886" s="184"/>
      <c r="I886" s="184"/>
      <c r="J886" s="184"/>
      <c r="K886" s="184"/>
      <c r="L886" s="184"/>
      <c r="M886" s="184"/>
      <c r="N886" s="184"/>
      <c r="O886" s="184"/>
      <c r="P886" s="184"/>
      <c r="Q886" s="184"/>
      <c r="R886" s="184"/>
      <c r="S886" s="184"/>
      <c r="T886" s="184"/>
      <c r="U886" s="184"/>
      <c r="V886" s="184"/>
      <c r="W886" s="184"/>
      <c r="X886" s="184"/>
      <c r="Y886" s="184"/>
      <c r="Z886" s="184"/>
      <c r="AA886" s="184"/>
      <c r="AB886" s="184"/>
      <c r="AC886" s="184"/>
      <c r="AD886" s="184"/>
      <c r="AE886" s="184"/>
      <c r="AF886" s="184"/>
      <c r="AG886" s="184"/>
      <c r="AH886" s="184"/>
      <c r="AI886" s="184"/>
      <c r="AJ886" s="184"/>
      <c r="AK886" s="184"/>
      <c r="AL886" s="184"/>
      <c r="AM886" s="184"/>
      <c r="AN886" s="184"/>
      <c r="AO886" s="184"/>
      <c r="AP886" s="184"/>
      <c r="AQ886" s="184"/>
      <c r="AR886" s="184"/>
      <c r="AS886" s="184"/>
      <c r="AT886" s="184"/>
      <c r="AU886" s="184"/>
      <c r="AV886" s="184"/>
      <c r="AW886" s="184"/>
      <c r="AX886" s="184"/>
      <c r="AY886" s="184"/>
      <c r="AZ886" s="184"/>
      <c r="BA886" s="184"/>
      <c r="BB886" s="184"/>
      <c r="BC886" s="184"/>
      <c r="BD886" s="184"/>
      <c r="BE886" s="184"/>
      <c r="BF886" s="184"/>
      <c r="BG886" s="184"/>
      <c r="BH886" s="184"/>
      <c r="BI886" s="184"/>
      <c r="BJ886" s="184"/>
      <c r="BK886" s="184"/>
      <c r="BL886" s="184"/>
      <c r="BM886" s="184"/>
      <c r="BN886" s="1124"/>
    </row>
    <row r="887" spans="1:66" x14ac:dyDescent="0.15">
      <c r="F887" s="1622"/>
      <c r="G887" s="184"/>
      <c r="H887" s="184"/>
      <c r="I887" s="184"/>
      <c r="J887" s="184"/>
      <c r="K887" s="184"/>
      <c r="L887" s="184"/>
      <c r="M887" s="184"/>
      <c r="N887" s="184"/>
      <c r="O887" s="184"/>
      <c r="P887" s="184"/>
      <c r="Q887" s="184"/>
      <c r="R887" s="184"/>
      <c r="S887" s="184"/>
      <c r="T887" s="184"/>
      <c r="U887" s="184"/>
      <c r="V887" s="184"/>
      <c r="W887" s="184"/>
      <c r="X887" s="184"/>
      <c r="Y887" s="184"/>
      <c r="Z887" s="184"/>
      <c r="AA887" s="184"/>
      <c r="AB887" s="184"/>
      <c r="AC887" s="184"/>
      <c r="AD887" s="184"/>
      <c r="AE887" s="184"/>
      <c r="AF887" s="184"/>
      <c r="AG887" s="184"/>
      <c r="AH887" s="184"/>
      <c r="AI887" s="184"/>
      <c r="AJ887" s="184"/>
      <c r="AK887" s="184"/>
      <c r="AL887" s="184"/>
      <c r="AM887" s="184"/>
      <c r="AN887" s="184"/>
      <c r="AO887" s="184"/>
      <c r="AP887" s="184"/>
      <c r="AQ887" s="184"/>
      <c r="AR887" s="184"/>
      <c r="AS887" s="184"/>
      <c r="AT887" s="184"/>
      <c r="AU887" s="184"/>
      <c r="AV887" s="184"/>
      <c r="AW887" s="184"/>
      <c r="AX887" s="184"/>
      <c r="AY887" s="184"/>
      <c r="AZ887" s="184"/>
      <c r="BA887" s="184"/>
      <c r="BB887" s="184"/>
      <c r="BC887" s="184"/>
      <c r="BD887" s="184"/>
      <c r="BE887" s="184"/>
      <c r="BF887" s="184"/>
      <c r="BG887" s="184"/>
      <c r="BH887" s="184"/>
      <c r="BI887" s="184"/>
      <c r="BJ887" s="184"/>
      <c r="BK887" s="184"/>
      <c r="BL887" s="184"/>
      <c r="BM887" s="184"/>
      <c r="BN887" s="1124"/>
    </row>
    <row r="888" spans="1:66" x14ac:dyDescent="0.15">
      <c r="F888" s="1622"/>
      <c r="G888" s="184"/>
      <c r="H888" s="184"/>
      <c r="I888" s="184"/>
      <c r="J888" s="184"/>
      <c r="K888" s="184"/>
      <c r="L888" s="184"/>
      <c r="M888" s="184"/>
      <c r="N888" s="184"/>
      <c r="O888" s="184"/>
      <c r="P888" s="184"/>
      <c r="Q888" s="184"/>
      <c r="R888" s="184"/>
      <c r="S888" s="184"/>
      <c r="T888" s="184"/>
      <c r="U888" s="184"/>
      <c r="V888" s="184"/>
      <c r="W888" s="184"/>
      <c r="X888" s="184"/>
      <c r="Y888" s="184"/>
      <c r="Z888" s="184"/>
      <c r="AA888" s="184"/>
      <c r="AB888" s="184"/>
      <c r="AC888" s="184"/>
      <c r="AD888" s="184"/>
      <c r="AE888" s="184"/>
      <c r="AF888" s="184"/>
      <c r="AG888" s="184"/>
      <c r="AH888" s="184"/>
      <c r="AI888" s="184"/>
      <c r="AJ888" s="184"/>
      <c r="AK888" s="184"/>
      <c r="AL888" s="184"/>
      <c r="AM888" s="184"/>
      <c r="AN888" s="184"/>
      <c r="AO888" s="184"/>
      <c r="AP888" s="184"/>
      <c r="AQ888" s="184"/>
      <c r="AR888" s="184"/>
      <c r="AS888" s="184"/>
      <c r="AT888" s="184"/>
      <c r="AU888" s="184"/>
      <c r="AV888" s="184"/>
      <c r="AW888" s="184"/>
      <c r="AX888" s="184"/>
      <c r="AY888" s="184"/>
      <c r="AZ888" s="184"/>
      <c r="BA888" s="184"/>
      <c r="BB888" s="184"/>
      <c r="BC888" s="184"/>
      <c r="BD888" s="184"/>
      <c r="BE888" s="184"/>
      <c r="BF888" s="184"/>
      <c r="BG888" s="184"/>
      <c r="BH888" s="184"/>
      <c r="BI888" s="184"/>
      <c r="BJ888" s="184"/>
      <c r="BK888" s="184"/>
      <c r="BL888" s="184"/>
      <c r="BM888" s="184"/>
      <c r="BN888" s="1124"/>
    </row>
    <row r="889" spans="1:66" x14ac:dyDescent="0.15">
      <c r="F889" s="1622"/>
      <c r="G889" s="184"/>
      <c r="H889" s="184"/>
      <c r="I889" s="184"/>
      <c r="J889" s="184"/>
      <c r="K889" s="184"/>
      <c r="L889" s="184"/>
      <c r="M889" s="184"/>
      <c r="N889" s="184"/>
      <c r="O889" s="184"/>
      <c r="P889" s="184"/>
      <c r="Q889" s="184"/>
      <c r="R889" s="184"/>
      <c r="S889" s="184"/>
      <c r="T889" s="184"/>
      <c r="U889" s="184"/>
      <c r="V889" s="184"/>
      <c r="W889" s="184"/>
      <c r="X889" s="184"/>
      <c r="Y889" s="184"/>
      <c r="Z889" s="184"/>
      <c r="AA889" s="184"/>
      <c r="AB889" s="184"/>
      <c r="AC889" s="184"/>
      <c r="AD889" s="184"/>
      <c r="AE889" s="184"/>
      <c r="AF889" s="184"/>
      <c r="AG889" s="184"/>
      <c r="AH889" s="184"/>
      <c r="AI889" s="184"/>
      <c r="AJ889" s="184"/>
      <c r="AK889" s="184"/>
      <c r="AL889" s="184"/>
      <c r="AM889" s="184"/>
      <c r="AN889" s="184"/>
      <c r="AO889" s="184"/>
      <c r="AP889" s="184"/>
      <c r="AQ889" s="184"/>
      <c r="AR889" s="184"/>
      <c r="AS889" s="184"/>
      <c r="AT889" s="184"/>
      <c r="AU889" s="184"/>
      <c r="AV889" s="184"/>
      <c r="AW889" s="184"/>
      <c r="AX889" s="184"/>
      <c r="AY889" s="184"/>
      <c r="AZ889" s="184"/>
      <c r="BA889" s="184"/>
      <c r="BB889" s="184"/>
      <c r="BC889" s="184"/>
      <c r="BD889" s="184"/>
      <c r="BE889" s="184"/>
      <c r="BF889" s="184"/>
      <c r="BG889" s="184"/>
      <c r="BH889" s="184"/>
      <c r="BI889" s="184"/>
      <c r="BJ889" s="184"/>
      <c r="BK889" s="184"/>
      <c r="BL889" s="184"/>
      <c r="BM889" s="184"/>
      <c r="BN889" s="1124"/>
    </row>
    <row r="890" spans="1:66" x14ac:dyDescent="0.15">
      <c r="BN890" s="1123"/>
    </row>
    <row r="891" spans="1:66" x14ac:dyDescent="0.15">
      <c r="BN891" s="1123"/>
    </row>
    <row r="892" spans="1:66" x14ac:dyDescent="0.15">
      <c r="A892" s="1438"/>
      <c r="B892" s="1439"/>
      <c r="C892" s="1440"/>
      <c r="D892" s="1440"/>
      <c r="E892" s="1440"/>
      <c r="F892" s="1592"/>
      <c r="G892" s="1440"/>
      <c r="H892" s="1440"/>
      <c r="I892" s="1440"/>
      <c r="J892" s="1440"/>
      <c r="K892" s="1440"/>
      <c r="L892" s="1440"/>
      <c r="M892" s="1440"/>
      <c r="N892" s="1440"/>
      <c r="O892" s="1440"/>
      <c r="P892" s="1440"/>
      <c r="Q892" s="1440"/>
      <c r="R892" s="1440"/>
      <c r="S892" s="1440"/>
      <c r="T892" s="1440"/>
      <c r="U892" s="1440"/>
      <c r="V892" s="1440"/>
      <c r="W892" s="1440"/>
      <c r="X892" s="1440"/>
      <c r="Y892" s="1440"/>
      <c r="Z892" s="1440"/>
      <c r="AA892" s="1440"/>
      <c r="AB892" s="1440"/>
      <c r="AC892" s="1440"/>
      <c r="AD892" s="1440"/>
      <c r="AE892" s="1440"/>
      <c r="AF892" s="1440"/>
      <c r="AG892" s="1440"/>
      <c r="AH892" s="1440"/>
      <c r="AI892" s="1440"/>
      <c r="AJ892" s="1440"/>
      <c r="AK892" s="1440"/>
      <c r="AL892" s="1440"/>
      <c r="AM892" s="1440"/>
      <c r="AN892" s="1440"/>
      <c r="AO892" s="1440"/>
      <c r="AP892" s="1440"/>
      <c r="AQ892" s="1440"/>
      <c r="AR892" s="1440"/>
      <c r="AS892" s="1440"/>
      <c r="AT892" s="1440"/>
      <c r="AU892" s="1440"/>
      <c r="AV892" s="1440"/>
      <c r="AW892" s="1440"/>
      <c r="AX892" s="1440"/>
      <c r="AY892" s="1440"/>
      <c r="AZ892" s="1440"/>
      <c r="BA892" s="1440"/>
      <c r="BB892" s="1440"/>
      <c r="BC892" s="1440"/>
      <c r="BD892" s="1440"/>
      <c r="BE892" s="1440"/>
      <c r="BF892" s="1440"/>
      <c r="BG892" s="1440"/>
      <c r="BH892" s="1440"/>
      <c r="BI892" s="1440"/>
      <c r="BJ892" s="1440"/>
      <c r="BK892" s="1440"/>
      <c r="BL892" s="1440"/>
      <c r="BM892" s="1440"/>
      <c r="BN892" s="1441"/>
    </row>
    <row r="893" spans="1:66" x14ac:dyDescent="0.15">
      <c r="BN893" s="1123"/>
    </row>
    <row r="894" spans="1:66" x14ac:dyDescent="0.15">
      <c r="BN894" s="1123"/>
    </row>
    <row r="895" spans="1:66" ht="23.25" customHeight="1" x14ac:dyDescent="0.15">
      <c r="B895" s="317"/>
      <c r="C895" s="319" t="s">
        <v>945</v>
      </c>
      <c r="D895" s="320" t="s">
        <v>946</v>
      </c>
      <c r="E895" s="1584" t="s">
        <v>947</v>
      </c>
      <c r="BN895" s="1123"/>
    </row>
    <row r="896" spans="1:66" ht="26.25" customHeight="1" x14ac:dyDescent="0.15">
      <c r="B896" s="318" t="s">
        <v>481</v>
      </c>
      <c r="C896" s="321">
        <f>C79/1000</f>
        <v>230717.37599999999</v>
      </c>
      <c r="D896" s="322">
        <f>C896/365</f>
        <v>632.10239999999999</v>
      </c>
      <c r="E896" s="388">
        <f>C896*60</f>
        <v>13843042.559999999</v>
      </c>
      <c r="BN896" s="1123"/>
    </row>
    <row r="897" spans="3:66" ht="25.5" customHeight="1" x14ac:dyDescent="0.15">
      <c r="C897" s="375"/>
      <c r="BN897" s="1123"/>
    </row>
    <row r="898" spans="3:66" x14ac:dyDescent="0.15">
      <c r="BN898" s="1123"/>
    </row>
    <row r="899" spans="3:66" x14ac:dyDescent="0.15">
      <c r="BN899" s="1123"/>
    </row>
    <row r="900" spans="3:66" x14ac:dyDescent="0.15">
      <c r="BN900" s="1123"/>
    </row>
    <row r="901" spans="3:66" x14ac:dyDescent="0.15">
      <c r="BN901" s="1123"/>
    </row>
    <row r="902" spans="3:66" x14ac:dyDescent="0.15">
      <c r="BN902" s="1123"/>
    </row>
    <row r="903" spans="3:66" x14ac:dyDescent="0.15">
      <c r="BN903" s="1123"/>
    </row>
    <row r="904" spans="3:66" x14ac:dyDescent="0.15">
      <c r="BN904" s="1123"/>
    </row>
    <row r="905" spans="3:66" x14ac:dyDescent="0.15">
      <c r="BN905" s="1123"/>
    </row>
    <row r="906" spans="3:66" x14ac:dyDescent="0.15">
      <c r="BN906" s="1123"/>
    </row>
    <row r="907" spans="3:66" x14ac:dyDescent="0.15">
      <c r="BN907" s="1123"/>
    </row>
    <row r="908" spans="3:66" x14ac:dyDescent="0.15">
      <c r="BN908" s="1123"/>
    </row>
    <row r="909" spans="3:66" x14ac:dyDescent="0.15">
      <c r="BN909" s="1123"/>
    </row>
    <row r="910" spans="3:66" x14ac:dyDescent="0.15">
      <c r="BN910" s="1123"/>
    </row>
    <row r="911" spans="3:66" x14ac:dyDescent="0.15">
      <c r="BN911" s="1123"/>
    </row>
    <row r="912" spans="3:66" x14ac:dyDescent="0.15">
      <c r="BN912" s="1123"/>
    </row>
    <row r="913" spans="1:66" x14ac:dyDescent="0.15">
      <c r="BN913" s="1123"/>
    </row>
    <row r="914" spans="1:66" x14ac:dyDescent="0.15">
      <c r="BN914" s="1123"/>
    </row>
    <row r="915" spans="1:66" x14ac:dyDescent="0.15">
      <c r="BN915" s="1123"/>
    </row>
    <row r="916" spans="1:66" x14ac:dyDescent="0.15">
      <c r="BN916" s="1123"/>
    </row>
    <row r="917" spans="1:66" x14ac:dyDescent="0.15">
      <c r="BN917" s="1123"/>
    </row>
    <row r="918" spans="1:66" x14ac:dyDescent="0.15">
      <c r="BN918" s="1123"/>
    </row>
    <row r="919" spans="1:66" x14ac:dyDescent="0.15">
      <c r="BN919" s="1123"/>
    </row>
    <row r="920" spans="1:66" x14ac:dyDescent="0.15">
      <c r="BN920" s="1123"/>
    </row>
    <row r="921" spans="1:66" x14ac:dyDescent="0.15">
      <c r="BN921" s="1123"/>
    </row>
    <row r="922" spans="1:66" x14ac:dyDescent="0.15">
      <c r="BN922" s="1123"/>
    </row>
    <row r="923" spans="1:66" x14ac:dyDescent="0.15">
      <c r="BN923" s="1123"/>
    </row>
    <row r="924" spans="1:66" x14ac:dyDescent="0.15">
      <c r="BN924" s="1123"/>
    </row>
    <row r="925" spans="1:66" x14ac:dyDescent="0.15">
      <c r="BN925" s="1123"/>
    </row>
    <row r="926" spans="1:66" ht="15" x14ac:dyDescent="0.2">
      <c r="B926" s="165" t="s">
        <v>450</v>
      </c>
      <c r="C926" s="652" t="s">
        <v>451</v>
      </c>
      <c r="BN926" s="1123"/>
    </row>
    <row r="927" spans="1:66" x14ac:dyDescent="0.15">
      <c r="BN927" s="1123"/>
    </row>
    <row r="928" spans="1:66" ht="15" thickBot="1" x14ac:dyDescent="0.2">
      <c r="A928" s="582"/>
      <c r="B928" s="580"/>
      <c r="C928" s="1126"/>
      <c r="D928" s="582"/>
      <c r="E928" s="582"/>
      <c r="F928" s="1507"/>
      <c r="G928" s="582"/>
      <c r="H928" s="582"/>
      <c r="I928" s="582"/>
      <c r="J928" s="582"/>
      <c r="K928" s="582"/>
      <c r="L928" s="582"/>
      <c r="M928" s="582"/>
      <c r="N928" s="582"/>
      <c r="O928" s="582"/>
      <c r="P928" s="582"/>
      <c r="Q928" s="582"/>
      <c r="R928" s="582"/>
      <c r="S928" s="582"/>
      <c r="T928" s="582"/>
      <c r="U928" s="582"/>
      <c r="V928" s="582"/>
      <c r="W928" s="582"/>
      <c r="X928" s="582"/>
      <c r="Y928" s="582"/>
      <c r="Z928" s="582"/>
      <c r="AA928" s="582"/>
      <c r="AB928" s="582"/>
      <c r="AC928" s="582"/>
      <c r="AD928" s="582"/>
      <c r="AE928" s="582"/>
      <c r="AF928" s="582"/>
      <c r="AG928" s="582"/>
      <c r="AH928" s="582"/>
      <c r="AI928" s="582"/>
      <c r="AJ928" s="582"/>
      <c r="AK928" s="582"/>
      <c r="AL928" s="582"/>
      <c r="AM928" s="582"/>
      <c r="AN928" s="582"/>
      <c r="AO928" s="582"/>
      <c r="AP928" s="582"/>
      <c r="AQ928" s="582"/>
      <c r="AR928" s="582"/>
      <c r="AS928" s="582"/>
      <c r="AT928" s="582"/>
      <c r="AU928" s="582"/>
      <c r="AV928" s="582"/>
      <c r="AW928" s="582"/>
      <c r="AX928" s="582"/>
      <c r="AY928" s="582"/>
      <c r="AZ928" s="582"/>
      <c r="BA928" s="582"/>
      <c r="BB928" s="582"/>
      <c r="BC928" s="582"/>
      <c r="BD928" s="582"/>
      <c r="BE928" s="582"/>
      <c r="BF928" s="582"/>
      <c r="BG928" s="582"/>
      <c r="BH928" s="582"/>
      <c r="BI928" s="582"/>
      <c r="BJ928" s="582"/>
      <c r="BK928" s="582"/>
      <c r="BL928" s="582"/>
      <c r="BM928" s="582"/>
      <c r="BN928" s="1127"/>
    </row>
  </sheetData>
  <mergeCells count="15">
    <mergeCell ref="B750:B751"/>
    <mergeCell ref="B781:B782"/>
    <mergeCell ref="B812:B813"/>
    <mergeCell ref="B24:B25"/>
    <mergeCell ref="B592:B593"/>
    <mergeCell ref="B625:B626"/>
    <mergeCell ref="B656:B657"/>
    <mergeCell ref="B687:B688"/>
    <mergeCell ref="B719:B720"/>
    <mergeCell ref="B22:B23"/>
    <mergeCell ref="B11:B12"/>
    <mergeCell ref="B13:B14"/>
    <mergeCell ref="B15:B16"/>
    <mergeCell ref="B17:B19"/>
    <mergeCell ref="B20:B21"/>
  </mergeCells>
  <conditionalFormatting sqref="A1:XFD583 A584:C590 E584:XFD590 A591:XFD592 A593 C593:XFD593 A594:XFD625 A626 C626:XFD626 A627:XFD655 A656:E656 F656:XFD686 C657:E686 A657:A688 C687:XFD687 C688:D688 E688:XFD750 A689:D719 A720 C720:D720 A721:D750 A751 C751:E751 F751:XFD780 A752:E780 A781:BN781 BO781:XFD811 A782 C782:BN811 A783:B812 C812:XFD869 A813 A814:B869 A870:XFD1048576">
    <cfRule type="cellIs" dxfId="54" priority="3" operator="lessThanOrEqual">
      <formula>0</formula>
    </cfRule>
  </conditionalFormatting>
  <conditionalFormatting sqref="F2">
    <cfRule type="cellIs" dxfId="53" priority="2" operator="equal">
      <formula>0</formula>
    </cfRule>
  </conditionalFormatting>
  <conditionalFormatting sqref="F131">
    <cfRule type="cellIs" dxfId="52" priority="1" operator="equal">
      <formula>0</formula>
    </cfRule>
  </conditionalFormatting>
  <hyperlinks>
    <hyperlink ref="E107" r:id="rId1" xr:uid="{6C648A73-E959-42BB-8DF7-B5C6C1E4447B}"/>
    <hyperlink ref="E108" r:id="rId2" xr:uid="{D3094FCE-AA1E-434E-9D9A-A9272E801F4D}"/>
    <hyperlink ref="E26" r:id="rId3" xr:uid="{417E20B0-DB53-44CF-AD8C-8EB969AED6A1}"/>
    <hyperlink ref="E28" r:id="rId4" xr:uid="{DC277B6D-3EC6-4A6C-B2D9-DF905C41BDD7}"/>
    <hyperlink ref="E7" r:id="rId5" xr:uid="{A20E6ED3-1859-4FAC-AEBA-9E12C5B1FCF4}"/>
    <hyperlink ref="E95" r:id="rId6" xr:uid="{3F426461-B5B7-4AA4-92D2-75801DCF772F}"/>
    <hyperlink ref="E72" r:id="rId7" xr:uid="{FA5E943F-1317-4272-BA02-8EE31651BC71}"/>
    <hyperlink ref="C926" r:id="rId8" xr:uid="{04F7DF96-FF1E-4C1A-9A62-0252095AE9EC}"/>
    <hyperlink ref="E127" r:id="rId9" xr:uid="{C4D4A51A-29E2-47D8-8E95-464C76294DD5}"/>
  </hyperlinks>
  <pageMargins left="0.45" right="0.45" top="0.75" bottom="0.75" header="0.3" footer="0.3"/>
  <pageSetup scale="70" fitToWidth="2" orientation="landscape" r:id="rId10"/>
  <drawing r:id="rId1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7B9CA-2524-43C6-84AE-F5116713FC1A}">
  <sheetPr>
    <tabColor theme="5" tint="0.39997558519241921"/>
    <pageSetUpPr fitToPage="1"/>
  </sheetPr>
  <dimension ref="A2:BN76"/>
  <sheetViews>
    <sheetView showGridLines="0" topLeftCell="A11" zoomScale="80" zoomScaleNormal="80" workbookViewId="0">
      <selection activeCell="I81" sqref="I81"/>
    </sheetView>
  </sheetViews>
  <sheetFormatPr baseColWidth="10" defaultColWidth="8" defaultRowHeight="14" x14ac:dyDescent="0.15"/>
  <cols>
    <col min="1" max="1" width="2.5" style="161" customWidth="1"/>
    <col min="2" max="2" width="26" style="165" customWidth="1"/>
    <col min="3" max="3" width="21.1640625" style="166" customWidth="1"/>
    <col min="4" max="5" width="22.5" style="161" customWidth="1"/>
    <col min="6" max="6" width="19.83203125" style="161" customWidth="1"/>
    <col min="7" max="7" width="19.6640625" style="161" customWidth="1"/>
    <col min="8" max="8" width="21.6640625" style="161" customWidth="1"/>
    <col min="9" max="9" width="20" style="161" customWidth="1"/>
    <col min="10" max="10" width="20.1640625" style="161" customWidth="1"/>
    <col min="11" max="11" width="19" style="161" customWidth="1"/>
    <col min="12" max="12" width="20" style="161" customWidth="1"/>
    <col min="13" max="13" width="18.6640625" style="161" customWidth="1"/>
    <col min="14" max="14" width="21" style="161" customWidth="1"/>
    <col min="15" max="15" width="18.83203125" style="161" customWidth="1"/>
    <col min="16" max="19" width="19.5" style="161" bestFit="1" customWidth="1"/>
    <col min="20" max="20" width="22.83203125" style="161" customWidth="1"/>
    <col min="21" max="21" width="19.5" style="161" bestFit="1" customWidth="1"/>
    <col min="22" max="22" width="19.1640625" style="161" customWidth="1"/>
    <col min="23" max="23" width="18.83203125" style="161" customWidth="1"/>
    <col min="24" max="29" width="19.5" style="161" bestFit="1" customWidth="1"/>
    <col min="30" max="30" width="18.83203125" style="161" customWidth="1"/>
    <col min="31" max="56" width="19.5" style="161" bestFit="1" customWidth="1"/>
    <col min="57" max="66" width="20.6640625" style="161" bestFit="1" customWidth="1"/>
    <col min="67" max="16384" width="8" style="161"/>
  </cols>
  <sheetData>
    <row r="2" spans="2:9" ht="16" x14ac:dyDescent="0.2">
      <c r="B2" s="222" t="str">
        <f>'[2]20241230 Open Electricity'!$S$1</f>
        <v>Solar (Utility) (Curtailment) -  GWh</v>
      </c>
      <c r="C2" s="223"/>
      <c r="D2" s="237">
        <f>'[2]20241230 Open Electricity'!$S$369</f>
        <v>3862.17</v>
      </c>
      <c r="E2" s="224">
        <v>1</v>
      </c>
      <c r="F2" s="224" t="s">
        <v>999</v>
      </c>
      <c r="G2" s="224">
        <v>1E-3</v>
      </c>
      <c r="H2" s="224" t="s">
        <v>965</v>
      </c>
      <c r="I2" s="225"/>
    </row>
    <row r="3" spans="2:9" ht="16" x14ac:dyDescent="0.2">
      <c r="B3" s="233" t="str">
        <f>'[2]20241230 Open Electricity'!$R$1</f>
        <v>Wind (Curtailment) -  GWh</v>
      </c>
      <c r="C3" s="234"/>
      <c r="D3" s="238">
        <f>'[2]20241230 Open Electricity'!$R$369</f>
        <v>3528.1599999999967</v>
      </c>
      <c r="E3" s="235"/>
      <c r="F3" s="235"/>
      <c r="G3" s="235"/>
      <c r="H3" s="235"/>
      <c r="I3" s="236"/>
    </row>
    <row r="4" spans="2:9" ht="16" x14ac:dyDescent="0.2">
      <c r="B4" s="226" t="str">
        <f>'[2]20241230 Open Electricity'!$AD$1</f>
        <v>Volume Weighted Price - AUD/MWh</v>
      </c>
      <c r="C4" s="159"/>
      <c r="D4" s="239">
        <f>[2]WEB_AVERAGE_PRICE_ANNUAL202512!$D$17</f>
        <v>104.31</v>
      </c>
      <c r="I4" s="227"/>
    </row>
    <row r="5" spans="2:9" ht="16" x14ac:dyDescent="0.2">
      <c r="B5" s="233" t="s">
        <v>966</v>
      </c>
      <c r="C5" s="234"/>
      <c r="D5" s="238">
        <v>250</v>
      </c>
      <c r="E5" s="244" t="s">
        <v>759</v>
      </c>
      <c r="F5" s="235"/>
      <c r="G5" s="235"/>
      <c r="H5" s="235"/>
      <c r="I5" s="236"/>
    </row>
    <row r="6" spans="2:9" ht="16" x14ac:dyDescent="0.2">
      <c r="B6" s="226" t="s">
        <v>760</v>
      </c>
      <c r="C6" s="159"/>
      <c r="D6" s="239">
        <v>13000000000</v>
      </c>
      <c r="I6" s="227"/>
    </row>
    <row r="7" spans="2:9" ht="16" x14ac:dyDescent="0.2">
      <c r="B7" s="233" t="s">
        <v>761</v>
      </c>
      <c r="C7" s="234"/>
      <c r="D7" s="245">
        <v>0.02</v>
      </c>
      <c r="E7" s="235"/>
      <c r="F7" s="235"/>
      <c r="G7" s="235"/>
      <c r="H7" s="235"/>
      <c r="I7" s="236"/>
    </row>
    <row r="8" spans="2:9" ht="16" x14ac:dyDescent="0.2">
      <c r="B8" s="226" t="s">
        <v>762</v>
      </c>
      <c r="C8" s="159"/>
      <c r="D8" s="239">
        <v>70000000</v>
      </c>
      <c r="I8" s="227"/>
    </row>
    <row r="9" spans="2:9" ht="16" x14ac:dyDescent="0.2">
      <c r="B9" s="226"/>
      <c r="C9" s="163">
        <v>0.15</v>
      </c>
      <c r="D9" s="239">
        <f>D8*C9</f>
        <v>10500000</v>
      </c>
      <c r="I9" s="227"/>
    </row>
    <row r="10" spans="2:9" ht="16" x14ac:dyDescent="0.2">
      <c r="B10" s="226" t="s">
        <v>967</v>
      </c>
      <c r="C10" s="159"/>
      <c r="D10" s="240"/>
      <c r="I10" s="227"/>
    </row>
    <row r="11" spans="2:9" ht="16" x14ac:dyDescent="0.2">
      <c r="B11" s="226" t="s">
        <v>776</v>
      </c>
      <c r="C11" s="164" t="s">
        <v>777</v>
      </c>
      <c r="D11" s="240">
        <v>3.3649999999999999E-3</v>
      </c>
      <c r="E11" s="146" t="s">
        <v>778</v>
      </c>
      <c r="I11" s="227"/>
    </row>
    <row r="12" spans="2:9" ht="18" x14ac:dyDescent="0.2">
      <c r="B12" s="226"/>
      <c r="C12" s="164" t="s">
        <v>968</v>
      </c>
      <c r="D12" s="240">
        <f>D11/G2</f>
        <v>3.3649999999999998</v>
      </c>
      <c r="I12" s="227"/>
    </row>
    <row r="13" spans="2:9" ht="16" x14ac:dyDescent="0.2">
      <c r="B13" s="226" t="s">
        <v>782</v>
      </c>
      <c r="C13" s="164" t="s">
        <v>758</v>
      </c>
      <c r="D13" s="240">
        <v>200</v>
      </c>
      <c r="E13" s="146" t="s">
        <v>759</v>
      </c>
      <c r="I13" s="227"/>
    </row>
    <row r="14" spans="2:9" x14ac:dyDescent="0.15">
      <c r="B14" s="228" t="s">
        <v>969</v>
      </c>
      <c r="D14" s="241"/>
      <c r="I14" s="227"/>
    </row>
    <row r="15" spans="2:9" x14ac:dyDescent="0.15">
      <c r="B15" s="228" t="s">
        <v>669</v>
      </c>
      <c r="C15" s="166" t="s">
        <v>970</v>
      </c>
      <c r="D15" s="242">
        <v>1000</v>
      </c>
      <c r="I15" s="227"/>
    </row>
    <row r="16" spans="2:9" x14ac:dyDescent="0.15">
      <c r="B16" s="229"/>
      <c r="C16" s="230"/>
      <c r="D16" s="243"/>
      <c r="E16" s="231"/>
      <c r="F16" s="231"/>
      <c r="G16" s="231"/>
      <c r="H16" s="231"/>
      <c r="I16" s="232"/>
    </row>
    <row r="18" spans="1:31" s="170" customFormat="1" ht="16" x14ac:dyDescent="0.2">
      <c r="A18" s="167"/>
      <c r="B18" s="168" t="s">
        <v>783</v>
      </c>
      <c r="C18" s="169"/>
      <c r="D18" s="169"/>
      <c r="E18" s="169"/>
      <c r="F18" s="169"/>
      <c r="G18" s="169"/>
      <c r="H18" s="169"/>
      <c r="I18" s="169"/>
      <c r="J18" s="169"/>
      <c r="K18" s="169"/>
      <c r="L18" s="169"/>
      <c r="M18" s="169"/>
      <c r="N18" s="169"/>
      <c r="O18" s="169"/>
      <c r="P18" s="169"/>
      <c r="Q18" s="169"/>
      <c r="R18" s="169"/>
      <c r="S18" s="169"/>
      <c r="T18" s="169"/>
      <c r="U18" s="169"/>
      <c r="V18" s="169"/>
      <c r="W18" s="169"/>
      <c r="X18" s="169"/>
      <c r="Y18" s="169"/>
      <c r="Z18" s="169"/>
      <c r="AA18" s="169"/>
      <c r="AB18" s="169"/>
      <c r="AC18" s="169"/>
      <c r="AD18" s="169"/>
      <c r="AE18" s="169"/>
    </row>
    <row r="19" spans="1:31" ht="16" x14ac:dyDescent="0.2">
      <c r="A19" s="171"/>
      <c r="B19" s="172"/>
      <c r="C19" s="173"/>
      <c r="D19" s="173"/>
      <c r="E19" s="174"/>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row>
    <row r="20" spans="1:31" ht="16" x14ac:dyDescent="0.2">
      <c r="B20" s="175" t="s">
        <v>1000</v>
      </c>
      <c r="C20" s="176"/>
      <c r="D20" s="177" t="s">
        <v>784</v>
      </c>
    </row>
    <row r="21" spans="1:31" ht="16" x14ac:dyDescent="0.2">
      <c r="B21" s="178" t="s">
        <v>971</v>
      </c>
      <c r="C21" s="179">
        <f>'[3]Assignment Data'!F15</f>
        <v>2000</v>
      </c>
      <c r="D21" s="170" t="s">
        <v>843</v>
      </c>
    </row>
    <row r="22" spans="1:31" ht="16" x14ac:dyDescent="0.2">
      <c r="B22" s="178" t="s">
        <v>448</v>
      </c>
      <c r="C22" s="179">
        <v>2500</v>
      </c>
      <c r="D22" s="170" t="s">
        <v>791</v>
      </c>
      <c r="G22" s="178"/>
      <c r="H22" s="178"/>
      <c r="J22" s="178"/>
    </row>
    <row r="23" spans="1:31" ht="16" x14ac:dyDescent="0.2">
      <c r="B23" s="178" t="s">
        <v>376</v>
      </c>
      <c r="C23" s="179">
        <f>C21*C40</f>
        <v>40</v>
      </c>
      <c r="D23" s="170" t="s">
        <v>843</v>
      </c>
      <c r="J23" s="180"/>
      <c r="K23" s="181"/>
    </row>
    <row r="24" spans="1:31" ht="16" x14ac:dyDescent="0.2">
      <c r="B24" s="178" t="s">
        <v>972</v>
      </c>
      <c r="C24" s="182">
        <f>(C21*C22)/C51</f>
        <v>7462686.5671641789</v>
      </c>
      <c r="D24" s="170" t="s">
        <v>809</v>
      </c>
      <c r="J24" s="180"/>
      <c r="K24" s="181"/>
    </row>
    <row r="25" spans="1:31" ht="16" x14ac:dyDescent="0.2">
      <c r="B25" s="178"/>
      <c r="C25" s="183"/>
      <c r="D25" s="170"/>
      <c r="J25" s="180"/>
      <c r="K25" s="181"/>
    </row>
    <row r="26" spans="1:31" ht="16" x14ac:dyDescent="0.2">
      <c r="B26" s="175" t="s">
        <v>481</v>
      </c>
      <c r="C26" s="176"/>
      <c r="D26" s="177" t="s">
        <v>784</v>
      </c>
      <c r="J26" s="180"/>
      <c r="K26" s="181"/>
    </row>
    <row r="27" spans="1:31" ht="16" x14ac:dyDescent="0.2">
      <c r="B27" s="178" t="s">
        <v>815</v>
      </c>
      <c r="C27" s="183">
        <f>'Ship Capacity &amp; Loading'!G76</f>
        <v>2548.8000000000002</v>
      </c>
      <c r="D27" s="170" t="s">
        <v>758</v>
      </c>
      <c r="E27" s="170">
        <f>C27*1000</f>
        <v>2548800</v>
      </c>
      <c r="F27" s="170" t="s">
        <v>700</v>
      </c>
      <c r="J27" s="180"/>
      <c r="K27" s="181"/>
    </row>
    <row r="28" spans="1:31" ht="16" x14ac:dyDescent="0.2">
      <c r="B28" s="178" t="s">
        <v>816</v>
      </c>
      <c r="C28" s="183">
        <v>60</v>
      </c>
      <c r="D28" s="170" t="s">
        <v>248</v>
      </c>
      <c r="F28" s="1" t="s">
        <v>817</v>
      </c>
    </row>
    <row r="29" spans="1:31" ht="16" x14ac:dyDescent="0.2">
      <c r="B29" s="178" t="s">
        <v>971</v>
      </c>
      <c r="C29" s="183">
        <f>'[3]Assignment Data'!F28</f>
        <v>2639</v>
      </c>
      <c r="D29" s="170" t="s">
        <v>819</v>
      </c>
      <c r="E29" s="184">
        <f>D8/E27</f>
        <v>27.463904582548651</v>
      </c>
      <c r="F29" s="161" t="s">
        <v>819</v>
      </c>
    </row>
    <row r="30" spans="1:31" ht="16" x14ac:dyDescent="0.2">
      <c r="B30" s="178" t="s">
        <v>376</v>
      </c>
      <c r="C30" s="183">
        <f>C29*C40</f>
        <v>52.78</v>
      </c>
      <c r="D30" s="170" t="s">
        <v>641</v>
      </c>
      <c r="F30" s="185"/>
      <c r="M30" s="166"/>
    </row>
    <row r="31" spans="1:31" ht="18" x14ac:dyDescent="0.25">
      <c r="B31" s="178" t="s">
        <v>973</v>
      </c>
      <c r="C31" s="186">
        <f>(C27*1000*C50)/C28</f>
        <v>372124800</v>
      </c>
      <c r="D31" s="170" t="s">
        <v>826</v>
      </c>
      <c r="H31" s="187"/>
      <c r="I31" s="187"/>
      <c r="J31" s="188"/>
      <c r="K31" s="189"/>
      <c r="M31" s="181"/>
    </row>
    <row r="32" spans="1:31" ht="16" x14ac:dyDescent="0.2">
      <c r="B32" s="178" t="s">
        <v>827</v>
      </c>
      <c r="C32" s="190">
        <f>'[3]Assignment Data'!F22</f>
        <v>0.62</v>
      </c>
      <c r="D32" s="170"/>
      <c r="H32" s="187"/>
      <c r="I32" s="187"/>
      <c r="J32" s="188"/>
      <c r="K32" s="189"/>
      <c r="M32" s="181"/>
    </row>
    <row r="33" spans="1:13" ht="16" x14ac:dyDescent="0.2">
      <c r="B33" s="178" t="s">
        <v>972</v>
      </c>
      <c r="C33" s="191">
        <f>(C27*1000*C29)</f>
        <v>6726283200</v>
      </c>
      <c r="D33" s="170" t="s">
        <v>830</v>
      </c>
      <c r="H33" s="187"/>
      <c r="I33" s="187"/>
      <c r="J33" s="188"/>
      <c r="K33" s="189"/>
      <c r="M33" s="181"/>
    </row>
    <row r="34" spans="1:13" ht="16" x14ac:dyDescent="0.2">
      <c r="A34" s="158"/>
      <c r="B34" s="178"/>
      <c r="C34" s="159"/>
      <c r="D34" s="170"/>
      <c r="H34" s="187"/>
      <c r="I34" s="187"/>
      <c r="J34" s="188"/>
      <c r="K34" s="189"/>
      <c r="M34" s="181"/>
    </row>
    <row r="35" spans="1:13" ht="16" x14ac:dyDescent="0.2">
      <c r="A35" s="178"/>
      <c r="B35" s="175" t="s">
        <v>838</v>
      </c>
      <c r="C35" s="176"/>
      <c r="D35" s="177" t="s">
        <v>784</v>
      </c>
      <c r="H35" s="187"/>
      <c r="I35" s="187"/>
      <c r="J35" s="188"/>
      <c r="K35" s="189"/>
      <c r="M35" s="181"/>
    </row>
    <row r="36" spans="1:13" s="170" customFormat="1" ht="16" x14ac:dyDescent="0.2">
      <c r="B36" s="178" t="s">
        <v>839</v>
      </c>
      <c r="C36" s="170">
        <v>15</v>
      </c>
      <c r="D36" s="170" t="s">
        <v>840</v>
      </c>
      <c r="H36" s="187"/>
      <c r="I36" s="183"/>
      <c r="J36" s="192"/>
      <c r="K36" s="189"/>
      <c r="M36" s="193"/>
    </row>
    <row r="37" spans="1:13" ht="17.25" customHeight="1" x14ac:dyDescent="0.2">
      <c r="B37" s="178" t="s">
        <v>841</v>
      </c>
      <c r="C37" s="183">
        <f>D12</f>
        <v>3.3649999999999998</v>
      </c>
      <c r="D37" s="170" t="s">
        <v>978</v>
      </c>
      <c r="E37" s="1" t="s">
        <v>778</v>
      </c>
    </row>
    <row r="38" spans="1:13" ht="18" customHeight="1" x14ac:dyDescent="0.2">
      <c r="B38" s="178" t="s">
        <v>842</v>
      </c>
      <c r="C38" s="194">
        <f>C36*0.001*C37</f>
        <v>5.0474999999999992E-2</v>
      </c>
      <c r="D38" s="170" t="s">
        <v>843</v>
      </c>
    </row>
    <row r="39" spans="1:13" ht="16" x14ac:dyDescent="0.2">
      <c r="B39" s="178" t="s">
        <v>844</v>
      </c>
      <c r="C39" s="182">
        <f>C38*C31</f>
        <v>18782999.279999997</v>
      </c>
      <c r="D39" s="170" t="s">
        <v>804</v>
      </c>
    </row>
    <row r="40" spans="1:13" customFormat="1" ht="16" x14ac:dyDescent="0.2">
      <c r="B40" s="178" t="s">
        <v>845</v>
      </c>
      <c r="C40" s="195">
        <v>0.02</v>
      </c>
      <c r="D40" s="170" t="s">
        <v>696</v>
      </c>
      <c r="H40" s="161"/>
    </row>
    <row r="41" spans="1:13" customFormat="1" ht="16" x14ac:dyDescent="0.2">
      <c r="B41" s="178"/>
      <c r="C41" s="195"/>
      <c r="D41" s="170"/>
      <c r="H41" s="161"/>
    </row>
    <row r="42" spans="1:13" customFormat="1" ht="16" x14ac:dyDescent="0.2">
      <c r="B42" s="175" t="s">
        <v>846</v>
      </c>
      <c r="C42" s="196"/>
      <c r="D42" s="197"/>
    </row>
    <row r="43" spans="1:13" customFormat="1" ht="16" x14ac:dyDescent="0.2">
      <c r="B43" s="178" t="s">
        <v>847</v>
      </c>
      <c r="C43" s="198">
        <f>D4</f>
        <v>104.31</v>
      </c>
      <c r="D43" s="170" t="s">
        <v>979</v>
      </c>
    </row>
    <row r="44" spans="1:13" customFormat="1" ht="16" x14ac:dyDescent="0.2">
      <c r="B44" s="178" t="s">
        <v>850</v>
      </c>
      <c r="C44" s="199">
        <f>C27*C50*C32</f>
        <v>13843042.560000001</v>
      </c>
      <c r="D44" s="170" t="s">
        <v>851</v>
      </c>
      <c r="E44" s="200">
        <f>E27*C32*C50</f>
        <v>13843042560</v>
      </c>
      <c r="F44" s="170" t="s">
        <v>980</v>
      </c>
    </row>
    <row r="45" spans="1:13" customFormat="1" ht="16" x14ac:dyDescent="0.2">
      <c r="B45" s="178" t="s">
        <v>853</v>
      </c>
      <c r="C45" s="201">
        <f>C44*C43</f>
        <v>1443967769.4336002</v>
      </c>
      <c r="D45" s="170" t="s">
        <v>981</v>
      </c>
    </row>
    <row r="46" spans="1:13" customFormat="1" ht="16" x14ac:dyDescent="0.2">
      <c r="B46" s="178"/>
      <c r="C46" s="202"/>
      <c r="D46" s="170"/>
    </row>
    <row r="47" spans="1:13" ht="16" x14ac:dyDescent="0.2">
      <c r="B47" s="175"/>
      <c r="C47" s="203"/>
      <c r="D47" s="175" t="s">
        <v>784</v>
      </c>
    </row>
    <row r="48" spans="1:13" ht="16" x14ac:dyDescent="0.2">
      <c r="B48" s="178" t="s">
        <v>854</v>
      </c>
      <c r="C48" s="204">
        <v>3.7999999999999999E-2</v>
      </c>
      <c r="D48" s="170" t="s">
        <v>855</v>
      </c>
      <c r="E48" s="1" t="s">
        <v>856</v>
      </c>
    </row>
    <row r="49" spans="1:66" ht="16" x14ac:dyDescent="0.2">
      <c r="B49" s="178" t="s">
        <v>858</v>
      </c>
      <c r="C49" s="204">
        <v>6.9800000000000001E-2</v>
      </c>
      <c r="D49" s="170" t="s">
        <v>855</v>
      </c>
      <c r="E49" s="1" t="s">
        <v>859</v>
      </c>
    </row>
    <row r="50" spans="1:66" ht="16" x14ac:dyDescent="0.2">
      <c r="B50" s="178" t="s">
        <v>860</v>
      </c>
      <c r="C50" s="205">
        <v>8760</v>
      </c>
      <c r="D50" s="170" t="s">
        <v>861</v>
      </c>
    </row>
    <row r="51" spans="1:66" ht="16" x14ac:dyDescent="0.2">
      <c r="B51" s="178" t="s">
        <v>862</v>
      </c>
      <c r="C51" s="206">
        <v>0.67</v>
      </c>
      <c r="D51" s="170" t="s">
        <v>475</v>
      </c>
      <c r="E51" s="161" t="s">
        <v>863</v>
      </c>
    </row>
    <row r="52" spans="1:66" s="170" customFormat="1" ht="16.5" customHeight="1" x14ac:dyDescent="0.2">
      <c r="A52" s="167"/>
      <c r="B52" s="207" t="s">
        <v>877</v>
      </c>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row>
    <row r="53" spans="1:66" s="170" customFormat="1" ht="16" x14ac:dyDescent="0.2">
      <c r="B53" s="178"/>
      <c r="C53" s="159"/>
    </row>
    <row r="54" spans="1:66" s="170" customFormat="1" ht="16" x14ac:dyDescent="0.2">
      <c r="B54" s="175" t="s">
        <v>878</v>
      </c>
      <c r="C54" s="175"/>
      <c r="D54" s="175"/>
      <c r="E54" s="176"/>
      <c r="F54" s="208">
        <v>0</v>
      </c>
      <c r="G54" s="208">
        <v>1</v>
      </c>
      <c r="H54" s="208">
        <v>2</v>
      </c>
      <c r="I54" s="208">
        <v>3</v>
      </c>
      <c r="J54" s="208">
        <v>4</v>
      </c>
      <c r="K54" s="208">
        <v>5</v>
      </c>
      <c r="L54" s="208">
        <v>6</v>
      </c>
      <c r="M54" s="208">
        <v>7</v>
      </c>
      <c r="N54" s="208">
        <v>8</v>
      </c>
      <c r="O54" s="208">
        <v>9</v>
      </c>
      <c r="P54" s="208">
        <v>10</v>
      </c>
      <c r="Q54" s="208">
        <v>11</v>
      </c>
      <c r="R54" s="208">
        <v>12</v>
      </c>
      <c r="S54" s="208">
        <v>13</v>
      </c>
      <c r="T54" s="208">
        <v>14</v>
      </c>
      <c r="U54" s="208">
        <v>15</v>
      </c>
      <c r="V54" s="208">
        <v>16</v>
      </c>
      <c r="W54" s="208">
        <v>17</v>
      </c>
      <c r="X54" s="208">
        <v>18</v>
      </c>
      <c r="Y54" s="208">
        <v>19</v>
      </c>
      <c r="Z54" s="208">
        <v>20</v>
      </c>
      <c r="AA54" s="208">
        <v>21</v>
      </c>
      <c r="AB54" s="208">
        <v>22</v>
      </c>
      <c r="AC54" s="208">
        <v>23</v>
      </c>
      <c r="AD54" s="208">
        <v>24</v>
      </c>
      <c r="AE54" s="208">
        <v>25</v>
      </c>
      <c r="AF54" s="208">
        <v>26</v>
      </c>
      <c r="AG54" s="208">
        <v>27</v>
      </c>
      <c r="AH54" s="208">
        <v>28</v>
      </c>
      <c r="AI54" s="208">
        <v>29</v>
      </c>
      <c r="AJ54" s="208">
        <v>30</v>
      </c>
      <c r="AK54" s="208">
        <v>31</v>
      </c>
      <c r="AL54" s="208">
        <v>32</v>
      </c>
      <c r="AM54" s="208">
        <v>33</v>
      </c>
      <c r="AN54" s="208">
        <v>34</v>
      </c>
      <c r="AO54" s="208">
        <v>35</v>
      </c>
      <c r="AP54" s="208">
        <v>36</v>
      </c>
      <c r="AQ54" s="208">
        <v>37</v>
      </c>
      <c r="AR54" s="208">
        <v>38</v>
      </c>
      <c r="AS54" s="208">
        <v>39</v>
      </c>
      <c r="AT54" s="208">
        <v>40</v>
      </c>
      <c r="AU54" s="208">
        <v>41</v>
      </c>
      <c r="AV54" s="208">
        <v>42</v>
      </c>
      <c r="AW54" s="208">
        <v>43</v>
      </c>
      <c r="AX54" s="208">
        <v>44</v>
      </c>
      <c r="AY54" s="208">
        <v>45</v>
      </c>
      <c r="AZ54" s="208">
        <v>46</v>
      </c>
      <c r="BA54" s="208">
        <v>47</v>
      </c>
      <c r="BB54" s="208">
        <v>48</v>
      </c>
      <c r="BC54" s="208">
        <v>49</v>
      </c>
      <c r="BD54" s="208">
        <v>50</v>
      </c>
      <c r="BE54" s="208">
        <v>51</v>
      </c>
      <c r="BF54" s="208">
        <v>52</v>
      </c>
      <c r="BG54" s="208">
        <v>53</v>
      </c>
      <c r="BH54" s="208">
        <v>54</v>
      </c>
      <c r="BI54" s="208">
        <v>55</v>
      </c>
      <c r="BJ54" s="208">
        <v>56</v>
      </c>
      <c r="BK54" s="208">
        <v>57</v>
      </c>
      <c r="BL54" s="208">
        <v>58</v>
      </c>
      <c r="BM54" s="208">
        <v>59</v>
      </c>
      <c r="BN54" s="208">
        <v>60</v>
      </c>
    </row>
    <row r="55" spans="1:66" s="170" customFormat="1" ht="16" x14ac:dyDescent="0.2">
      <c r="B55" s="178"/>
      <c r="C55" s="183"/>
      <c r="D55" s="183"/>
      <c r="E55" s="164" t="s">
        <v>752</v>
      </c>
    </row>
    <row r="56" spans="1:66" s="170" customFormat="1" ht="16" x14ac:dyDescent="0.2">
      <c r="B56" s="178" t="s">
        <v>879</v>
      </c>
      <c r="C56" s="209">
        <f>C31</f>
        <v>372124800</v>
      </c>
      <c r="E56" s="160">
        <f>NPV(C49,G56:AE56)+F56</f>
        <v>4344411758.8203068</v>
      </c>
      <c r="F56" s="210">
        <f>IF(F$54&lt;&gt;0,$C$31,)</f>
        <v>0</v>
      </c>
      <c r="G56" s="210">
        <f t="shared" ref="G56:AD56" si="0">IF(G54&lt;&gt;0,$C$31,)</f>
        <v>372124800</v>
      </c>
      <c r="H56" s="210">
        <f t="shared" si="0"/>
        <v>372124800</v>
      </c>
      <c r="I56" s="210">
        <f t="shared" si="0"/>
        <v>372124800</v>
      </c>
      <c r="J56" s="210">
        <f t="shared" si="0"/>
        <v>372124800</v>
      </c>
      <c r="K56" s="210">
        <f t="shared" si="0"/>
        <v>372124800</v>
      </c>
      <c r="L56" s="210">
        <f t="shared" si="0"/>
        <v>372124800</v>
      </c>
      <c r="M56" s="210">
        <f t="shared" si="0"/>
        <v>372124800</v>
      </c>
      <c r="N56" s="210">
        <f t="shared" si="0"/>
        <v>372124800</v>
      </c>
      <c r="O56" s="210">
        <f t="shared" si="0"/>
        <v>372124800</v>
      </c>
      <c r="P56" s="210">
        <f t="shared" si="0"/>
        <v>372124800</v>
      </c>
      <c r="Q56" s="210">
        <f t="shared" si="0"/>
        <v>372124800</v>
      </c>
      <c r="R56" s="210">
        <f t="shared" si="0"/>
        <v>372124800</v>
      </c>
      <c r="S56" s="210">
        <f t="shared" si="0"/>
        <v>372124800</v>
      </c>
      <c r="T56" s="210">
        <f t="shared" si="0"/>
        <v>372124800</v>
      </c>
      <c r="U56" s="210">
        <f t="shared" si="0"/>
        <v>372124800</v>
      </c>
      <c r="V56" s="210">
        <f t="shared" si="0"/>
        <v>372124800</v>
      </c>
      <c r="W56" s="210">
        <f t="shared" si="0"/>
        <v>372124800</v>
      </c>
      <c r="X56" s="210">
        <f t="shared" si="0"/>
        <v>372124800</v>
      </c>
      <c r="Y56" s="210">
        <f t="shared" si="0"/>
        <v>372124800</v>
      </c>
      <c r="Z56" s="210">
        <f t="shared" si="0"/>
        <v>372124800</v>
      </c>
      <c r="AA56" s="210">
        <f t="shared" si="0"/>
        <v>372124800</v>
      </c>
      <c r="AB56" s="210">
        <f t="shared" si="0"/>
        <v>372124800</v>
      </c>
      <c r="AC56" s="210">
        <f t="shared" si="0"/>
        <v>372124800</v>
      </c>
      <c r="AD56" s="210">
        <f t="shared" si="0"/>
        <v>372124800</v>
      </c>
      <c r="AE56" s="210">
        <f>IF(AE54&lt;&gt;0,$C$31,)</f>
        <v>372124800</v>
      </c>
      <c r="AF56" s="210">
        <f t="shared" ref="AF56:BN56" si="1">IF(AF54&lt;&gt;0,$C$31,)</f>
        <v>372124800</v>
      </c>
      <c r="AG56" s="210">
        <f t="shared" si="1"/>
        <v>372124800</v>
      </c>
      <c r="AH56" s="210">
        <f t="shared" si="1"/>
        <v>372124800</v>
      </c>
      <c r="AI56" s="210">
        <f t="shared" si="1"/>
        <v>372124800</v>
      </c>
      <c r="AJ56" s="210">
        <f t="shared" si="1"/>
        <v>372124800</v>
      </c>
      <c r="AK56" s="210">
        <f t="shared" si="1"/>
        <v>372124800</v>
      </c>
      <c r="AL56" s="210">
        <f t="shared" si="1"/>
        <v>372124800</v>
      </c>
      <c r="AM56" s="210">
        <f t="shared" si="1"/>
        <v>372124800</v>
      </c>
      <c r="AN56" s="210">
        <f t="shared" si="1"/>
        <v>372124800</v>
      </c>
      <c r="AO56" s="210">
        <f t="shared" si="1"/>
        <v>372124800</v>
      </c>
      <c r="AP56" s="210">
        <f t="shared" si="1"/>
        <v>372124800</v>
      </c>
      <c r="AQ56" s="210">
        <f t="shared" si="1"/>
        <v>372124800</v>
      </c>
      <c r="AR56" s="210">
        <f t="shared" si="1"/>
        <v>372124800</v>
      </c>
      <c r="AS56" s="210">
        <f t="shared" si="1"/>
        <v>372124800</v>
      </c>
      <c r="AT56" s="210">
        <f t="shared" si="1"/>
        <v>372124800</v>
      </c>
      <c r="AU56" s="210">
        <f t="shared" si="1"/>
        <v>372124800</v>
      </c>
      <c r="AV56" s="210">
        <f t="shared" si="1"/>
        <v>372124800</v>
      </c>
      <c r="AW56" s="210">
        <f t="shared" si="1"/>
        <v>372124800</v>
      </c>
      <c r="AX56" s="210">
        <f t="shared" si="1"/>
        <v>372124800</v>
      </c>
      <c r="AY56" s="210">
        <f t="shared" si="1"/>
        <v>372124800</v>
      </c>
      <c r="AZ56" s="210">
        <f t="shared" si="1"/>
        <v>372124800</v>
      </c>
      <c r="BA56" s="210">
        <f t="shared" si="1"/>
        <v>372124800</v>
      </c>
      <c r="BB56" s="210">
        <f t="shared" si="1"/>
        <v>372124800</v>
      </c>
      <c r="BC56" s="210">
        <f t="shared" si="1"/>
        <v>372124800</v>
      </c>
      <c r="BD56" s="210">
        <f t="shared" si="1"/>
        <v>372124800</v>
      </c>
      <c r="BE56" s="210">
        <f t="shared" si="1"/>
        <v>372124800</v>
      </c>
      <c r="BF56" s="210">
        <f t="shared" si="1"/>
        <v>372124800</v>
      </c>
      <c r="BG56" s="210">
        <f t="shared" si="1"/>
        <v>372124800</v>
      </c>
      <c r="BH56" s="210">
        <f t="shared" si="1"/>
        <v>372124800</v>
      </c>
      <c r="BI56" s="210">
        <f t="shared" si="1"/>
        <v>372124800</v>
      </c>
      <c r="BJ56" s="210">
        <f t="shared" si="1"/>
        <v>372124800</v>
      </c>
      <c r="BK56" s="210">
        <f t="shared" si="1"/>
        <v>372124800</v>
      </c>
      <c r="BL56" s="210">
        <f t="shared" si="1"/>
        <v>372124800</v>
      </c>
      <c r="BM56" s="210">
        <f t="shared" si="1"/>
        <v>372124800</v>
      </c>
      <c r="BN56" s="210">
        <f t="shared" si="1"/>
        <v>372124800</v>
      </c>
    </row>
    <row r="57" spans="1:66" s="170" customFormat="1" ht="16" x14ac:dyDescent="0.2">
      <c r="B57" s="178"/>
      <c r="C57" s="159"/>
      <c r="G57" s="211"/>
      <c r="H57" s="211"/>
      <c r="I57" s="211"/>
      <c r="J57" s="211"/>
      <c r="K57" s="211"/>
      <c r="L57" s="211"/>
      <c r="M57" s="211"/>
      <c r="N57" s="211"/>
      <c r="O57" s="211"/>
      <c r="P57" s="211"/>
      <c r="Q57" s="211"/>
      <c r="R57" s="211"/>
      <c r="S57" s="211"/>
      <c r="T57" s="211"/>
      <c r="U57" s="211"/>
      <c r="V57" s="211"/>
      <c r="W57" s="211"/>
      <c r="X57" s="211"/>
      <c r="Y57" s="211"/>
      <c r="Z57" s="211"/>
      <c r="AA57" s="211"/>
      <c r="AB57" s="211"/>
      <c r="AC57" s="211"/>
      <c r="AD57" s="211"/>
      <c r="AE57" s="211"/>
    </row>
    <row r="58" spans="1:66" s="170" customFormat="1" ht="16" x14ac:dyDescent="0.2">
      <c r="B58" s="178" t="s">
        <v>854</v>
      </c>
      <c r="C58" s="159"/>
      <c r="G58" s="212">
        <f>(1+$C$48)^(G54-1)</f>
        <v>1</v>
      </c>
      <c r="H58" s="212">
        <f>(1+$C$48)^(H54-1)</f>
        <v>1.038</v>
      </c>
      <c r="I58" s="212">
        <f t="shared" ref="I58:BN58" si="2">(1+$C$48)^(I54-1)</f>
        <v>1.0774440000000001</v>
      </c>
      <c r="J58" s="212">
        <f t="shared" si="2"/>
        <v>1.1183868720000001</v>
      </c>
      <c r="K58" s="212">
        <f t="shared" si="2"/>
        <v>1.1608855731360002</v>
      </c>
      <c r="L58" s="212">
        <f t="shared" si="2"/>
        <v>1.2049992249151682</v>
      </c>
      <c r="M58" s="212">
        <f t="shared" si="2"/>
        <v>1.2507891954619446</v>
      </c>
      <c r="N58" s="212">
        <f t="shared" si="2"/>
        <v>1.2983191848894986</v>
      </c>
      <c r="O58" s="212">
        <f t="shared" si="2"/>
        <v>1.3476553139152996</v>
      </c>
      <c r="P58" s="212">
        <f t="shared" si="2"/>
        <v>1.398866215844081</v>
      </c>
      <c r="Q58" s="212">
        <f t="shared" si="2"/>
        <v>1.4520231320461561</v>
      </c>
      <c r="R58" s="212">
        <f t="shared" si="2"/>
        <v>1.5072000110639101</v>
      </c>
      <c r="S58" s="212">
        <f t="shared" si="2"/>
        <v>1.5644736114843387</v>
      </c>
      <c r="T58" s="212">
        <f t="shared" si="2"/>
        <v>1.6239236087207436</v>
      </c>
      <c r="U58" s="212">
        <f t="shared" si="2"/>
        <v>1.6856327058521319</v>
      </c>
      <c r="V58" s="212">
        <f t="shared" si="2"/>
        <v>1.7496867486745131</v>
      </c>
      <c r="W58" s="212">
        <f t="shared" si="2"/>
        <v>1.8161748451241446</v>
      </c>
      <c r="X58" s="212">
        <f t="shared" si="2"/>
        <v>1.8851894892388621</v>
      </c>
      <c r="Y58" s="212">
        <f t="shared" si="2"/>
        <v>1.9568266898299389</v>
      </c>
      <c r="Z58" s="212">
        <f t="shared" si="2"/>
        <v>2.0311861040434769</v>
      </c>
      <c r="AA58" s="212">
        <f t="shared" si="2"/>
        <v>2.1083711759971289</v>
      </c>
      <c r="AB58" s="212">
        <f t="shared" si="2"/>
        <v>2.1884892806850198</v>
      </c>
      <c r="AC58" s="212">
        <f t="shared" si="2"/>
        <v>2.2716518733510505</v>
      </c>
      <c r="AD58" s="212">
        <f t="shared" si="2"/>
        <v>2.3579746445383907</v>
      </c>
      <c r="AE58" s="212">
        <f t="shared" si="2"/>
        <v>2.4475776810308498</v>
      </c>
      <c r="AF58" s="212">
        <f t="shared" si="2"/>
        <v>2.5405856329100223</v>
      </c>
      <c r="AG58" s="212">
        <f t="shared" si="2"/>
        <v>2.6371278869606027</v>
      </c>
      <c r="AH58" s="212">
        <f t="shared" si="2"/>
        <v>2.737338746665106</v>
      </c>
      <c r="AI58" s="212">
        <f t="shared" si="2"/>
        <v>2.84135761903838</v>
      </c>
      <c r="AJ58" s="212">
        <f t="shared" si="2"/>
        <v>2.9493292085618386</v>
      </c>
      <c r="AK58" s="212">
        <f t="shared" si="2"/>
        <v>3.0614037184871883</v>
      </c>
      <c r="AL58" s="212">
        <f t="shared" si="2"/>
        <v>3.1777370597897021</v>
      </c>
      <c r="AM58" s="212">
        <f t="shared" si="2"/>
        <v>3.2984910680617108</v>
      </c>
      <c r="AN58" s="212">
        <f t="shared" si="2"/>
        <v>3.4238337286480558</v>
      </c>
      <c r="AO58" s="212">
        <f t="shared" si="2"/>
        <v>3.5539394103366821</v>
      </c>
      <c r="AP58" s="212">
        <f t="shared" si="2"/>
        <v>3.6889891079294763</v>
      </c>
      <c r="AQ58" s="212">
        <f t="shared" si="2"/>
        <v>3.8291706940307964</v>
      </c>
      <c r="AR58" s="212">
        <f t="shared" si="2"/>
        <v>3.9746791804039669</v>
      </c>
      <c r="AS58" s="212">
        <f t="shared" si="2"/>
        <v>4.1257169892593177</v>
      </c>
      <c r="AT58" s="212">
        <f t="shared" si="2"/>
        <v>4.2824942348511721</v>
      </c>
      <c r="AU58" s="212">
        <f t="shared" si="2"/>
        <v>4.4452290157755163</v>
      </c>
      <c r="AV58" s="212">
        <f t="shared" si="2"/>
        <v>4.6141477183749862</v>
      </c>
      <c r="AW58" s="212">
        <f t="shared" si="2"/>
        <v>4.7894853316732355</v>
      </c>
      <c r="AX58" s="212">
        <f t="shared" si="2"/>
        <v>4.971485774276819</v>
      </c>
      <c r="AY58" s="212">
        <f t="shared" si="2"/>
        <v>5.1604022336993385</v>
      </c>
      <c r="AZ58" s="212">
        <f t="shared" si="2"/>
        <v>5.3564975185799133</v>
      </c>
      <c r="BA58" s="212">
        <f t="shared" si="2"/>
        <v>5.5600444242859499</v>
      </c>
      <c r="BB58" s="212">
        <f t="shared" si="2"/>
        <v>5.7713261124088167</v>
      </c>
      <c r="BC58" s="212">
        <f t="shared" si="2"/>
        <v>5.990636504680352</v>
      </c>
      <c r="BD58" s="212">
        <f t="shared" si="2"/>
        <v>6.2182806918582054</v>
      </c>
      <c r="BE58" s="212">
        <f t="shared" si="2"/>
        <v>6.4545753581488174</v>
      </c>
      <c r="BF58" s="212">
        <f t="shared" si="2"/>
        <v>6.6998492217584733</v>
      </c>
      <c r="BG58" s="212">
        <f t="shared" si="2"/>
        <v>6.9544434921852947</v>
      </c>
      <c r="BH58" s="212">
        <f t="shared" si="2"/>
        <v>7.2187123448883357</v>
      </c>
      <c r="BI58" s="212">
        <f t="shared" si="2"/>
        <v>7.4930234139940923</v>
      </c>
      <c r="BJ58" s="212">
        <f t="shared" si="2"/>
        <v>7.7777583037258688</v>
      </c>
      <c r="BK58" s="212">
        <f t="shared" si="2"/>
        <v>8.0733131192674534</v>
      </c>
      <c r="BL58" s="212">
        <f t="shared" si="2"/>
        <v>8.3800990177996173</v>
      </c>
      <c r="BM58" s="212">
        <f t="shared" si="2"/>
        <v>8.6985427804760018</v>
      </c>
      <c r="BN58" s="212">
        <f t="shared" si="2"/>
        <v>9.0290874061340904</v>
      </c>
    </row>
    <row r="59" spans="1:66" s="170" customFormat="1" ht="16" x14ac:dyDescent="0.2">
      <c r="B59" s="178"/>
      <c r="C59" s="159"/>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row>
    <row r="60" spans="1:66" s="170" customFormat="1" ht="16" x14ac:dyDescent="0.2">
      <c r="B60" s="178" t="s">
        <v>1001</v>
      </c>
      <c r="C60" s="209">
        <f>C24</f>
        <v>7462686.5671641789</v>
      </c>
      <c r="E60" s="160">
        <f>NPV($C$49,G60:AE60)+F60</f>
        <v>7462686.5671641789</v>
      </c>
      <c r="F60" s="213">
        <f>IF(F$54=0,$C$24,)</f>
        <v>7462686.5671641789</v>
      </c>
      <c r="G60" s="213">
        <f t="shared" ref="G60:BN60" si="3">IF(G$54=0,$C$24,)</f>
        <v>0</v>
      </c>
      <c r="H60" s="213">
        <f t="shared" si="3"/>
        <v>0</v>
      </c>
      <c r="I60" s="213">
        <f t="shared" si="3"/>
        <v>0</v>
      </c>
      <c r="J60" s="213">
        <f t="shared" si="3"/>
        <v>0</v>
      </c>
      <c r="K60" s="213">
        <f t="shared" si="3"/>
        <v>0</v>
      </c>
      <c r="L60" s="213">
        <f t="shared" si="3"/>
        <v>0</v>
      </c>
      <c r="M60" s="213">
        <f t="shared" si="3"/>
        <v>0</v>
      </c>
      <c r="N60" s="213">
        <f t="shared" si="3"/>
        <v>0</v>
      </c>
      <c r="O60" s="213">
        <f t="shared" si="3"/>
        <v>0</v>
      </c>
      <c r="P60" s="213">
        <f t="shared" si="3"/>
        <v>0</v>
      </c>
      <c r="Q60" s="213">
        <f t="shared" si="3"/>
        <v>0</v>
      </c>
      <c r="R60" s="213">
        <f t="shared" si="3"/>
        <v>0</v>
      </c>
      <c r="S60" s="213">
        <f t="shared" si="3"/>
        <v>0</v>
      </c>
      <c r="T60" s="213">
        <f t="shared" si="3"/>
        <v>0</v>
      </c>
      <c r="U60" s="213">
        <f t="shared" si="3"/>
        <v>0</v>
      </c>
      <c r="V60" s="213">
        <f t="shared" si="3"/>
        <v>0</v>
      </c>
      <c r="W60" s="213">
        <f t="shared" si="3"/>
        <v>0</v>
      </c>
      <c r="X60" s="213">
        <f t="shared" si="3"/>
        <v>0</v>
      </c>
      <c r="Y60" s="213">
        <f t="shared" si="3"/>
        <v>0</v>
      </c>
      <c r="Z60" s="213">
        <f t="shared" si="3"/>
        <v>0</v>
      </c>
      <c r="AA60" s="213">
        <f t="shared" si="3"/>
        <v>0</v>
      </c>
      <c r="AB60" s="213">
        <f t="shared" si="3"/>
        <v>0</v>
      </c>
      <c r="AC60" s="213">
        <f t="shared" si="3"/>
        <v>0</v>
      </c>
      <c r="AD60" s="213">
        <f t="shared" si="3"/>
        <v>0</v>
      </c>
      <c r="AE60" s="213">
        <f t="shared" si="3"/>
        <v>0</v>
      </c>
      <c r="AF60" s="213">
        <f t="shared" si="3"/>
        <v>0</v>
      </c>
      <c r="AG60" s="213">
        <f t="shared" si="3"/>
        <v>0</v>
      </c>
      <c r="AH60" s="213">
        <f t="shared" si="3"/>
        <v>0</v>
      </c>
      <c r="AI60" s="213">
        <f t="shared" si="3"/>
        <v>0</v>
      </c>
      <c r="AJ60" s="213">
        <f t="shared" si="3"/>
        <v>0</v>
      </c>
      <c r="AK60" s="213">
        <f t="shared" si="3"/>
        <v>0</v>
      </c>
      <c r="AL60" s="213">
        <f t="shared" si="3"/>
        <v>0</v>
      </c>
      <c r="AM60" s="213">
        <f t="shared" si="3"/>
        <v>0</v>
      </c>
      <c r="AN60" s="213">
        <f t="shared" si="3"/>
        <v>0</v>
      </c>
      <c r="AO60" s="213">
        <f t="shared" si="3"/>
        <v>0</v>
      </c>
      <c r="AP60" s="213">
        <f t="shared" si="3"/>
        <v>0</v>
      </c>
      <c r="AQ60" s="213">
        <f t="shared" si="3"/>
        <v>0</v>
      </c>
      <c r="AR60" s="213">
        <f t="shared" si="3"/>
        <v>0</v>
      </c>
      <c r="AS60" s="213">
        <f t="shared" si="3"/>
        <v>0</v>
      </c>
      <c r="AT60" s="213">
        <f t="shared" si="3"/>
        <v>0</v>
      </c>
      <c r="AU60" s="213">
        <f t="shared" si="3"/>
        <v>0</v>
      </c>
      <c r="AV60" s="213">
        <f t="shared" si="3"/>
        <v>0</v>
      </c>
      <c r="AW60" s="213">
        <f t="shared" si="3"/>
        <v>0</v>
      </c>
      <c r="AX60" s="213">
        <f t="shared" si="3"/>
        <v>0</v>
      </c>
      <c r="AY60" s="213">
        <f t="shared" si="3"/>
        <v>0</v>
      </c>
      <c r="AZ60" s="213">
        <f t="shared" si="3"/>
        <v>0</v>
      </c>
      <c r="BA60" s="213">
        <f t="shared" si="3"/>
        <v>0</v>
      </c>
      <c r="BB60" s="213">
        <f t="shared" si="3"/>
        <v>0</v>
      </c>
      <c r="BC60" s="213">
        <f t="shared" si="3"/>
        <v>0</v>
      </c>
      <c r="BD60" s="213">
        <f t="shared" si="3"/>
        <v>0</v>
      </c>
      <c r="BE60" s="213">
        <f t="shared" si="3"/>
        <v>0</v>
      </c>
      <c r="BF60" s="213">
        <f t="shared" si="3"/>
        <v>0</v>
      </c>
      <c r="BG60" s="213">
        <f t="shared" si="3"/>
        <v>0</v>
      </c>
      <c r="BH60" s="213">
        <f t="shared" si="3"/>
        <v>0</v>
      </c>
      <c r="BI60" s="213">
        <f t="shared" si="3"/>
        <v>0</v>
      </c>
      <c r="BJ60" s="213">
        <f t="shared" si="3"/>
        <v>0</v>
      </c>
      <c r="BK60" s="213">
        <f t="shared" si="3"/>
        <v>0</v>
      </c>
      <c r="BL60" s="213">
        <f t="shared" si="3"/>
        <v>0</v>
      </c>
      <c r="BM60" s="213">
        <f t="shared" si="3"/>
        <v>0</v>
      </c>
      <c r="BN60" s="213">
        <f t="shared" si="3"/>
        <v>0</v>
      </c>
    </row>
    <row r="61" spans="1:66" s="170" customFormat="1" ht="16" x14ac:dyDescent="0.2">
      <c r="B61" s="178" t="s">
        <v>983</v>
      </c>
      <c r="C61" s="160">
        <f>C33</f>
        <v>6726283200</v>
      </c>
      <c r="E61" s="160">
        <f>NPV($C$49,G61:AE61)+F61</f>
        <v>6726283200</v>
      </c>
      <c r="F61" s="213">
        <f t="shared" ref="F61:BN61" si="4">IF(F$54=0,$C$33,)</f>
        <v>6726283200</v>
      </c>
      <c r="G61" s="213">
        <f t="shared" si="4"/>
        <v>0</v>
      </c>
      <c r="H61" s="213">
        <f t="shared" si="4"/>
        <v>0</v>
      </c>
      <c r="I61" s="213">
        <f t="shared" si="4"/>
        <v>0</v>
      </c>
      <c r="J61" s="213">
        <f t="shared" si="4"/>
        <v>0</v>
      </c>
      <c r="K61" s="213">
        <f t="shared" si="4"/>
        <v>0</v>
      </c>
      <c r="L61" s="213">
        <f t="shared" si="4"/>
        <v>0</v>
      </c>
      <c r="M61" s="213">
        <f t="shared" si="4"/>
        <v>0</v>
      </c>
      <c r="N61" s="213">
        <f t="shared" si="4"/>
        <v>0</v>
      </c>
      <c r="O61" s="213">
        <f t="shared" si="4"/>
        <v>0</v>
      </c>
      <c r="P61" s="213">
        <f t="shared" si="4"/>
        <v>0</v>
      </c>
      <c r="Q61" s="213">
        <f t="shared" si="4"/>
        <v>0</v>
      </c>
      <c r="R61" s="213">
        <f t="shared" si="4"/>
        <v>0</v>
      </c>
      <c r="S61" s="213">
        <f t="shared" si="4"/>
        <v>0</v>
      </c>
      <c r="T61" s="213">
        <f t="shared" si="4"/>
        <v>0</v>
      </c>
      <c r="U61" s="213">
        <f t="shared" si="4"/>
        <v>0</v>
      </c>
      <c r="V61" s="213">
        <f t="shared" si="4"/>
        <v>0</v>
      </c>
      <c r="W61" s="213">
        <f t="shared" si="4"/>
        <v>0</v>
      </c>
      <c r="X61" s="213">
        <f t="shared" si="4"/>
        <v>0</v>
      </c>
      <c r="Y61" s="213">
        <f t="shared" si="4"/>
        <v>0</v>
      </c>
      <c r="Z61" s="213">
        <f t="shared" si="4"/>
        <v>0</v>
      </c>
      <c r="AA61" s="213">
        <f t="shared" si="4"/>
        <v>0</v>
      </c>
      <c r="AB61" s="213">
        <f t="shared" si="4"/>
        <v>0</v>
      </c>
      <c r="AC61" s="213">
        <f t="shared" si="4"/>
        <v>0</v>
      </c>
      <c r="AD61" s="213">
        <f t="shared" si="4"/>
        <v>0</v>
      </c>
      <c r="AE61" s="213">
        <f t="shared" si="4"/>
        <v>0</v>
      </c>
      <c r="AF61" s="213">
        <f t="shared" si="4"/>
        <v>0</v>
      </c>
      <c r="AG61" s="213">
        <f t="shared" si="4"/>
        <v>0</v>
      </c>
      <c r="AH61" s="213">
        <f t="shared" si="4"/>
        <v>0</v>
      </c>
      <c r="AI61" s="213">
        <f t="shared" si="4"/>
        <v>0</v>
      </c>
      <c r="AJ61" s="213">
        <f t="shared" si="4"/>
        <v>0</v>
      </c>
      <c r="AK61" s="213">
        <f t="shared" si="4"/>
        <v>0</v>
      </c>
      <c r="AL61" s="213">
        <f t="shared" si="4"/>
        <v>0</v>
      </c>
      <c r="AM61" s="213">
        <f t="shared" si="4"/>
        <v>0</v>
      </c>
      <c r="AN61" s="213">
        <f t="shared" si="4"/>
        <v>0</v>
      </c>
      <c r="AO61" s="213">
        <f t="shared" si="4"/>
        <v>0</v>
      </c>
      <c r="AP61" s="213">
        <f t="shared" si="4"/>
        <v>0</v>
      </c>
      <c r="AQ61" s="213">
        <f t="shared" si="4"/>
        <v>0</v>
      </c>
      <c r="AR61" s="213">
        <f t="shared" si="4"/>
        <v>0</v>
      </c>
      <c r="AS61" s="213">
        <f t="shared" si="4"/>
        <v>0</v>
      </c>
      <c r="AT61" s="213">
        <f t="shared" si="4"/>
        <v>0</v>
      </c>
      <c r="AU61" s="213">
        <f t="shared" si="4"/>
        <v>0</v>
      </c>
      <c r="AV61" s="213">
        <f t="shared" si="4"/>
        <v>0</v>
      </c>
      <c r="AW61" s="213">
        <f t="shared" si="4"/>
        <v>0</v>
      </c>
      <c r="AX61" s="213">
        <f t="shared" si="4"/>
        <v>0</v>
      </c>
      <c r="AY61" s="213">
        <f t="shared" si="4"/>
        <v>0</v>
      </c>
      <c r="AZ61" s="213">
        <f t="shared" si="4"/>
        <v>0</v>
      </c>
      <c r="BA61" s="213">
        <f t="shared" si="4"/>
        <v>0</v>
      </c>
      <c r="BB61" s="213">
        <f t="shared" si="4"/>
        <v>0</v>
      </c>
      <c r="BC61" s="213">
        <f t="shared" si="4"/>
        <v>0</v>
      </c>
      <c r="BD61" s="213">
        <f t="shared" si="4"/>
        <v>0</v>
      </c>
      <c r="BE61" s="213">
        <f t="shared" si="4"/>
        <v>0</v>
      </c>
      <c r="BF61" s="213">
        <f t="shared" si="4"/>
        <v>0</v>
      </c>
      <c r="BG61" s="213">
        <f t="shared" si="4"/>
        <v>0</v>
      </c>
      <c r="BH61" s="213">
        <f t="shared" si="4"/>
        <v>0</v>
      </c>
      <c r="BI61" s="213">
        <f t="shared" si="4"/>
        <v>0</v>
      </c>
      <c r="BJ61" s="213">
        <f t="shared" si="4"/>
        <v>0</v>
      </c>
      <c r="BK61" s="213">
        <f t="shared" si="4"/>
        <v>0</v>
      </c>
      <c r="BL61" s="213">
        <f t="shared" si="4"/>
        <v>0</v>
      </c>
      <c r="BM61" s="213">
        <f t="shared" si="4"/>
        <v>0</v>
      </c>
      <c r="BN61" s="213">
        <f t="shared" si="4"/>
        <v>0</v>
      </c>
    </row>
    <row r="62" spans="1:66" s="170" customFormat="1" ht="16" x14ac:dyDescent="0.2">
      <c r="B62" s="178" t="s">
        <v>972</v>
      </c>
      <c r="C62" s="209">
        <f>C24+C33</f>
        <v>6733745886.5671644</v>
      </c>
      <c r="E62" s="160">
        <f>NPV($C$49,G62:AE62)+F62</f>
        <v>6733745886.5671644</v>
      </c>
      <c r="F62" s="213">
        <f>IF(F$54=0,$C$62,)</f>
        <v>6733745886.5671644</v>
      </c>
      <c r="G62" s="213">
        <f t="shared" ref="G62:BN62" si="5">IF(G$54=0,$C$62,)</f>
        <v>0</v>
      </c>
      <c r="H62" s="213">
        <f t="shared" si="5"/>
        <v>0</v>
      </c>
      <c r="I62" s="213">
        <f t="shared" si="5"/>
        <v>0</v>
      </c>
      <c r="J62" s="213">
        <f t="shared" si="5"/>
        <v>0</v>
      </c>
      <c r="K62" s="213">
        <f t="shared" si="5"/>
        <v>0</v>
      </c>
      <c r="L62" s="213">
        <f t="shared" si="5"/>
        <v>0</v>
      </c>
      <c r="M62" s="213">
        <f t="shared" si="5"/>
        <v>0</v>
      </c>
      <c r="N62" s="213">
        <f t="shared" si="5"/>
        <v>0</v>
      </c>
      <c r="O62" s="213">
        <f t="shared" si="5"/>
        <v>0</v>
      </c>
      <c r="P62" s="213">
        <f t="shared" si="5"/>
        <v>0</v>
      </c>
      <c r="Q62" s="213">
        <f t="shared" si="5"/>
        <v>0</v>
      </c>
      <c r="R62" s="213">
        <f t="shared" si="5"/>
        <v>0</v>
      </c>
      <c r="S62" s="213">
        <f>IF(S$54=0,$C$62,)</f>
        <v>0</v>
      </c>
      <c r="T62" s="213">
        <f t="shared" si="5"/>
        <v>0</v>
      </c>
      <c r="U62" s="213">
        <f t="shared" si="5"/>
        <v>0</v>
      </c>
      <c r="V62" s="213">
        <f t="shared" si="5"/>
        <v>0</v>
      </c>
      <c r="W62" s="213">
        <f t="shared" si="5"/>
        <v>0</v>
      </c>
      <c r="X62" s="213">
        <f t="shared" si="5"/>
        <v>0</v>
      </c>
      <c r="Y62" s="213">
        <f t="shared" si="5"/>
        <v>0</v>
      </c>
      <c r="Z62" s="213">
        <f t="shared" si="5"/>
        <v>0</v>
      </c>
      <c r="AA62" s="213">
        <f t="shared" si="5"/>
        <v>0</v>
      </c>
      <c r="AB62" s="213">
        <f t="shared" si="5"/>
        <v>0</v>
      </c>
      <c r="AC62" s="213">
        <f t="shared" si="5"/>
        <v>0</v>
      </c>
      <c r="AD62" s="213">
        <f t="shared" si="5"/>
        <v>0</v>
      </c>
      <c r="AE62" s="213">
        <f t="shared" si="5"/>
        <v>0</v>
      </c>
      <c r="AF62" s="213">
        <f t="shared" si="5"/>
        <v>0</v>
      </c>
      <c r="AG62" s="213">
        <f t="shared" si="5"/>
        <v>0</v>
      </c>
      <c r="AH62" s="213">
        <f t="shared" si="5"/>
        <v>0</v>
      </c>
      <c r="AI62" s="213">
        <f t="shared" si="5"/>
        <v>0</v>
      </c>
      <c r="AJ62" s="213">
        <f t="shared" si="5"/>
        <v>0</v>
      </c>
      <c r="AK62" s="213">
        <f t="shared" si="5"/>
        <v>0</v>
      </c>
      <c r="AL62" s="213">
        <f t="shared" si="5"/>
        <v>0</v>
      </c>
      <c r="AM62" s="213">
        <f t="shared" si="5"/>
        <v>0</v>
      </c>
      <c r="AN62" s="213">
        <f t="shared" si="5"/>
        <v>0</v>
      </c>
      <c r="AO62" s="213">
        <f t="shared" si="5"/>
        <v>0</v>
      </c>
      <c r="AP62" s="213">
        <f t="shared" si="5"/>
        <v>0</v>
      </c>
      <c r="AQ62" s="213">
        <f t="shared" si="5"/>
        <v>0</v>
      </c>
      <c r="AR62" s="213">
        <f t="shared" si="5"/>
        <v>0</v>
      </c>
      <c r="AS62" s="213">
        <f t="shared" si="5"/>
        <v>0</v>
      </c>
      <c r="AT62" s="213">
        <f t="shared" si="5"/>
        <v>0</v>
      </c>
      <c r="AU62" s="213">
        <f t="shared" si="5"/>
        <v>0</v>
      </c>
      <c r="AV62" s="213">
        <f t="shared" si="5"/>
        <v>0</v>
      </c>
      <c r="AW62" s="213">
        <f t="shared" si="5"/>
        <v>0</v>
      </c>
      <c r="AX62" s="213">
        <f t="shared" si="5"/>
        <v>0</v>
      </c>
      <c r="AY62" s="213">
        <f t="shared" si="5"/>
        <v>0</v>
      </c>
      <c r="AZ62" s="213">
        <f t="shared" si="5"/>
        <v>0</v>
      </c>
      <c r="BA62" s="213">
        <f t="shared" si="5"/>
        <v>0</v>
      </c>
      <c r="BB62" s="213">
        <f t="shared" si="5"/>
        <v>0</v>
      </c>
      <c r="BC62" s="213">
        <f t="shared" si="5"/>
        <v>0</v>
      </c>
      <c r="BD62" s="213">
        <f t="shared" si="5"/>
        <v>0</v>
      </c>
      <c r="BE62" s="213">
        <f t="shared" si="5"/>
        <v>0</v>
      </c>
      <c r="BF62" s="213">
        <f t="shared" si="5"/>
        <v>0</v>
      </c>
      <c r="BG62" s="213">
        <f t="shared" si="5"/>
        <v>0</v>
      </c>
      <c r="BH62" s="213">
        <f t="shared" si="5"/>
        <v>0</v>
      </c>
      <c r="BI62" s="213">
        <f t="shared" si="5"/>
        <v>0</v>
      </c>
      <c r="BJ62" s="213">
        <f t="shared" si="5"/>
        <v>0</v>
      </c>
      <c r="BK62" s="213">
        <f t="shared" si="5"/>
        <v>0</v>
      </c>
      <c r="BL62" s="213">
        <f t="shared" si="5"/>
        <v>0</v>
      </c>
      <c r="BM62" s="213">
        <f t="shared" si="5"/>
        <v>0</v>
      </c>
      <c r="BN62" s="213">
        <f t="shared" si="5"/>
        <v>0</v>
      </c>
    </row>
    <row r="63" spans="1:66" s="170" customFormat="1" ht="16" x14ac:dyDescent="0.2">
      <c r="B63" s="178"/>
      <c r="C63" s="159"/>
      <c r="E63" s="160"/>
      <c r="F63" s="213"/>
    </row>
    <row r="64" spans="1:66" s="170" customFormat="1" ht="16" x14ac:dyDescent="0.2">
      <c r="B64" s="178" t="s">
        <v>1002</v>
      </c>
      <c r="C64" s="160">
        <f>C24*C40</f>
        <v>149253.73134328358</v>
      </c>
      <c r="E64" s="160">
        <f>(NPV($C$49, G64:AE64) + F64)</f>
        <v>2486184.5284639061</v>
      </c>
      <c r="F64" s="213">
        <f t="shared" ref="F64:BN64" si="6">IF(F$54&lt;&gt;0,$C$64,)*F$58</f>
        <v>0</v>
      </c>
      <c r="G64" s="213">
        <f t="shared" si="6"/>
        <v>149253.73134328358</v>
      </c>
      <c r="H64" s="213">
        <f t="shared" si="6"/>
        <v>154925.37313432837</v>
      </c>
      <c r="I64" s="213">
        <f t="shared" si="6"/>
        <v>160812.53731343284</v>
      </c>
      <c r="J64" s="213">
        <f t="shared" si="6"/>
        <v>166923.41373134329</v>
      </c>
      <c r="K64" s="213">
        <f t="shared" si="6"/>
        <v>173266.50345313436</v>
      </c>
      <c r="L64" s="213">
        <f t="shared" si="6"/>
        <v>179850.63058435346</v>
      </c>
      <c r="M64" s="213">
        <f t="shared" si="6"/>
        <v>186684.95454655887</v>
      </c>
      <c r="N64" s="213">
        <f t="shared" si="6"/>
        <v>193778.98281932814</v>
      </c>
      <c r="O64" s="213">
        <f t="shared" si="6"/>
        <v>201142.58416646262</v>
      </c>
      <c r="P64" s="213">
        <f t="shared" si="6"/>
        <v>208786.0023647882</v>
      </c>
      <c r="Q64" s="213">
        <f t="shared" si="6"/>
        <v>216719.87045465017</v>
      </c>
      <c r="R64" s="213">
        <f t="shared" si="6"/>
        <v>224955.22553192687</v>
      </c>
      <c r="S64" s="213">
        <f t="shared" si="6"/>
        <v>233503.5241021401</v>
      </c>
      <c r="T64" s="213">
        <f t="shared" si="6"/>
        <v>242376.65801802144</v>
      </c>
      <c r="U64" s="213">
        <f t="shared" si="6"/>
        <v>251586.97102270625</v>
      </c>
      <c r="V64" s="213">
        <f t="shared" si="6"/>
        <v>261147.27592156912</v>
      </c>
      <c r="W64" s="213">
        <f t="shared" si="6"/>
        <v>271070.87240658875</v>
      </c>
      <c r="X64" s="213">
        <f t="shared" si="6"/>
        <v>281371.56555803912</v>
      </c>
      <c r="Y64" s="213">
        <f t="shared" si="6"/>
        <v>292063.68504924461</v>
      </c>
      <c r="Z64" s="213">
        <f t="shared" si="6"/>
        <v>303162.10508111597</v>
      </c>
      <c r="AA64" s="213">
        <f>IF(AA$54&lt;&gt;0,$C$64,)*AA$58</f>
        <v>314682.26507419831</v>
      </c>
      <c r="AB64" s="213">
        <f t="shared" si="6"/>
        <v>326640.19114701787</v>
      </c>
      <c r="AC64" s="213">
        <f t="shared" si="6"/>
        <v>339052.51841060456</v>
      </c>
      <c r="AD64" s="213">
        <f t="shared" si="6"/>
        <v>351936.51411020756</v>
      </c>
      <c r="AE64" s="213">
        <f t="shared" si="6"/>
        <v>365310.10164639552</v>
      </c>
      <c r="AF64" s="213">
        <f t="shared" si="6"/>
        <v>379191.88550895854</v>
      </c>
      <c r="AG64" s="213">
        <f t="shared" si="6"/>
        <v>393601.1771582989</v>
      </c>
      <c r="AH64" s="213">
        <f t="shared" si="6"/>
        <v>408558.0218903143</v>
      </c>
      <c r="AI64" s="213">
        <f t="shared" si="6"/>
        <v>424083.22672214627</v>
      </c>
      <c r="AJ64" s="213">
        <f t="shared" si="6"/>
        <v>440198.38933758781</v>
      </c>
      <c r="AK64" s="213">
        <f t="shared" si="6"/>
        <v>456925.92813241616</v>
      </c>
      <c r="AL64" s="213">
        <f t="shared" si="6"/>
        <v>474289.11340144806</v>
      </c>
      <c r="AM64" s="213">
        <f t="shared" si="6"/>
        <v>492312.09971070307</v>
      </c>
      <c r="AN64" s="213">
        <f t="shared" si="6"/>
        <v>511019.95949970983</v>
      </c>
      <c r="AO64" s="213">
        <f t="shared" si="6"/>
        <v>530438.71796069876</v>
      </c>
      <c r="AP64" s="213">
        <f t="shared" si="6"/>
        <v>550595.38924320543</v>
      </c>
      <c r="AQ64" s="213">
        <f t="shared" si="6"/>
        <v>571518.01403444726</v>
      </c>
      <c r="AR64" s="213">
        <f t="shared" si="6"/>
        <v>593235.69856775622</v>
      </c>
      <c r="AS64" s="213">
        <f t="shared" si="6"/>
        <v>615778.65511333104</v>
      </c>
      <c r="AT64" s="213">
        <f t="shared" si="6"/>
        <v>639178.24400763761</v>
      </c>
      <c r="AU64" s="213">
        <f t="shared" si="6"/>
        <v>663467.01727992785</v>
      </c>
      <c r="AV64" s="213">
        <f t="shared" si="6"/>
        <v>688678.76393656514</v>
      </c>
      <c r="AW64" s="213">
        <f t="shared" si="6"/>
        <v>714848.5569661546</v>
      </c>
      <c r="AX64" s="213">
        <f t="shared" si="6"/>
        <v>742012.80213086854</v>
      </c>
      <c r="AY64" s="213">
        <f t="shared" si="6"/>
        <v>770209.2886118415</v>
      </c>
      <c r="AZ64" s="213">
        <f t="shared" si="6"/>
        <v>799477.24157909153</v>
      </c>
      <c r="BA64" s="213">
        <f t="shared" si="6"/>
        <v>829857.37675909698</v>
      </c>
      <c r="BB64" s="213">
        <f t="shared" si="6"/>
        <v>861391.95707594277</v>
      </c>
      <c r="BC64" s="213">
        <f t="shared" si="6"/>
        <v>894124.85144482867</v>
      </c>
      <c r="BD64" s="213">
        <f t="shared" si="6"/>
        <v>928101.59579973214</v>
      </c>
      <c r="BE64" s="213">
        <f t="shared" si="6"/>
        <v>963369.45644012198</v>
      </c>
      <c r="BF64" s="213">
        <f t="shared" si="6"/>
        <v>999977.49578484672</v>
      </c>
      <c r="BG64" s="213">
        <f t="shared" si="6"/>
        <v>1037976.6406246708</v>
      </c>
      <c r="BH64" s="213">
        <f t="shared" si="6"/>
        <v>1077419.7529684084</v>
      </c>
      <c r="BI64" s="213">
        <f t="shared" si="6"/>
        <v>1118361.7035812079</v>
      </c>
      <c r="BJ64" s="213">
        <f t="shared" si="6"/>
        <v>1160859.4483172938</v>
      </c>
      <c r="BK64" s="213">
        <f t="shared" si="6"/>
        <v>1204972.1073533513</v>
      </c>
      <c r="BL64" s="213">
        <f t="shared" si="6"/>
        <v>1250761.0474327786</v>
      </c>
      <c r="BM64" s="213">
        <f t="shared" si="6"/>
        <v>1298289.9672352241</v>
      </c>
      <c r="BN64" s="213">
        <f t="shared" si="6"/>
        <v>1347624.9859901627</v>
      </c>
    </row>
    <row r="65" spans="1:66" ht="16.5" customHeight="1" x14ac:dyDescent="0.2">
      <c r="B65" s="178" t="s">
        <v>984</v>
      </c>
      <c r="C65" s="160">
        <f>C33*C40</f>
        <v>134525664</v>
      </c>
      <c r="D65" s="178"/>
      <c r="E65" s="160">
        <f>(NPV($C$49, G65:AE65) + F65)</f>
        <v>2240852684.2714977</v>
      </c>
      <c r="F65" s="213">
        <f>IF(F$54&lt;&gt;0,$C65,)*F$58</f>
        <v>0</v>
      </c>
      <c r="G65" s="213">
        <f t="shared" ref="G65:AD66" si="7">IF(G$54&lt;&gt;0,$C65,)*G$58</f>
        <v>134525664</v>
      </c>
      <c r="H65" s="213">
        <f t="shared" si="7"/>
        <v>139637639.23199999</v>
      </c>
      <c r="I65" s="213">
        <f t="shared" si="7"/>
        <v>144943869.522816</v>
      </c>
      <c r="J65" s="213">
        <f t="shared" si="7"/>
        <v>150451736.56468302</v>
      </c>
      <c r="K65" s="213">
        <f t="shared" si="7"/>
        <v>156168902.55414099</v>
      </c>
      <c r="L65" s="213">
        <f t="shared" si="7"/>
        <v>162103320.85119835</v>
      </c>
      <c r="M65" s="213">
        <f t="shared" si="7"/>
        <v>168263247.04354388</v>
      </c>
      <c r="N65" s="213">
        <f t="shared" si="7"/>
        <v>174657250.43119857</v>
      </c>
      <c r="O65" s="213">
        <f t="shared" si="7"/>
        <v>181294225.94758412</v>
      </c>
      <c r="P65" s="213">
        <f t="shared" si="7"/>
        <v>188183406.53359231</v>
      </c>
      <c r="Q65" s="213">
        <f t="shared" si="7"/>
        <v>195334375.98186883</v>
      </c>
      <c r="R65" s="213">
        <f t="shared" si="7"/>
        <v>202757082.26917985</v>
      </c>
      <c r="S65" s="213">
        <f t="shared" si="7"/>
        <v>210461851.39540869</v>
      </c>
      <c r="T65" s="213">
        <f t="shared" si="7"/>
        <v>218459401.74843422</v>
      </c>
      <c r="U65" s="213">
        <f t="shared" si="7"/>
        <v>226760859.01487473</v>
      </c>
      <c r="V65" s="213">
        <f t="shared" si="7"/>
        <v>235377771.65744001</v>
      </c>
      <c r="W65" s="213">
        <f t="shared" si="7"/>
        <v>244322126.98042271</v>
      </c>
      <c r="X65" s="213">
        <f t="shared" si="7"/>
        <v>253606367.80567878</v>
      </c>
      <c r="Y65" s="213">
        <f t="shared" si="7"/>
        <v>263243409.78229457</v>
      </c>
      <c r="Z65" s="213">
        <f t="shared" si="7"/>
        <v>273246659.35402179</v>
      </c>
      <c r="AA65" s="213">
        <f t="shared" si="7"/>
        <v>283630032.40947461</v>
      </c>
      <c r="AB65" s="213">
        <f t="shared" si="7"/>
        <v>294407973.64103466</v>
      </c>
      <c r="AC65" s="213">
        <f t="shared" si="7"/>
        <v>305595476.63939399</v>
      </c>
      <c r="AD65" s="213">
        <f t="shared" si="7"/>
        <v>317208104.75169098</v>
      </c>
      <c r="AE65" s="213">
        <f>IF(AE$54&lt;&gt;0,$C65,)*AE$58</f>
        <v>329262012.73225528</v>
      </c>
      <c r="AF65" s="213">
        <f t="shared" ref="AF65:BN65" si="8">IF(AF$54&lt;&gt;0,$C65,)*AF$58</f>
        <v>341773969.21608102</v>
      </c>
      <c r="AG65" s="213">
        <f t="shared" si="8"/>
        <v>354761380.04629201</v>
      </c>
      <c r="AH65" s="213">
        <f t="shared" si="8"/>
        <v>368242312.48805118</v>
      </c>
      <c r="AI65" s="213">
        <f t="shared" si="8"/>
        <v>382235520.36259711</v>
      </c>
      <c r="AJ65" s="213">
        <f t="shared" si="8"/>
        <v>396760470.13637584</v>
      </c>
      <c r="AK65" s="213">
        <f t="shared" si="8"/>
        <v>411837368.00155807</v>
      </c>
      <c r="AL65" s="213">
        <f t="shared" si="8"/>
        <v>427487187.9856174</v>
      </c>
      <c r="AM65" s="213">
        <f t="shared" si="8"/>
        <v>443731701.12907082</v>
      </c>
      <c r="AN65" s="213">
        <f t="shared" si="8"/>
        <v>460593505.77197552</v>
      </c>
      <c r="AO65" s="213">
        <f t="shared" si="8"/>
        <v>478096058.99131066</v>
      </c>
      <c r="AP65" s="213">
        <f t="shared" si="8"/>
        <v>496263709.23298049</v>
      </c>
      <c r="AQ65" s="213">
        <f t="shared" si="8"/>
        <v>515121730.18383372</v>
      </c>
      <c r="AR65" s="213">
        <f t="shared" si="8"/>
        <v>534696355.93081945</v>
      </c>
      <c r="AS65" s="213">
        <f t="shared" si="8"/>
        <v>555014817.45619059</v>
      </c>
      <c r="AT65" s="213">
        <f t="shared" si="8"/>
        <v>576105380.51952589</v>
      </c>
      <c r="AU65" s="213">
        <f t="shared" si="8"/>
        <v>597997384.97926784</v>
      </c>
      <c r="AV65" s="213">
        <f t="shared" si="8"/>
        <v>620721285.60847998</v>
      </c>
      <c r="AW65" s="213">
        <f t="shared" si="8"/>
        <v>644308694.46160221</v>
      </c>
      <c r="AX65" s="213">
        <f t="shared" si="8"/>
        <v>668792424.85114324</v>
      </c>
      <c r="AY65" s="213">
        <f t="shared" si="8"/>
        <v>694206536.99548674</v>
      </c>
      <c r="AZ65" s="213">
        <f t="shared" si="8"/>
        <v>720586385.40131521</v>
      </c>
      <c r="BA65" s="213">
        <f t="shared" si="8"/>
        <v>747968668.04656518</v>
      </c>
      <c r="BB65" s="213">
        <f t="shared" si="8"/>
        <v>776391477.43233466</v>
      </c>
      <c r="BC65" s="213">
        <f t="shared" si="8"/>
        <v>805894353.57476342</v>
      </c>
      <c r="BD65" s="213">
        <f t="shared" si="8"/>
        <v>836518339.0106045</v>
      </c>
      <c r="BE65" s="213">
        <f t="shared" si="8"/>
        <v>868306035.89300752</v>
      </c>
      <c r="BF65" s="213">
        <f t="shared" si="8"/>
        <v>901301665.25694191</v>
      </c>
      <c r="BG65" s="213">
        <f t="shared" si="8"/>
        <v>935551128.53670561</v>
      </c>
      <c r="BH65" s="213">
        <f t="shared" si="8"/>
        <v>971102071.42110038</v>
      </c>
      <c r="BI65" s="213">
        <f t="shared" si="8"/>
        <v>1008003950.1351022</v>
      </c>
      <c r="BJ65" s="213">
        <f t="shared" si="8"/>
        <v>1046308100.2402362</v>
      </c>
      <c r="BK65" s="213">
        <f t="shared" si="8"/>
        <v>1086067808.0493653</v>
      </c>
      <c r="BL65" s="213">
        <f t="shared" si="8"/>
        <v>1127338384.7552414</v>
      </c>
      <c r="BM65" s="213">
        <f t="shared" si="8"/>
        <v>1170177243.3759403</v>
      </c>
      <c r="BN65" s="213">
        <f t="shared" si="8"/>
        <v>1214643978.6242261</v>
      </c>
    </row>
    <row r="66" spans="1:66" ht="16" x14ac:dyDescent="0.2">
      <c r="B66" s="178" t="s">
        <v>985</v>
      </c>
      <c r="C66" s="160">
        <f>C64+C65</f>
        <v>134674917.73134327</v>
      </c>
      <c r="D66" s="178"/>
      <c r="E66" s="160">
        <f>(NPV($C$49, G66:AE66) + F66)</f>
        <v>2243338868.7999606</v>
      </c>
      <c r="F66" s="213">
        <f>IF(F$54&lt;&gt;0,$C66,)*F$58</f>
        <v>0</v>
      </c>
      <c r="G66" s="213">
        <f t="shared" si="7"/>
        <v>134674917.73134327</v>
      </c>
      <c r="H66" s="213">
        <f t="shared" si="7"/>
        <v>139792564.60513431</v>
      </c>
      <c r="I66" s="213">
        <f t="shared" si="7"/>
        <v>145104682.06012943</v>
      </c>
      <c r="J66" s="213">
        <f t="shared" si="7"/>
        <v>150618659.97841436</v>
      </c>
      <c r="K66" s="213">
        <f t="shared" si="7"/>
        <v>156342169.05759409</v>
      </c>
      <c r="L66" s="213">
        <f t="shared" si="7"/>
        <v>162283171.48178267</v>
      </c>
      <c r="M66" s="213">
        <f t="shared" si="7"/>
        <v>168449931.99809042</v>
      </c>
      <c r="N66" s="213">
        <f t="shared" si="7"/>
        <v>174851029.41401789</v>
      </c>
      <c r="O66" s="213">
        <f t="shared" si="7"/>
        <v>181495368.53175056</v>
      </c>
      <c r="P66" s="213">
        <f t="shared" si="7"/>
        <v>188392192.5359571</v>
      </c>
      <c r="Q66" s="213">
        <f t="shared" si="7"/>
        <v>195551095.85232344</v>
      </c>
      <c r="R66" s="213">
        <f t="shared" si="7"/>
        <v>202982037.49471176</v>
      </c>
      <c r="S66" s="213">
        <f t="shared" si="7"/>
        <v>210695354.91951081</v>
      </c>
      <c r="T66" s="213">
        <f t="shared" si="7"/>
        <v>218701778.40645221</v>
      </c>
      <c r="U66" s="213">
        <f t="shared" si="7"/>
        <v>227012445.98589742</v>
      </c>
      <c r="V66" s="213">
        <f t="shared" si="7"/>
        <v>235638918.93336153</v>
      </c>
      <c r="W66" s="213">
        <f t="shared" si="7"/>
        <v>244593197.85282928</v>
      </c>
      <c r="X66" s="213">
        <f t="shared" si="7"/>
        <v>253887739.3712368</v>
      </c>
      <c r="Y66" s="213">
        <f t="shared" si="7"/>
        <v>263535473.46734381</v>
      </c>
      <c r="Z66" s="213">
        <f t="shared" si="7"/>
        <v>273549821.45910293</v>
      </c>
      <c r="AA66" s="213">
        <f t="shared" si="7"/>
        <v>283944714.6745488</v>
      </c>
      <c r="AB66" s="213">
        <f t="shared" si="7"/>
        <v>294734613.83218163</v>
      </c>
      <c r="AC66" s="213">
        <f t="shared" si="7"/>
        <v>305934529.15780455</v>
      </c>
      <c r="AD66" s="213">
        <f t="shared" si="7"/>
        <v>317560041.26580113</v>
      </c>
      <c r="AE66" s="213">
        <f t="shared" ref="AE66:BN66" si="9">IF(AE$54&lt;&gt;0,$C66,)*AE$58</f>
        <v>329627322.83390164</v>
      </c>
      <c r="AF66" s="213">
        <f t="shared" si="9"/>
        <v>342153161.10158992</v>
      </c>
      <c r="AG66" s="213">
        <f t="shared" si="9"/>
        <v>355154981.2234503</v>
      </c>
      <c r="AH66" s="213">
        <f t="shared" si="9"/>
        <v>368650870.50994146</v>
      </c>
      <c r="AI66" s="213">
        <f t="shared" si="9"/>
        <v>382659603.58931923</v>
      </c>
      <c r="AJ66" s="213">
        <f t="shared" si="9"/>
        <v>397200668.52571338</v>
      </c>
      <c r="AK66" s="213">
        <f t="shared" si="9"/>
        <v>412294293.92969048</v>
      </c>
      <c r="AL66" s="213">
        <f t="shared" si="9"/>
        <v>427961477.09901875</v>
      </c>
      <c r="AM66" s="213">
        <f t="shared" si="9"/>
        <v>444224013.22878146</v>
      </c>
      <c r="AN66" s="213">
        <f t="shared" si="9"/>
        <v>461104525.73147517</v>
      </c>
      <c r="AO66" s="213">
        <f t="shared" si="9"/>
        <v>478626497.70927125</v>
      </c>
      <c r="AP66" s="213">
        <f t="shared" si="9"/>
        <v>496814304.62222362</v>
      </c>
      <c r="AQ66" s="213">
        <f t="shared" si="9"/>
        <v>515693248.19786811</v>
      </c>
      <c r="AR66" s="213">
        <f t="shared" si="9"/>
        <v>535289591.62938714</v>
      </c>
      <c r="AS66" s="213">
        <f t="shared" si="9"/>
        <v>555630596.11130381</v>
      </c>
      <c r="AT66" s="213">
        <f t="shared" si="9"/>
        <v>576744558.76353347</v>
      </c>
      <c r="AU66" s="213">
        <f t="shared" si="9"/>
        <v>598660851.9965477</v>
      </c>
      <c r="AV66" s="213">
        <f t="shared" si="9"/>
        <v>621409964.3724165</v>
      </c>
      <c r="AW66" s="213">
        <f t="shared" si="9"/>
        <v>645023543.01856828</v>
      </c>
      <c r="AX66" s="213">
        <f t="shared" si="9"/>
        <v>669534437.65327394</v>
      </c>
      <c r="AY66" s="213">
        <f t="shared" si="9"/>
        <v>694976746.28409851</v>
      </c>
      <c r="AZ66" s="213">
        <f t="shared" si="9"/>
        <v>721385862.64289415</v>
      </c>
      <c r="BA66" s="213">
        <f t="shared" si="9"/>
        <v>748798525.42332411</v>
      </c>
      <c r="BB66" s="213">
        <f t="shared" si="9"/>
        <v>777252869.38941061</v>
      </c>
      <c r="BC66" s="213">
        <f t="shared" si="9"/>
        <v>806788478.42620826</v>
      </c>
      <c r="BD66" s="213">
        <f t="shared" si="9"/>
        <v>837446440.60640407</v>
      </c>
      <c r="BE66" s="213">
        <f t="shared" si="9"/>
        <v>869269405.34944749</v>
      </c>
      <c r="BF66" s="213">
        <f t="shared" si="9"/>
        <v>902301642.75272667</v>
      </c>
      <c r="BG66" s="213">
        <f t="shared" si="9"/>
        <v>936589105.17733014</v>
      </c>
      <c r="BH66" s="213">
        <f t="shared" si="9"/>
        <v>972179491.17406869</v>
      </c>
      <c r="BI66" s="213">
        <f t="shared" si="9"/>
        <v>1009122311.8386832</v>
      </c>
      <c r="BJ66" s="213">
        <f t="shared" si="9"/>
        <v>1047468959.6885533</v>
      </c>
      <c r="BK66" s="213">
        <f t="shared" si="9"/>
        <v>1087272780.1567185</v>
      </c>
      <c r="BL66" s="213">
        <f t="shared" si="9"/>
        <v>1128589145.8026741</v>
      </c>
      <c r="BM66" s="213">
        <f t="shared" si="9"/>
        <v>1171475533.3431754</v>
      </c>
      <c r="BN66" s="213">
        <f t="shared" si="9"/>
        <v>1215991603.6102161</v>
      </c>
    </row>
    <row r="67" spans="1:66" ht="16" x14ac:dyDescent="0.2">
      <c r="B67" s="178"/>
      <c r="C67" s="159"/>
      <c r="D67" s="178"/>
      <c r="E67" s="160"/>
      <c r="F67" s="213"/>
      <c r="G67" s="214"/>
      <c r="H67" s="214"/>
      <c r="I67" s="214"/>
      <c r="J67" s="214"/>
      <c r="K67" s="215"/>
      <c r="L67" s="215"/>
      <c r="M67" s="215"/>
      <c r="N67" s="215"/>
      <c r="O67" s="215"/>
      <c r="P67" s="215"/>
      <c r="Q67" s="215"/>
      <c r="R67" s="215"/>
      <c r="S67" s="215"/>
      <c r="T67" s="215"/>
      <c r="U67" s="215"/>
      <c r="V67" s="215"/>
      <c r="W67" s="215"/>
      <c r="X67" s="215"/>
      <c r="Y67" s="215"/>
      <c r="Z67" s="215"/>
      <c r="AA67" s="215"/>
      <c r="AB67" s="215"/>
      <c r="AC67" s="215"/>
      <c r="AD67" s="215"/>
      <c r="AE67" s="215"/>
      <c r="AF67" s="215"/>
      <c r="AG67" s="215"/>
      <c r="AH67" s="215"/>
      <c r="AI67" s="215"/>
      <c r="AJ67" s="215"/>
      <c r="AK67" s="215"/>
      <c r="AL67" s="215"/>
      <c r="AM67" s="215"/>
      <c r="AN67" s="215"/>
      <c r="AO67" s="215"/>
      <c r="AP67" s="215"/>
      <c r="AQ67" s="215"/>
      <c r="AR67" s="215"/>
      <c r="AS67" s="215"/>
      <c r="AT67" s="215"/>
      <c r="AU67" s="215"/>
      <c r="AV67" s="215"/>
      <c r="AW67" s="215"/>
      <c r="AX67" s="215"/>
      <c r="AY67" s="215"/>
      <c r="AZ67" s="215"/>
      <c r="BA67" s="215"/>
      <c r="BB67" s="215"/>
      <c r="BC67" s="215"/>
      <c r="BD67" s="215"/>
      <c r="BE67" s="215"/>
      <c r="BF67" s="215"/>
      <c r="BG67" s="215"/>
      <c r="BH67" s="215"/>
      <c r="BI67" s="215"/>
      <c r="BJ67" s="215"/>
      <c r="BK67" s="215"/>
      <c r="BL67" s="215"/>
      <c r="BM67" s="215"/>
      <c r="BN67" s="215"/>
    </row>
    <row r="68" spans="1:66" ht="16" x14ac:dyDescent="0.2">
      <c r="B68" s="178" t="s">
        <v>838</v>
      </c>
      <c r="C68" s="209">
        <f>C39</f>
        <v>18782999.279999997</v>
      </c>
      <c r="D68" s="178"/>
      <c r="E68" s="160">
        <f t="shared" ref="E68" si="10">(NPV($C$49, G68:AE68) + F68)</f>
        <v>310085816.4449178</v>
      </c>
      <c r="F68" s="213">
        <f>IF(F$54&lt;&gt;0,$C68,)*F$58</f>
        <v>0</v>
      </c>
      <c r="G68" s="213">
        <f t="shared" ref="G68:AD68" si="11">IF(G$54&lt;&gt;0,$C68,)*G$58</f>
        <v>18782999.279999997</v>
      </c>
      <c r="H68" s="213">
        <f t="shared" si="11"/>
        <v>19496753.252639998</v>
      </c>
      <c r="I68" s="213">
        <f t="shared" si="11"/>
        <v>20237629.876240317</v>
      </c>
      <c r="J68" s="213">
        <f t="shared" si="11"/>
        <v>21006659.811537452</v>
      </c>
      <c r="K68" s="213">
        <f t="shared" si="11"/>
        <v>21804912.884375874</v>
      </c>
      <c r="L68" s="213">
        <f t="shared" si="11"/>
        <v>22633499.573982161</v>
      </c>
      <c r="M68" s="213">
        <f t="shared" si="11"/>
        <v>23493572.557793479</v>
      </c>
      <c r="N68" s="213">
        <f t="shared" si="11"/>
        <v>24386328.314989638</v>
      </c>
      <c r="O68" s="213">
        <f t="shared" si="11"/>
        <v>25313008.790959243</v>
      </c>
      <c r="P68" s="213">
        <f t="shared" si="11"/>
        <v>26274903.125015695</v>
      </c>
      <c r="Q68" s="213" t="s">
        <v>1003</v>
      </c>
      <c r="R68" s="213">
        <f t="shared" si="11"/>
        <v>28309736.722629413</v>
      </c>
      <c r="S68" s="213">
        <f t="shared" si="11"/>
        <v>29385506.718089331</v>
      </c>
      <c r="T68" s="213">
        <f t="shared" si="11"/>
        <v>30502155.973376725</v>
      </c>
      <c r="U68" s="213">
        <f t="shared" si="11"/>
        <v>31661237.90036504</v>
      </c>
      <c r="V68" s="213">
        <f t="shared" si="11"/>
        <v>32864364.940578915</v>
      </c>
      <c r="W68" s="213">
        <f t="shared" si="11"/>
        <v>34113210.808320917</v>
      </c>
      <c r="X68" s="213">
        <f t="shared" si="11"/>
        <v>35409512.81903711</v>
      </c>
      <c r="Y68" s="213">
        <f t="shared" si="11"/>
        <v>36755074.306160524</v>
      </c>
      <c r="Z68" s="213">
        <f t="shared" si="11"/>
        <v>38151767.129794627</v>
      </c>
      <c r="AA68" s="213">
        <f t="shared" si="11"/>
        <v>39601534.28072682</v>
      </c>
      <c r="AB68" s="213">
        <f t="shared" si="11"/>
        <v>41106392.583394438</v>
      </c>
      <c r="AC68" s="213">
        <f t="shared" si="11"/>
        <v>42668435.50156343</v>
      </c>
      <c r="AD68" s="213">
        <f t="shared" si="11"/>
        <v>44289836.050622843</v>
      </c>
      <c r="AE68" s="213">
        <f>IF(AE$54&lt;&gt;0,$C68,)*AE$58</f>
        <v>45972849.820546515</v>
      </c>
      <c r="AF68" s="213">
        <f t="shared" ref="AF68:BN71" si="12">IF(AF$54&lt;&gt;0,$C68,)*AF$58</f>
        <v>47719818.113727286</v>
      </c>
      <c r="AG68" s="213">
        <f t="shared" si="12"/>
        <v>49533171.202048913</v>
      </c>
      <c r="AH68" s="213">
        <f t="shared" si="12"/>
        <v>51415431.707726784</v>
      </c>
      <c r="AI68" s="213">
        <f t="shared" si="12"/>
        <v>53369218.112620398</v>
      </c>
      <c r="AJ68" s="213">
        <f t="shared" si="12"/>
        <v>55397248.400899976</v>
      </c>
      <c r="AK68" s="213">
        <f t="shared" si="12"/>
        <v>57502343.840134174</v>
      </c>
      <c r="AL68" s="213">
        <f t="shared" si="12"/>
        <v>59687432.90605928</v>
      </c>
      <c r="AM68" s="213">
        <f t="shared" si="12"/>
        <v>61955555.356489539</v>
      </c>
      <c r="AN68" s="213">
        <f t="shared" si="12"/>
        <v>64309866.460036136</v>
      </c>
      <c r="AO68" s="213">
        <f t="shared" si="12"/>
        <v>66753641.385517515</v>
      </c>
      <c r="AP68" s="213">
        <f t="shared" si="12"/>
        <v>69290279.758167192</v>
      </c>
      <c r="AQ68" s="213">
        <f t="shared" si="12"/>
        <v>71923310.388977543</v>
      </c>
      <c r="AR68" s="213">
        <f t="shared" si="12"/>
        <v>74656396.183758691</v>
      </c>
      <c r="AS68" s="213">
        <f t="shared" si="12"/>
        <v>77493339.238741517</v>
      </c>
      <c r="AT68" s="213">
        <f t="shared" si="12"/>
        <v>80438086.129813701</v>
      </c>
      <c r="AU68" s="213">
        <f t="shared" si="12"/>
        <v>83494733.402746618</v>
      </c>
      <c r="AV68" s="213">
        <f t="shared" si="12"/>
        <v>86667533.272050992</v>
      </c>
      <c r="AW68" s="213">
        <f t="shared" si="12"/>
        <v>89960899.536388934</v>
      </c>
      <c r="AX68" s="213">
        <f t="shared" si="12"/>
        <v>93379413.718771726</v>
      </c>
      <c r="AY68" s="213">
        <f t="shared" si="12"/>
        <v>96927831.440085053</v>
      </c>
      <c r="AZ68" s="213">
        <f t="shared" si="12"/>
        <v>100611089.03480828</v>
      </c>
      <c r="BA68" s="213">
        <f t="shared" si="12"/>
        <v>104434310.41813099</v>
      </c>
      <c r="BB68" s="213">
        <f t="shared" si="12"/>
        <v>108402814.21401998</v>
      </c>
      <c r="BC68" s="213">
        <f t="shared" si="12"/>
        <v>112522121.15415275</v>
      </c>
      <c r="BD68" s="213">
        <f t="shared" si="12"/>
        <v>116797961.75801055</v>
      </c>
      <c r="BE68" s="213">
        <f t="shared" si="12"/>
        <v>121236284.30481496</v>
      </c>
      <c r="BF68" s="213">
        <f t="shared" si="12"/>
        <v>125843263.10839795</v>
      </c>
      <c r="BG68" s="213">
        <f t="shared" si="12"/>
        <v>130625307.10651706</v>
      </c>
      <c r="BH68" s="213">
        <f t="shared" si="12"/>
        <v>135589068.77656472</v>
      </c>
      <c r="BI68" s="213">
        <f t="shared" si="12"/>
        <v>140741453.39007416</v>
      </c>
      <c r="BJ68" s="213">
        <f t="shared" si="12"/>
        <v>146089628.61889699</v>
      </c>
      <c r="BK68" s="213">
        <f t="shared" si="12"/>
        <v>151641034.5064151</v>
      </c>
      <c r="BL68" s="213">
        <f t="shared" si="12"/>
        <v>157403393.8176589</v>
      </c>
      <c r="BM68" s="213">
        <f t="shared" si="12"/>
        <v>163384722.78272992</v>
      </c>
      <c r="BN68" s="213">
        <f t="shared" si="12"/>
        <v>169593342.24847367</v>
      </c>
    </row>
    <row r="69" spans="1:66" ht="16" x14ac:dyDescent="0.2">
      <c r="B69" s="178" t="s">
        <v>894</v>
      </c>
      <c r="C69" s="209">
        <f>C45</f>
        <v>1443967769.4336002</v>
      </c>
      <c r="D69" s="178"/>
      <c r="E69" s="160">
        <f>(NPV($C$49, G69:AE69) + F69)</f>
        <v>24052801197.374573</v>
      </c>
      <c r="F69" s="213">
        <f t="shared" ref="F69:AF71" si="13">IF(F$54&lt;&gt;0,$C69,)*F$58</f>
        <v>0</v>
      </c>
      <c r="G69" s="213">
        <f t="shared" si="13"/>
        <v>1443967769.4336002</v>
      </c>
      <c r="H69" s="213">
        <f t="shared" si="13"/>
        <v>1498838544.6720769</v>
      </c>
      <c r="I69" s="213">
        <f t="shared" si="13"/>
        <v>1555794409.369616</v>
      </c>
      <c r="J69" s="213">
        <f t="shared" si="13"/>
        <v>1614914596.9256616</v>
      </c>
      <c r="K69" s="213">
        <f t="shared" si="13"/>
        <v>1676281351.6088367</v>
      </c>
      <c r="L69" s="213">
        <f t="shared" si="13"/>
        <v>1739980042.9699726</v>
      </c>
      <c r="M69" s="213">
        <f t="shared" si="13"/>
        <v>1806099284.6028314</v>
      </c>
      <c r="N69" s="213">
        <f t="shared" si="13"/>
        <v>1874731057.4177392</v>
      </c>
      <c r="O69" s="213">
        <f t="shared" si="13"/>
        <v>1945970837.5996134</v>
      </c>
      <c r="P69" s="213">
        <f t="shared" si="13"/>
        <v>2019917729.4283988</v>
      </c>
      <c r="Q69" s="213">
        <f t="shared" si="13"/>
        <v>2096674603.146678</v>
      </c>
      <c r="R69" s="213">
        <f t="shared" si="13"/>
        <v>2176348238.0662518</v>
      </c>
      <c r="S69" s="213">
        <f t="shared" si="13"/>
        <v>2259049471.1127696</v>
      </c>
      <c r="T69" s="213">
        <f t="shared" si="13"/>
        <v>2344893351.0150547</v>
      </c>
      <c r="U69" s="213">
        <f t="shared" si="13"/>
        <v>2433999298.3536267</v>
      </c>
      <c r="V69" s="213">
        <f t="shared" si="13"/>
        <v>2526491271.6910648</v>
      </c>
      <c r="W69" s="213">
        <f t="shared" si="13"/>
        <v>2622497940.0153255</v>
      </c>
      <c r="X69" s="213">
        <f t="shared" si="13"/>
        <v>2722152861.7359076</v>
      </c>
      <c r="Y69" s="213">
        <f t="shared" si="13"/>
        <v>2825594670.4818721</v>
      </c>
      <c r="Z69" s="213">
        <f t="shared" si="13"/>
        <v>2932967267.9601841</v>
      </c>
      <c r="AA69" s="213">
        <f t="shared" si="13"/>
        <v>3044420024.1426706</v>
      </c>
      <c r="AB69" s="213">
        <f t="shared" si="13"/>
        <v>3160107985.060092</v>
      </c>
      <c r="AC69" s="213">
        <f t="shared" si="13"/>
        <v>3280192088.4923754</v>
      </c>
      <c r="AD69" s="213">
        <f t="shared" si="13"/>
        <v>3404839387.8550863</v>
      </c>
      <c r="AE69" s="213">
        <f t="shared" si="13"/>
        <v>3534223284.5935798</v>
      </c>
      <c r="AF69" s="213">
        <f t="shared" si="13"/>
        <v>3668523769.4081364</v>
      </c>
      <c r="AG69" s="213">
        <f t="shared" si="12"/>
        <v>3807927672.6456447</v>
      </c>
      <c r="AH69" s="213">
        <f t="shared" si="12"/>
        <v>3952628924.2061801</v>
      </c>
      <c r="AI69" s="213">
        <f t="shared" si="12"/>
        <v>4102828823.3260145</v>
      </c>
      <c r="AJ69" s="213">
        <f t="shared" si="12"/>
        <v>4258736318.6124034</v>
      </c>
      <c r="AK69" s="213">
        <f t="shared" si="12"/>
        <v>4420568298.7196741</v>
      </c>
      <c r="AL69" s="213">
        <f t="shared" si="12"/>
        <v>4588549894.071023</v>
      </c>
      <c r="AM69" s="213">
        <f t="shared" si="12"/>
        <v>4762914790.045722</v>
      </c>
      <c r="AN69" s="213">
        <f t="shared" si="12"/>
        <v>4943905552.0674591</v>
      </c>
      <c r="AO69" s="213">
        <f t="shared" si="12"/>
        <v>5131773963.0460234</v>
      </c>
      <c r="AP69" s="213">
        <f t="shared" si="12"/>
        <v>5326781373.6417723</v>
      </c>
      <c r="AQ69" s="213">
        <f t="shared" si="12"/>
        <v>5529199065.8401594</v>
      </c>
      <c r="AR69" s="213">
        <f t="shared" si="12"/>
        <v>5739308630.3420858</v>
      </c>
      <c r="AS69" s="213">
        <f t="shared" si="12"/>
        <v>5957402358.2950859</v>
      </c>
      <c r="AT69" s="213">
        <f t="shared" si="12"/>
        <v>6183783647.9102993</v>
      </c>
      <c r="AU69" s="213">
        <f t="shared" si="12"/>
        <v>6418767426.5308905</v>
      </c>
      <c r="AV69" s="213">
        <f t="shared" si="12"/>
        <v>6662680588.7390642</v>
      </c>
      <c r="AW69" s="213">
        <f t="shared" si="12"/>
        <v>6915862451.1111488</v>
      </c>
      <c r="AX69" s="213">
        <f t="shared" si="12"/>
        <v>7178665224.2533731</v>
      </c>
      <c r="AY69" s="213">
        <f t="shared" si="12"/>
        <v>7451454502.7750015</v>
      </c>
      <c r="AZ69" s="213">
        <f t="shared" si="12"/>
        <v>7734609773.8804522</v>
      </c>
      <c r="BA69" s="213">
        <f t="shared" si="12"/>
        <v>8028524945.2879086</v>
      </c>
      <c r="BB69" s="213">
        <f t="shared" si="12"/>
        <v>8333608893.2088499</v>
      </c>
      <c r="BC69" s="213">
        <f t="shared" si="12"/>
        <v>8650286031.1507874</v>
      </c>
      <c r="BD69" s="213">
        <f t="shared" si="12"/>
        <v>8978996900.3345165</v>
      </c>
      <c r="BE69" s="213">
        <f t="shared" si="12"/>
        <v>9320198782.5472298</v>
      </c>
      <c r="BF69" s="213">
        <f t="shared" si="12"/>
        <v>9674366336.2840252</v>
      </c>
      <c r="BG69" s="213">
        <f t="shared" si="12"/>
        <v>10041992257.062817</v>
      </c>
      <c r="BH69" s="213">
        <f t="shared" si="12"/>
        <v>10423587962.831203</v>
      </c>
      <c r="BI69" s="213">
        <f t="shared" si="12"/>
        <v>10819684305.418789</v>
      </c>
      <c r="BJ69" s="213">
        <f t="shared" si="12"/>
        <v>11230832309.024704</v>
      </c>
      <c r="BK69" s="213">
        <f t="shared" si="12"/>
        <v>11657603936.767645</v>
      </c>
      <c r="BL69" s="213">
        <f t="shared" si="12"/>
        <v>12100592886.364817</v>
      </c>
      <c r="BM69" s="213">
        <f t="shared" si="12"/>
        <v>12560415416.046679</v>
      </c>
      <c r="BN69" s="213">
        <f t="shared" si="12"/>
        <v>13037711201.856453</v>
      </c>
    </row>
    <row r="70" spans="1:66" ht="16" x14ac:dyDescent="0.2">
      <c r="B70" s="178"/>
      <c r="C70" s="159"/>
      <c r="D70" s="178"/>
      <c r="E70" s="160"/>
      <c r="F70" s="213"/>
      <c r="G70" s="214"/>
      <c r="H70" s="214"/>
      <c r="I70" s="214"/>
      <c r="J70" s="214"/>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15"/>
      <c r="BA70" s="215"/>
      <c r="BB70" s="215"/>
      <c r="BC70" s="215"/>
      <c r="BD70" s="215"/>
      <c r="BE70" s="215"/>
      <c r="BF70" s="215"/>
      <c r="BG70" s="215"/>
      <c r="BH70" s="215"/>
      <c r="BI70" s="215"/>
      <c r="BJ70" s="215"/>
      <c r="BK70" s="215"/>
      <c r="BL70" s="215"/>
      <c r="BM70" s="215"/>
      <c r="BN70" s="215"/>
    </row>
    <row r="71" spans="1:66" ht="16" x14ac:dyDescent="0.2">
      <c r="B71" s="178" t="s">
        <v>986</v>
      </c>
      <c r="C71" s="209">
        <f>C66+C68+C69</f>
        <v>1597425686.4449434</v>
      </c>
      <c r="D71" s="178"/>
      <c r="E71" s="160">
        <f>(NPV($C$49, G71:AE71) + F71)</f>
        <v>26609016680.968697</v>
      </c>
      <c r="F71" s="213">
        <f t="shared" si="13"/>
        <v>0</v>
      </c>
      <c r="G71" s="213">
        <f t="shared" si="13"/>
        <v>1597425686.4449434</v>
      </c>
      <c r="H71" s="213">
        <f t="shared" si="13"/>
        <v>1658127862.5298514</v>
      </c>
      <c r="I71" s="213">
        <f t="shared" si="13"/>
        <v>1721136721.3059857</v>
      </c>
      <c r="J71" s="213">
        <f t="shared" si="13"/>
        <v>1786539916.7156131</v>
      </c>
      <c r="K71" s="213">
        <f t="shared" si="13"/>
        <v>1854428433.5508065</v>
      </c>
      <c r="L71" s="213">
        <f t="shared" si="13"/>
        <v>1924896714.0257373</v>
      </c>
      <c r="M71" s="213">
        <f t="shared" si="13"/>
        <v>1998042789.1587152</v>
      </c>
      <c r="N71" s="213">
        <f t="shared" si="13"/>
        <v>2073968415.1467466</v>
      </c>
      <c r="O71" s="213">
        <f t="shared" si="13"/>
        <v>2152779214.9223232</v>
      </c>
      <c r="P71" s="213">
        <f t="shared" si="13"/>
        <v>2234584825.0893717</v>
      </c>
      <c r="Q71" s="213">
        <f t="shared" si="13"/>
        <v>2319499048.4427676</v>
      </c>
      <c r="R71" s="213">
        <f t="shared" si="13"/>
        <v>2407640012.2835927</v>
      </c>
      <c r="S71" s="213">
        <f t="shared" si="13"/>
        <v>2499130332.7503695</v>
      </c>
      <c r="T71" s="213">
        <f t="shared" si="13"/>
        <v>2594097285.3948836</v>
      </c>
      <c r="U71" s="213">
        <f t="shared" si="13"/>
        <v>2692672982.2398891</v>
      </c>
      <c r="V71" s="213">
        <f t="shared" si="13"/>
        <v>2794994555.5650053</v>
      </c>
      <c r="W71" s="213">
        <f t="shared" si="13"/>
        <v>2901204348.6764755</v>
      </c>
      <c r="X71" s="213">
        <f t="shared" si="13"/>
        <v>3011450113.9261818</v>
      </c>
      <c r="Y71" s="213">
        <f t="shared" si="13"/>
        <v>3125885218.2553763</v>
      </c>
      <c r="Z71" s="213">
        <f t="shared" si="13"/>
        <v>3244668856.5490813</v>
      </c>
      <c r="AA71" s="213">
        <f t="shared" si="13"/>
        <v>3367966273.0979462</v>
      </c>
      <c r="AB71" s="213">
        <f t="shared" si="13"/>
        <v>3495948991.4756684</v>
      </c>
      <c r="AC71" s="213">
        <f t="shared" si="13"/>
        <v>3628795053.1517434</v>
      </c>
      <c r="AD71" s="213">
        <f t="shared" si="13"/>
        <v>3766689265.1715102</v>
      </c>
      <c r="AE71" s="213">
        <f t="shared" si="13"/>
        <v>3909823457.2480283</v>
      </c>
      <c r="AF71" s="213">
        <f t="shared" si="12"/>
        <v>4058396748.6234531</v>
      </c>
      <c r="AG71" s="213">
        <f t="shared" si="12"/>
        <v>4212615825.0711441</v>
      </c>
      <c r="AH71" s="213">
        <f t="shared" si="12"/>
        <v>4372695226.4238482</v>
      </c>
      <c r="AI71" s="213">
        <f t="shared" si="12"/>
        <v>4538857645.0279541</v>
      </c>
      <c r="AJ71" s="213">
        <f t="shared" si="12"/>
        <v>4711334235.5390167</v>
      </c>
      <c r="AK71" s="213">
        <f t="shared" si="12"/>
        <v>4890364936.4894991</v>
      </c>
      <c r="AL71" s="213">
        <f t="shared" si="12"/>
        <v>5076198804.0761013</v>
      </c>
      <c r="AM71" s="213">
        <f t="shared" si="12"/>
        <v>5269094358.6309929</v>
      </c>
      <c r="AN71" s="213">
        <f t="shared" si="12"/>
        <v>5469319944.2589703</v>
      </c>
      <c r="AO71" s="213">
        <f t="shared" si="12"/>
        <v>5677154102.1408119</v>
      </c>
      <c r="AP71" s="213">
        <f t="shared" si="12"/>
        <v>5892885958.0221634</v>
      </c>
      <c r="AQ71" s="213">
        <f t="shared" si="12"/>
        <v>6116815624.4270058</v>
      </c>
      <c r="AR71" s="213">
        <f t="shared" si="12"/>
        <v>6349254618.1552324</v>
      </c>
      <c r="AS71" s="213">
        <f t="shared" si="12"/>
        <v>6590526293.6451311</v>
      </c>
      <c r="AT71" s="213">
        <f t="shared" si="12"/>
        <v>6840966292.8036461</v>
      </c>
      <c r="AU71" s="213">
        <f t="shared" si="12"/>
        <v>7100923011.9301844</v>
      </c>
      <c r="AV71" s="213">
        <f t="shared" si="12"/>
        <v>7370758086.3835316</v>
      </c>
      <c r="AW71" s="213">
        <f t="shared" si="12"/>
        <v>7650846893.6661062</v>
      </c>
      <c r="AX71" s="213">
        <f t="shared" si="12"/>
        <v>7941579075.6254187</v>
      </c>
      <c r="AY71" s="213">
        <f t="shared" si="12"/>
        <v>8243359080.4991856</v>
      </c>
      <c r="AZ71" s="213">
        <f t="shared" si="12"/>
        <v>8556606725.5581541</v>
      </c>
      <c r="BA71" s="213">
        <f t="shared" si="12"/>
        <v>8881757781.129364</v>
      </c>
      <c r="BB71" s="213">
        <f t="shared" si="12"/>
        <v>9219264576.8122807</v>
      </c>
      <c r="BC71" s="213">
        <f t="shared" si="12"/>
        <v>9569596630.7311478</v>
      </c>
      <c r="BD71" s="213">
        <f t="shared" si="12"/>
        <v>9933241302.6989307</v>
      </c>
      <c r="BE71" s="213">
        <f t="shared" si="12"/>
        <v>10310704472.20149</v>
      </c>
      <c r="BF71" s="213">
        <f t="shared" si="12"/>
        <v>10702511242.145149</v>
      </c>
      <c r="BG71" s="213">
        <f t="shared" si="12"/>
        <v>11109206669.346664</v>
      </c>
      <c r="BH71" s="213">
        <f t="shared" si="12"/>
        <v>11531356522.781837</v>
      </c>
      <c r="BI71" s="213">
        <f t="shared" si="12"/>
        <v>11969548070.647547</v>
      </c>
      <c r="BJ71" s="213">
        <f t="shared" si="12"/>
        <v>12424390897.332155</v>
      </c>
      <c r="BK71" s="213">
        <f t="shared" si="12"/>
        <v>12896517751.430779</v>
      </c>
      <c r="BL71" s="213">
        <f t="shared" si="12"/>
        <v>13386585425.985149</v>
      </c>
      <c r="BM71" s="213">
        <f t="shared" si="12"/>
        <v>13895275672.172585</v>
      </c>
      <c r="BN71" s="213">
        <f t="shared" si="12"/>
        <v>14423296147.715143</v>
      </c>
    </row>
    <row r="72" spans="1:66" ht="16" x14ac:dyDescent="0.2">
      <c r="B72" s="178"/>
      <c r="C72" s="178"/>
      <c r="D72" s="178"/>
      <c r="E72" s="159"/>
      <c r="F72" s="216"/>
      <c r="G72" s="214"/>
      <c r="H72" s="214"/>
      <c r="I72" s="214"/>
      <c r="J72" s="214"/>
      <c r="K72" s="215"/>
      <c r="L72" s="215"/>
      <c r="M72" s="215"/>
      <c r="N72" s="215"/>
      <c r="O72" s="215"/>
      <c r="P72" s="215"/>
      <c r="Q72" s="215"/>
      <c r="R72" s="215"/>
      <c r="S72" s="215"/>
      <c r="T72" s="215"/>
      <c r="U72" s="215"/>
      <c r="V72" s="215"/>
      <c r="W72" s="215"/>
      <c r="X72" s="215"/>
      <c r="Y72" s="215"/>
      <c r="Z72" s="215"/>
      <c r="AA72" s="215"/>
      <c r="AB72" s="215"/>
      <c r="AC72" s="215"/>
      <c r="AD72" s="215"/>
      <c r="AE72" s="215"/>
    </row>
    <row r="73" spans="1:66" ht="20.25" customHeight="1" x14ac:dyDescent="0.2">
      <c r="B73" s="217" t="s">
        <v>915</v>
      </c>
      <c r="C73" s="218">
        <f>SUM(E62,E66,E71)/E56</f>
        <v>8.1912358707911626</v>
      </c>
      <c r="D73" s="219" t="s">
        <v>914</v>
      </c>
      <c r="F73" s="220"/>
      <c r="G73" s="214"/>
      <c r="H73" s="214"/>
      <c r="I73" s="214"/>
      <c r="J73" s="214"/>
      <c r="K73" s="215"/>
      <c r="L73" s="215"/>
      <c r="M73" s="215"/>
      <c r="N73" s="215"/>
      <c r="O73" s="215"/>
      <c r="P73" s="215"/>
      <c r="Q73" s="215"/>
      <c r="R73" s="215"/>
      <c r="S73" s="215"/>
      <c r="T73" s="215"/>
      <c r="U73" s="215"/>
      <c r="V73" s="215"/>
      <c r="W73" s="215"/>
      <c r="X73" s="215"/>
      <c r="Y73" s="215"/>
      <c r="Z73" s="215"/>
      <c r="AA73" s="215"/>
      <c r="AB73" s="215"/>
      <c r="AC73" s="215"/>
      <c r="AD73" s="215"/>
      <c r="AE73" s="215"/>
    </row>
    <row r="74" spans="1:66" ht="21.75" hidden="1" customHeight="1" x14ac:dyDescent="0.2">
      <c r="B74" s="158" t="s">
        <v>987</v>
      </c>
      <c r="C74" s="159" t="s">
        <v>988</v>
      </c>
      <c r="D74" s="170" t="s">
        <v>916</v>
      </c>
      <c r="E74" s="170"/>
    </row>
    <row r="76" spans="1:66" s="170" customFormat="1" ht="16" x14ac:dyDescent="0.2">
      <c r="A76" s="167"/>
      <c r="B76" s="168"/>
      <c r="C76" s="169"/>
      <c r="D76" s="169"/>
      <c r="E76" s="169"/>
      <c r="F76" s="169"/>
      <c r="G76" s="169"/>
      <c r="H76" s="169"/>
      <c r="I76" s="169"/>
      <c r="J76" s="169"/>
      <c r="K76" s="169"/>
      <c r="L76" s="169"/>
      <c r="M76" s="169"/>
      <c r="N76" s="169"/>
      <c r="O76" s="169"/>
      <c r="P76" s="169"/>
      <c r="Q76" s="169"/>
      <c r="R76" s="169"/>
      <c r="S76" s="169"/>
      <c r="T76" s="169"/>
      <c r="U76" s="169"/>
      <c r="V76" s="169"/>
      <c r="W76" s="169"/>
      <c r="X76" s="169"/>
      <c r="Y76" s="169"/>
      <c r="Z76" s="169"/>
      <c r="AA76" s="169"/>
      <c r="AB76" s="169"/>
      <c r="AC76" s="169"/>
      <c r="AD76" s="169"/>
      <c r="AE76" s="169"/>
    </row>
  </sheetData>
  <hyperlinks>
    <hyperlink ref="E48" r:id="rId1" xr:uid="{E9F0ECB1-882A-4C11-BE59-A5B427FEE2FE}"/>
    <hyperlink ref="E49" r:id="rId2" xr:uid="{94B3F3D5-80CF-42E2-99C2-ED831E366010}"/>
    <hyperlink ref="E11" r:id="rId3" xr:uid="{02AE9653-F90F-438F-92FB-165CAEEE5FC1}"/>
    <hyperlink ref="E13" r:id="rId4" xr:uid="{7725CCC8-1146-436F-9560-BD6771FACA62}"/>
    <hyperlink ref="E5" r:id="rId5" xr:uid="{3CD57486-6291-4385-B737-C22D89E78E1E}"/>
    <hyperlink ref="E37" r:id="rId6" xr:uid="{A2A70CF9-CE1F-4B23-8AB1-AD4E82F78129}"/>
    <hyperlink ref="F28" r:id="rId7" xr:uid="{8869EF1F-6D6B-44C8-8655-5945E09969B5}"/>
  </hyperlinks>
  <pageMargins left="0.45" right="0.45" top="0.75" bottom="0.75" header="0.3" footer="0.3"/>
  <pageSetup scale="70" fitToWidth="2" orientation="landscape" r:id="rId8"/>
  <drawing r:id="rId9"/>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68101-C6A9-440F-B577-5E7910EBDB11}">
  <sheetPr>
    <tabColor rgb="FFC00000"/>
  </sheetPr>
  <dimension ref="A1:S182"/>
  <sheetViews>
    <sheetView zoomScaleNormal="100" workbookViewId="0">
      <pane xSplit="1" ySplit="2" topLeftCell="B3" activePane="bottomRight" state="frozen"/>
      <selection pane="topRight" activeCell="B1" sqref="B1"/>
      <selection pane="bottomLeft" activeCell="A4" sqref="A4"/>
      <selection pane="bottomRight" activeCell="G7" sqref="G7"/>
    </sheetView>
  </sheetViews>
  <sheetFormatPr baseColWidth="10" defaultColWidth="8.83203125" defaultRowHeight="15" x14ac:dyDescent="0.2"/>
  <cols>
    <col min="3" max="3" width="23.5" customWidth="1"/>
    <col min="4" max="4" width="22.1640625" customWidth="1"/>
    <col min="5" max="5" width="25.5" customWidth="1"/>
    <col min="6" max="6" width="23.1640625" customWidth="1"/>
    <col min="7" max="7" width="21.6640625" customWidth="1"/>
    <col min="8" max="8" width="19.83203125" customWidth="1"/>
    <col min="9" max="9" width="20.6640625" customWidth="1"/>
    <col min="10" max="10" width="18.5" customWidth="1"/>
    <col min="11" max="11" width="22.5" customWidth="1"/>
    <col min="12" max="12" width="24.1640625" customWidth="1"/>
    <col min="13" max="13" width="24.83203125" customWidth="1"/>
    <col min="14" max="14" width="19.83203125" customWidth="1"/>
    <col min="15" max="15" width="16.1640625" customWidth="1"/>
    <col min="16" max="16" width="10.1640625" customWidth="1"/>
  </cols>
  <sheetData>
    <row r="1" spans="2:19" x14ac:dyDescent="0.2">
      <c r="B1" s="3264" t="s">
        <v>1004</v>
      </c>
      <c r="C1" s="3265"/>
      <c r="D1" s="3265"/>
      <c r="E1" s="3265"/>
      <c r="F1" s="3265"/>
      <c r="G1" s="3265"/>
      <c r="H1" s="3265"/>
      <c r="I1" s="3265"/>
      <c r="J1" s="3265"/>
      <c r="K1" s="3265"/>
      <c r="L1" s="3265"/>
      <c r="M1" s="3265"/>
      <c r="N1" s="3265"/>
      <c r="O1" s="3265"/>
      <c r="P1" s="3265"/>
      <c r="Q1" s="3265"/>
      <c r="R1" s="3265"/>
      <c r="S1" s="3266"/>
    </row>
    <row r="2" spans="2:19" ht="16" thickBot="1" x14ac:dyDescent="0.25">
      <c r="B2" s="3267"/>
      <c r="C2" s="3268"/>
      <c r="D2" s="3268"/>
      <c r="E2" s="3268"/>
      <c r="F2" s="3268"/>
      <c r="G2" s="3268"/>
      <c r="H2" s="3268"/>
      <c r="I2" s="3268"/>
      <c r="J2" s="3268"/>
      <c r="K2" s="3268"/>
      <c r="L2" s="3268"/>
      <c r="M2" s="3268"/>
      <c r="N2" s="3268"/>
      <c r="O2" s="3268"/>
      <c r="P2" s="3268"/>
      <c r="Q2" s="3268"/>
      <c r="R2" s="3268"/>
      <c r="S2" s="3269"/>
    </row>
    <row r="3" spans="2:19" ht="6" customHeight="1" x14ac:dyDescent="0.4">
      <c r="B3" s="2578"/>
      <c r="C3" s="2579"/>
      <c r="D3" s="2579"/>
      <c r="E3" s="2579"/>
      <c r="F3" s="2579"/>
      <c r="G3" s="2579"/>
      <c r="H3" s="2579"/>
      <c r="I3" s="2579"/>
      <c r="J3" s="2579"/>
      <c r="K3" s="2579"/>
      <c r="L3" s="2579"/>
      <c r="M3" s="2579"/>
      <c r="N3" s="2579"/>
      <c r="O3" s="2579"/>
      <c r="P3" s="2579"/>
      <c r="Q3" s="2579"/>
      <c r="R3" s="2579"/>
      <c r="S3" s="2580"/>
    </row>
    <row r="4" spans="2:19" ht="15" customHeight="1" x14ac:dyDescent="0.2">
      <c r="B4" s="488"/>
      <c r="C4" s="3428" t="s">
        <v>323</v>
      </c>
      <c r="D4" s="3428"/>
      <c r="E4" s="3428"/>
      <c r="F4" s="3428"/>
      <c r="G4" s="2271"/>
      <c r="S4" s="152"/>
    </row>
    <row r="5" spans="2:19" ht="15" customHeight="1" x14ac:dyDescent="0.2">
      <c r="B5" s="488"/>
      <c r="C5" s="3428"/>
      <c r="D5" s="3428"/>
      <c r="E5" s="3428"/>
      <c r="F5" s="3428"/>
      <c r="G5" s="2271"/>
      <c r="S5" s="152"/>
    </row>
    <row r="6" spans="2:19" ht="15" customHeight="1" x14ac:dyDescent="0.2">
      <c r="B6" s="488"/>
      <c r="C6" s="2297"/>
      <c r="D6" s="2297"/>
      <c r="E6" s="2297"/>
      <c r="F6" s="2297"/>
      <c r="G6" s="2271"/>
      <c r="S6" s="152"/>
    </row>
    <row r="7" spans="2:19" ht="15" customHeight="1" x14ac:dyDescent="0.2">
      <c r="B7" s="488"/>
      <c r="C7" s="2762" t="s">
        <v>289</v>
      </c>
      <c r="D7" s="3575" t="s">
        <v>335</v>
      </c>
      <c r="E7" s="3577"/>
      <c r="F7" s="3576"/>
      <c r="G7" s="2271"/>
      <c r="S7" s="152"/>
    </row>
    <row r="8" spans="2:19" ht="16" x14ac:dyDescent="0.2">
      <c r="B8" s="488"/>
      <c r="C8" s="2298">
        <v>1</v>
      </c>
      <c r="D8" s="2528" t="s">
        <v>1005</v>
      </c>
      <c r="E8" s="544">
        <f>'Pipeline Conversion'!E13</f>
        <v>1.43</v>
      </c>
      <c r="F8" s="63" t="s">
        <v>476</v>
      </c>
      <c r="I8" s="2939" t="s">
        <v>1006</v>
      </c>
      <c r="S8" s="152"/>
    </row>
    <row r="9" spans="2:19" x14ac:dyDescent="0.2">
      <c r="B9" s="488"/>
      <c r="C9" s="3726" t="s">
        <v>1007</v>
      </c>
      <c r="D9" s="2529">
        <v>963</v>
      </c>
      <c r="E9" s="2530" t="s">
        <v>411</v>
      </c>
      <c r="F9" s="63" t="s">
        <v>1008</v>
      </c>
      <c r="I9" s="3836" t="s">
        <v>1009</v>
      </c>
      <c r="J9" s="3837"/>
      <c r="K9" s="3837"/>
      <c r="L9" s="3837"/>
      <c r="M9" s="3837"/>
      <c r="N9" s="3837"/>
      <c r="O9" s="3470"/>
      <c r="S9" s="152"/>
    </row>
    <row r="10" spans="2:19" ht="27" customHeight="1" x14ac:dyDescent="0.2">
      <c r="B10" s="488"/>
      <c r="C10" s="3727"/>
      <c r="D10" s="2519">
        <f>D9*2</f>
        <v>1926</v>
      </c>
      <c r="E10" s="246" t="s">
        <v>411</v>
      </c>
      <c r="F10" s="8"/>
      <c r="I10" s="3003" t="s">
        <v>1010</v>
      </c>
      <c r="J10" s="3004" t="s">
        <v>1011</v>
      </c>
      <c r="K10" s="3005" t="s">
        <v>1012</v>
      </c>
      <c r="L10" s="3006" t="s">
        <v>1013</v>
      </c>
      <c r="M10" s="3007" t="s">
        <v>1014</v>
      </c>
      <c r="N10" s="3008" t="s">
        <v>1015</v>
      </c>
      <c r="O10" s="3009" t="s">
        <v>1016</v>
      </c>
      <c r="S10" s="152"/>
    </row>
    <row r="11" spans="2:19" x14ac:dyDescent="0.2">
      <c r="B11" s="488"/>
      <c r="C11" s="64" t="s">
        <v>1017</v>
      </c>
      <c r="D11" s="2527">
        <v>60</v>
      </c>
      <c r="E11" s="506" t="s">
        <v>1018</v>
      </c>
      <c r="F11" s="63"/>
      <c r="I11" s="948" t="s">
        <v>1019</v>
      </c>
      <c r="J11" s="268">
        <v>960000</v>
      </c>
      <c r="K11" s="268">
        <v>700</v>
      </c>
      <c r="L11" s="2034">
        <v>1.05</v>
      </c>
      <c r="M11" s="2057">
        <f>J11/$D$12</f>
        <v>96000</v>
      </c>
      <c r="N11" s="2058">
        <f>M11*60</f>
        <v>5760000</v>
      </c>
      <c r="O11" s="1017">
        <f>N11+J11</f>
        <v>6720000</v>
      </c>
      <c r="S11" s="152"/>
    </row>
    <row r="12" spans="2:19" ht="16" x14ac:dyDescent="0.2">
      <c r="B12" s="488"/>
      <c r="C12" s="2807" t="s">
        <v>1020</v>
      </c>
      <c r="D12" s="2520">
        <v>10</v>
      </c>
      <c r="E12" t="s">
        <v>1018</v>
      </c>
      <c r="F12" s="2521"/>
      <c r="I12" s="949" t="s">
        <v>1021</v>
      </c>
      <c r="J12" s="269">
        <v>1390000</v>
      </c>
      <c r="K12" s="269">
        <v>4400</v>
      </c>
      <c r="L12" s="2035">
        <v>5.59</v>
      </c>
      <c r="M12" s="1097">
        <f>J12/$D$12</f>
        <v>139000</v>
      </c>
      <c r="N12" s="2058">
        <f>M12*60</f>
        <v>8340000</v>
      </c>
      <c r="O12" s="1017">
        <f>N12+J12</f>
        <v>9730000</v>
      </c>
      <c r="S12" s="152"/>
    </row>
    <row r="13" spans="2:19" x14ac:dyDescent="0.2">
      <c r="B13" s="488"/>
      <c r="C13" s="3726" t="s">
        <v>879</v>
      </c>
      <c r="D13" s="2525">
        <f>'1.27 GW Electrolyser H2 Prod. '!C88/365/1000</f>
        <v>305.85599999999999</v>
      </c>
      <c r="E13" s="68" t="s">
        <v>1022</v>
      </c>
      <c r="F13" s="2526"/>
      <c r="I13" s="2033"/>
      <c r="J13" s="484"/>
      <c r="K13" s="484"/>
      <c r="L13" s="2033"/>
      <c r="S13" s="152"/>
    </row>
    <row r="14" spans="2:19" x14ac:dyDescent="0.2">
      <c r="B14" s="488"/>
      <c r="C14" s="3727"/>
      <c r="D14" s="2525">
        <f>'2.54 GW Electrolyser H2 Prod.'!C81/365/1000</f>
        <v>632.10239999999999</v>
      </c>
      <c r="E14" s="68" t="s">
        <v>1023</v>
      </c>
      <c r="F14" s="2526"/>
      <c r="I14" s="2033"/>
      <c r="J14" s="484"/>
      <c r="S14" s="152"/>
    </row>
    <row r="15" spans="2:19" x14ac:dyDescent="0.2">
      <c r="B15" s="488"/>
      <c r="C15" s="2669" t="s">
        <v>1024</v>
      </c>
      <c r="D15" s="2523">
        <v>80</v>
      </c>
      <c r="E15" s="950" t="s">
        <v>1025</v>
      </c>
      <c r="F15" s="2524"/>
      <c r="S15" s="152"/>
    </row>
    <row r="16" spans="2:19" x14ac:dyDescent="0.2">
      <c r="B16" s="488"/>
      <c r="C16" s="3726" t="s">
        <v>1026</v>
      </c>
      <c r="D16" s="2522">
        <f>D9/D15</f>
        <v>12.0375</v>
      </c>
      <c r="E16" s="251" t="s">
        <v>1027</v>
      </c>
      <c r="F16" s="2521"/>
      <c r="S16" s="152"/>
    </row>
    <row r="17" spans="2:19" x14ac:dyDescent="0.2">
      <c r="B17" s="488"/>
      <c r="C17" s="3727"/>
      <c r="D17" s="2523">
        <f>D16*2</f>
        <v>24.074999999999999</v>
      </c>
      <c r="E17" s="950" t="s">
        <v>1028</v>
      </c>
      <c r="F17" s="2524"/>
      <c r="S17" s="152"/>
    </row>
    <row r="18" spans="2:19" x14ac:dyDescent="0.2">
      <c r="B18" s="488"/>
      <c r="C18" s="251"/>
      <c r="D18" s="968"/>
      <c r="E18" s="251"/>
      <c r="F18" s="484"/>
      <c r="S18" s="152"/>
    </row>
    <row r="19" spans="2:19" ht="16" x14ac:dyDescent="0.2">
      <c r="B19" s="488"/>
      <c r="C19" s="2939" t="s">
        <v>1029</v>
      </c>
      <c r="D19" s="2804"/>
      <c r="E19" s="2804"/>
      <c r="I19" s="3010" t="s">
        <v>1030</v>
      </c>
      <c r="J19" s="2806"/>
      <c r="K19" s="2806"/>
      <c r="S19" s="152"/>
    </row>
    <row r="20" spans="2:19" ht="29" customHeight="1" x14ac:dyDescent="0.2">
      <c r="B20" s="488"/>
      <c r="C20" s="3801" t="s">
        <v>1031</v>
      </c>
      <c r="D20" s="3780" t="s">
        <v>1032</v>
      </c>
      <c r="E20" s="3781"/>
      <c r="F20" s="3511" t="s">
        <v>418</v>
      </c>
      <c r="G20" s="3775"/>
      <c r="H20" s="251"/>
      <c r="I20" s="3444" t="s">
        <v>1031</v>
      </c>
      <c r="J20" s="3838" t="s">
        <v>1032</v>
      </c>
      <c r="K20" s="3839"/>
      <c r="L20" s="3511" t="s">
        <v>418</v>
      </c>
      <c r="M20" s="3775"/>
      <c r="N20" s="306"/>
      <c r="S20" s="152"/>
    </row>
    <row r="21" spans="2:19" ht="15" customHeight="1" x14ac:dyDescent="0.2">
      <c r="B21" s="488"/>
      <c r="C21" s="3802"/>
      <c r="D21" s="956" t="s">
        <v>129</v>
      </c>
      <c r="E21" s="956" t="s">
        <v>139</v>
      </c>
      <c r="F21" s="3512"/>
      <c r="G21" s="3776"/>
      <c r="H21" s="251"/>
      <c r="I21" s="3445"/>
      <c r="J21" s="954" t="str">
        <f>D21</f>
        <v>Low</v>
      </c>
      <c r="K21" s="955" t="str">
        <f>E21</f>
        <v>High</v>
      </c>
      <c r="L21" s="3512"/>
      <c r="M21" s="3776"/>
      <c r="N21" s="306"/>
      <c r="O21" s="306"/>
      <c r="S21" s="152"/>
    </row>
    <row r="22" spans="2:19" ht="32" x14ac:dyDescent="0.2">
      <c r="B22" s="488"/>
      <c r="C22" s="2808" t="s">
        <v>1033</v>
      </c>
      <c r="D22" s="952">
        <v>250000</v>
      </c>
      <c r="E22" s="952">
        <v>400000</v>
      </c>
      <c r="F22" s="251" t="s">
        <v>1034</v>
      </c>
      <c r="G22" s="248"/>
      <c r="I22" s="436" t="s">
        <v>1035</v>
      </c>
      <c r="J22" s="52">
        <v>700000</v>
      </c>
      <c r="K22" s="52">
        <v>1200000</v>
      </c>
      <c r="L22" s="983" t="s">
        <v>1036</v>
      </c>
      <c r="M22" s="338"/>
      <c r="N22" s="12"/>
      <c r="O22" s="306"/>
      <c r="S22" s="152"/>
    </row>
    <row r="23" spans="2:19" ht="32" x14ac:dyDescent="0.2">
      <c r="B23" s="488"/>
      <c r="C23" s="2809" t="s">
        <v>1037</v>
      </c>
      <c r="D23" s="953">
        <v>600000</v>
      </c>
      <c r="E23" s="953"/>
      <c r="F23" s="68" t="s">
        <v>1038</v>
      </c>
      <c r="G23" s="63"/>
      <c r="I23" s="799" t="s">
        <v>1039</v>
      </c>
      <c r="J23" s="54">
        <v>900000</v>
      </c>
      <c r="K23" s="818">
        <v>1390000</v>
      </c>
      <c r="L23" s="983" t="s">
        <v>1040</v>
      </c>
      <c r="M23" s="338"/>
      <c r="N23" s="12"/>
      <c r="O23" s="13"/>
      <c r="S23" s="152"/>
    </row>
    <row r="24" spans="2:19" ht="32" x14ac:dyDescent="0.2">
      <c r="B24" s="488"/>
      <c r="C24" s="2810" t="s">
        <v>1041</v>
      </c>
      <c r="D24" s="54">
        <v>650000</v>
      </c>
      <c r="E24" s="54">
        <v>700000</v>
      </c>
      <c r="F24" s="950" t="s">
        <v>1042</v>
      </c>
      <c r="G24" s="10"/>
      <c r="I24" s="13"/>
      <c r="J24" s="465"/>
      <c r="K24" s="974"/>
      <c r="L24" s="39"/>
      <c r="M24" s="39"/>
      <c r="N24" s="39"/>
      <c r="O24" s="13"/>
      <c r="S24" s="152"/>
    </row>
    <row r="25" spans="2:19" ht="16" thickBot="1" x14ac:dyDescent="0.25">
      <c r="B25" s="941"/>
      <c r="C25" s="2319"/>
      <c r="D25" s="2581"/>
      <c r="E25" s="2319"/>
      <c r="F25" s="2582"/>
      <c r="G25" s="289"/>
      <c r="H25" s="289"/>
      <c r="I25" s="289"/>
      <c r="J25" s="289"/>
      <c r="K25" s="289"/>
      <c r="L25" s="289"/>
      <c r="M25" s="289"/>
      <c r="N25" s="289"/>
      <c r="O25" s="1995"/>
      <c r="P25" s="289"/>
      <c r="Q25" s="289"/>
      <c r="R25" s="289"/>
      <c r="S25" s="940"/>
    </row>
    <row r="26" spans="2:19" ht="15" customHeight="1" x14ac:dyDescent="0.2">
      <c r="B26" s="488"/>
      <c r="C26" s="3728" t="s">
        <v>1043</v>
      </c>
      <c r="D26" s="3728"/>
      <c r="E26" s="3728"/>
      <c r="F26" s="3728"/>
      <c r="G26" s="3728"/>
      <c r="H26" s="3728"/>
      <c r="I26" s="3728"/>
      <c r="J26" s="3728"/>
      <c r="K26" s="3728"/>
      <c r="O26" s="39"/>
      <c r="S26" s="152"/>
    </row>
    <row r="27" spans="2:19" ht="15" customHeight="1" x14ac:dyDescent="0.2">
      <c r="B27" s="488"/>
      <c r="C27" s="3729"/>
      <c r="D27" s="3729"/>
      <c r="E27" s="3729"/>
      <c r="F27" s="3729"/>
      <c r="G27" s="3729"/>
      <c r="H27" s="3729"/>
      <c r="I27" s="3729"/>
      <c r="J27" s="3729"/>
      <c r="K27" s="3729"/>
      <c r="O27" s="39"/>
      <c r="S27" s="152"/>
    </row>
    <row r="28" spans="2:19" x14ac:dyDescent="0.2">
      <c r="B28" s="488"/>
      <c r="C28" s="251"/>
      <c r="D28" s="968"/>
      <c r="E28" s="251"/>
      <c r="F28" s="484"/>
      <c r="O28" s="39"/>
      <c r="S28" s="152"/>
    </row>
    <row r="29" spans="2:19" ht="17.5" customHeight="1" x14ac:dyDescent="0.2">
      <c r="B29" s="488"/>
      <c r="C29" s="3000" t="s">
        <v>1044</v>
      </c>
      <c r="D29" s="2998"/>
      <c r="E29" s="2999"/>
      <c r="F29" s="2804"/>
      <c r="S29" s="152"/>
    </row>
    <row r="30" spans="2:19" x14ac:dyDescent="0.2">
      <c r="B30" s="488"/>
      <c r="E30" s="8"/>
      <c r="F30" s="3493" t="s">
        <v>1045</v>
      </c>
      <c r="G30" s="3494"/>
      <c r="H30" s="3494"/>
      <c r="I30" s="3495"/>
      <c r="J30" s="3493" t="str">
        <f>I22</f>
        <v>LH₂ cryogenic trailer</v>
      </c>
      <c r="K30" s="3495"/>
      <c r="S30" s="152"/>
    </row>
    <row r="31" spans="2:19" ht="17" x14ac:dyDescent="0.2">
      <c r="B31" s="488"/>
      <c r="C31" s="3511" t="s">
        <v>179</v>
      </c>
      <c r="D31" s="3740" t="s">
        <v>1046</v>
      </c>
      <c r="E31" s="3741"/>
      <c r="F31" s="930">
        <v>300</v>
      </c>
      <c r="G31" s="929" t="s">
        <v>1047</v>
      </c>
      <c r="H31" s="930">
        <f>C50</f>
        <v>700</v>
      </c>
      <c r="I31" s="929" t="s">
        <v>1047</v>
      </c>
      <c r="J31" s="930">
        <f>C51</f>
        <v>4400</v>
      </c>
      <c r="K31" s="929" t="s">
        <v>1047</v>
      </c>
      <c r="S31" s="152"/>
    </row>
    <row r="32" spans="2:19" x14ac:dyDescent="0.2">
      <c r="B32" s="488"/>
      <c r="C32" s="3739"/>
      <c r="D32" s="3742"/>
      <c r="E32" s="3733"/>
      <c r="F32" s="3779" t="s">
        <v>1048</v>
      </c>
      <c r="G32" s="3748"/>
      <c r="H32" s="3747" t="s">
        <v>1048</v>
      </c>
      <c r="I32" s="3748"/>
      <c r="J32" s="3779" t="s">
        <v>1048</v>
      </c>
      <c r="K32" s="3748"/>
      <c r="S32" s="152"/>
    </row>
    <row r="33" spans="1:19" x14ac:dyDescent="0.2">
      <c r="B33" s="488"/>
      <c r="C33" s="3512"/>
      <c r="D33" s="35" t="str">
        <f>F33</f>
        <v>Low</v>
      </c>
      <c r="E33" s="35" t="str">
        <f>G33</f>
        <v>High</v>
      </c>
      <c r="F33" s="35" t="s">
        <v>129</v>
      </c>
      <c r="G33" s="36" t="s">
        <v>139</v>
      </c>
      <c r="H33" s="35" t="str">
        <f>D33</f>
        <v>Low</v>
      </c>
      <c r="I33" s="36" t="str">
        <f>E33</f>
        <v>High</v>
      </c>
      <c r="J33" s="35" t="str">
        <f>F33</f>
        <v>Low</v>
      </c>
      <c r="K33" s="36" t="str">
        <f>G33</f>
        <v>High</v>
      </c>
      <c r="S33" s="152"/>
    </row>
    <row r="34" spans="1:19" x14ac:dyDescent="0.2">
      <c r="B34" s="488"/>
      <c r="C34" s="876" t="str">
        <f>'Ship Capacity &amp; Loading'!C29</f>
        <v xml:space="preserve">Small LH₂ carriers </v>
      </c>
      <c r="D34" s="461">
        <f>'Ship Capacity &amp; Loading'!F29*1000</f>
        <v>106200</v>
      </c>
      <c r="E34" s="462">
        <f>'Ship Capacity &amp; Loading'!G29*1000</f>
        <v>212400</v>
      </c>
      <c r="F34" s="60">
        <f>D34/$F$31</f>
        <v>354</v>
      </c>
      <c r="G34" s="30">
        <f>E34/$F$31</f>
        <v>708</v>
      </c>
      <c r="H34" s="976">
        <f t="shared" ref="H34:H36" si="0">D34/$H$31</f>
        <v>151.71428571428572</v>
      </c>
      <c r="I34" s="978">
        <f>E34/$H$31</f>
        <v>303.42857142857144</v>
      </c>
      <c r="J34" s="976">
        <f t="shared" ref="J34:K36" si="1">D34/$J$31</f>
        <v>24.136363636363637</v>
      </c>
      <c r="K34" s="978">
        <f t="shared" si="1"/>
        <v>48.272727272727273</v>
      </c>
      <c r="S34" s="152"/>
    </row>
    <row r="35" spans="1:19" x14ac:dyDescent="0.2">
      <c r="B35" s="488"/>
      <c r="C35" s="2577" t="str">
        <f>'Ship Capacity &amp; Loading'!C30</f>
        <v>Medium LH₂ carriers</v>
      </c>
      <c r="D35" s="294">
        <f>'Ship Capacity &amp; Loading'!F30*1000</f>
        <v>708000</v>
      </c>
      <c r="E35" s="304">
        <f>'Ship Capacity &amp; Loading'!G30*1000</f>
        <v>1416000</v>
      </c>
      <c r="F35" s="31">
        <f t="shared" ref="F35:G36" si="2">D35/$F$31</f>
        <v>2360</v>
      </c>
      <c r="G35" s="32">
        <f t="shared" si="2"/>
        <v>4720</v>
      </c>
      <c r="H35" s="981">
        <f t="shared" si="0"/>
        <v>1011.4285714285714</v>
      </c>
      <c r="I35" s="982">
        <f>E35/$H$31</f>
        <v>2022.8571428571429</v>
      </c>
      <c r="J35" s="981">
        <f t="shared" si="1"/>
        <v>160.90909090909091</v>
      </c>
      <c r="K35" s="982">
        <f t="shared" si="1"/>
        <v>321.81818181818181</v>
      </c>
      <c r="S35" s="152"/>
    </row>
    <row r="36" spans="1:19" ht="32" x14ac:dyDescent="0.2">
      <c r="B36" s="488"/>
      <c r="C36" s="70" t="str">
        <f>'Ship Capacity &amp; Loading'!C31</f>
        <v xml:space="preserve">Large future carriers (under development) </v>
      </c>
      <c r="D36" s="295">
        <f>'Ship Capacity &amp; Loading'!F31*1000</f>
        <v>2832000</v>
      </c>
      <c r="E36" s="305">
        <f>'Ship Capacity &amp; Loading'!G31*1000</f>
        <v>3540000</v>
      </c>
      <c r="F36" s="33">
        <f t="shared" si="2"/>
        <v>9440</v>
      </c>
      <c r="G36" s="34">
        <f>E36/$F$31</f>
        <v>11800</v>
      </c>
      <c r="H36" s="979">
        <f t="shared" si="0"/>
        <v>4045.7142857142858</v>
      </c>
      <c r="I36" s="980">
        <f>E36/$H$31</f>
        <v>5057.1428571428569</v>
      </c>
      <c r="J36" s="979">
        <f t="shared" si="1"/>
        <v>643.63636363636363</v>
      </c>
      <c r="K36" s="980">
        <f t="shared" si="1"/>
        <v>804.5454545454545</v>
      </c>
      <c r="S36" s="152"/>
    </row>
    <row r="37" spans="1:19" x14ac:dyDescent="0.2">
      <c r="B37" s="488"/>
      <c r="K37" s="484"/>
      <c r="S37" s="152"/>
    </row>
    <row r="38" spans="1:19" ht="18" customHeight="1" x14ac:dyDescent="0.2">
      <c r="B38" s="488"/>
      <c r="C38" s="2939" t="s">
        <v>1049</v>
      </c>
      <c r="D38" s="2764"/>
      <c r="K38" s="484"/>
      <c r="S38" s="152"/>
    </row>
    <row r="39" spans="1:19" x14ac:dyDescent="0.2">
      <c r="B39" s="488"/>
      <c r="C39" s="3444" t="str">
        <f>C46</f>
        <v>Trailer Capacity (kg H2/load)</v>
      </c>
      <c r="D39" s="3777" t="s">
        <v>1050</v>
      </c>
      <c r="E39" s="3658"/>
      <c r="F39" s="3302" t="s">
        <v>418</v>
      </c>
      <c r="G39" s="2157"/>
      <c r="K39" s="484"/>
      <c r="S39" s="152"/>
    </row>
    <row r="40" spans="1:19" x14ac:dyDescent="0.2">
      <c r="B40" s="488"/>
      <c r="C40" s="3778"/>
      <c r="D40" s="35" t="s">
        <v>129</v>
      </c>
      <c r="E40" s="36" t="s">
        <v>139</v>
      </c>
      <c r="F40" s="3303"/>
      <c r="G40" s="2157"/>
      <c r="K40" s="484"/>
      <c r="S40" s="152"/>
    </row>
    <row r="41" spans="1:19" x14ac:dyDescent="0.2">
      <c r="B41" s="488"/>
      <c r="C41" s="2576">
        <f>C49</f>
        <v>300</v>
      </c>
      <c r="D41" s="975">
        <f>F34</f>
        <v>354</v>
      </c>
      <c r="E41" s="989">
        <f>G36</f>
        <v>11800</v>
      </c>
      <c r="F41" s="1866" t="str">
        <f>I11</f>
        <v>CGH2</v>
      </c>
      <c r="G41" s="23"/>
      <c r="K41" s="484"/>
      <c r="S41" s="152"/>
    </row>
    <row r="42" spans="1:19" x14ac:dyDescent="0.2">
      <c r="B42" s="488"/>
      <c r="C42" s="2298">
        <f>C50</f>
        <v>700</v>
      </c>
      <c r="D42" s="990">
        <f>H34</f>
        <v>151.71428571428572</v>
      </c>
      <c r="E42" s="991">
        <f>I36</f>
        <v>5057.1428571428569</v>
      </c>
      <c r="F42" s="28" t="str">
        <f>F41</f>
        <v>CGH2</v>
      </c>
      <c r="G42" s="23"/>
      <c r="K42" s="484"/>
      <c r="S42" s="152"/>
    </row>
    <row r="43" spans="1:19" x14ac:dyDescent="0.2">
      <c r="B43" s="488"/>
      <c r="C43" s="2299">
        <f>C51</f>
        <v>4400</v>
      </c>
      <c r="D43" s="992">
        <f>J34</f>
        <v>24.136363636363637</v>
      </c>
      <c r="E43" s="993">
        <f>K36</f>
        <v>804.5454545454545</v>
      </c>
      <c r="F43" s="2156" t="str">
        <f>I22</f>
        <v>LH₂ cryogenic trailer</v>
      </c>
      <c r="G43" s="2158"/>
      <c r="H43" s="251"/>
      <c r="I43" s="251"/>
      <c r="K43" s="484"/>
      <c r="S43" s="152"/>
    </row>
    <row r="44" spans="1:19" x14ac:dyDescent="0.2">
      <c r="A44" s="286"/>
      <c r="C44" s="251"/>
      <c r="D44" s="968"/>
      <c r="E44" s="251"/>
      <c r="F44" s="484"/>
      <c r="S44" s="286"/>
    </row>
    <row r="45" spans="1:19" ht="17" thickBot="1" x14ac:dyDescent="0.25">
      <c r="A45" s="286"/>
      <c r="C45" s="3001" t="s">
        <v>1051</v>
      </c>
      <c r="D45" s="2763"/>
      <c r="S45" s="286"/>
    </row>
    <row r="46" spans="1:19" x14ac:dyDescent="0.2">
      <c r="A46" s="286"/>
      <c r="C46" s="3736" t="s">
        <v>1052</v>
      </c>
      <c r="D46" s="3730" t="s">
        <v>1053</v>
      </c>
      <c r="E46" s="3731"/>
      <c r="F46" s="3730" t="s">
        <v>1054</v>
      </c>
      <c r="G46" s="3731"/>
      <c r="H46" s="3743" t="s">
        <v>1055</v>
      </c>
      <c r="I46" s="3744"/>
      <c r="J46" s="3749" t="s">
        <v>1056</v>
      </c>
      <c r="K46" s="3750"/>
      <c r="L46" s="3750"/>
      <c r="M46" s="3751"/>
      <c r="N46" s="3855" t="s">
        <v>16</v>
      </c>
      <c r="S46" s="286"/>
    </row>
    <row r="47" spans="1:19" x14ac:dyDescent="0.2">
      <c r="B47" s="488"/>
      <c r="C47" s="3737"/>
      <c r="D47" s="3732"/>
      <c r="E47" s="3733"/>
      <c r="F47" s="3732"/>
      <c r="G47" s="3733"/>
      <c r="H47" s="3745"/>
      <c r="I47" s="3746"/>
      <c r="J47" s="3657" t="s">
        <v>587</v>
      </c>
      <c r="K47" s="3658"/>
      <c r="L47" s="2028" t="s">
        <v>588</v>
      </c>
      <c r="M47" s="2029"/>
      <c r="N47" s="3486"/>
      <c r="S47" s="152"/>
    </row>
    <row r="48" spans="1:19" x14ac:dyDescent="0.2">
      <c r="B48" s="488"/>
      <c r="C48" s="3738"/>
      <c r="D48" s="957" t="s">
        <v>129</v>
      </c>
      <c r="E48" s="957" t="s">
        <v>139</v>
      </c>
      <c r="F48" s="303" t="s">
        <v>129</v>
      </c>
      <c r="G48" s="977" t="s">
        <v>139</v>
      </c>
      <c r="H48" s="2588" t="str">
        <f t="shared" ref="H48:L48" si="3">F48</f>
        <v>Low</v>
      </c>
      <c r="I48" s="2588" t="str">
        <f>G48</f>
        <v>High</v>
      </c>
      <c r="J48" s="424" t="str">
        <f>H48</f>
        <v>Low</v>
      </c>
      <c r="K48" s="35" t="str">
        <f t="shared" si="3"/>
        <v>High</v>
      </c>
      <c r="L48" s="958" t="str">
        <f t="shared" si="3"/>
        <v>Low</v>
      </c>
      <c r="M48" s="958" t="str">
        <f>K48</f>
        <v>High</v>
      </c>
      <c r="N48" s="3856"/>
      <c r="S48" s="152"/>
    </row>
    <row r="49" spans="2:19" x14ac:dyDescent="0.2">
      <c r="B49" s="488"/>
      <c r="C49" s="994">
        <v>300</v>
      </c>
      <c r="D49" s="2059">
        <f>D22*$E$8</f>
        <v>357500</v>
      </c>
      <c r="E49" s="961">
        <f>E22*$E$8</f>
        <v>572000</v>
      </c>
      <c r="F49" s="969">
        <f>D49*($D$11/$D$12)</f>
        <v>2145000</v>
      </c>
      <c r="G49" s="970">
        <f t="shared" ref="F49:G51" si="4">E49*($D$11/$D$12)</f>
        <v>3432000</v>
      </c>
      <c r="H49" s="2589">
        <f>D49+F49</f>
        <v>2502500</v>
      </c>
      <c r="I49" s="2590">
        <f>E49+G49</f>
        <v>4004000</v>
      </c>
      <c r="J49" s="1004">
        <f>H49*$D$41</f>
        <v>885885000</v>
      </c>
      <c r="K49" s="959">
        <f>I49*$D$41</f>
        <v>1417416000</v>
      </c>
      <c r="L49" s="959">
        <f>E49*$E$41</f>
        <v>6749600000</v>
      </c>
      <c r="M49" s="1006">
        <f>F49*$E$41</f>
        <v>25311000000</v>
      </c>
      <c r="N49" s="995" t="str">
        <f>I11</f>
        <v>CGH2</v>
      </c>
      <c r="S49" s="152"/>
    </row>
    <row r="50" spans="2:19" x14ac:dyDescent="0.2">
      <c r="B50" s="488"/>
      <c r="C50" s="996">
        <v>700</v>
      </c>
      <c r="D50" s="2060">
        <f>D23*$E$8</f>
        <v>858000</v>
      </c>
      <c r="E50" s="971">
        <f>E24*$E$8</f>
        <v>1001000</v>
      </c>
      <c r="F50" s="972">
        <f t="shared" si="4"/>
        <v>5148000</v>
      </c>
      <c r="G50" s="973">
        <f t="shared" si="4"/>
        <v>6006000</v>
      </c>
      <c r="H50" s="2589">
        <f t="shared" ref="H50:H51" si="5">D50+F50</f>
        <v>6006000</v>
      </c>
      <c r="I50" s="2589">
        <f>E50+G50</f>
        <v>7007000</v>
      </c>
      <c r="J50" s="1004">
        <f>H50*$D$42</f>
        <v>911196000</v>
      </c>
      <c r="K50" s="959">
        <f>I50*$D$42</f>
        <v>1063062000</v>
      </c>
      <c r="L50" s="959">
        <f>I50*$E$42</f>
        <v>35435400000</v>
      </c>
      <c r="M50" s="1006">
        <f>J50*$E$42</f>
        <v>4608048342857.1426</v>
      </c>
      <c r="N50" s="995" t="str">
        <f>F42</f>
        <v>CGH2</v>
      </c>
      <c r="S50" s="152"/>
    </row>
    <row r="51" spans="2:19" ht="16" thickBot="1" x14ac:dyDescent="0.25">
      <c r="B51" s="488"/>
      <c r="C51" s="997">
        <v>4400</v>
      </c>
      <c r="D51" s="2061">
        <f>D24*E8</f>
        <v>929500</v>
      </c>
      <c r="E51" s="1003">
        <f>K23</f>
        <v>1390000</v>
      </c>
      <c r="F51" s="998">
        <f t="shared" si="4"/>
        <v>5577000</v>
      </c>
      <c r="G51" s="999">
        <f t="shared" si="4"/>
        <v>8340000</v>
      </c>
      <c r="H51" s="2591">
        <f t="shared" si="5"/>
        <v>6506500</v>
      </c>
      <c r="I51" s="2159">
        <f>E51+G51</f>
        <v>9730000</v>
      </c>
      <c r="J51" s="1005">
        <f>H51*$D$43</f>
        <v>157043250</v>
      </c>
      <c r="K51" s="1001">
        <f>I51*$D$43</f>
        <v>234846818.18181819</v>
      </c>
      <c r="L51" s="1000">
        <f>I51*$E$43</f>
        <v>7828227272.727272</v>
      </c>
      <c r="M51" s="1007">
        <f>J51*$E$43</f>
        <v>126348432954.54544</v>
      </c>
      <c r="N51" s="1002" t="str">
        <f>F43</f>
        <v>LH₂ cryogenic trailer</v>
      </c>
      <c r="S51" s="152"/>
    </row>
    <row r="52" spans="2:19" x14ac:dyDescent="0.2">
      <c r="B52" s="488"/>
      <c r="C52" s="2033"/>
      <c r="D52" s="2409"/>
      <c r="E52" s="2583"/>
      <c r="F52" s="2584"/>
      <c r="G52" s="2584"/>
      <c r="H52" s="2585"/>
      <c r="I52" s="2586"/>
      <c r="J52" s="1779"/>
      <c r="K52" s="1779"/>
      <c r="L52" s="563"/>
      <c r="M52" s="2587"/>
      <c r="S52" s="152"/>
    </row>
    <row r="53" spans="2:19" ht="16.5" customHeight="1" x14ac:dyDescent="0.2">
      <c r="B53" s="488"/>
      <c r="C53" s="2939" t="s">
        <v>1057</v>
      </c>
      <c r="D53" s="2764"/>
      <c r="S53" s="152"/>
    </row>
    <row r="54" spans="2:19" ht="16.5" customHeight="1" x14ac:dyDescent="0.2">
      <c r="B54" s="488"/>
      <c r="C54" s="3279" t="str">
        <f>C46</f>
        <v>Trailer Capacity (kg H2/load)</v>
      </c>
      <c r="D54" s="3792" t="s">
        <v>1058</v>
      </c>
      <c r="E54" s="3793"/>
      <c r="S54" s="152"/>
    </row>
    <row r="55" spans="2:19" ht="16.5" customHeight="1" x14ac:dyDescent="0.2">
      <c r="B55" s="488"/>
      <c r="C55" s="3280"/>
      <c r="D55" s="41" t="str">
        <f>D48</f>
        <v>Low</v>
      </c>
      <c r="E55" s="42" t="str">
        <f>E48</f>
        <v>High</v>
      </c>
      <c r="S55" s="152"/>
    </row>
    <row r="56" spans="2:19" ht="16.5" customHeight="1" x14ac:dyDescent="0.2">
      <c r="B56" s="488"/>
      <c r="C56" s="2460">
        <f>C49</f>
        <v>300</v>
      </c>
      <c r="D56" s="426">
        <f>AVERAGE(J49:K49)</f>
        <v>1151650500</v>
      </c>
      <c r="E56" s="2062">
        <f>AVERAGE(L49:M49)</f>
        <v>16030300000</v>
      </c>
      <c r="S56" s="152"/>
    </row>
    <row r="57" spans="2:19" ht="16.5" customHeight="1" x14ac:dyDescent="0.2">
      <c r="B57" s="488"/>
      <c r="C57" s="2298">
        <f>C50</f>
        <v>700</v>
      </c>
      <c r="D57" s="593">
        <f>AVERAGE(J50:K50)</f>
        <v>987129000</v>
      </c>
      <c r="E57" s="959">
        <f>AVERAGE(L50:M50)</f>
        <v>2321741871428.5713</v>
      </c>
      <c r="S57" s="152"/>
    </row>
    <row r="58" spans="2:19" ht="16.5" customHeight="1" x14ac:dyDescent="0.2">
      <c r="B58" s="488"/>
      <c r="C58" s="2299">
        <f>C51</f>
        <v>4400</v>
      </c>
      <c r="D58" s="2572">
        <f>AVERAGE(J51:K51)</f>
        <v>195945034.09090909</v>
      </c>
      <c r="E58" s="1775">
        <f>AVERAGE(L51:M51)</f>
        <v>67088330113.636353</v>
      </c>
      <c r="S58" s="152"/>
    </row>
    <row r="59" spans="2:19" ht="16.5" customHeight="1" x14ac:dyDescent="0.2">
      <c r="B59" s="488"/>
      <c r="C59" s="361"/>
      <c r="D59" s="1779"/>
      <c r="E59" s="1779"/>
      <c r="S59" s="152"/>
    </row>
    <row r="60" spans="2:19" ht="16.5" customHeight="1" thickBot="1" x14ac:dyDescent="0.25">
      <c r="B60" s="488"/>
      <c r="C60" s="3002" t="s">
        <v>1059</v>
      </c>
      <c r="D60" s="2997"/>
      <c r="E60" s="1779"/>
      <c r="S60" s="152"/>
    </row>
    <row r="61" spans="2:19" ht="16.5" customHeight="1" x14ac:dyDescent="0.2">
      <c r="B61" s="816"/>
      <c r="C61" s="3757" t="s">
        <v>1060</v>
      </c>
      <c r="D61" s="3760" t="s">
        <v>1061</v>
      </c>
      <c r="E61" s="3761"/>
      <c r="F61" s="3761"/>
      <c r="G61" s="3761"/>
      <c r="H61" s="3761"/>
      <c r="I61" s="3762"/>
      <c r="S61" s="152"/>
    </row>
    <row r="62" spans="2:19" ht="16.5" customHeight="1" x14ac:dyDescent="0.2">
      <c r="B62" s="816"/>
      <c r="C62" s="3758"/>
      <c r="D62" s="2358">
        <f t="shared" ref="D62:I62" si="6">F31</f>
        <v>300</v>
      </c>
      <c r="E62" s="2029" t="str">
        <f t="shared" si="6"/>
        <v>kg H2/load</v>
      </c>
      <c r="F62" s="2028">
        <f t="shared" si="6"/>
        <v>700</v>
      </c>
      <c r="G62" s="2029" t="str">
        <f t="shared" si="6"/>
        <v>kg H2/load</v>
      </c>
      <c r="H62" s="2028">
        <f t="shared" si="6"/>
        <v>4400</v>
      </c>
      <c r="I62" s="2573" t="str">
        <f t="shared" si="6"/>
        <v>kg H2/load</v>
      </c>
      <c r="S62" s="152"/>
    </row>
    <row r="63" spans="2:19" ht="16.5" customHeight="1" x14ac:dyDescent="0.2">
      <c r="B63" s="816"/>
      <c r="C63" s="3759"/>
      <c r="D63" s="41" t="str">
        <f>D33</f>
        <v>Low</v>
      </c>
      <c r="E63" s="42" t="str">
        <f t="shared" ref="E63:I63" si="7">E33</f>
        <v>High</v>
      </c>
      <c r="F63" s="42" t="str">
        <f t="shared" si="7"/>
        <v>Low</v>
      </c>
      <c r="G63" s="42" t="str">
        <f t="shared" si="7"/>
        <v>High</v>
      </c>
      <c r="H63" s="41" t="str">
        <f t="shared" si="7"/>
        <v>Low</v>
      </c>
      <c r="I63" s="882" t="str">
        <f t="shared" si="7"/>
        <v>High</v>
      </c>
      <c r="S63" s="152"/>
    </row>
    <row r="64" spans="2:19" ht="16.5" customHeight="1" x14ac:dyDescent="0.2">
      <c r="B64" s="816"/>
      <c r="C64" s="2574" t="str">
        <f>C34</f>
        <v xml:space="preserve">Small LH₂ carriers </v>
      </c>
      <c r="D64" s="2593">
        <f>H$49*F34</f>
        <v>885885000</v>
      </c>
      <c r="E64" s="2592">
        <f>I$49*G34</f>
        <v>2834832000</v>
      </c>
      <c r="F64" s="2592">
        <f>H$49*H34</f>
        <v>379665000</v>
      </c>
      <c r="G64" s="2592">
        <f>I$49*I34</f>
        <v>1214928000</v>
      </c>
      <c r="H64" s="2592">
        <f>H$49*J34</f>
        <v>60401250</v>
      </c>
      <c r="I64" s="2594">
        <f>I$49*K34</f>
        <v>193284000</v>
      </c>
      <c r="S64" s="152"/>
    </row>
    <row r="65" spans="2:19" ht="16.5" customHeight="1" x14ac:dyDescent="0.2">
      <c r="B65" s="816"/>
      <c r="C65" s="795" t="str">
        <f>C35</f>
        <v>Medium LH₂ carriers</v>
      </c>
      <c r="D65" s="2595">
        <f>H$49*F35</f>
        <v>5905900000</v>
      </c>
      <c r="E65" s="2059">
        <f>I$49*G35</f>
        <v>18898880000</v>
      </c>
      <c r="F65" s="2059">
        <f t="shared" ref="F65:G65" si="8">H$49*H35</f>
        <v>2531100000</v>
      </c>
      <c r="G65" s="2059">
        <f t="shared" si="8"/>
        <v>8099520000</v>
      </c>
      <c r="H65" s="2059">
        <f t="shared" ref="H65:I65" si="9">H$49*J35</f>
        <v>402675000</v>
      </c>
      <c r="I65" s="2596">
        <f t="shared" si="9"/>
        <v>1288560000</v>
      </c>
      <c r="S65" s="152"/>
    </row>
    <row r="66" spans="2:19" ht="30" customHeight="1" thickBot="1" x14ac:dyDescent="0.25">
      <c r="B66" s="816"/>
      <c r="C66" s="2575" t="str">
        <f>C36</f>
        <v xml:space="preserve">Large future carriers (under development) </v>
      </c>
      <c r="D66" s="2597">
        <f t="shared" ref="D66:E66" si="10">H$49*F36</f>
        <v>23623600000</v>
      </c>
      <c r="E66" s="2061">
        <f t="shared" si="10"/>
        <v>47247200000</v>
      </c>
      <c r="F66" s="2061">
        <f t="shared" ref="F66:G66" si="11">H$49*H36</f>
        <v>10124400000</v>
      </c>
      <c r="G66" s="2061">
        <f t="shared" si="11"/>
        <v>20248800000</v>
      </c>
      <c r="H66" s="2061">
        <f t="shared" ref="H66:I66" si="12">H$49*J36</f>
        <v>1610700000</v>
      </c>
      <c r="I66" s="2598">
        <f t="shared" si="12"/>
        <v>3221400000</v>
      </c>
      <c r="S66" s="152"/>
    </row>
    <row r="67" spans="2:19" ht="16.5" customHeight="1" thickBot="1" x14ac:dyDescent="0.25">
      <c r="B67" s="941"/>
      <c r="C67" s="289"/>
      <c r="D67" s="289"/>
      <c r="E67" s="289"/>
      <c r="F67" s="289"/>
      <c r="G67" s="289"/>
      <c r="H67" s="289"/>
      <c r="I67" s="289"/>
      <c r="J67" s="289"/>
      <c r="K67" s="289"/>
      <c r="L67" s="289"/>
      <c r="M67" s="289"/>
      <c r="N67" s="289"/>
      <c r="O67" s="289"/>
      <c r="P67" s="289"/>
      <c r="Q67" s="289"/>
      <c r="R67" s="289"/>
      <c r="S67" s="940"/>
    </row>
    <row r="68" spans="2:19" ht="16.5" customHeight="1" x14ac:dyDescent="0.2">
      <c r="B68" s="488"/>
      <c r="C68" s="3484" t="s">
        <v>1062</v>
      </c>
      <c r="D68" s="3484"/>
      <c r="E68" s="3484"/>
      <c r="F68" s="3484"/>
      <c r="G68" s="3484"/>
      <c r="H68" s="3484"/>
      <c r="I68" s="3484"/>
      <c r="J68" s="3484"/>
      <c r="S68" s="152"/>
    </row>
    <row r="69" spans="2:19" ht="16.5" customHeight="1" x14ac:dyDescent="0.2">
      <c r="B69" s="488"/>
      <c r="C69" s="3485"/>
      <c r="D69" s="3485"/>
      <c r="E69" s="3485"/>
      <c r="F69" s="3485"/>
      <c r="G69" s="3485"/>
      <c r="H69" s="3485"/>
      <c r="I69" s="3485"/>
      <c r="J69" s="3485"/>
      <c r="S69" s="152"/>
    </row>
    <row r="70" spans="2:19" x14ac:dyDescent="0.2">
      <c r="B70" s="488"/>
      <c r="C70" s="489"/>
      <c r="D70" s="489"/>
      <c r="E70" s="489"/>
      <c r="F70" s="489"/>
      <c r="G70" s="489"/>
      <c r="S70" s="152"/>
    </row>
    <row r="71" spans="2:19" x14ac:dyDescent="0.2">
      <c r="B71" s="488"/>
      <c r="C71" s="3764" t="s">
        <v>1063</v>
      </c>
      <c r="D71" s="3765"/>
      <c r="E71" s="3765"/>
      <c r="F71" s="3765"/>
      <c r="G71" s="3765"/>
      <c r="H71" s="3766"/>
      <c r="S71" s="152"/>
    </row>
    <row r="72" spans="2:19" ht="18" customHeight="1" x14ac:dyDescent="0.2">
      <c r="B72" s="488"/>
      <c r="C72" s="3769" t="s">
        <v>1064</v>
      </c>
      <c r="D72" s="3799" t="s">
        <v>704</v>
      </c>
      <c r="E72" s="3800"/>
      <c r="F72" s="3734" t="s">
        <v>1065</v>
      </c>
      <c r="G72" s="3735"/>
      <c r="H72" s="2995" t="s">
        <v>1066</v>
      </c>
      <c r="S72" s="152"/>
    </row>
    <row r="73" spans="2:19" x14ac:dyDescent="0.2">
      <c r="B73" s="488"/>
      <c r="C73" s="3770"/>
      <c r="D73" s="943" t="s">
        <v>338</v>
      </c>
      <c r="E73" s="944" t="s">
        <v>139</v>
      </c>
      <c r="F73" s="945" t="s">
        <v>129</v>
      </c>
      <c r="G73" s="946" t="s">
        <v>139</v>
      </c>
      <c r="H73" s="947" t="s">
        <v>411</v>
      </c>
      <c r="S73" s="152"/>
    </row>
    <row r="74" spans="2:19" x14ac:dyDescent="0.2">
      <c r="B74" s="488"/>
      <c r="C74" s="605" t="s">
        <v>1067</v>
      </c>
      <c r="D74" s="270">
        <f>1.03*1000000</f>
        <v>1030000</v>
      </c>
      <c r="E74" s="2991">
        <v>1550000</v>
      </c>
      <c r="F74" s="2992">
        <v>0.1</v>
      </c>
      <c r="G74" s="2993">
        <v>0.3</v>
      </c>
      <c r="H74" s="677">
        <f>'Pipeline Conversion'!D12</f>
        <v>659</v>
      </c>
      <c r="S74" s="152"/>
    </row>
    <row r="75" spans="2:19" x14ac:dyDescent="0.2">
      <c r="B75" s="488"/>
      <c r="C75" s="604" t="s">
        <v>1068</v>
      </c>
      <c r="D75" s="271">
        <f>J11</f>
        <v>960000</v>
      </c>
      <c r="E75" s="272">
        <f>J12</f>
        <v>1390000</v>
      </c>
      <c r="F75" s="472">
        <f>L11</f>
        <v>1.05</v>
      </c>
      <c r="G75" s="475">
        <f>L12</f>
        <v>5.59</v>
      </c>
      <c r="H75" s="2994">
        <f>D9</f>
        <v>963</v>
      </c>
      <c r="S75" s="152"/>
    </row>
    <row r="76" spans="2:19" x14ac:dyDescent="0.2">
      <c r="B76" s="488"/>
      <c r="C76" s="605" t="s">
        <v>1069</v>
      </c>
      <c r="D76" s="270">
        <v>310000000</v>
      </c>
      <c r="E76" s="273">
        <v>533000000</v>
      </c>
      <c r="F76" s="473">
        <v>0.02</v>
      </c>
      <c r="G76" s="474">
        <v>0.05</v>
      </c>
      <c r="H76" s="1152" t="s">
        <v>1070</v>
      </c>
      <c r="S76" s="152"/>
    </row>
    <row r="77" spans="2:19" x14ac:dyDescent="0.2">
      <c r="B77" s="488"/>
      <c r="C77" s="476"/>
      <c r="D77" s="477"/>
      <c r="E77" s="477"/>
      <c r="F77" s="478"/>
      <c r="G77" s="478"/>
      <c r="S77" s="152"/>
    </row>
    <row r="78" spans="2:19" ht="16" x14ac:dyDescent="0.2">
      <c r="B78" s="488"/>
      <c r="C78" s="3725" t="s">
        <v>1071</v>
      </c>
      <c r="D78" s="3340"/>
      <c r="E78" s="3341"/>
      <c r="F78" s="478"/>
      <c r="G78" s="3852" t="s">
        <v>1072</v>
      </c>
      <c r="H78" s="3853"/>
      <c r="I78" s="3853"/>
      <c r="J78" s="3854"/>
      <c r="S78" s="152"/>
    </row>
    <row r="79" spans="2:19" ht="18" customHeight="1" x14ac:dyDescent="0.2">
      <c r="B79" s="488"/>
      <c r="C79" s="3500" t="s">
        <v>1073</v>
      </c>
      <c r="D79" s="3386" t="s">
        <v>1074</v>
      </c>
      <c r="E79" s="3338"/>
      <c r="F79" s="478"/>
      <c r="G79" s="3537" t="s">
        <v>1075</v>
      </c>
      <c r="H79" s="3337" t="s">
        <v>1076</v>
      </c>
      <c r="I79" s="3338"/>
      <c r="J79" s="3537" t="s">
        <v>1077</v>
      </c>
      <c r="S79" s="152"/>
    </row>
    <row r="80" spans="2:19" ht="16" x14ac:dyDescent="0.2">
      <c r="B80" s="488"/>
      <c r="C80" s="3501"/>
      <c r="D80" s="1196" t="s">
        <v>129</v>
      </c>
      <c r="E80" s="630" t="s">
        <v>139</v>
      </c>
      <c r="F80" s="478"/>
      <c r="G80" s="3538"/>
      <c r="H80" s="1107" t="str">
        <f>D80</f>
        <v>Low</v>
      </c>
      <c r="I80" s="1107" t="str">
        <f>E80</f>
        <v>High</v>
      </c>
      <c r="J80" s="3538"/>
      <c r="S80" s="152"/>
    </row>
    <row r="81" spans="2:19" ht="16" x14ac:dyDescent="0.2">
      <c r="B81" s="488"/>
      <c r="C81" s="2647" t="s">
        <v>1078</v>
      </c>
      <c r="D81" s="610">
        <v>200000000</v>
      </c>
      <c r="E81" s="607">
        <v>400000000</v>
      </c>
      <c r="F81" s="478"/>
      <c r="G81" s="1098" t="s">
        <v>1079</v>
      </c>
      <c r="H81" s="623">
        <v>600000000</v>
      </c>
      <c r="I81" s="617">
        <v>1200000000</v>
      </c>
      <c r="J81" s="614" t="s">
        <v>1080</v>
      </c>
      <c r="S81" s="152"/>
    </row>
    <row r="82" spans="2:19" ht="16" x14ac:dyDescent="0.2">
      <c r="B82" s="488"/>
      <c r="C82" s="2990" t="s">
        <v>1081</v>
      </c>
      <c r="D82" s="612">
        <v>300000000</v>
      </c>
      <c r="E82" s="613">
        <v>800000000</v>
      </c>
      <c r="F82" s="478"/>
      <c r="G82" s="1098" t="s">
        <v>1082</v>
      </c>
      <c r="H82" s="624">
        <v>120000000</v>
      </c>
      <c r="I82" s="618">
        <v>180000000</v>
      </c>
      <c r="J82" s="616" t="s">
        <v>1083</v>
      </c>
      <c r="S82" s="152"/>
    </row>
    <row r="83" spans="2:19" ht="16" x14ac:dyDescent="0.2">
      <c r="B83" s="488"/>
      <c r="C83" s="2990" t="s">
        <v>1084</v>
      </c>
      <c r="D83" s="612">
        <v>100000000</v>
      </c>
      <c r="E83" s="613">
        <v>200000000</v>
      </c>
      <c r="F83" s="478"/>
      <c r="G83" s="1116" t="s">
        <v>1085</v>
      </c>
      <c r="H83" s="625">
        <v>150000000</v>
      </c>
      <c r="I83" s="619">
        <v>250000000</v>
      </c>
      <c r="J83" s="615" t="s">
        <v>1086</v>
      </c>
      <c r="S83" s="152"/>
    </row>
    <row r="84" spans="2:19" x14ac:dyDescent="0.2">
      <c r="B84" s="488"/>
      <c r="C84" s="686" t="s">
        <v>373</v>
      </c>
      <c r="D84" s="687">
        <f>SUM(D81:D83)</f>
        <v>600000000</v>
      </c>
      <c r="E84" s="627">
        <f>SUM(E81:E83)</f>
        <v>1400000000</v>
      </c>
      <c r="F84" s="478"/>
      <c r="G84" s="478"/>
      <c r="S84" s="152"/>
    </row>
    <row r="85" spans="2:19" x14ac:dyDescent="0.2">
      <c r="B85" s="488"/>
      <c r="C85" s="476"/>
      <c r="D85" s="477"/>
      <c r="E85" s="477"/>
      <c r="F85" s="478"/>
      <c r="G85" s="478"/>
      <c r="S85" s="152"/>
    </row>
    <row r="86" spans="2:19" ht="19" x14ac:dyDescent="0.2">
      <c r="B86" s="488"/>
      <c r="C86" s="2996" t="s">
        <v>1087</v>
      </c>
      <c r="D86" s="2763"/>
      <c r="E86" s="2763"/>
      <c r="F86" s="478"/>
      <c r="G86" s="478"/>
      <c r="S86" s="152"/>
    </row>
    <row r="87" spans="2:19" x14ac:dyDescent="0.2">
      <c r="B87" s="488"/>
      <c r="C87" s="3500" t="s">
        <v>1088</v>
      </c>
      <c r="D87" s="3337" t="s">
        <v>1089</v>
      </c>
      <c r="E87" s="3338"/>
      <c r="F87" s="3500" t="s">
        <v>418</v>
      </c>
      <c r="G87" s="478"/>
      <c r="S87" s="152"/>
    </row>
    <row r="88" spans="2:19" ht="16" x14ac:dyDescent="0.2">
      <c r="B88" s="488"/>
      <c r="C88" s="3501"/>
      <c r="D88" s="679" t="str">
        <f>D80</f>
        <v>Low</v>
      </c>
      <c r="E88" s="679" t="str">
        <f>E80</f>
        <v>High</v>
      </c>
      <c r="F88" s="3501"/>
      <c r="G88" s="478"/>
      <c r="S88" s="152"/>
    </row>
    <row r="89" spans="2:19" ht="16" x14ac:dyDescent="0.2">
      <c r="B89" s="488"/>
      <c r="C89" s="620" t="s">
        <v>185</v>
      </c>
      <c r="D89" s="962">
        <v>250000000</v>
      </c>
      <c r="E89" s="963">
        <v>300000000</v>
      </c>
      <c r="F89" s="614" t="s">
        <v>1090</v>
      </c>
      <c r="G89" s="478"/>
      <c r="S89" s="152"/>
    </row>
    <row r="90" spans="2:19" ht="18" customHeight="1" x14ac:dyDescent="0.2">
      <c r="B90" s="488"/>
      <c r="C90" s="621" t="s">
        <v>1091</v>
      </c>
      <c r="D90" s="964">
        <f>E89</f>
        <v>300000000</v>
      </c>
      <c r="E90" s="965">
        <v>400000000</v>
      </c>
      <c r="F90" s="616" t="s">
        <v>1092</v>
      </c>
      <c r="G90" s="478"/>
      <c r="S90" s="152"/>
    </row>
    <row r="91" spans="2:19" ht="18" customHeight="1" x14ac:dyDescent="0.2">
      <c r="B91" s="488"/>
      <c r="C91" s="621" t="s">
        <v>1093</v>
      </c>
      <c r="D91" s="964">
        <v>600000000</v>
      </c>
      <c r="E91" s="965">
        <v>800000000</v>
      </c>
      <c r="F91" s="616" t="s">
        <v>1094</v>
      </c>
      <c r="G91" s="478"/>
      <c r="S91" s="152"/>
    </row>
    <row r="92" spans="2:19" ht="14.25" customHeight="1" x14ac:dyDescent="0.2">
      <c r="B92" s="488"/>
      <c r="C92" s="622" t="s">
        <v>194</v>
      </c>
      <c r="D92" s="966">
        <v>900000000</v>
      </c>
      <c r="E92" s="967">
        <v>1200000000</v>
      </c>
      <c r="F92" s="615" t="s">
        <v>1095</v>
      </c>
      <c r="G92" s="478"/>
      <c r="S92" s="152"/>
    </row>
    <row r="93" spans="2:19" ht="16.5" customHeight="1" x14ac:dyDescent="0.2">
      <c r="B93" s="488"/>
      <c r="C93" s="476"/>
      <c r="D93" s="477"/>
      <c r="E93" s="477"/>
      <c r="F93" s="478"/>
      <c r="G93" s="478"/>
      <c r="S93" s="152"/>
    </row>
    <row r="94" spans="2:19" ht="21.75" customHeight="1" x14ac:dyDescent="0.2">
      <c r="B94" s="488"/>
      <c r="C94" s="2989" t="s">
        <v>1096</v>
      </c>
      <c r="D94" s="688">
        <v>20000</v>
      </c>
      <c r="E94" s="688" t="s">
        <v>141</v>
      </c>
      <c r="F94" s="689">
        <v>30000</v>
      </c>
      <c r="G94" s="478"/>
      <c r="S94" s="152"/>
    </row>
    <row r="95" spans="2:19" ht="21.75" customHeight="1" x14ac:dyDescent="0.2">
      <c r="B95" s="488"/>
      <c r="C95" s="690"/>
      <c r="D95" s="691"/>
      <c r="E95" s="691"/>
      <c r="F95" s="692"/>
      <c r="G95" s="478"/>
      <c r="S95" s="152"/>
    </row>
    <row r="96" spans="2:19" ht="16.5" customHeight="1" x14ac:dyDescent="0.2">
      <c r="B96" s="597"/>
      <c r="C96" s="3773" t="s">
        <v>179</v>
      </c>
      <c r="D96" s="3767" t="str">
        <f>Compression!D51</f>
        <v>Volume (m3)</v>
      </c>
      <c r="E96" s="3768"/>
      <c r="F96" s="3763"/>
      <c r="G96" s="3763"/>
      <c r="S96" s="152"/>
    </row>
    <row r="97" spans="1:19" ht="16.5" customHeight="1" x14ac:dyDescent="0.2">
      <c r="B97" s="597"/>
      <c r="C97" s="3774"/>
      <c r="D97" s="2599" t="str">
        <f>Compression!D53</f>
        <v>Low</v>
      </c>
      <c r="E97" s="2600" t="str">
        <f>Compression!E53</f>
        <v>High</v>
      </c>
      <c r="F97" s="478"/>
      <c r="G97" s="478"/>
      <c r="S97" s="152"/>
    </row>
    <row r="98" spans="1:19" x14ac:dyDescent="0.2">
      <c r="B98" s="488"/>
      <c r="C98" s="2980" t="str">
        <f>Compression!C54</f>
        <v xml:space="preserve">Small LH₂ carriers </v>
      </c>
      <c r="D98" s="595">
        <f>Compression!D54</f>
        <v>1500</v>
      </c>
      <c r="E98" s="596">
        <f>Compression!E54</f>
        <v>3000</v>
      </c>
      <c r="F98" s="478"/>
      <c r="G98" s="478"/>
      <c r="S98" s="152"/>
    </row>
    <row r="99" spans="1:19" x14ac:dyDescent="0.2">
      <c r="B99" s="488"/>
      <c r="C99" s="2980" t="str">
        <f>Compression!C55</f>
        <v>Medium LH₂ carriers</v>
      </c>
      <c r="D99" s="595">
        <f>Compression!D55</f>
        <v>10000</v>
      </c>
      <c r="E99" s="596">
        <f>Compression!E55</f>
        <v>20000</v>
      </c>
      <c r="F99" s="478"/>
      <c r="G99" s="478"/>
      <c r="S99" s="152"/>
    </row>
    <row r="100" spans="1:19" ht="33" customHeight="1" x14ac:dyDescent="0.2">
      <c r="B100" s="488"/>
      <c r="C100" s="2981" t="str">
        <f>Compression!C56</f>
        <v xml:space="preserve">Large future carriers (under development) </v>
      </c>
      <c r="D100" s="595">
        <f>Compression!D56</f>
        <v>40000</v>
      </c>
      <c r="E100" s="596">
        <f>Compression!E56</f>
        <v>50000</v>
      </c>
      <c r="F100" s="478"/>
      <c r="G100" s="478"/>
      <c r="S100" s="152"/>
    </row>
    <row r="101" spans="1:19" x14ac:dyDescent="0.2">
      <c r="B101" s="488"/>
      <c r="C101" s="476"/>
      <c r="D101" s="477"/>
      <c r="E101" s="477"/>
      <c r="F101" s="478"/>
      <c r="G101" s="478"/>
      <c r="S101" s="152"/>
    </row>
    <row r="102" spans="1:19" ht="16" thickBot="1" x14ac:dyDescent="0.25">
      <c r="B102" s="490"/>
      <c r="C102" s="491"/>
      <c r="D102" s="492"/>
      <c r="E102" s="492"/>
      <c r="F102" s="493"/>
      <c r="G102" s="493"/>
      <c r="H102" s="481"/>
      <c r="I102" s="481"/>
      <c r="J102" s="481"/>
      <c r="K102" s="481"/>
      <c r="L102" s="481"/>
      <c r="M102" s="481"/>
      <c r="N102" s="481"/>
      <c r="O102" s="481"/>
      <c r="P102" s="481"/>
      <c r="Q102" s="481"/>
      <c r="R102" s="481"/>
      <c r="S102" s="482"/>
    </row>
    <row r="103" spans="1:19" ht="12.75" customHeight="1" x14ac:dyDescent="0.2">
      <c r="A103" s="152"/>
      <c r="C103" s="3755" t="s">
        <v>1097</v>
      </c>
      <c r="D103" s="3755"/>
      <c r="E103" s="3755"/>
      <c r="F103" s="3755"/>
      <c r="G103" s="3755"/>
      <c r="H103" s="3755"/>
      <c r="I103" s="3755"/>
      <c r="J103" s="3755"/>
      <c r="K103" s="3755"/>
      <c r="L103" s="3755"/>
      <c r="S103" s="152"/>
    </row>
    <row r="104" spans="1:19" ht="12.75" customHeight="1" x14ac:dyDescent="0.2">
      <c r="A104" s="152"/>
      <c r="C104" s="3756"/>
      <c r="D104" s="3756"/>
      <c r="E104" s="3756"/>
      <c r="F104" s="3756"/>
      <c r="G104" s="3756"/>
      <c r="H104" s="3756"/>
      <c r="I104" s="3756"/>
      <c r="J104" s="3756"/>
      <c r="K104" s="3756"/>
      <c r="L104" s="3756"/>
      <c r="S104" s="152"/>
    </row>
    <row r="105" spans="1:19" x14ac:dyDescent="0.2">
      <c r="A105" s="152"/>
      <c r="C105" s="3812" t="s">
        <v>1098</v>
      </c>
      <c r="D105" s="3812"/>
      <c r="E105" s="477"/>
      <c r="F105" s="478"/>
      <c r="G105" s="478"/>
      <c r="S105" s="152"/>
    </row>
    <row r="106" spans="1:19" x14ac:dyDescent="0.2">
      <c r="A106" s="152"/>
      <c r="C106" s="3812"/>
      <c r="D106" s="3812"/>
      <c r="E106" s="477"/>
      <c r="F106" s="478"/>
      <c r="G106" s="478"/>
      <c r="S106" s="152"/>
    </row>
    <row r="107" spans="1:19" x14ac:dyDescent="0.2">
      <c r="A107" s="152"/>
      <c r="C107" s="2033"/>
      <c r="D107" s="2033"/>
      <c r="E107" s="477"/>
      <c r="F107" s="478"/>
      <c r="G107" s="478"/>
      <c r="S107" s="152"/>
    </row>
    <row r="108" spans="1:19" ht="16" thickBot="1" x14ac:dyDescent="0.25">
      <c r="A108" s="152"/>
      <c r="B108" s="488"/>
      <c r="C108" s="3027" t="s">
        <v>1099</v>
      </c>
      <c r="D108" s="3026"/>
      <c r="E108" s="2965"/>
      <c r="F108" s="2965"/>
      <c r="G108" s="289"/>
      <c r="H108" s="289"/>
      <c r="I108" s="842"/>
      <c r="J108" s="289"/>
      <c r="K108" s="289"/>
      <c r="L108" s="289"/>
      <c r="M108" s="289"/>
      <c r="N108" s="289"/>
      <c r="O108" s="289"/>
      <c r="S108" s="152"/>
    </row>
    <row r="109" spans="1:19" ht="18" customHeight="1" x14ac:dyDescent="0.2">
      <c r="A109" s="152"/>
      <c r="C109" s="3795" t="s">
        <v>297</v>
      </c>
      <c r="D109" s="3798" t="s">
        <v>298</v>
      </c>
      <c r="E109" s="3798"/>
      <c r="F109" s="3805" t="s">
        <v>380</v>
      </c>
      <c r="G109" s="3806"/>
      <c r="H109" s="3843" t="s">
        <v>1100</v>
      </c>
      <c r="I109" s="3844"/>
      <c r="J109" s="3844"/>
      <c r="K109" s="3845"/>
      <c r="L109" s="3846" t="s">
        <v>704</v>
      </c>
      <c r="M109" s="3847"/>
      <c r="N109" s="3847"/>
      <c r="O109" s="3848"/>
      <c r="P109" s="45"/>
      <c r="S109" s="152"/>
    </row>
    <row r="110" spans="1:19" x14ac:dyDescent="0.2">
      <c r="A110" s="152"/>
      <c r="C110" s="3795"/>
      <c r="D110" s="3458"/>
      <c r="E110" s="3458"/>
      <c r="F110" s="3807"/>
      <c r="G110" s="3808"/>
      <c r="H110" s="3851" t="str">
        <f>I11</f>
        <v>CGH2</v>
      </c>
      <c r="I110" s="3850"/>
      <c r="J110" s="3796" t="str">
        <f>I12</f>
        <v>LH2</v>
      </c>
      <c r="K110" s="3796"/>
      <c r="L110" s="3849" t="str">
        <f>H110</f>
        <v>CGH2</v>
      </c>
      <c r="M110" s="3850"/>
      <c r="N110" s="3796" t="str">
        <f>J110</f>
        <v>LH2</v>
      </c>
      <c r="O110" s="3797"/>
      <c r="P110" s="480"/>
      <c r="S110" s="152"/>
    </row>
    <row r="111" spans="1:19" x14ac:dyDescent="0.2">
      <c r="A111" s="152"/>
      <c r="C111" s="3795"/>
      <c r="D111" s="2973" t="str">
        <f>D73</f>
        <v xml:space="preserve">Low </v>
      </c>
      <c r="E111" s="2973" t="str">
        <f>E73</f>
        <v>High</v>
      </c>
      <c r="F111" s="2983" t="str">
        <f>F73</f>
        <v>Low</v>
      </c>
      <c r="G111" s="2984" t="str">
        <f>G73</f>
        <v>High</v>
      </c>
      <c r="H111" s="2975" t="str">
        <f>D73</f>
        <v xml:space="preserve">Low </v>
      </c>
      <c r="I111" s="2985" t="str">
        <f>E73</f>
        <v>High</v>
      </c>
      <c r="J111" s="2973" t="str">
        <f>F73</f>
        <v>Low</v>
      </c>
      <c r="K111" s="2986" t="str">
        <f>G73</f>
        <v>High</v>
      </c>
      <c r="L111" s="2987" t="str">
        <f>H111</f>
        <v xml:space="preserve">Low </v>
      </c>
      <c r="M111" s="2987" t="str">
        <f>I111</f>
        <v>High</v>
      </c>
      <c r="N111" s="2987" t="str">
        <f>J111</f>
        <v>Low</v>
      </c>
      <c r="O111" s="2988" t="str">
        <f>K111</f>
        <v>High</v>
      </c>
      <c r="P111" s="279"/>
      <c r="S111" s="152"/>
    </row>
    <row r="112" spans="1:19" x14ac:dyDescent="0.2">
      <c r="A112" s="152"/>
      <c r="C112" s="2982" t="str">
        <f>Compression!C54</f>
        <v xml:space="preserve">Small LH₂ carriers </v>
      </c>
      <c r="D112" s="3011">
        <f>Compression!D54</f>
        <v>1500</v>
      </c>
      <c r="E112" s="3012">
        <f>Compression!E54</f>
        <v>3000</v>
      </c>
      <c r="F112" s="3011">
        <f>Compression!F54</f>
        <v>106.2</v>
      </c>
      <c r="G112" s="3013">
        <f>Compression!G54</f>
        <v>212.4</v>
      </c>
      <c r="H112" s="825">
        <f>($D$9/50)*$L$11*F112*1000</f>
        <v>2147682.6000000006</v>
      </c>
      <c r="I112" s="466">
        <f t="shared" ref="H112:I114" si="13">($D$9/50)*$L$11*G112*1000</f>
        <v>4295365.2000000011</v>
      </c>
      <c r="J112" s="466">
        <f>($D$9/50)*$L$12*F$112*1000</f>
        <v>11433853.08</v>
      </c>
      <c r="K112" s="466">
        <f>($D$9/50)*$L$12*G$112*1000</f>
        <v>22867706.16</v>
      </c>
      <c r="L112" s="483">
        <f t="shared" ref="L112:M114" si="14">(F112*1000*$J$11)/$K$11</f>
        <v>145645714.2857143</v>
      </c>
      <c r="M112" s="467">
        <f t="shared" si="14"/>
        <v>291291428.5714286</v>
      </c>
      <c r="N112" s="749">
        <f t="shared" ref="N112:O114" si="15">(F112*1000*$J$12)/$K$12</f>
        <v>33549545.454545453</v>
      </c>
      <c r="O112" s="1008">
        <f t="shared" si="15"/>
        <v>67099090.909090906</v>
      </c>
      <c r="P112" s="301"/>
      <c r="S112" s="152"/>
    </row>
    <row r="113" spans="1:19" x14ac:dyDescent="0.2">
      <c r="A113" s="152"/>
      <c r="C113" s="2982" t="str">
        <f>Compression!C55</f>
        <v>Medium LH₂ carriers</v>
      </c>
      <c r="D113" s="3011">
        <f>Compression!D55</f>
        <v>10000</v>
      </c>
      <c r="E113" s="3012">
        <f>Compression!E55</f>
        <v>20000</v>
      </c>
      <c r="F113" s="3011">
        <f>Compression!F55</f>
        <v>708</v>
      </c>
      <c r="G113" s="3013">
        <f>Compression!G55</f>
        <v>1416</v>
      </c>
      <c r="H113" s="466">
        <f>($D$9/50)*$L$11*F113*1000</f>
        <v>14317884.000000002</v>
      </c>
      <c r="I113" s="466">
        <f t="shared" si="13"/>
        <v>28635768.000000004</v>
      </c>
      <c r="J113" s="466">
        <f>($D$9/50)*$L$12*F113*1000</f>
        <v>76225687.200000003</v>
      </c>
      <c r="K113" s="466">
        <f>($D$9/50)*$L$12*G113*1000</f>
        <v>152451374.40000001</v>
      </c>
      <c r="L113" s="479">
        <f t="shared" si="14"/>
        <v>970971428.57142854</v>
      </c>
      <c r="M113" s="468">
        <f t="shared" si="14"/>
        <v>1941942857.1428571</v>
      </c>
      <c r="N113" s="467">
        <f t="shared" si="15"/>
        <v>223663636.36363637</v>
      </c>
      <c r="O113" s="1008">
        <f t="shared" si="15"/>
        <v>447327272.72727275</v>
      </c>
      <c r="P113" s="301"/>
      <c r="S113" s="152"/>
    </row>
    <row r="114" spans="1:19" s="251" customFormat="1" ht="33" thickBot="1" x14ac:dyDescent="0.25">
      <c r="A114" s="499"/>
      <c r="C114" s="601" t="str">
        <f>Compression!C56</f>
        <v xml:space="preserve">Large future carriers (under development) </v>
      </c>
      <c r="D114" s="3014">
        <f>Compression!D56</f>
        <v>40000</v>
      </c>
      <c r="E114" s="3015">
        <f>Compression!E56</f>
        <v>50000</v>
      </c>
      <c r="F114" s="3016">
        <f>Compression!F56</f>
        <v>2832</v>
      </c>
      <c r="G114" s="3017">
        <f>Compression!G56</f>
        <v>3540</v>
      </c>
      <c r="H114" s="1012">
        <f t="shared" si="13"/>
        <v>57271536.000000007</v>
      </c>
      <c r="I114" s="1012">
        <f t="shared" si="13"/>
        <v>71589420.000000015</v>
      </c>
      <c r="J114" s="1009">
        <f>($D$9/50)*$L$12*F114*1000</f>
        <v>304902748.80000001</v>
      </c>
      <c r="K114" s="1012">
        <f>($D$9/50)*$L$12*G114*1000</f>
        <v>381128436.00000006</v>
      </c>
      <c r="L114" s="1009">
        <f t="shared" si="14"/>
        <v>3883885714.2857141</v>
      </c>
      <c r="M114" s="1010">
        <f t="shared" si="14"/>
        <v>4854857142.8571424</v>
      </c>
      <c r="N114" s="1009">
        <f t="shared" si="15"/>
        <v>894654545.4545455</v>
      </c>
      <c r="O114" s="1011">
        <f t="shared" si="15"/>
        <v>1118318181.8181818</v>
      </c>
      <c r="P114" s="465"/>
      <c r="S114" s="499"/>
    </row>
    <row r="115" spans="1:19" s="251" customFormat="1" x14ac:dyDescent="0.2">
      <c r="A115" s="499"/>
      <c r="C115" s="3034"/>
      <c r="D115" s="692"/>
      <c r="E115" s="692"/>
      <c r="F115" s="692"/>
      <c r="G115" s="692"/>
      <c r="H115" s="465"/>
      <c r="I115" s="465"/>
      <c r="J115" s="465"/>
      <c r="K115" s="465"/>
      <c r="L115" s="465"/>
      <c r="M115" s="3032"/>
      <c r="N115" s="465"/>
      <c r="O115" s="3033"/>
      <c r="P115" s="465"/>
      <c r="S115" s="499"/>
    </row>
    <row r="116" spans="1:19" x14ac:dyDescent="0.2">
      <c r="A116" s="152"/>
      <c r="C116" s="3035" t="s">
        <v>1101</v>
      </c>
      <c r="D116" s="3035"/>
      <c r="E116" s="3035"/>
      <c r="F116" s="3035"/>
      <c r="I116" s="300"/>
      <c r="S116" s="152"/>
    </row>
    <row r="117" spans="1:19" x14ac:dyDescent="0.2">
      <c r="A117" s="152"/>
      <c r="C117" s="3822" t="str">
        <f>C46</f>
        <v>Trailer Capacity (kg H2/load)</v>
      </c>
      <c r="D117" s="3818" t="str">
        <f>J46</f>
        <v>Total No. of Trailer CAPEX (A$)</v>
      </c>
      <c r="E117" s="3819"/>
      <c r="F117" s="3840" t="s">
        <v>1102</v>
      </c>
      <c r="G117" s="3841"/>
      <c r="H117" s="3841"/>
      <c r="I117" s="3841"/>
      <c r="J117" s="3841"/>
      <c r="K117" s="3842"/>
      <c r="S117" s="152"/>
    </row>
    <row r="118" spans="1:19" x14ac:dyDescent="0.2">
      <c r="A118" s="152"/>
      <c r="C118" s="3823"/>
      <c r="D118" s="3820"/>
      <c r="E118" s="3821"/>
      <c r="F118" s="3028" t="str">
        <f>C112</f>
        <v xml:space="preserve">Small LH₂ carriers </v>
      </c>
      <c r="G118" s="3029"/>
      <c r="H118" s="2284" t="str">
        <f>C113</f>
        <v>Medium LH₂ carriers</v>
      </c>
      <c r="I118" s="3030"/>
      <c r="J118" s="3029" t="str">
        <f>C114</f>
        <v xml:space="preserve">Large future carriers (under development) </v>
      </c>
      <c r="K118" s="3031"/>
      <c r="S118" s="152"/>
    </row>
    <row r="119" spans="1:19" x14ac:dyDescent="0.2">
      <c r="A119" s="152"/>
      <c r="C119" s="3823"/>
      <c r="D119" s="1018" t="str">
        <f>J48</f>
        <v>Low</v>
      </c>
      <c r="E119" s="1019" t="str">
        <f>K48</f>
        <v>High</v>
      </c>
      <c r="F119" s="1020" t="str">
        <f t="shared" ref="F119:K119" si="16">D119</f>
        <v>Low</v>
      </c>
      <c r="G119" s="958" t="str">
        <f t="shared" si="16"/>
        <v>High</v>
      </c>
      <c r="H119" s="1021" t="str">
        <f t="shared" si="16"/>
        <v>Low</v>
      </c>
      <c r="I119" s="1022" t="str">
        <f>G119</f>
        <v>High</v>
      </c>
      <c r="J119" s="958" t="str">
        <f>H119</f>
        <v>Low</v>
      </c>
      <c r="K119" s="1021" t="str">
        <f t="shared" si="16"/>
        <v>High</v>
      </c>
      <c r="S119" s="152"/>
    </row>
    <row r="120" spans="1:19" x14ac:dyDescent="0.2">
      <c r="A120" s="152"/>
      <c r="C120" s="3018">
        <f>C49</f>
        <v>300</v>
      </c>
      <c r="D120" s="2601">
        <f>J49</f>
        <v>885885000</v>
      </c>
      <c r="E120" s="1015">
        <f>M49</f>
        <v>25311000000</v>
      </c>
      <c r="F120" s="2602">
        <f>H112</f>
        <v>2147682.6000000006</v>
      </c>
      <c r="G120" s="2603">
        <f>I112</f>
        <v>4295365.2000000011</v>
      </c>
      <c r="H120" s="2603">
        <f>H113</f>
        <v>14317884.000000002</v>
      </c>
      <c r="I120" s="2604">
        <f>I113</f>
        <v>28635768.000000004</v>
      </c>
      <c r="J120" s="2603">
        <f>H114</f>
        <v>57271536.000000007</v>
      </c>
      <c r="K120" s="2603">
        <f>I114</f>
        <v>71589420.000000015</v>
      </c>
      <c r="S120" s="152"/>
    </row>
    <row r="121" spans="1:19" x14ac:dyDescent="0.2">
      <c r="A121" s="152"/>
      <c r="C121" s="2725">
        <f>C50</f>
        <v>700</v>
      </c>
      <c r="D121" s="2605">
        <f>J50</f>
        <v>911196000</v>
      </c>
      <c r="E121" s="1014">
        <f>M50</f>
        <v>4608048342857.1426</v>
      </c>
      <c r="F121" s="2606">
        <f>F120</f>
        <v>2147682.6000000006</v>
      </c>
      <c r="G121" s="2607">
        <f t="shared" ref="G121:K121" si="17">G120</f>
        <v>4295365.2000000011</v>
      </c>
      <c r="H121" s="2607">
        <f t="shared" si="17"/>
        <v>14317884.000000002</v>
      </c>
      <c r="I121" s="2606">
        <f t="shared" si="17"/>
        <v>28635768.000000004</v>
      </c>
      <c r="J121" s="2606">
        <f t="shared" si="17"/>
        <v>57271536.000000007</v>
      </c>
      <c r="K121" s="2607">
        <f t="shared" si="17"/>
        <v>71589420.000000015</v>
      </c>
      <c r="S121" s="152"/>
    </row>
    <row r="122" spans="1:19" x14ac:dyDescent="0.2">
      <c r="A122" s="152"/>
      <c r="C122" s="2725">
        <f>C51</f>
        <v>4400</v>
      </c>
      <c r="D122" s="2605">
        <f>J51</f>
        <v>157043250</v>
      </c>
      <c r="E122" s="1014">
        <f>M51</f>
        <v>126348432954.54544</v>
      </c>
      <c r="F122" s="2606">
        <f>J112</f>
        <v>11433853.08</v>
      </c>
      <c r="G122" s="762">
        <f>K112</f>
        <v>22867706.16</v>
      </c>
      <c r="H122" s="762">
        <f>J113</f>
        <v>76225687.200000003</v>
      </c>
      <c r="I122" s="2608">
        <f>K113</f>
        <v>152451374.40000001</v>
      </c>
      <c r="J122" s="2608">
        <f>J114</f>
        <v>304902748.80000001</v>
      </c>
      <c r="K122" s="762">
        <f>K114</f>
        <v>381128436.00000006</v>
      </c>
      <c r="S122" s="152"/>
    </row>
    <row r="123" spans="1:19" x14ac:dyDescent="0.2">
      <c r="A123" s="152"/>
      <c r="B123" s="3022"/>
      <c r="C123" s="3023"/>
      <c r="D123" s="3023"/>
      <c r="E123" s="3023"/>
      <c r="F123" s="3023"/>
      <c r="G123" s="443"/>
      <c r="H123" s="443"/>
      <c r="I123" s="3024"/>
      <c r="J123" s="443"/>
      <c r="K123" s="443"/>
      <c r="L123" s="443"/>
      <c r="M123" s="443"/>
      <c r="N123" s="443"/>
      <c r="O123" s="443"/>
      <c r="P123" s="443"/>
      <c r="Q123" s="443"/>
      <c r="R123" s="443"/>
      <c r="S123" s="3025"/>
    </row>
    <row r="124" spans="1:19" x14ac:dyDescent="0.2">
      <c r="A124" s="152"/>
      <c r="C124" s="3811" t="s">
        <v>1103</v>
      </c>
      <c r="D124" s="3811"/>
      <c r="E124" s="267"/>
      <c r="F124" s="267"/>
      <c r="G124" s="149"/>
      <c r="I124" s="300"/>
      <c r="S124" s="152"/>
    </row>
    <row r="125" spans="1:19" x14ac:dyDescent="0.2">
      <c r="A125" s="152"/>
      <c r="C125" s="3812"/>
      <c r="D125" s="3812"/>
      <c r="E125" s="267"/>
      <c r="F125" s="267"/>
      <c r="I125" s="300"/>
      <c r="S125" s="152"/>
    </row>
    <row r="126" spans="1:19" x14ac:dyDescent="0.2">
      <c r="A126" s="152"/>
      <c r="C126" s="3019"/>
      <c r="D126" s="267"/>
      <c r="E126" s="267"/>
      <c r="F126" s="267"/>
      <c r="I126" s="300"/>
      <c r="S126" s="152"/>
    </row>
    <row r="127" spans="1:19" x14ac:dyDescent="0.2">
      <c r="A127" s="152"/>
      <c r="B127" s="488"/>
      <c r="C127" s="3039" t="s">
        <v>1104</v>
      </c>
      <c r="D127" s="3040"/>
      <c r="E127" s="3023"/>
      <c r="F127" s="267"/>
      <c r="I127" s="300"/>
      <c r="S127" s="152"/>
    </row>
    <row r="128" spans="1:19" x14ac:dyDescent="0.2">
      <c r="A128" s="152"/>
      <c r="B128" s="597"/>
      <c r="C128" s="3056" t="s">
        <v>1105</v>
      </c>
      <c r="D128" s="3036">
        <v>2.5000000000000001E-2</v>
      </c>
      <c r="E128" s="447" t="s">
        <v>1106</v>
      </c>
      <c r="F128" s="606"/>
      <c r="I128" s="300"/>
      <c r="S128" s="152"/>
    </row>
    <row r="129" spans="1:19" ht="8" customHeight="1" thickBot="1" x14ac:dyDescent="0.25">
      <c r="A129" s="152"/>
      <c r="B129" s="488"/>
      <c r="C129" s="3057"/>
      <c r="D129" s="3036"/>
      <c r="E129" s="443"/>
      <c r="F129" s="792"/>
      <c r="G129" s="792"/>
      <c r="I129" s="300"/>
      <c r="S129" s="152"/>
    </row>
    <row r="130" spans="1:19" x14ac:dyDescent="0.2">
      <c r="A130" s="152"/>
      <c r="B130" s="597"/>
      <c r="C130" s="3832" t="s">
        <v>1107</v>
      </c>
      <c r="D130" s="3834" t="s">
        <v>1108</v>
      </c>
      <c r="E130" s="3835"/>
      <c r="F130" s="3803" t="s">
        <v>1109</v>
      </c>
      <c r="G130" s="3804"/>
      <c r="I130" s="300"/>
      <c r="S130" s="152"/>
    </row>
    <row r="131" spans="1:19" x14ac:dyDescent="0.2">
      <c r="A131" s="152"/>
      <c r="B131" s="597"/>
      <c r="C131" s="3833"/>
      <c r="D131" s="2979" t="str">
        <f>D111</f>
        <v xml:space="preserve">Low </v>
      </c>
      <c r="E131" s="3053" t="str">
        <f>E111</f>
        <v>High</v>
      </c>
      <c r="F131" s="2976" t="str">
        <f>F111</f>
        <v>Low</v>
      </c>
      <c r="G131" s="2977" t="str">
        <f>G111</f>
        <v>High</v>
      </c>
      <c r="I131" s="300"/>
      <c r="S131" s="152"/>
    </row>
    <row r="132" spans="1:19" ht="18.75" customHeight="1" thickBot="1" x14ac:dyDescent="0.25">
      <c r="A132" s="152"/>
      <c r="B132" s="597"/>
      <c r="C132" s="3037" t="str">
        <f>C74</f>
        <v>Pipeline (per km)</v>
      </c>
      <c r="D132" s="3038">
        <f>D74*$H$74</f>
        <v>678770000</v>
      </c>
      <c r="E132" s="3054">
        <f>E74*$H$74</f>
        <v>1021450000</v>
      </c>
      <c r="F132" s="3055">
        <f>D132*$D$128</f>
        <v>16969250</v>
      </c>
      <c r="G132" s="2978">
        <f>E132*$D$128</f>
        <v>25536250</v>
      </c>
      <c r="H132" s="300"/>
      <c r="I132" s="300"/>
      <c r="S132" s="152"/>
    </row>
    <row r="133" spans="1:19" ht="12.5" customHeight="1" x14ac:dyDescent="0.2">
      <c r="A133" s="152"/>
      <c r="C133" s="3020"/>
      <c r="D133" s="3021"/>
      <c r="E133" s="3021"/>
      <c r="F133" s="3021"/>
      <c r="G133" s="3021"/>
      <c r="H133" s="300"/>
      <c r="I133" s="300"/>
      <c r="S133" s="152"/>
    </row>
    <row r="134" spans="1:19" ht="16" thickBot="1" x14ac:dyDescent="0.25">
      <c r="A134" s="152"/>
      <c r="C134" s="3052" t="s">
        <v>1110</v>
      </c>
      <c r="D134" s="3040"/>
      <c r="E134" s="3023"/>
      <c r="F134" s="3023"/>
      <c r="G134" s="443"/>
      <c r="H134" s="792"/>
      <c r="I134" s="823"/>
      <c r="S134" s="152"/>
    </row>
    <row r="135" spans="1:19" ht="17" customHeight="1" x14ac:dyDescent="0.2">
      <c r="A135" s="152"/>
      <c r="B135" s="597"/>
      <c r="C135" s="3323" t="s">
        <v>297</v>
      </c>
      <c r="D135" s="3827" t="s">
        <v>298</v>
      </c>
      <c r="E135" s="3457"/>
      <c r="F135" s="3828" t="s">
        <v>715</v>
      </c>
      <c r="G135" s="3829"/>
      <c r="H135" s="3809" t="s">
        <v>1111</v>
      </c>
      <c r="I135" s="3810"/>
      <c r="S135" s="152"/>
    </row>
    <row r="136" spans="1:19" ht="28.25" customHeight="1" x14ac:dyDescent="0.2">
      <c r="A136" s="152"/>
      <c r="B136" s="597"/>
      <c r="C136" s="3323"/>
      <c r="D136" s="3573"/>
      <c r="E136" s="3437"/>
      <c r="F136" s="3830"/>
      <c r="G136" s="3831"/>
      <c r="H136" s="3824" t="s">
        <v>1112</v>
      </c>
      <c r="I136" s="3825"/>
      <c r="J136" s="594"/>
      <c r="K136" s="594"/>
      <c r="L136" s="2030"/>
      <c r="M136" s="2030"/>
      <c r="N136" s="3794"/>
      <c r="O136" s="3794"/>
      <c r="S136" s="152"/>
    </row>
    <row r="137" spans="1:19" ht="15" customHeight="1" x14ac:dyDescent="0.2">
      <c r="A137" s="152"/>
      <c r="B137" s="597"/>
      <c r="C137" s="3591"/>
      <c r="D137" s="2973" t="str">
        <f t="shared" ref="D137:G140" si="18">D111</f>
        <v xml:space="preserve">Low </v>
      </c>
      <c r="E137" s="2973" t="str">
        <f t="shared" si="18"/>
        <v>High</v>
      </c>
      <c r="F137" s="2985" t="str">
        <f t="shared" si="18"/>
        <v>Low</v>
      </c>
      <c r="G137" s="2974" t="str">
        <f t="shared" si="18"/>
        <v>High</v>
      </c>
      <c r="H137" s="2975" t="str">
        <f>D111</f>
        <v xml:space="preserve">Low </v>
      </c>
      <c r="I137" s="2974" t="str">
        <f>E111</f>
        <v>High</v>
      </c>
      <c r="J137" s="279"/>
      <c r="K137" s="279"/>
      <c r="L137" s="279"/>
      <c r="M137" s="279"/>
      <c r="N137" s="279"/>
      <c r="O137" s="279"/>
      <c r="S137" s="152"/>
    </row>
    <row r="138" spans="1:19" x14ac:dyDescent="0.2">
      <c r="A138" s="152"/>
      <c r="B138" s="597"/>
      <c r="C138" s="3049" t="str">
        <f>C112</f>
        <v xml:space="preserve">Small LH₂ carriers </v>
      </c>
      <c r="D138" s="595">
        <f t="shared" si="18"/>
        <v>1500</v>
      </c>
      <c r="E138" s="595">
        <f t="shared" si="18"/>
        <v>3000</v>
      </c>
      <c r="F138" s="595">
        <f t="shared" si="18"/>
        <v>106.2</v>
      </c>
      <c r="G138" s="826">
        <f t="shared" si="18"/>
        <v>212.4</v>
      </c>
      <c r="H138" s="825">
        <f>($H$74/50)*$F$74*F138*1000</f>
        <v>139971.60000000003</v>
      </c>
      <c r="I138" s="827">
        <f>($H$74/50)*$G$74*G138*1000</f>
        <v>839829.59999999986</v>
      </c>
      <c r="J138" s="301"/>
      <c r="K138" s="301"/>
      <c r="L138" s="301"/>
      <c r="M138" s="301"/>
      <c r="N138" s="301"/>
      <c r="O138" s="301"/>
      <c r="S138" s="152"/>
    </row>
    <row r="139" spans="1:19" x14ac:dyDescent="0.2">
      <c r="A139" s="152"/>
      <c r="B139" s="597"/>
      <c r="C139" s="3049" t="str">
        <f>C113</f>
        <v>Medium LH₂ carriers</v>
      </c>
      <c r="D139" s="595">
        <f t="shared" si="18"/>
        <v>10000</v>
      </c>
      <c r="E139" s="595">
        <f t="shared" si="18"/>
        <v>20000</v>
      </c>
      <c r="F139" s="595">
        <f t="shared" si="18"/>
        <v>708</v>
      </c>
      <c r="G139" s="826">
        <f t="shared" si="18"/>
        <v>1416</v>
      </c>
      <c r="H139" s="466">
        <f>($H$74/50)*$F$74*F139*1000</f>
        <v>933144</v>
      </c>
      <c r="I139" s="827">
        <f t="shared" ref="I139:I140" si="19">($H$74/50)*$G$74*G139*1000</f>
        <v>5598864</v>
      </c>
      <c r="J139" s="301"/>
      <c r="K139" s="301"/>
      <c r="L139" s="301"/>
      <c r="M139" s="301"/>
      <c r="N139" s="301"/>
      <c r="O139" s="301"/>
      <c r="S139" s="152"/>
    </row>
    <row r="140" spans="1:19" ht="33" thickBot="1" x14ac:dyDescent="0.25">
      <c r="A140" s="152"/>
      <c r="B140" s="597"/>
      <c r="C140" s="3050" t="str">
        <f>C114</f>
        <v xml:space="preserve">Large future carriers (under development) </v>
      </c>
      <c r="D140" s="595">
        <f t="shared" si="18"/>
        <v>40000</v>
      </c>
      <c r="E140" s="595">
        <f t="shared" si="18"/>
        <v>50000</v>
      </c>
      <c r="F140" s="595">
        <f t="shared" si="18"/>
        <v>2832</v>
      </c>
      <c r="G140" s="3051">
        <f t="shared" si="18"/>
        <v>3540</v>
      </c>
      <c r="H140" s="824">
        <f>($H$74/50)*$F$74*F140*1000</f>
        <v>3732576</v>
      </c>
      <c r="I140" s="828">
        <f t="shared" si="19"/>
        <v>13997160</v>
      </c>
      <c r="J140" s="301"/>
      <c r="K140" s="301"/>
      <c r="L140" s="301"/>
      <c r="M140" s="301"/>
      <c r="N140" s="301"/>
      <c r="O140" s="301"/>
      <c r="S140" s="152"/>
    </row>
    <row r="141" spans="1:19" x14ac:dyDescent="0.2">
      <c r="A141" s="152"/>
      <c r="B141" s="3022"/>
      <c r="C141" s="3041"/>
      <c r="D141" s="3042"/>
      <c r="E141" s="3042"/>
      <c r="F141" s="3042"/>
      <c r="G141" s="3042"/>
      <c r="H141" s="658"/>
      <c r="I141" s="3048"/>
      <c r="J141" s="704"/>
      <c r="K141" s="704"/>
      <c r="L141" s="704"/>
      <c r="M141" s="704"/>
      <c r="N141" s="704"/>
      <c r="O141" s="704"/>
      <c r="P141" s="443"/>
      <c r="Q141" s="443"/>
      <c r="R141" s="443"/>
      <c r="S141" s="3025"/>
    </row>
    <row r="142" spans="1:19" ht="29" customHeight="1" x14ac:dyDescent="0.2">
      <c r="A142" s="152"/>
      <c r="C142" s="3826" t="s">
        <v>1113</v>
      </c>
      <c r="D142" s="3826"/>
      <c r="E142" s="484"/>
      <c r="F142" s="484"/>
      <c r="G142" s="484"/>
      <c r="H142" s="465"/>
      <c r="I142" s="3043"/>
      <c r="J142" s="301"/>
      <c r="K142" s="301"/>
      <c r="L142" s="301"/>
      <c r="M142" s="301"/>
      <c r="N142" s="301"/>
      <c r="O142" s="301"/>
      <c r="S142" s="152"/>
    </row>
    <row r="143" spans="1:19" ht="16" thickBot="1" x14ac:dyDescent="0.25">
      <c r="A143" s="152"/>
      <c r="C143" s="267"/>
      <c r="D143" s="267"/>
      <c r="E143" s="267"/>
      <c r="F143" s="267"/>
      <c r="I143" s="3043"/>
      <c r="S143" s="152"/>
    </row>
    <row r="144" spans="1:19" ht="16" thickBot="1" x14ac:dyDescent="0.25">
      <c r="A144" s="152"/>
      <c r="B144" s="816"/>
      <c r="C144" s="822" t="s">
        <v>1114</v>
      </c>
      <c r="E144" s="267"/>
      <c r="F144" s="267"/>
      <c r="I144" s="300"/>
      <c r="S144" s="152"/>
    </row>
    <row r="145" spans="1:19" ht="16" thickBot="1" x14ac:dyDescent="0.25">
      <c r="A145" s="152"/>
      <c r="B145" s="816"/>
      <c r="C145" s="3044">
        <v>1.8</v>
      </c>
      <c r="D145" s="3045" t="s">
        <v>1115</v>
      </c>
      <c r="E145" s="3046">
        <v>1.8520000000000001</v>
      </c>
      <c r="F145" s="3047" t="s">
        <v>411</v>
      </c>
      <c r="S145" s="152"/>
    </row>
    <row r="146" spans="1:19" ht="34.5" customHeight="1" x14ac:dyDescent="0.2">
      <c r="A146" s="152"/>
      <c r="B146" s="496"/>
      <c r="C146" s="3771" t="s">
        <v>1116</v>
      </c>
      <c r="D146" s="3816" t="s">
        <v>1117</v>
      </c>
      <c r="E146" s="3817"/>
      <c r="F146" s="2926" t="s">
        <v>1118</v>
      </c>
      <c r="G146" s="2970"/>
      <c r="H146" s="3786" t="s">
        <v>418</v>
      </c>
      <c r="I146" s="3787"/>
      <c r="J146" s="3787"/>
      <c r="K146" s="3787"/>
      <c r="L146" s="3788"/>
      <c r="M146" s="358"/>
      <c r="N146" s="358"/>
      <c r="O146" s="358"/>
      <c r="P146" s="358"/>
      <c r="Q146" s="358"/>
      <c r="R146" s="358"/>
      <c r="S146" s="152"/>
    </row>
    <row r="147" spans="1:19" ht="16" thickBot="1" x14ac:dyDescent="0.25">
      <c r="A147" s="152"/>
      <c r="B147" s="496"/>
      <c r="C147" s="3772"/>
      <c r="D147" s="2971" t="s">
        <v>338</v>
      </c>
      <c r="E147" s="2971" t="s">
        <v>139</v>
      </c>
      <c r="F147" s="2972" t="s">
        <v>338</v>
      </c>
      <c r="G147" s="2971" t="s">
        <v>139</v>
      </c>
      <c r="H147" s="3789"/>
      <c r="I147" s="3790"/>
      <c r="J147" s="3790"/>
      <c r="K147" s="3790"/>
      <c r="L147" s="3791"/>
      <c r="M147" s="358"/>
      <c r="N147" s="358"/>
      <c r="O147" s="358"/>
      <c r="P147" s="358"/>
      <c r="Q147" s="358"/>
      <c r="R147" s="358"/>
      <c r="S147" s="152"/>
    </row>
    <row r="148" spans="1:19" ht="33.75" customHeight="1" x14ac:dyDescent="0.2">
      <c r="A148" s="152"/>
      <c r="B148" s="496"/>
      <c r="C148" s="494" t="s">
        <v>1119</v>
      </c>
      <c r="D148" s="308">
        <v>3560</v>
      </c>
      <c r="E148" s="54"/>
      <c r="F148" s="311">
        <f>D148*$E$145</f>
        <v>6593.12</v>
      </c>
      <c r="G148" s="311"/>
      <c r="H148" s="3813" t="s">
        <v>1120</v>
      </c>
      <c r="I148" s="3814"/>
      <c r="J148" s="3814"/>
      <c r="K148" s="3814"/>
      <c r="L148" s="3815"/>
      <c r="M148" s="13"/>
      <c r="N148" s="13"/>
      <c r="O148" s="13"/>
      <c r="P148" s="13"/>
      <c r="Q148" s="13"/>
      <c r="R148" s="13"/>
      <c r="S148" s="152"/>
    </row>
    <row r="149" spans="1:19" ht="50.25" customHeight="1" x14ac:dyDescent="0.2">
      <c r="A149" s="152"/>
      <c r="B149" s="496"/>
      <c r="C149" s="495" t="s">
        <v>1121</v>
      </c>
      <c r="D149" s="417">
        <v>4800</v>
      </c>
      <c r="E149" s="418">
        <v>5200</v>
      </c>
      <c r="F149" s="417">
        <f>D149*$E$145</f>
        <v>8889.6</v>
      </c>
      <c r="G149" s="419">
        <f t="shared" ref="G149:G150" si="20">E149*$E$145</f>
        <v>9630.4</v>
      </c>
      <c r="H149" s="3304" t="s">
        <v>1122</v>
      </c>
      <c r="I149" s="3305"/>
      <c r="J149" s="3305"/>
      <c r="K149" s="3305"/>
      <c r="L149" s="3782"/>
      <c r="M149" s="13"/>
      <c r="N149" s="13"/>
      <c r="O149" s="13"/>
      <c r="P149" s="13"/>
      <c r="Q149" s="13"/>
      <c r="R149" s="13"/>
      <c r="S149" s="152"/>
    </row>
    <row r="150" spans="1:19" ht="36.75" customHeight="1" x14ac:dyDescent="0.2">
      <c r="A150" s="152"/>
      <c r="B150" s="496"/>
      <c r="C150" s="598" t="s">
        <v>1123</v>
      </c>
      <c r="D150" s="602">
        <v>5000</v>
      </c>
      <c r="E150" s="599">
        <v>5500</v>
      </c>
      <c r="F150" s="417">
        <f>D150*$E$145</f>
        <v>9260</v>
      </c>
      <c r="G150" s="419">
        <f t="shared" si="20"/>
        <v>10186</v>
      </c>
      <c r="H150" s="3304" t="s">
        <v>1124</v>
      </c>
      <c r="I150" s="3305"/>
      <c r="J150" s="3305"/>
      <c r="K150" s="3305"/>
      <c r="L150" s="3782"/>
      <c r="M150" s="13"/>
      <c r="N150" s="13"/>
      <c r="O150" s="13"/>
      <c r="P150" s="13"/>
      <c r="Q150" s="13"/>
      <c r="R150" s="13"/>
      <c r="S150" s="152"/>
    </row>
    <row r="151" spans="1:19" ht="33.75" customHeight="1" thickBot="1" x14ac:dyDescent="0.25">
      <c r="A151" s="152"/>
      <c r="B151" s="496"/>
      <c r="C151" s="601" t="s">
        <v>1125</v>
      </c>
      <c r="D151" s="603">
        <v>3850</v>
      </c>
      <c r="E151" s="603">
        <v>4200</v>
      </c>
      <c r="F151" s="498">
        <f>D151*$E$145</f>
        <v>7130.2000000000007</v>
      </c>
      <c r="G151" s="498">
        <f>E151*$E$145</f>
        <v>7778.4000000000005</v>
      </c>
      <c r="H151" s="3783" t="s">
        <v>1126</v>
      </c>
      <c r="I151" s="3784"/>
      <c r="J151" s="3784"/>
      <c r="K151" s="3784"/>
      <c r="L151" s="3785"/>
      <c r="M151" s="13"/>
      <c r="N151" s="13"/>
      <c r="O151" s="13"/>
      <c r="P151" s="13"/>
      <c r="Q151" s="13"/>
      <c r="R151" s="13"/>
      <c r="S151" s="152"/>
    </row>
    <row r="152" spans="1:19" x14ac:dyDescent="0.2">
      <c r="A152" s="152"/>
      <c r="S152" s="152"/>
    </row>
    <row r="153" spans="1:19" ht="16" thickBot="1" x14ac:dyDescent="0.25">
      <c r="A153" s="152"/>
      <c r="B153" s="490"/>
      <c r="C153" s="481"/>
      <c r="D153" s="481"/>
      <c r="E153" s="481"/>
      <c r="F153" s="481"/>
      <c r="G153" s="481"/>
      <c r="H153" s="481"/>
      <c r="I153" s="481"/>
      <c r="J153" s="481"/>
      <c r="K153" s="481"/>
      <c r="L153" s="481"/>
      <c r="M153" s="481"/>
      <c r="N153" s="481"/>
      <c r="O153" s="481"/>
      <c r="P153" s="481"/>
      <c r="Q153" s="481"/>
      <c r="R153" s="481"/>
      <c r="S153" s="482"/>
    </row>
    <row r="154" spans="1:19" x14ac:dyDescent="0.2">
      <c r="A154" s="152"/>
      <c r="B154" s="3752" t="s">
        <v>430</v>
      </c>
      <c r="C154" s="3753"/>
      <c r="D154" s="3753"/>
      <c r="E154" s="3753"/>
      <c r="F154" s="3753"/>
      <c r="G154" s="3753"/>
      <c r="H154" s="3753"/>
      <c r="S154" s="487"/>
    </row>
    <row r="155" spans="1:19" x14ac:dyDescent="0.2">
      <c r="A155" s="152"/>
      <c r="B155" s="3754"/>
      <c r="C155" s="3485"/>
      <c r="D155" s="3485"/>
      <c r="E155" s="3485"/>
      <c r="F155" s="3485"/>
      <c r="G155" s="3485"/>
      <c r="H155" s="3485"/>
      <c r="S155" s="152"/>
    </row>
    <row r="156" spans="1:19" x14ac:dyDescent="0.2">
      <c r="A156" s="152"/>
      <c r="S156" s="152"/>
    </row>
    <row r="157" spans="1:19" x14ac:dyDescent="0.2">
      <c r="A157" s="152"/>
      <c r="B157" s="2" t="s">
        <v>232</v>
      </c>
      <c r="C157" s="1" t="s">
        <v>1127</v>
      </c>
      <c r="S157" s="152"/>
    </row>
    <row r="158" spans="1:19" x14ac:dyDescent="0.2">
      <c r="A158" s="152"/>
      <c r="C158" s="1" t="s">
        <v>1128</v>
      </c>
      <c r="S158" s="152"/>
    </row>
    <row r="159" spans="1:19" x14ac:dyDescent="0.2">
      <c r="A159" s="152"/>
      <c r="C159" s="1" t="s">
        <v>391</v>
      </c>
      <c r="S159" s="152"/>
    </row>
    <row r="160" spans="1:19" x14ac:dyDescent="0.2">
      <c r="A160" s="152"/>
      <c r="C160" s="1" t="s">
        <v>1129</v>
      </c>
      <c r="S160" s="152"/>
    </row>
    <row r="161" spans="1:19" x14ac:dyDescent="0.2">
      <c r="A161" s="152"/>
      <c r="C161" s="1" t="s">
        <v>1130</v>
      </c>
      <c r="F161" s="2" t="s">
        <v>1131</v>
      </c>
      <c r="S161" s="152"/>
    </row>
    <row r="162" spans="1:19" x14ac:dyDescent="0.2">
      <c r="A162" s="152"/>
      <c r="C162" s="1" t="s">
        <v>1132</v>
      </c>
      <c r="F162" s="2" t="s">
        <v>1133</v>
      </c>
      <c r="S162" s="152"/>
    </row>
    <row r="163" spans="1:19" x14ac:dyDescent="0.2">
      <c r="A163" s="152"/>
      <c r="S163" s="152"/>
    </row>
    <row r="164" spans="1:19" x14ac:dyDescent="0.2">
      <c r="A164" s="152"/>
      <c r="S164" s="152"/>
    </row>
    <row r="165" spans="1:19" x14ac:dyDescent="0.2">
      <c r="A165" s="152"/>
      <c r="S165" s="152"/>
    </row>
    <row r="166" spans="1:19" x14ac:dyDescent="0.2">
      <c r="A166" s="152"/>
      <c r="S166" s="152"/>
    </row>
    <row r="167" spans="1:19" x14ac:dyDescent="0.2">
      <c r="A167" s="152"/>
      <c r="S167" s="152"/>
    </row>
    <row r="168" spans="1:19" x14ac:dyDescent="0.2">
      <c r="A168" s="152"/>
      <c r="S168" s="152"/>
    </row>
    <row r="169" spans="1:19" x14ac:dyDescent="0.2">
      <c r="A169" s="152"/>
      <c r="S169" s="152"/>
    </row>
    <row r="170" spans="1:19" x14ac:dyDescent="0.2">
      <c r="A170" s="152"/>
      <c r="S170" s="152"/>
    </row>
    <row r="171" spans="1:19" x14ac:dyDescent="0.2">
      <c r="A171" s="152"/>
      <c r="S171" s="152"/>
    </row>
    <row r="172" spans="1:19" x14ac:dyDescent="0.2">
      <c r="A172" s="152"/>
      <c r="S172" s="152"/>
    </row>
    <row r="173" spans="1:19" x14ac:dyDescent="0.2">
      <c r="A173" s="152"/>
      <c r="S173" s="152"/>
    </row>
    <row r="174" spans="1:19" x14ac:dyDescent="0.2">
      <c r="A174" s="152"/>
      <c r="S174" s="152"/>
    </row>
    <row r="175" spans="1:19" x14ac:dyDescent="0.2">
      <c r="A175" s="152"/>
      <c r="S175" s="152"/>
    </row>
    <row r="176" spans="1:19" x14ac:dyDescent="0.2">
      <c r="A176" s="152"/>
      <c r="S176" s="152"/>
    </row>
    <row r="177" spans="1:19" x14ac:dyDescent="0.2">
      <c r="A177" s="152"/>
      <c r="S177" s="152"/>
    </row>
    <row r="178" spans="1:19" x14ac:dyDescent="0.2">
      <c r="A178" s="152"/>
      <c r="S178" s="152"/>
    </row>
    <row r="179" spans="1:19" x14ac:dyDescent="0.2">
      <c r="A179" s="152"/>
      <c r="S179" s="152"/>
    </row>
    <row r="180" spans="1:19" x14ac:dyDescent="0.2">
      <c r="A180" s="152"/>
      <c r="S180" s="152"/>
    </row>
    <row r="181" spans="1:19" x14ac:dyDescent="0.2">
      <c r="A181" s="152"/>
      <c r="S181" s="152"/>
    </row>
    <row r="182" spans="1:19" ht="16" thickBot="1" x14ac:dyDescent="0.25">
      <c r="A182" s="152"/>
      <c r="B182" s="490"/>
      <c r="C182" s="481"/>
      <c r="D182" s="481"/>
      <c r="E182" s="481"/>
      <c r="F182" s="481"/>
      <c r="G182" s="481"/>
      <c r="H182" s="481"/>
      <c r="I182" s="481"/>
      <c r="J182" s="481"/>
      <c r="K182" s="481"/>
      <c r="L182" s="481"/>
      <c r="M182" s="481"/>
      <c r="N182" s="481"/>
      <c r="O182" s="481"/>
      <c r="P182" s="481"/>
      <c r="Q182" s="481"/>
      <c r="R182" s="481"/>
      <c r="S182" s="482"/>
    </row>
  </sheetData>
  <mergeCells count="86">
    <mergeCell ref="I9:O9"/>
    <mergeCell ref="L20:M21"/>
    <mergeCell ref="I20:I21"/>
    <mergeCell ref="J20:K20"/>
    <mergeCell ref="F117:K117"/>
    <mergeCell ref="H109:K109"/>
    <mergeCell ref="L109:O109"/>
    <mergeCell ref="L110:M110"/>
    <mergeCell ref="H110:I110"/>
    <mergeCell ref="F39:F40"/>
    <mergeCell ref="G78:J78"/>
    <mergeCell ref="N46:N48"/>
    <mergeCell ref="J32:K32"/>
    <mergeCell ref="F87:F88"/>
    <mergeCell ref="G79:G80"/>
    <mergeCell ref="H79:I79"/>
    <mergeCell ref="H135:I135"/>
    <mergeCell ref="C124:D125"/>
    <mergeCell ref="C105:D106"/>
    <mergeCell ref="H148:L148"/>
    <mergeCell ref="H149:L149"/>
    <mergeCell ref="D146:E146"/>
    <mergeCell ref="D117:E118"/>
    <mergeCell ref="C117:C119"/>
    <mergeCell ref="H136:I136"/>
    <mergeCell ref="C142:D142"/>
    <mergeCell ref="C135:C137"/>
    <mergeCell ref="D135:E136"/>
    <mergeCell ref="F135:G136"/>
    <mergeCell ref="C130:C131"/>
    <mergeCell ref="D130:E130"/>
    <mergeCell ref="H150:L150"/>
    <mergeCell ref="H151:L151"/>
    <mergeCell ref="H146:L147"/>
    <mergeCell ref="D54:E54"/>
    <mergeCell ref="B1:S2"/>
    <mergeCell ref="N136:O136"/>
    <mergeCell ref="C109:C111"/>
    <mergeCell ref="N110:O110"/>
    <mergeCell ref="J110:K110"/>
    <mergeCell ref="D109:E110"/>
    <mergeCell ref="D72:E72"/>
    <mergeCell ref="J30:K30"/>
    <mergeCell ref="D46:E47"/>
    <mergeCell ref="C20:C21"/>
    <mergeCell ref="F130:G130"/>
    <mergeCell ref="F109:G110"/>
    <mergeCell ref="C13:C14"/>
    <mergeCell ref="F20:G21"/>
    <mergeCell ref="D39:E39"/>
    <mergeCell ref="C39:C40"/>
    <mergeCell ref="F32:G32"/>
    <mergeCell ref="F30:I30"/>
    <mergeCell ref="D20:E20"/>
    <mergeCell ref="B154:H155"/>
    <mergeCell ref="C103:L104"/>
    <mergeCell ref="C54:C55"/>
    <mergeCell ref="C61:C63"/>
    <mergeCell ref="D61:I61"/>
    <mergeCell ref="F96:G96"/>
    <mergeCell ref="J79:J80"/>
    <mergeCell ref="C71:H71"/>
    <mergeCell ref="D79:E79"/>
    <mergeCell ref="D96:E96"/>
    <mergeCell ref="C72:C73"/>
    <mergeCell ref="C146:C147"/>
    <mergeCell ref="C79:C80"/>
    <mergeCell ref="C96:C97"/>
    <mergeCell ref="C87:C88"/>
    <mergeCell ref="D87:E87"/>
    <mergeCell ref="C78:E78"/>
    <mergeCell ref="C4:F5"/>
    <mergeCell ref="C16:C17"/>
    <mergeCell ref="C9:C10"/>
    <mergeCell ref="C26:K27"/>
    <mergeCell ref="F46:G47"/>
    <mergeCell ref="F72:G72"/>
    <mergeCell ref="C68:J69"/>
    <mergeCell ref="D7:F7"/>
    <mergeCell ref="C46:C48"/>
    <mergeCell ref="J47:K47"/>
    <mergeCell ref="C31:C33"/>
    <mergeCell ref="D31:E32"/>
    <mergeCell ref="H46:I47"/>
    <mergeCell ref="H32:I32"/>
    <mergeCell ref="J46:M46"/>
  </mergeCells>
  <hyperlinks>
    <hyperlink ref="C160" r:id="rId1" xr:uid="{577FC579-CBC7-4437-BCA6-BB619CD55DFD}"/>
    <hyperlink ref="C159" r:id="rId2" xr:uid="{F573C3A7-3BC1-4206-8FAE-9FDB4CD89D3C}"/>
    <hyperlink ref="C158" r:id="rId3" xr:uid="{9F94BC12-EE45-4217-A5EB-62F02735F266}"/>
    <hyperlink ref="C157" r:id="rId4" xr:uid="{E295A595-ACC4-42A7-A6BF-16F7A0FFF293}"/>
    <hyperlink ref="C161" r:id="rId5" xr:uid="{B40044F2-D08A-4985-9C2C-C283E1884F74}"/>
    <hyperlink ref="C162" r:id="rId6" xr:uid="{D976321D-3624-4D10-9F7D-2506353EEA13}"/>
  </hyperlinks>
  <pageMargins left="0.7" right="0.7" top="0.75" bottom="0.75" header="0.3" footer="0.3"/>
  <pageSetup paperSize="9" orientation="portrait" r:id="rId7"/>
  <ignoredErrors>
    <ignoredError sqref="E75:F75" formula="1"/>
  </ignoredErrors>
  <drawing r:id="rId8"/>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E5E02-2DB3-4174-8796-F1823A312C71}">
  <sheetPr>
    <tabColor theme="5" tint="0.59999389629810485"/>
  </sheetPr>
  <dimension ref="A1:O422"/>
  <sheetViews>
    <sheetView workbookViewId="0">
      <pane xSplit="1" ySplit="2" topLeftCell="B3" activePane="bottomRight" state="frozen"/>
      <selection pane="topRight" activeCell="B1" sqref="B1"/>
      <selection pane="bottomLeft" activeCell="A4" sqref="A4"/>
      <selection pane="bottomRight" activeCell="B1" sqref="B1:O2"/>
    </sheetView>
  </sheetViews>
  <sheetFormatPr baseColWidth="10" defaultColWidth="8.83203125" defaultRowHeight="15" x14ac:dyDescent="0.2"/>
  <cols>
    <col min="3" max="3" width="10.5" customWidth="1"/>
    <col min="4" max="4" width="25.83203125" customWidth="1"/>
    <col min="5" max="5" width="20.83203125" style="147" customWidth="1"/>
    <col min="6" max="6" width="21" customWidth="1"/>
    <col min="7" max="7" width="18.6640625" style="325" customWidth="1"/>
    <col min="8" max="8" width="19.6640625" customWidth="1"/>
    <col min="9" max="9" width="21.33203125" customWidth="1"/>
    <col min="10" max="10" width="20.5" customWidth="1"/>
    <col min="11" max="11" width="18.5" customWidth="1"/>
  </cols>
  <sheetData>
    <row r="1" spans="1:15" ht="15" customHeight="1" x14ac:dyDescent="0.2">
      <c r="A1" s="152"/>
      <c r="B1" s="3254" t="s">
        <v>1134</v>
      </c>
      <c r="C1" s="3255"/>
      <c r="D1" s="3255"/>
      <c r="E1" s="3255"/>
      <c r="F1" s="3255"/>
      <c r="G1" s="3255"/>
      <c r="H1" s="3255"/>
      <c r="I1" s="3255"/>
      <c r="J1" s="3255"/>
      <c r="K1" s="3255"/>
      <c r="L1" s="3255"/>
      <c r="M1" s="3255"/>
      <c r="N1" s="3255"/>
      <c r="O1" s="3256"/>
    </row>
    <row r="2" spans="1:15" ht="15.75" customHeight="1" thickBot="1" x14ac:dyDescent="0.25">
      <c r="A2" s="152"/>
      <c r="B2" s="3257"/>
      <c r="C2" s="3258"/>
      <c r="D2" s="3258"/>
      <c r="E2" s="3258"/>
      <c r="F2" s="3258"/>
      <c r="G2" s="3258"/>
      <c r="H2" s="3258"/>
      <c r="I2" s="3258"/>
      <c r="J2" s="3258"/>
      <c r="K2" s="3258"/>
      <c r="L2" s="3258"/>
      <c r="M2" s="3258"/>
      <c r="N2" s="3258"/>
      <c r="O2" s="3259"/>
    </row>
    <row r="3" spans="1:15" ht="15" customHeight="1" x14ac:dyDescent="0.2">
      <c r="A3" s="152"/>
      <c r="D3" s="3857" t="s">
        <v>323</v>
      </c>
      <c r="E3" s="3857"/>
      <c r="F3" s="3857"/>
      <c r="G3" s="3857"/>
      <c r="H3" s="3857"/>
      <c r="O3" s="152"/>
    </row>
    <row r="4" spans="1:15" ht="15" customHeight="1" x14ac:dyDescent="0.2">
      <c r="A4" s="152"/>
      <c r="D4" s="3428"/>
      <c r="E4" s="3428"/>
      <c r="F4" s="3428"/>
      <c r="G4" s="3428"/>
      <c r="H4" s="3428"/>
      <c r="O4" s="152"/>
    </row>
    <row r="5" spans="1:15" ht="15" customHeight="1" x14ac:dyDescent="0.2">
      <c r="A5" s="152"/>
      <c r="D5" s="2271"/>
      <c r="E5" s="2271"/>
      <c r="F5" s="2271"/>
      <c r="G5" s="2271"/>
      <c r="H5" s="2271"/>
      <c r="O5" s="152"/>
    </row>
    <row r="6" spans="1:15" ht="15" customHeight="1" x14ac:dyDescent="0.2">
      <c r="A6" s="152"/>
      <c r="D6" s="2802" t="s">
        <v>289</v>
      </c>
      <c r="E6" s="3940" t="s">
        <v>1135</v>
      </c>
      <c r="F6" s="3940"/>
      <c r="G6" s="3940"/>
      <c r="H6" s="3941"/>
      <c r="O6" s="152"/>
    </row>
    <row r="7" spans="1:15" ht="16" x14ac:dyDescent="0.2">
      <c r="A7" s="152"/>
      <c r="D7" s="676" t="s">
        <v>1136</v>
      </c>
      <c r="E7" s="653">
        <v>60</v>
      </c>
      <c r="F7" s="149" t="s">
        <v>484</v>
      </c>
      <c r="G7" s="665"/>
      <c r="H7" s="150"/>
      <c r="O7" s="152"/>
    </row>
    <row r="8" spans="1:15" ht="16" x14ac:dyDescent="0.2">
      <c r="A8" s="152"/>
      <c r="D8" s="621" t="s">
        <v>1137</v>
      </c>
      <c r="E8" s="664">
        <f>'2.54 GW Electrolyser H2 Prod.'!C110</f>
        <v>6.9800000000000001E-2</v>
      </c>
      <c r="F8" s="446"/>
      <c r="G8" s="666"/>
      <c r="H8" s="663"/>
      <c r="O8" s="152"/>
    </row>
    <row r="9" spans="1:15" ht="16" x14ac:dyDescent="0.2">
      <c r="A9" s="152"/>
      <c r="D9" s="622" t="s">
        <v>1138</v>
      </c>
      <c r="E9" s="657">
        <f>'2.54 GW Electrolyser H2 Prod.'!D8/1000</f>
        <v>0.10431</v>
      </c>
      <c r="F9" s="443" t="s">
        <v>1139</v>
      </c>
      <c r="G9" s="667"/>
      <c r="H9" s="447"/>
      <c r="O9" s="152"/>
    </row>
    <row r="10" spans="1:15" ht="16" x14ac:dyDescent="0.2">
      <c r="A10" s="152"/>
      <c r="D10" s="621" t="s">
        <v>879</v>
      </c>
      <c r="E10" s="771">
        <f>'1.27 GW Electrolyser H2 Prod. '!C142</f>
        <v>111637440</v>
      </c>
      <c r="F10" s="446" t="s">
        <v>826</v>
      </c>
      <c r="G10" s="666"/>
      <c r="H10" s="663"/>
      <c r="O10" s="152"/>
    </row>
    <row r="11" spans="1:15" ht="16" x14ac:dyDescent="0.2">
      <c r="A11" s="152"/>
      <c r="D11" s="620" t="s">
        <v>647</v>
      </c>
      <c r="E11" s="656">
        <f>($E$8*(1+0.08)^$E$7)/((1+0.08)^$E$7-1)</f>
        <v>7.0496210296280837E-2</v>
      </c>
      <c r="H11" s="442"/>
      <c r="O11" s="152"/>
    </row>
    <row r="12" spans="1:15" ht="16" x14ac:dyDescent="0.2">
      <c r="A12" s="152"/>
      <c r="D12" s="621" t="s">
        <v>1140</v>
      </c>
      <c r="E12" s="660">
        <v>0.02</v>
      </c>
      <c r="F12" s="661" t="s">
        <v>141</v>
      </c>
      <c r="G12" s="662">
        <v>0.04</v>
      </c>
      <c r="H12" s="663" t="s">
        <v>377</v>
      </c>
      <c r="O12" s="152"/>
    </row>
    <row r="13" spans="1:15" ht="16" x14ac:dyDescent="0.2">
      <c r="A13" s="152"/>
      <c r="D13" s="622" t="s">
        <v>1141</v>
      </c>
      <c r="E13" s="670">
        <v>0.08</v>
      </c>
      <c r="F13" s="671" t="s">
        <v>141</v>
      </c>
      <c r="G13" s="682">
        <v>0.1</v>
      </c>
      <c r="H13" s="663" t="s">
        <v>377</v>
      </c>
      <c r="O13" s="152"/>
    </row>
    <row r="14" spans="1:15" ht="16" x14ac:dyDescent="0.2">
      <c r="A14" s="152"/>
      <c r="D14" s="622" t="s">
        <v>644</v>
      </c>
      <c r="E14" s="670">
        <v>0.01</v>
      </c>
      <c r="F14" s="671" t="s">
        <v>141</v>
      </c>
      <c r="G14" s="682">
        <v>0.04</v>
      </c>
      <c r="H14" s="447"/>
      <c r="O14" s="152"/>
    </row>
    <row r="15" spans="1:15" ht="32" x14ac:dyDescent="0.2">
      <c r="A15" s="152"/>
      <c r="D15" s="622" t="s">
        <v>1142</v>
      </c>
      <c r="E15" s="657">
        <f>Compression!D45</f>
        <v>1.05</v>
      </c>
      <c r="F15" s="658" t="s">
        <v>141</v>
      </c>
      <c r="G15" s="659">
        <f>Compression!E45</f>
        <v>8.6</v>
      </c>
      <c r="H15" s="447"/>
      <c r="O15" s="152"/>
    </row>
    <row r="16" spans="1:15" ht="32" x14ac:dyDescent="0.2">
      <c r="A16" s="152"/>
      <c r="D16" s="621" t="s">
        <v>1143</v>
      </c>
      <c r="E16" s="673">
        <v>2.5</v>
      </c>
      <c r="F16" s="674"/>
      <c r="G16" s="675"/>
      <c r="H16" s="663"/>
      <c r="O16" s="152"/>
    </row>
    <row r="17" spans="1:15" ht="16" x14ac:dyDescent="0.2">
      <c r="A17" s="152"/>
      <c r="C17" s="442"/>
      <c r="D17" s="621" t="str">
        <f>'Hydrogen Transportation'!C94</f>
        <v>LH2 Ship Capex (A$/m3)</v>
      </c>
      <c r="E17" s="681">
        <f>'Hydrogen Transportation'!D94</f>
        <v>20000</v>
      </c>
      <c r="F17" s="680" t="str">
        <f>'Hydrogen Transportation'!E94</f>
        <v>to</v>
      </c>
      <c r="G17" s="681">
        <f>'Hydrogen Transportation'!F94</f>
        <v>30000</v>
      </c>
      <c r="H17" s="663" t="s">
        <v>1144</v>
      </c>
      <c r="O17" s="152"/>
    </row>
    <row r="18" spans="1:15" ht="16" thickBot="1" x14ac:dyDescent="0.25">
      <c r="A18" s="152"/>
      <c r="B18" s="941"/>
      <c r="C18" s="289"/>
      <c r="D18" s="566"/>
      <c r="E18" s="2426"/>
      <c r="F18" s="568"/>
      <c r="G18" s="2427"/>
      <c r="H18" s="289"/>
      <c r="I18" s="289"/>
      <c r="J18" s="289"/>
      <c r="K18" s="289"/>
      <c r="L18" s="289"/>
      <c r="M18" s="289"/>
      <c r="N18" s="289"/>
      <c r="O18" s="940"/>
    </row>
    <row r="19" spans="1:15" x14ac:dyDescent="0.2">
      <c r="A19" s="152"/>
      <c r="D19" s="3513" t="s">
        <v>1145</v>
      </c>
      <c r="E19" s="3513"/>
      <c r="F19" s="3513"/>
      <c r="G19" s="3513"/>
      <c r="H19" s="3513"/>
      <c r="I19" s="3513"/>
      <c r="J19" s="3513"/>
      <c r="O19" s="152"/>
    </row>
    <row r="20" spans="1:15" x14ac:dyDescent="0.2">
      <c r="A20" s="152"/>
      <c r="D20" s="3513"/>
      <c r="E20" s="3513"/>
      <c r="F20" s="3513"/>
      <c r="G20" s="3513"/>
      <c r="H20" s="3513"/>
      <c r="I20" s="3513"/>
      <c r="J20" s="3513"/>
      <c r="O20" s="152"/>
    </row>
    <row r="21" spans="1:15" ht="16" x14ac:dyDescent="0.2">
      <c r="A21" s="152"/>
      <c r="D21" s="2531"/>
      <c r="E21" s="2531"/>
      <c r="F21" s="2531"/>
      <c r="G21" s="2531"/>
      <c r="H21" s="2531"/>
      <c r="I21" s="2531"/>
      <c r="J21" s="2531"/>
      <c r="O21" s="152"/>
    </row>
    <row r="22" spans="1:15" ht="19.5" customHeight="1" x14ac:dyDescent="0.2">
      <c r="A22" s="152"/>
      <c r="D22" s="3858" t="s">
        <v>1146</v>
      </c>
      <c r="E22" s="3858"/>
      <c r="F22" s="465"/>
      <c r="G22" s="668"/>
      <c r="O22" s="152"/>
    </row>
    <row r="23" spans="1:15" ht="31.5" customHeight="1" x14ac:dyDescent="0.2">
      <c r="A23" s="152"/>
      <c r="D23" s="3453" t="s">
        <v>1147</v>
      </c>
      <c r="E23" s="3865" t="s">
        <v>1148</v>
      </c>
      <c r="F23" s="3865"/>
      <c r="G23" s="3337" t="s">
        <v>1149</v>
      </c>
      <c r="H23" s="3338"/>
      <c r="O23" s="152"/>
    </row>
    <row r="24" spans="1:15" ht="16" x14ac:dyDescent="0.2">
      <c r="A24" s="152"/>
      <c r="D24" s="3455"/>
      <c r="E24" s="650" t="s">
        <v>129</v>
      </c>
      <c r="F24" s="651" t="s">
        <v>139</v>
      </c>
      <c r="G24" s="3121" t="str">
        <f>E24</f>
        <v>Low</v>
      </c>
      <c r="H24" s="3122" t="str">
        <f>F24</f>
        <v>High</v>
      </c>
      <c r="O24" s="152"/>
    </row>
    <row r="25" spans="1:15" ht="16" x14ac:dyDescent="0.2">
      <c r="A25" s="152"/>
      <c r="D25" s="1098" t="s">
        <v>1150</v>
      </c>
      <c r="E25" s="648">
        <v>1E-3</v>
      </c>
      <c r="F25" s="648">
        <v>0.05</v>
      </c>
      <c r="G25" s="669">
        <f>$E$10*(1-E25)</f>
        <v>111525802.56</v>
      </c>
      <c r="H25" s="649">
        <f>$E$10*(1-F25)</f>
        <v>106055568</v>
      </c>
      <c r="O25" s="152"/>
    </row>
    <row r="26" spans="1:15" x14ac:dyDescent="0.2">
      <c r="A26" s="152"/>
      <c r="D26" s="626" t="s">
        <v>1151</v>
      </c>
      <c r="E26" s="648">
        <v>0.01</v>
      </c>
      <c r="F26" s="648">
        <v>0.03</v>
      </c>
      <c r="G26" s="669">
        <f t="shared" ref="G26:H30" si="0">$E$10*(1-E26)</f>
        <v>110521065.59999999</v>
      </c>
      <c r="H26" s="730">
        <f t="shared" ref="H26:H28" si="1">$E$10*(1-F26)</f>
        <v>108288316.8</v>
      </c>
      <c r="O26" s="152"/>
    </row>
    <row r="27" spans="1:15" x14ac:dyDescent="0.2">
      <c r="A27" s="152"/>
      <c r="D27" s="626" t="s">
        <v>1152</v>
      </c>
      <c r="E27" s="648">
        <v>3.0000000000000001E-3</v>
      </c>
      <c r="F27" s="647">
        <v>6.0000000000000001E-3</v>
      </c>
      <c r="G27" s="696">
        <f t="shared" si="0"/>
        <v>111302527.68000001</v>
      </c>
      <c r="H27" s="646">
        <f t="shared" si="1"/>
        <v>110967615.36</v>
      </c>
      <c r="O27" s="152"/>
    </row>
    <row r="28" spans="1:15" x14ac:dyDescent="0.2">
      <c r="A28" s="152"/>
      <c r="D28" s="626" t="s">
        <v>1153</v>
      </c>
      <c r="E28" s="648">
        <v>0.01</v>
      </c>
      <c r="F28" s="1025">
        <v>0.03</v>
      </c>
      <c r="G28" s="1026">
        <f>$E$10*(1-E28)</f>
        <v>110521065.59999999</v>
      </c>
      <c r="H28" s="646">
        <f t="shared" si="1"/>
        <v>108288316.8</v>
      </c>
      <c r="O28" s="152"/>
    </row>
    <row r="29" spans="1:15" x14ac:dyDescent="0.2">
      <c r="A29" s="152"/>
      <c r="C29" s="442"/>
      <c r="D29" s="626" t="s">
        <v>1154</v>
      </c>
      <c r="E29" s="648">
        <f>1-(1-E25)*(1-(E26+E27)*1-E28)</f>
        <v>2.3977000000000026E-2</v>
      </c>
      <c r="F29" s="648">
        <f>1-(1-F25)*(1-(F26+F27)*1-F28)</f>
        <v>0.11270000000000013</v>
      </c>
      <c r="G29" s="732">
        <f t="shared" si="0"/>
        <v>108960709.10112</v>
      </c>
      <c r="H29" s="696">
        <f t="shared" si="0"/>
        <v>99055900.51199998</v>
      </c>
      <c r="O29" s="152"/>
    </row>
    <row r="30" spans="1:15" x14ac:dyDescent="0.2">
      <c r="A30" s="152"/>
      <c r="D30" s="626" t="s">
        <v>1155</v>
      </c>
      <c r="E30" s="648">
        <f>1-(1-E25)*(1-E27)*(1-E28)</f>
        <v>1.3957030000000037E-2</v>
      </c>
      <c r="F30" s="648">
        <f>1-(1-F25)*(1-F27)*(1-F28)</f>
        <v>8.4029000000000131E-2</v>
      </c>
      <c r="G30" s="732">
        <f t="shared" si="0"/>
        <v>110079312.9007968</v>
      </c>
      <c r="H30" s="696">
        <f t="shared" si="0"/>
        <v>102256657.55423999</v>
      </c>
      <c r="O30" s="152"/>
    </row>
    <row r="31" spans="1:15" x14ac:dyDescent="0.2">
      <c r="A31" s="152"/>
      <c r="D31" s="2"/>
      <c r="E31" s="644"/>
      <c r="F31" s="644"/>
      <c r="G31" s="731"/>
      <c r="H31" s="731"/>
      <c r="O31" s="152"/>
    </row>
    <row r="32" spans="1:15" x14ac:dyDescent="0.2">
      <c r="A32" s="152"/>
      <c r="D32" s="2"/>
      <c r="E32" s="644"/>
      <c r="F32" s="644"/>
      <c r="G32" s="731"/>
      <c r="H32" s="731"/>
      <c r="O32" s="152"/>
    </row>
    <row r="33" spans="1:15" ht="16" thickBot="1" x14ac:dyDescent="0.25">
      <c r="A33" s="152"/>
      <c r="B33" s="490"/>
      <c r="C33" s="481"/>
      <c r="D33" s="481"/>
      <c r="E33" s="742"/>
      <c r="F33" s="742"/>
      <c r="G33" s="743"/>
      <c r="H33" s="744"/>
      <c r="I33" s="481"/>
      <c r="J33" s="481"/>
      <c r="K33" s="481"/>
      <c r="L33" s="481"/>
      <c r="M33" s="481"/>
      <c r="N33" s="481"/>
      <c r="O33" s="482"/>
    </row>
    <row r="34" spans="1:15" x14ac:dyDescent="0.2">
      <c r="A34" s="152"/>
      <c r="B34" s="488"/>
      <c r="D34" s="3857" t="s">
        <v>1156</v>
      </c>
      <c r="E34" s="3857"/>
      <c r="F34" s="3857"/>
      <c r="G34" s="3857"/>
      <c r="H34" s="3857"/>
      <c r="I34" s="3857"/>
      <c r="J34" s="3857"/>
      <c r="O34" s="152"/>
    </row>
    <row r="35" spans="1:15" x14ac:dyDescent="0.2">
      <c r="A35" s="286"/>
      <c r="D35" s="3428"/>
      <c r="E35" s="3428"/>
      <c r="F35" s="3428"/>
      <c r="G35" s="3428"/>
      <c r="H35" s="3428"/>
      <c r="I35" s="3428"/>
      <c r="J35" s="3428"/>
      <c r="O35" s="152"/>
    </row>
    <row r="36" spans="1:15" ht="15" customHeight="1" x14ac:dyDescent="0.2">
      <c r="A36" s="152"/>
      <c r="B36" s="2532"/>
      <c r="C36" s="2533"/>
      <c r="E36" s="644"/>
      <c r="F36" s="644"/>
      <c r="G36" s="731"/>
      <c r="H36" s="577"/>
      <c r="O36" s="152"/>
    </row>
    <row r="37" spans="1:15" ht="15" customHeight="1" x14ac:dyDescent="0.2">
      <c r="A37" s="152"/>
      <c r="B37" s="2532"/>
      <c r="C37" s="2533"/>
      <c r="D37" s="2764" t="s">
        <v>1157</v>
      </c>
      <c r="H37" s="577"/>
      <c r="O37" s="152"/>
    </row>
    <row r="38" spans="1:15" ht="15" customHeight="1" x14ac:dyDescent="0.2">
      <c r="A38" s="152"/>
      <c r="B38" s="2533"/>
      <c r="C38" s="3131"/>
      <c r="D38" s="3453" t="s">
        <v>1158</v>
      </c>
      <c r="E38" s="3570" t="s">
        <v>1159</v>
      </c>
      <c r="F38" s="3571"/>
      <c r="G38" s="3571"/>
      <c r="H38" s="3572"/>
      <c r="O38" s="152"/>
    </row>
    <row r="39" spans="1:15" x14ac:dyDescent="0.2">
      <c r="A39" s="152"/>
      <c r="C39" s="442"/>
      <c r="D39" s="3454"/>
      <c r="E39" s="3866" t="s">
        <v>1160</v>
      </c>
      <c r="F39" s="3867"/>
      <c r="G39" s="3866" t="s">
        <v>1161</v>
      </c>
      <c r="H39" s="3867"/>
      <c r="O39" s="152"/>
    </row>
    <row r="40" spans="1:15" ht="17" thickBot="1" x14ac:dyDescent="0.25">
      <c r="A40" s="152"/>
      <c r="C40" s="442"/>
      <c r="D40" s="3906"/>
      <c r="E40" s="3137" t="s">
        <v>129</v>
      </c>
      <c r="F40" s="3138" t="s">
        <v>139</v>
      </c>
      <c r="G40" s="3139" t="str">
        <f>E40</f>
        <v>Low</v>
      </c>
      <c r="H40" s="3140" t="str">
        <f>F40</f>
        <v>High</v>
      </c>
      <c r="O40" s="152"/>
    </row>
    <row r="41" spans="1:15" ht="17" thickBot="1" x14ac:dyDescent="0.25">
      <c r="A41" s="152"/>
      <c r="D41" s="3132" t="s">
        <v>1162</v>
      </c>
      <c r="E41" s="3133">
        <f>E60*$E$12</f>
        <v>13575400</v>
      </c>
      <c r="F41" s="3134">
        <f>E60*$G$12</f>
        <v>27150800</v>
      </c>
      <c r="G41" s="3135">
        <f>F60*E12</f>
        <v>20429000</v>
      </c>
      <c r="H41" s="3136">
        <f>G12*F60</f>
        <v>40858000</v>
      </c>
      <c r="O41" s="152"/>
    </row>
    <row r="42" spans="1:15" x14ac:dyDescent="0.2">
      <c r="A42" s="152"/>
      <c r="D42" s="464"/>
      <c r="E42" s="654"/>
      <c r="F42" s="299"/>
      <c r="G42" s="700"/>
      <c r="H42" s="594"/>
      <c r="O42" s="152"/>
    </row>
    <row r="43" spans="1:15" x14ac:dyDescent="0.2">
      <c r="A43" s="152"/>
      <c r="D43" s="3858" t="s">
        <v>1163</v>
      </c>
      <c r="E43" s="3858"/>
      <c r="F43" s="634"/>
      <c r="O43" s="152"/>
    </row>
    <row r="44" spans="1:15" x14ac:dyDescent="0.2">
      <c r="A44" s="152"/>
      <c r="C44" s="442"/>
      <c r="D44" s="3945" t="s">
        <v>1164</v>
      </c>
      <c r="E44" s="3570" t="s">
        <v>1165</v>
      </c>
      <c r="F44" s="3571"/>
      <c r="G44" s="3571"/>
      <c r="H44" s="3572"/>
      <c r="O44" s="152"/>
    </row>
    <row r="45" spans="1:15" ht="14.5" customHeight="1" x14ac:dyDescent="0.2">
      <c r="A45" s="152"/>
      <c r="C45" s="442"/>
      <c r="D45" s="3946"/>
      <c r="E45" s="3918" t="s">
        <v>1166</v>
      </c>
      <c r="F45" s="3919"/>
      <c r="G45" s="3920" t="s">
        <v>1167</v>
      </c>
      <c r="H45" s="3921"/>
      <c r="O45" s="152"/>
    </row>
    <row r="46" spans="1:15" ht="18.75" customHeight="1" x14ac:dyDescent="0.2">
      <c r="A46" s="152"/>
      <c r="C46" s="442"/>
      <c r="D46" s="3947"/>
      <c r="E46" s="642" t="str">
        <f>E40</f>
        <v>Low</v>
      </c>
      <c r="F46" s="643" t="str">
        <f t="shared" ref="F46:H46" si="2">F40</f>
        <v>High</v>
      </c>
      <c r="G46" s="2782" t="str">
        <f t="shared" si="2"/>
        <v>Low</v>
      </c>
      <c r="H46" s="643" t="str">
        <f t="shared" si="2"/>
        <v>High</v>
      </c>
      <c r="O46" s="152"/>
    </row>
    <row r="47" spans="1:15" ht="33" thickBot="1" x14ac:dyDescent="0.25">
      <c r="A47" s="152"/>
      <c r="D47" s="2432" t="s">
        <v>1168</v>
      </c>
      <c r="E47" s="772">
        <f>$E$15*G25</f>
        <v>117102092.68800001</v>
      </c>
      <c r="F47" s="773">
        <f>$E$15*H25</f>
        <v>111358346.40000001</v>
      </c>
      <c r="G47" s="774">
        <f>$G$15*G25</f>
        <v>959121902.01600003</v>
      </c>
      <c r="H47" s="774">
        <f>$G$15*H25</f>
        <v>912077884.79999995</v>
      </c>
      <c r="O47" s="152"/>
    </row>
    <row r="48" spans="1:15" ht="33" thickBot="1" x14ac:dyDescent="0.25">
      <c r="A48" s="152"/>
      <c r="D48" s="1811" t="s">
        <v>1169</v>
      </c>
      <c r="E48" s="920">
        <f>$E$9*E47</f>
        <v>12214919.288285282</v>
      </c>
      <c r="F48" s="921">
        <f>$E$9*F47</f>
        <v>11615789.112984</v>
      </c>
      <c r="G48" s="921">
        <f t="shared" ref="G48:H48" si="3">$E$9*G47</f>
        <v>100046005.59928897</v>
      </c>
      <c r="H48" s="922">
        <f t="shared" si="3"/>
        <v>95138844.163488001</v>
      </c>
      <c r="O48" s="152"/>
    </row>
    <row r="49" spans="1:15" x14ac:dyDescent="0.2">
      <c r="A49" s="152"/>
      <c r="D49" s="2534"/>
      <c r="E49" s="2535"/>
      <c r="F49" s="772"/>
      <c r="G49" s="772"/>
      <c r="H49" s="2535"/>
      <c r="O49" s="152"/>
    </row>
    <row r="50" spans="1:15" ht="9.5" customHeight="1" x14ac:dyDescent="0.2">
      <c r="A50" s="152"/>
      <c r="D50" s="3859" t="s">
        <v>1170</v>
      </c>
      <c r="E50" s="3859"/>
      <c r="F50" s="772"/>
      <c r="G50" s="772"/>
      <c r="H50" s="2535"/>
      <c r="O50" s="152"/>
    </row>
    <row r="51" spans="1:15" x14ac:dyDescent="0.2">
      <c r="A51" s="152"/>
      <c r="D51" s="3859"/>
      <c r="E51" s="3859"/>
      <c r="F51" s="634"/>
      <c r="O51" s="152"/>
    </row>
    <row r="52" spans="1:15" ht="17.25" customHeight="1" x14ac:dyDescent="0.2">
      <c r="A52" s="152"/>
      <c r="C52" s="442"/>
      <c r="D52" s="3500" t="s">
        <v>1171</v>
      </c>
      <c r="E52" s="3869" t="s">
        <v>1172</v>
      </c>
      <c r="F52" s="3870"/>
      <c r="G52" s="3870"/>
      <c r="H52" s="3871"/>
      <c r="O52" s="152"/>
    </row>
    <row r="53" spans="1:15" ht="14.5" customHeight="1" x14ac:dyDescent="0.2">
      <c r="A53" s="152"/>
      <c r="C53" s="442"/>
      <c r="D53" s="3924"/>
      <c r="E53" s="3868" t="s">
        <v>717</v>
      </c>
      <c r="F53" s="3867"/>
      <c r="G53" s="3868" t="s">
        <v>707</v>
      </c>
      <c r="H53" s="3867"/>
      <c r="O53" s="152"/>
    </row>
    <row r="54" spans="1:15" ht="17" thickBot="1" x14ac:dyDescent="0.25">
      <c r="A54" s="152"/>
      <c r="C54" s="442"/>
      <c r="D54" s="3925"/>
      <c r="E54" s="3101" t="str">
        <f>E40</f>
        <v>Low</v>
      </c>
      <c r="F54" s="3102" t="str">
        <f t="shared" ref="F54:H54" si="4">F40</f>
        <v>High</v>
      </c>
      <c r="G54" s="3101" t="str">
        <f t="shared" si="4"/>
        <v>Low</v>
      </c>
      <c r="H54" s="3106" t="str">
        <f t="shared" si="4"/>
        <v>High</v>
      </c>
      <c r="O54" s="152"/>
    </row>
    <row r="55" spans="1:15" ht="17" thickBot="1" x14ac:dyDescent="0.25">
      <c r="A55" s="152"/>
      <c r="D55" s="3105" t="str">
        <f>D41</f>
        <v>Fixed OPEX (A$/year)</v>
      </c>
      <c r="E55" s="1812">
        <f>E48*$E$14</f>
        <v>122149.19288285282</v>
      </c>
      <c r="F55" s="918">
        <f>H48*$E$14</f>
        <v>951388.44163488003</v>
      </c>
      <c r="G55" s="919">
        <f>$G$14*E48</f>
        <v>488596.77153141127</v>
      </c>
      <c r="H55" s="1813">
        <f>$G$14*H48</f>
        <v>3805553.7665395201</v>
      </c>
      <c r="O55" s="152"/>
    </row>
    <row r="56" spans="1:15" x14ac:dyDescent="0.2">
      <c r="A56" s="152"/>
      <c r="D56" s="13"/>
      <c r="E56" s="634"/>
      <c r="F56" s="634"/>
      <c r="O56" s="152"/>
    </row>
    <row r="57" spans="1:15" ht="16" x14ac:dyDescent="0.2">
      <c r="A57" s="152"/>
      <c r="D57" s="3000" t="s">
        <v>1173</v>
      </c>
      <c r="E57" s="894"/>
      <c r="F57" s="2763"/>
      <c r="G57" s="2939" t="s">
        <v>1174</v>
      </c>
      <c r="H57" s="2763"/>
      <c r="O57" s="152"/>
    </row>
    <row r="58" spans="1:15" x14ac:dyDescent="0.2">
      <c r="A58" s="152"/>
      <c r="D58" s="3419" t="s">
        <v>1175</v>
      </c>
      <c r="E58" s="3337" t="s">
        <v>1176</v>
      </c>
      <c r="F58" s="3338"/>
      <c r="O58" s="152"/>
    </row>
    <row r="59" spans="1:15" ht="16" thickBot="1" x14ac:dyDescent="0.25">
      <c r="A59" s="152"/>
      <c r="D59" s="3585"/>
      <c r="E59" s="923" t="s">
        <v>129</v>
      </c>
      <c r="F59" s="924" t="s">
        <v>139</v>
      </c>
      <c r="O59" s="152"/>
    </row>
    <row r="60" spans="1:15" ht="17" thickBot="1" x14ac:dyDescent="0.25">
      <c r="A60" s="152"/>
      <c r="D60" s="928" t="s">
        <v>1108</v>
      </c>
      <c r="E60" s="1295">
        <f>'Hydrogen Transportation'!D132</f>
        <v>678770000</v>
      </c>
      <c r="F60" s="908">
        <f>'Hydrogen Transportation'!E132</f>
        <v>1021450000</v>
      </c>
      <c r="O60" s="152"/>
    </row>
    <row r="61" spans="1:15" ht="16" x14ac:dyDescent="0.2">
      <c r="A61" s="152"/>
      <c r="D61" s="925" t="s">
        <v>1177</v>
      </c>
      <c r="E61" s="926">
        <f>E60*$E$11</f>
        <v>47850712.662806541</v>
      </c>
      <c r="F61" s="927">
        <f>F60*$E$11</f>
        <v>72008354.007136062</v>
      </c>
      <c r="O61" s="152"/>
    </row>
    <row r="62" spans="1:15" ht="27.75" customHeight="1" x14ac:dyDescent="0.2">
      <c r="A62" s="152"/>
      <c r="D62" s="640" t="s">
        <v>1178</v>
      </c>
      <c r="E62" s="637">
        <f>E41+E55</f>
        <v>13697549.192882853</v>
      </c>
      <c r="F62" s="637">
        <f>F41+F55</f>
        <v>28102188.441634879</v>
      </c>
      <c r="O62" s="152"/>
    </row>
    <row r="63" spans="1:15" ht="32" x14ac:dyDescent="0.2">
      <c r="A63" s="152"/>
      <c r="D63" s="641" t="str">
        <f>D48</f>
        <v>Compression Energy Cost (A$/year)</v>
      </c>
      <c r="E63" s="535">
        <f>E48</f>
        <v>12214919.288285282</v>
      </c>
      <c r="F63" s="639">
        <f>H48</f>
        <v>95138844.163488001</v>
      </c>
      <c r="O63" s="152"/>
    </row>
    <row r="64" spans="1:15" ht="16" x14ac:dyDescent="0.2">
      <c r="A64" s="152"/>
      <c r="D64" s="683" t="s">
        <v>1179</v>
      </c>
      <c r="E64" s="684">
        <f>E61+E62+E63</f>
        <v>73763181.143974677</v>
      </c>
      <c r="F64" s="685">
        <f>F61+F62+F63</f>
        <v>195249386.61225894</v>
      </c>
      <c r="O64" s="152"/>
    </row>
    <row r="65" spans="1:15" ht="16" thickBot="1" x14ac:dyDescent="0.25">
      <c r="A65" s="152"/>
      <c r="B65" s="490"/>
      <c r="C65" s="481"/>
      <c r="D65" s="481"/>
      <c r="E65" s="739"/>
      <c r="F65" s="481"/>
      <c r="G65" s="738"/>
      <c r="H65" s="481"/>
      <c r="I65" s="481"/>
      <c r="J65" s="481"/>
      <c r="K65" s="481"/>
      <c r="L65" s="481"/>
      <c r="M65" s="481"/>
      <c r="N65" s="481"/>
      <c r="O65" s="482"/>
    </row>
    <row r="66" spans="1:15" x14ac:dyDescent="0.2">
      <c r="A66" s="152"/>
      <c r="B66" s="488"/>
      <c r="D66" s="3857" t="s">
        <v>1180</v>
      </c>
      <c r="E66" s="3857"/>
      <c r="F66" s="3857"/>
      <c r="G66" s="3857"/>
      <c r="H66" s="3857"/>
      <c r="I66" s="3857"/>
      <c r="J66" s="3857"/>
      <c r="O66" s="152"/>
    </row>
    <row r="67" spans="1:15" x14ac:dyDescent="0.2">
      <c r="A67" s="152"/>
      <c r="B67" s="488"/>
      <c r="D67" s="3428"/>
      <c r="E67" s="3428"/>
      <c r="F67" s="3428"/>
      <c r="G67" s="3428"/>
      <c r="H67" s="3428"/>
      <c r="I67" s="3428"/>
      <c r="J67" s="3428"/>
      <c r="O67" s="152"/>
    </row>
    <row r="68" spans="1:15" x14ac:dyDescent="0.2">
      <c r="A68" s="286"/>
      <c r="B68" s="306"/>
      <c r="C68" s="306"/>
      <c r="D68" s="358"/>
      <c r="E68" s="633"/>
      <c r="F68" s="633"/>
      <c r="O68" s="152"/>
    </row>
    <row r="69" spans="1:15" x14ac:dyDescent="0.2">
      <c r="A69" s="152"/>
      <c r="B69" s="597"/>
      <c r="C69" s="3097" t="s">
        <v>1181</v>
      </c>
      <c r="D69" s="3098"/>
      <c r="E69" s="693"/>
      <c r="F69" s="149"/>
      <c r="G69" s="665"/>
      <c r="H69" s="149"/>
      <c r="I69" s="150"/>
      <c r="O69" s="152"/>
    </row>
    <row r="70" spans="1:15" x14ac:dyDescent="0.2">
      <c r="A70" s="152"/>
      <c r="B70" s="597"/>
      <c r="C70" s="2"/>
      <c r="D70" s="2"/>
      <c r="I70" s="442"/>
      <c r="O70" s="152"/>
    </row>
    <row r="71" spans="1:15" x14ac:dyDescent="0.2">
      <c r="A71" s="152"/>
      <c r="B71" s="597"/>
      <c r="C71" s="1766"/>
      <c r="D71" s="2849" t="s">
        <v>1182</v>
      </c>
      <c r="E71" s="894"/>
      <c r="I71" s="442"/>
      <c r="O71" s="152"/>
    </row>
    <row r="72" spans="1:15" x14ac:dyDescent="0.2">
      <c r="A72" s="152"/>
      <c r="B72" s="597"/>
      <c r="D72" s="3541" t="str">
        <f>D99</f>
        <v>Ship Carrier Cost Parameter</v>
      </c>
      <c r="E72" s="3581" t="s">
        <v>1183</v>
      </c>
      <c r="F72" s="3547"/>
      <c r="I72" s="442"/>
      <c r="O72" s="152"/>
    </row>
    <row r="73" spans="1:15" x14ac:dyDescent="0.2">
      <c r="A73" s="152"/>
      <c r="B73" s="597"/>
      <c r="C73" s="606"/>
      <c r="D73" s="3553"/>
      <c r="E73" s="1198" t="s">
        <v>129</v>
      </c>
      <c r="F73" s="1198" t="s">
        <v>139</v>
      </c>
      <c r="I73" s="442"/>
      <c r="O73" s="152"/>
    </row>
    <row r="74" spans="1:15" x14ac:dyDescent="0.2">
      <c r="A74" s="152"/>
      <c r="B74" s="597"/>
      <c r="D74" s="626" t="s">
        <v>1184</v>
      </c>
      <c r="E74" s="705">
        <f>'Hydrogen Transportation'!D76</f>
        <v>310000000</v>
      </c>
      <c r="F74" s="600">
        <f>'Hydrogen Transportation'!E76</f>
        <v>533000000</v>
      </c>
      <c r="I74" s="442"/>
      <c r="O74" s="152"/>
    </row>
    <row r="75" spans="1:15" x14ac:dyDescent="0.2">
      <c r="A75" s="152"/>
      <c r="B75" s="597"/>
      <c r="D75" s="2"/>
      <c r="E75" s="709"/>
      <c r="F75" s="840"/>
      <c r="I75" s="442"/>
      <c r="O75" s="152"/>
    </row>
    <row r="76" spans="1:15" x14ac:dyDescent="0.2">
      <c r="A76" s="152"/>
      <c r="B76" s="597"/>
      <c r="D76" s="2764" t="s">
        <v>1185</v>
      </c>
      <c r="E76" s="3149"/>
      <c r="I76" s="442"/>
      <c r="O76" s="152"/>
    </row>
    <row r="77" spans="1:15" x14ac:dyDescent="0.2">
      <c r="A77" s="152"/>
      <c r="B77" s="597"/>
      <c r="C77" s="1182"/>
      <c r="D77" s="3453" t="str">
        <f>D72</f>
        <v>Ship Carrier Cost Parameter</v>
      </c>
      <c r="E77" s="3570" t="s">
        <v>1186</v>
      </c>
      <c r="F77" s="3571"/>
      <c r="G77" s="3571"/>
      <c r="H77" s="3572"/>
      <c r="I77" s="442"/>
      <c r="O77" s="152"/>
    </row>
    <row r="78" spans="1:15" x14ac:dyDescent="0.2">
      <c r="A78" s="152"/>
      <c r="B78" s="597"/>
      <c r="C78" s="1182"/>
      <c r="D78" s="3454"/>
      <c r="E78" s="3517" t="s">
        <v>1187</v>
      </c>
      <c r="F78" s="3518"/>
      <c r="G78" s="3517" t="s">
        <v>1188</v>
      </c>
      <c r="H78" s="3518"/>
      <c r="I78" s="442"/>
      <c r="O78" s="152"/>
    </row>
    <row r="79" spans="1:15" x14ac:dyDescent="0.2">
      <c r="A79" s="152"/>
      <c r="B79" s="597"/>
      <c r="C79" s="1182"/>
      <c r="D79" s="3455"/>
      <c r="E79" s="1198" t="str">
        <f>E40</f>
        <v>Low</v>
      </c>
      <c r="F79" s="1198" t="str">
        <f>F40</f>
        <v>High</v>
      </c>
      <c r="G79" s="1198" t="str">
        <f>G40</f>
        <v>Low</v>
      </c>
      <c r="H79" s="1198" t="str">
        <f>H40</f>
        <v>High</v>
      </c>
      <c r="I79" s="442"/>
      <c r="O79" s="152"/>
    </row>
    <row r="80" spans="1:15" x14ac:dyDescent="0.2">
      <c r="A80" s="152"/>
      <c r="B80" s="597"/>
      <c r="D80" s="626" t="str">
        <f>D41</f>
        <v>Fixed OPEX (A$/year)</v>
      </c>
      <c r="E80" s="1239">
        <f>E74*$E$13</f>
        <v>24800000</v>
      </c>
      <c r="F80" s="1246">
        <f>F74*$E$13</f>
        <v>42640000</v>
      </c>
      <c r="G80" s="1246">
        <f>E74*$G$13</f>
        <v>31000000</v>
      </c>
      <c r="H80" s="1246">
        <f>F74*$G$13</f>
        <v>53300000</v>
      </c>
      <c r="I80" s="442"/>
      <c r="O80" s="152"/>
    </row>
    <row r="81" spans="1:15" x14ac:dyDescent="0.2">
      <c r="A81" s="152"/>
      <c r="B81" s="597"/>
      <c r="C81" s="443"/>
      <c r="D81" s="443"/>
      <c r="E81" s="671"/>
      <c r="F81" s="671"/>
      <c r="G81" s="671"/>
      <c r="H81" s="671"/>
      <c r="I81" s="447"/>
      <c r="O81" s="152"/>
    </row>
    <row r="82" spans="1:15" x14ac:dyDescent="0.2">
      <c r="A82" s="152"/>
      <c r="B82" s="597"/>
      <c r="C82" s="2764" t="s">
        <v>1189</v>
      </c>
      <c r="D82" s="2763"/>
      <c r="F82" s="147"/>
      <c r="G82" s="147"/>
      <c r="H82" s="147"/>
      <c r="I82" s="150"/>
      <c r="O82" s="152"/>
    </row>
    <row r="83" spans="1:15" x14ac:dyDescent="0.2">
      <c r="A83" s="152"/>
      <c r="B83" s="597"/>
      <c r="F83" s="147"/>
      <c r="G83" s="147"/>
      <c r="H83" s="147"/>
      <c r="I83" s="442"/>
      <c r="O83" s="152"/>
    </row>
    <row r="84" spans="1:15" ht="16" x14ac:dyDescent="0.2">
      <c r="A84" s="152"/>
      <c r="B84" s="597"/>
      <c r="D84" s="3000" t="s">
        <v>1190</v>
      </c>
      <c r="E84" s="2763"/>
      <c r="F84" s="2763"/>
      <c r="G84"/>
      <c r="I84" s="442"/>
      <c r="O84" s="152"/>
    </row>
    <row r="85" spans="1:15" ht="17" x14ac:dyDescent="0.2">
      <c r="A85" s="152"/>
      <c r="B85" s="597"/>
      <c r="C85" s="442"/>
      <c r="D85" s="3335" t="s">
        <v>1191</v>
      </c>
      <c r="E85" s="3565" t="s">
        <v>254</v>
      </c>
      <c r="F85" s="3566"/>
      <c r="I85" s="442"/>
      <c r="O85" s="152"/>
    </row>
    <row r="86" spans="1:15" x14ac:dyDescent="0.2">
      <c r="A86" s="152"/>
      <c r="B86" s="597"/>
      <c r="C86" s="442"/>
      <c r="D86" s="3336"/>
      <c r="E86" s="714" t="str">
        <f>'Hydrogen Transportation'!D97</f>
        <v>Low</v>
      </c>
      <c r="F86" s="715" t="str">
        <f>'Hydrogen Transportation'!E97</f>
        <v>High</v>
      </c>
      <c r="I86" s="442"/>
      <c r="O86" s="152"/>
    </row>
    <row r="87" spans="1:15" x14ac:dyDescent="0.2">
      <c r="A87" s="152"/>
      <c r="B87" s="597"/>
      <c r="D87" s="626" t="str">
        <f>'Hydrogen Transportation'!C98</f>
        <v xml:space="preserve">Small LH₂ carriers </v>
      </c>
      <c r="E87" s="3107">
        <f>'Hydrogen Transportation'!D98</f>
        <v>1500</v>
      </c>
      <c r="F87" s="3108">
        <f>'Hydrogen Transportation'!E98</f>
        <v>3000</v>
      </c>
      <c r="I87" s="442"/>
      <c r="O87" s="152"/>
    </row>
    <row r="88" spans="1:15" x14ac:dyDescent="0.2">
      <c r="A88" s="152"/>
      <c r="B88" s="597"/>
      <c r="C88" s="442"/>
      <c r="D88" s="626" t="str">
        <f>'Hydrogen Transportation'!C99</f>
        <v>Medium LH₂ carriers</v>
      </c>
      <c r="E88" s="3107">
        <f>'Hydrogen Transportation'!D99</f>
        <v>10000</v>
      </c>
      <c r="F88" s="3108">
        <f>'Hydrogen Transportation'!E99</f>
        <v>20000</v>
      </c>
      <c r="I88" s="442"/>
      <c r="O88" s="152"/>
    </row>
    <row r="89" spans="1:15" ht="32" x14ac:dyDescent="0.2">
      <c r="A89" s="152"/>
      <c r="B89" s="597"/>
      <c r="C89" s="442"/>
      <c r="D89" s="736" t="str">
        <f>'Hydrogen Transportation'!C100</f>
        <v xml:space="preserve">Large future carriers (under development) </v>
      </c>
      <c r="E89" s="3109">
        <f>'Hydrogen Transportation'!D100</f>
        <v>40000</v>
      </c>
      <c r="F89" s="3110">
        <f>'Hydrogen Transportation'!E100</f>
        <v>50000</v>
      </c>
      <c r="I89" s="442"/>
      <c r="O89" s="152"/>
    </row>
    <row r="90" spans="1:15" x14ac:dyDescent="0.2">
      <c r="A90" s="152"/>
      <c r="B90" s="597"/>
      <c r="D90" s="706"/>
      <c r="E90" s="47"/>
      <c r="F90" s="47"/>
      <c r="I90" s="442"/>
      <c r="O90" s="152"/>
    </row>
    <row r="91" spans="1:15" ht="17" customHeight="1" x14ac:dyDescent="0.2">
      <c r="A91" s="152"/>
      <c r="B91" s="597"/>
      <c r="C91" s="606"/>
      <c r="D91" s="3915" t="s">
        <v>1192</v>
      </c>
      <c r="E91" s="3915"/>
      <c r="F91" s="3111"/>
      <c r="G91" s="3111"/>
      <c r="H91" s="3111"/>
      <c r="I91" s="442"/>
      <c r="O91" s="152"/>
    </row>
    <row r="92" spans="1:15" ht="17" x14ac:dyDescent="0.2">
      <c r="A92" s="152"/>
      <c r="B92" s="597"/>
      <c r="C92" s="763"/>
      <c r="D92" s="3860" t="str">
        <f>D85</f>
        <v>Ship Carrier Type</v>
      </c>
      <c r="E92" s="3926" t="s">
        <v>1193</v>
      </c>
      <c r="F92" s="3927"/>
      <c r="G92" s="3927"/>
      <c r="H92" s="3928"/>
      <c r="I92" s="442"/>
      <c r="O92" s="152"/>
    </row>
    <row r="93" spans="1:15" ht="18" x14ac:dyDescent="0.25">
      <c r="A93" s="152"/>
      <c r="B93" s="597"/>
      <c r="C93" s="763"/>
      <c r="D93" s="3861"/>
      <c r="E93" s="3922" t="s">
        <v>1194</v>
      </c>
      <c r="F93" s="3923"/>
      <c r="G93" s="3922" t="s">
        <v>1195</v>
      </c>
      <c r="H93" s="3923"/>
      <c r="I93" s="442"/>
      <c r="O93" s="152"/>
    </row>
    <row r="94" spans="1:15" x14ac:dyDescent="0.2">
      <c r="A94" s="152"/>
      <c r="B94" s="597"/>
      <c r="C94" s="763"/>
      <c r="D94" s="3862"/>
      <c r="E94" s="702" t="s">
        <v>129</v>
      </c>
      <c r="F94" s="707" t="s">
        <v>139</v>
      </c>
      <c r="G94" s="702" t="s">
        <v>129</v>
      </c>
      <c r="H94" s="764" t="s">
        <v>139</v>
      </c>
      <c r="I94" s="442"/>
      <c r="O94" s="152"/>
    </row>
    <row r="95" spans="1:15" x14ac:dyDescent="0.2">
      <c r="A95" s="152"/>
      <c r="B95" s="597"/>
      <c r="C95" s="763"/>
      <c r="D95" s="2440" t="str">
        <f>D87</f>
        <v xml:space="preserve">Small LH₂ carriers </v>
      </c>
      <c r="E95" s="1296">
        <f>$E$17*E87</f>
        <v>30000000</v>
      </c>
      <c r="F95" s="1297">
        <f>$E$17*F87</f>
        <v>60000000</v>
      </c>
      <c r="G95" s="1298">
        <f t="shared" ref="G95:H97" si="5">$G$17*E87</f>
        <v>45000000</v>
      </c>
      <c r="H95" s="1299">
        <f t="shared" si="5"/>
        <v>90000000</v>
      </c>
      <c r="I95" s="442"/>
      <c r="O95" s="152"/>
    </row>
    <row r="96" spans="1:15" x14ac:dyDescent="0.2">
      <c r="A96" s="152"/>
      <c r="B96" s="597"/>
      <c r="C96" s="763"/>
      <c r="D96" s="1024" t="str">
        <f>D88</f>
        <v>Medium LH₂ carriers</v>
      </c>
      <c r="E96" s="1300">
        <f t="shared" ref="E96:F97" si="6">$E$17*E88</f>
        <v>200000000</v>
      </c>
      <c r="F96" s="1301">
        <f t="shared" si="6"/>
        <v>400000000</v>
      </c>
      <c r="G96" s="1302">
        <f t="shared" si="5"/>
        <v>300000000</v>
      </c>
      <c r="H96" s="1303">
        <f t="shared" si="5"/>
        <v>600000000</v>
      </c>
      <c r="I96" s="442"/>
      <c r="O96" s="152"/>
    </row>
    <row r="97" spans="1:15" ht="32" x14ac:dyDescent="0.2">
      <c r="A97" s="152"/>
      <c r="B97" s="597"/>
      <c r="C97" s="763"/>
      <c r="D97" s="2441" t="str">
        <f>D89</f>
        <v xml:space="preserve">Large future carriers (under development) </v>
      </c>
      <c r="E97" s="1304">
        <f t="shared" si="6"/>
        <v>800000000</v>
      </c>
      <c r="F97" s="1305">
        <f t="shared" si="6"/>
        <v>1000000000</v>
      </c>
      <c r="G97" s="1306">
        <f t="shared" si="5"/>
        <v>1200000000</v>
      </c>
      <c r="H97" s="1307">
        <f>$G$17*F89</f>
        <v>1500000000</v>
      </c>
      <c r="I97" s="442"/>
      <c r="O97" s="152"/>
    </row>
    <row r="98" spans="1:15" ht="16" thickBot="1" x14ac:dyDescent="0.25">
      <c r="A98" s="152"/>
      <c r="B98" s="597"/>
      <c r="C98" s="763"/>
      <c r="E98" s="709"/>
      <c r="F98" s="709"/>
      <c r="G98" s="710"/>
      <c r="H98" s="765"/>
      <c r="I98" s="442"/>
      <c r="O98" s="152"/>
    </row>
    <row r="99" spans="1:15" x14ac:dyDescent="0.2">
      <c r="A99" s="152"/>
      <c r="B99" s="597"/>
      <c r="C99" s="3124"/>
      <c r="D99" s="3931" t="str">
        <f>D110</f>
        <v>Ship Carrier Cost Parameter</v>
      </c>
      <c r="E99" s="3929" t="s">
        <v>1196</v>
      </c>
      <c r="F99" s="3930"/>
      <c r="H99" s="766"/>
      <c r="I99" s="442"/>
      <c r="O99" s="152"/>
    </row>
    <row r="100" spans="1:15" x14ac:dyDescent="0.2">
      <c r="A100" s="152"/>
      <c r="B100" s="597"/>
      <c r="C100" s="3124"/>
      <c r="D100" s="3932"/>
      <c r="E100" s="702" t="s">
        <v>129</v>
      </c>
      <c r="F100" s="3125" t="s">
        <v>139</v>
      </c>
      <c r="H100" s="766"/>
      <c r="I100" s="442"/>
      <c r="O100" s="152"/>
    </row>
    <row r="101" spans="1:15" ht="16" thickBot="1" x14ac:dyDescent="0.25">
      <c r="A101" s="152"/>
      <c r="B101" s="597"/>
      <c r="C101" s="3124"/>
      <c r="D101" s="3126" t="s">
        <v>704</v>
      </c>
      <c r="E101" s="3127">
        <f>E95</f>
        <v>30000000</v>
      </c>
      <c r="F101" s="3128">
        <f>H97</f>
        <v>1500000000</v>
      </c>
      <c r="H101" s="766"/>
      <c r="I101" s="442"/>
      <c r="O101" s="152"/>
    </row>
    <row r="102" spans="1:15" x14ac:dyDescent="0.2">
      <c r="A102" s="152"/>
      <c r="B102" s="597"/>
      <c r="C102" s="1182"/>
      <c r="D102" s="45"/>
      <c r="E102" s="2056"/>
      <c r="F102" s="2056"/>
      <c r="H102" s="442"/>
      <c r="I102" s="442"/>
      <c r="O102" s="152"/>
    </row>
    <row r="103" spans="1:15" x14ac:dyDescent="0.2">
      <c r="A103" s="152"/>
      <c r="B103" s="597"/>
      <c r="C103" s="1182"/>
      <c r="D103" s="3863" t="str">
        <f>D92</f>
        <v>Ship Carrier Type</v>
      </c>
      <c r="E103" s="3291" t="s">
        <v>1197</v>
      </c>
      <c r="F103" s="3293"/>
      <c r="H103" s="442"/>
      <c r="I103" s="442"/>
      <c r="O103" s="152"/>
    </row>
    <row r="104" spans="1:15" x14ac:dyDescent="0.2">
      <c r="A104" s="152"/>
      <c r="B104" s="597"/>
      <c r="C104" s="1182"/>
      <c r="D104" s="3864"/>
      <c r="E104" s="41" t="str">
        <f>E100</f>
        <v>Low</v>
      </c>
      <c r="F104" s="1070" t="str">
        <f>F100</f>
        <v>High</v>
      </c>
      <c r="H104" s="442"/>
      <c r="I104" s="442"/>
      <c r="O104" s="152"/>
    </row>
    <row r="105" spans="1:15" x14ac:dyDescent="0.2">
      <c r="A105" s="152"/>
      <c r="B105" s="597"/>
      <c r="C105" s="1182"/>
      <c r="D105" s="3115" t="str">
        <f>D95</f>
        <v xml:space="preserve">Small LH₂ carriers </v>
      </c>
      <c r="E105" s="3112">
        <f>AVERAGE(E95:F95)</f>
        <v>45000000</v>
      </c>
      <c r="F105" s="3113">
        <f>AVERAGE(G95:H95)</f>
        <v>67500000</v>
      </c>
      <c r="H105" s="442"/>
      <c r="I105" s="442"/>
      <c r="O105" s="152"/>
    </row>
    <row r="106" spans="1:15" x14ac:dyDescent="0.2">
      <c r="A106" s="152"/>
      <c r="B106" s="597"/>
      <c r="C106" s="1182"/>
      <c r="D106" s="298" t="str">
        <f>D96</f>
        <v>Medium LH₂ carriers</v>
      </c>
      <c r="E106" s="969">
        <f>AVERAGE(E96:F96)</f>
        <v>300000000</v>
      </c>
      <c r="F106" s="961">
        <f>AVERAGE(G96:H96)</f>
        <v>450000000</v>
      </c>
      <c r="H106" s="442"/>
      <c r="I106" s="442"/>
      <c r="O106" s="152"/>
    </row>
    <row r="107" spans="1:15" ht="32" x14ac:dyDescent="0.2">
      <c r="A107" s="152"/>
      <c r="B107" s="597"/>
      <c r="C107" s="1182"/>
      <c r="D107" s="2925" t="str">
        <f>D97</f>
        <v xml:space="preserve">Large future carriers (under development) </v>
      </c>
      <c r="E107" s="972">
        <f>AVERAGE(E97:F97)</f>
        <v>900000000</v>
      </c>
      <c r="F107" s="3114">
        <f>AVERAGE(G97:H97)</f>
        <v>1350000000</v>
      </c>
      <c r="G107" s="667"/>
      <c r="H107" s="447"/>
      <c r="I107" s="442"/>
      <c r="O107" s="152"/>
    </row>
    <row r="108" spans="1:15" x14ac:dyDescent="0.2">
      <c r="A108" s="152"/>
      <c r="B108" s="597"/>
      <c r="D108" s="45"/>
      <c r="E108" s="2056"/>
      <c r="F108" s="2056"/>
      <c r="I108" s="442"/>
      <c r="O108" s="152"/>
    </row>
    <row r="109" spans="1:15" x14ac:dyDescent="0.2">
      <c r="A109" s="152"/>
      <c r="B109" s="597"/>
      <c r="C109" s="606"/>
      <c r="D109" s="2896" t="s">
        <v>1198</v>
      </c>
      <c r="E109" s="2"/>
      <c r="F109" s="2"/>
      <c r="G109" s="2"/>
      <c r="H109" s="2"/>
      <c r="I109" s="442"/>
      <c r="O109" s="152"/>
    </row>
    <row r="110" spans="1:15" x14ac:dyDescent="0.2">
      <c r="A110" s="152"/>
      <c r="B110" s="597"/>
      <c r="D110" s="3916" t="s">
        <v>1199</v>
      </c>
      <c r="E110" s="3933" t="s">
        <v>1200</v>
      </c>
      <c r="F110" s="3934"/>
      <c r="G110" s="3934"/>
      <c r="H110" s="3935"/>
      <c r="I110" s="442"/>
      <c r="O110" s="152"/>
    </row>
    <row r="111" spans="1:15" x14ac:dyDescent="0.2">
      <c r="A111" s="152"/>
      <c r="B111" s="597"/>
      <c r="D111" s="3916"/>
      <c r="E111" s="3517" t="str">
        <f>E78</f>
        <v>8% of CAPEX</v>
      </c>
      <c r="F111" s="3518"/>
      <c r="G111" s="3517" t="str">
        <f>G78</f>
        <v>10% of CAPEX</v>
      </c>
      <c r="H111" s="3592"/>
      <c r="I111" s="442"/>
      <c r="O111" s="152"/>
    </row>
    <row r="112" spans="1:15" x14ac:dyDescent="0.2">
      <c r="A112" s="152"/>
      <c r="B112" s="597"/>
      <c r="D112" s="3917"/>
      <c r="E112" s="717" t="str">
        <f>E79</f>
        <v>Low</v>
      </c>
      <c r="F112" s="707" t="str">
        <f>F79</f>
        <v>High</v>
      </c>
      <c r="G112" s="718" t="str">
        <f>G79</f>
        <v>Low</v>
      </c>
      <c r="H112" s="751" t="str">
        <f>H79</f>
        <v>High</v>
      </c>
      <c r="I112" s="442"/>
      <c r="O112" s="152"/>
    </row>
    <row r="113" spans="1:15" x14ac:dyDescent="0.2">
      <c r="A113" s="152"/>
      <c r="B113" s="597"/>
      <c r="D113" s="752" t="str">
        <f>D80</f>
        <v>Fixed OPEX (A$/year)</v>
      </c>
      <c r="E113" s="753">
        <f>$E$13*E101</f>
        <v>2400000</v>
      </c>
      <c r="F113" s="754">
        <f>$E$13*F101</f>
        <v>120000000</v>
      </c>
      <c r="G113" s="755">
        <f>E101*$G$13</f>
        <v>3000000</v>
      </c>
      <c r="H113" s="756">
        <f>F101*$G$13</f>
        <v>150000000</v>
      </c>
      <c r="I113" s="442"/>
      <c r="O113" s="152"/>
    </row>
    <row r="114" spans="1:15" x14ac:dyDescent="0.2">
      <c r="A114" s="152"/>
      <c r="B114" s="597"/>
      <c r="C114" s="443"/>
      <c r="D114" s="750"/>
      <c r="E114" s="704"/>
      <c r="F114" s="704"/>
      <c r="G114" s="720"/>
      <c r="H114" s="720"/>
      <c r="I114" s="447"/>
      <c r="O114" s="152"/>
    </row>
    <row r="115" spans="1:15" x14ac:dyDescent="0.2">
      <c r="A115" s="152"/>
      <c r="B115" s="597"/>
      <c r="C115" s="2764" t="str">
        <f>'LCOHT (2.54 GW)'!C111</f>
        <v>SHIP HYDROGEN TRANSPORT COMPRESSION</v>
      </c>
      <c r="D115" s="2763"/>
      <c r="E115" s="3099"/>
      <c r="F115" s="721"/>
      <c r="G115" s="722"/>
      <c r="H115" s="722"/>
      <c r="I115" s="150"/>
      <c r="O115" s="152"/>
    </row>
    <row r="116" spans="1:15" x14ac:dyDescent="0.2">
      <c r="A116" s="152"/>
      <c r="B116" s="597"/>
      <c r="C116" s="2446"/>
      <c r="E116" s="2"/>
      <c r="F116" s="2"/>
      <c r="G116" s="2"/>
      <c r="H116" s="2"/>
      <c r="I116" s="442"/>
      <c r="O116" s="152"/>
    </row>
    <row r="117" spans="1:15" x14ac:dyDescent="0.2">
      <c r="A117" s="152"/>
      <c r="B117" s="597"/>
      <c r="D117" s="2896" t="s">
        <v>1201</v>
      </c>
      <c r="E117" s="2896"/>
      <c r="F117" s="740"/>
      <c r="G117" s="740"/>
      <c r="H117" s="740"/>
      <c r="I117" s="442"/>
      <c r="O117" s="152"/>
    </row>
    <row r="118" spans="1:15" x14ac:dyDescent="0.2">
      <c r="A118" s="152"/>
      <c r="B118" s="597"/>
      <c r="D118" s="3909" t="s">
        <v>1202</v>
      </c>
      <c r="E118" s="3910"/>
      <c r="F118" s="3910"/>
      <c r="G118" s="3910"/>
      <c r="H118" s="3911"/>
      <c r="I118" s="442"/>
      <c r="O118" s="152"/>
    </row>
    <row r="119" spans="1:15" x14ac:dyDescent="0.2">
      <c r="A119" s="152"/>
      <c r="B119" s="597"/>
      <c r="D119" s="3954" t="s">
        <v>1203</v>
      </c>
      <c r="E119" s="3517" t="s">
        <v>1168</v>
      </c>
      <c r="F119" s="3518"/>
      <c r="G119" s="3543" t="s">
        <v>1204</v>
      </c>
      <c r="H119" s="3592"/>
      <c r="I119" s="442"/>
      <c r="O119" s="152"/>
    </row>
    <row r="120" spans="1:15" x14ac:dyDescent="0.2">
      <c r="A120" s="152"/>
      <c r="B120" s="597"/>
      <c r="D120" s="3955"/>
      <c r="E120" s="701" t="str">
        <f>E24</f>
        <v>Low</v>
      </c>
      <c r="F120" s="701" t="str">
        <f>F24</f>
        <v>High</v>
      </c>
      <c r="G120" s="701" t="str">
        <f>E120</f>
        <v>Low</v>
      </c>
      <c r="H120" s="3116" t="str">
        <f>F120</f>
        <v>High</v>
      </c>
      <c r="I120" s="442"/>
      <c r="O120" s="152"/>
    </row>
    <row r="121" spans="1:15" x14ac:dyDescent="0.2">
      <c r="A121" s="152"/>
      <c r="B121" s="597"/>
      <c r="D121" s="2442" t="str">
        <f>D26</f>
        <v>Liquid H₂ shipping (boil‑off)</v>
      </c>
      <c r="E121" s="698">
        <f>$E$16*G26</f>
        <v>276302664</v>
      </c>
      <c r="F121" s="697">
        <f>$E$16*H26</f>
        <v>270720792</v>
      </c>
      <c r="G121" s="669">
        <f>E121*$E$9</f>
        <v>28821130.881840002</v>
      </c>
      <c r="H121" s="757">
        <f>F121*$E$9</f>
        <v>28238885.813519999</v>
      </c>
      <c r="I121" s="442"/>
      <c r="O121" s="152"/>
    </row>
    <row r="122" spans="1:15" x14ac:dyDescent="0.2">
      <c r="A122" s="152"/>
      <c r="B122" s="597"/>
      <c r="D122" s="2443" t="str">
        <f>D27</f>
        <v>Shorter LH₂ transport/storage</v>
      </c>
      <c r="E122" s="699">
        <f>$E$16*G27</f>
        <v>278256319.20000005</v>
      </c>
      <c r="F122" s="695">
        <f>$E$16*H27</f>
        <v>277419038.39999998</v>
      </c>
      <c r="G122" s="696">
        <f>E122*$E$9</f>
        <v>29024916.655752003</v>
      </c>
      <c r="H122" s="758">
        <f>F122*$E$9</f>
        <v>28937579.895503998</v>
      </c>
      <c r="I122" s="442"/>
      <c r="O122" s="152"/>
    </row>
    <row r="123" spans="1:15" ht="16" thickBot="1" x14ac:dyDescent="0.25">
      <c r="A123" s="152"/>
      <c r="B123" s="597"/>
      <c r="D123" s="23"/>
      <c r="H123" s="8"/>
      <c r="I123" s="442"/>
      <c r="O123" s="152"/>
    </row>
    <row r="124" spans="1:15" x14ac:dyDescent="0.2">
      <c r="A124" s="152"/>
      <c r="B124" s="597"/>
      <c r="D124" s="3887" t="s">
        <v>1205</v>
      </c>
      <c r="E124" s="3929" t="s">
        <v>1206</v>
      </c>
      <c r="F124" s="3930"/>
      <c r="H124" s="8"/>
      <c r="I124" s="442"/>
      <c r="O124" s="152"/>
    </row>
    <row r="125" spans="1:15" ht="15" customHeight="1" x14ac:dyDescent="0.2">
      <c r="A125" s="152"/>
      <c r="B125" s="597"/>
      <c r="D125" s="3888"/>
      <c r="E125" s="707" t="s">
        <v>129</v>
      </c>
      <c r="F125" s="3123" t="str">
        <f>F120</f>
        <v>High</v>
      </c>
      <c r="H125" s="8"/>
      <c r="I125" s="442"/>
      <c r="O125" s="152"/>
    </row>
    <row r="126" spans="1:15" ht="17" thickBot="1" x14ac:dyDescent="0.25">
      <c r="A126" s="152"/>
      <c r="B126" s="597"/>
      <c r="D126" s="1810" t="s">
        <v>1207</v>
      </c>
      <c r="E126" s="3129">
        <f>H121</f>
        <v>28238885.813519999</v>
      </c>
      <c r="F126" s="3130">
        <f>G122</f>
        <v>29024916.655752003</v>
      </c>
      <c r="G126" s="357"/>
      <c r="H126" s="10"/>
      <c r="I126" s="442"/>
      <c r="O126" s="152"/>
    </row>
    <row r="127" spans="1:15" x14ac:dyDescent="0.2">
      <c r="A127" s="152"/>
      <c r="B127" s="597"/>
      <c r="D127" s="3118"/>
      <c r="E127" s="3119"/>
      <c r="F127" s="3120"/>
      <c r="G127" s="352"/>
      <c r="H127" s="296"/>
      <c r="I127" s="442"/>
      <c r="O127" s="152"/>
    </row>
    <row r="128" spans="1:15" x14ac:dyDescent="0.2">
      <c r="A128" s="152"/>
      <c r="B128" s="597"/>
      <c r="C128" s="606"/>
      <c r="D128" s="2764" t="s">
        <v>1208</v>
      </c>
      <c r="E128" s="2"/>
      <c r="F128" s="2"/>
      <c r="G128" s="2"/>
      <c r="H128" s="740"/>
      <c r="I128" s="442"/>
      <c r="O128" s="152"/>
    </row>
    <row r="129" spans="1:15" x14ac:dyDescent="0.2">
      <c r="A129" s="152"/>
      <c r="B129" s="597"/>
      <c r="C129" s="1182"/>
      <c r="D129" s="3942" t="s">
        <v>1205</v>
      </c>
      <c r="E129" s="3570" t="s">
        <v>1209</v>
      </c>
      <c r="F129" s="3571"/>
      <c r="G129" s="3571"/>
      <c r="H129" s="3593"/>
      <c r="I129" s="442"/>
      <c r="O129" s="152"/>
    </row>
    <row r="130" spans="1:15" x14ac:dyDescent="0.2">
      <c r="A130" s="152"/>
      <c r="B130" s="597"/>
      <c r="C130" s="1182"/>
      <c r="D130" s="3943"/>
      <c r="E130" s="3936" t="str">
        <f>E53</f>
        <v>1% of Capex</v>
      </c>
      <c r="F130" s="3937"/>
      <c r="G130" s="3938" t="str">
        <f>G53</f>
        <v>4% of Capex</v>
      </c>
      <c r="H130" s="3939"/>
      <c r="I130" s="442"/>
      <c r="O130" s="152"/>
    </row>
    <row r="131" spans="1:15" x14ac:dyDescent="0.2">
      <c r="A131" s="152"/>
      <c r="B131" s="597"/>
      <c r="C131" s="1182"/>
      <c r="D131" s="3944"/>
      <c r="E131" s="714" t="str">
        <f>E120</f>
        <v>Low</v>
      </c>
      <c r="F131" s="714" t="str">
        <f t="shared" ref="F131:H131" si="7">F120</f>
        <v>High</v>
      </c>
      <c r="G131" s="714" t="str">
        <f t="shared" si="7"/>
        <v>Low</v>
      </c>
      <c r="H131" s="3117" t="str">
        <f t="shared" si="7"/>
        <v>High</v>
      </c>
      <c r="I131" s="442"/>
      <c r="O131" s="152"/>
    </row>
    <row r="132" spans="1:15" x14ac:dyDescent="0.2">
      <c r="A132" s="152"/>
      <c r="B132" s="597"/>
      <c r="D132" s="2444" t="str">
        <f>D126</f>
        <v>OPEX (A$/Year)</v>
      </c>
      <c r="E132" s="760">
        <f>E101*$E$14</f>
        <v>300000</v>
      </c>
      <c r="F132" s="760">
        <f>F101*$E$14</f>
        <v>15000000</v>
      </c>
      <c r="G132" s="760">
        <f>$G$14*E101</f>
        <v>1200000</v>
      </c>
      <c r="H132" s="282">
        <f>$G$14*F101</f>
        <v>60000000</v>
      </c>
      <c r="I132" s="442"/>
      <c r="O132" s="152"/>
    </row>
    <row r="133" spans="1:15" x14ac:dyDescent="0.2">
      <c r="A133" s="152"/>
      <c r="B133" s="597"/>
      <c r="I133" s="442"/>
      <c r="O133" s="152"/>
    </row>
    <row r="134" spans="1:15" x14ac:dyDescent="0.2">
      <c r="A134" s="152"/>
      <c r="B134" s="597"/>
      <c r="I134" s="442"/>
      <c r="O134" s="152"/>
    </row>
    <row r="135" spans="1:15" x14ac:dyDescent="0.2">
      <c r="A135" s="152"/>
      <c r="B135" s="597"/>
      <c r="C135" s="3098" t="s">
        <v>1210</v>
      </c>
      <c r="D135" s="3100"/>
      <c r="E135" s="693"/>
      <c r="F135" s="149"/>
      <c r="G135" s="665"/>
      <c r="H135" s="149"/>
      <c r="I135" s="150"/>
      <c r="O135" s="152"/>
    </row>
    <row r="136" spans="1:15" x14ac:dyDescent="0.2">
      <c r="A136" s="152"/>
      <c r="B136" s="597"/>
      <c r="C136" s="2"/>
      <c r="I136" s="442"/>
      <c r="O136" s="152"/>
    </row>
    <row r="137" spans="1:15" x14ac:dyDescent="0.2">
      <c r="A137" s="152"/>
      <c r="B137" s="597"/>
      <c r="C137" s="606"/>
      <c r="D137" s="2896" t="s">
        <v>1211</v>
      </c>
      <c r="E137" s="3904"/>
      <c r="F137" s="3904"/>
      <c r="I137" s="442"/>
      <c r="O137" s="152"/>
    </row>
    <row r="138" spans="1:15" x14ac:dyDescent="0.2">
      <c r="A138" s="152"/>
      <c r="B138" s="597"/>
      <c r="C138" s="763"/>
      <c r="D138" s="3420" t="s">
        <v>1212</v>
      </c>
      <c r="E138" s="3517" t="s">
        <v>1183</v>
      </c>
      <c r="F138" s="3517"/>
      <c r="G138" s="770"/>
      <c r="I138" s="442"/>
      <c r="O138" s="152"/>
    </row>
    <row r="139" spans="1:15" ht="16" thickBot="1" x14ac:dyDescent="0.25">
      <c r="A139" s="152"/>
      <c r="B139" s="597"/>
      <c r="C139" s="442"/>
      <c r="D139" s="3454"/>
      <c r="E139" s="923" t="str">
        <f>E100</f>
        <v>Low</v>
      </c>
      <c r="F139" s="1210" t="str">
        <f>F100</f>
        <v>High</v>
      </c>
      <c r="I139" s="442"/>
      <c r="O139" s="152"/>
    </row>
    <row r="140" spans="1:15" ht="16" thickBot="1" x14ac:dyDescent="0.25">
      <c r="A140" s="152"/>
      <c r="B140" s="597"/>
      <c r="D140" s="906" t="s">
        <v>704</v>
      </c>
      <c r="E140" s="907">
        <f>'Hydrogen Transportation'!$D$84</f>
        <v>600000000</v>
      </c>
      <c r="F140" s="908">
        <f>'Hydrogen Transportation'!$E$84</f>
        <v>1400000000</v>
      </c>
      <c r="I140" s="442"/>
      <c r="O140" s="152"/>
    </row>
    <row r="141" spans="1:15" x14ac:dyDescent="0.2">
      <c r="A141" s="152"/>
      <c r="B141" s="597"/>
      <c r="D141" s="45"/>
      <c r="E141" s="723"/>
      <c r="F141" s="723"/>
      <c r="I141" s="442"/>
      <c r="O141" s="152"/>
    </row>
    <row r="142" spans="1:15" x14ac:dyDescent="0.2">
      <c r="A142" s="152"/>
      <c r="B142" s="597"/>
      <c r="D142" s="3160" t="s">
        <v>1213</v>
      </c>
      <c r="E142" s="723"/>
      <c r="F142" s="723"/>
      <c r="I142" s="442"/>
      <c r="O142" s="152"/>
    </row>
    <row r="143" spans="1:15" x14ac:dyDescent="0.2">
      <c r="A143" s="152"/>
      <c r="B143" s="597"/>
      <c r="C143" s="1182"/>
      <c r="D143" s="3905" t="str">
        <f>D138</f>
        <v>Port Infrustructure Cost Parameter</v>
      </c>
      <c r="E143" s="3907" t="s">
        <v>1214</v>
      </c>
      <c r="F143" s="3907"/>
      <c r="G143" s="3907"/>
      <c r="H143" s="3908"/>
      <c r="I143" s="442"/>
      <c r="O143" s="152"/>
    </row>
    <row r="144" spans="1:15" x14ac:dyDescent="0.2">
      <c r="A144" s="152"/>
      <c r="B144" s="597"/>
      <c r="C144" s="1182"/>
      <c r="D144" s="3454"/>
      <c r="E144" s="3956" t="str">
        <f>E111</f>
        <v>8% of CAPEX</v>
      </c>
      <c r="F144" s="3956"/>
      <c r="G144" s="3543" t="str">
        <f>G111</f>
        <v>10% of CAPEX</v>
      </c>
      <c r="H144" s="3518"/>
      <c r="I144" s="442"/>
      <c r="O144" s="152"/>
    </row>
    <row r="145" spans="1:15" ht="16" thickBot="1" x14ac:dyDescent="0.25">
      <c r="A145" s="152"/>
      <c r="B145" s="597"/>
      <c r="C145" s="1182"/>
      <c r="D145" s="3906"/>
      <c r="E145" s="1210" t="str">
        <f>E112</f>
        <v>Low</v>
      </c>
      <c r="F145" s="1210" t="str">
        <f>F112</f>
        <v>High</v>
      </c>
      <c r="G145" s="923" t="str">
        <f>G112</f>
        <v>Low</v>
      </c>
      <c r="H145" s="1210" t="str">
        <f>H112</f>
        <v>High</v>
      </c>
      <c r="I145" s="442"/>
      <c r="O145" s="152"/>
    </row>
    <row r="146" spans="1:15" ht="16" thickBot="1" x14ac:dyDescent="0.25">
      <c r="A146" s="152"/>
      <c r="B146" s="597"/>
      <c r="D146" s="911" t="str">
        <f>D113</f>
        <v>Fixed OPEX (A$/year)</v>
      </c>
      <c r="E146" s="912">
        <f>E140*$E$13</f>
        <v>48000000</v>
      </c>
      <c r="F146" s="913">
        <f>F140*$E$13</f>
        <v>112000000</v>
      </c>
      <c r="G146" s="914">
        <f>E140*$G$13</f>
        <v>60000000</v>
      </c>
      <c r="H146" s="915">
        <f>F140*$G$13</f>
        <v>140000000</v>
      </c>
      <c r="I146" s="442"/>
      <c r="O146" s="152"/>
    </row>
    <row r="147" spans="1:15" x14ac:dyDescent="0.2">
      <c r="A147" s="152"/>
      <c r="B147" s="597"/>
      <c r="C147" s="443"/>
      <c r="D147" s="443"/>
      <c r="E147" s="671"/>
      <c r="F147" s="443"/>
      <c r="G147" s="667"/>
      <c r="H147" s="443"/>
      <c r="I147" s="447"/>
      <c r="O147" s="152"/>
    </row>
    <row r="148" spans="1:15" x14ac:dyDescent="0.2">
      <c r="A148" s="152"/>
      <c r="B148" s="597"/>
      <c r="C148" s="2764" t="s">
        <v>1215</v>
      </c>
      <c r="D148" s="3100"/>
      <c r="I148" s="442"/>
      <c r="O148" s="152"/>
    </row>
    <row r="149" spans="1:15" x14ac:dyDescent="0.2">
      <c r="A149" s="152"/>
      <c r="B149" s="597"/>
      <c r="I149" s="442"/>
      <c r="O149" s="152"/>
    </row>
    <row r="150" spans="1:15" x14ac:dyDescent="0.2">
      <c r="A150" s="152"/>
      <c r="B150" s="597"/>
      <c r="C150" s="1182"/>
      <c r="D150" s="3335" t="s">
        <v>1216</v>
      </c>
      <c r="E150" s="3517" t="s">
        <v>1176</v>
      </c>
      <c r="F150" s="3518"/>
      <c r="I150" s="442"/>
      <c r="O150" s="152"/>
    </row>
    <row r="151" spans="1:15" x14ac:dyDescent="0.2">
      <c r="A151" s="152"/>
      <c r="B151" s="597"/>
      <c r="C151" s="1182"/>
      <c r="D151" s="3336"/>
      <c r="E151" s="1198" t="str">
        <f>E94</f>
        <v>Low</v>
      </c>
      <c r="F151" s="1198" t="str">
        <f>F94</f>
        <v>High</v>
      </c>
      <c r="I151" s="442"/>
      <c r="O151" s="152"/>
    </row>
    <row r="152" spans="1:15" x14ac:dyDescent="0.2">
      <c r="A152" s="152"/>
      <c r="B152" s="597"/>
      <c r="C152" s="442"/>
      <c r="D152" s="740" t="s">
        <v>1217</v>
      </c>
      <c r="E152" s="1173">
        <f>E101+E140</f>
        <v>630000000</v>
      </c>
      <c r="F152" s="466">
        <f>F101+F140</f>
        <v>2900000000</v>
      </c>
      <c r="I152" s="442"/>
      <c r="O152" s="152"/>
    </row>
    <row r="153" spans="1:15" ht="16" x14ac:dyDescent="0.2">
      <c r="A153" s="152"/>
      <c r="B153" s="597"/>
      <c r="D153" s="3096" t="s">
        <v>1218</v>
      </c>
      <c r="E153" s="1172">
        <f>E152*$E$11</f>
        <v>44412612.486656927</v>
      </c>
      <c r="F153" s="469">
        <f>F152*$E$11</f>
        <v>204439009.85921443</v>
      </c>
      <c r="I153" s="442"/>
      <c r="O153" s="152"/>
    </row>
    <row r="154" spans="1:15" ht="32" x14ac:dyDescent="0.2">
      <c r="A154" s="152"/>
      <c r="B154" s="597"/>
      <c r="D154" s="641" t="s">
        <v>1219</v>
      </c>
      <c r="E154" s="1173">
        <f>E126</f>
        <v>28238885.813519999</v>
      </c>
      <c r="F154" s="469">
        <f>F126</f>
        <v>29024916.655752003</v>
      </c>
      <c r="I154" s="442"/>
      <c r="O154" s="152"/>
    </row>
    <row r="155" spans="1:15" x14ac:dyDescent="0.2">
      <c r="A155" s="152"/>
      <c r="B155" s="597"/>
      <c r="D155" s="2320" t="s">
        <v>1220</v>
      </c>
      <c r="E155" s="467">
        <f>E113+E132+E146</f>
        <v>50700000</v>
      </c>
      <c r="F155" s="1319">
        <f>H146+H132+H113</f>
        <v>350000000</v>
      </c>
      <c r="I155" s="442"/>
      <c r="O155" s="152"/>
    </row>
    <row r="156" spans="1:15" x14ac:dyDescent="0.2">
      <c r="A156" s="152"/>
      <c r="B156" s="597"/>
      <c r="D156" s="727" t="str">
        <f>D64</f>
        <v>Total Annual Cost (A$/year)</v>
      </c>
      <c r="E156" s="728">
        <f>E153+E154+E155</f>
        <v>123351498.30017692</v>
      </c>
      <c r="F156" s="729">
        <f>F153+F154+F155</f>
        <v>583463926.51496649</v>
      </c>
      <c r="I156" s="442"/>
      <c r="O156" s="152"/>
    </row>
    <row r="157" spans="1:15" x14ac:dyDescent="0.2">
      <c r="A157" s="152"/>
      <c r="B157" s="597"/>
      <c r="D157" s="2"/>
      <c r="E157" s="655"/>
      <c r="F157" s="655"/>
      <c r="I157" s="442"/>
      <c r="O157" s="152"/>
    </row>
    <row r="158" spans="1:15" x14ac:dyDescent="0.2">
      <c r="A158" s="152"/>
      <c r="B158" s="597"/>
      <c r="C158" s="645"/>
      <c r="D158" s="740"/>
      <c r="E158" s="741"/>
      <c r="F158" s="741"/>
      <c r="G158" s="667"/>
      <c r="H158" s="443"/>
      <c r="I158" s="447"/>
      <c r="O158" s="152"/>
    </row>
    <row r="159" spans="1:15" ht="16" thickBot="1" x14ac:dyDescent="0.25">
      <c r="A159" s="152"/>
      <c r="B159" s="941"/>
      <c r="C159" s="942"/>
      <c r="D159" s="937"/>
      <c r="E159" s="938"/>
      <c r="F159" s="938"/>
      <c r="G159" s="939"/>
      <c r="H159" s="289"/>
      <c r="I159" s="289"/>
      <c r="J159" s="289"/>
      <c r="K159" s="289"/>
      <c r="L159" s="289"/>
      <c r="M159" s="289"/>
      <c r="N159" s="289"/>
      <c r="O159" s="940"/>
    </row>
    <row r="160" spans="1:15" x14ac:dyDescent="0.2">
      <c r="A160" s="152"/>
      <c r="B160" s="488"/>
      <c r="D160" s="3857" t="s">
        <v>1221</v>
      </c>
      <c r="E160" s="3857"/>
      <c r="F160" s="3857"/>
      <c r="G160" s="3857"/>
      <c r="H160" s="3857"/>
      <c r="I160" s="3857"/>
      <c r="J160" s="3857"/>
      <c r="O160" s="152"/>
    </row>
    <row r="161" spans="1:15" x14ac:dyDescent="0.2">
      <c r="A161" s="152"/>
      <c r="B161" s="488"/>
      <c r="D161" s="3428"/>
      <c r="E161" s="3428"/>
      <c r="F161" s="3428"/>
      <c r="G161" s="3428"/>
      <c r="H161" s="3428"/>
      <c r="I161" s="3428"/>
      <c r="J161" s="3428"/>
      <c r="O161" s="152"/>
    </row>
    <row r="162" spans="1:15" x14ac:dyDescent="0.2">
      <c r="A162" s="152"/>
      <c r="B162" s="488"/>
      <c r="D162" s="2"/>
      <c r="E162" s="655"/>
      <c r="F162" s="655"/>
      <c r="O162" s="152"/>
    </row>
    <row r="163" spans="1:15" ht="16" x14ac:dyDescent="0.2">
      <c r="A163" s="152"/>
      <c r="B163" s="488"/>
      <c r="C163" s="2"/>
      <c r="D163" s="2939" t="s">
        <v>1222</v>
      </c>
      <c r="E163" s="655"/>
      <c r="F163" s="655"/>
      <c r="O163" s="152"/>
    </row>
    <row r="164" spans="1:15" ht="30" customHeight="1" x14ac:dyDescent="0.2">
      <c r="A164" s="152"/>
      <c r="B164" s="488"/>
      <c r="D164" s="3444" t="str">
        <f>D249</f>
        <v>Tube Trailer Capacity (kg H2/load)</v>
      </c>
      <c r="E164" s="3291" t="s">
        <v>1223</v>
      </c>
      <c r="F164" s="3293"/>
      <c r="G164" s="3881" t="s">
        <v>1224</v>
      </c>
      <c r="H164" s="3882"/>
      <c r="O164" s="152"/>
    </row>
    <row r="165" spans="1:15" x14ac:dyDescent="0.2">
      <c r="A165" s="152"/>
      <c r="B165" s="488"/>
      <c r="D165" s="3445"/>
      <c r="E165" s="2223" t="str">
        <f>E151</f>
        <v>Low</v>
      </c>
      <c r="F165" s="2236" t="str">
        <f>F151</f>
        <v>High</v>
      </c>
      <c r="G165" s="3068" t="str">
        <f>E165</f>
        <v>Low</v>
      </c>
      <c r="H165" s="3069" t="str">
        <f>F165</f>
        <v>High</v>
      </c>
      <c r="O165" s="152"/>
    </row>
    <row r="166" spans="1:15" x14ac:dyDescent="0.2">
      <c r="A166" s="152"/>
      <c r="B166" s="488"/>
      <c r="D166" s="2460">
        <f>'Hydrogen Transportation'!C120</f>
        <v>300</v>
      </c>
      <c r="E166" s="1027">
        <f>'Hydrogen Transportation'!D56</f>
        <v>1151650500</v>
      </c>
      <c r="F166" s="1027">
        <f>'Hydrogen Transportation'!E56</f>
        <v>16030300000</v>
      </c>
      <c r="G166" s="2064">
        <f>E166*$E$11</f>
        <v>81186995.835816979</v>
      </c>
      <c r="H166" s="2063">
        <f>F166*$E$11</f>
        <v>1130075399.9124706</v>
      </c>
      <c r="O166" s="152"/>
    </row>
    <row r="167" spans="1:15" x14ac:dyDescent="0.2">
      <c r="A167" s="152"/>
      <c r="B167" s="488"/>
      <c r="D167" s="2298">
        <f>'Hydrogen Transportation'!C121</f>
        <v>700</v>
      </c>
      <c r="E167" s="1028">
        <f>'Hydrogen Transportation'!D57</f>
        <v>987129000</v>
      </c>
      <c r="F167" s="1028">
        <f>'Hydrogen Transportation'!E57</f>
        <v>2321741871428.5713</v>
      </c>
      <c r="G167" s="1050">
        <f t="shared" ref="G167:H168" si="8">E167*$E$11</f>
        <v>69588853.573557407</v>
      </c>
      <c r="H167" s="1052">
        <f t="shared" si="8"/>
        <v>163674003221.90918</v>
      </c>
      <c r="O167" s="152"/>
    </row>
    <row r="168" spans="1:15" x14ac:dyDescent="0.2">
      <c r="A168" s="152"/>
      <c r="B168" s="488"/>
      <c r="D168" s="2299">
        <f>'Hydrogen Transportation'!C122</f>
        <v>4400</v>
      </c>
      <c r="E168" s="1028">
        <f>'Hydrogen Transportation'!D58</f>
        <v>195945034.09090909</v>
      </c>
      <c r="F168" s="1028">
        <f>'Hydrogen Transportation'!E58</f>
        <v>67088330113.636353</v>
      </c>
      <c r="G168" s="1051">
        <f t="shared" si="8"/>
        <v>13813382.329784645</v>
      </c>
      <c r="H168" s="1053">
        <f t="shared" si="8"/>
        <v>4729473028.117219</v>
      </c>
      <c r="O168" s="152"/>
    </row>
    <row r="169" spans="1:15" x14ac:dyDescent="0.2">
      <c r="A169" s="152"/>
      <c r="B169" s="488"/>
      <c r="D169" s="361"/>
      <c r="E169" s="301"/>
      <c r="F169" s="301"/>
      <c r="G169" s="1023"/>
      <c r="H169" s="1023"/>
      <c r="O169" s="152"/>
    </row>
    <row r="170" spans="1:15" ht="17" thickBot="1" x14ac:dyDescent="0.25">
      <c r="A170" s="152"/>
      <c r="B170" s="488"/>
      <c r="D170" s="2939" t="s">
        <v>1225</v>
      </c>
      <c r="E170" s="3070"/>
      <c r="F170" s="655"/>
      <c r="O170" s="152"/>
    </row>
    <row r="171" spans="1:15" x14ac:dyDescent="0.2">
      <c r="A171" s="152"/>
      <c r="B171" s="488"/>
      <c r="C171" s="1713"/>
      <c r="D171" s="3912" t="str">
        <f>'Hydrogen Transportation'!C61</f>
        <v>SHIP CARRIER</v>
      </c>
      <c r="E171" s="3971" t="str">
        <f>'Hydrogen Transportation'!D61</f>
        <v>TOTAL CAPEX (A$)</v>
      </c>
      <c r="F171" s="3972"/>
      <c r="G171" s="3972"/>
      <c r="H171" s="3972"/>
      <c r="I171" s="3972"/>
      <c r="J171" s="3973"/>
      <c r="O171" s="152"/>
    </row>
    <row r="172" spans="1:15" x14ac:dyDescent="0.2">
      <c r="A172" s="152"/>
      <c r="B172" s="488"/>
      <c r="C172" s="1713"/>
      <c r="D172" s="3913"/>
      <c r="E172" s="3071">
        <f>'Hydrogen Transportation'!D62</f>
        <v>300</v>
      </c>
      <c r="F172" s="3072" t="str">
        <f>'Hydrogen Transportation'!E62</f>
        <v>kg H2/load</v>
      </c>
      <c r="G172" s="3073">
        <f>'Hydrogen Transportation'!F62</f>
        <v>700</v>
      </c>
      <c r="H172" s="3072" t="str">
        <f>'Hydrogen Transportation'!G62</f>
        <v>kg H2/load</v>
      </c>
      <c r="I172" s="3073">
        <f>'Hydrogen Transportation'!H62</f>
        <v>4400</v>
      </c>
      <c r="J172" s="3074" t="str">
        <f>'Hydrogen Transportation'!I62</f>
        <v>kg H2/load</v>
      </c>
      <c r="O172" s="152"/>
    </row>
    <row r="173" spans="1:15" x14ac:dyDescent="0.2">
      <c r="A173" s="152"/>
      <c r="B173" s="488"/>
      <c r="C173" s="1713"/>
      <c r="D173" s="3914"/>
      <c r="E173" s="2915" t="str">
        <f>'Hydrogen Transportation'!D63</f>
        <v>Low</v>
      </c>
      <c r="F173" s="3063" t="str">
        <f>'Hydrogen Transportation'!E63</f>
        <v>High</v>
      </c>
      <c r="G173" s="2915" t="str">
        <f>'Hydrogen Transportation'!F63</f>
        <v>Low</v>
      </c>
      <c r="H173" s="3063" t="str">
        <f>'Hydrogen Transportation'!G63</f>
        <v>High</v>
      </c>
      <c r="I173" s="2915" t="str">
        <f>'Hydrogen Transportation'!H63</f>
        <v>Low</v>
      </c>
      <c r="J173" s="3064" t="str">
        <f>'Hydrogen Transportation'!I63</f>
        <v>High</v>
      </c>
      <c r="O173" s="152"/>
    </row>
    <row r="174" spans="1:15" x14ac:dyDescent="0.2">
      <c r="A174" s="152"/>
      <c r="B174" s="488"/>
      <c r="C174" s="1713"/>
      <c r="D174" s="3058" t="str">
        <f>'Hydrogen Transportation'!C64</f>
        <v xml:space="preserve">Small LH₂ carriers </v>
      </c>
      <c r="E174" s="50">
        <f>'Hydrogen Transportation'!D64</f>
        <v>885885000</v>
      </c>
      <c r="F174" s="51">
        <f>'Hydrogen Transportation'!E64</f>
        <v>2834832000</v>
      </c>
      <c r="G174" s="50">
        <f>'Hydrogen Transportation'!F64</f>
        <v>379665000</v>
      </c>
      <c r="H174" s="51">
        <f>'Hydrogen Transportation'!G64</f>
        <v>1214928000</v>
      </c>
      <c r="I174" s="51">
        <f>'Hydrogen Transportation'!H64</f>
        <v>60401250</v>
      </c>
      <c r="J174" s="2538">
        <f>'Hydrogen Transportation'!I64</f>
        <v>193284000</v>
      </c>
      <c r="K174" s="2"/>
      <c r="O174" s="152"/>
    </row>
    <row r="175" spans="1:15" x14ac:dyDescent="0.2">
      <c r="A175" s="152"/>
      <c r="B175" s="488"/>
      <c r="C175" s="1713"/>
      <c r="D175" s="3059" t="str">
        <f>'Hydrogen Transportation'!C65</f>
        <v>Medium LH₂ carriers</v>
      </c>
      <c r="E175" s="52">
        <f>'Hydrogen Transportation'!D65</f>
        <v>5905900000</v>
      </c>
      <c r="F175" s="53">
        <f>'Hydrogen Transportation'!E65</f>
        <v>18898880000</v>
      </c>
      <c r="G175" s="52">
        <f>'Hydrogen Transportation'!F65</f>
        <v>2531100000</v>
      </c>
      <c r="H175" s="53">
        <f>'Hydrogen Transportation'!G65</f>
        <v>8099520000</v>
      </c>
      <c r="I175" s="53">
        <f>'Hydrogen Transportation'!H65</f>
        <v>402675000</v>
      </c>
      <c r="J175" s="2539">
        <f>'Hydrogen Transportation'!I65</f>
        <v>1288560000</v>
      </c>
      <c r="K175" s="2"/>
      <c r="O175" s="152"/>
    </row>
    <row r="176" spans="1:15" ht="32" x14ac:dyDescent="0.2">
      <c r="A176" s="152"/>
      <c r="B176" s="488"/>
      <c r="C176" s="1713"/>
      <c r="D176" s="3060" t="str">
        <f>'Hydrogen Transportation'!C66</f>
        <v xml:space="preserve">Large future carriers (under development) </v>
      </c>
      <c r="E176" s="54">
        <f>'Hydrogen Transportation'!D66</f>
        <v>23623600000</v>
      </c>
      <c r="F176" s="55">
        <f>'Hydrogen Transportation'!E66</f>
        <v>47247200000</v>
      </c>
      <c r="G176" s="54">
        <f>'Hydrogen Transportation'!F66</f>
        <v>10124400000</v>
      </c>
      <c r="H176" s="55">
        <f>'Hydrogen Transportation'!G66</f>
        <v>20248800000</v>
      </c>
      <c r="I176" s="55">
        <f>'Hydrogen Transportation'!H66</f>
        <v>1610700000</v>
      </c>
      <c r="J176" s="2540">
        <f>'Hydrogen Transportation'!I66</f>
        <v>3221400000</v>
      </c>
      <c r="K176" s="2"/>
      <c r="O176" s="152"/>
    </row>
    <row r="177" spans="1:15" ht="16" thickBot="1" x14ac:dyDescent="0.25">
      <c r="A177" s="152"/>
      <c r="B177" s="488"/>
      <c r="C177" s="1713"/>
      <c r="D177" s="2068"/>
      <c r="E177" s="655"/>
      <c r="F177" s="655"/>
      <c r="J177" s="1713"/>
      <c r="O177" s="152"/>
    </row>
    <row r="178" spans="1:15" x14ac:dyDescent="0.2">
      <c r="A178" s="152"/>
      <c r="B178" s="488"/>
      <c r="C178" s="1713"/>
      <c r="D178" s="3912" t="str">
        <f>D171</f>
        <v>SHIP CARRIER</v>
      </c>
      <c r="E178" s="3971" t="s">
        <v>671</v>
      </c>
      <c r="F178" s="3972"/>
      <c r="G178" s="3972"/>
      <c r="H178" s="3972"/>
      <c r="I178" s="3972"/>
      <c r="J178" s="3973"/>
      <c r="O178" s="152"/>
    </row>
    <row r="179" spans="1:15" x14ac:dyDescent="0.2">
      <c r="A179" s="152"/>
      <c r="B179" s="488"/>
      <c r="D179" s="3913"/>
      <c r="E179" s="3071">
        <f t="shared" ref="E179:J180" si="9">E172</f>
        <v>300</v>
      </c>
      <c r="F179" s="3072" t="str">
        <f t="shared" si="9"/>
        <v>kg H2/load</v>
      </c>
      <c r="G179" s="3073">
        <f t="shared" si="9"/>
        <v>700</v>
      </c>
      <c r="H179" s="3072" t="str">
        <f t="shared" si="9"/>
        <v>kg H2/load</v>
      </c>
      <c r="I179" s="3073">
        <f t="shared" si="9"/>
        <v>4400</v>
      </c>
      <c r="J179" s="3074" t="str">
        <f t="shared" si="9"/>
        <v>kg H2/load</v>
      </c>
      <c r="O179" s="152"/>
    </row>
    <row r="180" spans="1:15" x14ac:dyDescent="0.2">
      <c r="A180" s="152"/>
      <c r="B180" s="488"/>
      <c r="D180" s="3914"/>
      <c r="E180" s="3065" t="str">
        <f t="shared" si="9"/>
        <v>Low</v>
      </c>
      <c r="F180" s="3066" t="str">
        <f t="shared" si="9"/>
        <v>High</v>
      </c>
      <c r="G180" s="3065" t="str">
        <f t="shared" si="9"/>
        <v>Low</v>
      </c>
      <c r="H180" s="3066" t="str">
        <f t="shared" si="9"/>
        <v>High</v>
      </c>
      <c r="I180" s="3065" t="str">
        <f t="shared" si="9"/>
        <v>Low</v>
      </c>
      <c r="J180" s="3067" t="str">
        <f t="shared" si="9"/>
        <v>High</v>
      </c>
      <c r="O180" s="152"/>
    </row>
    <row r="181" spans="1:15" x14ac:dyDescent="0.2">
      <c r="A181" s="152"/>
      <c r="B181" s="488"/>
      <c r="D181" s="3061" t="str">
        <f>D174</f>
        <v xml:space="preserve">Small LH₂ carriers </v>
      </c>
      <c r="E181" s="2546">
        <f t="shared" ref="E181:J183" si="10">E174*$E$11</f>
        <v>62451535.258320749</v>
      </c>
      <c r="F181" s="2547">
        <f>F174*$E$11</f>
        <v>199844912.82662639</v>
      </c>
      <c r="G181" s="2546">
        <f t="shared" si="10"/>
        <v>26764943.682137463</v>
      </c>
      <c r="H181" s="2547">
        <f t="shared" si="10"/>
        <v>85647819.782839879</v>
      </c>
      <c r="I181" s="2546">
        <f t="shared" si="10"/>
        <v>4258059.2221582327</v>
      </c>
      <c r="J181" s="2548">
        <f t="shared" si="10"/>
        <v>13625789.510906346</v>
      </c>
      <c r="O181" s="152"/>
    </row>
    <row r="182" spans="1:15" x14ac:dyDescent="0.2">
      <c r="A182" s="152"/>
      <c r="B182" s="488"/>
      <c r="D182" s="3059" t="str">
        <f>D175</f>
        <v>Medium LH₂ carriers</v>
      </c>
      <c r="E182" s="2549">
        <f t="shared" si="10"/>
        <v>416343568.38880497</v>
      </c>
      <c r="F182" s="2550">
        <f t="shared" si="10"/>
        <v>1332299418.8441761</v>
      </c>
      <c r="G182" s="2549">
        <f t="shared" si="10"/>
        <v>178432957.88091642</v>
      </c>
      <c r="H182" s="2550">
        <f t="shared" si="10"/>
        <v>570985465.21893251</v>
      </c>
      <c r="I182" s="2549">
        <f t="shared" si="10"/>
        <v>28387061.481054887</v>
      </c>
      <c r="J182" s="2551">
        <f t="shared" si="10"/>
        <v>90838596.739375636</v>
      </c>
      <c r="O182" s="152"/>
    </row>
    <row r="183" spans="1:15" ht="33" thickBot="1" x14ac:dyDescent="0.25">
      <c r="A183" s="152"/>
      <c r="B183" s="488"/>
      <c r="D183" s="3062" t="str">
        <f>D176</f>
        <v xml:space="preserve">Large future carriers (under development) </v>
      </c>
      <c r="E183" s="2552">
        <f t="shared" si="10"/>
        <v>1665374273.5552199</v>
      </c>
      <c r="F183" s="2553">
        <f t="shared" si="10"/>
        <v>3330748547.1104398</v>
      </c>
      <c r="G183" s="2552">
        <f t="shared" si="10"/>
        <v>713731831.52366567</v>
      </c>
      <c r="H183" s="2553">
        <f t="shared" si="10"/>
        <v>1427463663.0473313</v>
      </c>
      <c r="I183" s="2552">
        <f t="shared" si="10"/>
        <v>113548245.92421955</v>
      </c>
      <c r="J183" s="2554">
        <f t="shared" si="10"/>
        <v>227096491.8484391</v>
      </c>
      <c r="O183" s="152"/>
    </row>
    <row r="184" spans="1:15" x14ac:dyDescent="0.2">
      <c r="A184" s="152"/>
      <c r="B184" s="488"/>
      <c r="D184" s="2"/>
      <c r="E184" s="655"/>
      <c r="F184" s="655"/>
      <c r="O184" s="152"/>
    </row>
    <row r="185" spans="1:15" ht="16" x14ac:dyDescent="0.2">
      <c r="A185" s="152"/>
      <c r="B185" s="488"/>
      <c r="D185" s="2962" t="s">
        <v>1226</v>
      </c>
      <c r="E185" s="3081"/>
      <c r="F185" s="1041"/>
      <c r="G185" s="357"/>
      <c r="H185" s="9"/>
      <c r="I185" s="9"/>
      <c r="J185" s="9"/>
      <c r="O185" s="152"/>
    </row>
    <row r="186" spans="1:15" x14ac:dyDescent="0.2">
      <c r="A186" s="152"/>
      <c r="B186" s="488"/>
      <c r="C186" s="442"/>
      <c r="D186" s="3965" t="str">
        <f>D164</f>
        <v>Tube Trailer Capacity (kg H2/load)</v>
      </c>
      <c r="E186" s="3878" t="s">
        <v>1227</v>
      </c>
      <c r="F186" s="3879"/>
      <c r="G186" s="3879"/>
      <c r="H186" s="3879"/>
      <c r="I186" s="3879"/>
      <c r="J186" s="3880"/>
      <c r="O186" s="152"/>
    </row>
    <row r="187" spans="1:15" x14ac:dyDescent="0.2">
      <c r="A187" s="152"/>
      <c r="B187" s="488"/>
      <c r="C187" s="442"/>
      <c r="D187" s="3965"/>
      <c r="E187" s="3894" t="str">
        <f>'Hydrogen Transportation'!F118</f>
        <v xml:space="preserve">Small LH₂ carriers </v>
      </c>
      <c r="F187" s="3895"/>
      <c r="G187" s="3894" t="str">
        <f>'Hydrogen Transportation'!H118</f>
        <v>Medium LH₂ carriers</v>
      </c>
      <c r="H187" s="3895"/>
      <c r="I187" s="3896" t="str">
        <f>'Hydrogen Transportation'!J118</f>
        <v xml:space="preserve">Large future carriers (under development) </v>
      </c>
      <c r="J187" s="3895"/>
      <c r="O187" s="152"/>
    </row>
    <row r="188" spans="1:15" x14ac:dyDescent="0.2">
      <c r="A188" s="152"/>
      <c r="B188" s="488"/>
      <c r="C188" s="442"/>
      <c r="D188" s="3776"/>
      <c r="E188" s="3075" t="str">
        <f>'Hydrogen Transportation'!F119</f>
        <v>Low</v>
      </c>
      <c r="F188" s="3076" t="str">
        <f>'Hydrogen Transportation'!G119</f>
        <v>High</v>
      </c>
      <c r="G188" s="3075" t="str">
        <f>'Hydrogen Transportation'!H119</f>
        <v>Low</v>
      </c>
      <c r="H188" s="3075" t="str">
        <f>'Hydrogen Transportation'!I119</f>
        <v>High</v>
      </c>
      <c r="I188" s="3076" t="str">
        <f>'Hydrogen Transportation'!J119</f>
        <v>Low</v>
      </c>
      <c r="J188" s="3076" t="str">
        <f>'Hydrogen Transportation'!K119</f>
        <v>High</v>
      </c>
      <c r="O188" s="152"/>
    </row>
    <row r="189" spans="1:15" x14ac:dyDescent="0.2">
      <c r="A189" s="152"/>
      <c r="B189" s="488"/>
      <c r="D189" s="3094">
        <f>D166</f>
        <v>300</v>
      </c>
      <c r="E189" s="2555">
        <f>'Hydrogen Transportation'!F120</f>
        <v>2147682.6000000006</v>
      </c>
      <c r="F189" s="2556">
        <f>'Hydrogen Transportation'!G120</f>
        <v>4295365.2000000011</v>
      </c>
      <c r="G189" s="2557">
        <f>'Hydrogen Transportation'!H120</f>
        <v>14317884.000000002</v>
      </c>
      <c r="H189" s="2557">
        <f>'Hydrogen Transportation'!I120</f>
        <v>28635768.000000004</v>
      </c>
      <c r="I189" s="2556">
        <f>'Hydrogen Transportation'!J120</f>
        <v>57271536.000000007</v>
      </c>
      <c r="J189" s="2558">
        <f>'Hydrogen Transportation'!K120</f>
        <v>71589420.000000015</v>
      </c>
      <c r="O189" s="152"/>
    </row>
    <row r="190" spans="1:15" x14ac:dyDescent="0.2">
      <c r="A190" s="152"/>
      <c r="B190" s="488"/>
      <c r="D190" s="3094">
        <f>D167</f>
        <v>700</v>
      </c>
      <c r="E190" s="2555">
        <f>'Hydrogen Transportation'!F121</f>
        <v>2147682.6000000006</v>
      </c>
      <c r="F190" s="2556">
        <f>'Hydrogen Transportation'!G121</f>
        <v>4295365.2000000011</v>
      </c>
      <c r="G190" s="2557">
        <f>'Hydrogen Transportation'!H121</f>
        <v>14317884.000000002</v>
      </c>
      <c r="H190" s="2559">
        <f>'Hydrogen Transportation'!I121</f>
        <v>28635768.000000004</v>
      </c>
      <c r="I190" s="2557">
        <f>'Hydrogen Transportation'!J121</f>
        <v>57271536.000000007</v>
      </c>
      <c r="J190" s="2558">
        <f>'Hydrogen Transportation'!K121</f>
        <v>71589420.000000015</v>
      </c>
      <c r="O190" s="152"/>
    </row>
    <row r="191" spans="1:15" x14ac:dyDescent="0.2">
      <c r="A191" s="152"/>
      <c r="B191" s="488"/>
      <c r="D191" s="3095">
        <f>D168</f>
        <v>4400</v>
      </c>
      <c r="E191" s="2560">
        <f>'Hydrogen Transportation'!F122</f>
        <v>11433853.08</v>
      </c>
      <c r="F191" s="2561">
        <f>'Hydrogen Transportation'!G122</f>
        <v>22867706.16</v>
      </c>
      <c r="G191" s="2562">
        <f>'Hydrogen Transportation'!H122</f>
        <v>76225687.200000003</v>
      </c>
      <c r="H191" s="2563">
        <f>'Hydrogen Transportation'!I122</f>
        <v>152451374.40000001</v>
      </c>
      <c r="I191" s="2562">
        <f>'Hydrogen Transportation'!J122</f>
        <v>304902748.80000001</v>
      </c>
      <c r="J191" s="2564">
        <f>'Hydrogen Transportation'!K122</f>
        <v>381128436.00000006</v>
      </c>
      <c r="O191" s="152"/>
    </row>
    <row r="192" spans="1:15" x14ac:dyDescent="0.2">
      <c r="A192" s="152"/>
      <c r="B192" s="488"/>
      <c r="D192" s="147"/>
      <c r="E192" s="3080"/>
      <c r="F192" s="3082"/>
      <c r="G192" s="3082"/>
      <c r="H192" s="3082"/>
      <c r="I192" s="577"/>
      <c r="J192" s="3080"/>
      <c r="O192" s="152"/>
    </row>
    <row r="193" spans="1:15" ht="18" thickBot="1" x14ac:dyDescent="0.3">
      <c r="A193" s="152"/>
      <c r="B193" s="488"/>
      <c r="D193" s="3083" t="s">
        <v>1228</v>
      </c>
      <c r="E193" s="3084"/>
      <c r="F193" s="3085"/>
      <c r="G193" s="3085"/>
      <c r="H193" s="3085"/>
      <c r="I193" s="577"/>
      <c r="J193" s="3079"/>
      <c r="O193" s="152"/>
    </row>
    <row r="194" spans="1:15" x14ac:dyDescent="0.2">
      <c r="A194" s="152"/>
      <c r="B194" s="488"/>
      <c r="C194" s="1713"/>
      <c r="D194" s="3969" t="str">
        <f>D178</f>
        <v>SHIP CARRIER</v>
      </c>
      <c r="E194" s="3966" t="s">
        <v>1229</v>
      </c>
      <c r="F194" s="3967"/>
      <c r="G194" s="3967"/>
      <c r="H194" s="3968"/>
      <c r="I194" s="1023"/>
      <c r="J194" s="1023"/>
      <c r="O194" s="152"/>
    </row>
    <row r="195" spans="1:15" x14ac:dyDescent="0.2">
      <c r="A195" s="152"/>
      <c r="B195" s="488"/>
      <c r="C195" s="1713"/>
      <c r="D195" s="3969"/>
      <c r="E195" s="3962" t="s">
        <v>1230</v>
      </c>
      <c r="F195" s="3964"/>
      <c r="G195" s="3962" t="s">
        <v>1231</v>
      </c>
      <c r="H195" s="3963"/>
      <c r="I195" s="1023"/>
      <c r="J195" s="1023"/>
      <c r="O195" s="152"/>
    </row>
    <row r="196" spans="1:15" x14ac:dyDescent="0.2">
      <c r="A196" s="152"/>
      <c r="B196" s="488"/>
      <c r="C196" s="1713"/>
      <c r="D196" s="3970"/>
      <c r="E196" s="3068" t="str">
        <f>'LCOHT (1.27 GW)'!E188</f>
        <v>Low</v>
      </c>
      <c r="F196" s="3068" t="str">
        <f>'LCOHT (1.27 GW)'!F188</f>
        <v>High</v>
      </c>
      <c r="G196" s="3068" t="str">
        <f>E196</f>
        <v>Low</v>
      </c>
      <c r="H196" s="3078" t="str">
        <f>F196</f>
        <v>High</v>
      </c>
      <c r="I196" s="1023"/>
      <c r="J196" s="1023"/>
      <c r="O196" s="152"/>
    </row>
    <row r="197" spans="1:15" x14ac:dyDescent="0.2">
      <c r="A197" s="152"/>
      <c r="B197" s="488"/>
      <c r="C197" s="1713"/>
      <c r="D197" s="2687" t="str">
        <f>'Hydrogen Transportation'!C112</f>
        <v xml:space="preserve">Small LH₂ carriers </v>
      </c>
      <c r="E197" s="2541">
        <f>'Hydrogen Transportation'!H112</f>
        <v>2147682.6000000006</v>
      </c>
      <c r="F197" s="2541">
        <f>'Hydrogen Transportation'!I112</f>
        <v>4295365.2000000011</v>
      </c>
      <c r="G197" s="2541">
        <f>'Hydrogen Transportation'!J112</f>
        <v>11433853.08</v>
      </c>
      <c r="H197" s="2542">
        <f>'Hydrogen Transportation'!K112</f>
        <v>22867706.16</v>
      </c>
      <c r="I197" s="1023"/>
      <c r="J197" s="1023"/>
      <c r="O197" s="152"/>
    </row>
    <row r="198" spans="1:15" x14ac:dyDescent="0.2">
      <c r="A198" s="152"/>
      <c r="B198" s="488"/>
      <c r="D198" s="2068" t="str">
        <f>'Hydrogen Transportation'!C113</f>
        <v>Medium LH₂ carriers</v>
      </c>
      <c r="E198" s="2565">
        <f>'Hydrogen Transportation'!H113</f>
        <v>14317884.000000002</v>
      </c>
      <c r="F198" s="2565">
        <f>'Hydrogen Transportation'!I113</f>
        <v>28635768.000000004</v>
      </c>
      <c r="G198" s="2565">
        <f>'Hydrogen Transportation'!J113</f>
        <v>76225687.200000003</v>
      </c>
      <c r="H198" s="2566">
        <f>'Hydrogen Transportation'!K113</f>
        <v>152451374.40000001</v>
      </c>
      <c r="I198" s="1023"/>
      <c r="J198" s="1023"/>
      <c r="O198" s="152"/>
    </row>
    <row r="199" spans="1:15" ht="33" thickBot="1" x14ac:dyDescent="0.25">
      <c r="A199" s="152"/>
      <c r="B199" s="488"/>
      <c r="C199" s="1713"/>
      <c r="D199" s="3077" t="str">
        <f>'Hydrogen Transportation'!C114</f>
        <v xml:space="preserve">Large future carriers (under development) </v>
      </c>
      <c r="E199" s="2567">
        <f>'Hydrogen Transportation'!H114</f>
        <v>57271536.000000007</v>
      </c>
      <c r="F199" s="2567">
        <f>'Hydrogen Transportation'!I114</f>
        <v>71589420.000000015</v>
      </c>
      <c r="G199" s="2567">
        <f>'Hydrogen Transportation'!J114</f>
        <v>304902748.80000001</v>
      </c>
      <c r="H199" s="2568">
        <f>'Hydrogen Transportation'!K114</f>
        <v>381128436.00000006</v>
      </c>
      <c r="I199" s="1023"/>
      <c r="J199" s="1023"/>
      <c r="O199" s="152"/>
    </row>
    <row r="200" spans="1:15" x14ac:dyDescent="0.2">
      <c r="A200" s="152"/>
      <c r="B200" s="488"/>
      <c r="D200" s="1118"/>
      <c r="E200" s="2461"/>
      <c r="F200" s="2461"/>
      <c r="G200" s="2461"/>
      <c r="H200" s="2461"/>
      <c r="I200" s="1023"/>
      <c r="J200" s="1023"/>
      <c r="O200" s="152"/>
    </row>
    <row r="201" spans="1:15" ht="19" thickBot="1" x14ac:dyDescent="0.3">
      <c r="A201" s="152"/>
      <c r="B201" s="488"/>
      <c r="D201" s="2939" t="s">
        <v>1232</v>
      </c>
      <c r="E201" s="3088"/>
      <c r="F201" s="3088"/>
      <c r="G201" s="1023"/>
      <c r="H201" s="1023"/>
      <c r="I201" s="1023"/>
      <c r="J201" s="1023"/>
      <c r="O201" s="152"/>
    </row>
    <row r="202" spans="1:15" ht="17" x14ac:dyDescent="0.25">
      <c r="A202" s="152"/>
      <c r="B202" s="488"/>
      <c r="D202" s="3899" t="str">
        <f>D194</f>
        <v>SHIP CARRIER</v>
      </c>
      <c r="E202" s="3957" t="s">
        <v>1233</v>
      </c>
      <c r="F202" s="3958"/>
      <c r="G202" s="3958"/>
      <c r="H202" s="3958"/>
      <c r="I202" s="3958"/>
      <c r="J202" s="3959"/>
      <c r="O202" s="152"/>
    </row>
    <row r="203" spans="1:15" x14ac:dyDescent="0.2">
      <c r="A203" s="152"/>
      <c r="B203" s="488"/>
      <c r="D203" s="3900"/>
      <c r="E203" s="3089">
        <f t="shared" ref="E203:J203" si="11">E172</f>
        <v>300</v>
      </c>
      <c r="F203" s="3090" t="str">
        <f t="shared" si="11"/>
        <v>kg H2/load</v>
      </c>
      <c r="G203" s="3089">
        <f t="shared" si="11"/>
        <v>700</v>
      </c>
      <c r="H203" s="3090" t="str">
        <f t="shared" si="11"/>
        <v>kg H2/load</v>
      </c>
      <c r="I203" s="3089">
        <f t="shared" si="11"/>
        <v>4400</v>
      </c>
      <c r="J203" s="3091" t="str">
        <f t="shared" si="11"/>
        <v>kg H2/load</v>
      </c>
      <c r="O203" s="152"/>
    </row>
    <row r="204" spans="1:15" x14ac:dyDescent="0.2">
      <c r="A204" s="152"/>
      <c r="B204" s="488"/>
      <c r="D204" s="3901"/>
      <c r="E204" s="3068" t="str">
        <f t="shared" ref="E204:J204" si="12">E180</f>
        <v>Low</v>
      </c>
      <c r="F204" s="3069" t="str">
        <f t="shared" si="12"/>
        <v>High</v>
      </c>
      <c r="G204" s="3068" t="str">
        <f t="shared" si="12"/>
        <v>Low</v>
      </c>
      <c r="H204" s="3069" t="str">
        <f t="shared" si="12"/>
        <v>High</v>
      </c>
      <c r="I204" s="3068" t="str">
        <f t="shared" si="12"/>
        <v>Low</v>
      </c>
      <c r="J204" s="3078" t="str">
        <f t="shared" si="12"/>
        <v>High</v>
      </c>
      <c r="O204" s="152"/>
    </row>
    <row r="205" spans="1:15" x14ac:dyDescent="0.2">
      <c r="A205" s="152"/>
      <c r="B205" s="488"/>
      <c r="D205" s="2071" t="str">
        <f>D181</f>
        <v xml:space="preserve">Small LH₂ carriers </v>
      </c>
      <c r="E205" s="2064">
        <f t="shared" ref="E205:F207" si="13">E197+E181</f>
        <v>64599217.85832075</v>
      </c>
      <c r="F205" s="2063">
        <f t="shared" si="13"/>
        <v>204140278.02662638</v>
      </c>
      <c r="G205" s="2064">
        <f t="shared" ref="G205:H207" si="14">E197+G181</f>
        <v>28912626.282137465</v>
      </c>
      <c r="H205" s="2063">
        <f t="shared" si="14"/>
        <v>89943184.982839882</v>
      </c>
      <c r="I205" s="2064">
        <f t="shared" ref="I205:J207" si="15">E197+I181</f>
        <v>6405741.8221582333</v>
      </c>
      <c r="J205" s="2070">
        <f t="shared" si="15"/>
        <v>17921154.710906349</v>
      </c>
      <c r="O205" s="152"/>
    </row>
    <row r="206" spans="1:15" x14ac:dyDescent="0.2">
      <c r="A206" s="152"/>
      <c r="B206" s="488"/>
      <c r="D206" s="2072" t="str">
        <f>D182</f>
        <v>Medium LH₂ carriers</v>
      </c>
      <c r="E206" s="1050">
        <f t="shared" si="13"/>
        <v>430661452.38880497</v>
      </c>
      <c r="F206" s="1052">
        <f t="shared" si="13"/>
        <v>1360935186.8441761</v>
      </c>
      <c r="G206" s="1050">
        <f t="shared" si="14"/>
        <v>192750841.88091642</v>
      </c>
      <c r="H206" s="1052">
        <f t="shared" si="14"/>
        <v>599621233.21893251</v>
      </c>
      <c r="I206" s="1050">
        <f t="shared" si="15"/>
        <v>42704945.481054887</v>
      </c>
      <c r="J206" s="2066">
        <f t="shared" si="15"/>
        <v>119474364.73937564</v>
      </c>
      <c r="O206" s="152"/>
    </row>
    <row r="207" spans="1:15" ht="32" x14ac:dyDescent="0.2">
      <c r="A207" s="152"/>
      <c r="B207" s="488"/>
      <c r="D207" s="2536" t="str">
        <f>D183</f>
        <v xml:space="preserve">Large future carriers (under development) </v>
      </c>
      <c r="E207" s="2569">
        <f t="shared" si="13"/>
        <v>1722645809.5552199</v>
      </c>
      <c r="F207" s="2570">
        <f t="shared" si="13"/>
        <v>3402337967.1104398</v>
      </c>
      <c r="G207" s="2569">
        <f t="shared" si="14"/>
        <v>771003367.52366567</v>
      </c>
      <c r="H207" s="2570">
        <f t="shared" si="14"/>
        <v>1499053083.0473313</v>
      </c>
      <c r="I207" s="2569">
        <f t="shared" si="15"/>
        <v>170819781.92421955</v>
      </c>
      <c r="J207" s="2571">
        <f t="shared" si="15"/>
        <v>298685911.8484391</v>
      </c>
      <c r="O207" s="152"/>
    </row>
    <row r="208" spans="1:15" x14ac:dyDescent="0.2">
      <c r="A208" s="152"/>
      <c r="B208" s="488"/>
      <c r="D208" s="2068"/>
      <c r="E208" s="1023"/>
      <c r="F208" s="1023"/>
      <c r="G208" s="1023"/>
      <c r="H208" s="1023"/>
      <c r="I208" s="1023"/>
      <c r="J208" s="2070"/>
      <c r="O208" s="152"/>
    </row>
    <row r="209" spans="1:15" ht="17" x14ac:dyDescent="0.25">
      <c r="A209" s="152"/>
      <c r="B209" s="488"/>
      <c r="D209" s="3902" t="str">
        <f>D194</f>
        <v>SHIP CARRIER</v>
      </c>
      <c r="E209" s="3878" t="s">
        <v>1234</v>
      </c>
      <c r="F209" s="3879"/>
      <c r="G209" s="3879"/>
      <c r="H209" s="3879"/>
      <c r="I209" s="3879"/>
      <c r="J209" s="3903"/>
      <c r="O209" s="152"/>
    </row>
    <row r="210" spans="1:15" x14ac:dyDescent="0.2">
      <c r="A210" s="152"/>
      <c r="B210" s="488"/>
      <c r="D210" s="3900"/>
      <c r="E210" s="3092">
        <f>E203</f>
        <v>300</v>
      </c>
      <c r="F210" s="3093" t="str">
        <f t="shared" ref="F210:J211" si="16">F203</f>
        <v>kg H2/load</v>
      </c>
      <c r="G210" s="3089">
        <f t="shared" si="16"/>
        <v>700</v>
      </c>
      <c r="H210" s="3090" t="str">
        <f t="shared" si="16"/>
        <v>kg H2/load</v>
      </c>
      <c r="I210" s="3089">
        <f t="shared" si="16"/>
        <v>4400</v>
      </c>
      <c r="J210" s="3091" t="str">
        <f t="shared" si="16"/>
        <v>kg H2/load</v>
      </c>
      <c r="O210" s="152"/>
    </row>
    <row r="211" spans="1:15" x14ac:dyDescent="0.2">
      <c r="A211" s="152"/>
      <c r="B211" s="488"/>
      <c r="D211" s="3901"/>
      <c r="E211" s="3068" t="str">
        <f>E204</f>
        <v>Low</v>
      </c>
      <c r="F211" s="3068" t="str">
        <f t="shared" si="16"/>
        <v>High</v>
      </c>
      <c r="G211" s="3068" t="str">
        <f t="shared" si="16"/>
        <v>Low</v>
      </c>
      <c r="H211" s="3069" t="str">
        <f t="shared" si="16"/>
        <v>High</v>
      </c>
      <c r="I211" s="3068" t="str">
        <f t="shared" si="16"/>
        <v>Low</v>
      </c>
      <c r="J211" s="3078" t="str">
        <f t="shared" si="16"/>
        <v>High</v>
      </c>
      <c r="O211" s="152"/>
    </row>
    <row r="212" spans="1:15" x14ac:dyDescent="0.2">
      <c r="A212" s="152"/>
      <c r="B212" s="488"/>
      <c r="D212" s="2072" t="str">
        <f>D205</f>
        <v xml:space="preserve">Small LH₂ carriers </v>
      </c>
      <c r="E212" s="1050">
        <f t="shared" ref="E212:F214" si="17">G197+E181</f>
        <v>73885388.338320747</v>
      </c>
      <c r="F212" s="1050">
        <f t="shared" si="17"/>
        <v>222712618.98662639</v>
      </c>
      <c r="G212" s="1050">
        <f t="shared" ref="G212:H214" si="18">G197+G181</f>
        <v>38198796.762137465</v>
      </c>
      <c r="H212" s="1052">
        <f t="shared" si="18"/>
        <v>108515525.94283988</v>
      </c>
      <c r="I212" s="1050">
        <f t="shared" ref="I212:J214" si="19">G197+I174</f>
        <v>71835103.079999998</v>
      </c>
      <c r="J212" s="2066">
        <f t="shared" si="19"/>
        <v>216151706.16</v>
      </c>
      <c r="O212" s="152"/>
    </row>
    <row r="213" spans="1:15" x14ac:dyDescent="0.2">
      <c r="A213" s="152"/>
      <c r="B213" s="488"/>
      <c r="D213" s="2072" t="str">
        <f t="shared" ref="D213:D214" si="20">D206</f>
        <v>Medium LH₂ carriers</v>
      </c>
      <c r="E213" s="1050">
        <f t="shared" si="17"/>
        <v>492569255.58880496</v>
      </c>
      <c r="F213" s="1050">
        <f t="shared" si="17"/>
        <v>1484750793.2441761</v>
      </c>
      <c r="G213" s="1050">
        <f t="shared" si="18"/>
        <v>254658645.0809164</v>
      </c>
      <c r="H213" s="1052">
        <f t="shared" si="18"/>
        <v>723436839.61893249</v>
      </c>
      <c r="I213" s="1050">
        <f t="shared" si="19"/>
        <v>478900687.19999999</v>
      </c>
      <c r="J213" s="2066">
        <f t="shared" si="19"/>
        <v>1441011374.4000001</v>
      </c>
      <c r="O213" s="152"/>
    </row>
    <row r="214" spans="1:15" ht="33" thickBot="1" x14ac:dyDescent="0.25">
      <c r="A214" s="152"/>
      <c r="B214" s="488"/>
      <c r="D214" s="2537" t="str">
        <f t="shared" si="20"/>
        <v xml:space="preserve">Large future carriers (under development) </v>
      </c>
      <c r="E214" s="2543">
        <f t="shared" si="17"/>
        <v>1970277022.3552198</v>
      </c>
      <c r="F214" s="2543">
        <f t="shared" si="17"/>
        <v>3711876983.1104398</v>
      </c>
      <c r="G214" s="2543">
        <f t="shared" si="18"/>
        <v>1018634580.3236656</v>
      </c>
      <c r="H214" s="2544">
        <f t="shared" si="18"/>
        <v>1808592099.0473313</v>
      </c>
      <c r="I214" s="2543">
        <f t="shared" si="19"/>
        <v>1915602748.8</v>
      </c>
      <c r="J214" s="2545">
        <f t="shared" si="19"/>
        <v>3602528436</v>
      </c>
      <c r="O214" s="152"/>
    </row>
    <row r="215" spans="1:15" x14ac:dyDescent="0.2">
      <c r="A215" s="152"/>
      <c r="B215" s="488"/>
      <c r="D215" s="2"/>
      <c r="E215" s="1023"/>
      <c r="F215" s="1023"/>
      <c r="G215" s="1023"/>
      <c r="H215" s="1023"/>
      <c r="I215" s="1023"/>
      <c r="J215" s="1023"/>
      <c r="O215" s="152"/>
    </row>
    <row r="216" spans="1:15" x14ac:dyDescent="0.2">
      <c r="A216" s="152"/>
      <c r="B216" s="488"/>
      <c r="D216" s="2764" t="s">
        <v>1235</v>
      </c>
      <c r="E216" s="2954"/>
      <c r="F216" s="1023"/>
      <c r="G216" s="1023"/>
      <c r="H216" s="1023"/>
      <c r="I216" s="1023"/>
      <c r="J216" s="1023"/>
      <c r="O216" s="152"/>
    </row>
    <row r="217" spans="1:15" x14ac:dyDescent="0.2">
      <c r="A217" s="152"/>
      <c r="B217" s="488"/>
      <c r="D217" s="3444" t="str">
        <f>D186</f>
        <v>Tube Trailer Capacity (kg H2/load)</v>
      </c>
      <c r="E217" s="3897" t="s">
        <v>1179</v>
      </c>
      <c r="F217" s="3898"/>
      <c r="G217" s="1023"/>
      <c r="H217" s="1023"/>
      <c r="I217" s="1023"/>
      <c r="J217" s="1023"/>
      <c r="O217" s="152"/>
    </row>
    <row r="218" spans="1:15" x14ac:dyDescent="0.2">
      <c r="A218" s="152"/>
      <c r="B218" s="488"/>
      <c r="D218" s="3445"/>
      <c r="E218" s="3068" t="s">
        <v>129</v>
      </c>
      <c r="F218" s="3069" t="s">
        <v>139</v>
      </c>
      <c r="G218" s="1023"/>
      <c r="H218" s="1023"/>
      <c r="I218" s="1023"/>
      <c r="J218" s="1023"/>
      <c r="O218" s="152"/>
    </row>
    <row r="219" spans="1:15" x14ac:dyDescent="0.2">
      <c r="A219" s="152"/>
      <c r="B219" s="488"/>
      <c r="D219" s="2460">
        <f>D189</f>
        <v>300</v>
      </c>
      <c r="E219" s="2064">
        <f t="shared" ref="E219:F221" si="21">G166+E189</f>
        <v>83334678.435816973</v>
      </c>
      <c r="F219" s="2063">
        <f t="shared" si="21"/>
        <v>1134370765.1124706</v>
      </c>
      <c r="G219" s="1023"/>
      <c r="H219" s="1023"/>
      <c r="I219" s="1023"/>
      <c r="J219" s="1023"/>
      <c r="O219" s="152"/>
    </row>
    <row r="220" spans="1:15" x14ac:dyDescent="0.2">
      <c r="A220" s="152"/>
      <c r="B220" s="488"/>
      <c r="D220" s="2298">
        <f>D190</f>
        <v>700</v>
      </c>
      <c r="E220" s="1050">
        <f t="shared" si="21"/>
        <v>71736536.173557401</v>
      </c>
      <c r="F220" s="1050">
        <f t="shared" si="21"/>
        <v>163678298587.10919</v>
      </c>
      <c r="G220" s="1023"/>
      <c r="H220" s="1023"/>
      <c r="I220" s="1023"/>
      <c r="J220" s="1023"/>
      <c r="O220" s="152"/>
    </row>
    <row r="221" spans="1:15" x14ac:dyDescent="0.2">
      <c r="A221" s="152"/>
      <c r="B221" s="488"/>
      <c r="D221" s="2299">
        <f>D191</f>
        <v>4400</v>
      </c>
      <c r="E221" s="1051">
        <f t="shared" si="21"/>
        <v>25247235.409784645</v>
      </c>
      <c r="F221" s="1050">
        <f t="shared" si="21"/>
        <v>4752340734.2772188</v>
      </c>
      <c r="G221" s="1023"/>
      <c r="H221" s="1023"/>
      <c r="I221" s="1023"/>
      <c r="J221" s="1023"/>
      <c r="O221" s="152"/>
    </row>
    <row r="222" spans="1:15" ht="16" thickBot="1" x14ac:dyDescent="0.25">
      <c r="A222" s="152"/>
      <c r="B222" s="941"/>
      <c r="E222" s="1023"/>
      <c r="F222" s="1023"/>
      <c r="G222" s="1023"/>
      <c r="H222" s="1023"/>
      <c r="I222" s="1023"/>
      <c r="J222" s="1023"/>
      <c r="L222" s="289"/>
      <c r="M222" s="289"/>
      <c r="N222" s="289"/>
      <c r="O222" s="940"/>
    </row>
    <row r="223" spans="1:15" x14ac:dyDescent="0.2">
      <c r="A223" s="152"/>
      <c r="B223" s="488"/>
      <c r="C223" s="3484" t="s">
        <v>1236</v>
      </c>
      <c r="D223" s="3484"/>
      <c r="E223" s="3484"/>
      <c r="F223" s="3484"/>
      <c r="G223" s="3484"/>
      <c r="H223" s="3484"/>
      <c r="I223" s="3484"/>
      <c r="J223" s="3484"/>
      <c r="K223" s="3484"/>
      <c r="O223" s="152"/>
    </row>
    <row r="224" spans="1:15" ht="12" customHeight="1" x14ac:dyDescent="0.2">
      <c r="A224" s="152"/>
      <c r="B224" s="488"/>
      <c r="C224" s="3485"/>
      <c r="D224" s="3485"/>
      <c r="E224" s="3485"/>
      <c r="F224" s="3485"/>
      <c r="G224" s="3485"/>
      <c r="H224" s="3485"/>
      <c r="I224" s="3485"/>
      <c r="J224" s="3485"/>
      <c r="K224" s="3485"/>
      <c r="O224" s="152"/>
    </row>
    <row r="225" spans="1:15" ht="15" customHeight="1" x14ac:dyDescent="0.3">
      <c r="A225" s="152"/>
      <c r="B225" s="488"/>
      <c r="C225" s="2514"/>
      <c r="D225" s="2468"/>
      <c r="E225" s="655"/>
      <c r="F225" s="655"/>
      <c r="O225" s="152"/>
    </row>
    <row r="226" spans="1:15" ht="16" x14ac:dyDescent="0.2">
      <c r="A226" s="152"/>
      <c r="B226" s="488"/>
      <c r="D226" s="2939" t="s">
        <v>1237</v>
      </c>
      <c r="E226" s="2954"/>
      <c r="F226" s="2763"/>
      <c r="O226" s="152"/>
    </row>
    <row r="227" spans="1:15" x14ac:dyDescent="0.2">
      <c r="A227" s="152"/>
      <c r="B227" s="488"/>
      <c r="D227" s="3541" t="s">
        <v>264</v>
      </c>
      <c r="E227" s="3456" t="s">
        <v>1238</v>
      </c>
      <c r="F227" s="3457"/>
      <c r="O227" s="152"/>
    </row>
    <row r="228" spans="1:15" x14ac:dyDescent="0.2">
      <c r="A228" s="152"/>
      <c r="B228" s="488"/>
      <c r="D228" s="3553"/>
      <c r="E228" s="2642" t="str">
        <f>E243</f>
        <v>Low</v>
      </c>
      <c r="F228" s="2643" t="str">
        <f>F243</f>
        <v>High</v>
      </c>
      <c r="O228" s="152"/>
    </row>
    <row r="229" spans="1:15" ht="46.5" customHeight="1" x14ac:dyDescent="0.2">
      <c r="A229" s="152"/>
      <c r="B229" s="488"/>
      <c r="D229" s="1096" t="s">
        <v>1239</v>
      </c>
      <c r="E229" s="3086">
        <f>E64</f>
        <v>73763181.143974677</v>
      </c>
      <c r="F229" s="963">
        <f>F64</f>
        <v>195249386.61225894</v>
      </c>
      <c r="O229" s="152"/>
    </row>
    <row r="230" spans="1:15" ht="45.75" customHeight="1" x14ac:dyDescent="0.2">
      <c r="A230" s="152"/>
      <c r="B230" s="488"/>
      <c r="D230" s="1098" t="s">
        <v>1240</v>
      </c>
      <c r="E230" s="1175">
        <f>E156</f>
        <v>123351498.30017692</v>
      </c>
      <c r="F230" s="1171">
        <f>F156</f>
        <v>583463926.51496649</v>
      </c>
      <c r="O230" s="152"/>
    </row>
    <row r="231" spans="1:15" ht="34.5" customHeight="1" x14ac:dyDescent="0.2">
      <c r="A231" s="152"/>
      <c r="B231" s="488"/>
      <c r="D231" s="1098" t="s">
        <v>1241</v>
      </c>
      <c r="E231" s="1175">
        <f t="shared" ref="E231:F233" si="22">G166</f>
        <v>81186995.835816979</v>
      </c>
      <c r="F231" s="1175">
        <f t="shared" si="22"/>
        <v>1130075399.9124706</v>
      </c>
      <c r="O231" s="152"/>
    </row>
    <row r="232" spans="1:15" ht="34.5" customHeight="1" x14ac:dyDescent="0.2">
      <c r="A232" s="152"/>
      <c r="B232" s="488"/>
      <c r="D232" s="1098" t="s">
        <v>1242</v>
      </c>
      <c r="E232" s="1175">
        <f t="shared" si="22"/>
        <v>69588853.573557407</v>
      </c>
      <c r="F232" s="1175">
        <f t="shared" si="22"/>
        <v>163674003221.90918</v>
      </c>
      <c r="O232" s="152"/>
    </row>
    <row r="233" spans="1:15" ht="27.75" customHeight="1" x14ac:dyDescent="0.2">
      <c r="A233" s="152"/>
      <c r="B233" s="488"/>
      <c r="D233" s="1098" t="s">
        <v>1243</v>
      </c>
      <c r="E233" s="1175">
        <f t="shared" si="22"/>
        <v>13813382.329784645</v>
      </c>
      <c r="F233" s="1175">
        <f t="shared" si="22"/>
        <v>4729473028.117219</v>
      </c>
      <c r="O233" s="152"/>
    </row>
    <row r="234" spans="1:15" ht="34.5" customHeight="1" x14ac:dyDescent="0.2">
      <c r="A234" s="152"/>
      <c r="B234" s="488"/>
      <c r="D234" s="1098" t="s">
        <v>1244</v>
      </c>
      <c r="E234" s="1175">
        <f>G25</f>
        <v>111525802.56</v>
      </c>
      <c r="F234" s="1171">
        <f>H25</f>
        <v>106055568</v>
      </c>
      <c r="O234" s="152"/>
    </row>
    <row r="235" spans="1:15" ht="43.5" customHeight="1" x14ac:dyDescent="0.2">
      <c r="A235" s="152"/>
      <c r="B235" s="488"/>
      <c r="D235" s="1098" t="s">
        <v>1245</v>
      </c>
      <c r="E235" s="3087">
        <f>G28</f>
        <v>110521065.59999999</v>
      </c>
      <c r="F235" s="1175">
        <f>H28</f>
        <v>108288316.8</v>
      </c>
      <c r="O235" s="152"/>
    </row>
    <row r="236" spans="1:15" ht="33" customHeight="1" x14ac:dyDescent="0.2">
      <c r="A236" s="152"/>
      <c r="B236" s="488"/>
      <c r="D236" s="1098" t="s">
        <v>1246</v>
      </c>
      <c r="E236" s="1175">
        <f>H26</f>
        <v>108288316.8</v>
      </c>
      <c r="F236" s="1171">
        <f>G27</f>
        <v>111302527.68000001</v>
      </c>
      <c r="O236" s="152"/>
    </row>
    <row r="237" spans="1:15" ht="29.25" customHeight="1" x14ac:dyDescent="0.2">
      <c r="A237" s="152"/>
      <c r="B237" s="488"/>
      <c r="D237" s="1116" t="s">
        <v>1247</v>
      </c>
      <c r="E237" s="1176">
        <f>G29</f>
        <v>108960709.10112</v>
      </c>
      <c r="F237" s="1169">
        <f>H29</f>
        <v>99055900.51199998</v>
      </c>
      <c r="O237" s="152"/>
    </row>
    <row r="238" spans="1:15" ht="16" x14ac:dyDescent="0.2">
      <c r="A238" s="152"/>
      <c r="B238" s="488"/>
      <c r="D238" s="1116" t="str">
        <f>D30</f>
        <v>Total Losses Pipeline+Trailers</v>
      </c>
      <c r="E238" s="1176">
        <f>G30</f>
        <v>110079312.9007968</v>
      </c>
      <c r="F238" s="1176">
        <f>H30</f>
        <v>102256657.55423999</v>
      </c>
      <c r="O238" s="152"/>
    </row>
    <row r="239" spans="1:15" x14ac:dyDescent="0.2">
      <c r="A239" s="152"/>
      <c r="B239" s="2515"/>
      <c r="C239" s="9"/>
      <c r="D239" s="2516"/>
      <c r="E239" s="2517"/>
      <c r="F239" s="2517"/>
      <c r="G239" s="357"/>
      <c r="H239" s="9"/>
      <c r="I239" s="9"/>
      <c r="J239" s="9"/>
      <c r="K239" s="9"/>
      <c r="L239" s="9"/>
      <c r="M239" s="9"/>
      <c r="N239" s="9"/>
      <c r="O239" s="2518"/>
    </row>
    <row r="240" spans="1:15" ht="14.5" customHeight="1" x14ac:dyDescent="0.2">
      <c r="A240" s="152"/>
      <c r="B240" s="488"/>
      <c r="D240" s="3974" t="s">
        <v>1248</v>
      </c>
      <c r="E240" s="3974"/>
      <c r="F240" s="2461"/>
      <c r="O240" s="152"/>
    </row>
    <row r="241" spans="1:15" ht="16" thickBot="1" x14ac:dyDescent="0.25">
      <c r="A241" s="152"/>
      <c r="B241" s="488"/>
      <c r="G241" s="2462"/>
      <c r="H241" s="792"/>
      <c r="I241" s="792"/>
      <c r="J241" s="792"/>
      <c r="O241" s="152"/>
    </row>
    <row r="242" spans="1:15" x14ac:dyDescent="0.2">
      <c r="A242" s="152"/>
      <c r="B242" s="488"/>
      <c r="C242" s="1713"/>
      <c r="D242" s="3887" t="s">
        <v>1249</v>
      </c>
      <c r="E242" s="3883" t="s">
        <v>1250</v>
      </c>
      <c r="F242" s="3884"/>
      <c r="G242" s="3885" t="s">
        <v>1251</v>
      </c>
      <c r="H242" s="3886"/>
      <c r="I242" s="3889" t="s">
        <v>1252</v>
      </c>
      <c r="J242" s="3890"/>
      <c r="O242" s="152"/>
    </row>
    <row r="243" spans="1:15" ht="16.5" customHeight="1" x14ac:dyDescent="0.2">
      <c r="A243" s="152"/>
      <c r="B243" s="488"/>
      <c r="C243" s="1713"/>
      <c r="D243" s="3888"/>
      <c r="E243" s="1252" t="s">
        <v>129</v>
      </c>
      <c r="F243" s="1253" t="s">
        <v>139</v>
      </c>
      <c r="G243" s="1253" t="s">
        <v>129</v>
      </c>
      <c r="H243" s="2498" t="s">
        <v>139</v>
      </c>
      <c r="I243" s="2499" t="str">
        <f>G243</f>
        <v>Low</v>
      </c>
      <c r="J243" s="2500" t="str">
        <f>H243</f>
        <v>High</v>
      </c>
      <c r="O243" s="152"/>
    </row>
    <row r="244" spans="1:15" x14ac:dyDescent="0.2">
      <c r="A244" s="152"/>
      <c r="B244" s="488"/>
      <c r="C244" s="1713"/>
      <c r="D244" s="2483" t="s">
        <v>735</v>
      </c>
      <c r="E244" s="1032">
        <f>E229/$E$234</f>
        <v>0.66140013746406956</v>
      </c>
      <c r="F244" s="1033">
        <f>F229/$E$234</f>
        <v>1.7507104376784584</v>
      </c>
      <c r="G244" s="1033">
        <f>E64/$H$25</f>
        <v>0.69551446034379516</v>
      </c>
      <c r="H244" s="1061">
        <f>F64/$H$25</f>
        <v>1.841010239200821</v>
      </c>
      <c r="I244" s="1076">
        <f>AVERAGE(E244:F244)</f>
        <v>1.206055287571264</v>
      </c>
      <c r="J244" s="2152">
        <f>AVERAGE(G244:H244)</f>
        <v>1.268262349772308</v>
      </c>
      <c r="O244" s="152"/>
    </row>
    <row r="245" spans="1:15" x14ac:dyDescent="0.2">
      <c r="A245" s="152"/>
      <c r="B245" s="488"/>
      <c r="C245" s="1713"/>
      <c r="D245" s="2484" t="s">
        <v>1069</v>
      </c>
      <c r="E245" s="1034">
        <f>E156/$E$236</f>
        <v>1.1391025545996567</v>
      </c>
      <c r="F245" s="1035">
        <f>F156/$E$236</f>
        <v>5.3880597995864914</v>
      </c>
      <c r="G245" s="1060">
        <f>E156/$F$236</f>
        <v>1.1082542406837181</v>
      </c>
      <c r="H245" s="1062">
        <f>F156/$F$236</f>
        <v>5.2421444389156431</v>
      </c>
      <c r="I245" s="1077">
        <f>AVERAGE(E245:F245)</f>
        <v>3.2635811770930738</v>
      </c>
      <c r="J245" s="1078">
        <f t="shared" ref="J245:J246" si="23">AVERAGE(G245:H245)</f>
        <v>3.1751993397996805</v>
      </c>
      <c r="O245" s="152"/>
    </row>
    <row r="246" spans="1:15" ht="16" thickBot="1" x14ac:dyDescent="0.25">
      <c r="A246" s="152"/>
      <c r="B246" s="488"/>
      <c r="C246" s="1713"/>
      <c r="D246" s="2485" t="s">
        <v>1253</v>
      </c>
      <c r="E246" s="1036">
        <f>(E229+E230)/$E$237</f>
        <v>1.8090436550043107</v>
      </c>
      <c r="F246" s="1037">
        <f>(F229+F230)/$E$237</f>
        <v>7.1467349978839403</v>
      </c>
      <c r="G246" s="1037">
        <f>(E229+E230)/$F$237</f>
        <v>1.9899337487752424</v>
      </c>
      <c r="H246" s="1065">
        <f>(F229+F230)/$F$237</f>
        <v>7.8613521163526174</v>
      </c>
      <c r="I246" s="1079">
        <f t="shared" ref="I246" si="24">AVERAGE(E246:F246)</f>
        <v>4.4778893264441253</v>
      </c>
      <c r="J246" s="1080">
        <f t="shared" si="23"/>
        <v>4.9256429325639299</v>
      </c>
      <c r="O246" s="152"/>
    </row>
    <row r="247" spans="1:15" x14ac:dyDescent="0.2">
      <c r="A247" s="152"/>
      <c r="B247" s="488"/>
      <c r="D247" s="2"/>
      <c r="E247" s="1029"/>
      <c r="F247" s="1029"/>
      <c r="G247" s="1029"/>
      <c r="H247" s="1029"/>
      <c r="O247" s="152"/>
    </row>
    <row r="248" spans="1:15" ht="16" thickBot="1" x14ac:dyDescent="0.25">
      <c r="A248" s="152"/>
      <c r="B248" s="488"/>
      <c r="D248" s="2764" t="s">
        <v>1254</v>
      </c>
      <c r="E248" s="894"/>
      <c r="I248" s="792"/>
      <c r="J248" s="792"/>
      <c r="O248" s="152"/>
    </row>
    <row r="249" spans="1:15" x14ac:dyDescent="0.2">
      <c r="A249" s="152"/>
      <c r="B249" s="488"/>
      <c r="D249" s="3892" t="s">
        <v>1255</v>
      </c>
      <c r="E249" s="3874" t="str">
        <f>E242</f>
        <v>Low Range Production (A$/kg)</v>
      </c>
      <c r="F249" s="3873"/>
      <c r="G249" s="3876" t="str">
        <f>G242</f>
        <v>High Range Production (A$/kg)</v>
      </c>
      <c r="H249" s="3877"/>
      <c r="I249" s="3891" t="str">
        <f>I242</f>
        <v>LCOHT Range (A$/kg)</v>
      </c>
      <c r="J249" s="3877"/>
      <c r="K249" s="3855" t="s">
        <v>16</v>
      </c>
      <c r="O249" s="152"/>
    </row>
    <row r="250" spans="1:15" ht="18.75" customHeight="1" x14ac:dyDescent="0.2">
      <c r="A250" s="152"/>
      <c r="B250" s="488"/>
      <c r="D250" s="3893"/>
      <c r="E250" s="2492" t="str">
        <f>E243</f>
        <v>Low</v>
      </c>
      <c r="F250" s="35" t="str">
        <f>F243</f>
        <v>High</v>
      </c>
      <c r="G250" s="35" t="str">
        <f t="shared" ref="G250:H250" si="25">G243</f>
        <v>Low</v>
      </c>
      <c r="H250" s="2493" t="str">
        <f t="shared" si="25"/>
        <v>High</v>
      </c>
      <c r="I250" s="2494" t="str">
        <f>I243</f>
        <v>Low</v>
      </c>
      <c r="J250" s="2495" t="str">
        <f>J243</f>
        <v>High</v>
      </c>
      <c r="K250" s="3856"/>
      <c r="O250" s="152"/>
    </row>
    <row r="251" spans="1:15" ht="34.5" customHeight="1" x14ac:dyDescent="0.25">
      <c r="A251" s="152"/>
      <c r="B251" s="488"/>
      <c r="D251" s="2496" t="s">
        <v>1256</v>
      </c>
      <c r="E251" s="50">
        <f t="shared" ref="E251:F253" si="26">E219/$E$235</f>
        <v>0.75401624100715314</v>
      </c>
      <c r="F251" s="54">
        <f t="shared" si="26"/>
        <v>10.263842091588291</v>
      </c>
      <c r="G251" s="52">
        <f t="shared" ref="G251:H253" si="27">E219/$F$235</f>
        <v>0.7695629676258573</v>
      </c>
      <c r="H251" s="51">
        <f t="shared" si="27"/>
        <v>10.475467701724131</v>
      </c>
      <c r="I251" s="50">
        <f>E251</f>
        <v>0.75401624100715314</v>
      </c>
      <c r="J251" s="465">
        <f>H251</f>
        <v>10.475467701724131</v>
      </c>
      <c r="K251" s="2501" t="str">
        <f>'Hydrogen Transportation'!F41</f>
        <v>CGH2</v>
      </c>
      <c r="O251" s="152"/>
    </row>
    <row r="252" spans="1:15" ht="33.75" customHeight="1" x14ac:dyDescent="0.25">
      <c r="A252" s="152"/>
      <c r="B252" s="488"/>
      <c r="D252" s="2496" t="s">
        <v>1257</v>
      </c>
      <c r="E252" s="52">
        <f t="shared" si="26"/>
        <v>0.64907568330174881</v>
      </c>
      <c r="F252" s="52">
        <f t="shared" si="26"/>
        <v>1480.9692405563378</v>
      </c>
      <c r="G252" s="52">
        <f t="shared" si="27"/>
        <v>0.66245868708116629</v>
      </c>
      <c r="H252" s="52">
        <f t="shared" si="27"/>
        <v>1511.5046888152315</v>
      </c>
      <c r="I252" s="52">
        <f t="shared" ref="I252:I253" si="28">E252</f>
        <v>0.64907568330174881</v>
      </c>
      <c r="J252" s="53">
        <f t="shared" ref="J252:J253" si="29">H252</f>
        <v>1511.5046888152315</v>
      </c>
      <c r="K252" s="2502" t="str">
        <f>'Hydrogen Transportation'!F42</f>
        <v>CGH2</v>
      </c>
      <c r="O252" s="152"/>
    </row>
    <row r="253" spans="1:15" ht="35.25" customHeight="1" thickBot="1" x14ac:dyDescent="0.25">
      <c r="A253" s="152"/>
      <c r="B253" s="488"/>
      <c r="D253" s="2497" t="s">
        <v>1258</v>
      </c>
      <c r="E253" s="2491">
        <f t="shared" si="26"/>
        <v>0.22843821920031004</v>
      </c>
      <c r="F253" s="2491">
        <f t="shared" si="26"/>
        <v>42.999411093962699</v>
      </c>
      <c r="G253" s="2491">
        <f t="shared" si="27"/>
        <v>0.23314828557557415</v>
      </c>
      <c r="H253" s="798">
        <f t="shared" si="27"/>
        <v>43.885996889714505</v>
      </c>
      <c r="I253" s="2491">
        <f t="shared" si="28"/>
        <v>0.22843821920031004</v>
      </c>
      <c r="J253" s="798">
        <f t="shared" si="29"/>
        <v>43.885996889714505</v>
      </c>
      <c r="K253" s="2503" t="str">
        <f>'Hydrogen Transportation'!F43</f>
        <v>LH₂ cryogenic trailer</v>
      </c>
      <c r="O253" s="152"/>
    </row>
    <row r="254" spans="1:15" ht="16" thickBot="1" x14ac:dyDescent="0.25">
      <c r="A254" s="152"/>
      <c r="B254" s="488"/>
      <c r="O254" s="152"/>
    </row>
    <row r="255" spans="1:15" ht="18" customHeight="1" x14ac:dyDescent="0.2">
      <c r="A255" s="152"/>
      <c r="B255" s="488"/>
      <c r="C255" s="1713"/>
      <c r="D255" s="3757" t="s">
        <v>1259</v>
      </c>
      <c r="E255" s="3872" t="str">
        <f>E242</f>
        <v>Low Range Production (A$/kg)</v>
      </c>
      <c r="F255" s="3873"/>
      <c r="G255" s="3874" t="str">
        <f t="shared" ref="G255" si="30">G242</f>
        <v>High Range Production (A$/kg)</v>
      </c>
      <c r="H255" s="3873"/>
      <c r="I255" s="3872" t="str">
        <f>I249</f>
        <v>LCOHT Range (A$/kg)</v>
      </c>
      <c r="J255" s="3875"/>
      <c r="O255" s="152"/>
    </row>
    <row r="256" spans="1:15" x14ac:dyDescent="0.2">
      <c r="A256" s="152"/>
      <c r="B256" s="488"/>
      <c r="C256" s="1713"/>
      <c r="D256" s="3759"/>
      <c r="E256" s="41" t="str">
        <f>E243</f>
        <v>Low</v>
      </c>
      <c r="F256" s="42" t="str">
        <f t="shared" ref="F256:H256" si="31">F243</f>
        <v>High</v>
      </c>
      <c r="G256" s="41" t="str">
        <f t="shared" si="31"/>
        <v>Low</v>
      </c>
      <c r="H256" s="41" t="str">
        <f t="shared" si="31"/>
        <v>High</v>
      </c>
      <c r="I256" s="1085" t="str">
        <f>I250</f>
        <v>Low</v>
      </c>
      <c r="J256" s="1086" t="str">
        <f>J250</f>
        <v>High</v>
      </c>
      <c r="O256" s="152"/>
    </row>
    <row r="257" spans="1:15" ht="34.5" customHeight="1" x14ac:dyDescent="0.2">
      <c r="A257" s="152"/>
      <c r="B257" s="488"/>
      <c r="C257" s="1713"/>
      <c r="D257" s="2486" t="s">
        <v>1260</v>
      </c>
      <c r="E257" s="1072">
        <f>SUM(E229:E233)/$E$237</f>
        <v>3.3195811055858182</v>
      </c>
      <c r="F257" s="1073">
        <f>SUM(F229:F233)/$E$237</f>
        <v>1563.0612756476223</v>
      </c>
      <c r="G257" s="1072">
        <f>SUM(E229:E233)/$F$237</f>
        <v>3.6515130276312266</v>
      </c>
      <c r="H257" s="1072">
        <f>SUM(F229:F233)/$F$237</f>
        <v>1719.3550720629094</v>
      </c>
      <c r="I257" s="1081">
        <f>E257</f>
        <v>3.3195811055858182</v>
      </c>
      <c r="J257" s="2001">
        <f>H257</f>
        <v>1719.3550720629094</v>
      </c>
      <c r="O257" s="152"/>
    </row>
    <row r="258" spans="1:15" ht="34.5" customHeight="1" thickBot="1" x14ac:dyDescent="0.25">
      <c r="A258" s="152"/>
      <c r="B258" s="488"/>
      <c r="C258" s="1713"/>
      <c r="D258" s="1088" t="s">
        <v>1261</v>
      </c>
      <c r="E258" s="1074">
        <f>SUM(E231:E233,E229)/$E$238</f>
        <v>2.1652788939365593</v>
      </c>
      <c r="F258" s="1075">
        <f>SUM(F231:F233,F229)/$E$238</f>
        <v>1541.8773660906688</v>
      </c>
      <c r="G258" s="1074">
        <f>SUM(E231:E233,E229)/$F$238</f>
        <v>2.3309231749209527</v>
      </c>
      <c r="H258" s="1074">
        <f>SUM(F231:F233,F229)/$F$238</f>
        <v>1659.831301903467</v>
      </c>
      <c r="I258" s="1084">
        <f>E258</f>
        <v>2.1652788939365593</v>
      </c>
      <c r="J258" s="2002">
        <f>H258</f>
        <v>1659.831301903467</v>
      </c>
      <c r="O258" s="152"/>
    </row>
    <row r="259" spans="1:15" ht="16" thickBot="1" x14ac:dyDescent="0.25">
      <c r="A259" s="152"/>
      <c r="B259" s="488"/>
      <c r="O259" s="152"/>
    </row>
    <row r="260" spans="1:15" x14ac:dyDescent="0.2">
      <c r="A260" s="152"/>
      <c r="B260" s="488"/>
      <c r="D260" s="3899" t="str">
        <f>D202</f>
        <v>SHIP CARRIER</v>
      </c>
      <c r="E260" s="3960" t="s">
        <v>1262</v>
      </c>
      <c r="F260" s="3960"/>
      <c r="G260" s="3960"/>
      <c r="H260" s="3960"/>
      <c r="I260" s="3960"/>
      <c r="J260" s="3961"/>
      <c r="K260" s="300"/>
      <c r="L260" s="300"/>
      <c r="O260" s="152"/>
    </row>
    <row r="261" spans="1:15" x14ac:dyDescent="0.2">
      <c r="A261" s="152"/>
      <c r="B261" s="488"/>
      <c r="D261" s="3900"/>
      <c r="E261" s="2302">
        <f t="shared" ref="E261:J262" si="32">E203</f>
        <v>300</v>
      </c>
      <c r="F261" s="2301" t="str">
        <f t="shared" si="32"/>
        <v>kg H2/load</v>
      </c>
      <c r="G261" s="2302">
        <f t="shared" si="32"/>
        <v>700</v>
      </c>
      <c r="H261" s="2301" t="str">
        <f t="shared" si="32"/>
        <v>kg H2/load</v>
      </c>
      <c r="I261" s="2302">
        <f t="shared" si="32"/>
        <v>4400</v>
      </c>
      <c r="J261" s="2510" t="str">
        <f t="shared" si="32"/>
        <v>kg H2/load</v>
      </c>
      <c r="K261" s="300"/>
      <c r="L261" s="300"/>
      <c r="O261" s="152"/>
    </row>
    <row r="262" spans="1:15" x14ac:dyDescent="0.2">
      <c r="A262" s="152"/>
      <c r="B262" s="488"/>
      <c r="D262" s="3901"/>
      <c r="E262" s="2451" t="str">
        <f t="shared" si="32"/>
        <v>Low</v>
      </c>
      <c r="F262" s="2452" t="str">
        <f t="shared" si="32"/>
        <v>High</v>
      </c>
      <c r="G262" s="2511" t="str">
        <f t="shared" si="32"/>
        <v>Low</v>
      </c>
      <c r="H262" s="2452" t="str">
        <f t="shared" si="32"/>
        <v>High</v>
      </c>
      <c r="I262" s="2451" t="str">
        <f t="shared" si="32"/>
        <v>Low</v>
      </c>
      <c r="J262" s="2512" t="str">
        <f t="shared" si="32"/>
        <v>High</v>
      </c>
      <c r="K262" s="300"/>
      <c r="L262" s="300"/>
      <c r="O262" s="152"/>
    </row>
    <row r="263" spans="1:15" x14ac:dyDescent="0.2">
      <c r="A263" s="152"/>
      <c r="B263" s="488"/>
      <c r="D263" s="2065" t="str">
        <f>D205</f>
        <v xml:space="preserve">Small LH₂ carriers </v>
      </c>
      <c r="E263" s="52">
        <f t="shared" ref="E263:F265" si="33">E205/E$235</f>
        <v>0.58449687855996169</v>
      </c>
      <c r="F263" s="52">
        <f t="shared" si="33"/>
        <v>1.8851551493191774</v>
      </c>
      <c r="G263" s="52">
        <f t="shared" ref="G263:H265" si="34">G205/E$235</f>
        <v>0.26160285485102547</v>
      </c>
      <c r="H263" s="418">
        <f t="shared" si="34"/>
        <v>0.83058992549452837</v>
      </c>
      <c r="I263" s="52">
        <f t="shared" ref="I263:J265" si="35">I205/E$235</f>
        <v>5.7959464898230527E-2</v>
      </c>
      <c r="J263" s="984">
        <f t="shared" si="35"/>
        <v>0.16549481274148264</v>
      </c>
      <c r="K263" s="300"/>
      <c r="L263" s="300"/>
      <c r="O263" s="152"/>
    </row>
    <row r="264" spans="1:15" x14ac:dyDescent="0.2">
      <c r="A264" s="152"/>
      <c r="B264" s="488"/>
      <c r="D264" s="2065" t="str">
        <f>D206</f>
        <v>Medium LH₂ carriers</v>
      </c>
      <c r="E264" s="52">
        <f t="shared" si="33"/>
        <v>3.8966458570664106</v>
      </c>
      <c r="F264" s="52">
        <f t="shared" si="33"/>
        <v>12.567700995461184</v>
      </c>
      <c r="G264" s="52">
        <f t="shared" si="34"/>
        <v>1.7440190323401699</v>
      </c>
      <c r="H264" s="418">
        <f t="shared" si="34"/>
        <v>5.5372661699635222</v>
      </c>
      <c r="I264" s="52">
        <f t="shared" si="35"/>
        <v>0.38639643265487017</v>
      </c>
      <c r="J264" s="984">
        <f t="shared" si="35"/>
        <v>1.103298751609884</v>
      </c>
      <c r="K264" s="300"/>
      <c r="L264" s="300"/>
      <c r="O264" s="152"/>
    </row>
    <row r="265" spans="1:15" ht="32" x14ac:dyDescent="0.2">
      <c r="A265" s="152"/>
      <c r="B265" s="488"/>
      <c r="D265" s="2509" t="str">
        <f>D207</f>
        <v xml:space="preserve">Large future carriers (under development) </v>
      </c>
      <c r="E265" s="52">
        <f t="shared" si="33"/>
        <v>15.586583428265643</v>
      </c>
      <c r="F265" s="52">
        <f t="shared" si="33"/>
        <v>31.419252488652958</v>
      </c>
      <c r="G265" s="52">
        <f t="shared" si="34"/>
        <v>6.9760761293606794</v>
      </c>
      <c r="H265" s="418">
        <f t="shared" si="34"/>
        <v>13.843165424908806</v>
      </c>
      <c r="I265" s="52">
        <f t="shared" si="35"/>
        <v>1.5455857306194807</v>
      </c>
      <c r="J265" s="984">
        <f t="shared" si="35"/>
        <v>2.7582468790247101</v>
      </c>
      <c r="K265" s="300"/>
      <c r="L265" s="300"/>
      <c r="O265" s="152"/>
    </row>
    <row r="266" spans="1:15" x14ac:dyDescent="0.2">
      <c r="A266" s="152"/>
      <c r="B266" s="488"/>
      <c r="D266" s="2069"/>
      <c r="J266" s="1713"/>
      <c r="O266" s="152"/>
    </row>
    <row r="267" spans="1:15" x14ac:dyDescent="0.2">
      <c r="A267" s="152"/>
      <c r="B267" s="488"/>
      <c r="D267" s="3948" t="str">
        <f>D260</f>
        <v>SHIP CARRIER</v>
      </c>
      <c r="E267" s="3602" t="s">
        <v>1263</v>
      </c>
      <c r="F267" s="3603"/>
      <c r="G267" s="3603"/>
      <c r="H267" s="3603"/>
      <c r="I267" s="3603"/>
      <c r="J267" s="3950"/>
      <c r="O267" s="152"/>
    </row>
    <row r="268" spans="1:15" x14ac:dyDescent="0.2">
      <c r="A268" s="152"/>
      <c r="B268" s="488"/>
      <c r="D268" s="3913"/>
      <c r="E268" s="2224">
        <f>E261</f>
        <v>300</v>
      </c>
      <c r="F268" s="2225" t="str">
        <f t="shared" ref="F268:J268" si="36">F261</f>
        <v>kg H2/load</v>
      </c>
      <c r="G268" s="2226">
        <f t="shared" si="36"/>
        <v>700</v>
      </c>
      <c r="H268" s="2225" t="str">
        <f t="shared" si="36"/>
        <v>kg H2/load</v>
      </c>
      <c r="I268" s="2226">
        <f t="shared" si="36"/>
        <v>4400</v>
      </c>
      <c r="J268" s="2505" t="str">
        <f t="shared" si="36"/>
        <v>kg H2/load</v>
      </c>
      <c r="O268" s="152"/>
    </row>
    <row r="269" spans="1:15" ht="16.5" customHeight="1" x14ac:dyDescent="0.2">
      <c r="A269" s="152"/>
      <c r="B269" s="488"/>
      <c r="D269" s="3949"/>
      <c r="E269" s="2506" t="str">
        <f t="shared" ref="E269:J269" si="37">E262</f>
        <v>Low</v>
      </c>
      <c r="F269" s="2507" t="str">
        <f t="shared" si="37"/>
        <v>High</v>
      </c>
      <c r="G269" s="2506" t="str">
        <f t="shared" si="37"/>
        <v>Low</v>
      </c>
      <c r="H269" s="2507" t="str">
        <f t="shared" si="37"/>
        <v>High</v>
      </c>
      <c r="I269" s="2506" t="str">
        <f t="shared" si="37"/>
        <v>Low</v>
      </c>
      <c r="J269" s="2508" t="str">
        <f t="shared" si="37"/>
        <v>High</v>
      </c>
      <c r="O269" s="152"/>
    </row>
    <row r="270" spans="1:15" x14ac:dyDescent="0.2">
      <c r="A270" s="152"/>
      <c r="B270" s="488"/>
      <c r="D270" s="2065" t="str">
        <f>D263</f>
        <v xml:space="preserve">Small LH₂ carriers </v>
      </c>
      <c r="E270" s="52">
        <f t="shared" ref="E270:F272" si="38">E212/E$235</f>
        <v>0.66851860265017882</v>
      </c>
      <c r="F270" s="52">
        <f t="shared" si="38"/>
        <v>2.0566634108641568</v>
      </c>
      <c r="G270" s="52">
        <f t="shared" ref="G270:H272" si="39">G212/E$235</f>
        <v>0.34562457894124277</v>
      </c>
      <c r="H270" s="52">
        <f t="shared" si="39"/>
        <v>1.0020981870395078</v>
      </c>
      <c r="I270" s="52">
        <f t="shared" ref="I270:J272" si="40">I212/E$235</f>
        <v>0.64996752148578629</v>
      </c>
      <c r="J270" s="984">
        <f t="shared" si="40"/>
        <v>1.99607596227777</v>
      </c>
      <c r="O270" s="152"/>
    </row>
    <row r="271" spans="1:15" x14ac:dyDescent="0.2">
      <c r="A271" s="152"/>
      <c r="B271" s="488"/>
      <c r="D271" s="2067" t="str">
        <f t="shared" ref="D271:D272" si="41">D264</f>
        <v>Medium LH₂ carriers</v>
      </c>
      <c r="E271" s="52">
        <f t="shared" si="38"/>
        <v>4.4567906843345257</v>
      </c>
      <c r="F271" s="52">
        <f t="shared" si="38"/>
        <v>13.711089405761049</v>
      </c>
      <c r="G271" s="52">
        <f t="shared" si="39"/>
        <v>2.3041638596082845</v>
      </c>
      <c r="H271" s="52">
        <f t="shared" si="39"/>
        <v>6.6806545802633854</v>
      </c>
      <c r="I271" s="52">
        <f t="shared" si="40"/>
        <v>4.333116809905242</v>
      </c>
      <c r="J271" s="984">
        <f t="shared" si="40"/>
        <v>13.307173081851801</v>
      </c>
      <c r="O271" s="152"/>
    </row>
    <row r="272" spans="1:15" ht="33" thickBot="1" x14ac:dyDescent="0.25">
      <c r="A272" s="152"/>
      <c r="B272" s="488"/>
      <c r="D272" s="2504" t="str">
        <f t="shared" si="41"/>
        <v xml:space="preserve">Large future carriers (under development) </v>
      </c>
      <c r="E272" s="797">
        <f t="shared" si="38"/>
        <v>17.827162737338103</v>
      </c>
      <c r="F272" s="797">
        <f t="shared" si="38"/>
        <v>34.277723514402616</v>
      </c>
      <c r="G272" s="797">
        <f t="shared" si="39"/>
        <v>9.2166554384331381</v>
      </c>
      <c r="H272" s="797">
        <f t="shared" si="39"/>
        <v>16.701636450658466</v>
      </c>
      <c r="I272" s="797">
        <f t="shared" si="40"/>
        <v>17.332467239620968</v>
      </c>
      <c r="J272" s="985">
        <f t="shared" si="40"/>
        <v>33.267932704629501</v>
      </c>
      <c r="O272" s="152"/>
    </row>
    <row r="273" spans="1:15" x14ac:dyDescent="0.2">
      <c r="A273" s="152"/>
      <c r="B273" s="488"/>
      <c r="O273" s="152"/>
    </row>
    <row r="274" spans="1:15" x14ac:dyDescent="0.2">
      <c r="A274" s="152"/>
      <c r="B274" s="488"/>
      <c r="O274" s="152"/>
    </row>
    <row r="275" spans="1:15" x14ac:dyDescent="0.2">
      <c r="A275" s="152"/>
      <c r="B275" s="488"/>
      <c r="O275" s="152"/>
    </row>
    <row r="276" spans="1:15" x14ac:dyDescent="0.2">
      <c r="A276" s="152"/>
      <c r="B276" s="488"/>
      <c r="O276" s="152"/>
    </row>
    <row r="277" spans="1:15" x14ac:dyDescent="0.2">
      <c r="A277" s="152"/>
      <c r="B277" s="488"/>
      <c r="O277" s="152"/>
    </row>
    <row r="278" spans="1:15" x14ac:dyDescent="0.2">
      <c r="A278" s="152"/>
      <c r="B278" s="488"/>
      <c r="O278" s="152"/>
    </row>
    <row r="279" spans="1:15" x14ac:dyDescent="0.2">
      <c r="A279" s="152"/>
      <c r="B279" s="488"/>
      <c r="O279" s="152"/>
    </row>
    <row r="280" spans="1:15" x14ac:dyDescent="0.2">
      <c r="A280" s="152"/>
      <c r="B280" s="488"/>
      <c r="O280" s="152"/>
    </row>
    <row r="281" spans="1:15" x14ac:dyDescent="0.2">
      <c r="A281" s="152"/>
      <c r="B281" s="488"/>
      <c r="O281" s="152"/>
    </row>
    <row r="282" spans="1:15" x14ac:dyDescent="0.2">
      <c r="A282" s="152"/>
      <c r="B282" s="488"/>
      <c r="O282" s="152"/>
    </row>
    <row r="283" spans="1:15" x14ac:dyDescent="0.2">
      <c r="A283" s="152"/>
      <c r="B283" s="488"/>
      <c r="O283" s="152"/>
    </row>
    <row r="284" spans="1:15" x14ac:dyDescent="0.2">
      <c r="A284" s="152"/>
      <c r="B284" s="488"/>
      <c r="O284" s="152"/>
    </row>
    <row r="285" spans="1:15" x14ac:dyDescent="0.2">
      <c r="A285" s="152"/>
      <c r="B285" s="488"/>
      <c r="O285" s="152"/>
    </row>
    <row r="286" spans="1:15" x14ac:dyDescent="0.2">
      <c r="A286" s="152"/>
      <c r="B286" s="488"/>
      <c r="O286" s="152"/>
    </row>
    <row r="287" spans="1:15" x14ac:dyDescent="0.2">
      <c r="A287" s="152"/>
      <c r="B287" s="488"/>
      <c r="O287" s="152"/>
    </row>
    <row r="288" spans="1:15" x14ac:dyDescent="0.2">
      <c r="A288" s="152"/>
      <c r="B288" s="488"/>
      <c r="O288" s="152"/>
    </row>
    <row r="289" spans="1:15" x14ac:dyDescent="0.2">
      <c r="A289" s="152"/>
      <c r="B289" s="488"/>
      <c r="O289" s="152"/>
    </row>
    <row r="290" spans="1:15" x14ac:dyDescent="0.2">
      <c r="A290" s="152"/>
      <c r="B290" s="488"/>
      <c r="O290" s="152"/>
    </row>
    <row r="291" spans="1:15" x14ac:dyDescent="0.2">
      <c r="A291" s="152"/>
      <c r="B291" s="488"/>
      <c r="O291" s="152"/>
    </row>
    <row r="292" spans="1:15" x14ac:dyDescent="0.2">
      <c r="A292" s="152"/>
      <c r="B292" s="488"/>
      <c r="O292" s="152"/>
    </row>
    <row r="293" spans="1:15" x14ac:dyDescent="0.2">
      <c r="A293" s="152"/>
      <c r="B293" s="488"/>
      <c r="O293" s="152"/>
    </row>
    <row r="294" spans="1:15" x14ac:dyDescent="0.2">
      <c r="A294" s="152"/>
      <c r="B294" s="488"/>
      <c r="O294" s="152"/>
    </row>
    <row r="295" spans="1:15" x14ac:dyDescent="0.2">
      <c r="A295" s="152"/>
      <c r="B295" s="488"/>
      <c r="O295" s="152"/>
    </row>
    <row r="296" spans="1:15" x14ac:dyDescent="0.2">
      <c r="A296" s="152"/>
      <c r="B296" s="488"/>
      <c r="O296" s="152"/>
    </row>
    <row r="297" spans="1:15" x14ac:dyDescent="0.2">
      <c r="A297" s="152"/>
      <c r="B297" s="488"/>
      <c r="O297" s="152"/>
    </row>
    <row r="298" spans="1:15" x14ac:dyDescent="0.2">
      <c r="A298" s="152"/>
      <c r="B298" s="488"/>
      <c r="O298" s="152"/>
    </row>
    <row r="299" spans="1:15" x14ac:dyDescent="0.2">
      <c r="A299" s="152"/>
      <c r="B299" s="488"/>
      <c r="O299" s="152"/>
    </row>
    <row r="300" spans="1:15" x14ac:dyDescent="0.2">
      <c r="A300" s="152"/>
      <c r="B300" s="488"/>
      <c r="O300" s="152"/>
    </row>
    <row r="301" spans="1:15" x14ac:dyDescent="0.2">
      <c r="A301" s="152"/>
      <c r="B301" s="488"/>
      <c r="O301" s="152"/>
    </row>
    <row r="302" spans="1:15" x14ac:dyDescent="0.2">
      <c r="A302" s="152"/>
      <c r="B302" s="488"/>
      <c r="O302" s="152"/>
    </row>
    <row r="303" spans="1:15" x14ac:dyDescent="0.2">
      <c r="A303" s="152"/>
      <c r="B303" s="488"/>
      <c r="O303" s="152"/>
    </row>
    <row r="304" spans="1:15" x14ac:dyDescent="0.2">
      <c r="A304" s="152"/>
      <c r="B304" s="488"/>
      <c r="O304" s="152"/>
    </row>
    <row r="305" spans="1:15" x14ac:dyDescent="0.2">
      <c r="A305" s="152"/>
      <c r="B305" s="488"/>
      <c r="O305" s="152"/>
    </row>
    <row r="306" spans="1:15" x14ac:dyDescent="0.2">
      <c r="A306" s="152"/>
      <c r="B306" s="488"/>
      <c r="O306" s="152"/>
    </row>
    <row r="307" spans="1:15" x14ac:dyDescent="0.2">
      <c r="A307" s="152"/>
      <c r="B307" s="488"/>
      <c r="O307" s="152"/>
    </row>
    <row r="308" spans="1:15" x14ac:dyDescent="0.2">
      <c r="A308" s="152"/>
      <c r="B308" s="488"/>
      <c r="E308" s="3602" t="s">
        <v>1264</v>
      </c>
      <c r="F308" s="3603"/>
      <c r="G308" s="3603"/>
      <c r="H308" s="3603"/>
      <c r="I308" s="3603"/>
      <c r="J308" s="3975"/>
      <c r="K308" s="2"/>
      <c r="L308" s="2"/>
      <c r="O308" s="152"/>
    </row>
    <row r="309" spans="1:15" x14ac:dyDescent="0.2">
      <c r="A309" s="152"/>
      <c r="B309" s="488"/>
      <c r="D309" s="3279" t="s">
        <v>1265</v>
      </c>
      <c r="E309" s="3951" t="str">
        <f>D263</f>
        <v xml:space="preserve">Small LH₂ carriers </v>
      </c>
      <c r="F309" s="3952"/>
      <c r="G309" s="3951" t="str">
        <f>D264</f>
        <v>Medium LH₂ carriers</v>
      </c>
      <c r="H309" s="3952"/>
      <c r="I309" s="3951" t="str">
        <f>D265</f>
        <v xml:space="preserve">Large future carriers (under development) </v>
      </c>
      <c r="J309" s="3952"/>
      <c r="O309" s="152"/>
    </row>
    <row r="310" spans="1:15" x14ac:dyDescent="0.2">
      <c r="A310" s="152"/>
      <c r="B310" s="488"/>
      <c r="D310" s="3280"/>
      <c r="E310" s="2075" t="str">
        <f t="shared" ref="E310:J310" si="42">E262</f>
        <v>Low</v>
      </c>
      <c r="F310" s="2077" t="str">
        <f t="shared" si="42"/>
        <v>High</v>
      </c>
      <c r="G310" s="2077" t="str">
        <f t="shared" si="42"/>
        <v>Low</v>
      </c>
      <c r="H310" s="2076" t="str">
        <f t="shared" si="42"/>
        <v>High</v>
      </c>
      <c r="I310" s="2077" t="str">
        <f t="shared" si="42"/>
        <v>Low</v>
      </c>
      <c r="J310" s="2076" t="str">
        <f t="shared" si="42"/>
        <v>High</v>
      </c>
      <c r="O310" s="152"/>
    </row>
    <row r="311" spans="1:15" x14ac:dyDescent="0.2">
      <c r="A311" s="152"/>
      <c r="B311" s="488"/>
      <c r="C311" s="8"/>
      <c r="D311" s="2513" t="s">
        <v>1266</v>
      </c>
      <c r="E311" s="1027">
        <f>E263</f>
        <v>0.58449687855996169</v>
      </c>
      <c r="F311" s="1043">
        <f>F263</f>
        <v>1.8851551493191774</v>
      </c>
      <c r="G311" s="1027">
        <f>E264</f>
        <v>3.8966458570664106</v>
      </c>
      <c r="H311" s="1043">
        <f>F264</f>
        <v>12.567700995461184</v>
      </c>
      <c r="I311" s="1027">
        <f>E265</f>
        <v>15.586583428265643</v>
      </c>
      <c r="J311" s="2196">
        <f>F265</f>
        <v>31.419252488652958</v>
      </c>
      <c r="O311" s="152"/>
    </row>
    <row r="312" spans="1:15" x14ac:dyDescent="0.2">
      <c r="A312" s="152"/>
      <c r="B312" s="488"/>
      <c r="C312" s="8"/>
      <c r="D312" s="869" t="s">
        <v>1267</v>
      </c>
      <c r="E312" s="1028">
        <f>G263</f>
        <v>0.26160285485102547</v>
      </c>
      <c r="F312" s="415">
        <f>H263</f>
        <v>0.83058992549452837</v>
      </c>
      <c r="G312" s="1028">
        <f>G264</f>
        <v>1.7440190323401699</v>
      </c>
      <c r="H312" s="415">
        <f>H264</f>
        <v>5.5372661699635222</v>
      </c>
      <c r="I312" s="1028">
        <f>G265</f>
        <v>6.9760761293606794</v>
      </c>
      <c r="J312" s="1028">
        <f>H265</f>
        <v>13.843165424908806</v>
      </c>
      <c r="O312" s="152"/>
    </row>
    <row r="313" spans="1:15" x14ac:dyDescent="0.2">
      <c r="A313" s="152"/>
      <c r="B313" s="488"/>
      <c r="C313" s="8"/>
      <c r="D313" s="868" t="s">
        <v>1268</v>
      </c>
      <c r="E313" s="1028">
        <f>I263</f>
        <v>5.7959464898230527E-2</v>
      </c>
      <c r="F313" s="415">
        <f>J263</f>
        <v>0.16549481274148264</v>
      </c>
      <c r="G313" s="1028">
        <f>I264</f>
        <v>0.38639643265487017</v>
      </c>
      <c r="H313" s="415">
        <f>J264</f>
        <v>1.103298751609884</v>
      </c>
      <c r="I313" s="1028">
        <f>I265</f>
        <v>1.5455857306194807</v>
      </c>
      <c r="J313" s="1028">
        <f>J265</f>
        <v>2.7582468790247101</v>
      </c>
      <c r="O313" s="152"/>
    </row>
    <row r="314" spans="1:15" x14ac:dyDescent="0.2">
      <c r="A314" s="152"/>
      <c r="B314" s="488"/>
      <c r="D314" s="2490"/>
      <c r="O314" s="152"/>
    </row>
    <row r="315" spans="1:15" x14ac:dyDescent="0.2">
      <c r="A315" s="152"/>
      <c r="B315" s="488"/>
      <c r="C315" s="2146"/>
      <c r="D315" s="2163"/>
      <c r="E315" s="3602" t="s">
        <v>1264</v>
      </c>
      <c r="F315" s="3603"/>
      <c r="G315" s="3603"/>
      <c r="H315" s="3603"/>
      <c r="I315" s="3603"/>
      <c r="J315" s="3603"/>
      <c r="K315" s="3603"/>
      <c r="L315" s="3975"/>
      <c r="O315" s="152"/>
    </row>
    <row r="316" spans="1:15" ht="15" customHeight="1" x14ac:dyDescent="0.2">
      <c r="A316" s="152"/>
      <c r="B316" s="488"/>
      <c r="C316" s="2161" t="s">
        <v>1269</v>
      </c>
      <c r="D316" s="3284" t="s">
        <v>1031</v>
      </c>
      <c r="E316" s="3951" t="str">
        <f>E309</f>
        <v xml:space="preserve">Small LH₂ carriers </v>
      </c>
      <c r="F316" s="3952"/>
      <c r="G316" s="3953" t="str">
        <f t="shared" ref="G316:I316" si="43">G309</f>
        <v>Medium LH₂ carriers</v>
      </c>
      <c r="H316" s="3952"/>
      <c r="I316" s="3953" t="str">
        <f t="shared" si="43"/>
        <v xml:space="preserve">Large future carriers (under development) </v>
      </c>
      <c r="J316" s="3952"/>
      <c r="K316" s="3747" t="s">
        <v>1270</v>
      </c>
      <c r="L316" s="3748"/>
      <c r="O316" s="152"/>
    </row>
    <row r="317" spans="1:15" x14ac:dyDescent="0.2">
      <c r="A317" s="152"/>
      <c r="B317" s="488"/>
      <c r="C317" s="2162"/>
      <c r="D317" s="3326"/>
      <c r="E317" s="2077" t="str">
        <f t="shared" ref="E317:J317" si="44">E269</f>
        <v>Low</v>
      </c>
      <c r="F317" s="2160" t="str">
        <f t="shared" si="44"/>
        <v>High</v>
      </c>
      <c r="G317" s="2077" t="str">
        <f t="shared" si="44"/>
        <v>Low</v>
      </c>
      <c r="H317" s="2160" t="str">
        <f t="shared" si="44"/>
        <v>High</v>
      </c>
      <c r="I317" s="2077" t="str">
        <f t="shared" si="44"/>
        <v>Low</v>
      </c>
      <c r="J317" s="2160" t="str">
        <f t="shared" si="44"/>
        <v>High</v>
      </c>
      <c r="K317" s="2077" t="str">
        <f>I317</f>
        <v>Low</v>
      </c>
      <c r="L317" s="2160" t="str">
        <f>J317</f>
        <v>High</v>
      </c>
      <c r="O317" s="152"/>
    </row>
    <row r="318" spans="1:15" ht="16.5" customHeight="1" x14ac:dyDescent="0.2">
      <c r="A318" s="152"/>
      <c r="B318" s="488"/>
      <c r="C318" s="3978" t="str">
        <f>D311</f>
        <v>300 kg H2/load</v>
      </c>
      <c r="D318" s="1016" t="str">
        <f>'LCOHT (2.54 GW)'!D286</f>
        <v>CGH2</v>
      </c>
      <c r="E318" s="1028">
        <f>E263</f>
        <v>0.58449687855996169</v>
      </c>
      <c r="F318" s="415">
        <f>F263</f>
        <v>1.8851551493191774</v>
      </c>
      <c r="G318" s="1028">
        <f>E264</f>
        <v>3.8966458570664106</v>
      </c>
      <c r="H318" s="415">
        <f>F264</f>
        <v>12.567700995461184</v>
      </c>
      <c r="I318" s="1028">
        <f>E265</f>
        <v>15.586583428265643</v>
      </c>
      <c r="J318" s="415">
        <f>F265</f>
        <v>31.419252488652958</v>
      </c>
      <c r="K318" s="1027">
        <f>AVERAGE(E318,G318,I318)</f>
        <v>6.6892420546306717</v>
      </c>
      <c r="L318" s="1043">
        <f>AVERAGE(F318,H318,J318)</f>
        <v>15.290702877811107</v>
      </c>
      <c r="O318" s="152"/>
    </row>
    <row r="319" spans="1:15" x14ac:dyDescent="0.2">
      <c r="A319" s="152"/>
      <c r="B319" s="488"/>
      <c r="C319" s="3977"/>
      <c r="D319" s="1017" t="str">
        <f>'LCOHT (2.54 GW)'!D287</f>
        <v>LH2</v>
      </c>
      <c r="E319" s="846">
        <f>E270</f>
        <v>0.66851860265017882</v>
      </c>
      <c r="F319" s="282">
        <f>F270</f>
        <v>2.0566634108641568</v>
      </c>
      <c r="G319" s="846">
        <f>E271</f>
        <v>4.4567906843345257</v>
      </c>
      <c r="H319" s="282">
        <f>F271</f>
        <v>13.711089405761049</v>
      </c>
      <c r="I319" s="846">
        <f>E272</f>
        <v>17.827162737338103</v>
      </c>
      <c r="J319" s="282">
        <f>F272</f>
        <v>34.277723514402616</v>
      </c>
      <c r="K319" s="1028">
        <f t="shared" ref="K319:K323" si="45">AVERAGE(E319,G319,I319)</f>
        <v>7.6508240081076027</v>
      </c>
      <c r="L319" s="415">
        <f t="shared" ref="L319:L323" si="46">AVERAGE(F319,H319,J319)</f>
        <v>16.68182544367594</v>
      </c>
      <c r="O319" s="152"/>
    </row>
    <row r="320" spans="1:15" ht="13.5" customHeight="1" x14ac:dyDescent="0.2">
      <c r="A320" s="152"/>
      <c r="B320" s="488"/>
      <c r="C320" s="3978" t="str">
        <f>D312</f>
        <v>700 kg H2/load</v>
      </c>
      <c r="D320" s="9" t="str">
        <f>D318</f>
        <v>CGH2</v>
      </c>
      <c r="E320" s="2073">
        <f>G263</f>
        <v>0.26160285485102547</v>
      </c>
      <c r="F320" s="2073">
        <f>H263</f>
        <v>0.83058992549452837</v>
      </c>
      <c r="G320" s="2073">
        <f>G264</f>
        <v>1.7440190323401699</v>
      </c>
      <c r="H320" s="2073">
        <f>H264</f>
        <v>5.5372661699635222</v>
      </c>
      <c r="I320" s="2073">
        <f>G265</f>
        <v>6.9760761293606794</v>
      </c>
      <c r="J320" s="2073">
        <f>H265</f>
        <v>13.843165424908806</v>
      </c>
      <c r="K320" s="1028">
        <f t="shared" si="45"/>
        <v>2.9938993388506248</v>
      </c>
      <c r="L320" s="415">
        <f t="shared" si="46"/>
        <v>6.7370071734556189</v>
      </c>
      <c r="O320" s="152"/>
    </row>
    <row r="321" spans="1:15" x14ac:dyDescent="0.2">
      <c r="A321" s="152"/>
      <c r="B321" s="488"/>
      <c r="C321" s="3977"/>
      <c r="D321" s="9" t="str">
        <f>D319</f>
        <v>LH2</v>
      </c>
      <c r="E321" s="2073">
        <f>G270</f>
        <v>0.34562457894124277</v>
      </c>
      <c r="F321" s="2073">
        <f>H270</f>
        <v>1.0020981870395078</v>
      </c>
      <c r="G321" s="2073">
        <f>G271</f>
        <v>2.3041638596082845</v>
      </c>
      <c r="H321" s="2073">
        <f>H271</f>
        <v>6.6806545802633854</v>
      </c>
      <c r="I321" s="2073">
        <f>G272</f>
        <v>9.2166554384331381</v>
      </c>
      <c r="J321" s="2073">
        <f>H272</f>
        <v>16.701636450658466</v>
      </c>
      <c r="K321" s="1027">
        <f t="shared" si="45"/>
        <v>3.9554812923275549</v>
      </c>
      <c r="L321" s="1043">
        <f t="shared" si="46"/>
        <v>8.1281297393204532</v>
      </c>
      <c r="O321" s="152"/>
    </row>
    <row r="322" spans="1:15" ht="13.5" customHeight="1" x14ac:dyDescent="0.2">
      <c r="A322" s="152"/>
      <c r="B322" s="488"/>
      <c r="C322" s="3976" t="str">
        <f>D313</f>
        <v>1400 kg H2/load</v>
      </c>
      <c r="D322" s="10" t="str">
        <f t="shared" ref="D322:D323" si="47">D320</f>
        <v>CGH2</v>
      </c>
      <c r="E322" s="846">
        <f>I263</f>
        <v>5.7959464898230527E-2</v>
      </c>
      <c r="F322" s="282">
        <f>J263</f>
        <v>0.16549481274148264</v>
      </c>
      <c r="G322" s="846">
        <f>I264</f>
        <v>0.38639643265487017</v>
      </c>
      <c r="H322" s="282">
        <f>J264</f>
        <v>1.103298751609884</v>
      </c>
      <c r="I322" s="846">
        <f>I265</f>
        <v>1.5455857306194807</v>
      </c>
      <c r="J322" s="282">
        <f>J265</f>
        <v>2.7582468790247101</v>
      </c>
      <c r="K322" s="1028">
        <f t="shared" si="45"/>
        <v>0.66331387605752712</v>
      </c>
      <c r="L322" s="415">
        <f t="shared" si="46"/>
        <v>1.3423468144586923</v>
      </c>
      <c r="O322" s="152"/>
    </row>
    <row r="323" spans="1:15" x14ac:dyDescent="0.2">
      <c r="A323" s="152"/>
      <c r="B323" s="488"/>
      <c r="C323" s="3977"/>
      <c r="D323" s="10" t="str">
        <f t="shared" si="47"/>
        <v>LH2</v>
      </c>
      <c r="E323" s="846">
        <f>I270</f>
        <v>0.64996752148578629</v>
      </c>
      <c r="F323" s="1028">
        <f>J270</f>
        <v>1.99607596227777</v>
      </c>
      <c r="G323" s="1028">
        <f>I271</f>
        <v>4.333116809905242</v>
      </c>
      <c r="H323" s="282">
        <f>J271</f>
        <v>13.307173081851801</v>
      </c>
      <c r="I323" s="1028">
        <f>I272</f>
        <v>17.332467239620968</v>
      </c>
      <c r="J323" s="282">
        <f>J272</f>
        <v>33.267932704629501</v>
      </c>
      <c r="K323" s="1027">
        <f t="shared" si="45"/>
        <v>7.4385171903373317</v>
      </c>
      <c r="L323" s="1043">
        <f t="shared" si="46"/>
        <v>16.190393916253026</v>
      </c>
      <c r="O323" s="152"/>
    </row>
    <row r="324" spans="1:15" x14ac:dyDescent="0.2">
      <c r="A324" s="152"/>
      <c r="B324" s="513"/>
      <c r="C324" s="3979" t="s">
        <v>1271</v>
      </c>
      <c r="D324" s="28" t="s">
        <v>1019</v>
      </c>
      <c r="E324" s="1028">
        <f>AVERAGE(E318,E320,E322)</f>
        <v>0.30135306610307261</v>
      </c>
      <c r="F324" s="1028">
        <f t="shared" ref="F324:J324" si="48">AVERAGE(F318,F320,F322)</f>
        <v>0.96041329585172941</v>
      </c>
      <c r="G324" s="1028">
        <f t="shared" si="48"/>
        <v>2.0090204406871504</v>
      </c>
      <c r="H324" s="415">
        <f t="shared" si="48"/>
        <v>6.4027553056781974</v>
      </c>
      <c r="I324" s="415">
        <f t="shared" si="48"/>
        <v>8.0360817627486014</v>
      </c>
      <c r="J324" s="415">
        <f t="shared" si="48"/>
        <v>16.006888264195492</v>
      </c>
      <c r="K324" s="1028">
        <f>AVERAGE(E324,G324,I324)</f>
        <v>3.448818423179608</v>
      </c>
      <c r="L324" s="415">
        <f>AVERAGE(F324,H324,J324)</f>
        <v>7.7900189552418064</v>
      </c>
      <c r="O324" s="152"/>
    </row>
    <row r="325" spans="1:15" x14ac:dyDescent="0.2">
      <c r="A325" s="152"/>
      <c r="B325" s="513"/>
      <c r="C325" s="3980"/>
      <c r="D325" s="10" t="s">
        <v>1021</v>
      </c>
      <c r="E325" s="846">
        <f>AVERAGE(E319,E321,E323)</f>
        <v>0.5547035676924027</v>
      </c>
      <c r="F325" s="846">
        <f t="shared" ref="F325:J325" si="49">AVERAGE(F319,F321,F323)</f>
        <v>1.6849458533938115</v>
      </c>
      <c r="G325" s="846">
        <f t="shared" si="49"/>
        <v>3.6980237846160176</v>
      </c>
      <c r="H325" s="282">
        <f t="shared" si="49"/>
        <v>11.232972355958745</v>
      </c>
      <c r="I325" s="282">
        <f t="shared" si="49"/>
        <v>14.79209513846407</v>
      </c>
      <c r="J325" s="282">
        <f t="shared" si="49"/>
        <v>28.082430889896859</v>
      </c>
      <c r="K325" s="846">
        <f>AVERAGE(E325,G325,I325)</f>
        <v>6.3482741635908297</v>
      </c>
      <c r="L325" s="282">
        <f>AVERAGE(F325,H325,J325)</f>
        <v>13.66678303308314</v>
      </c>
      <c r="O325" s="152"/>
    </row>
    <row r="326" spans="1:15" x14ac:dyDescent="0.2">
      <c r="A326" s="152"/>
      <c r="B326" s="488"/>
      <c r="C326" s="47"/>
      <c r="E326" s="301"/>
      <c r="F326" s="301"/>
      <c r="G326" s="301"/>
      <c r="H326" s="301"/>
      <c r="I326" s="301"/>
      <c r="J326" s="301"/>
      <c r="K326" s="301"/>
      <c r="L326" s="301"/>
      <c r="O326" s="152"/>
    </row>
    <row r="327" spans="1:15" x14ac:dyDescent="0.2">
      <c r="A327" s="152"/>
      <c r="B327" s="488"/>
      <c r="C327" s="47"/>
      <c r="E327" s="301"/>
      <c r="F327" s="301"/>
      <c r="G327" s="301"/>
      <c r="H327" s="301"/>
      <c r="I327" s="301"/>
      <c r="J327" s="301"/>
      <c r="K327" s="301"/>
      <c r="L327" s="301"/>
      <c r="O327" s="152"/>
    </row>
    <row r="328" spans="1:15" x14ac:dyDescent="0.2">
      <c r="A328" s="152"/>
      <c r="B328" s="488"/>
      <c r="C328" s="47"/>
      <c r="E328" s="301"/>
      <c r="F328" s="301"/>
      <c r="G328" s="301"/>
      <c r="H328" s="301"/>
      <c r="I328" s="301"/>
      <c r="J328" s="301"/>
      <c r="K328" s="301"/>
      <c r="L328" s="301"/>
      <c r="O328" s="152"/>
    </row>
    <row r="329" spans="1:15" x14ac:dyDescent="0.2">
      <c r="A329" s="152"/>
      <c r="B329" s="488"/>
      <c r="C329" s="47"/>
      <c r="E329" s="301"/>
      <c r="F329" s="301"/>
      <c r="G329" s="301"/>
      <c r="H329" s="301"/>
      <c r="I329" s="301"/>
      <c r="J329" s="301"/>
      <c r="K329" s="301"/>
      <c r="L329" s="301"/>
      <c r="O329" s="152"/>
    </row>
    <row r="330" spans="1:15" x14ac:dyDescent="0.2">
      <c r="A330" s="152"/>
      <c r="B330" s="488"/>
      <c r="C330" s="47"/>
      <c r="E330" s="301"/>
      <c r="F330" s="301"/>
      <c r="G330" s="301"/>
      <c r="H330" s="301"/>
      <c r="I330" s="301"/>
      <c r="J330" s="301"/>
      <c r="K330" s="301"/>
      <c r="L330" s="301"/>
      <c r="O330" s="152"/>
    </row>
    <row r="331" spans="1:15" x14ac:dyDescent="0.2">
      <c r="A331" s="152"/>
      <c r="B331" s="488"/>
      <c r="C331" s="47"/>
      <c r="E331" s="301"/>
      <c r="F331" s="301"/>
      <c r="G331" s="301"/>
      <c r="H331" s="301"/>
      <c r="I331" s="301"/>
      <c r="J331" s="301"/>
      <c r="K331" s="301"/>
      <c r="L331" s="301"/>
      <c r="O331" s="152"/>
    </row>
    <row r="332" spans="1:15" x14ac:dyDescent="0.2">
      <c r="A332" s="152"/>
      <c r="B332" s="488"/>
      <c r="C332" s="47"/>
      <c r="E332" s="301"/>
      <c r="F332" s="301"/>
      <c r="G332" s="301"/>
      <c r="H332" s="301"/>
      <c r="I332" s="301"/>
      <c r="J332" s="301"/>
      <c r="K332" s="301"/>
      <c r="L332" s="301"/>
      <c r="O332" s="152"/>
    </row>
    <row r="333" spans="1:15" x14ac:dyDescent="0.2">
      <c r="A333" s="152"/>
      <c r="B333" s="488"/>
      <c r="C333" s="47"/>
      <c r="E333" s="301"/>
      <c r="F333" s="301"/>
      <c r="G333" s="301"/>
      <c r="H333" s="301"/>
      <c r="I333" s="301"/>
      <c r="J333" s="301"/>
      <c r="K333" s="301"/>
      <c r="L333" s="301"/>
      <c r="O333" s="152"/>
    </row>
    <row r="334" spans="1:15" x14ac:dyDescent="0.2">
      <c r="A334" s="152"/>
      <c r="B334" s="488"/>
      <c r="C334" s="47"/>
      <c r="E334" s="301"/>
      <c r="F334" s="301"/>
      <c r="G334" s="301"/>
      <c r="H334" s="301"/>
      <c r="I334" s="301"/>
      <c r="J334" s="301"/>
      <c r="K334" s="301"/>
      <c r="L334" s="301"/>
      <c r="O334" s="152"/>
    </row>
    <row r="335" spans="1:15" x14ac:dyDescent="0.2">
      <c r="A335" s="152"/>
      <c r="B335" s="488"/>
      <c r="C335" s="47"/>
      <c r="E335" s="301"/>
      <c r="F335" s="301"/>
      <c r="G335" s="301"/>
      <c r="H335" s="301"/>
      <c r="I335" s="301"/>
      <c r="J335" s="301"/>
      <c r="K335" s="301"/>
      <c r="L335" s="301"/>
      <c r="O335" s="152"/>
    </row>
    <row r="336" spans="1:15" x14ac:dyDescent="0.2">
      <c r="A336" s="152"/>
      <c r="B336" s="488"/>
      <c r="C336" s="47"/>
      <c r="E336" s="301"/>
      <c r="F336" s="301"/>
      <c r="G336" s="301"/>
      <c r="H336" s="301"/>
      <c r="I336" s="301"/>
      <c r="J336" s="301"/>
      <c r="K336" s="301"/>
      <c r="L336" s="301"/>
      <c r="O336" s="152"/>
    </row>
    <row r="337" spans="1:15" x14ac:dyDescent="0.2">
      <c r="A337" s="152"/>
      <c r="B337" s="488"/>
      <c r="C337" s="47"/>
      <c r="E337" s="301"/>
      <c r="F337" s="301"/>
      <c r="G337" s="301"/>
      <c r="H337" s="301"/>
      <c r="I337" s="301"/>
      <c r="J337" s="301"/>
      <c r="K337" s="301"/>
      <c r="L337" s="301"/>
      <c r="O337" s="152"/>
    </row>
    <row r="338" spans="1:15" x14ac:dyDescent="0.2">
      <c r="A338" s="152"/>
      <c r="B338" s="488"/>
      <c r="C338" s="47"/>
      <c r="E338" s="301"/>
      <c r="F338" s="301"/>
      <c r="G338" s="301"/>
      <c r="H338" s="301"/>
      <c r="I338" s="301"/>
      <c r="J338" s="301"/>
      <c r="K338" s="301"/>
      <c r="L338" s="301"/>
      <c r="O338" s="152"/>
    </row>
    <row r="339" spans="1:15" x14ac:dyDescent="0.2">
      <c r="A339" s="152"/>
      <c r="B339" s="488"/>
      <c r="C339" s="47"/>
      <c r="E339" s="301"/>
      <c r="F339" s="301"/>
      <c r="G339" s="301"/>
      <c r="H339" s="301"/>
      <c r="I339" s="301"/>
      <c r="J339" s="301"/>
      <c r="K339" s="301"/>
      <c r="L339" s="301"/>
      <c r="O339" s="152"/>
    </row>
    <row r="340" spans="1:15" x14ac:dyDescent="0.2">
      <c r="A340" s="152"/>
      <c r="B340" s="488"/>
      <c r="C340" s="47"/>
      <c r="E340" s="301"/>
      <c r="F340" s="301"/>
      <c r="G340" s="301"/>
      <c r="H340" s="301"/>
      <c r="I340" s="301"/>
      <c r="J340" s="301"/>
      <c r="K340" s="301"/>
      <c r="L340" s="301"/>
      <c r="O340" s="152"/>
    </row>
    <row r="341" spans="1:15" x14ac:dyDescent="0.2">
      <c r="A341" s="152"/>
      <c r="B341" s="488"/>
      <c r="C341" s="47"/>
      <c r="E341" s="301"/>
      <c r="F341" s="301"/>
      <c r="G341" s="301"/>
      <c r="H341" s="301"/>
      <c r="I341" s="301"/>
      <c r="J341" s="301"/>
      <c r="K341" s="301"/>
      <c r="L341" s="301"/>
      <c r="O341" s="152"/>
    </row>
    <row r="342" spans="1:15" x14ac:dyDescent="0.2">
      <c r="A342" s="152"/>
      <c r="B342" s="488"/>
      <c r="C342" s="47"/>
      <c r="E342" s="301"/>
      <c r="F342" s="301"/>
      <c r="G342" s="301"/>
      <c r="H342" s="301"/>
      <c r="I342" s="301"/>
      <c r="J342" s="301"/>
      <c r="K342" s="301"/>
      <c r="L342" s="301"/>
      <c r="O342" s="152"/>
    </row>
    <row r="343" spans="1:15" x14ac:dyDescent="0.2">
      <c r="A343" s="152"/>
      <c r="B343" s="488"/>
      <c r="C343" s="47"/>
      <c r="E343" s="301"/>
      <c r="F343" s="301"/>
      <c r="G343" s="301"/>
      <c r="H343" s="301"/>
      <c r="I343" s="301"/>
      <c r="J343" s="301"/>
      <c r="K343" s="301"/>
      <c r="L343" s="301"/>
      <c r="O343" s="152"/>
    </row>
    <row r="344" spans="1:15" x14ac:dyDescent="0.2">
      <c r="A344" s="152"/>
      <c r="B344" s="488"/>
      <c r="C344" s="47"/>
      <c r="E344" s="301"/>
      <c r="F344" s="301"/>
      <c r="G344" s="301"/>
      <c r="H344" s="301"/>
      <c r="I344" s="301"/>
      <c r="J344" s="301"/>
      <c r="K344" s="301"/>
      <c r="L344" s="301"/>
      <c r="O344" s="152"/>
    </row>
    <row r="345" spans="1:15" x14ac:dyDescent="0.2">
      <c r="A345" s="152"/>
      <c r="B345" s="488"/>
      <c r="C345" s="47"/>
      <c r="E345" s="301"/>
      <c r="F345" s="301"/>
      <c r="G345" s="301"/>
      <c r="H345" s="301"/>
      <c r="I345" s="301"/>
      <c r="J345" s="301"/>
      <c r="K345" s="301"/>
      <c r="L345" s="301"/>
      <c r="O345" s="152"/>
    </row>
    <row r="346" spans="1:15" x14ac:dyDescent="0.2">
      <c r="A346" s="152"/>
      <c r="B346" s="488"/>
      <c r="C346" s="47"/>
      <c r="E346" s="301"/>
      <c r="F346" s="301"/>
      <c r="G346" s="301"/>
      <c r="H346" s="301"/>
      <c r="I346" s="301"/>
      <c r="J346" s="301"/>
      <c r="K346" s="301"/>
      <c r="L346" s="301"/>
      <c r="O346" s="152"/>
    </row>
    <row r="347" spans="1:15" x14ac:dyDescent="0.2">
      <c r="A347" s="152"/>
      <c r="B347" s="488"/>
      <c r="C347" s="47"/>
      <c r="E347" s="301"/>
      <c r="F347" s="301"/>
      <c r="G347" s="301"/>
      <c r="H347" s="301"/>
      <c r="I347" s="301"/>
      <c r="J347" s="301"/>
      <c r="K347" s="301"/>
      <c r="L347" s="301"/>
      <c r="O347" s="152"/>
    </row>
    <row r="348" spans="1:15" x14ac:dyDescent="0.2">
      <c r="A348" s="152"/>
      <c r="B348" s="488"/>
      <c r="C348" s="47"/>
      <c r="E348" s="301"/>
      <c r="F348" s="301"/>
      <c r="G348" s="301"/>
      <c r="H348" s="301"/>
      <c r="I348" s="301"/>
      <c r="J348" s="301"/>
      <c r="K348" s="301"/>
      <c r="L348" s="301"/>
      <c r="O348" s="152"/>
    </row>
    <row r="349" spans="1:15" x14ac:dyDescent="0.2">
      <c r="A349" s="152"/>
      <c r="B349" s="488"/>
      <c r="C349" s="47"/>
      <c r="E349" s="301"/>
      <c r="F349" s="301"/>
      <c r="G349" s="301"/>
      <c r="H349" s="301"/>
      <c r="I349" s="301"/>
      <c r="J349" s="301"/>
      <c r="K349" s="301"/>
      <c r="L349" s="301"/>
      <c r="O349" s="152"/>
    </row>
    <row r="350" spans="1:15" x14ac:dyDescent="0.2">
      <c r="A350" s="152"/>
      <c r="B350" s="488"/>
      <c r="C350" s="47"/>
      <c r="E350" s="301"/>
      <c r="F350" s="301"/>
      <c r="G350" s="301"/>
      <c r="H350" s="301"/>
      <c r="I350" s="301"/>
      <c r="J350" s="301"/>
      <c r="K350" s="301"/>
      <c r="L350" s="301"/>
      <c r="O350" s="152"/>
    </row>
    <row r="351" spans="1:15" x14ac:dyDescent="0.2">
      <c r="A351" s="152"/>
      <c r="B351" s="488"/>
      <c r="C351" s="47"/>
      <c r="E351" s="301"/>
      <c r="F351" s="301"/>
      <c r="G351" s="301"/>
      <c r="H351" s="301"/>
      <c r="I351" s="301"/>
      <c r="J351" s="301"/>
      <c r="K351" s="301"/>
      <c r="L351" s="301"/>
      <c r="O351" s="152"/>
    </row>
    <row r="352" spans="1:15" x14ac:dyDescent="0.2">
      <c r="A352" s="152"/>
      <c r="B352" s="488"/>
      <c r="C352" s="47"/>
      <c r="E352" s="301"/>
      <c r="F352" s="301"/>
      <c r="G352" s="301"/>
      <c r="H352" s="301"/>
      <c r="I352" s="301"/>
      <c r="J352" s="301"/>
      <c r="K352" s="301"/>
      <c r="L352" s="301"/>
      <c r="O352" s="152"/>
    </row>
    <row r="353" spans="1:15" x14ac:dyDescent="0.2">
      <c r="A353" s="152"/>
      <c r="B353" s="488"/>
      <c r="C353" s="47"/>
      <c r="E353" s="301"/>
      <c r="F353" s="301"/>
      <c r="G353" s="301"/>
      <c r="H353" s="301"/>
      <c r="I353" s="301"/>
      <c r="J353" s="301"/>
      <c r="K353" s="301"/>
      <c r="L353" s="301"/>
      <c r="O353" s="152"/>
    </row>
    <row r="354" spans="1:15" x14ac:dyDescent="0.2">
      <c r="A354" s="152"/>
      <c r="B354" s="488"/>
      <c r="C354" s="47"/>
      <c r="E354" s="301"/>
      <c r="F354" s="301"/>
      <c r="G354" s="301"/>
      <c r="H354" s="301"/>
      <c r="I354" s="301"/>
      <c r="J354" s="301"/>
      <c r="K354" s="301"/>
      <c r="L354" s="301"/>
      <c r="O354" s="152"/>
    </row>
    <row r="355" spans="1:15" x14ac:dyDescent="0.2">
      <c r="A355" s="152"/>
      <c r="B355" s="488"/>
      <c r="C355" s="47"/>
      <c r="E355" s="301"/>
      <c r="F355" s="301"/>
      <c r="G355" s="301"/>
      <c r="H355" s="301"/>
      <c r="I355" s="301"/>
      <c r="J355" s="301"/>
      <c r="K355" s="301"/>
      <c r="L355" s="301"/>
      <c r="O355" s="152"/>
    </row>
    <row r="356" spans="1:15" x14ac:dyDescent="0.2">
      <c r="A356" s="152"/>
      <c r="B356" s="488"/>
      <c r="C356" s="47"/>
      <c r="E356" s="301"/>
      <c r="F356" s="301"/>
      <c r="G356" s="301"/>
      <c r="H356" s="301"/>
      <c r="I356" s="301"/>
      <c r="J356" s="301"/>
      <c r="K356" s="301"/>
      <c r="L356" s="301"/>
      <c r="O356" s="152"/>
    </row>
    <row r="357" spans="1:15" x14ac:dyDescent="0.2">
      <c r="A357" s="152"/>
      <c r="B357" s="488"/>
      <c r="C357" s="47"/>
      <c r="E357" s="301"/>
      <c r="F357" s="301"/>
      <c r="G357" s="301"/>
      <c r="H357" s="301"/>
      <c r="I357" s="301"/>
      <c r="J357" s="301"/>
      <c r="K357" s="301"/>
      <c r="L357" s="301"/>
      <c r="O357" s="152"/>
    </row>
    <row r="358" spans="1:15" x14ac:dyDescent="0.2">
      <c r="A358" s="152"/>
      <c r="B358" s="488"/>
      <c r="C358" s="47"/>
      <c r="E358" s="301"/>
      <c r="F358" s="301"/>
      <c r="G358" s="301"/>
      <c r="H358" s="301"/>
      <c r="I358" s="301"/>
      <c r="J358" s="301"/>
      <c r="K358" s="301"/>
      <c r="L358" s="301"/>
      <c r="O358" s="152"/>
    </row>
    <row r="359" spans="1:15" x14ac:dyDescent="0.2">
      <c r="A359" s="152"/>
      <c r="B359" s="488"/>
      <c r="C359" s="47"/>
      <c r="E359" s="301"/>
      <c r="F359" s="301"/>
      <c r="G359" s="301"/>
      <c r="H359" s="301"/>
      <c r="I359" s="301"/>
      <c r="J359" s="301"/>
      <c r="K359" s="301"/>
      <c r="L359" s="301"/>
      <c r="O359" s="152"/>
    </row>
    <row r="360" spans="1:15" x14ac:dyDescent="0.2">
      <c r="A360" s="152"/>
      <c r="B360" s="488"/>
      <c r="C360" s="47"/>
      <c r="E360" s="301"/>
      <c r="F360" s="301"/>
      <c r="G360" s="301"/>
      <c r="H360" s="301"/>
      <c r="I360" s="301"/>
      <c r="J360" s="301"/>
      <c r="K360" s="301"/>
      <c r="L360" s="301"/>
      <c r="O360" s="152"/>
    </row>
    <row r="361" spans="1:15" x14ac:dyDescent="0.2">
      <c r="A361" s="152"/>
      <c r="B361" s="488"/>
      <c r="E361" s="301"/>
      <c r="F361" s="301"/>
      <c r="G361" s="301"/>
      <c r="H361" s="301"/>
      <c r="I361" s="301"/>
      <c r="J361" s="301"/>
      <c r="K361" s="300"/>
      <c r="L361" s="300"/>
      <c r="O361" s="152"/>
    </row>
    <row r="362" spans="1:15" x14ac:dyDescent="0.2">
      <c r="A362" s="152"/>
      <c r="B362" s="488"/>
      <c r="C362" s="3981" t="s">
        <v>1272</v>
      </c>
      <c r="D362" s="3982"/>
      <c r="E362" s="3987" t="s">
        <v>1273</v>
      </c>
      <c r="F362" s="3988"/>
      <c r="G362" s="301"/>
      <c r="H362" s="301"/>
      <c r="I362" s="301"/>
      <c r="J362" s="301"/>
      <c r="K362" s="300"/>
      <c r="L362" s="300"/>
      <c r="O362" s="152"/>
    </row>
    <row r="363" spans="1:15" x14ac:dyDescent="0.2">
      <c r="A363" s="152"/>
      <c r="B363" s="488"/>
      <c r="C363" s="3983"/>
      <c r="D363" s="3984"/>
      <c r="E363" s="3543" t="s">
        <v>1274</v>
      </c>
      <c r="F363" s="3518"/>
      <c r="O363" s="152"/>
    </row>
    <row r="364" spans="1:15" x14ac:dyDescent="0.2">
      <c r="A364" s="152"/>
      <c r="B364" s="488"/>
      <c r="C364" s="3985"/>
      <c r="D364" s="3986"/>
      <c r="E364" s="1749" t="str">
        <f>E317</f>
        <v>Low</v>
      </c>
      <c r="F364" s="1749" t="str">
        <f>F317</f>
        <v>High</v>
      </c>
      <c r="O364" s="152"/>
    </row>
    <row r="365" spans="1:15" x14ac:dyDescent="0.2">
      <c r="A365" s="152"/>
      <c r="B365" s="488"/>
      <c r="C365" s="3989" t="str">
        <f>D324</f>
        <v>CGH2</v>
      </c>
      <c r="D365" s="3990"/>
      <c r="E365" s="468">
        <f>K324</f>
        <v>3.448818423179608</v>
      </c>
      <c r="F365" s="1742">
        <f>L324</f>
        <v>7.7900189552418064</v>
      </c>
      <c r="O365" s="152"/>
    </row>
    <row r="366" spans="1:15" x14ac:dyDescent="0.2">
      <c r="A366" s="152"/>
      <c r="B366" s="488"/>
      <c r="C366" s="3991" t="s">
        <v>1021</v>
      </c>
      <c r="D366" s="3992"/>
      <c r="E366" s="468">
        <f>K325</f>
        <v>6.3482741635908297</v>
      </c>
      <c r="F366" s="1742">
        <f>L325</f>
        <v>13.66678303308314</v>
      </c>
      <c r="O366" s="152"/>
    </row>
    <row r="367" spans="1:15" x14ac:dyDescent="0.2">
      <c r="A367" s="152"/>
      <c r="B367" s="488"/>
      <c r="O367" s="152"/>
    </row>
    <row r="368" spans="1:15" x14ac:dyDescent="0.2">
      <c r="A368" s="152"/>
      <c r="B368" s="488"/>
      <c r="D368" s="570" t="s">
        <v>1275</v>
      </c>
      <c r="E368" s="571"/>
      <c r="O368" s="152"/>
    </row>
    <row r="369" spans="1:15" x14ac:dyDescent="0.2">
      <c r="A369" s="152"/>
      <c r="B369" s="488"/>
      <c r="D369" s="3994" t="s">
        <v>1276</v>
      </c>
      <c r="E369" s="3910" t="str">
        <f>I255</f>
        <v>LCOHT Range (A$/kg)</v>
      </c>
      <c r="F369" s="3993"/>
      <c r="O369" s="152"/>
    </row>
    <row r="370" spans="1:15" x14ac:dyDescent="0.2">
      <c r="A370" s="152"/>
      <c r="B370" s="488"/>
      <c r="D370" s="3995"/>
      <c r="E370" s="1819" t="str">
        <f>I256</f>
        <v>Low</v>
      </c>
      <c r="F370" s="2006" t="str">
        <f>J256</f>
        <v>High</v>
      </c>
      <c r="O370" s="152"/>
    </row>
    <row r="371" spans="1:15" x14ac:dyDescent="0.2">
      <c r="A371" s="152"/>
      <c r="B371" s="488"/>
      <c r="D371" s="148" t="str">
        <f>D244</f>
        <v>Pipeline</v>
      </c>
      <c r="E371" s="2004">
        <f t="shared" ref="E371:F373" si="50">I244</f>
        <v>1.206055287571264</v>
      </c>
      <c r="F371" s="2003">
        <f t="shared" si="50"/>
        <v>1.268262349772308</v>
      </c>
      <c r="O371" s="152"/>
    </row>
    <row r="372" spans="1:15" x14ac:dyDescent="0.2">
      <c r="A372" s="152"/>
      <c r="B372" s="488"/>
      <c r="D372" s="608" t="str">
        <f>D245</f>
        <v>Ship</v>
      </c>
      <c r="E372" s="1189">
        <f t="shared" si="50"/>
        <v>3.2635811770930738</v>
      </c>
      <c r="F372" s="1190">
        <f t="shared" si="50"/>
        <v>3.1751993397996805</v>
      </c>
      <c r="O372" s="152"/>
    </row>
    <row r="373" spans="1:15" x14ac:dyDescent="0.2">
      <c r="A373" s="152"/>
      <c r="B373" s="488"/>
      <c r="D373" s="606" t="str">
        <f>D246</f>
        <v>Ship &amp; Pipeline</v>
      </c>
      <c r="E373" s="1034">
        <f t="shared" si="50"/>
        <v>4.4778893264441253</v>
      </c>
      <c r="F373" s="1035">
        <f t="shared" si="50"/>
        <v>4.9256429325639299</v>
      </c>
      <c r="O373" s="152"/>
    </row>
    <row r="374" spans="1:15" x14ac:dyDescent="0.2">
      <c r="A374" s="152"/>
      <c r="B374" s="488"/>
      <c r="D374" s="608" t="str">
        <f>D251</f>
        <v>Tube Trailer (300kg H2/Load)</v>
      </c>
      <c r="E374" s="467">
        <f t="shared" ref="E374:F376" si="51">I251</f>
        <v>0.75401624100715314</v>
      </c>
      <c r="F374" s="1319">
        <f t="shared" si="51"/>
        <v>10.475467701724131</v>
      </c>
      <c r="O374" s="152"/>
    </row>
    <row r="375" spans="1:15" x14ac:dyDescent="0.2">
      <c r="A375" s="152"/>
      <c r="B375" s="488"/>
      <c r="D375" s="606" t="str">
        <f>D252</f>
        <v>Tube Trailer (700kg H2/Load)</v>
      </c>
      <c r="E375" s="1782">
        <f t="shared" si="51"/>
        <v>0.64907568330174881</v>
      </c>
      <c r="F375" s="1781">
        <f t="shared" si="51"/>
        <v>1511.5046888152315</v>
      </c>
      <c r="O375" s="152"/>
    </row>
    <row r="376" spans="1:15" x14ac:dyDescent="0.2">
      <c r="A376" s="152"/>
      <c r="B376" s="488"/>
      <c r="D376" s="608" t="str">
        <f>D253</f>
        <v>Tube Trailer (1400kg H2/Load)</v>
      </c>
      <c r="E376" s="467">
        <f t="shared" si="51"/>
        <v>0.22843821920031004</v>
      </c>
      <c r="F376" s="1319">
        <f t="shared" si="51"/>
        <v>43.885996889714505</v>
      </c>
      <c r="O376" s="152"/>
    </row>
    <row r="377" spans="1:15" x14ac:dyDescent="0.2">
      <c r="A377" s="152"/>
      <c r="B377" s="488"/>
      <c r="D377" s="608" t="str">
        <f>D258</f>
        <v xml:space="preserve">Tube Trailers &amp; Pipeline </v>
      </c>
      <c r="E377" s="1189">
        <f>I258</f>
        <v>2.1652788939365593</v>
      </c>
      <c r="F377" s="1190">
        <f>J258</f>
        <v>1659.831301903467</v>
      </c>
      <c r="G377" s="2005"/>
      <c r="O377" s="152"/>
    </row>
    <row r="378" spans="1:15" x14ac:dyDescent="0.2">
      <c r="A378" s="152"/>
      <c r="B378" s="488"/>
      <c r="D378" s="645" t="str">
        <f>D257</f>
        <v xml:space="preserve">All Transportation Modes  </v>
      </c>
      <c r="E378" s="1200">
        <f>I257</f>
        <v>3.3195811055858182</v>
      </c>
      <c r="F378" s="1202">
        <f>J257</f>
        <v>1719.3550720629094</v>
      </c>
      <c r="O378" s="152"/>
    </row>
    <row r="379" spans="1:15" x14ac:dyDescent="0.2">
      <c r="A379" s="152"/>
      <c r="B379" s="488"/>
      <c r="D379" s="149"/>
      <c r="F379" s="149"/>
      <c r="O379" s="152"/>
    </row>
    <row r="380" spans="1:15" ht="16" thickBot="1" x14ac:dyDescent="0.25">
      <c r="A380" s="152"/>
      <c r="B380" s="490"/>
      <c r="C380" s="481"/>
      <c r="D380" s="481"/>
      <c r="E380" s="739"/>
      <c r="F380" s="481"/>
      <c r="G380" s="738"/>
      <c r="H380" s="481"/>
      <c r="I380" s="481"/>
      <c r="J380" s="481"/>
      <c r="K380" s="481"/>
      <c r="L380" s="481"/>
      <c r="M380" s="481"/>
      <c r="N380" s="481"/>
      <c r="O380" s="482"/>
    </row>
    <row r="381" spans="1:15" x14ac:dyDescent="0.2">
      <c r="A381" s="152"/>
      <c r="D381" s="3311" t="s">
        <v>231</v>
      </c>
      <c r="E381" s="3311"/>
      <c r="F381" s="3311"/>
      <c r="G381" s="3311"/>
      <c r="H381" s="3311"/>
      <c r="I381" s="3311"/>
      <c r="J381" s="3311"/>
      <c r="O381" s="152"/>
    </row>
    <row r="382" spans="1:15" x14ac:dyDescent="0.2">
      <c r="A382" s="152"/>
      <c r="D382" s="3301"/>
      <c r="E382" s="3301"/>
      <c r="F382" s="3301"/>
      <c r="G382" s="3301"/>
      <c r="H382" s="3301"/>
      <c r="I382" s="3301"/>
      <c r="J382" s="3301"/>
      <c r="O382" s="152"/>
    </row>
    <row r="383" spans="1:15" x14ac:dyDescent="0.2">
      <c r="A383" s="152"/>
      <c r="D383" t="s">
        <v>387</v>
      </c>
      <c r="E383" s="652" t="s">
        <v>1130</v>
      </c>
      <c r="H383" t="s">
        <v>1277</v>
      </c>
      <c r="O383" s="152"/>
    </row>
    <row r="384" spans="1:15" x14ac:dyDescent="0.2">
      <c r="A384" s="152"/>
      <c r="E384" s="652" t="s">
        <v>1278</v>
      </c>
      <c r="H384" t="s">
        <v>1279</v>
      </c>
      <c r="O384" s="152"/>
    </row>
    <row r="385" spans="1:15" x14ac:dyDescent="0.2">
      <c r="A385" s="152"/>
      <c r="E385" s="652" t="s">
        <v>1280</v>
      </c>
      <c r="H385" t="s">
        <v>1281</v>
      </c>
      <c r="O385" s="152"/>
    </row>
    <row r="386" spans="1:15" x14ac:dyDescent="0.2">
      <c r="A386" s="152"/>
      <c r="E386" s="652" t="s">
        <v>1132</v>
      </c>
      <c r="H386" s="2" t="s">
        <v>1282</v>
      </c>
      <c r="O386" s="152"/>
    </row>
    <row r="387" spans="1:15" x14ac:dyDescent="0.2">
      <c r="A387" s="152"/>
      <c r="O387" s="152"/>
    </row>
    <row r="388" spans="1:15" x14ac:dyDescent="0.2">
      <c r="A388" s="152"/>
      <c r="O388" s="152"/>
    </row>
    <row r="389" spans="1:15" x14ac:dyDescent="0.2">
      <c r="A389" s="152"/>
      <c r="O389" s="152"/>
    </row>
    <row r="390" spans="1:15" x14ac:dyDescent="0.2">
      <c r="A390" s="152"/>
      <c r="O390" s="152"/>
    </row>
    <row r="391" spans="1:15" x14ac:dyDescent="0.2">
      <c r="A391" s="152"/>
      <c r="O391" s="152"/>
    </row>
    <row r="392" spans="1:15" x14ac:dyDescent="0.2">
      <c r="A392" s="152"/>
      <c r="O392" s="152"/>
    </row>
    <row r="393" spans="1:15" x14ac:dyDescent="0.2">
      <c r="A393" s="152"/>
      <c r="O393" s="152"/>
    </row>
    <row r="394" spans="1:15" x14ac:dyDescent="0.2">
      <c r="A394" s="152"/>
      <c r="O394" s="152"/>
    </row>
    <row r="395" spans="1:15" x14ac:dyDescent="0.2">
      <c r="A395" s="152"/>
      <c r="O395" s="152"/>
    </row>
    <row r="396" spans="1:15" x14ac:dyDescent="0.2">
      <c r="A396" s="152"/>
      <c r="O396" s="152"/>
    </row>
    <row r="397" spans="1:15" x14ac:dyDescent="0.2">
      <c r="A397" s="152"/>
      <c r="O397" s="152"/>
    </row>
    <row r="398" spans="1:15" x14ac:dyDescent="0.2">
      <c r="A398" s="152"/>
      <c r="O398" s="152"/>
    </row>
    <row r="399" spans="1:15" x14ac:dyDescent="0.2">
      <c r="A399" s="152"/>
      <c r="O399" s="152"/>
    </row>
    <row r="400" spans="1:15" x14ac:dyDescent="0.2">
      <c r="A400" s="152"/>
      <c r="O400" s="152"/>
    </row>
    <row r="401" spans="1:15" x14ac:dyDescent="0.2">
      <c r="A401" s="152"/>
      <c r="O401" s="152"/>
    </row>
    <row r="402" spans="1:15" x14ac:dyDescent="0.2">
      <c r="A402" s="152"/>
      <c r="O402" s="152"/>
    </row>
    <row r="403" spans="1:15" x14ac:dyDescent="0.2">
      <c r="A403" s="152"/>
      <c r="O403" s="152"/>
    </row>
    <row r="404" spans="1:15" x14ac:dyDescent="0.2">
      <c r="A404" s="152"/>
      <c r="O404" s="152"/>
    </row>
    <row r="405" spans="1:15" x14ac:dyDescent="0.2">
      <c r="A405" s="152"/>
      <c r="O405" s="152"/>
    </row>
    <row r="406" spans="1:15" x14ac:dyDescent="0.2">
      <c r="A406" s="152"/>
      <c r="O406" s="152"/>
    </row>
    <row r="407" spans="1:15" x14ac:dyDescent="0.2">
      <c r="A407" s="152"/>
      <c r="O407" s="152"/>
    </row>
    <row r="408" spans="1:15" x14ac:dyDescent="0.2">
      <c r="A408" s="152"/>
      <c r="O408" s="152"/>
    </row>
    <row r="409" spans="1:15" x14ac:dyDescent="0.2">
      <c r="A409" s="152"/>
      <c r="O409" s="152"/>
    </row>
    <row r="410" spans="1:15" x14ac:dyDescent="0.2">
      <c r="A410" s="152"/>
      <c r="O410" s="152"/>
    </row>
    <row r="411" spans="1:15" x14ac:dyDescent="0.2">
      <c r="A411" s="152"/>
      <c r="O411" s="152"/>
    </row>
    <row r="412" spans="1:15" x14ac:dyDescent="0.2">
      <c r="A412" s="152"/>
      <c r="O412" s="152"/>
    </row>
    <row r="413" spans="1:15" x14ac:dyDescent="0.2">
      <c r="A413" s="152"/>
      <c r="O413" s="152"/>
    </row>
    <row r="414" spans="1:15" x14ac:dyDescent="0.2">
      <c r="A414" s="152"/>
      <c r="O414" s="152"/>
    </row>
    <row r="415" spans="1:15" x14ac:dyDescent="0.2">
      <c r="A415" s="152"/>
      <c r="O415" s="152"/>
    </row>
    <row r="416" spans="1:15" x14ac:dyDescent="0.2">
      <c r="A416" s="152"/>
      <c r="O416" s="152"/>
    </row>
    <row r="417" spans="1:15" x14ac:dyDescent="0.2">
      <c r="A417" s="152"/>
      <c r="O417" s="152"/>
    </row>
    <row r="418" spans="1:15" x14ac:dyDescent="0.2">
      <c r="A418" s="152"/>
      <c r="O418" s="152"/>
    </row>
    <row r="419" spans="1:15" x14ac:dyDescent="0.2">
      <c r="A419" s="152"/>
      <c r="O419" s="152"/>
    </row>
    <row r="420" spans="1:15" x14ac:dyDescent="0.2">
      <c r="A420" s="152"/>
      <c r="O420" s="152"/>
    </row>
    <row r="421" spans="1:15" x14ac:dyDescent="0.2">
      <c r="A421" s="152"/>
      <c r="O421" s="152"/>
    </row>
    <row r="422" spans="1:15" ht="16" thickBot="1" x14ac:dyDescent="0.25">
      <c r="A422" s="152"/>
      <c r="B422" s="490"/>
      <c r="C422" s="481"/>
      <c r="D422" s="481"/>
      <c r="E422" s="739"/>
      <c r="F422" s="481"/>
      <c r="G422" s="738"/>
      <c r="H422" s="481"/>
      <c r="I422" s="481"/>
      <c r="J422" s="481"/>
      <c r="K422" s="481"/>
      <c r="L422" s="481"/>
      <c r="M422" s="481"/>
      <c r="N422" s="481"/>
      <c r="O422" s="482"/>
    </row>
  </sheetData>
  <mergeCells count="133">
    <mergeCell ref="E308:J308"/>
    <mergeCell ref="C322:C323"/>
    <mergeCell ref="C320:C321"/>
    <mergeCell ref="D381:J382"/>
    <mergeCell ref="C324:C325"/>
    <mergeCell ref="E315:L315"/>
    <mergeCell ref="K316:L316"/>
    <mergeCell ref="C362:D364"/>
    <mergeCell ref="E362:F362"/>
    <mergeCell ref="E309:F309"/>
    <mergeCell ref="G309:H309"/>
    <mergeCell ref="I309:J309"/>
    <mergeCell ref="C365:D365"/>
    <mergeCell ref="C366:D366"/>
    <mergeCell ref="E363:F363"/>
    <mergeCell ref="E369:F369"/>
    <mergeCell ref="D369:D370"/>
    <mergeCell ref="C318:C319"/>
    <mergeCell ref="D267:D269"/>
    <mergeCell ref="E267:J267"/>
    <mergeCell ref="D309:D310"/>
    <mergeCell ref="E316:F316"/>
    <mergeCell ref="G316:H316"/>
    <mergeCell ref="I316:J316"/>
    <mergeCell ref="D316:D317"/>
    <mergeCell ref="G119:H119"/>
    <mergeCell ref="D119:D120"/>
    <mergeCell ref="D124:D125"/>
    <mergeCell ref="E144:F144"/>
    <mergeCell ref="G144:H144"/>
    <mergeCell ref="C223:K224"/>
    <mergeCell ref="E202:J202"/>
    <mergeCell ref="E260:J260"/>
    <mergeCell ref="G195:H195"/>
    <mergeCell ref="E195:F195"/>
    <mergeCell ref="D260:D262"/>
    <mergeCell ref="D186:D188"/>
    <mergeCell ref="E194:H194"/>
    <mergeCell ref="D194:D196"/>
    <mergeCell ref="E171:J171"/>
    <mergeCell ref="E178:J178"/>
    <mergeCell ref="D240:E240"/>
    <mergeCell ref="D110:D112"/>
    <mergeCell ref="E45:F45"/>
    <mergeCell ref="G45:H45"/>
    <mergeCell ref="G93:H93"/>
    <mergeCell ref="E85:F85"/>
    <mergeCell ref="D52:D54"/>
    <mergeCell ref="E78:F78"/>
    <mergeCell ref="G111:H111"/>
    <mergeCell ref="B1:O2"/>
    <mergeCell ref="E92:H92"/>
    <mergeCell ref="E99:F99"/>
    <mergeCell ref="D99:D100"/>
    <mergeCell ref="E110:H110"/>
    <mergeCell ref="D22:E22"/>
    <mergeCell ref="E58:F58"/>
    <mergeCell ref="E111:F111"/>
    <mergeCell ref="E93:F93"/>
    <mergeCell ref="D85:D86"/>
    <mergeCell ref="E6:H6"/>
    <mergeCell ref="D3:H4"/>
    <mergeCell ref="E44:H44"/>
    <mergeCell ref="D38:D40"/>
    <mergeCell ref="D44:D46"/>
    <mergeCell ref="E38:H38"/>
    <mergeCell ref="D202:D204"/>
    <mergeCell ref="D209:D211"/>
    <mergeCell ref="E209:J209"/>
    <mergeCell ref="D150:D151"/>
    <mergeCell ref="E137:F137"/>
    <mergeCell ref="D143:D145"/>
    <mergeCell ref="E143:H143"/>
    <mergeCell ref="D118:H118"/>
    <mergeCell ref="K249:K250"/>
    <mergeCell ref="D160:J161"/>
    <mergeCell ref="D171:D173"/>
    <mergeCell ref="D178:D180"/>
    <mergeCell ref="E150:F150"/>
    <mergeCell ref="E138:F138"/>
    <mergeCell ref="E124:F124"/>
    <mergeCell ref="E130:F130"/>
    <mergeCell ref="G130:H130"/>
    <mergeCell ref="E129:H129"/>
    <mergeCell ref="E119:F119"/>
    <mergeCell ref="D129:D131"/>
    <mergeCell ref="E255:F255"/>
    <mergeCell ref="G255:H255"/>
    <mergeCell ref="D255:D256"/>
    <mergeCell ref="I255:J255"/>
    <mergeCell ref="E249:F249"/>
    <mergeCell ref="G249:H249"/>
    <mergeCell ref="D138:D139"/>
    <mergeCell ref="D164:D165"/>
    <mergeCell ref="D217:D218"/>
    <mergeCell ref="E186:J186"/>
    <mergeCell ref="E164:F164"/>
    <mergeCell ref="G164:H164"/>
    <mergeCell ref="E227:F227"/>
    <mergeCell ref="E242:F242"/>
    <mergeCell ref="G242:H242"/>
    <mergeCell ref="D242:D243"/>
    <mergeCell ref="D227:D228"/>
    <mergeCell ref="I242:J242"/>
    <mergeCell ref="I249:J249"/>
    <mergeCell ref="D249:D250"/>
    <mergeCell ref="E187:F187"/>
    <mergeCell ref="G187:H187"/>
    <mergeCell ref="I187:J187"/>
    <mergeCell ref="E217:F217"/>
    <mergeCell ref="D19:J20"/>
    <mergeCell ref="D34:J35"/>
    <mergeCell ref="D43:E43"/>
    <mergeCell ref="D50:E51"/>
    <mergeCell ref="D66:J67"/>
    <mergeCell ref="E72:F72"/>
    <mergeCell ref="D92:D94"/>
    <mergeCell ref="E103:F103"/>
    <mergeCell ref="D103:D104"/>
    <mergeCell ref="G78:H78"/>
    <mergeCell ref="D23:D24"/>
    <mergeCell ref="E23:F23"/>
    <mergeCell ref="E39:F39"/>
    <mergeCell ref="E53:F53"/>
    <mergeCell ref="E52:H52"/>
    <mergeCell ref="G53:H53"/>
    <mergeCell ref="G23:H23"/>
    <mergeCell ref="G39:H39"/>
    <mergeCell ref="D58:D59"/>
    <mergeCell ref="E77:H77"/>
    <mergeCell ref="D77:D79"/>
    <mergeCell ref="D72:D73"/>
    <mergeCell ref="D91:E91"/>
  </mergeCells>
  <phoneticPr fontId="49" type="noConversion"/>
  <hyperlinks>
    <hyperlink ref="E383" r:id="rId1" xr:uid="{BE023738-62C3-4242-9A99-CB7BB8680E45}"/>
    <hyperlink ref="E384" r:id="rId2" xr:uid="{21FF69F6-EAF9-4A97-8EB6-928F17DA65D0}"/>
    <hyperlink ref="E385" r:id="rId3" xr:uid="{443B7D91-EA82-41FC-8D8E-B28712B0908A}"/>
    <hyperlink ref="E386" r:id="rId4" xr:uid="{8FC39E5E-BB99-447D-8CD5-712B48ECA78F}"/>
  </hyperlinks>
  <pageMargins left="0.7" right="0.7" top="0.75" bottom="0.75" header="0.3" footer="0.3"/>
  <pageSetup orientation="landscape" r:id="rId5"/>
  <ignoredErrors>
    <ignoredError sqref="G311:H311" formula="1"/>
  </ignoredErrors>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C157F-A6B4-400B-834F-C4D540319CF8}">
  <sheetPr>
    <tabColor rgb="FFFFC000"/>
  </sheetPr>
  <dimension ref="A1:AM96"/>
  <sheetViews>
    <sheetView workbookViewId="0">
      <pane xSplit="1" ySplit="2" topLeftCell="B3" activePane="bottomRight" state="frozen"/>
      <selection pane="topRight" activeCell="B1" sqref="B1"/>
      <selection pane="bottomLeft" activeCell="A4" sqref="A4"/>
      <selection pane="bottomRight" activeCell="K7" sqref="K7"/>
    </sheetView>
  </sheetViews>
  <sheetFormatPr baseColWidth="10" defaultColWidth="8.83203125" defaultRowHeight="15" x14ac:dyDescent="0.2"/>
  <cols>
    <col min="3" max="3" width="20.83203125" customWidth="1"/>
    <col min="4" max="4" width="13.5" customWidth="1"/>
    <col min="5" max="5" width="10.6640625" customWidth="1"/>
    <col min="6" max="6" width="11" customWidth="1"/>
  </cols>
  <sheetData>
    <row r="1" spans="2:39" x14ac:dyDescent="0.2">
      <c r="B1" s="3254" t="s">
        <v>18</v>
      </c>
      <c r="C1" s="3255"/>
      <c r="D1" s="3255"/>
      <c r="E1" s="3255"/>
      <c r="F1" s="3255"/>
      <c r="G1" s="3255"/>
      <c r="H1" s="3255"/>
      <c r="I1" s="3255"/>
      <c r="J1" s="3255"/>
      <c r="K1" s="3255"/>
      <c r="L1" s="3255"/>
      <c r="M1" s="3255"/>
      <c r="N1" s="3255"/>
      <c r="O1" s="3255"/>
      <c r="P1" s="3255"/>
      <c r="Q1" s="3255"/>
      <c r="R1" s="3255"/>
      <c r="S1" s="3255"/>
      <c r="T1" s="3255"/>
      <c r="U1" s="3255"/>
      <c r="V1" s="3255"/>
      <c r="W1" s="3255"/>
      <c r="X1" s="3255"/>
      <c r="Y1" s="3255"/>
      <c r="Z1" s="3255"/>
      <c r="AA1" s="3255"/>
      <c r="AB1" s="3255"/>
      <c r="AC1" s="3255"/>
      <c r="AD1" s="3255"/>
      <c r="AE1" s="3255"/>
      <c r="AF1" s="3255"/>
      <c r="AG1" s="3255"/>
      <c r="AH1" s="3255"/>
      <c r="AI1" s="3255"/>
      <c r="AJ1" s="3255"/>
      <c r="AK1" s="3255"/>
      <c r="AL1" s="3255"/>
      <c r="AM1" s="3256"/>
    </row>
    <row r="2" spans="2:39" ht="16" thickBot="1" x14ac:dyDescent="0.25">
      <c r="B2" s="3257"/>
      <c r="C2" s="3258"/>
      <c r="D2" s="3258"/>
      <c r="E2" s="3258"/>
      <c r="F2" s="3258"/>
      <c r="G2" s="3258"/>
      <c r="H2" s="3258"/>
      <c r="I2" s="3258"/>
      <c r="J2" s="3258"/>
      <c r="K2" s="3258"/>
      <c r="L2" s="3258"/>
      <c r="M2" s="3258"/>
      <c r="N2" s="3258"/>
      <c r="O2" s="3258"/>
      <c r="P2" s="3258"/>
      <c r="Q2" s="3258"/>
      <c r="R2" s="3258"/>
      <c r="S2" s="3258"/>
      <c r="T2" s="3258"/>
      <c r="U2" s="3258"/>
      <c r="V2" s="3258"/>
      <c r="W2" s="3258"/>
      <c r="X2" s="3258"/>
      <c r="Y2" s="3258"/>
      <c r="Z2" s="3258"/>
      <c r="AA2" s="3258"/>
      <c r="AB2" s="3258"/>
      <c r="AC2" s="3258"/>
      <c r="AD2" s="3258"/>
      <c r="AE2" s="3258"/>
      <c r="AF2" s="3258"/>
      <c r="AG2" s="3258"/>
      <c r="AH2" s="3258"/>
      <c r="AI2" s="3258"/>
      <c r="AJ2" s="3258"/>
      <c r="AK2" s="3258"/>
      <c r="AL2" s="3258"/>
      <c r="AM2" s="3259"/>
    </row>
    <row r="3" spans="2:39" ht="24" x14ac:dyDescent="0.3">
      <c r="B3" s="488"/>
      <c r="C3" s="3230" t="s">
        <v>19</v>
      </c>
      <c r="D3" s="3227"/>
      <c r="E3" s="3227"/>
      <c r="Q3" s="486"/>
      <c r="R3" s="486"/>
      <c r="AM3" s="152"/>
    </row>
    <row r="4" spans="2:39" x14ac:dyDescent="0.2">
      <c r="B4" s="513"/>
      <c r="C4" s="3224" t="s">
        <v>20</v>
      </c>
      <c r="D4" s="3225" t="s">
        <v>21</v>
      </c>
      <c r="E4" s="3224" t="s">
        <v>22</v>
      </c>
      <c r="F4" s="2284" t="s">
        <v>23</v>
      </c>
      <c r="AM4" s="152"/>
    </row>
    <row r="5" spans="2:39" x14ac:dyDescent="0.2">
      <c r="B5" s="513"/>
      <c r="C5" s="3228" t="s">
        <v>24</v>
      </c>
      <c r="D5" s="60">
        <v>7</v>
      </c>
      <c r="E5" s="72">
        <v>5</v>
      </c>
      <c r="F5" s="30">
        <f>D5*E5</f>
        <v>35</v>
      </c>
      <c r="AM5" s="152"/>
    </row>
    <row r="6" spans="2:39" x14ac:dyDescent="0.2">
      <c r="B6" s="488"/>
      <c r="C6" s="62" t="s">
        <v>25</v>
      </c>
      <c r="D6" s="31">
        <v>4</v>
      </c>
      <c r="E6" s="32">
        <v>3</v>
      </c>
      <c r="F6" s="32">
        <f>D6*E6</f>
        <v>12</v>
      </c>
      <c r="AM6" s="152"/>
    </row>
    <row r="7" spans="2:39" ht="32" x14ac:dyDescent="0.2">
      <c r="B7" s="488"/>
      <c r="C7" s="3229" t="s">
        <v>26</v>
      </c>
      <c r="D7" s="31">
        <v>8.5</v>
      </c>
      <c r="E7" s="32">
        <v>3</v>
      </c>
      <c r="F7" s="32">
        <f>D7*E7</f>
        <v>25.5</v>
      </c>
      <c r="AM7" s="152"/>
    </row>
    <row r="8" spans="2:39" x14ac:dyDescent="0.2">
      <c r="B8" s="488"/>
      <c r="C8" s="26" t="s">
        <v>27</v>
      </c>
      <c r="D8" s="33">
        <v>12</v>
      </c>
      <c r="E8" s="34">
        <v>8</v>
      </c>
      <c r="F8" s="34">
        <f>D8*E8</f>
        <v>96</v>
      </c>
      <c r="AM8" s="152"/>
    </row>
    <row r="9" spans="2:39" ht="16" thickBot="1" x14ac:dyDescent="0.25">
      <c r="B9" s="490"/>
      <c r="C9" s="481"/>
      <c r="D9" s="481"/>
      <c r="E9" s="481"/>
      <c r="F9" s="481"/>
      <c r="G9" s="481"/>
      <c r="H9" s="481"/>
      <c r="I9" s="481"/>
      <c r="J9" s="481"/>
      <c r="K9" s="481"/>
      <c r="L9" s="481"/>
      <c r="M9" s="481"/>
      <c r="N9" s="481"/>
      <c r="O9" s="481"/>
      <c r="P9" s="481"/>
      <c r="Q9" s="481"/>
      <c r="R9" s="481"/>
      <c r="S9" s="481"/>
      <c r="T9" s="481"/>
      <c r="U9" s="481"/>
      <c r="V9" s="481"/>
      <c r="W9" s="481"/>
      <c r="X9" s="481"/>
      <c r="Y9" s="481"/>
      <c r="Z9" s="481"/>
      <c r="AA9" s="481"/>
      <c r="AB9" s="481"/>
      <c r="AC9" s="481"/>
      <c r="AD9" s="481"/>
      <c r="AE9" s="481"/>
      <c r="AF9" s="481"/>
      <c r="AG9" s="481"/>
      <c r="AH9" s="481"/>
      <c r="AI9" s="481"/>
      <c r="AJ9" s="481"/>
      <c r="AK9" s="481"/>
      <c r="AL9" s="481"/>
      <c r="AM9" s="482"/>
    </row>
    <row r="10" spans="2:39" x14ac:dyDescent="0.2">
      <c r="B10" s="488"/>
      <c r="C10" s="3260" t="s">
        <v>28</v>
      </c>
      <c r="D10" s="3260"/>
      <c r="E10" s="3260"/>
      <c r="F10" s="3260"/>
      <c r="G10" s="3260"/>
      <c r="H10" s="3260"/>
      <c r="I10" s="3260"/>
      <c r="J10" s="3260"/>
      <c r="K10" s="3260"/>
      <c r="L10" s="3260"/>
      <c r="M10" s="3260"/>
      <c r="N10" s="3260"/>
      <c r="Q10" s="152"/>
      <c r="T10" s="3262" t="s">
        <v>29</v>
      </c>
      <c r="U10" s="3262"/>
      <c r="V10" s="3262"/>
      <c r="W10" s="3262"/>
      <c r="X10" s="3262"/>
      <c r="Y10" s="3262"/>
      <c r="Z10" s="3262"/>
      <c r="AA10" s="3262"/>
      <c r="AB10" s="3262"/>
      <c r="AC10" s="3262"/>
      <c r="AD10" s="3262"/>
      <c r="AE10" s="3262"/>
      <c r="AF10" s="3262"/>
      <c r="AM10" s="152"/>
    </row>
    <row r="11" spans="2:39" x14ac:dyDescent="0.2">
      <c r="B11" s="488"/>
      <c r="C11" s="3261"/>
      <c r="D11" s="3261"/>
      <c r="E11" s="3261"/>
      <c r="F11" s="3261"/>
      <c r="G11" s="3261"/>
      <c r="H11" s="3261"/>
      <c r="I11" s="3261"/>
      <c r="J11" s="3261"/>
      <c r="K11" s="3261"/>
      <c r="L11" s="3261"/>
      <c r="M11" s="3261"/>
      <c r="N11" s="3261"/>
      <c r="Q11" s="152"/>
      <c r="T11" s="3263"/>
      <c r="U11" s="3263"/>
      <c r="V11" s="3263"/>
      <c r="W11" s="3263"/>
      <c r="X11" s="3263"/>
      <c r="Y11" s="3263"/>
      <c r="Z11" s="3263"/>
      <c r="AA11" s="3263"/>
      <c r="AB11" s="3263"/>
      <c r="AC11" s="3263"/>
      <c r="AD11" s="3263"/>
      <c r="AE11" s="3263"/>
      <c r="AF11" s="3263"/>
      <c r="AM11" s="152"/>
    </row>
    <row r="12" spans="2:39" x14ac:dyDescent="0.2">
      <c r="B12" s="488"/>
      <c r="Q12" s="152"/>
      <c r="AM12" s="152"/>
    </row>
    <row r="13" spans="2:39" x14ac:dyDescent="0.2">
      <c r="B13" s="488"/>
      <c r="Q13" s="152"/>
      <c r="AM13" s="152"/>
    </row>
    <row r="14" spans="2:39" x14ac:dyDescent="0.2">
      <c r="B14" s="488"/>
      <c r="Q14" s="152"/>
      <c r="AM14" s="152"/>
    </row>
    <row r="15" spans="2:39" x14ac:dyDescent="0.2">
      <c r="B15" s="488"/>
      <c r="Q15" s="152"/>
      <c r="AM15" s="152"/>
    </row>
    <row r="16" spans="2:39" x14ac:dyDescent="0.2">
      <c r="B16" s="488"/>
      <c r="Q16" s="152"/>
      <c r="AM16" s="152"/>
    </row>
    <row r="17" spans="2:39" x14ac:dyDescent="0.2">
      <c r="B17" s="488"/>
      <c r="Q17" s="152"/>
      <c r="AM17" s="152"/>
    </row>
    <row r="18" spans="2:39" x14ac:dyDescent="0.2">
      <c r="B18" s="488"/>
      <c r="Q18" s="152"/>
      <c r="AM18" s="152"/>
    </row>
    <row r="19" spans="2:39" x14ac:dyDescent="0.2">
      <c r="B19" s="488"/>
      <c r="Q19" s="152"/>
      <c r="AM19" s="152"/>
    </row>
    <row r="20" spans="2:39" x14ac:dyDescent="0.2">
      <c r="B20" s="488"/>
      <c r="Q20" s="152"/>
      <c r="AM20" s="152"/>
    </row>
    <row r="21" spans="2:39" x14ac:dyDescent="0.2">
      <c r="B21" s="488"/>
      <c r="Q21" s="152"/>
      <c r="AM21" s="152"/>
    </row>
    <row r="22" spans="2:39" x14ac:dyDescent="0.2">
      <c r="B22" s="488"/>
      <c r="Q22" s="152"/>
      <c r="AM22" s="152"/>
    </row>
    <row r="23" spans="2:39" x14ac:dyDescent="0.2">
      <c r="B23" s="488"/>
      <c r="Q23" s="152"/>
      <c r="AM23" s="152"/>
    </row>
    <row r="24" spans="2:39" x14ac:dyDescent="0.2">
      <c r="B24" s="488"/>
      <c r="Q24" s="152"/>
      <c r="AM24" s="152"/>
    </row>
    <row r="25" spans="2:39" x14ac:dyDescent="0.2">
      <c r="B25" s="488"/>
      <c r="Q25" s="152"/>
      <c r="AM25" s="152"/>
    </row>
    <row r="26" spans="2:39" x14ac:dyDescent="0.2">
      <c r="B26" s="488"/>
      <c r="Q26" s="152"/>
      <c r="AM26" s="152"/>
    </row>
    <row r="27" spans="2:39" x14ac:dyDescent="0.2">
      <c r="B27" s="488"/>
      <c r="Q27" s="152"/>
      <c r="AM27" s="152"/>
    </row>
    <row r="28" spans="2:39" x14ac:dyDescent="0.2">
      <c r="B28" s="488"/>
      <c r="Q28" s="152"/>
      <c r="AM28" s="152"/>
    </row>
    <row r="29" spans="2:39" x14ac:dyDescent="0.2">
      <c r="B29" s="488"/>
      <c r="Q29" s="152"/>
      <c r="AM29" s="152"/>
    </row>
    <row r="30" spans="2:39" x14ac:dyDescent="0.2">
      <c r="B30" s="488"/>
      <c r="Q30" s="152"/>
      <c r="AM30" s="152"/>
    </row>
    <row r="31" spans="2:39" x14ac:dyDescent="0.2">
      <c r="B31" s="488"/>
      <c r="Q31" s="152"/>
      <c r="AM31" s="152"/>
    </row>
    <row r="32" spans="2:39" x14ac:dyDescent="0.2">
      <c r="B32" s="488"/>
      <c r="Q32" s="152"/>
      <c r="AM32" s="152"/>
    </row>
    <row r="33" spans="2:39" x14ac:dyDescent="0.2">
      <c r="B33" s="488"/>
      <c r="Q33" s="152"/>
      <c r="AM33" s="152"/>
    </row>
    <row r="34" spans="2:39" x14ac:dyDescent="0.2">
      <c r="B34" s="488"/>
      <c r="Q34" s="152"/>
      <c r="AM34" s="152"/>
    </row>
    <row r="35" spans="2:39" x14ac:dyDescent="0.2">
      <c r="B35" s="488"/>
      <c r="Q35" s="152"/>
      <c r="AM35" s="152"/>
    </row>
    <row r="36" spans="2:39" x14ac:dyDescent="0.2">
      <c r="B36" s="488"/>
      <c r="Q36" s="152"/>
      <c r="AM36" s="152"/>
    </row>
    <row r="37" spans="2:39" x14ac:dyDescent="0.2">
      <c r="B37" s="488"/>
      <c r="Q37" s="152"/>
      <c r="AM37" s="152"/>
    </row>
    <row r="38" spans="2:39" x14ac:dyDescent="0.2">
      <c r="B38" s="488"/>
      <c r="Q38" s="152"/>
      <c r="AM38" s="152"/>
    </row>
    <row r="39" spans="2:39" x14ac:dyDescent="0.2">
      <c r="B39" s="488"/>
      <c r="Q39" s="152"/>
      <c r="AM39" s="152"/>
    </row>
    <row r="40" spans="2:39" x14ac:dyDescent="0.2">
      <c r="B40" s="488"/>
      <c r="Q40" s="152"/>
      <c r="AM40" s="152"/>
    </row>
    <row r="41" spans="2:39" x14ac:dyDescent="0.2">
      <c r="B41" s="488"/>
      <c r="Q41" s="152"/>
      <c r="AM41" s="152"/>
    </row>
    <row r="42" spans="2:39" x14ac:dyDescent="0.2">
      <c r="B42" s="488"/>
      <c r="Q42" s="152"/>
      <c r="AM42" s="152"/>
    </row>
    <row r="43" spans="2:39" x14ac:dyDescent="0.2">
      <c r="B43" s="488"/>
      <c r="Q43" s="152"/>
      <c r="AM43" s="152"/>
    </row>
    <row r="44" spans="2:39" x14ac:dyDescent="0.2">
      <c r="B44" s="488"/>
      <c r="Q44" s="152"/>
      <c r="AM44" s="152"/>
    </row>
    <row r="45" spans="2:39" x14ac:dyDescent="0.2">
      <c r="B45" s="488"/>
      <c r="Q45" s="152"/>
      <c r="AM45" s="152"/>
    </row>
    <row r="46" spans="2:39" x14ac:dyDescent="0.2">
      <c r="B46" s="488"/>
      <c r="Q46" s="152"/>
      <c r="AM46" s="152"/>
    </row>
    <row r="47" spans="2:39" x14ac:dyDescent="0.2">
      <c r="B47" s="488"/>
      <c r="Q47" s="152"/>
      <c r="AM47" s="152"/>
    </row>
    <row r="48" spans="2:39" x14ac:dyDescent="0.2">
      <c r="B48" s="488"/>
      <c r="Q48" s="152"/>
      <c r="AM48" s="152"/>
    </row>
    <row r="49" spans="2:39" ht="16" thickBot="1" x14ac:dyDescent="0.25">
      <c r="B49" s="490"/>
      <c r="C49" s="481"/>
      <c r="D49" s="481"/>
      <c r="E49" s="481"/>
      <c r="F49" s="481"/>
      <c r="G49" s="481"/>
      <c r="H49" s="481"/>
      <c r="I49" s="481"/>
      <c r="J49" s="481"/>
      <c r="K49" s="481"/>
      <c r="L49" s="481"/>
      <c r="M49" s="481"/>
      <c r="N49" s="481"/>
      <c r="O49" s="481"/>
      <c r="P49" s="481"/>
      <c r="Q49" s="482"/>
      <c r="R49" s="481"/>
      <c r="S49" s="481"/>
      <c r="T49" s="481"/>
      <c r="U49" s="481"/>
      <c r="V49" s="481"/>
      <c r="W49" s="481"/>
      <c r="X49" s="481"/>
      <c r="Y49" s="481"/>
      <c r="Z49" s="481"/>
      <c r="AA49" s="481"/>
      <c r="AB49" s="481"/>
      <c r="AC49" s="481"/>
      <c r="AD49" s="481"/>
      <c r="AE49" s="481"/>
      <c r="AF49" s="481"/>
      <c r="AG49" s="481"/>
      <c r="AH49" s="481"/>
      <c r="AI49" s="481"/>
      <c r="AJ49" s="481"/>
      <c r="AK49" s="481"/>
      <c r="AL49" s="481"/>
      <c r="AM49" s="482"/>
    </row>
    <row r="50" spans="2:39" x14ac:dyDescent="0.2">
      <c r="B50" s="488"/>
      <c r="C50" s="3262" t="s">
        <v>30</v>
      </c>
      <c r="D50" s="3262"/>
      <c r="E50" s="3262"/>
      <c r="F50" s="3262"/>
      <c r="G50" s="3262"/>
      <c r="H50" s="3262"/>
      <c r="I50" s="3262"/>
      <c r="J50" s="3262"/>
      <c r="K50" s="3262"/>
      <c r="L50" s="3262"/>
      <c r="M50" s="3262"/>
      <c r="N50" s="3262"/>
      <c r="O50" s="3262"/>
      <c r="Q50" s="152"/>
      <c r="S50" s="3262" t="s">
        <v>31</v>
      </c>
      <c r="T50" s="3262"/>
      <c r="U50" s="3262"/>
      <c r="V50" s="3262"/>
      <c r="W50" s="3262"/>
      <c r="X50" s="3262"/>
      <c r="Y50" s="3262"/>
      <c r="Z50" s="3262"/>
      <c r="AA50" s="3262"/>
      <c r="AB50" s="3262"/>
      <c r="AC50" s="3262"/>
      <c r="AD50" s="3262"/>
      <c r="AE50" s="3262"/>
      <c r="AF50" s="3262"/>
      <c r="AG50" s="3262"/>
      <c r="AH50" s="3262"/>
      <c r="AI50" s="3262"/>
      <c r="AJ50" s="3262"/>
      <c r="AK50" s="3262"/>
      <c r="AM50" s="152"/>
    </row>
    <row r="51" spans="2:39" x14ac:dyDescent="0.2">
      <c r="B51" s="488"/>
      <c r="C51" s="3263"/>
      <c r="D51" s="3263"/>
      <c r="E51" s="3263"/>
      <c r="F51" s="3263"/>
      <c r="G51" s="3263"/>
      <c r="H51" s="3263"/>
      <c r="I51" s="3263"/>
      <c r="J51" s="3263"/>
      <c r="K51" s="3263"/>
      <c r="L51" s="3263"/>
      <c r="M51" s="3263"/>
      <c r="N51" s="3263"/>
      <c r="O51" s="3263"/>
      <c r="Q51" s="152"/>
      <c r="S51" s="3263"/>
      <c r="T51" s="3263"/>
      <c r="U51" s="3263"/>
      <c r="V51" s="3263"/>
      <c r="W51" s="3263"/>
      <c r="X51" s="3263"/>
      <c r="Y51" s="3263"/>
      <c r="Z51" s="3263"/>
      <c r="AA51" s="3263"/>
      <c r="AB51" s="3263"/>
      <c r="AC51" s="3263"/>
      <c r="AD51" s="3263"/>
      <c r="AE51" s="3263"/>
      <c r="AF51" s="3263"/>
      <c r="AG51" s="3263"/>
      <c r="AH51" s="3263"/>
      <c r="AI51" s="3263"/>
      <c r="AJ51" s="3263"/>
      <c r="AK51" s="3263"/>
      <c r="AM51" s="152"/>
    </row>
    <row r="52" spans="2:39" x14ac:dyDescent="0.2">
      <c r="B52" s="488"/>
      <c r="Q52" s="152"/>
      <c r="AM52" s="152"/>
    </row>
    <row r="53" spans="2:39" x14ac:dyDescent="0.2">
      <c r="B53" s="488"/>
      <c r="Q53" s="152"/>
      <c r="AM53" s="152"/>
    </row>
    <row r="54" spans="2:39" x14ac:dyDescent="0.2">
      <c r="B54" s="488"/>
      <c r="Q54" s="152"/>
      <c r="AM54" s="152"/>
    </row>
    <row r="55" spans="2:39" x14ac:dyDescent="0.2">
      <c r="B55" s="488"/>
      <c r="Q55" s="152"/>
      <c r="AM55" s="152"/>
    </row>
    <row r="56" spans="2:39" x14ac:dyDescent="0.2">
      <c r="B56" s="488"/>
      <c r="Q56" s="152"/>
      <c r="AM56" s="152"/>
    </row>
    <row r="57" spans="2:39" x14ac:dyDescent="0.2">
      <c r="B57" s="488"/>
      <c r="Q57" s="152"/>
      <c r="AM57" s="152"/>
    </row>
    <row r="58" spans="2:39" x14ac:dyDescent="0.2">
      <c r="B58" s="488"/>
      <c r="Q58" s="152"/>
      <c r="AM58" s="152"/>
    </row>
    <row r="59" spans="2:39" x14ac:dyDescent="0.2">
      <c r="B59" s="488"/>
      <c r="Q59" s="152"/>
      <c r="AM59" s="152"/>
    </row>
    <row r="60" spans="2:39" x14ac:dyDescent="0.2">
      <c r="B60" s="488"/>
      <c r="Q60" s="152"/>
      <c r="AM60" s="152"/>
    </row>
    <row r="61" spans="2:39" x14ac:dyDescent="0.2">
      <c r="B61" s="488"/>
      <c r="Q61" s="152"/>
      <c r="AM61" s="152"/>
    </row>
    <row r="62" spans="2:39" x14ac:dyDescent="0.2">
      <c r="B62" s="488"/>
      <c r="Q62" s="152"/>
      <c r="AM62" s="152"/>
    </row>
    <row r="63" spans="2:39" x14ac:dyDescent="0.2">
      <c r="B63" s="488"/>
      <c r="Q63" s="152"/>
      <c r="AM63" s="152"/>
    </row>
    <row r="64" spans="2:39" x14ac:dyDescent="0.2">
      <c r="B64" s="488"/>
      <c r="Q64" s="152"/>
      <c r="AM64" s="152"/>
    </row>
    <row r="65" spans="2:39" x14ac:dyDescent="0.2">
      <c r="B65" s="488"/>
      <c r="Q65" s="152"/>
      <c r="AM65" s="152"/>
    </row>
    <row r="66" spans="2:39" x14ac:dyDescent="0.2">
      <c r="B66" s="488"/>
      <c r="Q66" s="152"/>
      <c r="AM66" s="152"/>
    </row>
    <row r="67" spans="2:39" x14ac:dyDescent="0.2">
      <c r="B67" s="488"/>
      <c r="Q67" s="152"/>
      <c r="AM67" s="152"/>
    </row>
    <row r="68" spans="2:39" x14ac:dyDescent="0.2">
      <c r="B68" s="488"/>
      <c r="Q68" s="152"/>
      <c r="AM68" s="152"/>
    </row>
    <row r="69" spans="2:39" x14ac:dyDescent="0.2">
      <c r="B69" s="488"/>
      <c r="Q69" s="152"/>
      <c r="R69">
        <f>2.5*3</f>
        <v>7.5</v>
      </c>
      <c r="AM69" s="152"/>
    </row>
    <row r="70" spans="2:39" x14ac:dyDescent="0.2">
      <c r="B70" s="488"/>
      <c r="Q70" s="152"/>
      <c r="AM70" s="152"/>
    </row>
    <row r="71" spans="2:39" x14ac:dyDescent="0.2">
      <c r="B71" s="488"/>
      <c r="Q71" s="152"/>
      <c r="AM71" s="152"/>
    </row>
    <row r="72" spans="2:39" x14ac:dyDescent="0.2">
      <c r="B72" s="488"/>
      <c r="Q72" s="152"/>
      <c r="AM72" s="152"/>
    </row>
    <row r="73" spans="2:39" x14ac:dyDescent="0.2">
      <c r="B73" s="488"/>
      <c r="Q73" s="152"/>
      <c r="AM73" s="152"/>
    </row>
    <row r="74" spans="2:39" x14ac:dyDescent="0.2">
      <c r="B74" s="488"/>
      <c r="Q74" s="152"/>
      <c r="AM74" s="152"/>
    </row>
    <row r="75" spans="2:39" x14ac:dyDescent="0.2">
      <c r="B75" s="488"/>
      <c r="Q75" s="152"/>
      <c r="AM75" s="152"/>
    </row>
    <row r="76" spans="2:39" x14ac:dyDescent="0.2">
      <c r="B76" s="488"/>
      <c r="Q76" s="152"/>
      <c r="AM76" s="152"/>
    </row>
    <row r="77" spans="2:39" x14ac:dyDescent="0.2">
      <c r="B77" s="488"/>
      <c r="Q77" s="152"/>
      <c r="AM77" s="152"/>
    </row>
    <row r="78" spans="2:39" x14ac:dyDescent="0.2">
      <c r="B78" s="488"/>
      <c r="Q78" s="152"/>
      <c r="AM78" s="152"/>
    </row>
    <row r="79" spans="2:39" x14ac:dyDescent="0.2">
      <c r="B79" s="488"/>
      <c r="Q79" s="152"/>
      <c r="AM79" s="152"/>
    </row>
    <row r="80" spans="2:39" x14ac:dyDescent="0.2">
      <c r="B80" s="488"/>
      <c r="Q80" s="152"/>
      <c r="AM80" s="152"/>
    </row>
    <row r="81" spans="1:39" x14ac:dyDescent="0.2">
      <c r="B81" s="488"/>
      <c r="Q81" s="152"/>
      <c r="AM81" s="152"/>
    </row>
    <row r="82" spans="1:39" x14ac:dyDescent="0.2">
      <c r="B82" s="488"/>
      <c r="Q82" s="152"/>
      <c r="AM82" s="152"/>
    </row>
    <row r="83" spans="1:39" x14ac:dyDescent="0.2">
      <c r="B83" s="488"/>
      <c r="Q83" s="152"/>
      <c r="AM83" s="152"/>
    </row>
    <row r="84" spans="1:39" x14ac:dyDescent="0.2">
      <c r="B84" s="488"/>
      <c r="Q84" s="152"/>
      <c r="AM84" s="152"/>
    </row>
    <row r="85" spans="1:39" x14ac:dyDescent="0.2">
      <c r="B85" s="488"/>
      <c r="Q85" s="152"/>
      <c r="AM85" s="152"/>
    </row>
    <row r="86" spans="1:39" x14ac:dyDescent="0.2">
      <c r="B86" s="488"/>
      <c r="Q86" s="152"/>
      <c r="AM86" s="152"/>
    </row>
    <row r="87" spans="1:39" x14ac:dyDescent="0.2">
      <c r="B87" s="488"/>
      <c r="Q87" s="152"/>
      <c r="AM87" s="152"/>
    </row>
    <row r="88" spans="1:39" x14ac:dyDescent="0.2">
      <c r="B88" s="488"/>
      <c r="Q88" s="152"/>
      <c r="AM88" s="152"/>
    </row>
    <row r="89" spans="1:39" x14ac:dyDescent="0.2">
      <c r="B89" s="488"/>
      <c r="Q89" s="152"/>
      <c r="AM89" s="152"/>
    </row>
    <row r="90" spans="1:39" x14ac:dyDescent="0.2">
      <c r="B90" s="488"/>
      <c r="Q90" s="152"/>
      <c r="AM90" s="152"/>
    </row>
    <row r="91" spans="1:39" x14ac:dyDescent="0.2">
      <c r="B91" s="488"/>
      <c r="Q91" s="152"/>
      <c r="AM91" s="152"/>
    </row>
    <row r="92" spans="1:39" x14ac:dyDescent="0.2">
      <c r="B92" s="488"/>
      <c r="Q92" s="152"/>
      <c r="AM92" s="152"/>
    </row>
    <row r="93" spans="1:39" x14ac:dyDescent="0.2">
      <c r="A93" s="152"/>
      <c r="Q93" s="152"/>
      <c r="AM93" s="152"/>
    </row>
    <row r="94" spans="1:39" x14ac:dyDescent="0.2">
      <c r="A94" s="152"/>
      <c r="Q94" s="152"/>
      <c r="AM94" s="152"/>
    </row>
    <row r="95" spans="1:39" x14ac:dyDescent="0.2">
      <c r="A95" s="152"/>
      <c r="Q95" s="152"/>
      <c r="AM95" s="152"/>
    </row>
    <row r="96" spans="1:39" ht="16" thickBot="1" x14ac:dyDescent="0.25">
      <c r="B96" s="490"/>
      <c r="C96" s="481"/>
      <c r="D96" s="481"/>
      <c r="E96" s="481"/>
      <c r="F96" s="481"/>
      <c r="G96" s="481"/>
      <c r="H96" s="481"/>
      <c r="I96" s="481"/>
      <c r="J96" s="481"/>
      <c r="K96" s="481"/>
      <c r="L96" s="481"/>
      <c r="M96" s="481"/>
      <c r="N96" s="481"/>
      <c r="O96" s="481"/>
      <c r="P96" s="481"/>
      <c r="Q96" s="482"/>
      <c r="R96" s="481"/>
      <c r="S96" s="481"/>
      <c r="T96" s="481"/>
      <c r="U96" s="481"/>
      <c r="V96" s="481"/>
      <c r="W96" s="481"/>
      <c r="X96" s="481"/>
      <c r="Y96" s="481"/>
      <c r="Z96" s="481"/>
      <c r="AA96" s="481"/>
      <c r="AB96" s="481"/>
      <c r="AC96" s="481"/>
      <c r="AD96" s="481"/>
      <c r="AE96" s="481"/>
      <c r="AF96" s="481"/>
      <c r="AG96" s="481"/>
      <c r="AH96" s="481"/>
      <c r="AI96" s="481"/>
      <c r="AJ96" s="481"/>
      <c r="AK96" s="481"/>
      <c r="AL96" s="481"/>
      <c r="AM96" s="482"/>
    </row>
  </sheetData>
  <mergeCells count="5">
    <mergeCell ref="B1:AM2"/>
    <mergeCell ref="C10:N11"/>
    <mergeCell ref="T10:AF11"/>
    <mergeCell ref="C50:O51"/>
    <mergeCell ref="S50:AK51"/>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D3791-B16D-4714-8F57-A37319C9C350}">
  <sheetPr>
    <tabColor theme="5" tint="0.59999389629810485"/>
  </sheetPr>
  <dimension ref="A1:O431"/>
  <sheetViews>
    <sheetView workbookViewId="0">
      <pane xSplit="1" ySplit="2" topLeftCell="B3" activePane="bottomRight" state="frozen"/>
      <selection pane="topRight" activeCell="B1" sqref="B1"/>
      <selection pane="bottomLeft" activeCell="A4" sqref="A4"/>
      <selection pane="bottomRight" activeCell="B1" sqref="B1:O2"/>
    </sheetView>
  </sheetViews>
  <sheetFormatPr baseColWidth="10" defaultColWidth="8.83203125" defaultRowHeight="15" x14ac:dyDescent="0.2"/>
  <cols>
    <col min="3" max="3" width="18.5" customWidth="1"/>
    <col min="4" max="4" width="24.6640625" customWidth="1"/>
    <col min="5" max="5" width="20.83203125" style="147" customWidth="1"/>
    <col min="6" max="6" width="21" customWidth="1"/>
    <col min="7" max="7" width="18.6640625" style="325" customWidth="1"/>
    <col min="8" max="8" width="19.6640625" customWidth="1"/>
    <col min="9" max="9" width="21.33203125" customWidth="1"/>
    <col min="10" max="10" width="20.5" customWidth="1"/>
    <col min="11" max="11" width="18.5" customWidth="1"/>
    <col min="13" max="13" width="10.1640625" customWidth="1"/>
  </cols>
  <sheetData>
    <row r="1" spans="1:15" ht="15" customHeight="1" x14ac:dyDescent="0.2">
      <c r="A1" s="152"/>
      <c r="B1" s="3254" t="s">
        <v>1283</v>
      </c>
      <c r="C1" s="3255"/>
      <c r="D1" s="3255"/>
      <c r="E1" s="3255"/>
      <c r="F1" s="3255"/>
      <c r="G1" s="3255"/>
      <c r="H1" s="3255"/>
      <c r="I1" s="3255"/>
      <c r="J1" s="3255"/>
      <c r="K1" s="3255"/>
      <c r="L1" s="3255"/>
      <c r="M1" s="3255"/>
      <c r="N1" s="3255"/>
      <c r="O1" s="3256"/>
    </row>
    <row r="2" spans="1:15" ht="15.75" customHeight="1" thickBot="1" x14ac:dyDescent="0.25">
      <c r="A2" s="152"/>
      <c r="B2" s="3996"/>
      <c r="C2" s="3268"/>
      <c r="D2" s="3268"/>
      <c r="E2" s="3268"/>
      <c r="F2" s="3268"/>
      <c r="G2" s="3268"/>
      <c r="H2" s="3268"/>
      <c r="I2" s="3268"/>
      <c r="J2" s="3268"/>
      <c r="K2" s="3268"/>
      <c r="L2" s="3268"/>
      <c r="M2" s="3268"/>
      <c r="N2" s="3268"/>
      <c r="O2" s="3997"/>
    </row>
    <row r="3" spans="1:15" ht="15.75" customHeight="1" x14ac:dyDescent="0.2">
      <c r="A3" s="152"/>
      <c r="B3" s="2428"/>
      <c r="C3" s="2428"/>
      <c r="D3" s="3428" t="s">
        <v>323</v>
      </c>
      <c r="E3" s="3428"/>
      <c r="F3" s="3428"/>
      <c r="G3" s="3428"/>
      <c r="H3" s="3428"/>
      <c r="I3" s="2428"/>
      <c r="J3" s="2428"/>
      <c r="K3" s="2428"/>
      <c r="L3" s="2428"/>
      <c r="M3" s="2428"/>
      <c r="N3" s="2428"/>
      <c r="O3" s="2429"/>
    </row>
    <row r="4" spans="1:15" ht="10.5" customHeight="1" x14ac:dyDescent="0.2">
      <c r="A4" s="152"/>
      <c r="B4" s="2271"/>
      <c r="C4" s="2271"/>
      <c r="D4" s="3428"/>
      <c r="E4" s="3428"/>
      <c r="F4" s="3428"/>
      <c r="G4" s="3428"/>
      <c r="H4" s="3428"/>
      <c r="I4" s="2271"/>
      <c r="J4" s="2271"/>
      <c r="O4" s="152"/>
    </row>
    <row r="5" spans="1:15" ht="14.25" customHeight="1" x14ac:dyDescent="0.2">
      <c r="A5" s="152"/>
      <c r="B5" s="2271"/>
      <c r="C5" s="2271"/>
      <c r="I5" s="2271"/>
      <c r="J5" s="2271"/>
      <c r="O5" s="152"/>
    </row>
    <row r="6" spans="1:15" ht="14.25" customHeight="1" x14ac:dyDescent="0.2">
      <c r="A6" s="152"/>
      <c r="B6" s="2271"/>
      <c r="C6" s="2801"/>
      <c r="D6" s="2802" t="s">
        <v>1284</v>
      </c>
      <c r="E6" s="3940" t="s">
        <v>1135</v>
      </c>
      <c r="F6" s="3940"/>
      <c r="G6" s="3940"/>
      <c r="H6" s="3941"/>
      <c r="I6" s="2271"/>
      <c r="J6" s="2271"/>
      <c r="O6" s="152"/>
    </row>
    <row r="7" spans="1:15" ht="16" x14ac:dyDescent="0.2">
      <c r="A7" s="152"/>
      <c r="C7" s="8"/>
      <c r="D7" s="3145" t="s">
        <v>1136</v>
      </c>
      <c r="E7" s="653">
        <v>60</v>
      </c>
      <c r="F7" s="149" t="s">
        <v>484</v>
      </c>
      <c r="G7" s="665"/>
      <c r="H7" s="2803"/>
      <c r="O7" s="152"/>
    </row>
    <row r="8" spans="1:15" ht="16" x14ac:dyDescent="0.2">
      <c r="A8" s="152"/>
      <c r="D8" s="2990" t="s">
        <v>1137</v>
      </c>
      <c r="E8" s="664">
        <f>'2.54 GW Electrolyser H2 Prod.'!C110</f>
        <v>6.9800000000000001E-2</v>
      </c>
      <c r="F8" s="446"/>
      <c r="G8" s="666"/>
      <c r="H8" s="663"/>
      <c r="O8" s="152"/>
    </row>
    <row r="9" spans="1:15" ht="16" x14ac:dyDescent="0.2">
      <c r="A9" s="152"/>
      <c r="D9" s="2647" t="s">
        <v>1138</v>
      </c>
      <c r="E9" s="657">
        <f>'2.54 GW Electrolyser H2 Prod.'!D8/1000</f>
        <v>0.10431</v>
      </c>
      <c r="F9" s="443" t="s">
        <v>1139</v>
      </c>
      <c r="G9" s="667"/>
      <c r="H9" s="447"/>
      <c r="O9" s="152"/>
    </row>
    <row r="10" spans="1:15" ht="16" x14ac:dyDescent="0.2">
      <c r="A10" s="152"/>
      <c r="D10" s="2990" t="s">
        <v>879</v>
      </c>
      <c r="E10" s="771">
        <f>'2.54 GW Electrolyser H2 Prod.'!C135</f>
        <v>230717376</v>
      </c>
      <c r="F10" s="446" t="s">
        <v>826</v>
      </c>
      <c r="G10" s="666"/>
      <c r="H10" s="663"/>
      <c r="O10" s="152"/>
    </row>
    <row r="11" spans="1:15" ht="16" x14ac:dyDescent="0.2">
      <c r="A11" s="152"/>
      <c r="D11" s="3146" t="s">
        <v>647</v>
      </c>
      <c r="E11" s="656">
        <f>($E$8*(1+0.08)^$E$7)/((1+0.08)^$E$7-1)</f>
        <v>7.0496210296280837E-2</v>
      </c>
      <c r="H11" s="442"/>
      <c r="O11" s="152"/>
    </row>
    <row r="12" spans="1:15" ht="16" x14ac:dyDescent="0.2">
      <c r="A12" s="152"/>
      <c r="D12" s="2990" t="s">
        <v>1140</v>
      </c>
      <c r="E12" s="660">
        <v>0.02</v>
      </c>
      <c r="F12" s="661" t="s">
        <v>141</v>
      </c>
      <c r="G12" s="662">
        <v>0.04</v>
      </c>
      <c r="H12" s="663" t="s">
        <v>377</v>
      </c>
      <c r="O12" s="152"/>
    </row>
    <row r="13" spans="1:15" ht="16" x14ac:dyDescent="0.2">
      <c r="A13" s="152"/>
      <c r="D13" s="2647" t="s">
        <v>1141</v>
      </c>
      <c r="E13" s="670">
        <v>0.08</v>
      </c>
      <c r="F13" s="671" t="s">
        <v>141</v>
      </c>
      <c r="G13" s="682">
        <v>0.1</v>
      </c>
      <c r="H13" s="663" t="s">
        <v>377</v>
      </c>
      <c r="O13" s="152"/>
    </row>
    <row r="14" spans="1:15" ht="16" x14ac:dyDescent="0.2">
      <c r="A14" s="152"/>
      <c r="D14" s="2647" t="s">
        <v>644</v>
      </c>
      <c r="E14" s="670">
        <v>0.01</v>
      </c>
      <c r="F14" s="671" t="s">
        <v>141</v>
      </c>
      <c r="G14" s="682">
        <v>0.04</v>
      </c>
      <c r="H14" s="447"/>
      <c r="O14" s="152"/>
    </row>
    <row r="15" spans="1:15" ht="32" x14ac:dyDescent="0.2">
      <c r="A15" s="152"/>
      <c r="D15" s="2647" t="s">
        <v>1142</v>
      </c>
      <c r="E15" s="657">
        <f>Compression!D45</f>
        <v>1.05</v>
      </c>
      <c r="F15" s="658" t="s">
        <v>141</v>
      </c>
      <c r="G15" s="659">
        <f>Compression!E45</f>
        <v>8.6</v>
      </c>
      <c r="H15" s="447"/>
      <c r="O15" s="152"/>
    </row>
    <row r="16" spans="1:15" ht="32" x14ac:dyDescent="0.2">
      <c r="A16" s="152"/>
      <c r="D16" s="2990" t="s">
        <v>1143</v>
      </c>
      <c r="E16" s="673">
        <v>2.5</v>
      </c>
      <c r="F16" s="674"/>
      <c r="G16" s="675"/>
      <c r="H16" s="663"/>
      <c r="O16" s="152"/>
    </row>
    <row r="17" spans="1:15" ht="16" x14ac:dyDescent="0.2">
      <c r="A17" s="152"/>
      <c r="C17" s="442"/>
      <c r="D17" s="2990" t="str">
        <f>'Hydrogen Transportation'!C94</f>
        <v>LH2 Ship Capex (A$/m3)</v>
      </c>
      <c r="E17" s="681">
        <f>'Hydrogen Transportation'!D94</f>
        <v>20000</v>
      </c>
      <c r="F17" s="680" t="str">
        <f>'Hydrogen Transportation'!E94</f>
        <v>to</v>
      </c>
      <c r="G17" s="681">
        <f>'Hydrogen Transportation'!F94</f>
        <v>30000</v>
      </c>
      <c r="H17" s="663" t="s">
        <v>1144</v>
      </c>
      <c r="O17" s="152"/>
    </row>
    <row r="18" spans="1:15" ht="16" thickBot="1" x14ac:dyDescent="0.25">
      <c r="A18" s="152"/>
      <c r="B18" s="941"/>
      <c r="C18" s="289"/>
      <c r="D18" s="566"/>
      <c r="E18" s="2426"/>
      <c r="F18" s="568"/>
      <c r="G18" s="2427"/>
      <c r="H18" s="289"/>
      <c r="I18" s="289"/>
      <c r="J18" s="289"/>
      <c r="K18" s="289"/>
      <c r="L18" s="289"/>
      <c r="M18" s="289"/>
      <c r="N18" s="289"/>
      <c r="O18" s="940"/>
    </row>
    <row r="19" spans="1:15" ht="15.75" customHeight="1" x14ac:dyDescent="0.2">
      <c r="A19" s="152"/>
      <c r="C19" s="283"/>
      <c r="D19" s="3580" t="s">
        <v>1145</v>
      </c>
      <c r="E19" s="3580"/>
      <c r="F19" s="3580"/>
      <c r="G19" s="3580"/>
      <c r="H19" s="3580"/>
      <c r="I19" s="3580"/>
      <c r="J19" s="3580"/>
      <c r="O19" s="152"/>
    </row>
    <row r="20" spans="1:15" ht="15" customHeight="1" x14ac:dyDescent="0.2">
      <c r="A20" s="152"/>
      <c r="D20" s="3513"/>
      <c r="E20" s="3513"/>
      <c r="F20" s="3513"/>
      <c r="G20" s="3513"/>
      <c r="H20" s="3513"/>
      <c r="I20" s="3513"/>
      <c r="J20" s="3513"/>
      <c r="O20" s="152"/>
    </row>
    <row r="21" spans="1:15" x14ac:dyDescent="0.2">
      <c r="A21" s="152"/>
      <c r="D21" s="13"/>
      <c r="E21" s="654"/>
      <c r="F21" s="465"/>
      <c r="G21" s="672"/>
      <c r="O21" s="152"/>
    </row>
    <row r="22" spans="1:15" ht="19.5" customHeight="1" x14ac:dyDescent="0.2">
      <c r="A22" s="152"/>
      <c r="D22" s="3858" t="s">
        <v>1146</v>
      </c>
      <c r="E22" s="3858"/>
      <c r="F22" s="465"/>
      <c r="G22" s="668"/>
      <c r="O22" s="152"/>
    </row>
    <row r="23" spans="1:15" ht="31.5" customHeight="1" x14ac:dyDescent="0.2">
      <c r="A23" s="152"/>
      <c r="D23" s="3453" t="s">
        <v>1147</v>
      </c>
      <c r="E23" s="3865" t="s">
        <v>1148</v>
      </c>
      <c r="F23" s="3865"/>
      <c r="G23" s="3337" t="s">
        <v>1149</v>
      </c>
      <c r="H23" s="3338"/>
      <c r="O23" s="152"/>
    </row>
    <row r="24" spans="1:15" ht="16" x14ac:dyDescent="0.2">
      <c r="A24" s="152"/>
      <c r="D24" s="3455"/>
      <c r="E24" s="650" t="s">
        <v>129</v>
      </c>
      <c r="F24" s="651" t="s">
        <v>139</v>
      </c>
      <c r="G24" s="3121" t="str">
        <f>E24</f>
        <v>Low</v>
      </c>
      <c r="H24" s="3122" t="str">
        <f>F24</f>
        <v>High</v>
      </c>
      <c r="O24" s="152"/>
    </row>
    <row r="25" spans="1:15" ht="16" x14ac:dyDescent="0.2">
      <c r="A25" s="152"/>
      <c r="D25" s="1098" t="s">
        <v>1150</v>
      </c>
      <c r="E25" s="648">
        <v>1E-3</v>
      </c>
      <c r="F25" s="648">
        <v>0.05</v>
      </c>
      <c r="G25" s="669">
        <f>$E$10*(1-E25)</f>
        <v>230486658.62400001</v>
      </c>
      <c r="H25" s="649">
        <f>$E$10*(1-F25)</f>
        <v>219181507.19999999</v>
      </c>
      <c r="O25" s="152"/>
    </row>
    <row r="26" spans="1:15" x14ac:dyDescent="0.2">
      <c r="A26" s="152"/>
      <c r="D26" s="626" t="s">
        <v>1151</v>
      </c>
      <c r="E26" s="648">
        <v>0.01</v>
      </c>
      <c r="F26" s="648">
        <v>0.03</v>
      </c>
      <c r="G26" s="669">
        <f t="shared" ref="G26:H30" si="0">$E$10*(1-E26)</f>
        <v>228410202.24000001</v>
      </c>
      <c r="H26" s="730">
        <f t="shared" si="0"/>
        <v>223795854.72</v>
      </c>
      <c r="O26" s="152"/>
    </row>
    <row r="27" spans="1:15" x14ac:dyDescent="0.2">
      <c r="A27" s="152"/>
      <c r="D27" s="626" t="s">
        <v>1152</v>
      </c>
      <c r="E27" s="648">
        <v>3.0000000000000001E-3</v>
      </c>
      <c r="F27" s="647">
        <v>6.0000000000000001E-3</v>
      </c>
      <c r="G27" s="696">
        <f t="shared" si="0"/>
        <v>230025223.87200001</v>
      </c>
      <c r="H27" s="646">
        <f t="shared" si="0"/>
        <v>229333071.74399999</v>
      </c>
      <c r="O27" s="152"/>
    </row>
    <row r="28" spans="1:15" x14ac:dyDescent="0.2">
      <c r="A28" s="152"/>
      <c r="D28" s="626" t="s">
        <v>1153</v>
      </c>
      <c r="E28" s="648">
        <v>0.01</v>
      </c>
      <c r="F28" s="1025">
        <v>0.03</v>
      </c>
      <c r="G28" s="1026">
        <f>$E$10*(1-E28)</f>
        <v>228410202.24000001</v>
      </c>
      <c r="H28" s="646">
        <f t="shared" si="0"/>
        <v>223795854.72</v>
      </c>
      <c r="O28" s="152"/>
    </row>
    <row r="29" spans="1:15" x14ac:dyDescent="0.2">
      <c r="A29" s="152"/>
      <c r="C29" s="442"/>
      <c r="D29" s="626" t="s">
        <v>1154</v>
      </c>
      <c r="E29" s="648">
        <f>1-(1-E25)*(1-(E26+E27)*1-E28)</f>
        <v>2.3977000000000026E-2</v>
      </c>
      <c r="F29" s="648">
        <f>1-(1-F25)*(1-(F26+F27)*1-F28)</f>
        <v>0.11270000000000013</v>
      </c>
      <c r="G29" s="732">
        <f t="shared" si="0"/>
        <v>225185465.47564799</v>
      </c>
      <c r="H29" s="696">
        <f t="shared" si="0"/>
        <v>204715527.72479996</v>
      </c>
      <c r="O29" s="152"/>
    </row>
    <row r="30" spans="1:15" x14ac:dyDescent="0.2">
      <c r="A30" s="152"/>
      <c r="D30" s="626" t="s">
        <v>1155</v>
      </c>
      <c r="E30" s="648">
        <f>1-(1-E25)*(1-E27)*(1-E28)</f>
        <v>1.3957030000000037E-2</v>
      </c>
      <c r="F30" s="648">
        <f>1-(1-F25)*(1-F27)*(1-F28)</f>
        <v>8.4029000000000131E-2</v>
      </c>
      <c r="G30" s="732">
        <f t="shared" si="0"/>
        <v>227497246.66164672</v>
      </c>
      <c r="H30" s="696">
        <f t="shared" si="0"/>
        <v>211330425.61209598</v>
      </c>
      <c r="O30" s="152"/>
    </row>
    <row r="31" spans="1:15" x14ac:dyDescent="0.2">
      <c r="A31" s="152"/>
      <c r="D31" s="2"/>
      <c r="E31" s="644"/>
      <c r="F31" s="644"/>
      <c r="G31" s="731"/>
      <c r="H31" s="731"/>
      <c r="O31" s="152"/>
    </row>
    <row r="32" spans="1:15" x14ac:dyDescent="0.2">
      <c r="A32" s="152"/>
      <c r="D32" s="2"/>
      <c r="E32" s="644"/>
      <c r="F32" s="644"/>
      <c r="G32" s="731"/>
      <c r="H32" s="731"/>
      <c r="O32" s="152"/>
    </row>
    <row r="33" spans="1:15" ht="16" thickBot="1" x14ac:dyDescent="0.25">
      <c r="A33" s="152"/>
      <c r="B33" s="490"/>
      <c r="C33" s="481"/>
      <c r="D33" s="481"/>
      <c r="E33" s="742"/>
      <c r="F33" s="742"/>
      <c r="G33" s="743"/>
      <c r="H33" s="744"/>
      <c r="I33" s="481"/>
      <c r="J33" s="481"/>
      <c r="K33" s="481"/>
      <c r="L33" s="481"/>
      <c r="M33" s="481"/>
      <c r="N33" s="481"/>
      <c r="O33" s="482"/>
    </row>
    <row r="34" spans="1:15" ht="15" customHeight="1" x14ac:dyDescent="0.2">
      <c r="A34" s="152"/>
      <c r="B34" s="2430"/>
      <c r="C34" s="2431"/>
      <c r="D34" s="3857" t="s">
        <v>1156</v>
      </c>
      <c r="E34" s="3857"/>
      <c r="F34" s="3857"/>
      <c r="G34" s="3857"/>
      <c r="H34" s="3857"/>
      <c r="I34" s="3857"/>
      <c r="J34" s="3857"/>
      <c r="O34" s="152"/>
    </row>
    <row r="35" spans="1:15" ht="15" customHeight="1" x14ac:dyDescent="0.2">
      <c r="A35" s="152"/>
      <c r="B35" s="508"/>
      <c r="C35" s="509"/>
      <c r="D35" s="3428"/>
      <c r="E35" s="3428"/>
      <c r="F35" s="3428"/>
      <c r="G35" s="3428"/>
      <c r="H35" s="3428"/>
      <c r="I35" s="3428"/>
      <c r="J35" s="3428"/>
      <c r="O35" s="152"/>
    </row>
    <row r="36" spans="1:15" ht="15" customHeight="1" x14ac:dyDescent="0.2">
      <c r="A36" s="152"/>
      <c r="B36" s="508"/>
      <c r="C36" s="509"/>
      <c r="D36" s="2297"/>
      <c r="E36" s="2297"/>
      <c r="F36" s="2297"/>
      <c r="G36" s="2297"/>
      <c r="H36" s="2297"/>
      <c r="I36" s="2297"/>
      <c r="J36" s="2297"/>
      <c r="O36" s="152"/>
    </row>
    <row r="37" spans="1:15" ht="18" customHeight="1" x14ac:dyDescent="0.2">
      <c r="A37" s="152"/>
      <c r="B37" s="508"/>
      <c r="C37" s="509"/>
      <c r="D37" s="3142" t="s">
        <v>1285</v>
      </c>
      <c r="E37" s="2424"/>
      <c r="H37" s="577"/>
      <c r="O37" s="152"/>
    </row>
    <row r="38" spans="1:15" ht="18" customHeight="1" x14ac:dyDescent="0.2">
      <c r="A38" s="152"/>
      <c r="B38" s="509"/>
      <c r="C38" s="3141"/>
      <c r="D38" s="3453" t="s">
        <v>1158</v>
      </c>
      <c r="E38" s="3570" t="s">
        <v>1159</v>
      </c>
      <c r="F38" s="3571"/>
      <c r="G38" s="3571"/>
      <c r="H38" s="3572"/>
      <c r="O38" s="152"/>
    </row>
    <row r="39" spans="1:15" x14ac:dyDescent="0.2">
      <c r="A39" s="152"/>
      <c r="C39" s="442"/>
      <c r="D39" s="3454"/>
      <c r="E39" s="3866" t="s">
        <v>1160</v>
      </c>
      <c r="F39" s="3867"/>
      <c r="G39" s="3866" t="s">
        <v>1161</v>
      </c>
      <c r="H39" s="3867"/>
      <c r="O39" s="152"/>
    </row>
    <row r="40" spans="1:15" ht="17" thickBot="1" x14ac:dyDescent="0.25">
      <c r="A40" s="152"/>
      <c r="C40" s="442"/>
      <c r="D40" s="3906"/>
      <c r="E40" s="3101" t="s">
        <v>129</v>
      </c>
      <c r="F40" s="3102" t="s">
        <v>139</v>
      </c>
      <c r="G40" s="3103" t="str">
        <f>E40</f>
        <v>Low</v>
      </c>
      <c r="H40" s="3104" t="str">
        <f>F40</f>
        <v>High</v>
      </c>
      <c r="O40" s="152"/>
    </row>
    <row r="41" spans="1:15" ht="17" thickBot="1" x14ac:dyDescent="0.25">
      <c r="A41" s="152"/>
      <c r="D41" s="916" t="s">
        <v>1286</v>
      </c>
      <c r="E41" s="917">
        <f>E62*$E$12</f>
        <v>13575400</v>
      </c>
      <c r="F41" s="918">
        <f>E62*$G$12</f>
        <v>27150800</v>
      </c>
      <c r="G41" s="3143">
        <f>F62*E12</f>
        <v>20429000</v>
      </c>
      <c r="H41" s="3144">
        <f>G12*F62</f>
        <v>40858000</v>
      </c>
      <c r="O41" s="152"/>
    </row>
    <row r="42" spans="1:15" x14ac:dyDescent="0.2">
      <c r="A42" s="152"/>
      <c r="D42" s="464"/>
      <c r="E42" s="654"/>
      <c r="F42" s="299"/>
      <c r="G42" s="700"/>
      <c r="H42" s="594"/>
      <c r="O42" s="152"/>
    </row>
    <row r="43" spans="1:15" x14ac:dyDescent="0.2">
      <c r="A43" s="152"/>
      <c r="D43" s="464"/>
      <c r="E43" s="654"/>
      <c r="F43" s="299"/>
      <c r="G43" s="700"/>
      <c r="H43" s="594"/>
      <c r="O43" s="152"/>
    </row>
    <row r="44" spans="1:15" ht="18.75" customHeight="1" x14ac:dyDescent="0.2">
      <c r="A44" s="152"/>
      <c r="D44" s="3858" t="s">
        <v>1163</v>
      </c>
      <c r="E44" s="3858"/>
      <c r="F44" s="634"/>
      <c r="O44" s="152"/>
    </row>
    <row r="45" spans="1:15" ht="18.75" customHeight="1" x14ac:dyDescent="0.2">
      <c r="A45" s="152"/>
      <c r="C45" s="442"/>
      <c r="D45" s="3945" t="s">
        <v>1164</v>
      </c>
      <c r="E45" s="3926" t="s">
        <v>1165</v>
      </c>
      <c r="F45" s="3927"/>
      <c r="G45" s="3927"/>
      <c r="H45" s="4022"/>
      <c r="O45" s="152"/>
    </row>
    <row r="46" spans="1:15" ht="14.5" customHeight="1" x14ac:dyDescent="0.2">
      <c r="A46" s="152"/>
      <c r="C46" s="442"/>
      <c r="D46" s="3946"/>
      <c r="E46" s="3918" t="s">
        <v>1166</v>
      </c>
      <c r="F46" s="3919"/>
      <c r="G46" s="3920" t="s">
        <v>1167</v>
      </c>
      <c r="H46" s="3921"/>
      <c r="O46" s="152"/>
    </row>
    <row r="47" spans="1:15" ht="18.75" customHeight="1" x14ac:dyDescent="0.2">
      <c r="A47" s="152"/>
      <c r="C47" s="442"/>
      <c r="D47" s="3947"/>
      <c r="E47" s="642" t="str">
        <f>E40</f>
        <v>Low</v>
      </c>
      <c r="F47" s="643" t="str">
        <f t="shared" ref="F47:H47" si="1">F40</f>
        <v>High</v>
      </c>
      <c r="G47" s="2782" t="str">
        <f t="shared" si="1"/>
        <v>Low</v>
      </c>
      <c r="H47" s="643" t="str">
        <f t="shared" si="1"/>
        <v>High</v>
      </c>
      <c r="O47" s="152"/>
    </row>
    <row r="48" spans="1:15" ht="33" thickBot="1" x14ac:dyDescent="0.25">
      <c r="A48" s="152"/>
      <c r="D48" s="2432" t="s">
        <v>1287</v>
      </c>
      <c r="E48" s="772">
        <f>$E$15*G25</f>
        <v>242010991.55520001</v>
      </c>
      <c r="F48" s="773">
        <f>$E$15*H25</f>
        <v>230140582.56</v>
      </c>
      <c r="G48" s="774">
        <f>$G$15*G25</f>
        <v>1982185264.1664</v>
      </c>
      <c r="H48" s="774">
        <f>$G$15*H25</f>
        <v>1884960961.9199998</v>
      </c>
      <c r="O48" s="152"/>
    </row>
    <row r="49" spans="1:15" ht="33" thickBot="1" x14ac:dyDescent="0.25">
      <c r="A49" s="152"/>
      <c r="D49" s="1811" t="s">
        <v>1288</v>
      </c>
      <c r="E49" s="920">
        <f>$E$9*E48</f>
        <v>25244166.529122911</v>
      </c>
      <c r="F49" s="921">
        <f t="shared" ref="F49:H49" si="2">$E$9*F48</f>
        <v>24005964.166833602</v>
      </c>
      <c r="G49" s="921">
        <f t="shared" si="2"/>
        <v>206761744.90519717</v>
      </c>
      <c r="H49" s="922">
        <f t="shared" si="2"/>
        <v>196620277.93787518</v>
      </c>
      <c r="O49" s="152"/>
    </row>
    <row r="50" spans="1:15" x14ac:dyDescent="0.2">
      <c r="A50" s="152"/>
      <c r="D50" s="13"/>
      <c r="E50" s="634"/>
      <c r="F50" s="634"/>
      <c r="O50" s="152"/>
    </row>
    <row r="51" spans="1:15" ht="11.25" customHeight="1" x14ac:dyDescent="0.2">
      <c r="A51" s="152"/>
      <c r="D51" s="3998" t="s">
        <v>1170</v>
      </c>
      <c r="E51" s="3998"/>
      <c r="F51" s="634"/>
      <c r="O51" s="152"/>
    </row>
    <row r="52" spans="1:15" x14ac:dyDescent="0.2">
      <c r="A52" s="152"/>
      <c r="D52" s="3998"/>
      <c r="E52" s="3998"/>
      <c r="F52" s="634"/>
      <c r="O52" s="152"/>
    </row>
    <row r="53" spans="1:15" ht="17.25" customHeight="1" x14ac:dyDescent="0.2">
      <c r="A53" s="152"/>
      <c r="D53" s="3500" t="s">
        <v>1171</v>
      </c>
      <c r="E53" s="3869" t="s">
        <v>1172</v>
      </c>
      <c r="F53" s="3870"/>
      <c r="G53" s="3870"/>
      <c r="H53" s="3871"/>
      <c r="O53" s="152"/>
    </row>
    <row r="54" spans="1:15" x14ac:dyDescent="0.2">
      <c r="A54" s="152"/>
      <c r="D54" s="3924"/>
      <c r="E54" s="3868" t="s">
        <v>717</v>
      </c>
      <c r="F54" s="3867"/>
      <c r="G54" s="3868" t="s">
        <v>707</v>
      </c>
      <c r="H54" s="3867"/>
      <c r="O54" s="152"/>
    </row>
    <row r="55" spans="1:15" ht="17" thickBot="1" x14ac:dyDescent="0.25">
      <c r="A55" s="152"/>
      <c r="D55" s="3924"/>
      <c r="E55" s="3101" t="str">
        <f>E40</f>
        <v>Low</v>
      </c>
      <c r="F55" s="3102" t="str">
        <f t="shared" ref="F55:H55" si="3">F40</f>
        <v>High</v>
      </c>
      <c r="G55" s="3101" t="str">
        <f t="shared" si="3"/>
        <v>Low</v>
      </c>
      <c r="H55" s="3106" t="str">
        <f t="shared" si="3"/>
        <v>High</v>
      </c>
      <c r="O55" s="152"/>
    </row>
    <row r="56" spans="1:15" ht="17" thickBot="1" x14ac:dyDescent="0.25">
      <c r="A56" s="152"/>
      <c r="C56" s="1713"/>
      <c r="D56" s="3105" t="s">
        <v>1289</v>
      </c>
      <c r="E56" s="1812">
        <f>E49*$E$14</f>
        <v>252441.66529122912</v>
      </c>
      <c r="F56" s="918">
        <f>H49*$E$14</f>
        <v>1966202.7793787518</v>
      </c>
      <c r="G56" s="919">
        <f>$G$14*E49</f>
        <v>1009766.6611649165</v>
      </c>
      <c r="H56" s="1813">
        <f>$G$14*H49</f>
        <v>7864811.117515007</v>
      </c>
      <c r="O56" s="152"/>
    </row>
    <row r="57" spans="1:15" x14ac:dyDescent="0.2">
      <c r="A57" s="152"/>
      <c r="D57" s="13"/>
      <c r="E57" s="634"/>
      <c r="F57" s="634"/>
      <c r="O57" s="152"/>
    </row>
    <row r="58" spans="1:15" ht="16" x14ac:dyDescent="0.2">
      <c r="A58" s="152"/>
      <c r="D58" s="3654" t="s">
        <v>1290</v>
      </c>
      <c r="E58" s="3654"/>
      <c r="F58" s="2939" t="s">
        <v>1174</v>
      </c>
      <c r="G58" s="3147"/>
      <c r="O58" s="152"/>
    </row>
    <row r="59" spans="1:15" ht="16" x14ac:dyDescent="0.2">
      <c r="A59" s="152"/>
      <c r="D59" s="3654"/>
      <c r="E59" s="3654"/>
      <c r="F59" s="3148"/>
      <c r="G59" s="3147"/>
      <c r="O59" s="152"/>
    </row>
    <row r="60" spans="1:15" x14ac:dyDescent="0.2">
      <c r="A60" s="152"/>
      <c r="D60" s="3419" t="s">
        <v>1175</v>
      </c>
      <c r="E60" s="3337" t="s">
        <v>1176</v>
      </c>
      <c r="F60" s="3338"/>
      <c r="O60" s="152"/>
    </row>
    <row r="61" spans="1:15" ht="16" thickBot="1" x14ac:dyDescent="0.25">
      <c r="A61" s="152"/>
      <c r="D61" s="3585"/>
      <c r="E61" s="923" t="s">
        <v>129</v>
      </c>
      <c r="F61" s="924" t="s">
        <v>139</v>
      </c>
      <c r="O61" s="152"/>
    </row>
    <row r="62" spans="1:15" ht="17" thickBot="1" x14ac:dyDescent="0.25">
      <c r="A62" s="152"/>
      <c r="D62" s="928" t="s">
        <v>1108</v>
      </c>
      <c r="E62" s="1295">
        <f>'Hydrogen Transportation'!D132</f>
        <v>678770000</v>
      </c>
      <c r="F62" s="2433">
        <f>'Hydrogen Transportation'!E132</f>
        <v>1021450000</v>
      </c>
      <c r="O62" s="152"/>
    </row>
    <row r="63" spans="1:15" ht="16" x14ac:dyDescent="0.2">
      <c r="A63" s="152"/>
      <c r="D63" s="925" t="s">
        <v>1177</v>
      </c>
      <c r="E63" s="926">
        <f>E62*$E$11</f>
        <v>47850712.662806541</v>
      </c>
      <c r="F63" s="927">
        <f>F62*$E$11</f>
        <v>72008354.007136062</v>
      </c>
      <c r="O63" s="152"/>
    </row>
    <row r="64" spans="1:15" ht="16" x14ac:dyDescent="0.2">
      <c r="A64" s="152"/>
      <c r="D64" s="640" t="s">
        <v>1289</v>
      </c>
      <c r="E64" s="637">
        <f>E41+E56</f>
        <v>13827841.665291229</v>
      </c>
      <c r="F64" s="635">
        <f>H41+H56</f>
        <v>48722811.117515005</v>
      </c>
      <c r="O64" s="152"/>
    </row>
    <row r="65" spans="1:15" ht="32" x14ac:dyDescent="0.2">
      <c r="A65" s="152"/>
      <c r="D65" s="2425" t="str">
        <f>D49</f>
        <v>Compression energy Cost (A$/year)</v>
      </c>
      <c r="E65" s="535">
        <f>E49</f>
        <v>25244166.529122911</v>
      </c>
      <c r="F65" s="639">
        <f>H49</f>
        <v>196620277.93787518</v>
      </c>
      <c r="O65" s="152"/>
    </row>
    <row r="66" spans="1:15" ht="16" x14ac:dyDescent="0.2">
      <c r="A66" s="152"/>
      <c r="D66" s="683" t="s">
        <v>1179</v>
      </c>
      <c r="E66" s="2434">
        <f>E63+E64+E65</f>
        <v>86922720.85722068</v>
      </c>
      <c r="F66" s="2435">
        <f>F63+F64+F65</f>
        <v>317351443.06252623</v>
      </c>
      <c r="O66" s="152"/>
    </row>
    <row r="67" spans="1:15" ht="16" thickBot="1" x14ac:dyDescent="0.25">
      <c r="A67" s="152"/>
      <c r="B67" s="490"/>
      <c r="C67" s="481"/>
      <c r="D67" s="481"/>
      <c r="E67" s="739"/>
      <c r="F67" s="481"/>
      <c r="G67" s="738"/>
      <c r="H67" s="481"/>
      <c r="I67" s="481"/>
      <c r="J67" s="481"/>
      <c r="K67" s="481"/>
      <c r="L67" s="481"/>
      <c r="M67" s="481"/>
      <c r="N67" s="481"/>
      <c r="O67" s="482"/>
    </row>
    <row r="68" spans="1:15" x14ac:dyDescent="0.2">
      <c r="A68" s="152"/>
      <c r="B68" s="2437"/>
      <c r="C68" s="2395"/>
      <c r="D68" s="3857" t="s">
        <v>1180</v>
      </c>
      <c r="E68" s="3857"/>
      <c r="F68" s="3857"/>
      <c r="G68" s="3857"/>
      <c r="H68" s="3857"/>
      <c r="I68" s="3857"/>
      <c r="J68" s="3857"/>
      <c r="O68" s="152"/>
    </row>
    <row r="69" spans="1:15" x14ac:dyDescent="0.2">
      <c r="A69" s="152"/>
      <c r="B69" s="2436"/>
      <c r="C69" s="306"/>
      <c r="D69" s="3428"/>
      <c r="E69" s="3428"/>
      <c r="F69" s="3428"/>
      <c r="G69" s="3428"/>
      <c r="H69" s="3428"/>
      <c r="I69" s="3428"/>
      <c r="J69" s="3428"/>
      <c r="O69" s="152"/>
    </row>
    <row r="70" spans="1:15" x14ac:dyDescent="0.2">
      <c r="A70" s="152"/>
      <c r="B70" s="2436"/>
      <c r="C70" s="306"/>
      <c r="D70" s="358"/>
      <c r="E70" s="633"/>
      <c r="F70" s="633"/>
      <c r="O70" s="152"/>
    </row>
    <row r="71" spans="1:15" x14ac:dyDescent="0.2">
      <c r="A71" s="152"/>
      <c r="B71" s="597"/>
      <c r="C71" s="3098" t="str">
        <f>C84</f>
        <v>SHIP CARRIER TYPE INDIVIDUAL COSTS</v>
      </c>
      <c r="D71" s="3098" t="s">
        <v>1291</v>
      </c>
      <c r="E71" s="693"/>
      <c r="F71" s="149"/>
      <c r="G71" s="665"/>
      <c r="H71" s="149"/>
      <c r="I71" s="150"/>
      <c r="O71" s="152"/>
    </row>
    <row r="72" spans="1:15" x14ac:dyDescent="0.2">
      <c r="A72" s="152"/>
      <c r="B72" s="597"/>
      <c r="C72" s="1766"/>
      <c r="D72" s="1766"/>
      <c r="I72" s="442"/>
      <c r="O72" s="152"/>
    </row>
    <row r="73" spans="1:15" x14ac:dyDescent="0.2">
      <c r="A73" s="152"/>
      <c r="B73" s="597"/>
      <c r="C73" s="1766"/>
      <c r="D73" s="2849" t="s">
        <v>1182</v>
      </c>
      <c r="E73" s="894"/>
      <c r="I73" s="442"/>
      <c r="O73" s="152"/>
    </row>
    <row r="74" spans="1:15" x14ac:dyDescent="0.2">
      <c r="A74" s="152"/>
      <c r="B74" s="597"/>
      <c r="D74" s="3541" t="s">
        <v>1199</v>
      </c>
      <c r="E74" s="3581" t="s">
        <v>1183</v>
      </c>
      <c r="F74" s="3547"/>
      <c r="I74" s="442"/>
      <c r="O74" s="152"/>
    </row>
    <row r="75" spans="1:15" x14ac:dyDescent="0.2">
      <c r="A75" s="152"/>
      <c r="B75" s="597"/>
      <c r="D75" s="3553"/>
      <c r="E75" s="1221" t="s">
        <v>129</v>
      </c>
      <c r="F75" s="1221" t="s">
        <v>139</v>
      </c>
      <c r="I75" s="442"/>
      <c r="O75" s="152"/>
    </row>
    <row r="76" spans="1:15" ht="14.25" customHeight="1" x14ac:dyDescent="0.2">
      <c r="A76" s="152"/>
      <c r="B76" s="597"/>
      <c r="D76" s="1232" t="s">
        <v>1184</v>
      </c>
      <c r="E76" s="705">
        <f>'Hydrogen Transportation'!D76</f>
        <v>310000000</v>
      </c>
      <c r="F76" s="600">
        <f>'Hydrogen Transportation'!E76</f>
        <v>533000000</v>
      </c>
      <c r="I76" s="442"/>
      <c r="O76" s="152"/>
    </row>
    <row r="77" spans="1:15" x14ac:dyDescent="0.2">
      <c r="A77" s="152"/>
      <c r="B77" s="597"/>
      <c r="D77" s="2"/>
      <c r="E77" s="709"/>
      <c r="F77" s="840"/>
      <c r="I77" s="442"/>
      <c r="O77" s="152"/>
    </row>
    <row r="78" spans="1:15" x14ac:dyDescent="0.2">
      <c r="A78" s="152"/>
      <c r="B78" s="597"/>
      <c r="D78" s="2764" t="s">
        <v>1185</v>
      </c>
      <c r="E78" s="3149"/>
      <c r="F78" s="840"/>
      <c r="I78" s="442"/>
      <c r="O78" s="152"/>
    </row>
    <row r="79" spans="1:15" x14ac:dyDescent="0.2">
      <c r="A79" s="152"/>
      <c r="B79" s="597"/>
      <c r="C79" s="1182"/>
      <c r="D79" s="3453" t="str">
        <f>D74</f>
        <v>Ship Carrier Cost Parameter</v>
      </c>
      <c r="E79" s="3570" t="s">
        <v>1186</v>
      </c>
      <c r="F79" s="3571"/>
      <c r="G79" s="3571"/>
      <c r="H79" s="3572"/>
      <c r="I79" s="442"/>
      <c r="O79" s="152"/>
    </row>
    <row r="80" spans="1:15" x14ac:dyDescent="0.2">
      <c r="A80" s="152"/>
      <c r="B80" s="597"/>
      <c r="C80" s="1182"/>
      <c r="D80" s="3454"/>
      <c r="E80" s="3605" t="s">
        <v>1187</v>
      </c>
      <c r="F80" s="3606"/>
      <c r="G80" s="3605" t="s">
        <v>1188</v>
      </c>
      <c r="H80" s="3606"/>
      <c r="I80" s="442"/>
      <c r="O80" s="152"/>
    </row>
    <row r="81" spans="1:15" x14ac:dyDescent="0.2">
      <c r="A81" s="152"/>
      <c r="B81" s="597"/>
      <c r="C81" s="1182"/>
      <c r="D81" s="3455"/>
      <c r="E81" s="1198" t="str">
        <f>E40</f>
        <v>Low</v>
      </c>
      <c r="F81" s="1198" t="str">
        <f>F40</f>
        <v>High</v>
      </c>
      <c r="G81" s="1198" t="str">
        <f>G40</f>
        <v>Low</v>
      </c>
      <c r="H81" s="1198" t="str">
        <f>H40</f>
        <v>High</v>
      </c>
      <c r="I81" s="442"/>
      <c r="O81" s="152"/>
    </row>
    <row r="82" spans="1:15" x14ac:dyDescent="0.2">
      <c r="A82" s="152"/>
      <c r="B82" s="597"/>
      <c r="D82" s="2438" t="str">
        <f>D41</f>
        <v>Opex (A$)</v>
      </c>
      <c r="E82" s="1239">
        <f>E76*$E$13</f>
        <v>24800000</v>
      </c>
      <c r="F82" s="1246">
        <f>F76*$E$13</f>
        <v>42640000</v>
      </c>
      <c r="G82" s="1246">
        <f>E76*$G$13</f>
        <v>31000000</v>
      </c>
      <c r="H82" s="1246">
        <f>F76*$G$13</f>
        <v>53300000</v>
      </c>
      <c r="I82" s="442"/>
      <c r="O82" s="152"/>
    </row>
    <row r="83" spans="1:15" x14ac:dyDescent="0.2">
      <c r="A83" s="152"/>
      <c r="B83" s="597"/>
      <c r="C83" s="443"/>
      <c r="D83" s="443"/>
      <c r="E83" s="671"/>
      <c r="F83" s="671"/>
      <c r="G83" s="671"/>
      <c r="H83" s="671"/>
      <c r="I83" s="447"/>
      <c r="O83" s="152"/>
    </row>
    <row r="84" spans="1:15" x14ac:dyDescent="0.2">
      <c r="A84" s="152"/>
      <c r="B84" s="597"/>
      <c r="C84" s="2764" t="s">
        <v>1292</v>
      </c>
      <c r="D84" s="2763"/>
      <c r="F84" s="147"/>
      <c r="G84" s="147"/>
      <c r="H84" s="147"/>
      <c r="I84" s="150"/>
      <c r="O84" s="152"/>
    </row>
    <row r="85" spans="1:15" x14ac:dyDescent="0.2">
      <c r="A85" s="152"/>
      <c r="B85" s="597"/>
      <c r="F85" s="147"/>
      <c r="G85" s="147"/>
      <c r="H85" s="147"/>
      <c r="I85" s="442"/>
      <c r="O85" s="152"/>
    </row>
    <row r="86" spans="1:15" ht="16" x14ac:dyDescent="0.2">
      <c r="A86" s="152"/>
      <c r="B86" s="597"/>
      <c r="D86" s="3000" t="s">
        <v>1293</v>
      </c>
      <c r="E86" s="2763"/>
      <c r="F86" s="2763"/>
      <c r="G86"/>
      <c r="I86" s="442"/>
      <c r="O86" s="152"/>
    </row>
    <row r="87" spans="1:15" ht="17" x14ac:dyDescent="0.2">
      <c r="A87" s="152"/>
      <c r="B87" s="597"/>
      <c r="C87" s="442"/>
      <c r="D87" s="3335" t="s">
        <v>1191</v>
      </c>
      <c r="E87" s="4004" t="s">
        <v>298</v>
      </c>
      <c r="F87" s="3566"/>
      <c r="I87" s="442"/>
      <c r="O87" s="152"/>
    </row>
    <row r="88" spans="1:15" x14ac:dyDescent="0.2">
      <c r="A88" s="152"/>
      <c r="B88" s="597"/>
      <c r="C88" s="442"/>
      <c r="D88" s="3336"/>
      <c r="E88" s="3150" t="str">
        <f>'Hydrogen Transportation'!D97</f>
        <v>Low</v>
      </c>
      <c r="F88" s="3151" t="str">
        <f>'Hydrogen Transportation'!E97</f>
        <v>High</v>
      </c>
      <c r="I88" s="442"/>
      <c r="O88" s="152"/>
    </row>
    <row r="89" spans="1:15" x14ac:dyDescent="0.2">
      <c r="A89" s="152"/>
      <c r="B89" s="597"/>
      <c r="D89" s="626" t="str">
        <f>'Hydrogen Transportation'!C98</f>
        <v xml:space="preserve">Small LH₂ carriers </v>
      </c>
      <c r="E89" s="451">
        <f>'Hydrogen Transportation'!D98</f>
        <v>1500</v>
      </c>
      <c r="F89" s="444">
        <f>'Hydrogen Transportation'!E98</f>
        <v>3000</v>
      </c>
      <c r="I89" s="442"/>
      <c r="O89" s="152"/>
    </row>
    <row r="90" spans="1:15" x14ac:dyDescent="0.2">
      <c r="A90" s="152"/>
      <c r="B90" s="597"/>
      <c r="C90" s="442"/>
      <c r="D90" s="626" t="str">
        <f>'Hydrogen Transportation'!C99</f>
        <v>Medium LH₂ carriers</v>
      </c>
      <c r="E90" s="451">
        <f>'Hydrogen Transportation'!D99</f>
        <v>10000</v>
      </c>
      <c r="F90" s="444">
        <f>'Hydrogen Transportation'!E99</f>
        <v>20000</v>
      </c>
      <c r="I90" s="442"/>
      <c r="O90" s="152"/>
    </row>
    <row r="91" spans="1:15" ht="32" x14ac:dyDescent="0.2">
      <c r="A91" s="152"/>
      <c r="B91" s="597"/>
      <c r="C91" s="442"/>
      <c r="D91" s="736" t="str">
        <f>'Hydrogen Transportation'!C100</f>
        <v xml:space="preserve">Large future carriers (under development) </v>
      </c>
      <c r="E91" s="716">
        <f>'Hydrogen Transportation'!D100</f>
        <v>40000</v>
      </c>
      <c r="F91" s="459">
        <f>'Hydrogen Transportation'!E100</f>
        <v>50000</v>
      </c>
      <c r="I91" s="442"/>
      <c r="O91" s="152"/>
    </row>
    <row r="92" spans="1:15" x14ac:dyDescent="0.2">
      <c r="A92" s="152"/>
      <c r="B92" s="597"/>
      <c r="D92" s="706"/>
      <c r="E92" s="47"/>
      <c r="F92" s="47"/>
      <c r="I92" s="442"/>
      <c r="O92" s="152"/>
    </row>
    <row r="93" spans="1:15" x14ac:dyDescent="0.2">
      <c r="A93" s="152"/>
      <c r="B93" s="597"/>
      <c r="C93" s="606"/>
      <c r="D93" s="3915" t="s">
        <v>1192</v>
      </c>
      <c r="E93" s="3915"/>
      <c r="F93" s="1118"/>
      <c r="G93" s="1118"/>
      <c r="H93" s="1118"/>
      <c r="I93" s="442"/>
      <c r="O93" s="152"/>
    </row>
    <row r="94" spans="1:15" ht="17" x14ac:dyDescent="0.2">
      <c r="A94" s="152"/>
      <c r="B94" s="597"/>
      <c r="C94" s="606"/>
      <c r="D94" s="3335" t="str">
        <f>D87</f>
        <v>Ship Carrier Type</v>
      </c>
      <c r="E94" s="3926" t="s">
        <v>1193</v>
      </c>
      <c r="F94" s="3927"/>
      <c r="G94" s="3927"/>
      <c r="H94" s="3928"/>
      <c r="I94" s="442"/>
      <c r="O94" s="152"/>
    </row>
    <row r="95" spans="1:15" ht="18" x14ac:dyDescent="0.25">
      <c r="A95" s="152"/>
      <c r="B95" s="597"/>
      <c r="C95" s="606"/>
      <c r="D95" s="4023"/>
      <c r="E95" s="3922" t="s">
        <v>1194</v>
      </c>
      <c r="F95" s="3923"/>
      <c r="G95" s="3922" t="s">
        <v>1195</v>
      </c>
      <c r="H95" s="3923"/>
      <c r="I95" s="442"/>
      <c r="O95" s="152"/>
    </row>
    <row r="96" spans="1:15" x14ac:dyDescent="0.2">
      <c r="A96" s="152"/>
      <c r="B96" s="597"/>
      <c r="C96" s="606"/>
      <c r="D96" s="3336"/>
      <c r="E96" s="1196" t="s">
        <v>129</v>
      </c>
      <c r="F96" s="1198" t="s">
        <v>139</v>
      </c>
      <c r="G96" s="1196" t="s">
        <v>129</v>
      </c>
      <c r="H96" s="3152" t="s">
        <v>139</v>
      </c>
      <c r="I96" s="442"/>
      <c r="O96" s="152"/>
    </row>
    <row r="97" spans="1:15" x14ac:dyDescent="0.2">
      <c r="A97" s="152"/>
      <c r="B97" s="597"/>
      <c r="C97" s="763"/>
      <c r="D97" s="2440" t="str">
        <f>D89</f>
        <v xml:space="preserve">Small LH₂ carriers </v>
      </c>
      <c r="E97" s="1296">
        <f>$E$17*E89</f>
        <v>30000000</v>
      </c>
      <c r="F97" s="1297">
        <f t="shared" ref="E97:F99" si="4">$E$17*F89</f>
        <v>60000000</v>
      </c>
      <c r="G97" s="1298">
        <f t="shared" ref="G97:H99" si="5">$G$17*E89</f>
        <v>45000000</v>
      </c>
      <c r="H97" s="1299">
        <f t="shared" si="5"/>
        <v>90000000</v>
      </c>
      <c r="I97" s="442"/>
      <c r="O97" s="152"/>
    </row>
    <row r="98" spans="1:15" x14ac:dyDescent="0.2">
      <c r="A98" s="152"/>
      <c r="B98" s="597"/>
      <c r="C98" s="763"/>
      <c r="D98" s="1024" t="str">
        <f>D90</f>
        <v>Medium LH₂ carriers</v>
      </c>
      <c r="E98" s="1300">
        <f t="shared" si="4"/>
        <v>200000000</v>
      </c>
      <c r="F98" s="1301">
        <f t="shared" si="4"/>
        <v>400000000</v>
      </c>
      <c r="G98" s="1302">
        <f t="shared" si="5"/>
        <v>300000000</v>
      </c>
      <c r="H98" s="1303">
        <f t="shared" si="5"/>
        <v>600000000</v>
      </c>
      <c r="I98" s="442"/>
      <c r="O98" s="152"/>
    </row>
    <row r="99" spans="1:15" ht="32" x14ac:dyDescent="0.2">
      <c r="A99" s="152"/>
      <c r="B99" s="597"/>
      <c r="C99" s="763"/>
      <c r="D99" s="2441" t="str">
        <f>D91</f>
        <v xml:space="preserve">Large future carriers (under development) </v>
      </c>
      <c r="E99" s="1304">
        <f t="shared" si="4"/>
        <v>800000000</v>
      </c>
      <c r="F99" s="1305">
        <f t="shared" si="4"/>
        <v>1000000000</v>
      </c>
      <c r="G99" s="1306">
        <f t="shared" si="5"/>
        <v>1200000000</v>
      </c>
      <c r="H99" s="1307">
        <f>$G$17*F91</f>
        <v>1500000000</v>
      </c>
      <c r="I99" s="442"/>
      <c r="O99" s="152"/>
    </row>
    <row r="100" spans="1:15" ht="16" thickBot="1" x14ac:dyDescent="0.25">
      <c r="A100" s="152"/>
      <c r="B100" s="597"/>
      <c r="C100" s="763"/>
      <c r="D100" s="3153"/>
      <c r="E100" s="709"/>
      <c r="F100" s="709"/>
      <c r="G100" s="710"/>
      <c r="H100" s="765"/>
      <c r="I100" s="442"/>
      <c r="O100" s="152"/>
    </row>
    <row r="101" spans="1:15" x14ac:dyDescent="0.2">
      <c r="A101" s="152"/>
      <c r="B101" s="597"/>
      <c r="C101" s="3124"/>
      <c r="D101" s="3931" t="str">
        <f>D106</f>
        <v>Ship Carrier Cost Parameter</v>
      </c>
      <c r="E101" s="3929" t="s">
        <v>1196</v>
      </c>
      <c r="F101" s="3930"/>
      <c r="H101" s="766"/>
      <c r="I101" s="442"/>
      <c r="O101" s="152"/>
    </row>
    <row r="102" spans="1:15" x14ac:dyDescent="0.2">
      <c r="A102" s="152"/>
      <c r="B102" s="597"/>
      <c r="C102" s="3124"/>
      <c r="D102" s="3932"/>
      <c r="E102" s="702" t="s">
        <v>129</v>
      </c>
      <c r="F102" s="3155" t="s">
        <v>139</v>
      </c>
      <c r="H102" s="766"/>
      <c r="I102" s="442"/>
      <c r="O102" s="152"/>
    </row>
    <row r="103" spans="1:15" ht="16" thickBot="1" x14ac:dyDescent="0.25">
      <c r="A103" s="152"/>
      <c r="B103" s="597"/>
      <c r="C103" s="3124"/>
      <c r="D103" s="3126" t="s">
        <v>704</v>
      </c>
      <c r="E103" s="3127">
        <f>E97</f>
        <v>30000000</v>
      </c>
      <c r="F103" s="3156">
        <f>H99</f>
        <v>1500000000</v>
      </c>
      <c r="G103" s="3154"/>
      <c r="H103" s="767"/>
      <c r="I103" s="442"/>
      <c r="O103" s="152"/>
    </row>
    <row r="104" spans="1:15" x14ac:dyDescent="0.2">
      <c r="A104" s="152"/>
      <c r="B104" s="597"/>
      <c r="D104" s="45"/>
      <c r="E104" s="2056"/>
      <c r="F104" s="2056"/>
      <c r="I104" s="442"/>
      <c r="O104" s="152"/>
    </row>
    <row r="105" spans="1:15" x14ac:dyDescent="0.2">
      <c r="A105" s="152"/>
      <c r="B105" s="597"/>
      <c r="D105" s="2896" t="s">
        <v>1198</v>
      </c>
      <c r="E105" s="480"/>
      <c r="F105" s="480"/>
      <c r="I105" s="442"/>
      <c r="O105" s="152"/>
    </row>
    <row r="106" spans="1:15" x14ac:dyDescent="0.2">
      <c r="A106" s="152"/>
      <c r="B106" s="597"/>
      <c r="D106" s="3916" t="s">
        <v>1199</v>
      </c>
      <c r="E106" s="3933" t="s">
        <v>1200</v>
      </c>
      <c r="F106" s="3934"/>
      <c r="G106" s="3934"/>
      <c r="H106" s="3935"/>
      <c r="I106" s="442"/>
      <c r="O106" s="152"/>
    </row>
    <row r="107" spans="1:15" x14ac:dyDescent="0.2">
      <c r="A107" s="152"/>
      <c r="B107" s="597"/>
      <c r="D107" s="3916"/>
      <c r="E107" s="3517" t="str">
        <f>E80</f>
        <v>8% of CAPEX</v>
      </c>
      <c r="F107" s="3518"/>
      <c r="G107" s="3517" t="str">
        <f>G80</f>
        <v>10% of CAPEX</v>
      </c>
      <c r="H107" s="3592"/>
      <c r="I107" s="442"/>
      <c r="O107" s="152"/>
    </row>
    <row r="108" spans="1:15" x14ac:dyDescent="0.2">
      <c r="A108" s="152"/>
      <c r="B108" s="597"/>
      <c r="D108" s="3917"/>
      <c r="E108" s="717" t="str">
        <f>E81</f>
        <v>Low</v>
      </c>
      <c r="F108" s="707" t="str">
        <f>F81</f>
        <v>High</v>
      </c>
      <c r="G108" s="718" t="str">
        <f>G81</f>
        <v>Low</v>
      </c>
      <c r="H108" s="751" t="str">
        <f>H81</f>
        <v>High</v>
      </c>
      <c r="I108" s="442"/>
      <c r="O108" s="152"/>
    </row>
    <row r="109" spans="1:15" x14ac:dyDescent="0.2">
      <c r="A109" s="152"/>
      <c r="B109" s="597"/>
      <c r="D109" s="752" t="str">
        <f>D82</f>
        <v>Opex (A$)</v>
      </c>
      <c r="E109" s="753">
        <f>$E$13*E103</f>
        <v>2400000</v>
      </c>
      <c r="F109" s="754">
        <f>$E$13*F103</f>
        <v>120000000</v>
      </c>
      <c r="G109" s="755">
        <f>E103*$G$13</f>
        <v>3000000</v>
      </c>
      <c r="H109" s="756">
        <f>F103*$G$13</f>
        <v>150000000</v>
      </c>
      <c r="I109" s="442"/>
      <c r="O109" s="152"/>
    </row>
    <row r="110" spans="1:15" x14ac:dyDescent="0.2">
      <c r="A110" s="152"/>
      <c r="B110" s="597"/>
      <c r="C110" s="443"/>
      <c r="D110" s="750"/>
      <c r="E110" s="704"/>
      <c r="F110" s="704"/>
      <c r="G110" s="720"/>
      <c r="H110" s="720"/>
      <c r="I110" s="447"/>
      <c r="O110" s="152"/>
    </row>
    <row r="111" spans="1:15" x14ac:dyDescent="0.2">
      <c r="A111" s="152"/>
      <c r="B111" s="597"/>
      <c r="C111" s="2764" t="s">
        <v>1294</v>
      </c>
      <c r="D111" s="2763"/>
      <c r="E111" s="721"/>
      <c r="F111" s="721"/>
      <c r="G111" s="722"/>
      <c r="H111" s="722"/>
      <c r="I111" s="150"/>
      <c r="O111" s="152"/>
    </row>
    <row r="112" spans="1:15" x14ac:dyDescent="0.2">
      <c r="A112" s="152"/>
      <c r="B112" s="597"/>
      <c r="C112" s="2"/>
      <c r="E112" s="301"/>
      <c r="F112" s="301"/>
      <c r="G112" s="700"/>
      <c r="H112" s="700"/>
      <c r="I112" s="442"/>
      <c r="O112" s="152"/>
    </row>
    <row r="113" spans="1:15" x14ac:dyDescent="0.2">
      <c r="A113" s="152"/>
      <c r="B113" s="597"/>
      <c r="C113" s="2446"/>
      <c r="D113" s="2896" t="s">
        <v>1295</v>
      </c>
      <c r="E113" s="2896"/>
      <c r="F113" s="740"/>
      <c r="G113" s="740"/>
      <c r="H113" s="740"/>
      <c r="I113" s="442"/>
      <c r="O113" s="152"/>
    </row>
    <row r="114" spans="1:15" x14ac:dyDescent="0.2">
      <c r="A114" s="152"/>
      <c r="B114" s="597"/>
      <c r="D114" s="3909" t="s">
        <v>1202</v>
      </c>
      <c r="E114" s="3910"/>
      <c r="F114" s="3910"/>
      <c r="G114" s="3910"/>
      <c r="H114" s="3911"/>
      <c r="I114" s="442"/>
      <c r="O114" s="152"/>
    </row>
    <row r="115" spans="1:15" x14ac:dyDescent="0.2">
      <c r="A115" s="152"/>
      <c r="B115" s="597"/>
      <c r="D115" s="3954" t="s">
        <v>1296</v>
      </c>
      <c r="E115" s="4026" t="s">
        <v>1168</v>
      </c>
      <c r="F115" s="4027"/>
      <c r="G115" s="4028" t="s">
        <v>1204</v>
      </c>
      <c r="H115" s="4029"/>
      <c r="I115" s="442"/>
      <c r="O115" s="152"/>
    </row>
    <row r="116" spans="1:15" x14ac:dyDescent="0.2">
      <c r="A116" s="152"/>
      <c r="B116" s="597"/>
      <c r="D116" s="3955"/>
      <c r="E116" s="701" t="str">
        <f>E24</f>
        <v>Low</v>
      </c>
      <c r="F116" s="701" t="str">
        <f>F24</f>
        <v>High</v>
      </c>
      <c r="G116" s="701" t="str">
        <f>E116</f>
        <v>Low</v>
      </c>
      <c r="H116" s="3116" t="str">
        <f>F116</f>
        <v>High</v>
      </c>
      <c r="I116" s="442"/>
      <c r="O116" s="152"/>
    </row>
    <row r="117" spans="1:15" x14ac:dyDescent="0.2">
      <c r="A117" s="152"/>
      <c r="B117" s="597"/>
      <c r="D117" s="2442" t="str">
        <f>D26</f>
        <v>Liquid H₂ shipping (boil‑off)</v>
      </c>
      <c r="E117" s="698">
        <f>$E$16*G26</f>
        <v>571025505.60000002</v>
      </c>
      <c r="F117" s="697">
        <f>$E$16*H26</f>
        <v>559489636.79999995</v>
      </c>
      <c r="G117" s="669">
        <f>E117*$E$9</f>
        <v>59563670.489136003</v>
      </c>
      <c r="H117" s="757">
        <f>F117*$E$9</f>
        <v>58360364.014607996</v>
      </c>
      <c r="I117" s="442"/>
      <c r="O117" s="152"/>
    </row>
    <row r="118" spans="1:15" x14ac:dyDescent="0.2">
      <c r="A118" s="152"/>
      <c r="B118" s="597"/>
      <c r="D118" s="2443" t="str">
        <f>D27</f>
        <v>Shorter LH₂ transport/storage</v>
      </c>
      <c r="E118" s="699">
        <f>$E$16*G27</f>
        <v>575063059.68000007</v>
      </c>
      <c r="F118" s="695">
        <f>$E$16*H27</f>
        <v>573332679.36000001</v>
      </c>
      <c r="G118" s="696">
        <f>E118*$E$9</f>
        <v>59984827.755220808</v>
      </c>
      <c r="H118" s="758">
        <f>F118*$E$9</f>
        <v>59804331.784041598</v>
      </c>
      <c r="I118" s="442"/>
      <c r="O118" s="152"/>
    </row>
    <row r="119" spans="1:15" ht="16" thickBot="1" x14ac:dyDescent="0.25">
      <c r="A119" s="152"/>
      <c r="B119" s="597"/>
      <c r="D119" s="23"/>
      <c r="H119" s="8"/>
      <c r="I119" s="442"/>
      <c r="O119" s="152"/>
    </row>
    <row r="120" spans="1:15" x14ac:dyDescent="0.2">
      <c r="A120" s="152"/>
      <c r="B120" s="597"/>
      <c r="D120" s="4030" t="s">
        <v>1202</v>
      </c>
      <c r="E120" s="3929" t="s">
        <v>1206</v>
      </c>
      <c r="F120" s="3930"/>
      <c r="H120" s="8"/>
      <c r="I120" s="442"/>
      <c r="O120" s="152"/>
    </row>
    <row r="121" spans="1:15" ht="15" customHeight="1" x14ac:dyDescent="0.2">
      <c r="A121" s="152"/>
      <c r="B121" s="597"/>
      <c r="D121" s="3917"/>
      <c r="E121" s="707" t="s">
        <v>129</v>
      </c>
      <c r="F121" s="703" t="str">
        <f>F116</f>
        <v>High</v>
      </c>
      <c r="H121" s="8"/>
      <c r="I121" s="442"/>
      <c r="O121" s="152"/>
    </row>
    <row r="122" spans="1:15" ht="16" x14ac:dyDescent="0.2">
      <c r="A122" s="152"/>
      <c r="B122" s="597"/>
      <c r="D122" s="759" t="s">
        <v>705</v>
      </c>
      <c r="E122" s="3157">
        <f>H117</f>
        <v>58360364.014607996</v>
      </c>
      <c r="F122" s="3158">
        <f>G118</f>
        <v>59984827.755220808</v>
      </c>
      <c r="G122" s="357"/>
      <c r="H122" s="10"/>
      <c r="I122" s="442"/>
      <c r="O122" s="152"/>
    </row>
    <row r="123" spans="1:15" x14ac:dyDescent="0.2">
      <c r="A123" s="152"/>
      <c r="B123" s="597"/>
      <c r="D123" s="464"/>
      <c r="E123" s="2447"/>
      <c r="F123" s="3080"/>
      <c r="G123" s="352"/>
      <c r="H123" s="296"/>
      <c r="I123" s="442"/>
      <c r="O123" s="152"/>
    </row>
    <row r="124" spans="1:15" x14ac:dyDescent="0.2">
      <c r="A124" s="152"/>
      <c r="B124" s="597"/>
      <c r="D124" s="2896" t="s">
        <v>1208</v>
      </c>
      <c r="E124" s="2"/>
      <c r="F124" s="2"/>
      <c r="G124" s="2"/>
      <c r="H124" s="740"/>
      <c r="I124" s="442"/>
      <c r="O124" s="152"/>
    </row>
    <row r="125" spans="1:15" x14ac:dyDescent="0.2">
      <c r="A125" s="152"/>
      <c r="B125" s="597"/>
      <c r="D125" s="4024" t="s">
        <v>1205</v>
      </c>
      <c r="E125" s="3570" t="s">
        <v>1209</v>
      </c>
      <c r="F125" s="3571"/>
      <c r="G125" s="3571"/>
      <c r="H125" s="3593"/>
      <c r="I125" s="442"/>
      <c r="O125" s="152"/>
    </row>
    <row r="126" spans="1:15" x14ac:dyDescent="0.2">
      <c r="A126" s="152"/>
      <c r="B126" s="597"/>
      <c r="D126" s="4024"/>
      <c r="E126" s="3936" t="str">
        <f>E54</f>
        <v>1% of Capex</v>
      </c>
      <c r="F126" s="3937"/>
      <c r="G126" s="3938" t="str">
        <f>G54</f>
        <v>4% of Capex</v>
      </c>
      <c r="H126" s="3939"/>
      <c r="I126" s="442"/>
      <c r="O126" s="152"/>
    </row>
    <row r="127" spans="1:15" x14ac:dyDescent="0.2">
      <c r="A127" s="152"/>
      <c r="B127" s="597"/>
      <c r="D127" s="4025"/>
      <c r="E127" s="714" t="str">
        <f>E116</f>
        <v>Low</v>
      </c>
      <c r="F127" s="714" t="str">
        <f t="shared" ref="F127:H127" si="6">F116</f>
        <v>High</v>
      </c>
      <c r="G127" s="714" t="str">
        <f t="shared" si="6"/>
        <v>Low</v>
      </c>
      <c r="H127" s="3117" t="str">
        <f t="shared" si="6"/>
        <v>High</v>
      </c>
      <c r="I127" s="442"/>
      <c r="O127" s="152"/>
    </row>
    <row r="128" spans="1:15" x14ac:dyDescent="0.2">
      <c r="A128" s="152"/>
      <c r="B128" s="597"/>
      <c r="D128" s="2444" t="str">
        <f>D122</f>
        <v>OPEX (A$/year)</v>
      </c>
      <c r="E128" s="760">
        <f>E122*$E$14</f>
        <v>583603.64014607994</v>
      </c>
      <c r="F128" s="760">
        <f>F122*$E$14</f>
        <v>599848.27755220805</v>
      </c>
      <c r="G128" s="761">
        <f>$G$14*E122</f>
        <v>2334414.5605843198</v>
      </c>
      <c r="H128" s="762">
        <f>$G$14*F122</f>
        <v>2399393.1102088322</v>
      </c>
      <c r="I128" s="442"/>
      <c r="O128" s="152"/>
    </row>
    <row r="129" spans="1:15" x14ac:dyDescent="0.2">
      <c r="A129" s="152"/>
      <c r="B129" s="597"/>
      <c r="I129" s="442"/>
      <c r="O129" s="152"/>
    </row>
    <row r="130" spans="1:15" x14ac:dyDescent="0.2">
      <c r="A130" s="152"/>
      <c r="B130" s="597"/>
      <c r="I130" s="442"/>
      <c r="O130" s="152"/>
    </row>
    <row r="131" spans="1:15" x14ac:dyDescent="0.2">
      <c r="A131" s="152"/>
      <c r="B131" s="597"/>
      <c r="C131" s="3098" t="s">
        <v>1297</v>
      </c>
      <c r="D131" s="3100"/>
      <c r="E131" s="693"/>
      <c r="F131" s="149"/>
      <c r="G131" s="665"/>
      <c r="H131" s="149"/>
      <c r="I131" s="150"/>
      <c r="O131" s="152"/>
    </row>
    <row r="132" spans="1:15" x14ac:dyDescent="0.2">
      <c r="A132" s="152"/>
      <c r="B132" s="597"/>
      <c r="C132" s="2"/>
      <c r="I132" s="442"/>
      <c r="O132" s="152"/>
    </row>
    <row r="133" spans="1:15" x14ac:dyDescent="0.2">
      <c r="A133" s="152"/>
      <c r="B133" s="597"/>
      <c r="C133" s="2"/>
      <c r="D133" s="2896" t="s">
        <v>1211</v>
      </c>
      <c r="E133" s="769"/>
      <c r="F133" s="768"/>
      <c r="I133" s="442"/>
      <c r="O133" s="152"/>
    </row>
    <row r="134" spans="1:15" x14ac:dyDescent="0.2">
      <c r="A134" s="152"/>
      <c r="B134" s="597"/>
      <c r="C134" s="763"/>
      <c r="D134" s="3420" t="s">
        <v>1212</v>
      </c>
      <c r="E134" s="3517" t="s">
        <v>1183</v>
      </c>
      <c r="F134" s="3517"/>
      <c r="G134" s="770"/>
      <c r="I134" s="442"/>
      <c r="O134" s="152"/>
    </row>
    <row r="135" spans="1:15" ht="16" thickBot="1" x14ac:dyDescent="0.25">
      <c r="A135" s="152"/>
      <c r="B135" s="597"/>
      <c r="C135" s="442"/>
      <c r="D135" s="3454"/>
      <c r="E135" s="904" t="str">
        <f>E102</f>
        <v>Low</v>
      </c>
      <c r="F135" s="905" t="str">
        <f>F102</f>
        <v>High</v>
      </c>
      <c r="I135" s="442"/>
      <c r="O135" s="152"/>
    </row>
    <row r="136" spans="1:15" ht="16" thickBot="1" x14ac:dyDescent="0.25">
      <c r="A136" s="152"/>
      <c r="B136" s="597"/>
      <c r="D136" s="906" t="s">
        <v>704</v>
      </c>
      <c r="E136" s="907">
        <f>'Hydrogen Transportation'!$D$84</f>
        <v>600000000</v>
      </c>
      <c r="F136" s="908">
        <f>'Hydrogen Transportation'!$E$84</f>
        <v>1400000000</v>
      </c>
      <c r="I136" s="442"/>
      <c r="O136" s="152"/>
    </row>
    <row r="137" spans="1:15" x14ac:dyDescent="0.2">
      <c r="A137" s="152"/>
      <c r="B137" s="597"/>
      <c r="D137" s="45"/>
      <c r="E137" s="723"/>
      <c r="F137" s="723"/>
      <c r="I137" s="442"/>
      <c r="O137" s="152"/>
    </row>
    <row r="138" spans="1:15" x14ac:dyDescent="0.2">
      <c r="A138" s="152"/>
      <c r="B138" s="597"/>
      <c r="C138" s="606"/>
      <c r="D138" s="3160" t="s">
        <v>1213</v>
      </c>
      <c r="E138" s="3159"/>
      <c r="F138" s="3159"/>
      <c r="G138" s="3159"/>
      <c r="H138" s="3159"/>
      <c r="I138" s="442"/>
      <c r="O138" s="152"/>
    </row>
    <row r="139" spans="1:15" x14ac:dyDescent="0.2">
      <c r="A139" s="152"/>
      <c r="B139" s="597"/>
      <c r="D139" s="3905" t="s">
        <v>1212</v>
      </c>
      <c r="E139" s="3907" t="s">
        <v>1214</v>
      </c>
      <c r="F139" s="3907"/>
      <c r="G139" s="3907"/>
      <c r="H139" s="3908"/>
      <c r="I139" s="442"/>
      <c r="O139" s="152"/>
    </row>
    <row r="140" spans="1:15" x14ac:dyDescent="0.2">
      <c r="A140" s="152"/>
      <c r="B140" s="597"/>
      <c r="D140" s="3454"/>
      <c r="E140" s="3956" t="str">
        <f>E107</f>
        <v>8% of CAPEX</v>
      </c>
      <c r="F140" s="3956"/>
      <c r="G140" s="3543" t="str">
        <f>G107</f>
        <v>10% of CAPEX</v>
      </c>
      <c r="H140" s="3518"/>
      <c r="I140" s="442"/>
      <c r="O140" s="152"/>
    </row>
    <row r="141" spans="1:15" ht="16" thickBot="1" x14ac:dyDescent="0.25">
      <c r="A141" s="152"/>
      <c r="B141" s="597"/>
      <c r="D141" s="3906"/>
      <c r="E141" s="717" t="str">
        <f>E108</f>
        <v>Low</v>
      </c>
      <c r="F141" s="718" t="str">
        <f>F108</f>
        <v>High</v>
      </c>
      <c r="G141" s="717" t="str">
        <f>G108</f>
        <v>Low</v>
      </c>
      <c r="H141" s="718" t="str">
        <f>H108</f>
        <v>High</v>
      </c>
      <c r="I141" s="442"/>
      <c r="O141" s="152"/>
    </row>
    <row r="142" spans="1:15" ht="16" thickBot="1" x14ac:dyDescent="0.25">
      <c r="A142" s="152"/>
      <c r="B142" s="597"/>
      <c r="D142" s="911" t="str">
        <f>D109</f>
        <v>Opex (A$)</v>
      </c>
      <c r="E142" s="912">
        <f>E136*$E$13</f>
        <v>48000000</v>
      </c>
      <c r="F142" s="913">
        <f>F136*$E$13</f>
        <v>112000000</v>
      </c>
      <c r="G142" s="914">
        <f>E136*$G$13</f>
        <v>60000000</v>
      </c>
      <c r="H142" s="915">
        <f>F136*$G$13</f>
        <v>140000000</v>
      </c>
      <c r="I142" s="442"/>
      <c r="O142" s="152"/>
    </row>
    <row r="143" spans="1:15" x14ac:dyDescent="0.2">
      <c r="A143" s="152"/>
      <c r="B143" s="597"/>
      <c r="C143" s="443"/>
      <c r="D143" s="443"/>
      <c r="E143" s="671"/>
      <c r="F143" s="443"/>
      <c r="G143" s="667"/>
      <c r="H143" s="443"/>
      <c r="I143" s="447"/>
      <c r="O143" s="152"/>
    </row>
    <row r="144" spans="1:15" x14ac:dyDescent="0.2">
      <c r="A144" s="152"/>
      <c r="B144" s="597"/>
      <c r="C144" s="2764" t="s">
        <v>1215</v>
      </c>
      <c r="D144" s="3100"/>
      <c r="I144" s="442"/>
      <c r="O144" s="152"/>
    </row>
    <row r="145" spans="1:15" x14ac:dyDescent="0.2">
      <c r="A145" s="152"/>
      <c r="B145" s="597"/>
      <c r="I145" s="442"/>
      <c r="O145" s="152"/>
    </row>
    <row r="146" spans="1:15" x14ac:dyDescent="0.2">
      <c r="A146" s="152"/>
      <c r="B146" s="597"/>
      <c r="C146" s="1182"/>
      <c r="D146" s="3335" t="s">
        <v>1298</v>
      </c>
      <c r="E146" s="3517" t="s">
        <v>1176</v>
      </c>
      <c r="F146" s="3518"/>
      <c r="I146" s="442"/>
      <c r="O146" s="152"/>
    </row>
    <row r="147" spans="1:15" x14ac:dyDescent="0.2">
      <c r="A147" s="152"/>
      <c r="B147" s="597"/>
      <c r="C147" s="1182"/>
      <c r="D147" s="3336"/>
      <c r="E147" s="702" t="str">
        <f>E96</f>
        <v>Low</v>
      </c>
      <c r="F147" s="707" t="str">
        <f>F96</f>
        <v>High</v>
      </c>
      <c r="I147" s="442"/>
      <c r="O147" s="152"/>
    </row>
    <row r="148" spans="1:15" x14ac:dyDescent="0.2">
      <c r="A148" s="152"/>
      <c r="B148" s="597"/>
      <c r="C148" s="442"/>
      <c r="D148" s="2445" t="s">
        <v>1217</v>
      </c>
      <c r="E148" s="1173">
        <f>E103+E136</f>
        <v>630000000</v>
      </c>
      <c r="F148" s="466">
        <f>F103+F136</f>
        <v>2900000000</v>
      </c>
      <c r="I148" s="442"/>
      <c r="O148" s="152"/>
    </row>
    <row r="149" spans="1:15" x14ac:dyDescent="0.2">
      <c r="A149" s="152"/>
      <c r="B149" s="597"/>
      <c r="D149" s="2446" t="s">
        <v>1218</v>
      </c>
      <c r="E149" s="1172">
        <f>E148*$E$11</f>
        <v>44412612.486656927</v>
      </c>
      <c r="F149" s="469">
        <f>F148*$E$11</f>
        <v>204439009.85921443</v>
      </c>
      <c r="I149" s="442"/>
      <c r="O149" s="152"/>
    </row>
    <row r="150" spans="1:15" ht="32" x14ac:dyDescent="0.2">
      <c r="A150" s="152"/>
      <c r="B150" s="597"/>
      <c r="D150" s="641" t="s">
        <v>1299</v>
      </c>
      <c r="E150" s="1173">
        <f>E122</f>
        <v>58360364.014607996</v>
      </c>
      <c r="F150" s="469">
        <f>F122</f>
        <v>59984827.755220808</v>
      </c>
      <c r="I150" s="442"/>
      <c r="O150" s="152"/>
    </row>
    <row r="151" spans="1:15" x14ac:dyDescent="0.2">
      <c r="A151" s="152"/>
      <c r="B151" s="597"/>
      <c r="D151" s="2320" t="s">
        <v>1300</v>
      </c>
      <c r="E151" s="467">
        <f>E109+E128+E142</f>
        <v>50983603.640146077</v>
      </c>
      <c r="F151" s="1319">
        <f>H142+H128+H109</f>
        <v>292399393.11020887</v>
      </c>
      <c r="I151" s="442"/>
      <c r="O151" s="152"/>
    </row>
    <row r="152" spans="1:15" x14ac:dyDescent="0.2">
      <c r="A152" s="152"/>
      <c r="B152" s="597"/>
      <c r="D152" s="727" t="str">
        <f>D66</f>
        <v>Total Annual Cost (A$/year)</v>
      </c>
      <c r="E152" s="728">
        <f>E149+E150+E151</f>
        <v>153756580.14141101</v>
      </c>
      <c r="F152" s="729">
        <f>F149+F150+F151</f>
        <v>556823230.72464406</v>
      </c>
      <c r="I152" s="442"/>
      <c r="O152" s="152"/>
    </row>
    <row r="153" spans="1:15" x14ac:dyDescent="0.2">
      <c r="A153" s="152"/>
      <c r="B153" s="597"/>
      <c r="D153" s="2"/>
      <c r="E153" s="655"/>
      <c r="F153" s="655"/>
      <c r="I153" s="442"/>
      <c r="O153" s="152"/>
    </row>
    <row r="154" spans="1:15" x14ac:dyDescent="0.2">
      <c r="A154" s="152"/>
      <c r="B154" s="597"/>
      <c r="C154" s="645"/>
      <c r="D154" s="740"/>
      <c r="E154" s="741"/>
      <c r="F154" s="741"/>
      <c r="G154" s="667"/>
      <c r="H154" s="443"/>
      <c r="I154" s="447"/>
      <c r="O154" s="152"/>
    </row>
    <row r="155" spans="1:15" ht="16" thickBot="1" x14ac:dyDescent="0.25">
      <c r="A155" s="152"/>
      <c r="B155" s="941"/>
      <c r="C155" s="942"/>
      <c r="D155" s="937"/>
      <c r="E155" s="938"/>
      <c r="F155" s="938"/>
      <c r="G155" s="939"/>
      <c r="H155" s="289"/>
      <c r="I155" s="289"/>
      <c r="J155" s="289"/>
      <c r="K155" s="289"/>
      <c r="L155" s="289"/>
      <c r="M155" s="289"/>
      <c r="N155" s="289"/>
      <c r="O155" s="940"/>
    </row>
    <row r="156" spans="1:15" x14ac:dyDescent="0.2">
      <c r="A156" s="152"/>
      <c r="B156" s="488"/>
      <c r="D156" s="3857" t="s">
        <v>1221</v>
      </c>
      <c r="E156" s="3857"/>
      <c r="F156" s="3857"/>
      <c r="G156" s="3857"/>
      <c r="H156" s="3857"/>
      <c r="I156" s="3857"/>
      <c r="J156" s="3857"/>
      <c r="O156" s="152"/>
    </row>
    <row r="157" spans="1:15" x14ac:dyDescent="0.2">
      <c r="A157" s="152"/>
      <c r="B157" s="488"/>
      <c r="D157" s="3428"/>
      <c r="E157" s="3428"/>
      <c r="F157" s="3428"/>
      <c r="G157" s="3428"/>
      <c r="H157" s="3428"/>
      <c r="I157" s="3428"/>
      <c r="J157" s="3428"/>
      <c r="O157" s="152"/>
    </row>
    <row r="158" spans="1:15" ht="16" x14ac:dyDescent="0.2">
      <c r="A158" s="152"/>
      <c r="B158" s="488"/>
      <c r="D158" s="2297"/>
      <c r="E158" s="2297"/>
      <c r="F158" s="2297"/>
      <c r="G158" s="2297"/>
      <c r="H158" s="2297"/>
      <c r="I158" s="2297"/>
      <c r="J158" s="2297"/>
      <c r="O158" s="152"/>
    </row>
    <row r="159" spans="1:15" x14ac:dyDescent="0.2">
      <c r="A159" s="152"/>
      <c r="B159" s="488"/>
      <c r="C159" s="2"/>
      <c r="D159" s="2764" t="s">
        <v>1222</v>
      </c>
      <c r="E159" s="655"/>
      <c r="F159" s="655"/>
      <c r="O159" s="152"/>
    </row>
    <row r="160" spans="1:15" ht="30" customHeight="1" x14ac:dyDescent="0.2">
      <c r="A160" s="152"/>
      <c r="B160" s="488"/>
      <c r="D160" s="3444" t="str">
        <f>D251</f>
        <v>Tube Trailer Capacity (kg H2/load)</v>
      </c>
      <c r="E160" s="3291" t="s">
        <v>1223</v>
      </c>
      <c r="F160" s="3293"/>
      <c r="G160" s="3881" t="s">
        <v>1224</v>
      </c>
      <c r="H160" s="3882"/>
      <c r="O160" s="152"/>
    </row>
    <row r="161" spans="1:15" x14ac:dyDescent="0.2">
      <c r="A161" s="152"/>
      <c r="B161" s="488"/>
      <c r="D161" s="3445"/>
      <c r="E161" s="41" t="str">
        <f>E147</f>
        <v>Low</v>
      </c>
      <c r="F161" s="42" t="str">
        <f>F147</f>
        <v>High</v>
      </c>
      <c r="G161" s="1055" t="str">
        <f>E161</f>
        <v>Low</v>
      </c>
      <c r="H161" s="1056" t="str">
        <f>F161</f>
        <v>High</v>
      </c>
      <c r="O161" s="152"/>
    </row>
    <row r="162" spans="1:15" x14ac:dyDescent="0.2">
      <c r="A162" s="152"/>
      <c r="B162" s="488"/>
      <c r="D162" s="951">
        <f>'Hydrogen Transportation'!C120</f>
        <v>300</v>
      </c>
      <c r="E162" s="1027">
        <f>'Hydrogen Transportation'!D120</f>
        <v>885885000</v>
      </c>
      <c r="F162" s="1043">
        <f>'Hydrogen Transportation'!E120</f>
        <v>25311000000</v>
      </c>
      <c r="G162" s="1046">
        <f>E162*$E$11</f>
        <v>62451535.258320749</v>
      </c>
      <c r="H162" s="1040">
        <f>F162*$E$11</f>
        <v>1784329578.8091643</v>
      </c>
      <c r="O162" s="152"/>
    </row>
    <row r="163" spans="1:15" x14ac:dyDescent="0.2">
      <c r="A163" s="152"/>
      <c r="B163" s="488"/>
      <c r="D163" s="406">
        <f>'Hydrogen Transportation'!C121</f>
        <v>700</v>
      </c>
      <c r="E163" s="1028">
        <f>'Hydrogen Transportation'!D121</f>
        <v>911196000</v>
      </c>
      <c r="F163" s="415">
        <f>'Hydrogen Transportation'!E121</f>
        <v>4608048342857.1426</v>
      </c>
      <c r="G163" s="1045">
        <f t="shared" ref="G163:H164" si="7">E163*$E$11</f>
        <v>64235864.837129913</v>
      </c>
      <c r="H163" s="1044">
        <f t="shared" si="7"/>
        <v>324849945033.48553</v>
      </c>
      <c r="O163" s="152"/>
    </row>
    <row r="164" spans="1:15" x14ac:dyDescent="0.2">
      <c r="A164" s="152"/>
      <c r="B164" s="488"/>
      <c r="D164" s="407">
        <f>'Hydrogen Transportation'!C122</f>
        <v>4400</v>
      </c>
      <c r="E164" s="846">
        <f>'Hydrogen Transportation'!D122</f>
        <v>157043250</v>
      </c>
      <c r="F164" s="282">
        <f>'Hydrogen Transportation'!E122</f>
        <v>126348432954.54544</v>
      </c>
      <c r="G164" s="1047">
        <f t="shared" si="7"/>
        <v>11070953.977611406</v>
      </c>
      <c r="H164" s="1042">
        <f t="shared" si="7"/>
        <v>8907085700.1691761</v>
      </c>
      <c r="O164" s="152"/>
    </row>
    <row r="165" spans="1:15" x14ac:dyDescent="0.2">
      <c r="A165" s="152"/>
      <c r="B165" s="488"/>
      <c r="D165" s="147"/>
      <c r="E165" s="1780"/>
      <c r="F165" s="1780"/>
      <c r="G165" s="2447"/>
      <c r="H165" s="2447"/>
      <c r="O165" s="152"/>
    </row>
    <row r="166" spans="1:15" x14ac:dyDescent="0.2">
      <c r="A166" s="152"/>
      <c r="B166" s="488"/>
      <c r="D166" s="2896" t="s">
        <v>1301</v>
      </c>
      <c r="E166" s="1041"/>
      <c r="F166" s="1041"/>
      <c r="G166" s="357"/>
      <c r="H166" s="9"/>
      <c r="I166" s="9"/>
      <c r="J166" s="9"/>
      <c r="O166" s="152"/>
    </row>
    <row r="167" spans="1:15" x14ac:dyDescent="0.2">
      <c r="A167" s="152"/>
      <c r="B167" s="488"/>
      <c r="C167" s="442"/>
      <c r="D167" s="4031" t="str">
        <f>D160</f>
        <v>Tube Trailer Capacity (kg H2/load)</v>
      </c>
      <c r="E167" s="3878" t="s">
        <v>1289</v>
      </c>
      <c r="F167" s="3879"/>
      <c r="G167" s="3879"/>
      <c r="H167" s="3879"/>
      <c r="I167" s="3879"/>
      <c r="J167" s="3880"/>
      <c r="O167" s="152"/>
    </row>
    <row r="168" spans="1:15" ht="14.5" customHeight="1" x14ac:dyDescent="0.2">
      <c r="A168" s="152"/>
      <c r="B168" s="488"/>
      <c r="C168" s="442"/>
      <c r="D168" s="4031"/>
      <c r="E168" s="3894" t="str">
        <f>'Hydrogen Transportation'!F118</f>
        <v xml:space="preserve">Small LH₂ carriers </v>
      </c>
      <c r="F168" s="3895"/>
      <c r="G168" s="3894" t="str">
        <f>'Hydrogen Transportation'!H118</f>
        <v>Medium LH₂ carriers</v>
      </c>
      <c r="H168" s="3895"/>
      <c r="I168" s="3896" t="str">
        <f>'Hydrogen Transportation'!J118</f>
        <v xml:space="preserve">Large future carriers (under development) </v>
      </c>
      <c r="J168" s="3895"/>
      <c r="O168" s="152"/>
    </row>
    <row r="169" spans="1:15" x14ac:dyDescent="0.2">
      <c r="A169" s="152"/>
      <c r="B169" s="488"/>
      <c r="C169" s="442"/>
      <c r="D169" s="3367"/>
      <c r="E169" s="1057" t="str">
        <f>'Hydrogen Transportation'!F119</f>
        <v>Low</v>
      </c>
      <c r="F169" s="1058" t="str">
        <f>'Hydrogen Transportation'!G119</f>
        <v>High</v>
      </c>
      <c r="G169" s="1057" t="str">
        <f>'Hydrogen Transportation'!H119</f>
        <v>Low</v>
      </c>
      <c r="H169" s="1057" t="str">
        <f>'Hydrogen Transportation'!I119</f>
        <v>High</v>
      </c>
      <c r="I169" s="1058" t="str">
        <f>'Hydrogen Transportation'!J119</f>
        <v>Low</v>
      </c>
      <c r="J169" s="1058" t="str">
        <f>'Hydrogen Transportation'!K119</f>
        <v>High</v>
      </c>
      <c r="O169" s="152"/>
    </row>
    <row r="170" spans="1:15" x14ac:dyDescent="0.2">
      <c r="A170" s="152"/>
      <c r="B170" s="488"/>
      <c r="D170" s="1054">
        <f>D162</f>
        <v>300</v>
      </c>
      <c r="E170" s="1045">
        <f>'Hydrogen Transportation'!F120</f>
        <v>2147682.6000000006</v>
      </c>
      <c r="F170" s="1052">
        <f>'Hydrogen Transportation'!G120</f>
        <v>4295365.2000000011</v>
      </c>
      <c r="G170" s="1050">
        <f>'Hydrogen Transportation'!H120</f>
        <v>14317884.000000002</v>
      </c>
      <c r="H170" s="1050">
        <f>'Hydrogen Transportation'!I120</f>
        <v>28635768.000000004</v>
      </c>
      <c r="I170" s="1052">
        <f>'Hydrogen Transportation'!J120</f>
        <v>57271536.000000007</v>
      </c>
      <c r="J170" s="1044">
        <f>'Hydrogen Transportation'!K120</f>
        <v>71589420.000000015</v>
      </c>
      <c r="O170" s="152"/>
    </row>
    <row r="171" spans="1:15" x14ac:dyDescent="0.2">
      <c r="A171" s="152"/>
      <c r="B171" s="488"/>
      <c r="D171" s="1054">
        <f>D163</f>
        <v>700</v>
      </c>
      <c r="E171" s="1045">
        <f>'Hydrogen Transportation'!F121</f>
        <v>2147682.6000000006</v>
      </c>
      <c r="F171" s="1052">
        <f>'Hydrogen Transportation'!G121</f>
        <v>4295365.2000000011</v>
      </c>
      <c r="G171" s="1050">
        <f>'Hydrogen Transportation'!H121</f>
        <v>14317884.000000002</v>
      </c>
      <c r="H171" s="1049">
        <f>'Hydrogen Transportation'!I121</f>
        <v>28635768.000000004</v>
      </c>
      <c r="I171" s="1050">
        <f>'Hydrogen Transportation'!J121</f>
        <v>57271536.000000007</v>
      </c>
      <c r="J171" s="1044">
        <f>'Hydrogen Transportation'!K121</f>
        <v>71589420.000000015</v>
      </c>
      <c r="O171" s="152"/>
    </row>
    <row r="172" spans="1:15" x14ac:dyDescent="0.2">
      <c r="A172" s="152"/>
      <c r="B172" s="488"/>
      <c r="D172" s="1059">
        <f>D164</f>
        <v>4400</v>
      </c>
      <c r="E172" s="1047">
        <f>'Hydrogen Transportation'!F122</f>
        <v>11433853.08</v>
      </c>
      <c r="F172" s="1053">
        <f>'Hydrogen Transportation'!G122</f>
        <v>22867706.16</v>
      </c>
      <c r="G172" s="1051">
        <f>'Hydrogen Transportation'!H122</f>
        <v>76225687.200000003</v>
      </c>
      <c r="H172" s="1048">
        <f>'Hydrogen Transportation'!I122</f>
        <v>152451374.40000001</v>
      </c>
      <c r="I172" s="1051">
        <f>'Hydrogen Transportation'!J122</f>
        <v>304902748.80000001</v>
      </c>
      <c r="J172" s="1042">
        <f>'Hydrogen Transportation'!K122</f>
        <v>381128436.00000006</v>
      </c>
      <c r="O172" s="152"/>
    </row>
    <row r="173" spans="1:15" ht="16" thickBot="1" x14ac:dyDescent="0.25">
      <c r="A173" s="152"/>
      <c r="B173" s="941"/>
      <c r="C173" s="289"/>
      <c r="D173" s="1087"/>
      <c r="E173" s="938"/>
      <c r="F173" s="1039"/>
      <c r="G173" s="1039"/>
      <c r="H173" s="1039"/>
      <c r="I173" s="1039"/>
      <c r="J173" s="938"/>
      <c r="K173" s="289"/>
      <c r="L173" s="289"/>
      <c r="M173" s="289"/>
      <c r="N173" s="289"/>
      <c r="O173" s="940"/>
    </row>
    <row r="174" spans="1:15" x14ac:dyDescent="0.2">
      <c r="A174" s="152"/>
      <c r="B174" s="488"/>
      <c r="D174" s="4038" t="s">
        <v>1302</v>
      </c>
      <c r="E174" s="4038"/>
      <c r="F174" s="4038"/>
      <c r="G174" s="4038"/>
      <c r="H174" s="4038"/>
      <c r="I174" s="4038"/>
      <c r="J174" s="4038"/>
      <c r="K174" s="4038"/>
      <c r="O174" s="152"/>
    </row>
    <row r="175" spans="1:15" x14ac:dyDescent="0.2">
      <c r="A175" s="152"/>
      <c r="B175" s="488"/>
      <c r="D175" s="4039"/>
      <c r="E175" s="4039"/>
      <c r="F175" s="4039"/>
      <c r="G175" s="4039"/>
      <c r="H175" s="4039"/>
      <c r="I175" s="4039"/>
      <c r="J175" s="4039"/>
      <c r="K175" s="4039"/>
      <c r="O175" s="152"/>
    </row>
    <row r="176" spans="1:15" x14ac:dyDescent="0.2">
      <c r="A176" s="152"/>
      <c r="B176" s="488"/>
      <c r="D176" s="45"/>
      <c r="E176" s="45"/>
      <c r="F176" s="45"/>
      <c r="G176" s="45"/>
      <c r="H176" s="45"/>
      <c r="I176" s="45"/>
      <c r="J176" s="45"/>
      <c r="K176" s="45"/>
      <c r="O176" s="152"/>
    </row>
    <row r="177" spans="1:15" x14ac:dyDescent="0.2">
      <c r="A177" s="152"/>
      <c r="B177" s="488"/>
      <c r="D177" s="2764" t="s">
        <v>1303</v>
      </c>
      <c r="E177" s="3088"/>
      <c r="F177" s="1023"/>
      <c r="G177" s="1023"/>
      <c r="H177" s="1023"/>
      <c r="I177" s="1023"/>
      <c r="J177" s="1023"/>
      <c r="O177" s="152"/>
    </row>
    <row r="178" spans="1:15" x14ac:dyDescent="0.2">
      <c r="A178" s="152"/>
      <c r="B178" s="488"/>
      <c r="D178" s="4001" t="str">
        <f>'LCOHT (1.27 GW)'!D171</f>
        <v>SHIP CARRIER</v>
      </c>
      <c r="E178" s="3999" t="str">
        <f>'LCOHT (1.27 GW)'!E171</f>
        <v>TOTAL CAPEX (A$)</v>
      </c>
      <c r="F178" s="3999"/>
      <c r="G178" s="3999"/>
      <c r="H178" s="3999"/>
      <c r="I178" s="3999"/>
      <c r="J178" s="4000"/>
      <c r="K178" s="594"/>
      <c r="O178" s="152"/>
    </row>
    <row r="179" spans="1:15" x14ac:dyDescent="0.2">
      <c r="A179" s="152"/>
      <c r="B179" s="488"/>
      <c r="D179" s="4002"/>
      <c r="E179" s="2302">
        <f>'LCOHT (1.27 GW)'!E172</f>
        <v>300</v>
      </c>
      <c r="F179" s="2301" t="str">
        <f>'LCOHT (1.27 GW)'!F172</f>
        <v>kg H2/load</v>
      </c>
      <c r="G179" s="2302">
        <f>'LCOHT (1.27 GW)'!G172</f>
        <v>700</v>
      </c>
      <c r="H179" s="2301" t="str">
        <f>'LCOHT (1.27 GW)'!H172</f>
        <v>kg H2/load</v>
      </c>
      <c r="I179" s="2300">
        <f>'LCOHT (1.27 GW)'!I172</f>
        <v>4400</v>
      </c>
      <c r="J179" s="2301" t="str">
        <f>'LCOHT (1.27 GW)'!J172</f>
        <v>kg H2/load</v>
      </c>
      <c r="K179" s="594"/>
      <c r="O179" s="152"/>
    </row>
    <row r="180" spans="1:15" x14ac:dyDescent="0.2">
      <c r="A180" s="152"/>
      <c r="B180" s="488"/>
      <c r="D180" s="4003"/>
      <c r="E180" s="2077" t="str">
        <f>'LCOHT (1.27 GW)'!E173</f>
        <v>Low</v>
      </c>
      <c r="F180" s="2160" t="str">
        <f>'LCOHT (1.27 GW)'!F173</f>
        <v>High</v>
      </c>
      <c r="G180" s="2160" t="str">
        <f>'LCOHT (1.27 GW)'!G173</f>
        <v>Low</v>
      </c>
      <c r="H180" s="2160" t="str">
        <f>'LCOHT (1.27 GW)'!H173</f>
        <v>High</v>
      </c>
      <c r="I180" s="2077" t="str">
        <f>'LCOHT (1.27 GW)'!I173</f>
        <v>Low</v>
      </c>
      <c r="J180" s="2160" t="str">
        <f>'LCOHT (1.27 GW)'!J173</f>
        <v>High</v>
      </c>
      <c r="K180" s="594"/>
      <c r="O180" s="152"/>
    </row>
    <row r="181" spans="1:15" x14ac:dyDescent="0.2">
      <c r="A181" s="152"/>
      <c r="B181" s="488"/>
      <c r="D181" s="2453" t="str">
        <f>'LCOHT (1.27 GW)'!D174</f>
        <v xml:space="preserve">Small LH₂ carriers </v>
      </c>
      <c r="E181" s="2084">
        <f>'LCOHT (1.27 GW)'!E174</f>
        <v>885885000</v>
      </c>
      <c r="F181" s="2083">
        <f>'LCOHT (1.27 GW)'!F174</f>
        <v>2834832000</v>
      </c>
      <c r="G181" s="2083">
        <f>'LCOHT (1.27 GW)'!G174</f>
        <v>379665000</v>
      </c>
      <c r="H181" s="2083">
        <f>'LCOHT (1.27 GW)'!H174</f>
        <v>1214928000</v>
      </c>
      <c r="I181" s="2084">
        <f>'LCOHT (1.27 GW)'!I174</f>
        <v>60401250</v>
      </c>
      <c r="J181" s="2083">
        <f>'LCOHT (1.27 GW)'!J174</f>
        <v>193284000</v>
      </c>
      <c r="K181" s="594"/>
      <c r="O181" s="152"/>
    </row>
    <row r="182" spans="1:15" x14ac:dyDescent="0.2">
      <c r="A182" s="152"/>
      <c r="B182" s="488"/>
      <c r="D182" s="868" t="str">
        <f>'LCOHT (1.27 GW)'!D175</f>
        <v>Medium LH₂ carriers</v>
      </c>
      <c r="E182" s="2085">
        <f>'LCOHT (1.27 GW)'!E175</f>
        <v>5905900000</v>
      </c>
      <c r="F182" s="2087">
        <f>'LCOHT (1.27 GW)'!F175</f>
        <v>18898880000</v>
      </c>
      <c r="G182" s="2087">
        <f>'LCOHT (1.27 GW)'!G175</f>
        <v>2531100000</v>
      </c>
      <c r="H182" s="2087">
        <f>'LCOHT (1.27 GW)'!H175</f>
        <v>8099520000</v>
      </c>
      <c r="I182" s="2085">
        <f>'LCOHT (1.27 GW)'!I175</f>
        <v>402675000</v>
      </c>
      <c r="J182" s="2087">
        <f>'LCOHT (1.27 GW)'!J175</f>
        <v>1288560000</v>
      </c>
      <c r="K182" s="594"/>
      <c r="O182" s="152"/>
    </row>
    <row r="183" spans="1:15" ht="32" x14ac:dyDescent="0.2">
      <c r="A183" s="152"/>
      <c r="B183" s="488"/>
      <c r="D183" s="2455" t="str">
        <f>'LCOHT (1.27 GW)'!D176</f>
        <v xml:space="preserve">Large future carriers (under development) </v>
      </c>
      <c r="E183" s="2081">
        <f>'LCOHT (1.27 GW)'!E176</f>
        <v>23623600000</v>
      </c>
      <c r="F183" s="2080">
        <f>'LCOHT (1.27 GW)'!F176</f>
        <v>47247200000</v>
      </c>
      <c r="G183" s="2080">
        <f>'LCOHT (1.27 GW)'!G176</f>
        <v>10124400000</v>
      </c>
      <c r="H183" s="2080">
        <f>'LCOHT (1.27 GW)'!H176</f>
        <v>20248800000</v>
      </c>
      <c r="I183" s="2081">
        <f>'LCOHT (1.27 GW)'!I176</f>
        <v>1610700000</v>
      </c>
      <c r="J183" s="2080">
        <f>'LCOHT (1.27 GW)'!J176</f>
        <v>3221400000</v>
      </c>
      <c r="K183" s="594"/>
      <c r="O183" s="152"/>
    </row>
    <row r="184" spans="1:15" x14ac:dyDescent="0.2">
      <c r="A184" s="152"/>
      <c r="B184" s="488"/>
      <c r="D184" s="3163"/>
      <c r="E184" s="300"/>
      <c r="F184" s="300"/>
      <c r="G184" s="300"/>
      <c r="H184" s="300"/>
      <c r="I184" s="300"/>
      <c r="J184" s="300"/>
      <c r="K184" s="594"/>
      <c r="O184" s="152"/>
    </row>
    <row r="185" spans="1:15" x14ac:dyDescent="0.2">
      <c r="A185" s="152"/>
      <c r="B185" s="488"/>
      <c r="D185" s="3164" t="s">
        <v>1304</v>
      </c>
      <c r="E185" s="3164"/>
      <c r="F185" s="3164"/>
      <c r="G185" s="594"/>
      <c r="H185" s="594"/>
      <c r="I185" s="594"/>
      <c r="J185" s="594"/>
      <c r="K185" s="594"/>
      <c r="O185" s="152"/>
    </row>
    <row r="186" spans="1:15" x14ac:dyDescent="0.2">
      <c r="A186" s="152"/>
      <c r="B186" s="488"/>
      <c r="D186" s="4001" t="str">
        <f>'LCOHT (1.27 GW)'!D178</f>
        <v>SHIP CARRIER</v>
      </c>
      <c r="E186" s="4040" t="str">
        <f>'LCOHT (1.27 GW)'!E178</f>
        <v>ANUALISED CAPEX (A$/Year)</v>
      </c>
      <c r="F186" s="3999"/>
      <c r="G186" s="3999"/>
      <c r="H186" s="3999"/>
      <c r="I186" s="3999"/>
      <c r="J186" s="4000"/>
      <c r="O186" s="152"/>
    </row>
    <row r="187" spans="1:15" x14ac:dyDescent="0.2">
      <c r="A187" s="152"/>
      <c r="B187" s="488"/>
      <c r="D187" s="4002"/>
      <c r="E187" s="2300">
        <f>'LCOHT (1.27 GW)'!E179</f>
        <v>300</v>
      </c>
      <c r="F187" s="2301" t="str">
        <f>'LCOHT (1.27 GW)'!F179</f>
        <v>kg H2/load</v>
      </c>
      <c r="G187" s="2302">
        <f>'LCOHT (1.27 GW)'!G179</f>
        <v>700</v>
      </c>
      <c r="H187" s="2301" t="str">
        <f>'LCOHT (1.27 GW)'!H179</f>
        <v>kg H2/load</v>
      </c>
      <c r="I187" s="2301">
        <f>'LCOHT (1.27 GW)'!I179</f>
        <v>4400</v>
      </c>
      <c r="J187" s="2301" t="str">
        <f>'LCOHT (1.27 GW)'!J179</f>
        <v>kg H2/load</v>
      </c>
      <c r="O187" s="152"/>
    </row>
    <row r="188" spans="1:15" x14ac:dyDescent="0.2">
      <c r="A188" s="152"/>
      <c r="B188" s="488"/>
      <c r="D188" s="4002"/>
      <c r="E188" s="2077" t="str">
        <f>'LCOHT (1.27 GW)'!E180</f>
        <v>Low</v>
      </c>
      <c r="F188" s="2160" t="str">
        <f>'LCOHT (1.27 GW)'!F180</f>
        <v>High</v>
      </c>
      <c r="G188" s="3167" t="str">
        <f>'LCOHT (1.27 GW)'!G180</f>
        <v>Low</v>
      </c>
      <c r="H188" s="2077" t="str">
        <f>'LCOHT (1.27 GW)'!H180</f>
        <v>High</v>
      </c>
      <c r="I188" s="2160" t="str">
        <f>'LCOHT (1.27 GW)'!I180</f>
        <v>Low</v>
      </c>
      <c r="J188" s="2160" t="str">
        <f>'LCOHT (1.27 GW)'!J180</f>
        <v>High</v>
      </c>
      <c r="O188" s="152"/>
    </row>
    <row r="189" spans="1:15" x14ac:dyDescent="0.2">
      <c r="A189" s="152"/>
      <c r="B189" s="488"/>
      <c r="D189" s="868" t="str">
        <f>'LCOHT (1.27 GW)'!D181</f>
        <v xml:space="preserve">Small LH₂ carriers </v>
      </c>
      <c r="E189" s="1017">
        <f>'LCOHT (1.27 GW)'!E181</f>
        <v>62451535.258320749</v>
      </c>
      <c r="F189" s="1016">
        <f>'LCOHT (1.27 GW)'!F181</f>
        <v>199844912.82662639</v>
      </c>
      <c r="G189" s="1735">
        <f>'LCOHT (1.27 GW)'!G181</f>
        <v>26764943.682137463</v>
      </c>
      <c r="H189" s="1017">
        <f>'LCOHT (1.27 GW)'!H181</f>
        <v>85647819.782839879</v>
      </c>
      <c r="I189" s="1016">
        <f>'LCOHT (1.27 GW)'!I181</f>
        <v>4258059.2221582327</v>
      </c>
      <c r="J189" s="1016">
        <f>'LCOHT (1.27 GW)'!J181</f>
        <v>13625789.510906346</v>
      </c>
      <c r="O189" s="152"/>
    </row>
    <row r="190" spans="1:15" x14ac:dyDescent="0.2">
      <c r="A190" s="152"/>
      <c r="B190" s="488"/>
      <c r="D190" s="868" t="str">
        <f>'LCOHT (1.27 GW)'!D182</f>
        <v>Medium LH₂ carriers</v>
      </c>
      <c r="E190" s="1017">
        <f>'LCOHT (1.27 GW)'!E182</f>
        <v>416343568.38880497</v>
      </c>
      <c r="F190" s="1016">
        <f>'LCOHT (1.27 GW)'!F182</f>
        <v>1332299418.8441761</v>
      </c>
      <c r="G190" s="1735">
        <f>'LCOHT (1.27 GW)'!G182</f>
        <v>178432957.88091642</v>
      </c>
      <c r="H190" s="1017">
        <f>'LCOHT (1.27 GW)'!H182</f>
        <v>570985465.21893251</v>
      </c>
      <c r="I190" s="1016">
        <f>'LCOHT (1.27 GW)'!I182</f>
        <v>28387061.481054887</v>
      </c>
      <c r="J190" s="1016">
        <f>'LCOHT (1.27 GW)'!J182</f>
        <v>90838596.739375636</v>
      </c>
      <c r="O190" s="152"/>
    </row>
    <row r="191" spans="1:15" ht="32" x14ac:dyDescent="0.2">
      <c r="A191" s="152"/>
      <c r="B191" s="488"/>
      <c r="D191" s="2455" t="str">
        <f>'LCOHT (1.27 GW)'!D183</f>
        <v xml:space="preserve">Large future carriers (under development) </v>
      </c>
      <c r="E191" s="2081">
        <f>'LCOHT (1.27 GW)'!E183</f>
        <v>1665374273.5552199</v>
      </c>
      <c r="F191" s="2080">
        <f>'LCOHT (1.27 GW)'!F183</f>
        <v>3330748547.1104398</v>
      </c>
      <c r="G191" s="3161">
        <f>'LCOHT (1.27 GW)'!G183</f>
        <v>713731831.52366567</v>
      </c>
      <c r="H191" s="2081">
        <f>'LCOHT (1.27 GW)'!H183</f>
        <v>1427463663.0473313</v>
      </c>
      <c r="I191" s="2080">
        <f>'LCOHT (1.27 GW)'!I183</f>
        <v>113548245.92421955</v>
      </c>
      <c r="J191" s="2080">
        <f>'LCOHT (1.27 GW)'!J183</f>
        <v>227096491.8484391</v>
      </c>
      <c r="O191" s="152"/>
    </row>
    <row r="192" spans="1:15" x14ac:dyDescent="0.2">
      <c r="A192" s="152"/>
      <c r="B192" s="488"/>
      <c r="D192" s="2"/>
      <c r="E192" s="3165"/>
      <c r="F192" s="3165"/>
      <c r="G192" s="3165"/>
      <c r="H192" s="3165"/>
      <c r="I192" s="1023"/>
      <c r="J192" s="1023"/>
      <c r="O192" s="152"/>
    </row>
    <row r="193" spans="1:15" x14ac:dyDescent="0.2">
      <c r="A193" s="152"/>
      <c r="B193" s="488"/>
      <c r="D193" s="2764" t="s">
        <v>1305</v>
      </c>
      <c r="E193" s="3088"/>
      <c r="F193" s="1023"/>
      <c r="G193" s="1023"/>
      <c r="H193" s="1023"/>
      <c r="I193" s="1023"/>
      <c r="J193" s="1023"/>
      <c r="O193" s="152"/>
    </row>
    <row r="194" spans="1:15" x14ac:dyDescent="0.2">
      <c r="A194" s="152"/>
      <c r="B194" s="488"/>
      <c r="C194" s="442"/>
      <c r="D194" s="4035" t="str">
        <f>'LCOHT (1.27 GW)'!D194</f>
        <v>SHIP CARRIER</v>
      </c>
      <c r="E194" s="4032" t="s">
        <v>1306</v>
      </c>
      <c r="F194" s="4033"/>
      <c r="G194" s="4033"/>
      <c r="H194" s="4034"/>
      <c r="I194" s="3166"/>
      <c r="J194" s="1023"/>
      <c r="O194" s="152"/>
    </row>
    <row r="195" spans="1:15" x14ac:dyDescent="0.2">
      <c r="A195" s="152"/>
      <c r="B195" s="488"/>
      <c r="C195" s="442"/>
      <c r="D195" s="4036"/>
      <c r="E195" s="3953" t="str">
        <f>'LCOHT (1.27 GW)'!E195</f>
        <v>CGH 2 OPEX (A$/year)</v>
      </c>
      <c r="F195" s="3952"/>
      <c r="G195" s="3953" t="str">
        <f>'LCOHT (1.27 GW)'!G195</f>
        <v>LH2 OPEX  (A$/year)</v>
      </c>
      <c r="H195" s="3952"/>
      <c r="I195" s="300"/>
      <c r="J195" s="300"/>
      <c r="O195" s="152"/>
    </row>
    <row r="196" spans="1:15" x14ac:dyDescent="0.2">
      <c r="A196" s="152"/>
      <c r="B196" s="488"/>
      <c r="C196" s="442"/>
      <c r="D196" s="4037"/>
      <c r="E196" s="3162" t="str">
        <f>'LCOHT (1.27 GW)'!E196</f>
        <v>Low</v>
      </c>
      <c r="F196" s="3162" t="str">
        <f>'LCOHT (1.27 GW)'!F196</f>
        <v>High</v>
      </c>
      <c r="G196" s="2506" t="str">
        <f>'LCOHT (1.27 GW)'!G196</f>
        <v>Low</v>
      </c>
      <c r="H196" s="2507" t="str">
        <f>'LCOHT (1.27 GW)'!H196</f>
        <v>High</v>
      </c>
      <c r="I196" s="300"/>
      <c r="J196" s="300"/>
      <c r="O196" s="152"/>
    </row>
    <row r="197" spans="1:15" x14ac:dyDescent="0.2">
      <c r="A197" s="152"/>
      <c r="B197" s="488"/>
      <c r="D197" s="2454" t="str">
        <f>'LCOHT (1.27 GW)'!D197</f>
        <v xml:space="preserve">Small LH₂ carriers </v>
      </c>
      <c r="E197" s="1028">
        <f>'LCOHT (1.27 GW)'!E197</f>
        <v>2147682.6000000006</v>
      </c>
      <c r="F197" s="415">
        <f>'LCOHT (1.27 GW)'!F197</f>
        <v>4295365.2000000011</v>
      </c>
      <c r="G197" s="1028">
        <f>'LCOHT (1.27 GW)'!G197</f>
        <v>11433853.08</v>
      </c>
      <c r="H197" s="415">
        <f>'LCOHT (1.27 GW)'!H197</f>
        <v>22867706.16</v>
      </c>
      <c r="I197" s="300"/>
      <c r="J197" s="300"/>
      <c r="O197" s="152"/>
    </row>
    <row r="198" spans="1:15" x14ac:dyDescent="0.2">
      <c r="A198" s="152"/>
      <c r="B198" s="488"/>
      <c r="D198" s="868" t="str">
        <f>'LCOHT (1.27 GW)'!D198</f>
        <v>Medium LH₂ carriers</v>
      </c>
      <c r="E198" s="1028">
        <f>'LCOHT (1.27 GW)'!E198</f>
        <v>14317884.000000002</v>
      </c>
      <c r="F198" s="415">
        <f>'LCOHT (1.27 GW)'!F198</f>
        <v>28635768.000000004</v>
      </c>
      <c r="G198" s="1028">
        <f>'LCOHT (1.27 GW)'!G198</f>
        <v>76225687.200000003</v>
      </c>
      <c r="H198" s="415">
        <f>'LCOHT (1.27 GW)'!H198</f>
        <v>152451374.40000001</v>
      </c>
      <c r="I198" s="300"/>
      <c r="J198" s="300"/>
      <c r="O198" s="152"/>
    </row>
    <row r="199" spans="1:15" x14ac:dyDescent="0.2">
      <c r="A199" s="152"/>
      <c r="B199" s="488"/>
      <c r="D199" s="2454" t="str">
        <f>'LCOHT (1.27 GW)'!D199</f>
        <v xml:space="preserve">Large future carriers (under development) </v>
      </c>
      <c r="E199" s="846">
        <f>'LCOHT (1.27 GW)'!E199</f>
        <v>57271536.000000007</v>
      </c>
      <c r="F199" s="282">
        <f>'LCOHT (1.27 GW)'!F199</f>
        <v>71589420.000000015</v>
      </c>
      <c r="G199" s="846">
        <f>'LCOHT (1.27 GW)'!G199</f>
        <v>304902748.80000001</v>
      </c>
      <c r="H199" s="282">
        <f>'LCOHT (1.27 GW)'!H199</f>
        <v>381128436.00000006</v>
      </c>
      <c r="I199" s="300"/>
      <c r="J199" s="300"/>
      <c r="O199" s="152"/>
    </row>
    <row r="200" spans="1:15" x14ac:dyDescent="0.2">
      <c r="A200" s="152"/>
      <c r="B200" s="488"/>
      <c r="D200" s="594"/>
      <c r="E200" s="301"/>
      <c r="F200" s="301"/>
      <c r="G200" s="301"/>
      <c r="H200" s="301"/>
      <c r="I200" s="300"/>
      <c r="J200" s="300"/>
      <c r="O200" s="152"/>
    </row>
    <row r="201" spans="1:15" ht="17" x14ac:dyDescent="0.25">
      <c r="A201" s="152"/>
      <c r="B201" s="488"/>
      <c r="D201" s="3164" t="s">
        <v>1307</v>
      </c>
      <c r="E201" s="2806"/>
      <c r="F201" s="2806"/>
      <c r="G201" s="300"/>
      <c r="H201" s="300"/>
      <c r="I201" s="300"/>
      <c r="J201" s="300"/>
      <c r="O201" s="152"/>
    </row>
    <row r="202" spans="1:15" ht="14.25" customHeight="1" x14ac:dyDescent="0.2">
      <c r="A202" s="152"/>
      <c r="B202" s="488"/>
      <c r="D202" s="4001" t="str">
        <f>'LCOHT (1.27 GW)'!D202</f>
        <v>SHIP CARRIER</v>
      </c>
      <c r="E202" s="4008" t="str">
        <f>'LCOHT (1.27 GW)'!E202</f>
        <v>CGH2 TOTAL ANNUAL COST (A$/year)</v>
      </c>
      <c r="F202" s="4009"/>
      <c r="G202" s="4009"/>
      <c r="H202" s="4009"/>
      <c r="I202" s="4009"/>
      <c r="J202" s="4010"/>
      <c r="O202" s="152"/>
    </row>
    <row r="203" spans="1:15" ht="14.25" customHeight="1" x14ac:dyDescent="0.2">
      <c r="A203" s="152"/>
      <c r="B203" s="488"/>
      <c r="D203" s="4002"/>
      <c r="E203" s="2300">
        <f>'LCOHT (1.27 GW)'!E203</f>
        <v>300</v>
      </c>
      <c r="F203" s="2301" t="str">
        <f>'LCOHT (1.27 GW)'!F203</f>
        <v>kg H2/load</v>
      </c>
      <c r="G203" s="2302">
        <f>'LCOHT (1.27 GW)'!G203</f>
        <v>700</v>
      </c>
      <c r="H203" s="2301" t="str">
        <f>'LCOHT (1.27 GW)'!H203</f>
        <v>kg H2/load</v>
      </c>
      <c r="I203" s="2300">
        <f>'LCOHT (1.27 GW)'!I203</f>
        <v>4400</v>
      </c>
      <c r="J203" s="2301" t="str">
        <f>'LCOHT (1.27 GW)'!J203</f>
        <v>kg H2/load</v>
      </c>
      <c r="O203" s="152"/>
    </row>
    <row r="204" spans="1:15" x14ac:dyDescent="0.2">
      <c r="A204" s="152"/>
      <c r="B204" s="488"/>
      <c r="D204" s="4003"/>
      <c r="E204" s="854" t="str">
        <f>'LCOHT (1.27 GW)'!E204</f>
        <v>Low</v>
      </c>
      <c r="F204" s="854" t="str">
        <f>'LCOHT (1.27 GW)'!F204</f>
        <v>High</v>
      </c>
      <c r="G204" s="854" t="str">
        <f>'LCOHT (1.27 GW)'!G204</f>
        <v>Low</v>
      </c>
      <c r="H204" s="2448" t="str">
        <f>'LCOHT (1.27 GW)'!H204</f>
        <v>High</v>
      </c>
      <c r="I204" s="854" t="str">
        <f>'LCOHT (1.27 GW)'!I204</f>
        <v>Low</v>
      </c>
      <c r="J204" s="853" t="str">
        <f>'LCOHT (1.27 GW)'!J204</f>
        <v>High</v>
      </c>
      <c r="O204" s="152"/>
    </row>
    <row r="205" spans="1:15" x14ac:dyDescent="0.2">
      <c r="A205" s="152"/>
      <c r="B205" s="488"/>
      <c r="D205" s="2457" t="str">
        <f>'LCOHT (1.27 GW)'!D205</f>
        <v xml:space="preserve">Small LH₂ carriers </v>
      </c>
      <c r="E205" s="432">
        <f>'LCOHT (1.27 GW)'!E205</f>
        <v>64599217.85832075</v>
      </c>
      <c r="F205" s="432">
        <f>'LCOHT (1.27 GW)'!F205</f>
        <v>204140278.02662638</v>
      </c>
      <c r="G205" s="432">
        <f>'LCOHT (1.27 GW)'!G205</f>
        <v>28912626.282137465</v>
      </c>
      <c r="H205" s="300">
        <f>'LCOHT (1.27 GW)'!H205</f>
        <v>89943184.982839882</v>
      </c>
      <c r="I205" s="432">
        <f>'LCOHT (1.27 GW)'!I205</f>
        <v>6405741.8221582333</v>
      </c>
      <c r="J205" s="1726">
        <f>'LCOHT (1.27 GW)'!J205</f>
        <v>17921154.710906349</v>
      </c>
      <c r="O205" s="152"/>
    </row>
    <row r="206" spans="1:15" x14ac:dyDescent="0.2">
      <c r="A206" s="152"/>
      <c r="B206" s="488"/>
      <c r="D206" s="2458" t="str">
        <f>'LCOHT (1.27 GW)'!D206</f>
        <v>Medium LH₂ carriers</v>
      </c>
      <c r="E206" s="1017">
        <f>'LCOHT (1.27 GW)'!E206</f>
        <v>430661452.38880497</v>
      </c>
      <c r="F206" s="1017">
        <f>'LCOHT (1.27 GW)'!F206</f>
        <v>1360935186.8441761</v>
      </c>
      <c r="G206" s="1017">
        <f>'LCOHT (1.27 GW)'!G206</f>
        <v>192750841.88091642</v>
      </c>
      <c r="H206" s="1735">
        <f>'LCOHT (1.27 GW)'!H206</f>
        <v>599621233.21893251</v>
      </c>
      <c r="I206" s="1017">
        <f>'LCOHT (1.27 GW)'!I206</f>
        <v>42704945.481054887</v>
      </c>
      <c r="J206" s="1016">
        <f>'LCOHT (1.27 GW)'!J206</f>
        <v>119474364.73937564</v>
      </c>
      <c r="O206" s="152"/>
    </row>
    <row r="207" spans="1:15" ht="32" x14ac:dyDescent="0.2">
      <c r="A207" s="152"/>
      <c r="B207" s="488"/>
      <c r="D207" s="2459" t="str">
        <f>'LCOHT (1.27 GW)'!D207</f>
        <v xml:space="preserve">Large future carriers (under development) </v>
      </c>
      <c r="E207" s="2081">
        <f>'LCOHT (1.27 GW)'!E207</f>
        <v>1722645809.5552199</v>
      </c>
      <c r="F207" s="2081">
        <f>'LCOHT (1.27 GW)'!F207</f>
        <v>3402337967.1104398</v>
      </c>
      <c r="G207" s="2081">
        <f>'LCOHT (1.27 GW)'!G207</f>
        <v>771003367.52366567</v>
      </c>
      <c r="H207" s="3161">
        <f>'LCOHT (1.27 GW)'!H207</f>
        <v>1499053083.0473313</v>
      </c>
      <c r="I207" s="2081">
        <f>'LCOHT (1.27 GW)'!I207</f>
        <v>170819781.92421955</v>
      </c>
      <c r="J207" s="2080">
        <f>'LCOHT (1.27 GW)'!J207</f>
        <v>298685911.8484391</v>
      </c>
      <c r="O207" s="152"/>
    </row>
    <row r="208" spans="1:15" x14ac:dyDescent="0.2">
      <c r="A208" s="152"/>
      <c r="B208" s="488"/>
      <c r="D208" s="300"/>
      <c r="E208" s="300"/>
      <c r="F208" s="300"/>
      <c r="G208" s="300"/>
      <c r="H208" s="300"/>
      <c r="I208" s="300"/>
      <c r="J208" s="300"/>
      <c r="O208" s="152"/>
    </row>
    <row r="209" spans="1:15" ht="17" x14ac:dyDescent="0.25">
      <c r="A209" s="152"/>
      <c r="B209" s="488"/>
      <c r="D209" s="3164" t="s">
        <v>1308</v>
      </c>
      <c r="E209" s="2806"/>
      <c r="F209" s="2806"/>
      <c r="G209" s="300"/>
      <c r="H209" s="300"/>
      <c r="I209" s="300"/>
      <c r="J209" s="300"/>
      <c r="O209" s="152"/>
    </row>
    <row r="210" spans="1:15" x14ac:dyDescent="0.2">
      <c r="A210" s="152"/>
      <c r="B210" s="488"/>
      <c r="D210" s="4001" t="str">
        <f>'LCOHT (1.27 GW)'!D209</f>
        <v>SHIP CARRIER</v>
      </c>
      <c r="E210" s="4008" t="str">
        <f>'LCOHT (1.27 GW)'!E209</f>
        <v>LH2 TOTAL ANNUAL COST (A$/year)</v>
      </c>
      <c r="F210" s="4009"/>
      <c r="G210" s="4009"/>
      <c r="H210" s="4009"/>
      <c r="I210" s="4009"/>
      <c r="J210" s="4010"/>
      <c r="O210" s="152"/>
    </row>
    <row r="211" spans="1:15" x14ac:dyDescent="0.2">
      <c r="A211" s="152"/>
      <c r="B211" s="488"/>
      <c r="D211" s="4002"/>
      <c r="E211" s="2449">
        <f>'LCOHT (1.27 GW)'!E210</f>
        <v>300</v>
      </c>
      <c r="F211" s="2450" t="str">
        <f>'LCOHT (1.27 GW)'!F210</f>
        <v>kg H2/load</v>
      </c>
      <c r="G211" s="2449">
        <f>'LCOHT (1.27 GW)'!G210</f>
        <v>700</v>
      </c>
      <c r="H211" s="2450" t="str">
        <f>'LCOHT (1.27 GW)'!H210</f>
        <v>kg H2/load</v>
      </c>
      <c r="I211" s="2449">
        <f>'LCOHT (1.27 GW)'!I210</f>
        <v>4400</v>
      </c>
      <c r="J211" s="2450" t="str">
        <f>'LCOHT (1.27 GW)'!J210</f>
        <v>kg H2/load</v>
      </c>
      <c r="O211" s="152"/>
    </row>
    <row r="212" spans="1:15" x14ac:dyDescent="0.2">
      <c r="A212" s="152"/>
      <c r="B212" s="488"/>
      <c r="D212" s="4003"/>
      <c r="E212" s="854" t="str">
        <f>'LCOHT (1.27 GW)'!E211</f>
        <v>Low</v>
      </c>
      <c r="F212" s="853" t="str">
        <f>'LCOHT (1.27 GW)'!F211</f>
        <v>High</v>
      </c>
      <c r="G212" s="854" t="str">
        <f>'LCOHT (1.27 GW)'!G211</f>
        <v>Low</v>
      </c>
      <c r="H212" s="853" t="str">
        <f>'LCOHT (1.27 GW)'!H211</f>
        <v>High</v>
      </c>
      <c r="I212" s="854" t="str">
        <f>'LCOHT (1.27 GW)'!I211</f>
        <v>Low</v>
      </c>
      <c r="J212" s="853" t="str">
        <f>'LCOHT (1.27 GW)'!J211</f>
        <v>High</v>
      </c>
      <c r="O212" s="152"/>
    </row>
    <row r="213" spans="1:15" x14ac:dyDescent="0.2">
      <c r="A213" s="152"/>
      <c r="B213" s="488"/>
      <c r="D213" s="868" t="str">
        <f>'LCOHT (1.27 GW)'!D212</f>
        <v xml:space="preserve">Small LH₂ carriers </v>
      </c>
      <c r="E213" s="1017">
        <f>'LCOHT (1.27 GW)'!E212</f>
        <v>73885388.338320747</v>
      </c>
      <c r="F213" s="1016">
        <f>'LCOHT (1.27 GW)'!F212</f>
        <v>222712618.98662639</v>
      </c>
      <c r="G213" s="1017">
        <f>'LCOHT (1.27 GW)'!G212</f>
        <v>38198796.762137465</v>
      </c>
      <c r="H213" s="1016">
        <f>'LCOHT (1.27 GW)'!H212</f>
        <v>108515525.94283988</v>
      </c>
      <c r="I213" s="1017">
        <f>'LCOHT (1.27 GW)'!I212</f>
        <v>71835103.079999998</v>
      </c>
      <c r="J213" s="1016">
        <f>'LCOHT (1.27 GW)'!J212</f>
        <v>216151706.16</v>
      </c>
      <c r="O213" s="152"/>
    </row>
    <row r="214" spans="1:15" x14ac:dyDescent="0.2">
      <c r="A214" s="152"/>
      <c r="B214" s="488"/>
      <c r="D214" s="2453" t="str">
        <f>'LCOHT (1.27 GW)'!D213</f>
        <v>Medium LH₂ carriers</v>
      </c>
      <c r="E214" s="432">
        <f>'LCOHT (1.27 GW)'!E213</f>
        <v>492569255.58880496</v>
      </c>
      <c r="F214" s="1726">
        <f>'LCOHT (1.27 GW)'!F213</f>
        <v>1484750793.2441761</v>
      </c>
      <c r="G214" s="432">
        <f>'LCOHT (1.27 GW)'!G213</f>
        <v>254658645.0809164</v>
      </c>
      <c r="H214" s="1726">
        <f>'LCOHT (1.27 GW)'!H213</f>
        <v>723436839.61893249</v>
      </c>
      <c r="I214" s="432">
        <f>'LCOHT (1.27 GW)'!I213</f>
        <v>478900687.19999999</v>
      </c>
      <c r="J214" s="1726">
        <f>'LCOHT (1.27 GW)'!J213</f>
        <v>1441011374.4000001</v>
      </c>
      <c r="O214" s="152"/>
    </row>
    <row r="215" spans="1:15" ht="32" x14ac:dyDescent="0.2">
      <c r="A215" s="152"/>
      <c r="B215" s="488"/>
      <c r="D215" s="2456" t="str">
        <f>'LCOHT (1.27 GW)'!D214</f>
        <v xml:space="preserve">Large future carriers (under development) </v>
      </c>
      <c r="E215" s="2085">
        <f>'LCOHT (1.27 GW)'!E214</f>
        <v>1970277022.3552198</v>
      </c>
      <c r="F215" s="2087">
        <f>'LCOHT (1.27 GW)'!F214</f>
        <v>3711876983.1104398</v>
      </c>
      <c r="G215" s="2085">
        <f>'LCOHT (1.27 GW)'!G214</f>
        <v>1018634580.3236656</v>
      </c>
      <c r="H215" s="2087">
        <f>'LCOHT (1.27 GW)'!H214</f>
        <v>1808592099.0473313</v>
      </c>
      <c r="I215" s="2085">
        <f>'LCOHT (1.27 GW)'!I214</f>
        <v>1915602748.8</v>
      </c>
      <c r="J215" s="2087">
        <f>'LCOHT (1.27 GW)'!J214</f>
        <v>3602528436</v>
      </c>
      <c r="K215" s="23"/>
      <c r="O215" s="152"/>
    </row>
    <row r="216" spans="1:15" x14ac:dyDescent="0.2">
      <c r="A216" s="152"/>
      <c r="B216" s="488"/>
      <c r="D216" s="300"/>
      <c r="E216" s="300"/>
      <c r="F216" s="300"/>
      <c r="G216" s="300"/>
      <c r="H216" s="300"/>
      <c r="I216" s="300"/>
      <c r="J216" s="300"/>
      <c r="O216" s="152"/>
    </row>
    <row r="217" spans="1:15" x14ac:dyDescent="0.2">
      <c r="A217" s="152"/>
      <c r="B217" s="488"/>
      <c r="D217" s="2764" t="s">
        <v>1309</v>
      </c>
      <c r="E217" s="3088"/>
      <c r="F217" s="1023"/>
      <c r="G217" s="1023"/>
      <c r="H217" s="1023"/>
      <c r="I217" s="1023"/>
      <c r="J217" s="1023"/>
      <c r="O217" s="152"/>
    </row>
    <row r="218" spans="1:15" x14ac:dyDescent="0.2">
      <c r="A218" s="152"/>
      <c r="B218" s="488"/>
      <c r="D218" s="3444" t="str">
        <f>D167</f>
        <v>Tube Trailer Capacity (kg H2/load)</v>
      </c>
      <c r="E218" s="4020" t="s">
        <v>1179</v>
      </c>
      <c r="F218" s="4021"/>
      <c r="G218" s="1023"/>
      <c r="H218" s="1023"/>
      <c r="I218" s="1023"/>
      <c r="J218" s="1023"/>
      <c r="O218" s="152"/>
    </row>
    <row r="219" spans="1:15" x14ac:dyDescent="0.2">
      <c r="A219" s="152"/>
      <c r="B219" s="488"/>
      <c r="D219" s="3445"/>
      <c r="E219" s="1055" t="s">
        <v>129</v>
      </c>
      <c r="F219" s="1056" t="s">
        <v>139</v>
      </c>
      <c r="G219" s="1023"/>
      <c r="H219" s="1023"/>
      <c r="I219" s="1023"/>
      <c r="J219" s="1023"/>
      <c r="O219" s="152"/>
    </row>
    <row r="220" spans="1:15" x14ac:dyDescent="0.2">
      <c r="A220" s="152"/>
      <c r="B220" s="488"/>
      <c r="D220" s="2460">
        <f>D170</f>
        <v>300</v>
      </c>
      <c r="E220" s="1046">
        <f>G162+E170</f>
        <v>64599217.85832075</v>
      </c>
      <c r="F220" s="1040">
        <f>H162+J170</f>
        <v>1855918998.8091643</v>
      </c>
      <c r="G220" s="1023"/>
      <c r="H220" s="1023"/>
      <c r="I220" s="1023"/>
      <c r="J220" s="1023"/>
      <c r="O220" s="152"/>
    </row>
    <row r="221" spans="1:15" x14ac:dyDescent="0.2">
      <c r="A221" s="152"/>
      <c r="B221" s="488"/>
      <c r="D221" s="2298">
        <f>D171</f>
        <v>700</v>
      </c>
      <c r="E221" s="1045">
        <f>G163+E171</f>
        <v>66383547.437129915</v>
      </c>
      <c r="F221" s="1044">
        <f>H163+J171</f>
        <v>324921534453.48553</v>
      </c>
      <c r="G221" s="1023"/>
      <c r="H221" s="1023"/>
      <c r="I221" s="1023"/>
      <c r="J221" s="1023"/>
      <c r="O221" s="152"/>
    </row>
    <row r="222" spans="1:15" x14ac:dyDescent="0.2">
      <c r="A222" s="152"/>
      <c r="B222" s="488"/>
      <c r="D222" s="2299">
        <f>D172</f>
        <v>4400</v>
      </c>
      <c r="E222" s="1047">
        <f>G164+E172</f>
        <v>22504807.057611406</v>
      </c>
      <c r="F222" s="1042">
        <f>H164+J172</f>
        <v>9288214136.1691761</v>
      </c>
      <c r="G222" s="1023"/>
      <c r="H222" s="1023"/>
      <c r="I222" s="1023"/>
      <c r="J222" s="1023"/>
      <c r="O222" s="152"/>
    </row>
    <row r="223" spans="1:15" x14ac:dyDescent="0.2">
      <c r="A223" s="152"/>
      <c r="B223" s="488"/>
      <c r="E223" s="1023"/>
      <c r="F223" s="1023"/>
      <c r="G223" s="1023"/>
      <c r="H223" s="1023"/>
      <c r="I223" s="1023"/>
      <c r="J223" s="1023"/>
      <c r="O223" s="152"/>
    </row>
    <row r="224" spans="1:15" ht="16" thickBot="1" x14ac:dyDescent="0.25">
      <c r="A224" s="152"/>
      <c r="B224" s="941"/>
      <c r="C224" s="289"/>
      <c r="D224" s="937"/>
      <c r="E224" s="1039"/>
      <c r="F224" s="1039"/>
      <c r="G224" s="1039"/>
      <c r="H224" s="1039"/>
      <c r="I224" s="1039"/>
      <c r="J224" s="1039"/>
      <c r="K224" s="289"/>
      <c r="L224" s="289"/>
      <c r="M224" s="289"/>
      <c r="N224" s="289"/>
      <c r="O224" s="940"/>
    </row>
    <row r="225" spans="1:15" ht="15.75" customHeight="1" x14ac:dyDescent="0.2">
      <c r="A225" s="152"/>
      <c r="B225" s="488"/>
      <c r="D225" s="3484" t="s">
        <v>1236</v>
      </c>
      <c r="E225" s="3484"/>
      <c r="F225" s="3484"/>
      <c r="G225" s="3484"/>
      <c r="H225" s="3484"/>
      <c r="I225" s="3484"/>
      <c r="J225" s="3484"/>
      <c r="K225" s="3484"/>
      <c r="L225" s="3484"/>
      <c r="O225" s="152"/>
    </row>
    <row r="226" spans="1:15" ht="18.75" customHeight="1" x14ac:dyDescent="0.2">
      <c r="A226" s="152"/>
      <c r="B226" s="488"/>
      <c r="D226" s="3485"/>
      <c r="E226" s="3485"/>
      <c r="F226" s="3485"/>
      <c r="G226" s="3485"/>
      <c r="H226" s="3485"/>
      <c r="I226" s="3485"/>
      <c r="J226" s="3485"/>
      <c r="K226" s="3485"/>
      <c r="L226" s="3485"/>
      <c r="O226" s="152"/>
    </row>
    <row r="227" spans="1:15" x14ac:dyDescent="0.2">
      <c r="A227" s="152"/>
      <c r="B227" s="488"/>
      <c r="O227" s="152"/>
    </row>
    <row r="228" spans="1:15" ht="16" x14ac:dyDescent="0.2">
      <c r="A228" s="152"/>
      <c r="B228" s="488"/>
      <c r="D228" s="2939" t="s">
        <v>1310</v>
      </c>
      <c r="E228" s="2954"/>
      <c r="O228" s="152"/>
    </row>
    <row r="229" spans="1:15" x14ac:dyDescent="0.2">
      <c r="A229" s="152"/>
      <c r="B229" s="488"/>
      <c r="D229" s="3541" t="s">
        <v>264</v>
      </c>
      <c r="E229" s="3456" t="s">
        <v>1238</v>
      </c>
      <c r="F229" s="3457"/>
      <c r="O229" s="152"/>
    </row>
    <row r="230" spans="1:15" x14ac:dyDescent="0.2">
      <c r="A230" s="152"/>
      <c r="B230" s="488"/>
      <c r="D230" s="3553"/>
      <c r="E230" s="733" t="str">
        <f>E245</f>
        <v>Low</v>
      </c>
      <c r="F230" s="734" t="str">
        <f>F245</f>
        <v>High</v>
      </c>
      <c r="O230" s="152"/>
    </row>
    <row r="231" spans="1:15" ht="32" x14ac:dyDescent="0.2">
      <c r="A231" s="152"/>
      <c r="B231" s="488"/>
      <c r="D231" s="735" t="s">
        <v>1239</v>
      </c>
      <c r="E231" s="935">
        <f>E66</f>
        <v>86922720.85722068</v>
      </c>
      <c r="F231" s="636">
        <f>F66</f>
        <v>317351443.06252623</v>
      </c>
      <c r="O231" s="152"/>
    </row>
    <row r="232" spans="1:15" ht="32" x14ac:dyDescent="0.2">
      <c r="A232" s="152"/>
      <c r="B232" s="488"/>
      <c r="D232" s="736" t="s">
        <v>1240</v>
      </c>
      <c r="E232" s="725">
        <f>E152</f>
        <v>153756580.14141101</v>
      </c>
      <c r="F232" s="726">
        <f>F152</f>
        <v>556823230.72464406</v>
      </c>
      <c r="O232" s="152"/>
    </row>
    <row r="233" spans="1:15" ht="16" x14ac:dyDescent="0.2">
      <c r="A233" s="152"/>
      <c r="B233" s="488"/>
      <c r="D233" s="736" t="s">
        <v>1241</v>
      </c>
      <c r="E233" s="725">
        <f t="shared" ref="E233:F235" si="8">G162</f>
        <v>62451535.258320749</v>
      </c>
      <c r="F233" s="725">
        <f t="shared" si="8"/>
        <v>1784329578.8091643</v>
      </c>
      <c r="O233" s="152"/>
    </row>
    <row r="234" spans="1:15" ht="16" x14ac:dyDescent="0.2">
      <c r="A234" s="152"/>
      <c r="B234" s="488"/>
      <c r="D234" s="736" t="s">
        <v>1242</v>
      </c>
      <c r="E234" s="725">
        <f t="shared" si="8"/>
        <v>64235864.837129913</v>
      </c>
      <c r="F234" s="725">
        <f t="shared" si="8"/>
        <v>324849945033.48553</v>
      </c>
      <c r="O234" s="152"/>
    </row>
    <row r="235" spans="1:15" ht="16" x14ac:dyDescent="0.2">
      <c r="A235" s="152"/>
      <c r="B235" s="488"/>
      <c r="D235" s="736" t="s">
        <v>1243</v>
      </c>
      <c r="E235" s="725">
        <f t="shared" si="8"/>
        <v>11070953.977611406</v>
      </c>
      <c r="F235" s="725">
        <f t="shared" si="8"/>
        <v>8907085700.1691761</v>
      </c>
      <c r="O235" s="152"/>
    </row>
    <row r="236" spans="1:15" ht="32" x14ac:dyDescent="0.2">
      <c r="A236" s="152"/>
      <c r="B236" s="488"/>
      <c r="D236" s="736" t="s">
        <v>1244</v>
      </c>
      <c r="E236" s="725">
        <f>G25</f>
        <v>230486658.62400001</v>
      </c>
      <c r="F236" s="726">
        <f>H25</f>
        <v>219181507.19999999</v>
      </c>
      <c r="O236" s="152"/>
    </row>
    <row r="237" spans="1:15" ht="32" x14ac:dyDescent="0.2">
      <c r="A237" s="152"/>
      <c r="B237" s="488"/>
      <c r="D237" s="736" t="s">
        <v>1245</v>
      </c>
      <c r="E237" s="2074">
        <f>G28</f>
        <v>228410202.24000001</v>
      </c>
      <c r="F237" s="725">
        <f>H28</f>
        <v>223795854.72</v>
      </c>
      <c r="O237" s="152"/>
    </row>
    <row r="238" spans="1:15" ht="32" x14ac:dyDescent="0.2">
      <c r="A238" s="152"/>
      <c r="B238" s="488"/>
      <c r="D238" s="736" t="s">
        <v>1246</v>
      </c>
      <c r="E238" s="725">
        <f>H26</f>
        <v>223795854.72</v>
      </c>
      <c r="F238" s="726">
        <f>G27</f>
        <v>230025223.87200001</v>
      </c>
      <c r="O238" s="152"/>
    </row>
    <row r="239" spans="1:15" ht="16" x14ac:dyDescent="0.2">
      <c r="A239" s="152"/>
      <c r="B239" s="488"/>
      <c r="D239" s="737" t="s">
        <v>1247</v>
      </c>
      <c r="E239" s="936">
        <f>G29</f>
        <v>225185465.47564799</v>
      </c>
      <c r="F239" s="724">
        <f>H29</f>
        <v>204715527.72479996</v>
      </c>
      <c r="O239" s="152"/>
    </row>
    <row r="240" spans="1:15" ht="16" x14ac:dyDescent="0.2">
      <c r="A240" s="152"/>
      <c r="B240" s="488"/>
      <c r="D240" s="737" t="str">
        <f>D30</f>
        <v>Total Losses Pipeline+Trailers</v>
      </c>
      <c r="E240" s="936">
        <f>G30</f>
        <v>227497246.66164672</v>
      </c>
      <c r="F240" s="936">
        <f>H30</f>
        <v>211330425.61209598</v>
      </c>
      <c r="O240" s="152"/>
    </row>
    <row r="241" spans="1:15" x14ac:dyDescent="0.2">
      <c r="A241" s="152"/>
      <c r="B241" s="2515"/>
      <c r="C241" s="9"/>
      <c r="D241" s="2516"/>
      <c r="E241" s="2517"/>
      <c r="F241" s="2517"/>
      <c r="G241" s="357"/>
      <c r="H241" s="9"/>
      <c r="I241" s="9"/>
      <c r="J241" s="9"/>
      <c r="K241" s="9"/>
      <c r="L241" s="9"/>
      <c r="M241" s="9"/>
      <c r="N241" s="9"/>
      <c r="O241" s="2518"/>
    </row>
    <row r="242" spans="1:15" ht="16.5" customHeight="1" x14ac:dyDescent="0.2">
      <c r="A242" s="152"/>
      <c r="B242" s="488"/>
      <c r="D242" s="4016" t="s">
        <v>1248</v>
      </c>
      <c r="E242" s="4016"/>
      <c r="F242" s="2461"/>
      <c r="O242" s="152"/>
    </row>
    <row r="243" spans="1:15" ht="16" thickBot="1" x14ac:dyDescent="0.25">
      <c r="A243" s="152"/>
      <c r="B243" s="488"/>
      <c r="G243" s="2462"/>
      <c r="H243" s="792"/>
      <c r="I243" s="792"/>
      <c r="J243" s="792"/>
      <c r="O243" s="152"/>
    </row>
    <row r="244" spans="1:15" x14ac:dyDescent="0.2">
      <c r="A244" s="152"/>
      <c r="B244" s="488"/>
      <c r="C244" s="1713"/>
      <c r="D244" s="3887" t="s">
        <v>1249</v>
      </c>
      <c r="E244" s="3883" t="s">
        <v>1250</v>
      </c>
      <c r="F244" s="3884"/>
      <c r="G244" s="3885" t="s">
        <v>1251</v>
      </c>
      <c r="H244" s="3886"/>
      <c r="I244" s="3889" t="s">
        <v>1311</v>
      </c>
      <c r="J244" s="3890"/>
      <c r="O244" s="152"/>
    </row>
    <row r="245" spans="1:15" x14ac:dyDescent="0.2">
      <c r="A245" s="152"/>
      <c r="B245" s="488"/>
      <c r="C245" s="1713"/>
      <c r="D245" s="3888"/>
      <c r="E245" s="909" t="s">
        <v>129</v>
      </c>
      <c r="F245" s="910" t="s">
        <v>139</v>
      </c>
      <c r="G245" s="910" t="s">
        <v>129</v>
      </c>
      <c r="H245" s="1066" t="s">
        <v>139</v>
      </c>
      <c r="I245" s="1067" t="str">
        <f>G245</f>
        <v>Low</v>
      </c>
      <c r="J245" s="1068" t="str">
        <f>H245</f>
        <v>High</v>
      </c>
      <c r="O245" s="152"/>
    </row>
    <row r="246" spans="1:15" x14ac:dyDescent="0.2">
      <c r="A246" s="152"/>
      <c r="B246" s="488"/>
      <c r="C246" s="1713"/>
      <c r="D246" s="2483" t="s">
        <v>1312</v>
      </c>
      <c r="E246" s="1032">
        <f>E231/$E$236</f>
        <v>0.37712690780519487</v>
      </c>
      <c r="F246" s="1033">
        <f>F231/$E$236</f>
        <v>1.3768755421988714</v>
      </c>
      <c r="G246" s="1033">
        <f>E66/$H$25</f>
        <v>0.39657871673409445</v>
      </c>
      <c r="H246" s="1061">
        <f>F66/$H$25</f>
        <v>1.4478933333228134</v>
      </c>
      <c r="I246" s="1077">
        <f>AVERAGE(E246:F246)</f>
        <v>0.87700122500203315</v>
      </c>
      <c r="J246" s="1078">
        <f>AVERAGE(G246:H246)</f>
        <v>0.92223602502845392</v>
      </c>
      <c r="O246" s="152"/>
    </row>
    <row r="247" spans="1:15" x14ac:dyDescent="0.2">
      <c r="A247" s="152"/>
      <c r="B247" s="488"/>
      <c r="C247" s="1713"/>
      <c r="D247" s="2484" t="s">
        <v>1313</v>
      </c>
      <c r="E247" s="1034">
        <f>E152/$E$238</f>
        <v>0.68703944643560111</v>
      </c>
      <c r="F247" s="1035">
        <f>F152/$E$238</f>
        <v>2.488085543055782</v>
      </c>
      <c r="G247" s="1060">
        <f>E152/$F$238</f>
        <v>0.66843356373373419</v>
      </c>
      <c r="H247" s="1062">
        <f>F152/$F$238</f>
        <v>2.4207050920402291</v>
      </c>
      <c r="I247" s="2155">
        <f t="shared" ref="I247:I248" si="9">AVERAGE(E247:F247)</f>
        <v>1.5875624947456917</v>
      </c>
      <c r="J247" s="1078">
        <f t="shared" ref="J247:J248" si="10">AVERAGE(G247:H247)</f>
        <v>1.5445693278869816</v>
      </c>
      <c r="O247" s="152"/>
    </row>
    <row r="248" spans="1:15" ht="16" thickBot="1" x14ac:dyDescent="0.25">
      <c r="A248" s="152"/>
      <c r="B248" s="488"/>
      <c r="C248" s="1713"/>
      <c r="D248" s="2485" t="s">
        <v>1314</v>
      </c>
      <c r="E248" s="1036">
        <f>(E231+E232)/$E$239</f>
        <v>1.0688047760554034</v>
      </c>
      <c r="F248" s="1037">
        <f>(F231+F232)/$E$239</f>
        <v>3.8820208575215762</v>
      </c>
      <c r="G248" s="1037">
        <f>(E231+E232)/$F$239</f>
        <v>1.1756768217512938</v>
      </c>
      <c r="H248" s="1065">
        <f>(F231+F232)/$F$239</f>
        <v>4.2701923176161181</v>
      </c>
      <c r="I248" s="2153">
        <f t="shared" si="9"/>
        <v>2.4754128167884897</v>
      </c>
      <c r="J248" s="2154">
        <f t="shared" si="10"/>
        <v>2.722934569683706</v>
      </c>
      <c r="O248" s="152"/>
    </row>
    <row r="249" spans="1:15" x14ac:dyDescent="0.2">
      <c r="A249" s="152"/>
      <c r="B249" s="488"/>
      <c r="D249" s="2"/>
      <c r="E249" s="1029"/>
      <c r="F249" s="1029"/>
      <c r="G249" s="1029"/>
      <c r="H249" s="1029"/>
      <c r="O249" s="152"/>
    </row>
    <row r="250" spans="1:15" ht="16" thickBot="1" x14ac:dyDescent="0.25">
      <c r="A250" s="152"/>
      <c r="B250" s="488"/>
      <c r="D250" s="2764" t="s">
        <v>1254</v>
      </c>
      <c r="E250" s="894"/>
      <c r="I250" s="792"/>
      <c r="J250" s="792"/>
      <c r="O250" s="152"/>
    </row>
    <row r="251" spans="1:15" x14ac:dyDescent="0.2">
      <c r="A251" s="152"/>
      <c r="B251" s="488"/>
      <c r="D251" s="3892" t="s">
        <v>1255</v>
      </c>
      <c r="E251" s="3874" t="str">
        <f>E244</f>
        <v>Low Range Production (A$/kg)</v>
      </c>
      <c r="F251" s="3873"/>
      <c r="G251" s="3876" t="str">
        <f>G244</f>
        <v>High Range Production (A$/kg)</v>
      </c>
      <c r="H251" s="3877"/>
      <c r="I251" s="3891" t="str">
        <f>I244</f>
        <v>LCOT Range (A$/kg)</v>
      </c>
      <c r="J251" s="3877"/>
      <c r="K251" s="3855" t="s">
        <v>16</v>
      </c>
      <c r="O251" s="152"/>
    </row>
    <row r="252" spans="1:15" x14ac:dyDescent="0.2">
      <c r="A252" s="152"/>
      <c r="B252" s="488"/>
      <c r="D252" s="3893"/>
      <c r="E252" s="1069" t="str">
        <f>E245</f>
        <v>Low</v>
      </c>
      <c r="F252" s="41" t="str">
        <f>F245</f>
        <v>High</v>
      </c>
      <c r="G252" s="41" t="str">
        <f t="shared" ref="G252:H252" si="11">G245</f>
        <v>Low</v>
      </c>
      <c r="H252" s="1070" t="str">
        <f t="shared" si="11"/>
        <v>High</v>
      </c>
      <c r="I252" s="1063" t="str">
        <f>I245</f>
        <v>Low</v>
      </c>
      <c r="J252" s="1064" t="str">
        <f>J245</f>
        <v>High</v>
      </c>
      <c r="K252" s="3856"/>
      <c r="O252" s="152"/>
    </row>
    <row r="253" spans="1:15" x14ac:dyDescent="0.2">
      <c r="A253" s="152"/>
      <c r="B253" s="488"/>
      <c r="D253" s="2480">
        <f>D170</f>
        <v>300</v>
      </c>
      <c r="E253" s="1027">
        <f t="shared" ref="E253:F255" si="12">E220/$E$237</f>
        <v>0.28282107027094916</v>
      </c>
      <c r="F253" s="846">
        <f t="shared" si="12"/>
        <v>8.1253769779472194</v>
      </c>
      <c r="G253" s="1028">
        <f t="shared" ref="G253:H255" si="13">E220/$F$237</f>
        <v>0.28865243254457701</v>
      </c>
      <c r="H253" s="1043">
        <f t="shared" si="13"/>
        <v>8.2929105238842755</v>
      </c>
      <c r="I253" s="1027">
        <f>E253</f>
        <v>0.28282107027094916</v>
      </c>
      <c r="J253" s="301">
        <f>H253</f>
        <v>8.2929105238842755</v>
      </c>
      <c r="K253" s="1030" t="str">
        <f>'Hydrogen Transportation'!F41</f>
        <v>CGH2</v>
      </c>
      <c r="O253" s="152"/>
    </row>
    <row r="254" spans="1:15" x14ac:dyDescent="0.2">
      <c r="A254" s="152"/>
      <c r="B254" s="488"/>
      <c r="D254" s="2481">
        <f>D171</f>
        <v>700</v>
      </c>
      <c r="E254" s="1028">
        <f t="shared" si="12"/>
        <v>0.29063302245745565</v>
      </c>
      <c r="F254" s="1028">
        <f t="shared" si="12"/>
        <v>1422.5351200034274</v>
      </c>
      <c r="G254" s="1028">
        <f t="shared" si="13"/>
        <v>0.29662545591018674</v>
      </c>
      <c r="H254" s="1028">
        <f t="shared" si="13"/>
        <v>1451.865741034426</v>
      </c>
      <c r="I254" s="1028">
        <f t="shared" ref="I254:I255" si="14">E254</f>
        <v>0.29063302245745565</v>
      </c>
      <c r="J254" s="415">
        <f t="shared" ref="J254:J255" si="15">H254</f>
        <v>1451.865741034426</v>
      </c>
      <c r="K254" s="793" t="str">
        <f>'Hydrogen Transportation'!F42</f>
        <v>CGH2</v>
      </c>
      <c r="O254" s="152"/>
    </row>
    <row r="255" spans="1:15" ht="16" thickBot="1" x14ac:dyDescent="0.25">
      <c r="A255" s="152"/>
      <c r="B255" s="488"/>
      <c r="D255" s="2482">
        <f>D172</f>
        <v>4400</v>
      </c>
      <c r="E255" s="1038">
        <f t="shared" si="12"/>
        <v>9.8528029120015737E-2</v>
      </c>
      <c r="F255" s="1038">
        <f t="shared" si="12"/>
        <v>40.664620253738349</v>
      </c>
      <c r="G255" s="1038">
        <f t="shared" si="13"/>
        <v>0.10055953487506762</v>
      </c>
      <c r="H255" s="1071">
        <f t="shared" si="13"/>
        <v>41.50306603216594</v>
      </c>
      <c r="I255" s="1038">
        <f t="shared" si="14"/>
        <v>9.8528029120015737E-2</v>
      </c>
      <c r="J255" s="1071">
        <f t="shared" si="15"/>
        <v>41.50306603216594</v>
      </c>
      <c r="K255" s="1031" t="str">
        <f>'Hydrogen Transportation'!F43</f>
        <v>LH₂ cryogenic trailer</v>
      </c>
      <c r="O255" s="152"/>
    </row>
    <row r="256" spans="1:15" ht="16" thickBot="1" x14ac:dyDescent="0.25">
      <c r="A256" s="152"/>
      <c r="B256" s="488"/>
      <c r="O256" s="152"/>
    </row>
    <row r="257" spans="1:15" ht="18" customHeight="1" x14ac:dyDescent="0.2">
      <c r="A257" s="152"/>
      <c r="B257" s="488"/>
      <c r="C257" s="1713"/>
      <c r="D257" s="3757" t="s">
        <v>1259</v>
      </c>
      <c r="E257" s="3872" t="str">
        <f>E244</f>
        <v>Low Range Production (A$/kg)</v>
      </c>
      <c r="F257" s="3873"/>
      <c r="G257" s="3874" t="str">
        <f t="shared" ref="G257" si="16">G244</f>
        <v>High Range Production (A$/kg)</v>
      </c>
      <c r="H257" s="3873"/>
      <c r="I257" s="3872" t="str">
        <f>I251</f>
        <v>LCOT Range (A$/kg)</v>
      </c>
      <c r="J257" s="3875"/>
      <c r="O257" s="152"/>
    </row>
    <row r="258" spans="1:15" x14ac:dyDescent="0.2">
      <c r="A258" s="152"/>
      <c r="B258" s="488"/>
      <c r="C258" s="1713"/>
      <c r="D258" s="3759"/>
      <c r="E258" s="41" t="str">
        <f>E245</f>
        <v>Low</v>
      </c>
      <c r="F258" s="42" t="str">
        <f t="shared" ref="F258:H258" si="17">F245</f>
        <v>High</v>
      </c>
      <c r="G258" s="41" t="str">
        <f t="shared" si="17"/>
        <v>Low</v>
      </c>
      <c r="H258" s="41" t="str">
        <f t="shared" si="17"/>
        <v>High</v>
      </c>
      <c r="I258" s="1085" t="str">
        <f>I252</f>
        <v>Low</v>
      </c>
      <c r="J258" s="1086" t="str">
        <f>J252</f>
        <v>High</v>
      </c>
      <c r="O258" s="152"/>
    </row>
    <row r="259" spans="1:15" ht="30" customHeight="1" x14ac:dyDescent="0.2">
      <c r="A259" s="152"/>
      <c r="B259" s="488"/>
      <c r="C259" s="1713"/>
      <c r="D259" s="2486" t="s">
        <v>1315</v>
      </c>
      <c r="E259" s="1072">
        <f>SUM(E231:E235)/$E$239</f>
        <v>1.6805598632768719</v>
      </c>
      <c r="F259" s="1073">
        <f>SUM(F231:F235)/$E$239</f>
        <v>1493.9487070164912</v>
      </c>
      <c r="G259" s="1072">
        <f>SUM(E231:E235)/$F$239</f>
        <v>1.8486025914967683</v>
      </c>
      <c r="H259" s="1072">
        <f>SUM(F231:F235)/$F$239</f>
        <v>1643.3317918047526</v>
      </c>
      <c r="I259" s="1081">
        <f>E259</f>
        <v>1.6805598632768719</v>
      </c>
      <c r="J259" s="1082">
        <f>H259</f>
        <v>1643.3317918047526</v>
      </c>
      <c r="O259" s="152"/>
    </row>
    <row r="260" spans="1:15" ht="33" thickBot="1" x14ac:dyDescent="0.25">
      <c r="A260" s="152"/>
      <c r="B260" s="488"/>
      <c r="C260" s="1713"/>
      <c r="D260" s="2487" t="s">
        <v>1316</v>
      </c>
      <c r="E260" s="1074">
        <f>SUM(E233:E235,E231)/$E$240</f>
        <v>0.98762107334181304</v>
      </c>
      <c r="F260" s="1075">
        <f>SUM(F233:F235,F231)/$E$240</f>
        <v>1476.3198969833866</v>
      </c>
      <c r="G260" s="1074">
        <f>SUM(E233:E235,E231)/$F$240</f>
        <v>1.0631742886975126</v>
      </c>
      <c r="H260" s="1074">
        <f>SUM(F233:F235,F231)/$F$240</f>
        <v>1589.2586729182394</v>
      </c>
      <c r="I260" s="1084">
        <f>E260</f>
        <v>0.98762107334181304</v>
      </c>
      <c r="J260" s="1083">
        <f>H260</f>
        <v>1589.2586729182394</v>
      </c>
      <c r="O260" s="152"/>
    </row>
    <row r="261" spans="1:15" x14ac:dyDescent="0.2">
      <c r="A261" s="152"/>
      <c r="B261" s="488"/>
      <c r="O261" s="152"/>
    </row>
    <row r="262" spans="1:15" ht="16" thickBot="1" x14ac:dyDescent="0.25">
      <c r="A262" s="152"/>
      <c r="B262" s="941"/>
      <c r="C262" s="289"/>
      <c r="D262" s="289"/>
      <c r="E262" s="1087"/>
      <c r="F262" s="289"/>
      <c r="G262" s="939"/>
      <c r="H262" s="289"/>
      <c r="I262" s="289"/>
      <c r="J262" s="289"/>
      <c r="K262" s="289"/>
      <c r="L262" s="289"/>
      <c r="M262" s="289"/>
      <c r="N262" s="289"/>
      <c r="O262" s="940"/>
    </row>
    <row r="263" spans="1:15" ht="15" customHeight="1" x14ac:dyDescent="0.2">
      <c r="A263" s="152"/>
      <c r="B263" s="488"/>
      <c r="D263" s="3484" t="s">
        <v>1317</v>
      </c>
      <c r="E263" s="3484"/>
      <c r="F263" s="3484"/>
      <c r="G263" s="3484"/>
      <c r="H263" s="3484"/>
      <c r="I263" s="3484"/>
      <c r="J263" s="3484"/>
      <c r="O263" s="152"/>
    </row>
    <row r="264" spans="1:15" x14ac:dyDescent="0.2">
      <c r="A264" s="152"/>
      <c r="B264" s="488"/>
      <c r="D264" s="3485"/>
      <c r="E264" s="3485"/>
      <c r="F264" s="3485"/>
      <c r="G264" s="3485"/>
      <c r="H264" s="3485"/>
      <c r="I264" s="3485"/>
      <c r="J264" s="3485"/>
      <c r="O264" s="152"/>
    </row>
    <row r="265" spans="1:15" x14ac:dyDescent="0.2">
      <c r="A265" s="152"/>
      <c r="B265" s="488"/>
      <c r="D265" s="45"/>
      <c r="E265" s="45"/>
      <c r="F265" s="45"/>
      <c r="G265" s="45"/>
      <c r="H265" s="45"/>
      <c r="I265" s="45"/>
      <c r="J265" s="45"/>
      <c r="O265" s="152"/>
    </row>
    <row r="266" spans="1:15" ht="17" x14ac:dyDescent="0.25">
      <c r="A266" s="152"/>
      <c r="B266" s="488"/>
      <c r="C266" s="3164" t="s">
        <v>1318</v>
      </c>
      <c r="D266" s="2763"/>
      <c r="O266" s="152"/>
    </row>
    <row r="267" spans="1:15" x14ac:dyDescent="0.2">
      <c r="A267" s="152"/>
      <c r="B267" s="488"/>
      <c r="D267" s="4005" t="str">
        <f>D202</f>
        <v>SHIP CARRIER</v>
      </c>
      <c r="E267" s="4008" t="s">
        <v>1319</v>
      </c>
      <c r="F267" s="4009"/>
      <c r="G267" s="4009"/>
      <c r="H267" s="4009"/>
      <c r="I267" s="4009"/>
      <c r="J267" s="4010"/>
      <c r="O267" s="152"/>
    </row>
    <row r="268" spans="1:15" x14ac:dyDescent="0.2">
      <c r="A268" s="152"/>
      <c r="B268" s="488"/>
      <c r="D268" s="4006"/>
      <c r="E268" s="2449">
        <f t="shared" ref="E268:J269" si="18">E203</f>
        <v>300</v>
      </c>
      <c r="F268" s="2450" t="str">
        <f t="shared" si="18"/>
        <v>kg H2/load</v>
      </c>
      <c r="G268" s="2449">
        <f t="shared" si="18"/>
        <v>700</v>
      </c>
      <c r="H268" s="2450" t="str">
        <f t="shared" si="18"/>
        <v>kg H2/load</v>
      </c>
      <c r="I268" s="2449">
        <f t="shared" si="18"/>
        <v>4400</v>
      </c>
      <c r="J268" s="2467" t="str">
        <f t="shared" si="18"/>
        <v>kg H2/load</v>
      </c>
      <c r="O268" s="152"/>
    </row>
    <row r="269" spans="1:15" x14ac:dyDescent="0.2">
      <c r="A269" s="152"/>
      <c r="B269" s="488"/>
      <c r="D269" s="4007"/>
      <c r="E269" s="2077" t="str">
        <f t="shared" si="18"/>
        <v>Low</v>
      </c>
      <c r="F269" s="2160" t="str">
        <f t="shared" si="18"/>
        <v>High</v>
      </c>
      <c r="G269" s="2160" t="str">
        <f t="shared" si="18"/>
        <v>Low</v>
      </c>
      <c r="H269" s="2160" t="str">
        <f t="shared" si="18"/>
        <v>High</v>
      </c>
      <c r="I269" s="2160" t="str">
        <f t="shared" si="18"/>
        <v>Low</v>
      </c>
      <c r="J269" s="2160" t="str">
        <f t="shared" si="18"/>
        <v>High</v>
      </c>
      <c r="O269" s="152"/>
    </row>
    <row r="270" spans="1:15" x14ac:dyDescent="0.2">
      <c r="A270" s="152"/>
      <c r="B270" s="488"/>
      <c r="D270" s="2478" t="str">
        <f>D205</f>
        <v xml:space="preserve">Small LH₂ carriers </v>
      </c>
      <c r="E270" s="52">
        <f t="shared" ref="E270:F272" si="19">E205/E$237</f>
        <v>0.28282107027094916</v>
      </c>
      <c r="F270" s="52">
        <f t="shared" si="19"/>
        <v>0.91217184644476323</v>
      </c>
      <c r="G270" s="53">
        <f t="shared" ref="G270:H272" si="20">G205/E$237</f>
        <v>0.12658202654081877</v>
      </c>
      <c r="H270" s="53">
        <f t="shared" si="20"/>
        <v>0.40189835104573951</v>
      </c>
      <c r="I270" s="53">
        <f t="shared" ref="I270:J272" si="21">I205/E$237</f>
        <v>2.8044902370111542E-2</v>
      </c>
      <c r="J270" s="53">
        <f t="shared" si="21"/>
        <v>8.0078135197491601E-2</v>
      </c>
      <c r="O270" s="152"/>
    </row>
    <row r="271" spans="1:15" x14ac:dyDescent="0.2">
      <c r="A271" s="152"/>
      <c r="B271" s="488"/>
      <c r="D271" s="2478" t="str">
        <f>D206</f>
        <v>Medium LH₂ carriers</v>
      </c>
      <c r="E271" s="52">
        <f t="shared" si="19"/>
        <v>1.8854738018063275</v>
      </c>
      <c r="F271" s="52">
        <f t="shared" si="19"/>
        <v>6.0811456429650894</v>
      </c>
      <c r="G271" s="53">
        <f t="shared" si="20"/>
        <v>0.8438801769387918</v>
      </c>
      <c r="H271" s="53">
        <f t="shared" si="20"/>
        <v>2.67932234030493</v>
      </c>
      <c r="I271" s="53">
        <f t="shared" si="21"/>
        <v>0.18696601580074362</v>
      </c>
      <c r="J271" s="53">
        <f t="shared" si="21"/>
        <v>0.53385423464994386</v>
      </c>
      <c r="O271" s="152"/>
    </row>
    <row r="272" spans="1:15" ht="32" x14ac:dyDescent="0.2">
      <c r="A272" s="152"/>
      <c r="B272" s="488"/>
      <c r="D272" s="2479" t="str">
        <f>D207</f>
        <v xml:space="preserve">Large future carriers (under development) </v>
      </c>
      <c r="E272" s="52">
        <f t="shared" si="19"/>
        <v>7.54189520722531</v>
      </c>
      <c r="F272" s="52">
        <f t="shared" si="19"/>
        <v>15.20286410741272</v>
      </c>
      <c r="G272" s="53">
        <f t="shared" si="20"/>
        <v>3.3755207077551672</v>
      </c>
      <c r="H272" s="53">
        <f t="shared" si="20"/>
        <v>6.698305850762325</v>
      </c>
      <c r="I272" s="53">
        <f t="shared" si="21"/>
        <v>0.74786406320297449</v>
      </c>
      <c r="J272" s="53">
        <f t="shared" si="21"/>
        <v>1.3346355866248598</v>
      </c>
      <c r="O272" s="152"/>
    </row>
    <row r="273" spans="1:15" x14ac:dyDescent="0.2">
      <c r="A273" s="152"/>
      <c r="B273" s="488"/>
      <c r="D273" s="1793"/>
      <c r="E273" s="465"/>
      <c r="F273" s="465"/>
      <c r="G273" s="465"/>
      <c r="H273" s="465"/>
      <c r="I273" s="465"/>
      <c r="J273" s="465"/>
      <c r="O273" s="152"/>
    </row>
    <row r="274" spans="1:15" ht="17" x14ac:dyDescent="0.25">
      <c r="A274" s="152"/>
      <c r="B274" s="488"/>
      <c r="C274" s="3164" t="s">
        <v>1320</v>
      </c>
      <c r="D274" s="2763"/>
      <c r="O274" s="152"/>
    </row>
    <row r="275" spans="1:15" x14ac:dyDescent="0.2">
      <c r="A275" s="152"/>
      <c r="B275" s="488"/>
      <c r="D275" s="4005" t="str">
        <f>D267</f>
        <v>SHIP CARRIER</v>
      </c>
      <c r="E275" s="4008" t="s">
        <v>1321</v>
      </c>
      <c r="F275" s="4009"/>
      <c r="G275" s="4009"/>
      <c r="H275" s="4009"/>
      <c r="I275" s="4009"/>
      <c r="J275" s="4010"/>
      <c r="O275" s="152"/>
    </row>
    <row r="276" spans="1:15" x14ac:dyDescent="0.2">
      <c r="A276" s="152"/>
      <c r="B276" s="488"/>
      <c r="D276" s="4006"/>
      <c r="E276" s="2300">
        <f t="shared" ref="E276:J276" si="22">E268</f>
        <v>300</v>
      </c>
      <c r="F276" s="2467" t="str">
        <f t="shared" si="22"/>
        <v>kg H2/load</v>
      </c>
      <c r="G276" s="2449">
        <f t="shared" si="22"/>
        <v>700</v>
      </c>
      <c r="H276" s="2467" t="str">
        <f t="shared" si="22"/>
        <v>kg H2/load</v>
      </c>
      <c r="I276" s="2449">
        <f t="shared" si="22"/>
        <v>4400</v>
      </c>
      <c r="J276" s="2467" t="str">
        <f t="shared" si="22"/>
        <v>kg H2/load</v>
      </c>
      <c r="O276" s="152"/>
    </row>
    <row r="277" spans="1:15" x14ac:dyDescent="0.2">
      <c r="A277" s="152"/>
      <c r="B277" s="488"/>
      <c r="D277" s="4015"/>
      <c r="E277" s="2077" t="str">
        <f t="shared" ref="E277:J277" si="23">E269</f>
        <v>Low</v>
      </c>
      <c r="F277" s="2077" t="str">
        <f t="shared" si="23"/>
        <v>High</v>
      </c>
      <c r="G277" s="2077" t="str">
        <f t="shared" si="23"/>
        <v>Low</v>
      </c>
      <c r="H277" s="2160" t="str">
        <f t="shared" si="23"/>
        <v>High</v>
      </c>
      <c r="I277" s="2077" t="str">
        <f t="shared" si="23"/>
        <v>Low</v>
      </c>
      <c r="J277" s="2160" t="str">
        <f t="shared" si="23"/>
        <v>High</v>
      </c>
      <c r="O277" s="152"/>
    </row>
    <row r="278" spans="1:15" x14ac:dyDescent="0.2">
      <c r="A278" s="152"/>
      <c r="B278" s="488"/>
      <c r="D278" s="2475" t="str">
        <f t="shared" ref="D278" si="24">D270</f>
        <v xml:space="preserve">Small LH₂ carriers </v>
      </c>
      <c r="E278" s="50">
        <f t="shared" ref="E278:F280" si="25">E213/E$237</f>
        <v>0.32347674321782843</v>
      </c>
      <c r="F278" s="50">
        <f t="shared" si="25"/>
        <v>0.99515971493426947</v>
      </c>
      <c r="G278" s="52">
        <f t="shared" ref="G278:H280" si="26">G213/E$237</f>
        <v>0.16723769948769809</v>
      </c>
      <c r="H278" s="52">
        <f t="shared" si="26"/>
        <v>0.48488621953524574</v>
      </c>
      <c r="I278" s="52">
        <f t="shared" ref="I278:J280" si="27">I213/E$237</f>
        <v>0.31450041362215464</v>
      </c>
      <c r="J278" s="52">
        <f t="shared" si="27"/>
        <v>0.96584320755375963</v>
      </c>
      <c r="O278" s="152"/>
    </row>
    <row r="279" spans="1:15" x14ac:dyDescent="0.2">
      <c r="A279" s="152"/>
      <c r="B279" s="488"/>
      <c r="D279" s="2476" t="str">
        <f t="shared" ref="D279" si="28">D271</f>
        <v>Medium LH₂ carriers</v>
      </c>
      <c r="E279" s="52">
        <f t="shared" si="25"/>
        <v>2.1565116214521898</v>
      </c>
      <c r="F279" s="52">
        <f t="shared" si="25"/>
        <v>6.6343980995617979</v>
      </c>
      <c r="G279" s="52">
        <f t="shared" si="26"/>
        <v>1.1149179965846538</v>
      </c>
      <c r="H279" s="52">
        <f t="shared" si="26"/>
        <v>3.2325747969016381</v>
      </c>
      <c r="I279" s="50">
        <f t="shared" si="27"/>
        <v>2.0966694241476977</v>
      </c>
      <c r="J279" s="50">
        <f t="shared" si="27"/>
        <v>6.4389547170250649</v>
      </c>
      <c r="O279" s="152"/>
    </row>
    <row r="280" spans="1:15" ht="32" x14ac:dyDescent="0.2">
      <c r="A280" s="152"/>
      <c r="B280" s="488"/>
      <c r="D280" s="2477" t="str">
        <f>D272</f>
        <v xml:space="preserve">Large future carriers (under development) </v>
      </c>
      <c r="E280" s="52">
        <f t="shared" si="25"/>
        <v>8.6260464858087591</v>
      </c>
      <c r="F280" s="52">
        <f t="shared" si="25"/>
        <v>16.585995248904492</v>
      </c>
      <c r="G280" s="52">
        <f t="shared" si="26"/>
        <v>4.4596719863386154</v>
      </c>
      <c r="H280" s="52">
        <f t="shared" si="26"/>
        <v>8.0814369922540958</v>
      </c>
      <c r="I280" s="52">
        <f t="shared" si="27"/>
        <v>8.386677696590791</v>
      </c>
      <c r="J280" s="52">
        <f t="shared" si="27"/>
        <v>16.097386792562659</v>
      </c>
      <c r="O280" s="152"/>
    </row>
    <row r="281" spans="1:15" x14ac:dyDescent="0.2">
      <c r="A281" s="152"/>
      <c r="B281" s="488"/>
      <c r="D281" s="1793"/>
      <c r="E281" s="465"/>
      <c r="F281" s="465"/>
      <c r="G281" s="465"/>
      <c r="H281" s="465"/>
      <c r="I281" s="465"/>
      <c r="J281" s="465"/>
      <c r="O281" s="152"/>
    </row>
    <row r="282" spans="1:15" ht="16" x14ac:dyDescent="0.2">
      <c r="A282" s="152"/>
      <c r="B282" s="488"/>
      <c r="C282" s="2939" t="s">
        <v>1322</v>
      </c>
      <c r="D282" s="2939"/>
      <c r="E282" s="3169"/>
      <c r="O282" s="152"/>
    </row>
    <row r="283" spans="1:15" x14ac:dyDescent="0.2">
      <c r="A283" s="152"/>
      <c r="B283" s="597"/>
      <c r="C283" s="3335" t="s">
        <v>1323</v>
      </c>
      <c r="D283" s="3945" t="s">
        <v>1324</v>
      </c>
      <c r="E283" s="3494" t="s">
        <v>1325</v>
      </c>
      <c r="F283" s="3494"/>
      <c r="G283" s="3494"/>
      <c r="H283" s="3494"/>
      <c r="I283" s="3494"/>
      <c r="J283" s="3494"/>
      <c r="K283" s="3494"/>
      <c r="L283" s="3495"/>
      <c r="O283" s="152"/>
    </row>
    <row r="284" spans="1:15" x14ac:dyDescent="0.2">
      <c r="A284" s="152"/>
      <c r="B284" s="597"/>
      <c r="C284" s="4023"/>
      <c r="D284" s="3946"/>
      <c r="E284" s="3953" t="str">
        <f>D270</f>
        <v xml:space="preserve">Small LH₂ carriers </v>
      </c>
      <c r="F284" s="3952"/>
      <c r="G284" s="3951" t="str">
        <f>D271</f>
        <v>Medium LH₂ carriers</v>
      </c>
      <c r="H284" s="3952"/>
      <c r="I284" s="3951" t="str">
        <f>D272</f>
        <v xml:space="preserve">Large future carriers (under development) </v>
      </c>
      <c r="J284" s="3953"/>
      <c r="K284" s="3657" t="s">
        <v>1326</v>
      </c>
      <c r="L284" s="3658"/>
      <c r="O284" s="152"/>
    </row>
    <row r="285" spans="1:15" x14ac:dyDescent="0.2">
      <c r="A285" s="152"/>
      <c r="B285" s="597"/>
      <c r="C285" s="3336"/>
      <c r="D285" s="3947"/>
      <c r="E285" s="2076" t="str">
        <f>E269</f>
        <v>Low</v>
      </c>
      <c r="F285" s="2076" t="str">
        <f t="shared" ref="F285:J285" si="29">F269</f>
        <v>High</v>
      </c>
      <c r="G285" s="2077" t="str">
        <f t="shared" si="29"/>
        <v>Low</v>
      </c>
      <c r="H285" s="2076" t="str">
        <f t="shared" si="29"/>
        <v>High</v>
      </c>
      <c r="I285" s="2077" t="str">
        <f t="shared" si="29"/>
        <v>Low</v>
      </c>
      <c r="J285" s="2191" t="str">
        <f t="shared" si="29"/>
        <v>High</v>
      </c>
      <c r="K285" s="2077" t="str">
        <f>I285</f>
        <v>Low</v>
      </c>
      <c r="L285" s="2160" t="str">
        <f>J285</f>
        <v>High</v>
      </c>
      <c r="O285" s="152"/>
    </row>
    <row r="286" spans="1:15" ht="19.5" customHeight="1" x14ac:dyDescent="0.2">
      <c r="A286" s="152"/>
      <c r="B286" s="488"/>
      <c r="C286" s="4011" t="s">
        <v>1327</v>
      </c>
      <c r="D286" s="844" t="s">
        <v>1019</v>
      </c>
      <c r="E286" s="1028">
        <f>E270</f>
        <v>0.28282107027094916</v>
      </c>
      <c r="F286" s="415">
        <f>F270</f>
        <v>0.91217184644476323</v>
      </c>
      <c r="G286" s="1028">
        <f>E271</f>
        <v>1.8854738018063275</v>
      </c>
      <c r="H286" s="415">
        <f>F271</f>
        <v>6.0811456429650894</v>
      </c>
      <c r="I286" s="1028">
        <f>E272</f>
        <v>7.54189520722531</v>
      </c>
      <c r="J286" s="1780">
        <f>F272</f>
        <v>15.20286410741272</v>
      </c>
      <c r="K286" s="1027">
        <f>AVERAGE(E286,G286,I286)</f>
        <v>3.2367300264341954</v>
      </c>
      <c r="L286" s="1043">
        <f>AVERAGE(F286,H286,J286)</f>
        <v>7.3987271989408576</v>
      </c>
      <c r="O286" s="152"/>
    </row>
    <row r="287" spans="1:15" x14ac:dyDescent="0.2">
      <c r="A287" s="152"/>
      <c r="B287" s="488"/>
      <c r="C287" s="4012"/>
      <c r="D287" s="844" t="s">
        <v>1021</v>
      </c>
      <c r="E287" s="846">
        <f>E278</f>
        <v>0.32347674321782843</v>
      </c>
      <c r="F287" s="282">
        <f>F278</f>
        <v>0.99515971493426947</v>
      </c>
      <c r="G287" s="846">
        <f>E279</f>
        <v>2.1565116214521898</v>
      </c>
      <c r="H287" s="282">
        <f>F279</f>
        <v>6.6343980995617979</v>
      </c>
      <c r="I287" s="846">
        <f>E280</f>
        <v>8.6260464858087591</v>
      </c>
      <c r="J287" s="2194">
        <f>F280</f>
        <v>16.585995248904492</v>
      </c>
      <c r="K287" s="1028">
        <f t="shared" ref="K287:K291" si="30">AVERAGE(E287,G287,I287)</f>
        <v>3.7020116168262596</v>
      </c>
      <c r="L287" s="415">
        <f t="shared" ref="L287:L291" si="31">AVERAGE(F287,H287,J287)</f>
        <v>8.0718510211335204</v>
      </c>
      <c r="O287" s="152"/>
    </row>
    <row r="288" spans="1:15" x14ac:dyDescent="0.2">
      <c r="A288" s="152"/>
      <c r="B288" s="488"/>
      <c r="C288" s="4013" t="s">
        <v>1328</v>
      </c>
      <c r="D288" s="3174" t="str">
        <f t="shared" ref="D288:D293" si="32">D286</f>
        <v>CGH2</v>
      </c>
      <c r="E288" s="1028">
        <f>G270</f>
        <v>0.12658202654081877</v>
      </c>
      <c r="F288" s="415">
        <f>H270</f>
        <v>0.40189835104573951</v>
      </c>
      <c r="G288" s="1028">
        <f>G271</f>
        <v>0.8438801769387918</v>
      </c>
      <c r="H288" s="415">
        <f>H271</f>
        <v>2.67932234030493</v>
      </c>
      <c r="I288" s="1028">
        <f>G272</f>
        <v>3.3755207077551672</v>
      </c>
      <c r="J288" s="301">
        <f>H272</f>
        <v>6.698305850762325</v>
      </c>
      <c r="K288" s="1027">
        <f t="shared" si="30"/>
        <v>1.4486609704115925</v>
      </c>
      <c r="L288" s="1043">
        <f t="shared" si="31"/>
        <v>3.2598421807043318</v>
      </c>
      <c r="O288" s="152"/>
    </row>
    <row r="289" spans="1:15" x14ac:dyDescent="0.2">
      <c r="A289" s="152"/>
      <c r="B289" s="488"/>
      <c r="C289" s="4012"/>
      <c r="D289" s="3174" t="str">
        <f t="shared" si="32"/>
        <v>LH2</v>
      </c>
      <c r="E289" s="846">
        <f>G278</f>
        <v>0.16723769948769809</v>
      </c>
      <c r="F289" s="282">
        <f>H278</f>
        <v>0.48488621953524574</v>
      </c>
      <c r="G289" s="846">
        <f>G279</f>
        <v>1.1149179965846538</v>
      </c>
      <c r="H289" s="282">
        <f>H279</f>
        <v>3.2325747969016381</v>
      </c>
      <c r="I289" s="846">
        <f>G280</f>
        <v>4.4596719863386154</v>
      </c>
      <c r="J289" s="2194">
        <f>H280</f>
        <v>8.0814369922540958</v>
      </c>
      <c r="K289" s="1028">
        <f t="shared" si="30"/>
        <v>1.9139425608036558</v>
      </c>
      <c r="L289" s="415">
        <f t="shared" si="31"/>
        <v>3.9329660028969933</v>
      </c>
      <c r="O289" s="152"/>
    </row>
    <row r="290" spans="1:15" x14ac:dyDescent="0.2">
      <c r="A290" s="152"/>
      <c r="B290" s="488"/>
      <c r="C290" s="4013" t="s">
        <v>1329</v>
      </c>
      <c r="D290" s="2298" t="str">
        <f t="shared" si="32"/>
        <v>CGH2</v>
      </c>
      <c r="E290" s="1028">
        <f>I270</f>
        <v>2.8044902370111542E-2</v>
      </c>
      <c r="F290" s="415">
        <f>J270</f>
        <v>8.0078135197491601E-2</v>
      </c>
      <c r="G290" s="1028">
        <f>I271</f>
        <v>0.18696601580074362</v>
      </c>
      <c r="H290" s="415">
        <f>J271</f>
        <v>0.53385423464994386</v>
      </c>
      <c r="I290" s="1028">
        <f>I272</f>
        <v>0.74786406320297449</v>
      </c>
      <c r="J290" s="2193">
        <f>J272</f>
        <v>1.3346355866248598</v>
      </c>
      <c r="K290" s="1028">
        <f t="shared" si="30"/>
        <v>0.32095832712460987</v>
      </c>
      <c r="L290" s="415">
        <f t="shared" si="31"/>
        <v>0.64952265215743177</v>
      </c>
      <c r="O290" s="152"/>
    </row>
    <row r="291" spans="1:15" x14ac:dyDescent="0.2">
      <c r="A291" s="152"/>
      <c r="B291" s="488"/>
      <c r="C291" s="4014"/>
      <c r="D291" s="2576" t="str">
        <f t="shared" si="32"/>
        <v>LH2</v>
      </c>
      <c r="E291" s="2195">
        <f>I278</f>
        <v>0.31450041362215464</v>
      </c>
      <c r="F291" s="2196">
        <f>J278</f>
        <v>0.96584320755375963</v>
      </c>
      <c r="G291" s="301">
        <f>I279</f>
        <v>2.0966694241476977</v>
      </c>
      <c r="H291" s="2196">
        <f>J279</f>
        <v>6.4389547170250649</v>
      </c>
      <c r="I291" s="1043">
        <f>I280</f>
        <v>8.386677696590791</v>
      </c>
      <c r="J291" s="301">
        <f>J280</f>
        <v>16.097386792562659</v>
      </c>
      <c r="K291" s="1027">
        <f t="shared" si="30"/>
        <v>3.5992825114535481</v>
      </c>
      <c r="L291" s="1043">
        <f t="shared" si="31"/>
        <v>7.8340615723804943</v>
      </c>
      <c r="O291" s="152"/>
    </row>
    <row r="292" spans="1:15" x14ac:dyDescent="0.2">
      <c r="A292" s="152"/>
      <c r="B292" s="488"/>
      <c r="C292" s="3726" t="s">
        <v>1330</v>
      </c>
      <c r="D292" s="2298" t="str">
        <f t="shared" si="32"/>
        <v>CGH2</v>
      </c>
      <c r="E292" s="2192">
        <f>AVERAGE(E286,E288,E290)</f>
        <v>0.14581599972729314</v>
      </c>
      <c r="F292" s="1028">
        <f t="shared" ref="F292:J292" si="33">AVERAGE(F286,F288,F290)</f>
        <v>0.46471611089599807</v>
      </c>
      <c r="G292" s="2192">
        <f t="shared" si="33"/>
        <v>0.97210666484862107</v>
      </c>
      <c r="H292" s="1028">
        <f t="shared" si="33"/>
        <v>3.0981074059733209</v>
      </c>
      <c r="I292" s="415">
        <f t="shared" si="33"/>
        <v>3.8884266593944843</v>
      </c>
      <c r="J292" s="415">
        <f t="shared" si="33"/>
        <v>7.7452685149333016</v>
      </c>
      <c r="K292" s="1028">
        <f>AVERAGE(K286,K288,K290)</f>
        <v>1.6687831079901327</v>
      </c>
      <c r="L292" s="415">
        <f>AVERAGE(L286,L288,L290)</f>
        <v>3.7693640106008739</v>
      </c>
      <c r="O292" s="152"/>
    </row>
    <row r="293" spans="1:15" x14ac:dyDescent="0.2">
      <c r="A293" s="152"/>
      <c r="B293" s="513"/>
      <c r="C293" s="3727"/>
      <c r="D293" s="2298" t="str">
        <f t="shared" si="32"/>
        <v>LH2</v>
      </c>
      <c r="E293" s="2192">
        <f>AVERAGE(E287,E289,E291)</f>
        <v>0.26840495210922705</v>
      </c>
      <c r="F293" s="1028">
        <f t="shared" ref="F293:J293" si="34">AVERAGE(F287,F289,F291)</f>
        <v>0.81529638067442489</v>
      </c>
      <c r="G293" s="2192">
        <f t="shared" si="34"/>
        <v>1.7893663473948471</v>
      </c>
      <c r="H293" s="1028">
        <f t="shared" si="34"/>
        <v>5.4353092044961668</v>
      </c>
      <c r="I293" s="415">
        <f t="shared" si="34"/>
        <v>7.1574653895793885</v>
      </c>
      <c r="J293" s="2192">
        <f t="shared" si="34"/>
        <v>13.588273011240416</v>
      </c>
      <c r="K293" s="1028">
        <f>AVERAGE(K287,K289,K291)</f>
        <v>3.0717455630278212</v>
      </c>
      <c r="L293" s="282">
        <f>AVERAGE(L287,L289,L291)</f>
        <v>6.612959532137002</v>
      </c>
      <c r="O293" s="152"/>
    </row>
    <row r="294" spans="1:15" x14ac:dyDescent="0.2">
      <c r="A294" s="152"/>
      <c r="B294" s="488"/>
      <c r="C294" s="45"/>
      <c r="D294" s="147"/>
      <c r="E294" s="301"/>
      <c r="F294" s="301"/>
      <c r="G294" s="301"/>
      <c r="H294" s="301"/>
      <c r="I294" s="301"/>
      <c r="J294" s="301"/>
      <c r="K294" s="300"/>
      <c r="L294" s="300"/>
      <c r="O294" s="152"/>
    </row>
    <row r="295" spans="1:15" x14ac:dyDescent="0.2">
      <c r="A295" s="152"/>
      <c r="B295" s="488"/>
      <c r="C295" s="45"/>
      <c r="D295" s="147"/>
      <c r="E295" s="301"/>
      <c r="F295" s="301"/>
      <c r="G295" s="301"/>
      <c r="H295" s="301"/>
      <c r="I295" s="301"/>
      <c r="J295" s="301"/>
      <c r="K295" s="300"/>
      <c r="L295" s="300"/>
      <c r="O295" s="152"/>
    </row>
    <row r="296" spans="1:15" x14ac:dyDescent="0.2">
      <c r="A296" s="152"/>
      <c r="B296" s="488"/>
      <c r="C296" s="45"/>
      <c r="D296" s="147"/>
      <c r="E296" s="301"/>
      <c r="F296" s="301"/>
      <c r="G296" s="301"/>
      <c r="H296" s="301"/>
      <c r="I296" s="301"/>
      <c r="J296" s="301"/>
      <c r="K296" s="300"/>
      <c r="L296" s="300"/>
      <c r="O296" s="152"/>
    </row>
    <row r="297" spans="1:15" x14ac:dyDescent="0.2">
      <c r="A297" s="152"/>
      <c r="B297" s="488"/>
      <c r="C297" s="45"/>
      <c r="D297" s="147"/>
      <c r="E297" s="301"/>
      <c r="F297" s="301"/>
      <c r="G297" s="301"/>
      <c r="H297" s="301"/>
      <c r="I297" s="301"/>
      <c r="J297" s="301"/>
      <c r="K297" s="300"/>
      <c r="L297" s="300"/>
      <c r="O297" s="152"/>
    </row>
    <row r="298" spans="1:15" x14ac:dyDescent="0.2">
      <c r="A298" s="152"/>
      <c r="B298" s="488"/>
      <c r="C298" s="45"/>
      <c r="D298" s="147"/>
      <c r="E298" s="301"/>
      <c r="F298" s="301"/>
      <c r="G298" s="301"/>
      <c r="H298" s="301"/>
      <c r="I298" s="301"/>
      <c r="J298" s="301"/>
      <c r="K298" s="300"/>
      <c r="L298" s="300"/>
      <c r="O298" s="152"/>
    </row>
    <row r="299" spans="1:15" x14ac:dyDescent="0.2">
      <c r="A299" s="152"/>
      <c r="B299" s="488"/>
      <c r="C299" s="45"/>
      <c r="D299" s="147"/>
      <c r="E299" s="301"/>
      <c r="F299" s="301"/>
      <c r="G299" s="301"/>
      <c r="H299" s="301"/>
      <c r="I299" s="301"/>
      <c r="J299" s="301"/>
      <c r="K299" s="300"/>
      <c r="L299" s="300"/>
      <c r="O299" s="152"/>
    </row>
    <row r="300" spans="1:15" x14ac:dyDescent="0.2">
      <c r="A300" s="152"/>
      <c r="B300" s="488"/>
      <c r="C300" s="45"/>
      <c r="D300" s="147"/>
      <c r="E300" s="301"/>
      <c r="F300" s="301"/>
      <c r="G300" s="301"/>
      <c r="H300" s="301"/>
      <c r="I300" s="301"/>
      <c r="J300" s="301"/>
      <c r="K300" s="300"/>
      <c r="L300" s="300"/>
      <c r="O300" s="152"/>
    </row>
    <row r="301" spans="1:15" x14ac:dyDescent="0.2">
      <c r="A301" s="152"/>
      <c r="B301" s="488"/>
      <c r="C301" s="45"/>
      <c r="D301" s="147"/>
      <c r="E301" s="301"/>
      <c r="F301" s="301"/>
      <c r="G301" s="301"/>
      <c r="H301" s="301"/>
      <c r="I301" s="301"/>
      <c r="J301" s="301"/>
      <c r="K301" s="300"/>
      <c r="L301" s="300"/>
      <c r="O301" s="152"/>
    </row>
    <row r="302" spans="1:15" x14ac:dyDescent="0.2">
      <c r="A302" s="152"/>
      <c r="B302" s="488"/>
      <c r="C302" s="45"/>
      <c r="D302" s="147"/>
      <c r="E302" s="301"/>
      <c r="F302" s="301"/>
      <c r="G302" s="301"/>
      <c r="H302" s="301"/>
      <c r="I302" s="301"/>
      <c r="J302" s="301"/>
      <c r="K302" s="300"/>
      <c r="L302" s="300"/>
      <c r="O302" s="152"/>
    </row>
    <row r="303" spans="1:15" x14ac:dyDescent="0.2">
      <c r="A303" s="152"/>
      <c r="B303" s="488"/>
      <c r="C303" s="45"/>
      <c r="D303" s="147"/>
      <c r="E303" s="301"/>
      <c r="F303" s="301"/>
      <c r="G303" s="301"/>
      <c r="H303" s="301"/>
      <c r="I303" s="301"/>
      <c r="J303" s="301"/>
      <c r="K303" s="300"/>
      <c r="L303" s="300"/>
      <c r="O303" s="152"/>
    </row>
    <row r="304" spans="1:15" x14ac:dyDescent="0.2">
      <c r="A304" s="152"/>
      <c r="B304" s="488"/>
      <c r="C304" s="45"/>
      <c r="D304" s="147"/>
      <c r="E304" s="301"/>
      <c r="F304" s="301"/>
      <c r="G304" s="301"/>
      <c r="H304" s="301"/>
      <c r="I304" s="301"/>
      <c r="J304" s="301"/>
      <c r="K304" s="300"/>
      <c r="L304" s="300"/>
      <c r="O304" s="152"/>
    </row>
    <row r="305" spans="1:15" x14ac:dyDescent="0.2">
      <c r="A305" s="152"/>
      <c r="B305" s="488"/>
      <c r="C305" s="45"/>
      <c r="D305" s="147"/>
      <c r="E305" s="301"/>
      <c r="F305" s="301"/>
      <c r="G305" s="301"/>
      <c r="H305" s="301"/>
      <c r="I305" s="301"/>
      <c r="J305" s="301"/>
      <c r="K305" s="300"/>
      <c r="L305" s="300"/>
      <c r="O305" s="152"/>
    </row>
    <row r="306" spans="1:15" x14ac:dyDescent="0.2">
      <c r="A306" s="152"/>
      <c r="B306" s="488"/>
      <c r="C306" s="45"/>
      <c r="D306" s="147"/>
      <c r="E306" s="301"/>
      <c r="F306" s="301"/>
      <c r="G306" s="301"/>
      <c r="H306" s="301"/>
      <c r="I306" s="301"/>
      <c r="J306" s="301"/>
      <c r="K306" s="300"/>
      <c r="L306" s="300"/>
      <c r="O306" s="152"/>
    </row>
    <row r="307" spans="1:15" x14ac:dyDescent="0.2">
      <c r="A307" s="152"/>
      <c r="B307" s="488"/>
      <c r="C307" s="45"/>
      <c r="D307" s="147"/>
      <c r="E307" s="301"/>
      <c r="F307" s="301"/>
      <c r="G307" s="301"/>
      <c r="H307" s="301"/>
      <c r="I307" s="301"/>
      <c r="J307" s="301"/>
      <c r="K307" s="300"/>
      <c r="L307" s="300"/>
      <c r="O307" s="152"/>
    </row>
    <row r="308" spans="1:15" x14ac:dyDescent="0.2">
      <c r="A308" s="152"/>
      <c r="B308" s="488"/>
      <c r="C308" s="45"/>
      <c r="D308" s="147"/>
      <c r="E308" s="301"/>
      <c r="F308" s="301"/>
      <c r="G308" s="301"/>
      <c r="H308" s="301"/>
      <c r="I308" s="301"/>
      <c r="J308" s="301"/>
      <c r="K308" s="300"/>
      <c r="L308" s="300"/>
      <c r="O308" s="152"/>
    </row>
    <row r="309" spans="1:15" x14ac:dyDescent="0.2">
      <c r="A309" s="152"/>
      <c r="B309" s="488"/>
      <c r="C309" s="45"/>
      <c r="D309" s="147"/>
      <c r="E309" s="301"/>
      <c r="F309" s="301"/>
      <c r="G309" s="301"/>
      <c r="H309" s="301"/>
      <c r="I309" s="301"/>
      <c r="J309" s="301"/>
      <c r="K309" s="300"/>
      <c r="L309" s="300"/>
      <c r="O309" s="152"/>
    </row>
    <row r="310" spans="1:15" x14ac:dyDescent="0.2">
      <c r="A310" s="152"/>
      <c r="B310" s="488"/>
      <c r="C310" s="45"/>
      <c r="D310" s="147"/>
      <c r="E310" s="301"/>
      <c r="F310" s="301"/>
      <c r="G310" s="301"/>
      <c r="H310" s="301"/>
      <c r="I310" s="301"/>
      <c r="J310" s="301"/>
      <c r="K310" s="300"/>
      <c r="L310" s="300"/>
      <c r="O310" s="152"/>
    </row>
    <row r="311" spans="1:15" x14ac:dyDescent="0.2">
      <c r="A311" s="152"/>
      <c r="B311" s="488"/>
      <c r="C311" s="45"/>
      <c r="D311" s="147"/>
      <c r="E311" s="301"/>
      <c r="F311" s="301"/>
      <c r="G311" s="301"/>
      <c r="H311" s="301"/>
      <c r="I311" s="301"/>
      <c r="J311" s="301"/>
      <c r="K311" s="300"/>
      <c r="L311" s="300"/>
      <c r="O311" s="152"/>
    </row>
    <row r="312" spans="1:15" x14ac:dyDescent="0.2">
      <c r="A312" s="152"/>
      <c r="B312" s="488"/>
      <c r="C312" s="45"/>
      <c r="D312" s="147"/>
      <c r="E312" s="301"/>
      <c r="F312" s="301"/>
      <c r="G312" s="301"/>
      <c r="H312" s="301"/>
      <c r="I312" s="301"/>
      <c r="J312" s="301"/>
      <c r="K312" s="300"/>
      <c r="L312" s="300"/>
      <c r="O312" s="152"/>
    </row>
    <row r="313" spans="1:15" x14ac:dyDescent="0.2">
      <c r="A313" s="152"/>
      <c r="B313" s="488"/>
      <c r="C313" s="45"/>
      <c r="D313" s="147"/>
      <c r="E313" s="301"/>
      <c r="F313" s="301"/>
      <c r="G313" s="301"/>
      <c r="H313" s="301"/>
      <c r="I313" s="301"/>
      <c r="J313" s="301"/>
      <c r="K313" s="300"/>
      <c r="L313" s="300"/>
      <c r="O313" s="152"/>
    </row>
    <row r="314" spans="1:15" x14ac:dyDescent="0.2">
      <c r="A314" s="152"/>
      <c r="B314" s="488"/>
      <c r="C314" s="45"/>
      <c r="D314" s="147"/>
      <c r="E314" s="301"/>
      <c r="F314" s="301"/>
      <c r="G314" s="301"/>
      <c r="H314" s="301"/>
      <c r="I314" s="301"/>
      <c r="J314" s="301"/>
      <c r="K314" s="300"/>
      <c r="L314" s="300"/>
      <c r="O314" s="152"/>
    </row>
    <row r="315" spans="1:15" x14ac:dyDescent="0.2">
      <c r="A315" s="152"/>
      <c r="B315" s="488"/>
      <c r="C315" s="45"/>
      <c r="D315" s="147"/>
      <c r="E315" s="301"/>
      <c r="F315" s="301"/>
      <c r="G315" s="301"/>
      <c r="H315" s="301"/>
      <c r="I315" s="301"/>
      <c r="J315" s="301"/>
      <c r="K315" s="300"/>
      <c r="L315" s="300"/>
      <c r="O315" s="152"/>
    </row>
    <row r="316" spans="1:15" x14ac:dyDescent="0.2">
      <c r="A316" s="152"/>
      <c r="B316" s="488"/>
      <c r="C316" s="45"/>
      <c r="D316" s="147"/>
      <c r="E316" s="301"/>
      <c r="F316" s="301"/>
      <c r="G316" s="301"/>
      <c r="H316" s="301"/>
      <c r="I316" s="301"/>
      <c r="J316" s="301"/>
      <c r="K316" s="300"/>
      <c r="L316" s="300"/>
      <c r="O316" s="152"/>
    </row>
    <row r="317" spans="1:15" x14ac:dyDescent="0.2">
      <c r="A317" s="152"/>
      <c r="B317" s="488"/>
      <c r="C317" s="45"/>
      <c r="D317" s="147"/>
      <c r="E317" s="301"/>
      <c r="F317" s="301"/>
      <c r="G317" s="301"/>
      <c r="H317" s="301"/>
      <c r="I317" s="301"/>
      <c r="J317" s="301"/>
      <c r="K317" s="300"/>
      <c r="L317" s="300"/>
      <c r="O317" s="152"/>
    </row>
    <row r="318" spans="1:15" x14ac:dyDescent="0.2">
      <c r="A318" s="152"/>
      <c r="B318" s="488"/>
      <c r="C318" s="45"/>
      <c r="D318" s="147"/>
      <c r="E318" s="301"/>
      <c r="F318" s="301"/>
      <c r="G318" s="301"/>
      <c r="H318" s="301"/>
      <c r="I318" s="301"/>
      <c r="J318" s="301"/>
      <c r="K318" s="300"/>
      <c r="L318" s="300"/>
      <c r="O318" s="152"/>
    </row>
    <row r="319" spans="1:15" x14ac:dyDescent="0.2">
      <c r="A319" s="152"/>
      <c r="B319" s="488"/>
      <c r="C319" s="45"/>
      <c r="D319" s="147"/>
      <c r="E319" s="301"/>
      <c r="F319" s="301"/>
      <c r="G319" s="301"/>
      <c r="H319" s="301"/>
      <c r="I319" s="301"/>
      <c r="J319" s="301"/>
      <c r="K319" s="300"/>
      <c r="L319" s="300"/>
      <c r="O319" s="152"/>
    </row>
    <row r="320" spans="1:15" x14ac:dyDescent="0.2">
      <c r="A320" s="152"/>
      <c r="B320" s="488"/>
      <c r="C320" s="45"/>
      <c r="D320" s="147"/>
      <c r="E320" s="301"/>
      <c r="F320" s="301"/>
      <c r="G320" s="301"/>
      <c r="H320" s="301"/>
      <c r="I320" s="301"/>
      <c r="J320" s="301"/>
      <c r="K320" s="300"/>
      <c r="L320" s="300"/>
      <c r="O320" s="152"/>
    </row>
    <row r="321" spans="1:15" x14ac:dyDescent="0.2">
      <c r="A321" s="152"/>
      <c r="B321" s="488"/>
      <c r="C321" s="45"/>
      <c r="D321" s="147"/>
      <c r="E321" s="301"/>
      <c r="F321" s="301"/>
      <c r="G321" s="301"/>
      <c r="H321" s="301"/>
      <c r="I321" s="301"/>
      <c r="J321" s="301"/>
      <c r="K321" s="300"/>
      <c r="L321" s="300"/>
      <c r="O321" s="152"/>
    </row>
    <row r="322" spans="1:15" x14ac:dyDescent="0.2">
      <c r="A322" s="152"/>
      <c r="B322" s="488"/>
      <c r="C322" s="45"/>
      <c r="D322" s="147"/>
      <c r="E322" s="301"/>
      <c r="F322" s="301"/>
      <c r="G322" s="301"/>
      <c r="H322" s="301"/>
      <c r="I322" s="301"/>
      <c r="J322" s="301"/>
      <c r="K322" s="300"/>
      <c r="L322" s="300"/>
      <c r="O322" s="152"/>
    </row>
    <row r="323" spans="1:15" x14ac:dyDescent="0.2">
      <c r="A323" s="152"/>
      <c r="B323" s="488"/>
      <c r="C323" s="45"/>
      <c r="D323" s="147"/>
      <c r="E323" s="301"/>
      <c r="F323" s="301"/>
      <c r="G323" s="301"/>
      <c r="H323" s="301"/>
      <c r="I323" s="301"/>
      <c r="J323" s="301"/>
      <c r="K323" s="300"/>
      <c r="L323" s="300"/>
      <c r="O323" s="152"/>
    </row>
    <row r="324" spans="1:15" x14ac:dyDescent="0.2">
      <c r="A324" s="152"/>
      <c r="B324" s="488"/>
      <c r="C324" s="45"/>
      <c r="D324" s="147"/>
      <c r="E324" s="301"/>
      <c r="F324" s="301"/>
      <c r="G324" s="301"/>
      <c r="H324" s="301"/>
      <c r="I324" s="301"/>
      <c r="J324" s="301"/>
      <c r="K324" s="300"/>
      <c r="L324" s="300"/>
      <c r="O324" s="152"/>
    </row>
    <row r="325" spans="1:15" x14ac:dyDescent="0.2">
      <c r="A325" s="152"/>
      <c r="B325" s="488"/>
      <c r="C325" s="45"/>
      <c r="D325" s="147"/>
      <c r="E325" s="301"/>
      <c r="F325" s="301"/>
      <c r="G325" s="301"/>
      <c r="H325" s="301"/>
      <c r="I325" s="301"/>
      <c r="J325" s="301"/>
      <c r="K325" s="300"/>
      <c r="L325" s="300"/>
      <c r="O325" s="152"/>
    </row>
    <row r="326" spans="1:15" x14ac:dyDescent="0.2">
      <c r="A326" s="152"/>
      <c r="B326" s="488"/>
      <c r="C326" s="45"/>
      <c r="D326" s="147"/>
      <c r="E326" s="301"/>
      <c r="F326" s="301"/>
      <c r="G326" s="301"/>
      <c r="H326" s="301"/>
      <c r="I326" s="301"/>
      <c r="J326" s="301"/>
      <c r="K326" s="300"/>
      <c r="L326" s="300"/>
      <c r="O326" s="152"/>
    </row>
    <row r="327" spans="1:15" x14ac:dyDescent="0.2">
      <c r="A327" s="152"/>
      <c r="B327" s="488"/>
      <c r="C327" s="45"/>
      <c r="D327" s="147"/>
      <c r="E327" s="301"/>
      <c r="F327" s="301"/>
      <c r="G327" s="301"/>
      <c r="H327" s="301"/>
      <c r="I327" s="301"/>
      <c r="J327" s="301"/>
      <c r="K327" s="300"/>
      <c r="L327" s="300"/>
      <c r="O327" s="152"/>
    </row>
    <row r="328" spans="1:15" x14ac:dyDescent="0.2">
      <c r="A328" s="152"/>
      <c r="B328" s="488"/>
      <c r="C328" s="246"/>
      <c r="D328" s="301"/>
      <c r="E328" s="301"/>
      <c r="F328" s="301"/>
      <c r="G328" s="301"/>
      <c r="H328" s="301"/>
      <c r="I328" s="301"/>
      <c r="J328" s="301"/>
      <c r="O328" s="152"/>
    </row>
    <row r="329" spans="1:15" x14ac:dyDescent="0.2">
      <c r="A329" s="152"/>
      <c r="B329" s="488"/>
      <c r="C329" s="246"/>
      <c r="D329" s="301"/>
      <c r="E329" s="301"/>
      <c r="F329" s="301"/>
      <c r="G329" s="301"/>
      <c r="H329" s="301"/>
      <c r="I329" s="301"/>
      <c r="J329" s="301"/>
      <c r="O329" s="152"/>
    </row>
    <row r="330" spans="1:15" x14ac:dyDescent="0.2">
      <c r="A330" s="152"/>
      <c r="B330" s="488"/>
      <c r="C330" s="246"/>
      <c r="D330" s="301"/>
      <c r="E330" s="301"/>
      <c r="F330" s="301"/>
      <c r="G330" s="301"/>
      <c r="H330" s="301"/>
      <c r="I330" s="301"/>
      <c r="J330" s="301"/>
      <c r="O330" s="152"/>
    </row>
    <row r="331" spans="1:15" x14ac:dyDescent="0.2">
      <c r="A331" s="152"/>
      <c r="B331" s="488"/>
      <c r="C331" s="246"/>
      <c r="D331" s="301"/>
      <c r="E331" s="301"/>
      <c r="F331" s="301"/>
      <c r="G331" s="301"/>
      <c r="H331" s="301"/>
      <c r="I331" s="301"/>
      <c r="J331" s="301"/>
      <c r="O331" s="152"/>
    </row>
    <row r="332" spans="1:15" ht="16" thickBot="1" x14ac:dyDescent="0.25">
      <c r="A332" s="152"/>
      <c r="B332" s="941"/>
      <c r="C332" s="2488"/>
      <c r="D332" s="2489"/>
      <c r="E332" s="2489"/>
      <c r="F332" s="289"/>
      <c r="G332" s="2489"/>
      <c r="H332" s="2489"/>
      <c r="I332" s="2489"/>
      <c r="J332" s="2489"/>
      <c r="K332" s="289"/>
      <c r="L332" s="289"/>
      <c r="M332" s="289"/>
      <c r="N332" s="289"/>
      <c r="O332" s="940"/>
    </row>
    <row r="333" spans="1:15" x14ac:dyDescent="0.2">
      <c r="A333" s="152"/>
      <c r="B333" s="488"/>
      <c r="C333" s="3484" t="s">
        <v>1331</v>
      </c>
      <c r="D333" s="3484"/>
      <c r="E333" s="3484"/>
      <c r="F333" s="3484"/>
      <c r="G333" s="3484"/>
      <c r="H333" s="3484"/>
      <c r="I333" s="3484"/>
      <c r="J333" s="3484"/>
      <c r="K333" s="3484"/>
      <c r="L333" s="3484"/>
      <c r="M333" s="3484"/>
      <c r="O333" s="152"/>
    </row>
    <row r="334" spans="1:15" x14ac:dyDescent="0.2">
      <c r="A334" s="152"/>
      <c r="B334" s="488"/>
      <c r="C334" s="3485"/>
      <c r="D334" s="3485"/>
      <c r="E334" s="3485"/>
      <c r="F334" s="3485"/>
      <c r="G334" s="3485"/>
      <c r="H334" s="3485"/>
      <c r="I334" s="3485"/>
      <c r="J334" s="3485"/>
      <c r="K334" s="3485"/>
      <c r="L334" s="3485"/>
      <c r="M334" s="3485"/>
      <c r="O334" s="152"/>
    </row>
    <row r="335" spans="1:15" ht="19" x14ac:dyDescent="0.2">
      <c r="A335" s="152"/>
      <c r="B335" s="488"/>
      <c r="C335" s="3171"/>
      <c r="D335" s="3171"/>
      <c r="E335" s="3171"/>
      <c r="F335" s="3171"/>
      <c r="G335" s="3171"/>
      <c r="H335" s="3171"/>
      <c r="I335" s="3171"/>
      <c r="J335" s="3171"/>
      <c r="K335" s="3171"/>
      <c r="L335" s="3171"/>
      <c r="M335" s="3171"/>
      <c r="O335" s="152"/>
    </row>
    <row r="336" spans="1:15" x14ac:dyDescent="0.2">
      <c r="A336" s="152"/>
      <c r="B336" s="488"/>
      <c r="C336" s="3172" t="s">
        <v>1332</v>
      </c>
      <c r="D336" s="3173"/>
      <c r="E336" s="3173"/>
      <c r="F336" s="301"/>
      <c r="G336" s="301"/>
      <c r="I336" s="3172" t="s">
        <v>1332</v>
      </c>
      <c r="J336" s="3173"/>
      <c r="K336" s="3173"/>
      <c r="L336" s="301"/>
      <c r="M336" s="301"/>
      <c r="O336" s="152"/>
    </row>
    <row r="337" spans="1:15" x14ac:dyDescent="0.2">
      <c r="A337" s="152"/>
      <c r="B337" s="513"/>
      <c r="C337" s="3302" t="s">
        <v>309</v>
      </c>
      <c r="D337" s="4017" t="str">
        <f>J337</f>
        <v>Tube Trailer Levelised cost of hydrogen Transport (A$/kg H2)</v>
      </c>
      <c r="E337" s="4018"/>
      <c r="F337" s="4018"/>
      <c r="G337" s="4019"/>
      <c r="I337" s="3541" t="s">
        <v>1272</v>
      </c>
      <c r="J337" s="3570" t="s">
        <v>1333</v>
      </c>
      <c r="K337" s="3571"/>
      <c r="L337" s="3571"/>
      <c r="M337" s="3572"/>
      <c r="O337" s="152"/>
    </row>
    <row r="338" spans="1:15" x14ac:dyDescent="0.2">
      <c r="A338" s="152"/>
      <c r="B338" s="513"/>
      <c r="C338" s="3488"/>
      <c r="D338" s="3951" t="str">
        <f>I340</f>
        <v>CGH2</v>
      </c>
      <c r="E338" s="3952"/>
      <c r="F338" s="3951" t="s">
        <v>1334</v>
      </c>
      <c r="G338" s="3952"/>
      <c r="I338" s="3542"/>
      <c r="J338" s="3543" t="s">
        <v>1335</v>
      </c>
      <c r="K338" s="3518"/>
      <c r="L338" s="2471" t="s">
        <v>1273</v>
      </c>
      <c r="M338" s="2472"/>
      <c r="O338" s="152"/>
    </row>
    <row r="339" spans="1:15" x14ac:dyDescent="0.2">
      <c r="A339" s="152"/>
      <c r="B339" s="513"/>
      <c r="C339" s="3303"/>
      <c r="D339" s="2077" t="str">
        <f>J339</f>
        <v>Low</v>
      </c>
      <c r="E339" s="2077" t="str">
        <f>K339</f>
        <v>High</v>
      </c>
      <c r="F339" s="2160" t="str">
        <f>L339</f>
        <v>Low</v>
      </c>
      <c r="G339" s="2077" t="str">
        <f>M339</f>
        <v>High</v>
      </c>
      <c r="I339" s="3553"/>
      <c r="J339" s="2463" t="str">
        <f>E285</f>
        <v>Low</v>
      </c>
      <c r="K339" s="2464" t="str">
        <f>F285</f>
        <v>High</v>
      </c>
      <c r="L339" s="2465" t="str">
        <f>'LCOHT (1.27 GW)'!E364</f>
        <v>Low</v>
      </c>
      <c r="M339" s="2466" t="str">
        <f>'LCOHT (1.27 GW)'!F364</f>
        <v>High</v>
      </c>
      <c r="O339" s="152"/>
    </row>
    <row r="340" spans="1:15" x14ac:dyDescent="0.2">
      <c r="A340" s="152"/>
      <c r="B340" s="488"/>
      <c r="C340" s="2473" t="str">
        <f>L338</f>
        <v>1.27 GW Electrolyser</v>
      </c>
      <c r="D340" s="846">
        <f>L340</f>
        <v>3.448818423179608</v>
      </c>
      <c r="E340" s="846">
        <f>M340</f>
        <v>7.7900189552418064</v>
      </c>
      <c r="F340" s="846">
        <f>L341</f>
        <v>6.3482741635908297</v>
      </c>
      <c r="G340" s="846">
        <f>M341</f>
        <v>13.66678303308314</v>
      </c>
      <c r="I340" s="1230" t="str">
        <f>D292</f>
        <v>CGH2</v>
      </c>
      <c r="J340" s="467">
        <f>K292</f>
        <v>1.6687831079901327</v>
      </c>
      <c r="K340" s="1319">
        <f>L292</f>
        <v>3.7693640106008739</v>
      </c>
      <c r="L340" s="1797">
        <f>'LCOHT (1.27 GW)'!E365</f>
        <v>3.448818423179608</v>
      </c>
      <c r="M340" s="467">
        <f>'LCOHT (1.27 GW)'!F365</f>
        <v>7.7900189552418064</v>
      </c>
      <c r="O340" s="152"/>
    </row>
    <row r="341" spans="1:15" x14ac:dyDescent="0.2">
      <c r="A341" s="152"/>
      <c r="B341" s="488"/>
      <c r="C341" s="2474" t="str">
        <f>J338</f>
        <v>2.54 GW Electrolyser</v>
      </c>
      <c r="D341" s="1028">
        <f>J340</f>
        <v>1.6687831079901327</v>
      </c>
      <c r="E341" s="1028">
        <f>K340</f>
        <v>3.7693640106008739</v>
      </c>
      <c r="F341" s="1028">
        <f>J341</f>
        <v>3.0717455630278212</v>
      </c>
      <c r="G341" s="1028">
        <f>K341</f>
        <v>6.612959532137002</v>
      </c>
      <c r="I341" s="1230" t="str">
        <f>D293</f>
        <v>LH2</v>
      </c>
      <c r="J341" s="467">
        <f>K293</f>
        <v>3.0717455630278212</v>
      </c>
      <c r="K341" s="467">
        <f>L293</f>
        <v>6.612959532137002</v>
      </c>
      <c r="L341" s="479">
        <f>'LCOHT (1.27 GW)'!E366</f>
        <v>6.3482741635908297</v>
      </c>
      <c r="M341" s="468">
        <f>'LCOHT (1.27 GW)'!F366</f>
        <v>13.66678303308314</v>
      </c>
      <c r="O341" s="152"/>
    </row>
    <row r="342" spans="1:15" x14ac:dyDescent="0.2">
      <c r="A342" s="152"/>
      <c r="B342" s="488"/>
      <c r="C342" s="246"/>
      <c r="D342" s="301"/>
      <c r="E342" s="301"/>
      <c r="F342" s="301"/>
      <c r="G342" s="1780"/>
      <c r="I342" s="246"/>
      <c r="J342" s="301"/>
      <c r="K342" s="301"/>
      <c r="L342" s="301"/>
      <c r="M342" s="301"/>
      <c r="O342" s="152"/>
    </row>
    <row r="343" spans="1:15" x14ac:dyDescent="0.2">
      <c r="A343" s="152"/>
      <c r="B343" s="488"/>
      <c r="C343" s="246"/>
      <c r="D343" s="301"/>
      <c r="E343" s="301"/>
      <c r="F343" s="301"/>
      <c r="G343" s="301"/>
      <c r="H343" s="301"/>
      <c r="I343" s="301"/>
      <c r="J343" s="301"/>
      <c r="O343" s="152"/>
    </row>
    <row r="344" spans="1:15" x14ac:dyDescent="0.2">
      <c r="A344" s="152"/>
      <c r="B344" s="488"/>
      <c r="C344" s="246"/>
      <c r="D344" s="301"/>
      <c r="E344" s="301"/>
      <c r="F344" s="301"/>
      <c r="G344" s="301"/>
      <c r="H344" s="301"/>
      <c r="I344" s="301"/>
      <c r="J344" s="301"/>
      <c r="O344" s="152"/>
    </row>
    <row r="345" spans="1:15" x14ac:dyDescent="0.2">
      <c r="A345" s="152"/>
      <c r="B345" s="488"/>
      <c r="C345" s="246"/>
      <c r="D345" s="301"/>
      <c r="E345" s="301"/>
      <c r="F345" s="301"/>
      <c r="G345" s="301"/>
      <c r="H345" s="301"/>
      <c r="I345" s="301"/>
      <c r="J345" s="301"/>
      <c r="O345" s="152"/>
    </row>
    <row r="346" spans="1:15" x14ac:dyDescent="0.2">
      <c r="A346" s="152"/>
      <c r="B346" s="488"/>
      <c r="C346" s="246"/>
      <c r="D346" s="301"/>
      <c r="E346" s="301"/>
      <c r="F346" s="301"/>
      <c r="G346" s="301"/>
      <c r="H346" s="301"/>
      <c r="I346" s="301"/>
      <c r="J346" s="301"/>
      <c r="O346" s="152"/>
    </row>
    <row r="347" spans="1:15" x14ac:dyDescent="0.2">
      <c r="A347" s="152"/>
      <c r="B347" s="488"/>
      <c r="C347" s="246"/>
      <c r="D347" s="301"/>
      <c r="E347" s="301"/>
      <c r="F347" s="301"/>
      <c r="G347" s="301"/>
      <c r="H347" s="301"/>
      <c r="I347" s="301"/>
      <c r="J347" s="301"/>
      <c r="O347" s="152"/>
    </row>
    <row r="348" spans="1:15" x14ac:dyDescent="0.2">
      <c r="A348" s="152"/>
      <c r="B348" s="488"/>
      <c r="C348" s="246"/>
      <c r="D348" s="301"/>
      <c r="E348" s="301"/>
      <c r="F348" s="301"/>
      <c r="G348" s="301"/>
      <c r="H348" s="301"/>
      <c r="I348" s="301"/>
      <c r="J348" s="301"/>
      <c r="O348" s="152"/>
    </row>
    <row r="349" spans="1:15" x14ac:dyDescent="0.2">
      <c r="A349" s="152"/>
      <c r="B349" s="488"/>
      <c r="C349" s="246"/>
      <c r="D349" s="301"/>
      <c r="E349" s="301"/>
      <c r="F349" s="301"/>
      <c r="G349" s="301"/>
      <c r="H349" s="301"/>
      <c r="I349" s="301"/>
      <c r="J349" s="301"/>
      <c r="O349" s="152"/>
    </row>
    <row r="350" spans="1:15" x14ac:dyDescent="0.2">
      <c r="A350" s="152"/>
      <c r="B350" s="488"/>
      <c r="C350" s="246"/>
      <c r="D350" s="301"/>
      <c r="E350" s="301"/>
      <c r="F350" s="301"/>
      <c r="G350" s="301"/>
      <c r="H350" s="301"/>
      <c r="I350" s="301"/>
      <c r="J350" s="301"/>
      <c r="O350" s="152"/>
    </row>
    <row r="351" spans="1:15" x14ac:dyDescent="0.2">
      <c r="A351" s="152"/>
      <c r="B351" s="488"/>
      <c r="C351" s="246"/>
      <c r="D351" s="301"/>
      <c r="E351" s="301"/>
      <c r="F351" s="301"/>
      <c r="G351" s="301"/>
      <c r="I351" s="301"/>
      <c r="J351" s="301"/>
      <c r="O351" s="152"/>
    </row>
    <row r="352" spans="1:15" x14ac:dyDescent="0.2">
      <c r="A352" s="152"/>
      <c r="B352" s="488"/>
      <c r="C352" s="246"/>
      <c r="D352" s="301"/>
      <c r="E352" s="301"/>
      <c r="F352" s="301"/>
      <c r="G352" s="301"/>
      <c r="H352" s="301"/>
      <c r="I352" s="301"/>
      <c r="J352" s="301"/>
      <c r="O352" s="152"/>
    </row>
    <row r="353" spans="1:15" x14ac:dyDescent="0.2">
      <c r="A353" s="152"/>
      <c r="B353" s="488"/>
      <c r="C353" s="246"/>
      <c r="D353" s="301"/>
      <c r="E353" s="301"/>
      <c r="F353" s="301"/>
      <c r="G353" s="301"/>
      <c r="H353" s="301"/>
      <c r="I353" s="301"/>
      <c r="J353" s="301"/>
      <c r="O353" s="152"/>
    </row>
    <row r="354" spans="1:15" x14ac:dyDescent="0.2">
      <c r="A354" s="152"/>
      <c r="B354" s="488"/>
      <c r="C354" s="246"/>
      <c r="D354" s="301"/>
      <c r="E354" s="301"/>
      <c r="F354" s="301"/>
      <c r="G354" s="301"/>
      <c r="H354" s="301"/>
      <c r="I354" s="301"/>
      <c r="J354" s="301"/>
      <c r="O354" s="152"/>
    </row>
    <row r="355" spans="1:15" x14ac:dyDescent="0.2">
      <c r="A355" s="152"/>
      <c r="B355" s="488"/>
      <c r="C355" s="246"/>
      <c r="D355" s="301"/>
      <c r="E355" s="301"/>
      <c r="F355" s="301"/>
      <c r="G355" s="301"/>
      <c r="H355" s="301"/>
      <c r="I355" s="301"/>
      <c r="J355" s="301"/>
      <c r="O355" s="152"/>
    </row>
    <row r="356" spans="1:15" x14ac:dyDescent="0.2">
      <c r="A356" s="152"/>
      <c r="B356" s="488"/>
      <c r="C356" s="246"/>
      <c r="D356" s="301"/>
      <c r="E356" s="301"/>
      <c r="F356" s="301"/>
      <c r="G356" s="301"/>
      <c r="H356" s="301"/>
      <c r="I356" s="301"/>
      <c r="J356" s="301"/>
      <c r="O356" s="152"/>
    </row>
    <row r="357" spans="1:15" x14ac:dyDescent="0.2">
      <c r="A357" s="152"/>
      <c r="B357" s="488"/>
      <c r="C357" s="246"/>
      <c r="D357" s="301"/>
      <c r="E357" s="301"/>
      <c r="F357" s="301"/>
      <c r="G357" s="301"/>
      <c r="H357" s="301"/>
      <c r="I357" s="301"/>
      <c r="J357" s="301"/>
      <c r="O357" s="152"/>
    </row>
    <row r="358" spans="1:15" x14ac:dyDescent="0.2">
      <c r="A358" s="152"/>
      <c r="B358" s="488"/>
      <c r="C358" s="246"/>
      <c r="D358" s="301"/>
      <c r="E358" s="301"/>
      <c r="F358" s="301"/>
      <c r="G358" s="301"/>
      <c r="H358" s="301"/>
      <c r="I358" s="301"/>
      <c r="J358" s="301"/>
      <c r="O358" s="152"/>
    </row>
    <row r="359" spans="1:15" x14ac:dyDescent="0.2">
      <c r="A359" s="152"/>
      <c r="B359" s="488"/>
      <c r="C359" s="246"/>
      <c r="D359" s="301"/>
      <c r="E359" s="301"/>
      <c r="F359" s="301"/>
      <c r="G359" s="301"/>
      <c r="H359" s="301"/>
      <c r="I359" s="301"/>
      <c r="J359" s="301"/>
      <c r="O359" s="152"/>
    </row>
    <row r="360" spans="1:15" x14ac:dyDescent="0.2">
      <c r="A360" s="152"/>
      <c r="B360" s="488"/>
      <c r="C360" s="246"/>
      <c r="D360" s="301"/>
      <c r="E360" s="301"/>
      <c r="F360" s="301"/>
      <c r="G360" s="301"/>
      <c r="H360" s="301"/>
      <c r="I360" s="301"/>
      <c r="J360" s="301"/>
      <c r="O360" s="152"/>
    </row>
    <row r="361" spans="1:15" x14ac:dyDescent="0.2">
      <c r="A361" s="152"/>
      <c r="B361" s="488"/>
      <c r="C361" s="246"/>
      <c r="D361" s="301"/>
      <c r="E361" s="301"/>
      <c r="F361" s="301"/>
      <c r="G361" s="301"/>
      <c r="H361" s="301"/>
      <c r="I361" s="301"/>
      <c r="J361" s="301"/>
      <c r="O361" s="152"/>
    </row>
    <row r="362" spans="1:15" ht="16" thickBot="1" x14ac:dyDescent="0.25">
      <c r="A362" s="152"/>
      <c r="B362" s="941"/>
      <c r="C362" s="2488"/>
      <c r="D362" s="2489"/>
      <c r="E362" s="2489"/>
      <c r="F362" s="2489"/>
      <c r="G362" s="2489"/>
      <c r="H362" s="2489"/>
      <c r="I362" s="2489"/>
      <c r="J362" s="2489"/>
      <c r="K362" s="289"/>
      <c r="L362" s="289"/>
      <c r="M362" s="289"/>
      <c r="N362" s="289"/>
      <c r="O362" s="940"/>
    </row>
    <row r="363" spans="1:15" x14ac:dyDescent="0.2">
      <c r="A363" s="152"/>
      <c r="B363" s="488"/>
      <c r="C363" s="3484" t="s">
        <v>1336</v>
      </c>
      <c r="D363" s="3484"/>
      <c r="E363" s="3484"/>
      <c r="F363" s="3484"/>
      <c r="G363" s="3484"/>
      <c r="H363" s="3484"/>
      <c r="I363" s="3484"/>
      <c r="J363" s="3484"/>
      <c r="K363" s="3484"/>
      <c r="L363" s="3484"/>
      <c r="M363" s="3484"/>
      <c r="O363" s="152"/>
    </row>
    <row r="364" spans="1:15" x14ac:dyDescent="0.2">
      <c r="A364" s="152"/>
      <c r="B364" s="488"/>
      <c r="C364" s="3485"/>
      <c r="D364" s="3485"/>
      <c r="E364" s="3485"/>
      <c r="F364" s="3485"/>
      <c r="G364" s="3485"/>
      <c r="H364" s="3485"/>
      <c r="I364" s="3485"/>
      <c r="J364" s="3485"/>
      <c r="K364" s="3485"/>
      <c r="L364" s="3485"/>
      <c r="M364" s="3485"/>
      <c r="O364" s="152"/>
    </row>
    <row r="365" spans="1:15" x14ac:dyDescent="0.2">
      <c r="A365" s="152"/>
      <c r="B365" s="488"/>
      <c r="C365" s="246"/>
      <c r="D365" s="301"/>
      <c r="E365" s="301"/>
      <c r="F365" s="301"/>
      <c r="G365" s="301"/>
      <c r="H365" s="301"/>
      <c r="I365" s="301"/>
      <c r="J365" s="301"/>
      <c r="O365" s="152"/>
    </row>
    <row r="366" spans="1:15" x14ac:dyDescent="0.2">
      <c r="A366" s="152"/>
      <c r="B366" s="488"/>
      <c r="C366" s="246"/>
      <c r="D366" s="301"/>
      <c r="E366" s="301"/>
      <c r="F366" s="301"/>
      <c r="G366" s="301"/>
      <c r="H366" s="301"/>
      <c r="I366" s="301"/>
      <c r="J366" s="301"/>
      <c r="O366" s="152"/>
    </row>
    <row r="367" spans="1:15" x14ac:dyDescent="0.2">
      <c r="A367" s="152"/>
      <c r="B367" s="488"/>
      <c r="C367" s="2805" t="s">
        <v>1337</v>
      </c>
      <c r="D367" s="2805"/>
      <c r="E367" s="2805"/>
      <c r="F367" s="301"/>
      <c r="G367" s="301"/>
      <c r="H367" s="301"/>
      <c r="I367" s="301"/>
      <c r="J367" s="301"/>
      <c r="O367" s="152"/>
    </row>
    <row r="368" spans="1:15" x14ac:dyDescent="0.2">
      <c r="A368" s="152"/>
      <c r="B368" s="488"/>
      <c r="C368" s="3801" t="s">
        <v>309</v>
      </c>
      <c r="D368" s="3953" t="s">
        <v>1338</v>
      </c>
      <c r="E368" s="3952"/>
      <c r="F368" s="301"/>
      <c r="G368" s="301"/>
      <c r="H368" s="301"/>
      <c r="I368" s="301"/>
      <c r="J368" s="301"/>
      <c r="O368" s="152"/>
    </row>
    <row r="369" spans="1:15" ht="34" x14ac:dyDescent="0.2">
      <c r="A369" s="152"/>
      <c r="B369" s="488"/>
      <c r="C369" s="3802"/>
      <c r="D369" s="955" t="s">
        <v>1339</v>
      </c>
      <c r="E369" s="3170" t="s">
        <v>1340</v>
      </c>
      <c r="F369" s="301"/>
      <c r="G369" s="301"/>
      <c r="H369" s="301"/>
      <c r="I369" s="301"/>
      <c r="J369" s="301"/>
      <c r="O369" s="152"/>
    </row>
    <row r="370" spans="1:15" x14ac:dyDescent="0.2">
      <c r="A370" s="152"/>
      <c r="B370" s="488"/>
      <c r="C370" s="2469" t="str">
        <f>C340</f>
        <v>1.27 GW Electrolyser</v>
      </c>
      <c r="D370" s="1028">
        <f>AVERAGE(D340:E340)</f>
        <v>5.6194186892107076</v>
      </c>
      <c r="E370" s="415">
        <f>AVERAGE(F340:G340)</f>
        <v>10.007528598336986</v>
      </c>
      <c r="F370" s="301"/>
      <c r="G370" s="301"/>
      <c r="H370" s="301"/>
      <c r="I370" s="301"/>
      <c r="J370" s="301"/>
      <c r="O370" s="152"/>
    </row>
    <row r="371" spans="1:15" x14ac:dyDescent="0.2">
      <c r="A371" s="152"/>
      <c r="B371" s="488"/>
      <c r="C371" s="2470" t="str">
        <f>C341</f>
        <v>2.54 GW Electrolyser</v>
      </c>
      <c r="D371" s="846">
        <f>AVERAGE(D341:E341)</f>
        <v>2.7190735592955031</v>
      </c>
      <c r="E371" s="282">
        <f>AVERAGE(F341:G341)</f>
        <v>4.8423525475824114</v>
      </c>
      <c r="F371" s="301"/>
      <c r="G371" s="301"/>
      <c r="H371" s="301"/>
      <c r="I371" s="301"/>
      <c r="J371" s="301"/>
      <c r="O371" s="152"/>
    </row>
    <row r="372" spans="1:15" x14ac:dyDescent="0.2">
      <c r="A372" s="152"/>
      <c r="B372" s="488"/>
      <c r="C372" s="246"/>
      <c r="D372" s="147"/>
      <c r="E372" s="301"/>
      <c r="F372" s="301"/>
      <c r="G372" s="301"/>
      <c r="H372" s="301"/>
      <c r="I372" s="301"/>
      <c r="J372" s="301"/>
      <c r="O372" s="152"/>
    </row>
    <row r="373" spans="1:15" x14ac:dyDescent="0.2">
      <c r="A373" s="152"/>
      <c r="B373" s="488"/>
      <c r="C373" s="246"/>
      <c r="D373" s="147"/>
      <c r="E373" s="301"/>
      <c r="F373" s="301"/>
      <c r="G373" s="301"/>
      <c r="H373" s="301"/>
      <c r="I373" s="301"/>
      <c r="J373" s="301"/>
      <c r="O373" s="152"/>
    </row>
    <row r="374" spans="1:15" x14ac:dyDescent="0.2">
      <c r="A374" s="152"/>
      <c r="B374" s="488"/>
      <c r="C374" s="246"/>
      <c r="D374" s="147"/>
      <c r="E374" s="301"/>
      <c r="F374" s="301"/>
      <c r="G374" s="301"/>
      <c r="H374" s="301"/>
      <c r="I374" s="301"/>
      <c r="J374" s="301"/>
      <c r="O374" s="152"/>
    </row>
    <row r="375" spans="1:15" x14ac:dyDescent="0.2">
      <c r="A375" s="152"/>
      <c r="B375" s="488"/>
      <c r="C375" s="246"/>
      <c r="D375" s="147"/>
      <c r="E375" s="301"/>
      <c r="F375" s="301"/>
      <c r="G375" s="301"/>
      <c r="H375" s="301"/>
      <c r="I375" s="301"/>
      <c r="J375" s="301"/>
      <c r="O375" s="152"/>
    </row>
    <row r="376" spans="1:15" x14ac:dyDescent="0.2">
      <c r="A376" s="152"/>
      <c r="B376" s="488"/>
      <c r="O376" s="152"/>
    </row>
    <row r="377" spans="1:15" x14ac:dyDescent="0.2">
      <c r="A377" s="152"/>
      <c r="B377" s="488"/>
      <c r="O377" s="152"/>
    </row>
    <row r="378" spans="1:15" x14ac:dyDescent="0.2">
      <c r="A378" s="152"/>
      <c r="B378" s="488"/>
      <c r="O378" s="152"/>
    </row>
    <row r="379" spans="1:15" x14ac:dyDescent="0.2">
      <c r="A379" s="152"/>
      <c r="B379" s="488"/>
      <c r="O379" s="152"/>
    </row>
    <row r="380" spans="1:15" x14ac:dyDescent="0.2">
      <c r="A380" s="152"/>
      <c r="B380" s="488"/>
      <c r="O380" s="152"/>
    </row>
    <row r="381" spans="1:15" x14ac:dyDescent="0.2">
      <c r="A381" s="152"/>
      <c r="B381" s="488"/>
      <c r="O381" s="152"/>
    </row>
    <row r="382" spans="1:15" x14ac:dyDescent="0.2">
      <c r="A382" s="152"/>
      <c r="B382" s="488"/>
      <c r="O382" s="152"/>
    </row>
    <row r="383" spans="1:15" x14ac:dyDescent="0.2">
      <c r="A383" s="152"/>
      <c r="B383" s="488"/>
      <c r="O383" s="152"/>
    </row>
    <row r="384" spans="1:15" x14ac:dyDescent="0.2">
      <c r="A384" s="152"/>
      <c r="B384" s="488"/>
      <c r="O384" s="152"/>
    </row>
    <row r="385" spans="1:15" x14ac:dyDescent="0.2">
      <c r="A385" s="152"/>
      <c r="B385" s="488"/>
      <c r="O385" s="152"/>
    </row>
    <row r="386" spans="1:15" x14ac:dyDescent="0.2">
      <c r="A386" s="152"/>
      <c r="B386" s="488"/>
      <c r="O386" s="152"/>
    </row>
    <row r="387" spans="1:15" x14ac:dyDescent="0.2">
      <c r="A387" s="152"/>
      <c r="B387" s="488"/>
      <c r="O387" s="152"/>
    </row>
    <row r="388" spans="1:15" x14ac:dyDescent="0.2">
      <c r="A388" s="152"/>
      <c r="B388" s="488"/>
      <c r="O388" s="152"/>
    </row>
    <row r="389" spans="1:15" ht="16" thickBot="1" x14ac:dyDescent="0.25">
      <c r="A389" s="152"/>
      <c r="B389" s="490"/>
      <c r="C389" s="481"/>
      <c r="D389" s="481"/>
      <c r="E389" s="739"/>
      <c r="F389" s="481"/>
      <c r="G389" s="738"/>
      <c r="H389" s="481"/>
      <c r="I389" s="481"/>
      <c r="J389" s="481"/>
      <c r="K389" s="481"/>
      <c r="L389" s="481"/>
      <c r="M389" s="481"/>
      <c r="N389" s="481"/>
      <c r="O389" s="482"/>
    </row>
    <row r="390" spans="1:15" x14ac:dyDescent="0.2">
      <c r="A390" s="152"/>
      <c r="D390" s="3753" t="s">
        <v>1341</v>
      </c>
      <c r="E390" s="3753"/>
      <c r="F390" s="3753"/>
      <c r="G390" s="3753"/>
      <c r="H390" s="3753"/>
      <c r="I390" s="3753"/>
      <c r="O390" s="152"/>
    </row>
    <row r="391" spans="1:15" x14ac:dyDescent="0.2">
      <c r="A391" s="152"/>
      <c r="D391" s="3485"/>
      <c r="E391" s="3485"/>
      <c r="F391" s="3485"/>
      <c r="G391" s="3485"/>
      <c r="H391" s="3485"/>
      <c r="I391" s="3485"/>
      <c r="O391" s="152"/>
    </row>
    <row r="392" spans="1:15" x14ac:dyDescent="0.2">
      <c r="A392" s="152"/>
      <c r="D392" s="2" t="s">
        <v>387</v>
      </c>
      <c r="E392" s="652" t="s">
        <v>1130</v>
      </c>
      <c r="H392" t="s">
        <v>1277</v>
      </c>
      <c r="O392" s="152"/>
    </row>
    <row r="393" spans="1:15" x14ac:dyDescent="0.2">
      <c r="A393" s="152"/>
      <c r="E393" s="652" t="s">
        <v>1278</v>
      </c>
      <c r="H393" t="s">
        <v>1279</v>
      </c>
      <c r="O393" s="152"/>
    </row>
    <row r="394" spans="1:15" x14ac:dyDescent="0.2">
      <c r="A394" s="152"/>
      <c r="E394" s="652" t="s">
        <v>1280</v>
      </c>
      <c r="H394" t="s">
        <v>1281</v>
      </c>
      <c r="O394" s="152"/>
    </row>
    <row r="395" spans="1:15" x14ac:dyDescent="0.2">
      <c r="A395" s="152"/>
      <c r="E395" s="652" t="s">
        <v>1132</v>
      </c>
      <c r="H395" s="2" t="s">
        <v>1282</v>
      </c>
      <c r="O395" s="152"/>
    </row>
    <row r="396" spans="1:15" x14ac:dyDescent="0.2">
      <c r="A396" s="152"/>
      <c r="O396" s="152"/>
    </row>
    <row r="397" spans="1:15" x14ac:dyDescent="0.2">
      <c r="A397" s="152"/>
      <c r="O397" s="152"/>
    </row>
    <row r="398" spans="1:15" x14ac:dyDescent="0.2">
      <c r="A398" s="152"/>
      <c r="O398" s="152"/>
    </row>
    <row r="399" spans="1:15" x14ac:dyDescent="0.2">
      <c r="A399" s="152"/>
      <c r="O399" s="152"/>
    </row>
    <row r="400" spans="1:15" x14ac:dyDescent="0.2">
      <c r="A400" s="152"/>
      <c r="O400" s="152"/>
    </row>
    <row r="401" spans="1:15" x14ac:dyDescent="0.2">
      <c r="A401" s="152"/>
      <c r="O401" s="152"/>
    </row>
    <row r="402" spans="1:15" x14ac:dyDescent="0.2">
      <c r="A402" s="152"/>
      <c r="O402" s="152"/>
    </row>
    <row r="403" spans="1:15" x14ac:dyDescent="0.2">
      <c r="A403" s="152"/>
      <c r="O403" s="152"/>
    </row>
    <row r="404" spans="1:15" x14ac:dyDescent="0.2">
      <c r="A404" s="152"/>
      <c r="O404" s="152"/>
    </row>
    <row r="405" spans="1:15" x14ac:dyDescent="0.2">
      <c r="A405" s="152"/>
      <c r="O405" s="152"/>
    </row>
    <row r="406" spans="1:15" x14ac:dyDescent="0.2">
      <c r="A406" s="152"/>
      <c r="O406" s="152"/>
    </row>
    <row r="407" spans="1:15" x14ac:dyDescent="0.2">
      <c r="A407" s="152"/>
      <c r="O407" s="152"/>
    </row>
    <row r="408" spans="1:15" x14ac:dyDescent="0.2">
      <c r="A408" s="152"/>
      <c r="O408" s="152"/>
    </row>
    <row r="409" spans="1:15" x14ac:dyDescent="0.2">
      <c r="A409" s="152"/>
      <c r="O409" s="152"/>
    </row>
    <row r="410" spans="1:15" x14ac:dyDescent="0.2">
      <c r="A410" s="152"/>
      <c r="O410" s="152"/>
    </row>
    <row r="411" spans="1:15" x14ac:dyDescent="0.2">
      <c r="A411" s="152"/>
      <c r="O411" s="152"/>
    </row>
    <row r="412" spans="1:15" x14ac:dyDescent="0.2">
      <c r="A412" s="152"/>
      <c r="O412" s="152"/>
    </row>
    <row r="413" spans="1:15" x14ac:dyDescent="0.2">
      <c r="A413" s="152"/>
      <c r="O413" s="152"/>
    </row>
    <row r="414" spans="1:15" x14ac:dyDescent="0.2">
      <c r="A414" s="152"/>
      <c r="O414" s="152"/>
    </row>
    <row r="415" spans="1:15" x14ac:dyDescent="0.2">
      <c r="A415" s="152"/>
      <c r="O415" s="152"/>
    </row>
    <row r="416" spans="1:15" x14ac:dyDescent="0.2">
      <c r="A416" s="152"/>
      <c r="O416" s="152"/>
    </row>
    <row r="417" spans="1:15" x14ac:dyDescent="0.2">
      <c r="A417" s="152"/>
      <c r="O417" s="152"/>
    </row>
    <row r="418" spans="1:15" x14ac:dyDescent="0.2">
      <c r="A418" s="152"/>
      <c r="O418" s="152"/>
    </row>
    <row r="419" spans="1:15" x14ac:dyDescent="0.2">
      <c r="A419" s="152"/>
      <c r="O419" s="152"/>
    </row>
    <row r="420" spans="1:15" x14ac:dyDescent="0.2">
      <c r="A420" s="152"/>
      <c r="O420" s="152"/>
    </row>
    <row r="421" spans="1:15" x14ac:dyDescent="0.2">
      <c r="A421" s="152"/>
      <c r="O421" s="152"/>
    </row>
    <row r="422" spans="1:15" x14ac:dyDescent="0.2">
      <c r="A422" s="152"/>
      <c r="O422" s="152"/>
    </row>
    <row r="423" spans="1:15" x14ac:dyDescent="0.2">
      <c r="A423" s="152"/>
      <c r="O423" s="152"/>
    </row>
    <row r="424" spans="1:15" x14ac:dyDescent="0.2">
      <c r="A424" s="152"/>
      <c r="O424" s="152"/>
    </row>
    <row r="425" spans="1:15" x14ac:dyDescent="0.2">
      <c r="A425" s="152"/>
      <c r="O425" s="152"/>
    </row>
    <row r="426" spans="1:15" x14ac:dyDescent="0.2">
      <c r="A426" s="152"/>
      <c r="O426" s="152"/>
    </row>
    <row r="427" spans="1:15" x14ac:dyDescent="0.2">
      <c r="A427" s="152"/>
      <c r="O427" s="152"/>
    </row>
    <row r="428" spans="1:15" x14ac:dyDescent="0.2">
      <c r="A428" s="152"/>
      <c r="O428" s="152"/>
    </row>
    <row r="429" spans="1:15" x14ac:dyDescent="0.2">
      <c r="A429" s="152"/>
      <c r="O429" s="152"/>
    </row>
    <row r="430" spans="1:15" x14ac:dyDescent="0.2">
      <c r="A430" s="152"/>
      <c r="O430" s="152"/>
    </row>
    <row r="431" spans="1:15" ht="16" thickBot="1" x14ac:dyDescent="0.25">
      <c r="A431" s="152"/>
      <c r="B431" s="490"/>
      <c r="C431" s="481"/>
      <c r="D431" s="481"/>
      <c r="E431" s="739"/>
      <c r="F431" s="481"/>
      <c r="G431" s="738"/>
      <c r="H431" s="481"/>
      <c r="I431" s="481"/>
      <c r="J431" s="481"/>
      <c r="K431" s="481"/>
      <c r="L431" s="481"/>
      <c r="M431" s="481"/>
      <c r="N431" s="481"/>
      <c r="O431" s="482"/>
    </row>
  </sheetData>
  <mergeCells count="133">
    <mergeCell ref="D167:D169"/>
    <mergeCell ref="E194:H194"/>
    <mergeCell ref="D194:D196"/>
    <mergeCell ref="E202:J202"/>
    <mergeCell ref="D174:K175"/>
    <mergeCell ref="D202:D204"/>
    <mergeCell ref="E210:J210"/>
    <mergeCell ref="D283:D285"/>
    <mergeCell ref="C283:C285"/>
    <mergeCell ref="E186:J186"/>
    <mergeCell ref="D186:D188"/>
    <mergeCell ref="E195:F195"/>
    <mergeCell ref="G195:H195"/>
    <mergeCell ref="E45:H45"/>
    <mergeCell ref="D45:D47"/>
    <mergeCell ref="D53:D55"/>
    <mergeCell ref="D74:D75"/>
    <mergeCell ref="D79:D81"/>
    <mergeCell ref="D94:D96"/>
    <mergeCell ref="D93:E93"/>
    <mergeCell ref="D125:D127"/>
    <mergeCell ref="E139:H139"/>
    <mergeCell ref="D139:D141"/>
    <mergeCell ref="E106:H106"/>
    <mergeCell ref="D115:D116"/>
    <mergeCell ref="E115:F115"/>
    <mergeCell ref="G115:H115"/>
    <mergeCell ref="D120:D121"/>
    <mergeCell ref="E120:F120"/>
    <mergeCell ref="E125:H125"/>
    <mergeCell ref="E126:F126"/>
    <mergeCell ref="G126:H126"/>
    <mergeCell ref="D114:H114"/>
    <mergeCell ref="D390:I391"/>
    <mergeCell ref="D210:D212"/>
    <mergeCell ref="D225:L226"/>
    <mergeCell ref="D242:E242"/>
    <mergeCell ref="D337:G337"/>
    <mergeCell ref="I337:I339"/>
    <mergeCell ref="J337:M337"/>
    <mergeCell ref="J338:K338"/>
    <mergeCell ref="E283:L283"/>
    <mergeCell ref="D263:J264"/>
    <mergeCell ref="D368:E368"/>
    <mergeCell ref="D218:D219"/>
    <mergeCell ref="E218:F218"/>
    <mergeCell ref="D229:D230"/>
    <mergeCell ref="E229:F229"/>
    <mergeCell ref="D244:D245"/>
    <mergeCell ref="E244:F244"/>
    <mergeCell ref="G244:H244"/>
    <mergeCell ref="I244:J244"/>
    <mergeCell ref="K251:K252"/>
    <mergeCell ref="C337:C339"/>
    <mergeCell ref="C333:M334"/>
    <mergeCell ref="C363:M364"/>
    <mergeCell ref="E257:F257"/>
    <mergeCell ref="G257:H257"/>
    <mergeCell ref="I257:J257"/>
    <mergeCell ref="D267:D269"/>
    <mergeCell ref="I284:J284"/>
    <mergeCell ref="E267:J267"/>
    <mergeCell ref="C292:C293"/>
    <mergeCell ref="K284:L284"/>
    <mergeCell ref="C286:C287"/>
    <mergeCell ref="C288:C289"/>
    <mergeCell ref="C290:C291"/>
    <mergeCell ref="G284:H284"/>
    <mergeCell ref="E284:F284"/>
    <mergeCell ref="E275:J275"/>
    <mergeCell ref="D275:D277"/>
    <mergeCell ref="D257:D258"/>
    <mergeCell ref="D44:E44"/>
    <mergeCell ref="D51:E52"/>
    <mergeCell ref="D58:E59"/>
    <mergeCell ref="D68:J69"/>
    <mergeCell ref="E79:H79"/>
    <mergeCell ref="E74:F74"/>
    <mergeCell ref="E178:J178"/>
    <mergeCell ref="D178:D180"/>
    <mergeCell ref="E46:F46"/>
    <mergeCell ref="G46:H46"/>
    <mergeCell ref="D87:D88"/>
    <mergeCell ref="E87:F87"/>
    <mergeCell ref="E53:H53"/>
    <mergeCell ref="E54:F54"/>
    <mergeCell ref="G54:H54"/>
    <mergeCell ref="D60:D61"/>
    <mergeCell ref="E60:F60"/>
    <mergeCell ref="E80:F80"/>
    <mergeCell ref="G80:H80"/>
    <mergeCell ref="E94:H94"/>
    <mergeCell ref="E95:F95"/>
    <mergeCell ref="G95:H95"/>
    <mergeCell ref="D101:D102"/>
    <mergeCell ref="E101:F101"/>
    <mergeCell ref="B1:O2"/>
    <mergeCell ref="D22:E22"/>
    <mergeCell ref="D23:D24"/>
    <mergeCell ref="E23:F23"/>
    <mergeCell ref="G23:H23"/>
    <mergeCell ref="E39:F39"/>
    <mergeCell ref="G39:H39"/>
    <mergeCell ref="D19:J20"/>
    <mergeCell ref="D34:J35"/>
    <mergeCell ref="E6:H6"/>
    <mergeCell ref="D3:H4"/>
    <mergeCell ref="E38:H38"/>
    <mergeCell ref="D38:D40"/>
    <mergeCell ref="D146:D147"/>
    <mergeCell ref="C368:C369"/>
    <mergeCell ref="D338:E338"/>
    <mergeCell ref="F338:G338"/>
    <mergeCell ref="D251:D252"/>
    <mergeCell ref="E251:F251"/>
    <mergeCell ref="G251:H251"/>
    <mergeCell ref="I251:J251"/>
    <mergeCell ref="D106:D108"/>
    <mergeCell ref="E168:F168"/>
    <mergeCell ref="G168:H168"/>
    <mergeCell ref="I168:J168"/>
    <mergeCell ref="D134:D135"/>
    <mergeCell ref="E134:F134"/>
    <mergeCell ref="E140:F140"/>
    <mergeCell ref="G140:H140"/>
    <mergeCell ref="E146:F146"/>
    <mergeCell ref="D160:D161"/>
    <mergeCell ref="E160:F160"/>
    <mergeCell ref="G160:H160"/>
    <mergeCell ref="E167:J167"/>
    <mergeCell ref="D156:J157"/>
    <mergeCell ref="E107:F107"/>
    <mergeCell ref="G107:H107"/>
  </mergeCells>
  <hyperlinks>
    <hyperlink ref="E392" r:id="rId1" xr:uid="{E8C59124-348E-45CF-9AB0-8C8831B93688}"/>
    <hyperlink ref="E393" r:id="rId2" xr:uid="{F41DEE2C-8342-474E-A56B-67BA73FE8023}"/>
    <hyperlink ref="E394" r:id="rId3" xr:uid="{A7F1BEF8-E445-40B5-8550-CDA8EE5D06A4}"/>
    <hyperlink ref="E395" r:id="rId4" xr:uid="{13451E02-DF3F-4B38-8A1B-FE5D9F4A34EF}"/>
  </hyperlinks>
  <pageMargins left="0.7" right="0.7" top="0.75" bottom="0.75" header="0.3" footer="0.3"/>
  <pageSetup orientation="landscape" r:id="rId5"/>
  <drawing r:id="rId6"/>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F9397-C3DE-4BA5-8A84-3E7736A2B34B}">
  <sheetPr>
    <tabColor rgb="FF66FFFF"/>
  </sheetPr>
  <dimension ref="A1:O172"/>
  <sheetViews>
    <sheetView workbookViewId="0">
      <pane xSplit="1" ySplit="2" topLeftCell="B3" activePane="bottomRight" state="frozen"/>
      <selection pane="topRight" activeCell="B1" sqref="B1"/>
      <selection pane="bottomLeft" activeCell="A4" sqref="A4"/>
      <selection pane="bottomRight" activeCell="J11" sqref="J11"/>
    </sheetView>
  </sheetViews>
  <sheetFormatPr baseColWidth="10" defaultColWidth="8.83203125" defaultRowHeight="15" x14ac:dyDescent="0.2"/>
  <cols>
    <col min="3" max="3" width="10.5" customWidth="1"/>
    <col min="4" max="4" width="26.5" customWidth="1"/>
    <col min="5" max="5" width="20.83203125" style="147" customWidth="1"/>
    <col min="6" max="6" width="22" bestFit="1" customWidth="1"/>
    <col min="7" max="7" width="20.83203125" style="325" customWidth="1"/>
    <col min="8" max="8" width="26.1640625" bestFit="1" customWidth="1"/>
    <col min="9" max="9" width="21.33203125" customWidth="1"/>
    <col min="10" max="11" width="21.83203125" bestFit="1" customWidth="1"/>
    <col min="12" max="12" width="22" bestFit="1" customWidth="1"/>
  </cols>
  <sheetData>
    <row r="1" spans="1:15" ht="15" customHeight="1" x14ac:dyDescent="0.2">
      <c r="A1" s="152"/>
      <c r="B1" s="3254" t="s">
        <v>1342</v>
      </c>
      <c r="C1" s="3255"/>
      <c r="D1" s="3255"/>
      <c r="E1" s="3255"/>
      <c r="F1" s="3255"/>
      <c r="G1" s="3255"/>
      <c r="H1" s="3255"/>
      <c r="I1" s="3255"/>
      <c r="J1" s="3255"/>
      <c r="K1" s="3255"/>
      <c r="L1" s="3255"/>
      <c r="M1" s="3255"/>
      <c r="N1" s="3255"/>
      <c r="O1" s="3256"/>
    </row>
    <row r="2" spans="1:15" ht="15.75" customHeight="1" thickBot="1" x14ac:dyDescent="0.25">
      <c r="A2" s="152"/>
      <c r="B2" s="3257"/>
      <c r="C2" s="3258"/>
      <c r="D2" s="3258"/>
      <c r="E2" s="3258"/>
      <c r="F2" s="3258"/>
      <c r="G2" s="3258"/>
      <c r="H2" s="3258"/>
      <c r="I2" s="3258"/>
      <c r="J2" s="3258"/>
      <c r="K2" s="3258"/>
      <c r="L2" s="3258"/>
      <c r="M2" s="3258"/>
      <c r="N2" s="3258"/>
      <c r="O2" s="3259"/>
    </row>
    <row r="3" spans="1:15" ht="10.5" customHeight="1" x14ac:dyDescent="0.2">
      <c r="A3" s="152"/>
      <c r="B3" s="2391"/>
      <c r="C3" s="2392"/>
      <c r="D3" s="3428" t="s">
        <v>323</v>
      </c>
      <c r="E3" s="3428"/>
      <c r="F3" s="3428"/>
      <c r="G3" s="3428"/>
      <c r="H3" s="3428"/>
      <c r="I3" s="3428"/>
      <c r="J3" s="3428"/>
      <c r="O3" s="152"/>
    </row>
    <row r="4" spans="1:15" ht="17.25" customHeight="1" x14ac:dyDescent="0.2">
      <c r="A4" s="152"/>
      <c r="B4" s="2391"/>
      <c r="C4" s="2392"/>
      <c r="D4" s="3428"/>
      <c r="E4" s="3428"/>
      <c r="F4" s="3428"/>
      <c r="G4" s="3428"/>
      <c r="H4" s="3428"/>
      <c r="I4" s="3428"/>
      <c r="J4" s="3428"/>
      <c r="O4" s="152"/>
    </row>
    <row r="5" spans="1:15" ht="10.5" customHeight="1" x14ac:dyDescent="0.2">
      <c r="A5" s="152"/>
      <c r="B5" s="2391"/>
      <c r="C5" s="2392"/>
      <c r="D5" s="2"/>
      <c r="O5" s="152"/>
    </row>
    <row r="6" spans="1:15" ht="15.75" customHeight="1" x14ac:dyDescent="0.2">
      <c r="A6" s="152"/>
      <c r="B6" s="2392"/>
      <c r="C6" s="2392"/>
      <c r="D6" s="2802" t="s">
        <v>1343</v>
      </c>
      <c r="E6" s="3940" t="s">
        <v>1135</v>
      </c>
      <c r="F6" s="3940"/>
      <c r="G6" s="3940"/>
      <c r="H6" s="3941"/>
      <c r="O6" s="152"/>
    </row>
    <row r="7" spans="1:15" x14ac:dyDescent="0.2">
      <c r="A7" s="152"/>
      <c r="D7" s="2057" t="s">
        <v>1344</v>
      </c>
      <c r="E7" s="281">
        <v>1</v>
      </c>
      <c r="F7" s="2687" t="s">
        <v>1345</v>
      </c>
      <c r="G7" s="281">
        <v>1.43</v>
      </c>
      <c r="H7" s="63" t="s">
        <v>1346</v>
      </c>
      <c r="O7" s="152"/>
    </row>
    <row r="8" spans="1:15" ht="16" x14ac:dyDescent="0.2">
      <c r="A8" s="152"/>
      <c r="D8" s="622" t="s">
        <v>1136</v>
      </c>
      <c r="E8" s="464">
        <v>60</v>
      </c>
      <c r="F8" s="2" t="s">
        <v>484</v>
      </c>
      <c r="G8" s="1766"/>
      <c r="H8" s="442"/>
      <c r="O8" s="152"/>
    </row>
    <row r="9" spans="1:15" ht="16" x14ac:dyDescent="0.2">
      <c r="A9" s="152"/>
      <c r="D9" s="621" t="s">
        <v>1137</v>
      </c>
      <c r="E9" s="664">
        <f>'2.54 GW Electrolyser H2 Prod.'!C110</f>
        <v>6.9800000000000001E-2</v>
      </c>
      <c r="F9" s="2445"/>
      <c r="G9" s="1806"/>
      <c r="H9" s="663"/>
      <c r="O9" s="152"/>
    </row>
    <row r="10" spans="1:15" ht="16" x14ac:dyDescent="0.2">
      <c r="A10" s="152"/>
      <c r="D10" s="622" t="s">
        <v>1138</v>
      </c>
      <c r="E10" s="657">
        <f>'2.54 GW Electrolyser H2 Prod.'!D8/1000</f>
        <v>0.10431</v>
      </c>
      <c r="F10" s="740" t="s">
        <v>1139</v>
      </c>
      <c r="G10" s="2811"/>
      <c r="H10" s="447"/>
      <c r="O10" s="152"/>
    </row>
    <row r="11" spans="1:15" ht="16" x14ac:dyDescent="0.2">
      <c r="A11" s="152"/>
      <c r="D11" s="621" t="s">
        <v>879</v>
      </c>
      <c r="E11" s="771">
        <f>'1.27 GW Electrolyser H2 Prod. '!C142</f>
        <v>111637440</v>
      </c>
      <c r="F11" s="2445" t="s">
        <v>826</v>
      </c>
      <c r="G11" s="1806"/>
      <c r="H11" s="663"/>
      <c r="O11" s="152"/>
    </row>
    <row r="12" spans="1:15" ht="16" x14ac:dyDescent="0.2">
      <c r="A12" s="152"/>
      <c r="D12" s="620" t="s">
        <v>647</v>
      </c>
      <c r="E12" s="656">
        <f>($E$9*(1+0.08)^$E$8)/((1+0.08)^$E$8-1)</f>
        <v>7.0496210296280837E-2</v>
      </c>
      <c r="F12" s="2"/>
      <c r="G12" s="1766"/>
      <c r="H12" s="442"/>
      <c r="O12" s="152"/>
    </row>
    <row r="13" spans="1:15" ht="16" x14ac:dyDescent="0.2">
      <c r="A13" s="152"/>
      <c r="D13" s="621" t="s">
        <v>1140</v>
      </c>
      <c r="E13" s="660">
        <v>0.02</v>
      </c>
      <c r="F13" s="661" t="s">
        <v>141</v>
      </c>
      <c r="G13" s="662">
        <v>0.04</v>
      </c>
      <c r="H13" s="663" t="s">
        <v>377</v>
      </c>
      <c r="O13" s="152"/>
    </row>
    <row r="14" spans="1:15" ht="16" x14ac:dyDescent="0.2">
      <c r="A14" s="152"/>
      <c r="D14" s="622" t="s">
        <v>644</v>
      </c>
      <c r="E14" s="670">
        <v>0.01</v>
      </c>
      <c r="F14" s="671" t="s">
        <v>141</v>
      </c>
      <c r="G14" s="682">
        <v>0.04</v>
      </c>
      <c r="H14" s="447"/>
      <c r="O14" s="152"/>
    </row>
    <row r="15" spans="1:15" ht="32" x14ac:dyDescent="0.2">
      <c r="A15" s="152"/>
      <c r="D15" s="622" t="s">
        <v>1142</v>
      </c>
      <c r="E15" s="657">
        <f>Compression!D45</f>
        <v>1.05</v>
      </c>
      <c r="F15" s="658" t="s">
        <v>141</v>
      </c>
      <c r="G15" s="659">
        <f>Compression!E45</f>
        <v>8.6</v>
      </c>
      <c r="H15" s="447"/>
      <c r="O15" s="152"/>
    </row>
    <row r="16" spans="1:15" ht="16" x14ac:dyDescent="0.2">
      <c r="A16" s="152"/>
      <c r="D16" s="621" t="s">
        <v>1347</v>
      </c>
      <c r="E16" s="673">
        <v>4</v>
      </c>
      <c r="F16" s="674"/>
      <c r="G16" s="675"/>
      <c r="H16" s="663"/>
      <c r="O16" s="152"/>
    </row>
    <row r="17" spans="1:15" ht="16" x14ac:dyDescent="0.2">
      <c r="A17" s="152"/>
      <c r="D17" s="621" t="s">
        <v>1348</v>
      </c>
      <c r="E17" s="1090">
        <v>1280000</v>
      </c>
      <c r="F17" s="674" t="s">
        <v>55</v>
      </c>
      <c r="G17" s="1089">
        <f>E17*$G$7</f>
        <v>1830400</v>
      </c>
      <c r="H17" s="663" t="s">
        <v>538</v>
      </c>
      <c r="O17" s="152"/>
    </row>
    <row r="18" spans="1:15" x14ac:dyDescent="0.2">
      <c r="A18" s="152"/>
      <c r="C18" s="442"/>
      <c r="D18" s="1092" t="s">
        <v>537</v>
      </c>
      <c r="E18" s="1091">
        <v>290000</v>
      </c>
      <c r="F18" s="674" t="s">
        <v>55</v>
      </c>
      <c r="G18" s="1089">
        <f>E18*$G$7</f>
        <v>414700</v>
      </c>
      <c r="H18" s="663" t="s">
        <v>538</v>
      </c>
      <c r="O18" s="152"/>
    </row>
    <row r="19" spans="1:15" ht="16" x14ac:dyDescent="0.2">
      <c r="A19" s="152"/>
      <c r="C19" s="442"/>
      <c r="D19" s="621" t="s">
        <v>1349</v>
      </c>
      <c r="E19" s="681">
        <f>'Hydrogen Transportation'!D94</f>
        <v>20000</v>
      </c>
      <c r="F19" s="680" t="str">
        <f>'Hydrogen Transportation'!E94</f>
        <v>to</v>
      </c>
      <c r="G19" s="681">
        <f>'Hydrogen Transportation'!F94</f>
        <v>30000</v>
      </c>
      <c r="H19" s="663" t="s">
        <v>1144</v>
      </c>
      <c r="O19" s="152"/>
    </row>
    <row r="20" spans="1:15" ht="16" x14ac:dyDescent="0.2">
      <c r="A20" s="152"/>
      <c r="D20" s="638" t="s">
        <v>542</v>
      </c>
      <c r="E20" s="1291">
        <v>1.4999999999999999E-2</v>
      </c>
      <c r="F20" s="680" t="s">
        <v>141</v>
      </c>
      <c r="G20" s="1292">
        <v>0.03</v>
      </c>
      <c r="H20" s="663"/>
      <c r="O20" s="152"/>
    </row>
    <row r="21" spans="1:15" ht="16" thickBot="1" x14ac:dyDescent="0.25">
      <c r="A21" s="152"/>
      <c r="B21" s="941"/>
      <c r="C21" s="289"/>
      <c r="D21" s="2393"/>
      <c r="E21" s="2394"/>
      <c r="F21" s="1995"/>
      <c r="G21" s="2394"/>
      <c r="H21" s="289"/>
      <c r="I21" s="289"/>
      <c r="J21" s="289"/>
      <c r="K21" s="289"/>
      <c r="L21" s="289"/>
      <c r="M21" s="289"/>
      <c r="N21" s="289"/>
      <c r="O21" s="940"/>
    </row>
    <row r="22" spans="1:15" ht="28.5" customHeight="1" x14ac:dyDescent="0.2">
      <c r="A22" s="152"/>
      <c r="D22" s="3580" t="s">
        <v>1350</v>
      </c>
      <c r="E22" s="3580"/>
      <c r="F22" s="3580"/>
      <c r="G22" s="3580"/>
      <c r="H22" s="3580"/>
      <c r="I22" s="3580"/>
      <c r="J22" s="3580"/>
      <c r="O22" s="152"/>
    </row>
    <row r="23" spans="1:15" x14ac:dyDescent="0.2">
      <c r="A23" s="152"/>
      <c r="D23" s="13"/>
      <c r="E23" s="633"/>
      <c r="F23" s="39"/>
      <c r="G23" s="633"/>
      <c r="O23" s="152"/>
    </row>
    <row r="24" spans="1:15" ht="20.25" customHeight="1" x14ac:dyDescent="0.2">
      <c r="A24" s="152"/>
      <c r="D24" s="4049" t="s">
        <v>1351</v>
      </c>
      <c r="E24" s="4049"/>
      <c r="F24" s="39"/>
      <c r="G24" s="633"/>
      <c r="O24" s="152"/>
    </row>
    <row r="25" spans="1:15" ht="30" customHeight="1" x14ac:dyDescent="0.2">
      <c r="A25" s="152"/>
      <c r="D25" s="3453" t="s">
        <v>179</v>
      </c>
      <c r="E25" s="3866" t="s">
        <v>1352</v>
      </c>
      <c r="F25" s="3867"/>
      <c r="G25" s="3866" t="s">
        <v>1353</v>
      </c>
      <c r="H25" s="3867"/>
      <c r="O25" s="152"/>
    </row>
    <row r="26" spans="1:15" ht="16" x14ac:dyDescent="0.2">
      <c r="A26" s="152"/>
      <c r="D26" s="3455"/>
      <c r="E26" s="3175" t="str">
        <f>'Injection &amp; Withdrawal'!M61</f>
        <v>Low</v>
      </c>
      <c r="F26" s="3176" t="str">
        <f>'Injection &amp; Withdrawal'!N61</f>
        <v>High</v>
      </c>
      <c r="G26" s="3175" t="str">
        <f>E26</f>
        <v>Low</v>
      </c>
      <c r="H26" s="3175" t="str">
        <f>F26</f>
        <v>High</v>
      </c>
      <c r="O26" s="152"/>
    </row>
    <row r="27" spans="1:15" ht="16" x14ac:dyDescent="0.2">
      <c r="A27" s="152"/>
      <c r="D27" s="1096" t="str">
        <f>'Injection &amp; Withdrawal'!C62</f>
        <v>High rate (small ship)</v>
      </c>
      <c r="E27" s="1155">
        <f>'Injection &amp; Withdrawal'!M62</f>
        <v>2122.3003752000004</v>
      </c>
      <c r="F27" s="1258">
        <f>'Injection &amp; Withdrawal'!N62</f>
        <v>2026.8159551999997</v>
      </c>
      <c r="G27" s="1173">
        <f>E27*1000</f>
        <v>2122300.3752000006</v>
      </c>
      <c r="H27" s="1173">
        <f>F27*1000</f>
        <v>2026815.9551999997</v>
      </c>
      <c r="O27" s="152"/>
    </row>
    <row r="28" spans="1:15" ht="16" x14ac:dyDescent="0.2">
      <c r="A28" s="152"/>
      <c r="D28" s="1098" t="str">
        <f>'Injection &amp; Withdrawal'!C63</f>
        <v xml:space="preserve">Medium ship </v>
      </c>
      <c r="E28" s="612">
        <f>'Injection &amp; Withdrawal'!M63</f>
        <v>4080.7919231999999</v>
      </c>
      <c r="F28" s="719">
        <f>'Injection &amp; Withdrawal'!N63</f>
        <v>3444.2291231999998</v>
      </c>
      <c r="G28" s="1174">
        <f t="shared" ref="G28:G29" si="0">E28*1000</f>
        <v>4080791.9232000001</v>
      </c>
      <c r="H28" s="1174">
        <f t="shared" ref="H28:H29" si="1">F28*1000</f>
        <v>3444229.1231999998</v>
      </c>
      <c r="O28" s="152"/>
    </row>
    <row r="29" spans="1:15" ht="16" x14ac:dyDescent="0.2">
      <c r="A29" s="152"/>
      <c r="D29" s="1116" t="str">
        <f>'Injection &amp; Withdrawal'!C64</f>
        <v xml:space="preserve">Large ship </v>
      </c>
      <c r="E29" s="610">
        <f>'Injection &amp; Withdrawal'!M64</f>
        <v>8333.0314271999996</v>
      </c>
      <c r="F29" s="1259">
        <f>'Injection &amp; Withdrawal'!N64</f>
        <v>7059.9058272000002</v>
      </c>
      <c r="G29" s="1174">
        <f t="shared" si="0"/>
        <v>8333031.4271999998</v>
      </c>
      <c r="H29" s="1174">
        <f t="shared" si="1"/>
        <v>7059905.8272000002</v>
      </c>
      <c r="O29" s="152"/>
    </row>
    <row r="30" spans="1:15" x14ac:dyDescent="0.2">
      <c r="A30" s="152"/>
      <c r="D30" s="358"/>
      <c r="E30" s="299"/>
      <c r="F30" s="299"/>
      <c r="G30" s="465"/>
      <c r="H30" s="465"/>
      <c r="O30" s="152"/>
    </row>
    <row r="31" spans="1:15" ht="32.25" customHeight="1" x14ac:dyDescent="0.2">
      <c r="A31" s="152"/>
      <c r="D31" s="3537" t="str">
        <f>D25</f>
        <v>Ship Type</v>
      </c>
      <c r="E31" s="4050" t="s">
        <v>584</v>
      </c>
      <c r="F31" s="4051"/>
      <c r="G31" s="4050" t="s">
        <v>1354</v>
      </c>
      <c r="H31" s="4051"/>
      <c r="O31" s="152"/>
    </row>
    <row r="32" spans="1:15" ht="16" x14ac:dyDescent="0.2">
      <c r="A32" s="152"/>
      <c r="C32" s="442"/>
      <c r="D32" s="3601"/>
      <c r="E32" s="1260" t="str">
        <f>E26</f>
        <v>Low</v>
      </c>
      <c r="F32" s="1761" t="str">
        <f t="shared" ref="F32:H32" si="2">F26</f>
        <v>High</v>
      </c>
      <c r="G32" s="1260" t="str">
        <f t="shared" si="2"/>
        <v>Low</v>
      </c>
      <c r="H32" s="1761" t="str">
        <f t="shared" si="2"/>
        <v>High</v>
      </c>
      <c r="O32" s="152"/>
    </row>
    <row r="33" spans="1:15" ht="16" x14ac:dyDescent="0.2">
      <c r="A33" s="152"/>
      <c r="C33" s="442"/>
      <c r="D33" s="2410" t="str">
        <f>'Injection &amp; Withdrawal'!C69</f>
        <v>High rate (small ship)</v>
      </c>
      <c r="E33" s="1155">
        <f>'Injection &amp; Withdrawal'!D69</f>
        <v>112446895.75830817</v>
      </c>
      <c r="F33" s="1258">
        <f>'Injection &amp; Withdrawal'!E69</f>
        <v>112485319.29113925</v>
      </c>
      <c r="G33" s="1155">
        <f>'Injection &amp; Withdrawal'!F69</f>
        <v>112334448.86254987</v>
      </c>
      <c r="H33" s="1258">
        <f>'Injection &amp; Withdrawal'!G69</f>
        <v>112372833.9718481</v>
      </c>
      <c r="O33" s="152"/>
    </row>
    <row r="34" spans="1:15" ht="16" x14ac:dyDescent="0.2">
      <c r="A34" s="152"/>
      <c r="C34" s="442"/>
      <c r="D34" s="2411" t="str">
        <f>'Injection &amp; Withdrawal'!C70</f>
        <v xml:space="preserve">Medium ship </v>
      </c>
      <c r="E34" s="612">
        <f>'Injection &amp; Withdrawal'!D70</f>
        <v>112056954.38830897</v>
      </c>
      <c r="F34" s="719">
        <f>'Injection &amp; Withdrawal'!E70</f>
        <v>112134834.53465346</v>
      </c>
      <c r="G34" s="612">
        <f>'Injection &amp; Withdrawal'!F70</f>
        <v>111944897.43392067</v>
      </c>
      <c r="H34" s="719">
        <f>'Injection &amp; Withdrawal'!G70</f>
        <v>112022699.7001188</v>
      </c>
      <c r="O34" s="152"/>
    </row>
    <row r="35" spans="1:15" ht="16" x14ac:dyDescent="0.2">
      <c r="A35" s="152"/>
      <c r="D35" s="1763" t="str">
        <f>'Injection &amp; Withdrawal'!C71</f>
        <v xml:space="preserve">Large ship </v>
      </c>
      <c r="E35" s="612">
        <f>'Injection &amp; Withdrawal'!D71</f>
        <v>111842488.35918367</v>
      </c>
      <c r="F35" s="719">
        <f>'Injection &amp; Withdrawal'!E71</f>
        <v>111879545.29156627</v>
      </c>
      <c r="G35" s="612">
        <f>'Injection &amp; Withdrawal'!F71</f>
        <v>111730645.87082449</v>
      </c>
      <c r="H35" s="719">
        <f>'Injection &amp; Withdrawal'!G71</f>
        <v>111767665.74627469</v>
      </c>
      <c r="O35" s="152"/>
    </row>
    <row r="36" spans="1:15" x14ac:dyDescent="0.2">
      <c r="A36" s="152"/>
      <c r="D36" s="358"/>
      <c r="E36" s="299"/>
      <c r="F36" s="299"/>
      <c r="G36" s="465"/>
      <c r="H36" s="465"/>
      <c r="O36" s="152"/>
    </row>
    <row r="37" spans="1:15" ht="16" thickBot="1" x14ac:dyDescent="0.25">
      <c r="A37" s="152"/>
      <c r="B37" s="490"/>
      <c r="C37" s="481"/>
      <c r="D37" s="1315"/>
      <c r="E37" s="1316"/>
      <c r="F37" s="1317"/>
      <c r="G37" s="1318"/>
      <c r="H37" s="481"/>
      <c r="I37" s="481"/>
      <c r="J37" s="481"/>
      <c r="K37" s="481"/>
      <c r="L37" s="481"/>
      <c r="M37" s="481"/>
      <c r="N37" s="481"/>
      <c r="O37" s="482"/>
    </row>
    <row r="38" spans="1:15" ht="28.5" customHeight="1" x14ac:dyDescent="0.2">
      <c r="A38" s="152"/>
      <c r="C38" s="2395"/>
      <c r="D38" s="4052" t="s">
        <v>1355</v>
      </c>
      <c r="E38" s="4052"/>
      <c r="F38" s="4052"/>
      <c r="G38" s="4052"/>
      <c r="H38" s="4052"/>
      <c r="I38" s="4052"/>
      <c r="J38" s="4052"/>
      <c r="O38" s="152"/>
    </row>
    <row r="39" spans="1:15" x14ac:dyDescent="0.2">
      <c r="A39" s="152"/>
      <c r="C39" s="306"/>
      <c r="D39" s="13"/>
      <c r="E39" s="654"/>
      <c r="F39" s="465"/>
      <c r="G39" s="672"/>
      <c r="O39" s="152"/>
    </row>
    <row r="40" spans="1:15" ht="19.5" customHeight="1" x14ac:dyDescent="0.2">
      <c r="A40" s="152"/>
      <c r="C40" s="306"/>
      <c r="D40" s="3998" t="s">
        <v>1356</v>
      </c>
      <c r="E40" s="3998"/>
      <c r="F40" s="465"/>
      <c r="G40" s="672"/>
      <c r="O40" s="152"/>
    </row>
    <row r="41" spans="1:15" x14ac:dyDescent="0.2">
      <c r="A41" s="152"/>
      <c r="D41" s="3453" t="s">
        <v>1284</v>
      </c>
      <c r="E41" s="4047" t="s">
        <v>669</v>
      </c>
      <c r="F41" s="4048"/>
      <c r="G41" s="672"/>
      <c r="O41" s="152"/>
    </row>
    <row r="42" spans="1:15" ht="16" x14ac:dyDescent="0.2">
      <c r="A42" s="152"/>
      <c r="D42" s="3455"/>
      <c r="E42" s="1260" t="s">
        <v>129</v>
      </c>
      <c r="F42" s="1261" t="s">
        <v>139</v>
      </c>
      <c r="G42" s="672"/>
      <c r="O42" s="152"/>
    </row>
    <row r="43" spans="1:15" ht="16" x14ac:dyDescent="0.2">
      <c r="A43" s="152"/>
      <c r="D43" s="620" t="str">
        <f>'Injection &amp; Withdrawal'!G24</f>
        <v>New well cost</v>
      </c>
      <c r="E43" s="1270">
        <f>'Injection &amp; Withdrawal'!H24</f>
        <v>1830400</v>
      </c>
      <c r="F43" s="1271">
        <f>'Injection &amp; Withdrawal'!I24</f>
        <v>7321600</v>
      </c>
      <c r="G43" s="672"/>
      <c r="O43" s="152"/>
    </row>
    <row r="44" spans="1:15" ht="16" x14ac:dyDescent="0.2">
      <c r="A44" s="152"/>
      <c r="D44" s="621" t="str">
        <f>'Injection &amp; Withdrawal'!G25</f>
        <v>Retrofitting an existing well</v>
      </c>
      <c r="E44" s="1272">
        <f>'Injection &amp; Withdrawal'!H25</f>
        <v>414700</v>
      </c>
      <c r="F44" s="1273">
        <f>'Injection &amp; Withdrawal'!I25</f>
        <v>1658800</v>
      </c>
      <c r="G44" s="672"/>
      <c r="O44" s="152"/>
    </row>
    <row r="45" spans="1:15" ht="16" x14ac:dyDescent="0.2">
      <c r="A45" s="152"/>
      <c r="D45" s="620" t="str">
        <f>'Injection &amp; Withdrawal'!C45</f>
        <v>Compressor Size</v>
      </c>
      <c r="E45" s="1270">
        <f>'Injection &amp; Withdrawal'!H47</f>
        <v>10863423.999999998</v>
      </c>
      <c r="F45" s="1274">
        <f>'Injection &amp; Withdrawal'!I49</f>
        <v>17869279.999999996</v>
      </c>
      <c r="G45" s="672"/>
      <c r="O45" s="152"/>
    </row>
    <row r="46" spans="1:15" ht="16" x14ac:dyDescent="0.2">
      <c r="A46" s="152"/>
      <c r="D46" s="1262" t="s">
        <v>1357</v>
      </c>
      <c r="E46" s="1275">
        <f>SUM(E43:E45)</f>
        <v>13108523.999999998</v>
      </c>
      <c r="F46" s="1276">
        <f>SUM(F43:F45)</f>
        <v>26849679.999999996</v>
      </c>
      <c r="G46" s="672" t="s">
        <v>1358</v>
      </c>
      <c r="O46" s="152"/>
    </row>
    <row r="47" spans="1:15" ht="16" x14ac:dyDescent="0.2">
      <c r="A47" s="152"/>
      <c r="D47" s="1263" t="s">
        <v>1359</v>
      </c>
      <c r="E47" s="1277">
        <f>E44+E45</f>
        <v>11278123.999999998</v>
      </c>
      <c r="F47" s="1278">
        <f>F44+F45</f>
        <v>19528079.999999996</v>
      </c>
      <c r="G47" s="672" t="s">
        <v>1360</v>
      </c>
      <c r="O47" s="152"/>
    </row>
    <row r="48" spans="1:15" ht="16" x14ac:dyDescent="0.2">
      <c r="A48" s="152"/>
      <c r="D48" s="2308" t="s">
        <v>1361</v>
      </c>
      <c r="E48" s="2310">
        <f>AVERAGE(E46:E47)</f>
        <v>12193323.999999998</v>
      </c>
      <c r="F48" s="2309">
        <f>AVERAGE(F46:F47)</f>
        <v>23188879.999999996</v>
      </c>
      <c r="G48" s="672"/>
      <c r="O48" s="152"/>
    </row>
    <row r="49" spans="1:15" x14ac:dyDescent="0.2">
      <c r="A49" s="152"/>
      <c r="C49" s="306"/>
      <c r="D49" s="358"/>
      <c r="E49" s="1290"/>
      <c r="F49" s="1290"/>
      <c r="G49" s="672"/>
      <c r="O49" s="152"/>
    </row>
    <row r="50" spans="1:15" ht="10.5" customHeight="1" x14ac:dyDescent="0.2">
      <c r="A50" s="152"/>
      <c r="C50" s="306"/>
      <c r="D50" s="3998" t="s">
        <v>1362</v>
      </c>
      <c r="E50" s="3998"/>
      <c r="F50" s="1290"/>
      <c r="G50" s="672"/>
      <c r="O50" s="152"/>
    </row>
    <row r="51" spans="1:15" ht="18.75" customHeight="1" x14ac:dyDescent="0.2">
      <c r="A51" s="152"/>
      <c r="C51" s="306"/>
      <c r="D51" s="4049"/>
      <c r="E51" s="4049"/>
      <c r="F51" s="465"/>
      <c r="G51" s="672"/>
      <c r="O51" s="152"/>
    </row>
    <row r="52" spans="1:15" x14ac:dyDescent="0.2">
      <c r="A52" s="152"/>
      <c r="D52" s="3500" t="s">
        <v>1363</v>
      </c>
      <c r="E52" s="4056" t="s">
        <v>1364</v>
      </c>
      <c r="F52" s="4057"/>
      <c r="G52" s="672"/>
      <c r="O52" s="152"/>
    </row>
    <row r="53" spans="1:15" ht="16" x14ac:dyDescent="0.2">
      <c r="A53" s="152"/>
      <c r="C53" s="442"/>
      <c r="D53" s="3501"/>
      <c r="E53" s="1284" t="str">
        <f>E42</f>
        <v>Low</v>
      </c>
      <c r="F53" s="1285" t="str">
        <f>F42</f>
        <v>High</v>
      </c>
      <c r="G53" s="672"/>
      <c r="O53" s="152"/>
    </row>
    <row r="54" spans="1:15" ht="16" x14ac:dyDescent="0.2">
      <c r="A54" s="152"/>
      <c r="D54" s="621" t="s">
        <v>1365</v>
      </c>
      <c r="E54" s="1273">
        <f>'Injection &amp; Withdrawal'!D76</f>
        <v>11795117.130567737</v>
      </c>
      <c r="F54" s="1286">
        <f>'Injection &amp; Withdrawal'!G78</f>
        <v>96120192.541796237</v>
      </c>
      <c r="G54" s="672"/>
      <c r="O54" s="152"/>
    </row>
    <row r="55" spans="1:15" x14ac:dyDescent="0.2">
      <c r="A55" s="152"/>
      <c r="D55" s="13"/>
      <c r="E55" s="2053"/>
      <c r="F55" s="2398"/>
      <c r="G55" s="672"/>
      <c r="O55" s="152"/>
    </row>
    <row r="56" spans="1:15" x14ac:dyDescent="0.2">
      <c r="A56" s="152"/>
      <c r="D56" s="3998" t="s">
        <v>1366</v>
      </c>
      <c r="E56" s="3998"/>
      <c r="F56" s="2398"/>
      <c r="G56" s="672"/>
      <c r="O56" s="152"/>
    </row>
    <row r="57" spans="1:15" x14ac:dyDescent="0.2">
      <c r="A57" s="152"/>
      <c r="D57" s="4049"/>
      <c r="E57" s="4049"/>
      <c r="F57" s="465"/>
      <c r="G57" s="672"/>
      <c r="O57" s="152"/>
    </row>
    <row r="58" spans="1:15" x14ac:dyDescent="0.2">
      <c r="A58" s="152"/>
      <c r="C58" s="8"/>
      <c r="D58" s="3420" t="s">
        <v>1363</v>
      </c>
      <c r="E58" s="4058" t="s">
        <v>1367</v>
      </c>
      <c r="F58" s="4058"/>
      <c r="G58" s="4058"/>
      <c r="H58" s="4058"/>
      <c r="I58" s="3302" t="s">
        <v>16</v>
      </c>
      <c r="O58" s="152"/>
    </row>
    <row r="59" spans="1:15" x14ac:dyDescent="0.2">
      <c r="A59" s="152"/>
      <c r="C59" s="8"/>
      <c r="D59" s="3586"/>
      <c r="E59" s="4059" t="str">
        <f>E67</f>
        <v>Low Range</v>
      </c>
      <c r="F59" s="3923"/>
      <c r="G59" s="3543" t="str">
        <f>I67</f>
        <v>High Range</v>
      </c>
      <c r="H59" s="3517"/>
      <c r="I59" s="3488"/>
      <c r="O59" s="152"/>
    </row>
    <row r="60" spans="1:15" ht="16" x14ac:dyDescent="0.2">
      <c r="A60" s="152"/>
      <c r="C60" s="8"/>
      <c r="D60" s="3422"/>
      <c r="E60" s="1265" t="str">
        <f>E53</f>
        <v>Low</v>
      </c>
      <c r="F60" s="1264" t="str">
        <f>F53</f>
        <v>High</v>
      </c>
      <c r="G60" s="1289" t="str">
        <f>E60</f>
        <v>Low</v>
      </c>
      <c r="H60" s="2408" t="str">
        <f>F60</f>
        <v>High</v>
      </c>
      <c r="I60" s="3303"/>
      <c r="O60" s="152"/>
    </row>
    <row r="61" spans="1:15" ht="16" x14ac:dyDescent="0.2">
      <c r="A61" s="152"/>
      <c r="C61" s="8"/>
      <c r="D61" s="616" t="s">
        <v>1368</v>
      </c>
      <c r="E61" s="1272">
        <f>$E$20*E46</f>
        <v>196627.85999999996</v>
      </c>
      <c r="F61" s="1287">
        <f>$E$20*F$46</f>
        <v>402745.19999999995</v>
      </c>
      <c r="G61" s="1288">
        <f>$G$20*E46</f>
        <v>393255.71999999991</v>
      </c>
      <c r="H61" s="2407">
        <f>$G$20*F46</f>
        <v>805490.39999999991</v>
      </c>
      <c r="I61" s="2312" t="s">
        <v>1358</v>
      </c>
      <c r="O61" s="152"/>
    </row>
    <row r="62" spans="1:15" ht="16" x14ac:dyDescent="0.2">
      <c r="A62" s="152"/>
      <c r="D62" s="621" t="s">
        <v>1369</v>
      </c>
      <c r="E62" s="1272">
        <f>$E$20*E47</f>
        <v>169171.85999999996</v>
      </c>
      <c r="F62" s="1287">
        <f>$E$20*F47</f>
        <v>292921.19999999995</v>
      </c>
      <c r="G62" s="1288">
        <f>$G$20*E47</f>
        <v>338343.71999999991</v>
      </c>
      <c r="H62" s="2407">
        <f>$G$20*F47</f>
        <v>585842.39999999991</v>
      </c>
      <c r="I62" s="2312" t="s">
        <v>1360</v>
      </c>
      <c r="O62" s="152"/>
    </row>
    <row r="63" spans="1:15" x14ac:dyDescent="0.2">
      <c r="A63" s="152"/>
      <c r="D63" s="13"/>
      <c r="E63" s="2053"/>
      <c r="F63" s="2053"/>
      <c r="G63" s="2409"/>
      <c r="H63" s="2409"/>
      <c r="I63" s="672"/>
      <c r="O63" s="152"/>
    </row>
    <row r="64" spans="1:15" ht="15" customHeight="1" x14ac:dyDescent="0.2">
      <c r="A64" s="152"/>
      <c r="D64" s="3998" t="s">
        <v>1370</v>
      </c>
      <c r="E64" s="3998"/>
      <c r="F64" s="2053"/>
      <c r="G64" s="2409"/>
      <c r="H64" s="2409"/>
      <c r="I64" s="672"/>
      <c r="O64" s="152"/>
    </row>
    <row r="65" spans="1:15" ht="14.25" customHeight="1" x14ac:dyDescent="0.2">
      <c r="A65" s="152"/>
      <c r="D65" s="4049"/>
      <c r="E65" s="4049"/>
      <c r="F65" s="299"/>
      <c r="G65" s="1251"/>
      <c r="H65" s="1251"/>
      <c r="O65" s="152"/>
    </row>
    <row r="66" spans="1:15" x14ac:dyDescent="0.2">
      <c r="A66" s="152"/>
      <c r="D66" s="3453" t="s">
        <v>1363</v>
      </c>
      <c r="E66" s="4054" t="s">
        <v>1371</v>
      </c>
      <c r="F66" s="4054"/>
      <c r="G66" s="4054"/>
      <c r="H66" s="4054"/>
      <c r="I66" s="4054"/>
      <c r="J66" s="4054"/>
      <c r="K66" s="4054"/>
      <c r="L66" s="4055"/>
      <c r="O66" s="152"/>
    </row>
    <row r="67" spans="1:15" x14ac:dyDescent="0.2">
      <c r="A67" s="152"/>
      <c r="D67" s="3454"/>
      <c r="E67" s="4053" t="s">
        <v>587</v>
      </c>
      <c r="F67" s="4050"/>
      <c r="G67" s="4050"/>
      <c r="H67" s="4051"/>
      <c r="I67" s="3517" t="s">
        <v>588</v>
      </c>
      <c r="J67" s="3517"/>
      <c r="K67" s="3517"/>
      <c r="L67" s="3518"/>
      <c r="O67" s="152"/>
    </row>
    <row r="68" spans="1:15" ht="16" x14ac:dyDescent="0.2">
      <c r="A68" s="152"/>
      <c r="D68" s="3455"/>
      <c r="E68" s="1266" t="str">
        <f>E60</f>
        <v>Low</v>
      </c>
      <c r="F68" s="1264" t="str">
        <f t="shared" ref="F68:H68" si="3">F60</f>
        <v>High</v>
      </c>
      <c r="G68" s="1266" t="str">
        <f t="shared" si="3"/>
        <v>Low</v>
      </c>
      <c r="H68" s="1265" t="str">
        <f t="shared" si="3"/>
        <v>High</v>
      </c>
      <c r="I68" s="1267" t="str">
        <f>E68</f>
        <v>Low</v>
      </c>
      <c r="J68" s="1268" t="str">
        <f t="shared" ref="J68:L68" si="4">F68</f>
        <v>High</v>
      </c>
      <c r="K68" s="1267" t="str">
        <f t="shared" si="4"/>
        <v>Low</v>
      </c>
      <c r="L68" s="1269" t="str">
        <f t="shared" si="4"/>
        <v>High</v>
      </c>
      <c r="O68" s="152"/>
    </row>
    <row r="69" spans="1:15" ht="16" x14ac:dyDescent="0.2">
      <c r="A69" s="152"/>
      <c r="D69" s="622" t="s">
        <v>1372</v>
      </c>
      <c r="E69" s="1293">
        <f t="shared" ref="E69:H70" si="5">$E$54+E61</f>
        <v>11991744.990567736</v>
      </c>
      <c r="F69" s="1280">
        <f t="shared" si="5"/>
        <v>12197862.330567736</v>
      </c>
      <c r="G69" s="1279">
        <f t="shared" si="5"/>
        <v>12188372.850567738</v>
      </c>
      <c r="H69" s="1281">
        <f t="shared" si="5"/>
        <v>12600607.530567737</v>
      </c>
      <c r="I69" s="1282">
        <f t="shared" ref="I69:L70" si="6">$F$54+E61</f>
        <v>96316820.401796237</v>
      </c>
      <c r="J69" s="1283">
        <f t="shared" si="6"/>
        <v>96522937.74179624</v>
      </c>
      <c r="K69" s="1282">
        <f t="shared" si="6"/>
        <v>96513448.261796236</v>
      </c>
      <c r="L69" s="1294">
        <f t="shared" si="6"/>
        <v>96925682.941796243</v>
      </c>
      <c r="M69" s="672" t="s">
        <v>1358</v>
      </c>
      <c r="O69" s="152"/>
    </row>
    <row r="70" spans="1:15" ht="16" x14ac:dyDescent="0.2">
      <c r="A70" s="152"/>
      <c r="D70" s="2402" t="s">
        <v>1373</v>
      </c>
      <c r="E70" s="2401">
        <f t="shared" si="5"/>
        <v>11964288.990567736</v>
      </c>
      <c r="F70" s="2053">
        <f t="shared" si="5"/>
        <v>12088038.330567736</v>
      </c>
      <c r="G70" s="2400">
        <f t="shared" si="5"/>
        <v>12133460.850567738</v>
      </c>
      <c r="H70" s="1271">
        <f t="shared" si="5"/>
        <v>12380959.530567737</v>
      </c>
      <c r="I70" s="1785">
        <f t="shared" si="6"/>
        <v>96289364.401796237</v>
      </c>
      <c r="J70" s="1779">
        <f t="shared" si="6"/>
        <v>96413113.74179624</v>
      </c>
      <c r="K70" s="1785">
        <f t="shared" si="6"/>
        <v>96458536.261796236</v>
      </c>
      <c r="L70" s="2405">
        <f t="shared" si="6"/>
        <v>96706034.941796243</v>
      </c>
      <c r="M70" s="672" t="s">
        <v>1360</v>
      </c>
      <c r="O70" s="152"/>
    </row>
    <row r="71" spans="1:15" ht="16" x14ac:dyDescent="0.2">
      <c r="A71" s="152"/>
      <c r="C71" s="8"/>
      <c r="D71" s="2403" t="s">
        <v>1271</v>
      </c>
      <c r="E71" s="2399">
        <f>AVERAGE(E69:E70)</f>
        <v>11978016.990567736</v>
      </c>
      <c r="F71" s="2399">
        <f t="shared" ref="F71:L71" si="7">AVERAGE(F69:F70)</f>
        <v>12142950.330567736</v>
      </c>
      <c r="G71" s="2399">
        <f t="shared" si="7"/>
        <v>12160916.850567738</v>
      </c>
      <c r="H71" s="2399">
        <f t="shared" si="7"/>
        <v>12490783.530567737</v>
      </c>
      <c r="I71" s="2399">
        <f t="shared" si="7"/>
        <v>96303092.401796237</v>
      </c>
      <c r="J71" s="2404">
        <f t="shared" si="7"/>
        <v>96468025.74179624</v>
      </c>
      <c r="K71" s="2399">
        <f t="shared" si="7"/>
        <v>96485992.261796236</v>
      </c>
      <c r="L71" s="2406">
        <f t="shared" si="7"/>
        <v>96815858.941796243</v>
      </c>
      <c r="M71" s="672"/>
      <c r="O71" s="152"/>
    </row>
    <row r="72" spans="1:15" x14ac:dyDescent="0.2">
      <c r="A72" s="152"/>
      <c r="D72" s="13"/>
      <c r="E72" s="1290"/>
      <c r="F72" s="2053"/>
      <c r="G72" s="2053"/>
      <c r="H72" s="2053"/>
      <c r="I72" s="1779"/>
      <c r="J72" s="1779"/>
      <c r="K72" s="1779"/>
      <c r="L72" s="2054"/>
      <c r="M72" s="672"/>
      <c r="O72" s="152"/>
    </row>
    <row r="73" spans="1:15" ht="19.5" customHeight="1" x14ac:dyDescent="0.2">
      <c r="A73" s="152"/>
      <c r="D73" s="4079" t="s">
        <v>1374</v>
      </c>
      <c r="E73" s="4079"/>
      <c r="F73" s="2053"/>
      <c r="G73" s="2053"/>
      <c r="H73" s="2053"/>
      <c r="I73" s="1779"/>
      <c r="J73" s="1779"/>
      <c r="K73" s="1779"/>
      <c r="L73" s="2054"/>
      <c r="M73" s="672"/>
      <c r="O73" s="152"/>
    </row>
    <row r="74" spans="1:15" ht="30" customHeight="1" x14ac:dyDescent="0.2">
      <c r="A74" s="152"/>
      <c r="D74" s="3279" t="s">
        <v>413</v>
      </c>
      <c r="E74" s="4077" t="s">
        <v>1375</v>
      </c>
      <c r="F74" s="4078"/>
      <c r="G74" s="2053"/>
      <c r="H74" s="2053"/>
      <c r="I74" s="1779"/>
      <c r="J74" s="1779"/>
      <c r="K74" s="1779"/>
      <c r="L74" s="2054"/>
      <c r="M74" s="672"/>
      <c r="O74" s="152"/>
    </row>
    <row r="75" spans="1:15" ht="16" x14ac:dyDescent="0.2">
      <c r="A75" s="152"/>
      <c r="D75" s="3280"/>
      <c r="E75" s="2412" t="s">
        <v>129</v>
      </c>
      <c r="F75" s="2413" t="s">
        <v>139</v>
      </c>
      <c r="G75" s="2053"/>
      <c r="H75" s="2053"/>
      <c r="I75" s="1779"/>
      <c r="J75" s="1779"/>
      <c r="K75" s="1779"/>
      <c r="L75" s="2054"/>
      <c r="M75" s="672"/>
      <c r="O75" s="152"/>
    </row>
    <row r="76" spans="1:15" ht="16" x14ac:dyDescent="0.2">
      <c r="A76" s="152"/>
      <c r="D76" s="69" t="s">
        <v>1376</v>
      </c>
      <c r="E76" s="2404">
        <f>AVERAGE(E71:H71)</f>
        <v>12193166.925567737</v>
      </c>
      <c r="F76" s="2399">
        <f>AVERAGE(I71:L71)</f>
        <v>96518242.336796239</v>
      </c>
      <c r="G76" s="2053"/>
      <c r="H76" s="2053"/>
      <c r="I76" s="1779"/>
      <c r="J76" s="1779"/>
      <c r="K76" s="1779"/>
      <c r="L76" s="2054"/>
      <c r="M76" s="672"/>
      <c r="O76" s="152"/>
    </row>
    <row r="77" spans="1:15" x14ac:dyDescent="0.2">
      <c r="A77" s="152"/>
      <c r="D77" s="13"/>
      <c r="E77" s="1290"/>
      <c r="F77" s="2053"/>
      <c r="G77" s="2053"/>
      <c r="H77" s="2053"/>
      <c r="I77" s="1779"/>
      <c r="J77" s="1779"/>
      <c r="K77" s="1779"/>
      <c r="L77" s="2054"/>
      <c r="M77" s="672"/>
      <c r="O77" s="152"/>
    </row>
    <row r="78" spans="1:15" ht="16" thickBot="1" x14ac:dyDescent="0.25">
      <c r="A78" s="152"/>
      <c r="B78" s="490"/>
      <c r="C78" s="481"/>
      <c r="D78" s="1315"/>
      <c r="E78" s="1316"/>
      <c r="F78" s="1317"/>
      <c r="G78" s="1318"/>
      <c r="H78" s="481"/>
      <c r="I78" s="481"/>
      <c r="J78" s="481"/>
      <c r="K78" s="481"/>
      <c r="L78" s="481"/>
      <c r="M78" s="481"/>
      <c r="N78" s="481"/>
      <c r="O78" s="482"/>
    </row>
    <row r="79" spans="1:15" ht="18.75" customHeight="1" x14ac:dyDescent="0.2">
      <c r="A79" s="152"/>
      <c r="D79" s="3857" t="s">
        <v>1377</v>
      </c>
      <c r="E79" s="3857"/>
      <c r="F79" s="3857"/>
      <c r="G79" s="3857"/>
      <c r="H79" s="3857"/>
      <c r="I79" s="3857"/>
      <c r="J79" s="3857"/>
      <c r="O79" s="152"/>
    </row>
    <row r="80" spans="1:15" ht="15" customHeight="1" x14ac:dyDescent="0.2">
      <c r="A80" s="152"/>
      <c r="B80" s="2396"/>
      <c r="C80" s="2397"/>
      <c r="D80" s="3428"/>
      <c r="E80" s="3428"/>
      <c r="F80" s="3428"/>
      <c r="G80" s="3428"/>
      <c r="H80" s="3428"/>
      <c r="I80" s="3428"/>
      <c r="J80" s="3428"/>
      <c r="O80" s="152"/>
    </row>
    <row r="81" spans="1:15" ht="15" customHeight="1" x14ac:dyDescent="0.2">
      <c r="A81" s="152"/>
      <c r="B81" s="2396"/>
      <c r="C81" s="2397"/>
      <c r="D81" s="2397"/>
      <c r="E81" s="2397"/>
      <c r="F81" s="2397"/>
      <c r="G81" s="672"/>
      <c r="O81" s="152"/>
    </row>
    <row r="82" spans="1:15" ht="15" customHeight="1" x14ac:dyDescent="0.2">
      <c r="A82" s="152"/>
      <c r="B82" s="2396"/>
      <c r="C82" s="2397"/>
      <c r="D82" s="3998" t="s">
        <v>1378</v>
      </c>
      <c r="E82" s="3998"/>
      <c r="F82" s="306"/>
      <c r="G82" s="672"/>
      <c r="O82" s="152"/>
    </row>
    <row r="83" spans="1:15" ht="15" customHeight="1" x14ac:dyDescent="0.2">
      <c r="A83" s="152"/>
      <c r="B83" s="2396"/>
      <c r="C83" s="2397"/>
      <c r="D83" s="4049"/>
      <c r="E83" s="4049"/>
      <c r="F83" s="2424"/>
      <c r="G83" s="672"/>
      <c r="O83" s="152"/>
    </row>
    <row r="84" spans="1:15" x14ac:dyDescent="0.2">
      <c r="A84" s="152"/>
      <c r="D84" s="3500" t="str">
        <f>'LCOHT (1.27 GW)'!D150</f>
        <v>Total Annual Costs Parameters</v>
      </c>
      <c r="E84" s="4053" t="s">
        <v>127</v>
      </c>
      <c r="F84" s="4050"/>
      <c r="G84" s="4080" t="s">
        <v>16</v>
      </c>
      <c r="H84" s="4081"/>
      <c r="O84" s="152"/>
    </row>
    <row r="85" spans="1:15" ht="16" x14ac:dyDescent="0.2">
      <c r="A85" s="152"/>
      <c r="D85" s="3501"/>
      <c r="E85" s="1107" t="str">
        <f>'LCOHT (1.27 GW)'!E151</f>
        <v>Low</v>
      </c>
      <c r="F85" s="2422" t="str">
        <f>'LCOHT (1.27 GW)'!F151</f>
        <v>High</v>
      </c>
      <c r="G85" s="4082"/>
      <c r="H85" s="4083"/>
      <c r="O85" s="152"/>
    </row>
    <row r="86" spans="1:15" ht="32" x14ac:dyDescent="0.2">
      <c r="A86" s="152"/>
      <c r="D86" s="676" t="s">
        <v>1379</v>
      </c>
      <c r="E86" s="2414">
        <f>E46*$E$12</f>
        <v>924101.2645778443</v>
      </c>
      <c r="F86" s="2415">
        <f>F46*$E$12</f>
        <v>1892800.6876678453</v>
      </c>
      <c r="G86" s="4084" t="str">
        <f>I61</f>
        <v>All Parameters</v>
      </c>
      <c r="H86" s="4074"/>
      <c r="O86" s="152"/>
    </row>
    <row r="87" spans="1:15" ht="32" x14ac:dyDescent="0.2">
      <c r="A87" s="152"/>
      <c r="D87" s="621" t="s">
        <v>1380</v>
      </c>
      <c r="E87" s="2414">
        <f>E47*$E$12</f>
        <v>795065.00125153188</v>
      </c>
      <c r="F87" s="2416">
        <f>F47*$E$12</f>
        <v>1376655.6343625956</v>
      </c>
      <c r="G87" s="4075" t="str">
        <f>I62</f>
        <v>Excl. New Well Cost</v>
      </c>
      <c r="H87" s="4076"/>
      <c r="O87" s="152"/>
    </row>
    <row r="88" spans="1:15" ht="21" customHeight="1" x14ac:dyDescent="0.2">
      <c r="A88" s="152"/>
      <c r="D88" s="620" t="s">
        <v>1381</v>
      </c>
      <c r="E88" s="2417">
        <f>E69</f>
        <v>11991744.990567736</v>
      </c>
      <c r="F88" s="2423">
        <f>L69</f>
        <v>96925682.941796243</v>
      </c>
      <c r="G88" s="4073" t="str">
        <f>G86</f>
        <v>All Parameters</v>
      </c>
      <c r="H88" s="4074"/>
      <c r="O88" s="152"/>
    </row>
    <row r="89" spans="1:15" ht="20.25" customHeight="1" x14ac:dyDescent="0.2">
      <c r="A89" s="152"/>
      <c r="D89" s="621" t="s">
        <v>1382</v>
      </c>
      <c r="E89" s="2414">
        <f>E70</f>
        <v>11964288.990567736</v>
      </c>
      <c r="F89" s="2416">
        <f>L70</f>
        <v>96706034.941796243</v>
      </c>
      <c r="G89" s="4075" t="str">
        <f>G87</f>
        <v>Excl. New Well Cost</v>
      </c>
      <c r="H89" s="4076"/>
      <c r="O89" s="152"/>
    </row>
    <row r="90" spans="1:15" ht="22.5" customHeight="1" x14ac:dyDescent="0.2">
      <c r="A90" s="152"/>
      <c r="D90" s="1308" t="s">
        <v>1383</v>
      </c>
      <c r="E90" s="2418">
        <f>SUM(E86,E88)</f>
        <v>12915846.255145581</v>
      </c>
      <c r="F90" s="2419">
        <f>SUM(F86,F88)</f>
        <v>98818483.62946409</v>
      </c>
      <c r="G90" s="2311" t="str">
        <f>G88</f>
        <v>All Parameters</v>
      </c>
      <c r="H90" s="63" t="s">
        <v>1384</v>
      </c>
      <c r="O90" s="152"/>
    </row>
    <row r="91" spans="1:15" ht="22.5" customHeight="1" x14ac:dyDescent="0.2">
      <c r="A91" s="152"/>
      <c r="D91" s="1308" t="s">
        <v>1383</v>
      </c>
      <c r="E91" s="2420">
        <f>E86+E89</f>
        <v>12888390.255145581</v>
      </c>
      <c r="F91" s="2420">
        <f>F86+F89</f>
        <v>98598835.62946409</v>
      </c>
      <c r="G91" s="2311" t="str">
        <f>G90</f>
        <v>All Parameters</v>
      </c>
      <c r="H91" s="63" t="s">
        <v>1385</v>
      </c>
      <c r="O91" s="152"/>
    </row>
    <row r="92" spans="1:15" ht="22.5" customHeight="1" x14ac:dyDescent="0.2">
      <c r="A92" s="152"/>
      <c r="D92" s="1308" t="s">
        <v>1386</v>
      </c>
      <c r="E92" s="2420">
        <f>E87+E88</f>
        <v>12786809.991819268</v>
      </c>
      <c r="F92" s="2420">
        <f>F87+F88</f>
        <v>98302338.576158836</v>
      </c>
      <c r="G92" s="2313" t="str">
        <f>G93</f>
        <v>Excl. New Well Cost</v>
      </c>
      <c r="H92" s="63" t="s">
        <v>1384</v>
      </c>
      <c r="O92" s="152"/>
    </row>
    <row r="93" spans="1:15" ht="19.5" customHeight="1" x14ac:dyDescent="0.2">
      <c r="A93" s="152"/>
      <c r="D93" s="1308" t="s">
        <v>1386</v>
      </c>
      <c r="E93" s="2420">
        <f>SUM(E87,E89)</f>
        <v>12759353.991819268</v>
      </c>
      <c r="F93" s="2421">
        <f>SUM(F87,F89)</f>
        <v>98082690.576158836</v>
      </c>
      <c r="G93" s="2313" t="str">
        <f>G89</f>
        <v>Excl. New Well Cost</v>
      </c>
      <c r="H93" s="63" t="s">
        <v>1385</v>
      </c>
      <c r="O93" s="152"/>
    </row>
    <row r="94" spans="1:15" x14ac:dyDescent="0.2">
      <c r="A94" s="152"/>
      <c r="D94" s="13"/>
      <c r="E94" s="654"/>
      <c r="F94" s="465"/>
      <c r="G94" s="672"/>
      <c r="O94" s="152"/>
    </row>
    <row r="95" spans="1:15" ht="15" customHeight="1" x14ac:dyDescent="0.2">
      <c r="A95" s="152"/>
      <c r="D95" s="4086" t="str">
        <f>'Above Ground Storage'!C69</f>
        <v>ABOVE GROUND TANKS/HIGH PRESSURE TANKS TOTAL ANUALISED COSTS</v>
      </c>
      <c r="E95" s="4086"/>
      <c r="F95" s="4088" t="s">
        <v>1377</v>
      </c>
      <c r="G95" s="4088"/>
      <c r="O95" s="152"/>
    </row>
    <row r="96" spans="1:15" x14ac:dyDescent="0.2">
      <c r="A96" s="152"/>
      <c r="C96" s="361"/>
      <c r="D96" s="4087"/>
      <c r="E96" s="4087"/>
      <c r="F96" s="4089"/>
      <c r="G96" s="4089"/>
      <c r="O96" s="152"/>
    </row>
    <row r="97" spans="1:15" ht="17.25" customHeight="1" x14ac:dyDescent="0.2">
      <c r="A97" s="152"/>
      <c r="D97" s="3594" t="s">
        <v>650</v>
      </c>
      <c r="E97" s="4091" t="s">
        <v>1387</v>
      </c>
      <c r="F97" s="4092"/>
      <c r="G97" s="4092"/>
      <c r="H97" s="4093"/>
      <c r="O97" s="152"/>
    </row>
    <row r="98" spans="1:15" x14ac:dyDescent="0.2">
      <c r="A98" s="152"/>
      <c r="D98" s="3596"/>
      <c r="E98" s="4053" t="s">
        <v>667</v>
      </c>
      <c r="F98" s="4051"/>
      <c r="G98" s="4043" t="s">
        <v>668</v>
      </c>
      <c r="H98" s="4042"/>
      <c r="O98" s="152"/>
    </row>
    <row r="99" spans="1:15" ht="16" x14ac:dyDescent="0.2">
      <c r="A99" s="152"/>
      <c r="D99" s="3598"/>
      <c r="E99" s="1260" t="str">
        <f>'Above Ground Storage'!E72</f>
        <v>Low</v>
      </c>
      <c r="F99" s="1761" t="str">
        <f>'Above Ground Storage'!F72</f>
        <v>High</v>
      </c>
      <c r="G99" s="1260" t="str">
        <f>'Above Ground Storage'!G72</f>
        <v>Low</v>
      </c>
      <c r="H99" s="1792" t="str">
        <f>'Above Ground Storage'!H72</f>
        <v>High</v>
      </c>
      <c r="O99" s="152"/>
    </row>
    <row r="100" spans="1:15" ht="16" x14ac:dyDescent="0.2">
      <c r="A100" s="152"/>
      <c r="C100" s="442"/>
      <c r="D100" s="358" t="str">
        <f>'Above Ground Storage'!C73</f>
        <v>High rate (small ship)</v>
      </c>
      <c r="E100" s="1157">
        <f>'Above Ground Storage'!E73</f>
        <v>174587251.90528995</v>
      </c>
      <c r="F100" s="1258">
        <f>'Above Ground Storage'!F73</f>
        <v>200442176.0762192</v>
      </c>
      <c r="G100" s="1155">
        <f>'Above Ground Storage'!G73</f>
        <v>297823299.1202724</v>
      </c>
      <c r="H100" s="1795">
        <f>'Above Ground Storage'!H73</f>
        <v>337920991.09141684</v>
      </c>
      <c r="O100" s="152"/>
    </row>
    <row r="101" spans="1:15" ht="16" x14ac:dyDescent="0.2">
      <c r="A101" s="152"/>
      <c r="D101" s="2425" t="str">
        <f>'Above Ground Storage'!C74</f>
        <v xml:space="preserve">Medium ship </v>
      </c>
      <c r="E101" s="1791">
        <f>'Above Ground Storage'!E74</f>
        <v>307640937.93260133</v>
      </c>
      <c r="F101" s="719">
        <f>'Above Ground Storage'!F74</f>
        <v>339056817.64492989</v>
      </c>
      <c r="G101" s="612">
        <f>'Above Ground Storage'!G74</f>
        <v>536571026.83349144</v>
      </c>
      <c r="H101" s="1790">
        <f>'Above Ground Storage'!H74</f>
        <v>575848962.33555293</v>
      </c>
      <c r="O101" s="152"/>
    </row>
    <row r="102" spans="1:15" ht="16" x14ac:dyDescent="0.2">
      <c r="A102" s="152"/>
      <c r="D102" s="925" t="str">
        <f>'Above Ground Storage'!C75</f>
        <v xml:space="preserve">Large ship </v>
      </c>
      <c r="E102" s="1794">
        <f>'Above Ground Storage'!E75</f>
        <v>605262331.12729168</v>
      </c>
      <c r="F102" s="1259">
        <f>'Above Ground Storage'!F75</f>
        <v>670494356.68314862</v>
      </c>
      <c r="G102" s="610">
        <f>'Above Ground Storage'!G75</f>
        <v>1072954572.8730775</v>
      </c>
      <c r="H102" s="1789">
        <f>'Above Ground Storage'!H75</f>
        <v>1149473239.4599133</v>
      </c>
      <c r="O102" s="152"/>
    </row>
    <row r="103" spans="1:15" x14ac:dyDescent="0.2">
      <c r="A103" s="152"/>
      <c r="D103" s="13"/>
      <c r="E103" s="654"/>
      <c r="F103" s="465"/>
      <c r="G103" s="672"/>
      <c r="O103" s="152"/>
    </row>
    <row r="104" spans="1:15" ht="16" thickBot="1" x14ac:dyDescent="0.25">
      <c r="A104" s="152"/>
      <c r="B104" s="490"/>
      <c r="C104" s="481"/>
      <c r="D104" s="1315"/>
      <c r="E104" s="1316"/>
      <c r="F104" s="1317"/>
      <c r="G104" s="1318"/>
      <c r="H104" s="481"/>
      <c r="I104" s="481"/>
      <c r="J104" s="481"/>
      <c r="K104" s="481"/>
      <c r="L104" s="481"/>
      <c r="M104" s="481"/>
      <c r="N104" s="481"/>
      <c r="O104" s="482"/>
    </row>
    <row r="105" spans="1:15" ht="15.75" customHeight="1" x14ac:dyDescent="0.2">
      <c r="A105" s="152"/>
      <c r="B105" s="2389"/>
      <c r="C105" s="2390"/>
      <c r="D105" s="3311" t="s">
        <v>1388</v>
      </c>
      <c r="E105" s="3311"/>
      <c r="F105" s="3311"/>
      <c r="G105" s="3311"/>
      <c r="H105" s="3311"/>
      <c r="I105" s="3311"/>
      <c r="J105" s="3311"/>
      <c r="O105" s="152"/>
    </row>
    <row r="106" spans="1:15" ht="12.75" customHeight="1" x14ac:dyDescent="0.2">
      <c r="A106" s="152"/>
      <c r="B106" s="2391"/>
      <c r="C106" s="2392"/>
      <c r="D106" s="3301"/>
      <c r="E106" s="3301"/>
      <c r="F106" s="3301"/>
      <c r="G106" s="3301"/>
      <c r="H106" s="3301"/>
      <c r="I106" s="3301"/>
      <c r="J106" s="3301"/>
      <c r="O106" s="152"/>
    </row>
    <row r="107" spans="1:15" ht="12.75" customHeight="1" x14ac:dyDescent="0.2">
      <c r="A107" s="152"/>
      <c r="B107" s="2392"/>
      <c r="C107" s="2392"/>
      <c r="D107" s="2392"/>
      <c r="E107" s="2392"/>
      <c r="F107" s="465"/>
      <c r="G107" s="672"/>
      <c r="O107" s="152"/>
    </row>
    <row r="108" spans="1:15" ht="12.75" customHeight="1" x14ac:dyDescent="0.2">
      <c r="A108" s="152"/>
      <c r="B108" s="2392"/>
      <c r="C108" s="2392"/>
      <c r="D108" s="2392"/>
      <c r="E108" s="2392"/>
      <c r="F108" s="465"/>
      <c r="G108" s="672"/>
      <c r="O108" s="152"/>
    </row>
    <row r="109" spans="1:15" ht="24.75" customHeight="1" x14ac:dyDescent="0.2">
      <c r="A109" s="152"/>
      <c r="D109" s="4090" t="s">
        <v>1389</v>
      </c>
      <c r="E109" s="4090"/>
      <c r="F109" s="4090"/>
      <c r="G109" s="4090"/>
      <c r="O109" s="152"/>
    </row>
    <row r="110" spans="1:15" ht="16.5" customHeight="1" x14ac:dyDescent="0.2">
      <c r="A110" s="152"/>
      <c r="D110" s="4062" t="s">
        <v>1390</v>
      </c>
      <c r="E110" s="4062"/>
      <c r="F110" s="465"/>
      <c r="G110" s="672"/>
      <c r="O110" s="152"/>
    </row>
    <row r="111" spans="1:15" x14ac:dyDescent="0.2">
      <c r="A111" s="152"/>
      <c r="D111" s="3453" t="s">
        <v>1391</v>
      </c>
      <c r="E111" s="4070" t="s">
        <v>1392</v>
      </c>
      <c r="F111" s="4070"/>
      <c r="G111" s="4070"/>
      <c r="H111" s="4071"/>
      <c r="I111" s="4063" t="s">
        <v>1393</v>
      </c>
      <c r="J111" s="4064"/>
      <c r="K111" s="4064"/>
      <c r="L111" s="4065"/>
      <c r="O111" s="152"/>
    </row>
    <row r="112" spans="1:15" x14ac:dyDescent="0.2">
      <c r="A112" s="152"/>
      <c r="D112" s="3454"/>
      <c r="E112" s="4053" t="s">
        <v>667</v>
      </c>
      <c r="F112" s="4051"/>
      <c r="G112" s="4060" t="s">
        <v>668</v>
      </c>
      <c r="H112" s="4061"/>
      <c r="I112" s="4066" t="str">
        <f>E112</f>
        <v>LOW RANGE</v>
      </c>
      <c r="J112" s="4067"/>
      <c r="K112" s="4068" t="str">
        <f t="shared" ref="J112:K113" si="8">G112</f>
        <v>HIGH RANGE</v>
      </c>
      <c r="L112" s="4069"/>
      <c r="O112" s="152"/>
    </row>
    <row r="113" spans="1:15" ht="16" x14ac:dyDescent="0.2">
      <c r="A113" s="152"/>
      <c r="D113" s="3455"/>
      <c r="E113" s="1260" t="str">
        <f>E85</f>
        <v>Low</v>
      </c>
      <c r="F113" s="1260" t="str">
        <f>F85</f>
        <v>High</v>
      </c>
      <c r="G113" s="1309" t="str">
        <f>E113</f>
        <v>Low</v>
      </c>
      <c r="H113" s="1309" t="str">
        <f>F113</f>
        <v>High</v>
      </c>
      <c r="I113" s="1764" t="str">
        <f>E113</f>
        <v>Low</v>
      </c>
      <c r="J113" s="1764" t="str">
        <f t="shared" si="8"/>
        <v>High</v>
      </c>
      <c r="K113" s="1764" t="str">
        <f t="shared" si="8"/>
        <v>Low</v>
      </c>
      <c r="L113" s="1764" t="str">
        <f t="shared" ref="L113" si="9">H113</f>
        <v>High</v>
      </c>
      <c r="O113" s="152"/>
    </row>
    <row r="114" spans="1:15" ht="16" x14ac:dyDescent="0.2">
      <c r="A114" s="152"/>
      <c r="D114" s="1762" t="str">
        <f>D33</f>
        <v>High rate (small ship)</v>
      </c>
      <c r="E114" s="1102">
        <f t="shared" ref="E114:F116" si="10">($E$90)/G33</f>
        <v>0.11497671805867091</v>
      </c>
      <c r="F114" s="1846">
        <f t="shared" si="10"/>
        <v>0.114937443496186</v>
      </c>
      <c r="G114" s="611">
        <f t="shared" ref="G114:H116" si="11">($F$90)/G33</f>
        <v>0.87968102955110739</v>
      </c>
      <c r="H114" s="1800">
        <f t="shared" si="11"/>
        <v>0.87938054186851178</v>
      </c>
      <c r="I114" s="1105">
        <f t="shared" ref="I114:J116" si="12">($E$91)/G33</f>
        <v>0.1147323050555538</v>
      </c>
      <c r="J114" s="1105">
        <f t="shared" si="12"/>
        <v>0.11469311398139527</v>
      </c>
      <c r="K114" s="1239">
        <f t="shared" ref="K114:L116" si="13">($F$91)/G33</f>
        <v>0.87772572552617056</v>
      </c>
      <c r="L114" s="1239">
        <f t="shared" si="13"/>
        <v>0.87742590575018597</v>
      </c>
      <c r="O114" s="152"/>
    </row>
    <row r="115" spans="1:15" ht="16" x14ac:dyDescent="0.2">
      <c r="A115" s="152"/>
      <c r="D115" s="1762" t="str">
        <f>D34</f>
        <v xml:space="preserve">Medium ship </v>
      </c>
      <c r="E115" s="611">
        <f t="shared" si="10"/>
        <v>0.1153768197676862</v>
      </c>
      <c r="F115" s="611">
        <f t="shared" si="10"/>
        <v>0.11529668799020994</v>
      </c>
      <c r="G115" s="611">
        <f t="shared" si="11"/>
        <v>0.88274218740336163</v>
      </c>
      <c r="H115" s="1800">
        <f t="shared" si="11"/>
        <v>0.88212910324423555</v>
      </c>
      <c r="I115" s="1105">
        <f t="shared" si="12"/>
        <v>0.11513155624402978</v>
      </c>
      <c r="J115" s="1105">
        <f t="shared" si="12"/>
        <v>0.11505159480754697</v>
      </c>
      <c r="K115" s="1239">
        <f t="shared" si="13"/>
        <v>0.88078007921411028</v>
      </c>
      <c r="L115" s="1239">
        <f t="shared" si="13"/>
        <v>0.88016835778293179</v>
      </c>
      <c r="O115" s="152"/>
    </row>
    <row r="116" spans="1:15" ht="16" x14ac:dyDescent="0.2">
      <c r="A116" s="152"/>
      <c r="D116" s="1763" t="str">
        <f>D35</f>
        <v xml:space="preserve">Large ship </v>
      </c>
      <c r="E116" s="611">
        <f t="shared" si="10"/>
        <v>0.11559806313191835</v>
      </c>
      <c r="F116" s="611">
        <f t="shared" si="10"/>
        <v>0.11555977454576193</v>
      </c>
      <c r="G116" s="611">
        <f t="shared" si="11"/>
        <v>0.88443490914490397</v>
      </c>
      <c r="H116" s="1800">
        <f t="shared" si="11"/>
        <v>0.88414196511711429</v>
      </c>
      <c r="I116" s="1105">
        <f t="shared" si="12"/>
        <v>0.1153523292977853</v>
      </c>
      <c r="J116" s="1105">
        <f t="shared" si="12"/>
        <v>0.11531412210400539</v>
      </c>
      <c r="K116" s="1239">
        <f t="shared" si="13"/>
        <v>0.88246903847183955</v>
      </c>
      <c r="L116" s="1239">
        <f t="shared" si="13"/>
        <v>0.88217674558306203</v>
      </c>
      <c r="O116" s="152"/>
    </row>
    <row r="117" spans="1:15" x14ac:dyDescent="0.2">
      <c r="A117" s="152"/>
      <c r="D117" s="13"/>
      <c r="E117" s="654"/>
      <c r="F117" s="465"/>
      <c r="G117" s="672"/>
      <c r="O117" s="152"/>
    </row>
    <row r="118" spans="1:15" ht="27" customHeight="1" x14ac:dyDescent="0.2">
      <c r="A118" s="152"/>
      <c r="D118" s="4072" t="s">
        <v>1394</v>
      </c>
      <c r="E118" s="4072"/>
      <c r="F118" s="465"/>
      <c r="G118" s="672"/>
      <c r="O118" s="152"/>
    </row>
    <row r="119" spans="1:15" x14ac:dyDescent="0.2">
      <c r="A119" s="152"/>
      <c r="D119" s="3453" t="str">
        <f>D111</f>
        <v>SHIP CAPACITY TURNAROUND PRODUCTION</v>
      </c>
      <c r="E119" s="4070" t="str">
        <f>E111</f>
        <v>LCOHS 1 (A$/kg H2)-USING OPEX 1</v>
      </c>
      <c r="F119" s="4070"/>
      <c r="G119" s="4070"/>
      <c r="H119" s="4071"/>
      <c r="I119" s="4070" t="str">
        <f>I111</f>
        <v>LCOHS 2 (A$/kg H2)-USING OPEX 2</v>
      </c>
      <c r="J119" s="4070"/>
      <c r="K119" s="4070"/>
      <c r="L119" s="4071"/>
      <c r="O119" s="152"/>
    </row>
    <row r="120" spans="1:15" x14ac:dyDescent="0.2">
      <c r="A120" s="152"/>
      <c r="D120" s="3454"/>
      <c r="E120" s="4053" t="str">
        <f>E112</f>
        <v>LOW RANGE</v>
      </c>
      <c r="F120" s="4051"/>
      <c r="G120" s="4060" t="s">
        <v>588</v>
      </c>
      <c r="H120" s="4061"/>
      <c r="I120" s="4060" t="s">
        <v>588</v>
      </c>
      <c r="J120" s="4061"/>
      <c r="K120" s="4060" t="s">
        <v>588</v>
      </c>
      <c r="L120" s="4061"/>
      <c r="O120" s="152"/>
    </row>
    <row r="121" spans="1:15" ht="16" x14ac:dyDescent="0.2">
      <c r="A121" s="152"/>
      <c r="D121" s="3455"/>
      <c r="E121" s="1260" t="str">
        <f>E113</f>
        <v>Low</v>
      </c>
      <c r="F121" s="1260" t="str">
        <f>F113</f>
        <v>High</v>
      </c>
      <c r="G121" s="1260" t="str">
        <f>G113</f>
        <v>Low</v>
      </c>
      <c r="H121" s="1260" t="str">
        <f>H113</f>
        <v>High</v>
      </c>
      <c r="I121" s="1310" t="str">
        <f>I113</f>
        <v>Low</v>
      </c>
      <c r="J121" s="1310" t="str">
        <f t="shared" ref="J121:L121" si="14">J113</f>
        <v>High</v>
      </c>
      <c r="K121" s="1310" t="str">
        <f t="shared" si="14"/>
        <v>Low</v>
      </c>
      <c r="L121" s="1765" t="str">
        <f t="shared" si="14"/>
        <v>High</v>
      </c>
      <c r="O121" s="152"/>
    </row>
    <row r="122" spans="1:15" ht="16" x14ac:dyDescent="0.2">
      <c r="A122" s="152"/>
      <c r="D122" s="1762" t="str">
        <f>D114</f>
        <v>High rate (small ship)</v>
      </c>
      <c r="E122" s="1847">
        <f t="shared" ref="E122:F124" si="15">($E$92)/G33</f>
        <v>0.11382803869421167</v>
      </c>
      <c r="F122" s="1847">
        <f t="shared" si="15"/>
        <v>0.11378915650576765</v>
      </c>
      <c r="G122" s="1848">
        <f t="shared" ref="G122:H124" si="16">($F$92)/G33</f>
        <v>0.87508631209327037</v>
      </c>
      <c r="H122" s="1848">
        <f t="shared" si="16"/>
        <v>0.87478739390683835</v>
      </c>
      <c r="I122" s="1822">
        <f t="shared" ref="I122:J124" si="17">($E$93)/G33</f>
        <v>0.11358362569109456</v>
      </c>
      <c r="J122" s="1822">
        <f t="shared" si="17"/>
        <v>0.11354482699097694</v>
      </c>
      <c r="K122" s="1772">
        <f t="shared" ref="K122:L124" si="18">($F$93)/G33</f>
        <v>0.87313100806833355</v>
      </c>
      <c r="L122" s="1772">
        <f t="shared" si="18"/>
        <v>0.87283275778851266</v>
      </c>
      <c r="O122" s="152"/>
    </row>
    <row r="123" spans="1:15" ht="16" x14ac:dyDescent="0.2">
      <c r="A123" s="152"/>
      <c r="D123" s="1762" t="str">
        <f t="shared" ref="D123:D124" si="19">D115</f>
        <v xml:space="preserve">Medium ship </v>
      </c>
      <c r="E123" s="1847">
        <f t="shared" si="15"/>
        <v>0.11422414317157353</v>
      </c>
      <c r="F123" s="1847">
        <f t="shared" si="15"/>
        <v>0.11414481195373037</v>
      </c>
      <c r="G123" s="1848">
        <f t="shared" si="16"/>
        <v>0.87813148101891092</v>
      </c>
      <c r="H123" s="1848">
        <f t="shared" si="16"/>
        <v>0.87752159909831728</v>
      </c>
      <c r="I123" s="1822">
        <f t="shared" si="17"/>
        <v>0.1139788796479171</v>
      </c>
      <c r="J123" s="1822">
        <f t="shared" si="17"/>
        <v>0.11389971877106742</v>
      </c>
      <c r="K123" s="1772">
        <f t="shared" si="18"/>
        <v>0.87616937282965957</v>
      </c>
      <c r="L123" s="1772">
        <f t="shared" si="18"/>
        <v>0.87556085363701353</v>
      </c>
      <c r="O123" s="152"/>
    </row>
    <row r="124" spans="1:15" ht="16" x14ac:dyDescent="0.2">
      <c r="A124" s="152"/>
      <c r="D124" s="1763" t="str">
        <f t="shared" si="19"/>
        <v xml:space="preserve">Large ship </v>
      </c>
      <c r="E124" s="1847">
        <f t="shared" si="15"/>
        <v>0.11444317619538801</v>
      </c>
      <c r="F124" s="1847">
        <f t="shared" si="15"/>
        <v>0.1144052701328377</v>
      </c>
      <c r="G124" s="1848">
        <f t="shared" si="16"/>
        <v>0.87981536139878258</v>
      </c>
      <c r="H124" s="1848">
        <f t="shared" si="16"/>
        <v>0.8795239474654174</v>
      </c>
      <c r="I124" s="1822">
        <f t="shared" si="17"/>
        <v>0.11419744236125495</v>
      </c>
      <c r="J124" s="1822">
        <f t="shared" si="17"/>
        <v>0.11415961769108117</v>
      </c>
      <c r="K124" s="1773">
        <f t="shared" si="18"/>
        <v>0.87784949072571816</v>
      </c>
      <c r="L124" s="1773">
        <f t="shared" si="18"/>
        <v>0.87755872793136513</v>
      </c>
      <c r="O124" s="152"/>
    </row>
    <row r="125" spans="1:15" x14ac:dyDescent="0.2">
      <c r="A125" s="152"/>
      <c r="D125" s="13"/>
      <c r="E125" s="654"/>
      <c r="F125" s="465"/>
      <c r="G125" s="672"/>
      <c r="O125" s="152"/>
    </row>
    <row r="126" spans="1:15" ht="42.75" customHeight="1" x14ac:dyDescent="0.2">
      <c r="A126" s="152"/>
      <c r="D126" s="4085" t="s">
        <v>1395</v>
      </c>
      <c r="E126" s="4085"/>
      <c r="F126" s="4085"/>
      <c r="G126" s="4085"/>
      <c r="O126" s="152"/>
    </row>
    <row r="127" spans="1:15" ht="27" customHeight="1" x14ac:dyDescent="0.2">
      <c r="A127" s="152"/>
      <c r="D127" s="4096" t="str">
        <f>D95</f>
        <v>ABOVE GROUND TANKS/HIGH PRESSURE TANKS TOTAL ANUALISED COSTS</v>
      </c>
      <c r="E127" s="4096"/>
      <c r="F127" s="465"/>
      <c r="G127" s="672"/>
      <c r="O127" s="152"/>
    </row>
    <row r="128" spans="1:15" ht="20.25" customHeight="1" x14ac:dyDescent="0.2">
      <c r="A128" s="152"/>
      <c r="D128" s="3594" t="str">
        <f>D119</f>
        <v>SHIP CAPACITY TURNAROUND PRODUCTION</v>
      </c>
      <c r="E128" s="4044" t="s">
        <v>1396</v>
      </c>
      <c r="F128" s="4045"/>
      <c r="G128" s="4045"/>
      <c r="H128" s="4046"/>
      <c r="I128" s="4044" t="s">
        <v>1397</v>
      </c>
      <c r="J128" s="4045"/>
      <c r="K128" s="4045"/>
      <c r="L128" s="4046"/>
      <c r="O128" s="152"/>
    </row>
    <row r="129" spans="1:15" x14ac:dyDescent="0.2">
      <c r="A129" s="152"/>
      <c r="D129" s="3596"/>
      <c r="E129" s="4041" t="str">
        <f>E98</f>
        <v>LOW RANGE</v>
      </c>
      <c r="F129" s="4042"/>
      <c r="G129" s="4043" t="str">
        <f t="shared" ref="G129" si="20">G98</f>
        <v>HIGH RANGE</v>
      </c>
      <c r="H129" s="4042"/>
      <c r="I129" s="4094" t="str">
        <f>E129</f>
        <v>LOW RANGE</v>
      </c>
      <c r="J129" s="4095"/>
      <c r="K129" s="4059" t="str">
        <f t="shared" ref="K129" si="21">G129</f>
        <v>HIGH RANGE</v>
      </c>
      <c r="L129" s="3923"/>
      <c r="O129" s="152"/>
    </row>
    <row r="130" spans="1:15" ht="16" x14ac:dyDescent="0.2">
      <c r="A130" s="152"/>
      <c r="C130" s="442"/>
      <c r="D130" s="3597"/>
      <c r="E130" s="1798" t="str">
        <f>E99</f>
        <v>Low</v>
      </c>
      <c r="F130" s="1792" t="str">
        <f t="shared" ref="F130:H130" si="22">F99</f>
        <v>High</v>
      </c>
      <c r="G130" s="1260" t="str">
        <f t="shared" si="22"/>
        <v>Low</v>
      </c>
      <c r="H130" s="1761" t="str">
        <f t="shared" si="22"/>
        <v>High</v>
      </c>
      <c r="I130" s="1799" t="str">
        <f>E130</f>
        <v>Low</v>
      </c>
      <c r="J130" s="1311" t="str">
        <f t="shared" ref="J130:L130" si="23">F130</f>
        <v>High</v>
      </c>
      <c r="K130" s="1311" t="str">
        <f t="shared" si="23"/>
        <v>Low</v>
      </c>
      <c r="L130" s="1749" t="str">
        <f t="shared" si="23"/>
        <v>High</v>
      </c>
      <c r="O130" s="152"/>
    </row>
    <row r="131" spans="1:15" ht="16" x14ac:dyDescent="0.2">
      <c r="A131" s="152"/>
      <c r="C131" s="442"/>
      <c r="D131" s="1796" t="str">
        <f>D122</f>
        <v>High rate (small ship)</v>
      </c>
      <c r="E131" s="610">
        <f t="shared" ref="E131:F133" si="24">$E100/G33</f>
        <v>1.5541737523358603</v>
      </c>
      <c r="F131" s="1259">
        <f t="shared" si="24"/>
        <v>1.5536428666471822</v>
      </c>
      <c r="G131" s="1174">
        <f t="shared" ref="G131:H133" si="25">$F100/G33</f>
        <v>1.7843339964348437</v>
      </c>
      <c r="H131" s="469">
        <f t="shared" si="25"/>
        <v>1.7837244909782592</v>
      </c>
      <c r="I131" s="704">
        <f t="shared" ref="I131:J133" si="26">$G100/G33</f>
        <v>2.6512196582250818</v>
      </c>
      <c r="J131" s="468">
        <f t="shared" si="26"/>
        <v>2.6503140358183348</v>
      </c>
      <c r="K131" s="468">
        <f t="shared" ref="K131:L133" si="27">$H100/G33</f>
        <v>3.0081688610489383</v>
      </c>
      <c r="L131" s="1742">
        <f t="shared" si="27"/>
        <v>3.0071413094028898</v>
      </c>
      <c r="O131" s="152"/>
    </row>
    <row r="132" spans="1:15" ht="16" x14ac:dyDescent="0.2">
      <c r="A132" s="152"/>
      <c r="C132" s="442"/>
      <c r="D132" s="1793" t="str">
        <f t="shared" ref="D132:D133" si="28">D123</f>
        <v xml:space="preserve">Medium ship </v>
      </c>
      <c r="E132" s="612">
        <f t="shared" si="24"/>
        <v>2.7481461414013713</v>
      </c>
      <c r="F132" s="719">
        <f t="shared" si="24"/>
        <v>2.7462374925452284</v>
      </c>
      <c r="G132" s="1174">
        <f t="shared" si="25"/>
        <v>3.0287831372132872</v>
      </c>
      <c r="H132" s="469">
        <f t="shared" si="25"/>
        <v>3.0266795796974559</v>
      </c>
      <c r="I132" s="1797">
        <f t="shared" si="26"/>
        <v>4.7931709183102429</v>
      </c>
      <c r="J132" s="467">
        <f t="shared" si="26"/>
        <v>4.7898419540849755</v>
      </c>
      <c r="K132" s="1782">
        <f t="shared" si="27"/>
        <v>5.1440393938050422</v>
      </c>
      <c r="L132" s="1781">
        <f t="shared" si="27"/>
        <v>5.140466743589311</v>
      </c>
      <c r="O132" s="152"/>
    </row>
    <row r="133" spans="1:15" ht="16" x14ac:dyDescent="0.2">
      <c r="A133" s="152"/>
      <c r="C133" s="442"/>
      <c r="D133" s="1763" t="str">
        <f t="shared" si="28"/>
        <v xml:space="preserve">Large ship </v>
      </c>
      <c r="E133" s="612">
        <f t="shared" si="24"/>
        <v>5.4171559325545795</v>
      </c>
      <c r="F133" s="719">
        <f t="shared" si="24"/>
        <v>5.415361652996368</v>
      </c>
      <c r="G133" s="1174">
        <f t="shared" si="25"/>
        <v>6.0009888196505141</v>
      </c>
      <c r="H133" s="466">
        <f t="shared" si="25"/>
        <v>5.9990011619751193</v>
      </c>
      <c r="I133" s="1797">
        <f t="shared" si="26"/>
        <v>9.6030463666481971</v>
      </c>
      <c r="J133" s="467">
        <f t="shared" si="26"/>
        <v>9.5998656293744773</v>
      </c>
      <c r="K133" s="467">
        <f t="shared" si="27"/>
        <v>10.287895773813547</v>
      </c>
      <c r="L133" s="1319">
        <f t="shared" si="27"/>
        <v>10.284488199559863</v>
      </c>
      <c r="O133" s="152"/>
    </row>
    <row r="134" spans="1:15" x14ac:dyDescent="0.2">
      <c r="A134" s="152"/>
      <c r="D134" s="358"/>
      <c r="E134" s="654"/>
      <c r="F134" s="465"/>
      <c r="G134" s="672"/>
      <c r="O134" s="152"/>
    </row>
    <row r="135" spans="1:15" ht="16" thickBot="1" x14ac:dyDescent="0.25">
      <c r="A135" s="152"/>
      <c r="B135" s="490"/>
      <c r="C135" s="481"/>
      <c r="D135" s="481"/>
      <c r="E135" s="739"/>
      <c r="F135" s="481"/>
      <c r="G135" s="738"/>
      <c r="H135" s="481"/>
      <c r="I135" s="481"/>
      <c r="J135" s="481"/>
      <c r="K135" s="481"/>
      <c r="L135" s="481"/>
      <c r="M135" s="481"/>
      <c r="N135" s="481"/>
      <c r="O135" s="482"/>
    </row>
    <row r="136" spans="1:15" x14ac:dyDescent="0.2">
      <c r="A136" s="152"/>
      <c r="D136" s="3311" t="s">
        <v>430</v>
      </c>
      <c r="E136" s="3311"/>
      <c r="F136" s="3311"/>
      <c r="G136" s="3311"/>
      <c r="O136" s="152"/>
    </row>
    <row r="137" spans="1:15" x14ac:dyDescent="0.2">
      <c r="A137" s="152"/>
      <c r="D137" s="3301"/>
      <c r="E137" s="3301"/>
      <c r="F137" s="3301"/>
      <c r="G137" s="3301"/>
      <c r="O137" s="152"/>
    </row>
    <row r="138" spans="1:15" x14ac:dyDescent="0.2">
      <c r="A138" s="152"/>
      <c r="D138" s="2" t="s">
        <v>387</v>
      </c>
      <c r="E138" s="652" t="s">
        <v>1130</v>
      </c>
      <c r="H138" t="s">
        <v>1277</v>
      </c>
      <c r="O138" s="152"/>
    </row>
    <row r="139" spans="1:15" x14ac:dyDescent="0.2">
      <c r="A139" s="152"/>
      <c r="E139" s="652" t="s">
        <v>1278</v>
      </c>
      <c r="H139" t="s">
        <v>1279</v>
      </c>
      <c r="O139" s="152"/>
    </row>
    <row r="140" spans="1:15" x14ac:dyDescent="0.2">
      <c r="A140" s="152"/>
      <c r="E140" s="652" t="s">
        <v>1280</v>
      </c>
      <c r="H140" t="s">
        <v>1281</v>
      </c>
      <c r="O140" s="152"/>
    </row>
    <row r="141" spans="1:15" x14ac:dyDescent="0.2">
      <c r="A141" s="152"/>
      <c r="E141" s="652" t="s">
        <v>1132</v>
      </c>
      <c r="H141" t="s">
        <v>1282</v>
      </c>
      <c r="O141" s="152"/>
    </row>
    <row r="142" spans="1:15" x14ac:dyDescent="0.2">
      <c r="A142" s="152"/>
      <c r="E142" s="1312" t="s">
        <v>451</v>
      </c>
      <c r="F142" s="1313"/>
      <c r="G142" s="1314"/>
      <c r="H142" t="s">
        <v>1398</v>
      </c>
      <c r="O142" s="152"/>
    </row>
    <row r="143" spans="1:15" x14ac:dyDescent="0.2">
      <c r="A143" s="152"/>
      <c r="E143" s="1312" t="s">
        <v>1399</v>
      </c>
      <c r="F143" s="1313"/>
      <c r="G143" s="1314"/>
      <c r="H143" t="s">
        <v>1400</v>
      </c>
      <c r="O143" s="152"/>
    </row>
    <row r="144" spans="1:15" x14ac:dyDescent="0.2">
      <c r="A144" s="152"/>
      <c r="E144" s="1312" t="s">
        <v>1401</v>
      </c>
      <c r="F144" s="1313"/>
      <c r="G144" s="1314"/>
      <c r="H144" t="s">
        <v>1402</v>
      </c>
      <c r="O144" s="152"/>
    </row>
    <row r="145" spans="1:15" x14ac:dyDescent="0.2">
      <c r="A145" s="152"/>
      <c r="O145" s="152"/>
    </row>
    <row r="146" spans="1:15" x14ac:dyDescent="0.2">
      <c r="A146" s="152"/>
      <c r="O146" s="152"/>
    </row>
    <row r="147" spans="1:15" x14ac:dyDescent="0.2">
      <c r="A147" s="152"/>
      <c r="O147" s="152"/>
    </row>
    <row r="148" spans="1:15" x14ac:dyDescent="0.2">
      <c r="A148" s="152"/>
      <c r="O148" s="152"/>
    </row>
    <row r="149" spans="1:15" x14ac:dyDescent="0.2">
      <c r="A149" s="152"/>
      <c r="O149" s="152"/>
    </row>
    <row r="150" spans="1:15" x14ac:dyDescent="0.2">
      <c r="A150" s="152"/>
      <c r="O150" s="152"/>
    </row>
    <row r="151" spans="1:15" x14ac:dyDescent="0.2">
      <c r="A151" s="152"/>
      <c r="O151" s="152"/>
    </row>
    <row r="152" spans="1:15" x14ac:dyDescent="0.2">
      <c r="A152" s="152"/>
      <c r="O152" s="152"/>
    </row>
    <row r="153" spans="1:15" x14ac:dyDescent="0.2">
      <c r="A153" s="152"/>
      <c r="O153" s="152"/>
    </row>
    <row r="154" spans="1:15" x14ac:dyDescent="0.2">
      <c r="A154" s="152"/>
      <c r="O154" s="152"/>
    </row>
    <row r="155" spans="1:15" x14ac:dyDescent="0.2">
      <c r="A155" s="152"/>
      <c r="O155" s="152"/>
    </row>
    <row r="156" spans="1:15" x14ac:dyDescent="0.2">
      <c r="A156" s="152"/>
      <c r="O156" s="152"/>
    </row>
    <row r="157" spans="1:15" x14ac:dyDescent="0.2">
      <c r="A157" s="152"/>
      <c r="O157" s="152"/>
    </row>
    <row r="158" spans="1:15" x14ac:dyDescent="0.2">
      <c r="A158" s="152"/>
      <c r="O158" s="152"/>
    </row>
    <row r="159" spans="1:15" x14ac:dyDescent="0.2">
      <c r="A159" s="152"/>
      <c r="O159" s="152"/>
    </row>
    <row r="160" spans="1:15" x14ac:dyDescent="0.2">
      <c r="A160" s="152"/>
      <c r="O160" s="152"/>
    </row>
    <row r="161" spans="1:15" x14ac:dyDescent="0.2">
      <c r="A161" s="152"/>
      <c r="O161" s="152"/>
    </row>
    <row r="162" spans="1:15" x14ac:dyDescent="0.2">
      <c r="A162" s="152"/>
      <c r="O162" s="152"/>
    </row>
    <row r="163" spans="1:15" x14ac:dyDescent="0.2">
      <c r="A163" s="152"/>
      <c r="O163" s="152"/>
    </row>
    <row r="164" spans="1:15" x14ac:dyDescent="0.2">
      <c r="A164" s="152"/>
      <c r="E164" s="2" t="s">
        <v>1403</v>
      </c>
      <c r="O164" s="152"/>
    </row>
    <row r="165" spans="1:15" x14ac:dyDescent="0.2">
      <c r="A165" s="152"/>
      <c r="E165" t="s">
        <v>1404</v>
      </c>
      <c r="O165" s="152"/>
    </row>
    <row r="166" spans="1:15" ht="16" x14ac:dyDescent="0.2">
      <c r="A166" s="152"/>
      <c r="E166" s="1153" t="s">
        <v>606</v>
      </c>
      <c r="F166" s="1164" t="s">
        <v>1405</v>
      </c>
      <c r="O166" s="152"/>
    </row>
    <row r="167" spans="1:15" ht="16" x14ac:dyDescent="0.2">
      <c r="A167" s="152"/>
      <c r="E167" s="621" t="s">
        <v>610</v>
      </c>
      <c r="F167" s="1158" t="s">
        <v>1406</v>
      </c>
      <c r="G167" s="1" t="s">
        <v>1407</v>
      </c>
      <c r="O167" s="152"/>
    </row>
    <row r="168" spans="1:15" ht="16" x14ac:dyDescent="0.2">
      <c r="A168" s="152"/>
      <c r="E168" s="620" t="s">
        <v>612</v>
      </c>
      <c r="F168" s="1165" t="s">
        <v>1408</v>
      </c>
      <c r="G168" s="1" t="s">
        <v>1409</v>
      </c>
      <c r="O168" s="152"/>
    </row>
    <row r="169" spans="1:15" ht="32" x14ac:dyDescent="0.2">
      <c r="A169" s="152"/>
      <c r="E169" s="621" t="s">
        <v>1410</v>
      </c>
      <c r="F169" s="1158" t="s">
        <v>1411</v>
      </c>
      <c r="G169" s="1" t="s">
        <v>1412</v>
      </c>
      <c r="O169" s="152"/>
    </row>
    <row r="170" spans="1:15" ht="32" x14ac:dyDescent="0.2">
      <c r="A170" s="152"/>
      <c r="E170" s="621" t="s">
        <v>1413</v>
      </c>
      <c r="F170" s="1158" t="s">
        <v>1414</v>
      </c>
      <c r="G170" s="1" t="s">
        <v>1415</v>
      </c>
      <c r="O170" s="152"/>
    </row>
    <row r="171" spans="1:15" x14ac:dyDescent="0.2">
      <c r="A171" s="152"/>
      <c r="O171" s="152"/>
    </row>
    <row r="172" spans="1:15" ht="16" thickBot="1" x14ac:dyDescent="0.25">
      <c r="A172" s="152"/>
      <c r="B172" s="490"/>
      <c r="C172" s="481"/>
      <c r="D172" s="481"/>
      <c r="E172" s="739"/>
      <c r="F172" s="481"/>
      <c r="G172" s="738"/>
      <c r="H172" s="481"/>
      <c r="I172" s="481"/>
      <c r="J172" s="481"/>
      <c r="K172" s="481"/>
      <c r="L172" s="481"/>
      <c r="M172" s="481"/>
      <c r="N172" s="481"/>
      <c r="O172" s="482"/>
    </row>
  </sheetData>
  <mergeCells count="75">
    <mergeCell ref="D126:G126"/>
    <mergeCell ref="D136:G137"/>
    <mergeCell ref="D95:E96"/>
    <mergeCell ref="F95:G96"/>
    <mergeCell ref="D109:G109"/>
    <mergeCell ref="D105:J106"/>
    <mergeCell ref="I120:J120"/>
    <mergeCell ref="D97:D99"/>
    <mergeCell ref="E98:F98"/>
    <mergeCell ref="G98:H98"/>
    <mergeCell ref="E97:H97"/>
    <mergeCell ref="I128:L128"/>
    <mergeCell ref="I129:J129"/>
    <mergeCell ref="K129:L129"/>
    <mergeCell ref="D127:E127"/>
    <mergeCell ref="D128:D130"/>
    <mergeCell ref="G88:H88"/>
    <mergeCell ref="G89:H89"/>
    <mergeCell ref="D79:J80"/>
    <mergeCell ref="D82:E83"/>
    <mergeCell ref="D50:E51"/>
    <mergeCell ref="D56:E57"/>
    <mergeCell ref="I58:I60"/>
    <mergeCell ref="D58:D60"/>
    <mergeCell ref="D64:E65"/>
    <mergeCell ref="E74:F74"/>
    <mergeCell ref="D74:D75"/>
    <mergeCell ref="D73:E73"/>
    <mergeCell ref="G84:H85"/>
    <mergeCell ref="G86:H86"/>
    <mergeCell ref="G87:H87"/>
    <mergeCell ref="D66:D68"/>
    <mergeCell ref="K120:L120"/>
    <mergeCell ref="D110:E110"/>
    <mergeCell ref="I111:L111"/>
    <mergeCell ref="I112:J112"/>
    <mergeCell ref="K112:L112"/>
    <mergeCell ref="I119:L119"/>
    <mergeCell ref="D119:D121"/>
    <mergeCell ref="E119:H119"/>
    <mergeCell ref="E120:F120"/>
    <mergeCell ref="G120:H120"/>
    <mergeCell ref="E112:F112"/>
    <mergeCell ref="D118:E118"/>
    <mergeCell ref="D111:D113"/>
    <mergeCell ref="G112:H112"/>
    <mergeCell ref="E111:H111"/>
    <mergeCell ref="D3:J4"/>
    <mergeCell ref="E84:F84"/>
    <mergeCell ref="D84:D85"/>
    <mergeCell ref="E66:L66"/>
    <mergeCell ref="E52:F52"/>
    <mergeCell ref="D52:D53"/>
    <mergeCell ref="E58:H58"/>
    <mergeCell ref="E59:F59"/>
    <mergeCell ref="G59:H59"/>
    <mergeCell ref="E67:H67"/>
    <mergeCell ref="I67:L67"/>
    <mergeCell ref="E6:H6"/>
    <mergeCell ref="E129:F129"/>
    <mergeCell ref="G129:H129"/>
    <mergeCell ref="E128:H128"/>
    <mergeCell ref="B1:O2"/>
    <mergeCell ref="E25:F25"/>
    <mergeCell ref="D25:D26"/>
    <mergeCell ref="E41:F41"/>
    <mergeCell ref="D41:D42"/>
    <mergeCell ref="G25:H25"/>
    <mergeCell ref="D24:E24"/>
    <mergeCell ref="E31:F31"/>
    <mergeCell ref="G31:H31"/>
    <mergeCell ref="D31:D32"/>
    <mergeCell ref="D40:E40"/>
    <mergeCell ref="D38:J38"/>
    <mergeCell ref="D22:J22"/>
  </mergeCells>
  <phoneticPr fontId="49" type="noConversion"/>
  <hyperlinks>
    <hyperlink ref="E138" r:id="rId1" xr:uid="{364B12E0-94F3-4BE6-942C-5937A6009DFD}"/>
    <hyperlink ref="E139" r:id="rId2" xr:uid="{16DB8B4E-6BA0-4F8A-A83F-0184BBFA2934}"/>
    <hyperlink ref="E140" r:id="rId3" xr:uid="{C1802F69-4CE8-42C9-A421-95A1DD458595}"/>
    <hyperlink ref="E141" r:id="rId4" xr:uid="{7B7386B6-346E-4648-BB64-9D46FF734AE8}"/>
    <hyperlink ref="E142" r:id="rId5" xr:uid="{1A44ED39-8F1F-4B18-9D31-2C25585163E7}"/>
    <hyperlink ref="E143" r:id="rId6" xr:uid="{B844E912-FC7E-4B1E-BEE8-C564800D7FC1}"/>
    <hyperlink ref="E144" r:id="rId7" xr:uid="{E664EBDF-3EA9-4D47-BE0C-C5E2D4031381}"/>
    <hyperlink ref="G167" r:id="rId8" display="https://www.sciencedirect.com/science/article/pii/S0360319923037485?utm_source=chatgpt.com" xr:uid="{46187CBE-A4DC-450D-862B-096D8070AF7C}"/>
    <hyperlink ref="G169" r:id="rId9" display="https://www.sciencedirect.com/science/article/pii/S0360319923018256?utm_source=chatgpt.com" xr:uid="{D7B4DDB9-05C5-44F2-A15C-9F9283E645DD}"/>
    <hyperlink ref="G168" r:id="rId10" display="https://www.sciencedirect.com/science/article/pii/S0306261925012942?utm_source=chatgpt.com" xr:uid="{9BA9337B-1527-4BF7-843A-BA209BDCF3E5}"/>
    <hyperlink ref="G170" r:id="rId11" display="https://www.ewi.uni-koeln.de/en/news/ewi-analyses-costs-for-underground-hydrogen-storage/?utm_source=chatgpt.com" xr:uid="{C127D11A-2FF3-470B-B82C-C0ACFEB1265C}"/>
  </hyperlinks>
  <pageMargins left="0.7" right="0.7" top="0.75" bottom="0.75" header="0.3" footer="0.3"/>
  <pageSetup orientation="landscape" r:id="rId12"/>
  <drawing r:id="rId1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419C4-7DF7-4904-8D07-024F8905C23A}">
  <sheetPr>
    <tabColor rgb="FF00B0F0"/>
  </sheetPr>
  <dimension ref="A1:R79"/>
  <sheetViews>
    <sheetView workbookViewId="0">
      <pane xSplit="1" ySplit="2" topLeftCell="B3" activePane="bottomRight" state="frozen"/>
      <selection pane="topRight" activeCell="B1" sqref="B1"/>
      <selection pane="bottomLeft" activeCell="A3" sqref="A3"/>
      <selection pane="bottomRight" activeCell="Q10" sqref="Q10"/>
    </sheetView>
  </sheetViews>
  <sheetFormatPr baseColWidth="10" defaultColWidth="8.83203125" defaultRowHeight="15" x14ac:dyDescent="0.2"/>
  <cols>
    <col min="3" max="3" width="23.1640625" customWidth="1"/>
    <col min="4" max="4" width="15.5" customWidth="1"/>
    <col min="5" max="5" width="12.6640625" bestFit="1" customWidth="1"/>
    <col min="6" max="6" width="10.5" bestFit="1" customWidth="1"/>
    <col min="7" max="7" width="11.33203125" customWidth="1"/>
    <col min="9" max="9" width="18" customWidth="1"/>
    <col min="10" max="10" width="38.1640625" customWidth="1"/>
    <col min="12" max="12" width="11.5" customWidth="1"/>
    <col min="14" max="14" width="9.5" bestFit="1" customWidth="1"/>
    <col min="18" max="18" width="17.5" customWidth="1"/>
  </cols>
  <sheetData>
    <row r="1" spans="1:18" x14ac:dyDescent="0.2">
      <c r="A1" s="286"/>
      <c r="B1" s="3264" t="s">
        <v>1416</v>
      </c>
      <c r="C1" s="3265"/>
      <c r="D1" s="3265"/>
      <c r="E1" s="3265"/>
      <c r="F1" s="3265"/>
      <c r="G1" s="3265"/>
      <c r="H1" s="3265"/>
      <c r="I1" s="3265"/>
      <c r="J1" s="3265"/>
      <c r="K1" s="3265"/>
      <c r="L1" s="3265"/>
      <c r="M1" s="3265"/>
      <c r="N1" s="3265"/>
      <c r="O1" s="3265"/>
      <c r="P1" s="3265"/>
      <c r="Q1" s="3265"/>
      <c r="R1" s="3266"/>
    </row>
    <row r="2" spans="1:18" ht="16" thickBot="1" x14ac:dyDescent="0.25">
      <c r="A2" s="286"/>
      <c r="B2" s="3267"/>
      <c r="C2" s="3268"/>
      <c r="D2" s="3268"/>
      <c r="E2" s="3268"/>
      <c r="F2" s="3268"/>
      <c r="G2" s="3268"/>
      <c r="H2" s="3268"/>
      <c r="I2" s="3268"/>
      <c r="J2" s="3268"/>
      <c r="K2" s="3268"/>
      <c r="L2" s="3268"/>
      <c r="M2" s="3268"/>
      <c r="N2" s="3268"/>
      <c r="O2" s="3268"/>
      <c r="P2" s="3268"/>
      <c r="Q2" s="3268"/>
      <c r="R2" s="3269"/>
    </row>
    <row r="3" spans="1:18" ht="15.75" customHeight="1" x14ac:dyDescent="0.2">
      <c r="A3" s="286"/>
      <c r="F3" s="3621" t="s">
        <v>1417</v>
      </c>
      <c r="G3" s="3621"/>
      <c r="H3" s="3621"/>
      <c r="I3" s="3621"/>
      <c r="J3" s="3621"/>
      <c r="K3" s="3621"/>
      <c r="L3" s="3621"/>
      <c r="M3" s="3621"/>
      <c r="R3" s="152"/>
    </row>
    <row r="4" spans="1:18" ht="15" customHeight="1" x14ac:dyDescent="0.2">
      <c r="B4" s="488"/>
      <c r="F4" s="3428"/>
      <c r="G4" s="3428"/>
      <c r="H4" s="3428"/>
      <c r="I4" s="3428"/>
      <c r="J4" s="3428"/>
      <c r="K4" s="3428"/>
      <c r="L4" s="3428"/>
      <c r="M4" s="3428"/>
      <c r="R4" s="152"/>
    </row>
    <row r="5" spans="1:18" ht="15" customHeight="1" x14ac:dyDescent="0.2">
      <c r="B5" s="488"/>
      <c r="R5" s="152"/>
    </row>
    <row r="6" spans="1:18" x14ac:dyDescent="0.2">
      <c r="B6" s="488"/>
      <c r="C6" s="2896" t="s">
        <v>1417</v>
      </c>
      <c r="D6" s="2763"/>
      <c r="E6" s="2763"/>
      <c r="R6" s="152"/>
    </row>
    <row r="7" spans="1:18" ht="17" x14ac:dyDescent="0.25">
      <c r="B7" s="597"/>
      <c r="C7" s="4102" t="s">
        <v>309</v>
      </c>
      <c r="D7" s="4101" t="s">
        <v>1418</v>
      </c>
      <c r="E7" s="3344"/>
      <c r="R7" s="152"/>
    </row>
    <row r="8" spans="1:18" x14ac:dyDescent="0.2">
      <c r="B8" s="597"/>
      <c r="C8" s="4103"/>
      <c r="D8" s="1767" t="s">
        <v>129</v>
      </c>
      <c r="E8" s="1767" t="s">
        <v>139</v>
      </c>
      <c r="R8" s="152"/>
    </row>
    <row r="9" spans="1:18" x14ac:dyDescent="0.2">
      <c r="B9" s="488"/>
      <c r="C9" s="626" t="s">
        <v>1273</v>
      </c>
      <c r="D9" s="1190">
        <f>'1.27 GW Electrolyser H2 Prod. '!C583</f>
        <v>6.9484968929249558</v>
      </c>
      <c r="E9" s="1190">
        <f>'1.27 GW Electrolyser H2 Prod. '!C591</f>
        <v>8.8700742318495589</v>
      </c>
      <c r="R9" s="152"/>
    </row>
    <row r="10" spans="1:18" x14ac:dyDescent="0.2">
      <c r="B10" s="488"/>
      <c r="C10" s="1232" t="s">
        <v>1419</v>
      </c>
      <c r="D10" s="1202">
        <f>'2.54 GW Electrolyser H2 Prod.'!C576</f>
        <v>6.9244725184158842</v>
      </c>
      <c r="E10" s="1202">
        <f>'2.54 GW Electrolyser H2 Prod.'!C584</f>
        <v>8.727768887757609</v>
      </c>
      <c r="R10" s="152"/>
    </row>
    <row r="11" spans="1:18" x14ac:dyDescent="0.2">
      <c r="B11" s="488"/>
      <c r="R11" s="152"/>
    </row>
    <row r="12" spans="1:18" x14ac:dyDescent="0.2">
      <c r="B12" s="488"/>
      <c r="R12" s="152"/>
    </row>
    <row r="13" spans="1:18" x14ac:dyDescent="0.2">
      <c r="B13" s="488"/>
      <c r="R13" s="152"/>
    </row>
    <row r="14" spans="1:18" x14ac:dyDescent="0.2">
      <c r="B14" s="488"/>
      <c r="R14" s="152"/>
    </row>
    <row r="15" spans="1:18" x14ac:dyDescent="0.2">
      <c r="B15" s="488"/>
      <c r="R15" s="152"/>
    </row>
    <row r="16" spans="1:18" x14ac:dyDescent="0.2">
      <c r="B16" s="488"/>
      <c r="R16" s="152"/>
    </row>
    <row r="17" spans="2:18" x14ac:dyDescent="0.2">
      <c r="B17" s="488"/>
      <c r="R17" s="152"/>
    </row>
    <row r="18" spans="2:18" x14ac:dyDescent="0.2">
      <c r="B18" s="488"/>
      <c r="R18" s="152"/>
    </row>
    <row r="19" spans="2:18" ht="16" thickBot="1" x14ac:dyDescent="0.25">
      <c r="B19" s="941"/>
      <c r="C19" s="289"/>
      <c r="D19" s="289"/>
      <c r="E19" s="289"/>
      <c r="F19" s="289"/>
      <c r="G19" s="289"/>
      <c r="H19" s="289"/>
      <c r="I19" s="289"/>
      <c r="J19" s="289"/>
      <c r="K19" s="289"/>
      <c r="L19" s="289"/>
      <c r="M19" s="289"/>
      <c r="N19" s="289"/>
      <c r="O19" s="289"/>
      <c r="P19" s="289"/>
      <c r="Q19" s="289"/>
      <c r="R19" s="940"/>
    </row>
    <row r="20" spans="2:18" x14ac:dyDescent="0.2">
      <c r="B20" s="488"/>
      <c r="F20" s="3428" t="s">
        <v>1420</v>
      </c>
      <c r="G20" s="3428"/>
      <c r="H20" s="3428"/>
      <c r="I20" s="3428"/>
      <c r="J20" s="3428"/>
      <c r="K20" s="3428"/>
      <c r="L20" s="3428"/>
      <c r="M20" s="3428"/>
      <c r="R20" s="152"/>
    </row>
    <row r="21" spans="2:18" x14ac:dyDescent="0.2">
      <c r="B21" s="488"/>
      <c r="F21" s="3428"/>
      <c r="G21" s="3428"/>
      <c r="H21" s="3428"/>
      <c r="I21" s="3428"/>
      <c r="J21" s="3428"/>
      <c r="K21" s="3428"/>
      <c r="L21" s="3428"/>
      <c r="M21" s="3428"/>
      <c r="R21" s="152"/>
    </row>
    <row r="22" spans="2:18" x14ac:dyDescent="0.2">
      <c r="B22" s="488"/>
      <c r="R22" s="152"/>
    </row>
    <row r="23" spans="2:18" x14ac:dyDescent="0.2">
      <c r="B23" s="488"/>
      <c r="C23" s="2764" t="s">
        <v>1421</v>
      </c>
      <c r="D23" s="2763"/>
      <c r="E23" s="2763"/>
      <c r="R23" s="152"/>
    </row>
    <row r="24" spans="2:18" ht="17" x14ac:dyDescent="0.25">
      <c r="B24" s="488"/>
      <c r="D24" s="3570" t="s">
        <v>1422</v>
      </c>
      <c r="E24" s="3571"/>
      <c r="F24" s="3571"/>
      <c r="G24" s="3572"/>
      <c r="H24" s="1845"/>
      <c r="I24" s="740"/>
      <c r="R24" s="152"/>
    </row>
    <row r="25" spans="2:18" x14ac:dyDescent="0.2">
      <c r="B25" s="488"/>
      <c r="C25" s="4107" t="s">
        <v>1276</v>
      </c>
      <c r="D25" s="3543" t="s">
        <v>1273</v>
      </c>
      <c r="E25" s="3518"/>
      <c r="F25" s="3543" t="str">
        <f>C10</f>
        <v>2.25 GW Electrolyser</v>
      </c>
      <c r="G25" s="3518"/>
      <c r="H25" s="4109" t="s">
        <v>16</v>
      </c>
      <c r="I25" s="4102"/>
      <c r="K25" s="300"/>
      <c r="L25" s="300"/>
      <c r="R25" s="152"/>
    </row>
    <row r="26" spans="2:18" x14ac:dyDescent="0.2">
      <c r="B26" s="488"/>
      <c r="C26" s="4108"/>
      <c r="D26" s="1196" t="s">
        <v>129</v>
      </c>
      <c r="E26" s="1196" t="s">
        <v>139</v>
      </c>
      <c r="F26" s="1196" t="str">
        <f>D26</f>
        <v>Low</v>
      </c>
      <c r="G26" s="1198" t="str">
        <f>E26</f>
        <v>High</v>
      </c>
      <c r="H26" s="3438"/>
      <c r="I26" s="4103"/>
      <c r="K26" s="300"/>
      <c r="L26" s="300"/>
      <c r="R26" s="152"/>
    </row>
    <row r="27" spans="2:18" x14ac:dyDescent="0.2">
      <c r="B27" s="488"/>
      <c r="C27" s="4104" t="s">
        <v>1423</v>
      </c>
      <c r="D27" s="1173">
        <f>'LCOHT (1.27 GW)'!I251</f>
        <v>0.75401624100715314</v>
      </c>
      <c r="E27" s="1173">
        <f>'LCOHT (1.27 GW)'!J251</f>
        <v>10.475467701724131</v>
      </c>
      <c r="F27" s="1173">
        <f>'LCOHT (2.54 GW)'!I253</f>
        <v>0.28282107027094916</v>
      </c>
      <c r="G27" s="466">
        <f>'LCOHT (2.54 GW)'!J253</f>
        <v>8.2929105238842755</v>
      </c>
      <c r="H27" s="446" t="str">
        <f>'LCOHT (1.27 GW)'!D251</f>
        <v>Tube Trailer (300kg H2/Load)</v>
      </c>
      <c r="I27" s="663"/>
      <c r="R27" s="152"/>
    </row>
    <row r="28" spans="2:18" x14ac:dyDescent="0.2">
      <c r="B28" s="488"/>
      <c r="C28" s="4105"/>
      <c r="D28" s="1174">
        <f>'LCOHT (1.27 GW)'!I252</f>
        <v>0.64907568330174881</v>
      </c>
      <c r="E28" s="1174">
        <f>'LCOHT (1.27 GW)'!J252</f>
        <v>1511.5046888152315</v>
      </c>
      <c r="F28" s="1174">
        <f>'LCOHT (2.54 GW)'!I254</f>
        <v>0.29063302245745565</v>
      </c>
      <c r="G28" s="469">
        <f>'LCOHT (2.54 GW)'!J254</f>
        <v>1451.865741034426</v>
      </c>
      <c r="H28" s="443" t="str">
        <f>'LCOHT (1.27 GW)'!D252</f>
        <v>Tube Trailer (700kg H2/Load)</v>
      </c>
      <c r="I28" s="447"/>
      <c r="R28" s="152"/>
    </row>
    <row r="29" spans="2:18" x14ac:dyDescent="0.2">
      <c r="B29" s="488"/>
      <c r="C29" s="4106"/>
      <c r="D29" s="1174">
        <f>'LCOHT (1.27 GW)'!I253</f>
        <v>0.22843821920031004</v>
      </c>
      <c r="E29" s="1174">
        <f>'LCOHT (1.27 GW)'!J253</f>
        <v>43.885996889714505</v>
      </c>
      <c r="F29" s="1174">
        <f>'LCOHT (2.54 GW)'!I255</f>
        <v>9.8528029120015737E-2</v>
      </c>
      <c r="G29" s="469">
        <f>'LCOHT (2.54 GW)'!J255</f>
        <v>41.50306603216594</v>
      </c>
      <c r="H29" s="443" t="str">
        <f>'LCOHT (1.27 GW)'!D253</f>
        <v>Tube Trailer (1400kg H2/Load)</v>
      </c>
      <c r="I29" s="447"/>
      <c r="R29" s="152"/>
    </row>
    <row r="30" spans="2:18" x14ac:dyDescent="0.2">
      <c r="B30" s="488"/>
      <c r="C30" s="2799" t="str">
        <f>'LCOHT (1.27 GW)'!D244</f>
        <v>Pipeline</v>
      </c>
      <c r="D30" s="1172">
        <f>'LCOHT (1.27 GW)'!I244</f>
        <v>1.206055287571264</v>
      </c>
      <c r="E30" s="1172">
        <f>'LCOHT (1.27 GW)'!J244</f>
        <v>1.268262349772308</v>
      </c>
      <c r="F30" s="1172">
        <f>'LCOHT (2.54 GW)'!I246</f>
        <v>0.87700122500203315</v>
      </c>
      <c r="G30" s="1863">
        <f>'LCOHT (2.54 GW)'!J246</f>
        <v>0.92223602502845392</v>
      </c>
      <c r="H30" t="s">
        <v>1424</v>
      </c>
      <c r="I30" s="442"/>
      <c r="R30" s="152"/>
    </row>
    <row r="31" spans="2:18" x14ac:dyDescent="0.2">
      <c r="B31" s="488"/>
      <c r="C31" s="3177" t="str">
        <f>'LCOHT (1.27 GW)'!D245</f>
        <v>Ship</v>
      </c>
      <c r="D31" s="1173">
        <f>'LCOHT (1.27 GW)'!E245</f>
        <v>1.1391025545996567</v>
      </c>
      <c r="E31" s="1173">
        <f>'LCOHT (1.27 GW)'!F245</f>
        <v>5.3880597995864914</v>
      </c>
      <c r="F31" s="1173">
        <f>'LCOHT (2.54 GW)'!I247</f>
        <v>1.5875624947456917</v>
      </c>
      <c r="G31" s="466">
        <f>'LCOHT (2.54 GW)'!J247</f>
        <v>1.5445693278869816</v>
      </c>
      <c r="H31" s="445" t="s">
        <v>1425</v>
      </c>
      <c r="I31" s="663"/>
      <c r="R31" s="152"/>
    </row>
    <row r="32" spans="2:18" x14ac:dyDescent="0.2">
      <c r="B32" s="488"/>
      <c r="C32" s="2799" t="str">
        <f>'LCOHT (1.27 GW)'!D246</f>
        <v>Ship &amp; Pipeline</v>
      </c>
      <c r="D32" s="1172">
        <f>'LCOHT (1.27 GW)'!E246</f>
        <v>1.8090436550043107</v>
      </c>
      <c r="E32" s="1172">
        <f>'LCOHT (1.27 GW)'!F246</f>
        <v>7.1467349978839403</v>
      </c>
      <c r="F32" s="1172">
        <f>'LCOHT (2.54 GW)'!I248</f>
        <v>2.4754128167884897</v>
      </c>
      <c r="G32" s="1863">
        <f>'LCOHT (2.54 GW)'!J248</f>
        <v>2.722934569683706</v>
      </c>
      <c r="H32" s="445" t="s">
        <v>1425</v>
      </c>
      <c r="I32" s="442"/>
      <c r="R32" s="152"/>
    </row>
    <row r="33" spans="2:18" ht="16" x14ac:dyDescent="0.2">
      <c r="B33" s="488"/>
      <c r="C33" s="1098" t="str">
        <f>'LCOHT (1.27 GW)'!D257</f>
        <v xml:space="preserve">All Transportation Modes  </v>
      </c>
      <c r="D33" s="1032">
        <f>'LCOHT (1.27 GW)'!I257</f>
        <v>3.3195811055858182</v>
      </c>
      <c r="E33" s="1032">
        <f>'LCOHT (1.27 GW)'!J257</f>
        <v>1719.3550720629094</v>
      </c>
      <c r="F33" s="1032">
        <f>'LCOHT (2.54 GW)'!I259</f>
        <v>1.6805598632768719</v>
      </c>
      <c r="G33" s="1033">
        <f>'LCOHT (2.54 GW)'!J259</f>
        <v>1643.3317918047526</v>
      </c>
      <c r="H33" s="445" t="s">
        <v>1425</v>
      </c>
      <c r="I33" s="663"/>
      <c r="R33" s="152"/>
    </row>
    <row r="34" spans="2:18" ht="16" x14ac:dyDescent="0.2">
      <c r="B34" s="488"/>
      <c r="C34" s="1116" t="str">
        <f>'LCOHT (1.27 GW)'!D258</f>
        <v xml:space="preserve">Tube Trailers &amp; Pipeline </v>
      </c>
      <c r="D34" s="1191">
        <f>'LCOHT (1.27 GW)'!I258</f>
        <v>2.1652788939365593</v>
      </c>
      <c r="E34" s="1191">
        <f>'LCOHT (1.27 GW)'!J258</f>
        <v>1659.831301903467</v>
      </c>
      <c r="F34" s="1191">
        <f>'LCOHT (2.54 GW)'!I260</f>
        <v>0.98762107334181304</v>
      </c>
      <c r="G34" s="1192">
        <f>'LCOHT (2.54 GW)'!J260</f>
        <v>1589.2586729182394</v>
      </c>
      <c r="H34" s="4110" t="s">
        <v>1426</v>
      </c>
      <c r="I34" s="4111"/>
      <c r="R34" s="152"/>
    </row>
    <row r="35" spans="2:18" ht="16" thickBot="1" x14ac:dyDescent="0.25">
      <c r="B35" s="941"/>
      <c r="C35" s="289"/>
      <c r="D35" s="289"/>
      <c r="E35" s="289"/>
      <c r="F35" s="289"/>
      <c r="G35" s="289"/>
      <c r="H35" s="289"/>
      <c r="I35" s="289"/>
      <c r="J35" s="289"/>
      <c r="K35" s="289"/>
      <c r="L35" s="289"/>
      <c r="M35" s="289"/>
      <c r="N35" s="289"/>
      <c r="O35" s="289"/>
      <c r="P35" s="289"/>
      <c r="Q35" s="289"/>
      <c r="R35" s="940"/>
    </row>
    <row r="36" spans="2:18" x14ac:dyDescent="0.2">
      <c r="B36" s="488"/>
      <c r="F36" s="3428" t="s">
        <v>1427</v>
      </c>
      <c r="G36" s="3428"/>
      <c r="H36" s="3428"/>
      <c r="I36" s="3428"/>
      <c r="J36" s="3428"/>
      <c r="K36" s="3428"/>
      <c r="L36" s="3428"/>
      <c r="M36" s="3428"/>
      <c r="R36" s="152"/>
    </row>
    <row r="37" spans="2:18" x14ac:dyDescent="0.2">
      <c r="B37" s="488"/>
      <c r="F37" s="3428"/>
      <c r="G37" s="3428"/>
      <c r="H37" s="3428"/>
      <c r="I37" s="3428"/>
      <c r="J37" s="3428"/>
      <c r="K37" s="3428"/>
      <c r="L37" s="3428"/>
      <c r="M37" s="3428"/>
      <c r="R37" s="152"/>
    </row>
    <row r="38" spans="2:18" ht="16" x14ac:dyDescent="0.2">
      <c r="B38" s="488"/>
      <c r="F38" s="2297"/>
      <c r="G38" s="2297"/>
      <c r="H38" s="2297"/>
      <c r="I38" s="2297"/>
      <c r="J38" s="2297"/>
      <c r="K38" s="2297"/>
      <c r="L38" s="2297"/>
      <c r="M38" s="2297"/>
      <c r="R38" s="152"/>
    </row>
    <row r="39" spans="2:18" x14ac:dyDescent="0.2">
      <c r="B39" s="488"/>
      <c r="C39" s="3186" t="s">
        <v>1428</v>
      </c>
      <c r="D39" s="2763"/>
      <c r="R39" s="152"/>
    </row>
    <row r="40" spans="2:18" ht="17" x14ac:dyDescent="0.25">
      <c r="B40" s="513"/>
      <c r="C40" s="4112" t="s">
        <v>1429</v>
      </c>
      <c r="D40" s="3570" t="s">
        <v>1430</v>
      </c>
      <c r="E40" s="3571"/>
      <c r="F40" s="3571"/>
      <c r="G40" s="3571"/>
      <c r="H40" s="3602" t="s">
        <v>1431</v>
      </c>
      <c r="I40" s="3603"/>
      <c r="J40" s="3603"/>
      <c r="K40" s="3975"/>
      <c r="R40" s="152"/>
    </row>
    <row r="41" spans="2:18" ht="15" customHeight="1" x14ac:dyDescent="0.2">
      <c r="B41" s="597"/>
      <c r="C41" s="4112"/>
      <c r="D41" s="3516" t="s">
        <v>1432</v>
      </c>
      <c r="E41" s="3314"/>
      <c r="F41" s="3516" t="s">
        <v>1433</v>
      </c>
      <c r="G41" s="3314"/>
      <c r="H41" s="4114" t="s">
        <v>1434</v>
      </c>
      <c r="I41" s="4100"/>
      <c r="J41" s="3583" t="s">
        <v>1435</v>
      </c>
      <c r="K41" s="4100"/>
      <c r="R41" s="152"/>
    </row>
    <row r="42" spans="2:18" x14ac:dyDescent="0.2">
      <c r="B42" s="597"/>
      <c r="C42" s="4113"/>
      <c r="D42" s="1196" t="str">
        <f>D26</f>
        <v>Low</v>
      </c>
      <c r="E42" s="1198" t="str">
        <f>E26</f>
        <v>High</v>
      </c>
      <c r="F42" s="2055" t="str">
        <f t="shared" ref="F42:K42" si="0">D42</f>
        <v>Low</v>
      </c>
      <c r="G42" s="1197" t="str">
        <f t="shared" si="0"/>
        <v>High</v>
      </c>
      <c r="H42" s="2223" t="str">
        <f t="shared" si="0"/>
        <v>Low</v>
      </c>
      <c r="I42" s="2236" t="str">
        <f t="shared" si="0"/>
        <v>High</v>
      </c>
      <c r="J42" s="2223" t="str">
        <f t="shared" si="0"/>
        <v>Low</v>
      </c>
      <c r="K42" s="2236" t="str">
        <f t="shared" si="0"/>
        <v>High</v>
      </c>
      <c r="R42" s="152"/>
    </row>
    <row r="43" spans="2:18" x14ac:dyDescent="0.2">
      <c r="B43" s="597"/>
      <c r="C43" s="3178" t="str">
        <f>'LCOHS '!D114</f>
        <v>High rate (small ship)</v>
      </c>
      <c r="D43" s="1844">
        <f>'LCOHS '!E114</f>
        <v>0.11497671805867091</v>
      </c>
      <c r="E43" s="1149">
        <f>'LCOHS '!G114</f>
        <v>0.87968102955110739</v>
      </c>
      <c r="F43" s="1844">
        <f>'LCOHS '!E131</f>
        <v>1.5541737523358603</v>
      </c>
      <c r="G43" s="1149">
        <f>'LCOHS '!K131</f>
        <v>3.0081688610489383</v>
      </c>
      <c r="H43" s="4121">
        <f>AVERAGE(D43:D45)</f>
        <v>0.11531720031942515</v>
      </c>
      <c r="I43" s="4124">
        <f>AVERAGE(E43:E45)</f>
        <v>0.88228604203312433</v>
      </c>
      <c r="J43" s="4124">
        <f>AVERAGE(F43:F45)</f>
        <v>3.2398252754306038</v>
      </c>
      <c r="K43" s="4124">
        <f>AVERAGE(G43:G45)</f>
        <v>6.1467013428891759</v>
      </c>
      <c r="R43" s="152"/>
    </row>
    <row r="44" spans="2:18" x14ac:dyDescent="0.2">
      <c r="B44" s="597"/>
      <c r="C44" s="3179" t="str">
        <f>'LCOHS '!D115</f>
        <v xml:space="preserve">Medium ship </v>
      </c>
      <c r="D44" s="1032">
        <f>'LCOHS '!E115</f>
        <v>0.1153768197676862</v>
      </c>
      <c r="E44" s="1033">
        <f>'LCOHS '!G115</f>
        <v>0.88274218740336163</v>
      </c>
      <c r="F44" s="1032">
        <f>'LCOHS '!E132</f>
        <v>2.7481461414013713</v>
      </c>
      <c r="G44" s="1033">
        <f>'LCOHS '!K132</f>
        <v>5.1440393938050422</v>
      </c>
      <c r="H44" s="4122"/>
      <c r="I44" s="4125"/>
      <c r="J44" s="4125"/>
      <c r="K44" s="4125"/>
      <c r="R44" s="152"/>
    </row>
    <row r="45" spans="2:18" x14ac:dyDescent="0.2">
      <c r="B45" s="597"/>
      <c r="C45" s="3180" t="str">
        <f>'LCOHS '!D116</f>
        <v xml:space="preserve">Large ship </v>
      </c>
      <c r="D45" s="1191">
        <f>'LCOHS '!E116</f>
        <v>0.11559806313191835</v>
      </c>
      <c r="E45" s="1192">
        <f>'LCOHS '!G116</f>
        <v>0.88443490914490397</v>
      </c>
      <c r="F45" s="1191">
        <f>'LCOHS '!E133</f>
        <v>5.4171559325545795</v>
      </c>
      <c r="G45" s="2275">
        <f>'LCOHS '!K133</f>
        <v>10.287895773813547</v>
      </c>
      <c r="H45" s="4123"/>
      <c r="I45" s="4126"/>
      <c r="J45" s="4126"/>
      <c r="K45" s="4126"/>
      <c r="R45" s="152"/>
    </row>
    <row r="46" spans="2:18" x14ac:dyDescent="0.2">
      <c r="B46" s="488"/>
      <c r="R46" s="152"/>
    </row>
    <row r="47" spans="2:18" x14ac:dyDescent="0.2">
      <c r="B47" s="488"/>
      <c r="R47" s="152"/>
    </row>
    <row r="48" spans="2:18" x14ac:dyDescent="0.2">
      <c r="B48" s="488"/>
      <c r="R48" s="152"/>
    </row>
    <row r="49" spans="2:18" x14ac:dyDescent="0.2">
      <c r="B49" s="488"/>
      <c r="R49" s="152"/>
    </row>
    <row r="50" spans="2:18" x14ac:dyDescent="0.2">
      <c r="B50" s="488"/>
      <c r="R50" s="152"/>
    </row>
    <row r="51" spans="2:18" x14ac:dyDescent="0.2">
      <c r="B51" s="488"/>
      <c r="R51" s="152"/>
    </row>
    <row r="52" spans="2:18" x14ac:dyDescent="0.2">
      <c r="B52" s="488"/>
      <c r="R52" s="152"/>
    </row>
    <row r="53" spans="2:18" x14ac:dyDescent="0.2">
      <c r="B53" s="488"/>
      <c r="R53" s="152"/>
    </row>
    <row r="54" spans="2:18" x14ac:dyDescent="0.2">
      <c r="B54" s="488"/>
      <c r="R54" s="152"/>
    </row>
    <row r="55" spans="2:18" x14ac:dyDescent="0.2">
      <c r="B55" s="488"/>
      <c r="R55" s="152"/>
    </row>
    <row r="56" spans="2:18" x14ac:dyDescent="0.2">
      <c r="B56" s="488"/>
      <c r="R56" s="152"/>
    </row>
    <row r="57" spans="2:18" x14ac:dyDescent="0.2">
      <c r="B57" s="488"/>
      <c r="R57" s="152"/>
    </row>
    <row r="58" spans="2:18" x14ac:dyDescent="0.2">
      <c r="B58" s="488"/>
      <c r="R58" s="152"/>
    </row>
    <row r="59" spans="2:18" x14ac:dyDescent="0.2">
      <c r="B59" s="488"/>
      <c r="R59" s="152"/>
    </row>
    <row r="60" spans="2:18" x14ac:dyDescent="0.2">
      <c r="B60" s="488"/>
      <c r="R60" s="152"/>
    </row>
    <row r="61" spans="2:18" x14ac:dyDescent="0.2">
      <c r="B61" s="488"/>
      <c r="R61" s="152"/>
    </row>
    <row r="62" spans="2:18" x14ac:dyDescent="0.2">
      <c r="B62" s="488"/>
      <c r="R62" s="152"/>
    </row>
    <row r="63" spans="2:18" ht="16" thickBot="1" x14ac:dyDescent="0.25">
      <c r="B63" s="941"/>
      <c r="C63" s="289"/>
      <c r="D63" s="289"/>
      <c r="E63" s="289"/>
      <c r="F63" s="289"/>
      <c r="G63" s="289"/>
      <c r="H63" s="289"/>
      <c r="I63" s="289"/>
      <c r="J63" s="289"/>
      <c r="K63" s="289"/>
      <c r="L63" s="289"/>
      <c r="M63" s="289"/>
      <c r="N63" s="289"/>
      <c r="O63" s="289"/>
      <c r="P63" s="289"/>
      <c r="Q63" s="289"/>
      <c r="R63" s="940"/>
    </row>
    <row r="64" spans="2:18" x14ac:dyDescent="0.2">
      <c r="B64" s="488"/>
      <c r="F64" s="3428" t="s">
        <v>1436</v>
      </c>
      <c r="G64" s="3428"/>
      <c r="H64" s="3428"/>
      <c r="I64" s="3428"/>
      <c r="J64" s="3428"/>
      <c r="K64" s="3428"/>
      <c r="L64" s="3428"/>
      <c r="M64" s="3428"/>
      <c r="R64" s="152"/>
    </row>
    <row r="65" spans="2:18" x14ac:dyDescent="0.2">
      <c r="B65" s="488"/>
      <c r="F65" s="3428"/>
      <c r="G65" s="3428"/>
      <c r="H65" s="3428"/>
      <c r="I65" s="3428"/>
      <c r="J65" s="3428"/>
      <c r="K65" s="3428"/>
      <c r="L65" s="3428"/>
      <c r="M65" s="3428"/>
      <c r="R65" s="152"/>
    </row>
    <row r="66" spans="2:18" x14ac:dyDescent="0.2">
      <c r="B66" s="488"/>
      <c r="R66" s="152"/>
    </row>
    <row r="67" spans="2:18" ht="36.75" customHeight="1" x14ac:dyDescent="0.2">
      <c r="B67" s="488"/>
      <c r="C67" s="4127" t="s">
        <v>1437</v>
      </c>
      <c r="D67" s="4128"/>
      <c r="E67" s="4128"/>
      <c r="F67" s="4128"/>
      <c r="G67" s="4129"/>
      <c r="J67" s="3496" t="s">
        <v>1438</v>
      </c>
      <c r="K67" s="3498"/>
      <c r="L67" s="3498"/>
      <c r="M67" s="3498"/>
      <c r="N67" s="3499"/>
      <c r="R67" s="152"/>
    </row>
    <row r="68" spans="2:18" x14ac:dyDescent="0.2">
      <c r="B68" s="488"/>
      <c r="C68" s="3778" t="s">
        <v>1439</v>
      </c>
      <c r="D68" s="4118" t="s">
        <v>1440</v>
      </c>
      <c r="E68" s="4118"/>
      <c r="F68" s="4118"/>
      <c r="G68" s="4119"/>
      <c r="I68" s="8"/>
      <c r="J68" s="4097" t="str">
        <f>C68</f>
        <v>Hydrogen Production &amp; Delivery Process/Modes</v>
      </c>
      <c r="K68" s="4120" t="s">
        <v>1441</v>
      </c>
      <c r="L68" s="4118"/>
      <c r="M68" s="4118"/>
      <c r="N68" s="4119"/>
      <c r="R68" s="152"/>
    </row>
    <row r="69" spans="2:18" ht="15" customHeight="1" x14ac:dyDescent="0.25">
      <c r="B69" s="488"/>
      <c r="C69" s="3778"/>
      <c r="D69" s="3517" t="s">
        <v>1442</v>
      </c>
      <c r="E69" s="3517"/>
      <c r="F69" s="3517"/>
      <c r="G69" s="3518"/>
      <c r="I69" s="8"/>
      <c r="J69" s="3586"/>
      <c r="K69" s="3543" t="s">
        <v>1442</v>
      </c>
      <c r="L69" s="3517"/>
      <c r="M69" s="3517"/>
      <c r="N69" s="3518"/>
      <c r="R69" s="152"/>
    </row>
    <row r="70" spans="2:18" x14ac:dyDescent="0.2">
      <c r="B70" s="488"/>
      <c r="C70" s="3778"/>
      <c r="D70" s="4115" t="str">
        <f>D25</f>
        <v>1.27 GW Electrolyser</v>
      </c>
      <c r="E70" s="4116"/>
      <c r="F70" s="4117" t="str">
        <f>F25</f>
        <v>2.25 GW Electrolyser</v>
      </c>
      <c r="G70" s="4116"/>
      <c r="I70" s="8"/>
      <c r="J70" s="3586"/>
      <c r="K70" s="4098" t="str">
        <f>D70</f>
        <v>1.27 GW Electrolyser</v>
      </c>
      <c r="L70" s="4099"/>
      <c r="M70" s="4098" t="str">
        <f t="shared" ref="M70:M71" si="1">F70</f>
        <v>2.25 GW Electrolyser</v>
      </c>
      <c r="N70" s="4099"/>
      <c r="R70" s="152"/>
    </row>
    <row r="71" spans="2:18" x14ac:dyDescent="0.2">
      <c r="B71" s="488"/>
      <c r="C71" s="3445"/>
      <c r="D71" s="1856" t="str">
        <f>D42</f>
        <v>Low</v>
      </c>
      <c r="E71" s="1856" t="str">
        <f>E42</f>
        <v>High</v>
      </c>
      <c r="F71" s="1855" t="str">
        <f>F42</f>
        <v>Low</v>
      </c>
      <c r="G71" s="1856" t="str">
        <f>G42</f>
        <v>High</v>
      </c>
      <c r="I71" s="8"/>
      <c r="J71" s="3422"/>
      <c r="K71" s="1860" t="str">
        <f>D71</f>
        <v>Low</v>
      </c>
      <c r="L71" s="1861" t="str">
        <f t="shared" ref="L71" si="2">E71</f>
        <v>High</v>
      </c>
      <c r="M71" s="1862" t="str">
        <f t="shared" si="1"/>
        <v>Low</v>
      </c>
      <c r="N71" s="1862" t="str">
        <f t="shared" ref="N71" si="3">G71</f>
        <v>High</v>
      </c>
      <c r="R71" s="152"/>
    </row>
    <row r="72" spans="2:18" ht="30.75" customHeight="1" x14ac:dyDescent="0.2">
      <c r="B72" s="597"/>
      <c r="C72" s="706" t="s">
        <v>1443</v>
      </c>
      <c r="D72" s="1191">
        <f>'LCOH DELIVERED'!F155</f>
        <v>3.1273440794950225</v>
      </c>
      <c r="E72" s="1192">
        <f>'LCOH DELIVERED'!G158</f>
        <v>6.7764662086169398</v>
      </c>
      <c r="F72" s="1844">
        <f>'LCOH DELIVERED'!H155</f>
        <v>2.8922840787081765</v>
      </c>
      <c r="G72" s="1192">
        <f>'LCOH DELIVERED'!I158</f>
        <v>4.9681803376080138</v>
      </c>
      <c r="J72" s="1859" t="str">
        <f>'LCOH DELIVERED'!D186</f>
        <v>AGS, Ship, Pipeline, Truck (300 kg H2/Load)</v>
      </c>
      <c r="K72" s="1853">
        <f>'LCOH DELIVERED'!F186</f>
        <v>3.4868900688554754</v>
      </c>
      <c r="L72" s="1032">
        <f>'LCOH DELIVERED'!K186</f>
        <v>7.2755294771530785</v>
      </c>
      <c r="M72" s="1033">
        <f>'LCOH DELIVERED'!F196</f>
        <v>3.0640633565708844</v>
      </c>
      <c r="N72" s="1033">
        <f>'LCOH DELIVERED'!K196</f>
        <v>5.2036713934050347</v>
      </c>
      <c r="R72" s="152"/>
    </row>
    <row r="73" spans="2:18" ht="34.5" customHeight="1" x14ac:dyDescent="0.2">
      <c r="B73" s="597"/>
      <c r="C73" s="3181" t="s">
        <v>1444</v>
      </c>
      <c r="D73" s="1032">
        <f>'LCOH DELIVERED'!F159</f>
        <v>3.1069980329613531</v>
      </c>
      <c r="E73" s="1033">
        <f>'LCOH DELIVERED'!G162</f>
        <v>296.33022332557078</v>
      </c>
      <c r="F73" s="1032">
        <f>'LCOH DELIVERED'!H159</f>
        <v>2.8823079183293672</v>
      </c>
      <c r="G73" s="1033">
        <f>'LCOH DELIVERED'!I162</f>
        <v>147.63133862102046</v>
      </c>
      <c r="J73" s="1859" t="str">
        <f>'LCOH DELIVERED'!D187</f>
        <v>AGS, Ship, Pipeline, Truck (700 kg H2/Load)</v>
      </c>
      <c r="K73" s="1853">
        <f>'LCOH DELIVERED'!F187</f>
        <v>3.4660910837493866</v>
      </c>
      <c r="L73" s="1032">
        <f>'LCOH DELIVERED'!K187</f>
        <v>300.21882092138037</v>
      </c>
      <c r="M73" s="1032">
        <f>'LCOH DELIVERED'!F197</f>
        <v>3.0539795233426195</v>
      </c>
      <c r="N73" s="1033">
        <f>'LCOH DELIVERED'!K197</f>
        <v>148.55518656856614</v>
      </c>
      <c r="R73" s="152"/>
    </row>
    <row r="74" spans="2:18" ht="33.75" customHeight="1" x14ac:dyDescent="0.2">
      <c r="B74" s="597"/>
      <c r="C74" s="706" t="s">
        <v>1445</v>
      </c>
      <c r="D74" s="1032">
        <f>'LCOH DELIVERED'!F163</f>
        <v>3.0254441551704798</v>
      </c>
      <c r="E74" s="1149">
        <f>'LCOH DELIVERED'!G166</f>
        <v>13.233254305574775</v>
      </c>
      <c r="F74" s="1844">
        <f>'LCOH DELIVERED'!H163</f>
        <v>2.8423200728769737</v>
      </c>
      <c r="G74" s="1149">
        <f>'LCOH DELIVERED'!I166</f>
        <v>8.143635916242884</v>
      </c>
      <c r="J74" s="1857" t="str">
        <f>'LCOH DELIVERED'!D188</f>
        <v>AGS, Ship, Pipeline, Truck (1400 kg H2/Load)</v>
      </c>
      <c r="K74" s="1849">
        <f>'LCOH DELIVERED'!F188</f>
        <v>3.3827216740358517</v>
      </c>
      <c r="L74" s="1844">
        <f>'LCOH DELIVERED'!K188</f>
        <v>13.795982411415579</v>
      </c>
      <c r="M74" s="1844">
        <f>'LCOH DELIVERED'!F198</f>
        <v>3.0135600884710554</v>
      </c>
      <c r="N74" s="1149">
        <f>'LCOH DELIVERED'!K198</f>
        <v>8.3944487044219454</v>
      </c>
      <c r="R74" s="152"/>
    </row>
    <row r="75" spans="2:18" ht="29.25" customHeight="1" x14ac:dyDescent="0.2">
      <c r="B75" s="597"/>
      <c r="C75" s="3182" t="str">
        <f>'LCOH DELIVERED'!D167</f>
        <v>UHS, Pipeline, Port Infrustructure, Truck (300 kg H2/Load)</v>
      </c>
      <c r="D75" s="1853">
        <f>'LCOH DELIVERED'!F167</f>
        <v>3.069359484159941</v>
      </c>
      <c r="E75" s="1032">
        <f>'LCOH DELIVERED'!G170</f>
        <v>6.1611758958187899</v>
      </c>
      <c r="F75" s="1854">
        <f>'LCOH DELIVERED'!H167</f>
        <v>2.8638528244295687</v>
      </c>
      <c r="G75" s="1851">
        <f>'LCOH DELIVERED'!I170</f>
        <v>4.6655798763701037</v>
      </c>
      <c r="J75" s="1859" t="str">
        <f>'LCOH DELIVERED'!D189</f>
        <v>AGS, Port Infrustructure, Pipeline, Truck (300 kg H2/Load)</v>
      </c>
      <c r="K75" s="1853">
        <f>'LCOH DELIVERED'!F189</f>
        <v>3.427614635037846</v>
      </c>
      <c r="L75" s="1032">
        <f>'LCOH DELIVERED'!K189</f>
        <v>6.6541723154710546</v>
      </c>
      <c r="M75" s="1032">
        <f>'LCOH DELIVERED'!F199</f>
        <v>3.0353252433359721</v>
      </c>
      <c r="N75" s="1033">
        <f>'LCOH DELIVERED'!K199</f>
        <v>4.8996108697694769</v>
      </c>
      <c r="R75" s="152"/>
    </row>
    <row r="76" spans="2:18" ht="29.25" customHeight="1" x14ac:dyDescent="0.2">
      <c r="B76" s="488"/>
      <c r="C76" s="3183" t="str">
        <f>'LCOH DELIVERED'!D171</f>
        <v>UHS, Pipeline, Port Infrustructure, Truck (700 kg H2/Load)</v>
      </c>
      <c r="D76" s="1852">
        <f>'LCOH DELIVERED'!F171</f>
        <v>3.0490134376262712</v>
      </c>
      <c r="E76" s="1854">
        <f>'LCOH DELIVERED'!G174</f>
        <v>296.24420791062977</v>
      </c>
      <c r="F76" s="1854">
        <f>'LCOH DELIVERED'!H171</f>
        <v>2.8538766640507593</v>
      </c>
      <c r="G76" s="1851">
        <f>'LCOH DELIVERED'!I174</f>
        <v>147.32873815978257</v>
      </c>
      <c r="J76" s="1857" t="str">
        <f>'LCOH DELIVERED'!D190</f>
        <v>AGS, Port Infrustructure, Pipeline, Truck (700 kg H2/Load)</v>
      </c>
      <c r="K76" s="1849">
        <f>'LCOH DELIVERED'!F190</f>
        <v>3.4068156499317568</v>
      </c>
      <c r="L76" s="1844">
        <f>'LCOH DELIVERED'!K190</f>
        <v>299.59746375969837</v>
      </c>
      <c r="M76" s="1844">
        <f>'LCOH DELIVERED'!F200</f>
        <v>3.0252414101077068</v>
      </c>
      <c r="N76" s="1149">
        <f>'LCOH DELIVERED'!K200</f>
        <v>148.2511260449306</v>
      </c>
      <c r="R76" s="152"/>
    </row>
    <row r="77" spans="2:18" ht="49.5" customHeight="1" x14ac:dyDescent="0.2">
      <c r="B77" s="488"/>
      <c r="C77" s="3184" t="str">
        <f>'LCOH DELIVERED'!D175</f>
        <v>UHS, Pipeline,  Port Infrustructure, Truck (1400 kg H2/Load)</v>
      </c>
      <c r="D77" s="1853">
        <f>'LCOH DELIVERED'!F175</f>
        <v>2.9674595598353983</v>
      </c>
      <c r="E77" s="1032">
        <f>'LCOH DELIVERED'!G178</f>
        <v>12.617963992776627</v>
      </c>
      <c r="F77" s="1032">
        <f>'LCOH DELIVERED'!H178</f>
        <v>2.8137542115309855</v>
      </c>
      <c r="G77" s="1033">
        <f>'LCOH DELIVERED'!I178</f>
        <v>7.8410354550049739</v>
      </c>
      <c r="J77" s="1859" t="str">
        <f>'LCOH DELIVERED'!D191</f>
        <v>AGS, Port Infrustructure Pipeline, Truck (1400 kg H2/Load)</v>
      </c>
      <c r="K77" s="1853">
        <f>'LCOH DELIVERED'!F191</f>
        <v>3.3234462402182219</v>
      </c>
      <c r="L77" s="1032">
        <f>'LCOH DELIVERED'!K191</f>
        <v>13.174625249733554</v>
      </c>
      <c r="M77" s="1032">
        <f>'LCOH DELIVERED'!F201</f>
        <v>2.9848219752361431</v>
      </c>
      <c r="N77" s="1033">
        <f>'LCOH DELIVERED'!K201</f>
        <v>8.0903881807863876</v>
      </c>
      <c r="R77" s="152"/>
    </row>
    <row r="78" spans="2:18" ht="18.75" customHeight="1" x14ac:dyDescent="0.2">
      <c r="B78" s="488"/>
      <c r="C78" s="3185" t="str">
        <f>'LCOH DELIVERED'!D179</f>
        <v>UHS, Pipeline Transportation</v>
      </c>
      <c r="D78" s="1850">
        <f>'LCOH DELIVERED'!F179</f>
        <v>4.7852888688115893</v>
      </c>
      <c r="E78" s="1191">
        <f>'LCOH DELIVERED'!G182</f>
        <v>6.8474830923419221</v>
      </c>
      <c r="F78" s="1191">
        <f>'LCOH DELIVERED'!H179</f>
        <v>4.6100095833696235</v>
      </c>
      <c r="G78" s="1192">
        <f>'LCOH DELIVERED'!I182</f>
        <v>6.0933003064750642</v>
      </c>
      <c r="J78" s="1858" t="str">
        <f>'LCOH DELIVERED'!D192</f>
        <v>AGS, Port Infrustructure, Pipeline</v>
      </c>
      <c r="K78" s="1850">
        <f>'LCOH DELIVERED'!F192</f>
        <v>5.4436295051455312</v>
      </c>
      <c r="L78" s="1191">
        <f>'LCOH DELIVERED'!G192</f>
        <v>7.7979631208863269</v>
      </c>
      <c r="M78" s="1191">
        <f>'LCOH DELIVERED'!F202</f>
        <v>4.9264584601853523</v>
      </c>
      <c r="N78" s="1192">
        <f>'LCOH DELIVERED'!G202</f>
        <v>6.5429576357185564</v>
      </c>
      <c r="R78" s="152"/>
    </row>
    <row r="79" spans="2:18" ht="16" thickBot="1" x14ac:dyDescent="0.25">
      <c r="B79" s="490"/>
      <c r="C79" s="481"/>
      <c r="D79" s="481"/>
      <c r="E79" s="481"/>
      <c r="F79" s="481"/>
      <c r="G79" s="481"/>
      <c r="H79" s="481"/>
      <c r="I79" s="481"/>
      <c r="J79" s="481"/>
      <c r="K79" s="481"/>
      <c r="L79" s="481"/>
      <c r="M79" s="481"/>
      <c r="N79" s="481"/>
      <c r="O79" s="481"/>
      <c r="P79" s="481"/>
      <c r="Q79" s="481"/>
      <c r="R79" s="482"/>
    </row>
  </sheetData>
  <mergeCells count="37">
    <mergeCell ref="C40:C42"/>
    <mergeCell ref="H41:I41"/>
    <mergeCell ref="H40:K40"/>
    <mergeCell ref="D70:E70"/>
    <mergeCell ref="F70:G70"/>
    <mergeCell ref="D69:G69"/>
    <mergeCell ref="D68:G68"/>
    <mergeCell ref="K70:L70"/>
    <mergeCell ref="K69:N69"/>
    <mergeCell ref="K68:N68"/>
    <mergeCell ref="H43:H45"/>
    <mergeCell ref="I43:I45"/>
    <mergeCell ref="J43:J45"/>
    <mergeCell ref="K43:K45"/>
    <mergeCell ref="J67:N67"/>
    <mergeCell ref="C67:G67"/>
    <mergeCell ref="H25:I26"/>
    <mergeCell ref="H34:I34"/>
    <mergeCell ref="D41:E41"/>
    <mergeCell ref="F41:G41"/>
    <mergeCell ref="D40:G40"/>
    <mergeCell ref="C68:C71"/>
    <mergeCell ref="J68:J71"/>
    <mergeCell ref="F64:M65"/>
    <mergeCell ref="M70:N70"/>
    <mergeCell ref="B1:R2"/>
    <mergeCell ref="F20:M21"/>
    <mergeCell ref="F36:M37"/>
    <mergeCell ref="F3:M4"/>
    <mergeCell ref="J41:K41"/>
    <mergeCell ref="D7:E7"/>
    <mergeCell ref="C7:C8"/>
    <mergeCell ref="C27:C29"/>
    <mergeCell ref="C25:C26"/>
    <mergeCell ref="D24:G24"/>
    <mergeCell ref="D25:E25"/>
    <mergeCell ref="F25:G25"/>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51265-2AF2-49E3-ADE0-88FF162BD187}">
  <sheetPr>
    <tabColor theme="7" tint="-0.249977111117893"/>
  </sheetPr>
  <dimension ref="A1:AA211"/>
  <sheetViews>
    <sheetView workbookViewId="0">
      <pane xSplit="1" ySplit="2" topLeftCell="B3" activePane="bottomRight" state="frozen"/>
      <selection pane="topRight" activeCell="B1" sqref="B1"/>
      <selection pane="bottomLeft" activeCell="A3" sqref="A3"/>
      <selection pane="bottomRight" activeCell="J8" sqref="J8"/>
    </sheetView>
  </sheetViews>
  <sheetFormatPr baseColWidth="10" defaultColWidth="8.83203125" defaultRowHeight="15" x14ac:dyDescent="0.2"/>
  <cols>
    <col min="3" max="3" width="13.6640625" customWidth="1"/>
    <col min="4" max="4" width="29.83203125" customWidth="1"/>
    <col min="5" max="5" width="24.5" customWidth="1"/>
    <col min="6" max="6" width="19" bestFit="1" customWidth="1"/>
    <col min="7" max="7" width="20.33203125" bestFit="1" customWidth="1"/>
    <col min="8" max="8" width="24.6640625" bestFit="1" customWidth="1"/>
    <col min="9" max="9" width="26.83203125" bestFit="1" customWidth="1"/>
    <col min="10" max="10" width="31" bestFit="1" customWidth="1"/>
    <col min="11" max="11" width="15.5" bestFit="1" customWidth="1"/>
    <col min="12" max="12" width="20.5" customWidth="1"/>
    <col min="13" max="14" width="16.83203125" bestFit="1" customWidth="1"/>
    <col min="15" max="17" width="15.5" bestFit="1" customWidth="1"/>
    <col min="18" max="18" width="17.6640625" customWidth="1"/>
    <col min="19" max="19" width="15.5" bestFit="1" customWidth="1"/>
  </cols>
  <sheetData>
    <row r="1" spans="1:18" x14ac:dyDescent="0.2">
      <c r="A1" s="286"/>
      <c r="B1" s="3264" t="s">
        <v>1446</v>
      </c>
      <c r="C1" s="3265"/>
      <c r="D1" s="3265"/>
      <c r="E1" s="3265"/>
      <c r="F1" s="3265"/>
      <c r="G1" s="3265"/>
      <c r="H1" s="3265"/>
      <c r="I1" s="3265"/>
      <c r="J1" s="3265"/>
      <c r="K1" s="3265"/>
      <c r="L1" s="3265"/>
      <c r="M1" s="3265"/>
      <c r="N1" s="3265"/>
      <c r="O1" s="3265"/>
      <c r="P1" s="3265"/>
      <c r="Q1" s="3265"/>
      <c r="R1" s="3266"/>
    </row>
    <row r="2" spans="1:18" ht="9.75" customHeight="1" thickBot="1" x14ac:dyDescent="0.25">
      <c r="A2" s="286"/>
      <c r="B2" s="3267"/>
      <c r="C2" s="3268"/>
      <c r="D2" s="3268"/>
      <c r="E2" s="3268"/>
      <c r="F2" s="3268"/>
      <c r="G2" s="3268"/>
      <c r="H2" s="3268"/>
      <c r="I2" s="3268"/>
      <c r="J2" s="3268"/>
      <c r="K2" s="3268"/>
      <c r="L2" s="3268"/>
      <c r="M2" s="3268"/>
      <c r="N2" s="3268"/>
      <c r="O2" s="3268"/>
      <c r="P2" s="3268"/>
      <c r="Q2" s="3268"/>
      <c r="R2" s="3269"/>
    </row>
    <row r="3" spans="1:18" ht="15" customHeight="1" x14ac:dyDescent="0.2">
      <c r="A3" s="286"/>
      <c r="D3" s="3621" t="s">
        <v>323</v>
      </c>
      <c r="E3" s="3621"/>
      <c r="F3" s="2271"/>
      <c r="G3" s="2271"/>
      <c r="H3" s="2271"/>
      <c r="I3" s="2271"/>
      <c r="J3" s="2271"/>
      <c r="R3" s="286"/>
    </row>
    <row r="4" spans="1:18" ht="15" customHeight="1" x14ac:dyDescent="0.2">
      <c r="A4" s="286"/>
      <c r="D4" s="3428"/>
      <c r="E4" s="3428"/>
      <c r="F4" s="2271"/>
      <c r="G4" s="2271"/>
      <c r="H4" s="2271"/>
      <c r="I4" s="2271"/>
      <c r="J4" s="2271"/>
      <c r="R4" s="286"/>
    </row>
    <row r="5" spans="1:18" ht="16" x14ac:dyDescent="0.2">
      <c r="A5" s="286"/>
      <c r="D5" s="2297"/>
      <c r="E5" s="2297"/>
      <c r="F5" s="2297"/>
      <c r="G5" s="2297"/>
      <c r="H5" s="2297"/>
      <c r="I5" s="2297"/>
      <c r="J5" s="2297"/>
      <c r="R5" s="286"/>
    </row>
    <row r="6" spans="1:18" x14ac:dyDescent="0.2">
      <c r="A6" s="286"/>
      <c r="C6" s="8"/>
      <c r="D6" s="2695" t="s">
        <v>289</v>
      </c>
      <c r="E6" s="4130" t="s">
        <v>335</v>
      </c>
      <c r="F6" s="4131"/>
      <c r="R6" s="286"/>
    </row>
    <row r="7" spans="1:18" x14ac:dyDescent="0.2">
      <c r="A7" s="286"/>
      <c r="D7" s="1740" t="s">
        <v>647</v>
      </c>
      <c r="E7" s="296">
        <f>'LCOHT (1.27 GW)'!E11</f>
        <v>7.0496210296280837E-2</v>
      </c>
      <c r="F7" s="248"/>
      <c r="J7" s="147"/>
      <c r="K7" s="147"/>
      <c r="L7" s="147"/>
      <c r="M7" s="147"/>
      <c r="R7" s="286"/>
    </row>
    <row r="8" spans="1:18" x14ac:dyDescent="0.2">
      <c r="A8" s="286"/>
      <c r="D8" s="463" t="s">
        <v>1447</v>
      </c>
      <c r="E8" s="1735">
        <f>'1.27 GW Electrolyser H2 Prod. '!C142</f>
        <v>111637440</v>
      </c>
      <c r="F8" s="63" t="s">
        <v>1448</v>
      </c>
      <c r="G8" s="300"/>
      <c r="H8" s="300"/>
      <c r="I8" s="300"/>
      <c r="J8" s="300"/>
      <c r="K8" s="300"/>
      <c r="L8" s="300"/>
      <c r="M8" s="300"/>
      <c r="R8" s="286"/>
    </row>
    <row r="9" spans="1:18" x14ac:dyDescent="0.2">
      <c r="A9" s="286"/>
      <c r="D9" s="1741" t="s">
        <v>1449</v>
      </c>
      <c r="E9" s="837">
        <f>'2.54 GW Electrolyser H2 Prod.'!C135</f>
        <v>230717376</v>
      </c>
      <c r="F9" s="10" t="s">
        <v>1448</v>
      </c>
      <c r="G9" s="300"/>
      <c r="H9" s="300"/>
      <c r="I9" s="300"/>
      <c r="J9" s="300"/>
      <c r="K9" s="300"/>
      <c r="L9" s="300"/>
      <c r="M9" s="300"/>
      <c r="R9" s="286"/>
    </row>
    <row r="10" spans="1:18" ht="16" thickBot="1" x14ac:dyDescent="0.25">
      <c r="A10" s="286"/>
      <c r="B10" s="288"/>
      <c r="C10" s="289"/>
      <c r="D10" s="937"/>
      <c r="E10" s="842"/>
      <c r="F10" s="289"/>
      <c r="G10" s="842"/>
      <c r="H10" s="842"/>
      <c r="I10" s="842"/>
      <c r="J10" s="842"/>
      <c r="K10" s="842"/>
      <c r="L10" s="842"/>
      <c r="M10" s="842"/>
      <c r="N10" s="289"/>
      <c r="O10" s="289"/>
      <c r="P10" s="289"/>
      <c r="Q10" s="289"/>
      <c r="R10" s="290"/>
    </row>
    <row r="11" spans="1:18" ht="11.25" customHeight="1" x14ac:dyDescent="0.2">
      <c r="A11" s="286"/>
      <c r="D11" s="3484" t="s">
        <v>1450</v>
      </c>
      <c r="E11" s="3484"/>
      <c r="F11" s="3484"/>
      <c r="G11" s="3484"/>
      <c r="H11" s="3484"/>
      <c r="I11" s="3484"/>
      <c r="J11" s="3484"/>
      <c r="K11" s="300"/>
      <c r="L11" s="300"/>
      <c r="M11" s="300"/>
      <c r="R11" s="286"/>
    </row>
    <row r="12" spans="1:18" ht="15" customHeight="1" x14ac:dyDescent="0.2">
      <c r="A12" s="286"/>
      <c r="D12" s="3485"/>
      <c r="E12" s="3485"/>
      <c r="F12" s="3485"/>
      <c r="G12" s="3485"/>
      <c r="H12" s="3485"/>
      <c r="I12" s="3485"/>
      <c r="J12" s="3485"/>
      <c r="K12" s="300"/>
      <c r="L12" s="300"/>
      <c r="M12" s="300"/>
      <c r="R12" s="286"/>
    </row>
    <row r="13" spans="1:18" ht="14.25" customHeight="1" x14ac:dyDescent="0.2">
      <c r="A13" s="286"/>
      <c r="E13" s="300"/>
      <c r="G13" s="300"/>
      <c r="H13" s="300"/>
      <c r="I13" s="300"/>
      <c r="J13" s="300"/>
      <c r="K13" s="300"/>
      <c r="L13" s="300"/>
      <c r="M13" s="300"/>
      <c r="R13" s="286"/>
    </row>
    <row r="14" spans="1:18" x14ac:dyDescent="0.2">
      <c r="A14" s="286"/>
      <c r="C14" s="442"/>
      <c r="D14" s="3570" t="s">
        <v>1451</v>
      </c>
      <c r="E14" s="3571"/>
      <c r="F14" s="3571"/>
      <c r="G14" s="3571"/>
      <c r="H14" s="3572"/>
      <c r="I14" s="300"/>
      <c r="J14" s="300"/>
      <c r="K14" s="300"/>
      <c r="L14" s="300"/>
      <c r="M14" s="300"/>
      <c r="R14" s="286"/>
    </row>
    <row r="15" spans="1:18" x14ac:dyDescent="0.2">
      <c r="A15" s="286"/>
      <c r="C15" s="442"/>
      <c r="D15" s="4107" t="s">
        <v>1452</v>
      </c>
      <c r="E15" s="3922" t="s">
        <v>1148</v>
      </c>
      <c r="F15" s="3923"/>
      <c r="G15" s="3922" t="s">
        <v>1453</v>
      </c>
      <c r="H15" s="3923"/>
      <c r="I15" s="300"/>
      <c r="J15" s="300"/>
      <c r="K15" s="300"/>
      <c r="L15" s="300"/>
      <c r="M15" s="300"/>
      <c r="R15" s="286"/>
    </row>
    <row r="16" spans="1:18" x14ac:dyDescent="0.2">
      <c r="A16" s="286"/>
      <c r="D16" s="4143"/>
      <c r="E16" s="1311" t="str">
        <f>E26</f>
        <v>Low</v>
      </c>
      <c r="F16" s="1311" t="str">
        <f t="shared" ref="F16:H16" si="0">F26</f>
        <v>High</v>
      </c>
      <c r="G16" s="1311" t="str">
        <f t="shared" si="0"/>
        <v>Low</v>
      </c>
      <c r="H16" s="1749" t="str">
        <f t="shared" si="0"/>
        <v>High</v>
      </c>
      <c r="I16" s="300"/>
      <c r="J16" s="300"/>
      <c r="K16" s="300"/>
      <c r="L16" s="300"/>
      <c r="M16" s="300"/>
      <c r="R16" s="286"/>
    </row>
    <row r="17" spans="1:18" x14ac:dyDescent="0.2">
      <c r="A17" s="286"/>
      <c r="D17" s="1232" t="str">
        <f>'LCOHT (1.27 GW)'!D25</f>
        <v>Pipeline Losses</v>
      </c>
      <c r="E17" s="1750">
        <f>'LCOHT (1.27 GW)'!E25</f>
        <v>1E-3</v>
      </c>
      <c r="F17" s="1750">
        <f>'LCOHT (1.27 GW)'!F25</f>
        <v>0.05</v>
      </c>
      <c r="G17" s="1738">
        <f>'LCOHT (1.27 GW)'!G25</f>
        <v>111525802.56</v>
      </c>
      <c r="H17" s="619">
        <f>'LCOHT (1.27 GW)'!H25</f>
        <v>106055568</v>
      </c>
      <c r="I17" s="300"/>
      <c r="J17" s="300"/>
      <c r="K17" s="300"/>
      <c r="L17" s="300"/>
      <c r="M17" s="300"/>
      <c r="R17" s="286"/>
    </row>
    <row r="18" spans="1:18" x14ac:dyDescent="0.2">
      <c r="A18" s="286"/>
      <c r="D18" s="26" t="str">
        <f>'LCOHT (1.27 GW)'!D26</f>
        <v>Liquid H₂ shipping (boil‑off)</v>
      </c>
      <c r="E18" s="1751">
        <f>'LCOHT (1.27 GW)'!E26</f>
        <v>0.01</v>
      </c>
      <c r="F18" s="1752">
        <f>'LCOHT (1.27 GW)'!F26</f>
        <v>0.03</v>
      </c>
      <c r="G18" s="1013">
        <f>'LCOHT (1.27 GW)'!G26</f>
        <v>110521065.59999999</v>
      </c>
      <c r="H18" s="1748">
        <f>'LCOHT (1.27 GW)'!H26</f>
        <v>108288316.8</v>
      </c>
      <c r="I18" s="300"/>
      <c r="J18" s="300"/>
      <c r="K18" s="300"/>
      <c r="L18" s="300"/>
      <c r="M18" s="300"/>
      <c r="R18" s="286"/>
    </row>
    <row r="19" spans="1:18" x14ac:dyDescent="0.2">
      <c r="A19" s="286"/>
      <c r="D19" s="22" t="str">
        <f>'LCOHT (1.27 GW)'!D27</f>
        <v>Shorter LH₂ transport/storage</v>
      </c>
      <c r="E19" s="1753">
        <f>'LCOHT (1.27 GW)'!E27</f>
        <v>3.0000000000000001E-3</v>
      </c>
      <c r="F19" s="1754">
        <f>'LCOHT (1.27 GW)'!F27</f>
        <v>6.0000000000000001E-3</v>
      </c>
      <c r="G19" s="1726">
        <f>'LCOHT (1.27 GW)'!G27</f>
        <v>111302527.68000001</v>
      </c>
      <c r="H19" s="1726">
        <f>'LCOHT (1.27 GW)'!H27</f>
        <v>110967615.36</v>
      </c>
      <c r="I19" s="300"/>
      <c r="J19" s="300"/>
      <c r="K19" s="300"/>
      <c r="L19" s="300"/>
      <c r="M19" s="300"/>
      <c r="R19" s="286"/>
    </row>
    <row r="20" spans="1:18" x14ac:dyDescent="0.2">
      <c r="A20" s="286"/>
      <c r="D20" s="2320" t="str">
        <f>'LCOHT (1.27 GW)'!D28</f>
        <v>Tube Trailer Losses</v>
      </c>
      <c r="E20" s="1755">
        <f>'LCOHT (1.27 GW)'!E28</f>
        <v>0.01</v>
      </c>
      <c r="F20" s="1756">
        <f>'LCOHT (1.27 GW)'!F28</f>
        <v>0.03</v>
      </c>
      <c r="G20" s="1736">
        <f>'LCOHT (1.27 GW)'!G28</f>
        <v>110521065.59999999</v>
      </c>
      <c r="H20" s="618">
        <f>'LCOHT (1.27 GW)'!H28</f>
        <v>108288316.8</v>
      </c>
      <c r="R20" s="286"/>
    </row>
    <row r="21" spans="1:18" x14ac:dyDescent="0.2">
      <c r="A21" s="286"/>
      <c r="D21" s="22" t="str">
        <f>'LCOHT (1.27 GW)'!D29</f>
        <v>Total Losses</v>
      </c>
      <c r="E21" s="1753">
        <f>'LCOHT (1.27 GW)'!E29</f>
        <v>2.3977000000000026E-2</v>
      </c>
      <c r="F21" s="1757">
        <f>'LCOHT (1.27 GW)'!F29</f>
        <v>0.11270000000000013</v>
      </c>
      <c r="G21" s="432">
        <f>'LCOHT (1.27 GW)'!G29</f>
        <v>108960709.10112</v>
      </c>
      <c r="H21" s="1726">
        <f>'LCOHT (1.27 GW)'!H29</f>
        <v>99055900.51199998</v>
      </c>
      <c r="R21" s="286"/>
    </row>
    <row r="22" spans="1:18" x14ac:dyDescent="0.2">
      <c r="A22" s="286"/>
      <c r="D22" s="2320" t="str">
        <f>'LCOHT (1.27 GW)'!D30</f>
        <v>Total Losses Pipeline+Trailers</v>
      </c>
      <c r="E22" s="1755">
        <f>'LCOHT (1.27 GW)'!E30</f>
        <v>1.3957030000000037E-2</v>
      </c>
      <c r="F22" s="1756">
        <f>'LCOHT (1.27 GW)'!F30</f>
        <v>8.4029000000000131E-2</v>
      </c>
      <c r="G22" s="1736">
        <f>'LCOHT (1.27 GW)'!G30</f>
        <v>110079312.9007968</v>
      </c>
      <c r="H22" s="618">
        <f>'LCOHT (1.27 GW)'!H30</f>
        <v>102256657.55423999</v>
      </c>
      <c r="R22" s="286"/>
    </row>
    <row r="23" spans="1:18" x14ac:dyDescent="0.2">
      <c r="A23" s="286"/>
      <c r="G23" s="300"/>
      <c r="H23" s="300"/>
      <c r="R23" s="286"/>
    </row>
    <row r="24" spans="1:18" x14ac:dyDescent="0.2">
      <c r="A24" s="286"/>
      <c r="D24" s="3570" t="s">
        <v>1454</v>
      </c>
      <c r="E24" s="3571"/>
      <c r="F24" s="3571"/>
      <c r="G24" s="3571"/>
      <c r="H24" s="3572"/>
      <c r="R24" s="286"/>
    </row>
    <row r="25" spans="1:18" x14ac:dyDescent="0.2">
      <c r="A25" s="286"/>
      <c r="D25" s="4107" t="s">
        <v>1452</v>
      </c>
      <c r="E25" s="3922" t="s">
        <v>1148</v>
      </c>
      <c r="F25" s="3923"/>
      <c r="G25" s="4059" t="s">
        <v>1453</v>
      </c>
      <c r="H25" s="3923"/>
      <c r="R25" s="286"/>
    </row>
    <row r="26" spans="1:18" x14ac:dyDescent="0.2">
      <c r="A26" s="286"/>
      <c r="D26" s="4143"/>
      <c r="E26" s="1311" t="str">
        <f>E46</f>
        <v>Low</v>
      </c>
      <c r="F26" s="1749" t="str">
        <f t="shared" ref="F26:H26" si="1">F46</f>
        <v>High</v>
      </c>
      <c r="G26" s="1311" t="str">
        <f t="shared" si="1"/>
        <v>Low</v>
      </c>
      <c r="H26" s="1311" t="str">
        <f t="shared" si="1"/>
        <v>High</v>
      </c>
      <c r="R26" s="286"/>
    </row>
    <row r="27" spans="1:18" x14ac:dyDescent="0.2">
      <c r="A27" s="286"/>
      <c r="D27" s="626" t="str">
        <f>'LCOHT (2.54 GW)'!D25</f>
        <v>Pipeline Losses</v>
      </c>
      <c r="E27" s="1758">
        <f>'LCOHT (2.54 GW)'!E25</f>
        <v>1E-3</v>
      </c>
      <c r="F27" s="1759">
        <f>'LCOHT (2.54 GW)'!F25</f>
        <v>0.05</v>
      </c>
      <c r="G27" s="467">
        <f>'LCOHT (2.54 GW)'!G25</f>
        <v>230486658.62400001</v>
      </c>
      <c r="H27" s="467">
        <f>'LCOHT (2.54 GW)'!H25</f>
        <v>219181507.19999999</v>
      </c>
      <c r="R27" s="286"/>
    </row>
    <row r="28" spans="1:18" x14ac:dyDescent="0.2">
      <c r="A28" s="286"/>
      <c r="D28" s="626" t="str">
        <f>'LCOHT (2.54 GW)'!D26</f>
        <v>Liquid H₂ shipping (boil‑off)</v>
      </c>
      <c r="E28" s="1758">
        <f>'LCOHT (2.54 GW)'!E26</f>
        <v>0.01</v>
      </c>
      <c r="F28" s="1759">
        <f>'LCOHT (2.54 GW)'!F26</f>
        <v>0.03</v>
      </c>
      <c r="G28" s="467">
        <f>'LCOHT (2.54 GW)'!G26</f>
        <v>228410202.24000001</v>
      </c>
      <c r="H28" s="467">
        <f>'LCOHT (2.54 GW)'!H26</f>
        <v>223795854.72</v>
      </c>
      <c r="R28" s="286"/>
    </row>
    <row r="29" spans="1:18" x14ac:dyDescent="0.2">
      <c r="A29" s="286"/>
      <c r="D29" s="1232" t="str">
        <f>'LCOHT (2.54 GW)'!D27</f>
        <v>Shorter LH₂ transport/storage</v>
      </c>
      <c r="E29" s="1750">
        <f>'LCOHT (2.54 GW)'!E27</f>
        <v>3.0000000000000001E-3</v>
      </c>
      <c r="F29" s="1750">
        <f>'LCOHT (2.54 GW)'!F27</f>
        <v>6.0000000000000001E-3</v>
      </c>
      <c r="G29" s="468">
        <f>'LCOHT (2.54 GW)'!G27</f>
        <v>230025223.87200001</v>
      </c>
      <c r="H29" s="1742">
        <f>'LCOHT (2.54 GW)'!H27</f>
        <v>229333071.74399999</v>
      </c>
      <c r="R29" s="286"/>
    </row>
    <row r="30" spans="1:18" x14ac:dyDescent="0.2">
      <c r="A30" s="286"/>
      <c r="D30" s="626" t="str">
        <f>'LCOHT (2.54 GW)'!D28</f>
        <v>Tube Trailer Losses</v>
      </c>
      <c r="E30" s="1758">
        <f>'LCOHT (2.54 GW)'!E28</f>
        <v>0.01</v>
      </c>
      <c r="F30" s="1758">
        <f>'LCOHT (2.54 GW)'!F28</f>
        <v>0.03</v>
      </c>
      <c r="G30" s="467">
        <f>'LCOHT (2.54 GW)'!G28</f>
        <v>228410202.24000001</v>
      </c>
      <c r="H30" s="1319">
        <f>'LCOHT (2.54 GW)'!H28</f>
        <v>223795854.72</v>
      </c>
      <c r="R30" s="286"/>
    </row>
    <row r="31" spans="1:18" x14ac:dyDescent="0.2">
      <c r="A31" s="286"/>
      <c r="D31" s="1232" t="str">
        <f>'LCOHT (2.54 GW)'!D29</f>
        <v>Total Losses</v>
      </c>
      <c r="E31" s="1750">
        <f>'LCOHT (2.54 GW)'!E29</f>
        <v>2.3977000000000026E-2</v>
      </c>
      <c r="F31" s="1750">
        <f>'LCOHT (2.54 GW)'!F29</f>
        <v>0.11270000000000013</v>
      </c>
      <c r="G31" s="468">
        <f>'LCOHT (2.54 GW)'!G29</f>
        <v>225185465.47564799</v>
      </c>
      <c r="H31" s="1742">
        <f>'LCOHT (2.54 GW)'!H29</f>
        <v>204715527.72479996</v>
      </c>
      <c r="R31" s="286"/>
    </row>
    <row r="32" spans="1:18" x14ac:dyDescent="0.2">
      <c r="A32" s="286"/>
      <c r="D32" s="626" t="str">
        <f>'LCOHT (2.54 GW)'!D30</f>
        <v>Total Losses Pipeline+Trailers</v>
      </c>
      <c r="E32" s="1758">
        <f>'LCOHT (2.54 GW)'!E30</f>
        <v>1.3957030000000037E-2</v>
      </c>
      <c r="F32" s="1758">
        <f>'LCOHT (2.54 GW)'!F30</f>
        <v>8.4029000000000131E-2</v>
      </c>
      <c r="G32" s="467">
        <f>'LCOHT (2.54 GW)'!G30</f>
        <v>227497246.66164672</v>
      </c>
      <c r="H32" s="1319">
        <f>'LCOHT (2.54 GW)'!H30</f>
        <v>211330425.61209598</v>
      </c>
      <c r="R32" s="286"/>
    </row>
    <row r="33" spans="1:18" x14ac:dyDescent="0.2">
      <c r="A33" s="286"/>
      <c r="R33" s="286"/>
    </row>
    <row r="34" spans="1:18" x14ac:dyDescent="0.2">
      <c r="A34" s="286"/>
      <c r="D34" s="3602" t="s">
        <v>1351</v>
      </c>
      <c r="E34" s="3603"/>
      <c r="F34" s="3975"/>
      <c r="R34" s="286"/>
    </row>
    <row r="35" spans="1:18" x14ac:dyDescent="0.2">
      <c r="A35" s="286"/>
      <c r="D35" s="4023" t="s">
        <v>179</v>
      </c>
      <c r="E35" s="4144" t="s">
        <v>1353</v>
      </c>
      <c r="F35" s="3606"/>
      <c r="R35" s="286"/>
    </row>
    <row r="36" spans="1:18" x14ac:dyDescent="0.2">
      <c r="A36" s="286"/>
      <c r="D36" s="3336"/>
      <c r="E36" s="1760" t="str">
        <f>'LCOHS '!E26</f>
        <v>Low</v>
      </c>
      <c r="F36" s="1760" t="str">
        <f>'LCOHS '!F26</f>
        <v>High</v>
      </c>
      <c r="G36" s="709"/>
      <c r="H36" s="709"/>
      <c r="R36" s="286"/>
    </row>
    <row r="37" spans="1:18" x14ac:dyDescent="0.2">
      <c r="A37" s="286"/>
      <c r="D37" s="2320" t="str">
        <f>'LCOHS '!D27</f>
        <v>High rate (small ship)</v>
      </c>
      <c r="E37" s="467">
        <f>('LCOHS '!E27)*1000</f>
        <v>2122300.3752000006</v>
      </c>
      <c r="F37" s="1319">
        <f>('LCOHS '!F27)*1000</f>
        <v>2026815.9551999997</v>
      </c>
      <c r="G37" s="301"/>
      <c r="H37" s="301"/>
      <c r="R37" s="286"/>
    </row>
    <row r="38" spans="1:18" x14ac:dyDescent="0.2">
      <c r="A38" s="286"/>
      <c r="D38" s="1845" t="str">
        <f>'LCOHS '!D28</f>
        <v xml:space="preserve">Medium ship </v>
      </c>
      <c r="E38" s="468">
        <f>('LCOHS '!E28)*1000</f>
        <v>4080791.9232000001</v>
      </c>
      <c r="F38" s="1742">
        <f>('LCOHS '!F28)*1000</f>
        <v>3444229.1231999998</v>
      </c>
      <c r="G38" s="301"/>
      <c r="H38" s="301"/>
      <c r="R38" s="286"/>
    </row>
    <row r="39" spans="1:18" x14ac:dyDescent="0.2">
      <c r="A39" s="286"/>
      <c r="D39" s="1845" t="str">
        <f>'LCOHS '!D29</f>
        <v xml:space="preserve">Large ship </v>
      </c>
      <c r="E39" s="468">
        <f>('LCOHS '!E29)*1000</f>
        <v>8333031.4271999998</v>
      </c>
      <c r="F39" s="1742">
        <f>('LCOHS '!F29)*1000</f>
        <v>7059905.8272000002</v>
      </c>
      <c r="G39" s="301"/>
      <c r="H39" s="301"/>
      <c r="R39" s="286"/>
    </row>
    <row r="40" spans="1:18" ht="16" thickBot="1" x14ac:dyDescent="0.25">
      <c r="A40" s="286"/>
      <c r="B40" s="288"/>
      <c r="C40" s="289"/>
      <c r="D40" s="289"/>
      <c r="E40" s="289"/>
      <c r="F40" s="289"/>
      <c r="G40" s="289"/>
      <c r="H40" s="289"/>
      <c r="I40" s="289"/>
      <c r="J40" s="289"/>
      <c r="K40" s="289"/>
      <c r="L40" s="289"/>
      <c r="M40" s="289"/>
      <c r="N40" s="289"/>
      <c r="O40" s="289"/>
      <c r="P40" s="289"/>
      <c r="Q40" s="289"/>
      <c r="R40" s="290"/>
    </row>
    <row r="41" spans="1:18" x14ac:dyDescent="0.2">
      <c r="A41" s="286"/>
      <c r="D41" s="3621" t="s">
        <v>1455</v>
      </c>
      <c r="E41" s="3621"/>
      <c r="F41" s="3621"/>
      <c r="G41" s="3621"/>
      <c r="H41" s="3621"/>
      <c r="I41" s="3621"/>
      <c r="J41" s="3621"/>
      <c r="R41" s="286"/>
    </row>
    <row r="42" spans="1:18" ht="15" customHeight="1" x14ac:dyDescent="0.2">
      <c r="A42" s="286"/>
      <c r="D42" s="3428"/>
      <c r="E42" s="3428"/>
      <c r="F42" s="3428"/>
      <c r="G42" s="3428"/>
      <c r="H42" s="3428"/>
      <c r="I42" s="3428"/>
      <c r="J42" s="3428"/>
      <c r="R42" s="286"/>
    </row>
    <row r="43" spans="1:18" x14ac:dyDescent="0.2">
      <c r="A43" s="286"/>
      <c r="R43" s="286"/>
    </row>
    <row r="44" spans="1:18" ht="19.25" customHeight="1" x14ac:dyDescent="0.2">
      <c r="A44" s="286"/>
      <c r="C44" s="442"/>
      <c r="D44" s="4107" t="s">
        <v>309</v>
      </c>
      <c r="E44" s="3927" t="s">
        <v>1456</v>
      </c>
      <c r="F44" s="3927"/>
      <c r="G44" s="3927"/>
      <c r="H44" s="4022"/>
      <c r="I44" s="3869" t="str">
        <f>'1.27 GW Electrolyser H2 Prod. '!B70</f>
        <v>Compressor Machine O&amp;M Fixed Opex (% of Capex)</v>
      </c>
      <c r="J44" s="3871"/>
      <c r="K44" s="3926" t="str">
        <f>'1.27 GW Electrolyser H2 Prod. '!B60</f>
        <v>Compression Energy Opex Range</v>
      </c>
      <c r="L44" s="4022"/>
      <c r="R44" s="286"/>
    </row>
    <row r="45" spans="1:18" s="361" customFormat="1" x14ac:dyDescent="0.2">
      <c r="A45" s="2316"/>
      <c r="C45" s="1814"/>
      <c r="D45" s="4108"/>
      <c r="E45" s="3517" t="s">
        <v>704</v>
      </c>
      <c r="F45" s="3518"/>
      <c r="G45" s="3543" t="s">
        <v>1457</v>
      </c>
      <c r="H45" s="3518"/>
      <c r="I45" s="3543" t="s">
        <v>1458</v>
      </c>
      <c r="J45" s="3518"/>
      <c r="K45" s="3956" t="str">
        <f>I45</f>
        <v>Opex (A$/Year)</v>
      </c>
      <c r="L45" s="3566"/>
      <c r="M45" s="3384"/>
      <c r="N45" s="3384"/>
      <c r="R45" s="2316"/>
    </row>
    <row r="46" spans="1:18" s="361" customFormat="1" x14ac:dyDescent="0.2">
      <c r="A46" s="2316"/>
      <c r="D46" s="4143"/>
      <c r="E46" s="1198" t="s">
        <v>129</v>
      </c>
      <c r="F46" s="1198" t="s">
        <v>139</v>
      </c>
      <c r="G46" s="1196" t="str">
        <f>E46</f>
        <v>Low</v>
      </c>
      <c r="H46" s="1197" t="str">
        <f>F46</f>
        <v>High</v>
      </c>
      <c r="I46" s="1196" t="str">
        <f>E46</f>
        <v>Low</v>
      </c>
      <c r="J46" s="1196" t="str">
        <f>F46</f>
        <v>High</v>
      </c>
      <c r="K46" s="1198" t="str">
        <f>I46</f>
        <v>Low</v>
      </c>
      <c r="L46" s="1196" t="str">
        <f>J46</f>
        <v>High</v>
      </c>
      <c r="R46" s="2316"/>
    </row>
    <row r="47" spans="1:18" ht="16" x14ac:dyDescent="0.2">
      <c r="A47" s="286"/>
      <c r="D47" s="1098" t="s">
        <v>1459</v>
      </c>
      <c r="E47" s="1173">
        <f>'1.27 GW Electrolyser H2 Prod. '!C159</f>
        <v>893566800.00000012</v>
      </c>
      <c r="F47" s="466">
        <f>'1.27 GW Electrolyser H2 Prod. '!C160</f>
        <v>2567916000</v>
      </c>
      <c r="G47" s="1173">
        <f>E47*$E$7</f>
        <v>62993073.046574727</v>
      </c>
      <c r="H47" s="1173">
        <f>F47*$E$7</f>
        <v>181028346.35918429</v>
      </c>
      <c r="I47" s="1173">
        <f>'1.27 GW Electrolyser H2 Prod. '!C173</f>
        <v>712233612.53468847</v>
      </c>
      <c r="J47" s="1173">
        <f>'1.27 GW Electrolyser H2 Prod. '!C174</f>
        <v>797093784.53468847</v>
      </c>
      <c r="K47" s="469">
        <f>'1.27 GW Electrolyser H2 Prod. '!C175</f>
        <v>714131917.43677366</v>
      </c>
      <c r="L47" s="1173">
        <f>'1.27 GW Electrolyser H2 Prod. '!C176</f>
        <v>807808181.94719994</v>
      </c>
      <c r="M47" s="577"/>
      <c r="N47" s="577"/>
      <c r="R47" s="286"/>
    </row>
    <row r="48" spans="1:18" ht="16" x14ac:dyDescent="0.2">
      <c r="A48" s="286"/>
      <c r="D48" s="1098" t="s">
        <v>1460</v>
      </c>
      <c r="E48" s="1173">
        <f>'2.54 GW Electrolyser H2 Prod.'!C85</f>
        <v>1784160000.0000002</v>
      </c>
      <c r="F48" s="466">
        <f>'2.54 GW Electrolyser H2 Prod.'!C86</f>
        <v>5097600000</v>
      </c>
      <c r="G48" s="1173">
        <f>E48*$E$7</f>
        <v>125776518.56221244</v>
      </c>
      <c r="H48" s="1173">
        <f>F48*$E$7</f>
        <v>359361481.60632122</v>
      </c>
      <c r="I48" s="1173">
        <f>'2.54 GW Electrolyser H2 Prod.'!C166</f>
        <v>1470744166.7050231</v>
      </c>
      <c r="J48" s="1173">
        <f>'2.54 GW Electrolyser H2 Prod.'!C167</f>
        <v>1639561810.7050231</v>
      </c>
      <c r="K48" s="466">
        <f>'2.54 GW Electrolyser H2 Prod.'!C168</f>
        <v>1472642471.6071081</v>
      </c>
      <c r="L48" s="1174">
        <f>'2.54 GW Electrolyser H2 Prod.'!C169</f>
        <v>1650429136.1175344</v>
      </c>
      <c r="M48" s="577"/>
      <c r="N48" s="577"/>
      <c r="R48" s="286"/>
    </row>
    <row r="49" spans="1:18" x14ac:dyDescent="0.2">
      <c r="A49" s="286"/>
      <c r="E49" s="300"/>
      <c r="F49" s="300"/>
      <c r="I49" s="577"/>
      <c r="J49" s="300"/>
      <c r="K49" s="300"/>
      <c r="L49" s="300"/>
      <c r="M49" s="577"/>
      <c r="N49" s="577"/>
      <c r="R49" s="286"/>
    </row>
    <row r="50" spans="1:18" ht="23.5" customHeight="1" x14ac:dyDescent="0.2">
      <c r="A50" s="286"/>
      <c r="D50" s="4140" t="s">
        <v>309</v>
      </c>
      <c r="E50" s="3869" t="str">
        <f>I44</f>
        <v>Compressor Machine O&amp;M Fixed Opex (% of Capex)</v>
      </c>
      <c r="F50" s="3871"/>
      <c r="G50" s="3927" t="str">
        <f>K44</f>
        <v>Compression Energy Opex Range</v>
      </c>
      <c r="H50" s="4022"/>
      <c r="I50" s="3926" t="s">
        <v>1461</v>
      </c>
      <c r="J50" s="4022"/>
      <c r="R50" s="286"/>
    </row>
    <row r="51" spans="1:18" x14ac:dyDescent="0.2">
      <c r="A51" s="286"/>
      <c r="D51" s="4141"/>
      <c r="E51" s="3543" t="s">
        <v>1462</v>
      </c>
      <c r="F51" s="3518"/>
      <c r="G51" s="3517" t="s">
        <v>1463</v>
      </c>
      <c r="H51" s="3518"/>
      <c r="I51" s="3543" t="str">
        <f>G51</f>
        <v>Total Annual Cost 2 (A$/Year)</v>
      </c>
      <c r="J51" s="3518"/>
      <c r="R51" s="286"/>
    </row>
    <row r="52" spans="1:18" x14ac:dyDescent="0.2">
      <c r="A52" s="286"/>
      <c r="D52" s="4142"/>
      <c r="E52" s="2335" t="str">
        <f>E46</f>
        <v>Low</v>
      </c>
      <c r="F52" s="923" t="str">
        <f>F46</f>
        <v>High</v>
      </c>
      <c r="G52" s="923" t="str">
        <f>E52</f>
        <v>Low</v>
      </c>
      <c r="H52" s="1198" t="str">
        <f>F52</f>
        <v>High</v>
      </c>
      <c r="I52" s="1788" t="str">
        <f>G52</f>
        <v>Low</v>
      </c>
      <c r="J52" s="1221" t="str">
        <f>H52</f>
        <v>High</v>
      </c>
      <c r="R52" s="286"/>
    </row>
    <row r="53" spans="1:18" x14ac:dyDescent="0.2">
      <c r="A53" s="286"/>
      <c r="D53" s="2320" t="str">
        <f>D47</f>
        <v>Electrolyser Production 1.27GW</v>
      </c>
      <c r="E53" s="1797">
        <f>G47+I47</f>
        <v>775226685.58126318</v>
      </c>
      <c r="F53" s="467">
        <f>H47+J47</f>
        <v>978122130.89387274</v>
      </c>
      <c r="G53" s="467">
        <f>G47+K47</f>
        <v>777124990.48334837</v>
      </c>
      <c r="H53" s="467">
        <f>H47+L47</f>
        <v>988836528.30638421</v>
      </c>
      <c r="I53" s="468">
        <f>G47+I47+K47</f>
        <v>1489358603.0180368</v>
      </c>
      <c r="J53" s="1742">
        <f>H47+J47+L47</f>
        <v>1785930312.8410726</v>
      </c>
      <c r="R53" s="286"/>
    </row>
    <row r="54" spans="1:18" x14ac:dyDescent="0.2">
      <c r="A54" s="286"/>
      <c r="C54" s="442"/>
      <c r="D54" s="2320" t="str">
        <f>D48</f>
        <v>Electrolyser Production 2.54GW</v>
      </c>
      <c r="E54" s="1797">
        <f>G48+I48</f>
        <v>1596520685.2672355</v>
      </c>
      <c r="F54" s="467">
        <f>H48+J48</f>
        <v>1998923292.3113441</v>
      </c>
      <c r="G54" s="467">
        <f>G48+K48</f>
        <v>1598418990.1693206</v>
      </c>
      <c r="H54" s="467">
        <f>H48+L48</f>
        <v>2009790617.7238555</v>
      </c>
      <c r="I54" s="468">
        <f>G48+I48+K48</f>
        <v>3069163156.8743439</v>
      </c>
      <c r="J54" s="1742">
        <f>H48+J48+L48</f>
        <v>3649352428.4288788</v>
      </c>
      <c r="R54" s="286"/>
    </row>
    <row r="55" spans="1:18" x14ac:dyDescent="0.2">
      <c r="A55" s="286"/>
      <c r="R55" s="286"/>
    </row>
    <row r="56" spans="1:18" x14ac:dyDescent="0.2">
      <c r="A56" s="286"/>
      <c r="C56" s="442"/>
      <c r="D56" s="4154" t="s">
        <v>1464</v>
      </c>
      <c r="E56" s="3543" t="s">
        <v>1179</v>
      </c>
      <c r="F56" s="3518"/>
      <c r="G56" s="4149" t="s">
        <v>16</v>
      </c>
      <c r="H56" s="4150"/>
      <c r="R56" s="286"/>
    </row>
    <row r="57" spans="1:18" x14ac:dyDescent="0.2">
      <c r="A57" s="286"/>
      <c r="C57" s="442"/>
      <c r="D57" s="4155"/>
      <c r="E57" s="1196" t="s">
        <v>129</v>
      </c>
      <c r="F57" s="1198" t="s">
        <v>139</v>
      </c>
      <c r="G57" s="3438"/>
      <c r="H57" s="4103"/>
      <c r="R57" s="286"/>
    </row>
    <row r="58" spans="1:18" x14ac:dyDescent="0.2">
      <c r="A58" s="286"/>
      <c r="C58" s="442"/>
      <c r="D58" s="1766" t="s">
        <v>1069</v>
      </c>
      <c r="E58" s="2330">
        <f>'LCOHT (1.27 GW)'!E156</f>
        <v>123351498.30017692</v>
      </c>
      <c r="F58" s="2331">
        <f>'LCOHT (1.27 GW)'!F156</f>
        <v>583463926.51496649</v>
      </c>
      <c r="H58" s="150"/>
      <c r="R58" s="286"/>
    </row>
    <row r="59" spans="1:18" x14ac:dyDescent="0.2">
      <c r="A59" s="286"/>
      <c r="C59" s="442"/>
      <c r="D59" s="4104" t="s">
        <v>1465</v>
      </c>
      <c r="E59" s="2332">
        <f>'LCOHT (1.27 GW)'!E219</f>
        <v>83334678.435816973</v>
      </c>
      <c r="F59" s="2330">
        <f>'LCOHT (1.27 GW)'!F219</f>
        <v>1134370765.1124706</v>
      </c>
      <c r="G59" s="661">
        <f>'LCOHT (1.27 GW)'!D166</f>
        <v>300</v>
      </c>
      <c r="H59" s="663" t="s">
        <v>1466</v>
      </c>
      <c r="R59" s="286"/>
    </row>
    <row r="60" spans="1:18" x14ac:dyDescent="0.2">
      <c r="A60" s="286"/>
      <c r="C60" s="442"/>
      <c r="D60" s="4105"/>
      <c r="E60" s="2333">
        <f>'LCOHT (1.27 GW)'!E220</f>
        <v>71736536.173557401</v>
      </c>
      <c r="F60" s="2334">
        <f>'LCOHT (1.27 GW)'!F220</f>
        <v>163678298587.10919</v>
      </c>
      <c r="G60" s="1805">
        <f>'LCOHT (1.27 GW)'!D167</f>
        <v>700</v>
      </c>
      <c r="H60" s="663" t="s">
        <v>1466</v>
      </c>
      <c r="R60" s="286"/>
    </row>
    <row r="61" spans="1:18" x14ac:dyDescent="0.2">
      <c r="A61" s="286"/>
      <c r="C61" s="442"/>
      <c r="D61" s="4106"/>
      <c r="E61" s="2005">
        <f>'LCOHT (1.27 GW)'!E221</f>
        <v>25247235.409784645</v>
      </c>
      <c r="F61" s="2330">
        <f>'LCOHT (1.27 GW)'!F221</f>
        <v>4752340734.2772188</v>
      </c>
      <c r="G61" s="661">
        <f>'LCOHT (1.27 GW)'!D168</f>
        <v>4400</v>
      </c>
      <c r="H61" s="663" t="s">
        <v>1466</v>
      </c>
      <c r="R61" s="286"/>
    </row>
    <row r="62" spans="1:18" x14ac:dyDescent="0.2">
      <c r="A62" s="286"/>
      <c r="C62" s="442"/>
      <c r="D62" s="1806" t="s">
        <v>735</v>
      </c>
      <c r="E62" s="2321">
        <f>'LCOHT (1.27 GW)'!E64</f>
        <v>73763181.143974677</v>
      </c>
      <c r="F62" s="2322">
        <f>'LCOHT (1.27 GW)'!F64</f>
        <v>195249386.61225894</v>
      </c>
      <c r="G62" s="147"/>
      <c r="H62" s="442"/>
      <c r="R62" s="286"/>
    </row>
    <row r="63" spans="1:18" x14ac:dyDescent="0.2">
      <c r="A63" s="286"/>
      <c r="C63" s="442"/>
      <c r="D63" s="1807" t="s">
        <v>1467</v>
      </c>
      <c r="E63" s="2323">
        <f>'LCOHT (1.27 GW)'!E140*E7+('LCOHT (1.27 GW)'!E146)</f>
        <v>90297726.177768499</v>
      </c>
      <c r="F63" s="2324">
        <f>'LCOHT (1.27 GW)'!F140*E7+('LCOHT (1.27 GW)'!H146)</f>
        <v>238694694.41479319</v>
      </c>
      <c r="G63" s="1805"/>
      <c r="H63" s="663"/>
      <c r="R63" s="286"/>
    </row>
    <row r="64" spans="1:18" x14ac:dyDescent="0.2">
      <c r="A64" s="286"/>
      <c r="D64" s="4151" t="s">
        <v>1468</v>
      </c>
      <c r="E64" s="2325">
        <f>'LCOHS '!E90</f>
        <v>12915846.255145581</v>
      </c>
      <c r="F64" s="2326">
        <f>'LCOHS '!F90</f>
        <v>98818483.62946409</v>
      </c>
      <c r="G64" s="2917" t="str">
        <f>'LCOHS '!G90</f>
        <v>All Parameters</v>
      </c>
      <c r="H64" s="1804" t="str">
        <f>'LCOHS '!H90</f>
        <v>Using-Opex 1</v>
      </c>
      <c r="R64" s="286"/>
    </row>
    <row r="65" spans="1:18" x14ac:dyDescent="0.2">
      <c r="A65" s="286"/>
      <c r="D65" s="4152"/>
      <c r="E65" s="2327">
        <f>'LCOHS '!E91</f>
        <v>12888390.255145581</v>
      </c>
      <c r="F65" s="2328">
        <f>'LCOHS '!F91</f>
        <v>98598835.62946409</v>
      </c>
      <c r="G65" s="2917" t="str">
        <f>'LCOHS '!G91</f>
        <v>All Parameters</v>
      </c>
      <c r="H65" s="1801" t="str">
        <f>'LCOHS '!H91</f>
        <v>Using-Opex 2</v>
      </c>
      <c r="R65" s="286"/>
    </row>
    <row r="66" spans="1:18" x14ac:dyDescent="0.2">
      <c r="A66" s="286"/>
      <c r="D66" s="4152"/>
      <c r="E66" s="2325">
        <f>'LCOHS '!E92</f>
        <v>12786809.991819268</v>
      </c>
      <c r="F66" s="2326">
        <f>'LCOHS '!F92</f>
        <v>98302338.576158836</v>
      </c>
      <c r="G66" s="2917" t="str">
        <f>'LCOHS '!G92</f>
        <v>Excl. New Well Cost</v>
      </c>
      <c r="H66" s="1804" t="str">
        <f>'LCOHS '!H92</f>
        <v>Using-Opex 1</v>
      </c>
      <c r="R66" s="286"/>
    </row>
    <row r="67" spans="1:18" x14ac:dyDescent="0.2">
      <c r="A67" s="286"/>
      <c r="D67" s="4153"/>
      <c r="E67" s="2322">
        <f>'LCOHS '!E93</f>
        <v>12759353.991819268</v>
      </c>
      <c r="F67" s="2329">
        <f>'LCOHS '!F93</f>
        <v>98082690.576158836</v>
      </c>
      <c r="G67" s="2917" t="str">
        <f>'LCOHS '!G93</f>
        <v>Excl. New Well Cost</v>
      </c>
      <c r="H67" s="1802" t="str">
        <f>'LCOHS '!H93</f>
        <v>Using-Opex 2</v>
      </c>
      <c r="R67" s="286"/>
    </row>
    <row r="68" spans="1:18" x14ac:dyDescent="0.2">
      <c r="A68" s="286"/>
      <c r="D68" s="4151" t="s">
        <v>1469</v>
      </c>
      <c r="E68" s="2327">
        <f>'LCOHS '!E100</f>
        <v>174587251.90528995</v>
      </c>
      <c r="F68" s="2328">
        <f>'LCOHS '!H100</f>
        <v>337920991.09141684</v>
      </c>
      <c r="G68" s="325" t="str">
        <f>'LCOHS '!D100</f>
        <v>High rate (small ship)</v>
      </c>
      <c r="H68" s="442"/>
      <c r="R68" s="286"/>
    </row>
    <row r="69" spans="1:18" x14ac:dyDescent="0.2">
      <c r="A69" s="286"/>
      <c r="D69" s="4152"/>
      <c r="E69" s="2325">
        <f>'LCOHS '!E101</f>
        <v>307640937.93260133</v>
      </c>
      <c r="F69" s="2326">
        <f>'LCOHS '!H101</f>
        <v>575848962.33555293</v>
      </c>
      <c r="G69" s="666" t="str">
        <f>'LCOHS '!D101</f>
        <v xml:space="preserve">Medium ship </v>
      </c>
      <c r="H69" s="663"/>
      <c r="R69" s="286"/>
    </row>
    <row r="70" spans="1:18" x14ac:dyDescent="0.2">
      <c r="A70" s="286"/>
      <c r="D70" s="4153"/>
      <c r="E70" s="2325">
        <f>'LCOHS '!E102</f>
        <v>605262331.12729168</v>
      </c>
      <c r="F70" s="2329">
        <f>'LCOHS '!H102</f>
        <v>1149473239.4599133</v>
      </c>
      <c r="G70" s="667" t="str">
        <f>'LCOHS '!D102</f>
        <v xml:space="preserve">Large ship </v>
      </c>
      <c r="H70" s="663"/>
      <c r="R70" s="286"/>
    </row>
    <row r="71" spans="1:18" x14ac:dyDescent="0.2">
      <c r="A71" s="286"/>
      <c r="D71" s="1807" t="str">
        <f>D47</f>
        <v>Electrolyser Production 1.27GW</v>
      </c>
      <c r="E71" s="2323">
        <f>I53</f>
        <v>1489358603.0180368</v>
      </c>
      <c r="F71" s="2324">
        <f>J53</f>
        <v>1785930312.8410726</v>
      </c>
      <c r="H71" s="447"/>
      <c r="R71" s="286"/>
    </row>
    <row r="72" spans="1:18" x14ac:dyDescent="0.2">
      <c r="A72" s="286"/>
      <c r="D72" s="2916" t="str">
        <f>D48</f>
        <v>Electrolyser Production 2.54GW</v>
      </c>
      <c r="E72" s="2325">
        <f>I54</f>
        <v>3069163156.8743439</v>
      </c>
      <c r="F72" s="2326">
        <f>J54</f>
        <v>3649352428.4288788</v>
      </c>
      <c r="G72" s="446"/>
      <c r="H72" s="663"/>
      <c r="R72" s="286"/>
    </row>
    <row r="73" spans="1:18" x14ac:dyDescent="0.2">
      <c r="A73" s="286"/>
      <c r="D73" s="841"/>
      <c r="E73" s="840"/>
      <c r="F73" s="840"/>
      <c r="R73" s="286"/>
    </row>
    <row r="74" spans="1:18" x14ac:dyDescent="0.2">
      <c r="A74" s="286"/>
      <c r="C74" s="442"/>
      <c r="D74" s="4149" t="s">
        <v>1470</v>
      </c>
      <c r="E74" s="4156" t="s">
        <v>1387</v>
      </c>
      <c r="F74" s="4157"/>
      <c r="G74" s="4157"/>
      <c r="H74" s="4158"/>
      <c r="I74" s="4107" t="s">
        <v>16</v>
      </c>
      <c r="J74" s="3188"/>
      <c r="R74" s="286"/>
    </row>
    <row r="75" spans="1:18" x14ac:dyDescent="0.2">
      <c r="A75" s="286"/>
      <c r="C75" s="442"/>
      <c r="D75" s="4109"/>
      <c r="E75" s="3543" t="s">
        <v>1471</v>
      </c>
      <c r="F75" s="3518"/>
      <c r="G75" s="3543" t="s">
        <v>1472</v>
      </c>
      <c r="H75" s="3518"/>
      <c r="I75" s="4108"/>
      <c r="J75" s="306"/>
      <c r="R75" s="286"/>
    </row>
    <row r="76" spans="1:18" x14ac:dyDescent="0.2">
      <c r="A76" s="286"/>
      <c r="C76" s="442"/>
      <c r="D76" s="3438"/>
      <c r="E76" s="1196" t="str">
        <f>E52</f>
        <v>Low</v>
      </c>
      <c r="F76" s="1198" t="str">
        <f>F52</f>
        <v>High</v>
      </c>
      <c r="G76" s="1196" t="str">
        <f>G52</f>
        <v>Low</v>
      </c>
      <c r="H76" s="1196" t="str">
        <f>H52</f>
        <v>High</v>
      </c>
      <c r="I76" s="4143"/>
      <c r="J76" s="306"/>
      <c r="R76" s="286"/>
    </row>
    <row r="77" spans="1:18" x14ac:dyDescent="0.2">
      <c r="A77" s="286"/>
      <c r="C77" s="442"/>
      <c r="D77" s="626" t="s">
        <v>1473</v>
      </c>
      <c r="E77" s="1744">
        <f>M47+E58+E59+E60+E61+E62+E53</f>
        <v>1152659815.0445738</v>
      </c>
      <c r="F77" s="1745">
        <f>N47+F58+F59+F60+F61+F62+F53</f>
        <v>171321845530.51999</v>
      </c>
      <c r="G77" s="1744">
        <f>E58+E59+E60+E61+E62+G53</f>
        <v>1154558119.9466591</v>
      </c>
      <c r="H77" s="1744">
        <f>N48+F58+F59+F60+F61+F62+H53</f>
        <v>171332559927.93253</v>
      </c>
      <c r="I77" s="3187" t="s">
        <v>1474</v>
      </c>
      <c r="J77" s="606"/>
      <c r="R77" s="286"/>
    </row>
    <row r="78" spans="1:18" x14ac:dyDescent="0.2">
      <c r="A78" s="286"/>
      <c r="D78" s="626" t="s">
        <v>1475</v>
      </c>
      <c r="E78" s="708">
        <f>M47+E59+E60+E61+E62+E53</f>
        <v>1029308316.7443969</v>
      </c>
      <c r="F78" s="694">
        <f>N47+F59+F60+F61+F62+F53</f>
        <v>170738381604.005</v>
      </c>
      <c r="G78" s="708">
        <f>M48+E59+E60+E61+E62+G53</f>
        <v>1031206621.646482</v>
      </c>
      <c r="H78" s="708">
        <f>N48+F59+F60+F61+F62+H53</f>
        <v>170749096001.41754</v>
      </c>
      <c r="I78" s="609" t="s">
        <v>1476</v>
      </c>
      <c r="J78" s="606"/>
      <c r="R78" s="286"/>
    </row>
    <row r="79" spans="1:18" x14ac:dyDescent="0.2">
      <c r="A79" s="286"/>
      <c r="D79" s="626" t="s">
        <v>1477</v>
      </c>
      <c r="E79" s="1746">
        <f>M47+E62+E63+E53</f>
        <v>939287592.90300632</v>
      </c>
      <c r="F79" s="1747">
        <f>N47+F62+F63+F53</f>
        <v>1412066211.9209249</v>
      </c>
      <c r="G79" s="1746">
        <f>E62+E63+E53+G53</f>
        <v>1716412583.3863547</v>
      </c>
      <c r="H79" s="1746">
        <f>F62+F63+F53+H53</f>
        <v>2400902740.2273092</v>
      </c>
      <c r="I79" s="1097" t="s">
        <v>1478</v>
      </c>
      <c r="R79" s="286"/>
    </row>
    <row r="80" spans="1:18" ht="16" thickBot="1" x14ac:dyDescent="0.25">
      <c r="A80" s="286"/>
      <c r="B80" s="288"/>
      <c r="C80" s="289"/>
      <c r="D80" s="289"/>
      <c r="E80" s="2336"/>
      <c r="F80" s="2336"/>
      <c r="G80" s="2336"/>
      <c r="H80" s="2336"/>
      <c r="I80" s="289"/>
      <c r="J80" s="289"/>
      <c r="K80" s="289"/>
      <c r="L80" s="289"/>
      <c r="M80" s="289"/>
      <c r="N80" s="289"/>
      <c r="O80" s="289"/>
      <c r="P80" s="289"/>
      <c r="Q80" s="289"/>
      <c r="R80" s="290"/>
    </row>
    <row r="81" spans="1:27" ht="15" customHeight="1" x14ac:dyDescent="0.2">
      <c r="A81" s="286"/>
      <c r="D81" s="3621" t="s">
        <v>1479</v>
      </c>
      <c r="E81" s="3621"/>
      <c r="F81" s="3621"/>
      <c r="G81" s="3621"/>
      <c r="H81" s="3621"/>
      <c r="I81" s="3621"/>
      <c r="J81" s="3621"/>
      <c r="R81" s="286"/>
    </row>
    <row r="82" spans="1:27" x14ac:dyDescent="0.2">
      <c r="A82" s="286"/>
      <c r="C82" s="2"/>
      <c r="D82" s="3428"/>
      <c r="E82" s="3428"/>
      <c r="F82" s="3428"/>
      <c r="G82" s="3428"/>
      <c r="H82" s="3428"/>
      <c r="I82" s="3428"/>
      <c r="J82" s="3428"/>
      <c r="R82" s="286"/>
    </row>
    <row r="83" spans="1:27" x14ac:dyDescent="0.2">
      <c r="A83" s="286"/>
      <c r="C83" s="2"/>
      <c r="E83" s="577"/>
      <c r="F83" s="577"/>
      <c r="G83" s="577"/>
      <c r="H83" s="577"/>
      <c r="R83" s="286"/>
    </row>
    <row r="84" spans="1:27" x14ac:dyDescent="0.2">
      <c r="A84" s="286"/>
      <c r="C84" s="442"/>
      <c r="D84" s="4149" t="s">
        <v>1480</v>
      </c>
      <c r="E84" s="4150"/>
      <c r="F84" s="4159" t="s">
        <v>1179</v>
      </c>
      <c r="G84" s="4160"/>
      <c r="H84" s="3571" t="s">
        <v>1471</v>
      </c>
      <c r="I84" s="3572"/>
      <c r="J84" s="4156" t="s">
        <v>1481</v>
      </c>
      <c r="K84" s="4158"/>
      <c r="R84" s="286"/>
    </row>
    <row r="85" spans="1:27" x14ac:dyDescent="0.2">
      <c r="A85" s="286"/>
      <c r="C85" s="442"/>
      <c r="D85" s="4109"/>
      <c r="E85" s="4102"/>
      <c r="F85" s="4161"/>
      <c r="G85" s="4162"/>
      <c r="H85" s="4220" t="s">
        <v>1482</v>
      </c>
      <c r="I85" s="4178"/>
      <c r="J85" s="4219" t="str">
        <f>H85</f>
        <v>Hydrogen After Losses (Kg/Year)</v>
      </c>
      <c r="K85" s="4178"/>
      <c r="R85" s="286"/>
    </row>
    <row r="86" spans="1:27" x14ac:dyDescent="0.2">
      <c r="A86" s="286"/>
      <c r="C86" s="442"/>
      <c r="D86" s="3438"/>
      <c r="E86" s="4103"/>
      <c r="F86" s="1198" t="s">
        <v>129</v>
      </c>
      <c r="G86" s="1817" t="s">
        <v>139</v>
      </c>
      <c r="H86" s="1196" t="str">
        <f>F86</f>
        <v>Low</v>
      </c>
      <c r="I86" s="1196" t="str">
        <f>G86</f>
        <v>High</v>
      </c>
      <c r="J86" s="629" t="str">
        <f>H86</f>
        <v>Low</v>
      </c>
      <c r="K86" s="1112" t="str">
        <f>I86</f>
        <v>High</v>
      </c>
      <c r="R86" s="286"/>
    </row>
    <row r="87" spans="1:27" x14ac:dyDescent="0.2">
      <c r="A87" s="286"/>
      <c r="D87" s="4169" t="s">
        <v>1069</v>
      </c>
      <c r="E87" s="4170"/>
      <c r="F87" s="698">
        <f t="shared" ref="F87" si="2">E58</f>
        <v>123351498.30017692</v>
      </c>
      <c r="G87" s="697">
        <f t="shared" ref="G87:G101" si="3">F58</f>
        <v>583463926.51496649</v>
      </c>
      <c r="H87" s="1711">
        <f>G18</f>
        <v>110521065.59999999</v>
      </c>
      <c r="I87" s="1711">
        <f>H18</f>
        <v>108288316.8</v>
      </c>
      <c r="J87" s="1737">
        <f>G28</f>
        <v>228410202.24000001</v>
      </c>
      <c r="K87" s="618">
        <f>H28</f>
        <v>223795854.72</v>
      </c>
      <c r="R87" s="286"/>
    </row>
    <row r="88" spans="1:27" x14ac:dyDescent="0.2">
      <c r="A88" s="286"/>
      <c r="D88" s="4163" t="s">
        <v>1068</v>
      </c>
      <c r="E88" s="2331" t="s">
        <v>1266</v>
      </c>
      <c r="F88" s="1710">
        <f t="shared" ref="F88:F101" si="4">E59</f>
        <v>83334678.435816973</v>
      </c>
      <c r="G88" s="1818">
        <f t="shared" si="3"/>
        <v>1134370765.1124706</v>
      </c>
      <c r="H88" s="1818">
        <f>$G$19+$G$20</f>
        <v>221823593.28</v>
      </c>
      <c r="I88" s="1710">
        <f>$G$19+$G$20</f>
        <v>221823593.28</v>
      </c>
      <c r="J88" s="1826">
        <f>G28+G29</f>
        <v>458435426.11199999</v>
      </c>
      <c r="K88" s="617">
        <f>H28+H29</f>
        <v>453128926.46399999</v>
      </c>
      <c r="R88" s="286"/>
      <c r="T88" s="300"/>
      <c r="U88" s="300"/>
      <c r="V88" s="300"/>
      <c r="W88" s="300"/>
      <c r="X88" s="300"/>
      <c r="Y88" s="300"/>
      <c r="Z88" s="300"/>
      <c r="AA88" s="300"/>
    </row>
    <row r="89" spans="1:27" x14ac:dyDescent="0.2">
      <c r="A89" s="286"/>
      <c r="D89" s="4164"/>
      <c r="E89" s="3189" t="s">
        <v>1267</v>
      </c>
      <c r="F89" s="1710">
        <f t="shared" si="4"/>
        <v>71736536.173557401</v>
      </c>
      <c r="G89" s="1710">
        <f t="shared" si="3"/>
        <v>163678298587.10919</v>
      </c>
      <c r="H89" s="1710">
        <f t="shared" ref="H89:I90" si="5">$G$19+$G$20</f>
        <v>221823593.28</v>
      </c>
      <c r="I89" s="1710">
        <f t="shared" si="5"/>
        <v>221823593.28</v>
      </c>
      <c r="J89" s="1826">
        <f>J88</f>
        <v>458435426.11199999</v>
      </c>
      <c r="K89" s="617">
        <f>K88</f>
        <v>453128926.46399999</v>
      </c>
      <c r="R89" s="286"/>
      <c r="T89" s="300"/>
      <c r="U89" s="300"/>
      <c r="V89" s="300"/>
      <c r="W89" s="300"/>
      <c r="X89" s="300"/>
      <c r="Y89" s="300"/>
      <c r="Z89" s="300"/>
      <c r="AA89" s="300"/>
    </row>
    <row r="90" spans="1:27" x14ac:dyDescent="0.2">
      <c r="A90" s="286"/>
      <c r="D90" s="4165"/>
      <c r="E90" s="3190" t="s">
        <v>1268</v>
      </c>
      <c r="F90" s="1712">
        <f t="shared" si="4"/>
        <v>25247235.409784645</v>
      </c>
      <c r="G90" s="1712">
        <f t="shared" si="3"/>
        <v>4752340734.2772188</v>
      </c>
      <c r="H90" s="1712">
        <f t="shared" si="5"/>
        <v>221823593.28</v>
      </c>
      <c r="I90" s="1710">
        <f t="shared" si="5"/>
        <v>221823593.28</v>
      </c>
      <c r="J90" s="1826">
        <f>J89</f>
        <v>458435426.11199999</v>
      </c>
      <c r="K90" s="617">
        <f>K89</f>
        <v>453128926.46399999</v>
      </c>
      <c r="R90" s="286"/>
      <c r="T90" s="300"/>
      <c r="U90" s="300"/>
      <c r="V90" s="300"/>
      <c r="W90" s="300"/>
      <c r="X90" s="300"/>
      <c r="Y90" s="300"/>
      <c r="Z90" s="300"/>
      <c r="AA90" s="300"/>
    </row>
    <row r="91" spans="1:27" x14ac:dyDescent="0.2">
      <c r="A91" s="286"/>
      <c r="D91" s="4169" t="s">
        <v>735</v>
      </c>
      <c r="E91" s="4170"/>
      <c r="F91" s="1711">
        <f t="shared" si="4"/>
        <v>73763181.143974677</v>
      </c>
      <c r="G91" s="1711">
        <f t="shared" si="3"/>
        <v>195249386.61225894</v>
      </c>
      <c r="H91" s="1711">
        <f>G17</f>
        <v>111525802.56</v>
      </c>
      <c r="I91" s="1711">
        <f>H17</f>
        <v>106055568</v>
      </c>
      <c r="J91" s="1737">
        <f>G27</f>
        <v>230486658.62400001</v>
      </c>
      <c r="K91" s="618">
        <f>H27</f>
        <v>219181507.19999999</v>
      </c>
      <c r="R91" s="286"/>
      <c r="T91" s="300"/>
      <c r="U91" s="300"/>
      <c r="V91" s="300"/>
      <c r="W91" s="300"/>
      <c r="X91" s="300"/>
      <c r="Y91" s="300"/>
      <c r="Z91" s="300"/>
      <c r="AA91" s="300"/>
    </row>
    <row r="92" spans="1:27" x14ac:dyDescent="0.2">
      <c r="A92" s="286"/>
      <c r="D92" s="4171" t="str">
        <f>D63</f>
        <v>Port Infrustructure</v>
      </c>
      <c r="E92" s="4172"/>
      <c r="F92" s="1711">
        <f t="shared" si="4"/>
        <v>90297726.177768499</v>
      </c>
      <c r="G92" s="1711">
        <f t="shared" si="3"/>
        <v>238694694.41479319</v>
      </c>
      <c r="H92" s="1711">
        <f>H87</f>
        <v>110521065.59999999</v>
      </c>
      <c r="I92" s="1711">
        <f>I87</f>
        <v>108288316.8</v>
      </c>
      <c r="J92" s="1737">
        <f>J87</f>
        <v>228410202.24000001</v>
      </c>
      <c r="K92" s="618">
        <f>K87</f>
        <v>223795854.72</v>
      </c>
      <c r="R92" s="286"/>
      <c r="T92" s="300"/>
      <c r="U92" s="300"/>
      <c r="V92" s="300"/>
      <c r="W92" s="300"/>
      <c r="X92" s="300"/>
      <c r="Y92" s="300"/>
      <c r="Z92" s="300"/>
      <c r="AA92" s="300"/>
    </row>
    <row r="93" spans="1:27" x14ac:dyDescent="0.2">
      <c r="A93" s="286"/>
      <c r="D93" s="3193" t="s">
        <v>1483</v>
      </c>
      <c r="E93" s="3191" t="str">
        <f t="shared" ref="E93:E99" si="6">G64</f>
        <v>All Parameters</v>
      </c>
      <c r="F93" s="1710">
        <f t="shared" si="4"/>
        <v>12915846.255145581</v>
      </c>
      <c r="G93" s="1710">
        <f t="shared" si="3"/>
        <v>98818483.62946409</v>
      </c>
      <c r="H93" s="1836"/>
      <c r="I93" s="1837"/>
      <c r="J93" s="1838"/>
      <c r="K93" s="1839"/>
      <c r="R93" s="286"/>
      <c r="T93" s="300"/>
      <c r="U93" s="300"/>
      <c r="V93" s="300"/>
      <c r="W93" s="300"/>
      <c r="X93" s="300"/>
      <c r="Y93" s="300"/>
      <c r="Z93" s="300"/>
      <c r="AA93" s="300"/>
    </row>
    <row r="94" spans="1:27" x14ac:dyDescent="0.2">
      <c r="A94" s="286"/>
      <c r="D94" s="3193" t="s">
        <v>1484</v>
      </c>
      <c r="E94" s="3191" t="str">
        <f t="shared" si="6"/>
        <v>All Parameters</v>
      </c>
      <c r="F94" s="1710">
        <f t="shared" si="4"/>
        <v>12888390.255145581</v>
      </c>
      <c r="G94" s="1710">
        <f t="shared" si="3"/>
        <v>98598835.62946409</v>
      </c>
      <c r="H94" s="1836"/>
      <c r="I94" s="1837"/>
      <c r="J94" s="1838"/>
      <c r="K94" s="1839"/>
      <c r="R94" s="286"/>
    </row>
    <row r="95" spans="1:27" x14ac:dyDescent="0.2">
      <c r="A95" s="286"/>
      <c r="D95" s="3193" t="s">
        <v>1485</v>
      </c>
      <c r="E95" s="3191" t="str">
        <f t="shared" si="6"/>
        <v>Excl. New Well Cost</v>
      </c>
      <c r="F95" s="1710">
        <f t="shared" si="4"/>
        <v>12786809.991819268</v>
      </c>
      <c r="G95" s="1710">
        <f t="shared" si="3"/>
        <v>98302338.576158836</v>
      </c>
      <c r="H95" s="1836"/>
      <c r="I95" s="1837"/>
      <c r="J95" s="1838"/>
      <c r="K95" s="1839"/>
      <c r="R95" s="286"/>
    </row>
    <row r="96" spans="1:27" x14ac:dyDescent="0.2">
      <c r="A96" s="286"/>
      <c r="D96" s="3194" t="s">
        <v>1484</v>
      </c>
      <c r="E96" s="3192" t="str">
        <f t="shared" si="6"/>
        <v>Excl. New Well Cost</v>
      </c>
      <c r="F96" s="1712">
        <f t="shared" si="4"/>
        <v>12759353.991819268</v>
      </c>
      <c r="G96" s="1712">
        <f t="shared" si="3"/>
        <v>98082690.576158836</v>
      </c>
      <c r="H96" s="1840"/>
      <c r="I96" s="1840"/>
      <c r="J96" s="1841"/>
      <c r="K96" s="1842"/>
      <c r="R96" s="286"/>
    </row>
    <row r="97" spans="1:18" x14ac:dyDescent="0.2">
      <c r="A97" s="286"/>
      <c r="D97" s="4166" t="str">
        <f>D68</f>
        <v>Above Ground Storage</v>
      </c>
      <c r="E97" s="3191" t="str">
        <f t="shared" si="6"/>
        <v>High rate (small ship)</v>
      </c>
      <c r="F97" s="1710">
        <f t="shared" si="4"/>
        <v>174587251.90528995</v>
      </c>
      <c r="G97" s="1710">
        <f t="shared" si="3"/>
        <v>337920991.09141684</v>
      </c>
      <c r="H97" s="1836"/>
      <c r="I97" s="1837"/>
      <c r="J97" s="1838"/>
      <c r="K97" s="1839"/>
      <c r="R97" s="286"/>
    </row>
    <row r="98" spans="1:18" x14ac:dyDescent="0.2">
      <c r="A98" s="286"/>
      <c r="D98" s="4167"/>
      <c r="E98" s="3191" t="str">
        <f t="shared" si="6"/>
        <v xml:space="preserve">Medium ship </v>
      </c>
      <c r="F98" s="1710">
        <f t="shared" si="4"/>
        <v>307640937.93260133</v>
      </c>
      <c r="G98" s="1710">
        <f t="shared" si="3"/>
        <v>575848962.33555293</v>
      </c>
      <c r="H98" s="1836"/>
      <c r="I98" s="1837"/>
      <c r="J98" s="1838"/>
      <c r="K98" s="1839"/>
      <c r="R98" s="286"/>
    </row>
    <row r="99" spans="1:18" x14ac:dyDescent="0.2">
      <c r="A99" s="286"/>
      <c r="D99" s="4168"/>
      <c r="E99" s="3192" t="str">
        <f t="shared" si="6"/>
        <v xml:space="preserve">Large ship </v>
      </c>
      <c r="F99" s="1712">
        <f t="shared" si="4"/>
        <v>605262331.12729168</v>
      </c>
      <c r="G99" s="1712">
        <f t="shared" si="3"/>
        <v>1149473239.4599133</v>
      </c>
      <c r="H99" s="1840"/>
      <c r="I99" s="1840"/>
      <c r="J99" s="1841"/>
      <c r="K99" s="1842"/>
      <c r="R99" s="286"/>
    </row>
    <row r="100" spans="1:18" x14ac:dyDescent="0.2">
      <c r="A100" s="286"/>
      <c r="C100" s="442"/>
      <c r="D100" s="4171" t="str">
        <f>D71</f>
        <v>Electrolyser Production 1.27GW</v>
      </c>
      <c r="E100" s="4172"/>
      <c r="F100" s="1712">
        <f t="shared" si="4"/>
        <v>1489358603.0180368</v>
      </c>
      <c r="G100" s="1712">
        <f t="shared" si="3"/>
        <v>1785930312.8410726</v>
      </c>
      <c r="H100" s="1712">
        <f>E8</f>
        <v>111637440</v>
      </c>
      <c r="I100" s="646">
        <f>H100</f>
        <v>111637440</v>
      </c>
      <c r="J100" s="1843"/>
      <c r="K100" s="1842"/>
      <c r="M100" s="147"/>
      <c r="R100" s="286"/>
    </row>
    <row r="101" spans="1:18" x14ac:dyDescent="0.2">
      <c r="A101" s="286"/>
      <c r="C101" s="442"/>
      <c r="D101" s="4171" t="str">
        <f>D72</f>
        <v>Electrolyser Production 2.54GW</v>
      </c>
      <c r="E101" s="4172"/>
      <c r="F101" s="1711">
        <f t="shared" si="4"/>
        <v>3069163156.8743439</v>
      </c>
      <c r="G101" s="1711">
        <f t="shared" si="3"/>
        <v>3649352428.4288788</v>
      </c>
      <c r="H101" s="1711"/>
      <c r="I101" s="649"/>
      <c r="J101" s="1738">
        <f>E9</f>
        <v>230717376</v>
      </c>
      <c r="K101" s="619">
        <f>J101</f>
        <v>230717376</v>
      </c>
      <c r="R101" s="286"/>
    </row>
    <row r="102" spans="1:18" ht="16" thickBot="1" x14ac:dyDescent="0.25">
      <c r="A102" s="286"/>
      <c r="B102" s="288"/>
      <c r="C102" s="289"/>
      <c r="D102" s="2078"/>
      <c r="E102" s="2079"/>
      <c r="F102" s="2079"/>
      <c r="G102" s="2079"/>
      <c r="H102" s="2079"/>
      <c r="I102" s="2079"/>
      <c r="J102" s="842"/>
      <c r="K102" s="842"/>
      <c r="L102" s="289"/>
      <c r="M102" s="289"/>
      <c r="N102" s="289"/>
      <c r="O102" s="289"/>
      <c r="P102" s="289"/>
      <c r="Q102" s="289"/>
      <c r="R102" s="290"/>
    </row>
    <row r="103" spans="1:18" ht="18.75" customHeight="1" x14ac:dyDescent="0.2">
      <c r="A103" s="286"/>
      <c r="D103" s="3621" t="s">
        <v>1486</v>
      </c>
      <c r="E103" s="3621"/>
      <c r="F103" s="3621"/>
      <c r="G103" s="3621"/>
      <c r="H103" s="3621"/>
      <c r="I103" s="3621"/>
      <c r="J103" s="3621"/>
      <c r="K103" s="3621"/>
      <c r="R103" s="286"/>
    </row>
    <row r="104" spans="1:18" x14ac:dyDescent="0.2">
      <c r="A104" s="286"/>
      <c r="D104" s="3428"/>
      <c r="E104" s="3428"/>
      <c r="F104" s="3428"/>
      <c r="G104" s="3428"/>
      <c r="H104" s="3428"/>
      <c r="I104" s="3428"/>
      <c r="J104" s="3428"/>
      <c r="K104" s="3428"/>
      <c r="R104" s="286"/>
    </row>
    <row r="105" spans="1:18" ht="16" x14ac:dyDescent="0.2">
      <c r="A105" s="286"/>
      <c r="D105" s="2297"/>
      <c r="E105" s="2297"/>
      <c r="F105" s="2297"/>
      <c r="G105" s="2297"/>
      <c r="H105" s="2297"/>
      <c r="I105" s="2297"/>
      <c r="J105" s="2297"/>
      <c r="K105" s="2297"/>
      <c r="R105" s="286"/>
    </row>
    <row r="106" spans="1:18" ht="17" thickBot="1" x14ac:dyDescent="0.25">
      <c r="A106" s="286"/>
      <c r="C106" s="2939" t="s">
        <v>1487</v>
      </c>
      <c r="D106" s="3195"/>
      <c r="E106" s="3196"/>
      <c r="F106" s="2079"/>
      <c r="G106" s="2079"/>
      <c r="H106" s="2079"/>
      <c r="I106" s="2079"/>
      <c r="J106" s="842"/>
      <c r="K106" s="842"/>
      <c r="L106" s="289"/>
      <c r="M106" s="289"/>
      <c r="N106" s="289"/>
      <c r="O106" s="289"/>
      <c r="P106" s="289"/>
      <c r="R106" s="286"/>
    </row>
    <row r="107" spans="1:18" x14ac:dyDescent="0.2">
      <c r="A107" s="286"/>
      <c r="B107" s="537"/>
      <c r="C107" s="4215" t="s">
        <v>1488</v>
      </c>
      <c r="D107" s="4145" t="str">
        <f>'LCOHT (1.27 GW)'!D202</f>
        <v>SHIP CARRIER</v>
      </c>
      <c r="E107" s="4200" t="str">
        <f>'LCOHT (1.27 GW)'!E202</f>
        <v>CGH2 TOTAL ANNUAL COST (A$/year)</v>
      </c>
      <c r="F107" s="4200"/>
      <c r="G107" s="4200"/>
      <c r="H107" s="4200"/>
      <c r="I107" s="4200"/>
      <c r="J107" s="4201"/>
      <c r="K107" s="4202" t="str">
        <f>'LCOHT (1.27 GW)'!E209</f>
        <v>LH2 TOTAL ANNUAL COST (A$/year)</v>
      </c>
      <c r="L107" s="4202"/>
      <c r="M107" s="4202"/>
      <c r="N107" s="4202"/>
      <c r="O107" s="4202"/>
      <c r="P107" s="4203"/>
      <c r="R107" s="286"/>
    </row>
    <row r="108" spans="1:18" x14ac:dyDescent="0.2">
      <c r="A108" s="286"/>
      <c r="B108" s="537"/>
      <c r="C108" s="4031"/>
      <c r="D108" s="4145"/>
      <c r="E108" s="2300">
        <f>'LCOHT (1.27 GW)'!E203</f>
        <v>300</v>
      </c>
      <c r="F108" s="2301" t="str">
        <f>'LCOHT (1.27 GW)'!F203</f>
        <v>kg H2/load</v>
      </c>
      <c r="G108" s="2302">
        <f>'LCOHT (1.27 GW)'!G203</f>
        <v>700</v>
      </c>
      <c r="H108" s="2301" t="str">
        <f>'LCOHT (1.27 GW)'!H203</f>
        <v>kg H2/load</v>
      </c>
      <c r="I108" s="2302">
        <f>'LCOHT (1.27 GW)'!I203</f>
        <v>4400</v>
      </c>
      <c r="J108" s="2303" t="str">
        <f>'LCOHT (1.27 GW)'!J203</f>
        <v>kg H2/load</v>
      </c>
      <c r="K108" s="2302">
        <f>'LCOHT (1.27 GW)'!E210</f>
        <v>300</v>
      </c>
      <c r="L108" s="2301" t="str">
        <f>'LCOHT (1.27 GW)'!F210</f>
        <v>kg H2/load</v>
      </c>
      <c r="M108" s="2302">
        <f>'LCOHT (1.27 GW)'!G210</f>
        <v>700</v>
      </c>
      <c r="N108" s="2301" t="str">
        <f>'LCOHT (1.27 GW)'!H210</f>
        <v>kg H2/load</v>
      </c>
      <c r="O108" s="2304">
        <f>'LCOHT (1.27 GW)'!I210</f>
        <v>4400</v>
      </c>
      <c r="P108" s="2305" t="str">
        <f>'LCOHT (1.27 GW)'!J210</f>
        <v>kg H2/load</v>
      </c>
      <c r="R108" s="286"/>
    </row>
    <row r="109" spans="1:18" x14ac:dyDescent="0.2">
      <c r="A109" s="286"/>
      <c r="B109" s="537"/>
      <c r="C109" s="3367"/>
      <c r="D109" s="4146"/>
      <c r="E109" s="854" t="str">
        <f>'LCOHT (1.27 GW)'!E204</f>
        <v>Low</v>
      </c>
      <c r="F109" s="853" t="str">
        <f>'LCOHT (1.27 GW)'!F204</f>
        <v>High</v>
      </c>
      <c r="G109" s="854" t="str">
        <f>'LCOHT (1.27 GW)'!G204</f>
        <v>Low</v>
      </c>
      <c r="H109" s="853" t="str">
        <f>'LCOHT (1.27 GW)'!H204</f>
        <v>High</v>
      </c>
      <c r="I109" s="854" t="str">
        <f>'LCOHT (1.27 GW)'!I204</f>
        <v>Low</v>
      </c>
      <c r="J109" s="2306" t="str">
        <f>'LCOHT (1.27 GW)'!J204</f>
        <v>High</v>
      </c>
      <c r="K109" s="853" t="str">
        <f>'LCOHT (1.27 GW)'!E211</f>
        <v>Low</v>
      </c>
      <c r="L109" s="854" t="str">
        <f>'LCOHT (1.27 GW)'!F211</f>
        <v>High</v>
      </c>
      <c r="M109" s="854" t="str">
        <f>'LCOHT (1.27 GW)'!G211</f>
        <v>Low</v>
      </c>
      <c r="N109" s="2307" t="str">
        <f>'LCOHT (1.27 GW)'!H211</f>
        <v>High</v>
      </c>
      <c r="O109" s="854" t="str">
        <f>'LCOHT (1.27 GW)'!I211</f>
        <v>Low</v>
      </c>
      <c r="P109" s="2306" t="str">
        <f>'LCOHT (1.27 GW)'!J211</f>
        <v>High</v>
      </c>
      <c r="R109" s="286"/>
    </row>
    <row r="110" spans="1:18" s="251" customFormat="1" x14ac:dyDescent="0.2">
      <c r="A110" s="897"/>
      <c r="B110" s="2251"/>
      <c r="C110" s="4212" t="s">
        <v>1489</v>
      </c>
      <c r="D110" s="2080" t="str">
        <f>'LCOHT (1.27 GW)'!D205</f>
        <v xml:space="preserve">Small LH₂ carriers </v>
      </c>
      <c r="E110" s="2085">
        <f>'LCOHT (1.27 GW)'!E205</f>
        <v>64599217.85832075</v>
      </c>
      <c r="F110" s="2080">
        <f>'LCOHT (1.27 GW)'!F205</f>
        <v>204140278.02662638</v>
      </c>
      <c r="G110" s="2081">
        <f>'LCOHT (1.27 GW)'!G205</f>
        <v>28912626.282137465</v>
      </c>
      <c r="H110" s="2080">
        <f>'LCOHT (1.27 GW)'!H205</f>
        <v>89943184.982839882</v>
      </c>
      <c r="I110" s="2081">
        <f>'LCOHT (1.27 GW)'!I205</f>
        <v>6405741.8221582333</v>
      </c>
      <c r="J110" s="2082">
        <f>'LCOHT (1.27 GW)'!J205</f>
        <v>17921154.710906349</v>
      </c>
      <c r="K110" s="2083">
        <f>'LCOHT (1.27 GW)'!E212</f>
        <v>73885388.338320747</v>
      </c>
      <c r="L110" s="2084">
        <f>'LCOHT (1.27 GW)'!F212</f>
        <v>222712618.98662639</v>
      </c>
      <c r="M110" s="2084">
        <f>'LCOHT (1.27 GW)'!G212</f>
        <v>38198796.762137465</v>
      </c>
      <c r="N110" s="2087">
        <f>'LCOHT (1.27 GW)'!H212</f>
        <v>108515525.94283988</v>
      </c>
      <c r="O110" s="2085">
        <f>'LCOHT (1.27 GW)'!I212</f>
        <v>71835103.079999998</v>
      </c>
      <c r="P110" s="2086">
        <f>'LCOHT (1.27 GW)'!J212</f>
        <v>216151706.16</v>
      </c>
      <c r="R110" s="897"/>
    </row>
    <row r="111" spans="1:18" s="251" customFormat="1" x14ac:dyDescent="0.2">
      <c r="A111" s="897"/>
      <c r="B111" s="2251"/>
      <c r="C111" s="4213"/>
      <c r="D111" s="2080" t="str">
        <f>'LCOHT (1.27 GW)'!D206</f>
        <v>Medium LH₂ carriers</v>
      </c>
      <c r="E111" s="2081">
        <f>'LCOHT (1.27 GW)'!E206</f>
        <v>430661452.38880497</v>
      </c>
      <c r="F111" s="2080">
        <f>'LCOHT (1.27 GW)'!F206</f>
        <v>1360935186.8441761</v>
      </c>
      <c r="G111" s="2081">
        <f>'LCOHT (1.27 GW)'!G206</f>
        <v>192750841.88091642</v>
      </c>
      <c r="H111" s="2080">
        <f>'LCOHT (1.27 GW)'!H206</f>
        <v>599621233.21893251</v>
      </c>
      <c r="I111" s="2081">
        <f>'LCOHT (1.27 GW)'!I206</f>
        <v>42704945.481054887</v>
      </c>
      <c r="J111" s="2082">
        <f>'LCOHT (1.27 GW)'!J206</f>
        <v>119474364.73937564</v>
      </c>
      <c r="K111" s="2087">
        <f>'LCOHT (1.27 GW)'!E213</f>
        <v>492569255.58880496</v>
      </c>
      <c r="L111" s="2085">
        <f>'LCOHT (1.27 GW)'!F213</f>
        <v>1484750793.2441761</v>
      </c>
      <c r="M111" s="2085">
        <f>'LCOHT (1.27 GW)'!G213</f>
        <v>254658645.0809164</v>
      </c>
      <c r="N111" s="2087">
        <f>'LCOHT (1.27 GW)'!H213</f>
        <v>723436839.61893249</v>
      </c>
      <c r="O111" s="2085">
        <f>'LCOHT (1.27 GW)'!I213</f>
        <v>478900687.19999999</v>
      </c>
      <c r="P111" s="2086">
        <f>'LCOHT (1.27 GW)'!J213</f>
        <v>1441011374.4000001</v>
      </c>
      <c r="R111" s="897"/>
    </row>
    <row r="112" spans="1:18" s="251" customFormat="1" ht="33" thickBot="1" x14ac:dyDescent="0.25">
      <c r="A112" s="897"/>
      <c r="B112" s="2251"/>
      <c r="C112" s="4214"/>
      <c r="D112" s="2088" t="str">
        <f>'LCOHT (1.27 GW)'!D207</f>
        <v xml:space="preserve">Large future carriers (under development) </v>
      </c>
      <c r="E112" s="2090">
        <f>'LCOHT (1.27 GW)'!E207</f>
        <v>1722645809.5552199</v>
      </c>
      <c r="F112" s="2089">
        <f>'LCOHT (1.27 GW)'!F207</f>
        <v>3402337967.1104398</v>
      </c>
      <c r="G112" s="2090">
        <f>'LCOHT (1.27 GW)'!G207</f>
        <v>771003367.52366567</v>
      </c>
      <c r="H112" s="2089">
        <f>'LCOHT (1.27 GW)'!H207</f>
        <v>1499053083.0473313</v>
      </c>
      <c r="I112" s="2090">
        <f>'LCOHT (1.27 GW)'!I207</f>
        <v>170819781.92421955</v>
      </c>
      <c r="J112" s="2091">
        <f>'LCOHT (1.27 GW)'!J207</f>
        <v>298685911.8484391</v>
      </c>
      <c r="K112" s="2089">
        <f>'LCOHT (1.27 GW)'!E214</f>
        <v>1970277022.3552198</v>
      </c>
      <c r="L112" s="2090">
        <f>'LCOHT (1.27 GW)'!F214</f>
        <v>3711876983.1104398</v>
      </c>
      <c r="M112" s="2090">
        <f>'LCOHT (1.27 GW)'!G214</f>
        <v>1018634580.3236656</v>
      </c>
      <c r="N112" s="2089">
        <f>'LCOHT (1.27 GW)'!H214</f>
        <v>1808592099.0473313</v>
      </c>
      <c r="O112" s="2090">
        <f>'LCOHT (1.27 GW)'!I214</f>
        <v>1915602748.8</v>
      </c>
      <c r="P112" s="2092">
        <f>'LCOHT (1.27 GW)'!J214</f>
        <v>3602528436</v>
      </c>
      <c r="R112" s="897"/>
    </row>
    <row r="113" spans="1:18" s="251" customFormat="1" x14ac:dyDescent="0.2">
      <c r="A113" s="897"/>
      <c r="B113" s="2251"/>
      <c r="C113" s="4216" t="s">
        <v>1490</v>
      </c>
      <c r="D113" s="2080" t="str">
        <f>'LCOHT (2.54 GW)'!D205</f>
        <v xml:space="preserve">Small LH₂ carriers </v>
      </c>
      <c r="E113" s="2081">
        <f>'LCOHT (2.54 GW)'!E205</f>
        <v>64599217.85832075</v>
      </c>
      <c r="F113" s="2080">
        <f>'LCOHT (2.54 GW)'!F205</f>
        <v>204140278.02662638</v>
      </c>
      <c r="G113" s="2080">
        <f>'LCOHT (2.54 GW)'!G205</f>
        <v>28912626.282137465</v>
      </c>
      <c r="H113" s="2080">
        <f>'LCOHT (2.54 GW)'!H205</f>
        <v>89943184.982839882</v>
      </c>
      <c r="I113" s="2080">
        <f>'LCOHT (2.54 GW)'!I205</f>
        <v>6405741.8221582333</v>
      </c>
      <c r="J113" s="2082">
        <f>'LCOHT (2.54 GW)'!J205</f>
        <v>17921154.710906349</v>
      </c>
      <c r="K113" s="2080">
        <f>'LCOHT (2.54 GW)'!E213</f>
        <v>73885388.338320747</v>
      </c>
      <c r="L113" s="2080">
        <f>'LCOHT (2.54 GW)'!F213</f>
        <v>222712618.98662639</v>
      </c>
      <c r="M113" s="2081">
        <f>'LCOHT (2.54 GW)'!G213</f>
        <v>38198796.762137465</v>
      </c>
      <c r="N113" s="2080">
        <f>'LCOHT (2.54 GW)'!H213</f>
        <v>108515525.94283988</v>
      </c>
      <c r="O113" s="2084">
        <f>'LCOHT (2.54 GW)'!I213</f>
        <v>71835103.079999998</v>
      </c>
      <c r="P113" s="2093">
        <f>'LCOHT (2.54 GW)'!J213</f>
        <v>216151706.16</v>
      </c>
      <c r="R113" s="897"/>
    </row>
    <row r="114" spans="1:18" s="251" customFormat="1" x14ac:dyDescent="0.2">
      <c r="A114" s="897"/>
      <c r="B114" s="2251"/>
      <c r="C114" s="4213"/>
      <c r="D114" s="2087" t="str">
        <f>'LCOHT (2.54 GW)'!D206</f>
        <v>Medium LH₂ carriers</v>
      </c>
      <c r="E114" s="2085">
        <f>'LCOHT (2.54 GW)'!E206</f>
        <v>430661452.38880497</v>
      </c>
      <c r="F114" s="2087">
        <f>'LCOHT (2.54 GW)'!F206</f>
        <v>1360935186.8441761</v>
      </c>
      <c r="G114" s="2087">
        <f>'LCOHT (2.54 GW)'!G206</f>
        <v>192750841.88091642</v>
      </c>
      <c r="H114" s="2087">
        <f>'LCOHT (2.54 GW)'!H206</f>
        <v>599621233.21893251</v>
      </c>
      <c r="I114" s="2087">
        <f>'LCOHT (2.54 GW)'!I206</f>
        <v>42704945.481054887</v>
      </c>
      <c r="J114" s="2086">
        <f>'LCOHT (2.54 GW)'!J206</f>
        <v>119474364.73937564</v>
      </c>
      <c r="K114" s="2083">
        <f>'LCOHT (2.54 GW)'!E214</f>
        <v>492569255.58880496</v>
      </c>
      <c r="L114" s="2083">
        <f>'LCOHT (2.54 GW)'!F214</f>
        <v>1484750793.2441761</v>
      </c>
      <c r="M114" s="2085">
        <f>'LCOHT (2.54 GW)'!G214</f>
        <v>254658645.0809164</v>
      </c>
      <c r="N114" s="2087">
        <f>'LCOHT (2.54 GW)'!H214</f>
        <v>723436839.61893249</v>
      </c>
      <c r="O114" s="2085">
        <f>'LCOHT (2.54 GW)'!I214</f>
        <v>478900687.19999999</v>
      </c>
      <c r="P114" s="2086">
        <f>'LCOHT (2.54 GW)'!J214</f>
        <v>1441011374.4000001</v>
      </c>
      <c r="R114" s="897"/>
    </row>
    <row r="115" spans="1:18" s="251" customFormat="1" ht="33" thickBot="1" x14ac:dyDescent="0.25">
      <c r="A115" s="897"/>
      <c r="B115" s="2251"/>
      <c r="C115" s="4214"/>
      <c r="D115" s="2088" t="str">
        <f>'LCOHT (2.54 GW)'!D207</f>
        <v xml:space="preserve">Large future carriers (under development) </v>
      </c>
      <c r="E115" s="2090">
        <f>'LCOHT (2.54 GW)'!E207</f>
        <v>1722645809.5552199</v>
      </c>
      <c r="F115" s="2089">
        <f>'LCOHT (2.54 GW)'!F207</f>
        <v>3402337967.1104398</v>
      </c>
      <c r="G115" s="2089">
        <f>'LCOHT (2.54 GW)'!G207</f>
        <v>771003367.52366567</v>
      </c>
      <c r="H115" s="2089">
        <f>'LCOHT (2.54 GW)'!H207</f>
        <v>1499053083.0473313</v>
      </c>
      <c r="I115" s="2089">
        <f>'LCOHT (2.54 GW)'!I207</f>
        <v>170819781.92421955</v>
      </c>
      <c r="J115" s="2091">
        <f>'LCOHT (2.54 GW)'!J207</f>
        <v>298685911.8484391</v>
      </c>
      <c r="K115" s="2089">
        <f>'LCOHT (2.54 GW)'!E215</f>
        <v>1970277022.3552198</v>
      </c>
      <c r="L115" s="2089">
        <f>'LCOHT (2.54 GW)'!F215</f>
        <v>3711876983.1104398</v>
      </c>
      <c r="M115" s="2090">
        <f>'LCOHT (2.54 GW)'!G215</f>
        <v>1018634580.3236656</v>
      </c>
      <c r="N115" s="2089">
        <f>'LCOHT (2.54 GW)'!H215</f>
        <v>1808592099.0473313</v>
      </c>
      <c r="O115" s="2090">
        <f>'LCOHT (2.54 GW)'!I215</f>
        <v>1915602748.8</v>
      </c>
      <c r="P115" s="2091">
        <f>'LCOHT (2.54 GW)'!J215</f>
        <v>3602528436</v>
      </c>
      <c r="R115" s="897"/>
    </row>
    <row r="116" spans="1:18" s="251" customFormat="1" ht="16" thickBot="1" x14ac:dyDescent="0.25">
      <c r="A116" s="897"/>
      <c r="B116" s="2318"/>
      <c r="C116" s="2337"/>
      <c r="D116" s="2338"/>
      <c r="E116" s="2339"/>
      <c r="F116" s="2339"/>
      <c r="G116" s="2339"/>
      <c r="H116" s="2339"/>
      <c r="I116" s="2339"/>
      <c r="J116" s="2339"/>
      <c r="K116" s="2339"/>
      <c r="L116" s="2339"/>
      <c r="M116" s="2339"/>
      <c r="N116" s="2339"/>
      <c r="O116" s="2339"/>
      <c r="P116" s="2339"/>
      <c r="Q116" s="2319"/>
      <c r="R116" s="2252"/>
    </row>
    <row r="117" spans="1:18" s="251" customFormat="1" ht="15" customHeight="1" x14ac:dyDescent="0.2">
      <c r="A117" s="897"/>
      <c r="D117" s="3621" t="s">
        <v>1491</v>
      </c>
      <c r="E117" s="3621"/>
      <c r="F117" s="3621"/>
      <c r="G117" s="3621"/>
      <c r="H117" s="3621"/>
      <c r="I117" s="3621"/>
      <c r="J117" s="3621"/>
      <c r="K117" s="3621"/>
      <c r="L117" s="454"/>
      <c r="M117" s="454"/>
      <c r="N117" s="454"/>
      <c r="O117" s="454"/>
      <c r="P117" s="454"/>
      <c r="R117" s="897"/>
    </row>
    <row r="118" spans="1:18" s="251" customFormat="1" x14ac:dyDescent="0.2">
      <c r="A118" s="897"/>
      <c r="C118" s="668"/>
      <c r="D118" s="3428"/>
      <c r="E118" s="3428"/>
      <c r="F118" s="3428"/>
      <c r="G118" s="3428"/>
      <c r="H118" s="3428"/>
      <c r="I118" s="3428"/>
      <c r="J118" s="3428"/>
      <c r="K118" s="3428"/>
      <c r="L118" s="454"/>
      <c r="M118" s="454"/>
      <c r="N118" s="454"/>
      <c r="O118" s="454"/>
      <c r="P118" s="454"/>
      <c r="R118" s="897"/>
    </row>
    <row r="119" spans="1:18" s="251" customFormat="1" x14ac:dyDescent="0.2">
      <c r="A119" s="897"/>
      <c r="B119" s="2343"/>
      <c r="C119" s="2345"/>
      <c r="D119" s="2340"/>
      <c r="E119" s="2341"/>
      <c r="F119" s="2342"/>
      <c r="G119" s="454"/>
      <c r="H119" s="454"/>
      <c r="I119" s="454"/>
      <c r="J119" s="454"/>
      <c r="K119" s="454"/>
      <c r="L119" s="454"/>
      <c r="M119" s="454"/>
      <c r="N119" s="454"/>
      <c r="O119" s="454"/>
      <c r="P119" s="454"/>
      <c r="R119" s="897"/>
    </row>
    <row r="120" spans="1:18" ht="16" x14ac:dyDescent="0.2">
      <c r="A120" s="2317"/>
      <c r="B120" s="2148"/>
      <c r="C120" s="2344"/>
      <c r="D120" s="2145"/>
      <c r="E120" s="2147"/>
      <c r="F120" s="4217" t="s">
        <v>1492</v>
      </c>
      <c r="G120" s="4198"/>
      <c r="H120" s="4198"/>
      <c r="I120" s="4198"/>
      <c r="J120" s="4198"/>
      <c r="K120" s="4218"/>
      <c r="L120" s="4198" t="s">
        <v>1492</v>
      </c>
      <c r="M120" s="4198"/>
      <c r="N120" s="4198"/>
      <c r="O120" s="4198"/>
      <c r="P120" s="4198"/>
      <c r="Q120" s="4199"/>
      <c r="R120" s="286"/>
    </row>
    <row r="121" spans="1:18" ht="16" x14ac:dyDescent="0.2">
      <c r="A121" s="286"/>
      <c r="C121" s="3279" t="s">
        <v>309</v>
      </c>
      <c r="D121" s="3279" t="s">
        <v>1493</v>
      </c>
      <c r="E121" s="4195" t="s">
        <v>1494</v>
      </c>
      <c r="F121" s="4193" t="s">
        <v>1495</v>
      </c>
      <c r="G121" s="4147"/>
      <c r="H121" s="4147"/>
      <c r="I121" s="4147"/>
      <c r="J121" s="4147"/>
      <c r="K121" s="4194"/>
      <c r="L121" s="4147" t="s">
        <v>1496</v>
      </c>
      <c r="M121" s="4147"/>
      <c r="N121" s="4147"/>
      <c r="O121" s="4147"/>
      <c r="P121" s="4147"/>
      <c r="Q121" s="4148"/>
      <c r="R121" s="286"/>
    </row>
    <row r="122" spans="1:18" ht="16" x14ac:dyDescent="0.2">
      <c r="A122" s="286"/>
      <c r="B122" s="8"/>
      <c r="C122" s="3324"/>
      <c r="D122" s="4134"/>
      <c r="E122" s="4196"/>
      <c r="F122" s="4193" t="s">
        <v>1266</v>
      </c>
      <c r="G122" s="4148"/>
      <c r="H122" s="4193" t="s">
        <v>1497</v>
      </c>
      <c r="I122" s="4148"/>
      <c r="J122" s="4193" t="s">
        <v>1498</v>
      </c>
      <c r="K122" s="4194"/>
      <c r="L122" s="4147" t="str">
        <f>F122</f>
        <v>300 kg H2/load</v>
      </c>
      <c r="M122" s="4148"/>
      <c r="N122" s="4193" t="str">
        <f t="shared" ref="N122:P122" si="7">H122</f>
        <v>700 kg H2/Load</v>
      </c>
      <c r="O122" s="4148"/>
      <c r="P122" s="4193" t="str">
        <f t="shared" si="7"/>
        <v>4400 kg H2/load</v>
      </c>
      <c r="Q122" s="4148"/>
      <c r="R122" s="286"/>
    </row>
    <row r="123" spans="1:18" ht="16" x14ac:dyDescent="0.2">
      <c r="A123" s="286"/>
      <c r="B123" s="8"/>
      <c r="C123" s="3326"/>
      <c r="D123" s="3280"/>
      <c r="E123" s="4197"/>
      <c r="F123" s="2149" t="str">
        <f>E109</f>
        <v>Low</v>
      </c>
      <c r="G123" s="2150" t="str">
        <f>F109</f>
        <v>High</v>
      </c>
      <c r="H123" s="2149" t="str">
        <f>F123</f>
        <v>Low</v>
      </c>
      <c r="I123" s="2150" t="str">
        <f>G123</f>
        <v>High</v>
      </c>
      <c r="J123" s="2149" t="str">
        <f>I109</f>
        <v>Low</v>
      </c>
      <c r="K123" s="2200" t="str">
        <f>J109</f>
        <v>High</v>
      </c>
      <c r="L123" s="2150" t="str">
        <f>F123</f>
        <v>Low</v>
      </c>
      <c r="M123" s="2150" t="str">
        <f t="shared" ref="M123:Q123" si="8">G123</f>
        <v>High</v>
      </c>
      <c r="N123" s="2151" t="str">
        <f t="shared" si="8"/>
        <v>Low</v>
      </c>
      <c r="O123" s="2149" t="str">
        <f t="shared" si="8"/>
        <v>High</v>
      </c>
      <c r="P123" s="2150" t="str">
        <f t="shared" si="8"/>
        <v>Low</v>
      </c>
      <c r="Q123" s="2149" t="str">
        <f t="shared" si="8"/>
        <v>High</v>
      </c>
      <c r="R123" s="286"/>
    </row>
    <row r="124" spans="1:18" ht="16" x14ac:dyDescent="0.2">
      <c r="A124" s="286"/>
      <c r="B124" s="8"/>
      <c r="C124" s="4204" t="str">
        <f>C110</f>
        <v>1.27 GW</v>
      </c>
      <c r="D124" s="4179" t="s">
        <v>1499</v>
      </c>
      <c r="E124" s="2141" t="str">
        <f>D110</f>
        <v xml:space="preserve">Small LH₂ carriers </v>
      </c>
      <c r="F124" s="2132">
        <f t="shared" ref="F124:G126" si="9">(SUM(F$87,E110,F$91,AVERAGE(F$93:F$96),F$100)/SUM(H$87,H$88,H$91,E$37:E$39,H$100))</f>
        <v>3.0943401256272596</v>
      </c>
      <c r="G124" s="2133">
        <f t="shared" si="9"/>
        <v>5.1169925928326041</v>
      </c>
      <c r="H124" s="2132">
        <f>(SUM(F$87,G110,F$91,AVERAGE(F$93:F$96),F$100)/SUM(H$87,H$89,H$91,E$37:E$39,H$100))</f>
        <v>3.0317369055236609</v>
      </c>
      <c r="I124" s="2133">
        <f>(SUM(G$87,H110,G$91,AVERAGE(G$93:G$96),G$100)/SUM(I$87,I$88,I$91,F$37:F$39,I$100))</f>
        <v>4.9131914454055758</v>
      </c>
      <c r="J124" s="2132">
        <f t="shared" ref="J124:K126" si="10">(SUM(F$87,I110,F$91,AVERAGE(F$93:F$96),F$100)/SUM(H$87,H$88,H$91,E$37:E$39,H$100))</f>
        <v>2.9922541928446869</v>
      </c>
      <c r="K124" s="2201">
        <f t="shared" si="10"/>
        <v>4.7846577671987562</v>
      </c>
      <c r="L124" s="2133">
        <f t="shared" ref="L124:M126" si="11">(SUM(F$87,K110,F$91,AVERAGE(F$93:F$96),F$100)/SUM(H$87,H$88,H$91,E$37:E$39,H$100))</f>
        <v>3.1106303945714915</v>
      </c>
      <c r="M124" s="2133">
        <f t="shared" si="11"/>
        <v>5.1501376081492616</v>
      </c>
      <c r="N124" s="2134">
        <f t="shared" ref="N124:O126" si="12">(SUM(F$87,M110,F$91,AVERAGE(F$93:F$96),F$100)/SUM(H$87,H$88,H$91,E$37:E$39,H$100))</f>
        <v>3.0480271744678928</v>
      </c>
      <c r="O124" s="2132">
        <f t="shared" si="12"/>
        <v>4.9463364607222324</v>
      </c>
      <c r="P124" s="2132">
        <f t="shared" ref="P124:Q126" si="13">(SUM(F$87,O110,F$91,AVERAGE(F$93:F$96),F$100)/SUM(H$87,H$88,H$91,E$37:E$39,H$100))</f>
        <v>3.107033680690094</v>
      </c>
      <c r="Q124" s="2133">
        <f t="shared" si="13"/>
        <v>5.1384287149839825</v>
      </c>
      <c r="R124" s="286"/>
    </row>
    <row r="125" spans="1:18" ht="16" x14ac:dyDescent="0.2">
      <c r="A125" s="286"/>
      <c r="B125" s="8"/>
      <c r="C125" s="4205"/>
      <c r="D125" s="4180"/>
      <c r="E125" s="2141" t="str">
        <f>D111</f>
        <v>Medium LH₂ carriers</v>
      </c>
      <c r="F125" s="2132">
        <f t="shared" si="9"/>
        <v>3.7365049732004652</v>
      </c>
      <c r="G125" s="2133">
        <f t="shared" si="9"/>
        <v>7.1814595899422935</v>
      </c>
      <c r="H125" s="2132">
        <f>(SUM(F$87,G111,F$91,AVERAGE(F$93:F$96),F$100)/SUM(H$87,H$88,H$91,E$37:E$39,H$100))</f>
        <v>3.3191501725098087</v>
      </c>
      <c r="I125" s="2133">
        <f>(SUM(G$87,H111,G$91,AVERAGE(G$93:G$96),G$100)/SUM(I$87,I$88,I$91,F$37:F$39,I$100))</f>
        <v>5.8227852737621015</v>
      </c>
      <c r="J125" s="2132">
        <f t="shared" si="10"/>
        <v>3.0559320879833152</v>
      </c>
      <c r="K125" s="2201">
        <f t="shared" si="10"/>
        <v>4.9658940857166396</v>
      </c>
      <c r="L125" s="2133">
        <f t="shared" si="11"/>
        <v>3.8451067661620097</v>
      </c>
      <c r="M125" s="2133">
        <f t="shared" si="11"/>
        <v>7.4024263587200068</v>
      </c>
      <c r="N125" s="2134">
        <f t="shared" si="12"/>
        <v>3.4277519654713537</v>
      </c>
      <c r="O125" s="2132">
        <f t="shared" si="12"/>
        <v>6.0437520425398148</v>
      </c>
      <c r="P125" s="2132">
        <f t="shared" si="13"/>
        <v>3.8211286736193606</v>
      </c>
      <c r="Q125" s="2133">
        <f t="shared" si="13"/>
        <v>7.3243670709514763</v>
      </c>
      <c r="R125" s="286"/>
    </row>
    <row r="126" spans="1:18" ht="34" x14ac:dyDescent="0.2">
      <c r="A126" s="286"/>
      <c r="B126" s="8"/>
      <c r="C126" s="4205"/>
      <c r="D126" s="4181"/>
      <c r="E126" s="2346" t="s">
        <v>1500</v>
      </c>
      <c r="F126" s="2135">
        <f t="shared" si="9"/>
        <v>6.0029691411058979</v>
      </c>
      <c r="G126" s="2136">
        <f t="shared" si="9"/>
        <v>10.824636643665272</v>
      </c>
      <c r="H126" s="2135">
        <f>(SUM(F$87,G112,F$91,AVERAGE(F$93:F$96),F$100)/SUM(H$87,H$88,H$91,E$37:E$39,H$100))</f>
        <v>4.3335499383432712</v>
      </c>
      <c r="I126" s="2136">
        <f>(SUM(G$87,H112,G$91,AVERAGE(G$93:G$96),G$100)/SUM(I$87,I$88,I$91,F$37:F$39,I$100))</f>
        <v>7.427950853214794</v>
      </c>
      <c r="J126" s="2135">
        <f t="shared" si="10"/>
        <v>3.2806776002372975</v>
      </c>
      <c r="K126" s="2202">
        <f t="shared" si="10"/>
        <v>5.2857228831011405</v>
      </c>
      <c r="L126" s="2136">
        <f t="shared" si="11"/>
        <v>6.4373763129520745</v>
      </c>
      <c r="M126" s="2136">
        <f t="shared" si="11"/>
        <v>11.377053565609556</v>
      </c>
      <c r="N126" s="2137">
        <f t="shared" si="12"/>
        <v>4.7679571101894496</v>
      </c>
      <c r="O126" s="2135">
        <f t="shared" si="12"/>
        <v>7.9803677751590767</v>
      </c>
      <c r="P126" s="2135">
        <f t="shared" si="13"/>
        <v>6.3414639427814787</v>
      </c>
      <c r="Q126" s="2136">
        <f t="shared" si="13"/>
        <v>11.181905346188232</v>
      </c>
      <c r="R126" s="286"/>
    </row>
    <row r="127" spans="1:18" ht="18" customHeight="1" x14ac:dyDescent="0.2">
      <c r="A127" s="286"/>
      <c r="B127" s="8"/>
      <c r="C127" s="4205"/>
      <c r="D127" s="4180" t="s">
        <v>1501</v>
      </c>
      <c r="E127" s="2142" t="str">
        <f>E124</f>
        <v xml:space="preserve">Small LH₂ carriers </v>
      </c>
      <c r="F127" s="2132">
        <f t="shared" ref="F127:G129" si="14">(SUM(F$92,E110,F$91,AVERAGE(F$93:F$96),F$100)/SUM(H$92,H$88,H$91,E$37:E$39,H$100))</f>
        <v>3.0363555302921781</v>
      </c>
      <c r="G127" s="2133">
        <f t="shared" si="14"/>
        <v>4.5017022800344533</v>
      </c>
      <c r="H127" s="2132">
        <f t="shared" ref="H127:I129" si="15">(SUM(F$92,G110,F$91,AVERAGE(F$93:F$96),F$100)/SUM(H$92,H$88,H$91,E$37:E$39,H$100))</f>
        <v>2.9737523101885794</v>
      </c>
      <c r="I127" s="2133">
        <f t="shared" si="15"/>
        <v>4.297901132607425</v>
      </c>
      <c r="J127" s="2132">
        <f t="shared" ref="J127:K129" si="16">(SUM(F$92,I110,F$91,AVERAGE(F$93:F$96),F$100)/SUM(H$92,H$88,H$91,E$37:E$39,H$100))</f>
        <v>2.9342695975096054</v>
      </c>
      <c r="K127" s="2201">
        <f t="shared" si="16"/>
        <v>4.1693674544006063</v>
      </c>
      <c r="L127" s="2133">
        <f t="shared" ref="L127:M129" si="17">(SUM(F$92,K110,F$91,AVERAGE(F$93:F$96),F$100)/SUM(H$92,H$88,H$91,E$37:E$39,H$100))</f>
        <v>3.05264579923641</v>
      </c>
      <c r="M127" s="2133">
        <f t="shared" si="17"/>
        <v>4.5348472953511108</v>
      </c>
      <c r="N127" s="2134">
        <f t="shared" ref="N127:O129" si="18">(SUM(F$92,M110,F$91,AVERAGE(F$93:F$96),F$100)/SUM(H$92,H$88,H$91,E$37:E$39,H$100))</f>
        <v>2.9900425791328114</v>
      </c>
      <c r="O127" s="2132">
        <f t="shared" si="18"/>
        <v>4.3310461479240816</v>
      </c>
      <c r="P127" s="2132">
        <f t="shared" ref="P127:Q129" si="19">(SUM(F$92,O110,F$91,AVERAGE(F$93:F$96),F$100)/SUM(H$92,H$88,H$91,E$37:E$39,H$100))</f>
        <v>3.0490490853550125</v>
      </c>
      <c r="Q127" s="2133">
        <f t="shared" si="19"/>
        <v>4.5231384021858316</v>
      </c>
      <c r="R127" s="286"/>
    </row>
    <row r="128" spans="1:18" ht="16" x14ac:dyDescent="0.2">
      <c r="A128" s="286"/>
      <c r="B128" s="8"/>
      <c r="C128" s="4205"/>
      <c r="D128" s="4180"/>
      <c r="E128" s="2142" t="str">
        <f t="shared" ref="E128:E129" si="20">E125</f>
        <v>Medium LH₂ carriers</v>
      </c>
      <c r="F128" s="2132">
        <f t="shared" si="14"/>
        <v>3.6785203778653837</v>
      </c>
      <c r="G128" s="2133">
        <f t="shared" si="14"/>
        <v>6.5661692771441427</v>
      </c>
      <c r="H128" s="2132">
        <f t="shared" si="15"/>
        <v>3.2611655771747272</v>
      </c>
      <c r="I128" s="2133">
        <f t="shared" si="15"/>
        <v>5.2074949609639507</v>
      </c>
      <c r="J128" s="2132">
        <f t="shared" si="16"/>
        <v>2.9979474926482337</v>
      </c>
      <c r="K128" s="2201">
        <f t="shared" si="16"/>
        <v>4.3506037729184897</v>
      </c>
      <c r="L128" s="2133">
        <f t="shared" si="17"/>
        <v>3.7871221708269278</v>
      </c>
      <c r="M128" s="2133">
        <f t="shared" si="17"/>
        <v>6.7871360459218559</v>
      </c>
      <c r="N128" s="2134">
        <f t="shared" si="18"/>
        <v>3.3697673701362714</v>
      </c>
      <c r="O128" s="2132">
        <f t="shared" si="18"/>
        <v>5.428461729741664</v>
      </c>
      <c r="P128" s="2132">
        <f t="shared" si="19"/>
        <v>3.7631440782842791</v>
      </c>
      <c r="Q128" s="2133">
        <f t="shared" si="19"/>
        <v>6.7090767581533264</v>
      </c>
      <c r="R128" s="286"/>
    </row>
    <row r="129" spans="1:18" ht="34" x14ac:dyDescent="0.2">
      <c r="A129" s="286"/>
      <c r="B129" s="8"/>
      <c r="C129" s="4205"/>
      <c r="D129" s="4180"/>
      <c r="E129" s="2347" t="str">
        <f t="shared" si="20"/>
        <v xml:space="preserve">Large future carriers    (under development) </v>
      </c>
      <c r="F129" s="2135">
        <f t="shared" si="14"/>
        <v>5.9449845457708159</v>
      </c>
      <c r="G129" s="2136">
        <f t="shared" si="14"/>
        <v>10.20934633086712</v>
      </c>
      <c r="H129" s="2135">
        <f t="shared" si="15"/>
        <v>4.2755653430081901</v>
      </c>
      <c r="I129" s="2136">
        <f t="shared" si="15"/>
        <v>6.812660540416644</v>
      </c>
      <c r="J129" s="2135">
        <f t="shared" si="16"/>
        <v>3.2226930049022156</v>
      </c>
      <c r="K129" s="2202">
        <f t="shared" si="16"/>
        <v>4.6704325703029896</v>
      </c>
      <c r="L129" s="2136">
        <f t="shared" si="17"/>
        <v>6.3793917176169943</v>
      </c>
      <c r="M129" s="2136">
        <f t="shared" si="17"/>
        <v>10.761763252811404</v>
      </c>
      <c r="N129" s="2137">
        <f t="shared" si="18"/>
        <v>4.7099725148543685</v>
      </c>
      <c r="O129" s="2135">
        <f t="shared" si="18"/>
        <v>7.3650774623609268</v>
      </c>
      <c r="P129" s="2135">
        <f t="shared" si="19"/>
        <v>6.2834793474463977</v>
      </c>
      <c r="Q129" s="2136">
        <f t="shared" si="19"/>
        <v>10.566615033390081</v>
      </c>
      <c r="R129" s="286"/>
    </row>
    <row r="130" spans="1:18" ht="16" x14ac:dyDescent="0.2">
      <c r="A130" s="286"/>
      <c r="B130" s="8"/>
      <c r="C130" s="4205"/>
      <c r="D130" s="4182" t="s">
        <v>1502</v>
      </c>
      <c r="E130" s="2143" t="str">
        <f>E127</f>
        <v xml:space="preserve">Small LH₂ carriers </v>
      </c>
      <c r="F130" s="2132">
        <f t="shared" ref="F130:G132" si="21">(SUM(F$87,E110,F$91,F$97,F$100)/SUM(H$87,H88,H$91,E$37,H$100))</f>
        <v>3.4532917082994863</v>
      </c>
      <c r="G130" s="2133">
        <f t="shared" si="21"/>
        <v>5.6502829916460424</v>
      </c>
      <c r="H130" s="2132">
        <f t="shared" ref="H130:I132" si="22">(SUM(F$87,G110,F$91,F$97,F$100)/SUM(H$87,H88,H$91,E$37,H$100))</f>
        <v>3.3892948310499822</v>
      </c>
      <c r="I130" s="2133">
        <f t="shared" si="22"/>
        <v>5.4425883716835006</v>
      </c>
      <c r="J130" s="2132">
        <f t="shared" ref="J130:K132" si="23">(SUM(F$87,I110,F$91,F$97,F$100)/SUM(H$87,H88,H$91,E$37,H$100))</f>
        <v>3.3489331641483071</v>
      </c>
      <c r="K130" s="2201">
        <f t="shared" si="23"/>
        <v>5.3115991511389424</v>
      </c>
      <c r="L130" s="2133">
        <f t="shared" ref="L130:M132" si="24">(SUM(F$87,K110,F$91,F$97,F$100)/SUM(H$87,H88,H$91,E$37,H$100))</f>
        <v>3.4699446271151664</v>
      </c>
      <c r="M130" s="2133">
        <f t="shared" si="24"/>
        <v>5.6840612183476882</v>
      </c>
      <c r="N130" s="2134">
        <f t="shared" ref="N130:O132" si="25">(SUM(F$87,M110,F$91,F$97,F$100)/SUM(H$87,H88,H$91,E$37,H$100))</f>
        <v>3.4059477498656627</v>
      </c>
      <c r="O130" s="2132">
        <f t="shared" si="25"/>
        <v>5.4763665983851464</v>
      </c>
      <c r="P130" s="2132">
        <f t="shared" ref="P130:Q132" si="26">(SUM(F$87,O110,F$91,F$97,F$100)/SUM(H$87,H88,H$91,E$37,H$100))</f>
        <v>3.4662678440936467</v>
      </c>
      <c r="Q130" s="2133">
        <f t="shared" si="26"/>
        <v>5.6721286353036433</v>
      </c>
      <c r="R130" s="286"/>
    </row>
    <row r="131" spans="1:18" ht="16" x14ac:dyDescent="0.2">
      <c r="A131" s="286"/>
      <c r="B131" s="8"/>
      <c r="C131" s="4205"/>
      <c r="D131" s="4183"/>
      <c r="E131" s="2143" t="str">
        <f t="shared" ref="E131:E132" si="27">E128</f>
        <v>Medium LH₂ carriers</v>
      </c>
      <c r="F131" s="2132">
        <f t="shared" si="21"/>
        <v>4.1097522682527972</v>
      </c>
      <c r="G131" s="2133">
        <f t="shared" si="21"/>
        <v>7.7541901276126479</v>
      </c>
      <c r="H131" s="2132">
        <f t="shared" si="22"/>
        <v>3.6831064199227734</v>
      </c>
      <c r="I131" s="2133">
        <f t="shared" si="22"/>
        <v>6.3695593278623654</v>
      </c>
      <c r="J131" s="2132">
        <f t="shared" si="23"/>
        <v>3.4140286405782692</v>
      </c>
      <c r="K131" s="2201">
        <f t="shared" si="23"/>
        <v>5.4962978575653123</v>
      </c>
      <c r="L131" s="2133">
        <f t="shared" si="24"/>
        <v>4.2207717270240002</v>
      </c>
      <c r="M131" s="2133">
        <f t="shared" si="24"/>
        <v>7.9793783056236203</v>
      </c>
      <c r="N131" s="2134">
        <f t="shared" si="25"/>
        <v>3.794125878693976</v>
      </c>
      <c r="O131" s="2132">
        <f t="shared" si="25"/>
        <v>6.5947475058733369</v>
      </c>
      <c r="P131" s="2132">
        <f t="shared" si="26"/>
        <v>4.1962598402138687</v>
      </c>
      <c r="Q131" s="2133">
        <f t="shared" si="26"/>
        <v>7.8998277519966518</v>
      </c>
      <c r="R131" s="286"/>
    </row>
    <row r="132" spans="1:18" ht="34" x14ac:dyDescent="0.2">
      <c r="A132" s="286"/>
      <c r="B132" s="8"/>
      <c r="C132" s="4205"/>
      <c r="D132" s="4184"/>
      <c r="E132" s="2348" t="str">
        <f t="shared" si="27"/>
        <v xml:space="preserve">Large future carriers    (under development) </v>
      </c>
      <c r="F132" s="2132">
        <f t="shared" si="21"/>
        <v>6.4266718916174259</v>
      </c>
      <c r="G132" s="2133">
        <f t="shared" si="21"/>
        <v>11.466967426377243</v>
      </c>
      <c r="H132" s="2135">
        <f t="shared" si="22"/>
        <v>4.7200884982973292</v>
      </c>
      <c r="I132" s="2136">
        <f t="shared" si="22"/>
        <v>8.0053904270015384</v>
      </c>
      <c r="J132" s="2135">
        <f t="shared" si="23"/>
        <v>3.6437773809193144</v>
      </c>
      <c r="K132" s="2202">
        <f t="shared" si="23"/>
        <v>5.8222367512589068</v>
      </c>
      <c r="L132" s="2136">
        <f t="shared" si="24"/>
        <v>6.8707497267022362</v>
      </c>
      <c r="M132" s="2136">
        <f t="shared" si="24"/>
        <v>12.029937871404673</v>
      </c>
      <c r="N132" s="2137">
        <f t="shared" si="25"/>
        <v>5.1641663333821404</v>
      </c>
      <c r="O132" s="2135">
        <f t="shared" si="25"/>
        <v>8.5683608720289683</v>
      </c>
      <c r="P132" s="2135">
        <f t="shared" si="26"/>
        <v>6.772702179461711</v>
      </c>
      <c r="Q132" s="2136">
        <f t="shared" si="26"/>
        <v>11.831061487337255</v>
      </c>
      <c r="R132" s="286"/>
    </row>
    <row r="133" spans="1:18" ht="17.25" customHeight="1" x14ac:dyDescent="0.2">
      <c r="A133" s="286"/>
      <c r="B133" s="8"/>
      <c r="C133" s="4205"/>
      <c r="D133" s="4183" t="s">
        <v>1503</v>
      </c>
      <c r="E133" s="2144" t="str">
        <f>E130</f>
        <v xml:space="preserve">Small LH₂ carriers </v>
      </c>
      <c r="F133" s="2138">
        <f t="shared" ref="F133:G135" si="28">(SUM(F$92,E110,F$91,F$97,F$100)/SUM(H$92,H88,H$91,E$37,H$100))</f>
        <v>3.3940162744818565</v>
      </c>
      <c r="G133" s="2139">
        <f t="shared" si="28"/>
        <v>5.023238005410124</v>
      </c>
      <c r="H133" s="2132">
        <f t="shared" ref="H133:I135" si="29">(SUM(F$92,G110,F$91,F$97,F$100)/SUM(H$92,H88,H$91,E$37,H$100))</f>
        <v>3.3300193972323529</v>
      </c>
      <c r="I133" s="2133">
        <f t="shared" si="29"/>
        <v>4.8155433854475822</v>
      </c>
      <c r="J133" s="2132">
        <f t="shared" ref="J133:K135" si="30">(SUM(F$92,I110,F$91,F$97,F$100)/SUM(H$92,H88,H$91,E$37,H$100))</f>
        <v>3.2896577303306773</v>
      </c>
      <c r="K133" s="2201">
        <f t="shared" si="30"/>
        <v>4.684554164903024</v>
      </c>
      <c r="L133" s="2133">
        <f t="shared" ref="L133:M135" si="31">(SUM(F$92,I110,F$91,F$97,F$100)/SUM(H$92,H88,H$91,E$37,H$100))</f>
        <v>3.2896577303306773</v>
      </c>
      <c r="M133" s="2133">
        <f t="shared" si="31"/>
        <v>4.684554164903024</v>
      </c>
      <c r="N133" s="2134">
        <f t="shared" ref="N133:O135" si="32">(SUM(F$92,M110,F$91,F$97,F$100)/SUM(H$92,H88,H$91,E$37,H$100))</f>
        <v>3.3466723160480329</v>
      </c>
      <c r="O133" s="2132">
        <f t="shared" si="32"/>
        <v>4.849321612149228</v>
      </c>
      <c r="P133" s="2132">
        <f t="shared" ref="P133:Q135" si="33">(SUM(F$92,O110,F$91,F$97,F$100)/SUM(H$92,H88,H$91,E$37,H$100))</f>
        <v>3.406992410276017</v>
      </c>
      <c r="Q133" s="2133">
        <f t="shared" si="33"/>
        <v>5.0450836490677249</v>
      </c>
      <c r="R133" s="286"/>
    </row>
    <row r="134" spans="1:18" ht="16" x14ac:dyDescent="0.2">
      <c r="A134" s="286"/>
      <c r="B134" s="8"/>
      <c r="C134" s="4205"/>
      <c r="D134" s="4183"/>
      <c r="E134" s="2143" t="str">
        <f t="shared" ref="E134:E135" si="34">E131</f>
        <v>Medium LH₂ carriers</v>
      </c>
      <c r="F134" s="2132">
        <f t="shared" si="28"/>
        <v>4.0504768344351678</v>
      </c>
      <c r="G134" s="2133">
        <f t="shared" si="28"/>
        <v>7.1271451413767295</v>
      </c>
      <c r="H134" s="2132">
        <f t="shared" si="29"/>
        <v>3.6238309861051436</v>
      </c>
      <c r="I134" s="2133">
        <f t="shared" si="29"/>
        <v>5.7425143416264461</v>
      </c>
      <c r="J134" s="2132">
        <f t="shared" si="30"/>
        <v>3.3547532067606398</v>
      </c>
      <c r="K134" s="2201">
        <f t="shared" si="30"/>
        <v>4.8692528713293939</v>
      </c>
      <c r="L134" s="2133">
        <f t="shared" si="31"/>
        <v>3.3547532067606398</v>
      </c>
      <c r="M134" s="2133">
        <f t="shared" si="31"/>
        <v>4.8692528713293939</v>
      </c>
      <c r="N134" s="2134">
        <f t="shared" si="32"/>
        <v>3.7348504448763462</v>
      </c>
      <c r="O134" s="2132">
        <f t="shared" si="32"/>
        <v>5.9677025196374185</v>
      </c>
      <c r="P134" s="2132">
        <f t="shared" si="33"/>
        <v>4.1369844063962393</v>
      </c>
      <c r="Q134" s="2133">
        <f t="shared" si="33"/>
        <v>7.2727827657607325</v>
      </c>
      <c r="R134" s="286"/>
    </row>
    <row r="135" spans="1:18" ht="35" thickBot="1" x14ac:dyDescent="0.25">
      <c r="A135" s="286"/>
      <c r="B135" s="8"/>
      <c r="C135" s="4206"/>
      <c r="D135" s="4185"/>
      <c r="E135" s="2350" t="str">
        <f t="shared" si="34"/>
        <v xml:space="preserve">Large future carriers    (under development) </v>
      </c>
      <c r="F135" s="2164">
        <f t="shared" si="28"/>
        <v>6.3673964577997966</v>
      </c>
      <c r="G135" s="2165">
        <f t="shared" si="28"/>
        <v>10.839922440141324</v>
      </c>
      <c r="H135" s="2164">
        <f t="shared" si="29"/>
        <v>4.6608130644796999</v>
      </c>
      <c r="I135" s="2165">
        <f t="shared" si="29"/>
        <v>7.3783454407656199</v>
      </c>
      <c r="J135" s="2164">
        <f t="shared" si="30"/>
        <v>3.5845019471016846</v>
      </c>
      <c r="K135" s="2203">
        <f t="shared" si="30"/>
        <v>5.1951917650229875</v>
      </c>
      <c r="L135" s="2165">
        <f t="shared" si="31"/>
        <v>3.5845019471016846</v>
      </c>
      <c r="M135" s="2165">
        <f t="shared" si="31"/>
        <v>5.1951917650229875</v>
      </c>
      <c r="N135" s="2166">
        <f t="shared" si="32"/>
        <v>5.1048908995645101</v>
      </c>
      <c r="O135" s="2164">
        <f t="shared" si="32"/>
        <v>7.9413158857930499</v>
      </c>
      <c r="P135" s="2164">
        <f t="shared" si="33"/>
        <v>6.7134267456440808</v>
      </c>
      <c r="Q135" s="2165">
        <f t="shared" si="33"/>
        <v>11.204016501101336</v>
      </c>
      <c r="R135" s="286"/>
    </row>
    <row r="136" spans="1:18" ht="16" x14ac:dyDescent="0.2">
      <c r="A136" s="286"/>
      <c r="B136" s="8"/>
      <c r="C136" s="4210" t="s">
        <v>1490</v>
      </c>
      <c r="D136" s="4207" t="s">
        <v>1499</v>
      </c>
      <c r="E136" s="2143" t="str">
        <f>E124</f>
        <v xml:space="preserve">Small LH₂ carriers </v>
      </c>
      <c r="F136" s="2132">
        <f t="shared" ref="F136:G138" si="35">(SUM(F$87,E113,F$91,AVERAGE(F$93:F$96),F$101)/SUM(J$87,J$88,J$91,E$37:E$39,J$101))</f>
        <v>2.876101439177948</v>
      </c>
      <c r="G136" s="2133">
        <f t="shared" si="35"/>
        <v>4.1520493647915826</v>
      </c>
      <c r="H136" s="2132">
        <f t="shared" ref="H136:I138" si="36">(SUM(F$87,G113,F$91,AVERAGE(F$93:F$96),F$101)/SUM(J$87,J$88,J$91,E$37:E$39,J$101))</f>
        <v>2.8454055610893034</v>
      </c>
      <c r="I136" s="2133">
        <f t="shared" si="36"/>
        <v>4.0518197334623052</v>
      </c>
      <c r="J136" s="2132">
        <f t="shared" ref="J136:K138" si="37">(SUM(F$87,I113,F$91,AVERAGE(F$93:F$96),F$101)/SUM(J$87,J$88,J$91,E$37:E$39,J$101))</f>
        <v>2.8260462288856694</v>
      </c>
      <c r="K136" s="2201">
        <f t="shared" si="37"/>
        <v>3.9886067273398638</v>
      </c>
      <c r="L136" s="2133">
        <f t="shared" ref="L136:M138" si="38">(SUM(F$87,K113,F$91,AVERAGE(F$93:F$96),F$101)/SUM(J$87,J$88,J$91,E$37:E$39,J$101))</f>
        <v>2.8840889533779501</v>
      </c>
      <c r="M136" s="2133">
        <f t="shared" si="38"/>
        <v>4.1683501202462656</v>
      </c>
      <c r="N136" s="2134">
        <f t="shared" ref="N136:O138" si="39">(SUM(F$87,M113,F$91,AVERAGE(F$93:F$96),F$101)/SUM(J$87,J$88,J$91,E$37:E$39,J$101))</f>
        <v>2.8533930752893055</v>
      </c>
      <c r="O136" s="2132">
        <f t="shared" si="39"/>
        <v>4.0681204889169882</v>
      </c>
      <c r="P136" s="2132">
        <f t="shared" ref="P136:Q138" si="40">(SUM(F$87,O113,F$91,AVERAGE(F$93:F$96),F$101)/SUM(J$87,J$88,J$91,E$37:E$39,J$101))</f>
        <v>2.8823253972758773</v>
      </c>
      <c r="Q136" s="2133">
        <f t="shared" si="40"/>
        <v>4.1625916735444379</v>
      </c>
      <c r="R136" s="286"/>
    </row>
    <row r="137" spans="1:18" ht="16" x14ac:dyDescent="0.2">
      <c r="A137" s="286"/>
      <c r="C137" s="4205"/>
      <c r="D137" s="4207"/>
      <c r="E137" s="2143" t="str">
        <f t="shared" ref="E137:E147" si="41">E125</f>
        <v>Medium LH₂ carriers</v>
      </c>
      <c r="F137" s="2132">
        <f t="shared" si="35"/>
        <v>3.1909704481730157</v>
      </c>
      <c r="G137" s="2133">
        <f t="shared" si="35"/>
        <v>5.167356533686946</v>
      </c>
      <c r="H137" s="2132">
        <f t="shared" si="36"/>
        <v>2.9863312609153851</v>
      </c>
      <c r="I137" s="2133">
        <f t="shared" si="36"/>
        <v>4.4991589914917673</v>
      </c>
      <c r="J137" s="2132">
        <f t="shared" si="37"/>
        <v>2.8572690462244932</v>
      </c>
      <c r="K137" s="2201">
        <f t="shared" si="37"/>
        <v>4.0777389506754904</v>
      </c>
      <c r="L137" s="2133">
        <f t="shared" si="38"/>
        <v>3.2442205428396984</v>
      </c>
      <c r="M137" s="2133">
        <f t="shared" si="38"/>
        <v>5.2760282367181643</v>
      </c>
      <c r="N137" s="2134">
        <f t="shared" si="39"/>
        <v>3.0395813555820679</v>
      </c>
      <c r="O137" s="2132">
        <f t="shared" si="39"/>
        <v>4.6078306945229865</v>
      </c>
      <c r="P137" s="2132">
        <f t="shared" si="40"/>
        <v>3.232463502159213</v>
      </c>
      <c r="Q137" s="2133">
        <f t="shared" si="40"/>
        <v>5.2376385920393149</v>
      </c>
      <c r="R137" s="286"/>
    </row>
    <row r="138" spans="1:18" ht="34" x14ac:dyDescent="0.2">
      <c r="A138" s="286"/>
      <c r="C138" s="4205"/>
      <c r="D138" s="4207"/>
      <c r="E138" s="2348" t="str">
        <f t="shared" si="41"/>
        <v xml:space="preserve">Large future carriers    (under development) </v>
      </c>
      <c r="F138" s="2132">
        <f t="shared" si="35"/>
        <v>4.3022728328614912</v>
      </c>
      <c r="G138" s="2133">
        <f t="shared" si="35"/>
        <v>6.9590750670317041</v>
      </c>
      <c r="H138" s="2132">
        <f t="shared" si="36"/>
        <v>3.4837160838309682</v>
      </c>
      <c r="I138" s="2133">
        <f t="shared" si="36"/>
        <v>5.2885812115437592</v>
      </c>
      <c r="J138" s="2132">
        <f t="shared" si="37"/>
        <v>2.9674672250674003</v>
      </c>
      <c r="K138" s="2201">
        <f t="shared" si="37"/>
        <v>4.2350311095030664</v>
      </c>
      <c r="L138" s="2133">
        <f t="shared" si="38"/>
        <v>4.5152732115282213</v>
      </c>
      <c r="M138" s="2133">
        <f t="shared" si="38"/>
        <v>7.2307543246097516</v>
      </c>
      <c r="N138" s="2134">
        <f t="shared" si="39"/>
        <v>3.6967164624976996</v>
      </c>
      <c r="O138" s="2132">
        <f t="shared" si="39"/>
        <v>5.5602604691218067</v>
      </c>
      <c r="P138" s="2132">
        <f t="shared" si="40"/>
        <v>4.4682450488062795</v>
      </c>
      <c r="Q138" s="2133">
        <f t="shared" si="40"/>
        <v>7.1347802129126263</v>
      </c>
      <c r="R138" s="286"/>
    </row>
    <row r="139" spans="1:18" ht="16" x14ac:dyDescent="0.2">
      <c r="A139" s="286"/>
      <c r="C139" s="4205"/>
      <c r="D139" s="4179" t="s">
        <v>1501</v>
      </c>
      <c r="E139" s="2144" t="str">
        <f t="shared" si="41"/>
        <v xml:space="preserve">Small LH₂ carriers </v>
      </c>
      <c r="F139" s="2138">
        <f t="shared" ref="F139:G141" si="42">(SUM(F$92,E113,F$91,AVERAGE(F$93:F$96),F$101)/SUM(J$92,J$88,J$91,E$37:E$39,J$101))</f>
        <v>2.8476701848993402</v>
      </c>
      <c r="G139" s="2139">
        <f t="shared" si="42"/>
        <v>3.8494489035536739</v>
      </c>
      <c r="H139" s="2138">
        <f t="shared" ref="H139:I141" si="43">(SUM(F$92,G113,F$91,AVERAGE(F$93:F$96),F$101)/SUM(J$92,J$88,J$91,E$37:E$39,J$101))</f>
        <v>2.8169743068106956</v>
      </c>
      <c r="I139" s="2139">
        <f t="shared" si="43"/>
        <v>3.7492192722243969</v>
      </c>
      <c r="J139" s="2138">
        <f t="shared" ref="J139:K141" si="44">(SUM(F$92,I113,F$91,AVERAGE(F$93:F$96),F$101)/SUM(J$92,J$88,J$91,E$37:E$39,J$101))</f>
        <v>2.797614974607062</v>
      </c>
      <c r="K139" s="2204">
        <f t="shared" si="44"/>
        <v>3.686006266101955</v>
      </c>
      <c r="L139" s="2139">
        <f t="shared" ref="L139:M141" si="45">(SUM(F$92,K113,F$91,AVERAGE(F$93:F$96),F$101)/SUM(J$92,J$88,J$91,E$37:E$39,J$101))</f>
        <v>2.8556576990993428</v>
      </c>
      <c r="M139" s="2139">
        <f t="shared" si="45"/>
        <v>3.8657496590083569</v>
      </c>
      <c r="N139" s="2140">
        <f t="shared" ref="N139:O141" si="46">(SUM(F$92,M113,F$91,AVERAGE(F$93:F$96),F$101)/SUM(J$92,J$88,J$91,E$37:E$39,J$101))</f>
        <v>2.8249618210106981</v>
      </c>
      <c r="O139" s="2138">
        <f t="shared" si="46"/>
        <v>3.7655200276790795</v>
      </c>
      <c r="P139" s="2138">
        <f t="shared" ref="P139:Q141" si="47">(SUM(F$92,O113,F$91,AVERAGE(F$93:F$96),F$101)/SUM(J$92,J$88,J$91,E$37:E$39,J$101))</f>
        <v>2.8538941429972695</v>
      </c>
      <c r="Q139" s="2139">
        <f t="shared" si="47"/>
        <v>3.8599912123065288</v>
      </c>
      <c r="R139" s="286"/>
    </row>
    <row r="140" spans="1:18" ht="16" x14ac:dyDescent="0.2">
      <c r="A140" s="286"/>
      <c r="C140" s="4205"/>
      <c r="D140" s="4180"/>
      <c r="E140" s="2143" t="str">
        <f t="shared" si="41"/>
        <v>Medium LH₂ carriers</v>
      </c>
      <c r="F140" s="2132">
        <f t="shared" si="42"/>
        <v>3.1625391938944079</v>
      </c>
      <c r="G140" s="2133">
        <f t="shared" si="42"/>
        <v>4.864756072449036</v>
      </c>
      <c r="H140" s="2132">
        <f t="shared" si="43"/>
        <v>2.9579000066367773</v>
      </c>
      <c r="I140" s="2133">
        <f t="shared" si="43"/>
        <v>4.1965585302538582</v>
      </c>
      <c r="J140" s="2132">
        <f t="shared" si="44"/>
        <v>2.8288377919458854</v>
      </c>
      <c r="K140" s="2201">
        <f t="shared" si="44"/>
        <v>3.7751384894375812</v>
      </c>
      <c r="L140" s="2133">
        <f t="shared" si="45"/>
        <v>3.2157892885610906</v>
      </c>
      <c r="M140" s="2133">
        <f t="shared" si="45"/>
        <v>4.9734277754802561</v>
      </c>
      <c r="N140" s="2134">
        <f t="shared" si="46"/>
        <v>3.0111501013034601</v>
      </c>
      <c r="O140" s="2132">
        <f t="shared" si="46"/>
        <v>4.3052302332850774</v>
      </c>
      <c r="P140" s="2132">
        <f t="shared" si="47"/>
        <v>3.2040322478806051</v>
      </c>
      <c r="Q140" s="2133">
        <f t="shared" si="47"/>
        <v>4.9350381308014049</v>
      </c>
      <c r="R140" s="286"/>
    </row>
    <row r="141" spans="1:18" ht="34" x14ac:dyDescent="0.2">
      <c r="A141" s="286"/>
      <c r="C141" s="4205"/>
      <c r="D141" s="4181"/>
      <c r="E141" s="2349" t="str">
        <f t="shared" si="41"/>
        <v xml:space="preserve">Large future carriers    (under development) </v>
      </c>
      <c r="F141" s="2135">
        <f t="shared" si="42"/>
        <v>4.2738415785828829</v>
      </c>
      <c r="G141" s="2136">
        <f t="shared" si="42"/>
        <v>6.6564746057937949</v>
      </c>
      <c r="H141" s="2135">
        <f t="shared" si="43"/>
        <v>3.4552848295523604</v>
      </c>
      <c r="I141" s="2136">
        <f t="shared" si="43"/>
        <v>4.98598075030585</v>
      </c>
      <c r="J141" s="2135">
        <f t="shared" si="44"/>
        <v>2.9390359707887925</v>
      </c>
      <c r="K141" s="2202">
        <f t="shared" si="44"/>
        <v>3.9324306482651576</v>
      </c>
      <c r="L141" s="2136">
        <f t="shared" si="45"/>
        <v>4.4868419572496139</v>
      </c>
      <c r="M141" s="2136">
        <f t="shared" si="45"/>
        <v>6.9281538633718416</v>
      </c>
      <c r="N141" s="2137">
        <f t="shared" si="46"/>
        <v>3.6682852082190913</v>
      </c>
      <c r="O141" s="2135">
        <f t="shared" si="46"/>
        <v>5.2576600078838966</v>
      </c>
      <c r="P141" s="2135">
        <f t="shared" si="47"/>
        <v>4.4398137945276721</v>
      </c>
      <c r="Q141" s="2136">
        <f t="shared" si="47"/>
        <v>6.8321797516747163</v>
      </c>
      <c r="R141" s="286"/>
    </row>
    <row r="142" spans="1:18" ht="16" x14ac:dyDescent="0.2">
      <c r="A142" s="286"/>
      <c r="C142" s="4205"/>
      <c r="D142" s="4183" t="s">
        <v>1502</v>
      </c>
      <c r="E142" s="2143" t="str">
        <f t="shared" si="41"/>
        <v xml:space="preserve">Small LH₂ carriers </v>
      </c>
      <c r="F142" s="2132">
        <f t="shared" ref="F142:G144" si="48">(SUM(F$87,E113,F$91,F$97,F$101)/SUM(J$87,J88,J$91,E$37,J$101))</f>
        <v>3.0477740875098411</v>
      </c>
      <c r="G142" s="2133">
        <f t="shared" si="48"/>
        <v>4.4028213631806317</v>
      </c>
      <c r="H142" s="2132">
        <f t="shared" ref="H142:I144" si="49">(SUM(F$87,G113,F$91,F$97,F$101)/SUM(J$87,J88,J$91,E$37,J$101))</f>
        <v>3.0167469083459486</v>
      </c>
      <c r="I142" s="2133">
        <f t="shared" si="49"/>
        <v>4.30165907904051</v>
      </c>
      <c r="J142" s="2132">
        <f t="shared" ref="J142:K144" si="50">(SUM(F$87,I113,F$91,F$97,F$101)/SUM(J$87,J88,J$91,E$37,J$101))</f>
        <v>2.9971786305778125</v>
      </c>
      <c r="K142" s="2201">
        <f t="shared" si="50"/>
        <v>4.2378578657475927</v>
      </c>
      <c r="L142" s="2133">
        <f t="shared" ref="L142:M144" si="51">(SUM(F$87,K113,F$91,F$97,F$101)/SUM(J$87,J88,J$91,E$37,J$101))</f>
        <v>3.0558478110710929</v>
      </c>
      <c r="M142" s="2133">
        <f t="shared" si="51"/>
        <v>4.419273799781819</v>
      </c>
      <c r="N142" s="2134">
        <f t="shared" ref="N142:O144" si="52">(SUM(F$87,M113,F$91,F$97,F$101)/SUM(J$87,J88,J$91,E$37,J$101))</f>
        <v>3.0248206319072009</v>
      </c>
      <c r="O142" s="2132">
        <f t="shared" si="52"/>
        <v>4.3181115156416974</v>
      </c>
      <c r="P142" s="2132">
        <f t="shared" ref="P142:Q144" si="53">(SUM(F$87,O113,F$91,F$97,F$101)/SUM(J$87,J88,J$91,E$37,J$101))</f>
        <v>3.0540652208814079</v>
      </c>
      <c r="Q142" s="2133">
        <f t="shared" si="53"/>
        <v>4.4134617698089427</v>
      </c>
      <c r="R142" s="286"/>
    </row>
    <row r="143" spans="1:18" ht="16" x14ac:dyDescent="0.2">
      <c r="A143" s="286"/>
      <c r="C143" s="4205"/>
      <c r="D143" s="4183"/>
      <c r="E143" s="2143" t="str">
        <f t="shared" si="41"/>
        <v>Medium LH₂ carriers</v>
      </c>
      <c r="F143" s="2132">
        <f t="shared" si="48"/>
        <v>3.3660414824686837</v>
      </c>
      <c r="G143" s="2133">
        <f t="shared" si="48"/>
        <v>5.4275761282846453</v>
      </c>
      <c r="H143" s="2132">
        <f t="shared" si="49"/>
        <v>3.1591936213760698</v>
      </c>
      <c r="I143" s="2133">
        <f t="shared" si="49"/>
        <v>4.7531609006838362</v>
      </c>
      <c r="J143" s="2132">
        <f t="shared" si="50"/>
        <v>3.0287384362551593</v>
      </c>
      <c r="K143" s="2201">
        <f t="shared" si="50"/>
        <v>4.3278194787310538</v>
      </c>
      <c r="L143" s="2133">
        <f t="shared" si="51"/>
        <v>3.4198663062103636</v>
      </c>
      <c r="M143" s="2133">
        <f t="shared" si="51"/>
        <v>5.537259038959224</v>
      </c>
      <c r="N143" s="2134">
        <f t="shared" si="52"/>
        <v>3.2130184451177493</v>
      </c>
      <c r="O143" s="2132">
        <f t="shared" si="52"/>
        <v>4.8628438113584158</v>
      </c>
      <c r="P143" s="2132">
        <f t="shared" si="53"/>
        <v>3.4079823716124626</v>
      </c>
      <c r="Q143" s="2133">
        <f t="shared" si="53"/>
        <v>5.4985121724733874</v>
      </c>
      <c r="R143" s="286"/>
    </row>
    <row r="144" spans="1:18" ht="34" x14ac:dyDescent="0.2">
      <c r="A144" s="286"/>
      <c r="C144" s="4205"/>
      <c r="D144" s="4184"/>
      <c r="E144" s="2349" t="str">
        <f t="shared" si="41"/>
        <v xml:space="preserve">Large future carriers    (under development) </v>
      </c>
      <c r="F144" s="2135">
        <f t="shared" si="48"/>
        <v>4.4893381705587174</v>
      </c>
      <c r="G144" s="2136">
        <f t="shared" si="48"/>
        <v>7.2359668902329037</v>
      </c>
      <c r="H144" s="2135">
        <f t="shared" si="49"/>
        <v>3.6619467261882601</v>
      </c>
      <c r="I144" s="2136">
        <f t="shared" si="49"/>
        <v>5.5499288212308837</v>
      </c>
      <c r="J144" s="2135">
        <f t="shared" si="50"/>
        <v>3.1401259857046195</v>
      </c>
      <c r="K144" s="2202">
        <f t="shared" si="50"/>
        <v>4.4865752663489271</v>
      </c>
      <c r="L144" s="2136">
        <f t="shared" si="51"/>
        <v>4.7046374655254368</v>
      </c>
      <c r="M144" s="2136">
        <f t="shared" si="51"/>
        <v>7.5101741669193514</v>
      </c>
      <c r="N144" s="2135">
        <f t="shared" si="52"/>
        <v>3.8772460211549791</v>
      </c>
      <c r="O144" s="2136">
        <f t="shared" si="52"/>
        <v>5.8241360979173304</v>
      </c>
      <c r="P144" s="2135">
        <f t="shared" si="53"/>
        <v>4.6571017271338331</v>
      </c>
      <c r="Q144" s="2136">
        <f t="shared" si="53"/>
        <v>7.4133070007047595</v>
      </c>
      <c r="R144" s="286"/>
    </row>
    <row r="145" spans="1:18" ht="16" x14ac:dyDescent="0.2">
      <c r="A145" s="286"/>
      <c r="C145" s="4205"/>
      <c r="D145" s="4208" t="s">
        <v>1503</v>
      </c>
      <c r="E145" s="2143" t="str">
        <f t="shared" si="41"/>
        <v xml:space="preserve">Small LH₂ carriers </v>
      </c>
      <c r="F145" s="2132">
        <f t="shared" ref="F145:G147" si="54">(SUM(F$91,E113,F$92,F$97,F$101)/SUM(J88,J$91,J$92,E$37,J$101))</f>
        <v>3.0190359742749284</v>
      </c>
      <c r="G145" s="2132">
        <f t="shared" si="54"/>
        <v>4.0974051560700353</v>
      </c>
      <c r="H145" s="2132">
        <f t="shared" ref="H145:I147" si="55">(SUM(F$91,G113,F$92,F$97,F$101)/SUM(J88,J$91,J$92,E$37,J$101))</f>
        <v>2.9880087951110363</v>
      </c>
      <c r="I145" s="2132">
        <f t="shared" si="55"/>
        <v>3.9962428719299141</v>
      </c>
      <c r="J145" s="2132">
        <f t="shared" ref="J145:K147" si="56">(SUM(F$91,I113,F$92,F$97,F$101)/SUM(J88,J$91,J$92,E$37,J$101))</f>
        <v>2.9684405173428998</v>
      </c>
      <c r="K145" s="2204">
        <f t="shared" si="56"/>
        <v>3.9324416586369968</v>
      </c>
      <c r="L145" s="2133">
        <f t="shared" ref="L145:M147" si="57">(SUM(F$91,K113,F$92,F$97,F$101)/SUM(J88,J$91,J$92,E$37,J$101))</f>
        <v>3.0271096978361802</v>
      </c>
      <c r="M145" s="2132">
        <f t="shared" si="57"/>
        <v>4.1138575926712218</v>
      </c>
      <c r="N145" s="2132">
        <f t="shared" ref="N145:O147" si="58">(SUM(F$91,M113,F$92,F$97,F$101)/SUM(J88,J$91,J$92,E$37,J$101))</f>
        <v>2.9960825186722881</v>
      </c>
      <c r="O145" s="2134">
        <f t="shared" si="58"/>
        <v>4.012695308531101</v>
      </c>
      <c r="P145" s="2132">
        <f t="shared" ref="P145:Q147" si="59">(SUM(F$91,O113,F$92,F$97,F$101)/SUM(J88,J$91,J$92,E$37,J$101))</f>
        <v>3.0253271076464952</v>
      </c>
      <c r="Q145" s="2132">
        <f t="shared" si="59"/>
        <v>4.1080455626983463</v>
      </c>
      <c r="R145" s="286"/>
    </row>
    <row r="146" spans="1:18" ht="16" x14ac:dyDescent="0.2">
      <c r="A146" s="286"/>
      <c r="C146" s="4205"/>
      <c r="D146" s="4208"/>
      <c r="E146" s="2143" t="str">
        <f t="shared" si="41"/>
        <v>Medium LH₂ carriers</v>
      </c>
      <c r="F146" s="2132">
        <f t="shared" si="54"/>
        <v>3.3373033692337715</v>
      </c>
      <c r="G146" s="2132">
        <f t="shared" si="54"/>
        <v>5.1221599211740481</v>
      </c>
      <c r="H146" s="2132">
        <f t="shared" si="55"/>
        <v>3.1304555081411571</v>
      </c>
      <c r="I146" s="2132">
        <f t="shared" si="55"/>
        <v>4.4477446935732399</v>
      </c>
      <c r="J146" s="2132">
        <f t="shared" si="56"/>
        <v>3.000000323020247</v>
      </c>
      <c r="K146" s="2201">
        <f t="shared" si="56"/>
        <v>4.0224032716204574</v>
      </c>
      <c r="L146" s="2133">
        <f t="shared" si="57"/>
        <v>3.3911281929754509</v>
      </c>
      <c r="M146" s="2132">
        <f t="shared" si="57"/>
        <v>5.2318428318486276</v>
      </c>
      <c r="N146" s="2132">
        <f t="shared" si="58"/>
        <v>3.1842803318828365</v>
      </c>
      <c r="O146" s="2134">
        <f t="shared" si="58"/>
        <v>4.5574276042478195</v>
      </c>
      <c r="P146" s="2132">
        <f t="shared" si="59"/>
        <v>3.3792442583775504</v>
      </c>
      <c r="Q146" s="2132">
        <f t="shared" si="59"/>
        <v>5.1930959653627902</v>
      </c>
      <c r="R146" s="286"/>
    </row>
    <row r="147" spans="1:18" ht="34" x14ac:dyDescent="0.2">
      <c r="A147" s="286"/>
      <c r="C147" s="4211"/>
      <c r="D147" s="4209"/>
      <c r="E147" s="2349" t="str">
        <f t="shared" si="41"/>
        <v xml:space="preserve">Large future carriers    (under development) </v>
      </c>
      <c r="F147" s="2135">
        <f t="shared" si="54"/>
        <v>4.4606000573238056</v>
      </c>
      <c r="G147" s="2135">
        <f t="shared" si="54"/>
        <v>6.9305506831223074</v>
      </c>
      <c r="H147" s="2135">
        <f t="shared" si="55"/>
        <v>3.6332086129533483</v>
      </c>
      <c r="I147" s="2135">
        <f t="shared" si="55"/>
        <v>5.2445126141202865</v>
      </c>
      <c r="J147" s="2135">
        <f t="shared" si="56"/>
        <v>3.1113878724697073</v>
      </c>
      <c r="K147" s="2202">
        <f t="shared" si="56"/>
        <v>4.1811590592383299</v>
      </c>
      <c r="L147" s="2136">
        <f t="shared" si="57"/>
        <v>4.6758993522905232</v>
      </c>
      <c r="M147" s="2135">
        <f t="shared" si="57"/>
        <v>7.2047579598087541</v>
      </c>
      <c r="N147" s="2135">
        <f t="shared" si="58"/>
        <v>3.8485079079200668</v>
      </c>
      <c r="O147" s="2136">
        <f t="shared" si="58"/>
        <v>5.5187198908067341</v>
      </c>
      <c r="P147" s="2135">
        <f t="shared" si="59"/>
        <v>4.6283636138989204</v>
      </c>
      <c r="Q147" s="2135">
        <f t="shared" si="59"/>
        <v>7.1078907935941622</v>
      </c>
      <c r="R147" s="286"/>
    </row>
    <row r="148" spans="1:18" ht="16" thickBot="1" x14ac:dyDescent="0.25">
      <c r="A148" s="286"/>
      <c r="B148" s="288"/>
      <c r="C148" s="289"/>
      <c r="D148" s="2078"/>
      <c r="E148" s="2079"/>
      <c r="F148" s="2079"/>
      <c r="G148" s="2079"/>
      <c r="H148" s="2079"/>
      <c r="I148" s="2079"/>
      <c r="J148" s="842"/>
      <c r="K148" s="289"/>
      <c r="L148" s="289"/>
      <c r="M148" s="289"/>
      <c r="N148" s="2351"/>
      <c r="O148" s="289"/>
      <c r="P148" s="289"/>
      <c r="Q148" s="289"/>
      <c r="R148" s="290"/>
    </row>
    <row r="149" spans="1:18" ht="15" customHeight="1" x14ac:dyDescent="0.2">
      <c r="A149" s="286"/>
      <c r="D149" s="3621" t="s">
        <v>1504</v>
      </c>
      <c r="E149" s="3621"/>
      <c r="F149" s="3621"/>
      <c r="G149" s="3621"/>
      <c r="H149" s="3621"/>
      <c r="I149" s="3621"/>
      <c r="J149" s="3621"/>
      <c r="K149" s="3621"/>
      <c r="R149" s="286"/>
    </row>
    <row r="150" spans="1:18" x14ac:dyDescent="0.2">
      <c r="A150" s="286"/>
      <c r="D150" s="3428"/>
      <c r="E150" s="3428"/>
      <c r="F150" s="3428"/>
      <c r="G150" s="3428"/>
      <c r="H150" s="3428"/>
      <c r="I150" s="3428"/>
      <c r="J150" s="3428"/>
      <c r="K150" s="3428"/>
      <c r="R150" s="286"/>
    </row>
    <row r="151" spans="1:18" x14ac:dyDescent="0.2">
      <c r="A151" s="286"/>
      <c r="H151" s="577"/>
      <c r="I151" s="577"/>
      <c r="R151" s="286"/>
    </row>
    <row r="152" spans="1:18" x14ac:dyDescent="0.2">
      <c r="A152" s="286"/>
      <c r="D152" s="840"/>
      <c r="E152" s="577"/>
      <c r="F152" s="4173" t="str">
        <f>D100</f>
        <v>Electrolyser Production 1.27GW</v>
      </c>
      <c r="G152" s="4174"/>
      <c r="H152" s="4173" t="str">
        <f>D101</f>
        <v>Electrolyser Production 2.54GW</v>
      </c>
      <c r="I152" s="4174"/>
      <c r="R152" s="286"/>
    </row>
    <row r="153" spans="1:18" x14ac:dyDescent="0.2">
      <c r="A153" s="286"/>
      <c r="D153" s="4149" t="str">
        <f>D84</f>
        <v>Hydrogen Chain Infrustructure</v>
      </c>
      <c r="E153" s="4150"/>
      <c r="F153" s="4098" t="s">
        <v>1505</v>
      </c>
      <c r="G153" s="4178"/>
      <c r="H153" s="1831" t="str">
        <f>F153</f>
        <v>LCOH Delevered (A$/kg)</v>
      </c>
      <c r="I153" s="1832"/>
      <c r="J153" s="1827" t="s">
        <v>16</v>
      </c>
      <c r="K153" s="1828"/>
      <c r="R153" s="286"/>
    </row>
    <row r="154" spans="1:18" x14ac:dyDescent="0.2">
      <c r="A154" s="286"/>
      <c r="D154" s="3438"/>
      <c r="E154" s="4103"/>
      <c r="F154" s="1819" t="s">
        <v>129</v>
      </c>
      <c r="G154" s="1819" t="s">
        <v>139</v>
      </c>
      <c r="H154" s="1834" t="str">
        <f>F154</f>
        <v>Low</v>
      </c>
      <c r="I154" s="1833" t="str">
        <f>G154</f>
        <v>High</v>
      </c>
      <c r="J154" s="1829"/>
      <c r="K154" s="1830"/>
      <c r="R154" s="286"/>
    </row>
    <row r="155" spans="1:18" x14ac:dyDescent="0.2">
      <c r="A155" s="286"/>
      <c r="C155" s="442"/>
      <c r="D155" s="2094" t="s">
        <v>1443</v>
      </c>
      <c r="E155" s="2095"/>
      <c r="F155" s="2096">
        <f t="shared" ref="F155:G158" si="60">(SUM(F$87,F$88,F$91,F93,F$100)/SUM(H$87,H$88,H$91,E$37:E$39,H$100))</f>
        <v>3.1273440794950225</v>
      </c>
      <c r="G155" s="2096">
        <f t="shared" si="60"/>
        <v>6.7777793372136115</v>
      </c>
      <c r="H155" s="2097">
        <f t="shared" ref="H155:I158" si="61">(SUM(F$87,F$88,F$91,F93,F$101)/SUM(J$87,J$88,J$91,E$37:E$39,J$101))</f>
        <v>2.8922840787081765</v>
      </c>
      <c r="I155" s="2097">
        <f t="shared" si="61"/>
        <v>4.9688261357146173</v>
      </c>
      <c r="J155" s="2098" t="s">
        <v>1506</v>
      </c>
      <c r="K155" s="2099"/>
      <c r="R155" s="286"/>
    </row>
    <row r="156" spans="1:18" hidden="1" x14ac:dyDescent="0.2">
      <c r="A156" s="286"/>
      <c r="C156" s="442"/>
      <c r="D156" s="2100" t="s">
        <v>1443</v>
      </c>
      <c r="E156" s="2101"/>
      <c r="F156" s="2096">
        <f t="shared" si="60"/>
        <v>3.1272959147940735</v>
      </c>
      <c r="G156" s="2096">
        <f t="shared" si="60"/>
        <v>6.7773873437465539</v>
      </c>
      <c r="H156" s="2097">
        <f t="shared" si="61"/>
        <v>2.8922604623864272</v>
      </c>
      <c r="I156" s="2097">
        <f t="shared" si="61"/>
        <v>4.9686333528908575</v>
      </c>
      <c r="J156" s="2102" t="s">
        <v>1507</v>
      </c>
      <c r="K156" s="2103"/>
      <c r="R156" s="286"/>
    </row>
    <row r="157" spans="1:18" hidden="1" x14ac:dyDescent="0.2">
      <c r="A157" s="286"/>
      <c r="C157" s="442"/>
      <c r="D157" s="2104" t="s">
        <v>1443</v>
      </c>
      <c r="E157" s="2099"/>
      <c r="F157" s="2096">
        <f t="shared" si="60"/>
        <v>3.1271177175692242</v>
      </c>
      <c r="G157" s="2096">
        <f t="shared" si="60"/>
        <v>6.7768582020839965</v>
      </c>
      <c r="H157" s="2097">
        <f t="shared" si="61"/>
        <v>2.8921730879625454</v>
      </c>
      <c r="I157" s="2097">
        <f t="shared" si="61"/>
        <v>4.9683731204317736</v>
      </c>
      <c r="J157" s="2105" t="s">
        <v>1508</v>
      </c>
      <c r="K157" s="2099"/>
      <c r="R157" s="286"/>
    </row>
    <row r="158" spans="1:18" hidden="1" x14ac:dyDescent="0.2">
      <c r="A158" s="286"/>
      <c r="C158" s="442"/>
      <c r="D158" s="2100" t="s">
        <v>1443</v>
      </c>
      <c r="E158" s="2103"/>
      <c r="F158" s="2096">
        <f t="shared" si="60"/>
        <v>3.1270695528682748</v>
      </c>
      <c r="G158" s="2096">
        <f t="shared" si="60"/>
        <v>6.7764662086169398</v>
      </c>
      <c r="H158" s="2097">
        <f t="shared" si="61"/>
        <v>2.8921494716407961</v>
      </c>
      <c r="I158" s="2097">
        <f t="shared" si="61"/>
        <v>4.9681803376080138</v>
      </c>
      <c r="J158" s="2102" t="s">
        <v>1509</v>
      </c>
      <c r="K158" s="2103"/>
      <c r="R158" s="286"/>
    </row>
    <row r="159" spans="1:18" x14ac:dyDescent="0.2">
      <c r="A159" s="286"/>
      <c r="C159" s="442"/>
      <c r="D159" s="2104" t="s">
        <v>1444</v>
      </c>
      <c r="E159" s="2099"/>
      <c r="F159" s="2106">
        <f t="shared" ref="F159:G161" si="62">(SUM(F$87,F$89,F$91,F93,$F$100)/SUM(H$87,H$89,H$91,E$37:E$39,H$100))</f>
        <v>3.1069980329613531</v>
      </c>
      <c r="G159" s="2096">
        <f t="shared" si="62"/>
        <v>296.33153645416741</v>
      </c>
      <c r="H159" s="2096">
        <f t="shared" ref="H159:I162" si="63">(SUM(F$87,F$89,F$91,F93,F$101)/SUM(J$87,J$88,J$91,E$37:E$39,J$101))</f>
        <v>2.8823079183293672</v>
      </c>
      <c r="I159" s="2096">
        <f t="shared" si="63"/>
        <v>147.63198441912704</v>
      </c>
      <c r="J159" s="2105" t="s">
        <v>1506</v>
      </c>
      <c r="K159" s="2099"/>
      <c r="R159" s="286"/>
    </row>
    <row r="160" spans="1:18" hidden="1" x14ac:dyDescent="0.2">
      <c r="A160" s="286"/>
      <c r="C160" s="442"/>
      <c r="D160" s="2100" t="s">
        <v>1444</v>
      </c>
      <c r="E160" s="2103"/>
      <c r="F160" s="2107">
        <f t="shared" si="62"/>
        <v>3.1069498682604042</v>
      </c>
      <c r="G160" s="2108">
        <f t="shared" si="62"/>
        <v>296.33114446070039</v>
      </c>
      <c r="H160" s="2096">
        <f t="shared" si="63"/>
        <v>2.8822843020076179</v>
      </c>
      <c r="I160" s="2096">
        <f t="shared" si="63"/>
        <v>147.63179163630329</v>
      </c>
      <c r="J160" s="2102" t="s">
        <v>1507</v>
      </c>
      <c r="K160" s="2103"/>
      <c r="R160" s="286"/>
    </row>
    <row r="161" spans="1:18" hidden="1" x14ac:dyDescent="0.2">
      <c r="A161" s="286"/>
      <c r="C161" s="442"/>
      <c r="D161" s="2104" t="s">
        <v>1444</v>
      </c>
      <c r="E161" s="2099"/>
      <c r="F161" s="2106">
        <f t="shared" si="62"/>
        <v>3.1067716710355548</v>
      </c>
      <c r="G161" s="2096">
        <f t="shared" si="62"/>
        <v>296.33061531903786</v>
      </c>
      <c r="H161" s="2096">
        <f t="shared" si="63"/>
        <v>2.8821969275837356</v>
      </c>
      <c r="I161" s="2096">
        <f t="shared" si="63"/>
        <v>147.63153140384424</v>
      </c>
      <c r="J161" s="2105" t="s">
        <v>1508</v>
      </c>
      <c r="K161" s="2099"/>
      <c r="R161" s="286"/>
    </row>
    <row r="162" spans="1:18" hidden="1" x14ac:dyDescent="0.2">
      <c r="A162" s="286"/>
      <c r="C162" s="442"/>
      <c r="D162" s="2104" t="s">
        <v>1444</v>
      </c>
      <c r="E162" s="2099"/>
      <c r="F162" s="2106">
        <f>(SUM(F$87,F$89,F$91,F96,$F$100)/SUM(H$87,H$89,H$91,E$37:E$39,H$100))</f>
        <v>3.1067235063346055</v>
      </c>
      <c r="G162" s="2096">
        <f>(SUM(G$87,G$89,G$91,G96,F$100)/SUM(I$87,I$89,I$91,F$37:F$39,I$100))</f>
        <v>296.33022332557078</v>
      </c>
      <c r="H162" s="2096">
        <f t="shared" si="63"/>
        <v>2.8821733112619863</v>
      </c>
      <c r="I162" s="2096">
        <f t="shared" si="63"/>
        <v>147.63133862102046</v>
      </c>
      <c r="J162" s="2105" t="s">
        <v>1509</v>
      </c>
      <c r="K162" s="2099"/>
      <c r="R162" s="286"/>
    </row>
    <row r="163" spans="1:18" hidden="1" x14ac:dyDescent="0.2">
      <c r="A163" s="286"/>
      <c r="C163" s="442"/>
      <c r="D163" s="2109" t="s">
        <v>1445</v>
      </c>
      <c r="E163" s="2095"/>
      <c r="F163" s="2110">
        <f t="shared" ref="F163:G166" si="64">(SUM(F$87,F$90,F$91,F93,F$100)/SUM(H$87,H$90,H$91,E$37:E$39,H$100))</f>
        <v>3.0254441551704798</v>
      </c>
      <c r="G163" s="2097">
        <f t="shared" si="64"/>
        <v>13.234567434171447</v>
      </c>
      <c r="H163" s="2097">
        <f t="shared" ref="H163:I166" si="65">(SUM(F$87,F$90,F$91,F93,F$101)/SUM(J$87,J$88,J$91,E$37:E$39,J$101))</f>
        <v>2.8423200728769737</v>
      </c>
      <c r="I163" s="2097">
        <f t="shared" si="65"/>
        <v>8.1442817143494892</v>
      </c>
      <c r="J163" s="2098" t="s">
        <v>1506</v>
      </c>
      <c r="K163" s="2095"/>
      <c r="R163" s="286"/>
    </row>
    <row r="164" spans="1:18" hidden="1" x14ac:dyDescent="0.2">
      <c r="A164" s="286"/>
      <c r="C164" s="442"/>
      <c r="D164" s="2100" t="s">
        <v>1445</v>
      </c>
      <c r="E164" s="2111"/>
      <c r="F164" s="2107">
        <f t="shared" si="64"/>
        <v>3.0253959904695304</v>
      </c>
      <c r="G164" s="2108">
        <f t="shared" si="64"/>
        <v>13.234175440704391</v>
      </c>
      <c r="H164" s="2097">
        <f t="shared" si="65"/>
        <v>2.8422964565552244</v>
      </c>
      <c r="I164" s="2097">
        <f t="shared" si="65"/>
        <v>8.1440889315257294</v>
      </c>
      <c r="J164" s="2102" t="s">
        <v>1507</v>
      </c>
      <c r="K164" s="2103"/>
      <c r="R164" s="286"/>
    </row>
    <row r="165" spans="1:18" hidden="1" x14ac:dyDescent="0.2">
      <c r="A165" s="286"/>
      <c r="C165" s="442"/>
      <c r="D165" s="2104" t="s">
        <v>1445</v>
      </c>
      <c r="E165" s="2112"/>
      <c r="F165" s="2106">
        <f t="shared" si="64"/>
        <v>3.0252177932446815</v>
      </c>
      <c r="G165" s="2096">
        <f t="shared" si="64"/>
        <v>13.233646299041832</v>
      </c>
      <c r="H165" s="2097">
        <f t="shared" si="65"/>
        <v>2.8422090821313426</v>
      </c>
      <c r="I165" s="2097">
        <f t="shared" si="65"/>
        <v>8.1438286990666438</v>
      </c>
      <c r="J165" s="2105" t="s">
        <v>1508</v>
      </c>
      <c r="K165" s="2099"/>
      <c r="R165" s="286"/>
    </row>
    <row r="166" spans="1:18" ht="16" thickBot="1" x14ac:dyDescent="0.25">
      <c r="A166" s="286"/>
      <c r="C166" s="442"/>
      <c r="D166" s="2113" t="s">
        <v>1445</v>
      </c>
      <c r="E166" s="2114"/>
      <c r="F166" s="2115">
        <f t="shared" si="64"/>
        <v>3.0251696285437326</v>
      </c>
      <c r="G166" s="2115">
        <f t="shared" si="64"/>
        <v>13.233254305574775</v>
      </c>
      <c r="H166" s="2115">
        <f t="shared" si="65"/>
        <v>2.8421854658095933</v>
      </c>
      <c r="I166" s="2115">
        <f t="shared" si="65"/>
        <v>8.143635916242884</v>
      </c>
      <c r="J166" s="2116" t="s">
        <v>1509</v>
      </c>
      <c r="K166" s="2117"/>
      <c r="R166" s="286"/>
    </row>
    <row r="167" spans="1:18" x14ac:dyDescent="0.2">
      <c r="A167" s="286"/>
      <c r="C167" s="442"/>
      <c r="D167" s="2109" t="s">
        <v>1510</v>
      </c>
      <c r="E167" s="2118"/>
      <c r="F167" s="2097">
        <f t="shared" ref="F167:G170" si="66">(SUM(F$92,F$88,F$91,F93,F$100)/SUM(H$92,H$88,H$91,E$37:E$39,H$100))</f>
        <v>3.069359484159941</v>
      </c>
      <c r="G167" s="2097">
        <f t="shared" si="66"/>
        <v>6.1624890244154615</v>
      </c>
      <c r="H167" s="2097">
        <f t="shared" ref="H167:I170" si="67">(SUM(F$92,F$88,F$91,F93,F$101)/SUM(J$92,J$88,J$91,E$37:E$39,J$101))</f>
        <v>2.8638528244295687</v>
      </c>
      <c r="I167" s="2097">
        <f t="shared" si="67"/>
        <v>4.666225674476709</v>
      </c>
      <c r="J167" s="2095" t="s">
        <v>1506</v>
      </c>
      <c r="K167" s="2095"/>
      <c r="R167" s="286"/>
    </row>
    <row r="168" spans="1:18" x14ac:dyDescent="0.2">
      <c r="A168" s="286"/>
      <c r="C168" s="442"/>
      <c r="D168" s="2104" t="s">
        <v>1510</v>
      </c>
      <c r="E168" s="2111"/>
      <c r="F168" s="2097">
        <f t="shared" si="66"/>
        <v>3.0693113194589916</v>
      </c>
      <c r="G168" s="2097">
        <f t="shared" si="66"/>
        <v>6.162097030948404</v>
      </c>
      <c r="H168" s="2097">
        <f t="shared" si="67"/>
        <v>2.8638292081078194</v>
      </c>
      <c r="I168" s="2097">
        <f t="shared" si="67"/>
        <v>4.6660328916529483</v>
      </c>
      <c r="J168" s="2102" t="s">
        <v>1507</v>
      </c>
      <c r="K168" s="2095"/>
      <c r="R168" s="286"/>
    </row>
    <row r="169" spans="1:18" x14ac:dyDescent="0.2">
      <c r="A169" s="286"/>
      <c r="C169" s="442"/>
      <c r="D169" s="2104" t="s">
        <v>1510</v>
      </c>
      <c r="E169" s="2112"/>
      <c r="F169" s="2097">
        <f t="shared" si="66"/>
        <v>3.0691331222341427</v>
      </c>
      <c r="G169" s="2097">
        <f t="shared" si="66"/>
        <v>6.1615678892858465</v>
      </c>
      <c r="H169" s="2097">
        <f t="shared" si="67"/>
        <v>2.8637418336839375</v>
      </c>
      <c r="I169" s="2097">
        <f t="shared" si="67"/>
        <v>4.6657726591938644</v>
      </c>
      <c r="J169" s="2105" t="s">
        <v>1508</v>
      </c>
      <c r="K169" s="2095"/>
      <c r="R169" s="286"/>
    </row>
    <row r="170" spans="1:18" x14ac:dyDescent="0.2">
      <c r="A170" s="286"/>
      <c r="C170" s="442"/>
      <c r="D170" s="2104" t="s">
        <v>1510</v>
      </c>
      <c r="E170" s="2111"/>
      <c r="F170" s="2097">
        <f t="shared" si="66"/>
        <v>3.0690849575331933</v>
      </c>
      <c r="G170" s="2096">
        <f t="shared" si="66"/>
        <v>6.1611758958187899</v>
      </c>
      <c r="H170" s="2097">
        <f t="shared" si="67"/>
        <v>2.8637182173621878</v>
      </c>
      <c r="I170" s="2097">
        <f t="shared" si="67"/>
        <v>4.6655798763701037</v>
      </c>
      <c r="J170" s="2119" t="s">
        <v>1509</v>
      </c>
      <c r="K170" s="2095"/>
      <c r="R170" s="286"/>
    </row>
    <row r="171" spans="1:18" x14ac:dyDescent="0.2">
      <c r="A171" s="286"/>
      <c r="C171" s="442"/>
      <c r="D171" s="2104" t="s">
        <v>1511</v>
      </c>
      <c r="E171" s="2112"/>
      <c r="F171" s="2097">
        <f t="shared" ref="F171:G174" si="68">(SUM(F$92,F$89,F$91,F93,F$100)/SUM(H$92,H$89,H$91,E$37:E$39,H$100))</f>
        <v>3.0490134376262712</v>
      </c>
      <c r="G171" s="2097">
        <f t="shared" si="68"/>
        <v>296.24552103922645</v>
      </c>
      <c r="H171" s="2097">
        <f t="shared" ref="H171:I174" si="69">(SUM(F$92,F$89,F$91,F93,F$101)/SUM(J$92,J$89,J$91,E$37:E$39,J$101))</f>
        <v>2.8538766640507593</v>
      </c>
      <c r="I171" s="2097">
        <f t="shared" si="69"/>
        <v>147.32938395788915</v>
      </c>
      <c r="J171" s="2095" t="s">
        <v>1506</v>
      </c>
      <c r="K171" s="2095"/>
      <c r="R171" s="286"/>
    </row>
    <row r="172" spans="1:18" x14ac:dyDescent="0.2">
      <c r="A172" s="286"/>
      <c r="C172" s="442"/>
      <c r="D172" s="2104" t="s">
        <v>1511</v>
      </c>
      <c r="E172" s="2111"/>
      <c r="F172" s="2097">
        <f t="shared" si="68"/>
        <v>3.0489652729253218</v>
      </c>
      <c r="G172" s="2097">
        <f t="shared" si="68"/>
        <v>296.24512904575937</v>
      </c>
      <c r="H172" s="2097">
        <f t="shared" si="69"/>
        <v>2.8538530477290101</v>
      </c>
      <c r="I172" s="2097">
        <f t="shared" si="69"/>
        <v>147.3291911750654</v>
      </c>
      <c r="J172" s="2102" t="s">
        <v>1507</v>
      </c>
      <c r="K172" s="2095"/>
      <c r="R172" s="286"/>
    </row>
    <row r="173" spans="1:18" x14ac:dyDescent="0.2">
      <c r="A173" s="286"/>
      <c r="C173" s="442"/>
      <c r="D173" s="2104" t="s">
        <v>1511</v>
      </c>
      <c r="E173" s="2112"/>
      <c r="F173" s="2097">
        <f t="shared" si="68"/>
        <v>3.0487870757004734</v>
      </c>
      <c r="G173" s="2097">
        <f t="shared" si="68"/>
        <v>296.24459990409684</v>
      </c>
      <c r="H173" s="2097">
        <f t="shared" si="69"/>
        <v>2.8537656733051278</v>
      </c>
      <c r="I173" s="2097">
        <f t="shared" si="69"/>
        <v>147.32893094260632</v>
      </c>
      <c r="J173" s="2105" t="s">
        <v>1508</v>
      </c>
      <c r="K173" s="2095"/>
      <c r="R173" s="286"/>
    </row>
    <row r="174" spans="1:18" x14ac:dyDescent="0.2">
      <c r="A174" s="286"/>
      <c r="C174" s="442"/>
      <c r="D174" s="2104" t="s">
        <v>1511</v>
      </c>
      <c r="E174" s="2111"/>
      <c r="F174" s="2097">
        <f t="shared" si="68"/>
        <v>3.048738910999524</v>
      </c>
      <c r="G174" s="2097">
        <f t="shared" si="68"/>
        <v>296.24420791062977</v>
      </c>
      <c r="H174" s="2097">
        <f t="shared" si="69"/>
        <v>2.8537420569833785</v>
      </c>
      <c r="I174" s="2097">
        <f t="shared" si="69"/>
        <v>147.32873815978257</v>
      </c>
      <c r="J174" s="2120" t="s">
        <v>1509</v>
      </c>
      <c r="K174" s="2095"/>
      <c r="R174" s="286"/>
    </row>
    <row r="175" spans="1:18" x14ac:dyDescent="0.2">
      <c r="A175" s="286"/>
      <c r="C175" s="442"/>
      <c r="D175" s="2104" t="s">
        <v>1512</v>
      </c>
      <c r="E175" s="2112"/>
      <c r="F175" s="2097">
        <f t="shared" ref="F175:G178" si="70">(SUM(F$92,F$90,F$91,F93,F$100)/SUM(H$92,H$90,H$91,E$37:E$39,H$100))</f>
        <v>2.9674595598353983</v>
      </c>
      <c r="G175" s="2097">
        <f t="shared" si="70"/>
        <v>12.619277121373297</v>
      </c>
      <c r="H175" s="2097">
        <f t="shared" ref="H175:I178" si="71">(SUM(F$92,F$90,F$91,F93,F$101)/SUM(J$92,J$90,J$91,E$37:E$39,J$101))</f>
        <v>2.8138888185983659</v>
      </c>
      <c r="I175" s="2097">
        <f t="shared" si="71"/>
        <v>7.84168125311158</v>
      </c>
      <c r="J175" s="2098" t="s">
        <v>1506</v>
      </c>
      <c r="K175" s="2095"/>
      <c r="R175" s="286"/>
    </row>
    <row r="176" spans="1:18" x14ac:dyDescent="0.2">
      <c r="A176" s="286"/>
      <c r="C176" s="442"/>
      <c r="D176" s="2104" t="s">
        <v>1512</v>
      </c>
      <c r="E176" s="2111"/>
      <c r="F176" s="2097">
        <f t="shared" si="70"/>
        <v>2.967411395134449</v>
      </c>
      <c r="G176" s="2097">
        <f t="shared" si="70"/>
        <v>12.618885127906239</v>
      </c>
      <c r="H176" s="2097">
        <f t="shared" si="71"/>
        <v>2.8138652022766166</v>
      </c>
      <c r="I176" s="2097">
        <f t="shared" si="71"/>
        <v>7.8414884702878194</v>
      </c>
      <c r="J176" s="2102" t="s">
        <v>1507</v>
      </c>
      <c r="K176" s="2095"/>
      <c r="R176" s="286"/>
    </row>
    <row r="177" spans="1:18" x14ac:dyDescent="0.2">
      <c r="A177" s="286"/>
      <c r="C177" s="442"/>
      <c r="D177" s="2104" t="s">
        <v>1512</v>
      </c>
      <c r="E177" s="2112"/>
      <c r="F177" s="2097">
        <f t="shared" si="70"/>
        <v>2.9672331979096001</v>
      </c>
      <c r="G177" s="2097">
        <f t="shared" si="70"/>
        <v>12.618355986243683</v>
      </c>
      <c r="H177" s="2097">
        <f t="shared" si="71"/>
        <v>2.8137778278527348</v>
      </c>
      <c r="I177" s="2097">
        <f t="shared" si="71"/>
        <v>7.8412282378287346</v>
      </c>
      <c r="J177" s="2105" t="s">
        <v>1508</v>
      </c>
      <c r="K177" s="2095"/>
      <c r="R177" s="286"/>
    </row>
    <row r="178" spans="1:18" ht="16" thickBot="1" x14ac:dyDescent="0.25">
      <c r="A178" s="286"/>
      <c r="C178" s="442"/>
      <c r="D178" s="2113" t="s">
        <v>1512</v>
      </c>
      <c r="E178" s="2114"/>
      <c r="F178" s="2115">
        <f t="shared" si="70"/>
        <v>2.9671850332086507</v>
      </c>
      <c r="G178" s="2115">
        <f t="shared" si="70"/>
        <v>12.617963992776627</v>
      </c>
      <c r="H178" s="2115">
        <f t="shared" si="71"/>
        <v>2.8137542115309855</v>
      </c>
      <c r="I178" s="2115">
        <f t="shared" si="71"/>
        <v>7.8410354550049739</v>
      </c>
      <c r="J178" s="2121" t="s">
        <v>1509</v>
      </c>
      <c r="K178" s="2117"/>
      <c r="R178" s="286"/>
    </row>
    <row r="179" spans="1:18" x14ac:dyDescent="0.2">
      <c r="A179" s="286"/>
      <c r="D179" s="1816" t="s">
        <v>1513</v>
      </c>
      <c r="E179" s="646" t="s">
        <v>1514</v>
      </c>
      <c r="F179" s="1200">
        <f t="shared" ref="F179:G182" si="72">(SUM(F$92,F$91,F93,F$100)/SUM(H$92,H$91,E$37:E$39,H$100))</f>
        <v>4.7852888688115893</v>
      </c>
      <c r="G179" s="1200">
        <f t="shared" si="72"/>
        <v>6.8496567005272428</v>
      </c>
      <c r="H179" s="1200">
        <f t="shared" ref="H179:I182" si="73">(SUM(F$92,F$91,F93,F$101)/SUM(J$92,J$91,E$37:E$39,J$101))</f>
        <v>4.6100095833696235</v>
      </c>
      <c r="I179" s="1200">
        <f t="shared" si="73"/>
        <v>6.0943725383446754</v>
      </c>
      <c r="J179" s="443" t="s">
        <v>1506</v>
      </c>
      <c r="K179" s="447"/>
      <c r="R179" s="286"/>
    </row>
    <row r="180" spans="1:18" x14ac:dyDescent="0.2">
      <c r="A180" s="286"/>
      <c r="D180" s="1816" t="s">
        <v>1513</v>
      </c>
      <c r="E180" s="649" t="s">
        <v>1514</v>
      </c>
      <c r="F180" s="1200">
        <f t="shared" si="72"/>
        <v>4.7852100222032741</v>
      </c>
      <c r="G180" s="1200">
        <f t="shared" si="72"/>
        <v>6.8490078377953312</v>
      </c>
      <c r="H180" s="1200">
        <f t="shared" si="73"/>
        <v>4.60997059169748</v>
      </c>
      <c r="I180" s="1200">
        <f t="shared" si="73"/>
        <v>6.0940524570600827</v>
      </c>
      <c r="J180" t="s">
        <v>1507</v>
      </c>
      <c r="K180" s="447"/>
      <c r="R180" s="286"/>
    </row>
    <row r="181" spans="1:18" x14ac:dyDescent="0.2">
      <c r="A181" s="286"/>
      <c r="D181" s="1816" t="s">
        <v>1513</v>
      </c>
      <c r="E181" s="1709" t="s">
        <v>1514</v>
      </c>
      <c r="F181" s="1034">
        <f t="shared" si="72"/>
        <v>4.7849183096728627</v>
      </c>
      <c r="G181" s="1034">
        <f t="shared" si="72"/>
        <v>6.8481319550738347</v>
      </c>
      <c r="H181" s="1200">
        <f t="shared" si="73"/>
        <v>4.6098263323616742</v>
      </c>
      <c r="I181" s="1200">
        <f t="shared" si="73"/>
        <v>6.0936203877596569</v>
      </c>
      <c r="J181" s="149" t="s">
        <v>1508</v>
      </c>
      <c r="K181" s="447"/>
      <c r="R181" s="286"/>
    </row>
    <row r="182" spans="1:18" ht="16" thickBot="1" x14ac:dyDescent="0.25">
      <c r="A182" s="286"/>
      <c r="D182" s="2167" t="s">
        <v>1513</v>
      </c>
      <c r="E182" s="1824" t="s">
        <v>1514</v>
      </c>
      <c r="F182" s="2000">
        <f t="shared" si="72"/>
        <v>4.7848394630645483</v>
      </c>
      <c r="G182" s="2000">
        <f t="shared" si="72"/>
        <v>6.8474830923419221</v>
      </c>
      <c r="H182" s="2000">
        <f t="shared" si="73"/>
        <v>4.6097873406895298</v>
      </c>
      <c r="I182" s="2000">
        <f t="shared" si="73"/>
        <v>6.0933003064750642</v>
      </c>
      <c r="J182" s="1825" t="s">
        <v>1509</v>
      </c>
      <c r="K182" s="1825"/>
      <c r="R182" s="286"/>
    </row>
    <row r="183" spans="1:18" x14ac:dyDescent="0.2">
      <c r="A183" s="286"/>
      <c r="D183" s="4175" t="str">
        <f>F152</f>
        <v>Electrolyser Production 1.27GW</v>
      </c>
      <c r="E183" s="4176"/>
      <c r="F183" s="4176"/>
      <c r="G183" s="4176"/>
      <c r="H183" s="4176"/>
      <c r="I183" s="4176"/>
      <c r="J183" s="4176"/>
      <c r="K183" s="4177"/>
      <c r="R183" s="286"/>
    </row>
    <row r="184" spans="1:18" x14ac:dyDescent="0.2">
      <c r="A184" s="286"/>
      <c r="D184" s="4188" t="str">
        <f>D153</f>
        <v>Hydrogen Chain Infrustructure</v>
      </c>
      <c r="E184" s="4189"/>
      <c r="F184" s="4186" t="str">
        <f>E97</f>
        <v>High rate (small ship)</v>
      </c>
      <c r="G184" s="4187"/>
      <c r="H184" s="4186" t="str">
        <f>E98</f>
        <v xml:space="preserve">Medium ship </v>
      </c>
      <c r="I184" s="4187"/>
      <c r="J184" s="4192" t="str">
        <f>E99</f>
        <v xml:space="preserve">Large ship </v>
      </c>
      <c r="K184" s="4187"/>
      <c r="L184" s="306"/>
      <c r="M184" s="306"/>
      <c r="R184" s="286"/>
    </row>
    <row r="185" spans="1:18" x14ac:dyDescent="0.2">
      <c r="A185" s="286"/>
      <c r="D185" s="4190"/>
      <c r="E185" s="4191"/>
      <c r="F185" s="1821" t="str">
        <f>F154</f>
        <v>Low</v>
      </c>
      <c r="G185" s="1820" t="str">
        <f>G154</f>
        <v>High</v>
      </c>
      <c r="H185" s="1821" t="str">
        <f>F185</f>
        <v>Low</v>
      </c>
      <c r="I185" s="1820" t="str">
        <f>G185</f>
        <v>High</v>
      </c>
      <c r="J185" s="1821" t="str">
        <f>F185</f>
        <v>Low</v>
      </c>
      <c r="K185" s="1821" t="str">
        <f>G185</f>
        <v>High</v>
      </c>
      <c r="L185" s="306"/>
      <c r="M185" s="306"/>
      <c r="R185" s="286"/>
    </row>
    <row r="186" spans="1:18" x14ac:dyDescent="0.2">
      <c r="A186" s="286"/>
      <c r="D186" s="2122" t="s">
        <v>1515</v>
      </c>
      <c r="E186" s="2101"/>
      <c r="F186" s="2123">
        <f t="shared" ref="F186:G188" si="74">(SUM(F$87,F88,F$91,F$97,F$100)/SUM(H$87,H88,H$91,E$37,H$100))</f>
        <v>3.4868900688554754</v>
      </c>
      <c r="G186" s="2123">
        <f t="shared" si="74"/>
        <v>7.3421287500909189</v>
      </c>
      <c r="H186" s="2124">
        <f t="shared" ref="H186:I188" si="75">(SUM(F$87,F88,F$91,F$97,F$100)/SUM(H$87,H88,H$91,E$38,H$100))</f>
        <v>3.4746863828095425</v>
      </c>
      <c r="I186" s="2124">
        <f t="shared" si="75"/>
        <v>7.3232501177622709</v>
      </c>
      <c r="J186" s="2125">
        <f t="shared" ref="J186:K188" si="76">(SUM(F$87,F88,F$91,F$97,F$100)/SUM(H$87,H88,H$91,E$39,H$100))</f>
        <v>3.4484818314197376</v>
      </c>
      <c r="K186" s="2125">
        <f t="shared" si="76"/>
        <v>7.2755294771530785</v>
      </c>
      <c r="R186" s="286"/>
    </row>
    <row r="187" spans="1:18" x14ac:dyDescent="0.2">
      <c r="A187" s="286"/>
      <c r="D187" s="2104" t="s">
        <v>1516</v>
      </c>
      <c r="E187" s="2099"/>
      <c r="F187" s="2126">
        <f t="shared" si="74"/>
        <v>3.4660910837493866</v>
      </c>
      <c r="G187" s="2126">
        <f t="shared" si="74"/>
        <v>302.96698588427506</v>
      </c>
      <c r="H187" s="2124">
        <f t="shared" si="75"/>
        <v>3.4539601915912148</v>
      </c>
      <c r="I187" s="2127">
        <f t="shared" si="75"/>
        <v>302.18797443828845</v>
      </c>
      <c r="J187" s="2127">
        <f t="shared" si="76"/>
        <v>3.4279119479895268</v>
      </c>
      <c r="K187" s="2127">
        <f t="shared" si="76"/>
        <v>300.21882092138037</v>
      </c>
      <c r="R187" s="286"/>
    </row>
    <row r="188" spans="1:18" x14ac:dyDescent="0.2">
      <c r="A188" s="286"/>
      <c r="D188" s="2109" t="s">
        <v>1517</v>
      </c>
      <c r="E188" s="2099"/>
      <c r="F188" s="2128">
        <f t="shared" si="74"/>
        <v>3.3827216740358517</v>
      </c>
      <c r="G188" s="2128">
        <f t="shared" si="74"/>
        <v>13.922269082502375</v>
      </c>
      <c r="H188" s="2112">
        <f t="shared" si="75"/>
        <v>3.3708825645498859</v>
      </c>
      <c r="I188" s="2112">
        <f t="shared" si="75"/>
        <v>13.88647109963728</v>
      </c>
      <c r="J188" s="2112">
        <f t="shared" si="76"/>
        <v>3.3454608557508547</v>
      </c>
      <c r="K188" s="2127">
        <f t="shared" si="76"/>
        <v>13.795982411415579</v>
      </c>
      <c r="R188" s="286"/>
    </row>
    <row r="189" spans="1:18" x14ac:dyDescent="0.2">
      <c r="A189" s="286"/>
      <c r="D189" s="2104" t="s">
        <v>1518</v>
      </c>
      <c r="E189" s="2112"/>
      <c r="F189" s="2112">
        <f t="shared" ref="F189:G191" si="77">(SUM(F$92,F88,F$91,F$97,F$100)/SUM(H$92,H88,H$91,E$37,H$100))</f>
        <v>3.427614635037846</v>
      </c>
      <c r="G189" s="2112">
        <f t="shared" si="77"/>
        <v>6.7150837638549996</v>
      </c>
      <c r="H189" s="2112">
        <f t="shared" ref="H189:I191" si="78">(SUM(F$92,F88,F$91,F$97,F$100)/SUM(H$92,H88,H$91,E$38,H$100))</f>
        <v>3.4156184057141674</v>
      </c>
      <c r="I189" s="2112">
        <f t="shared" si="78"/>
        <v>6.6978174366427012</v>
      </c>
      <c r="J189" s="2127">
        <f t="shared" ref="J189:K191" si="79">(SUM(F$92,F88,F$91,F$97,F$100)/SUM(H$92,H88,H$91,E$39,H$100))</f>
        <v>3.3898593189421034</v>
      </c>
      <c r="K189" s="2112">
        <f t="shared" si="79"/>
        <v>6.6541723154710546</v>
      </c>
      <c r="R189" s="286"/>
    </row>
    <row r="190" spans="1:18" x14ac:dyDescent="0.2">
      <c r="A190" s="286"/>
      <c r="D190" s="2104" t="s">
        <v>1519</v>
      </c>
      <c r="E190" s="2112"/>
      <c r="F190" s="2112">
        <f t="shared" si="77"/>
        <v>3.4068156499317568</v>
      </c>
      <c r="G190" s="2127">
        <f t="shared" si="77"/>
        <v>302.33994089803917</v>
      </c>
      <c r="H190" s="2112">
        <f t="shared" si="78"/>
        <v>3.3948922144958398</v>
      </c>
      <c r="I190" s="2112">
        <f t="shared" si="78"/>
        <v>301.5625417571689</v>
      </c>
      <c r="J190" s="2127">
        <f t="shared" si="79"/>
        <v>3.3692894355118925</v>
      </c>
      <c r="K190" s="2111">
        <f t="shared" si="79"/>
        <v>299.59746375969837</v>
      </c>
      <c r="R190" s="286"/>
    </row>
    <row r="191" spans="1:18" x14ac:dyDescent="0.2">
      <c r="A191" s="286"/>
      <c r="D191" s="2109" t="s">
        <v>1520</v>
      </c>
      <c r="E191" s="2127"/>
      <c r="F191" s="2112">
        <f t="shared" si="77"/>
        <v>3.3234462402182219</v>
      </c>
      <c r="G191" s="2112">
        <f t="shared" si="77"/>
        <v>13.295224096266454</v>
      </c>
      <c r="H191" s="2127">
        <f t="shared" si="78"/>
        <v>3.3118145874545104</v>
      </c>
      <c r="I191" s="2112">
        <f t="shared" si="78"/>
        <v>13.26103841851771</v>
      </c>
      <c r="J191" s="2112">
        <f t="shared" si="79"/>
        <v>3.28683834327322</v>
      </c>
      <c r="K191" s="2112">
        <f t="shared" si="79"/>
        <v>13.174625249733554</v>
      </c>
      <c r="R191" s="286"/>
    </row>
    <row r="192" spans="1:18" ht="16" thickBot="1" x14ac:dyDescent="0.25">
      <c r="A192" s="286"/>
      <c r="D192" s="1823" t="s">
        <v>1521</v>
      </c>
      <c r="E192" s="1824"/>
      <c r="F192" s="1824">
        <f>(SUM(F$92,F$91,F$97,F$100)/SUM(H$92,H$91,E$37,H$100))</f>
        <v>5.4436295051455312</v>
      </c>
      <c r="G192" s="1835">
        <f>(SUM(G$92,G$91,G$97,G$100)/SUM(I$92,I$91,F$37,I$100))</f>
        <v>7.7979631208863269</v>
      </c>
      <c r="H192" s="1835">
        <f>(SUM(F$92,F$91,F$97,F$100)/SUM(H$92,H$91,E$38,H$100))</f>
        <v>5.4120652542100602</v>
      </c>
      <c r="I192" s="1824">
        <f>(SUM(G$92,G$91,G$97,G$100)/SUM(I$92,I$91,F$38,I$100))</f>
        <v>7.7644109708497231</v>
      </c>
      <c r="J192" s="1824">
        <f>(SUM(F$92,F$91,F$97,F$100)/SUM(H$92,H$91,E$39,H$100))</f>
        <v>5.3447780292408407</v>
      </c>
      <c r="K192" s="1824">
        <f>(SUM(G$92,G$91,G$97,G$100)/SUM(I$92,I$91,F$39,I$100))</f>
        <v>7.6801163031453266</v>
      </c>
      <c r="R192" s="286"/>
    </row>
    <row r="193" spans="1:18" x14ac:dyDescent="0.2">
      <c r="A193" s="286"/>
      <c r="D193" s="4175" t="s">
        <v>1522</v>
      </c>
      <c r="E193" s="4176"/>
      <c r="F193" s="4176"/>
      <c r="G193" s="4176"/>
      <c r="H193" s="4176"/>
      <c r="I193" s="4176"/>
      <c r="J193" s="4176"/>
      <c r="K193" s="4177"/>
      <c r="R193" s="286"/>
    </row>
    <row r="194" spans="1:18" x14ac:dyDescent="0.2">
      <c r="A194" s="286"/>
      <c r="D194" s="4188" t="str">
        <f>D184</f>
        <v>Hydrogen Chain Infrustructure</v>
      </c>
      <c r="E194" s="4189"/>
      <c r="F194" s="4186" t="str">
        <f>F184</f>
        <v>High rate (small ship)</v>
      </c>
      <c r="G194" s="4187"/>
      <c r="H194" s="4186" t="str">
        <f t="shared" ref="H194" si="80">H184</f>
        <v xml:space="preserve">Medium ship </v>
      </c>
      <c r="I194" s="4187"/>
      <c r="J194" s="4186" t="str">
        <f t="shared" ref="J194" si="81">J184</f>
        <v xml:space="preserve">Large ship </v>
      </c>
      <c r="K194" s="4187"/>
      <c r="R194" s="286"/>
    </row>
    <row r="195" spans="1:18" x14ac:dyDescent="0.2">
      <c r="A195" s="286"/>
      <c r="D195" s="4190"/>
      <c r="E195" s="4191"/>
      <c r="F195" s="1821" t="str">
        <f>F185</f>
        <v>Low</v>
      </c>
      <c r="G195" s="1821" t="str">
        <f t="shared" ref="G195:K195" si="82">G185</f>
        <v>High</v>
      </c>
      <c r="H195" s="1821" t="str">
        <f t="shared" si="82"/>
        <v>Low</v>
      </c>
      <c r="I195" s="1821" t="str">
        <f t="shared" si="82"/>
        <v>High</v>
      </c>
      <c r="J195" s="1821" t="str">
        <f t="shared" si="82"/>
        <v>Low</v>
      </c>
      <c r="K195" s="1821" t="str">
        <f t="shared" si="82"/>
        <v>High</v>
      </c>
      <c r="R195" s="286"/>
    </row>
    <row r="196" spans="1:18" x14ac:dyDescent="0.2">
      <c r="A196" s="286"/>
      <c r="D196" s="2122" t="s">
        <v>1515</v>
      </c>
      <c r="E196" s="2101"/>
      <c r="F196" s="2123">
        <f t="shared" ref="F196:G198" si="83">(SUM(F$87,F88,F$91,F$97,F$101)/SUM(J$87,J88,J$91,E$37,J$101))</f>
        <v>3.0640633565708844</v>
      </c>
      <c r="G196" s="2123">
        <f t="shared" si="83"/>
        <v>5.226872469405369</v>
      </c>
      <c r="H196" s="2124">
        <f t="shared" ref="H196:I198" si="84">(SUM(F$87,F88,F$91,F$97,F$101)/SUM(J$87,J88,J$91,E$38,J$101))</f>
        <v>3.0588547951958573</v>
      </c>
      <c r="I196" s="2129">
        <f t="shared" si="84"/>
        <v>5.2203177066733195</v>
      </c>
      <c r="J196" s="2125">
        <f t="shared" ref="J196:K198" si="85">(SUM(F$87,F88,F$91,F$97,F$101)/SUM(J$87,J88,J$91,E$39,J$101))</f>
        <v>3.0476068032809964</v>
      </c>
      <c r="K196" s="2125">
        <f t="shared" si="85"/>
        <v>5.2036713934050347</v>
      </c>
      <c r="R196" s="286"/>
    </row>
    <row r="197" spans="1:18" x14ac:dyDescent="0.2">
      <c r="A197" s="286"/>
      <c r="D197" s="2104" t="s">
        <v>1516</v>
      </c>
      <c r="E197" s="2119"/>
      <c r="F197" s="2126">
        <f t="shared" si="83"/>
        <v>3.0539795233426195</v>
      </c>
      <c r="G197" s="2126">
        <f t="shared" si="83"/>
        <v>149.21753434444403</v>
      </c>
      <c r="H197" s="2127">
        <f t="shared" si="84"/>
        <v>3.0487881033443047</v>
      </c>
      <c r="I197" s="2112">
        <f t="shared" si="84"/>
        <v>149.03040800095386</v>
      </c>
      <c r="J197" s="2127">
        <f t="shared" si="85"/>
        <v>3.0375771285734849</v>
      </c>
      <c r="K197" s="2127">
        <f t="shared" si="85"/>
        <v>148.55518656856614</v>
      </c>
      <c r="R197" s="286"/>
    </row>
    <row r="198" spans="1:18" x14ac:dyDescent="0.2">
      <c r="A198" s="286"/>
      <c r="D198" s="2109" t="s">
        <v>1517</v>
      </c>
      <c r="E198" s="2119"/>
      <c r="F198" s="2130">
        <f t="shared" si="83"/>
        <v>3.0135600884710554</v>
      </c>
      <c r="G198" s="2130">
        <f t="shared" si="83"/>
        <v>8.4318761720016688</v>
      </c>
      <c r="H198" s="2131">
        <f t="shared" si="84"/>
        <v>3.0084373769434127</v>
      </c>
      <c r="I198" s="2111">
        <f t="shared" si="84"/>
        <v>8.421302172345662</v>
      </c>
      <c r="J198" s="2125">
        <f t="shared" si="85"/>
        <v>2.9973747794819801</v>
      </c>
      <c r="K198" s="2125">
        <f t="shared" si="85"/>
        <v>8.3944487044219454</v>
      </c>
      <c r="R198" s="286"/>
    </row>
    <row r="199" spans="1:18" x14ac:dyDescent="0.2">
      <c r="A199" s="286"/>
      <c r="D199" s="2104" t="s">
        <v>1518</v>
      </c>
      <c r="E199" s="2112"/>
      <c r="F199" s="2112">
        <f t="shared" ref="F199:G201" si="86">(SUM(F88,F$91,F$92,F$97,F$101)/SUM(J88,J$91,J$92,E$37,J$101))</f>
        <v>3.0353252433359721</v>
      </c>
      <c r="G199" s="2112">
        <f t="shared" si="86"/>
        <v>4.9214562622947735</v>
      </c>
      <c r="H199" s="2112">
        <f t="shared" ref="H199:I201" si="87">(SUM(F88,F$91,F$92,F$97,F$101)/SUM(J88,J$91,J$92,E$38,J$101))</f>
        <v>3.0301655335051749</v>
      </c>
      <c r="I199" s="2112">
        <f t="shared" si="87"/>
        <v>4.9152845069507656</v>
      </c>
      <c r="J199" s="2127">
        <f t="shared" ref="J199:K201" si="88">(SUM(F88,F$91,F$92,F$97,F$101)/SUM(J88,J$91,J$92,E$39,J$101))</f>
        <v>3.0190230374719906</v>
      </c>
      <c r="K199" s="2127">
        <f t="shared" si="88"/>
        <v>4.8996108697694769</v>
      </c>
      <c r="R199" s="286"/>
    </row>
    <row r="200" spans="1:18" x14ac:dyDescent="0.2">
      <c r="A200" s="286"/>
      <c r="D200" s="2104" t="s">
        <v>1519</v>
      </c>
      <c r="E200" s="2112"/>
      <c r="F200" s="2112">
        <f t="shared" si="86"/>
        <v>3.0252414101077068</v>
      </c>
      <c r="G200" s="2112">
        <f t="shared" si="86"/>
        <v>148.91211813733344</v>
      </c>
      <c r="H200" s="2112">
        <f t="shared" si="87"/>
        <v>3.0200988416536219</v>
      </c>
      <c r="I200" s="2112">
        <f t="shared" si="87"/>
        <v>148.72537480123131</v>
      </c>
      <c r="J200" s="2127">
        <f t="shared" si="88"/>
        <v>3.0089933627644792</v>
      </c>
      <c r="K200" s="2127">
        <f t="shared" si="88"/>
        <v>148.2511260449306</v>
      </c>
      <c r="R200" s="286"/>
    </row>
    <row r="201" spans="1:18" x14ac:dyDescent="0.2">
      <c r="A201" s="286"/>
      <c r="D201" s="2109" t="s">
        <v>1520</v>
      </c>
      <c r="E201" s="2127"/>
      <c r="F201" s="2112">
        <f t="shared" si="86"/>
        <v>2.9848219752361431</v>
      </c>
      <c r="G201" s="2112">
        <f t="shared" si="86"/>
        <v>8.1264599648910725</v>
      </c>
      <c r="H201" s="2112">
        <f t="shared" si="87"/>
        <v>2.9797481152527303</v>
      </c>
      <c r="I201" s="2112">
        <f t="shared" si="87"/>
        <v>8.1162689726231054</v>
      </c>
      <c r="J201" s="2127">
        <f t="shared" si="88"/>
        <v>2.9687910136729743</v>
      </c>
      <c r="K201" s="2127">
        <f t="shared" si="88"/>
        <v>8.0903881807863876</v>
      </c>
      <c r="R201" s="286"/>
    </row>
    <row r="202" spans="1:18" x14ac:dyDescent="0.2">
      <c r="A202" s="286"/>
      <c r="D202" s="1739" t="s">
        <v>1521</v>
      </c>
      <c r="E202" s="649"/>
      <c r="F202" s="649">
        <f>(SUM(F$91,F$92,F$97,F$101)/SUM(J$91,J$92,E$37,J$101))</f>
        <v>4.9264584601853523</v>
      </c>
      <c r="G202" s="649">
        <f>(SUM(G$91,G$92,G$97,G$101)/SUM(K$91,K$92,F$37,K$101))</f>
        <v>6.5429576357185564</v>
      </c>
      <c r="H202" s="1711">
        <f>(SUM(F$91,F$92,F$97,F$101)/SUM(J$91,J$92,E$38,J$101))</f>
        <v>4.912549715195909</v>
      </c>
      <c r="I202" s="1711">
        <f>(SUM(G$91,G$92,G$97,G$101)/SUM(K$91,K$92,F$38,K$101))</f>
        <v>6.5292616667049437</v>
      </c>
      <c r="J202" s="649">
        <f>(SUM(F$91,F$92,F$97,F$101)/SUM(J$91,J$92,E$39,J$101))</f>
        <v>4.8826200358155969</v>
      </c>
      <c r="K202" s="649">
        <f>(SUM(G$91,G$92,G$97,G$101)/SUM(K$91,K$92,F$39,K$101))</f>
        <v>6.4945829472581291</v>
      </c>
      <c r="R202" s="286"/>
    </row>
    <row r="203" spans="1:18" x14ac:dyDescent="0.2">
      <c r="A203" s="286"/>
      <c r="D203" s="1815"/>
      <c r="E203" s="577"/>
      <c r="F203" s="577"/>
      <c r="G203" s="577"/>
      <c r="H203" s="577"/>
      <c r="I203" s="577"/>
      <c r="J203" s="577"/>
      <c r="K203" s="577"/>
      <c r="R203" s="286"/>
    </row>
    <row r="204" spans="1:18" ht="30" customHeight="1" x14ac:dyDescent="0.2">
      <c r="A204" s="286"/>
      <c r="C204" s="3279" t="s">
        <v>309</v>
      </c>
      <c r="D204" s="4135" t="s">
        <v>1523</v>
      </c>
      <c r="E204" s="4136"/>
      <c r="F204" s="4137" t="s">
        <v>16</v>
      </c>
      <c r="G204" s="4138"/>
      <c r="H204" s="577"/>
      <c r="I204" s="577"/>
      <c r="J204" s="577"/>
      <c r="K204" s="577"/>
      <c r="R204" s="286"/>
    </row>
    <row r="205" spans="1:18" x14ac:dyDescent="0.2">
      <c r="A205" s="286"/>
      <c r="C205" s="4134"/>
      <c r="D205" s="2314" t="s">
        <v>129</v>
      </c>
      <c r="E205" s="2315" t="s">
        <v>139</v>
      </c>
      <c r="F205" s="4139"/>
      <c r="G205" s="3330"/>
      <c r="H205" s="577"/>
      <c r="I205" s="577"/>
      <c r="J205" s="577"/>
      <c r="K205" s="577"/>
      <c r="R205" s="286"/>
    </row>
    <row r="206" spans="1:18" x14ac:dyDescent="0.2">
      <c r="A206" s="286"/>
      <c r="C206" s="2298" t="s">
        <v>1489</v>
      </c>
      <c r="D206" s="1077">
        <f>AVERAGE(F192,H192)</f>
        <v>5.4278473796777957</v>
      </c>
      <c r="E206" s="1077">
        <f>AVERAGE(G192,I192)</f>
        <v>7.781187045868025</v>
      </c>
      <c r="F206" s="4132" t="str">
        <f>D202</f>
        <v>AGS, Port Infrustructure, Pipeline</v>
      </c>
      <c r="G206" s="4133"/>
      <c r="R206" s="286"/>
    </row>
    <row r="207" spans="1:18" x14ac:dyDescent="0.2">
      <c r="A207" s="286"/>
      <c r="C207" s="2298" t="s">
        <v>1490</v>
      </c>
      <c r="D207" s="1077">
        <f>AVERAGE(F202,H202)</f>
        <v>4.9195040876906306</v>
      </c>
      <c r="E207" s="1077">
        <f>AVERAGE(G202,I202)</f>
        <v>6.53610965121175</v>
      </c>
      <c r="F207" s="4132" t="str">
        <f>F206</f>
        <v>AGS, Port Infrustructure, Pipeline</v>
      </c>
      <c r="G207" s="4133"/>
      <c r="R207" s="286"/>
    </row>
    <row r="208" spans="1:18" x14ac:dyDescent="0.2">
      <c r="A208" s="286"/>
      <c r="C208" s="2298" t="str">
        <f>C206</f>
        <v>1.27 GW</v>
      </c>
      <c r="D208" s="1077">
        <f>AVERAGE(F179:F182)</f>
        <v>4.7850641659380688</v>
      </c>
      <c r="E208" s="1077">
        <f>AVERAGE(G179:G182)</f>
        <v>6.8485698964345829</v>
      </c>
      <c r="F208" s="4132" t="str">
        <f>D182</f>
        <v>UHS, Pipeline Transportation</v>
      </c>
      <c r="G208" s="4133"/>
      <c r="R208" s="286"/>
    </row>
    <row r="209" spans="1:18" x14ac:dyDescent="0.2">
      <c r="A209" s="286"/>
      <c r="C209" s="2299" t="str">
        <f>C207</f>
        <v>2.54 GW</v>
      </c>
      <c r="D209" s="2073">
        <f>AVERAGE(H179:H182)</f>
        <v>4.6098984620295766</v>
      </c>
      <c r="E209" s="2073">
        <f>AVERAGE(I179:I182)</f>
        <v>6.0938364224098702</v>
      </c>
      <c r="F209" s="4132" t="str">
        <f>F208</f>
        <v>UHS, Pipeline Transportation</v>
      </c>
      <c r="G209" s="4133"/>
      <c r="R209" s="286"/>
    </row>
    <row r="210" spans="1:18" x14ac:dyDescent="0.2">
      <c r="A210" s="286"/>
      <c r="F210" s="325"/>
      <c r="G210" s="325"/>
      <c r="R210" s="286"/>
    </row>
    <row r="211" spans="1:18" ht="16" thickBot="1" x14ac:dyDescent="0.25">
      <c r="A211" s="286"/>
      <c r="B211" s="289"/>
      <c r="C211" s="289"/>
      <c r="D211" s="289"/>
      <c r="E211" s="289"/>
      <c r="F211" s="289"/>
      <c r="G211" s="289"/>
      <c r="H211" s="289"/>
      <c r="I211" s="289"/>
      <c r="J211" s="289"/>
      <c r="K211" s="289"/>
      <c r="L211" s="289"/>
      <c r="M211" s="289"/>
      <c r="N211" s="289"/>
      <c r="O211" s="289"/>
      <c r="P211" s="289"/>
      <c r="Q211" s="289"/>
      <c r="R211" s="290"/>
    </row>
  </sheetData>
  <mergeCells count="110">
    <mergeCell ref="D11:J12"/>
    <mergeCell ref="D103:K104"/>
    <mergeCell ref="D117:K118"/>
    <mergeCell ref="D81:J82"/>
    <mergeCell ref="D149:K150"/>
    <mergeCell ref="C124:C135"/>
    <mergeCell ref="D136:D138"/>
    <mergeCell ref="D139:D141"/>
    <mergeCell ref="D142:D144"/>
    <mergeCell ref="D145:D147"/>
    <mergeCell ref="C136:C147"/>
    <mergeCell ref="C110:C112"/>
    <mergeCell ref="C107:C109"/>
    <mergeCell ref="F121:K121"/>
    <mergeCell ref="C113:C115"/>
    <mergeCell ref="F120:K120"/>
    <mergeCell ref="J85:K85"/>
    <mergeCell ref="J84:K84"/>
    <mergeCell ref="H85:I85"/>
    <mergeCell ref="H84:I84"/>
    <mergeCell ref="D68:D70"/>
    <mergeCell ref="I50:J50"/>
    <mergeCell ref="C121:C123"/>
    <mergeCell ref="D121:D123"/>
    <mergeCell ref="H122:I122"/>
    <mergeCell ref="F122:G122"/>
    <mergeCell ref="J122:K122"/>
    <mergeCell ref="E121:E123"/>
    <mergeCell ref="L122:M122"/>
    <mergeCell ref="N122:O122"/>
    <mergeCell ref="P122:Q122"/>
    <mergeCell ref="L120:Q120"/>
    <mergeCell ref="E107:J107"/>
    <mergeCell ref="K107:P107"/>
    <mergeCell ref="D193:K193"/>
    <mergeCell ref="F194:G194"/>
    <mergeCell ref="H194:I194"/>
    <mergeCell ref="J194:K194"/>
    <mergeCell ref="D184:E185"/>
    <mergeCell ref="D194:E195"/>
    <mergeCell ref="J184:K184"/>
    <mergeCell ref="F184:G184"/>
    <mergeCell ref="H184:I184"/>
    <mergeCell ref="F152:G152"/>
    <mergeCell ref="H152:I152"/>
    <mergeCell ref="D183:K183"/>
    <mergeCell ref="D153:E154"/>
    <mergeCell ref="F153:G153"/>
    <mergeCell ref="D124:D126"/>
    <mergeCell ref="D127:D129"/>
    <mergeCell ref="D130:D132"/>
    <mergeCell ref="D133:D135"/>
    <mergeCell ref="D107:D109"/>
    <mergeCell ref="L121:Q121"/>
    <mergeCell ref="E45:F45"/>
    <mergeCell ref="G45:H45"/>
    <mergeCell ref="I51:J51"/>
    <mergeCell ref="G75:H75"/>
    <mergeCell ref="E75:F75"/>
    <mergeCell ref="G56:H57"/>
    <mergeCell ref="D64:D67"/>
    <mergeCell ref="E56:F56"/>
    <mergeCell ref="D56:D57"/>
    <mergeCell ref="D44:D46"/>
    <mergeCell ref="E74:H74"/>
    <mergeCell ref="D74:D76"/>
    <mergeCell ref="I74:I76"/>
    <mergeCell ref="F84:G85"/>
    <mergeCell ref="D84:E86"/>
    <mergeCell ref="D88:D90"/>
    <mergeCell ref="D97:D99"/>
    <mergeCell ref="D87:E87"/>
    <mergeCell ref="D91:E91"/>
    <mergeCell ref="D92:E92"/>
    <mergeCell ref="D100:E100"/>
    <mergeCell ref="D101:E101"/>
    <mergeCell ref="D25:D26"/>
    <mergeCell ref="D15:D16"/>
    <mergeCell ref="D41:J42"/>
    <mergeCell ref="E25:F25"/>
    <mergeCell ref="G25:H25"/>
    <mergeCell ref="D24:H24"/>
    <mergeCell ref="E35:F35"/>
    <mergeCell ref="D35:D36"/>
    <mergeCell ref="I44:J44"/>
    <mergeCell ref="E44:H44"/>
    <mergeCell ref="E6:F6"/>
    <mergeCell ref="D3:E4"/>
    <mergeCell ref="F208:G208"/>
    <mergeCell ref="F209:G209"/>
    <mergeCell ref="B1:R2"/>
    <mergeCell ref="D34:F34"/>
    <mergeCell ref="D59:D61"/>
    <mergeCell ref="C204:C205"/>
    <mergeCell ref="D204:E204"/>
    <mergeCell ref="F204:G205"/>
    <mergeCell ref="F206:G206"/>
    <mergeCell ref="F207:G207"/>
    <mergeCell ref="M45:N45"/>
    <mergeCell ref="I45:J45"/>
    <mergeCell ref="K45:L45"/>
    <mergeCell ref="E51:F51"/>
    <mergeCell ref="G51:H51"/>
    <mergeCell ref="D14:H14"/>
    <mergeCell ref="K44:L44"/>
    <mergeCell ref="E50:F50"/>
    <mergeCell ref="G50:H50"/>
    <mergeCell ref="D50:D52"/>
    <mergeCell ref="G15:H15"/>
    <mergeCell ref="E15:F15"/>
  </mergeCells>
  <phoneticPr fontId="49" type="noConversion"/>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65016-9D13-42BB-BDA5-1FFA019EE811}">
  <sheetPr>
    <tabColor rgb="FF0070C0"/>
  </sheetPr>
  <dimension ref="A1:AL249"/>
  <sheetViews>
    <sheetView workbookViewId="0">
      <pane xSplit="1" ySplit="2" topLeftCell="B3" activePane="bottomRight" state="frozen"/>
      <selection pane="topRight" activeCell="B1" sqref="B1"/>
      <selection pane="bottomLeft" activeCell="A3" sqref="A3"/>
      <selection pane="bottomRight" activeCell="S6" sqref="S6"/>
    </sheetView>
  </sheetViews>
  <sheetFormatPr baseColWidth="10" defaultColWidth="8.83203125" defaultRowHeight="15" x14ac:dyDescent="0.2"/>
  <cols>
    <col min="3" max="3" width="35.83203125" customWidth="1"/>
    <col min="4" max="4" width="20.6640625" customWidth="1"/>
    <col min="5" max="5" width="19.5" customWidth="1"/>
    <col min="6" max="6" width="15.5" customWidth="1"/>
    <col min="7" max="7" width="15.1640625" customWidth="1"/>
    <col min="8" max="8" width="15.33203125" customWidth="1"/>
    <col min="9" max="9" width="14" customWidth="1"/>
    <col min="10" max="10" width="14.5" customWidth="1"/>
    <col min="11" max="12" width="9.5" bestFit="1" customWidth="1"/>
    <col min="13" max="13" width="7.1640625" customWidth="1"/>
    <col min="14" max="14" width="7.33203125" customWidth="1"/>
  </cols>
  <sheetData>
    <row r="1" spans="1:38" x14ac:dyDescent="0.2">
      <c r="B1" s="4243" t="s">
        <v>1524</v>
      </c>
      <c r="C1" s="4244"/>
      <c r="D1" s="4244"/>
      <c r="E1" s="4244"/>
      <c r="F1" s="4244"/>
      <c r="G1" s="4244"/>
      <c r="H1" s="4244"/>
      <c r="I1" s="4244"/>
      <c r="J1" s="4244"/>
      <c r="K1" s="4244"/>
      <c r="L1" s="4244"/>
      <c r="M1" s="4244"/>
      <c r="N1" s="4244"/>
      <c r="O1" s="4244"/>
      <c r="P1" s="4245"/>
      <c r="Q1" s="283"/>
      <c r="R1" s="283"/>
      <c r="S1" s="283"/>
      <c r="T1" s="283"/>
      <c r="U1" s="283"/>
      <c r="V1" s="283"/>
      <c r="W1" s="283"/>
      <c r="X1" s="283"/>
      <c r="Y1" s="283"/>
      <c r="Z1" s="283"/>
      <c r="AA1" s="283"/>
      <c r="AB1" s="283"/>
      <c r="AC1" s="283"/>
      <c r="AD1" s="283"/>
      <c r="AE1" s="283"/>
      <c r="AF1" s="283"/>
      <c r="AG1" s="283"/>
      <c r="AH1" s="283"/>
      <c r="AI1" s="283"/>
      <c r="AJ1" s="283"/>
      <c r="AK1" s="283"/>
      <c r="AL1" s="283"/>
    </row>
    <row r="2" spans="1:38" ht="8.25" customHeight="1" x14ac:dyDescent="0.2">
      <c r="B2" s="4246"/>
      <c r="C2" s="4247"/>
      <c r="D2" s="4247"/>
      <c r="E2" s="4247"/>
      <c r="F2" s="4247"/>
      <c r="G2" s="4247"/>
      <c r="H2" s="4247"/>
      <c r="I2" s="4247"/>
      <c r="J2" s="4247"/>
      <c r="K2" s="4247"/>
      <c r="L2" s="4247"/>
      <c r="M2" s="4247"/>
      <c r="N2" s="4247"/>
      <c r="O2" s="4247"/>
      <c r="P2" s="4248"/>
    </row>
    <row r="3" spans="1:38" ht="12" customHeight="1" x14ac:dyDescent="0.2">
      <c r="A3" s="286"/>
      <c r="B3" s="2296"/>
      <c r="C3" s="2384"/>
      <c r="D3" s="3428" t="s">
        <v>1525</v>
      </c>
      <c r="E3" s="3428"/>
      <c r="F3" s="3428"/>
      <c r="G3" s="3428"/>
      <c r="H3" s="3428"/>
      <c r="I3" s="3428"/>
      <c r="J3" s="3428"/>
      <c r="K3" s="3428"/>
      <c r="L3" s="3428"/>
      <c r="M3" s="3428"/>
      <c r="N3" s="2384"/>
      <c r="O3" s="2385"/>
      <c r="P3" s="2386"/>
    </row>
    <row r="4" spans="1:38" ht="14.25" customHeight="1" x14ac:dyDescent="0.2">
      <c r="A4" s="286"/>
      <c r="B4" s="2384"/>
      <c r="C4" s="2384"/>
      <c r="D4" s="3428"/>
      <c r="E4" s="3428"/>
      <c r="F4" s="3428"/>
      <c r="G4" s="3428"/>
      <c r="H4" s="3428"/>
      <c r="I4" s="3428"/>
      <c r="J4" s="3428"/>
      <c r="K4" s="3428"/>
      <c r="L4" s="3428"/>
      <c r="M4" s="3428"/>
      <c r="N4" s="2384"/>
      <c r="O4" s="2385"/>
      <c r="P4" s="2386"/>
    </row>
    <row r="5" spans="1:38" ht="14.25" customHeight="1" x14ac:dyDescent="0.2">
      <c r="A5" s="286"/>
      <c r="B5" s="2271"/>
      <c r="C5" s="2271"/>
      <c r="D5" s="2297"/>
      <c r="E5" s="2297"/>
      <c r="F5" s="2297"/>
      <c r="G5" s="2297"/>
      <c r="H5" s="2297"/>
      <c r="I5" s="2297"/>
      <c r="J5" s="2297"/>
      <c r="K5" s="2297"/>
      <c r="L5" s="2297"/>
      <c r="M5" s="2297"/>
      <c r="N5" s="2271"/>
      <c r="O5" s="1324"/>
      <c r="P5" s="2293"/>
    </row>
    <row r="6" spans="1:38" ht="16" x14ac:dyDescent="0.2">
      <c r="A6" s="286"/>
      <c r="C6" s="2939" t="s">
        <v>1526</v>
      </c>
      <c r="D6" s="2952"/>
      <c r="E6" s="2952"/>
      <c r="F6" s="2763"/>
      <c r="G6" s="2763"/>
      <c r="P6" s="286"/>
    </row>
    <row r="7" spans="1:38" ht="14.5" customHeight="1" x14ac:dyDescent="0.2">
      <c r="B7" s="145"/>
      <c r="C7" s="4287" t="s">
        <v>1527</v>
      </c>
      <c r="D7" s="4290" t="s">
        <v>1528</v>
      </c>
      <c r="E7" s="4284" t="s">
        <v>1529</v>
      </c>
      <c r="F7" s="4285"/>
      <c r="G7" s="4285"/>
      <c r="H7" s="4285"/>
      <c r="I7" s="4285"/>
      <c r="J7" s="4285"/>
      <c r="K7" s="4285"/>
      <c r="L7" s="4285"/>
      <c r="M7" s="4285"/>
      <c r="N7" s="4286"/>
      <c r="P7" s="286"/>
    </row>
    <row r="8" spans="1:38" ht="15" customHeight="1" x14ac:dyDescent="0.2">
      <c r="B8" s="145"/>
      <c r="C8" s="4288"/>
      <c r="D8" s="4291"/>
      <c r="E8" s="4251" t="s">
        <v>1530</v>
      </c>
      <c r="F8" s="4252"/>
      <c r="G8" s="4252"/>
      <c r="H8" s="4252"/>
      <c r="I8" s="4252"/>
      <c r="J8" s="4252"/>
      <c r="K8" s="4252"/>
      <c r="L8" s="4252"/>
      <c r="M8" s="4252"/>
      <c r="N8" s="4253"/>
      <c r="P8" s="286"/>
    </row>
    <row r="9" spans="1:38" x14ac:dyDescent="0.2">
      <c r="B9" s="145"/>
      <c r="C9" s="4288"/>
      <c r="D9" s="4291"/>
      <c r="E9" s="4254"/>
      <c r="F9" s="4255"/>
      <c r="G9" s="4255"/>
      <c r="H9" s="4255"/>
      <c r="I9" s="4255"/>
      <c r="J9" s="4255"/>
      <c r="K9" s="4255"/>
      <c r="L9" s="4255"/>
      <c r="M9" s="4255"/>
      <c r="N9" s="4256"/>
      <c r="P9" s="286"/>
    </row>
    <row r="10" spans="1:38" x14ac:dyDescent="0.2">
      <c r="B10" s="145"/>
      <c r="C10" s="4288"/>
      <c r="D10" s="4291"/>
      <c r="E10" s="4301" t="s">
        <v>1531</v>
      </c>
      <c r="F10" s="4263"/>
      <c r="G10" s="4262" t="s">
        <v>1532</v>
      </c>
      <c r="H10" s="4263"/>
      <c r="I10" s="4264" t="s">
        <v>1533</v>
      </c>
      <c r="J10" s="4263"/>
      <c r="K10" s="3546" t="s">
        <v>1534</v>
      </c>
      <c r="L10" s="3547"/>
      <c r="M10" s="2283" t="s">
        <v>1326</v>
      </c>
      <c r="N10" s="2284"/>
      <c r="P10" s="286"/>
    </row>
    <row r="11" spans="1:38" x14ac:dyDescent="0.2">
      <c r="B11" s="145"/>
      <c r="C11" s="4289"/>
      <c r="D11" s="4292"/>
      <c r="E11" s="3198" t="s">
        <v>338</v>
      </c>
      <c r="F11" s="2281" t="s">
        <v>139</v>
      </c>
      <c r="G11" s="2281" t="str">
        <f>E11</f>
        <v xml:space="preserve">Low </v>
      </c>
      <c r="H11" s="2281" t="str">
        <f>F11</f>
        <v>High</v>
      </c>
      <c r="I11" s="2281" t="str">
        <f>G11</f>
        <v xml:space="preserve">Low </v>
      </c>
      <c r="J11" s="2282" t="str">
        <f>H11</f>
        <v>High</v>
      </c>
      <c r="K11" s="2281" t="str">
        <f>E11</f>
        <v xml:space="preserve">Low </v>
      </c>
      <c r="L11" s="2281" t="str">
        <f>F11</f>
        <v>High</v>
      </c>
      <c r="M11" s="2274" t="str">
        <f>K11</f>
        <v xml:space="preserve">Low </v>
      </c>
      <c r="N11" s="2223" t="str">
        <f>L11</f>
        <v>High</v>
      </c>
      <c r="P11" s="286"/>
    </row>
    <row r="12" spans="1:38" ht="21" customHeight="1" x14ac:dyDescent="0.2">
      <c r="B12" s="145"/>
      <c r="C12" s="4265" t="s">
        <v>1535</v>
      </c>
      <c r="D12" s="2287" t="s">
        <v>192</v>
      </c>
      <c r="E12" s="2278">
        <v>3.09</v>
      </c>
      <c r="F12" s="2278">
        <v>5.01</v>
      </c>
      <c r="G12" s="2278">
        <v>3.03</v>
      </c>
      <c r="H12" s="2278">
        <v>4.8099999999999996</v>
      </c>
      <c r="I12" s="2278">
        <v>2.99</v>
      </c>
      <c r="J12" s="2783">
        <v>4.68</v>
      </c>
      <c r="K12" s="2276">
        <f>AVERAGE(E12,G12,I12)</f>
        <v>3.0366666666666666</v>
      </c>
      <c r="L12" s="2276">
        <f>AVERAGE(F12,H12,J12)</f>
        <v>4.833333333333333</v>
      </c>
      <c r="M12" s="4124">
        <f>AVERAGE(K12:K14)</f>
        <v>3.6488888888888886</v>
      </c>
      <c r="N12" s="4124">
        <f>AVERAGE(L12:L14)</f>
        <v>6.1533333333333324</v>
      </c>
      <c r="P12" s="286"/>
    </row>
    <row r="13" spans="1:38" ht="18" customHeight="1" x14ac:dyDescent="0.2">
      <c r="B13" s="145"/>
      <c r="C13" s="4265"/>
      <c r="D13" s="2288" t="s">
        <v>197</v>
      </c>
      <c r="E13" s="2279">
        <v>3.74</v>
      </c>
      <c r="F13" s="2279">
        <v>7.08</v>
      </c>
      <c r="G13" s="2279">
        <v>3.32</v>
      </c>
      <c r="H13" s="2279">
        <v>5.72</v>
      </c>
      <c r="I13" s="2279">
        <v>3.06</v>
      </c>
      <c r="J13" s="2279">
        <v>4.8600000000000003</v>
      </c>
      <c r="K13" s="2277">
        <f t="shared" ref="K13:K23" si="0">AVERAGE(E13,G13,I13)</f>
        <v>3.3733333333333335</v>
      </c>
      <c r="L13" s="1081">
        <f t="shared" ref="L13:L23" si="1">AVERAGE(F13,H13,J13)</f>
        <v>5.8866666666666667</v>
      </c>
      <c r="M13" s="4125"/>
      <c r="N13" s="4125"/>
      <c r="P13" s="286"/>
    </row>
    <row r="14" spans="1:38" x14ac:dyDescent="0.2">
      <c r="B14" s="145"/>
      <c r="C14" s="4265"/>
      <c r="D14" s="2289" t="s">
        <v>1536</v>
      </c>
      <c r="E14" s="2784">
        <v>6</v>
      </c>
      <c r="F14" s="2279">
        <v>10.72</v>
      </c>
      <c r="G14" s="2279">
        <v>4.33</v>
      </c>
      <c r="H14" s="2279">
        <v>7.32</v>
      </c>
      <c r="I14" s="2279">
        <v>3.28</v>
      </c>
      <c r="J14" s="2279">
        <v>5.18</v>
      </c>
      <c r="K14" s="1072">
        <f t="shared" si="0"/>
        <v>4.5366666666666662</v>
      </c>
      <c r="L14" s="1073">
        <f t="shared" si="1"/>
        <v>7.7399999999999993</v>
      </c>
      <c r="M14" s="4126"/>
      <c r="N14" s="4126"/>
      <c r="P14" s="286"/>
    </row>
    <row r="15" spans="1:38" ht="18" customHeight="1" x14ac:dyDescent="0.2">
      <c r="B15" s="145"/>
      <c r="C15" s="4302" t="s">
        <v>1537</v>
      </c>
      <c r="D15" s="2285" t="s">
        <v>192</v>
      </c>
      <c r="E15" s="2278">
        <v>3.04</v>
      </c>
      <c r="F15" s="2278">
        <v>4.5</v>
      </c>
      <c r="G15" s="2278">
        <v>2.97</v>
      </c>
      <c r="H15" s="2278">
        <v>4.3</v>
      </c>
      <c r="I15" s="2278">
        <v>2.93</v>
      </c>
      <c r="J15" s="2278">
        <v>4.17</v>
      </c>
      <c r="K15" s="2276">
        <f t="shared" si="0"/>
        <v>2.98</v>
      </c>
      <c r="L15" s="2276">
        <f t="shared" si="1"/>
        <v>4.3233333333333333</v>
      </c>
      <c r="M15" s="4124">
        <f>AVERAGE(K15:K17)</f>
        <v>3.5911111111111111</v>
      </c>
      <c r="N15" s="4124">
        <f>AVERAGE(L15:L17)</f>
        <v>5.6433333333333335</v>
      </c>
      <c r="P15" s="286"/>
    </row>
    <row r="16" spans="1:38" ht="21.75" customHeight="1" x14ac:dyDescent="0.2">
      <c r="B16" s="145"/>
      <c r="C16" s="4265"/>
      <c r="D16" s="2288" t="s">
        <v>197</v>
      </c>
      <c r="E16" s="2279">
        <v>3.68</v>
      </c>
      <c r="F16" s="2279">
        <v>6.57</v>
      </c>
      <c r="G16" s="2279">
        <v>3.26</v>
      </c>
      <c r="H16" s="2279">
        <v>5.21</v>
      </c>
      <c r="I16" s="2279">
        <v>3</v>
      </c>
      <c r="J16" s="2279">
        <v>4.3499999999999996</v>
      </c>
      <c r="K16" s="1081">
        <f t="shared" si="0"/>
        <v>3.313333333333333</v>
      </c>
      <c r="L16" s="1081">
        <f t="shared" si="1"/>
        <v>5.3766666666666678</v>
      </c>
      <c r="M16" s="4125"/>
      <c r="N16" s="4125"/>
      <c r="P16" s="286"/>
    </row>
    <row r="17" spans="2:16" x14ac:dyDescent="0.2">
      <c r="B17" s="145"/>
      <c r="C17" s="4266"/>
      <c r="D17" s="2289" t="s">
        <v>1538</v>
      </c>
      <c r="E17" s="2278">
        <v>5.94</v>
      </c>
      <c r="F17" s="2278">
        <v>10.210000000000001</v>
      </c>
      <c r="G17" s="2278">
        <v>4.28</v>
      </c>
      <c r="H17" s="2278">
        <v>6.81</v>
      </c>
      <c r="I17" s="2278">
        <v>3.22</v>
      </c>
      <c r="J17" s="2280">
        <v>4.67</v>
      </c>
      <c r="K17" s="1073">
        <f t="shared" si="0"/>
        <v>4.4800000000000004</v>
      </c>
      <c r="L17" s="1073">
        <f t="shared" si="1"/>
        <v>7.2299999999999995</v>
      </c>
      <c r="M17" s="4126"/>
      <c r="N17" s="4126"/>
      <c r="P17" s="286"/>
    </row>
    <row r="18" spans="2:16" ht="18" customHeight="1" x14ac:dyDescent="0.2">
      <c r="B18" s="145"/>
      <c r="C18" s="4302" t="s">
        <v>1539</v>
      </c>
      <c r="D18" s="2290" t="s">
        <v>1540</v>
      </c>
      <c r="E18" s="2784">
        <v>3.45</v>
      </c>
      <c r="F18" s="2279">
        <v>5.54</v>
      </c>
      <c r="G18" s="2279">
        <v>3.39</v>
      </c>
      <c r="H18" s="2279">
        <v>5.34</v>
      </c>
      <c r="I18" s="2279">
        <v>3.35</v>
      </c>
      <c r="J18" s="2279">
        <v>5.2</v>
      </c>
      <c r="K18" s="2276">
        <f t="shared" si="0"/>
        <v>3.3966666666666665</v>
      </c>
      <c r="L18" s="2276">
        <f t="shared" si="1"/>
        <v>5.3599999999999994</v>
      </c>
      <c r="M18" s="4124">
        <f>AVERAGE(K18:K20)</f>
        <v>4.0200000000000005</v>
      </c>
      <c r="N18" s="4124">
        <f>AVERAGE(L18:L20)</f>
        <v>6.7066666666666661</v>
      </c>
      <c r="P18" s="286"/>
    </row>
    <row r="19" spans="2:16" ht="18" customHeight="1" x14ac:dyDescent="0.2">
      <c r="B19" s="145"/>
      <c r="C19" s="4265"/>
      <c r="D19" s="2288" t="s">
        <v>1541</v>
      </c>
      <c r="E19" s="2278">
        <v>4.1100000000000003</v>
      </c>
      <c r="F19" s="2278">
        <v>7.65</v>
      </c>
      <c r="G19" s="2278">
        <v>3.68</v>
      </c>
      <c r="H19" s="2278">
        <v>6.26</v>
      </c>
      <c r="I19" s="2278">
        <v>3.41</v>
      </c>
      <c r="J19" s="2278">
        <v>5.39</v>
      </c>
      <c r="K19" s="1081">
        <f t="shared" si="0"/>
        <v>3.7333333333333338</v>
      </c>
      <c r="L19" s="1081">
        <f t="shared" si="1"/>
        <v>6.4333333333333336</v>
      </c>
      <c r="M19" s="4125"/>
      <c r="N19" s="4125"/>
      <c r="P19" s="286"/>
    </row>
    <row r="20" spans="2:16" x14ac:dyDescent="0.2">
      <c r="B20" s="145"/>
      <c r="C20" s="4266"/>
      <c r="D20" s="2286" t="s">
        <v>1542</v>
      </c>
      <c r="E20" s="2279">
        <v>6.43</v>
      </c>
      <c r="F20" s="2279">
        <v>11.36</v>
      </c>
      <c r="G20" s="2279">
        <v>4.72</v>
      </c>
      <c r="H20" s="2279">
        <v>7.9</v>
      </c>
      <c r="I20" s="2279">
        <v>3.64</v>
      </c>
      <c r="J20" s="2279">
        <v>5.72</v>
      </c>
      <c r="K20" s="1073">
        <f t="shared" si="0"/>
        <v>4.93</v>
      </c>
      <c r="L20" s="1073">
        <f t="shared" si="1"/>
        <v>8.3266666666666662</v>
      </c>
      <c r="M20" s="4126"/>
      <c r="N20" s="4126"/>
      <c r="P20" s="286"/>
    </row>
    <row r="21" spans="2:16" ht="24" customHeight="1" x14ac:dyDescent="0.2">
      <c r="B21" s="145"/>
      <c r="C21" s="4265" t="s">
        <v>1543</v>
      </c>
      <c r="D21" s="2291" t="s">
        <v>1540</v>
      </c>
      <c r="E21" s="2278">
        <v>3.39</v>
      </c>
      <c r="F21" s="2278">
        <v>5.0199999999999996</v>
      </c>
      <c r="G21" s="2278">
        <v>3.33</v>
      </c>
      <c r="H21" s="2278">
        <v>4.82</v>
      </c>
      <c r="I21" s="2278">
        <v>3.29</v>
      </c>
      <c r="J21" s="2278">
        <v>4.68</v>
      </c>
      <c r="K21" s="2276">
        <f t="shared" si="0"/>
        <v>3.3366666666666673</v>
      </c>
      <c r="L21" s="2276">
        <f t="shared" si="1"/>
        <v>4.84</v>
      </c>
      <c r="M21" s="4124">
        <f>AVERAGE(K21:K23)</f>
        <v>3.9600000000000004</v>
      </c>
      <c r="N21" s="4124">
        <f>AVERAGE(L21:L23)</f>
        <v>6.1866666666666665</v>
      </c>
      <c r="P21" s="286"/>
    </row>
    <row r="22" spans="2:16" ht="18" customHeight="1" x14ac:dyDescent="0.2">
      <c r="B22" s="145"/>
      <c r="C22" s="4265"/>
      <c r="D22" s="2286" t="s">
        <v>1541</v>
      </c>
      <c r="E22" s="2784">
        <v>4.05</v>
      </c>
      <c r="F22" s="2279">
        <v>7.13</v>
      </c>
      <c r="G22" s="2279">
        <v>3.62</v>
      </c>
      <c r="H22" s="2279">
        <v>5.74</v>
      </c>
      <c r="I22" s="2279">
        <v>3.35</v>
      </c>
      <c r="J22" s="2279">
        <v>4.87</v>
      </c>
      <c r="K22" s="2277">
        <f t="shared" si="0"/>
        <v>3.6733333333333333</v>
      </c>
      <c r="L22" s="1081">
        <f t="shared" si="1"/>
        <v>5.913333333333334</v>
      </c>
      <c r="M22" s="4125"/>
      <c r="N22" s="4125"/>
      <c r="P22" s="286"/>
    </row>
    <row r="23" spans="2:16" x14ac:dyDescent="0.2">
      <c r="B23" s="145"/>
      <c r="C23" s="4266"/>
      <c r="D23" s="2292" t="s">
        <v>1542</v>
      </c>
      <c r="E23" s="2783">
        <v>6.37</v>
      </c>
      <c r="F23" s="2280">
        <v>10.84</v>
      </c>
      <c r="G23" s="2280">
        <v>4.66</v>
      </c>
      <c r="H23" s="2280">
        <v>7.38</v>
      </c>
      <c r="I23" s="2280">
        <v>3.58</v>
      </c>
      <c r="J23" s="2280">
        <v>5.2</v>
      </c>
      <c r="K23" s="1072">
        <f t="shared" si="0"/>
        <v>4.87</v>
      </c>
      <c r="L23" s="1072">
        <f t="shared" si="1"/>
        <v>7.8066666666666658</v>
      </c>
      <c r="M23" s="4126"/>
      <c r="N23" s="4126"/>
      <c r="P23" s="286"/>
    </row>
    <row r="24" spans="2:16" x14ac:dyDescent="0.2">
      <c r="B24" s="145"/>
      <c r="C24" s="2294"/>
      <c r="D24" s="2290"/>
      <c r="E24" s="2294"/>
      <c r="F24" s="2294"/>
      <c r="G24" s="2295"/>
      <c r="H24" s="2294"/>
      <c r="I24" s="2294"/>
      <c r="J24" s="2294"/>
      <c r="K24" s="57"/>
      <c r="L24" s="57"/>
      <c r="M24" s="57"/>
      <c r="N24" s="57"/>
      <c r="P24" s="286"/>
    </row>
    <row r="25" spans="2:16" x14ac:dyDescent="0.2">
      <c r="B25" s="145"/>
      <c r="C25" s="3197" t="s">
        <v>1544</v>
      </c>
      <c r="D25" s="2290"/>
      <c r="E25" s="2294"/>
      <c r="F25" s="2294"/>
      <c r="G25" s="2295"/>
      <c r="H25" s="2294"/>
      <c r="I25" s="2294"/>
      <c r="J25" s="2294"/>
      <c r="K25" s="57"/>
      <c r="L25" s="57"/>
      <c r="M25" s="57"/>
      <c r="N25" s="57"/>
      <c r="P25" s="286"/>
    </row>
    <row r="26" spans="2:16" x14ac:dyDescent="0.2">
      <c r="B26" s="145"/>
      <c r="C26" s="4224" t="s">
        <v>1545</v>
      </c>
      <c r="D26" s="4225"/>
      <c r="E26" s="4226"/>
      <c r="P26" s="286"/>
    </row>
    <row r="27" spans="2:16" ht="23" customHeight="1" x14ac:dyDescent="0.2">
      <c r="B27" s="310"/>
      <c r="C27" s="4268" t="s">
        <v>1546</v>
      </c>
      <c r="D27" s="4257" t="s">
        <v>1523</v>
      </c>
      <c r="E27" s="4258"/>
      <c r="P27" s="286"/>
    </row>
    <row r="28" spans="2:16" x14ac:dyDescent="0.2">
      <c r="B28" s="310"/>
      <c r="C28" s="4269"/>
      <c r="D28" s="2261" t="s">
        <v>338</v>
      </c>
      <c r="E28" s="2786" t="s">
        <v>139</v>
      </c>
      <c r="P28" s="286"/>
    </row>
    <row r="29" spans="2:16" x14ac:dyDescent="0.2">
      <c r="B29" s="145"/>
      <c r="C29" s="2787" t="s">
        <v>1535</v>
      </c>
      <c r="D29" s="2788">
        <f>M12</f>
        <v>3.6488888888888886</v>
      </c>
      <c r="E29" s="2789">
        <f>N12</f>
        <v>6.1533333333333324</v>
      </c>
      <c r="P29" s="286"/>
    </row>
    <row r="30" spans="2:16" ht="27" x14ac:dyDescent="0.2">
      <c r="B30" s="145"/>
      <c r="C30" s="2790" t="s">
        <v>1537</v>
      </c>
      <c r="D30" s="2788">
        <f>M15</f>
        <v>3.5911111111111111</v>
      </c>
      <c r="E30" s="2789">
        <f>N15</f>
        <v>5.6433333333333335</v>
      </c>
      <c r="P30" s="286"/>
    </row>
    <row r="31" spans="2:16" x14ac:dyDescent="0.2">
      <c r="B31" s="145"/>
      <c r="C31" s="2791" t="s">
        <v>1539</v>
      </c>
      <c r="D31" s="2792">
        <f>M18</f>
        <v>4.0200000000000005</v>
      </c>
      <c r="E31" s="2793">
        <f>N18</f>
        <v>6.7066666666666661</v>
      </c>
      <c r="P31" s="286"/>
    </row>
    <row r="32" spans="2:16" ht="27" x14ac:dyDescent="0.2">
      <c r="B32" s="145"/>
      <c r="C32" s="2790" t="s">
        <v>1543</v>
      </c>
      <c r="D32" s="2788">
        <f>M21</f>
        <v>3.9600000000000004</v>
      </c>
      <c r="E32" s="2789">
        <f>N21</f>
        <v>6.1866666666666665</v>
      </c>
      <c r="P32" s="286"/>
    </row>
    <row r="33" spans="2:16" x14ac:dyDescent="0.2">
      <c r="B33" s="145"/>
      <c r="P33" s="286"/>
    </row>
    <row r="34" spans="2:16" x14ac:dyDescent="0.2">
      <c r="B34" s="145"/>
      <c r="P34" s="286"/>
    </row>
    <row r="35" spans="2:16" x14ac:dyDescent="0.2">
      <c r="B35" s="145"/>
      <c r="P35" s="286"/>
    </row>
    <row r="36" spans="2:16" x14ac:dyDescent="0.2">
      <c r="B36" s="145"/>
      <c r="P36" s="286"/>
    </row>
    <row r="37" spans="2:16" x14ac:dyDescent="0.2">
      <c r="B37" s="145"/>
      <c r="P37" s="286"/>
    </row>
    <row r="38" spans="2:16" x14ac:dyDescent="0.2">
      <c r="B38" s="145"/>
      <c r="P38" s="286"/>
    </row>
    <row r="39" spans="2:16" ht="15" customHeight="1" x14ac:dyDescent="0.2">
      <c r="B39" s="145"/>
      <c r="D39" s="2271"/>
      <c r="E39" s="2271"/>
      <c r="F39" s="2271"/>
      <c r="G39" s="2271"/>
      <c r="H39" s="2271"/>
      <c r="I39" s="2271"/>
      <c r="J39" s="2271"/>
      <c r="K39" s="2271"/>
      <c r="L39" s="2271"/>
      <c r="M39" s="2271"/>
      <c r="P39" s="286"/>
    </row>
    <row r="40" spans="2:16" ht="18" x14ac:dyDescent="0.25">
      <c r="B40" s="145"/>
      <c r="C40" s="2939" t="s">
        <v>1547</v>
      </c>
      <c r="D40" s="2952"/>
      <c r="E40" s="2952"/>
      <c r="F40" s="2763"/>
      <c r="G40" s="2763"/>
      <c r="P40" s="286"/>
    </row>
    <row r="41" spans="2:16" ht="17" x14ac:dyDescent="0.2">
      <c r="B41" s="145"/>
      <c r="C41" s="3926" t="s">
        <v>1548</v>
      </c>
      <c r="D41" s="3927"/>
      <c r="E41" s="3927"/>
      <c r="F41" s="3927"/>
      <c r="G41" s="3927"/>
      <c r="H41" s="3927"/>
      <c r="I41" s="3927"/>
      <c r="J41" s="3927"/>
      <c r="K41" s="3927"/>
      <c r="L41" s="3927"/>
      <c r="M41" s="3927"/>
      <c r="N41" s="4022"/>
      <c r="P41" s="286"/>
    </row>
    <row r="42" spans="2:16" ht="6" customHeight="1" x14ac:dyDescent="0.2">
      <c r="B42" s="145"/>
      <c r="C42" s="3454" t="s">
        <v>1549</v>
      </c>
      <c r="D42" s="3542" t="s">
        <v>1528</v>
      </c>
      <c r="E42" s="3419" t="s">
        <v>1550</v>
      </c>
      <c r="F42" s="4267"/>
      <c r="G42" s="4267"/>
      <c r="H42" s="4267"/>
      <c r="I42" s="4267"/>
      <c r="J42" s="4267"/>
      <c r="K42" s="4267"/>
      <c r="L42" s="4267"/>
      <c r="M42" s="4267"/>
      <c r="N42" s="3420"/>
      <c r="P42" s="286"/>
    </row>
    <row r="43" spans="2:16" x14ac:dyDescent="0.2">
      <c r="B43" s="145"/>
      <c r="C43" s="3454"/>
      <c r="D43" s="3542"/>
      <c r="E43" s="3421"/>
      <c r="F43" s="3440"/>
      <c r="G43" s="3440"/>
      <c r="H43" s="3440"/>
      <c r="I43" s="3440"/>
      <c r="J43" s="3440"/>
      <c r="K43" s="3440"/>
      <c r="L43" s="3440"/>
      <c r="M43" s="3440"/>
      <c r="N43" s="3422"/>
      <c r="P43" s="286"/>
    </row>
    <row r="44" spans="2:16" ht="17" x14ac:dyDescent="0.2">
      <c r="B44" s="145"/>
      <c r="C44" s="3454"/>
      <c r="D44" s="3542"/>
      <c r="E44" s="4230" t="s">
        <v>1551</v>
      </c>
      <c r="F44" s="4231"/>
      <c r="G44" s="4230" t="s">
        <v>1552</v>
      </c>
      <c r="H44" s="4231"/>
      <c r="I44" s="2253" t="s">
        <v>1553</v>
      </c>
      <c r="J44" s="2254"/>
      <c r="K44" s="4230" t="s">
        <v>1271</v>
      </c>
      <c r="L44" s="4231"/>
      <c r="M44" s="4230" t="s">
        <v>1271</v>
      </c>
      <c r="N44" s="4231"/>
      <c r="P44" s="286"/>
    </row>
    <row r="45" spans="2:16" x14ac:dyDescent="0.2">
      <c r="B45" s="145"/>
      <c r="C45" s="3455"/>
      <c r="D45" s="3553"/>
      <c r="E45" s="2255" t="str">
        <f t="shared" ref="E45:J45" si="2">E11</f>
        <v xml:space="preserve">Low </v>
      </c>
      <c r="F45" s="2255" t="str">
        <f t="shared" si="2"/>
        <v>High</v>
      </c>
      <c r="G45" s="2255" t="str">
        <f t="shared" si="2"/>
        <v xml:space="preserve">Low </v>
      </c>
      <c r="H45" s="2256" t="str">
        <f t="shared" si="2"/>
        <v>High</v>
      </c>
      <c r="I45" s="2255" t="str">
        <f t="shared" si="2"/>
        <v xml:space="preserve">Low </v>
      </c>
      <c r="J45" s="2257" t="str">
        <f t="shared" si="2"/>
        <v>High</v>
      </c>
      <c r="K45" s="2255" t="str">
        <f>E45</f>
        <v xml:space="preserve">Low </v>
      </c>
      <c r="L45" s="2256" t="str">
        <f>F45</f>
        <v>High</v>
      </c>
      <c r="M45" s="2255" t="s">
        <v>129</v>
      </c>
      <c r="N45" s="2256" t="s">
        <v>139</v>
      </c>
      <c r="P45" s="286"/>
    </row>
    <row r="46" spans="2:16" x14ac:dyDescent="0.2">
      <c r="B46" s="145"/>
      <c r="C46" s="4259" t="s">
        <v>1499</v>
      </c>
      <c r="D46" s="1182" t="s">
        <v>192</v>
      </c>
      <c r="E46" s="2197">
        <f>'LCOH DELIVERED'!L124</f>
        <v>3.1106303945714915</v>
      </c>
      <c r="F46" s="2197">
        <f>'LCOH DELIVERED'!M124</f>
        <v>5.1501376081492616</v>
      </c>
      <c r="G46" s="2197">
        <f>'LCOH DELIVERED'!N124</f>
        <v>3.0480271744678928</v>
      </c>
      <c r="H46" s="1801">
        <f>'LCOH DELIVERED'!O124</f>
        <v>4.9463364607222324</v>
      </c>
      <c r="I46" s="2197">
        <f>'LCOH DELIVERED'!P124</f>
        <v>3.107033680690094</v>
      </c>
      <c r="J46" s="1801">
        <f>'LCOH DELIVERED'!Q124</f>
        <v>5.1384287149839825</v>
      </c>
      <c r="K46" s="2197">
        <f>AVERAGE(E46,G46,I46)</f>
        <v>3.088563749909826</v>
      </c>
      <c r="L46" s="1801">
        <f>AVERAGE(F46,H46,J46)</f>
        <v>5.0783009279518252</v>
      </c>
      <c r="M46" s="4221">
        <f>AVERAGE(K46:K48)</f>
        <v>4.2118306689894673</v>
      </c>
      <c r="N46" s="4221">
        <f>AVERAGE(L46:L48)</f>
        <v>7.3938638825581817</v>
      </c>
      <c r="P46" s="286"/>
    </row>
    <row r="47" spans="2:16" x14ac:dyDescent="0.2">
      <c r="B47" s="145"/>
      <c r="C47" s="4260"/>
      <c r="D47" s="1182" t="s">
        <v>197</v>
      </c>
      <c r="E47" s="2197">
        <f>'LCOH DELIVERED'!L125</f>
        <v>3.8451067661620097</v>
      </c>
      <c r="F47" s="2197">
        <f>'LCOH DELIVERED'!M125</f>
        <v>7.4024263587200068</v>
      </c>
      <c r="G47" s="2197">
        <f>'LCOH DELIVERED'!N125</f>
        <v>3.4277519654713537</v>
      </c>
      <c r="H47" s="1801">
        <f>'LCOH DELIVERED'!O125</f>
        <v>6.0437520425398148</v>
      </c>
      <c r="I47" s="2197">
        <f>'LCOH DELIVERED'!P125</f>
        <v>3.8211286736193606</v>
      </c>
      <c r="J47" s="1801">
        <f>'LCOH DELIVERED'!Q125</f>
        <v>7.3243670709514763</v>
      </c>
      <c r="K47" s="2197">
        <f t="shared" ref="K47:K57" si="3">AVERAGE(E47,G47,I47)</f>
        <v>3.697995801750908</v>
      </c>
      <c r="L47" s="1801">
        <f t="shared" ref="L47:L57" si="4">AVERAGE(F47,H47,J47)</f>
        <v>6.9235151574037657</v>
      </c>
      <c r="M47" s="4222"/>
      <c r="N47" s="4222"/>
      <c r="P47" s="286"/>
    </row>
    <row r="48" spans="2:16" x14ac:dyDescent="0.2">
      <c r="B48" s="145"/>
      <c r="C48" s="4261"/>
      <c r="D48" s="1097" t="s">
        <v>1536</v>
      </c>
      <c r="E48" s="2198">
        <f>'LCOH DELIVERED'!L126</f>
        <v>6.4373763129520745</v>
      </c>
      <c r="F48" s="2198">
        <f>'LCOH DELIVERED'!M126</f>
        <v>11.377053565609556</v>
      </c>
      <c r="G48" s="2198">
        <f>'LCOH DELIVERED'!N126</f>
        <v>4.7679571101894496</v>
      </c>
      <c r="H48" s="1802">
        <f>'LCOH DELIVERED'!O126</f>
        <v>7.9803677751590767</v>
      </c>
      <c r="I48" s="2198">
        <f>'LCOH DELIVERED'!P126</f>
        <v>6.3414639427814787</v>
      </c>
      <c r="J48" s="2198">
        <f>'LCOH DELIVERED'!Q126</f>
        <v>11.181905346188232</v>
      </c>
      <c r="K48" s="2198">
        <f t="shared" si="3"/>
        <v>5.8489324553076685</v>
      </c>
      <c r="L48" s="1802">
        <f t="shared" si="4"/>
        <v>10.179775562318953</v>
      </c>
      <c r="M48" s="4223"/>
      <c r="N48" s="4223"/>
      <c r="P48" s="286"/>
    </row>
    <row r="49" spans="2:16" x14ac:dyDescent="0.2">
      <c r="B49" s="145"/>
      <c r="C49" s="4240" t="s">
        <v>1554</v>
      </c>
      <c r="D49" s="1182" t="s">
        <v>192</v>
      </c>
      <c r="E49" s="2197">
        <f>'LCOH DELIVERED'!L127</f>
        <v>3.05264579923641</v>
      </c>
      <c r="F49" s="2197">
        <f>'LCOH DELIVERED'!M127</f>
        <v>4.5348472953511108</v>
      </c>
      <c r="G49" s="2197">
        <f>'LCOH DELIVERED'!N127</f>
        <v>2.9900425791328114</v>
      </c>
      <c r="H49" s="1801">
        <f>'LCOH DELIVERED'!O127</f>
        <v>4.3310461479240816</v>
      </c>
      <c r="I49" s="2197">
        <f>'LCOH DELIVERED'!P127</f>
        <v>3.0490490853550125</v>
      </c>
      <c r="J49" s="1801">
        <f>'LCOH DELIVERED'!Q127</f>
        <v>4.5231384021858316</v>
      </c>
      <c r="K49" s="2197">
        <f t="shared" si="3"/>
        <v>3.0305791545747449</v>
      </c>
      <c r="L49" s="1801">
        <f t="shared" si="4"/>
        <v>4.4630106151536744</v>
      </c>
      <c r="M49" s="4221">
        <f>AVERAGE(K49:K51)</f>
        <v>4.1538460736543863</v>
      </c>
      <c r="N49" s="4221">
        <f>AVERAGE(L49:L51)</f>
        <v>6.7785735697600318</v>
      </c>
      <c r="P49" s="286"/>
    </row>
    <row r="50" spans="2:16" x14ac:dyDescent="0.2">
      <c r="B50" s="145"/>
      <c r="C50" s="4241"/>
      <c r="D50" s="1182" t="s">
        <v>197</v>
      </c>
      <c r="E50" s="2197">
        <f>'LCOH DELIVERED'!L128</f>
        <v>3.7871221708269278</v>
      </c>
      <c r="F50" s="2197">
        <f>'LCOH DELIVERED'!M128</f>
        <v>6.7871360459218559</v>
      </c>
      <c r="G50" s="2197">
        <f>'LCOH DELIVERED'!N128</f>
        <v>3.3697673701362714</v>
      </c>
      <c r="H50" s="1801">
        <f>'LCOH DELIVERED'!O128</f>
        <v>5.428461729741664</v>
      </c>
      <c r="I50" s="2197">
        <f>'LCOH DELIVERED'!P128</f>
        <v>3.7631440782842791</v>
      </c>
      <c r="J50" s="1801">
        <f>'LCOH DELIVERED'!Q128</f>
        <v>6.7090767581533264</v>
      </c>
      <c r="K50" s="2197">
        <f t="shared" si="3"/>
        <v>3.6400112064158261</v>
      </c>
      <c r="L50" s="1801">
        <f t="shared" si="4"/>
        <v>6.3082248446056157</v>
      </c>
      <c r="M50" s="4222"/>
      <c r="N50" s="4222"/>
      <c r="P50" s="286"/>
    </row>
    <row r="51" spans="2:16" x14ac:dyDescent="0.2">
      <c r="B51" s="145"/>
      <c r="C51" s="4242"/>
      <c r="D51" s="1097" t="s">
        <v>1538</v>
      </c>
      <c r="E51" s="2198">
        <f>'LCOH DELIVERED'!L129</f>
        <v>6.3793917176169943</v>
      </c>
      <c r="F51" s="2198">
        <f>'LCOH DELIVERED'!M129</f>
        <v>10.761763252811404</v>
      </c>
      <c r="G51" s="2198">
        <f>'LCOH DELIVERED'!N129</f>
        <v>4.7099725148543685</v>
      </c>
      <c r="H51" s="1802">
        <f>'LCOH DELIVERED'!O129</f>
        <v>7.3650774623609268</v>
      </c>
      <c r="I51" s="2198">
        <f>'LCOH DELIVERED'!P129</f>
        <v>6.2834793474463977</v>
      </c>
      <c r="J51" s="1802">
        <f>'LCOH DELIVERED'!Q129</f>
        <v>10.566615033390081</v>
      </c>
      <c r="K51" s="2198">
        <f t="shared" si="3"/>
        <v>5.7909478599725865</v>
      </c>
      <c r="L51" s="1802">
        <f t="shared" si="4"/>
        <v>9.5644852495208053</v>
      </c>
      <c r="M51" s="4223"/>
      <c r="N51" s="4223"/>
      <c r="P51" s="286"/>
    </row>
    <row r="52" spans="2:16" x14ac:dyDescent="0.2">
      <c r="B52" s="145"/>
      <c r="C52" s="4259" t="s">
        <v>1502</v>
      </c>
      <c r="D52" s="1182" t="s">
        <v>1540</v>
      </c>
      <c r="E52" s="2197">
        <f>'LCOH DELIVERED'!L130</f>
        <v>3.4699446271151664</v>
      </c>
      <c r="F52" s="2197">
        <f>'LCOH DELIVERED'!M130</f>
        <v>5.6840612183476882</v>
      </c>
      <c r="G52" s="2197">
        <f>'LCOH DELIVERED'!N130</f>
        <v>3.4059477498656627</v>
      </c>
      <c r="H52" s="1801">
        <f>'LCOH DELIVERED'!O130</f>
        <v>5.4763665983851464</v>
      </c>
      <c r="I52" s="2197">
        <f>'LCOH DELIVERED'!P130</f>
        <v>3.4662678440936467</v>
      </c>
      <c r="J52" s="1801">
        <f>'LCOH DELIVERED'!Q130</f>
        <v>5.6721286353036433</v>
      </c>
      <c r="K52" s="2197">
        <f t="shared" si="3"/>
        <v>3.4473867403581586</v>
      </c>
      <c r="L52" s="1801">
        <f t="shared" si="4"/>
        <v>5.6108521506788263</v>
      </c>
      <c r="M52" s="4221">
        <f>AVERAGE(K52:K54)</f>
        <v>4.5956595451724906</v>
      </c>
      <c r="N52" s="4221">
        <f>AVERAGE(L52:L54)</f>
        <v>7.9706522495889987</v>
      </c>
      <c r="P52" s="286"/>
    </row>
    <row r="53" spans="2:16" x14ac:dyDescent="0.2">
      <c r="B53" s="145"/>
      <c r="C53" s="4260"/>
      <c r="D53" s="1182" t="s">
        <v>1541</v>
      </c>
      <c r="E53" s="2197">
        <f>'LCOH DELIVERED'!L131</f>
        <v>4.2207717270240002</v>
      </c>
      <c r="F53" s="2197">
        <f>'LCOH DELIVERED'!M131</f>
        <v>7.9793783056236203</v>
      </c>
      <c r="G53" s="2197">
        <f>'LCOH DELIVERED'!N131</f>
        <v>3.794125878693976</v>
      </c>
      <c r="H53" s="1801">
        <f>'LCOH DELIVERED'!O131</f>
        <v>6.5947475058733369</v>
      </c>
      <c r="I53" s="2197">
        <f>'LCOH DELIVERED'!P131</f>
        <v>4.1962598402138687</v>
      </c>
      <c r="J53" s="1801">
        <f>'LCOH DELIVERED'!Q131</f>
        <v>7.8998277519966518</v>
      </c>
      <c r="K53" s="2197">
        <f t="shared" si="3"/>
        <v>4.0703858153106154</v>
      </c>
      <c r="L53" s="1801">
        <f t="shared" si="4"/>
        <v>7.4913178544978694</v>
      </c>
      <c r="M53" s="4222"/>
      <c r="N53" s="4222"/>
      <c r="P53" s="286"/>
    </row>
    <row r="54" spans="2:16" x14ac:dyDescent="0.2">
      <c r="B54" s="145"/>
      <c r="C54" s="4261"/>
      <c r="D54" s="1097" t="s">
        <v>1542</v>
      </c>
      <c r="E54" s="2198">
        <f>'LCOH DELIVERED'!L132</f>
        <v>6.8707497267022362</v>
      </c>
      <c r="F54" s="2198">
        <f>'LCOH DELIVERED'!M132</f>
        <v>12.029937871404673</v>
      </c>
      <c r="G54" s="2198">
        <f>'LCOH DELIVERED'!N132</f>
        <v>5.1641663333821404</v>
      </c>
      <c r="H54" s="1802">
        <f>'LCOH DELIVERED'!O132</f>
        <v>8.5683608720289683</v>
      </c>
      <c r="I54" s="2198">
        <f>'LCOH DELIVERED'!P132</f>
        <v>6.772702179461711</v>
      </c>
      <c r="J54" s="1802">
        <f>'LCOH DELIVERED'!Q132</f>
        <v>11.831061487337255</v>
      </c>
      <c r="K54" s="2198">
        <f t="shared" si="3"/>
        <v>6.2692060798486962</v>
      </c>
      <c r="L54" s="1802">
        <f t="shared" si="4"/>
        <v>10.809786743590299</v>
      </c>
      <c r="M54" s="4223"/>
      <c r="N54" s="4223"/>
      <c r="P54" s="286"/>
    </row>
    <row r="55" spans="2:16" x14ac:dyDescent="0.2">
      <c r="B55" s="145"/>
      <c r="C55" s="4240" t="s">
        <v>1555</v>
      </c>
      <c r="D55" s="1182" t="s">
        <v>1540</v>
      </c>
      <c r="E55" s="2197">
        <f>'LCOH DELIVERED'!L133</f>
        <v>3.2896577303306773</v>
      </c>
      <c r="F55" s="2197">
        <f>'LCOH DELIVERED'!M133</f>
        <v>4.684554164903024</v>
      </c>
      <c r="G55" s="2197">
        <f>'LCOH DELIVERED'!N133</f>
        <v>3.3466723160480329</v>
      </c>
      <c r="H55" s="1801">
        <f>'LCOH DELIVERED'!O133</f>
        <v>4.849321612149228</v>
      </c>
      <c r="I55" s="2197">
        <f>'LCOH DELIVERED'!P133</f>
        <v>3.406992410276017</v>
      </c>
      <c r="J55" s="1801">
        <f>'LCOH DELIVERED'!Q133</f>
        <v>5.0450836490677249</v>
      </c>
      <c r="K55" s="2197">
        <f t="shared" si="3"/>
        <v>3.3477741522182423</v>
      </c>
      <c r="L55" s="1801">
        <f t="shared" si="4"/>
        <v>4.859653142039992</v>
      </c>
      <c r="M55" s="4221">
        <f>AVERAGE(K55:K57)</f>
        <v>4.0747477896664703</v>
      </c>
      <c r="N55" s="4221">
        <f>AVERAGE(L55:L57)</f>
        <v>6.3365801927516543</v>
      </c>
      <c r="P55" s="286"/>
    </row>
    <row r="56" spans="2:16" x14ac:dyDescent="0.2">
      <c r="B56" s="145"/>
      <c r="C56" s="4241"/>
      <c r="D56" s="1182" t="s">
        <v>1541</v>
      </c>
      <c r="E56" s="2197">
        <f>'LCOH DELIVERED'!L134</f>
        <v>3.3547532067606398</v>
      </c>
      <c r="F56" s="2197">
        <f>'LCOH DELIVERED'!M134</f>
        <v>4.8692528713293939</v>
      </c>
      <c r="G56" s="2197">
        <f>'LCOH DELIVERED'!N134</f>
        <v>3.7348504448763462</v>
      </c>
      <c r="H56" s="1801">
        <f>'LCOH DELIVERED'!O134</f>
        <v>5.9677025196374185</v>
      </c>
      <c r="I56" s="2197">
        <f>'LCOH DELIVERED'!P134</f>
        <v>4.1369844063962393</v>
      </c>
      <c r="J56" s="1801">
        <f>'LCOH DELIVERED'!Q134</f>
        <v>7.2727827657607325</v>
      </c>
      <c r="K56" s="2197">
        <f t="shared" si="3"/>
        <v>3.7421960193444086</v>
      </c>
      <c r="L56" s="1801">
        <f t="shared" si="4"/>
        <v>6.0365793855758483</v>
      </c>
      <c r="M56" s="4222"/>
      <c r="N56" s="4222"/>
      <c r="P56" s="286"/>
    </row>
    <row r="57" spans="2:16" x14ac:dyDescent="0.2">
      <c r="B57" s="145"/>
      <c r="C57" s="4242"/>
      <c r="D57" s="1097" t="s">
        <v>1542</v>
      </c>
      <c r="E57" s="2198">
        <f>'LCOH DELIVERED'!L135</f>
        <v>3.5845019471016846</v>
      </c>
      <c r="F57" s="2198">
        <f>'LCOH DELIVERED'!M135</f>
        <v>5.1951917650229875</v>
      </c>
      <c r="G57" s="2198">
        <f>'LCOH DELIVERED'!N135</f>
        <v>5.1048908995645101</v>
      </c>
      <c r="H57" s="1802">
        <f>'LCOH DELIVERED'!O135</f>
        <v>7.9413158857930499</v>
      </c>
      <c r="I57" s="2198">
        <f>'LCOH DELIVERED'!P135</f>
        <v>6.7134267456440808</v>
      </c>
      <c r="J57" s="1802">
        <f>'LCOH DELIVERED'!Q135</f>
        <v>11.204016501101336</v>
      </c>
      <c r="K57" s="2198">
        <f t="shared" si="3"/>
        <v>5.1342731974367588</v>
      </c>
      <c r="L57" s="1802">
        <f t="shared" si="4"/>
        <v>8.1135080506391244</v>
      </c>
      <c r="M57" s="4223"/>
      <c r="N57" s="4223"/>
      <c r="P57" s="286"/>
    </row>
    <row r="58" spans="2:16" x14ac:dyDescent="0.2">
      <c r="B58" s="145"/>
      <c r="E58" s="1195"/>
      <c r="F58" s="1195"/>
      <c r="G58" s="1195"/>
      <c r="H58" s="1195"/>
      <c r="I58" s="1195"/>
      <c r="J58" s="1195"/>
      <c r="K58" s="1195"/>
      <c r="L58" s="1195"/>
      <c r="P58" s="286"/>
    </row>
    <row r="59" spans="2:16" ht="15" customHeight="1" x14ac:dyDescent="0.2">
      <c r="B59" s="145"/>
      <c r="D59" s="2271"/>
      <c r="E59" s="2271"/>
      <c r="F59" s="2271"/>
      <c r="G59" s="2271"/>
      <c r="H59" s="2271"/>
      <c r="I59" s="2271"/>
      <c r="J59" s="2271"/>
      <c r="K59" s="2271"/>
      <c r="L59" s="2271"/>
      <c r="M59" s="2271"/>
      <c r="P59" s="286"/>
    </row>
    <row r="60" spans="2:16" ht="17" x14ac:dyDescent="0.25">
      <c r="B60" s="145"/>
      <c r="C60" s="2764" t="s">
        <v>1556</v>
      </c>
      <c r="D60" s="2763"/>
      <c r="E60" s="2951"/>
      <c r="F60" s="2951"/>
      <c r="G60" s="2951"/>
      <c r="H60" s="2951"/>
      <c r="I60" s="1195"/>
      <c r="J60" s="1195"/>
      <c r="K60" s="1195"/>
      <c r="L60" s="1195"/>
      <c r="P60" s="286"/>
    </row>
    <row r="61" spans="2:16" ht="17" x14ac:dyDescent="0.25">
      <c r="B61" s="310"/>
      <c r="C61" s="4293" t="s">
        <v>1557</v>
      </c>
      <c r="D61" s="4296" t="s">
        <v>1558</v>
      </c>
      <c r="E61" s="4296"/>
      <c r="F61" s="4296"/>
      <c r="G61" s="4296"/>
      <c r="H61" s="4296"/>
      <c r="I61" s="4297"/>
      <c r="J61" s="1195"/>
      <c r="K61" s="1195"/>
      <c r="L61" s="1195"/>
      <c r="P61" s="286"/>
    </row>
    <row r="62" spans="2:16" x14ac:dyDescent="0.2">
      <c r="B62" s="310"/>
      <c r="C62" s="4294"/>
      <c r="D62" s="4249" t="s">
        <v>1523</v>
      </c>
      <c r="E62" s="4249"/>
      <c r="F62" s="4249"/>
      <c r="G62" s="4249"/>
      <c r="H62" s="4249"/>
      <c r="I62" s="4250"/>
      <c r="J62" s="1195"/>
      <c r="K62" s="1195"/>
      <c r="L62" s="1195"/>
      <c r="P62" s="286"/>
    </row>
    <row r="63" spans="2:16" ht="17" x14ac:dyDescent="0.25">
      <c r="B63" s="310"/>
      <c r="C63" s="4294"/>
      <c r="D63" s="3605" t="s">
        <v>1559</v>
      </c>
      <c r="E63" s="3606"/>
      <c r="F63" s="4232" t="s">
        <v>1560</v>
      </c>
      <c r="G63" s="4233"/>
      <c r="H63" s="4232" t="s">
        <v>1561</v>
      </c>
      <c r="I63" s="4234"/>
      <c r="J63" s="1195"/>
      <c r="K63" s="1195"/>
      <c r="L63" s="1195"/>
      <c r="P63" s="286"/>
    </row>
    <row r="64" spans="2:16" x14ac:dyDescent="0.2">
      <c r="B64" s="310"/>
      <c r="C64" s="4295"/>
      <c r="D64" s="2265" t="str">
        <f>E45</f>
        <v xml:space="preserve">Low </v>
      </c>
      <c r="E64" s="2265" t="str">
        <f>F45</f>
        <v>High</v>
      </c>
      <c r="F64" s="2266" t="str">
        <f>D64</f>
        <v xml:space="preserve">Low </v>
      </c>
      <c r="G64" s="2267" t="str">
        <f>E64</f>
        <v>High</v>
      </c>
      <c r="H64" s="2268" t="str">
        <f>D64</f>
        <v xml:space="preserve">Low </v>
      </c>
      <c r="I64" s="2269" t="str">
        <f>E64</f>
        <v>High</v>
      </c>
      <c r="J64" s="1195"/>
      <c r="K64" s="1195"/>
      <c r="L64" s="1195"/>
      <c r="P64" s="286"/>
    </row>
    <row r="65" spans="2:16" ht="34" x14ac:dyDescent="0.2">
      <c r="B65" s="145"/>
      <c r="C65" s="2205" t="s">
        <v>1562</v>
      </c>
      <c r="D65" s="1844">
        <f>M46</f>
        <v>4.2118306689894673</v>
      </c>
      <c r="E65" s="1149">
        <f>N46</f>
        <v>7.3938638825581817</v>
      </c>
      <c r="F65" s="1844">
        <f t="shared" ref="F65:G68" si="5">D29</f>
        <v>3.6488888888888886</v>
      </c>
      <c r="G65" s="1149">
        <f t="shared" si="5"/>
        <v>6.1533333333333324</v>
      </c>
      <c r="H65" s="1844">
        <f>F65</f>
        <v>3.6488888888888886</v>
      </c>
      <c r="I65" s="1149">
        <f>AVERAGE(E65)</f>
        <v>7.3938638825581817</v>
      </c>
      <c r="J65" s="1195"/>
      <c r="K65" s="1195"/>
      <c r="L65" s="1195"/>
      <c r="P65" s="286"/>
    </row>
    <row r="66" spans="2:16" ht="34" x14ac:dyDescent="0.2">
      <c r="B66" s="145"/>
      <c r="C66" s="385" t="s">
        <v>1563</v>
      </c>
      <c r="D66" s="2262">
        <f>M49</f>
        <v>4.1538460736543863</v>
      </c>
      <c r="E66" s="2263">
        <f>N49</f>
        <v>6.7785735697600318</v>
      </c>
      <c r="F66" s="2262">
        <f t="shared" si="5"/>
        <v>3.5911111111111111</v>
      </c>
      <c r="G66" s="2263">
        <f t="shared" si="5"/>
        <v>5.6433333333333335</v>
      </c>
      <c r="H66" s="2262">
        <f t="shared" ref="H66:H68" si="6">F66</f>
        <v>3.5911111111111111</v>
      </c>
      <c r="I66" s="1081">
        <f t="shared" ref="I66:I68" si="7">AVERAGE(E66)</f>
        <v>6.7785735697600318</v>
      </c>
      <c r="J66" s="1195"/>
      <c r="K66" s="1195"/>
      <c r="L66" s="1195"/>
      <c r="P66" s="286"/>
    </row>
    <row r="67" spans="2:16" ht="32" x14ac:dyDescent="0.2">
      <c r="B67" s="145"/>
      <c r="C67" s="2264" t="s">
        <v>1564</v>
      </c>
      <c r="D67" s="2262">
        <f>M52</f>
        <v>4.5956595451724906</v>
      </c>
      <c r="E67" s="2263">
        <f>N52</f>
        <v>7.9706522495889987</v>
      </c>
      <c r="F67" s="2262">
        <f t="shared" si="5"/>
        <v>4.0200000000000005</v>
      </c>
      <c r="G67" s="2263">
        <f t="shared" si="5"/>
        <v>6.7066666666666661</v>
      </c>
      <c r="H67" s="2262">
        <f t="shared" si="6"/>
        <v>4.0200000000000005</v>
      </c>
      <c r="I67" s="2263">
        <f t="shared" si="7"/>
        <v>7.9706522495889987</v>
      </c>
      <c r="J67" s="1195"/>
      <c r="K67" s="1195"/>
      <c r="L67" s="1195"/>
      <c r="P67" s="286"/>
    </row>
    <row r="68" spans="2:16" ht="32" x14ac:dyDescent="0.2">
      <c r="B68" s="145"/>
      <c r="C68" s="1160" t="s">
        <v>1565</v>
      </c>
      <c r="D68" s="1191">
        <f>M55</f>
        <v>4.0747477896664703</v>
      </c>
      <c r="E68" s="1192">
        <f>N55</f>
        <v>6.3365801927516543</v>
      </c>
      <c r="F68" s="1191">
        <f t="shared" si="5"/>
        <v>3.9600000000000004</v>
      </c>
      <c r="G68" s="1192">
        <f t="shared" si="5"/>
        <v>6.1866666666666665</v>
      </c>
      <c r="H68" s="1191">
        <f t="shared" si="6"/>
        <v>3.9600000000000004</v>
      </c>
      <c r="I68" s="1192">
        <f t="shared" si="7"/>
        <v>6.3365801927516543</v>
      </c>
      <c r="J68" s="1195"/>
      <c r="K68" s="1195"/>
      <c r="L68" s="1195"/>
      <c r="P68" s="286"/>
    </row>
    <row r="69" spans="2:16" x14ac:dyDescent="0.2">
      <c r="B69" s="145"/>
      <c r="E69" s="1195"/>
      <c r="F69" s="1195"/>
      <c r="G69" s="1195"/>
      <c r="H69" s="1195"/>
      <c r="I69" s="1195"/>
      <c r="J69" s="1195"/>
      <c r="K69" s="1195"/>
      <c r="L69" s="1195"/>
      <c r="P69" s="286"/>
    </row>
    <row r="70" spans="2:16" x14ac:dyDescent="0.2">
      <c r="B70" s="145"/>
      <c r="E70" s="1195"/>
      <c r="F70" s="1195"/>
      <c r="G70" s="1195"/>
      <c r="H70" s="1195"/>
      <c r="I70" s="1195"/>
      <c r="J70" s="1195"/>
      <c r="K70" s="1195"/>
      <c r="L70" s="1195"/>
      <c r="P70" s="286"/>
    </row>
    <row r="71" spans="2:16" x14ac:dyDescent="0.2">
      <c r="B71" s="145"/>
      <c r="E71" s="1195"/>
      <c r="F71" s="1195"/>
      <c r="G71" s="1195"/>
      <c r="H71" s="1195"/>
      <c r="I71" s="1195"/>
      <c r="J71" s="1195"/>
      <c r="K71" s="1195"/>
      <c r="L71" s="1195"/>
      <c r="P71" s="286"/>
    </row>
    <row r="72" spans="2:16" x14ac:dyDescent="0.2">
      <c r="B72" s="145"/>
      <c r="E72" s="1195"/>
      <c r="F72" s="1195"/>
      <c r="G72" s="1195"/>
      <c r="H72" s="1195"/>
      <c r="I72" s="1195"/>
      <c r="J72" s="1195"/>
      <c r="K72" s="1195"/>
      <c r="L72" s="1195"/>
      <c r="P72" s="286"/>
    </row>
    <row r="73" spans="2:16" x14ac:dyDescent="0.2">
      <c r="B73" s="145"/>
      <c r="E73" s="1195"/>
      <c r="F73" s="1195"/>
      <c r="G73" s="1195"/>
      <c r="H73" s="1195"/>
      <c r="I73" s="1195"/>
      <c r="J73" s="1195"/>
      <c r="K73" s="1195"/>
      <c r="L73" s="1195"/>
      <c r="P73" s="286"/>
    </row>
    <row r="74" spans="2:16" x14ac:dyDescent="0.2">
      <c r="B74" s="145"/>
      <c r="E74" s="1195"/>
      <c r="F74" s="1195"/>
      <c r="G74" s="1195"/>
      <c r="H74" s="1195"/>
      <c r="I74" s="1195"/>
      <c r="J74" s="1195"/>
      <c r="K74" s="1195"/>
      <c r="L74" s="1195"/>
      <c r="P74" s="286"/>
    </row>
    <row r="75" spans="2:16" x14ac:dyDescent="0.2">
      <c r="B75" s="145"/>
      <c r="E75" s="1195"/>
      <c r="F75" s="1195"/>
      <c r="G75" s="1195"/>
      <c r="H75" s="1195"/>
      <c r="I75" s="1195"/>
      <c r="J75" s="1195"/>
      <c r="K75" s="1195"/>
      <c r="L75" s="1195"/>
      <c r="P75" s="286"/>
    </row>
    <row r="76" spans="2:16" x14ac:dyDescent="0.2">
      <c r="B76" s="145"/>
      <c r="E76" s="1195"/>
      <c r="F76" s="1195"/>
      <c r="G76" s="1195"/>
      <c r="H76" s="1195"/>
      <c r="I76" s="1195"/>
      <c r="J76" s="1195"/>
      <c r="K76" s="1195"/>
      <c r="L76" s="1195"/>
      <c r="P76" s="286"/>
    </row>
    <row r="77" spans="2:16" x14ac:dyDescent="0.2">
      <c r="B77" s="145"/>
      <c r="E77" s="1195"/>
      <c r="F77" s="1195"/>
      <c r="G77" s="1195"/>
      <c r="H77" s="1195"/>
      <c r="I77" s="1195"/>
      <c r="J77" s="1195"/>
      <c r="K77" s="1195"/>
      <c r="L77" s="1195"/>
      <c r="P77" s="286"/>
    </row>
    <row r="78" spans="2:16" x14ac:dyDescent="0.2">
      <c r="B78" s="145"/>
      <c r="E78" s="1195"/>
      <c r="F78" s="1195"/>
      <c r="G78" s="1195"/>
      <c r="H78" s="1195"/>
      <c r="I78" s="1195"/>
      <c r="J78" s="1195"/>
      <c r="K78" s="1195"/>
      <c r="L78" s="1195"/>
      <c r="P78" s="286"/>
    </row>
    <row r="79" spans="2:16" x14ac:dyDescent="0.2">
      <c r="B79" s="145"/>
      <c r="E79" s="1195"/>
      <c r="F79" s="1195"/>
      <c r="G79" s="1195"/>
      <c r="H79" s="1195"/>
      <c r="I79" s="1195"/>
      <c r="J79" s="1195"/>
      <c r="K79" s="1195"/>
      <c r="L79" s="1195"/>
      <c r="P79" s="286"/>
    </row>
    <row r="80" spans="2:16" x14ac:dyDescent="0.2">
      <c r="B80" s="145"/>
      <c r="E80" s="1195"/>
      <c r="F80" s="1195"/>
      <c r="G80" s="1195"/>
      <c r="H80" s="1195"/>
      <c r="I80" s="1195"/>
      <c r="J80" s="1195"/>
      <c r="K80" s="1195"/>
      <c r="L80" s="1195"/>
      <c r="P80" s="286"/>
    </row>
    <row r="81" spans="2:16" x14ac:dyDescent="0.2">
      <c r="B81" s="145"/>
      <c r="E81" s="1195"/>
      <c r="F81" s="1195"/>
      <c r="G81" s="1195"/>
      <c r="H81" s="1195"/>
      <c r="I81" s="1195"/>
      <c r="J81" s="1195"/>
      <c r="K81" s="1195"/>
      <c r="L81" s="1195"/>
      <c r="P81" s="286"/>
    </row>
    <row r="82" spans="2:16" x14ac:dyDescent="0.2">
      <c r="B82" s="145"/>
      <c r="E82" s="1195"/>
      <c r="F82" s="1195"/>
      <c r="G82" s="1195"/>
      <c r="H82" s="1195"/>
      <c r="I82" s="1195"/>
      <c r="J82" s="1195"/>
      <c r="K82" s="1195"/>
      <c r="L82" s="1195"/>
      <c r="P82" s="286"/>
    </row>
    <row r="83" spans="2:16" x14ac:dyDescent="0.2">
      <c r="B83" s="145"/>
      <c r="E83" s="1195"/>
      <c r="F83" s="1195"/>
      <c r="G83" s="1195"/>
      <c r="H83" s="1195"/>
      <c r="I83" s="1195"/>
      <c r="J83" s="1195"/>
      <c r="K83" s="1195"/>
      <c r="L83" s="1195"/>
      <c r="P83" s="286"/>
    </row>
    <row r="84" spans="2:16" x14ac:dyDescent="0.2">
      <c r="B84" s="145"/>
      <c r="E84" s="1195"/>
      <c r="F84" s="1195"/>
      <c r="G84" s="1195"/>
      <c r="H84" s="1195"/>
      <c r="I84" s="1195"/>
      <c r="J84" s="1195"/>
      <c r="K84" s="1195"/>
      <c r="L84" s="1195"/>
      <c r="P84" s="286"/>
    </row>
    <row r="85" spans="2:16" x14ac:dyDescent="0.2">
      <c r="B85" s="145"/>
      <c r="E85" s="1195"/>
      <c r="F85" s="1195"/>
      <c r="G85" s="1195"/>
      <c r="H85" s="1195"/>
      <c r="I85" s="1195"/>
      <c r="J85" s="1195"/>
      <c r="K85" s="1195"/>
      <c r="L85" s="1195"/>
      <c r="P85" s="286"/>
    </row>
    <row r="86" spans="2:16" x14ac:dyDescent="0.2">
      <c r="B86" s="145"/>
      <c r="E86" s="1195"/>
      <c r="F86" s="1195"/>
      <c r="G86" s="1195"/>
      <c r="H86" s="1195"/>
      <c r="I86" s="1195"/>
      <c r="J86" s="1195"/>
      <c r="K86" s="1195"/>
      <c r="L86" s="1195"/>
      <c r="P86" s="286"/>
    </row>
    <row r="87" spans="2:16" x14ac:dyDescent="0.2">
      <c r="B87" s="145"/>
      <c r="E87" s="1195"/>
      <c r="F87" s="1195"/>
      <c r="G87" s="1195"/>
      <c r="H87" s="1195"/>
      <c r="I87" s="1195"/>
      <c r="J87" s="1195"/>
      <c r="K87" s="1195"/>
      <c r="L87" s="1195"/>
      <c r="P87" s="286"/>
    </row>
    <row r="88" spans="2:16" ht="16" thickBot="1" x14ac:dyDescent="0.25">
      <c r="B88" s="288"/>
      <c r="C88" s="289"/>
      <c r="D88" s="289"/>
      <c r="E88" s="2270"/>
      <c r="F88" s="2270"/>
      <c r="G88" s="2270"/>
      <c r="H88" s="2270"/>
      <c r="I88" s="2270"/>
      <c r="J88" s="2270"/>
      <c r="K88" s="2270"/>
      <c r="L88" s="2270"/>
      <c r="M88" s="289"/>
      <c r="N88" s="289"/>
      <c r="O88" s="289"/>
      <c r="P88" s="290"/>
    </row>
    <row r="89" spans="2:16" x14ac:dyDescent="0.2">
      <c r="B89" s="2387"/>
      <c r="C89" s="2296"/>
      <c r="D89" s="3621" t="s">
        <v>1566</v>
      </c>
      <c r="E89" s="3621"/>
      <c r="F89" s="3621"/>
      <c r="G89" s="3621"/>
      <c r="H89" s="3621"/>
      <c r="I89" s="3621"/>
      <c r="J89" s="3621"/>
      <c r="K89" s="2388"/>
      <c r="L89" s="2388"/>
      <c r="M89" s="2296"/>
      <c r="N89" s="2296"/>
      <c r="O89" s="2296"/>
      <c r="P89" s="2370"/>
    </row>
    <row r="90" spans="2:16" x14ac:dyDescent="0.2">
      <c r="B90" s="2387"/>
      <c r="C90" s="2296"/>
      <c r="D90" s="3428"/>
      <c r="E90" s="3428"/>
      <c r="F90" s="3428"/>
      <c r="G90" s="3428"/>
      <c r="H90" s="3428"/>
      <c r="I90" s="3428"/>
      <c r="J90" s="3428"/>
      <c r="K90" s="2388"/>
      <c r="L90" s="2388"/>
      <c r="M90" s="2296"/>
      <c r="N90" s="2296"/>
      <c r="O90" s="2296"/>
      <c r="P90" s="2370"/>
    </row>
    <row r="91" spans="2:16" x14ac:dyDescent="0.2">
      <c r="B91" s="145"/>
      <c r="E91" s="1195"/>
      <c r="F91" s="1195"/>
      <c r="G91" s="1195"/>
      <c r="H91" s="1195"/>
      <c r="I91" s="1195"/>
      <c r="J91" s="1195"/>
      <c r="K91" s="1195"/>
      <c r="L91" s="1195"/>
      <c r="P91" s="286"/>
    </row>
    <row r="92" spans="2:16" ht="18" x14ac:dyDescent="0.25">
      <c r="B92" s="145"/>
      <c r="C92" s="2939" t="s">
        <v>1567</v>
      </c>
      <c r="D92" s="2952"/>
      <c r="E92" s="2952"/>
      <c r="F92" s="2763"/>
      <c r="G92" s="2763"/>
      <c r="P92" s="286"/>
    </row>
    <row r="93" spans="2:16" ht="17" x14ac:dyDescent="0.25">
      <c r="B93" s="145"/>
      <c r="C93" s="3602" t="s">
        <v>1568</v>
      </c>
      <c r="D93" s="3603"/>
      <c r="E93" s="3603"/>
      <c r="F93" s="3603"/>
      <c r="G93" s="3603"/>
      <c r="H93" s="3603"/>
      <c r="I93" s="3603"/>
      <c r="J93" s="3603"/>
      <c r="K93" s="3603"/>
      <c r="L93" s="3603"/>
      <c r="M93" s="3603"/>
      <c r="N93" s="3975"/>
      <c r="P93" s="286"/>
    </row>
    <row r="94" spans="2:16" ht="21" customHeight="1" x14ac:dyDescent="0.2">
      <c r="B94" s="145"/>
      <c r="C94" s="4270" t="s">
        <v>1549</v>
      </c>
      <c r="D94" s="4271" t="s">
        <v>1528</v>
      </c>
      <c r="E94" s="4227" t="s">
        <v>1569</v>
      </c>
      <c r="F94" s="4228"/>
      <c r="G94" s="4228"/>
      <c r="H94" s="4228"/>
      <c r="I94" s="4228"/>
      <c r="J94" s="4228"/>
      <c r="K94" s="4228"/>
      <c r="L94" s="4228"/>
      <c r="M94" s="4228"/>
      <c r="N94" s="4229"/>
      <c r="P94" s="286"/>
    </row>
    <row r="95" spans="2:16" x14ac:dyDescent="0.2">
      <c r="B95" s="145"/>
      <c r="C95" s="3454"/>
      <c r="D95" s="4272"/>
      <c r="E95" s="3885" t="s">
        <v>1266</v>
      </c>
      <c r="F95" s="4235"/>
      <c r="G95" s="4236" t="s">
        <v>1570</v>
      </c>
      <c r="H95" s="4237"/>
      <c r="I95" s="4238" t="s">
        <v>1571</v>
      </c>
      <c r="J95" s="4239"/>
      <c r="K95" s="4303" t="s">
        <v>1271</v>
      </c>
      <c r="L95" s="3658"/>
      <c r="M95" s="3777" t="str">
        <f>K95</f>
        <v>Average</v>
      </c>
      <c r="N95" s="3658"/>
      <c r="P95" s="286"/>
    </row>
    <row r="96" spans="2:16" x14ac:dyDescent="0.2">
      <c r="B96" s="145"/>
      <c r="C96" s="3455"/>
      <c r="D96" s="3520"/>
      <c r="E96" s="1196" t="str">
        <f t="shared" ref="E96:J96" si="8">E45</f>
        <v xml:space="preserve">Low </v>
      </c>
      <c r="F96" s="1196" t="str">
        <f t="shared" si="8"/>
        <v>High</v>
      </c>
      <c r="G96" s="1196" t="str">
        <f t="shared" si="8"/>
        <v xml:space="preserve">Low </v>
      </c>
      <c r="H96" s="1198" t="str">
        <f t="shared" si="8"/>
        <v>High</v>
      </c>
      <c r="I96" s="1196" t="str">
        <f t="shared" si="8"/>
        <v xml:space="preserve">Low </v>
      </c>
      <c r="J96" s="2239" t="str">
        <f t="shared" si="8"/>
        <v>High</v>
      </c>
      <c r="K96" s="2238" t="str">
        <f>E96</f>
        <v xml:space="preserve">Low </v>
      </c>
      <c r="L96" s="2223" t="str">
        <f>F96</f>
        <v>High</v>
      </c>
      <c r="M96" s="2236" t="str">
        <f>K96</f>
        <v xml:space="preserve">Low </v>
      </c>
      <c r="N96" s="2236" t="str">
        <f>L96</f>
        <v>High</v>
      </c>
      <c r="P96" s="286"/>
    </row>
    <row r="97" spans="2:38" x14ac:dyDescent="0.2">
      <c r="B97" s="145"/>
      <c r="C97" s="4240" t="s">
        <v>1499</v>
      </c>
      <c r="D97" s="1182" t="s">
        <v>192</v>
      </c>
      <c r="E97" s="2004">
        <f>'LCOH DELIVERED'!F136</f>
        <v>2.876101439177948</v>
      </c>
      <c r="F97" s="2004">
        <f>'LCOH DELIVERED'!G136</f>
        <v>4.1520493647915826</v>
      </c>
      <c r="G97" s="2004">
        <f>'LCOH DELIVERED'!H136</f>
        <v>2.8454055610893034</v>
      </c>
      <c r="H97" s="2004">
        <f>'LCOH DELIVERED'!I136</f>
        <v>4.0518197334623052</v>
      </c>
      <c r="I97" s="2004">
        <f>'LCOH DELIVERED'!J136</f>
        <v>2.8260462288856694</v>
      </c>
      <c r="J97" s="2004">
        <f>'LCOH DELIVERED'!K136</f>
        <v>3.9886067273398638</v>
      </c>
      <c r="K97" s="1060">
        <f>AVERAGE(E97,G97,I97)</f>
        <v>2.8491844097176404</v>
      </c>
      <c r="L97" s="1076">
        <f>AVERAGE(F97,H97,J97)</f>
        <v>4.0641586085312502</v>
      </c>
      <c r="M97" s="4124">
        <f>AVERAGE(K97:K99)</f>
        <v>3.1483977918028523</v>
      </c>
      <c r="N97" s="4124">
        <f>AVERAGE(L97:L99)</f>
        <v>4.7132686321696093</v>
      </c>
      <c r="P97" s="286"/>
    </row>
    <row r="98" spans="2:38" x14ac:dyDescent="0.2">
      <c r="B98" s="145"/>
      <c r="C98" s="4241"/>
      <c r="D98" s="1182" t="s">
        <v>197</v>
      </c>
      <c r="E98" s="1034">
        <f>'LCOH DELIVERED'!F137</f>
        <v>3.1909704481730157</v>
      </c>
      <c r="F98" s="1034">
        <f>'LCOH DELIVERED'!G137</f>
        <v>5.167356533686946</v>
      </c>
      <c r="G98" s="1034">
        <f>'LCOH DELIVERED'!H137</f>
        <v>2.9863312609153851</v>
      </c>
      <c r="H98" s="1034">
        <f>'LCOH DELIVERED'!I137</f>
        <v>4.4991589914917673</v>
      </c>
      <c r="I98" s="1034">
        <f>'LCOH DELIVERED'!J137</f>
        <v>2.8572690462244932</v>
      </c>
      <c r="J98" s="1034">
        <f>'LCOH DELIVERED'!K137</f>
        <v>4.0777389506754904</v>
      </c>
      <c r="K98" s="1060">
        <f t="shared" ref="K98:K108" si="9">AVERAGE(E98,G98,I98)</f>
        <v>3.0115235851042979</v>
      </c>
      <c r="L98" s="1076">
        <f t="shared" ref="L98:L108" si="10">AVERAGE(F98,H98,J98)</f>
        <v>4.5814181586180682</v>
      </c>
      <c r="M98" s="4125"/>
      <c r="N98" s="4125"/>
      <c r="P98" s="286"/>
    </row>
    <row r="99" spans="2:38" x14ac:dyDescent="0.2">
      <c r="B99" s="145"/>
      <c r="C99" s="4242"/>
      <c r="D99" s="1097" t="s">
        <v>1536</v>
      </c>
      <c r="E99" s="1200">
        <f>'LCOH DELIVERED'!F138</f>
        <v>4.3022728328614912</v>
      </c>
      <c r="F99" s="1200">
        <f>'LCOH DELIVERED'!G138</f>
        <v>6.9590750670317041</v>
      </c>
      <c r="G99" s="1200">
        <f>'LCOH DELIVERED'!H138</f>
        <v>3.4837160838309682</v>
      </c>
      <c r="H99" s="1200">
        <f>'LCOH DELIVERED'!I138</f>
        <v>5.2885812115437592</v>
      </c>
      <c r="I99" s="1200">
        <f>'LCOH DELIVERED'!J138</f>
        <v>2.9674672250674003</v>
      </c>
      <c r="J99" s="1200">
        <f>'LCOH DELIVERED'!K138</f>
        <v>4.2350311095030664</v>
      </c>
      <c r="K99" s="2246">
        <f t="shared" si="9"/>
        <v>3.5844853805866195</v>
      </c>
      <c r="L99" s="2073">
        <f t="shared" si="10"/>
        <v>5.4942291293595096</v>
      </c>
      <c r="M99" s="4126"/>
      <c r="N99" s="4126"/>
      <c r="P99" s="286"/>
    </row>
    <row r="100" spans="2:38" x14ac:dyDescent="0.2">
      <c r="B100" s="145"/>
      <c r="C100" s="4240" t="s">
        <v>1554</v>
      </c>
      <c r="D100" s="1182" t="s">
        <v>192</v>
      </c>
      <c r="E100" s="2004">
        <f>'LCOH DELIVERED'!F139</f>
        <v>2.8476701848993402</v>
      </c>
      <c r="F100" s="2004">
        <f>'LCOH DELIVERED'!G139</f>
        <v>3.8494489035536739</v>
      </c>
      <c r="G100" s="2004">
        <f>'LCOH DELIVERED'!H139</f>
        <v>2.8169743068106956</v>
      </c>
      <c r="H100" s="2004">
        <f>'LCOH DELIVERED'!I139</f>
        <v>3.7492192722243969</v>
      </c>
      <c r="I100" s="2004">
        <f>'LCOH DELIVERED'!J139</f>
        <v>2.797614974607062</v>
      </c>
      <c r="J100" s="2004">
        <f>'LCOH DELIVERED'!K139</f>
        <v>3.686006266101955</v>
      </c>
      <c r="K100" s="1060">
        <f t="shared" si="9"/>
        <v>2.8207531554390322</v>
      </c>
      <c r="L100" s="1076">
        <f t="shared" si="10"/>
        <v>3.7615581472933424</v>
      </c>
      <c r="M100" s="4124">
        <f>AVERAGE(K100:K102)</f>
        <v>3.1199665375242449</v>
      </c>
      <c r="N100" s="4124">
        <f>AVERAGE(L100:L102)</f>
        <v>4.4106681709317002</v>
      </c>
      <c r="P100" s="286"/>
    </row>
    <row r="101" spans="2:38" x14ac:dyDescent="0.2">
      <c r="B101" s="145"/>
      <c r="C101" s="4241"/>
      <c r="D101" s="1182" t="s">
        <v>197</v>
      </c>
      <c r="E101" s="1034">
        <f>'LCOH DELIVERED'!F140</f>
        <v>3.1625391938944079</v>
      </c>
      <c r="F101" s="1034">
        <f>'LCOH DELIVERED'!G140</f>
        <v>4.864756072449036</v>
      </c>
      <c r="G101" s="1034">
        <f>'LCOH DELIVERED'!H140</f>
        <v>2.9579000066367773</v>
      </c>
      <c r="H101" s="1034">
        <f>'LCOH DELIVERED'!I140</f>
        <v>4.1965585302538582</v>
      </c>
      <c r="I101" s="1034">
        <f>'LCOH DELIVERED'!J140</f>
        <v>2.8288377919458854</v>
      </c>
      <c r="J101" s="1034">
        <f>'LCOH DELIVERED'!K140</f>
        <v>3.7751384894375812</v>
      </c>
      <c r="K101" s="1060">
        <f t="shared" si="9"/>
        <v>2.98309233082569</v>
      </c>
      <c r="L101" s="1076">
        <f t="shared" si="10"/>
        <v>4.2788176973801582</v>
      </c>
      <c r="M101" s="4125"/>
      <c r="N101" s="4125"/>
      <c r="P101" s="286"/>
      <c r="AL101" s="286"/>
    </row>
    <row r="102" spans="2:38" x14ac:dyDescent="0.2">
      <c r="B102" s="145"/>
      <c r="C102" s="4242"/>
      <c r="D102" s="1097" t="s">
        <v>1538</v>
      </c>
      <c r="E102" s="1200">
        <f>'LCOH DELIVERED'!F141</f>
        <v>4.2738415785828829</v>
      </c>
      <c r="F102" s="1200">
        <f>'LCOH DELIVERED'!G141</f>
        <v>6.6564746057937949</v>
      </c>
      <c r="G102" s="1200">
        <f>'LCOH DELIVERED'!H141</f>
        <v>3.4552848295523604</v>
      </c>
      <c r="H102" s="1200">
        <f>'LCOH DELIVERED'!I141</f>
        <v>4.98598075030585</v>
      </c>
      <c r="I102" s="1200">
        <f>'LCOH DELIVERED'!J141</f>
        <v>2.9390359707887925</v>
      </c>
      <c r="J102" s="1200">
        <f>'LCOH DELIVERED'!K141</f>
        <v>3.9324306482651576</v>
      </c>
      <c r="K102" s="2246">
        <f t="shared" si="9"/>
        <v>3.5560541263080121</v>
      </c>
      <c r="L102" s="2073">
        <f t="shared" si="10"/>
        <v>5.1916286681216013</v>
      </c>
      <c r="M102" s="4126"/>
      <c r="N102" s="4126"/>
      <c r="P102" s="286"/>
    </row>
    <row r="103" spans="2:38" x14ac:dyDescent="0.2">
      <c r="B103" s="145"/>
      <c r="C103" s="4240" t="s">
        <v>1502</v>
      </c>
      <c r="D103" s="1182" t="s">
        <v>1540</v>
      </c>
      <c r="E103" s="2004">
        <f>'LCOH DELIVERED'!F142</f>
        <v>3.0477740875098411</v>
      </c>
      <c r="F103" s="2004">
        <f>'LCOH DELIVERED'!G142</f>
        <v>4.4028213631806317</v>
      </c>
      <c r="G103" s="2004">
        <f>'LCOH DELIVERED'!H142</f>
        <v>3.0167469083459486</v>
      </c>
      <c r="H103" s="2004">
        <f>'LCOH DELIVERED'!I142</f>
        <v>4.30165907904051</v>
      </c>
      <c r="I103" s="2004">
        <f>'LCOH DELIVERED'!J142</f>
        <v>2.9971786305778125</v>
      </c>
      <c r="J103" s="2004">
        <f>'LCOH DELIVERED'!K142</f>
        <v>4.2378578657475927</v>
      </c>
      <c r="K103" s="1060">
        <f t="shared" si="9"/>
        <v>3.0205665421445342</v>
      </c>
      <c r="L103" s="1076">
        <f t="shared" si="10"/>
        <v>4.3141127693229118</v>
      </c>
      <c r="M103" s="4124">
        <f>AVERAGE(K103:K105)</f>
        <v>3.323009338776123</v>
      </c>
      <c r="N103" s="4124">
        <f>AVERAGE(L103:L105)</f>
        <v>4.9692628659423308</v>
      </c>
      <c r="P103" s="286"/>
    </row>
    <row r="104" spans="2:38" x14ac:dyDescent="0.2">
      <c r="B104" s="145"/>
      <c r="C104" s="4241"/>
      <c r="D104" s="1182" t="s">
        <v>1541</v>
      </c>
      <c r="E104" s="1034">
        <f>'LCOH DELIVERED'!F143</f>
        <v>3.3660414824686837</v>
      </c>
      <c r="F104" s="1034">
        <f>'LCOH DELIVERED'!G143</f>
        <v>5.4275761282846453</v>
      </c>
      <c r="G104" s="1034">
        <f>'LCOH DELIVERED'!H143</f>
        <v>3.1591936213760698</v>
      </c>
      <c r="H104" s="1034">
        <f>'LCOH DELIVERED'!I143</f>
        <v>4.7531609006838362</v>
      </c>
      <c r="I104" s="1034">
        <f>'LCOH DELIVERED'!J143</f>
        <v>3.0287384362551593</v>
      </c>
      <c r="J104" s="1034">
        <f>'LCOH DELIVERED'!K143</f>
        <v>4.3278194787310538</v>
      </c>
      <c r="K104" s="1060">
        <f t="shared" si="9"/>
        <v>3.1846578466999707</v>
      </c>
      <c r="L104" s="1076">
        <f t="shared" si="10"/>
        <v>4.8361855025665115</v>
      </c>
      <c r="M104" s="4125"/>
      <c r="N104" s="4125"/>
      <c r="P104" s="286"/>
    </row>
    <row r="105" spans="2:38" x14ac:dyDescent="0.2">
      <c r="B105" s="145"/>
      <c r="C105" s="4242"/>
      <c r="D105" s="1097" t="s">
        <v>1542</v>
      </c>
      <c r="E105" s="1200">
        <f>'LCOH DELIVERED'!F144</f>
        <v>4.4893381705587174</v>
      </c>
      <c r="F105" s="1200">
        <f>'LCOH DELIVERED'!G144</f>
        <v>7.2359668902329037</v>
      </c>
      <c r="G105" s="1200">
        <f>'LCOH DELIVERED'!H144</f>
        <v>3.6619467261882601</v>
      </c>
      <c r="H105" s="1200">
        <f>'LCOH DELIVERED'!I144</f>
        <v>5.5499288212308837</v>
      </c>
      <c r="I105" s="1200">
        <f>'LCOH DELIVERED'!J144</f>
        <v>3.1401259857046195</v>
      </c>
      <c r="J105" s="1200">
        <f>'LCOH DELIVERED'!K144</f>
        <v>4.4865752663489271</v>
      </c>
      <c r="K105" s="2246">
        <f t="shared" si="9"/>
        <v>3.7638036274838655</v>
      </c>
      <c r="L105" s="2073">
        <f t="shared" si="10"/>
        <v>5.7574903259375718</v>
      </c>
      <c r="M105" s="4126"/>
      <c r="N105" s="4126"/>
      <c r="P105" s="286"/>
    </row>
    <row r="106" spans="2:38" x14ac:dyDescent="0.2">
      <c r="B106" s="145"/>
      <c r="C106" s="4240" t="s">
        <v>1555</v>
      </c>
      <c r="D106" s="1182" t="s">
        <v>1540</v>
      </c>
      <c r="E106" s="2004">
        <f>'LCOH DELIVERED'!F145</f>
        <v>3.0190359742749284</v>
      </c>
      <c r="F106" s="2004">
        <f>'LCOH DELIVERED'!G145</f>
        <v>4.0974051560700353</v>
      </c>
      <c r="G106" s="2004">
        <f>'LCOH DELIVERED'!H145</f>
        <v>2.9880087951110363</v>
      </c>
      <c r="H106" s="2004">
        <f>'LCOH DELIVERED'!I145</f>
        <v>3.9962428719299141</v>
      </c>
      <c r="I106" s="2004">
        <f>'LCOH DELIVERED'!J145</f>
        <v>2.9684405173428998</v>
      </c>
      <c r="J106" s="2004">
        <f>'LCOH DELIVERED'!K145</f>
        <v>3.9324416586369968</v>
      </c>
      <c r="K106" s="1060">
        <f t="shared" si="9"/>
        <v>2.991828428909622</v>
      </c>
      <c r="L106" s="1076">
        <f t="shared" si="10"/>
        <v>4.0086965622123154</v>
      </c>
      <c r="M106" s="4124">
        <f>AVERAGE(K106:K108)</f>
        <v>3.2942712255412112</v>
      </c>
      <c r="N106" s="4124">
        <f>AVERAGE(L106:L108)</f>
        <v>4.6638466588317344</v>
      </c>
      <c r="P106" s="286"/>
    </row>
    <row r="107" spans="2:38" x14ac:dyDescent="0.2">
      <c r="B107" s="145"/>
      <c r="C107" s="4241"/>
      <c r="D107" s="1182" t="s">
        <v>1541</v>
      </c>
      <c r="E107" s="1034">
        <f>'LCOH DELIVERED'!F146</f>
        <v>3.3373033692337715</v>
      </c>
      <c r="F107" s="1034">
        <f>'LCOH DELIVERED'!G146</f>
        <v>5.1221599211740481</v>
      </c>
      <c r="G107" s="1034">
        <f>'LCOH DELIVERED'!H146</f>
        <v>3.1304555081411571</v>
      </c>
      <c r="H107" s="1034">
        <f>'LCOH DELIVERED'!I146</f>
        <v>4.4477446935732399</v>
      </c>
      <c r="I107" s="1034">
        <f>'LCOH DELIVERED'!J146</f>
        <v>3.000000323020247</v>
      </c>
      <c r="J107" s="1034">
        <f>'LCOH DELIVERED'!K146</f>
        <v>4.0224032716204574</v>
      </c>
      <c r="K107" s="1060">
        <f t="shared" si="9"/>
        <v>3.1559197334650584</v>
      </c>
      <c r="L107" s="1076">
        <f t="shared" si="10"/>
        <v>4.5307692954559151</v>
      </c>
      <c r="M107" s="4125"/>
      <c r="N107" s="4125"/>
      <c r="P107" s="286"/>
    </row>
    <row r="108" spans="2:38" x14ac:dyDescent="0.2">
      <c r="B108" s="145"/>
      <c r="C108" s="4242"/>
      <c r="D108" s="1097" t="s">
        <v>1542</v>
      </c>
      <c r="E108" s="1200">
        <f>'LCOH DELIVERED'!F147</f>
        <v>4.4606000573238056</v>
      </c>
      <c r="F108" s="1200">
        <f>'LCOH DELIVERED'!G147</f>
        <v>6.9305506831223074</v>
      </c>
      <c r="G108" s="1200">
        <f>'LCOH DELIVERED'!H147</f>
        <v>3.6332086129533483</v>
      </c>
      <c r="H108" s="1200">
        <f>'LCOH DELIVERED'!I147</f>
        <v>5.2445126141202865</v>
      </c>
      <c r="I108" s="1200">
        <f>'LCOH DELIVERED'!J147</f>
        <v>3.1113878724697073</v>
      </c>
      <c r="J108" s="2247">
        <f>'LCOH DELIVERED'!K147</f>
        <v>4.1811590592383299</v>
      </c>
      <c r="K108" s="2248">
        <f t="shared" si="9"/>
        <v>3.7350655142489537</v>
      </c>
      <c r="L108" s="2073">
        <f t="shared" si="10"/>
        <v>5.4520741188269746</v>
      </c>
      <c r="M108" s="4126"/>
      <c r="N108" s="4126"/>
      <c r="P108" s="286"/>
    </row>
    <row r="109" spans="2:38" x14ac:dyDescent="0.2">
      <c r="B109" s="145"/>
      <c r="P109" s="286"/>
    </row>
    <row r="110" spans="2:38" ht="18" x14ac:dyDescent="0.25">
      <c r="C110" s="2939" t="s">
        <v>1547</v>
      </c>
      <c r="D110" s="2763"/>
      <c r="E110" s="2763"/>
      <c r="F110" s="2763"/>
      <c r="G110" s="2763"/>
      <c r="P110" s="286"/>
    </row>
    <row r="111" spans="2:38" ht="17" x14ac:dyDescent="0.25">
      <c r="B111" s="145"/>
      <c r="C111" s="3602" t="s">
        <v>1572</v>
      </c>
      <c r="D111" s="3603"/>
      <c r="E111" s="3603"/>
      <c r="F111" s="3603"/>
      <c r="G111" s="3603"/>
      <c r="H111" s="3603"/>
      <c r="I111" s="3603"/>
      <c r="J111" s="3603"/>
      <c r="K111" s="3603"/>
      <c r="L111" s="3603"/>
      <c r="M111" s="3603"/>
      <c r="N111" s="3975"/>
      <c r="P111" s="286"/>
    </row>
    <row r="112" spans="2:38" ht="29.25" customHeight="1" x14ac:dyDescent="0.2">
      <c r="B112" s="145"/>
      <c r="C112" s="3924" t="s">
        <v>1549</v>
      </c>
      <c r="D112" s="4023" t="s">
        <v>1528</v>
      </c>
      <c r="E112" s="3589" t="s">
        <v>1550</v>
      </c>
      <c r="F112" s="3323"/>
      <c r="G112" s="3323"/>
      <c r="H112" s="3323"/>
      <c r="I112" s="3323"/>
      <c r="J112" s="3323"/>
      <c r="K112" s="3323"/>
      <c r="L112" s="3323"/>
      <c r="M112" s="3323"/>
      <c r="N112" s="3324"/>
      <c r="P112" s="286"/>
    </row>
    <row r="113" spans="2:16" x14ac:dyDescent="0.2">
      <c r="B113" s="145"/>
      <c r="C113" s="3924"/>
      <c r="D113" s="4023"/>
      <c r="E113" s="4028" t="s">
        <v>1266</v>
      </c>
      <c r="F113" s="4027"/>
      <c r="G113" s="4236" t="s">
        <v>1570</v>
      </c>
      <c r="H113" s="4237"/>
      <c r="I113" s="4236" t="s">
        <v>1571</v>
      </c>
      <c r="J113" s="4277"/>
      <c r="K113" s="3657" t="str">
        <f>K95</f>
        <v>Average</v>
      </c>
      <c r="L113" s="3658"/>
      <c r="M113" s="3657" t="s">
        <v>1326</v>
      </c>
      <c r="N113" s="3658"/>
      <c r="P113" s="286"/>
    </row>
    <row r="114" spans="2:16" x14ac:dyDescent="0.2">
      <c r="B114" s="145"/>
      <c r="C114" s="3501"/>
      <c r="D114" s="3336"/>
      <c r="E114" s="1196" t="str">
        <f>E96</f>
        <v xml:space="preserve">Low </v>
      </c>
      <c r="F114" s="1196" t="str">
        <f t="shared" ref="F114:J114" si="11">F96</f>
        <v>High</v>
      </c>
      <c r="G114" s="1196" t="str">
        <f t="shared" si="11"/>
        <v xml:space="preserve">Low </v>
      </c>
      <c r="H114" s="1198" t="str">
        <f t="shared" si="11"/>
        <v>High</v>
      </c>
      <c r="I114" s="1196" t="str">
        <f t="shared" si="11"/>
        <v xml:space="preserve">Low </v>
      </c>
      <c r="J114" s="1197" t="str">
        <f t="shared" si="11"/>
        <v>High</v>
      </c>
      <c r="K114" s="2235" t="str">
        <f>G114</f>
        <v xml:space="preserve">Low </v>
      </c>
      <c r="L114" s="2236" t="str">
        <f t="shared" ref="L114:N114" si="12">H114</f>
        <v>High</v>
      </c>
      <c r="M114" s="2236" t="str">
        <f t="shared" si="12"/>
        <v xml:space="preserve">Low </v>
      </c>
      <c r="N114" s="2237" t="str">
        <f t="shared" si="12"/>
        <v>High</v>
      </c>
      <c r="P114" s="286"/>
    </row>
    <row r="115" spans="2:16" x14ac:dyDescent="0.2">
      <c r="B115" s="145"/>
      <c r="C115" s="606" t="s">
        <v>1499</v>
      </c>
      <c r="D115" s="1182" t="s">
        <v>192</v>
      </c>
      <c r="E115" s="2232">
        <f>'LCOH DELIVERED'!L136</f>
        <v>2.8840889533779501</v>
      </c>
      <c r="F115" s="2232">
        <f>'LCOH DELIVERED'!M136</f>
        <v>4.1683501202462656</v>
      </c>
      <c r="G115" s="2232">
        <f>'LCOH DELIVERED'!N136</f>
        <v>2.8533930752893055</v>
      </c>
      <c r="H115" s="2232">
        <f>'LCOH DELIVERED'!O136</f>
        <v>4.0681204889169882</v>
      </c>
      <c r="I115" s="2232">
        <f>'LCOH DELIVERED'!P136</f>
        <v>2.8823253972758773</v>
      </c>
      <c r="J115" s="2240">
        <f>'LCOH DELIVERED'!Q136</f>
        <v>4.1625916735444379</v>
      </c>
      <c r="K115" s="2241">
        <f>AVERAGE(E115,G115,I115)</f>
        <v>2.8732691419810443</v>
      </c>
      <c r="L115" s="2242">
        <f>AVERAGE(F115,H115,J115)</f>
        <v>4.1330207609025642</v>
      </c>
      <c r="M115" s="4124">
        <f>AVERAGE(K115:K117)</f>
        <v>3.4240341721507015</v>
      </c>
      <c r="N115" s="4124">
        <f>AVERAGE(L115:L117)</f>
        <v>5.2718172014035929</v>
      </c>
      <c r="P115" s="286"/>
    </row>
    <row r="116" spans="2:16" x14ac:dyDescent="0.2">
      <c r="B116" s="145"/>
      <c r="C116" s="606"/>
      <c r="D116" s="1182" t="s">
        <v>197</v>
      </c>
      <c r="E116" s="2197">
        <f>'LCOH DELIVERED'!L137</f>
        <v>3.2442205428396984</v>
      </c>
      <c r="F116" s="2197">
        <f>'LCOH DELIVERED'!M137</f>
        <v>5.2760282367181643</v>
      </c>
      <c r="G116" s="2197">
        <f>'LCOH DELIVERED'!N137</f>
        <v>3.0395813555820679</v>
      </c>
      <c r="H116" s="2197">
        <f>'LCOH DELIVERED'!O137</f>
        <v>4.6078306945229865</v>
      </c>
      <c r="I116" s="2234">
        <f>'LCOH DELIVERED'!P137</f>
        <v>3.232463502159213</v>
      </c>
      <c r="J116" s="1076">
        <f>'LCOH DELIVERED'!Q137</f>
        <v>5.2376385920393149</v>
      </c>
      <c r="K116" s="1076">
        <f t="shared" ref="K116:K126" si="13">AVERAGE(E116,G116,I116)</f>
        <v>3.1720884668603264</v>
      </c>
      <c r="L116" s="1076">
        <f t="shared" ref="L116:L126" si="14">AVERAGE(F116,H116,J116)</f>
        <v>5.040499174426821</v>
      </c>
      <c r="M116" s="4125"/>
      <c r="N116" s="4125"/>
      <c r="P116" s="286"/>
    </row>
    <row r="117" spans="2:16" x14ac:dyDescent="0.2">
      <c r="B117" s="145"/>
      <c r="C117" s="645"/>
      <c r="D117" s="1097" t="s">
        <v>1536</v>
      </c>
      <c r="E117" s="2198">
        <f>'LCOH DELIVERED'!L138</f>
        <v>4.5152732115282213</v>
      </c>
      <c r="F117" s="2198">
        <f>'LCOH DELIVERED'!M138</f>
        <v>7.2307543246097516</v>
      </c>
      <c r="G117" s="2198">
        <f>'LCOH DELIVERED'!N138</f>
        <v>3.6967164624976996</v>
      </c>
      <c r="H117" s="2198">
        <f>'LCOH DELIVERED'!O138</f>
        <v>5.5602604691218067</v>
      </c>
      <c r="I117" s="2198">
        <f>'LCOH DELIVERED'!P138</f>
        <v>4.4682450488062795</v>
      </c>
      <c r="J117" s="2243">
        <f>'LCOH DELIVERED'!Q138</f>
        <v>7.1347802129126263</v>
      </c>
      <c r="K117" s="2073">
        <f t="shared" si="13"/>
        <v>4.2267449076107333</v>
      </c>
      <c r="L117" s="2073">
        <f t="shared" si="14"/>
        <v>6.6419316688813952</v>
      </c>
      <c r="M117" s="4126"/>
      <c r="N117" s="4126"/>
      <c r="P117" s="286"/>
    </row>
    <row r="118" spans="2:16" x14ac:dyDescent="0.2">
      <c r="B118" s="145"/>
      <c r="C118" s="606" t="s">
        <v>1554</v>
      </c>
      <c r="D118" s="1182" t="s">
        <v>192</v>
      </c>
      <c r="E118" s="2232">
        <f>'LCOH DELIVERED'!L139</f>
        <v>2.8556576990993428</v>
      </c>
      <c r="F118" s="2232">
        <f>'LCOH DELIVERED'!M139</f>
        <v>3.8657496590083569</v>
      </c>
      <c r="G118" s="2232">
        <f>'LCOH DELIVERED'!N139</f>
        <v>2.8249618210106981</v>
      </c>
      <c r="H118" s="2232">
        <f>'LCOH DELIVERED'!O139</f>
        <v>3.7655200276790795</v>
      </c>
      <c r="I118" s="2232">
        <f>'LCOH DELIVERED'!P139</f>
        <v>2.8538941429972695</v>
      </c>
      <c r="J118" s="2240">
        <f>'LCOH DELIVERED'!Q139</f>
        <v>3.8599912123065288</v>
      </c>
      <c r="K118" s="1076">
        <f t="shared" si="13"/>
        <v>2.8448378877024365</v>
      </c>
      <c r="L118" s="2242">
        <f t="shared" si="14"/>
        <v>3.8304202996646546</v>
      </c>
      <c r="M118" s="4124">
        <f>AVERAGE(K118:K120)</f>
        <v>3.3956029178720932</v>
      </c>
      <c r="N118" s="4124">
        <f>AVERAGE(L118:L120)</f>
        <v>4.9692167401656846</v>
      </c>
      <c r="P118" s="286"/>
    </row>
    <row r="119" spans="2:16" x14ac:dyDescent="0.2">
      <c r="B119" s="145"/>
      <c r="C119" s="606"/>
      <c r="D119" s="1182" t="s">
        <v>197</v>
      </c>
      <c r="E119" s="2197">
        <f>'LCOH DELIVERED'!L140</f>
        <v>3.2157892885610906</v>
      </c>
      <c r="F119" s="2197">
        <f>'LCOH DELIVERED'!M140</f>
        <v>4.9734277754802561</v>
      </c>
      <c r="G119" s="2197">
        <f>'LCOH DELIVERED'!N140</f>
        <v>3.0111501013034601</v>
      </c>
      <c r="H119" s="2197">
        <f>'LCOH DELIVERED'!O140</f>
        <v>4.3052302332850774</v>
      </c>
      <c r="I119" s="2234">
        <f>'LCOH DELIVERED'!P140</f>
        <v>3.2040322478806051</v>
      </c>
      <c r="J119" s="1076">
        <f>'LCOH DELIVERED'!Q140</f>
        <v>4.9350381308014049</v>
      </c>
      <c r="K119" s="1076">
        <f t="shared" si="13"/>
        <v>3.1436572125817186</v>
      </c>
      <c r="L119" s="1076">
        <f t="shared" si="14"/>
        <v>4.7378987131889128</v>
      </c>
      <c r="M119" s="4125"/>
      <c r="N119" s="4125"/>
      <c r="P119" s="286"/>
    </row>
    <row r="120" spans="2:16" x14ac:dyDescent="0.2">
      <c r="B120" s="145"/>
      <c r="C120" s="645"/>
      <c r="D120" s="1097" t="s">
        <v>1538</v>
      </c>
      <c r="E120" s="2198">
        <f>'LCOH DELIVERED'!L141</f>
        <v>4.4868419572496139</v>
      </c>
      <c r="F120" s="2198">
        <f>'LCOH DELIVERED'!M141</f>
        <v>6.9281538633718416</v>
      </c>
      <c r="G120" s="2198">
        <f>'LCOH DELIVERED'!N141</f>
        <v>3.6682852082190913</v>
      </c>
      <c r="H120" s="2198">
        <f>'LCOH DELIVERED'!O141</f>
        <v>5.2576600078838966</v>
      </c>
      <c r="I120" s="2198">
        <f>'LCOH DELIVERED'!P141</f>
        <v>4.4398137945276721</v>
      </c>
      <c r="J120" s="2243">
        <f>'LCOH DELIVERED'!Q141</f>
        <v>6.8321797516747163</v>
      </c>
      <c r="K120" s="2073">
        <f t="shared" si="13"/>
        <v>4.1983136533321259</v>
      </c>
      <c r="L120" s="2073">
        <f t="shared" si="14"/>
        <v>6.3393312076434851</v>
      </c>
      <c r="M120" s="4126"/>
      <c r="N120" s="4126"/>
      <c r="P120" s="286"/>
    </row>
    <row r="121" spans="2:16" x14ac:dyDescent="0.2">
      <c r="B121" s="145"/>
      <c r="C121" s="606" t="s">
        <v>1502</v>
      </c>
      <c r="D121" s="1182" t="s">
        <v>1540</v>
      </c>
      <c r="E121" s="2232">
        <f>'LCOH DELIVERED'!L142</f>
        <v>3.0558478110710929</v>
      </c>
      <c r="F121" s="2232">
        <f>'LCOH DELIVERED'!M142</f>
        <v>4.419273799781819</v>
      </c>
      <c r="G121" s="2232">
        <f>'LCOH DELIVERED'!N142</f>
        <v>3.0248206319072009</v>
      </c>
      <c r="H121" s="2232">
        <f>'LCOH DELIVERED'!O142</f>
        <v>4.3181115156416974</v>
      </c>
      <c r="I121" s="2232">
        <f>'LCOH DELIVERED'!P142</f>
        <v>3.0540652208814079</v>
      </c>
      <c r="J121" s="2240">
        <f>'LCOH DELIVERED'!Q142</f>
        <v>4.4134617698089427</v>
      </c>
      <c r="K121" s="1076">
        <f t="shared" si="13"/>
        <v>3.0449112212865672</v>
      </c>
      <c r="L121" s="2242">
        <f t="shared" si="14"/>
        <v>4.3836156950774869</v>
      </c>
      <c r="M121" s="4124">
        <f>AVERAGE(K121:K123)</f>
        <v>3.6016206667349473</v>
      </c>
      <c r="N121" s="4124">
        <f>AVERAGE(L121:L123)</f>
        <v>5.5330088192849916</v>
      </c>
      <c r="P121" s="286"/>
    </row>
    <row r="122" spans="2:16" x14ac:dyDescent="0.2">
      <c r="B122" s="145"/>
      <c r="C122" s="606"/>
      <c r="D122" s="1182" t="s">
        <v>1541</v>
      </c>
      <c r="E122" s="2197">
        <f>'LCOH DELIVERED'!L143</f>
        <v>3.4198663062103636</v>
      </c>
      <c r="F122" s="2197">
        <f>'LCOH DELIVERED'!M143</f>
        <v>5.537259038959224</v>
      </c>
      <c r="G122" s="2197">
        <f>'LCOH DELIVERED'!N143</f>
        <v>3.2130184451177493</v>
      </c>
      <c r="H122" s="2197">
        <f>'LCOH DELIVERED'!O143</f>
        <v>4.8628438113584158</v>
      </c>
      <c r="I122" s="2197">
        <f>'LCOH DELIVERED'!P143</f>
        <v>3.4079823716124626</v>
      </c>
      <c r="J122" s="2244">
        <f>'LCOH DELIVERED'!Q143</f>
        <v>5.4985121724733874</v>
      </c>
      <c r="K122" s="1076">
        <f t="shared" si="13"/>
        <v>3.3469557076468583</v>
      </c>
      <c r="L122" s="2242">
        <f t="shared" si="14"/>
        <v>5.2995383409303427</v>
      </c>
      <c r="M122" s="4125"/>
      <c r="N122" s="4125"/>
      <c r="P122" s="286"/>
    </row>
    <row r="123" spans="2:16" x14ac:dyDescent="0.2">
      <c r="B123" s="145"/>
      <c r="C123" s="645"/>
      <c r="D123" s="1097" t="s">
        <v>1542</v>
      </c>
      <c r="E123" s="2198">
        <f>'LCOH DELIVERED'!L144</f>
        <v>4.7046374655254368</v>
      </c>
      <c r="F123" s="2198">
        <f>'LCOH DELIVERED'!M144</f>
        <v>7.5101741669193514</v>
      </c>
      <c r="G123" s="2198">
        <f>'LCOH DELIVERED'!N144</f>
        <v>3.8772460211549791</v>
      </c>
      <c r="H123" s="2198">
        <f>'LCOH DELIVERED'!O144</f>
        <v>5.8241360979173304</v>
      </c>
      <c r="I123" s="2233">
        <f>'LCOH DELIVERED'!P144</f>
        <v>4.6571017271338331</v>
      </c>
      <c r="J123" s="2073">
        <f>'LCOH DELIVERED'!Q144</f>
        <v>7.4133070007047595</v>
      </c>
      <c r="K123" s="2073">
        <f t="shared" si="13"/>
        <v>4.4129950712714168</v>
      </c>
      <c r="L123" s="2073">
        <f t="shared" si="14"/>
        <v>6.9158724218471468</v>
      </c>
      <c r="M123" s="4126"/>
      <c r="N123" s="4126"/>
      <c r="P123" s="286"/>
    </row>
    <row r="124" spans="2:16" x14ac:dyDescent="0.2">
      <c r="B124" s="145"/>
      <c r="C124" s="606" t="s">
        <v>1555</v>
      </c>
      <c r="D124" s="1182" t="s">
        <v>1540</v>
      </c>
      <c r="E124" s="2232">
        <f>'LCOH DELIVERED'!L145</f>
        <v>3.0271096978361802</v>
      </c>
      <c r="F124" s="2232">
        <f>'LCOH DELIVERED'!M145</f>
        <v>4.1138575926712218</v>
      </c>
      <c r="G124" s="2232">
        <f>'LCOH DELIVERED'!N145</f>
        <v>2.9960825186722881</v>
      </c>
      <c r="H124" s="2232">
        <f>'LCOH DELIVERED'!O145</f>
        <v>4.012695308531101</v>
      </c>
      <c r="I124" s="2232">
        <f>'LCOH DELIVERED'!P145</f>
        <v>3.0253271076464952</v>
      </c>
      <c r="J124" s="2245">
        <f>'LCOH DELIVERED'!Q145</f>
        <v>4.1080455626983463</v>
      </c>
      <c r="K124" s="1076">
        <f t="shared" si="13"/>
        <v>3.0161731080516545</v>
      </c>
      <c r="L124" s="2242">
        <f t="shared" si="14"/>
        <v>4.0781994879668906</v>
      </c>
      <c r="M124" s="4124">
        <f>AVERAGE(K124:K126)</f>
        <v>3.5728825535000346</v>
      </c>
      <c r="N124" s="4124">
        <f>AVERAGE(L124:L126)</f>
        <v>5.2275926121743952</v>
      </c>
      <c r="P124" s="286"/>
    </row>
    <row r="125" spans="2:16" x14ac:dyDescent="0.2">
      <c r="B125" s="145"/>
      <c r="C125" s="606"/>
      <c r="D125" s="1182" t="s">
        <v>1541</v>
      </c>
      <c r="E125" s="2197">
        <f>'LCOH DELIVERED'!L146</f>
        <v>3.3911281929754509</v>
      </c>
      <c r="F125" s="2197">
        <f>'LCOH DELIVERED'!M146</f>
        <v>5.2318428318486276</v>
      </c>
      <c r="G125" s="2197">
        <f>'LCOH DELIVERED'!N146</f>
        <v>3.1842803318828365</v>
      </c>
      <c r="H125" s="2197">
        <f>'LCOH DELIVERED'!O146</f>
        <v>4.5574276042478195</v>
      </c>
      <c r="I125" s="2197">
        <f>'LCOH DELIVERED'!P146</f>
        <v>3.3792442583775504</v>
      </c>
      <c r="J125" s="2244">
        <f>'LCOH DELIVERED'!Q146</f>
        <v>5.1930959653627902</v>
      </c>
      <c r="K125" s="1076">
        <f t="shared" si="13"/>
        <v>3.3182175944119461</v>
      </c>
      <c r="L125" s="1076">
        <f t="shared" si="14"/>
        <v>4.9941221338197463</v>
      </c>
      <c r="M125" s="4125"/>
      <c r="N125" s="4125"/>
      <c r="P125" s="286"/>
    </row>
    <row r="126" spans="2:16" x14ac:dyDescent="0.2">
      <c r="B126" s="145"/>
      <c r="C126" s="645"/>
      <c r="D126" s="1097" t="s">
        <v>1542</v>
      </c>
      <c r="E126" s="2198">
        <f>'LCOH DELIVERED'!L147</f>
        <v>4.6758993522905232</v>
      </c>
      <c r="F126" s="2198">
        <f>'LCOH DELIVERED'!M147</f>
        <v>7.2047579598087541</v>
      </c>
      <c r="G126" s="2198">
        <f>'LCOH DELIVERED'!N147</f>
        <v>3.8485079079200668</v>
      </c>
      <c r="H126" s="2198">
        <f>'LCOH DELIVERED'!O147</f>
        <v>5.5187198908067341</v>
      </c>
      <c r="I126" s="2198">
        <f>'LCOH DELIVERED'!P147</f>
        <v>4.6283636138989204</v>
      </c>
      <c r="J126" s="2243">
        <f>'LCOH DELIVERED'!Q147</f>
        <v>7.1078907935941622</v>
      </c>
      <c r="K126" s="2073">
        <f t="shared" si="13"/>
        <v>4.3842569580365032</v>
      </c>
      <c r="L126" s="2073">
        <f t="shared" si="14"/>
        <v>6.6104562147365504</v>
      </c>
      <c r="M126" s="4126"/>
      <c r="N126" s="4126"/>
      <c r="P126" s="286"/>
    </row>
    <row r="127" spans="2:16" x14ac:dyDescent="0.2">
      <c r="B127" s="145"/>
      <c r="P127" s="286"/>
    </row>
    <row r="128" spans="2:16" ht="17" x14ac:dyDescent="0.25">
      <c r="B128" s="145"/>
      <c r="C128" s="2764" t="s">
        <v>1573</v>
      </c>
      <c r="D128" s="2763"/>
      <c r="E128" s="2763"/>
      <c r="F128" s="2763"/>
      <c r="G128" s="2763"/>
      <c r="H128" s="2763"/>
      <c r="P128" s="286"/>
    </row>
    <row r="129" spans="2:16" x14ac:dyDescent="0.2">
      <c r="B129" s="145"/>
      <c r="C129" s="3725" t="str">
        <f>C111</f>
        <v>2.54 GW Electrolyser Production (LH2 Tube Trailer Combination)</v>
      </c>
      <c r="D129" s="3340"/>
      <c r="E129" s="3340"/>
      <c r="F129" s="3340"/>
      <c r="G129" s="3340"/>
      <c r="H129" s="3340"/>
      <c r="I129" s="3341"/>
      <c r="P129" s="286"/>
    </row>
    <row r="130" spans="2:16" x14ac:dyDescent="0.2">
      <c r="B130" s="310"/>
      <c r="C130" s="3378" t="str">
        <f>C112</f>
        <v>H2 Production Supply Chain Combinations</v>
      </c>
      <c r="D130" s="4298" t="s">
        <v>1574</v>
      </c>
      <c r="E130" s="4299"/>
      <c r="F130" s="4299"/>
      <c r="G130" s="4299"/>
      <c r="H130" s="4299"/>
      <c r="I130" s="4300"/>
      <c r="P130" s="286"/>
    </row>
    <row r="131" spans="2:16" ht="15" customHeight="1" x14ac:dyDescent="0.2">
      <c r="B131" s="310"/>
      <c r="C131" s="3380"/>
      <c r="D131" s="3543" t="str">
        <f>D63</f>
        <v>LH2</v>
      </c>
      <c r="E131" s="3518"/>
      <c r="F131" s="3517" t="str">
        <f>F63</f>
        <v>CGH2</v>
      </c>
      <c r="G131" s="3517"/>
      <c r="H131" s="3543" t="s">
        <v>1326</v>
      </c>
      <c r="I131" s="3592"/>
      <c r="P131" s="286"/>
    </row>
    <row r="132" spans="2:16" x14ac:dyDescent="0.2">
      <c r="B132" s="310"/>
      <c r="C132" s="3424"/>
      <c r="D132" s="2273" t="str">
        <f>D64</f>
        <v xml:space="preserve">Low </v>
      </c>
      <c r="E132" s="2273" t="str">
        <f>E64</f>
        <v>High</v>
      </c>
      <c r="F132" s="2055" t="str">
        <f>F64</f>
        <v xml:space="preserve">Low </v>
      </c>
      <c r="G132" s="2265" t="str">
        <f>G64</f>
        <v>High</v>
      </c>
      <c r="H132" s="2055" t="str">
        <f>H64</f>
        <v xml:space="preserve">Low </v>
      </c>
      <c r="I132" s="2274" t="str">
        <f>I64</f>
        <v>High</v>
      </c>
      <c r="P132" s="2272"/>
    </row>
    <row r="133" spans="2:16" ht="32" x14ac:dyDescent="0.2">
      <c r="B133" s="145"/>
      <c r="C133" s="1183" t="str">
        <f>C65</f>
        <v xml:space="preserve">H2 Production, UHS, Ship, Pipeline, Tube Trailers </v>
      </c>
      <c r="D133" s="1191">
        <f>M115</f>
        <v>3.4240341721507015</v>
      </c>
      <c r="E133" s="1192">
        <f>N115</f>
        <v>5.2718172014035929</v>
      </c>
      <c r="F133" s="1191">
        <f>M97</f>
        <v>3.1483977918028523</v>
      </c>
      <c r="G133" s="1192">
        <f>N97</f>
        <v>4.7132686321696093</v>
      </c>
      <c r="H133" s="1191">
        <f>F133</f>
        <v>3.1483977918028523</v>
      </c>
      <c r="I133" s="1192">
        <f>E133</f>
        <v>5.2718172014035929</v>
      </c>
      <c r="P133" s="286"/>
    </row>
    <row r="134" spans="2:16" ht="32" x14ac:dyDescent="0.2">
      <c r="B134" s="145"/>
      <c r="C134" s="2205" t="str">
        <f>C66</f>
        <v>H2 Production, UHS, Pipeline, Port Infrastructure, Tube Trailers</v>
      </c>
      <c r="D134" s="1844">
        <f>M118</f>
        <v>3.3956029178720932</v>
      </c>
      <c r="E134" s="1149">
        <f>N118</f>
        <v>4.9692167401656846</v>
      </c>
      <c r="F134" s="1844">
        <f>M100</f>
        <v>3.1199665375242449</v>
      </c>
      <c r="G134" s="1149">
        <f>N100</f>
        <v>4.4106681709317002</v>
      </c>
      <c r="H134" s="1844">
        <f t="shared" ref="H134:H136" si="15">F134</f>
        <v>3.1199665375242449</v>
      </c>
      <c r="I134" s="1149">
        <f t="shared" ref="I134:I136" si="16">E134</f>
        <v>4.9692167401656846</v>
      </c>
      <c r="P134" s="286"/>
    </row>
    <row r="135" spans="2:16" ht="32" x14ac:dyDescent="0.2">
      <c r="B135" s="145"/>
      <c r="C135" s="638" t="str">
        <f>C67</f>
        <v>H2 Production, AGS, Ship, Pipeline, Tube Trailers</v>
      </c>
      <c r="D135" s="1032">
        <f>M121</f>
        <v>3.6016206667349473</v>
      </c>
      <c r="E135" s="1033">
        <f>N121</f>
        <v>5.5330088192849916</v>
      </c>
      <c r="F135" s="1032">
        <f>M103</f>
        <v>3.323009338776123</v>
      </c>
      <c r="G135" s="1033">
        <f>N103</f>
        <v>4.9692628659423308</v>
      </c>
      <c r="H135" s="1032">
        <f t="shared" si="15"/>
        <v>3.323009338776123</v>
      </c>
      <c r="I135" s="1033">
        <f t="shared" si="16"/>
        <v>5.5330088192849916</v>
      </c>
      <c r="P135" s="286"/>
    </row>
    <row r="136" spans="2:16" ht="32" x14ac:dyDescent="0.2">
      <c r="B136" s="145"/>
      <c r="C136" s="1160" t="str">
        <f>C68</f>
        <v>H2 Production, AGS, Port Infrastructure, Pipeline, Tube Trailer</v>
      </c>
      <c r="D136" s="1191">
        <f>M124</f>
        <v>3.5728825535000346</v>
      </c>
      <c r="E136" s="1192">
        <f>N124</f>
        <v>5.2275926121743952</v>
      </c>
      <c r="F136" s="1191">
        <f>M106</f>
        <v>3.2942712255412112</v>
      </c>
      <c r="G136" s="1192">
        <f>N106</f>
        <v>4.6638466588317344</v>
      </c>
      <c r="H136" s="1191">
        <f t="shared" si="15"/>
        <v>3.2942712255412112</v>
      </c>
      <c r="I136" s="1192">
        <f t="shared" si="16"/>
        <v>5.2275926121743952</v>
      </c>
      <c r="P136" s="286"/>
    </row>
    <row r="137" spans="2:16" x14ac:dyDescent="0.2">
      <c r="B137" s="145"/>
      <c r="P137" s="286"/>
    </row>
    <row r="138" spans="2:16" x14ac:dyDescent="0.2">
      <c r="B138" s="145"/>
      <c r="P138" s="286"/>
    </row>
    <row r="139" spans="2:16" x14ac:dyDescent="0.2">
      <c r="B139" s="145"/>
      <c r="P139" s="286"/>
    </row>
    <row r="140" spans="2:16" x14ac:dyDescent="0.2">
      <c r="B140" s="145"/>
      <c r="P140" s="286"/>
    </row>
    <row r="141" spans="2:16" x14ac:dyDescent="0.2">
      <c r="B141" s="145"/>
      <c r="P141" s="286"/>
    </row>
    <row r="142" spans="2:16" x14ac:dyDescent="0.2">
      <c r="B142" s="145"/>
      <c r="P142" s="286"/>
    </row>
    <row r="143" spans="2:16" x14ac:dyDescent="0.2">
      <c r="B143" s="145"/>
      <c r="P143" s="286"/>
    </row>
    <row r="144" spans="2:16" x14ac:dyDescent="0.2">
      <c r="B144" s="145"/>
      <c r="P144" s="286"/>
    </row>
    <row r="145" spans="2:16" x14ac:dyDescent="0.2">
      <c r="B145" s="145"/>
      <c r="P145" s="286"/>
    </row>
    <row r="146" spans="2:16" x14ac:dyDescent="0.2">
      <c r="B146" s="145"/>
      <c r="P146" s="286"/>
    </row>
    <row r="147" spans="2:16" x14ac:dyDescent="0.2">
      <c r="B147" s="145"/>
      <c r="P147" s="286"/>
    </row>
    <row r="148" spans="2:16" x14ac:dyDescent="0.2">
      <c r="B148" s="145"/>
      <c r="P148" s="286"/>
    </row>
    <row r="149" spans="2:16" x14ac:dyDescent="0.2">
      <c r="B149" s="145"/>
      <c r="P149" s="286"/>
    </row>
    <row r="150" spans="2:16" x14ac:dyDescent="0.2">
      <c r="B150" s="145"/>
      <c r="P150" s="286"/>
    </row>
    <row r="151" spans="2:16" x14ac:dyDescent="0.2">
      <c r="B151" s="145"/>
      <c r="P151" s="286"/>
    </row>
    <row r="152" spans="2:16" x14ac:dyDescent="0.2">
      <c r="B152" s="145"/>
      <c r="P152" s="286"/>
    </row>
    <row r="153" spans="2:16" x14ac:dyDescent="0.2">
      <c r="B153" s="145"/>
      <c r="P153" s="286"/>
    </row>
    <row r="154" spans="2:16" ht="16" thickBot="1" x14ac:dyDescent="0.25">
      <c r="B154" s="288"/>
      <c r="C154" s="289"/>
      <c r="D154" s="289"/>
      <c r="E154" s="289"/>
      <c r="F154" s="289"/>
      <c r="G154" s="289"/>
      <c r="H154" s="289"/>
      <c r="I154" s="289"/>
      <c r="J154" s="289"/>
      <c r="K154" s="289"/>
      <c r="L154" s="289"/>
      <c r="M154" s="289"/>
      <c r="N154" s="289"/>
      <c r="O154" s="289"/>
      <c r="P154" s="290"/>
    </row>
    <row r="155" spans="2:16" x14ac:dyDescent="0.2">
      <c r="B155" s="2387"/>
      <c r="C155" s="2296"/>
      <c r="D155" s="3621" t="s">
        <v>1575</v>
      </c>
      <c r="E155" s="3621"/>
      <c r="F155" s="3621"/>
      <c r="G155" s="3621"/>
      <c r="H155" s="3621"/>
      <c r="I155" s="3621"/>
      <c r="J155" s="3621"/>
      <c r="K155" s="3621"/>
      <c r="L155" s="2296"/>
      <c r="M155" s="2296"/>
      <c r="N155" s="2296"/>
      <c r="O155" s="2296"/>
      <c r="P155" s="2370"/>
    </row>
    <row r="156" spans="2:16" x14ac:dyDescent="0.2">
      <c r="B156" s="2387"/>
      <c r="C156" s="2296"/>
      <c r="D156" s="3428"/>
      <c r="E156" s="3428"/>
      <c r="F156" s="3428"/>
      <c r="G156" s="3428"/>
      <c r="H156" s="3428"/>
      <c r="I156" s="3428"/>
      <c r="J156" s="3428"/>
      <c r="K156" s="3428"/>
      <c r="L156" s="2296"/>
      <c r="M156" s="2296"/>
      <c r="N156" s="2296"/>
      <c r="O156" s="2296"/>
      <c r="P156" s="2370"/>
    </row>
    <row r="157" spans="2:16" x14ac:dyDescent="0.2">
      <c r="B157" s="145"/>
      <c r="D157" s="306"/>
      <c r="E157" s="306"/>
      <c r="F157" s="306"/>
      <c r="G157" s="306"/>
      <c r="H157" s="306"/>
      <c r="I157" s="306"/>
      <c r="J157" s="306"/>
      <c r="K157" s="306"/>
      <c r="P157" s="286"/>
    </row>
    <row r="158" spans="2:16" x14ac:dyDescent="0.2">
      <c r="B158" s="145"/>
      <c r="C158" s="4282" t="s">
        <v>1576</v>
      </c>
      <c r="D158" s="3725" t="s">
        <v>1577</v>
      </c>
      <c r="E158" s="3340"/>
      <c r="F158" s="3340"/>
      <c r="G158" s="3341"/>
      <c r="P158" s="286"/>
    </row>
    <row r="159" spans="2:16" ht="15" customHeight="1" x14ac:dyDescent="0.2">
      <c r="B159" s="145"/>
      <c r="C159" s="4283"/>
      <c r="D159" s="3543" t="s">
        <v>1273</v>
      </c>
      <c r="E159" s="3518"/>
      <c r="F159" s="3517" t="s">
        <v>1335</v>
      </c>
      <c r="G159" s="3518"/>
      <c r="P159" s="286"/>
    </row>
    <row r="160" spans="2:16" x14ac:dyDescent="0.2">
      <c r="B160" s="145"/>
      <c r="C160" s="4283"/>
      <c r="D160" s="923" t="str">
        <f>D132</f>
        <v xml:space="preserve">Low </v>
      </c>
      <c r="E160" s="923" t="str">
        <f>E132</f>
        <v>High</v>
      </c>
      <c r="F160" s="923" t="str">
        <f>F132</f>
        <v xml:space="preserve">Low </v>
      </c>
      <c r="G160" s="924" t="str">
        <f>G132</f>
        <v>High</v>
      </c>
      <c r="P160" s="286"/>
    </row>
    <row r="161" spans="2:16" ht="32" x14ac:dyDescent="0.2">
      <c r="B161" s="145"/>
      <c r="C161" s="678" t="str">
        <f>C133</f>
        <v xml:space="preserve">H2 Production, UHS, Ship, Pipeline, Tube Trailers </v>
      </c>
      <c r="D161" s="1033">
        <f t="shared" ref="D161:E164" si="17">H65</f>
        <v>3.6488888888888886</v>
      </c>
      <c r="E161" s="1032">
        <f t="shared" si="17"/>
        <v>7.3938638825581817</v>
      </c>
      <c r="F161" s="1032">
        <f t="shared" ref="F161:G164" si="18">H133</f>
        <v>3.1483977918028523</v>
      </c>
      <c r="G161" s="1033">
        <f t="shared" si="18"/>
        <v>5.2718172014035929</v>
      </c>
      <c r="P161" s="286"/>
    </row>
    <row r="162" spans="2:16" ht="32" x14ac:dyDescent="0.2">
      <c r="B162" s="145"/>
      <c r="C162" s="678" t="str">
        <f>C134</f>
        <v>H2 Production, UHS, Pipeline, Port Infrastructure, Tube Trailers</v>
      </c>
      <c r="D162" s="1033">
        <f t="shared" si="17"/>
        <v>3.5911111111111111</v>
      </c>
      <c r="E162" s="1032">
        <f t="shared" si="17"/>
        <v>6.7785735697600318</v>
      </c>
      <c r="F162" s="1032">
        <f t="shared" si="18"/>
        <v>3.1199665375242449</v>
      </c>
      <c r="G162" s="1033">
        <f t="shared" si="18"/>
        <v>4.9692167401656846</v>
      </c>
      <c r="P162" s="286"/>
    </row>
    <row r="163" spans="2:16" ht="32" x14ac:dyDescent="0.2">
      <c r="B163" s="145"/>
      <c r="C163" s="2199" t="str">
        <f>C135</f>
        <v>H2 Production, AGS, Ship, Pipeline, Tube Trailers</v>
      </c>
      <c r="D163" s="1149">
        <f t="shared" si="17"/>
        <v>4.0200000000000005</v>
      </c>
      <c r="E163" s="1844">
        <f t="shared" si="17"/>
        <v>7.9706522495889987</v>
      </c>
      <c r="F163" s="1844">
        <f t="shared" si="18"/>
        <v>3.323009338776123</v>
      </c>
      <c r="G163" s="1149">
        <f t="shared" si="18"/>
        <v>5.5330088192849916</v>
      </c>
      <c r="P163" s="286"/>
    </row>
    <row r="164" spans="2:16" ht="32" x14ac:dyDescent="0.2">
      <c r="B164" s="145"/>
      <c r="C164" s="678" t="str">
        <f>C136</f>
        <v>H2 Production, AGS, Port Infrastructure, Pipeline, Tube Trailer</v>
      </c>
      <c r="D164" s="1033">
        <f t="shared" si="17"/>
        <v>3.9600000000000004</v>
      </c>
      <c r="E164" s="1033">
        <f t="shared" si="17"/>
        <v>6.3365801927516543</v>
      </c>
      <c r="F164" s="1033">
        <f t="shared" si="18"/>
        <v>3.2942712255412112</v>
      </c>
      <c r="G164" s="1033">
        <f t="shared" si="18"/>
        <v>5.2275926121743952</v>
      </c>
      <c r="P164" s="286"/>
    </row>
    <row r="165" spans="2:16" ht="32" x14ac:dyDescent="0.2">
      <c r="B165" s="145"/>
      <c r="C165" s="2206" t="s">
        <v>1578</v>
      </c>
      <c r="D165" s="1190">
        <f>'LCOH DELIVERED'!D206</f>
        <v>5.4278473796777957</v>
      </c>
      <c r="E165" s="1190">
        <f>'LCOH DELIVERED'!E206</f>
        <v>7.781187045868025</v>
      </c>
      <c r="F165" s="1190">
        <f>'LCOH DELIVERED'!D207</f>
        <v>4.9195040876906306</v>
      </c>
      <c r="G165" s="1190">
        <f>'LCOH DELIVERED'!E207</f>
        <v>6.53610965121175</v>
      </c>
      <c r="P165" s="286"/>
    </row>
    <row r="166" spans="2:16" x14ac:dyDescent="0.2">
      <c r="B166" s="145"/>
      <c r="C166" s="1803" t="s">
        <v>1579</v>
      </c>
      <c r="D166" s="1202">
        <f>'LCOH DELIVERED'!D208</f>
        <v>4.7850641659380688</v>
      </c>
      <c r="E166" s="1202">
        <f>'LCOH DELIVERED'!E208</f>
        <v>6.8485698964345829</v>
      </c>
      <c r="F166" s="1202">
        <f>'LCOH DELIVERED'!D209</f>
        <v>4.6098984620295766</v>
      </c>
      <c r="G166" s="1202">
        <f>'LCOH DELIVERED'!E209</f>
        <v>6.0938364224098702</v>
      </c>
      <c r="P166" s="286"/>
    </row>
    <row r="167" spans="2:16" x14ac:dyDescent="0.2">
      <c r="B167" s="145"/>
      <c r="P167" s="286"/>
    </row>
    <row r="168" spans="2:16" x14ac:dyDescent="0.2">
      <c r="B168" s="145"/>
      <c r="C168" s="840"/>
      <c r="P168" s="286"/>
    </row>
    <row r="169" spans="2:16" x14ac:dyDescent="0.2">
      <c r="B169" s="145"/>
      <c r="C169" s="840"/>
      <c r="P169" s="286"/>
    </row>
    <row r="170" spans="2:16" x14ac:dyDescent="0.2">
      <c r="B170" s="145"/>
      <c r="C170" s="840"/>
      <c r="P170" s="286"/>
    </row>
    <row r="171" spans="2:16" x14ac:dyDescent="0.2">
      <c r="B171" s="145"/>
      <c r="C171" s="840"/>
      <c r="P171" s="286"/>
    </row>
    <row r="172" spans="2:16" x14ac:dyDescent="0.2">
      <c r="B172" s="145"/>
      <c r="C172" s="840"/>
      <c r="P172" s="286"/>
    </row>
    <row r="173" spans="2:16" x14ac:dyDescent="0.2">
      <c r="B173" s="145"/>
      <c r="C173" s="840"/>
      <c r="P173" s="286"/>
    </row>
    <row r="174" spans="2:16" x14ac:dyDescent="0.2">
      <c r="B174" s="145"/>
      <c r="C174" s="840"/>
      <c r="P174" s="286"/>
    </row>
    <row r="175" spans="2:16" x14ac:dyDescent="0.2">
      <c r="B175" s="145"/>
      <c r="C175" s="840"/>
      <c r="P175" s="286"/>
    </row>
    <row r="176" spans="2:16" x14ac:dyDescent="0.2">
      <c r="B176" s="145"/>
      <c r="C176" s="840"/>
      <c r="P176" s="286"/>
    </row>
    <row r="177" spans="2:16" x14ac:dyDescent="0.2">
      <c r="B177" s="145"/>
      <c r="C177" s="840"/>
      <c r="P177" s="286"/>
    </row>
    <row r="178" spans="2:16" x14ac:dyDescent="0.2">
      <c r="B178" s="145"/>
      <c r="C178" s="840"/>
      <c r="P178" s="286"/>
    </row>
    <row r="179" spans="2:16" x14ac:dyDescent="0.2">
      <c r="B179" s="145"/>
      <c r="C179" s="840"/>
      <c r="P179" s="286"/>
    </row>
    <row r="180" spans="2:16" x14ac:dyDescent="0.2">
      <c r="B180" s="145"/>
      <c r="C180" s="840"/>
      <c r="P180" s="286"/>
    </row>
    <row r="181" spans="2:16" x14ac:dyDescent="0.2">
      <c r="B181" s="145"/>
      <c r="C181" s="840"/>
      <c r="P181" s="286"/>
    </row>
    <row r="182" spans="2:16" x14ac:dyDescent="0.2">
      <c r="B182" s="145"/>
      <c r="C182" s="840"/>
      <c r="P182" s="286"/>
    </row>
    <row r="183" spans="2:16" x14ac:dyDescent="0.2">
      <c r="B183" s="145"/>
      <c r="C183" s="840"/>
      <c r="P183" s="286"/>
    </row>
    <row r="184" spans="2:16" x14ac:dyDescent="0.2">
      <c r="B184" s="145"/>
      <c r="C184" s="840"/>
      <c r="P184" s="286"/>
    </row>
    <row r="185" spans="2:16" x14ac:dyDescent="0.2">
      <c r="B185" s="145"/>
      <c r="C185" s="840"/>
      <c r="P185" s="286"/>
    </row>
    <row r="186" spans="2:16" x14ac:dyDescent="0.2">
      <c r="B186" s="145"/>
      <c r="C186" s="840"/>
      <c r="P186" s="286"/>
    </row>
    <row r="187" spans="2:16" x14ac:dyDescent="0.2">
      <c r="B187" s="145"/>
      <c r="C187" s="840"/>
      <c r="P187" s="286"/>
    </row>
    <row r="188" spans="2:16" x14ac:dyDescent="0.2">
      <c r="B188" s="145"/>
      <c r="C188" s="840"/>
      <c r="P188" s="286"/>
    </row>
    <row r="189" spans="2:16" x14ac:dyDescent="0.2">
      <c r="B189" s="145"/>
      <c r="C189" s="840"/>
      <c r="P189" s="286"/>
    </row>
    <row r="190" spans="2:16" x14ac:dyDescent="0.2">
      <c r="B190" s="145"/>
      <c r="C190" s="840"/>
      <c r="P190" s="286"/>
    </row>
    <row r="191" spans="2:16" x14ac:dyDescent="0.2">
      <c r="B191" s="145"/>
      <c r="C191" s="3602" t="s">
        <v>1577</v>
      </c>
      <c r="D191" s="3603"/>
      <c r="E191" s="3603"/>
      <c r="F191" s="3603"/>
      <c r="G191" s="3603"/>
      <c r="H191" s="3603"/>
      <c r="I191" s="3603"/>
      <c r="J191" s="3603"/>
      <c r="K191" s="3603"/>
      <c r="L191" s="3603"/>
      <c r="M191" s="3603"/>
      <c r="N191" s="3603"/>
      <c r="O191" s="3975"/>
      <c r="P191" s="286"/>
    </row>
    <row r="192" spans="2:16" x14ac:dyDescent="0.2">
      <c r="B192" s="145"/>
      <c r="C192" s="3801" t="s">
        <v>309</v>
      </c>
      <c r="D192" s="4274" t="s">
        <v>1580</v>
      </c>
      <c r="E192" s="4273"/>
      <c r="F192" s="4273"/>
      <c r="G192" s="4273"/>
      <c r="H192" s="4273"/>
      <c r="I192" s="4273"/>
      <c r="J192" s="4273"/>
      <c r="K192" s="4273"/>
      <c r="L192" s="4273"/>
      <c r="M192" s="4273"/>
      <c r="N192" s="4273"/>
      <c r="O192" s="4275"/>
      <c r="P192" s="286"/>
    </row>
    <row r="193" spans="2:16" s="251" customFormat="1" ht="42.75" customHeight="1" x14ac:dyDescent="0.2">
      <c r="B193" s="316"/>
      <c r="C193" s="4276"/>
      <c r="D193" s="3465" t="s">
        <v>1581</v>
      </c>
      <c r="E193" s="3377"/>
      <c r="F193" s="3376" t="s">
        <v>1582</v>
      </c>
      <c r="G193" s="3377"/>
      <c r="H193" s="3376" t="s">
        <v>1583</v>
      </c>
      <c r="I193" s="3377"/>
      <c r="J193" s="3371" t="s">
        <v>1584</v>
      </c>
      <c r="K193" s="3373"/>
      <c r="L193" s="4280" t="s">
        <v>1585</v>
      </c>
      <c r="M193" s="4281"/>
      <c r="N193" s="4278" t="s">
        <v>1586</v>
      </c>
      <c r="O193" s="4279"/>
      <c r="P193" s="897"/>
    </row>
    <row r="194" spans="2:16" x14ac:dyDescent="0.2">
      <c r="B194" s="145"/>
      <c r="C194" s="4276"/>
      <c r="D194" s="848" t="str">
        <f>D160</f>
        <v xml:space="preserve">Low </v>
      </c>
      <c r="E194" s="849" t="str">
        <f>E160</f>
        <v>High</v>
      </c>
      <c r="F194" s="848" t="str">
        <f>F160</f>
        <v xml:space="preserve">Low </v>
      </c>
      <c r="G194" s="848" t="str">
        <f>G160</f>
        <v>High</v>
      </c>
      <c r="H194" s="848" t="str">
        <f>D194</f>
        <v xml:space="preserve">Low </v>
      </c>
      <c r="I194" s="848" t="str">
        <f t="shared" ref="I194:K194" si="19">E194</f>
        <v>High</v>
      </c>
      <c r="J194" s="848" t="str">
        <f t="shared" si="19"/>
        <v xml:space="preserve">Low </v>
      </c>
      <c r="K194" s="848" t="str">
        <f t="shared" si="19"/>
        <v>High</v>
      </c>
      <c r="L194" s="849" t="str">
        <f>D194</f>
        <v xml:space="preserve">Low </v>
      </c>
      <c r="M194" s="849" t="str">
        <f t="shared" ref="M194:O194" si="20">E194</f>
        <v>High</v>
      </c>
      <c r="N194" s="848" t="str">
        <f t="shared" si="20"/>
        <v xml:space="preserve">Low </v>
      </c>
      <c r="O194" s="849" t="str">
        <f t="shared" si="20"/>
        <v>High</v>
      </c>
      <c r="P194" s="286"/>
    </row>
    <row r="195" spans="2:16" x14ac:dyDescent="0.2">
      <c r="B195" s="145"/>
      <c r="C195" s="463" t="str">
        <f>D159</f>
        <v>1.27 GW Electrolyser</v>
      </c>
      <c r="D195" s="2231">
        <f>D161</f>
        <v>3.6488888888888886</v>
      </c>
      <c r="E195" s="2229">
        <f>E161</f>
        <v>7.3938638825581817</v>
      </c>
      <c r="F195" s="2231">
        <f>D162</f>
        <v>3.5911111111111111</v>
      </c>
      <c r="G195" s="2231">
        <f>E162</f>
        <v>6.7785735697600318</v>
      </c>
      <c r="H195" s="2231">
        <f>D163</f>
        <v>4.0200000000000005</v>
      </c>
      <c r="I195" s="2231">
        <f>E163</f>
        <v>7.9706522495889987</v>
      </c>
      <c r="J195" s="2231">
        <f>D164</f>
        <v>3.9600000000000004</v>
      </c>
      <c r="K195" s="2231">
        <f>E164</f>
        <v>6.3365801927516543</v>
      </c>
      <c r="L195" s="2231">
        <f>D165</f>
        <v>5.4278473796777957</v>
      </c>
      <c r="M195" s="2229">
        <f>E165</f>
        <v>7.781187045868025</v>
      </c>
      <c r="N195" s="2231">
        <f>D166</f>
        <v>4.7850641659380688</v>
      </c>
      <c r="O195" s="2229">
        <f>E166</f>
        <v>6.8485698964345829</v>
      </c>
      <c r="P195" s="286"/>
    </row>
    <row r="196" spans="2:16" x14ac:dyDescent="0.2">
      <c r="B196" s="145"/>
      <c r="C196" s="1741" t="str">
        <f>F159</f>
        <v>2.54 GW Electrolyser</v>
      </c>
      <c r="D196" s="2230">
        <f>F161</f>
        <v>3.1483977918028523</v>
      </c>
      <c r="E196" s="2228">
        <f>G161</f>
        <v>5.2718172014035929</v>
      </c>
      <c r="F196" s="2230">
        <f>F162</f>
        <v>3.1199665375242449</v>
      </c>
      <c r="G196" s="2230">
        <f>G162</f>
        <v>4.9692167401656846</v>
      </c>
      <c r="H196" s="2230">
        <f>F163</f>
        <v>3.323009338776123</v>
      </c>
      <c r="I196" s="2230">
        <f>G163</f>
        <v>5.5330088192849916</v>
      </c>
      <c r="J196" s="2230">
        <f>F164</f>
        <v>3.2942712255412112</v>
      </c>
      <c r="K196" s="2230">
        <f>G164</f>
        <v>5.2275926121743952</v>
      </c>
      <c r="L196" s="2230">
        <f>F165</f>
        <v>4.9195040876906306</v>
      </c>
      <c r="M196" s="2228">
        <f>G165</f>
        <v>6.53610965121175</v>
      </c>
      <c r="N196" s="2230">
        <f>F166</f>
        <v>4.6098984620295766</v>
      </c>
      <c r="O196" s="2228">
        <f>G166</f>
        <v>6.0938364224098702</v>
      </c>
      <c r="P196" s="286"/>
    </row>
    <row r="197" spans="2:16" x14ac:dyDescent="0.2">
      <c r="B197" s="145"/>
      <c r="D197" s="1195"/>
      <c r="E197" s="1195"/>
      <c r="F197" s="1195"/>
      <c r="G197" s="1195"/>
      <c r="H197" s="1195"/>
      <c r="I197" s="1195"/>
      <c r="J197" s="1195"/>
      <c r="K197" s="1195"/>
      <c r="L197" s="1195"/>
      <c r="M197" s="1195"/>
      <c r="N197" s="1195"/>
      <c r="O197" s="1195"/>
      <c r="P197" s="286"/>
    </row>
    <row r="198" spans="2:16" x14ac:dyDescent="0.2">
      <c r="B198" s="145"/>
      <c r="D198" s="1195"/>
      <c r="E198" s="1195"/>
      <c r="F198" s="1195"/>
      <c r="G198" s="1195"/>
      <c r="H198" s="1195"/>
      <c r="I198" s="1195"/>
      <c r="J198" s="1195"/>
      <c r="K198" s="1195"/>
      <c r="L198" s="1195"/>
      <c r="M198" s="1195"/>
      <c r="N198" s="1195"/>
      <c r="O198" s="1195"/>
      <c r="P198" s="286"/>
    </row>
    <row r="199" spans="2:16" x14ac:dyDescent="0.2">
      <c r="B199" s="145"/>
      <c r="D199" s="1195"/>
      <c r="E199" s="1195"/>
      <c r="F199" s="1195"/>
      <c r="G199" s="1195"/>
      <c r="H199" s="1195"/>
      <c r="I199" s="1195"/>
      <c r="J199" s="1195"/>
      <c r="K199" s="1195"/>
      <c r="L199" s="1195"/>
      <c r="M199" s="1195"/>
      <c r="N199" s="1195"/>
      <c r="O199" s="1195"/>
      <c r="P199" s="286"/>
    </row>
    <row r="200" spans="2:16" x14ac:dyDescent="0.2">
      <c r="B200" s="145"/>
      <c r="D200" s="1195"/>
      <c r="E200" s="1195"/>
      <c r="F200" s="1195"/>
      <c r="G200" s="1195"/>
      <c r="H200" s="1195"/>
      <c r="I200" s="1195"/>
      <c r="J200" s="1195"/>
      <c r="K200" s="1195"/>
      <c r="L200" s="1195"/>
      <c r="M200" s="1195"/>
      <c r="N200" s="1195"/>
      <c r="O200" s="1195"/>
      <c r="P200" s="286"/>
    </row>
    <row r="201" spans="2:16" x14ac:dyDescent="0.2">
      <c r="B201" s="145"/>
      <c r="D201" s="1195"/>
      <c r="E201" s="1195"/>
      <c r="F201" s="1195"/>
      <c r="G201" s="1195"/>
      <c r="H201" s="1195"/>
      <c r="I201" s="1195"/>
      <c r="J201" s="1195"/>
      <c r="K201" s="1195"/>
      <c r="L201" s="1195"/>
      <c r="M201" s="1195"/>
      <c r="N201" s="1195"/>
      <c r="O201" s="1195"/>
      <c r="P201" s="286"/>
    </row>
    <row r="202" spans="2:16" x14ac:dyDescent="0.2">
      <c r="B202" s="145"/>
      <c r="D202" s="1195"/>
      <c r="E202" s="1195"/>
      <c r="F202" s="1195"/>
      <c r="G202" s="1195"/>
      <c r="H202" s="1195"/>
      <c r="I202" s="1195"/>
      <c r="J202" s="1195"/>
      <c r="K202" s="1195"/>
      <c r="L202" s="1195"/>
      <c r="M202" s="1195"/>
      <c r="N202" s="1195"/>
      <c r="O202" s="1195"/>
      <c r="P202" s="286"/>
    </row>
    <row r="203" spans="2:16" x14ac:dyDescent="0.2">
      <c r="B203" s="145"/>
      <c r="D203" s="1195"/>
      <c r="E203" s="1195"/>
      <c r="F203" s="1195"/>
      <c r="G203" s="1195"/>
      <c r="H203" s="1195"/>
      <c r="I203" s="1195"/>
      <c r="J203" s="1195"/>
      <c r="K203" s="1195"/>
      <c r="L203" s="1195"/>
      <c r="M203" s="1195"/>
      <c r="N203" s="1195"/>
      <c r="O203" s="1195"/>
      <c r="P203" s="286"/>
    </row>
    <row r="204" spans="2:16" x14ac:dyDescent="0.2">
      <c r="B204" s="145"/>
      <c r="D204" s="1195"/>
      <c r="E204" s="1195"/>
      <c r="F204" s="1195"/>
      <c r="G204" s="1195"/>
      <c r="H204" s="1195"/>
      <c r="I204" s="1195"/>
      <c r="J204" s="1195"/>
      <c r="K204" s="1195"/>
      <c r="L204" s="1195"/>
      <c r="M204" s="1195"/>
      <c r="N204" s="1195"/>
      <c r="O204" s="1195"/>
      <c r="P204" s="286"/>
    </row>
    <row r="205" spans="2:16" x14ac:dyDescent="0.2">
      <c r="B205" s="145"/>
      <c r="D205" s="1195"/>
      <c r="E205" s="1195"/>
      <c r="F205" s="1195"/>
      <c r="G205" s="1195"/>
      <c r="H205" s="1195"/>
      <c r="I205" s="1195"/>
      <c r="J205" s="1195"/>
      <c r="K205" s="1195"/>
      <c r="L205" s="1195"/>
      <c r="M205" s="1195"/>
      <c r="N205" s="1195"/>
      <c r="O205" s="1195"/>
      <c r="P205" s="286"/>
    </row>
    <row r="206" spans="2:16" x14ac:dyDescent="0.2">
      <c r="B206" s="145"/>
      <c r="D206" s="1195"/>
      <c r="E206" s="1195"/>
      <c r="F206" s="1195"/>
      <c r="G206" s="1195"/>
      <c r="H206" s="1195"/>
      <c r="I206" s="1195"/>
      <c r="J206" s="1195"/>
      <c r="K206" s="1195"/>
      <c r="L206" s="1195"/>
      <c r="M206" s="1195"/>
      <c r="N206" s="1195"/>
      <c r="O206" s="1195"/>
      <c r="P206" s="286"/>
    </row>
    <row r="207" spans="2:16" x14ac:dyDescent="0.2">
      <c r="B207" s="145"/>
      <c r="D207" s="1195"/>
      <c r="E207" s="1195"/>
      <c r="F207" s="1195"/>
      <c r="G207" s="1195"/>
      <c r="H207" s="1195"/>
      <c r="I207" s="1195"/>
      <c r="J207" s="1195"/>
      <c r="K207" s="1195"/>
      <c r="L207" s="1195"/>
      <c r="M207" s="1195"/>
      <c r="N207" s="1195"/>
      <c r="O207" s="1195"/>
      <c r="P207" s="286"/>
    </row>
    <row r="208" spans="2:16" x14ac:dyDescent="0.2">
      <c r="B208" s="145"/>
      <c r="D208" s="1195"/>
      <c r="E208" s="1195"/>
      <c r="F208" s="1195"/>
      <c r="G208" s="1195"/>
      <c r="H208" s="1195"/>
      <c r="I208" s="1195"/>
      <c r="J208" s="1195"/>
      <c r="K208" s="1195"/>
      <c r="L208" s="1195"/>
      <c r="M208" s="1195"/>
      <c r="N208" s="1195"/>
      <c r="O208" s="1195"/>
      <c r="P208" s="286"/>
    </row>
    <row r="209" spans="2:16" x14ac:dyDescent="0.2">
      <c r="B209" s="145"/>
      <c r="D209" s="1195"/>
      <c r="E209" s="1195"/>
      <c r="F209" s="1195"/>
      <c r="G209" s="1195"/>
      <c r="H209" s="1195"/>
      <c r="I209" s="1195"/>
      <c r="J209" s="1195"/>
      <c r="K209" s="1195"/>
      <c r="L209" s="1195"/>
      <c r="M209" s="1195"/>
      <c r="N209" s="1195"/>
      <c r="O209" s="1195"/>
      <c r="P209" s="286"/>
    </row>
    <row r="210" spans="2:16" x14ac:dyDescent="0.2">
      <c r="B210" s="145"/>
      <c r="D210" s="1195"/>
      <c r="E210" s="1195"/>
      <c r="F210" s="1195"/>
      <c r="G210" s="1195"/>
      <c r="H210" s="1195"/>
      <c r="I210" s="1195"/>
      <c r="J210" s="1195"/>
      <c r="K210" s="1195"/>
      <c r="L210" s="1195"/>
      <c r="M210" s="1195"/>
      <c r="N210" s="1195"/>
      <c r="O210" s="1195"/>
      <c r="P210" s="286"/>
    </row>
    <row r="211" spans="2:16" x14ac:dyDescent="0.2">
      <c r="B211" s="145"/>
      <c r="D211" s="1195"/>
      <c r="E211" s="1195"/>
      <c r="F211" s="1195"/>
      <c r="G211" s="1195"/>
      <c r="H211" s="1195"/>
      <c r="I211" s="1195"/>
      <c r="J211" s="1195"/>
      <c r="K211" s="1195"/>
      <c r="L211" s="1195"/>
      <c r="M211" s="1195"/>
      <c r="N211" s="1195"/>
      <c r="O211" s="1195"/>
      <c r="P211" s="286"/>
    </row>
    <row r="212" spans="2:16" x14ac:dyDescent="0.2">
      <c r="B212" s="145"/>
      <c r="D212" s="1195"/>
      <c r="E212" s="1195"/>
      <c r="F212" s="1195"/>
      <c r="G212" s="1195"/>
      <c r="H212" s="1195"/>
      <c r="I212" s="1195"/>
      <c r="J212" s="1195"/>
      <c r="K212" s="1195"/>
      <c r="L212" s="1195"/>
      <c r="M212" s="1195"/>
      <c r="N212" s="1195"/>
      <c r="O212" s="1195"/>
      <c r="P212" s="286"/>
    </row>
    <row r="213" spans="2:16" x14ac:dyDescent="0.2">
      <c r="B213" s="145"/>
      <c r="D213" s="1195"/>
      <c r="E213" s="1195"/>
      <c r="F213" s="1195"/>
      <c r="G213" s="1195"/>
      <c r="H213" s="1195"/>
      <c r="I213" s="1195"/>
      <c r="J213" s="1195"/>
      <c r="K213" s="1195"/>
      <c r="L213" s="1195"/>
      <c r="M213" s="1195"/>
      <c r="N213" s="1195"/>
      <c r="O213" s="1195"/>
      <c r="P213" s="286"/>
    </row>
    <row r="214" spans="2:16" x14ac:dyDescent="0.2">
      <c r="B214" s="145"/>
      <c r="D214" s="1195"/>
      <c r="E214" s="1195"/>
      <c r="F214" s="1195"/>
      <c r="G214" s="1195"/>
      <c r="H214" s="1195"/>
      <c r="I214" s="1195"/>
      <c r="J214" s="1195"/>
      <c r="K214" s="1195"/>
      <c r="L214" s="1195"/>
      <c r="M214" s="1195"/>
      <c r="N214" s="1195"/>
      <c r="O214" s="1195"/>
      <c r="P214" s="286"/>
    </row>
    <row r="215" spans="2:16" x14ac:dyDescent="0.2">
      <c r="B215" s="145"/>
      <c r="D215" s="1195"/>
      <c r="E215" s="1195"/>
      <c r="F215" s="1195"/>
      <c r="G215" s="1195"/>
      <c r="H215" s="1195"/>
      <c r="I215" s="1195"/>
      <c r="J215" s="1195"/>
      <c r="K215" s="1195"/>
      <c r="L215" s="1195"/>
      <c r="M215" s="1195"/>
      <c r="N215" s="1195"/>
      <c r="O215" s="1195"/>
      <c r="P215" s="286"/>
    </row>
    <row r="216" spans="2:16" x14ac:dyDescent="0.2">
      <c r="B216" s="145"/>
      <c r="D216" s="1195"/>
      <c r="E216" s="1195"/>
      <c r="F216" s="1195"/>
      <c r="G216" s="1195"/>
      <c r="H216" s="1195"/>
      <c r="I216" s="1195"/>
      <c r="J216" s="1195"/>
      <c r="K216" s="1195"/>
      <c r="L216" s="1195"/>
      <c r="M216" s="1195"/>
      <c r="N216" s="1195"/>
      <c r="O216" s="1195"/>
      <c r="P216" s="286"/>
    </row>
    <row r="217" spans="2:16" x14ac:dyDescent="0.2">
      <c r="B217" s="145"/>
      <c r="D217" s="1195"/>
      <c r="E217" s="1195"/>
      <c r="F217" s="1195"/>
      <c r="G217" s="1195"/>
      <c r="H217" s="1195"/>
      <c r="I217" s="1195"/>
      <c r="J217" s="1195"/>
      <c r="K217" s="1195"/>
      <c r="L217" s="1195"/>
      <c r="M217" s="1195"/>
      <c r="N217" s="1195"/>
      <c r="O217" s="1195"/>
      <c r="P217" s="286"/>
    </row>
    <row r="218" spans="2:16" x14ac:dyDescent="0.2">
      <c r="B218" s="145"/>
      <c r="C218" s="3602" t="s">
        <v>1577</v>
      </c>
      <c r="D218" s="3603"/>
      <c r="E218" s="3603"/>
      <c r="F218" s="3603"/>
      <c r="G218" s="3603"/>
      <c r="H218" s="3603"/>
      <c r="I218" s="3603"/>
      <c r="J218" s="22"/>
      <c r="K218" s="2"/>
      <c r="L218" s="2"/>
      <c r="M218" s="2"/>
      <c r="N218" s="2"/>
      <c r="O218" s="2"/>
      <c r="P218" s="286"/>
    </row>
    <row r="219" spans="2:16" x14ac:dyDescent="0.2">
      <c r="B219" s="310"/>
      <c r="C219" s="3801" t="s">
        <v>815</v>
      </c>
      <c r="D219" s="4273" t="s">
        <v>1580</v>
      </c>
      <c r="E219" s="4273"/>
      <c r="F219" s="4273"/>
      <c r="G219" s="4273"/>
      <c r="H219" s="4273"/>
      <c r="I219" s="4273"/>
      <c r="J219" s="2227"/>
      <c r="K219" s="1195"/>
      <c r="L219" s="1195"/>
      <c r="M219" s="1195"/>
      <c r="N219" s="1195"/>
      <c r="O219" s="1195"/>
      <c r="P219" s="286"/>
    </row>
    <row r="220" spans="2:16" ht="93" customHeight="1" x14ac:dyDescent="0.2">
      <c r="B220" s="310"/>
      <c r="C220" s="3802"/>
      <c r="D220" s="2258" t="str">
        <f>D193</f>
        <v xml:space="preserve">Hydrogen Production, UHS, Ship, Pipeline, Tube Trailers </v>
      </c>
      <c r="E220" s="2259" t="str">
        <f>F193</f>
        <v>Hydrogen Production, UHS, Pipeline, Port Infrastructure, Tube Trailers</v>
      </c>
      <c r="F220" s="2260" t="str">
        <f>H193</f>
        <v>Hydrogen Production, AGS, Ship, Pipeline, Tube Trailers</v>
      </c>
      <c r="G220" s="2260" t="str">
        <f>J193</f>
        <v>Hydrogen Production, AGS, Port Infrastructure, Pipeline, Tube Trailer</v>
      </c>
      <c r="H220" s="2258" t="str">
        <f>L193</f>
        <v>Hydrogen Production, AGS, Port Infrastructure, Pipeline Transport</v>
      </c>
      <c r="I220" s="2258" t="str">
        <f>N193</f>
        <v>Hydrogen Production, UHS, Pipeline Transport</v>
      </c>
      <c r="J220" s="1195"/>
      <c r="K220" s="1195"/>
      <c r="L220" s="1195"/>
      <c r="M220" s="1195"/>
      <c r="N220" s="1195"/>
      <c r="O220" s="1195"/>
      <c r="P220" s="286"/>
    </row>
    <row r="221" spans="2:16" x14ac:dyDescent="0.2">
      <c r="B221" s="145"/>
      <c r="C221" s="2298" t="str">
        <f>C195</f>
        <v>1.27 GW Electrolyser</v>
      </c>
      <c r="D221" s="1077">
        <f>AVERAGE(D195:E195)</f>
        <v>5.521376385723535</v>
      </c>
      <c r="E221" s="1077">
        <f>AVERAGE(F195:G195)</f>
        <v>5.184842340435571</v>
      </c>
      <c r="F221" s="1077">
        <f>AVERAGE(H195:I195)</f>
        <v>5.9953261247944996</v>
      </c>
      <c r="G221" s="1077">
        <f>AVERAGE(J195:K195)</f>
        <v>5.1482900963758276</v>
      </c>
      <c r="H221" s="2250">
        <f>AVERAGE(L195:M195)</f>
        <v>6.6045172127729099</v>
      </c>
      <c r="I221" s="2250">
        <f>AVERAGE(N195:O195)</f>
        <v>5.8168170311863259</v>
      </c>
      <c r="P221" s="286"/>
    </row>
    <row r="222" spans="2:16" x14ac:dyDescent="0.2">
      <c r="B222" s="145"/>
      <c r="C222" s="2299" t="str">
        <f>C196</f>
        <v>2.54 GW Electrolyser</v>
      </c>
      <c r="D222" s="2073">
        <f>AVERAGE(D196:E196)</f>
        <v>4.2101074966032224</v>
      </c>
      <c r="E222" s="2073">
        <f>AVERAGE(F196:G196)</f>
        <v>4.044591638844965</v>
      </c>
      <c r="F222" s="2073">
        <f>AVERAGE(H196:I196)</f>
        <v>4.4280090790305575</v>
      </c>
      <c r="G222" s="2073">
        <f>AVERAGE(J196:K196)</f>
        <v>4.2609319188578034</v>
      </c>
      <c r="H222" s="2249">
        <f>AVERAGE(L196:M196)</f>
        <v>5.7278068694511903</v>
      </c>
      <c r="I222" s="2249">
        <f>AVERAGE(N196:O196)</f>
        <v>5.3518674422197234</v>
      </c>
      <c r="P222" s="286"/>
    </row>
    <row r="223" spans="2:16" x14ac:dyDescent="0.2">
      <c r="B223" s="145"/>
      <c r="P223" s="286"/>
    </row>
    <row r="224" spans="2:16" x14ac:dyDescent="0.2">
      <c r="B224" s="145"/>
      <c r="P224" s="286"/>
    </row>
    <row r="225" spans="2:16" x14ac:dyDescent="0.2">
      <c r="B225" s="145"/>
      <c r="P225" s="286"/>
    </row>
    <row r="226" spans="2:16" x14ac:dyDescent="0.2">
      <c r="B226" s="145"/>
      <c r="P226" s="286"/>
    </row>
    <row r="227" spans="2:16" x14ac:dyDescent="0.2">
      <c r="B227" s="145"/>
      <c r="P227" s="286"/>
    </row>
    <row r="228" spans="2:16" x14ac:dyDescent="0.2">
      <c r="B228" s="145"/>
      <c r="P228" s="286"/>
    </row>
    <row r="229" spans="2:16" x14ac:dyDescent="0.2">
      <c r="B229" s="145"/>
      <c r="P229" s="286"/>
    </row>
    <row r="230" spans="2:16" x14ac:dyDescent="0.2">
      <c r="B230" s="145"/>
      <c r="P230" s="286"/>
    </row>
    <row r="231" spans="2:16" x14ac:dyDescent="0.2">
      <c r="B231" s="145"/>
      <c r="P231" s="286"/>
    </row>
    <row r="232" spans="2:16" x14ac:dyDescent="0.2">
      <c r="B232" s="145"/>
      <c r="P232" s="286"/>
    </row>
    <row r="233" spans="2:16" x14ac:dyDescent="0.2">
      <c r="B233" s="145"/>
      <c r="P233" s="286"/>
    </row>
    <row r="234" spans="2:16" x14ac:dyDescent="0.2">
      <c r="B234" s="145"/>
      <c r="P234" s="286"/>
    </row>
    <row r="235" spans="2:16" x14ac:dyDescent="0.2">
      <c r="B235" s="145"/>
      <c r="P235" s="286"/>
    </row>
    <row r="236" spans="2:16" x14ac:dyDescent="0.2">
      <c r="B236" s="145"/>
      <c r="P236" s="286"/>
    </row>
    <row r="237" spans="2:16" x14ac:dyDescent="0.2">
      <c r="B237" s="145"/>
      <c r="P237" s="286"/>
    </row>
    <row r="238" spans="2:16" x14ac:dyDescent="0.2">
      <c r="B238" s="145"/>
      <c r="P238" s="286"/>
    </row>
    <row r="239" spans="2:16" x14ac:dyDescent="0.2">
      <c r="B239" s="145"/>
      <c r="P239" s="286"/>
    </row>
    <row r="240" spans="2:16" x14ac:dyDescent="0.2">
      <c r="B240" s="145"/>
      <c r="P240" s="286"/>
    </row>
    <row r="241" spans="2:16" x14ac:dyDescent="0.2">
      <c r="B241" s="145"/>
      <c r="P241" s="286"/>
    </row>
    <row r="242" spans="2:16" x14ac:dyDescent="0.2">
      <c r="B242" s="145"/>
      <c r="P242" s="286"/>
    </row>
    <row r="243" spans="2:16" x14ac:dyDescent="0.2">
      <c r="B243" s="145"/>
      <c r="P243" s="286"/>
    </row>
    <row r="244" spans="2:16" x14ac:dyDescent="0.2">
      <c r="B244" s="145"/>
      <c r="P244" s="286"/>
    </row>
    <row r="245" spans="2:16" x14ac:dyDescent="0.2">
      <c r="B245" s="145"/>
      <c r="P245" s="286"/>
    </row>
    <row r="246" spans="2:16" x14ac:dyDescent="0.2">
      <c r="B246" s="145"/>
      <c r="P246" s="286"/>
    </row>
    <row r="247" spans="2:16" x14ac:dyDescent="0.2">
      <c r="B247" s="145"/>
      <c r="P247" s="286"/>
    </row>
    <row r="248" spans="2:16" x14ac:dyDescent="0.2">
      <c r="B248" s="145"/>
      <c r="P248" s="286"/>
    </row>
    <row r="249" spans="2:16" ht="16" thickBot="1" x14ac:dyDescent="0.25">
      <c r="B249" s="288"/>
      <c r="C249" s="289"/>
      <c r="D249" s="289"/>
      <c r="E249" s="289"/>
      <c r="F249" s="289"/>
      <c r="G249" s="289"/>
      <c r="H249" s="289"/>
      <c r="I249" s="289"/>
      <c r="J249" s="289"/>
      <c r="K249" s="289"/>
      <c r="L249" s="289"/>
      <c r="M249" s="289"/>
      <c r="N249" s="289"/>
      <c r="O249" s="289"/>
      <c r="P249" s="290"/>
    </row>
  </sheetData>
  <mergeCells count="113">
    <mergeCell ref="C158:C160"/>
    <mergeCell ref="E7:N7"/>
    <mergeCell ref="C7:C11"/>
    <mergeCell ref="D7:D11"/>
    <mergeCell ref="C61:C64"/>
    <mergeCell ref="D61:I61"/>
    <mergeCell ref="D130:I130"/>
    <mergeCell ref="N124:N126"/>
    <mergeCell ref="M97:M99"/>
    <mergeCell ref="C100:C102"/>
    <mergeCell ref="C103:C105"/>
    <mergeCell ref="C106:C108"/>
    <mergeCell ref="N97:N99"/>
    <mergeCell ref="E10:F10"/>
    <mergeCell ref="C18:C20"/>
    <mergeCell ref="C12:C14"/>
    <mergeCell ref="C15:C17"/>
    <mergeCell ref="D131:E131"/>
    <mergeCell ref="F131:G131"/>
    <mergeCell ref="C130:C132"/>
    <mergeCell ref="K113:L113"/>
    <mergeCell ref="K95:L95"/>
    <mergeCell ref="C129:I129"/>
    <mergeCell ref="H131:I131"/>
    <mergeCell ref="C219:C220"/>
    <mergeCell ref="D219:I219"/>
    <mergeCell ref="D192:O192"/>
    <mergeCell ref="C192:C194"/>
    <mergeCell ref="C218:I218"/>
    <mergeCell ref="G113:H113"/>
    <mergeCell ref="I113:J113"/>
    <mergeCell ref="M113:N113"/>
    <mergeCell ref="N193:O193"/>
    <mergeCell ref="L193:M193"/>
    <mergeCell ref="D193:E193"/>
    <mergeCell ref="F193:G193"/>
    <mergeCell ref="H193:I193"/>
    <mergeCell ref="J193:K193"/>
    <mergeCell ref="F159:G159"/>
    <mergeCell ref="D159:E159"/>
    <mergeCell ref="D158:G158"/>
    <mergeCell ref="D155:K156"/>
    <mergeCell ref="C191:O191"/>
    <mergeCell ref="M124:M126"/>
    <mergeCell ref="M118:M120"/>
    <mergeCell ref="N118:N120"/>
    <mergeCell ref="M121:M123"/>
    <mergeCell ref="N121:N123"/>
    <mergeCell ref="C21:C23"/>
    <mergeCell ref="M44:N44"/>
    <mergeCell ref="E42:N43"/>
    <mergeCell ref="C41:N41"/>
    <mergeCell ref="C42:C45"/>
    <mergeCell ref="C27:C28"/>
    <mergeCell ref="E112:N112"/>
    <mergeCell ref="C94:C96"/>
    <mergeCell ref="D94:D96"/>
    <mergeCell ref="K10:L10"/>
    <mergeCell ref="G10:H10"/>
    <mergeCell ref="I10:J10"/>
    <mergeCell ref="D42:D45"/>
    <mergeCell ref="N21:N23"/>
    <mergeCell ref="M100:M102"/>
    <mergeCell ref="N100:N102"/>
    <mergeCell ref="M103:M105"/>
    <mergeCell ref="N103:N105"/>
    <mergeCell ref="B1:P2"/>
    <mergeCell ref="D62:I62"/>
    <mergeCell ref="M46:M48"/>
    <mergeCell ref="N46:N48"/>
    <mergeCell ref="M49:M51"/>
    <mergeCell ref="N49:N51"/>
    <mergeCell ref="M52:M54"/>
    <mergeCell ref="N52:N54"/>
    <mergeCell ref="M55:M57"/>
    <mergeCell ref="E8:N9"/>
    <mergeCell ref="D27:E27"/>
    <mergeCell ref="D3:M4"/>
    <mergeCell ref="C55:C57"/>
    <mergeCell ref="C49:C51"/>
    <mergeCell ref="C46:C48"/>
    <mergeCell ref="C52:C54"/>
    <mergeCell ref="N12:N14"/>
    <mergeCell ref="M12:M14"/>
    <mergeCell ref="M15:M17"/>
    <mergeCell ref="N15:N17"/>
    <mergeCell ref="M18:M20"/>
    <mergeCell ref="N18:N20"/>
    <mergeCell ref="M21:M23"/>
    <mergeCell ref="E44:F44"/>
    <mergeCell ref="M115:M117"/>
    <mergeCell ref="N115:N117"/>
    <mergeCell ref="D89:J90"/>
    <mergeCell ref="N55:N57"/>
    <mergeCell ref="E113:F113"/>
    <mergeCell ref="C26:E26"/>
    <mergeCell ref="E94:N94"/>
    <mergeCell ref="C93:N93"/>
    <mergeCell ref="K44:L44"/>
    <mergeCell ref="M106:M108"/>
    <mergeCell ref="N106:N108"/>
    <mergeCell ref="M95:N95"/>
    <mergeCell ref="D63:E63"/>
    <mergeCell ref="F63:G63"/>
    <mergeCell ref="H63:I63"/>
    <mergeCell ref="E95:F95"/>
    <mergeCell ref="G95:H95"/>
    <mergeCell ref="I95:J95"/>
    <mergeCell ref="G44:H44"/>
    <mergeCell ref="C112:C114"/>
    <mergeCell ref="D112:D114"/>
    <mergeCell ref="C111:N111"/>
    <mergeCell ref="C97:C99"/>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2865B-9D53-4FC7-B34C-68F8C6B88E8E}">
  <sheetPr>
    <tabColor rgb="FF00B0F0"/>
  </sheetPr>
  <dimension ref="A1:BO48"/>
  <sheetViews>
    <sheetView workbookViewId="0">
      <pane xSplit="3" ySplit="4" topLeftCell="D5" activePane="bottomRight" state="frozen"/>
      <selection pane="topRight" activeCell="G1" sqref="G1"/>
      <selection pane="bottomLeft" activeCell="A3" sqref="A3"/>
      <selection pane="bottomRight" activeCell="N37" sqref="N37"/>
    </sheetView>
  </sheetViews>
  <sheetFormatPr baseColWidth="10" defaultColWidth="8.83203125" defaultRowHeight="15" x14ac:dyDescent="0.2"/>
  <cols>
    <col min="1" max="1" width="14.1640625" customWidth="1"/>
    <col min="2" max="2" width="17.5" customWidth="1"/>
    <col min="3" max="3" width="9.83203125" customWidth="1"/>
    <col min="4" max="4" width="17.5" style="147" customWidth="1"/>
    <col min="5" max="5" width="9.6640625" customWidth="1"/>
    <col min="6" max="6" width="8.5" customWidth="1"/>
    <col min="7" max="7" width="9.1640625" customWidth="1"/>
    <col min="8" max="8" width="9" customWidth="1"/>
    <col min="9" max="9" width="10" customWidth="1"/>
    <col min="10" max="10" width="8.5" customWidth="1"/>
    <col min="11" max="11" width="8.33203125" customWidth="1"/>
    <col min="12" max="12" width="7.83203125" customWidth="1"/>
    <col min="13" max="13" width="8.1640625" customWidth="1"/>
    <col min="14" max="14" width="8" customWidth="1"/>
    <col min="15" max="15" width="7.1640625" customWidth="1"/>
    <col min="16" max="16" width="8.5" customWidth="1"/>
    <col min="17" max="17" width="6.83203125" customWidth="1"/>
    <col min="18" max="18" width="7.5" customWidth="1"/>
    <col min="19" max="19" width="7.33203125" customWidth="1"/>
    <col min="20" max="20" width="8.1640625" customWidth="1"/>
    <col min="21" max="21" width="6.83203125" customWidth="1"/>
    <col min="22" max="22" width="7.1640625" customWidth="1"/>
    <col min="23" max="24" width="6" customWidth="1"/>
    <col min="25" max="25" width="6.83203125" customWidth="1"/>
    <col min="26" max="26" width="6.5" customWidth="1"/>
    <col min="27" max="27" width="7" customWidth="1"/>
    <col min="28" max="28" width="7.5" customWidth="1"/>
    <col min="29" max="29" width="7.83203125" customWidth="1"/>
    <col min="30" max="30" width="6.1640625" customWidth="1"/>
    <col min="31" max="31" width="7" customWidth="1"/>
    <col min="32" max="32" width="7.33203125" customWidth="1"/>
    <col min="33" max="34" width="7.5" customWidth="1"/>
    <col min="35" max="36" width="6.6640625" customWidth="1"/>
    <col min="37" max="37" width="7.1640625" customWidth="1"/>
    <col min="38" max="38" width="8.33203125" customWidth="1"/>
    <col min="39" max="39" width="6.6640625" customWidth="1"/>
    <col min="40" max="40" width="8.1640625" customWidth="1"/>
    <col min="41" max="42" width="6.5" customWidth="1"/>
    <col min="43" max="43" width="7" customWidth="1"/>
    <col min="44" max="44" width="8" customWidth="1"/>
    <col min="45" max="45" width="8.1640625" customWidth="1"/>
    <col min="46" max="46" width="6.83203125" customWidth="1"/>
    <col min="47" max="47" width="7.33203125" customWidth="1"/>
    <col min="48" max="48" width="6.6640625" customWidth="1"/>
    <col min="49" max="49" width="6.83203125" customWidth="1"/>
    <col min="50" max="50" width="7.1640625" customWidth="1"/>
    <col min="51" max="51" width="7.5" customWidth="1"/>
    <col min="52" max="52" width="8.1640625" customWidth="1"/>
    <col min="53" max="53" width="7.83203125" customWidth="1"/>
    <col min="54" max="54" width="6.83203125" customWidth="1"/>
    <col min="55" max="55" width="7.5" customWidth="1"/>
    <col min="56" max="56" width="6.1640625" customWidth="1"/>
    <col min="57" max="57" width="7.1640625" customWidth="1"/>
    <col min="58" max="58" width="6.1640625" customWidth="1"/>
    <col min="59" max="59" width="8.1640625" customWidth="1"/>
    <col min="60" max="61" width="6.5" customWidth="1"/>
    <col min="62" max="62" width="7" customWidth="1"/>
    <col min="63" max="63" width="6.6640625" customWidth="1"/>
    <col min="64" max="64" width="6.5" customWidth="1"/>
  </cols>
  <sheetData>
    <row r="1" spans="1:67" x14ac:dyDescent="0.2">
      <c r="A1" s="3685" t="s">
        <v>1587</v>
      </c>
      <c r="B1" s="3685"/>
      <c r="C1" s="3685"/>
      <c r="D1" s="3685"/>
      <c r="E1" s="3685"/>
      <c r="F1" s="3685"/>
      <c r="G1" s="3685"/>
      <c r="H1" s="3685"/>
      <c r="I1" s="3685"/>
      <c r="J1" s="3685"/>
      <c r="K1" s="3685"/>
      <c r="L1" s="3685"/>
      <c r="M1" s="3685"/>
      <c r="N1" s="3685"/>
      <c r="O1" s="3685"/>
      <c r="P1" s="3685"/>
      <c r="Q1" s="3685"/>
      <c r="R1" s="3685"/>
      <c r="S1" s="3685"/>
      <c r="T1" s="3685"/>
      <c r="U1" s="3685"/>
      <c r="V1" s="3685"/>
      <c r="W1" s="3685"/>
      <c r="X1" s="3685"/>
      <c r="Y1" s="3685"/>
      <c r="Z1" s="3685"/>
      <c r="AA1" s="3685"/>
      <c r="AB1" s="3685"/>
      <c r="AC1" s="3685"/>
      <c r="AD1" s="3685"/>
      <c r="AE1" s="3685"/>
      <c r="AF1" s="3685"/>
      <c r="AG1" s="3685"/>
      <c r="AH1" s="3685"/>
      <c r="AI1" s="3685"/>
      <c r="AJ1" s="3685"/>
      <c r="AK1" s="3685"/>
      <c r="AL1" s="3685"/>
      <c r="AM1" s="3685"/>
      <c r="AN1" s="3685"/>
      <c r="AO1" s="3685"/>
      <c r="AP1" s="3685"/>
      <c r="AQ1" s="3685"/>
      <c r="AR1" s="3685"/>
      <c r="AS1" s="3685"/>
      <c r="AT1" s="3685"/>
      <c r="AU1" s="3685"/>
      <c r="AV1" s="3685"/>
      <c r="AW1" s="3685"/>
      <c r="AX1" s="3685"/>
      <c r="AY1" s="3685"/>
      <c r="AZ1" s="3685"/>
      <c r="BA1" s="3685"/>
      <c r="BB1" s="3685"/>
      <c r="BC1" s="3685"/>
      <c r="BD1" s="3685"/>
      <c r="BE1" s="3685"/>
      <c r="BF1" s="3685"/>
      <c r="BG1" s="3685"/>
      <c r="BH1" s="3685"/>
      <c r="BI1" s="3685"/>
      <c r="BJ1" s="3685"/>
      <c r="BK1" s="3685"/>
      <c r="BL1" s="3685"/>
      <c r="BM1" s="3685"/>
      <c r="BN1" s="3685"/>
      <c r="BO1" s="3686"/>
    </row>
    <row r="2" spans="1:67" ht="6" customHeight="1" thickBot="1" x14ac:dyDescent="0.25">
      <c r="A2" s="3687"/>
      <c r="B2" s="3687"/>
      <c r="C2" s="3687"/>
      <c r="D2" s="3687"/>
      <c r="E2" s="3687"/>
      <c r="F2" s="3687"/>
      <c r="G2" s="3687"/>
      <c r="H2" s="3687"/>
      <c r="I2" s="3687"/>
      <c r="J2" s="3687"/>
      <c r="K2" s="3687"/>
      <c r="L2" s="3687"/>
      <c r="M2" s="3687"/>
      <c r="N2" s="3687"/>
      <c r="O2" s="3687"/>
      <c r="P2" s="3687"/>
      <c r="Q2" s="3687"/>
      <c r="R2" s="3687"/>
      <c r="S2" s="3687"/>
      <c r="T2" s="3687"/>
      <c r="U2" s="3687"/>
      <c r="V2" s="3687"/>
      <c r="W2" s="3687"/>
      <c r="X2" s="3687"/>
      <c r="Y2" s="3687"/>
      <c r="Z2" s="3687"/>
      <c r="AA2" s="3687"/>
      <c r="AB2" s="3687"/>
      <c r="AC2" s="3687"/>
      <c r="AD2" s="3687"/>
      <c r="AE2" s="3687"/>
      <c r="AF2" s="3687"/>
      <c r="AG2" s="3687"/>
      <c r="AH2" s="3687"/>
      <c r="AI2" s="3687"/>
      <c r="AJ2" s="3687"/>
      <c r="AK2" s="3687"/>
      <c r="AL2" s="3687"/>
      <c r="AM2" s="3687"/>
      <c r="AN2" s="3687"/>
      <c r="AO2" s="3687"/>
      <c r="AP2" s="3687"/>
      <c r="AQ2" s="3687"/>
      <c r="AR2" s="3687"/>
      <c r="AS2" s="3687"/>
      <c r="AT2" s="3687"/>
      <c r="AU2" s="3687"/>
      <c r="AV2" s="3687"/>
      <c r="AW2" s="3687"/>
      <c r="AX2" s="3687"/>
      <c r="AY2" s="3687"/>
      <c r="AZ2" s="3687"/>
      <c r="BA2" s="3687"/>
      <c r="BB2" s="3687"/>
      <c r="BC2" s="3687"/>
      <c r="BD2" s="3687"/>
      <c r="BE2" s="3687"/>
      <c r="BF2" s="3687"/>
      <c r="BG2" s="3687"/>
      <c r="BH2" s="3687"/>
      <c r="BI2" s="3687"/>
      <c r="BJ2" s="3687"/>
      <c r="BK2" s="3687"/>
      <c r="BL2" s="3687"/>
      <c r="BM2" s="3687"/>
      <c r="BN2" s="3687"/>
      <c r="BO2" s="3688"/>
    </row>
    <row r="3" spans="1:67" s="147" customFormat="1" ht="16" thickBot="1" x14ac:dyDescent="0.25">
      <c r="C3" s="1911"/>
      <c r="D3" s="2365" t="s">
        <v>1588</v>
      </c>
      <c r="E3" s="1895">
        <f>'1.27 GW Electrolyser H2 Prod. '!G4</f>
        <v>1</v>
      </c>
      <c r="F3" s="1895">
        <f>'1.27 GW Electrolyser H2 Prod. '!H4</f>
        <v>2</v>
      </c>
      <c r="G3" s="1895">
        <f>'1.27 GW Electrolyser H2 Prod. '!I4</f>
        <v>3</v>
      </c>
      <c r="H3" s="1895">
        <f>'1.27 GW Electrolyser H2 Prod. '!J4</f>
        <v>4</v>
      </c>
      <c r="I3" s="1895">
        <f>'1.27 GW Electrolyser H2 Prod. '!K4</f>
        <v>5</v>
      </c>
      <c r="J3" s="1895">
        <f>'1.27 GW Electrolyser H2 Prod. '!L4</f>
        <v>6</v>
      </c>
      <c r="K3" s="1895">
        <f>'1.27 GW Electrolyser H2 Prod. '!M4</f>
        <v>7</v>
      </c>
      <c r="L3" s="1895">
        <f>'1.27 GW Electrolyser H2 Prod. '!N4</f>
        <v>8</v>
      </c>
      <c r="M3" s="1895">
        <f>'1.27 GW Electrolyser H2 Prod. '!O4</f>
        <v>9</v>
      </c>
      <c r="N3" s="1895">
        <f>'1.27 GW Electrolyser H2 Prod. '!P4</f>
        <v>10</v>
      </c>
      <c r="O3" s="1895">
        <f>'1.27 GW Electrolyser H2 Prod. '!Q4</f>
        <v>11</v>
      </c>
      <c r="P3" s="1895">
        <f>'1.27 GW Electrolyser H2 Prod. '!R4</f>
        <v>12</v>
      </c>
      <c r="Q3" s="1895">
        <f>'1.27 GW Electrolyser H2 Prod. '!S4</f>
        <v>13</v>
      </c>
      <c r="R3" s="1895">
        <f>'1.27 GW Electrolyser H2 Prod. '!T4</f>
        <v>14</v>
      </c>
      <c r="S3" s="1895">
        <f>'1.27 GW Electrolyser H2 Prod. '!U4</f>
        <v>15</v>
      </c>
      <c r="T3" s="1895">
        <f>'1.27 GW Electrolyser H2 Prod. '!V4</f>
        <v>16</v>
      </c>
      <c r="U3" s="1895">
        <f>'1.27 GW Electrolyser H2 Prod. '!W4</f>
        <v>17</v>
      </c>
      <c r="V3" s="1895">
        <f>'1.27 GW Electrolyser H2 Prod. '!X4</f>
        <v>18</v>
      </c>
      <c r="W3" s="1895">
        <f>'1.27 GW Electrolyser H2 Prod. '!Y4</f>
        <v>19</v>
      </c>
      <c r="X3" s="1895">
        <f>'1.27 GW Electrolyser H2 Prod. '!Z4</f>
        <v>20</v>
      </c>
      <c r="Y3" s="1895">
        <f>'1.27 GW Electrolyser H2 Prod. '!AA4</f>
        <v>21</v>
      </c>
      <c r="Z3" s="1895">
        <f>'1.27 GW Electrolyser H2 Prod. '!AB4</f>
        <v>22</v>
      </c>
      <c r="AA3" s="1895">
        <f>'1.27 GW Electrolyser H2 Prod. '!AC4</f>
        <v>23</v>
      </c>
      <c r="AB3" s="1895">
        <f>'1.27 GW Electrolyser H2 Prod. '!AD4</f>
        <v>24</v>
      </c>
      <c r="AC3" s="1895">
        <f>'1.27 GW Electrolyser H2 Prod. '!AE4</f>
        <v>25</v>
      </c>
      <c r="AD3" s="1895">
        <f>'1.27 GW Electrolyser H2 Prod. '!AF4</f>
        <v>26</v>
      </c>
      <c r="AE3" s="1895">
        <f>'1.27 GW Electrolyser H2 Prod. '!AG4</f>
        <v>27</v>
      </c>
      <c r="AF3" s="1895">
        <f>'1.27 GW Electrolyser H2 Prod. '!AH4</f>
        <v>28</v>
      </c>
      <c r="AG3" s="1895">
        <f>'1.27 GW Electrolyser H2 Prod. '!AI4</f>
        <v>29</v>
      </c>
      <c r="AH3" s="1895">
        <f>'1.27 GW Electrolyser H2 Prod. '!AJ4</f>
        <v>30</v>
      </c>
      <c r="AI3" s="1895">
        <f>'1.27 GW Electrolyser H2 Prod. '!AK4</f>
        <v>31</v>
      </c>
      <c r="AJ3" s="1895">
        <f>'1.27 GW Electrolyser H2 Prod. '!AL4</f>
        <v>32</v>
      </c>
      <c r="AK3" s="1895">
        <f>'1.27 GW Electrolyser H2 Prod. '!AM4</f>
        <v>33</v>
      </c>
      <c r="AL3" s="1895">
        <f>'1.27 GW Electrolyser H2 Prod. '!AN4</f>
        <v>34</v>
      </c>
      <c r="AM3" s="1895">
        <f>'1.27 GW Electrolyser H2 Prod. '!AO4</f>
        <v>35</v>
      </c>
      <c r="AN3" s="1895">
        <f>'1.27 GW Electrolyser H2 Prod. '!AP4</f>
        <v>36</v>
      </c>
      <c r="AO3" s="1895">
        <f>'1.27 GW Electrolyser H2 Prod. '!AQ4</f>
        <v>37</v>
      </c>
      <c r="AP3" s="1895">
        <f>'1.27 GW Electrolyser H2 Prod. '!AR4</f>
        <v>38</v>
      </c>
      <c r="AQ3" s="1895">
        <f>'1.27 GW Electrolyser H2 Prod. '!AS4</f>
        <v>39</v>
      </c>
      <c r="AR3" s="1895">
        <f>'1.27 GW Electrolyser H2 Prod. '!AT4</f>
        <v>40</v>
      </c>
      <c r="AS3" s="1895">
        <f>'1.27 GW Electrolyser H2 Prod. '!AU4</f>
        <v>41</v>
      </c>
      <c r="AT3" s="1895">
        <f>'1.27 GW Electrolyser H2 Prod. '!AV4</f>
        <v>42</v>
      </c>
      <c r="AU3" s="1895">
        <f>'1.27 GW Electrolyser H2 Prod. '!AW4</f>
        <v>43</v>
      </c>
      <c r="AV3" s="1895">
        <f>'1.27 GW Electrolyser H2 Prod. '!AX4</f>
        <v>44</v>
      </c>
      <c r="AW3" s="1895">
        <f>'1.27 GW Electrolyser H2 Prod. '!AY4</f>
        <v>45</v>
      </c>
      <c r="AX3" s="1895">
        <f>'1.27 GW Electrolyser H2 Prod. '!AZ4</f>
        <v>46</v>
      </c>
      <c r="AY3" s="1895">
        <f>'1.27 GW Electrolyser H2 Prod. '!BA4</f>
        <v>47</v>
      </c>
      <c r="AZ3" s="1895">
        <f>'1.27 GW Electrolyser H2 Prod. '!BB4</f>
        <v>48</v>
      </c>
      <c r="BA3" s="1895">
        <f>'1.27 GW Electrolyser H2 Prod. '!BC4</f>
        <v>49</v>
      </c>
      <c r="BB3" s="1895">
        <f>'1.27 GW Electrolyser H2 Prod. '!BD4</f>
        <v>50</v>
      </c>
      <c r="BC3" s="1895">
        <f>'1.27 GW Electrolyser H2 Prod. '!BE4</f>
        <v>51</v>
      </c>
      <c r="BD3" s="1895">
        <f>'1.27 GW Electrolyser H2 Prod. '!BF4</f>
        <v>52</v>
      </c>
      <c r="BE3" s="1895">
        <f>'1.27 GW Electrolyser H2 Prod. '!BG4</f>
        <v>53</v>
      </c>
      <c r="BF3" s="1895">
        <f>'1.27 GW Electrolyser H2 Prod. '!BH4</f>
        <v>54</v>
      </c>
      <c r="BG3" s="1895">
        <f>'1.27 GW Electrolyser H2 Prod. '!BI4</f>
        <v>55</v>
      </c>
      <c r="BH3" s="1895">
        <f>'1.27 GW Electrolyser H2 Prod. '!BJ4</f>
        <v>56</v>
      </c>
      <c r="BI3" s="1895">
        <f>'1.27 GW Electrolyser H2 Prod. '!BK4</f>
        <v>57</v>
      </c>
      <c r="BJ3" s="1895">
        <f>'1.27 GW Electrolyser H2 Prod. '!BL4</f>
        <v>58</v>
      </c>
      <c r="BK3" s="1895">
        <f>'1.27 GW Electrolyser H2 Prod. '!BM4</f>
        <v>59</v>
      </c>
      <c r="BL3" s="2362">
        <f>'1.27 GW Electrolyser H2 Prod. '!BN4</f>
        <v>60</v>
      </c>
    </row>
    <row r="4" spans="1:67" ht="48" customHeight="1" thickBot="1" x14ac:dyDescent="0.25">
      <c r="A4" s="2843" t="s">
        <v>309</v>
      </c>
      <c r="B4" s="2844" t="s">
        <v>1589</v>
      </c>
      <c r="C4" s="2845" t="s">
        <v>479</v>
      </c>
      <c r="D4" s="2666" t="s">
        <v>1590</v>
      </c>
      <c r="E4" s="1993">
        <f>E3</f>
        <v>1</v>
      </c>
      <c r="F4" s="1890">
        <f t="shared" ref="F4:BL4" si="0">F3</f>
        <v>2</v>
      </c>
      <c r="G4" s="1893">
        <f t="shared" si="0"/>
        <v>3</v>
      </c>
      <c r="H4" s="1893">
        <f t="shared" si="0"/>
        <v>4</v>
      </c>
      <c r="I4" s="1893">
        <f t="shared" si="0"/>
        <v>5</v>
      </c>
      <c r="J4" s="1893">
        <f t="shared" si="0"/>
        <v>6</v>
      </c>
      <c r="K4" s="1893">
        <f t="shared" si="0"/>
        <v>7</v>
      </c>
      <c r="L4" s="1893">
        <f t="shared" si="0"/>
        <v>8</v>
      </c>
      <c r="M4" s="1893">
        <f t="shared" si="0"/>
        <v>9</v>
      </c>
      <c r="N4" s="1893">
        <f t="shared" si="0"/>
        <v>10</v>
      </c>
      <c r="O4" s="1893">
        <f t="shared" si="0"/>
        <v>11</v>
      </c>
      <c r="P4" s="1893">
        <f t="shared" si="0"/>
        <v>12</v>
      </c>
      <c r="Q4" s="1893">
        <f t="shared" si="0"/>
        <v>13</v>
      </c>
      <c r="R4" s="1893">
        <f t="shared" si="0"/>
        <v>14</v>
      </c>
      <c r="S4" s="1893">
        <f t="shared" si="0"/>
        <v>15</v>
      </c>
      <c r="T4" s="1893">
        <f t="shared" si="0"/>
        <v>16</v>
      </c>
      <c r="U4" s="1893">
        <f t="shared" si="0"/>
        <v>17</v>
      </c>
      <c r="V4" s="1893">
        <f t="shared" si="0"/>
        <v>18</v>
      </c>
      <c r="W4" s="1893">
        <f t="shared" si="0"/>
        <v>19</v>
      </c>
      <c r="X4" s="1893">
        <f t="shared" si="0"/>
        <v>20</v>
      </c>
      <c r="Y4" s="1893">
        <f t="shared" si="0"/>
        <v>21</v>
      </c>
      <c r="Z4" s="1893">
        <f t="shared" si="0"/>
        <v>22</v>
      </c>
      <c r="AA4" s="1893">
        <f t="shared" si="0"/>
        <v>23</v>
      </c>
      <c r="AB4" s="1893">
        <f t="shared" si="0"/>
        <v>24</v>
      </c>
      <c r="AC4" s="1893">
        <f t="shared" si="0"/>
        <v>25</v>
      </c>
      <c r="AD4" s="1893">
        <f t="shared" si="0"/>
        <v>26</v>
      </c>
      <c r="AE4" s="1893">
        <f t="shared" si="0"/>
        <v>27</v>
      </c>
      <c r="AF4" s="1893">
        <f t="shared" si="0"/>
        <v>28</v>
      </c>
      <c r="AG4" s="1893">
        <f t="shared" si="0"/>
        <v>29</v>
      </c>
      <c r="AH4" s="1893">
        <f t="shared" si="0"/>
        <v>30</v>
      </c>
      <c r="AI4" s="1893">
        <f t="shared" si="0"/>
        <v>31</v>
      </c>
      <c r="AJ4" s="1893">
        <f t="shared" si="0"/>
        <v>32</v>
      </c>
      <c r="AK4" s="1893">
        <f t="shared" si="0"/>
        <v>33</v>
      </c>
      <c r="AL4" s="1893">
        <f t="shared" si="0"/>
        <v>34</v>
      </c>
      <c r="AM4" s="1893">
        <f t="shared" si="0"/>
        <v>35</v>
      </c>
      <c r="AN4" s="1893">
        <f t="shared" si="0"/>
        <v>36</v>
      </c>
      <c r="AO4" s="1893">
        <f t="shared" si="0"/>
        <v>37</v>
      </c>
      <c r="AP4" s="1893">
        <f t="shared" si="0"/>
        <v>38</v>
      </c>
      <c r="AQ4" s="1893">
        <f t="shared" si="0"/>
        <v>39</v>
      </c>
      <c r="AR4" s="1893">
        <f t="shared" si="0"/>
        <v>40</v>
      </c>
      <c r="AS4" s="1893">
        <f t="shared" si="0"/>
        <v>41</v>
      </c>
      <c r="AT4" s="1893">
        <f t="shared" si="0"/>
        <v>42</v>
      </c>
      <c r="AU4" s="1893">
        <f t="shared" si="0"/>
        <v>43</v>
      </c>
      <c r="AV4" s="1893">
        <f t="shared" si="0"/>
        <v>44</v>
      </c>
      <c r="AW4" s="1893">
        <f t="shared" si="0"/>
        <v>45</v>
      </c>
      <c r="AX4" s="1893">
        <f t="shared" si="0"/>
        <v>46</v>
      </c>
      <c r="AY4" s="1893">
        <f t="shared" si="0"/>
        <v>47</v>
      </c>
      <c r="AZ4" s="1893">
        <f t="shared" si="0"/>
        <v>48</v>
      </c>
      <c r="BA4" s="1893">
        <f t="shared" si="0"/>
        <v>49</v>
      </c>
      <c r="BB4" s="1893">
        <f t="shared" si="0"/>
        <v>50</v>
      </c>
      <c r="BC4" s="1893">
        <f t="shared" si="0"/>
        <v>51</v>
      </c>
      <c r="BD4" s="1893">
        <f t="shared" si="0"/>
        <v>52</v>
      </c>
      <c r="BE4" s="1893">
        <f t="shared" si="0"/>
        <v>53</v>
      </c>
      <c r="BF4" s="1893">
        <f t="shared" si="0"/>
        <v>54</v>
      </c>
      <c r="BG4" s="1893">
        <f t="shared" si="0"/>
        <v>55</v>
      </c>
      <c r="BH4" s="1893">
        <f t="shared" si="0"/>
        <v>56</v>
      </c>
      <c r="BI4" s="1893">
        <f t="shared" si="0"/>
        <v>57</v>
      </c>
      <c r="BJ4" s="1893">
        <f t="shared" si="0"/>
        <v>58</v>
      </c>
      <c r="BK4" s="1893">
        <f t="shared" si="0"/>
        <v>59</v>
      </c>
      <c r="BL4" s="1894">
        <f t="shared" si="0"/>
        <v>60</v>
      </c>
    </row>
    <row r="5" spans="1:67" ht="18.75" customHeight="1" x14ac:dyDescent="0.2">
      <c r="A5" s="4304" t="s">
        <v>1489</v>
      </c>
      <c r="B5" s="29" t="str">
        <f>'1.27 GW Electrolyser H2 Prod. '!D728</f>
        <v>Low Price Range</v>
      </c>
      <c r="C5" s="30">
        <f>'1.27 GW Electrolyser H2 Prod. '!C131</f>
        <v>0.8</v>
      </c>
      <c r="D5" s="1935"/>
      <c r="E5" s="1952">
        <f>'1.27 GW Electrolyser H2 Prod. '!G146</f>
        <v>5.35</v>
      </c>
      <c r="F5" s="1952">
        <f>'1.27 GW Electrolyser H2 Prod. '!H146</f>
        <v>4.28</v>
      </c>
      <c r="G5" s="1952">
        <f>'1.27 GW Electrolyser H2 Prod. '!I146</f>
        <v>3.7562548098652968</v>
      </c>
      <c r="H5" s="1952">
        <f>'1.27 GW Electrolyser H2 Prod. '!J146</f>
        <v>3.4240000000000004</v>
      </c>
      <c r="I5" s="1952">
        <f>'1.27 GW Electrolyser H2 Prod. '!K146</f>
        <v>3.186659788328376</v>
      </c>
      <c r="J5" s="1952">
        <f>'1.27 GW Electrolyser H2 Prod. '!L146</f>
        <v>3.0050038478922376</v>
      </c>
      <c r="K5" s="1952">
        <f>'1.27 GW Electrolyser H2 Prod. '!M146</f>
        <v>2.8595189569102613</v>
      </c>
      <c r="L5" s="1952">
        <f>'1.27 GW Electrolyser H2 Prod. '!N146</f>
        <v>2.7392000000000003</v>
      </c>
      <c r="M5" s="1952">
        <f>'1.27 GW Electrolyser H2 Prod. '!O146</f>
        <v>2.6372804105862011</v>
      </c>
      <c r="N5" s="1952">
        <f>'1.27 GW Electrolyser H2 Prod. '!P146</f>
        <v>2.5493278306627007</v>
      </c>
      <c r="O5" s="1952">
        <f>'1.27 GW Electrolyser H2 Prod. '!Q146</f>
        <v>2.4722945919515564</v>
      </c>
      <c r="P5" s="1952">
        <f>'1.27 GW Electrolyser H2 Prod. '!R146</f>
        <v>2.40400307831379</v>
      </c>
      <c r="Q5" s="1952">
        <f>'1.27 GW Electrolyser H2 Prod. '!S146</f>
        <v>2.342848040881663</v>
      </c>
      <c r="R5" s="1952">
        <f>'1.27 GW Electrolyser H2 Prod. '!T146</f>
        <v>2.2876151655282095</v>
      </c>
      <c r="S5" s="1952">
        <f>'1.27 GW Electrolyser H2 Prod. '!U146</f>
        <v>2.2373656368808956</v>
      </c>
      <c r="T5" s="1952">
        <f>'1.27 GW Electrolyser H2 Prod. '!V146</f>
        <v>2.1913600000000009</v>
      </c>
      <c r="U5" s="1952">
        <f>'1.27 GW Electrolyser H2 Prod. '!W146</f>
        <v>2.1490063803605381</v>
      </c>
      <c r="V5" s="1952">
        <f>'1.27 GW Electrolyser H2 Prod. '!X146</f>
        <v>2.1098243284689611</v>
      </c>
      <c r="W5" s="1952">
        <f>'1.27 GW Electrolyser H2 Prod. '!Y146</f>
        <v>2.0734189881305038</v>
      </c>
      <c r="X5" s="1952">
        <f>'1.27 GW Electrolyser H2 Prod. '!Z146</f>
        <v>2.0394622645301608</v>
      </c>
      <c r="Y5" s="1952">
        <f>'1.27 GW Electrolyser H2 Prod. '!AA146</f>
        <v>2.0076788478121808</v>
      </c>
      <c r="Z5" s="1952">
        <f>'1.27 GW Electrolyser H2 Prod. '!AB146</f>
        <v>1.9778356735612452</v>
      </c>
      <c r="AA5" s="1952">
        <f>'1.27 GW Electrolyser H2 Prod. '!AC146</f>
        <v>1.9497338604555543</v>
      </c>
      <c r="AB5" s="1952">
        <f>'1.27 GW Electrolyser H2 Prod. '!AD146</f>
        <v>1.9232024626510318</v>
      </c>
      <c r="AC5" s="1952">
        <f>'1.27 GW Electrolyser H2 Prod. '!AE146</f>
        <v>1.8980935713175799</v>
      </c>
      <c r="AD5" s="1952">
        <f>'1.27 GW Electrolyser H2 Prod. '!AF146</f>
        <v>1.8742784327053299</v>
      </c>
      <c r="AE5" s="1952">
        <f>'1.27 GW Electrolyser H2 Prod. '!AG146</f>
        <v>1.8516443415379333</v>
      </c>
      <c r="AF5" s="1952">
        <f>'1.27 GW Electrolyser H2 Prod. '!AH146</f>
        <v>1.8300921324225674</v>
      </c>
      <c r="AG5" s="1952">
        <f>'1.27 GW Electrolyser H2 Prod. '!AI146</f>
        <v>1.8095341372932534</v>
      </c>
      <c r="AH5" s="1952">
        <f>'1.27 GW Electrolyser H2 Prod. '!AJ146</f>
        <v>1.7898925095047167</v>
      </c>
      <c r="AI5" s="1952">
        <f>'1.27 GW Electrolyser H2 Prod. '!AK146</f>
        <v>1.7710978389404908</v>
      </c>
      <c r="AJ5" s="1952">
        <f>'1.27 GW Electrolyser H2 Prod. '!AL146</f>
        <v>1.7530880000000009</v>
      </c>
      <c r="AK5" s="1952">
        <f>'1.27 GW Electrolyser H2 Prod. '!AM146</f>
        <v>1.7358071873685972</v>
      </c>
      <c r="AL5" s="1952">
        <f>'1.27 GW Electrolyser H2 Prod. '!AN146</f>
        <v>1.7192051042884307</v>
      </c>
      <c r="AM5" s="1952">
        <f>'1.27 GW Electrolyser H2 Prod. '!AO146</f>
        <v>1.7032362755044173</v>
      </c>
      <c r="AN5" s="1952">
        <f>'1.27 GW Electrolyser H2 Prod. '!AP146</f>
        <v>1.6878594627751693</v>
      </c>
      <c r="AO5" s="1952">
        <f>'1.27 GW Electrolyser H2 Prod. '!AQ146</f>
        <v>1.6730371652562819</v>
      </c>
      <c r="AP5" s="1952">
        <f>'1.27 GW Electrolyser H2 Prod. '!AR146</f>
        <v>1.658735190504403</v>
      </c>
      <c r="AQ5" s="1952">
        <f>'1.27 GW Electrolyser H2 Prod. '!AS146</f>
        <v>1.6449222845505105</v>
      </c>
      <c r="AR5" s="1952">
        <f>'1.27 GW Electrolyser H2 Prod. '!AT146</f>
        <v>1.6315698116241288</v>
      </c>
      <c r="AS5" s="1952">
        <f>'1.27 GW Electrolyser H2 Prod. '!AU146</f>
        <v>1.6186514758066834</v>
      </c>
      <c r="AT5" s="1952">
        <f>'1.27 GW Electrolyser H2 Prod. '!AV146</f>
        <v>1.6061430782497443</v>
      </c>
      <c r="AU5" s="1952">
        <f>'1.27 GW Electrolyser H2 Prod. '!AW146</f>
        <v>1.5940223046864834</v>
      </c>
      <c r="AV5" s="1952">
        <f>'1.27 GW Electrolyser H2 Prod. '!AX146</f>
        <v>1.5822685388489963</v>
      </c>
      <c r="AW5" s="1952">
        <f>'1.27 GW Electrolyser H2 Prod. '!AY146</f>
        <v>1.5708626981235885</v>
      </c>
      <c r="AX5" s="1952">
        <f>'1.27 GW Electrolyser H2 Prod. '!AZ146</f>
        <v>1.5597870883644436</v>
      </c>
      <c r="AY5" s="1952">
        <f>'1.27 GW Electrolyser H2 Prod. '!BA146</f>
        <v>1.5490252752694404</v>
      </c>
      <c r="AZ5" s="1952">
        <f>'1.27 GW Electrolyser H2 Prod. '!BB146</f>
        <v>1.5385619701208255</v>
      </c>
      <c r="BA5" s="1952">
        <f>'1.27 GW Electrolyser H2 Prod. '!BC146</f>
        <v>1.5283829280241401</v>
      </c>
      <c r="BB5" s="1952">
        <f>'1.27 GW Electrolyser H2 Prod. '!BD146</f>
        <v>1.518474857054064</v>
      </c>
      <c r="BC5" s="1952">
        <f>'1.27 GW Electrolyser H2 Prod. '!BE146</f>
        <v>1.5088253369458848</v>
      </c>
      <c r="BD5" s="1952">
        <f>'1.27 GW Electrolyser H2 Prod. '!BF146</f>
        <v>1.499422746164264</v>
      </c>
      <c r="BE5" s="1952">
        <f>'1.27 GW Electrolyser H2 Prod. '!BG146</f>
        <v>1.4902561963434475</v>
      </c>
      <c r="BF5" s="1952">
        <f>'1.27 GW Electrolyser H2 Prod. '!BH146</f>
        <v>1.4813154732303468</v>
      </c>
      <c r="BG5" s="1952">
        <f>'1.27 GW Electrolyser H2 Prod. '!BI146</f>
        <v>1.4725909833782682</v>
      </c>
      <c r="BH5" s="1952">
        <f>'1.27 GW Electrolyser H2 Prod. '!BJ146</f>
        <v>1.4640737059380537</v>
      </c>
      <c r="BI5" s="1952">
        <f>'1.27 GW Electrolyser H2 Prod. '!BK146</f>
        <v>1.455755148977802</v>
      </c>
      <c r="BJ5" s="1952">
        <f>'1.27 GW Electrolyser H2 Prod. '!BL146</f>
        <v>1.4476273098346029</v>
      </c>
      <c r="BK5" s="1952">
        <f>'1.27 GW Electrolyser H2 Prod. '!BM146</f>
        <v>1.4396826390636901</v>
      </c>
      <c r="BL5" s="2007">
        <f>'1.27 GW Electrolyser H2 Prod. '!BN146</f>
        <v>1.4319140076037733</v>
      </c>
    </row>
    <row r="6" spans="1:67" ht="17.25" customHeight="1" x14ac:dyDescent="0.2">
      <c r="A6" s="4305"/>
      <c r="B6" s="29" t="str">
        <f>'1.27 GW Electrolyser H2 Prod. '!D729</f>
        <v>Low Price Range</v>
      </c>
      <c r="C6" s="47">
        <f>'1.27 GW Electrolyser H2 Prod. '!C132</f>
        <v>0.85</v>
      </c>
      <c r="D6" s="1916"/>
      <c r="E6" s="1939">
        <f>'1.27 GW Electrolyser H2 Prod. '!G147</f>
        <v>5.35</v>
      </c>
      <c r="F6" s="1939">
        <f>'1.27 GW Electrolyser H2 Prod. '!H147</f>
        <v>4.5474999999999994</v>
      </c>
      <c r="G6" s="1939">
        <f>'1.27 GW Electrolyser H2 Prod. '!I147</f>
        <v>4.1350943763360908</v>
      </c>
      <c r="H6" s="1939">
        <f>'1.27 GW Electrolyser H2 Prod. '!J147</f>
        <v>3.8653749999999993</v>
      </c>
      <c r="I6" s="1939">
        <f>'1.27 GW Electrolyser H2 Prod. '!K147</f>
        <v>3.6683401793510226</v>
      </c>
      <c r="J6" s="1939">
        <f>'1.27 GW Electrolyser H2 Prod. '!L147</f>
        <v>3.5148302198856771</v>
      </c>
      <c r="K6" s="1939">
        <f>'1.27 GW Electrolyser H2 Prod. '!M147</f>
        <v>3.3900621150727499</v>
      </c>
      <c r="L6" s="1939">
        <f>'1.27 GW Electrolyser H2 Prod. '!N147</f>
        <v>3.2855687499999995</v>
      </c>
      <c r="M6" s="1939">
        <f>'1.27 GW Electrolyser H2 Prod. '!O147</f>
        <v>3.1960757946180118</v>
      </c>
      <c r="N6" s="1939">
        <f>'1.27 GW Electrolyser H2 Prod. '!P147</f>
        <v>3.1180891524483689</v>
      </c>
      <c r="O6" s="1939">
        <f>'1.27 GW Electrolyser H2 Prod. '!Q147</f>
        <v>3.0491822428654967</v>
      </c>
      <c r="P6" s="1939">
        <f>'1.27 GW Electrolyser H2 Prod. '!R147</f>
        <v>2.9876056869028247</v>
      </c>
      <c r="Q6" s="1939">
        <f>'1.27 GW Electrolyser H2 Prod. '!S147</f>
        <v>2.9320594475481974</v>
      </c>
      <c r="R6" s="1939">
        <f>'1.27 GW Electrolyser H2 Prod. '!T147</f>
        <v>2.8815527978118376</v>
      </c>
      <c r="S6" s="1939">
        <f>'1.27 GW Electrolyser H2 Prod. '!U147</f>
        <v>2.8353145506770359</v>
      </c>
      <c r="T6" s="1939">
        <f>'1.27 GW Electrolyser H2 Prod. '!V147</f>
        <v>2.792733437499999</v>
      </c>
      <c r="U6" s="1939">
        <f>'1.27 GW Electrolyser H2 Prod. '!W147</f>
        <v>2.7533172999523852</v>
      </c>
      <c r="V6" s="1939">
        <f>'1.27 GW Electrolyser H2 Prod. '!X147</f>
        <v>2.7166644254253098</v>
      </c>
      <c r="W6" s="1939">
        <f>'1.27 GW Electrolyser H2 Prod. '!Y147</f>
        <v>2.6824429527273175</v>
      </c>
      <c r="X6" s="1939">
        <f>'1.27 GW Electrolyser H2 Prod. '!Z147</f>
        <v>2.6503757795811138</v>
      </c>
      <c r="Y6" s="1939">
        <f>'1.27 GW Electrolyser H2 Prod. '!AA147</f>
        <v>2.6202293060686652</v>
      </c>
      <c r="Z6" s="1939">
        <f>'1.27 GW Electrolyser H2 Prod. '!AB147</f>
        <v>2.5918049064356725</v>
      </c>
      <c r="AA6" s="1939">
        <f>'1.27 GW Electrolyser H2 Prod. '!AC147</f>
        <v>2.5649323763848146</v>
      </c>
      <c r="AB6" s="1939">
        <f>'1.27 GW Electrolyser H2 Prod. '!AD147</f>
        <v>2.5394648338674011</v>
      </c>
      <c r="AC6" s="1939">
        <f>'1.27 GW Electrolyser H2 Prod. '!AE147</f>
        <v>2.5152747049422604</v>
      </c>
      <c r="AD6" s="1939">
        <f>'1.27 GW Electrolyser H2 Prod. '!AF147</f>
        <v>2.4922505304159674</v>
      </c>
      <c r="AE6" s="1939">
        <f>'1.27 GW Electrolyser H2 Prod. '!AG147</f>
        <v>2.4702944008726808</v>
      </c>
      <c r="AF6" s="1939">
        <f>'1.27 GW Electrolyser H2 Prod. '!AH147</f>
        <v>2.449319878140062</v>
      </c>
      <c r="AG6" s="1939">
        <f>'1.27 GW Electrolyser H2 Prod. '!AI147</f>
        <v>2.4292502971503365</v>
      </c>
      <c r="AH6" s="1939">
        <f>'1.27 GW Electrolyser H2 Prod. '!AJ147</f>
        <v>2.4100173680754802</v>
      </c>
      <c r="AI6" s="1939">
        <f>'1.27 GW Electrolyser H2 Prod. '!AK147</f>
        <v>2.3915600175591996</v>
      </c>
      <c r="AJ6" s="1939">
        <f>'1.27 GW Electrolyser H2 Prod. '!AL147</f>
        <v>2.3738234218749992</v>
      </c>
      <c r="AK6" s="1939">
        <f>'1.27 GW Electrolyser H2 Prod. '!AM147</f>
        <v>2.3567581953078478</v>
      </c>
      <c r="AL6" s="1939">
        <f>'1.27 GW Electrolyser H2 Prod. '!AN147</f>
        <v>2.3403197049595272</v>
      </c>
      <c r="AM6" s="1939">
        <f>'1.27 GW Electrolyser H2 Prod. '!AO147</f>
        <v>2.3244674891994541</v>
      </c>
      <c r="AN6" s="1939">
        <f>'1.27 GW Electrolyser H2 Prod. '!AP147</f>
        <v>2.3091647616115134</v>
      </c>
      <c r="AO6" s="1939">
        <f>'1.27 GW Electrolyser H2 Prod. '!AQ147</f>
        <v>2.2943779858748514</v>
      </c>
      <c r="AP6" s="1939">
        <f>'1.27 GW Electrolyser H2 Prod. '!AR147</f>
        <v>2.2800765098182199</v>
      </c>
      <c r="AQ6" s="1939">
        <f>'1.27 GW Electrolyser H2 Prod. '!AS147</f>
        <v>2.2662322490915243</v>
      </c>
      <c r="AR6" s="1939">
        <f>'1.27 GW Electrolyser H2 Prod. '!AT147</f>
        <v>2.2528194126439467</v>
      </c>
      <c r="AS6" s="1939">
        <f>'1.27 GW Electrolyser H2 Prod. '!AU147</f>
        <v>2.2398142635896567</v>
      </c>
      <c r="AT6" s="1939">
        <f>'1.27 GW Electrolyser H2 Prod. '!AV147</f>
        <v>2.2271949101583655</v>
      </c>
      <c r="AU6" s="1939">
        <f>'1.27 GW Electrolyser H2 Prod. '!AW147</f>
        <v>2.2149411223283892</v>
      </c>
      <c r="AV6" s="1939">
        <f>'1.27 GW Electrolyser H2 Prod. '!AX147</f>
        <v>2.2030341704703211</v>
      </c>
      <c r="AW6" s="1939">
        <f>'1.27 GW Electrolyser H2 Prod. '!AY147</f>
        <v>2.1914566829249531</v>
      </c>
      <c r="AX6" s="1939">
        <f>'1.27 GW Electrolyser H2 Prod. '!AZ147</f>
        <v>2.1801925199270924</v>
      </c>
      <c r="AY6" s="1939">
        <f>'1.27 GW Electrolyser H2 Prod. '!BA147</f>
        <v>2.1692266616887315</v>
      </c>
      <c r="AZ6" s="1939">
        <f>'1.27 GW Electrolyser H2 Prod. '!BB147</f>
        <v>2.1585451087872909</v>
      </c>
      <c r="BA6" s="1939">
        <f>'1.27 GW Electrolyser H2 Prod. '!BC147</f>
        <v>2.1481347932806591</v>
      </c>
      <c r="BB6" s="1939">
        <f>'1.27 GW Electrolyser H2 Prod. '!BD147</f>
        <v>2.1379834992009217</v>
      </c>
      <c r="BC6" s="1939">
        <f>'1.27 GW Electrolyser H2 Prod. '!BE147</f>
        <v>2.1280797912713978</v>
      </c>
      <c r="BD6" s="1939">
        <f>'1.27 GW Electrolyser H2 Prod. '!BF147</f>
        <v>2.1184129508535725</v>
      </c>
      <c r="BE6" s="1939">
        <f>'1.27 GW Electrolyser H2 Prod. '!BG147</f>
        <v>2.1089729182671073</v>
      </c>
      <c r="BF6" s="1939">
        <f>'1.27 GW Electrolyser H2 Prod. '!BH147</f>
        <v>2.0997502407417787</v>
      </c>
      <c r="BG6" s="1939">
        <f>'1.27 GW Electrolyser H2 Prod. '!BI147</f>
        <v>2.0907360253583498</v>
      </c>
      <c r="BH6" s="1939">
        <f>'1.27 GW Electrolyser H2 Prod. '!BJ147</f>
        <v>2.0819218964190522</v>
      </c>
      <c r="BI6" s="1939">
        <f>'1.27 GW Electrolyser H2 Prod. '!BK147</f>
        <v>2.0732999567598331</v>
      </c>
      <c r="BJ6" s="1939">
        <f>'1.27 GW Electrolyser H2 Prod. '!BL147</f>
        <v>2.0648627525777861</v>
      </c>
      <c r="BK6" s="1939">
        <f>'1.27 GW Electrolyser H2 Prod. '!BM147</f>
        <v>2.0566032413998379</v>
      </c>
      <c r="BL6" s="2008">
        <f>'1.27 GW Electrolyser H2 Prod. '!BN147</f>
        <v>2.048514762864158</v>
      </c>
    </row>
    <row r="7" spans="1:67" ht="18" customHeight="1" x14ac:dyDescent="0.2">
      <c r="A7" s="4305"/>
      <c r="B7" s="33" t="str">
        <f>'1.27 GW Electrolyser H2 Prod. '!D730</f>
        <v>Low Price Range</v>
      </c>
      <c r="C7" s="59">
        <f>'1.27 GW Electrolyser H2 Prod. '!C133</f>
        <v>0.9</v>
      </c>
      <c r="D7" s="1961"/>
      <c r="E7" s="1939">
        <f>'1.27 GW Electrolyser H2 Prod. '!G148</f>
        <v>5.35</v>
      </c>
      <c r="F7" s="1939">
        <f>'1.27 GW Electrolyser H2 Prod. '!H148</f>
        <v>4.8149999999999995</v>
      </c>
      <c r="G7" s="1939">
        <f>'1.27 GW Electrolyser H2 Prod. '!I148</f>
        <v>4.527202026771028</v>
      </c>
      <c r="H7" s="1939">
        <f>'1.27 GW Electrolyser H2 Prod. '!J148</f>
        <v>4.3334999999999999</v>
      </c>
      <c r="I7" s="1939">
        <f>'1.27 GW Electrolyser H2 Prod. '!K148</f>
        <v>4.1889789609900561</v>
      </c>
      <c r="J7" s="1939">
        <f>'1.27 GW Electrolyser H2 Prod. '!L148</f>
        <v>4.0744818240939251</v>
      </c>
      <c r="K7" s="1939">
        <f>'1.27 GW Electrolyser H2 Prod. '!M148</f>
        <v>3.9801209118049949</v>
      </c>
      <c r="L7" s="1939">
        <f>'1.27 GW Electrolyser H2 Prod. '!N148</f>
        <v>3.9001500000000004</v>
      </c>
      <c r="M7" s="1939">
        <f>'1.27 GW Electrolyser H2 Prod. '!O148</f>
        <v>3.8309454562990108</v>
      </c>
      <c r="N7" s="1939">
        <f>'1.27 GW Electrolyser H2 Prod. '!P148</f>
        <v>3.7700810648910505</v>
      </c>
      <c r="O7" s="1939">
        <f>'1.27 GW Electrolyser H2 Prod. '!Q148</f>
        <v>3.7158559733576633</v>
      </c>
      <c r="P7" s="1939">
        <f>'1.27 GW Electrolyser H2 Prod. '!R148</f>
        <v>3.6670336416845331</v>
      </c>
      <c r="Q7" s="1939">
        <f>'1.27 GW Electrolyser H2 Prod. '!S148</f>
        <v>3.6226881170752132</v>
      </c>
      <c r="R7" s="1939">
        <f>'1.27 GW Electrolyser H2 Prod. '!T148</f>
        <v>3.5821088206244958</v>
      </c>
      <c r="S7" s="1939">
        <f>'1.27 GW Electrolyser H2 Prod. '!U148</f>
        <v>3.5447390733262392</v>
      </c>
      <c r="T7" s="1939">
        <f>'1.27 GW Electrolyser H2 Prod. '!V148</f>
        <v>3.5101350000000004</v>
      </c>
      <c r="U7" s="1939">
        <f>'1.27 GW Electrolyser H2 Prod. '!W148</f>
        <v>3.4779372306292493</v>
      </c>
      <c r="V7" s="1939">
        <f>'1.27 GW Electrolyser H2 Prod. '!X148</f>
        <v>3.4478509106691102</v>
      </c>
      <c r="W7" s="1939">
        <f>'1.27 GW Electrolyser H2 Prod. '!Y148</f>
        <v>3.4196312636460897</v>
      </c>
      <c r="X7" s="1939">
        <f>'1.27 GW Electrolyser H2 Prod. '!Z148</f>
        <v>3.3930729584019454</v>
      </c>
      <c r="Y7" s="1939">
        <f>'1.27 GW Electrolyser H2 Prod. '!AA148</f>
        <v>3.3680021418163228</v>
      </c>
      <c r="Z7" s="1939">
        <f>'1.27 GW Electrolyser H2 Prod. '!AB148</f>
        <v>3.344270376021897</v>
      </c>
      <c r="AA7" s="1939">
        <f>'1.27 GW Electrolyser H2 Prod. '!AC148</f>
        <v>3.321749960532105</v>
      </c>
      <c r="AB7" s="1939">
        <f>'1.27 GW Electrolyser H2 Prod. '!AD148</f>
        <v>3.3003302775160797</v>
      </c>
      <c r="AC7" s="1939">
        <f>'1.27 GW Electrolyser H2 Prod. '!AE148</f>
        <v>3.2799149038537068</v>
      </c>
      <c r="AD7" s="1939">
        <f>'1.27 GW Electrolyser H2 Prod. '!AF148</f>
        <v>3.2604193053676918</v>
      </c>
      <c r="AE7" s="1939">
        <f>'1.27 GW Electrolyser H2 Prod. '!AG148</f>
        <v>3.2417689783562889</v>
      </c>
      <c r="AF7" s="1939">
        <f>'1.27 GW Electrolyser H2 Prod. '!AH148</f>
        <v>3.2238979385620463</v>
      </c>
      <c r="AG7" s="1939">
        <f>'1.27 GW Electrolyser H2 Prod. '!AI148</f>
        <v>3.2067474827263878</v>
      </c>
      <c r="AH7" s="1939">
        <f>'1.27 GW Electrolyser H2 Prod. '!AJ148</f>
        <v>3.1902651659936154</v>
      </c>
      <c r="AI7" s="1939">
        <f>'1.27 GW Electrolyser H2 Prod. '!AK148</f>
        <v>3.1744039517083813</v>
      </c>
      <c r="AJ7" s="1939">
        <f>'1.27 GW Electrolyser H2 Prod. '!AL148</f>
        <v>3.1591215000000008</v>
      </c>
      <c r="AK7" s="1939">
        <f>'1.27 GW Electrolyser H2 Prod. '!AM148</f>
        <v>3.1443795689297285</v>
      </c>
      <c r="AL7" s="1939">
        <f>'1.27 GW Electrolyser H2 Prod. '!AN148</f>
        <v>3.1301435075663249</v>
      </c>
      <c r="AM7" s="1939">
        <f>'1.27 GW Electrolyser H2 Prod. '!AO148</f>
        <v>3.1163818246257349</v>
      </c>
      <c r="AN7" s="1939">
        <f>'1.27 GW Electrolyser H2 Prod. '!AP148</f>
        <v>3.1030658196021994</v>
      </c>
      <c r="AO7" s="1939">
        <f>'1.27 GW Electrolyser H2 Prod. '!AQ148</f>
        <v>3.0901692658755109</v>
      </c>
      <c r="AP7" s="1939">
        <f>'1.27 GW Electrolyser H2 Prod. '!AR148</f>
        <v>3.0776681372814809</v>
      </c>
      <c r="AQ7" s="1939">
        <f>'1.27 GW Electrolyser H2 Prod. '!AS148</f>
        <v>3.0655403712116311</v>
      </c>
      <c r="AR7" s="1939">
        <f>'1.27 GW Electrolyser H2 Prod. '!AT148</f>
        <v>3.0537656625617506</v>
      </c>
      <c r="AS7" s="1939">
        <f>'1.27 GW Electrolyser H2 Prod. '!AU148</f>
        <v>3.0423252838505324</v>
      </c>
      <c r="AT7" s="1939">
        <f>'1.27 GW Electrolyser H2 Prod. '!AV148</f>
        <v>3.0312019276346902</v>
      </c>
      <c r="AU7" s="1939">
        <f>'1.27 GW Electrolyser H2 Prod. '!AW148</f>
        <v>3.0203795679978631</v>
      </c>
      <c r="AV7" s="1939">
        <f>'1.27 GW Electrolyser H2 Prod. '!AX148</f>
        <v>3.0098433384197074</v>
      </c>
      <c r="AW7" s="1939">
        <f>'1.27 GW Electrolyser H2 Prod. '!AY148</f>
        <v>2.9995794237639273</v>
      </c>
      <c r="AX7" s="1939">
        <f>'1.27 GW Electrolyser H2 Prod. '!AZ148</f>
        <v>2.9895749644788947</v>
      </c>
      <c r="AY7" s="1939">
        <f>'1.27 GW Electrolyser H2 Prod. '!BA148</f>
        <v>2.9798179713973783</v>
      </c>
      <c r="AZ7" s="1939">
        <f>'1.27 GW Electrolyser H2 Prod. '!BB148</f>
        <v>2.9702972497644717</v>
      </c>
      <c r="BA7" s="1939">
        <f>'1.27 GW Electrolyser H2 Prod. '!BC148</f>
        <v>2.9610023313247522</v>
      </c>
      <c r="BB7" s="1939">
        <f>'1.27 GW Electrolyser H2 Prod. '!BD148</f>
        <v>2.9519234134683363</v>
      </c>
      <c r="BC7" s="1939">
        <f>'1.27 GW Electrolyser H2 Prod. '!BE148</f>
        <v>2.9430513045770392</v>
      </c>
      <c r="BD7" s="1939">
        <f>'1.27 GW Electrolyser H2 Prod. '!BF148</f>
        <v>2.9343773748309228</v>
      </c>
      <c r="BE7" s="1939">
        <f>'1.27 GW Electrolyser H2 Prod. '!BG148</f>
        <v>2.9258935118361844</v>
      </c>
      <c r="BF7" s="1939">
        <f>'1.27 GW Electrolyser H2 Prod. '!BH148</f>
        <v>2.9175920805206599</v>
      </c>
      <c r="BG7" s="1939">
        <f>'1.27 GW Electrolyser H2 Prod. '!BI148</f>
        <v>2.9094658868157905</v>
      </c>
      <c r="BH7" s="1939">
        <f>'1.27 GW Electrolyser H2 Prod. '!BJ148</f>
        <v>2.9015081447058413</v>
      </c>
      <c r="BI7" s="1939">
        <f>'1.27 GW Electrolyser H2 Prod. '!BK148</f>
        <v>2.8937124462781587</v>
      </c>
      <c r="BJ7" s="1939">
        <f>'1.27 GW Electrolyser H2 Prod. '!BL148</f>
        <v>2.8860727344537493</v>
      </c>
      <c r="BK7" s="1939">
        <f>'1.27 GW Electrolyser H2 Prod. '!BM148</f>
        <v>2.8785832781166363</v>
      </c>
      <c r="BL7" s="2008">
        <f>'1.27 GW Electrolyser H2 Prod. '!BN148</f>
        <v>2.8712386493942539</v>
      </c>
    </row>
    <row r="8" spans="1:67" ht="18" customHeight="1" x14ac:dyDescent="0.2">
      <c r="A8" s="4305"/>
      <c r="B8" s="29" t="str">
        <f>'1.27 GW Electrolyser H2 Prod. '!D716</f>
        <v>High Price Range</v>
      </c>
      <c r="C8" s="47">
        <f>C5</f>
        <v>0.8</v>
      </c>
      <c r="D8" s="1937"/>
      <c r="E8" s="1954">
        <f>'1.27 GW Electrolyser H2 Prod. '!G150</f>
        <v>16.730999999999998</v>
      </c>
      <c r="F8" s="1954">
        <f>'1.27 GW Electrolyser H2 Prod. '!H150</f>
        <v>13.384799999999998</v>
      </c>
      <c r="G8" s="1954">
        <f>'1.27 GW Electrolyser H2 Prod. '!I150</f>
        <v>11.746897051188089</v>
      </c>
      <c r="H8" s="1954">
        <f>'1.27 GW Electrolyser H2 Prod. '!J150</f>
        <v>10.707840000000001</v>
      </c>
      <c r="I8" s="1954">
        <f>'1.27 GW Electrolyser H2 Prod. '!K150</f>
        <v>9.9656083959854325</v>
      </c>
      <c r="J8" s="1954">
        <f>'1.27 GW Electrolyser H2 Prod. '!L150</f>
        <v>9.3975176409504719</v>
      </c>
      <c r="K8" s="1954">
        <f>'1.27 GW Electrolyser H2 Prod. '!M150</f>
        <v>8.9425442370216039</v>
      </c>
      <c r="L8" s="1954">
        <f>'1.27 GW Electrolyser H2 Prod. '!N150</f>
        <v>8.5662720000000014</v>
      </c>
      <c r="M8" s="1954">
        <f>'1.27 GW Electrolyser H2 Prod. '!O150</f>
        <v>8.2475399157977076</v>
      </c>
      <c r="N8" s="1954">
        <f>'1.27 GW Electrolyser H2 Prod. '!P150</f>
        <v>7.9724867167883451</v>
      </c>
      <c r="O8" s="1954">
        <f>'1.27 GW Electrolyser H2 Prod. '!Q150</f>
        <v>7.7315814612974743</v>
      </c>
      <c r="P8" s="1954">
        <f>'1.27 GW Electrolyser H2 Prod. '!R150</f>
        <v>7.518014112760377</v>
      </c>
      <c r="Q8" s="1954">
        <f>'1.27 GW Electrolyser H2 Prod. '!S150</f>
        <v>7.3267645928955325</v>
      </c>
      <c r="R8" s="1954">
        <f>'1.27 GW Electrolyser H2 Prod. '!T150</f>
        <v>7.1540353896172846</v>
      </c>
      <c r="S8" s="1954">
        <f>'1.27 GW Electrolyser H2 Prod. '!U150</f>
        <v>6.9968905552624792</v>
      </c>
      <c r="T8" s="1954">
        <f>'1.27 GW Electrolyser H2 Prod. '!V150</f>
        <v>6.853017600000002</v>
      </c>
      <c r="U8" s="1954">
        <f>'1.27 GW Electrolyser H2 Prod. '!W150</f>
        <v>6.7205655607125543</v>
      </c>
      <c r="V8" s="1954">
        <f>'1.27 GW Electrolyser H2 Prod. '!X150</f>
        <v>6.5980319326381665</v>
      </c>
      <c r="W8" s="1954">
        <f>'1.27 GW Electrolyser H2 Prod. '!Y150</f>
        <v>6.4841818860582165</v>
      </c>
      <c r="X8" s="1954">
        <f>'1.27 GW Electrolyser H2 Prod. '!Z150</f>
        <v>6.377989373430677</v>
      </c>
      <c r="Y8" s="1954">
        <f>'1.27 GW Electrolyser H2 Prod. '!AA150</f>
        <v>6.2785934210739427</v>
      </c>
      <c r="Z8" s="1954">
        <f>'1.27 GW Electrolyser H2 Prod. '!AB150</f>
        <v>6.1852651690379803</v>
      </c>
      <c r="AA8" s="1954">
        <f>'1.27 GW Electrolyser H2 Prod. '!AC150</f>
        <v>6.097382657809697</v>
      </c>
      <c r="AB8" s="1954">
        <f>'1.27 GW Electrolyser H2 Prod. '!AD150</f>
        <v>6.0144112902083009</v>
      </c>
      <c r="AC8" s="1954">
        <f>'1.27 GW Electrolyser H2 Prod. '!AE150</f>
        <v>5.9358885124699867</v>
      </c>
      <c r="AD8" s="1954">
        <f>'1.27 GW Electrolyser H2 Prod. '!AF150</f>
        <v>5.8614116743164244</v>
      </c>
      <c r="AE8" s="1954">
        <f>'1.27 GW Electrolyser H2 Prod. '!AG150</f>
        <v>5.7906283136955441</v>
      </c>
      <c r="AF8" s="1954">
        <f>'1.27 GW Electrolyser H2 Prod. '!AH150</f>
        <v>5.723228311693827</v>
      </c>
      <c r="AG8" s="1954">
        <f>'1.27 GW Electrolyser H2 Prod. '!AI150</f>
        <v>5.6589375048697983</v>
      </c>
      <c r="AH8" s="1954">
        <f>'1.27 GW Electrolyser H2 Prod. '!AJ150</f>
        <v>5.5975124442099835</v>
      </c>
      <c r="AI8" s="1954">
        <f>'1.27 GW Electrolyser H2 Prod. '!AK150</f>
        <v>5.5387360641707195</v>
      </c>
      <c r="AJ8" s="1954">
        <f>'1.27 GW Electrolyser H2 Prod. '!AL150</f>
        <v>5.4824140800000025</v>
      </c>
      <c r="AK8" s="1954">
        <f>'1.27 GW Electrolyser H2 Prod. '!AM150</f>
        <v>5.4283719723110275</v>
      </c>
      <c r="AL8" s="1954">
        <f>'1.27 GW Electrolyser H2 Prod. '!AN150</f>
        <v>5.3764524485700429</v>
      </c>
      <c r="AM8" s="1954">
        <f>'1.27 GW Electrolyser H2 Prod. '!AO150</f>
        <v>5.3265132944793274</v>
      </c>
      <c r="AN8" s="1954">
        <f>'1.27 GW Electrolyser H2 Prod. '!AP150</f>
        <v>5.2784255461105341</v>
      </c>
      <c r="AO8" s="1954">
        <f>'1.27 GW Electrolyser H2 Prod. '!AQ150</f>
        <v>5.2320719274584775</v>
      </c>
      <c r="AP8" s="1954">
        <f>'1.27 GW Electrolyser H2 Prod. '!AR150</f>
        <v>5.1873455088465734</v>
      </c>
      <c r="AQ8" s="1954">
        <f>'1.27 GW Electrolyser H2 Prod. '!AS150</f>
        <v>5.1441485500588024</v>
      </c>
      <c r="AR8" s="1954">
        <f>'1.27 GW Electrolyser H2 Prod. '!AT150</f>
        <v>5.1023914987445416</v>
      </c>
      <c r="AS8" s="1954">
        <f>'1.27 GW Electrolyser H2 Prod. '!AU150</f>
        <v>5.0619921199479663</v>
      </c>
      <c r="AT8" s="1954">
        <f>'1.27 GW Electrolyser H2 Prod. '!AV150</f>
        <v>5.0228747368591531</v>
      </c>
      <c r="AU8" s="1954">
        <f>'1.27 GW Electrolyser H2 Prod. '!AW150</f>
        <v>4.9849695663008511</v>
      </c>
      <c r="AV8" s="1954">
        <f>'1.27 GW Electrolyser H2 Prod. '!AX150</f>
        <v>4.9482121352303841</v>
      </c>
      <c r="AW8" s="1954">
        <f>'1.27 GW Electrolyser H2 Prod. '!AY150</f>
        <v>4.9125427667861228</v>
      </c>
      <c r="AX8" s="1954">
        <f>'1.27 GW Electrolyser H2 Prod. '!AZ150</f>
        <v>4.8779061262477574</v>
      </c>
      <c r="AY8" s="1954">
        <f>'1.27 GW Electrolyser H2 Prod. '!BA150</f>
        <v>4.8442508187912159</v>
      </c>
      <c r="AZ8" s="1954">
        <f>'1.27 GW Electrolyser H2 Prod. '!BB150</f>
        <v>4.8115290321666411</v>
      </c>
      <c r="BA8" s="1954">
        <f>'1.27 GW Electrolyser H2 Prod. '!BC150</f>
        <v>4.7796962184620346</v>
      </c>
      <c r="BB8" s="1954">
        <f>'1.27 GW Electrolyser H2 Prod. '!BD150</f>
        <v>4.7487108099759894</v>
      </c>
      <c r="BC8" s="1954">
        <f>'1.27 GW Electrolyser H2 Prod. '!BE150</f>
        <v>4.7185339649423543</v>
      </c>
      <c r="BD8" s="1954">
        <f>'1.27 GW Electrolyser H2 Prod. '!BF150</f>
        <v>4.6891293394531406</v>
      </c>
      <c r="BE8" s="1954">
        <f>'1.27 GW Electrolyser H2 Prod. '!BG150</f>
        <v>4.6604628824340599</v>
      </c>
      <c r="BF8" s="1954">
        <f>'1.27 GW Electrolyser H2 Prod. '!BH150</f>
        <v>4.632502650956436</v>
      </c>
      <c r="BG8" s="1954">
        <f>'1.27 GW Electrolyser H2 Prod. '!BI150</f>
        <v>4.605218643533048</v>
      </c>
      <c r="BH8" s="1954">
        <f>'1.27 GW Electrolyser H2 Prod. '!BJ150</f>
        <v>4.5785826493550612</v>
      </c>
      <c r="BI8" s="1954">
        <f>'1.27 GW Electrolyser H2 Prod. '!BK150</f>
        <v>4.5525681116911407</v>
      </c>
      <c r="BJ8" s="1954">
        <f>'1.27 GW Electrolyser H2 Prod. '!BL150</f>
        <v>4.527150003895839</v>
      </c>
      <c r="BK8" s="1954">
        <f>'1.27 GW Electrolyser H2 Prod. '!BM150</f>
        <v>4.5023047166681494</v>
      </c>
      <c r="BL8" s="2009">
        <f>'1.27 GW Electrolyser H2 Prod. '!BN150</f>
        <v>4.4780099553679866</v>
      </c>
    </row>
    <row r="9" spans="1:67" ht="18" customHeight="1" x14ac:dyDescent="0.2">
      <c r="A9" s="4305"/>
      <c r="B9" s="29" t="str">
        <f>'1.27 GW Electrolyser H2 Prod. '!D717</f>
        <v>High Price Range</v>
      </c>
      <c r="C9" s="47">
        <f t="shared" ref="C9:C10" si="1">C6</f>
        <v>0.85</v>
      </c>
      <c r="D9" s="1937"/>
      <c r="E9" s="1999">
        <f>'1.27 GW Electrolyser H2 Prod. '!G151</f>
        <v>16.730999999999998</v>
      </c>
      <c r="F9" s="1939">
        <f>'1.27 GW Electrolyser H2 Prod. '!H151</f>
        <v>14.221349999999997</v>
      </c>
      <c r="G9" s="1939">
        <f>'1.27 GW Electrolyser H2 Prod. '!I151</f>
        <v>12.931638132799836</v>
      </c>
      <c r="H9" s="1939">
        <f>'1.27 GW Electrolyser H2 Prod. '!J151</f>
        <v>12.088147499999998</v>
      </c>
      <c r="I9" s="1939">
        <f>'1.27 GW Electrolyser H2 Prod. '!K151</f>
        <v>11.471962530976066</v>
      </c>
      <c r="J9" s="1939">
        <f>'1.27 GW Electrolyser H2 Prod. '!L151</f>
        <v>10.991892412879862</v>
      </c>
      <c r="K9" s="1939">
        <f>'1.27 GW Electrolyser H2 Prod. '!M151</f>
        <v>10.601706401361154</v>
      </c>
      <c r="L9" s="1939">
        <f>'1.27 GW Electrolyser H2 Prod. '!N151</f>
        <v>10.274925374999997</v>
      </c>
      <c r="M9" s="1939">
        <f>'1.27 GW Electrolyser H2 Prod. '!O151</f>
        <v>9.9950549756549449</v>
      </c>
      <c r="N9" s="1939">
        <f>'1.27 GW Electrolyser H2 Prod. '!P151</f>
        <v>9.7511681513296562</v>
      </c>
      <c r="O9" s="1939">
        <f>'1.27 GW Electrolyser H2 Prod. '!Q151</f>
        <v>9.5356762813799296</v>
      </c>
      <c r="P9" s="1939">
        <f>'1.27 GW Electrolyser H2 Prod. '!R151</f>
        <v>9.3431085509478802</v>
      </c>
      <c r="Q9" s="1939">
        <f>'1.27 GW Electrolyser H2 Prod. '!S151</f>
        <v>9.1693993676502608</v>
      </c>
      <c r="R9" s="1939">
        <f>'1.27 GW Electrolyser H2 Prod. '!T151</f>
        <v>9.0114504411569811</v>
      </c>
      <c r="S9" s="1939">
        <f>'1.27 GW Electrolyser H2 Prod. '!U151</f>
        <v>8.8668500462387811</v>
      </c>
      <c r="T9" s="1939">
        <f>'1.27 GW Electrolyser H2 Prod. '!V151</f>
        <v>8.7336865687499969</v>
      </c>
      <c r="U9" s="1939">
        <f>'1.27 GW Electrolyser H2 Prod. '!W151</f>
        <v>8.6104208870099725</v>
      </c>
      <c r="V9" s="1939">
        <f>'1.27 GW Electrolyser H2 Prod. '!X151</f>
        <v>8.4957967293067025</v>
      </c>
      <c r="W9" s="1939">
        <f>'1.27 GW Electrolyser H2 Prod. '!Y151</f>
        <v>8.3887762695478028</v>
      </c>
      <c r="X9" s="1939">
        <f>'1.27 GW Electrolyser H2 Prod. '!Z151</f>
        <v>8.2884929286302071</v>
      </c>
      <c r="Y9" s="1939">
        <f>'1.27 GW Electrolyser H2 Prod. '!AA151</f>
        <v>8.1942161719317461</v>
      </c>
      <c r="Z9" s="1939">
        <f>'1.27 GW Electrolyser H2 Prod. '!AB151</f>
        <v>8.1053248391729404</v>
      </c>
      <c r="AA9" s="1939">
        <f>'1.27 GW Electrolyser H2 Prod. '!AC151</f>
        <v>8.0212866522045481</v>
      </c>
      <c r="AB9" s="1939">
        <f>'1.27 GW Electrolyser H2 Prod. '!AD151</f>
        <v>7.9416422683056975</v>
      </c>
      <c r="AC9" s="1939">
        <f>'1.27 GW Electrolyser H2 Prod. '!AE151</f>
        <v>7.8659927268016743</v>
      </c>
      <c r="AD9" s="1939">
        <f>'1.27 GW Electrolyser H2 Prod. '!AF151</f>
        <v>7.7939894625027195</v>
      </c>
      <c r="AE9" s="1939">
        <f>'1.27 GW Electrolyser H2 Prod. '!AG151</f>
        <v>7.7253262842992187</v>
      </c>
      <c r="AF9" s="1939">
        <f>'1.27 GW Electrolyser H2 Prod. '!AH151</f>
        <v>7.6597328749834341</v>
      </c>
      <c r="AG9" s="1939">
        <f>'1.27 GW Electrolyser H2 Prod. '!AI151</f>
        <v>7.5969694806770613</v>
      </c>
      <c r="AH9" s="1939">
        <f>'1.27 GW Electrolyser H2 Prod. '!AJ151</f>
        <v>7.536822539302964</v>
      </c>
      <c r="AI9" s="1939">
        <f>'1.27 GW Electrolyser H2 Prod. '!AK151</f>
        <v>7.4791010567818619</v>
      </c>
      <c r="AJ9" s="1939">
        <f>'1.27 GW Electrolyser H2 Prod. '!AL151</f>
        <v>7.4236335834374971</v>
      </c>
      <c r="AK9" s="1939">
        <f>'1.27 GW Electrolyser H2 Prod. '!AM151</f>
        <v>7.3702656758309528</v>
      </c>
      <c r="AL9" s="1939">
        <f>'1.27 GW Electrolyser H2 Prod. '!AN151</f>
        <v>7.3188577539584765</v>
      </c>
      <c r="AM9" s="1939">
        <f>'1.27 GW Electrolyser H2 Prod. '!AO151</f>
        <v>7.2692832825787033</v>
      </c>
      <c r="AN9" s="1939">
        <f>'1.27 GW Electrolyser H2 Prod. '!AP151</f>
        <v>7.221427219910697</v>
      </c>
      <c r="AO9" s="1939">
        <f>'1.27 GW Electrolyser H2 Prod. '!AQ151</f>
        <v>7.175184688163017</v>
      </c>
      <c r="AP9" s="1939">
        <f>'1.27 GW Electrolyser H2 Prod. '!AR151</f>
        <v>7.1304598291156331</v>
      </c>
      <c r="AQ9" s="1939">
        <f>'1.27 GW Electrolyser H2 Prod. '!AS151</f>
        <v>7.0871648148692143</v>
      </c>
      <c r="AR9" s="1939">
        <f>'1.27 GW Electrolyser H2 Prod. '!AT151</f>
        <v>7.0452189893356767</v>
      </c>
      <c r="AS9" s="1939">
        <f>'1.27 GW Electrolyser H2 Prod. '!AU151</f>
        <v>7.0045481203959898</v>
      </c>
      <c r="AT9" s="1939">
        <f>'1.27 GW Electrolyser H2 Prod. '!AV151</f>
        <v>6.9650837461419837</v>
      </c>
      <c r="AU9" s="1939">
        <f>'1.27 GW Electrolyser H2 Prod. '!AW151</f>
        <v>6.9267626014348194</v>
      </c>
      <c r="AV9" s="1939">
        <f>'1.27 GW Electrolyser H2 Prod. '!AX151</f>
        <v>6.8895261132969985</v>
      </c>
      <c r="AW9" s="1939">
        <f>'1.27 GW Electrolyser H2 Prod. '!AY151</f>
        <v>6.8533199555172688</v>
      </c>
      <c r="AX9" s="1939">
        <f>'1.27 GW Electrolyser H2 Prod. '!AZ151</f>
        <v>6.8180936543738655</v>
      </c>
      <c r="AY9" s="1939">
        <f>'1.27 GW Electrolyser H2 Prod. '!BA151</f>
        <v>6.7838002386381611</v>
      </c>
      <c r="AZ9" s="1939">
        <f>'1.27 GW Electrolyser H2 Prod. '!BB151</f>
        <v>6.7503959280598433</v>
      </c>
      <c r="BA9" s="1939">
        <f>'1.27 GW Electrolyser H2 Prod. '!BC151</f>
        <v>6.7178398553978891</v>
      </c>
      <c r="BB9" s="1939">
        <f>'1.27 GW Electrolyser H2 Prod. '!BD151</f>
        <v>6.6860938177814235</v>
      </c>
      <c r="BC9" s="1939">
        <f>'1.27 GW Electrolyser H2 Prod. '!BE151</f>
        <v>6.6551220537872444</v>
      </c>
      <c r="BD9" s="1939">
        <f>'1.27 GW Electrolyser H2 Prod. '!BF151</f>
        <v>6.6248910431273114</v>
      </c>
      <c r="BE9" s="1939">
        <f>'1.27 GW Electrolyser H2 Prod. '!BG151</f>
        <v>6.5953693262667237</v>
      </c>
      <c r="BF9" s="1939">
        <f>'1.27 GW Electrolyser H2 Prod. '!BH151</f>
        <v>6.5665273416543357</v>
      </c>
      <c r="BG9" s="1939">
        <f>'1.27 GW Electrolyser H2 Prod. '!BI151</f>
        <v>6.5383372785552423</v>
      </c>
      <c r="BH9" s="1939">
        <f>'1.27 GW Electrolyser H2 Prod. '!BJ151</f>
        <v>6.5107729437359181</v>
      </c>
      <c r="BI9" s="1939">
        <f>'1.27 GW Electrolyser H2 Prod. '!BK151</f>
        <v>6.4838096404764052</v>
      </c>
      <c r="BJ9" s="1939">
        <f>'1.27 GW Electrolyser H2 Prod. '!BL151</f>
        <v>6.4574240585755023</v>
      </c>
      <c r="BK9" s="1939">
        <f>'1.27 GW Electrolyser H2 Prod. '!BM151</f>
        <v>6.4315941741795672</v>
      </c>
      <c r="BL9" s="2008">
        <f>'1.27 GW Electrolyser H2 Prod. '!BN151</f>
        <v>6.4062991584075188</v>
      </c>
    </row>
    <row r="10" spans="1:67" ht="18" customHeight="1" thickBot="1" x14ac:dyDescent="0.25">
      <c r="A10" s="4305"/>
      <c r="B10" s="1893" t="str">
        <f>'1.27 GW Electrolyser H2 Prod. '!D718</f>
        <v>High Price Range</v>
      </c>
      <c r="C10" s="1993">
        <f t="shared" si="1"/>
        <v>0.9</v>
      </c>
      <c r="D10" s="1994"/>
      <c r="E10" s="1997">
        <f>'1.27 GW Electrolyser H2 Prod. '!G152</f>
        <v>16.730999999999998</v>
      </c>
      <c r="F10" s="1996">
        <f>'1.27 GW Electrolyser H2 Prod. '!H152</f>
        <v>15.057899999999998</v>
      </c>
      <c r="G10" s="1996">
        <f>'1.27 GW Electrolyser H2 Prod. '!I152</f>
        <v>14.157872356991788</v>
      </c>
      <c r="H10" s="1996">
        <f>'1.27 GW Electrolyser H2 Prod. '!J152</f>
        <v>13.552109999999999</v>
      </c>
      <c r="I10" s="1996">
        <f>'1.27 GW Electrolyser H2 Prod. '!K152</f>
        <v>13.100150840434511</v>
      </c>
      <c r="J10" s="1996">
        <f>'1.27 GW Electrolyser H2 Prod. '!L152</f>
        <v>12.742085121292611</v>
      </c>
      <c r="K10" s="1996">
        <f>'1.27 GW Electrolyser H2 Prod. '!M152</f>
        <v>12.44699121035689</v>
      </c>
      <c r="L10" s="1996">
        <f>'1.27 GW Electrolyser H2 Prod. '!N152</f>
        <v>12.196899</v>
      </c>
      <c r="M10" s="1996">
        <f>'1.27 GW Electrolyser H2 Prod. '!O152</f>
        <v>11.980476341932476</v>
      </c>
      <c r="N10" s="1996">
        <f>'1.27 GW Electrolyser H2 Prod. '!P152</f>
        <v>11.790135756391059</v>
      </c>
      <c r="O10" s="1996">
        <f>'1.27 GW Electrolyser H2 Prod. '!Q152</f>
        <v>11.620558185092907</v>
      </c>
      <c r="P10" s="1996">
        <f>'1.27 GW Electrolyser H2 Prod. '!R152</f>
        <v>11.467876609163349</v>
      </c>
      <c r="Q10" s="1996">
        <f>'1.27 GW Electrolyser H2 Prod. '!S152</f>
        <v>11.329195305941195</v>
      </c>
      <c r="R10" s="1996">
        <f>'1.27 GW Electrolyser H2 Prod. '!T152</f>
        <v>11.202292089321203</v>
      </c>
      <c r="S10" s="1996">
        <f>'1.27 GW Electrolyser H2 Prod. '!U152</f>
        <v>11.085426062770338</v>
      </c>
      <c r="T10" s="1996">
        <f>'1.27 GW Electrolyser H2 Prod. '!V152</f>
        <v>10.977209100000001</v>
      </c>
      <c r="U10" s="1996">
        <f>'1.27 GW Electrolyser H2 Prod. '!W152</f>
        <v>10.876517346851957</v>
      </c>
      <c r="V10" s="1996">
        <f>'1.27 GW Electrolyser H2 Prod. '!X152</f>
        <v>10.78242870773923</v>
      </c>
      <c r="W10" s="1996">
        <f>'1.27 GW Electrolyser H2 Prod. '!Y152</f>
        <v>10.694177695712659</v>
      </c>
      <c r="X10" s="1996">
        <f>'1.27 GW Electrolyser H2 Prod. '!Z152</f>
        <v>10.611122180751952</v>
      </c>
      <c r="Y10" s="1996">
        <f>'1.27 GW Electrolyser H2 Prod. '!AA152</f>
        <v>10.532718473781102</v>
      </c>
      <c r="Z10" s="1996">
        <f>'1.27 GW Electrolyser H2 Prod. '!AB152</f>
        <v>10.458502366583618</v>
      </c>
      <c r="AA10" s="1996">
        <f>'1.27 GW Electrolyser H2 Prod. '!AC152</f>
        <v>10.388074502740682</v>
      </c>
      <c r="AB10" s="1996">
        <f>'1.27 GW Electrolyser H2 Prod. '!AD152</f>
        <v>10.321088948247015</v>
      </c>
      <c r="AC10" s="1996">
        <f>'1.27 GW Electrolyser H2 Prod. '!AE152</f>
        <v>10.257244160070348</v>
      </c>
      <c r="AD10" s="1996">
        <f>'1.27 GW Electrolyser H2 Prod. '!AF152</f>
        <v>10.196275775347075</v>
      </c>
      <c r="AE10" s="1996">
        <f>'1.27 GW Electrolyser H2 Prod. '!AG152</f>
        <v>10.137950799416647</v>
      </c>
      <c r="AF10" s="1996">
        <f>'1.27 GW Electrolyser H2 Prod. '!AH152</f>
        <v>10.082062880389083</v>
      </c>
      <c r="AG10" s="1996">
        <f>'1.27 GW Electrolyser H2 Prod. '!AI152</f>
        <v>10.028428436167324</v>
      </c>
      <c r="AH10" s="1996">
        <f>'1.27 GW Electrolyser H2 Prod. '!AJ152</f>
        <v>9.9768834564933044</v>
      </c>
      <c r="AI10" s="1996">
        <f>'1.27 GW Electrolyser H2 Prod. '!AK152</f>
        <v>9.9272808441183038</v>
      </c>
      <c r="AJ10" s="1996">
        <f>'1.27 GW Electrolyser H2 Prod. '!AL152</f>
        <v>9.8794881900000018</v>
      </c>
      <c r="AK10" s="1996">
        <f>'1.27 GW Electrolyser H2 Prod. '!AM152</f>
        <v>9.8333859005165021</v>
      </c>
      <c r="AL10" s="1996">
        <f>'1.27 GW Electrolyser H2 Prod. '!AN152</f>
        <v>9.7888656121667612</v>
      </c>
      <c r="AM10" s="1996">
        <f>'1.27 GW Electrolyser H2 Prod. '!AO152</f>
        <v>9.7458288425819006</v>
      </c>
      <c r="AN10" s="1996">
        <f>'1.27 GW Electrolyser H2 Prod. '!AP152</f>
        <v>9.7041858369653067</v>
      </c>
      <c r="AO10" s="1996">
        <f>'1.27 GW Electrolyser H2 Prod. '!AQ152</f>
        <v>9.6638545770772275</v>
      </c>
      <c r="AP10" s="1996">
        <f>'1.27 GW Electrolyser H2 Prod. '!AR152</f>
        <v>9.6247599261413939</v>
      </c>
      <c r="AQ10" s="1996">
        <f>'1.27 GW Electrolyser H2 Prod. '!AS152</f>
        <v>9.5868328879891216</v>
      </c>
      <c r="AR10" s="1996">
        <f>'1.27 GW Electrolyser H2 Prod. '!AT152</f>
        <v>9.5500099626767572</v>
      </c>
      <c r="AS10" s="1996">
        <f>'1.27 GW Electrolyser H2 Prod. '!AU152</f>
        <v>9.5142325839445334</v>
      </c>
      <c r="AT10" s="1996">
        <f>'1.27 GW Electrolyser H2 Prod. '!AV152</f>
        <v>9.4794466264029911</v>
      </c>
      <c r="AU10" s="1996">
        <f>'1.27 GW Electrolyser H2 Prod. '!AW152</f>
        <v>9.4456019723686442</v>
      </c>
      <c r="AV10" s="1996">
        <f>'1.27 GW Electrolyser H2 Prod. '!AX152</f>
        <v>9.4126521299252559</v>
      </c>
      <c r="AW10" s="1996">
        <f>'1.27 GW Electrolyser H2 Prod. '!AY152</f>
        <v>9.3805538951391139</v>
      </c>
      <c r="AX10" s="1996">
        <f>'1.27 GW Electrolyser H2 Prod. '!AZ152</f>
        <v>9.3492670524666135</v>
      </c>
      <c r="AY10" s="1996">
        <f>'1.27 GW Electrolyser H2 Prod. '!BA152</f>
        <v>9.3187541083083243</v>
      </c>
      <c r="AZ10" s="1996">
        <f>'1.27 GW Electrolyser H2 Prod. '!BB152</f>
        <v>9.2889800534223141</v>
      </c>
      <c r="BA10" s="1996">
        <f>'1.27 GW Electrolyser H2 Prod. '!BC152</f>
        <v>9.2599121505410142</v>
      </c>
      <c r="BB10" s="1996">
        <f>'1.27 GW Electrolyser H2 Prod. '!BD152</f>
        <v>9.2315197440633145</v>
      </c>
      <c r="BC10" s="1996">
        <f>'1.27 GW Electrolyser H2 Prod. '!BE152</f>
        <v>9.2037740891361572</v>
      </c>
      <c r="BD10" s="1996">
        <f>'1.27 GW Electrolyser H2 Prod. '!BF152</f>
        <v>9.1766481978123675</v>
      </c>
      <c r="BE10" s="1996">
        <f>'1.27 GW Electrolyser H2 Prod. '!BG152</f>
        <v>9.1501167002862047</v>
      </c>
      <c r="BF10" s="1996">
        <f>'1.27 GW Electrolyser H2 Prod. '!BH152</f>
        <v>9.1241557194749827</v>
      </c>
      <c r="BG10" s="1996">
        <f>'1.27 GW Electrolyser H2 Prod. '!BI152</f>
        <v>9.0987427574420536</v>
      </c>
      <c r="BH10" s="1996">
        <f>'1.27 GW Electrolyser H2 Prod. '!BJ152</f>
        <v>9.0738565923501735</v>
      </c>
      <c r="BI10" s="1996">
        <f>'1.27 GW Electrolyser H2 Prod. '!BK152</f>
        <v>9.0494771847999758</v>
      </c>
      <c r="BJ10" s="1996">
        <f>'1.27 GW Electrolyser H2 Prod. '!BL152</f>
        <v>9.0255855925505948</v>
      </c>
      <c r="BK10" s="1996">
        <f>'1.27 GW Electrolyser H2 Prod. '!BM152</f>
        <v>9.0021638927419509</v>
      </c>
      <c r="BL10" s="2010">
        <f>'1.27 GW Electrolyser H2 Prod. '!BN152</f>
        <v>8.9791951108439729</v>
      </c>
    </row>
    <row r="11" spans="1:67" ht="15" customHeight="1" x14ac:dyDescent="0.2">
      <c r="A11" s="4304" t="s">
        <v>1490</v>
      </c>
      <c r="B11" s="20" t="str">
        <f t="shared" ref="B11:C16" si="2">B5</f>
        <v>Low Price Range</v>
      </c>
      <c r="C11" s="833">
        <f t="shared" si="2"/>
        <v>0.8</v>
      </c>
      <c r="D11" s="1916"/>
      <c r="E11" s="2011">
        <f>'2.54 GW Electrolyser H2 Prod.'!G139</f>
        <v>5.3482000000000003</v>
      </c>
      <c r="F11" s="1952">
        <f>'2.54 GW Electrolyser H2 Prod.'!H139</f>
        <v>4.2785600000000006</v>
      </c>
      <c r="G11" s="1952">
        <f>'2.54 GW Electrolyser H2 Prod.'!I139</f>
        <v>3.7549910232002954</v>
      </c>
      <c r="H11" s="1952">
        <f>'2.54 GW Electrolyser H2 Prod.'!J139</f>
        <v>3.422848000000001</v>
      </c>
      <c r="I11" s="1952">
        <f>'2.54 GW Electrolyser H2 Prod.'!K139</f>
        <v>3.1855876411098736</v>
      </c>
      <c r="J11" s="1952">
        <f>'2.54 GW Electrolyser H2 Prod.'!L139</f>
        <v>3.0039928185602367</v>
      </c>
      <c r="K11" s="1952">
        <f>'2.54 GW Electrolyser H2 Prod.'!M139</f>
        <v>2.8585568757658808</v>
      </c>
      <c r="L11" s="1952">
        <f>'2.54 GW Electrolyser H2 Prod.'!N139</f>
        <v>2.7382784000000009</v>
      </c>
      <c r="M11" s="1952">
        <f>'2.54 GW Electrolyser H2 Prod.'!O139</f>
        <v>2.6363931012891819</v>
      </c>
      <c r="N11" s="1952">
        <f>'2.54 GW Electrolyser H2 Prod.'!P139</f>
        <v>2.548470112887899</v>
      </c>
      <c r="O11" s="1952">
        <f>'2.54 GW Electrolyser H2 Prod.'!Q139</f>
        <v>2.4714627919019283</v>
      </c>
      <c r="P11" s="1952">
        <f>'2.54 GW Electrolyser H2 Prod.'!R139</f>
        <v>2.4031942548481893</v>
      </c>
      <c r="Q11" s="1952">
        <f>'2.54 GW Electrolyser H2 Prod.'!S139</f>
        <v>2.342059792942675</v>
      </c>
      <c r="R11" s="1952">
        <f>'2.54 GW Electrolyser H2 Prod.'!T139</f>
        <v>2.2868455006127051</v>
      </c>
      <c r="S11" s="1952">
        <f>'2.54 GW Electrolyser H2 Prod.'!U139</f>
        <v>2.2366128783488612</v>
      </c>
      <c r="T11" s="1952">
        <f>'2.54 GW Electrolyser H2 Prod.'!V139</f>
        <v>2.1906227200000012</v>
      </c>
      <c r="U11" s="1952">
        <f>'2.54 GW Electrolyser H2 Prod.'!W139</f>
        <v>2.148283350176492</v>
      </c>
      <c r="V11" s="1952">
        <f>'2.54 GW Electrolyser H2 Prod.'!X139</f>
        <v>2.1091144810313458</v>
      </c>
      <c r="W11" s="1952">
        <f>'2.54 GW Electrolyser H2 Prod.'!Y139</f>
        <v>2.0727213892186098</v>
      </c>
      <c r="X11" s="1952">
        <f>'2.54 GW Electrolyser H2 Prod.'!Z139</f>
        <v>2.0387760903103191</v>
      </c>
      <c r="Y11" s="1952">
        <f>'2.54 GW Electrolyser H2 Prod.'!AA139</f>
        <v>2.0070033670783376</v>
      </c>
      <c r="Z11" s="1952">
        <f>'2.54 GW Electrolyser H2 Prod.'!AB139</f>
        <v>1.9771702335215426</v>
      </c>
      <c r="AA11" s="1952">
        <f>'2.54 GW Electrolyser H2 Prod.'!AC139</f>
        <v>1.9490778752314759</v>
      </c>
      <c r="AB11" s="1952">
        <f>'2.54 GW Electrolyser H2 Prod.'!AD139</f>
        <v>1.9225554038785513</v>
      </c>
      <c r="AC11" s="1952">
        <f>'2.54 GW Electrolyser H2 Prod.'!AE139</f>
        <v>1.8974549603963893</v>
      </c>
      <c r="AD11" s="1952">
        <f>'2.54 GW Electrolyser H2 Prod.'!AF139</f>
        <v>1.8736478343541394</v>
      </c>
      <c r="AE11" s="1952">
        <f>'2.54 GW Electrolyser H2 Prod.'!AG139</f>
        <v>1.8510213583949862</v>
      </c>
      <c r="AF11" s="1952">
        <f>'2.54 GW Electrolyser H2 Prod.'!AH139</f>
        <v>1.8294764004901638</v>
      </c>
      <c r="AG11" s="1952">
        <f>'2.54 GW Electrolyser H2 Prod.'!AI139</f>
        <v>1.8089253220694914</v>
      </c>
      <c r="AH11" s="1952">
        <f>'2.54 GW Electrolyser H2 Prod.'!AJ139</f>
        <v>1.7892903026790892</v>
      </c>
      <c r="AI11" s="1952">
        <f>'2.54 GW Electrolyser H2 Prod.'!AK139</f>
        <v>1.7705019555554269</v>
      </c>
      <c r="AJ11" s="1952">
        <f>'2.54 GW Electrolyser H2 Prod.'!AL139</f>
        <v>1.7524981760000011</v>
      </c>
      <c r="AK11" s="1952">
        <f>'2.54 GW Electrolyser H2 Prod.'!AM139</f>
        <v>1.7352231774737819</v>
      </c>
      <c r="AL11" s="1952">
        <f>'2.54 GW Electrolyser H2 Prod.'!AN139</f>
        <v>1.7186266801411936</v>
      </c>
      <c r="AM11" s="1952">
        <f>'2.54 GW Electrolyser H2 Prod.'!AO139</f>
        <v>1.7026632240472384</v>
      </c>
      <c r="AN11" s="1952">
        <f>'2.54 GW Electrolyser H2 Prod.'!AP139</f>
        <v>1.6872915848250769</v>
      </c>
      <c r="AO11" s="1952">
        <f>'2.54 GW Electrolyser H2 Prod.'!AQ139</f>
        <v>1.672474274247411</v>
      </c>
      <c r="AP11" s="1952">
        <f>'2.54 GW Electrolyser H2 Prod.'!AR139</f>
        <v>1.6581771113748878</v>
      </c>
      <c r="AQ11" s="1952">
        <f>'2.54 GW Electrolyser H2 Prod.'!AS139</f>
        <v>1.6443688527538396</v>
      </c>
      <c r="AR11" s="1952">
        <f>'2.54 GW Electrolyser H2 Prod.'!AT139</f>
        <v>1.6310208722482553</v>
      </c>
      <c r="AS11" s="1952">
        <f>'2.54 GW Electrolyser H2 Prod.'!AU139</f>
        <v>1.6181068827867862</v>
      </c>
      <c r="AT11" s="1952">
        <f>'2.54 GW Electrolyser H2 Prod.'!AV139</f>
        <v>1.6056026936626697</v>
      </c>
      <c r="AU11" s="1952">
        <f>'2.54 GW Electrolyser H2 Prod.'!AW139</f>
        <v>1.5934859981166827</v>
      </c>
      <c r="AV11" s="1952">
        <f>'2.54 GW Electrolyser H2 Prod.'!AX139</f>
        <v>1.5817361868172342</v>
      </c>
      <c r="AW11" s="1952">
        <f>'2.54 GW Electrolyser H2 Prod.'!AY139</f>
        <v>1.570334183570949</v>
      </c>
      <c r="AX11" s="1952">
        <f>'2.54 GW Electrolyser H2 Prod.'!AZ139</f>
        <v>1.5592623001851809</v>
      </c>
      <c r="AY11" s="1952">
        <f>'2.54 GW Electrolyser H2 Prod.'!BA139</f>
        <v>1.5485041078871069</v>
      </c>
      <c r="AZ11" s="1952">
        <f>'2.54 GW Electrolyser H2 Prod.'!BB139</f>
        <v>1.5380443231028411</v>
      </c>
      <c r="BA11" s="1952">
        <f>'2.54 GW Electrolyser H2 Prod.'!BC139</f>
        <v>1.5278687057305995</v>
      </c>
      <c r="BB11" s="1952">
        <f>'2.54 GW Electrolyser H2 Prod.'!BD139</f>
        <v>1.5179639683171113</v>
      </c>
      <c r="BC11" s="1952">
        <f>'2.54 GW Electrolyser H2 Prod.'!BE139</f>
        <v>1.5083176947764452</v>
      </c>
      <c r="BD11" s="1952">
        <f>'2.54 GW Electrolyser H2 Prod.'!BF139</f>
        <v>1.4989182674833117</v>
      </c>
      <c r="BE11" s="1952">
        <f>'2.54 GW Electrolyser H2 Prod.'!BG139</f>
        <v>1.4897548017353321</v>
      </c>
      <c r="BF11" s="1952">
        <f>'2.54 GW Electrolyser H2 Prod.'!BH139</f>
        <v>1.4808170867159891</v>
      </c>
      <c r="BG11" s="1952">
        <f>'2.54 GW Electrolyser H2 Prod.'!BI139</f>
        <v>1.4720955322062907</v>
      </c>
      <c r="BH11" s="1952">
        <f>'2.54 GW Electrolyser H2 Prod.'!BJ139</f>
        <v>1.463581120392131</v>
      </c>
      <c r="BI11" s="1952">
        <f>'2.54 GW Electrolyser H2 Prod.'!BK139</f>
        <v>1.4552653621987068</v>
      </c>
      <c r="BJ11" s="1952">
        <f>'2.54 GW Electrolyser H2 Prod.'!BL139</f>
        <v>1.4471402576555932</v>
      </c>
      <c r="BK11" s="1952">
        <f>'2.54 GW Electrolyser H2 Prod.'!BM139</f>
        <v>1.439198259858024</v>
      </c>
      <c r="BL11" s="2007">
        <f>'2.54 GW Electrolyser H2 Prod.'!BN139</f>
        <v>1.4314322421432712</v>
      </c>
    </row>
    <row r="12" spans="1:67" ht="16" x14ac:dyDescent="0.2">
      <c r="A12" s="4305"/>
      <c r="B12" s="20" t="str">
        <f t="shared" si="2"/>
        <v>Low Price Range</v>
      </c>
      <c r="C12" s="833">
        <f t="shared" si="2"/>
        <v>0.85</v>
      </c>
      <c r="D12" s="1916"/>
      <c r="E12" s="1999">
        <f>'2.54 GW Electrolyser H2 Prod.'!G140</f>
        <v>5.3482000000000003</v>
      </c>
      <c r="F12" s="1939">
        <f>'2.54 GW Electrolyser H2 Prod.'!H140</f>
        <v>4.5459700000000005</v>
      </c>
      <c r="G12" s="1939">
        <f>'2.54 GW Electrolyser H2 Prod.'!I140</f>
        <v>4.1337031296300344</v>
      </c>
      <c r="H12" s="1939">
        <f>'2.54 GW Electrolyser H2 Prod.'!J140</f>
        <v>3.8640744999999996</v>
      </c>
      <c r="I12" s="1939">
        <f>'2.54 GW Electrolyser H2 Prod.'!K140</f>
        <v>3.667105971440213</v>
      </c>
      <c r="J12" s="1939">
        <f>'2.54 GW Electrolyser H2 Prod.'!L140</f>
        <v>3.5136476601855291</v>
      </c>
      <c r="K12" s="1939">
        <f>'2.54 GW Electrolyser H2 Prod.'!M140</f>
        <v>3.3889215334265574</v>
      </c>
      <c r="L12" s="1939">
        <f>'2.54 GW Electrolyser H2 Prod.'!N140</f>
        <v>3.2844633249999999</v>
      </c>
      <c r="M12" s="1939">
        <f>'2.54 GW Electrolyser H2 Prod.'!O140</f>
        <v>3.1950004793973927</v>
      </c>
      <c r="N12" s="1939">
        <f>'2.54 GW Electrolyser H2 Prod.'!P140</f>
        <v>3.1170400757241814</v>
      </c>
      <c r="O12" s="1939">
        <f>'2.54 GW Electrolyser H2 Prod.'!Q140</f>
        <v>3.0481563497744393</v>
      </c>
      <c r="P12" s="1939">
        <f>'2.54 GW Electrolyser H2 Prod.'!R140</f>
        <v>2.986600511157699</v>
      </c>
      <c r="Q12" s="1939">
        <f>'2.54 GW Electrolyser H2 Prod.'!S140</f>
        <v>2.9310729602574339</v>
      </c>
      <c r="R12" s="1939">
        <f>'2.54 GW Electrolyser H2 Prod.'!T140</f>
        <v>2.8805833034125738</v>
      </c>
      <c r="S12" s="1939">
        <f>'2.54 GW Electrolyser H2 Prod.'!U140</f>
        <v>2.8343606130712007</v>
      </c>
      <c r="T12" s="1939">
        <f>'2.54 GW Electrolyser H2 Prod.'!V140</f>
        <v>2.7917938262499997</v>
      </c>
      <c r="U12" s="1939">
        <f>'2.54 GW Electrolyser H2 Prod.'!W140</f>
        <v>2.7523909502066068</v>
      </c>
      <c r="V12" s="1939">
        <f>'2.54 GW Electrolyser H2 Prod.'!X140</f>
        <v>2.7157504074877838</v>
      </c>
      <c r="W12" s="1939">
        <f>'2.54 GW Electrolyser H2 Prod.'!Y140</f>
        <v>2.6815404485563068</v>
      </c>
      <c r="X12" s="1939">
        <f>'2.54 GW Electrolyser H2 Prod.'!Z140</f>
        <v>2.6494840643655539</v>
      </c>
      <c r="Y12" s="1939">
        <f>'2.54 GW Electrolyser H2 Prod.'!AA140</f>
        <v>2.6193477335918574</v>
      </c>
      <c r="Z12" s="1939">
        <f>'2.54 GW Electrolyser H2 Prod.'!AB140</f>
        <v>2.5909328973082739</v>
      </c>
      <c r="AA12" s="1939">
        <f>'2.54 GW Electrolyser H2 Prod.'!AC140</f>
        <v>2.5640694084824798</v>
      </c>
      <c r="AB12" s="1939">
        <f>'2.54 GW Electrolyser H2 Prod.'!AD140</f>
        <v>2.5386104344840441</v>
      </c>
      <c r="AC12" s="1939">
        <f>'2.54 GW Electrolyser H2 Prod.'!AE140</f>
        <v>2.5144284442938689</v>
      </c>
      <c r="AD12" s="1939">
        <f>'2.54 GW Electrolyser H2 Prod.'!AF140</f>
        <v>2.4914120162188187</v>
      </c>
      <c r="AE12" s="1939">
        <f>'2.54 GW Electrolyser H2 Prod.'!AG140</f>
        <v>2.469463273784537</v>
      </c>
      <c r="AF12" s="1939">
        <f>'2.54 GW Electrolyser H2 Prod.'!AH140</f>
        <v>2.448495807900688</v>
      </c>
      <c r="AG12" s="1939">
        <f>'2.54 GW Electrolyser H2 Prod.'!AI140</f>
        <v>2.4284329792933517</v>
      </c>
      <c r="AH12" s="1939">
        <f>'2.54 GW Electrolyser H2 Prod.'!AJ140</f>
        <v>2.4092065211105207</v>
      </c>
      <c r="AI12" s="1939">
        <f>'2.54 GW Electrolyser H2 Prod.'!AK140</f>
        <v>2.3907553805439461</v>
      </c>
      <c r="AJ12" s="1939">
        <f>'2.54 GW Electrolyser H2 Prod.'!AL140</f>
        <v>2.3730247523124994</v>
      </c>
      <c r="AK12" s="1939">
        <f>'2.54 GW Electrolyser H2 Prod.'!AM140</f>
        <v>2.3559652673169031</v>
      </c>
      <c r="AL12" s="1939">
        <f>'2.54 GW Electrolyser H2 Prod.'!AN140</f>
        <v>2.3395323076756163</v>
      </c>
      <c r="AM12" s="1939">
        <f>'2.54 GW Electrolyser H2 Prod.'!AO140</f>
        <v>2.3236854253713126</v>
      </c>
      <c r="AN12" s="1939">
        <f>'2.54 GW Electrolyser H2 Prod.'!AP140</f>
        <v>2.3083878463646164</v>
      </c>
      <c r="AO12" s="1939">
        <f>'2.54 GW Electrolyser H2 Prod.'!AQ140</f>
        <v>2.2936060456179219</v>
      </c>
      <c r="AP12" s="1939">
        <f>'2.54 GW Electrolyser H2 Prod.'!AR140</f>
        <v>2.2793093812728609</v>
      </c>
      <c r="AQ12" s="1939">
        <f>'2.54 GW Electrolyser H2 Prod.'!AS140</f>
        <v>2.2654697784282791</v>
      </c>
      <c r="AR12" s="1939">
        <f>'2.54 GW Electrolyser H2 Prod.'!AT140</f>
        <v>2.2520614547107209</v>
      </c>
      <c r="AS12" s="1939">
        <f>'2.54 GW Electrolyser H2 Prod.'!AU140</f>
        <v>2.2390606812205989</v>
      </c>
      <c r="AT12" s="1939">
        <f>'2.54 GW Electrolyser H2 Prod.'!AV140</f>
        <v>2.2264455735530788</v>
      </c>
      <c r="AU12" s="1939">
        <f>'2.54 GW Electrolyser H2 Prod.'!AW140</f>
        <v>2.2141959084928398</v>
      </c>
      <c r="AV12" s="1939">
        <f>'2.54 GW Electrolyser H2 Prod.'!AX140</f>
        <v>2.2022929627120327</v>
      </c>
      <c r="AW12" s="1939">
        <f>'2.54 GW Electrolyser H2 Prod.'!AY140</f>
        <v>2.1907193703961187</v>
      </c>
      <c r="AX12" s="1939">
        <f>'2.54 GW Electrolyser H2 Prod.'!AZ140</f>
        <v>2.1794589972101077</v>
      </c>
      <c r="AY12" s="1939">
        <f>'2.54 GW Electrolyser H2 Prod.'!BA140</f>
        <v>2.1684968284193782</v>
      </c>
      <c r="AZ12" s="1939">
        <f>'2.54 GW Electrolyser H2 Prod.'!BB140</f>
        <v>2.1578188693114373</v>
      </c>
      <c r="BA12" s="1939">
        <f>'2.54 GW Electrolyser H2 Prod.'!BC140</f>
        <v>2.1474120563408641</v>
      </c>
      <c r="BB12" s="1939">
        <f>'2.54 GW Electrolyser H2 Prod.'!BD140</f>
        <v>2.1372641776497887</v>
      </c>
      <c r="BC12" s="1939">
        <f>'2.54 GW Electrolyser H2 Prod.'!BE140</f>
        <v>2.1273638018089143</v>
      </c>
      <c r="BD12" s="1939">
        <f>'2.54 GW Electrolyser H2 Prod.'!BF140</f>
        <v>2.1177002137859957</v>
      </c>
      <c r="BE12" s="1939">
        <f>'2.54 GW Electrolyser H2 Prod.'!BG140</f>
        <v>2.1082633572852609</v>
      </c>
      <c r="BF12" s="1939">
        <f>'2.54 GW Electrolyser H2 Prod.'!BH140</f>
        <v>2.0990437827168567</v>
      </c>
      <c r="BG12" s="1939">
        <f>'2.54 GW Electrolyser H2 Prod.'!BI140</f>
        <v>2.0900326001535565</v>
      </c>
      <c r="BH12" s="1939">
        <f>'2.54 GW Electrolyser H2 Prod.'!BJ140</f>
        <v>2.0812214367155843</v>
      </c>
      <c r="BI12" s="1939">
        <f>'2.54 GW Electrolyser H2 Prod.'!BK140</f>
        <v>2.072602397895877</v>
      </c>
      <c r="BJ12" s="1939">
        <f>'2.54 GW Electrolyser H2 Prod.'!BL140</f>
        <v>2.064168032399349</v>
      </c>
      <c r="BK12" s="1939">
        <f>'2.54 GW Electrolyser H2 Prod.'!BM140</f>
        <v>2.0559113001223577</v>
      </c>
      <c r="BL12" s="2008">
        <f>'2.54 GW Electrolyser H2 Prod.'!BN140</f>
        <v>2.0478255429439423</v>
      </c>
    </row>
    <row r="13" spans="1:67" ht="16" x14ac:dyDescent="0.2">
      <c r="A13" s="4305"/>
      <c r="B13" s="21" t="str">
        <f t="shared" si="2"/>
        <v>Low Price Range</v>
      </c>
      <c r="C13" s="43">
        <f t="shared" si="2"/>
        <v>0.9</v>
      </c>
      <c r="D13" s="1961"/>
      <c r="E13" s="2013">
        <f>'2.54 GW Electrolyser H2 Prod.'!G141</f>
        <v>5.3482000000000003</v>
      </c>
      <c r="F13" s="2014">
        <f>'2.54 GW Electrolyser H2 Prod.'!H141</f>
        <v>4.8133800000000004</v>
      </c>
      <c r="G13" s="2014">
        <f>'2.54 GW Electrolyser H2 Prod.'!I141</f>
        <v>4.5256788559956664</v>
      </c>
      <c r="H13" s="2014">
        <f>'2.54 GW Electrolyser H2 Prod.'!J141</f>
        <v>4.3320420000000004</v>
      </c>
      <c r="I13" s="2014">
        <f>'2.54 GW Electrolyser H2 Prod.'!K141</f>
        <v>4.1875695848910324</v>
      </c>
      <c r="J13" s="2014">
        <f>'2.54 GW Electrolyser H2 Prod.'!L141</f>
        <v>4.0731109703961002</v>
      </c>
      <c r="K13" s="2014">
        <f>'2.54 GW Electrolyser H2 Prod.'!M141</f>
        <v>3.9787818057038273</v>
      </c>
      <c r="L13" s="2014">
        <f>'2.54 GW Electrolyser H2 Prod.'!N141</f>
        <v>3.8988378000000008</v>
      </c>
      <c r="M13" s="2014">
        <f>'2.54 GW Electrolyser H2 Prod.'!O141</f>
        <v>3.8296565400707241</v>
      </c>
      <c r="N13" s="2014">
        <f>'2.54 GW Electrolyser H2 Prod.'!P141</f>
        <v>3.768812626401929</v>
      </c>
      <c r="O13" s="2014">
        <f>'2.54 GW Electrolyser H2 Prod.'!Q141</f>
        <v>3.7146057788245712</v>
      </c>
      <c r="P13" s="2014">
        <f>'2.54 GW Electrolyser H2 Prod.'!R141</f>
        <v>3.66579987335649</v>
      </c>
      <c r="Q13" s="2014">
        <f>'2.54 GW Electrolyser H2 Prod.'!S141</f>
        <v>3.6214692687367585</v>
      </c>
      <c r="R13" s="2014">
        <f>'2.54 GW Electrolyser H2 Prod.'!T141</f>
        <v>3.5809036251334447</v>
      </c>
      <c r="S13" s="2014">
        <f>'2.54 GW Electrolyser H2 Prod.'!U141</f>
        <v>3.5435464508342793</v>
      </c>
      <c r="T13" s="2014">
        <f>'2.54 GW Electrolyser H2 Prod.'!V141</f>
        <v>3.5089540200000009</v>
      </c>
      <c r="U13" s="2014">
        <f>'2.54 GW Electrolyser H2 Prod.'!W141</f>
        <v>3.4767670835236175</v>
      </c>
      <c r="V13" s="2014">
        <f>'2.54 GW Electrolyser H2 Prod.'!X141</f>
        <v>3.446690886063652</v>
      </c>
      <c r="W13" s="2014">
        <f>'2.54 GW Electrolyser H2 Prod.'!Y141</f>
        <v>3.4184807335013119</v>
      </c>
      <c r="X13" s="2014">
        <f>'2.54 GW Electrolyser H2 Prod.'!Z141</f>
        <v>3.3919313637617359</v>
      </c>
      <c r="Y13" s="2014">
        <f>'2.54 GW Electrolyser H2 Prod.'!AA141</f>
        <v>3.3668689822172078</v>
      </c>
      <c r="Z13" s="2014">
        <f>'2.54 GW Electrolyser H2 Prod.'!AB141</f>
        <v>3.3431452009421148</v>
      </c>
      <c r="AA13" s="2014">
        <f>'2.54 GW Electrolyser H2 Prod.'!AC141</f>
        <v>3.3206323624145431</v>
      </c>
      <c r="AB13" s="2014">
        <f>'2.54 GW Electrolyser H2 Prod.'!AD141</f>
        <v>3.299219886020841</v>
      </c>
      <c r="AC13" s="2014">
        <f>'2.54 GW Electrolyser H2 Prod.'!AE141</f>
        <v>3.278811381082317</v>
      </c>
      <c r="AD13" s="2014">
        <f>'2.54 GW Electrolyser H2 Prod.'!AF141</f>
        <v>3.2593223418630828</v>
      </c>
      <c r="AE13" s="2014">
        <f>'2.54 GW Electrolyser H2 Prod.'!AG141</f>
        <v>3.240678289728057</v>
      </c>
      <c r="AF13" s="2014">
        <f>'2.54 GW Electrolyser H2 Prod.'!AH141</f>
        <v>3.2228132626201007</v>
      </c>
      <c r="AG13" s="2014">
        <f>'2.54 GW Electrolyser H2 Prod.'!AI141</f>
        <v>3.2056685770312652</v>
      </c>
      <c r="AH13" s="2014">
        <f>'2.54 GW Electrolyser H2 Prod.'!AJ141</f>
        <v>3.1891918057508515</v>
      </c>
      <c r="AI13" s="2014">
        <f>'2.54 GW Electrolyser H2 Prod.'!AK141</f>
        <v>3.1733359279489286</v>
      </c>
      <c r="AJ13" s="2014">
        <f>'2.54 GW Electrolyser H2 Prod.'!AL141</f>
        <v>3.158058618000001</v>
      </c>
      <c r="AK13" s="2014">
        <f>'2.54 GW Electrolyser H2 Prod.'!AM141</f>
        <v>3.1433216468317715</v>
      </c>
      <c r="AL13" s="2014">
        <f>'2.54 GW Electrolyser H2 Prod.'!AN141</f>
        <v>3.129090375171256</v>
      </c>
      <c r="AM13" s="2014">
        <f>'2.54 GW Electrolyser H2 Prod.'!AO141</f>
        <v>3.1153333223295996</v>
      </c>
      <c r="AN13" s="2014">
        <f>'2.54 GW Electrolyser H2 Prod.'!AP141</f>
        <v>3.102021797457287</v>
      </c>
      <c r="AO13" s="2014">
        <f>'2.54 GW Electrolyser H2 Prod.'!AQ141</f>
        <v>3.0891295827580203</v>
      </c>
      <c r="AP13" s="2014">
        <f>'2.54 GW Electrolyser H2 Prod.'!AR141</f>
        <v>3.0766326601511809</v>
      </c>
      <c r="AQ13" s="2014">
        <f>'2.54 GW Electrolyser H2 Prod.'!AS141</f>
        <v>3.0645089744512242</v>
      </c>
      <c r="AR13" s="2014">
        <f>'2.54 GW Electrolyser H2 Prod.'!AT141</f>
        <v>3.0527382273855621</v>
      </c>
      <c r="AS13" s="2014">
        <f>'2.54 GW Electrolyser H2 Prod.'!AU141</f>
        <v>3.0413016977737235</v>
      </c>
      <c r="AT13" s="2014">
        <f>'2.54 GW Electrolyser H2 Prod.'!AV141</f>
        <v>3.0301820839954865</v>
      </c>
      <c r="AU13" s="2014">
        <f>'2.54 GW Electrolyser H2 Prod.'!AW141</f>
        <v>3.0193633655263876</v>
      </c>
      <c r="AV13" s="2014">
        <f>'2.54 GW Electrolyser H2 Prod.'!AX141</f>
        <v>3.0088306808479026</v>
      </c>
      <c r="AW13" s="2014">
        <f>'2.54 GW Electrolyser H2 Prod.'!AY141</f>
        <v>2.9985702194718202</v>
      </c>
      <c r="AX13" s="2014">
        <f>'2.54 GW Electrolyser H2 Prod.'!AZ141</f>
        <v>2.9885691261730889</v>
      </c>
      <c r="AY13" s="2014">
        <f>'2.54 GW Electrolyser H2 Prod.'!BA141</f>
        <v>2.9788154158182167</v>
      </c>
      <c r="AZ13" s="2014">
        <f>'2.54 GW Electrolyser H2 Prod.'!BB141</f>
        <v>2.9692978974187572</v>
      </c>
      <c r="BA13" s="2014">
        <f>'2.54 GW Electrolyser H2 Prod.'!BC141</f>
        <v>2.9600061062413161</v>
      </c>
      <c r="BB13" s="2014">
        <f>'2.54 GW Electrolyser H2 Prod.'!BD141</f>
        <v>2.9509302429740858</v>
      </c>
      <c r="BC13" s="2014">
        <f>'2.54 GW Electrolyser H2 Prod.'!BE141</f>
        <v>2.9420611190913877</v>
      </c>
      <c r="BD13" s="2014">
        <f>'2.54 GW Electrolyser H2 Prod.'!BF141</f>
        <v>2.9333901076767743</v>
      </c>
      <c r="BE13" s="2014">
        <f>'2.54 GW Electrolyser H2 Prod.'!BG141</f>
        <v>2.9249090990658475</v>
      </c>
      <c r="BF13" s="2014">
        <f>'2.54 GW Electrolyser H2 Prod.'!BH141</f>
        <v>2.9166104607552517</v>
      </c>
      <c r="BG13" s="2014">
        <f>'2.54 GW Electrolyser H2 Prod.'!BI141</f>
        <v>2.9084870010968622</v>
      </c>
      <c r="BH13" s="2014">
        <f>'2.54 GW Electrolyser H2 Prod.'!BJ141</f>
        <v>2.9005319363580901</v>
      </c>
      <c r="BI13" s="2014">
        <f>'2.54 GW Electrolyser H2 Prod.'!BK141</f>
        <v>2.8927388607822149</v>
      </c>
      <c r="BJ13" s="2014">
        <f>'2.54 GW Electrolyser H2 Prod.'!BL141</f>
        <v>2.885101719328139</v>
      </c>
      <c r="BK13" s="2014">
        <f>'2.54 GW Electrolyser H2 Prod.'!BM141</f>
        <v>2.8776147828081111</v>
      </c>
      <c r="BL13" s="2017">
        <f>'2.54 GW Electrolyser H2 Prod.'!BN141</f>
        <v>2.8702726251757662</v>
      </c>
    </row>
    <row r="14" spans="1:67" ht="19.5" customHeight="1" x14ac:dyDescent="0.2">
      <c r="A14" s="4305"/>
      <c r="B14" s="20" t="str">
        <f t="shared" si="2"/>
        <v>High Price Range</v>
      </c>
      <c r="C14" s="39">
        <f t="shared" si="2"/>
        <v>0.8</v>
      </c>
      <c r="D14" s="1916"/>
      <c r="E14" s="2016">
        <f>'2.54 GW Electrolyser H2 Prod.'!G143</f>
        <v>16.730999999999998</v>
      </c>
      <c r="F14" s="1939">
        <f>'2.54 GW Electrolyser H2 Prod.'!H143</f>
        <v>13.384799999999998</v>
      </c>
      <c r="G14" s="1939">
        <f>'2.54 GW Electrolyser H2 Prod.'!I143</f>
        <v>11.746897051188089</v>
      </c>
      <c r="H14" s="1939">
        <f>'2.54 GW Electrolyser H2 Prod.'!J143</f>
        <v>10.707840000000001</v>
      </c>
      <c r="I14" s="1939">
        <f>'2.54 GW Electrolyser H2 Prod.'!K143</f>
        <v>9.9656083959854325</v>
      </c>
      <c r="J14" s="1939">
        <f>'2.54 GW Electrolyser H2 Prod.'!L143</f>
        <v>9.3975176409504719</v>
      </c>
      <c r="K14" s="1939">
        <f>'2.54 GW Electrolyser H2 Prod.'!M143</f>
        <v>8.9425442370216039</v>
      </c>
      <c r="L14" s="1939">
        <f>'2.54 GW Electrolyser H2 Prod.'!N143</f>
        <v>8.5662720000000014</v>
      </c>
      <c r="M14" s="1939">
        <f>'2.54 GW Electrolyser H2 Prod.'!O143</f>
        <v>8.2475399157977076</v>
      </c>
      <c r="N14" s="1939">
        <f>'2.54 GW Electrolyser H2 Prod.'!P143</f>
        <v>7.9724867167883451</v>
      </c>
      <c r="O14" s="1939">
        <f>'2.54 GW Electrolyser H2 Prod.'!Q143</f>
        <v>7.7315814612974743</v>
      </c>
      <c r="P14" s="1939">
        <f>'2.54 GW Electrolyser H2 Prod.'!R143</f>
        <v>7.518014112760377</v>
      </c>
      <c r="Q14" s="1939">
        <f>'2.54 GW Electrolyser H2 Prod.'!S143</f>
        <v>7.3267645928955325</v>
      </c>
      <c r="R14" s="1939">
        <f>'2.54 GW Electrolyser H2 Prod.'!T143</f>
        <v>7.1540353896172846</v>
      </c>
      <c r="S14" s="1939">
        <f>'2.54 GW Electrolyser H2 Prod.'!U143</f>
        <v>6.9968905552624792</v>
      </c>
      <c r="T14" s="1939">
        <f>'2.54 GW Electrolyser H2 Prod.'!V143</f>
        <v>6.853017600000002</v>
      </c>
      <c r="U14" s="1939">
        <f>'2.54 GW Electrolyser H2 Prod.'!W143</f>
        <v>6.7205655607125543</v>
      </c>
      <c r="V14" s="1939">
        <f>'2.54 GW Electrolyser H2 Prod.'!X143</f>
        <v>6.5980319326381665</v>
      </c>
      <c r="W14" s="1939">
        <f>'2.54 GW Electrolyser H2 Prod.'!Y143</f>
        <v>6.4841818860582165</v>
      </c>
      <c r="X14" s="1939">
        <f>'2.54 GW Electrolyser H2 Prod.'!Z143</f>
        <v>6.377989373430677</v>
      </c>
      <c r="Y14" s="1939">
        <f>'2.54 GW Electrolyser H2 Prod.'!AA143</f>
        <v>6.2785934210739427</v>
      </c>
      <c r="Z14" s="1939">
        <f>'2.54 GW Electrolyser H2 Prod.'!AB143</f>
        <v>6.1852651690379803</v>
      </c>
      <c r="AA14" s="1939">
        <f>'2.54 GW Electrolyser H2 Prod.'!AC143</f>
        <v>6.097382657809697</v>
      </c>
      <c r="AB14" s="1939">
        <f>'2.54 GW Electrolyser H2 Prod.'!AD143</f>
        <v>6.0144112902083009</v>
      </c>
      <c r="AC14" s="1939">
        <f>'2.54 GW Electrolyser H2 Prod.'!AE143</f>
        <v>5.9358885124699867</v>
      </c>
      <c r="AD14" s="1939">
        <f>'2.54 GW Electrolyser H2 Prod.'!AF143</f>
        <v>5.8614116743164244</v>
      </c>
      <c r="AE14" s="1939">
        <f>'2.54 GW Electrolyser H2 Prod.'!AG143</f>
        <v>5.7906283136955441</v>
      </c>
      <c r="AF14" s="1939">
        <f>'2.54 GW Electrolyser H2 Prod.'!AH143</f>
        <v>5.723228311693827</v>
      </c>
      <c r="AG14" s="1939">
        <f>'2.54 GW Electrolyser H2 Prod.'!AI143</f>
        <v>5.6589375048697983</v>
      </c>
      <c r="AH14" s="1939">
        <f>'2.54 GW Electrolyser H2 Prod.'!AJ143</f>
        <v>5.5975124442099835</v>
      </c>
      <c r="AI14" s="1939">
        <f>'2.54 GW Electrolyser H2 Prod.'!AK143</f>
        <v>5.5387360641707195</v>
      </c>
      <c r="AJ14" s="1939">
        <f>'2.54 GW Electrolyser H2 Prod.'!AL143</f>
        <v>5.4824140800000025</v>
      </c>
      <c r="AK14" s="1939">
        <f>'2.54 GW Electrolyser H2 Prod.'!AM143</f>
        <v>5.4283719723110275</v>
      </c>
      <c r="AL14" s="1939">
        <f>'2.54 GW Electrolyser H2 Prod.'!AN143</f>
        <v>5.3764524485700429</v>
      </c>
      <c r="AM14" s="1939">
        <f>'2.54 GW Electrolyser H2 Prod.'!AO143</f>
        <v>5.3265132944793274</v>
      </c>
      <c r="AN14" s="1939">
        <f>'2.54 GW Electrolyser H2 Prod.'!AP143</f>
        <v>5.2784255461105341</v>
      </c>
      <c r="AO14" s="1939">
        <f>'2.54 GW Electrolyser H2 Prod.'!AQ143</f>
        <v>5.2320719274584775</v>
      </c>
      <c r="AP14" s="1939">
        <f>'2.54 GW Electrolyser H2 Prod.'!AR143</f>
        <v>5.1873455088465734</v>
      </c>
      <c r="AQ14" s="1939">
        <f>'2.54 GW Electrolyser H2 Prod.'!AS143</f>
        <v>5.1441485500588024</v>
      </c>
      <c r="AR14" s="1939">
        <f>'2.54 GW Electrolyser H2 Prod.'!AT143</f>
        <v>5.1023914987445416</v>
      </c>
      <c r="AS14" s="1939">
        <f>'2.54 GW Electrolyser H2 Prod.'!AU143</f>
        <v>5.0619921199479663</v>
      </c>
      <c r="AT14" s="1939">
        <f>'2.54 GW Electrolyser H2 Prod.'!AV143</f>
        <v>5.0228747368591531</v>
      </c>
      <c r="AU14" s="1939">
        <f>'2.54 GW Electrolyser H2 Prod.'!AW143</f>
        <v>4.9849695663008511</v>
      </c>
      <c r="AV14" s="1939">
        <f>'2.54 GW Electrolyser H2 Prod.'!AX143</f>
        <v>4.9482121352303841</v>
      </c>
      <c r="AW14" s="1939">
        <f>'2.54 GW Electrolyser H2 Prod.'!AY143</f>
        <v>4.9125427667861228</v>
      </c>
      <c r="AX14" s="1939">
        <f>'2.54 GW Electrolyser H2 Prod.'!AZ143</f>
        <v>4.8779061262477574</v>
      </c>
      <c r="AY14" s="1939">
        <f>'2.54 GW Electrolyser H2 Prod.'!BA143</f>
        <v>4.8442508187912159</v>
      </c>
      <c r="AZ14" s="1939">
        <f>'2.54 GW Electrolyser H2 Prod.'!BB143</f>
        <v>4.8115290321666411</v>
      </c>
      <c r="BA14" s="1939">
        <f>'2.54 GW Electrolyser H2 Prod.'!BC143</f>
        <v>4.7796962184620346</v>
      </c>
      <c r="BB14" s="1939">
        <f>'2.54 GW Electrolyser H2 Prod.'!BD143</f>
        <v>4.7487108099759894</v>
      </c>
      <c r="BC14" s="1939">
        <f>'2.54 GW Electrolyser H2 Prod.'!BE143</f>
        <v>4.7185339649423543</v>
      </c>
      <c r="BD14" s="1939">
        <f>'2.54 GW Electrolyser H2 Prod.'!BF143</f>
        <v>4.6891293394531406</v>
      </c>
      <c r="BE14" s="1939">
        <f>'2.54 GW Electrolyser H2 Prod.'!BG143</f>
        <v>4.6604628824340599</v>
      </c>
      <c r="BF14" s="1939">
        <f>'2.54 GW Electrolyser H2 Prod.'!BH143</f>
        <v>4.632502650956436</v>
      </c>
      <c r="BG14" s="1939">
        <f>'2.54 GW Electrolyser H2 Prod.'!BI143</f>
        <v>4.605218643533048</v>
      </c>
      <c r="BH14" s="1939">
        <f>'2.54 GW Electrolyser H2 Prod.'!BJ143</f>
        <v>4.5785826493550612</v>
      </c>
      <c r="BI14" s="1939">
        <f>'2.54 GW Electrolyser H2 Prod.'!BK143</f>
        <v>4.5525681116911407</v>
      </c>
      <c r="BJ14" s="1939">
        <f>'2.54 GW Electrolyser H2 Prod.'!BL143</f>
        <v>4.527150003895839</v>
      </c>
      <c r="BK14" s="1939">
        <f>'2.54 GW Electrolyser H2 Prod.'!BM143</f>
        <v>4.5023047166681494</v>
      </c>
      <c r="BL14" s="2008">
        <f>'2.54 GW Electrolyser H2 Prod.'!BN143</f>
        <v>4.4780099553679866</v>
      </c>
    </row>
    <row r="15" spans="1:67" ht="16" x14ac:dyDescent="0.2">
      <c r="A15" s="4305"/>
      <c r="B15" s="20" t="str">
        <f t="shared" si="2"/>
        <v>High Price Range</v>
      </c>
      <c r="C15" s="39">
        <f t="shared" si="2"/>
        <v>0.85</v>
      </c>
      <c r="D15" s="1916"/>
      <c r="E15" s="1999">
        <f>'2.54 GW Electrolyser H2 Prod.'!G144</f>
        <v>16.730999999999998</v>
      </c>
      <c r="F15" s="1939">
        <f>'2.54 GW Electrolyser H2 Prod.'!H144</f>
        <v>14.221349999999997</v>
      </c>
      <c r="G15" s="1939">
        <f>'2.54 GW Electrolyser H2 Prod.'!I144</f>
        <v>12.931638132799836</v>
      </c>
      <c r="H15" s="1939">
        <f>'2.54 GW Electrolyser H2 Prod.'!J144</f>
        <v>12.088147499999998</v>
      </c>
      <c r="I15" s="1939">
        <f>'2.54 GW Electrolyser H2 Prod.'!K144</f>
        <v>11.471962530976066</v>
      </c>
      <c r="J15" s="1939">
        <f>'2.54 GW Electrolyser H2 Prod.'!L144</f>
        <v>10.991892412879862</v>
      </c>
      <c r="K15" s="1939">
        <f>'2.54 GW Electrolyser H2 Prod.'!M144</f>
        <v>10.601706401361154</v>
      </c>
      <c r="L15" s="1939">
        <f>'2.54 GW Electrolyser H2 Prod.'!N144</f>
        <v>10.274925374999997</v>
      </c>
      <c r="M15" s="1939">
        <f>'2.54 GW Electrolyser H2 Prod.'!O144</f>
        <v>9.9950549756549449</v>
      </c>
      <c r="N15" s="1939">
        <f>'2.54 GW Electrolyser H2 Prod.'!P144</f>
        <v>9.7511681513296562</v>
      </c>
      <c r="O15" s="1939">
        <f>'2.54 GW Electrolyser H2 Prod.'!Q144</f>
        <v>9.5356762813799296</v>
      </c>
      <c r="P15" s="1939">
        <f>'2.54 GW Electrolyser H2 Prod.'!R144</f>
        <v>9.3431085509478802</v>
      </c>
      <c r="Q15" s="1939">
        <f>'2.54 GW Electrolyser H2 Prod.'!S144</f>
        <v>9.1693993676502608</v>
      </c>
      <c r="R15" s="1939">
        <f>'2.54 GW Electrolyser H2 Prod.'!T144</f>
        <v>9.0114504411569811</v>
      </c>
      <c r="S15" s="1939">
        <f>'2.54 GW Electrolyser H2 Prod.'!U144</f>
        <v>8.8668500462387811</v>
      </c>
      <c r="T15" s="1939">
        <f>'2.54 GW Electrolyser H2 Prod.'!V144</f>
        <v>8.7336865687499969</v>
      </c>
      <c r="U15" s="1939">
        <f>'2.54 GW Electrolyser H2 Prod.'!W144</f>
        <v>8.6104208870099725</v>
      </c>
      <c r="V15" s="1939">
        <f>'2.54 GW Electrolyser H2 Prod.'!X144</f>
        <v>8.4957967293067025</v>
      </c>
      <c r="W15" s="1939">
        <f>'2.54 GW Electrolyser H2 Prod.'!Y144</f>
        <v>8.3887762695478028</v>
      </c>
      <c r="X15" s="1939">
        <f>'2.54 GW Electrolyser H2 Prod.'!Z144</f>
        <v>8.2884929286302071</v>
      </c>
      <c r="Y15" s="1939">
        <f>'2.54 GW Electrolyser H2 Prod.'!AA144</f>
        <v>8.1942161719317461</v>
      </c>
      <c r="Z15" s="1939">
        <f>'2.54 GW Electrolyser H2 Prod.'!AB144</f>
        <v>8.1053248391729404</v>
      </c>
      <c r="AA15" s="1939">
        <f>'2.54 GW Electrolyser H2 Prod.'!AC144</f>
        <v>8.0212866522045481</v>
      </c>
      <c r="AB15" s="1939">
        <f>'2.54 GW Electrolyser H2 Prod.'!AD144</f>
        <v>7.9416422683056975</v>
      </c>
      <c r="AC15" s="1939">
        <f>'2.54 GW Electrolyser H2 Prod.'!AE144</f>
        <v>7.8659927268016743</v>
      </c>
      <c r="AD15" s="1939">
        <f>'2.54 GW Electrolyser H2 Prod.'!AF144</f>
        <v>7.7939894625027195</v>
      </c>
      <c r="AE15" s="1939">
        <f>'2.54 GW Electrolyser H2 Prod.'!AG144</f>
        <v>7.7253262842992187</v>
      </c>
      <c r="AF15" s="1939">
        <f>'2.54 GW Electrolyser H2 Prod.'!AH144</f>
        <v>7.6597328749834341</v>
      </c>
      <c r="AG15" s="1939">
        <f>'2.54 GW Electrolyser H2 Prod.'!AI144</f>
        <v>7.5969694806770613</v>
      </c>
      <c r="AH15" s="1939">
        <f>'2.54 GW Electrolyser H2 Prod.'!AJ144</f>
        <v>7.536822539302964</v>
      </c>
      <c r="AI15" s="1939">
        <f>'2.54 GW Electrolyser H2 Prod.'!AK144</f>
        <v>7.4791010567818619</v>
      </c>
      <c r="AJ15" s="1939">
        <f>'2.54 GW Electrolyser H2 Prod.'!AL144</f>
        <v>7.4236335834374971</v>
      </c>
      <c r="AK15" s="1939">
        <f>'2.54 GW Electrolyser H2 Prod.'!AM144</f>
        <v>7.3702656758309528</v>
      </c>
      <c r="AL15" s="1939">
        <f>'2.54 GW Electrolyser H2 Prod.'!AN144</f>
        <v>7.3188577539584765</v>
      </c>
      <c r="AM15" s="1939">
        <f>'2.54 GW Electrolyser H2 Prod.'!AO144</f>
        <v>7.2692832825787033</v>
      </c>
      <c r="AN15" s="1939">
        <f>'2.54 GW Electrolyser H2 Prod.'!AP144</f>
        <v>7.221427219910697</v>
      </c>
      <c r="AO15" s="1939">
        <f>'2.54 GW Electrolyser H2 Prod.'!AQ144</f>
        <v>7.175184688163017</v>
      </c>
      <c r="AP15" s="1939">
        <f>'2.54 GW Electrolyser H2 Prod.'!AR144</f>
        <v>7.1304598291156331</v>
      </c>
      <c r="AQ15" s="1939">
        <f>'2.54 GW Electrolyser H2 Prod.'!AS144</f>
        <v>7.0871648148692143</v>
      </c>
      <c r="AR15" s="1939">
        <f>'2.54 GW Electrolyser H2 Prod.'!AT144</f>
        <v>7.0452189893356767</v>
      </c>
      <c r="AS15" s="1939">
        <f>'2.54 GW Electrolyser H2 Prod.'!AU144</f>
        <v>7.0045481203959898</v>
      </c>
      <c r="AT15" s="1939">
        <f>'2.54 GW Electrolyser H2 Prod.'!AV144</f>
        <v>6.9650837461419837</v>
      </c>
      <c r="AU15" s="1939">
        <f>'2.54 GW Electrolyser H2 Prod.'!AW144</f>
        <v>6.9267626014348194</v>
      </c>
      <c r="AV15" s="1939">
        <f>'2.54 GW Electrolyser H2 Prod.'!AX144</f>
        <v>6.8895261132969985</v>
      </c>
      <c r="AW15" s="1939">
        <f>'2.54 GW Electrolyser H2 Prod.'!AY144</f>
        <v>6.8533199555172688</v>
      </c>
      <c r="AX15" s="1939">
        <f>'2.54 GW Electrolyser H2 Prod.'!AZ144</f>
        <v>6.8180936543738655</v>
      </c>
      <c r="AY15" s="1939">
        <f>'2.54 GW Electrolyser H2 Prod.'!BA144</f>
        <v>6.7838002386381611</v>
      </c>
      <c r="AZ15" s="1939">
        <f>'2.54 GW Electrolyser H2 Prod.'!BB144</f>
        <v>6.7503959280598433</v>
      </c>
      <c r="BA15" s="1939">
        <f>'2.54 GW Electrolyser H2 Prod.'!BC144</f>
        <v>6.7178398553978891</v>
      </c>
      <c r="BB15" s="1939">
        <f>'2.54 GW Electrolyser H2 Prod.'!BD144</f>
        <v>6.6860938177814235</v>
      </c>
      <c r="BC15" s="1939">
        <f>'2.54 GW Electrolyser H2 Prod.'!BE144</f>
        <v>6.6551220537872444</v>
      </c>
      <c r="BD15" s="1939">
        <f>'2.54 GW Electrolyser H2 Prod.'!BF144</f>
        <v>6.6248910431273114</v>
      </c>
      <c r="BE15" s="1939">
        <f>'2.54 GW Electrolyser H2 Prod.'!BG144</f>
        <v>6.5953693262667237</v>
      </c>
      <c r="BF15" s="1939">
        <f>'2.54 GW Electrolyser H2 Prod.'!BH144</f>
        <v>6.5665273416543357</v>
      </c>
      <c r="BG15" s="1939">
        <f>'2.54 GW Electrolyser H2 Prod.'!BI144</f>
        <v>6.5383372785552423</v>
      </c>
      <c r="BH15" s="1939">
        <f>'2.54 GW Electrolyser H2 Prod.'!BJ144</f>
        <v>6.5107729437359181</v>
      </c>
      <c r="BI15" s="1939">
        <f>'2.54 GW Electrolyser H2 Prod.'!BK144</f>
        <v>6.4838096404764052</v>
      </c>
      <c r="BJ15" s="1939">
        <f>'2.54 GW Electrolyser H2 Prod.'!BL144</f>
        <v>6.4574240585755023</v>
      </c>
      <c r="BK15" s="1939">
        <f>'2.54 GW Electrolyser H2 Prod.'!BM144</f>
        <v>6.4315941741795672</v>
      </c>
      <c r="BL15" s="2008">
        <f>'2.54 GW Electrolyser H2 Prod.'!BN144</f>
        <v>6.4062991584075188</v>
      </c>
    </row>
    <row r="16" spans="1:67" ht="17" thickBot="1" x14ac:dyDescent="0.25">
      <c r="A16" s="4306"/>
      <c r="B16" s="1998" t="str">
        <f t="shared" si="2"/>
        <v>High Price Range</v>
      </c>
      <c r="C16" s="1995">
        <f t="shared" si="2"/>
        <v>0.9</v>
      </c>
      <c r="D16" s="1963"/>
      <c r="E16" s="2012">
        <f>'2.54 GW Electrolyser H2 Prod.'!G145</f>
        <v>16.730999999999998</v>
      </c>
      <c r="F16" s="2015">
        <f>'2.54 GW Electrolyser H2 Prod.'!H145</f>
        <v>15.057899999999998</v>
      </c>
      <c r="G16" s="2015">
        <f>'2.54 GW Electrolyser H2 Prod.'!I145</f>
        <v>14.157872356991788</v>
      </c>
      <c r="H16" s="2015">
        <f>'2.54 GW Electrolyser H2 Prod.'!J145</f>
        <v>13.552109999999999</v>
      </c>
      <c r="I16" s="2015">
        <f>'2.54 GW Electrolyser H2 Prod.'!K145</f>
        <v>13.100150840434511</v>
      </c>
      <c r="J16" s="2015">
        <f>'2.54 GW Electrolyser H2 Prod.'!L145</f>
        <v>12.742085121292611</v>
      </c>
      <c r="K16" s="2015">
        <f>'2.54 GW Electrolyser H2 Prod.'!M145</f>
        <v>12.44699121035689</v>
      </c>
      <c r="L16" s="2015">
        <f>'2.54 GW Electrolyser H2 Prod.'!N145</f>
        <v>12.196899</v>
      </c>
      <c r="M16" s="2015">
        <f>'2.54 GW Electrolyser H2 Prod.'!O145</f>
        <v>11.980476341932476</v>
      </c>
      <c r="N16" s="2015">
        <f>'2.54 GW Electrolyser H2 Prod.'!P145</f>
        <v>11.790135756391059</v>
      </c>
      <c r="O16" s="2015">
        <f>'2.54 GW Electrolyser H2 Prod.'!Q145</f>
        <v>11.620558185092907</v>
      </c>
      <c r="P16" s="2015">
        <f>'2.54 GW Electrolyser H2 Prod.'!R145</f>
        <v>11.467876609163349</v>
      </c>
      <c r="Q16" s="2015">
        <f>'2.54 GW Electrolyser H2 Prod.'!S145</f>
        <v>11.329195305941195</v>
      </c>
      <c r="R16" s="2015">
        <f>'2.54 GW Electrolyser H2 Prod.'!T145</f>
        <v>11.202292089321203</v>
      </c>
      <c r="S16" s="2015">
        <f>'2.54 GW Electrolyser H2 Prod.'!U145</f>
        <v>11.085426062770338</v>
      </c>
      <c r="T16" s="2015">
        <f>'2.54 GW Electrolyser H2 Prod.'!V145</f>
        <v>10.977209100000001</v>
      </c>
      <c r="U16" s="2015">
        <f>'2.54 GW Electrolyser H2 Prod.'!W145</f>
        <v>10.876517346851957</v>
      </c>
      <c r="V16" s="2015">
        <f>'2.54 GW Electrolyser H2 Prod.'!X145</f>
        <v>10.78242870773923</v>
      </c>
      <c r="W16" s="2015">
        <f>'2.54 GW Electrolyser H2 Prod.'!Y145</f>
        <v>10.694177695712659</v>
      </c>
      <c r="X16" s="2015">
        <f>'2.54 GW Electrolyser H2 Prod.'!Z145</f>
        <v>10.611122180751952</v>
      </c>
      <c r="Y16" s="2015">
        <f>'2.54 GW Electrolyser H2 Prod.'!AA145</f>
        <v>10.532718473781102</v>
      </c>
      <c r="Z16" s="2015">
        <f>'2.54 GW Electrolyser H2 Prod.'!AB145</f>
        <v>10.458502366583618</v>
      </c>
      <c r="AA16" s="2015">
        <f>'2.54 GW Electrolyser H2 Prod.'!AC145</f>
        <v>10.388074502740682</v>
      </c>
      <c r="AB16" s="2015">
        <f>'2.54 GW Electrolyser H2 Prod.'!AD145</f>
        <v>10.321088948247015</v>
      </c>
      <c r="AC16" s="2015">
        <f>'2.54 GW Electrolyser H2 Prod.'!AE145</f>
        <v>10.257244160070348</v>
      </c>
      <c r="AD16" s="2015">
        <f>'2.54 GW Electrolyser H2 Prod.'!AF145</f>
        <v>10.196275775347075</v>
      </c>
      <c r="AE16" s="2015">
        <f>'2.54 GW Electrolyser H2 Prod.'!AG145</f>
        <v>10.137950799416647</v>
      </c>
      <c r="AF16" s="2015">
        <f>'2.54 GW Electrolyser H2 Prod.'!AH145</f>
        <v>10.082062880389083</v>
      </c>
      <c r="AG16" s="2015">
        <f>'2.54 GW Electrolyser H2 Prod.'!AI145</f>
        <v>10.028428436167324</v>
      </c>
      <c r="AH16" s="2015">
        <f>'2.54 GW Electrolyser H2 Prod.'!AJ145</f>
        <v>9.9768834564933044</v>
      </c>
      <c r="AI16" s="2015">
        <f>'2.54 GW Electrolyser H2 Prod.'!AK145</f>
        <v>9.9272808441183038</v>
      </c>
      <c r="AJ16" s="2015">
        <f>'2.54 GW Electrolyser H2 Prod.'!AL145</f>
        <v>9.8794881900000018</v>
      </c>
      <c r="AK16" s="2015">
        <f>'2.54 GW Electrolyser H2 Prod.'!AM145</f>
        <v>9.8333859005165021</v>
      </c>
      <c r="AL16" s="2015">
        <f>'2.54 GW Electrolyser H2 Prod.'!AN145</f>
        <v>9.7888656121667612</v>
      </c>
      <c r="AM16" s="2015">
        <f>'2.54 GW Electrolyser H2 Prod.'!AO145</f>
        <v>9.7458288425819006</v>
      </c>
      <c r="AN16" s="2015">
        <f>'2.54 GW Electrolyser H2 Prod.'!AP145</f>
        <v>9.7041858369653067</v>
      </c>
      <c r="AO16" s="2015">
        <f>'2.54 GW Electrolyser H2 Prod.'!AQ145</f>
        <v>9.6638545770772275</v>
      </c>
      <c r="AP16" s="2015">
        <f>'2.54 GW Electrolyser H2 Prod.'!AR145</f>
        <v>9.6247599261413939</v>
      </c>
      <c r="AQ16" s="2015">
        <f>'2.54 GW Electrolyser H2 Prod.'!AS145</f>
        <v>9.5868328879891216</v>
      </c>
      <c r="AR16" s="2015">
        <f>'2.54 GW Electrolyser H2 Prod.'!AT145</f>
        <v>9.5500099626767572</v>
      </c>
      <c r="AS16" s="2015">
        <f>'2.54 GW Electrolyser H2 Prod.'!AU145</f>
        <v>9.5142325839445334</v>
      </c>
      <c r="AT16" s="2015">
        <f>'2.54 GW Electrolyser H2 Prod.'!AV145</f>
        <v>9.4794466264029911</v>
      </c>
      <c r="AU16" s="2015">
        <f>'2.54 GW Electrolyser H2 Prod.'!AW145</f>
        <v>9.4456019723686442</v>
      </c>
      <c r="AV16" s="2015">
        <f>'2.54 GW Electrolyser H2 Prod.'!AX145</f>
        <v>9.4126521299252559</v>
      </c>
      <c r="AW16" s="2015">
        <f>'2.54 GW Electrolyser H2 Prod.'!AY145</f>
        <v>9.3805538951391139</v>
      </c>
      <c r="AX16" s="2015">
        <f>'2.54 GW Electrolyser H2 Prod.'!AZ145</f>
        <v>9.3492670524666135</v>
      </c>
      <c r="AY16" s="2015">
        <f>'2.54 GW Electrolyser H2 Prod.'!BA145</f>
        <v>9.3187541083083243</v>
      </c>
      <c r="AZ16" s="2015">
        <f>'2.54 GW Electrolyser H2 Prod.'!BB145</f>
        <v>9.2889800534223141</v>
      </c>
      <c r="BA16" s="2015">
        <f>'2.54 GW Electrolyser H2 Prod.'!BC145</f>
        <v>9.2599121505410142</v>
      </c>
      <c r="BB16" s="2015">
        <f>'2.54 GW Electrolyser H2 Prod.'!BD145</f>
        <v>9.2315197440633145</v>
      </c>
      <c r="BC16" s="2015">
        <f>'2.54 GW Electrolyser H2 Prod.'!BE145</f>
        <v>9.2037740891361572</v>
      </c>
      <c r="BD16" s="2015">
        <f>'2.54 GW Electrolyser H2 Prod.'!BF145</f>
        <v>9.1766481978123675</v>
      </c>
      <c r="BE16" s="2015">
        <f>'2.54 GW Electrolyser H2 Prod.'!BG145</f>
        <v>9.1501167002862047</v>
      </c>
      <c r="BF16" s="2015">
        <f>'2.54 GW Electrolyser H2 Prod.'!BH145</f>
        <v>9.1241557194749827</v>
      </c>
      <c r="BG16" s="2015">
        <f>'2.54 GW Electrolyser H2 Prod.'!BI145</f>
        <v>9.0987427574420536</v>
      </c>
      <c r="BH16" s="2015">
        <f>'2.54 GW Electrolyser H2 Prod.'!BJ145</f>
        <v>9.0738565923501735</v>
      </c>
      <c r="BI16" s="2015">
        <f>'2.54 GW Electrolyser H2 Prod.'!BK145</f>
        <v>9.0494771847999758</v>
      </c>
      <c r="BJ16" s="2015">
        <f>'2.54 GW Electrolyser H2 Prod.'!BL145</f>
        <v>9.0255855925505948</v>
      </c>
      <c r="BK16" s="2015">
        <f>'2.54 GW Electrolyser H2 Prod.'!BM145</f>
        <v>9.0021638927419509</v>
      </c>
      <c r="BL16" s="2018">
        <f>'2.54 GW Electrolyser H2 Prod.'!BN145</f>
        <v>8.9791951108439729</v>
      </c>
    </row>
    <row r="17" spans="1:11" ht="16" thickBot="1" x14ac:dyDescent="0.25"/>
    <row r="18" spans="1:11" x14ac:dyDescent="0.2">
      <c r="A18" s="4307" t="s">
        <v>1591</v>
      </c>
      <c r="B18" s="4308"/>
      <c r="C18" s="4308"/>
      <c r="D18" s="4308"/>
      <c r="E18" s="4308"/>
      <c r="F18" s="4308"/>
      <c r="G18" s="4308"/>
      <c r="H18" s="4308"/>
      <c r="I18" s="4308"/>
      <c r="J18" s="4308"/>
      <c r="K18" s="4309"/>
    </row>
    <row r="19" spans="1:11" ht="16" thickBot="1" x14ac:dyDescent="0.25">
      <c r="A19" s="4310"/>
      <c r="B19" s="4311"/>
      <c r="C19" s="4311"/>
      <c r="D19" s="4311"/>
      <c r="E19" s="4311"/>
      <c r="F19" s="4311"/>
      <c r="G19" s="4311"/>
      <c r="H19" s="4311"/>
      <c r="I19" s="4311"/>
      <c r="J19" s="4311"/>
      <c r="K19" s="4312"/>
    </row>
    <row r="20" spans="1:11" x14ac:dyDescent="0.2">
      <c r="K20" s="284"/>
    </row>
    <row r="21" spans="1:11" x14ac:dyDescent="0.2">
      <c r="K21" s="286"/>
    </row>
    <row r="22" spans="1:11" x14ac:dyDescent="0.2">
      <c r="K22" s="286"/>
    </row>
    <row r="23" spans="1:11" x14ac:dyDescent="0.2">
      <c r="K23" s="286"/>
    </row>
    <row r="24" spans="1:11" x14ac:dyDescent="0.2">
      <c r="K24" s="286"/>
    </row>
    <row r="25" spans="1:11" x14ac:dyDescent="0.2">
      <c r="K25" s="286"/>
    </row>
    <row r="26" spans="1:11" x14ac:dyDescent="0.2">
      <c r="K26" s="286"/>
    </row>
    <row r="27" spans="1:11" x14ac:dyDescent="0.2">
      <c r="K27" s="286"/>
    </row>
    <row r="28" spans="1:11" x14ac:dyDescent="0.2">
      <c r="K28" s="286"/>
    </row>
    <row r="29" spans="1:11" x14ac:dyDescent="0.2">
      <c r="K29" s="286"/>
    </row>
    <row r="30" spans="1:11" x14ac:dyDescent="0.2">
      <c r="K30" s="286"/>
    </row>
    <row r="31" spans="1:11" x14ac:dyDescent="0.2">
      <c r="K31" s="286"/>
    </row>
    <row r="32" spans="1:11" x14ac:dyDescent="0.2">
      <c r="K32" s="286"/>
    </row>
    <row r="33" spans="1:11" x14ac:dyDescent="0.2">
      <c r="K33" s="286"/>
    </row>
    <row r="34" spans="1:11" x14ac:dyDescent="0.2">
      <c r="K34" s="286"/>
    </row>
    <row r="35" spans="1:11" x14ac:dyDescent="0.2">
      <c r="K35" s="286"/>
    </row>
    <row r="36" spans="1:11" x14ac:dyDescent="0.2">
      <c r="K36" s="286"/>
    </row>
    <row r="37" spans="1:11" x14ac:dyDescent="0.2">
      <c r="K37" s="286"/>
    </row>
    <row r="38" spans="1:11" x14ac:dyDescent="0.2">
      <c r="K38" s="286"/>
    </row>
    <row r="39" spans="1:11" x14ac:dyDescent="0.2">
      <c r="K39" s="286"/>
    </row>
    <row r="40" spans="1:11" x14ac:dyDescent="0.2">
      <c r="K40" s="286"/>
    </row>
    <row r="41" spans="1:11" x14ac:dyDescent="0.2">
      <c r="K41" s="286"/>
    </row>
    <row r="42" spans="1:11" x14ac:dyDescent="0.2">
      <c r="K42" s="286"/>
    </row>
    <row r="43" spans="1:11" x14ac:dyDescent="0.2">
      <c r="K43" s="286"/>
    </row>
    <row r="44" spans="1:11" x14ac:dyDescent="0.2">
      <c r="K44" s="286"/>
    </row>
    <row r="45" spans="1:11" x14ac:dyDescent="0.2">
      <c r="K45" s="286"/>
    </row>
    <row r="46" spans="1:11" x14ac:dyDescent="0.2">
      <c r="K46" s="286"/>
    </row>
    <row r="47" spans="1:11" x14ac:dyDescent="0.2">
      <c r="K47" s="286"/>
    </row>
    <row r="48" spans="1:11" ht="16" thickBot="1" x14ac:dyDescent="0.25">
      <c r="A48" s="289"/>
      <c r="B48" s="289"/>
      <c r="C48" s="289"/>
      <c r="D48" s="1087"/>
      <c r="E48" s="289"/>
      <c r="F48" s="289"/>
      <c r="G48" s="289"/>
      <c r="H48" s="289"/>
      <c r="I48" s="289"/>
      <c r="J48" s="289"/>
      <c r="K48" s="290"/>
    </row>
  </sheetData>
  <mergeCells count="4">
    <mergeCell ref="A5:A10"/>
    <mergeCell ref="A11:A16"/>
    <mergeCell ref="A1:BO2"/>
    <mergeCell ref="A18:K19"/>
  </mergeCells>
  <conditionalFormatting sqref="C3:C17 C20:C1048576">
    <cfRule type="cellIs" dxfId="51" priority="2" operator="equal">
      <formula>0.9</formula>
    </cfRule>
    <cfRule type="cellIs" dxfId="50" priority="3" operator="equal">
      <formula>0.85</formula>
    </cfRule>
    <cfRule type="cellIs" dxfId="49" priority="4" operator="equal">
      <formula>0.8</formula>
    </cfRule>
  </conditionalFormatting>
  <conditionalFormatting sqref="D3:D17 E5:BL16 D20:D1048576">
    <cfRule type="cellIs" dxfId="48" priority="1" operator="lessThan">
      <formula>0</formula>
    </cfRule>
  </conditionalFormatting>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8EDDF-E1D1-489F-B5F7-574815769551}">
  <sheetPr>
    <tabColor rgb="FF00B0F0"/>
  </sheetPr>
  <dimension ref="A1:BO135"/>
  <sheetViews>
    <sheetView workbookViewId="0">
      <pane xSplit="6" ySplit="4" topLeftCell="G5" activePane="bottomRight" state="frozen"/>
      <selection pane="topRight" activeCell="G1" sqref="G1"/>
      <selection pane="bottomLeft" activeCell="A3" sqref="A3"/>
      <selection pane="bottomRight" activeCell="J30" sqref="J30"/>
    </sheetView>
  </sheetViews>
  <sheetFormatPr baseColWidth="10" defaultColWidth="8.83203125" defaultRowHeight="15" x14ac:dyDescent="0.2"/>
  <cols>
    <col min="1" max="1" width="14.1640625" customWidth="1"/>
    <col min="2" max="2" width="9.5" customWidth="1"/>
    <col min="4" max="4" width="28" customWidth="1"/>
    <col min="5" max="5" width="16.5" customWidth="1"/>
    <col min="6" max="6" width="9.83203125" customWidth="1"/>
    <col min="7" max="7" width="17.5" style="147" customWidth="1"/>
    <col min="8" max="8" width="6" customWidth="1"/>
    <col min="9" max="9" width="6.6640625" customWidth="1"/>
    <col min="10" max="58" width="5.5" bestFit="1" customWidth="1"/>
    <col min="59" max="60" width="5.83203125" customWidth="1"/>
    <col min="61" max="61" width="6.33203125" customWidth="1"/>
    <col min="62" max="62" width="6.1640625" customWidth="1"/>
    <col min="63" max="63" width="5.83203125" customWidth="1"/>
    <col min="64" max="64" width="5.6640625" customWidth="1"/>
    <col min="65" max="67" width="7" bestFit="1" customWidth="1"/>
  </cols>
  <sheetData>
    <row r="1" spans="1:67" x14ac:dyDescent="0.2">
      <c r="A1" s="3685" t="s">
        <v>1592</v>
      </c>
      <c r="B1" s="3685"/>
      <c r="C1" s="3685"/>
      <c r="D1" s="3685"/>
      <c r="E1" s="3685"/>
      <c r="F1" s="3685"/>
      <c r="G1" s="3685"/>
      <c r="H1" s="3685"/>
      <c r="I1" s="3685"/>
      <c r="J1" s="3685"/>
      <c r="K1" s="3685"/>
      <c r="L1" s="3685"/>
      <c r="M1" s="3685"/>
      <c r="N1" s="3685"/>
      <c r="O1" s="3685"/>
      <c r="P1" s="3685"/>
      <c r="Q1" s="3685"/>
      <c r="R1" s="3685"/>
      <c r="S1" s="3685"/>
      <c r="T1" s="3685"/>
      <c r="U1" s="3685"/>
      <c r="V1" s="3685"/>
      <c r="W1" s="3685"/>
      <c r="X1" s="3685"/>
      <c r="Y1" s="3685"/>
      <c r="Z1" s="3685"/>
      <c r="AA1" s="3685"/>
      <c r="AB1" s="3685"/>
      <c r="AC1" s="3685"/>
      <c r="AD1" s="3685"/>
      <c r="AE1" s="3685"/>
      <c r="AF1" s="3685"/>
      <c r="AG1" s="3685"/>
      <c r="AH1" s="3685"/>
      <c r="AI1" s="3685"/>
      <c r="AJ1" s="3685"/>
      <c r="AK1" s="3685"/>
      <c r="AL1" s="3685"/>
      <c r="AM1" s="3685"/>
      <c r="AN1" s="3685"/>
      <c r="AO1" s="3685"/>
      <c r="AP1" s="3685"/>
      <c r="AQ1" s="3685"/>
      <c r="AR1" s="3685"/>
      <c r="AS1" s="3685"/>
      <c r="AT1" s="3685"/>
      <c r="AU1" s="3685"/>
      <c r="AV1" s="3685"/>
      <c r="AW1" s="3685"/>
      <c r="AX1" s="3685"/>
      <c r="AY1" s="3685"/>
      <c r="AZ1" s="3685"/>
      <c r="BA1" s="3685"/>
      <c r="BB1" s="3685"/>
      <c r="BC1" s="3685"/>
      <c r="BD1" s="3685"/>
      <c r="BE1" s="3685"/>
      <c r="BF1" s="3685"/>
      <c r="BG1" s="3685"/>
      <c r="BH1" s="3685"/>
      <c r="BI1" s="3685"/>
      <c r="BJ1" s="3685"/>
      <c r="BK1" s="3685"/>
      <c r="BL1" s="3685"/>
      <c r="BM1" s="3685"/>
      <c r="BN1" s="3685"/>
      <c r="BO1" s="3686"/>
    </row>
    <row r="2" spans="1:67" ht="7.5" customHeight="1" thickBot="1" x14ac:dyDescent="0.25">
      <c r="A2" s="3687"/>
      <c r="B2" s="3687"/>
      <c r="C2" s="3687"/>
      <c r="D2" s="3687"/>
      <c r="E2" s="3687"/>
      <c r="F2" s="3687"/>
      <c r="G2" s="3687"/>
      <c r="H2" s="3687"/>
      <c r="I2" s="3687"/>
      <c r="J2" s="3687"/>
      <c r="K2" s="3687"/>
      <c r="L2" s="3687"/>
      <c r="M2" s="3687"/>
      <c r="N2" s="3687"/>
      <c r="O2" s="3687"/>
      <c r="P2" s="3687"/>
      <c r="Q2" s="3687"/>
      <c r="R2" s="3687"/>
      <c r="S2" s="3687"/>
      <c r="T2" s="3687"/>
      <c r="U2" s="3687"/>
      <c r="V2" s="3687"/>
      <c r="W2" s="3687"/>
      <c r="X2" s="3687"/>
      <c r="Y2" s="3687"/>
      <c r="Z2" s="3687"/>
      <c r="AA2" s="3687"/>
      <c r="AB2" s="3687"/>
      <c r="AC2" s="3687"/>
      <c r="AD2" s="3687"/>
      <c r="AE2" s="3687"/>
      <c r="AF2" s="3687"/>
      <c r="AG2" s="3687"/>
      <c r="AH2" s="3687"/>
      <c r="AI2" s="3687"/>
      <c r="AJ2" s="3687"/>
      <c r="AK2" s="3687"/>
      <c r="AL2" s="3687"/>
      <c r="AM2" s="3687"/>
      <c r="AN2" s="3687"/>
      <c r="AO2" s="3687"/>
      <c r="AP2" s="3687"/>
      <c r="AQ2" s="3687"/>
      <c r="AR2" s="3687"/>
      <c r="AS2" s="3687"/>
      <c r="AT2" s="3687"/>
      <c r="AU2" s="3687"/>
      <c r="AV2" s="3687"/>
      <c r="AW2" s="3687"/>
      <c r="AX2" s="3687"/>
      <c r="AY2" s="3687"/>
      <c r="AZ2" s="3687"/>
      <c r="BA2" s="3687"/>
      <c r="BB2" s="3687"/>
      <c r="BC2" s="3687"/>
      <c r="BD2" s="3687"/>
      <c r="BE2" s="3687"/>
      <c r="BF2" s="3687"/>
      <c r="BG2" s="3687"/>
      <c r="BH2" s="3687"/>
      <c r="BI2" s="3687"/>
      <c r="BJ2" s="3687"/>
      <c r="BK2" s="3687"/>
      <c r="BL2" s="3687"/>
      <c r="BM2" s="3687"/>
      <c r="BN2" s="3687"/>
      <c r="BO2" s="3688"/>
    </row>
    <row r="3" spans="1:67" s="147" customFormat="1" ht="16" thickBot="1" x14ac:dyDescent="0.25">
      <c r="F3" s="2363"/>
      <c r="G3" s="2364" t="s">
        <v>484</v>
      </c>
      <c r="H3" s="1895">
        <f>'1.27 GW Electrolyser H2 Prod. '!G4</f>
        <v>1</v>
      </c>
      <c r="I3" s="1895">
        <f>'1.27 GW Electrolyser H2 Prod. '!H4</f>
        <v>2</v>
      </c>
      <c r="J3" s="1895">
        <f>'1.27 GW Electrolyser H2 Prod. '!I4</f>
        <v>3</v>
      </c>
      <c r="K3" s="1895">
        <f>'1.27 GW Electrolyser H2 Prod. '!J4</f>
        <v>4</v>
      </c>
      <c r="L3" s="1895">
        <f>'1.27 GW Electrolyser H2 Prod. '!K4</f>
        <v>5</v>
      </c>
      <c r="M3" s="1895">
        <f>'1.27 GW Electrolyser H2 Prod. '!L4</f>
        <v>6</v>
      </c>
      <c r="N3" s="1895">
        <f>'1.27 GW Electrolyser H2 Prod. '!M4</f>
        <v>7</v>
      </c>
      <c r="O3" s="1895">
        <f>'1.27 GW Electrolyser H2 Prod. '!N4</f>
        <v>8</v>
      </c>
      <c r="P3" s="1895">
        <f>'1.27 GW Electrolyser H2 Prod. '!O4</f>
        <v>9</v>
      </c>
      <c r="Q3" s="1895">
        <f>'1.27 GW Electrolyser H2 Prod. '!P4</f>
        <v>10</v>
      </c>
      <c r="R3" s="1895">
        <f>'1.27 GW Electrolyser H2 Prod. '!Q4</f>
        <v>11</v>
      </c>
      <c r="S3" s="1895">
        <f>'1.27 GW Electrolyser H2 Prod. '!R4</f>
        <v>12</v>
      </c>
      <c r="T3" s="1895">
        <f>'1.27 GW Electrolyser H2 Prod. '!S4</f>
        <v>13</v>
      </c>
      <c r="U3" s="1895">
        <f>'1.27 GW Electrolyser H2 Prod. '!T4</f>
        <v>14</v>
      </c>
      <c r="V3" s="1895">
        <f>'1.27 GW Electrolyser H2 Prod. '!U4</f>
        <v>15</v>
      </c>
      <c r="W3" s="1895">
        <f>'1.27 GW Electrolyser H2 Prod. '!V4</f>
        <v>16</v>
      </c>
      <c r="X3" s="1895">
        <f>'1.27 GW Electrolyser H2 Prod. '!W4</f>
        <v>17</v>
      </c>
      <c r="Y3" s="1895">
        <f>'1.27 GW Electrolyser H2 Prod. '!X4</f>
        <v>18</v>
      </c>
      <c r="Z3" s="1895">
        <f>'1.27 GW Electrolyser H2 Prod. '!Y4</f>
        <v>19</v>
      </c>
      <c r="AA3" s="1895">
        <f>'1.27 GW Electrolyser H2 Prod. '!Z4</f>
        <v>20</v>
      </c>
      <c r="AB3" s="1895">
        <f>'1.27 GW Electrolyser H2 Prod. '!AA4</f>
        <v>21</v>
      </c>
      <c r="AC3" s="1895">
        <f>'1.27 GW Electrolyser H2 Prod. '!AB4</f>
        <v>22</v>
      </c>
      <c r="AD3" s="1895">
        <f>'1.27 GW Electrolyser H2 Prod. '!AC4</f>
        <v>23</v>
      </c>
      <c r="AE3" s="1895">
        <f>'1.27 GW Electrolyser H2 Prod. '!AD4</f>
        <v>24</v>
      </c>
      <c r="AF3" s="1895">
        <f>'1.27 GW Electrolyser H2 Prod. '!AE4</f>
        <v>25</v>
      </c>
      <c r="AG3" s="1895">
        <f>'1.27 GW Electrolyser H2 Prod. '!AF4</f>
        <v>26</v>
      </c>
      <c r="AH3" s="1895">
        <f>'1.27 GW Electrolyser H2 Prod. '!AG4</f>
        <v>27</v>
      </c>
      <c r="AI3" s="1895">
        <f>'1.27 GW Electrolyser H2 Prod. '!AH4</f>
        <v>28</v>
      </c>
      <c r="AJ3" s="1895">
        <f>'1.27 GW Electrolyser H2 Prod. '!AI4</f>
        <v>29</v>
      </c>
      <c r="AK3" s="1895">
        <f>'1.27 GW Electrolyser H2 Prod. '!AJ4</f>
        <v>30</v>
      </c>
      <c r="AL3" s="1895">
        <f>'1.27 GW Electrolyser H2 Prod. '!AK4</f>
        <v>31</v>
      </c>
      <c r="AM3" s="1895">
        <f>'1.27 GW Electrolyser H2 Prod. '!AL4</f>
        <v>32</v>
      </c>
      <c r="AN3" s="1895">
        <f>'1.27 GW Electrolyser H2 Prod. '!AM4</f>
        <v>33</v>
      </c>
      <c r="AO3" s="1895">
        <f>'1.27 GW Electrolyser H2 Prod. '!AN4</f>
        <v>34</v>
      </c>
      <c r="AP3" s="1895">
        <f>'1.27 GW Electrolyser H2 Prod. '!AO4</f>
        <v>35</v>
      </c>
      <c r="AQ3" s="1895">
        <f>'1.27 GW Electrolyser H2 Prod. '!AP4</f>
        <v>36</v>
      </c>
      <c r="AR3" s="1895">
        <f>'1.27 GW Electrolyser H2 Prod. '!AQ4</f>
        <v>37</v>
      </c>
      <c r="AS3" s="1895">
        <f>'1.27 GW Electrolyser H2 Prod. '!AR4</f>
        <v>38</v>
      </c>
      <c r="AT3" s="1895">
        <f>'1.27 GW Electrolyser H2 Prod. '!AS4</f>
        <v>39</v>
      </c>
      <c r="AU3" s="1895">
        <f>'1.27 GW Electrolyser H2 Prod. '!AT4</f>
        <v>40</v>
      </c>
      <c r="AV3" s="1895">
        <f>'1.27 GW Electrolyser H2 Prod. '!AU4</f>
        <v>41</v>
      </c>
      <c r="AW3" s="1895">
        <f>'1.27 GW Electrolyser H2 Prod. '!AV4</f>
        <v>42</v>
      </c>
      <c r="AX3" s="1895">
        <f>'1.27 GW Electrolyser H2 Prod. '!AW4</f>
        <v>43</v>
      </c>
      <c r="AY3" s="1895">
        <f>'1.27 GW Electrolyser H2 Prod. '!AX4</f>
        <v>44</v>
      </c>
      <c r="AZ3" s="1895">
        <f>'1.27 GW Electrolyser H2 Prod. '!AY4</f>
        <v>45</v>
      </c>
      <c r="BA3" s="1895">
        <f>'1.27 GW Electrolyser H2 Prod. '!AZ4</f>
        <v>46</v>
      </c>
      <c r="BB3" s="1895">
        <f>'1.27 GW Electrolyser H2 Prod. '!BA4</f>
        <v>47</v>
      </c>
      <c r="BC3" s="1895">
        <f>'1.27 GW Electrolyser H2 Prod. '!BB4</f>
        <v>48</v>
      </c>
      <c r="BD3" s="1895">
        <f>'1.27 GW Electrolyser H2 Prod. '!BC4</f>
        <v>49</v>
      </c>
      <c r="BE3" s="1895">
        <f>'1.27 GW Electrolyser H2 Prod. '!BD4</f>
        <v>50</v>
      </c>
      <c r="BF3" s="1895">
        <f>'1.27 GW Electrolyser H2 Prod. '!BE4</f>
        <v>51</v>
      </c>
      <c r="BG3" s="1895">
        <f>'1.27 GW Electrolyser H2 Prod. '!BF4</f>
        <v>52</v>
      </c>
      <c r="BH3" s="1895">
        <f>'1.27 GW Electrolyser H2 Prod. '!BG4</f>
        <v>53</v>
      </c>
      <c r="BI3" s="1895">
        <f>'1.27 GW Electrolyser H2 Prod. '!BH4</f>
        <v>54</v>
      </c>
      <c r="BJ3" s="1895">
        <f>'1.27 GW Electrolyser H2 Prod. '!BI4</f>
        <v>55</v>
      </c>
      <c r="BK3" s="1895">
        <f>'1.27 GW Electrolyser H2 Prod. '!BJ4</f>
        <v>56</v>
      </c>
      <c r="BL3" s="1895">
        <f>'1.27 GW Electrolyser H2 Prod. '!BK4</f>
        <v>57</v>
      </c>
      <c r="BM3" s="1895">
        <f>'1.27 GW Electrolyser H2 Prod. '!BL4</f>
        <v>58</v>
      </c>
      <c r="BN3" s="1895">
        <f>'1.27 GW Electrolyser H2 Prod. '!BM4</f>
        <v>59</v>
      </c>
      <c r="BO3" s="2362">
        <f>'1.27 GW Electrolyser H2 Prod. '!BN4</f>
        <v>60</v>
      </c>
    </row>
    <row r="4" spans="1:67" ht="49" thickBot="1" x14ac:dyDescent="0.25">
      <c r="A4" s="2843" t="s">
        <v>309</v>
      </c>
      <c r="B4" s="4325" t="s">
        <v>704</v>
      </c>
      <c r="C4" s="4326"/>
      <c r="D4" s="2846" t="s">
        <v>705</v>
      </c>
      <c r="E4" s="2847" t="s">
        <v>1593</v>
      </c>
      <c r="F4" s="2845" t="s">
        <v>479</v>
      </c>
      <c r="G4" s="1909" t="s">
        <v>1594</v>
      </c>
      <c r="H4" s="1892">
        <f>H3</f>
        <v>1</v>
      </c>
      <c r="I4" s="1890">
        <f t="shared" ref="I4:BO4" si="0">I3</f>
        <v>2</v>
      </c>
      <c r="J4" s="1893">
        <f t="shared" si="0"/>
        <v>3</v>
      </c>
      <c r="K4" s="1893">
        <f t="shared" ref="K4" si="1">K3</f>
        <v>4</v>
      </c>
      <c r="L4" s="1893">
        <f t="shared" ref="L4" si="2">L3</f>
        <v>5</v>
      </c>
      <c r="M4" s="1893">
        <f t="shared" ref="M4" si="3">M3</f>
        <v>6</v>
      </c>
      <c r="N4" s="1893">
        <f t="shared" ref="N4" si="4">N3</f>
        <v>7</v>
      </c>
      <c r="O4" s="1893">
        <f t="shared" ref="O4" si="5">O3</f>
        <v>8</v>
      </c>
      <c r="P4" s="1893">
        <f t="shared" ref="P4" si="6">P3</f>
        <v>9</v>
      </c>
      <c r="Q4" s="1893">
        <f t="shared" ref="Q4" si="7">Q3</f>
        <v>10</v>
      </c>
      <c r="R4" s="1893">
        <f t="shared" ref="R4" si="8">R3</f>
        <v>11</v>
      </c>
      <c r="S4" s="1893">
        <f t="shared" ref="S4" si="9">S3</f>
        <v>12</v>
      </c>
      <c r="T4" s="1893">
        <f t="shared" ref="T4" si="10">T3</f>
        <v>13</v>
      </c>
      <c r="U4" s="1893">
        <f t="shared" ref="U4" si="11">U3</f>
        <v>14</v>
      </c>
      <c r="V4" s="1893">
        <f t="shared" ref="V4" si="12">V3</f>
        <v>15</v>
      </c>
      <c r="W4" s="1893">
        <f t="shared" ref="W4" si="13">W3</f>
        <v>16</v>
      </c>
      <c r="X4" s="1893">
        <f t="shared" ref="X4" si="14">X3</f>
        <v>17</v>
      </c>
      <c r="Y4" s="1893">
        <f t="shared" ref="Y4" si="15">Y3</f>
        <v>18</v>
      </c>
      <c r="Z4" s="1893">
        <f t="shared" ref="Z4" si="16">Z3</f>
        <v>19</v>
      </c>
      <c r="AA4" s="1893">
        <f t="shared" ref="AA4" si="17">AA3</f>
        <v>20</v>
      </c>
      <c r="AB4" s="1893">
        <f t="shared" ref="AB4" si="18">AB3</f>
        <v>21</v>
      </c>
      <c r="AC4" s="1893">
        <f t="shared" ref="AC4" si="19">AC3</f>
        <v>22</v>
      </c>
      <c r="AD4" s="1893">
        <f t="shared" ref="AD4" si="20">AD3</f>
        <v>23</v>
      </c>
      <c r="AE4" s="1893">
        <f t="shared" ref="AE4" si="21">AE3</f>
        <v>24</v>
      </c>
      <c r="AF4" s="1893">
        <f t="shared" ref="AF4" si="22">AF3</f>
        <v>25</v>
      </c>
      <c r="AG4" s="1893">
        <f t="shared" ref="AG4" si="23">AG3</f>
        <v>26</v>
      </c>
      <c r="AH4" s="1893">
        <f t="shared" ref="AH4" si="24">AH3</f>
        <v>27</v>
      </c>
      <c r="AI4" s="1893">
        <f t="shared" ref="AI4" si="25">AI3</f>
        <v>28</v>
      </c>
      <c r="AJ4" s="1893">
        <f t="shared" ref="AJ4" si="26">AJ3</f>
        <v>29</v>
      </c>
      <c r="AK4" s="1893">
        <f t="shared" ref="AK4" si="27">AK3</f>
        <v>30</v>
      </c>
      <c r="AL4" s="1893">
        <f t="shared" ref="AL4" si="28">AL3</f>
        <v>31</v>
      </c>
      <c r="AM4" s="1893">
        <f t="shared" ref="AM4" si="29">AM3</f>
        <v>32</v>
      </c>
      <c r="AN4" s="1893">
        <f t="shared" ref="AN4" si="30">AN3</f>
        <v>33</v>
      </c>
      <c r="AO4" s="1893">
        <f t="shared" ref="AO4" si="31">AO3</f>
        <v>34</v>
      </c>
      <c r="AP4" s="1893">
        <f t="shared" ref="AP4" si="32">AP3</f>
        <v>35</v>
      </c>
      <c r="AQ4" s="1893">
        <f t="shared" ref="AQ4" si="33">AQ3</f>
        <v>36</v>
      </c>
      <c r="AR4" s="1893">
        <f t="shared" ref="AR4" si="34">AR3</f>
        <v>37</v>
      </c>
      <c r="AS4" s="1893">
        <f t="shared" ref="AS4" si="35">AS3</f>
        <v>38</v>
      </c>
      <c r="AT4" s="1893">
        <f t="shared" ref="AT4" si="36">AT3</f>
        <v>39</v>
      </c>
      <c r="AU4" s="1893">
        <f t="shared" ref="AU4" si="37">AU3</f>
        <v>40</v>
      </c>
      <c r="AV4" s="1893">
        <f t="shared" ref="AV4" si="38">AV3</f>
        <v>41</v>
      </c>
      <c r="AW4" s="1893">
        <f t="shared" ref="AW4" si="39">AW3</f>
        <v>42</v>
      </c>
      <c r="AX4" s="1893">
        <f t="shared" ref="AX4" si="40">AX3</f>
        <v>43</v>
      </c>
      <c r="AY4" s="1893">
        <f t="shared" ref="AY4" si="41">AY3</f>
        <v>44</v>
      </c>
      <c r="AZ4" s="1893">
        <f t="shared" ref="AZ4" si="42">AZ3</f>
        <v>45</v>
      </c>
      <c r="BA4" s="1893">
        <f t="shared" ref="BA4" si="43">BA3</f>
        <v>46</v>
      </c>
      <c r="BB4" s="1893">
        <f t="shared" ref="BB4" si="44">BB3</f>
        <v>47</v>
      </c>
      <c r="BC4" s="1893">
        <f t="shared" ref="BC4" si="45">BC3</f>
        <v>48</v>
      </c>
      <c r="BD4" s="1893">
        <f t="shared" ref="BD4" si="46">BD3</f>
        <v>49</v>
      </c>
      <c r="BE4" s="1893">
        <f t="shared" ref="BE4" si="47">BE3</f>
        <v>50</v>
      </c>
      <c r="BF4" s="1893">
        <f t="shared" ref="BF4" si="48">BF3</f>
        <v>51</v>
      </c>
      <c r="BG4" s="1893">
        <f t="shared" ref="BG4" si="49">BG3</f>
        <v>52</v>
      </c>
      <c r="BH4" s="1893">
        <f t="shared" ref="BH4" si="50">BH3</f>
        <v>53</v>
      </c>
      <c r="BI4" s="1893">
        <f t="shared" ref="BI4" si="51">BI3</f>
        <v>54</v>
      </c>
      <c r="BJ4" s="1893">
        <f t="shared" ref="BJ4" si="52">BJ3</f>
        <v>55</v>
      </c>
      <c r="BK4" s="1893">
        <f t="shared" ref="BK4" si="53">BK3</f>
        <v>56</v>
      </c>
      <c r="BL4" s="1893">
        <f t="shared" ref="BL4" si="54">BL3</f>
        <v>57</v>
      </c>
      <c r="BM4" s="1893">
        <f t="shared" ref="BM4" si="55">BM3</f>
        <v>58</v>
      </c>
      <c r="BN4" s="1893">
        <f t="shared" ref="BN4" si="56">BN3</f>
        <v>59</v>
      </c>
      <c r="BO4" s="1894">
        <f t="shared" si="0"/>
        <v>60</v>
      </c>
    </row>
    <row r="5" spans="1:67" ht="18.75" customHeight="1" x14ac:dyDescent="0.2">
      <c r="A5" s="4305" t="s">
        <v>1489</v>
      </c>
      <c r="B5" s="4014" t="s">
        <v>1595</v>
      </c>
      <c r="C5" s="4321"/>
      <c r="D5" s="4320" t="s">
        <v>1596</v>
      </c>
      <c r="E5" s="292" t="str">
        <f>'1.27 GW Electrolyser H2 Prod. '!D794</f>
        <v>High Price Range</v>
      </c>
      <c r="F5" s="30">
        <f>'1.27 GW Electrolyser H2 Prod. '!C131</f>
        <v>0.8</v>
      </c>
      <c r="G5" s="1884">
        <f>'1.27 GW Electrolyser H2 Prod. '!F794</f>
        <v>1.0090808372794315</v>
      </c>
      <c r="H5" s="1868">
        <f>'1.27 GW Electrolyser H2 Prod. '!G794</f>
        <v>0.29321321708160064</v>
      </c>
      <c r="I5" s="1868">
        <f>'1.27 GW Electrolyser H2 Prod. '!H794</f>
        <v>0.78382121237144142</v>
      </c>
      <c r="J5" s="1868">
        <f>'1.27 GW Electrolyser H2 Prod. '!I794</f>
        <v>0.92766141320915074</v>
      </c>
      <c r="K5" s="1868">
        <f>'1.27 GW Electrolyser H2 Prod. '!J794</f>
        <v>0.97727433852820988</v>
      </c>
      <c r="L5" s="1868">
        <f>'1.27 GW Electrolyser H2 Prod. '!K794</f>
        <v>0.99612462319004513</v>
      </c>
      <c r="M5" s="1868">
        <f>'1.27 GW Electrolyser H2 Prod. '!L794</f>
        <v>1.0036857625156963</v>
      </c>
      <c r="N5" s="1868">
        <f>'1.27 GW Electrolyser H2 Prod. '!M794</f>
        <v>1.0068106644032087</v>
      </c>
      <c r="O5" s="1868">
        <f>'1.27 GW Electrolyser H2 Prod. '!N794</f>
        <v>1.0081225355368502</v>
      </c>
      <c r="P5" s="1868">
        <f>'1.27 GW Electrolyser H2 Prod. '!O794</f>
        <v>1.0086771241267289</v>
      </c>
      <c r="Q5" s="1868">
        <f>'1.27 GW Electrolyser H2 Prod. '!P794</f>
        <v>1.0089118499464012</v>
      </c>
      <c r="R5" s="1868">
        <f>'1.27 GW Electrolyser H2 Prod. '!Q794</f>
        <v>1.0090108752719749</v>
      </c>
      <c r="S5" s="1868">
        <f>'1.27 GW Electrolyser H2 Prod. '!R794</f>
        <v>1.0090523499337376</v>
      </c>
      <c r="T5" s="1868">
        <f>'1.27 GW Electrolyser H2 Prod. '!S794</f>
        <v>1.0090695195222072</v>
      </c>
      <c r="U5" s="1868">
        <f>'1.27 GW Electrolyser H2 Prod. '!T794</f>
        <v>1.0090765056251954</v>
      </c>
      <c r="V5" s="1868">
        <f>'1.27 GW Electrolyser H2 Prod. '!U794</f>
        <v>1.0090792768775954</v>
      </c>
      <c r="W5" s="1868">
        <f>'1.27 GW Electrolyser H2 Prod. '!V794</f>
        <v>1.0090803345771167</v>
      </c>
      <c r="X5" s="1868">
        <f>'1.27 GW Electrolyser H2 Prod. '!W794</f>
        <v>1.0090807136531001</v>
      </c>
      <c r="Y5" s="1868">
        <f>'1.27 GW Electrolyser H2 Prod. '!X794</f>
        <v>1.0090808344710958</v>
      </c>
      <c r="Z5" s="1868">
        <f>'1.27 GW Electrolyser H2 Prod. '!Y794</f>
        <v>1.0090808632228283</v>
      </c>
      <c r="AA5" s="1868">
        <f>'1.27 GW Electrolyser H2 Prod. '!Z794</f>
        <v>1.0090808629632444</v>
      </c>
      <c r="AB5" s="1868">
        <f>'1.27 GW Electrolyser H2 Prod. '!AA794</f>
        <v>1.0090808560458973</v>
      </c>
      <c r="AC5" s="1868">
        <f>'1.27 GW Electrolyser H2 Prod. '!AB794</f>
        <v>1.0090808494303825</v>
      </c>
      <c r="AD5" s="1868">
        <f>'1.27 GW Electrolyser H2 Prod. '!AC794</f>
        <v>1.0090808446506472</v>
      </c>
      <c r="AE5" s="1868">
        <f>'1.27 GW Electrolyser H2 Prod. '!AD794</f>
        <v>1.0090808415728372</v>
      </c>
      <c r="AF5" s="1868">
        <f>'1.27 GW Electrolyser H2 Prod. '!AE794</f>
        <v>1.0090808397117419</v>
      </c>
      <c r="AG5" s="1868">
        <f>'1.27 GW Electrolyser H2 Prod. '!AF794</f>
        <v>1.0090808386300121</v>
      </c>
      <c r="AH5" s="1868">
        <f>'1.27 GW Electrolyser H2 Prod. '!AG794</f>
        <v>1.0090808380180851</v>
      </c>
      <c r="AI5" s="1868">
        <f>'1.27 GW Electrolyser H2 Prod. '!AH794</f>
        <v>1.009080837678666</v>
      </c>
      <c r="AJ5" s="1868">
        <f>'1.27 GW Electrolyser H2 Prod. '!AI794</f>
        <v>1.0090808374931828</v>
      </c>
      <c r="AK5" s="1868">
        <f>'1.27 GW Electrolyser H2 Prod. '!AJ794</f>
        <v>1.009080837392994</v>
      </c>
      <c r="AL5" s="1868">
        <f>'1.27 GW Electrolyser H2 Prod. '!AK794</f>
        <v>1.00908083733938</v>
      </c>
      <c r="AM5" s="1868">
        <f>'1.27 GW Electrolyser H2 Prod. '!AL794</f>
        <v>1.0090808373109073</v>
      </c>
      <c r="AN5" s="1868">
        <f>'1.27 GW Electrolyser H2 Prod. '!AM794</f>
        <v>1.0090808372958819</v>
      </c>
      <c r="AO5" s="1868">
        <f>'1.27 GW Electrolyser H2 Prod. '!AN794</f>
        <v>1.0090808372879949</v>
      </c>
      <c r="AP5" s="1868">
        <f>'1.27 GW Electrolyser H2 Prod. '!AO794</f>
        <v>1.0090808372838742</v>
      </c>
      <c r="AQ5" s="1868">
        <f>'1.27 GW Electrolyser H2 Prod. '!AP794</f>
        <v>1.0090808372817293</v>
      </c>
      <c r="AR5" s="1868">
        <f>'1.27 GW Electrolyser H2 Prod. '!AQ794</f>
        <v>1.0090808372806168</v>
      </c>
      <c r="AS5" s="1868">
        <f>'1.27 GW Electrolyser H2 Prod. '!AR794</f>
        <v>1.0090808372800413</v>
      </c>
      <c r="AT5" s="1868">
        <f>'1.27 GW Electrolyser H2 Prod. '!AS794</f>
        <v>1.0090808372797446</v>
      </c>
      <c r="AU5" s="1868">
        <f>'1.27 GW Electrolyser H2 Prod. '!AT794</f>
        <v>1.0090808372795923</v>
      </c>
      <c r="AV5" s="1868">
        <f>'1.27 GW Electrolyser H2 Prod. '!AU794</f>
        <v>1.0090808372795137</v>
      </c>
      <c r="AW5" s="1868">
        <f>'1.27 GW Electrolyser H2 Prod. '!AV794</f>
        <v>1.0090808372794733</v>
      </c>
      <c r="AX5" s="1868">
        <f>'1.27 GW Electrolyser H2 Prod. '!AW794</f>
        <v>1.0090808372794533</v>
      </c>
      <c r="AY5" s="1868">
        <f>'1.27 GW Electrolyser H2 Prod. '!AX794</f>
        <v>1.0090808372794426</v>
      </c>
      <c r="AZ5" s="1868">
        <f>'1.27 GW Electrolyser H2 Prod. '!AY794</f>
        <v>1.0090808372794373</v>
      </c>
      <c r="BA5" s="1868">
        <f>'1.27 GW Electrolyser H2 Prod. '!AZ794</f>
        <v>1.0090808372794342</v>
      </c>
      <c r="BB5" s="1868">
        <f>'1.27 GW Electrolyser H2 Prod. '!BA794</f>
        <v>1.0090808372794333</v>
      </c>
      <c r="BC5" s="1868">
        <f>'1.27 GW Electrolyser H2 Prod. '!BB794</f>
        <v>1.0090808372794324</v>
      </c>
      <c r="BD5" s="1868">
        <f>'1.27 GW Electrolyser H2 Prod. '!BC794</f>
        <v>1.009080837279432</v>
      </c>
      <c r="BE5" s="1868">
        <f>'1.27 GW Electrolyser H2 Prod. '!BD794</f>
        <v>1.009080837279432</v>
      </c>
      <c r="BF5" s="1868">
        <f>'1.27 GW Electrolyser H2 Prod. '!BE794</f>
        <v>1.0090808372794315</v>
      </c>
      <c r="BG5" s="1868">
        <f>'1.27 GW Electrolyser H2 Prod. '!BF794</f>
        <v>1.0090808372794315</v>
      </c>
      <c r="BH5" s="1868">
        <f>'1.27 GW Electrolyser H2 Prod. '!BG794</f>
        <v>1.0090808372794315</v>
      </c>
      <c r="BI5" s="1868">
        <f>'1.27 GW Electrolyser H2 Prod. '!BH794</f>
        <v>1.0090808372794315</v>
      </c>
      <c r="BJ5" s="1868">
        <f>'1.27 GW Electrolyser H2 Prod. '!BI794</f>
        <v>1.0090808372794315</v>
      </c>
      <c r="BK5" s="1868">
        <f>'1.27 GW Electrolyser H2 Prod. '!BJ794</f>
        <v>1.0090808372794315</v>
      </c>
      <c r="BL5" s="1868">
        <f>'1.27 GW Electrolyser H2 Prod. '!BK794</f>
        <v>1.0090808372794315</v>
      </c>
      <c r="BM5" s="1868">
        <f>'1.27 GW Electrolyser H2 Prod. '!BL794</f>
        <v>1.0090808372794315</v>
      </c>
      <c r="BN5" s="1868">
        <f>'1.27 GW Electrolyser H2 Prod. '!BM794</f>
        <v>1.0090808372794315</v>
      </c>
      <c r="BO5" s="1879">
        <f>'1.27 GW Electrolyser H2 Prod. '!BN794</f>
        <v>1.0090808372794315</v>
      </c>
    </row>
    <row r="6" spans="1:67" ht="17.25" customHeight="1" x14ac:dyDescent="0.2">
      <c r="A6" s="4305"/>
      <c r="B6" s="4014"/>
      <c r="C6" s="4321"/>
      <c r="D6" s="4320"/>
      <c r="E6" s="48" t="str">
        <f>'1.27 GW Electrolyser H2 Prod. '!D795</f>
        <v>High Price Range</v>
      </c>
      <c r="F6" s="72">
        <f>'1.27 GW Electrolyser H2 Prod. '!C132</f>
        <v>0.85</v>
      </c>
      <c r="G6" s="1870">
        <f>'1.27 GW Electrolyser H2 Prod. '!F795</f>
        <v>1.0879554701089984</v>
      </c>
      <c r="H6" s="1868">
        <f>'1.27 GW Electrolyser H2 Prod. '!G795</f>
        <v>0.29321321708160064</v>
      </c>
      <c r="I6" s="1868">
        <f>'1.27 GW Electrolyser H2 Prod. '!H795</f>
        <v>0.82888031720424693</v>
      </c>
      <c r="J6" s="1868">
        <f>'1.27 GW Electrolyser H2 Prod. '!I795</f>
        <v>0.99151739558937946</v>
      </c>
      <c r="K6" s="1868">
        <f>'1.27 GW Electrolyser H2 Prod. '!J795</f>
        <v>1.0491301245113025</v>
      </c>
      <c r="L6" s="1868">
        <f>'1.27 GW Electrolyser H2 Prod. '!K795</f>
        <v>1.071608224500459</v>
      </c>
      <c r="M6" s="1868">
        <f>'1.27 GW Electrolyser H2 Prod. '!L795</f>
        <v>1.0808890765060997</v>
      </c>
      <c r="N6" s="1868">
        <f>'1.27 GW Electrolyser H2 Prod. '!M795</f>
        <v>1.0848517434202121</v>
      </c>
      <c r="O6" s="1868">
        <f>'1.27 GW Electrolyser H2 Prod. '!N795</f>
        <v>1.0865784336560553</v>
      </c>
      <c r="P6" s="1868">
        <f>'1.27 GW Electrolyser H2 Prod. '!O795</f>
        <v>1.0873404323393916</v>
      </c>
      <c r="Q6" s="1868">
        <f>'1.27 GW Electrolyser H2 Prod. '!P795</f>
        <v>1.0876794935640755</v>
      </c>
      <c r="R6" s="1868">
        <f>'1.27 GW Electrolyser H2 Prod. '!Q795</f>
        <v>1.0878312147326072</v>
      </c>
      <c r="S6" s="1868">
        <f>'1.27 GW Electrolyser H2 Prod. '!R795</f>
        <v>1.0878993805388406</v>
      </c>
      <c r="T6" s="1868">
        <f>'1.27 GW Electrolyser H2 Prod. '!S795</f>
        <v>1.0879300992256562</v>
      </c>
      <c r="U6" s="1868">
        <f>'1.27 GW Electrolyser H2 Prod. '!T795</f>
        <v>1.0879439752307922</v>
      </c>
      <c r="V6" s="1868">
        <f>'1.27 GW Electrolyser H2 Prod. '!U795</f>
        <v>1.0879502550655729</v>
      </c>
      <c r="W6" s="1868">
        <f>'1.27 GW Electrolyser H2 Prod. '!V795</f>
        <v>1.0879531015080195</v>
      </c>
      <c r="X6" s="1868">
        <f>'1.27 GW Electrolyser H2 Prod. '!W795</f>
        <v>1.0879543933472902</v>
      </c>
      <c r="Y6" s="1868">
        <f>'1.27 GW Electrolyser H2 Prod. '!X795</f>
        <v>1.0879549802548967</v>
      </c>
      <c r="Z6" s="1868">
        <f>'1.27 GW Electrolyser H2 Prod. '!Y795</f>
        <v>1.0879552471278617</v>
      </c>
      <c r="AA6" s="1868">
        <f>'1.27 GW Electrolyser H2 Prod. '!Z795</f>
        <v>1.0879553685624224</v>
      </c>
      <c r="AB6" s="1868">
        <f>'1.27 GW Electrolyser H2 Prod. '!AA795</f>
        <v>1.087955423849075</v>
      </c>
      <c r="AC6" s="1868">
        <f>'1.27 GW Electrolyser H2 Prod. '!AB795</f>
        <v>1.0879554490306016</v>
      </c>
      <c r="AD6" s="1868">
        <f>'1.27 GW Electrolyser H2 Prod. '!AC795</f>
        <v>1.0879554605035682</v>
      </c>
      <c r="AE6" s="1868">
        <f>'1.27 GW Electrolyser H2 Prod. '!AD795</f>
        <v>1.0879554657317798</v>
      </c>
      <c r="AF6" s="1868">
        <f>'1.27 GW Electrolyser H2 Prod. '!AE795</f>
        <v>1.0879554681144761</v>
      </c>
      <c r="AG6" s="1868">
        <f>'1.27 GW Electrolyser H2 Prod. '!AF795</f>
        <v>1.0879554692003488</v>
      </c>
      <c r="AH6" s="1868">
        <f>'1.27 GW Electrolyser H2 Prod. '!AG795</f>
        <v>1.0879554696951614</v>
      </c>
      <c r="AI6" s="1868">
        <f>'1.27 GW Electrolyser H2 Prod. '!AH795</f>
        <v>1.0879554699205922</v>
      </c>
      <c r="AJ6" s="1868">
        <f>'1.27 GW Electrolyser H2 Prod. '!AI795</f>
        <v>1.0879554700232652</v>
      </c>
      <c r="AK6" s="1868">
        <f>'1.27 GW Electrolyser H2 Prod. '!AJ795</f>
        <v>1.0879554700700083</v>
      </c>
      <c r="AL6" s="1868">
        <f>'1.27 GW Electrolyser H2 Prod. '!AK795</f>
        <v>1.0879554700912788</v>
      </c>
      <c r="AM6" s="1868">
        <f>'1.27 GW Electrolyser H2 Prod. '!AL795</f>
        <v>1.0879554701009515</v>
      </c>
      <c r="AN6" s="1868">
        <f>'1.27 GW Electrolyser H2 Prod. '!AM795</f>
        <v>1.0879554701053475</v>
      </c>
      <c r="AO6" s="1868">
        <f>'1.27 GW Electrolyser H2 Prod. '!AN795</f>
        <v>1.0879554701073442</v>
      </c>
      <c r="AP6" s="1868">
        <f>'1.27 GW Electrolyser H2 Prod. '!AO795</f>
        <v>1.0879554701082492</v>
      </c>
      <c r="AQ6" s="1868">
        <f>'1.27 GW Electrolyser H2 Prod. '!AP795</f>
        <v>1.0879554701086596</v>
      </c>
      <c r="AR6" s="1868">
        <f>'1.27 GW Electrolyser H2 Prod. '!AQ795</f>
        <v>1.0879554701088452</v>
      </c>
      <c r="AS6" s="1868">
        <f>'1.27 GW Electrolyser H2 Prod. '!AR795</f>
        <v>1.0879554701089291</v>
      </c>
      <c r="AT6" s="1868">
        <f>'1.27 GW Electrolyser H2 Prod. '!AS795</f>
        <v>1.0879554701089673</v>
      </c>
      <c r="AU6" s="1868">
        <f>'1.27 GW Electrolyser H2 Prod. '!AT795</f>
        <v>1.0879554701089842</v>
      </c>
      <c r="AV6" s="1868">
        <f>'1.27 GW Electrolyser H2 Prod. '!AU795</f>
        <v>1.0879554701089917</v>
      </c>
      <c r="AW6" s="1868">
        <f>'1.27 GW Electrolyser H2 Prod. '!AV795</f>
        <v>1.0879554701089953</v>
      </c>
      <c r="AX6" s="1868">
        <f>'1.27 GW Electrolyser H2 Prod. '!AW795</f>
        <v>1.0879554701089971</v>
      </c>
      <c r="AY6" s="1868">
        <f>'1.27 GW Electrolyser H2 Prod. '!AX795</f>
        <v>1.0879554701089975</v>
      </c>
      <c r="AZ6" s="1868">
        <f>'1.27 GW Electrolyser H2 Prod. '!AY795</f>
        <v>1.087955470108998</v>
      </c>
      <c r="BA6" s="1868">
        <f>'1.27 GW Electrolyser H2 Prod. '!AZ795</f>
        <v>1.087955470108998</v>
      </c>
      <c r="BB6" s="1868">
        <f>'1.27 GW Electrolyser H2 Prod. '!BA795</f>
        <v>1.087955470108998</v>
      </c>
      <c r="BC6" s="1868">
        <f>'1.27 GW Electrolyser H2 Prod. '!BB795</f>
        <v>1.0879554701089984</v>
      </c>
      <c r="BD6" s="1868">
        <f>'1.27 GW Electrolyser H2 Prod. '!BC795</f>
        <v>1.0879554701089984</v>
      </c>
      <c r="BE6" s="1868">
        <f>'1.27 GW Electrolyser H2 Prod. '!BD795</f>
        <v>1.0879554701089984</v>
      </c>
      <c r="BF6" s="1868">
        <f>'1.27 GW Electrolyser H2 Prod. '!BE795</f>
        <v>1.0879554701089984</v>
      </c>
      <c r="BG6" s="1868">
        <f>'1.27 GW Electrolyser H2 Prod. '!BF795</f>
        <v>1.0879554701089984</v>
      </c>
      <c r="BH6" s="1868">
        <f>'1.27 GW Electrolyser H2 Prod. '!BG795</f>
        <v>1.0879554701089984</v>
      </c>
      <c r="BI6" s="1868">
        <f>'1.27 GW Electrolyser H2 Prod. '!BH795</f>
        <v>1.0879554701089984</v>
      </c>
      <c r="BJ6" s="1868">
        <f>'1.27 GW Electrolyser H2 Prod. '!BI795</f>
        <v>1.0879554701089984</v>
      </c>
      <c r="BK6" s="1868">
        <f>'1.27 GW Electrolyser H2 Prod. '!BJ795</f>
        <v>1.0879554701089984</v>
      </c>
      <c r="BL6" s="1868">
        <f>'1.27 GW Electrolyser H2 Prod. '!BK795</f>
        <v>1.0879554701089984</v>
      </c>
      <c r="BM6" s="1868">
        <f>'1.27 GW Electrolyser H2 Prod. '!BL795</f>
        <v>1.0879554701089984</v>
      </c>
      <c r="BN6" s="1868">
        <f>'1.27 GW Electrolyser H2 Prod. '!BM795</f>
        <v>1.0879554701089984</v>
      </c>
      <c r="BO6" s="1879">
        <f>'1.27 GW Electrolyser H2 Prod. '!BN795</f>
        <v>1.0879554701089984</v>
      </c>
    </row>
    <row r="7" spans="1:67" ht="18" customHeight="1" x14ac:dyDescent="0.2">
      <c r="A7" s="4305"/>
      <c r="B7" s="4014"/>
      <c r="C7" s="4321"/>
      <c r="D7" s="3723"/>
      <c r="E7" s="387" t="str">
        <f>'1.27 GW Electrolyser H2 Prod. '!D796</f>
        <v>High Price Range</v>
      </c>
      <c r="F7" s="72">
        <f>'1.27 GW Electrolyser H2 Prod. '!C133</f>
        <v>0.9</v>
      </c>
      <c r="G7" s="1908">
        <f>'1.27 GW Electrolyser H2 Prod. '!F796</f>
        <v>1.1607473165492399</v>
      </c>
      <c r="H7" s="1874">
        <f>'1.27 GW Electrolyser H2 Prod. '!G796</f>
        <v>0.29321321708160064</v>
      </c>
      <c r="I7" s="1874">
        <f>'1.27 GW Electrolyser H2 Prod. '!H796</f>
        <v>0.87228404948028304</v>
      </c>
      <c r="J7" s="1874">
        <f>'1.27 GW Electrolyser H2 Prod. '!I796</f>
        <v>1.0522341836298308</v>
      </c>
      <c r="K7" s="1874">
        <f>'1.27 GW Electrolyser H2 Prod. '!J796</f>
        <v>1.1167561853549821</v>
      </c>
      <c r="L7" s="1874">
        <f>'1.27 GW Electrolyser H2 Prod. '!K796</f>
        <v>1.1421347900580163</v>
      </c>
      <c r="M7" s="1874">
        <f>'1.27 GW Electrolyser H2 Prod. '!L796</f>
        <v>1.1526750638650443</v>
      </c>
      <c r="N7" s="1874">
        <f>'1.27 GW Electrolyser H2 Prod. '!M796</f>
        <v>1.1571946255975316</v>
      </c>
      <c r="O7" s="1874">
        <f>'1.27 GW Electrolyser H2 Prod. '!N796</f>
        <v>1.1591696283042929</v>
      </c>
      <c r="P7" s="1874">
        <f>'1.27 GW Electrolyser H2 Prod. '!O796</f>
        <v>1.1600426573345151</v>
      </c>
      <c r="Q7" s="1874">
        <f>'1.27 GW Electrolyser H2 Prod. '!P796</f>
        <v>1.1604313642479331</v>
      </c>
      <c r="R7" s="1874">
        <f>'1.27 GW Electrolyser H2 Prod. '!Q796</f>
        <v>1.1606052562876248</v>
      </c>
      <c r="S7" s="1874">
        <f>'1.27 GW Electrolyser H2 Prod. '!R796</f>
        <v>1.1606833071957383</v>
      </c>
      <c r="T7" s="1874">
        <f>'1.27 GW Electrolyser H2 Prod. '!S796</f>
        <v>1.1607184263708232</v>
      </c>
      <c r="U7" s="1874">
        <f>'1.27 GW Electrolyser H2 Prod. '!T796</f>
        <v>1.160734258767413</v>
      </c>
      <c r="V7" s="1874">
        <f>'1.27 GW Electrolyser H2 Prod. '!U796</f>
        <v>1.1607414075628388</v>
      </c>
      <c r="W7" s="1874">
        <f>'1.27 GW Electrolyser H2 Prod. '!V796</f>
        <v>1.1607446397558538</v>
      </c>
      <c r="X7" s="1874">
        <f>'1.27 GW Electrolyser H2 Prod. '!W796</f>
        <v>1.1607461028165509</v>
      </c>
      <c r="Y7" s="1874">
        <f>'1.27 GW Electrolyser H2 Prod. '!X796</f>
        <v>1.16074676574743</v>
      </c>
      <c r="Z7" s="1874">
        <f>'1.27 GW Electrolyser H2 Prod. '!Y796</f>
        <v>1.1607470664015094</v>
      </c>
      <c r="AA7" s="1874">
        <f>'1.27 GW Electrolyser H2 Prod. '!Z796</f>
        <v>1.160747202865918</v>
      </c>
      <c r="AB7" s="1874">
        <f>'1.27 GW Electrolyser H2 Prod. '!AA796</f>
        <v>1.1607472648516661</v>
      </c>
      <c r="AC7" s="1874">
        <f>'1.27 GW Electrolyser H2 Prod. '!AB796</f>
        <v>1.1607472930261507</v>
      </c>
      <c r="AD7" s="1874">
        <f>'1.27 GW Electrolyser H2 Prod. '!AC796</f>
        <v>1.1607473058402213</v>
      </c>
      <c r="AE7" s="1874">
        <f>'1.27 GW Electrolyser H2 Prod. '!AD796</f>
        <v>1.1607473116714986</v>
      </c>
      <c r="AF7" s="1874">
        <f>'1.27 GW Electrolyser H2 Prod. '!AE796</f>
        <v>1.160747314326513</v>
      </c>
      <c r="AG7" s="1874">
        <f>'1.27 GW Electrolyser H2 Prod. '!AF796</f>
        <v>1.1607473155359402</v>
      </c>
      <c r="AH7" s="1874">
        <f>'1.27 GW Electrolyser H2 Prod. '!AG796</f>
        <v>1.1607473160871122</v>
      </c>
      <c r="AI7" s="1874">
        <f>'1.27 GW Electrolyser H2 Prod. '!AH796</f>
        <v>1.1607473163384028</v>
      </c>
      <c r="AJ7" s="1874">
        <f>'1.27 GW Electrolyser H2 Prod. '!AI796</f>
        <v>1.160747316453016</v>
      </c>
      <c r="AK7" s="1874">
        <f>'1.27 GW Electrolyser H2 Prod. '!AJ796</f>
        <v>1.1607473165053097</v>
      </c>
      <c r="AL7" s="1874">
        <f>'1.27 GW Electrolyser H2 Prod. '!AK796</f>
        <v>1.1607473165291773</v>
      </c>
      <c r="AM7" s="1874">
        <f>'1.27 GW Electrolyser H2 Prod. '!AL796</f>
        <v>1.1607473165400752</v>
      </c>
      <c r="AN7" s="1874">
        <f>'1.27 GW Electrolyser H2 Prod. '!AM796</f>
        <v>1.1607473165450521</v>
      </c>
      <c r="AO7" s="1874">
        <f>'1.27 GW Electrolyser H2 Prod. '!AN796</f>
        <v>1.1607473165473259</v>
      </c>
      <c r="AP7" s="1874">
        <f>'1.27 GW Electrolyser H2 Prod. '!AO796</f>
        <v>1.1607473165483646</v>
      </c>
      <c r="AQ7" s="1874">
        <f>'1.27 GW Electrolyser H2 Prod. '!AP796</f>
        <v>1.1607473165488398</v>
      </c>
      <c r="AR7" s="1874">
        <f>'1.27 GW Electrolyser H2 Prod. '!AQ796</f>
        <v>1.1607473165490569</v>
      </c>
      <c r="AS7" s="1874">
        <f>'1.27 GW Electrolyser H2 Prod. '!AR796</f>
        <v>1.160747316549156</v>
      </c>
      <c r="AT7" s="1874">
        <f>'1.27 GW Electrolyser H2 Prod. '!AS796</f>
        <v>1.1607473165492013</v>
      </c>
      <c r="AU7" s="1874">
        <f>'1.27 GW Electrolyser H2 Prod. '!AT796</f>
        <v>1.1607473165492221</v>
      </c>
      <c r="AV7" s="1874">
        <f>'1.27 GW Electrolyser H2 Prod. '!AU796</f>
        <v>1.1607473165492315</v>
      </c>
      <c r="AW7" s="1874">
        <f>'1.27 GW Electrolyser H2 Prod. '!AV796</f>
        <v>1.1607473165492359</v>
      </c>
      <c r="AX7" s="1874">
        <f>'1.27 GW Electrolyser H2 Prod. '!AW796</f>
        <v>1.1607473165492386</v>
      </c>
      <c r="AY7" s="1874">
        <f>'1.27 GW Electrolyser H2 Prod. '!AX796</f>
        <v>1.160747316549239</v>
      </c>
      <c r="AZ7" s="1874">
        <f>'1.27 GW Electrolyser H2 Prod. '!AY796</f>
        <v>1.1607473165492395</v>
      </c>
      <c r="BA7" s="1874">
        <f>'1.27 GW Electrolyser H2 Prod. '!AZ796</f>
        <v>1.1607473165492395</v>
      </c>
      <c r="BB7" s="1874">
        <f>'1.27 GW Electrolyser H2 Prod. '!BA796</f>
        <v>1.1607473165492395</v>
      </c>
      <c r="BC7" s="1874">
        <f>'1.27 GW Electrolyser H2 Prod. '!BB796</f>
        <v>1.1607473165492395</v>
      </c>
      <c r="BD7" s="1874">
        <f>'1.27 GW Electrolyser H2 Prod. '!BC796</f>
        <v>1.1607473165492395</v>
      </c>
      <c r="BE7" s="1874">
        <f>'1.27 GW Electrolyser H2 Prod. '!BD796</f>
        <v>1.1607473165492399</v>
      </c>
      <c r="BF7" s="1874">
        <f>'1.27 GW Electrolyser H2 Prod. '!BE796</f>
        <v>1.1607473165492399</v>
      </c>
      <c r="BG7" s="1874">
        <f>'1.27 GW Electrolyser H2 Prod. '!BF796</f>
        <v>1.1607473165492399</v>
      </c>
      <c r="BH7" s="1874">
        <f>'1.27 GW Electrolyser H2 Prod. '!BG796</f>
        <v>1.1607473165492399</v>
      </c>
      <c r="BI7" s="1874">
        <f>'1.27 GW Electrolyser H2 Prod. '!BH796</f>
        <v>1.1607473165492399</v>
      </c>
      <c r="BJ7" s="1874">
        <f>'1.27 GW Electrolyser H2 Prod. '!BI796</f>
        <v>1.1607473165492399</v>
      </c>
      <c r="BK7" s="1874">
        <f>'1.27 GW Electrolyser H2 Prod. '!BJ796</f>
        <v>1.1607473165492399</v>
      </c>
      <c r="BL7" s="1874">
        <f>'1.27 GW Electrolyser H2 Prod. '!BK796</f>
        <v>1.1607473165492399</v>
      </c>
      <c r="BM7" s="1874">
        <f>'1.27 GW Electrolyser H2 Prod. '!BL796</f>
        <v>1.1607473165492399</v>
      </c>
      <c r="BN7" s="1874">
        <f>'1.27 GW Electrolyser H2 Prod. '!BM796</f>
        <v>1.1607473165492399</v>
      </c>
      <c r="BO7" s="1880">
        <f>'1.27 GW Electrolyser H2 Prod. '!BN796</f>
        <v>1.1607473165492399</v>
      </c>
    </row>
    <row r="8" spans="1:67" ht="15" customHeight="1" x14ac:dyDescent="0.2">
      <c r="A8" s="4305"/>
      <c r="B8" s="4014"/>
      <c r="C8" s="4321"/>
      <c r="D8" s="3722" t="s">
        <v>1597</v>
      </c>
      <c r="E8" s="28" t="str">
        <f>'1.27 GW Electrolyser H2 Prod. '!D810</f>
        <v>High Price Range</v>
      </c>
      <c r="F8" s="989">
        <f>F5</f>
        <v>0.8</v>
      </c>
      <c r="G8" s="1905">
        <f>'1.27 GW Electrolyser H2 Prod. '!F802</f>
        <v>3.0905090142897107E-2</v>
      </c>
      <c r="H8" s="1868">
        <f>'1.27 GW Electrolyser H2 Prod. '!G802</f>
        <v>0.198245306456452</v>
      </c>
      <c r="I8" s="1868">
        <f>'1.27 GW Electrolyser H2 Prod. '!H802</f>
        <v>0.66642626136563288</v>
      </c>
      <c r="J8" s="1868">
        <f>'1.27 GW Electrolyser H2 Prod. '!I802</f>
        <v>0.80649266521756391</v>
      </c>
      <c r="K8" s="1868">
        <f>'1.27 GW Electrolyser H2 Prod. '!J802</f>
        <v>0.8556105403320442</v>
      </c>
      <c r="L8" s="1868">
        <f>'1.27 GW Electrolyser H2 Prod. '!K802</f>
        <v>0.87451678661676224</v>
      </c>
      <c r="M8" s="1868">
        <f>'1.27 GW Electrolyser H2 Prod. '!L802</f>
        <v>0.88215806140460939</v>
      </c>
      <c r="N8" s="1868">
        <f>'1.27 GW Electrolyser H2 Prod. '!M802</f>
        <v>0.88531333098742482</v>
      </c>
      <c r="O8" s="1868">
        <f>'1.27 GW Electrolyser H2 Prod. '!N802</f>
        <v>0.88661989475785363</v>
      </c>
      <c r="P8" s="1868">
        <f>'1.27 GW Electrolyser H2 Prod. '!O802</f>
        <v>0.88715418695515047</v>
      </c>
      <c r="Q8" s="1868">
        <f>'1.27 GW Electrolyser H2 Prod. '!P802</f>
        <v>0.88736635164360833</v>
      </c>
      <c r="R8" s="1868">
        <f>'1.27 GW Electrolyser H2 Prod. '!Q802</f>
        <v>0.88744612717290439</v>
      </c>
      <c r="S8" s="1868">
        <f>'1.27 GW Electrolyser H2 Prod. '!R802</f>
        <v>0.88747311969123976</v>
      </c>
      <c r="T8" s="1868">
        <f>'1.27 GW Electrolyser H2 Prod. '!S802</f>
        <v>0.88748018352455693</v>
      </c>
      <c r="U8" s="1868">
        <f>'1.27 GW Electrolyser H2 Prod. '!T802</f>
        <v>0.88748046435024275</v>
      </c>
      <c r="V8" s="1868">
        <f>'1.27 GW Electrolyser H2 Prod. '!U802</f>
        <v>0.88747894467006661</v>
      </c>
      <c r="W8" s="1868">
        <f>'1.27 GW Electrolyser H2 Prod. '!V802</f>
        <v>0.88747733018701735</v>
      </c>
      <c r="X8" s="1868">
        <f>'1.27 GW Electrolyser H2 Prod. '!W802</f>
        <v>0.88747608004378042</v>
      </c>
      <c r="Y8" s="1868">
        <f>'1.27 GW Electrolyser H2 Prod. '!X802</f>
        <v>0.88747522420807035</v>
      </c>
      <c r="Z8" s="1868">
        <f>'1.27 GW Electrolyser H2 Prod. '!Y802</f>
        <v>0.88747467552546122</v>
      </c>
      <c r="AA8" s="1868">
        <f>'1.27 GW Electrolyser H2 Prod. '!Z802</f>
        <v>0.88747433775686924</v>
      </c>
      <c r="AB8" s="1868">
        <f>'1.27 GW Electrolyser H2 Prod. '!AA802</f>
        <v>0.88747413546136067</v>
      </c>
      <c r="AC8" s="1868">
        <f>'1.27 GW Electrolyser H2 Prod. '!AB802</f>
        <v>0.88747401667127823</v>
      </c>
      <c r="AD8" s="1868">
        <f>'1.27 GW Electrolyser H2 Prod. '!AC802</f>
        <v>0.88747394794205614</v>
      </c>
      <c r="AE8" s="1868">
        <f>'1.27 GW Electrolyser H2 Prod. '!AD802</f>
        <v>0.88747390863096398</v>
      </c>
      <c r="AF8" s="1868">
        <f>'1.27 GW Electrolyser H2 Prod. '!AE802</f>
        <v>0.88747388635067148</v>
      </c>
      <c r="AG8" s="1868">
        <f>'1.27 GW Electrolyser H2 Prod. '!AF802</f>
        <v>0.88747387381626708</v>
      </c>
      <c r="AH8" s="1868">
        <f>'1.27 GW Electrolyser H2 Prod. '!AG802</f>
        <v>0.88747386680779505</v>
      </c>
      <c r="AI8" s="1868">
        <f>'1.27 GW Electrolyser H2 Prod. '!AH802</f>
        <v>0.88747386290918007</v>
      </c>
      <c r="AJ8" s="1868">
        <f>'1.27 GW Electrolyser H2 Prod. '!AI802</f>
        <v>0.88747386074993151</v>
      </c>
      <c r="AK8" s="1868">
        <f>'1.27 GW Electrolyser H2 Prod. '!AJ802</f>
        <v>0.88747385955849767</v>
      </c>
      <c r="AL8" s="1868">
        <f>'1.27 GW Electrolyser H2 Prod. '!AK802</f>
        <v>0.88747385890321318</v>
      </c>
      <c r="AM8" s="1868">
        <f>'1.27 GW Electrolyser H2 Prod. '!AL802</f>
        <v>0.88747385854382643</v>
      </c>
      <c r="AN8" s="1868">
        <f>'1.27 GW Electrolyser H2 Prod. '!AM802</f>
        <v>0.8874738583472126</v>
      </c>
      <c r="AO8" s="1868">
        <f>'1.27 GW Electrolyser H2 Prod. '!AN802</f>
        <v>0.88747385823988534</v>
      </c>
      <c r="AP8" s="1868">
        <f>'1.27 GW Electrolyser H2 Prod. '!AO802</f>
        <v>0.88747385818141233</v>
      </c>
      <c r="AQ8" s="1868">
        <f>'1.27 GW Electrolyser H2 Prod. '!AP802</f>
        <v>0.88747385814961111</v>
      </c>
      <c r="AR8" s="1868">
        <f>'1.27 GW Electrolyser H2 Prod. '!AQ802</f>
        <v>0.88747385813234292</v>
      </c>
      <c r="AS8" s="1868">
        <f>'1.27 GW Electrolyser H2 Prod. '!AR802</f>
        <v>0.88747385812297974</v>
      </c>
      <c r="AT8" s="1868">
        <f>'1.27 GW Electrolyser H2 Prod. '!AS802</f>
        <v>0.88747385811790913</v>
      </c>
      <c r="AU8" s="1868">
        <f>'1.27 GW Electrolyser H2 Prod. '!AT802</f>
        <v>0.88747385811516688</v>
      </c>
      <c r="AV8" s="1868">
        <f>'1.27 GW Electrolyser H2 Prod. '!AU802</f>
        <v>0.88747385811368495</v>
      </c>
      <c r="AW8" s="1868">
        <f>'1.27 GW Electrolyser H2 Prod. '!AV802</f>
        <v>0.88747385811288515</v>
      </c>
      <c r="AX8" s="1868">
        <f>'1.27 GW Electrolyser H2 Prod. '!AW802</f>
        <v>0.88747385811245372</v>
      </c>
      <c r="AY8" s="1868">
        <f>'1.27 GW Electrolyser H2 Prod. '!AX802</f>
        <v>0.88747385811222146</v>
      </c>
      <c r="AZ8" s="1868">
        <f>'1.27 GW Electrolyser H2 Prod. '!AY802</f>
        <v>0.88747385811209623</v>
      </c>
      <c r="BA8" s="1868">
        <f>'1.27 GW Electrolyser H2 Prod. '!AZ802</f>
        <v>0.88747385811202895</v>
      </c>
      <c r="BB8" s="1868">
        <f>'1.27 GW Electrolyser H2 Prod. '!BA802</f>
        <v>0.88747385811199253</v>
      </c>
      <c r="BC8" s="1868">
        <f>'1.27 GW Electrolyser H2 Prod. '!BB802</f>
        <v>0.88747385811197321</v>
      </c>
      <c r="BD8" s="1868">
        <f>'1.27 GW Electrolyser H2 Prod. '!BC802</f>
        <v>0.88747385811196278</v>
      </c>
      <c r="BE8" s="1868">
        <f>'1.27 GW Electrolyser H2 Prod. '!BD802</f>
        <v>0.887473858111957</v>
      </c>
      <c r="BF8" s="1868">
        <f>'1.27 GW Electrolyser H2 Prod. '!BE802</f>
        <v>2.4252024424204377E-2</v>
      </c>
      <c r="BG8" s="1868">
        <f>'1.27 GW Electrolyser H2 Prod. '!BF802</f>
        <v>2.5198445810372005E-2</v>
      </c>
      <c r="BH8" s="1868">
        <f>'1.27 GW Electrolyser H2 Prod. '!BG802</f>
        <v>2.6083143154221666E-2</v>
      </c>
      <c r="BI8" s="1868">
        <f>'1.27 GW Electrolyser H2 Prod. '!BH802</f>
        <v>2.6910993829938334E-2</v>
      </c>
      <c r="BJ8" s="1868">
        <f>'1.27 GW Electrolyser H2 Prod. '!BI802</f>
        <v>2.7686412085091927E-2</v>
      </c>
      <c r="BK8" s="1868">
        <f>'1.27 GW Electrolyser H2 Prod. '!BJ802</f>
        <v>2.8413400775069153E-2</v>
      </c>
      <c r="BL8" s="1868">
        <f>'1.27 GW Electrolyser H2 Prod. '!BK802</f>
        <v>2.9095596446987448E-2</v>
      </c>
      <c r="BM8" s="1868">
        <f>'1.27 GW Electrolyser H2 Prod. '!BL802</f>
        <v>2.9736308738963269E-2</v>
      </c>
      <c r="BN8" s="1868">
        <f>'1.27 GW Electrolyser H2 Prod. '!BM802</f>
        <v>3.0338554904438153E-2</v>
      </c>
      <c r="BO8" s="1879">
        <f>'1.27 GW Electrolyser H2 Prod. '!BN802</f>
        <v>3.0905090142897107E-2</v>
      </c>
    </row>
    <row r="9" spans="1:67" x14ac:dyDescent="0.2">
      <c r="A9" s="4305"/>
      <c r="B9" s="4014"/>
      <c r="C9" s="4321"/>
      <c r="D9" s="4320"/>
      <c r="E9" s="28" t="str">
        <f>'1.27 GW Electrolyser H2 Prod. '!D811</f>
        <v>High Price Range</v>
      </c>
      <c r="F9" s="989">
        <f t="shared" ref="F9:F10" si="57">F6</f>
        <v>0.85</v>
      </c>
      <c r="G9" s="1873">
        <f>'1.27 GW Electrolyser H2 Prod. '!F803</f>
        <v>0.9761996526731751</v>
      </c>
      <c r="H9" s="1868">
        <f>'1.27 GW Electrolyser H2 Prod. '!G803</f>
        <v>0.198245306456452</v>
      </c>
      <c r="I9" s="1868">
        <f>'1.27 GW Electrolyser H2 Prod. '!H803</f>
        <v>0.71431369469792227</v>
      </c>
      <c r="J9" s="1868">
        <f>'1.27 GW Electrolyser H2 Prod. '!I803</f>
        <v>0.87561414439282514</v>
      </c>
      <c r="K9" s="1868">
        <f>'1.27 GW Electrolyser H2 Prod. '!J803</f>
        <v>0.93438325106685882</v>
      </c>
      <c r="L9" s="1868">
        <f>'1.27 GW Electrolyser H2 Prod. '!K803</f>
        <v>0.95799959610865981</v>
      </c>
      <c r="M9" s="1868">
        <f>'1.27 GW Electrolyser H2 Prod. '!L803</f>
        <v>0.96806036545725616</v>
      </c>
      <c r="N9" s="1868">
        <f>'1.27 GW Electrolyser H2 Prod. '!M803</f>
        <v>0.97249930215550173</v>
      </c>
      <c r="O9" s="1868">
        <f>'1.27 GW Electrolyser H2 Prod. '!N803</f>
        <v>0.97450013437012672</v>
      </c>
      <c r="P9" s="1868">
        <f>'1.27 GW Electrolyser H2 Prod. '!O803</f>
        <v>0.97541403772239366</v>
      </c>
      <c r="Q9" s="1868">
        <f>'1.27 GW Electrolyser H2 Prod. '!P803</f>
        <v>0.97583498843603733</v>
      </c>
      <c r="R9" s="1868">
        <f>'1.27 GW Electrolyser H2 Prod. '!Q803</f>
        <v>0.97602993248573</v>
      </c>
      <c r="S9" s="1868">
        <f>'1.27 GW Electrolyser H2 Prod. '!R803</f>
        <v>0.97612053118635078</v>
      </c>
      <c r="T9" s="1868">
        <f>'1.27 GW Electrolyser H2 Prod. '!S803</f>
        <v>0.97616273296397682</v>
      </c>
      <c r="U9" s="1868">
        <f>'1.27 GW Electrolyser H2 Prod. '!T803</f>
        <v>0.97618241911657289</v>
      </c>
      <c r="V9" s="1868">
        <f>'1.27 GW Electrolyser H2 Prod. '!U803</f>
        <v>0.97619160941903704</v>
      </c>
      <c r="W9" s="1868">
        <f>'1.27 GW Electrolyser H2 Prod. '!V803</f>
        <v>0.9761959009111747</v>
      </c>
      <c r="X9" s="1868">
        <f>'1.27 GW Electrolyser H2 Prod. '!W803</f>
        <v>0.97619790444368859</v>
      </c>
      <c r="Y9" s="1868">
        <f>'1.27 GW Electrolyser H2 Prod. '!X803</f>
        <v>0.97619883922121664</v>
      </c>
      <c r="Z9" s="1868">
        <f>'1.27 GW Electrolyser H2 Prod. '!Y803</f>
        <v>0.97619927489565317</v>
      </c>
      <c r="AA9" s="1868">
        <f>'1.27 GW Electrolyser H2 Prod. '!Z803</f>
        <v>0.97619947765080317</v>
      </c>
      <c r="AB9" s="1868">
        <f>'1.27 GW Electrolyser H2 Prod. '!AA803</f>
        <v>0.9761995718268599</v>
      </c>
      <c r="AC9" s="1868">
        <f>'1.27 GW Electrolyser H2 Prod. '!AB803</f>
        <v>0.97619961546357792</v>
      </c>
      <c r="AD9" s="1868">
        <f>'1.27 GW Electrolyser H2 Prod. '!AC803</f>
        <v>0.9761996356223348</v>
      </c>
      <c r="AE9" s="1868">
        <f>'1.27 GW Electrolyser H2 Prod. '!AD803</f>
        <v>0.97619964490120581</v>
      </c>
      <c r="AF9" s="1868">
        <f>'1.27 GW Electrolyser H2 Prod. '!AE803</f>
        <v>0.97619964915341506</v>
      </c>
      <c r="AG9" s="1868">
        <f>'1.27 GW Electrolyser H2 Prod. '!AF803</f>
        <v>0.97619965109171414</v>
      </c>
      <c r="AH9" s="1868">
        <f>'1.27 GW Electrolyser H2 Prod. '!AG803</f>
        <v>0.9761996519695546</v>
      </c>
      <c r="AI9" s="1868">
        <f>'1.27 GW Electrolyser H2 Prod. '!AH803</f>
        <v>0.97619965236397999</v>
      </c>
      <c r="AJ9" s="1868">
        <f>'1.27 GW Electrolyser H2 Prod. '!AI803</f>
        <v>0.97619965253946428</v>
      </c>
      <c r="AK9" s="1868">
        <f>'1.27 GW Electrolyser H2 Prod. '!AJ803</f>
        <v>0.97619965261657526</v>
      </c>
      <c r="AL9" s="1868">
        <f>'1.27 GW Electrolyser H2 Prod. '!AK803</f>
        <v>0.97619965264991859</v>
      </c>
      <c r="AM9" s="1868">
        <f>'1.27 GW Electrolyser H2 Prod. '!AL803</f>
        <v>0.9761996526640313</v>
      </c>
      <c r="AN9" s="1868">
        <f>'1.27 GW Electrolyser H2 Prod. '!AM803</f>
        <v>0.97619965266982867</v>
      </c>
      <c r="AO9" s="1868">
        <f>'1.27 GW Electrolyser H2 Prod. '!AN803</f>
        <v>0.97619965267210729</v>
      </c>
      <c r="AP9" s="1868">
        <f>'1.27 GW Electrolyser H2 Prod. '!AO803</f>
        <v>0.97619965267294062</v>
      </c>
      <c r="AQ9" s="1868">
        <f>'1.27 GW Electrolyser H2 Prod. '!AP803</f>
        <v>0.97619965267320596</v>
      </c>
      <c r="AR9" s="1868">
        <f>'1.27 GW Electrolyser H2 Prod. '!AQ803</f>
        <v>0.97619965267326392</v>
      </c>
      <c r="AS9" s="1868">
        <f>'1.27 GW Electrolyser H2 Prod. '!AR803</f>
        <v>0.97619965267325615</v>
      </c>
      <c r="AT9" s="1868">
        <f>'1.27 GW Electrolyser H2 Prod. '!AS803</f>
        <v>0.97619965267323372</v>
      </c>
      <c r="AU9" s="1868">
        <f>'1.27 GW Electrolyser H2 Prod. '!AT803</f>
        <v>0.97619965267321374</v>
      </c>
      <c r="AV9" s="1868">
        <f>'1.27 GW Electrolyser H2 Prod. '!AU803</f>
        <v>0.97619965267319864</v>
      </c>
      <c r="AW9" s="1868">
        <f>'1.27 GW Electrolyser H2 Prod. '!AV803</f>
        <v>0.97619965267318909</v>
      </c>
      <c r="AX9" s="1868">
        <f>'1.27 GW Electrolyser H2 Prod. '!AW803</f>
        <v>0.97619965267318332</v>
      </c>
      <c r="AY9" s="1868">
        <f>'1.27 GW Electrolyser H2 Prod. '!AX803</f>
        <v>0.97619965267317999</v>
      </c>
      <c r="AZ9" s="1868">
        <f>'1.27 GW Electrolyser H2 Prod. '!AY803</f>
        <v>0.97619965267317776</v>
      </c>
      <c r="BA9" s="1868">
        <f>'1.27 GW Electrolyser H2 Prod. '!AZ803</f>
        <v>0.97619965267317643</v>
      </c>
      <c r="BB9" s="1868">
        <f>'1.27 GW Electrolyser H2 Prod. '!BA803</f>
        <v>0.97619965267317599</v>
      </c>
      <c r="BC9" s="1868">
        <f>'1.27 GW Electrolyser H2 Prod. '!BB803</f>
        <v>0.97619965267317554</v>
      </c>
      <c r="BD9" s="1868">
        <f>'1.27 GW Electrolyser H2 Prod. '!BC803</f>
        <v>0.97619965267317554</v>
      </c>
      <c r="BE9" s="1868">
        <f>'1.27 GW Electrolyser H2 Prod. '!BD803</f>
        <v>0.9761996526731751</v>
      </c>
      <c r="BF9" s="1868">
        <f>'1.27 GW Electrolyser H2 Prod. '!BE803</f>
        <v>0.9761996526731751</v>
      </c>
      <c r="BG9" s="1868">
        <f>'1.27 GW Electrolyser H2 Prod. '!BF803</f>
        <v>0.9761996526731751</v>
      </c>
      <c r="BH9" s="1868">
        <f>'1.27 GW Electrolyser H2 Prod. '!BG803</f>
        <v>0.9761996526731751</v>
      </c>
      <c r="BI9" s="1868">
        <f>'1.27 GW Electrolyser H2 Prod. '!BH803</f>
        <v>0.9761996526731751</v>
      </c>
      <c r="BJ9" s="1868">
        <f>'1.27 GW Electrolyser H2 Prod. '!BI803</f>
        <v>0.9761996526731751</v>
      </c>
      <c r="BK9" s="1868">
        <f>'1.27 GW Electrolyser H2 Prod. '!BJ803</f>
        <v>0.9761996526731751</v>
      </c>
      <c r="BL9" s="1868">
        <f>'1.27 GW Electrolyser H2 Prod. '!BK803</f>
        <v>0.9761996526731751</v>
      </c>
      <c r="BM9" s="1868">
        <f>'1.27 GW Electrolyser H2 Prod. '!BL803</f>
        <v>0.9761996526731751</v>
      </c>
      <c r="BN9" s="1868">
        <f>'1.27 GW Electrolyser H2 Prod. '!BM803</f>
        <v>0.9761996526731751</v>
      </c>
      <c r="BO9" s="1879">
        <f>'1.27 GW Electrolyser H2 Prod. '!BN803</f>
        <v>0.9761996526731751</v>
      </c>
    </row>
    <row r="10" spans="1:67" x14ac:dyDescent="0.2">
      <c r="A10" s="4305"/>
      <c r="B10" s="4014"/>
      <c r="C10" s="4321"/>
      <c r="D10" s="3723"/>
      <c r="E10" s="44" t="str">
        <f>'1.27 GW Electrolyser H2 Prod. '!D812</f>
        <v>High Price Range</v>
      </c>
      <c r="F10" s="989">
        <f t="shared" si="57"/>
        <v>0.9</v>
      </c>
      <c r="G10" s="1872">
        <f>'1.27 GW Electrolyser H2 Prod. '!F804</f>
        <v>1.0560592814636962</v>
      </c>
      <c r="H10" s="1874">
        <f>'1.27 GW Electrolyser H2 Prod. '!G804</f>
        <v>0.198245306456452</v>
      </c>
      <c r="I10" s="1874">
        <f>'1.27 GW Electrolyser H2 Prod. '!H804</f>
        <v>0.76022778456018436</v>
      </c>
      <c r="J10" s="1874">
        <f>'1.27 GW Electrolyser H2 Prod. '!I804</f>
        <v>0.94074010576047962</v>
      </c>
      <c r="K10" s="1874">
        <f>'1.27 GW Electrolyser H2 Prod. '!J804</f>
        <v>1.0075514064846054</v>
      </c>
      <c r="L10" s="1874">
        <f>'1.27 GW Electrolyser H2 Prod. '!K804</f>
        <v>1.0347264465832313</v>
      </c>
      <c r="M10" s="1874">
        <f>'1.27 GW Electrolyser H2 Prod. '!L804</f>
        <v>1.0464262896192738</v>
      </c>
      <c r="N10" s="1874">
        <f>'1.27 GW Electrolyser H2 Prod. '!M804</f>
        <v>1.0516390252884311</v>
      </c>
      <c r="O10" s="1874">
        <f>'1.27 GW Electrolyser H2 Prod. '!N804</f>
        <v>1.0540105096759653</v>
      </c>
      <c r="P10" s="1874">
        <f>'1.27 GW Electrolyser H2 Prod. '!O804</f>
        <v>1.0551034789456915</v>
      </c>
      <c r="Q10" s="1874">
        <f>'1.27 GW Electrolyser H2 Prod. '!P804</f>
        <v>1.0556113985867044</v>
      </c>
      <c r="R10" s="1874">
        <f>'1.27 GW Electrolyser H2 Prod. '!Q804</f>
        <v>1.0558487404200614</v>
      </c>
      <c r="S10" s="1874">
        <f>'1.27 GW Electrolyser H2 Prod. '!R804</f>
        <v>1.0559600731289711</v>
      </c>
      <c r="T10" s="1874">
        <f>'1.27 GW Electrolyser H2 Prod. '!S804</f>
        <v>1.0560124451351642</v>
      </c>
      <c r="U10" s="1874">
        <f>'1.27 GW Electrolyser H2 Prod. '!T804</f>
        <v>1.0560371354186233</v>
      </c>
      <c r="V10" s="1874">
        <f>'1.27 GW Electrolyser H2 Prod. '!U804</f>
        <v>1.0560487960354483</v>
      </c>
      <c r="W10" s="1874">
        <f>'1.27 GW Electrolyser H2 Prod. '!V804</f>
        <v>1.0560543112253558</v>
      </c>
      <c r="X10" s="1874">
        <f>'1.27 GW Electrolyser H2 Prod. '!W804</f>
        <v>1.0560569231004155</v>
      </c>
      <c r="Y10" s="1874">
        <f>'1.27 GW Electrolyser H2 Prod. '!X804</f>
        <v>1.0560581614082394</v>
      </c>
      <c r="Z10" s="1874">
        <f>'1.27 GW Electrolyser H2 Prod. '!Y804</f>
        <v>1.0560587490800422</v>
      </c>
      <c r="AA10" s="1874">
        <f>'1.27 GW Electrolyser H2 Prod. '!Z804</f>
        <v>1.0560590282230931</v>
      </c>
      <c r="AB10" s="1874">
        <f>'1.27 GW Electrolyser H2 Prod. '!AA804</f>
        <v>1.0560591609220435</v>
      </c>
      <c r="AC10" s="1874">
        <f>'1.27 GW Electrolyser H2 Prod. '!AB804</f>
        <v>1.0560592240505215</v>
      </c>
      <c r="AD10" s="1874">
        <f>'1.27 GW Electrolyser H2 Prod. '!AC804</f>
        <v>1.0560592541025011</v>
      </c>
      <c r="AE10" s="1874">
        <f>'1.27 GW Electrolyser H2 Prod. '!AD804</f>
        <v>1.0560592684173584</v>
      </c>
      <c r="AF10" s="1874">
        <f>'1.27 GW Electrolyser H2 Prod. '!AE804</f>
        <v>1.0560592752399001</v>
      </c>
      <c r="AG10" s="1874">
        <f>'1.27 GW Electrolyser H2 Prod. '!AF804</f>
        <v>1.0560592784932616</v>
      </c>
      <c r="AH10" s="1874">
        <f>'1.27 GW Electrolyser H2 Prod. '!AG804</f>
        <v>1.0560592800453925</v>
      </c>
      <c r="AI10" s="1874">
        <f>'1.27 GW Electrolyser H2 Prod. '!AH804</f>
        <v>1.0560592807862252</v>
      </c>
      <c r="AJ10" s="1874">
        <f>'1.27 GW Electrolyser H2 Prod. '!AI804</f>
        <v>1.0560592811399734</v>
      </c>
      <c r="AK10" s="1874">
        <f>'1.27 GW Electrolyser H2 Prod. '!AJ804</f>
        <v>1.0560592813089547</v>
      </c>
      <c r="AL10" s="1874">
        <f>'1.27 GW Electrolyser H2 Prod. '!AK804</f>
        <v>1.0560592813897047</v>
      </c>
      <c r="AM10" s="1874">
        <f>'1.27 GW Electrolyser H2 Prod. '!AL804</f>
        <v>1.0560592814283054</v>
      </c>
      <c r="AN10" s="1874">
        <f>'1.27 GW Electrolyser H2 Prod. '!AM804</f>
        <v>1.0560592814467635</v>
      </c>
      <c r="AO10" s="1874">
        <f>'1.27 GW Electrolyser H2 Prod. '!AN804</f>
        <v>1.0560592814555929</v>
      </c>
      <c r="AP10" s="1874">
        <f>'1.27 GW Electrolyser H2 Prod. '!AO804</f>
        <v>1.0560592814598171</v>
      </c>
      <c r="AQ10" s="1874">
        <f>'1.27 GW Electrolyser H2 Prod. '!AP804</f>
        <v>1.0560592814618386</v>
      </c>
      <c r="AR10" s="1874">
        <f>'1.27 GW Electrolyser H2 Prod. '!AQ804</f>
        <v>1.0560592814628067</v>
      </c>
      <c r="AS10" s="1874">
        <f>'1.27 GW Electrolyser H2 Prod. '!AR804</f>
        <v>1.0560592814632699</v>
      </c>
      <c r="AT10" s="1874">
        <f>'1.27 GW Electrolyser H2 Prod. '!AS804</f>
        <v>1.0560592814634919</v>
      </c>
      <c r="AU10" s="1874">
        <f>'1.27 GW Electrolyser H2 Prod. '!AT804</f>
        <v>1.0560592814635981</v>
      </c>
      <c r="AV10" s="1874">
        <f>'1.27 GW Electrolyser H2 Prod. '!AU804</f>
        <v>1.0560592814636491</v>
      </c>
      <c r="AW10" s="1874">
        <f>'1.27 GW Electrolyser H2 Prod. '!AV804</f>
        <v>1.0560592814636736</v>
      </c>
      <c r="AX10" s="1874">
        <f>'1.27 GW Electrolyser H2 Prod. '!AW804</f>
        <v>1.0560592814636851</v>
      </c>
      <c r="AY10" s="1874">
        <f>'1.27 GW Electrolyser H2 Prod. '!AX804</f>
        <v>1.0560592814636909</v>
      </c>
      <c r="AZ10" s="1874">
        <f>'1.27 GW Electrolyser H2 Prod. '!AY804</f>
        <v>1.0560592814636935</v>
      </c>
      <c r="BA10" s="1874">
        <f>'1.27 GW Electrolyser H2 Prod. '!AZ804</f>
        <v>1.0560592814636949</v>
      </c>
      <c r="BB10" s="1874">
        <f>'1.27 GW Electrolyser H2 Prod. '!BA804</f>
        <v>1.0560592814636953</v>
      </c>
      <c r="BC10" s="1874">
        <f>'1.27 GW Electrolyser H2 Prod. '!BB804</f>
        <v>1.0560592814636958</v>
      </c>
      <c r="BD10" s="1874">
        <f>'1.27 GW Electrolyser H2 Prod. '!BC804</f>
        <v>1.0560592814636958</v>
      </c>
      <c r="BE10" s="1874">
        <f>'1.27 GW Electrolyser H2 Prod. '!BD804</f>
        <v>1.0560592814636962</v>
      </c>
      <c r="BF10" s="1874">
        <f>'1.27 GW Electrolyser H2 Prod. '!BE804</f>
        <v>1.0560592814636962</v>
      </c>
      <c r="BG10" s="1874">
        <f>'1.27 GW Electrolyser H2 Prod. '!BF804</f>
        <v>1.0560592814636962</v>
      </c>
      <c r="BH10" s="1874">
        <f>'1.27 GW Electrolyser H2 Prod. '!BG804</f>
        <v>1.0560592814636962</v>
      </c>
      <c r="BI10" s="1874">
        <f>'1.27 GW Electrolyser H2 Prod. '!BH804</f>
        <v>1.0560592814636962</v>
      </c>
      <c r="BJ10" s="1874">
        <f>'1.27 GW Electrolyser H2 Prod. '!BI804</f>
        <v>1.0560592814636962</v>
      </c>
      <c r="BK10" s="1874">
        <f>'1.27 GW Electrolyser H2 Prod. '!BJ804</f>
        <v>1.0560592814636962</v>
      </c>
      <c r="BL10" s="1874">
        <f>'1.27 GW Electrolyser H2 Prod. '!BK804</f>
        <v>1.0560592814636962</v>
      </c>
      <c r="BM10" s="1874">
        <f>'1.27 GW Electrolyser H2 Prod. '!BL804</f>
        <v>1.0560592814636962</v>
      </c>
      <c r="BN10" s="1874">
        <f>'1.27 GW Electrolyser H2 Prod. '!BM804</f>
        <v>1.0560592814636962</v>
      </c>
      <c r="BO10" s="1880">
        <f>'1.27 GW Electrolyser H2 Prod. '!BN804</f>
        <v>1.0560592814636962</v>
      </c>
    </row>
    <row r="11" spans="1:67" ht="15" customHeight="1" x14ac:dyDescent="0.2">
      <c r="A11" s="4305"/>
      <c r="B11" s="4014"/>
      <c r="C11" s="4321"/>
      <c r="D11" s="3722" t="s">
        <v>1598</v>
      </c>
      <c r="E11" s="1866" t="str">
        <f>'1.27 GW Electrolyser H2 Prod. '!D810</f>
        <v>High Price Range</v>
      </c>
      <c r="F11" s="989">
        <f>F5</f>
        <v>0.8</v>
      </c>
      <c r="G11" s="1871">
        <f>'1.27 GW Electrolyser H2 Prod. '!F810</f>
        <v>1.0064252067852877</v>
      </c>
      <c r="H11" s="1868">
        <f>'1.27 GW Electrolyser H2 Prod. '!G810</f>
        <v>0.29108880410868654</v>
      </c>
      <c r="I11" s="1868">
        <f>'1.27 GW Electrolyser H2 Prod. '!H810</f>
        <v>0.78122046106405607</v>
      </c>
      <c r="J11" s="1868">
        <f>'1.27 GW Electrolyser H2 Prod. '!I810</f>
        <v>0.92499093306986113</v>
      </c>
      <c r="K11" s="1868">
        <f>'1.27 GW Electrolyser H2 Prod. '!J810</f>
        <v>0.97460145691786271</v>
      </c>
      <c r="L11" s="1868">
        <f>'1.27 GW Electrolyser H2 Prod. '!K810</f>
        <v>0.99345844813992823</v>
      </c>
      <c r="M11" s="1868">
        <f>'1.27 GW Electrolyser H2 Prod. '!L810</f>
        <v>1.0010249536145608</v>
      </c>
      <c r="N11" s="1868">
        <f>'1.27 GW Electrolyser H2 Prod. '!M810</f>
        <v>1.0041529205399842</v>
      </c>
      <c r="O11" s="1868">
        <f>'1.27 GW Electrolyser H2 Prod. '!N810</f>
        <v>1.0054662706991482</v>
      </c>
      <c r="P11" s="1868">
        <f>'1.27 GW Electrolyser H2 Prod. '!O810</f>
        <v>1.006021468098139</v>
      </c>
      <c r="Q11" s="1868">
        <f>'1.27 GW Electrolyser H2 Prod. '!P810</f>
        <v>1.0062563876892772</v>
      </c>
      <c r="R11" s="1868">
        <f>'1.27 GW Electrolyser H2 Prod. '!Q810</f>
        <v>1.0063554347923089</v>
      </c>
      <c r="S11" s="1868">
        <f>'1.27 GW Electrolyser H2 Prod. '!R810</f>
        <v>1.0063968741430087</v>
      </c>
      <c r="T11" s="1868">
        <f>'1.27 GW Electrolyser H2 Prod. '!S810</f>
        <v>1.0064139991966541</v>
      </c>
      <c r="U11" s="1868">
        <f>'1.27 GW Electrolyser H2 Prod. '!T810</f>
        <v>1.0064209479357893</v>
      </c>
      <c r="V11" s="1868">
        <f>'1.27 GW Electrolyser H2 Prod. '!U810</f>
        <v>1.006423692228632</v>
      </c>
      <c r="W11" s="1868">
        <f>'1.27 GW Electrolyser H2 Prod. '!V810</f>
        <v>1.0064247319868516</v>
      </c>
      <c r="X11" s="1868">
        <f>'1.27 GW Electrolyser H2 Prod. '!W810</f>
        <v>1.0064250997179465</v>
      </c>
      <c r="Y11" s="1868">
        <f>'1.27 GW Electrolyser H2 Prod. '!X810</f>
        <v>1.0064252136122991</v>
      </c>
      <c r="Z11" s="1868">
        <f>'1.27 GW Electrolyser H2 Prod. '!Y810</f>
        <v>1.0064252382478762</v>
      </c>
      <c r="AA11" s="1868">
        <f>'1.27 GW Electrolyser H2 Prod. '!Z810</f>
        <v>1.0064252355901195</v>
      </c>
      <c r="AB11" s="1868">
        <f>'1.27 GW Electrolyser H2 Prod. '!AA810</f>
        <v>1.0064252272978034</v>
      </c>
      <c r="AC11" s="1868">
        <f>'1.27 GW Electrolyser H2 Prod. '!AB810</f>
        <v>1.0064252199042243</v>
      </c>
      <c r="AD11" s="1868">
        <f>'1.27 GW Electrolyser H2 Prod. '!AC810</f>
        <v>1.0064252146889712</v>
      </c>
      <c r="AE11" s="1868">
        <f>'1.27 GW Electrolyser H2 Prod. '!AD810</f>
        <v>1.0064252113696166</v>
      </c>
      <c r="AF11" s="1868">
        <f>'1.27 GW Electrolyser H2 Prod. '!AE810</f>
        <v>1.0064252093756099</v>
      </c>
      <c r="AG11" s="1868">
        <f>'1.27 GW Electrolyser H2 Prod. '!AF810</f>
        <v>1.006425208221243</v>
      </c>
      <c r="AH11" s="1868">
        <f>'1.27 GW Electrolyser H2 Prod. '!AG810</f>
        <v>1.0064252075698552</v>
      </c>
      <c r="AI11" s="1868">
        <f>'1.27 GW Electrolyser H2 Prod. '!AH810</f>
        <v>1.0064252072091118</v>
      </c>
      <c r="AJ11" s="1868">
        <f>'1.27 GW Electrolyser H2 Prod. '!AI810</f>
        <v>1.0064252070121587</v>
      </c>
      <c r="AK11" s="1868">
        <f>'1.27 GW Electrolyser H2 Prod. '!AJ810</f>
        <v>1.0064252069058268</v>
      </c>
      <c r="AL11" s="1868">
        <f>'1.27 GW Electrolyser H2 Prod. '!AK810</f>
        <v>1.0064252068489346</v>
      </c>
      <c r="AM11" s="1868">
        <f>'1.27 GW Electrolyser H2 Prod. '!AL810</f>
        <v>1.0064252068187187</v>
      </c>
      <c r="AN11" s="1868">
        <f>'1.27 GW Electrolyser H2 Prod. '!AM810</f>
        <v>1.0064252068027688</v>
      </c>
      <c r="AO11" s="1868">
        <f>'1.27 GW Electrolyser H2 Prod. '!AN810</f>
        <v>1.0064252067943933</v>
      </c>
      <c r="AP11" s="1868">
        <f>'1.27 GW Electrolyser H2 Prod. '!AO810</f>
        <v>1.006425206790015</v>
      </c>
      <c r="AQ11" s="1868">
        <f>'1.27 GW Electrolyser H2 Prod. '!AP810</f>
        <v>1.0064252067877346</v>
      </c>
      <c r="AR11" s="1868">
        <f>'1.27 GW Electrolyser H2 Prod. '!AQ810</f>
        <v>1.0064252067865511</v>
      </c>
      <c r="AS11" s="1868">
        <f>'1.27 GW Electrolyser H2 Prod. '!AR810</f>
        <v>1.0064252067859383</v>
      </c>
      <c r="AT11" s="1868">
        <f>'1.27 GW Electrolyser H2 Prod. '!AS810</f>
        <v>1.0064252067856221</v>
      </c>
      <c r="AU11" s="1868">
        <f>'1.27 GW Electrolyser H2 Prod. '!AT810</f>
        <v>1.0064252067854591</v>
      </c>
      <c r="AV11" s="1868">
        <f>'1.27 GW Electrolyser H2 Prod. '!AU810</f>
        <v>1.0064252067853756</v>
      </c>
      <c r="AW11" s="1868">
        <f>'1.27 GW Electrolyser H2 Prod. '!AV810</f>
        <v>1.0064252067853325</v>
      </c>
      <c r="AX11" s="1868">
        <f>'1.27 GW Electrolyser H2 Prod. '!AW810</f>
        <v>1.0064252067853108</v>
      </c>
      <c r="AY11" s="1868">
        <f>'1.27 GW Electrolyser H2 Prod. '!AX810</f>
        <v>1.0064252067852997</v>
      </c>
      <c r="AZ11" s="1868">
        <f>'1.27 GW Electrolyser H2 Prod. '!AY810</f>
        <v>1.0064252067852935</v>
      </c>
      <c r="BA11" s="1868">
        <f>'1.27 GW Electrolyser H2 Prod. '!AZ810</f>
        <v>1.0064252067852908</v>
      </c>
      <c r="BB11" s="1868">
        <f>'1.27 GW Electrolyser H2 Prod. '!BA810</f>
        <v>1.0064252067852895</v>
      </c>
      <c r="BC11" s="1868">
        <f>'1.27 GW Electrolyser H2 Prod. '!BB810</f>
        <v>1.0064252067852886</v>
      </c>
      <c r="BD11" s="1868">
        <f>'1.27 GW Electrolyser H2 Prod. '!BC810</f>
        <v>1.0064252067852881</v>
      </c>
      <c r="BE11" s="1868">
        <f>'1.27 GW Electrolyser H2 Prod. '!BD810</f>
        <v>1.0064252067852881</v>
      </c>
      <c r="BF11" s="1868">
        <f>'1.27 GW Electrolyser H2 Prod. '!BE810</f>
        <v>1.0064252067852877</v>
      </c>
      <c r="BG11" s="1868">
        <f>'1.27 GW Electrolyser H2 Prod. '!BF810</f>
        <v>1.0064252067852877</v>
      </c>
      <c r="BH11" s="1868">
        <f>'1.27 GW Electrolyser H2 Prod. '!BG810</f>
        <v>1.0064252067852877</v>
      </c>
      <c r="BI11" s="1868">
        <f>'1.27 GW Electrolyser H2 Prod. '!BH810</f>
        <v>1.0064252067852877</v>
      </c>
      <c r="BJ11" s="1868">
        <f>'1.27 GW Electrolyser H2 Prod. '!BI810</f>
        <v>1.0064252067852877</v>
      </c>
      <c r="BK11" s="1868">
        <f>'1.27 GW Electrolyser H2 Prod. '!BJ810</f>
        <v>1.0064252067852877</v>
      </c>
      <c r="BL11" s="1868">
        <f>'1.27 GW Electrolyser H2 Prod. '!BK810</f>
        <v>1.0064252067852877</v>
      </c>
      <c r="BM11" s="1868">
        <f>'1.27 GW Electrolyser H2 Prod. '!BL810</f>
        <v>1.0064252067852877</v>
      </c>
      <c r="BN11" s="1868">
        <f>'1.27 GW Electrolyser H2 Prod. '!BM810</f>
        <v>1.0064252067852877</v>
      </c>
      <c r="BO11" s="1879">
        <f>'1.27 GW Electrolyser H2 Prod. '!BN810</f>
        <v>1.0064252067852877</v>
      </c>
    </row>
    <row r="12" spans="1:67" x14ac:dyDescent="0.2">
      <c r="A12" s="4305"/>
      <c r="B12" s="4014"/>
      <c r="C12" s="4321"/>
      <c r="D12" s="4320"/>
      <c r="E12" s="28" t="str">
        <f>'1.27 GW Electrolyser H2 Prod. '!D811</f>
        <v>High Price Range</v>
      </c>
      <c r="F12" s="989">
        <f t="shared" ref="F12:F13" si="58">F6</f>
        <v>0.85</v>
      </c>
      <c r="G12" s="1873">
        <f>'1.27 GW Electrolyser H2 Prod. '!F811</f>
        <v>1.0854887886115425</v>
      </c>
      <c r="H12" s="1868">
        <f>'1.27 GW Electrolyser H2 Prod. '!G811</f>
        <v>0.29108880410868654</v>
      </c>
      <c r="I12" s="1868">
        <f>'1.27 GW Electrolyser H2 Prod. '!H811</f>
        <v>0.82633827824060258</v>
      </c>
      <c r="J12" s="1868">
        <f>'1.27 GW Electrolyser H2 Prod. '!I811</f>
        <v>0.98895412053756027</v>
      </c>
      <c r="K12" s="1868">
        <f>'1.27 GW Electrolyser H2 Prod. '!J811</f>
        <v>1.0465959843905392</v>
      </c>
      <c r="L12" s="1868">
        <f>'1.27 GW Electrolyser H2 Prod. '!K811</f>
        <v>1.0691006069099895</v>
      </c>
      <c r="M12" s="1868">
        <f>'1.27 GW Electrolyser H2 Prod. '!L811</f>
        <v>1.0783990947467474</v>
      </c>
      <c r="N12" s="1868">
        <f>'1.27 GW Electrolyser H2 Prod. '!M811</f>
        <v>1.0823723066459006</v>
      </c>
      <c r="O12" s="1868">
        <f>'1.27 GW Electrolyser H2 Prod. '!N811</f>
        <v>1.0841049582785609</v>
      </c>
      <c r="P12" s="1868">
        <f>'1.27 GW Electrolyser H2 Prod. '!O811</f>
        <v>1.0848702063301965</v>
      </c>
      <c r="Q12" s="1868">
        <f>'1.27 GW Electrolyser H2 Prod. '!P811</f>
        <v>1.0852109925951199</v>
      </c>
      <c r="R12" s="1868">
        <f>'1.27 GW Electrolyser H2 Prod. '!Q811</f>
        <v>1.0853636113525629</v>
      </c>
      <c r="S12" s="1868">
        <f>'1.27 GW Electrolyser H2 Prod. '!R811</f>
        <v>1.0854322368927107</v>
      </c>
      <c r="T12" s="1868">
        <f>'1.27 GW Electrolyser H2 Prod. '!S811</f>
        <v>1.085463188088994</v>
      </c>
      <c r="U12" s="1868">
        <f>'1.27 GW Electrolyser H2 Prod. '!T811</f>
        <v>1.0854771804759578</v>
      </c>
      <c r="V12" s="1868">
        <f>'1.27 GW Electrolyser H2 Prod. '!U811</f>
        <v>1.0854835180668201</v>
      </c>
      <c r="W12" s="1868">
        <f>'1.27 GW Electrolyser H2 Prod. '!V811</f>
        <v>1.0854863929640208</v>
      </c>
      <c r="X12" s="1868">
        <f>'1.27 GW Electrolyser H2 Prod. '!W811</f>
        <v>1.0854876987348234</v>
      </c>
      <c r="Y12" s="1868">
        <f>'1.27 GW Electrolyser H2 Prod. '!X811</f>
        <v>1.0854882924262013</v>
      </c>
      <c r="Z12" s="1868">
        <f>'1.27 GW Electrolyser H2 Prod. '!Y811</f>
        <v>1.0854885625864474</v>
      </c>
      <c r="AA12" s="1868">
        <f>'1.27 GW Electrolyser H2 Prod. '!Z811</f>
        <v>1.0854886856070016</v>
      </c>
      <c r="AB12" s="1868">
        <f>'1.27 GW Electrolyser H2 Prod. '!AA811</f>
        <v>1.0854887416557766</v>
      </c>
      <c r="AC12" s="1868">
        <f>'1.27 GW Electrolyser H2 Prod. '!AB811</f>
        <v>1.0854887672021656</v>
      </c>
      <c r="AD12" s="1868">
        <f>'1.27 GW Electrolyser H2 Prod. '!AC811</f>
        <v>1.085488778849196</v>
      </c>
      <c r="AE12" s="1868">
        <f>'1.27 GW Electrolyser H2 Prod. '!AD811</f>
        <v>1.0854887841601695</v>
      </c>
      <c r="AF12" s="1868">
        <f>'1.27 GW Electrolyser H2 Prod. '!AE811</f>
        <v>1.0854887865820881</v>
      </c>
      <c r="AG12" s="1868">
        <f>'1.27 GW Electrolyser H2 Prod. '!AF811</f>
        <v>1.08548878768649</v>
      </c>
      <c r="AH12" s="1868">
        <f>'1.27 GW Electrolyser H2 Prod. '!AG811</f>
        <v>1.0854887881900281</v>
      </c>
      <c r="AI12" s="1868">
        <f>'1.27 GW Electrolyser H2 Prod. '!AH811</f>
        <v>1.0854887884195548</v>
      </c>
      <c r="AJ12" s="1868">
        <f>'1.27 GW Electrolyser H2 Prod. '!AI811</f>
        <v>1.085488788524144</v>
      </c>
      <c r="AK12" s="1868">
        <f>'1.27 GW Electrolyser H2 Prod. '!AJ811</f>
        <v>1.0854887885717814</v>
      </c>
      <c r="AL12" s="1868">
        <f>'1.27 GW Electrolyser H2 Prod. '!AK811</f>
        <v>1.0854887885934672</v>
      </c>
      <c r="AM12" s="1868">
        <f>'1.27 GW Electrolyser H2 Prod. '!AL811</f>
        <v>1.0854887886033322</v>
      </c>
      <c r="AN12" s="1868">
        <f>'1.27 GW Electrolyser H2 Prod. '!AM811</f>
        <v>1.0854887886078171</v>
      </c>
      <c r="AO12" s="1868">
        <f>'1.27 GW Electrolyser H2 Prod. '!AN811</f>
        <v>1.0854887886098541</v>
      </c>
      <c r="AP12" s="1868">
        <f>'1.27 GW Electrolyser H2 Prod. '!AO811</f>
        <v>1.0854887886107782</v>
      </c>
      <c r="AQ12" s="1868">
        <f>'1.27 GW Electrolyser H2 Prod. '!AP811</f>
        <v>1.085488788611197</v>
      </c>
      <c r="AR12" s="1868">
        <f>'1.27 GW Electrolyser H2 Prod. '!AQ811</f>
        <v>1.0854887886113866</v>
      </c>
      <c r="AS12" s="1868">
        <f>'1.27 GW Electrolyser H2 Prod. '!AR811</f>
        <v>1.0854887886114724</v>
      </c>
      <c r="AT12" s="1868">
        <f>'1.27 GW Electrolyser H2 Prod. '!AS811</f>
        <v>1.0854887886115105</v>
      </c>
      <c r="AU12" s="1868">
        <f>'1.27 GW Electrolyser H2 Prod. '!AT811</f>
        <v>1.0854887886115283</v>
      </c>
      <c r="AV12" s="1868">
        <f>'1.27 GW Electrolyser H2 Prod. '!AU811</f>
        <v>1.0854887886115359</v>
      </c>
      <c r="AW12" s="1868">
        <f>'1.27 GW Electrolyser H2 Prod. '!AV811</f>
        <v>1.0854887886115394</v>
      </c>
      <c r="AX12" s="1868">
        <f>'1.27 GW Electrolyser H2 Prod. '!AW811</f>
        <v>1.0854887886115412</v>
      </c>
      <c r="AY12" s="1868">
        <f>'1.27 GW Electrolyser H2 Prod. '!AX811</f>
        <v>1.0854887886115416</v>
      </c>
      <c r="AZ12" s="1868">
        <f>'1.27 GW Electrolyser H2 Prod. '!AY811</f>
        <v>1.0854887886115416</v>
      </c>
      <c r="BA12" s="1868">
        <f>'1.27 GW Electrolyser H2 Prod. '!AZ811</f>
        <v>1.0854887886115416</v>
      </c>
      <c r="BB12" s="1868">
        <f>'1.27 GW Electrolyser H2 Prod. '!BA811</f>
        <v>1.0854887886115425</v>
      </c>
      <c r="BC12" s="1868">
        <f>'1.27 GW Electrolyser H2 Prod. '!BB811</f>
        <v>1.0854887886115425</v>
      </c>
      <c r="BD12" s="1868">
        <f>'1.27 GW Electrolyser H2 Prod. '!BC811</f>
        <v>1.0854887886115425</v>
      </c>
      <c r="BE12" s="1868">
        <f>'1.27 GW Electrolyser H2 Prod. '!BD811</f>
        <v>1.0854887886115425</v>
      </c>
      <c r="BF12" s="1868">
        <f>'1.27 GW Electrolyser H2 Prod. '!BE811</f>
        <v>1.0854887886115425</v>
      </c>
      <c r="BG12" s="1868">
        <f>'1.27 GW Electrolyser H2 Prod. '!BF811</f>
        <v>1.0854887886115425</v>
      </c>
      <c r="BH12" s="1868">
        <f>'1.27 GW Electrolyser H2 Prod. '!BG811</f>
        <v>1.0854887886115425</v>
      </c>
      <c r="BI12" s="1868">
        <f>'1.27 GW Electrolyser H2 Prod. '!BH811</f>
        <v>1.0854887886115425</v>
      </c>
      <c r="BJ12" s="1868">
        <f>'1.27 GW Electrolyser H2 Prod. '!BI811</f>
        <v>1.0854887886115425</v>
      </c>
      <c r="BK12" s="1868">
        <f>'1.27 GW Electrolyser H2 Prod. '!BJ811</f>
        <v>1.0854887886115425</v>
      </c>
      <c r="BL12" s="1868">
        <f>'1.27 GW Electrolyser H2 Prod. '!BK811</f>
        <v>1.0854887886115425</v>
      </c>
      <c r="BM12" s="1868">
        <f>'1.27 GW Electrolyser H2 Prod. '!BL811</f>
        <v>1.0854887886115425</v>
      </c>
      <c r="BN12" s="1868">
        <f>'1.27 GW Electrolyser H2 Prod. '!BM811</f>
        <v>1.0854887886115425</v>
      </c>
      <c r="BO12" s="1879">
        <f>'1.27 GW Electrolyser H2 Prod. '!BN811</f>
        <v>1.0854887886115425</v>
      </c>
    </row>
    <row r="13" spans="1:67" x14ac:dyDescent="0.2">
      <c r="A13" s="4305"/>
      <c r="B13" s="4014"/>
      <c r="C13" s="4321"/>
      <c r="D13" s="3723"/>
      <c r="E13" s="44" t="str">
        <f>'1.27 GW Electrolyser H2 Prod. '!D812</f>
        <v>High Price Range</v>
      </c>
      <c r="F13" s="989">
        <f t="shared" si="58"/>
        <v>0.9</v>
      </c>
      <c r="G13" s="1905">
        <f>'1.27 GW Electrolyser H2 Prod. '!F812</f>
        <v>1.1584218380732119</v>
      </c>
      <c r="H13" s="1874">
        <f>'1.27 GW Electrolyser H2 Prod. '!G812</f>
        <v>0.29108880410868654</v>
      </c>
      <c r="I13" s="1874">
        <f>'1.27 GW Electrolyser H2 Prod. '!H812</f>
        <v>0.86979447661840448</v>
      </c>
      <c r="J13" s="1874">
        <f>'1.27 GW Electrolyser H2 Prod. '!I812</f>
        <v>1.0497618482663356</v>
      </c>
      <c r="K13" s="1874">
        <f>'1.27 GW Electrolyser H2 Prod. '!J812</f>
        <v>1.1143352998218643</v>
      </c>
      <c r="L13" s="1874">
        <f>'1.27 GW Electrolyser H2 Prod. '!K812</f>
        <v>1.1397530139684684</v>
      </c>
      <c r="M13" s="1874">
        <f>'1.27 GW Electrolyser H2 Prod. '!L812</f>
        <v>1.1503179552626057</v>
      </c>
      <c r="N13" s="1874">
        <f>'1.27 GW Electrolyser H2 Prod. '!M812</f>
        <v>1.15485194190921</v>
      </c>
      <c r="O13" s="1874">
        <f>'1.27 GW Electrolyser H2 Prod. '!N812</f>
        <v>1.1568350137399812</v>
      </c>
      <c r="P13" s="1874">
        <f>'1.27 GW Electrolyser H2 Prod. '!O812</f>
        <v>1.1577124182636536</v>
      </c>
      <c r="Q13" s="1874">
        <f>'1.27 GW Electrolyser H2 Prod. '!P812</f>
        <v>1.158103442417052</v>
      </c>
      <c r="R13" s="1874">
        <f>'1.27 GW Electrolyser H2 Prod. '!Q812</f>
        <v>1.1582785390894381</v>
      </c>
      <c r="S13" s="1874">
        <f>'1.27 GW Electrolyser H2 Prod. '!R812</f>
        <v>1.1583572070100407</v>
      </c>
      <c r="T13" s="1874">
        <f>'1.27 GW Electrolyser H2 Prod. '!S812</f>
        <v>1.1583926384486567</v>
      </c>
      <c r="U13" s="1874">
        <f>'1.27 GW Electrolyser H2 Prod. '!T812</f>
        <v>1.1584086273363394</v>
      </c>
      <c r="V13" s="1874">
        <f>'1.27 GW Electrolyser H2 Prod. '!U812</f>
        <v>1.158415853924915</v>
      </c>
      <c r="W13" s="1874">
        <f>'1.27 GW Electrolyser H2 Prod. '!V812</f>
        <v>1.1584191245291668</v>
      </c>
      <c r="X13" s="1874">
        <f>'1.27 GW Electrolyser H2 Prod. '!W812</f>
        <v>1.1584206064480438</v>
      </c>
      <c r="Y13" s="1874">
        <f>'1.27 GW Electrolyser H2 Prod. '!X812</f>
        <v>1.1584212785925714</v>
      </c>
      <c r="Z13" s="1874">
        <f>'1.27 GW Electrolyser H2 Prod. '!Y812</f>
        <v>1.1584215837294383</v>
      </c>
      <c r="AA13" s="1874">
        <f>'1.27 GW Electrolyser H2 Prod. '!Z812</f>
        <v>1.1584217223669881</v>
      </c>
      <c r="AB13" s="1874">
        <f>'1.27 GW Electrolyser H2 Prod. '!AA812</f>
        <v>1.158421785402878</v>
      </c>
      <c r="AC13" s="1874">
        <f>'1.27 GW Electrolyser H2 Prod. '!AB812</f>
        <v>1.1584218140834075</v>
      </c>
      <c r="AD13" s="1874">
        <f>'1.27 GW Electrolyser H2 Prod. '!AC812</f>
        <v>1.1584218271407267</v>
      </c>
      <c r="AE13" s="1874">
        <f>'1.27 GW Electrolyser H2 Prod. '!AD812</f>
        <v>1.1584218330886698</v>
      </c>
      <c r="AF13" s="1874">
        <f>'1.27 GW Electrolyser H2 Prod. '!AE812</f>
        <v>1.1584218357995271</v>
      </c>
      <c r="AG13" s="1874">
        <f>'1.27 GW Electrolyser H2 Prod. '!AF812</f>
        <v>1.1584218370356356</v>
      </c>
      <c r="AH13" s="1874">
        <f>'1.27 GW Electrolyser H2 Prod. '!AG812</f>
        <v>1.1584218375995348</v>
      </c>
      <c r="AI13" s="1874">
        <f>'1.27 GW Electrolyser H2 Prod. '!AH812</f>
        <v>1.1584218378568867</v>
      </c>
      <c r="AJ13" s="1874">
        <f>'1.27 GW Electrolyser H2 Prod. '!AI812</f>
        <v>1.1584218379743838</v>
      </c>
      <c r="AK13" s="1874">
        <f>'1.27 GW Electrolyser H2 Prod. '!AJ812</f>
        <v>1.158421838028048</v>
      </c>
      <c r="AL13" s="1874">
        <f>'1.27 GW Electrolyser H2 Prod. '!AK812</f>
        <v>1.1584218380525653</v>
      </c>
      <c r="AM13" s="1874">
        <f>'1.27 GW Electrolyser H2 Prod. '!AL812</f>
        <v>1.1584218380637714</v>
      </c>
      <c r="AN13" s="1874">
        <f>'1.27 GW Electrolyser H2 Prod. '!AM812</f>
        <v>1.1584218380688935</v>
      </c>
      <c r="AO13" s="1874">
        <f>'1.27 GW Electrolyser H2 Prod. '!AN812</f>
        <v>1.1584218380712366</v>
      </c>
      <c r="AP13" s="1874">
        <f>'1.27 GW Electrolyser H2 Prod. '!AO812</f>
        <v>1.1584218380723077</v>
      </c>
      <c r="AQ13" s="1874">
        <f>'1.27 GW Electrolyser H2 Prod. '!AP812</f>
        <v>1.158421838072798</v>
      </c>
      <c r="AR13" s="1874">
        <f>'1.27 GW Electrolyser H2 Prod. '!AQ812</f>
        <v>1.1584218380730222</v>
      </c>
      <c r="AS13" s="1874">
        <f>'1.27 GW Electrolyser H2 Prod. '!AR812</f>
        <v>1.1584218380731253</v>
      </c>
      <c r="AT13" s="1874">
        <f>'1.27 GW Electrolyser H2 Prod. '!AS812</f>
        <v>1.1584218380731723</v>
      </c>
      <c r="AU13" s="1874">
        <f>'1.27 GW Electrolyser H2 Prod. '!AT812</f>
        <v>1.1584218380731937</v>
      </c>
      <c r="AV13" s="1874">
        <f>'1.27 GW Electrolyser H2 Prod. '!AU812</f>
        <v>1.1584218380732034</v>
      </c>
      <c r="AW13" s="1874">
        <f>'1.27 GW Electrolyser H2 Prod. '!AV812</f>
        <v>1.1584218380732079</v>
      </c>
      <c r="AX13" s="1874">
        <f>'1.27 GW Electrolyser H2 Prod. '!AW812</f>
        <v>1.1584218380732101</v>
      </c>
      <c r="AY13" s="1874">
        <f>'1.27 GW Electrolyser H2 Prod. '!AX812</f>
        <v>1.158421838073211</v>
      </c>
      <c r="AZ13" s="1874">
        <f>'1.27 GW Electrolyser H2 Prod. '!AY812</f>
        <v>1.1584218380732119</v>
      </c>
      <c r="BA13" s="1874">
        <f>'1.27 GW Electrolyser H2 Prod. '!AZ812</f>
        <v>1.1584218380732119</v>
      </c>
      <c r="BB13" s="1874">
        <f>'1.27 GW Electrolyser H2 Prod. '!BA812</f>
        <v>1.1584218380732119</v>
      </c>
      <c r="BC13" s="1874">
        <f>'1.27 GW Electrolyser H2 Prod. '!BB812</f>
        <v>1.1584218380732119</v>
      </c>
      <c r="BD13" s="1874">
        <f>'1.27 GW Electrolyser H2 Prod. '!BC812</f>
        <v>1.1584218380732119</v>
      </c>
      <c r="BE13" s="1874">
        <f>'1.27 GW Electrolyser H2 Prod. '!BD812</f>
        <v>1.1584218380732119</v>
      </c>
      <c r="BF13" s="1874">
        <f>'1.27 GW Electrolyser H2 Prod. '!BE812</f>
        <v>1.1584218380732119</v>
      </c>
      <c r="BG13" s="1874">
        <f>'1.27 GW Electrolyser H2 Prod. '!BF812</f>
        <v>1.1584218380732119</v>
      </c>
      <c r="BH13" s="1874">
        <f>'1.27 GW Electrolyser H2 Prod. '!BG812</f>
        <v>1.1584218380732119</v>
      </c>
      <c r="BI13" s="1874">
        <f>'1.27 GW Electrolyser H2 Prod. '!BH812</f>
        <v>1.1584218380732119</v>
      </c>
      <c r="BJ13" s="1874">
        <f>'1.27 GW Electrolyser H2 Prod. '!BI812</f>
        <v>1.1584218380732119</v>
      </c>
      <c r="BK13" s="1874">
        <f>'1.27 GW Electrolyser H2 Prod. '!BJ812</f>
        <v>1.1584218380732119</v>
      </c>
      <c r="BL13" s="1874">
        <f>'1.27 GW Electrolyser H2 Prod. '!BK812</f>
        <v>1.1584218380732119</v>
      </c>
      <c r="BM13" s="1874">
        <f>'1.27 GW Electrolyser H2 Prod. '!BL812</f>
        <v>1.1584218380732119</v>
      </c>
      <c r="BN13" s="1874">
        <f>'1.27 GW Electrolyser H2 Prod. '!BM812</f>
        <v>1.1584218380732119</v>
      </c>
      <c r="BO13" s="1880">
        <f>'1.27 GW Electrolyser H2 Prod. '!BN812</f>
        <v>1.1584218380732119</v>
      </c>
    </row>
    <row r="14" spans="1:67" ht="15" customHeight="1" x14ac:dyDescent="0.2">
      <c r="A14" s="4305"/>
      <c r="B14" s="4014"/>
      <c r="C14" s="4321"/>
      <c r="D14" s="3722" t="s">
        <v>1599</v>
      </c>
      <c r="E14" s="427" t="str">
        <f>'1.27 GW Electrolyser H2 Prod. '!D818</f>
        <v>High Price Range</v>
      </c>
      <c r="F14" s="406">
        <f>F5</f>
        <v>0.8</v>
      </c>
      <c r="G14" s="1907">
        <f>'1.27 GW Electrolyser H2 Prod. '!F818</f>
        <v>0.87162295798240153</v>
      </c>
      <c r="H14" s="1868">
        <f>'1.27 GW Electrolyser H2 Prod. '!G818</f>
        <v>0.18625471167102425</v>
      </c>
      <c r="I14" s="1868">
        <f>'1.27 GW Electrolyser H2 Prod. '!H818</f>
        <v>0.65142717336686573</v>
      </c>
      <c r="J14" s="1868">
        <f>'1.27 GW Electrolyser H2 Prod. '!I818</f>
        <v>0.79090903551733138</v>
      </c>
      <c r="K14" s="1868">
        <f>'1.27 GW Electrolyser H2 Prod. '!J818</f>
        <v>0.83989677209170477</v>
      </c>
      <c r="L14" s="1868">
        <f>'1.27 GW Electrolyser H2 Prod. '!K818</f>
        <v>0.85876495303619471</v>
      </c>
      <c r="M14" s="1868">
        <f>'1.27 GW Electrolyser H2 Prod. '!L818</f>
        <v>0.86638510670022151</v>
      </c>
      <c r="N14" s="1868">
        <f>'1.27 GW Electrolyser H2 Prod. '!M818</f>
        <v>0.86952232439040356</v>
      </c>
      <c r="O14" s="1868">
        <f>'1.27 GW Electrolyser H2 Prod. '!N818</f>
        <v>0.87081294552263611</v>
      </c>
      <c r="P14" s="1868">
        <f>'1.27 GW Electrolyser H2 Prod. '!O818</f>
        <v>0.87133415433794648</v>
      </c>
      <c r="Q14" s="1868">
        <f>'1.27 GW Electrolyser H2 Prod. '!P818</f>
        <v>0.87153634462069163</v>
      </c>
      <c r="R14" s="1868">
        <f>'1.27 GW Electrolyser H2 Prod. '!Q818</f>
        <v>0.87160894909116582</v>
      </c>
      <c r="S14" s="1868">
        <f>'1.27 GW Electrolyser H2 Prod. '!R818</f>
        <v>0.87163101365946982</v>
      </c>
      <c r="T14" s="1868">
        <f>'1.27 GW Electrolyser H2 Prod. '!S818</f>
        <v>0.87163480739917865</v>
      </c>
      <c r="U14" s="1868">
        <f>'1.27 GW Electrolyser H2 Prod. '!T818</f>
        <v>0.87163297710277599</v>
      </c>
      <c r="V14" s="1868">
        <f>'1.27 GW Electrolyser H2 Prod. '!U818</f>
        <v>0.87163012414338215</v>
      </c>
      <c r="W14" s="1868">
        <f>'1.27 GW Electrolyser H2 Prod. '!V818</f>
        <v>0.87162768253132383</v>
      </c>
      <c r="X14" s="1868">
        <f>'1.27 GW Electrolyser H2 Prod. '!W818</f>
        <v>0.87162592676354023</v>
      </c>
      <c r="Y14" s="1868">
        <f>'1.27 GW Electrolyser H2 Prod. '!X818</f>
        <v>0.87162476562329938</v>
      </c>
      <c r="Z14" s="1868">
        <f>'1.27 GW Electrolyser H2 Prod. '!Y818</f>
        <v>0.87162403450543513</v>
      </c>
      <c r="AA14" s="1868">
        <f>'1.27 GW Electrolyser H2 Prod. '!Z818</f>
        <v>0.87162358869141787</v>
      </c>
      <c r="AB14" s="1868">
        <f>'1.27 GW Electrolyser H2 Prod. '!AA818</f>
        <v>0.87162332289923738</v>
      </c>
      <c r="AC14" s="1868">
        <f>'1.27 GW Electrolyser H2 Prod. '!AB818</f>
        <v>0.87162316704359744</v>
      </c>
      <c r="AD14" s="1868">
        <f>'1.27 GW Electrolyser H2 Prod. '!AC818</f>
        <v>0.87162307680547402</v>
      </c>
      <c r="AE14" s="1868">
        <f>'1.27 GW Electrolyser H2 Prod. '!AD818</f>
        <v>0.87162302507819067</v>
      </c>
      <c r="AF14" s="1868">
        <f>'1.27 GW Electrolyser H2 Prod. '!AE818</f>
        <v>0.87162299566396828</v>
      </c>
      <c r="AG14" s="1868">
        <f>'1.27 GW Electrolyser H2 Prod. '!AF818</f>
        <v>0.87162297904778163</v>
      </c>
      <c r="AH14" s="1868">
        <f>'1.27 GW Electrolyser H2 Prod. '!AG818</f>
        <v>0.87162296971265807</v>
      </c>
      <c r="AI14" s="1868">
        <f>'1.27 GW Electrolyser H2 Prod. '!AH818</f>
        <v>0.87162296449235543</v>
      </c>
      <c r="AJ14" s="1868">
        <f>'1.27 GW Electrolyser H2 Prod. '!AI818</f>
        <v>0.87162296158463293</v>
      </c>
      <c r="AK14" s="1868">
        <f>'1.27 GW Electrolyser H2 Prod. '!AJ818</f>
        <v>0.87162295997053874</v>
      </c>
      <c r="AL14" s="1868">
        <f>'1.27 GW Electrolyser H2 Prod. '!AK818</f>
        <v>0.87162295907719867</v>
      </c>
      <c r="AM14" s="1868">
        <f>'1.27 GW Electrolyser H2 Prod. '!AL818</f>
        <v>0.87162295858405203</v>
      </c>
      <c r="AN14" s="1868">
        <f>'1.27 GW Electrolyser H2 Prod. '!AM818</f>
        <v>0.87162295831244596</v>
      </c>
      <c r="AO14" s="1868">
        <f>'1.27 GW Electrolyser H2 Prod. '!AN818</f>
        <v>0.8716229581631596</v>
      </c>
      <c r="AP14" s="1868">
        <f>'1.27 GW Electrolyser H2 Prod. '!AO818</f>
        <v>0.87162295808125489</v>
      </c>
      <c r="AQ14" s="1868">
        <f>'1.27 GW Electrolyser H2 Prod. '!AP818</f>
        <v>0.87162295803639078</v>
      </c>
      <c r="AR14" s="1868">
        <f>'1.27 GW Electrolyser H2 Prod. '!AQ818</f>
        <v>0.87162295801185308</v>
      </c>
      <c r="AS14" s="1868">
        <f>'1.27 GW Electrolyser H2 Prod. '!AR818</f>
        <v>0.8716229579984498</v>
      </c>
      <c r="AT14" s="1868">
        <f>'1.27 GW Electrolyser H2 Prod. '!AS818</f>
        <v>0.87162295799113787</v>
      </c>
      <c r="AU14" s="1868">
        <f>'1.27 GW Electrolyser H2 Prod. '!AT818</f>
        <v>0.87162295798715261</v>
      </c>
      <c r="AV14" s="1868">
        <f>'1.27 GW Electrolyser H2 Prod. '!AU818</f>
        <v>0.87162295798498302</v>
      </c>
      <c r="AW14" s="1868">
        <f>'1.27 GW Electrolyser H2 Prod. '!AV818</f>
        <v>0.87162295798380307</v>
      </c>
      <c r="AX14" s="1868">
        <f>'1.27 GW Electrolyser H2 Prod. '!AW818</f>
        <v>1.8209583673487906E-2</v>
      </c>
      <c r="AY14" s="1868">
        <f>'1.27 GW Electrolyser H2 Prod. '!AX818</f>
        <v>1.980053378159341E-2</v>
      </c>
      <c r="AZ14" s="1868">
        <f>'1.27 GW Electrolyser H2 Prod. '!AY818</f>
        <v>2.1271511175553259E-2</v>
      </c>
      <c r="BA14" s="1868">
        <f>'1.27 GW Electrolyser H2 Prod. '!AZ818</f>
        <v>2.2633624550411291E-2</v>
      </c>
      <c r="BB14" s="1868">
        <f>'1.27 GW Electrolyser H2 Prod. '!BA818</f>
        <v>2.3896740016575047E-2</v>
      </c>
      <c r="BC14" s="1868">
        <f>'1.27 GW Electrolyser H2 Prod. '!BB818</f>
        <v>2.5069644813912051E-2</v>
      </c>
      <c r="BD14" s="1868">
        <f>'1.27 GW Electrolyser H2 Prod. '!BC818</f>
        <v>2.6160186205864466E-2</v>
      </c>
      <c r="BE14" s="1868">
        <f>'1.27 GW Electrolyser H2 Prod. '!BD818</f>
        <v>2.7175389802869931E-2</v>
      </c>
      <c r="BF14" s="1868">
        <f>'1.27 GW Electrolyser H2 Prod. '!BE818</f>
        <v>2.8121560754933439E-2</v>
      </c>
      <c r="BG14" s="1868">
        <f>'1.27 GW Electrolyser H2 Prod. '!BF818</f>
        <v>2.9004370613280983E-2</v>
      </c>
      <c r="BH14" s="1868">
        <f>'1.27 GW Electrolyser H2 Prod. '!BG818</f>
        <v>2.9828932151970911E-2</v>
      </c>
      <c r="BI14" s="1868">
        <f>'1.27 GW Electrolyser H2 Prod. '!BH818</f>
        <v>3.0599864033038493E-2</v>
      </c>
      <c r="BJ14" s="1868">
        <f>'1.27 GW Electrolyser H2 Prod. '!BI818</f>
        <v>3.1321346871017397E-2</v>
      </c>
      <c r="BK14" s="1868">
        <f>'1.27 GW Electrolyser H2 Prod. '!BJ818</f>
        <v>3.1997171987653061E-2</v>
      </c>
      <c r="BL14" s="1868">
        <f>'1.27 GW Electrolyser H2 Prod. '!BK818</f>
        <v>3.2630783932178664E-2</v>
      </c>
      <c r="BM14" s="1868">
        <f>'1.27 GW Electrolyser H2 Prod. '!BL818</f>
        <v>0.87162295798240153</v>
      </c>
      <c r="BN14" s="1868">
        <f>'1.27 GW Electrolyser H2 Prod. '!BM818</f>
        <v>0.87162295798240153</v>
      </c>
      <c r="BO14" s="1879">
        <f>'1.27 GW Electrolyser H2 Prod. '!BN818</f>
        <v>0.87162295798240153</v>
      </c>
    </row>
    <row r="15" spans="1:67" x14ac:dyDescent="0.2">
      <c r="A15" s="4305"/>
      <c r="B15" s="4014"/>
      <c r="C15" s="4321"/>
      <c r="D15" s="4320"/>
      <c r="E15" s="28" t="str">
        <f>'1.27 GW Electrolyser H2 Prod. '!D819</f>
        <v>High Price Range</v>
      </c>
      <c r="F15" s="1867">
        <f t="shared" ref="F15:F16" si="59">F6</f>
        <v>0.85</v>
      </c>
      <c r="G15" s="1873">
        <f>'1.27 GW Electrolyser H2 Prod. '!F819</f>
        <v>0.96184413414554104</v>
      </c>
      <c r="H15" s="1868">
        <f>'1.27 GW Electrolyser H2 Prod. '!G819</f>
        <v>0.18625471167102425</v>
      </c>
      <c r="I15" s="1868">
        <f>'1.27 GW Electrolyser H2 Prod. '!H819</f>
        <v>0.69970431692680246</v>
      </c>
      <c r="J15" s="1868">
        <f>'1.27 GW Electrolyser H2 Prod. '!I819</f>
        <v>0.86077284654511255</v>
      </c>
      <c r="K15" s="1868">
        <f>'1.27 GW Electrolyser H2 Prod. '!J819</f>
        <v>0.91966211741538251</v>
      </c>
      <c r="L15" s="1868">
        <f>'1.27 GW Electrolyser H2 Prod. '!K819</f>
        <v>0.94341221800972774</v>
      </c>
      <c r="M15" s="1868">
        <f>'1.27 GW Electrolyser H2 Prod. '!L819</f>
        <v>0.95356821448282636</v>
      </c>
      <c r="N15" s="1868">
        <f>'1.27 GW Electrolyser H2 Prod. '!M819</f>
        <v>0.95806669802515221</v>
      </c>
      <c r="O15" s="1868">
        <f>'1.27 GW Electrolyser H2 Prod. '!N819</f>
        <v>0.96010244047624638</v>
      </c>
      <c r="P15" s="1868">
        <f>'1.27 GW Electrolyser H2 Prod. '!O819</f>
        <v>0.96103598683504621</v>
      </c>
      <c r="Q15" s="1868">
        <f>'1.27 GW Electrolyser H2 Prod. '!P819</f>
        <v>0.96146766491756108</v>
      </c>
      <c r="R15" s="1868">
        <f>'1.27 GW Electrolyser H2 Prod. '!Q819</f>
        <v>0.96166833187493039</v>
      </c>
      <c r="S15" s="1868">
        <f>'1.27 GW Electrolyser H2 Prod. '!R819</f>
        <v>0.96176192545089001</v>
      </c>
      <c r="T15" s="1868">
        <f>'1.27 GW Electrolyser H2 Prod. '!S819</f>
        <v>0.96180566886465191</v>
      </c>
      <c r="U15" s="1868">
        <f>'1.27 GW Electrolyser H2 Prod. '!T819</f>
        <v>0.96182613703799813</v>
      </c>
      <c r="V15" s="1868">
        <f>'1.27 GW Electrolyser H2 Prod. '!U819</f>
        <v>0.96183571869047157</v>
      </c>
      <c r="W15" s="1868">
        <f>'1.27 GW Electrolyser H2 Prod. '!V819</f>
        <v>0.96184020348409072</v>
      </c>
      <c r="X15" s="1868">
        <f>'1.27 GW Electrolyser H2 Prod. '!W819</f>
        <v>0.96184230124734871</v>
      </c>
      <c r="Y15" s="1868">
        <f>'1.27 GW Electrolyser H2 Prod. '!X819</f>
        <v>0.96184328132972619</v>
      </c>
      <c r="Z15" s="1868">
        <f>'1.27 GW Electrolyser H2 Prod. '!Y819</f>
        <v>0.96184373845753379</v>
      </c>
      <c r="AA15" s="1868">
        <f>'1.27 GW Electrolyser H2 Prod. '!Z819</f>
        <v>0.9618439511954433</v>
      </c>
      <c r="AB15" s="1868">
        <f>'1.27 GW Electrolyser H2 Prod. '!AA819</f>
        <v>0.96184404991963302</v>
      </c>
      <c r="AC15" s="1868">
        <f>'1.27 GW Electrolyser H2 Prod. '!AB819</f>
        <v>0.96184409557346173</v>
      </c>
      <c r="AD15" s="1868">
        <f>'1.27 GW Electrolyser H2 Prod. '!AC819</f>
        <v>0.96184411659471913</v>
      </c>
      <c r="AE15" s="1868">
        <f>'1.27 GW Electrolyser H2 Prod. '!AD819</f>
        <v>0.96184412622304083</v>
      </c>
      <c r="AF15" s="1868">
        <f>'1.27 GW Electrolyser H2 Prod. '!AE819</f>
        <v>0.96184413060468632</v>
      </c>
      <c r="AG15" s="1868">
        <f>'1.27 GW Electrolyser H2 Prod. '!AF819</f>
        <v>0.96184413258285528</v>
      </c>
      <c r="AH15" s="1868">
        <f>'1.27 GW Electrolyser H2 Prod. '!AG819</f>
        <v>0.96184413346709885</v>
      </c>
      <c r="AI15" s="1868">
        <f>'1.27 GW Electrolyser H2 Prod. '!AH819</f>
        <v>0.96184413385740086</v>
      </c>
      <c r="AJ15" s="1868">
        <f>'1.27 GW Electrolyser H2 Prod. '!AI819</f>
        <v>0.96184413402687996</v>
      </c>
      <c r="AK15" s="1868">
        <f>'1.27 GW Electrolyser H2 Prod. '!AJ819</f>
        <v>0.96184413409887326</v>
      </c>
      <c r="AL15" s="1868">
        <f>'1.27 GW Electrolyser H2 Prod. '!AK819</f>
        <v>0.96184413412852887</v>
      </c>
      <c r="AM15" s="1868">
        <f>'1.27 GW Electrolyser H2 Prod. '!AL819</f>
        <v>0.96184413414019598</v>
      </c>
      <c r="AN15" s="1868">
        <f>'1.27 GW Electrolyser H2 Prod. '!AM819</f>
        <v>0.96184413414445147</v>
      </c>
      <c r="AO15" s="1868">
        <f>'1.27 GW Electrolyser H2 Prod. '!AN819</f>
        <v>0.96184413414579017</v>
      </c>
      <c r="AP15" s="1868">
        <f>'1.27 GW Electrolyser H2 Prod. '!AO819</f>
        <v>0.96184413414606418</v>
      </c>
      <c r="AQ15" s="1868">
        <f>'1.27 GW Electrolyser H2 Prod. '!AP819</f>
        <v>0.96184413414600312</v>
      </c>
      <c r="AR15" s="1868">
        <f>'1.27 GW Electrolyser H2 Prod. '!AQ819</f>
        <v>0.96184413414587278</v>
      </c>
      <c r="AS15" s="1868">
        <f>'1.27 GW Electrolyser H2 Prod. '!AR819</f>
        <v>0.96184413414575776</v>
      </c>
      <c r="AT15" s="1868">
        <f>'1.27 GW Electrolyser H2 Prod. '!AS819</f>
        <v>0.96184413414567493</v>
      </c>
      <c r="AU15" s="1868">
        <f>'1.27 GW Electrolyser H2 Prod. '!AT819</f>
        <v>0.96184413414562098</v>
      </c>
      <c r="AV15" s="1868">
        <f>'1.27 GW Electrolyser H2 Prod. '!AU819</f>
        <v>0.96184413414558767</v>
      </c>
      <c r="AW15" s="1868">
        <f>'1.27 GW Electrolyser H2 Prod. '!AV819</f>
        <v>0.96184413414556769</v>
      </c>
      <c r="AX15" s="1868">
        <f>'1.27 GW Electrolyser H2 Prod. '!AW819</f>
        <v>0.96184413414555614</v>
      </c>
      <c r="AY15" s="1868">
        <f>'1.27 GW Electrolyser H2 Prod. '!AX819</f>
        <v>0.9618441341455497</v>
      </c>
      <c r="AZ15" s="1868">
        <f>'1.27 GW Electrolyser H2 Prod. '!AY819</f>
        <v>0.96184413414554548</v>
      </c>
      <c r="BA15" s="1868">
        <f>'1.27 GW Electrolyser H2 Prod. '!AZ819</f>
        <v>0.96184413414554371</v>
      </c>
      <c r="BB15" s="1868">
        <f>'1.27 GW Electrolyser H2 Prod. '!BA819</f>
        <v>0.96184413414554237</v>
      </c>
      <c r="BC15" s="1868">
        <f>'1.27 GW Electrolyser H2 Prod. '!BB819</f>
        <v>0.96184413414554193</v>
      </c>
      <c r="BD15" s="1868">
        <f>'1.27 GW Electrolyser H2 Prod. '!BC819</f>
        <v>0.96184413414554149</v>
      </c>
      <c r="BE15" s="1868">
        <f>'1.27 GW Electrolyser H2 Prod. '!BD819</f>
        <v>0.96184413414554104</v>
      </c>
      <c r="BF15" s="1868">
        <f>'1.27 GW Electrolyser H2 Prod. '!BE819</f>
        <v>0.96184413414554104</v>
      </c>
      <c r="BG15" s="1868">
        <f>'1.27 GW Electrolyser H2 Prod. '!BF819</f>
        <v>0.96184413414554104</v>
      </c>
      <c r="BH15" s="1868">
        <f>'1.27 GW Electrolyser H2 Prod. '!BG819</f>
        <v>0.96184413414554104</v>
      </c>
      <c r="BI15" s="1868">
        <f>'1.27 GW Electrolyser H2 Prod. '!BH819</f>
        <v>0.96184413414554104</v>
      </c>
      <c r="BJ15" s="1868">
        <f>'1.27 GW Electrolyser H2 Prod. '!BI819</f>
        <v>0.96184413414554104</v>
      </c>
      <c r="BK15" s="1868">
        <f>'1.27 GW Electrolyser H2 Prod. '!BJ819</f>
        <v>0.96184413414554104</v>
      </c>
      <c r="BL15" s="1868">
        <f>'1.27 GW Electrolyser H2 Prod. '!BK819</f>
        <v>0.96184413414554104</v>
      </c>
      <c r="BM15" s="1868">
        <f>'1.27 GW Electrolyser H2 Prod. '!BL819</f>
        <v>0.96184413414554104</v>
      </c>
      <c r="BN15" s="1868">
        <f>'1.27 GW Electrolyser H2 Prod. '!BM819</f>
        <v>0.96184413414554104</v>
      </c>
      <c r="BO15" s="1879">
        <f>'1.27 GW Electrolyser H2 Prod. '!BN819</f>
        <v>0.96184413414554104</v>
      </c>
    </row>
    <row r="16" spans="1:67" ht="16" thickBot="1" x14ac:dyDescent="0.25">
      <c r="A16" s="4305"/>
      <c r="B16" s="4322"/>
      <c r="C16" s="4323"/>
      <c r="D16" s="4324"/>
      <c r="E16" s="1889" t="str">
        <f>'1.27 GW Electrolyser H2 Prod. '!D820</f>
        <v>High Price Range</v>
      </c>
      <c r="F16" s="1885">
        <f t="shared" si="59"/>
        <v>0.9</v>
      </c>
      <c r="G16" s="1886">
        <f>'1.27 GW Electrolyser H2 Prod. '!F820</f>
        <v>1.0427237800300331</v>
      </c>
      <c r="H16" s="1875">
        <f>'1.27 GW Electrolyser H2 Prod. '!G820</f>
        <v>0.18625471167102425</v>
      </c>
      <c r="I16" s="1875">
        <f>'1.27 GW Electrolyser H2 Prod. '!H820</f>
        <v>0.74596153205044957</v>
      </c>
      <c r="J16" s="1875">
        <f>'1.27 GW Electrolyser H2 Prod. '!I820</f>
        <v>0.92651090644548528</v>
      </c>
      <c r="K16" s="1875">
        <f>'1.27 GW Electrolyser H2 Prod. '!J820</f>
        <v>0.99360809381235216</v>
      </c>
      <c r="L16" s="1875">
        <f>'1.27 GW Electrolyser H2 Prod. '!K820</f>
        <v>1.0210163837897652</v>
      </c>
      <c r="M16" s="1875">
        <f>'1.27 GW Electrolyser H2 Prod. '!L820</f>
        <v>1.0328708695316506</v>
      </c>
      <c r="N16" s="1875">
        <f>'1.27 GW Electrolyser H2 Prod. '!M820</f>
        <v>1.0381783675876775</v>
      </c>
      <c r="O16" s="1875">
        <f>'1.27 GW Electrolyser H2 Prod. '!N820</f>
        <v>1.0406054047261506</v>
      </c>
      <c r="P16" s="1875">
        <f>'1.27 GW Electrolyser H2 Prod. '!O820</f>
        <v>1.0417299639189013</v>
      </c>
      <c r="Q16" s="1875">
        <f>'1.27 GW Electrolyser H2 Prod. '!P820</f>
        <v>1.0422554379342732</v>
      </c>
      <c r="R16" s="1875">
        <f>'1.27 GW Electrolyser H2 Prod. '!Q820</f>
        <v>1.0425023588030138</v>
      </c>
      <c r="S16" s="1875">
        <f>'1.27 GW Electrolyser H2 Prod. '!R820</f>
        <v>1.0426188425563527</v>
      </c>
      <c r="T16" s="1875">
        <f>'1.27 GW Electrolyser H2 Prod. '!S820</f>
        <v>1.0426739516309431</v>
      </c>
      <c r="U16" s="1875">
        <f>'1.27 GW Electrolyser H2 Prod. '!T820</f>
        <v>1.0427000820921521</v>
      </c>
      <c r="V16" s="1875">
        <f>'1.27 GW Electrolyser H2 Prod. '!U820</f>
        <v>1.0427124943577111</v>
      </c>
      <c r="W16" s="1875">
        <f>'1.27 GW Electrolyser H2 Prod. '!V820</f>
        <v>1.0427183991838969</v>
      </c>
      <c r="X16" s="1875">
        <f>'1.27 GW Electrolyser H2 Prod. '!W820</f>
        <v>1.042721211880012</v>
      </c>
      <c r="Y16" s="1875">
        <f>'1.27 GW Electrolyser H2 Prod. '!X820</f>
        <v>1.0427225531868372</v>
      </c>
      <c r="Z16" s="1875">
        <f>'1.27 GW Electrolyser H2 Prod. '!Y820</f>
        <v>1.0427231934637846</v>
      </c>
      <c r="AA16" s="1875">
        <f>'1.27 GW Electrolyser H2 Prod. '!Z820</f>
        <v>1.0427234993761427</v>
      </c>
      <c r="AB16" s="1875">
        <f>'1.27 GW Electrolyser H2 Prod. '!AA820</f>
        <v>1.04272364565381</v>
      </c>
      <c r="AC16" s="1875">
        <f>'1.27 GW Electrolyser H2 Prod. '!AB820</f>
        <v>1.0427237156507259</v>
      </c>
      <c r="AD16" s="1875">
        <f>'1.27 GW Electrolyser H2 Prod. '!AC820</f>
        <v>1.0427237491682599</v>
      </c>
      <c r="AE16" s="1875">
        <f>'1.27 GW Electrolyser H2 Prod. '!AD820</f>
        <v>1.0427237652278118</v>
      </c>
      <c r="AF16" s="1875">
        <f>'1.27 GW Electrolyser H2 Prod. '!AE820</f>
        <v>1.0427237729269443</v>
      </c>
      <c r="AG16" s="1875">
        <f>'1.27 GW Electrolyser H2 Prod. '!AF820</f>
        <v>1.0427237766199373</v>
      </c>
      <c r="AH16" s="1875">
        <f>'1.27 GW Electrolyser H2 Prod. '!AG820</f>
        <v>1.0427237783921943</v>
      </c>
      <c r="AI16" s="1875">
        <f>'1.27 GW Electrolyser H2 Prod. '!AH820</f>
        <v>1.0427237792430804</v>
      </c>
      <c r="AJ16" s="1875">
        <f>'1.27 GW Electrolyser H2 Prod. '!AI820</f>
        <v>1.0427237796517752</v>
      </c>
      <c r="AK16" s="1875">
        <f>'1.27 GW Electrolyser H2 Prod. '!AJ820</f>
        <v>1.0427237798481559</v>
      </c>
      <c r="AL16" s="1875">
        <f>'1.27 GW Electrolyser H2 Prod. '!AK820</f>
        <v>1.0427237799425524</v>
      </c>
      <c r="AM16" s="1875">
        <f>'1.27 GW Electrolyser H2 Prod. '!AL820</f>
        <v>1.0427237799879432</v>
      </c>
      <c r="AN16" s="1875">
        <f>'1.27 GW Electrolyser H2 Prod. '!AM820</f>
        <v>1.0427237800097764</v>
      </c>
      <c r="AO16" s="1875">
        <f>'1.27 GW Electrolyser H2 Prod. '!AN820</f>
        <v>1.0427237800202813</v>
      </c>
      <c r="AP16" s="1875">
        <f>'1.27 GW Electrolyser H2 Prod. '!AO820</f>
        <v>1.0427237800253373</v>
      </c>
      <c r="AQ16" s="1875">
        <f>'1.27 GW Electrolyser H2 Prod. '!AP820</f>
        <v>1.0427237800277713</v>
      </c>
      <c r="AR16" s="1875">
        <f>'1.27 GW Electrolyser H2 Prod. '!AQ820</f>
        <v>1.0427237800289433</v>
      </c>
      <c r="AS16" s="1875">
        <f>'1.27 GW Electrolyser H2 Prod. '!AR820</f>
        <v>1.0427237800295077</v>
      </c>
      <c r="AT16" s="1875">
        <f>'1.27 GW Electrolyser H2 Prod. '!AS820</f>
        <v>1.0427237800297799</v>
      </c>
      <c r="AU16" s="1875">
        <f>'1.27 GW Electrolyser H2 Prod. '!AT820</f>
        <v>1.042723780029911</v>
      </c>
      <c r="AV16" s="1875">
        <f>'1.27 GW Electrolyser H2 Prod. '!AU820</f>
        <v>1.042723780029974</v>
      </c>
      <c r="AW16" s="1875">
        <f>'1.27 GW Electrolyser H2 Prod. '!AV820</f>
        <v>1.0427237800300047</v>
      </c>
      <c r="AX16" s="1875">
        <f>'1.27 GW Electrolyser H2 Prod. '!AW820</f>
        <v>1.0427237800300189</v>
      </c>
      <c r="AY16" s="1875">
        <f>'1.27 GW Electrolyser H2 Prod. '!AX820</f>
        <v>1.0427237800300264</v>
      </c>
      <c r="AZ16" s="1875">
        <f>'1.27 GW Electrolyser H2 Prod. '!AY820</f>
        <v>1.0427237800300295</v>
      </c>
      <c r="BA16" s="1875">
        <f>'1.27 GW Electrolyser H2 Prod. '!AZ820</f>
        <v>1.0427237800300313</v>
      </c>
      <c r="BB16" s="1875">
        <f>'1.27 GW Electrolyser H2 Prod. '!BA820</f>
        <v>1.0427237800300322</v>
      </c>
      <c r="BC16" s="1875">
        <f>'1.27 GW Electrolyser H2 Prod. '!BB820</f>
        <v>1.0427237800300326</v>
      </c>
      <c r="BD16" s="1875">
        <f>'1.27 GW Electrolyser H2 Prod. '!BC820</f>
        <v>1.0427237800300326</v>
      </c>
      <c r="BE16" s="1875">
        <f>'1.27 GW Electrolyser H2 Prod. '!BD820</f>
        <v>1.0427237800300331</v>
      </c>
      <c r="BF16" s="1875">
        <f>'1.27 GW Electrolyser H2 Prod. '!BE820</f>
        <v>1.0427237800300331</v>
      </c>
      <c r="BG16" s="1875">
        <f>'1.27 GW Electrolyser H2 Prod. '!BF820</f>
        <v>1.0427237800300331</v>
      </c>
      <c r="BH16" s="1875">
        <f>'1.27 GW Electrolyser H2 Prod. '!BG820</f>
        <v>1.0427237800300331</v>
      </c>
      <c r="BI16" s="1875">
        <f>'1.27 GW Electrolyser H2 Prod. '!BH820</f>
        <v>1.0427237800300331</v>
      </c>
      <c r="BJ16" s="1875">
        <f>'1.27 GW Electrolyser H2 Prod. '!BI820</f>
        <v>1.0427237800300331</v>
      </c>
      <c r="BK16" s="1875">
        <f>'1.27 GW Electrolyser H2 Prod. '!BJ820</f>
        <v>1.0427237800300331</v>
      </c>
      <c r="BL16" s="1875">
        <f>'1.27 GW Electrolyser H2 Prod. '!BK820</f>
        <v>1.0427237800300331</v>
      </c>
      <c r="BM16" s="1875">
        <f>'1.27 GW Electrolyser H2 Prod. '!BL820</f>
        <v>1.0427237800300331</v>
      </c>
      <c r="BN16" s="1875">
        <f>'1.27 GW Electrolyser H2 Prod. '!BM820</f>
        <v>1.0427237800300331</v>
      </c>
      <c r="BO16" s="1881">
        <f>'1.27 GW Electrolyser H2 Prod. '!BN820</f>
        <v>1.0427237800300331</v>
      </c>
    </row>
    <row r="17" spans="1:67" ht="15" customHeight="1" x14ac:dyDescent="0.2">
      <c r="A17" s="4305"/>
      <c r="B17" s="4014" t="s">
        <v>1600</v>
      </c>
      <c r="C17" s="4321"/>
      <c r="D17" s="4320" t="s">
        <v>1596</v>
      </c>
      <c r="E17" s="427" t="str">
        <f>'1.27 GW Electrolyser H2 Prod. '!D825</f>
        <v>High Price Range</v>
      </c>
      <c r="F17" s="1867">
        <f>F5</f>
        <v>0.8</v>
      </c>
      <c r="G17" s="1872">
        <f>'1.27 GW Electrolyser H2 Prod. '!F825</f>
        <v>0.21129712111494658</v>
      </c>
      <c r="H17" s="1868">
        <f>'1.27 GW Electrolyser H2 Prod. '!G825</f>
        <v>-0.54662099964480881</v>
      </c>
      <c r="I17" s="1868">
        <f>'1.27 GW Electrolyser H2 Prod. '!H825</f>
        <v>-0.17480939719521671</v>
      </c>
      <c r="J17" s="1868">
        <f>'1.27 GW Electrolyser H2 Prod. '!I825</f>
        <v>-2.6579544848590597E-3</v>
      </c>
      <c r="K17" s="1868">
        <f>'1.27 GW Electrolyser H2 Prod. '!J825</f>
        <v>8.4635132864118168E-2</v>
      </c>
      <c r="L17" s="1868">
        <f>'1.27 GW Electrolyser H2 Prod. '!K825</f>
        <v>0.13297700464895246</v>
      </c>
      <c r="M17" s="1868">
        <f>'1.27 GW Electrolyser H2 Prod. '!L825</f>
        <v>0.16153092772992195</v>
      </c>
      <c r="N17" s="1868">
        <f>'1.27 GW Electrolyser H2 Prod. '!M825</f>
        <v>0.17919235944892686</v>
      </c>
      <c r="O17" s="1868">
        <f>'1.27 GW Electrolyser H2 Prod. '!N825</f>
        <v>0.19048079303712728</v>
      </c>
      <c r="P17" s="1868">
        <f>'1.27 GW Electrolyser H2 Prod. '!O825</f>
        <v>0.19786312100500325</v>
      </c>
      <c r="Q17" s="1868">
        <f>'1.27 GW Electrolyser H2 Prod. '!P825</f>
        <v>0.20276458775187889</v>
      </c>
      <c r="R17" s="1868">
        <f>'1.27 GW Electrolyser H2 Prod. '!Q825</f>
        <v>0.20604689467834891</v>
      </c>
      <c r="S17" s="1868">
        <f>'1.27 GW Electrolyser H2 Prod. '!R825</f>
        <v>0.20825044961354044</v>
      </c>
      <c r="T17" s="1868">
        <f>'1.27 GW Electrolyser H2 Prod. '!S825</f>
        <v>0.20972435234855813</v>
      </c>
      <c r="U17" s="1868">
        <f>'1.27 GW Electrolyser H2 Prod. '!T825</f>
        <v>0.21069958137623246</v>
      </c>
      <c r="V17" s="1868">
        <f>'1.27 GW Electrolyser H2 Prod. '!U825</f>
        <v>0.21133192003123535</v>
      </c>
      <c r="W17" s="1868">
        <f>'1.27 GW Electrolyser H2 Prod. '!V825</f>
        <v>0.21172803248519001</v>
      </c>
      <c r="X17" s="1868">
        <f>'1.27 GW Electrolyser H2 Prod. '!W825</f>
        <v>0.21196179192738507</v>
      </c>
      <c r="Y17" s="1868">
        <f>'1.27 GW Electrolyser H2 Prod. '!X825</f>
        <v>0.21208477861141772</v>
      </c>
      <c r="Z17" s="1868">
        <f>'1.27 GW Electrolyser H2 Prod. '!Y825</f>
        <v>0.21213318704913497</v>
      </c>
      <c r="AA17" s="1868">
        <f>'1.27 GW Electrolyser H2 Prod. '!Z825</f>
        <v>0.21213246309761291</v>
      </c>
      <c r="AB17" s="1868">
        <f>'1.27 GW Electrolyser H2 Prod. '!AA825</f>
        <v>0.21210047200009874</v>
      </c>
      <c r="AC17" s="1868">
        <f>'1.27 GW Electrolyser H2 Prod. '!AB825</f>
        <v>0.2120496956009521</v>
      </c>
      <c r="AD17" s="1868">
        <f>'1.27 GW Electrolyser H2 Prod. '!AC825</f>
        <v>0.21198877574963482</v>
      </c>
      <c r="AE17" s="1868">
        <f>'1.27 GW Electrolyser H2 Prod. '!AD825</f>
        <v>0.21192360986641479</v>
      </c>
      <c r="AF17" s="1868">
        <f>'1.27 GW Electrolyser H2 Prod. '!AE825</f>
        <v>0.21185813509844276</v>
      </c>
      <c r="AG17" s="1868">
        <f>'1.27 GW Electrolyser H2 Prod. '!AF825</f>
        <v>0.21179489305673416</v>
      </c>
      <c r="AH17" s="1868">
        <f>'1.27 GW Electrolyser H2 Prod. '!AG825</f>
        <v>0.21173543819068952</v>
      </c>
      <c r="AI17" s="1868">
        <f>'1.27 GW Electrolyser H2 Prod. '!AH825</f>
        <v>0.21168063368072509</v>
      </c>
      <c r="AJ17" s="1868">
        <f>'1.27 GW Electrolyser H2 Prod. '!AI825</f>
        <v>0.21163086580450119</v>
      </c>
      <c r="AK17" s="1868">
        <f>'1.27 GW Electrolyser H2 Prod. '!AJ825</f>
        <v>0.21158619887970054</v>
      </c>
      <c r="AL17" s="1868">
        <f>'1.27 GW Electrolyser H2 Prod. '!AK825</f>
        <v>0.21154648673070175</v>
      </c>
      <c r="AM17" s="1868">
        <f>'1.27 GW Electrolyser H2 Prod. '!AL825</f>
        <v>0.21151145228547041</v>
      </c>
      <c r="AN17" s="1868">
        <f>'1.27 GW Electrolyser H2 Prod. '!AM825</f>
        <v>0.21148074380814608</v>
      </c>
      <c r="AO17" s="1868">
        <f>'1.27 GW Electrolyser H2 Prod. '!AN825</f>
        <v>0.21145397403246702</v>
      </c>
      <c r="AP17" s="1868">
        <f>'1.27 GW Electrolyser H2 Prod. '!AO825</f>
        <v>0.21143074682668939</v>
      </c>
      <c r="AQ17" s="1868">
        <f>'1.27 GW Electrolyser H2 Prod. '!AP825</f>
        <v>0.21141067481853137</v>
      </c>
      <c r="AR17" s="1868">
        <f>'1.27 GW Electrolyser H2 Prod. '!AQ825</f>
        <v>0.21139339051896489</v>
      </c>
      <c r="AS17" s="1868">
        <f>'1.27 GW Electrolyser H2 Prod. '!AR825</f>
        <v>0.21137855282214768</v>
      </c>
      <c r="AT17" s="1868">
        <f>'1.27 GW Electrolyser H2 Prod. '!AS825</f>
        <v>0.21136585026546739</v>
      </c>
      <c r="AU17" s="1868">
        <f>'1.27 GW Electrolyser H2 Prod. '!AT825</f>
        <v>0.21135500206525304</v>
      </c>
      <c r="AV17" s="1868">
        <f>'1.27 GW Electrolyser H2 Prod. '!AU825</f>
        <v>0.21134575766856911</v>
      </c>
      <c r="AW17" s="1868">
        <f>'1.27 GW Electrolyser H2 Prod. '!AV825</f>
        <v>0.21133789535632053</v>
      </c>
      <c r="AX17" s="1868">
        <f>'1.27 GW Electrolyser H2 Prod. '!AW825</f>
        <v>0.2113312202802542</v>
      </c>
      <c r="AY17" s="1868">
        <f>'1.27 GW Electrolyser H2 Prod. '!AX825</f>
        <v>0.21132556220335985</v>
      </c>
      <c r="AZ17" s="1868">
        <f>'1.27 GW Electrolyser H2 Prod. '!AY825</f>
        <v>0.21132077312984121</v>
      </c>
      <c r="BA17" s="1868">
        <f>'1.27 GW Electrolyser H2 Prod. '!AZ825</f>
        <v>0.2113167249498209</v>
      </c>
      <c r="BB17" s="1868">
        <f>'1.27 GW Electrolyser H2 Prod. '!BA825</f>
        <v>0.21131330717969843</v>
      </c>
      <c r="BC17" s="1868">
        <f>'1.27 GW Electrolyser H2 Prod. '!BB825</f>
        <v>0.21131042484733387</v>
      </c>
      <c r="BD17" s="1868">
        <f>'1.27 GW Electrolyser H2 Prod. '!BC825</f>
        <v>0.21130799654875276</v>
      </c>
      <c r="BE17" s="1868">
        <f>'1.27 GW Electrolyser H2 Prod. '!BD825</f>
        <v>0.2113059526874943</v>
      </c>
      <c r="BF17" s="1868">
        <f>'1.27 GW Electrolyser H2 Prod. '!BE825</f>
        <v>0.21130423389715691</v>
      </c>
      <c r="BG17" s="1868">
        <f>'1.27 GW Electrolyser H2 Prod. '!BF825</f>
        <v>0.21130278964081128</v>
      </c>
      <c r="BH17" s="1868">
        <f>'1.27 GW Electrolyser H2 Prod. '!BG825</f>
        <v>0.21130157697669727</v>
      </c>
      <c r="BI17" s="1868">
        <f>'1.27 GW Electrolyser H2 Prod. '!BH825</f>
        <v>0.21130055947724724</v>
      </c>
      <c r="BJ17" s="1868">
        <f>'1.27 GW Electrolyser H2 Prod. '!BI825</f>
        <v>0.21129970628738604</v>
      </c>
      <c r="BK17" s="1868">
        <f>'1.27 GW Electrolyser H2 Prod. '!BJ825</f>
        <v>0.21129899130789642</v>
      </c>
      <c r="BL17" s="1868">
        <f>'1.27 GW Electrolyser H2 Prod. '!BK825</f>
        <v>0.21129839249001581</v>
      </c>
      <c r="BM17" s="1868">
        <f>'1.27 GW Electrolyser H2 Prod. '!BL825</f>
        <v>0.21129789122820419</v>
      </c>
      <c r="BN17" s="1868">
        <f>'1.27 GW Electrolyser H2 Prod. '!BM825</f>
        <v>0.21129747183899927</v>
      </c>
      <c r="BO17" s="1879">
        <f>'1.27 GW Electrolyser H2 Prod. '!BN825</f>
        <v>0.21129712111494658</v>
      </c>
    </row>
    <row r="18" spans="1:67" x14ac:dyDescent="0.2">
      <c r="A18" s="4305"/>
      <c r="B18" s="4014"/>
      <c r="C18" s="4321"/>
      <c r="D18" s="4320"/>
      <c r="E18" s="28" t="str">
        <f>'1.27 GW Electrolyser H2 Prod. '!D826</f>
        <v>High Price Range</v>
      </c>
      <c r="F18" s="66">
        <f t="shared" ref="F18:F19" si="60">F6</f>
        <v>0.85</v>
      </c>
      <c r="G18" s="1871">
        <f>'1.27 GW Electrolyser H2 Prod. '!F826</f>
        <v>0.29010935564984464</v>
      </c>
      <c r="H18" s="1868">
        <f>'1.27 GW Electrolyser H2 Prod. '!G826</f>
        <v>-0.54662099964480881</v>
      </c>
      <c r="I18" s="1868">
        <f>'1.27 GW Electrolyser H2 Prod. '!H826</f>
        <v>-0.14494399860996776</v>
      </c>
      <c r="J18" s="1868">
        <f>'1.27 GW Electrolyser H2 Prod. '!I826</f>
        <v>4.490623444998687E-2</v>
      </c>
      <c r="K18" s="1868">
        <f>'1.27 GW Electrolyser H2 Prod. '!J826</f>
        <v>0.14201939829065369</v>
      </c>
      <c r="L18" s="1868">
        <f>'1.27 GW Electrolyser H2 Prod. '!K826</f>
        <v>0.19613766738721217</v>
      </c>
      <c r="M18" s="1868">
        <f>'1.27 GW Electrolyser H2 Prod. '!L826</f>
        <v>0.22832181919957883</v>
      </c>
      <c r="N18" s="1868">
        <f>'1.27 GW Electrolyser H2 Prod. '!M826</f>
        <v>0.24840803739521555</v>
      </c>
      <c r="O18" s="1868">
        <f>'1.27 GW Electrolyser H2 Prod. '!N826</f>
        <v>0.26140689409248941</v>
      </c>
      <c r="P18" s="1868">
        <f>'1.27 GW Electrolyser H2 Prod. '!O826</f>
        <v>0.27005541086478524</v>
      </c>
      <c r="Q18" s="1868">
        <f>'1.27 GW Electrolyser H2 Prod. '!P826</f>
        <v>0.27593432921238281</v>
      </c>
      <c r="R18" s="1868">
        <f>'1.27 GW Electrolyser H2 Prod. '!Q826</f>
        <v>0.27999835703578957</v>
      </c>
      <c r="S18" s="1868">
        <f>'1.27 GW Electrolyser H2 Prod. '!R826</f>
        <v>0.28284538014009653</v>
      </c>
      <c r="T18" s="1868">
        <f>'1.27 GW Electrolyser H2 Prod. '!S826</f>
        <v>0.28486106523499122</v>
      </c>
      <c r="U18" s="1868">
        <f>'1.27 GW Electrolyser H2 Prod. '!T826</f>
        <v>0.28630030129913031</v>
      </c>
      <c r="V18" s="1868">
        <f>'1.27 GW Electrolyser H2 Prod. '!U826</f>
        <v>0.28733494990733455</v>
      </c>
      <c r="W18" s="1868">
        <f>'1.27 GW Electrolyser H2 Prod. '!V826</f>
        <v>0.28808282092620208</v>
      </c>
      <c r="X18" s="1868">
        <f>'1.27 GW Electrolyser H2 Prod. '!W826</f>
        <v>0.28862578256149551</v>
      </c>
      <c r="Y18" s="1868">
        <f>'1.27 GW Electrolyser H2 Prod. '!X826</f>
        <v>0.28902137230489977</v>
      </c>
      <c r="Z18" s="1868">
        <f>'1.27 GW Electrolyser H2 Prod. '!Y826</f>
        <v>0.28931040662516727</v>
      </c>
      <c r="AA18" s="1868">
        <f>'1.27 GW Electrolyser H2 Prod. '!Z826</f>
        <v>0.28952206382008661</v>
      </c>
      <c r="AB18" s="1868">
        <f>'1.27 GW Electrolyser H2 Prod. '!AA826</f>
        <v>0.28967733499368609</v>
      </c>
      <c r="AC18" s="1868">
        <f>'1.27 GW Electrolyser H2 Prod. '!AB826</f>
        <v>0.2897914001433668</v>
      </c>
      <c r="AD18" s="1868">
        <f>'1.27 GW Electrolyser H2 Prod. '!AC826</f>
        <v>0.28987528385638495</v>
      </c>
      <c r="AE18" s="1868">
        <f>'1.27 GW Electrolyser H2 Prod. '!AD826</f>
        <v>0.28993702082559336</v>
      </c>
      <c r="AF18" s="1868">
        <f>'1.27 GW Electrolyser H2 Prod. '!AE826</f>
        <v>0.28998248339928701</v>
      </c>
      <c r="AG18" s="1868">
        <f>'1.27 GW Electrolyser H2 Prod. '!AF826</f>
        <v>0.29001597344005914</v>
      </c>
      <c r="AH18" s="1868">
        <f>'1.27 GW Electrolyser H2 Prod. '!AG826</f>
        <v>0.29004064819857267</v>
      </c>
      <c r="AI18" s="1868">
        <f>'1.27 GW Electrolyser H2 Prod. '!AH826</f>
        <v>0.29005882831045615</v>
      </c>
      <c r="AJ18" s="1868">
        <f>'1.27 GW Electrolyser H2 Prod. '!AI826</f>
        <v>0.29007222148463185</v>
      </c>
      <c r="AK18" s="1868">
        <f>'1.27 GW Electrolyser H2 Prod. '!AJ826</f>
        <v>0.29008208552958159</v>
      </c>
      <c r="AL18" s="1868">
        <f>'1.27 GW Electrolyser H2 Prod. '!AK826</f>
        <v>0.2900893475116002</v>
      </c>
      <c r="AM18" s="1868">
        <f>'1.27 GW Electrolyser H2 Prod. '!AL826</f>
        <v>0.29009469105596031</v>
      </c>
      <c r="AN18" s="1868">
        <f>'1.27 GW Electrolyser H2 Prod. '!AM826</f>
        <v>0.29009862043216716</v>
      </c>
      <c r="AO18" s="1868">
        <f>'1.27 GW Electrolyser H2 Prod. '!AN826</f>
        <v>0.29010150767131826</v>
      </c>
      <c r="AP18" s="1868">
        <f>'1.27 GW Electrolyser H2 Prod. '!AO826</f>
        <v>0.29010362725224748</v>
      </c>
      <c r="AQ18" s="1868">
        <f>'1.27 GW Electrolyser H2 Prod. '!AP826</f>
        <v>0.29010518166212229</v>
      </c>
      <c r="AR18" s="1868">
        <f>'1.27 GW Electrolyser H2 Prod. '!AQ826</f>
        <v>0.29010632024728311</v>
      </c>
      <c r="AS18" s="1868">
        <f>'1.27 GW Electrolyser H2 Prod. '!AR826</f>
        <v>0.29010715312406155</v>
      </c>
      <c r="AT18" s="1868">
        <f>'1.27 GW Electrolyser H2 Prod. '!AS826</f>
        <v>0.29010776144867267</v>
      </c>
      <c r="AU18" s="1868">
        <f>'1.27 GW Electrolyser H2 Prod. '!AT826</f>
        <v>0.29010820500138679</v>
      </c>
      <c r="AV18" s="1868">
        <f>'1.27 GW Electrolyser H2 Prod. '!AU826</f>
        <v>0.29010852778826535</v>
      </c>
      <c r="AW18" s="1868">
        <f>'1.27 GW Electrolyser H2 Prod. '!AV826</f>
        <v>0.29010876217886694</v>
      </c>
      <c r="AX18" s="1868">
        <f>'1.27 GW Electrolyser H2 Prod. '!AW826</f>
        <v>0.29010893196237642</v>
      </c>
      <c r="AY18" s="1868">
        <f>'1.27 GW Electrolyser H2 Prod. '!AX826</f>
        <v>0.29010905460451664</v>
      </c>
      <c r="AZ18" s="1868">
        <f>'1.27 GW Electrolyser H2 Prod. '!AY826</f>
        <v>0.29010914291382739</v>
      </c>
      <c r="BA18" s="1868">
        <f>'1.27 GW Electrolyser H2 Prod. '!AZ826</f>
        <v>0.29010920627143943</v>
      </c>
      <c r="BB18" s="1868">
        <f>'1.27 GW Electrolyser H2 Prod. '!BA826</f>
        <v>0.29010925153829814</v>
      </c>
      <c r="BC18" s="1868">
        <f>'1.27 GW Electrolyser H2 Prod. '!BB826</f>
        <v>0.29010928372406553</v>
      </c>
      <c r="BD18" s="1868">
        <f>'1.27 GW Electrolyser H2 Prod. '!BC826</f>
        <v>0.29010930647999711</v>
      </c>
      <c r="BE18" s="1868">
        <f>'1.27 GW Electrolyser H2 Prod. '!BD826</f>
        <v>0.29010932246184562</v>
      </c>
      <c r="BF18" s="1868">
        <f>'1.27 GW Electrolyser H2 Prod. '!BE826</f>
        <v>0.29010933359683677</v>
      </c>
      <c r="BG18" s="1868">
        <f>'1.27 GW Electrolyser H2 Prod. '!BF826</f>
        <v>0.29010934127988719</v>
      </c>
      <c r="BH18" s="1868">
        <f>'1.27 GW Electrolyser H2 Prod. '!BG826</f>
        <v>0.29010934651766074</v>
      </c>
      <c r="BI18" s="1868">
        <f>'1.27 GW Electrolyser H2 Prod. '!BH826</f>
        <v>0.29010935003420202</v>
      </c>
      <c r="BJ18" s="1868">
        <f>'1.27 GW Electrolyser H2 Prod. '!BI826</f>
        <v>0.29010935234828517</v>
      </c>
      <c r="BK18" s="1868">
        <f>'1.27 GW Electrolyser H2 Prod. '!BJ826</f>
        <v>0.2901093538299695</v>
      </c>
      <c r="BL18" s="1868">
        <f>'1.27 GW Electrolyser H2 Prod. '!BK826</f>
        <v>0.29010935474187804</v>
      </c>
      <c r="BM18" s="1868">
        <f>'1.27 GW Electrolyser H2 Prod. '!BL826</f>
        <v>0.29010935526926795</v>
      </c>
      <c r="BN18" s="1868">
        <f>'1.27 GW Electrolyser H2 Prod. '!BM826</f>
        <v>0.29010935554189121</v>
      </c>
      <c r="BO18" s="1879">
        <f>'1.27 GW Electrolyser H2 Prod. '!BN826</f>
        <v>0.29010935564984464</v>
      </c>
    </row>
    <row r="19" spans="1:67" x14ac:dyDescent="0.2">
      <c r="A19" s="4305"/>
      <c r="B19" s="4014"/>
      <c r="C19" s="4321"/>
      <c r="D19" s="3723"/>
      <c r="E19" s="44" t="str">
        <f>'1.27 GW Electrolyser H2 Prod. '!D827</f>
        <v>High Price Range</v>
      </c>
      <c r="F19" s="1867">
        <f t="shared" si="60"/>
        <v>0.9</v>
      </c>
      <c r="G19" s="1906">
        <f>'1.27 GW Electrolyser H2 Prod. '!F827</f>
        <v>0.35141670322849583</v>
      </c>
      <c r="H19" s="1877">
        <f>'1.27 GW Electrolyser H2 Prod. '!G827</f>
        <v>-0.54662099964480881</v>
      </c>
      <c r="I19" s="1874">
        <f>'1.27 GW Electrolyser H2 Prod. '!H827</f>
        <v>-0.11643505512534535</v>
      </c>
      <c r="J19" s="1874">
        <f>'1.27 GW Electrolyser H2 Prod. '!I827</f>
        <v>8.9367641483281135E-2</v>
      </c>
      <c r="K19" s="1874">
        <f>'1.27 GW Electrolyser H2 Prod. '!J827</f>
        <v>0.19457900965747332</v>
      </c>
      <c r="L19" s="1874">
        <f>'1.27 GW Electrolyser H2 Prod. '!K827</f>
        <v>0.2529243002030368</v>
      </c>
      <c r="M19" s="1874">
        <f>'1.27 GW Electrolyser H2 Prod. '!L827</f>
        <v>0.28738031841847778</v>
      </c>
      <c r="N19" s="1874">
        <f>'1.27 GW Electrolyser H2 Prod. '!M827</f>
        <v>0.30870621728412795</v>
      </c>
      <c r="O19" s="1874">
        <f>'1.27 GW Electrolyser H2 Prod. '!N827</f>
        <v>0.322379536733163</v>
      </c>
      <c r="P19" s="1874">
        <f>'1.27 GW Electrolyser H2 Prod. '!O827</f>
        <v>0.33138527875927348</v>
      </c>
      <c r="Q19" s="1874">
        <f>'1.27 GW Electrolyser H2 Prod. '!P827</f>
        <v>0.33744119771808223</v>
      </c>
      <c r="R19" s="1874">
        <f>'1.27 GW Electrolyser H2 Prod. '!Q827</f>
        <v>0.34157999097711955</v>
      </c>
      <c r="S19" s="1874">
        <f>'1.27 GW Electrolyser H2 Prod. '!R827</f>
        <v>0.34444483880209975</v>
      </c>
      <c r="T19" s="1874">
        <f>'1.27 GW Electrolyser H2 Prod. '!S827</f>
        <v>0.34644799178003072</v>
      </c>
      <c r="U19" s="1874">
        <f>'1.27 GW Electrolyser H2 Prod. '!T827</f>
        <v>0.34785994527592257</v>
      </c>
      <c r="V19" s="1874">
        <f>'1.27 GW Electrolyser H2 Prod. '!U827</f>
        <v>0.34886161346271072</v>
      </c>
      <c r="W19" s="1874">
        <f>'1.27 GW Electrolyser H2 Prod. '!V827</f>
        <v>0.34957590699177366</v>
      </c>
      <c r="X19" s="1874">
        <f>'1.27 GW Electrolyser H2 Prod. '!W827</f>
        <v>0.35008740740089861</v>
      </c>
      <c r="Y19" s="1874">
        <f>'1.27 GW Electrolyser H2 Prod. '!X827</f>
        <v>0.35045493375428483</v>
      </c>
      <c r="Z19" s="1874">
        <f>'1.27 GW Electrolyser H2 Prod. '!Y827</f>
        <v>0.35071974198863765</v>
      </c>
      <c r="AA19" s="1874">
        <f>'1.27 GW Electrolyser H2 Prod. '!Z827</f>
        <v>0.35091097280152295</v>
      </c>
      <c r="AB19" s="1874">
        <f>'1.27 GW Electrolyser H2 Prod. '!AA827</f>
        <v>0.35104932770216779</v>
      </c>
      <c r="AC19" s="1874">
        <f>'1.27 GW Electrolyser H2 Prod. '!AB827</f>
        <v>0.35114958207314406</v>
      </c>
      <c r="AD19" s="1874">
        <f>'1.27 GW Electrolyser H2 Prod. '!AC827</f>
        <v>0.35122232213637528</v>
      </c>
      <c r="AE19" s="1874">
        <f>'1.27 GW Electrolyser H2 Prod. '!AD827</f>
        <v>0.35127515657403485</v>
      </c>
      <c r="AF19" s="1874">
        <f>'1.27 GW Electrolyser H2 Prod. '!AE827</f>
        <v>0.35131356818025794</v>
      </c>
      <c r="AG19" s="1874">
        <f>'1.27 GW Electrolyser H2 Prod. '!AF827</f>
        <v>0.35134151629701149</v>
      </c>
      <c r="AH19" s="1874">
        <f>'1.27 GW Electrolyser H2 Prod. '!AG827</f>
        <v>0.35136186520189328</v>
      </c>
      <c r="AI19" s="1874">
        <f>'1.27 GW Electrolyser H2 Prod. '!AH827</f>
        <v>0.35137669005362859</v>
      </c>
      <c r="AJ19" s="1874">
        <f>'1.27 GW Electrolyser H2 Prod. '!AI827</f>
        <v>0.35138749617438392</v>
      </c>
      <c r="AK19" s="1874">
        <f>'1.27 GW Electrolyser H2 Prod. '!AJ827</f>
        <v>0.35139537668239762</v>
      </c>
      <c r="AL19" s="1874">
        <f>'1.27 GW Electrolyser H2 Prod. '!AK827</f>
        <v>0.35140112608492058</v>
      </c>
      <c r="AM19" s="1874">
        <f>'1.27 GW Electrolyser H2 Prod. '!AL827</f>
        <v>0.35140532230204835</v>
      </c>
      <c r="AN19" s="1874">
        <f>'1.27 GW Electrolyser H2 Prod. '!AM827</f>
        <v>0.35140838599569979</v>
      </c>
      <c r="AO19" s="1874">
        <f>'1.27 GW Electrolyser H2 Prod. '!AN827</f>
        <v>0.35141062354444563</v>
      </c>
      <c r="AP19" s="1874">
        <f>'1.27 GW Electrolyser H2 Prod. '!AO827</f>
        <v>0.35141225820990596</v>
      </c>
      <c r="AQ19" s="1874">
        <f>'1.27 GW Electrolyser H2 Prod. '!AP827</f>
        <v>0.35141345276272351</v>
      </c>
      <c r="AR19" s="1874">
        <f>'1.27 GW Electrolyser H2 Prod. '!AQ827</f>
        <v>0.35141432592300959</v>
      </c>
      <c r="AS19" s="1874">
        <f>'1.27 GW Electrolyser H2 Prod. '!AR827</f>
        <v>0.35141496431548824</v>
      </c>
      <c r="AT19" s="1874">
        <f>'1.27 GW Electrolyser H2 Prod. '!AS827</f>
        <v>0.35141543116890195</v>
      </c>
      <c r="AU19" s="1874">
        <f>'1.27 GW Electrolyser H2 Prod. '!AT827</f>
        <v>0.35141577265009283</v>
      </c>
      <c r="AV19" s="1874">
        <f>'1.27 GW Electrolyser H2 Prod. '!AU827</f>
        <v>0.35141602247834203</v>
      </c>
      <c r="AW19" s="1874">
        <f>'1.27 GW Electrolyser H2 Prod. '!AV827</f>
        <v>0.35141620528849749</v>
      </c>
      <c r="AX19" s="1874">
        <f>'1.27 GW Electrolyser H2 Prod. '!AW827</f>
        <v>0.35141633908322856</v>
      </c>
      <c r="AY19" s="1874">
        <f>'1.27 GW Electrolyser H2 Prod. '!AX827</f>
        <v>0.3514164370218249</v>
      </c>
      <c r="AZ19" s="1874">
        <f>'1.27 GW Electrolyser H2 Prod. '!AY827</f>
        <v>0.351416508725507</v>
      </c>
      <c r="BA19" s="1874">
        <f>'1.27 GW Electrolyser H2 Prod. '!AZ827</f>
        <v>0.351416561230254</v>
      </c>
      <c r="BB19" s="1874">
        <f>'1.27 GW Electrolyser H2 Prod. '!BA827</f>
        <v>0.35141659968254735</v>
      </c>
      <c r="BC19" s="1874">
        <f>'1.27 GW Electrolyser H2 Prod. '!BB827</f>
        <v>0.35141662784754546</v>
      </c>
      <c r="BD19" s="1874">
        <f>'1.27 GW Electrolyser H2 Prod. '!BC827</f>
        <v>0.35141664848035825</v>
      </c>
      <c r="BE19" s="1874">
        <f>'1.27 GW Electrolyser H2 Prod. '!BD827</f>
        <v>0.35141666359737034</v>
      </c>
      <c r="BF19" s="1874">
        <f>'1.27 GW Electrolyser H2 Prod. '!BE827</f>
        <v>0.35141667467457149</v>
      </c>
      <c r="BG19" s="1874">
        <f>'1.27 GW Electrolyser H2 Prod. '!BF827</f>
        <v>0.351416682792562</v>
      </c>
      <c r="BH19" s="1874">
        <f>'1.27 GW Electrolyser H2 Prod. '!BG827</f>
        <v>0.35141668874259602</v>
      </c>
      <c r="BI19" s="1874">
        <f>'1.27 GW Electrolyser H2 Prod. '!BH827</f>
        <v>0.35141669310414603</v>
      </c>
      <c r="BJ19" s="1874">
        <f>'1.27 GW Electrolyser H2 Prod. '!BI827</f>
        <v>0.3514166963016494</v>
      </c>
      <c r="BK19" s="1874">
        <f>'1.27 GW Electrolyser H2 Prod. '!BJ827</f>
        <v>0.35141669864603031</v>
      </c>
      <c r="BL19" s="1874">
        <f>'1.27 GW Electrolyser H2 Prod. '!BK827</f>
        <v>0.35141670036508921</v>
      </c>
      <c r="BM19" s="1874">
        <f>'1.27 GW Electrolyser H2 Prod. '!BL827</f>
        <v>0.35141670162574679</v>
      </c>
      <c r="BN19" s="1874">
        <f>'1.27 GW Electrolyser H2 Prod. '!BM827</f>
        <v>0.35141670255033008</v>
      </c>
      <c r="BO19" s="1880">
        <f>'1.27 GW Electrolyser H2 Prod. '!BN827</f>
        <v>0.35141670322849583</v>
      </c>
    </row>
    <row r="20" spans="1:67" ht="15" customHeight="1" x14ac:dyDescent="0.2">
      <c r="A20" s="4305"/>
      <c r="B20" s="4014"/>
      <c r="C20" s="4321"/>
      <c r="D20" s="3722" t="s">
        <v>1597</v>
      </c>
      <c r="E20" s="1866" t="str">
        <f>'1.27 GW Electrolyser H2 Prod. '!D833</f>
        <v>High Price Range</v>
      </c>
      <c r="F20" s="989">
        <f>F17</f>
        <v>0.8</v>
      </c>
      <c r="G20" s="1871">
        <f>'1.27 GW Electrolyser H2 Prod. '!F833</f>
        <v>8.9375330291159294E-2</v>
      </c>
      <c r="H20" s="1868">
        <f>'1.27 GW Electrolyser H2 Prod. '!G833</f>
        <v>-0.57991516631147544</v>
      </c>
      <c r="I20" s="1868">
        <f>'1.27 GW Electrolyser H2 Prod. '!H833</f>
        <v>-0.22636279027498063</v>
      </c>
      <c r="J20" s="1868">
        <f>'1.27 GW Electrolyser H2 Prod. '!I833</f>
        <v>-6.0318839029829929E-2</v>
      </c>
      <c r="K20" s="1868">
        <f>'1.27 GW Electrolyser H2 Prod. '!J833</f>
        <v>2.4565963995495821E-2</v>
      </c>
      <c r="L20" s="1868">
        <f>'1.27 GW Electrolyser H2 Prod. '!K833</f>
        <v>7.17296560110392E-2</v>
      </c>
      <c r="M20" s="1868">
        <f>'1.27 GW Electrolyser H2 Prod. '!L833</f>
        <v>9.9522374889510434E-2</v>
      </c>
      <c r="N20" s="1868">
        <f>'1.27 GW Electrolyser H2 Prod. '!M833</f>
        <v>0.11654097466614188</v>
      </c>
      <c r="O20" s="1868">
        <f>'1.27 GW Electrolyser H2 Prod. '!N833</f>
        <v>0.12718893976038759</v>
      </c>
      <c r="P20" s="1868">
        <f>'1.27 GW Electrolyser H2 Prod. '!O833</f>
        <v>0.13388870050197288</v>
      </c>
      <c r="Q20" s="1868">
        <f>'1.27 GW Electrolyser H2 Prod. '!P833</f>
        <v>0.13805102543683168</v>
      </c>
      <c r="R20" s="1868">
        <f>'1.27 GW Electrolyser H2 Prod. '!Q833</f>
        <v>0.14053619170003673</v>
      </c>
      <c r="S20" s="1868">
        <f>'1.27 GW Electrolyser H2 Prod. '!R833</f>
        <v>0.14188888313650017</v>
      </c>
      <c r="T20" s="1868">
        <f>'1.27 GW Electrolyser H2 Prod. '!S833</f>
        <v>0.14246483562187628</v>
      </c>
      <c r="U20" s="1868">
        <f>'1.27 GW Electrolyser H2 Prod. '!T833</f>
        <v>0.14250245921990334</v>
      </c>
      <c r="V20" s="1868">
        <f>'1.27 GW Electrolyser H2 Prod. '!U833</f>
        <v>0.14216501979510765</v>
      </c>
      <c r="W20" s="1868">
        <f>'1.27 GW Electrolyser H2 Prod. '!V833</f>
        <v>0.14156636113400145</v>
      </c>
      <c r="X20" s="1868">
        <f>'1.27 GW Electrolyser H2 Prod. '!W833</f>
        <v>0.14078706944967934</v>
      </c>
      <c r="Y20" s="1868">
        <f>'1.27 GW Electrolyser H2 Prod. '!X833</f>
        <v>0.13988490179319024</v>
      </c>
      <c r="Z20" s="1868">
        <f>'1.27 GW Electrolyser H2 Prod. '!Y833</f>
        <v>0.13890167074555881</v>
      </c>
      <c r="AA20" s="1868">
        <f>'1.27 GW Electrolyser H2 Prod. '!Z833</f>
        <v>0.13786788308754994</v>
      </c>
      <c r="AB20" s="1868">
        <f>'1.27 GW Electrolyser H2 Prod. '!AA833</f>
        <v>0.13680592218340082</v>
      </c>
      <c r="AC20" s="1868">
        <f>'1.27 GW Electrolyser H2 Prod. '!AB833</f>
        <v>0.13573226673880168</v>
      </c>
      <c r="AD20" s="1868">
        <f>'1.27 GW Electrolyser H2 Prod. '!AC833</f>
        <v>0.13465906017765827</v>
      </c>
      <c r="AE20" s="1868">
        <f>'1.27 GW Electrolyser H2 Prod. '!AD833</f>
        <v>0.13359523513879656</v>
      </c>
      <c r="AF20" s="1868">
        <f>'1.27 GW Electrolyser H2 Prod. '!AE833</f>
        <v>0.13254732861536334</v>
      </c>
      <c r="AG20" s="1868">
        <f>'1.27 GW Electrolyser H2 Prod. '!AF833</f>
        <v>0.13152007904362839</v>
      </c>
      <c r="AH20" s="1868">
        <f>'1.27 GW Electrolyser H2 Prod. '!AG833</f>
        <v>0.13051686779236116</v>
      </c>
      <c r="AI20" s="1868">
        <f>'1.27 GW Electrolyser H2 Prod. '!AH833</f>
        <v>0.12954004836119459</v>
      </c>
      <c r="AJ20" s="1868">
        <f>'1.27 GW Electrolyser H2 Prod. '!AI833</f>
        <v>0.12859119370431493</v>
      </c>
      <c r="AK20" s="1868">
        <f>'1.27 GW Electrolyser H2 Prod. '!AJ833</f>
        <v>0.12767128329196953</v>
      </c>
      <c r="AL20" s="1868">
        <f>'1.27 GW Electrolyser H2 Prod. '!AK833</f>
        <v>0.12678084543267842</v>
      </c>
      <c r="AM20" s="1868">
        <f>'1.27 GW Electrolyser H2 Prod. '!AL833</f>
        <v>0.12592006611653428</v>
      </c>
      <c r="AN20" s="1868">
        <f>'1.27 GW Electrolyser H2 Prod. '!AM833</f>
        <v>0.12508887262331347</v>
      </c>
      <c r="AO20" s="1868">
        <f>'1.27 GW Electrolyser H2 Prod. '!AN833</f>
        <v>0.12428699798217591</v>
      </c>
      <c r="AP20" s="1868">
        <f>'1.27 GW Electrolyser H2 Prod. '!AO833</f>
        <v>0.12351403081269718</v>
      </c>
      <c r="AQ20" s="1868">
        <f>'1.27 GW Electrolyser H2 Prod. '!AP833</f>
        <v>0.12276945394292649</v>
      </c>
      <c r="AR20" s="1868">
        <f>'1.27 GW Electrolyser H2 Prod. '!AQ833</f>
        <v>0.12205267436729472</v>
      </c>
      <c r="AS20" s="1868">
        <f>'1.27 GW Electrolyser H2 Prod. '!AR833</f>
        <v>0.12136304649072427</v>
      </c>
      <c r="AT20" s="1868">
        <f>'1.27 GW Electrolyser H2 Prod. '!AS833</f>
        <v>0.12069989014566884</v>
      </c>
      <c r="AU20" s="1868">
        <f>'1.27 GW Electrolyser H2 Prod. '!AT833</f>
        <v>0.12006250452374623</v>
      </c>
      <c r="AV20" s="1868">
        <f>'1.27 GW Electrolyser H2 Prod. '!AU833</f>
        <v>0.11945017890295606</v>
      </c>
      <c r="AW20" s="1868">
        <f>'1.27 GW Electrolyser H2 Prod. '!AV833</f>
        <v>0.11886220085332511</v>
      </c>
      <c r="AX20" s="1868">
        <f>'1.27 GW Electrolyser H2 Prod. '!AW833</f>
        <v>0.11829786245240537</v>
      </c>
      <c r="AY20" s="1868">
        <f>'1.27 GW Electrolyser H2 Prod. '!AX833</f>
        <v>0.11775646492572633</v>
      </c>
      <c r="AZ20" s="1868">
        <f>'1.27 GW Electrolyser H2 Prod. '!AY833</f>
        <v>0.117237322037542</v>
      </c>
      <c r="BA20" s="1868">
        <f>'1.27 GW Electrolyser H2 Prod. '!AZ833</f>
        <v>0.11673976248765516</v>
      </c>
      <c r="BB20" s="1868">
        <f>'1.27 GW Electrolyser H2 Prod. '!BA833</f>
        <v>0.11626313151603318</v>
      </c>
      <c r="BC20" s="1868">
        <f>'1.27 GW Electrolyser H2 Prod. '!BB833</f>
        <v>0.11580679187478116</v>
      </c>
      <c r="BD20" s="1868">
        <f>'1.27 GW Electrolyser H2 Prod. '!BC833</f>
        <v>0.11537012429415006</v>
      </c>
      <c r="BE20" s="1868">
        <f>'1.27 GW Electrolyser H2 Prod. '!BD833</f>
        <v>0.11495252754358232</v>
      </c>
      <c r="BF20" s="1868">
        <f>'1.27 GW Electrolyser H2 Prod. '!BE833</f>
        <v>0.11455341816882147</v>
      </c>
      <c r="BG20" s="1868">
        <f>'1.27 GW Electrolyser H2 Prod. '!BF833</f>
        <v>0.11417222997058984</v>
      </c>
      <c r="BH20" s="1868">
        <f>'1.27 GW Electrolyser H2 Prod. '!BG833</f>
        <v>0.11380841327844249</v>
      </c>
      <c r="BI20" s="1868">
        <f>'1.27 GW Electrolyser H2 Prod. '!BH833</f>
        <v>0.11346143406433007</v>
      </c>
      <c r="BJ20" s="1868">
        <f>'1.27 GW Electrolyser H2 Prod. '!BI833</f>
        <v>0.11313077293365303</v>
      </c>
      <c r="BK20" s="1868">
        <f>'1.27 GW Electrolyser H2 Prod. '!BJ833</f>
        <v>0.11281592402666241</v>
      </c>
      <c r="BL20" s="1868">
        <f>'1.27 GW Electrolyser H2 Prod. '!BK833</f>
        <v>0.11251639385960965</v>
      </c>
      <c r="BM20" s="1868">
        <f>'1.27 GW Electrolyser H2 Prod. '!BL833</f>
        <v>0.11223170013271266</v>
      </c>
      <c r="BN20" s="1868">
        <f>'1.27 GW Electrolyser H2 Prod. '!BM833</f>
        <v>8.8725211464472764E-2</v>
      </c>
      <c r="BO20" s="1879">
        <f>'1.27 GW Electrolyser H2 Prod. '!BN833</f>
        <v>8.9375330291159294E-2</v>
      </c>
    </row>
    <row r="21" spans="1:67" x14ac:dyDescent="0.2">
      <c r="A21" s="4305"/>
      <c r="B21" s="4014"/>
      <c r="C21" s="4321"/>
      <c r="D21" s="4320"/>
      <c r="E21" s="28" t="str">
        <f>'1.27 GW Electrolyser H2 Prod. '!D834</f>
        <v>High Price Range</v>
      </c>
      <c r="F21" s="989">
        <f t="shared" ref="F21:F22" si="61">F18</f>
        <v>0.85</v>
      </c>
      <c r="G21" s="1873">
        <f>'1.27 GW Electrolyser H2 Prod. '!F834</f>
        <v>0.24151036528974301</v>
      </c>
      <c r="H21" s="1868">
        <f>'1.27 GW Electrolyser H2 Prod. '!G834</f>
        <v>-0.57991516631147544</v>
      </c>
      <c r="I21" s="1868">
        <f>'1.27 GW Electrolyser H2 Prod. '!H834</f>
        <v>-0.19474335234274442</v>
      </c>
      <c r="J21" s="1868">
        <f>'1.27 GW Electrolyser H2 Prod. '!I834</f>
        <v>-8.8012446667198319E-3</v>
      </c>
      <c r="K21" s="1868">
        <f>'1.27 GW Electrolyser H2 Prod. '!J834</f>
        <v>8.7875316502421086E-2</v>
      </c>
      <c r="L21" s="1868">
        <f>'1.27 GW Electrolyser H2 Prod. '!K834</f>
        <v>0.14253781682309774</v>
      </c>
      <c r="M21" s="1868">
        <f>'1.27 GW Electrolyser H2 Prod. '!L834</f>
        <v>0.17549609502605401</v>
      </c>
      <c r="N21" s="1868">
        <f>'1.27 GW Electrolyser H2 Prod. '!M834</f>
        <v>0.19634383412377887</v>
      </c>
      <c r="O21" s="1868">
        <f>'1.27 GW Electrolyser H2 Prod. '!N834</f>
        <v>0.21001629664289889</v>
      </c>
      <c r="P21" s="1868">
        <f>'1.27 GW Electrolyser H2 Prod. '!O834</f>
        <v>0.21923424341862874</v>
      </c>
      <c r="Q21" s="1868">
        <f>'1.27 GW Electrolyser H2 Prod. '!P834</f>
        <v>0.22558327606181972</v>
      </c>
      <c r="R21" s="1868">
        <f>'1.27 GW Electrolyser H2 Prod. '!Q834</f>
        <v>0.23002985933432418</v>
      </c>
      <c r="S21" s="1868">
        <f>'1.27 GW Electrolyser H2 Prod. '!R834</f>
        <v>0.23318502641908134</v>
      </c>
      <c r="T21" s="1868">
        <f>'1.27 GW Electrolyser H2 Prod. '!S834</f>
        <v>0.23544688286786886</v>
      </c>
      <c r="U21" s="1868">
        <f>'1.27 GW Electrolyser H2 Prod. '!T834</f>
        <v>0.23708133138378806</v>
      </c>
      <c r="V21" s="1868">
        <f>'1.27 GW Electrolyser H2 Prod. '!U834</f>
        <v>0.23826967295867929</v>
      </c>
      <c r="W21" s="1868">
        <f>'1.27 GW Electrolyser H2 Prod. '!V834</f>
        <v>0.23913766010678295</v>
      </c>
      <c r="X21" s="1868">
        <f>'1.27 GW Electrolyser H2 Prod. '!W834</f>
        <v>0.23977376584022037</v>
      </c>
      <c r="Y21" s="1868">
        <f>'1.27 GW Electrolyser H2 Prod. '!X834</f>
        <v>0.24024097290029833</v>
      </c>
      <c r="Z21" s="1868">
        <f>'1.27 GW Electrolyser H2 Prod. '!Y834</f>
        <v>0.2405845553868049</v>
      </c>
      <c r="AA21" s="1868">
        <f>'1.27 GW Electrolyser H2 Prod. '!Z834</f>
        <v>0.24083731748409098</v>
      </c>
      <c r="AB21" s="1868">
        <f>'1.27 GW Electrolyser H2 Prod. '!AA834</f>
        <v>0.24102318151399671</v>
      </c>
      <c r="AC21" s="1868">
        <f>'1.27 GW Electrolyser H2 Prod. '!AB834</f>
        <v>0.24115968252709696</v>
      </c>
      <c r="AD21" s="1868">
        <f>'1.27 GW Electrolyser H2 Prod. '!AC834</f>
        <v>0.24125972532667572</v>
      </c>
      <c r="AE21" s="1868">
        <f>'1.27 GW Electrolyser H2 Prod. '!AD834</f>
        <v>0.24133283591202948</v>
      </c>
      <c r="AF21" s="1868">
        <f>'1.27 GW Electrolyser H2 Prod. '!AE834</f>
        <v>0.24138606138032781</v>
      </c>
      <c r="AG21" s="1868">
        <f>'1.27 GW Electrolyser H2 Prod. '!AF834</f>
        <v>0.24142462229981643</v>
      </c>
      <c r="AH21" s="1868">
        <f>'1.27 GW Electrolyser H2 Prod. '!AG834</f>
        <v>0.24145238886291742</v>
      </c>
      <c r="AI21" s="1868">
        <f>'1.27 GW Electrolyser H2 Prod. '!AH834</f>
        <v>0.24147223038080079</v>
      </c>
      <c r="AJ21" s="1868">
        <f>'1.27 GW Electrolyser H2 Prod. '!AI834</f>
        <v>0.24148627299132674</v>
      </c>
      <c r="AK21" s="1868">
        <f>'1.27 GW Electrolyser H2 Prod. '!AJ834</f>
        <v>0.24149609038519904</v>
      </c>
      <c r="AL21" s="1868">
        <f>'1.27 GW Electrolyser H2 Prod. '!AK834</f>
        <v>0.24150284536421318</v>
      </c>
      <c r="AM21" s="1868">
        <f>'1.27 GW Electrolyser H2 Prod. '!AL834</f>
        <v>0.2415073951319886</v>
      </c>
      <c r="AN21" s="1868">
        <f>'1.27 GW Electrolyser H2 Prod. '!AM834</f>
        <v>0.24151036972664963</v>
      </c>
      <c r="AO21" s="1868">
        <f>'1.27 GW Electrolyser H2 Prod. '!AN834</f>
        <v>0.24151223050067183</v>
      </c>
      <c r="AP21" s="1868">
        <f>'1.27 GW Electrolyser H2 Prod. '!AO834</f>
        <v>0.24151331374139562</v>
      </c>
      <c r="AQ21" s="1868">
        <f>'1.27 GW Electrolyser H2 Prod. '!AP834</f>
        <v>0.24151386320525381</v>
      </c>
      <c r="AR21" s="1868">
        <f>'1.27 GW Electrolyser H2 Prod. '!AQ834</f>
        <v>0.24151405437029405</v>
      </c>
      <c r="AS21" s="1868">
        <f>'1.27 GW Electrolyser H2 Prod. '!AR834</f>
        <v>0.24151401249738735</v>
      </c>
      <c r="AT21" s="1868">
        <f>'1.27 GW Electrolyser H2 Prod. '!AS834</f>
        <v>0.24151382606149507</v>
      </c>
      <c r="AU21" s="1868">
        <f>'1.27 GW Electrolyser H2 Prod. '!AT834</f>
        <v>0.24151355672104602</v>
      </c>
      <c r="AV21" s="1868">
        <f>'1.27 GW Electrolyser H2 Prod. '!AU834</f>
        <v>0.24151324670015772</v>
      </c>
      <c r="AW21" s="1868">
        <f>'1.27 GW Electrolyser H2 Prod. '!AV834</f>
        <v>0.24151292423918114</v>
      </c>
      <c r="AX21" s="1868">
        <f>'1.27 GW Electrolyser H2 Prod. '!AW834</f>
        <v>0.24151260760486193</v>
      </c>
      <c r="AY21" s="1868">
        <f>'1.27 GW Electrolyser H2 Prod. '!AX834</f>
        <v>0.24151230802828572</v>
      </c>
      <c r="AZ21" s="1868">
        <f>'1.27 GW Electrolyser H2 Prod. '!AY834</f>
        <v>0.24151203184636971</v>
      </c>
      <c r="BA21" s="1868">
        <f>'1.27 GW Electrolyser H2 Prod. '!AZ834</f>
        <v>0.24151178205327328</v>
      </c>
      <c r="BB21" s="1868">
        <f>'1.27 GW Electrolyser H2 Prod. '!BA834</f>
        <v>0.24151155941598912</v>
      </c>
      <c r="BC21" s="1868">
        <f>'1.27 GW Electrolyser H2 Prod. '!BB834</f>
        <v>0.24151136326924005</v>
      </c>
      <c r="BD21" s="1868">
        <f>'1.27 GW Electrolyser H2 Prod. '!BC834</f>
        <v>0.24151119207544114</v>
      </c>
      <c r="BE21" s="1868">
        <f>'1.27 GW Electrolyser H2 Prod. '!BD834</f>
        <v>0.24151104381345978</v>
      </c>
      <c r="BF21" s="1868">
        <f>'1.27 GW Electrolyser H2 Prod. '!BE834</f>
        <v>0.24151091624341126</v>
      </c>
      <c r="BG21" s="1868">
        <f>'1.27 GW Electrolyser H2 Prod. '!BF834</f>
        <v>0.24151080708237394</v>
      </c>
      <c r="BH21" s="1868">
        <f>'1.27 GW Electrolyser H2 Prod. '!BG834</f>
        <v>0.2415107141167061</v>
      </c>
      <c r="BI21" s="1868">
        <f>'1.27 GW Electrolyser H2 Prod. '!BH834</f>
        <v>0.24151063526976424</v>
      </c>
      <c r="BJ21" s="1868">
        <f>'1.27 GW Electrolyser H2 Prod. '!BI834</f>
        <v>0.24151056863872244</v>
      </c>
      <c r="BK21" s="1868">
        <f>'1.27 GW Electrolyser H2 Prod. '!BJ834</f>
        <v>0.24151051251040823</v>
      </c>
      <c r="BL21" s="1868">
        <f>'1.27 GW Electrolyser H2 Prod. '!BK834</f>
        <v>0.24151046536327003</v>
      </c>
      <c r="BM21" s="1868">
        <f>'1.27 GW Electrolyser H2 Prod. '!BL834</f>
        <v>0.24151042586053606</v>
      </c>
      <c r="BN21" s="1868">
        <f>'1.27 GW Electrolyser H2 Prod. '!BM834</f>
        <v>0.24151039283812281</v>
      </c>
      <c r="BO21" s="1879">
        <f>'1.27 GW Electrolyser H2 Prod. '!BN834</f>
        <v>0.24151036528974301</v>
      </c>
    </row>
    <row r="22" spans="1:67" x14ac:dyDescent="0.2">
      <c r="A22" s="4305"/>
      <c r="B22" s="4014"/>
      <c r="C22" s="4321"/>
      <c r="D22" s="3723"/>
      <c r="E22" s="44" t="str">
        <f>'1.27 GW Electrolyser H2 Prod. '!D835</f>
        <v>High Price Range</v>
      </c>
      <c r="F22" s="989">
        <f t="shared" si="61"/>
        <v>0.9</v>
      </c>
      <c r="G22" s="1871">
        <f>'1.27 GW Electrolyser H2 Prod. '!F835</f>
        <v>0.31109819603176181</v>
      </c>
      <c r="H22" s="1877">
        <f>'1.27 GW Electrolyser H2 Prod. '!G835</f>
        <v>-0.57991516631147544</v>
      </c>
      <c r="I22" s="1874">
        <f>'1.27 GW Electrolyser H2 Prod. '!H835</f>
        <v>-0.16472093150909639</v>
      </c>
      <c r="J22" s="1874">
        <f>'1.27 GW Electrolyser H2 Prod. '!I835</f>
        <v>3.8791055908270033E-2</v>
      </c>
      <c r="K22" s="1874">
        <f>'1.27 GW Electrolyser H2 Prod. '!J835</f>
        <v>0.14477898857091143</v>
      </c>
      <c r="L22" s="1874">
        <f>'1.27 GW Electrolyser H2 Prod. '!K835</f>
        <v>0.20454668574970025</v>
      </c>
      <c r="M22" s="1874">
        <f>'1.27 GW Electrolyser H2 Prod. '!L835</f>
        <v>0.2404210193569547</v>
      </c>
      <c r="N22" s="1874">
        <f>'1.27 GW Electrolyser H2 Prod. '!M835</f>
        <v>0.26299121111764889</v>
      </c>
      <c r="O22" s="1874">
        <f>'1.27 GW Electrolyser H2 Prod. '!N835</f>
        <v>0.27770743590461633</v>
      </c>
      <c r="P22" s="1874">
        <f>'1.27 GW Electrolyser H2 Prod. '!O835</f>
        <v>0.2875701283592742</v>
      </c>
      <c r="Q22" s="1874">
        <f>'1.27 GW Electrolyser H2 Prod. '!P835</f>
        <v>0.29432330789355166</v>
      </c>
      <c r="R22" s="1874">
        <f>'1.27 GW Electrolyser H2 Prod. '!Q835</f>
        <v>0.29902627186972963</v>
      </c>
      <c r="S22" s="1874">
        <f>'1.27 GW Electrolyser H2 Prod. '!R835</f>
        <v>0.30234591371100406</v>
      </c>
      <c r="T22" s="1874">
        <f>'1.27 GW Electrolyser H2 Prod. '!S835</f>
        <v>0.30471462668613336</v>
      </c>
      <c r="U22" s="1874">
        <f>'1.27 GW Electrolyser H2 Prod. '!T835</f>
        <v>0.30641965707318186</v>
      </c>
      <c r="V22" s="1874">
        <f>'1.27 GW Electrolyser H2 Prod. '!U835</f>
        <v>0.30765570919714769</v>
      </c>
      <c r="W22" s="1874">
        <f>'1.27 GW Electrolyser H2 Prod. '!V835</f>
        <v>0.30855698634480544</v>
      </c>
      <c r="X22" s="1874">
        <f>'1.27 GW Electrolyser H2 Prod. '!W835</f>
        <v>0.30921728717644825</v>
      </c>
      <c r="Y22" s="1874">
        <f>'1.27 GW Electrolyser H2 Prod. '!X835</f>
        <v>0.30970293463688225</v>
      </c>
      <c r="Z22" s="1874">
        <f>'1.27 GW Electrolyser H2 Prod. '!Y835</f>
        <v>0.31006127899290581</v>
      </c>
      <c r="AA22" s="1874">
        <f>'1.27 GW Electrolyser H2 Prod. '!Z835</f>
        <v>0.31032639798812323</v>
      </c>
      <c r="AB22" s="1874">
        <f>'1.27 GW Electrolyser H2 Prod. '!AA835</f>
        <v>0.31052298181125226</v>
      </c>
      <c r="AC22" s="1874">
        <f>'1.27 GW Electrolyser H2 Prod. '!AB835</f>
        <v>0.31066901903154487</v>
      </c>
      <c r="AD22" s="1874">
        <f>'1.27 GW Electrolyser H2 Prod. '!AC835</f>
        <v>0.31077767653867827</v>
      </c>
      <c r="AE22" s="1874">
        <f>'1.27 GW Electrolyser H2 Prod. '!AD835</f>
        <v>0.31085862928607244</v>
      </c>
      <c r="AF22" s="1874">
        <f>'1.27 GW Electrolyser H2 Prod. '!AE835</f>
        <v>0.31091900935443739</v>
      </c>
      <c r="AG22" s="1874">
        <f>'1.27 GW Electrolyser H2 Prod. '!AF835</f>
        <v>0.31096408851031176</v>
      </c>
      <c r="AH22" s="1874">
        <f>'1.27 GW Electrolyser H2 Prod. '!AG835</f>
        <v>0.31099777228158532</v>
      </c>
      <c r="AI22" s="1874">
        <f>'1.27 GW Electrolyser H2 Prod. '!AH835</f>
        <v>0.31102295955639137</v>
      </c>
      <c r="AJ22" s="1874">
        <f>'1.27 GW Electrolyser H2 Prod. '!AI835</f>
        <v>0.31104180551399363</v>
      </c>
      <c r="AK22" s="1874">
        <f>'1.27 GW Electrolyser H2 Prod. '!AJ835</f>
        <v>0.31105591462002069</v>
      </c>
      <c r="AL22" s="1874">
        <f>'1.27 GW Electrolyser H2 Prod. '!AK835</f>
        <v>0.31106648275018678</v>
      </c>
      <c r="AM22" s="1874">
        <f>'1.27 GW Electrolyser H2 Prod. '!AL835</f>
        <v>0.31107440213925064</v>
      </c>
      <c r="AN22" s="1874">
        <f>'1.27 GW Electrolyser H2 Prod. '!AM835</f>
        <v>0.31108033905843802</v>
      </c>
      <c r="AO22" s="1874">
        <f>'1.27 GW Electrolyser H2 Prod. '!AN835</f>
        <v>0.31108479142065959</v>
      </c>
      <c r="AP22" s="1874">
        <f>'1.27 GW Electrolyser H2 Prod. '!AO835</f>
        <v>0.31108813157133497</v>
      </c>
      <c r="AQ22" s="1874">
        <f>'1.27 GW Electrolyser H2 Prod. '!AP835</f>
        <v>0.31109063811976734</v>
      </c>
      <c r="AR22" s="1874">
        <f>'1.27 GW Electrolyser H2 Prod. '!AQ835</f>
        <v>0.31109251964676354</v>
      </c>
      <c r="AS22" s="1874">
        <f>'1.27 GW Electrolyser H2 Prod. '!AR835</f>
        <v>0.31109393238031813</v>
      </c>
      <c r="AT22" s="1874">
        <f>'1.27 GW Electrolyser H2 Prod. '!AS835</f>
        <v>0.31109499338607249</v>
      </c>
      <c r="AU22" s="1874">
        <f>'1.27 GW Electrolyser H2 Prod. '!AT835</f>
        <v>0.3110957904185272</v>
      </c>
      <c r="AV22" s="1874">
        <f>'1.27 GW Electrolyser H2 Prod. '!AU835</f>
        <v>0.31109638928351546</v>
      </c>
      <c r="AW22" s="1874">
        <f>'1.27 GW Electrolyser H2 Prod. '!AV835</f>
        <v>0.31109683934410404</v>
      </c>
      <c r="AX22" s="1874">
        <f>'1.27 GW Electrolyser H2 Prod. '!AW835</f>
        <v>0.31109717764037503</v>
      </c>
      <c r="AY22" s="1874">
        <f>'1.27 GW Electrolyser H2 Prod. '!AX835</f>
        <v>0.31109743197359019</v>
      </c>
      <c r="AZ22" s="1874">
        <f>'1.27 GW Electrolyser H2 Prod. '!AY835</f>
        <v>0.31109762321611134</v>
      </c>
      <c r="BA22" s="1874">
        <f>'1.27 GW Electrolyser H2 Prod. '!AZ835</f>
        <v>0.31109776704216063</v>
      </c>
      <c r="BB22" s="1874">
        <f>'1.27 GW Electrolyser H2 Prod. '!BA835</f>
        <v>0.31109787522511567</v>
      </c>
      <c r="BC22" s="1874">
        <f>'1.27 GW Electrolyser H2 Prod. '!BB835</f>
        <v>0.31109795661024897</v>
      </c>
      <c r="BD22" s="1874">
        <f>'1.27 GW Electrolyser H2 Prod. '!BC835</f>
        <v>0.31109801784433544</v>
      </c>
      <c r="BE22" s="1874">
        <f>'1.27 GW Electrolyser H2 Prod. '!BD835</f>
        <v>0.31109806392306472</v>
      </c>
      <c r="BF22" s="1874">
        <f>'1.27 GW Electrolyser H2 Prod. '!BE835</f>
        <v>0.31109809860187543</v>
      </c>
      <c r="BG22" s="1874">
        <f>'1.27 GW Electrolyser H2 Prod. '!BF835</f>
        <v>0.3110981247043596</v>
      </c>
      <c r="BH22" s="1874">
        <f>'1.27 GW Electrolyser H2 Prod. '!BG835</f>
        <v>0.31109814435384098</v>
      </c>
      <c r="BI22" s="1874">
        <f>'1.27 GW Electrolyser H2 Prod. '!BH835</f>
        <v>0.31109815914730055</v>
      </c>
      <c r="BJ22" s="1874">
        <f>'1.27 GW Electrolyser H2 Prod. '!BI835</f>
        <v>0.31109817028603115</v>
      </c>
      <c r="BK22" s="1874">
        <f>'1.27 GW Electrolyser H2 Prod. '!BJ835</f>
        <v>0.31109817867380918</v>
      </c>
      <c r="BL22" s="1874">
        <f>'1.27 GW Electrolyser H2 Prod. '!BK835</f>
        <v>0.31109818499067443</v>
      </c>
      <c r="BM22" s="1874">
        <f>'1.27 GW Electrolyser H2 Prod. '!BL835</f>
        <v>0.31109818974838399</v>
      </c>
      <c r="BN22" s="1874">
        <f>'1.27 GW Electrolyser H2 Prod. '!BM835</f>
        <v>0.31109819333210442</v>
      </c>
      <c r="BO22" s="1880">
        <f>'1.27 GW Electrolyser H2 Prod. '!BN835</f>
        <v>0.31109819603176181</v>
      </c>
    </row>
    <row r="23" spans="1:67" ht="15" customHeight="1" x14ac:dyDescent="0.2">
      <c r="A23" s="4305"/>
      <c r="B23" s="4014"/>
      <c r="C23" s="4321"/>
      <c r="D23" s="3722" t="s">
        <v>1598</v>
      </c>
      <c r="E23" s="1866" t="str">
        <f>'1.27 GW Electrolyser H2 Prod. '!D841</f>
        <v>High Price Range</v>
      </c>
      <c r="F23" s="989">
        <f>F20</f>
        <v>0.8</v>
      </c>
      <c r="G23" s="1873">
        <f>'1.27 GW Electrolyser H2 Prod. '!F841</f>
        <v>0.20982466888117268</v>
      </c>
      <c r="H23" s="1868">
        <f>'1.27 GW Electrolyser H2 Prod. '!G841</f>
        <v>-0.54736578342622955</v>
      </c>
      <c r="I23" s="1868">
        <f>'1.27 GW Electrolyser H2 Prod. '!H841</f>
        <v>-0.17594541582833445</v>
      </c>
      <c r="J23" s="1868">
        <f>'1.27 GW Electrolyser H2 Prod. '!I841</f>
        <v>-3.9155631151620574E-3</v>
      </c>
      <c r="K23" s="1868">
        <f>'1.27 GW Electrolyser H2 Prod. '!J841</f>
        <v>8.3336159594016301E-2</v>
      </c>
      <c r="L23" s="1868">
        <f>'1.27 GW Electrolyser H2 Prod. '!K841</f>
        <v>0.13166278529320796</v>
      </c>
      <c r="M23" s="1868">
        <f>'1.27 GW Electrolyser H2 Prod. '!L841</f>
        <v>0.16021014806718226</v>
      </c>
      <c r="N23" s="1868">
        <f>'1.27 GW Electrolyser H2 Prod. '!M841</f>
        <v>0.1778674858760303</v>
      </c>
      <c r="O23" s="1868">
        <f>'1.27 GW Electrolyser H2 Prod. '!N841</f>
        <v>0.1891519846323253</v>
      </c>
      <c r="P23" s="1868">
        <f>'1.27 GW Electrolyser H2 Prod. '!O841</f>
        <v>0.19652972950295311</v>
      </c>
      <c r="Q23" s="1868">
        <f>'1.27 GW Electrolyser H2 Prod. '!P841</f>
        <v>0.20142576632411702</v>
      </c>
      <c r="R23" s="1868">
        <f>'1.27 GW Electrolyser H2 Prod. '!Q841</f>
        <v>0.20470184864059759</v>
      </c>
      <c r="S23" s="1868">
        <f>'1.27 GW Electrolyser H2 Prod. '!R841</f>
        <v>0.20689853420501603</v>
      </c>
      <c r="T23" s="1868">
        <f>'1.27 GW Electrolyser H2 Prod. '!S841</f>
        <v>0.20836510245226947</v>
      </c>
      <c r="U23" s="1868">
        <f>'1.27 GW Electrolyser H2 Prod. '!T841</f>
        <v>0.20933271033251577</v>
      </c>
      <c r="V23" s="1868">
        <f>'1.27 GW Electrolyser H2 Prod. '!U841</f>
        <v>0.20995730455608896</v>
      </c>
      <c r="W23" s="1868">
        <f>'1.27 GW Electrolyser H2 Prod. '!V841</f>
        <v>0.2103456917806712</v>
      </c>
      <c r="X23" s="1868">
        <f>'1.27 GW Electrolyser H2 Prod. '!W841</f>
        <v>0.21057186496204894</v>
      </c>
      <c r="Y23" s="1868">
        <f>'1.27 GW Electrolyser H2 Prod. '!X841</f>
        <v>0.21068750159391958</v>
      </c>
      <c r="Z23" s="1868">
        <f>'1.27 GW Electrolyser H2 Prod. '!Y841</f>
        <v>0.21072887215614089</v>
      </c>
      <c r="AA23" s="1868">
        <f>'1.27 GW Electrolyser H2 Prod. '!Z841</f>
        <v>0.21072147902170824</v>
      </c>
      <c r="AB23" s="1868">
        <f>'1.27 GW Electrolyser H2 Prod. '!AA841</f>
        <v>0.21068322660996608</v>
      </c>
      <c r="AC23" s="1868">
        <f>'1.27 GW Electrolyser H2 Prod. '!AB841</f>
        <v>0.21062662084021833</v>
      </c>
      <c r="AD23" s="1868">
        <f>'1.27 GW Electrolyser H2 Prod. '!AC841</f>
        <v>0.2105603147894457</v>
      </c>
      <c r="AE23" s="1868">
        <f>'1.27 GW Electrolyser H2 Prod. '!AD841</f>
        <v>0.21049020644623506</v>
      </c>
      <c r="AF23" s="1868">
        <f>'1.27 GW Electrolyser H2 Prod. '!AE841</f>
        <v>0.21042022492973755</v>
      </c>
      <c r="AG23" s="1868">
        <f>'1.27 GW Electrolyser H2 Prod. '!AF841</f>
        <v>0.21035289712087124</v>
      </c>
      <c r="AH23" s="1868">
        <f>'1.27 GW Electrolyser H2 Prod. '!AG841</f>
        <v>0.21028975773368441</v>
      </c>
      <c r="AI23" s="1868">
        <f>'1.27 GW Electrolyser H2 Prod. '!AH841</f>
        <v>0.21023164669180527</v>
      </c>
      <c r="AJ23" s="1868">
        <f>'1.27 GW Electrolyser H2 Prod. '!AI841</f>
        <v>0.21017892476122735</v>
      </c>
      <c r="AK23" s="1868">
        <f>'1.27 GW Electrolyser H2 Prod. '!AJ841</f>
        <v>0.21013162954755904</v>
      </c>
      <c r="AL23" s="1868">
        <f>'1.27 GW Electrolyser H2 Prod. '!AK841</f>
        <v>0.21008958781750509</v>
      </c>
      <c r="AM23" s="1868">
        <f>'1.27 GW Electrolyser H2 Prod. '!AL841</f>
        <v>0.21005249576839646</v>
      </c>
      <c r="AN23" s="1868">
        <f>'1.27 GW Electrolyser H2 Prod. '!AM841</f>
        <v>0.21001997577181286</v>
      </c>
      <c r="AO23" s="1868">
        <f>'1.27 GW Electrolyser H2 Prod. '!AN841</f>
        <v>0.20999161587834925</v>
      </c>
      <c r="AP23" s="1868">
        <f>'1.27 GW Electrolyser H2 Prod. '!AO841</f>
        <v>0.20996699673607022</v>
      </c>
      <c r="AQ23" s="1868">
        <f>'1.27 GW Electrolyser H2 Prod. '!AP841</f>
        <v>0.20994570937203538</v>
      </c>
      <c r="AR23" s="1868">
        <f>'1.27 GW Electrolyser H2 Prod. '!AQ841</f>
        <v>0.20992736639485754</v>
      </c>
      <c r="AS23" s="1868">
        <f>'1.27 GW Electrolyser H2 Prod. '!AR841</f>
        <v>0.20991160851260049</v>
      </c>
      <c r="AT23" s="1868">
        <f>'1.27 GW Electrolyser H2 Prod. '!AS841</f>
        <v>0.20989810776473306</v>
      </c>
      <c r="AU23" s="1868">
        <f>'1.27 GW Electrolyser H2 Prod. '!AT841</f>
        <v>0.20988656849614684</v>
      </c>
      <c r="AV23" s="1868">
        <f>'1.27 GW Electrolyser H2 Prod. '!AU841</f>
        <v>0.20987672682394343</v>
      </c>
      <c r="AW23" s="1868">
        <f>'1.27 GW Electrolyser H2 Prod. '!AV841</f>
        <v>0.20986834914053043</v>
      </c>
      <c r="AX23" s="1868">
        <f>'1.27 GW Electrolyser H2 Prod. '!AW841</f>
        <v>0.20986123004218116</v>
      </c>
      <c r="AY23" s="1868">
        <f>'1.27 GW Electrolyser H2 Prod. '!AX841</f>
        <v>0.20985518995762442</v>
      </c>
      <c r="AZ23" s="1868">
        <f>'1.27 GW Electrolyser H2 Prod. '!AY841</f>
        <v>0.20985007266662969</v>
      </c>
      <c r="BA23" s="1868">
        <f>'1.27 GW Electrolyser H2 Prod. '!AZ841</f>
        <v>0.20984574283651369</v>
      </c>
      <c r="BB23" s="1868">
        <f>'1.27 GW Electrolyser H2 Prod. '!BA841</f>
        <v>0.20984208365939616</v>
      </c>
      <c r="BC23" s="1868">
        <f>'1.27 GW Electrolyser H2 Prod. '!BB841</f>
        <v>0.20983899464061984</v>
      </c>
      <c r="BD23" s="1868">
        <f>'1.27 GW Electrolyser H2 Prod. '!BC841</f>
        <v>0.20983638956576156</v>
      </c>
      <c r="BE23" s="1868">
        <f>'1.27 GW Electrolyser H2 Prod. '!BD841</f>
        <v>0.20983419465767961</v>
      </c>
      <c r="BF23" s="1868">
        <f>'1.27 GW Electrolyser H2 Prod. '!BE841</f>
        <v>0.20983234692419472</v>
      </c>
      <c r="BG23" s="1868">
        <f>'1.27 GW Electrolyser H2 Prod. '!BF841</f>
        <v>0.20983079268989657</v>
      </c>
      <c r="BH23" s="1868">
        <f>'1.27 GW Electrolyser H2 Prod. '!BG841</f>
        <v>0.20982948630117715</v>
      </c>
      <c r="BI23" s="1868">
        <f>'1.27 GW Electrolyser H2 Prod. '!BH841</f>
        <v>0.20982838899111322</v>
      </c>
      <c r="BJ23" s="1868">
        <f>'1.27 GW Electrolyser H2 Prod. '!BI841</f>
        <v>0.20982746788968676</v>
      </c>
      <c r="BK23" s="1868">
        <f>'1.27 GW Electrolyser H2 Prod. '!BJ841</f>
        <v>0.20982669516463104</v>
      </c>
      <c r="BL23" s="1868">
        <f>'1.27 GW Electrolyser H2 Prod. '!BK841</f>
        <v>0.20982604727856713</v>
      </c>
      <c r="BM23" s="1868">
        <f>'1.27 GW Electrolyser H2 Prod. '!BL841</f>
        <v>0.20982550434888259</v>
      </c>
      <c r="BN23" s="1868">
        <f>'1.27 GW Electrolyser H2 Prod. '!BM841</f>
        <v>0.20982504959779957</v>
      </c>
      <c r="BO23" s="1879">
        <f>'1.27 GW Electrolyser H2 Prod. '!BN841</f>
        <v>0.20982466888117268</v>
      </c>
    </row>
    <row r="24" spans="1:67" x14ac:dyDescent="0.2">
      <c r="A24" s="4305"/>
      <c r="B24" s="4014"/>
      <c r="C24" s="4321"/>
      <c r="D24" s="4320"/>
      <c r="E24" s="28" t="str">
        <f>'1.27 GW Electrolyser H2 Prod. '!D842</f>
        <v>High Price Range</v>
      </c>
      <c r="F24" s="989">
        <f t="shared" ref="F24:F25" si="62">F21</f>
        <v>0.85</v>
      </c>
      <c r="G24" s="1873">
        <f>'1.27 GW Electrolyser H2 Prod. '!F842</f>
        <v>0.28906875394330389</v>
      </c>
      <c r="H24" s="1868">
        <f>'1.27 GW Electrolyser H2 Prod. '!G842</f>
        <v>-0.54736578342622955</v>
      </c>
      <c r="I24" s="1868">
        <f>'1.27 GW Electrolyser H2 Prod. '!H842</f>
        <v>-0.14604368000219226</v>
      </c>
      <c r="J24" s="1868">
        <f>'1.27 GW Electrolyser H2 Prod. '!I842</f>
        <v>4.3728540078785905E-2</v>
      </c>
      <c r="K24" s="1868">
        <f>'1.27 GW Electrolyser H2 Prod. '!J842</f>
        <v>0.14083768794766116</v>
      </c>
      <c r="L24" s="1868">
        <f>'1.27 GW Electrolyser H2 Prod. '!K842</f>
        <v>0.19497183315377575</v>
      </c>
      <c r="M24" s="1868">
        <f>'1.27 GW Electrolyser H2 Prod. '!L842</f>
        <v>0.22717582684020066</v>
      </c>
      <c r="N24" s="1868">
        <f>'1.27 GW Electrolyser H2 Prod. '!M842</f>
        <v>0.24728089110095008</v>
      </c>
      <c r="O24" s="1868">
        <f>'1.27 GW Electrolyser H2 Prod. '!N842</f>
        <v>0.26029617143088402</v>
      </c>
      <c r="P24" s="1868">
        <f>'1.27 GW Electrolyser H2 Prod. '!O842</f>
        <v>0.26895847734251377</v>
      </c>
      <c r="Q24" s="1868">
        <f>'1.27 GW Electrolyser H2 Prod. '!P842</f>
        <v>0.27484875263245367</v>
      </c>
      <c r="R24" s="1868">
        <f>'1.27 GW Electrolyser H2 Prod. '!Q842</f>
        <v>0.27892202832475355</v>
      </c>
      <c r="S24" s="1868">
        <f>'1.27 GW Electrolyser H2 Prod. '!R842</f>
        <v>0.28177652425756761</v>
      </c>
      <c r="T24" s="1868">
        <f>'1.27 GW Electrolyser H2 Prod. '!S842</f>
        <v>0.28379821260613758</v>
      </c>
      <c r="U24" s="1868">
        <f>'1.27 GW Electrolyser H2 Prod. '!T842</f>
        <v>0.28524224763357853</v>
      </c>
      <c r="V24" s="1868">
        <f>'1.27 GW Electrolyser H2 Prod. '!U842</f>
        <v>0.28628071540388023</v>
      </c>
      <c r="W24" s="1868">
        <f>'1.27 GW Electrolyser H2 Prod. '!V842</f>
        <v>0.28703161296073509</v>
      </c>
      <c r="X24" s="1868">
        <f>'1.27 GW Electrolyser H2 Prod. '!W842</f>
        <v>0.28757696309504377</v>
      </c>
      <c r="Y24" s="1868">
        <f>'1.27 GW Electrolyser H2 Prod. '!X842</f>
        <v>0.28797443008028467</v>
      </c>
      <c r="Z24" s="1868">
        <f>'1.27 GW Electrolyser H2 Prod. '!Y842</f>
        <v>0.28826493377269835</v>
      </c>
      <c r="AA24" s="1868">
        <f>'1.27 GW Electrolyser H2 Prod. '!Z842</f>
        <v>0.28847773635138596</v>
      </c>
      <c r="AB24" s="1868">
        <f>'1.27 GW Electrolyser H2 Prod. '!AA842</f>
        <v>0.28863389664902739</v>
      </c>
      <c r="AC24" s="1868">
        <f>'1.27 GW Electrolyser H2 Prod. '!AB842</f>
        <v>0.28874864909412645</v>
      </c>
      <c r="AD24" s="1868">
        <f>'1.27 GW Electrolyser H2 Prod. '!AC842</f>
        <v>0.28883306181695745</v>
      </c>
      <c r="AE24" s="1868">
        <f>'1.27 GW Electrolyser H2 Prod. '!AD842</f>
        <v>0.28889520418456227</v>
      </c>
      <c r="AF24" s="1868">
        <f>'1.27 GW Electrolyser H2 Prod. '!AE842</f>
        <v>0.28894097603234692</v>
      </c>
      <c r="AG24" s="1868">
        <f>'1.27 GW Electrolyser H2 Prod. '!AF842</f>
        <v>0.28897470091527167</v>
      </c>
      <c r="AH24" s="1868">
        <f>'1.27 GW Electrolyser H2 Prod. '!AG842</f>
        <v>0.28899955312760528</v>
      </c>
      <c r="AI24" s="1868">
        <f>'1.27 GW Electrolyser H2 Prod. '!AH842</f>
        <v>0.28901786663754359</v>
      </c>
      <c r="AJ24" s="1868">
        <f>'1.27 GW Electrolyser H2 Prod. '!AI842</f>
        <v>0.28903135953842973</v>
      </c>
      <c r="AK24" s="1868">
        <f>'1.27 GW Electrolyser H2 Prod. '!AJ842</f>
        <v>0.2890412976921648</v>
      </c>
      <c r="AL24" s="1868">
        <f>'1.27 GW Electrolyser H2 Prod. '!AK842</f>
        <v>0.28904861438393592</v>
      </c>
      <c r="AM24" s="1868">
        <f>'1.27 GW Electrolyser H2 Prod. '!AL842</f>
        <v>0.28905399802063592</v>
      </c>
      <c r="AN24" s="1868">
        <f>'1.27 GW Electrolyser H2 Prod. '!AM842</f>
        <v>0.28905795653233479</v>
      </c>
      <c r="AO24" s="1868">
        <f>'1.27 GW Electrolyser H2 Prod. '!AN842</f>
        <v>0.28906086474008519</v>
      </c>
      <c r="AP24" s="1868">
        <f>'1.27 GW Electrolyser H2 Prod. '!AO842</f>
        <v>0.2890629992394611</v>
      </c>
      <c r="AQ24" s="1868">
        <f>'1.27 GW Electrolyser H2 Prod. '!AP842</f>
        <v>0.28906456411601988</v>
      </c>
      <c r="AR24" s="1868">
        <f>'1.27 GW Electrolyser H2 Prod. '!AQ842</f>
        <v>0.28906570991707925</v>
      </c>
      <c r="AS24" s="1868">
        <f>'1.27 GW Electrolyser H2 Prod. '!AR842</f>
        <v>0.28906654765657347</v>
      </c>
      <c r="AT24" s="1868">
        <f>'1.27 GW Electrolyser H2 Prod. '!AS842</f>
        <v>0.28906715915775183</v>
      </c>
      <c r="AU24" s="1868">
        <f>'1.27 GW Electrolyser H2 Prod. '!AT842</f>
        <v>0.28906760469347437</v>
      </c>
      <c r="AV24" s="1868">
        <f>'1.27 GW Electrolyser H2 Prod. '!AU842</f>
        <v>0.28906792863103892</v>
      </c>
      <c r="AW24" s="1868">
        <f>'1.27 GW Electrolyser H2 Prod. '!AV842</f>
        <v>0.28906816360282783</v>
      </c>
      <c r="AX24" s="1868">
        <f>'1.27 GW Electrolyser H2 Prod. '!AW842</f>
        <v>0.28906833358750861</v>
      </c>
      <c r="AY24" s="1868">
        <f>'1.27 GW Electrolyser H2 Prod. '!AX842</f>
        <v>0.28906845618595445</v>
      </c>
      <c r="AZ24" s="1868">
        <f>'1.27 GW Electrolyser H2 Prod. '!AY842</f>
        <v>0.28906854430185502</v>
      </c>
      <c r="BA24" s="1868">
        <f>'1.27 GW Electrolyser H2 Prod. '!AZ842</f>
        <v>0.28906860738226192</v>
      </c>
      <c r="BB24" s="1868">
        <f>'1.27 GW Electrolyser H2 Prod. '!BA842</f>
        <v>0.28906865233285184</v>
      </c>
      <c r="BC24" s="1868">
        <f>'1.27 GW Electrolyser H2 Prod. '!BB842</f>
        <v>0.2890686841928074</v>
      </c>
      <c r="BD24" s="1868">
        <f>'1.27 GW Electrolyser H2 Prod. '!BC842</f>
        <v>0.28906870663210937</v>
      </c>
      <c r="BE24" s="1868">
        <f>'1.27 GW Electrolyser H2 Prod. '!BD842</f>
        <v>0.28906872231767511</v>
      </c>
      <c r="BF24" s="1868">
        <f>'1.27 GW Electrolyser H2 Prod. '!BE842</f>
        <v>0.28906873318269777</v>
      </c>
      <c r="BG24" s="1868">
        <f>'1.27 GW Electrolyser H2 Prod. '!BF842</f>
        <v>0.289068740624566</v>
      </c>
      <c r="BH24" s="1868">
        <f>'1.27 GW Electrolyser H2 Prod. '!BG842</f>
        <v>0.28906874565013707</v>
      </c>
      <c r="BI24" s="1868">
        <f>'1.27 GW Electrolyser H2 Prod. '!BH842</f>
        <v>0.28906874898222967</v>
      </c>
      <c r="BJ24" s="1868">
        <f>'1.27 GW Electrolyser H2 Prod. '!BI842</f>
        <v>0.28906875113757247</v>
      </c>
      <c r="BK24" s="1868">
        <f>'1.27 GW Electrolyser H2 Prod. '!BJ842</f>
        <v>0.28906875248376629</v>
      </c>
      <c r="BL24" s="1868">
        <f>'1.27 GW Electrolyser H2 Prod. '!BK842</f>
        <v>0.28906875328083559</v>
      </c>
      <c r="BM24" s="1868">
        <f>'1.27 GW Electrolyser H2 Prod. '!BL842</f>
        <v>0.28906875371147289</v>
      </c>
      <c r="BN24" s="1868">
        <f>'1.27 GW Electrolyser H2 Prod. '!BM842</f>
        <v>0.28906875390300524</v>
      </c>
      <c r="BO24" s="1879">
        <f>'1.27 GW Electrolyser H2 Prod. '!BN842</f>
        <v>0.28906875394330389</v>
      </c>
    </row>
    <row r="25" spans="1:67" x14ac:dyDescent="0.2">
      <c r="A25" s="4305"/>
      <c r="B25" s="4014"/>
      <c r="C25" s="4321"/>
      <c r="D25" s="3723"/>
      <c r="E25" s="44" t="str">
        <f>'1.27 GW Electrolyser H2 Prod. '!D843</f>
        <v>High Price Range</v>
      </c>
      <c r="F25" s="406">
        <f t="shared" si="62"/>
        <v>0.9</v>
      </c>
      <c r="G25" s="1872">
        <f>'1.27 GW Electrolyser H2 Prod. '!F843</f>
        <v>0.35052811427268682</v>
      </c>
      <c r="H25" s="1877">
        <f>'1.27 GW Electrolyser H2 Prod. '!G843</f>
        <v>-0.54736578342622955</v>
      </c>
      <c r="I25" s="1874">
        <f>'1.27 GW Electrolyser H2 Prod. '!H843</f>
        <v>-0.11750313731870476</v>
      </c>
      <c r="J25" s="1874">
        <f>'1.27 GW Electrolyser H2 Prod. '!I843</f>
        <v>8.8254263576495573E-2</v>
      </c>
      <c r="K25" s="1874">
        <f>'1.27 GW Electrolyser H2 Prod. '!J843</f>
        <v>0.19348545669951522</v>
      </c>
      <c r="L25" s="1874">
        <f>'1.27 GW Electrolyser H2 Prod. '!K843</f>
        <v>0.25186337301150696</v>
      </c>
      <c r="M25" s="1874">
        <f>'1.27 GW Electrolyser H2 Prod. '!L843</f>
        <v>0.28635113066610929</v>
      </c>
      <c r="N25" s="1874">
        <f>'1.27 GW Electrolyser H2 Prod. '!M843</f>
        <v>0.30770448359494273</v>
      </c>
      <c r="O25" s="1874">
        <f>'1.27 GW Electrolyser H2 Prod. '!N843</f>
        <v>0.3214005618189395</v>
      </c>
      <c r="P25" s="1874">
        <f>'1.27 GW Electrolyser H2 Prod. '!O843</f>
        <v>0.33042482049474886</v>
      </c>
      <c r="Q25" s="1874">
        <f>'1.27 GW Electrolyser H2 Prod. '!P843</f>
        <v>0.33649566200303305</v>
      </c>
      <c r="R25" s="1874">
        <f>'1.27 GW Electrolyser H2 Prod. '!Q843</f>
        <v>0.34064641376857319</v>
      </c>
      <c r="S25" s="1874">
        <f>'1.27 GW Electrolyser H2 Prod. '!R843</f>
        <v>0.3435208070050173</v>
      </c>
      <c r="T25" s="1874">
        <f>'1.27 GW Electrolyser H2 Prod. '!S843</f>
        <v>0.34553155457935092</v>
      </c>
      <c r="U25" s="1874">
        <f>'1.27 GW Electrolyser H2 Prod. '!T843</f>
        <v>0.34694953264961637</v>
      </c>
      <c r="V25" s="1874">
        <f>'1.27 GW Electrolyser H2 Prod. '!U843</f>
        <v>0.34795596621734881</v>
      </c>
      <c r="W25" s="1874">
        <f>'1.27 GW Electrolyser H2 Prod. '!V843</f>
        <v>0.34867401835101597</v>
      </c>
      <c r="X25" s="1874">
        <f>'1.27 GW Electrolyser H2 Prod. '!W843</f>
        <v>0.34918847484101279</v>
      </c>
      <c r="Y25" s="1874">
        <f>'1.27 GW Electrolyser H2 Prod. '!X843</f>
        <v>0.3495583195239409</v>
      </c>
      <c r="Z25" s="1874">
        <f>'1.27 GW Electrolyser H2 Prod. '!Y843</f>
        <v>0.34982494085694693</v>
      </c>
      <c r="AA25" s="1874">
        <f>'1.27 GW Electrolyser H2 Prod. '!Z843</f>
        <v>0.35001758578099773</v>
      </c>
      <c r="AB25" s="1874">
        <f>'1.27 GW Electrolyser H2 Prod. '!AA843</f>
        <v>0.35015704069774944</v>
      </c>
      <c r="AC25" s="1874">
        <f>'1.27 GW Electrolyser H2 Prod. '!AB843</f>
        <v>0.3502581485867251</v>
      </c>
      <c r="AD25" s="1874">
        <f>'1.27 GW Electrolyser H2 Prod. '!AC843</f>
        <v>0.35033154930457955</v>
      </c>
      <c r="AE25" s="1874">
        <f>'1.27 GW Electrolyser H2 Prod. '!AD843</f>
        <v>0.35038489393908656</v>
      </c>
      <c r="AF25" s="1874">
        <f>'1.27 GW Electrolyser H2 Prod. '!AE843</f>
        <v>0.35042369869467671</v>
      </c>
      <c r="AG25" s="1874">
        <f>'1.27 GW Electrolyser H2 Prod. '!AF843</f>
        <v>0.35045194914699263</v>
      </c>
      <c r="AH25" s="1874">
        <f>'1.27 GW Electrolyser H2 Prod. '!AG843</f>
        <v>0.35047253010492363</v>
      </c>
      <c r="AI25" s="1874">
        <f>'1.27 GW Electrolyser H2 Prod. '!AH843</f>
        <v>0.35048753274557409</v>
      </c>
      <c r="AJ25" s="1874">
        <f>'1.27 GW Electrolyser H2 Prod. '!AI843</f>
        <v>0.35049847485171259</v>
      </c>
      <c r="AK25" s="1874">
        <f>'1.27 GW Electrolyser H2 Prod. '!AJ843</f>
        <v>0.35050645920773404</v>
      </c>
      <c r="AL25" s="1874">
        <f>'1.27 GW Electrolyser H2 Prod. '!AK843</f>
        <v>0.35051228779982235</v>
      </c>
      <c r="AM25" s="1874">
        <f>'1.27 GW Electrolyser H2 Prod. '!AL843</f>
        <v>0.35051654432067969</v>
      </c>
      <c r="AN25" s="1874">
        <f>'1.27 GW Electrolyser H2 Prod. '!AM843</f>
        <v>0.35051965387775663</v>
      </c>
      <c r="AO25" s="1874">
        <f>'1.27 GW Electrolyser H2 Prod. '!AN843</f>
        <v>0.35052192626598822</v>
      </c>
      <c r="AP25" s="1874">
        <f>'1.27 GW Electrolyser H2 Prod. '!AO843</f>
        <v>0.35052358736734313</v>
      </c>
      <c r="AQ25" s="1874">
        <f>'1.27 GW Electrolyser H2 Prod. '!AP843</f>
        <v>0.35052480195864177</v>
      </c>
      <c r="AR25" s="1874">
        <f>'1.27 GW Electrolyser H2 Prod. '!AQ843</f>
        <v>0.35052569029338421</v>
      </c>
      <c r="AS25" s="1874">
        <f>'1.27 GW Electrolyser H2 Prod. '!AR843</f>
        <v>0.35052634016649509</v>
      </c>
      <c r="AT25" s="1874">
        <f>'1.27 GW Electrolyser H2 Prod. '!AS843</f>
        <v>0.35052681569846289</v>
      </c>
      <c r="AU25" s="1874">
        <f>'1.27 GW Electrolyser H2 Prod. '!AT843</f>
        <v>0.35052716373477311</v>
      </c>
      <c r="AV25" s="1874">
        <f>'1.27 GW Electrolyser H2 Prod. '!AU843</f>
        <v>0.35052741851052804</v>
      </c>
      <c r="AW25" s="1874">
        <f>'1.27 GW Electrolyser H2 Prod. '!AV843</f>
        <v>0.35052760505218572</v>
      </c>
      <c r="AX25" s="1874">
        <f>'1.27 GW Electrolyser H2 Prod. '!AW843</f>
        <v>0.35052774165940437</v>
      </c>
      <c r="AY25" s="1874">
        <f>'1.27 GW Electrolyser H2 Prod. '!AX843</f>
        <v>0.35052784171647566</v>
      </c>
      <c r="AZ25" s="1874">
        <f>'1.27 GW Electrolyser H2 Prod. '!AY843</f>
        <v>0.35052791501492386</v>
      </c>
      <c r="BA25" s="1874">
        <f>'1.27 GW Electrolyser H2 Prod. '!AZ843</f>
        <v>0.35052796871951664</v>
      </c>
      <c r="BB25" s="1874">
        <f>'1.27 GW Electrolyser H2 Prod. '!BA843</f>
        <v>0.35052800807404894</v>
      </c>
      <c r="BC25" s="1874">
        <f>'1.27 GW Electrolyser H2 Prod. '!BB843</f>
        <v>0.35052803691715306</v>
      </c>
      <c r="BD25" s="1874">
        <f>'1.27 GW Electrolyser H2 Prod. '!BC843</f>
        <v>0.35052805805937237</v>
      </c>
      <c r="BE25" s="1874">
        <f>'1.27 GW Electrolyser H2 Prod. '!BD843</f>
        <v>0.3505280735588856</v>
      </c>
      <c r="BF25" s="1874">
        <f>'1.27 GW Electrolyser H2 Prod. '!BE843</f>
        <v>0.35052808492317244</v>
      </c>
      <c r="BG25" s="1874">
        <f>'1.27 GW Electrolyser H2 Prod. '!BF843</f>
        <v>0.3505280932565451</v>
      </c>
      <c r="BH25" s="1874">
        <f>'1.27 GW Electrolyser H2 Prod. '!BG843</f>
        <v>0.35052809936810303</v>
      </c>
      <c r="BI25" s="1874">
        <f>'1.27 GW Electrolyser H2 Prod. '!BH843</f>
        <v>0.35052810385074018</v>
      </c>
      <c r="BJ25" s="1874">
        <f>'1.27 GW Electrolyser H2 Prod. '!BI843</f>
        <v>0.35052810713898452</v>
      </c>
      <c r="BK25" s="1874">
        <f>'1.27 GW Electrolyser H2 Prod. '!BJ843</f>
        <v>0.35052810955134195</v>
      </c>
      <c r="BL25" s="1874">
        <f>'1.27 GW Electrolyser H2 Prod. '!BK843</f>
        <v>0.35052811132130701</v>
      </c>
      <c r="BM25" s="1874">
        <f>'1.27 GW Electrolyser H2 Prod. '!BL843</f>
        <v>0.35052811262007499</v>
      </c>
      <c r="BN25" s="1874">
        <f>'1.27 GW Electrolyser H2 Prod. '!BM843</f>
        <v>0.35052811357318059</v>
      </c>
      <c r="BO25" s="1880">
        <f>'1.27 GW Electrolyser H2 Prod. '!BN843</f>
        <v>0.35052811427268682</v>
      </c>
    </row>
    <row r="26" spans="1:67" ht="15" customHeight="1" x14ac:dyDescent="0.2">
      <c r="A26" s="4305"/>
      <c r="B26" s="4014"/>
      <c r="C26" s="4321"/>
      <c r="D26" s="3722" t="s">
        <v>1599</v>
      </c>
      <c r="E26" s="28" t="str">
        <f>'1.27 GW Electrolyser H2 Prod. '!D849</f>
        <v>High Price Range</v>
      </c>
      <c r="F26" s="407">
        <f>F23</f>
        <v>0.8</v>
      </c>
      <c r="G26" s="1905" t="e">
        <f>'1.27 GW Electrolyser H2 Prod. '!F849</f>
        <v>#NUM!</v>
      </c>
      <c r="H26" s="1868">
        <f>'1.27 GW Electrolyser H2 Prod. '!G849</f>
        <v>-0.5841188690000001</v>
      </c>
      <c r="I26" s="1868">
        <f>'1.27 GW Electrolyser H2 Prod. '!H849</f>
        <v>-0.23299159444795425</v>
      </c>
      <c r="J26" s="1868">
        <f>'1.27 GW Electrolyser H2 Prod. '!I849</f>
        <v>-6.7828295367879043E-2</v>
      </c>
      <c r="K26" s="1868">
        <f>'1.27 GW Electrolyser H2 Prod. '!J849</f>
        <v>1.6656746248020493E-2</v>
      </c>
      <c r="L26" s="1868">
        <f>'1.27 GW Electrolyser H2 Prod. '!K849</f>
        <v>6.3582387044613053E-2</v>
      </c>
      <c r="M26" s="1868">
        <f>'1.27 GW Electrolyser H2 Prod. '!L849</f>
        <v>9.1190676185672892E-2</v>
      </c>
      <c r="N26" s="1868">
        <f>'1.27 GW Electrolyser H2 Prod. '!M849</f>
        <v>0.10803710875090666</v>
      </c>
      <c r="O26" s="1868">
        <f>'1.27 GW Electrolyser H2 Prod. '!N849</f>
        <v>0.11850786811069658</v>
      </c>
      <c r="P26" s="1868">
        <f>'1.27 GW Electrolyser H2 Prod. '!O849</f>
        <v>0.12501765238271845</v>
      </c>
      <c r="Q26" s="1868">
        <f>'1.27 GW Electrolyser H2 Prod. '!P849</f>
        <v>0.1289735582804088</v>
      </c>
      <c r="R26" s="1868">
        <f>'1.27 GW Electrolyser H2 Prod. '!Q849</f>
        <v>0.13123396482610206</v>
      </c>
      <c r="S26" s="1868">
        <f>'1.27 GW Electrolyser H2 Prod. '!R849</f>
        <v>0.13234241415005776</v>
      </c>
      <c r="T26" s="1868">
        <f>'1.27 GW Electrolyser H2 Prod. '!S849</f>
        <v>0.13265377719103788</v>
      </c>
      <c r="U26" s="1868">
        <f>'1.27 GW Electrolyser H2 Prod. '!T849</f>
        <v>0.13240563648930936</v>
      </c>
      <c r="V26" s="1868">
        <f>'1.27 GW Electrolyser H2 Prod. '!U849</f>
        <v>0.13176033925578956</v>
      </c>
      <c r="W26" s="1868">
        <f>'1.27 GW Electrolyser H2 Prod. '!V849</f>
        <v>0.13083064193037819</v>
      </c>
      <c r="X26" s="1868">
        <f>'1.27 GW Electrolyser H2 Prod. '!W849</f>
        <v>0.12969581864371937</v>
      </c>
      <c r="Y26" s="1868">
        <f>'1.27 GW Electrolyser H2 Prod. '!X849</f>
        <v>0.12841203932763157</v>
      </c>
      <c r="Z26" s="1868">
        <f>'1.27 GW Electrolyser H2 Prod. '!Y849</f>
        <v>0.12701920015213708</v>
      </c>
      <c r="AA26" s="1868">
        <f>'1.27 GW Electrolyser H2 Prod. '!Z849</f>
        <v>0.12554549659161229</v>
      </c>
      <c r="AB26" s="1868">
        <f>'1.27 GW Electrolyser H2 Prod. '!AA849</f>
        <v>0.12401052156205328</v>
      </c>
      <c r="AC26" s="1868">
        <f>'1.27 GW Electrolyser H2 Prod. '!AB849</f>
        <v>0.12242737240393686</v>
      </c>
      <c r="AD26" s="1868">
        <f>'1.27 GW Electrolyser H2 Prod. '!AC849</f>
        <v>0.1208040686363685</v>
      </c>
      <c r="AE26" s="1868">
        <f>'1.27 GW Electrolyser H2 Prod. '!AD849</f>
        <v>0.11914446661105482</v>
      </c>
      <c r="AF26" s="1868">
        <f>'1.27 GW Electrolyser H2 Prod. '!AE849</f>
        <v>0.11744877783854579</v>
      </c>
      <c r="AG26" s="1868">
        <f>'1.27 GW Electrolyser H2 Prod. '!AF849</f>
        <v>0.11571373542352492</v>
      </c>
      <c r="AH26" s="1868">
        <f>'1.27 GW Electrolyser H2 Prod. '!AG849</f>
        <v>0.11393239134462996</v>
      </c>
      <c r="AI26" s="1868">
        <f>'1.27 GW Electrolyser H2 Prod. '!AH849</f>
        <v>0.11209344559822831</v>
      </c>
      <c r="AJ26" s="1868">
        <f>'1.27 GW Electrolyser H2 Prod. '!AI849</f>
        <v>0.11017986856011808</v>
      </c>
      <c r="AK26" s="1868">
        <f>'1.27 GW Electrolyser H2 Prod. '!AJ849</f>
        <v>0.10816629193046623</v>
      </c>
      <c r="AL26" s="1868">
        <f>'1.27 GW Electrolyser H2 Prod. '!AK849</f>
        <v>0.1060139700626721</v>
      </c>
      <c r="AM26" s="1868">
        <f>'1.27 GW Electrolyser H2 Prod. '!AL849</f>
        <v>0.10366028445907949</v>
      </c>
      <c r="AN26" s="1868">
        <f>'1.27 GW Electrolyser H2 Prod. '!AM849</f>
        <v>0.10099381003077479</v>
      </c>
      <c r="AO26" s="1868">
        <f>'1.27 GW Electrolyser H2 Prod. '!AN849</f>
        <v>9.778054486745158E-2</v>
      </c>
      <c r="AP26" s="1868">
        <f>'1.27 GW Electrolyser H2 Prod. '!AO849</f>
        <v>9.3327242403382638E-2</v>
      </c>
      <c r="AQ26" s="1868" t="e">
        <f>'1.27 GW Electrolyser H2 Prod. '!AP849</f>
        <v>#NUM!</v>
      </c>
      <c r="AR26" s="1868" t="e">
        <f>'1.27 GW Electrolyser H2 Prod. '!AQ849</f>
        <v>#NUM!</v>
      </c>
      <c r="AS26" s="1868" t="e">
        <f>'1.27 GW Electrolyser H2 Prod. '!AR849</f>
        <v>#NUM!</v>
      </c>
      <c r="AT26" s="1868" t="e">
        <f>'1.27 GW Electrolyser H2 Prod. '!AS849</f>
        <v>#NUM!</v>
      </c>
      <c r="AU26" s="1868" t="e">
        <f>'1.27 GW Electrolyser H2 Prod. '!AT849</f>
        <v>#NUM!</v>
      </c>
      <c r="AV26" s="1868" t="e">
        <f>'1.27 GW Electrolyser H2 Prod. '!AU849</f>
        <v>#NUM!</v>
      </c>
      <c r="AW26" s="1868" t="e">
        <f>'1.27 GW Electrolyser H2 Prod. '!AV849</f>
        <v>#NUM!</v>
      </c>
      <c r="AX26" s="1868" t="e">
        <f>'1.27 GW Electrolyser H2 Prod. '!AW849</f>
        <v>#NUM!</v>
      </c>
      <c r="AY26" s="1868" t="e">
        <f>'1.27 GW Electrolyser H2 Prod. '!AX849</f>
        <v>#NUM!</v>
      </c>
      <c r="AZ26" s="1868" t="e">
        <f>'1.27 GW Electrolyser H2 Prod. '!AY849</f>
        <v>#NUM!</v>
      </c>
      <c r="BA26" s="1868" t="e">
        <f>'1.27 GW Electrolyser H2 Prod. '!AZ849</f>
        <v>#NUM!</v>
      </c>
      <c r="BB26" s="1868" t="e">
        <f>'1.27 GW Electrolyser H2 Prod. '!BA849</f>
        <v>#NUM!</v>
      </c>
      <c r="BC26" s="1868" t="e">
        <f>'1.27 GW Electrolyser H2 Prod. '!BB849</f>
        <v>#NUM!</v>
      </c>
      <c r="BD26" s="1868" t="e">
        <f>'1.27 GW Electrolyser H2 Prod. '!BC849</f>
        <v>#NUM!</v>
      </c>
      <c r="BE26" s="1868" t="e">
        <f>'1.27 GW Electrolyser H2 Prod. '!BD849</f>
        <v>#NUM!</v>
      </c>
      <c r="BF26" s="1868" t="e">
        <f>'1.27 GW Electrolyser H2 Prod. '!BE849</f>
        <v>#NUM!</v>
      </c>
      <c r="BG26" s="1868" t="e">
        <f>'1.27 GW Electrolyser H2 Prod. '!BF849</f>
        <v>#NUM!</v>
      </c>
      <c r="BH26" s="1868" t="e">
        <f>'1.27 GW Electrolyser H2 Prod. '!BG849</f>
        <v>#NUM!</v>
      </c>
      <c r="BI26" s="1868" t="e">
        <f>'1.27 GW Electrolyser H2 Prod. '!BH849</f>
        <v>#NUM!</v>
      </c>
      <c r="BJ26" s="1868" t="e">
        <f>'1.27 GW Electrolyser H2 Prod. '!BI849</f>
        <v>#NUM!</v>
      </c>
      <c r="BK26" s="1868" t="e">
        <f>'1.27 GW Electrolyser H2 Prod. '!BJ849</f>
        <v>#NUM!</v>
      </c>
      <c r="BL26" s="1868" t="e">
        <f>'1.27 GW Electrolyser H2 Prod. '!BK849</f>
        <v>#NUM!</v>
      </c>
      <c r="BM26" s="1868" t="e">
        <f>'1.27 GW Electrolyser H2 Prod. '!BL849</f>
        <v>#NUM!</v>
      </c>
      <c r="BN26" s="1868" t="e">
        <f>'1.27 GW Electrolyser H2 Prod. '!BM849</f>
        <v>#NUM!</v>
      </c>
      <c r="BO26" s="1882" t="e">
        <f>'1.27 GW Electrolyser H2 Prod. '!BN849</f>
        <v>#NUM!</v>
      </c>
    </row>
    <row r="27" spans="1:67" x14ac:dyDescent="0.2">
      <c r="A27" s="4305"/>
      <c r="B27" s="4014"/>
      <c r="C27" s="4321"/>
      <c r="D27" s="4320"/>
      <c r="E27" s="44" t="str">
        <f>'1.27 GW Electrolyser H2 Prod. '!D850</f>
        <v>High Price Range</v>
      </c>
      <c r="F27" s="67">
        <f t="shared" ref="F27:F28" si="63">F24</f>
        <v>0.85</v>
      </c>
      <c r="G27" s="1873">
        <f>'1.27 GW Electrolyser H2 Prod. '!F850</f>
        <v>0.23498732680998025</v>
      </c>
      <c r="H27" s="1868">
        <f>'1.27 GW Electrolyser H2 Prod. '!G850</f>
        <v>-0.5841188690000001</v>
      </c>
      <c r="I27" s="1868">
        <f>'1.27 GW Electrolyser H2 Prod. '!H850</f>
        <v>-0.20112987881636368</v>
      </c>
      <c r="J27" s="1868">
        <f>'1.27 GW Electrolyser H2 Prod. '!I850</f>
        <v>-1.5748621582117206E-2</v>
      </c>
      <c r="K27" s="1868">
        <f>'1.27 GW Electrolyser H2 Prod. '!J850</f>
        <v>8.0829907309488691E-2</v>
      </c>
      <c r="L27" s="1868">
        <f>'1.27 GW Electrolyser H2 Prod. '!K850</f>
        <v>0.13553216407198065</v>
      </c>
      <c r="M27" s="1868">
        <f>'1.27 GW Electrolyser H2 Prod. '!L850</f>
        <v>0.16856733734325613</v>
      </c>
      <c r="N27" s="1868">
        <f>'1.27 GW Electrolyser H2 Prod. '!M850</f>
        <v>0.1894953582192116</v>
      </c>
      <c r="O27" s="1868">
        <f>'1.27 GW Electrolyser H2 Prod. '!N850</f>
        <v>0.2032402239909008</v>
      </c>
      <c r="P27" s="1868">
        <f>'1.27 GW Electrolyser H2 Prod. '!O850</f>
        <v>0.21251960761794875</v>
      </c>
      <c r="Q27" s="1868">
        <f>'1.27 GW Electrolyser H2 Prod. '!P850</f>
        <v>0.21891908715368635</v>
      </c>
      <c r="R27" s="1868">
        <f>'1.27 GW Electrolyser H2 Prod. '!Q850</f>
        <v>0.22340620470392647</v>
      </c>
      <c r="S27" s="1868">
        <f>'1.27 GW Electrolyser H2 Prod. '!R850</f>
        <v>0.22659338560386932</v>
      </c>
      <c r="T27" s="1868">
        <f>'1.27 GW Electrolyser H2 Prod. '!S850</f>
        <v>0.22888012560757121</v>
      </c>
      <c r="U27" s="1868">
        <f>'1.27 GW Electrolyser H2 Prod. '!T850</f>
        <v>0.23053359438678855</v>
      </c>
      <c r="V27" s="1868">
        <f>'1.27 GW Electrolyser H2 Prod. '!U850</f>
        <v>0.23173619869884621</v>
      </c>
      <c r="W27" s="1868">
        <f>'1.27 GW Electrolyser H2 Prod. '!V850</f>
        <v>0.23261463306755004</v>
      </c>
      <c r="X27" s="1868">
        <f>'1.27 GW Electrolyser H2 Prod. '!W850</f>
        <v>0.23325816059844828</v>
      </c>
      <c r="Y27" s="1868">
        <f>'1.27 GW Electrolyser H2 Prod. '!X850</f>
        <v>0.23373041909727532</v>
      </c>
      <c r="Z27" s="1868">
        <f>'1.27 GW Electrolyser H2 Prod. '!Y850</f>
        <v>0.2340772205036572</v>
      </c>
      <c r="AA27" s="1868">
        <f>'1.27 GW Electrolyser H2 Prod. '!Z850</f>
        <v>0.2343318065745843</v>
      </c>
      <c r="AB27" s="1868">
        <f>'1.27 GW Electrolyser H2 Prod. '!AA850</f>
        <v>0.234518452361268</v>
      </c>
      <c r="AC27" s="1868">
        <f>'1.27 GW Electrolyser H2 Prod. '!AB850</f>
        <v>0.23465497449124362</v>
      </c>
      <c r="AD27" s="1868">
        <f>'1.27 GW Electrolyser H2 Prod. '!AC850</f>
        <v>0.23475450016501931</v>
      </c>
      <c r="AE27" s="1868">
        <f>'1.27 GW Electrolyser H2 Prod. '!AD850</f>
        <v>0.23482672895860457</v>
      </c>
      <c r="AF27" s="1868">
        <f>'1.27 GW Electrolyser H2 Prod. '!AE850</f>
        <v>0.23487884160958528</v>
      </c>
      <c r="AG27" s="1868">
        <f>'1.27 GW Electrolyser H2 Prod. '!AF850</f>
        <v>0.23491615994708148</v>
      </c>
      <c r="AH27" s="1868">
        <f>'1.27 GW Electrolyser H2 Prod. '!AG850</f>
        <v>0.2349426294201562</v>
      </c>
      <c r="AI27" s="1868">
        <f>'1.27 GW Electrolyser H2 Prod. '!AH850</f>
        <v>0.23496117392621363</v>
      </c>
      <c r="AJ27" s="1868">
        <f>'1.27 GW Electrolyser H2 Prod. '!AI850</f>
        <v>0.23497395794303988</v>
      </c>
      <c r="AK27" s="1868">
        <f>'1.27 GW Electrolyser H2 Prod. '!AJ850</f>
        <v>0.23498258089174118</v>
      </c>
      <c r="AL27" s="1868">
        <f>'1.27 GW Electrolyser H2 Prod. '!AK850</f>
        <v>0.23498822165681932</v>
      </c>
      <c r="AM27" s="1868">
        <f>'1.27 GW Electrolyser H2 Prod. '!AL850</f>
        <v>0.23499174626563946</v>
      </c>
      <c r="AN27" s="1868">
        <f>'1.27 GW Electrolyser H2 Prod. '!AM850</f>
        <v>0.23499378822795713</v>
      </c>
      <c r="AO27" s="1868">
        <f>'1.27 GW Electrolyser H2 Prod. '!AN850</f>
        <v>0.23499480852136534</v>
      </c>
      <c r="AP27" s="1868">
        <f>'1.27 GW Electrolyser H2 Prod. '!AO850</f>
        <v>0.23499514038656866</v>
      </c>
      <c r="AQ27" s="1868">
        <f>'1.27 GW Electrolyser H2 Prod. '!AP850</f>
        <v>0.23499502276628115</v>
      </c>
      <c r="AR27" s="1868">
        <f>'1.27 GW Electrolyser H2 Prod. '!AQ850</f>
        <v>0.2349946252441153</v>
      </c>
      <c r="AS27" s="1868">
        <f>'1.27 GW Electrolyser H2 Prod. '!AR850</f>
        <v>0.23499406661750721</v>
      </c>
      <c r="AT27" s="1868">
        <f>'1.27 GW Electrolyser H2 Prod. '!AS850</f>
        <v>0.23499342870245843</v>
      </c>
      <c r="AU27" s="1868">
        <f>'1.27 GW Electrolyser H2 Prod. '!AT850</f>
        <v>0.2349927665681788</v>
      </c>
      <c r="AV27" s="1868">
        <f>'1.27 GW Electrolyser H2 Prod. '!AU850</f>
        <v>0.23499211610089832</v>
      </c>
      <c r="AW27" s="1868">
        <f>'1.27 GW Electrolyser H2 Prod. '!AV850</f>
        <v>0.23499149957216536</v>
      </c>
      <c r="AX27" s="1868">
        <f>'1.27 GW Electrolyser H2 Prod. '!AW850</f>
        <v>0.23499092971879532</v>
      </c>
      <c r="AY27" s="1868">
        <f>'1.27 GW Electrolyser H2 Prod. '!AX850</f>
        <v>0.23499041271522181</v>
      </c>
      <c r="AZ27" s="1868">
        <f>'1.27 GW Electrolyser H2 Prod. '!AY850</f>
        <v>0.23498995032387171</v>
      </c>
      <c r="BA27" s="1868">
        <f>'1.27 GW Electrolyser H2 Prod. '!AZ850</f>
        <v>0.23498954143758533</v>
      </c>
      <c r="BB27" s="1868">
        <f>'1.27 GW Electrolyser H2 Prod. '!BA850</f>
        <v>0.23498918317419548</v>
      </c>
      <c r="BC27" s="1868">
        <f>'1.27 GW Electrolyser H2 Prod. '!BB850</f>
        <v>0.23498887164281479</v>
      </c>
      <c r="BD27" s="1868">
        <f>'1.27 GW Electrolyser H2 Prod. '!BC850</f>
        <v>0.23498860247088227</v>
      </c>
      <c r="BE27" s="1868">
        <f>'1.27 GW Electrolyser H2 Prod. '!BD850</f>
        <v>0.2349883711580969</v>
      </c>
      <c r="BF27" s="1868">
        <f>'1.27 GW Electrolyser H2 Prod. '!BE850</f>
        <v>0.23498817330618271</v>
      </c>
      <c r="BG27" s="1868">
        <f>'1.27 GW Electrolyser H2 Prod. '!BF850</f>
        <v>0.23498800476055304</v>
      </c>
      <c r="BH27" s="1868">
        <f>'1.27 GW Electrolyser H2 Prod. '!BG850</f>
        <v>0.23498786169031805</v>
      </c>
      <c r="BI27" s="1868">
        <f>'1.27 GW Electrolyser H2 Prod. '!BH850</f>
        <v>0.23498774062592265</v>
      </c>
      <c r="BJ27" s="1868">
        <f>'1.27 GW Electrolyser H2 Prod. '!BI850</f>
        <v>0.23498763846835757</v>
      </c>
      <c r="BK27" s="1868">
        <f>'1.27 GW Electrolyser H2 Prod. '!BJ850</f>
        <v>0.23498755247994985</v>
      </c>
      <c r="BL27" s="1868">
        <f>'1.27 GW Electrolyser H2 Prod. '!BK850</f>
        <v>0.23498748026383875</v>
      </c>
      <c r="BM27" s="1868">
        <f>'1.27 GW Electrolyser H2 Prod. '!BL850</f>
        <v>0.23498741973709203</v>
      </c>
      <c r="BN27" s="1868">
        <f>'1.27 GW Electrolyser H2 Prod. '!BM850</f>
        <v>0.23498736910087836</v>
      </c>
      <c r="BO27" s="1879">
        <f>'1.27 GW Electrolyser H2 Prod. '!BN850</f>
        <v>0.23498732680998025</v>
      </c>
    </row>
    <row r="28" spans="1:67" ht="16" thickBot="1" x14ac:dyDescent="0.25">
      <c r="A28" s="4306"/>
      <c r="B28" s="4322"/>
      <c r="C28" s="4323"/>
      <c r="D28" s="4324"/>
      <c r="E28" s="1889" t="str">
        <f>'1.27 GW Electrolyser H2 Prod. '!D851</f>
        <v>High Price Range</v>
      </c>
      <c r="F28" s="1887">
        <f t="shared" si="63"/>
        <v>0.9</v>
      </c>
      <c r="G28" s="1886">
        <f>'1.27 GW Electrolyser H2 Prod. '!F851</f>
        <v>0.30590897294902075</v>
      </c>
      <c r="H28" s="1878">
        <f>'1.27 GW Electrolyser H2 Prod. '!G851</f>
        <v>-0.5841188690000001</v>
      </c>
      <c r="I28" s="1875">
        <f>'1.27 GW Electrolyser H2 Prod. '!H851</f>
        <v>-0.17090033267466265</v>
      </c>
      <c r="J28" s="1875">
        <f>'1.27 GW Electrolyser H2 Prod. '!I851</f>
        <v>3.2280366641640468E-2</v>
      </c>
      <c r="K28" s="1875">
        <f>'1.27 GW Electrolyser H2 Prod. '!J851</f>
        <v>0.13834821607793368</v>
      </c>
      <c r="L28" s="1875">
        <f>'1.27 GW Electrolyser H2 Prod. '!K851</f>
        <v>0.19828885045438183</v>
      </c>
      <c r="M28" s="1875">
        <f>'1.27 GW Electrolyser H2 Prod. '!L851</f>
        <v>0.23434124842862358</v>
      </c>
      <c r="N28" s="1875">
        <f>'1.27 GW Electrolyser H2 Prod. '!M851</f>
        <v>0.2570703906790095</v>
      </c>
      <c r="O28" s="1875">
        <f>'1.27 GW Electrolyser H2 Prod. '!N851</f>
        <v>0.27192158295650226</v>
      </c>
      <c r="P28" s="1875">
        <f>'1.27 GW Electrolyser H2 Prod. '!O851</f>
        <v>0.28189644645755862</v>
      </c>
      <c r="Q28" s="1875">
        <f>'1.27 GW Electrolyser H2 Prod. '!P851</f>
        <v>0.28874188511250032</v>
      </c>
      <c r="R28" s="1875">
        <f>'1.27 GW Electrolyser H2 Prod. '!Q851</f>
        <v>0.29352030103927196</v>
      </c>
      <c r="S28" s="1875">
        <f>'1.27 GW Electrolyser H2 Prod. '!R851</f>
        <v>0.29690142968338318</v>
      </c>
      <c r="T28" s="1875">
        <f>'1.27 GW Electrolyser H2 Prod. '!S851</f>
        <v>0.29932011713131845</v>
      </c>
      <c r="U28" s="1875">
        <f>'1.27 GW Electrolyser H2 Prod. '!T851</f>
        <v>0.30106567353324931</v>
      </c>
      <c r="V28" s="1875">
        <f>'1.27 GW Electrolyser H2 Prod. '!U851</f>
        <v>0.30233451944784417</v>
      </c>
      <c r="W28" s="1875">
        <f>'1.27 GW Electrolyser H2 Prod. '!V851</f>
        <v>0.30326227704063924</v>
      </c>
      <c r="X28" s="1875">
        <f>'1.27 GW Electrolyser H2 Prod. '!W851</f>
        <v>0.30394391429509837</v>
      </c>
      <c r="Y28" s="1875">
        <f>'1.27 GW Electrolyser H2 Prod. '!X851</f>
        <v>0.30444671577145455</v>
      </c>
      <c r="Z28" s="1875">
        <f>'1.27 GW Electrolyser H2 Prod. '!Y851</f>
        <v>0.30481882109190339</v>
      </c>
      <c r="AA28" s="1875">
        <f>'1.27 GW Electrolyser H2 Prod. '!Z851</f>
        <v>0.30509495473013137</v>
      </c>
      <c r="AB28" s="1875">
        <f>'1.27 GW Electrolyser H2 Prod. '!AA851</f>
        <v>0.3053003356470434</v>
      </c>
      <c r="AC28" s="1875">
        <f>'1.27 GW Electrolyser H2 Prod. '!AB851</f>
        <v>0.30545338374541431</v>
      </c>
      <c r="AD28" s="1875">
        <f>'1.27 GW Electrolyser H2 Prod. '!AC851</f>
        <v>0.30556761688688328</v>
      </c>
      <c r="AE28" s="1875">
        <f>'1.27 GW Electrolyser H2 Prod. '!AD851</f>
        <v>0.3056529948532376</v>
      </c>
      <c r="AF28" s="1875">
        <f>'1.27 GW Electrolyser H2 Prod. '!AE851</f>
        <v>0.30571688024418187</v>
      </c>
      <c r="AG28" s="1875">
        <f>'1.27 GW Electrolyser H2 Prod. '!AF851</f>
        <v>0.30576473087503353</v>
      </c>
      <c r="AH28" s="1875">
        <f>'1.27 GW Electrolyser H2 Prod. '!AG851</f>
        <v>0.30580060201698389</v>
      </c>
      <c r="AI28" s="1875">
        <f>'1.27 GW Electrolyser H2 Prod. '!AH851</f>
        <v>0.30582751275376285</v>
      </c>
      <c r="AJ28" s="1875">
        <f>'1.27 GW Electrolyser H2 Prod. '!AI851</f>
        <v>0.30584771448853876</v>
      </c>
      <c r="AK28" s="1875">
        <f>'1.27 GW Electrolyser H2 Prod. '!AJ851</f>
        <v>0.30586288852431598</v>
      </c>
      <c r="AL28" s="1875">
        <f>'1.27 GW Electrolyser H2 Prod. '!AK851</f>
        <v>0.30587429194441951</v>
      </c>
      <c r="AM28" s="1875">
        <f>'1.27 GW Electrolyser H2 Prod. '!AL851</f>
        <v>0.30588286562810763</v>
      </c>
      <c r="AN28" s="1875">
        <f>'1.27 GW Electrolyser H2 Prod. '!AM851</f>
        <v>0.30588931442210465</v>
      </c>
      <c r="AO28" s="1875">
        <f>'1.27 GW Electrolyser H2 Prod. '!AN851</f>
        <v>0.30589416676696191</v>
      </c>
      <c r="AP28" s="1875">
        <f>'1.27 GW Electrolyser H2 Prod. '!AO851</f>
        <v>0.30589781912007297</v>
      </c>
      <c r="AQ28" s="1875">
        <f>'1.27 GW Electrolyser H2 Prod. '!AP851</f>
        <v>0.30590056910074437</v>
      </c>
      <c r="AR28" s="1875">
        <f>'1.27 GW Electrolyser H2 Prod. '!AQ851</f>
        <v>0.30590264025185876</v>
      </c>
      <c r="AS28" s="1875">
        <f>'1.27 GW Electrolyser H2 Prod. '!AR851</f>
        <v>0.30590420055875867</v>
      </c>
      <c r="AT28" s="1875">
        <f>'1.27 GW Electrolyser H2 Prod. '!AS851</f>
        <v>0.30590537631237091</v>
      </c>
      <c r="AU28" s="1875">
        <f>'1.27 GW Electrolyser H2 Prod. '!AT851</f>
        <v>0.30590626249564679</v>
      </c>
      <c r="AV28" s="1875">
        <f>'1.27 GW Electrolyser H2 Prod. '!AU851</f>
        <v>0.30590693057088569</v>
      </c>
      <c r="AW28" s="1875">
        <f>'1.27 GW Electrolyser H2 Prod. '!AV851</f>
        <v>0.3059074343221122</v>
      </c>
      <c r="AX28" s="1875">
        <f>'1.27 GW Electrolyser H2 Prod. '!AW851</f>
        <v>0.30590781424078628</v>
      </c>
      <c r="AY28" s="1875">
        <f>'1.27 GW Electrolyser H2 Prod. '!AX851</f>
        <v>0.30590810081973729</v>
      </c>
      <c r="AZ28" s="1875">
        <f>'1.27 GW Electrolyser H2 Prod. '!AY851</f>
        <v>0.30590831702825594</v>
      </c>
      <c r="BA28" s="1875">
        <f>'1.27 GW Electrolyser H2 Prod. '!AZ851</f>
        <v>0.30590848017269257</v>
      </c>
      <c r="BB28" s="1875">
        <f>'1.27 GW Electrolyser H2 Prod. '!BA851</f>
        <v>0.30590860329566172</v>
      </c>
      <c r="BC28" s="1875">
        <f>'1.27 GW Electrolyser H2 Prod. '!BB851</f>
        <v>0.30590869622864769</v>
      </c>
      <c r="BD28" s="1875">
        <f>'1.27 GW Electrolyser H2 Prod. '!BC851</f>
        <v>0.30590876638412534</v>
      </c>
      <c r="BE28" s="1875">
        <f>'1.27 GW Electrolyser H2 Prod. '!BD851</f>
        <v>0.30590881935184178</v>
      </c>
      <c r="BF28" s="1875">
        <f>'1.27 GW Electrolyser H2 Prod. '!BE851</f>
        <v>0.30590885934780609</v>
      </c>
      <c r="BG28" s="1875">
        <f>'1.27 GW Electrolyser H2 Prod. '!BF851</f>
        <v>0.30590888955245332</v>
      </c>
      <c r="BH28" s="1875">
        <f>'1.27 GW Electrolyser H2 Prod. '!BG851</f>
        <v>0.30590891236541373</v>
      </c>
      <c r="BI28" s="1875">
        <f>'1.27 GW Electrolyser H2 Prod. '!BH851</f>
        <v>0.3059089295974855</v>
      </c>
      <c r="BJ28" s="1875">
        <f>'1.27 GW Electrolyser H2 Prod. '!BI851</f>
        <v>0.30590894261533297</v>
      </c>
      <c r="BK28" s="1875">
        <f>'1.27 GW Electrolyser H2 Prod. '!BJ851</f>
        <v>0.3059089524505656</v>
      </c>
      <c r="BL28" s="1875">
        <f>'1.27 GW Electrolyser H2 Prod. '!BK851</f>
        <v>0.30590895988198752</v>
      </c>
      <c r="BM28" s="1875">
        <f>'1.27 GW Electrolyser H2 Prod. '!BL851</f>
        <v>0.30590896549762658</v>
      </c>
      <c r="BN28" s="1875">
        <f>'1.27 GW Electrolyser H2 Prod. '!BM851</f>
        <v>0.3059089697415216</v>
      </c>
      <c r="BO28" s="1881">
        <f>'1.27 GW Electrolyser H2 Prod. '!BN851</f>
        <v>0.30590897294902075</v>
      </c>
    </row>
    <row r="29" spans="1:67" ht="16" thickBot="1" x14ac:dyDescent="0.25">
      <c r="A29" s="289"/>
      <c r="B29" s="289"/>
      <c r="C29" s="289"/>
      <c r="D29" s="289"/>
      <c r="E29" s="289"/>
      <c r="F29" s="289"/>
      <c r="G29" s="1087"/>
      <c r="H29" s="1876"/>
      <c r="I29" s="1876"/>
      <c r="J29" s="1876"/>
      <c r="K29" s="1876"/>
      <c r="L29" s="1876"/>
      <c r="M29" s="1876"/>
      <c r="N29" s="1876"/>
      <c r="O29" s="1876"/>
      <c r="P29" s="1876"/>
      <c r="Q29" s="1876"/>
      <c r="R29" s="1876"/>
      <c r="S29" s="1876"/>
      <c r="T29" s="1876"/>
      <c r="U29" s="1876"/>
      <c r="V29" s="1876"/>
      <c r="W29" s="1876"/>
      <c r="X29" s="1876"/>
      <c r="Y29" s="1876"/>
      <c r="Z29" s="1876"/>
      <c r="AA29" s="1876"/>
      <c r="AB29" s="1876"/>
      <c r="AC29" s="1876"/>
      <c r="AD29" s="1876"/>
      <c r="AE29" s="1876"/>
      <c r="AF29" s="1876"/>
      <c r="AG29" s="1876"/>
      <c r="AH29" s="1876"/>
      <c r="AI29" s="1876"/>
      <c r="AJ29" s="1876"/>
      <c r="AK29" s="1876"/>
      <c r="AL29" s="1876"/>
      <c r="AM29" s="1876"/>
      <c r="AN29" s="1876"/>
      <c r="AO29" s="1876"/>
      <c r="AP29" s="1876"/>
      <c r="AQ29" s="1876"/>
      <c r="AR29" s="1876"/>
      <c r="AS29" s="1876"/>
      <c r="AT29" s="1876"/>
      <c r="AU29" s="1876"/>
      <c r="AV29" s="1876"/>
      <c r="AW29" s="1876"/>
      <c r="AX29" s="1876"/>
      <c r="AY29" s="1876"/>
      <c r="AZ29" s="1876"/>
      <c r="BA29" s="1876"/>
      <c r="BB29" s="1876"/>
      <c r="BC29" s="1876"/>
      <c r="BD29" s="1876"/>
      <c r="BE29" s="1876"/>
      <c r="BF29" s="1876"/>
      <c r="BG29" s="1876"/>
      <c r="BH29" s="1876"/>
      <c r="BI29" s="1876"/>
      <c r="BJ29" s="1876"/>
      <c r="BK29" s="1876"/>
      <c r="BL29" s="1876"/>
      <c r="BM29" s="1876"/>
      <c r="BN29" s="1876"/>
      <c r="BO29" s="1876"/>
    </row>
    <row r="30" spans="1:67" ht="49" thickBot="1" x14ac:dyDescent="0.25">
      <c r="A30" s="2852" t="s">
        <v>309</v>
      </c>
      <c r="B30" s="4327" t="str">
        <f>B4</f>
        <v>CAPEX (A$)</v>
      </c>
      <c r="C30" s="4328"/>
      <c r="D30" s="2853" t="str">
        <f>D4</f>
        <v>OPEX (A$/year)</v>
      </c>
      <c r="E30" s="2852" t="s">
        <v>1593</v>
      </c>
      <c r="F30" s="2855" t="s">
        <v>479</v>
      </c>
      <c r="G30" s="2663" t="str">
        <f>G4</f>
        <v>IRR (%)</v>
      </c>
      <c r="H30" s="1890">
        <f>H3</f>
        <v>1</v>
      </c>
      <c r="I30" s="1890">
        <f t="shared" ref="I30:BO30" si="64">I3</f>
        <v>2</v>
      </c>
      <c r="J30" s="1890">
        <f t="shared" si="64"/>
        <v>3</v>
      </c>
      <c r="K30" s="1890">
        <f t="shared" si="64"/>
        <v>4</v>
      </c>
      <c r="L30" s="1890">
        <f t="shared" si="64"/>
        <v>5</v>
      </c>
      <c r="M30" s="1890">
        <f t="shared" si="64"/>
        <v>6</v>
      </c>
      <c r="N30" s="1890">
        <f t="shared" si="64"/>
        <v>7</v>
      </c>
      <c r="O30" s="1890">
        <f t="shared" si="64"/>
        <v>8</v>
      </c>
      <c r="P30" s="1890">
        <f t="shared" si="64"/>
        <v>9</v>
      </c>
      <c r="Q30" s="1890">
        <f t="shared" si="64"/>
        <v>10</v>
      </c>
      <c r="R30" s="1890">
        <f t="shared" si="64"/>
        <v>11</v>
      </c>
      <c r="S30" s="1890">
        <f t="shared" si="64"/>
        <v>12</v>
      </c>
      <c r="T30" s="1890">
        <f t="shared" si="64"/>
        <v>13</v>
      </c>
      <c r="U30" s="1890">
        <f t="shared" si="64"/>
        <v>14</v>
      </c>
      <c r="V30" s="1890">
        <f t="shared" si="64"/>
        <v>15</v>
      </c>
      <c r="W30" s="1890">
        <f t="shared" si="64"/>
        <v>16</v>
      </c>
      <c r="X30" s="1890">
        <f t="shared" si="64"/>
        <v>17</v>
      </c>
      <c r="Y30" s="1890">
        <f t="shared" si="64"/>
        <v>18</v>
      </c>
      <c r="Z30" s="1890">
        <f t="shared" si="64"/>
        <v>19</v>
      </c>
      <c r="AA30" s="1890">
        <f t="shared" si="64"/>
        <v>20</v>
      </c>
      <c r="AB30" s="1890">
        <f t="shared" si="64"/>
        <v>21</v>
      </c>
      <c r="AC30" s="1890">
        <f t="shared" si="64"/>
        <v>22</v>
      </c>
      <c r="AD30" s="1890">
        <f t="shared" si="64"/>
        <v>23</v>
      </c>
      <c r="AE30" s="1890">
        <f t="shared" si="64"/>
        <v>24</v>
      </c>
      <c r="AF30" s="1890">
        <f t="shared" si="64"/>
        <v>25</v>
      </c>
      <c r="AG30" s="1890">
        <f t="shared" si="64"/>
        <v>26</v>
      </c>
      <c r="AH30" s="1890">
        <f t="shared" si="64"/>
        <v>27</v>
      </c>
      <c r="AI30" s="1890">
        <f t="shared" si="64"/>
        <v>28</v>
      </c>
      <c r="AJ30" s="1890">
        <f t="shared" si="64"/>
        <v>29</v>
      </c>
      <c r="AK30" s="1890">
        <f t="shared" si="64"/>
        <v>30</v>
      </c>
      <c r="AL30" s="1890">
        <f t="shared" si="64"/>
        <v>31</v>
      </c>
      <c r="AM30" s="1890">
        <f t="shared" si="64"/>
        <v>32</v>
      </c>
      <c r="AN30" s="1890">
        <f t="shared" si="64"/>
        <v>33</v>
      </c>
      <c r="AO30" s="1890">
        <f t="shared" si="64"/>
        <v>34</v>
      </c>
      <c r="AP30" s="1890">
        <f t="shared" si="64"/>
        <v>35</v>
      </c>
      <c r="AQ30" s="1890">
        <f t="shared" si="64"/>
        <v>36</v>
      </c>
      <c r="AR30" s="1890">
        <f t="shared" si="64"/>
        <v>37</v>
      </c>
      <c r="AS30" s="1890">
        <f t="shared" si="64"/>
        <v>38</v>
      </c>
      <c r="AT30" s="1890">
        <f t="shared" si="64"/>
        <v>39</v>
      </c>
      <c r="AU30" s="1890">
        <f t="shared" si="64"/>
        <v>40</v>
      </c>
      <c r="AV30" s="1890">
        <f t="shared" si="64"/>
        <v>41</v>
      </c>
      <c r="AW30" s="1890">
        <f t="shared" si="64"/>
        <v>42</v>
      </c>
      <c r="AX30" s="1890">
        <f t="shared" si="64"/>
        <v>43</v>
      </c>
      <c r="AY30" s="1890">
        <f t="shared" si="64"/>
        <v>44</v>
      </c>
      <c r="AZ30" s="1890">
        <f t="shared" si="64"/>
        <v>45</v>
      </c>
      <c r="BA30" s="1890">
        <f t="shared" si="64"/>
        <v>46</v>
      </c>
      <c r="BB30" s="1890">
        <f t="shared" si="64"/>
        <v>47</v>
      </c>
      <c r="BC30" s="1890">
        <f t="shared" si="64"/>
        <v>48</v>
      </c>
      <c r="BD30" s="1890">
        <f t="shared" si="64"/>
        <v>49</v>
      </c>
      <c r="BE30" s="1890">
        <f t="shared" si="64"/>
        <v>50</v>
      </c>
      <c r="BF30" s="1890">
        <f t="shared" si="64"/>
        <v>51</v>
      </c>
      <c r="BG30" s="1890">
        <f t="shared" si="64"/>
        <v>52</v>
      </c>
      <c r="BH30" s="1890">
        <f t="shared" si="64"/>
        <v>53</v>
      </c>
      <c r="BI30" s="1890">
        <f t="shared" si="64"/>
        <v>54</v>
      </c>
      <c r="BJ30" s="1890">
        <f t="shared" si="64"/>
        <v>55</v>
      </c>
      <c r="BK30" s="1890">
        <f t="shared" si="64"/>
        <v>56</v>
      </c>
      <c r="BL30" s="1890">
        <f t="shared" si="64"/>
        <v>57</v>
      </c>
      <c r="BM30" s="1890">
        <f t="shared" si="64"/>
        <v>58</v>
      </c>
      <c r="BN30" s="1890">
        <f t="shared" si="64"/>
        <v>59</v>
      </c>
      <c r="BO30" s="1891">
        <f t="shared" si="64"/>
        <v>60</v>
      </c>
    </row>
    <row r="31" spans="1:67" ht="19.5" customHeight="1" x14ac:dyDescent="0.2">
      <c r="A31" s="4305" t="s">
        <v>1490</v>
      </c>
      <c r="B31" s="4014" t="s">
        <v>1601</v>
      </c>
      <c r="C31" s="4321"/>
      <c r="D31" s="4329" t="s">
        <v>1602</v>
      </c>
      <c r="E31" s="292" t="str">
        <f>'1.27 GW Electrolyser H2 Prod. '!D820</f>
        <v>High Price Range</v>
      </c>
      <c r="F31" s="30">
        <f>F5</f>
        <v>0.8</v>
      </c>
      <c r="G31" s="1884">
        <f>'2.54 GW Electrolyser H2 Prod.'!F787</f>
        <v>1.0530598196709189</v>
      </c>
      <c r="H31" s="1868">
        <f>'2.54 GW Electrolyser H2 Prod.'!G787</f>
        <v>0.33810799042172057</v>
      </c>
      <c r="I31" s="1868">
        <f>'2.54 GW Electrolyser H2 Prod.'!H787</f>
        <v>0.83240693766385343</v>
      </c>
      <c r="J31" s="1868">
        <f>'2.54 GW Electrolyser H2 Prod.'!I787</f>
        <v>0.97476799315935647</v>
      </c>
      <c r="K31" s="1868">
        <f>'2.54 GW Electrolyser H2 Prod.'!J787</f>
        <v>1.0230475513998862</v>
      </c>
      <c r="L31" s="1868">
        <f>'2.54 GW Electrolyser H2 Prod.'!K787</f>
        <v>1.0410705267462848</v>
      </c>
      <c r="M31" s="1868">
        <f>'2.54 GW Electrolyser H2 Prod.'!L787</f>
        <v>1.0481663023153085</v>
      </c>
      <c r="N31" s="1868">
        <f>'2.54 GW Electrolyser H2 Prod.'!M787</f>
        <v>1.0510421900368088</v>
      </c>
      <c r="O31" s="1868">
        <f>'2.54 GW Electrolyser H2 Prod.'!N787</f>
        <v>1.0522254256712715</v>
      </c>
      <c r="P31" s="1868">
        <f>'2.54 GW Electrolyser H2 Prod.'!O787</f>
        <v>1.05271545062118</v>
      </c>
      <c r="Q31" s="1868">
        <f>'2.54 GW Electrolyser H2 Prod.'!P787</f>
        <v>1.0529185835713881</v>
      </c>
      <c r="R31" s="1868">
        <f>'2.54 GW Electrolyser H2 Prod.'!Q787</f>
        <v>1.0530025113823198</v>
      </c>
      <c r="S31" s="1868">
        <f>'2.54 GW Electrolyser H2 Prod.'!R787</f>
        <v>1.0530369384497873</v>
      </c>
      <c r="T31" s="1868">
        <f>'2.54 GW Electrolyser H2 Prod.'!S787</f>
        <v>1.0530508988543597</v>
      </c>
      <c r="U31" s="1868">
        <f>'2.54 GW Electrolyser H2 Prod.'!T787</f>
        <v>1.0530564644589893</v>
      </c>
      <c r="V31" s="1868">
        <f>'2.54 GW Electrolyser H2 Prod.'!U787</f>
        <v>1.0530586286509447</v>
      </c>
      <c r="W31" s="1868">
        <f>'2.54 GW Electrolyser H2 Prod.'!V787</f>
        <v>1.0530594390291861</v>
      </c>
      <c r="X31" s="1868">
        <f>'2.54 GW Electrolyser H2 Prod.'!W787</f>
        <v>1.0530597244520199</v>
      </c>
      <c r="Y31" s="1868">
        <f>'2.54 GW Electrolyser H2 Prod.'!X787</f>
        <v>1.0530598142277445</v>
      </c>
      <c r="Z31" s="1868">
        <f>'2.54 GW Electrolyser H2 Prod.'!Y787</f>
        <v>1.0530598356682508</v>
      </c>
      <c r="AA31" s="1868">
        <f>'2.54 GW Electrolyser H2 Prod.'!Z787</f>
        <v>1.0530598359859802</v>
      </c>
      <c r="AB31" s="1868">
        <f>'2.54 GW Electrolyser H2 Prod.'!AA787</f>
        <v>1.0530598315245014</v>
      </c>
      <c r="AC31" s="1868">
        <f>'2.54 GW Electrolyser H2 Prod.'!AB787</f>
        <v>1.0530598272402054</v>
      </c>
      <c r="AD31" s="1868">
        <f>'2.54 GW Electrolyser H2 Prod.'!AC787</f>
        <v>1.0530598241850999</v>
      </c>
      <c r="AE31" s="1868">
        <f>'2.54 GW Electrolyser H2 Prod.'!AD787</f>
        <v>1.0530598222517353</v>
      </c>
      <c r="AF31" s="1868">
        <f>'2.54 GW Electrolyser H2 Prod.'!AE787</f>
        <v>1.0530598211047741</v>
      </c>
      <c r="AG31" s="1868">
        <f>'2.54 GW Electrolyser H2 Prod.'!AF787</f>
        <v>1.053059820451288</v>
      </c>
      <c r="AH31" s="1868">
        <f>'2.54 GW Electrolyser H2 Prod.'!AG787</f>
        <v>1.053059820089091</v>
      </c>
      <c r="AI31" s="1868">
        <f>'2.54 GW Electrolyser H2 Prod.'!AH787</f>
        <v>1.0530598198923138</v>
      </c>
      <c r="AJ31" s="1868">
        <f>'2.54 GW Electrolyser H2 Prod.'!AI787</f>
        <v>1.0530598197870087</v>
      </c>
      <c r="AK31" s="1868">
        <f>'2.54 GW Electrolyser H2 Prod.'!AJ787</f>
        <v>1.053059819731315</v>
      </c>
      <c r="AL31" s="1868">
        <f>'2.54 GW Electrolyser H2 Prod.'!AK787</f>
        <v>1.0530598197021357</v>
      </c>
      <c r="AM31" s="1868">
        <f>'2.54 GW Electrolyser H2 Prod.'!AL787</f>
        <v>1.053059819686966</v>
      </c>
      <c r="AN31" s="1868">
        <f>'2.54 GW Electrolyser H2 Prod.'!AM787</f>
        <v>1.0530598196791292</v>
      </c>
      <c r="AO31" s="1868">
        <f>'2.54 GW Electrolyser H2 Prod.'!AN787</f>
        <v>1.0530598196751026</v>
      </c>
      <c r="AP31" s="1868">
        <f>'2.54 GW Electrolyser H2 Prod.'!AO787</f>
        <v>1.0530598196730439</v>
      </c>
      <c r="AQ31" s="1868">
        <f>'2.54 GW Electrolyser H2 Prod.'!AP787</f>
        <v>1.0530598196719945</v>
      </c>
      <c r="AR31" s="1868">
        <f>'2.54 GW Electrolyser H2 Prod.'!AQ787</f>
        <v>1.053059819671462</v>
      </c>
      <c r="AS31" s="1868">
        <f>'2.54 GW Electrolyser H2 Prod.'!AR787</f>
        <v>1.0530598196711924</v>
      </c>
      <c r="AT31" s="1868">
        <f>'2.54 GW Electrolyser H2 Prod.'!AS787</f>
        <v>1.0530598196710566</v>
      </c>
      <c r="AU31" s="1868">
        <f>'2.54 GW Electrolyser H2 Prod.'!AT787</f>
        <v>1.0530598196709877</v>
      </c>
      <c r="AV31" s="1868">
        <f>'2.54 GW Electrolyser H2 Prod.'!AU787</f>
        <v>1.0530598196709535</v>
      </c>
      <c r="AW31" s="1868">
        <f>'2.54 GW Electrolyser H2 Prod.'!AV787</f>
        <v>1.0530598196709362</v>
      </c>
      <c r="AX31" s="1868">
        <f>'2.54 GW Electrolyser H2 Prod.'!AW787</f>
        <v>1.0530598196709278</v>
      </c>
      <c r="AY31" s="1868">
        <f>'2.54 GW Electrolyser H2 Prod.'!AX787</f>
        <v>1.0530598196709229</v>
      </c>
      <c r="AZ31" s="1868">
        <f>'2.54 GW Electrolyser H2 Prod.'!AY787</f>
        <v>1.0530598196709211</v>
      </c>
      <c r="BA31" s="1868">
        <f>'2.54 GW Electrolyser H2 Prod.'!AZ787</f>
        <v>1.0530598196709202</v>
      </c>
      <c r="BB31" s="1868">
        <f>'2.54 GW Electrolyser H2 Prod.'!BA787</f>
        <v>1.0530598196709193</v>
      </c>
      <c r="BC31" s="1868">
        <f>'2.54 GW Electrolyser H2 Prod.'!BB787</f>
        <v>1.0530598196709193</v>
      </c>
      <c r="BD31" s="1868">
        <f>'2.54 GW Electrolyser H2 Prod.'!BC787</f>
        <v>1.0530598196709189</v>
      </c>
      <c r="BE31" s="1868">
        <f>'2.54 GW Electrolyser H2 Prod.'!BD787</f>
        <v>1.0530598196709189</v>
      </c>
      <c r="BF31" s="1868">
        <f>'2.54 GW Electrolyser H2 Prod.'!BE787</f>
        <v>1.0530598196709189</v>
      </c>
      <c r="BG31" s="1868">
        <f>'2.54 GW Electrolyser H2 Prod.'!BF787</f>
        <v>1.0530598196709189</v>
      </c>
      <c r="BH31" s="1868">
        <f>'2.54 GW Electrolyser H2 Prod.'!BG787</f>
        <v>1.0530598196709189</v>
      </c>
      <c r="BI31" s="1868">
        <f>'2.54 GW Electrolyser H2 Prod.'!BH787</f>
        <v>1.0530598196709189</v>
      </c>
      <c r="BJ31" s="1868">
        <f>'2.54 GW Electrolyser H2 Prod.'!BI787</f>
        <v>1.0530598196709189</v>
      </c>
      <c r="BK31" s="1868">
        <f>'2.54 GW Electrolyser H2 Prod.'!BJ787</f>
        <v>1.0530598196709189</v>
      </c>
      <c r="BL31" s="1868">
        <f>'2.54 GW Electrolyser H2 Prod.'!BK787</f>
        <v>1.0530598196709189</v>
      </c>
      <c r="BM31" s="1868">
        <f>'2.54 GW Electrolyser H2 Prod.'!BL787</f>
        <v>1.0530598196709189</v>
      </c>
      <c r="BN31" s="1868">
        <f>'2.54 GW Electrolyser H2 Prod.'!BM787</f>
        <v>1.0530598196709189</v>
      </c>
      <c r="BO31" s="1879">
        <f>'2.54 GW Electrolyser H2 Prod.'!BN787</f>
        <v>1.0530598196709189</v>
      </c>
    </row>
    <row r="32" spans="1:67" x14ac:dyDescent="0.2">
      <c r="A32" s="4305"/>
      <c r="B32" s="4014"/>
      <c r="C32" s="4321"/>
      <c r="D32" s="4317"/>
      <c r="E32" s="292" t="str">
        <f>E31</f>
        <v>High Price Range</v>
      </c>
      <c r="F32" s="72">
        <f t="shared" ref="F32:F33" si="65">F6</f>
        <v>0.85</v>
      </c>
      <c r="G32" s="1869">
        <f>'2.54 GW Electrolyser H2 Prod.'!F788</f>
        <v>1.1319468215461495</v>
      </c>
      <c r="H32" s="1868">
        <f>'2.54 GW Electrolyser H2 Prod.'!G788</f>
        <v>0.33810799042172057</v>
      </c>
      <c r="I32" s="1868">
        <f>'2.54 GW Electrolyser H2 Prod.'!H788</f>
        <v>0.87796998123630043</v>
      </c>
      <c r="J32" s="1868">
        <f>'2.54 GW Electrolyser H2 Prod.'!I788</f>
        <v>1.0390768419220056</v>
      </c>
      <c r="K32" s="1868">
        <f>'2.54 GW Electrolyser H2 Prod.'!J788</f>
        <v>1.0952329536018452</v>
      </c>
      <c r="L32" s="1868">
        <f>'2.54 GW Electrolyser H2 Prod.'!K788</f>
        <v>1.1167776167212904</v>
      </c>
      <c r="M32" s="1868">
        <f>'2.54 GW Electrolyser H2 Prod.'!L788</f>
        <v>1.1255161686865773</v>
      </c>
      <c r="N32" s="1868">
        <f>'2.54 GW Electrolyser H2 Prod.'!M788</f>
        <v>1.1291781271766008</v>
      </c>
      <c r="O32" s="1868">
        <f>'2.54 GW Electrolyser H2 Prod.'!N788</f>
        <v>1.1307430923621382</v>
      </c>
      <c r="P32" s="1868">
        <f>'2.54 GW Electrolyser H2 Prod.'!O788</f>
        <v>1.1314200949356055</v>
      </c>
      <c r="Q32" s="1868">
        <f>'2.54 GW Electrolyser H2 Prod.'!P788</f>
        <v>1.1317152951018881</v>
      </c>
      <c r="R32" s="1868">
        <f>'2.54 GW Electrolyser H2 Prod.'!Q788</f>
        <v>1.1318447140732157</v>
      </c>
      <c r="S32" s="1868">
        <f>'2.54 GW Electrolyser H2 Prod.'!R788</f>
        <v>1.1319016752332303</v>
      </c>
      <c r="T32" s="1868">
        <f>'2.54 GW Electrolyser H2 Prod.'!S788</f>
        <v>1.1319268198698964</v>
      </c>
      <c r="U32" s="1868">
        <f>'2.54 GW Electrolyser H2 Prod.'!T788</f>
        <v>1.1319379454160448</v>
      </c>
      <c r="V32" s="1868">
        <f>'2.54 GW Electrolyser H2 Prod.'!U788</f>
        <v>1.1319428772787412</v>
      </c>
      <c r="W32" s="1868">
        <f>'2.54 GW Electrolyser H2 Prod.'!V788</f>
        <v>1.1319450668915119</v>
      </c>
      <c r="X32" s="1868">
        <f>'2.54 GW Electrolyser H2 Prod.'!W788</f>
        <v>1.1319460402535846</v>
      </c>
      <c r="Y32" s="1868">
        <f>'2.54 GW Electrolyser H2 Prod.'!X788</f>
        <v>1.1319464734023374</v>
      </c>
      <c r="Z32" s="1868">
        <f>'2.54 GW Electrolyser H2 Prod.'!Y788</f>
        <v>1.1319466663211375</v>
      </c>
      <c r="AA32" s="1868">
        <f>'2.54 GW Electrolyser H2 Prod.'!Z788</f>
        <v>1.1319467523049571</v>
      </c>
      <c r="AB32" s="1868">
        <f>'2.54 GW Electrolyser H2 Prod.'!AA788</f>
        <v>1.1319467906493075</v>
      </c>
      <c r="AC32" s="1868">
        <f>'2.54 GW Electrolyser H2 Prod.'!AB788</f>
        <v>1.1319468077562478</v>
      </c>
      <c r="AD32" s="1868">
        <f>'2.54 GW Electrolyser H2 Prod.'!AC788</f>
        <v>1.1319468153907031</v>
      </c>
      <c r="AE32" s="1868">
        <f>'2.54 GW Electrolyser H2 Prod.'!AD788</f>
        <v>1.1319468187984763</v>
      </c>
      <c r="AF32" s="1868">
        <f>'2.54 GW Electrolyser H2 Prod.'!AE788</f>
        <v>1.1319468203197407</v>
      </c>
      <c r="AG32" s="1868">
        <f>'2.54 GW Electrolyser H2 Prod.'!AF788</f>
        <v>1.1319468209988459</v>
      </c>
      <c r="AH32" s="1868">
        <f>'2.54 GW Electrolyser H2 Prod.'!AG788</f>
        <v>1.1319468213019737</v>
      </c>
      <c r="AI32" s="1868">
        <f>'2.54 GW Electrolyser H2 Prod.'!AH788</f>
        <v>1.1319468214372521</v>
      </c>
      <c r="AJ32" s="1868">
        <f>'2.54 GW Electrolyser H2 Prod.'!AI788</f>
        <v>1.1319468214976061</v>
      </c>
      <c r="AK32" s="1868">
        <f>'2.54 GW Electrolyser H2 Prod.'!AJ788</f>
        <v>1.1319468215245228</v>
      </c>
      <c r="AL32" s="1868">
        <f>'2.54 GW Electrolyser H2 Prod.'!AK788</f>
        <v>1.1319468215365207</v>
      </c>
      <c r="AM32" s="1868">
        <f>'2.54 GW Electrolyser H2 Prod.'!AL788</f>
        <v>1.1319468215418653</v>
      </c>
      <c r="AN32" s="1868">
        <f>'2.54 GW Electrolyser H2 Prod.'!AM788</f>
        <v>1.1319468215442456</v>
      </c>
      <c r="AO32" s="1868">
        <f>'2.54 GW Electrolyser H2 Prod.'!AN788</f>
        <v>1.1319468215453039</v>
      </c>
      <c r="AP32" s="1868">
        <f>'2.54 GW Electrolyser H2 Prod.'!AO788</f>
        <v>1.1319468215457746</v>
      </c>
      <c r="AQ32" s="1868">
        <f>'2.54 GW Electrolyser H2 Prod.'!AP788</f>
        <v>1.1319468215459834</v>
      </c>
      <c r="AR32" s="1868">
        <f>'2.54 GW Electrolyser H2 Prod.'!AQ788</f>
        <v>1.1319468215460762</v>
      </c>
      <c r="AS32" s="1868">
        <f>'2.54 GW Electrolyser H2 Prod.'!AR788</f>
        <v>1.131946821546117</v>
      </c>
      <c r="AT32" s="1868">
        <f>'2.54 GW Electrolyser H2 Prod.'!AS788</f>
        <v>1.1319468215461352</v>
      </c>
      <c r="AU32" s="1868">
        <f>'2.54 GW Electrolyser H2 Prod.'!AT788</f>
        <v>1.1319468215461432</v>
      </c>
      <c r="AV32" s="1868">
        <f>'2.54 GW Electrolyser H2 Prod.'!AU788</f>
        <v>1.1319468215461468</v>
      </c>
      <c r="AW32" s="1868">
        <f>'2.54 GW Electrolyser H2 Prod.'!AV788</f>
        <v>1.1319468215461481</v>
      </c>
      <c r="AX32" s="1868">
        <f>'2.54 GW Electrolyser H2 Prod.'!AW788</f>
        <v>1.1319468215461486</v>
      </c>
      <c r="AY32" s="1868">
        <f>'2.54 GW Electrolyser H2 Prod.'!AX788</f>
        <v>1.1319468215461495</v>
      </c>
      <c r="AZ32" s="1868">
        <f>'2.54 GW Electrolyser H2 Prod.'!AY788</f>
        <v>1.1319468215461495</v>
      </c>
      <c r="BA32" s="1868">
        <f>'2.54 GW Electrolyser H2 Prod.'!AZ788</f>
        <v>1.1319468215461495</v>
      </c>
      <c r="BB32" s="1868">
        <f>'2.54 GW Electrolyser H2 Prod.'!BA788</f>
        <v>1.1319468215461495</v>
      </c>
      <c r="BC32" s="1868">
        <f>'2.54 GW Electrolyser H2 Prod.'!BB788</f>
        <v>1.1319468215461495</v>
      </c>
      <c r="BD32" s="1868">
        <f>'2.54 GW Electrolyser H2 Prod.'!BC788</f>
        <v>1.1319468215461495</v>
      </c>
      <c r="BE32" s="1868">
        <f>'2.54 GW Electrolyser H2 Prod.'!BD788</f>
        <v>1.1319468215461495</v>
      </c>
      <c r="BF32" s="1868">
        <f>'2.54 GW Electrolyser H2 Prod.'!BE788</f>
        <v>1.1319468215461495</v>
      </c>
      <c r="BG32" s="1868">
        <f>'2.54 GW Electrolyser H2 Prod.'!BF788</f>
        <v>1.1319468215461495</v>
      </c>
      <c r="BH32" s="1868">
        <f>'2.54 GW Electrolyser H2 Prod.'!BG788</f>
        <v>1.1319468215461495</v>
      </c>
      <c r="BI32" s="1868">
        <f>'2.54 GW Electrolyser H2 Prod.'!BH788</f>
        <v>1.1319468215461495</v>
      </c>
      <c r="BJ32" s="1868">
        <f>'2.54 GW Electrolyser H2 Prod.'!BI788</f>
        <v>1.1319468215461495</v>
      </c>
      <c r="BK32" s="1868">
        <f>'2.54 GW Electrolyser H2 Prod.'!BJ788</f>
        <v>1.1319468215461495</v>
      </c>
      <c r="BL32" s="1868">
        <f>'2.54 GW Electrolyser H2 Prod.'!BK788</f>
        <v>1.1319468215461495</v>
      </c>
      <c r="BM32" s="1868">
        <f>'2.54 GW Electrolyser H2 Prod.'!BL788</f>
        <v>1.1319468215461495</v>
      </c>
      <c r="BN32" s="1868">
        <f>'2.54 GW Electrolyser H2 Prod.'!BM788</f>
        <v>1.1319468215461495</v>
      </c>
      <c r="BO32" s="1879">
        <f>'2.54 GW Electrolyser H2 Prod.'!BN788</f>
        <v>1.1319468215461495</v>
      </c>
    </row>
    <row r="33" spans="1:67" x14ac:dyDescent="0.2">
      <c r="A33" s="4305"/>
      <c r="B33" s="4014"/>
      <c r="C33" s="4321"/>
      <c r="D33" s="4318"/>
      <c r="E33" s="292" t="str">
        <f>E32</f>
        <v>High Price Range</v>
      </c>
      <c r="F33" s="72">
        <f t="shared" si="65"/>
        <v>0.9</v>
      </c>
      <c r="G33" s="1908">
        <f>'2.54 GW Electrolyser H2 Prod.'!F789</f>
        <v>1.2049451998870344</v>
      </c>
      <c r="H33" s="1877">
        <f>'2.54 GW Electrolyser H2 Prod.'!G789</f>
        <v>0.33810799042172057</v>
      </c>
      <c r="I33" s="1874">
        <f>'2.54 GW Electrolyser H2 Prod.'!H789</f>
        <v>0.92187706884164466</v>
      </c>
      <c r="J33" s="1874">
        <f>'2.54 GW Electrolyser H2 Prod.'!I789</f>
        <v>1.1002707772446896</v>
      </c>
      <c r="K33" s="1874">
        <f>'2.54 GW Electrolyser H2 Prod.'!J789</f>
        <v>1.163247522610499</v>
      </c>
      <c r="L33" s="1874">
        <f>'2.54 GW Electrolyser H2 Prod.'!K789</f>
        <v>1.1876211706238227</v>
      </c>
      <c r="M33" s="1874">
        <f>'2.54 GW Electrolyser H2 Prod.'!L789</f>
        <v>1.1975719431296312</v>
      </c>
      <c r="N33" s="1874">
        <f>'2.54 GW Electrolyser H2 Prod.'!M789</f>
        <v>1.2017622785433235</v>
      </c>
      <c r="O33" s="1874">
        <f>'2.54 GW Electrolyser H2 Prod.'!N789</f>
        <v>1.203559275065702</v>
      </c>
      <c r="P33" s="1874">
        <f>'2.54 GW Electrolyser H2 Prod.'!O789</f>
        <v>1.2043383985265255</v>
      </c>
      <c r="Q33" s="1874">
        <f>'2.54 GW Electrolyser H2 Prod.'!P789</f>
        <v>1.2046785291961251</v>
      </c>
      <c r="R33" s="1874">
        <f>'2.54 GW Electrolyser H2 Prod.'!Q789</f>
        <v>1.2048276896055135</v>
      </c>
      <c r="S33" s="1874">
        <f>'2.54 GW Electrolyser H2 Prod.'!R789</f>
        <v>1.2048933108717508</v>
      </c>
      <c r="T33" s="1874">
        <f>'2.54 GW Electrolyser H2 Prod.'!S789</f>
        <v>1.2049222489847056</v>
      </c>
      <c r="U33" s="1874">
        <f>'2.54 GW Electrolyser H2 Prod.'!T789</f>
        <v>1.2049350343390057</v>
      </c>
      <c r="V33" s="1874">
        <f>'2.54 GW Electrolyser H2 Prod.'!U789</f>
        <v>1.2049406918908803</v>
      </c>
      <c r="W33" s="1874">
        <f>'2.54 GW Electrolyser H2 Prod.'!V789</f>
        <v>1.2049431986733379</v>
      </c>
      <c r="X33" s="1874">
        <f>'2.54 GW Electrolyser H2 Prod.'!W789</f>
        <v>1.2049443106665407</v>
      </c>
      <c r="Y33" s="1874">
        <f>'2.54 GW Electrolyser H2 Prod.'!X789</f>
        <v>1.2049448044387518</v>
      </c>
      <c r="Z33" s="1874">
        <f>'2.54 GW Electrolyser H2 Prod.'!Y789</f>
        <v>1.2049450238925261</v>
      </c>
      <c r="AA33" s="1874">
        <f>'2.54 GW Electrolyser H2 Prod.'!Z789</f>
        <v>1.204945121506563</v>
      </c>
      <c r="AB33" s="1874">
        <f>'2.54 GW Electrolyser H2 Prod.'!AA789</f>
        <v>1.2049451649577088</v>
      </c>
      <c r="AC33" s="1874">
        <f>'2.54 GW Electrolyser H2 Prod.'!AB789</f>
        <v>1.2049451843121926</v>
      </c>
      <c r="AD33" s="1874">
        <f>'2.54 GW Electrolyser H2 Prod.'!AC789</f>
        <v>1.2049451929385748</v>
      </c>
      <c r="AE33" s="1874">
        <f>'2.54 GW Electrolyser H2 Prod.'!AD789</f>
        <v>1.2049451967855656</v>
      </c>
      <c r="AF33" s="1874">
        <f>'2.54 GW Electrolyser H2 Prod.'!AE789</f>
        <v>1.2049451985020503</v>
      </c>
      <c r="AG33" s="1874">
        <f>'2.54 GW Electrolyser H2 Prod.'!AF789</f>
        <v>1.204945199268296</v>
      </c>
      <c r="AH33" s="1874">
        <f>'2.54 GW Electrolyser H2 Prod.'!AG789</f>
        <v>1.2049451996105045</v>
      </c>
      <c r="AI33" s="1874">
        <f>'2.54 GW Electrolyser H2 Prod.'!AH789</f>
        <v>1.2049451997634004</v>
      </c>
      <c r="AJ33" s="1874">
        <f>'2.54 GW Electrolyser H2 Prod.'!AI789</f>
        <v>1.20494519983174</v>
      </c>
      <c r="AK33" s="1874">
        <f>'2.54 GW Electrolyser H2 Prod.'!AJ789</f>
        <v>1.2049451998622964</v>
      </c>
      <c r="AL33" s="1874">
        <f>'2.54 GW Electrolyser H2 Prod.'!AK789</f>
        <v>1.2049451998759642</v>
      </c>
      <c r="AM33" s="1874">
        <f>'2.54 GW Electrolyser H2 Prod.'!AL789</f>
        <v>1.2049451998820784</v>
      </c>
      <c r="AN33" s="1874">
        <f>'2.54 GW Electrolyser H2 Prod.'!AM789</f>
        <v>1.2049451998848149</v>
      </c>
      <c r="AO33" s="1874">
        <f>'2.54 GW Electrolyser H2 Prod.'!AN789</f>
        <v>1.2049451998860405</v>
      </c>
      <c r="AP33" s="1874">
        <f>'2.54 GW Electrolyser H2 Prod.'!AO789</f>
        <v>1.2049451998865894</v>
      </c>
      <c r="AQ33" s="1874">
        <f>'2.54 GW Electrolyser H2 Prod.'!AP789</f>
        <v>1.204945199886835</v>
      </c>
      <c r="AR33" s="1874">
        <f>'2.54 GW Electrolyser H2 Prod.'!AQ789</f>
        <v>1.2049451998869452</v>
      </c>
      <c r="AS33" s="1874">
        <f>'2.54 GW Electrolyser H2 Prod.'!AR789</f>
        <v>1.2049451998869944</v>
      </c>
      <c r="AT33" s="1874">
        <f>'2.54 GW Electrolyser H2 Prod.'!AS789</f>
        <v>1.2049451998870166</v>
      </c>
      <c r="AU33" s="1874">
        <f>'2.54 GW Electrolyser H2 Prod.'!AT789</f>
        <v>1.2049451998870264</v>
      </c>
      <c r="AV33" s="1874">
        <f>'2.54 GW Electrolyser H2 Prod.'!AU789</f>
        <v>1.2049451998870309</v>
      </c>
      <c r="AW33" s="1874">
        <f>'2.54 GW Electrolyser H2 Prod.'!AV789</f>
        <v>1.2049451998870331</v>
      </c>
      <c r="AX33" s="1874">
        <f>'2.54 GW Electrolyser H2 Prod.'!AW789</f>
        <v>1.204945199887034</v>
      </c>
      <c r="AY33" s="1874">
        <f>'2.54 GW Electrolyser H2 Prod.'!AX789</f>
        <v>1.2049451998870344</v>
      </c>
      <c r="AZ33" s="1874">
        <f>'2.54 GW Electrolyser H2 Prod.'!AY789</f>
        <v>1.2049451998870344</v>
      </c>
      <c r="BA33" s="1874">
        <f>'2.54 GW Electrolyser H2 Prod.'!AZ789</f>
        <v>1.2049451998870344</v>
      </c>
      <c r="BB33" s="1874">
        <f>'2.54 GW Electrolyser H2 Prod.'!BA789</f>
        <v>1.2049451998870344</v>
      </c>
      <c r="BC33" s="1874">
        <f>'2.54 GW Electrolyser H2 Prod.'!BB789</f>
        <v>1.2049451998870344</v>
      </c>
      <c r="BD33" s="1874">
        <f>'2.54 GW Electrolyser H2 Prod.'!BC789</f>
        <v>1.2049451998870344</v>
      </c>
      <c r="BE33" s="1874">
        <f>'2.54 GW Electrolyser H2 Prod.'!BD789</f>
        <v>1.2049451998870344</v>
      </c>
      <c r="BF33" s="1874">
        <f>'2.54 GW Electrolyser H2 Prod.'!BE789</f>
        <v>1.2049451998870344</v>
      </c>
      <c r="BG33" s="1874">
        <f>'2.54 GW Electrolyser H2 Prod.'!BF789</f>
        <v>1.2049451998870344</v>
      </c>
      <c r="BH33" s="1874">
        <f>'2.54 GW Electrolyser H2 Prod.'!BG789</f>
        <v>1.2049451998870344</v>
      </c>
      <c r="BI33" s="1874">
        <f>'2.54 GW Electrolyser H2 Prod.'!BH789</f>
        <v>1.2049451998870344</v>
      </c>
      <c r="BJ33" s="1874">
        <f>'2.54 GW Electrolyser H2 Prod.'!BI789</f>
        <v>1.2049451998870344</v>
      </c>
      <c r="BK33" s="1874">
        <f>'2.54 GW Electrolyser H2 Prod.'!BJ789</f>
        <v>1.2049451998870344</v>
      </c>
      <c r="BL33" s="1874">
        <f>'2.54 GW Electrolyser H2 Prod.'!BK789</f>
        <v>1.2049451998870344</v>
      </c>
      <c r="BM33" s="1874">
        <f>'2.54 GW Electrolyser H2 Prod.'!BL789</f>
        <v>1.2049451998870344</v>
      </c>
      <c r="BN33" s="1874">
        <f>'2.54 GW Electrolyser H2 Prod.'!BM789</f>
        <v>1.2049451998870344</v>
      </c>
      <c r="BO33" s="1880">
        <f>'2.54 GW Electrolyser H2 Prod.'!BN789</f>
        <v>1.2049451998870344</v>
      </c>
    </row>
    <row r="34" spans="1:67" ht="14.25" customHeight="1" x14ac:dyDescent="0.2">
      <c r="A34" s="4305"/>
      <c r="B34" s="4014"/>
      <c r="C34" s="4321"/>
      <c r="D34" s="4316" t="s">
        <v>1603</v>
      </c>
      <c r="E34" s="292" t="str">
        <f t="shared" ref="E34:E42" si="66">E33</f>
        <v>High Price Range</v>
      </c>
      <c r="F34" s="989">
        <f>F31</f>
        <v>0.8</v>
      </c>
      <c r="G34" s="1906">
        <f>'2.54 GW Electrolyser H2 Prod.'!F795</f>
        <v>2.9393817684499446E-2</v>
      </c>
      <c r="H34" s="1868">
        <f>'2.54 GW Electrolyser H2 Prod.'!F795</f>
        <v>2.9393817684499446E-2</v>
      </c>
      <c r="I34" s="1868">
        <f>'2.54 GW Electrolyser H2 Prod.'!G795</f>
        <v>0.24356653687110796</v>
      </c>
      <c r="J34" s="1868">
        <f>'2.54 GW Electrolyser H2 Prod.'!H795</f>
        <v>0.71623737873996141</v>
      </c>
      <c r="K34" s="1868">
        <f>'2.54 GW Electrolyser H2 Prod.'!I795</f>
        <v>0.8550886263557913</v>
      </c>
      <c r="L34" s="1868">
        <f>'2.54 GW Electrolyser H2 Prod.'!J795</f>
        <v>0.90295940048217127</v>
      </c>
      <c r="M34" s="1868">
        <f>'2.54 GW Electrolyser H2 Prod.'!K795</f>
        <v>0.92106754317431516</v>
      </c>
      <c r="N34" s="1868">
        <f>'2.54 GW Electrolyser H2 Prod.'!L795</f>
        <v>0.92825575178662145</v>
      </c>
      <c r="O34" s="1868">
        <f>'2.54 GW Electrolyser H2 Prod.'!M795</f>
        <v>0.93117031230514624</v>
      </c>
      <c r="P34" s="1868">
        <f>'2.54 GW Electrolyser H2 Prod.'!N795</f>
        <v>0.93235583611595096</v>
      </c>
      <c r="Q34" s="1868">
        <f>'2.54 GW Electrolyser H2 Prod.'!O795</f>
        <v>0.93283265639649549</v>
      </c>
      <c r="R34" s="1868">
        <f>'2.54 GW Electrolyser H2 Prod.'!P795</f>
        <v>0.93301939933335087</v>
      </c>
      <c r="S34" s="1868">
        <f>'2.54 GW Electrolyser H2 Prod.'!Q795</f>
        <v>0.93308905574044343</v>
      </c>
      <c r="T34" s="1868">
        <f>'2.54 GW Electrolyser H2 Prod.'!R795</f>
        <v>0.93311276969760337</v>
      </c>
      <c r="U34" s="1868">
        <f>'2.54 GW Electrolyser H2 Prod.'!S795</f>
        <v>0.93311933657131663</v>
      </c>
      <c r="V34" s="1868">
        <f>'2.54 GW Electrolyser H2 Prod.'!T795</f>
        <v>0.93312007129054209</v>
      </c>
      <c r="W34" s="1868">
        <f>'2.54 GW Electrolyser H2 Prod.'!U795</f>
        <v>0.9331191984740308</v>
      </c>
      <c r="X34" s="1868">
        <f>'2.54 GW Electrolyser H2 Prod.'!V795</f>
        <v>0.93311815357397965</v>
      </c>
      <c r="Y34" s="1868">
        <f>'2.54 GW Electrolyser H2 Prod.'!W795</f>
        <v>0.93311733044498069</v>
      </c>
      <c r="Z34" s="1868">
        <f>'2.54 GW Electrolyser H2 Prod.'!X795</f>
        <v>0.93311676939512678</v>
      </c>
      <c r="AA34" s="1868">
        <f>'2.54 GW Electrolyser H2 Prod.'!Y795</f>
        <v>0.93311641415932711</v>
      </c>
      <c r="AB34" s="1868">
        <f>'2.54 GW Electrolyser H2 Prod.'!Z795</f>
        <v>0.93311619903069776</v>
      </c>
      <c r="AC34" s="1868">
        <f>'2.54 GW Electrolyser H2 Prod.'!AA795</f>
        <v>0.93311607255798923</v>
      </c>
      <c r="AD34" s="1868">
        <f>'2.54 GW Electrolyser H2 Prod.'!AB795</f>
        <v>0.93311599975721782</v>
      </c>
      <c r="AE34" s="1868">
        <f>'2.54 GW Electrolyser H2 Prod.'!AC795</f>
        <v>0.93311595850422391</v>
      </c>
      <c r="AF34" s="1868">
        <f>'2.54 GW Electrolyser H2 Prod.'!AD795</f>
        <v>0.93311593540919291</v>
      </c>
      <c r="AG34" s="1868">
        <f>'2.54 GW Electrolyser H2 Prod.'!AE795</f>
        <v>0.93311592260302167</v>
      </c>
      <c r="AH34" s="1868">
        <f>'2.54 GW Electrolyser H2 Prod.'!AF795</f>
        <v>0.93311591555687112</v>
      </c>
      <c r="AI34" s="1868">
        <f>'2.54 GW Electrolyser H2 Prod.'!AG795</f>
        <v>0.93311591170466124</v>
      </c>
      <c r="AJ34" s="1868">
        <f>'2.54 GW Electrolyser H2 Prod.'!AH795</f>
        <v>0.93311590960983337</v>
      </c>
      <c r="AK34" s="1868">
        <f>'2.54 GW Electrolyser H2 Prod.'!AI795</f>
        <v>0.93311590847580983</v>
      </c>
      <c r="AL34" s="1868">
        <f>'2.54 GW Electrolyser H2 Prod.'!AJ795</f>
        <v>0.93311590786428456</v>
      </c>
      <c r="AM34" s="1868">
        <f>'2.54 GW Electrolyser H2 Prod.'!AK795</f>
        <v>0.93311590753562035</v>
      </c>
      <c r="AN34" s="1868">
        <f>'2.54 GW Electrolyser H2 Prod.'!AL795</f>
        <v>0.9331159073594939</v>
      </c>
      <c r="AO34" s="1868">
        <f>'2.54 GW Electrolyser H2 Prod.'!AM795</f>
        <v>0.93311590726535187</v>
      </c>
      <c r="AP34" s="1868">
        <f>'2.54 GW Electrolyser H2 Prod.'!AN795</f>
        <v>0.93311590721514559</v>
      </c>
      <c r="AQ34" s="1868">
        <f>'2.54 GW Electrolyser H2 Prod.'!AO795</f>
        <v>0.93311590718842341</v>
      </c>
      <c r="AR34" s="1868">
        <f>'2.54 GW Electrolyser H2 Prod.'!AP795</f>
        <v>0.93311590717422743</v>
      </c>
      <c r="AS34" s="1868">
        <f>'2.54 GW Electrolyser H2 Prod.'!AQ795</f>
        <v>0.93311590716669723</v>
      </c>
      <c r="AT34" s="1868">
        <f>'2.54 GW Electrolyser H2 Prod.'!AR795</f>
        <v>0.93311590716270887</v>
      </c>
      <c r="AU34" s="1868">
        <f>'2.54 GW Electrolyser H2 Prod.'!AS795</f>
        <v>0.93311590716059967</v>
      </c>
      <c r="AV34" s="1868">
        <f>'2.54 GW Electrolyser H2 Prod.'!AT795</f>
        <v>0.933115907159485</v>
      </c>
      <c r="AW34" s="1868">
        <f>'2.54 GW Electrolyser H2 Prod.'!AU795</f>
        <v>0.93311590715889658</v>
      </c>
      <c r="AX34" s="1868">
        <f>'2.54 GW Electrolyser H2 Prod.'!AV795</f>
        <v>0.93311590715858661</v>
      </c>
      <c r="AY34" s="1868">
        <f>'2.54 GW Electrolyser H2 Prod.'!AW795</f>
        <v>0.93311590715842319</v>
      </c>
      <c r="AZ34" s="1868">
        <f>'2.54 GW Electrolyser H2 Prod.'!AX795</f>
        <v>0.9331159071583377</v>
      </c>
      <c r="BA34" s="1868">
        <f>'2.54 GW Electrolyser H2 Prod.'!AY795</f>
        <v>0.93311590715829218</v>
      </c>
      <c r="BB34" s="1868">
        <f>'2.54 GW Electrolyser H2 Prod.'!AZ795</f>
        <v>0.93311590715826842</v>
      </c>
      <c r="BC34" s="1868">
        <f>'2.54 GW Electrolyser H2 Prod.'!BA795</f>
        <v>0.93311590715825599</v>
      </c>
      <c r="BD34" s="1868">
        <f>'2.54 GW Electrolyser H2 Prod.'!BB795</f>
        <v>0.93311590715824932</v>
      </c>
      <c r="BE34" s="1868">
        <f>'2.54 GW Electrolyser H2 Prod.'!BC795</f>
        <v>0.93311590715824599</v>
      </c>
      <c r="BF34" s="1868">
        <f>'2.54 GW Electrolyser H2 Prod.'!BD795</f>
        <v>0.933115907158244</v>
      </c>
      <c r="BG34" s="1868">
        <f>'2.54 GW Electrolyser H2 Prod.'!BE795</f>
        <v>0.93311590715824311</v>
      </c>
      <c r="BH34" s="1868">
        <f>'2.54 GW Electrolyser H2 Prod.'!BF795</f>
        <v>0.93311590715824266</v>
      </c>
      <c r="BI34" s="1868">
        <f>'2.54 GW Electrolyser H2 Prod.'!BG795</f>
        <v>0.93311590715824244</v>
      </c>
      <c r="BJ34" s="1868">
        <f>'2.54 GW Electrolyser H2 Prod.'!BH795</f>
        <v>0.933115907158242</v>
      </c>
      <c r="BK34" s="1868">
        <f>'2.54 GW Electrolyser H2 Prod.'!BI795</f>
        <v>2.607980647893382E-2</v>
      </c>
      <c r="BL34" s="1868">
        <f>'2.54 GW Electrolyser H2 Prod.'!BJ795</f>
        <v>2.6827710206136057E-2</v>
      </c>
      <c r="BM34" s="1868">
        <f>'2.54 GW Electrolyser H2 Prod.'!BK795</f>
        <v>2.7529836317410128E-2</v>
      </c>
      <c r="BN34" s="1868">
        <f>'2.54 GW Electrolyser H2 Prod.'!BL795</f>
        <v>2.8189557465606585E-2</v>
      </c>
      <c r="BO34" s="1879">
        <f>'2.54 GW Electrolyser H2 Prod.'!BM795</f>
        <v>2.8809948563615073E-2</v>
      </c>
    </row>
    <row r="35" spans="1:67" x14ac:dyDescent="0.2">
      <c r="A35" s="4305"/>
      <c r="B35" s="4014"/>
      <c r="C35" s="4321"/>
      <c r="D35" s="4317"/>
      <c r="E35" s="292" t="str">
        <f t="shared" si="66"/>
        <v>High Price Range</v>
      </c>
      <c r="F35" s="989">
        <f t="shared" ref="F35:F36" si="67">F32</f>
        <v>0.85</v>
      </c>
      <c r="G35" s="1871">
        <f>'2.54 GW Electrolyser H2 Prod.'!F796</f>
        <v>1.0212724588766577</v>
      </c>
      <c r="H35" s="1868">
        <f>'2.54 GW Electrolyser H2 Prod.'!F796</f>
        <v>1.0212724588766577</v>
      </c>
      <c r="I35" s="1868">
        <f>'2.54 GW Electrolyser H2 Prod.'!G796</f>
        <v>0.24356653687110796</v>
      </c>
      <c r="J35" s="1868">
        <f>'2.54 GW Electrolyser H2 Prod.'!H796</f>
        <v>0.76455078290034462</v>
      </c>
      <c r="K35" s="1868">
        <f>'2.54 GW Electrolyser H2 Prod.'!I796</f>
        <v>0.9244795287943941</v>
      </c>
      <c r="L35" s="1868">
        <f>'2.54 GW Electrolyser H2 Prod.'!J796</f>
        <v>0.98178346201036182</v>
      </c>
      <c r="M35" s="1868">
        <f>'2.54 GW Electrolyser H2 Prod.'!K796</f>
        <v>1.0044165317168243</v>
      </c>
      <c r="N35" s="1868">
        <f>'2.54 GW Electrolyser H2 Prod.'!L796</f>
        <v>1.0138839671919784</v>
      </c>
      <c r="O35" s="1868">
        <f>'2.54 GW Electrolyser H2 Prod.'!M796</f>
        <v>1.0179816896599263</v>
      </c>
      <c r="P35" s="1868">
        <f>'2.54 GW Electrolyser H2 Prod.'!N796</f>
        <v>1.0197922402081505</v>
      </c>
      <c r="Q35" s="1868">
        <f>'2.54 GW Electrolyser H2 Prod.'!O796</f>
        <v>1.0206024625670858</v>
      </c>
      <c r="R35" s="1868">
        <f>'2.54 GW Electrolyser H2 Prod.'!P796</f>
        <v>1.0209679640321978</v>
      </c>
      <c r="S35" s="1868">
        <f>'2.54 GW Electrolyser H2 Prod.'!Q796</f>
        <v>1.0211337071981017</v>
      </c>
      <c r="T35" s="1868">
        <f>'2.54 GW Electrolyser H2 Prod.'!R796</f>
        <v>1.021209125259003</v>
      </c>
      <c r="U35" s="1868">
        <f>'2.54 GW Electrolyser H2 Prod.'!S796</f>
        <v>1.0212435209434849</v>
      </c>
      <c r="V35" s="1868">
        <f>'2.54 GW Electrolyser H2 Prod.'!T796</f>
        <v>1.0212592306581505</v>
      </c>
      <c r="W35" s="1868">
        <f>'2.54 GW Electrolyser H2 Prod.'!U796</f>
        <v>1.0212664119427335</v>
      </c>
      <c r="X35" s="1868">
        <f>'2.54 GW Electrolyser H2 Prod.'!V796</f>
        <v>1.0212696958358838</v>
      </c>
      <c r="Y35" s="1868">
        <f>'2.54 GW Electrolyser H2 Prod.'!W796</f>
        <v>1.02127119738772</v>
      </c>
      <c r="Z35" s="1868">
        <f>'2.54 GW Electrolyser H2 Prod.'!X796</f>
        <v>1.0212718836366013</v>
      </c>
      <c r="AA35" s="1868">
        <f>'2.54 GW Electrolyser H2 Prod.'!Y796</f>
        <v>1.021272196996537</v>
      </c>
      <c r="AB35" s="1868">
        <f>'2.54 GW Electrolyser H2 Prod.'!Z796</f>
        <v>1.0212723399037342</v>
      </c>
      <c r="AC35" s="1868">
        <f>'2.54 GW Electrolyser H2 Prod.'!AA796</f>
        <v>1.0212724049666395</v>
      </c>
      <c r="AD35" s="1868">
        <f>'2.54 GW Electrolyser H2 Prod.'!AB796</f>
        <v>1.0212724345254371</v>
      </c>
      <c r="AE35" s="1868">
        <f>'2.54 GW Electrolyser H2 Prod.'!AC796</f>
        <v>1.021272447919046</v>
      </c>
      <c r="AF35" s="1868">
        <f>'2.54 GW Electrolyser H2 Prod.'!AD796</f>
        <v>1.0212724539685456</v>
      </c>
      <c r="AG35" s="1868">
        <f>'2.54 GW Electrolyser H2 Prod.'!AE796</f>
        <v>1.0212724566903986</v>
      </c>
      <c r="AH35" s="1868">
        <f>'2.54 GW Electrolyser H2 Prod.'!AF796</f>
        <v>1.0212724579093613</v>
      </c>
      <c r="AI35" s="1868">
        <f>'2.54 GW Electrolyser H2 Prod.'!AG796</f>
        <v>1.0212724584522084</v>
      </c>
      <c r="AJ35" s="1868">
        <f>'2.54 GW Electrolyser H2 Prod.'!AH796</f>
        <v>1.0212724586923145</v>
      </c>
      <c r="AK35" s="1868">
        <f>'2.54 GW Electrolyser H2 Prod.'!AI796</f>
        <v>1.0212724587976312</v>
      </c>
      <c r="AL35" s="1868">
        <f>'2.54 GW Electrolyser H2 Prod.'!AJ796</f>
        <v>1.0212724588433475</v>
      </c>
      <c r="AM35" s="1868">
        <f>'2.54 GW Electrolyser H2 Prod.'!AK796</f>
        <v>1.0212724588629318</v>
      </c>
      <c r="AN35" s="1868">
        <f>'2.54 GW Electrolyser H2 Prod.'!AL796</f>
        <v>1.021272458871179</v>
      </c>
      <c r="AO35" s="1868">
        <f>'2.54 GW Electrolyser H2 Prod.'!AM796</f>
        <v>1.0212724588745732</v>
      </c>
      <c r="AP35" s="1868">
        <f>'2.54 GW Electrolyser H2 Prod.'!AN796</f>
        <v>1.0212724588759254</v>
      </c>
      <c r="AQ35" s="1868">
        <f>'2.54 GW Electrolyser H2 Prod.'!AO796</f>
        <v>1.0212724588764384</v>
      </c>
      <c r="AR35" s="1868">
        <f>'2.54 GW Electrolyser H2 Prod.'!AP796</f>
        <v>1.0212724588766173</v>
      </c>
      <c r="AS35" s="1868">
        <f>'2.54 GW Electrolyser H2 Prod.'!AQ796</f>
        <v>1.0212724588766702</v>
      </c>
      <c r="AT35" s="1868">
        <f>'2.54 GW Electrolyser H2 Prod.'!AR796</f>
        <v>1.0212724588766795</v>
      </c>
      <c r="AU35" s="1868">
        <f>'2.54 GW Electrolyser H2 Prod.'!AS796</f>
        <v>1.0212724588766759</v>
      </c>
      <c r="AV35" s="1868">
        <f>'2.54 GW Electrolyser H2 Prod.'!AT796</f>
        <v>1.0212724588766702</v>
      </c>
      <c r="AW35" s="1868">
        <f>'2.54 GW Electrolyser H2 Prod.'!AU796</f>
        <v>1.0212724588766653</v>
      </c>
      <c r="AX35" s="1868">
        <f>'2.54 GW Electrolyser H2 Prod.'!AV796</f>
        <v>1.0212724588766626</v>
      </c>
      <c r="AY35" s="1868">
        <f>'2.54 GW Electrolyser H2 Prod.'!AW796</f>
        <v>1.0212724588766604</v>
      </c>
      <c r="AZ35" s="1868">
        <f>'2.54 GW Electrolyser H2 Prod.'!AX796</f>
        <v>1.0212724588766591</v>
      </c>
      <c r="BA35" s="1868">
        <f>'2.54 GW Electrolyser H2 Prod.'!AY796</f>
        <v>1.0212724588766586</v>
      </c>
      <c r="BB35" s="1868">
        <f>'2.54 GW Electrolyser H2 Prod.'!AZ796</f>
        <v>1.0212724588766582</v>
      </c>
      <c r="BC35" s="1868">
        <f>'2.54 GW Electrolyser H2 Prod.'!BA796</f>
        <v>1.0212724588766577</v>
      </c>
      <c r="BD35" s="1868">
        <f>'2.54 GW Electrolyser H2 Prod.'!BB796</f>
        <v>1.0212724588766577</v>
      </c>
      <c r="BE35" s="1868">
        <f>'2.54 GW Electrolyser H2 Prod.'!BC796</f>
        <v>1.0212724588766577</v>
      </c>
      <c r="BF35" s="1868">
        <f>'2.54 GW Electrolyser H2 Prod.'!BD796</f>
        <v>1.0212724588766577</v>
      </c>
      <c r="BG35" s="1868">
        <f>'2.54 GW Electrolyser H2 Prod.'!BE796</f>
        <v>1.0212724588766577</v>
      </c>
      <c r="BH35" s="1868">
        <f>'2.54 GW Electrolyser H2 Prod.'!BF796</f>
        <v>1.0212724588766577</v>
      </c>
      <c r="BI35" s="1868">
        <f>'2.54 GW Electrolyser H2 Prod.'!BG796</f>
        <v>1.0212724588766577</v>
      </c>
      <c r="BJ35" s="1868">
        <f>'2.54 GW Electrolyser H2 Prod.'!BH796</f>
        <v>1.0212724588766577</v>
      </c>
      <c r="BK35" s="1868">
        <f>'2.54 GW Electrolyser H2 Prod.'!BI796</f>
        <v>1.0212724588766577</v>
      </c>
      <c r="BL35" s="1868">
        <f>'2.54 GW Electrolyser H2 Prod.'!BJ796</f>
        <v>1.0212724588766577</v>
      </c>
      <c r="BM35" s="1868">
        <f>'2.54 GW Electrolyser H2 Prod.'!BK796</f>
        <v>1.0212724588766577</v>
      </c>
      <c r="BN35" s="1868">
        <f>'2.54 GW Electrolyser H2 Prod.'!BL796</f>
        <v>1.0212724588766577</v>
      </c>
      <c r="BO35" s="1879">
        <f>'2.54 GW Electrolyser H2 Prod.'!BM796</f>
        <v>1.0212724588766577</v>
      </c>
    </row>
    <row r="36" spans="1:67" x14ac:dyDescent="0.2">
      <c r="A36" s="4305"/>
      <c r="B36" s="4014"/>
      <c r="C36" s="4321"/>
      <c r="D36" s="4318"/>
      <c r="E36" s="292" t="str">
        <f t="shared" si="66"/>
        <v>High Price Range</v>
      </c>
      <c r="F36" s="989">
        <f t="shared" si="67"/>
        <v>0.9</v>
      </c>
      <c r="G36" s="1873">
        <f>'2.54 GW Electrolyser H2 Prod.'!F797</f>
        <v>1.1010159432090028</v>
      </c>
      <c r="H36" s="1877">
        <f>'2.54 GW Electrolyser H2 Prod.'!F797</f>
        <v>1.1010159432090028</v>
      </c>
      <c r="I36" s="1874">
        <f>'2.54 GW Electrolyser H2 Prod.'!G797</f>
        <v>0.24356653687110796</v>
      </c>
      <c r="J36" s="1874">
        <f>'2.54 GW Electrolyser H2 Prod.'!H797</f>
        <v>0.81090285227473191</v>
      </c>
      <c r="K36" s="1874">
        <f>'2.54 GW Electrolyser H2 Prod.'!I797</f>
        <v>0.98994211054098535</v>
      </c>
      <c r="L36" s="1874">
        <f>'2.54 GW Electrolyser H2 Prod.'!J797</f>
        <v>1.0551423089959489</v>
      </c>
      <c r="M36" s="1874">
        <f>'2.54 GW Electrolyser H2 Prod.'!K797</f>
        <v>1.0812214117295147</v>
      </c>
      <c r="N36" s="1874">
        <f>'2.54 GW Electrolyser H2 Prod.'!L797</f>
        <v>1.0922518060542754</v>
      </c>
      <c r="O36" s="1874">
        <f>'2.54 GW Electrolyser H2 Prod.'!M797</f>
        <v>1.0970749694820428</v>
      </c>
      <c r="P36" s="1874">
        <f>'2.54 GW Electrolyser H2 Prod.'!N797</f>
        <v>1.0992266697918072</v>
      </c>
      <c r="Q36" s="1874">
        <f>'2.54 GW Electrolyser H2 Prod.'!O797</f>
        <v>1.1001985090318498</v>
      </c>
      <c r="R36" s="1874">
        <f>'2.54 GW Electrolyser H2 Prod.'!P797</f>
        <v>1.1006409113339668</v>
      </c>
      <c r="S36" s="1874">
        <f>'2.54 GW Electrolyser H2 Prod.'!Q797</f>
        <v>1.1008433563320734</v>
      </c>
      <c r="T36" s="1874">
        <f>'2.54 GW Electrolyser H2 Prod.'!R797</f>
        <v>1.1009363355374662</v>
      </c>
      <c r="U36" s="1874">
        <f>'2.54 GW Electrolyser H2 Prod.'!S797</f>
        <v>1.1009791551643775</v>
      </c>
      <c r="V36" s="1874">
        <f>'2.54 GW Electrolyser H2 Prod.'!T797</f>
        <v>1.1009989166728245</v>
      </c>
      <c r="W36" s="1874">
        <f>'2.54 GW Electrolyser H2 Prod.'!U797</f>
        <v>1.1010080524939476</v>
      </c>
      <c r="X36" s="1874">
        <f>'2.54 GW Electrolyser H2 Prod.'!V797</f>
        <v>1.1010122821735169</v>
      </c>
      <c r="Y36" s="1874">
        <f>'2.54 GW Electrolyser H2 Prod.'!W797</f>
        <v>1.1010142428839393</v>
      </c>
      <c r="Z36" s="1874">
        <f>'2.54 GW Electrolyser H2 Prod.'!X797</f>
        <v>1.1010151527958598</v>
      </c>
      <c r="AA36" s="1874">
        <f>'2.54 GW Electrolyser H2 Prod.'!Y797</f>
        <v>1.1010155754764845</v>
      </c>
      <c r="AB36" s="1874">
        <f>'2.54 GW Electrolyser H2 Prod.'!Z797</f>
        <v>1.1010157719974969</v>
      </c>
      <c r="AC36" s="1874">
        <f>'2.54 GW Electrolyser H2 Prod.'!AA797</f>
        <v>1.1010158634409897</v>
      </c>
      <c r="AD36" s="1874">
        <f>'2.54 GW Electrolyser H2 Prod.'!AB797</f>
        <v>1.1010159060216682</v>
      </c>
      <c r="AE36" s="1874">
        <f>'2.54 GW Electrolyser H2 Prod.'!AC797</f>
        <v>1.1010159258625651</v>
      </c>
      <c r="AF36" s="1874">
        <f>'2.54 GW Electrolyser H2 Prod.'!AD797</f>
        <v>1.1010159351132818</v>
      </c>
      <c r="AG36" s="1874">
        <f>'2.54 GW Electrolyser H2 Prod.'!AE797</f>
        <v>1.1010159394288106</v>
      </c>
      <c r="AH36" s="1874">
        <f>'2.54 GW Electrolyser H2 Prod.'!AF797</f>
        <v>1.101015941443086</v>
      </c>
      <c r="AI36" s="1874">
        <f>'2.54 GW Electrolyser H2 Prod.'!AG797</f>
        <v>1.1010159423837043</v>
      </c>
      <c r="AJ36" s="1874">
        <f>'2.54 GW Electrolyser H2 Prod.'!AH797</f>
        <v>1.1010159428231479</v>
      </c>
      <c r="AK36" s="1874">
        <f>'2.54 GW Electrolyser H2 Prod.'!AI797</f>
        <v>1.1010159430285356</v>
      </c>
      <c r="AL36" s="1874">
        <f>'2.54 GW Electrolyser H2 Prod.'!AJ797</f>
        <v>1.1010159431245676</v>
      </c>
      <c r="AM36" s="1874">
        <f>'2.54 GW Electrolyser H2 Prod.'!AK797</f>
        <v>1.101015943169485</v>
      </c>
      <c r="AN36" s="1874">
        <f>'2.54 GW Electrolyser H2 Prod.'!AL797</f>
        <v>1.1010159431905016</v>
      </c>
      <c r="AO36" s="1874">
        <f>'2.54 GW Electrolyser H2 Prod.'!AM797</f>
        <v>1.1010159432003386</v>
      </c>
      <c r="AP36" s="1874">
        <f>'2.54 GW Electrolyser H2 Prod.'!AN797</f>
        <v>1.1010159432049442</v>
      </c>
      <c r="AQ36" s="1874">
        <f>'2.54 GW Electrolyser H2 Prod.'!AO797</f>
        <v>1.1010159432071007</v>
      </c>
      <c r="AR36" s="1874">
        <f>'2.54 GW Electrolyser H2 Prod.'!AP797</f>
        <v>1.1010159432081115</v>
      </c>
      <c r="AS36" s="1874">
        <f>'2.54 GW Electrolyser H2 Prod.'!AQ797</f>
        <v>1.1010159432085849</v>
      </c>
      <c r="AT36" s="1874">
        <f>'2.54 GW Electrolyser H2 Prod.'!AR797</f>
        <v>1.1010159432088065</v>
      </c>
      <c r="AU36" s="1874">
        <f>'2.54 GW Electrolyser H2 Prod.'!AS797</f>
        <v>1.1010159432089108</v>
      </c>
      <c r="AV36" s="1874">
        <f>'2.54 GW Electrolyser H2 Prod.'!AT797</f>
        <v>1.1010159432089592</v>
      </c>
      <c r="AW36" s="1874">
        <f>'2.54 GW Electrolyser H2 Prod.'!AU797</f>
        <v>1.1010159432089823</v>
      </c>
      <c r="AX36" s="1874">
        <f>'2.54 GW Electrolyser H2 Prod.'!AV797</f>
        <v>1.101015943208993</v>
      </c>
      <c r="AY36" s="1874">
        <f>'2.54 GW Electrolyser H2 Prod.'!AW797</f>
        <v>1.1010159432089979</v>
      </c>
      <c r="AZ36" s="1874">
        <f>'2.54 GW Electrolyser H2 Prod.'!AX797</f>
        <v>1.1010159432090005</v>
      </c>
      <c r="BA36" s="1874">
        <f>'2.54 GW Electrolyser H2 Prod.'!AY797</f>
        <v>1.1010159432090014</v>
      </c>
      <c r="BB36" s="1874">
        <f>'2.54 GW Electrolyser H2 Prod.'!AZ797</f>
        <v>1.1010159432090019</v>
      </c>
      <c r="BC36" s="1874">
        <f>'2.54 GW Electrolyser H2 Prod.'!BA797</f>
        <v>1.1010159432090023</v>
      </c>
      <c r="BD36" s="1874">
        <f>'2.54 GW Electrolyser H2 Prod.'!BB797</f>
        <v>1.1010159432090023</v>
      </c>
      <c r="BE36" s="1874">
        <f>'2.54 GW Electrolyser H2 Prod.'!BC797</f>
        <v>1.1010159432090023</v>
      </c>
      <c r="BF36" s="1874">
        <f>'2.54 GW Electrolyser H2 Prod.'!BD797</f>
        <v>1.1010159432090023</v>
      </c>
      <c r="BG36" s="1874">
        <f>'2.54 GW Electrolyser H2 Prod.'!BE797</f>
        <v>1.1010159432090023</v>
      </c>
      <c r="BH36" s="1874">
        <f>'2.54 GW Electrolyser H2 Prod.'!BF797</f>
        <v>1.1010159432090023</v>
      </c>
      <c r="BI36" s="1874">
        <f>'2.54 GW Electrolyser H2 Prod.'!BG797</f>
        <v>1.1010159432090028</v>
      </c>
      <c r="BJ36" s="1874">
        <f>'2.54 GW Electrolyser H2 Prod.'!BH797</f>
        <v>1.1010159432090028</v>
      </c>
      <c r="BK36" s="1874">
        <f>'2.54 GW Electrolyser H2 Prod.'!BI797</f>
        <v>1.1010159432090028</v>
      </c>
      <c r="BL36" s="1874">
        <f>'2.54 GW Electrolyser H2 Prod.'!BJ797</f>
        <v>1.1010159432090023</v>
      </c>
      <c r="BM36" s="1874">
        <f>'2.54 GW Electrolyser H2 Prod.'!BK797</f>
        <v>1.1010159432090028</v>
      </c>
      <c r="BN36" s="1874">
        <f>'2.54 GW Electrolyser H2 Prod.'!BL797</f>
        <v>1.1010159432090028</v>
      </c>
      <c r="BO36" s="1880">
        <f>'2.54 GW Electrolyser H2 Prod.'!BM797</f>
        <v>1.1010159432090023</v>
      </c>
    </row>
    <row r="37" spans="1:67" ht="14.25" customHeight="1" x14ac:dyDescent="0.2">
      <c r="A37" s="4305"/>
      <c r="B37" s="4014"/>
      <c r="C37" s="4321"/>
      <c r="D37" s="4316" t="s">
        <v>1604</v>
      </c>
      <c r="E37" s="292" t="str">
        <f t="shared" si="66"/>
        <v>High Price Range</v>
      </c>
      <c r="F37" s="989">
        <f>F31</f>
        <v>0.8</v>
      </c>
      <c r="G37" s="1871">
        <f>'2.54 GW Electrolyser H2 Prod.'!F803</f>
        <v>1.0517407044994043</v>
      </c>
      <c r="H37" s="1868">
        <f>'2.54 GW Electrolyser H2 Prod.'!G803</f>
        <v>0.33704489950022087</v>
      </c>
      <c r="I37" s="1868">
        <f>'2.54 GW Electrolyser H2 Prod.'!H803</f>
        <v>0.83111265919831201</v>
      </c>
      <c r="J37" s="1868">
        <f>'2.54 GW Electrolyser H2 Prod.'!I803</f>
        <v>0.97344107389320422</v>
      </c>
      <c r="K37" s="1868">
        <f>'2.54 GW Electrolyser H2 Prod.'!J803</f>
        <v>1.0217199849732497</v>
      </c>
      <c r="L37" s="1868">
        <f>'2.54 GW Electrolyser H2 Prod.'!K803</f>
        <v>1.0397463487499063</v>
      </c>
      <c r="M37" s="1868">
        <f>'2.54 GW Electrolyser H2 Prod.'!L803</f>
        <v>1.0468447204180014</v>
      </c>
      <c r="N37" s="1868">
        <f>'2.54 GW Electrolyser H2 Prod.'!M803</f>
        <v>1.0497220585392228</v>
      </c>
      <c r="O37" s="1868">
        <f>'2.54 GW Electrolyser H2 Prod.'!N803</f>
        <v>1.0509059844399253</v>
      </c>
      <c r="P37" s="1868">
        <f>'2.54 GW Electrolyser H2 Prod.'!O803</f>
        <v>1.0513962928669187</v>
      </c>
      <c r="Q37" s="1868">
        <f>'2.54 GW Electrolyser H2 Prod.'!P803</f>
        <v>1.0515995189380281</v>
      </c>
      <c r="R37" s="1868">
        <f>'2.54 GW Electrolyser H2 Prod.'!Q803</f>
        <v>1.0516834618990374</v>
      </c>
      <c r="S37" s="1868">
        <f>'2.54 GW Electrolyser H2 Prod.'!R803</f>
        <v>1.0517178780433962</v>
      </c>
      <c r="T37" s="1868">
        <f>'2.54 GW Electrolyser H2 Prod.'!S803</f>
        <v>1.0517318226581165</v>
      </c>
      <c r="U37" s="1868">
        <f>'2.54 GW Electrolyser H2 Prod.'!T803</f>
        <v>1.051737374795497</v>
      </c>
      <c r="V37" s="1868">
        <f>'2.54 GW Electrolyser H2 Prod.'!U803</f>
        <v>1.0517395293177172</v>
      </c>
      <c r="W37" s="1868">
        <f>'2.54 GW Electrolyser H2 Prod.'!V803</f>
        <v>1.0517403333403332</v>
      </c>
      <c r="X37" s="1868">
        <f>'2.54 GW Electrolyser H2 Prod.'!W803</f>
        <v>1.0517406148078012</v>
      </c>
      <c r="Y37" s="1868">
        <f>'2.54 GW Electrolyser H2 Prod.'!X803</f>
        <v>1.0517407022122724</v>
      </c>
      <c r="Z37" s="1868">
        <f>'2.54 GW Electrolyser H2 Prod.'!Y803</f>
        <v>1.0517407222695416</v>
      </c>
      <c r="AA37" s="1868">
        <f>'2.54 GW Electrolyser H2 Prod.'!Z803</f>
        <v>1.0517407217970884</v>
      </c>
      <c r="AB37" s="1868">
        <f>'2.54 GW Electrolyser H2 Prod.'!AA803</f>
        <v>1.0517407168916293</v>
      </c>
      <c r="AC37" s="1868">
        <f>'2.54 GW Electrolyser H2 Prod.'!AB803</f>
        <v>1.0517407123612075</v>
      </c>
      <c r="AD37" s="1868">
        <f>'2.54 GW Electrolyser H2 Prod.'!AC803</f>
        <v>1.0517407091711735</v>
      </c>
      <c r="AE37" s="1868">
        <f>'2.54 GW Electrolyser H2 Prod.'!AD803</f>
        <v>1.0517407071645324</v>
      </c>
      <c r="AF37" s="1868">
        <f>'2.54 GW Electrolyser H2 Prod.'!AE803</f>
        <v>1.0517407059780948</v>
      </c>
      <c r="AG37" s="1868">
        <f>'2.54 GW Electrolyser H2 Prod.'!AF803</f>
        <v>1.0517407053034886</v>
      </c>
      <c r="AH37" s="1868">
        <f>'2.54 GW Electrolyser H2 Prod.'!AG803</f>
        <v>1.0517407049300616</v>
      </c>
      <c r="AI37" s="1868">
        <f>'2.54 GW Electrolyser H2 Prod.'!AH803</f>
        <v>1.0517407047273442</v>
      </c>
      <c r="AJ37" s="1868">
        <f>'2.54 GW Electrolyser H2 Prod.'!AI803</f>
        <v>1.0517407046189118</v>
      </c>
      <c r="AK37" s="1868">
        <f>'2.54 GW Electrolyser H2 Prod.'!AJ803</f>
        <v>1.051740704561579</v>
      </c>
      <c r="AL37" s="1868">
        <f>'2.54 GW Electrolyser H2 Prod.'!AK803</f>
        <v>1.0517407045315443</v>
      </c>
      <c r="AM37" s="1868">
        <f>'2.54 GW Electrolyser H2 Prod.'!AL803</f>
        <v>1.0517407045159288</v>
      </c>
      <c r="AN37" s="1868">
        <f>'2.54 GW Electrolyser H2 Prod.'!AM803</f>
        <v>1.0517407045078611</v>
      </c>
      <c r="AO37" s="1868">
        <f>'2.54 GW Electrolyser H2 Prod.'!AN803</f>
        <v>1.051740704503715</v>
      </c>
      <c r="AP37" s="1868">
        <f>'2.54 GW Electrolyser H2 Prod.'!AO803</f>
        <v>1.0517407045015945</v>
      </c>
      <c r="AQ37" s="1868">
        <f>'2.54 GW Electrolyser H2 Prod.'!AP803</f>
        <v>1.0517407045005136</v>
      </c>
      <c r="AR37" s="1868">
        <f>'2.54 GW Electrolyser H2 Prod.'!AQ803</f>
        <v>1.0517407044999647</v>
      </c>
      <c r="AS37" s="1868">
        <f>'2.54 GW Electrolyser H2 Prod.'!AR803</f>
        <v>1.0517407044996867</v>
      </c>
      <c r="AT37" s="1868">
        <f>'2.54 GW Electrolyser H2 Prod.'!AS803</f>
        <v>1.0517407044995464</v>
      </c>
      <c r="AU37" s="1868">
        <f>'2.54 GW Electrolyser H2 Prod.'!AT803</f>
        <v>1.0517407044994758</v>
      </c>
      <c r="AV37" s="1868">
        <f>'2.54 GW Electrolyser H2 Prod.'!AU803</f>
        <v>1.0517407044994402</v>
      </c>
      <c r="AW37" s="1868">
        <f>'2.54 GW Electrolyser H2 Prod.'!AV803</f>
        <v>1.051740704499422</v>
      </c>
      <c r="AX37" s="1868">
        <f>'2.54 GW Electrolyser H2 Prod.'!AW803</f>
        <v>1.0517407044994131</v>
      </c>
      <c r="AY37" s="1868">
        <f>'2.54 GW Electrolyser H2 Prod.'!AX803</f>
        <v>1.0517407044994087</v>
      </c>
      <c r="AZ37" s="1868">
        <f>'2.54 GW Electrolyser H2 Prod.'!AY803</f>
        <v>1.0517407044994065</v>
      </c>
      <c r="BA37" s="1868">
        <f>'2.54 GW Electrolyser H2 Prod.'!AZ803</f>
        <v>1.0517407044994056</v>
      </c>
      <c r="BB37" s="1868">
        <f>'2.54 GW Electrolyser H2 Prod.'!BA803</f>
        <v>1.0517407044994047</v>
      </c>
      <c r="BC37" s="1868">
        <f>'2.54 GW Electrolyser H2 Prod.'!BB803</f>
        <v>1.0517407044994047</v>
      </c>
      <c r="BD37" s="1868">
        <f>'2.54 GW Electrolyser H2 Prod.'!BC803</f>
        <v>1.0517407044994047</v>
      </c>
      <c r="BE37" s="1868">
        <f>'2.54 GW Electrolyser H2 Prod.'!BD803</f>
        <v>1.0517407044994043</v>
      </c>
      <c r="BF37" s="1868">
        <f>'2.54 GW Electrolyser H2 Prod.'!BE803</f>
        <v>1.0517407044994043</v>
      </c>
      <c r="BG37" s="1868">
        <f>'2.54 GW Electrolyser H2 Prod.'!BF803</f>
        <v>1.0517407044994043</v>
      </c>
      <c r="BH37" s="1868">
        <f>'2.54 GW Electrolyser H2 Prod.'!BG803</f>
        <v>1.0517407044994043</v>
      </c>
      <c r="BI37" s="1868">
        <f>'2.54 GW Electrolyser H2 Prod.'!BH803</f>
        <v>1.0517407044994043</v>
      </c>
      <c r="BJ37" s="1868">
        <f>'2.54 GW Electrolyser H2 Prod.'!BI803</f>
        <v>1.0517407044994043</v>
      </c>
      <c r="BK37" s="1868">
        <f>'2.54 GW Electrolyser H2 Prod.'!BJ803</f>
        <v>1.0517407044994043</v>
      </c>
      <c r="BL37" s="1868">
        <f>'2.54 GW Electrolyser H2 Prod.'!BK803</f>
        <v>1.0517407044994043</v>
      </c>
      <c r="BM37" s="1868">
        <f>'2.54 GW Electrolyser H2 Prod.'!BL803</f>
        <v>1.0517407044994043</v>
      </c>
      <c r="BN37" s="1868">
        <f>'2.54 GW Electrolyser H2 Prod.'!BM803</f>
        <v>1.0517407044994043</v>
      </c>
      <c r="BO37" s="1879">
        <f>'2.54 GW Electrolyser H2 Prod.'!BN803</f>
        <v>1.0517407044994043</v>
      </c>
    </row>
    <row r="38" spans="1:67" x14ac:dyDescent="0.2">
      <c r="A38" s="4305"/>
      <c r="B38" s="4014"/>
      <c r="C38" s="4321"/>
      <c r="D38" s="4317"/>
      <c r="E38" s="292" t="str">
        <f t="shared" si="66"/>
        <v>High Price Range</v>
      </c>
      <c r="F38" s="989">
        <f t="shared" ref="F38:F39" si="68">F32</f>
        <v>0.85</v>
      </c>
      <c r="G38" s="1873">
        <f>'2.54 GW Electrolyser H2 Prod.'!F804</f>
        <v>1.1307178148584409</v>
      </c>
      <c r="H38" s="1868">
        <f>'2.54 GW Electrolyser H2 Prod.'!G804</f>
        <v>0.33704489950022087</v>
      </c>
      <c r="I38" s="1868">
        <f>'2.54 GW Electrolyser H2 Prod.'!H804</f>
        <v>0.87670446735285479</v>
      </c>
      <c r="J38" s="1868">
        <f>'2.54 GW Electrolyser H2 Prod.'!I804</f>
        <v>1.0378020954694693</v>
      </c>
      <c r="K38" s="1868">
        <f>'2.54 GW Electrolyser H2 Prod.'!J804</f>
        <v>1.093972580821823</v>
      </c>
      <c r="L38" s="1868">
        <f>'2.54 GW Electrolyser H2 Prod.'!K804</f>
        <v>1.1155299291548917</v>
      </c>
      <c r="M38" s="1868">
        <f>'2.54 GW Electrolyser H2 Prod.'!L804</f>
        <v>1.1242767344796905</v>
      </c>
      <c r="N38" s="1868">
        <f>'2.54 GW Electrolyser H2 Prod.'!M804</f>
        <v>1.1279435259926944</v>
      </c>
      <c r="O38" s="1868">
        <f>'2.54 GW Electrolyser H2 Prod.'!N804</f>
        <v>1.129511166563439</v>
      </c>
      <c r="P38" s="1868">
        <f>'2.54 GW Electrolyser H2 Prod.'!O804</f>
        <v>1.1301895966945223</v>
      </c>
      <c r="Q38" s="1868">
        <f>'2.54 GW Electrolyser H2 Prod.'!P804</f>
        <v>1.1304855386563242</v>
      </c>
      <c r="R38" s="1868">
        <f>'2.54 GW Electrolyser H2 Prod.'!Q804</f>
        <v>1.1306153354013921</v>
      </c>
      <c r="S38" s="1868">
        <f>'2.54 GW Electrolyser H2 Prod.'!R804</f>
        <v>1.13067248594405</v>
      </c>
      <c r="T38" s="1868">
        <f>'2.54 GW Electrolyser H2 Prod.'!S804</f>
        <v>1.1306977243327614</v>
      </c>
      <c r="U38" s="1868">
        <f>'2.54 GW Electrolyser H2 Prod.'!T804</f>
        <v>1.1307088958163027</v>
      </c>
      <c r="V38" s="1868">
        <f>'2.54 GW Electrolyser H2 Prod.'!U804</f>
        <v>1.1307138499970528</v>
      </c>
      <c r="W38" s="1868">
        <f>'2.54 GW Electrolyser H2 Prod.'!V804</f>
        <v>1.1307160503751255</v>
      </c>
      <c r="X38" s="1868">
        <f>'2.54 GW Electrolyser H2 Prod.'!W804</f>
        <v>1.1307170288979904</v>
      </c>
      <c r="Y38" s="1868">
        <f>'2.54 GW Electrolyser H2 Prod.'!X804</f>
        <v>1.1307174645074838</v>
      </c>
      <c r="Z38" s="1868">
        <f>'2.54 GW Electrolyser H2 Prod.'!Y804</f>
        <v>1.1307176585940013</v>
      </c>
      <c r="AA38" s="1868">
        <f>'2.54 GW Electrolyser H2 Prod.'!Z804</f>
        <v>1.1307177451295631</v>
      </c>
      <c r="AB38" s="1868">
        <f>'2.54 GW Electrolyser H2 Prod.'!AA804</f>
        <v>1.1307177837335831</v>
      </c>
      <c r="AC38" s="1868">
        <f>'2.54 GW Electrolyser H2 Prod.'!AB804</f>
        <v>1.1307178009622856</v>
      </c>
      <c r="AD38" s="1868">
        <f>'2.54 GW Electrolyser H2 Prod.'!AC804</f>
        <v>1.1307178086536402</v>
      </c>
      <c r="AE38" s="1868">
        <f>'2.54 GW Electrolyser H2 Prod.'!AD804</f>
        <v>1.1307178120879149</v>
      </c>
      <c r="AF38" s="1868">
        <f>'2.54 GW Electrolyser H2 Prod.'!AE804</f>
        <v>1.1307178136214833</v>
      </c>
      <c r="AG38" s="1868">
        <f>'2.54 GW Electrolyser H2 Prod.'!AF804</f>
        <v>1.1307178143062835</v>
      </c>
      <c r="AH38" s="1868">
        <f>'2.54 GW Electrolyser H2 Prod.'!AG804</f>
        <v>1.1307178146120385</v>
      </c>
      <c r="AI38" s="1868">
        <f>'2.54 GW Electrolyser H2 Prod.'!AH804</f>
        <v>1.1307178147485257</v>
      </c>
      <c r="AJ38" s="1868">
        <f>'2.54 GW Electrolyser H2 Prod.'!AI804</f>
        <v>1.1307178148094339</v>
      </c>
      <c r="AK38" s="1868">
        <f>'2.54 GW Electrolyser H2 Prod.'!AJ804</f>
        <v>1.1307178148366037</v>
      </c>
      <c r="AL38" s="1868">
        <f>'2.54 GW Electrolyser H2 Prod.'!AK804</f>
        <v>1.1307178148487171</v>
      </c>
      <c r="AM38" s="1868">
        <f>'2.54 GW Electrolyser H2 Prod.'!AL804</f>
        <v>1.130717814854115</v>
      </c>
      <c r="AN38" s="1868">
        <f>'2.54 GW Electrolyser H2 Prod.'!AM804</f>
        <v>1.130717814856518</v>
      </c>
      <c r="AO38" s="1868">
        <f>'2.54 GW Electrolyser H2 Prod.'!AN804</f>
        <v>1.1307178148575874</v>
      </c>
      <c r="AP38" s="1868">
        <f>'2.54 GW Electrolyser H2 Prod.'!AO804</f>
        <v>1.1307178148580626</v>
      </c>
      <c r="AQ38" s="1868">
        <f>'2.54 GW Electrolyser H2 Prod.'!AP804</f>
        <v>1.1307178148582735</v>
      </c>
      <c r="AR38" s="1868">
        <f>'2.54 GW Electrolyser H2 Prod.'!AQ804</f>
        <v>1.1307178148583676</v>
      </c>
      <c r="AS38" s="1868">
        <f>'2.54 GW Electrolyser H2 Prod.'!AR804</f>
        <v>1.1307178148584089</v>
      </c>
      <c r="AT38" s="1868">
        <f>'2.54 GW Electrolyser H2 Prod.'!AS804</f>
        <v>1.1307178148584267</v>
      </c>
      <c r="AU38" s="1868">
        <f>'2.54 GW Electrolyser H2 Prod.'!AT804</f>
        <v>1.1307178148584351</v>
      </c>
      <c r="AV38" s="1868">
        <f>'2.54 GW Electrolyser H2 Prod.'!AU804</f>
        <v>1.1307178148584387</v>
      </c>
      <c r="AW38" s="1868">
        <f>'2.54 GW Electrolyser H2 Prod.'!AV804</f>
        <v>1.13071781485844</v>
      </c>
      <c r="AX38" s="1868">
        <f>'2.54 GW Electrolyser H2 Prod.'!AW804</f>
        <v>1.1307178148584405</v>
      </c>
      <c r="AY38" s="1868">
        <f>'2.54 GW Electrolyser H2 Prod.'!AX804</f>
        <v>1.1307178148584409</v>
      </c>
      <c r="AZ38" s="1868">
        <f>'2.54 GW Electrolyser H2 Prod.'!AY804</f>
        <v>1.1307178148584409</v>
      </c>
      <c r="BA38" s="1868">
        <f>'2.54 GW Electrolyser H2 Prod.'!AZ804</f>
        <v>1.1307178148584409</v>
      </c>
      <c r="BB38" s="1868">
        <f>'2.54 GW Electrolyser H2 Prod.'!BA804</f>
        <v>1.1307178148584409</v>
      </c>
      <c r="BC38" s="1868">
        <f>'2.54 GW Electrolyser H2 Prod.'!BB804</f>
        <v>1.1307178148584409</v>
      </c>
      <c r="BD38" s="1868">
        <f>'2.54 GW Electrolyser H2 Prod.'!BC804</f>
        <v>1.1307178148584409</v>
      </c>
      <c r="BE38" s="1868">
        <f>'2.54 GW Electrolyser H2 Prod.'!BD804</f>
        <v>1.1307178148584409</v>
      </c>
      <c r="BF38" s="1868">
        <f>'2.54 GW Electrolyser H2 Prod.'!BE804</f>
        <v>1.1307178148584409</v>
      </c>
      <c r="BG38" s="1868">
        <f>'2.54 GW Electrolyser H2 Prod.'!BF804</f>
        <v>1.1307178148584409</v>
      </c>
      <c r="BH38" s="1868">
        <f>'2.54 GW Electrolyser H2 Prod.'!BG804</f>
        <v>1.1307178148584409</v>
      </c>
      <c r="BI38" s="1868">
        <f>'2.54 GW Electrolyser H2 Prod.'!BH804</f>
        <v>1.1307178148584409</v>
      </c>
      <c r="BJ38" s="1868">
        <f>'2.54 GW Electrolyser H2 Prod.'!BI804</f>
        <v>1.1307178148584409</v>
      </c>
      <c r="BK38" s="1868">
        <f>'2.54 GW Electrolyser H2 Prod.'!BJ804</f>
        <v>1.1307178148584409</v>
      </c>
      <c r="BL38" s="1868">
        <f>'2.54 GW Electrolyser H2 Prod.'!BK804</f>
        <v>1.1307178148584409</v>
      </c>
      <c r="BM38" s="1868">
        <f>'2.54 GW Electrolyser H2 Prod.'!BL804</f>
        <v>1.1307178148584409</v>
      </c>
      <c r="BN38" s="1868">
        <f>'2.54 GW Electrolyser H2 Prod.'!BM804</f>
        <v>1.1307178148584409</v>
      </c>
      <c r="BO38" s="1879">
        <f>'2.54 GW Electrolyser H2 Prod.'!BN804</f>
        <v>1.1307178148584409</v>
      </c>
    </row>
    <row r="39" spans="1:67" x14ac:dyDescent="0.2">
      <c r="A39" s="4305"/>
      <c r="B39" s="4014"/>
      <c r="C39" s="4321"/>
      <c r="D39" s="4318"/>
      <c r="E39" s="292" t="str">
        <f t="shared" si="66"/>
        <v>High Price Range</v>
      </c>
      <c r="F39" s="989">
        <f t="shared" si="68"/>
        <v>0.9</v>
      </c>
      <c r="G39" s="1905">
        <f>'2.54 GW Electrolyser H2 Prod.'!F805</f>
        <v>1.2037842534283678</v>
      </c>
      <c r="H39" s="1877">
        <f>'2.54 GW Electrolyser H2 Prod.'!G805</f>
        <v>0.33704489950022087</v>
      </c>
      <c r="I39" s="1874">
        <f>'2.54 GW Electrolyser H2 Prod.'!H805</f>
        <v>0.92063729281062678</v>
      </c>
      <c r="J39" s="1874">
        <f>'2.54 GW Electrolyser H2 Prod.'!I805</f>
        <v>1.099040398675557</v>
      </c>
      <c r="K39" s="1874">
        <f>'2.54 GW Electrolyser H2 Prod.'!J805</f>
        <v>1.1620422092522857</v>
      </c>
      <c r="L39" s="1874">
        <f>'2.54 GW Electrolyser H2 Prod.'!K805</f>
        <v>1.1864345027705925</v>
      </c>
      <c r="M39" s="1874">
        <f>'2.54 GW Electrolyser H2 Prod.'!L805</f>
        <v>1.1963968131195224</v>
      </c>
      <c r="N39" s="1874">
        <f>'2.54 GW Electrolyser H2 Prod.'!M805</f>
        <v>1.2005937658276395</v>
      </c>
      <c r="O39" s="1874">
        <f>'2.54 GW Electrolyser H2 Prod.'!N805</f>
        <v>1.2023943905328047</v>
      </c>
      <c r="P39" s="1874">
        <f>'2.54 GW Electrolyser H2 Prod.'!O805</f>
        <v>1.2031754413936397</v>
      </c>
      <c r="Q39" s="1874">
        <f>'2.54 GW Electrolyser H2 Prod.'!P805</f>
        <v>1.2035165717592515</v>
      </c>
      <c r="R39" s="1874">
        <f>'2.54 GW Electrolyser H2 Prod.'!Q805</f>
        <v>1.2036662410783521</v>
      </c>
      <c r="S39" s="1874">
        <f>'2.54 GW Electrolyser H2 Prod.'!R805</f>
        <v>1.2037321175852904</v>
      </c>
      <c r="T39" s="1874">
        <f>'2.54 GW Electrolyser H2 Prod.'!S805</f>
        <v>1.2037611821871836</v>
      </c>
      <c r="U39" s="1874">
        <f>'2.54 GW Electrolyser H2 Prod.'!T805</f>
        <v>1.2037740296160222</v>
      </c>
      <c r="V39" s="1874">
        <f>'2.54 GW Electrolyser H2 Prod.'!U805</f>
        <v>1.2037797173868485</v>
      </c>
      <c r="W39" s="1874">
        <f>'2.54 GW Electrolyser H2 Prod.'!V805</f>
        <v>1.2037822387820634</v>
      </c>
      <c r="X39" s="1874">
        <f>'2.54 GW Electrolyser H2 Prod.'!W805</f>
        <v>1.2037833578016133</v>
      </c>
      <c r="Y39" s="1874">
        <f>'2.54 GW Electrolyser H2 Prod.'!X805</f>
        <v>1.2037838549361131</v>
      </c>
      <c r="Z39" s="1874">
        <f>'2.54 GW Electrolyser H2 Prod.'!Y805</f>
        <v>1.2037840759921741</v>
      </c>
      <c r="AA39" s="1874">
        <f>'2.54 GW Electrolyser H2 Prod.'!Z805</f>
        <v>1.2037841743670303</v>
      </c>
      <c r="AB39" s="1874">
        <f>'2.54 GW Electrolyser H2 Prod.'!AA805</f>
        <v>1.2037842181783018</v>
      </c>
      <c r="AC39" s="1874">
        <f>'2.54 GW Electrolyser H2 Prod.'!AB805</f>
        <v>1.2037842377027728</v>
      </c>
      <c r="AD39" s="1874">
        <f>'2.54 GW Electrolyser H2 Prod.'!AC805</f>
        <v>1.2037842464091959</v>
      </c>
      <c r="AE39" s="1874">
        <f>'2.54 GW Electrolyser H2 Prod.'!AD805</f>
        <v>1.2037842502937908</v>
      </c>
      <c r="AF39" s="1874">
        <f>'2.54 GW Electrolyser H2 Prod.'!AE805</f>
        <v>1.2037842520279076</v>
      </c>
      <c r="AG39" s="1874">
        <f>'2.54 GW Electrolyser H2 Prod.'!AF805</f>
        <v>1.2037842528024063</v>
      </c>
      <c r="AH39" s="1874">
        <f>'2.54 GW Electrolyser H2 Prod.'!AG805</f>
        <v>1.2037842531484717</v>
      </c>
      <c r="AI39" s="1874">
        <f>'2.54 GW Electrolyser H2 Prod.'!AH805</f>
        <v>1.2037842533031666</v>
      </c>
      <c r="AJ39" s="1874">
        <f>'2.54 GW Electrolyser H2 Prod.'!AI805</f>
        <v>1.2037842533723437</v>
      </c>
      <c r="AK39" s="1874">
        <f>'2.54 GW Electrolyser H2 Prod.'!AJ805</f>
        <v>1.2037842534032905</v>
      </c>
      <c r="AL39" s="1874">
        <f>'2.54 GW Electrolyser H2 Prod.'!AK805</f>
        <v>1.203784253417139</v>
      </c>
      <c r="AM39" s="1874">
        <f>'2.54 GW Electrolyser H2 Prod.'!AL805</f>
        <v>1.2037842534233381</v>
      </c>
      <c r="AN39" s="1874">
        <f>'2.54 GW Electrolyser H2 Prod.'!AM805</f>
        <v>1.2037842534261145</v>
      </c>
      <c r="AO39" s="1874">
        <f>'2.54 GW Electrolyser H2 Prod.'!AN805</f>
        <v>1.2037842534273571</v>
      </c>
      <c r="AP39" s="1874">
        <f>'2.54 GW Electrolyser H2 Prod.'!AO805</f>
        <v>1.2037842534279148</v>
      </c>
      <c r="AQ39" s="1874">
        <f>'2.54 GW Electrolyser H2 Prod.'!AP805</f>
        <v>1.2037842534281644</v>
      </c>
      <c r="AR39" s="1874">
        <f>'2.54 GW Electrolyser H2 Prod.'!AQ805</f>
        <v>1.2037842534282763</v>
      </c>
      <c r="AS39" s="1874">
        <f>'2.54 GW Electrolyser H2 Prod.'!AR805</f>
        <v>1.2037842534283265</v>
      </c>
      <c r="AT39" s="1874">
        <f>'2.54 GW Electrolyser H2 Prod.'!AS805</f>
        <v>1.2037842534283487</v>
      </c>
      <c r="AU39" s="1874">
        <f>'2.54 GW Electrolyser H2 Prod.'!AT805</f>
        <v>1.2037842534283589</v>
      </c>
      <c r="AV39" s="1874">
        <f>'2.54 GW Electrolyser H2 Prod.'!AU805</f>
        <v>1.2037842534283634</v>
      </c>
      <c r="AW39" s="1874">
        <f>'2.54 GW Electrolyser H2 Prod.'!AV805</f>
        <v>1.2037842534283656</v>
      </c>
      <c r="AX39" s="1874">
        <f>'2.54 GW Electrolyser H2 Prod.'!AW805</f>
        <v>1.2037842534283665</v>
      </c>
      <c r="AY39" s="1874">
        <f>'2.54 GW Electrolyser H2 Prod.'!AX805</f>
        <v>1.2037842534283665</v>
      </c>
      <c r="AZ39" s="1874">
        <f>'2.54 GW Electrolyser H2 Prod.'!AY805</f>
        <v>1.2037842534283669</v>
      </c>
      <c r="BA39" s="1874">
        <f>'2.54 GW Electrolyser H2 Prod.'!AZ805</f>
        <v>1.2037842534283669</v>
      </c>
      <c r="BB39" s="1874">
        <f>'2.54 GW Electrolyser H2 Prod.'!BA805</f>
        <v>1.2037842534283669</v>
      </c>
      <c r="BC39" s="1874">
        <f>'2.54 GW Electrolyser H2 Prod.'!BB805</f>
        <v>1.2037842534283669</v>
      </c>
      <c r="BD39" s="1874">
        <f>'2.54 GW Electrolyser H2 Prod.'!BC805</f>
        <v>1.2037842534283678</v>
      </c>
      <c r="BE39" s="1874">
        <f>'2.54 GW Electrolyser H2 Prod.'!BD805</f>
        <v>1.2037842534283678</v>
      </c>
      <c r="BF39" s="1874">
        <f>'2.54 GW Electrolyser H2 Prod.'!BE805</f>
        <v>1.2037842534283678</v>
      </c>
      <c r="BG39" s="1874">
        <f>'2.54 GW Electrolyser H2 Prod.'!BF805</f>
        <v>1.2037842534283678</v>
      </c>
      <c r="BH39" s="1874">
        <f>'2.54 GW Electrolyser H2 Prod.'!BG805</f>
        <v>1.2037842534283678</v>
      </c>
      <c r="BI39" s="1874">
        <f>'2.54 GW Electrolyser H2 Prod.'!BH805</f>
        <v>1.2037842534283678</v>
      </c>
      <c r="BJ39" s="1874">
        <f>'2.54 GW Electrolyser H2 Prod.'!BI805</f>
        <v>1.2037842534283678</v>
      </c>
      <c r="BK39" s="1874">
        <f>'2.54 GW Electrolyser H2 Prod.'!BJ805</f>
        <v>1.2037842534283678</v>
      </c>
      <c r="BL39" s="1874">
        <f>'2.54 GW Electrolyser H2 Prod.'!BK805</f>
        <v>1.2037842534283678</v>
      </c>
      <c r="BM39" s="1874">
        <f>'2.54 GW Electrolyser H2 Prod.'!BL805</f>
        <v>1.2037842534283669</v>
      </c>
      <c r="BN39" s="1874">
        <f>'2.54 GW Electrolyser H2 Prod.'!BM805</f>
        <v>1.2037842534283678</v>
      </c>
      <c r="BO39" s="1880">
        <f>'2.54 GW Electrolyser H2 Prod.'!BN805</f>
        <v>1.2037842534283678</v>
      </c>
    </row>
    <row r="40" spans="1:67" ht="14.25" customHeight="1" x14ac:dyDescent="0.2">
      <c r="A40" s="4305"/>
      <c r="B40" s="4014"/>
      <c r="C40" s="4321"/>
      <c r="D40" s="4316" t="s">
        <v>1605</v>
      </c>
      <c r="E40" s="292" t="str">
        <f t="shared" si="66"/>
        <v>High Price Range</v>
      </c>
      <c r="F40" s="406">
        <f>F31</f>
        <v>0.8</v>
      </c>
      <c r="G40" s="1907">
        <f>'2.54 GW Electrolyser H2 Prod.'!F811</f>
        <v>3.1034227691170813E-2</v>
      </c>
      <c r="H40" s="1868">
        <f>'2.54 GW Electrolyser H2 Prod.'!G811</f>
        <v>0.2374806046405511</v>
      </c>
      <c r="I40" s="1868">
        <f>'2.54 GW Electrolyser H2 Prod.'!H811</f>
        <v>0.70868020715018876</v>
      </c>
      <c r="J40" s="1868">
        <f>'2.54 GW Electrolyser H2 Prod.'!I811</f>
        <v>0.84725842081816416</v>
      </c>
      <c r="K40" s="1868">
        <f>'2.54 GW Electrolyser H2 Prod.'!J811</f>
        <v>0.89507412452884472</v>
      </c>
      <c r="L40" s="1868">
        <f>'2.54 GW Electrolyser H2 Prod.'!K811</f>
        <v>0.91316905664097003</v>
      </c>
      <c r="M40" s="1868">
        <f>'2.54 GW Electrolyser H2 Prod.'!L811</f>
        <v>0.92035061901112569</v>
      </c>
      <c r="N40" s="1868">
        <f>'2.54 GW Electrolyser H2 Prod.'!M811</f>
        <v>0.92325907829177867</v>
      </c>
      <c r="O40" s="1868">
        <f>'2.54 GW Electrolyser H2 Prod.'!N811</f>
        <v>0.92443891251827681</v>
      </c>
      <c r="P40" s="1868">
        <f>'2.54 GW Electrolyser H2 Prod.'!O811</f>
        <v>0.92491096649740934</v>
      </c>
      <c r="Q40" s="1868">
        <f>'2.54 GW Electrolyser H2 Prod.'!P811</f>
        <v>0.92509406986894116</v>
      </c>
      <c r="R40" s="1868">
        <f>'2.54 GW Electrolyser H2 Prod.'!Q811</f>
        <v>0.92516113175927828</v>
      </c>
      <c r="S40" s="1868">
        <f>'2.54 GW Electrolyser H2 Prod.'!R811</f>
        <v>0.92518308786189918</v>
      </c>
      <c r="T40" s="1868">
        <f>'2.54 GW Electrolyser H2 Prod.'!S811</f>
        <v>0.92518850857928103</v>
      </c>
      <c r="U40" s="1868">
        <f>'2.54 GW Electrolyser H2 Prod.'!T811</f>
        <v>0.92518851781394873</v>
      </c>
      <c r="V40" s="1868">
        <f>'2.54 GW Electrolyser H2 Prod.'!U811</f>
        <v>0.925187196414335</v>
      </c>
      <c r="W40" s="1868">
        <f>'2.54 GW Electrolyser H2 Prod.'!V811</f>
        <v>0.92518587932758645</v>
      </c>
      <c r="X40" s="1868">
        <f>'2.54 GW Electrolyser H2 Prod.'!W811</f>
        <v>0.92518489357689182</v>
      </c>
      <c r="Y40" s="1868">
        <f>'2.54 GW Electrolyser H2 Prod.'!X811</f>
        <v>0.92518423660807181</v>
      </c>
      <c r="Z40" s="1868">
        <f>'2.54 GW Electrolyser H2 Prod.'!Y811</f>
        <v>0.92518382540687516</v>
      </c>
      <c r="AA40" s="1868">
        <f>'2.54 GW Electrolyser H2 Prod.'!Z811</f>
        <v>0.92518357792527728</v>
      </c>
      <c r="AB40" s="1868">
        <f>'2.54 GW Electrolyser H2 Prod.'!AA811</f>
        <v>0.92518343289841565</v>
      </c>
      <c r="AC40" s="1868">
        <f>'2.54 GW Electrolyser H2 Prod.'!AB811</f>
        <v>0.92518334953069026</v>
      </c>
      <c r="AD40" s="1868">
        <f>'2.54 GW Electrolyser H2 Prod.'!AC811</f>
        <v>0.92518330229620704</v>
      </c>
      <c r="AE40" s="1868">
        <f>'2.54 GW Electrolyser H2 Prod.'!AD811</f>
        <v>0.92518327583352833</v>
      </c>
      <c r="AF40" s="1868">
        <f>'2.54 GW Electrolyser H2 Prod.'!AE811</f>
        <v>0.92518326114041161</v>
      </c>
      <c r="AG40" s="1868">
        <f>'2.54 GW Electrolyser H2 Prod.'!AF811</f>
        <v>0.92518325304150983</v>
      </c>
      <c r="AH40" s="1868">
        <f>'2.54 GW Electrolyser H2 Prod.'!AG811</f>
        <v>0.92518324860422307</v>
      </c>
      <c r="AI40" s="1868">
        <f>'2.54 GW Electrolyser H2 Prod.'!AH811</f>
        <v>0.92518324618537018</v>
      </c>
      <c r="AJ40" s="1868">
        <f>'2.54 GW Electrolyser H2 Prod.'!AI811</f>
        <v>0.92518324487246484</v>
      </c>
      <c r="AK40" s="1868">
        <f>'2.54 GW Electrolyser H2 Prod.'!AJ811</f>
        <v>0.92518324416247255</v>
      </c>
      <c r="AL40" s="1868">
        <f>'2.54 GW Electrolyser H2 Prod.'!AK811</f>
        <v>0.9251832437797487</v>
      </c>
      <c r="AM40" s="1868">
        <f>'2.54 GW Electrolyser H2 Prod.'!AL811</f>
        <v>0.92518324357401638</v>
      </c>
      <c r="AN40" s="1868">
        <f>'2.54 GW Electrolyser H2 Prod.'!AM811</f>
        <v>0.92518324346369663</v>
      </c>
      <c r="AO40" s="1868">
        <f>'2.54 GW Electrolyser H2 Prod.'!AN811</f>
        <v>0.92518324340466829</v>
      </c>
      <c r="AP40" s="1868">
        <f>'2.54 GW Electrolyser H2 Prod.'!AO811</f>
        <v>0.9251832433731455</v>
      </c>
      <c r="AQ40" s="1868">
        <f>'2.54 GW Electrolyser H2 Prod.'!AP811</f>
        <v>0.92518324335634095</v>
      </c>
      <c r="AR40" s="1868">
        <f>'2.54 GW Electrolyser H2 Prod.'!AQ811</f>
        <v>0.9251832433473961</v>
      </c>
      <c r="AS40" s="1868">
        <f>'2.54 GW Electrolyser H2 Prod.'!AR811</f>
        <v>0.92518324334264146</v>
      </c>
      <c r="AT40" s="1868">
        <f>'2.54 GW Electrolyser H2 Prod.'!AS811</f>
        <v>0.9251832433401177</v>
      </c>
      <c r="AU40" s="1868">
        <f>'2.54 GW Electrolyser H2 Prod.'!AT811</f>
        <v>0.92518324333877966</v>
      </c>
      <c r="AV40" s="1868">
        <f>'2.54 GW Electrolyser H2 Prod.'!AU811</f>
        <v>0.92518324333807067</v>
      </c>
      <c r="AW40" s="1868">
        <f>'2.54 GW Electrolyser H2 Prod.'!AV811</f>
        <v>0.92518324333769564</v>
      </c>
      <c r="AX40" s="1868">
        <f>'2.54 GW Electrolyser H2 Prod.'!AW811</f>
        <v>0.9251832433374978</v>
      </c>
      <c r="AY40" s="1868">
        <f>'2.54 GW Electrolyser H2 Prod.'!AX811</f>
        <v>0.92518324333739255</v>
      </c>
      <c r="AZ40" s="1868">
        <f>'2.54 GW Electrolyser H2 Prod.'!AY811</f>
        <v>0.92518324333733726</v>
      </c>
      <c r="BA40" s="1868">
        <f>'2.54 GW Electrolyser H2 Prod.'!AZ811</f>
        <v>0.92518324333730861</v>
      </c>
      <c r="BB40" s="1868">
        <f>'2.54 GW Electrolyser H2 Prod.'!BA811</f>
        <v>0.92518324333729285</v>
      </c>
      <c r="BC40" s="1868">
        <f>'2.54 GW Electrolyser H2 Prod.'!BB811</f>
        <v>0.92518324333728463</v>
      </c>
      <c r="BD40" s="1868">
        <f>'2.54 GW Electrolyser H2 Prod.'!BC811</f>
        <v>2.2339385047665195E-2</v>
      </c>
      <c r="BE40" s="1868">
        <f>'2.54 GW Electrolyser H2 Prod.'!BD811</f>
        <v>0.92518324333727842</v>
      </c>
      <c r="BF40" s="1868">
        <f>'2.54 GW Electrolyser H2 Prod.'!BE811</f>
        <v>2.4425261624080097E-2</v>
      </c>
      <c r="BG40" s="1868">
        <f>'2.54 GW Electrolyser H2 Prod.'!BF811</f>
        <v>2.5365292071832579E-2</v>
      </c>
      <c r="BH40" s="1868">
        <f>'2.54 GW Electrolyser H2 Prod.'!BG811</f>
        <v>2.6244052046464184E-2</v>
      </c>
      <c r="BI40" s="1868">
        <f>'2.54 GW Electrolyser H2 Prod.'!BH811</f>
        <v>2.7066378510242073E-2</v>
      </c>
      <c r="BJ40" s="1868">
        <f>'2.54 GW Electrolyser H2 Prod.'!BI811</f>
        <v>2.783664964389998E-2</v>
      </c>
      <c r="BK40" s="1868">
        <f>'2.54 GW Electrolyser H2 Prod.'!BJ811</f>
        <v>2.8558836035864399E-2</v>
      </c>
      <c r="BL40" s="1868">
        <f>'2.54 GW Electrolyser H2 Prod.'!BK811</f>
        <v>2.923654529894204E-2</v>
      </c>
      <c r="BM40" s="1868">
        <f>'2.54 GW Electrolyser H2 Prod.'!BL811</f>
        <v>2.9873061067839268E-2</v>
      </c>
      <c r="BN40" s="1868">
        <f>'2.54 GW Electrolyser H2 Prod.'!BM811</f>
        <v>3.0471377176939374E-2</v>
      </c>
      <c r="BO40" s="1879">
        <f>'2.54 GW Electrolyser H2 Prod.'!BN811</f>
        <v>3.1034227691170813E-2</v>
      </c>
    </row>
    <row r="41" spans="1:67" x14ac:dyDescent="0.2">
      <c r="A41" s="4305"/>
      <c r="B41" s="4014"/>
      <c r="C41" s="4321"/>
      <c r="D41" s="4317"/>
      <c r="E41" s="292" t="str">
        <f t="shared" si="66"/>
        <v>High Price Range</v>
      </c>
      <c r="F41" s="1867">
        <f t="shared" ref="F41:F42" si="69">F32</f>
        <v>0.85</v>
      </c>
      <c r="G41" s="1873">
        <f>'2.54 GW Electrolyser H2 Prod.'!F812</f>
        <v>1.0140411222804202</v>
      </c>
      <c r="H41" s="1868">
        <f>'2.54 GW Electrolyser H2 Prod.'!G812</f>
        <v>0.2374806046405511</v>
      </c>
      <c r="I41" s="1868">
        <f>'2.54 GW Electrolyser H2 Prod.'!H812</f>
        <v>0.7571852015993159</v>
      </c>
      <c r="J41" s="1868">
        <f>'2.54 GW Electrolyser H2 Prod.'!I812</f>
        <v>0.91701061990636434</v>
      </c>
      <c r="K41" s="1868">
        <f>'2.54 GW Electrolyser H2 Prod.'!J812</f>
        <v>0.97437758806620534</v>
      </c>
      <c r="L41" s="1868">
        <f>'2.54 GW Electrolyser H2 Prod.'!K812</f>
        <v>0.99707678764446306</v>
      </c>
      <c r="M41" s="1868">
        <f>'2.54 GW Electrolyser H2 Prod.'!L812</f>
        <v>1.0065900331451076</v>
      </c>
      <c r="N41" s="1868">
        <f>'2.54 GW Electrolyser H2 Prod.'!M812</f>
        <v>1.0107157470300807</v>
      </c>
      <c r="O41" s="1868">
        <f>'2.54 GW Electrolyser H2 Prod.'!N812</f>
        <v>1.0125423493988759</v>
      </c>
      <c r="P41" s="1868">
        <f>'2.54 GW Electrolyser H2 Prod.'!O812</f>
        <v>1.0133614097191095</v>
      </c>
      <c r="Q41" s="1868">
        <f>'2.54 GW Electrolyser H2 Prod.'!P812</f>
        <v>1.013731635701022</v>
      </c>
      <c r="R41" s="1868">
        <f>'2.54 GW Electrolyser H2 Prod.'!Q812</f>
        <v>1.0138998471308911</v>
      </c>
      <c r="S41" s="1868">
        <f>'2.54 GW Electrolyser H2 Prod.'!R812</f>
        <v>1.0139765308351167</v>
      </c>
      <c r="T41" s="1868">
        <f>'2.54 GW Electrolyser H2 Prod.'!S812</f>
        <v>1.0140115653396964</v>
      </c>
      <c r="U41" s="1868">
        <f>'2.54 GW Electrolyser H2 Prod.'!T812</f>
        <v>1.014027593071408</v>
      </c>
      <c r="V41" s="1868">
        <f>'2.54 GW Electrolyser H2 Prod.'!U812</f>
        <v>1.0140349307002814</v>
      </c>
      <c r="W41" s="1868">
        <f>'2.54 GW Electrolyser H2 Prod.'!V812</f>
        <v>1.0140382905536223</v>
      </c>
      <c r="X41" s="1868">
        <f>'2.54 GW Electrolyser H2 Prod.'!W812</f>
        <v>1.014039828586216</v>
      </c>
      <c r="Y41" s="1868">
        <f>'2.54 GW Electrolyser H2 Prod.'!X812</f>
        <v>1.014040532149783</v>
      </c>
      <c r="Z41" s="1868">
        <f>'2.54 GW Electrolyser H2 Prod.'!Y812</f>
        <v>1.0140408536253389</v>
      </c>
      <c r="AA41" s="1868">
        <f>'2.54 GW Electrolyser H2 Prod.'!Z812</f>
        <v>1.0140410002840912</v>
      </c>
      <c r="AB41" s="1868">
        <f>'2.54 GW Electrolyser H2 Prod.'!AA812</f>
        <v>1.0140410670537428</v>
      </c>
      <c r="AC41" s="1868">
        <f>'2.54 GW Electrolyser H2 Prod.'!AB812</f>
        <v>1.0140410973742457</v>
      </c>
      <c r="AD41" s="1868">
        <f>'2.54 GW Electrolyser H2 Prod.'!AC812</f>
        <v>1.0140411110996537</v>
      </c>
      <c r="AE41" s="1868">
        <f>'2.54 GW Electrolyser H2 Prod.'!AD812</f>
        <v>1.0140411172890769</v>
      </c>
      <c r="AF41" s="1868">
        <f>'2.54 GW Electrolyser H2 Prod.'!AE812</f>
        <v>1.014041120067251</v>
      </c>
      <c r="AG41" s="1868">
        <f>'2.54 GW Electrolyser H2 Prod.'!AF812</f>
        <v>1.0140411213072604</v>
      </c>
      <c r="AH41" s="1868">
        <f>'2.54 GW Electrolyser H2 Prod.'!AG812</f>
        <v>1.0140411218569425</v>
      </c>
      <c r="AI41" s="1868">
        <f>'2.54 GW Electrolyser H2 Prod.'!AH812</f>
        <v>1.0140411220985626</v>
      </c>
      <c r="AJ41" s="1868">
        <f>'2.54 GW Electrolyser H2 Prod.'!AI812</f>
        <v>1.0140411222036572</v>
      </c>
      <c r="AK41" s="1868">
        <f>'2.54 GW Electrolyser H2 Prod.'!AJ812</f>
        <v>1.0140411222487615</v>
      </c>
      <c r="AL41" s="1868">
        <f>'2.54 GW Electrolyser H2 Prod.'!AK812</f>
        <v>1.0140411222677845</v>
      </c>
      <c r="AM41" s="1868">
        <f>'2.54 GW Electrolyser H2 Prod.'!AL812</f>
        <v>1.0140411222756209</v>
      </c>
      <c r="AN41" s="1868">
        <f>'2.54 GW Electrolyser H2 Prod.'!AM812</f>
        <v>1.0140411222787433</v>
      </c>
      <c r="AO41" s="1868">
        <f>'2.54 GW Electrolyser H2 Prod.'!AN812</f>
        <v>1.0140411222799259</v>
      </c>
      <c r="AP41" s="1868">
        <f>'2.54 GW Electrolyser H2 Prod.'!AO812</f>
        <v>1.0140411222803372</v>
      </c>
      <c r="AQ41" s="1868">
        <f>'2.54 GW Electrolyser H2 Prod.'!AP812</f>
        <v>1.0140411222804571</v>
      </c>
      <c r="AR41" s="1868">
        <f>'2.54 GW Electrolyser H2 Prod.'!AQ812</f>
        <v>1.0140411222804762</v>
      </c>
      <c r="AS41" s="1868">
        <f>'2.54 GW Electrolyser H2 Prod.'!AR812</f>
        <v>1.0140411222804659</v>
      </c>
      <c r="AT41" s="1868">
        <f>'2.54 GW Electrolyser H2 Prod.'!AS812</f>
        <v>1.0140411222804517</v>
      </c>
      <c r="AU41" s="1868">
        <f>'2.54 GW Electrolyser H2 Prod.'!AT812</f>
        <v>1.0140411222804402</v>
      </c>
      <c r="AV41" s="1868">
        <f>'2.54 GW Electrolyser H2 Prod.'!AU812</f>
        <v>1.0140411222804322</v>
      </c>
      <c r="AW41" s="1868">
        <f>'2.54 GW Electrolyser H2 Prod.'!AV812</f>
        <v>1.0140411222804273</v>
      </c>
      <c r="AX41" s="1868">
        <f>'2.54 GW Electrolyser H2 Prod.'!AW812</f>
        <v>1.0140411222804242</v>
      </c>
      <c r="AY41" s="1868">
        <f>'2.54 GW Electrolyser H2 Prod.'!AX812</f>
        <v>1.0140411222804224</v>
      </c>
      <c r="AZ41" s="1868">
        <f>'2.54 GW Electrolyser H2 Prod.'!AY812</f>
        <v>1.0140411222804215</v>
      </c>
      <c r="BA41" s="1868">
        <f>'2.54 GW Electrolyser H2 Prod.'!AZ812</f>
        <v>1.0140411222804211</v>
      </c>
      <c r="BB41" s="1868">
        <f>'2.54 GW Electrolyser H2 Prod.'!BA812</f>
        <v>1.0140411222804206</v>
      </c>
      <c r="BC41" s="1868">
        <f>'2.54 GW Electrolyser H2 Prod.'!BB812</f>
        <v>1.0140411222804206</v>
      </c>
      <c r="BD41" s="1868">
        <f>'2.54 GW Electrolyser H2 Prod.'!BC812</f>
        <v>1.0140411222804202</v>
      </c>
      <c r="BE41" s="1868">
        <f>'2.54 GW Electrolyser H2 Prod.'!BD812</f>
        <v>1.0140411222804202</v>
      </c>
      <c r="BF41" s="1868">
        <f>'2.54 GW Electrolyser H2 Prod.'!BE812</f>
        <v>1.0140411222804202</v>
      </c>
      <c r="BG41" s="1868">
        <f>'2.54 GW Electrolyser H2 Prod.'!BF812</f>
        <v>1.0140411222804202</v>
      </c>
      <c r="BH41" s="1868">
        <f>'2.54 GW Electrolyser H2 Prod.'!BG812</f>
        <v>1.0140411222804202</v>
      </c>
      <c r="BI41" s="1868">
        <f>'2.54 GW Electrolyser H2 Prod.'!BH812</f>
        <v>1.0140411222804202</v>
      </c>
      <c r="BJ41" s="1868">
        <f>'2.54 GW Electrolyser H2 Prod.'!BI812</f>
        <v>1.0140411222804202</v>
      </c>
      <c r="BK41" s="1868">
        <f>'2.54 GW Electrolyser H2 Prod.'!BJ812</f>
        <v>1.0140411222804202</v>
      </c>
      <c r="BL41" s="1868">
        <f>'2.54 GW Electrolyser H2 Prod.'!BK812</f>
        <v>1.0140411222804202</v>
      </c>
      <c r="BM41" s="1868">
        <f>'2.54 GW Electrolyser H2 Prod.'!BL812</f>
        <v>1.0140411222804202</v>
      </c>
      <c r="BN41" s="1868">
        <f>'2.54 GW Electrolyser H2 Prod.'!BM812</f>
        <v>1.0140411222804202</v>
      </c>
      <c r="BO41" s="1879">
        <f>'2.54 GW Electrolyser H2 Prod.'!BN812</f>
        <v>1.0140411222804202</v>
      </c>
    </row>
    <row r="42" spans="1:67" ht="16" thickBot="1" x14ac:dyDescent="0.25">
      <c r="A42" s="4305"/>
      <c r="B42" s="4322"/>
      <c r="C42" s="4323"/>
      <c r="D42" s="4319"/>
      <c r="E42" s="2190" t="str">
        <f t="shared" si="66"/>
        <v>High Price Range</v>
      </c>
      <c r="F42" s="1885">
        <f t="shared" si="69"/>
        <v>0.9</v>
      </c>
      <c r="G42" s="1886">
        <f>'2.54 GW Electrolyser H2 Prod.'!F813</f>
        <v>1.0942736815527181</v>
      </c>
      <c r="H42" s="1878">
        <f>'2.54 GW Electrolyser H2 Prod.'!G813</f>
        <v>0.2374806046405511</v>
      </c>
      <c r="I42" s="1875">
        <f>'2.54 GW Electrolyser H2 Prod.'!H813</f>
        <v>0.80370636987170063</v>
      </c>
      <c r="J42" s="1875">
        <f>'2.54 GW Electrolyser H2 Prod.'!I813</f>
        <v>0.98277254992521312</v>
      </c>
      <c r="K42" s="1875">
        <f>'2.54 GW Electrolyser H2 Prod.'!J813</f>
        <v>1.0481148618145442</v>
      </c>
      <c r="L42" s="1875">
        <f>'2.54 GW Electrolyser H2 Prod.'!K813</f>
        <v>1.0743068218479732</v>
      </c>
      <c r="M42" s="1875">
        <f>'2.54 GW Electrolyser H2 Prod.'!L813</f>
        <v>1.0854104312182682</v>
      </c>
      <c r="N42" s="1875">
        <f>'2.54 GW Electrolyser H2 Prod.'!M813</f>
        <v>1.0902775024821993</v>
      </c>
      <c r="O42" s="1875">
        <f>'2.54 GW Electrolyser H2 Prod.'!N813</f>
        <v>1.0924543792353609</v>
      </c>
      <c r="P42" s="1875">
        <f>'2.54 GW Electrolyser H2 Prod.'!O813</f>
        <v>1.0934402134790435</v>
      </c>
      <c r="Q42" s="1875">
        <f>'2.54 GW Electrolyser H2 Prod.'!P813</f>
        <v>1.0938902150640502</v>
      </c>
      <c r="R42" s="1875">
        <f>'2.54 GW Electrolyser H2 Prod.'!Q813</f>
        <v>1.0940967111566962</v>
      </c>
      <c r="S42" s="1875">
        <f>'2.54 GW Electrolyser H2 Prod.'!R813</f>
        <v>1.0941918183249255</v>
      </c>
      <c r="T42" s="1875">
        <f>'2.54 GW Electrolyser H2 Prod.'!S813</f>
        <v>1.0942357424418403</v>
      </c>
      <c r="U42" s="1875">
        <f>'2.54 GW Electrolyser H2 Prod.'!T813</f>
        <v>1.0942560716362122</v>
      </c>
      <c r="V42" s="1875">
        <f>'2.54 GW Electrolyser H2 Prod.'!U813</f>
        <v>1.0942654968852961</v>
      </c>
      <c r="W42" s="1875">
        <f>'2.54 GW Electrolyser H2 Prod.'!V813</f>
        <v>1.0942698731328835</v>
      </c>
      <c r="X42" s="1875">
        <f>'2.54 GW Electrolyser H2 Prod.'!W813</f>
        <v>1.0942719076445968</v>
      </c>
      <c r="Y42" s="1875">
        <f>'2.54 GW Electrolyser H2 Prod.'!X813</f>
        <v>1.0942728545377616</v>
      </c>
      <c r="Z42" s="1875">
        <f>'2.54 GW Electrolyser H2 Prod.'!Y813</f>
        <v>1.0942732956722447</v>
      </c>
      <c r="AA42" s="1875">
        <f>'2.54 GW Electrolyser H2 Prod.'!Z813</f>
        <v>1.0942735013685705</v>
      </c>
      <c r="AB42" s="1875">
        <f>'2.54 GW Electrolyser H2 Prod.'!AA813</f>
        <v>1.0942735973596345</v>
      </c>
      <c r="AC42" s="1875">
        <f>'2.54 GW Electrolyser H2 Prod.'!AB813</f>
        <v>1.0942736421879498</v>
      </c>
      <c r="AD42" s="1875">
        <f>'2.54 GW Electrolyser H2 Prod.'!AC813</f>
        <v>1.0942736631369927</v>
      </c>
      <c r="AE42" s="1875">
        <f>'2.54 GW Electrolyser H2 Prod.'!AD813</f>
        <v>1.0942736729328484</v>
      </c>
      <c r="AF42" s="1875">
        <f>'2.54 GW Electrolyser H2 Prod.'!AE813</f>
        <v>1.0942736775160191</v>
      </c>
      <c r="AG42" s="1875">
        <f>'2.54 GW Electrolyser H2 Prod.'!AF813</f>
        <v>1.0942736796614612</v>
      </c>
      <c r="AH42" s="1875">
        <f>'2.54 GW Electrolyser H2 Prod.'!AG813</f>
        <v>1.094273680666257</v>
      </c>
      <c r="AI42" s="1875">
        <f>'2.54 GW Electrolyser H2 Prod.'!AH813</f>
        <v>1.094273681137055</v>
      </c>
      <c r="AJ42" s="1875">
        <f>'2.54 GW Electrolyser H2 Prod.'!AI813</f>
        <v>1.0942736813577403</v>
      </c>
      <c r="AK42" s="1875">
        <f>'2.54 GW Electrolyser H2 Prod.'!AJ813</f>
        <v>1.0942736814612268</v>
      </c>
      <c r="AL42" s="1875">
        <f>'2.54 GW Electrolyser H2 Prod.'!AK813</f>
        <v>1.0942736815097724</v>
      </c>
      <c r="AM42" s="1875">
        <f>'2.54 GW Electrolyser H2 Prod.'!AL813</f>
        <v>1.0942736815325533</v>
      </c>
      <c r="AN42" s="1875">
        <f>'2.54 GW Electrolyser H2 Prod.'!AM813</f>
        <v>1.094273681543247</v>
      </c>
      <c r="AO42" s="1875">
        <f>'2.54 GW Electrolyser H2 Prod.'!AN813</f>
        <v>1.0942736815482683</v>
      </c>
      <c r="AP42" s="1875">
        <f>'2.54 GW Electrolyser H2 Prod.'!AO813</f>
        <v>1.0942736815506269</v>
      </c>
      <c r="AQ42" s="1875">
        <f>'2.54 GW Electrolyser H2 Prod.'!AP813</f>
        <v>1.0942736815517349</v>
      </c>
      <c r="AR42" s="1875">
        <f>'2.54 GW Electrolyser H2 Prod.'!AQ813</f>
        <v>1.0942736815522558</v>
      </c>
      <c r="AS42" s="1875">
        <f>'2.54 GW Electrolyser H2 Prod.'!AR813</f>
        <v>1.0942736815525005</v>
      </c>
      <c r="AT42" s="1875">
        <f>'2.54 GW Electrolyser H2 Prod.'!AS813</f>
        <v>1.0942736815526155</v>
      </c>
      <c r="AU42" s="1875">
        <f>'2.54 GW Electrolyser H2 Prod.'!AT813</f>
        <v>1.0942736815526697</v>
      </c>
      <c r="AV42" s="1875">
        <f>'2.54 GW Electrolyser H2 Prod.'!AU813</f>
        <v>1.0942736815526954</v>
      </c>
      <c r="AW42" s="1875">
        <f>'2.54 GW Electrolyser H2 Prod.'!AV813</f>
        <v>1.0942736815527074</v>
      </c>
      <c r="AX42" s="1875">
        <f>'2.54 GW Electrolyser H2 Prod.'!AW813</f>
        <v>1.0942736815527128</v>
      </c>
      <c r="AY42" s="1875">
        <f>'2.54 GW Electrolyser H2 Prod.'!AX813</f>
        <v>1.0942736815527154</v>
      </c>
      <c r="AZ42" s="1875">
        <f>'2.54 GW Electrolyser H2 Prod.'!AY813</f>
        <v>1.0942736815527168</v>
      </c>
      <c r="BA42" s="1875">
        <f>'2.54 GW Electrolyser H2 Prod.'!AZ813</f>
        <v>1.0942736815527172</v>
      </c>
      <c r="BB42" s="1875">
        <f>'2.54 GW Electrolyser H2 Prod.'!BA813</f>
        <v>1.0942736815527176</v>
      </c>
      <c r="BC42" s="1875">
        <f>'2.54 GW Electrolyser H2 Prod.'!BB813</f>
        <v>1.0942736815527176</v>
      </c>
      <c r="BD42" s="1875">
        <f>'2.54 GW Electrolyser H2 Prod.'!BC813</f>
        <v>1.0942736815527176</v>
      </c>
      <c r="BE42" s="1875">
        <f>'2.54 GW Electrolyser H2 Prod.'!BD813</f>
        <v>1.0942736815527176</v>
      </c>
      <c r="BF42" s="1875">
        <f>'2.54 GW Electrolyser H2 Prod.'!BE813</f>
        <v>1.0942736815527181</v>
      </c>
      <c r="BG42" s="1875">
        <f>'2.54 GW Electrolyser H2 Prod.'!BF813</f>
        <v>1.0942736815527176</v>
      </c>
      <c r="BH42" s="1875">
        <f>'2.54 GW Electrolyser H2 Prod.'!BG813</f>
        <v>1.0942736815527176</v>
      </c>
      <c r="BI42" s="1875">
        <f>'2.54 GW Electrolyser H2 Prod.'!BH813</f>
        <v>1.0942736815527181</v>
      </c>
      <c r="BJ42" s="1875">
        <f>'2.54 GW Electrolyser H2 Prod.'!BI813</f>
        <v>1.0942736815527181</v>
      </c>
      <c r="BK42" s="1875">
        <f>'2.54 GW Electrolyser H2 Prod.'!BJ813</f>
        <v>1.0942736815527176</v>
      </c>
      <c r="BL42" s="1875">
        <f>'2.54 GW Electrolyser H2 Prod.'!BK813</f>
        <v>1.0942736815527176</v>
      </c>
      <c r="BM42" s="1875">
        <f>'2.54 GW Electrolyser H2 Prod.'!BL813</f>
        <v>1.0942736815527181</v>
      </c>
      <c r="BN42" s="1875">
        <f>'2.54 GW Electrolyser H2 Prod.'!BM813</f>
        <v>1.0942736815527181</v>
      </c>
      <c r="BO42" s="1881">
        <f>'2.54 GW Electrolyser H2 Prod.'!BN813</f>
        <v>1.0942736815527181</v>
      </c>
    </row>
    <row r="43" spans="1:67" ht="17.25" customHeight="1" x14ac:dyDescent="0.2">
      <c r="A43" s="4305"/>
      <c r="B43" s="4014" t="s">
        <v>1606</v>
      </c>
      <c r="C43" s="4321"/>
      <c r="D43" s="4317" t="str">
        <f>D31</f>
        <v>O&amp;M Fixed Plant Opex   A$1,470,744,166.71/year               Low Case</v>
      </c>
      <c r="E43" s="292" t="str">
        <f>E42</f>
        <v>High Price Range</v>
      </c>
      <c r="F43" s="1867">
        <f>F31</f>
        <v>0.8</v>
      </c>
      <c r="G43" s="1872">
        <f>'2.54 GW Electrolyser H2 Prod.'!F818</f>
        <v>0.22561086563914023</v>
      </c>
      <c r="H43" s="1868">
        <f>'2.54 GW Electrolyser H2 Prod.'!G818</f>
        <v>-0.53127192185519145</v>
      </c>
      <c r="I43" s="1868">
        <f>'2.54 GW Electrolyser H2 Prod.'!H818</f>
        <v>-0.15554943513380315</v>
      </c>
      <c r="J43" s="1868">
        <f>'2.54 GW Electrolyser H2 Prod.'!I818</f>
        <v>1.6316429138986566E-2</v>
      </c>
      <c r="K43" s="1868">
        <f>'2.54 GW Electrolyser H2 Prod.'!J818</f>
        <v>0.10269552175635854</v>
      </c>
      <c r="L43" s="1868">
        <f>'2.54 GW Electrolyser H2 Prod.'!K818</f>
        <v>0.15015973082575118</v>
      </c>
      <c r="M43" s="1868">
        <f>'2.54 GW Electrolyser H2 Prod.'!L818</f>
        <v>0.17798712906024861</v>
      </c>
      <c r="N43" s="1868">
        <f>'2.54 GW Electrolyser H2 Prod.'!M818</f>
        <v>0.1950719146590767</v>
      </c>
      <c r="O43" s="1868">
        <f>'2.54 GW Electrolyser H2 Prod.'!N818</f>
        <v>0.20590964447609594</v>
      </c>
      <c r="P43" s="1868">
        <f>'2.54 GW Electrolyser H2 Prod.'!O818</f>
        <v>0.21294243919861677</v>
      </c>
      <c r="Q43" s="1868">
        <f>'2.54 GW Electrolyser H2 Prod.'!P818</f>
        <v>0.21757460396533435</v>
      </c>
      <c r="R43" s="1868">
        <f>'2.54 GW Electrolyser H2 Prod.'!Q818</f>
        <v>0.22065107228746705</v>
      </c>
      <c r="S43" s="1868">
        <f>'2.54 GW Electrolyser H2 Prod.'!R818</f>
        <v>0.22269900640103346</v>
      </c>
      <c r="T43" s="1868">
        <f>'2.54 GW Electrolyser H2 Prod.'!S818</f>
        <v>0.22405703746471306</v>
      </c>
      <c r="U43" s="1868">
        <f>'2.54 GW Electrolyser H2 Prod.'!T818</f>
        <v>0.22494782509228228</v>
      </c>
      <c r="V43" s="1868">
        <f>'2.54 GW Electrolyser H2 Prod.'!U818</f>
        <v>0.22552049960352005</v>
      </c>
      <c r="W43" s="1868">
        <f>'2.54 GW Electrolyser H2 Prod.'!V818</f>
        <v>0.22587637495735469</v>
      </c>
      <c r="X43" s="1868">
        <f>'2.54 GW Electrolyser H2 Prod.'!W818</f>
        <v>0.22608500561745593</v>
      </c>
      <c r="Y43" s="1868">
        <f>'2.54 GW Electrolyser H2 Prod.'!X818</f>
        <v>0.22619448019190158</v>
      </c>
      <c r="Z43" s="1868">
        <f>'2.54 GW Electrolyser H2 Prod.'!Y818</f>
        <v>0.22623817228393528</v>
      </c>
      <c r="AA43" s="1868">
        <f>'2.54 GW Electrolyser H2 Prod.'!Z818</f>
        <v>0.2262392557067594</v>
      </c>
      <c r="AB43" s="1868">
        <f>'2.54 GW Electrolyser H2 Prod.'!AA818</f>
        <v>0.22621377557240763</v>
      </c>
      <c r="AC43" s="1868">
        <f>'2.54 GW Electrolyser H2 Prod.'!AB818</f>
        <v>0.22617276686696886</v>
      </c>
      <c r="AD43" s="1868">
        <f>'2.54 GW Electrolyser H2 Prod.'!AC818</f>
        <v>0.22612373299602972</v>
      </c>
      <c r="AE43" s="1868">
        <f>'2.54 GW Electrolyser H2 Prod.'!AD818</f>
        <v>0.22607168717258985</v>
      </c>
      <c r="AF43" s="1868">
        <f>'2.54 GW Electrolyser H2 Prod.'!AE818</f>
        <v>0.22601989093976593</v>
      </c>
      <c r="AG43" s="1868">
        <f>'2.54 GW Electrolyser H2 Prod.'!AF818</f>
        <v>0.2259703803172366</v>
      </c>
      <c r="AH43" s="1868">
        <f>'2.54 GW Electrolyser H2 Prod.'!AG818</f>
        <v>0.22592434153485441</v>
      </c>
      <c r="AI43" s="1868">
        <f>'2.54 GW Electrolyser H2 Prod.'!AH818</f>
        <v>0.2258823793982061</v>
      </c>
      <c r="AJ43" s="1868">
        <f>'2.54 GW Electrolyser H2 Prod.'!AI818</f>
        <v>0.22584470856646965</v>
      </c>
      <c r="AK43" s="1868">
        <f>'2.54 GW Electrolyser H2 Prod.'!AJ818</f>
        <v>0.22581128927200167</v>
      </c>
      <c r="AL43" s="1868">
        <f>'2.54 GW Electrolyser H2 Prod.'!AK818</f>
        <v>0.22578192292327115</v>
      </c>
      <c r="AM43" s="1868">
        <f>'2.54 GW Electrolyser H2 Prod.'!AL818</f>
        <v>0.22575631874188451</v>
      </c>
      <c r="AN43" s="1868">
        <f>'2.54 GW Electrolyser H2 Prod.'!AM818</f>
        <v>0.2257341395254493</v>
      </c>
      <c r="AO43" s="1868">
        <f>'2.54 GW Electrolyser H2 Prod.'!AN818</f>
        <v>0.22571503242643742</v>
      </c>
      <c r="AP43" s="1868">
        <f>'2.54 GW Electrolyser H2 Prod.'!AO818</f>
        <v>0.22569864904046066</v>
      </c>
      <c r="AQ43" s="1868">
        <f>'2.54 GW Electrolyser H2 Prod.'!AP818</f>
        <v>0.22568465793260528</v>
      </c>
      <c r="AR43" s="1868">
        <f>'2.54 GW Electrolyser H2 Prod.'!AQ818</f>
        <v>0.22567275187733626</v>
      </c>
      <c r="AS43" s="1868">
        <f>'2.54 GW Electrolyser H2 Prod.'!AR818</f>
        <v>0.22566265146114639</v>
      </c>
      <c r="AT43" s="1868">
        <f>'2.54 GW Electrolyser H2 Prod.'!AS818</f>
        <v>0.22565410623688464</v>
      </c>
      <c r="AU43" s="1868">
        <f>'2.54 GW Electrolyser H2 Prod.'!AT818</f>
        <v>0.22564689428072082</v>
      </c>
      <c r="AV43" s="1868">
        <f>'2.54 GW Electrolyser H2 Prod.'!AU818</f>
        <v>0.22564082075498026</v>
      </c>
      <c r="AW43" s="1868">
        <f>'2.54 GW Electrolyser H2 Prod.'!AV818</f>
        <v>0.22563571589913201</v>
      </c>
      <c r="AX43" s="1868">
        <f>'2.54 GW Electrolyser H2 Prod.'!AW818</f>
        <v>0.22563143273963293</v>
      </c>
      <c r="AY43" s="1868">
        <f>'2.54 GW Electrolyser H2 Prod.'!AX818</f>
        <v>0.22562784471425812</v>
      </c>
      <c r="AZ43" s="1868">
        <f>'2.54 GW Electrolyser H2 Prod.'!AY818</f>
        <v>0.22562484333841604</v>
      </c>
      <c r="BA43" s="1868">
        <f>'2.54 GW Electrolyser H2 Prod.'!AZ818</f>
        <v>0.22562233599257153</v>
      </c>
      <c r="BB43" s="1868">
        <f>'2.54 GW Electrolyser H2 Prod.'!BA818</f>
        <v>0.22562024387607549</v>
      </c>
      <c r="BC43" s="1868">
        <f>'2.54 GW Electrolyser H2 Prod.'!BB818</f>
        <v>0.22561850014937956</v>
      </c>
      <c r="BD43" s="1868">
        <f>'2.54 GW Electrolyser H2 Prod.'!BC818</f>
        <v>0.22561704827096296</v>
      </c>
      <c r="BE43" s="1868">
        <f>'2.54 GW Electrolyser H2 Prod.'!BD818</f>
        <v>0.22561584052509787</v>
      </c>
      <c r="BF43" s="1868">
        <f>'2.54 GW Electrolyser H2 Prod.'!BE818</f>
        <v>0.2256148367302846</v>
      </c>
      <c r="BG43" s="1868">
        <f>'2.54 GW Electrolyser H2 Prod.'!BF818</f>
        <v>0.22561400311458479</v>
      </c>
      <c r="BH43" s="1868">
        <f>'2.54 GW Electrolyser H2 Prod.'!BG818</f>
        <v>0.22561331134237195</v>
      </c>
      <c r="BI43" s="1868">
        <f>'2.54 GW Electrolyser H2 Prod.'!BH818</f>
        <v>0.22561273767655043</v>
      </c>
      <c r="BJ43" s="1868">
        <f>'2.54 GW Electrolyser H2 Prod.'!BI818</f>
        <v>0.22561226226064068</v>
      </c>
      <c r="BK43" s="1868">
        <f>'2.54 GW Electrolyser H2 Prod.'!BJ818</f>
        <v>0.2256118685059898</v>
      </c>
      <c r="BL43" s="1868">
        <f>'2.54 GW Electrolyser H2 Prod.'!BK818</f>
        <v>0.22561154257049032</v>
      </c>
      <c r="BM43" s="1868">
        <f>'2.54 GW Electrolyser H2 Prod.'!BL818</f>
        <v>0.22561127291647964</v>
      </c>
      <c r="BN43" s="1868">
        <f>'2.54 GW Electrolyser H2 Prod.'!BM818</f>
        <v>0.22561104993678271</v>
      </c>
      <c r="BO43" s="1879">
        <f>'2.54 GW Electrolyser H2 Prod.'!BN818</f>
        <v>0.22561086563914023</v>
      </c>
    </row>
    <row r="44" spans="1:67" x14ac:dyDescent="0.2">
      <c r="A44" s="4305"/>
      <c r="B44" s="4014"/>
      <c r="C44" s="4321"/>
      <c r="D44" s="4317"/>
      <c r="E44" s="386" t="str">
        <f>'1.27 GW Electrolyser H2 Prod. '!D833</f>
        <v>High Price Range</v>
      </c>
      <c r="F44" s="66">
        <f t="shared" ref="F44:F45" si="70">F32</f>
        <v>0.85</v>
      </c>
      <c r="G44" s="1873">
        <f>'2.54 GW Electrolyser H2 Prod.'!F819</f>
        <v>0.30396894431519228</v>
      </c>
      <c r="H44" s="1868">
        <f>'2.54 GW Electrolyser H2 Prod.'!G819</f>
        <v>-0.53127192185519145</v>
      </c>
      <c r="I44" s="1868">
        <f>'2.54 GW Electrolyser H2 Prod.'!H819</f>
        <v>-0.12527057932492025</v>
      </c>
      <c r="J44" s="1868">
        <f>'2.54 GW Electrolyser H2 Prod.'!I819</f>
        <v>6.4359158888845913E-2</v>
      </c>
      <c r="K44" s="1868">
        <f>'2.54 GW Electrolyser H2 Prod.'!J819</f>
        <v>0.16053159205737799</v>
      </c>
      <c r="L44" s="1868">
        <f>'2.54 GW Electrolyser H2 Prod.'!K819</f>
        <v>0.21372558478002368</v>
      </c>
      <c r="M44" s="1868">
        <f>'2.54 GW Electrolyser H2 Prod.'!L819</f>
        <v>0.24513513814928789</v>
      </c>
      <c r="N44" s="1868">
        <f>'2.54 GW Electrolyser H2 Prod.'!M819</f>
        <v>0.26459938149478335</v>
      </c>
      <c r="O44" s="1868">
        <f>'2.54 GW Electrolyser H2 Prod.'!N819</f>
        <v>0.27710527316731759</v>
      </c>
      <c r="P44" s="1868">
        <f>'2.54 GW Electrolyser H2 Prod.'!O819</f>
        <v>0.28536442417135532</v>
      </c>
      <c r="Q44" s="1868">
        <f>'2.54 GW Electrolyser H2 Prod.'!P819</f>
        <v>0.29093590058577234</v>
      </c>
      <c r="R44" s="1868">
        <f>'2.54 GW Electrolyser H2 Prod.'!Q819</f>
        <v>0.29475705332463975</v>
      </c>
      <c r="S44" s="1868">
        <f>'2.54 GW Electrolyser H2 Prod.'!R819</f>
        <v>0.2974121286778717</v>
      </c>
      <c r="T44" s="1868">
        <f>'2.54 GW Electrolyser H2 Prod.'!S819</f>
        <v>0.29927611143185251</v>
      </c>
      <c r="U44" s="1868">
        <f>'2.54 GW Electrolyser H2 Prod.'!T819</f>
        <v>0.30059550614999697</v>
      </c>
      <c r="V44" s="1868">
        <f>'2.54 GW Electrolyser H2 Prod.'!U819</f>
        <v>0.30153556752597011</v>
      </c>
      <c r="W44" s="1868">
        <f>'2.54 GW Electrolyser H2 Prod.'!V819</f>
        <v>0.30220887900127491</v>
      </c>
      <c r="X44" s="1868">
        <f>'2.54 GW Electrolyser H2 Prod.'!W819</f>
        <v>0.30269316145280256</v>
      </c>
      <c r="Y44" s="1868">
        <f>'2.54 GW Electrolyser H2 Prod.'!X819</f>
        <v>0.30304265436634203</v>
      </c>
      <c r="Z44" s="1868">
        <f>'2.54 GW Electrolyser H2 Prod.'!Y819</f>
        <v>0.3032955487145681</v>
      </c>
      <c r="AA44" s="1868">
        <f>'2.54 GW Electrolyser H2 Prod.'!Z819</f>
        <v>0.30347893230347411</v>
      </c>
      <c r="AB44" s="1868">
        <f>'2.54 GW Electrolyser H2 Prod.'!AA819</f>
        <v>0.30361213272823373</v>
      </c>
      <c r="AC44" s="1868">
        <f>'2.54 GW Electrolyser H2 Prod.'!AB819</f>
        <v>0.30370900786747868</v>
      </c>
      <c r="AD44" s="1868">
        <f>'2.54 GW Electrolyser H2 Prod.'!AC819</f>
        <v>0.30377953330527152</v>
      </c>
      <c r="AE44" s="1868">
        <f>'2.54 GW Electrolyser H2 Prod.'!AD819</f>
        <v>0.30383091313417299</v>
      </c>
      <c r="AF44" s="1868">
        <f>'2.54 GW Electrolyser H2 Prod.'!AE819</f>
        <v>0.30386836354059699</v>
      </c>
      <c r="AG44" s="1868">
        <f>'2.54 GW Electrolyser H2 Prod.'!AF819</f>
        <v>0.30389566929711553</v>
      </c>
      <c r="AH44" s="1868">
        <f>'2.54 GW Electrolyser H2 Prod.'!AG819</f>
        <v>0.3039155811925327</v>
      </c>
      <c r="AI44" s="1868">
        <f>'2.54 GW Electrolyser H2 Prod.'!AH819</f>
        <v>0.30393010118112707</v>
      </c>
      <c r="AJ44" s="1868">
        <f>'2.54 GW Electrolyser H2 Prod.'!AI819</f>
        <v>0.30394068775472549</v>
      </c>
      <c r="AK44" s="1868">
        <f>'2.54 GW Electrolyser H2 Prod.'!AJ819</f>
        <v>0.30394840432196779</v>
      </c>
      <c r="AL44" s="1868">
        <f>'2.54 GW Electrolyser H2 Prod.'!AK819</f>
        <v>0.30395402668678639</v>
      </c>
      <c r="AM44" s="1868">
        <f>'2.54 GW Electrolyser H2 Prod.'!AL819</f>
        <v>0.30395812106393461</v>
      </c>
      <c r="AN44" s="1868">
        <f>'2.54 GW Electrolyser H2 Prod.'!AM819</f>
        <v>0.30396110080480931</v>
      </c>
      <c r="AO44" s="1868">
        <f>'2.54 GW Electrolyser H2 Prod.'!AN819</f>
        <v>0.30396326770009519</v>
      </c>
      <c r="AP44" s="1868">
        <f>'2.54 GW Electrolyser H2 Prod.'!AO819</f>
        <v>0.30396484208571839</v>
      </c>
      <c r="AQ44" s="1868">
        <f>'2.54 GW Electrolyser H2 Prod.'!AP819</f>
        <v>0.30396598480643333</v>
      </c>
      <c r="AR44" s="1868">
        <f>'2.54 GW Electrolyser H2 Prod.'!AQ819</f>
        <v>0.30396681324991093</v>
      </c>
      <c r="AS44" s="1868">
        <f>'2.54 GW Electrolyser H2 Prod.'!AR819</f>
        <v>0.30396741305793817</v>
      </c>
      <c r="AT44" s="1868">
        <f>'2.54 GW Electrolyser H2 Prod.'!AS819</f>
        <v>0.30396784668319277</v>
      </c>
      <c r="AU44" s="1868">
        <f>'2.54 GW Electrolyser H2 Prod.'!AT819</f>
        <v>0.30396815964259494</v>
      </c>
      <c r="AV44" s="1868">
        <f>'2.54 GW Electrolyser H2 Prod.'!AU819</f>
        <v>0.30396838508775303</v>
      </c>
      <c r="AW44" s="1868">
        <f>'2.54 GW Electrolyser H2 Prod.'!AV819</f>
        <v>0.30396854714537547</v>
      </c>
      <c r="AX44" s="1868">
        <f>'2.54 GW Electrolyser H2 Prod.'!AW819</f>
        <v>0.30396866335841155</v>
      </c>
      <c r="AY44" s="1868">
        <f>'2.54 GW Electrolyser H2 Prod.'!AX819</f>
        <v>0.30396874646964167</v>
      </c>
      <c r="AZ44" s="1868">
        <f>'2.54 GW Electrolyser H2 Prod.'!AY819</f>
        <v>0.30396880572444318</v>
      </c>
      <c r="BA44" s="1868">
        <f>'2.54 GW Electrolyser H2 Prod.'!AZ819</f>
        <v>0.30396884782197997</v>
      </c>
      <c r="BB44" s="1868">
        <f>'2.54 GW Electrolyser H2 Prod.'!BA819</f>
        <v>0.30396887760935409</v>
      </c>
      <c r="BC44" s="1868">
        <f>'2.54 GW Electrolyser H2 Prod.'!BB819</f>
        <v>0.30396889858788367</v>
      </c>
      <c r="BD44" s="1868">
        <f>'2.54 GW Electrolyser H2 Prod.'!BC819</f>
        <v>0.30396891328210773</v>
      </c>
      <c r="BE44" s="1868">
        <f>'2.54 GW Electrolyser H2 Prod.'!BD819</f>
        <v>0.30396892350852212</v>
      </c>
      <c r="BF44" s="1868">
        <f>'2.54 GW Electrolyser H2 Prod.'!BE819</f>
        <v>0.30396893057112284</v>
      </c>
      <c r="BG44" s="1868">
        <f>'2.54 GW Electrolyser H2 Prod.'!BF819</f>
        <v>0.30396893540354464</v>
      </c>
      <c r="BH44" s="1868">
        <f>'2.54 GW Electrolyser H2 Prod.'!BG819</f>
        <v>0.30396893867226393</v>
      </c>
      <c r="BI44" s="1868">
        <f>'2.54 GW Electrolyser H2 Prod.'!BH819</f>
        <v>0.30396894085143589</v>
      </c>
      <c r="BJ44" s="1868">
        <f>'2.54 GW Electrolyser H2 Prod.'!BI819</f>
        <v>0.30396894227708482</v>
      </c>
      <c r="BK44" s="1868">
        <f>'2.54 GW Electrolyser H2 Prod.'!BJ819</f>
        <v>0.30396894318628198</v>
      </c>
      <c r="BL44" s="1868">
        <f>'2.54 GW Electrolyser H2 Prod.'!BK819</f>
        <v>0.30396894374541561</v>
      </c>
      <c r="BM44" s="1868">
        <f>'2.54 GW Electrolyser H2 Prod.'!BL819</f>
        <v>0.30396894407055686</v>
      </c>
      <c r="BN44" s="1868">
        <f>'2.54 GW Electrolyser H2 Prod.'!BM819</f>
        <v>0.30396894424208765</v>
      </c>
      <c r="BO44" s="1879">
        <f>'2.54 GW Electrolyser H2 Prod.'!BN819</f>
        <v>0.30396894431519228</v>
      </c>
    </row>
    <row r="45" spans="1:67" x14ac:dyDescent="0.2">
      <c r="A45" s="4305"/>
      <c r="B45" s="4014"/>
      <c r="C45" s="4321"/>
      <c r="D45" s="4318"/>
      <c r="E45" s="386" t="str">
        <f>'1.27 GW Electrolyser H2 Prod. '!D834</f>
        <v>High Price Range</v>
      </c>
      <c r="F45" s="1867">
        <f t="shared" si="70"/>
        <v>0.9</v>
      </c>
      <c r="G45" s="1873">
        <f>'2.54 GW Electrolyser H2 Prod.'!F820</f>
        <v>0.36569129661449939</v>
      </c>
      <c r="H45" s="1877">
        <f>'2.54 GW Electrolyser H2 Prod.'!G820</f>
        <v>-0.53127192185519145</v>
      </c>
      <c r="I45" s="1874">
        <f>'2.54 GW Electrolyser H2 Prod.'!H820</f>
        <v>-9.6360176997577596E-2</v>
      </c>
      <c r="J45" s="1874">
        <f>'2.54 GW Electrolyser H2 Prod.'!I820</f>
        <v>0.1092883354877241</v>
      </c>
      <c r="K45" s="1874">
        <f>'2.54 GW Electrolyser H2 Prod.'!J820</f>
        <v>0.21354448001610327</v>
      </c>
      <c r="L45" s="1874">
        <f>'2.54 GW Electrolyser H2 Prod.'!K820</f>
        <v>0.27093860390080349</v>
      </c>
      <c r="M45" s="1874">
        <f>'2.54 GW Electrolyser H2 Prod.'!L820</f>
        <v>0.30459687873318919</v>
      </c>
      <c r="N45" s="1874">
        <f>'2.54 GW Electrolyser H2 Prod.'!M820</f>
        <v>0.32528426643634867</v>
      </c>
      <c r="O45" s="1874">
        <f>'2.54 GW Electrolyser H2 Prod.'!N820</f>
        <v>0.3384541675916577</v>
      </c>
      <c r="P45" s="1874">
        <f>'2.54 GW Electrolyser H2 Prod.'!O820</f>
        <v>0.34706492468927475</v>
      </c>
      <c r="Q45" s="1874">
        <f>'2.54 GW Electrolyser H2 Prod.'!P820</f>
        <v>0.35281137811183849</v>
      </c>
      <c r="R45" s="1874">
        <f>'2.54 GW Electrolyser H2 Prod.'!Q820</f>
        <v>0.35670782192885908</v>
      </c>
      <c r="S45" s="1874">
        <f>'2.54 GW Electrolyser H2 Prod.'!R820</f>
        <v>0.35938296378459289</v>
      </c>
      <c r="T45" s="1874">
        <f>'2.54 GW Electrolyser H2 Prod.'!S820</f>
        <v>0.36123772950670308</v>
      </c>
      <c r="U45" s="1874">
        <f>'2.54 GW Electrolyser H2 Prod.'!T820</f>
        <v>0.362533746064992</v>
      </c>
      <c r="V45" s="1874">
        <f>'2.54 GW Electrolyser H2 Prod.'!U820</f>
        <v>0.36344496585645625</v>
      </c>
      <c r="W45" s="1874">
        <f>'2.54 GW Electrolyser H2 Prod.'!V820</f>
        <v>0.36408882146107446</v>
      </c>
      <c r="X45" s="1874">
        <f>'2.54 GW Electrolyser H2 Prod.'!W820</f>
        <v>0.36454557682852484</v>
      </c>
      <c r="Y45" s="1874">
        <f>'2.54 GW Electrolyser H2 Prod.'!X820</f>
        <v>0.36487064580212869</v>
      </c>
      <c r="Z45" s="1874">
        <f>'2.54 GW Electrolyser H2 Prod.'!Y820</f>
        <v>0.36510259936536849</v>
      </c>
      <c r="AA45" s="1874">
        <f>'2.54 GW Electrolyser H2 Prod.'!Z820</f>
        <v>0.36526846341740948</v>
      </c>
      <c r="AB45" s="1874">
        <f>'2.54 GW Electrolyser H2 Prod.'!AA820</f>
        <v>0.365387276562809</v>
      </c>
      <c r="AC45" s="1874">
        <f>'2.54 GW Electrolyser H2 Prod.'!AB820</f>
        <v>0.36547250942878584</v>
      </c>
      <c r="AD45" s="1874">
        <f>'2.54 GW Electrolyser H2 Prod.'!AC820</f>
        <v>0.36553372702501608</v>
      </c>
      <c r="AE45" s="1874">
        <f>'2.54 GW Electrolyser H2 Prod.'!AD820</f>
        <v>0.36557774087574346</v>
      </c>
      <c r="AF45" s="1874">
        <f>'2.54 GW Electrolyser H2 Prod.'!AE820</f>
        <v>0.36560941322899709</v>
      </c>
      <c r="AG45" s="1874">
        <f>'2.54 GW Electrolyser H2 Prod.'!AF820</f>
        <v>0.36563222170236509</v>
      </c>
      <c r="AH45" s="1874">
        <f>'2.54 GW Electrolyser H2 Prod.'!AG820</f>
        <v>0.36564865763547916</v>
      </c>
      <c r="AI45" s="1874">
        <f>'2.54 GW Electrolyser H2 Prod.'!AH820</f>
        <v>0.36566050823234675</v>
      </c>
      <c r="AJ45" s="1874">
        <f>'2.54 GW Electrolyser H2 Prod.'!AI820</f>
        <v>0.36566905704168162</v>
      </c>
      <c r="AK45" s="1874">
        <f>'2.54 GW Electrolyser H2 Prod.'!AJ820</f>
        <v>0.36567522679013198</v>
      </c>
      <c r="AL45" s="1874">
        <f>'2.54 GW Electrolyser H2 Prod.'!AK820</f>
        <v>0.36567968136804407</v>
      </c>
      <c r="AM45" s="1874">
        <f>'2.54 GW Electrolyser H2 Prod.'!AL820</f>
        <v>0.36568289878205373</v>
      </c>
      <c r="AN45" s="1874">
        <f>'2.54 GW Electrolyser H2 Prod.'!AM820</f>
        <v>0.36568522341907328</v>
      </c>
      <c r="AO45" s="1874">
        <f>'2.54 GW Electrolyser H2 Prod.'!AN820</f>
        <v>0.36568690353672317</v>
      </c>
      <c r="AP45" s="1874">
        <f>'2.54 GW Electrolyser H2 Prod.'!AO820</f>
        <v>0.3656881181855296</v>
      </c>
      <c r="AQ45" s="1874">
        <f>'2.54 GW Electrolyser H2 Prod.'!AP820</f>
        <v>0.36568899655998943</v>
      </c>
      <c r="AR45" s="1874">
        <f>'2.54 GW Electrolyser H2 Prod.'!AQ820</f>
        <v>0.36568963191889425</v>
      </c>
      <c r="AS45" s="1874">
        <f>'2.54 GW Electrolyser H2 Prod.'!AR820</f>
        <v>0.36569009160605725</v>
      </c>
      <c r="AT45" s="1874">
        <f>'2.54 GW Electrolyser H2 Prod.'!AS820</f>
        <v>0.36569042426834364</v>
      </c>
      <c r="AU45" s="1874">
        <f>'2.54 GW Electrolyser H2 Prod.'!AT820</f>
        <v>0.36569066505776582</v>
      </c>
      <c r="AV45" s="1874">
        <f>'2.54 GW Electrolyser H2 Prod.'!AU820</f>
        <v>0.36569083938253422</v>
      </c>
      <c r="AW45" s="1874">
        <f>'2.54 GW Electrolyser H2 Prod.'!AV820</f>
        <v>0.36569096561303138</v>
      </c>
      <c r="AX45" s="1874">
        <f>'2.54 GW Electrolyser H2 Prod.'!AW820</f>
        <v>0.36569105703467031</v>
      </c>
      <c r="AY45" s="1874">
        <f>'2.54 GW Electrolyser H2 Prod.'!AX820</f>
        <v>0.36569112325777908</v>
      </c>
      <c r="AZ45" s="1874">
        <f>'2.54 GW Electrolyser H2 Prod.'!AY820</f>
        <v>0.36569117123582862</v>
      </c>
      <c r="BA45" s="1874">
        <f>'2.54 GW Electrolyser H2 Prod.'!AZ820</f>
        <v>0.36569120600104532</v>
      </c>
      <c r="BB45" s="1874">
        <f>'2.54 GW Electrolyser H2 Prod.'!BA820</f>
        <v>0.36569123119600655</v>
      </c>
      <c r="BC45" s="1874">
        <f>'2.54 GW Electrolyser H2 Prod.'!BB820</f>
        <v>0.36569124945791365</v>
      </c>
      <c r="BD45" s="1874">
        <f>'2.54 GW Electrolyser H2 Prod.'!BC820</f>
        <v>0.36569126269644103</v>
      </c>
      <c r="BE45" s="1874">
        <f>'2.54 GW Electrolyser H2 Prod.'!BD820</f>
        <v>0.36569127229468879</v>
      </c>
      <c r="BF45" s="1874">
        <f>'2.54 GW Electrolyser H2 Prod.'!BE820</f>
        <v>0.36569127925455236</v>
      </c>
      <c r="BG45" s="1874">
        <f>'2.54 GW Electrolyser H2 Prod.'!BF820</f>
        <v>0.36569128430190734</v>
      </c>
      <c r="BH45" s="1874">
        <f>'2.54 GW Electrolyser H2 Prod.'!BG820</f>
        <v>0.36569128796273564</v>
      </c>
      <c r="BI45" s="1874">
        <f>'2.54 GW Electrolyser H2 Prod.'!BH820</f>
        <v>0.36569129061822947</v>
      </c>
      <c r="BJ45" s="1874">
        <f>'2.54 GW Electrolyser H2 Prod.'!BI820</f>
        <v>0.36569129254468913</v>
      </c>
      <c r="BK45" s="1874">
        <f>'2.54 GW Electrolyser H2 Prod.'!BJ820</f>
        <v>0.36569129394241351</v>
      </c>
      <c r="BL45" s="1874">
        <f>'2.54 GW Electrolyser H2 Prod.'!BK820</f>
        <v>0.36569129495662511</v>
      </c>
      <c r="BM45" s="1874">
        <f>'2.54 GW Electrolyser H2 Prod.'!BL820</f>
        <v>0.3656912956926277</v>
      </c>
      <c r="BN45" s="1874">
        <f>'2.54 GW Electrolyser H2 Prod.'!BM820</f>
        <v>0.36569129622678953</v>
      </c>
      <c r="BO45" s="1880">
        <f>'2.54 GW Electrolyser H2 Prod.'!BN820</f>
        <v>0.36569129661449939</v>
      </c>
    </row>
    <row r="46" spans="1:67" ht="14.25" customHeight="1" x14ac:dyDescent="0.2">
      <c r="A46" s="4305"/>
      <c r="B46" s="4014"/>
      <c r="C46" s="4321"/>
      <c r="D46" s="4316" t="str">
        <f t="shared" ref="D46" si="71">D34</f>
        <v>O&amp;M Fixed Plant Opex A$1,639,561,810.71/year          High Case</v>
      </c>
      <c r="E46" s="386" t="str">
        <f>'1.27 GW Electrolyser H2 Prod. '!D835</f>
        <v>High Price Range</v>
      </c>
      <c r="F46" s="989">
        <f>F43</f>
        <v>0.8</v>
      </c>
      <c r="G46" s="1871">
        <f>'1.27 GW Electrolyser H2 Prod. '!F833</f>
        <v>8.9375330291159294E-2</v>
      </c>
      <c r="H46" s="1868">
        <f>'2.54 GW Electrolyser H2 Prod.'!G826</f>
        <v>-0.56438900518852475</v>
      </c>
      <c r="I46" s="1868">
        <f>'2.54 GW Electrolyser H2 Prod.'!H826</f>
        <v>-0.20634624349153996</v>
      </c>
      <c r="J46" s="1868">
        <f>'2.54 GW Electrolyser H2 Prod.'!I826</f>
        <v>-4.0274342830243448E-2</v>
      </c>
      <c r="K46" s="1868">
        <f>'2.54 GW Electrolyser H2 Prod.'!J826</f>
        <v>4.3875726579662988E-2</v>
      </c>
      <c r="L46" s="1868">
        <f>'2.54 GW Electrolyser H2 Prod.'!K826</f>
        <v>9.0282053089024705E-2</v>
      </c>
      <c r="M46" s="1868">
        <f>'2.54 GW Electrolyser H2 Prod.'!L826</f>
        <v>0.11744369782970532</v>
      </c>
      <c r="N46" s="1868">
        <f>'2.54 GW Electrolyser H2 Prod.'!M826</f>
        <v>0.13397280851075855</v>
      </c>
      <c r="O46" s="1868">
        <f>'2.54 GW Electrolyser H2 Prod.'!N826</f>
        <v>0.14425779213866541</v>
      </c>
      <c r="P46" s="1868">
        <f>'2.54 GW Electrolyser H2 Prod.'!O826</f>
        <v>0.15070154760143817</v>
      </c>
      <c r="Q46" s="1868">
        <f>'2.54 GW Electrolyser H2 Prod.'!P826</f>
        <v>0.15469731176963153</v>
      </c>
      <c r="R46" s="1868">
        <f>'2.54 GW Electrolyser H2 Prod.'!Q826</f>
        <v>0.15709099906801449</v>
      </c>
      <c r="S46" s="1868">
        <f>'2.54 GW Electrolyser H2 Prod.'!R826</f>
        <v>0.15841585476826348</v>
      </c>
      <c r="T46" s="1868">
        <f>'2.54 GW Electrolyser H2 Prod.'!S826</f>
        <v>0.15901855751118088</v>
      </c>
      <c r="U46" s="1868">
        <f>'2.54 GW Electrolyser H2 Prod.'!T826</f>
        <v>0.15913031680777934</v>
      </c>
      <c r="V46" s="1868">
        <f>'2.54 GW Electrolyser H2 Prod.'!U826</f>
        <v>0.15890862234810155</v>
      </c>
      <c r="W46" s="1868">
        <f>'2.54 GW Electrolyser H2 Prod.'!V826</f>
        <v>0.1584626286116122</v>
      </c>
      <c r="X46" s="1868">
        <f>'2.54 GW Electrolyser H2 Prod.'!W826</f>
        <v>0.15786906081753149</v>
      </c>
      <c r="Y46" s="1868">
        <f>'2.54 GW Electrolyser H2 Prod.'!X826</f>
        <v>0.15718244613103982</v>
      </c>
      <c r="Z46" s="1868">
        <f>'2.54 GW Electrolyser H2 Prod.'!Y826</f>
        <v>0.15644184761380187</v>
      </c>
      <c r="AA46" s="1868">
        <f>'2.54 GW Electrolyser H2 Prod.'!Z826</f>
        <v>0.1556753871117158</v>
      </c>
      <c r="AB46" s="1868">
        <f>'2.54 GW Electrolyser H2 Prod.'!AA826</f>
        <v>0.15490333824933478</v>
      </c>
      <c r="AC46" s="1868">
        <f>'2.54 GW Electrolyser H2 Prod.'!AB826</f>
        <v>0.15414027591188728</v>
      </c>
      <c r="AD46" s="1868">
        <f>'2.54 GW Electrolyser H2 Prod.'!AC826</f>
        <v>0.15339659188072208</v>
      </c>
      <c r="AE46" s="1868">
        <f>'2.54 GW Electrolyser H2 Prod.'!AD826</f>
        <v>0.1526795777804919</v>
      </c>
      <c r="AF46" s="1868">
        <f>'2.54 GW Electrolyser H2 Prod.'!AE826</f>
        <v>0.15199420840381106</v>
      </c>
      <c r="AG46" s="1868">
        <f>'2.54 GW Electrolyser H2 Prod.'!AF826</f>
        <v>0.15134371489086074</v>
      </c>
      <c r="AH46" s="1868">
        <f>'2.54 GW Electrolyser H2 Prod.'!AG826</f>
        <v>0.1507300088251009</v>
      </c>
      <c r="AI46" s="1868">
        <f>'2.54 GW Electrolyser H2 Prod.'!AH826</f>
        <v>0.15015399946584029</v>
      </c>
      <c r="AJ46" s="1868">
        <f>'2.54 GW Electrolyser H2 Prod.'!AI826</f>
        <v>0.14961583365014031</v>
      </c>
      <c r="AK46" s="1868">
        <f>'2.54 GW Electrolyser H2 Prod.'!AJ826</f>
        <v>0.14911507922708322</v>
      </c>
      <c r="AL46" s="1868">
        <f>'2.54 GW Electrolyser H2 Prod.'!AK826</f>
        <v>0.14865086688497464</v>
      </c>
      <c r="AM46" s="1868">
        <f>'2.54 GW Electrolyser H2 Prod.'!AL826</f>
        <v>0.14822200102686089</v>
      </c>
      <c r="AN46" s="1868">
        <f>'2.54 GW Electrolyser H2 Prod.'!AM826</f>
        <v>0.14782704737385433</v>
      </c>
      <c r="AO46" s="1868">
        <f>'2.54 GW Electrolyser H2 Prod.'!AN826</f>
        <v>0.14746440285320817</v>
      </c>
      <c r="AP46" s="1868">
        <f>'2.54 GW Electrolyser H2 Prod.'!AO826</f>
        <v>0.14713235180618933</v>
      </c>
      <c r="AQ46" s="1868">
        <f>'2.54 GW Electrolyser H2 Prod.'!AP826</f>
        <v>0.14682911145719268</v>
      </c>
      <c r="AR46" s="1868">
        <f>'2.54 GW Electrolyser H2 Prod.'!AQ826</f>
        <v>0.14655286880056151</v>
      </c>
      <c r="AS46" s="1868">
        <f>'2.54 GW Electrolyser H2 Prod.'!AR826</f>
        <v>0.14630181050060131</v>
      </c>
      <c r="AT46" s="1868">
        <f>'2.54 GW Electrolyser H2 Prod.'!AS826</f>
        <v>0.14607414700232835</v>
      </c>
      <c r="AU46" s="1868">
        <f>'2.54 GW Electrolyser H2 Prod.'!AT826</f>
        <v>0.14586813177083813</v>
      </c>
      <c r="AV46" s="1868">
        <f>'2.54 GW Electrolyser H2 Prod.'!AU826</f>
        <v>0.14568207638255615</v>
      </c>
      <c r="AW46" s="1868">
        <f>'2.54 GW Electrolyser H2 Prod.'!AV826</f>
        <v>0.14551436205711887</v>
      </c>
      <c r="AX46" s="1868">
        <f>'2.54 GW Electrolyser H2 Prod.'!AW826</f>
        <v>0.14536344812557056</v>
      </c>
      <c r="AY46" s="1868">
        <f>'2.54 GW Electrolyser H2 Prod.'!AX826</f>
        <v>0.14522787786513014</v>
      </c>
      <c r="AZ46" s="1868">
        <f>'2.54 GW Electrolyser H2 Prod.'!AY826</f>
        <v>0.14510628208295517</v>
      </c>
      <c r="BA46" s="1868">
        <f>'2.54 GW Electrolyser H2 Prod.'!AZ826</f>
        <v>0.14499738079403479</v>
      </c>
      <c r="BB46" s="1868">
        <f>'2.54 GW Electrolyser H2 Prod.'!BA826</f>
        <v>0.14489998330688558</v>
      </c>
      <c r="BC46" s="1868">
        <f>'2.54 GW Electrolyser H2 Prod.'!BB826</f>
        <v>0.1448129870021051</v>
      </c>
      <c r="BD46" s="1868">
        <f>'2.54 GW Electrolyser H2 Prod.'!BC826</f>
        <v>0.14473537506145839</v>
      </c>
      <c r="BE46" s="1868">
        <f>'2.54 GW Electrolyser H2 Prod.'!BD826</f>
        <v>0.14466621337821994</v>
      </c>
      <c r="BF46" s="1868">
        <f>'2.54 GW Electrolyser H2 Prod.'!BE826</f>
        <v>0.14460464685290275</v>
      </c>
      <c r="BG46" s="1868">
        <f>'2.54 GW Electrolyser H2 Prod.'!BF826</f>
        <v>0.14454989525238626</v>
      </c>
      <c r="BH46" s="1868">
        <f>'2.54 GW Electrolyser H2 Prod.'!BG826</f>
        <v>0.14450124878525794</v>
      </c>
      <c r="BI46" s="1868">
        <f>'2.54 GW Electrolyser H2 Prod.'!BH826</f>
        <v>0.14445806352224366</v>
      </c>
      <c r="BJ46" s="1868">
        <f>'2.54 GW Electrolyser H2 Prod.'!BI826</f>
        <v>0.14441975676832985</v>
      </c>
      <c r="BK46" s="1868">
        <f>'2.54 GW Electrolyser H2 Prod.'!BJ826</f>
        <v>0.14438580247283195</v>
      </c>
      <c r="BL46" s="1868">
        <f>'2.54 GW Electrolyser H2 Prod.'!BK826</f>
        <v>0.14435572674542807</v>
      </c>
      <c r="BM46" s="1868">
        <f>'2.54 GW Electrolyser H2 Prod.'!BL826</f>
        <v>0.14432910353013573</v>
      </c>
      <c r="BN46" s="1868">
        <f>'2.54 GW Electrolyser H2 Prod.'!BM826</f>
        <v>0.144305550475337</v>
      </c>
      <c r="BO46" s="1879">
        <f>'2.54 GW Electrolyser H2 Prod.'!BN826</f>
        <v>0.14428472502618406</v>
      </c>
    </row>
    <row r="47" spans="1:67" x14ac:dyDescent="0.2">
      <c r="A47" s="4305"/>
      <c r="B47" s="4014"/>
      <c r="C47" s="4321"/>
      <c r="D47" s="4317"/>
      <c r="E47" s="386" t="str">
        <f>E46</f>
        <v>High Price Range</v>
      </c>
      <c r="F47" s="989">
        <f t="shared" ref="F47:F48" si="72">F44</f>
        <v>0.85</v>
      </c>
      <c r="G47" s="1873">
        <f>'1.27 GW Electrolyser H2 Prod. '!F834</f>
        <v>0.24151036528974301</v>
      </c>
      <c r="H47" s="1868">
        <f>'2.54 GW Electrolyser H2 Prod.'!G827</f>
        <v>-0.56438900518852475</v>
      </c>
      <c r="I47" s="1868">
        <f>'2.54 GW Electrolyser H2 Prod.'!H827</f>
        <v>-0.17435943408337429</v>
      </c>
      <c r="J47" s="1868">
        <f>'2.54 GW Electrolyser H2 Prod.'!I827</f>
        <v>1.1590431111188737E-2</v>
      </c>
      <c r="K47" s="1868">
        <f>'2.54 GW Electrolyser H2 Prod.'!J827</f>
        <v>0.10741214994966275</v>
      </c>
      <c r="L47" s="1868">
        <f>'2.54 GW Electrolyser H2 Prod.'!K827</f>
        <v>0.16117549836116818</v>
      </c>
      <c r="M47" s="1868">
        <f>'2.54 GW Electrolyser H2 Prod.'!L827</f>
        <v>0.19335741907100501</v>
      </c>
      <c r="N47" s="1868">
        <f>'2.54 GW Electrolyser H2 Prod.'!M827</f>
        <v>0.21356943060618949</v>
      </c>
      <c r="O47" s="1868">
        <f>'2.54 GW Electrolyser H2 Prod.'!N827</f>
        <v>0.22673019054022681</v>
      </c>
      <c r="P47" s="1868">
        <f>'2.54 GW Electrolyser H2 Prod.'!O827</f>
        <v>0.23553853542583036</v>
      </c>
      <c r="Q47" s="1868">
        <f>'2.54 GW Electrolyser H2 Prod.'!P827</f>
        <v>0.24156018849365157</v>
      </c>
      <c r="R47" s="1868">
        <f>'2.54 GW Electrolyser H2 Prod.'!Q827</f>
        <v>0.24574519171260012</v>
      </c>
      <c r="S47" s="1868">
        <f>'2.54 GW Electrolyser H2 Prod.'!R827</f>
        <v>0.24869140633954023</v>
      </c>
      <c r="T47" s="1868">
        <f>'2.54 GW Electrolyser H2 Prod.'!S827</f>
        <v>0.25078645798121024</v>
      </c>
      <c r="U47" s="1868">
        <f>'2.54 GW Electrolyser H2 Prod.'!T827</f>
        <v>0.25228790904425713</v>
      </c>
      <c r="V47" s="1868">
        <f>'2.54 GW Electrolyser H2 Prod.'!U827</f>
        <v>0.25337040115264164</v>
      </c>
      <c r="W47" s="1868">
        <f>'2.54 GW Electrolyser H2 Prod.'!V827</f>
        <v>0.2541543484070008</v>
      </c>
      <c r="X47" s="1868">
        <f>'2.54 GW Electrolyser H2 Prod.'!W827</f>
        <v>0.25472392897436125</v>
      </c>
      <c r="Y47" s="1868">
        <f>'2.54 GW Electrolyser H2 Prod.'!X827</f>
        <v>0.255138660944906</v>
      </c>
      <c r="Z47" s="1868">
        <f>'2.54 GW Electrolyser H2 Prod.'!Y827</f>
        <v>0.25544101882144843</v>
      </c>
      <c r="AA47" s="1868">
        <f>'2.54 GW Electrolyser H2 Prod.'!Z827</f>
        <v>0.25566154318832823</v>
      </c>
      <c r="AB47" s="1868">
        <f>'2.54 GW Electrolyser H2 Prod.'!AA827</f>
        <v>0.25582232679948658</v>
      </c>
      <c r="AC47" s="1868">
        <f>'2.54 GW Electrolyser H2 Prod.'!AB827</f>
        <v>0.25593942775307954</v>
      </c>
      <c r="AD47" s="1868">
        <f>'2.54 GW Electrolyser H2 Prod.'!AC827</f>
        <v>0.25602456089873793</v>
      </c>
      <c r="AE47" s="1868">
        <f>'2.54 GW Electrolyser H2 Prod.'!AD827</f>
        <v>0.25608629600008648</v>
      </c>
      <c r="AF47" s="1868">
        <f>'2.54 GW Electrolyser H2 Prod.'!AE827</f>
        <v>0.25613091413452094</v>
      </c>
      <c r="AG47" s="1868">
        <f>'2.54 GW Electrolyser H2 Prod.'!AF827</f>
        <v>0.25616302442339034</v>
      </c>
      <c r="AH47" s="1868">
        <f>'2.54 GW Electrolyser H2 Prod.'!AG827</f>
        <v>0.25618601093118265</v>
      </c>
      <c r="AI47" s="1868">
        <f>'2.54 GW Electrolyser H2 Prod.'!AH827</f>
        <v>0.25620235814584991</v>
      </c>
      <c r="AJ47" s="1868">
        <f>'2.54 GW Electrolyser H2 Prod.'!AI827</f>
        <v>0.25621388899513908</v>
      </c>
      <c r="AK47" s="1868">
        <f>'2.54 GW Electrolyser H2 Prod.'!AJ827</f>
        <v>0.25622193945931948</v>
      </c>
      <c r="AL47" s="1868">
        <f>'2.54 GW Electrolyser H2 Prod.'!AK827</f>
        <v>0.25622748698149134</v>
      </c>
      <c r="AM47" s="1868">
        <f>'2.54 GW Electrolyser H2 Prod.'!AL827</f>
        <v>0.25623124506669037</v>
      </c>
      <c r="AN47" s="1868">
        <f>'2.54 GW Electrolyser H2 Prod.'!AM827</f>
        <v>0.25623373305360486</v>
      </c>
      <c r="AO47" s="1868">
        <f>'2.54 GW Electrolyser H2 Prod.'!AN827</f>
        <v>0.25623532760737122</v>
      </c>
      <c r="AP47" s="1868">
        <f>'2.54 GW Electrolyser H2 Prod.'!AO827</f>
        <v>0.25623630072789338</v>
      </c>
      <c r="AQ47" s="1868">
        <f>'2.54 GW Electrolyser H2 Prod.'!AP827</f>
        <v>0.25623684779653466</v>
      </c>
      <c r="AR47" s="1868">
        <f>'2.54 GW Electrolyser H2 Prod.'!AQ827</f>
        <v>0.25623710825705204</v>
      </c>
      <c r="AS47" s="1868">
        <f>'2.54 GW Electrolyser H2 Prod.'!AR827</f>
        <v>0.25623718084781366</v>
      </c>
      <c r="AT47" s="1868">
        <f>'2.54 GW Electrolyser H2 Prod.'!AS827</f>
        <v>0.25623713480331345</v>
      </c>
      <c r="AU47" s="1868">
        <f>'2.54 GW Electrolyser H2 Prod.'!AT827</f>
        <v>0.25623701807507482</v>
      </c>
      <c r="AV47" s="1868">
        <f>'2.54 GW Electrolyser H2 Prod.'!AU827</f>
        <v>0.25623686335010643</v>
      </c>
      <c r="AW47" s="1868">
        <f>'2.54 GW Electrolyser H2 Prod.'!AV827</f>
        <v>0.25623669244371738</v>
      </c>
      <c r="AX47" s="1868">
        <f>'2.54 GW Electrolyser H2 Prod.'!AW827</f>
        <v>0.25623651949423398</v>
      </c>
      <c r="AY47" s="1868">
        <f>'2.54 GW Electrolyser H2 Prod.'!AX827</f>
        <v>0.25623635327636207</v>
      </c>
      <c r="AZ47" s="1868">
        <f>'2.54 GW Electrolyser H2 Prod.'!AY827</f>
        <v>0.25623619886769733</v>
      </c>
      <c r="BA47" s="1868">
        <f>'2.54 GW Electrolyser H2 Prod.'!AZ827</f>
        <v>0.256236058841806</v>
      </c>
      <c r="BB47" s="1868">
        <f>'2.54 GW Electrolyser H2 Prod.'!BA827</f>
        <v>0.25623593411594103</v>
      </c>
      <c r="BC47" s="1868">
        <f>'2.54 GW Electrolyser H2 Prod.'!BB827</f>
        <v>0.25623582454780824</v>
      </c>
      <c r="BD47" s="1868">
        <f>'2.54 GW Electrolyser H2 Prod.'!BC827</f>
        <v>0.25623572935082839</v>
      </c>
      <c r="BE47" s="1868">
        <f>'2.54 GW Electrolyser H2 Prod.'!BD827</f>
        <v>0.25623564737886206</v>
      </c>
      <c r="BF47" s="1868">
        <f>'2.54 GW Electrolyser H2 Prod.'!BE827</f>
        <v>0.25623557731766566</v>
      </c>
      <c r="BG47" s="1868">
        <f>'2.54 GW Electrolyser H2 Prod.'!BF827</f>
        <v>0.25623551781026199</v>
      </c>
      <c r="BH47" s="1868">
        <f>'2.54 GW Electrolyser H2 Prod.'!BG827</f>
        <v>0.25623546753593862</v>
      </c>
      <c r="BI47" s="1868">
        <f>'2.54 GW Electrolyser H2 Prod.'!BH827</f>
        <v>0.25623542525712906</v>
      </c>
      <c r="BJ47" s="1868">
        <f>'2.54 GW Electrolyser H2 Prod.'!BI827</f>
        <v>0.25623538984439542</v>
      </c>
      <c r="BK47" s="1868">
        <f>'2.54 GW Electrolyser H2 Prod.'!BJ827</f>
        <v>0.25623536028680904</v>
      </c>
      <c r="BL47" s="1868">
        <f>'2.54 GW Electrolyser H2 Prod.'!BK827</f>
        <v>0.25623533569287282</v>
      </c>
      <c r="BM47" s="1868">
        <f>'2.54 GW Electrolyser H2 Prod.'!BL827</f>
        <v>0.25623531528559473</v>
      </c>
      <c r="BN47" s="1868">
        <f>'2.54 GW Electrolyser H2 Prod.'!BM827</f>
        <v>0.25623529839418402</v>
      </c>
      <c r="BO47" s="1879">
        <f>'2.54 GW Electrolyser H2 Prod.'!BN827</f>
        <v>0.25623528444405808</v>
      </c>
    </row>
    <row r="48" spans="1:67" x14ac:dyDescent="0.2">
      <c r="A48" s="4305"/>
      <c r="B48" s="4014"/>
      <c r="C48" s="4321"/>
      <c r="D48" s="4318"/>
      <c r="E48" s="386" t="str">
        <f t="shared" ref="E48:E51" si="73">E47</f>
        <v>High Price Range</v>
      </c>
      <c r="F48" s="989">
        <f t="shared" si="72"/>
        <v>0.9</v>
      </c>
      <c r="G48" s="1905">
        <f>'1.27 GW Electrolyser H2 Prod. '!F835</f>
        <v>0.31109819603176181</v>
      </c>
      <c r="H48" s="1877">
        <f>'2.54 GW Electrolyser H2 Prod.'!G828</f>
        <v>-0.56438900518852475</v>
      </c>
      <c r="I48" s="1874">
        <f>'2.54 GW Electrolyser H2 Prod.'!H828</f>
        <v>-0.14397375433263127</v>
      </c>
      <c r="J48" s="1874">
        <f>'2.54 GW Electrolyser H2 Prod.'!I828</f>
        <v>5.9552979506292125E-2</v>
      </c>
      <c r="K48" s="1874">
        <f>'2.54 GW Electrolyser H2 Prod.'!J828</f>
        <v>0.16461858486080039</v>
      </c>
      <c r="L48" s="1874">
        <f>'2.54 GW Electrolyser H2 Prod.'!K828</f>
        <v>0.2234165854242578</v>
      </c>
      <c r="M48" s="1874">
        <f>'2.54 GW Electrolyser H2 Prod.'!L828</f>
        <v>0.25845553610486283</v>
      </c>
      <c r="N48" s="1874">
        <f>'2.54 GW Electrolyser H2 Prod.'!M828</f>
        <v>0.2803435133264256</v>
      </c>
      <c r="O48" s="1874">
        <f>'2.54 GW Electrolyser H2 Prod.'!N828</f>
        <v>0.29451212981046693</v>
      </c>
      <c r="P48" s="1874">
        <f>'2.54 GW Electrolyser H2 Prod.'!O828</f>
        <v>0.30393762600644991</v>
      </c>
      <c r="Q48" s="1874">
        <f>'2.54 GW Electrolyser H2 Prod.'!P828</f>
        <v>0.31034218862175211</v>
      </c>
      <c r="R48" s="1874">
        <f>'2.54 GW Electrolyser H2 Prod.'!Q828</f>
        <v>0.3147671407779189</v>
      </c>
      <c r="S48" s="1874">
        <f>'2.54 GW Electrolyser H2 Prod.'!R828</f>
        <v>0.31786500765263481</v>
      </c>
      <c r="T48" s="1874">
        <f>'2.54 GW Electrolyser H2 Prod.'!S828</f>
        <v>0.32005679139930243</v>
      </c>
      <c r="U48" s="1874">
        <f>'2.54 GW Electrolyser H2 Prod.'!T828</f>
        <v>0.32162070906002382</v>
      </c>
      <c r="V48" s="1874">
        <f>'2.54 GW Electrolyser H2 Prod.'!U828</f>
        <v>0.32274428827258883</v>
      </c>
      <c r="W48" s="1874">
        <f>'2.54 GW Electrolyser H2 Prod.'!V828</f>
        <v>0.32355600874472912</v>
      </c>
      <c r="X48" s="1874">
        <f>'2.54 GW Electrolyser H2 Prod.'!W828</f>
        <v>0.32414509061793861</v>
      </c>
      <c r="Y48" s="1874">
        <f>'2.54 GW Electrolyser H2 Prod.'!X828</f>
        <v>0.32457418605374966</v>
      </c>
      <c r="Z48" s="1874">
        <f>'2.54 GW Electrolyser H2 Prod.'!Y828</f>
        <v>0.32488769830991915</v>
      </c>
      <c r="AA48" s="1874">
        <f>'2.54 GW Electrolyser H2 Prod.'!Z828</f>
        <v>0.32511733800681464</v>
      </c>
      <c r="AB48" s="1874">
        <f>'2.54 GW Electrolyser H2 Prod.'!AA828</f>
        <v>0.32528589447132839</v>
      </c>
      <c r="AC48" s="1874">
        <f>'2.54 GW Electrolyser H2 Prod.'!AB828</f>
        <v>0.32540983116092947</v>
      </c>
      <c r="AD48" s="1874">
        <f>'2.54 GW Electrolyser H2 Prod.'!AC828</f>
        <v>0.32550109298527286</v>
      </c>
      <c r="AE48" s="1874">
        <f>'2.54 GW Electrolyser H2 Prod.'!AD828</f>
        <v>0.32556837747604006</v>
      </c>
      <c r="AF48" s="1874">
        <f>'2.54 GW Electrolyser H2 Prod.'!AE828</f>
        <v>0.32561803644047171</v>
      </c>
      <c r="AG48" s="1874">
        <f>'2.54 GW Electrolyser H2 Prod.'!AF828</f>
        <v>0.32565472007554641</v>
      </c>
      <c r="AH48" s="1874">
        <f>'2.54 GW Electrolyser H2 Prod.'!AG828</f>
        <v>0.32568183985589516</v>
      </c>
      <c r="AI48" s="1874">
        <f>'2.54 GW Electrolyser H2 Prod.'!AH828</f>
        <v>0.32570190284919787</v>
      </c>
      <c r="AJ48" s="1874">
        <f>'2.54 GW Electrolyser H2 Prod.'!AI828</f>
        <v>0.32571675418096091</v>
      </c>
      <c r="AK48" s="1874">
        <f>'2.54 GW Electrolyser H2 Prod.'!AJ828</f>
        <v>0.32572775349800964</v>
      </c>
      <c r="AL48" s="1874">
        <f>'2.54 GW Electrolyser H2 Prod.'!AK828</f>
        <v>0.32573590377186701</v>
      </c>
      <c r="AM48" s="1874">
        <f>'2.54 GW Electrolyser H2 Prod.'!AL828</f>
        <v>0.32574194554427738</v>
      </c>
      <c r="AN48" s="1874">
        <f>'2.54 GW Electrolyser H2 Prod.'!AM828</f>
        <v>0.32574642602849058</v>
      </c>
      <c r="AO48" s="1874">
        <f>'2.54 GW Electrolyser H2 Prod.'!AN828</f>
        <v>0.32574974986257876</v>
      </c>
      <c r="AP48" s="1874">
        <f>'2.54 GW Electrolyser H2 Prod.'!AO828</f>
        <v>0.32575221644145813</v>
      </c>
      <c r="AQ48" s="1874">
        <f>'2.54 GW Electrolyser H2 Prod.'!AP828</f>
        <v>0.32575404741125635</v>
      </c>
      <c r="AR48" s="1874">
        <f>'2.54 GW Electrolyser H2 Prod.'!AQ828</f>
        <v>0.32575540694028282</v>
      </c>
      <c r="AS48" s="1874">
        <f>'2.54 GW Electrolyser H2 Prod.'!AR828</f>
        <v>0.32575641667830801</v>
      </c>
      <c r="AT48" s="1874">
        <f>'2.54 GW Electrolyser H2 Prod.'!AS828</f>
        <v>0.32575716680499056</v>
      </c>
      <c r="AU48" s="1874">
        <f>'2.54 GW Electrolyser H2 Prod.'!AT828</f>
        <v>0.32575772419572169</v>
      </c>
      <c r="AV48" s="1874">
        <f>'2.54 GW Electrolyser H2 Prod.'!AU828</f>
        <v>0.32575813846079305</v>
      </c>
      <c r="AW48" s="1874">
        <f>'2.54 GW Electrolyser H2 Prod.'!AV828</f>
        <v>0.32575844641427665</v>
      </c>
      <c r="AX48" s="1874">
        <f>'2.54 GW Electrolyser H2 Prod.'!AW828</f>
        <v>0.32575867538260583</v>
      </c>
      <c r="AY48" s="1874">
        <f>'2.54 GW Electrolyser H2 Prod.'!AX828</f>
        <v>0.32575884565524715</v>
      </c>
      <c r="AZ48" s="1874">
        <f>'2.54 GW Electrolyser H2 Prod.'!AY828</f>
        <v>0.32575897230067619</v>
      </c>
      <c r="BA48" s="1874">
        <f>'2.54 GW Electrolyser H2 Prod.'!AZ828</f>
        <v>0.32575906651255959</v>
      </c>
      <c r="BB48" s="1874">
        <f>'2.54 GW Electrolyser H2 Prod.'!BA828</f>
        <v>0.32575913660803324</v>
      </c>
      <c r="BC48" s="1874">
        <f>'2.54 GW Electrolyser H2 Prod.'!BB828</f>
        <v>0.32575918876823007</v>
      </c>
      <c r="BD48" s="1874">
        <f>'2.54 GW Electrolyser H2 Prod.'!BC828</f>
        <v>0.32575922758777831</v>
      </c>
      <c r="BE48" s="1874">
        <f>'2.54 GW Electrolyser H2 Prod.'!BD828</f>
        <v>0.32575925648266368</v>
      </c>
      <c r="BF48" s="1874">
        <f>'2.54 GW Electrolyser H2 Prod.'!BE828</f>
        <v>0.32575927799304538</v>
      </c>
      <c r="BG48" s="1874">
        <f>'2.54 GW Electrolyser H2 Prod.'!BF828</f>
        <v>0.32575929400813841</v>
      </c>
      <c r="BH48" s="1874">
        <f>'2.54 GW Electrolyser H2 Prod.'!BG828</f>
        <v>0.3257593059332573</v>
      </c>
      <c r="BI48" s="1874">
        <f>'2.54 GW Electrolyser H2 Prod.'!BH828</f>
        <v>0.32575931481392617</v>
      </c>
      <c r="BJ48" s="1874">
        <f>'2.54 GW Electrolyser H2 Prod.'!BI828</f>
        <v>0.32575932142811048</v>
      </c>
      <c r="BK48" s="1874">
        <f>'2.54 GW Electrolyser H2 Prod.'!BJ828</f>
        <v>0.32575932635477067</v>
      </c>
      <c r="BL48" s="1874">
        <f>'2.54 GW Electrolyser H2 Prod.'!BK828</f>
        <v>0.32575933002482738</v>
      </c>
      <c r="BM48" s="1874">
        <f>'2.54 GW Electrolyser H2 Prod.'!BL828</f>
        <v>0.32575933275905711</v>
      </c>
      <c r="BN48" s="1874">
        <f>'2.54 GW Electrolyser H2 Prod.'!BM828</f>
        <v>0.32575933479627528</v>
      </c>
      <c r="BO48" s="1880">
        <f>'2.54 GW Electrolyser H2 Prod.'!BN828</f>
        <v>0.32575933631430032</v>
      </c>
    </row>
    <row r="49" spans="1:67" ht="15" customHeight="1" x14ac:dyDescent="0.2">
      <c r="A49" s="4305"/>
      <c r="B49" s="4014"/>
      <c r="C49" s="4321"/>
      <c r="D49" s="4316" t="str">
        <f t="shared" ref="D49" si="74">D37</f>
        <v xml:space="preserve">Compression Energy Opex    A$1,472,642,471.61/year                Low Case </v>
      </c>
      <c r="E49" s="386" t="str">
        <f t="shared" si="73"/>
        <v>High Price Range</v>
      </c>
      <c r="F49" s="989">
        <f>F46</f>
        <v>0.8</v>
      </c>
      <c r="G49" s="1873">
        <f>'1.27 GW Electrolyser H2 Prod. '!F841</f>
        <v>0.20982466888117268</v>
      </c>
      <c r="H49" s="1868">
        <f>'2.54 GW Electrolyser H2 Prod.'!G834</f>
        <v>-0.53164431374590171</v>
      </c>
      <c r="I49" s="1868">
        <f>'2.54 GW Electrolyser H2 Prod.'!H834</f>
        <v>-0.15611244195466689</v>
      </c>
      <c r="J49" s="1868">
        <f>'2.54 GW Electrolyser H2 Prod.'!I834</f>
        <v>1.5695322318699967E-2</v>
      </c>
      <c r="K49" s="1868">
        <f>'2.54 GW Electrolyser H2 Prod.'!J834</f>
        <v>0.10205515666481868</v>
      </c>
      <c r="L49" s="1868">
        <f>'2.54 GW Electrolyser H2 Prod.'!K834</f>
        <v>0.1495125783686253</v>
      </c>
      <c r="M49" s="1868">
        <f>'2.54 GW Electrolyser H2 Prod.'!L834</f>
        <v>0.17733725828337543</v>
      </c>
      <c r="N49" s="1868">
        <f>'2.54 GW Electrolyser H2 Prod.'!M834</f>
        <v>0.19442043546188659</v>
      </c>
      <c r="O49" s="1868">
        <f>'2.54 GW Electrolyser H2 Prod.'!N834</f>
        <v>0.20525659006701469</v>
      </c>
      <c r="P49" s="1868">
        <f>'2.54 GW Electrolyser H2 Prod.'!O834</f>
        <v>0.21228748060665992</v>
      </c>
      <c r="Q49" s="1868">
        <f>'2.54 GW Electrolyser H2 Prod.'!P834</f>
        <v>0.21691733586395867</v>
      </c>
      <c r="R49" s="1868">
        <f>'2.54 GW Electrolyser H2 Prod.'!Q834</f>
        <v>0.21999112777492713</v>
      </c>
      <c r="S49" s="1868">
        <f>'2.54 GW Electrolyser H2 Prod.'!R834</f>
        <v>0.22203609934472035</v>
      </c>
      <c r="T49" s="1868">
        <f>'2.54 GW Electrolyser H2 Prod.'!S834</f>
        <v>0.22339097299554234</v>
      </c>
      <c r="U49" s="1868">
        <f>'2.54 GW Electrolyser H2 Prod.'!T834</f>
        <v>0.22427849593506965</v>
      </c>
      <c r="V49" s="1868">
        <f>'2.54 GW Electrolyser H2 Prod.'!U834</f>
        <v>0.22484787631225189</v>
      </c>
      <c r="W49" s="1868">
        <f>'2.54 GW Electrolyser H2 Prod.'!V834</f>
        <v>0.22520049388092467</v>
      </c>
      <c r="X49" s="1868">
        <f>'2.54 GW Electrolyser H2 Prod.'!W834</f>
        <v>0.22540595647048756</v>
      </c>
      <c r="Y49" s="1868">
        <f>'2.54 GW Electrolyser H2 Prod.'!X834</f>
        <v>0.22551239417282409</v>
      </c>
      <c r="Z49" s="1868">
        <f>'2.54 GW Electrolyser H2 Prod.'!Y834</f>
        <v>0.22555321121658367</v>
      </c>
      <c r="AA49" s="1868">
        <f>'2.54 GW Electrolyser H2 Prod.'!Z834</f>
        <v>0.22555160243494776</v>
      </c>
      <c r="AB49" s="1868">
        <f>'2.54 GW Electrolyser H2 Prod.'!AA834</f>
        <v>0.22552362569595452</v>
      </c>
      <c r="AC49" s="1868">
        <f>'2.54 GW Electrolyser H2 Prod.'!AB834</f>
        <v>0.22548032182042532</v>
      </c>
      <c r="AD49" s="1868">
        <f>'2.54 GW Electrolyser H2 Prod.'!AC834</f>
        <v>0.2254291944139859</v>
      </c>
      <c r="AE49" s="1868">
        <f>'2.54 GW Electrolyser H2 Prod.'!AD834</f>
        <v>0.22537525244705359</v>
      </c>
      <c r="AF49" s="1868">
        <f>'2.54 GW Electrolyser H2 Prod.'!AE834</f>
        <v>0.22532174985048337</v>
      </c>
      <c r="AG49" s="1868">
        <f>'2.54 GW Electrolyser H2 Prod.'!AF834</f>
        <v>0.22527071260218134</v>
      </c>
      <c r="AH49" s="1868">
        <f>'2.54 GW Electrolyser H2 Prod.'!AG834</f>
        <v>0.22522331526334805</v>
      </c>
      <c r="AI49" s="1868">
        <f>'2.54 GW Electrolyser H2 Prod.'!AH834</f>
        <v>0.22518015001147984</v>
      </c>
      <c r="AJ49" s="1868">
        <f>'2.54 GW Electrolyser H2 Prod.'!AI834</f>
        <v>0.22514141845813906</v>
      </c>
      <c r="AK49" s="1868">
        <f>'2.54 GW Electrolyser H2 Prod.'!AJ834</f>
        <v>0.22510706779225775</v>
      </c>
      <c r="AL49" s="1868">
        <f>'2.54 GW Electrolyser H2 Prod.'!AK834</f>
        <v>0.22507688670412507</v>
      </c>
      <c r="AM49" s="1868">
        <f>'2.54 GW Electrolyser H2 Prod.'!AL834</f>
        <v>0.22505057225523073</v>
      </c>
      <c r="AN49" s="1868">
        <f>'2.54 GW Electrolyser H2 Prod.'!AM834</f>
        <v>0.22502777580012379</v>
      </c>
      <c r="AO49" s="1868">
        <f>'2.54 GW Electrolyser H2 Prod.'!AN834</f>
        <v>0.22500813386405683</v>
      </c>
      <c r="AP49" s="1868">
        <f>'2.54 GW Electrolyser H2 Prod.'!AO834</f>
        <v>0.22499128828224957</v>
      </c>
      <c r="AQ49" s="1868">
        <f>'2.54 GW Electrolyser H2 Prod.'!AP834</f>
        <v>0.22497689874032334</v>
      </c>
      <c r="AR49" s="1868">
        <f>'2.54 GW Electrolyser H2 Prod.'!AQ834</f>
        <v>0.22496465000077448</v>
      </c>
      <c r="AS49" s="1868">
        <f>'2.54 GW Electrolyser H2 Prod.'!AR834</f>
        <v>0.22495425547245107</v>
      </c>
      <c r="AT49" s="1868">
        <f>'2.54 GW Electrolyser H2 Prod.'!AS834</f>
        <v>0.22494545831831103</v>
      </c>
      <c r="AU49" s="1868">
        <f>'2.54 GW Electrolyser H2 Prod.'!AT834</f>
        <v>0.22493803095746845</v>
      </c>
      <c r="AV49" s="1868">
        <f>'2.54 GW Electrolyser H2 Prod.'!AU834</f>
        <v>0.22493177356867511</v>
      </c>
      <c r="AW49" s="1868">
        <f>'2.54 GW Electrolyser H2 Prod.'!AV834</f>
        <v>0.22492651202046954</v>
      </c>
      <c r="AX49" s="1868">
        <f>'2.54 GW Electrolyser H2 Prod.'!AW834</f>
        <v>0.22492209552087217</v>
      </c>
      <c r="AY49" s="1868">
        <f>'2.54 GW Electrolyser H2 Prod.'!AX834</f>
        <v>0.22491839418377135</v>
      </c>
      <c r="AZ49" s="1868">
        <f>'2.54 GW Electrolyser H2 Prod.'!AY834</f>
        <v>0.2249152966405199</v>
      </c>
      <c r="BA49" s="1868">
        <f>'2.54 GW Electrolyser H2 Prod.'!AZ834</f>
        <v>0.22491270777649142</v>
      </c>
      <c r="BB49" s="1868">
        <f>'2.54 GW Electrolyser H2 Prod.'!BA834</f>
        <v>0.22491054663821353</v>
      </c>
      <c r="BC49" s="1868">
        <f>'2.54 GW Electrolyser H2 Prod.'!BB834</f>
        <v>0.22490874453316612</v>
      </c>
      <c r="BD49" s="1868">
        <f>'2.54 GW Electrolyser H2 Prod.'!BC834</f>
        <v>0.22490724332851419</v>
      </c>
      <c r="BE49" s="1868">
        <f>'2.54 GW Electrolyser H2 Prod.'!BD834</f>
        <v>0.22490599394473909</v>
      </c>
      <c r="BF49" s="1868">
        <f>'2.54 GW Electrolyser H2 Prod.'!BE834</f>
        <v>0.22490495503376362</v>
      </c>
      <c r="BG49" s="1868">
        <f>'2.54 GW Electrolyser H2 Prod.'!BF834</f>
        <v>0.22490409182751869</v>
      </c>
      <c r="BH49" s="1868">
        <f>'2.54 GW Electrolyser H2 Prod.'!BG834</f>
        <v>0.22490337514117753</v>
      </c>
      <c r="BI49" s="1868">
        <f>'2.54 GW Electrolyser H2 Prod.'!BH834</f>
        <v>0.22490278051479806</v>
      </c>
      <c r="BJ49" s="1868">
        <f>'2.54 GW Electrolyser H2 Prod.'!BI834</f>
        <v>0.22490228747747865</v>
      </c>
      <c r="BK49" s="1868">
        <f>'2.54 GW Electrolyser H2 Prod.'!BJ834</f>
        <v>0.2249018789189916</v>
      </c>
      <c r="BL49" s="1868">
        <f>'2.54 GW Electrolyser H2 Prod.'!BK834</f>
        <v>0.22490154055502032</v>
      </c>
      <c r="BM49" s="1868">
        <f>'2.54 GW Electrolyser H2 Prod.'!BL834</f>
        <v>0.22490126047341641</v>
      </c>
      <c r="BN49" s="1868">
        <f>'2.54 GW Electrolyser H2 Prod.'!BM834</f>
        <v>0.22490102875021467</v>
      </c>
      <c r="BO49" s="1879">
        <f>'2.54 GW Electrolyser H2 Prod.'!BN834</f>
        <v>0.22490083712544906</v>
      </c>
    </row>
    <row r="50" spans="1:67" x14ac:dyDescent="0.2">
      <c r="A50" s="4305"/>
      <c r="B50" s="4014"/>
      <c r="C50" s="4321"/>
      <c r="D50" s="4317"/>
      <c r="E50" s="386" t="str">
        <f t="shared" si="73"/>
        <v>High Price Range</v>
      </c>
      <c r="F50" s="989">
        <f t="shared" ref="F50:F51" si="75">F47</f>
        <v>0.85</v>
      </c>
      <c r="G50" s="1873">
        <f>'1.27 GW Electrolyser H2 Prod. '!F842</f>
        <v>0.28906875394330389</v>
      </c>
      <c r="H50" s="1868">
        <f>'2.54 GW Electrolyser H2 Prod.'!G835</f>
        <v>-0.53164431374590171</v>
      </c>
      <c r="I50" s="1868">
        <f>'2.54 GW Electrolyser H2 Prod.'!H835</f>
        <v>-0.12581575888482521</v>
      </c>
      <c r="J50" s="1868">
        <f>'2.54 GW Electrolyser H2 Prod.'!I835</f>
        <v>6.3777014517171882E-2</v>
      </c>
      <c r="K50" s="1868">
        <f>'2.54 GW Electrolyser H2 Prod.'!J835</f>
        <v>0.15994817032960773</v>
      </c>
      <c r="L50" s="1868">
        <f>'2.54 GW Electrolyser H2 Prod.'!K835</f>
        <v>0.21315026059383424</v>
      </c>
      <c r="M50" s="1868">
        <f>'2.54 GW Electrolyser H2 Prod.'!L835</f>
        <v>0.24456963930108944</v>
      </c>
      <c r="N50" s="1868">
        <f>'2.54 GW Electrolyser H2 Prod.'!M835</f>
        <v>0.26404309617843102</v>
      </c>
      <c r="O50" s="1868">
        <f>'2.54 GW Electrolyser H2 Prod.'!N835</f>
        <v>0.27655694369058481</v>
      </c>
      <c r="P50" s="1868">
        <f>'2.54 GW Electrolyser H2 Prod.'!O835</f>
        <v>0.28482272089534177</v>
      </c>
      <c r="Q50" s="1868">
        <f>'2.54 GW Electrolyser H2 Prod.'!P835</f>
        <v>0.29039961293434913</v>
      </c>
      <c r="R50" s="1868">
        <f>'2.54 GW Electrolyser H2 Prod.'!Q835</f>
        <v>0.29422514182309967</v>
      </c>
      <c r="S50" s="1868">
        <f>'2.54 GW Electrolyser H2 Prod.'!R835</f>
        <v>0.29688372579323286</v>
      </c>
      <c r="T50" s="1868">
        <f>'2.54 GW Electrolyser H2 Prod.'!S835</f>
        <v>0.29875050459759711</v>
      </c>
      <c r="U50" s="1868">
        <f>'2.54 GW Electrolyser H2 Prod.'!T835</f>
        <v>0.30007211602810635</v>
      </c>
      <c r="V50" s="1868">
        <f>'2.54 GW Electrolyser H2 Prod.'!U835</f>
        <v>0.30101392656731618</v>
      </c>
      <c r="W50" s="1868">
        <f>'2.54 GW Electrolyser H2 Prod.'!V835</f>
        <v>0.30168861212455722</v>
      </c>
      <c r="X50" s="1868">
        <f>'2.54 GW Electrolyser H2 Prod.'!W835</f>
        <v>0.30217396933501939</v>
      </c>
      <c r="Y50" s="1868">
        <f>'2.54 GW Electrolyser H2 Prod.'!X835</f>
        <v>0.30252429930504943</v>
      </c>
      <c r="Z50" s="1868">
        <f>'2.54 GW Electrolyser H2 Prod.'!Y835</f>
        <v>0.30277784282434261</v>
      </c>
      <c r="AA50" s="1868">
        <f>'2.54 GW Electrolyser H2 Prod.'!Z835</f>
        <v>0.30296172775211683</v>
      </c>
      <c r="AB50" s="1868">
        <f>'2.54 GW Electrolyser H2 Prod.'!AA835</f>
        <v>0.30309531371926668</v>
      </c>
      <c r="AC50" s="1868">
        <f>'2.54 GW Electrolyser H2 Prod.'!AB835</f>
        <v>0.30319248409868393</v>
      </c>
      <c r="AD50" s="1868">
        <f>'2.54 GW Electrolyser H2 Prod.'!AC835</f>
        <v>0.30326323466328509</v>
      </c>
      <c r="AE50" s="1868">
        <f>'2.54 GW Electrolyser H2 Prod.'!AD835</f>
        <v>0.30331478541617685</v>
      </c>
      <c r="AF50" s="1868">
        <f>'2.54 GW Electrolyser H2 Prod.'!AE835</f>
        <v>0.30335236502346907</v>
      </c>
      <c r="AG50" s="1868">
        <f>'2.54 GW Electrolyser H2 Prod.'!AF835</f>
        <v>0.30337976800112321</v>
      </c>
      <c r="AH50" s="1868">
        <f>'2.54 GW Electrolyser H2 Prod.'!AG835</f>
        <v>0.30339975271053166</v>
      </c>
      <c r="AI50" s="1868">
        <f>'2.54 GW Electrolyser H2 Prod.'!AH835</f>
        <v>0.30341432696526782</v>
      </c>
      <c r="AJ50" s="1868">
        <f>'2.54 GW Electrolyser H2 Prod.'!AI835</f>
        <v>0.30342495377100143</v>
      </c>
      <c r="AK50" s="1868">
        <f>'2.54 GW Electrolyser H2 Prod.'!AJ835</f>
        <v>0.30343269999875022</v>
      </c>
      <c r="AL50" s="1868">
        <f>'2.54 GW Electrolyser H2 Prod.'!AK835</f>
        <v>0.30343834409696036</v>
      </c>
      <c r="AM50" s="1868">
        <f>'2.54 GW Electrolyser H2 Prod.'!AL835</f>
        <v>0.30344245429163208</v>
      </c>
      <c r="AN50" s="1868">
        <f>'2.54 GW Electrolyser H2 Prod.'!AM835</f>
        <v>0.30344544545724728</v>
      </c>
      <c r="AO50" s="1868">
        <f>'2.54 GW Electrolyser H2 Prod.'!AN835</f>
        <v>0.30344762053289531</v>
      </c>
      <c r="AP50" s="1868">
        <f>'2.54 GW Electrolyser H2 Prod.'!AO835</f>
        <v>0.30344920071655457</v>
      </c>
      <c r="AQ50" s="1868">
        <f>'2.54 GW Electrolyser H2 Prod.'!AP835</f>
        <v>0.30345034749710176</v>
      </c>
      <c r="AR50" s="1868">
        <f>'2.54 GW Electrolyser H2 Prod.'!AQ835</f>
        <v>0.30345117874117533</v>
      </c>
      <c r="AS50" s="1868">
        <f>'2.54 GW Electrolyser H2 Prod.'!AR835</f>
        <v>0.30345178044489751</v>
      </c>
      <c r="AT50" s="1868">
        <f>'2.54 GW Electrolyser H2 Prod.'!AS835</f>
        <v>0.30345221532163613</v>
      </c>
      <c r="AU50" s="1868">
        <f>'2.54 GW Electrolyser H2 Prod.'!AT835</f>
        <v>0.30345252907895204</v>
      </c>
      <c r="AV50" s="1868">
        <f>'2.54 GW Electrolyser H2 Prod.'!AU835</f>
        <v>0.30345275500693969</v>
      </c>
      <c r="AW50" s="1868">
        <f>'2.54 GW Electrolyser H2 Prod.'!AV835</f>
        <v>0.3034529173321503</v>
      </c>
      <c r="AX50" s="1868">
        <f>'2.54 GW Electrolyser H2 Prod.'!AW835</f>
        <v>0.30345303366889453</v>
      </c>
      <c r="AY50" s="1868">
        <f>'2.54 GW Electrolyser H2 Prod.'!AX835</f>
        <v>0.30345311681044329</v>
      </c>
      <c r="AZ50" s="1868">
        <f>'2.54 GW Electrolyser H2 Prod.'!AY835</f>
        <v>0.30345317603746635</v>
      </c>
      <c r="BA50" s="1868">
        <f>'2.54 GW Electrolyser H2 Prod.'!AZ835</f>
        <v>0.3034532180734284</v>
      </c>
      <c r="BB50" s="1868">
        <f>'2.54 GW Electrolyser H2 Prod.'!BA835</f>
        <v>0.30345324778184812</v>
      </c>
      <c r="BC50" s="1868">
        <f>'2.54 GW Electrolyser H2 Prod.'!BB835</f>
        <v>0.30345326867485989</v>
      </c>
      <c r="BD50" s="1868">
        <f>'2.54 GW Electrolyser H2 Prod.'!BC835</f>
        <v>0.30345328328387966</v>
      </c>
      <c r="BE50" s="1868">
        <f>'2.54 GW Electrolyser H2 Prod.'!BD835</f>
        <v>0.30345329342955063</v>
      </c>
      <c r="BF50" s="1868">
        <f>'2.54 GW Electrolyser H2 Prod.'!BE835</f>
        <v>0.30345330041815499</v>
      </c>
      <c r="BG50" s="1868">
        <f>'2.54 GW Electrolyser H2 Prod.'!BF835</f>
        <v>0.30345330518437152</v>
      </c>
      <c r="BH50" s="1868">
        <f>'2.54 GW Electrolyser H2 Prod.'!BG835</f>
        <v>0.30345330839491713</v>
      </c>
      <c r="BI50" s="1868">
        <f>'2.54 GW Electrolyser H2 Prod.'!BH835</f>
        <v>0.3034533105236894</v>
      </c>
      <c r="BJ50" s="1868">
        <f>'2.54 GW Electrolyser H2 Prod.'!BI835</f>
        <v>0.30345331190616665</v>
      </c>
      <c r="BK50" s="1868">
        <f>'2.54 GW Electrolyser H2 Prod.'!BJ835</f>
        <v>0.30345331277872578</v>
      </c>
      <c r="BL50" s="1868">
        <f>'2.54 GW Electrolyser H2 Prod.'!BK835</f>
        <v>0.30345331330700942</v>
      </c>
      <c r="BM50" s="1868">
        <f>'2.54 GW Electrolyser H2 Prod.'!BL835</f>
        <v>0.30345331360634487</v>
      </c>
      <c r="BN50" s="1868">
        <f>'2.54 GW Electrolyser H2 Prod.'!BM835</f>
        <v>0.30345331375641371</v>
      </c>
      <c r="BO50" s="1879">
        <f>'2.54 GW Electrolyser H2 Prod.'!BN835</f>
        <v>0.30345331381175655</v>
      </c>
    </row>
    <row r="51" spans="1:67" x14ac:dyDescent="0.2">
      <c r="A51" s="4305"/>
      <c r="B51" s="4014"/>
      <c r="C51" s="4321"/>
      <c r="D51" s="4318"/>
      <c r="E51" s="386" t="str">
        <f t="shared" si="73"/>
        <v>High Price Range</v>
      </c>
      <c r="F51" s="406">
        <f t="shared" si="75"/>
        <v>0.9</v>
      </c>
      <c r="G51" s="1873">
        <f>'1.27 GW Electrolyser H2 Prod. '!F843</f>
        <v>0.35052811427268682</v>
      </c>
      <c r="H51" s="1877">
        <f>'2.54 GW Electrolyser H2 Prod.'!G836</f>
        <v>-0.53164431374590171</v>
      </c>
      <c r="I51" s="1874">
        <f>'2.54 GW Electrolyser H2 Prod.'!H836</f>
        <v>-9.6889841563146728E-2</v>
      </c>
      <c r="J51" s="1874">
        <f>'2.54 GW Electrolyser H2 Prod.'!I836</f>
        <v>0.10873759706750374</v>
      </c>
      <c r="K51" s="1874">
        <f>'2.54 GW Electrolyser H2 Prod.'!J836</f>
        <v>0.21300397034540541</v>
      </c>
      <c r="L51" s="1874">
        <f>'2.54 GW Electrolyser H2 Prod.'!K836</f>
        <v>0.27041423214709592</v>
      </c>
      <c r="M51" s="1874">
        <f>'2.54 GW Electrolyser H2 Prod.'!L836</f>
        <v>0.30408801317705825</v>
      </c>
      <c r="N51" s="1874">
        <f>'2.54 GW Electrolyser H2 Prod.'!M836</f>
        <v>0.32478870118003522</v>
      </c>
      <c r="O51" s="1874">
        <f>'2.54 GW Electrolyser H2 Prod.'!N836</f>
        <v>0.33796954694333325</v>
      </c>
      <c r="P51" s="1874">
        <f>'2.54 GW Electrolyser H2 Prod.'!O836</f>
        <v>0.34658914488937986</v>
      </c>
      <c r="Q51" s="1874">
        <f>'2.54 GW Electrolyser H2 Prod.'!P836</f>
        <v>0.35234267118606399</v>
      </c>
      <c r="R51" s="1874">
        <f>'2.54 GW Electrolyser H2 Prod.'!Q836</f>
        <v>0.35624474008763429</v>
      </c>
      <c r="S51" s="1874">
        <f>'2.54 GW Electrolyser H2 Prod.'!R836</f>
        <v>0.3589243364152741</v>
      </c>
      <c r="T51" s="1874">
        <f>'2.54 GW Electrolyser H2 Prod.'!S836</f>
        <v>0.36078261690922564</v>
      </c>
      <c r="U51" s="1874">
        <f>'2.54 GW Electrolyser H2 Prod.'!T836</f>
        <v>0.36208139756292512</v>
      </c>
      <c r="V51" s="1874">
        <f>'2.54 GW Electrolyser H2 Prod.'!U836</f>
        <v>0.36299478411157082</v>
      </c>
      <c r="W51" s="1874">
        <f>'2.54 GW Electrolyser H2 Prod.'!V836</f>
        <v>0.3636403328416411</v>
      </c>
      <c r="X51" s="1874">
        <f>'2.54 GW Electrolyser H2 Prod.'!W836</f>
        <v>0.36409840709366348</v>
      </c>
      <c r="Y51" s="1874">
        <f>'2.54 GW Electrolyser H2 Prod.'!X836</f>
        <v>0.36442450027181272</v>
      </c>
      <c r="Z51" s="1874">
        <f>'2.54 GW Electrolyser H2 Prod.'!Y836</f>
        <v>0.3646572468145719</v>
      </c>
      <c r="AA51" s="1874">
        <f>'2.54 GW Electrolyser H2 Prod.'!Z836</f>
        <v>0.36482372304112332</v>
      </c>
      <c r="AB51" s="1874">
        <f>'2.54 GW Electrolyser H2 Prod.'!AA836</f>
        <v>0.36494300746451969</v>
      </c>
      <c r="AC51" s="1874">
        <f>'2.54 GW Electrolyser H2 Prod.'!AB836</f>
        <v>0.36502860217695687</v>
      </c>
      <c r="AD51" s="1874">
        <f>'2.54 GW Electrolyser H2 Prod.'!AC836</f>
        <v>0.36509009689912153</v>
      </c>
      <c r="AE51" s="1874">
        <f>'2.54 GW Electrolyser H2 Prod.'!AD836</f>
        <v>0.36513432248748057</v>
      </c>
      <c r="AF51" s="1874">
        <f>'2.54 GW Electrolyser H2 Prod.'!AE836</f>
        <v>0.36516615625787829</v>
      </c>
      <c r="AG51" s="1874">
        <f>'2.54 GW Electrolyser H2 Prod.'!AF836</f>
        <v>0.36518908752993706</v>
      </c>
      <c r="AH51" s="1874">
        <f>'2.54 GW Electrolyser H2 Prod.'!AG836</f>
        <v>0.3652056167004456</v>
      </c>
      <c r="AI51" s="1874">
        <f>'2.54 GW Electrolyser H2 Prod.'!AH836</f>
        <v>0.36521753796096701</v>
      </c>
      <c r="AJ51" s="1874">
        <f>'2.54 GW Electrolyser H2 Prod.'!AI836</f>
        <v>0.36522614023484556</v>
      </c>
      <c r="AK51" s="1874">
        <f>'2.54 GW Electrolyser H2 Prod.'!AJ836</f>
        <v>0.36523235037111523</v>
      </c>
      <c r="AL51" s="1874">
        <f>'2.54 GW Electrolyser H2 Prod.'!AK836</f>
        <v>0.36523683541375385</v>
      </c>
      <c r="AM51" s="1874">
        <f>'2.54 GW Electrolyser H2 Prod.'!AL836</f>
        <v>0.36524007577607209</v>
      </c>
      <c r="AN51" s="1874">
        <f>'2.54 GW Electrolyser H2 Prod.'!AM836</f>
        <v>0.36524241767749066</v>
      </c>
      <c r="AO51" s="1874">
        <f>'2.54 GW Electrolyser H2 Prod.'!AN836</f>
        <v>0.3652441107680493</v>
      </c>
      <c r="AP51" s="1874">
        <f>'2.54 GW Electrolyser H2 Prod.'!AO836</f>
        <v>0.36524533515425661</v>
      </c>
      <c r="AQ51" s="1874">
        <f>'2.54 GW Electrolyser H2 Prod.'!AP836</f>
        <v>0.36524622083002045</v>
      </c>
      <c r="AR51" s="1874">
        <f>'2.54 GW Electrolyser H2 Prod.'!AQ836</f>
        <v>0.36524686165831444</v>
      </c>
      <c r="AS51" s="1874">
        <f>'2.54 GW Electrolyser H2 Prod.'!AR836</f>
        <v>0.36524732543888572</v>
      </c>
      <c r="AT51" s="1874">
        <f>'2.54 GW Electrolyser H2 Prod.'!AS836</f>
        <v>0.36524766116217577</v>
      </c>
      <c r="AU51" s="1874">
        <f>'2.54 GW Electrolyser H2 Prod.'!AT836</f>
        <v>0.36524790423876463</v>
      </c>
      <c r="AV51" s="1874">
        <f>'2.54 GW Electrolyser H2 Prod.'!AU836</f>
        <v>0.36524808027121836</v>
      </c>
      <c r="AW51" s="1874">
        <f>'2.54 GW Electrolyser H2 Prod.'!AV836</f>
        <v>0.36524820777584277</v>
      </c>
      <c r="AX51" s="1874">
        <f>'2.54 GW Electrolyser H2 Prod.'!AW836</f>
        <v>0.36524830014749732</v>
      </c>
      <c r="AY51" s="1874">
        <f>'2.54 GW Electrolyser H2 Prod.'!AX836</f>
        <v>0.36524836707851494</v>
      </c>
      <c r="AZ51" s="1874">
        <f>'2.54 GW Electrolyser H2 Prod.'!AY836</f>
        <v>0.36524841558375565</v>
      </c>
      <c r="BA51" s="1874">
        <f>'2.54 GW Electrolyser H2 Prod.'!AZ836</f>
        <v>0.36524845074136092</v>
      </c>
      <c r="BB51" s="1874">
        <f>'2.54 GW Electrolyser H2 Prod.'!BA836</f>
        <v>0.36524847622822287</v>
      </c>
      <c r="BC51" s="1874">
        <f>'2.54 GW Electrolyser H2 Prod.'!BB836</f>
        <v>0.36524849470716791</v>
      </c>
      <c r="BD51" s="1874">
        <f>'2.54 GW Electrolyser H2 Prod.'!BC836</f>
        <v>0.36524850810699383</v>
      </c>
      <c r="BE51" s="1874">
        <f>'2.54 GW Electrolyser H2 Prod.'!BD836</f>
        <v>0.36524851782506151</v>
      </c>
      <c r="BF51" s="1874">
        <f>'2.54 GW Electrolyser H2 Prod.'!BE836</f>
        <v>0.36524852487389392</v>
      </c>
      <c r="BG51" s="1874">
        <f>'2.54 GW Electrolyser H2 Prod.'!BF836</f>
        <v>0.36524852998728341</v>
      </c>
      <c r="BH51" s="1874">
        <f>'2.54 GW Electrolyser H2 Prod.'!BG836</f>
        <v>0.36524853369710408</v>
      </c>
      <c r="BI51" s="1874">
        <f>'2.54 GW Electrolyser H2 Prod.'!BH836</f>
        <v>0.36524853638893373</v>
      </c>
      <c r="BJ51" s="1874">
        <f>'2.54 GW Electrolyser H2 Prod.'!BI836</f>
        <v>0.36524853834233206</v>
      </c>
      <c r="BK51" s="1874">
        <f>'2.54 GW Electrolyser H2 Prod.'!BJ836</f>
        <v>0.36524853976002158</v>
      </c>
      <c r="BL51" s="1874">
        <f>'2.54 GW Electrolyser H2 Prod.'!BK836</f>
        <v>0.36524854078902513</v>
      </c>
      <c r="BM51" s="1874">
        <f>'2.54 GW Electrolyser H2 Prod.'!BL836</f>
        <v>0.36524854153598363</v>
      </c>
      <c r="BN51" s="1874">
        <f>'2.54 GW Electrolyser H2 Prod.'!BM836</f>
        <v>0.36524854207825719</v>
      </c>
      <c r="BO51" s="1880">
        <f>'2.54 GW Electrolyser H2 Prod.'!BN836</f>
        <v>0.36524854247197203</v>
      </c>
    </row>
    <row r="52" spans="1:67" ht="15.75" customHeight="1" x14ac:dyDescent="0.2">
      <c r="A52" s="4305"/>
      <c r="B52" s="4014"/>
      <c r="C52" s="4321"/>
      <c r="D52" s="4316" t="str">
        <f t="shared" ref="D52" si="76">D40</f>
        <v>Compression Energy Opex  (A$1,650,429,136.12/year            High Case</v>
      </c>
      <c r="E52" s="386" t="str">
        <f>'1.27 GW Electrolyser H2 Prod. '!D841</f>
        <v>High Price Range</v>
      </c>
      <c r="F52" s="407">
        <f>F49</f>
        <v>0.8</v>
      </c>
      <c r="G52" s="1905">
        <f>'2.54 GW Electrolyser H2 Prod.'!F842</f>
        <v>7.6930873841248193E-2</v>
      </c>
      <c r="H52" s="1868">
        <f>'2.54 GW Electrolyser H2 Prod.'!G842</f>
        <v>-0.56652085653278694</v>
      </c>
      <c r="I52" s="1868">
        <f>'2.54 GW Electrolyser H2 Prod.'!H842</f>
        <v>-0.20966983086919044</v>
      </c>
      <c r="J52" s="1868">
        <f>'2.54 GW Electrolyser H2 Prod.'!I842</f>
        <v>-4.4019113055516201E-2</v>
      </c>
      <c r="K52" s="1868">
        <f>'2.54 GW Electrolyser H2 Prod.'!J842</f>
        <v>3.9945966712722214E-2</v>
      </c>
      <c r="L52" s="1868">
        <f>'2.54 GW Electrolyser H2 Prod.'!K842</f>
        <v>8.6246012229959756E-2</v>
      </c>
      <c r="M52" s="1868">
        <f>'2.54 GW Electrolyser H2 Prod.'!L842</f>
        <v>0.113327567176009</v>
      </c>
      <c r="N52" s="1868">
        <f>'2.54 GW Electrolyser H2 Prod.'!M842</f>
        <v>0.12978310126967463</v>
      </c>
      <c r="O52" s="1868">
        <f>'2.54 GW Electrolyser H2 Prod.'!N842</f>
        <v>0.13999309537861526</v>
      </c>
      <c r="P52" s="1868">
        <f>'2.54 GW Electrolyser H2 Prod.'!O842</f>
        <v>0.14635717836571649</v>
      </c>
      <c r="Q52" s="1868">
        <f>'2.54 GW Electrolyser H2 Prod.'!P842</f>
        <v>0.15026730115687092</v>
      </c>
      <c r="R52" s="1868">
        <f>'2.54 GW Electrolyser H2 Prod.'!Q842</f>
        <v>0.15256898089528992</v>
      </c>
      <c r="S52" s="1868">
        <f>'2.54 GW Electrolyser H2 Prod.'!R842</f>
        <v>0.15379547648882563</v>
      </c>
      <c r="T52" s="1868">
        <f>'2.54 GW Electrolyser H2 Prod.'!S842</f>
        <v>0.15429367397942761</v>
      </c>
      <c r="U52" s="1868">
        <f>'2.54 GW Electrolyser H2 Prod.'!T842</f>
        <v>0.15429508333002495</v>
      </c>
      <c r="V52" s="1868">
        <f>'2.54 GW Electrolyser H2 Prod.'!U842</f>
        <v>0.15395754132480777</v>
      </c>
      <c r="W52" s="1868">
        <f>'2.54 GW Electrolyser H2 Prod.'!V842</f>
        <v>0.15339057582400528</v>
      </c>
      <c r="X52" s="1868">
        <f>'2.54 GW Electrolyser H2 Prod.'!W842</f>
        <v>0.1526713039821106</v>
      </c>
      <c r="Y52" s="1868">
        <f>'2.54 GW Electrolyser H2 Prod.'!X842</f>
        <v>0.15185466171699846</v>
      </c>
      <c r="Z52" s="1868">
        <f>'2.54 GW Electrolyser H2 Prod.'!Y842</f>
        <v>0.15098013853518411</v>
      </c>
      <c r="AA52" s="1868">
        <f>'2.54 GW Electrolyser H2 Prod.'!Z842</f>
        <v>0.1500763021234206</v>
      </c>
      <c r="AB52" s="1868">
        <f>'2.54 GW Electrolyser H2 Prod.'!AA842</f>
        <v>0.14916389290671517</v>
      </c>
      <c r="AC52" s="1868">
        <f>'2.54 GW Electrolyser H2 Prod.'!AB842</f>
        <v>0.14825797441140653</v>
      </c>
      <c r="AD52" s="1868">
        <f>'2.54 GW Electrolyser H2 Prod.'!AC842</f>
        <v>0.14736944879213798</v>
      </c>
      <c r="AE52" s="1868">
        <f>'2.54 GW Electrolyser H2 Prod.'!AD842</f>
        <v>0.14650613851442973</v>
      </c>
      <c r="AF52" s="1868">
        <f>'2.54 GW Electrolyser H2 Prod.'!AE842</f>
        <v>0.14567356718670244</v>
      </c>
      <c r="AG52" s="1868">
        <f>'2.54 GW Electrolyser H2 Prod.'!AF842</f>
        <v>0.14487552902127798</v>
      </c>
      <c r="AH52" s="1868">
        <f>'2.54 GW Electrolyser H2 Prod.'!AG842</f>
        <v>0.14411450805252879</v>
      </c>
      <c r="AI52" s="1868">
        <f>'2.54 GW Electrolyser H2 Prod.'!AH842</f>
        <v>0.14339198946051068</v>
      </c>
      <c r="AJ52" s="1868">
        <f>'2.54 GW Electrolyser H2 Prod.'!AI842</f>
        <v>0.14270869271655795</v>
      </c>
      <c r="AK52" s="1868">
        <f>'2.54 GW Electrolyser H2 Prod.'!AJ842</f>
        <v>0.14206474764800703</v>
      </c>
      <c r="AL52" s="1868">
        <f>'2.54 GW Electrolyser H2 Prod.'!AK842</f>
        <v>0.14145982855728434</v>
      </c>
      <c r="AM52" s="1868">
        <f>'2.54 GW Electrolyser H2 Prod.'!AL842</f>
        <v>0.14089325735259606</v>
      </c>
      <c r="AN52" s="1868">
        <f>'2.54 GW Electrolyser H2 Prod.'!AM842</f>
        <v>0.14036408368246822</v>
      </c>
      <c r="AO52" s="1868">
        <f>'2.54 GW Electrolyser H2 Prod.'!AN842</f>
        <v>0.13987114793635613</v>
      </c>
      <c r="AP52" s="1868">
        <f>'2.54 GW Electrolyser H2 Prod.'!AO842</f>
        <v>0.13941313142552647</v>
      </c>
      <c r="AQ52" s="1868">
        <f>'2.54 GW Electrolyser H2 Prod.'!AP842</f>
        <v>0.13898859692139709</v>
      </c>
      <c r="AR52" s="1868">
        <f>'2.54 GW Electrolyser H2 Prod.'!AQ842</f>
        <v>0.13859602188594633</v>
      </c>
      <c r="AS52" s="1868">
        <f>'2.54 GW Electrolyser H2 Prod.'!AR842</f>
        <v>0.13823382610054025</v>
      </c>
      <c r="AT52" s="1868">
        <f>'2.54 GW Electrolyser H2 Prod.'!AS842</f>
        <v>0.13790039492992756</v>
      </c>
      <c r="AU52" s="1868">
        <f>'2.54 GW Electrolyser H2 Prod.'!AT842</f>
        <v>0.13759409910805553</v>
      </c>
      <c r="AV52" s="1868">
        <f>'2.54 GW Electrolyser H2 Prod.'!AU842</f>
        <v>0.13731331167368599</v>
      </c>
      <c r="AW52" s="1868">
        <f>'2.54 GW Electrolyser H2 Prod.'!AV842</f>
        <v>0.13705642249586103</v>
      </c>
      <c r="AX52" s="1868">
        <f>'2.54 GW Electrolyser H2 Prod.'!AW842</f>
        <v>0.13682185069634034</v>
      </c>
      <c r="AY52" s="1868">
        <f>'2.54 GW Electrolyser H2 Prod.'!AX842</f>
        <v>0.13660805518583752</v>
      </c>
      <c r="AZ52" s="1868">
        <f>'2.54 GW Electrolyser H2 Prod.'!AY842</f>
        <v>0.13641354347313395</v>
      </c>
      <c r="BA52" s="1868">
        <f>'2.54 GW Electrolyser H2 Prod.'!AZ842</f>
        <v>0.13623687887260472</v>
      </c>
      <c r="BB52" s="1868">
        <f>'2.54 GW Electrolyser H2 Prod.'!BA842</f>
        <v>0.13607668621942293</v>
      </c>
      <c r="BC52" s="1868">
        <f>'2.54 GW Electrolyser H2 Prod.'!BB842</f>
        <v>0.13593165619690195</v>
      </c>
      <c r="BD52" s="1868">
        <f>'2.54 GW Electrolyser H2 Prod.'!BC842</f>
        <v>0.13580054838249822</v>
      </c>
      <c r="BE52" s="1868">
        <f>'2.54 GW Electrolyser H2 Prod.'!BD842</f>
        <v>0.13568219312426577</v>
      </c>
      <c r="BF52" s="1868">
        <f>'2.54 GW Electrolyser H2 Prod.'!BE842</f>
        <v>0.13557549236540023</v>
      </c>
      <c r="BG52" s="1868">
        <f>'2.54 GW Electrolyser H2 Prod.'!BF842</f>
        <v>0.1354794195390796</v>
      </c>
      <c r="BH52" s="1868">
        <f>'2.54 GW Electrolyser H2 Prod.'!BG842</f>
        <v>0.13539301865806719</v>
      </c>
      <c r="BI52" s="1868">
        <f>'2.54 GW Electrolyser H2 Prod.'!BH842</f>
        <v>0.13531540272296172</v>
      </c>
      <c r="BJ52" s="1868">
        <f>'2.54 GW Electrolyser H2 Prod.'!BI842</f>
        <v>0.13524575156953111</v>
      </c>
      <c r="BK52" s="1868">
        <f>'2.54 GW Electrolyser H2 Prod.'!BJ842</f>
        <v>0.1351833092695478</v>
      </c>
      <c r="BL52" s="1868">
        <f>'2.54 GW Electrolyser H2 Prod.'!BK842</f>
        <v>7.5505886352773333E-2</v>
      </c>
      <c r="BM52" s="1868">
        <f>'2.54 GW Electrolyser H2 Prod.'!BL842</f>
        <v>7.602180237715106E-2</v>
      </c>
      <c r="BN52" s="1868">
        <f>'2.54 GW Electrolyser H2 Prod.'!BM842</f>
        <v>7.6495591956921238E-2</v>
      </c>
      <c r="BO52" s="1879">
        <f>'2.54 GW Electrolyser H2 Prod.'!BN842</f>
        <v>7.6930873841248193E-2</v>
      </c>
    </row>
    <row r="53" spans="1:67" x14ac:dyDescent="0.2">
      <c r="A53" s="4305"/>
      <c r="B53" s="4014"/>
      <c r="C53" s="4321"/>
      <c r="D53" s="4317"/>
      <c r="E53" s="386" t="str">
        <f>'1.27 GW Electrolyser H2 Prod. '!D842</f>
        <v>High Price Range</v>
      </c>
      <c r="F53" s="67">
        <f t="shared" ref="F53:F54" si="77">F50</f>
        <v>0.85</v>
      </c>
      <c r="G53" s="1873">
        <f>'2.54 GW Electrolyser H2 Prod.'!F843</f>
        <v>0.25300145961250453</v>
      </c>
      <c r="H53" s="1868">
        <f>'2.54 GW Electrolyser H2 Prod.'!G843</f>
        <v>-0.56652085653278694</v>
      </c>
      <c r="I53" s="1868">
        <f>'2.54 GW Electrolyser H2 Prod.'!H843</f>
        <v>-0.17756378272303219</v>
      </c>
      <c r="J53" s="1868">
        <f>'2.54 GW Electrolyser H2 Prod.'!I843</f>
        <v>8.1194735081260294E-3</v>
      </c>
      <c r="K53" s="1868">
        <f>'2.54 GW Electrolyser H2 Prod.'!J843</f>
        <v>0.10389997327871314</v>
      </c>
      <c r="L53" s="1868">
        <f>'2.54 GW Electrolyser H2 Prod.'!K843</f>
        <v>0.157687583696696</v>
      </c>
      <c r="M53" s="1868">
        <f>'2.54 GW Electrolyser H2 Prod.'!L843</f>
        <v>0.18991045338464096</v>
      </c>
      <c r="N53" s="1868">
        <f>'2.54 GW Electrolyser H2 Prod.'!M843</f>
        <v>0.21016404303353875</v>
      </c>
      <c r="O53" s="1868">
        <f>'2.54 GW Electrolyser H2 Prod.'!N843</f>
        <v>0.22336182814860828</v>
      </c>
      <c r="P53" s="1868">
        <f>'2.54 GW Electrolyser H2 Prod.'!O843</f>
        <v>0.23220136102809819</v>
      </c>
      <c r="Q53" s="1868">
        <f>'2.54 GW Electrolyser H2 Prod.'!P843</f>
        <v>0.23824850897586858</v>
      </c>
      <c r="R53" s="1868">
        <f>'2.54 GW Electrolyser H2 Prod.'!Q843</f>
        <v>0.24245394889965732</v>
      </c>
      <c r="S53" s="1868">
        <f>'2.54 GW Electrolyser H2 Prod.'!R843</f>
        <v>0.24541629837017198</v>
      </c>
      <c r="T53" s="1868">
        <f>'2.54 GW Electrolyser H2 Prod.'!S843</f>
        <v>0.24752391548551467</v>
      </c>
      <c r="U53" s="1868">
        <f>'2.54 GW Electrolyser H2 Prod.'!T843</f>
        <v>0.24903501845109388</v>
      </c>
      <c r="V53" s="1868">
        <f>'2.54 GW Electrolyser H2 Prod.'!U843</f>
        <v>0.25012481385244012</v>
      </c>
      <c r="W53" s="1868">
        <f>'2.54 GW Electrolyser H2 Prod.'!V843</f>
        <v>0.25091419182593899</v>
      </c>
      <c r="X53" s="1868">
        <f>'2.54 GW Electrolyser H2 Prod.'!W843</f>
        <v>0.25148772578153333</v>
      </c>
      <c r="Y53" s="1868">
        <f>'2.54 GW Electrolyser H2 Prod.'!X843</f>
        <v>0.25190525830810384</v>
      </c>
      <c r="Z53" s="1868">
        <f>'2.54 GW Electrolyser H2 Prod.'!Y843</f>
        <v>0.25220952776411742</v>
      </c>
      <c r="AA53" s="1868">
        <f>'2.54 GW Electrolyser H2 Prod.'!Z843</f>
        <v>0.25243128733243503</v>
      </c>
      <c r="AB53" s="1868">
        <f>'2.54 GW Electrolyser H2 Prod.'!AA843</f>
        <v>0.25259279950378044</v>
      </c>
      <c r="AC53" s="1868">
        <f>'2.54 GW Electrolyser H2 Prod.'!AB843</f>
        <v>0.25271025660046709</v>
      </c>
      <c r="AD53" s="1868">
        <f>'2.54 GW Electrolyser H2 Prod.'!AC843</f>
        <v>0.25279547852598472</v>
      </c>
      <c r="AE53" s="1868">
        <f>'2.54 GW Electrolyser H2 Prod.'!AD843</f>
        <v>0.25285711634153762</v>
      </c>
      <c r="AF53" s="1868">
        <f>'2.54 GW Electrolyser H2 Prod.'!AE843</f>
        <v>0.2529015132437098</v>
      </c>
      <c r="AG53" s="1868">
        <f>'2.54 GW Electrolyser H2 Prod.'!AF843</f>
        <v>0.25293332513094002</v>
      </c>
      <c r="AH53" s="1868">
        <f>'2.54 GW Electrolyser H2 Prod.'!AG843</f>
        <v>0.25295597068917308</v>
      </c>
      <c r="AI53" s="1868">
        <f>'2.54 GW Electrolyser H2 Prod.'!AH843</f>
        <v>0.25297195949535256</v>
      </c>
      <c r="AJ53" s="1868">
        <f>'2.54 GW Electrolyser H2 Prod.'!AI843</f>
        <v>0.25298313217367885</v>
      </c>
      <c r="AK53" s="1868">
        <f>'2.54 GW Electrolyser H2 Prod.'!AJ843</f>
        <v>0.25299083673790101</v>
      </c>
      <c r="AL53" s="1868">
        <f>'2.54 GW Electrolyser H2 Prod.'!AK843</f>
        <v>0.25299605838625006</v>
      </c>
      <c r="AM53" s="1868">
        <f>'2.54 GW Electrolyser H2 Prod.'!AL843</f>
        <v>0.25299951519812103</v>
      </c>
      <c r="AN53" s="1868">
        <f>'2.54 GW Electrolyser H2 Prod.'!AM843</f>
        <v>0.25300172876687332</v>
      </c>
      <c r="AO53" s="1868">
        <f>'2.54 GW Electrolyser H2 Prod.'!AN843</f>
        <v>0.253003076360792</v>
      </c>
      <c r="AP53" s="1868">
        <f>'2.54 GW Electrolyser H2 Prod.'!AO843</f>
        <v>0.25300382944374111</v>
      </c>
      <c r="AQ53" s="1868">
        <f>'2.54 GW Electrolyser H2 Prod.'!AP843</f>
        <v>0.25300418210955478</v>
      </c>
      <c r="AR53" s="1868">
        <f>'2.54 GW Electrolyser H2 Prod.'!AQ843</f>
        <v>0.25300427205198228</v>
      </c>
      <c r="AS53" s="1868">
        <f>'2.54 GW Electrolyser H2 Prod.'!AR843</f>
        <v>0.25300419600856228</v>
      </c>
      <c r="AT53" s="1868">
        <f>'2.54 GW Electrolyser H2 Prod.'!AS843</f>
        <v>0.25300402111381315</v>
      </c>
      <c r="AU53" s="1868">
        <f>'2.54 GW Electrolyser H2 Prod.'!AT843</f>
        <v>0.25300379322583244</v>
      </c>
      <c r="AV53" s="1868">
        <f>'2.54 GW Electrolyser H2 Prod.'!AU843</f>
        <v>0.25300354301563455</v>
      </c>
      <c r="AW53" s="1868">
        <f>'2.54 GW Electrolyser H2 Prod.'!AV843</f>
        <v>0.25300329040486313</v>
      </c>
      <c r="AX53" s="1868">
        <f>'2.54 GW Electrolyser H2 Prod.'!AW843</f>
        <v>0.25300304778631411</v>
      </c>
      <c r="AY53" s="1868">
        <f>'2.54 GW Electrolyser H2 Prod.'!AX843</f>
        <v>0.25300282234937055</v>
      </c>
      <c r="AZ53" s="1868">
        <f>'2.54 GW Electrolyser H2 Prod.'!AY843</f>
        <v>0.25300261774893773</v>
      </c>
      <c r="BA53" s="1868">
        <f>'2.54 GW Electrolyser H2 Prod.'!AZ843</f>
        <v>0.25300243529439759</v>
      </c>
      <c r="BB53" s="1868">
        <f>'2.54 GW Electrolyser H2 Prod.'!BA843</f>
        <v>0.25300227478896797</v>
      </c>
      <c r="BC53" s="1868">
        <f>'2.54 GW Electrolyser H2 Prod.'!BB843</f>
        <v>0.25300213511557823</v>
      </c>
      <c r="BD53" s="1868">
        <f>'2.54 GW Electrolyser H2 Prod.'!BC843</f>
        <v>0.25300201463994432</v>
      </c>
      <c r="BE53" s="1868">
        <f>'2.54 GW Electrolyser H2 Prod.'!BD843</f>
        <v>0.25300191148266693</v>
      </c>
      <c r="BF53" s="1868">
        <f>'2.54 GW Electrolyser H2 Prod.'!BE843</f>
        <v>0.25300182369823254</v>
      </c>
      <c r="BG53" s="1868">
        <f>'2.54 GW Electrolyser H2 Prod.'!BF843</f>
        <v>0.25300174938847331</v>
      </c>
      <c r="BH53" s="1868">
        <f>'2.54 GW Electrolyser H2 Prod.'!BG843</f>
        <v>0.25300168677045631</v>
      </c>
      <c r="BI53" s="1868">
        <f>'2.54 GW Electrolyser H2 Prod.'!BH843</f>
        <v>0.25300163421317512</v>
      </c>
      <c r="BJ53" s="1868">
        <f>'2.54 GW Electrolyser H2 Prod.'!BI843</f>
        <v>0.2530015902533238</v>
      </c>
      <c r="BK53" s="1868">
        <f>'2.54 GW Electrolyser H2 Prod.'!BJ843</f>
        <v>0.25300155359744636</v>
      </c>
      <c r="BL53" s="1868">
        <f>'2.54 GW Electrolyser H2 Prod.'!BK843</f>
        <v>0.25300152311557667</v>
      </c>
      <c r="BM53" s="1868">
        <f>'2.54 GW Electrolyser H2 Prod.'!BL843</f>
        <v>0.25300149782990844</v>
      </c>
      <c r="BN53" s="1868">
        <f>'2.54 GW Electrolyser H2 Prod.'!BM843</f>
        <v>0.25300147690091301</v>
      </c>
      <c r="BO53" s="1879">
        <f>'2.54 GW Electrolyser H2 Prod.'!BN843</f>
        <v>0.25300145961250453</v>
      </c>
    </row>
    <row r="54" spans="1:67" ht="16" thickBot="1" x14ac:dyDescent="0.25">
      <c r="A54" s="4306"/>
      <c r="B54" s="4322"/>
      <c r="C54" s="4323"/>
      <c r="D54" s="4319"/>
      <c r="E54" s="1883" t="str">
        <f>'1.27 GW Electrolyser H2 Prod. '!D843</f>
        <v>High Price Range</v>
      </c>
      <c r="F54" s="1887">
        <f t="shared" si="77"/>
        <v>0.9</v>
      </c>
      <c r="G54" s="1888">
        <f>'2.54 GW Electrolyser H2 Prod.'!F844</f>
        <v>0.32314539752942717</v>
      </c>
      <c r="H54" s="1878">
        <f>'2.54 GW Electrolyser H2 Prod.'!G844</f>
        <v>-0.56652085653278694</v>
      </c>
      <c r="I54" s="1875">
        <f>'2.54 GW Electrolyser H2 Prod.'!H844</f>
        <v>-0.14707595861747147</v>
      </c>
      <c r="J54" s="1875">
        <f>'2.54 GW Electrolyser H2 Prod.'!I844</f>
        <v>5.6295648457494352E-2</v>
      </c>
      <c r="K54" s="1875">
        <f>'2.54 GW Electrolyser H2 Prod.'!J844</f>
        <v>0.16140554264082652</v>
      </c>
      <c r="L54" s="1875">
        <f>'2.54 GW Electrolyser H2 Prod.'!K844</f>
        <v>0.22029118726951191</v>
      </c>
      <c r="M54" s="1875">
        <f>'2.54 GW Electrolyser H2 Prod.'!L844</f>
        <v>0.25541876773037919</v>
      </c>
      <c r="N54" s="1875">
        <f>'2.54 GW Electrolyser H2 Prod.'!M844</f>
        <v>0.27738502103894835</v>
      </c>
      <c r="O54" s="1875">
        <f>'2.54 GW Electrolyser H2 Prod.'!N844</f>
        <v>0.29161953026839593</v>
      </c>
      <c r="P54" s="1875">
        <f>'2.54 GW Electrolyser H2 Prod.'!O844</f>
        <v>0.30109935122067855</v>
      </c>
      <c r="Q54" s="1875">
        <f>'2.54 GW Electrolyser H2 Prod.'!P844</f>
        <v>0.30754824095527766</v>
      </c>
      <c r="R54" s="1875">
        <f>'2.54 GW Electrolyser H2 Prod.'!Q844</f>
        <v>0.3120091516638801</v>
      </c>
      <c r="S54" s="1875">
        <f>'2.54 GW Electrolyser H2 Prod.'!R844</f>
        <v>0.31513607626283169</v>
      </c>
      <c r="T54" s="1875">
        <f>'2.54 GW Electrolyser H2 Prod.'!S844</f>
        <v>0.31735127143360553</v>
      </c>
      <c r="U54" s="1875">
        <f>'2.54 GW Electrolyser H2 Prod.'!T844</f>
        <v>0.31893400202569189</v>
      </c>
      <c r="V54" s="1875">
        <f>'2.54 GW Electrolyser H2 Prod.'!U844</f>
        <v>0.32007266121539235</v>
      </c>
      <c r="W54" s="1875">
        <f>'2.54 GW Electrolyser H2 Prod.'!V844</f>
        <v>0.32089643956249403</v>
      </c>
      <c r="X54" s="1875">
        <f>'2.54 GW Electrolyser H2 Prod.'!W844</f>
        <v>0.32149513896600057</v>
      </c>
      <c r="Y54" s="1875">
        <f>'2.54 GW Electrolyser H2 Prod.'!X844</f>
        <v>0.32193188642891446</v>
      </c>
      <c r="Z54" s="1875">
        <f>'2.54 GW Electrolyser H2 Prod.'!Y844</f>
        <v>0.32225147183360603</v>
      </c>
      <c r="AA54" s="1875">
        <f>'2.54 GW Electrolyser H2 Prod.'!Z844</f>
        <v>0.32248591980234931</v>
      </c>
      <c r="AB54" s="1875">
        <f>'2.54 GW Electrolyser H2 Prod.'!AA844</f>
        <v>0.32265827399545755</v>
      </c>
      <c r="AC54" s="1875">
        <f>'2.54 GW Electrolyser H2 Prod.'!AB844</f>
        <v>0.32278520328358651</v>
      </c>
      <c r="AD54" s="1875">
        <f>'2.54 GW Electrolyser H2 Prod.'!AC844</f>
        <v>0.32287881798170326</v>
      </c>
      <c r="AE54" s="1875">
        <f>'2.54 GW Electrolyser H2 Prod.'!AD844</f>
        <v>0.32294794840159646</v>
      </c>
      <c r="AF54" s="1875">
        <f>'2.54 GW Electrolyser H2 Prod.'!AE844</f>
        <v>0.3229990526103359</v>
      </c>
      <c r="AG54" s="1875">
        <f>'2.54 GW Electrolyser H2 Prod.'!AF844</f>
        <v>0.32303686558017675</v>
      </c>
      <c r="AH54" s="1875">
        <f>'2.54 GW Electrolyser H2 Prod.'!AG844</f>
        <v>0.32306486621716157</v>
      </c>
      <c r="AI54" s="1875">
        <f>'2.54 GW Electrolyser H2 Prod.'!AH844</f>
        <v>0.3230856150688719</v>
      </c>
      <c r="AJ54" s="1875">
        <f>'2.54 GW Electrolyser H2 Prod.'!AI844</f>
        <v>0.32310099955749139</v>
      </c>
      <c r="AK54" s="1875">
        <f>'2.54 GW Electrolyser H2 Prod.'!AJ844</f>
        <v>0.32311241269303181</v>
      </c>
      <c r="AL54" s="1875">
        <f>'2.54 GW Electrolyser H2 Prod.'!AK844</f>
        <v>0.32312088369744774</v>
      </c>
      <c r="AM54" s="1875">
        <f>'2.54 GW Electrolyser H2 Prod.'!AL844</f>
        <v>0.32312717371766131</v>
      </c>
      <c r="AN54" s="1875">
        <f>'2.54 GW Electrolyser H2 Prod.'!AM844</f>
        <v>0.32313184610495482</v>
      </c>
      <c r="AO54" s="1875">
        <f>'2.54 GW Electrolyser H2 Prod.'!AN844</f>
        <v>0.32313531811047413</v>
      </c>
      <c r="AP54" s="1875">
        <f>'2.54 GW Electrolyser H2 Prod.'!AO844</f>
        <v>0.3231378989680429</v>
      </c>
      <c r="AQ54" s="1875">
        <f>'2.54 GW Electrolyser H2 Prod.'!AP844</f>
        <v>0.32313981798478841</v>
      </c>
      <c r="AR54" s="1875">
        <f>'2.54 GW Electrolyser H2 Prod.'!AQ844</f>
        <v>0.32314124528412869</v>
      </c>
      <c r="AS54" s="1875">
        <f>'2.54 GW Electrolyser H2 Prod.'!AR844</f>
        <v>0.32314230713762515</v>
      </c>
      <c r="AT54" s="1875">
        <f>'2.54 GW Electrolyser H2 Prod.'!AS844</f>
        <v>0.32314309730667312</v>
      </c>
      <c r="AU54" s="1875">
        <f>'2.54 GW Electrolyser H2 Prod.'!AT844</f>
        <v>0.3231436854386005</v>
      </c>
      <c r="AV54" s="1875">
        <f>'2.54 GW Electrolyser H2 Prod.'!AU844</f>
        <v>0.32314412328619135</v>
      </c>
      <c r="AW54" s="1875">
        <f>'2.54 GW Electrolyser H2 Prod.'!AV844</f>
        <v>0.32314444931753106</v>
      </c>
      <c r="AX54" s="1875">
        <f>'2.54 GW Electrolyser H2 Prod.'!AW844</f>
        <v>0.32314469213454022</v>
      </c>
      <c r="AY54" s="1875">
        <f>'2.54 GW Electrolyser H2 Prod.'!AX844</f>
        <v>0.32314487300925121</v>
      </c>
      <c r="AZ54" s="1875">
        <f>'2.54 GW Electrolyser H2 Prod.'!AY844</f>
        <v>0.32314500776631983</v>
      </c>
      <c r="BA54" s="1875">
        <f>'2.54 GW Electrolyser H2 Prod.'!AZ844</f>
        <v>0.32314510818083741</v>
      </c>
      <c r="BB54" s="1875">
        <f>'2.54 GW Electrolyser H2 Prod.'!BA844</f>
        <v>0.32314518301661277</v>
      </c>
      <c r="BC54" s="1875">
        <f>'2.54 GW Electrolyser H2 Prod.'!BB844</f>
        <v>0.32314523879765455</v>
      </c>
      <c r="BD54" s="1875">
        <f>'2.54 GW Electrolyser H2 Prod.'!BC844</f>
        <v>0.32314528038158996</v>
      </c>
      <c r="BE54" s="1875">
        <f>'2.54 GW Electrolyser H2 Prod.'!BD844</f>
        <v>0.32314531138599323</v>
      </c>
      <c r="BF54" s="1875">
        <f>'2.54 GW Electrolyser H2 Prod.'!BE844</f>
        <v>0.32314533450543514</v>
      </c>
      <c r="BG54" s="1875">
        <f>'2.54 GW Electrolyser H2 Prod.'!BF844</f>
        <v>0.32314535174733172</v>
      </c>
      <c r="BH54" s="1875">
        <f>'2.54 GW Electrolyser H2 Prod.'!BG844</f>
        <v>0.32314536460742405</v>
      </c>
      <c r="BI54" s="1875">
        <f>'2.54 GW Electrolyser H2 Prod.'!BH844</f>
        <v>0.32314537420037692</v>
      </c>
      <c r="BJ54" s="1875">
        <f>'2.54 GW Electrolyser H2 Prod.'!BI844</f>
        <v>0.32314538135699111</v>
      </c>
      <c r="BK54" s="1875">
        <f>'2.54 GW Electrolyser H2 Prod.'!BJ844</f>
        <v>0.32314538669658233</v>
      </c>
      <c r="BL54" s="1875">
        <f>'2.54 GW Electrolyser H2 Prod.'!BK844</f>
        <v>0.32314539068087855</v>
      </c>
      <c r="BM54" s="1875">
        <f>'2.54 GW Electrolyser H2 Prod.'!BL844</f>
        <v>0.32314539365416373</v>
      </c>
      <c r="BN54" s="1875">
        <f>'2.54 GW Electrolyser H2 Prod.'!BM844</f>
        <v>0.32314539587318425</v>
      </c>
      <c r="BO54" s="1881">
        <f>'2.54 GW Electrolyser H2 Prod.'!BN844</f>
        <v>0.32314539752942717</v>
      </c>
    </row>
    <row r="55" spans="1:67" ht="32" x14ac:dyDescent="0.2">
      <c r="D55" s="8"/>
      <c r="E55" s="2353" t="s">
        <v>309</v>
      </c>
      <c r="F55" s="2380" t="s">
        <v>127</v>
      </c>
      <c r="G55" s="2379" t="s">
        <v>1607</v>
      </c>
      <c r="H55" s="4313" t="s">
        <v>1608</v>
      </c>
      <c r="I55" s="4314"/>
      <c r="J55" s="4314"/>
      <c r="K55" s="4314"/>
      <c r="L55" s="4314"/>
      <c r="M55" s="4314"/>
      <c r="N55" s="4314"/>
      <c r="O55" s="4314"/>
      <c r="P55" s="4314"/>
      <c r="Q55" s="4314"/>
      <c r="R55" s="4314"/>
      <c r="S55" s="4314"/>
      <c r="T55" s="4314"/>
      <c r="U55" s="4314"/>
      <c r="V55" s="4314"/>
      <c r="W55" s="4314"/>
      <c r="X55" s="4314"/>
      <c r="Y55" s="4314"/>
      <c r="Z55" s="4314"/>
      <c r="AA55" s="4314"/>
      <c r="AB55" s="4314"/>
      <c r="AC55" s="4314"/>
      <c r="AD55" s="4314"/>
      <c r="AE55" s="4314"/>
      <c r="AF55" s="4314"/>
      <c r="AG55" s="4314"/>
      <c r="AH55" s="4314"/>
      <c r="AI55" s="4314"/>
      <c r="AJ55" s="4314"/>
      <c r="AK55" s="4314"/>
      <c r="AL55" s="4314"/>
      <c r="AM55" s="4314"/>
      <c r="AN55" s="4314"/>
      <c r="AO55" s="4314"/>
      <c r="AP55" s="4314"/>
      <c r="AQ55" s="4314"/>
      <c r="AR55" s="4314"/>
      <c r="AS55" s="4314"/>
      <c r="AT55" s="4314"/>
      <c r="AU55" s="4314"/>
      <c r="AV55" s="4314"/>
      <c r="AW55" s="4314"/>
      <c r="AX55" s="4314"/>
      <c r="AY55" s="4314"/>
      <c r="AZ55" s="4314"/>
      <c r="BA55" s="4314"/>
      <c r="BB55" s="4314"/>
      <c r="BC55" s="4314"/>
      <c r="BD55" s="4314"/>
      <c r="BE55" s="4314"/>
      <c r="BF55" s="4314"/>
      <c r="BG55" s="4314"/>
      <c r="BH55" s="4314"/>
      <c r="BI55" s="4314"/>
      <c r="BJ55" s="4314"/>
      <c r="BK55" s="4314"/>
      <c r="BL55" s="4314"/>
      <c r="BM55" s="4314"/>
      <c r="BN55" s="4314"/>
      <c r="BO55" s="4315"/>
    </row>
    <row r="56" spans="1:67" x14ac:dyDescent="0.2">
      <c r="D56" s="2352"/>
      <c r="E56" s="4333" t="s">
        <v>1489</v>
      </c>
      <c r="F56" s="463" t="s">
        <v>129</v>
      </c>
      <c r="G56" s="1902">
        <f>AVERAGE(G5:G16)</f>
        <v>0.95395619615378813</v>
      </c>
      <c r="H56" s="1900">
        <f>AVERAGE(H5:H16)</f>
        <v>0.24220050982944086</v>
      </c>
      <c r="I56" s="1898">
        <f t="shared" ref="I56:BO56" si="78">AVERAGE(I5:I16)</f>
        <v>0.76669996316224098</v>
      </c>
      <c r="J56" s="1898">
        <f t="shared" si="78"/>
        <v>0.92801329984840952</v>
      </c>
      <c r="K56" s="1898">
        <f t="shared" si="78"/>
        <v>0.98578379756064249</v>
      </c>
      <c r="L56" s="1898">
        <f t="shared" si="78"/>
        <v>1.0085513409092706</v>
      </c>
      <c r="M56" s="1898">
        <f t="shared" si="78"/>
        <v>1.0180384011422159</v>
      </c>
      <c r="N56" s="1898">
        <f t="shared" si="78"/>
        <v>1.0221211042458866</v>
      </c>
      <c r="O56" s="1898">
        <f t="shared" si="78"/>
        <v>1.0239106808119891</v>
      </c>
      <c r="P56" s="1898">
        <f t="shared" si="78"/>
        <v>1.0247030096006462</v>
      </c>
      <c r="Q56" s="1898">
        <f t="shared" si="78"/>
        <v>1.0250554763832278</v>
      </c>
      <c r="R56" s="1898">
        <f t="shared" si="78"/>
        <v>1.0252124476145268</v>
      </c>
      <c r="S56" s="1898">
        <f t="shared" si="78"/>
        <v>1.0252822384489459</v>
      </c>
      <c r="T56" s="1898">
        <f t="shared" si="78"/>
        <v>1.0253131383642888</v>
      </c>
      <c r="U56" s="1898">
        <f t="shared" si="78"/>
        <v>1.0253267258741541</v>
      </c>
      <c r="V56" s="1898">
        <f t="shared" si="78"/>
        <v>1.0253326409202073</v>
      </c>
      <c r="W56" s="1898">
        <f t="shared" si="78"/>
        <v>1.0253351794036576</v>
      </c>
      <c r="X56" s="1898">
        <f t="shared" si="78"/>
        <v>1.0253362468497118</v>
      </c>
      <c r="Y56" s="1898">
        <f t="shared" si="78"/>
        <v>1.0253366825068237</v>
      </c>
      <c r="Z56" s="1898">
        <f t="shared" si="78"/>
        <v>1.0253368522703226</v>
      </c>
      <c r="AA56" s="1898">
        <f t="shared" si="78"/>
        <v>1.0253369134041221</v>
      </c>
      <c r="AB56" s="1898">
        <f t="shared" si="78"/>
        <v>1.0253369321488368</v>
      </c>
      <c r="AC56" s="1898">
        <f t="shared" si="78"/>
        <v>1.0253369355941748</v>
      </c>
      <c r="AD56" s="1898">
        <f t="shared" si="78"/>
        <v>1.025336934325723</v>
      </c>
      <c r="AE56" s="1898">
        <f t="shared" si="78"/>
        <v>1.0253369321727619</v>
      </c>
      <c r="AF56" s="1898">
        <f t="shared" si="78"/>
        <v>1.0253369303207951</v>
      </c>
      <c r="AG56" s="1898">
        <f t="shared" si="78"/>
        <v>1.0253369289967906</v>
      </c>
      <c r="AH56" s="1898">
        <f t="shared" si="78"/>
        <v>1.0253369281295395</v>
      </c>
      <c r="AI56" s="1898">
        <f t="shared" si="78"/>
        <v>1.0253369275896196</v>
      </c>
      <c r="AJ56" s="1898">
        <f t="shared" si="78"/>
        <v>1.0253369272644004</v>
      </c>
      <c r="AK56" s="1898">
        <f t="shared" si="78"/>
        <v>1.0253369270729638</v>
      </c>
      <c r="AL56" s="1898">
        <f t="shared" si="78"/>
        <v>1.0253369269621597</v>
      </c>
      <c r="AM56" s="1898">
        <f t="shared" si="78"/>
        <v>1.0253369268988426</v>
      </c>
      <c r="AN56" s="1898">
        <f t="shared" si="78"/>
        <v>1.0253369268630199</v>
      </c>
      <c r="AO56" s="1898">
        <f t="shared" si="78"/>
        <v>1.025336926842914</v>
      </c>
      <c r="AP56" s="1898">
        <f t="shared" si="78"/>
        <v>1.0253369268317012</v>
      </c>
      <c r="AQ56" s="1898">
        <f t="shared" si="78"/>
        <v>1.0253369268254815</v>
      </c>
      <c r="AR56" s="1898">
        <f t="shared" si="78"/>
        <v>1.0253369268220467</v>
      </c>
      <c r="AS56" s="1898">
        <f t="shared" si="78"/>
        <v>1.0253369268201571</v>
      </c>
      <c r="AT56" s="1898">
        <f t="shared" si="78"/>
        <v>1.0253369268191204</v>
      </c>
      <c r="AU56" s="1898">
        <f t="shared" si="78"/>
        <v>1.0253369268185535</v>
      </c>
      <c r="AV56" s="1898">
        <f t="shared" si="78"/>
        <v>1.025336926818244</v>
      </c>
      <c r="AW56" s="1898">
        <f t="shared" si="78"/>
        <v>1.0253369268180756</v>
      </c>
      <c r="AX56" s="1898">
        <f t="shared" si="78"/>
        <v>0.95421914562551124</v>
      </c>
      <c r="AY56" s="1898">
        <f t="shared" si="78"/>
        <v>0.95435172480116615</v>
      </c>
      <c r="AZ56" s="1898">
        <f t="shared" si="78"/>
        <v>0.95447430625065144</v>
      </c>
      <c r="BA56" s="1898">
        <f t="shared" si="78"/>
        <v>0.95458781569855022</v>
      </c>
      <c r="BB56" s="1898">
        <f t="shared" si="78"/>
        <v>0.95469307532072722</v>
      </c>
      <c r="BC56" s="1898">
        <f t="shared" si="78"/>
        <v>0.95479081738717042</v>
      </c>
      <c r="BD56" s="1898">
        <f t="shared" si="78"/>
        <v>0.95488169583649862</v>
      </c>
      <c r="BE56" s="1898">
        <f t="shared" si="78"/>
        <v>0.95496629613624895</v>
      </c>
      <c r="BF56" s="1898">
        <f t="shared" si="78"/>
        <v>0.88310999090827469</v>
      </c>
      <c r="BG56" s="1898">
        <f t="shared" si="78"/>
        <v>0.88326242684531753</v>
      </c>
      <c r="BH56" s="1898">
        <f t="shared" si="78"/>
        <v>0.88340486508552907</v>
      </c>
      <c r="BI56" s="1898">
        <f t="shared" si="78"/>
        <v>0.88353809696526098</v>
      </c>
      <c r="BJ56" s="1898">
        <f t="shared" si="78"/>
        <v>0.8836628387230222</v>
      </c>
      <c r="BK56" s="1898">
        <f t="shared" si="78"/>
        <v>0.88377973987357328</v>
      </c>
      <c r="BL56" s="1898">
        <f t="shared" si="78"/>
        <v>0.88388939050827686</v>
      </c>
      <c r="BM56" s="1898">
        <f t="shared" si="78"/>
        <v>0.95385879770346038</v>
      </c>
      <c r="BN56" s="1898">
        <f t="shared" si="78"/>
        <v>0.95390898488391651</v>
      </c>
      <c r="BO56" s="1899">
        <f t="shared" si="78"/>
        <v>0.95395619615378813</v>
      </c>
    </row>
    <row r="57" spans="1:67" x14ac:dyDescent="0.2">
      <c r="D57" s="2352"/>
      <c r="E57" s="4334"/>
      <c r="F57" s="463" t="s">
        <v>139</v>
      </c>
      <c r="G57" s="1903" t="e">
        <f>AVERAGE(G17:G28)</f>
        <v>#NUM!</v>
      </c>
      <c r="H57" s="1898">
        <f>AVERAGE(H17:H28)</f>
        <v>-0.56450520459562858</v>
      </c>
      <c r="I57" s="1874">
        <f t="shared" ref="I57:BO57" si="79">AVERAGE(I17:I28)</f>
        <v>-0.17221079701213027</v>
      </c>
      <c r="J57" s="1874">
        <f t="shared" si="79"/>
        <v>1.4838131990991071E-2</v>
      </c>
      <c r="K57" s="1874">
        <f t="shared" si="79"/>
        <v>0.11099566531314242</v>
      </c>
      <c r="L57" s="1874">
        <f t="shared" si="79"/>
        <v>0.16472954365437539</v>
      </c>
      <c r="M57" s="1898">
        <f t="shared" si="79"/>
        <v>0.19670907684596187</v>
      </c>
      <c r="N57" s="1874">
        <f t="shared" si="79"/>
        <v>0.2166365293547409</v>
      </c>
      <c r="O57" s="1874">
        <f t="shared" si="79"/>
        <v>0.22947485742591089</v>
      </c>
      <c r="P57" s="1874">
        <f t="shared" si="79"/>
        <v>0.23794530139228162</v>
      </c>
      <c r="Q57" s="1898">
        <f t="shared" si="79"/>
        <v>0.24362520296506221</v>
      </c>
      <c r="R57" s="1874">
        <f t="shared" si="79"/>
        <v>0.24747069390821444</v>
      </c>
      <c r="S57" s="1874">
        <f t="shared" si="79"/>
        <v>0.25008279889393609</v>
      </c>
      <c r="T57" s="1874">
        <f t="shared" si="79"/>
        <v>0.25185072034226197</v>
      </c>
      <c r="U57" s="1874">
        <f t="shared" si="79"/>
        <v>0.25303272255443471</v>
      </c>
      <c r="V57" s="1874">
        <f t="shared" si="79"/>
        <v>0.25380366074433441</v>
      </c>
      <c r="W57" s="1874">
        <f t="shared" si="79"/>
        <v>0.25428388692664544</v>
      </c>
      <c r="X57" s="1874">
        <f t="shared" si="79"/>
        <v>0.25455735839929156</v>
      </c>
      <c r="Y57" s="1874">
        <f t="shared" si="79"/>
        <v>0.25468327661628998</v>
      </c>
      <c r="Z57" s="1874">
        <f t="shared" si="79"/>
        <v>0.25470373577680777</v>
      </c>
      <c r="AA57" s="1874">
        <f t="shared" si="79"/>
        <v>0.25464884644411717</v>
      </c>
      <c r="AB57" s="1874">
        <f t="shared" si="79"/>
        <v>0.25454022447764252</v>
      </c>
      <c r="AC57" s="1874">
        <f t="shared" si="79"/>
        <v>0.25439339960638097</v>
      </c>
      <c r="AD57" s="1874">
        <f t="shared" si="79"/>
        <v>0.25421949628205509</v>
      </c>
      <c r="AE57" s="1874">
        <f t="shared" si="79"/>
        <v>0.25402641521631014</v>
      </c>
      <c r="AF57" s="1874">
        <f t="shared" si="79"/>
        <v>0.2538196654480992</v>
      </c>
      <c r="AG57" s="1874">
        <f t="shared" si="79"/>
        <v>0.25360294550636137</v>
      </c>
      <c r="AH57" s="1874">
        <f t="shared" si="79"/>
        <v>0.25337853702300023</v>
      </c>
      <c r="AI57" s="1874">
        <f t="shared" si="79"/>
        <v>0.25314754739136036</v>
      </c>
      <c r="AJ57" s="1874">
        <f t="shared" si="79"/>
        <v>0.25291001298468485</v>
      </c>
      <c r="AK57" s="1874">
        <f t="shared" si="79"/>
        <v>0.25266484143190421</v>
      </c>
      <c r="AL57" s="1874">
        <f t="shared" si="79"/>
        <v>0.2524095089616229</v>
      </c>
      <c r="AM57" s="1874">
        <f t="shared" si="79"/>
        <v>0.25213927195781594</v>
      </c>
      <c r="AN57" s="1874">
        <f t="shared" si="79"/>
        <v>0.25184515254226292</v>
      </c>
      <c r="AO57" s="1874">
        <f t="shared" si="79"/>
        <v>0.25150783768266166</v>
      </c>
      <c r="AP57" s="1874">
        <f t="shared" si="79"/>
        <v>0.25106965780559742</v>
      </c>
      <c r="AQ57" s="1874" t="e">
        <f t="shared" si="79"/>
        <v>#NUM!</v>
      </c>
      <c r="AR57" s="1874" t="e">
        <f t="shared" si="79"/>
        <v>#NUM!</v>
      </c>
      <c r="AS57" s="1874" t="e">
        <f t="shared" si="79"/>
        <v>#NUM!</v>
      </c>
      <c r="AT57" s="1874" t="e">
        <f t="shared" si="79"/>
        <v>#NUM!</v>
      </c>
      <c r="AU57" s="1874" t="e">
        <f t="shared" si="79"/>
        <v>#NUM!</v>
      </c>
      <c r="AV57" s="1874" t="e">
        <f t="shared" si="79"/>
        <v>#NUM!</v>
      </c>
      <c r="AW57" s="1874" t="e">
        <f t="shared" si="79"/>
        <v>#NUM!</v>
      </c>
      <c r="AX57" s="1874" t="e">
        <f t="shared" si="79"/>
        <v>#NUM!</v>
      </c>
      <c r="AY57" s="1874" t="e">
        <f t="shared" si="79"/>
        <v>#NUM!</v>
      </c>
      <c r="AZ57" s="1874" t="e">
        <f t="shared" si="79"/>
        <v>#NUM!</v>
      </c>
      <c r="BA57" s="1874" t="e">
        <f t="shared" si="79"/>
        <v>#NUM!</v>
      </c>
      <c r="BB57" s="1874" t="e">
        <f t="shared" si="79"/>
        <v>#NUM!</v>
      </c>
      <c r="BC57" s="1874" t="e">
        <f t="shared" si="79"/>
        <v>#NUM!</v>
      </c>
      <c r="BD57" s="1874" t="e">
        <f t="shared" si="79"/>
        <v>#NUM!</v>
      </c>
      <c r="BE57" s="1874" t="e">
        <f t="shared" si="79"/>
        <v>#NUM!</v>
      </c>
      <c r="BF57" s="1874" t="e">
        <f t="shared" si="79"/>
        <v>#NUM!</v>
      </c>
      <c r="BG57" s="1874" t="e">
        <f t="shared" si="79"/>
        <v>#NUM!</v>
      </c>
      <c r="BH57" s="1874" t="e">
        <f t="shared" si="79"/>
        <v>#NUM!</v>
      </c>
      <c r="BI57" s="1874" t="e">
        <f t="shared" si="79"/>
        <v>#NUM!</v>
      </c>
      <c r="BJ57" s="1874" t="e">
        <f t="shared" si="79"/>
        <v>#NUM!</v>
      </c>
      <c r="BK57" s="1874" t="e">
        <f t="shared" si="79"/>
        <v>#NUM!</v>
      </c>
      <c r="BL57" s="1874" t="e">
        <f t="shared" si="79"/>
        <v>#NUM!</v>
      </c>
      <c r="BM57" s="1874" t="e">
        <f t="shared" si="79"/>
        <v>#NUM!</v>
      </c>
      <c r="BN57" s="1874" t="e">
        <f t="shared" si="79"/>
        <v>#NUM!</v>
      </c>
      <c r="BO57" s="1901" t="e">
        <f t="shared" si="79"/>
        <v>#NUM!</v>
      </c>
    </row>
    <row r="58" spans="1:67" x14ac:dyDescent="0.2">
      <c r="D58" s="2352"/>
      <c r="E58" s="4335" t="s">
        <v>1609</v>
      </c>
      <c r="F58" s="1741" t="str">
        <f>F56</f>
        <v>Low</v>
      </c>
      <c r="G58" s="1904">
        <f>AVERAGE(G31:G42)</f>
        <v>0.92226882209873207</v>
      </c>
      <c r="H58" s="1868">
        <f>AVERAGE(H31:H42)</f>
        <v>0.40746522528813633</v>
      </c>
      <c r="I58" s="1868">
        <f t="shared" ref="I58:BO58" si="80">AVERAGE(I31:I42)</f>
        <v>0.68841498302817683</v>
      </c>
      <c r="J58" s="1868">
        <f t="shared" si="80"/>
        <v>0.93859431541075511</v>
      </c>
      <c r="K58" s="1868">
        <f t="shared" si="80"/>
        <v>1.0205283035633628</v>
      </c>
      <c r="L58" s="1868">
        <f>AVERAGE(L31:L42)</f>
        <v>1.0509681610323895</v>
      </c>
      <c r="M58" s="1868">
        <f t="shared" si="80"/>
        <v>1.0631524376786572</v>
      </c>
      <c r="N58" s="1868">
        <f t="shared" si="80"/>
        <v>1.0682404832461019</v>
      </c>
      <c r="O58" s="1868">
        <f t="shared" si="80"/>
        <v>1.0704168289362423</v>
      </c>
      <c r="P58" s="1868">
        <f t="shared" si="80"/>
        <v>1.0713602175708219</v>
      </c>
      <c r="Q58" s="1868">
        <f t="shared" si="80"/>
        <v>1.0717719654877043</v>
      </c>
      <c r="R58" s="1868">
        <f t="shared" si="80"/>
        <v>1.0719521598488508</v>
      </c>
      <c r="S58" s="1868">
        <f t="shared" si="80"/>
        <v>1.0720309968683388</v>
      </c>
      <c r="T58" s="1868">
        <f t="shared" si="80"/>
        <v>1.072065395311826</v>
      </c>
      <c r="U58" s="1868">
        <f t="shared" si="80"/>
        <v>1.0720803283035509</v>
      </c>
      <c r="V58" s="1868">
        <f t="shared" si="80"/>
        <v>1.0720867614286347</v>
      </c>
      <c r="W58" s="1868">
        <f t="shared" si="80"/>
        <v>1.0720895027513635</v>
      </c>
      <c r="X58" s="1868">
        <f t="shared" si="80"/>
        <v>1.0720906531892196</v>
      </c>
      <c r="Y58" s="1868">
        <f t="shared" si="80"/>
        <v>1.0720911256447467</v>
      </c>
      <c r="Z58" s="1868">
        <f t="shared" si="80"/>
        <v>1.0720913136058066</v>
      </c>
      <c r="AA58" s="1868">
        <f t="shared" si="80"/>
        <v>1.0720913847751226</v>
      </c>
      <c r="AB58" s="1868">
        <f t="shared" si="80"/>
        <v>1.0720914095148963</v>
      </c>
      <c r="AC58" s="1868">
        <f t="shared" si="80"/>
        <v>1.0720914166994513</v>
      </c>
      <c r="AD58" s="1868">
        <f t="shared" si="80"/>
        <v>1.072091417798797</v>
      </c>
      <c r="AE58" s="1868">
        <f t="shared" si="80"/>
        <v>1.0720914171436087</v>
      </c>
      <c r="AF58" s="1868">
        <f t="shared" si="80"/>
        <v>1.0720914162307296</v>
      </c>
      <c r="AG58" s="1868">
        <f t="shared" si="80"/>
        <v>1.072091415488589</v>
      </c>
      <c r="AH58" s="1868">
        <f t="shared" si="80"/>
        <v>1.0720914149774068</v>
      </c>
      <c r="AI58" s="1868">
        <f t="shared" si="80"/>
        <v>1.0720914146527969</v>
      </c>
      <c r="AJ58" s="1868">
        <f t="shared" si="80"/>
        <v>1.0720914144563503</v>
      </c>
      <c r="AK58" s="1868">
        <f t="shared" si="80"/>
        <v>1.0720914143411704</v>
      </c>
      <c r="AL58" s="1868">
        <f t="shared" si="80"/>
        <v>1.0720914142751272</v>
      </c>
      <c r="AM58" s="1868">
        <f t="shared" si="80"/>
        <v>1.0720914142378766</v>
      </c>
      <c r="AN58" s="1868">
        <f t="shared" si="80"/>
        <v>1.0720914142171285</v>
      </c>
      <c r="AO58" s="1868">
        <f t="shared" si="80"/>
        <v>1.0720914142056861</v>
      </c>
      <c r="AP58" s="1868">
        <f t="shared" si="80"/>
        <v>1.0720914141994256</v>
      </c>
      <c r="AQ58" s="1868">
        <f t="shared" si="80"/>
        <v>1.0720914141960216</v>
      </c>
      <c r="AR58" s="1868">
        <f t="shared" si="80"/>
        <v>1.0720914141941813</v>
      </c>
      <c r="AS58" s="1868">
        <f t="shared" si="80"/>
        <v>1.0720914141931903</v>
      </c>
      <c r="AT58" s="1868">
        <f t="shared" si="80"/>
        <v>1.0720914141926592</v>
      </c>
      <c r="AU58" s="1868">
        <f t="shared" si="80"/>
        <v>1.0720914141923752</v>
      </c>
      <c r="AV58" s="1868">
        <f t="shared" si="80"/>
        <v>1.0720914141922238</v>
      </c>
      <c r="AW58" s="1868">
        <f t="shared" si="80"/>
        <v>1.0720914141921432</v>
      </c>
      <c r="AX58" s="1868">
        <f t="shared" si="80"/>
        <v>1.0720914141921007</v>
      </c>
      <c r="AY58" s="1868">
        <f t="shared" si="80"/>
        <v>1.0720914141920781</v>
      </c>
      <c r="AZ58" s="1868">
        <f t="shared" si="80"/>
        <v>1.0720914141920659</v>
      </c>
      <c r="BA58" s="1868">
        <f t="shared" si="80"/>
        <v>1.0720914141920597</v>
      </c>
      <c r="BB58" s="1868">
        <f t="shared" si="80"/>
        <v>1.0720914141920563</v>
      </c>
      <c r="BC58" s="1868">
        <f t="shared" si="80"/>
        <v>1.0720914141920546</v>
      </c>
      <c r="BD58" s="1868">
        <f t="shared" si="80"/>
        <v>0.99685442600125251</v>
      </c>
      <c r="BE58" s="1868">
        <f t="shared" si="80"/>
        <v>1.0720914141920532</v>
      </c>
      <c r="BF58" s="1868">
        <f t="shared" si="80"/>
        <v>0.99702824904928633</v>
      </c>
      <c r="BG58" s="1868">
        <f t="shared" si="80"/>
        <v>0.99710658491993254</v>
      </c>
      <c r="BH58" s="1868">
        <f t="shared" si="80"/>
        <v>0.9971798149178186</v>
      </c>
      <c r="BI58" s="1868">
        <f t="shared" si="80"/>
        <v>0.99724834212313329</v>
      </c>
      <c r="BJ58" s="1868">
        <f t="shared" si="80"/>
        <v>0.99731253138427112</v>
      </c>
      <c r="BK58" s="1868">
        <f t="shared" si="80"/>
        <v>0.92178637186032597</v>
      </c>
      <c r="BL58" s="1868">
        <f t="shared" si="80"/>
        <v>0.92190517294284946</v>
      </c>
      <c r="BM58" s="1868">
        <f t="shared" si="80"/>
        <v>0.9220167264328637</v>
      </c>
      <c r="BN58" s="1868">
        <f t="shared" si="80"/>
        <v>0.92212156287097147</v>
      </c>
      <c r="BO58" s="1901">
        <f t="shared" si="80"/>
        <v>0.92222016633865833</v>
      </c>
    </row>
    <row r="59" spans="1:67" x14ac:dyDescent="0.2">
      <c r="D59" s="2352"/>
      <c r="E59" s="4334"/>
      <c r="F59" s="62" t="str">
        <f>F57</f>
        <v>High</v>
      </c>
      <c r="G59" s="1903">
        <f>AVERAGE(G43:G54)</f>
        <v>0.25331285552181998</v>
      </c>
      <c r="H59" s="1898">
        <f>AVERAGE(H43:H54)</f>
        <v>-0.5484565243306011</v>
      </c>
      <c r="I59" s="1898">
        <f t="shared" ref="I59:BO59" si="81">AVERAGE(I43:I54)</f>
        <v>-0.15124893649801494</v>
      </c>
      <c r="J59" s="1898">
        <f t="shared" si="81"/>
        <v>3.5786577843022811E-2</v>
      </c>
      <c r="K59" s="1898">
        <f t="shared" si="81"/>
        <v>0.13107806959933829</v>
      </c>
      <c r="L59" s="1898">
        <f t="shared" si="81"/>
        <v>0.18391665922389602</v>
      </c>
      <c r="M59" s="1898">
        <f t="shared" si="81"/>
        <v>0.21513562483340429</v>
      </c>
      <c r="N59" s="1898">
        <f t="shared" si="81"/>
        <v>0.23445214276634138</v>
      </c>
      <c r="O59" s="1898">
        <f t="shared" si="81"/>
        <v>0.24681056101841525</v>
      </c>
      <c r="P59" s="1898">
        <f t="shared" si="81"/>
        <v>0.25490889450823667</v>
      </c>
      <c r="Q59" s="1898">
        <f t="shared" si="81"/>
        <v>0.26030377021836415</v>
      </c>
      <c r="R59" s="1898">
        <f t="shared" si="81"/>
        <v>0.26393436418699895</v>
      </c>
      <c r="S59" s="1898">
        <f t="shared" si="81"/>
        <v>0.26638819835824945</v>
      </c>
      <c r="T59" s="1898">
        <f t="shared" si="81"/>
        <v>0.26804380339132289</v>
      </c>
      <c r="U59" s="1898">
        <f t="shared" si="81"/>
        <v>0.26915101046268691</v>
      </c>
      <c r="V59" s="1898">
        <f t="shared" si="81"/>
        <v>0.26987799567858811</v>
      </c>
      <c r="W59" s="1898">
        <f t="shared" si="81"/>
        <v>0.27033980893688397</v>
      </c>
      <c r="X59" s="1898">
        <f t="shared" si="81"/>
        <v>0.27061619382811919</v>
      </c>
      <c r="Y59" s="1898">
        <f t="shared" si="81"/>
        <v>0.27076300614114762</v>
      </c>
      <c r="Z59" s="1898">
        <f t="shared" si="81"/>
        <v>0.2708196936747872</v>
      </c>
      <c r="AA59" s="1898">
        <f t="shared" si="81"/>
        <v>0.27081429018507452</v>
      </c>
      <c r="AB59" s="1898">
        <f t="shared" si="81"/>
        <v>0.27076680480577459</v>
      </c>
      <c r="AC59" s="1898">
        <f t="shared" si="81"/>
        <v>0.27069155511505466</v>
      </c>
      <c r="AD59" s="1898">
        <f t="shared" si="81"/>
        <v>0.2705987925306057</v>
      </c>
      <c r="AE59" s="1898">
        <f t="shared" si="81"/>
        <v>0.2704958463372833</v>
      </c>
      <c r="AF59" s="1898">
        <f t="shared" si="81"/>
        <v>0.27038793590506188</v>
      </c>
      <c r="AG59" s="1898">
        <f t="shared" si="81"/>
        <v>0.27027875154767927</v>
      </c>
      <c r="AH59" s="1898">
        <f t="shared" si="81"/>
        <v>0.27017087246735288</v>
      </c>
      <c r="AI59" s="1898">
        <f t="shared" si="81"/>
        <v>0.27006606901958485</v>
      </c>
      <c r="AJ59" s="1898">
        <f t="shared" si="81"/>
        <v>0.26996552225840253</v>
      </c>
      <c r="AK59" s="1898">
        <f t="shared" si="81"/>
        <v>0.26986998398413137</v>
      </c>
      <c r="AL59" s="1898">
        <f t="shared" si="81"/>
        <v>0.26977989378935469</v>
      </c>
      <c r="AM59" s="1898">
        <f t="shared" si="81"/>
        <v>0.26969546490141788</v>
      </c>
      <c r="AN59" s="1898">
        <f t="shared" si="81"/>
        <v>0.26961674730786994</v>
      </c>
      <c r="AO59" s="1898">
        <f t="shared" si="81"/>
        <v>0.26954367429658649</v>
      </c>
      <c r="AP59" s="1898">
        <f t="shared" si="81"/>
        <v>0.26947609685646839</v>
      </c>
      <c r="AQ59" s="1898">
        <f t="shared" si="81"/>
        <v>0.26941380917059976</v>
      </c>
      <c r="AR59" s="1898">
        <f t="shared" si="81"/>
        <v>0.26935656755553</v>
      </c>
      <c r="AS59" s="1898">
        <f t="shared" si="81"/>
        <v>0.26930410456290227</v>
      </c>
      <c r="AT59" s="1898">
        <f t="shared" si="81"/>
        <v>0.26925613949596583</v>
      </c>
      <c r="AU59" s="1898">
        <f t="shared" si="81"/>
        <v>0.26921238625586585</v>
      </c>
      <c r="AV59" s="1898">
        <f t="shared" si="81"/>
        <v>0.2691725591867557</v>
      </c>
      <c r="AW59" s="1898">
        <f t="shared" si="81"/>
        <v>0.2691363774099475</v>
      </c>
      <c r="AX59" s="1898">
        <f t="shared" si="81"/>
        <v>0.26910356800746532</v>
      </c>
      <c r="AY59" s="1898">
        <f t="shared" si="81"/>
        <v>0.26907386832130059</v>
      </c>
      <c r="AZ59" s="1898">
        <f t="shared" si="81"/>
        <v>0.26904702756667914</v>
      </c>
      <c r="BA59" s="1898">
        <f t="shared" si="81"/>
        <v>0.26902280790859312</v>
      </c>
      <c r="BB59" s="1898">
        <f t="shared" si="81"/>
        <v>0.26900098511546533</v>
      </c>
      <c r="BC59" s="1898">
        <f t="shared" si="81"/>
        <v>0.26898134887822073</v>
      </c>
      <c r="BD59" s="1898">
        <f t="shared" si="81"/>
        <v>0.26896370286441645</v>
      </c>
      <c r="BE59" s="1898">
        <f t="shared" si="81"/>
        <v>0.26894786456336095</v>
      </c>
      <c r="BF59" s="1898">
        <f t="shared" si="81"/>
        <v>0.26893366496787113</v>
      </c>
      <c r="BG59" s="1898">
        <f t="shared" si="81"/>
        <v>0.26892094813040684</v>
      </c>
      <c r="BH59" s="1898">
        <f t="shared" si="81"/>
        <v>0.26890957062508097</v>
      </c>
      <c r="BI59" s="1898">
        <f t="shared" si="81"/>
        <v>0.26889940094195414</v>
      </c>
      <c r="BJ59" s="1898">
        <f t="shared" si="81"/>
        <v>0.26889031883575615</v>
      </c>
      <c r="BK59" s="1898">
        <f t="shared" si="81"/>
        <v>0.26888221464753431</v>
      </c>
      <c r="BL59" s="1898">
        <f t="shared" si="81"/>
        <v>0.26390653071132858</v>
      </c>
      <c r="BM59" s="1898">
        <f t="shared" si="81"/>
        <v>0.26394725614428499</v>
      </c>
      <c r="BN59" s="1898">
        <f t="shared" si="81"/>
        <v>0.26398473528228</v>
      </c>
      <c r="BO59" s="1899">
        <f t="shared" si="81"/>
        <v>0.26401923972881103</v>
      </c>
    </row>
    <row r="60" spans="1:67" ht="16" thickBot="1" x14ac:dyDescent="0.25">
      <c r="A60" s="289"/>
      <c r="B60" s="289"/>
      <c r="C60" s="289"/>
      <c r="D60" s="289"/>
      <c r="E60" s="289"/>
      <c r="F60" s="289"/>
      <c r="G60" s="1087"/>
      <c r="H60" s="289"/>
      <c r="I60" s="289"/>
      <c r="J60" s="289"/>
      <c r="K60" s="2351"/>
      <c r="L60" s="2351"/>
      <c r="M60" s="2351"/>
      <c r="N60" s="2351"/>
      <c r="O60" s="2351"/>
      <c r="P60" s="2351"/>
      <c r="Q60" s="2351"/>
      <c r="R60" s="2351"/>
      <c r="S60" s="2351"/>
      <c r="T60" s="2351"/>
      <c r="U60" s="2351"/>
      <c r="V60" s="2351"/>
      <c r="W60" s="2351"/>
      <c r="X60" s="2351"/>
      <c r="Y60" s="2351"/>
      <c r="Z60" s="2351"/>
      <c r="AA60" s="2351"/>
      <c r="AB60" s="2351"/>
      <c r="AC60" s="2351"/>
      <c r="AD60" s="2351"/>
      <c r="AE60" s="2351"/>
      <c r="AF60" s="2351"/>
      <c r="AG60" s="2351"/>
      <c r="AH60" s="2351"/>
      <c r="AI60" s="2351"/>
      <c r="AJ60" s="2351"/>
      <c r="AK60" s="2351"/>
      <c r="AL60" s="2351"/>
      <c r="AM60" s="2351"/>
      <c r="AN60" s="2351"/>
      <c r="AO60" s="2351"/>
      <c r="AP60" s="2351"/>
      <c r="AQ60" s="2351"/>
      <c r="AR60" s="2351"/>
      <c r="AS60" s="2351"/>
      <c r="AT60" s="2351"/>
      <c r="AU60" s="2351"/>
      <c r="AV60" s="2351"/>
      <c r="AW60" s="2351"/>
      <c r="AX60" s="2351"/>
      <c r="AY60" s="2351"/>
      <c r="AZ60" s="2351"/>
      <c r="BA60" s="2351"/>
      <c r="BB60" s="2351"/>
      <c r="BC60" s="2351"/>
      <c r="BD60" s="2351"/>
      <c r="BE60" s="2351"/>
      <c r="BF60" s="2351"/>
      <c r="BG60" s="2351"/>
      <c r="BH60" s="2351"/>
      <c r="BI60" s="2351"/>
      <c r="BJ60" s="2351"/>
      <c r="BK60" s="2351"/>
      <c r="BL60" s="2351"/>
      <c r="BM60" s="2351"/>
      <c r="BN60" s="2351"/>
      <c r="BO60" s="2351"/>
    </row>
    <row r="61" spans="1:67" ht="17" thickBot="1" x14ac:dyDescent="0.25">
      <c r="A61" s="4330" t="s">
        <v>1610</v>
      </c>
      <c r="B61" s="4330"/>
      <c r="C61" s="4330"/>
      <c r="D61" s="4330"/>
      <c r="E61" s="4330"/>
      <c r="F61" s="4330"/>
      <c r="G61" s="4331"/>
      <c r="H61" s="4332" t="s">
        <v>1611</v>
      </c>
      <c r="I61" s="4330"/>
      <c r="J61" s="4330"/>
      <c r="K61" s="4330"/>
      <c r="L61" s="4330"/>
      <c r="M61" s="4330"/>
      <c r="N61" s="4330"/>
      <c r="O61" s="4330"/>
      <c r="P61" s="4330"/>
      <c r="Q61" s="4330"/>
      <c r="R61" s="4330"/>
      <c r="S61" s="4330"/>
      <c r="T61" s="4330"/>
      <c r="U61" s="4330"/>
      <c r="V61" s="4330"/>
      <c r="W61" s="4330"/>
      <c r="X61" s="4330"/>
      <c r="Y61" s="4330"/>
      <c r="Z61" s="4331"/>
      <c r="AA61" s="4332" t="s">
        <v>1612</v>
      </c>
      <c r="AB61" s="4330"/>
      <c r="AC61" s="4330"/>
      <c r="AD61" s="4330"/>
      <c r="AE61" s="4330"/>
      <c r="AF61" s="4330"/>
      <c r="AG61" s="4330"/>
      <c r="AH61" s="4330"/>
      <c r="AI61" s="4330"/>
      <c r="AJ61" s="4330"/>
      <c r="AK61" s="4330"/>
      <c r="AL61" s="4330"/>
      <c r="AM61" s="4330"/>
      <c r="AN61" s="4330"/>
      <c r="AO61" s="4330"/>
      <c r="AP61" s="4330"/>
      <c r="AQ61" s="4331"/>
      <c r="AR61" s="4332" t="s">
        <v>1613</v>
      </c>
      <c r="AS61" s="4330"/>
      <c r="AT61" s="4330"/>
      <c r="AU61" s="4330"/>
      <c r="AV61" s="4330"/>
      <c r="AW61" s="4330"/>
      <c r="AX61" s="4330"/>
      <c r="AY61" s="4330"/>
      <c r="AZ61" s="4330"/>
      <c r="BA61" s="4330"/>
      <c r="BB61" s="4330"/>
      <c r="BC61" s="4330"/>
      <c r="BD61" s="4330"/>
      <c r="BE61" s="4330"/>
      <c r="BF61" s="4330"/>
      <c r="BG61" s="4330"/>
      <c r="BH61" s="4330"/>
      <c r="BI61" s="4330"/>
      <c r="BJ61" s="4330"/>
      <c r="BK61" s="4330"/>
      <c r="BL61" s="4330"/>
      <c r="BM61" s="4330"/>
      <c r="BN61" s="4330"/>
      <c r="BO61" s="4331"/>
    </row>
    <row r="62" spans="1:67" x14ac:dyDescent="0.2">
      <c r="A62" s="283"/>
      <c r="B62" s="283"/>
      <c r="C62" s="283"/>
      <c r="D62" s="283"/>
      <c r="E62" s="283"/>
      <c r="F62" s="283"/>
      <c r="G62" s="2359"/>
      <c r="H62" s="283"/>
      <c r="I62" s="283"/>
      <c r="J62" s="283"/>
      <c r="K62" s="283"/>
      <c r="L62" s="283"/>
      <c r="M62" s="283"/>
      <c r="N62" s="283"/>
      <c r="O62" s="283"/>
      <c r="P62" s="283"/>
      <c r="Q62" s="283"/>
      <c r="R62" s="283"/>
      <c r="S62" s="283"/>
      <c r="T62" s="283"/>
      <c r="U62" s="283"/>
      <c r="V62" s="283"/>
      <c r="W62" s="283"/>
      <c r="X62" s="283"/>
      <c r="Y62" s="283"/>
      <c r="Z62" s="284"/>
      <c r="AA62" s="283"/>
      <c r="AB62" s="283"/>
      <c r="AC62" s="283"/>
      <c r="AD62" s="283"/>
      <c r="AE62" s="283"/>
      <c r="AF62" s="283"/>
      <c r="AG62" s="283"/>
      <c r="AH62" s="283"/>
      <c r="AI62" s="283"/>
      <c r="AJ62" s="283"/>
      <c r="AK62" s="283"/>
      <c r="AL62" s="283"/>
      <c r="AM62" s="283"/>
      <c r="AN62" s="283"/>
      <c r="AO62" s="283"/>
      <c r="AP62" s="283"/>
      <c r="AQ62" s="284"/>
      <c r="AR62" s="324"/>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4"/>
    </row>
    <row r="63" spans="1:67" x14ac:dyDescent="0.2">
      <c r="B63" s="2764" t="s">
        <v>1614</v>
      </c>
      <c r="C63" s="2763"/>
      <c r="D63" s="2763"/>
      <c r="G63" s="2360"/>
      <c r="I63" s="2764" t="s">
        <v>1614</v>
      </c>
      <c r="J63" s="2763"/>
      <c r="K63" s="2763"/>
      <c r="L63" s="2763"/>
      <c r="M63" s="2763"/>
      <c r="Z63" s="286"/>
      <c r="AB63" s="2764" t="s">
        <v>1614</v>
      </c>
      <c r="AC63" s="2763"/>
      <c r="AD63" s="2763"/>
      <c r="AE63" s="2763"/>
      <c r="AF63" s="2763"/>
      <c r="AQ63" s="286"/>
      <c r="AS63" s="2369" t="s">
        <v>1614</v>
      </c>
      <c r="AT63" s="2368"/>
      <c r="AU63" s="2368"/>
      <c r="AV63" s="2368"/>
      <c r="AW63" s="2368"/>
      <c r="BO63" s="286"/>
    </row>
    <row r="64" spans="1:67" x14ac:dyDescent="0.2">
      <c r="G64" s="2360"/>
      <c r="Z64" s="286"/>
      <c r="AQ64" s="286"/>
      <c r="BO64" s="286"/>
    </row>
    <row r="65" spans="7:67" x14ac:dyDescent="0.2">
      <c r="G65" s="2360"/>
      <c r="Z65" s="286"/>
      <c r="AQ65" s="286"/>
      <c r="BO65" s="286"/>
    </row>
    <row r="66" spans="7:67" x14ac:dyDescent="0.2">
      <c r="G66" s="2360"/>
      <c r="Z66" s="286"/>
      <c r="AQ66" s="286"/>
      <c r="BO66" s="286"/>
    </row>
    <row r="67" spans="7:67" x14ac:dyDescent="0.2">
      <c r="G67" s="2360"/>
      <c r="Z67" s="286"/>
      <c r="AQ67" s="286"/>
      <c r="BO67" s="286"/>
    </row>
    <row r="68" spans="7:67" x14ac:dyDescent="0.2">
      <c r="G68" s="2360"/>
      <c r="Z68" s="286"/>
      <c r="AQ68" s="286"/>
      <c r="BO68" s="286"/>
    </row>
    <row r="69" spans="7:67" x14ac:dyDescent="0.2">
      <c r="G69" s="2360"/>
      <c r="Z69" s="286"/>
      <c r="AQ69" s="286"/>
      <c r="BO69" s="286"/>
    </row>
    <row r="70" spans="7:67" x14ac:dyDescent="0.2">
      <c r="G70" s="2360"/>
      <c r="Z70" s="286"/>
      <c r="AQ70" s="286"/>
      <c r="BO70" s="286"/>
    </row>
    <row r="71" spans="7:67" x14ac:dyDescent="0.2">
      <c r="G71" s="2360"/>
      <c r="Z71" s="286"/>
      <c r="AQ71" s="286"/>
      <c r="BO71" s="286"/>
    </row>
    <row r="72" spans="7:67" x14ac:dyDescent="0.2">
      <c r="G72" s="2360"/>
      <c r="Z72" s="286"/>
      <c r="AQ72" s="286"/>
      <c r="BO72" s="286"/>
    </row>
    <row r="73" spans="7:67" x14ac:dyDescent="0.2">
      <c r="G73" s="2360"/>
      <c r="Z73" s="286"/>
      <c r="AQ73" s="286"/>
      <c r="BO73" s="286"/>
    </row>
    <row r="74" spans="7:67" x14ac:dyDescent="0.2">
      <c r="G74" s="2360"/>
      <c r="Z74" s="286"/>
      <c r="AQ74" s="286"/>
      <c r="BO74" s="286"/>
    </row>
    <row r="75" spans="7:67" x14ac:dyDescent="0.2">
      <c r="G75" s="2360"/>
      <c r="Z75" s="286"/>
      <c r="AQ75" s="286"/>
      <c r="BO75" s="286"/>
    </row>
    <row r="76" spans="7:67" x14ac:dyDescent="0.2">
      <c r="G76" s="2360"/>
      <c r="Z76" s="286"/>
      <c r="AQ76" s="286"/>
      <c r="BO76" s="286"/>
    </row>
    <row r="77" spans="7:67" x14ac:dyDescent="0.2">
      <c r="G77" s="2360"/>
      <c r="Z77" s="286"/>
      <c r="AQ77" s="286"/>
      <c r="BO77" s="286"/>
    </row>
    <row r="78" spans="7:67" x14ac:dyDescent="0.2">
      <c r="G78" s="2360"/>
      <c r="Z78" s="286"/>
      <c r="AQ78" s="286"/>
      <c r="BO78" s="286"/>
    </row>
    <row r="79" spans="7:67" x14ac:dyDescent="0.2">
      <c r="G79" s="2360"/>
      <c r="Z79" s="286"/>
      <c r="AQ79" s="286"/>
      <c r="BO79" s="286"/>
    </row>
    <row r="80" spans="7:67" x14ac:dyDescent="0.2">
      <c r="G80" s="2360"/>
      <c r="Z80" s="286"/>
      <c r="AQ80" s="286"/>
      <c r="BO80" s="286"/>
    </row>
    <row r="81" spans="2:67" x14ac:dyDescent="0.2">
      <c r="G81" s="2360"/>
      <c r="Z81" s="286"/>
      <c r="AQ81" s="286"/>
      <c r="BO81" s="286"/>
    </row>
    <row r="82" spans="2:67" x14ac:dyDescent="0.2">
      <c r="G82" s="2360"/>
      <c r="Z82" s="286"/>
      <c r="AQ82" s="286"/>
      <c r="BO82" s="286"/>
    </row>
    <row r="83" spans="2:67" x14ac:dyDescent="0.2">
      <c r="G83" s="2360"/>
      <c r="Z83" s="286"/>
      <c r="AQ83" s="286"/>
      <c r="BO83" s="286"/>
    </row>
    <row r="84" spans="2:67" x14ac:dyDescent="0.2">
      <c r="G84" s="2360"/>
      <c r="Z84" s="286"/>
      <c r="AQ84" s="286"/>
      <c r="BO84" s="286"/>
    </row>
    <row r="85" spans="2:67" x14ac:dyDescent="0.2">
      <c r="G85" s="2360"/>
      <c r="Z85" s="286"/>
      <c r="AQ85" s="286"/>
      <c r="BO85" s="286"/>
    </row>
    <row r="86" spans="2:67" x14ac:dyDescent="0.2">
      <c r="G86" s="2360"/>
      <c r="Z86" s="286"/>
      <c r="AQ86" s="286"/>
      <c r="BO86" s="286"/>
    </row>
    <row r="87" spans="2:67" x14ac:dyDescent="0.2">
      <c r="G87" s="2360"/>
      <c r="Z87" s="286"/>
      <c r="AQ87" s="286"/>
      <c r="BO87" s="286"/>
    </row>
    <row r="88" spans="2:67" x14ac:dyDescent="0.2">
      <c r="G88" s="2360"/>
      <c r="Z88" s="286"/>
      <c r="AQ88" s="286"/>
      <c r="BO88" s="286"/>
    </row>
    <row r="89" spans="2:67" x14ac:dyDescent="0.2">
      <c r="B89" s="2764" t="s">
        <v>1615</v>
      </c>
      <c r="C89" s="2764"/>
      <c r="D89" s="2764"/>
      <c r="E89" s="2"/>
      <c r="F89" s="2"/>
      <c r="G89" s="2360"/>
      <c r="I89" s="2764" t="s">
        <v>1615</v>
      </c>
      <c r="J89" s="2764"/>
      <c r="K89" s="2764"/>
      <c r="L89" s="2764"/>
      <c r="M89" s="2764"/>
      <c r="Z89" s="286"/>
      <c r="AB89" s="2764" t="s">
        <v>1615</v>
      </c>
      <c r="AC89" s="2763"/>
      <c r="AD89" s="2763"/>
      <c r="AE89" s="2763"/>
      <c r="AF89" s="2763"/>
      <c r="AQ89" s="286"/>
      <c r="AS89" s="2369" t="s">
        <v>1615</v>
      </c>
      <c r="AT89" s="2368"/>
      <c r="AU89" s="2368"/>
      <c r="AV89" s="2368"/>
      <c r="AW89" s="2368"/>
      <c r="BO89" s="286"/>
    </row>
    <row r="90" spans="2:67" x14ac:dyDescent="0.2">
      <c r="G90" s="2360"/>
      <c r="Z90" s="286"/>
      <c r="AQ90" s="286"/>
      <c r="BO90" s="286"/>
    </row>
    <row r="91" spans="2:67" x14ac:dyDescent="0.2">
      <c r="G91" s="2360"/>
      <c r="Z91" s="286"/>
      <c r="AQ91" s="286"/>
      <c r="BO91" s="286"/>
    </row>
    <row r="92" spans="2:67" x14ac:dyDescent="0.2">
      <c r="G92" s="2360"/>
      <c r="Z92" s="286"/>
      <c r="AQ92" s="286"/>
      <c r="BO92" s="286"/>
    </row>
    <row r="93" spans="2:67" x14ac:dyDescent="0.2">
      <c r="G93" s="2360"/>
      <c r="Z93" s="286"/>
      <c r="AQ93" s="286"/>
      <c r="BO93" s="286"/>
    </row>
    <row r="94" spans="2:67" x14ac:dyDescent="0.2">
      <c r="G94" s="2360"/>
      <c r="Z94" s="286"/>
      <c r="AQ94" s="286"/>
      <c r="BO94" s="286"/>
    </row>
    <row r="95" spans="2:67" x14ac:dyDescent="0.2">
      <c r="G95" s="2360"/>
      <c r="Z95" s="286"/>
      <c r="AQ95" s="286"/>
      <c r="BO95" s="286"/>
    </row>
    <row r="96" spans="2:67" x14ac:dyDescent="0.2">
      <c r="G96" s="2360"/>
      <c r="Z96" s="286"/>
      <c r="AQ96" s="286"/>
      <c r="BO96" s="286"/>
    </row>
    <row r="97" spans="2:67" x14ac:dyDescent="0.2">
      <c r="G97" s="2360"/>
      <c r="Z97" s="286"/>
      <c r="AQ97" s="286"/>
      <c r="BO97" s="286"/>
    </row>
    <row r="98" spans="2:67" x14ac:dyDescent="0.2">
      <c r="G98" s="2360"/>
      <c r="Z98" s="286"/>
      <c r="AQ98" s="286"/>
      <c r="BO98" s="286"/>
    </row>
    <row r="99" spans="2:67" x14ac:dyDescent="0.2">
      <c r="G99" s="2360"/>
      <c r="Z99" s="286"/>
      <c r="AQ99" s="286"/>
      <c r="BO99" s="286"/>
    </row>
    <row r="100" spans="2:67" x14ac:dyDescent="0.2">
      <c r="G100" s="2360"/>
      <c r="Z100" s="286"/>
      <c r="AQ100" s="286"/>
      <c r="BO100" s="286"/>
    </row>
    <row r="101" spans="2:67" x14ac:dyDescent="0.2">
      <c r="G101" s="2360"/>
      <c r="Z101" s="286"/>
      <c r="AQ101" s="286"/>
      <c r="BO101" s="286"/>
    </row>
    <row r="102" spans="2:67" x14ac:dyDescent="0.2">
      <c r="G102" s="2360"/>
      <c r="Z102" s="286"/>
      <c r="AQ102" s="286"/>
      <c r="BO102" s="286"/>
    </row>
    <row r="103" spans="2:67" x14ac:dyDescent="0.2">
      <c r="G103" s="2360"/>
      <c r="Z103" s="286"/>
      <c r="AQ103" s="286"/>
      <c r="BO103" s="286"/>
    </row>
    <row r="104" spans="2:67" x14ac:dyDescent="0.2">
      <c r="G104" s="2360"/>
      <c r="Z104" s="286"/>
      <c r="AQ104" s="286"/>
      <c r="BO104" s="286"/>
    </row>
    <row r="105" spans="2:67" x14ac:dyDescent="0.2">
      <c r="G105" s="2360"/>
      <c r="Z105" s="286"/>
      <c r="AQ105" s="286"/>
      <c r="BO105" s="286"/>
    </row>
    <row r="106" spans="2:67" x14ac:dyDescent="0.2">
      <c r="G106" s="2360"/>
      <c r="Z106" s="286"/>
      <c r="AQ106" s="286"/>
      <c r="BO106" s="286"/>
    </row>
    <row r="107" spans="2:67" x14ac:dyDescent="0.2">
      <c r="G107" s="2360"/>
      <c r="Z107" s="286"/>
      <c r="AQ107" s="286"/>
      <c r="BO107" s="286"/>
    </row>
    <row r="108" spans="2:67" x14ac:dyDescent="0.2">
      <c r="G108" s="2360"/>
      <c r="Z108" s="286"/>
      <c r="AQ108" s="286"/>
      <c r="BO108" s="286"/>
    </row>
    <row r="109" spans="2:67" x14ac:dyDescent="0.2">
      <c r="G109" s="2360"/>
      <c r="Z109" s="286"/>
      <c r="AQ109" s="286"/>
      <c r="BO109" s="286"/>
    </row>
    <row r="110" spans="2:67" x14ac:dyDescent="0.2">
      <c r="G110" s="2360"/>
      <c r="Z110" s="286"/>
      <c r="AQ110" s="286"/>
      <c r="BO110" s="286"/>
    </row>
    <row r="111" spans="2:67" x14ac:dyDescent="0.2">
      <c r="G111" s="2360"/>
      <c r="Z111" s="286"/>
      <c r="AQ111" s="286"/>
      <c r="BO111" s="286"/>
    </row>
    <row r="112" spans="2:67" x14ac:dyDescent="0.2">
      <c r="B112" s="2764" t="s">
        <v>1616</v>
      </c>
      <c r="C112" s="2763"/>
      <c r="D112" s="2763"/>
      <c r="G112" s="2360"/>
      <c r="Z112" s="286"/>
      <c r="AQ112" s="286"/>
      <c r="BO112" s="286"/>
    </row>
    <row r="113" spans="7:67" x14ac:dyDescent="0.2">
      <c r="G113" s="2360"/>
      <c r="Z113" s="286"/>
      <c r="AQ113" s="286"/>
      <c r="BO113" s="286"/>
    </row>
    <row r="114" spans="7:67" x14ac:dyDescent="0.2">
      <c r="G114" s="2360"/>
      <c r="Z114" s="286"/>
      <c r="AQ114" s="286"/>
      <c r="BO114" s="286"/>
    </row>
    <row r="115" spans="7:67" x14ac:dyDescent="0.2">
      <c r="G115" s="2360"/>
      <c r="Z115" s="286"/>
      <c r="AQ115" s="286"/>
      <c r="BO115" s="286"/>
    </row>
    <row r="116" spans="7:67" x14ac:dyDescent="0.2">
      <c r="G116" s="2360"/>
      <c r="Z116" s="286"/>
      <c r="AQ116" s="286"/>
      <c r="BO116" s="286"/>
    </row>
    <row r="117" spans="7:67" x14ac:dyDescent="0.2">
      <c r="G117" s="2360"/>
      <c r="Z117" s="286"/>
      <c r="AQ117" s="286"/>
      <c r="BO117" s="286"/>
    </row>
    <row r="118" spans="7:67" x14ac:dyDescent="0.2">
      <c r="G118" s="2360"/>
      <c r="Z118" s="286"/>
      <c r="AQ118" s="286"/>
      <c r="BO118" s="286"/>
    </row>
    <row r="119" spans="7:67" x14ac:dyDescent="0.2">
      <c r="G119" s="2360"/>
      <c r="Z119" s="286"/>
      <c r="AQ119" s="286"/>
      <c r="BO119" s="286"/>
    </row>
    <row r="120" spans="7:67" x14ac:dyDescent="0.2">
      <c r="G120" s="2360"/>
      <c r="Z120" s="286"/>
      <c r="AQ120" s="286"/>
      <c r="BO120" s="286"/>
    </row>
    <row r="121" spans="7:67" x14ac:dyDescent="0.2">
      <c r="G121" s="2360"/>
      <c r="Z121" s="286"/>
      <c r="AQ121" s="286"/>
      <c r="BO121" s="286"/>
    </row>
    <row r="122" spans="7:67" x14ac:dyDescent="0.2">
      <c r="G122" s="2360"/>
      <c r="Z122" s="286"/>
      <c r="AQ122" s="286"/>
      <c r="BO122" s="286"/>
    </row>
    <row r="123" spans="7:67" x14ac:dyDescent="0.2">
      <c r="G123" s="2360"/>
      <c r="Z123" s="286"/>
      <c r="AQ123" s="286"/>
      <c r="BO123" s="286"/>
    </row>
    <row r="124" spans="7:67" x14ac:dyDescent="0.2">
      <c r="G124" s="2360"/>
      <c r="Z124" s="286"/>
      <c r="AQ124" s="286"/>
      <c r="BO124" s="286"/>
    </row>
    <row r="125" spans="7:67" x14ac:dyDescent="0.2">
      <c r="G125" s="2360"/>
      <c r="Z125" s="286"/>
      <c r="AQ125" s="286"/>
      <c r="BO125" s="286"/>
    </row>
    <row r="126" spans="7:67" x14ac:dyDescent="0.2">
      <c r="G126" s="2360"/>
      <c r="Z126" s="286"/>
      <c r="AQ126" s="286"/>
      <c r="BO126" s="286"/>
    </row>
    <row r="127" spans="7:67" x14ac:dyDescent="0.2">
      <c r="G127" s="2360"/>
      <c r="Z127" s="286"/>
      <c r="AQ127" s="286"/>
      <c r="BO127" s="286"/>
    </row>
    <row r="128" spans="7:67" x14ac:dyDescent="0.2">
      <c r="G128" s="2360"/>
      <c r="Z128" s="286"/>
      <c r="AQ128" s="286"/>
      <c r="BO128" s="286"/>
    </row>
    <row r="129" spans="1:67" x14ac:dyDescent="0.2">
      <c r="G129" s="2360"/>
      <c r="Z129" s="286"/>
      <c r="AQ129" s="286"/>
      <c r="BO129" s="286"/>
    </row>
    <row r="130" spans="1:67" x14ac:dyDescent="0.2">
      <c r="G130" s="2360"/>
      <c r="Z130" s="286"/>
      <c r="AQ130" s="286"/>
      <c r="BO130" s="286"/>
    </row>
    <row r="131" spans="1:67" x14ac:dyDescent="0.2">
      <c r="G131" s="2360"/>
      <c r="Z131" s="286"/>
      <c r="AQ131" s="286"/>
      <c r="BO131" s="286"/>
    </row>
    <row r="132" spans="1:67" x14ac:dyDescent="0.2">
      <c r="G132" s="2360"/>
      <c r="Z132" s="286"/>
      <c r="AQ132" s="286"/>
      <c r="BO132" s="286"/>
    </row>
    <row r="133" spans="1:67" x14ac:dyDescent="0.2">
      <c r="G133" s="2360"/>
      <c r="Z133" s="286"/>
      <c r="AQ133" s="286"/>
      <c r="BO133" s="286"/>
    </row>
    <row r="134" spans="1:67" x14ac:dyDescent="0.2">
      <c r="G134" s="2360"/>
      <c r="Z134" s="286"/>
      <c r="AQ134" s="286"/>
      <c r="BO134" s="286"/>
    </row>
    <row r="135" spans="1:67" ht="16" thickBot="1" x14ac:dyDescent="0.25">
      <c r="A135" s="289"/>
      <c r="B135" s="289"/>
      <c r="C135" s="289"/>
      <c r="D135" s="289"/>
      <c r="E135" s="289"/>
      <c r="F135" s="289"/>
      <c r="G135" s="2361"/>
      <c r="H135" s="289"/>
      <c r="I135" s="289"/>
      <c r="J135" s="289"/>
      <c r="K135" s="289"/>
      <c r="L135" s="289"/>
      <c r="M135" s="289"/>
      <c r="N135" s="289"/>
      <c r="O135" s="289"/>
      <c r="P135" s="289"/>
      <c r="Q135" s="289"/>
      <c r="R135" s="289"/>
      <c r="S135" s="289"/>
      <c r="T135" s="289"/>
      <c r="U135" s="289"/>
      <c r="V135" s="289"/>
      <c r="W135" s="289"/>
      <c r="X135" s="289"/>
      <c r="Y135" s="289"/>
      <c r="Z135" s="290"/>
      <c r="AA135" s="289"/>
      <c r="AB135" s="289"/>
      <c r="AC135" s="289"/>
      <c r="AD135" s="289"/>
      <c r="AE135" s="289"/>
      <c r="AF135" s="289"/>
      <c r="AG135" s="289"/>
      <c r="AH135" s="289"/>
      <c r="AI135" s="289"/>
      <c r="AJ135" s="289"/>
      <c r="AK135" s="289"/>
      <c r="AL135" s="289"/>
      <c r="AM135" s="289"/>
      <c r="AN135" s="289"/>
      <c r="AO135" s="289"/>
      <c r="AP135" s="289"/>
      <c r="AQ135" s="290"/>
      <c r="AR135" s="289"/>
      <c r="AS135" s="289"/>
      <c r="AT135" s="289"/>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90"/>
    </row>
  </sheetData>
  <mergeCells count="32">
    <mergeCell ref="A61:G61"/>
    <mergeCell ref="H61:Z61"/>
    <mergeCell ref="AA61:AQ61"/>
    <mergeCell ref="AR61:BO61"/>
    <mergeCell ref="E56:E57"/>
    <mergeCell ref="E58:E59"/>
    <mergeCell ref="B17:C28"/>
    <mergeCell ref="D17:D19"/>
    <mergeCell ref="D20:D22"/>
    <mergeCell ref="D23:D25"/>
    <mergeCell ref="D26:D28"/>
    <mergeCell ref="D52:D54"/>
    <mergeCell ref="D49:D51"/>
    <mergeCell ref="D46:D48"/>
    <mergeCell ref="D43:D45"/>
    <mergeCell ref="B43:C54"/>
    <mergeCell ref="A1:BO2"/>
    <mergeCell ref="H55:BO55"/>
    <mergeCell ref="D34:D36"/>
    <mergeCell ref="D37:D39"/>
    <mergeCell ref="D40:D42"/>
    <mergeCell ref="A31:A54"/>
    <mergeCell ref="D5:D7"/>
    <mergeCell ref="D8:D10"/>
    <mergeCell ref="B5:C16"/>
    <mergeCell ref="D11:D13"/>
    <mergeCell ref="D14:D16"/>
    <mergeCell ref="A5:A28"/>
    <mergeCell ref="B4:C4"/>
    <mergeCell ref="B30:C30"/>
    <mergeCell ref="B31:C42"/>
    <mergeCell ref="D31:D33"/>
  </mergeCells>
  <conditionalFormatting sqref="D43:D54">
    <cfRule type="containsText" dxfId="47" priority="6" operator="containsText" text="O&amp;M Fixed Plant Opex">
      <formula>NOT(ISERROR(SEARCH("O&amp;M Fixed Plant Opex",D43)))</formula>
    </cfRule>
  </conditionalFormatting>
  <conditionalFormatting sqref="F3:F60 F62 F64:F88 F90:F1048576">
    <cfRule type="cellIs" dxfId="46" priority="2" operator="equal">
      <formula>0.9</formula>
    </cfRule>
    <cfRule type="cellIs" dxfId="45" priority="3" operator="equal">
      <formula>0.85</formula>
    </cfRule>
    <cfRule type="cellIs" dxfId="44" priority="4" operator="equal">
      <formula>0.8</formula>
    </cfRule>
  </conditionalFormatting>
  <conditionalFormatting sqref="H5:BO54">
    <cfRule type="cellIs" dxfId="43" priority="5" operator="lessThan">
      <formula>0</formula>
    </cfRule>
  </conditionalFormatting>
  <conditionalFormatting sqref="H56:BO59">
    <cfRule type="cellIs" dxfId="42" priority="1" operator="lessThan">
      <formula>0</formula>
    </cfRule>
  </conditionalFormatting>
  <pageMargins left="0.7" right="0.7" top="0.75" bottom="0.75" header="0.3" footer="0.3"/>
  <pageSetup paperSize="9" orientation="portrait" r:id="rId1"/>
  <ignoredErrors>
    <ignoredError sqref="E43" formula="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9AAAC-DACA-490E-A145-CF01D2003E0F}">
  <sheetPr>
    <tabColor rgb="FF00B0F0"/>
  </sheetPr>
  <dimension ref="A1:BO176"/>
  <sheetViews>
    <sheetView zoomScaleNormal="100" workbookViewId="0">
      <pane xSplit="6" ySplit="4" topLeftCell="G5" activePane="bottomRight" state="frozen"/>
      <selection pane="topRight" activeCell="G1" sqref="G1"/>
      <selection pane="bottomLeft" activeCell="A3" sqref="A3"/>
      <selection pane="bottomRight" activeCell="A55" sqref="A55:F55"/>
    </sheetView>
  </sheetViews>
  <sheetFormatPr baseColWidth="10" defaultColWidth="8.83203125" defaultRowHeight="15" x14ac:dyDescent="0.2"/>
  <cols>
    <col min="1" max="1" width="14.1640625" customWidth="1"/>
    <col min="2" max="2" width="9.5" customWidth="1"/>
    <col min="4" max="4" width="22.5" customWidth="1"/>
    <col min="5" max="5" width="17.5" customWidth="1"/>
    <col min="6" max="6" width="9.83203125" customWidth="1"/>
    <col min="7" max="7" width="17.5" style="147" customWidth="1"/>
    <col min="8" max="67" width="16.1640625" bestFit="1" customWidth="1"/>
  </cols>
  <sheetData>
    <row r="1" spans="1:67" x14ac:dyDescent="0.2">
      <c r="A1" s="4344" t="s">
        <v>1617</v>
      </c>
      <c r="B1" s="4345"/>
      <c r="C1" s="4345"/>
      <c r="D1" s="4345"/>
      <c r="E1" s="4345"/>
      <c r="F1" s="4345"/>
      <c r="G1" s="4345"/>
      <c r="H1" s="4345"/>
      <c r="I1" s="4345"/>
      <c r="J1" s="4345"/>
      <c r="K1" s="4345"/>
      <c r="L1" s="4345"/>
      <c r="M1" s="4345"/>
      <c r="N1" s="4345"/>
      <c r="O1" s="4345"/>
      <c r="P1" s="4345"/>
      <c r="Q1" s="4345"/>
      <c r="R1" s="4345"/>
      <c r="S1" s="4345"/>
      <c r="T1" s="4345"/>
      <c r="U1" s="4345"/>
      <c r="V1" s="4345"/>
      <c r="W1" s="4345"/>
      <c r="X1" s="4345"/>
      <c r="Y1" s="4345"/>
      <c r="Z1" s="4345"/>
      <c r="AA1" s="4345"/>
      <c r="AB1" s="4345"/>
      <c r="AC1" s="4345"/>
      <c r="AD1" s="4345"/>
      <c r="AE1" s="4345"/>
      <c r="AF1" s="4345"/>
      <c r="AG1" s="4345"/>
      <c r="AH1" s="4345"/>
      <c r="AI1" s="4345"/>
      <c r="AJ1" s="4345"/>
      <c r="AK1" s="4345"/>
      <c r="AL1" s="4345"/>
      <c r="AM1" s="4345"/>
      <c r="AN1" s="4345"/>
      <c r="AO1" s="4345"/>
      <c r="AP1" s="4345"/>
      <c r="AQ1" s="4345"/>
      <c r="AR1" s="4345"/>
      <c r="AS1" s="4345"/>
      <c r="AT1" s="4345"/>
      <c r="AU1" s="4345"/>
      <c r="AV1" s="4345"/>
      <c r="AW1" s="4345"/>
      <c r="AX1" s="4345"/>
      <c r="AY1" s="4345"/>
      <c r="AZ1" s="4345"/>
      <c r="BA1" s="4345"/>
      <c r="BB1" s="4345"/>
      <c r="BC1" s="4345"/>
      <c r="BD1" s="4345"/>
      <c r="BE1" s="4345"/>
      <c r="BF1" s="4345"/>
      <c r="BG1" s="4345"/>
      <c r="BH1" s="4345"/>
      <c r="BI1" s="4345"/>
      <c r="BJ1" s="4345"/>
      <c r="BK1" s="4345"/>
      <c r="BL1" s="4345"/>
      <c r="BM1" s="4345"/>
      <c r="BN1" s="4345"/>
      <c r="BO1" s="4346"/>
    </row>
    <row r="2" spans="1:67" ht="8.25" customHeight="1" thickBot="1" x14ac:dyDescent="0.25">
      <c r="A2" s="4347"/>
      <c r="B2" s="3687"/>
      <c r="C2" s="3687"/>
      <c r="D2" s="3687"/>
      <c r="E2" s="3687"/>
      <c r="F2" s="3687"/>
      <c r="G2" s="3687"/>
      <c r="H2" s="3687"/>
      <c r="I2" s="3687"/>
      <c r="J2" s="3687"/>
      <c r="K2" s="3687"/>
      <c r="L2" s="3687"/>
      <c r="M2" s="3687"/>
      <c r="N2" s="3687"/>
      <c r="O2" s="3687"/>
      <c r="P2" s="3687"/>
      <c r="Q2" s="3687"/>
      <c r="R2" s="3687"/>
      <c r="S2" s="3687"/>
      <c r="T2" s="3687"/>
      <c r="U2" s="3687"/>
      <c r="V2" s="3687"/>
      <c r="W2" s="3687"/>
      <c r="X2" s="3687"/>
      <c r="Y2" s="3687"/>
      <c r="Z2" s="3687"/>
      <c r="AA2" s="3687"/>
      <c r="AB2" s="3687"/>
      <c r="AC2" s="3687"/>
      <c r="AD2" s="3687"/>
      <c r="AE2" s="3687"/>
      <c r="AF2" s="3687"/>
      <c r="AG2" s="3687"/>
      <c r="AH2" s="3687"/>
      <c r="AI2" s="3687"/>
      <c r="AJ2" s="3687"/>
      <c r="AK2" s="3687"/>
      <c r="AL2" s="3687"/>
      <c r="AM2" s="3687"/>
      <c r="AN2" s="3687"/>
      <c r="AO2" s="3687"/>
      <c r="AP2" s="3687"/>
      <c r="AQ2" s="3687"/>
      <c r="AR2" s="3687"/>
      <c r="AS2" s="3687"/>
      <c r="AT2" s="3687"/>
      <c r="AU2" s="3687"/>
      <c r="AV2" s="3687"/>
      <c r="AW2" s="3687"/>
      <c r="AX2" s="3687"/>
      <c r="AY2" s="3687"/>
      <c r="AZ2" s="3687"/>
      <c r="BA2" s="3687"/>
      <c r="BB2" s="3687"/>
      <c r="BC2" s="3687"/>
      <c r="BD2" s="3687"/>
      <c r="BE2" s="3687"/>
      <c r="BF2" s="3687"/>
      <c r="BG2" s="3687"/>
      <c r="BH2" s="3687"/>
      <c r="BI2" s="3687"/>
      <c r="BJ2" s="3687"/>
      <c r="BK2" s="3687"/>
      <c r="BL2" s="3687"/>
      <c r="BM2" s="3687"/>
      <c r="BN2" s="3687"/>
      <c r="BO2" s="3688"/>
    </row>
    <row r="3" spans="1:67" ht="16" thickBot="1" x14ac:dyDescent="0.25">
      <c r="F3" s="2367"/>
      <c r="G3" s="2366" t="s">
        <v>1588</v>
      </c>
      <c r="H3" s="1896">
        <f>'1.27 GW Electrolyser H2 Prod. '!G4</f>
        <v>1</v>
      </c>
      <c r="I3" s="1896">
        <f>'1.27 GW Electrolyser H2 Prod. '!H4</f>
        <v>2</v>
      </c>
      <c r="J3" s="1896">
        <f>'1.27 GW Electrolyser H2 Prod. '!I4</f>
        <v>3</v>
      </c>
      <c r="K3" s="1896">
        <f>'1.27 GW Electrolyser H2 Prod. '!J4</f>
        <v>4</v>
      </c>
      <c r="L3" s="1896">
        <f>'1.27 GW Electrolyser H2 Prod. '!K4</f>
        <v>5</v>
      </c>
      <c r="M3" s="1896">
        <f>'1.27 GW Electrolyser H2 Prod. '!L4</f>
        <v>6</v>
      </c>
      <c r="N3" s="1896">
        <f>'1.27 GW Electrolyser H2 Prod. '!M4</f>
        <v>7</v>
      </c>
      <c r="O3" s="1896">
        <f>'1.27 GW Electrolyser H2 Prod. '!N4</f>
        <v>8</v>
      </c>
      <c r="P3" s="1896">
        <f>'1.27 GW Electrolyser H2 Prod. '!O4</f>
        <v>9</v>
      </c>
      <c r="Q3" s="1896">
        <f>'1.27 GW Electrolyser H2 Prod. '!P4</f>
        <v>10</v>
      </c>
      <c r="R3" s="1896">
        <f>'1.27 GW Electrolyser H2 Prod. '!Q4</f>
        <v>11</v>
      </c>
      <c r="S3" s="1896">
        <f>'1.27 GW Electrolyser H2 Prod. '!R4</f>
        <v>12</v>
      </c>
      <c r="T3" s="1896">
        <f>'1.27 GW Electrolyser H2 Prod. '!S4</f>
        <v>13</v>
      </c>
      <c r="U3" s="1896">
        <f>'1.27 GW Electrolyser H2 Prod. '!T4</f>
        <v>14</v>
      </c>
      <c r="V3" s="1896">
        <f>'1.27 GW Electrolyser H2 Prod. '!U4</f>
        <v>15</v>
      </c>
      <c r="W3" s="1896">
        <f>'1.27 GW Electrolyser H2 Prod. '!V4</f>
        <v>16</v>
      </c>
      <c r="X3" s="1896">
        <f>'1.27 GW Electrolyser H2 Prod. '!W4</f>
        <v>17</v>
      </c>
      <c r="Y3" s="1896">
        <f>'1.27 GW Electrolyser H2 Prod. '!X4</f>
        <v>18</v>
      </c>
      <c r="Z3" s="1896">
        <f>'1.27 GW Electrolyser H2 Prod. '!Y4</f>
        <v>19</v>
      </c>
      <c r="AA3" s="1896">
        <f>'1.27 GW Electrolyser H2 Prod. '!Z4</f>
        <v>20</v>
      </c>
      <c r="AB3" s="1896">
        <f>'1.27 GW Electrolyser H2 Prod. '!AA4</f>
        <v>21</v>
      </c>
      <c r="AC3" s="1896">
        <f>'1.27 GW Electrolyser H2 Prod. '!AB4</f>
        <v>22</v>
      </c>
      <c r="AD3" s="1896">
        <f>'1.27 GW Electrolyser H2 Prod. '!AC4</f>
        <v>23</v>
      </c>
      <c r="AE3" s="1896">
        <f>'1.27 GW Electrolyser H2 Prod. '!AD4</f>
        <v>24</v>
      </c>
      <c r="AF3" s="1896">
        <f>'1.27 GW Electrolyser H2 Prod. '!AE4</f>
        <v>25</v>
      </c>
      <c r="AG3" s="1896">
        <f>'1.27 GW Electrolyser H2 Prod. '!AF4</f>
        <v>26</v>
      </c>
      <c r="AH3" s="1896">
        <f>'1.27 GW Electrolyser H2 Prod. '!AG4</f>
        <v>27</v>
      </c>
      <c r="AI3" s="1896">
        <f>'1.27 GW Electrolyser H2 Prod. '!AH4</f>
        <v>28</v>
      </c>
      <c r="AJ3" s="1896">
        <f>'1.27 GW Electrolyser H2 Prod. '!AI4</f>
        <v>29</v>
      </c>
      <c r="AK3" s="1896">
        <f>'1.27 GW Electrolyser H2 Prod. '!AJ4</f>
        <v>30</v>
      </c>
      <c r="AL3" s="1896">
        <f>'1.27 GW Electrolyser H2 Prod. '!AK4</f>
        <v>31</v>
      </c>
      <c r="AM3" s="1896">
        <f>'1.27 GW Electrolyser H2 Prod. '!AL4</f>
        <v>32</v>
      </c>
      <c r="AN3" s="1896">
        <f>'1.27 GW Electrolyser H2 Prod. '!AM4</f>
        <v>33</v>
      </c>
      <c r="AO3" s="1896">
        <f>'1.27 GW Electrolyser H2 Prod. '!AN4</f>
        <v>34</v>
      </c>
      <c r="AP3" s="1896">
        <f>'1.27 GW Electrolyser H2 Prod. '!AO4</f>
        <v>35</v>
      </c>
      <c r="AQ3" s="1896">
        <f>'1.27 GW Electrolyser H2 Prod. '!AP4</f>
        <v>36</v>
      </c>
      <c r="AR3" s="1896">
        <f>'1.27 GW Electrolyser H2 Prod. '!AQ4</f>
        <v>37</v>
      </c>
      <c r="AS3" s="1896">
        <f>'1.27 GW Electrolyser H2 Prod. '!AR4</f>
        <v>38</v>
      </c>
      <c r="AT3" s="1896">
        <f>'1.27 GW Electrolyser H2 Prod. '!AS4</f>
        <v>39</v>
      </c>
      <c r="AU3" s="1896">
        <f>'1.27 GW Electrolyser H2 Prod. '!AT4</f>
        <v>40</v>
      </c>
      <c r="AV3" s="1896">
        <f>'1.27 GW Electrolyser H2 Prod. '!AU4</f>
        <v>41</v>
      </c>
      <c r="AW3" s="1896">
        <f>'1.27 GW Electrolyser H2 Prod. '!AV4</f>
        <v>42</v>
      </c>
      <c r="AX3" s="1896">
        <f>'1.27 GW Electrolyser H2 Prod. '!AW4</f>
        <v>43</v>
      </c>
      <c r="AY3" s="1896">
        <f>'1.27 GW Electrolyser H2 Prod. '!AX4</f>
        <v>44</v>
      </c>
      <c r="AZ3" s="1896">
        <f>'1.27 GW Electrolyser H2 Prod. '!AY4</f>
        <v>45</v>
      </c>
      <c r="BA3" s="1896">
        <f>'1.27 GW Electrolyser H2 Prod. '!AZ4</f>
        <v>46</v>
      </c>
      <c r="BB3" s="1896">
        <f>'1.27 GW Electrolyser H2 Prod. '!BA4</f>
        <v>47</v>
      </c>
      <c r="BC3" s="1896">
        <f>'1.27 GW Electrolyser H2 Prod. '!BB4</f>
        <v>48</v>
      </c>
      <c r="BD3" s="1896">
        <f>'1.27 GW Electrolyser H2 Prod. '!BC4</f>
        <v>49</v>
      </c>
      <c r="BE3" s="1896">
        <f>'1.27 GW Electrolyser H2 Prod. '!BD4</f>
        <v>50</v>
      </c>
      <c r="BF3" s="1896">
        <f>'1.27 GW Electrolyser H2 Prod. '!BE4</f>
        <v>51</v>
      </c>
      <c r="BG3" s="1896">
        <f>'1.27 GW Electrolyser H2 Prod. '!BF4</f>
        <v>52</v>
      </c>
      <c r="BH3" s="1896">
        <f>'1.27 GW Electrolyser H2 Prod. '!BG4</f>
        <v>53</v>
      </c>
      <c r="BI3" s="1896">
        <f>'1.27 GW Electrolyser H2 Prod. '!BH4</f>
        <v>54</v>
      </c>
      <c r="BJ3" s="1896">
        <f>'1.27 GW Electrolyser H2 Prod. '!BI4</f>
        <v>55</v>
      </c>
      <c r="BK3" s="1896">
        <f>'1.27 GW Electrolyser H2 Prod. '!BJ4</f>
        <v>56</v>
      </c>
      <c r="BL3" s="1896">
        <f>'1.27 GW Electrolyser H2 Prod. '!BK4</f>
        <v>57</v>
      </c>
      <c r="BM3" s="1896">
        <f>'1.27 GW Electrolyser H2 Prod. '!BL4</f>
        <v>58</v>
      </c>
      <c r="BN3" s="1896">
        <f>'1.27 GW Electrolyser H2 Prod. '!BM4</f>
        <v>59</v>
      </c>
      <c r="BO3" s="1897">
        <f>'1.27 GW Electrolyser H2 Prod. '!BN4</f>
        <v>60</v>
      </c>
    </row>
    <row r="4" spans="1:67" ht="48" customHeight="1" thickBot="1" x14ac:dyDescent="0.25">
      <c r="A4" s="2843" t="s">
        <v>309</v>
      </c>
      <c r="B4" s="4325" t="s">
        <v>704</v>
      </c>
      <c r="C4" s="4326"/>
      <c r="D4" s="2846" t="s">
        <v>705</v>
      </c>
      <c r="E4" s="2844" t="s">
        <v>1589</v>
      </c>
      <c r="F4" s="2848" t="s">
        <v>479</v>
      </c>
      <c r="G4" s="2664" t="s">
        <v>1618</v>
      </c>
      <c r="H4" s="1892">
        <f>H3</f>
        <v>1</v>
      </c>
      <c r="I4" s="1890">
        <f t="shared" ref="I4:BO4" si="0">I3</f>
        <v>2</v>
      </c>
      <c r="J4" s="1893">
        <f t="shared" si="0"/>
        <v>3</v>
      </c>
      <c r="K4" s="1893">
        <f t="shared" si="0"/>
        <v>4</v>
      </c>
      <c r="L4" s="1893">
        <f t="shared" si="0"/>
        <v>5</v>
      </c>
      <c r="M4" s="1893">
        <f t="shared" si="0"/>
        <v>6</v>
      </c>
      <c r="N4" s="1893">
        <f t="shared" si="0"/>
        <v>7</v>
      </c>
      <c r="O4" s="1893">
        <f t="shared" si="0"/>
        <v>8</v>
      </c>
      <c r="P4" s="1893">
        <f t="shared" si="0"/>
        <v>9</v>
      </c>
      <c r="Q4" s="1893">
        <f t="shared" si="0"/>
        <v>10</v>
      </c>
      <c r="R4" s="1893">
        <f t="shared" si="0"/>
        <v>11</v>
      </c>
      <c r="S4" s="1893">
        <f t="shared" si="0"/>
        <v>12</v>
      </c>
      <c r="T4" s="1893">
        <f t="shared" si="0"/>
        <v>13</v>
      </c>
      <c r="U4" s="1893">
        <f t="shared" si="0"/>
        <v>14</v>
      </c>
      <c r="V4" s="1893">
        <f t="shared" si="0"/>
        <v>15</v>
      </c>
      <c r="W4" s="1893">
        <f t="shared" si="0"/>
        <v>16</v>
      </c>
      <c r="X4" s="1893">
        <f t="shared" si="0"/>
        <v>17</v>
      </c>
      <c r="Y4" s="1893">
        <f t="shared" si="0"/>
        <v>18</v>
      </c>
      <c r="Z4" s="1893">
        <f t="shared" si="0"/>
        <v>19</v>
      </c>
      <c r="AA4" s="1893">
        <f t="shared" si="0"/>
        <v>20</v>
      </c>
      <c r="AB4" s="1893">
        <f t="shared" si="0"/>
        <v>21</v>
      </c>
      <c r="AC4" s="1893">
        <f t="shared" si="0"/>
        <v>22</v>
      </c>
      <c r="AD4" s="1893">
        <f t="shared" si="0"/>
        <v>23</v>
      </c>
      <c r="AE4" s="1893">
        <f t="shared" si="0"/>
        <v>24</v>
      </c>
      <c r="AF4" s="1893">
        <f t="shared" si="0"/>
        <v>25</v>
      </c>
      <c r="AG4" s="1893">
        <f t="shared" si="0"/>
        <v>26</v>
      </c>
      <c r="AH4" s="1893">
        <f t="shared" si="0"/>
        <v>27</v>
      </c>
      <c r="AI4" s="1893">
        <f t="shared" si="0"/>
        <v>28</v>
      </c>
      <c r="AJ4" s="1893">
        <f t="shared" si="0"/>
        <v>29</v>
      </c>
      <c r="AK4" s="1893">
        <f t="shared" si="0"/>
        <v>30</v>
      </c>
      <c r="AL4" s="1893">
        <f t="shared" si="0"/>
        <v>31</v>
      </c>
      <c r="AM4" s="1893">
        <f t="shared" si="0"/>
        <v>32</v>
      </c>
      <c r="AN4" s="1893">
        <f t="shared" si="0"/>
        <v>33</v>
      </c>
      <c r="AO4" s="1893">
        <f t="shared" si="0"/>
        <v>34</v>
      </c>
      <c r="AP4" s="1893">
        <f t="shared" si="0"/>
        <v>35</v>
      </c>
      <c r="AQ4" s="1893">
        <f t="shared" si="0"/>
        <v>36</v>
      </c>
      <c r="AR4" s="1893">
        <f t="shared" si="0"/>
        <v>37</v>
      </c>
      <c r="AS4" s="1893">
        <f t="shared" si="0"/>
        <v>38</v>
      </c>
      <c r="AT4" s="1893">
        <f t="shared" si="0"/>
        <v>39</v>
      </c>
      <c r="AU4" s="1893">
        <f t="shared" si="0"/>
        <v>40</v>
      </c>
      <c r="AV4" s="1893">
        <f t="shared" si="0"/>
        <v>41</v>
      </c>
      <c r="AW4" s="1893">
        <f t="shared" si="0"/>
        <v>42</v>
      </c>
      <c r="AX4" s="1893">
        <f t="shared" si="0"/>
        <v>43</v>
      </c>
      <c r="AY4" s="1893">
        <f t="shared" si="0"/>
        <v>44</v>
      </c>
      <c r="AZ4" s="1893">
        <f t="shared" si="0"/>
        <v>45</v>
      </c>
      <c r="BA4" s="1893">
        <f t="shared" si="0"/>
        <v>46</v>
      </c>
      <c r="BB4" s="1893">
        <f t="shared" si="0"/>
        <v>47</v>
      </c>
      <c r="BC4" s="1893">
        <f t="shared" si="0"/>
        <v>48</v>
      </c>
      <c r="BD4" s="1893">
        <f t="shared" si="0"/>
        <v>49</v>
      </c>
      <c r="BE4" s="1893">
        <f t="shared" si="0"/>
        <v>50</v>
      </c>
      <c r="BF4" s="1893">
        <f t="shared" si="0"/>
        <v>51</v>
      </c>
      <c r="BG4" s="1893">
        <f t="shared" si="0"/>
        <v>52</v>
      </c>
      <c r="BH4" s="1893">
        <f t="shared" si="0"/>
        <v>53</v>
      </c>
      <c r="BI4" s="1893">
        <f t="shared" si="0"/>
        <v>54</v>
      </c>
      <c r="BJ4" s="1893">
        <f t="shared" si="0"/>
        <v>55</v>
      </c>
      <c r="BK4" s="1893">
        <f t="shared" si="0"/>
        <v>56</v>
      </c>
      <c r="BL4" s="1893">
        <f t="shared" si="0"/>
        <v>57</v>
      </c>
      <c r="BM4" s="1893">
        <f t="shared" si="0"/>
        <v>58</v>
      </c>
      <c r="BN4" s="1893">
        <f t="shared" si="0"/>
        <v>59</v>
      </c>
      <c r="BO4" s="1894">
        <f t="shared" si="0"/>
        <v>60</v>
      </c>
    </row>
    <row r="5" spans="1:67" ht="18.75" customHeight="1" x14ac:dyDescent="0.2">
      <c r="A5" s="4304" t="s">
        <v>1489</v>
      </c>
      <c r="B5" s="4336" t="s">
        <v>1595</v>
      </c>
      <c r="C5" s="4337"/>
      <c r="D5" s="4342" t="s">
        <v>1619</v>
      </c>
      <c r="E5" s="292" t="str">
        <f>'1.27 GW Electrolyser H2 Prod. '!D728</f>
        <v>Low Price Range</v>
      </c>
      <c r="F5" s="30">
        <f>'1.27 GW Electrolyser H2 Prod. '!C131</f>
        <v>0.8</v>
      </c>
      <c r="G5" s="1935">
        <f>'1.27 GW Electrolyser H2 Prod. '!F728</f>
        <v>-6559405089.4859858</v>
      </c>
      <c r="H5" s="1933">
        <f>'1.27 GW Electrolyser H2 Prod. '!G728</f>
        <v>-1001038578.4022141</v>
      </c>
      <c r="I5" s="1912">
        <f>'1.27 GW Electrolyser H2 Prod. '!H728</f>
        <v>-1205871340.707782</v>
      </c>
      <c r="J5" s="1912">
        <f>'1.27 GW Electrolyser H2 Prod. '!I728</f>
        <v>-1445094978.6903787</v>
      </c>
      <c r="K5" s="1912">
        <f>'1.27 GW Electrolyser H2 Prod. '!J728</f>
        <v>-1697028803.6742933</v>
      </c>
      <c r="L5" s="1912">
        <f>'1.27 GW Electrolyser H2 Prod. '!K728</f>
        <v>-1951433979.936161</v>
      </c>
      <c r="M5" s="1912">
        <f>'1.27 GW Electrolyser H2 Prod. '!L728</f>
        <v>-2202768598.0744061</v>
      </c>
      <c r="N5" s="1912">
        <f>'1.27 GW Electrolyser H2 Prod. '!M728</f>
        <v>-2447832349.3639126</v>
      </c>
      <c r="O5" s="1912">
        <f>'1.27 GW Electrolyser H2 Prod. '!N728</f>
        <v>-2684736014.6647859</v>
      </c>
      <c r="P5" s="1912">
        <f>'1.27 GW Electrolyser H2 Prod. '!O728</f>
        <v>-2912382023.2091012</v>
      </c>
      <c r="Q5" s="1912">
        <f>'1.27 GW Electrolyser H2 Prod. '!P728</f>
        <v>-3130175796.3753996</v>
      </c>
      <c r="R5" s="1912">
        <f>'1.27 GW Electrolyser H2 Prod. '!Q728</f>
        <v>-3337853541.696126</v>
      </c>
      <c r="S5" s="1912">
        <f>'1.27 GW Electrolyser H2 Prod. '!R728</f>
        <v>-3535373878.2069321</v>
      </c>
      <c r="T5" s="1912">
        <f>'1.27 GW Electrolyser H2 Prod. '!S728</f>
        <v>-3722846769.3046923</v>
      </c>
      <c r="U5" s="1912">
        <f>'1.27 GW Electrolyser H2 Prod. '!T728</f>
        <v>-3900485403.6172142</v>
      </c>
      <c r="V5" s="1923">
        <f>'1.27 GW Electrolyser H2 Prod. '!U728</f>
        <v>-4068572788.9702873</v>
      </c>
      <c r="W5" s="1933">
        <f>'1.27 GW Electrolyser H2 Prod. '!V728</f>
        <v>-4227438107.279469</v>
      </c>
      <c r="X5" s="1912">
        <f>'1.27 GW Electrolyser H2 Prod. '!W728</f>
        <v>-4377439731.4852543</v>
      </c>
      <c r="Y5" s="1912">
        <f>'1.27 GW Electrolyser H2 Prod. '!X728</f>
        <v>-4518952898.8013258</v>
      </c>
      <c r="Z5" s="1912">
        <f>'1.27 GW Electrolyser H2 Prod. '!Y728</f>
        <v>-4652360703.9673662</v>
      </c>
      <c r="AA5" s="1912">
        <f>'1.27 GW Electrolyser H2 Prod. '!Z728</f>
        <v>-4778047499.6559467</v>
      </c>
      <c r="AB5" s="1912">
        <f>'1.27 GW Electrolyser H2 Prod. '!AA728</f>
        <v>-4896394066.7507772</v>
      </c>
      <c r="AC5" s="1923">
        <f>'1.27 GW Electrolyser H2 Prod. '!AB728</f>
        <v>-5007774101.0704327</v>
      </c>
      <c r="AD5" s="1912">
        <f>'1.27 GW Electrolyser H2 Prod. '!AC728</f>
        <v>-5112551688.5201874</v>
      </c>
      <c r="AE5" s="1912">
        <f>'1.27 GW Electrolyser H2 Prod. '!AD728</f>
        <v>-5211079527.8954515</v>
      </c>
      <c r="AF5" s="1912">
        <f>'1.27 GW Electrolyser H2 Prod. '!AE728</f>
        <v>-5303697722.3269091</v>
      </c>
      <c r="AG5" s="1912">
        <f>'1.27 GW Electrolyser H2 Prod. '!AF728</f>
        <v>-5390733004.7841377</v>
      </c>
      <c r="AH5" s="1912">
        <f>'1.27 GW Electrolyser H2 Prod. '!AG728</f>
        <v>-5472498295.4660597</v>
      </c>
      <c r="AI5" s="1912">
        <f>'1.27 GW Electrolyser H2 Prod. '!AH728</f>
        <v>-5549292512.8569546</v>
      </c>
      <c r="AJ5" s="1912">
        <f>'1.27 GW Electrolyser H2 Prod. '!AI728</f>
        <v>-5621400578.130084</v>
      </c>
      <c r="AK5" s="1912">
        <f>'1.27 GW Electrolyser H2 Prod. '!AJ728</f>
        <v>-5689093566.1039963</v>
      </c>
      <c r="AL5" s="1912">
        <f>'1.27 GW Electrolyser H2 Prod. '!AK728</f>
        <v>-5752628966.2671652</v>
      </c>
      <c r="AM5" s="1912">
        <f>'1.27 GW Electrolyser H2 Prod. '!AL728</f>
        <v>-5812251025.3144493</v>
      </c>
      <c r="AN5" s="1912">
        <f>'1.27 GW Electrolyser H2 Prod. '!AM728</f>
        <v>-5868191148.78088</v>
      </c>
      <c r="AO5" s="1912">
        <f>'1.27 GW Electrolyser H2 Prod. '!AN728</f>
        <v>-5920668344.148901</v>
      </c>
      <c r="AP5" s="1912">
        <f>'1.27 GW Electrolyser H2 Prod. '!AO728</f>
        <v>-5969889691.5642824</v>
      </c>
      <c r="AQ5" s="1912">
        <f>'1.27 GW Electrolyser H2 Prod. '!AP728</f>
        <v>-6016050831.2610807</v>
      </c>
      <c r="AR5" s="1912">
        <f>'1.27 GW Electrolyser H2 Prod. '!AQ728</f>
        <v>-6059336459.1456642</v>
      </c>
      <c r="AS5" s="1912">
        <f>'1.27 GW Electrolyser H2 Prod. '!AR728</f>
        <v>-6099920823.8589754</v>
      </c>
      <c r="AT5" s="1912">
        <f>'1.27 GW Electrolyser H2 Prod. '!AS728</f>
        <v>-6137968220.1279001</v>
      </c>
      <c r="AU5" s="1912">
        <f>'1.27 GW Electrolyser H2 Prod. '!AT728</f>
        <v>-6173633474.4101439</v>
      </c>
      <c r="AV5" s="1912">
        <f>'1.27 GW Electrolyser H2 Prod. '!AU728</f>
        <v>-6207062419.7937698</v>
      </c>
      <c r="AW5" s="1912">
        <f>'1.27 GW Electrolyser H2 Prod. '!AV728</f>
        <v>-6238392357.8803148</v>
      </c>
      <c r="AX5" s="1912">
        <f>'1.27 GW Electrolyser H2 Prod. '!AW728</f>
        <v>-6267752505.9969177</v>
      </c>
      <c r="AY5" s="1912">
        <f>'1.27 GW Electrolyser H2 Prod. '!AX728</f>
        <v>-6295264428.5775328</v>
      </c>
      <c r="AZ5" s="1912">
        <f>'1.27 GW Electrolyser H2 Prod. '!AY728</f>
        <v>-6321042451.9498138</v>
      </c>
      <c r="BA5" s="1912">
        <f>'1.27 GW Electrolyser H2 Prod. '!AZ728</f>
        <v>-6345194062.081234</v>
      </c>
      <c r="BB5" s="1912">
        <f>'1.27 GW Electrolyser H2 Prod. '!BA728</f>
        <v>-6367820285.0905018</v>
      </c>
      <c r="BC5" s="1923">
        <f>'1.27 GW Electrolyser H2 Prod. '!BB728</f>
        <v>-6389016050.5304604</v>
      </c>
      <c r="BD5" s="1933">
        <f>'1.27 GW Electrolyser H2 Prod. '!BC728</f>
        <v>-6408870537.6060724</v>
      </c>
      <c r="BE5" s="1912">
        <f>'1.27 GW Electrolyser H2 Prod. '!BD728</f>
        <v>-6427467504.6137991</v>
      </c>
      <c r="BF5" s="1912">
        <f>'1.27 GW Electrolyser H2 Prod. '!BE728</f>
        <v>-6444885601.9830494</v>
      </c>
      <c r="BG5" s="1912">
        <f>'1.27 GW Electrolyser H2 Prod. '!BF728</f>
        <v>-6461198669.371583</v>
      </c>
      <c r="BH5" s="1912">
        <f>'1.27 GW Electrolyser H2 Prod. '!BG728</f>
        <v>-6476476017.319273</v>
      </c>
      <c r="BI5" s="1912">
        <f>'1.27 GW Electrolyser H2 Prod. '!BH728</f>
        <v>-6490782694.0016832</v>
      </c>
      <c r="BJ5" s="1912">
        <f>'1.27 GW Electrolyser H2 Prod. '!BI728</f>
        <v>-6504179737.6496859</v>
      </c>
      <c r="BK5" s="1912">
        <f>'1.27 GW Electrolyser H2 Prod. '!BJ728</f>
        <v>-6516724415.2159843</v>
      </c>
      <c r="BL5" s="1912">
        <f>'1.27 GW Electrolyser H2 Prod. '!BK728</f>
        <v>-6528470447.8759174</v>
      </c>
      <c r="BM5" s="1912">
        <f>'1.27 GW Electrolyser H2 Prod. '!BL728</f>
        <v>-6539468223.9500303</v>
      </c>
      <c r="BN5" s="1912">
        <f>'1.27 GW Electrolyser H2 Prod. '!BM728</f>
        <v>-6549764999.8307018</v>
      </c>
      <c r="BO5" s="1935">
        <f>'1.27 GW Electrolyser H2 Prod. '!BN728</f>
        <v>-6559405089.4859858</v>
      </c>
    </row>
    <row r="6" spans="1:67" ht="17.25" customHeight="1" x14ac:dyDescent="0.2">
      <c r="A6" s="4305"/>
      <c r="B6" s="4338"/>
      <c r="C6" s="4339"/>
      <c r="D6" s="3409"/>
      <c r="E6" s="292" t="str">
        <f>'1.27 GW Electrolyser H2 Prod. '!D729</f>
        <v>Low Price Range</v>
      </c>
      <c r="F6" s="47">
        <f>'1.27 GW Electrolyser H2 Prod. '!C132</f>
        <v>0.85</v>
      </c>
      <c r="G6" s="1937">
        <f>'1.27 GW Electrolyser H2 Prod. '!F729</f>
        <v>-5768723640.3234844</v>
      </c>
      <c r="H6" s="1939">
        <f>'1.27 GW Electrolyser H2 Prod. '!G729</f>
        <v>-1001038578.4022141</v>
      </c>
      <c r="I6" s="1940">
        <f>'1.27 GW Electrolyser H2 Prod. '!H729</f>
        <v>-1179778073.1081648</v>
      </c>
      <c r="J6" s="1940">
        <f>'1.27 GW Electrolyser H2 Prod. '!I729</f>
        <v>-1384458920.5429766</v>
      </c>
      <c r="K6" s="1940">
        <f>'1.27 GW Electrolyser H2 Prod. '!J729</f>
        <v>-1598773747.3909745</v>
      </c>
      <c r="L6" s="1940">
        <f>'1.27 GW Electrolyser H2 Prod. '!K729</f>
        <v>-1814803262.7514968</v>
      </c>
      <c r="M6" s="1912">
        <f>'1.27 GW Electrolyser H2 Prod. '!L729</f>
        <v>-2028169978.51021</v>
      </c>
      <c r="N6" s="1912">
        <f>'1.27 GW Electrolyser H2 Prod. '!M729</f>
        <v>-2236300912.9527173</v>
      </c>
      <c r="O6" s="1912">
        <f>'1.27 GW Electrolyser H2 Prod. '!N729</f>
        <v>-2437651683.1039448</v>
      </c>
      <c r="P6" s="1912">
        <f>'1.27 GW Electrolyser H2 Prod. '!O729</f>
        <v>-2631308617.3302584</v>
      </c>
      <c r="Q6" s="1912">
        <f>'1.27 GW Electrolyser H2 Prod. '!P729</f>
        <v>-2816764328.5818543</v>
      </c>
      <c r="R6" s="1912">
        <f>'1.27 GW Electrolyser H2 Prod. '!Q729</f>
        <v>-2993782043.4277492</v>
      </c>
      <c r="S6" s="1933">
        <f>'1.27 GW Electrolyser H2 Prod. '!R729</f>
        <v>-3162309192.0019422</v>
      </c>
      <c r="T6" s="1933">
        <f>'1.27 GW Electrolyser H2 Prod. '!S729</f>
        <v>-3322420117.1225414</v>
      </c>
      <c r="U6" s="1933">
        <f>'1.27 GW Electrolyser H2 Prod. '!T729</f>
        <v>-3474276882.1330366</v>
      </c>
      <c r="V6" s="1933">
        <f>'1.27 GW Electrolyser H2 Prod. '!U729</f>
        <v>-3618101795.5039325</v>
      </c>
      <c r="W6" s="1933">
        <f>'1.27 GW Electrolyser H2 Prod. '!V729</f>
        <v>-3754157779.348083</v>
      </c>
      <c r="X6" s="1933">
        <f>'1.27 GW Electrolyser H2 Prod. '!W729</f>
        <v>-3882734137.6645727</v>
      </c>
      <c r="Y6" s="1912">
        <f>'1.27 GW Electrolyser H2 Prod. '!X729</f>
        <v>-4004136129.5696535</v>
      </c>
      <c r="Z6" s="1933">
        <f>'1.27 GW Electrolyser H2 Prod. '!Y729</f>
        <v>-4118677276.8888717</v>
      </c>
      <c r="AA6" s="1933">
        <f>'1.27 GW Electrolyser H2 Prod. '!Z729</f>
        <v>-4226673669.4054904</v>
      </c>
      <c r="AB6" s="1912">
        <f>'1.27 GW Electrolyser H2 Prod. '!AA729</f>
        <v>-4328439749.8485565</v>
      </c>
      <c r="AC6" s="1912">
        <f>'1.27 GW Electrolyser H2 Prod. '!AB729</f>
        <v>-4424285207.6346521</v>
      </c>
      <c r="AD6" s="1933">
        <f>'1.27 GW Electrolyser H2 Prod. '!AC729</f>
        <v>-4514512711.2301731</v>
      </c>
      <c r="AE6" s="1933">
        <f>'1.27 GW Electrolyser H2 Prod. '!AD729</f>
        <v>-4599416279.5858946</v>
      </c>
      <c r="AF6" s="1933">
        <f>'1.27 GW Electrolyser H2 Prod. '!AE729</f>
        <v>-4679280143.3638039</v>
      </c>
      <c r="AG6" s="1933">
        <f>'1.27 GW Electrolyser H2 Prod. '!AF729</f>
        <v>-4754377983.0387697</v>
      </c>
      <c r="AH6" s="1933">
        <f>'1.27 GW Electrolyser H2 Prod. '!AG729</f>
        <v>-4824972457.6334963</v>
      </c>
      <c r="AI6" s="1933">
        <f>'1.27 GW Electrolyser H2 Prod. '!AH729</f>
        <v>-4891314957.6641579</v>
      </c>
      <c r="AJ6" s="1933">
        <f>'1.27 GW Electrolyser H2 Prod. '!AI729</f>
        <v>-4953645530.7678642</v>
      </c>
      <c r="AK6" s="1912">
        <f>'1.27 GW Electrolyser H2 Prod. '!AJ729</f>
        <v>-5012192939.7915792</v>
      </c>
      <c r="AL6" s="1933">
        <f>'1.27 GW Electrolyser H2 Prod. '!AK729</f>
        <v>-5067174821.7886934</v>
      </c>
      <c r="AM6" s="1912">
        <f>'1.27 GW Electrolyser H2 Prod. '!AL729</f>
        <v>-5118797923.0670395</v>
      </c>
      <c r="AN6" s="1912">
        <f>'1.27 GW Electrolyser H2 Prod. '!AM729</f>
        <v>-5167258390.647397</v>
      </c>
      <c r="AO6" s="1912">
        <f>'1.27 GW Electrolyser H2 Prod. '!AN729</f>
        <v>-5212742104.5797968</v>
      </c>
      <c r="AP6" s="1912">
        <f>'1.27 GW Electrolyser H2 Prod. '!AO729</f>
        <v>-5255425038.7891846</v>
      </c>
      <c r="AQ6" s="1912">
        <f>'1.27 GW Electrolyser H2 Prod. '!AP729</f>
        <v>-5295473640.6782608</v>
      </c>
      <c r="AR6" s="1912">
        <f>'1.27 GW Electrolyser H2 Prod. '!AQ729</f>
        <v>-5333045221.7514715</v>
      </c>
      <c r="AS6" s="1912">
        <f>'1.27 GW Electrolyser H2 Prod. '!AR729</f>
        <v>-5368288353.1524506</v>
      </c>
      <c r="AT6" s="1912">
        <f>'1.27 GW Electrolyser H2 Prod. '!AS729</f>
        <v>-5401343261.3138285</v>
      </c>
      <c r="AU6" s="1912">
        <f>'1.27 GW Electrolyser H2 Prod. '!AT729</f>
        <v>-5432342219.9696503</v>
      </c>
      <c r="AV6" s="1933">
        <f>'1.27 GW Electrolyser H2 Prod. '!AU729</f>
        <v>-5461409935.6284285</v>
      </c>
      <c r="AW6" s="1912">
        <f>'1.27 GW Electrolyser H2 Prod. '!AV729</f>
        <v>-5488663924.289403</v>
      </c>
      <c r="AX6" s="1933">
        <f>'1.27 GW Electrolyser H2 Prod. '!AW729</f>
        <v>-5514214877.7379551</v>
      </c>
      <c r="AY6" s="1933">
        <f>'1.27 GW Electrolyser H2 Prod. '!AX729</f>
        <v>-5538167018.2033005</v>
      </c>
      <c r="AZ6" s="1933">
        <f>'1.27 GW Electrolyser H2 Prod. '!AY729</f>
        <v>-5560618440.5229197</v>
      </c>
      <c r="BA6" s="1933">
        <f>'1.27 GW Electrolyser H2 Prod. '!AZ729</f>
        <v>-5581661441.2495136</v>
      </c>
      <c r="BB6" s="1933">
        <f>'1.27 GW Electrolyser H2 Prod. '!BA729</f>
        <v>-5601382834.3706961</v>
      </c>
      <c r="BC6" s="1912">
        <f>'1.27 GW Electrolyser H2 Prod. '!BB729</f>
        <v>-5619864253.4995022</v>
      </c>
      <c r="BD6" s="1912">
        <f>'1.27 GW Electrolyser H2 Prod. '!BC729</f>
        <v>-5637182440.543581</v>
      </c>
      <c r="BE6" s="1933">
        <f>'1.27 GW Electrolyser H2 Prod. '!BD729</f>
        <v>-5653409520.9795322</v>
      </c>
      <c r="BF6" s="1933">
        <f>'1.27 GW Electrolyser H2 Prod. '!BE729</f>
        <v>-5668613265.9518728</v>
      </c>
      <c r="BG6" s="1933">
        <f>'1.27 GW Electrolyser H2 Prod. '!BF729</f>
        <v>-5682857341.4881592</v>
      </c>
      <c r="BH6" s="1933">
        <f>'1.27 GW Electrolyser H2 Prod. '!BG729</f>
        <v>-5696201545.1765938</v>
      </c>
      <c r="BI6" s="1912">
        <f>'1.27 GW Electrolyser H2 Prod. '!BH729</f>
        <v>-5708702030.6932125</v>
      </c>
      <c r="BJ6" s="1912">
        <f>'1.27 GW Electrolyser H2 Prod. '!BI729</f>
        <v>-5720411520.5948935</v>
      </c>
      <c r="BK6" s="1912">
        <f>'1.27 GW Electrolyser H2 Prod. '!BJ729</f>
        <v>-5731379507.8142195</v>
      </c>
      <c r="BL6" s="1912">
        <f>'1.27 GW Electrolyser H2 Prod. '!BK729</f>
        <v>-5741652446.3042908</v>
      </c>
      <c r="BM6" s="1912">
        <f>'1.27 GW Electrolyser H2 Prod. '!BL729</f>
        <v>-5751273931.287447</v>
      </c>
      <c r="BN6" s="1912">
        <f>'1.27 GW Electrolyser H2 Prod. '!BM729</f>
        <v>-5760284869.562706</v>
      </c>
      <c r="BO6" s="1916">
        <f>'1.27 GW Electrolyser H2 Prod. '!BN729</f>
        <v>-5768723640.3234844</v>
      </c>
    </row>
    <row r="7" spans="1:67" ht="18" customHeight="1" x14ac:dyDescent="0.2">
      <c r="A7" s="4305"/>
      <c r="B7" s="4338"/>
      <c r="C7" s="4339"/>
      <c r="D7" s="3409"/>
      <c r="E7" s="387" t="str">
        <f>'1.27 GW Electrolyser H2 Prod. '!D730</f>
        <v>Low Price Range</v>
      </c>
      <c r="F7" s="59">
        <f>'1.27 GW Electrolyser H2 Prod. '!C133</f>
        <v>0.9</v>
      </c>
      <c r="G7" s="1937">
        <f>'1.27 GW Electrolyser H2 Prod. '!F730</f>
        <v>-4842997144.3427639</v>
      </c>
      <c r="H7" s="1933">
        <f>'1.27 GW Electrolyser H2 Prod. '!G730</f>
        <v>-1001038578.4022141</v>
      </c>
      <c r="I7" s="1912">
        <f>'1.27 GW Electrolyser H2 Prod. '!H730</f>
        <v>-1153684805.5085473</v>
      </c>
      <c r="J7" s="1912">
        <f>'1.27 GW Electrolyser H2 Prod. '!I730</f>
        <v>-1322613071.5344625</v>
      </c>
      <c r="K7" s="1912">
        <f>'1.27 GW Electrolyser H2 Prod. '!J730</f>
        <v>-1497028960.965579</v>
      </c>
      <c r="L7" s="1912">
        <f>'1.27 GW Electrolyser H2 Prod. '!K730</f>
        <v>-1671578985.5503812</v>
      </c>
      <c r="M7" s="1912">
        <f>'1.27 GW Electrolyser H2 Prod. '!L730</f>
        <v>-1843267203.2117057</v>
      </c>
      <c r="N7" s="1912">
        <f>'1.27 GW Electrolyser H2 Prod. '!M730</f>
        <v>-2010322245.6492152</v>
      </c>
      <c r="O7" s="1912">
        <f>'1.27 GW Electrolyser H2 Prod. '!N730</f>
        <v>-2171681448.3065329</v>
      </c>
      <c r="P7" s="1912">
        <f>'1.27 GW Electrolyser H2 Prod. '!O730</f>
        <v>-2326722043.2971377</v>
      </c>
      <c r="Q7" s="1933">
        <f>'1.27 GW Electrolyser H2 Prod. '!P730</f>
        <v>-2475107451.0227113</v>
      </c>
      <c r="R7" s="1912">
        <f>'1.27 GW Electrolyser H2 Prod. '!Q730</f>
        <v>-2616693246.2196474</v>
      </c>
      <c r="S7" s="1912">
        <f>'1.27 GW Electrolyser H2 Prod. '!R730</f>
        <v>-2751466634.7995176</v>
      </c>
      <c r="T7" s="1912">
        <f>'1.27 GW Electrolyser H2 Prod. '!S730</f>
        <v>-2879505950.4016256</v>
      </c>
      <c r="U7" s="1912">
        <f>'1.27 GW Electrolyser H2 Prod. '!T730</f>
        <v>-3000952714.7030263</v>
      </c>
      <c r="V7" s="1912">
        <f>'1.27 GW Electrolyser H2 Prod. '!U730</f>
        <v>-3115991903.7300625</v>
      </c>
      <c r="W7" s="1912">
        <f>'1.27 GW Electrolyser H2 Prod. '!V730</f>
        <v>-3224837752.9649682</v>
      </c>
      <c r="X7" s="1912">
        <f>'1.27 GW Electrolyser H2 Prod. '!W730</f>
        <v>-3327723404.428237</v>
      </c>
      <c r="Y7" s="1912">
        <f>'1.27 GW Electrolyser H2 Prod. '!X730</f>
        <v>-3424893280.2674251</v>
      </c>
      <c r="Z7" s="1912">
        <f>'1.27 GW Electrolyser H2 Prod. '!Y730</f>
        <v>-3516597428.6518159</v>
      </c>
      <c r="AA7" s="1912">
        <f>'1.27 GW Electrolyser H2 Prod. '!Z730</f>
        <v>-3603087319.5044098</v>
      </c>
      <c r="AB7" s="1912">
        <f>'1.27 GW Electrolyser H2 Prod. '!AA730</f>
        <v>-3684612720.4172425</v>
      </c>
      <c r="AC7" s="1912">
        <f>'1.27 GW Electrolyser H2 Prod. '!AB730</f>
        <v>-3761419386.3547273</v>
      </c>
      <c r="AD7" s="1933">
        <f>'1.27 GW Electrolyser H2 Prod. '!AC730</f>
        <v>-3833747368.0454063</v>
      </c>
      <c r="AE7" s="1933">
        <f>'1.27 GW Electrolyser H2 Prod. '!AD730</f>
        <v>-3901829794.1444397</v>
      </c>
      <c r="AF7" s="1912">
        <f>'1.27 GW Electrolyser H2 Prod. '!AE730</f>
        <v>-3965892018.1822686</v>
      </c>
      <c r="AG7" s="1912">
        <f>'1.27 GW Electrolyser H2 Prod. '!AF730</f>
        <v>-4026151047.4447932</v>
      </c>
      <c r="AH7" s="1912">
        <f>'1.27 GW Electrolyser H2 Prod. '!AG730</f>
        <v>-4082815190.1968565</v>
      </c>
      <c r="AI7" s="1912">
        <f>'1.27 GW Electrolyser H2 Prod. '!AH730</f>
        <v>-4136083872.0451837</v>
      </c>
      <c r="AJ7" s="1912">
        <f>'1.27 GW Electrolyser H2 Prod. '!AI730</f>
        <v>-4186147583.0979271</v>
      </c>
      <c r="AK7" s="1912">
        <f>'1.27 GW Electrolyser H2 Prod. '!AJ730</f>
        <v>-4233187925.8623991</v>
      </c>
      <c r="AL7" s="1912">
        <f>'1.27 GW Electrolyser H2 Prod. '!AK730</f>
        <v>-4277377740.1998253</v>
      </c>
      <c r="AM7" s="1912">
        <f>'1.27 GW Electrolyser H2 Prod. '!AL730</f>
        <v>-4318881286.6057014</v>
      </c>
      <c r="AN7" s="1912">
        <f>'1.27 GW Electrolyser H2 Prod. '!AM730</f>
        <v>-4357854472.9547119</v>
      </c>
      <c r="AO7" s="1933">
        <f>'1.27 GW Electrolyser H2 Prod. '!AN730</f>
        <v>-4394445112.8956556</v>
      </c>
      <c r="AP7" s="1912">
        <f>'1.27 GW Electrolyser H2 Prod. '!AO730</f>
        <v>-4428793206.4939775</v>
      </c>
      <c r="AQ7" s="1912">
        <f>'1.27 GW Electrolyser H2 Prod. '!AP730</f>
        <v>-4461031235.639432</v>
      </c>
      <c r="AR7" s="1912">
        <f>'1.27 GW Electrolyser H2 Prod. '!AQ730</f>
        <v>-4491284468.2714758</v>
      </c>
      <c r="AS7" s="1912">
        <f>'1.27 GW Electrolyser H2 Prod. '!AR730</f>
        <v>-4519671266.7072687</v>
      </c>
      <c r="AT7" s="1912">
        <f>'1.27 GW Electrolyser H2 Prod. '!AS730</f>
        <v>-4546303396.349556</v>
      </c>
      <c r="AU7" s="1933">
        <f>'1.27 GW Electrolyser H2 Prod. '!AT730</f>
        <v>-4571286331.853241</v>
      </c>
      <c r="AV7" s="1912">
        <f>'1.27 GW Electrolyser H2 Prod. '!AU730</f>
        <v>-4594719558.4780397</v>
      </c>
      <c r="AW7" s="1912">
        <f>'1.27 GW Electrolyser H2 Prod. '!AV730</f>
        <v>-4616696866.8803568</v>
      </c>
      <c r="AX7" s="1912">
        <f>'1.27 GW Electrolyser H2 Prod. '!AW730</f>
        <v>-4637306640.0239868</v>
      </c>
      <c r="AY7" s="1912">
        <f>'1.27 GW Electrolyser H2 Prod. '!AX730</f>
        <v>-4656632131.2352467</v>
      </c>
      <c r="AZ7" s="1912">
        <f>'1.27 GW Electrolyser H2 Prod. '!AY730</f>
        <v>-4674751732.7087193</v>
      </c>
      <c r="BA7" s="1912">
        <f>'1.27 GW Electrolyser H2 Prod. '!AZ730</f>
        <v>-4691739233.9969893</v>
      </c>
      <c r="BB7" s="1912">
        <f>'1.27 GW Electrolyser H2 Prod. '!BA730</f>
        <v>-4707664070.2012987</v>
      </c>
      <c r="BC7" s="1912">
        <f>'1.27 GW Electrolyser H2 Prod. '!BB730</f>
        <v>-4722591559.727808</v>
      </c>
      <c r="BD7" s="1912">
        <f>'1.27 GW Electrolyser H2 Prod. '!BC730</f>
        <v>-4736583131.5925694</v>
      </c>
      <c r="BE7" s="1912">
        <f>'1.27 GW Electrolyser H2 Prod. '!BD730</f>
        <v>-4749696542.3525486</v>
      </c>
      <c r="BF7" s="1933">
        <f>'1.27 GW Electrolyser H2 Prod. '!BE730</f>
        <v>-4761986082.8144579</v>
      </c>
      <c r="BG7" s="1912">
        <f>'1.27 GW Electrolyser H2 Prod. '!BF730</f>
        <v>-4773502774.7311907</v>
      </c>
      <c r="BH7" s="1933">
        <f>'1.27 GW Electrolyser H2 Prod. '!BG730</f>
        <v>-4784294557.7402296</v>
      </c>
      <c r="BI7" s="1912">
        <f>'1.27 GW Electrolyser H2 Prod. '!BH730</f>
        <v>-4794406466.8319378</v>
      </c>
      <c r="BJ7" s="1912">
        <f>'1.27 GW Electrolyser H2 Prod. '!BI730</f>
        <v>-4803880800.6600494</v>
      </c>
      <c r="BK7" s="1912">
        <f>'1.27 GW Electrolyser H2 Prod. '!BJ730</f>
        <v>-4812757281.0236568</v>
      </c>
      <c r="BL7" s="1912">
        <f>'1.27 GW Electrolyser H2 Prod. '!BK730</f>
        <v>-4821073203.8608341</v>
      </c>
      <c r="BM7" s="1912">
        <f>'1.27 GW Electrolyser H2 Prod. '!BL730</f>
        <v>-4828863582.0999641</v>
      </c>
      <c r="BN7" s="1912">
        <f>'1.27 GW Electrolyser H2 Prod. '!BM730</f>
        <v>-4836161280.7166548</v>
      </c>
      <c r="BO7" s="1916">
        <f>'1.27 GW Electrolyser H2 Prod. '!BN730</f>
        <v>-4842997144.3427639</v>
      </c>
    </row>
    <row r="8" spans="1:67" ht="18" customHeight="1" x14ac:dyDescent="0.2">
      <c r="A8" s="4305"/>
      <c r="B8" s="4338"/>
      <c r="C8" s="4339"/>
      <c r="D8" s="3409"/>
      <c r="E8" s="292" t="str">
        <f>'1.27 GW Electrolyser H2 Prod. '!D716</f>
        <v>High Price Range</v>
      </c>
      <c r="F8" s="47">
        <f>F5</f>
        <v>0.8</v>
      </c>
      <c r="G8" s="1937">
        <f>'1.27 GW Electrolyser H2 Prod. '!F732</f>
        <v>2715584864.0300002</v>
      </c>
      <c r="H8" s="1941">
        <f>'1.27 GW Electrolyser H2 Prod. '!G732</f>
        <v>186609304.04310262</v>
      </c>
      <c r="I8" s="1912">
        <f>'1.27 GW Electrolyser H2 Prod. '!H732</f>
        <v>869903580.39546454</v>
      </c>
      <c r="J8" s="1912">
        <f>'1.27 GW Electrolyser H2 Prod. '!I732</f>
        <v>1359270896.7729001</v>
      </c>
      <c r="K8" s="1912">
        <f>'1.27 GW Electrolyser H2 Prod. '!J732</f>
        <v>1728148770.1912847</v>
      </c>
      <c r="L8" s="1912">
        <f>'1.27 GW Electrolyser H2 Prod. '!K732</f>
        <v>2013825021.1238747</v>
      </c>
      <c r="M8" s="1912">
        <f>'1.27 GW Electrolyser H2 Prod. '!L732</f>
        <v>2238555104.5930414</v>
      </c>
      <c r="N8" s="1912">
        <f>'1.27 GW Electrolyser H2 Prod. '!M732</f>
        <v>2416950321.8898582</v>
      </c>
      <c r="O8" s="1912">
        <f>'1.27 GW Electrolyser H2 Prod. '!N732</f>
        <v>2559221490.1522827</v>
      </c>
      <c r="P8" s="1912">
        <f>'1.27 GW Electrolyser H2 Prod. '!O732</f>
        <v>2672822980.6299987</v>
      </c>
      <c r="Q8" s="1912">
        <f>'1.27 GW Electrolyser H2 Prod. '!P732</f>
        <v>2763373746.9309726</v>
      </c>
      <c r="R8" s="1912">
        <f>'1.27 GW Electrolyser H2 Prod. '!Q732</f>
        <v>2835212984.5696936</v>
      </c>
      <c r="S8" s="1912">
        <f>'1.27 GW Electrolyser H2 Prod. '!R732</f>
        <v>2891755054.3084016</v>
      </c>
      <c r="T8" s="1912">
        <f>'1.27 GW Electrolyser H2 Prod. '!S732</f>
        <v>2935726689.8886366</v>
      </c>
      <c r="U8" s="1912">
        <f>'1.27 GW Electrolyser H2 Prod. '!T732</f>
        <v>2969331464.5916409</v>
      </c>
      <c r="V8" s="1912">
        <f>'1.27 GW Electrolyser H2 Prod. '!U732</f>
        <v>2994367333.2764187</v>
      </c>
      <c r="W8" s="1912">
        <f>'1.27 GW Electrolyser H2 Prod. '!V732</f>
        <v>3012312796.3045101</v>
      </c>
      <c r="X8" s="1912">
        <f>'1.27 GW Electrolyser H2 Prod. '!W732</f>
        <v>3024391432.0977407</v>
      </c>
      <c r="Y8" s="1912">
        <f>'1.27 GW Electrolyser H2 Prod. '!X732</f>
        <v>3031621122.84446</v>
      </c>
      <c r="Z8" s="1912">
        <f>'1.27 GW Electrolyser H2 Prod. '!Y732</f>
        <v>3034852201.0001183</v>
      </c>
      <c r="AA8" s="1912">
        <f>'1.27 GW Electrolyser H2 Prod. '!Z732</f>
        <v>3034797416.779696</v>
      </c>
      <c r="AB8" s="1912">
        <f>'1.27 GW Electrolyser H2 Prod. '!AA732</f>
        <v>3032055762.0938034</v>
      </c>
      <c r="AC8" s="1912">
        <f>'1.27 GW Electrolyser H2 Prod. '!AB732</f>
        <v>3027131608.6348848</v>
      </c>
      <c r="AD8" s="1912">
        <f>'1.27 GW Electrolyser H2 Prod. '!AC732</f>
        <v>3020450223.0400038</v>
      </c>
      <c r="AE8" s="1912">
        <f>'1.27 GW Electrolyser H2 Prod. '!AD732</f>
        <v>3012370446.8073392</v>
      </c>
      <c r="AF8" s="1912">
        <f>'1.27 GW Electrolyser H2 Prod. '!AE732</f>
        <v>3003195133.2174087</v>
      </c>
      <c r="AG8" s="1912">
        <f>'1.27 GW Electrolyser H2 Prod. '!AF732</f>
        <v>2993179792.4587069</v>
      </c>
      <c r="AH8" s="1912">
        <f>'1.27 GW Electrolyser H2 Prod. '!AG732</f>
        <v>2982539792.8188639</v>
      </c>
      <c r="AI8" s="1912">
        <f>'1.27 GW Electrolyser H2 Prod. '!AH732</f>
        <v>2971456389.0535617</v>
      </c>
      <c r="AJ8" s="1912">
        <f>'1.27 GW Electrolyser H2 Prod. '!AI732</f>
        <v>2960081791.3280811</v>
      </c>
      <c r="AK8" s="1912">
        <f>'1.27 GW Electrolyser H2 Prod. '!AJ732</f>
        <v>2948543444.220284</v>
      </c>
      <c r="AL8" s="1912">
        <f>'1.27 GW Electrolyser H2 Prod. '!AK732</f>
        <v>2936947651.5193644</v>
      </c>
      <c r="AM8" s="1912">
        <f>'1.27 GW Electrolyser H2 Prod. '!AL732</f>
        <v>2925382656.3502984</v>
      </c>
      <c r="AN8" s="1912">
        <f>'1.27 GW Electrolyser H2 Prod. '!AM732</f>
        <v>2913921265.6265054</v>
      </c>
      <c r="AO8" s="1912">
        <f>'1.27 GW Electrolyser H2 Prod. '!AN732</f>
        <v>2902623091.6179438</v>
      </c>
      <c r="AP8" s="1912">
        <f>'1.27 GW Electrolyser H2 Prod. '!AO732</f>
        <v>2891536470.5131259</v>
      </c>
      <c r="AQ8" s="1912">
        <f>'1.27 GW Electrolyser H2 Prod. '!AP732</f>
        <v>2880700107.5027966</v>
      </c>
      <c r="AR8" s="1912">
        <f>'1.27 GW Electrolyser H2 Prod. '!AQ732</f>
        <v>2870144489.557498</v>
      </c>
      <c r="AS8" s="1912">
        <f>'1.27 GW Electrolyser H2 Prod. '!AR732</f>
        <v>2859893100.2841306</v>
      </c>
      <c r="AT8" s="1912">
        <f>'1.27 GW Electrolyser H2 Prod. '!AS732</f>
        <v>2849963465.7013106</v>
      </c>
      <c r="AU8" s="1912">
        <f>'1.27 GW Electrolyser H2 Prod. '!AT732</f>
        <v>2840368055.2179446</v>
      </c>
      <c r="AV8" s="1912">
        <f>'1.27 GW Electrolyser H2 Prod. '!AU732</f>
        <v>2831115058.3382573</v>
      </c>
      <c r="AW8" s="1912">
        <f>'1.27 GW Electrolyser H2 Prod. '!AV732</f>
        <v>2822209054.4963536</v>
      </c>
      <c r="AX8" s="1912">
        <f>'1.27 GW Electrolyser H2 Prod. '!AW732</f>
        <v>2813651590.8234892</v>
      </c>
      <c r="AY8" s="1912">
        <f>'1.27 GW Electrolyser H2 Prod. '!AX732</f>
        <v>2805441680.4759159</v>
      </c>
      <c r="AZ8" s="1912">
        <f>'1.27 GW Electrolyser H2 Prod. '!AY732</f>
        <v>2797576232.3240218</v>
      </c>
      <c r="BA8" s="1912">
        <f>'1.27 GW Electrolyser H2 Prod. '!AZ732</f>
        <v>2790050421.2632475</v>
      </c>
      <c r="BB8" s="1912">
        <f>'1.27 GW Electrolyser H2 Prod. '!BA732</f>
        <v>2782858007.1044731</v>
      </c>
      <c r="BC8" s="1912">
        <f>'1.27 GW Electrolyser H2 Prod. '!BB732</f>
        <v>2775991608.8961716</v>
      </c>
      <c r="BD8" s="1912">
        <f>'1.27 GW Electrolyser H2 Prod. '!BC732</f>
        <v>2769442940.5898933</v>
      </c>
      <c r="BE8" s="1912">
        <f>'1.27 GW Electrolyser H2 Prod. '!BD732</f>
        <v>2763203013.1578703</v>
      </c>
      <c r="BF8" s="1912">
        <f>'1.27 GW Electrolyser H2 Prod. '!BE732</f>
        <v>2757262307.5847325</v>
      </c>
      <c r="BG8" s="1912">
        <f>'1.27 GW Electrolyser H2 Prod. '!BF732</f>
        <v>2751610922.5662594</v>
      </c>
      <c r="BH8" s="1912">
        <f>'1.27 GW Electrolyser H2 Prod. '!BG732</f>
        <v>2746238700.2418365</v>
      </c>
      <c r="BI8" s="1912">
        <f>'1.27 GW Electrolyser H2 Prod. '!BH732</f>
        <v>2741135332.8511505</v>
      </c>
      <c r="BJ8" s="1912">
        <f>'1.27 GW Electrolyser H2 Prod. '!BI732</f>
        <v>2736290452.8293295</v>
      </c>
      <c r="BK8" s="1912">
        <f>'1.27 GW Electrolyser H2 Prod. '!BJ732</f>
        <v>2731693708.529325</v>
      </c>
      <c r="BL8" s="1912">
        <f>'1.27 GW Electrolyser H2 Prod. '!BK732</f>
        <v>2727334827.4785409</v>
      </c>
      <c r="BM8" s="1912">
        <f>'1.27 GW Electrolyser H2 Prod. '!BL732</f>
        <v>2723203668.8322845</v>
      </c>
      <c r="BN8" s="1912">
        <f>'1.27 GW Electrolyser H2 Prod. '!BM732</f>
        <v>2719290266.4743028</v>
      </c>
      <c r="BO8" s="1916">
        <f>'1.27 GW Electrolyser H2 Prod. '!BN732</f>
        <v>2715584864.0300002</v>
      </c>
    </row>
    <row r="9" spans="1:67" ht="18" customHeight="1" x14ac:dyDescent="0.2">
      <c r="A9" s="4305"/>
      <c r="B9" s="4338"/>
      <c r="C9" s="4339"/>
      <c r="D9" s="3409"/>
      <c r="E9" s="292" t="str">
        <f>'1.27 GW Electrolyser H2 Prod. '!D717</f>
        <v>High Price Range</v>
      </c>
      <c r="F9" s="47">
        <f t="shared" ref="F9:F10" si="1">F6</f>
        <v>0.85</v>
      </c>
      <c r="G9" s="1937">
        <f>'1.27 GW Electrolyser H2 Prod. '!F733</f>
        <v>5188274831.4950228</v>
      </c>
      <c r="H9" s="1933">
        <f>'1.27 GW Electrolyser H2 Prod. '!G733</f>
        <v>186609304.04310262</v>
      </c>
      <c r="I9" s="1912">
        <f>'1.27 GW Electrolyser H2 Prod. '!H733</f>
        <v>951504787.91120207</v>
      </c>
      <c r="J9" s="1912">
        <f>'1.27 GW Electrolyser H2 Prod. '!I733</f>
        <v>1548897418.0559254</v>
      </c>
      <c r="K9" s="1912">
        <f>'1.27 GW Electrolyser H2 Prod. '!J733</f>
        <v>2035420797.607398</v>
      </c>
      <c r="L9" s="1912">
        <f>'1.27 GW Electrolyser H2 Prod. '!K733</f>
        <v>2441108858.3606257</v>
      </c>
      <c r="M9" s="1912">
        <f>'1.27 GW Electrolyser H2 Prod. '!L733</f>
        <v>2784575572.6170721</v>
      </c>
      <c r="N9" s="1912">
        <f>'1.27 GW Electrolyser H2 Prod. '!M733</f>
        <v>3078470408.3563457</v>
      </c>
      <c r="O9" s="1912">
        <f>'1.27 GW Electrolyser H2 Prod. '!N733</f>
        <v>3331925780.1232033</v>
      </c>
      <c r="P9" s="1912">
        <f>'1.27 GW Electrolyser H2 Prod. '!O733</f>
        <v>3551820953.2952166</v>
      </c>
      <c r="Q9" s="1912">
        <f>'1.27 GW Electrolyser H2 Prod. '!P733</f>
        <v>3743502208.1746731</v>
      </c>
      <c r="R9" s="1912">
        <f>'1.27 GW Electrolyser H2 Prod. '!Q733</f>
        <v>3911224243.9207611</v>
      </c>
      <c r="S9" s="1912">
        <f>'1.27 GW Electrolyser H2 Prod. '!R733</f>
        <v>4058436412.2328281</v>
      </c>
      <c r="T9" s="1912">
        <f>'1.27 GW Electrolyser H2 Prod. '!S733</f>
        <v>4187976842.7221994</v>
      </c>
      <c r="U9" s="1912">
        <f>'1.27 GW Electrolyser H2 Prod. '!T733</f>
        <v>4302208992.2461767</v>
      </c>
      <c r="V9" s="1912">
        <f>'1.27 GW Electrolyser H2 Prod. '!U733</f>
        <v>4403120640.1335354</v>
      </c>
      <c r="W9" s="1912">
        <f>'1.27 GW Electrolyser H2 Prod. '!V733</f>
        <v>4492397500.3456364</v>
      </c>
      <c r="X9" s="1912">
        <f>'1.27 GW Electrolyser H2 Prod. '!W733</f>
        <v>4571479149.8947163</v>
      </c>
      <c r="Y9" s="1912">
        <f>'1.27 GW Electrolyser H2 Prod. '!X733</f>
        <v>4641602312.7538252</v>
      </c>
      <c r="Z9" s="1912">
        <f>'1.27 GW Electrolyser H2 Prod. '!Y733</f>
        <v>4703834896.0375566</v>
      </c>
      <c r="AA9" s="1912">
        <f>'1.27 GW Electrolyser H2 Prod. '!Z733</f>
        <v>4759103127.7928505</v>
      </c>
      <c r="AB9" s="1912">
        <f>'1.27 GW Electrolyser H2 Prod. '!AA733</f>
        <v>4808213458.5594225</v>
      </c>
      <c r="AC9" s="1912">
        <f>'1.27 GW Electrolyser H2 Prod. '!AB733</f>
        <v>4851870426.5926495</v>
      </c>
      <c r="AD9" s="1912">
        <f>'1.27 GW Electrolyser H2 Prod. '!AC733</f>
        <v>4890691368.6548128</v>
      </c>
      <c r="AE9" s="1912">
        <f>'1.27 GW Electrolyser H2 Prod. '!AD733</f>
        <v>4925218635.1189651</v>
      </c>
      <c r="AF9" s="1912">
        <f>'1.27 GW Electrolyser H2 Prod. '!AE733</f>
        <v>4955929808.6625891</v>
      </c>
      <c r="AG9" s="1912">
        <f>'1.27 GW Electrolyser H2 Prod. '!AF733</f>
        <v>4983246309.9954824</v>
      </c>
      <c r="AH9" s="1912">
        <f>'1.27 GW Electrolyser H2 Prod. '!AG733</f>
        <v>5007540688.6649609</v>
      </c>
      <c r="AI9" s="1912">
        <f>'1.27 GW Electrolyser H2 Prod. '!AH733</f>
        <v>5029142833.152751</v>
      </c>
      <c r="AJ9" s="1912">
        <f>'1.27 GW Electrolyser H2 Prod. '!AI733</f>
        <v>5048345286.1724348</v>
      </c>
      <c r="AK9" s="1912">
        <f>'1.27 GW Electrolyser H2 Prod. '!AJ733</f>
        <v>5065407814.0956192</v>
      </c>
      <c r="AL9" s="1912">
        <f>'1.27 GW Electrolyser H2 Prod. '!AK733</f>
        <v>5080561350.8220377</v>
      </c>
      <c r="AM9" s="1912">
        <f>'1.27 GW Electrolyser H2 Prod. '!AL733</f>
        <v>5094011414.0514965</v>
      </c>
      <c r="AN9" s="1912">
        <f>'1.27 GW Electrolyser H2 Prod. '!AM733</f>
        <v>5105941074.286562</v>
      </c>
      <c r="AO9" s="1912">
        <f>'1.27 GW Electrolyser H2 Prod. '!AN733</f>
        <v>5116513542.8760138</v>
      </c>
      <c r="AP9" s="1912">
        <f>'1.27 GW Electrolyser H2 Prod. '!AO733</f>
        <v>5125874434.1729679</v>
      </c>
      <c r="AQ9" s="1912">
        <f>'1.27 GW Electrolyser H2 Prod. '!AP733</f>
        <v>5134153747.809557</v>
      </c>
      <c r="AR9" s="1912">
        <f>'1.27 GW Electrolyser H2 Prod. '!AQ733</f>
        <v>5141467609.7149296</v>
      </c>
      <c r="AS9" s="1912">
        <f>'1.27 GW Electrolyser H2 Prod. '!AR733</f>
        <v>5147919804.4693432</v>
      </c>
      <c r="AT9" s="1912">
        <f>'1.27 GW Electrolyser H2 Prod. '!AS733</f>
        <v>5153603126.6206102</v>
      </c>
      <c r="AU9" s="1912">
        <f>'1.27 GW Electrolyser H2 Prod. '!AT733</f>
        <v>5158600574.4784927</v>
      </c>
      <c r="AV9" s="1912">
        <f>'1.27 GW Electrolyser H2 Prod. '!AU733</f>
        <v>5162986406.4822483</v>
      </c>
      <c r="AW9" s="1912">
        <f>'1.27 GW Electrolyser H2 Prod. '!AV733</f>
        <v>5166827077.3766441</v>
      </c>
      <c r="AX9" s="1912">
        <f>'1.27 GW Electrolyser H2 Prod. '!AW733</f>
        <v>5170182069.0292301</v>
      </c>
      <c r="AY9" s="1912">
        <f>'1.27 GW Electrolyser H2 Prod. '!AX733</f>
        <v>5173104628.69485</v>
      </c>
      <c r="AZ9" s="1912">
        <f>'1.27 GW Electrolyser H2 Prod. '!AY733</f>
        <v>5175642425.816246</v>
      </c>
      <c r="BA9" s="1912">
        <f>'1.27 GW Electrolyser H2 Prod. '!AZ733</f>
        <v>5177838136.9895182</v>
      </c>
      <c r="BB9" s="1912">
        <f>'1.27 GW Electrolyser H2 Prod. '!BA733</f>
        <v>5179729967.4770184</v>
      </c>
      <c r="BC9" s="1912">
        <f>'1.27 GW Electrolyser H2 Prod. '!BB733</f>
        <v>5181352116.5830889</v>
      </c>
      <c r="BD9" s="1912">
        <f>'1.27 GW Electrolyser H2 Prod. '!BC733</f>
        <v>5182735193.2913094</v>
      </c>
      <c r="BE9" s="1912">
        <f>'1.27 GW Electrolyser H2 Prod. '!BD733</f>
        <v>5183906587.771884</v>
      </c>
      <c r="BF9" s="1912">
        <f>'1.27 GW Electrolyser H2 Prod. '!BE733</f>
        <v>5184890803.6852264</v>
      </c>
      <c r="BG9" s="1912">
        <f>'1.27 GW Electrolyser H2 Prod. '!BF733</f>
        <v>5185709755.6162796</v>
      </c>
      <c r="BH9" s="1912">
        <f>'1.27 GW Electrolyser H2 Prod. '!BG733</f>
        <v>5186383035.4603825</v>
      </c>
      <c r="BI9" s="1912">
        <f>'1.27 GW Electrolyser H2 Prod. '!BH733</f>
        <v>5186928151.1341543</v>
      </c>
      <c r="BJ9" s="1912">
        <f>'1.27 GW Electrolyser H2 Prod. '!BI733</f>
        <v>5187360740.5945244</v>
      </c>
      <c r="BK9" s="1912">
        <f>'1.27 GW Electrolyser H2 Prod. '!BJ733</f>
        <v>5187694763.8076391</v>
      </c>
      <c r="BL9" s="1912">
        <f>'1.27 GW Electrolyser H2 Prod. '!BK733</f>
        <v>5187942675.0103083</v>
      </c>
      <c r="BM9" s="1912">
        <f>'1.27 GW Electrolyser H2 Prod. '!BL733</f>
        <v>5188115577.3440094</v>
      </c>
      <c r="BN9" s="1912">
        <f>'1.27 GW Electrolyser H2 Prod. '!BM733</f>
        <v>5188223361.7105474</v>
      </c>
      <c r="BO9" s="1916">
        <f>'1.27 GW Electrolyser H2 Prod. '!BN733</f>
        <v>5188274831.4950228</v>
      </c>
    </row>
    <row r="10" spans="1:67" ht="18" customHeight="1" x14ac:dyDescent="0.2">
      <c r="A10" s="4305"/>
      <c r="B10" s="4338"/>
      <c r="C10" s="4339"/>
      <c r="D10" s="3370"/>
      <c r="E10" s="387" t="str">
        <f>'1.27 GW Electrolyser H2 Prod. '!D718</f>
        <v>High Price Range</v>
      </c>
      <c r="F10" s="30">
        <f t="shared" si="1"/>
        <v>0.9</v>
      </c>
      <c r="G10" s="1916">
        <f>'1.27 GW Electrolyser H2 Prod. '!F734</f>
        <v>8083289785.5610828</v>
      </c>
      <c r="H10" s="1933">
        <f>'1.27 GW Electrolyser H2 Prod. '!G734</f>
        <v>186609304.04310262</v>
      </c>
      <c r="I10" s="1912">
        <f>'1.27 GW Electrolyser H2 Prod. '!H734</f>
        <v>1033105995.4269403</v>
      </c>
      <c r="J10" s="1912">
        <f>'1.27 GW Electrolyser H2 Prod. '!I734</f>
        <v>1742307305.8618035</v>
      </c>
      <c r="K10" s="1912">
        <f>'1.27 GW Electrolyser H2 Prod. '!J734</f>
        <v>2353606222.221097</v>
      </c>
      <c r="L10" s="1912">
        <f>'1.27 GW Electrolyser H2 Prod. '!K734</f>
        <v>2889012668.0525637</v>
      </c>
      <c r="M10" s="1912">
        <f>'1.27 GW Electrolyser H2 Prod. '!L734</f>
        <v>3362820120.9384327</v>
      </c>
      <c r="N10" s="1912">
        <f>'1.27 GW Electrolyser H2 Prod. '!M734</f>
        <v>3785171171.469409</v>
      </c>
      <c r="O10" s="1912">
        <f>'1.27 GW Electrolyser H2 Prod. '!N734</f>
        <v>4163691761.1317081</v>
      </c>
      <c r="P10" s="1912">
        <f>'1.27 GW Electrolyser H2 Prod. '!O734</f>
        <v>4504351415.0051489</v>
      </c>
      <c r="Q10" s="1912">
        <f>'1.27 GW Electrolyser H2 Prod. '!P734</f>
        <v>4811962249.0049582</v>
      </c>
      <c r="R10" s="1912">
        <f>'1.27 GW Electrolyser H2 Prod. '!Q734</f>
        <v>5090490162.815856</v>
      </c>
      <c r="S10" s="1912">
        <f>'1.27 GW Electrolyser H2 Prod. '!R734</f>
        <v>5343260117.756897</v>
      </c>
      <c r="T10" s="1912">
        <f>'1.27 GW Electrolyser H2 Prod. '!S734</f>
        <v>5573097762.9853106</v>
      </c>
      <c r="U10" s="1912">
        <f>'1.27 GW Electrolyser H2 Prod. '!T734</f>
        <v>5782430795.100666</v>
      </c>
      <c r="V10" s="1912">
        <f>'1.27 GW Electrolyser H2 Prod. '!U734</f>
        <v>5973363742.8005695</v>
      </c>
      <c r="W10" s="1912">
        <f>'1.27 GW Electrolyser H2 Prod. '!V734</f>
        <v>6147734577.2458038</v>
      </c>
      <c r="X10" s="1912">
        <f>'1.27 GW Electrolyser H2 Prod. '!W734</f>
        <v>6307158510.2268925</v>
      </c>
      <c r="Y10" s="1912">
        <f>'1.27 GW Electrolyser H2 Prod. '!X734</f>
        <v>6453062520.5436544</v>
      </c>
      <c r="Z10" s="1912">
        <f>'1.27 GW Electrolyser H2 Prod. '!Y734</f>
        <v>6586713015.8233862</v>
      </c>
      <c r="AA10" s="1912">
        <f>'1.27 GW Electrolyser H2 Prod. '!Z734</f>
        <v>6709238309.1377087</v>
      </c>
      <c r="AB10" s="1912">
        <f>'1.27 GW Electrolyser H2 Prod. '!AA734</f>
        <v>6821647108.9174242</v>
      </c>
      <c r="AC10" s="1912">
        <f>'1.27 GW Electrolyser H2 Prod. '!AB734</f>
        <v>6924843894.9729156</v>
      </c>
      <c r="AD10" s="1912">
        <f>'1.27 GW Electrolyser H2 Prod. '!AC734</f>
        <v>7019641827.8743143</v>
      </c>
      <c r="AE10" s="1912">
        <f>'1.27 GW Electrolyser H2 Prod. '!AD734</f>
        <v>7106773679.5901756</v>
      </c>
      <c r="AF10" s="1912">
        <f>'1.27 GW Electrolyser H2 Prod. '!AE734</f>
        <v>7186901158.6461897</v>
      </c>
      <c r="AG10" s="1912">
        <f>'1.27 GW Electrolyser H2 Prod. '!AF734</f>
        <v>7260622919.2333937</v>
      </c>
      <c r="AH10" s="1912">
        <f>'1.27 GW Electrolyser H2 Prod. '!AG734</f>
        <v>7328481481.4654131</v>
      </c>
      <c r="AI10" s="1912">
        <f>'1.27 GW Electrolyser H2 Prod. '!AH734</f>
        <v>7390969243.151082</v>
      </c>
      <c r="AJ10" s="1912">
        <f>'1.27 GW Electrolyser H2 Prod. '!AI734</f>
        <v>7448533727.7548113</v>
      </c>
      <c r="AK10" s="1912">
        <f>'1.27 GW Electrolyser H2 Prod. '!AJ734</f>
        <v>7501582185.6935854</v>
      </c>
      <c r="AL10" s="1912">
        <f>'1.27 GW Electrolyser H2 Prod. '!AK734</f>
        <v>7550485644.6656561</v>
      </c>
      <c r="AM10" s="1912">
        <f>'1.27 GW Electrolyser H2 Prod. '!AL734</f>
        <v>7595582487.8149843</v>
      </c>
      <c r="AN10" s="1912">
        <f>'1.27 GW Electrolyser H2 Prod. '!AM734</f>
        <v>7637181625.1120443</v>
      </c>
      <c r="AO10" s="1912">
        <f>'1.27 GW Electrolyser H2 Prod. '!AN734</f>
        <v>7675565312.5708532</v>
      </c>
      <c r="AP10" s="1912">
        <f>'1.27 GW Electrolyser H2 Prod. '!AO734</f>
        <v>7710991665.2255154</v>
      </c>
      <c r="AQ10" s="1912">
        <f>'1.27 GW Electrolyser H2 Prod. '!AP734</f>
        <v>7743696902.7076244</v>
      </c>
      <c r="AR10" s="1912">
        <f>'1.27 GW Electrolyser H2 Prod. '!AQ734</f>
        <v>7773897360.4576988</v>
      </c>
      <c r="AS10" s="1912">
        <f>'1.27 GW Electrolyser H2 Prod. '!AR734</f>
        <v>7801791294.8084755</v>
      </c>
      <c r="AT10" s="1912">
        <f>'1.27 GW Electrolyser H2 Prod. '!AS734</f>
        <v>7827560506.1939259</v>
      </c>
      <c r="AU10" s="1912">
        <f>'1.27 GW Electrolyser H2 Prod. '!AT734</f>
        <v>7851371801.4085178</v>
      </c>
      <c r="AV10" s="1912">
        <f>'1.27 GW Electrolyser H2 Prod. '!AU734</f>
        <v>7873378313.0435829</v>
      </c>
      <c r="AW10" s="1912">
        <f>'1.27 GW Electrolyser H2 Prod. '!AV734</f>
        <v>7893720691.8646374</v>
      </c>
      <c r="AX10" s="1912">
        <f>'1.27 GW Electrolyser H2 Prod. '!AW734</f>
        <v>7912528185.8876247</v>
      </c>
      <c r="AY10" s="1912">
        <f>'1.27 GW Electrolyser H2 Prod. '!AX734</f>
        <v>7929919618.2018604</v>
      </c>
      <c r="AZ10" s="1912">
        <f>'1.27 GW Electrolyser H2 Prod. '!AY734</f>
        <v>7946004274.1226711</v>
      </c>
      <c r="BA10" s="1912">
        <f>'1.27 GW Electrolyser H2 Prod. '!AZ734</f>
        <v>7960882706.9973621</v>
      </c>
      <c r="BB10" s="1912">
        <f>'1.27 GW Electrolyser H2 Prod. '!BA734</f>
        <v>7974647470.9009762</v>
      </c>
      <c r="BC10" s="1912">
        <f>'1.27 GW Electrolyser H2 Prod. '!BB734</f>
        <v>7987383787.5165863</v>
      </c>
      <c r="BD10" s="1912">
        <f>'1.27 GW Electrolyser H2 Prod. '!BC734</f>
        <v>7999170153.676239</v>
      </c>
      <c r="BE10" s="1912">
        <f>'1.27 GW Electrolyser H2 Prod. '!BD734</f>
        <v>8010078895.3247948</v>
      </c>
      <c r="BF10" s="1912">
        <f>'1.27 GW Electrolyser H2 Prod. '!BE734</f>
        <v>8020176673.0444965</v>
      </c>
      <c r="BG10" s="1912">
        <f>'1.27 GW Electrolyser H2 Prod. '!BF734</f>
        <v>8029524943.7304535</v>
      </c>
      <c r="BH10" s="1912">
        <f>'1.27 GW Electrolyser H2 Prod. '!BG734</f>
        <v>8038180382.5253925</v>
      </c>
      <c r="BI10" s="1912">
        <f>'1.27 GW Electrolyser H2 Prod. '!BH734</f>
        <v>8046195268.6973286</v>
      </c>
      <c r="BJ10" s="1912">
        <f>'1.27 GW Electrolyser H2 Prod. '!BI734</f>
        <v>8053617838.7683315</v>
      </c>
      <c r="BK10" s="1912">
        <f>'1.27 GW Electrolyser H2 Prod. '!BJ734</f>
        <v>8060492609.8698616</v>
      </c>
      <c r="BL10" s="1912">
        <f>'1.27 GW Electrolyser H2 Prod. '!BK734</f>
        <v>8066860676.0049706</v>
      </c>
      <c r="BM10" s="1912">
        <f>'1.27 GW Electrolyser H2 Prod. '!BL734</f>
        <v>8072759979.6348057</v>
      </c>
      <c r="BN10" s="1912">
        <f>'1.27 GW Electrolyser H2 Prod. '!BM734</f>
        <v>8078225560.7728405</v>
      </c>
      <c r="BO10" s="1916">
        <f>'1.27 GW Electrolyser H2 Prod. '!BN734</f>
        <v>8083289785.5610828</v>
      </c>
    </row>
    <row r="11" spans="1:67" ht="15" customHeight="1" x14ac:dyDescent="0.2">
      <c r="A11" s="4305"/>
      <c r="B11" s="4338"/>
      <c r="C11" s="4339"/>
      <c r="D11" s="4317" t="s">
        <v>1597</v>
      </c>
      <c r="E11" s="1866" t="str">
        <f>E5</f>
        <v>Low Price Range</v>
      </c>
      <c r="F11" s="989">
        <f>F5</f>
        <v>0.8</v>
      </c>
      <c r="G11" s="1921">
        <f>'1.27 GW Electrolyser H2 Prod. '!F736</f>
        <v>-7753949431.4230185</v>
      </c>
      <c r="H11" s="1931">
        <f>'1.27 GW Electrolyser H2 Prod. '!G736</f>
        <v>-1080361977.1683385</v>
      </c>
      <c r="I11" s="1919">
        <f>'1.27 GW Electrolyser H2 Prod. '!H736</f>
        <v>-1359342616.4285939</v>
      </c>
      <c r="J11" s="1919">
        <f>'1.27 GW Electrolyser H2 Prod. '!I736</f>
        <v>-1667876290.8242464</v>
      </c>
      <c r="K11" s="1919">
        <f>'1.27 GW Electrolyser H2 Prod. '!J736</f>
        <v>-1984597960.6511745</v>
      </c>
      <c r="L11" s="1919">
        <f>'1.27 GW Electrolyser H2 Prod. '!K736</f>
        <v>-2299563844.3751979</v>
      </c>
      <c r="M11" s="1919">
        <f>'1.27 GW Electrolyser H2 Prod. '!L736</f>
        <v>-2607507835.7254033</v>
      </c>
      <c r="N11" s="1919">
        <f>'1.27 GW Electrolyser H2 Prod. '!M736</f>
        <v>-2905487434.1003098</v>
      </c>
      <c r="O11" s="1919">
        <f>'1.27 GW Electrolyser H2 Prod. '!N736</f>
        <v>-3191854407.5759807</v>
      </c>
      <c r="P11" s="1919">
        <f>'1.27 GW Electrolyser H2 Prod. '!O736</f>
        <v>-3465736449.1870365</v>
      </c>
      <c r="Q11" s="1919">
        <f>'1.27 GW Electrolyser H2 Prod. '!P736</f>
        <v>-3726749546.5884628</v>
      </c>
      <c r="R11" s="1919">
        <f>'1.27 GW Electrolyser H2 Prod. '!Q736</f>
        <v>-3974826735.0154977</v>
      </c>
      <c r="S11" s="1919">
        <f>'1.27 GW Electrolyser H2 Prod. '!R736</f>
        <v>-4210110619.0177107</v>
      </c>
      <c r="T11" s="1919">
        <f>'1.27 GW Electrolyser H2 Prod. '!S736</f>
        <v>-4432883143.2164316</v>
      </c>
      <c r="U11" s="1919">
        <f>'1.27 GW Electrolyser H2 Prod. '!T736</f>
        <v>-4643518256.4044075</v>
      </c>
      <c r="V11" s="1919">
        <f>'1.27 GW Electrolyser H2 Prod. '!U736</f>
        <v>-4842449237.6403131</v>
      </c>
      <c r="W11" s="1919">
        <f>'1.27 GW Electrolyser H2 Prod. '!V736</f>
        <v>-5030145735.4997215</v>
      </c>
      <c r="X11" s="1919">
        <f>'1.27 GW Electrolyser H2 Prod. '!W736</f>
        <v>-5207097424.7178698</v>
      </c>
      <c r="Y11" s="1919">
        <f>'1.27 GW Electrolyser H2 Prod. '!X736</f>
        <v>-5373802277.4072466</v>
      </c>
      <c r="Z11" s="1919">
        <f>'1.27 GW Electrolyser H2 Prod. '!Y736</f>
        <v>-5530758115.2647314</v>
      </c>
      <c r="AA11" s="1919">
        <f>'1.27 GW Electrolyser H2 Prod. '!Z736</f>
        <v>-5678456532.4633541</v>
      </c>
      <c r="AB11" s="1919">
        <f>'1.27 GW Electrolyser H2 Prod. '!AA736</f>
        <v>-5817378554.3254709</v>
      </c>
      <c r="AC11" s="1919">
        <f>'1.27 GW Electrolyser H2 Prod. '!AB736</f>
        <v>-5947991580.5756617</v>
      </c>
      <c r="AD11" s="1919">
        <f>'1.27 GW Electrolyser H2 Prod. '!AC736</f>
        <v>-6070747287.2351141</v>
      </c>
      <c r="AE11" s="1919">
        <f>'1.27 GW Electrolyser H2 Prod. '!AD736</f>
        <v>-6186080248.3244352</v>
      </c>
      <c r="AF11" s="1919">
        <f>'1.27 GW Electrolyser H2 Prod. '!AE736</f>
        <v>-6294407100.181632</v>
      </c>
      <c r="AG11" s="1919">
        <f>'1.27 GW Electrolyser H2 Prod. '!AF736</f>
        <v>-6396126115.5101824</v>
      </c>
      <c r="AH11" s="1919">
        <f>'1.27 GW Electrolyser H2 Prod. '!AG736</f>
        <v>-6491617086.5728502</v>
      </c>
      <c r="AI11" s="1919">
        <f>'1.27 GW Electrolyser H2 Prod. '!AH736</f>
        <v>-6581241440.7937565</v>
      </c>
      <c r="AJ11" s="1919">
        <f>'1.27 GW Electrolyser H2 Prod. '!AI736</f>
        <v>-6665342529.8376942</v>
      </c>
      <c r="AK11" s="1919">
        <f>'1.27 GW Electrolyser H2 Prod. '!AJ736</f>
        <v>-6744246046.6682243</v>
      </c>
      <c r="AL11" s="1919">
        <f>'1.27 GW Electrolyser H2 Prod. '!AK736</f>
        <v>-6818260535.3120594</v>
      </c>
      <c r="AM11" s="1919">
        <f>'1.27 GW Electrolyser H2 Prod. '!AL736</f>
        <v>-6887677965.9060497</v>
      </c>
      <c r="AN11" s="1919">
        <f>'1.27 GW Electrolyser H2 Prod. '!AM736</f>
        <v>-6952774353.6711397</v>
      </c>
      <c r="AO11" s="1919">
        <f>'1.27 GW Electrolyser H2 Prod. '!AN736</f>
        <v>-7013810405.1792431</v>
      </c>
      <c r="AP11" s="1919">
        <f>'1.27 GW Electrolyser H2 Prod. '!AO736</f>
        <v>-7071032178.973464</v>
      </c>
      <c r="AQ11" s="1919">
        <f>'1.27 GW Electrolyser H2 Prod. '!AP736</f>
        <v>-7124671750.5069046</v>
      </c>
      <c r="AR11" s="1919">
        <f>'1.27 GW Electrolyser H2 Prod. '!AQ736</f>
        <v>-7174947873.658493</v>
      </c>
      <c r="AS11" s="1919">
        <f>'1.27 GW Electrolyser H2 Prod. '!AR736</f>
        <v>-7222066632.9006929</v>
      </c>
      <c r="AT11" s="1919">
        <f>'1.27 GW Electrolyser H2 Prod. '!AS736</f>
        <v>-7266222081.6363277</v>
      </c>
      <c r="AU11" s="1919">
        <f>'1.27 GW Electrolyser H2 Prod. '!AT736</f>
        <v>-7307596863.3692284</v>
      </c>
      <c r="AV11" s="1919">
        <f>'1.27 GW Electrolyser H2 Prod. '!AU736</f>
        <v>-7346362813.2870245</v>
      </c>
      <c r="AW11" s="1919">
        <f>'1.27 GW Electrolyser H2 Prod. '!AV736</f>
        <v>-7382681538.5619888</v>
      </c>
      <c r="AX11" s="1919">
        <f>'1.27 GW Electrolyser H2 Prod. '!AW736</f>
        <v>-7416704976.2546053</v>
      </c>
      <c r="AY11" s="1919">
        <f>'1.27 GW Electrolyser H2 Prod. '!AX736</f>
        <v>-7448575928.1640797</v>
      </c>
      <c r="AZ11" s="1919">
        <f>'1.27 GW Electrolyser H2 Prod. '!AY736</f>
        <v>-7478428572.3335743</v>
      </c>
      <c r="BA11" s="1919">
        <f>'1.27 GW Electrolyser H2 Prod. '!AZ736</f>
        <v>-7506388951.2042103</v>
      </c>
      <c r="BB11" s="1919">
        <f>'1.27 GW Electrolyser H2 Prod. '!BA736</f>
        <v>-7532575436.6356287</v>
      </c>
      <c r="BC11" s="1919">
        <f>'1.27 GW Electrolyser H2 Prod. '!BB736</f>
        <v>-7557099172.1841602</v>
      </c>
      <c r="BD11" s="1919">
        <f>'1.27 GW Electrolyser H2 Prod. '!BC736</f>
        <v>-7580064493.1619701</v>
      </c>
      <c r="BE11" s="1919">
        <f>'1.27 GW Electrolyser H2 Prod. '!BD736</f>
        <v>-7601569325.0997772</v>
      </c>
      <c r="BF11" s="1919">
        <f>'1.27 GW Electrolyser H2 Prod. '!BE736</f>
        <v>-7621705561.308135</v>
      </c>
      <c r="BG11" s="1919">
        <f>'1.27 GW Electrolyser H2 Prod. '!BF736</f>
        <v>-7640559420.2830486</v>
      </c>
      <c r="BH11" s="1919">
        <f>'1.27 GW Electrolyser H2 Prod. '!BG736</f>
        <v>-7658211783.7349272</v>
      </c>
      <c r="BI11" s="1919">
        <f>'1.27 GW Electrolyser H2 Prod. '!BH736</f>
        <v>-7674738516.0391235</v>
      </c>
      <c r="BJ11" s="1919">
        <f>'1.27 GW Electrolyser H2 Prod. '!BI736</f>
        <v>-7690210765.9142599</v>
      </c>
      <c r="BK11" s="1919">
        <f>'1.27 GW Electrolyser H2 Prod. '!BJ736</f>
        <v>-7704695251.1335144</v>
      </c>
      <c r="BL11" s="1919">
        <f>'1.27 GW Electrolyser H2 Prod. '!BK736</f>
        <v>-7718254527.0659819</v>
      </c>
      <c r="BM11" s="1919">
        <f>'1.27 GW Electrolyser H2 Prod. '!BL736</f>
        <v>-7730947239.831563</v>
      </c>
      <c r="BN11" s="1919">
        <f>'1.27 GW Electrolyser H2 Prod. '!BM736</f>
        <v>-7742828364.83494</v>
      </c>
      <c r="BO11" s="1921">
        <f>'1.27 GW Electrolyser H2 Prod. '!BN736</f>
        <v>-7753949431.4230185</v>
      </c>
    </row>
    <row r="12" spans="1:67" x14ac:dyDescent="0.2">
      <c r="A12" s="4305"/>
      <c r="B12" s="4338"/>
      <c r="C12" s="4339"/>
      <c r="D12" s="4343"/>
      <c r="E12" s="427" t="str">
        <f t="shared" ref="E12:E16" si="2">E6</f>
        <v>Low Price Range</v>
      </c>
      <c r="F12" s="147">
        <f>F6</f>
        <v>0.85</v>
      </c>
      <c r="G12" s="1926">
        <f>'1.27 GW Electrolyser H2 Prod. '!F737</f>
        <v>-6963267982.2605133</v>
      </c>
      <c r="H12" s="1928">
        <f>'1.27 GW Electrolyser H2 Prod. '!G737</f>
        <v>-1080361977.1683385</v>
      </c>
      <c r="I12" s="1913">
        <f>'1.27 GW Electrolyser H2 Prod. '!H737</f>
        <v>-1333249348.8289766</v>
      </c>
      <c r="J12" s="1913">
        <f>'1.27 GW Electrolyser H2 Prod. '!I737</f>
        <v>-1607240232.6768444</v>
      </c>
      <c r="K12" s="1913">
        <f>'1.27 GW Electrolyser H2 Prod. '!J737</f>
        <v>-1886342904.367856</v>
      </c>
      <c r="L12" s="1913">
        <f>'1.27 GW Electrolyser H2 Prod. '!K737</f>
        <v>-2162933127.1905332</v>
      </c>
      <c r="M12" s="1913">
        <f>'1.27 GW Electrolyser H2 Prod. '!L737</f>
        <v>-2432909216.1612072</v>
      </c>
      <c r="N12" s="1913">
        <f>'1.27 GW Electrolyser H2 Prod. '!M737</f>
        <v>-2693955997.6891141</v>
      </c>
      <c r="O12" s="1913">
        <f>'1.27 GW Electrolyser H2 Prod. '!N737</f>
        <v>-2944770076.0151401</v>
      </c>
      <c r="P12" s="1913">
        <f>'1.27 GW Electrolyser H2 Prod. '!O737</f>
        <v>-3184663043.3081932</v>
      </c>
      <c r="Q12" s="1913">
        <f>'1.27 GW Electrolyser H2 Prod. '!P737</f>
        <v>-3413338078.7949181</v>
      </c>
      <c r="R12" s="1913">
        <f>'1.27 GW Electrolyser H2 Prod. '!Q737</f>
        <v>-3630755236.7471209</v>
      </c>
      <c r="S12" s="1913">
        <f>'1.27 GW Electrolyser H2 Prod. '!R737</f>
        <v>-3837045932.8127213</v>
      </c>
      <c r="T12" s="1913">
        <f>'1.27 GW Electrolyser H2 Prod. '!S737</f>
        <v>-4032456491.0342813</v>
      </c>
      <c r="U12" s="1913">
        <f>'1.27 GW Electrolyser H2 Prod. '!T737</f>
        <v>-4217309734.9202309</v>
      </c>
      <c r="V12" s="1913">
        <f>'1.27 GW Electrolyser H2 Prod. '!U737</f>
        <v>-4391978244.1739588</v>
      </c>
      <c r="W12" s="1913">
        <f>'1.27 GW Electrolyser H2 Prod. '!V737</f>
        <v>-4556865407.5683355</v>
      </c>
      <c r="X12" s="1913">
        <f>'1.27 GW Electrolyser H2 Prod. '!W737</f>
        <v>-4712391830.8971891</v>
      </c>
      <c r="Y12" s="1913">
        <f>'1.27 GW Electrolyser H2 Prod. '!X737</f>
        <v>-4858985508.1755762</v>
      </c>
      <c r="Z12" s="1913">
        <f>'1.27 GW Electrolyser H2 Prod. '!Y737</f>
        <v>-4997074688.1862383</v>
      </c>
      <c r="AA12" s="1913">
        <f>'1.27 GW Electrolyser H2 Prod. '!Z737</f>
        <v>-5127082702.2129002</v>
      </c>
      <c r="AB12" s="1913">
        <f>'1.27 GW Electrolyser H2 Prod. '!AA737</f>
        <v>-5249424237.4232521</v>
      </c>
      <c r="AC12" s="1913">
        <f>'1.27 GW Electrolyser H2 Prod. '!AB737</f>
        <v>-5364502687.139883</v>
      </c>
      <c r="AD12" s="1913">
        <f>'1.27 GW Electrolyser H2 Prod. '!AC737</f>
        <v>-5472708309.9451008</v>
      </c>
      <c r="AE12" s="1913">
        <f>'1.27 GW Electrolyser H2 Prod. '!AD737</f>
        <v>-5574417000.0148792</v>
      </c>
      <c r="AF12" s="1913">
        <f>'1.27 GW Electrolyser H2 Prod. '!AE737</f>
        <v>-5669989521.2185287</v>
      </c>
      <c r="AG12" s="1913">
        <f>'1.27 GW Electrolyser H2 Prod. '!AF737</f>
        <v>-5759771093.7648163</v>
      </c>
      <c r="AH12" s="1913">
        <f>'1.27 GW Electrolyser H2 Prod. '!AG737</f>
        <v>-5844091248.7402878</v>
      </c>
      <c r="AI12" s="1913">
        <f>'1.27 GW Electrolyser H2 Prod. '!AH737</f>
        <v>-5923263885.6009617</v>
      </c>
      <c r="AJ12" s="1913">
        <f>'1.27 GW Electrolyser H2 Prod. '!AI737</f>
        <v>-5997587482.4754763</v>
      </c>
      <c r="AK12" s="1913">
        <f>'1.27 GW Electrolyser H2 Prod. '!AJ737</f>
        <v>-6067345420.3558083</v>
      </c>
      <c r="AL12" s="1913">
        <f>'1.27 GW Electrolyser H2 Prod. '!AK737</f>
        <v>-6132806390.8335896</v>
      </c>
      <c r="AM12" s="1913">
        <f>'1.27 GW Electrolyser H2 Prod. '!AL737</f>
        <v>-6194224863.6586418</v>
      </c>
      <c r="AN12" s="1913">
        <f>'1.27 GW Electrolyser H2 Prod. '!AM737</f>
        <v>-6251841595.5376587</v>
      </c>
      <c r="AO12" s="1913">
        <f>'1.27 GW Electrolyser H2 Prod. '!AN737</f>
        <v>-6305884165.6101408</v>
      </c>
      <c r="AP12" s="1913">
        <f>'1.27 GW Electrolyser H2 Prod. '!AO737</f>
        <v>-6356567526.1983671</v>
      </c>
      <c r="AQ12" s="1913">
        <f>'1.27 GW Electrolyser H2 Prod. '!AP737</f>
        <v>-6404094559.9240847</v>
      </c>
      <c r="AR12" s="1913">
        <f>'1.27 GW Electrolyser H2 Prod. '!AQ737</f>
        <v>-6448656636.2642984</v>
      </c>
      <c r="AS12" s="1913">
        <f>'1.27 GW Electrolyser H2 Prod. '!AR737</f>
        <v>-6490434162.1941662</v>
      </c>
      <c r="AT12" s="1913">
        <f>'1.27 GW Electrolyser H2 Prod. '!AS737</f>
        <v>-6529597122.8222542</v>
      </c>
      <c r="AU12" s="1913">
        <f>'1.27 GW Electrolyser H2 Prod. '!AT737</f>
        <v>-6566305608.9287329</v>
      </c>
      <c r="AV12" s="1913">
        <f>'1.27 GW Electrolyser H2 Prod. '!AU737</f>
        <v>-6600710329.1216812</v>
      </c>
      <c r="AW12" s="1913">
        <f>'1.27 GW Electrolyser H2 Prod. '!AV737</f>
        <v>-6632953104.971076</v>
      </c>
      <c r="AX12" s="1913">
        <f>'1.27 GW Electrolyser H2 Prod. '!AW737</f>
        <v>-6663167347.9956417</v>
      </c>
      <c r="AY12" s="1913">
        <f>'1.27 GW Electrolyser H2 Prod. '!AX737</f>
        <v>-6691478517.7898464</v>
      </c>
      <c r="AZ12" s="1913">
        <f>'1.27 GW Electrolyser H2 Prod. '!AY737</f>
        <v>-6718004560.9066782</v>
      </c>
      <c r="BA12" s="1913">
        <f>'1.27 GW Electrolyser H2 Prod. '!AZ737</f>
        <v>-6742856330.372488</v>
      </c>
      <c r="BB12" s="1913">
        <f>'1.27 GW Electrolyser H2 Prod. '!BA737</f>
        <v>-6766137985.9158201</v>
      </c>
      <c r="BC12" s="1913">
        <f>'1.27 GW Electrolyser H2 Prod. '!BB737</f>
        <v>-6787947375.1531992</v>
      </c>
      <c r="BD12" s="1913">
        <f>'1.27 GW Electrolyser H2 Prod. '!BC737</f>
        <v>-6808376396.0994768</v>
      </c>
      <c r="BE12" s="1913">
        <f>'1.27 GW Electrolyser H2 Prod. '!BD737</f>
        <v>-6827511341.4655066</v>
      </c>
      <c r="BF12" s="1913">
        <f>'1.27 GW Electrolyser H2 Prod. '!BE737</f>
        <v>-6845433225.2769566</v>
      </c>
      <c r="BG12" s="1913">
        <f>'1.27 GW Electrolyser H2 Prod. '!BF737</f>
        <v>-6862218092.399622</v>
      </c>
      <c r="BH12" s="1913">
        <f>'1.27 GW Electrolyser H2 Prod. '!BG737</f>
        <v>-6877937311.5922451</v>
      </c>
      <c r="BI12" s="1913">
        <f>'1.27 GW Electrolyser H2 Prod. '!BH737</f>
        <v>-6892657852.7306499</v>
      </c>
      <c r="BJ12" s="1913">
        <f>'1.27 GW Electrolyser H2 Prod. '!BI737</f>
        <v>-6906442548.8594637</v>
      </c>
      <c r="BK12" s="1913">
        <f>'1.27 GW Electrolyser H2 Prod. '!BJ737</f>
        <v>-6919350343.7317467</v>
      </c>
      <c r="BL12" s="1913">
        <f>'1.27 GW Electrolyser H2 Prod. '!BK737</f>
        <v>-6931436525.4943504</v>
      </c>
      <c r="BM12" s="1913">
        <f>'1.27 GW Electrolyser H2 Prod. '!BL737</f>
        <v>-6942752947.1689768</v>
      </c>
      <c r="BN12" s="1913">
        <f>'1.27 GW Electrolyser H2 Prod. '!BM737</f>
        <v>-6953348234.5669403</v>
      </c>
      <c r="BO12" s="1917">
        <f>'1.27 GW Electrolyser H2 Prod. '!BN737</f>
        <v>-6963267982.2605133</v>
      </c>
    </row>
    <row r="13" spans="1:67" x14ac:dyDescent="0.2">
      <c r="A13" s="4305"/>
      <c r="B13" s="4338"/>
      <c r="C13" s="4339"/>
      <c r="D13" s="4343"/>
      <c r="E13" s="44" t="str">
        <f t="shared" si="2"/>
        <v>Low Price Range</v>
      </c>
      <c r="F13" s="309">
        <f>F7</f>
        <v>0.9</v>
      </c>
      <c r="G13" s="1926">
        <f>'1.27 GW Electrolyser H2 Prod. '!F738</f>
        <v>-6037541486.2797928</v>
      </c>
      <c r="H13" s="1928">
        <f>'1.27 GW Electrolyser H2 Prod. '!G738</f>
        <v>-1080361977.1683385</v>
      </c>
      <c r="I13" s="1913">
        <f>'1.27 GW Electrolyser H2 Prod. '!H738</f>
        <v>-1307156081.2293591</v>
      </c>
      <c r="J13" s="1913">
        <f>'1.27 GW Electrolyser H2 Prod. '!I738</f>
        <v>-1545394383.6683304</v>
      </c>
      <c r="K13" s="1913">
        <f>'1.27 GW Electrolyser H2 Prod. '!J738</f>
        <v>-1784598117.9424605</v>
      </c>
      <c r="L13" s="1913">
        <f>'1.27 GW Electrolyser H2 Prod. '!K738</f>
        <v>-2019708849.9894176</v>
      </c>
      <c r="M13" s="1913">
        <f>'1.27 GW Electrolyser H2 Prod. '!L738</f>
        <v>-2248006440.8627028</v>
      </c>
      <c r="N13" s="1913">
        <f>'1.27 GW Electrolyser H2 Prod. '!M738</f>
        <v>-2467977330.385612</v>
      </c>
      <c r="O13" s="1913">
        <f>'1.27 GW Electrolyser H2 Prod. '!N738</f>
        <v>-2678799841.2177277</v>
      </c>
      <c r="P13" s="1913">
        <f>'1.27 GW Electrolyser H2 Prod. '!O738</f>
        <v>-2880076469.2750731</v>
      </c>
      <c r="Q13" s="1913">
        <f>'1.27 GW Electrolyser H2 Prod. '!P738</f>
        <v>-3071681201.2357745</v>
      </c>
      <c r="R13" s="1913">
        <f>'1.27 GW Electrolyser H2 Prod. '!Q738</f>
        <v>-3253666439.5390182</v>
      </c>
      <c r="S13" s="1913">
        <f>'1.27 GW Electrolyser H2 Prod. '!R738</f>
        <v>-3426203375.6102962</v>
      </c>
      <c r="T13" s="1913">
        <f>'1.27 GW Electrolyser H2 Prod. '!S738</f>
        <v>-3589542324.3133645</v>
      </c>
      <c r="U13" s="1913">
        <f>'1.27 GW Electrolyser H2 Prod. '!T738</f>
        <v>-3743985567.4902186</v>
      </c>
      <c r="V13" s="1913">
        <f>'1.27 GW Electrolyser H2 Prod. '!U738</f>
        <v>-3889868352.4000874</v>
      </c>
      <c r="W13" s="1913">
        <f>'1.27 GW Electrolyser H2 Prod. '!V738</f>
        <v>-4027545381.1852193</v>
      </c>
      <c r="X13" s="1913">
        <f>'1.27 GW Electrolyser H2 Prod. '!W738</f>
        <v>-4157381097.6608515</v>
      </c>
      <c r="Y13" s="1913">
        <f>'1.27 GW Electrolyser H2 Prod. '!X738</f>
        <v>-4279742658.8733463</v>
      </c>
      <c r="Z13" s="1913">
        <f>'1.27 GW Electrolyser H2 Prod. '!Y738</f>
        <v>-4394994839.9491806</v>
      </c>
      <c r="AA13" s="1913">
        <f>'1.27 GW Electrolyser H2 Prod. '!Z738</f>
        <v>-4503496352.3118172</v>
      </c>
      <c r="AB13" s="1913">
        <f>'1.27 GW Electrolyser H2 Prod. '!AA738</f>
        <v>-4605597207.9919367</v>
      </c>
      <c r="AC13" s="1913">
        <f>'1.27 GW Electrolyser H2 Prod. '!AB738</f>
        <v>-4701636865.8599558</v>
      </c>
      <c r="AD13" s="1913">
        <f>'1.27 GW Electrolyser H2 Prod. '!AC738</f>
        <v>-4791942966.7603331</v>
      </c>
      <c r="AE13" s="1913">
        <f>'1.27 GW Electrolyser H2 Prod. '!AD738</f>
        <v>-4876830514.5734234</v>
      </c>
      <c r="AF13" s="1913">
        <f>'1.27 GW Electrolyser H2 Prod. '!AE738</f>
        <v>-4956601396.036993</v>
      </c>
      <c r="AG13" s="1913">
        <f>'1.27 GW Electrolyser H2 Prod. '!AF738</f>
        <v>-5031544158.1708393</v>
      </c>
      <c r="AH13" s="1913">
        <f>'1.27 GW Electrolyser H2 Prod. '!AG738</f>
        <v>-5101933981.3036489</v>
      </c>
      <c r="AI13" s="1913">
        <f>'1.27 GW Electrolyser H2 Prod. '!AH738</f>
        <v>-5168032799.981987</v>
      </c>
      <c r="AJ13" s="1913">
        <f>'1.27 GW Electrolyser H2 Prod. '!AI738</f>
        <v>-5230089534.8055391</v>
      </c>
      <c r="AK13" s="1913">
        <f>'1.27 GW Electrolyser H2 Prod. '!AJ738</f>
        <v>-5288340406.4266281</v>
      </c>
      <c r="AL13" s="1913">
        <f>'1.27 GW Electrolyser H2 Prod. '!AK738</f>
        <v>-5343009309.2447205</v>
      </c>
      <c r="AM13" s="1913">
        <f>'1.27 GW Electrolyser H2 Prod. '!AL738</f>
        <v>-5394308227.1973028</v>
      </c>
      <c r="AN13" s="1913">
        <f>'1.27 GW Electrolyser H2 Prod. '!AM738</f>
        <v>-5442437677.8449726</v>
      </c>
      <c r="AO13" s="1913">
        <f>'1.27 GW Electrolyser H2 Prod. '!AN738</f>
        <v>-5487587173.9259987</v>
      </c>
      <c r="AP13" s="1913">
        <f>'1.27 GW Electrolyser H2 Prod. '!AO738</f>
        <v>-5529935693.9031591</v>
      </c>
      <c r="AQ13" s="1913">
        <f>'1.27 GW Electrolyser H2 Prod. '!AP738</f>
        <v>-5569652154.8852549</v>
      </c>
      <c r="AR13" s="1913">
        <f>'1.27 GW Electrolyser H2 Prod. '!AQ738</f>
        <v>-5606895882.7843037</v>
      </c>
      <c r="AS13" s="1913">
        <f>'1.27 GW Electrolyser H2 Prod. '!AR738</f>
        <v>-5641817075.7489843</v>
      </c>
      <c r="AT13" s="1913">
        <f>'1.27 GW Electrolyser H2 Prod. '!AS738</f>
        <v>-5674557257.8579836</v>
      </c>
      <c r="AU13" s="1913">
        <f>'1.27 GW Electrolyser H2 Prod. '!AT738</f>
        <v>-5705249720.8123245</v>
      </c>
      <c r="AV13" s="1913">
        <f>'1.27 GW Electrolyser H2 Prod. '!AU738</f>
        <v>-5734019951.9712934</v>
      </c>
      <c r="AW13" s="1913">
        <f>'1.27 GW Electrolyser H2 Prod. '!AV738</f>
        <v>-5760986047.5620298</v>
      </c>
      <c r="AX13" s="1913">
        <f>'1.27 GW Electrolyser H2 Prod. '!AW738</f>
        <v>-5786259110.2816734</v>
      </c>
      <c r="AY13" s="1913">
        <f>'1.27 GW Electrolyser H2 Prod. '!AX738</f>
        <v>-5809943630.8217916</v>
      </c>
      <c r="AZ13" s="1913">
        <f>'1.27 GW Electrolyser H2 Prod. '!AY738</f>
        <v>-5832137853.0924778</v>
      </c>
      <c r="BA13" s="1913">
        <f>'1.27 GW Electrolyser H2 Prod. '!AZ738</f>
        <v>-5852934123.1199636</v>
      </c>
      <c r="BB13" s="1913">
        <f>'1.27 GW Electrolyser H2 Prod. '!BA738</f>
        <v>-5872419221.7464228</v>
      </c>
      <c r="BC13" s="1913">
        <f>'1.27 GW Electrolyser H2 Prod. '!BB738</f>
        <v>-5890674681.381505</v>
      </c>
      <c r="BD13" s="1913">
        <f>'1.27 GW Electrolyser H2 Prod. '!BC738</f>
        <v>-5907777087.1484652</v>
      </c>
      <c r="BE13" s="1913">
        <f>'1.27 GW Electrolyser H2 Prod. '!BD738</f>
        <v>-5923798362.8385229</v>
      </c>
      <c r="BF13" s="1913">
        <f>'1.27 GW Electrolyser H2 Prod. '!BE738</f>
        <v>-5938806042.1395416</v>
      </c>
      <c r="BG13" s="1913">
        <f>'1.27 GW Electrolyser H2 Prod. '!BF738</f>
        <v>-5952863525.6426544</v>
      </c>
      <c r="BH13" s="1913">
        <f>'1.27 GW Electrolyser H2 Prod. '!BG738</f>
        <v>-5966030324.1558809</v>
      </c>
      <c r="BI13" s="1913">
        <f>'1.27 GW Electrolyser H2 Prod. '!BH738</f>
        <v>-5978362288.8693752</v>
      </c>
      <c r="BJ13" s="1913">
        <f>'1.27 GW Electrolyser H2 Prod. '!BI738</f>
        <v>-5989911828.9246206</v>
      </c>
      <c r="BK13" s="1913">
        <f>'1.27 GW Electrolyser H2 Prod. '!BJ738</f>
        <v>-6000728116.941184</v>
      </c>
      <c r="BL13" s="1913">
        <f>'1.27 GW Electrolyser H2 Prod. '!BK738</f>
        <v>-6010857283.0508947</v>
      </c>
      <c r="BM13" s="1913">
        <f>'1.27 GW Electrolyser H2 Prod. '!BL738</f>
        <v>-6020342597.9814939</v>
      </c>
      <c r="BN13" s="1913">
        <f>'1.27 GW Electrolyser H2 Prod. '!BM738</f>
        <v>-6029224645.7208891</v>
      </c>
      <c r="BO13" s="1917">
        <f>'1.27 GW Electrolyser H2 Prod. '!BN738</f>
        <v>-6037541486.2797928</v>
      </c>
    </row>
    <row r="14" spans="1:67" x14ac:dyDescent="0.2">
      <c r="A14" s="4305"/>
      <c r="B14" s="4338"/>
      <c r="C14" s="4339"/>
      <c r="D14" s="4343"/>
      <c r="E14" s="427" t="str">
        <f t="shared" si="2"/>
        <v>High Price Range</v>
      </c>
      <c r="F14" s="147">
        <f>F12</f>
        <v>0.85</v>
      </c>
      <c r="G14" s="1926">
        <f>'1.27 GW Electrolyser H2 Prod. '!F740</f>
        <v>1521040522.0929708</v>
      </c>
      <c r="H14" s="1928">
        <f>'1.27 GW Electrolyser H2 Prod. '!G740</f>
        <v>107285905.27697814</v>
      </c>
      <c r="I14" s="1913">
        <f>'1.27 GW Electrolyser H2 Prod. '!H740</f>
        <v>716432304.6746527</v>
      </c>
      <c r="J14" s="1913">
        <f>'1.27 GW Electrolyser H2 Prod. '!I740</f>
        <v>1136489584.6390319</v>
      </c>
      <c r="K14" s="1913">
        <f>'1.27 GW Electrolyser H2 Prod. '!J740</f>
        <v>1440579613.2144032</v>
      </c>
      <c r="L14" s="1913">
        <f>'1.27 GW Electrolyser H2 Prod. '!K740</f>
        <v>1665695156.6848383</v>
      </c>
      <c r="M14" s="1913">
        <f>'1.27 GW Electrolyser H2 Prod. '!L740</f>
        <v>1833815866.9420447</v>
      </c>
      <c r="N14" s="1913">
        <f>'1.27 GW Electrolyser H2 Prod. '!M740</f>
        <v>1959295237.1534624</v>
      </c>
      <c r="O14" s="1913">
        <f>'1.27 GW Electrolyser H2 Prod. '!N740</f>
        <v>2052103097.2410874</v>
      </c>
      <c r="P14" s="1913">
        <f>'1.27 GW Electrolyser H2 Prod. '!O740</f>
        <v>2119468554.6520638</v>
      </c>
      <c r="Q14" s="1913">
        <f>'1.27 GW Electrolyser H2 Prod. '!P740</f>
        <v>2166799996.7179093</v>
      </c>
      <c r="R14" s="1913">
        <f>'1.27 GW Electrolyser H2 Prod. '!Q740</f>
        <v>2198239791.2503223</v>
      </c>
      <c r="S14" s="1913">
        <f>'1.27 GW Electrolyser H2 Prod. '!R740</f>
        <v>2217018313.497623</v>
      </c>
      <c r="T14" s="1913">
        <f>'1.27 GW Electrolyser H2 Prod. '!S740</f>
        <v>2225690315.9768977</v>
      </c>
      <c r="U14" s="1913">
        <f>'1.27 GW Electrolyser H2 Prod. '!T740</f>
        <v>2226298611.8044477</v>
      </c>
      <c r="V14" s="1913">
        <f>'1.27 GW Electrolyser H2 Prod. '!U740</f>
        <v>2220490884.6063929</v>
      </c>
      <c r="W14" s="1913">
        <f>'1.27 GW Electrolyser H2 Prod. '!V740</f>
        <v>2209605168.0842586</v>
      </c>
      <c r="X14" s="1913">
        <f>'1.27 GW Electrolyser H2 Prod. '!W740</f>
        <v>2194733738.8651257</v>
      </c>
      <c r="Y14" s="1913">
        <f>'1.27 GW Electrolyser H2 Prod. '!X740</f>
        <v>2176771744.2385383</v>
      </c>
      <c r="Z14" s="1913">
        <f>'1.27 GW Electrolyser H2 Prod. '!Y740</f>
        <v>2156454789.7027535</v>
      </c>
      <c r="AA14" s="1913">
        <f>'1.27 GW Electrolyser H2 Prod. '!Z740</f>
        <v>2134388383.9722877</v>
      </c>
      <c r="AB14" s="1913">
        <f>'1.27 GW Electrolyser H2 Prod. '!AA740</f>
        <v>2111071274.5191088</v>
      </c>
      <c r="AC14" s="1913">
        <f>'1.27 GW Electrolyser H2 Prod. '!AB740</f>
        <v>2086914129.1296554</v>
      </c>
      <c r="AD14" s="1913">
        <f>'1.27 GW Electrolyser H2 Prod. '!AC740</f>
        <v>2062254624.3250766</v>
      </c>
      <c r="AE14" s="1913">
        <f>'1.27 GW Electrolyser H2 Prod. '!AD740</f>
        <v>2037369726.3783555</v>
      </c>
      <c r="AF14" s="1913">
        <f>'1.27 GW Electrolyser H2 Prod. '!AE740</f>
        <v>2012485755.3626842</v>
      </c>
      <c r="AG14" s="1913">
        <f>'1.27 GW Electrolyser H2 Prod. '!AF740</f>
        <v>1987786681.7326608</v>
      </c>
      <c r="AH14" s="1913">
        <f>'1.27 GW Electrolyser H2 Prod. '!AG740</f>
        <v>1963421001.7120724</v>
      </c>
      <c r="AI14" s="1913">
        <f>'1.27 GW Electrolyser H2 Prod. '!AH740</f>
        <v>1939507461.1167593</v>
      </c>
      <c r="AJ14" s="1913">
        <f>'1.27 GW Electrolyser H2 Prod. '!AI740</f>
        <v>1916139839.62047</v>
      </c>
      <c r="AK14" s="1913">
        <f>'1.27 GW Electrolyser H2 Prod. '!AJ740</f>
        <v>1893390963.6560559</v>
      </c>
      <c r="AL14" s="1913">
        <f>'1.27 GW Electrolyser H2 Prod. '!AK740</f>
        <v>1871316082.4744706</v>
      </c>
      <c r="AM14" s="1913">
        <f>'1.27 GW Electrolyser H2 Prod. '!AL740</f>
        <v>1849955715.7586985</v>
      </c>
      <c r="AN14" s="1913">
        <f>'1.27 GW Electrolyser H2 Prod. '!AM740</f>
        <v>1829338060.7362461</v>
      </c>
      <c r="AO14" s="1913">
        <f>'1.27 GW Electrolyser H2 Prod. '!AN740</f>
        <v>1809481030.5876021</v>
      </c>
      <c r="AP14" s="1913">
        <f>'1.27 GW Electrolyser H2 Prod. '!AO740</f>
        <v>1790393983.1039453</v>
      </c>
      <c r="AQ14" s="1913">
        <f>'1.27 GW Electrolyser H2 Prod. '!AP740</f>
        <v>1772079188.2569742</v>
      </c>
      <c r="AR14" s="1913">
        <f>'1.27 GW Electrolyser H2 Prod. '!AQ740</f>
        <v>1754533075.0446711</v>
      </c>
      <c r="AS14" s="1913">
        <f>'1.27 GW Electrolyser H2 Prod. '!AR740</f>
        <v>1737747291.242415</v>
      </c>
      <c r="AT14" s="1913">
        <f>'1.27 GW Electrolyser H2 Prod. '!AS740</f>
        <v>1721709604.192884</v>
      </c>
      <c r="AU14" s="1913">
        <f>'1.27 GW Electrolyser H2 Prod. '!AT740</f>
        <v>1706404666.258862</v>
      </c>
      <c r="AV14" s="1913">
        <f>'1.27 GW Electrolyser H2 Prod. '!AU740</f>
        <v>1691814664.8450041</v>
      </c>
      <c r="AW14" s="1913">
        <f>'1.27 GW Electrolyser H2 Prod. '!AV740</f>
        <v>1677919873.8146815</v>
      </c>
      <c r="AX14" s="1913">
        <f>'1.27 GW Electrolyser H2 Prod. '!AW740</f>
        <v>1664699120.5658035</v>
      </c>
      <c r="AY14" s="1913">
        <f>'1.27 GW Electrolyser H2 Prod. '!AX740</f>
        <v>1652130180.8893709</v>
      </c>
      <c r="AZ14" s="1913">
        <f>'1.27 GW Electrolyser H2 Prod. '!AY740</f>
        <v>1640190111.9402637</v>
      </c>
      <c r="BA14" s="1913">
        <f>'1.27 GW Electrolyser H2 Prod. '!AZ740</f>
        <v>1628855532.1402731</v>
      </c>
      <c r="BB14" s="1913">
        <f>'1.27 GW Electrolyser H2 Prod. '!BA740</f>
        <v>1618102855.5593486</v>
      </c>
      <c r="BC14" s="1913">
        <f>'1.27 GW Electrolyser H2 Prod. '!BB740</f>
        <v>1607908487.2424755</v>
      </c>
      <c r="BD14" s="1913">
        <f>'1.27 GW Electrolyser H2 Prod. '!BC740</f>
        <v>1598248985.033998</v>
      </c>
      <c r="BE14" s="1913">
        <f>'1.27 GW Electrolyser H2 Prod. '!BD740</f>
        <v>1589101192.6718965</v>
      </c>
      <c r="BF14" s="1913">
        <f>'1.27 GW Electrolyser H2 Prod. '!BE740</f>
        <v>1580442348.2596493</v>
      </c>
      <c r="BG14" s="1913">
        <f>'1.27 GW Electrolyser H2 Prod. '!BF740</f>
        <v>1572250171.6547966</v>
      </c>
      <c r="BH14" s="1913">
        <f>'1.27 GW Electrolyser H2 Prod. '!BG740</f>
        <v>1564502933.8261862</v>
      </c>
      <c r="BI14" s="1913">
        <f>'1.27 GW Electrolyser H2 Prod. '!BH740</f>
        <v>1557179510.8137136</v>
      </c>
      <c r="BJ14" s="1913">
        <f>'1.27 GW Electrolyser H2 Prod. '!BI740</f>
        <v>1550259424.5647593</v>
      </c>
      <c r="BK14" s="1913">
        <f>'1.27 GW Electrolyser H2 Prod. '!BJ740</f>
        <v>1543722872.6117983</v>
      </c>
      <c r="BL14" s="1913">
        <f>'1.27 GW Electrolyser H2 Prod. '!BK740</f>
        <v>1537550748.2884803</v>
      </c>
      <c r="BM14" s="1913">
        <f>'1.27 GW Electrolyser H2 Prod. '!BL740</f>
        <v>1531724652.9507551</v>
      </c>
      <c r="BN14" s="1913">
        <f>'1.27 GW Electrolyser H2 Prod. '!BM740</f>
        <v>1526226901.4700689</v>
      </c>
      <c r="BO14" s="1917">
        <f>'1.27 GW Electrolyser H2 Prod. '!BN740</f>
        <v>1521040522.0929708</v>
      </c>
    </row>
    <row r="15" spans="1:67" x14ac:dyDescent="0.2">
      <c r="A15" s="4305"/>
      <c r="B15" s="4338"/>
      <c r="C15" s="4339"/>
      <c r="D15" s="4343"/>
      <c r="E15" s="427" t="str">
        <f t="shared" si="2"/>
        <v>High Price Range</v>
      </c>
      <c r="F15" s="147">
        <f t="shared" ref="F15:F16" si="3">F13</f>
        <v>0.9</v>
      </c>
      <c r="G15" s="1926">
        <f>'1.27 GW Electrolyser H2 Prod. '!F741</f>
        <v>3993730489.557991</v>
      </c>
      <c r="H15" s="1928">
        <f>'1.27 GW Electrolyser H2 Prod. '!G741</f>
        <v>107285905.27697814</v>
      </c>
      <c r="I15" s="1913">
        <f>'1.27 GW Electrolyser H2 Prod. '!H741</f>
        <v>798033512.19039023</v>
      </c>
      <c r="J15" s="1913">
        <f>'1.27 GW Electrolyser H2 Prod. '!I741</f>
        <v>1326116105.9220576</v>
      </c>
      <c r="K15" s="1913">
        <f>'1.27 GW Electrolyser H2 Prod. '!J741</f>
        <v>1747851640.6305161</v>
      </c>
      <c r="L15" s="1913">
        <f>'1.27 GW Electrolyser H2 Prod. '!K741</f>
        <v>2092978993.9215889</v>
      </c>
      <c r="M15" s="1913">
        <f>'1.27 GW Electrolyser H2 Prod. '!L741</f>
        <v>2379836334.9660749</v>
      </c>
      <c r="N15" s="1913">
        <f>'1.27 GW Electrolyser H2 Prod. '!M741</f>
        <v>2620815323.6199489</v>
      </c>
      <c r="O15" s="1913">
        <f>'1.27 GW Electrolyser H2 Prod. '!N741</f>
        <v>2824807387.2120085</v>
      </c>
      <c r="P15" s="1913">
        <f>'1.27 GW Electrolyser H2 Prod. '!O741</f>
        <v>2998466527.3172822</v>
      </c>
      <c r="Q15" s="1913">
        <f>'1.27 GW Electrolyser H2 Prod. '!P741</f>
        <v>3146928457.9616103</v>
      </c>
      <c r="R15" s="1913">
        <f>'1.27 GW Electrolyser H2 Prod. '!Q741</f>
        <v>3274251050.6013899</v>
      </c>
      <c r="S15" s="1913">
        <f>'1.27 GW Electrolyser H2 Prod. '!R741</f>
        <v>3383699671.4220505</v>
      </c>
      <c r="T15" s="1913">
        <f>'1.27 GW Electrolyser H2 Prod. '!S741</f>
        <v>3477940468.810461</v>
      </c>
      <c r="U15" s="1913">
        <f>'1.27 GW Electrolyser H2 Prod. '!T741</f>
        <v>3559176139.4589844</v>
      </c>
      <c r="V15" s="1913">
        <f>'1.27 GW Electrolyser H2 Prod. '!U741</f>
        <v>3629244191.4635115</v>
      </c>
      <c r="W15" s="1913">
        <f>'1.27 GW Electrolyser H2 Prod. '!V741</f>
        <v>3689689872.1253843</v>
      </c>
      <c r="X15" s="1913">
        <f>'1.27 GW Electrolyser H2 Prod. '!W741</f>
        <v>3741821456.6621017</v>
      </c>
      <c r="Y15" s="1913">
        <f>'1.27 GW Electrolyser H2 Prod. '!X741</f>
        <v>3786752934.1479034</v>
      </c>
      <c r="Z15" s="1913">
        <f>'1.27 GW Electrolyser H2 Prod. '!Y741</f>
        <v>3825437484.7401924</v>
      </c>
      <c r="AA15" s="1913">
        <f>'1.27 GW Electrolyser H2 Prod. '!Z741</f>
        <v>3858694094.9854441</v>
      </c>
      <c r="AB15" s="1913">
        <f>'1.27 GW Electrolyser H2 Prod. '!AA741</f>
        <v>3887228970.9847288</v>
      </c>
      <c r="AC15" s="1913">
        <f>'1.27 GW Electrolyser H2 Prod. '!AB741</f>
        <v>3911652947.0874205</v>
      </c>
      <c r="AD15" s="1913">
        <f>'1.27 GW Electrolyser H2 Prod. '!AC741</f>
        <v>3932495769.939887</v>
      </c>
      <c r="AE15" s="1913">
        <f>'1.27 GW Electrolyser H2 Prod. '!AD741</f>
        <v>3950217914.6899824</v>
      </c>
      <c r="AF15" s="1913">
        <f>'1.27 GW Electrolyser H2 Prod. '!AE741</f>
        <v>3965220430.8078671</v>
      </c>
      <c r="AG15" s="1913">
        <f>'1.27 GW Electrolyser H2 Prod. '!AF741</f>
        <v>3977853199.2694387</v>
      </c>
      <c r="AH15" s="1913">
        <f>'1.27 GW Electrolyser H2 Prod. '!AG741</f>
        <v>3988421897.5581713</v>
      </c>
      <c r="AI15" s="1913">
        <f>'1.27 GW Electrolyser H2 Prod. '!AH741</f>
        <v>3997193905.215951</v>
      </c>
      <c r="AJ15" s="1913">
        <f>'1.27 GW Electrolyser H2 Prod. '!AI741</f>
        <v>4004403334.4648256</v>
      </c>
      <c r="AK15" s="1913">
        <f>'1.27 GW Electrolyser H2 Prod. '!AJ741</f>
        <v>4010255333.5313931</v>
      </c>
      <c r="AL15" s="1913">
        <f>'1.27 GW Electrolyser H2 Prod. '!AK741</f>
        <v>4014929781.7771444</v>
      </c>
      <c r="AM15" s="1913">
        <f>'1.27 GW Electrolyser H2 Prod. '!AL741</f>
        <v>4018584473.4598961</v>
      </c>
      <c r="AN15" s="1913">
        <f>'1.27 GW Electrolyser H2 Prod. '!AM741</f>
        <v>4021357869.3963013</v>
      </c>
      <c r="AO15" s="1913">
        <f>'1.27 GW Electrolyser H2 Prod. '!AN741</f>
        <v>4023371481.8456707</v>
      </c>
      <c r="AP15" s="1913">
        <f>'1.27 GW Electrolyser H2 Prod. '!AO741</f>
        <v>4024731946.7637863</v>
      </c>
      <c r="AQ15" s="1913">
        <f>'1.27 GW Electrolyser H2 Prod. '!AP741</f>
        <v>4025532828.5637331</v>
      </c>
      <c r="AR15" s="1913">
        <f>'1.27 GW Electrolyser H2 Prod. '!AQ741</f>
        <v>4025856195.2021008</v>
      </c>
      <c r="AS15" s="1913">
        <f>'1.27 GW Electrolyser H2 Prod. '!AR741</f>
        <v>4025773995.4276266</v>
      </c>
      <c r="AT15" s="1913">
        <f>'1.27 GW Electrolyser H2 Prod. '!AS741</f>
        <v>4025349265.1121826</v>
      </c>
      <c r="AU15" s="1913">
        <f>'1.27 GW Electrolyser H2 Prod. '!AT741</f>
        <v>4024637185.5194082</v>
      </c>
      <c r="AV15" s="1913">
        <f>'1.27 GW Electrolyser H2 Prod. '!AU741</f>
        <v>4023686012.9889936</v>
      </c>
      <c r="AW15" s="1913">
        <f>'1.27 GW Electrolyser H2 Prod. '!AV741</f>
        <v>4022537896.6949692</v>
      </c>
      <c r="AX15" s="1913">
        <f>'1.27 GW Electrolyser H2 Prod. '!AW741</f>
        <v>4021229598.7715416</v>
      </c>
      <c r="AY15" s="1913">
        <f>'1.27 GW Electrolyser H2 Prod. '!AX741</f>
        <v>4019793129.1083031</v>
      </c>
      <c r="AZ15" s="1913">
        <f>'1.27 GW Electrolyser H2 Prod. '!AY741</f>
        <v>4018256305.4324856</v>
      </c>
      <c r="BA15" s="1913">
        <f>'1.27 GW Electrolyser H2 Prod. '!AZ741</f>
        <v>4016643247.8665409</v>
      </c>
      <c r="BB15" s="1913">
        <f>'1.27 GW Electrolyser H2 Prod. '!BA741</f>
        <v>4014974815.9318905</v>
      </c>
      <c r="BC15" s="1913">
        <f>'1.27 GW Electrolyser H2 Prod. '!BB741</f>
        <v>4013268994.92939</v>
      </c>
      <c r="BD15" s="1913">
        <f>'1.27 GW Electrolyser H2 Prod. '!BC741</f>
        <v>4011541237.7354116</v>
      </c>
      <c r="BE15" s="1913">
        <f>'1.27 GW Electrolyser H2 Prod. '!BD741</f>
        <v>4009804767.2859068</v>
      </c>
      <c r="BF15" s="1913">
        <f>'1.27 GW Electrolyser H2 Prod. '!BE741</f>
        <v>4008070844.3601408</v>
      </c>
      <c r="BG15" s="1913">
        <f>'1.27 GW Electrolyser H2 Prod. '!BF741</f>
        <v>4006349004.704814</v>
      </c>
      <c r="BH15" s="1913">
        <f>'1.27 GW Electrolyser H2 Prod. '!BG741</f>
        <v>4004647269.0447283</v>
      </c>
      <c r="BI15" s="1913">
        <f>'1.27 GW Electrolyser H2 Prod. '!BH741</f>
        <v>4002972329.096714</v>
      </c>
      <c r="BJ15" s="1913">
        <f>'1.27 GW Electrolyser H2 Prod. '!BI741</f>
        <v>4001329712.3299503</v>
      </c>
      <c r="BK15" s="1913">
        <f>'1.27 GW Electrolyser H2 Prod. '!BJ741</f>
        <v>3999723927.8901081</v>
      </c>
      <c r="BL15" s="1913">
        <f>'1.27 GW Electrolyser H2 Prod. '!BK741</f>
        <v>3998158595.8202438</v>
      </c>
      <c r="BM15" s="1913">
        <f>'1.27 GW Electrolyser H2 Prod. '!BL741</f>
        <v>3996636561.4624767</v>
      </c>
      <c r="BN15" s="1913">
        <f>'1.27 GW Electrolyser H2 Prod. '!BM741</f>
        <v>3995159996.7063103</v>
      </c>
      <c r="BO15" s="1917">
        <f>'1.27 GW Electrolyser H2 Prod. '!BN741</f>
        <v>3993730489.557991</v>
      </c>
    </row>
    <row r="16" spans="1:67" x14ac:dyDescent="0.2">
      <c r="A16" s="4305"/>
      <c r="B16" s="4338"/>
      <c r="C16" s="4339"/>
      <c r="D16" s="4318"/>
      <c r="E16" s="44" t="str">
        <f t="shared" si="2"/>
        <v>High Price Range</v>
      </c>
      <c r="F16" s="1867">
        <f t="shared" si="3"/>
        <v>0.85</v>
      </c>
      <c r="G16" s="1922">
        <f>'1.27 GW Electrolyser H2 Prod. '!F742</f>
        <v>6888745443.624052</v>
      </c>
      <c r="H16" s="1927">
        <f>'1.27 GW Electrolyser H2 Prod. '!G742</f>
        <v>107285905.27697814</v>
      </c>
      <c r="I16" s="1920">
        <f>'1.27 GW Electrolyser H2 Prod. '!H742</f>
        <v>879634719.70612872</v>
      </c>
      <c r="J16" s="1920">
        <f>'1.27 GW Electrolyser H2 Prod. '!I742</f>
        <v>1519525993.7279363</v>
      </c>
      <c r="K16" s="1920">
        <f>'1.27 GW Electrolyser H2 Prod. '!J742</f>
        <v>2066037065.244216</v>
      </c>
      <c r="L16" s="1920">
        <f>'1.27 GW Electrolyser H2 Prod. '!K742</f>
        <v>2540882803.6135278</v>
      </c>
      <c r="M16" s="1920">
        <f>'1.27 GW Electrolyser H2 Prod. '!L742</f>
        <v>2958080883.287437</v>
      </c>
      <c r="N16" s="1920">
        <f>'1.27 GW Electrolyser H2 Prod. '!M742</f>
        <v>3327516086.7330146</v>
      </c>
      <c r="O16" s="1920">
        <f>'1.27 GW Electrolyser H2 Prod. '!N742</f>
        <v>3656573368.2205143</v>
      </c>
      <c r="P16" s="1920">
        <f>'1.27 GW Electrolyser H2 Prod. '!O742</f>
        <v>3950996989.027216</v>
      </c>
      <c r="Q16" s="1920">
        <f>'1.27 GW Electrolyser H2 Prod. '!P742</f>
        <v>4215388498.7918968</v>
      </c>
      <c r="R16" s="1920">
        <f>'1.27 GW Electrolyser H2 Prod. '!Q742</f>
        <v>4453516969.4964867</v>
      </c>
      <c r="S16" s="1920">
        <f>'1.27 GW Electrolyser H2 Prod. '!R742</f>
        <v>4668523376.9461203</v>
      </c>
      <c r="T16" s="1920">
        <f>'1.27 GW Electrolyser H2 Prod. '!S742</f>
        <v>4863061389.0735731</v>
      </c>
      <c r="U16" s="1920">
        <f>'1.27 GW Electrolyser H2 Prod. '!T742</f>
        <v>5039397942.3134747</v>
      </c>
      <c r="V16" s="1920">
        <f>'1.27 GW Electrolyser H2 Prod. '!U742</f>
        <v>5199487294.1305466</v>
      </c>
      <c r="W16" s="1920">
        <f>'1.27 GW Electrolyser H2 Prod. '!V742</f>
        <v>5345026949.0255537</v>
      </c>
      <c r="X16" s="1920">
        <f>'1.27 GW Electrolyser H2 Prod. '!W742</f>
        <v>5477500816.994278</v>
      </c>
      <c r="Y16" s="1920">
        <f>'1.27 GW Electrolyser H2 Prod. '!X742</f>
        <v>5598213141.9377337</v>
      </c>
      <c r="Z16" s="1920">
        <f>'1.27 GW Electrolyser H2 Prod. '!Y742</f>
        <v>5708315604.526021</v>
      </c>
      <c r="AA16" s="1920">
        <f>'1.27 GW Electrolyser H2 Prod. '!Z742</f>
        <v>5808829276.3303013</v>
      </c>
      <c r="AB16" s="1920">
        <f>'1.27 GW Electrolyser H2 Prod. '!AA742</f>
        <v>5900662621.3427305</v>
      </c>
      <c r="AC16" s="1920">
        <f>'1.27 GW Electrolyser H2 Prod. '!AB742</f>
        <v>5984626415.4676876</v>
      </c>
      <c r="AD16" s="1920">
        <f>'1.27 GW Electrolyser H2 Prod. '!AC742</f>
        <v>6061446229.1593885</v>
      </c>
      <c r="AE16" s="1920">
        <f>'1.27 GW Electrolyser H2 Prod. '!AD742</f>
        <v>6131772959.1611929</v>
      </c>
      <c r="AF16" s="1920">
        <f>'1.27 GW Electrolyser H2 Prod. '!AE742</f>
        <v>6196191780.7914658</v>
      </c>
      <c r="AG16" s="1920">
        <f>'1.27 GW Electrolyser H2 Prod. '!AF742</f>
        <v>6255229808.5073481</v>
      </c>
      <c r="AH16" s="1920">
        <f>'1.27 GW Electrolyser H2 Prod. '!AG742</f>
        <v>6309362690.3586216</v>
      </c>
      <c r="AI16" s="1920">
        <f>'1.27 GW Electrolyser H2 Prod. '!AH742</f>
        <v>6359020315.2142792</v>
      </c>
      <c r="AJ16" s="1920">
        <f>'1.27 GW Electrolyser H2 Prod. '!AI742</f>
        <v>6404591776.0472012</v>
      </c>
      <c r="AK16" s="1920">
        <f>'1.27 GW Electrolyser H2 Prod. '!AJ742</f>
        <v>6446429705.1293583</v>
      </c>
      <c r="AL16" s="1920">
        <f>'1.27 GW Electrolyser H2 Prod. '!AK742</f>
        <v>6484854075.6207628</v>
      </c>
      <c r="AM16" s="1920">
        <f>'1.27 GW Electrolyser H2 Prod. '!AL742</f>
        <v>6520155547.2233849</v>
      </c>
      <c r="AN16" s="1920">
        <f>'1.27 GW Electrolyser H2 Prod. '!AM742</f>
        <v>6552598420.2217846</v>
      </c>
      <c r="AO16" s="1920">
        <f>'1.27 GW Electrolyser H2 Prod. '!AN742</f>
        <v>6582423251.5405111</v>
      </c>
      <c r="AP16" s="1920">
        <f>'1.27 GW Electrolyser H2 Prod. '!AO742</f>
        <v>6609849177.8163347</v>
      </c>
      <c r="AQ16" s="1920">
        <f>'1.27 GW Electrolyser H2 Prod. '!AP742</f>
        <v>6635075983.4618034</v>
      </c>
      <c r="AR16" s="1920">
        <f>'1.27 GW Electrolyser H2 Prod. '!AQ742</f>
        <v>6658285945.9448719</v>
      </c>
      <c r="AS16" s="1920">
        <f>'1.27 GW Electrolyser H2 Prod. '!AR742</f>
        <v>6679645485.7667608</v>
      </c>
      <c r="AT16" s="1920">
        <f>'1.27 GW Electrolyser H2 Prod. '!AS742</f>
        <v>6699306644.6855011</v>
      </c>
      <c r="AU16" s="1920">
        <f>'1.27 GW Electrolyser H2 Prod. '!AT742</f>
        <v>6717408412.4494371</v>
      </c>
      <c r="AV16" s="1920">
        <f>'1.27 GW Electrolyser H2 Prod. '!AU742</f>
        <v>6734077919.5503321</v>
      </c>
      <c r="AW16" s="1920">
        <f>'1.27 GW Electrolyser H2 Prod. '!AV742</f>
        <v>6749431511.1829662</v>
      </c>
      <c r="AX16" s="1920">
        <f>'1.27 GW Electrolyser H2 Prod. '!AW742</f>
        <v>6763575715.629941</v>
      </c>
      <c r="AY16" s="1920">
        <f>'1.27 GW Electrolyser H2 Prod. '!AX742</f>
        <v>6776608118.6153173</v>
      </c>
      <c r="AZ16" s="1920">
        <f>'1.27 GW Electrolyser H2 Prod. '!AY742</f>
        <v>6788618153.7389145</v>
      </c>
      <c r="BA16" s="1920">
        <f>'1.27 GW Electrolyser H2 Prod. '!AZ742</f>
        <v>6799687817.8743896</v>
      </c>
      <c r="BB16" s="1920">
        <f>'1.27 GW Electrolyser H2 Prod. '!BA742</f>
        <v>6809892319.3558521</v>
      </c>
      <c r="BC16" s="1920">
        <f>'1.27 GW Electrolyser H2 Prod. '!BB742</f>
        <v>6819300665.8628893</v>
      </c>
      <c r="BD16" s="1920">
        <f>'1.27 GW Electrolyser H2 Prod. '!BC742</f>
        <v>6827976198.1203442</v>
      </c>
      <c r="BE16" s="1920">
        <f>'1.27 GW Electrolyser H2 Prod. '!BD742</f>
        <v>6835977074.8388195</v>
      </c>
      <c r="BF16" s="1920">
        <f>'1.27 GW Electrolyser H2 Prod. '!BE742</f>
        <v>6843356713.7194128</v>
      </c>
      <c r="BG16" s="1920">
        <f>'1.27 GW Electrolyser H2 Prod. '!BF742</f>
        <v>6850164192.8189917</v>
      </c>
      <c r="BH16" s="1920">
        <f>'1.27 GW Electrolyser H2 Prod. '!BG742</f>
        <v>6856444616.1097412</v>
      </c>
      <c r="BI16" s="1920">
        <f>'1.27 GW Electrolyser H2 Prod. '!BH742</f>
        <v>6862239446.6598911</v>
      </c>
      <c r="BJ16" s="1920">
        <f>'1.27 GW Electrolyser H2 Prod. '!BI742</f>
        <v>6867586810.5037594</v>
      </c>
      <c r="BK16" s="1920">
        <f>'1.27 GW Electrolyser H2 Prod. '!BJ742</f>
        <v>6872521773.9523354</v>
      </c>
      <c r="BL16" s="1920">
        <f>'1.27 GW Electrolyser H2 Prod. '!BK742</f>
        <v>6877076596.8149109</v>
      </c>
      <c r="BM16" s="1920">
        <f>'1.27 GW Electrolyser H2 Prod. '!BL742</f>
        <v>6881280963.7532759</v>
      </c>
      <c r="BN16" s="1920">
        <f>'1.27 GW Electrolyser H2 Prod. '!BM742</f>
        <v>6885162195.7686043</v>
      </c>
      <c r="BO16" s="1922">
        <f>'1.27 GW Electrolyser H2 Prod. '!BN742</f>
        <v>6888745443.624052</v>
      </c>
    </row>
    <row r="17" spans="1:67" ht="15" customHeight="1" x14ac:dyDescent="0.2">
      <c r="A17" s="4305"/>
      <c r="B17" s="4338"/>
      <c r="C17" s="4339"/>
      <c r="D17" s="4316" t="s">
        <v>1598</v>
      </c>
      <c r="E17" s="1866" t="str">
        <f>E11</f>
        <v>Low Price Range</v>
      </c>
      <c r="F17" s="989">
        <f>F5</f>
        <v>0.8</v>
      </c>
      <c r="G17" s="1917">
        <f>'1.27 GW Electrolyser H2 Prod. '!F744</f>
        <v>-6586126805.0636692</v>
      </c>
      <c r="H17" s="1928">
        <f>'1.27 GW Electrolyser H2 Prod. '!G744</f>
        <v>-1002813026.8057336</v>
      </c>
      <c r="I17" s="1913">
        <f>'1.27 GW Electrolyser H2 Prod. '!H744</f>
        <v>-1209304462.1375864</v>
      </c>
      <c r="J17" s="1913">
        <f>'1.27 GW Electrolyser H2 Prod. '!I744</f>
        <v>-1450078551.631012</v>
      </c>
      <c r="K17" s="1913">
        <f>'1.27 GW Electrolyser H2 Prod. '!J744</f>
        <v>-1703461667.6140189</v>
      </c>
      <c r="L17" s="1913">
        <f>'1.27 GW Electrolyser H2 Prod. '!K744</f>
        <v>-1959221574.6658401</v>
      </c>
      <c r="M17" s="1913">
        <f>'1.27 GW Electrolyser H2 Prod. '!L744</f>
        <v>-2211822533.0452085</v>
      </c>
      <c r="N17" s="1913">
        <f>'1.27 GW Electrolyser H2 Prod. '!M744</f>
        <v>-2458070001.1426449</v>
      </c>
      <c r="O17" s="1913">
        <f>'1.27 GW Electrolyser H2 Prod. '!N744</f>
        <v>-2696080150.6535845</v>
      </c>
      <c r="P17" s="1913">
        <f>'1.27 GW Electrolyser H2 Prod. '!O744</f>
        <v>-2924760449.915854</v>
      </c>
      <c r="Q17" s="1913">
        <f>'1.27 GW Electrolyser H2 Prod. '!P744</f>
        <v>-3143521030.6330533</v>
      </c>
      <c r="R17" s="1913">
        <f>'1.27 GW Electrolyser H2 Prod. '!Q744</f>
        <v>-3352102503.3335714</v>
      </c>
      <c r="S17" s="1913">
        <f>'1.27 GW Electrolyser H2 Prod. '!R744</f>
        <v>-3550467602.7718325</v>
      </c>
      <c r="T17" s="1913">
        <f>'1.27 GW Electrolyser H2 Prod. '!S744</f>
        <v>-3738730139.529954</v>
      </c>
      <c r="U17" s="1913">
        <f>'1.27 GW Electrolyser H2 Prod. '!T744</f>
        <v>-3917106898.408154</v>
      </c>
      <c r="V17" s="1913">
        <f>'1.27 GW Electrolyser H2 Prod. '!U744</f>
        <v>-4085884248.7693391</v>
      </c>
      <c r="W17" s="1913">
        <f>'1.27 GW Electrolyser H2 Prod. '!V744</f>
        <v>-4245394514.7398701</v>
      </c>
      <c r="X17" s="1913">
        <f>'1.27 GW Electrolyser H2 Prod. '!W744</f>
        <v>-4395999006.4548616</v>
      </c>
      <c r="Y17" s="1913">
        <f>'1.27 GW Electrolyser H2 Prod. '!X744</f>
        <v>-4538075706.6828852</v>
      </c>
      <c r="Z17" s="1913">
        <f>'1.27 GW Electrolyser H2 Prod. '!Y744</f>
        <v>-4672010276.5824766</v>
      </c>
      <c r="AA17" s="1913">
        <f>'1.27 GW Electrolyser H2 Prod. '!Z744</f>
        <v>-4798189467.7969036</v>
      </c>
      <c r="AB17" s="1913">
        <f>'1.27 GW Electrolyser H2 Prod. '!AA744</f>
        <v>-4916996303.6577158</v>
      </c>
      <c r="AC17" s="1913">
        <f>'1.27 GW Electrolyser H2 Prod. '!AB744</f>
        <v>-5028806576.1209316</v>
      </c>
      <c r="AD17" s="1913">
        <f>'1.27 GW Electrolyser H2 Prod. '!AC744</f>
        <v>-5133986330.4650221</v>
      </c>
      <c r="AE17" s="1913">
        <f>'1.27 GW Electrolyser H2 Prod. '!AD744</f>
        <v>-5232890097.017642</v>
      </c>
      <c r="AF17" s="1913">
        <f>'1.27 GW Electrolyser H2 Prod. '!AE744</f>
        <v>-5325859690.9418612</v>
      </c>
      <c r="AG17" s="1913">
        <f>'1.27 GW Electrolyser H2 Prod. '!AF744</f>
        <v>-5413223445.5366497</v>
      </c>
      <c r="AH17" s="1913">
        <f>'1.27 GW Electrolyser H2 Prod. '!AG744</f>
        <v>-5495295776.9154873</v>
      </c>
      <c r="AI17" s="1913">
        <f>'1.27 GW Electrolyser H2 Prod. '!AH744</f>
        <v>-5572377001.8750076</v>
      </c>
      <c r="AJ17" s="1913">
        <f>'1.27 GW Electrolyser H2 Prod. '!AI744</f>
        <v>-5644753348.6667624</v>
      </c>
      <c r="AK17" s="1913">
        <f>'1.27 GW Electrolyser H2 Prod. '!AJ744</f>
        <v>-5712697113.906168</v>
      </c>
      <c r="AL17" s="1913">
        <f>'1.27 GW Electrolyser H2 Prod. '!AK744</f>
        <v>-5776466929.1614037</v>
      </c>
      <c r="AM17" s="1913">
        <f>'1.27 GW Electrolyser H2 Prod. '!AL744</f>
        <v>-5836308108.6910849</v>
      </c>
      <c r="AN17" s="1913">
        <f>'1.27 GW Electrolyser H2 Prod. '!AM744</f>
        <v>-5892453055.9399014</v>
      </c>
      <c r="AO17" s="1913">
        <f>'1.27 GW Electrolyser H2 Prod. '!AN744</f>
        <v>-5945121711.1905031</v>
      </c>
      <c r="AP17" s="1913">
        <f>'1.27 GW Electrolyser H2 Prod. '!AO744</f>
        <v>-5994522026.5275354</v>
      </c>
      <c r="AQ17" s="1913">
        <f>'1.27 GW Electrolyser H2 Prod. '!AP744</f>
        <v>-6040850457.2335424</v>
      </c>
      <c r="AR17" s="1913">
        <f>'1.27 GW Electrolyser H2 Prod. '!AQ744</f>
        <v>-6084292461.084856</v>
      </c>
      <c r="AS17" s="1913">
        <f>'1.27 GW Electrolyser H2 Prod. '!AR744</f>
        <v>-6125022998.8835382</v>
      </c>
      <c r="AT17" s="1913">
        <f>'1.27 GW Electrolyser H2 Prod. '!AS744</f>
        <v>-6163207031.052043</v>
      </c>
      <c r="AU17" s="1913">
        <f>'1.27 GW Electrolyser H2 Prod. '!AT744</f>
        <v>-6199000006.3097782</v>
      </c>
      <c r="AV17" s="1913">
        <f>'1.27 GW Electrolyser H2 Prod. '!AU744</f>
        <v>-6232548339.406518</v>
      </c>
      <c r="AW17" s="1913">
        <f>'1.27 GW Electrolyser H2 Prod. '!AV744</f>
        <v>-6263989875.6545095</v>
      </c>
      <c r="AX17" s="1913">
        <f>'1.27 GW Electrolyser H2 Prod. '!AW744</f>
        <v>-6293454340.6167345</v>
      </c>
      <c r="AY17" s="1913">
        <f>'1.27 GW Electrolyser H2 Prod. '!AX744</f>
        <v>-6321063773.8027172</v>
      </c>
      <c r="AZ17" s="1913">
        <f>'1.27 GW Electrolyser H2 Prod. '!AY744</f>
        <v>-6346932945.6189766</v>
      </c>
      <c r="BA17" s="1913">
        <f>'1.27 GW Electrolyser H2 Prod. '!AZ744</f>
        <v>-6371169757.1375513</v>
      </c>
      <c r="BB17" s="1913">
        <f>'1.27 GW Electrolyser H2 Prod. '!BA744</f>
        <v>-6393875622.4978704</v>
      </c>
      <c r="BC17" s="1913">
        <f>'1.27 GW Electrolyser H2 Prod. '!BB744</f>
        <v>-6415145833.9567595</v>
      </c>
      <c r="BD17" s="1913">
        <f>'1.27 GW Electrolyser H2 Prod. '!BC744</f>
        <v>-6435069909.758235</v>
      </c>
      <c r="BE17" s="1913">
        <f>'1.27 GW Electrolyser H2 Prod. '!BD744</f>
        <v>-6453731925.11693</v>
      </c>
      <c r="BF17" s="1913">
        <f>'1.27 GW Electrolyser H2 Prod. '!BE744</f>
        <v>-6471210826.7028236</v>
      </c>
      <c r="BG17" s="1913">
        <f>'1.27 GW Electrolyser H2 Prod. '!BF744</f>
        <v>-6487580731.0857916</v>
      </c>
      <c r="BH17" s="1913">
        <f>'1.27 GW Electrolyser H2 Prod. '!BG744</f>
        <v>-6502911207.6504507</v>
      </c>
      <c r="BI17" s="1913">
        <f>'1.27 GW Electrolyser H2 Prod. '!BH744</f>
        <v>-6517267546.5285692</v>
      </c>
      <c r="BJ17" s="1913">
        <f>'1.27 GW Electrolyser H2 Prod. '!BI744</f>
        <v>-6530711012.1205893</v>
      </c>
      <c r="BK17" s="1913">
        <f>'1.27 GW Electrolyser H2 Prod. '!BJ744</f>
        <v>-6543299082.7921553</v>
      </c>
      <c r="BL17" s="1913">
        <f>'1.27 GW Electrolyser H2 Prod. '!BK744</f>
        <v>-6555085677.337738</v>
      </c>
      <c r="BM17" s="1913">
        <f>'1.27 GW Electrolyser H2 Prod. '!BL744</f>
        <v>-6566121368.8031855</v>
      </c>
      <c r="BN17" s="1913">
        <f>'1.27 GW Electrolyser H2 Prod. '!BM744</f>
        <v>-6576453586.253623</v>
      </c>
      <c r="BO17" s="1917">
        <f>'1.27 GW Electrolyser H2 Prod. '!BN744</f>
        <v>-6586126805.0636692</v>
      </c>
    </row>
    <row r="18" spans="1:67" x14ac:dyDescent="0.2">
      <c r="A18" s="4305"/>
      <c r="B18" s="4338"/>
      <c r="C18" s="4339"/>
      <c r="D18" s="4317"/>
      <c r="E18" s="427" t="str">
        <f t="shared" ref="E18:E22" si="4">E12</f>
        <v>Low Price Range</v>
      </c>
      <c r="F18" s="951">
        <f>F6</f>
        <v>0.85</v>
      </c>
      <c r="G18" s="1917">
        <f>'1.27 GW Electrolyser H2 Prod. '!F745</f>
        <v>-5795445355.901165</v>
      </c>
      <c r="H18" s="1928">
        <f>'1.27 GW Electrolyser H2 Prod. '!G745</f>
        <v>-1002813026.8057336</v>
      </c>
      <c r="I18" s="1913">
        <f>'1.27 GW Electrolyser H2 Prod. '!H745</f>
        <v>-1183211194.5379691</v>
      </c>
      <c r="J18" s="1913">
        <f>'1.27 GW Electrolyser H2 Prod. '!I745</f>
        <v>-1389442493.4836099</v>
      </c>
      <c r="K18" s="1913">
        <f>'1.27 GW Electrolyser H2 Prod. '!J745</f>
        <v>-1605206611.3307002</v>
      </c>
      <c r="L18" s="1913">
        <f>'1.27 GW Electrolyser H2 Prod. '!K745</f>
        <v>-1822590857.4811759</v>
      </c>
      <c r="M18" s="1913">
        <f>'1.27 GW Electrolyser H2 Prod. '!L745</f>
        <v>-2037223913.4810123</v>
      </c>
      <c r="N18" s="1913">
        <f>'1.27 GW Electrolyser H2 Prod. '!M745</f>
        <v>-2246538564.7314496</v>
      </c>
      <c r="O18" s="1913">
        <f>'1.27 GW Electrolyser H2 Prod. '!N745</f>
        <v>-2448995819.0927439</v>
      </c>
      <c r="P18" s="1913">
        <f>'1.27 GW Electrolyser H2 Prod. '!O745</f>
        <v>-2643687044.0370111</v>
      </c>
      <c r="Q18" s="1913">
        <f>'1.27 GW Electrolyser H2 Prod. '!P745</f>
        <v>-2830109562.8395081</v>
      </c>
      <c r="R18" s="1913">
        <f>'1.27 GW Electrolyser H2 Prod. '!Q745</f>
        <v>-3008031005.0651946</v>
      </c>
      <c r="S18" s="1913">
        <f>'1.27 GW Electrolyser H2 Prod. '!R745</f>
        <v>-3177402916.5668426</v>
      </c>
      <c r="T18" s="1913">
        <f>'1.27 GW Electrolyser H2 Prod. '!S745</f>
        <v>-3338303487.3478036</v>
      </c>
      <c r="U18" s="1913">
        <f>'1.27 GW Electrolyser H2 Prod. '!T745</f>
        <v>-3490898376.9239764</v>
      </c>
      <c r="V18" s="1913">
        <f>'1.27 GW Electrolyser H2 Prod. '!U745</f>
        <v>-3635413255.3029838</v>
      </c>
      <c r="W18" s="1913">
        <f>'1.27 GW Electrolyser H2 Prod. '!V745</f>
        <v>-3772114186.8084836</v>
      </c>
      <c r="X18" s="1913">
        <f>'1.27 GW Electrolyser H2 Prod. '!W745</f>
        <v>-3901293412.6341801</v>
      </c>
      <c r="Y18" s="1913">
        <f>'1.27 GW Electrolyser H2 Prod. '!X745</f>
        <v>-4023258937.4512124</v>
      </c>
      <c r="Z18" s="1913">
        <f>'1.27 GW Electrolyser H2 Prod. '!Y745</f>
        <v>-4138326849.5039811</v>
      </c>
      <c r="AA18" s="1913">
        <f>'1.27 GW Electrolyser H2 Prod. '!Z745</f>
        <v>-4246815637.5464463</v>
      </c>
      <c r="AB18" s="1913">
        <f>'1.27 GW Electrolyser H2 Prod. '!AA745</f>
        <v>-4349041986.7554932</v>
      </c>
      <c r="AC18" s="1913">
        <f>'1.27 GW Electrolyser H2 Prod. '!AB745</f>
        <v>-4445317682.6851492</v>
      </c>
      <c r="AD18" s="1913">
        <f>'1.27 GW Electrolyser H2 Prod. '!AC745</f>
        <v>-4535947353.1750059</v>
      </c>
      <c r="AE18" s="1913">
        <f>'1.27 GW Electrolyser H2 Prod. '!AD745</f>
        <v>-4621226848.7080832</v>
      </c>
      <c r="AF18" s="1913">
        <f>'1.27 GW Electrolyser H2 Prod. '!AE745</f>
        <v>-4701442111.978754</v>
      </c>
      <c r="AG18" s="1913">
        <f>'1.27 GW Electrolyser H2 Prod. '!AF745</f>
        <v>-4776868423.7912798</v>
      </c>
      <c r="AH18" s="1913">
        <f>'1.27 GW Electrolyser H2 Prod. '!AG745</f>
        <v>-4847769939.082921</v>
      </c>
      <c r="AI18" s="1913">
        <f>'1.27 GW Electrolyser H2 Prod. '!AH745</f>
        <v>-4914399446.6822081</v>
      </c>
      <c r="AJ18" s="1913">
        <f>'1.27 GW Electrolyser H2 Prod. '!AI745</f>
        <v>-4976998301.3045397</v>
      </c>
      <c r="AK18" s="1913">
        <f>'1.27 GW Electrolyser H2 Prod. '!AJ745</f>
        <v>-5035796487.5937481</v>
      </c>
      <c r="AL18" s="1913">
        <f>'1.27 GW Electrolyser H2 Prod. '!AK745</f>
        <v>-5091012784.68293</v>
      </c>
      <c r="AM18" s="1913">
        <f>'1.27 GW Electrolyser H2 Prod. '!AL745</f>
        <v>-5142855006.4436722</v>
      </c>
      <c r="AN18" s="1913">
        <f>'1.27 GW Electrolyser H2 Prod. '!AM745</f>
        <v>-5191520297.8064156</v>
      </c>
      <c r="AO18" s="1913">
        <f>'1.27 GW Electrolyser H2 Prod. '!AN745</f>
        <v>-5237195471.621397</v>
      </c>
      <c r="AP18" s="1913">
        <f>'1.27 GW Electrolyser H2 Prod. '!AO745</f>
        <v>-5280057373.7524357</v>
      </c>
      <c r="AQ18" s="1913">
        <f>'1.27 GW Electrolyser H2 Prod. '!AP745</f>
        <v>-5320273266.6507187</v>
      </c>
      <c r="AR18" s="1913">
        <f>'1.27 GW Electrolyser H2 Prod. '!AQ745</f>
        <v>-5358001223.6906595</v>
      </c>
      <c r="AS18" s="1913">
        <f>'1.27 GW Electrolyser H2 Prod. '!AR745</f>
        <v>-5393390528.1770096</v>
      </c>
      <c r="AT18" s="1913">
        <f>'1.27 GW Electrolyser H2 Prod. '!AS745</f>
        <v>-5426582072.2379656</v>
      </c>
      <c r="AU18" s="1913">
        <f>'1.27 GW Electrolyser H2 Prod. '!AT745</f>
        <v>-5457708751.8692789</v>
      </c>
      <c r="AV18" s="1913">
        <f>'1.27 GW Electrolyser H2 Prod. '!AU745</f>
        <v>-5486895855.2411728</v>
      </c>
      <c r="AW18" s="1913">
        <f>'1.27 GW Electrolyser H2 Prod. '!AV745</f>
        <v>-5514261442.0635948</v>
      </c>
      <c r="AX18" s="1913">
        <f>'1.27 GW Electrolyser H2 Prod. '!AW745</f>
        <v>-5539916712.357769</v>
      </c>
      <c r="AY18" s="1913">
        <f>'1.27 GW Electrolyser H2 Prod. '!AX745</f>
        <v>-5563966363.4284811</v>
      </c>
      <c r="AZ18" s="1913">
        <f>'1.27 GW Electrolyser H2 Prod. '!AY745</f>
        <v>-5586508934.1920786</v>
      </c>
      <c r="BA18" s="1913">
        <f>'1.27 GW Electrolyser H2 Prod. '!AZ745</f>
        <v>-5607637136.3058262</v>
      </c>
      <c r="BB18" s="1913">
        <f>'1.27 GW Electrolyser H2 Prod. '!BA745</f>
        <v>-5627438171.778059</v>
      </c>
      <c r="BC18" s="1913">
        <f>'1.27 GW Electrolyser H2 Prod. '!BB745</f>
        <v>-5645994036.9257956</v>
      </c>
      <c r="BD18" s="1913">
        <f>'1.27 GW Electrolyser H2 Prod. '!BC745</f>
        <v>-5663381812.6957397</v>
      </c>
      <c r="BE18" s="1913">
        <f>'1.27 GW Electrolyser H2 Prod. '!BD745</f>
        <v>-5679673941.4826574</v>
      </c>
      <c r="BF18" s="1913">
        <f>'1.27 GW Electrolyser H2 Prod. '!BE745</f>
        <v>-5694938490.6716433</v>
      </c>
      <c r="BG18" s="1913">
        <f>'1.27 GW Electrolyser H2 Prod. '!BF745</f>
        <v>-5709239403.202363</v>
      </c>
      <c r="BH18" s="1913">
        <f>'1.27 GW Electrolyser H2 Prod. '!BG745</f>
        <v>-5722636735.5077667</v>
      </c>
      <c r="BI18" s="1913">
        <f>'1.27 GW Electrolyser H2 Prod. '!BH745</f>
        <v>-5735186883.2200947</v>
      </c>
      <c r="BJ18" s="1913">
        <f>'1.27 GW Electrolyser H2 Prod. '!BI745</f>
        <v>-5746942795.0657911</v>
      </c>
      <c r="BK18" s="1913">
        <f>'1.27 GW Electrolyser H2 Prod. '!BJ745</f>
        <v>-5757954175.3903866</v>
      </c>
      <c r="BL18" s="1913">
        <f>'1.27 GW Electrolyser H2 Prod. '!BK745</f>
        <v>-5768267675.7661076</v>
      </c>
      <c r="BM18" s="1913">
        <f>'1.27 GW Electrolyser H2 Prod. '!BL745</f>
        <v>-5777927076.1405993</v>
      </c>
      <c r="BN18" s="1913">
        <f>'1.27 GW Electrolyser H2 Prod. '!BM745</f>
        <v>-5786973455.9856234</v>
      </c>
      <c r="BO18" s="1917">
        <f>'1.27 GW Electrolyser H2 Prod. '!BN745</f>
        <v>-5795445355.901165</v>
      </c>
    </row>
    <row r="19" spans="1:67" x14ac:dyDescent="0.2">
      <c r="A19" s="4305"/>
      <c r="B19" s="4338"/>
      <c r="C19" s="4339"/>
      <c r="D19" s="4317"/>
      <c r="E19" s="44" t="str">
        <f t="shared" si="4"/>
        <v>Low Price Range</v>
      </c>
      <c r="F19" s="407">
        <f>F7</f>
        <v>0.9</v>
      </c>
      <c r="G19" s="1917">
        <f>'1.27 GW Electrolyser H2 Prod. '!F746</f>
        <v>-4869718859.9204454</v>
      </c>
      <c r="H19" s="1928">
        <f>'1.27 GW Electrolyser H2 Prod. '!G746</f>
        <v>-1002813026.8057336</v>
      </c>
      <c r="I19" s="1913">
        <f>'1.27 GW Electrolyser H2 Prod. '!H746</f>
        <v>-1157117926.9383516</v>
      </c>
      <c r="J19" s="1913">
        <f>'1.27 GW Electrolyser H2 Prod. '!I746</f>
        <v>-1327596644.475096</v>
      </c>
      <c r="K19" s="1913">
        <f>'1.27 GW Electrolyser H2 Prod. '!J746</f>
        <v>-1503461824.9053049</v>
      </c>
      <c r="L19" s="1913">
        <f>'1.27 GW Electrolyser H2 Prod. '!K746</f>
        <v>-1679366580.2800603</v>
      </c>
      <c r="M19" s="1913">
        <f>'1.27 GW Electrolyser H2 Prod. '!L746</f>
        <v>-1852321138.182508</v>
      </c>
      <c r="N19" s="1913">
        <f>'1.27 GW Electrolyser H2 Prod. '!M746</f>
        <v>-2020559897.4279475</v>
      </c>
      <c r="O19" s="1913">
        <f>'1.27 GW Electrolyser H2 Prod. '!N746</f>
        <v>-2183025584.295332</v>
      </c>
      <c r="P19" s="1913">
        <f>'1.27 GW Electrolyser H2 Prod. '!O746</f>
        <v>-2339100470.003891</v>
      </c>
      <c r="Q19" s="1913">
        <f>'1.27 GW Electrolyser H2 Prod. '!P746</f>
        <v>-2488452685.2803655</v>
      </c>
      <c r="R19" s="1913">
        <f>'1.27 GW Electrolyser H2 Prod. '!Q746</f>
        <v>-2630942207.8570929</v>
      </c>
      <c r="S19" s="1913">
        <f>'1.27 GW Electrolyser H2 Prod. '!R746</f>
        <v>-2766560359.364418</v>
      </c>
      <c r="T19" s="1913">
        <f>'1.27 GW Electrolyser H2 Prod. '!S746</f>
        <v>-2895389320.6268883</v>
      </c>
      <c r="U19" s="1913">
        <f>'1.27 GW Electrolyser H2 Prod. '!T746</f>
        <v>-3017574209.4939661</v>
      </c>
      <c r="V19" s="1913">
        <f>'1.27 GW Electrolyser H2 Prod. '!U746</f>
        <v>-3133303363.5291138</v>
      </c>
      <c r="W19" s="1913">
        <f>'1.27 GW Electrolyser H2 Prod. '!V746</f>
        <v>-3242794160.4253688</v>
      </c>
      <c r="X19" s="1913">
        <f>'1.27 GW Electrolyser H2 Prod. '!W746</f>
        <v>-3346282679.3978443</v>
      </c>
      <c r="Y19" s="1913">
        <f>'1.27 GW Electrolyser H2 Prod. '!X746</f>
        <v>-3444016088.1489849</v>
      </c>
      <c r="Z19" s="1913">
        <f>'1.27 GW Electrolyser H2 Prod. '!Y746</f>
        <v>-3536247001.2669258</v>
      </c>
      <c r="AA19" s="1913">
        <f>'1.27 GW Electrolyser H2 Prod. '!Z746</f>
        <v>-3623229287.6453662</v>
      </c>
      <c r="AB19" s="1913">
        <f>'1.27 GW Electrolyser H2 Prod. '!AA746</f>
        <v>-3705214957.3241801</v>
      </c>
      <c r="AC19" s="1913">
        <f>'1.27 GW Electrolyser H2 Prod. '!AB746</f>
        <v>-3782451861.4052253</v>
      </c>
      <c r="AD19" s="1913">
        <f>'1.27 GW Electrolyser H2 Prod. '!AC746</f>
        <v>-3855182009.9902401</v>
      </c>
      <c r="AE19" s="1913">
        <f>'1.27 GW Electrolyser H2 Prod. '!AD746</f>
        <v>-3923640363.2666297</v>
      </c>
      <c r="AF19" s="1913">
        <f>'1.27 GW Electrolyser H2 Prod. '!AE746</f>
        <v>-3988053986.7972202</v>
      </c>
      <c r="AG19" s="1913">
        <f>'1.27 GW Electrolyser H2 Prod. '!AF746</f>
        <v>-4048641488.1973047</v>
      </c>
      <c r="AH19" s="1913">
        <f>'1.27 GW Electrolyser H2 Prod. '!AG746</f>
        <v>-4105612671.6462831</v>
      </c>
      <c r="AI19" s="1913">
        <f>'1.27 GW Electrolyser H2 Prod. '!AH746</f>
        <v>-4159168361.0632362</v>
      </c>
      <c r="AJ19" s="1913">
        <f>'1.27 GW Electrolyser H2 Prod. '!AI746</f>
        <v>-4209500353.6346049</v>
      </c>
      <c r="AK19" s="1913">
        <f>'1.27 GW Electrolyser H2 Prod. '!AJ746</f>
        <v>-4256791473.6645699</v>
      </c>
      <c r="AL19" s="1913">
        <f>'1.27 GW Electrolyser H2 Prod. '!AK746</f>
        <v>-4301215703.0940638</v>
      </c>
      <c r="AM19" s="1913">
        <f>'1.27 GW Electrolyser H2 Prod. '!AL746</f>
        <v>-4342938369.9823351</v>
      </c>
      <c r="AN19" s="1913">
        <f>'1.27 GW Electrolyser H2 Prod. '!AM746</f>
        <v>-4382116380.1137314</v>
      </c>
      <c r="AO19" s="1913">
        <f>'1.27 GW Electrolyser H2 Prod. '!AN746</f>
        <v>-4418898479.9372568</v>
      </c>
      <c r="AP19" s="1913">
        <f>'1.27 GW Electrolyser H2 Prod. '!AO746</f>
        <v>-4453425541.4572296</v>
      </c>
      <c r="AQ19" s="1913">
        <f>'1.27 GW Electrolyser H2 Prod. '!AP746</f>
        <v>-4485830861.6118908</v>
      </c>
      <c r="AR19" s="1913">
        <f>'1.27 GW Electrolyser H2 Prod. '!AQ746</f>
        <v>-4516240470.2106647</v>
      </c>
      <c r="AS19" s="1913">
        <f>'1.27 GW Electrolyser H2 Prod. '!AR746</f>
        <v>-4544773441.7318287</v>
      </c>
      <c r="AT19" s="1913">
        <f>'1.27 GW Electrolyser H2 Prod. '!AS746</f>
        <v>-4571542207.2736959</v>
      </c>
      <c r="AU19" s="1913">
        <f>'1.27 GW Electrolyser H2 Prod. '!AT746</f>
        <v>-4596652863.7528725</v>
      </c>
      <c r="AV19" s="1913">
        <f>'1.27 GW Electrolyser H2 Prod. '!AU746</f>
        <v>-4620205478.090786</v>
      </c>
      <c r="AW19" s="1913">
        <f>'1.27 GW Electrolyser H2 Prod. '!AV746</f>
        <v>-4642294384.6545496</v>
      </c>
      <c r="AX19" s="1913">
        <f>'1.27 GW Electrolyser H2 Prod. '!AW746</f>
        <v>-4663008474.6438017</v>
      </c>
      <c r="AY19" s="1913">
        <f>'1.27 GW Electrolyser H2 Prod. '!AX746</f>
        <v>-4682431476.4604292</v>
      </c>
      <c r="AZ19" s="1913">
        <f>'1.27 GW Electrolyser H2 Prod. '!AY746</f>
        <v>-4700642226.3778791</v>
      </c>
      <c r="BA19" s="1913">
        <f>'1.27 GW Electrolyser H2 Prod. '!AZ746</f>
        <v>-4717714929.0533037</v>
      </c>
      <c r="BB19" s="1913">
        <f>'1.27 GW Electrolyser H2 Prod. '!BA746</f>
        <v>-4733719407.6086636</v>
      </c>
      <c r="BC19" s="1913">
        <f>'1.27 GW Electrolyser H2 Prod. '!BB746</f>
        <v>-4748721343.1541033</v>
      </c>
      <c r="BD19" s="1913">
        <f>'1.27 GW Electrolyser H2 Prod. '!BC746</f>
        <v>-4762782503.744729</v>
      </c>
      <c r="BE19" s="1913">
        <f>'1.27 GW Electrolyser H2 Prod. '!BD746</f>
        <v>-4775960962.8556747</v>
      </c>
      <c r="BF19" s="1913">
        <f>'1.27 GW Electrolyser H2 Prod. '!BE746</f>
        <v>-4788311307.5342293</v>
      </c>
      <c r="BG19" s="1913">
        <f>'1.27 GW Electrolyser H2 Prod. '!BF746</f>
        <v>-4799884836.4453955</v>
      </c>
      <c r="BH19" s="1913">
        <f>'1.27 GW Electrolyser H2 Prod. '!BG746</f>
        <v>-4810729748.0714045</v>
      </c>
      <c r="BI19" s="1913">
        <f>'1.27 GW Electrolyser H2 Prod. '!BH746</f>
        <v>-4820891319.3588209</v>
      </c>
      <c r="BJ19" s="1913">
        <f>'1.27 GW Electrolyser H2 Prod. '!BI746</f>
        <v>-4830412075.130949</v>
      </c>
      <c r="BK19" s="1913">
        <f>'1.27 GW Electrolyser H2 Prod. '!BJ746</f>
        <v>-4839331948.5998249</v>
      </c>
      <c r="BL19" s="1913">
        <f>'1.27 GW Electrolyser H2 Prod. '!BK746</f>
        <v>-4847688433.3226528</v>
      </c>
      <c r="BM19" s="1913">
        <f>'1.27 GW Electrolyser H2 Prod. '!BL746</f>
        <v>-4855516726.9531174</v>
      </c>
      <c r="BN19" s="1913">
        <f>'1.27 GW Electrolyser H2 Prod. '!BM746</f>
        <v>-4862849867.1395741</v>
      </c>
      <c r="BO19" s="1917">
        <f>'1.27 GW Electrolyser H2 Prod. '!BN746</f>
        <v>-4869718859.9204454</v>
      </c>
    </row>
    <row r="20" spans="1:67" x14ac:dyDescent="0.2">
      <c r="A20" s="4305"/>
      <c r="B20" s="4338"/>
      <c r="C20" s="4339"/>
      <c r="D20" s="4317"/>
      <c r="E20" s="427" t="str">
        <f t="shared" si="4"/>
        <v>High Price Range</v>
      </c>
      <c r="F20" s="951">
        <f>F17</f>
        <v>0.8</v>
      </c>
      <c r="G20" s="1917">
        <f>'1.27 GW Electrolyser H2 Prod. '!F748</f>
        <v>2688863148.4523191</v>
      </c>
      <c r="H20" s="1928">
        <f>'1.27 GW Electrolyser H2 Prod. '!G748</f>
        <v>184834855.63958299</v>
      </c>
      <c r="I20" s="1913">
        <f>'1.27 GW Electrolyser H2 Prod. '!H748</f>
        <v>866470458.96565998</v>
      </c>
      <c r="J20" s="1913">
        <f>'1.27 GW Electrolyser H2 Prod. '!I748</f>
        <v>1354287323.8322663</v>
      </c>
      <c r="K20" s="1913">
        <f>'1.27 GW Electrolyser H2 Prod. '!J748</f>
        <v>1721715906.2515588</v>
      </c>
      <c r="L20" s="1913">
        <f>'1.27 GW Electrolyser H2 Prod. '!K748</f>
        <v>2006037426.3941956</v>
      </c>
      <c r="M20" s="1913">
        <f>'1.27 GW Electrolyser H2 Prod. '!L748</f>
        <v>2229501169.6222391</v>
      </c>
      <c r="N20" s="1913">
        <f>'1.27 GW Electrolyser H2 Prod. '!M748</f>
        <v>2406712670.1111264</v>
      </c>
      <c r="O20" s="1913">
        <f>'1.27 GW Electrolyser H2 Prod. '!N748</f>
        <v>2547877354.1634831</v>
      </c>
      <c r="P20" s="1913">
        <f>'1.27 GW Electrolyser H2 Prod. '!O748</f>
        <v>2660444553.9232459</v>
      </c>
      <c r="Q20" s="1913">
        <f>'1.27 GW Electrolyser H2 Prod. '!P748</f>
        <v>2750028512.6733184</v>
      </c>
      <c r="R20" s="1913">
        <f>'1.27 GW Electrolyser H2 Prod. '!Q748</f>
        <v>2820964022.9322476</v>
      </c>
      <c r="S20" s="1913">
        <f>'1.27 GW Electrolyser H2 Prod. '!R748</f>
        <v>2876661329.7435007</v>
      </c>
      <c r="T20" s="1913">
        <f>'1.27 GW Electrolyser H2 Prod. '!S748</f>
        <v>2919843319.6633739</v>
      </c>
      <c r="U20" s="1913">
        <f>'1.27 GW Electrolyser H2 Prod. '!T748</f>
        <v>2952709969.8007002</v>
      </c>
      <c r="V20" s="1913">
        <f>'1.27 GW Electrolyser H2 Prod. '!U748</f>
        <v>2977055873.4773664</v>
      </c>
      <c r="W20" s="1913">
        <f>'1.27 GW Electrolyser H2 Prod. '!V748</f>
        <v>2994356388.8441091</v>
      </c>
      <c r="X20" s="1913">
        <f>'1.27 GW Electrolyser H2 Prod. '!W748</f>
        <v>3005832157.1281328</v>
      </c>
      <c r="Y20" s="1913">
        <f>'1.27 GW Electrolyser H2 Prod. '!X748</f>
        <v>3012498314.9629002</v>
      </c>
      <c r="Z20" s="1913">
        <f>'1.27 GW Electrolyser H2 Prod. '!Y748</f>
        <v>3015202628.3850083</v>
      </c>
      <c r="AA20" s="1913">
        <f>'1.27 GW Electrolyser H2 Prod. '!Z748</f>
        <v>3014655448.6387396</v>
      </c>
      <c r="AB20" s="1913">
        <f>'1.27 GW Electrolyser H2 Prod. '!AA748</f>
        <v>3011453525.1868663</v>
      </c>
      <c r="AC20" s="1913">
        <f>'1.27 GW Electrolyser H2 Prod. '!AB748</f>
        <v>3006099133.5843868</v>
      </c>
      <c r="AD20" s="1913">
        <f>'1.27 GW Electrolyser H2 Prod. '!AC748</f>
        <v>2999015581.0951705</v>
      </c>
      <c r="AE20" s="1913">
        <f>'1.27 GW Electrolyser H2 Prod. '!AD748</f>
        <v>2990559877.6851497</v>
      </c>
      <c r="AF20" s="1913">
        <f>'1.27 GW Electrolyser H2 Prod. '!AE748</f>
        <v>2981033164.602457</v>
      </c>
      <c r="AG20" s="1913">
        <f>'1.27 GW Electrolyser H2 Prod. '!AF748</f>
        <v>2970689351.7061954</v>
      </c>
      <c r="AH20" s="1913">
        <f>'1.27 GW Electrolyser H2 Prod. '!AG748</f>
        <v>2959742311.3694377</v>
      </c>
      <c r="AI20" s="1913">
        <f>'1.27 GW Electrolyser H2 Prod. '!AH748</f>
        <v>2948371900.0355105</v>
      </c>
      <c r="AJ20" s="1913">
        <f>'1.27 GW Electrolyser H2 Prod. '!AI748</f>
        <v>2936729020.7914042</v>
      </c>
      <c r="AK20" s="1913">
        <f>'1.27 GW Electrolyser H2 Prod. '!AJ748</f>
        <v>2924939896.4181132</v>
      </c>
      <c r="AL20" s="1913">
        <f>'1.27 GW Electrolyser H2 Prod. '!AK748</f>
        <v>2913109688.6251264</v>
      </c>
      <c r="AM20" s="1913">
        <f>'1.27 GW Electrolyser H2 Prod. '!AL748</f>
        <v>2901325572.9736643</v>
      </c>
      <c r="AN20" s="1913">
        <f>'1.27 GW Electrolyser H2 Prod. '!AM748</f>
        <v>2889659358.4674854</v>
      </c>
      <c r="AO20" s="1913">
        <f>'1.27 GW Electrolyser H2 Prod. '!AN748</f>
        <v>2878169724.5763421</v>
      </c>
      <c r="AP20" s="1913">
        <f>'1.27 GW Electrolyser H2 Prod. '!AO748</f>
        <v>2866904135.5498738</v>
      </c>
      <c r="AQ20" s="1913">
        <f>'1.27 GW Electrolyser H2 Prod. '!AP748</f>
        <v>2855900481.5303373</v>
      </c>
      <c r="AR20" s="1913">
        <f>'1.27 GW Electrolyser H2 Prod. '!AQ748</f>
        <v>2845188487.6183085</v>
      </c>
      <c r="AS20" s="1913">
        <f>'1.27 GW Electrolyser H2 Prod. '!AR748</f>
        <v>2834790925.2595701</v>
      </c>
      <c r="AT20" s="1913">
        <f>'1.27 GW Electrolyser H2 Prod. '!AS748</f>
        <v>2824724654.7771702</v>
      </c>
      <c r="AU20" s="1913">
        <f>'1.27 GW Electrolyser H2 Prod. '!AT748</f>
        <v>2815001523.3183136</v>
      </c>
      <c r="AV20" s="1913">
        <f>'1.27 GW Electrolyser H2 Prod. '!AU748</f>
        <v>2805629138.7255111</v>
      </c>
      <c r="AW20" s="1913">
        <f>'1.27 GW Electrolyser H2 Prod. '!AV748</f>
        <v>2796611536.7221608</v>
      </c>
      <c r="AX20" s="1913">
        <f>'1.27 GW Electrolyser H2 Prod. '!AW748</f>
        <v>2787949756.2036743</v>
      </c>
      <c r="AY20" s="1913">
        <f>'1.27 GW Electrolyser H2 Prod. '!AX748</f>
        <v>2779642335.2507334</v>
      </c>
      <c r="AZ20" s="1913">
        <f>'1.27 GW Electrolyser H2 Prod. '!AY748</f>
        <v>2771685738.6548619</v>
      </c>
      <c r="BA20" s="1913">
        <f>'1.27 GW Electrolyser H2 Prod. '!AZ748</f>
        <v>2764074726.206933</v>
      </c>
      <c r="BB20" s="1913">
        <f>'1.27 GW Electrolyser H2 Prod. '!BA748</f>
        <v>2756802669.6971078</v>
      </c>
      <c r="BC20" s="1913">
        <f>'1.27 GW Electrolyser H2 Prod. '!BB748</f>
        <v>2749861825.4698768</v>
      </c>
      <c r="BD20" s="1913">
        <f>'1.27 GW Electrolyser H2 Prod. '!BC748</f>
        <v>2743243568.4377337</v>
      </c>
      <c r="BE20" s="1913">
        <f>'1.27 GW Electrolyser H2 Prod. '!BD748</f>
        <v>2736938592.6547441</v>
      </c>
      <c r="BF20" s="1913">
        <f>'1.27 GW Electrolyser H2 Prod. '!BE748</f>
        <v>2730937082.8649611</v>
      </c>
      <c r="BG20" s="1913">
        <f>'1.27 GW Electrolyser H2 Prod. '!BF748</f>
        <v>2725228860.8520546</v>
      </c>
      <c r="BH20" s="1913">
        <f>'1.27 GW Electrolyser H2 Prod. '!BG748</f>
        <v>2719803509.9106627</v>
      </c>
      <c r="BI20" s="1913">
        <f>'1.27 GW Electrolyser H2 Prod. '!BH748</f>
        <v>2714650480.3242679</v>
      </c>
      <c r="BJ20" s="1913">
        <f>'1.27 GW Electrolyser H2 Prod. '!BI748</f>
        <v>2709759178.3584304</v>
      </c>
      <c r="BK20" s="1913">
        <f>'1.27 GW Electrolyser H2 Prod. '!BJ748</f>
        <v>2705119040.9531574</v>
      </c>
      <c r="BL20" s="1913">
        <f>'1.27 GW Electrolyser H2 Prod. '!BK748</f>
        <v>2700719598.0167232</v>
      </c>
      <c r="BM20" s="1913">
        <f>'1.27 GW Electrolyser H2 Prod. '!BL748</f>
        <v>2696550523.9791322</v>
      </c>
      <c r="BN20" s="1913">
        <f>'1.27 GW Electrolyser H2 Prod. '!BM748</f>
        <v>2692601680.0513849</v>
      </c>
      <c r="BO20" s="1917">
        <f>'1.27 GW Electrolyser H2 Prod. '!BN748</f>
        <v>2688863148.4523191</v>
      </c>
    </row>
    <row r="21" spans="1:67" x14ac:dyDescent="0.2">
      <c r="A21" s="4305"/>
      <c r="B21" s="4338"/>
      <c r="C21" s="4339"/>
      <c r="D21" s="4317"/>
      <c r="E21" s="427" t="str">
        <f t="shared" si="4"/>
        <v>High Price Range</v>
      </c>
      <c r="F21" s="1867">
        <f t="shared" ref="F21:F22" si="5">F18</f>
        <v>0.85</v>
      </c>
      <c r="G21" s="1917">
        <f>'1.27 GW Electrolyser H2 Prod. '!F749</f>
        <v>5161553115.9173384</v>
      </c>
      <c r="H21" s="1928">
        <f>'1.27 GW Electrolyser H2 Prod. '!G749</f>
        <v>184834855.63958299</v>
      </c>
      <c r="I21" s="1913">
        <f>'1.27 GW Electrolyser H2 Prod. '!H749</f>
        <v>948071666.48139775</v>
      </c>
      <c r="J21" s="1913">
        <f>'1.27 GW Electrolyser H2 Prod. '!I749</f>
        <v>1543913845.1152921</v>
      </c>
      <c r="K21" s="1913">
        <f>'1.27 GW Electrolyser H2 Prod. '!J749</f>
        <v>2028987933.6676722</v>
      </c>
      <c r="L21" s="1913">
        <f>'1.27 GW Electrolyser H2 Prod. '!K749</f>
        <v>2433321263.6309466</v>
      </c>
      <c r="M21" s="1913">
        <f>'1.27 GW Electrolyser H2 Prod. '!L749</f>
        <v>2775521637.6462698</v>
      </c>
      <c r="N21" s="1913">
        <f>'1.27 GW Electrolyser H2 Prod. '!M749</f>
        <v>3068232756.5776138</v>
      </c>
      <c r="O21" s="1913">
        <f>'1.27 GW Electrolyser H2 Prod. '!N749</f>
        <v>3320581644.1344047</v>
      </c>
      <c r="P21" s="1913">
        <f>'1.27 GW Electrolyser H2 Prod. '!O749</f>
        <v>3539442526.5884647</v>
      </c>
      <c r="Q21" s="1913">
        <f>'1.27 GW Electrolyser H2 Prod. '!P749</f>
        <v>3730156973.9170198</v>
      </c>
      <c r="R21" s="1913">
        <f>'1.27 GW Electrolyser H2 Prod. '!Q749</f>
        <v>3896975282.2833157</v>
      </c>
      <c r="S21" s="1913">
        <f>'1.27 GW Electrolyser H2 Prod. '!R749</f>
        <v>4043342687.6679287</v>
      </c>
      <c r="T21" s="1913">
        <f>'1.27 GW Electrolyser H2 Prod. '!S749</f>
        <v>4172093472.4969378</v>
      </c>
      <c r="U21" s="1913">
        <f>'1.27 GW Electrolyser H2 Prod. '!T749</f>
        <v>4285587497.4552374</v>
      </c>
      <c r="V21" s="1913">
        <f>'1.27 GW Electrolyser H2 Prod. '!U749</f>
        <v>4385809180.3344851</v>
      </c>
      <c r="W21" s="1913">
        <f>'1.27 GW Electrolyser H2 Prod. '!V749</f>
        <v>4474441092.8852358</v>
      </c>
      <c r="X21" s="1913">
        <f>'1.27 GW Electrolyser H2 Prod. '!W749</f>
        <v>4552919874.9251108</v>
      </c>
      <c r="Y21" s="1913">
        <f>'1.27 GW Electrolyser H2 Prod. '!X749</f>
        <v>4622479504.8722668</v>
      </c>
      <c r="Z21" s="1913">
        <f>'1.27 GW Electrolyser H2 Prod. '!Y749</f>
        <v>4684185323.4224482</v>
      </c>
      <c r="AA21" s="1913">
        <f>'1.27 GW Electrolyser H2 Prod. '!Z749</f>
        <v>4738961159.6518955</v>
      </c>
      <c r="AB21" s="1913">
        <f>'1.27 GW Electrolyser H2 Prod. '!AA749</f>
        <v>4787611221.6524868</v>
      </c>
      <c r="AC21" s="1913">
        <f>'1.27 GW Electrolyser H2 Prod. '!AB749</f>
        <v>4830837951.5421534</v>
      </c>
      <c r="AD21" s="1913">
        <f>'1.27 GW Electrolyser H2 Prod. '!AC749</f>
        <v>4869256726.709981</v>
      </c>
      <c r="AE21" s="1913">
        <f>'1.27 GW Electrolyser H2 Prod. '!AD749</f>
        <v>4903408065.9967766</v>
      </c>
      <c r="AF21" s="1913">
        <f>'1.27 GW Electrolyser H2 Prod. '!AE749</f>
        <v>4933767840.0476389</v>
      </c>
      <c r="AG21" s="1913">
        <f>'1.27 GW Electrolyser H2 Prod. '!AF749</f>
        <v>4960755869.2429733</v>
      </c>
      <c r="AH21" s="1913">
        <f>'1.27 GW Electrolyser H2 Prod. '!AG749</f>
        <v>4984743207.2155361</v>
      </c>
      <c r="AI21" s="1913">
        <f>'1.27 GW Electrolyser H2 Prod. '!AH749</f>
        <v>5006058344.1347017</v>
      </c>
      <c r="AJ21" s="1913">
        <f>'1.27 GW Electrolyser H2 Prod. '!AI749</f>
        <v>5024992515.6357603</v>
      </c>
      <c r="AK21" s="1913">
        <f>'1.27 GW Electrolyser H2 Prod. '!AJ749</f>
        <v>5041804266.2934513</v>
      </c>
      <c r="AL21" s="1913">
        <f>'1.27 GW Electrolyser H2 Prod. '!AK749</f>
        <v>5056723387.9278021</v>
      </c>
      <c r="AM21" s="1913">
        <f>'1.27 GW Electrolyser H2 Prod. '!AL749</f>
        <v>5069954330.6748638</v>
      </c>
      <c r="AN21" s="1913">
        <f>'1.27 GW Electrolyser H2 Prod. '!AM749</f>
        <v>5081679167.1275444</v>
      </c>
      <c r="AO21" s="1913">
        <f>'1.27 GW Electrolyser H2 Prod. '!AN749</f>
        <v>5092060175.8344145</v>
      </c>
      <c r="AP21" s="1913">
        <f>'1.27 GW Electrolyser H2 Prod. '!AO749</f>
        <v>5101242099.2097187</v>
      </c>
      <c r="AQ21" s="1913">
        <f>'1.27 GW Electrolyser H2 Prod. '!AP749</f>
        <v>5109354121.8370991</v>
      </c>
      <c r="AR21" s="1913">
        <f>'1.27 GW Electrolyser H2 Prod. '!AQ749</f>
        <v>5116511607.7757416</v>
      </c>
      <c r="AS21" s="1913">
        <f>'1.27 GW Electrolyser H2 Prod. '!AR749</f>
        <v>5122817629.4447842</v>
      </c>
      <c r="AT21" s="1913">
        <f>'1.27 GW Electrolyser H2 Prod. '!AS749</f>
        <v>5128364315.6964712</v>
      </c>
      <c r="AU21" s="1913">
        <f>'1.27 GW Electrolyser H2 Prod. '!AT749</f>
        <v>5133234042.5788612</v>
      </c>
      <c r="AV21" s="1913">
        <f>'1.27 GW Electrolyser H2 Prod. '!AU749</f>
        <v>5137500486.8695021</v>
      </c>
      <c r="AW21" s="1913">
        <f>'1.27 GW Electrolyser H2 Prod. '!AV749</f>
        <v>5141229559.6024504</v>
      </c>
      <c r="AX21" s="1913">
        <f>'1.27 GW Electrolyser H2 Prod. '!AW749</f>
        <v>5144480234.4094143</v>
      </c>
      <c r="AY21" s="1913">
        <f>'1.27 GW Electrolyser H2 Prod. '!AX749</f>
        <v>5147305283.4696665</v>
      </c>
      <c r="AZ21" s="1913">
        <f>'1.27 GW Electrolyser H2 Prod. '!AY749</f>
        <v>5149751932.1470852</v>
      </c>
      <c r="BA21" s="1913">
        <f>'1.27 GW Electrolyser H2 Prod. '!AZ749</f>
        <v>5151862441.9332037</v>
      </c>
      <c r="BB21" s="1913">
        <f>'1.27 GW Electrolyser H2 Prod. '!BA749</f>
        <v>5153674630.0696526</v>
      </c>
      <c r="BC21" s="1913">
        <f>'1.27 GW Electrolyser H2 Prod. '!BB749</f>
        <v>5155222333.1567936</v>
      </c>
      <c r="BD21" s="1913">
        <f>'1.27 GW Electrolyser H2 Prod. '!BC749</f>
        <v>5156535821.1391497</v>
      </c>
      <c r="BE21" s="1913">
        <f>'1.27 GW Electrolyser H2 Prod. '!BD749</f>
        <v>5157642167.2687578</v>
      </c>
      <c r="BF21" s="1913">
        <f>'1.27 GW Electrolyser H2 Prod. '!BE749</f>
        <v>5158565578.9654551</v>
      </c>
      <c r="BG21" s="1913">
        <f>'1.27 GW Electrolyser H2 Prod. '!BF749</f>
        <v>5159327693.9020748</v>
      </c>
      <c r="BH21" s="1913">
        <f>'1.27 GW Electrolyser H2 Prod. '!BG749</f>
        <v>5159947845.1292067</v>
      </c>
      <c r="BI21" s="1913">
        <f>'1.27 GW Electrolyser H2 Prod. '!BH749</f>
        <v>5160443298.6072702</v>
      </c>
      <c r="BJ21" s="1913">
        <f>'1.27 GW Electrolyser H2 Prod. '!BI749</f>
        <v>5160829466.1236229</v>
      </c>
      <c r="BK21" s="1913">
        <f>'1.27 GW Electrolyser H2 Prod. '!BJ749</f>
        <v>5161120096.2314682</v>
      </c>
      <c r="BL21" s="1913">
        <f>'1.27 GW Electrolyser H2 Prod. '!BK749</f>
        <v>5161327445.5484877</v>
      </c>
      <c r="BM21" s="1913">
        <f>'1.27 GW Electrolyser H2 Prod. '!BL749</f>
        <v>5161462432.4908533</v>
      </c>
      <c r="BN21" s="1913">
        <f>'1.27 GW Electrolyser H2 Prod. '!BM749</f>
        <v>5161534775.2876253</v>
      </c>
      <c r="BO21" s="1917">
        <f>'1.27 GW Electrolyser H2 Prod. '!BN749</f>
        <v>5161553115.9173384</v>
      </c>
    </row>
    <row r="22" spans="1:67" x14ac:dyDescent="0.2">
      <c r="A22" s="4305"/>
      <c r="B22" s="4338"/>
      <c r="C22" s="4339"/>
      <c r="D22" s="4318"/>
      <c r="E22" s="44" t="str">
        <f t="shared" si="4"/>
        <v>High Price Range</v>
      </c>
      <c r="F22" s="309">
        <f t="shared" si="5"/>
        <v>0.9</v>
      </c>
      <c r="G22" s="1926">
        <f>'1.27 GW Electrolyser H2 Prod. '!F750</f>
        <v>8056568069.9833984</v>
      </c>
      <c r="H22" s="1928">
        <f>'1.27 GW Electrolyser H2 Prod. '!G750</f>
        <v>184834855.63958299</v>
      </c>
      <c r="I22" s="1913">
        <f>'1.27 GW Electrolyser H2 Prod. '!H750</f>
        <v>1029672873.9971358</v>
      </c>
      <c r="J22" s="1913">
        <f>'1.27 GW Electrolyser H2 Prod. '!I750</f>
        <v>1737323732.9211702</v>
      </c>
      <c r="K22" s="1913">
        <f>'1.27 GW Electrolyser H2 Prod. '!J750</f>
        <v>2347173358.2813711</v>
      </c>
      <c r="L22" s="1913">
        <f>'1.27 GW Electrolyser H2 Prod. '!K750</f>
        <v>2881225073.3228846</v>
      </c>
      <c r="M22" s="1913">
        <f>'1.27 GW Electrolyser H2 Prod. '!L750</f>
        <v>3353766185.9676313</v>
      </c>
      <c r="N22" s="1913">
        <f>'1.27 GW Electrolyser H2 Prod. '!M750</f>
        <v>3774933519.6906786</v>
      </c>
      <c r="O22" s="1913">
        <f>'1.27 GW Electrolyser H2 Prod. '!N750</f>
        <v>4152347625.14291</v>
      </c>
      <c r="P22" s="1913">
        <f>'1.27 GW Electrolyser H2 Prod. '!O750</f>
        <v>4491972988.2983971</v>
      </c>
      <c r="Q22" s="1913">
        <f>'1.27 GW Electrolyser H2 Prod. '!P750</f>
        <v>4798617014.7473049</v>
      </c>
      <c r="R22" s="1913">
        <f>'1.27 GW Electrolyser H2 Prod. '!Q750</f>
        <v>5076241201.1784105</v>
      </c>
      <c r="S22" s="1913">
        <f>'1.27 GW Electrolyser H2 Prod. '!R750</f>
        <v>5328166393.1919975</v>
      </c>
      <c r="T22" s="1913">
        <f>'1.27 GW Electrolyser H2 Prod. '!S750</f>
        <v>5557214392.7600489</v>
      </c>
      <c r="U22" s="1913">
        <f>'1.27 GW Electrolyser H2 Prod. '!T750</f>
        <v>5765809300.3097267</v>
      </c>
      <c r="V22" s="1913">
        <f>'1.27 GW Electrolyser H2 Prod. '!U750</f>
        <v>5956052283.0015192</v>
      </c>
      <c r="W22" s="1913">
        <f>'1.27 GW Electrolyser H2 Prod. '!V750</f>
        <v>6129778169.7854042</v>
      </c>
      <c r="X22" s="1913">
        <f>'1.27 GW Electrolyser H2 Prod. '!W750</f>
        <v>6288599235.2572861</v>
      </c>
      <c r="Y22" s="1913">
        <f>'1.27 GW Electrolyser H2 Prod. '!X750</f>
        <v>6433939712.662096</v>
      </c>
      <c r="Z22" s="1913">
        <f>'1.27 GW Electrolyser H2 Prod. '!Y750</f>
        <v>6567063443.2082767</v>
      </c>
      <c r="AA22" s="1913">
        <f>'1.27 GW Electrolyser H2 Prod. '!Z750</f>
        <v>6689096340.9967527</v>
      </c>
      <c r="AB22" s="1913">
        <f>'1.27 GW Electrolyser H2 Prod. '!AA750</f>
        <v>6801044872.0104876</v>
      </c>
      <c r="AC22" s="1913">
        <f>'1.27 GW Electrolyser H2 Prod. '!AB750</f>
        <v>6903811419.9224186</v>
      </c>
      <c r="AD22" s="1913">
        <f>'1.27 GW Electrolyser H2 Prod. '!AC750</f>
        <v>6998207185.9294815</v>
      </c>
      <c r="AE22" s="1913">
        <f>'1.27 GW Electrolyser H2 Prod. '!AD750</f>
        <v>7084963110.4679871</v>
      </c>
      <c r="AF22" s="1913">
        <f>'1.27 GW Electrolyser H2 Prod. '!AE750</f>
        <v>7164739190.0312386</v>
      </c>
      <c r="AG22" s="1913">
        <f>'1.27 GW Electrolyser H2 Prod. '!AF750</f>
        <v>7238132478.4808826</v>
      </c>
      <c r="AH22" s="1913">
        <f>'1.27 GW Electrolyser H2 Prod. '!AG750</f>
        <v>7305684000.0159864</v>
      </c>
      <c r="AI22" s="1913">
        <f>'1.27 GW Electrolyser H2 Prod. '!AH750</f>
        <v>7367884754.1330309</v>
      </c>
      <c r="AJ22" s="1913">
        <f>'1.27 GW Electrolyser H2 Prod. '!AI750</f>
        <v>7425180957.2181358</v>
      </c>
      <c r="AK22" s="1913">
        <f>'1.27 GW Electrolyser H2 Prod. '!AJ750</f>
        <v>7477978637.8914165</v>
      </c>
      <c r="AL22" s="1913">
        <f>'1.27 GW Electrolyser H2 Prod. '!AK750</f>
        <v>7526647681.7714195</v>
      </c>
      <c r="AM22" s="1913">
        <f>'1.27 GW Electrolyser H2 Prod. '!AL750</f>
        <v>7571525404.4383516</v>
      </c>
      <c r="AN22" s="1913">
        <f>'1.27 GW Electrolyser H2 Prod. '!AM750</f>
        <v>7612919717.9530249</v>
      </c>
      <c r="AO22" s="1913">
        <f>'1.27 GW Electrolyser H2 Prod. '!AN750</f>
        <v>7651111945.529253</v>
      </c>
      <c r="AP22" s="1913">
        <f>'1.27 GW Electrolyser H2 Prod. '!AO750</f>
        <v>7686359330.2622662</v>
      </c>
      <c r="AQ22" s="1913">
        <f>'1.27 GW Electrolyser H2 Prod. '!AP750</f>
        <v>7718897276.7351685</v>
      </c>
      <c r="AR22" s="1913">
        <f>'1.27 GW Electrolyser H2 Prod. '!AQ750</f>
        <v>7748941358.5185127</v>
      </c>
      <c r="AS22" s="1913">
        <f>'1.27 GW Electrolyser H2 Prod. '!AR750</f>
        <v>7776689119.7839184</v>
      </c>
      <c r="AT22" s="1913">
        <f>'1.27 GW Electrolyser H2 Prod. '!AS750</f>
        <v>7802321695.2697906</v>
      </c>
      <c r="AU22" s="1913">
        <f>'1.27 GW Electrolyser H2 Prod. '!AT750</f>
        <v>7826005269.5088902</v>
      </c>
      <c r="AV22" s="1913">
        <f>'1.27 GW Electrolyser H2 Prod. '!AU750</f>
        <v>7847892393.4308414</v>
      </c>
      <c r="AW22" s="1913">
        <f>'1.27 GW Electrolyser H2 Prod. '!AV750</f>
        <v>7868123174.0904484</v>
      </c>
      <c r="AX22" s="1913">
        <f>'1.27 GW Electrolyser H2 Prod. '!AW750</f>
        <v>7886826351.2678146</v>
      </c>
      <c r="AY22" s="1913">
        <f>'1.27 GW Electrolyser H2 Prod. '!AX750</f>
        <v>7904120272.9766827</v>
      </c>
      <c r="AZ22" s="1913">
        <f>'1.27 GW Electrolyser H2 Prod. '!AY750</f>
        <v>7920113780.4535179</v>
      </c>
      <c r="BA22" s="1913">
        <f>'1.27 GW Electrolyser H2 Prod. '!AZ750</f>
        <v>7934907011.9410534</v>
      </c>
      <c r="BB22" s="1913">
        <f>'1.27 GW Electrolyser H2 Prod. '!BA750</f>
        <v>7948592133.4936142</v>
      </c>
      <c r="BC22" s="1913">
        <f>'1.27 GW Electrolyser H2 Prod. '!BB750</f>
        <v>7961254004.0902939</v>
      </c>
      <c r="BD22" s="1913">
        <f>'1.27 GW Electrolyser H2 Prod. '!BC750</f>
        <v>7972970781.5240822</v>
      </c>
      <c r="BE22" s="1913">
        <f>'1.27 GW Electrolyser H2 Prod. '!BD750</f>
        <v>7983814474.8216686</v>
      </c>
      <c r="BF22" s="1913">
        <f>'1.27 GW Electrolyser H2 Prod. '!BE750</f>
        <v>7993851448.3247261</v>
      </c>
      <c r="BG22" s="1913">
        <f>'1.27 GW Electrolyser H2 Prod. '!BF750</f>
        <v>8003142882.0162506</v>
      </c>
      <c r="BH22" s="1913">
        <f>'1.27 GW Electrolyser H2 Prod. '!BG750</f>
        <v>8011745192.1942196</v>
      </c>
      <c r="BI22" s="1913">
        <f>'1.27 GW Electrolyser H2 Prod. '!BH750</f>
        <v>8019710416.1704464</v>
      </c>
      <c r="BJ22" s="1913">
        <f>'1.27 GW Electrolyser H2 Prod. '!BI750</f>
        <v>8027086564.2974319</v>
      </c>
      <c r="BK22" s="1913">
        <f>'1.27 GW Electrolyser H2 Prod. '!BJ750</f>
        <v>8033917942.2936954</v>
      </c>
      <c r="BL22" s="1913">
        <f>'1.27 GW Electrolyser H2 Prod. '!BK750</f>
        <v>8040245446.5431538</v>
      </c>
      <c r="BM22" s="1913">
        <f>'1.27 GW Electrolyser H2 Prod. '!BL750</f>
        <v>8046106834.7816525</v>
      </c>
      <c r="BN22" s="1913">
        <f>'1.27 GW Electrolyser H2 Prod. '!BM750</f>
        <v>8051536974.3499203</v>
      </c>
      <c r="BO22" s="1917">
        <f>'1.27 GW Electrolyser H2 Prod. '!BN750</f>
        <v>8056568069.9833984</v>
      </c>
    </row>
    <row r="23" spans="1:67" ht="15" customHeight="1" x14ac:dyDescent="0.2">
      <c r="A23" s="4305"/>
      <c r="B23" s="4338"/>
      <c r="C23" s="4339"/>
      <c r="D23" s="3722" t="s">
        <v>1599</v>
      </c>
      <c r="E23" s="427" t="str">
        <f>E17</f>
        <v>Low Price Range</v>
      </c>
      <c r="F23" s="951">
        <f>F5</f>
        <v>0.8</v>
      </c>
      <c r="G23" s="1921">
        <f>'1.27 GW Electrolyser H2 Prod. '!F752</f>
        <v>-7904771925.7066746</v>
      </c>
      <c r="H23" s="1931">
        <f>'1.27 GW Electrolyser H2 Prod. '!G752</f>
        <v>-1090377304.7178912</v>
      </c>
      <c r="I23" s="1919">
        <f>'1.27 GW Electrolyser H2 Prod. '!H752</f>
        <v>-1378719813.0654082</v>
      </c>
      <c r="J23" s="1919">
        <f>'1.27 GW Electrolyser H2 Prod. '!I752</f>
        <v>-1696004533.5325341</v>
      </c>
      <c r="K23" s="1919">
        <f>'1.27 GW Electrolyser H2 Prod. '!J752</f>
        <v>-2020906280.0761132</v>
      </c>
      <c r="L23" s="1919">
        <f>'1.27 GW Electrolyser H2 Prod. '!K752</f>
        <v>-2343518524.5373306</v>
      </c>
      <c r="M23" s="1919">
        <f>'1.27 GW Electrolyser H2 Prod. '!L752</f>
        <v>-2658609983.3928595</v>
      </c>
      <c r="N23" s="1919">
        <f>'1.27 GW Electrolyser H2 Prod. '!M752</f>
        <v>-2963270706.749372</v>
      </c>
      <c r="O23" s="1919">
        <f>'1.27 GW Electrolyser H2 Prod. '!N752</f>
        <v>-3255882889.592782</v>
      </c>
      <c r="P23" s="1919">
        <f>'1.27 GW Electrolyser H2 Prod. '!O752</f>
        <v>-3535602666.6382542</v>
      </c>
      <c r="Q23" s="1919">
        <f>'1.27 GW Electrolyser H2 Prod. '!P752</f>
        <v>-3802072611.5199723</v>
      </c>
      <c r="R23" s="1919">
        <f>'1.27 GW Electrolyser H2 Prod. '!Q752</f>
        <v>-4055250610.8278184</v>
      </c>
      <c r="S23" s="1919">
        <f>'1.27 GW Electrolyser H2 Prod. '!R752</f>
        <v>-4295302499.0184889</v>
      </c>
      <c r="T23" s="1919">
        <f>'1.27 GW Electrolyser H2 Prod. '!S752</f>
        <v>-4522531934.9656277</v>
      </c>
      <c r="U23" s="1919">
        <f>'1.27 GW Electrolyser H2 Prod. '!T752</f>
        <v>-4737333164.9496565</v>
      </c>
      <c r="V23" s="1919">
        <f>'1.27 GW Electrolyser H2 Prod. '!U752</f>
        <v>-4940158441.1902857</v>
      </c>
      <c r="W23" s="1919">
        <f>'1.27 GW Electrolyser H2 Prod. '!V752</f>
        <v>-5131495147.5042877</v>
      </c>
      <c r="X23" s="1919">
        <f>'1.27 GW Electrolyser H2 Prod. '!W752</f>
        <v>-5311849536.7173805</v>
      </c>
      <c r="Y23" s="1919">
        <f>'1.27 GW Electrolyser H2 Prod. '!X752</f>
        <v>-5481735077.3810949</v>
      </c>
      <c r="Z23" s="1919">
        <f>'1.27 GW Electrolyser H2 Prod. '!Y752</f>
        <v>-5641664076.5531588</v>
      </c>
      <c r="AA23" s="1919">
        <f>'1.27 GW Electrolyser H2 Prod. '!Z752</f>
        <v>-5792141668.6579123</v>
      </c>
      <c r="AB23" s="1919">
        <f>'1.27 GW Electrolyser H2 Prod. '!AA752</f>
        <v>-5933661535.8239479</v>
      </c>
      <c r="AC23" s="1919">
        <f>'1.27 GW Electrolyser H2 Prod. '!AB752</f>
        <v>-6066702908.7781181</v>
      </c>
      <c r="AD23" s="1919">
        <f>'1.27 GW Electrolyser H2 Prod. '!AC752</f>
        <v>-6191728522.6202021</v>
      </c>
      <c r="AE23" s="1919">
        <f>'1.27 GW Electrolyser H2 Prod. '!AD752</f>
        <v>-6309183288.890522</v>
      </c>
      <c r="AF23" s="1919">
        <f>'1.27 GW Electrolyser H2 Prod. '!AE752</f>
        <v>-6419493506.9666376</v>
      </c>
      <c r="AG23" s="1919">
        <f>'1.27 GW Electrolyser H2 Prod. '!AF752</f>
        <v>-6523066482.1184425</v>
      </c>
      <c r="AH23" s="1919">
        <f>'1.27 GW Electrolyser H2 Prod. '!AG752</f>
        <v>-6620290449.8377323</v>
      </c>
      <c r="AI23" s="1919">
        <f>'1.27 GW Electrolyser H2 Prod. '!AH752</f>
        <v>-6711534729.892087</v>
      </c>
      <c r="AJ23" s="1919">
        <f>'1.27 GW Electrolyser H2 Prod. '!AI752</f>
        <v>-6797150051.3471737</v>
      </c>
      <c r="AK23" s="1919">
        <f>'1.27 GW Electrolyser H2 Prod. '!AJ752</f>
        <v>-6877469003.2227125</v>
      </c>
      <c r="AL23" s="1919">
        <f>'1.27 GW Electrolyser H2 Prod. '!AK752</f>
        <v>-6952806575.662591</v>
      </c>
      <c r="AM23" s="1919">
        <f>'1.27 GW Electrolyser H2 Prod. '!AL752</f>
        <v>-7023460764.3385067</v>
      </c>
      <c r="AN23" s="1919">
        <f>'1.27 GW Electrolyser H2 Prod. '!AM752</f>
        <v>-7089713216.8651657</v>
      </c>
      <c r="AO23" s="1919">
        <f>'1.27 GW Electrolyser H2 Prod. '!AN752</f>
        <v>-7151829904.7179766</v>
      </c>
      <c r="AP23" s="1919">
        <f>'1.27 GW Electrolyser H2 Prod. '!AO752</f>
        <v>-7210061807.8304882</v>
      </c>
      <c r="AQ23" s="1919">
        <f>'1.27 GW Electrolyser H2 Prod. '!AP752</f>
        <v>-7264645601.9459915</v>
      </c>
      <c r="AR23" s="1919">
        <f>'1.27 GW Electrolyser H2 Prod. '!AQ752</f>
        <v>-7315804341.0838051</v>
      </c>
      <c r="AS23" s="1919">
        <f>'1.27 GW Electrolyser H2 Prod. '!AR752</f>
        <v>-7363748129.2905064</v>
      </c>
      <c r="AT23" s="1919">
        <f>'1.27 GW Electrolyser H2 Prod. '!AS752</f>
        <v>-7408674777.282547</v>
      </c>
      <c r="AU23" s="1919">
        <f>'1.27 GW Electrolyser H2 Prod. '!AT752</f>
        <v>-7450770440.7282963</v>
      </c>
      <c r="AV23" s="1919">
        <f>'1.27 GW Electrolyser H2 Prod. '!AU752</f>
        <v>-7490210237.8257971</v>
      </c>
      <c r="AW23" s="1919">
        <f>'1.27 GW Electrolyser H2 Prod. '!AV752</f>
        <v>-7527158844.5549631</v>
      </c>
      <c r="AX23" s="1919">
        <f>'1.27 GW Electrolyser H2 Prod. '!AW752</f>
        <v>-7561771066.5569849</v>
      </c>
      <c r="AY23" s="1919">
        <f>'1.27 GW Electrolyser H2 Prod. '!AX752</f>
        <v>-7594192387.0488167</v>
      </c>
      <c r="AZ23" s="1931">
        <f>'1.27 GW Electrolyser H2 Prod. '!AY752</f>
        <v>-7624559490.5400133</v>
      </c>
      <c r="BA23" s="1919">
        <f>'1.27 GW Electrolyser H2 Prod. '!AZ752</f>
        <v>-7653000762.4015837</v>
      </c>
      <c r="BB23" s="1919">
        <f>'1.27 GW Electrolyser H2 Prod. '!BA752</f>
        <v>-7679636764.5566273</v>
      </c>
      <c r="BC23" s="1919">
        <f>'1.27 GW Electrolyser H2 Prod. '!BB752</f>
        <v>-7704580687.7324028</v>
      </c>
      <c r="BD23" s="1919">
        <f>'1.27 GW Electrolyser H2 Prod. '!BC752</f>
        <v>-7727938780.8426142</v>
      </c>
      <c r="BE23" s="1919">
        <f>'1.27 GW Electrolyser H2 Prod. '!BD752</f>
        <v>-7749810758.1649818</v>
      </c>
      <c r="BF23" s="1919">
        <f>'1.27 GW Electrolyser H2 Prod. '!BE752</f>
        <v>-7770290185.0487556</v>
      </c>
      <c r="BG23" s="1919">
        <f>'1.27 GW Electrolyser H2 Prod. '!BF752</f>
        <v>-7789464842.9350691</v>
      </c>
      <c r="BH23" s="1919">
        <f>'1.27 GW Electrolyser H2 Prod. '!BG752</f>
        <v>-7807417074.5037918</v>
      </c>
      <c r="BI23" s="1919">
        <f>'1.27 GW Electrolyser H2 Prod. '!BH752</f>
        <v>-7824224109.7775564</v>
      </c>
      <c r="BJ23" s="1919">
        <f>'1.27 GW Electrolyser H2 Prod. '!BI752</f>
        <v>-7839958374.0194607</v>
      </c>
      <c r="BK23" s="1919">
        <f>'1.27 GW Electrolyser H2 Prod. '!BJ752</f>
        <v>-7854687778.2579412</v>
      </c>
      <c r="BL23" s="1919">
        <f>'1.27 GW Electrolyser H2 Prod. '!BK752</f>
        <v>-7868475993.2624092</v>
      </c>
      <c r="BM23" s="1919">
        <f>'1.27 GW Electrolyser H2 Prod. '!BL752</f>
        <v>-7881382707.7778502</v>
      </c>
      <c r="BN23" s="1919">
        <f>'1.27 GW Electrolyser H2 Prod. '!BM752</f>
        <v>-7893463871.8070831</v>
      </c>
      <c r="BO23" s="1921">
        <f>'1.27 GW Electrolyser H2 Prod. '!BN752</f>
        <v>-7904771925.7066746</v>
      </c>
    </row>
    <row r="24" spans="1:67" x14ac:dyDescent="0.2">
      <c r="A24" s="4305"/>
      <c r="B24" s="4338"/>
      <c r="C24" s="4339"/>
      <c r="D24" s="4320"/>
      <c r="E24" s="427" t="str">
        <f t="shared" ref="E24:E28" si="6">E18</f>
        <v>Low Price Range</v>
      </c>
      <c r="F24" s="1867">
        <f>F6</f>
        <v>0.85</v>
      </c>
      <c r="G24" s="1917">
        <f>'1.27 GW Electrolyser H2 Prod. '!F753</f>
        <v>-7114090476.5441713</v>
      </c>
      <c r="H24" s="1928">
        <f>'1.27 GW Electrolyser H2 Prod. '!G753</f>
        <v>-1090377304.7178912</v>
      </c>
      <c r="I24" s="1913">
        <f>'1.27 GW Electrolyser H2 Prod. '!H753</f>
        <v>-1352626545.465791</v>
      </c>
      <c r="J24" s="1913">
        <f>'1.27 GW Electrolyser H2 Prod. '!I753</f>
        <v>-1635368475.3851318</v>
      </c>
      <c r="K24" s="1913">
        <f>'1.27 GW Electrolyser H2 Prod. '!J753</f>
        <v>-1922651223.7927942</v>
      </c>
      <c r="L24" s="1913">
        <f>'1.27 GW Electrolyser H2 Prod. '!K753</f>
        <v>-2206887807.3526664</v>
      </c>
      <c r="M24" s="1913">
        <f>'1.27 GW Electrolyser H2 Prod. '!L753</f>
        <v>-2484011363.8286629</v>
      </c>
      <c r="N24" s="1913">
        <f>'1.27 GW Electrolyser H2 Prod. '!M753</f>
        <v>-2751739270.3381767</v>
      </c>
      <c r="O24" s="1913">
        <f>'1.27 GW Electrolyser H2 Prod. '!N753</f>
        <v>-3008798558.0319414</v>
      </c>
      <c r="P24" s="1913">
        <f>'1.27 GW Electrolyser H2 Prod. '!O753</f>
        <v>-3254529260.7594109</v>
      </c>
      <c r="Q24" s="1913">
        <f>'1.27 GW Electrolyser H2 Prod. '!P753</f>
        <v>-3488661143.7264276</v>
      </c>
      <c r="R24" s="1924">
        <f>'1.27 GW Electrolyser H2 Prod. '!Q753</f>
        <v>-3711179112.5594416</v>
      </c>
      <c r="S24" s="1925">
        <f>'1.27 GW Electrolyser H2 Prod. '!R753</f>
        <v>-3922237812.813499</v>
      </c>
      <c r="T24" s="1925">
        <f>'1.27 GW Electrolyser H2 Prod. '!S753</f>
        <v>-4122105282.7834764</v>
      </c>
      <c r="U24" s="1925">
        <f>'1.27 GW Electrolyser H2 Prod. '!T753</f>
        <v>-4311124643.4654789</v>
      </c>
      <c r="V24" s="1925">
        <f>'1.27 GW Electrolyser H2 Prod. '!U753</f>
        <v>-4489687447.7239304</v>
      </c>
      <c r="W24" s="1925">
        <f>'1.27 GW Electrolyser H2 Prod. '!V753</f>
        <v>-4658214819.5728998</v>
      </c>
      <c r="X24" s="1925">
        <f>'1.27 GW Electrolyser H2 Prod. '!W753</f>
        <v>-4817143942.896699</v>
      </c>
      <c r="Y24" s="1925">
        <f>'1.27 GW Electrolyser H2 Prod. '!X753</f>
        <v>-4966918308.1494236</v>
      </c>
      <c r="Z24" s="1913">
        <f>'1.27 GW Electrolyser H2 Prod. '!Y753</f>
        <v>-5107980649.4746637</v>
      </c>
      <c r="AA24" s="1925">
        <f>'1.27 GW Electrolyser H2 Prod. '!Z753</f>
        <v>-5240767838.4074564</v>
      </c>
      <c r="AB24" s="1924">
        <f>'1.27 GW Electrolyser H2 Prod. '!AA753</f>
        <v>-5365707218.9217253</v>
      </c>
      <c r="AC24" s="1924">
        <f>'1.27 GW Electrolyser H2 Prod. '!AB753</f>
        <v>-5483214015.3423367</v>
      </c>
      <c r="AD24" s="1924">
        <f>'1.27 GW Electrolyser H2 Prod. '!AC753</f>
        <v>-5593689545.3301878</v>
      </c>
      <c r="AE24" s="1913">
        <f>'1.27 GW Electrolyser H2 Prod. '!AD753</f>
        <v>-5697520040.5809641</v>
      </c>
      <c r="AF24" s="1913">
        <f>'1.27 GW Electrolyser H2 Prod. '!AE753</f>
        <v>-5795075928.0035315</v>
      </c>
      <c r="AG24" s="1913">
        <f>'1.27 GW Electrolyser H2 Prod. '!AF753</f>
        <v>-5886711460.3730745</v>
      </c>
      <c r="AH24" s="1913">
        <f>'1.27 GW Electrolyser H2 Prod. '!AG753</f>
        <v>-5972764612.0051699</v>
      </c>
      <c r="AI24" s="1913">
        <f>'1.27 GW Electrolyser H2 Prod. '!AH753</f>
        <v>-6053557174.6992912</v>
      </c>
      <c r="AJ24" s="1913">
        <f>'1.27 GW Electrolyser H2 Prod. '!AI753</f>
        <v>-6129395003.9849548</v>
      </c>
      <c r="AK24" s="1913">
        <f>'1.27 GW Electrolyser H2 Prod. '!AJ753</f>
        <v>-6200568376.9102945</v>
      </c>
      <c r="AL24" s="1928">
        <f>'1.27 GW Electrolyser H2 Prod. '!AK753</f>
        <v>-6267352431.1841192</v>
      </c>
      <c r="AM24" s="1928">
        <f>'1.27 GW Electrolyser H2 Prod. '!AL753</f>
        <v>-6330007662.0910978</v>
      </c>
      <c r="AN24" s="1913">
        <f>'1.27 GW Electrolyser H2 Prod. '!AM753</f>
        <v>-6388780458.7316837</v>
      </c>
      <c r="AO24" s="1913">
        <f>'1.27 GW Electrolyser H2 Prod. '!AN753</f>
        <v>-6443903665.1488733</v>
      </c>
      <c r="AP24" s="1913">
        <f>'1.27 GW Electrolyser H2 Prod. '!AO753</f>
        <v>-6495597155.0553923</v>
      </c>
      <c r="AQ24" s="1913">
        <f>'1.27 GW Electrolyser H2 Prod. '!AP753</f>
        <v>-6544068411.3631725</v>
      </c>
      <c r="AR24" s="1925">
        <f>'1.27 GW Electrolyser H2 Prod. '!AQ753</f>
        <v>-6589513103.6896124</v>
      </c>
      <c r="AS24" s="1928">
        <f>'1.27 GW Electrolyser H2 Prod. '!AR753</f>
        <v>-6632115658.5839825</v>
      </c>
      <c r="AT24" s="1928">
        <f>'1.27 GW Electrolyser H2 Prod. '!AS753</f>
        <v>-6672049818.4684763</v>
      </c>
      <c r="AU24" s="1928">
        <f>'1.27 GW Electrolyser H2 Prod. '!AT753</f>
        <v>-6709479186.2878027</v>
      </c>
      <c r="AV24" s="1928">
        <f>'1.27 GW Electrolyser H2 Prod. '!AU753</f>
        <v>-6744557753.6604567</v>
      </c>
      <c r="AW24" s="1928">
        <f>'1.27 GW Electrolyser H2 Prod. '!AV753</f>
        <v>-6777430410.9640532</v>
      </c>
      <c r="AX24" s="1913">
        <f>'1.27 GW Electrolyser H2 Prod. '!AW753</f>
        <v>-6808233438.2980232</v>
      </c>
      <c r="AY24" s="1913">
        <f>'1.27 GW Electrolyser H2 Prod. '!AX753</f>
        <v>-6837094976.6745834</v>
      </c>
      <c r="AZ24" s="1913">
        <f>'1.27 GW Electrolyser H2 Prod. '!AY753</f>
        <v>-6864135479.1131182</v>
      </c>
      <c r="BA24" s="1913">
        <f>'1.27 GW Electrolyser H2 Prod. '!AZ753</f>
        <v>-6889468141.5698624</v>
      </c>
      <c r="BB24" s="1913">
        <f>'1.27 GW Electrolyser H2 Prod. '!BA753</f>
        <v>-6913199313.8368196</v>
      </c>
      <c r="BC24" s="1913">
        <f>'1.27 GW Electrolyser H2 Prod. '!BB753</f>
        <v>-6935428890.7014418</v>
      </c>
      <c r="BD24" s="1913">
        <f>'1.27 GW Electrolyser H2 Prod. '!BC753</f>
        <v>-6956250683.7801218</v>
      </c>
      <c r="BE24" s="1928">
        <f>'1.27 GW Electrolyser H2 Prod. '!BD753</f>
        <v>-6975752774.5307121</v>
      </c>
      <c r="BF24" s="1928">
        <f>'1.27 GW Electrolyser H2 Prod. '!BE753</f>
        <v>-6994017849.0175781</v>
      </c>
      <c r="BG24" s="1928">
        <f>'1.27 GW Electrolyser H2 Prod. '!BF753</f>
        <v>-7011123515.0516443</v>
      </c>
      <c r="BH24" s="1928">
        <f>'1.27 GW Electrolyser H2 Prod. '!BG753</f>
        <v>-7027142602.3611107</v>
      </c>
      <c r="BI24" s="1913">
        <f>'1.27 GW Electrolyser H2 Prod. '!BH753</f>
        <v>-7042143446.4690847</v>
      </c>
      <c r="BJ24" s="1928">
        <f>'1.27 GW Electrolyser H2 Prod. '!BI753</f>
        <v>-7056190156.9646673</v>
      </c>
      <c r="BK24" s="1913">
        <f>'1.27 GW Electrolyser H2 Prod. '!BJ753</f>
        <v>-7069342870.8561754</v>
      </c>
      <c r="BL24" s="1928">
        <f>'1.27 GW Electrolyser H2 Prod. '!BK753</f>
        <v>-7081657991.6907806</v>
      </c>
      <c r="BM24" s="1913">
        <f>'1.27 GW Electrolyser H2 Prod. '!BL753</f>
        <v>-7093188415.1152668</v>
      </c>
      <c r="BN24" s="1913">
        <f>'1.27 GW Electrolyser H2 Prod. '!BM753</f>
        <v>-7103983741.5390863</v>
      </c>
      <c r="BO24" s="1926">
        <f>'1.27 GW Electrolyser H2 Prod. '!BN753</f>
        <v>-7114090476.5441713</v>
      </c>
    </row>
    <row r="25" spans="1:67" x14ac:dyDescent="0.2">
      <c r="A25" s="4305"/>
      <c r="B25" s="4338"/>
      <c r="C25" s="4339"/>
      <c r="D25" s="4320"/>
      <c r="E25" s="44" t="str">
        <f t="shared" si="6"/>
        <v>Low Price Range</v>
      </c>
      <c r="F25" s="407">
        <f>F7</f>
        <v>0.9</v>
      </c>
      <c r="G25" s="1917">
        <f>'1.27 GW Electrolyser H2 Prod. '!F754</f>
        <v>-6188363980.5634527</v>
      </c>
      <c r="H25" s="1938">
        <f>'1.27 GW Electrolyser H2 Prod. '!G754</f>
        <v>-1090377304.7178912</v>
      </c>
      <c r="I25" s="1913">
        <f>'1.27 GW Electrolyser H2 Prod. '!H754</f>
        <v>-1326533277.8661737</v>
      </c>
      <c r="J25" s="1913">
        <f>'1.27 GW Electrolyser H2 Prod. '!I754</f>
        <v>-1573522626.3766179</v>
      </c>
      <c r="K25" s="1913">
        <f>'1.27 GW Electrolyser H2 Prod. '!J754</f>
        <v>-1820906437.367399</v>
      </c>
      <c r="L25" s="1913">
        <f>'1.27 GW Electrolyser H2 Prod. '!K754</f>
        <v>-2063663530.1515508</v>
      </c>
      <c r="M25" s="1913">
        <f>'1.27 GW Electrolyser H2 Prod. '!L754</f>
        <v>-2299108588.5301585</v>
      </c>
      <c r="N25" s="1913">
        <f>'1.27 GW Electrolyser H2 Prod. '!M754</f>
        <v>-2525760603.0346746</v>
      </c>
      <c r="O25" s="1913">
        <f>'1.27 GW Electrolyser H2 Prod. '!N754</f>
        <v>-2742828323.2345295</v>
      </c>
      <c r="P25" s="1913">
        <f>'1.27 GW Electrolyser H2 Prod. '!O754</f>
        <v>-2949942686.7262912</v>
      </c>
      <c r="Q25" s="1913">
        <f>'1.27 GW Electrolyser H2 Prod. '!P754</f>
        <v>-3147004266.1672845</v>
      </c>
      <c r="R25" s="1913">
        <f>'1.27 GW Electrolyser H2 Prod. '!Q754</f>
        <v>-3334090315.3513398</v>
      </c>
      <c r="S25" s="1913">
        <f>'1.27 GW Electrolyser H2 Prod. '!R754</f>
        <v>-3511395255.6110749</v>
      </c>
      <c r="T25" s="1913">
        <f>'1.27 GW Electrolyser H2 Prod. '!S754</f>
        <v>-3679191116.0625615</v>
      </c>
      <c r="U25" s="1913">
        <f>'1.27 GW Electrolyser H2 Prod. '!T754</f>
        <v>-3837800476.0354686</v>
      </c>
      <c r="V25" s="1913">
        <f>'1.27 GW Electrolyser H2 Prod. '!U754</f>
        <v>-3987577555.9500604</v>
      </c>
      <c r="W25" s="1913">
        <f>'1.27 GW Electrolyser H2 Prod. '!V754</f>
        <v>-4128894793.1897855</v>
      </c>
      <c r="X25" s="1913">
        <f>'1.27 GW Electrolyser H2 Prod. '!W754</f>
        <v>-4262133209.6603632</v>
      </c>
      <c r="Y25" s="1913">
        <f>'1.27 GW Electrolyser H2 Prod. '!X754</f>
        <v>-4387675458.8471947</v>
      </c>
      <c r="Z25" s="1913">
        <f>'1.27 GW Electrolyser H2 Prod. '!Y754</f>
        <v>-4505900801.2376089</v>
      </c>
      <c r="AA25" s="1913">
        <f>'1.27 GW Electrolyser H2 Prod. '!Z754</f>
        <v>-4617181488.5063772</v>
      </c>
      <c r="AB25" s="1913">
        <f>'1.27 GW Electrolyser H2 Prod. '!AA754</f>
        <v>-4721880189.4904137</v>
      </c>
      <c r="AC25" s="1913">
        <f>'1.27 GW Electrolyser H2 Prod. '!AB754</f>
        <v>-4820348194.0624132</v>
      </c>
      <c r="AD25" s="1913">
        <f>'1.27 GW Electrolyser H2 Prod. '!AC754</f>
        <v>-4912924202.1454229</v>
      </c>
      <c r="AE25" s="1913">
        <f>'1.27 GW Electrolyser H2 Prod. '!AD754</f>
        <v>-4999933555.1395121</v>
      </c>
      <c r="AF25" s="1913">
        <f>'1.27 GW Electrolyser H2 Prod. '!AE754</f>
        <v>-5081687802.8219986</v>
      </c>
      <c r="AG25" s="1913">
        <f>'1.27 GW Electrolyser H2 Prod. '!AF754</f>
        <v>-5158484524.7791004</v>
      </c>
      <c r="AH25" s="1913">
        <f>'1.27 GW Electrolyser H2 Prod. '!AG754</f>
        <v>-5230607344.568531</v>
      </c>
      <c r="AI25" s="1913">
        <f>'1.27 GW Electrolyser H2 Prod. '!AH754</f>
        <v>-5298326089.0803175</v>
      </c>
      <c r="AJ25" s="1913">
        <f>'1.27 GW Electrolyser H2 Prod. '!AI754</f>
        <v>-5361897056.3150187</v>
      </c>
      <c r="AK25" s="1913">
        <f>'1.27 GW Electrolyser H2 Prod. '!AJ754</f>
        <v>-5421563362.9811153</v>
      </c>
      <c r="AL25" s="1928">
        <f>'1.27 GW Electrolyser H2 Prod. '!AK754</f>
        <v>-5477555349.595252</v>
      </c>
      <c r="AM25" s="1913">
        <f>'1.27 GW Electrolyser H2 Prod. '!AL754</f>
        <v>-5530091025.6297607</v>
      </c>
      <c r="AN25" s="1928">
        <f>'1.27 GW Electrolyser H2 Prod. '!AM754</f>
        <v>-5579376541.0389996</v>
      </c>
      <c r="AO25" s="1913">
        <f>'1.27 GW Electrolyser H2 Prod. '!AN754</f>
        <v>-5625606673.4647322</v>
      </c>
      <c r="AP25" s="1928">
        <f>'1.27 GW Electrolyser H2 Prod. '!AO754</f>
        <v>-5668965322.7601843</v>
      </c>
      <c r="AQ25" s="1913">
        <f>'1.27 GW Electrolyser H2 Prod. '!AP754</f>
        <v>-5709626006.3243427</v>
      </c>
      <c r="AR25" s="1928">
        <f>'1.27 GW Electrolyser H2 Prod. '!AQ754</f>
        <v>-5747752350.2096167</v>
      </c>
      <c r="AS25" s="1913">
        <f>'1.27 GW Electrolyser H2 Prod. '!AR754</f>
        <v>-5783498572.1387997</v>
      </c>
      <c r="AT25" s="1928">
        <f>'1.27 GW Electrolyser H2 Prod. '!AS754</f>
        <v>-5817009953.5042038</v>
      </c>
      <c r="AU25" s="1928">
        <f>'1.27 GW Electrolyser H2 Prod. '!AT754</f>
        <v>-5848423298.1713934</v>
      </c>
      <c r="AV25" s="1928">
        <f>'1.27 GW Electrolyser H2 Prod. '!AU754</f>
        <v>-5877867376.5100679</v>
      </c>
      <c r="AW25" s="1913">
        <f>'1.27 GW Electrolyser H2 Prod. '!AV754</f>
        <v>-5905463353.5550051</v>
      </c>
      <c r="AX25" s="1913">
        <f>'1.27 GW Electrolyser H2 Prod. '!AW754</f>
        <v>-5931325200.584054</v>
      </c>
      <c r="AY25" s="1928">
        <f>'1.27 GW Electrolyser H2 Prod. '!AX754</f>
        <v>-5955560089.7065296</v>
      </c>
      <c r="AZ25" s="1913">
        <f>'1.27 GW Electrolyser H2 Prod. '!AY754</f>
        <v>-5978268771.2989178</v>
      </c>
      <c r="BA25" s="1913">
        <f>'1.27 GW Electrolyser H2 Prod. '!AZ754</f>
        <v>-5999545934.317338</v>
      </c>
      <c r="BB25" s="1913">
        <f>'1.27 GW Electrolyser H2 Prod. '!BA754</f>
        <v>-6019480549.6674232</v>
      </c>
      <c r="BC25" s="1913">
        <f>'1.27 GW Electrolyser H2 Prod. '!BB754</f>
        <v>-6038156196.9297495</v>
      </c>
      <c r="BD25" s="1928">
        <f>'1.27 GW Electrolyser H2 Prod. '!BC754</f>
        <v>-6055651374.8291121</v>
      </c>
      <c r="BE25" s="1913">
        <f>'1.27 GW Electrolyser H2 Prod. '!BD754</f>
        <v>-6072039795.9037304</v>
      </c>
      <c r="BF25" s="1928">
        <f>'1.27 GW Electrolyser H2 Prod. '!BE754</f>
        <v>-6087390665.8801641</v>
      </c>
      <c r="BG25" s="1928">
        <f>'1.27 GW Electrolyser H2 Prod. '!BF754</f>
        <v>-6101768948.2946777</v>
      </c>
      <c r="BH25" s="1928">
        <f>'1.27 GW Electrolyser H2 Prod. '!BG754</f>
        <v>-6115235614.9247484</v>
      </c>
      <c r="BI25" s="1913">
        <f>'1.27 GW Electrolyser H2 Prod. '!BH754</f>
        <v>-6127847882.6078119</v>
      </c>
      <c r="BJ25" s="1928">
        <f>'1.27 GW Electrolyser H2 Prod. '!BI754</f>
        <v>-6139659437.0298252</v>
      </c>
      <c r="BK25" s="1913">
        <f>'1.27 GW Electrolyser H2 Prod. '!BJ754</f>
        <v>-6150720644.0656137</v>
      </c>
      <c r="BL25" s="1928">
        <f>'1.27 GW Electrolyser H2 Prod. '!BK754</f>
        <v>-6161078749.2473259</v>
      </c>
      <c r="BM25" s="1913">
        <f>'1.27 GW Electrolyser H2 Prod. '!BL754</f>
        <v>-6170778065.9277849</v>
      </c>
      <c r="BN25" s="1913">
        <f>'1.27 GW Electrolyser H2 Prod. '!BM754</f>
        <v>-6179860152.6930361</v>
      </c>
      <c r="BO25" s="1926">
        <f>'1.27 GW Electrolyser H2 Prod. '!BN754</f>
        <v>-6188363980.5634527</v>
      </c>
    </row>
    <row r="26" spans="1:67" x14ac:dyDescent="0.2">
      <c r="A26" s="4305"/>
      <c r="B26" s="4338"/>
      <c r="C26" s="4339"/>
      <c r="D26" s="4320"/>
      <c r="E26" s="427" t="str">
        <f t="shared" si="6"/>
        <v>High Price Range</v>
      </c>
      <c r="F26" s="1867">
        <f>F23</f>
        <v>0.8</v>
      </c>
      <c r="G26" s="1917">
        <f>'1.27 GW Electrolyser H2 Prod. '!F756</f>
        <v>1370218027.8093138</v>
      </c>
      <c r="H26" s="1938">
        <f>'1.27 GW Electrolyser H2 Prod. '!G756</f>
        <v>97270577.727425456</v>
      </c>
      <c r="I26" s="1913">
        <f>'1.27 GW Electrolyser H2 Prod. '!H756</f>
        <v>697055108.0378381</v>
      </c>
      <c r="J26" s="1913">
        <f>'1.27 GW Electrolyser H2 Prod. '!I756</f>
        <v>1108361341.9307446</v>
      </c>
      <c r="K26" s="1913">
        <f>'1.27 GW Electrolyser H2 Prod. '!J756</f>
        <v>1404271293.789465</v>
      </c>
      <c r="L26" s="1913">
        <f>'1.27 GW Electrolyser H2 Prod. '!K756</f>
        <v>1621740476.5227051</v>
      </c>
      <c r="M26" s="1913">
        <f>'1.27 GW Electrolyser H2 Prod. '!L756</f>
        <v>1782713719.2745886</v>
      </c>
      <c r="N26" s="1913">
        <f>'1.27 GW Electrolyser H2 Prod. '!M756</f>
        <v>1901511964.5043988</v>
      </c>
      <c r="O26" s="1913">
        <f>'1.27 GW Electrolyser H2 Prod. '!N756</f>
        <v>1988074615.2242856</v>
      </c>
      <c r="P26" s="1913">
        <f>'1.27 GW Electrolyser H2 Prod. '!O756</f>
        <v>2049602337.2008452</v>
      </c>
      <c r="Q26" s="1913">
        <f>'1.27 GW Electrolyser H2 Prod. '!P756</f>
        <v>2091476931.7863984</v>
      </c>
      <c r="R26" s="1913">
        <f>'1.27 GW Electrolyser H2 Prod. '!Q756</f>
        <v>2117815915.4380002</v>
      </c>
      <c r="S26" s="1913">
        <f>'1.27 GW Electrolyser H2 Prod. '!R756</f>
        <v>2131826433.4968433</v>
      </c>
      <c r="T26" s="1913">
        <f>'1.27 GW Electrolyser H2 Prod. '!S756</f>
        <v>2136041524.2277007</v>
      </c>
      <c r="U26" s="1913">
        <f>'1.27 GW Electrolyser H2 Prod. '!T756</f>
        <v>2132483703.2591977</v>
      </c>
      <c r="V26" s="1913">
        <f>'1.27 GW Electrolyser H2 Prod. '!U756</f>
        <v>2122781681.0564198</v>
      </c>
      <c r="W26" s="1913">
        <f>'1.27 GW Electrolyser H2 Prod. '!V756</f>
        <v>2108255756.0796924</v>
      </c>
      <c r="X26" s="1913">
        <f>'1.27 GW Electrolyser H2 Prod. '!W756</f>
        <v>2089981626.8656139</v>
      </c>
      <c r="Y26" s="1913">
        <f>'1.27 GW Electrolyser H2 Prod. '!X756</f>
        <v>2068838944.2646899</v>
      </c>
      <c r="Z26" s="1913">
        <f>'1.27 GW Electrolyser H2 Prod. '!Y756</f>
        <v>2045548828.4143252</v>
      </c>
      <c r="AA26" s="1913">
        <f>'1.27 GW Electrolyser H2 Prod. '!Z756</f>
        <v>2020703247.777729</v>
      </c>
      <c r="AB26" s="1913">
        <f>'1.27 GW Electrolyser H2 Prod. '!AA756</f>
        <v>1994788293.0206323</v>
      </c>
      <c r="AC26" s="1913">
        <f>'1.27 GW Electrolyser H2 Prod. '!AB756</f>
        <v>1968202800.9271984</v>
      </c>
      <c r="AD26" s="1913">
        <f>'1.27 GW Electrolyser H2 Prod. '!AC756</f>
        <v>1941273388.9399877</v>
      </c>
      <c r="AE26" s="1913">
        <f>'1.27 GW Electrolyser H2 Prod. '!AD756</f>
        <v>1914266685.8122673</v>
      </c>
      <c r="AF26" s="1913">
        <f>'1.27 GW Electrolyser H2 Prod. '!AE756</f>
        <v>1887399348.5776787</v>
      </c>
      <c r="AG26" s="1913">
        <f>'1.27 GW Electrolyser H2 Prod. '!AF756</f>
        <v>1860846315.1244001</v>
      </c>
      <c r="AH26" s="1913">
        <f>'1.27 GW Electrolyser H2 Prod. '!AG756</f>
        <v>1834747638.4471889</v>
      </c>
      <c r="AI26" s="1913">
        <f>'1.27 GW Electrolyser H2 Prod. '!AH756</f>
        <v>1809214172.0184278</v>
      </c>
      <c r="AJ26" s="1913">
        <f>'1.27 GW Electrolyser H2 Prod. '!AI756</f>
        <v>1784332318.1109886</v>
      </c>
      <c r="AK26" s="1913">
        <f>'1.27 GW Electrolyser H2 Prod. '!AJ756</f>
        <v>1760168007.1015668</v>
      </c>
      <c r="AL26" s="1913">
        <f>'1.27 GW Electrolyser H2 Prod. '!AK756</f>
        <v>1736770042.1239367</v>
      </c>
      <c r="AM26" s="1913">
        <f>'1.27 GW Electrolyser H2 Prod. '!AL756</f>
        <v>1714172917.3262391</v>
      </c>
      <c r="AN26" s="1913">
        <f>'1.27 GW Electrolyser H2 Prod. '!AM756</f>
        <v>1692399197.5422182</v>
      </c>
      <c r="AO26" s="1913">
        <f>'1.27 GW Electrolyser H2 Prod. '!AN756</f>
        <v>1671461531.0488663</v>
      </c>
      <c r="AP26" s="1913">
        <f>'1.27 GW Electrolyser H2 Prod. '!AO756</f>
        <v>1651364354.2469182</v>
      </c>
      <c r="AQ26" s="1913">
        <f>'1.27 GW Electrolyser H2 Prod. '!AP756</f>
        <v>1632105336.8178849</v>
      </c>
      <c r="AR26" s="1913">
        <f>'1.27 GW Electrolyser H2 Prod. '!AQ756</f>
        <v>1613676607.6193571</v>
      </c>
      <c r="AS26" s="1913">
        <f>'1.27 GW Electrolyser H2 Prod. '!AR756</f>
        <v>1596065794.8525991</v>
      </c>
      <c r="AT26" s="1928">
        <f>'1.27 GW Electrolyser H2 Prod. '!AS756</f>
        <v>1579256908.5466628</v>
      </c>
      <c r="AU26" s="1913">
        <f>'1.27 GW Electrolyser H2 Prod. '!AT756</f>
        <v>1563231088.8997927</v>
      </c>
      <c r="AV26" s="1913">
        <f>'1.27 GW Electrolyser H2 Prod. '!AU756</f>
        <v>1547967240.3062296</v>
      </c>
      <c r="AW26" s="1913">
        <f>'1.27 GW Electrolyser H2 Prod. '!AV756</f>
        <v>1533442567.8217058</v>
      </c>
      <c r="AX26" s="1913">
        <f>'1.27 GW Electrolyser H2 Prod. '!AW756</f>
        <v>1519633030.2634225</v>
      </c>
      <c r="AY26" s="1913">
        <f>'1.27 GW Electrolyser H2 Prod. '!AX756</f>
        <v>1506513722.0046334</v>
      </c>
      <c r="AZ26" s="1913">
        <f>'1.27 GW Electrolyser H2 Prod. '!AY756</f>
        <v>1494059193.7338243</v>
      </c>
      <c r="BA26" s="1913">
        <f>'1.27 GW Electrolyser H2 Prod. '!AZ756</f>
        <v>1482243720.9428992</v>
      </c>
      <c r="BB26" s="1913">
        <f>'1.27 GW Electrolyser H2 Prod. '!BA756</f>
        <v>1471041527.6383491</v>
      </c>
      <c r="BC26" s="1913">
        <f>'1.27 GW Electrolyser H2 Prod. '!BB756</f>
        <v>1460426971.694232</v>
      </c>
      <c r="BD26" s="1913">
        <f>'1.27 GW Electrolyser H2 Prod. '!BC756</f>
        <v>1450374697.3533525</v>
      </c>
      <c r="BE26" s="1913">
        <f>'1.27 GW Electrolyser H2 Prod. '!BD756</f>
        <v>1440859759.6066909</v>
      </c>
      <c r="BF26" s="1913">
        <f>'1.27 GW Electrolyser H2 Prod. '!BE756</f>
        <v>1431857724.5190272</v>
      </c>
      <c r="BG26" s="1913">
        <f>'1.27 GW Electrolyser H2 Prod. '!BF756</f>
        <v>1423344749.0027747</v>
      </c>
      <c r="BH26" s="1913">
        <f>'1.27 GW Electrolyser H2 Prod. '!BG756</f>
        <v>1415297643.0573196</v>
      </c>
      <c r="BI26" s="1913">
        <f>'1.27 GW Electrolyser H2 Prod. '!BH756</f>
        <v>1407693917.0752783</v>
      </c>
      <c r="BJ26" s="1913">
        <f>'1.27 GW Electrolyser H2 Prod. '!BI756</f>
        <v>1400511816.4595561</v>
      </c>
      <c r="BK26" s="1913">
        <f>'1.27 GW Electrolyser H2 Prod. '!BJ756</f>
        <v>1393730345.4873691</v>
      </c>
      <c r="BL26" s="1913">
        <f>'1.27 GW Electrolyser H2 Prod. '!BK756</f>
        <v>1387329282.092051</v>
      </c>
      <c r="BM26" s="1913">
        <f>'1.27 GW Electrolyser H2 Prod. '!BL756</f>
        <v>1381289185.0044651</v>
      </c>
      <c r="BN26" s="1913">
        <f>'1.27 GW Electrolyser H2 Prod. '!BM756</f>
        <v>1375591394.4979234</v>
      </c>
      <c r="BO26" s="1917">
        <f>'1.27 GW Electrolyser H2 Prod. '!BN756</f>
        <v>1370218027.8093138</v>
      </c>
    </row>
    <row r="27" spans="1:67" x14ac:dyDescent="0.2">
      <c r="A27" s="4305"/>
      <c r="B27" s="4338"/>
      <c r="C27" s="4339"/>
      <c r="D27" s="4320"/>
      <c r="E27" s="427" t="str">
        <f t="shared" si="6"/>
        <v>High Price Range</v>
      </c>
      <c r="F27" s="1867">
        <f t="shared" ref="F27:F28" si="7">F24</f>
        <v>0.85</v>
      </c>
      <c r="G27" s="1917">
        <f>'1.27 GW Electrolyser H2 Prod. '!F757</f>
        <v>3842907995.2743349</v>
      </c>
      <c r="H27" s="1928">
        <f>'1.27 GW Electrolyser H2 Prod. '!G757</f>
        <v>97270577.727425456</v>
      </c>
      <c r="I27" s="1913">
        <f>'1.27 GW Electrolyser H2 Prod. '!H757</f>
        <v>778656315.55357563</v>
      </c>
      <c r="J27" s="1913">
        <f>'1.27 GW Electrolyser H2 Prod. '!I757</f>
        <v>1297987863.2137699</v>
      </c>
      <c r="K27" s="1913">
        <f>'1.27 GW Electrolyser H2 Prod. '!J757</f>
        <v>1711543321.2055779</v>
      </c>
      <c r="L27" s="1913">
        <f>'1.27 GW Electrolyser H2 Prod. '!K757</f>
        <v>2049024313.7594562</v>
      </c>
      <c r="M27" s="1913">
        <f>'1.27 GW Electrolyser H2 Prod. '!L757</f>
        <v>2328734187.2986193</v>
      </c>
      <c r="N27" s="1913">
        <f>'1.27 GW Electrolyser H2 Prod. '!M757</f>
        <v>2563032050.9708867</v>
      </c>
      <c r="O27" s="1913">
        <f>'1.27 GW Electrolyser H2 Prod. '!N757</f>
        <v>2760778905.1952071</v>
      </c>
      <c r="P27" s="1913">
        <f>'1.27 GW Electrolyser H2 Prod. '!O757</f>
        <v>2928600309.8660645</v>
      </c>
      <c r="Q27" s="1913">
        <f>'1.27 GW Electrolyser H2 Prod. '!P757</f>
        <v>3071605393.0301003</v>
      </c>
      <c r="R27" s="1913">
        <f>'1.27 GW Electrolyser H2 Prod. '!Q757</f>
        <v>3193827174.7890687</v>
      </c>
      <c r="S27" s="1913">
        <f>'1.27 GW Electrolyser H2 Prod. '!R757</f>
        <v>3298507791.4212723</v>
      </c>
      <c r="T27" s="1913">
        <f>'1.27 GW Electrolyser H2 Prod. '!S757</f>
        <v>3388291677.0612645</v>
      </c>
      <c r="U27" s="1913">
        <f>'1.27 GW Electrolyser H2 Prod. '!T757</f>
        <v>3465361230.9137344</v>
      </c>
      <c r="V27" s="1913">
        <f>'1.27 GW Electrolyser H2 Prod. '!U757</f>
        <v>3531534987.913538</v>
      </c>
      <c r="W27" s="1913">
        <f>'1.27 GW Electrolyser H2 Prod. '!V757</f>
        <v>3588340460.12082</v>
      </c>
      <c r="X27" s="1913">
        <f>'1.27 GW Electrolyser H2 Prod. '!W757</f>
        <v>3637069344.662591</v>
      </c>
      <c r="Y27" s="1913">
        <f>'1.27 GW Electrolyser H2 Prod. '!X757</f>
        <v>3678820134.174057</v>
      </c>
      <c r="Z27" s="1913">
        <f>'1.27 GW Electrolyser H2 Prod. '!Y757</f>
        <v>3714531523.451766</v>
      </c>
      <c r="AA27" s="1913">
        <f>'1.27 GW Electrolyser H2 Prod. '!Z757</f>
        <v>3745008958.7908859</v>
      </c>
      <c r="AB27" s="1913">
        <f>'1.27 GW Electrolyser H2 Prod. '!AA757</f>
        <v>3770945989.4862537</v>
      </c>
      <c r="AC27" s="1913">
        <f>'1.27 GW Electrolyser H2 Prod. '!AB757</f>
        <v>3792941618.8849649</v>
      </c>
      <c r="AD27" s="1913">
        <f>'1.27 GW Electrolyser H2 Prod. '!AC757</f>
        <v>3811514534.5547991</v>
      </c>
      <c r="AE27" s="1913">
        <f>'1.27 GW Electrolyser H2 Prod. '!AD757</f>
        <v>3827114874.1238956</v>
      </c>
      <c r="AF27" s="1913">
        <f>'1.27 GW Electrolyser H2 Prod. '!AE757</f>
        <v>3840134024.0228615</v>
      </c>
      <c r="AG27" s="1913">
        <f>'1.27 GW Electrolyser H2 Prod. '!AF757</f>
        <v>3850912832.6611786</v>
      </c>
      <c r="AH27" s="1913">
        <f>'1.27 GW Electrolyser H2 Prod. '!AG757</f>
        <v>3859748534.2932892</v>
      </c>
      <c r="AI27" s="1913">
        <f>'1.27 GW Electrolyser H2 Prod. '!AH757</f>
        <v>3866900616.1176214</v>
      </c>
      <c r="AJ27" s="1913">
        <f>'1.27 GW Electrolyser H2 Prod. '!AI757</f>
        <v>3872595812.9553461</v>
      </c>
      <c r="AK27" s="1913">
        <f>'1.27 GW Electrolyser H2 Prod. '!AJ757</f>
        <v>3877032376.9769068</v>
      </c>
      <c r="AL27" s="1913">
        <f>'1.27 GW Electrolyser H2 Prod. '!AK757</f>
        <v>3880383741.4266138</v>
      </c>
      <c r="AM27" s="1913">
        <f>'1.27 GW Electrolyser H2 Prod. '!AL757</f>
        <v>3882801675.027441</v>
      </c>
      <c r="AN27" s="1913">
        <f>'1.27 GW Electrolyser H2 Prod. '!AM757</f>
        <v>3884419006.2022781</v>
      </c>
      <c r="AO27" s="1913">
        <f>'1.27 GW Electrolyser H2 Prod. '!AN757</f>
        <v>3885351982.3069401</v>
      </c>
      <c r="AP27" s="1913">
        <f>'1.27 GW Electrolyser H2 Prod. '!AO757</f>
        <v>3885702317.906765</v>
      </c>
      <c r="AQ27" s="1913">
        <f>'1.27 GW Electrolyser H2 Prod. '!AP757</f>
        <v>3885558977.124649</v>
      </c>
      <c r="AR27" s="1913">
        <f>'1.27 GW Electrolyser H2 Prod. '!AQ757</f>
        <v>3884999727.7767925</v>
      </c>
      <c r="AS27" s="1913">
        <f>'1.27 GW Electrolyser H2 Prod. '!AR757</f>
        <v>3884092499.037816</v>
      </c>
      <c r="AT27" s="1913">
        <f>'1.27 GW Electrolyser H2 Prod. '!AS757</f>
        <v>3882896569.4659672</v>
      </c>
      <c r="AU27" s="1913">
        <f>'1.27 GW Electrolyser H2 Prod. '!AT757</f>
        <v>3881463608.1603441</v>
      </c>
      <c r="AV27" s="1913">
        <f>'1.27 GW Electrolyser H2 Prod. '!AU757</f>
        <v>3879838588.4502249</v>
      </c>
      <c r="AW27" s="1913">
        <f>'1.27 GW Electrolyser H2 Prod. '!AV757</f>
        <v>3878060590.7019987</v>
      </c>
      <c r="AX27" s="1913">
        <f>'1.27 GW Electrolyser H2 Prod. '!AW757</f>
        <v>3876163508.4691668</v>
      </c>
      <c r="AY27" s="1913">
        <f>'1.27 GW Electrolyser H2 Prod. '!AX757</f>
        <v>3874176670.2235708</v>
      </c>
      <c r="AZ27" s="1913">
        <f>'1.27 GW Electrolyser H2 Prod. '!AY757</f>
        <v>3872125387.2260504</v>
      </c>
      <c r="BA27" s="1913">
        <f>'1.27 GW Electrolyser H2 Prod. '!AZ757</f>
        <v>3870031436.6691723</v>
      </c>
      <c r="BB27" s="1913">
        <f>'1.27 GW Electrolyser H2 Prod. '!BA757</f>
        <v>3867913488.0108967</v>
      </c>
      <c r="BC27" s="1913">
        <f>'1.27 GW Electrolyser H2 Prod. '!BB757</f>
        <v>3865787479.3811522</v>
      </c>
      <c r="BD27" s="1913">
        <f>'1.27 GW Electrolyser H2 Prod. '!BC757</f>
        <v>3863666950.0547714</v>
      </c>
      <c r="BE27" s="1913">
        <f>'1.27 GW Electrolyser H2 Prod. '!BD757</f>
        <v>3861563334.2207069</v>
      </c>
      <c r="BF27" s="1913">
        <f>'1.27 GW Electrolyser H2 Prod. '!BE757</f>
        <v>3859486220.619524</v>
      </c>
      <c r="BG27" s="1913">
        <f>'1.27 GW Electrolyser H2 Prod. '!BF757</f>
        <v>3857443582.0527964</v>
      </c>
      <c r="BH27" s="1913">
        <f>'1.27 GW Electrolyser H2 Prod. '!BG757</f>
        <v>3855441978.2758665</v>
      </c>
      <c r="BI27" s="1913">
        <f>'1.27 GW Electrolyser H2 Prod. '!BH757</f>
        <v>3853486735.358283</v>
      </c>
      <c r="BJ27" s="1913">
        <f>'1.27 GW Electrolyser H2 Prod. '!BI757</f>
        <v>3851582104.2247505</v>
      </c>
      <c r="BK27" s="1913">
        <f>'1.27 GW Electrolyser H2 Prod. '!BJ757</f>
        <v>3849731400.7656822</v>
      </c>
      <c r="BL27" s="1913">
        <f>'1.27 GW Electrolyser H2 Prod. '!BK757</f>
        <v>3847937129.6238174</v>
      </c>
      <c r="BM27" s="1913">
        <f>'1.27 GW Electrolyser H2 Prod. '!BL757</f>
        <v>3846201093.5161886</v>
      </c>
      <c r="BN27" s="1913">
        <f>'1.27 GW Electrolyser H2 Prod. '!BM757</f>
        <v>3844524489.7341661</v>
      </c>
      <c r="BO27" s="1917">
        <f>'1.27 GW Electrolyser H2 Prod. '!BN757</f>
        <v>3842907995.2743349</v>
      </c>
    </row>
    <row r="28" spans="1:67" ht="16" thickBot="1" x14ac:dyDescent="0.25">
      <c r="A28" s="4305"/>
      <c r="B28" s="4340"/>
      <c r="C28" s="4341"/>
      <c r="D28" s="4324"/>
      <c r="E28" s="1910" t="str">
        <f t="shared" si="6"/>
        <v>High Price Range</v>
      </c>
      <c r="F28" s="1914">
        <f t="shared" si="7"/>
        <v>0.9</v>
      </c>
      <c r="G28" s="1918">
        <f>'1.27 GW Electrolyser H2 Prod. '!F758</f>
        <v>6737922949.3403959</v>
      </c>
      <c r="H28" s="1934">
        <f>'1.27 GW Electrolyser H2 Prod. '!G758</f>
        <v>97270577.727425456</v>
      </c>
      <c r="I28" s="1915">
        <f>'1.27 GW Electrolyser H2 Prod. '!H758</f>
        <v>860257523.06931412</v>
      </c>
      <c r="J28" s="1915">
        <f>'1.27 GW Electrolyser H2 Prod. '!I758</f>
        <v>1491397751.0196486</v>
      </c>
      <c r="K28" s="1915">
        <f>'1.27 GW Electrolyser H2 Prod. '!J758</f>
        <v>2029728745.8192768</v>
      </c>
      <c r="L28" s="1915">
        <f>'1.27 GW Electrolyser H2 Prod. '!K758</f>
        <v>2496928123.4513941</v>
      </c>
      <c r="M28" s="1915">
        <f>'1.27 GW Electrolyser H2 Prod. '!L758</f>
        <v>2906978735.6199803</v>
      </c>
      <c r="N28" s="1915">
        <f>'1.27 GW Electrolyser H2 Prod. '!M758</f>
        <v>3269732814.0839505</v>
      </c>
      <c r="O28" s="1915">
        <f>'1.27 GW Electrolyser H2 Prod. '!N758</f>
        <v>3592544886.2037125</v>
      </c>
      <c r="P28" s="1915">
        <f>'1.27 GW Electrolyser H2 Prod. '!O758</f>
        <v>3881130771.5759974</v>
      </c>
      <c r="Q28" s="1915">
        <f>'1.27 GW Electrolyser H2 Prod. '!P758</f>
        <v>4140065433.8603859</v>
      </c>
      <c r="R28" s="1915">
        <f>'1.27 GW Electrolyser H2 Prod. '!Q758</f>
        <v>4373093093.684164</v>
      </c>
      <c r="S28" s="1915">
        <f>'1.27 GW Electrolyser H2 Prod. '!R758</f>
        <v>4583331496.9453402</v>
      </c>
      <c r="T28" s="1915">
        <f>'1.27 GW Electrolyser H2 Prod. '!S758</f>
        <v>4773412597.3243752</v>
      </c>
      <c r="U28" s="1915">
        <f>'1.27 GW Electrolyser H2 Prod. '!T758</f>
        <v>4945583033.7682238</v>
      </c>
      <c r="V28" s="1915">
        <f>'1.27 GW Electrolyser H2 Prod. '!U758</f>
        <v>5101778090.5805721</v>
      </c>
      <c r="W28" s="1915">
        <f>'1.27 GW Electrolyser H2 Prod. '!V758</f>
        <v>5243677537.0209866</v>
      </c>
      <c r="X28" s="1915">
        <f>'1.27 GW Electrolyser H2 Prod. '!W758</f>
        <v>5372748704.9947653</v>
      </c>
      <c r="Y28" s="1915">
        <f>'1.27 GW Electrolyser H2 Prod. '!X758</f>
        <v>5490280341.9638844</v>
      </c>
      <c r="Z28" s="1915">
        <f>'1.27 GW Electrolyser H2 Prod. '!Y758</f>
        <v>5597409643.2375927</v>
      </c>
      <c r="AA28" s="1915">
        <f>'1.27 GW Electrolyser H2 Prod. '!Z758</f>
        <v>5695144140.1357422</v>
      </c>
      <c r="AB28" s="1915">
        <f>'1.27 GW Electrolyser H2 Prod. '!AA758</f>
        <v>5784379639.8442535</v>
      </c>
      <c r="AC28" s="1915">
        <f>'1.27 GW Electrolyser H2 Prod. '!AB758</f>
        <v>5865915087.2652302</v>
      </c>
      <c r="AD28" s="1915">
        <f>'1.27 GW Electrolyser H2 Prod. '!AC758</f>
        <v>5940464993.7742987</v>
      </c>
      <c r="AE28" s="1915">
        <f>'1.27 GW Electrolyser H2 Prod. '!AD758</f>
        <v>6008669918.5951042</v>
      </c>
      <c r="AF28" s="1915">
        <f>'1.27 GW Electrolyser H2 Prod. '!AE758</f>
        <v>6071105374.0064602</v>
      </c>
      <c r="AG28" s="1915">
        <f>'1.27 GW Electrolyser H2 Prod. '!AF758</f>
        <v>6128289441.899087</v>
      </c>
      <c r="AH28" s="1915">
        <f>'1.27 GW Electrolyser H2 Prod. '!AG758</f>
        <v>6180689327.0937386</v>
      </c>
      <c r="AI28" s="1915">
        <f>'1.27 GW Electrolyser H2 Prod. '!AH758</f>
        <v>6228727026.1159477</v>
      </c>
      <c r="AJ28" s="1915">
        <f>'1.27 GW Electrolyser H2 Prod. '!AI758</f>
        <v>6272784254.5377197</v>
      </c>
      <c r="AK28" s="1915">
        <f>'1.27 GW Electrolyser H2 Prod. '!AJ758</f>
        <v>6313206748.5748692</v>
      </c>
      <c r="AL28" s="1915">
        <f>'1.27 GW Electrolyser H2 Prod. '!AK758</f>
        <v>6350308035.2702284</v>
      </c>
      <c r="AM28" s="1915">
        <f>'1.27 GW Electrolyser H2 Prod. '!AL758</f>
        <v>6384372748.7909241</v>
      </c>
      <c r="AN28" s="1915">
        <f>'1.27 GW Electrolyser H2 Prod. '!AM758</f>
        <v>6415659557.0277557</v>
      </c>
      <c r="AO28" s="1915">
        <f>'1.27 GW Electrolyser H2 Prod. '!AN758</f>
        <v>6444403752.0017757</v>
      </c>
      <c r="AP28" s="1915">
        <f>'1.27 GW Electrolyser H2 Prod. '!AO758</f>
        <v>6470819548.9593086</v>
      </c>
      <c r="AQ28" s="1915">
        <f>'1.27 GW Electrolyser H2 Prod. '!AP758</f>
        <v>6495102132.0227137</v>
      </c>
      <c r="AR28" s="1915">
        <f>'1.27 GW Electrolyser H2 Prod. '!AQ758</f>
        <v>6517429478.519558</v>
      </c>
      <c r="AS28" s="1915">
        <f>'1.27 GW Electrolyser H2 Prod. '!AR758</f>
        <v>6537963989.3769436</v>
      </c>
      <c r="AT28" s="1915">
        <f>'1.27 GW Electrolyser H2 Prod. '!AS758</f>
        <v>6556853949.039279</v>
      </c>
      <c r="AU28" s="1915">
        <f>'1.27 GW Electrolyser H2 Prod. '!AT758</f>
        <v>6574234835.0903664</v>
      </c>
      <c r="AV28" s="1915">
        <f>'1.27 GW Electrolyser H2 Prod. '!AU758</f>
        <v>6590230495.0115576</v>
      </c>
      <c r="AW28" s="1915">
        <f>'1.27 GW Electrolyser H2 Prod. '!AV758</f>
        <v>6604954205.189991</v>
      </c>
      <c r="AX28" s="1915">
        <f>'1.27 GW Electrolyser H2 Prod. '!AW758</f>
        <v>6618509625.3275595</v>
      </c>
      <c r="AY28" s="1915">
        <f>'1.27 GW Electrolyser H2 Prod. '!AX758</f>
        <v>6630991659.7305794</v>
      </c>
      <c r="AZ28" s="1915">
        <f>'1.27 GW Electrolyser H2 Prod. '!AY758</f>
        <v>6642487235.5324755</v>
      </c>
      <c r="BA28" s="1915">
        <f>'1.27 GW Electrolyser H2 Prod. '!AZ758</f>
        <v>6653076006.6770153</v>
      </c>
      <c r="BB28" s="1915">
        <f>'1.27 GW Electrolyser H2 Prod. '!BA758</f>
        <v>6662830991.4348516</v>
      </c>
      <c r="BC28" s="1915">
        <f>'1.27 GW Electrolyser H2 Prod. '!BB758</f>
        <v>6671819150.3146448</v>
      </c>
      <c r="BD28" s="1915">
        <f>'1.27 GW Electrolyser H2 Prod. '!BC758</f>
        <v>6680101910.4396973</v>
      </c>
      <c r="BE28" s="1915">
        <f>'1.27 GW Electrolyser H2 Prod. '!BD758</f>
        <v>6687735641.773613</v>
      </c>
      <c r="BF28" s="1915">
        <f>'1.27 GW Electrolyser H2 Prod. '!BE758</f>
        <v>6694772089.9787912</v>
      </c>
      <c r="BG28" s="1915">
        <f>'1.27 GW Electrolyser H2 Prod. '!BF758</f>
        <v>6701258770.1669693</v>
      </c>
      <c r="BH28" s="1915">
        <f>'1.27 GW Electrolyser H2 Prod. '!BG758</f>
        <v>6707239325.3408747</v>
      </c>
      <c r="BI28" s="1915">
        <f>'1.27 GW Electrolyser H2 Prod. '!BH758</f>
        <v>6712753852.9214563</v>
      </c>
      <c r="BJ28" s="1915">
        <f>'1.27 GW Electrolyser H2 Prod. '!BI758</f>
        <v>6717839202.3985577</v>
      </c>
      <c r="BK28" s="1915">
        <f>'1.27 GW Electrolyser H2 Prod. '!BJ758</f>
        <v>6722529246.8279076</v>
      </c>
      <c r="BL28" s="1915">
        <f>'1.27 GW Electrolyser H2 Prod. '!BK758</f>
        <v>6726855130.6184816</v>
      </c>
      <c r="BM28" s="1915">
        <f>'1.27 GW Electrolyser H2 Prod. '!BL758</f>
        <v>6730845495.8069859</v>
      </c>
      <c r="BN28" s="1915">
        <f>'1.27 GW Electrolyser H2 Prod. '!BM758</f>
        <v>6734526688.7964602</v>
      </c>
      <c r="BO28" s="1918">
        <f>'1.27 GW Electrolyser H2 Prod. '!BN758</f>
        <v>6737922949.3403959</v>
      </c>
    </row>
    <row r="29" spans="1:67" ht="15" customHeight="1" x14ac:dyDescent="0.2">
      <c r="A29" s="4305"/>
      <c r="B29" s="4336" t="s">
        <v>1600</v>
      </c>
      <c r="C29" s="4337"/>
      <c r="D29" s="4342" t="s">
        <v>1596</v>
      </c>
      <c r="E29" s="427" t="str">
        <f>E5</f>
        <v>Low Price Range</v>
      </c>
      <c r="F29" s="1867">
        <f>F5</f>
        <v>0.8</v>
      </c>
      <c r="G29" s="1930">
        <f>'1.27 GW Electrolyser H2 Prod. '!F759</f>
        <v>-8214638289.4859858</v>
      </c>
      <c r="H29" s="1932">
        <f>'1.27 GW Electrolyser H2 Prod. '!G759</f>
        <v>-2656271778.4022141</v>
      </c>
      <c r="I29" s="1929">
        <f>'1.27 GW Electrolyser H2 Prod. '!H759</f>
        <v>-2861104540.7077818</v>
      </c>
      <c r="J29" s="1929">
        <f>'1.27 GW Electrolyser H2 Prod. '!I759</f>
        <v>-3100328178.6903787</v>
      </c>
      <c r="K29" s="1929">
        <f>'1.27 GW Electrolyser H2 Prod. '!J759</f>
        <v>-3352262003.674293</v>
      </c>
      <c r="L29" s="1929">
        <f>'1.27 GW Electrolyser H2 Prod. '!K759</f>
        <v>-3606667179.936161</v>
      </c>
      <c r="M29" s="1929">
        <f>'1.27 GW Electrolyser H2 Prod. '!L759</f>
        <v>-3858001798.0744061</v>
      </c>
      <c r="N29" s="1929">
        <f>'1.27 GW Electrolyser H2 Prod. '!M759</f>
        <v>-4103065549.3639126</v>
      </c>
      <c r="O29" s="1929">
        <f>'1.27 GW Electrolyser H2 Prod. '!N759</f>
        <v>-4339969214.6647854</v>
      </c>
      <c r="P29" s="1929">
        <f>'1.27 GW Electrolyser H2 Prod. '!O759</f>
        <v>-4567615223.2091007</v>
      </c>
      <c r="Q29" s="1929">
        <f>'1.27 GW Electrolyser H2 Prod. '!P759</f>
        <v>-4785408996.3753996</v>
      </c>
      <c r="R29" s="1929">
        <f>'1.27 GW Electrolyser H2 Prod. '!Q759</f>
        <v>-4993086741.696126</v>
      </c>
      <c r="S29" s="1929">
        <f>'1.27 GW Electrolyser H2 Prod. '!R759</f>
        <v>-5190607078.2069321</v>
      </c>
      <c r="T29" s="1929">
        <f>'1.27 GW Electrolyser H2 Prod. '!S759</f>
        <v>-5378079969.3046923</v>
      </c>
      <c r="U29" s="1929">
        <f>'1.27 GW Electrolyser H2 Prod. '!T759</f>
        <v>-5555718603.6172142</v>
      </c>
      <c r="V29" s="1929">
        <f>'1.27 GW Electrolyser H2 Prod. '!U759</f>
        <v>-5723805988.9702873</v>
      </c>
      <c r="W29" s="1929">
        <f>'1.27 GW Electrolyser H2 Prod. '!V759</f>
        <v>-5882671307.2794685</v>
      </c>
      <c r="X29" s="1929">
        <f>'1.27 GW Electrolyser H2 Prod. '!W759</f>
        <v>-6032672931.4852543</v>
      </c>
      <c r="Y29" s="1929">
        <f>'1.27 GW Electrolyser H2 Prod. '!X759</f>
        <v>-6174186098.8013248</v>
      </c>
      <c r="Z29" s="1929">
        <f>'1.27 GW Electrolyser H2 Prod. '!Y759</f>
        <v>-6307593903.9673662</v>
      </c>
      <c r="AA29" s="1929">
        <f>'1.27 GW Electrolyser H2 Prod. '!Z759</f>
        <v>-6433280699.6559467</v>
      </c>
      <c r="AB29" s="1929">
        <f>'1.27 GW Electrolyser H2 Prod. '!AA759</f>
        <v>-6551627266.7507772</v>
      </c>
      <c r="AC29" s="1929">
        <f>'1.27 GW Electrolyser H2 Prod. '!AB759</f>
        <v>-6663007301.0704327</v>
      </c>
      <c r="AD29" s="1929">
        <f>'1.27 GW Electrolyser H2 Prod. '!AC759</f>
        <v>-6767784888.5201874</v>
      </c>
      <c r="AE29" s="1929">
        <f>'1.27 GW Electrolyser H2 Prod. '!AD759</f>
        <v>-6866312727.8954515</v>
      </c>
      <c r="AF29" s="1929">
        <f>'1.27 GW Electrolyser H2 Prod. '!AE759</f>
        <v>-6958930922.3269091</v>
      </c>
      <c r="AG29" s="1929">
        <f>'1.27 GW Electrolyser H2 Prod. '!AF759</f>
        <v>-7045966204.7841377</v>
      </c>
      <c r="AH29" s="1929">
        <f>'1.27 GW Electrolyser H2 Prod. '!AG759</f>
        <v>-7127731495.4660597</v>
      </c>
      <c r="AI29" s="1929">
        <f>'1.27 GW Electrolyser H2 Prod. '!AH759</f>
        <v>-7204525712.8569546</v>
      </c>
      <c r="AJ29" s="1929">
        <f>'1.27 GW Electrolyser H2 Prod. '!AI759</f>
        <v>-7276633778.130084</v>
      </c>
      <c r="AK29" s="1929">
        <f>'1.27 GW Electrolyser H2 Prod. '!AJ759</f>
        <v>-7344326766.1039963</v>
      </c>
      <c r="AL29" s="1929">
        <f>'1.27 GW Electrolyser H2 Prod. '!AK759</f>
        <v>-7407862166.2671652</v>
      </c>
      <c r="AM29" s="1929">
        <f>'1.27 GW Electrolyser H2 Prod. '!AL759</f>
        <v>-7467484225.3144493</v>
      </c>
      <c r="AN29" s="1929">
        <f>'1.27 GW Electrolyser H2 Prod. '!AM759</f>
        <v>-7523424348.78088</v>
      </c>
      <c r="AO29" s="1929">
        <f>'1.27 GW Electrolyser H2 Prod. '!AN759</f>
        <v>-7575901544.148901</v>
      </c>
      <c r="AP29" s="1929">
        <f>'1.27 GW Electrolyser H2 Prod. '!AO759</f>
        <v>-7625122891.5642824</v>
      </c>
      <c r="AQ29" s="1929">
        <f>'1.27 GW Electrolyser H2 Prod. '!AP759</f>
        <v>-7671284031.2610807</v>
      </c>
      <c r="AR29" s="1929">
        <f>'1.27 GW Electrolyser H2 Prod. '!AQ759</f>
        <v>-7714569659.1456642</v>
      </c>
      <c r="AS29" s="1929">
        <f>'1.27 GW Electrolyser H2 Prod. '!AR759</f>
        <v>-7755154023.8589754</v>
      </c>
      <c r="AT29" s="1929">
        <f>'1.27 GW Electrolyser H2 Prod. '!AS759</f>
        <v>-7793201420.1279001</v>
      </c>
      <c r="AU29" s="1929">
        <f>'1.27 GW Electrolyser H2 Prod. '!AT759</f>
        <v>-7828866674.4101439</v>
      </c>
      <c r="AV29" s="1929">
        <f>'1.27 GW Electrolyser H2 Prod. '!AU759</f>
        <v>-7862295619.7937698</v>
      </c>
      <c r="AW29" s="1929">
        <f>'1.27 GW Electrolyser H2 Prod. '!AV759</f>
        <v>-7893625557.8803148</v>
      </c>
      <c r="AX29" s="1929">
        <f>'1.27 GW Electrolyser H2 Prod. '!AW759</f>
        <v>-7922985705.9969177</v>
      </c>
      <c r="AY29" s="1929">
        <f>'1.27 GW Electrolyser H2 Prod. '!AX759</f>
        <v>-7950497628.5775328</v>
      </c>
      <c r="AZ29" s="1929">
        <f>'1.27 GW Electrolyser H2 Prod. '!AY759</f>
        <v>-7976275651.9498138</v>
      </c>
      <c r="BA29" s="1929">
        <f>'1.27 GW Electrolyser H2 Prod. '!AZ759</f>
        <v>-8000427262.081234</v>
      </c>
      <c r="BB29" s="1929">
        <f>'1.27 GW Electrolyser H2 Prod. '!BA759</f>
        <v>-8023053485.0905018</v>
      </c>
      <c r="BC29" s="1929">
        <f>'1.27 GW Electrolyser H2 Prod. '!BB759</f>
        <v>-8044249250.5304604</v>
      </c>
      <c r="BD29" s="1929">
        <f>'1.27 GW Electrolyser H2 Prod. '!BC759</f>
        <v>-8064103737.6060724</v>
      </c>
      <c r="BE29" s="1929">
        <f>'1.27 GW Electrolyser H2 Prod. '!BD759</f>
        <v>-8082700704.6137991</v>
      </c>
      <c r="BF29" s="1929">
        <f>'1.27 GW Electrolyser H2 Prod. '!BE759</f>
        <v>-8100118801.9830494</v>
      </c>
      <c r="BG29" s="1929">
        <f>'1.27 GW Electrolyser H2 Prod. '!BF759</f>
        <v>-8116431869.371583</v>
      </c>
      <c r="BH29" s="1929">
        <f>'1.27 GW Electrolyser H2 Prod. '!BG759</f>
        <v>-8131709217.319273</v>
      </c>
      <c r="BI29" s="1929">
        <f>'1.27 GW Electrolyser H2 Prod. '!BH759</f>
        <v>-8146015894.0016832</v>
      </c>
      <c r="BJ29" s="1929">
        <f>'1.27 GW Electrolyser H2 Prod. '!BI759</f>
        <v>-8159412937.6496859</v>
      </c>
      <c r="BK29" s="1929">
        <f>'1.27 GW Electrolyser H2 Prod. '!BJ759</f>
        <v>-8171957615.2159843</v>
      </c>
      <c r="BL29" s="1929">
        <f>'1.27 GW Electrolyser H2 Prod. '!BK759</f>
        <v>-8183703647.8759174</v>
      </c>
      <c r="BM29" s="1929">
        <f>'1.27 GW Electrolyser H2 Prod. '!BL759</f>
        <v>-8194701423.9500303</v>
      </c>
      <c r="BN29" s="1929">
        <f>'1.27 GW Electrolyser H2 Prod. '!BM759</f>
        <v>-8204998199.8307018</v>
      </c>
      <c r="BO29" s="1930">
        <f>'1.27 GW Electrolyser H2 Prod. '!BN759</f>
        <v>-8214638289.4859858</v>
      </c>
    </row>
    <row r="30" spans="1:67" x14ac:dyDescent="0.2">
      <c r="A30" s="4305"/>
      <c r="B30" s="4338"/>
      <c r="C30" s="4339"/>
      <c r="D30" s="4320"/>
      <c r="E30" s="427" t="str">
        <f t="shared" ref="E30:F52" si="8">E6</f>
        <v>Low Price Range</v>
      </c>
      <c r="F30" s="147">
        <f t="shared" si="8"/>
        <v>0.85</v>
      </c>
      <c r="G30" s="1926">
        <f>'1.27 GW Electrolyser H2 Prod. '!F760</f>
        <v>-7423956840.3234844</v>
      </c>
      <c r="H30" s="1928">
        <f>'1.27 GW Electrolyser H2 Prod. '!G760</f>
        <v>-2656271778.4022141</v>
      </c>
      <c r="I30" s="1913">
        <f>'1.27 GW Electrolyser H2 Prod. '!H760</f>
        <v>-2835011273.1081648</v>
      </c>
      <c r="J30" s="1913">
        <f>'1.27 GW Electrolyser H2 Prod. '!I760</f>
        <v>-3039692120.5429764</v>
      </c>
      <c r="K30" s="1913">
        <f>'1.27 GW Electrolyser H2 Prod. '!J760</f>
        <v>-3254006947.390974</v>
      </c>
      <c r="L30" s="1913">
        <f>'1.27 GW Electrolyser H2 Prod. '!K760</f>
        <v>-3470036462.7514963</v>
      </c>
      <c r="M30" s="1913">
        <f>'1.27 GW Electrolyser H2 Prod. '!L760</f>
        <v>-3683403178.51021</v>
      </c>
      <c r="N30" s="1913">
        <f>'1.27 GW Electrolyser H2 Prod. '!M760</f>
        <v>-3891534112.9527173</v>
      </c>
      <c r="O30" s="1913">
        <f>'1.27 GW Electrolyser H2 Prod. '!N760</f>
        <v>-4092884883.1039448</v>
      </c>
      <c r="P30" s="1913">
        <f>'1.27 GW Electrolyser H2 Prod. '!O760</f>
        <v>-4286541817.3302584</v>
      </c>
      <c r="Q30" s="1913">
        <f>'1.27 GW Electrolyser H2 Prod. '!P760</f>
        <v>-4471997528.5818539</v>
      </c>
      <c r="R30" s="1913">
        <f>'1.27 GW Electrolyser H2 Prod. '!Q760</f>
        <v>-4649015243.4277496</v>
      </c>
      <c r="S30" s="1913">
        <f>'1.27 GW Electrolyser H2 Prod. '!R760</f>
        <v>-4817542392.0019417</v>
      </c>
      <c r="T30" s="1913">
        <f>'1.27 GW Electrolyser H2 Prod. '!S760</f>
        <v>-4977653317.1225414</v>
      </c>
      <c r="U30" s="1913">
        <f>'1.27 GW Electrolyser H2 Prod. '!T760</f>
        <v>-5129510082.1330366</v>
      </c>
      <c r="V30" s="1913">
        <f>'1.27 GW Electrolyser H2 Prod. '!U760</f>
        <v>-5273334995.503933</v>
      </c>
      <c r="W30" s="1913">
        <f>'1.27 GW Electrolyser H2 Prod. '!V760</f>
        <v>-5409390979.3480835</v>
      </c>
      <c r="X30" s="1913">
        <f>'1.27 GW Electrolyser H2 Prod. '!W760</f>
        <v>-5537967337.6645727</v>
      </c>
      <c r="Y30" s="1913">
        <f>'1.27 GW Electrolyser H2 Prod. '!X760</f>
        <v>-5659369329.5696535</v>
      </c>
      <c r="Z30" s="1913">
        <f>'1.27 GW Electrolyser H2 Prod. '!Y760</f>
        <v>-5773910476.8888721</v>
      </c>
      <c r="AA30" s="1913">
        <f>'1.27 GW Electrolyser H2 Prod. '!Z760</f>
        <v>-5881906869.4054909</v>
      </c>
      <c r="AB30" s="1913">
        <f>'1.27 GW Electrolyser H2 Prod. '!AA760</f>
        <v>-5983672949.8485565</v>
      </c>
      <c r="AC30" s="1913">
        <f>'1.27 GW Electrolyser H2 Prod. '!AB760</f>
        <v>-6079518407.6346521</v>
      </c>
      <c r="AD30" s="1913">
        <f>'1.27 GW Electrolyser H2 Prod. '!AC760</f>
        <v>-6169745911.2301731</v>
      </c>
      <c r="AE30" s="1913">
        <f>'1.27 GW Electrolyser H2 Prod. '!AD760</f>
        <v>-6254649479.5858936</v>
      </c>
      <c r="AF30" s="1913">
        <f>'1.27 GW Electrolyser H2 Prod. '!AE760</f>
        <v>-6334513343.3638039</v>
      </c>
      <c r="AG30" s="1913">
        <f>'1.27 GW Electrolyser H2 Prod. '!AF760</f>
        <v>-6409611183.0387688</v>
      </c>
      <c r="AH30" s="1913">
        <f>'1.27 GW Electrolyser H2 Prod. '!AG760</f>
        <v>-6480205657.6334953</v>
      </c>
      <c r="AI30" s="1913">
        <f>'1.27 GW Electrolyser H2 Prod. '!AH760</f>
        <v>-6546548157.6641579</v>
      </c>
      <c r="AJ30" s="1913">
        <f>'1.27 GW Electrolyser H2 Prod. '!AI760</f>
        <v>-6608878730.7678642</v>
      </c>
      <c r="AK30" s="1913">
        <f>'1.27 GW Electrolyser H2 Prod. '!AJ760</f>
        <v>-6667426139.7915783</v>
      </c>
      <c r="AL30" s="1913">
        <f>'1.27 GW Electrolyser H2 Prod. '!AK760</f>
        <v>-6722408021.7886925</v>
      </c>
      <c r="AM30" s="1913">
        <f>'1.27 GW Electrolyser H2 Prod. '!AL760</f>
        <v>-6774031123.0670395</v>
      </c>
      <c r="AN30" s="1913">
        <f>'1.27 GW Electrolyser H2 Prod. '!AM760</f>
        <v>-6822491590.6473961</v>
      </c>
      <c r="AO30" s="1913">
        <f>'1.27 GW Electrolyser H2 Prod. '!AN760</f>
        <v>-6867975304.5797968</v>
      </c>
      <c r="AP30" s="1913">
        <f>'1.27 GW Electrolyser H2 Prod. '!AO760</f>
        <v>-6910658238.7891846</v>
      </c>
      <c r="AQ30" s="1913">
        <f>'1.27 GW Electrolyser H2 Prod. '!AP760</f>
        <v>-6950706840.6782608</v>
      </c>
      <c r="AR30" s="1913">
        <f>'1.27 GW Electrolyser H2 Prod. '!AQ760</f>
        <v>-6988278421.7514715</v>
      </c>
      <c r="AS30" s="1913">
        <f>'1.27 GW Electrolyser H2 Prod. '!AR760</f>
        <v>-7023521553.1524506</v>
      </c>
      <c r="AT30" s="1913">
        <f>'1.27 GW Electrolyser H2 Prod. '!AS760</f>
        <v>-7056576461.3138285</v>
      </c>
      <c r="AU30" s="1913">
        <f>'1.27 GW Electrolyser H2 Prod. '!AT760</f>
        <v>-7087575419.9696503</v>
      </c>
      <c r="AV30" s="1913">
        <f>'1.27 GW Electrolyser H2 Prod. '!AU760</f>
        <v>-7116643135.6284285</v>
      </c>
      <c r="AW30" s="1913">
        <f>'1.27 GW Electrolyser H2 Prod. '!AV760</f>
        <v>-7143897124.289403</v>
      </c>
      <c r="AX30" s="1913">
        <f>'1.27 GW Electrolyser H2 Prod. '!AW760</f>
        <v>-7169448077.7379551</v>
      </c>
      <c r="AY30" s="1913">
        <f>'1.27 GW Electrolyser H2 Prod. '!AX760</f>
        <v>-7193400218.2033005</v>
      </c>
      <c r="AZ30" s="1913">
        <f>'1.27 GW Electrolyser H2 Prod. '!AY760</f>
        <v>-7215851640.5229197</v>
      </c>
      <c r="BA30" s="1913">
        <f>'1.27 GW Electrolyser H2 Prod. '!AZ760</f>
        <v>-7236894641.2495136</v>
      </c>
      <c r="BB30" s="1913">
        <f>'1.27 GW Electrolyser H2 Prod. '!BA760</f>
        <v>-7256616034.3706961</v>
      </c>
      <c r="BC30" s="1913">
        <f>'1.27 GW Electrolyser H2 Prod. '!BB760</f>
        <v>-7275097453.4995022</v>
      </c>
      <c r="BD30" s="1913">
        <f>'1.27 GW Electrolyser H2 Prod. '!BC760</f>
        <v>-7292415640.543581</v>
      </c>
      <c r="BE30" s="1913">
        <f>'1.27 GW Electrolyser H2 Prod. '!BD760</f>
        <v>-7308642720.9795322</v>
      </c>
      <c r="BF30" s="1913">
        <f>'1.27 GW Electrolyser H2 Prod. '!BE760</f>
        <v>-7323846465.9518728</v>
      </c>
      <c r="BG30" s="1913">
        <f>'1.27 GW Electrolyser H2 Prod. '!BF760</f>
        <v>-7338090541.4881592</v>
      </c>
      <c r="BH30" s="1913">
        <f>'1.27 GW Electrolyser H2 Prod. '!BG760</f>
        <v>-7351434745.1765938</v>
      </c>
      <c r="BI30" s="1913">
        <f>'1.27 GW Electrolyser H2 Prod. '!BH760</f>
        <v>-7363935230.6932125</v>
      </c>
      <c r="BJ30" s="1913">
        <f>'1.27 GW Electrolyser H2 Prod. '!BI760</f>
        <v>-7375644720.5948935</v>
      </c>
      <c r="BK30" s="1913">
        <f>'1.27 GW Electrolyser H2 Prod. '!BJ760</f>
        <v>-7386612707.8142195</v>
      </c>
      <c r="BL30" s="1913">
        <f>'1.27 GW Electrolyser H2 Prod. '!BK760</f>
        <v>-7396885646.3042908</v>
      </c>
      <c r="BM30" s="1913">
        <f>'1.27 GW Electrolyser H2 Prod. '!BL760</f>
        <v>-7406507131.287447</v>
      </c>
      <c r="BN30" s="1913">
        <f>'1.27 GW Electrolyser H2 Prod. '!BM760</f>
        <v>-7415518069.562706</v>
      </c>
      <c r="BO30" s="1917">
        <f>'1.27 GW Electrolyser H2 Prod. '!BN760</f>
        <v>-7423956840.3234844</v>
      </c>
    </row>
    <row r="31" spans="1:67" x14ac:dyDescent="0.2">
      <c r="A31" s="4305"/>
      <c r="B31" s="4338"/>
      <c r="C31" s="4339"/>
      <c r="D31" s="4320"/>
      <c r="E31" s="44" t="str">
        <f t="shared" si="8"/>
        <v>Low Price Range</v>
      </c>
      <c r="F31" s="309">
        <f t="shared" si="8"/>
        <v>0.9</v>
      </c>
      <c r="G31" s="1926">
        <f>'1.27 GW Electrolyser H2 Prod. '!F761</f>
        <v>-6498230344.3427639</v>
      </c>
      <c r="H31" s="1928">
        <f>'1.27 GW Electrolyser H2 Prod. '!G761</f>
        <v>-2656271778.4022141</v>
      </c>
      <c r="I31" s="1913">
        <f>'1.27 GW Electrolyser H2 Prod. '!H761</f>
        <v>-2808918005.5085473</v>
      </c>
      <c r="J31" s="1913">
        <f>'1.27 GW Electrolyser H2 Prod. '!I761</f>
        <v>-2977846271.5344625</v>
      </c>
      <c r="K31" s="1913">
        <f>'1.27 GW Electrolyser H2 Prod. '!J761</f>
        <v>-3152262160.965579</v>
      </c>
      <c r="L31" s="1913">
        <f>'1.27 GW Electrolyser H2 Prod. '!K761</f>
        <v>-3326812185.5503807</v>
      </c>
      <c r="M31" s="1913">
        <f>'1.27 GW Electrolyser H2 Prod. '!L761</f>
        <v>-3498500403.2117052</v>
      </c>
      <c r="N31" s="1913">
        <f>'1.27 GW Electrolyser H2 Prod. '!M761</f>
        <v>-3665555445.6492152</v>
      </c>
      <c r="O31" s="1913">
        <f>'1.27 GW Electrolyser H2 Prod. '!N761</f>
        <v>-3826914648.3065329</v>
      </c>
      <c r="P31" s="1913">
        <f>'1.27 GW Electrolyser H2 Prod. '!O761</f>
        <v>-3981955243.2971377</v>
      </c>
      <c r="Q31" s="1913">
        <f>'1.27 GW Electrolyser H2 Prod. '!P761</f>
        <v>-4130340651.0227113</v>
      </c>
      <c r="R31" s="1913">
        <f>'1.27 GW Electrolyser H2 Prod. '!Q761</f>
        <v>-4271926446.2196474</v>
      </c>
      <c r="S31" s="1913">
        <f>'1.27 GW Electrolyser H2 Prod. '!R761</f>
        <v>-4406699834.7995176</v>
      </c>
      <c r="T31" s="1913">
        <f>'1.27 GW Electrolyser H2 Prod. '!S761</f>
        <v>-4534739150.4016256</v>
      </c>
      <c r="U31" s="1913">
        <f>'1.27 GW Electrolyser H2 Prod. '!T761</f>
        <v>-4656185914.7030258</v>
      </c>
      <c r="V31" s="1913">
        <f>'1.27 GW Electrolyser H2 Prod. '!U761</f>
        <v>-4771225103.7300625</v>
      </c>
      <c r="W31" s="1913">
        <f>'1.27 GW Electrolyser H2 Prod. '!V761</f>
        <v>-4880070952.9649677</v>
      </c>
      <c r="X31" s="1913">
        <f>'1.27 GW Electrolyser H2 Prod. '!W761</f>
        <v>-4982956604.428237</v>
      </c>
      <c r="Y31" s="1913">
        <f>'1.27 GW Electrolyser H2 Prod. '!X761</f>
        <v>-5080126480.2674255</v>
      </c>
      <c r="Z31" s="1913">
        <f>'1.27 GW Electrolyser H2 Prod. '!Y761</f>
        <v>-5171830628.6518154</v>
      </c>
      <c r="AA31" s="1913">
        <f>'1.27 GW Electrolyser H2 Prod. '!Z761</f>
        <v>-5258320519.5044098</v>
      </c>
      <c r="AB31" s="1913">
        <f>'1.27 GW Electrolyser H2 Prod. '!AA761</f>
        <v>-5339845920.4172421</v>
      </c>
      <c r="AC31" s="1913">
        <f>'1.27 GW Electrolyser H2 Prod. '!AB761</f>
        <v>-5416652586.3547268</v>
      </c>
      <c r="AD31" s="1913">
        <f>'1.27 GW Electrolyser H2 Prod. '!AC761</f>
        <v>-5488980568.0454063</v>
      </c>
      <c r="AE31" s="1913">
        <f>'1.27 GW Electrolyser H2 Prod. '!AD761</f>
        <v>-5557062994.1444397</v>
      </c>
      <c r="AF31" s="1913">
        <f>'1.27 GW Electrolyser H2 Prod. '!AE761</f>
        <v>-5621125218.1822681</v>
      </c>
      <c r="AG31" s="1913">
        <f>'1.27 GW Electrolyser H2 Prod. '!AF761</f>
        <v>-5681384247.4447937</v>
      </c>
      <c r="AH31" s="1913">
        <f>'1.27 GW Electrolyser H2 Prod. '!AG761</f>
        <v>-5738048390.1968565</v>
      </c>
      <c r="AI31" s="1913">
        <f>'1.27 GW Electrolyser H2 Prod. '!AH761</f>
        <v>-5791317072.0451832</v>
      </c>
      <c r="AJ31" s="1913">
        <f>'1.27 GW Electrolyser H2 Prod. '!AI761</f>
        <v>-5841380783.0979271</v>
      </c>
      <c r="AK31" s="1913">
        <f>'1.27 GW Electrolyser H2 Prod. '!AJ761</f>
        <v>-5888421125.8623991</v>
      </c>
      <c r="AL31" s="1913">
        <f>'1.27 GW Electrolyser H2 Prod. '!AK761</f>
        <v>-5932610940.1998253</v>
      </c>
      <c r="AM31" s="1913">
        <f>'1.27 GW Electrolyser H2 Prod. '!AL761</f>
        <v>-5974114486.6057014</v>
      </c>
      <c r="AN31" s="1913">
        <f>'1.27 GW Electrolyser H2 Prod. '!AM761</f>
        <v>-6013087672.9547119</v>
      </c>
      <c r="AO31" s="1913">
        <f>'1.27 GW Electrolyser H2 Prod. '!AN761</f>
        <v>-6049678312.8956547</v>
      </c>
      <c r="AP31" s="1913">
        <f>'1.27 GW Electrolyser H2 Prod. '!AO761</f>
        <v>-6084026406.4939775</v>
      </c>
      <c r="AQ31" s="1913">
        <f>'1.27 GW Electrolyser H2 Prod. '!AP761</f>
        <v>-6116264435.639431</v>
      </c>
      <c r="AR31" s="1913">
        <f>'1.27 GW Electrolyser H2 Prod. '!AQ761</f>
        <v>-6146517668.2714758</v>
      </c>
      <c r="AS31" s="1913">
        <f>'1.27 GW Electrolyser H2 Prod. '!AR761</f>
        <v>-6174904466.7072678</v>
      </c>
      <c r="AT31" s="1913">
        <f>'1.27 GW Electrolyser H2 Prod. '!AS761</f>
        <v>-6201536596.349556</v>
      </c>
      <c r="AU31" s="1913">
        <f>'1.27 GW Electrolyser H2 Prod. '!AT761</f>
        <v>-6226519531.853241</v>
      </c>
      <c r="AV31" s="1913">
        <f>'1.27 GW Electrolyser H2 Prod. '!AU761</f>
        <v>-6249952758.4780388</v>
      </c>
      <c r="AW31" s="1913">
        <f>'1.27 GW Electrolyser H2 Prod. '!AV761</f>
        <v>-6271930066.8803558</v>
      </c>
      <c r="AX31" s="1913">
        <f>'1.27 GW Electrolyser H2 Prod. '!AW761</f>
        <v>-6292539840.0239868</v>
      </c>
      <c r="AY31" s="1913">
        <f>'1.27 GW Electrolyser H2 Prod. '!AX761</f>
        <v>-6311865331.2352467</v>
      </c>
      <c r="AZ31" s="1913">
        <f>'1.27 GW Electrolyser H2 Prod. '!AY761</f>
        <v>-6329984932.7087193</v>
      </c>
      <c r="BA31" s="1913">
        <f>'1.27 GW Electrolyser H2 Prod. '!AZ761</f>
        <v>-6346972433.9969893</v>
      </c>
      <c r="BB31" s="1913">
        <f>'1.27 GW Electrolyser H2 Prod. '!BA761</f>
        <v>-6362897270.2012978</v>
      </c>
      <c r="BC31" s="1913">
        <f>'1.27 GW Electrolyser H2 Prod. '!BB761</f>
        <v>-6377824759.727808</v>
      </c>
      <c r="BD31" s="1913">
        <f>'1.27 GW Electrolyser H2 Prod. '!BC761</f>
        <v>-6391816331.5925694</v>
      </c>
      <c r="BE31" s="1913">
        <f>'1.27 GW Electrolyser H2 Prod. '!BD761</f>
        <v>-6404929742.3525486</v>
      </c>
      <c r="BF31" s="1913">
        <f>'1.27 GW Electrolyser H2 Prod. '!BE761</f>
        <v>-6417219282.8144579</v>
      </c>
      <c r="BG31" s="1913">
        <f>'1.27 GW Electrolyser H2 Prod. '!BF761</f>
        <v>-6428735974.7311907</v>
      </c>
      <c r="BH31" s="1913">
        <f>'1.27 GW Electrolyser H2 Prod. '!BG761</f>
        <v>-6439527757.7402296</v>
      </c>
      <c r="BI31" s="1913">
        <f>'1.27 GW Electrolyser H2 Prod. '!BH761</f>
        <v>-6449639666.8319378</v>
      </c>
      <c r="BJ31" s="1913">
        <f>'1.27 GW Electrolyser H2 Prod. '!BI761</f>
        <v>-6459114000.6600494</v>
      </c>
      <c r="BK31" s="1913">
        <f>'1.27 GW Electrolyser H2 Prod. '!BJ761</f>
        <v>-6467990481.0236568</v>
      </c>
      <c r="BL31" s="1913">
        <f>'1.27 GW Electrolyser H2 Prod. '!BK761</f>
        <v>-6476306403.8608341</v>
      </c>
      <c r="BM31" s="1913">
        <f>'1.27 GW Electrolyser H2 Prod. '!BL761</f>
        <v>-6484096782.0999641</v>
      </c>
      <c r="BN31" s="1913">
        <f>'1.27 GW Electrolyser H2 Prod. '!BM761</f>
        <v>-6491394480.7166548</v>
      </c>
      <c r="BO31" s="1917">
        <f>'1.27 GW Electrolyser H2 Prod. '!BN761</f>
        <v>-6498230344.3427639</v>
      </c>
    </row>
    <row r="32" spans="1:67" x14ac:dyDescent="0.2">
      <c r="A32" s="4305"/>
      <c r="B32" s="4338"/>
      <c r="C32" s="4339"/>
      <c r="D32" s="4320"/>
      <c r="E32" s="427" t="str">
        <f t="shared" si="8"/>
        <v>High Price Range</v>
      </c>
      <c r="F32" s="1867">
        <f t="shared" si="8"/>
        <v>0.8</v>
      </c>
      <c r="G32" s="1917">
        <f>'1.27 GW Electrolyser H2 Prod. '!F763</f>
        <v>1060351664.0300002</v>
      </c>
      <c r="H32" s="1928">
        <f>'1.27 GW Electrolyser H2 Prod. '!G763</f>
        <v>-1468623895.9568973</v>
      </c>
      <c r="I32" s="1913">
        <f>'1.27 GW Electrolyser H2 Prod. '!H763</f>
        <v>-785329619.60453534</v>
      </c>
      <c r="J32" s="1913">
        <f>'1.27 GW Electrolyser H2 Prod. '!I763</f>
        <v>-295962303.2270999</v>
      </c>
      <c r="K32" s="1913">
        <f>'1.27 GW Electrolyser H2 Prod. '!J763</f>
        <v>72915570.191284657</v>
      </c>
      <c r="L32" s="1913">
        <f>'1.27 GW Electrolyser H2 Prod. '!K763</f>
        <v>358591821.12387466</v>
      </c>
      <c r="M32" s="1913">
        <f>'1.27 GW Electrolyser H2 Prod. '!L763</f>
        <v>583321904.59304142</v>
      </c>
      <c r="N32" s="1913">
        <f>'1.27 GW Electrolyser H2 Prod. '!M763</f>
        <v>761717121.88985825</v>
      </c>
      <c r="O32" s="1913">
        <f>'1.27 GW Electrolyser H2 Prod. '!N763</f>
        <v>903988290.15228271</v>
      </c>
      <c r="P32" s="1913">
        <f>'1.27 GW Electrolyser H2 Prod. '!O763</f>
        <v>1017589780.6299987</v>
      </c>
      <c r="Q32" s="1913">
        <f>'1.27 GW Electrolyser H2 Prod. '!P763</f>
        <v>1108140546.9309726</v>
      </c>
      <c r="R32" s="1913">
        <f>'1.27 GW Electrolyser H2 Prod. '!Q763</f>
        <v>1179979784.5696936</v>
      </c>
      <c r="S32" s="1913">
        <f>'1.27 GW Electrolyser H2 Prod. '!R763</f>
        <v>1236521854.3084016</v>
      </c>
      <c r="T32" s="1913">
        <f>'1.27 GW Electrolyser H2 Prod. '!S763</f>
        <v>1280493489.8886366</v>
      </c>
      <c r="U32" s="1913">
        <f>'1.27 GW Electrolyser H2 Prod. '!T763</f>
        <v>1314098264.5916409</v>
      </c>
      <c r="V32" s="1913">
        <f>'1.27 GW Electrolyser H2 Prod. '!U763</f>
        <v>1339134133.2764187</v>
      </c>
      <c r="W32" s="1913">
        <f>'1.27 GW Electrolyser H2 Prod. '!V763</f>
        <v>1357079596.3045101</v>
      </c>
      <c r="X32" s="1913">
        <f>'1.27 GW Electrolyser H2 Prod. '!W763</f>
        <v>1369158232.0977407</v>
      </c>
      <c r="Y32" s="1913">
        <f>'1.27 GW Electrolyser H2 Prod. '!X763</f>
        <v>1376387922.84446</v>
      </c>
      <c r="Z32" s="1913">
        <f>'1.27 GW Electrolyser H2 Prod. '!Y763</f>
        <v>1379619001.0001183</v>
      </c>
      <c r="AA32" s="1913">
        <f>'1.27 GW Electrolyser H2 Prod. '!Z763</f>
        <v>1379564216.779696</v>
      </c>
      <c r="AB32" s="1913">
        <f>'1.27 GW Electrolyser H2 Prod. '!AA763</f>
        <v>1376822562.0938034</v>
      </c>
      <c r="AC32" s="1913">
        <f>'1.27 GW Electrolyser H2 Prod. '!AB763</f>
        <v>1371898408.6348848</v>
      </c>
      <c r="AD32" s="1913">
        <f>'1.27 GW Electrolyser H2 Prod. '!AC763</f>
        <v>1365217023.0400038</v>
      </c>
      <c r="AE32" s="1913">
        <f>'1.27 GW Electrolyser H2 Prod. '!AD763</f>
        <v>1357137246.8073392</v>
      </c>
      <c r="AF32" s="1913">
        <f>'1.27 GW Electrolyser H2 Prod. '!AE763</f>
        <v>1347961933.2174087</v>
      </c>
      <c r="AG32" s="1913">
        <f>'1.27 GW Electrolyser H2 Prod. '!AF763</f>
        <v>1337946592.4587069</v>
      </c>
      <c r="AH32" s="1913">
        <f>'1.27 GW Electrolyser H2 Prod. '!AG763</f>
        <v>1327306592.8188639</v>
      </c>
      <c r="AI32" s="1913">
        <f>'1.27 GW Electrolyser H2 Prod. '!AH763</f>
        <v>1316223189.0535617</v>
      </c>
      <c r="AJ32" s="1913">
        <f>'1.27 GW Electrolyser H2 Prod. '!AI763</f>
        <v>1304848591.3280811</v>
      </c>
      <c r="AK32" s="1913">
        <f>'1.27 GW Electrolyser H2 Prod. '!AJ763</f>
        <v>1293310244.220284</v>
      </c>
      <c r="AL32" s="1913">
        <f>'1.27 GW Electrolyser H2 Prod. '!AK763</f>
        <v>1281714451.5193644</v>
      </c>
      <c r="AM32" s="1913">
        <f>'1.27 GW Electrolyser H2 Prod. '!AL763</f>
        <v>1270149456.3502984</v>
      </c>
      <c r="AN32" s="1913">
        <f>'1.27 GW Electrolyser H2 Prod. '!AM763</f>
        <v>1258688065.6265054</v>
      </c>
      <c r="AO32" s="1913">
        <f>'1.27 GW Electrolyser H2 Prod. '!AN763</f>
        <v>1247389891.6179438</v>
      </c>
      <c r="AP32" s="1913">
        <f>'1.27 GW Electrolyser H2 Prod. '!AO763</f>
        <v>1236303270.5131259</v>
      </c>
      <c r="AQ32" s="1913">
        <f>'1.27 GW Electrolyser H2 Prod. '!AP763</f>
        <v>1225466907.5027966</v>
      </c>
      <c r="AR32" s="1913">
        <f>'1.27 GW Electrolyser H2 Prod. '!AQ763</f>
        <v>1214911289.557498</v>
      </c>
      <c r="AS32" s="1913">
        <f>'1.27 GW Electrolyser H2 Prod. '!AR763</f>
        <v>1204659900.2841306</v>
      </c>
      <c r="AT32" s="1913">
        <f>'1.27 GW Electrolyser H2 Prod. '!AS763</f>
        <v>1194730265.7013106</v>
      </c>
      <c r="AU32" s="1913">
        <f>'1.27 GW Electrolyser H2 Prod. '!AT763</f>
        <v>1185134855.2179446</v>
      </c>
      <c r="AV32" s="1913">
        <f>'1.27 GW Electrolyser H2 Prod. '!AU763</f>
        <v>1175881858.3382573</v>
      </c>
      <c r="AW32" s="1913">
        <f>'1.27 GW Electrolyser H2 Prod. '!AV763</f>
        <v>1166975854.4963536</v>
      </c>
      <c r="AX32" s="1913">
        <f>'1.27 GW Electrolyser H2 Prod. '!AW763</f>
        <v>1158418390.8234892</v>
      </c>
      <c r="AY32" s="1913">
        <f>'1.27 GW Electrolyser H2 Prod. '!AX763</f>
        <v>1150208480.4759159</v>
      </c>
      <c r="AZ32" s="1913">
        <f>'1.27 GW Electrolyser H2 Prod. '!AY763</f>
        <v>1142343032.3240218</v>
      </c>
      <c r="BA32" s="1913">
        <f>'1.27 GW Electrolyser H2 Prod. '!AZ763</f>
        <v>1134817221.2632475</v>
      </c>
      <c r="BB32" s="1913">
        <f>'1.27 GW Electrolyser H2 Prod. '!BA763</f>
        <v>1127624807.1044731</v>
      </c>
      <c r="BC32" s="1913">
        <f>'1.27 GW Electrolyser H2 Prod. '!BB763</f>
        <v>1120758408.8961716</v>
      </c>
      <c r="BD32" s="1913">
        <f>'1.27 GW Electrolyser H2 Prod. '!BC763</f>
        <v>1114209740.5898933</v>
      </c>
      <c r="BE32" s="1913">
        <f>'1.27 GW Electrolyser H2 Prod. '!BD763</f>
        <v>1107969813.1578703</v>
      </c>
      <c r="BF32" s="1913">
        <f>'1.27 GW Electrolyser H2 Prod. '!BE763</f>
        <v>1102029107.5847325</v>
      </c>
      <c r="BG32" s="1913">
        <f>'1.27 GW Electrolyser H2 Prod. '!BF763</f>
        <v>1096377722.5662594</v>
      </c>
      <c r="BH32" s="1913">
        <f>'1.27 GW Electrolyser H2 Prod. '!BG763</f>
        <v>1091005500.2418365</v>
      </c>
      <c r="BI32" s="1913">
        <f>'1.27 GW Electrolyser H2 Prod. '!BH763</f>
        <v>1085902132.8511505</v>
      </c>
      <c r="BJ32" s="1913">
        <f>'1.27 GW Electrolyser H2 Prod. '!BI763</f>
        <v>1081057252.8293295</v>
      </c>
      <c r="BK32" s="1913">
        <f>'1.27 GW Electrolyser H2 Prod. '!BJ763</f>
        <v>1076460508.529325</v>
      </c>
      <c r="BL32" s="1913">
        <f>'1.27 GW Electrolyser H2 Prod. '!BK763</f>
        <v>1072101627.4785409</v>
      </c>
      <c r="BM32" s="1913">
        <f>'1.27 GW Electrolyser H2 Prod. '!BL763</f>
        <v>1067970468.8322845</v>
      </c>
      <c r="BN32" s="1913">
        <f>'1.27 GW Electrolyser H2 Prod. '!BM763</f>
        <v>1064057066.4743028</v>
      </c>
      <c r="BO32" s="1917">
        <f>'1.27 GW Electrolyser H2 Prod. '!BN763</f>
        <v>1060351664.0300002</v>
      </c>
    </row>
    <row r="33" spans="1:67" x14ac:dyDescent="0.2">
      <c r="A33" s="4305"/>
      <c r="B33" s="4338"/>
      <c r="C33" s="4339"/>
      <c r="D33" s="4320"/>
      <c r="E33" s="427" t="str">
        <f t="shared" si="8"/>
        <v>High Price Range</v>
      </c>
      <c r="F33" s="1867">
        <f t="shared" si="8"/>
        <v>0.85</v>
      </c>
      <c r="G33" s="1917">
        <f>'1.27 GW Electrolyser H2 Prod. '!F764</f>
        <v>3533041631.4950228</v>
      </c>
      <c r="H33" s="1928">
        <f>'1.27 GW Electrolyser H2 Prod. '!G764</f>
        <v>-1468623895.9568973</v>
      </c>
      <c r="I33" s="1913">
        <f>'1.27 GW Electrolyser H2 Prod. '!H764</f>
        <v>-703728412.08879781</v>
      </c>
      <c r="J33" s="1913">
        <f>'1.27 GW Electrolyser H2 Prod. '!I764</f>
        <v>-106335781.94407463</v>
      </c>
      <c r="K33" s="1913">
        <f>'1.27 GW Electrolyser H2 Prod. '!J764</f>
        <v>380187597.60739803</v>
      </c>
      <c r="L33" s="1913">
        <f>'1.27 GW Electrolyser H2 Prod. '!K764</f>
        <v>785875658.36062574</v>
      </c>
      <c r="M33" s="1913">
        <f>'1.27 GW Electrolyser H2 Prod. '!L764</f>
        <v>1129342372.6170721</v>
      </c>
      <c r="N33" s="1913">
        <f>'1.27 GW Electrolyser H2 Prod. '!M764</f>
        <v>1423237208.3563457</v>
      </c>
      <c r="O33" s="1913">
        <f>'1.27 GW Electrolyser H2 Prod. '!N764</f>
        <v>1676692580.1232033</v>
      </c>
      <c r="P33" s="1913">
        <f>'1.27 GW Electrolyser H2 Prod. '!O764</f>
        <v>1896587753.2952166</v>
      </c>
      <c r="Q33" s="1913">
        <f>'1.27 GW Electrolyser H2 Prod. '!P764</f>
        <v>2088269008.1746731</v>
      </c>
      <c r="R33" s="1913">
        <f>'1.27 GW Electrolyser H2 Prod. '!Q764</f>
        <v>2255991043.9207611</v>
      </c>
      <c r="S33" s="1913">
        <f>'1.27 GW Electrolyser H2 Prod. '!R764</f>
        <v>2403203212.2328281</v>
      </c>
      <c r="T33" s="1913">
        <f>'1.27 GW Electrolyser H2 Prod. '!S764</f>
        <v>2532743642.7221994</v>
      </c>
      <c r="U33" s="1913">
        <f>'1.27 GW Electrolyser H2 Prod. '!T764</f>
        <v>2646975792.2461767</v>
      </c>
      <c r="V33" s="1913">
        <f>'1.27 GW Electrolyser H2 Prod. '!U764</f>
        <v>2747887440.1335354</v>
      </c>
      <c r="W33" s="1913">
        <f>'1.27 GW Electrolyser H2 Prod. '!V764</f>
        <v>2837164300.3456364</v>
      </c>
      <c r="X33" s="1913">
        <f>'1.27 GW Electrolyser H2 Prod. '!W764</f>
        <v>2916245949.8947163</v>
      </c>
      <c r="Y33" s="1913">
        <f>'1.27 GW Electrolyser H2 Prod. '!X764</f>
        <v>2986369112.7538252</v>
      </c>
      <c r="Z33" s="1913">
        <f>'1.27 GW Electrolyser H2 Prod. '!Y764</f>
        <v>3048601696.0375566</v>
      </c>
      <c r="AA33" s="1913">
        <f>'1.27 GW Electrolyser H2 Prod. '!Z764</f>
        <v>3103869927.7928505</v>
      </c>
      <c r="AB33" s="1913">
        <f>'1.27 GW Electrolyser H2 Prod. '!AA764</f>
        <v>3152980258.5594225</v>
      </c>
      <c r="AC33" s="1913">
        <f>'1.27 GW Electrolyser H2 Prod. '!AB764</f>
        <v>3196637226.5926495</v>
      </c>
      <c r="AD33" s="1913">
        <f>'1.27 GW Electrolyser H2 Prod. '!AC764</f>
        <v>3235458168.6548128</v>
      </c>
      <c r="AE33" s="1913">
        <f>'1.27 GW Electrolyser H2 Prod. '!AD764</f>
        <v>3269985435.1189651</v>
      </c>
      <c r="AF33" s="1913">
        <f>'1.27 GW Electrolyser H2 Prod. '!AE764</f>
        <v>3300696608.6625891</v>
      </c>
      <c r="AG33" s="1913">
        <f>'1.27 GW Electrolyser H2 Prod. '!AF764</f>
        <v>3328013109.9954824</v>
      </c>
      <c r="AH33" s="1913">
        <f>'1.27 GW Electrolyser H2 Prod. '!AG764</f>
        <v>3352307488.6649609</v>
      </c>
      <c r="AI33" s="1913">
        <f>'1.27 GW Electrolyser H2 Prod. '!AH764</f>
        <v>3373909633.152751</v>
      </c>
      <c r="AJ33" s="1913">
        <f>'1.27 GW Electrolyser H2 Prod. '!AI764</f>
        <v>3393112086.1724348</v>
      </c>
      <c r="AK33" s="1913">
        <f>'1.27 GW Electrolyser H2 Prod. '!AJ764</f>
        <v>3410174614.0956192</v>
      </c>
      <c r="AL33" s="1913">
        <f>'1.27 GW Electrolyser H2 Prod. '!AK764</f>
        <v>3425328150.8220377</v>
      </c>
      <c r="AM33" s="1913">
        <f>'1.27 GW Electrolyser H2 Prod. '!AL764</f>
        <v>3438778214.0514965</v>
      </c>
      <c r="AN33" s="1913">
        <f>'1.27 GW Electrolyser H2 Prod. '!AM764</f>
        <v>3450707874.286562</v>
      </c>
      <c r="AO33" s="1913">
        <f>'1.27 GW Electrolyser H2 Prod. '!AN764</f>
        <v>3461280342.8760138</v>
      </c>
      <c r="AP33" s="1913">
        <f>'1.27 GW Electrolyser H2 Prod. '!AO764</f>
        <v>3470641234.1729679</v>
      </c>
      <c r="AQ33" s="1913">
        <f>'1.27 GW Electrolyser H2 Prod. '!AP764</f>
        <v>3478920547.809557</v>
      </c>
      <c r="AR33" s="1913">
        <f>'1.27 GW Electrolyser H2 Prod. '!AQ764</f>
        <v>3486234409.7149296</v>
      </c>
      <c r="AS33" s="1913">
        <f>'1.27 GW Electrolyser H2 Prod. '!AR764</f>
        <v>3492686604.4693432</v>
      </c>
      <c r="AT33" s="1913">
        <f>'1.27 GW Electrolyser H2 Prod. '!AS764</f>
        <v>3498369926.6206102</v>
      </c>
      <c r="AU33" s="1913">
        <f>'1.27 GW Electrolyser H2 Prod. '!AT764</f>
        <v>3503367374.4784927</v>
      </c>
      <c r="AV33" s="1913">
        <f>'1.27 GW Electrolyser H2 Prod. '!AU764</f>
        <v>3507753206.4822483</v>
      </c>
      <c r="AW33" s="1913">
        <f>'1.27 GW Electrolyser H2 Prod. '!AV764</f>
        <v>3511593877.3766441</v>
      </c>
      <c r="AX33" s="1913">
        <f>'1.27 GW Electrolyser H2 Prod. '!AW764</f>
        <v>3514948869.0292301</v>
      </c>
      <c r="AY33" s="1913">
        <f>'1.27 GW Electrolyser H2 Prod. '!AX764</f>
        <v>3517871428.69485</v>
      </c>
      <c r="AZ33" s="1913">
        <f>'1.27 GW Electrolyser H2 Prod. '!AY764</f>
        <v>3520409225.816246</v>
      </c>
      <c r="BA33" s="1913">
        <f>'1.27 GW Electrolyser H2 Prod. '!AZ764</f>
        <v>3522604936.9895182</v>
      </c>
      <c r="BB33" s="1913">
        <f>'1.27 GW Electrolyser H2 Prod. '!BA764</f>
        <v>3524496767.4770184</v>
      </c>
      <c r="BC33" s="1913">
        <f>'1.27 GW Electrolyser H2 Prod. '!BB764</f>
        <v>3526118916.5830889</v>
      </c>
      <c r="BD33" s="1913">
        <f>'1.27 GW Electrolyser H2 Prod. '!BC764</f>
        <v>3527501993.2913094</v>
      </c>
      <c r="BE33" s="1913">
        <f>'1.27 GW Electrolyser H2 Prod. '!BD764</f>
        <v>3528673387.771884</v>
      </c>
      <c r="BF33" s="1913">
        <f>'1.27 GW Electrolyser H2 Prod. '!BE764</f>
        <v>3529657603.6852264</v>
      </c>
      <c r="BG33" s="1913">
        <f>'1.27 GW Electrolyser H2 Prod. '!BF764</f>
        <v>3530476555.6162796</v>
      </c>
      <c r="BH33" s="1913">
        <f>'1.27 GW Electrolyser H2 Prod. '!BG764</f>
        <v>3531149835.4603825</v>
      </c>
      <c r="BI33" s="1913">
        <f>'1.27 GW Electrolyser H2 Prod. '!BH764</f>
        <v>3531694951.1341543</v>
      </c>
      <c r="BJ33" s="1913">
        <f>'1.27 GW Electrolyser H2 Prod. '!BI764</f>
        <v>3532127540.5945244</v>
      </c>
      <c r="BK33" s="1913">
        <f>'1.27 GW Electrolyser H2 Prod. '!BJ764</f>
        <v>3532461563.8076391</v>
      </c>
      <c r="BL33" s="1913">
        <f>'1.27 GW Electrolyser H2 Prod. '!BK764</f>
        <v>3532709475.0103083</v>
      </c>
      <c r="BM33" s="1913">
        <f>'1.27 GW Electrolyser H2 Prod. '!BL764</f>
        <v>3532882377.3440094</v>
      </c>
      <c r="BN33" s="1913">
        <f>'1.27 GW Electrolyser H2 Prod. '!BM764</f>
        <v>3532990161.7105474</v>
      </c>
      <c r="BO33" s="1917">
        <f>'1.27 GW Electrolyser H2 Prod. '!BN764</f>
        <v>3533041631.4950228</v>
      </c>
    </row>
    <row r="34" spans="1:67" x14ac:dyDescent="0.2">
      <c r="A34" s="4305"/>
      <c r="B34" s="4338"/>
      <c r="C34" s="4339"/>
      <c r="D34" s="3723"/>
      <c r="E34" s="44" t="str">
        <f t="shared" si="8"/>
        <v>High Price Range</v>
      </c>
      <c r="F34" s="67">
        <f t="shared" si="8"/>
        <v>0.9</v>
      </c>
      <c r="G34" s="1922">
        <f>'1.27 GW Electrolyser H2 Prod. '!F765</f>
        <v>6428056585.5610828</v>
      </c>
      <c r="H34" s="1928">
        <f>'1.27 GW Electrolyser H2 Prod. '!G765</f>
        <v>-1468623895.9568973</v>
      </c>
      <c r="I34" s="1913">
        <f>'1.27 GW Electrolyser H2 Prod. '!H765</f>
        <v>-622127204.57305956</v>
      </c>
      <c r="J34" s="1913">
        <f>'1.27 GW Electrolyser H2 Prod. '!I765</f>
        <v>87074105.861803532</v>
      </c>
      <c r="K34" s="1913">
        <f>'1.27 GW Electrolyser H2 Prod. '!J765</f>
        <v>698373022.22109699</v>
      </c>
      <c r="L34" s="1913">
        <f>'1.27 GW Electrolyser H2 Prod. '!K765</f>
        <v>1233779468.0525637</v>
      </c>
      <c r="M34" s="1913">
        <f>'1.27 GW Electrolyser H2 Prod. '!L765</f>
        <v>1707586920.9384327</v>
      </c>
      <c r="N34" s="1913">
        <f>'1.27 GW Electrolyser H2 Prod. '!M765</f>
        <v>2129937971.469409</v>
      </c>
      <c r="O34" s="1913">
        <f>'1.27 GW Electrolyser H2 Prod. '!N765</f>
        <v>2508458561.1317081</v>
      </c>
      <c r="P34" s="1913">
        <f>'1.27 GW Electrolyser H2 Prod. '!O765</f>
        <v>2849118215.0051489</v>
      </c>
      <c r="Q34" s="1913">
        <f>'1.27 GW Electrolyser H2 Prod. '!P765</f>
        <v>3156729049.0049582</v>
      </c>
      <c r="R34" s="1913">
        <f>'1.27 GW Electrolyser H2 Prod. '!Q765</f>
        <v>3435256962.815856</v>
      </c>
      <c r="S34" s="1913">
        <f>'1.27 GW Electrolyser H2 Prod. '!R765</f>
        <v>3688026917.756897</v>
      </c>
      <c r="T34" s="1913">
        <f>'1.27 GW Electrolyser H2 Prod. '!S765</f>
        <v>3917864562.9853106</v>
      </c>
      <c r="U34" s="1913">
        <f>'1.27 GW Electrolyser H2 Prod. '!T765</f>
        <v>4127197595.100666</v>
      </c>
      <c r="V34" s="1913">
        <f>'1.27 GW Electrolyser H2 Prod. '!U765</f>
        <v>4318130542.8005695</v>
      </c>
      <c r="W34" s="1913">
        <f>'1.27 GW Electrolyser H2 Prod. '!V765</f>
        <v>4492501377.2458038</v>
      </c>
      <c r="X34" s="1913">
        <f>'1.27 GW Electrolyser H2 Prod. '!W765</f>
        <v>4651925310.2268925</v>
      </c>
      <c r="Y34" s="1913">
        <f>'1.27 GW Electrolyser H2 Prod. '!X765</f>
        <v>4797829320.5436544</v>
      </c>
      <c r="Z34" s="1913">
        <f>'1.27 GW Electrolyser H2 Prod. '!Y765</f>
        <v>4931479815.8233862</v>
      </c>
      <c r="AA34" s="1913">
        <f>'1.27 GW Electrolyser H2 Prod. '!Z765</f>
        <v>5054005109.1377087</v>
      </c>
      <c r="AB34" s="1913">
        <f>'1.27 GW Electrolyser H2 Prod. '!AA765</f>
        <v>5166413908.9174242</v>
      </c>
      <c r="AC34" s="1913">
        <f>'1.27 GW Electrolyser H2 Prod. '!AB765</f>
        <v>5269610694.9729156</v>
      </c>
      <c r="AD34" s="1913">
        <f>'1.27 GW Electrolyser H2 Prod. '!AC765</f>
        <v>5364408627.8743143</v>
      </c>
      <c r="AE34" s="1913">
        <f>'1.27 GW Electrolyser H2 Prod. '!AD765</f>
        <v>5451540479.5901756</v>
      </c>
      <c r="AF34" s="1913">
        <f>'1.27 GW Electrolyser H2 Prod. '!AE765</f>
        <v>5531667958.6461897</v>
      </c>
      <c r="AG34" s="1913">
        <f>'1.27 GW Electrolyser H2 Prod. '!AF765</f>
        <v>5605389719.2333937</v>
      </c>
      <c r="AH34" s="1913">
        <f>'1.27 GW Electrolyser H2 Prod. '!AG765</f>
        <v>5673248281.4654131</v>
      </c>
      <c r="AI34" s="1913">
        <f>'1.27 GW Electrolyser H2 Prod. '!AH765</f>
        <v>5735736043.151082</v>
      </c>
      <c r="AJ34" s="1913">
        <f>'1.27 GW Electrolyser H2 Prod. '!AI765</f>
        <v>5793300527.7548113</v>
      </c>
      <c r="AK34" s="1913">
        <f>'1.27 GW Electrolyser H2 Prod. '!AJ765</f>
        <v>5846348985.6935854</v>
      </c>
      <c r="AL34" s="1913">
        <f>'1.27 GW Electrolyser H2 Prod. '!AK765</f>
        <v>5895252444.6656561</v>
      </c>
      <c r="AM34" s="1913">
        <f>'1.27 GW Electrolyser H2 Prod. '!AL765</f>
        <v>5940349287.8149843</v>
      </c>
      <c r="AN34" s="1913">
        <f>'1.27 GW Electrolyser H2 Prod. '!AM765</f>
        <v>5981948425.1120443</v>
      </c>
      <c r="AO34" s="1913">
        <f>'1.27 GW Electrolyser H2 Prod. '!AN765</f>
        <v>6020332112.5708532</v>
      </c>
      <c r="AP34" s="1913">
        <f>'1.27 GW Electrolyser H2 Prod. '!AO765</f>
        <v>6055758465.2255154</v>
      </c>
      <c r="AQ34" s="1913">
        <f>'1.27 GW Electrolyser H2 Prod. '!AP765</f>
        <v>6088463702.7076244</v>
      </c>
      <c r="AR34" s="1913">
        <f>'1.27 GW Electrolyser H2 Prod. '!AQ765</f>
        <v>6118664160.4576988</v>
      </c>
      <c r="AS34" s="1913">
        <f>'1.27 GW Electrolyser H2 Prod. '!AR765</f>
        <v>6146558094.8084755</v>
      </c>
      <c r="AT34" s="1913">
        <f>'1.27 GW Electrolyser H2 Prod. '!AS765</f>
        <v>6172327306.1939259</v>
      </c>
      <c r="AU34" s="1913">
        <f>'1.27 GW Electrolyser H2 Prod. '!AT765</f>
        <v>6196138601.4085178</v>
      </c>
      <c r="AV34" s="1913">
        <f>'1.27 GW Electrolyser H2 Prod. '!AU765</f>
        <v>6218145113.0435829</v>
      </c>
      <c r="AW34" s="1913">
        <f>'1.27 GW Electrolyser H2 Prod. '!AV765</f>
        <v>6238487491.8646374</v>
      </c>
      <c r="AX34" s="1913">
        <f>'1.27 GW Electrolyser H2 Prod. '!AW765</f>
        <v>6257294985.8876247</v>
      </c>
      <c r="AY34" s="1913">
        <f>'1.27 GW Electrolyser H2 Prod. '!AX765</f>
        <v>6274686418.2018604</v>
      </c>
      <c r="AZ34" s="1913">
        <f>'1.27 GW Electrolyser H2 Prod. '!AY765</f>
        <v>6290771074.1226711</v>
      </c>
      <c r="BA34" s="1913">
        <f>'1.27 GW Electrolyser H2 Prod. '!AZ765</f>
        <v>6305649506.9973621</v>
      </c>
      <c r="BB34" s="1913">
        <f>'1.27 GW Electrolyser H2 Prod. '!BA765</f>
        <v>6319414270.9009762</v>
      </c>
      <c r="BC34" s="1913">
        <f>'1.27 GW Electrolyser H2 Prod. '!BB765</f>
        <v>6332150587.5165863</v>
      </c>
      <c r="BD34" s="1913">
        <f>'1.27 GW Electrolyser H2 Prod. '!BC765</f>
        <v>6343936953.676239</v>
      </c>
      <c r="BE34" s="1913">
        <f>'1.27 GW Electrolyser H2 Prod. '!BD765</f>
        <v>6354845695.3247948</v>
      </c>
      <c r="BF34" s="1913">
        <f>'1.27 GW Electrolyser H2 Prod. '!BE765</f>
        <v>6364943473.0444965</v>
      </c>
      <c r="BG34" s="1913">
        <f>'1.27 GW Electrolyser H2 Prod. '!BF765</f>
        <v>6374291743.7304535</v>
      </c>
      <c r="BH34" s="1913">
        <f>'1.27 GW Electrolyser H2 Prod. '!BG765</f>
        <v>6382947182.5253925</v>
      </c>
      <c r="BI34" s="1913">
        <f>'1.27 GW Electrolyser H2 Prod. '!BH765</f>
        <v>6390962068.6973286</v>
      </c>
      <c r="BJ34" s="1913">
        <f>'1.27 GW Electrolyser H2 Prod. '!BI765</f>
        <v>6398384638.7683315</v>
      </c>
      <c r="BK34" s="1913">
        <f>'1.27 GW Electrolyser H2 Prod. '!BJ765</f>
        <v>6405259409.8698616</v>
      </c>
      <c r="BL34" s="1913">
        <f>'1.27 GW Electrolyser H2 Prod. '!BK765</f>
        <v>6411627476.0049706</v>
      </c>
      <c r="BM34" s="1913">
        <f>'1.27 GW Electrolyser H2 Prod. '!BL765</f>
        <v>6417526779.6348057</v>
      </c>
      <c r="BN34" s="1913">
        <f>'1.27 GW Electrolyser H2 Prod. '!BM765</f>
        <v>6422992360.7728405</v>
      </c>
      <c r="BO34" s="1917">
        <f>'1.27 GW Electrolyser H2 Prod. '!BN765</f>
        <v>6428056585.5610828</v>
      </c>
    </row>
    <row r="35" spans="1:67" ht="15" customHeight="1" x14ac:dyDescent="0.2">
      <c r="A35" s="4305"/>
      <c r="B35" s="4338"/>
      <c r="C35" s="4339"/>
      <c r="D35" s="4320" t="s">
        <v>1597</v>
      </c>
      <c r="E35" s="427" t="str">
        <f t="shared" si="8"/>
        <v>Low Price Range</v>
      </c>
      <c r="F35" s="1867">
        <f t="shared" si="8"/>
        <v>0.8</v>
      </c>
      <c r="G35" s="1917">
        <f>'1.27 GW Electrolyser H2 Prod. '!F767</f>
        <v>-9409182631.4230194</v>
      </c>
      <c r="H35" s="1931">
        <f>'1.27 GW Electrolyser H2 Prod. '!G767</f>
        <v>-2735595177.1683383</v>
      </c>
      <c r="I35" s="1919">
        <f>'1.27 GW Electrolyser H2 Prod. '!H767</f>
        <v>-3014575816.4285936</v>
      </c>
      <c r="J35" s="1919">
        <f>'1.27 GW Electrolyser H2 Prod. '!I767</f>
        <v>-3323109490.8242464</v>
      </c>
      <c r="K35" s="1919">
        <f>'1.27 GW Electrolyser H2 Prod. '!J767</f>
        <v>-3639831160.6511745</v>
      </c>
      <c r="L35" s="1919">
        <f>'1.27 GW Electrolyser H2 Prod. '!K767</f>
        <v>-3954797044.3751974</v>
      </c>
      <c r="M35" s="1919">
        <f>'1.27 GW Electrolyser H2 Prod. '!L767</f>
        <v>-4262741035.7254033</v>
      </c>
      <c r="N35" s="1919">
        <f>'1.27 GW Electrolyser H2 Prod. '!M767</f>
        <v>-4560720634.1003094</v>
      </c>
      <c r="O35" s="1919">
        <f>'1.27 GW Electrolyser H2 Prod. '!N767</f>
        <v>-4847087607.5759811</v>
      </c>
      <c r="P35" s="1919">
        <f>'1.27 GW Electrolyser H2 Prod. '!O767</f>
        <v>-5120969649.1870365</v>
      </c>
      <c r="Q35" s="1919">
        <f>'1.27 GW Electrolyser H2 Prod. '!P767</f>
        <v>-5381982746.5884628</v>
      </c>
      <c r="R35" s="1919">
        <f>'1.27 GW Electrolyser H2 Prod. '!Q767</f>
        <v>-5630059935.0154972</v>
      </c>
      <c r="S35" s="1919">
        <f>'1.27 GW Electrolyser H2 Prod. '!R767</f>
        <v>-5865343819.0177107</v>
      </c>
      <c r="T35" s="1919">
        <f>'1.27 GW Electrolyser H2 Prod. '!S767</f>
        <v>-6088116343.2164307</v>
      </c>
      <c r="U35" s="1919">
        <f>'1.27 GW Electrolyser H2 Prod. '!T767</f>
        <v>-6298751456.4044075</v>
      </c>
      <c r="V35" s="1919">
        <f>'1.27 GW Electrolyser H2 Prod. '!U767</f>
        <v>-6497682437.6403131</v>
      </c>
      <c r="W35" s="1919">
        <f>'1.27 GW Electrolyser H2 Prod. '!V767</f>
        <v>-6685378935.4997215</v>
      </c>
      <c r="X35" s="1919">
        <f>'1.27 GW Electrolyser H2 Prod. '!W767</f>
        <v>-6862330624.7178698</v>
      </c>
      <c r="Y35" s="1919">
        <f>'1.27 GW Electrolyser H2 Prod. '!X767</f>
        <v>-7029035477.4072466</v>
      </c>
      <c r="Z35" s="1919">
        <f>'1.27 GW Electrolyser H2 Prod. '!Y767</f>
        <v>-7185991315.2647314</v>
      </c>
      <c r="AA35" s="1919">
        <f>'1.27 GW Electrolyser H2 Prod. '!Z767</f>
        <v>-7333689732.4633541</v>
      </c>
      <c r="AB35" s="1919">
        <f>'1.27 GW Electrolyser H2 Prod. '!AA767</f>
        <v>-7472611754.3254709</v>
      </c>
      <c r="AC35" s="1919">
        <f>'1.27 GW Electrolyser H2 Prod. '!AB767</f>
        <v>-7603224780.5756617</v>
      </c>
      <c r="AD35" s="1919">
        <f>'1.27 GW Electrolyser H2 Prod. '!AC767</f>
        <v>-7725980487.2351141</v>
      </c>
      <c r="AE35" s="1919">
        <f>'1.27 GW Electrolyser H2 Prod. '!AD767</f>
        <v>-7841313448.3244352</v>
      </c>
      <c r="AF35" s="1919">
        <f>'1.27 GW Electrolyser H2 Prod. '!AE767</f>
        <v>-7949640300.181632</v>
      </c>
      <c r="AG35" s="1919">
        <f>'1.27 GW Electrolyser H2 Prod. '!AF767</f>
        <v>-8051359315.5101824</v>
      </c>
      <c r="AH35" s="1919">
        <f>'1.27 GW Electrolyser H2 Prod. '!AG767</f>
        <v>-8146850286.5728502</v>
      </c>
      <c r="AI35" s="1919">
        <f>'1.27 GW Electrolyser H2 Prod. '!AH767</f>
        <v>-8236474640.7937565</v>
      </c>
      <c r="AJ35" s="1919">
        <f>'1.27 GW Electrolyser H2 Prod. '!AI767</f>
        <v>-8320575729.8376942</v>
      </c>
      <c r="AK35" s="1919">
        <f>'1.27 GW Electrolyser H2 Prod. '!AJ767</f>
        <v>-8399479246.6682243</v>
      </c>
      <c r="AL35" s="1919">
        <f>'1.27 GW Electrolyser H2 Prod. '!AK767</f>
        <v>-8473493735.3120594</v>
      </c>
      <c r="AM35" s="1919">
        <f>'1.27 GW Electrolyser H2 Prod. '!AL767</f>
        <v>-8542911165.9060497</v>
      </c>
      <c r="AN35" s="1919">
        <f>'1.27 GW Electrolyser H2 Prod. '!AM767</f>
        <v>-8608007553.6711388</v>
      </c>
      <c r="AO35" s="1919">
        <f>'1.27 GW Electrolyser H2 Prod. '!AN767</f>
        <v>-8669043605.1792431</v>
      </c>
      <c r="AP35" s="1919">
        <f>'1.27 GW Electrolyser H2 Prod. '!AO767</f>
        <v>-8726265378.973465</v>
      </c>
      <c r="AQ35" s="1919">
        <f>'1.27 GW Electrolyser H2 Prod. '!AP767</f>
        <v>-8779904950.5069046</v>
      </c>
      <c r="AR35" s="1919">
        <f>'1.27 GW Electrolyser H2 Prod. '!AQ767</f>
        <v>-8830181073.658493</v>
      </c>
      <c r="AS35" s="1919">
        <f>'1.27 GW Electrolyser H2 Prod. '!AR767</f>
        <v>-8877299832.900692</v>
      </c>
      <c r="AT35" s="1919">
        <f>'1.27 GW Electrolyser H2 Prod. '!AS767</f>
        <v>-8921455281.6363277</v>
      </c>
      <c r="AU35" s="1919">
        <f>'1.27 GW Electrolyser H2 Prod. '!AT767</f>
        <v>-8962830063.3692284</v>
      </c>
      <c r="AV35" s="1919">
        <f>'1.27 GW Electrolyser H2 Prod. '!AU767</f>
        <v>-9001596013.2870255</v>
      </c>
      <c r="AW35" s="1919">
        <f>'1.27 GW Electrolyser H2 Prod. '!AV767</f>
        <v>-9037914738.5619888</v>
      </c>
      <c r="AX35" s="1919">
        <f>'1.27 GW Electrolyser H2 Prod. '!AW767</f>
        <v>-9071938176.2546043</v>
      </c>
      <c r="AY35" s="1919">
        <f>'1.27 GW Electrolyser H2 Prod. '!AX767</f>
        <v>-9103809128.1640797</v>
      </c>
      <c r="AZ35" s="1919">
        <f>'1.27 GW Electrolyser H2 Prod. '!AY767</f>
        <v>-9133661772.3335743</v>
      </c>
      <c r="BA35" s="1919">
        <f>'1.27 GW Electrolyser H2 Prod. '!AZ767</f>
        <v>-9161622151.2042103</v>
      </c>
      <c r="BB35" s="1919">
        <f>'1.27 GW Electrolyser H2 Prod. '!BA767</f>
        <v>-9187808636.6356277</v>
      </c>
      <c r="BC35" s="1919">
        <f>'1.27 GW Electrolyser H2 Prod. '!BB767</f>
        <v>-9212332372.1841602</v>
      </c>
      <c r="BD35" s="1919">
        <f>'1.27 GW Electrolyser H2 Prod. '!BC767</f>
        <v>-9235297693.1619701</v>
      </c>
      <c r="BE35" s="1919">
        <f>'1.27 GW Electrolyser H2 Prod. '!BD767</f>
        <v>-9256802525.0997772</v>
      </c>
      <c r="BF35" s="1919">
        <f>'1.27 GW Electrolyser H2 Prod. '!BE767</f>
        <v>-9276938761.308136</v>
      </c>
      <c r="BG35" s="1919">
        <f>'1.27 GW Electrolyser H2 Prod. '!BF767</f>
        <v>-9295792620.2830486</v>
      </c>
      <c r="BH35" s="1919">
        <f>'1.27 GW Electrolyser H2 Prod. '!BG767</f>
        <v>-9313444983.7349281</v>
      </c>
      <c r="BI35" s="1919">
        <f>'1.27 GW Electrolyser H2 Prod. '!BH767</f>
        <v>-9329971716.0391235</v>
      </c>
      <c r="BJ35" s="1919">
        <f>'1.27 GW Electrolyser H2 Prod. '!BI767</f>
        <v>-9345443965.9142609</v>
      </c>
      <c r="BK35" s="1919">
        <f>'1.27 GW Electrolyser H2 Prod. '!BJ767</f>
        <v>-9359928451.1335144</v>
      </c>
      <c r="BL35" s="1919">
        <f>'1.27 GW Electrolyser H2 Prod. '!BK767</f>
        <v>-9373487727.0659828</v>
      </c>
      <c r="BM35" s="1919">
        <f>'1.27 GW Electrolyser H2 Prod. '!BL767</f>
        <v>-9386180439.831562</v>
      </c>
      <c r="BN35" s="1919">
        <f>'1.27 GW Electrolyser H2 Prod. '!BM767</f>
        <v>-9398061564.83494</v>
      </c>
      <c r="BO35" s="1921">
        <f>'1.27 GW Electrolyser H2 Prod. '!BN767</f>
        <v>-9409182631.4230194</v>
      </c>
    </row>
    <row r="36" spans="1:67" x14ac:dyDescent="0.2">
      <c r="A36" s="4305"/>
      <c r="B36" s="4338"/>
      <c r="C36" s="4339"/>
      <c r="D36" s="4320"/>
      <c r="E36" s="427" t="str">
        <f t="shared" si="8"/>
        <v>Low Price Range</v>
      </c>
      <c r="F36" s="1867">
        <f t="shared" si="8"/>
        <v>0.85</v>
      </c>
      <c r="G36" s="1917">
        <f>'1.27 GW Electrolyser H2 Prod. '!F768</f>
        <v>-8618501182.2605133</v>
      </c>
      <c r="H36" s="1928">
        <f>'1.27 GW Electrolyser H2 Prod. '!G768</f>
        <v>-2735595177.1683383</v>
      </c>
      <c r="I36" s="1913">
        <f>'1.27 GW Electrolyser H2 Prod. '!H768</f>
        <v>-2988482548.8289766</v>
      </c>
      <c r="J36" s="1913">
        <f>'1.27 GW Electrolyser H2 Prod. '!I768</f>
        <v>-3262473432.6768441</v>
      </c>
      <c r="K36" s="1913">
        <f>'1.27 GW Electrolyser H2 Prod. '!J768</f>
        <v>-3541576104.367856</v>
      </c>
      <c r="L36" s="1913">
        <f>'1.27 GW Electrolyser H2 Prod. '!K768</f>
        <v>-3818166327.1905332</v>
      </c>
      <c r="M36" s="1913">
        <f>'1.27 GW Electrolyser H2 Prod. '!L768</f>
        <v>-4088142416.1612072</v>
      </c>
      <c r="N36" s="1913">
        <f>'1.27 GW Electrolyser H2 Prod. '!M768</f>
        <v>-4349189197.6891136</v>
      </c>
      <c r="O36" s="1913">
        <f>'1.27 GW Electrolyser H2 Prod. '!N768</f>
        <v>-4600003276.0151405</v>
      </c>
      <c r="P36" s="1913">
        <f>'1.27 GW Electrolyser H2 Prod. '!O768</f>
        <v>-4839896243.3081932</v>
      </c>
      <c r="Q36" s="1913">
        <f>'1.27 GW Electrolyser H2 Prod. '!P768</f>
        <v>-5068571278.7949181</v>
      </c>
      <c r="R36" s="1913">
        <f>'1.27 GW Electrolyser H2 Prod. '!Q768</f>
        <v>-5285988436.7471209</v>
      </c>
      <c r="S36" s="1913">
        <f>'1.27 GW Electrolyser H2 Prod. '!R768</f>
        <v>-5492279132.8127213</v>
      </c>
      <c r="T36" s="1913">
        <f>'1.27 GW Electrolyser H2 Prod. '!S768</f>
        <v>-5687689691.0342808</v>
      </c>
      <c r="U36" s="1913">
        <f>'1.27 GW Electrolyser H2 Prod. '!T768</f>
        <v>-5872542934.9202309</v>
      </c>
      <c r="V36" s="1913">
        <f>'1.27 GW Electrolyser H2 Prod. '!U768</f>
        <v>-6047211444.1739588</v>
      </c>
      <c r="W36" s="1913">
        <f>'1.27 GW Electrolyser H2 Prod. '!V768</f>
        <v>-6212098607.5683355</v>
      </c>
      <c r="X36" s="1913">
        <f>'1.27 GW Electrolyser H2 Prod. '!W768</f>
        <v>-6367625030.8971882</v>
      </c>
      <c r="Y36" s="1913">
        <f>'1.27 GW Electrolyser H2 Prod. '!X768</f>
        <v>-6514218708.1755762</v>
      </c>
      <c r="Z36" s="1913">
        <f>'1.27 GW Electrolyser H2 Prod. '!Y768</f>
        <v>-6652307888.1862383</v>
      </c>
      <c r="AA36" s="1913">
        <f>'1.27 GW Electrolyser H2 Prod. '!Z768</f>
        <v>-6782315902.2129002</v>
      </c>
      <c r="AB36" s="1913">
        <f>'1.27 GW Electrolyser H2 Prod. '!AA768</f>
        <v>-6904657437.4232521</v>
      </c>
      <c r="AC36" s="1913">
        <f>'1.27 GW Electrolyser H2 Prod. '!AB768</f>
        <v>-7019735887.139883</v>
      </c>
      <c r="AD36" s="1913">
        <f>'1.27 GW Electrolyser H2 Prod. '!AC768</f>
        <v>-7127941509.9451008</v>
      </c>
      <c r="AE36" s="1913">
        <f>'1.27 GW Electrolyser H2 Prod. '!AD768</f>
        <v>-7229650200.0148792</v>
      </c>
      <c r="AF36" s="1913">
        <f>'1.27 GW Electrolyser H2 Prod. '!AE768</f>
        <v>-7325222721.2185287</v>
      </c>
      <c r="AG36" s="1913">
        <f>'1.27 GW Electrolyser H2 Prod. '!AF768</f>
        <v>-7415004293.7648163</v>
      </c>
      <c r="AH36" s="1913">
        <f>'1.27 GW Electrolyser H2 Prod. '!AG768</f>
        <v>-7499324448.7402878</v>
      </c>
      <c r="AI36" s="1913">
        <f>'1.27 GW Electrolyser H2 Prod. '!AH768</f>
        <v>-7578497085.6009617</v>
      </c>
      <c r="AJ36" s="1913">
        <f>'1.27 GW Electrolyser H2 Prod. '!AI768</f>
        <v>-7652820682.4754763</v>
      </c>
      <c r="AK36" s="1913">
        <f>'1.27 GW Electrolyser H2 Prod. '!AJ768</f>
        <v>-7722578620.3558083</v>
      </c>
      <c r="AL36" s="1913">
        <f>'1.27 GW Electrolyser H2 Prod. '!AK768</f>
        <v>-7788039590.8335896</v>
      </c>
      <c r="AM36" s="1913">
        <f>'1.27 GW Electrolyser H2 Prod. '!AL768</f>
        <v>-7849458063.6586418</v>
      </c>
      <c r="AN36" s="1913">
        <f>'1.27 GW Electrolyser H2 Prod. '!AM768</f>
        <v>-7907074795.5376587</v>
      </c>
      <c r="AO36" s="1913">
        <f>'1.27 GW Electrolyser H2 Prod. '!AN768</f>
        <v>-7961117365.6101408</v>
      </c>
      <c r="AP36" s="1913">
        <f>'1.27 GW Electrolyser H2 Prod. '!AO768</f>
        <v>-8011800726.1983671</v>
      </c>
      <c r="AQ36" s="1913">
        <f>'1.27 GW Electrolyser H2 Prod. '!AP768</f>
        <v>-8059327759.9240847</v>
      </c>
      <c r="AR36" s="1913">
        <f>'1.27 GW Electrolyser H2 Prod. '!AQ768</f>
        <v>-8103889836.2642984</v>
      </c>
      <c r="AS36" s="1913">
        <f>'1.27 GW Electrolyser H2 Prod. '!AR768</f>
        <v>-8145667362.1941662</v>
      </c>
      <c r="AT36" s="1913">
        <f>'1.27 GW Electrolyser H2 Prod. '!AS768</f>
        <v>-8184830322.8222542</v>
      </c>
      <c r="AU36" s="1913">
        <f>'1.27 GW Electrolyser H2 Prod. '!AT768</f>
        <v>-8221538808.9287329</v>
      </c>
      <c r="AV36" s="1913">
        <f>'1.27 GW Electrolyser H2 Prod. '!AU768</f>
        <v>-8255943529.1216812</v>
      </c>
      <c r="AW36" s="1913">
        <f>'1.27 GW Electrolyser H2 Prod. '!AV768</f>
        <v>-8288186304.971076</v>
      </c>
      <c r="AX36" s="1913">
        <f>'1.27 GW Electrolyser H2 Prod. '!AW768</f>
        <v>-8318400547.9956417</v>
      </c>
      <c r="AY36" s="1913">
        <f>'1.27 GW Electrolyser H2 Prod. '!AX768</f>
        <v>-8346711717.7898464</v>
      </c>
      <c r="AZ36" s="1913">
        <f>'1.27 GW Electrolyser H2 Prod. '!AY768</f>
        <v>-8373237760.9066782</v>
      </c>
      <c r="BA36" s="1913">
        <f>'1.27 GW Electrolyser H2 Prod. '!AZ768</f>
        <v>-8398089530.372488</v>
      </c>
      <c r="BB36" s="1913">
        <f>'1.27 GW Electrolyser H2 Prod. '!BA768</f>
        <v>-8421371185.9158201</v>
      </c>
      <c r="BC36" s="1913">
        <f>'1.27 GW Electrolyser H2 Prod. '!BB768</f>
        <v>-8443180575.1531992</v>
      </c>
      <c r="BD36" s="1913">
        <f>'1.27 GW Electrolyser H2 Prod. '!BC768</f>
        <v>-8463609596.0994768</v>
      </c>
      <c r="BE36" s="1913">
        <f>'1.27 GW Electrolyser H2 Prod. '!BD768</f>
        <v>-8482744541.4655066</v>
      </c>
      <c r="BF36" s="1913">
        <f>'1.27 GW Electrolyser H2 Prod. '!BE768</f>
        <v>-8500666425.2769566</v>
      </c>
      <c r="BG36" s="1913">
        <f>'1.27 GW Electrolyser H2 Prod. '!BF768</f>
        <v>-8517451292.399622</v>
      </c>
      <c r="BH36" s="1913">
        <f>'1.27 GW Electrolyser H2 Prod. '!BG768</f>
        <v>-8533170511.5922451</v>
      </c>
      <c r="BI36" s="1913">
        <f>'1.27 GW Electrolyser H2 Prod. '!BH768</f>
        <v>-8547891052.7306499</v>
      </c>
      <c r="BJ36" s="1913">
        <f>'1.27 GW Electrolyser H2 Prod. '!BI768</f>
        <v>-8561675748.8594637</v>
      </c>
      <c r="BK36" s="1913">
        <f>'1.27 GW Electrolyser H2 Prod. '!BJ768</f>
        <v>-8574583543.7317467</v>
      </c>
      <c r="BL36" s="1913">
        <f>'1.27 GW Electrolyser H2 Prod. '!BK768</f>
        <v>-8586669725.4943504</v>
      </c>
      <c r="BM36" s="1913">
        <f>'1.27 GW Electrolyser H2 Prod. '!BL768</f>
        <v>-8597986147.1689758</v>
      </c>
      <c r="BN36" s="1913">
        <f>'1.27 GW Electrolyser H2 Prod. '!BM768</f>
        <v>-8608581434.5669403</v>
      </c>
      <c r="BO36" s="1917">
        <f>'1.27 GW Electrolyser H2 Prod. '!BN768</f>
        <v>-8618501182.2605133</v>
      </c>
    </row>
    <row r="37" spans="1:67" x14ac:dyDescent="0.2">
      <c r="A37" s="4305"/>
      <c r="B37" s="4338"/>
      <c r="C37" s="4339"/>
      <c r="D37" s="4320"/>
      <c r="E37" s="44" t="str">
        <f t="shared" si="8"/>
        <v>Low Price Range</v>
      </c>
      <c r="F37" s="407">
        <f t="shared" si="8"/>
        <v>0.9</v>
      </c>
      <c r="G37" s="1917">
        <f>'1.27 GW Electrolyser H2 Prod. '!F769</f>
        <v>-7692774686.2797928</v>
      </c>
      <c r="H37" s="1928">
        <f>'1.27 GW Electrolyser H2 Prod. '!G769</f>
        <v>-2735595177.1683383</v>
      </c>
      <c r="I37" s="1913">
        <f>'1.27 GW Electrolyser H2 Prod. '!H769</f>
        <v>-2962389281.2293591</v>
      </c>
      <c r="J37" s="1913">
        <f>'1.27 GW Electrolyser H2 Prod. '!I769</f>
        <v>-3200627583.6683302</v>
      </c>
      <c r="K37" s="1913">
        <f>'1.27 GW Electrolyser H2 Prod. '!J769</f>
        <v>-3439831317.9424605</v>
      </c>
      <c r="L37" s="1913">
        <f>'1.27 GW Electrolyser H2 Prod. '!K769</f>
        <v>-3674942049.9894176</v>
      </c>
      <c r="M37" s="1913">
        <f>'1.27 GW Electrolyser H2 Prod. '!L769</f>
        <v>-3903239640.8627024</v>
      </c>
      <c r="N37" s="1913">
        <f>'1.27 GW Electrolyser H2 Prod. '!M769</f>
        <v>-4123210530.385612</v>
      </c>
      <c r="O37" s="1913">
        <f>'1.27 GW Electrolyser H2 Prod. '!N769</f>
        <v>-4334033041.2177277</v>
      </c>
      <c r="P37" s="1913">
        <f>'1.27 GW Electrolyser H2 Prod. '!O769</f>
        <v>-4535309669.2750731</v>
      </c>
      <c r="Q37" s="1913">
        <f>'1.27 GW Electrolyser H2 Prod. '!P769</f>
        <v>-4726914401.235775</v>
      </c>
      <c r="R37" s="1913">
        <f>'1.27 GW Electrolyser H2 Prod. '!Q769</f>
        <v>-4908899639.5390186</v>
      </c>
      <c r="S37" s="1913">
        <f>'1.27 GW Electrolyser H2 Prod. '!R769</f>
        <v>-5081436575.6102962</v>
      </c>
      <c r="T37" s="1913">
        <f>'1.27 GW Electrolyser H2 Prod. '!S769</f>
        <v>-5244775524.313364</v>
      </c>
      <c r="U37" s="1913">
        <f>'1.27 GW Electrolyser H2 Prod. '!T769</f>
        <v>-5399218767.4902191</v>
      </c>
      <c r="V37" s="1913">
        <f>'1.27 GW Electrolyser H2 Prod. '!U769</f>
        <v>-5545101552.4000874</v>
      </c>
      <c r="W37" s="1913">
        <f>'1.27 GW Electrolyser H2 Prod. '!V769</f>
        <v>-5682778581.1852188</v>
      </c>
      <c r="X37" s="1913">
        <f>'1.27 GW Electrolyser H2 Prod. '!W769</f>
        <v>-5812614297.6608515</v>
      </c>
      <c r="Y37" s="1913">
        <f>'1.27 GW Electrolyser H2 Prod. '!X769</f>
        <v>-5934975858.8733463</v>
      </c>
      <c r="Z37" s="1913">
        <f>'1.27 GW Electrolyser H2 Prod. '!Y769</f>
        <v>-6050228039.9491806</v>
      </c>
      <c r="AA37" s="1913">
        <f>'1.27 GW Electrolyser H2 Prod. '!Z769</f>
        <v>-6158729552.3118172</v>
      </c>
      <c r="AB37" s="1913">
        <f>'1.27 GW Electrolyser H2 Prod. '!AA769</f>
        <v>-6260830407.9919357</v>
      </c>
      <c r="AC37" s="1913">
        <f>'1.27 GW Electrolyser H2 Prod. '!AB769</f>
        <v>-6356870065.8599558</v>
      </c>
      <c r="AD37" s="1913">
        <f>'1.27 GW Electrolyser H2 Prod. '!AC769</f>
        <v>-6447176166.7603321</v>
      </c>
      <c r="AE37" s="1913">
        <f>'1.27 GW Electrolyser H2 Prod. '!AD769</f>
        <v>-6532063714.5734234</v>
      </c>
      <c r="AF37" s="1913">
        <f>'1.27 GW Electrolyser H2 Prod. '!AE769</f>
        <v>-6611834596.036993</v>
      </c>
      <c r="AG37" s="1913">
        <f>'1.27 GW Electrolyser H2 Prod. '!AF769</f>
        <v>-6686777358.1708393</v>
      </c>
      <c r="AH37" s="1913">
        <f>'1.27 GW Electrolyser H2 Prod. '!AG769</f>
        <v>-6757167181.303648</v>
      </c>
      <c r="AI37" s="1913">
        <f>'1.27 GW Electrolyser H2 Prod. '!AH769</f>
        <v>-6823265999.981987</v>
      </c>
      <c r="AJ37" s="1913">
        <f>'1.27 GW Electrolyser H2 Prod. '!AI769</f>
        <v>-6885322734.8055391</v>
      </c>
      <c r="AK37" s="1913">
        <f>'1.27 GW Electrolyser H2 Prod. '!AJ769</f>
        <v>-6943573606.4266281</v>
      </c>
      <c r="AL37" s="1913">
        <f>'1.27 GW Electrolyser H2 Prod. '!AK769</f>
        <v>-6998242509.2447205</v>
      </c>
      <c r="AM37" s="1913">
        <f>'1.27 GW Electrolyser H2 Prod. '!AL769</f>
        <v>-7049541427.1973028</v>
      </c>
      <c r="AN37" s="1913">
        <f>'1.27 GW Electrolyser H2 Prod. '!AM769</f>
        <v>-7097670877.8449726</v>
      </c>
      <c r="AO37" s="1913">
        <f>'1.27 GW Electrolyser H2 Prod. '!AN769</f>
        <v>-7142820373.9259987</v>
      </c>
      <c r="AP37" s="1913">
        <f>'1.27 GW Electrolyser H2 Prod. '!AO769</f>
        <v>-7185168893.9031591</v>
      </c>
      <c r="AQ37" s="1913">
        <f>'1.27 GW Electrolyser H2 Prod. '!AP769</f>
        <v>-7224885354.8852549</v>
      </c>
      <c r="AR37" s="1913">
        <f>'1.27 GW Electrolyser H2 Prod. '!AQ769</f>
        <v>-7262129082.7843037</v>
      </c>
      <c r="AS37" s="1913">
        <f>'1.27 GW Electrolyser H2 Prod. '!AR769</f>
        <v>-7297050275.7489843</v>
      </c>
      <c r="AT37" s="1913">
        <f>'1.27 GW Electrolyser H2 Prod. '!AS769</f>
        <v>-7329790457.8579836</v>
      </c>
      <c r="AU37" s="1913">
        <f>'1.27 GW Electrolyser H2 Prod. '!AT769</f>
        <v>-7360482920.8123245</v>
      </c>
      <c r="AV37" s="1913">
        <f>'1.27 GW Electrolyser H2 Prod. '!AU769</f>
        <v>-7389253151.9712934</v>
      </c>
      <c r="AW37" s="1913">
        <f>'1.27 GW Electrolyser H2 Prod. '!AV769</f>
        <v>-7416219247.5620298</v>
      </c>
      <c r="AX37" s="1913">
        <f>'1.27 GW Electrolyser H2 Prod. '!AW769</f>
        <v>-7441492310.2816734</v>
      </c>
      <c r="AY37" s="1913">
        <f>'1.27 GW Electrolyser H2 Prod. '!AX769</f>
        <v>-7465176830.8217916</v>
      </c>
      <c r="AZ37" s="1913">
        <f>'1.27 GW Electrolyser H2 Prod. '!AY769</f>
        <v>-7487371053.0924778</v>
      </c>
      <c r="BA37" s="1913">
        <f>'1.27 GW Electrolyser H2 Prod. '!AZ769</f>
        <v>-7508167323.1199636</v>
      </c>
      <c r="BB37" s="1913">
        <f>'1.27 GW Electrolyser H2 Prod. '!BA769</f>
        <v>-7527652421.7464228</v>
      </c>
      <c r="BC37" s="1913">
        <f>'1.27 GW Electrolyser H2 Prod. '!BB769</f>
        <v>-7545907881.381505</v>
      </c>
      <c r="BD37" s="1913">
        <f>'1.27 GW Electrolyser H2 Prod. '!BC769</f>
        <v>-7563010287.1484652</v>
      </c>
      <c r="BE37" s="1913">
        <f>'1.27 GW Electrolyser H2 Prod. '!BD769</f>
        <v>-7579031562.8385229</v>
      </c>
      <c r="BF37" s="1913">
        <f>'1.27 GW Electrolyser H2 Prod. '!BE769</f>
        <v>-7594039242.1395416</v>
      </c>
      <c r="BG37" s="1913">
        <f>'1.27 GW Electrolyser H2 Prod. '!BF769</f>
        <v>-7608096725.6426544</v>
      </c>
      <c r="BH37" s="1913">
        <f>'1.27 GW Electrolyser H2 Prod. '!BG769</f>
        <v>-7621263524.1558809</v>
      </c>
      <c r="BI37" s="1913">
        <f>'1.27 GW Electrolyser H2 Prod. '!BH769</f>
        <v>-7633595488.8693752</v>
      </c>
      <c r="BJ37" s="1913">
        <f>'1.27 GW Electrolyser H2 Prod. '!BI769</f>
        <v>-7645145028.9246206</v>
      </c>
      <c r="BK37" s="1913">
        <f>'1.27 GW Electrolyser H2 Prod. '!BJ769</f>
        <v>-7655961316.941184</v>
      </c>
      <c r="BL37" s="1913">
        <f>'1.27 GW Electrolyser H2 Prod. '!BK769</f>
        <v>-7666090483.0508947</v>
      </c>
      <c r="BM37" s="1913">
        <f>'1.27 GW Electrolyser H2 Prod. '!BL769</f>
        <v>-7675575797.9814939</v>
      </c>
      <c r="BN37" s="1913">
        <f>'1.27 GW Electrolyser H2 Prod. '!BM769</f>
        <v>-7684457845.7208891</v>
      </c>
      <c r="BO37" s="1917">
        <f>'1.27 GW Electrolyser H2 Prod. '!BN769</f>
        <v>-7692774686.2797928</v>
      </c>
    </row>
    <row r="38" spans="1:67" x14ac:dyDescent="0.2">
      <c r="A38" s="4305"/>
      <c r="B38" s="4338"/>
      <c r="C38" s="4339"/>
      <c r="D38" s="4320"/>
      <c r="E38" s="427" t="str">
        <f t="shared" si="8"/>
        <v>High Price Range</v>
      </c>
      <c r="F38" s="1867">
        <f t="shared" si="8"/>
        <v>0.85</v>
      </c>
      <c r="G38" s="1917">
        <f>'1.27 GW Electrolyser H2 Prod. '!F771</f>
        <v>-134192677.90702915</v>
      </c>
      <c r="H38" s="1928">
        <f>'1.27 GW Electrolyser H2 Prod. '!G771</f>
        <v>-1547947294.7230217</v>
      </c>
      <c r="I38" s="1913">
        <f>'1.27 GW Electrolyser H2 Prod. '!H771</f>
        <v>-938800895.32534719</v>
      </c>
      <c r="J38" s="1913">
        <f>'1.27 GW Electrolyser H2 Prod. '!I771</f>
        <v>-518743615.36096787</v>
      </c>
      <c r="K38" s="1913">
        <f>'1.27 GW Electrolyser H2 Prod. '!J771</f>
        <v>-214653586.78559685</v>
      </c>
      <c r="L38" s="1913">
        <f>'1.27 GW Electrolyser H2 Prod. '!K771</f>
        <v>10461956.684838295</v>
      </c>
      <c r="M38" s="1913">
        <f>'1.27 GW Electrolyser H2 Prod. '!L771</f>
        <v>178582666.94204473</v>
      </c>
      <c r="N38" s="1913">
        <f>'1.27 GW Electrolyser H2 Prod. '!M771</f>
        <v>304062037.15346241</v>
      </c>
      <c r="O38" s="1913">
        <f>'1.27 GW Electrolyser H2 Prod. '!N771</f>
        <v>396869897.24108744</v>
      </c>
      <c r="P38" s="1913">
        <f>'1.27 GW Electrolyser H2 Prod. '!O771</f>
        <v>464235354.65206385</v>
      </c>
      <c r="Q38" s="1913">
        <f>'1.27 GW Electrolyser H2 Prod. '!P771</f>
        <v>511566796.71790934</v>
      </c>
      <c r="R38" s="1913">
        <f>'1.27 GW Electrolyser H2 Prod. '!Q771</f>
        <v>543006591.25032234</v>
      </c>
      <c r="S38" s="1913">
        <f>'1.27 GW Electrolyser H2 Prod. '!R771</f>
        <v>561785113.49762297</v>
      </c>
      <c r="T38" s="1913">
        <f>'1.27 GW Electrolyser H2 Prod. '!S771</f>
        <v>570457115.97689772</v>
      </c>
      <c r="U38" s="1913">
        <f>'1.27 GW Electrolyser H2 Prod. '!T771</f>
        <v>571065411.80444765</v>
      </c>
      <c r="V38" s="1913">
        <f>'1.27 GW Electrolyser H2 Prod. '!U771</f>
        <v>565257684.60639286</v>
      </c>
      <c r="W38" s="1913">
        <f>'1.27 GW Electrolyser H2 Prod. '!V771</f>
        <v>554371968.08425856</v>
      </c>
      <c r="X38" s="1913">
        <f>'1.27 GW Electrolyser H2 Prod. '!W771</f>
        <v>539500538.86512566</v>
      </c>
      <c r="Y38" s="1913">
        <f>'1.27 GW Electrolyser H2 Prod. '!X771</f>
        <v>521538544.23853827</v>
      </c>
      <c r="Z38" s="1913">
        <f>'1.27 GW Electrolyser H2 Prod. '!Y771</f>
        <v>501221589.70275354</v>
      </c>
      <c r="AA38" s="1913">
        <f>'1.27 GW Electrolyser H2 Prod. '!Z771</f>
        <v>479155183.97228765</v>
      </c>
      <c r="AB38" s="1913">
        <f>'1.27 GW Electrolyser H2 Prod. '!AA771</f>
        <v>455838074.51910877</v>
      </c>
      <c r="AC38" s="1913">
        <f>'1.27 GW Electrolyser H2 Prod. '!AB771</f>
        <v>431680929.12965536</v>
      </c>
      <c r="AD38" s="1913">
        <f>'1.27 GW Electrolyser H2 Prod. '!AC771</f>
        <v>407021424.32507658</v>
      </c>
      <c r="AE38" s="1913">
        <f>'1.27 GW Electrolyser H2 Prod. '!AD771</f>
        <v>382136526.3783555</v>
      </c>
      <c r="AF38" s="1913">
        <f>'1.27 GW Electrolyser H2 Prod. '!AE771</f>
        <v>357252555.36268425</v>
      </c>
      <c r="AG38" s="1913">
        <f>'1.27 GW Electrolyser H2 Prod. '!AF771</f>
        <v>332553481.73266077</v>
      </c>
      <c r="AH38" s="1913">
        <f>'1.27 GW Electrolyser H2 Prod. '!AG771</f>
        <v>308187801.71207237</v>
      </c>
      <c r="AI38" s="1913">
        <f>'1.27 GW Electrolyser H2 Prod. '!AH771</f>
        <v>284274261.1167593</v>
      </c>
      <c r="AJ38" s="1913">
        <f>'1.27 GW Electrolyser H2 Prod. '!AI771</f>
        <v>260906639.62047005</v>
      </c>
      <c r="AK38" s="1913">
        <f>'1.27 GW Electrolyser H2 Prod. '!AJ771</f>
        <v>238157763.65605593</v>
      </c>
      <c r="AL38" s="1913">
        <f>'1.27 GW Electrolyser H2 Prod. '!AK771</f>
        <v>216082882.47447062</v>
      </c>
      <c r="AM38" s="1913">
        <f>'1.27 GW Electrolyser H2 Prod. '!AL771</f>
        <v>194722515.75869846</v>
      </c>
      <c r="AN38" s="1913">
        <f>'1.27 GW Electrolyser H2 Prod. '!AM771</f>
        <v>174104860.73624611</v>
      </c>
      <c r="AO38" s="1913">
        <f>'1.27 GW Electrolyser H2 Prod. '!AN771</f>
        <v>154247830.58760214</v>
      </c>
      <c r="AP38" s="1913">
        <f>'1.27 GW Electrolyser H2 Prod. '!AO771</f>
        <v>135160783.10394526</v>
      </c>
      <c r="AQ38" s="1913">
        <f>'1.27 GW Electrolyser H2 Prod. '!AP771</f>
        <v>116845988.25697422</v>
      </c>
      <c r="AR38" s="1913">
        <f>'1.27 GW Electrolyser H2 Prod. '!AQ771</f>
        <v>99299875.044671059</v>
      </c>
      <c r="AS38" s="1913">
        <f>'1.27 GW Electrolyser H2 Prod. '!AR771</f>
        <v>82514091.242414951</v>
      </c>
      <c r="AT38" s="1913">
        <f>'1.27 GW Electrolyser H2 Prod. '!AS771</f>
        <v>66476404.192883968</v>
      </c>
      <c r="AU38" s="1913">
        <f>'1.27 GW Electrolyser H2 Prod. '!AT771</f>
        <v>51171466.258862019</v>
      </c>
      <c r="AV38" s="1913">
        <f>'1.27 GW Electrolyser H2 Prod. '!AU771</f>
        <v>36581464.845004082</v>
      </c>
      <c r="AW38" s="1913">
        <f>'1.27 GW Electrolyser H2 Prod. '!AV771</f>
        <v>22686673.81468153</v>
      </c>
      <c r="AX38" s="1913">
        <f>'1.27 GW Electrolyser H2 Prod. '!AW771</f>
        <v>9465920.5658035278</v>
      </c>
      <c r="AY38" s="1913">
        <f>'1.27 GW Electrolyser H2 Prod. '!AX771</f>
        <v>-3103019.1106290817</v>
      </c>
      <c r="AZ38" s="1913">
        <f>'1.27 GW Electrolyser H2 Prod. '!AY771</f>
        <v>-15043088.059736252</v>
      </c>
      <c r="BA38" s="1913">
        <f>'1.27 GW Electrolyser H2 Prod. '!AZ771</f>
        <v>-26377667.859726906</v>
      </c>
      <c r="BB38" s="1913">
        <f>'1.27 GW Electrolyser H2 Prod. '!BA771</f>
        <v>-37130344.440651417</v>
      </c>
      <c r="BC38" s="1913">
        <f>'1.27 GW Electrolyser H2 Prod. '!BB771</f>
        <v>-47324712.75752449</v>
      </c>
      <c r="BD38" s="1913">
        <f>'1.27 GW Electrolyser H2 Prod. '!BC771</f>
        <v>-56984214.966001987</v>
      </c>
      <c r="BE38" s="1913">
        <f>'1.27 GW Electrolyser H2 Prod. '!BD771</f>
        <v>-66132007.328103542</v>
      </c>
      <c r="BF38" s="1913">
        <f>'1.27 GW Electrolyser H2 Prod. '!BE771</f>
        <v>-74790851.740350723</v>
      </c>
      <c r="BG38" s="1913">
        <f>'1.27 GW Electrolyser H2 Prod. '!BF771</f>
        <v>-82983028.3452034</v>
      </c>
      <c r="BH38" s="1913">
        <f>'1.27 GW Electrolyser H2 Prod. '!BG771</f>
        <v>-90730266.17381382</v>
      </c>
      <c r="BI38" s="1913">
        <f>'1.27 GW Electrolyser H2 Prod. '!BH771</f>
        <v>-98053689.186286449</v>
      </c>
      <c r="BJ38" s="1913">
        <f>'1.27 GW Electrolyser H2 Prod. '!BI771</f>
        <v>-104973775.43524075</v>
      </c>
      <c r="BK38" s="1913">
        <f>'1.27 GW Electrolyser H2 Prod. '!BJ771</f>
        <v>-111510327.38820171</v>
      </c>
      <c r="BL38" s="1913">
        <f>'1.27 GW Electrolyser H2 Prod. '!BK771</f>
        <v>-117682451.71151972</v>
      </c>
      <c r="BM38" s="1913">
        <f>'1.27 GW Electrolyser H2 Prod. '!BL771</f>
        <v>-123508547.04924488</v>
      </c>
      <c r="BN38" s="1913">
        <f>'1.27 GW Electrolyser H2 Prod. '!BM771</f>
        <v>-129006298.52993107</v>
      </c>
      <c r="BO38" s="1917">
        <f>'1.27 GW Electrolyser H2 Prod. '!BN771</f>
        <v>-134192677.90702915</v>
      </c>
    </row>
    <row r="39" spans="1:67" x14ac:dyDescent="0.2">
      <c r="A39" s="4305"/>
      <c r="B39" s="4338"/>
      <c r="C39" s="4339"/>
      <c r="D39" s="4320"/>
      <c r="E39" s="427" t="str">
        <f t="shared" si="8"/>
        <v>High Price Range</v>
      </c>
      <c r="F39" s="1867">
        <f t="shared" si="8"/>
        <v>0.9</v>
      </c>
      <c r="G39" s="1917">
        <f>'1.27 GW Electrolyser H2 Prod. '!F772</f>
        <v>2338497289.557991</v>
      </c>
      <c r="H39" s="1928">
        <f>'1.27 GW Electrolyser H2 Prod. '!G772</f>
        <v>-1547947294.7230217</v>
      </c>
      <c r="I39" s="1913">
        <f>'1.27 GW Electrolyser H2 Prod. '!H772</f>
        <v>-857199687.80960965</v>
      </c>
      <c r="J39" s="1913">
        <f>'1.27 GW Electrolyser H2 Prod. '!I772</f>
        <v>-329117094.07794237</v>
      </c>
      <c r="K39" s="1913">
        <f>'1.27 GW Electrolyser H2 Prod. '!J772</f>
        <v>92618440.630516052</v>
      </c>
      <c r="L39" s="1913">
        <f>'1.27 GW Electrolyser H2 Prod. '!K772</f>
        <v>437745793.9215889</v>
      </c>
      <c r="M39" s="1913">
        <f>'1.27 GW Electrolyser H2 Prod. '!L772</f>
        <v>724603134.96607494</v>
      </c>
      <c r="N39" s="1913">
        <f>'1.27 GW Electrolyser H2 Prod. '!M772</f>
        <v>965582123.61994886</v>
      </c>
      <c r="O39" s="1913">
        <f>'1.27 GW Electrolyser H2 Prod. '!N772</f>
        <v>1169574187.2120085</v>
      </c>
      <c r="P39" s="1913">
        <f>'1.27 GW Electrolyser H2 Prod. '!O772</f>
        <v>1343233327.3172822</v>
      </c>
      <c r="Q39" s="1913">
        <f>'1.27 GW Electrolyser H2 Prod. '!P772</f>
        <v>1491695257.9616103</v>
      </c>
      <c r="R39" s="1913">
        <f>'1.27 GW Electrolyser H2 Prod. '!Q772</f>
        <v>1619017850.6013899</v>
      </c>
      <c r="S39" s="1913">
        <f>'1.27 GW Electrolyser H2 Prod. '!R772</f>
        <v>1728466471.4220505</v>
      </c>
      <c r="T39" s="1913">
        <f>'1.27 GW Electrolyser H2 Prod. '!S772</f>
        <v>1822707268.810461</v>
      </c>
      <c r="U39" s="1913">
        <f>'1.27 GW Electrolyser H2 Prod. '!T772</f>
        <v>1903942939.4589844</v>
      </c>
      <c r="V39" s="1913">
        <f>'1.27 GW Electrolyser H2 Prod. '!U772</f>
        <v>1974010991.4635115</v>
      </c>
      <c r="W39" s="1913">
        <f>'1.27 GW Electrolyser H2 Prod. '!V772</f>
        <v>2034456672.1253843</v>
      </c>
      <c r="X39" s="1913">
        <f>'1.27 GW Electrolyser H2 Prod. '!W772</f>
        <v>2086588256.6621017</v>
      </c>
      <c r="Y39" s="1913">
        <f>'1.27 GW Electrolyser H2 Prod. '!X772</f>
        <v>2131519734.1479034</v>
      </c>
      <c r="Z39" s="1913">
        <f>'1.27 GW Electrolyser H2 Prod. '!Y772</f>
        <v>2170204284.7401924</v>
      </c>
      <c r="AA39" s="1913">
        <f>'1.27 GW Electrolyser H2 Prod. '!Z772</f>
        <v>2203460894.9854441</v>
      </c>
      <c r="AB39" s="1913">
        <f>'1.27 GW Electrolyser H2 Prod. '!AA772</f>
        <v>2231995770.9847288</v>
      </c>
      <c r="AC39" s="1913">
        <f>'1.27 GW Electrolyser H2 Prod. '!AB772</f>
        <v>2256419747.0874205</v>
      </c>
      <c r="AD39" s="1913">
        <f>'1.27 GW Electrolyser H2 Prod. '!AC772</f>
        <v>2277262569.939887</v>
      </c>
      <c r="AE39" s="1913">
        <f>'1.27 GW Electrolyser H2 Prod. '!AD772</f>
        <v>2294984714.6899824</v>
      </c>
      <c r="AF39" s="1913">
        <f>'1.27 GW Electrolyser H2 Prod. '!AE772</f>
        <v>2309987230.8078671</v>
      </c>
      <c r="AG39" s="1913">
        <f>'1.27 GW Electrolyser H2 Prod. '!AF772</f>
        <v>2322619999.2694387</v>
      </c>
      <c r="AH39" s="1913">
        <f>'1.27 GW Electrolyser H2 Prod. '!AG772</f>
        <v>2333188697.5581713</v>
      </c>
      <c r="AI39" s="1913">
        <f>'1.27 GW Electrolyser H2 Prod. '!AH772</f>
        <v>2341960705.215951</v>
      </c>
      <c r="AJ39" s="1913">
        <f>'1.27 GW Electrolyser H2 Prod. '!AI772</f>
        <v>2349170134.4648256</v>
      </c>
      <c r="AK39" s="1913">
        <f>'1.27 GW Electrolyser H2 Prod. '!AJ772</f>
        <v>2355022133.5313931</v>
      </c>
      <c r="AL39" s="1913">
        <f>'1.27 GW Electrolyser H2 Prod. '!AK772</f>
        <v>2359696581.7771444</v>
      </c>
      <c r="AM39" s="1913">
        <f>'1.27 GW Electrolyser H2 Prod. '!AL772</f>
        <v>2363351273.4598961</v>
      </c>
      <c r="AN39" s="1913">
        <f>'1.27 GW Electrolyser H2 Prod. '!AM772</f>
        <v>2366124669.3963013</v>
      </c>
      <c r="AO39" s="1913">
        <f>'1.27 GW Electrolyser H2 Prod. '!AN772</f>
        <v>2368138281.8456707</v>
      </c>
      <c r="AP39" s="1913">
        <f>'1.27 GW Electrolyser H2 Prod. '!AO772</f>
        <v>2369498746.7637863</v>
      </c>
      <c r="AQ39" s="1913">
        <f>'1.27 GW Electrolyser H2 Prod. '!AP772</f>
        <v>2370299628.5637331</v>
      </c>
      <c r="AR39" s="1913">
        <f>'1.27 GW Electrolyser H2 Prod. '!AQ772</f>
        <v>2370622995.2021008</v>
      </c>
      <c r="AS39" s="1913">
        <f>'1.27 GW Electrolyser H2 Prod. '!AR772</f>
        <v>2370540795.4276266</v>
      </c>
      <c r="AT39" s="1913">
        <f>'1.27 GW Electrolyser H2 Prod. '!AS772</f>
        <v>2370116065.1121826</v>
      </c>
      <c r="AU39" s="1913">
        <f>'1.27 GW Electrolyser H2 Prod. '!AT772</f>
        <v>2369403985.5194082</v>
      </c>
      <c r="AV39" s="1913">
        <f>'1.27 GW Electrolyser H2 Prod. '!AU772</f>
        <v>2368452812.9889936</v>
      </c>
      <c r="AW39" s="1913">
        <f>'1.27 GW Electrolyser H2 Prod. '!AV772</f>
        <v>2367304696.6949692</v>
      </c>
      <c r="AX39" s="1913">
        <f>'1.27 GW Electrolyser H2 Prod. '!AW772</f>
        <v>2365996398.7715416</v>
      </c>
      <c r="AY39" s="1913">
        <f>'1.27 GW Electrolyser H2 Prod. '!AX772</f>
        <v>2364559929.1083031</v>
      </c>
      <c r="AZ39" s="1913">
        <f>'1.27 GW Electrolyser H2 Prod. '!AY772</f>
        <v>2363023105.4324856</v>
      </c>
      <c r="BA39" s="1913">
        <f>'1.27 GW Electrolyser H2 Prod. '!AZ772</f>
        <v>2361410047.8665409</v>
      </c>
      <c r="BB39" s="1913">
        <f>'1.27 GW Electrolyser H2 Prod. '!BA772</f>
        <v>2359741615.9318905</v>
      </c>
      <c r="BC39" s="1913">
        <f>'1.27 GW Electrolyser H2 Prod. '!BB772</f>
        <v>2358035794.92939</v>
      </c>
      <c r="BD39" s="1913">
        <f>'1.27 GW Electrolyser H2 Prod. '!BC772</f>
        <v>2356308037.7354116</v>
      </c>
      <c r="BE39" s="1913">
        <f>'1.27 GW Electrolyser H2 Prod. '!BD772</f>
        <v>2354571567.2859068</v>
      </c>
      <c r="BF39" s="1913">
        <f>'1.27 GW Electrolyser H2 Prod. '!BE772</f>
        <v>2352837644.3601408</v>
      </c>
      <c r="BG39" s="1913">
        <f>'1.27 GW Electrolyser H2 Prod. '!BF772</f>
        <v>2351115804.704814</v>
      </c>
      <c r="BH39" s="1913">
        <f>'1.27 GW Electrolyser H2 Prod. '!BG772</f>
        <v>2349414069.0447283</v>
      </c>
      <c r="BI39" s="1913">
        <f>'1.27 GW Electrolyser H2 Prod. '!BH772</f>
        <v>2347739129.096714</v>
      </c>
      <c r="BJ39" s="1913">
        <f>'1.27 GW Electrolyser H2 Prod. '!BI772</f>
        <v>2346096512.3299503</v>
      </c>
      <c r="BK39" s="1913">
        <f>'1.27 GW Electrolyser H2 Prod. '!BJ772</f>
        <v>2344490727.8901081</v>
      </c>
      <c r="BL39" s="1913">
        <f>'1.27 GW Electrolyser H2 Prod. '!BK772</f>
        <v>2342925395.8202438</v>
      </c>
      <c r="BM39" s="1913">
        <f>'1.27 GW Electrolyser H2 Prod. '!BL772</f>
        <v>2341403361.4624767</v>
      </c>
      <c r="BN39" s="1913">
        <f>'1.27 GW Electrolyser H2 Prod. '!BM772</f>
        <v>2339926796.7063103</v>
      </c>
      <c r="BO39" s="1917">
        <f>'1.27 GW Electrolyser H2 Prod. '!BN772</f>
        <v>2338497289.557991</v>
      </c>
    </row>
    <row r="40" spans="1:67" x14ac:dyDescent="0.2">
      <c r="A40" s="4305"/>
      <c r="B40" s="4338"/>
      <c r="C40" s="4339"/>
      <c r="D40" s="3723"/>
      <c r="E40" s="44" t="str">
        <f t="shared" si="8"/>
        <v>High Price Range</v>
      </c>
      <c r="F40" s="407">
        <f t="shared" si="8"/>
        <v>0.85</v>
      </c>
      <c r="G40" s="1922">
        <f>'1.27 GW Electrolyser H2 Prod. '!F773</f>
        <v>5233512243.624052</v>
      </c>
      <c r="H40" s="1927">
        <f>'1.27 GW Electrolyser H2 Prod. '!G773</f>
        <v>-1547947294.7230217</v>
      </c>
      <c r="I40" s="1920">
        <f>'1.27 GW Electrolyser H2 Prod. '!H773</f>
        <v>-775598480.29387116</v>
      </c>
      <c r="J40" s="1920">
        <f>'1.27 GW Electrolyser H2 Prod. '!I773</f>
        <v>-135707206.27206373</v>
      </c>
      <c r="K40" s="1920">
        <f>'1.27 GW Electrolyser H2 Prod. '!J773</f>
        <v>410803865.24421597</v>
      </c>
      <c r="L40" s="1920">
        <f>'1.27 GW Electrolyser H2 Prod. '!K773</f>
        <v>885649603.61352777</v>
      </c>
      <c r="M40" s="1920">
        <f>'1.27 GW Electrolyser H2 Prod. '!L773</f>
        <v>1302847683.287437</v>
      </c>
      <c r="N40" s="1920">
        <f>'1.27 GW Electrolyser H2 Prod. '!M773</f>
        <v>1672282886.7330146</v>
      </c>
      <c r="O40" s="1920">
        <f>'1.27 GW Electrolyser H2 Prod. '!N773</f>
        <v>2001340168.2205143</v>
      </c>
      <c r="P40" s="1920">
        <f>'1.27 GW Electrolyser H2 Prod. '!O773</f>
        <v>2295763789.027216</v>
      </c>
      <c r="Q40" s="1920">
        <f>'1.27 GW Electrolyser H2 Prod. '!P773</f>
        <v>2560155298.7918968</v>
      </c>
      <c r="R40" s="1920">
        <f>'1.27 GW Electrolyser H2 Prod. '!Q773</f>
        <v>2798283769.4964867</v>
      </c>
      <c r="S40" s="1920">
        <f>'1.27 GW Electrolyser H2 Prod. '!R773</f>
        <v>3013290176.9461203</v>
      </c>
      <c r="T40" s="1920">
        <f>'1.27 GW Electrolyser H2 Prod. '!S773</f>
        <v>3207828189.0735731</v>
      </c>
      <c r="U40" s="1920">
        <f>'1.27 GW Electrolyser H2 Prod. '!T773</f>
        <v>3384164742.3134747</v>
      </c>
      <c r="V40" s="1920">
        <f>'1.27 GW Electrolyser H2 Prod. '!U773</f>
        <v>3544254094.1305466</v>
      </c>
      <c r="W40" s="1920">
        <f>'1.27 GW Electrolyser H2 Prod. '!V773</f>
        <v>3689793749.0255537</v>
      </c>
      <c r="X40" s="1920">
        <f>'1.27 GW Electrolyser H2 Prod. '!W773</f>
        <v>3822267616.994278</v>
      </c>
      <c r="Y40" s="1920">
        <f>'1.27 GW Electrolyser H2 Prod. '!X773</f>
        <v>3942979941.9377337</v>
      </c>
      <c r="Z40" s="1920">
        <f>'1.27 GW Electrolyser H2 Prod. '!Y773</f>
        <v>4053082404.526021</v>
      </c>
      <c r="AA40" s="1920">
        <f>'1.27 GW Electrolyser H2 Prod. '!Z773</f>
        <v>4153596076.3303013</v>
      </c>
      <c r="AB40" s="1920">
        <f>'1.27 GW Electrolyser H2 Prod. '!AA773</f>
        <v>4245429421.3427305</v>
      </c>
      <c r="AC40" s="1920">
        <f>'1.27 GW Electrolyser H2 Prod. '!AB773</f>
        <v>4329393215.4676876</v>
      </c>
      <c r="AD40" s="1920">
        <f>'1.27 GW Electrolyser H2 Prod. '!AC773</f>
        <v>4406213029.1593885</v>
      </c>
      <c r="AE40" s="1920">
        <f>'1.27 GW Electrolyser H2 Prod. '!AD773</f>
        <v>4476539759.1611929</v>
      </c>
      <c r="AF40" s="1920">
        <f>'1.27 GW Electrolyser H2 Prod. '!AE773</f>
        <v>4540958580.7914658</v>
      </c>
      <c r="AG40" s="1920">
        <f>'1.27 GW Electrolyser H2 Prod. '!AF773</f>
        <v>4599996608.5073481</v>
      </c>
      <c r="AH40" s="1920">
        <f>'1.27 GW Electrolyser H2 Prod. '!AG773</f>
        <v>4654129490.3586216</v>
      </c>
      <c r="AI40" s="1920">
        <f>'1.27 GW Electrolyser H2 Prod. '!AH773</f>
        <v>4703787115.2142792</v>
      </c>
      <c r="AJ40" s="1920">
        <f>'1.27 GW Electrolyser H2 Prod. '!AI773</f>
        <v>4749358576.0472012</v>
      </c>
      <c r="AK40" s="1920">
        <f>'1.27 GW Electrolyser H2 Prod. '!AJ773</f>
        <v>4791196505.1293583</v>
      </c>
      <c r="AL40" s="1920">
        <f>'1.27 GW Electrolyser H2 Prod. '!AK773</f>
        <v>4829620875.6207628</v>
      </c>
      <c r="AM40" s="1920">
        <f>'1.27 GW Electrolyser H2 Prod. '!AL773</f>
        <v>4864922347.2233849</v>
      </c>
      <c r="AN40" s="1920">
        <f>'1.27 GW Electrolyser H2 Prod. '!AM773</f>
        <v>4897365220.2217846</v>
      </c>
      <c r="AO40" s="1920">
        <f>'1.27 GW Electrolyser H2 Prod. '!AN773</f>
        <v>4927190051.5405111</v>
      </c>
      <c r="AP40" s="1920">
        <f>'1.27 GW Electrolyser H2 Prod. '!AO773</f>
        <v>4954615977.8163347</v>
      </c>
      <c r="AQ40" s="1920">
        <f>'1.27 GW Electrolyser H2 Prod. '!AP773</f>
        <v>4979842783.4618034</v>
      </c>
      <c r="AR40" s="1920">
        <f>'1.27 GW Electrolyser H2 Prod. '!AQ773</f>
        <v>5003052745.9448719</v>
      </c>
      <c r="AS40" s="1920">
        <f>'1.27 GW Electrolyser H2 Prod. '!AR773</f>
        <v>5024412285.7667608</v>
      </c>
      <c r="AT40" s="1920">
        <f>'1.27 GW Electrolyser H2 Prod. '!AS773</f>
        <v>5044073444.6855011</v>
      </c>
      <c r="AU40" s="1920">
        <f>'1.27 GW Electrolyser H2 Prod. '!AT773</f>
        <v>5062175212.4494371</v>
      </c>
      <c r="AV40" s="1920">
        <f>'1.27 GW Electrolyser H2 Prod. '!AU773</f>
        <v>5078844719.5503321</v>
      </c>
      <c r="AW40" s="1920">
        <f>'1.27 GW Electrolyser H2 Prod. '!AV773</f>
        <v>5094198311.1829662</v>
      </c>
      <c r="AX40" s="1920">
        <f>'1.27 GW Electrolyser H2 Prod. '!AW773</f>
        <v>5108342515.629941</v>
      </c>
      <c r="AY40" s="1920">
        <f>'1.27 GW Electrolyser H2 Prod. '!AX773</f>
        <v>5121374918.6153173</v>
      </c>
      <c r="AZ40" s="1920">
        <f>'1.27 GW Electrolyser H2 Prod. '!AY773</f>
        <v>5133384953.7389145</v>
      </c>
      <c r="BA40" s="1920">
        <f>'1.27 GW Electrolyser H2 Prod. '!AZ773</f>
        <v>5144454617.8743896</v>
      </c>
      <c r="BB40" s="1920">
        <f>'1.27 GW Electrolyser H2 Prod. '!BA773</f>
        <v>5154659119.3558521</v>
      </c>
      <c r="BC40" s="1920">
        <f>'1.27 GW Electrolyser H2 Prod. '!BB773</f>
        <v>5164067465.8628893</v>
      </c>
      <c r="BD40" s="1920">
        <f>'1.27 GW Electrolyser H2 Prod. '!BC773</f>
        <v>5172742998.1203442</v>
      </c>
      <c r="BE40" s="1920">
        <f>'1.27 GW Electrolyser H2 Prod. '!BD773</f>
        <v>5180743874.8388195</v>
      </c>
      <c r="BF40" s="1920">
        <f>'1.27 GW Electrolyser H2 Prod. '!BE773</f>
        <v>5188123513.7194128</v>
      </c>
      <c r="BG40" s="1920">
        <f>'1.27 GW Electrolyser H2 Prod. '!BF773</f>
        <v>5194930992.8189917</v>
      </c>
      <c r="BH40" s="1920">
        <f>'1.27 GW Electrolyser H2 Prod. '!BG773</f>
        <v>5201211416.1097412</v>
      </c>
      <c r="BI40" s="1920">
        <f>'1.27 GW Electrolyser H2 Prod. '!BH773</f>
        <v>5207006246.6598911</v>
      </c>
      <c r="BJ40" s="1920">
        <f>'1.27 GW Electrolyser H2 Prod. '!BI773</f>
        <v>5212353610.5037594</v>
      </c>
      <c r="BK40" s="1920">
        <f>'1.27 GW Electrolyser H2 Prod. '!BJ773</f>
        <v>5217288573.9523354</v>
      </c>
      <c r="BL40" s="1920">
        <f>'1.27 GW Electrolyser H2 Prod. '!BK773</f>
        <v>5221843396.8149109</v>
      </c>
      <c r="BM40" s="1920">
        <f>'1.27 GW Electrolyser H2 Prod. '!BL773</f>
        <v>5226047763.7532759</v>
      </c>
      <c r="BN40" s="1920">
        <f>'1.27 GW Electrolyser H2 Prod. '!BM773</f>
        <v>5229928995.7686043</v>
      </c>
      <c r="BO40" s="1922">
        <f>'1.27 GW Electrolyser H2 Prod. '!BN773</f>
        <v>5233512243.624052</v>
      </c>
    </row>
    <row r="41" spans="1:67" x14ac:dyDescent="0.2">
      <c r="A41" s="4305"/>
      <c r="B41" s="4338"/>
      <c r="C41" s="4339"/>
      <c r="D41" s="4320" t="s">
        <v>1598</v>
      </c>
      <c r="E41" s="427" t="str">
        <f t="shared" si="8"/>
        <v>Low Price Range</v>
      </c>
      <c r="F41" s="1867">
        <f t="shared" si="8"/>
        <v>0.8</v>
      </c>
      <c r="G41" s="1917">
        <f>'1.27 GW Electrolyser H2 Prod. '!F775</f>
        <v>-8241360005.0636692</v>
      </c>
      <c r="H41" s="1928">
        <f>'1.27 GW Electrolyser H2 Prod. '!G775</f>
        <v>-2658046226.8057337</v>
      </c>
      <c r="I41" s="1913">
        <f>'1.27 GW Electrolyser H2 Prod. '!H775</f>
        <v>-2864537662.1375861</v>
      </c>
      <c r="J41" s="1913">
        <f>'1.27 GW Electrolyser H2 Prod. '!I775</f>
        <v>-3105311751.631012</v>
      </c>
      <c r="K41" s="1913">
        <f>'1.27 GW Electrolyser H2 Prod. '!J775</f>
        <v>-3358694867.6140184</v>
      </c>
      <c r="L41" s="1913">
        <f>'1.27 GW Electrolyser H2 Prod. '!K775</f>
        <v>-3614454774.6658401</v>
      </c>
      <c r="M41" s="1913">
        <f>'1.27 GW Electrolyser H2 Prod. '!L775</f>
        <v>-3867055733.045208</v>
      </c>
      <c r="N41" s="1913">
        <f>'1.27 GW Electrolyser H2 Prod. '!M775</f>
        <v>-4113303201.1426449</v>
      </c>
      <c r="O41" s="1913">
        <f>'1.27 GW Electrolyser H2 Prod. '!N775</f>
        <v>-4351313350.6535845</v>
      </c>
      <c r="P41" s="1913">
        <f>'1.27 GW Electrolyser H2 Prod. '!O775</f>
        <v>-4579993649.9158535</v>
      </c>
      <c r="Q41" s="1913">
        <f>'1.27 GW Electrolyser H2 Prod. '!P775</f>
        <v>-4798754230.6330528</v>
      </c>
      <c r="R41" s="1913">
        <f>'1.27 GW Electrolyser H2 Prod. '!Q775</f>
        <v>-5007335703.3335714</v>
      </c>
      <c r="S41" s="1913">
        <f>'1.27 GW Electrolyser H2 Prod. '!R775</f>
        <v>-5205700802.7718325</v>
      </c>
      <c r="T41" s="1913">
        <f>'1.27 GW Electrolyser H2 Prod. '!S775</f>
        <v>-5393963339.529954</v>
      </c>
      <c r="U41" s="1913">
        <f>'1.27 GW Electrolyser H2 Prod. '!T775</f>
        <v>-5572340098.4081535</v>
      </c>
      <c r="V41" s="1913">
        <f>'1.27 GW Electrolyser H2 Prod. '!U775</f>
        <v>-5741117448.7693386</v>
      </c>
      <c r="W41" s="1913">
        <f>'1.27 GW Electrolyser H2 Prod. '!V775</f>
        <v>-5900627714.7398701</v>
      </c>
      <c r="X41" s="1913">
        <f>'1.27 GW Electrolyser H2 Prod. '!W775</f>
        <v>-6051232206.4548616</v>
      </c>
      <c r="Y41" s="1913">
        <f>'1.27 GW Electrolyser H2 Prod. '!X775</f>
        <v>-6193308906.6828852</v>
      </c>
      <c r="Z41" s="1913">
        <f>'1.27 GW Electrolyser H2 Prod. '!Y775</f>
        <v>-6327243476.5824766</v>
      </c>
      <c r="AA41" s="1913">
        <f>'1.27 GW Electrolyser H2 Prod. '!Z775</f>
        <v>-6453422667.7969036</v>
      </c>
      <c r="AB41" s="1913">
        <f>'1.27 GW Electrolyser H2 Prod. '!AA775</f>
        <v>-6572229503.6577148</v>
      </c>
      <c r="AC41" s="1913">
        <f>'1.27 GW Electrolyser H2 Prod. '!AB775</f>
        <v>-6684039776.1209316</v>
      </c>
      <c r="AD41" s="1913">
        <f>'1.27 GW Electrolyser H2 Prod. '!AC775</f>
        <v>-6789219530.4650211</v>
      </c>
      <c r="AE41" s="1913">
        <f>'1.27 GW Electrolyser H2 Prod. '!AD775</f>
        <v>-6888123297.017642</v>
      </c>
      <c r="AF41" s="1913">
        <f>'1.27 GW Electrolyser H2 Prod. '!AE775</f>
        <v>-6981092890.9418612</v>
      </c>
      <c r="AG41" s="1913">
        <f>'1.27 GW Electrolyser H2 Prod. '!AF775</f>
        <v>-7068456645.5366497</v>
      </c>
      <c r="AH41" s="1913">
        <f>'1.27 GW Electrolyser H2 Prod. '!AG775</f>
        <v>-7150528976.9154873</v>
      </c>
      <c r="AI41" s="1913">
        <f>'1.27 GW Electrolyser H2 Prod. '!AH775</f>
        <v>-7227610201.8750076</v>
      </c>
      <c r="AJ41" s="1913">
        <f>'1.27 GW Electrolyser H2 Prod. '!AI775</f>
        <v>-7299986548.6667624</v>
      </c>
      <c r="AK41" s="1913">
        <f>'1.27 GW Electrolyser H2 Prod. '!AJ775</f>
        <v>-7367930313.906168</v>
      </c>
      <c r="AL41" s="1913">
        <f>'1.27 GW Electrolyser H2 Prod. '!AK775</f>
        <v>-7431700129.1614037</v>
      </c>
      <c r="AM41" s="1913">
        <f>'1.27 GW Electrolyser H2 Prod. '!AL775</f>
        <v>-7491541308.6910849</v>
      </c>
      <c r="AN41" s="1913">
        <f>'1.27 GW Electrolyser H2 Prod. '!AM775</f>
        <v>-7547686255.9399014</v>
      </c>
      <c r="AO41" s="1913">
        <f>'1.27 GW Electrolyser H2 Prod. '!AN775</f>
        <v>-7600354911.1905031</v>
      </c>
      <c r="AP41" s="1913">
        <f>'1.27 GW Electrolyser H2 Prod. '!AO775</f>
        <v>-7649755226.5275354</v>
      </c>
      <c r="AQ41" s="1913">
        <f>'1.27 GW Electrolyser H2 Prod. '!AP775</f>
        <v>-7696083657.2335424</v>
      </c>
      <c r="AR41" s="1913">
        <f>'1.27 GW Electrolyser H2 Prod. '!AQ775</f>
        <v>-7739525661.084856</v>
      </c>
      <c r="AS41" s="1913">
        <f>'1.27 GW Electrolyser H2 Prod. '!AR775</f>
        <v>-7780256198.8835382</v>
      </c>
      <c r="AT41" s="1913">
        <f>'1.27 GW Electrolyser H2 Prod. '!AS775</f>
        <v>-7818440231.052043</v>
      </c>
      <c r="AU41" s="1913">
        <f>'1.27 GW Electrolyser H2 Prod. '!AT775</f>
        <v>-7854233206.3097782</v>
      </c>
      <c r="AV41" s="1913">
        <f>'1.27 GW Electrolyser H2 Prod. '!AU775</f>
        <v>-7887781539.406518</v>
      </c>
      <c r="AW41" s="1913">
        <f>'1.27 GW Electrolyser H2 Prod. '!AV775</f>
        <v>-7919223075.6545095</v>
      </c>
      <c r="AX41" s="1913">
        <f>'1.27 GW Electrolyser H2 Prod. '!AW775</f>
        <v>-7948687540.6167345</v>
      </c>
      <c r="AY41" s="1913">
        <f>'1.27 GW Electrolyser H2 Prod. '!AX775</f>
        <v>-7976296973.8027172</v>
      </c>
      <c r="AZ41" s="1913">
        <f>'1.27 GW Electrolyser H2 Prod. '!AY775</f>
        <v>-8002166145.6189766</v>
      </c>
      <c r="BA41" s="1913">
        <f>'1.27 GW Electrolyser H2 Prod. '!AZ775</f>
        <v>-8026402957.1375513</v>
      </c>
      <c r="BB41" s="1913">
        <f>'1.27 GW Electrolyser H2 Prod. '!BA775</f>
        <v>-8049108822.4978704</v>
      </c>
      <c r="BC41" s="1913">
        <f>'1.27 GW Electrolyser H2 Prod. '!BB775</f>
        <v>-8070379033.9567595</v>
      </c>
      <c r="BD41" s="1913">
        <f>'1.27 GW Electrolyser H2 Prod. '!BC775</f>
        <v>-8090303109.758235</v>
      </c>
      <c r="BE41" s="1913">
        <f>'1.27 GW Electrolyser H2 Prod. '!BD775</f>
        <v>-8108965125.11693</v>
      </c>
      <c r="BF41" s="1913">
        <f>'1.27 GW Electrolyser H2 Prod. '!BE775</f>
        <v>-8126444026.7028236</v>
      </c>
      <c r="BG41" s="1913">
        <f>'1.27 GW Electrolyser H2 Prod. '!BF775</f>
        <v>-8142813931.0857916</v>
      </c>
      <c r="BH41" s="1913">
        <f>'1.27 GW Electrolyser H2 Prod. '!BG775</f>
        <v>-8158144407.6504507</v>
      </c>
      <c r="BI41" s="1913">
        <f>'1.27 GW Electrolyser H2 Prod. '!BH775</f>
        <v>-8172500746.5285692</v>
      </c>
      <c r="BJ41" s="1913">
        <f>'1.27 GW Electrolyser H2 Prod. '!BI775</f>
        <v>-8185944212.1205893</v>
      </c>
      <c r="BK41" s="1913">
        <f>'1.27 GW Electrolyser H2 Prod. '!BJ775</f>
        <v>-8198532282.7921553</v>
      </c>
      <c r="BL41" s="1913">
        <f>'1.27 GW Electrolyser H2 Prod. '!BK775</f>
        <v>-8210318877.337738</v>
      </c>
      <c r="BM41" s="1913">
        <f>'1.27 GW Electrolyser H2 Prod. '!BL775</f>
        <v>-8221354568.8031855</v>
      </c>
      <c r="BN41" s="1913">
        <f>'1.27 GW Electrolyser H2 Prod. '!BM775</f>
        <v>-8231686786.253623</v>
      </c>
      <c r="BO41" s="1917">
        <f>'1.27 GW Electrolyser H2 Prod. '!BN775</f>
        <v>-8241360005.0636692</v>
      </c>
    </row>
    <row r="42" spans="1:67" x14ac:dyDescent="0.2">
      <c r="A42" s="4305"/>
      <c r="B42" s="4338"/>
      <c r="C42" s="4339"/>
      <c r="D42" s="4320"/>
      <c r="E42" s="427" t="str">
        <f t="shared" si="8"/>
        <v>Low Price Range</v>
      </c>
      <c r="F42" s="1867">
        <f t="shared" si="8"/>
        <v>0.85</v>
      </c>
      <c r="G42" s="1917">
        <f>'1.27 GW Electrolyser H2 Prod. '!F776</f>
        <v>-7450678555.901165</v>
      </c>
      <c r="H42" s="1928">
        <f>'1.27 GW Electrolyser H2 Prod. '!G776</f>
        <v>-2658046226.8057337</v>
      </c>
      <c r="I42" s="1913">
        <f>'1.27 GW Electrolyser H2 Prod. '!H776</f>
        <v>-2838444394.5379691</v>
      </c>
      <c r="J42" s="1913">
        <f>'1.27 GW Electrolyser H2 Prod. '!I776</f>
        <v>-3044675693.4836097</v>
      </c>
      <c r="K42" s="1913">
        <f>'1.27 GW Electrolyser H2 Prod. '!J776</f>
        <v>-3260439811.3306999</v>
      </c>
      <c r="L42" s="1913">
        <f>'1.27 GW Electrolyser H2 Prod. '!K776</f>
        <v>-3477824057.4811759</v>
      </c>
      <c r="M42" s="1913">
        <f>'1.27 GW Electrolyser H2 Prod. '!L776</f>
        <v>-3692457113.4810123</v>
      </c>
      <c r="N42" s="1913">
        <f>'1.27 GW Electrolyser H2 Prod. '!M776</f>
        <v>-3901771764.7314491</v>
      </c>
      <c r="O42" s="1913">
        <f>'1.27 GW Electrolyser H2 Prod. '!N776</f>
        <v>-4104229019.0927439</v>
      </c>
      <c r="P42" s="1913">
        <f>'1.27 GW Electrolyser H2 Prod. '!O776</f>
        <v>-4298920244.0370111</v>
      </c>
      <c r="Q42" s="1913">
        <f>'1.27 GW Electrolyser H2 Prod. '!P776</f>
        <v>-4485342762.8395081</v>
      </c>
      <c r="R42" s="1913">
        <f>'1.27 GW Electrolyser H2 Prod. '!Q776</f>
        <v>-4663264205.0651951</v>
      </c>
      <c r="S42" s="1913">
        <f>'1.27 GW Electrolyser H2 Prod. '!R776</f>
        <v>-4832636116.566843</v>
      </c>
      <c r="T42" s="1913">
        <f>'1.27 GW Electrolyser H2 Prod. '!S776</f>
        <v>-4993536687.3478031</v>
      </c>
      <c r="U42" s="1913">
        <f>'1.27 GW Electrolyser H2 Prod. '!T776</f>
        <v>-5146131576.9239769</v>
      </c>
      <c r="V42" s="1913">
        <f>'1.27 GW Electrolyser H2 Prod. '!U776</f>
        <v>-5290646455.3029842</v>
      </c>
      <c r="W42" s="1913">
        <f>'1.27 GW Electrolyser H2 Prod. '!V776</f>
        <v>-5427347386.8084831</v>
      </c>
      <c r="X42" s="1913">
        <f>'1.27 GW Electrolyser H2 Prod. '!W776</f>
        <v>-5556526612.6341801</v>
      </c>
      <c r="Y42" s="1913">
        <f>'1.27 GW Electrolyser H2 Prod. '!X776</f>
        <v>-5678492137.4512119</v>
      </c>
      <c r="Z42" s="1913">
        <f>'1.27 GW Electrolyser H2 Prod. '!Y776</f>
        <v>-5793560049.5039806</v>
      </c>
      <c r="AA42" s="1913">
        <f>'1.27 GW Electrolyser H2 Prod. '!Z776</f>
        <v>-5902048837.5464458</v>
      </c>
      <c r="AB42" s="1913">
        <f>'1.27 GW Electrolyser H2 Prod. '!AA776</f>
        <v>-6004275186.7554932</v>
      </c>
      <c r="AC42" s="1913">
        <f>'1.27 GW Electrolyser H2 Prod. '!AB776</f>
        <v>-6100550882.6851492</v>
      </c>
      <c r="AD42" s="1913">
        <f>'1.27 GW Electrolyser H2 Prod. '!AC776</f>
        <v>-6191180553.175005</v>
      </c>
      <c r="AE42" s="1913">
        <f>'1.27 GW Electrolyser H2 Prod. '!AD776</f>
        <v>-6276460048.7080822</v>
      </c>
      <c r="AF42" s="1913">
        <f>'1.27 GW Electrolyser H2 Prod. '!AE776</f>
        <v>-6356675311.978754</v>
      </c>
      <c r="AG42" s="1913">
        <f>'1.27 GW Electrolyser H2 Prod. '!AF776</f>
        <v>-6432101623.7912788</v>
      </c>
      <c r="AH42" s="1913">
        <f>'1.27 GW Electrolyser H2 Prod. '!AG776</f>
        <v>-6503003139.0829201</v>
      </c>
      <c r="AI42" s="1913">
        <f>'1.27 GW Electrolyser H2 Prod. '!AH776</f>
        <v>-6569632646.6822081</v>
      </c>
      <c r="AJ42" s="1913">
        <f>'1.27 GW Electrolyser H2 Prod. '!AI776</f>
        <v>-6632231501.3045387</v>
      </c>
      <c r="AK42" s="1913">
        <f>'1.27 GW Electrolyser H2 Prod. '!AJ776</f>
        <v>-6691029687.5937481</v>
      </c>
      <c r="AL42" s="1913">
        <f>'1.27 GW Electrolyser H2 Prod. '!AK776</f>
        <v>-6746245984.68293</v>
      </c>
      <c r="AM42" s="1913">
        <f>'1.27 GW Electrolyser H2 Prod. '!AL776</f>
        <v>-6798088206.4436722</v>
      </c>
      <c r="AN42" s="1913">
        <f>'1.27 GW Electrolyser H2 Prod. '!AM776</f>
        <v>-6846753497.8064156</v>
      </c>
      <c r="AO42" s="1913">
        <f>'1.27 GW Electrolyser H2 Prod. '!AN776</f>
        <v>-6892428671.621397</v>
      </c>
      <c r="AP42" s="1913">
        <f>'1.27 GW Electrolyser H2 Prod. '!AO776</f>
        <v>-6935290573.7524357</v>
      </c>
      <c r="AQ42" s="1913">
        <f>'1.27 GW Electrolyser H2 Prod. '!AP776</f>
        <v>-6975506466.6507187</v>
      </c>
      <c r="AR42" s="1913">
        <f>'1.27 GW Electrolyser H2 Prod. '!AQ776</f>
        <v>-7013234423.6906595</v>
      </c>
      <c r="AS42" s="1913">
        <f>'1.27 GW Electrolyser H2 Prod. '!AR776</f>
        <v>-7048623728.1770096</v>
      </c>
      <c r="AT42" s="1913">
        <f>'1.27 GW Electrolyser H2 Prod. '!AS776</f>
        <v>-7081815272.2379656</v>
      </c>
      <c r="AU42" s="1913">
        <f>'1.27 GW Electrolyser H2 Prod. '!AT776</f>
        <v>-7112941951.8692789</v>
      </c>
      <c r="AV42" s="1913">
        <f>'1.27 GW Electrolyser H2 Prod. '!AU776</f>
        <v>-7142129055.2411728</v>
      </c>
      <c r="AW42" s="1913">
        <f>'1.27 GW Electrolyser H2 Prod. '!AV776</f>
        <v>-7169494642.0635948</v>
      </c>
      <c r="AX42" s="1913">
        <f>'1.27 GW Electrolyser H2 Prod. '!AW776</f>
        <v>-7195149912.357769</v>
      </c>
      <c r="AY42" s="1913">
        <f>'1.27 GW Electrolyser H2 Prod. '!AX776</f>
        <v>-7219199563.4284811</v>
      </c>
      <c r="AZ42" s="1913">
        <f>'1.27 GW Electrolyser H2 Prod. '!AY776</f>
        <v>-7241742134.1920786</v>
      </c>
      <c r="BA42" s="1913">
        <f>'1.27 GW Electrolyser H2 Prod. '!AZ776</f>
        <v>-7262870336.3058262</v>
      </c>
      <c r="BB42" s="1913">
        <f>'1.27 GW Electrolyser H2 Prod. '!BA776</f>
        <v>-7282671371.778059</v>
      </c>
      <c r="BC42" s="1913">
        <f>'1.27 GW Electrolyser H2 Prod. '!BB776</f>
        <v>-7301227236.9257956</v>
      </c>
      <c r="BD42" s="1913">
        <f>'1.27 GW Electrolyser H2 Prod. '!BC776</f>
        <v>-7318615012.6957397</v>
      </c>
      <c r="BE42" s="1913">
        <f>'1.27 GW Electrolyser H2 Prod. '!BD776</f>
        <v>-7334907141.4826574</v>
      </c>
      <c r="BF42" s="1913">
        <f>'1.27 GW Electrolyser H2 Prod. '!BE776</f>
        <v>-7350171690.6716433</v>
      </c>
      <c r="BG42" s="1913">
        <f>'1.27 GW Electrolyser H2 Prod. '!BF776</f>
        <v>-7364472603.202363</v>
      </c>
      <c r="BH42" s="1913">
        <f>'1.27 GW Electrolyser H2 Prod. '!BG776</f>
        <v>-7377869935.5077667</v>
      </c>
      <c r="BI42" s="1913">
        <f>'1.27 GW Electrolyser H2 Prod. '!BH776</f>
        <v>-7390420083.2200947</v>
      </c>
      <c r="BJ42" s="1913">
        <f>'1.27 GW Electrolyser H2 Prod. '!BI776</f>
        <v>-7402175995.0657911</v>
      </c>
      <c r="BK42" s="1913">
        <f>'1.27 GW Electrolyser H2 Prod. '!BJ776</f>
        <v>-7413187375.3903866</v>
      </c>
      <c r="BL42" s="1913">
        <f>'1.27 GW Electrolyser H2 Prod. '!BK776</f>
        <v>-7423500875.7661076</v>
      </c>
      <c r="BM42" s="1913">
        <f>'1.27 GW Electrolyser H2 Prod. '!BL776</f>
        <v>-7433160276.1405993</v>
      </c>
      <c r="BN42" s="1913">
        <f>'1.27 GW Electrolyser H2 Prod. '!BM776</f>
        <v>-7442206655.9856234</v>
      </c>
      <c r="BO42" s="1917">
        <f>'1.27 GW Electrolyser H2 Prod. '!BN776</f>
        <v>-7450678555.901165</v>
      </c>
    </row>
    <row r="43" spans="1:67" x14ac:dyDescent="0.2">
      <c r="A43" s="4305"/>
      <c r="B43" s="4338"/>
      <c r="C43" s="4339"/>
      <c r="D43" s="4320"/>
      <c r="E43" s="44" t="str">
        <f t="shared" si="8"/>
        <v>Low Price Range</v>
      </c>
      <c r="F43" s="67">
        <f t="shared" si="8"/>
        <v>0.9</v>
      </c>
      <c r="G43" s="1922">
        <f>'1.27 GW Electrolyser H2 Prod. '!F777</f>
        <v>-6524952059.9204454</v>
      </c>
      <c r="H43" s="1938">
        <f>'1.27 GW Electrolyser H2 Prod. '!G777</f>
        <v>-2658046226.8057337</v>
      </c>
      <c r="I43" s="1913">
        <f>'1.27 GW Electrolyser H2 Prod. '!H777</f>
        <v>-2812351126.9383516</v>
      </c>
      <c r="J43" s="1928">
        <f>'1.27 GW Electrolyser H2 Prod. '!I777</f>
        <v>-2982829844.4750957</v>
      </c>
      <c r="K43" s="1913">
        <f>'1.27 GW Electrolyser H2 Prod. '!J777</f>
        <v>-3158695024.9053049</v>
      </c>
      <c r="L43" s="1913">
        <f>'1.27 GW Electrolyser H2 Prod. '!K777</f>
        <v>-3334599780.2800603</v>
      </c>
      <c r="M43" s="1913">
        <f>'1.27 GW Electrolyser H2 Prod. '!L777</f>
        <v>-3507554338.182508</v>
      </c>
      <c r="N43" s="1913">
        <f>'1.27 GW Electrolyser H2 Prod. '!M777</f>
        <v>-3675793097.4279475</v>
      </c>
      <c r="O43" s="1913">
        <f>'1.27 GW Electrolyser H2 Prod. '!N777</f>
        <v>-3838258784.295332</v>
      </c>
      <c r="P43" s="1913">
        <f>'1.27 GW Electrolyser H2 Prod. '!O777</f>
        <v>-3994333670.003891</v>
      </c>
      <c r="Q43" s="1913">
        <f>'1.27 GW Electrolyser H2 Prod. '!P777</f>
        <v>-4143685885.280365</v>
      </c>
      <c r="R43" s="1913">
        <f>'1.27 GW Electrolyser H2 Prod. '!Q777</f>
        <v>-4286175407.8570929</v>
      </c>
      <c r="S43" s="1913">
        <f>'1.27 GW Electrolyser H2 Prod. '!R777</f>
        <v>-4421793559.364418</v>
      </c>
      <c r="T43" s="1913">
        <f>'1.27 GW Electrolyser H2 Prod. '!S777</f>
        <v>-4550622520.6268883</v>
      </c>
      <c r="U43" s="1913">
        <f>'1.27 GW Electrolyser H2 Prod. '!T777</f>
        <v>-4672807409.4939661</v>
      </c>
      <c r="V43" s="1913">
        <f>'1.27 GW Electrolyser H2 Prod. '!U777</f>
        <v>-4788536563.5291138</v>
      </c>
      <c r="W43" s="1913">
        <f>'1.27 GW Electrolyser H2 Prod. '!V777</f>
        <v>-4898027360.4253693</v>
      </c>
      <c r="X43" s="1913">
        <f>'1.27 GW Electrolyser H2 Prod. '!W777</f>
        <v>-5001515879.3978443</v>
      </c>
      <c r="Y43" s="1913">
        <f>'1.27 GW Electrolyser H2 Prod. '!X777</f>
        <v>-5099249288.1489849</v>
      </c>
      <c r="Z43" s="1913">
        <f>'1.27 GW Electrolyser H2 Prod. '!Y777</f>
        <v>-5191480201.2669258</v>
      </c>
      <c r="AA43" s="1913">
        <f>'1.27 GW Electrolyser H2 Prod. '!Z777</f>
        <v>-5278462487.6453667</v>
      </c>
      <c r="AB43" s="1913">
        <f>'1.27 GW Electrolyser H2 Prod. '!AA777</f>
        <v>-5360448157.3241806</v>
      </c>
      <c r="AC43" s="1913">
        <f>'1.27 GW Electrolyser H2 Prod. '!AB777</f>
        <v>-5437685061.4052258</v>
      </c>
      <c r="AD43" s="1913">
        <f>'1.27 GW Electrolyser H2 Prod. '!AC777</f>
        <v>-5510415209.9902401</v>
      </c>
      <c r="AE43" s="1913">
        <f>'1.27 GW Electrolyser H2 Prod. '!AD777</f>
        <v>-5578873563.2666302</v>
      </c>
      <c r="AF43" s="1913">
        <f>'1.27 GW Electrolyser H2 Prod. '!AE777</f>
        <v>-5643287186.7972202</v>
      </c>
      <c r="AG43" s="1913">
        <f>'1.27 GW Electrolyser H2 Prod. '!AF777</f>
        <v>-5703874688.1973047</v>
      </c>
      <c r="AH43" s="1913">
        <f>'1.27 GW Electrolyser H2 Prod. '!AG777</f>
        <v>-5760845871.6462831</v>
      </c>
      <c r="AI43" s="1913">
        <f>'1.27 GW Electrolyser H2 Prod. '!AH777</f>
        <v>-5814401561.0632362</v>
      </c>
      <c r="AJ43" s="1913">
        <f>'1.27 GW Electrolyser H2 Prod. '!AI777</f>
        <v>-5864733553.6346054</v>
      </c>
      <c r="AK43" s="1913">
        <f>'1.27 GW Electrolyser H2 Prod. '!AJ777</f>
        <v>-5912024673.6645699</v>
      </c>
      <c r="AL43" s="1913">
        <f>'1.27 GW Electrolyser H2 Prod. '!AK777</f>
        <v>-5956448903.0940628</v>
      </c>
      <c r="AM43" s="1913">
        <f>'1.27 GW Electrolyser H2 Prod. '!AL777</f>
        <v>-5998171569.9823351</v>
      </c>
      <c r="AN43" s="1913">
        <f>'1.27 GW Electrolyser H2 Prod. '!AM777</f>
        <v>-6037349580.1137314</v>
      </c>
      <c r="AO43" s="1913">
        <f>'1.27 GW Electrolyser H2 Prod. '!AN777</f>
        <v>-6074131679.9372568</v>
      </c>
      <c r="AP43" s="1913">
        <f>'1.27 GW Electrolyser H2 Prod. '!AO777</f>
        <v>-6108658741.4572296</v>
      </c>
      <c r="AQ43" s="1913">
        <f>'1.27 GW Electrolyser H2 Prod. '!AP777</f>
        <v>-6141064061.6118908</v>
      </c>
      <c r="AR43" s="1913">
        <f>'1.27 GW Electrolyser H2 Prod. '!AQ777</f>
        <v>-6171473670.2106647</v>
      </c>
      <c r="AS43" s="1913">
        <f>'1.27 GW Electrolyser H2 Prod. '!AR777</f>
        <v>-6200006641.7318287</v>
      </c>
      <c r="AT43" s="1913">
        <f>'1.27 GW Electrolyser H2 Prod. '!AS777</f>
        <v>-6226775407.273695</v>
      </c>
      <c r="AU43" s="1913">
        <f>'1.27 GW Electrolyser H2 Prod. '!AT777</f>
        <v>-6251886063.7528725</v>
      </c>
      <c r="AV43" s="1913">
        <f>'1.27 GW Electrolyser H2 Prod. '!AU777</f>
        <v>-6275438678.090786</v>
      </c>
      <c r="AW43" s="1913">
        <f>'1.27 GW Electrolyser H2 Prod. '!AV777</f>
        <v>-6297527584.6545486</v>
      </c>
      <c r="AX43" s="1913">
        <f>'1.27 GW Electrolyser H2 Prod. '!AW777</f>
        <v>-6318241674.6438007</v>
      </c>
      <c r="AY43" s="1913">
        <f>'1.27 GW Electrolyser H2 Prod. '!AX777</f>
        <v>-6337664676.4604282</v>
      </c>
      <c r="AZ43" s="1913">
        <f>'1.27 GW Electrolyser H2 Prod. '!AY777</f>
        <v>-6355875426.3778791</v>
      </c>
      <c r="BA43" s="1913">
        <f>'1.27 GW Electrolyser H2 Prod. '!AZ777</f>
        <v>-6372948129.0533028</v>
      </c>
      <c r="BB43" s="1913">
        <f>'1.27 GW Electrolyser H2 Prod. '!BA777</f>
        <v>-6388952607.6086636</v>
      </c>
      <c r="BC43" s="1913">
        <f>'1.27 GW Electrolyser H2 Prod. '!BB777</f>
        <v>-6403954543.1541023</v>
      </c>
      <c r="BD43" s="1913">
        <f>'1.27 GW Electrolyser H2 Prod. '!BC777</f>
        <v>-6418015703.744729</v>
      </c>
      <c r="BE43" s="1913">
        <f>'1.27 GW Electrolyser H2 Prod. '!BD777</f>
        <v>-6431194162.8556747</v>
      </c>
      <c r="BF43" s="1913">
        <f>'1.27 GW Electrolyser H2 Prod. '!BE777</f>
        <v>-6443544507.5342293</v>
      </c>
      <c r="BG43" s="1913">
        <f>'1.27 GW Electrolyser H2 Prod. '!BF777</f>
        <v>-6455118036.4453955</v>
      </c>
      <c r="BH43" s="1913">
        <f>'1.27 GW Electrolyser H2 Prod. '!BG777</f>
        <v>-6465962948.0714035</v>
      </c>
      <c r="BI43" s="1913">
        <f>'1.27 GW Electrolyser H2 Prod. '!BH777</f>
        <v>-6476124519.3588209</v>
      </c>
      <c r="BJ43" s="1913">
        <f>'1.27 GW Electrolyser H2 Prod. '!BI777</f>
        <v>-6485645275.130949</v>
      </c>
      <c r="BK43" s="1913">
        <f>'1.27 GW Electrolyser H2 Prod. '!BJ777</f>
        <v>-6494565148.5998249</v>
      </c>
      <c r="BL43" s="1913">
        <f>'1.27 GW Electrolyser H2 Prod. '!BK777</f>
        <v>-6502921633.3226528</v>
      </c>
      <c r="BM43" s="1913">
        <f>'1.27 GW Electrolyser H2 Prod. '!BL777</f>
        <v>-6510749926.9531174</v>
      </c>
      <c r="BN43" s="1913">
        <f>'1.27 GW Electrolyser H2 Prod. '!BM777</f>
        <v>-6518083067.1395741</v>
      </c>
      <c r="BO43" s="1917">
        <f>'1.27 GW Electrolyser H2 Prod. '!BN777</f>
        <v>-6524952059.9204454</v>
      </c>
    </row>
    <row r="44" spans="1:67" ht="15" customHeight="1" x14ac:dyDescent="0.2">
      <c r="A44" s="4305"/>
      <c r="B44" s="4338"/>
      <c r="C44" s="4339"/>
      <c r="D44" s="4320"/>
      <c r="E44" s="427" t="str">
        <f>E20</f>
        <v>High Price Range</v>
      </c>
      <c r="F44" s="147">
        <f t="shared" ref="F44:F52" si="9">F20</f>
        <v>0.8</v>
      </c>
      <c r="G44" s="1926">
        <f>'1.27 GW Electrolyser H2 Prod. '!F779</f>
        <v>1033629948.4523191</v>
      </c>
      <c r="H44" s="1938">
        <f>'1.27 GW Electrolyser H2 Prod. '!G779</f>
        <v>-1470398344.3604169</v>
      </c>
      <c r="I44" s="1913">
        <f>'1.27 GW Electrolyser H2 Prod. '!H779</f>
        <v>-788762741.0343399</v>
      </c>
      <c r="J44" s="1913">
        <f>'1.27 GW Electrolyser H2 Prod. '!I779</f>
        <v>-300945876.16773367</v>
      </c>
      <c r="K44" s="1913">
        <f>'1.27 GW Electrolyser H2 Prod. '!J779</f>
        <v>66482706.251558781</v>
      </c>
      <c r="L44" s="1928">
        <f>'1.27 GW Electrolyser H2 Prod. '!K779</f>
        <v>350804226.39419556</v>
      </c>
      <c r="M44" s="1913">
        <f>'1.27 GW Electrolyser H2 Prod. '!L779</f>
        <v>574267969.62223911</v>
      </c>
      <c r="N44" s="1928">
        <f>'1.27 GW Electrolyser H2 Prod. '!M779</f>
        <v>751479470.11112642</v>
      </c>
      <c r="O44" s="1913">
        <f>'1.27 GW Electrolyser H2 Prod. '!N779</f>
        <v>892644154.16348314</v>
      </c>
      <c r="P44" s="1913">
        <f>'1.27 GW Electrolyser H2 Prod. '!O779</f>
        <v>1005211353.9232459</v>
      </c>
      <c r="Q44" s="1913">
        <f>'1.27 GW Electrolyser H2 Prod. '!P779</f>
        <v>1094795312.6733184</v>
      </c>
      <c r="R44" s="1928">
        <f>'1.27 GW Electrolyser H2 Prod. '!Q779</f>
        <v>1165730822.9322476</v>
      </c>
      <c r="S44" s="1913">
        <f>'1.27 GW Electrolyser H2 Prod. '!R779</f>
        <v>1221428129.7435007</v>
      </c>
      <c r="T44" s="1913">
        <f>'1.27 GW Electrolyser H2 Prod. '!S779</f>
        <v>1264610119.6633739</v>
      </c>
      <c r="U44" s="1913">
        <f>'1.27 GW Electrolyser H2 Prod. '!T779</f>
        <v>1297476769.8007002</v>
      </c>
      <c r="V44" s="1913">
        <f>'1.27 GW Electrolyser H2 Prod. '!U779</f>
        <v>1321822673.4773664</v>
      </c>
      <c r="W44" s="1913">
        <f>'1.27 GW Electrolyser H2 Prod. '!V779</f>
        <v>1339123188.8441091</v>
      </c>
      <c r="X44" s="1913">
        <f>'1.27 GW Electrolyser H2 Prod. '!W779</f>
        <v>1350598957.1281328</v>
      </c>
      <c r="Y44" s="1913">
        <f>'1.27 GW Electrolyser H2 Prod. '!X779</f>
        <v>1357265114.9629002</v>
      </c>
      <c r="Z44" s="1913">
        <f>'1.27 GW Electrolyser H2 Prod. '!Y779</f>
        <v>1359969428.3850083</v>
      </c>
      <c r="AA44" s="1913">
        <f>'1.27 GW Electrolyser H2 Prod. '!Z779</f>
        <v>1359422248.6387396</v>
      </c>
      <c r="AB44" s="1913">
        <f>'1.27 GW Electrolyser H2 Prod. '!AA779</f>
        <v>1356220325.1868663</v>
      </c>
      <c r="AC44" s="1913">
        <f>'1.27 GW Electrolyser H2 Prod. '!AB779</f>
        <v>1350865933.5843868</v>
      </c>
      <c r="AD44" s="1913">
        <f>'1.27 GW Electrolyser H2 Prod. '!AC779</f>
        <v>1343782381.0951705</v>
      </c>
      <c r="AE44" s="1913">
        <f>'1.27 GW Electrolyser H2 Prod. '!AD779</f>
        <v>1335326677.6851497</v>
      </c>
      <c r="AF44" s="1913">
        <f>'1.27 GW Electrolyser H2 Prod. '!AE779</f>
        <v>1325799964.602457</v>
      </c>
      <c r="AG44" s="1913">
        <f>'1.27 GW Electrolyser H2 Prod. '!AF779</f>
        <v>1315456151.7061954</v>
      </c>
      <c r="AH44" s="1913">
        <f>'1.27 GW Electrolyser H2 Prod. '!AG779</f>
        <v>1304509111.3694377</v>
      </c>
      <c r="AI44" s="1913">
        <f>'1.27 GW Electrolyser H2 Prod. '!AH779</f>
        <v>1293138700.0355105</v>
      </c>
      <c r="AJ44" s="1913">
        <f>'1.27 GW Electrolyser H2 Prod. '!AI779</f>
        <v>1281495820.7914042</v>
      </c>
      <c r="AK44" s="1913">
        <f>'1.27 GW Electrolyser H2 Prod. '!AJ779</f>
        <v>1269706696.4181132</v>
      </c>
      <c r="AL44" s="1913">
        <f>'1.27 GW Electrolyser H2 Prod. '!AK779</f>
        <v>1257876488.6251264</v>
      </c>
      <c r="AM44" s="1913">
        <f>'1.27 GW Electrolyser H2 Prod. '!AL779</f>
        <v>1246092372.9736643</v>
      </c>
      <c r="AN44" s="1913">
        <f>'1.27 GW Electrolyser H2 Prod. '!AM779</f>
        <v>1234426158.4674854</v>
      </c>
      <c r="AO44" s="1913">
        <f>'1.27 GW Electrolyser H2 Prod. '!AN779</f>
        <v>1222936524.5763421</v>
      </c>
      <c r="AP44" s="1913">
        <f>'1.27 GW Electrolyser H2 Prod. '!AO779</f>
        <v>1211670935.5498738</v>
      </c>
      <c r="AQ44" s="1913">
        <f>'1.27 GW Electrolyser H2 Prod. '!AP779</f>
        <v>1200667281.5303373</v>
      </c>
      <c r="AR44" s="1913">
        <f>'1.27 GW Electrolyser H2 Prod. '!AQ779</f>
        <v>1189955287.6183085</v>
      </c>
      <c r="AS44" s="1913">
        <f>'1.27 GW Electrolyser H2 Prod. '!AR779</f>
        <v>1179557725.2595701</v>
      </c>
      <c r="AT44" s="1913">
        <f>'1.27 GW Electrolyser H2 Prod. '!AS779</f>
        <v>1169491454.7771702</v>
      </c>
      <c r="AU44" s="1913">
        <f>'1.27 GW Electrolyser H2 Prod. '!AT779</f>
        <v>1159768323.3183136</v>
      </c>
      <c r="AV44" s="1913">
        <f>'1.27 GW Electrolyser H2 Prod. '!AU779</f>
        <v>1150395938.7255111</v>
      </c>
      <c r="AW44" s="1913">
        <f>'1.27 GW Electrolyser H2 Prod. '!AV779</f>
        <v>1141378336.7221608</v>
      </c>
      <c r="AX44" s="1913">
        <f>'1.27 GW Electrolyser H2 Prod. '!AW779</f>
        <v>1132716556.2036743</v>
      </c>
      <c r="AY44" s="1913">
        <f>'1.27 GW Electrolyser H2 Prod. '!AX779</f>
        <v>1124409135.2507334</v>
      </c>
      <c r="AZ44" s="1913">
        <f>'1.27 GW Electrolyser H2 Prod. '!AY779</f>
        <v>1116452538.6548619</v>
      </c>
      <c r="BA44" s="1913">
        <f>'1.27 GW Electrolyser H2 Prod. '!AZ779</f>
        <v>1108841526.206933</v>
      </c>
      <c r="BB44" s="1913">
        <f>'1.27 GW Electrolyser H2 Prod. '!BA779</f>
        <v>1101569469.6971078</v>
      </c>
      <c r="BC44" s="1913">
        <f>'1.27 GW Electrolyser H2 Prod. '!BB779</f>
        <v>1094628625.4698768</v>
      </c>
      <c r="BD44" s="1913">
        <f>'1.27 GW Electrolyser H2 Prod. '!BC779</f>
        <v>1088010368.4377337</v>
      </c>
      <c r="BE44" s="1913">
        <f>'1.27 GW Electrolyser H2 Prod. '!BD779</f>
        <v>1081705392.6547441</v>
      </c>
      <c r="BF44" s="1913">
        <f>'1.27 GW Electrolyser H2 Prod. '!BE779</f>
        <v>1075703882.8649611</v>
      </c>
      <c r="BG44" s="1913">
        <f>'1.27 GW Electrolyser H2 Prod. '!BF779</f>
        <v>1069995660.8520546</v>
      </c>
      <c r="BH44" s="1913">
        <f>'1.27 GW Electrolyser H2 Prod. '!BG779</f>
        <v>1064570309.9106627</v>
      </c>
      <c r="BI44" s="1913">
        <f>'1.27 GW Electrolyser H2 Prod. '!BH779</f>
        <v>1059417280.3242679</v>
      </c>
      <c r="BJ44" s="1913">
        <f>'1.27 GW Electrolyser H2 Prod. '!BI779</f>
        <v>1054525978.3584304</v>
      </c>
      <c r="BK44" s="1913">
        <f>'1.27 GW Electrolyser H2 Prod. '!BJ779</f>
        <v>1049885840.9531574</v>
      </c>
      <c r="BL44" s="1913">
        <f>'1.27 GW Electrolyser H2 Prod. '!BK779</f>
        <v>1045486398.0167232</v>
      </c>
      <c r="BM44" s="1913">
        <f>'1.27 GW Electrolyser H2 Prod. '!BL779</f>
        <v>1041317323.9791322</v>
      </c>
      <c r="BN44" s="1913">
        <f>'1.27 GW Electrolyser H2 Prod. '!BM779</f>
        <v>1037368480.0513849</v>
      </c>
      <c r="BO44" s="1926">
        <f>'1.27 GW Electrolyser H2 Prod. '!BN779</f>
        <v>1033629948.4523191</v>
      </c>
    </row>
    <row r="45" spans="1:67" x14ac:dyDescent="0.2">
      <c r="A45" s="4305"/>
      <c r="B45" s="4338"/>
      <c r="C45" s="4339"/>
      <c r="D45" s="4320"/>
      <c r="E45" s="427" t="str">
        <f t="shared" si="8"/>
        <v>High Price Range</v>
      </c>
      <c r="F45" s="147">
        <f t="shared" si="9"/>
        <v>0.85</v>
      </c>
      <c r="G45" s="1926">
        <f>'1.27 GW Electrolyser H2 Prod. '!F780</f>
        <v>3506319915.9173384</v>
      </c>
      <c r="H45" s="1938">
        <f>'1.27 GW Electrolyser H2 Prod. '!G780</f>
        <v>-1470398344.3604169</v>
      </c>
      <c r="I45" s="1913">
        <f>'1.27 GW Electrolyser H2 Prod. '!H780</f>
        <v>-707161533.51860213</v>
      </c>
      <c r="J45" s="1913">
        <f>'1.27 GW Electrolyser H2 Prod. '!I780</f>
        <v>-111319354.88470793</v>
      </c>
      <c r="K45" s="1913">
        <f>'1.27 GW Electrolyser H2 Prod. '!J780</f>
        <v>373754733.66767216</v>
      </c>
      <c r="L45" s="1913">
        <f>'1.27 GW Electrolyser H2 Prod. '!K780</f>
        <v>778088063.63094664</v>
      </c>
      <c r="M45" s="1913">
        <f>'1.27 GW Electrolyser H2 Prod. '!L780</f>
        <v>1120288437.6462698</v>
      </c>
      <c r="N45" s="1913">
        <f>'1.27 GW Electrolyser H2 Prod. '!M780</f>
        <v>1412999556.5776138</v>
      </c>
      <c r="O45" s="1928">
        <f>'1.27 GW Electrolyser H2 Prod. '!N780</f>
        <v>1665348444.1344047</v>
      </c>
      <c r="P45" s="1913">
        <f>'1.27 GW Electrolyser H2 Prod. '!O780</f>
        <v>1884209326.5884647</v>
      </c>
      <c r="Q45" s="1913">
        <f>'1.27 GW Electrolyser H2 Prod. '!P780</f>
        <v>2074923773.9170198</v>
      </c>
      <c r="R45" s="1913">
        <f>'1.27 GW Electrolyser H2 Prod. '!Q780</f>
        <v>2241742082.2833157</v>
      </c>
      <c r="S45" s="1925">
        <f>'1.27 GW Electrolyser H2 Prod. '!R780</f>
        <v>2388109487.6679287</v>
      </c>
      <c r="T45" s="1913">
        <f>'1.27 GW Electrolyser H2 Prod. '!S780</f>
        <v>2516860272.4969378</v>
      </c>
      <c r="U45" s="1925">
        <f>'1.27 GW Electrolyser H2 Prod. '!T780</f>
        <v>2630354297.4552374</v>
      </c>
      <c r="V45" s="1913">
        <f>'1.27 GW Electrolyser H2 Prod. '!U780</f>
        <v>2730575980.3344851</v>
      </c>
      <c r="W45" s="1913">
        <f>'1.27 GW Electrolyser H2 Prod. '!V780</f>
        <v>2819207892.8852358</v>
      </c>
      <c r="X45" s="1913">
        <f>'1.27 GW Electrolyser H2 Prod. '!W780</f>
        <v>2897686674.9251108</v>
      </c>
      <c r="Y45" s="1925">
        <f>'1.27 GW Electrolyser H2 Prod. '!X780</f>
        <v>2967246304.8722668</v>
      </c>
      <c r="Z45" s="1924">
        <f>'1.27 GW Electrolyser H2 Prod. '!Y780</f>
        <v>3028952123.4224482</v>
      </c>
      <c r="AA45" s="1913">
        <f>'1.27 GW Electrolyser H2 Prod. '!Z780</f>
        <v>3083727959.6518955</v>
      </c>
      <c r="AB45" s="1928">
        <f>'1.27 GW Electrolyser H2 Prod. '!AA780</f>
        <v>3132378021.6524868</v>
      </c>
      <c r="AC45" s="1928">
        <f>'1.27 GW Electrolyser H2 Prod. '!AB780</f>
        <v>3175604751.5421534</v>
      </c>
      <c r="AD45" s="1925">
        <f>'1.27 GW Electrolyser H2 Prod. '!AC780</f>
        <v>3214023526.709981</v>
      </c>
      <c r="AE45" s="1913">
        <f>'1.27 GW Electrolyser H2 Prod. '!AD780</f>
        <v>3248174865.9967766</v>
      </c>
      <c r="AF45" s="1913">
        <f>'1.27 GW Electrolyser H2 Prod. '!AE780</f>
        <v>3278534640.0476389</v>
      </c>
      <c r="AG45" s="1925">
        <f>'1.27 GW Electrolyser H2 Prod. '!AF780</f>
        <v>3305522669.2429733</v>
      </c>
      <c r="AH45" s="1924">
        <f>'1.27 GW Electrolyser H2 Prod. '!AG780</f>
        <v>3329510007.2155361</v>
      </c>
      <c r="AI45" s="1913">
        <f>'1.27 GW Electrolyser H2 Prod. '!AH780</f>
        <v>3350825144.1347017</v>
      </c>
      <c r="AJ45" s="1913">
        <f>'1.27 GW Electrolyser H2 Prod. '!AI780</f>
        <v>3369759315.6357603</v>
      </c>
      <c r="AK45" s="1925">
        <f>'1.27 GW Electrolyser H2 Prod. '!AJ780</f>
        <v>3386571066.2934513</v>
      </c>
      <c r="AL45" s="1913">
        <f>'1.27 GW Electrolyser H2 Prod. '!AK780</f>
        <v>3401490187.9278021</v>
      </c>
      <c r="AM45" s="1924">
        <f>'1.27 GW Electrolyser H2 Prod. '!AL780</f>
        <v>3414721130.6748638</v>
      </c>
      <c r="AN45" s="1913">
        <f>'1.27 GW Electrolyser H2 Prod. '!AM780</f>
        <v>3426445967.1275444</v>
      </c>
      <c r="AO45" s="1925">
        <f>'1.27 GW Electrolyser H2 Prod. '!AN780</f>
        <v>3436826975.8344145</v>
      </c>
      <c r="AP45" s="1924">
        <f>'1.27 GW Electrolyser H2 Prod. '!AO780</f>
        <v>3446008899.2097187</v>
      </c>
      <c r="AQ45" s="1913">
        <f>'1.27 GW Electrolyser H2 Prod. '!AP780</f>
        <v>3454120921.8370991</v>
      </c>
      <c r="AR45" s="1913">
        <f>'1.27 GW Electrolyser H2 Prod. '!AQ780</f>
        <v>3461278407.7757416</v>
      </c>
      <c r="AS45" s="1913">
        <f>'1.27 GW Electrolyser H2 Prod. '!AR780</f>
        <v>3467584429.4447842</v>
      </c>
      <c r="AT45" s="1913">
        <f>'1.27 GW Electrolyser H2 Prod. '!AS780</f>
        <v>3473131115.6964712</v>
      </c>
      <c r="AU45" s="1925">
        <f>'1.27 GW Electrolyser H2 Prod. '!AT780</f>
        <v>3478000842.5788612</v>
      </c>
      <c r="AV45" s="1924">
        <f>'1.27 GW Electrolyser H2 Prod. '!AU780</f>
        <v>3482267286.8695021</v>
      </c>
      <c r="AW45" s="1913">
        <f>'1.27 GW Electrolyser H2 Prod. '!AV780</f>
        <v>3485996359.6024504</v>
      </c>
      <c r="AX45" s="1913">
        <f>'1.27 GW Electrolyser H2 Prod. '!AW780</f>
        <v>3489247034.4094143</v>
      </c>
      <c r="AY45" s="1913">
        <f>'1.27 GW Electrolyser H2 Prod. '!AX780</f>
        <v>3492072083.4696665</v>
      </c>
      <c r="AZ45" s="1925">
        <f>'1.27 GW Electrolyser H2 Prod. '!AY780</f>
        <v>3494518732.1470852</v>
      </c>
      <c r="BA45" s="1913">
        <f>'1.27 GW Electrolyser H2 Prod. '!AZ780</f>
        <v>3496629241.9332037</v>
      </c>
      <c r="BB45" s="1925">
        <f>'1.27 GW Electrolyser H2 Prod. '!BA780</f>
        <v>3498441430.0696526</v>
      </c>
      <c r="BC45" s="1913">
        <f>'1.27 GW Electrolyser H2 Prod. '!BB780</f>
        <v>3499989133.1567936</v>
      </c>
      <c r="BD45" s="1925">
        <f>'1.27 GW Electrolyser H2 Prod. '!BC780</f>
        <v>3501302621.1391497</v>
      </c>
      <c r="BE45" s="1913">
        <f>'1.27 GW Electrolyser H2 Prod. '!BD780</f>
        <v>3502408967.2687578</v>
      </c>
      <c r="BF45" s="1913">
        <f>'1.27 GW Electrolyser H2 Prod. '!BE780</f>
        <v>3503332378.9654551</v>
      </c>
      <c r="BG45" s="1913">
        <f>'1.27 GW Electrolyser H2 Prod. '!BF780</f>
        <v>3504094493.9020748</v>
      </c>
      <c r="BH45" s="1913">
        <f>'1.27 GW Electrolyser H2 Prod. '!BG780</f>
        <v>3504714645.1292067</v>
      </c>
      <c r="BI45" s="1913">
        <f>'1.27 GW Electrolyser H2 Prod. '!BH780</f>
        <v>3505210098.6072702</v>
      </c>
      <c r="BJ45" s="1925">
        <f>'1.27 GW Electrolyser H2 Prod. '!BI780</f>
        <v>3505596266.1236229</v>
      </c>
      <c r="BK45" s="1913">
        <f>'1.27 GW Electrolyser H2 Prod. '!BJ780</f>
        <v>3505886896.2314682</v>
      </c>
      <c r="BL45" s="1913">
        <f>'1.27 GW Electrolyser H2 Prod. '!BK780</f>
        <v>3506094245.5484877</v>
      </c>
      <c r="BM45" s="1928">
        <f>'1.27 GW Electrolyser H2 Prod. '!BL780</f>
        <v>3506229232.4908533</v>
      </c>
      <c r="BN45" s="1928">
        <f>'1.27 GW Electrolyser H2 Prod. '!BM780</f>
        <v>3506301575.2876253</v>
      </c>
      <c r="BO45" s="1926">
        <f>'1.27 GW Electrolyser H2 Prod. '!BN780</f>
        <v>3506319915.9173384</v>
      </c>
    </row>
    <row r="46" spans="1:67" x14ac:dyDescent="0.2">
      <c r="A46" s="4305"/>
      <c r="B46" s="4338"/>
      <c r="C46" s="4339"/>
      <c r="D46" s="3723"/>
      <c r="E46" s="44" t="str">
        <f t="shared" si="8"/>
        <v>High Price Range</v>
      </c>
      <c r="F46" s="1059">
        <f t="shared" si="9"/>
        <v>0.9</v>
      </c>
      <c r="G46" s="1936">
        <f>'1.27 GW Electrolyser H2 Prod. '!F781</f>
        <v>6401334869.9833984</v>
      </c>
      <c r="H46" s="1942">
        <f>'1.27 GW Electrolyser H2 Prod. '!G781</f>
        <v>-1470398344.3604169</v>
      </c>
      <c r="I46" s="1920">
        <f>'1.27 GW Electrolyser H2 Prod. '!H781</f>
        <v>-625560326.00286412</v>
      </c>
      <c r="J46" s="1920">
        <f>'1.27 GW Electrolyser H2 Prod. '!I781</f>
        <v>82090532.921170235</v>
      </c>
      <c r="K46" s="1920">
        <f>'1.27 GW Electrolyser H2 Prod. '!J781</f>
        <v>691940158.28137112</v>
      </c>
      <c r="L46" s="1920">
        <f>'1.27 GW Electrolyser H2 Prod. '!K781</f>
        <v>1225991873.3228846</v>
      </c>
      <c r="M46" s="1920">
        <f>'1.27 GW Electrolyser H2 Prod. '!L781</f>
        <v>1698532985.9676313</v>
      </c>
      <c r="N46" s="1920">
        <f>'1.27 GW Electrolyser H2 Prod. '!M781</f>
        <v>2119700319.6906786</v>
      </c>
      <c r="O46" s="1927">
        <f>'1.27 GW Electrolyser H2 Prod. '!N781</f>
        <v>2497114425.14291</v>
      </c>
      <c r="P46" s="1920">
        <f>'1.27 GW Electrolyser H2 Prod. '!O781</f>
        <v>2836739788.2983971</v>
      </c>
      <c r="Q46" s="1920">
        <f>'1.27 GW Electrolyser H2 Prod. '!P781</f>
        <v>3143383814.7473049</v>
      </c>
      <c r="R46" s="1927">
        <f>'1.27 GW Electrolyser H2 Prod. '!Q781</f>
        <v>3421008001.1784105</v>
      </c>
      <c r="S46" s="1920">
        <f>'1.27 GW Electrolyser H2 Prod. '!R781</f>
        <v>3672933193.1919975</v>
      </c>
      <c r="T46" s="1920">
        <f>'1.27 GW Electrolyser H2 Prod. '!S781</f>
        <v>3901981192.7600489</v>
      </c>
      <c r="U46" s="1920">
        <f>'1.27 GW Electrolyser H2 Prod. '!T781</f>
        <v>4110576100.3097267</v>
      </c>
      <c r="V46" s="1920">
        <f>'1.27 GW Electrolyser H2 Prod. '!U781</f>
        <v>4300819083.0015192</v>
      </c>
      <c r="W46" s="1920">
        <f>'1.27 GW Electrolyser H2 Prod. '!V781</f>
        <v>4474544969.7854042</v>
      </c>
      <c r="X46" s="1920">
        <f>'1.27 GW Electrolyser H2 Prod. '!W781</f>
        <v>4633366035.2572861</v>
      </c>
      <c r="Y46" s="1920">
        <f>'1.27 GW Electrolyser H2 Prod. '!X781</f>
        <v>4778706512.662096</v>
      </c>
      <c r="Z46" s="1920">
        <f>'1.27 GW Electrolyser H2 Prod. '!Y781</f>
        <v>4911830243.2082767</v>
      </c>
      <c r="AA46" s="1920">
        <f>'1.27 GW Electrolyser H2 Prod. '!Z781</f>
        <v>5033863140.9967527</v>
      </c>
      <c r="AB46" s="1920">
        <f>'1.27 GW Electrolyser H2 Prod. '!AA781</f>
        <v>5145811672.0104876</v>
      </c>
      <c r="AC46" s="1920">
        <f>'1.27 GW Electrolyser H2 Prod. '!AB781</f>
        <v>5248578219.9224186</v>
      </c>
      <c r="AD46" s="1920">
        <f>'1.27 GW Electrolyser H2 Prod. '!AC781</f>
        <v>5342973985.9294815</v>
      </c>
      <c r="AE46" s="1920">
        <f>'1.27 GW Electrolyser H2 Prod. '!AD781</f>
        <v>5429729910.4679871</v>
      </c>
      <c r="AF46" s="1920">
        <f>'1.27 GW Electrolyser H2 Prod. '!AE781</f>
        <v>5509505990.0312386</v>
      </c>
      <c r="AG46" s="1920">
        <f>'1.27 GW Electrolyser H2 Prod. '!AF781</f>
        <v>5582899278.4808826</v>
      </c>
      <c r="AH46" s="1920">
        <f>'1.27 GW Electrolyser H2 Prod. '!AG781</f>
        <v>5650450800.0159864</v>
      </c>
      <c r="AI46" s="1920">
        <f>'1.27 GW Electrolyser H2 Prod. '!AH781</f>
        <v>5712651554.1330309</v>
      </c>
      <c r="AJ46" s="1920">
        <f>'1.27 GW Electrolyser H2 Prod. '!AI781</f>
        <v>5769947757.2181358</v>
      </c>
      <c r="AK46" s="1920">
        <f>'1.27 GW Electrolyser H2 Prod. '!AJ781</f>
        <v>5822745437.8914165</v>
      </c>
      <c r="AL46" s="1920">
        <f>'1.27 GW Electrolyser H2 Prod. '!AK781</f>
        <v>5871414481.7714195</v>
      </c>
      <c r="AM46" s="1920">
        <f>'1.27 GW Electrolyser H2 Prod. '!AL781</f>
        <v>5916292204.4383516</v>
      </c>
      <c r="AN46" s="1920">
        <f>'1.27 GW Electrolyser H2 Prod. '!AM781</f>
        <v>5957686517.9530249</v>
      </c>
      <c r="AO46" s="1920">
        <f>'1.27 GW Electrolyser H2 Prod. '!AN781</f>
        <v>5995878745.529253</v>
      </c>
      <c r="AP46" s="1920">
        <f>'1.27 GW Electrolyser H2 Prod. '!AO781</f>
        <v>6031126130.2622662</v>
      </c>
      <c r="AQ46" s="1920">
        <f>'1.27 GW Electrolyser H2 Prod. '!AP781</f>
        <v>6063664076.7351685</v>
      </c>
      <c r="AR46" s="1920">
        <f>'1.27 GW Electrolyser H2 Prod. '!AQ781</f>
        <v>6093708158.5185127</v>
      </c>
      <c r="AS46" s="1920">
        <f>'1.27 GW Electrolyser H2 Prod. '!AR781</f>
        <v>6121455919.7839184</v>
      </c>
      <c r="AT46" s="1920">
        <f>'1.27 GW Electrolyser H2 Prod. '!AS781</f>
        <v>6147088495.2697906</v>
      </c>
      <c r="AU46" s="1920">
        <f>'1.27 GW Electrolyser H2 Prod. '!AT781</f>
        <v>6170772069.5088902</v>
      </c>
      <c r="AV46" s="1920">
        <f>'1.27 GW Electrolyser H2 Prod. '!AU781</f>
        <v>6192659193.4308414</v>
      </c>
      <c r="AW46" s="1920">
        <f>'1.27 GW Electrolyser H2 Prod. '!AV781</f>
        <v>6212889974.0904484</v>
      </c>
      <c r="AX46" s="1920">
        <f>'1.27 GW Electrolyser H2 Prod. '!AW781</f>
        <v>6231593151.2678146</v>
      </c>
      <c r="AY46" s="1920">
        <f>'1.27 GW Electrolyser H2 Prod. '!AX781</f>
        <v>6248887072.9766827</v>
      </c>
      <c r="AZ46" s="1920">
        <f>'1.27 GW Electrolyser H2 Prod. '!AY781</f>
        <v>6264880580.4535179</v>
      </c>
      <c r="BA46" s="1920">
        <f>'1.27 GW Electrolyser H2 Prod. '!AZ781</f>
        <v>6279673811.9410534</v>
      </c>
      <c r="BB46" s="1920">
        <f>'1.27 GW Electrolyser H2 Prod. '!BA781</f>
        <v>6293358933.4936142</v>
      </c>
      <c r="BC46" s="1920">
        <f>'1.27 GW Electrolyser H2 Prod. '!BB781</f>
        <v>6306020804.0902939</v>
      </c>
      <c r="BD46" s="1920">
        <f>'1.27 GW Electrolyser H2 Prod. '!BC781</f>
        <v>6317737581.5240822</v>
      </c>
      <c r="BE46" s="1920">
        <f>'1.27 GW Electrolyser H2 Prod. '!BD781</f>
        <v>6328581274.8216686</v>
      </c>
      <c r="BF46" s="1920">
        <f>'1.27 GW Electrolyser H2 Prod. '!BE781</f>
        <v>6338618248.3247261</v>
      </c>
      <c r="BG46" s="1920">
        <f>'1.27 GW Electrolyser H2 Prod. '!BF781</f>
        <v>6347909682.0162506</v>
      </c>
      <c r="BH46" s="1920">
        <f>'1.27 GW Electrolyser H2 Prod. '!BG781</f>
        <v>6356511992.1942196</v>
      </c>
      <c r="BI46" s="1920">
        <f>'1.27 GW Electrolyser H2 Prod. '!BH781</f>
        <v>6364477216.1704464</v>
      </c>
      <c r="BJ46" s="1920">
        <f>'1.27 GW Electrolyser H2 Prod. '!BI781</f>
        <v>6371853364.2974319</v>
      </c>
      <c r="BK46" s="1920">
        <f>'1.27 GW Electrolyser H2 Prod. '!BJ781</f>
        <v>6378684742.2936954</v>
      </c>
      <c r="BL46" s="1920">
        <f>'1.27 GW Electrolyser H2 Prod. '!BK781</f>
        <v>6385012246.5431538</v>
      </c>
      <c r="BM46" s="1920">
        <f>'1.27 GW Electrolyser H2 Prod. '!BL781</f>
        <v>6390873634.7816525</v>
      </c>
      <c r="BN46" s="1927">
        <f>'1.27 GW Electrolyser H2 Prod. '!BM781</f>
        <v>6396303774.3499203</v>
      </c>
      <c r="BO46" s="1922">
        <f>'1.27 GW Electrolyser H2 Prod. '!BN781</f>
        <v>6401334869.9833984</v>
      </c>
    </row>
    <row r="47" spans="1:67" ht="13.5" customHeight="1" x14ac:dyDescent="0.2">
      <c r="A47" s="4305"/>
      <c r="B47" s="4338"/>
      <c r="C47" s="4339"/>
      <c r="D47" s="3722" t="s">
        <v>1599</v>
      </c>
      <c r="E47" s="427" t="str">
        <f t="shared" si="8"/>
        <v>Low Price Range</v>
      </c>
      <c r="F47" s="1867">
        <f t="shared" si="9"/>
        <v>0.8</v>
      </c>
      <c r="G47" s="1917">
        <f>'1.27 GW Electrolyser H2 Prod. '!F783</f>
        <v>-9560005125.7066746</v>
      </c>
      <c r="H47" s="1938">
        <f>'1.27 GW Electrolyser H2 Prod. '!G783</f>
        <v>-2745610504.7178912</v>
      </c>
      <c r="I47" s="1928">
        <f>'1.27 GW Electrolyser H2 Prod. '!H783</f>
        <v>-3033953013.0654082</v>
      </c>
      <c r="J47" s="1913">
        <f>'1.27 GW Electrolyser H2 Prod. '!I783</f>
        <v>-3351237733.5325341</v>
      </c>
      <c r="K47" s="1913">
        <f>'1.27 GW Electrolyser H2 Prod. '!J783</f>
        <v>-3676139480.0761127</v>
      </c>
      <c r="L47" s="1913">
        <f>'1.27 GW Electrolyser H2 Prod. '!K783</f>
        <v>-3998751724.5373306</v>
      </c>
      <c r="M47" s="1928">
        <f>'1.27 GW Electrolyser H2 Prod. '!L783</f>
        <v>-4313843183.3928595</v>
      </c>
      <c r="N47" s="1913">
        <f>'1.27 GW Electrolyser H2 Prod. '!M783</f>
        <v>-4618503906.7493725</v>
      </c>
      <c r="O47" s="1913">
        <f>'1.27 GW Electrolyser H2 Prod. '!N783</f>
        <v>-4911116089.592782</v>
      </c>
      <c r="P47" s="1913">
        <f>'1.27 GW Electrolyser H2 Prod. '!O783</f>
        <v>-5190835866.6382542</v>
      </c>
      <c r="Q47" s="1913">
        <f>'1.27 GW Electrolyser H2 Prod. '!P783</f>
        <v>-5457305811.5199718</v>
      </c>
      <c r="R47" s="1913">
        <f>'1.27 GW Electrolyser H2 Prod. '!Q783</f>
        <v>-5710483810.8278179</v>
      </c>
      <c r="S47" s="1913">
        <f>'1.27 GW Electrolyser H2 Prod. '!R783</f>
        <v>-5950535699.0184889</v>
      </c>
      <c r="T47" s="1913">
        <f>'1.27 GW Electrolyser H2 Prod. '!S783</f>
        <v>-6177765134.9656277</v>
      </c>
      <c r="U47" s="1913">
        <f>'1.27 GW Electrolyser H2 Prod. '!T783</f>
        <v>-6392566364.9496565</v>
      </c>
      <c r="V47" s="1913">
        <f>'1.27 GW Electrolyser H2 Prod. '!U783</f>
        <v>-6595391641.1902857</v>
      </c>
      <c r="W47" s="1913">
        <f>'1.27 GW Electrolyser H2 Prod. '!V783</f>
        <v>-6786728347.5042877</v>
      </c>
      <c r="X47" s="1913">
        <f>'1.27 GW Electrolyser H2 Prod. '!W783</f>
        <v>-6967082736.7173805</v>
      </c>
      <c r="Y47" s="1913">
        <f>'1.27 GW Electrolyser H2 Prod. '!X783</f>
        <v>-7136968277.3810949</v>
      </c>
      <c r="Z47" s="1913">
        <f>'1.27 GW Electrolyser H2 Prod. '!Y783</f>
        <v>-7296897276.5531588</v>
      </c>
      <c r="AA47" s="1913">
        <f>'1.27 GW Electrolyser H2 Prod. '!Z783</f>
        <v>-7447374868.6579123</v>
      </c>
      <c r="AB47" s="1913">
        <f>'1.27 GW Electrolyser H2 Prod. '!AA783</f>
        <v>-7588894735.8239479</v>
      </c>
      <c r="AC47" s="1913">
        <f>'1.27 GW Electrolyser H2 Prod. '!AB783</f>
        <v>-7721936108.7781181</v>
      </c>
      <c r="AD47" s="1913">
        <f>'1.27 GW Electrolyser H2 Prod. '!AC783</f>
        <v>-7846961722.6202021</v>
      </c>
      <c r="AE47" s="1913">
        <f>'1.27 GW Electrolyser H2 Prod. '!AD783</f>
        <v>-7964416488.890522</v>
      </c>
      <c r="AF47" s="1913">
        <f>'1.27 GW Electrolyser H2 Prod. '!AE783</f>
        <v>-8074726706.9666376</v>
      </c>
      <c r="AG47" s="1913">
        <f>'1.27 GW Electrolyser H2 Prod. '!AF783</f>
        <v>-8178299682.1184425</v>
      </c>
      <c r="AH47" s="1913">
        <f>'1.27 GW Electrolyser H2 Prod. '!AG783</f>
        <v>-8275523649.8377323</v>
      </c>
      <c r="AI47" s="1913">
        <f>'1.27 GW Electrolyser H2 Prod. '!AH783</f>
        <v>-8366767929.892087</v>
      </c>
      <c r="AJ47" s="1913">
        <f>'1.27 GW Electrolyser H2 Prod. '!AI783</f>
        <v>-8452383251.3471737</v>
      </c>
      <c r="AK47" s="1913">
        <f>'1.27 GW Electrolyser H2 Prod. '!AJ783</f>
        <v>-8532702203.2227125</v>
      </c>
      <c r="AL47" s="1913">
        <f>'1.27 GW Electrolyser H2 Prod. '!AK783</f>
        <v>-8608039775.66259</v>
      </c>
      <c r="AM47" s="1913">
        <f>'1.27 GW Electrolyser H2 Prod. '!AL783</f>
        <v>-8678693964.3385067</v>
      </c>
      <c r="AN47" s="1913">
        <f>'1.27 GW Electrolyser H2 Prod. '!AM783</f>
        <v>-8744946416.8651657</v>
      </c>
      <c r="AO47" s="1913">
        <f>'1.27 GW Electrolyser H2 Prod. '!AN783</f>
        <v>-8807063104.7179756</v>
      </c>
      <c r="AP47" s="1913">
        <f>'1.27 GW Electrolyser H2 Prod. '!AO783</f>
        <v>-8865295007.8304882</v>
      </c>
      <c r="AQ47" s="1913">
        <f>'1.27 GW Electrolyser H2 Prod. '!AP783</f>
        <v>-8919878801.9459915</v>
      </c>
      <c r="AR47" s="1913">
        <f>'1.27 GW Electrolyser H2 Prod. '!AQ783</f>
        <v>-8971037541.0838051</v>
      </c>
      <c r="AS47" s="1913">
        <f>'1.27 GW Electrolyser H2 Prod. '!AR783</f>
        <v>-9018981329.2905064</v>
      </c>
      <c r="AT47" s="1913">
        <f>'1.27 GW Electrolyser H2 Prod. '!AS783</f>
        <v>-9063907977.282547</v>
      </c>
      <c r="AU47" s="1913">
        <f>'1.27 GW Electrolyser H2 Prod. '!AT783</f>
        <v>-9106003640.7282963</v>
      </c>
      <c r="AV47" s="1913">
        <f>'1.27 GW Electrolyser H2 Prod. '!AU783</f>
        <v>-9145443437.825798</v>
      </c>
      <c r="AW47" s="1913">
        <f>'1.27 GW Electrolyser H2 Prod. '!AV783</f>
        <v>-9182392044.5549622</v>
      </c>
      <c r="AX47" s="1913">
        <f>'1.27 GW Electrolyser H2 Prod. '!AW783</f>
        <v>-9217004266.5569839</v>
      </c>
      <c r="AY47" s="1913">
        <f>'1.27 GW Electrolyser H2 Prod. '!AX783</f>
        <v>-9249425587.0488167</v>
      </c>
      <c r="AZ47" s="1913">
        <f>'1.27 GW Electrolyser H2 Prod. '!AY783</f>
        <v>-9279792690.5400124</v>
      </c>
      <c r="BA47" s="1913">
        <f>'1.27 GW Electrolyser H2 Prod. '!AZ783</f>
        <v>-9308233962.4015846</v>
      </c>
      <c r="BB47" s="1913">
        <f>'1.27 GW Electrolyser H2 Prod. '!BA783</f>
        <v>-9334869964.5566273</v>
      </c>
      <c r="BC47" s="1913">
        <f>'1.27 GW Electrolyser H2 Prod. '!BB783</f>
        <v>-9359813887.7324028</v>
      </c>
      <c r="BD47" s="1913">
        <f>'1.27 GW Electrolyser H2 Prod. '!BC783</f>
        <v>-9383171980.8426132</v>
      </c>
      <c r="BE47" s="1913">
        <f>'1.27 GW Electrolyser H2 Prod. '!BD783</f>
        <v>-9405043958.1649818</v>
      </c>
      <c r="BF47" s="1913">
        <f>'1.27 GW Electrolyser H2 Prod. '!BE783</f>
        <v>-9425523385.0487556</v>
      </c>
      <c r="BG47" s="1913">
        <f>'1.27 GW Electrolyser H2 Prod. '!BF783</f>
        <v>-9444698042.93507</v>
      </c>
      <c r="BH47" s="1913">
        <f>'1.27 GW Electrolyser H2 Prod. '!BG783</f>
        <v>-9462650274.5037918</v>
      </c>
      <c r="BI47" s="1913">
        <f>'1.27 GW Electrolyser H2 Prod. '!BH783</f>
        <v>-9479457309.7775574</v>
      </c>
      <c r="BJ47" s="1913">
        <f>'1.27 GW Electrolyser H2 Prod. '!BI783</f>
        <v>-9495191574.0194607</v>
      </c>
      <c r="BK47" s="1913">
        <f>'1.27 GW Electrolyser H2 Prod. '!BJ783</f>
        <v>-9509920978.2579422</v>
      </c>
      <c r="BL47" s="1913">
        <f>'1.27 GW Electrolyser H2 Prod. '!BK783</f>
        <v>-9523709193.2624092</v>
      </c>
      <c r="BM47" s="1913">
        <f>'1.27 GW Electrolyser H2 Prod. '!BL783</f>
        <v>-9536615907.7778511</v>
      </c>
      <c r="BN47" s="1913">
        <f>'1.27 GW Electrolyser H2 Prod. '!BM783</f>
        <v>-9548697071.8070831</v>
      </c>
      <c r="BO47" s="1917">
        <f>'1.27 GW Electrolyser H2 Prod. '!BN783</f>
        <v>-9560005125.7066746</v>
      </c>
    </row>
    <row r="48" spans="1:67" x14ac:dyDescent="0.2">
      <c r="A48" s="4305"/>
      <c r="B48" s="4338"/>
      <c r="C48" s="4339"/>
      <c r="D48" s="4320"/>
      <c r="E48" s="427" t="str">
        <f t="shared" si="8"/>
        <v>Low Price Range</v>
      </c>
      <c r="F48" s="1867">
        <f t="shared" si="9"/>
        <v>0.85</v>
      </c>
      <c r="G48" s="1917">
        <f>'1.27 GW Electrolyser H2 Prod. '!F784</f>
        <v>-8769323676.5441704</v>
      </c>
      <c r="H48" s="1928">
        <f>'1.27 GW Electrolyser H2 Prod. '!G784</f>
        <v>-2745610504.7178912</v>
      </c>
      <c r="I48" s="1913">
        <f>'1.27 GW Electrolyser H2 Prod. '!H784</f>
        <v>-3007859745.4657907</v>
      </c>
      <c r="J48" s="1913">
        <f>'1.27 GW Electrolyser H2 Prod. '!I784</f>
        <v>-3290601675.3851318</v>
      </c>
      <c r="K48" s="1913">
        <f>'1.27 GW Electrolyser H2 Prod. '!J784</f>
        <v>-3577884423.7927942</v>
      </c>
      <c r="L48" s="1913">
        <f>'1.27 GW Electrolyser H2 Prod. '!K784</f>
        <v>-3862121007.3526659</v>
      </c>
      <c r="M48" s="1913">
        <f>'1.27 GW Electrolyser H2 Prod. '!L784</f>
        <v>-4139244563.8286629</v>
      </c>
      <c r="N48" s="1913">
        <f>'1.27 GW Electrolyser H2 Prod. '!M784</f>
        <v>-4406972470.3381767</v>
      </c>
      <c r="O48" s="1913">
        <f>'1.27 GW Electrolyser H2 Prod. '!N784</f>
        <v>-4664031758.0319414</v>
      </c>
      <c r="P48" s="1913">
        <f>'1.27 GW Electrolyser H2 Prod. '!O784</f>
        <v>-4909762460.7594109</v>
      </c>
      <c r="Q48" s="1913">
        <f>'1.27 GW Electrolyser H2 Prod. '!P784</f>
        <v>-5143894343.7264271</v>
      </c>
      <c r="R48" s="1913">
        <f>'1.27 GW Electrolyser H2 Prod. '!Q784</f>
        <v>-5366412312.5594416</v>
      </c>
      <c r="S48" s="1913">
        <f>'1.27 GW Electrolyser H2 Prod. '!R784</f>
        <v>-5577471012.8134995</v>
      </c>
      <c r="T48" s="1913">
        <f>'1.27 GW Electrolyser H2 Prod. '!S784</f>
        <v>-5777338482.7834759</v>
      </c>
      <c r="U48" s="1913">
        <f>'1.27 GW Electrolyser H2 Prod. '!T784</f>
        <v>-5966357843.4654789</v>
      </c>
      <c r="V48" s="1913">
        <f>'1.27 GW Electrolyser H2 Prod. '!U784</f>
        <v>-6144920647.7239304</v>
      </c>
      <c r="W48" s="1913">
        <f>'1.27 GW Electrolyser H2 Prod. '!V784</f>
        <v>-6313448019.5728998</v>
      </c>
      <c r="X48" s="1913">
        <f>'1.27 GW Electrolyser H2 Prod. '!W784</f>
        <v>-6472377142.896699</v>
      </c>
      <c r="Y48" s="1913">
        <f>'1.27 GW Electrolyser H2 Prod. '!X784</f>
        <v>-6622151508.1494236</v>
      </c>
      <c r="Z48" s="1913">
        <f>'1.27 GW Electrolyser H2 Prod. '!Y784</f>
        <v>-6763213849.4746637</v>
      </c>
      <c r="AA48" s="1913">
        <f>'1.27 GW Electrolyser H2 Prod. '!Z784</f>
        <v>-6896001038.4074564</v>
      </c>
      <c r="AB48" s="1913">
        <f>'1.27 GW Electrolyser H2 Prod. '!AA784</f>
        <v>-7020940418.9217253</v>
      </c>
      <c r="AC48" s="1913">
        <f>'1.27 GW Electrolyser H2 Prod. '!AB784</f>
        <v>-7138447215.3423367</v>
      </c>
      <c r="AD48" s="1913">
        <f>'1.27 GW Electrolyser H2 Prod. '!AC784</f>
        <v>-7248922745.3301878</v>
      </c>
      <c r="AE48" s="1913">
        <f>'1.27 GW Electrolyser H2 Prod. '!AD784</f>
        <v>-7352753240.5809641</v>
      </c>
      <c r="AF48" s="1913">
        <f>'1.27 GW Electrolyser H2 Prod. '!AE784</f>
        <v>-7450309128.0035315</v>
      </c>
      <c r="AG48" s="1913">
        <f>'1.27 GW Electrolyser H2 Prod. '!AF784</f>
        <v>-7541944660.3730745</v>
      </c>
      <c r="AH48" s="1913">
        <f>'1.27 GW Electrolyser H2 Prod. '!AG784</f>
        <v>-7627997812.0051699</v>
      </c>
      <c r="AI48" s="1913">
        <f>'1.27 GW Electrolyser H2 Prod. '!AH784</f>
        <v>-7708790374.6992912</v>
      </c>
      <c r="AJ48" s="1913">
        <f>'1.27 GW Electrolyser H2 Prod. '!AI784</f>
        <v>-7784628203.9849548</v>
      </c>
      <c r="AK48" s="1913">
        <f>'1.27 GW Electrolyser H2 Prod. '!AJ784</f>
        <v>-7855801576.9102945</v>
      </c>
      <c r="AL48" s="1913">
        <f>'1.27 GW Electrolyser H2 Prod. '!AK784</f>
        <v>-7922585631.1841192</v>
      </c>
      <c r="AM48" s="1913">
        <f>'1.27 GW Electrolyser H2 Prod. '!AL784</f>
        <v>-7985240862.0910978</v>
      </c>
      <c r="AN48" s="1913">
        <f>'1.27 GW Electrolyser H2 Prod. '!AM784</f>
        <v>-8044013658.7316837</v>
      </c>
      <c r="AO48" s="1913">
        <f>'1.27 GW Electrolyser H2 Prod. '!AN784</f>
        <v>-8099136865.1488733</v>
      </c>
      <c r="AP48" s="1913">
        <f>'1.27 GW Electrolyser H2 Prod. '!AO784</f>
        <v>-8150830355.0553923</v>
      </c>
      <c r="AQ48" s="1913">
        <f>'1.27 GW Electrolyser H2 Prod. '!AP784</f>
        <v>-8199301611.3631725</v>
      </c>
      <c r="AR48" s="1913">
        <f>'1.27 GW Electrolyser H2 Prod. '!AQ784</f>
        <v>-8244746303.6896124</v>
      </c>
      <c r="AS48" s="1913">
        <f>'1.27 GW Electrolyser H2 Prod. '!AR784</f>
        <v>-8287348858.5839825</v>
      </c>
      <c r="AT48" s="1913">
        <f>'1.27 GW Electrolyser H2 Prod. '!AS784</f>
        <v>-8327283018.4684763</v>
      </c>
      <c r="AU48" s="1913">
        <f>'1.27 GW Electrolyser H2 Prod. '!AT784</f>
        <v>-8364712386.2878027</v>
      </c>
      <c r="AV48" s="1913">
        <f>'1.27 GW Electrolyser H2 Prod. '!AU784</f>
        <v>-8399790953.6604567</v>
      </c>
      <c r="AW48" s="1913">
        <f>'1.27 GW Electrolyser H2 Prod. '!AV784</f>
        <v>-8432663610.9640532</v>
      </c>
      <c r="AX48" s="1913">
        <f>'1.27 GW Electrolyser H2 Prod. '!AW784</f>
        <v>-8463466638.2980232</v>
      </c>
      <c r="AY48" s="1913">
        <f>'1.27 GW Electrolyser H2 Prod. '!AX784</f>
        <v>-8492328176.6745834</v>
      </c>
      <c r="AZ48" s="1913">
        <f>'1.27 GW Electrolyser H2 Prod. '!AY784</f>
        <v>-8519368679.1131182</v>
      </c>
      <c r="BA48" s="1913">
        <f>'1.27 GW Electrolyser H2 Prod. '!AZ784</f>
        <v>-8544701341.5698624</v>
      </c>
      <c r="BB48" s="1913">
        <f>'1.27 GW Electrolyser H2 Prod. '!BA784</f>
        <v>-8568432513.8368196</v>
      </c>
      <c r="BC48" s="1913">
        <f>'1.27 GW Electrolyser H2 Prod. '!BB784</f>
        <v>-8590662090.7014427</v>
      </c>
      <c r="BD48" s="1913">
        <f>'1.27 GW Electrolyser H2 Prod. '!BC784</f>
        <v>-8611483883.7801208</v>
      </c>
      <c r="BE48" s="1913">
        <f>'1.27 GW Electrolyser H2 Prod. '!BD784</f>
        <v>-8630985974.5307121</v>
      </c>
      <c r="BF48" s="1913">
        <f>'1.27 GW Electrolyser H2 Prod. '!BE784</f>
        <v>-8649251049.0175781</v>
      </c>
      <c r="BG48" s="1913">
        <f>'1.27 GW Electrolyser H2 Prod. '!BF784</f>
        <v>-8666356715.0516434</v>
      </c>
      <c r="BH48" s="1913">
        <f>'1.27 GW Electrolyser H2 Prod. '!BG784</f>
        <v>-8682375802.3611107</v>
      </c>
      <c r="BI48" s="1913">
        <f>'1.27 GW Electrolyser H2 Prod. '!BH784</f>
        <v>-8697376646.4690857</v>
      </c>
      <c r="BJ48" s="1913">
        <f>'1.27 GW Electrolyser H2 Prod. '!BI784</f>
        <v>-8711423356.9646683</v>
      </c>
      <c r="BK48" s="1913">
        <f>'1.27 GW Electrolyser H2 Prod. '!BJ784</f>
        <v>-8724576070.8561745</v>
      </c>
      <c r="BL48" s="1913">
        <f>'1.27 GW Electrolyser H2 Prod. '!BK784</f>
        <v>-8736891191.6907806</v>
      </c>
      <c r="BM48" s="1913">
        <f>'1.27 GW Electrolyser H2 Prod. '!BL784</f>
        <v>-8748421615.1152668</v>
      </c>
      <c r="BN48" s="1913">
        <f>'1.27 GW Electrolyser H2 Prod. '!BM784</f>
        <v>-8759216941.5390854</v>
      </c>
      <c r="BO48" s="1917">
        <f>'1.27 GW Electrolyser H2 Prod. '!BN784</f>
        <v>-8769323676.5441704</v>
      </c>
    </row>
    <row r="49" spans="1:67" x14ac:dyDescent="0.2">
      <c r="A49" s="4305"/>
      <c r="B49" s="4338"/>
      <c r="C49" s="4339"/>
      <c r="D49" s="4320"/>
      <c r="E49" s="44" t="str">
        <f t="shared" si="8"/>
        <v>Low Price Range</v>
      </c>
      <c r="F49" s="67">
        <f t="shared" si="9"/>
        <v>0.9</v>
      </c>
      <c r="G49" s="1917">
        <f>'1.27 GW Electrolyser H2 Prod. '!F785</f>
        <v>-7843597180.5634527</v>
      </c>
      <c r="H49" s="1928">
        <f>'1.27 GW Electrolyser H2 Prod. '!G785</f>
        <v>-2745610504.7178912</v>
      </c>
      <c r="I49" s="1913">
        <f>'1.27 GW Electrolyser H2 Prod. '!H785</f>
        <v>-2981766477.8661737</v>
      </c>
      <c r="J49" s="1913">
        <f>'1.27 GW Electrolyser H2 Prod. '!I785</f>
        <v>-3228755826.3766179</v>
      </c>
      <c r="K49" s="1913">
        <f>'1.27 GW Electrolyser H2 Prod. '!J785</f>
        <v>-3476139637.3673987</v>
      </c>
      <c r="L49" s="1913">
        <f>'1.27 GW Electrolyser H2 Prod. '!K785</f>
        <v>-3718896730.1515503</v>
      </c>
      <c r="M49" s="1913">
        <f>'1.27 GW Electrolyser H2 Prod. '!L785</f>
        <v>-3954341788.5301585</v>
      </c>
      <c r="N49" s="1913">
        <f>'1.27 GW Electrolyser H2 Prod. '!M785</f>
        <v>-4180993803.0346746</v>
      </c>
      <c r="O49" s="1913">
        <f>'1.27 GW Electrolyser H2 Prod. '!N785</f>
        <v>-4398061523.2345295</v>
      </c>
      <c r="P49" s="1913">
        <f>'1.27 GW Electrolyser H2 Prod. '!O785</f>
        <v>-4605175886.7262907</v>
      </c>
      <c r="Q49" s="1913">
        <f>'1.27 GW Electrolyser H2 Prod. '!P785</f>
        <v>-4802237466.167284</v>
      </c>
      <c r="R49" s="1913">
        <f>'1.27 GW Electrolyser H2 Prod. '!Q785</f>
        <v>-4989323515.3513393</v>
      </c>
      <c r="S49" s="1913">
        <f>'1.27 GW Electrolyser H2 Prod. '!R785</f>
        <v>-5166628455.6110744</v>
      </c>
      <c r="T49" s="1913">
        <f>'1.27 GW Electrolyser H2 Prod. '!S785</f>
        <v>-5334424316.062561</v>
      </c>
      <c r="U49" s="1913">
        <f>'1.27 GW Electrolyser H2 Prod. '!T785</f>
        <v>-5493033676.0354691</v>
      </c>
      <c r="V49" s="1913">
        <f>'1.27 GW Electrolyser H2 Prod. '!U785</f>
        <v>-5642810755.9500599</v>
      </c>
      <c r="W49" s="1913">
        <f>'1.27 GW Electrolyser H2 Prod. '!V785</f>
        <v>-5784127993.189785</v>
      </c>
      <c r="X49" s="1913">
        <f>'1.27 GW Electrolyser H2 Prod. '!W785</f>
        <v>-5917366409.6603632</v>
      </c>
      <c r="Y49" s="1913">
        <f>'1.27 GW Electrolyser H2 Prod. '!X785</f>
        <v>-6042908658.8471947</v>
      </c>
      <c r="Z49" s="1913">
        <f>'1.27 GW Electrolyser H2 Prod. '!Y785</f>
        <v>-6161134001.237608</v>
      </c>
      <c r="AA49" s="1913">
        <f>'1.27 GW Electrolyser H2 Prod. '!Z785</f>
        <v>-6272414688.5063763</v>
      </c>
      <c r="AB49" s="1913">
        <f>'1.27 GW Electrolyser H2 Prod. '!AA785</f>
        <v>-6377113389.4904137</v>
      </c>
      <c r="AC49" s="1913">
        <f>'1.27 GW Electrolyser H2 Prod. '!AB785</f>
        <v>-6475581394.0624132</v>
      </c>
      <c r="AD49" s="1913">
        <f>'1.27 GW Electrolyser H2 Prod. '!AC785</f>
        <v>-6568157402.145422</v>
      </c>
      <c r="AE49" s="1913">
        <f>'1.27 GW Electrolyser H2 Prod. '!AD785</f>
        <v>-6655166755.1395111</v>
      </c>
      <c r="AF49" s="1913">
        <f>'1.27 GW Electrolyser H2 Prod. '!AE785</f>
        <v>-6736921002.8219986</v>
      </c>
      <c r="AG49" s="1913">
        <f>'1.27 GW Electrolyser H2 Prod. '!AF785</f>
        <v>-6813717724.7791004</v>
      </c>
      <c r="AH49" s="1913">
        <f>'1.27 GW Electrolyser H2 Prod. '!AG785</f>
        <v>-6885840544.568531</v>
      </c>
      <c r="AI49" s="1913">
        <f>'1.27 GW Electrolyser H2 Prod. '!AH785</f>
        <v>-6953559289.0803175</v>
      </c>
      <c r="AJ49" s="1913">
        <f>'1.27 GW Electrolyser H2 Prod. '!AI785</f>
        <v>-7017130256.3150187</v>
      </c>
      <c r="AK49" s="1913">
        <f>'1.27 GW Electrolyser H2 Prod. '!AJ785</f>
        <v>-7076796562.9811153</v>
      </c>
      <c r="AL49" s="1913">
        <f>'1.27 GW Electrolyser H2 Prod. '!AK785</f>
        <v>-7132788549.595252</v>
      </c>
      <c r="AM49" s="1913">
        <f>'1.27 GW Electrolyser H2 Prod. '!AL785</f>
        <v>-7185324225.6297607</v>
      </c>
      <c r="AN49" s="1913">
        <f>'1.27 GW Electrolyser H2 Prod. '!AM785</f>
        <v>-7234609741.0389996</v>
      </c>
      <c r="AO49" s="1913">
        <f>'1.27 GW Electrolyser H2 Prod. '!AN785</f>
        <v>-7280839873.4647322</v>
      </c>
      <c r="AP49" s="1913">
        <f>'1.27 GW Electrolyser H2 Prod. '!AO785</f>
        <v>-7324198522.7601843</v>
      </c>
      <c r="AQ49" s="1913">
        <f>'1.27 GW Electrolyser H2 Prod. '!AP785</f>
        <v>-7364859206.3243427</v>
      </c>
      <c r="AR49" s="1913">
        <f>'1.27 GW Electrolyser H2 Prod. '!AQ785</f>
        <v>-7402985550.2096167</v>
      </c>
      <c r="AS49" s="1913">
        <f>'1.27 GW Electrolyser H2 Prod. '!AR785</f>
        <v>-7438731772.1387997</v>
      </c>
      <c r="AT49" s="1913">
        <f>'1.27 GW Electrolyser H2 Prod. '!AS785</f>
        <v>-7472243153.5042038</v>
      </c>
      <c r="AU49" s="1913">
        <f>'1.27 GW Electrolyser H2 Prod. '!AT785</f>
        <v>-7503656498.1713934</v>
      </c>
      <c r="AV49" s="1913">
        <f>'1.27 GW Electrolyser H2 Prod. '!AU785</f>
        <v>-7533100576.5100679</v>
      </c>
      <c r="AW49" s="1913">
        <f>'1.27 GW Electrolyser H2 Prod. '!AV785</f>
        <v>-7560696553.5550051</v>
      </c>
      <c r="AX49" s="1913">
        <f>'1.27 GW Electrolyser H2 Prod. '!AW785</f>
        <v>-7586558400.584054</v>
      </c>
      <c r="AY49" s="1913">
        <f>'1.27 GW Electrolyser H2 Prod. '!AX785</f>
        <v>-7610793289.7065296</v>
      </c>
      <c r="AZ49" s="1913">
        <f>'1.27 GW Electrolyser H2 Prod. '!AY785</f>
        <v>-7633501971.2989178</v>
      </c>
      <c r="BA49" s="1913">
        <f>'1.27 GW Electrolyser H2 Prod. '!AZ785</f>
        <v>-7654779134.317338</v>
      </c>
      <c r="BB49" s="1913">
        <f>'1.27 GW Electrolyser H2 Prod. '!BA785</f>
        <v>-7674713749.6674232</v>
      </c>
      <c r="BC49" s="1913">
        <f>'1.27 GW Electrolyser H2 Prod. '!BB785</f>
        <v>-7693389396.9297495</v>
      </c>
      <c r="BD49" s="1913">
        <f>'1.27 GW Electrolyser H2 Prod. '!BC785</f>
        <v>-7710884574.8291121</v>
      </c>
      <c r="BE49" s="1913">
        <f>'1.27 GW Electrolyser H2 Prod. '!BD785</f>
        <v>-7727272995.9037304</v>
      </c>
      <c r="BF49" s="1913">
        <f>'1.27 GW Electrolyser H2 Prod. '!BE785</f>
        <v>-7742623865.8801641</v>
      </c>
      <c r="BG49" s="1913">
        <f>'1.27 GW Electrolyser H2 Prod. '!BF785</f>
        <v>-7757002148.2946777</v>
      </c>
      <c r="BH49" s="1913">
        <f>'1.27 GW Electrolyser H2 Prod. '!BG785</f>
        <v>-7770468814.9247484</v>
      </c>
      <c r="BI49" s="1913">
        <f>'1.27 GW Electrolyser H2 Prod. '!BH785</f>
        <v>-7783081082.6078119</v>
      </c>
      <c r="BJ49" s="1913">
        <f>'1.27 GW Electrolyser H2 Prod. '!BI785</f>
        <v>-7794892637.0298252</v>
      </c>
      <c r="BK49" s="1913">
        <f>'1.27 GW Electrolyser H2 Prod. '!BJ785</f>
        <v>-7805953844.0656137</v>
      </c>
      <c r="BL49" s="1913">
        <f>'1.27 GW Electrolyser H2 Prod. '!BK785</f>
        <v>-7816311949.2473259</v>
      </c>
      <c r="BM49" s="1913">
        <f>'1.27 GW Electrolyser H2 Prod. '!BL785</f>
        <v>-7826011265.9277849</v>
      </c>
      <c r="BN49" s="1913">
        <f>'1.27 GW Electrolyser H2 Prod. '!BM785</f>
        <v>-7835093352.6930361</v>
      </c>
      <c r="BO49" s="1917">
        <f>'1.27 GW Electrolyser H2 Prod. '!BN785</f>
        <v>-7843597180.5634527</v>
      </c>
    </row>
    <row r="50" spans="1:67" ht="15" customHeight="1" x14ac:dyDescent="0.2">
      <c r="A50" s="4305"/>
      <c r="B50" s="4338"/>
      <c r="C50" s="4339"/>
      <c r="D50" s="4320"/>
      <c r="E50" s="427" t="str">
        <f t="shared" si="8"/>
        <v>High Price Range</v>
      </c>
      <c r="F50" s="1867">
        <f t="shared" si="9"/>
        <v>0.8</v>
      </c>
      <c r="G50" s="1917">
        <f>'1.27 GW Electrolyser H2 Prod. '!F787</f>
        <v>-285015172.19068623</v>
      </c>
      <c r="H50" s="1928">
        <f>'1.27 GW Electrolyser H2 Prod. '!G787</f>
        <v>-1557962622.2725744</v>
      </c>
      <c r="I50" s="1913">
        <f>'1.27 GW Electrolyser H2 Prod. '!H787</f>
        <v>-958178091.96216178</v>
      </c>
      <c r="J50" s="1913">
        <f>'1.27 GW Electrolyser H2 Prod. '!I787</f>
        <v>-546871858.06925535</v>
      </c>
      <c r="K50" s="1913">
        <f>'1.27 GW Electrolyser H2 Prod. '!J787</f>
        <v>-250961906.21053505</v>
      </c>
      <c r="L50" s="1913">
        <f>'1.27 GW Electrolyser H2 Prod. '!K787</f>
        <v>-33492723.477294922</v>
      </c>
      <c r="M50" s="1913">
        <f>'1.27 GW Electrolyser H2 Prod. '!L787</f>
        <v>127480519.27458858</v>
      </c>
      <c r="N50" s="1913">
        <f>'1.27 GW Electrolyser H2 Prod. '!M787</f>
        <v>246278764.50439882</v>
      </c>
      <c r="O50" s="1913">
        <f>'1.27 GW Electrolyser H2 Prod. '!N787</f>
        <v>332841415.2242856</v>
      </c>
      <c r="P50" s="1913">
        <f>'1.27 GW Electrolyser H2 Prod. '!O787</f>
        <v>394369137.20084524</v>
      </c>
      <c r="Q50" s="1913">
        <f>'1.27 GW Electrolyser H2 Prod. '!P787</f>
        <v>436243731.78639841</v>
      </c>
      <c r="R50" s="1913">
        <f>'1.27 GW Electrolyser H2 Prod. '!Q787</f>
        <v>462582715.4380002</v>
      </c>
      <c r="S50" s="1913">
        <f>'1.27 GW Electrolyser H2 Prod. '!R787</f>
        <v>476593233.49684334</v>
      </c>
      <c r="T50" s="1913">
        <f>'1.27 GW Electrolyser H2 Prod. '!S787</f>
        <v>480808324.22770071</v>
      </c>
      <c r="U50" s="1913">
        <f>'1.27 GW Electrolyser H2 Prod. '!T787</f>
        <v>477250503.25919771</v>
      </c>
      <c r="V50" s="1913">
        <f>'1.27 GW Electrolyser H2 Prod. '!U787</f>
        <v>467548481.05641985</v>
      </c>
      <c r="W50" s="1913">
        <f>'1.27 GW Electrolyser H2 Prod. '!V787</f>
        <v>453022556.07969236</v>
      </c>
      <c r="X50" s="1913">
        <f>'1.27 GW Electrolyser H2 Prod. '!W787</f>
        <v>434748426.86561394</v>
      </c>
      <c r="Y50" s="1913">
        <f>'1.27 GW Electrolyser H2 Prod. '!X787</f>
        <v>413605744.26468992</v>
      </c>
      <c r="Z50" s="1913">
        <f>'1.27 GW Electrolyser H2 Prod. '!Y787</f>
        <v>390315628.41432524</v>
      </c>
      <c r="AA50" s="1913">
        <f>'1.27 GW Electrolyser H2 Prod. '!Z787</f>
        <v>365470047.77772903</v>
      </c>
      <c r="AB50" s="1913">
        <f>'1.27 GW Electrolyser H2 Prod. '!AA787</f>
        <v>339555093.02063227</v>
      </c>
      <c r="AC50" s="1913">
        <f>'1.27 GW Electrolyser H2 Prod. '!AB787</f>
        <v>312969600.92719841</v>
      </c>
      <c r="AD50" s="1913">
        <f>'1.27 GW Electrolyser H2 Prod. '!AC787</f>
        <v>286040188.93998766</v>
      </c>
      <c r="AE50" s="1913">
        <f>'1.27 GW Electrolyser H2 Prod. '!AD787</f>
        <v>259033485.8122673</v>
      </c>
      <c r="AF50" s="1913">
        <f>'1.27 GW Electrolyser H2 Prod. '!AE787</f>
        <v>232166148.57767868</v>
      </c>
      <c r="AG50" s="1913">
        <f>'1.27 GW Electrolyser H2 Prod. '!AF787</f>
        <v>205613115.12440014</v>
      </c>
      <c r="AH50" s="1913">
        <f>'1.27 GW Electrolyser H2 Prod. '!AG787</f>
        <v>179514438.44718885</v>
      </c>
      <c r="AI50" s="1913">
        <f>'1.27 GW Electrolyser H2 Prod. '!AH787</f>
        <v>153980972.01842785</v>
      </c>
      <c r="AJ50" s="1913">
        <f>'1.27 GW Electrolyser H2 Prod. '!AI787</f>
        <v>129099118.11098862</v>
      </c>
      <c r="AK50" s="1913">
        <f>'1.27 GW Electrolyser H2 Prod. '!AJ787</f>
        <v>104934807.10156679</v>
      </c>
      <c r="AL50" s="1913">
        <f>'1.27 GW Electrolyser H2 Prod. '!AK787</f>
        <v>81536842.123936653</v>
      </c>
      <c r="AM50" s="1913">
        <f>'1.27 GW Electrolyser H2 Prod. '!AL787</f>
        <v>58939717.326239109</v>
      </c>
      <c r="AN50" s="1913">
        <f>'1.27 GW Electrolyser H2 Prod. '!AM787</f>
        <v>37165997.542218208</v>
      </c>
      <c r="AO50" s="1913">
        <f>'1.27 GW Electrolyser H2 Prod. '!AN787</f>
        <v>16228331.048866272</v>
      </c>
      <c r="AP50" s="1913">
        <f>'1.27 GW Electrolyser H2 Prod. '!AO787</f>
        <v>-3868845.7530817986</v>
      </c>
      <c r="AQ50" s="1913">
        <f>'1.27 GW Electrolyser H2 Prod. '!AP787</f>
        <v>-23127863.182115078</v>
      </c>
      <c r="AR50" s="1913">
        <f>'1.27 GW Electrolyser H2 Prod. '!AQ787</f>
        <v>-41556592.380642891</v>
      </c>
      <c r="AS50" s="1913">
        <f>'1.27 GW Electrolyser H2 Prod. '!AR787</f>
        <v>-59167405.147400856</v>
      </c>
      <c r="AT50" s="1913">
        <f>'1.27 GW Electrolyser H2 Prod. '!AS787</f>
        <v>-75976291.453337193</v>
      </c>
      <c r="AU50" s="1913">
        <f>'1.27 GW Electrolyser H2 Prod. '!AT787</f>
        <v>-92002111.100207329</v>
      </c>
      <c r="AV50" s="1913">
        <f>'1.27 GW Electrolyser H2 Prod. '!AU787</f>
        <v>-107265959.69377041</v>
      </c>
      <c r="AW50" s="1913">
        <f>'1.27 GW Electrolyser H2 Prod. '!AV787</f>
        <v>-121790632.17829418</v>
      </c>
      <c r="AX50" s="1913">
        <f>'1.27 GW Electrolyser H2 Prod. '!AW787</f>
        <v>-135600169.73657751</v>
      </c>
      <c r="AY50" s="1913">
        <f>'1.27 GW Electrolyser H2 Prod. '!AX787</f>
        <v>-148719477.99536657</v>
      </c>
      <c r="AZ50" s="1913">
        <f>'1.27 GW Electrolyser H2 Prod. '!AY787</f>
        <v>-161174006.26617575</v>
      </c>
      <c r="BA50" s="1913">
        <f>'1.27 GW Electrolyser H2 Prod. '!AZ787</f>
        <v>-172989479.05710077</v>
      </c>
      <c r="BB50" s="1913">
        <f>'1.27 GW Electrolyser H2 Prod. '!BA787</f>
        <v>-184191672.36165094</v>
      </c>
      <c r="BC50" s="1913">
        <f>'1.27 GW Electrolyser H2 Prod. '!BB787</f>
        <v>-194806228.30576801</v>
      </c>
      <c r="BD50" s="1913">
        <f>'1.27 GW Electrolyser H2 Prod. '!BC787</f>
        <v>-204858502.64664745</v>
      </c>
      <c r="BE50" s="1913">
        <f>'1.27 GW Electrolyser H2 Prod. '!BD787</f>
        <v>-214373440.39330912</v>
      </c>
      <c r="BF50" s="1913">
        <f>'1.27 GW Electrolyser H2 Prod. '!BE787</f>
        <v>-223375475.48097277</v>
      </c>
      <c r="BG50" s="1913">
        <f>'1.27 GW Electrolyser H2 Prod. '!BF787</f>
        <v>-231888450.99722528</v>
      </c>
      <c r="BH50" s="1913">
        <f>'1.27 GW Electrolyser H2 Prod. '!BG787</f>
        <v>-239935556.94268036</v>
      </c>
      <c r="BI50" s="1913">
        <f>'1.27 GW Electrolyser H2 Prod. '!BH787</f>
        <v>-247539282.92472172</v>
      </c>
      <c r="BJ50" s="1913">
        <f>'1.27 GW Electrolyser H2 Prod. '!BI787</f>
        <v>-254721383.5404439</v>
      </c>
      <c r="BK50" s="1913">
        <f>'1.27 GW Electrolyser H2 Prod. '!BJ787</f>
        <v>-261502854.51263094</v>
      </c>
      <c r="BL50" s="1913">
        <f>'1.27 GW Electrolyser H2 Prod. '!BK787</f>
        <v>-267903917.90794897</v>
      </c>
      <c r="BM50" s="1913">
        <f>'1.27 GW Electrolyser H2 Prod. '!BL787</f>
        <v>-273944014.9955349</v>
      </c>
      <c r="BN50" s="1913">
        <f>'1.27 GW Electrolyser H2 Prod. '!BM787</f>
        <v>-279641805.50207663</v>
      </c>
      <c r="BO50" s="1917">
        <f>'1.27 GW Electrolyser H2 Prod. '!BN787</f>
        <v>-285015172.19068623</v>
      </c>
    </row>
    <row r="51" spans="1:67" x14ac:dyDescent="0.2">
      <c r="A51" s="4305"/>
      <c r="B51" s="4338"/>
      <c r="C51" s="4339"/>
      <c r="D51" s="4320"/>
      <c r="E51" s="427" t="str">
        <f t="shared" si="8"/>
        <v>High Price Range</v>
      </c>
      <c r="F51" s="1867">
        <f t="shared" si="9"/>
        <v>0.85</v>
      </c>
      <c r="G51" s="1917">
        <f>'1.27 GW Electrolyser H2 Prod. '!F788</f>
        <v>2187674795.2743349</v>
      </c>
      <c r="H51" s="1928">
        <f>'1.27 GW Electrolyser H2 Prod. '!G788</f>
        <v>-1557962622.2725744</v>
      </c>
      <c r="I51" s="1913">
        <f>'1.27 GW Electrolyser H2 Prod. '!H788</f>
        <v>-876576884.44642425</v>
      </c>
      <c r="J51" s="1913">
        <f>'1.27 GW Electrolyser H2 Prod. '!I788</f>
        <v>-357245336.78623009</v>
      </c>
      <c r="K51" s="1913">
        <f>'1.27 GW Electrolyser H2 Prod. '!J788</f>
        <v>56310121.20557785</v>
      </c>
      <c r="L51" s="1913">
        <f>'1.27 GW Electrolyser H2 Prod. '!K788</f>
        <v>393791113.75945616</v>
      </c>
      <c r="M51" s="1913">
        <f>'1.27 GW Electrolyser H2 Prod. '!L788</f>
        <v>673500987.29861927</v>
      </c>
      <c r="N51" s="1913">
        <f>'1.27 GW Electrolyser H2 Prod. '!M788</f>
        <v>907798850.97088671</v>
      </c>
      <c r="O51" s="1913">
        <f>'1.27 GW Electrolyser H2 Prod. '!N788</f>
        <v>1105545705.1952071</v>
      </c>
      <c r="P51" s="1913">
        <f>'1.27 GW Electrolyser H2 Prod. '!O788</f>
        <v>1273367109.8660645</v>
      </c>
      <c r="Q51" s="1913">
        <f>'1.27 GW Electrolyser H2 Prod. '!P788</f>
        <v>1416372193.0301003</v>
      </c>
      <c r="R51" s="1913">
        <f>'1.27 GW Electrolyser H2 Prod. '!Q788</f>
        <v>1538593974.7890687</v>
      </c>
      <c r="S51" s="1913">
        <f>'1.27 GW Electrolyser H2 Prod. '!R788</f>
        <v>1643274591.4212723</v>
      </c>
      <c r="T51" s="1913">
        <f>'1.27 GW Electrolyser H2 Prod. '!S788</f>
        <v>1733058477.0612645</v>
      </c>
      <c r="U51" s="1913">
        <f>'1.27 GW Electrolyser H2 Prod. '!T788</f>
        <v>1810128030.9137344</v>
      </c>
      <c r="V51" s="1913">
        <f>'1.27 GW Electrolyser H2 Prod. '!U788</f>
        <v>1876301787.913538</v>
      </c>
      <c r="W51" s="1913">
        <f>'1.27 GW Electrolyser H2 Prod. '!V788</f>
        <v>1933107260.12082</v>
      </c>
      <c r="X51" s="1913">
        <f>'1.27 GW Electrolyser H2 Prod. '!W788</f>
        <v>1981836144.662591</v>
      </c>
      <c r="Y51" s="1913">
        <f>'1.27 GW Electrolyser H2 Prod. '!X788</f>
        <v>2023586934.174057</v>
      </c>
      <c r="Z51" s="1913">
        <f>'1.27 GW Electrolyser H2 Prod. '!Y788</f>
        <v>2059298323.451766</v>
      </c>
      <c r="AA51" s="1913">
        <f>'1.27 GW Electrolyser H2 Prod. '!Z788</f>
        <v>2089775758.7908859</v>
      </c>
      <c r="AB51" s="1913">
        <f>'1.27 GW Electrolyser H2 Prod. '!AA788</f>
        <v>2115712789.4862537</v>
      </c>
      <c r="AC51" s="1913">
        <f>'1.27 GW Electrolyser H2 Prod. '!AB788</f>
        <v>2137708418.8849649</v>
      </c>
      <c r="AD51" s="1913">
        <f>'1.27 GW Electrolyser H2 Prod. '!AC788</f>
        <v>2156281334.5547991</v>
      </c>
      <c r="AE51" s="1913">
        <f>'1.27 GW Electrolyser H2 Prod. '!AD788</f>
        <v>2171881674.1238956</v>
      </c>
      <c r="AF51" s="1913">
        <f>'1.27 GW Electrolyser H2 Prod. '!AE788</f>
        <v>2184900824.0228615</v>
      </c>
      <c r="AG51" s="1913">
        <f>'1.27 GW Electrolyser H2 Prod. '!AF788</f>
        <v>2195679632.6611786</v>
      </c>
      <c r="AH51" s="1913">
        <f>'1.27 GW Electrolyser H2 Prod. '!AG788</f>
        <v>2204515334.2932892</v>
      </c>
      <c r="AI51" s="1913">
        <f>'1.27 GW Electrolyser H2 Prod. '!AH788</f>
        <v>2211667416.1176214</v>
      </c>
      <c r="AJ51" s="1913">
        <f>'1.27 GW Electrolyser H2 Prod. '!AI788</f>
        <v>2217362612.9553461</v>
      </c>
      <c r="AK51" s="1913">
        <f>'1.27 GW Electrolyser H2 Prod. '!AJ788</f>
        <v>2221799176.9769068</v>
      </c>
      <c r="AL51" s="1913">
        <f>'1.27 GW Electrolyser H2 Prod. '!AK788</f>
        <v>2225150541.4266138</v>
      </c>
      <c r="AM51" s="1913">
        <f>'1.27 GW Electrolyser H2 Prod. '!AL788</f>
        <v>2227568475.027441</v>
      </c>
      <c r="AN51" s="1913">
        <f>'1.27 GW Electrolyser H2 Prod. '!AM788</f>
        <v>2229185806.2022781</v>
      </c>
      <c r="AO51" s="1913">
        <f>'1.27 GW Electrolyser H2 Prod. '!AN788</f>
        <v>2230118782.3069401</v>
      </c>
      <c r="AP51" s="1913">
        <f>'1.27 GW Electrolyser H2 Prod. '!AO788</f>
        <v>2230469117.906765</v>
      </c>
      <c r="AQ51" s="1913">
        <f>'1.27 GW Electrolyser H2 Prod. '!AP788</f>
        <v>2230325777.124649</v>
      </c>
      <c r="AR51" s="1913">
        <f>'1.27 GW Electrolyser H2 Prod. '!AQ788</f>
        <v>2229766527.7767925</v>
      </c>
      <c r="AS51" s="1913">
        <f>'1.27 GW Electrolyser H2 Prod. '!AR788</f>
        <v>2228859299.037816</v>
      </c>
      <c r="AT51" s="1913">
        <f>'1.27 GW Electrolyser H2 Prod. '!AS788</f>
        <v>2227663369.4659672</v>
      </c>
      <c r="AU51" s="1913">
        <f>'1.27 GW Electrolyser H2 Prod. '!AT788</f>
        <v>2226230408.1603441</v>
      </c>
      <c r="AV51" s="1913">
        <f>'1.27 GW Electrolyser H2 Prod. '!AU788</f>
        <v>2224605388.4502249</v>
      </c>
      <c r="AW51" s="1913">
        <f>'1.27 GW Electrolyser H2 Prod. '!AV788</f>
        <v>2222827390.7019987</v>
      </c>
      <c r="AX51" s="1913">
        <f>'1.27 GW Electrolyser H2 Prod. '!AW788</f>
        <v>2220930308.4691668</v>
      </c>
      <c r="AY51" s="1913">
        <f>'1.27 GW Electrolyser H2 Prod. '!AX788</f>
        <v>2218943470.2235708</v>
      </c>
      <c r="AZ51" s="1913">
        <f>'1.27 GW Electrolyser H2 Prod. '!AY788</f>
        <v>2216892187.2260504</v>
      </c>
      <c r="BA51" s="1913">
        <f>'1.27 GW Electrolyser H2 Prod. '!AZ788</f>
        <v>2214798236.6691723</v>
      </c>
      <c r="BB51" s="1913">
        <f>'1.27 GW Electrolyser H2 Prod. '!BA788</f>
        <v>2212680288.0108967</v>
      </c>
      <c r="BC51" s="1913">
        <f>'1.27 GW Electrolyser H2 Prod. '!BB788</f>
        <v>2210554279.3811522</v>
      </c>
      <c r="BD51" s="1913">
        <f>'1.27 GW Electrolyser H2 Prod. '!BC788</f>
        <v>2208433750.0547714</v>
      </c>
      <c r="BE51" s="1913">
        <f>'1.27 GW Electrolyser H2 Prod. '!BD788</f>
        <v>2206330134.2207069</v>
      </c>
      <c r="BF51" s="1913">
        <f>'1.27 GW Electrolyser H2 Prod. '!BE788</f>
        <v>2204253020.619524</v>
      </c>
      <c r="BG51" s="1913">
        <f>'1.27 GW Electrolyser H2 Prod. '!BF788</f>
        <v>2202210382.0527964</v>
      </c>
      <c r="BH51" s="1913">
        <f>'1.27 GW Electrolyser H2 Prod. '!BG788</f>
        <v>2200208778.2758665</v>
      </c>
      <c r="BI51" s="1913">
        <f>'1.27 GW Electrolyser H2 Prod. '!BH788</f>
        <v>2198253535.358283</v>
      </c>
      <c r="BJ51" s="1913">
        <f>'1.27 GW Electrolyser H2 Prod. '!BI788</f>
        <v>2196348904.2247505</v>
      </c>
      <c r="BK51" s="1913">
        <f>'1.27 GW Electrolyser H2 Prod. '!BJ788</f>
        <v>2194498200.7656822</v>
      </c>
      <c r="BL51" s="1913">
        <f>'1.27 GW Electrolyser H2 Prod. '!BK788</f>
        <v>2192703929.6238174</v>
      </c>
      <c r="BM51" s="1913">
        <f>'1.27 GW Electrolyser H2 Prod. '!BL788</f>
        <v>2190967893.5161886</v>
      </c>
      <c r="BN51" s="1913">
        <f>'1.27 GW Electrolyser H2 Prod. '!BM788</f>
        <v>2189291289.7341661</v>
      </c>
      <c r="BO51" s="1917">
        <f>'1.27 GW Electrolyser H2 Prod. '!BN788</f>
        <v>2187674795.2743349</v>
      </c>
    </row>
    <row r="52" spans="1:67" ht="16" thickBot="1" x14ac:dyDescent="0.25">
      <c r="A52" s="4306"/>
      <c r="B52" s="4340"/>
      <c r="C52" s="4341"/>
      <c r="D52" s="4324"/>
      <c r="E52" s="1910" t="str">
        <f t="shared" si="8"/>
        <v>High Price Range</v>
      </c>
      <c r="F52" s="1911">
        <f t="shared" si="9"/>
        <v>0.9</v>
      </c>
      <c r="G52" s="1918">
        <f>'1.27 GW Electrolyser H2 Prod. '!F789</f>
        <v>5082689749.3403959</v>
      </c>
      <c r="H52" s="1928">
        <f>'1.27 GW Electrolyser H2 Prod. '!G789</f>
        <v>-1557962622.2725744</v>
      </c>
      <c r="I52" s="1913">
        <f>'1.27 GW Electrolyser H2 Prod. '!H789</f>
        <v>-794975676.93068576</v>
      </c>
      <c r="J52" s="1913">
        <f>'1.27 GW Electrolyser H2 Prod. '!I789</f>
        <v>-163835448.98035145</v>
      </c>
      <c r="K52" s="1913">
        <f>'1.27 GW Electrolyser H2 Prod. '!J789</f>
        <v>374495545.81927681</v>
      </c>
      <c r="L52" s="1913">
        <f>'1.27 GW Electrolyser H2 Prod. '!K789</f>
        <v>841694923.45139408</v>
      </c>
      <c r="M52" s="1913">
        <f>'1.27 GW Electrolyser H2 Prod. '!L789</f>
        <v>1251745535.6199803</v>
      </c>
      <c r="N52" s="1913">
        <f>'1.27 GW Electrolyser H2 Prod. '!M789</f>
        <v>1614499614.0839505</v>
      </c>
      <c r="O52" s="1913">
        <f>'1.27 GW Electrolyser H2 Prod. '!N789</f>
        <v>1937311686.2037125</v>
      </c>
      <c r="P52" s="1915">
        <f>'1.27 GW Electrolyser H2 Prod. '!O789</f>
        <v>2225897571.5759974</v>
      </c>
      <c r="Q52" s="1915">
        <f>'1.27 GW Electrolyser H2 Prod. '!P789</f>
        <v>2484832233.8603859</v>
      </c>
      <c r="R52" s="1915">
        <f>'1.27 GW Electrolyser H2 Prod. '!Q789</f>
        <v>2717859893.684164</v>
      </c>
      <c r="S52" s="1915">
        <f>'1.27 GW Electrolyser H2 Prod. '!R789</f>
        <v>2928098296.9453402</v>
      </c>
      <c r="T52" s="1915">
        <f>'1.27 GW Electrolyser H2 Prod. '!S789</f>
        <v>3118179397.3243752</v>
      </c>
      <c r="U52" s="1915">
        <f>'1.27 GW Electrolyser H2 Prod. '!T789</f>
        <v>3290349833.7682238</v>
      </c>
      <c r="V52" s="1915">
        <f>'1.27 GW Electrolyser H2 Prod. '!U789</f>
        <v>3446544890.5805721</v>
      </c>
      <c r="W52" s="1915">
        <f>'1.27 GW Electrolyser H2 Prod. '!V789</f>
        <v>3588444337.0209866</v>
      </c>
      <c r="X52" s="1915">
        <f>'1.27 GW Electrolyser H2 Prod. '!W789</f>
        <v>3717515504.9947653</v>
      </c>
      <c r="Y52" s="1915">
        <f>'1.27 GW Electrolyser H2 Prod. '!X789</f>
        <v>3835047141.9638844</v>
      </c>
      <c r="Z52" s="1915">
        <f>'1.27 GW Electrolyser H2 Prod. '!Y789</f>
        <v>3942176443.2375927</v>
      </c>
      <c r="AA52" s="1915">
        <f>'1.27 GW Electrolyser H2 Prod. '!Z789</f>
        <v>4039910940.1357422</v>
      </c>
      <c r="AB52" s="1915">
        <f>'1.27 GW Electrolyser H2 Prod. '!AA789</f>
        <v>4129146439.8442535</v>
      </c>
      <c r="AC52" s="1915">
        <f>'1.27 GW Electrolyser H2 Prod. '!AB789</f>
        <v>4210681887.2652302</v>
      </c>
      <c r="AD52" s="1915">
        <f>'1.27 GW Electrolyser H2 Prod. '!AC789</f>
        <v>4285231793.7742987</v>
      </c>
      <c r="AE52" s="1915">
        <f>'1.27 GW Electrolyser H2 Prod. '!AD789</f>
        <v>4353436718.5951042</v>
      </c>
      <c r="AF52" s="1915">
        <f>'1.27 GW Electrolyser H2 Prod. '!AE789</f>
        <v>4415872174.0064602</v>
      </c>
      <c r="AG52" s="1915">
        <f>'1.27 GW Electrolyser H2 Prod. '!AF789</f>
        <v>4473056241.899087</v>
      </c>
      <c r="AH52" s="1915">
        <f>'1.27 GW Electrolyser H2 Prod. '!AG789</f>
        <v>4525456127.0937386</v>
      </c>
      <c r="AI52" s="1915">
        <f>'1.27 GW Electrolyser H2 Prod. '!AH789</f>
        <v>4573493826.1159477</v>
      </c>
      <c r="AJ52" s="1915">
        <f>'1.27 GW Electrolyser H2 Prod. '!AI789</f>
        <v>4617551054.5377197</v>
      </c>
      <c r="AK52" s="1915">
        <f>'1.27 GW Electrolyser H2 Prod. '!AJ789</f>
        <v>4657973548.5748692</v>
      </c>
      <c r="AL52" s="1915">
        <f>'1.27 GW Electrolyser H2 Prod. '!AK789</f>
        <v>4695074835.2702284</v>
      </c>
      <c r="AM52" s="1915">
        <f>'1.27 GW Electrolyser H2 Prod. '!AL789</f>
        <v>4729139548.7909241</v>
      </c>
      <c r="AN52" s="1915">
        <f>'1.27 GW Electrolyser H2 Prod. '!AM789</f>
        <v>4760426357.0277557</v>
      </c>
      <c r="AO52" s="1915">
        <f>'1.27 GW Electrolyser H2 Prod. '!AN789</f>
        <v>4789170552.0017757</v>
      </c>
      <c r="AP52" s="1915">
        <f>'1.27 GW Electrolyser H2 Prod. '!AO789</f>
        <v>4815586348.9593086</v>
      </c>
      <c r="AQ52" s="1915">
        <f>'1.27 GW Electrolyser H2 Prod. '!AP789</f>
        <v>4839868932.0227137</v>
      </c>
      <c r="AR52" s="1915">
        <f>'1.27 GW Electrolyser H2 Prod. '!AQ789</f>
        <v>4862196278.519558</v>
      </c>
      <c r="AS52" s="1915">
        <f>'1.27 GW Electrolyser H2 Prod. '!AR789</f>
        <v>4882730789.3769436</v>
      </c>
      <c r="AT52" s="1915">
        <f>'1.27 GW Electrolyser H2 Prod. '!AS789</f>
        <v>4901620749.039279</v>
      </c>
      <c r="AU52" s="1915">
        <f>'1.27 GW Electrolyser H2 Prod. '!AT789</f>
        <v>4919001635.0903664</v>
      </c>
      <c r="AV52" s="1915">
        <f>'1.27 GW Electrolyser H2 Prod. '!AU789</f>
        <v>4934997295.0115576</v>
      </c>
      <c r="AW52" s="1915">
        <f>'1.27 GW Electrolyser H2 Prod. '!AV789</f>
        <v>4949721005.189991</v>
      </c>
      <c r="AX52" s="1915">
        <f>'1.27 GW Electrolyser H2 Prod. '!AW789</f>
        <v>4963276425.3275595</v>
      </c>
      <c r="AY52" s="1915">
        <f>'1.27 GW Electrolyser H2 Prod. '!AX789</f>
        <v>4975758459.7305794</v>
      </c>
      <c r="AZ52" s="1915">
        <f>'1.27 GW Electrolyser H2 Prod. '!AY789</f>
        <v>4987254035.5324755</v>
      </c>
      <c r="BA52" s="1915">
        <f>'1.27 GW Electrolyser H2 Prod. '!AZ789</f>
        <v>4997842806.6770153</v>
      </c>
      <c r="BB52" s="1915">
        <f>'1.27 GW Electrolyser H2 Prod. '!BA789</f>
        <v>5007597791.4348516</v>
      </c>
      <c r="BC52" s="1915">
        <f>'1.27 GW Electrolyser H2 Prod. '!BB789</f>
        <v>5016585950.3146448</v>
      </c>
      <c r="BD52" s="1915">
        <f>'1.27 GW Electrolyser H2 Prod. '!BC789</f>
        <v>5024868710.4396973</v>
      </c>
      <c r="BE52" s="1915">
        <f>'1.27 GW Electrolyser H2 Prod. '!BD789</f>
        <v>5032502441.773613</v>
      </c>
      <c r="BF52" s="1915">
        <f>'1.27 GW Electrolyser H2 Prod. '!BE789</f>
        <v>5039538889.9787912</v>
      </c>
      <c r="BG52" s="1915">
        <f>'1.27 GW Electrolyser H2 Prod. '!BF789</f>
        <v>5046025570.1669693</v>
      </c>
      <c r="BH52" s="1915">
        <f>'1.27 GW Electrolyser H2 Prod. '!BG789</f>
        <v>5052006125.3408747</v>
      </c>
      <c r="BI52" s="1915">
        <f>'1.27 GW Electrolyser H2 Prod. '!BH789</f>
        <v>5057520652.9214563</v>
      </c>
      <c r="BJ52" s="1915">
        <f>'1.27 GW Electrolyser H2 Prod. '!BI789</f>
        <v>5062606002.3985577</v>
      </c>
      <c r="BK52" s="1915">
        <f>'1.27 GW Electrolyser H2 Prod. '!BJ789</f>
        <v>5067296046.8279076</v>
      </c>
      <c r="BL52" s="1915">
        <f>'1.27 GW Electrolyser H2 Prod. '!BK789</f>
        <v>5071621930.6184816</v>
      </c>
      <c r="BM52" s="1915">
        <f>'1.27 GW Electrolyser H2 Prod. '!BL789</f>
        <v>5075612295.8069859</v>
      </c>
      <c r="BN52" s="1915">
        <f>'1.27 GW Electrolyser H2 Prod. '!BM789</f>
        <v>5079293488.7964602</v>
      </c>
      <c r="BO52" s="1918">
        <f>'1.27 GW Electrolyser H2 Prod. '!BN789</f>
        <v>5082689749.3403959</v>
      </c>
    </row>
    <row r="53" spans="1:67" x14ac:dyDescent="0.2">
      <c r="H53" s="283"/>
      <c r="I53" s="283"/>
      <c r="J53" s="283"/>
      <c r="K53" s="283"/>
      <c r="L53" s="283"/>
      <c r="M53" s="283"/>
      <c r="N53" s="283"/>
      <c r="O53" s="283"/>
    </row>
    <row r="54" spans="1:67" ht="16" thickBot="1" x14ac:dyDescent="0.25">
      <c r="A54" s="289"/>
      <c r="B54" s="289"/>
      <c r="C54" s="289"/>
      <c r="D54" s="289"/>
      <c r="E54" s="289"/>
      <c r="F54" s="289"/>
      <c r="G54" s="1087"/>
      <c r="H54" s="289"/>
      <c r="I54" s="289"/>
      <c r="J54" s="289"/>
      <c r="K54" s="289"/>
      <c r="L54" s="289"/>
      <c r="M54" s="289"/>
      <c r="N54" s="289"/>
      <c r="O54" s="289"/>
      <c r="P54" s="289"/>
      <c r="Q54" s="289"/>
      <c r="R54" s="289"/>
      <c r="S54" s="289"/>
      <c r="T54" s="289"/>
      <c r="U54" s="289"/>
      <c r="V54" s="289"/>
      <c r="W54" s="289"/>
      <c r="X54" s="289"/>
      <c r="Y54" s="289"/>
      <c r="Z54" s="289"/>
      <c r="AA54" s="289"/>
      <c r="AB54" s="289"/>
      <c r="AC54" s="289"/>
      <c r="AD54" s="289"/>
      <c r="AE54" s="289"/>
      <c r="AF54" s="289"/>
      <c r="AG54" s="289"/>
      <c r="AH54" s="289"/>
      <c r="AI54" s="289"/>
      <c r="AJ54" s="289"/>
      <c r="AK54" s="289"/>
      <c r="AL54" s="289"/>
      <c r="AM54" s="289"/>
      <c r="AN54" s="289"/>
      <c r="AO54" s="289"/>
      <c r="AP54" s="289"/>
      <c r="AQ54" s="289"/>
      <c r="AR54" s="289"/>
      <c r="AS54" s="289"/>
      <c r="AT54" s="289"/>
      <c r="AU54" s="289"/>
      <c r="AV54" s="289"/>
      <c r="AW54" s="289"/>
      <c r="AX54" s="289"/>
      <c r="AY54" s="289"/>
      <c r="AZ54" s="289"/>
      <c r="BA54" s="289"/>
      <c r="BB54" s="289"/>
      <c r="BC54" s="289"/>
      <c r="BD54" s="289"/>
      <c r="BE54" s="289"/>
      <c r="BF54" s="289"/>
      <c r="BG54" s="289"/>
      <c r="BH54" s="289"/>
      <c r="BI54" s="289"/>
      <c r="BJ54" s="289"/>
      <c r="BK54" s="289"/>
      <c r="BL54" s="289"/>
      <c r="BM54" s="289"/>
      <c r="BN54" s="289"/>
      <c r="BO54" s="289"/>
    </row>
    <row r="55" spans="1:67" ht="44" thickBot="1" x14ac:dyDescent="0.25">
      <c r="A55" s="2852" t="s">
        <v>309</v>
      </c>
      <c r="B55" s="4327" t="str">
        <f>B4</f>
        <v>CAPEX (A$)</v>
      </c>
      <c r="C55" s="4328"/>
      <c r="D55" s="2853" t="str">
        <f>D4</f>
        <v>OPEX (A$/year)</v>
      </c>
      <c r="E55" s="2854" t="s">
        <v>1620</v>
      </c>
      <c r="F55" s="2855" t="s">
        <v>479</v>
      </c>
      <c r="G55" s="2663" t="str">
        <f>G4</f>
        <v>NPV (A$)</v>
      </c>
      <c r="H55" s="1890">
        <f t="shared" ref="H55:AM55" si="10">H3</f>
        <v>1</v>
      </c>
      <c r="I55" s="1890">
        <f t="shared" si="10"/>
        <v>2</v>
      </c>
      <c r="J55" s="1890">
        <f t="shared" si="10"/>
        <v>3</v>
      </c>
      <c r="K55" s="1890">
        <f t="shared" si="10"/>
        <v>4</v>
      </c>
      <c r="L55" s="1890">
        <f t="shared" si="10"/>
        <v>5</v>
      </c>
      <c r="M55" s="1890">
        <f t="shared" si="10"/>
        <v>6</v>
      </c>
      <c r="N55" s="1890">
        <f t="shared" si="10"/>
        <v>7</v>
      </c>
      <c r="O55" s="1890">
        <f t="shared" si="10"/>
        <v>8</v>
      </c>
      <c r="P55" s="1890">
        <f t="shared" si="10"/>
        <v>9</v>
      </c>
      <c r="Q55" s="1890">
        <f t="shared" si="10"/>
        <v>10</v>
      </c>
      <c r="R55" s="1890">
        <f t="shared" si="10"/>
        <v>11</v>
      </c>
      <c r="S55" s="1890">
        <f t="shared" si="10"/>
        <v>12</v>
      </c>
      <c r="T55" s="1890">
        <f t="shared" si="10"/>
        <v>13</v>
      </c>
      <c r="U55" s="1890">
        <f t="shared" si="10"/>
        <v>14</v>
      </c>
      <c r="V55" s="1890">
        <f t="shared" si="10"/>
        <v>15</v>
      </c>
      <c r="W55" s="1890">
        <f t="shared" si="10"/>
        <v>16</v>
      </c>
      <c r="X55" s="1890">
        <f t="shared" si="10"/>
        <v>17</v>
      </c>
      <c r="Y55" s="1890">
        <f t="shared" si="10"/>
        <v>18</v>
      </c>
      <c r="Z55" s="1890">
        <f t="shared" si="10"/>
        <v>19</v>
      </c>
      <c r="AA55" s="1890">
        <f t="shared" si="10"/>
        <v>20</v>
      </c>
      <c r="AB55" s="1890">
        <f t="shared" si="10"/>
        <v>21</v>
      </c>
      <c r="AC55" s="1890">
        <f t="shared" si="10"/>
        <v>22</v>
      </c>
      <c r="AD55" s="1890">
        <f t="shared" si="10"/>
        <v>23</v>
      </c>
      <c r="AE55" s="1890">
        <f t="shared" si="10"/>
        <v>24</v>
      </c>
      <c r="AF55" s="1890">
        <f t="shared" si="10"/>
        <v>25</v>
      </c>
      <c r="AG55" s="1890">
        <f t="shared" si="10"/>
        <v>26</v>
      </c>
      <c r="AH55" s="1890">
        <f t="shared" si="10"/>
        <v>27</v>
      </c>
      <c r="AI55" s="1890">
        <f t="shared" si="10"/>
        <v>28</v>
      </c>
      <c r="AJ55" s="1890">
        <f t="shared" si="10"/>
        <v>29</v>
      </c>
      <c r="AK55" s="1890">
        <f t="shared" si="10"/>
        <v>30</v>
      </c>
      <c r="AL55" s="1890">
        <f t="shared" si="10"/>
        <v>31</v>
      </c>
      <c r="AM55" s="1890">
        <f t="shared" si="10"/>
        <v>32</v>
      </c>
      <c r="AN55" s="1890">
        <f t="shared" ref="AN55:BO55" si="11">AN3</f>
        <v>33</v>
      </c>
      <c r="AO55" s="1890">
        <f t="shared" si="11"/>
        <v>34</v>
      </c>
      <c r="AP55" s="1890">
        <f t="shared" si="11"/>
        <v>35</v>
      </c>
      <c r="AQ55" s="1890">
        <f t="shared" si="11"/>
        <v>36</v>
      </c>
      <c r="AR55" s="1890">
        <f t="shared" si="11"/>
        <v>37</v>
      </c>
      <c r="AS55" s="1890">
        <f t="shared" si="11"/>
        <v>38</v>
      </c>
      <c r="AT55" s="1890">
        <f t="shared" si="11"/>
        <v>39</v>
      </c>
      <c r="AU55" s="1890">
        <f t="shared" si="11"/>
        <v>40</v>
      </c>
      <c r="AV55" s="1890">
        <f t="shared" si="11"/>
        <v>41</v>
      </c>
      <c r="AW55" s="1890">
        <f t="shared" si="11"/>
        <v>42</v>
      </c>
      <c r="AX55" s="1890">
        <f t="shared" si="11"/>
        <v>43</v>
      </c>
      <c r="AY55" s="1890">
        <f t="shared" si="11"/>
        <v>44</v>
      </c>
      <c r="AZ55" s="1890">
        <f t="shared" si="11"/>
        <v>45</v>
      </c>
      <c r="BA55" s="1890">
        <f t="shared" si="11"/>
        <v>46</v>
      </c>
      <c r="BB55" s="1890">
        <f t="shared" si="11"/>
        <v>47</v>
      </c>
      <c r="BC55" s="1890">
        <f t="shared" si="11"/>
        <v>48</v>
      </c>
      <c r="BD55" s="1890">
        <f t="shared" si="11"/>
        <v>49</v>
      </c>
      <c r="BE55" s="1890">
        <f t="shared" si="11"/>
        <v>50</v>
      </c>
      <c r="BF55" s="1890">
        <f t="shared" si="11"/>
        <v>51</v>
      </c>
      <c r="BG55" s="1890">
        <f t="shared" si="11"/>
        <v>52</v>
      </c>
      <c r="BH55" s="1890">
        <f t="shared" si="11"/>
        <v>53</v>
      </c>
      <c r="BI55" s="1890">
        <f t="shared" si="11"/>
        <v>54</v>
      </c>
      <c r="BJ55" s="1890">
        <f t="shared" si="11"/>
        <v>55</v>
      </c>
      <c r="BK55" s="1890">
        <f t="shared" si="11"/>
        <v>56</v>
      </c>
      <c r="BL55" s="1890">
        <f t="shared" si="11"/>
        <v>57</v>
      </c>
      <c r="BM55" s="1890">
        <f t="shared" si="11"/>
        <v>58</v>
      </c>
      <c r="BN55" s="1890">
        <f t="shared" si="11"/>
        <v>59</v>
      </c>
      <c r="BO55" s="1891">
        <f t="shared" si="11"/>
        <v>60</v>
      </c>
    </row>
    <row r="56" spans="1:67" ht="15" customHeight="1" x14ac:dyDescent="0.2">
      <c r="A56" s="4304" t="s">
        <v>1490</v>
      </c>
      <c r="B56" s="4336" t="s">
        <v>1601</v>
      </c>
      <c r="C56" s="4337"/>
      <c r="D56" s="4342" t="s">
        <v>1602</v>
      </c>
      <c r="E56" s="1943" t="str">
        <f t="shared" ref="E56:F75" si="12">E5</f>
        <v>Low Price Range</v>
      </c>
      <c r="F56" s="833">
        <f t="shared" si="12"/>
        <v>0.8</v>
      </c>
      <c r="G56" s="1935">
        <f>'2.54 GW Electrolyser H2 Prod.'!F721</f>
        <v>-13481111021.907532</v>
      </c>
      <c r="H56" s="1952">
        <f>'2.54 GW Electrolyser H2 Prod.'!G721</f>
        <v>-2007016678.83887</v>
      </c>
      <c r="I56" s="1952">
        <f>'2.54 GW Electrolyser H2 Prod.'!H721</f>
        <v>-2429574865.97157</v>
      </c>
      <c r="J56" s="1952">
        <f>'2.54 GW Electrolyser H2 Prod.'!I721</f>
        <v>-2923224097.0196719</v>
      </c>
      <c r="K56" s="1952">
        <f>'2.54 GW Electrolyser H2 Prod.'!J721</f>
        <v>-3443170049.3778572</v>
      </c>
      <c r="L56" s="1952">
        <f>'2.54 GW Electrolyser H2 Prod.'!K721</f>
        <v>-3968257113.0378237</v>
      </c>
      <c r="M56" s="1952">
        <f>'2.54 GW Electrolyser H2 Prod.'!L721</f>
        <v>-4487033554.2385378</v>
      </c>
      <c r="N56" s="1952">
        <f>'2.54 GW Electrolyser H2 Prod.'!M721</f>
        <v>-4992885469.6776876</v>
      </c>
      <c r="O56" s="1952">
        <f>'2.54 GW Electrolyser H2 Prod.'!N721</f>
        <v>-5481907770.3078547</v>
      </c>
      <c r="P56" s="1952">
        <f>'2.54 GW Electrolyser H2 Prod.'!O721</f>
        <v>-5951831021.4941149</v>
      </c>
      <c r="Q56" s="1952">
        <f>'2.54 GW Electrolyser H2 Prod.'!P721</f>
        <v>-6401425078.9410906</v>
      </c>
      <c r="R56" s="1952">
        <f>'2.54 GW Electrolyser H2 Prod.'!Q721</f>
        <v>-6830143308.0238209</v>
      </c>
      <c r="S56" s="1952">
        <f>'2.54 GW Electrolyser H2 Prod.'!R721</f>
        <v>-7237898677.3650265</v>
      </c>
      <c r="T56" s="1952">
        <f>'2.54 GW Electrolyser H2 Prod.'!S721</f>
        <v>-7624916929.1454992</v>
      </c>
      <c r="U56" s="1952">
        <f>'2.54 GW Electrolyser H2 Prod.'!T721</f>
        <v>-7991637159.8063974</v>
      </c>
      <c r="V56" s="1952">
        <f>'2.54 GW Electrolyser H2 Prod.'!U721</f>
        <v>-8338642798.0165472</v>
      </c>
      <c r="W56" s="1952">
        <f>'2.54 GW Electrolyser H2 Prod.'!V721</f>
        <v>-8666612748.8302135</v>
      </c>
      <c r="X56" s="1952">
        <f>'2.54 GW Electrolyser H2 Prod.'!W721</f>
        <v>-8976286301.8091717</v>
      </c>
      <c r="Y56" s="1952">
        <f>'2.54 GW Electrolyser H2 Prod.'!X721</f>
        <v>-9268437659.3034058</v>
      </c>
      <c r="Z56" s="1952">
        <f>'2.54 GW Electrolyser H2 Prod.'!Y721</f>
        <v>-9543857324.0925236</v>
      </c>
      <c r="AA56" s="1952">
        <f>'2.54 GW Electrolyser H2 Prod.'!Z721</f>
        <v>-9803338460.4436607</v>
      </c>
      <c r="AB56" s="1952">
        <f>'2.54 GW Electrolyser H2 Prod.'!AA721</f>
        <v>-10047666911.958158</v>
      </c>
      <c r="AC56" s="1952">
        <f>'2.54 GW Electrolyser H2 Prod.'!AB721</f>
        <v>-10277613939.423477</v>
      </c>
      <c r="AD56" s="1952">
        <f>'2.54 GW Electrolyser H2 Prod.'!AC721</f>
        <v>-10493931000.978495</v>
      </c>
      <c r="AE56" s="1952">
        <f>'2.54 GW Electrolyser H2 Prod.'!AD721</f>
        <v>-10697346077.13858</v>
      </c>
      <c r="AF56" s="1952">
        <f>'2.54 GW Electrolyser H2 Prod.'!AE721</f>
        <v>-10888561170.835876</v>
      </c>
      <c r="AG56" s="1952">
        <f>'2.54 GW Electrolyser H2 Prod.'!AF721</f>
        <v>-11068250704.415552</v>
      </c>
      <c r="AH56" s="1952">
        <f>'2.54 GW Electrolyser H2 Prod.'!AG721</f>
        <v>-11237060602.491011</v>
      </c>
      <c r="AI56" s="1952">
        <f>'2.54 GW Electrolyser H2 Prod.'!AH721</f>
        <v>-11395607899.042757</v>
      </c>
      <c r="AJ56" s="1952">
        <f>'2.54 GW Electrolyser H2 Prod.'!AI721</f>
        <v>-11544480744.134144</v>
      </c>
      <c r="AK56" s="1952">
        <f>'2.54 GW Electrolyser H2 Prod.'!AJ721</f>
        <v>-11684238713.556171</v>
      </c>
      <c r="AL56" s="1952">
        <f>'2.54 GW Electrolyser H2 Prod.'!AK721</f>
        <v>-11815413346.015593</v>
      </c>
      <c r="AM56" s="1952">
        <f>'2.54 GW Electrolyser H2 Prod.'!AL721</f>
        <v>-11938508848.859913</v>
      </c>
      <c r="AN56" s="1952">
        <f>'2.54 GW Electrolyser H2 Prod.'!AM721</f>
        <v>-12054002926.022676</v>
      </c>
      <c r="AO56" s="1952">
        <f>'2.54 GW Electrolyser H2 Prod.'!AN721</f>
        <v>-12162347691.770414</v>
      </c>
      <c r="AP56" s="1952">
        <f>'2.54 GW Electrolyser H2 Prod.'!AO721</f>
        <v>-12263970641.599201</v>
      </c>
      <c r="AQ56" s="1952">
        <f>'2.54 GW Electrolyser H2 Prod.'!AP721</f>
        <v>-12359275657.755327</v>
      </c>
      <c r="AR56" s="1952">
        <f>'2.54 GW Electrolyser H2 Prod.'!AQ721</f>
        <v>-12448644031.709253</v>
      </c>
      <c r="AS56" s="1952">
        <f>'2.54 GW Electrolyser H2 Prod.'!AR721</f>
        <v>-12532435489.774158</v>
      </c>
      <c r="AT56" s="1952">
        <f>'2.54 GW Electrolyser H2 Prod.'!AS721</f>
        <v>-12610989211.142584</v>
      </c>
      <c r="AU56" s="1952">
        <f>'2.54 GW Electrolyser H2 Prod.'!AT721</f>
        <v>-12684624830.080811</v>
      </c>
      <c r="AV56" s="1952">
        <f>'2.54 GW Electrolyser H2 Prod.'!AU721</f>
        <v>-12753643415.997677</v>
      </c>
      <c r="AW56" s="1952">
        <f>'2.54 GW Electrolyser H2 Prod.'!AV721</f>
        <v>-12818328426.691011</v>
      </c>
      <c r="AX56" s="1952">
        <f>'2.54 GW Electrolyser H2 Prod.'!AW721</f>
        <v>-12878946631.348858</v>
      </c>
      <c r="AY56" s="1952">
        <f>'2.54 GW Electrolyser H2 Prod.'!AX721</f>
        <v>-12935749000.90493</v>
      </c>
      <c r="AZ56" s="1952">
        <f>'2.54 GW Electrolyser H2 Prod.'!AY721</f>
        <v>-12988971564.167135</v>
      </c>
      <c r="BA56" s="1952">
        <f>'2.54 GW Electrolyser H2 Prod.'!AZ721</f>
        <v>-13038836228.793179</v>
      </c>
      <c r="BB56" s="1952">
        <f>'2.54 GW Electrolyser H2 Prod.'!BA721</f>
        <v>-13085551566.709112</v>
      </c>
      <c r="BC56" s="1952">
        <f>'2.54 GW Electrolyser H2 Prod.'!BB721</f>
        <v>-13129313563.980408</v>
      </c>
      <c r="BD56" s="1952">
        <f>'2.54 GW Electrolyser H2 Prod.'!BC721</f>
        <v>-13170306335.470518</v>
      </c>
      <c r="BE56" s="1952">
        <f>'2.54 GW Electrolyser H2 Prod.'!BD721</f>
        <v>-13208702804.875662</v>
      </c>
      <c r="BF56" s="1952">
        <f>'2.54 GW Electrolyser H2 Prod.'!BE721</f>
        <v>-13244665350.919592</v>
      </c>
      <c r="BG56" s="1952">
        <f>'2.54 GW Electrolyser H2 Prod.'!BF721</f>
        <v>-13278346420.63957</v>
      </c>
      <c r="BH56" s="1952">
        <f>'2.54 GW Electrolyser H2 Prod.'!BG721</f>
        <v>-13309889110.803226</v>
      </c>
      <c r="BI56" s="1952">
        <f>'2.54 GW Electrolyser H2 Prod.'!BH721</f>
        <v>-13339427718.572872</v>
      </c>
      <c r="BJ56" s="1952">
        <f>'2.54 GW Electrolyser H2 Prod.'!BI721</f>
        <v>-13367088262.585041</v>
      </c>
      <c r="BK56" s="1952">
        <f>'2.54 GW Electrolyser H2 Prod.'!BJ721</f>
        <v>-13392988975.643375</v>
      </c>
      <c r="BL56" s="1952">
        <f>'2.54 GW Electrolyser H2 Prod.'!BK721</f>
        <v>-13417240770.236721</v>
      </c>
      <c r="BM56" s="1952">
        <f>'2.54 GW Electrolyser H2 Prod.'!BL721</f>
        <v>-13439947678.094387</v>
      </c>
      <c r="BN56" s="1952">
        <f>'2.54 GW Electrolyser H2 Prod.'!BM721</f>
        <v>-13461207264.980137</v>
      </c>
      <c r="BO56" s="1955">
        <f>'2.54 GW Electrolyser H2 Prod.'!BN721</f>
        <v>-13481111021.907532</v>
      </c>
    </row>
    <row r="57" spans="1:67" x14ac:dyDescent="0.2">
      <c r="A57" s="4305"/>
      <c r="B57" s="4338"/>
      <c r="C57" s="4339"/>
      <c r="D57" s="4320"/>
      <c r="E57" s="1943" t="str">
        <f t="shared" si="12"/>
        <v>Low Price Range</v>
      </c>
      <c r="F57" s="833">
        <f t="shared" si="12"/>
        <v>0.85</v>
      </c>
      <c r="G57" s="1916">
        <f>'2.54 GW Electrolyser H2 Prod.'!F722</f>
        <v>-11847585809.212978</v>
      </c>
      <c r="H57" s="1939">
        <f>'2.54 GW Electrolyser H2 Prod.'!G722</f>
        <v>-2007016678.83887</v>
      </c>
      <c r="I57" s="1939">
        <f>'2.54 GW Electrolyser H2 Prod.'!H722</f>
        <v>-2375666922.9551902</v>
      </c>
      <c r="J57" s="1939">
        <f>'2.54 GW Electrolyser H2 Prod.'!I722</f>
        <v>-2797951738.7430105</v>
      </c>
      <c r="K57" s="1939">
        <f>'2.54 GW Electrolyser H2 Prod.'!J722</f>
        <v>-3240177919.1292858</v>
      </c>
      <c r="L57" s="1939">
        <f>'2.54 GW Electrolyser H2 Prod.'!K722</f>
        <v>-3685981967.2302518</v>
      </c>
      <c r="M57" s="1939">
        <f>'2.54 GW Electrolyser H2 Prod.'!L722</f>
        <v>-4126317810.2914944</v>
      </c>
      <c r="N57" s="1939">
        <f>'2.54 GW Electrolyser H2 Prod.'!M722</f>
        <v>-4555867584.6353817</v>
      </c>
      <c r="O57" s="1939">
        <f>'2.54 GW Electrolyser H2 Prod.'!N722</f>
        <v>-4971438622.8478613</v>
      </c>
      <c r="P57" s="1939">
        <f>'2.54 GW Electrolyser H2 Prod.'!O722</f>
        <v>-5371141420.6348238</v>
      </c>
      <c r="Q57" s="1939">
        <f>'2.54 GW Electrolyser H2 Prod.'!P722</f>
        <v>-5753925968.9889832</v>
      </c>
      <c r="R57" s="1939">
        <f>'2.54 GW Electrolyser H2 Prod.'!Q722</f>
        <v>-6119301453.8405571</v>
      </c>
      <c r="S57" s="1939">
        <f>'2.54 GW Electrolyser H2 Prod.'!R722</f>
        <v>-6467157727.8621311</v>
      </c>
      <c r="T57" s="1939">
        <f>'2.54 GW Electrolyser H2 Prod.'!S722</f>
        <v>-6797646942.1396685</v>
      </c>
      <c r="U57" s="1939">
        <f>'2.54 GW Electrolyser H2 Prod.'!T722</f>
        <v>-7111102569.742198</v>
      </c>
      <c r="V57" s="1939">
        <f>'2.54 GW Electrolyser H2 Prod.'!U722</f>
        <v>-7407982636.2101974</v>
      </c>
      <c r="W57" s="1939">
        <f>'2.54 GW Electrolyser H2 Prod.'!V722</f>
        <v>-7688829155.7445822</v>
      </c>
      <c r="X57" s="1939">
        <f>'2.54 GW Electrolyser H2 Prod.'!W722</f>
        <v>-7954238723.453722</v>
      </c>
      <c r="Y57" s="1939">
        <f>'2.54 GW Electrolyser H2 Prod.'!X722</f>
        <v>-8204840968.9439077</v>
      </c>
      <c r="Z57" s="1939">
        <f>'2.54 GW Electrolyser H2 Prod.'!Y722</f>
        <v>-8441282659.3481312</v>
      </c>
      <c r="AA57" s="1939">
        <f>'2.54 GW Electrolyser H2 Prod.'!Z722</f>
        <v>-8664215929.7606678</v>
      </c>
      <c r="AB57" s="1939">
        <f>'2.54 GW Electrolyser H2 Prod.'!AA722</f>
        <v>-8874289571.0565987</v>
      </c>
      <c r="AC57" s="1939">
        <f>'2.54 GW Electrolyser H2 Prod.'!AB722</f>
        <v>-9072142608.6313229</v>
      </c>
      <c r="AD57" s="1939">
        <f>'2.54 GW Electrolyser H2 Prod.'!AC722</f>
        <v>-9258399613.9552441</v>
      </c>
      <c r="AE57" s="1939">
        <f>'2.54 GW Electrolyser H2 Prod.'!AD722</f>
        <v>-9433667336.666502</v>
      </c>
      <c r="AF57" s="1939">
        <f>'2.54 GW Electrolyser H2 Prod.'!AE722</f>
        <v>-9598532348.7782459</v>
      </c>
      <c r="AG57" s="1939">
        <f>'2.54 GW Electrolyser H2 Prod.'!AF722</f>
        <v>-9753559467.7020817</v>
      </c>
      <c r="AH57" s="1939">
        <f>'2.54 GW Electrolyser H2 Prod.'!AG722</f>
        <v>-9899290779.9018574</v>
      </c>
      <c r="AI57" s="1939">
        <f>'2.54 GW Electrolyser H2 Prod.'!AH722</f>
        <v>-10036245127.938143</v>
      </c>
      <c r="AJ57" s="1939">
        <f>'2.54 GW Electrolyser H2 Prod.'!AI722</f>
        <v>-10164917954.434689</v>
      </c>
      <c r="AK57" s="1939">
        <f>'2.54 GW Electrolyser H2 Prod.'!AJ722</f>
        <v>-10285781419.861891</v>
      </c>
      <c r="AL57" s="1939">
        <f>'2.54 GW Electrolyser H2 Prod.'!AK722</f>
        <v>-10399284728.937805</v>
      </c>
      <c r="AM57" s="1939">
        <f>'2.54 GW Electrolyser H2 Prod.'!AL722</f>
        <v>-10505854614.285118</v>
      </c>
      <c r="AN57" s="1939">
        <f>'2.54 GW Electrolyser H2 Prod.'!AM722</f>
        <v>-10605895936.757454</v>
      </c>
      <c r="AO57" s="1939">
        <f>'2.54 GW Electrolyser H2 Prod.'!AN722</f>
        <v>-10699792370.295425</v>
      </c>
      <c r="AP57" s="1939">
        <f>'2.54 GW Electrolyser H2 Prod.'!AO722</f>
        <v>-10787907145.834404</v>
      </c>
      <c r="AQ57" s="1939">
        <f>'2.54 GW Electrolyser H2 Prod.'!AP722</f>
        <v>-10870583834.067774</v>
      </c>
      <c r="AR57" s="1939">
        <f>'2.54 GW Electrolyser H2 Prod.'!AQ722</f>
        <v>-10948147151.076475</v>
      </c>
      <c r="AS57" s="1939">
        <f>'2.54 GW Electrolyser H2 Prod.'!AR722</f>
        <v>-11020903774.20018</v>
      </c>
      <c r="AT57" s="1939">
        <f>'2.54 GW Electrolyser H2 Prod.'!AS722</f>
        <v>-11089143158.2253</v>
      </c>
      <c r="AU57" s="1939">
        <f>'2.54 GW Electrolyser H2 Prod.'!AT722</f>
        <v>-11153138344.137407</v>
      </c>
      <c r="AV57" s="1939">
        <f>'2.54 GW Electrolyser H2 Prod.'!AU722</f>
        <v>-11213146754.437487</v>
      </c>
      <c r="AW57" s="1939">
        <f>'2.54 GW Electrolyser H2 Prod.'!AV722</f>
        <v>-11269410970.436083</v>
      </c>
      <c r="AX57" s="1939">
        <f>'2.54 GW Electrolyser H2 Prod.'!AW722</f>
        <v>-11322159488.082916</v>
      </c>
      <c r="AY57" s="1939">
        <f>'2.54 GW Electrolyser H2 Prod.'!AX722</f>
        <v>-11371607449.813749</v>
      </c>
      <c r="AZ57" s="1939">
        <f>'2.54 GW Electrolyser H2 Prod.'!AY722</f>
        <v>-11417957350.642992</v>
      </c>
      <c r="BA57" s="1939">
        <f>'2.54 GW Electrolyser H2 Prod.'!AZ722</f>
        <v>-11461399717.332764</v>
      </c>
      <c r="BB57" s="1939">
        <f>'2.54 GW Electrolyser H2 Prod.'!BA722</f>
        <v>-11502113759.953604</v>
      </c>
      <c r="BC57" s="1939">
        <f>'2.54 GW Electrolyser H2 Prod.'!BB722</f>
        <v>-11540267995.540407</v>
      </c>
      <c r="BD57" s="1939">
        <f>'2.54 GW Electrolyser H2 Prod.'!BC722</f>
        <v>-11576020843.856838</v>
      </c>
      <c r="BE57" s="1939">
        <f>'2.54 GW Electrolyser H2 Prod.'!BD722</f>
        <v>-11609521195.526674</v>
      </c>
      <c r="BF57" s="1939">
        <f>'2.54 GW Electrolyser H2 Prod.'!BE722</f>
        <v>-11640908952.982897</v>
      </c>
      <c r="BG57" s="1939">
        <f>'2.54 GW Electrolyser H2 Prod.'!BF722</f>
        <v>-11670315544.834339</v>
      </c>
      <c r="BH57" s="1939">
        <f>'2.54 GW Electrolyser H2 Prod.'!BG722</f>
        <v>-11697864414.363131</v>
      </c>
      <c r="BI57" s="1939">
        <f>'2.54 GW Electrolyser H2 Prod.'!BH722</f>
        <v>-11723671482.95048</v>
      </c>
      <c r="BJ57" s="1939">
        <f>'2.54 GW Electrolyser H2 Prod.'!BI722</f>
        <v>-11747845589.288771</v>
      </c>
      <c r="BK57" s="1939">
        <f>'2.54 GW Electrolyser H2 Prod.'!BJ722</f>
        <v>-11770488905.278894</v>
      </c>
      <c r="BL57" s="1939">
        <f>'2.54 GW Electrolyser H2 Prod.'!BK722</f>
        <v>-11791697329.536823</v>
      </c>
      <c r="BM57" s="1939">
        <f>'2.54 GW Electrolyser H2 Prod.'!BL722</f>
        <v>-11811560859.445679</v>
      </c>
      <c r="BN57" s="1939">
        <f>'2.54 GW Electrolyser H2 Prod.'!BM722</f>
        <v>-11830163942.691309</v>
      </c>
      <c r="BO57" s="1937">
        <f>'2.54 GW Electrolyser H2 Prod.'!BN722</f>
        <v>-11847585809.212978</v>
      </c>
    </row>
    <row r="58" spans="1:67" x14ac:dyDescent="0.2">
      <c r="A58" s="4305"/>
      <c r="B58" s="4338"/>
      <c r="C58" s="4339"/>
      <c r="D58" s="4320"/>
      <c r="E58" s="1943" t="str">
        <f t="shared" si="12"/>
        <v>Low Price Range</v>
      </c>
      <c r="F58" s="833">
        <f t="shared" si="12"/>
        <v>0.9</v>
      </c>
      <c r="G58" s="1916">
        <f>'2.54 GW Electrolyser H2 Prod.'!F723</f>
        <v>-9935061400.2419281</v>
      </c>
      <c r="H58" s="1939">
        <f>'2.54 GW Electrolyser H2 Prod.'!G723</f>
        <v>-2007016678.83887</v>
      </c>
      <c r="I58" s="1939">
        <f>'2.54 GW Electrolyser H2 Prod.'!H723</f>
        <v>-2321758979.9388103</v>
      </c>
      <c r="J58" s="1939">
        <f>'2.54 GW Electrolyser H2 Prod.'!I723</f>
        <v>-2670179987.2204266</v>
      </c>
      <c r="K58" s="1939">
        <f>'2.54 GW Electrolyser H2 Prod.'!J723</f>
        <v>-3029976106.4243731</v>
      </c>
      <c r="L58" s="1939">
        <f>'2.54 GW Electrolyser H2 Prod.'!K723</f>
        <v>-3390084715.402997</v>
      </c>
      <c r="M58" s="1939">
        <f>'2.54 GW Electrolyser H2 Prod.'!L723</f>
        <v>-3744313975.9189672</v>
      </c>
      <c r="N58" s="1939">
        <f>'2.54 GW Electrolyser H2 Prod.'!M723</f>
        <v>-4089002134.6335096</v>
      </c>
      <c r="O58" s="1939">
        <f>'2.54 GW Electrolyser H2 Prod.'!N723</f>
        <v>-4421951740.5793371</v>
      </c>
      <c r="P58" s="1939">
        <f>'2.54 GW Electrolyser H2 Prod.'!O723</f>
        <v>-4741874288.2664509</v>
      </c>
      <c r="Q58" s="1939">
        <f>'2.54 GW Electrolyser H2 Prod.'!P723</f>
        <v>-5048072651.9869137</v>
      </c>
      <c r="R58" s="1939">
        <f>'2.54 GW Electrolyser H2 Prod.'!Q723</f>
        <v>-5340246806.3380079</v>
      </c>
      <c r="S58" s="1939">
        <f>'2.54 GW Electrolyser H2 Prod.'!R723</f>
        <v>-5618368779.6087942</v>
      </c>
      <c r="T58" s="1939">
        <f>'2.54 GW Electrolyser H2 Prod.'!S723</f>
        <v>-5882598967.8074455</v>
      </c>
      <c r="U58" s="1939">
        <f>'2.54 GW Electrolyser H2 Prod.'!T723</f>
        <v>-6133228405.5088663</v>
      </c>
      <c r="V58" s="1939">
        <f>'2.54 GW Electrolyser H2 Prod.'!U723</f>
        <v>-6370637990.493866</v>
      </c>
      <c r="W58" s="1939">
        <f>'2.54 GW Electrolyser H2 Prod.'!V723</f>
        <v>-6595269151.7798777</v>
      </c>
      <c r="X58" s="1939">
        <f>'2.54 GW Electrolyser H2 Prod.'!W723</f>
        <v>-6807602455.4371262</v>
      </c>
      <c r="Y58" s="1939">
        <f>'2.54 GW Electrolyser H2 Prod.'!X723</f>
        <v>-7008141843.6381931</v>
      </c>
      <c r="Z58" s="1939">
        <f>'2.54 GW Electrolyser H2 Prod.'!Y723</f>
        <v>-7197402948.7614126</v>
      </c>
      <c r="AA58" s="1939">
        <f>'2.54 GW Electrolyser H2 Prod.'!Z723</f>
        <v>-7375904403.1217899</v>
      </c>
      <c r="AB58" s="1939">
        <f>'2.54 GW Electrolyser H2 Prod.'!AA723</f>
        <v>-7544161380.6149645</v>
      </c>
      <c r="AC58" s="1939">
        <f>'2.54 GW Electrolyser H2 Prod.'!AB723</f>
        <v>-7702680819.8905354</v>
      </c>
      <c r="AD58" s="1939">
        <f>'2.54 GW Electrolyser H2 Prod.'!AC723</f>
        <v>-7851957925.9671574</v>
      </c>
      <c r="AE58" s="1939">
        <f>'2.54 GW Electrolyser H2 Prod.'!AD723</f>
        <v>-7992473650.8773718</v>
      </c>
      <c r="AF58" s="1939">
        <f>'2.54 GW Electrolyser H2 Prod.'!AE723</f>
        <v>-8124692928.1679964</v>
      </c>
      <c r="AG58" s="1939">
        <f>'2.54 GW Electrolyser H2 Prod.'!AF723</f>
        <v>-8249063490.0665083</v>
      </c>
      <c r="AH58" s="1939">
        <f>'2.54 GW Electrolyser H2 Prod.'!AG723</f>
        <v>-8366015135.9287271</v>
      </c>
      <c r="AI58" s="1939">
        <f>'2.54 GW Electrolyser H2 Prod.'!AH723</f>
        <v>-8475959350.3016405</v>
      </c>
      <c r="AJ58" s="1939">
        <f>'2.54 GW Electrolyser H2 Prod.'!AI723</f>
        <v>-8579289191.3745146</v>
      </c>
      <c r="AK58" s="1939">
        <f>'2.54 GW Electrolyser H2 Prod.'!AJ723</f>
        <v>-8676379387.7076569</v>
      </c>
      <c r="AL58" s="1939">
        <f>'2.54 GW Electrolyser H2 Prod.'!AK723</f>
        <v>-8767586594.3040237</v>
      </c>
      <c r="AM58" s="1939">
        <f>'2.54 GW Electrolyser H2 Prod.'!AL723</f>
        <v>-8853249769.3156681</v>
      </c>
      <c r="AN58" s="1939">
        <f>'2.54 GW Electrolyser H2 Prod.'!AM723</f>
        <v>-8933690640.6736584</v>
      </c>
      <c r="AO58" s="1939">
        <f>'2.54 GW Electrolyser H2 Prod.'!AN723</f>
        <v>-9009214238.2246609</v>
      </c>
      <c r="AP58" s="1939">
        <f>'2.54 GW Electrolyser H2 Prod.'!AO723</f>
        <v>-9080109471.9413433</v>
      </c>
      <c r="AQ58" s="1939">
        <f>'2.54 GW Electrolyser H2 Prod.'!AP723</f>
        <v>-9146649740.7408123</v>
      </c>
      <c r="AR58" s="1939">
        <f>'2.54 GW Electrolyser H2 Prod.'!AQ723</f>
        <v>-9209093559.6171227</v>
      </c>
      <c r="AS58" s="1939">
        <f>'2.54 GW Electrolyser H2 Prod.'!AR723</f>
        <v>-9267685195.3402443</v>
      </c>
      <c r="AT58" s="1939">
        <f>'2.54 GW Electrolyser H2 Prod.'!AS723</f>
        <v>-9322655303.0245571</v>
      </c>
      <c r="AU58" s="1939">
        <f>'2.54 GW Electrolyser H2 Prod.'!AT723</f>
        <v>-9374221557.5261993</v>
      </c>
      <c r="AV58" s="1939">
        <f>'2.54 GW Electrolyser H2 Prod.'!AU723</f>
        <v>-9422589274.9689865</v>
      </c>
      <c r="AW58" s="1939">
        <f>'2.54 GW Electrolyser H2 Prod.'!AV723</f>
        <v>-9467952020.7851524</v>
      </c>
      <c r="AX58" s="1939">
        <f>'2.54 GW Electrolyser H2 Prod.'!AW723</f>
        <v>-9510492201.5384007</v>
      </c>
      <c r="AY58" s="1939">
        <f>'2.54 GW Electrolyser H2 Prod.'!AX723</f>
        <v>-9550381638.5120792</v>
      </c>
      <c r="AZ58" s="1939">
        <f>'2.54 GW Electrolyser H2 Prod.'!AY723</f>
        <v>-9587782121.6250572</v>
      </c>
      <c r="BA58" s="1939">
        <f>'2.54 GW Electrolyser H2 Prod.'!AZ723</f>
        <v>-9622845942.7076359</v>
      </c>
      <c r="BB58" s="1939">
        <f>'2.54 GW Electrolyser H2 Prod.'!BA723</f>
        <v>-9655716407.5491943</v>
      </c>
      <c r="BC58" s="1939">
        <f>'2.54 GW Electrolyser H2 Prod.'!BB723</f>
        <v>-9686528326.434824</v>
      </c>
      <c r="BD58" s="1939">
        <f>'2.54 GW Electrolyser H2 Prod.'!BC723</f>
        <v>-9715408483.1330261</v>
      </c>
      <c r="BE58" s="1939">
        <f>'2.54 GW Electrolyser H2 Prod.'!BD723</f>
        <v>-9742476082.4914341</v>
      </c>
      <c r="BF58" s="1939">
        <f>'2.54 GW Electrolyser H2 Prod.'!BE723</f>
        <v>-9767843176.9514771</v>
      </c>
      <c r="BG58" s="1939">
        <f>'2.54 GW Electrolyser H2 Prod.'!BF723</f>
        <v>-9791615072.4129276</v>
      </c>
      <c r="BH58" s="1939">
        <f>'2.54 GW Electrolyser H2 Prod.'!BG723</f>
        <v>-9813890713.9715767</v>
      </c>
      <c r="BI58" s="1939">
        <f>'2.54 GW Electrolyser H2 Prod.'!BH723</f>
        <v>-9834763052.1227016</v>
      </c>
      <c r="BJ58" s="1939">
        <f>'2.54 GW Electrolyser H2 Prod.'!BI723</f>
        <v>-9854319390.0735474</v>
      </c>
      <c r="BK58" s="1939">
        <f>'2.54 GW Electrolyser H2 Prod.'!BJ723</f>
        <v>-9872641712.8432541</v>
      </c>
      <c r="BL58" s="1939">
        <f>'2.54 GW Electrolyser H2 Prod.'!BK723</f>
        <v>-9889806998.8512306</v>
      </c>
      <c r="BM58" s="1939">
        <f>'2.54 GW Electrolyser H2 Prod.'!BL723</f>
        <v>-9905887514.707243</v>
      </c>
      <c r="BN58" s="1939">
        <f>'2.54 GW Electrolyser H2 Prod.'!BM723</f>
        <v>-9920951093.9204674</v>
      </c>
      <c r="BO58" s="1937">
        <f>'2.54 GW Electrolyser H2 Prod.'!BN723</f>
        <v>-9935061400.2419281</v>
      </c>
    </row>
    <row r="59" spans="1:67" ht="19.5" customHeight="1" x14ac:dyDescent="0.2">
      <c r="A59" s="4305"/>
      <c r="B59" s="4338"/>
      <c r="C59" s="4339"/>
      <c r="D59" s="4320"/>
      <c r="E59" s="1943" t="str">
        <f t="shared" si="12"/>
        <v>High Price Range</v>
      </c>
      <c r="F59" s="39">
        <f t="shared" si="12"/>
        <v>0.8</v>
      </c>
      <c r="G59" s="1916">
        <f>'2.54 GW Electrolyser H2 Prod.'!F725</f>
        <v>5690233177.0751829</v>
      </c>
      <c r="H59" s="1939">
        <f>'2.54 GW Electrolyser H2 Prod.'!G725</f>
        <v>447843806.79657483</v>
      </c>
      <c r="I59" s="1939">
        <f>'2.54 GW Electrolyser H2 Prod.'!H725</f>
        <v>1861038459.9221995</v>
      </c>
      <c r="J59" s="1939">
        <f>'2.54 GW Electrolyser H2 Prod.'!I725</f>
        <v>2873382015.5300484</v>
      </c>
      <c r="K59" s="1939">
        <f>'2.54 GW Electrolyser H2 Prod.'!J725</f>
        <v>3636649825.3941889</v>
      </c>
      <c r="L59" s="1939">
        <f>'2.54 GW Electrolyser H2 Prod.'!K725</f>
        <v>4227907575.9189234</v>
      </c>
      <c r="M59" s="1939">
        <f>'2.54 GW Electrolyser H2 Prod.'!L725</f>
        <v>4693153791.4804287</v>
      </c>
      <c r="N59" s="1939">
        <f>'2.54 GW Electrolyser H2 Prod.'!M725</f>
        <v>5062588823.1540489</v>
      </c>
      <c r="O59" s="1939">
        <f>'2.54 GW Electrolyser H2 Prod.'!N725</f>
        <v>5357318449.1853542</v>
      </c>
      <c r="P59" s="1939">
        <f>'2.54 GW Electrolyser H2 Prod.'!O725</f>
        <v>5592751569.6589212</v>
      </c>
      <c r="Q59" s="1939">
        <f>'2.54 GW Electrolyser H2 Prod.'!P725</f>
        <v>5780503679.4455805</v>
      </c>
      <c r="R59" s="1939">
        <f>'2.54 GW Electrolyser H2 Prod.'!Q725</f>
        <v>5929545244.8891363</v>
      </c>
      <c r="S59" s="1939">
        <f>'2.54 GW Electrolyser H2 Prod.'!R725</f>
        <v>6046935224.7765627</v>
      </c>
      <c r="T59" s="1939">
        <f>'2.54 GW Electrolyser H2 Prod.'!S725</f>
        <v>6138311311.5508671</v>
      </c>
      <c r="U59" s="1939">
        <f>'2.54 GW Electrolyser H2 Prod.'!T725</f>
        <v>6208229839.9937382</v>
      </c>
      <c r="V59" s="1939">
        <f>'2.54 GW Electrolyser H2 Prod.'!U725</f>
        <v>6260408717.8362103</v>
      </c>
      <c r="W59" s="1939">
        <f>'2.54 GW Electrolyser H2 Prod.'!V725</f>
        <v>6297905507.5900602</v>
      </c>
      <c r="X59" s="1939">
        <f>'2.54 GW Electrolyser H2 Prod.'!W725</f>
        <v>6323250802.9198055</v>
      </c>
      <c r="Y59" s="1939">
        <f>'2.54 GW Electrolyser H2 Prod.'!X725</f>
        <v>6338549970.2621193</v>
      </c>
      <c r="Z59" s="1939">
        <f>'2.54 GW Electrolyser H2 Prod.'!Y725</f>
        <v>6345561992.8660355</v>
      </c>
      <c r="AA59" s="1939">
        <f>'2.54 GW Electrolyser H2 Prod.'!Z725</f>
        <v>6345761411.0316782</v>
      </c>
      <c r="AB59" s="1939">
        <f>'2.54 GW Electrolyser H2 Prod.'!AA725</f>
        <v>6340387565.1817198</v>
      </c>
      <c r="AC59" s="1939">
        <f>'2.54 GW Electrolyser H2 Prod.'!AB725</f>
        <v>6330484154.3904448</v>
      </c>
      <c r="AD59" s="1939">
        <f>'2.54 GW Electrolyser H2 Prod.'!AC725</f>
        <v>6316931307.1146832</v>
      </c>
      <c r="AE59" s="1939">
        <f>'2.54 GW Electrolyser H2 Prod.'!AD725</f>
        <v>6300471792.0202761</v>
      </c>
      <c r="AF59" s="1939">
        <f>'2.54 GW Electrolyser H2 Prod.'!AE725</f>
        <v>6281732592.9153175</v>
      </c>
      <c r="AG59" s="1939">
        <f>'2.54 GW Electrolyser H2 Prod.'!AF725</f>
        <v>6261242780.2936468</v>
      </c>
      <c r="AH59" s="1939">
        <f>'2.54 GW Electrolyser H2 Prod.'!AG725</f>
        <v>6239448398.4240694</v>
      </c>
      <c r="AI59" s="1939">
        <f>'2.54 GW Electrolyser H2 Prod.'!AH725</f>
        <v>6216724928.305027</v>
      </c>
      <c r="AJ59" s="1939">
        <f>'2.54 GW Electrolyser H2 Prod.'!AI725</f>
        <v>6193387767.520483</v>
      </c>
      <c r="AK59" s="1939">
        <f>'2.54 GW Electrolyser H2 Prod.'!AJ725</f>
        <v>6169701077.2922897</v>
      </c>
      <c r="AL59" s="1939">
        <f>'2.54 GW Electrolyser H2 Prod.'!AK725</f>
        <v>6145885277.2638779</v>
      </c>
      <c r="AM59" s="1939">
        <f>'2.54 GW Electrolyser H2 Prod.'!AL725</f>
        <v>6122123414.3932123</v>
      </c>
      <c r="AN59" s="1939">
        <f>'2.54 GW Electrolyser H2 Prod.'!AM725</f>
        <v>6098566589.908596</v>
      </c>
      <c r="AO59" s="1939">
        <f>'2.54 GW Electrolyser H2 Prod.'!AN725</f>
        <v>6075338594.7682695</v>
      </c>
      <c r="AP59" s="1939">
        <f>'2.54 GW Electrolyser H2 Prod.'!AO725</f>
        <v>6052539877.3858652</v>
      </c>
      <c r="AQ59" s="1939">
        <f>'2.54 GW Electrolyser H2 Prod.'!AP725</f>
        <v>6030250945.9912958</v>
      </c>
      <c r="AR59" s="1939">
        <f>'2.54 GW Electrolyser H2 Prod.'!AQ725</f>
        <v>6008535290.7278414</v>
      </c>
      <c r="AS59" s="1939">
        <f>'2.54 GW Electrolyser H2 Prod.'!AR725</f>
        <v>5987441896.5587349</v>
      </c>
      <c r="AT59" s="1939">
        <f>'2.54 GW Electrolyser H2 Prod.'!AS725</f>
        <v>5967007406.5955067</v>
      </c>
      <c r="AU59" s="1939">
        <f>'2.54 GW Electrolyser H2 Prod.'!AT725</f>
        <v>5947257986.0452938</v>
      </c>
      <c r="AV59" s="1939">
        <f>'2.54 GW Electrolyser H2 Prod.'!AU725</f>
        <v>5928210929.2005625</v>
      </c>
      <c r="AW59" s="1939">
        <f>'2.54 GW Electrolyser H2 Prod.'!AV725</f>
        <v>5909876045.4457922</v>
      </c>
      <c r="AX59" s="1939">
        <f>'2.54 GW Electrolyser H2 Prod.'!AW725</f>
        <v>5892256854.8820305</v>
      </c>
      <c r="AY59" s="1939">
        <f>'2.54 GW Electrolyser H2 Prod.'!AX725</f>
        <v>5875351619.6740484</v>
      </c>
      <c r="AZ59" s="1939">
        <f>'2.54 GW Electrolyser H2 Prod.'!AY725</f>
        <v>5859154233.4482918</v>
      </c>
      <c r="BA59" s="1939">
        <f>'2.54 GW Electrolyser H2 Prod.'!AZ725</f>
        <v>5843654987.8861952</v>
      </c>
      <c r="BB59" s="1939">
        <f>'2.54 GW Electrolyser H2 Prod.'!BA725</f>
        <v>5828841232.9646397</v>
      </c>
      <c r="BC59" s="1939">
        <f>'2.54 GW Electrolyser H2 Prod.'!BB725</f>
        <v>5814697945.0103941</v>
      </c>
      <c r="BD59" s="1939">
        <f>'2.54 GW Electrolyser H2 Prod.'!BC725</f>
        <v>5801208214.790906</v>
      </c>
      <c r="BE59" s="1939">
        <f>'2.54 GW Electrolyser H2 Prod.'!BD725</f>
        <v>5788353666.2043915</v>
      </c>
      <c r="BF59" s="1939">
        <f>'2.54 GW Electrolyser H2 Prod.'!BE725</f>
        <v>5776114814.7124338</v>
      </c>
      <c r="BG59" s="1939">
        <f>'2.54 GW Electrolyser H2 Prod.'!BF725</f>
        <v>5764471373.4406872</v>
      </c>
      <c r="BH59" s="1939">
        <f>'2.54 GW Electrolyser H2 Prod.'!BG725</f>
        <v>5753402513.826664</v>
      </c>
      <c r="BI59" s="1939">
        <f>'2.54 GW Electrolyser H2 Prod.'!BH725</f>
        <v>5742887086.7920485</v>
      </c>
      <c r="BJ59" s="1939">
        <f>'2.54 GW Electrolyser H2 Prod.'!BI725</f>
        <v>5732903809.638958</v>
      </c>
      <c r="BK59" s="1939">
        <f>'2.54 GW Electrolyser H2 Prod.'!BJ725</f>
        <v>5723431423.1968584</v>
      </c>
      <c r="BL59" s="1939">
        <f>'2.54 GW Electrolyser H2 Prod.'!BK725</f>
        <v>5714448823.1642437</v>
      </c>
      <c r="BM59" s="1939">
        <f>'2.54 GW Electrolyser H2 Prod.'!BL725</f>
        <v>5705935169.0838785</v>
      </c>
      <c r="BN59" s="1939">
        <f>'2.54 GW Electrolyser H2 Prod.'!BM725</f>
        <v>5697869973.9513826</v>
      </c>
      <c r="BO59" s="1937">
        <f>'2.54 GW Electrolyser H2 Prod.'!BN725</f>
        <v>5690233177.0751829</v>
      </c>
    </row>
    <row r="60" spans="1:67" x14ac:dyDescent="0.2">
      <c r="A60" s="4305"/>
      <c r="B60" s="4338"/>
      <c r="C60" s="4339"/>
      <c r="D60" s="4320"/>
      <c r="E60" s="1943" t="str">
        <f t="shared" si="12"/>
        <v>High Price Range</v>
      </c>
      <c r="F60" s="39">
        <f t="shared" si="12"/>
        <v>0.85</v>
      </c>
      <c r="G60" s="1916">
        <f>'2.54 GW Electrolyser H2 Prod.'!F726</f>
        <v>10800459109.836229</v>
      </c>
      <c r="H60" s="1939">
        <f>'2.54 GW Electrolyser H2 Prod.'!G726</f>
        <v>447843806.79657483</v>
      </c>
      <c r="I60" s="1939">
        <f>'2.54 GW Electrolyser H2 Prod.'!H726</f>
        <v>2029680955.454725</v>
      </c>
      <c r="J60" s="1939">
        <f>'2.54 GW Electrolyser H2 Prod.'!I726</f>
        <v>3265276826.1816359</v>
      </c>
      <c r="K60" s="1939">
        <f>'2.54 GW Electrolyser H2 Prod.'!J726</f>
        <v>4271678682.0541573</v>
      </c>
      <c r="L60" s="1939">
        <f>'2.54 GW Electrolyser H2 Prod.'!K726</f>
        <v>5110960839.541543</v>
      </c>
      <c r="M60" s="1939">
        <f>'2.54 GW Electrolyser H2 Prod.'!L726</f>
        <v>5821596092.063427</v>
      </c>
      <c r="N60" s="1939">
        <f>'2.54 GW Electrolyser H2 Prod.'!M726</f>
        <v>6429730335.1847906</v>
      </c>
      <c r="O60" s="1939">
        <f>'2.54 GW Electrolyser H2 Prod.'!N726</f>
        <v>6954240648.4585934</v>
      </c>
      <c r="P60" s="1939">
        <f>'2.54 GW Electrolyser H2 Prod.'!O726</f>
        <v>7409347379.8337078</v>
      </c>
      <c r="Q60" s="1939">
        <f>'2.54 GW Electrolyser H2 Prod.'!P726</f>
        <v>7806102499.3492317</v>
      </c>
      <c r="R60" s="1939">
        <f>'2.54 GW Electrolyser H2 Prod.'!Q726</f>
        <v>8153301847.5480099</v>
      </c>
      <c r="S60" s="1939">
        <f>'2.54 GW Electrolyser H2 Prod.'!R726</f>
        <v>8458076697.8203793</v>
      </c>
      <c r="T60" s="1939">
        <f>'2.54 GW Electrolyser H2 Prod.'!S726</f>
        <v>8726294960.7402306</v>
      </c>
      <c r="U60" s="1939">
        <f>'2.54 GW Electrolyser H2 Prod.'!T726</f>
        <v>8962843397.1464481</v>
      </c>
      <c r="V60" s="1939">
        <f>'2.54 GW Electrolyser H2 Prod.'!U726</f>
        <v>9171832218.6742554</v>
      </c>
      <c r="W60" s="1939">
        <f>'2.54 GW Electrolyser H2 Prod.'!V726</f>
        <v>9356747229.2750549</v>
      </c>
      <c r="X60" s="1939">
        <f>'2.54 GW Electrolyser H2 Prod.'!W726</f>
        <v>9520565419.7002258</v>
      </c>
      <c r="Y60" s="1939">
        <f>'2.54 GW Electrolyser H2 Prod.'!X726</f>
        <v>9665844429.408144</v>
      </c>
      <c r="Z60" s="1939">
        <f>'2.54 GW Electrolyser H2 Prod.'!Y726</f>
        <v>9794792895.9434109</v>
      </c>
      <c r="AA60" s="1939">
        <f>'2.54 GW Electrolyser H2 Prod.'!Z726</f>
        <v>9909326547.1255341</v>
      </c>
      <c r="AB60" s="1939">
        <f>'2.54 GW Electrolyser H2 Prod.'!AA726</f>
        <v>10011113471.210669</v>
      </c>
      <c r="AC60" s="1939">
        <f>'2.54 GW Electrolyser H2 Prod.'!AB726</f>
        <v>10101611044.836496</v>
      </c>
      <c r="AD60" s="1939">
        <f>'2.54 GW Electrolyser H2 Prod.'!AC726</f>
        <v>10182096341.385294</v>
      </c>
      <c r="AE60" s="1939">
        <f>'2.54 GW Electrolyser H2 Prod.'!AD726</f>
        <v>10253691381.197641</v>
      </c>
      <c r="AF60" s="1939">
        <f>'2.54 GW Electrolyser H2 Prod.'!AE726</f>
        <v>10317384255.502029</v>
      </c>
      <c r="AG60" s="1939">
        <f>'2.54 GW Electrolyser H2 Prod.'!AF726</f>
        <v>10374046916.536322</v>
      </c>
      <c r="AH60" s="1939">
        <f>'2.54 GW Electrolyser H2 Prod.'!AG726</f>
        <v>10424450249.83934</v>
      </c>
      <c r="AI60" s="1939">
        <f>'2.54 GW Electrolyser H2 Prod.'!AH726</f>
        <v>10469276912.776691</v>
      </c>
      <c r="AJ60" s="1939">
        <f>'2.54 GW Electrolyser H2 Prod.'!AI726</f>
        <v>10509132323.532152</v>
      </c>
      <c r="AK60" s="1939">
        <f>'2.54 GW Electrolyser H2 Prod.'!AJ726</f>
        <v>10544554108.367989</v>
      </c>
      <c r="AL60" s="1939">
        <f>'2.54 GW Electrolyser H2 Prod.'!AK726</f>
        <v>10576020255.822742</v>
      </c>
      <c r="AM60" s="1939">
        <f>'2.54 GW Electrolyser H2 Prod.'!AL726</f>
        <v>10603956180.309027</v>
      </c>
      <c r="AN60" s="1939">
        <f>'2.54 GW Electrolyser H2 Prod.'!AM726</f>
        <v>10628740861.139385</v>
      </c>
      <c r="AO60" s="1939">
        <f>'2.54 GW Electrolyser H2 Prod.'!AN726</f>
        <v>10650712194.034954</v>
      </c>
      <c r="AP60" s="1939">
        <f>'2.54 GW Electrolyser H2 Prod.'!AO726</f>
        <v>10670171668.949545</v>
      </c>
      <c r="AQ60" s="1939">
        <f>'2.54 GW Electrolyser H2 Prod.'!AP726</f>
        <v>10687388469.291939</v>
      </c>
      <c r="AR60" s="1939">
        <f>'2.54 GW Electrolyser H2 Prod.'!AQ726</f>
        <v>10702603072.386539</v>
      </c>
      <c r="AS60" s="1939">
        <f>'2.54 GW Electrolyser H2 Prod.'!AR726</f>
        <v>10716030418.541513</v>
      </c>
      <c r="AT60" s="1939">
        <f>'2.54 GW Electrolyser H2 Prod.'!AS726</f>
        <v>10727862705.828732</v>
      </c>
      <c r="AU60" s="1939">
        <f>'2.54 GW Electrolyser H2 Prod.'!AT726</f>
        <v>10738271859.183764</v>
      </c>
      <c r="AV60" s="1939">
        <f>'2.54 GW Electrolyser H2 Prod.'!AU726</f>
        <v>10747411715.364815</v>
      </c>
      <c r="AW60" s="1939">
        <f>'2.54 GW Electrolyser H2 Prod.'!AV726</f>
        <v>10755419959.398396</v>
      </c>
      <c r="AX60" s="1939">
        <f>'2.54 GW Electrolyser H2 Prod.'!AW726</f>
        <v>10762419843.173901</v>
      </c>
      <c r="AY60" s="1939">
        <f>'2.54 GW Electrolyser H2 Prod.'!AX726</f>
        <v>10768521712.659851</v>
      </c>
      <c r="AZ60" s="1939">
        <f>'2.54 GW Electrolyser H2 Prod.'!AY726</f>
        <v>10773824366.66556</v>
      </c>
      <c r="BA60" s="1939">
        <f>'2.54 GW Electrolyser H2 Prod.'!AZ726</f>
        <v>10778416267.053825</v>
      </c>
      <c r="BB60" s="1939">
        <f>'2.54 GW Electrolyser H2 Prod.'!BA726</f>
        <v>10782376617.73457</v>
      </c>
      <c r="BC60" s="1939">
        <f>'2.54 GW Electrolyser H2 Prod.'!BB726</f>
        <v>10785776327.56336</v>
      </c>
      <c r="BD60" s="1939">
        <f>'2.54 GW Electrolyser H2 Prod.'!BC726</f>
        <v>10788678870.373837</v>
      </c>
      <c r="BE60" s="1939">
        <f>'2.54 GW Electrolyser H2 Prod.'!BD726</f>
        <v>10791141053.740023</v>
      </c>
      <c r="BF60" s="1939">
        <f>'2.54 GW Electrolyser H2 Prod.'!BE726</f>
        <v>10793213706.65346</v>
      </c>
      <c r="BG60" s="1939">
        <f>'2.54 GW Electrolyser H2 Prod.'!BF726</f>
        <v>10794942295.0774</v>
      </c>
      <c r="BH60" s="1939">
        <f>'2.54 GW Electrolyser H2 Prod.'!BG726</f>
        <v>10796367473.278328</v>
      </c>
      <c r="BI60" s="1939">
        <f>'2.54 GW Electrolyser H2 Prod.'!BH726</f>
        <v>10797525577.910257</v>
      </c>
      <c r="BJ60" s="1939">
        <f>'2.54 GW Electrolyser H2 Prod.'!BI726</f>
        <v>10798449071.020361</v>
      </c>
      <c r="BK60" s="1939">
        <f>'2.54 GW Electrolyser H2 Prod.'!BJ726</f>
        <v>10799166937.438707</v>
      </c>
      <c r="BL60" s="1939">
        <f>'2.54 GW Electrolyser H2 Prod.'!BK726</f>
        <v>10799705041.396563</v>
      </c>
      <c r="BM60" s="1939">
        <f>'2.54 GW Electrolyser H2 Prod.'!BL726</f>
        <v>10800086446.674776</v>
      </c>
      <c r="BN60" s="1939">
        <f>'2.54 GW Electrolyser H2 Prod.'!BM726</f>
        <v>10800331704.106287</v>
      </c>
      <c r="BO60" s="1937">
        <f>'2.54 GW Electrolyser H2 Prod.'!BN726</f>
        <v>10800459109.836229</v>
      </c>
    </row>
    <row r="61" spans="1:67" x14ac:dyDescent="0.2">
      <c r="A61" s="4305"/>
      <c r="B61" s="4338"/>
      <c r="C61" s="4339"/>
      <c r="D61" s="3723"/>
      <c r="E61" s="1944" t="str">
        <f t="shared" si="12"/>
        <v>High Price Range</v>
      </c>
      <c r="F61" s="334">
        <f t="shared" si="12"/>
        <v>0.9</v>
      </c>
      <c r="G61" s="1961">
        <f>'2.54 GW Electrolyser H2 Prod.'!F727</f>
        <v>16783490014.90609</v>
      </c>
      <c r="H61" s="1953">
        <f>'2.54 GW Electrolyser H2 Prod.'!G727</f>
        <v>447843806.79657483</v>
      </c>
      <c r="I61" s="1953">
        <f>'2.54 GW Electrolyser H2 Prod.'!H727</f>
        <v>2198323450.9872503</v>
      </c>
      <c r="J61" s="1953">
        <f>'2.54 GW Electrolyser H2 Prod.'!I727</f>
        <v>3664990594.3137836</v>
      </c>
      <c r="K61" s="1953">
        <f>'2.54 GW Electrolyser H2 Prod.'!J727</f>
        <v>4929261892.9224682</v>
      </c>
      <c r="L61" s="1953">
        <f>'2.54 GW Electrolyser H2 Prod.'!K727</f>
        <v>6036628712.9048805</v>
      </c>
      <c r="M61" s="1953">
        <f>'2.54 GW Electrolyser H2 Prod.'!L727</f>
        <v>7016634825.2609043</v>
      </c>
      <c r="N61" s="1953">
        <f>'2.54 GW Electrolyser H2 Prod.'!M727</f>
        <v>7890245245.6184578</v>
      </c>
      <c r="O61" s="1953">
        <f>'2.54 GW Electrolyser H2 Prod.'!N727</f>
        <v>8673223675.8761692</v>
      </c>
      <c r="P61" s="1953">
        <f>'2.54 GW Electrolyser H2 Prod.'!O727</f>
        <v>9377910334.0342331</v>
      </c>
      <c r="Q61" s="1953">
        <f>'2.54 GW Electrolyser H2 Prod.'!P727</f>
        <v>10014253250.398487</v>
      </c>
      <c r="R61" s="1953">
        <f>'2.54 GW Electrolyser H2 Prod.'!Q727</f>
        <v>10590451413.26454</v>
      </c>
      <c r="S61" s="1953">
        <f>'2.54 GW Electrolyser H2 Prod.'!R727</f>
        <v>11113379022.570122</v>
      </c>
      <c r="T61" s="1953">
        <f>'2.54 GW Electrolyser H2 Prod.'!S727</f>
        <v>11588878195.950661</v>
      </c>
      <c r="U61" s="1953">
        <f>'2.54 GW Electrolyser H2 Prod.'!T727</f>
        <v>12021968456.379059</v>
      </c>
      <c r="V61" s="1953">
        <f>'2.54 GW Electrolyser H2 Prod.'!U727</f>
        <v>12417001297.519461</v>
      </c>
      <c r="W61" s="1953">
        <f>'2.54 GW Electrolyser H2 Prod.'!V727</f>
        <v>12777777188.202072</v>
      </c>
      <c r="X61" s="1953">
        <f>'2.54 GW Electrolyser H2 Prod.'!W727</f>
        <v>13107636097.720057</v>
      </c>
      <c r="Y61" s="1953">
        <f>'2.54 GW Electrolyser H2 Prod.'!X727</f>
        <v>13409528858.84046</v>
      </c>
      <c r="Z61" s="1953">
        <f>'2.54 GW Electrolyser H2 Prod.'!Y727</f>
        <v>13686074343.500792</v>
      </c>
      <c r="AA61" s="1953">
        <f>'2.54 GW Electrolyser H2 Prod.'!Z727</f>
        <v>13939605921.904907</v>
      </c>
      <c r="AB61" s="1953">
        <f>'2.54 GW Electrolyser H2 Prod.'!AA727</f>
        <v>14172209681.950539</v>
      </c>
      <c r="AC61" s="1953">
        <f>'2.54 GW Electrolyser H2 Prod.'!AB727</f>
        <v>14385756212.822378</v>
      </c>
      <c r="AD61" s="1953">
        <f>'2.54 GW Electrolyser H2 Prod.'!AC727</f>
        <v>14581927290.438927</v>
      </c>
      <c r="AE61" s="1953">
        <f>'2.54 GW Electrolyser H2 Prod.'!AD727</f>
        <v>14762238473.104805</v>
      </c>
      <c r="AF61" s="1953">
        <f>'2.54 GW Electrolyser H2 Prod.'!AE727</f>
        <v>14928058378.801468</v>
      </c>
      <c r="AG61" s="1953">
        <f>'2.54 GW Electrolyser H2 Prod.'!AF727</f>
        <v>15080625242.294666</v>
      </c>
      <c r="AH61" s="1953">
        <f>'2.54 GW Electrolyser H2 Prod.'!AG727</f>
        <v>15221061221.626938</v>
      </c>
      <c r="AI61" s="1953">
        <f>'2.54 GW Electrolyser H2 Prod.'!AH727</f>
        <v>15350384826.773233</v>
      </c>
      <c r="AJ61" s="1953">
        <f>'2.54 GW Electrolyser H2 Prod.'!AI727</f>
        <v>15469521769.469059</v>
      </c>
      <c r="AK61" s="1953">
        <f>'2.54 GW Electrolyser H2 Prod.'!AJ727</f>
        <v>15579314476.337112</v>
      </c>
      <c r="AL61" s="1953">
        <f>'2.54 GW Electrolyser H2 Prod.'!AK727</f>
        <v>15680530463.099545</v>
      </c>
      <c r="AM61" s="1953">
        <f>'2.54 GW Electrolyser H2 Prod.'!AL727</f>
        <v>15773869732.753563</v>
      </c>
      <c r="AN61" s="1953">
        <f>'2.54 GW Electrolyser H2 Prod.'!AM727</f>
        <v>15859971332.845371</v>
      </c>
      <c r="AO61" s="1953">
        <f>'2.54 GW Electrolyser H2 Prod.'!AN727</f>
        <v>15939419184.73761</v>
      </c>
      <c r="AP61" s="1953">
        <f>'2.54 GW Electrolyser H2 Prod.'!AO727</f>
        <v>16012747279.791466</v>
      </c>
      <c r="AQ61" s="1953">
        <f>'2.54 GW Electrolyser H2 Prod.'!AP727</f>
        <v>16080444322.747936</v>
      </c>
      <c r="AR61" s="1953">
        <f>'2.54 GW Electrolyser H2 Prod.'!AQ727</f>
        <v>16142957890.588253</v>
      </c>
      <c r="AS61" s="1953">
        <f>'2.54 GW Electrolyser H2 Prod.'!AR727</f>
        <v>16200698165.242374</v>
      </c>
      <c r="AT61" s="1953">
        <f>'2.54 GW Electrolyser H2 Prod.'!AS727</f>
        <v>16254041290.280247</v>
      </c>
      <c r="AU61" s="1953">
        <f>'2.54 GW Electrolyser H2 Prod.'!AT727</f>
        <v>16303332394.839146</v>
      </c>
      <c r="AV61" s="1953">
        <f>'2.54 GW Electrolyser H2 Prod.'!AU727</f>
        <v>16348888322.25824</v>
      </c>
      <c r="AW61" s="1953">
        <f>'2.54 GW Electrolyser H2 Prod.'!AV727</f>
        <v>16391000096.006912</v>
      </c>
      <c r="AX61" s="1953">
        <f>'2.54 GW Electrolyser H2 Prod.'!AW727</f>
        <v>16429935151.347912</v>
      </c>
      <c r="AY61" s="1953">
        <f>'2.54 GW Electrolyser H2 Prod.'!AX727</f>
        <v>16465939357.641003</v>
      </c>
      <c r="AZ61" s="1953">
        <f>'2.54 GW Electrolyser H2 Prod.'!AY727</f>
        <v>16499238853.165504</v>
      </c>
      <c r="BA61" s="1953">
        <f>'2.54 GW Electrolyser H2 Prod.'!AZ727</f>
        <v>16530041711.736702</v>
      </c>
      <c r="BB61" s="1953">
        <f>'2.54 GW Electrolyser H2 Prod.'!BA727</f>
        <v>16558539458.144081</v>
      </c>
      <c r="BC61" s="1953">
        <f>'2.54 GW Electrolyser H2 Prod.'!BB727</f>
        <v>16584908447.492584</v>
      </c>
      <c r="BD61" s="1953">
        <f>'2.54 GW Electrolyser H2 Prod.'!BC727</f>
        <v>16609311121.836021</v>
      </c>
      <c r="BE61" s="1953">
        <f>'2.54 GW Electrolyser H2 Prod.'!BD727</f>
        <v>16631897156.016033</v>
      </c>
      <c r="BF61" s="1953">
        <f>'2.54 GW Electrolyser H2 Prod.'!BE727</f>
        <v>16652804503.329281</v>
      </c>
      <c r="BG61" s="1953">
        <f>'2.54 GW Electrolyser H2 Prod.'!BF727</f>
        <v>16672160350.513359</v>
      </c>
      <c r="BH61" s="1953">
        <f>'2.54 GW Electrolyser H2 Prod.'!BG727</f>
        <v>16690081990.546017</v>
      </c>
      <c r="BI61" s="1953">
        <f>'2.54 GW Electrolyser H2 Prod.'!BH727</f>
        <v>16706677620.874153</v>
      </c>
      <c r="BJ61" s="1953">
        <f>'2.54 GW Electrolyser H2 Prod.'!BI727</f>
        <v>16722047073.912899</v>
      </c>
      <c r="BK61" s="1953">
        <f>'2.54 GW Electrolyser H2 Prod.'!BJ727</f>
        <v>16736282485.967308</v>
      </c>
      <c r="BL61" s="1953">
        <f>'2.54 GW Electrolyser H2 Prod.'!BK727</f>
        <v>16749468910.11887</v>
      </c>
      <c r="BM61" s="1953">
        <f>'2.54 GW Electrolyser H2 Prod.'!BL727</f>
        <v>16761684878.07576</v>
      </c>
      <c r="BN61" s="1953">
        <f>'2.54 GW Electrolyser H2 Prod.'!BM727</f>
        <v>16773002915.501694</v>
      </c>
      <c r="BO61" s="1956">
        <f>'2.54 GW Electrolyser H2 Prod.'!BN727</f>
        <v>16783490014.90609</v>
      </c>
    </row>
    <row r="62" spans="1:67" x14ac:dyDescent="0.2">
      <c r="A62" s="4305"/>
      <c r="B62" s="4338"/>
      <c r="C62" s="4339"/>
      <c r="D62" s="3722" t="s">
        <v>1603</v>
      </c>
      <c r="E62" s="1943" t="str">
        <f t="shared" si="12"/>
        <v>Low Price Range</v>
      </c>
      <c r="F62" s="833">
        <f t="shared" si="12"/>
        <v>0.8</v>
      </c>
      <c r="G62" s="1962">
        <f>'2.54 GW Electrolyser H2 Prod.'!F729</f>
        <v>-15857492741.465441</v>
      </c>
      <c r="H62" s="1954">
        <f>'2.54 GW Electrolyser H2 Prod.'!G729</f>
        <v>-2164819673.7911978</v>
      </c>
      <c r="I62" s="1954">
        <f>'2.54 GW Electrolyser H2 Prod.'!H729</f>
        <v>-2734884866.861762</v>
      </c>
      <c r="J62" s="1954">
        <f>'2.54 GW Electrolyser H2 Prod.'!I729</f>
        <v>-3366416885.2886868</v>
      </c>
      <c r="K62" s="1954">
        <f>'2.54 GW Electrolyser H2 Prod.'!J729</f>
        <v>-4015249346.6941919</v>
      </c>
      <c r="L62" s="1954">
        <f>'2.54 GW Electrolyser H2 Prod.'!K729</f>
        <v>-4660813610.8096828</v>
      </c>
      <c r="M62" s="1954">
        <f>'2.54 GW Electrolyser H2 Prod.'!L729</f>
        <v>-5292206616.2799091</v>
      </c>
      <c r="N62" s="1954">
        <f>'2.54 GW Electrolyser H2 Prod.'!M729</f>
        <v>-5903327333.6161537</v>
      </c>
      <c r="O62" s="1954">
        <f>'2.54 GW Electrolyser H2 Prod.'!N729</f>
        <v>-6490750084.7016335</v>
      </c>
      <c r="P62" s="1954">
        <f>'2.54 GW Electrolyser H2 Prod.'!O729</f>
        <v>-7052653566.2630253</v>
      </c>
      <c r="Q62" s="1954">
        <f>'2.54 GW Electrolyser H2 Prod.'!P729</f>
        <v>-7588226526.6592712</v>
      </c>
      <c r="R62" s="1954">
        <f>'2.54 GW Electrolyser H2 Prod.'!Q729</f>
        <v>-8097313892.9164934</v>
      </c>
      <c r="S62" s="1954">
        <f>'2.54 GW Electrolyser H2 Prod.'!R729</f>
        <v>-8580194647.5395193</v>
      </c>
      <c r="T62" s="1954">
        <f>'2.54 GW Electrolyser H2 Prod.'!S729</f>
        <v>-9037436665.7079353</v>
      </c>
      <c r="U62" s="1954">
        <f>'2.54 GW Electrolyser H2 Prod.'!T729</f>
        <v>-9469798854.1066723</v>
      </c>
      <c r="V62" s="1954">
        <f>'2.54 GW Electrolyser H2 Prod.'!U729</f>
        <v>-9878163585.3602333</v>
      </c>
      <c r="W62" s="1954">
        <f>'2.54 GW Electrolyser H2 Prod.'!V729</f>
        <v>-10263489203.628948</v>
      </c>
      <c r="X62" s="1954">
        <f>'2.54 GW Electrolyser H2 Prod.'!W729</f>
        <v>-10626776205.341358</v>
      </c>
      <c r="Y62" s="1954">
        <f>'2.54 GW Electrolyser H2 Prod.'!X729</f>
        <v>-10969042957.052691</v>
      </c>
      <c r="Z62" s="1954">
        <f>'2.54 GW Electrolyser H2 Prod.'!Y729</f>
        <v>-11291308195.049042</v>
      </c>
      <c r="AA62" s="1954">
        <f>'2.54 GW Electrolyser H2 Prod.'!Z729</f>
        <v>-11594578425.817112</v>
      </c>
      <c r="AB62" s="1954">
        <f>'2.54 GW Electrolyser H2 Prod.'!AA729</f>
        <v>-11879838915.485409</v>
      </c>
      <c r="AC62" s="1954">
        <f>'2.54 GW Electrolyser H2 Prod.'!AB729</f>
        <v>-12148047335.878189</v>
      </c>
      <c r="AD62" s="1954">
        <f>'2.54 GW Electrolyser H2 Prod.'!AC729</f>
        <v>-12400129393.626387</v>
      </c>
      <c r="AE62" s="1954">
        <f>'2.54 GW Electrolyser H2 Prod.'!AD729</f>
        <v>-12636975948.748123</v>
      </c>
      <c r="AF62" s="1954">
        <f>'2.54 GW Electrolyser H2 Prod.'!AE729</f>
        <v>-12859441256.468277</v>
      </c>
      <c r="AG62" s="1954">
        <f>'2.54 GW Electrolyser H2 Prod.'!AF729</f>
        <v>-13068342057.595959</v>
      </c>
      <c r="AH62" s="1954">
        <f>'2.54 GW Electrolyser H2 Prod.'!AG729</f>
        <v>-13264457309.520744</v>
      </c>
      <c r="AI62" s="1954">
        <f>'2.54 GW Electrolyser H2 Prod.'!AH729</f>
        <v>-13448528399.164026</v>
      </c>
      <c r="AJ62" s="1954">
        <f>'2.54 GW Electrolyser H2 Prod.'!AI729</f>
        <v>-13621259716.017925</v>
      </c>
      <c r="AK62" s="1954">
        <f>'2.54 GW Electrolyser H2 Prod.'!AJ729</f>
        <v>-13783319491.162996</v>
      </c>
      <c r="AL62" s="1954">
        <f>'2.54 GW Electrolyser H2 Prod.'!AK729</f>
        <v>-13935340829.289873</v>
      </c>
      <c r="AM62" s="1954">
        <f>'2.54 GW Electrolyser H2 Prod.'!AL729</f>
        <v>-14077922876.971972</v>
      </c>
      <c r="AN62" s="1954">
        <f>'2.54 GW Electrolyser H2 Prod.'!AM729</f>
        <v>-14211632082.97917</v>
      </c>
      <c r="AO62" s="1954">
        <f>'2.54 GW Electrolyser H2 Prod.'!AN729</f>
        <v>-14337003516.182915</v>
      </c>
      <c r="AP62" s="1954">
        <f>'2.54 GW Electrolyser H2 Prod.'!AO729</f>
        <v>-14454542214.241283</v>
      </c>
      <c r="AQ62" s="1954">
        <f>'2.54 GW Electrolyser H2 Prod.'!AP729</f>
        <v>-14564724542.25905</v>
      </c>
      <c r="AR62" s="1954">
        <f>'2.54 GW Electrolyser H2 Prod.'!AQ729</f>
        <v>-14667999545.360144</v>
      </c>
      <c r="AS62" s="1954">
        <f>'2.54 GW Electrolyser H2 Prod.'!AR729</f>
        <v>-14764790282.867159</v>
      </c>
      <c r="AT62" s="1954">
        <f>'2.54 GW Electrolyser H2 Prod.'!AS729</f>
        <v>-14855495134.766624</v>
      </c>
      <c r="AU62" s="1954">
        <f>'2.54 GW Electrolyser H2 Prod.'!AT729</f>
        <v>-14940489073.513268</v>
      </c>
      <c r="AV62" s="1954">
        <f>'2.54 GW Electrolyser H2 Prod.'!AU729</f>
        <v>-15020124896.117752</v>
      </c>
      <c r="AW62" s="1954">
        <f>'2.54 GW Electrolyser H2 Prod.'!AV729</f>
        <v>-15094734412.968891</v>
      </c>
      <c r="AX62" s="1954">
        <f>'2.54 GW Electrolyser H2 Prod.'!AW729</f>
        <v>-15164629591.040276</v>
      </c>
      <c r="AY62" s="1954">
        <f>'2.54 GW Electrolyser H2 Prod.'!AX729</f>
        <v>-15230103650.083673</v>
      </c>
      <c r="AZ62" s="1954">
        <f>'2.54 GW Electrolyser H2 Prod.'!AY729</f>
        <v>-15291432111.1654</v>
      </c>
      <c r="BA62" s="1954">
        <f>'2.54 GW Electrolyser H2 Prod.'!AZ729</f>
        <v>-15348873797.495987</v>
      </c>
      <c r="BB62" s="1954">
        <f>'2.54 GW Electrolyser H2 Prod.'!BA729</f>
        <v>-15402671787.968046</v>
      </c>
      <c r="BC62" s="1954">
        <f>'2.54 GW Electrolyser H2 Prod.'!BB729</f>
        <v>-15453054324.17758</v>
      </c>
      <c r="BD62" s="1954">
        <f>'2.54 GW Electrolyser H2 Prod.'!BC729</f>
        <v>-15500235671.979372</v>
      </c>
      <c r="BE62" s="1954">
        <f>'2.54 GW Electrolyser H2 Prod.'!BD729</f>
        <v>-15544416938.834209</v>
      </c>
      <c r="BF62" s="1954">
        <f>'2.54 GW Electrolyser H2 Prod.'!BE729</f>
        <v>-15585786848.357008</v>
      </c>
      <c r="BG62" s="1954">
        <f>'2.54 GW Electrolyser H2 Prod.'!BF729</f>
        <v>-15624522473.581631</v>
      </c>
      <c r="BH62" s="1954">
        <f>'2.54 GW Electrolyser H2 Prod.'!BG729</f>
        <v>-15660789930.528465</v>
      </c>
      <c r="BI62" s="1954">
        <f>'2.54 GW Electrolyser H2 Prod.'!BH729</f>
        <v>-15694745033.702091</v>
      </c>
      <c r="BJ62" s="1954">
        <f>'2.54 GW Electrolyser H2 Prod.'!BI729</f>
        <v>-15726533915.164232</v>
      </c>
      <c r="BK62" s="1954">
        <f>'2.54 GW Electrolyser H2 Prod.'!BJ729</f>
        <v>-15756293608.826393</v>
      </c>
      <c r="BL62" s="1954">
        <f>'2.54 GW Electrolyser H2 Prod.'!BK729</f>
        <v>-15784152601.591196</v>
      </c>
      <c r="BM62" s="1954">
        <f>'2.54 GW Electrolyser H2 Prod.'!BL729</f>
        <v>-15810231352.944336</v>
      </c>
      <c r="BN62" s="1954">
        <f>'2.54 GW Electrolyser H2 Prod.'!BM729</f>
        <v>-15834642784.563189</v>
      </c>
      <c r="BO62" s="1957">
        <f>'2.54 GW Electrolyser H2 Prod.'!BN729</f>
        <v>-15857492741.465441</v>
      </c>
    </row>
    <row r="63" spans="1:67" x14ac:dyDescent="0.2">
      <c r="A63" s="4305"/>
      <c r="B63" s="4338"/>
      <c r="C63" s="4339"/>
      <c r="D63" s="4320"/>
      <c r="E63" s="1943" t="str">
        <f t="shared" si="12"/>
        <v>Low Price Range</v>
      </c>
      <c r="F63" s="39">
        <f t="shared" si="12"/>
        <v>0.85</v>
      </c>
      <c r="G63" s="1916">
        <f>'2.54 GW Electrolyser H2 Prod.'!F730</f>
        <v>-14223967528.770884</v>
      </c>
      <c r="H63" s="1939">
        <f>'2.54 GW Electrolyser H2 Prod.'!G730</f>
        <v>-2164819673.7911978</v>
      </c>
      <c r="I63" s="1939">
        <f>'2.54 GW Electrolyser H2 Prod.'!H730</f>
        <v>-2680976923.8453827</v>
      </c>
      <c r="J63" s="1939">
        <f>'2.54 GW Electrolyser H2 Prod.'!I730</f>
        <v>-3241144527.0120258</v>
      </c>
      <c r="K63" s="1939">
        <f>'2.54 GW Electrolyser H2 Prod.'!J730</f>
        <v>-3812257216.4456205</v>
      </c>
      <c r="L63" s="1939">
        <f>'2.54 GW Electrolyser H2 Prod.'!K730</f>
        <v>-4378538465.0021105</v>
      </c>
      <c r="M63" s="1939">
        <f>'2.54 GW Electrolyser H2 Prod.'!L730</f>
        <v>-4931490872.3328657</v>
      </c>
      <c r="N63" s="1939">
        <f>'2.54 GW Electrolyser H2 Prod.'!M730</f>
        <v>-5466309448.5738478</v>
      </c>
      <c r="O63" s="1939">
        <f>'2.54 GW Electrolyser H2 Prod.'!N730</f>
        <v>-5980280937.241642</v>
      </c>
      <c r="P63" s="1939">
        <f>'2.54 GW Electrolyser H2 Prod.'!O730</f>
        <v>-6471963965.4037342</v>
      </c>
      <c r="Q63" s="1939">
        <f>'2.54 GW Electrolyser H2 Prod.'!P730</f>
        <v>-6940727416.7071638</v>
      </c>
      <c r="R63" s="1939">
        <f>'2.54 GW Electrolyser H2 Prod.'!Q730</f>
        <v>-7386472038.7332287</v>
      </c>
      <c r="S63" s="1939">
        <f>'2.54 GW Electrolyser H2 Prod.'!R730</f>
        <v>-7809453698.036623</v>
      </c>
      <c r="T63" s="1939">
        <f>'2.54 GW Electrolyser H2 Prod.'!S730</f>
        <v>-8210166678.7021027</v>
      </c>
      <c r="U63" s="1939">
        <f>'2.54 GW Electrolyser H2 Prod.'!T730</f>
        <v>-8589264264.0424728</v>
      </c>
      <c r="V63" s="1939">
        <f>'2.54 GW Electrolyser H2 Prod.'!U730</f>
        <v>-8947503423.5538845</v>
      </c>
      <c r="W63" s="1939">
        <f>'2.54 GW Electrolyser H2 Prod.'!V730</f>
        <v>-9285705610.5433159</v>
      </c>
      <c r="X63" s="1939">
        <f>'2.54 GW Electrolyser H2 Prod.'!W730</f>
        <v>-9604728626.9859085</v>
      </c>
      <c r="Y63" s="1939">
        <f>'2.54 GW Electrolyser H2 Prod.'!X730</f>
        <v>-9905446266.6931953</v>
      </c>
      <c r="Z63" s="1939">
        <f>'2.54 GW Electrolyser H2 Prod.'!Y730</f>
        <v>-10188733530.304653</v>
      </c>
      <c r="AA63" s="1939">
        <f>'2.54 GW Electrolyser H2 Prod.'!Z730</f>
        <v>-10455455895.134121</v>
      </c>
      <c r="AB63" s="1939">
        <f>'2.54 GW Electrolyser H2 Prod.'!AA730</f>
        <v>-10706461574.583851</v>
      </c>
      <c r="AC63" s="1939">
        <f>'2.54 GW Electrolyser H2 Prod.'!AB730</f>
        <v>-10942576005.086037</v>
      </c>
      <c r="AD63" s="1939">
        <f>'2.54 GW Electrolyser H2 Prod.'!AC730</f>
        <v>-11164598006.603132</v>
      </c>
      <c r="AE63" s="1939">
        <f>'2.54 GW Electrolyser H2 Prod.'!AD730</f>
        <v>-11373297208.276043</v>
      </c>
      <c r="AF63" s="1939">
        <f>'2.54 GW Electrolyser H2 Prod.'!AE730</f>
        <v>-11569412434.410645</v>
      </c>
      <c r="AG63" s="1939">
        <f>'2.54 GW Electrolyser H2 Prod.'!AF730</f>
        <v>-11753650820.882488</v>
      </c>
      <c r="AH63" s="1939">
        <f>'2.54 GW Electrolyser H2 Prod.'!AG730</f>
        <v>-11926687486.931587</v>
      </c>
      <c r="AI63" s="1939">
        <f>'2.54 GW Electrolyser H2 Prod.'!AH730</f>
        <v>-12089165628.059408</v>
      </c>
      <c r="AJ63" s="1939">
        <f>'2.54 GW Electrolyser H2 Prod.'!AI730</f>
        <v>-12241696926.318466</v>
      </c>
      <c r="AK63" s="1939">
        <f>'2.54 GW Electrolyser H2 Prod.'!AJ730</f>
        <v>-12384862197.468712</v>
      </c>
      <c r="AL63" s="1939">
        <f>'2.54 GW Electrolyser H2 Prod.'!AK730</f>
        <v>-12519212212.212082</v>
      </c>
      <c r="AM63" s="1939">
        <f>'2.54 GW Electrolyser H2 Prod.'!AL730</f>
        <v>-12645268642.397171</v>
      </c>
      <c r="AN63" s="1939">
        <f>'2.54 GW Electrolyser H2 Prod.'!AM730</f>
        <v>-12763525093.713943</v>
      </c>
      <c r="AO63" s="1939">
        <f>'2.54 GW Electrolyser H2 Prod.'!AN730</f>
        <v>-12874448194.707922</v>
      </c>
      <c r="AP63" s="1939">
        <f>'2.54 GW Electrolyser H2 Prod.'!AO730</f>
        <v>-12978478718.476482</v>
      </c>
      <c r="AQ63" s="1939">
        <f>'2.54 GW Electrolyser H2 Prod.'!AP730</f>
        <v>-13076032718.571493</v>
      </c>
      <c r="AR63" s="1939">
        <f>'2.54 GW Electrolyser H2 Prod.'!AQ730</f>
        <v>-13167502664.727362</v>
      </c>
      <c r="AS63" s="1939">
        <f>'2.54 GW Electrolyser H2 Prod.'!AR730</f>
        <v>-13253258567.293175</v>
      </c>
      <c r="AT63" s="1939">
        <f>'2.54 GW Electrolyser H2 Prod.'!AS730</f>
        <v>-13333649081.849337</v>
      </c>
      <c r="AU63" s="1939">
        <f>'2.54 GW Electrolyser H2 Prod.'!AT730</f>
        <v>-13409002587.569859</v>
      </c>
      <c r="AV63" s="1939">
        <f>'2.54 GW Electrolyser H2 Prod.'!AU730</f>
        <v>-13479628234.557556</v>
      </c>
      <c r="AW63" s="1939">
        <f>'2.54 GW Electrolyser H2 Prod.'!AV730</f>
        <v>-13545816956.713957</v>
      </c>
      <c r="AX63" s="1939">
        <f>'2.54 GW Electrolyser H2 Prod.'!AW730</f>
        <v>-13607842447.77433</v>
      </c>
      <c r="AY63" s="1939">
        <f>'2.54 GW Electrolyser H2 Prod.'!AX730</f>
        <v>-13665962098.992485</v>
      </c>
      <c r="AZ63" s="1939">
        <f>'2.54 GW Electrolyser H2 Prod.'!AY730</f>
        <v>-13720417897.641249</v>
      </c>
      <c r="BA63" s="1939">
        <f>'2.54 GW Electrolyser H2 Prod.'!AZ730</f>
        <v>-13771437286.035566</v>
      </c>
      <c r="BB63" s="1939">
        <f>'2.54 GW Electrolyser H2 Prod.'!BA730</f>
        <v>-13819233981.212532</v>
      </c>
      <c r="BC63" s="1939">
        <f>'2.54 GW Electrolyser H2 Prod.'!BB730</f>
        <v>-13864008755.737574</v>
      </c>
      <c r="BD63" s="1939">
        <f>'2.54 GW Electrolyser H2 Prod.'!BC730</f>
        <v>-13905950180.365685</v>
      </c>
      <c r="BE63" s="1939">
        <f>'2.54 GW Electrolyser H2 Prod.'!BD730</f>
        <v>-13945235329.485214</v>
      </c>
      <c r="BF63" s="1939">
        <f>'2.54 GW Electrolyser H2 Prod.'!BE730</f>
        <v>-13982030450.420305</v>
      </c>
      <c r="BG63" s="1939">
        <f>'2.54 GW Electrolyser H2 Prod.'!BF730</f>
        <v>-14016491597.776394</v>
      </c>
      <c r="BH63" s="1939">
        <f>'2.54 GW Electrolyser H2 Prod.'!BG730</f>
        <v>-14048765234.088362</v>
      </c>
      <c r="BI63" s="1939">
        <f>'2.54 GW Electrolyser H2 Prod.'!BH730</f>
        <v>-14078988798.079691</v>
      </c>
      <c r="BJ63" s="1939">
        <f>'2.54 GW Electrolyser H2 Prod.'!BI730</f>
        <v>-14107291241.867954</v>
      </c>
      <c r="BK63" s="1939">
        <f>'2.54 GW Electrolyser H2 Prod.'!BJ730</f>
        <v>-14133793538.461903</v>
      </c>
      <c r="BL63" s="1939">
        <f>'2.54 GW Electrolyser H2 Prod.'!BK730</f>
        <v>-14158609160.891293</v>
      </c>
      <c r="BM63" s="1939">
        <f>'2.54 GW Electrolyser H2 Prod.'!BL730</f>
        <v>-14181844534.29562</v>
      </c>
      <c r="BN63" s="1939">
        <f>'2.54 GW Electrolyser H2 Prod.'!BM730</f>
        <v>-14203599462.274353</v>
      </c>
      <c r="BO63" s="1937">
        <f>'2.54 GW Electrolyser H2 Prod.'!BN730</f>
        <v>-14223967528.770884</v>
      </c>
    </row>
    <row r="64" spans="1:67" x14ac:dyDescent="0.2">
      <c r="A64" s="4305"/>
      <c r="B64" s="4338"/>
      <c r="C64" s="4339"/>
      <c r="D64" s="4320"/>
      <c r="E64" s="1943" t="str">
        <f t="shared" si="12"/>
        <v>Low Price Range</v>
      </c>
      <c r="F64" s="39">
        <f t="shared" si="12"/>
        <v>0.9</v>
      </c>
      <c r="G64" s="1916">
        <f>'2.54 GW Electrolyser H2 Prod.'!F731</f>
        <v>-12311443119.799843</v>
      </c>
      <c r="H64" s="1939">
        <f>'2.54 GW Electrolyser H2 Prod.'!G731</f>
        <v>-2164819673.7911978</v>
      </c>
      <c r="I64" s="1939">
        <f>'2.54 GW Electrolyser H2 Prod.'!H731</f>
        <v>-2627068980.8290024</v>
      </c>
      <c r="J64" s="1939">
        <f>'2.54 GW Electrolyser H2 Prod.'!I731</f>
        <v>-3113372775.4894414</v>
      </c>
      <c r="K64" s="1939">
        <f>'2.54 GW Electrolyser H2 Prod.'!J731</f>
        <v>-3602055403.7407079</v>
      </c>
      <c r="L64" s="1939">
        <f>'2.54 GW Electrolyser H2 Prod.'!K731</f>
        <v>-4082641213.1748552</v>
      </c>
      <c r="M64" s="1939">
        <f>'2.54 GW Electrolyser H2 Prod.'!L731</f>
        <v>-4549487037.9603376</v>
      </c>
      <c r="N64" s="1939">
        <f>'2.54 GW Electrolyser H2 Prod.'!M731</f>
        <v>-4999443998.5719757</v>
      </c>
      <c r="O64" s="1939">
        <f>'2.54 GW Electrolyser H2 Prod.'!N731</f>
        <v>-5430794054.9731169</v>
      </c>
      <c r="P64" s="1939">
        <f>'2.54 GW Electrolyser H2 Prod.'!O731</f>
        <v>-5842696833.0353603</v>
      </c>
      <c r="Q64" s="1939">
        <f>'2.54 GW Electrolyser H2 Prod.'!P731</f>
        <v>-6234874099.7050934</v>
      </c>
      <c r="R64" s="1939">
        <f>'2.54 GW Electrolyser H2 Prod.'!Q731</f>
        <v>-6607417391.2306795</v>
      </c>
      <c r="S64" s="1939">
        <f>'2.54 GW Electrolyser H2 Prod.'!R731</f>
        <v>-6960664749.7832861</v>
      </c>
      <c r="T64" s="1939">
        <f>'2.54 GW Electrolyser H2 Prod.'!S731</f>
        <v>-7295118704.3698788</v>
      </c>
      <c r="U64" s="1939">
        <f>'2.54 GW Electrolyser H2 Prod.'!T731</f>
        <v>-7611390099.8091412</v>
      </c>
      <c r="V64" s="1939">
        <f>'2.54 GW Electrolyser H2 Prod.'!U731</f>
        <v>-7910158777.8375521</v>
      </c>
      <c r="W64" s="1939">
        <f>'2.54 GW Electrolyser H2 Prod.'!V731</f>
        <v>-8192145606.5786114</v>
      </c>
      <c r="X64" s="1939">
        <f>'2.54 GW Electrolyser H2 Prod.'!W731</f>
        <v>-8458092358.9693127</v>
      </c>
      <c r="Y64" s="1939">
        <f>'2.54 GW Electrolyser H2 Prod.'!X731</f>
        <v>-8708747141.3874798</v>
      </c>
      <c r="Z64" s="1939">
        <f>'2.54 GW Electrolyser H2 Prod.'!Y731</f>
        <v>-8944853819.7179337</v>
      </c>
      <c r="AA64" s="1939">
        <f>'2.54 GW Electrolyser H2 Prod.'!Z731</f>
        <v>-9167144368.4952431</v>
      </c>
      <c r="AB64" s="1939">
        <f>'2.54 GW Electrolyser H2 Prod.'!AA731</f>
        <v>-9376333384.1422157</v>
      </c>
      <c r="AC64" s="1939">
        <f>'2.54 GW Electrolyser H2 Prod.'!AB731</f>
        <v>-9573114216.3452473</v>
      </c>
      <c r="AD64" s="1939">
        <f>'2.54 GW Electrolyser H2 Prod.'!AC731</f>
        <v>-9758156318.6150455</v>
      </c>
      <c r="AE64" s="1939">
        <f>'2.54 GW Electrolyser H2 Prod.'!AD731</f>
        <v>-9932103522.4869137</v>
      </c>
      <c r="AF64" s="1939">
        <f>'2.54 GW Electrolyser H2 Prod.'!AE731</f>
        <v>-10095573013.800396</v>
      </c>
      <c r="AG64" s="1939">
        <f>'2.54 GW Electrolyser H2 Prod.'!AF731</f>
        <v>-10249154843.246916</v>
      </c>
      <c r="AH64" s="1939">
        <f>'2.54 GW Electrolyser H2 Prod.'!AG731</f>
        <v>-10393411842.95846</v>
      </c>
      <c r="AI64" s="1939">
        <f>'2.54 GW Electrolyser H2 Prod.'!AH731</f>
        <v>-10528879850.422907</v>
      </c>
      <c r="AJ64" s="1939">
        <f>'2.54 GW Electrolyser H2 Prod.'!AI731</f>
        <v>-10656068163.258293</v>
      </c>
      <c r="AK64" s="1939">
        <f>'2.54 GW Electrolyser H2 Prod.'!AJ731</f>
        <v>-10775460165.31448</v>
      </c>
      <c r="AL64" s="1939">
        <f>'2.54 GW Electrolyser H2 Prod.'!AK731</f>
        <v>-10887514077.5783</v>
      </c>
      <c r="AM64" s="1939">
        <f>'2.54 GW Electrolyser H2 Prod.'!AL731</f>
        <v>-10992663797.427723</v>
      </c>
      <c r="AN64" s="1939">
        <f>'2.54 GW Electrolyser H2 Prod.'!AM731</f>
        <v>-11091319797.630152</v>
      </c>
      <c r="AO64" s="1939">
        <f>'2.54 GW Electrolyser H2 Prod.'!AN731</f>
        <v>-11183870062.637159</v>
      </c>
      <c r="AP64" s="1939">
        <f>'2.54 GW Electrolyser H2 Prod.'!AO731</f>
        <v>-11270681044.583427</v>
      </c>
      <c r="AQ64" s="1939">
        <f>'2.54 GW Electrolyser H2 Prod.'!AP731</f>
        <v>-11352098625.244535</v>
      </c>
      <c r="AR64" s="1939">
        <f>'2.54 GW Electrolyser H2 Prod.'!AQ731</f>
        <v>-11428449073.268013</v>
      </c>
      <c r="AS64" s="1939">
        <f>'2.54 GW Electrolyser H2 Prod.'!AR731</f>
        <v>-11500039988.433245</v>
      </c>
      <c r="AT64" s="1939">
        <f>'2.54 GW Electrolyser H2 Prod.'!AS731</f>
        <v>-11567161226.6486</v>
      </c>
      <c r="AU64" s="1939">
        <f>'2.54 GW Electrolyser H2 Prod.'!AT731</f>
        <v>-11630085800.958656</v>
      </c>
      <c r="AV64" s="1939">
        <f>'2.54 GW Electrolyser H2 Prod.'!AU731</f>
        <v>-11689070755.089064</v>
      </c>
      <c r="AW64" s="1939">
        <f>'2.54 GW Electrolyser H2 Prod.'!AV731</f>
        <v>-11744358007.063032</v>
      </c>
      <c r="AX64" s="1939">
        <f>'2.54 GW Electrolyser H2 Prod.'!AW731</f>
        <v>-11796175161.22982</v>
      </c>
      <c r="AY64" s="1939">
        <f>'2.54 GW Electrolyser H2 Prod.'!AX731</f>
        <v>-11844736287.690823</v>
      </c>
      <c r="AZ64" s="1939">
        <f>'2.54 GW Electrolyser H2 Prod.'!AY731</f>
        <v>-11890242668.623322</v>
      </c>
      <c r="BA64" s="1939">
        <f>'2.54 GW Electrolyser H2 Prod.'!AZ731</f>
        <v>-11932883511.410446</v>
      </c>
      <c r="BB64" s="1939">
        <f>'2.54 GW Electrolyser H2 Prod.'!BA731</f>
        <v>-11972836628.80813</v>
      </c>
      <c r="BC64" s="1939">
        <f>'2.54 GW Electrolyser H2 Prod.'!BB731</f>
        <v>-12010269086.631998</v>
      </c>
      <c r="BD64" s="1939">
        <f>'2.54 GW Electrolyser H2 Prod.'!BC731</f>
        <v>-12045337819.641882</v>
      </c>
      <c r="BE64" s="1939">
        <f>'2.54 GW Electrolyser H2 Prod.'!BD731</f>
        <v>-12078190216.449982</v>
      </c>
      <c r="BF64" s="1939">
        <f>'2.54 GW Electrolyser H2 Prod.'!BE731</f>
        <v>-12108964674.388895</v>
      </c>
      <c r="BG64" s="1939">
        <f>'2.54 GW Electrolyser H2 Prod.'!BF731</f>
        <v>-12137791125.35499</v>
      </c>
      <c r="BH64" s="1939">
        <f>'2.54 GW Electrolyser H2 Prod.'!BG731</f>
        <v>-12164791533.696817</v>
      </c>
      <c r="BI64" s="1939">
        <f>'2.54 GW Electrolyser H2 Prod.'!BH731</f>
        <v>-12190080367.251925</v>
      </c>
      <c r="BJ64" s="1939">
        <f>'2.54 GW Electrolyser H2 Prod.'!BI731</f>
        <v>-12213765042.652742</v>
      </c>
      <c r="BK64" s="1939">
        <f>'2.54 GW Electrolyser H2 Prod.'!BJ731</f>
        <v>-12235946346.026274</v>
      </c>
      <c r="BL64" s="1939">
        <f>'2.54 GW Electrolyser H2 Prod.'!BK731</f>
        <v>-12256718830.205709</v>
      </c>
      <c r="BM64" s="1939">
        <f>'2.54 GW Electrolyser H2 Prod.'!BL731</f>
        <v>-12276171189.557198</v>
      </c>
      <c r="BN64" s="1939">
        <f>'2.54 GW Electrolyser H2 Prod.'!BM731</f>
        <v>-12294386613.503523</v>
      </c>
      <c r="BO64" s="1937">
        <f>'2.54 GW Electrolyser H2 Prod.'!BN731</f>
        <v>-12311443119.799843</v>
      </c>
    </row>
    <row r="65" spans="1:67" ht="14.25" customHeight="1" x14ac:dyDescent="0.2">
      <c r="A65" s="4305"/>
      <c r="B65" s="4338"/>
      <c r="C65" s="4339"/>
      <c r="D65" s="4320"/>
      <c r="E65" s="1943" t="str">
        <f t="shared" si="12"/>
        <v>High Price Range</v>
      </c>
      <c r="F65" s="39">
        <f t="shared" si="12"/>
        <v>0.85</v>
      </c>
      <c r="G65" s="1926">
        <f>'2.54 GW Electrolyser H2 Prod.'!F733</f>
        <v>3313851457.5172796</v>
      </c>
      <c r="H65" s="1925">
        <f>'2.54 GW Electrolyser H2 Prod.'!G733</f>
        <v>290040811.84424734</v>
      </c>
      <c r="I65" s="1925">
        <f>'2.54 GW Electrolyser H2 Prod.'!H733</f>
        <v>1555728459.0320075</v>
      </c>
      <c r="J65" s="1925">
        <f>'2.54 GW Electrolyser H2 Prod.'!I733</f>
        <v>2430189227.2610331</v>
      </c>
      <c r="K65" s="1925">
        <f>'2.54 GW Electrolyser H2 Prod.'!J733</f>
        <v>3064570528.0778532</v>
      </c>
      <c r="L65" s="1925">
        <f>'2.54 GW Electrolyser H2 Prod.'!K733</f>
        <v>3535351078.1470642</v>
      </c>
      <c r="M65" s="1925">
        <f>'2.54 GW Electrolyser H2 Prod.'!L733</f>
        <v>3887980729.4390574</v>
      </c>
      <c r="N65" s="1925">
        <f>'2.54 GW Electrolyser H2 Prod.'!M733</f>
        <v>4152146959.2155819</v>
      </c>
      <c r="O65" s="1925">
        <f>'2.54 GW Electrolyser H2 Prod.'!N733</f>
        <v>4348476134.7915735</v>
      </c>
      <c r="P65" s="1925">
        <f>'2.54 GW Electrolyser H2 Prod.'!O733</f>
        <v>4491929024.8900108</v>
      </c>
      <c r="Q65" s="1925">
        <f>'2.54 GW Electrolyser H2 Prod.'!P733</f>
        <v>4593702231.7273989</v>
      </c>
      <c r="R65" s="1925">
        <f>'2.54 GW Electrolyser H2 Prod.'!Q733</f>
        <v>4662374659.9964628</v>
      </c>
      <c r="S65" s="1925">
        <f>'2.54 GW Electrolyser H2 Prod.'!R733</f>
        <v>4704639254.6020689</v>
      </c>
      <c r="T65" s="1925">
        <f>'2.54 GW Electrolyser H2 Prod.'!S733</f>
        <v>4725791574.988431</v>
      </c>
      <c r="U65" s="1925">
        <f>'2.54 GW Electrolyser H2 Prod.'!T733</f>
        <v>4730068145.6934614</v>
      </c>
      <c r="V65" s="1925">
        <f>'2.54 GW Electrolyser H2 Prod.'!U733</f>
        <v>4720887930.4925241</v>
      </c>
      <c r="W65" s="1925">
        <f>'2.54 GW Electrolyser H2 Prod.'!V733</f>
        <v>4701029052.7913265</v>
      </c>
      <c r="X65" s="1925">
        <f>'2.54 GW Electrolyser H2 Prod.'!W733</f>
        <v>4672760899.3876181</v>
      </c>
      <c r="Y65" s="1925">
        <f>'2.54 GW Electrolyser H2 Prod.'!X733</f>
        <v>4637944672.5128326</v>
      </c>
      <c r="Z65" s="1925">
        <f>'2.54 GW Electrolyser H2 Prod.'!Y733</f>
        <v>4598111121.9095135</v>
      </c>
      <c r="AA65" s="1925">
        <f>'2.54 GW Electrolyser H2 Prod.'!Z733</f>
        <v>4554521445.6582232</v>
      </c>
      <c r="AB65" s="1925">
        <f>'2.54 GW Electrolyser H2 Prod.'!AA733</f>
        <v>4508215561.6544685</v>
      </c>
      <c r="AC65" s="1925">
        <f>'2.54 GW Electrolyser H2 Prod.'!AB733</f>
        <v>4460050757.9357328</v>
      </c>
      <c r="AD65" s="1925">
        <f>'2.54 GW Electrolyser H2 Prod.'!AC733</f>
        <v>4410732914.466794</v>
      </c>
      <c r="AE65" s="1925">
        <f>'2.54 GW Electrolyser H2 Prod.'!AD733</f>
        <v>4360841920.4107332</v>
      </c>
      <c r="AF65" s="1925">
        <f>'2.54 GW Electrolyser H2 Prod.'!AE733</f>
        <v>4310852507.282917</v>
      </c>
      <c r="AG65" s="1925">
        <f>'2.54 GW Electrolyser H2 Prod.'!AF733</f>
        <v>4261151427.1132393</v>
      </c>
      <c r="AH65" s="1925">
        <f>'2.54 GW Electrolyser H2 Prod.'!AG733</f>
        <v>4212051691.3943367</v>
      </c>
      <c r="AI65" s="1925">
        <f>'2.54 GW Electrolyser H2 Prod.'!AH733</f>
        <v>4163804428.1837587</v>
      </c>
      <c r="AJ65" s="1925">
        <f>'2.54 GW Electrolyser H2 Prod.'!AI733</f>
        <v>4116608795.6367035</v>
      </c>
      <c r="AK65" s="1925">
        <f>'2.54 GW Electrolyser H2 Prod.'!AJ733</f>
        <v>4070620299.6854668</v>
      </c>
      <c r="AL65" s="1925">
        <f>'2.54 GW Electrolyser H2 Prod.'!AK733</f>
        <v>4025957793.9895992</v>
      </c>
      <c r="AM65" s="1925">
        <f>'2.54 GW Electrolyser H2 Prod.'!AL733</f>
        <v>3982709386.2811565</v>
      </c>
      <c r="AN65" s="1925">
        <f>'2.54 GW Electrolyser H2 Prod.'!AM733</f>
        <v>3940937432.9521036</v>
      </c>
      <c r="AO65" s="1925">
        <f>'2.54 GW Electrolyser H2 Prod.'!AN733</f>
        <v>3900682770.3557701</v>
      </c>
      <c r="AP65" s="1925">
        <f>'2.54 GW Electrolyser H2 Prod.'!AO733</f>
        <v>3861968304.743783</v>
      </c>
      <c r="AQ65" s="1925">
        <f>'2.54 GW Electrolyser H2 Prod.'!AP733</f>
        <v>3824802061.4875736</v>
      </c>
      <c r="AR65" s="1925">
        <f>'2.54 GW Electrolyser H2 Prod.'!AQ733</f>
        <v>3789179777.076952</v>
      </c>
      <c r="AS65" s="1925">
        <f>'2.54 GW Electrolyser H2 Prod.'!AR733</f>
        <v>3755087103.4657364</v>
      </c>
      <c r="AT65" s="1925">
        <f>'2.54 GW Electrolyser H2 Prod.'!AS733</f>
        <v>3722501482.971467</v>
      </c>
      <c r="AU65" s="1925">
        <f>'2.54 GW Electrolyser H2 Prod.'!AT733</f>
        <v>3691393742.6128407</v>
      </c>
      <c r="AV65" s="1925">
        <f>'2.54 GW Electrolyser H2 Prod.'!AU733</f>
        <v>3661729449.0804901</v>
      </c>
      <c r="AW65" s="1925">
        <f>'2.54 GW Electrolyser H2 Prod.'!AV733</f>
        <v>3633470059.1679163</v>
      </c>
      <c r="AX65" s="1925">
        <f>'2.54 GW Electrolyser H2 Prod.'!AW733</f>
        <v>3606573895.1906157</v>
      </c>
      <c r="AY65" s="1925">
        <f>'2.54 GW Electrolyser H2 Prod.'!AX733</f>
        <v>3580996970.4953098</v>
      </c>
      <c r="AZ65" s="1925">
        <f>'2.54 GW Electrolyser H2 Prod.'!AY733</f>
        <v>3556693686.4500313</v>
      </c>
      <c r="BA65" s="1925">
        <f>'2.54 GW Electrolyser H2 Prod.'!AZ733</f>
        <v>3533617419.1833916</v>
      </c>
      <c r="BB65" s="1925">
        <f>'2.54 GW Electrolyser H2 Prod.'!BA733</f>
        <v>3511721011.7057095</v>
      </c>
      <c r="BC65" s="1925">
        <f>'2.54 GW Electrolyser H2 Prod.'!BB733</f>
        <v>3490957184.8132257</v>
      </c>
      <c r="BD65" s="1925">
        <f>'2.54 GW Electrolyser H2 Prod.'!BC733</f>
        <v>3471278878.2820568</v>
      </c>
      <c r="BE65" s="1925">
        <f>'2.54 GW Electrolyser H2 Prod.'!BD733</f>
        <v>3452639532.2458487</v>
      </c>
      <c r="BF65" s="1925">
        <f>'2.54 GW Electrolyser H2 Prod.'!BE733</f>
        <v>3434993317.2750225</v>
      </c>
      <c r="BG65" s="1925">
        <f>'2.54 GW Electrolyser H2 Prod.'!BF733</f>
        <v>3418295320.4986315</v>
      </c>
      <c r="BH65" s="1925">
        <f>'2.54 GW Electrolyser H2 Prod.'!BG733</f>
        <v>3402501694.1014309</v>
      </c>
      <c r="BI65" s="1925">
        <f>'2.54 GW Electrolyser H2 Prod.'!BH733</f>
        <v>3387569771.6628342</v>
      </c>
      <c r="BJ65" s="1925">
        <f>'2.54 GW Electrolyser H2 Prod.'!BI733</f>
        <v>3373458157.0597725</v>
      </c>
      <c r="BK65" s="1925">
        <f>'2.54 GW Electrolyser H2 Prod.'!BJ733</f>
        <v>3360126790.0138464</v>
      </c>
      <c r="BL65" s="1925">
        <f>'2.54 GW Electrolyser H2 Prod.'!BK733</f>
        <v>3347536991.8097754</v>
      </c>
      <c r="BM65" s="1925">
        <f>'2.54 GW Electrolyser H2 Prod.'!BL733</f>
        <v>3335651494.2339363</v>
      </c>
      <c r="BN65" s="1925">
        <f>'2.54 GW Electrolyser H2 Prod.'!BM733</f>
        <v>3324434454.3683367</v>
      </c>
      <c r="BO65" s="1926">
        <f>'2.54 GW Electrolyser H2 Prod.'!BN733</f>
        <v>3313851457.5172796</v>
      </c>
    </row>
    <row r="66" spans="1:67" x14ac:dyDescent="0.2">
      <c r="A66" s="4305"/>
      <c r="B66" s="4338"/>
      <c r="C66" s="4339"/>
      <c r="D66" s="4320"/>
      <c r="E66" s="1943" t="str">
        <f t="shared" si="12"/>
        <v>High Price Range</v>
      </c>
      <c r="F66" s="39">
        <f t="shared" si="12"/>
        <v>0.9</v>
      </c>
      <c r="G66" s="1926">
        <f>'2.54 GW Electrolyser H2 Prod.'!F734</f>
        <v>8424077390.2783337</v>
      </c>
      <c r="H66" s="1925">
        <f>'2.54 GW Electrolyser H2 Prod.'!G734</f>
        <v>290040811.84424734</v>
      </c>
      <c r="I66" s="1925">
        <f>'2.54 GW Electrolyser H2 Prod.'!H734</f>
        <v>1724370954.5645325</v>
      </c>
      <c r="J66" s="1925">
        <f>'2.54 GW Electrolyser H2 Prod.'!I734</f>
        <v>2822084037.9126205</v>
      </c>
      <c r="K66" s="1925">
        <f>'2.54 GW Electrolyser H2 Prod.'!J734</f>
        <v>3699599384.7378225</v>
      </c>
      <c r="L66" s="1925">
        <f>'2.54 GW Electrolyser H2 Prod.'!K734</f>
        <v>4418404341.7696848</v>
      </c>
      <c r="M66" s="1925">
        <f>'2.54 GW Electrolyser H2 Prod.'!L734</f>
        <v>5016423030.0220566</v>
      </c>
      <c r="N66" s="1925">
        <f>'2.54 GW Electrolyser H2 Prod.'!M734</f>
        <v>5519288471.2463255</v>
      </c>
      <c r="O66" s="1925">
        <f>'2.54 GW Electrolyser H2 Prod.'!N734</f>
        <v>5945398334.0648136</v>
      </c>
      <c r="P66" s="1925">
        <f>'2.54 GW Electrolyser H2 Prod.'!O734</f>
        <v>6308524835.0647984</v>
      </c>
      <c r="Q66" s="1925">
        <f>'2.54 GW Electrolyser H2 Prod.'!P734</f>
        <v>6619301051.631052</v>
      </c>
      <c r="R66" s="1925">
        <f>'2.54 GW Electrolyser H2 Prod.'!Q734</f>
        <v>6886131262.6553383</v>
      </c>
      <c r="S66" s="1925">
        <f>'2.54 GW Electrolyser H2 Prod.'!R734</f>
        <v>7115780727.6458893</v>
      </c>
      <c r="T66" s="1925">
        <f>'2.54 GW Electrolyser H2 Prod.'!S734</f>
        <v>7313775224.1777992</v>
      </c>
      <c r="U66" s="1925">
        <f>'2.54 GW Electrolyser H2 Prod.'!T734</f>
        <v>7484681702.8461761</v>
      </c>
      <c r="V66" s="1925">
        <f>'2.54 GW Electrolyser H2 Prod.'!U734</f>
        <v>7632311431.3305721</v>
      </c>
      <c r="W66" s="1925">
        <f>'2.54 GW Electrolyser H2 Prod.'!V734</f>
        <v>7759870774.476326</v>
      </c>
      <c r="X66" s="1925">
        <f>'2.54 GW Electrolyser H2 Prod.'!W734</f>
        <v>7870075516.1680431</v>
      </c>
      <c r="Y66" s="1925">
        <f>'2.54 GW Electrolyser H2 Prod.'!X734</f>
        <v>7965239131.6588612</v>
      </c>
      <c r="Z66" s="1925">
        <f>'2.54 GW Electrolyser H2 Prod.'!Y734</f>
        <v>8047342024.9868946</v>
      </c>
      <c r="AA66" s="1925">
        <f>'2.54 GW Electrolyser H2 Prod.'!Z734</f>
        <v>8118086581.7520847</v>
      </c>
      <c r="AB66" s="1925">
        <f>'2.54 GW Electrolyser H2 Prod.'!AA734</f>
        <v>8178941467.683424</v>
      </c>
      <c r="AC66" s="1925">
        <f>'2.54 GW Electrolyser H2 Prod.'!AB734</f>
        <v>8231177648.3817902</v>
      </c>
      <c r="AD66" s="1925">
        <f>'2.54 GW Electrolyser H2 Prod.'!AC734</f>
        <v>8275897948.7374096</v>
      </c>
      <c r="AE66" s="1925">
        <f>'2.54 GW Electrolyser H2 Prod.'!AD734</f>
        <v>8314061509.5881023</v>
      </c>
      <c r="AF66" s="1925">
        <f>'2.54 GW Electrolyser H2 Prod.'!AE734</f>
        <v>8346504169.8696327</v>
      </c>
      <c r="AG66" s="1925">
        <f>'2.54 GW Electrolyser H2 Prod.'!AF734</f>
        <v>8373955563.3559189</v>
      </c>
      <c r="AH66" s="1925">
        <f>'2.54 GW Electrolyser H2 Prod.'!AG734</f>
        <v>8397053542.8096142</v>
      </c>
      <c r="AI66" s="1925">
        <f>'2.54 GW Electrolyser H2 Prod.'!AH734</f>
        <v>8416356412.6554298</v>
      </c>
      <c r="AJ66" s="1925">
        <f>'2.54 GW Electrolyser H2 Prod.'!AI734</f>
        <v>8432353351.6483803</v>
      </c>
      <c r="AK66" s="1925">
        <f>'2.54 GW Electrolyser H2 Prod.'!AJ734</f>
        <v>8445473330.7611732</v>
      </c>
      <c r="AL66" s="1925">
        <f>'2.54 GW Electrolyser H2 Prod.'!AK734</f>
        <v>8456092772.5484715</v>
      </c>
      <c r="AM66" s="1925">
        <f>'2.54 GW Electrolyser H2 Prod.'!AL734</f>
        <v>8464542152.1969776</v>
      </c>
      <c r="AN66" s="1925">
        <f>'2.54 GW Electrolyser H2 Prod.'!AM734</f>
        <v>8471111704.1828995</v>
      </c>
      <c r="AO66" s="1925">
        <f>'2.54 GW Electrolyser H2 Prod.'!AN734</f>
        <v>8476056369.6224594</v>
      </c>
      <c r="AP66" s="1925">
        <f>'2.54 GW Electrolyser H2 Prod.'!AO734</f>
        <v>8479600096.3074684</v>
      </c>
      <c r="AQ66" s="1925">
        <f>'2.54 GW Electrolyser H2 Prod.'!AP734</f>
        <v>8481939584.7882214</v>
      </c>
      <c r="AR66" s="1925">
        <f>'2.54 GW Electrolyser H2 Prod.'!AQ734</f>
        <v>8483247558.7356548</v>
      </c>
      <c r="AS66" s="1925">
        <f>'2.54 GW Electrolyser H2 Prod.'!AR734</f>
        <v>8483675625.4485207</v>
      </c>
      <c r="AT66" s="1925">
        <f>'2.54 GW Electrolyser H2 Prod.'!AS734</f>
        <v>8483356782.2046986</v>
      </c>
      <c r="AU66" s="1925">
        <f>'2.54 GW Electrolyser H2 Prod.'!AT734</f>
        <v>8482407615.751318</v>
      </c>
      <c r="AV66" s="1925">
        <f>'2.54 GW Electrolyser H2 Prod.'!AU734</f>
        <v>8480930235.2447491</v>
      </c>
      <c r="AW66" s="1925">
        <f>'2.54 GW Electrolyser H2 Prod.'!AV734</f>
        <v>8479013973.1205273</v>
      </c>
      <c r="AX66" s="1925">
        <f>'2.54 GW Electrolyser H2 Prod.'!AW734</f>
        <v>8476736883.4824924</v>
      </c>
      <c r="AY66" s="1925">
        <f>'2.54 GW Electrolyser H2 Prod.'!AX734</f>
        <v>8474167063.4811211</v>
      </c>
      <c r="AZ66" s="1925">
        <f>'2.54 GW Electrolyser H2 Prod.'!AY734</f>
        <v>8471363819.6673069</v>
      </c>
      <c r="BA66" s="1925">
        <f>'2.54 GW Electrolyser H2 Prod.'!AZ734</f>
        <v>8468378698.3510303</v>
      </c>
      <c r="BB66" s="1925">
        <f>'2.54 GW Electrolyser H2 Prod.'!BA734</f>
        <v>8465256396.4756489</v>
      </c>
      <c r="BC66" s="1925">
        <f>'2.54 GW Electrolyser H2 Prod.'!BB734</f>
        <v>8462035567.3662014</v>
      </c>
      <c r="BD66" s="1925">
        <f>'2.54 GW Electrolyser H2 Prod.'!BC734</f>
        <v>8458749533.864996</v>
      </c>
      <c r="BE66" s="1925">
        <f>'2.54 GW Electrolyser H2 Prod.'!BD734</f>
        <v>8455426919.7814884</v>
      </c>
      <c r="BF66" s="1925">
        <f>'2.54 GW Electrolyser H2 Prod.'!BE734</f>
        <v>8452092209.2160568</v>
      </c>
      <c r="BG66" s="1925">
        <f>'2.54 GW Electrolyser H2 Prod.'!BF734</f>
        <v>8448766242.1353512</v>
      </c>
      <c r="BH66" s="1925">
        <f>'2.54 GW Electrolyser H2 Prod.'!BG734</f>
        <v>8445466653.5531006</v>
      </c>
      <c r="BI66" s="1925">
        <f>'2.54 GW Electrolyser H2 Prod.'!BH734</f>
        <v>8442208262.7810516</v>
      </c>
      <c r="BJ66" s="1925">
        <f>'2.54 GW Electrolyser H2 Prod.'!BI734</f>
        <v>8439003418.4411812</v>
      </c>
      <c r="BK66" s="1925">
        <f>'2.54 GW Electrolyser H2 Prod.'!BJ734</f>
        <v>8435862304.2557011</v>
      </c>
      <c r="BL66" s="1925">
        <f>'2.54 GW Electrolyser H2 Prod.'!BK734</f>
        <v>8432793210.0421009</v>
      </c>
      <c r="BM66" s="1925">
        <f>'2.54 GW Electrolyser H2 Prod.'!BL734</f>
        <v>8429802771.8248405</v>
      </c>
      <c r="BN66" s="1925">
        <f>'2.54 GW Electrolyser H2 Prod.'!BM734</f>
        <v>8426896184.5232487</v>
      </c>
      <c r="BO66" s="1926">
        <f>'2.54 GW Electrolyser H2 Prod.'!BN734</f>
        <v>8424077390.2783337</v>
      </c>
    </row>
    <row r="67" spans="1:67" x14ac:dyDescent="0.2">
      <c r="A67" s="4305"/>
      <c r="B67" s="4338"/>
      <c r="C67" s="4339"/>
      <c r="D67" s="3723"/>
      <c r="E67" s="1944" t="str">
        <f t="shared" si="12"/>
        <v>High Price Range</v>
      </c>
      <c r="F67" s="43">
        <f t="shared" si="12"/>
        <v>0.85</v>
      </c>
      <c r="G67" s="1922">
        <f>'2.54 GW Electrolyser H2 Prod.'!F735</f>
        <v>14407108295.348188</v>
      </c>
      <c r="H67" s="1948">
        <f>'2.54 GW Electrolyser H2 Prod.'!G735</f>
        <v>290040811.84424734</v>
      </c>
      <c r="I67" s="1948">
        <f>'2.54 GW Electrolyser H2 Prod.'!H735</f>
        <v>1893013450.0970576</v>
      </c>
      <c r="J67" s="1948">
        <f>'2.54 GW Electrolyser H2 Prod.'!I735</f>
        <v>3221797806.0447683</v>
      </c>
      <c r="K67" s="1948">
        <f>'2.54 GW Electrolyser H2 Prod.'!J735</f>
        <v>4357182595.6061325</v>
      </c>
      <c r="L67" s="1948">
        <f>'2.54 GW Electrolyser H2 Prod.'!K735</f>
        <v>5344072215.1330214</v>
      </c>
      <c r="M67" s="1948">
        <f>'2.54 GW Electrolyser H2 Prod.'!L735</f>
        <v>6211461763.2195339</v>
      </c>
      <c r="N67" s="1948">
        <f>'2.54 GW Electrolyser H2 Prod.'!M735</f>
        <v>6979803381.6799889</v>
      </c>
      <c r="O67" s="1948">
        <f>'2.54 GW Electrolyser H2 Prod.'!N735</f>
        <v>7664381361.4823895</v>
      </c>
      <c r="P67" s="1948">
        <f>'2.54 GW Electrolyser H2 Prod.'!O735</f>
        <v>8277087789.2653236</v>
      </c>
      <c r="Q67" s="1948">
        <f>'2.54 GW Electrolyser H2 Prod.'!P735</f>
        <v>8827451802.6803055</v>
      </c>
      <c r="R67" s="1948">
        <f>'2.54 GW Electrolyser H2 Prod.'!Q735</f>
        <v>9323280828.3718681</v>
      </c>
      <c r="S67" s="1948">
        <f>'2.54 GW Electrolyser H2 Prod.'!R735</f>
        <v>9771083052.3956299</v>
      </c>
      <c r="T67" s="1948">
        <f>'2.54 GW Electrolyser H2 Prod.'!S735</f>
        <v>10176358459.388227</v>
      </c>
      <c r="U67" s="1948">
        <f>'2.54 GW Electrolyser H2 Prod.'!T735</f>
        <v>10543806762.078785</v>
      </c>
      <c r="V67" s="1948">
        <f>'2.54 GW Electrolyser H2 Prod.'!U735</f>
        <v>10877480510.175776</v>
      </c>
      <c r="W67" s="1948">
        <f>'2.54 GW Electrolyser H2 Prod.'!V735</f>
        <v>11180900733.403337</v>
      </c>
      <c r="X67" s="1948">
        <f>'2.54 GW Electrolyser H2 Prod.'!W735</f>
        <v>11457146194.18787</v>
      </c>
      <c r="Y67" s="1948">
        <f>'2.54 GW Electrolyser H2 Prod.'!X735</f>
        <v>11708923561.091173</v>
      </c>
      <c r="Z67" s="1948">
        <f>'2.54 GW Electrolyser H2 Prod.'!Y735</f>
        <v>11938623472.54427</v>
      </c>
      <c r="AA67" s="1948">
        <f>'2.54 GW Electrolyser H2 Prod.'!Z735</f>
        <v>12148365956.531454</v>
      </c>
      <c r="AB67" s="1948">
        <f>'2.54 GW Electrolyser H2 Prod.'!AA735</f>
        <v>12340037678.42329</v>
      </c>
      <c r="AC67" s="1948">
        <f>'2.54 GW Electrolyser H2 Prod.'!AB735</f>
        <v>12515322816.36767</v>
      </c>
      <c r="AD67" s="1948">
        <f>'2.54 GW Electrolyser H2 Prod.'!AC735</f>
        <v>12675728897.79104</v>
      </c>
      <c r="AE67" s="1948">
        <f>'2.54 GW Electrolyser H2 Prod.'!AD735</f>
        <v>12822608601.495268</v>
      </c>
      <c r="AF67" s="1948">
        <f>'2.54 GW Electrolyser H2 Prod.'!AE735</f>
        <v>12957178293.169069</v>
      </c>
      <c r="AG67" s="1948">
        <f>'2.54 GW Electrolyser H2 Prod.'!AF735</f>
        <v>13080533889.114264</v>
      </c>
      <c r="AH67" s="1948">
        <f>'2.54 GW Electrolyser H2 Prod.'!AG735</f>
        <v>13193664514.597212</v>
      </c>
      <c r="AI67" s="1948">
        <f>'2.54 GW Electrolyser H2 Prod.'!AH735</f>
        <v>13297464326.651974</v>
      </c>
      <c r="AJ67" s="1948">
        <f>'2.54 GW Electrolyser H2 Prod.'!AI735</f>
        <v>13392742797.585287</v>
      </c>
      <c r="AK67" s="1948">
        <f>'2.54 GW Electrolyser H2 Prod.'!AJ735</f>
        <v>13480233698.730299</v>
      </c>
      <c r="AL67" s="1948">
        <f>'2.54 GW Electrolyser H2 Prod.'!AK735</f>
        <v>13560602979.825277</v>
      </c>
      <c r="AM67" s="1948">
        <f>'2.54 GW Electrolyser H2 Prod.'!AL735</f>
        <v>13634455704.641516</v>
      </c>
      <c r="AN67" s="1948">
        <f>'2.54 GW Electrolyser H2 Prod.'!AM735</f>
        <v>13702342175.888889</v>
      </c>
      <c r="AO67" s="1948">
        <f>'2.54 GW Electrolyser H2 Prod.'!AN735</f>
        <v>13764763360.325123</v>
      </c>
      <c r="AP67" s="1948">
        <f>'2.54 GW Electrolyser H2 Prod.'!AO735</f>
        <v>13822175707.149397</v>
      </c>
      <c r="AQ67" s="1948">
        <f>'2.54 GW Electrolyser H2 Prod.'!AP735</f>
        <v>13874995438.244226</v>
      </c>
      <c r="AR67" s="1948">
        <f>'2.54 GW Electrolyser H2 Prod.'!AQ735</f>
        <v>13923602376.937374</v>
      </c>
      <c r="AS67" s="1948">
        <f>'2.54 GW Electrolyser H2 Prod.'!AR735</f>
        <v>13968343372.149389</v>
      </c>
      <c r="AT67" s="1948">
        <f>'2.54 GW Electrolyser H2 Prod.'!AS735</f>
        <v>14009535366.656216</v>
      </c>
      <c r="AU67" s="1948">
        <f>'2.54 GW Electrolyser H2 Prod.'!AT735</f>
        <v>14047468151.406702</v>
      </c>
      <c r="AV67" s="1948">
        <f>'2.54 GW Electrolyser H2 Prod.'!AU735</f>
        <v>14082406842.138174</v>
      </c>
      <c r="AW67" s="1948">
        <f>'2.54 GW Electrolyser H2 Prod.'!AV735</f>
        <v>14114594109.729046</v>
      </c>
      <c r="AX67" s="1948">
        <f>'2.54 GW Electrolyser H2 Prod.'!AW735</f>
        <v>14144252191.656506</v>
      </c>
      <c r="AY67" s="1948">
        <f>'2.54 GW Electrolyser H2 Prod.'!AX735</f>
        <v>14171584708.462273</v>
      </c>
      <c r="AZ67" s="1948">
        <f>'2.54 GW Electrolyser H2 Prod.'!AY735</f>
        <v>14196778306.167253</v>
      </c>
      <c r="BA67" s="1948">
        <f>'2.54 GW Electrolyser H2 Prod.'!AZ735</f>
        <v>14220004143.033907</v>
      </c>
      <c r="BB67" s="1948">
        <f>'2.54 GW Electrolyser H2 Prod.'!BA735</f>
        <v>14241419236.885159</v>
      </c>
      <c r="BC67" s="1948">
        <f>'2.54 GW Electrolyser H2 Prod.'!BB735</f>
        <v>14261167687.295424</v>
      </c>
      <c r="BD67" s="1948">
        <f>'2.54 GW Electrolyser H2 Prod.'!BC735</f>
        <v>14279381785.327181</v>
      </c>
      <c r="BE67" s="1948">
        <f>'2.54 GW Electrolyser H2 Prod.'!BD735</f>
        <v>14296183022.057501</v>
      </c>
      <c r="BF67" s="1948">
        <f>'2.54 GW Electrolyser H2 Prod.'!BE735</f>
        <v>14311683005.891882</v>
      </c>
      <c r="BG67" s="1948">
        <f>'2.54 GW Electrolyser H2 Prod.'!BF735</f>
        <v>14325984297.571314</v>
      </c>
      <c r="BH67" s="1948">
        <f>'2.54 GW Electrolyser H2 Prod.'!BG735</f>
        <v>14339181170.820789</v>
      </c>
      <c r="BI67" s="1948">
        <f>'2.54 GW Electrolyser H2 Prod.'!BH735</f>
        <v>14351360305.744946</v>
      </c>
      <c r="BJ67" s="1948">
        <f>'2.54 GW Electrolyser H2 Prod.'!BI735</f>
        <v>14362601421.333717</v>
      </c>
      <c r="BK67" s="1948">
        <f>'2.54 GW Electrolyser H2 Prod.'!BJ735</f>
        <v>14372977852.7843</v>
      </c>
      <c r="BL67" s="1948">
        <f>'2.54 GW Electrolyser H2 Prod.'!BK735</f>
        <v>14382557078.764406</v>
      </c>
      <c r="BM67" s="1948">
        <f>'2.54 GW Electrolyser H2 Prod.'!BL735</f>
        <v>14391401203.225819</v>
      </c>
      <c r="BN67" s="1948">
        <f>'2.54 GW Electrolyser H2 Prod.'!BM735</f>
        <v>14399567395.918653</v>
      </c>
      <c r="BO67" s="1936">
        <f>'2.54 GW Electrolyser H2 Prod.'!BN735</f>
        <v>14407108295.348188</v>
      </c>
    </row>
    <row r="68" spans="1:67" x14ac:dyDescent="0.2">
      <c r="A68" s="4305"/>
      <c r="B68" s="4338"/>
      <c r="C68" s="4339"/>
      <c r="D68" s="4320" t="s">
        <v>1604</v>
      </c>
      <c r="E68" s="1943" t="str">
        <f t="shared" si="12"/>
        <v>Low Price Range</v>
      </c>
      <c r="F68" s="833">
        <f t="shared" si="12"/>
        <v>0.8</v>
      </c>
      <c r="G68" s="1921">
        <f>'2.54 GW Electrolyser H2 Prod.'!F737</f>
        <v>-13507832737.48521</v>
      </c>
      <c r="H68" s="1949">
        <f>'2.54 GW Electrolyser H2 Prod.'!G737</f>
        <v>-2008791127.2423897</v>
      </c>
      <c r="I68" s="1949">
        <f>'2.54 GW Electrolyser H2 Prod.'!H737</f>
        <v>-2433007987.4013743</v>
      </c>
      <c r="J68" s="1949">
        <f>'2.54 GW Electrolyser H2 Prod.'!I737</f>
        <v>-2928207669.9603052</v>
      </c>
      <c r="K68" s="1949">
        <f>'2.54 GW Electrolyser H2 Prod.'!J737</f>
        <v>-3449602913.3175826</v>
      </c>
      <c r="L68" s="1949">
        <f>'2.54 GW Electrolyser H2 Prod.'!K737</f>
        <v>-3976044707.7675028</v>
      </c>
      <c r="M68" s="1949">
        <f>'2.54 GW Electrolyser H2 Prod.'!L737</f>
        <v>-4496087489.2093401</v>
      </c>
      <c r="N68" s="1949">
        <f>'2.54 GW Electrolyser H2 Prod.'!M737</f>
        <v>-5003123121.456418</v>
      </c>
      <c r="O68" s="1949">
        <f>'2.54 GW Electrolyser H2 Prod.'!N737</f>
        <v>-5493251906.2966518</v>
      </c>
      <c r="P68" s="1949">
        <f>'2.54 GW Electrolyser H2 Prod.'!O737</f>
        <v>-5964209448.2008667</v>
      </c>
      <c r="Q68" s="1949">
        <f>'2.54 GW Electrolyser H2 Prod.'!P737</f>
        <v>-6414770313.1987429</v>
      </c>
      <c r="R68" s="1949">
        <f>'2.54 GW Electrolyser H2 Prod.'!Q737</f>
        <v>-6844392269.6612654</v>
      </c>
      <c r="S68" s="1949">
        <f>'2.54 GW Electrolyser H2 Prod.'!R737</f>
        <v>-7252992401.929925</v>
      </c>
      <c r="T68" s="1949">
        <f>'2.54 GW Electrolyser H2 Prod.'!S737</f>
        <v>-7640800299.37076</v>
      </c>
      <c r="U68" s="1949">
        <f>'2.54 GW Electrolyser H2 Prod.'!T737</f>
        <v>-8008258654.5973349</v>
      </c>
      <c r="V68" s="1949">
        <f>'2.54 GW Electrolyser H2 Prod.'!U737</f>
        <v>-8355954257.8155956</v>
      </c>
      <c r="W68" s="1949">
        <f>'2.54 GW Electrolyser H2 Prod.'!V737</f>
        <v>-8684569156.2906113</v>
      </c>
      <c r="X68" s="1949">
        <f>'2.54 GW Electrolyser H2 Prod.'!W737</f>
        <v>-8994845576.7787781</v>
      </c>
      <c r="Y68" s="1949">
        <f>'2.54 GW Electrolyser H2 Prod.'!X737</f>
        <v>-9287560467.1849632</v>
      </c>
      <c r="Z68" s="1949">
        <f>'2.54 GW Electrolyser H2 Prod.'!Y737</f>
        <v>-9563506896.7076302</v>
      </c>
      <c r="AA68" s="1949">
        <f>'2.54 GW Electrolyser H2 Prod.'!Z737</f>
        <v>-9823480428.5846138</v>
      </c>
      <c r="AB68" s="1949">
        <f>'2.54 GW Electrolyser H2 Prod.'!AA737</f>
        <v>-10068269148.865093</v>
      </c>
      <c r="AC68" s="1949">
        <f>'2.54 GW Electrolyser H2 Prod.'!AB737</f>
        <v>-10298646414.473972</v>
      </c>
      <c r="AD68" s="1949">
        <f>'2.54 GW Electrolyser H2 Prod.'!AC737</f>
        <v>-10515365642.923326</v>
      </c>
      <c r="AE68" s="1949">
        <f>'2.54 GW Electrolyser H2 Prod.'!AD737</f>
        <v>-10719156646.260767</v>
      </c>
      <c r="AF68" s="1949">
        <f>'2.54 GW Electrolyser H2 Prod.'!AE737</f>
        <v>-10910723139.450825</v>
      </c>
      <c r="AG68" s="1949">
        <f>'2.54 GW Electrolyser H2 Prod.'!AF737</f>
        <v>-11090741145.168058</v>
      </c>
      <c r="AH68" s="1949">
        <f>'2.54 GW Electrolyser H2 Prod.'!AG737</f>
        <v>-11259858083.940434</v>
      </c>
      <c r="AI68" s="1949">
        <f>'2.54 GW Electrolyser H2 Prod.'!AH737</f>
        <v>-11418692388.060808</v>
      </c>
      <c r="AJ68" s="1949">
        <f>'2.54 GW Electrolyser H2 Prod.'!AI737</f>
        <v>-11567833514.670818</v>
      </c>
      <c r="AK68" s="1949">
        <f>'2.54 GW Electrolyser H2 Prod.'!AJ737</f>
        <v>-11707842261.358341</v>
      </c>
      <c r="AL68" s="1949">
        <f>'2.54 GW Electrolyser H2 Prod.'!AK737</f>
        <v>-11839251308.90983</v>
      </c>
      <c r="AM68" s="1949">
        <f>'2.54 GW Electrolyser H2 Prod.'!AL737</f>
        <v>-11962565932.236546</v>
      </c>
      <c r="AN68" s="1949">
        <f>'2.54 GW Electrolyser H2 Prod.'!AM737</f>
        <v>-12078264833.181694</v>
      </c>
      <c r="AO68" s="1949">
        <f>'2.54 GW Electrolyser H2 Prod.'!AN737</f>
        <v>-12186801058.812012</v>
      </c>
      <c r="AP68" s="1949">
        <f>'2.54 GW Electrolyser H2 Prod.'!AO737</f>
        <v>-12288602976.56245</v>
      </c>
      <c r="AQ68" s="1949">
        <f>'2.54 GW Electrolyser H2 Prod.'!AP737</f>
        <v>-12384075283.727783</v>
      </c>
      <c r="AR68" s="1949">
        <f>'2.54 GW Electrolyser H2 Prod.'!AQ737</f>
        <v>-12473600033.648438</v>
      </c>
      <c r="AS68" s="1949">
        <f>'2.54 GW Electrolyser H2 Prod.'!AR737</f>
        <v>-12557537664.798716</v>
      </c>
      <c r="AT68" s="1949">
        <f>'2.54 GW Electrolyser H2 Prod.'!AS737</f>
        <v>-12636228022.066719</v>
      </c>
      <c r="AU68" s="1949">
        <f>'2.54 GW Electrolyser H2 Prod.'!AT737</f>
        <v>-12709991361.98044</v>
      </c>
      <c r="AV68" s="1949">
        <f>'2.54 GW Electrolyser H2 Prod.'!AU737</f>
        <v>-12779129335.61042</v>
      </c>
      <c r="AW68" s="1949">
        <f>'2.54 GW Electrolyser H2 Prod.'!AV737</f>
        <v>-12843925944.4652</v>
      </c>
      <c r="AX68" s="1949">
        <f>'2.54 GW Electrolyser H2 Prod.'!AW737</f>
        <v>-12904648465.96867</v>
      </c>
      <c r="AY68" s="1949">
        <f>'2.54 GW Electrolyser H2 Prod.'!AX737</f>
        <v>-12961548346.130112</v>
      </c>
      <c r="AZ68" s="1949">
        <f>'2.54 GW Electrolyser H2 Prod.'!AY737</f>
        <v>-13014862057.836294</v>
      </c>
      <c r="BA68" s="1949">
        <f>'2.54 GW Electrolyser H2 Prod.'!AZ737</f>
        <v>-13064811923.849493</v>
      </c>
      <c r="BB68" s="1949">
        <f>'2.54 GW Electrolyser H2 Prod.'!BA737</f>
        <v>-13111606904.116478</v>
      </c>
      <c r="BC68" s="1949">
        <f>'2.54 GW Electrolyser H2 Prod.'!BB737</f>
        <v>-13155443347.406704</v>
      </c>
      <c r="BD68" s="1949">
        <f>'2.54 GW Electrolyser H2 Prod.'!BC737</f>
        <v>-13196505707.622681</v>
      </c>
      <c r="BE68" s="1949">
        <f>'2.54 GW Electrolyser H2 Prod.'!BD737</f>
        <v>-13234967225.37879</v>
      </c>
      <c r="BF68" s="1949">
        <f>'2.54 GW Electrolyser H2 Prod.'!BE737</f>
        <v>-13270990575.639364</v>
      </c>
      <c r="BG68" s="1949">
        <f>'2.54 GW Electrolyser H2 Prod.'!BF737</f>
        <v>-13304728482.353775</v>
      </c>
      <c r="BH68" s="1949">
        <f>'2.54 GW Electrolyser H2 Prod.'!BG737</f>
        <v>-13336324301.134401</v>
      </c>
      <c r="BI68" s="1949">
        <f>'2.54 GW Electrolyser H2 Prod.'!BH737</f>
        <v>-13365912571.099756</v>
      </c>
      <c r="BJ68" s="1949">
        <f>'2.54 GW Electrolyser H2 Prod.'!BI737</f>
        <v>-13393619537.055939</v>
      </c>
      <c r="BK68" s="1949">
        <f>'2.54 GW Electrolyser H2 Prod.'!BJ737</f>
        <v>-13419563643.219542</v>
      </c>
      <c r="BL68" s="1949">
        <f>'2.54 GW Electrolyser H2 Prod.'!BK737</f>
        <v>-13443855999.698538</v>
      </c>
      <c r="BM68" s="1949">
        <f>'2.54 GW Electrolyser H2 Prod.'!BL737</f>
        <v>-13466600822.947538</v>
      </c>
      <c r="BN68" s="1949">
        <f>'2.54 GW Electrolyser H2 Prod.'!BM737</f>
        <v>-13487895851.403053</v>
      </c>
      <c r="BO68" s="1958">
        <f>'2.54 GW Electrolyser H2 Prod.'!BN737</f>
        <v>-13507832737.48521</v>
      </c>
    </row>
    <row r="69" spans="1:67" x14ac:dyDescent="0.2">
      <c r="A69" s="4305"/>
      <c r="B69" s="4338"/>
      <c r="C69" s="4339"/>
      <c r="D69" s="4320"/>
      <c r="E69" s="1943" t="str">
        <f t="shared" si="12"/>
        <v>Low Price Range</v>
      </c>
      <c r="F69" s="833">
        <f t="shared" si="12"/>
        <v>0.85</v>
      </c>
      <c r="G69" s="1917">
        <f>'2.54 GW Electrolyser H2 Prod.'!F738</f>
        <v>-11874307524.790659</v>
      </c>
      <c r="H69" s="1925">
        <f>'2.54 GW Electrolyser H2 Prod.'!G738</f>
        <v>-2008791127.2423897</v>
      </c>
      <c r="I69" s="1925">
        <f>'2.54 GW Electrolyser H2 Prod.'!H738</f>
        <v>-2379100044.3849945</v>
      </c>
      <c r="J69" s="1925">
        <f>'2.54 GW Electrolyser H2 Prod.'!I738</f>
        <v>-2802935311.6836438</v>
      </c>
      <c r="K69" s="1925">
        <f>'2.54 GW Electrolyser H2 Prod.'!J738</f>
        <v>-3246610783.0690117</v>
      </c>
      <c r="L69" s="1925">
        <f>'2.54 GW Electrolyser H2 Prod.'!K738</f>
        <v>-3693769561.9599304</v>
      </c>
      <c r="M69" s="1925">
        <f>'2.54 GW Electrolyser H2 Prod.'!L738</f>
        <v>-4135371745.2622967</v>
      </c>
      <c r="N69" s="1925">
        <f>'2.54 GW Electrolyser H2 Prod.'!M738</f>
        <v>-4566105236.414114</v>
      </c>
      <c r="O69" s="1925">
        <f>'2.54 GW Electrolyser H2 Prod.'!N738</f>
        <v>-4982782758.8366604</v>
      </c>
      <c r="P69" s="1925">
        <f>'2.54 GW Electrolyser H2 Prod.'!O738</f>
        <v>-5383519847.3415766</v>
      </c>
      <c r="Q69" s="1925">
        <f>'2.54 GW Electrolyser H2 Prod.'!P738</f>
        <v>-5767271203.2466364</v>
      </c>
      <c r="R69" s="1925">
        <f>'2.54 GW Electrolyser H2 Prod.'!Q738</f>
        <v>-6133550415.4780016</v>
      </c>
      <c r="S69" s="1925">
        <f>'2.54 GW Electrolyser H2 Prod.'!R738</f>
        <v>-6482251452.4270306</v>
      </c>
      <c r="T69" s="1925">
        <f>'2.54 GW Electrolyser H2 Prod.'!S738</f>
        <v>-6813530312.3649302</v>
      </c>
      <c r="U69" s="1925">
        <f>'2.54 GW Electrolyser H2 Prod.'!T738</f>
        <v>-7127724064.5331373</v>
      </c>
      <c r="V69" s="1925">
        <f>'2.54 GW Electrolyser H2 Prod.'!U738</f>
        <v>-7425294096.0092478</v>
      </c>
      <c r="W69" s="1925">
        <f>'2.54 GW Electrolyser H2 Prod.'!V738</f>
        <v>-7706785563.2049818</v>
      </c>
      <c r="X69" s="1925">
        <f>'2.54 GW Electrolyser H2 Prod.'!W738</f>
        <v>-7972797998.4233284</v>
      </c>
      <c r="Y69" s="1925">
        <f>'2.54 GW Electrolyser H2 Prod.'!X738</f>
        <v>-8223963776.8254662</v>
      </c>
      <c r="Z69" s="1925">
        <f>'2.54 GW Electrolyser H2 Prod.'!Y738</f>
        <v>-8460932231.9632397</v>
      </c>
      <c r="AA69" s="1925">
        <f>'2.54 GW Electrolyser H2 Prod.'!Z738</f>
        <v>-8684357897.9016228</v>
      </c>
      <c r="AB69" s="1925">
        <f>'2.54 GW Electrolyser H2 Prod.'!AA738</f>
        <v>-8894891807.9635353</v>
      </c>
      <c r="AC69" s="1925">
        <f>'2.54 GW Electrolyser H2 Prod.'!AB738</f>
        <v>-9093175083.681818</v>
      </c>
      <c r="AD69" s="1925">
        <f>'2.54 GW Electrolyser H2 Prod.'!AC738</f>
        <v>-9279834255.9000759</v>
      </c>
      <c r="AE69" s="1925">
        <f>'2.54 GW Electrolyser H2 Prod.'!AD738</f>
        <v>-9455477905.7886887</v>
      </c>
      <c r="AF69" s="1925">
        <f>'2.54 GW Electrolyser H2 Prod.'!AE738</f>
        <v>-9620694317.3931942</v>
      </c>
      <c r="AG69" s="1925">
        <f>'2.54 GW Electrolyser H2 Prod.'!AF738</f>
        <v>-9776049908.4545918</v>
      </c>
      <c r="AH69" s="1925">
        <f>'2.54 GW Electrolyser H2 Prod.'!AG738</f>
        <v>-9922088261.3512821</v>
      </c>
      <c r="AI69" s="1925">
        <f>'2.54 GW Electrolyser H2 Prod.'!AH738</f>
        <v>-10059329616.956192</v>
      </c>
      <c r="AJ69" s="1925">
        <f>'2.54 GW Electrolyser H2 Prod.'!AI738</f>
        <v>-10188270724.971363</v>
      </c>
      <c r="AK69" s="1925">
        <f>'2.54 GW Electrolyser H2 Prod.'!AJ738</f>
        <v>-10309384967.664059</v>
      </c>
      <c r="AL69" s="1925">
        <f>'2.54 GW Electrolyser H2 Prod.'!AK738</f>
        <v>-10423122691.832041</v>
      </c>
      <c r="AM69" s="1925">
        <f>'2.54 GW Electrolyser H2 Prod.'!AL738</f>
        <v>-10529911697.661749</v>
      </c>
      <c r="AN69" s="1925">
        <f>'2.54 GW Electrolyser H2 Prod.'!AM738</f>
        <v>-10630157843.916471</v>
      </c>
      <c r="AO69" s="1925">
        <f>'2.54 GW Electrolyser H2 Prod.'!AN738</f>
        <v>-10724245737.337025</v>
      </c>
      <c r="AP69" s="1925">
        <f>'2.54 GW Electrolyser H2 Prod.'!AO738</f>
        <v>-10812539480.797653</v>
      </c>
      <c r="AQ69" s="1925">
        <f>'2.54 GW Electrolyser H2 Prod.'!AP738</f>
        <v>-10895383460.04023</v>
      </c>
      <c r="AR69" s="1925">
        <f>'2.54 GW Electrolyser H2 Prod.'!AQ738</f>
        <v>-10973103153.015661</v>
      </c>
      <c r="AS69" s="1925">
        <f>'2.54 GW Electrolyser H2 Prod.'!AR738</f>
        <v>-11046005949.224739</v>
      </c>
      <c r="AT69" s="1925">
        <f>'2.54 GW Electrolyser H2 Prod.'!AS738</f>
        <v>-11114381969.149439</v>
      </c>
      <c r="AU69" s="1925">
        <f>'2.54 GW Electrolyser H2 Prod.'!AT738</f>
        <v>-11178504876.037037</v>
      </c>
      <c r="AV69" s="1925">
        <f>'2.54 GW Electrolyser H2 Prod.'!AU738</f>
        <v>-11238632674.05023</v>
      </c>
      <c r="AW69" s="1925">
        <f>'2.54 GW Electrolyser H2 Prod.'!AV738</f>
        <v>-11295008488.210274</v>
      </c>
      <c r="AX69" s="1925">
        <f>'2.54 GW Electrolyser H2 Prod.'!AW738</f>
        <v>-11347861322.70273</v>
      </c>
      <c r="AY69" s="1925">
        <f>'2.54 GW Electrolyser H2 Prod.'!AX738</f>
        <v>-11397406795.038929</v>
      </c>
      <c r="AZ69" s="1925">
        <f>'2.54 GW Electrolyser H2 Prod.'!AY738</f>
        <v>-11443847844.312151</v>
      </c>
      <c r="BA69" s="1925">
        <f>'2.54 GW Electrolyser H2 Prod.'!AZ738</f>
        <v>-11487375412.389078</v>
      </c>
      <c r="BB69" s="1925">
        <f>'2.54 GW Electrolyser H2 Prod.'!BA738</f>
        <v>-11528169097.36097</v>
      </c>
      <c r="BC69" s="1925">
        <f>'2.54 GW Electrolyser H2 Prod.'!BB738</f>
        <v>-11566397778.966703</v>
      </c>
      <c r="BD69" s="1925">
        <f>'2.54 GW Electrolyser H2 Prod.'!BC738</f>
        <v>-11602220216.008997</v>
      </c>
      <c r="BE69" s="1925">
        <f>'2.54 GW Electrolyser H2 Prod.'!BD738</f>
        <v>-11635785616.0298</v>
      </c>
      <c r="BF69" s="1925">
        <f>'2.54 GW Electrolyser H2 Prod.'!BE738</f>
        <v>-11667234177.702667</v>
      </c>
      <c r="BG69" s="1925">
        <f>'2.54 GW Electrolyser H2 Prod.'!BF738</f>
        <v>-11696697606.548544</v>
      </c>
      <c r="BH69" s="1925">
        <f>'2.54 GW Electrolyser H2 Prod.'!BG738</f>
        <v>-11724299604.694302</v>
      </c>
      <c r="BI69" s="1925">
        <f>'2.54 GW Electrolyser H2 Prod.'!BH738</f>
        <v>-11750156335.47736</v>
      </c>
      <c r="BJ69" s="1925">
        <f>'2.54 GW Electrolyser H2 Prod.'!BI738</f>
        <v>-11774376863.759666</v>
      </c>
      <c r="BK69" s="1925">
        <f>'2.54 GW Electrolyser H2 Prod.'!BJ738</f>
        <v>-11797063572.855061</v>
      </c>
      <c r="BL69" s="1925">
        <f>'2.54 GW Electrolyser H2 Prod.'!BK738</f>
        <v>-11818312558.99864</v>
      </c>
      <c r="BM69" s="1925">
        <f>'2.54 GW Electrolyser H2 Prod.'!BL738</f>
        <v>-11838214004.298828</v>
      </c>
      <c r="BN69" s="1925">
        <f>'2.54 GW Electrolyser H2 Prod.'!BM738</f>
        <v>-11856852529.114225</v>
      </c>
      <c r="BO69" s="1926">
        <f>'2.54 GW Electrolyser H2 Prod.'!BN738</f>
        <v>-11874307524.790659</v>
      </c>
    </row>
    <row r="70" spans="1:67" x14ac:dyDescent="0.2">
      <c r="A70" s="4305"/>
      <c r="B70" s="4338"/>
      <c r="C70" s="4339"/>
      <c r="D70" s="4320"/>
      <c r="E70" s="1943" t="str">
        <f t="shared" si="12"/>
        <v>Low Price Range</v>
      </c>
      <c r="F70" s="833">
        <f t="shared" si="12"/>
        <v>0.9</v>
      </c>
      <c r="G70" s="1917">
        <f>'2.54 GW Electrolyser H2 Prod.'!F739</f>
        <v>-9961783115.8196087</v>
      </c>
      <c r="H70" s="1925">
        <f>'2.54 GW Electrolyser H2 Prod.'!G739</f>
        <v>-2008791127.2423897</v>
      </c>
      <c r="I70" s="1925">
        <f>'2.54 GW Electrolyser H2 Prod.'!H739</f>
        <v>-2325192101.3686142</v>
      </c>
      <c r="J70" s="1925">
        <f>'2.54 GW Electrolyser H2 Prod.'!I739</f>
        <v>-2675163560.1610594</v>
      </c>
      <c r="K70" s="1925">
        <f>'2.54 GW Electrolyser H2 Prod.'!J739</f>
        <v>-3036408970.3640985</v>
      </c>
      <c r="L70" s="1925">
        <f>'2.54 GW Electrolyser H2 Prod.'!K739</f>
        <v>-3397872310.1326756</v>
      </c>
      <c r="M70" s="1925">
        <f>'2.54 GW Electrolyser H2 Prod.'!L739</f>
        <v>-3753367910.8897691</v>
      </c>
      <c r="N70" s="1925">
        <f>'2.54 GW Electrolyser H2 Prod.'!M739</f>
        <v>-4099239786.412241</v>
      </c>
      <c r="O70" s="1925">
        <f>'2.54 GW Electrolyser H2 Prod.'!N739</f>
        <v>-4433295876.5681353</v>
      </c>
      <c r="P70" s="1925">
        <f>'2.54 GW Electrolyser H2 Prod.'!O739</f>
        <v>-4754252714.9732027</v>
      </c>
      <c r="Q70" s="1925">
        <f>'2.54 GW Electrolyser H2 Prod.'!P739</f>
        <v>-5061417886.244566</v>
      </c>
      <c r="R70" s="1925">
        <f>'2.54 GW Electrolyser H2 Prod.'!Q739</f>
        <v>-5354495767.9754524</v>
      </c>
      <c r="S70" s="1925">
        <f>'2.54 GW Electrolyser H2 Prod.'!R739</f>
        <v>-5633462504.1736937</v>
      </c>
      <c r="T70" s="1925">
        <f>'2.54 GW Electrolyser H2 Prod.'!S739</f>
        <v>-5898482338.0327072</v>
      </c>
      <c r="U70" s="1925">
        <f>'2.54 GW Electrolyser H2 Prod.'!T739</f>
        <v>-6149849900.2998056</v>
      </c>
      <c r="V70" s="1925">
        <f>'2.54 GW Electrolyser H2 Prod.'!U739</f>
        <v>-6387949450.2929173</v>
      </c>
      <c r="W70" s="1925">
        <f>'2.54 GW Electrolyser H2 Prod.'!V739</f>
        <v>-6613225559.2402773</v>
      </c>
      <c r="X70" s="1925">
        <f>'2.54 GW Electrolyser H2 Prod.'!W739</f>
        <v>-6826161730.4067326</v>
      </c>
      <c r="Y70" s="1925">
        <f>'2.54 GW Electrolyser H2 Prod.'!X739</f>
        <v>-7027264651.5197515</v>
      </c>
      <c r="Z70" s="1925">
        <f>'2.54 GW Electrolyser H2 Prod.'!Y739</f>
        <v>-7217052521.3765221</v>
      </c>
      <c r="AA70" s="1925">
        <f>'2.54 GW Electrolyser H2 Prod.'!Z739</f>
        <v>-7396046371.2627449</v>
      </c>
      <c r="AB70" s="1925">
        <f>'2.54 GW Electrolyser H2 Prod.'!AA739</f>
        <v>-7564763617.5219002</v>
      </c>
      <c r="AC70" s="1925">
        <f>'2.54 GW Electrolyser H2 Prod.'!AB739</f>
        <v>-7723713294.9410315</v>
      </c>
      <c r="AD70" s="1925">
        <f>'2.54 GW Electrolyser H2 Prod.'!AC739</f>
        <v>-7873392567.9119902</v>
      </c>
      <c r="AE70" s="1925">
        <f>'2.54 GW Electrolyser H2 Prod.'!AD739</f>
        <v>-8014284219.9995604</v>
      </c>
      <c r="AF70" s="1925">
        <f>'2.54 GW Electrolyser H2 Prod.'!AE739</f>
        <v>-8146854896.7829466</v>
      </c>
      <c r="AG70" s="1925">
        <f>'2.54 GW Electrolyser H2 Prod.'!AF739</f>
        <v>-8271553930.8190174</v>
      </c>
      <c r="AH70" s="1925">
        <f>'2.54 GW Electrolyser H2 Prod.'!AG739</f>
        <v>-8388812617.3781519</v>
      </c>
      <c r="AI70" s="1925">
        <f>'2.54 GW Electrolyser H2 Prod.'!AH739</f>
        <v>-8499043839.3196898</v>
      </c>
      <c r="AJ70" s="1925">
        <f>'2.54 GW Electrolyser H2 Prod.'!AI739</f>
        <v>-8602641961.91119</v>
      </c>
      <c r="AK70" s="1925">
        <f>'2.54 GW Electrolyser H2 Prod.'!AJ739</f>
        <v>-8699982935.5098248</v>
      </c>
      <c r="AL70" s="1925">
        <f>'2.54 GW Electrolyser H2 Prod.'!AK739</f>
        <v>-8791424557.1982574</v>
      </c>
      <c r="AM70" s="1925">
        <f>'2.54 GW Electrolyser H2 Prod.'!AL739</f>
        <v>-8877306852.6922989</v>
      </c>
      <c r="AN70" s="1925">
        <f>'2.54 GW Electrolyser H2 Prod.'!AM739</f>
        <v>-8957952547.8326759</v>
      </c>
      <c r="AO70" s="1925">
        <f>'2.54 GW Electrolyser H2 Prod.'!AN739</f>
        <v>-9033667605.2662582</v>
      </c>
      <c r="AP70" s="1925">
        <f>'2.54 GW Electrolyser H2 Prod.'!AO739</f>
        <v>-9104741806.9045925</v>
      </c>
      <c r="AQ70" s="1925">
        <f>'2.54 GW Electrolyser H2 Prod.'!AP739</f>
        <v>-9171449366.7132702</v>
      </c>
      <c r="AR70" s="1925">
        <f>'2.54 GW Electrolyser H2 Prod.'!AQ739</f>
        <v>-9234049561.5563087</v>
      </c>
      <c r="AS70" s="1925">
        <f>'2.54 GW Electrolyser H2 Prod.'!AR739</f>
        <v>-9292787370.3648014</v>
      </c>
      <c r="AT70" s="1925">
        <f>'2.54 GW Electrolyser H2 Prod.'!AS739</f>
        <v>-9347894113.9486961</v>
      </c>
      <c r="AU70" s="1925">
        <f>'2.54 GW Electrolyser H2 Prod.'!AT739</f>
        <v>-9399588089.425827</v>
      </c>
      <c r="AV70" s="1925">
        <f>'2.54 GW Electrolyser H2 Prod.'!AU739</f>
        <v>-9448075194.5817318</v>
      </c>
      <c r="AW70" s="1925">
        <f>'2.54 GW Electrolyser H2 Prod.'!AV739</f>
        <v>-9493549538.5593433</v>
      </c>
      <c r="AX70" s="1925">
        <f>'2.54 GW Electrolyser H2 Prod.'!AW739</f>
        <v>-9536194036.1582127</v>
      </c>
      <c r="AY70" s="1925">
        <f>'2.54 GW Electrolyser H2 Prod.'!AX739</f>
        <v>-9576180983.7372589</v>
      </c>
      <c r="AZ70" s="1925">
        <f>'2.54 GW Electrolyser H2 Prod.'!AY739</f>
        <v>-9613672615.2942162</v>
      </c>
      <c r="BA70" s="1925">
        <f>'2.54 GW Electrolyser H2 Prod.'!AZ739</f>
        <v>-9648821637.7639503</v>
      </c>
      <c r="BB70" s="1925">
        <f>'2.54 GW Electrolyser H2 Prod.'!BA739</f>
        <v>-9681771744.9565582</v>
      </c>
      <c r="BC70" s="1925">
        <f>'2.54 GW Electrolyser H2 Prod.'!BB739</f>
        <v>-9712658109.8611183</v>
      </c>
      <c r="BD70" s="1925">
        <f>'2.54 GW Electrolyser H2 Prod.'!BC739</f>
        <v>-9741607855.2851849</v>
      </c>
      <c r="BE70" s="1925">
        <f>'2.54 GW Electrolyser H2 Prod.'!BD739</f>
        <v>-9768740502.9945602</v>
      </c>
      <c r="BF70" s="1925">
        <f>'2.54 GW Electrolyser H2 Prod.'!BE739</f>
        <v>-9794168401.6712494</v>
      </c>
      <c r="BG70" s="1925">
        <f>'2.54 GW Electrolyser H2 Prod.'!BF739</f>
        <v>-9817997134.1271324</v>
      </c>
      <c r="BH70" s="1925">
        <f>'2.54 GW Electrolyser H2 Prod.'!BG739</f>
        <v>-9840325904.3027515</v>
      </c>
      <c r="BI70" s="1925">
        <f>'2.54 GW Electrolyser H2 Prod.'!BH739</f>
        <v>-9861247904.6495838</v>
      </c>
      <c r="BJ70" s="1925">
        <f>'2.54 GW Electrolyser H2 Prod.'!BI739</f>
        <v>-9880850664.544445</v>
      </c>
      <c r="BK70" s="1925">
        <f>'2.54 GW Electrolyser H2 Prod.'!BJ739</f>
        <v>-9899216380.4194202</v>
      </c>
      <c r="BL70" s="1925">
        <f>'2.54 GW Electrolyser H2 Prod.'!BK739</f>
        <v>-9916422228.3130455</v>
      </c>
      <c r="BM70" s="1925">
        <f>'2.54 GW Electrolyser H2 Prod.'!BL739</f>
        <v>-9932540659.5603943</v>
      </c>
      <c r="BN70" s="1925">
        <f>'2.54 GW Electrolyser H2 Prod.'!BM739</f>
        <v>-9947639680.3433857</v>
      </c>
      <c r="BO70" s="1926">
        <f>'2.54 GW Electrolyser H2 Prod.'!BN739</f>
        <v>-9961783115.8196087</v>
      </c>
    </row>
    <row r="71" spans="1:67" ht="14.25" customHeight="1" x14ac:dyDescent="0.2">
      <c r="A71" s="4305"/>
      <c r="B71" s="4338"/>
      <c r="C71" s="4339"/>
      <c r="D71" s="4320"/>
      <c r="E71" s="1943" t="str">
        <f t="shared" si="12"/>
        <v>High Price Range</v>
      </c>
      <c r="F71" s="39">
        <f t="shared" si="12"/>
        <v>0.8</v>
      </c>
      <c r="G71" s="1926">
        <f>'2.54 GW Electrolyser H2 Prod.'!F741</f>
        <v>5663511461.4975071</v>
      </c>
      <c r="H71" s="1925">
        <f>'2.54 GW Electrolyser H2 Prod.'!G741</f>
        <v>446069358.39305568</v>
      </c>
      <c r="I71" s="1925">
        <f>'2.54 GW Electrolyser H2 Prod.'!H741</f>
        <v>1857605338.4923961</v>
      </c>
      <c r="J71" s="1925">
        <f>'2.54 GW Electrolyser H2 Prod.'!I741</f>
        <v>2868398442.5894165</v>
      </c>
      <c r="K71" s="1925">
        <f>'2.54 GW Electrolyser H2 Prod.'!J741</f>
        <v>3630216961.454464</v>
      </c>
      <c r="L71" s="1925">
        <f>'2.54 GW Electrolyser H2 Prod.'!K741</f>
        <v>4220119981.1892452</v>
      </c>
      <c r="M71" s="1925">
        <f>'2.54 GW Electrolyser H2 Prod.'!L741</f>
        <v>4684099856.5096273</v>
      </c>
      <c r="N71" s="1925">
        <f>'2.54 GW Electrolyser H2 Prod.'!M741</f>
        <v>5052351171.3753176</v>
      </c>
      <c r="O71" s="1925">
        <f>'2.54 GW Electrolyser H2 Prod.'!N741</f>
        <v>5345974313.1965561</v>
      </c>
      <c r="P71" s="1925">
        <f>'2.54 GW Electrolyser H2 Prod.'!O741</f>
        <v>5580373142.9521704</v>
      </c>
      <c r="Q71" s="1925">
        <f>'2.54 GW Electrolyser H2 Prod.'!P741</f>
        <v>5767158445.1879292</v>
      </c>
      <c r="R71" s="1925">
        <f>'2.54 GW Electrolyser H2 Prod.'!Q741</f>
        <v>5915296283.2516928</v>
      </c>
      <c r="S71" s="1925">
        <f>'2.54 GW Electrolyser H2 Prod.'!R741</f>
        <v>6031841500.2116652</v>
      </c>
      <c r="T71" s="1925">
        <f>'2.54 GW Electrolyser H2 Prod.'!S741</f>
        <v>6122427941.3256073</v>
      </c>
      <c r="U71" s="1925">
        <f>'2.54 GW Electrolyser H2 Prod.'!T741</f>
        <v>6191608345.2028008</v>
      </c>
      <c r="V71" s="1925">
        <f>'2.54 GW Electrolyser H2 Prod.'!U741</f>
        <v>6243097258.0371618</v>
      </c>
      <c r="W71" s="1925">
        <f>'2.54 GW Electrolyser H2 Prod.'!V741</f>
        <v>6279949100.1296625</v>
      </c>
      <c r="X71" s="1925">
        <f>'2.54 GW Electrolyser H2 Prod.'!W741</f>
        <v>6304691527.950202</v>
      </c>
      <c r="Y71" s="1925">
        <f>'2.54 GW Electrolyser H2 Prod.'!X741</f>
        <v>6319427162.3805628</v>
      </c>
      <c r="Z71" s="1925">
        <f>'2.54 GW Electrolyser H2 Prod.'!Y741</f>
        <v>6325912420.2509279</v>
      </c>
      <c r="AA71" s="1925">
        <f>'2.54 GW Electrolyser H2 Prod.'!Z741</f>
        <v>6325619442.8907242</v>
      </c>
      <c r="AB71" s="1925">
        <f>'2.54 GW Electrolyser H2 Prod.'!AA741</f>
        <v>6319785328.274785</v>
      </c>
      <c r="AC71" s="1925">
        <f>'2.54 GW Electrolyser H2 Prod.'!AB741</f>
        <v>6309451679.3399506</v>
      </c>
      <c r="AD71" s="1925">
        <f>'2.54 GW Electrolyser H2 Prod.'!AC741</f>
        <v>6295496665.1698532</v>
      </c>
      <c r="AE71" s="1925">
        <f>'2.54 GW Electrolyser H2 Prod.'!AD741</f>
        <v>6278661222.8980885</v>
      </c>
      <c r="AF71" s="1925">
        <f>'2.54 GW Electrolyser H2 Prod.'!AE741</f>
        <v>6259570624.3003683</v>
      </c>
      <c r="AG71" s="1925">
        <f>'2.54 GW Electrolyser H2 Prod.'!AF741</f>
        <v>6238752339.5411386</v>
      </c>
      <c r="AH71" s="1925">
        <f>'2.54 GW Electrolyser H2 Prod.'!AG741</f>
        <v>6216650916.9746456</v>
      </c>
      <c r="AI71" s="1925">
        <f>'2.54 GW Electrolyser H2 Prod.'!AH741</f>
        <v>6193640439.2869778</v>
      </c>
      <c r="AJ71" s="1925">
        <f>'2.54 GW Electrolyser H2 Prod.'!AI741</f>
        <v>6170034996.9838095</v>
      </c>
      <c r="AK71" s="1925">
        <f>'2.54 GW Electrolyser H2 Prod.'!AJ741</f>
        <v>6146097529.4901228</v>
      </c>
      <c r="AL71" s="1925">
        <f>'2.54 GW Electrolyser H2 Prod.'!AK741</f>
        <v>6122047314.3696432</v>
      </c>
      <c r="AM71" s="1925">
        <f>'2.54 GW Electrolyser H2 Prod.'!AL741</f>
        <v>6098066331.0165825</v>
      </c>
      <c r="AN71" s="1925">
        <f>'2.54 GW Electrolyser H2 Prod.'!AM741</f>
        <v>6074304682.7495804</v>
      </c>
      <c r="AO71" s="1925">
        <f>'2.54 GW Electrolyser H2 Prod.'!AN741</f>
        <v>6050885227.7266722</v>
      </c>
      <c r="AP71" s="1925">
        <f>'2.54 GW Electrolyser H2 Prod.'!AO741</f>
        <v>6027907542.4226179</v>
      </c>
      <c r="AQ71" s="1925">
        <f>'2.54 GW Electrolyser H2 Prod.'!AP741</f>
        <v>6005451320.0188398</v>
      </c>
      <c r="AR71" s="1925">
        <f>'2.54 GW Electrolyser H2 Prod.'!AQ741</f>
        <v>5983579288.7886572</v>
      </c>
      <c r="AS71" s="1925">
        <f>'2.54 GW Electrolyser H2 Prod.'!AR741</f>
        <v>5962339721.5341797</v>
      </c>
      <c r="AT71" s="1925">
        <f>'2.54 GW Electrolyser H2 Prod.'!AS741</f>
        <v>5941768595.6713715</v>
      </c>
      <c r="AU71" s="1925">
        <f>'2.54 GW Electrolyser H2 Prod.'!AT741</f>
        <v>5921891454.145668</v>
      </c>
      <c r="AV71" s="1925">
        <f>'2.54 GW Electrolyser H2 Prod.'!AU741</f>
        <v>5902725009.587821</v>
      </c>
      <c r="AW71" s="1925">
        <f>'2.54 GW Electrolyser H2 Prod.'!AV741</f>
        <v>5884278527.6716042</v>
      </c>
      <c r="AX71" s="1925">
        <f>'2.54 GW Electrolyser H2 Prod.'!AW741</f>
        <v>5866555020.2622204</v>
      </c>
      <c r="AY71" s="1925">
        <f>'2.54 GW Electrolyser H2 Prod.'!AX741</f>
        <v>5849552274.4488716</v>
      </c>
      <c r="AZ71" s="1925">
        <f>'2.54 GW Electrolyser H2 Prod.'!AY741</f>
        <v>5833263739.7791376</v>
      </c>
      <c r="BA71" s="1925">
        <f>'2.54 GW Electrolyser H2 Prod.'!AZ741</f>
        <v>5817679292.8298864</v>
      </c>
      <c r="BB71" s="1925">
        <f>'2.54 GW Electrolyser H2 Prod.'!BA741</f>
        <v>5802785895.5572796</v>
      </c>
      <c r="BC71" s="1925">
        <f>'2.54 GW Electrolyser H2 Prod.'!BB741</f>
        <v>5788568161.5841036</v>
      </c>
      <c r="BD71" s="1925">
        <f>'2.54 GW Electrolyser H2 Prod.'!BC741</f>
        <v>5775008842.638751</v>
      </c>
      <c r="BE71" s="1925">
        <f>'2.54 GW Electrolyser H2 Prod.'!BD741</f>
        <v>5762089245.7012701</v>
      </c>
      <c r="BF71" s="1925">
        <f>'2.54 GW Electrolyser H2 Prod.'!BE741</f>
        <v>5749789589.9926672</v>
      </c>
      <c r="BG71" s="1925">
        <f>'2.54 GW Electrolyser H2 Prod.'!BF741</f>
        <v>5738089311.7264872</v>
      </c>
      <c r="BH71" s="1925">
        <f>'2.54 GW Electrolyser H2 Prod.'!BG741</f>
        <v>5726967323.4954948</v>
      </c>
      <c r="BI71" s="1925">
        <f>'2.54 GW Electrolyser H2 Prod.'!BH741</f>
        <v>5716402234.2651711</v>
      </c>
      <c r="BJ71" s="1925">
        <f>'2.54 GW Electrolyser H2 Prod.'!BI741</f>
        <v>5706372535.1680641</v>
      </c>
      <c r="BK71" s="1925">
        <f>'2.54 GW Electrolyser H2 Prod.'!BJ741</f>
        <v>5696856755.6206951</v>
      </c>
      <c r="BL71" s="1925">
        <f>'2.54 GW Electrolyser H2 Prod.'!BK741</f>
        <v>5687833593.7024307</v>
      </c>
      <c r="BM71" s="1925">
        <f>'2.54 GW Electrolyser H2 Prod.'!BL741</f>
        <v>5679282024.230731</v>
      </c>
      <c r="BN71" s="1925">
        <f>'2.54 GW Electrolyser H2 Prod.'!BM741</f>
        <v>5671181387.52847</v>
      </c>
      <c r="BO71" s="1926">
        <f>'2.54 GW Electrolyser H2 Prod.'!BN741</f>
        <v>5663511461.4975071</v>
      </c>
    </row>
    <row r="72" spans="1:67" x14ac:dyDescent="0.2">
      <c r="A72" s="4305"/>
      <c r="B72" s="4338"/>
      <c r="C72" s="4339"/>
      <c r="D72" s="4320"/>
      <c r="E72" s="1943" t="str">
        <f t="shared" si="12"/>
        <v>High Price Range</v>
      </c>
      <c r="F72" s="39">
        <f t="shared" si="12"/>
        <v>0.85</v>
      </c>
      <c r="G72" s="1926">
        <f>'2.54 GW Electrolyser H2 Prod.'!F742</f>
        <v>10773737394.258551</v>
      </c>
      <c r="H72" s="1925">
        <f>'2.54 GW Electrolyser H2 Prod.'!G742</f>
        <v>446069358.39305568</v>
      </c>
      <c r="I72" s="1925">
        <f>'2.54 GW Electrolyser H2 Prod.'!H742</f>
        <v>2026247834.0249207</v>
      </c>
      <c r="J72" s="1925">
        <f>'2.54 GW Electrolyser H2 Prod.'!I742</f>
        <v>3260293253.2410021</v>
      </c>
      <c r="K72" s="1925">
        <f>'2.54 GW Electrolyser H2 Prod.'!J742</f>
        <v>4265245818.1144323</v>
      </c>
      <c r="L72" s="1925">
        <f>'2.54 GW Electrolyser H2 Prod.'!K742</f>
        <v>5103173244.8118649</v>
      </c>
      <c r="M72" s="1925">
        <f>'2.54 GW Electrolyser H2 Prod.'!L742</f>
        <v>5812542157.0926256</v>
      </c>
      <c r="N72" s="1925">
        <f>'2.54 GW Electrolyser H2 Prod.'!M742</f>
        <v>6419492683.4060593</v>
      </c>
      <c r="O72" s="1925">
        <f>'2.54 GW Electrolyser H2 Prod.'!N742</f>
        <v>6942896512.4697952</v>
      </c>
      <c r="P72" s="1925">
        <f>'2.54 GW Electrolyser H2 Prod.'!O742</f>
        <v>7396968953.1269569</v>
      </c>
      <c r="Q72" s="1925">
        <f>'2.54 GW Electrolyser H2 Prod.'!P742</f>
        <v>7792757265.0915794</v>
      </c>
      <c r="R72" s="1925">
        <f>'2.54 GW Electrolyser H2 Prod.'!Q742</f>
        <v>8139052885.9105663</v>
      </c>
      <c r="S72" s="1925">
        <f>'2.54 GW Electrolyser H2 Prod.'!R742</f>
        <v>8442982973.2554817</v>
      </c>
      <c r="T72" s="1925">
        <f>'2.54 GW Electrolyser H2 Prod.'!S742</f>
        <v>8710411590.5149708</v>
      </c>
      <c r="U72" s="1925">
        <f>'2.54 GW Electrolyser H2 Prod.'!T742</f>
        <v>8946221902.3555088</v>
      </c>
      <c r="V72" s="1925">
        <f>'2.54 GW Electrolyser H2 Prod.'!U742</f>
        <v>9154520758.875206</v>
      </c>
      <c r="W72" s="1925">
        <f>'2.54 GW Electrolyser H2 Prod.'!V742</f>
        <v>9338790821.8146553</v>
      </c>
      <c r="X72" s="1925">
        <f>'2.54 GW Electrolyser H2 Prod.'!W742</f>
        <v>9502006144.7306194</v>
      </c>
      <c r="Y72" s="1925">
        <f>'2.54 GW Electrolyser H2 Prod.'!X742</f>
        <v>9646721621.5265846</v>
      </c>
      <c r="Z72" s="1925">
        <f>'2.54 GW Electrolyser H2 Prod.'!Y742</f>
        <v>9775143323.3283024</v>
      </c>
      <c r="AA72" s="1925">
        <f>'2.54 GW Electrolyser H2 Prod.'!Z742</f>
        <v>9889184578.984581</v>
      </c>
      <c r="AB72" s="1925">
        <f>'2.54 GW Electrolyser H2 Prod.'!AA742</f>
        <v>9990511234.3037338</v>
      </c>
      <c r="AC72" s="1925">
        <f>'2.54 GW Electrolyser H2 Prod.'!AB742</f>
        <v>10080578569.785999</v>
      </c>
      <c r="AD72" s="1925">
        <f>'2.54 GW Electrolyser H2 Prod.'!AC742</f>
        <v>10160661699.440462</v>
      </c>
      <c r="AE72" s="1925">
        <f>'2.54 GW Electrolyser H2 Prod.'!AD742</f>
        <v>10231880812.075451</v>
      </c>
      <c r="AF72" s="1925">
        <f>'2.54 GW Electrolyser H2 Prod.'!AE742</f>
        <v>10295222286.887079</v>
      </c>
      <c r="AG72" s="1925">
        <f>'2.54 GW Electrolyser H2 Prod.'!AF742</f>
        <v>10351556475.783812</v>
      </c>
      <c r="AH72" s="1925">
        <f>'2.54 GW Electrolyser H2 Prod.'!AG742</f>
        <v>10401652768.389915</v>
      </c>
      <c r="AI72" s="1925">
        <f>'2.54 GW Electrolyser H2 Prod.'!AH742</f>
        <v>10446192423.75864</v>
      </c>
      <c r="AJ72" s="1925">
        <f>'2.54 GW Electrolyser H2 Prod.'!AI742</f>
        <v>10485779552.995478</v>
      </c>
      <c r="AK72" s="1925">
        <f>'2.54 GW Electrolyser H2 Prod.'!AJ742</f>
        <v>10520950560.565819</v>
      </c>
      <c r="AL72" s="1925">
        <f>'2.54 GW Electrolyser H2 Prod.'!AK742</f>
        <v>10552182292.928503</v>
      </c>
      <c r="AM72" s="1925">
        <f>'2.54 GW Electrolyser H2 Prod.'!AL742</f>
        <v>10579899096.932392</v>
      </c>
      <c r="AN72" s="1925">
        <f>'2.54 GW Electrolyser H2 Prod.'!AM742</f>
        <v>10604478953.980364</v>
      </c>
      <c r="AO72" s="1925">
        <f>'2.54 GW Electrolyser H2 Prod.'!AN742</f>
        <v>10626258826.993351</v>
      </c>
      <c r="AP72" s="1925">
        <f>'2.54 GW Electrolyser H2 Prod.'!AO742</f>
        <v>10645539333.986294</v>
      </c>
      <c r="AQ72" s="1925">
        <f>'2.54 GW Electrolyser H2 Prod.'!AP742</f>
        <v>10662588843.319479</v>
      </c>
      <c r="AR72" s="1925">
        <f>'2.54 GW Electrolyser H2 Prod.'!AQ742</f>
        <v>10677647070.44735</v>
      </c>
      <c r="AS72" s="1925">
        <f>'2.54 GW Electrolyser H2 Prod.'!AR742</f>
        <v>10690928243.516953</v>
      </c>
      <c r="AT72" s="1925">
        <f>'2.54 GW Electrolyser H2 Prod.'!AS742</f>
        <v>10702623894.904593</v>
      </c>
      <c r="AU72" s="1925">
        <f>'2.54 GW Electrolyser H2 Prod.'!AT742</f>
        <v>10712905327.284132</v>
      </c>
      <c r="AV72" s="1925">
        <f>'2.54 GW Electrolyser H2 Prod.'!AU742</f>
        <v>10721925795.752069</v>
      </c>
      <c r="AW72" s="1925">
        <f>'2.54 GW Electrolyser H2 Prod.'!AV742</f>
        <v>10729822441.624203</v>
      </c>
      <c r="AX72" s="1925">
        <f>'2.54 GW Electrolyser H2 Prod.'!AW742</f>
        <v>10736718008.554085</v>
      </c>
      <c r="AY72" s="1925">
        <f>'2.54 GW Electrolyser H2 Prod.'!AX742</f>
        <v>10742722367.434669</v>
      </c>
      <c r="AZ72" s="1925">
        <f>'2.54 GW Electrolyser H2 Prod.'!AY742</f>
        <v>10747933872.996399</v>
      </c>
      <c r="BA72" s="1925">
        <f>'2.54 GW Electrolyser H2 Prod.'!AZ742</f>
        <v>10752440571.997511</v>
      </c>
      <c r="BB72" s="1925">
        <f>'2.54 GW Electrolyser H2 Prod.'!BA742</f>
        <v>10756321280.327206</v>
      </c>
      <c r="BC72" s="1925">
        <f>'2.54 GW Electrolyser H2 Prod.'!BB742</f>
        <v>10759646544.137066</v>
      </c>
      <c r="BD72" s="1925">
        <f>'2.54 GW Electrolyser H2 Prod.'!BC742</f>
        <v>10762479498.22168</v>
      </c>
      <c r="BE72" s="1925">
        <f>'2.54 GW Electrolyser H2 Prod.'!BD742</f>
        <v>10764876633.236898</v>
      </c>
      <c r="BF72" s="1925">
        <f>'2.54 GW Electrolyser H2 Prod.'!BE742</f>
        <v>10766888481.933689</v>
      </c>
      <c r="BG72" s="1925">
        <f>'2.54 GW Electrolyser H2 Prod.'!BF742</f>
        <v>10768560233.363195</v>
      </c>
      <c r="BH72" s="1925">
        <f>'2.54 GW Electrolyser H2 Prod.'!BG742</f>
        <v>10769932282.947155</v>
      </c>
      <c r="BI72" s="1925">
        <f>'2.54 GW Electrolyser H2 Prod.'!BH742</f>
        <v>10771040725.383377</v>
      </c>
      <c r="BJ72" s="1925">
        <f>'2.54 GW Electrolyser H2 Prod.'!BI742</f>
        <v>10771917796.549465</v>
      </c>
      <c r="BK72" s="1925">
        <f>'2.54 GW Electrolyser H2 Prod.'!BJ742</f>
        <v>10772592269.862541</v>
      </c>
      <c r="BL72" s="1925">
        <f>'2.54 GW Electrolyser H2 Prod.'!BK742</f>
        <v>10773089811.934748</v>
      </c>
      <c r="BM72" s="1925">
        <f>'2.54 GW Electrolyser H2 Prod.'!BL742</f>
        <v>10773433301.821625</v>
      </c>
      <c r="BN72" s="1925">
        <f>'2.54 GW Electrolyser H2 Prod.'!BM742</f>
        <v>10773643117.683371</v>
      </c>
      <c r="BO72" s="1926">
        <f>'2.54 GW Electrolyser H2 Prod.'!BN742</f>
        <v>10773737394.258551</v>
      </c>
    </row>
    <row r="73" spans="1:67" x14ac:dyDescent="0.2">
      <c r="A73" s="4305"/>
      <c r="B73" s="4338"/>
      <c r="C73" s="4339"/>
      <c r="D73" s="3723"/>
      <c r="E73" s="1944" t="str">
        <f t="shared" si="12"/>
        <v>High Price Range</v>
      </c>
      <c r="F73" s="334">
        <f t="shared" si="12"/>
        <v>0.9</v>
      </c>
      <c r="G73" s="1936">
        <f>'2.54 GW Electrolyser H2 Prod.'!F743</f>
        <v>16756768299.328419</v>
      </c>
      <c r="H73" s="1948">
        <f>'2.54 GW Electrolyser H2 Prod.'!G743</f>
        <v>446069358.39305568</v>
      </c>
      <c r="I73" s="1948">
        <f>'2.54 GW Electrolyser H2 Prod.'!H743</f>
        <v>2194890329.5574465</v>
      </c>
      <c r="J73" s="1948">
        <f>'2.54 GW Electrolyser H2 Prod.'!I743</f>
        <v>3660007021.3731508</v>
      </c>
      <c r="K73" s="1948">
        <f>'2.54 GW Electrolyser H2 Prod.'!J743</f>
        <v>4922829028.9827433</v>
      </c>
      <c r="L73" s="1948">
        <f>'2.54 GW Electrolyser H2 Prod.'!K743</f>
        <v>6028841118.1752024</v>
      </c>
      <c r="M73" s="1948">
        <f>'2.54 GW Electrolyser H2 Prod.'!L743</f>
        <v>7007580890.2901039</v>
      </c>
      <c r="N73" s="1948">
        <f>'2.54 GW Electrolyser H2 Prod.'!M743</f>
        <v>7880007593.8397255</v>
      </c>
      <c r="O73" s="1948">
        <f>'2.54 GW Electrolyser H2 Prod.'!N743</f>
        <v>8661879539.887373</v>
      </c>
      <c r="P73" s="1948">
        <f>'2.54 GW Electrolyser H2 Prod.'!O743</f>
        <v>9365531907.3274841</v>
      </c>
      <c r="Q73" s="1948">
        <f>'2.54 GW Electrolyser H2 Prod.'!P743</f>
        <v>10000908016.140835</v>
      </c>
      <c r="R73" s="1948">
        <f>'2.54 GW Electrolyser H2 Prod.'!Q743</f>
        <v>10576202451.627096</v>
      </c>
      <c r="S73" s="1948">
        <f>'2.54 GW Electrolyser H2 Prod.'!R743</f>
        <v>11098285298.005224</v>
      </c>
      <c r="T73" s="1948">
        <f>'2.54 GW Electrolyser H2 Prod.'!S743</f>
        <v>11572994825.725401</v>
      </c>
      <c r="U73" s="1948">
        <f>'2.54 GW Electrolyser H2 Prod.'!T743</f>
        <v>12005346961.588121</v>
      </c>
      <c r="V73" s="1948">
        <f>'2.54 GW Electrolyser H2 Prod.'!U743</f>
        <v>12399689837.720411</v>
      </c>
      <c r="W73" s="1948">
        <f>'2.54 GW Electrolyser H2 Prod.'!V743</f>
        <v>12759820780.741671</v>
      </c>
      <c r="X73" s="1948">
        <f>'2.54 GW Electrolyser H2 Prod.'!W743</f>
        <v>13089076822.75045</v>
      </c>
      <c r="Y73" s="1948">
        <f>'2.54 GW Electrolyser H2 Prod.'!X743</f>
        <v>13390406050.9589</v>
      </c>
      <c r="Z73" s="1948">
        <f>'2.54 GW Electrolyser H2 Prod.'!Y743</f>
        <v>13666424770.885683</v>
      </c>
      <c r="AA73" s="1948">
        <f>'2.54 GW Electrolyser H2 Prod.'!Z743</f>
        <v>13919463953.763954</v>
      </c>
      <c r="AB73" s="1948">
        <f>'2.54 GW Electrolyser H2 Prod.'!AA743</f>
        <v>14151607445.043606</v>
      </c>
      <c r="AC73" s="1948">
        <f>'2.54 GW Electrolyser H2 Prod.'!AB743</f>
        <v>14364723737.771887</v>
      </c>
      <c r="AD73" s="1948">
        <f>'2.54 GW Electrolyser H2 Prod.'!AC743</f>
        <v>14560492648.494099</v>
      </c>
      <c r="AE73" s="1948">
        <f>'2.54 GW Electrolyser H2 Prod.'!AD743</f>
        <v>14740427903.982622</v>
      </c>
      <c r="AF73" s="1948">
        <f>'2.54 GW Electrolyser H2 Prod.'!AE743</f>
        <v>14905896410.186522</v>
      </c>
      <c r="AG73" s="1948">
        <f>'2.54 GW Electrolyser H2 Prod.'!AF743</f>
        <v>15058134801.542162</v>
      </c>
      <c r="AH73" s="1948">
        <f>'2.54 GW Electrolyser H2 Prod.'!AG743</f>
        <v>15198263740.177521</v>
      </c>
      <c r="AI73" s="1948">
        <f>'2.54 GW Electrolyser H2 Prod.'!AH743</f>
        <v>15327300337.755192</v>
      </c>
      <c r="AJ73" s="1948">
        <f>'2.54 GW Electrolyser H2 Prod.'!AI743</f>
        <v>15446168998.932392</v>
      </c>
      <c r="AK73" s="1948">
        <f>'2.54 GW Electrolyser H2 Prod.'!AJ743</f>
        <v>15555710928.534954</v>
      </c>
      <c r="AL73" s="1948">
        <f>'2.54 GW Electrolyser H2 Prod.'!AK743</f>
        <v>15656692500.205318</v>
      </c>
      <c r="AM73" s="1948">
        <f>'2.54 GW Electrolyser H2 Prod.'!AL743</f>
        <v>15749812649.376938</v>
      </c>
      <c r="AN73" s="1948">
        <f>'2.54 GW Electrolyser H2 Prod.'!AM743</f>
        <v>15835709425.686363</v>
      </c>
      <c r="AO73" s="1948">
        <f>'2.54 GW Electrolyser H2 Prod.'!AN743</f>
        <v>15914965817.696022</v>
      </c>
      <c r="AP73" s="1948">
        <f>'2.54 GW Electrolyser H2 Prod.'!AO743</f>
        <v>15988114944.828228</v>
      </c>
      <c r="AQ73" s="1948">
        <f>'2.54 GW Electrolyser H2 Prod.'!AP743</f>
        <v>16055644696.775494</v>
      </c>
      <c r="AR73" s="1948">
        <f>'2.54 GW Electrolyser H2 Prod.'!AQ743</f>
        <v>16118001888.649078</v>
      </c>
      <c r="AS73" s="1948">
        <f>'2.54 GW Electrolyser H2 Prod.'!AR743</f>
        <v>16175595990.217834</v>
      </c>
      <c r="AT73" s="1948">
        <f>'2.54 GW Electrolyser H2 Prod.'!AS743</f>
        <v>16228802479.356121</v>
      </c>
      <c r="AU73" s="1948">
        <f>'2.54 GW Electrolyser H2 Prod.'!AT743</f>
        <v>16277965862.939529</v>
      </c>
      <c r="AV73" s="1948">
        <f>'2.54 GW Electrolyser H2 Prod.'!AU743</f>
        <v>16323402402.645508</v>
      </c>
      <c r="AW73" s="1948">
        <f>'2.54 GW Electrolyser H2 Prod.'!AV743</f>
        <v>16365402578.232735</v>
      </c>
      <c r="AX73" s="1948">
        <f>'2.54 GW Electrolyser H2 Prod.'!AW743</f>
        <v>16404233316.728111</v>
      </c>
      <c r="AY73" s="1948">
        <f>'2.54 GW Electrolyser H2 Prod.'!AX743</f>
        <v>16440140012.415836</v>
      </c>
      <c r="AZ73" s="1948">
        <f>'2.54 GW Electrolyser H2 Prod.'!AY743</f>
        <v>16473348359.496361</v>
      </c>
      <c r="BA73" s="1948">
        <f>'2.54 GW Electrolyser H2 Prod.'!AZ743</f>
        <v>16504066016.680405</v>
      </c>
      <c r="BB73" s="1948">
        <f>'2.54 GW Electrolyser H2 Prod.'!BA743</f>
        <v>16532484120.736732</v>
      </c>
      <c r="BC73" s="1948">
        <f>'2.54 GW Electrolyser H2 Prod.'!BB743</f>
        <v>16558778664.066303</v>
      </c>
      <c r="BD73" s="1948">
        <f>'2.54 GW Electrolyser H2 Prod.'!BC743</f>
        <v>16583111749.683876</v>
      </c>
      <c r="BE73" s="1948">
        <f>'2.54 GW Electrolyser H2 Prod.'!BD743</f>
        <v>16605632735.51292</v>
      </c>
      <c r="BF73" s="1948">
        <f>'2.54 GW Electrolyser H2 Prod.'!BE743</f>
        <v>16626479278.609524</v>
      </c>
      <c r="BG73" s="1948">
        <f>'2.54 GW Electrolyser H2 Prod.'!BF743</f>
        <v>16645778288.799164</v>
      </c>
      <c r="BH73" s="1948">
        <f>'2.54 GW Electrolyser H2 Prod.'!BG743</f>
        <v>16663646800.214851</v>
      </c>
      <c r="BI73" s="1948">
        <f>'2.54 GW Electrolyser H2 Prod.'!BH743</f>
        <v>16680192768.347279</v>
      </c>
      <c r="BJ73" s="1948">
        <f>'2.54 GW Electrolyser H2 Prod.'!BI743</f>
        <v>16695515799.442005</v>
      </c>
      <c r="BK73" s="1948">
        <f>'2.54 GW Electrolyser H2 Prod.'!BJ743</f>
        <v>16709707818.391148</v>
      </c>
      <c r="BL73" s="1948">
        <f>'2.54 GW Electrolyser H2 Prod.'!BK743</f>
        <v>16722853680.657063</v>
      </c>
      <c r="BM73" s="1948">
        <f>'2.54 GW Electrolyser H2 Prod.'!BL743</f>
        <v>16735031733.222618</v>
      </c>
      <c r="BN73" s="1948">
        <f>'2.54 GW Electrolyser H2 Prod.'!BM743</f>
        <v>16746314329.078789</v>
      </c>
      <c r="BO73" s="1936">
        <f>'2.54 GW Electrolyser H2 Prod.'!BN743</f>
        <v>16756768299.328419</v>
      </c>
    </row>
    <row r="74" spans="1:67" ht="14.25" customHeight="1" x14ac:dyDescent="0.2">
      <c r="A74" s="4305"/>
      <c r="B74" s="4338"/>
      <c r="C74" s="4339"/>
      <c r="D74" s="4320" t="s">
        <v>1605</v>
      </c>
      <c r="E74" s="1943" t="str">
        <f t="shared" si="12"/>
        <v>Low Price Range</v>
      </c>
      <c r="F74" s="833">
        <f t="shared" si="12"/>
        <v>0.8</v>
      </c>
      <c r="G74" s="1921">
        <f>'2.54 GW Electrolyser H2 Prod.'!F745</f>
        <v>-16010467944.99795</v>
      </c>
      <c r="H74" s="1949">
        <f>'2.54 GW Electrolyser H2 Prod.'!G745</f>
        <v>-2174977951.4248781</v>
      </c>
      <c r="I74" s="1949">
        <f>'2.54 GW Electrolyser H2 Prod.'!H745</f>
        <v>-2754538636.768466</v>
      </c>
      <c r="J74" s="1949">
        <f>'2.54 GW Electrolyser H2 Prod.'!I745</f>
        <v>-3394946606.0955806</v>
      </c>
      <c r="K74" s="1949">
        <f>'2.54 GW Electrolyser H2 Prod.'!J745</f>
        <v>-4052075899.5259409</v>
      </c>
      <c r="L74" s="1949">
        <f>'2.54 GW Electrolyser H2 Prod.'!K745</f>
        <v>-4705395661.8886328</v>
      </c>
      <c r="M74" s="1949">
        <f>'2.54 GW Electrolyser H2 Prod.'!L745</f>
        <v>-5344038151.6056347</v>
      </c>
      <c r="N74" s="1949">
        <f>'2.54 GW Electrolyser H2 Prod.'!M745</f>
        <v>-5961935354.496913</v>
      </c>
      <c r="O74" s="1949">
        <f>'2.54 GW Electrolyser H2 Prod.'!N745</f>
        <v>-6555692453.6428108</v>
      </c>
      <c r="P74" s="1949">
        <f>'2.54 GW Electrolyser H2 Prod.'!O745</f>
        <v>-7123516993.4023857</v>
      </c>
      <c r="Q74" s="1949">
        <f>'2.54 GW Electrolyser H2 Prod.'!P745</f>
        <v>-7664624687.5789499</v>
      </c>
      <c r="R74" s="1949">
        <f>'2.54 GW Electrolyser H2 Prod.'!Q745</f>
        <v>-8178885669.2599115</v>
      </c>
      <c r="S74" s="1949">
        <f>'2.54 GW Electrolyser H2 Prod.'!R745</f>
        <v>-8666602482.4207401</v>
      </c>
      <c r="T74" s="1949">
        <f>'2.54 GW Electrolyser H2 Prod.'!S745</f>
        <v>-9128365026.4237061</v>
      </c>
      <c r="U74" s="1949">
        <f>'2.54 GW Electrolyser H2 Prod.'!T745</f>
        <v>-9564952795.1501217</v>
      </c>
      <c r="V74" s="1949">
        <f>'2.54 GW Electrolyser H2 Prod.'!U745</f>
        <v>-9977267405.1919403</v>
      </c>
      <c r="W74" s="1949">
        <f>'2.54 GW Electrolyser H2 Prod.'!V745</f>
        <v>-10366285189.088114</v>
      </c>
      <c r="X74" s="1949">
        <f>'2.54 GW Electrolyser H2 Prod.'!W745</f>
        <v>-10733023457.978935</v>
      </c>
      <c r="Y74" s="1949">
        <f>'2.54 GW Electrolyser H2 Prod.'!X745</f>
        <v>-11078516296.04137</v>
      </c>
      <c r="Z74" s="1949">
        <f>'2.54 GW Electrolyser H2 Prod.'!Y745</f>
        <v>-11403797131.673824</v>
      </c>
      <c r="AA74" s="1949">
        <f>'2.54 GW Electrolyser H2 Prod.'!Z745</f>
        <v>-11709886204.876089</v>
      </c>
      <c r="AB74" s="1949">
        <f>'2.54 GW Electrolyser H2 Prod.'!AA745</f>
        <v>-11997781619.235165</v>
      </c>
      <c r="AC74" s="1949">
        <f>'2.54 GW Electrolyser H2 Prod.'!AB745</f>
        <v>-12268453046.443029</v>
      </c>
      <c r="AD74" s="1949">
        <f>'2.54 GW Electrolyser H2 Prod.'!AC745</f>
        <v>-12522837410.056887</v>
      </c>
      <c r="AE74" s="1949">
        <f>'2.54 GW Electrolyser H2 Prod.'!AD745</f>
        <v>-12761836055.163353</v>
      </c>
      <c r="AF74" s="1949">
        <f>'2.54 GW Electrolyser H2 Prod.'!AE745</f>
        <v>-12986313037.948685</v>
      </c>
      <c r="AG74" s="1949">
        <f>'2.54 GW Electrolyser H2 Prod.'!AF745</f>
        <v>-13197094260.711418</v>
      </c>
      <c r="AH74" s="1949">
        <f>'2.54 GW Electrolyser H2 Prod.'!AG745</f>
        <v>-13394967244.581474</v>
      </c>
      <c r="AI74" s="1949">
        <f>'2.54 GW Electrolyser H2 Prod.'!AH745</f>
        <v>-13580681381.47216</v>
      </c>
      <c r="AJ74" s="1949">
        <f>'2.54 GW Electrolyser H2 Prod.'!AI745</f>
        <v>-13754948543.575081</v>
      </c>
      <c r="AK74" s="1949">
        <f>'2.54 GW Electrolyser H2 Prod.'!AJ745</f>
        <v>-13918443956.455263</v>
      </c>
      <c r="AL74" s="1949">
        <f>'2.54 GW Electrolyser H2 Prod.'!AK745</f>
        <v>-14071807262.926794</v>
      </c>
      <c r="AM74" s="1949">
        <f>'2.54 GW Electrolyser H2 Prod.'!AL745</f>
        <v>-14215643721.101185</v>
      </c>
      <c r="AN74" s="1949">
        <f>'2.54 GW Electrolyser H2 Prod.'!AM745</f>
        <v>-14350525492.53397</v>
      </c>
      <c r="AO74" s="1949">
        <f>'2.54 GW Electrolyser H2 Prod.'!AN745</f>
        <v>-14476992986.146748</v>
      </c>
      <c r="AP74" s="1949">
        <f>'2.54 GW Electrolyser H2 Prod.'!AO745</f>
        <v>-14595556231.231699</v>
      </c>
      <c r="AQ74" s="1949">
        <f>'2.54 GW Electrolyser H2 Prod.'!AP745</f>
        <v>-14706696258.844324</v>
      </c>
      <c r="AR74" s="1949">
        <f>'2.54 GW Electrolyser H2 Prod.'!AQ745</f>
        <v>-14810866475.625412</v>
      </c>
      <c r="AS74" s="1949">
        <f>'2.54 GW Electrolyser H2 Prod.'!AR745</f>
        <v>-14908494017.843584</v>
      </c>
      <c r="AT74" s="1949">
        <f>'2.54 GW Electrolyser H2 Prod.'!AS745</f>
        <v>-14999981076.427622</v>
      </c>
      <c r="AU74" s="1949">
        <f>'2.54 GW Electrolyser H2 Prod.'!AT745</f>
        <v>-15085706186.126381</v>
      </c>
      <c r="AV74" s="1949">
        <f>'2.54 GW Electrolyser H2 Prod.'!AU745</f>
        <v>-15166025473.819777</v>
      </c>
      <c r="AW74" s="1949">
        <f>'2.54 GW Electrolyser H2 Prod.'!AV745</f>
        <v>-15241273862.505753</v>
      </c>
      <c r="AX74" s="1949">
        <f>'2.54 GW Electrolyser H2 Prod.'!AW745</f>
        <v>-15311766228.682241</v>
      </c>
      <c r="AY74" s="1949">
        <f>'2.54 GW Electrolyser H2 Prod.'!AX745</f>
        <v>-15377798511.790977</v>
      </c>
      <c r="AZ74" s="1949">
        <f>'2.54 GW Electrolyser H2 Prod.'!AY745</f>
        <v>-15439648775.139803</v>
      </c>
      <c r="BA74" s="1949">
        <f>'2.54 GW Electrolyser H2 Prod.'!AZ745</f>
        <v>-15497578218.310078</v>
      </c>
      <c r="BB74" s="1949">
        <f>'2.54 GW Electrolyser H2 Prod.'!BA745</f>
        <v>-15551832141.516937</v>
      </c>
      <c r="BC74" s="1949">
        <f>'2.54 GW Electrolyser H2 Prod.'!BB745</f>
        <v>-15602640862.746845</v>
      </c>
      <c r="BD74" s="1949">
        <f>'2.54 GW Electrolyser H2 Prod.'!BC745</f>
        <v>-15650220588.769218</v>
      </c>
      <c r="BE74" s="1949">
        <f>'2.54 GW Electrolyser H2 Prod.'!BD745</f>
        <v>-15694774241.322859</v>
      </c>
      <c r="BF74" s="1949">
        <f>'2.54 GW Electrolyser H2 Prod.'!BE745</f>
        <v>-15736492239.926611</v>
      </c>
      <c r="BG74" s="1949">
        <f>'2.54 GW Electrolyser H2 Prod.'!BF745</f>
        <v>-15775553242.867586</v>
      </c>
      <c r="BH74" s="1949">
        <f>'2.54 GW Electrolyser H2 Prod.'!BG745</f>
        <v>-15812124847.988239</v>
      </c>
      <c r="BI74" s="1949">
        <f>'2.54 GW Electrolyser H2 Prod.'!BH745</f>
        <v>-15846364254.932495</v>
      </c>
      <c r="BJ74" s="1949">
        <f>'2.54 GW Electrolyser H2 Prod.'!BI745</f>
        <v>-15878418890.526836</v>
      </c>
      <c r="BK74" s="1949">
        <f>'2.54 GW Electrolyser H2 Prod.'!BJ745</f>
        <v>-15908426998.969517</v>
      </c>
      <c r="BL74" s="1949">
        <f>'2.54 GW Electrolyser H2 Prod.'!BK745</f>
        <v>-15936518198.483732</v>
      </c>
      <c r="BM74" s="1949">
        <f>'2.54 GW Electrolyser H2 Prod.'!BL745</f>
        <v>-15962814006.061785</v>
      </c>
      <c r="BN74" s="1949">
        <f>'2.54 GW Electrolyser H2 Prod.'!BM745</f>
        <v>-15987428331.889755</v>
      </c>
      <c r="BO74" s="1958">
        <f>'2.54 GW Electrolyser H2 Prod.'!BN745</f>
        <v>-16010467944.99795</v>
      </c>
    </row>
    <row r="75" spans="1:67" x14ac:dyDescent="0.2">
      <c r="A75" s="4305"/>
      <c r="B75" s="4338"/>
      <c r="C75" s="4339"/>
      <c r="D75" s="4320"/>
      <c r="E75" s="1943" t="str">
        <f t="shared" si="12"/>
        <v>Low Price Range</v>
      </c>
      <c r="F75" s="833">
        <f t="shared" si="12"/>
        <v>0.85</v>
      </c>
      <c r="G75" s="1917">
        <f>'2.54 GW Electrolyser H2 Prod.'!F746</f>
        <v>-14376942732.303392</v>
      </c>
      <c r="H75" s="1925">
        <f>'2.54 GW Electrolyser H2 Prod.'!G746</f>
        <v>-2174977951.4248781</v>
      </c>
      <c r="I75" s="1925">
        <f>'2.54 GW Electrolyser H2 Prod.'!H746</f>
        <v>-2700630693.7520862</v>
      </c>
      <c r="J75" s="1925">
        <f>'2.54 GW Electrolyser H2 Prod.'!I746</f>
        <v>-3269674247.8189192</v>
      </c>
      <c r="K75" s="1925">
        <f>'2.54 GW Electrolyser H2 Prod.'!J746</f>
        <v>-3849083769.2773695</v>
      </c>
      <c r="L75" s="1925">
        <f>'2.54 GW Electrolyser H2 Prod.'!K746</f>
        <v>-4423120516.0810604</v>
      </c>
      <c r="M75" s="1925">
        <f>'2.54 GW Electrolyser H2 Prod.'!L746</f>
        <v>-4983322407.6585903</v>
      </c>
      <c r="N75" s="1925">
        <f>'2.54 GW Electrolyser H2 Prod.'!M746</f>
        <v>-5524917469.454608</v>
      </c>
      <c r="O75" s="1925">
        <f>'2.54 GW Electrolyser H2 Prod.'!N746</f>
        <v>-6045223306.1828184</v>
      </c>
      <c r="P75" s="1925">
        <f>'2.54 GW Electrolyser H2 Prod.'!O746</f>
        <v>-6542827392.5430946</v>
      </c>
      <c r="Q75" s="1925">
        <f>'2.54 GW Electrolyser H2 Prod.'!P746</f>
        <v>-7017125577.6268425</v>
      </c>
      <c r="R75" s="1925">
        <f>'2.54 GW Electrolyser H2 Prod.'!Q746</f>
        <v>-7468043815.0766487</v>
      </c>
      <c r="S75" s="1925">
        <f>'2.54 GW Electrolyser H2 Prod.'!R746</f>
        <v>-7895861532.9178448</v>
      </c>
      <c r="T75" s="1925">
        <f>'2.54 GW Electrolyser H2 Prod.'!S746</f>
        <v>-8301095039.4178743</v>
      </c>
      <c r="U75" s="1925">
        <f>'2.54 GW Electrolyser H2 Prod.'!T746</f>
        <v>-8684418205.0859222</v>
      </c>
      <c r="V75" s="1925">
        <f>'2.54 GW Electrolyser H2 Prod.'!U746</f>
        <v>-9046607243.3855915</v>
      </c>
      <c r="W75" s="1925">
        <f>'2.54 GW Electrolyser H2 Prod.'!V746</f>
        <v>-9388501596.0024853</v>
      </c>
      <c r="X75" s="1925">
        <f>'2.54 GW Electrolyser H2 Prod.'!W746</f>
        <v>-9710975879.6234856</v>
      </c>
      <c r="Y75" s="1925">
        <f>'2.54 GW Electrolyser H2 Prod.'!X746</f>
        <v>-10014919605.681871</v>
      </c>
      <c r="Z75" s="1925">
        <f>'2.54 GW Electrolyser H2 Prod.'!Y746</f>
        <v>-10301222466.929432</v>
      </c>
      <c r="AA75" s="1925">
        <f>'2.54 GW Electrolyser H2 Prod.'!Z746</f>
        <v>-10570763674.193094</v>
      </c>
      <c r="AB75" s="1925">
        <f>'2.54 GW Electrolyser H2 Prod.'!AA746</f>
        <v>-10824404278.333601</v>
      </c>
      <c r="AC75" s="1925">
        <f>'2.54 GW Electrolyser H2 Prod.'!AB746</f>
        <v>-11062981715.650869</v>
      </c>
      <c r="AD75" s="1925">
        <f>'2.54 GW Electrolyser H2 Prod.'!AC746</f>
        <v>-11287306023.03363</v>
      </c>
      <c r="AE75" s="1925">
        <f>'2.54 GW Electrolyser H2 Prod.'!AD746</f>
        <v>-11498157314.691271</v>
      </c>
      <c r="AF75" s="1925">
        <f>'2.54 GW Electrolyser H2 Prod.'!AE746</f>
        <v>-11696284215.891052</v>
      </c>
      <c r="AG75" s="1925">
        <f>'2.54 GW Electrolyser H2 Prod.'!AF746</f>
        <v>-11882403023.997948</v>
      </c>
      <c r="AH75" s="1925">
        <f>'2.54 GW Electrolyser H2 Prod.'!AG746</f>
        <v>-12057197421.992321</v>
      </c>
      <c r="AI75" s="1925">
        <f>'2.54 GW Electrolyser H2 Prod.'!AH746</f>
        <v>-12221318610.367544</v>
      </c>
      <c r="AJ75" s="1925">
        <f>'2.54 GW Electrolyser H2 Prod.'!AI746</f>
        <v>-12375385753.875624</v>
      </c>
      <c r="AK75" s="1925">
        <f>'2.54 GW Electrolyser H2 Prod.'!AJ746</f>
        <v>-12519986662.760981</v>
      </c>
      <c r="AL75" s="1925">
        <f>'2.54 GW Electrolyser H2 Prod.'!AK746</f>
        <v>-12655678645.849005</v>
      </c>
      <c r="AM75" s="1925">
        <f>'2.54 GW Electrolyser H2 Prod.'!AL746</f>
        <v>-12782989486.526386</v>
      </c>
      <c r="AN75" s="1925">
        <f>'2.54 GW Electrolyser H2 Prod.'!AM746</f>
        <v>-12902418503.268745</v>
      </c>
      <c r="AO75" s="1925">
        <f>'2.54 GW Electrolyser H2 Prod.'!AN746</f>
        <v>-13014437664.671759</v>
      </c>
      <c r="AP75" s="1925">
        <f>'2.54 GW Electrolyser H2 Prod.'!AO746</f>
        <v>-13119492735.4669</v>
      </c>
      <c r="AQ75" s="1925">
        <f>'2.54 GW Electrolyser H2 Prod.'!AP746</f>
        <v>-13218004435.156771</v>
      </c>
      <c r="AR75" s="1925">
        <f>'2.54 GW Electrolyser H2 Prod.'!AQ746</f>
        <v>-13310369594.992634</v>
      </c>
      <c r="AS75" s="1925">
        <f>'2.54 GW Electrolyser H2 Prod.'!AR746</f>
        <v>-13396962302.269602</v>
      </c>
      <c r="AT75" s="1925">
        <f>'2.54 GW Electrolyser H2 Prod.'!AS746</f>
        <v>-13478135023.510338</v>
      </c>
      <c r="AU75" s="1925">
        <f>'2.54 GW Electrolyser H2 Prod.'!AT746</f>
        <v>-13554219700.182976</v>
      </c>
      <c r="AV75" s="1925">
        <f>'2.54 GW Electrolyser H2 Prod.'!AU746</f>
        <v>-13625528812.259583</v>
      </c>
      <c r="AW75" s="1925">
        <f>'2.54 GW Electrolyser H2 Prod.'!AV746</f>
        <v>-13692356406.25082</v>
      </c>
      <c r="AX75" s="1925">
        <f>'2.54 GW Electrolyser H2 Prod.'!AW746</f>
        <v>-13754979085.416294</v>
      </c>
      <c r="AY75" s="1925">
        <f>'2.54 GW Electrolyser H2 Prod.'!AX746</f>
        <v>-13813656960.699791</v>
      </c>
      <c r="AZ75" s="1925">
        <f>'2.54 GW Electrolyser H2 Prod.'!AY746</f>
        <v>-13868634561.615654</v>
      </c>
      <c r="BA75" s="1925">
        <f>'2.54 GW Electrolyser H2 Prod.'!AZ746</f>
        <v>-13920141706.849657</v>
      </c>
      <c r="BB75" s="1925">
        <f>'2.54 GW Electrolyser H2 Prod.'!BA746</f>
        <v>-13968394334.761423</v>
      </c>
      <c r="BC75" s="1925">
        <f>'2.54 GW Electrolyser H2 Prod.'!BB746</f>
        <v>-14013595294.306839</v>
      </c>
      <c r="BD75" s="1925">
        <f>'2.54 GW Electrolyser H2 Prod.'!BC746</f>
        <v>-14055935097.155531</v>
      </c>
      <c r="BE75" s="1925">
        <f>'2.54 GW Electrolyser H2 Prod.'!BD746</f>
        <v>-14095592631.973862</v>
      </c>
      <c r="BF75" s="1925">
        <f>'2.54 GW Electrolyser H2 Prod.'!BE746</f>
        <v>-14132735841.989908</v>
      </c>
      <c r="BG75" s="1925">
        <f>'2.54 GW Electrolyser H2 Prod.'!BF746</f>
        <v>-14167522367.062346</v>
      </c>
      <c r="BH75" s="1925">
        <f>'2.54 GW Electrolyser H2 Prod.'!BG746</f>
        <v>-14200100151.548134</v>
      </c>
      <c r="BI75" s="1925">
        <f>'2.54 GW Electrolyser H2 Prod.'!BH746</f>
        <v>-14230608019.310093</v>
      </c>
      <c r="BJ75" s="1925">
        <f>'2.54 GW Electrolyser H2 Prod.'!BI746</f>
        <v>-14259176217.230556</v>
      </c>
      <c r="BK75" s="1925">
        <f>'2.54 GW Electrolyser H2 Prod.'!BJ746</f>
        <v>-14285926928.605028</v>
      </c>
      <c r="BL75" s="1925">
        <f>'2.54 GW Electrolyser H2 Prod.'!BK746</f>
        <v>-14310974757.783829</v>
      </c>
      <c r="BM75" s="1925">
        <f>'2.54 GW Electrolyser H2 Prod.'!BL746</f>
        <v>-14334427187.413071</v>
      </c>
      <c r="BN75" s="1925">
        <f>'2.54 GW Electrolyser H2 Prod.'!BM746</f>
        <v>-14356385009.600922</v>
      </c>
      <c r="BO75" s="1926">
        <f>'2.54 GW Electrolyser H2 Prod.'!BN746</f>
        <v>-14376942732.303392</v>
      </c>
    </row>
    <row r="76" spans="1:67" x14ac:dyDescent="0.2">
      <c r="A76" s="4305"/>
      <c r="B76" s="4338"/>
      <c r="C76" s="4339"/>
      <c r="D76" s="4320"/>
      <c r="E76" s="1943" t="str">
        <f t="shared" ref="E76:F95" si="13">E25</f>
        <v>Low Price Range</v>
      </c>
      <c r="F76" s="39">
        <f t="shared" si="13"/>
        <v>0.9</v>
      </c>
      <c r="G76" s="1917">
        <f>'2.54 GW Electrolyser H2 Prod.'!F747</f>
        <v>-12464418323.33235</v>
      </c>
      <c r="H76" s="1925">
        <f>'2.54 GW Electrolyser H2 Prod.'!G747</f>
        <v>-2174977951.4248781</v>
      </c>
      <c r="I76" s="1925">
        <f>'2.54 GW Electrolyser H2 Prod.'!H747</f>
        <v>-2646722750.7357063</v>
      </c>
      <c r="J76" s="1925">
        <f>'2.54 GW Electrolyser H2 Prod.'!I747</f>
        <v>-3141902496.2963352</v>
      </c>
      <c r="K76" s="1925">
        <f>'2.54 GW Electrolyser H2 Prod.'!J747</f>
        <v>-3638881956.5724573</v>
      </c>
      <c r="L76" s="1925">
        <f>'2.54 GW Electrolyser H2 Prod.'!K747</f>
        <v>-4127223264.2538052</v>
      </c>
      <c r="M76" s="1925">
        <f>'2.54 GW Electrolyser H2 Prod.'!L747</f>
        <v>-4601318573.2860641</v>
      </c>
      <c r="N76" s="1925">
        <f>'2.54 GW Electrolyser H2 Prod.'!M747</f>
        <v>-5058052019.4527359</v>
      </c>
      <c r="O76" s="1925">
        <f>'2.54 GW Electrolyser H2 Prod.'!N747</f>
        <v>-5495736423.9142942</v>
      </c>
      <c r="P76" s="1925">
        <f>'2.54 GW Electrolyser H2 Prod.'!O747</f>
        <v>-5913560260.1747217</v>
      </c>
      <c r="Q76" s="1925">
        <f>'2.54 GW Electrolyser H2 Prod.'!P747</f>
        <v>-6311272260.624773</v>
      </c>
      <c r="R76" s="1925">
        <f>'2.54 GW Electrolyser H2 Prod.'!Q747</f>
        <v>-6688989167.5740995</v>
      </c>
      <c r="S76" s="1925">
        <f>'2.54 GW Electrolyser H2 Prod.'!R747</f>
        <v>-7047072584.6645088</v>
      </c>
      <c r="T76" s="1925">
        <f>'2.54 GW Electrolyser H2 Prod.'!S747</f>
        <v>-7386047065.0856514</v>
      </c>
      <c r="U76" s="1925">
        <f>'2.54 GW Electrolyser H2 Prod.'!T747</f>
        <v>-7706544040.8525925</v>
      </c>
      <c r="V76" s="1925">
        <f>'2.54 GW Electrolyser H2 Prod.'!U747</f>
        <v>-8009262597.669261</v>
      </c>
      <c r="W76" s="1925">
        <f>'2.54 GW Electrolyser H2 Prod.'!V747</f>
        <v>-8294941592.0377817</v>
      </c>
      <c r="X76" s="1925">
        <f>'2.54 GW Electrolyser H2 Prod.'!W747</f>
        <v>-8564339611.6068926</v>
      </c>
      <c r="Y76" s="1925">
        <f>'2.54 GW Electrolyser H2 Prod.'!X747</f>
        <v>-8818220480.3761597</v>
      </c>
      <c r="Z76" s="1925">
        <f>'2.54 GW Electrolyser H2 Prod.'!Y747</f>
        <v>-9057342756.3427162</v>
      </c>
      <c r="AA76" s="1925">
        <f>'2.54 GW Electrolyser H2 Prod.'!Z747</f>
        <v>-9282452147.5542221</v>
      </c>
      <c r="AB76" s="1925">
        <f>'2.54 GW Electrolyser H2 Prod.'!AA747</f>
        <v>-9494276087.8919716</v>
      </c>
      <c r="AC76" s="1925">
        <f>'2.54 GW Electrolyser H2 Prod.'!AB747</f>
        <v>-9693519926.9100895</v>
      </c>
      <c r="AD76" s="1925">
        <f>'2.54 GW Electrolyser H2 Prod.'!AC747</f>
        <v>-9880864335.0455494</v>
      </c>
      <c r="AE76" s="1925">
        <f>'2.54 GW Electrolyser H2 Prod.'!AD747</f>
        <v>-10056963628.902147</v>
      </c>
      <c r="AF76" s="1925">
        <f>'2.54 GW Electrolyser H2 Prod.'!AE747</f>
        <v>-10222444795.280809</v>
      </c>
      <c r="AG76" s="1925">
        <f>'2.54 GW Electrolyser H2 Prod.'!AF747</f>
        <v>-10377907046.362379</v>
      </c>
      <c r="AH76" s="1925">
        <f>'2.54 GW Electrolyser H2 Prod.'!AG747</f>
        <v>-10523921778.019196</v>
      </c>
      <c r="AI76" s="1925">
        <f>'2.54 GW Electrolyser H2 Prod.'!AH747</f>
        <v>-10661032832.731047</v>
      </c>
      <c r="AJ76" s="1925">
        <f>'2.54 GW Electrolyser H2 Prod.'!AI747</f>
        <v>-10789756990.815454</v>
      </c>
      <c r="AK76" s="1925">
        <f>'2.54 GW Electrolyser H2 Prod.'!AJ747</f>
        <v>-10910584630.606752</v>
      </c>
      <c r="AL76" s="1925">
        <f>'2.54 GW Electrolyser H2 Prod.'!AK747</f>
        <v>-11023980511.215227</v>
      </c>
      <c r="AM76" s="1925">
        <f>'2.54 GW Electrolyser H2 Prod.'!AL747</f>
        <v>-11130384641.556942</v>
      </c>
      <c r="AN76" s="1925">
        <f>'2.54 GW Electrolyser H2 Prod.'!AM747</f>
        <v>-11230213207.184958</v>
      </c>
      <c r="AO76" s="1925">
        <f>'2.54 GW Electrolyser H2 Prod.'!AN747</f>
        <v>-11323859532.601002</v>
      </c>
      <c r="AP76" s="1925">
        <f>'2.54 GW Electrolyser H2 Prod.'!AO747</f>
        <v>-11411695061.573847</v>
      </c>
      <c r="AQ76" s="1925">
        <f>'2.54 GW Electrolyser H2 Prod.'!AP747</f>
        <v>-11494070341.829815</v>
      </c>
      <c r="AR76" s="1925">
        <f>'2.54 GW Electrolyser H2 Prod.'!AQ747</f>
        <v>-11571316003.533289</v>
      </c>
      <c r="AS76" s="1925">
        <f>'2.54 GW Electrolyser H2 Prod.'!AR747</f>
        <v>-11643743723.409676</v>
      </c>
      <c r="AT76" s="1925">
        <f>'2.54 GW Electrolyser H2 Prod.'!AS747</f>
        <v>-11711647168.309605</v>
      </c>
      <c r="AU76" s="1925">
        <f>'2.54 GW Electrolyser H2 Prod.'!AT747</f>
        <v>-11775302913.571775</v>
      </c>
      <c r="AV76" s="1925">
        <f>'2.54 GW Electrolyser H2 Prod.'!AU747</f>
        <v>-11834971332.791092</v>
      </c>
      <c r="AW76" s="1925">
        <f>'2.54 GW Electrolyser H2 Prod.'!AV747</f>
        <v>-11890897456.599899</v>
      </c>
      <c r="AX76" s="1925">
        <f>'2.54 GW Electrolyser H2 Prod.'!AW747</f>
        <v>-11943311798.871788</v>
      </c>
      <c r="AY76" s="1925">
        <f>'2.54 GW Electrolyser H2 Prod.'!AX747</f>
        <v>-11992431149.398132</v>
      </c>
      <c r="AZ76" s="1925">
        <f>'2.54 GW Electrolyser H2 Prod.'!AY747</f>
        <v>-12038459332.597731</v>
      </c>
      <c r="BA76" s="1925">
        <f>'2.54 GW Electrolyser H2 Prod.'!AZ747</f>
        <v>-12081587932.224541</v>
      </c>
      <c r="BB76" s="1925">
        <f>'2.54 GW Electrolyser H2 Prod.'!BA747</f>
        <v>-12121996982.357023</v>
      </c>
      <c r="BC76" s="1925">
        <f>'2.54 GW Electrolyser H2 Prod.'!BB747</f>
        <v>-12159855625.201267</v>
      </c>
      <c r="BD76" s="1925">
        <f>'2.54 GW Electrolyser H2 Prod.'!BC747</f>
        <v>-12195322736.43173</v>
      </c>
      <c r="BE76" s="1925">
        <f>'2.54 GW Electrolyser H2 Prod.'!BD747</f>
        <v>-12228547518.938635</v>
      </c>
      <c r="BF76" s="1925">
        <f>'2.54 GW Electrolyser H2 Prod.'!BE747</f>
        <v>-12259670065.9585</v>
      </c>
      <c r="BG76" s="1925">
        <f>'2.54 GW Electrolyser H2 Prod.'!BF747</f>
        <v>-12288821894.640945</v>
      </c>
      <c r="BH76" s="1925">
        <f>'2.54 GW Electrolyser H2 Prod.'!BG747</f>
        <v>-12316126451.156591</v>
      </c>
      <c r="BI76" s="1925">
        <f>'2.54 GW Electrolyser H2 Prod.'!BH747</f>
        <v>-12341699588.482327</v>
      </c>
      <c r="BJ76" s="1925">
        <f>'2.54 GW Electrolyser H2 Prod.'!BI747</f>
        <v>-12365650018.015345</v>
      </c>
      <c r="BK76" s="1925">
        <f>'2.54 GW Electrolyser H2 Prod.'!BJ747</f>
        <v>-12388079736.169399</v>
      </c>
      <c r="BL76" s="1925">
        <f>'2.54 GW Electrolyser H2 Prod.'!BK747</f>
        <v>-12409084427.098244</v>
      </c>
      <c r="BM76" s="1925">
        <f>'2.54 GW Electrolyser H2 Prod.'!BL747</f>
        <v>-12428753842.674643</v>
      </c>
      <c r="BN76" s="1925">
        <f>'2.54 GW Electrolyser H2 Prod.'!BM747</f>
        <v>-12447172160.830088</v>
      </c>
      <c r="BO76" s="1926">
        <f>'2.54 GW Electrolyser H2 Prod.'!BN747</f>
        <v>-12464418323.33235</v>
      </c>
    </row>
    <row r="77" spans="1:67" ht="14.25" customHeight="1" x14ac:dyDescent="0.2">
      <c r="A77" s="4305"/>
      <c r="B77" s="4338"/>
      <c r="C77" s="4339"/>
      <c r="D77" s="4320"/>
      <c r="E77" s="1943" t="str">
        <f t="shared" si="13"/>
        <v>High Price Range</v>
      </c>
      <c r="F77" s="39">
        <f t="shared" si="13"/>
        <v>0.8</v>
      </c>
      <c r="G77" s="1926">
        <f>'2.54 GW Electrolyser H2 Prod.'!F749</f>
        <v>3160876253.9847679</v>
      </c>
      <c r="H77" s="1925">
        <f>'2.54 GW Electrolyser H2 Prod.'!G749</f>
        <v>279882534.21056724</v>
      </c>
      <c r="I77" s="1925">
        <f>'2.54 GW Electrolyser H2 Prod.'!H749</f>
        <v>1536074689.125304</v>
      </c>
      <c r="J77" s="1925">
        <f>'2.54 GW Electrolyser H2 Prod.'!I749</f>
        <v>2401659506.4541397</v>
      </c>
      <c r="K77" s="1925">
        <f>'2.54 GW Electrolyser H2 Prod.'!J749</f>
        <v>3027743975.2461052</v>
      </c>
      <c r="L77" s="1925">
        <f>'2.54 GW Electrolyser H2 Prod.'!K749</f>
        <v>3490769027.0681152</v>
      </c>
      <c r="M77" s="1925">
        <f>'2.54 GW Electrolyser H2 Prod.'!L749</f>
        <v>3836149194.1133318</v>
      </c>
      <c r="N77" s="1925">
        <f>'2.54 GW Electrolyser H2 Prod.'!M749</f>
        <v>4093538938.3348227</v>
      </c>
      <c r="O77" s="1925">
        <f>'2.54 GW Electrolyser H2 Prod.'!N749</f>
        <v>4283533765.8503971</v>
      </c>
      <c r="P77" s="1925">
        <f>'2.54 GW Electrolyser H2 Prod.'!O749</f>
        <v>4421065597.7506495</v>
      </c>
      <c r="Q77" s="1925">
        <f>'2.54 GW Electrolyser H2 Prod.'!P749</f>
        <v>4517304070.8077202</v>
      </c>
      <c r="R77" s="1925">
        <f>'2.54 GW Electrolyser H2 Prod.'!Q749</f>
        <v>4580802883.6530437</v>
      </c>
      <c r="S77" s="1925">
        <f>'2.54 GW Electrolyser H2 Prod.'!R749</f>
        <v>4618231419.7208471</v>
      </c>
      <c r="T77" s="1925">
        <f>'2.54 GW Electrolyser H2 Prod.'!S749</f>
        <v>4634863214.2726593</v>
      </c>
      <c r="U77" s="1925">
        <f>'2.54 GW Electrolyser H2 Prod.'!T749</f>
        <v>4634914204.6500111</v>
      </c>
      <c r="V77" s="1925">
        <f>'2.54 GW Electrolyser H2 Prod.'!U749</f>
        <v>4621784110.6608162</v>
      </c>
      <c r="W77" s="1925">
        <f>'2.54 GW Electrolyser H2 Prod.'!V749</f>
        <v>4598233067.3321562</v>
      </c>
      <c r="X77" s="1925">
        <f>'2.54 GW Electrolyser H2 Prod.'!W749</f>
        <v>4566513646.750041</v>
      </c>
      <c r="Y77" s="1925">
        <f>'2.54 GW Electrolyser H2 Prod.'!X749</f>
        <v>4528471333.5241537</v>
      </c>
      <c r="Z77" s="1925">
        <f>'2.54 GW Electrolyser H2 Prod.'!Y749</f>
        <v>4485622185.2847328</v>
      </c>
      <c r="AA77" s="1925">
        <f>'2.54 GW Electrolyser H2 Prod.'!Z749</f>
        <v>4439213666.599247</v>
      </c>
      <c r="AB77" s="1925">
        <f>'2.54 GW Electrolyser H2 Prod.'!AA749</f>
        <v>4390272857.9047136</v>
      </c>
      <c r="AC77" s="1925">
        <f>'2.54 GW Electrolyser H2 Prod.'!AB749</f>
        <v>4339645047.3708935</v>
      </c>
      <c r="AD77" s="1925">
        <f>'2.54 GW Electrolyser H2 Prod.'!AC749</f>
        <v>4288024898.0362921</v>
      </c>
      <c r="AE77" s="1925">
        <f>'2.54 GW Electrolyser H2 Prod.'!AD749</f>
        <v>4235981813.9955025</v>
      </c>
      <c r="AF77" s="1925">
        <f>'2.54 GW Electrolyser H2 Prod.'!AE749</f>
        <v>4183980725.8025064</v>
      </c>
      <c r="AG77" s="1925">
        <f>'2.54 GW Electrolyser H2 Prod.'!AF749</f>
        <v>4132399223.997777</v>
      </c>
      <c r="AH77" s="1925">
        <f>'2.54 GW Electrolyser H2 Prod.'!AG749</f>
        <v>4081541756.333602</v>
      </c>
      <c r="AI77" s="1925">
        <f>'2.54 GW Electrolyser H2 Prod.'!AH749</f>
        <v>4031651445.8756218</v>
      </c>
      <c r="AJ77" s="1925">
        <f>'2.54 GW Electrolyser H2 Prod.'!AI749</f>
        <v>3982919968.0795441</v>
      </c>
      <c r="AK77" s="1925">
        <f>'2.54 GW Electrolyser H2 Prod.'!AJ749</f>
        <v>3935495834.3931971</v>
      </c>
      <c r="AL77" s="1925">
        <f>'2.54 GW Electrolyser H2 Prod.'!AK749</f>
        <v>3889491360.3526754</v>
      </c>
      <c r="AM77" s="1925">
        <f>'2.54 GW Electrolyser H2 Prod.'!AL749</f>
        <v>3844988542.1519403</v>
      </c>
      <c r="AN77" s="1925">
        <f>'2.54 GW Electrolyser H2 Prod.'!AM749</f>
        <v>3802044023.3973007</v>
      </c>
      <c r="AO77" s="1925">
        <f>'2.54 GW Electrolyser H2 Prod.'!AN749</f>
        <v>3760693300.3919315</v>
      </c>
      <c r="AP77" s="1925">
        <f>'2.54 GW Electrolyser H2 Prod.'!AO749</f>
        <v>3720954287.7533655</v>
      </c>
      <c r="AQ77" s="1925">
        <f>'2.54 GW Electrolyser H2 Prod.'!AP749</f>
        <v>3682830344.9022961</v>
      </c>
      <c r="AR77" s="1925">
        <f>'2.54 GW Electrolyser H2 Prod.'!AQ749</f>
        <v>3646312846.8116798</v>
      </c>
      <c r="AS77" s="1925">
        <f>'2.54 GW Electrolyser H2 Prod.'!AR749</f>
        <v>3611383368.4893084</v>
      </c>
      <c r="AT77" s="1925">
        <f>'2.54 GW Electrolyser H2 Prod.'!AS749</f>
        <v>3578015541.3104658</v>
      </c>
      <c r="AU77" s="1925">
        <f>'2.54 GW Electrolyser H2 Prod.'!AT749</f>
        <v>3546176629.9997225</v>
      </c>
      <c r="AV77" s="1925">
        <f>'2.54 GW Electrolyser H2 Prod.'!AU749</f>
        <v>3515828871.3784628</v>
      </c>
      <c r="AW77" s="1925">
        <f>'2.54 GW Electrolyser H2 Prod.'!AV749</f>
        <v>3486930609.6310511</v>
      </c>
      <c r="AX77" s="1925">
        <f>'2.54 GW Electrolyser H2 Prod.'!AW749</f>
        <v>3459437257.5486479</v>
      </c>
      <c r="AY77" s="1925">
        <f>'2.54 GW Electrolyser H2 Prod.'!AX749</f>
        <v>3433302108.788002</v>
      </c>
      <c r="AZ77" s="1925">
        <f>'2.54 GW Electrolyser H2 Prod.'!AY749</f>
        <v>3408477022.475626</v>
      </c>
      <c r="BA77" s="1925">
        <f>'2.54 GW Electrolyser H2 Prod.'!AZ749</f>
        <v>3384912998.369298</v>
      </c>
      <c r="BB77" s="1925">
        <f>'2.54 GW Electrolyser H2 Prod.'!BA749</f>
        <v>3362560658.1568165</v>
      </c>
      <c r="BC77" s="1925">
        <f>'2.54 GW Electrolyser H2 Prod.'!BB749</f>
        <v>3341370646.2439575</v>
      </c>
      <c r="BD77" s="1925">
        <f>'2.54 GW Electrolyser H2 Prod.'!BC749</f>
        <v>3321293961.4922075</v>
      </c>
      <c r="BE77" s="1925">
        <f>'2.54 GW Electrolyser H2 Prod.'!BD749</f>
        <v>3302282229.7571964</v>
      </c>
      <c r="BF77" s="1925">
        <f>'2.54 GW Electrolyser H2 Prod.'!BE749</f>
        <v>3284287925.7054176</v>
      </c>
      <c r="BG77" s="1925">
        <f>'2.54 GW Electrolyser H2 Prod.'!BF749</f>
        <v>3267264551.212676</v>
      </c>
      <c r="BH77" s="1925">
        <f>'2.54 GW Electrolyser H2 Prod.'!BG749</f>
        <v>3251166776.6416559</v>
      </c>
      <c r="BI77" s="1925">
        <f>'2.54 GW Electrolyser H2 Prod.'!BH749</f>
        <v>3235950550.4324303</v>
      </c>
      <c r="BJ77" s="1925">
        <f>'2.54 GW Electrolyser H2 Prod.'!BI749</f>
        <v>3221573181.6971664</v>
      </c>
      <c r="BK77" s="1925">
        <f>'2.54 GW Electrolyser H2 Prod.'!BJ749</f>
        <v>3207993399.8707199</v>
      </c>
      <c r="BL77" s="1925">
        <f>'2.54 GW Electrolyser H2 Prod.'!BK749</f>
        <v>3195171394.9172363</v>
      </c>
      <c r="BM77" s="1925">
        <f>'2.54 GW Electrolyser H2 Prod.'!BL749</f>
        <v>3183068841.1164837</v>
      </c>
      <c r="BN77" s="1925">
        <f>'2.54 GW Electrolyser H2 Prod.'!BM749</f>
        <v>3171648907.0417681</v>
      </c>
      <c r="BO77" s="1926">
        <f>'2.54 GW Electrolyser H2 Prod.'!BN749</f>
        <v>3160876253.9847679</v>
      </c>
    </row>
    <row r="78" spans="1:67" x14ac:dyDescent="0.2">
      <c r="A78" s="4305"/>
      <c r="B78" s="4338"/>
      <c r="C78" s="4339"/>
      <c r="D78" s="4320"/>
      <c r="E78" s="1943" t="str">
        <f t="shared" si="13"/>
        <v>High Price Range</v>
      </c>
      <c r="F78" s="39">
        <f t="shared" si="13"/>
        <v>0.85</v>
      </c>
      <c r="G78" s="1926">
        <f>'2.54 GW Electrolyser H2 Prod.'!F750</f>
        <v>8271102186.7458229</v>
      </c>
      <c r="H78" s="1925">
        <f>'2.54 GW Electrolyser H2 Prod.'!G750</f>
        <v>279882534.21056724</v>
      </c>
      <c r="I78" s="1925">
        <f>'2.54 GW Electrolyser H2 Prod.'!H750</f>
        <v>1704717184.657829</v>
      </c>
      <c r="J78" s="1925">
        <f>'2.54 GW Electrolyser H2 Prod.'!I750</f>
        <v>2793554317.1057272</v>
      </c>
      <c r="K78" s="1925">
        <f>'2.54 GW Electrolyser H2 Prod.'!J750</f>
        <v>3662772831.9060736</v>
      </c>
      <c r="L78" s="1925">
        <f>'2.54 GW Electrolyser H2 Prod.'!K750</f>
        <v>4373822290.6907349</v>
      </c>
      <c r="M78" s="1925">
        <f>'2.54 GW Electrolyser H2 Prod.'!L750</f>
        <v>4964591494.6963301</v>
      </c>
      <c r="N78" s="1925">
        <f>'2.54 GW Electrolyser H2 Prod.'!M750</f>
        <v>5460680450.3655653</v>
      </c>
      <c r="O78" s="1925">
        <f>'2.54 GW Electrolyser H2 Prod.'!N750</f>
        <v>5880455965.1236362</v>
      </c>
      <c r="P78" s="1925">
        <f>'2.54 GW Electrolyser H2 Prod.'!O750</f>
        <v>6237661407.925437</v>
      </c>
      <c r="Q78" s="1925">
        <f>'2.54 GW Electrolyser H2 Prod.'!P750</f>
        <v>6542902890.7113733</v>
      </c>
      <c r="R78" s="1925">
        <f>'2.54 GW Electrolyser H2 Prod.'!Q750</f>
        <v>6804559486.3119202</v>
      </c>
      <c r="S78" s="1925">
        <f>'2.54 GW Electrolyser H2 Prod.'!R750</f>
        <v>7029372892.7646675</v>
      </c>
      <c r="T78" s="1925">
        <f>'2.54 GW Electrolyser H2 Prod.'!S750</f>
        <v>7222846863.4620285</v>
      </c>
      <c r="U78" s="1925">
        <f>'2.54 GW Electrolyser H2 Prod.'!T750</f>
        <v>7389527761.8027248</v>
      </c>
      <c r="V78" s="1925">
        <f>'2.54 GW Electrolyser H2 Prod.'!U750</f>
        <v>7533207611.4988651</v>
      </c>
      <c r="W78" s="1925">
        <f>'2.54 GW Electrolyser H2 Prod.'!V750</f>
        <v>7657074789.0171547</v>
      </c>
      <c r="X78" s="1925">
        <f>'2.54 GW Electrolyser H2 Prod.'!W750</f>
        <v>7763828263.5304623</v>
      </c>
      <c r="Y78" s="1925">
        <f>'2.54 GW Electrolyser H2 Prod.'!X750</f>
        <v>7855765792.6701794</v>
      </c>
      <c r="Z78" s="1925">
        <f>'2.54 GW Electrolyser H2 Prod.'!Y750</f>
        <v>7934853088.362112</v>
      </c>
      <c r="AA78" s="1925">
        <f>'2.54 GW Electrolyser H2 Prod.'!Z750</f>
        <v>8002778802.6931076</v>
      </c>
      <c r="AB78" s="1925">
        <f>'2.54 GW Electrolyser H2 Prod.'!AA750</f>
        <v>8060998763.9336662</v>
      </c>
      <c r="AC78" s="1925">
        <f>'2.54 GW Electrolyser H2 Prod.'!AB750</f>
        <v>8110771937.816946</v>
      </c>
      <c r="AD78" s="1925">
        <f>'2.54 GW Electrolyser H2 Prod.'!AC750</f>
        <v>8153189932.3069057</v>
      </c>
      <c r="AE78" s="1925">
        <f>'2.54 GW Electrolyser H2 Prod.'!AD750</f>
        <v>8189201403.1728706</v>
      </c>
      <c r="AF78" s="1925">
        <f>'2.54 GW Electrolyser H2 Prod.'!AE750</f>
        <v>8219632388.3892212</v>
      </c>
      <c r="AG78" s="1925">
        <f>'2.54 GW Electrolyser H2 Prod.'!AF750</f>
        <v>8245203360.2404575</v>
      </c>
      <c r="AH78" s="1925">
        <f>'2.54 GW Electrolyser H2 Prod.'!AG750</f>
        <v>8266543607.7488785</v>
      </c>
      <c r="AI78" s="1925">
        <f>'2.54 GW Electrolyser H2 Prod.'!AH750</f>
        <v>8284203430.34729</v>
      </c>
      <c r="AJ78" s="1925">
        <f>'2.54 GW Electrolyser H2 Prod.'!AI750</f>
        <v>8298664524.0912189</v>
      </c>
      <c r="AK78" s="1925">
        <f>'2.54 GW Electrolyser H2 Prod.'!AJ750</f>
        <v>8310348865.4689007</v>
      </c>
      <c r="AL78" s="1925">
        <f>'2.54 GW Electrolyser H2 Prod.'!AK750</f>
        <v>8319626338.9115429</v>
      </c>
      <c r="AM78" s="1925">
        <f>'2.54 GW Electrolyser H2 Prod.'!AL750</f>
        <v>8326821308.0677586</v>
      </c>
      <c r="AN78" s="1925">
        <f>'2.54 GW Electrolyser H2 Prod.'!AM750</f>
        <v>8332218294.6280937</v>
      </c>
      <c r="AO78" s="1925">
        <f>'2.54 GW Electrolyser H2 Prod.'!AN750</f>
        <v>8336066899.6586189</v>
      </c>
      <c r="AP78" s="1925">
        <f>'2.54 GW Electrolyser H2 Prod.'!AO750</f>
        <v>8338586079.3170471</v>
      </c>
      <c r="AQ78" s="1925">
        <f>'2.54 GW Electrolyser H2 Prod.'!AP750</f>
        <v>8339967868.2029419</v>
      </c>
      <c r="AR78" s="1925">
        <f>'2.54 GW Electrolyser H2 Prod.'!AQ750</f>
        <v>8340380628.4703808</v>
      </c>
      <c r="AS78" s="1925">
        <f>'2.54 GW Electrolyser H2 Prod.'!AR750</f>
        <v>8339971890.4720898</v>
      </c>
      <c r="AT78" s="1925">
        <f>'2.54 GW Electrolyser H2 Prod.'!AS750</f>
        <v>8338870840.5436954</v>
      </c>
      <c r="AU78" s="1925">
        <f>'2.54 GW Electrolyser H2 Prod.'!AT750</f>
        <v>8337190503.1381969</v>
      </c>
      <c r="AV78" s="1925">
        <f>'2.54 GW Electrolyser H2 Prod.'!AU750</f>
        <v>8335029657.5427189</v>
      </c>
      <c r="AW78" s="1925">
        <f>'2.54 GW Electrolyser H2 Prod.'!AV750</f>
        <v>8332474523.5836563</v>
      </c>
      <c r="AX78" s="1925">
        <f>'2.54 GW Electrolyser H2 Prod.'!AW750</f>
        <v>8329600245.840519</v>
      </c>
      <c r="AY78" s="1925">
        <f>'2.54 GW Electrolyser H2 Prod.'!AX750</f>
        <v>8326472201.7738056</v>
      </c>
      <c r="AZ78" s="1925">
        <f>'2.54 GW Electrolyser H2 Prod.'!AY750</f>
        <v>8323147155.6928959</v>
      </c>
      <c r="BA78" s="1925">
        <f>'2.54 GW Electrolyser H2 Prod.'!AZ750</f>
        <v>8319674277.536932</v>
      </c>
      <c r="BB78" s="1925">
        <f>'2.54 GW Electrolyser H2 Prod.'!BA750</f>
        <v>8316096042.9267502</v>
      </c>
      <c r="BC78" s="1925">
        <f>'2.54 GW Electrolyser H2 Prod.'!BB750</f>
        <v>8312449028.7969265</v>
      </c>
      <c r="BD78" s="1925">
        <f>'2.54 GW Electrolyser H2 Prod.'!BC750</f>
        <v>8308764617.0751419</v>
      </c>
      <c r="BE78" s="1925">
        <f>'2.54 GW Electrolyser H2 Prod.'!BD750</f>
        <v>8305069617.2928333</v>
      </c>
      <c r="BF78" s="1925">
        <f>'2.54 GW Electrolyser H2 Prod.'!BE750</f>
        <v>8301386817.6464481</v>
      </c>
      <c r="BG78" s="1925">
        <f>'2.54 GW Electrolyser H2 Prod.'!BF750</f>
        <v>8297735472.8493919</v>
      </c>
      <c r="BH78" s="1925">
        <f>'2.54 GW Electrolyser H2 Prod.'!BG750</f>
        <v>8294131736.0933228</v>
      </c>
      <c r="BI78" s="1925">
        <f>'2.54 GW Electrolyser H2 Prod.'!BH750</f>
        <v>8290589041.5506439</v>
      </c>
      <c r="BJ78" s="1925">
        <f>'2.54 GW Electrolyser H2 Prod.'!BI750</f>
        <v>8287118443.0785751</v>
      </c>
      <c r="BK78" s="1925">
        <f>'2.54 GW Electrolyser H2 Prod.'!BJ750</f>
        <v>8283728914.1125736</v>
      </c>
      <c r="BL78" s="1925">
        <f>'2.54 GW Electrolyser H2 Prod.'!BK750</f>
        <v>8280427613.1495609</v>
      </c>
      <c r="BM78" s="1925">
        <f>'2.54 GW Electrolyser H2 Prod.'!BL750</f>
        <v>8277220118.7073879</v>
      </c>
      <c r="BN78" s="1925">
        <f>'2.54 GW Electrolyser H2 Prod.'!BM750</f>
        <v>8274110637.1966782</v>
      </c>
      <c r="BO78" s="1926">
        <f>'2.54 GW Electrolyser H2 Prod.'!BN750</f>
        <v>8271102186.7458229</v>
      </c>
    </row>
    <row r="79" spans="1:67" ht="16" thickBot="1" x14ac:dyDescent="0.25">
      <c r="A79" s="4305"/>
      <c r="B79" s="4340"/>
      <c r="C79" s="4341"/>
      <c r="D79" s="4324"/>
      <c r="E79" s="1945" t="str">
        <f t="shared" si="13"/>
        <v>High Price Range</v>
      </c>
      <c r="F79" s="1946">
        <f t="shared" si="13"/>
        <v>0.9</v>
      </c>
      <c r="G79" s="1918">
        <f>'2.54 GW Electrolyser H2 Prod.'!F751</f>
        <v>14254133091.815674</v>
      </c>
      <c r="H79" s="1950">
        <f>'2.54 GW Electrolyser H2 Prod.'!G751</f>
        <v>279882534.21056724</v>
      </c>
      <c r="I79" s="1950">
        <f>'2.54 GW Electrolyser H2 Prod.'!H751</f>
        <v>1873359680.1903546</v>
      </c>
      <c r="J79" s="1950">
        <f>'2.54 GW Electrolyser H2 Prod.'!I751</f>
        <v>3193268085.237875</v>
      </c>
      <c r="K79" s="1950">
        <f>'2.54 GW Electrolyser H2 Prod.'!J751</f>
        <v>4320356042.7743845</v>
      </c>
      <c r="L79" s="1950">
        <f>'2.54 GW Electrolyser H2 Prod.'!K751</f>
        <v>5299490164.0540724</v>
      </c>
      <c r="M79" s="1950">
        <f>'2.54 GW Electrolyser H2 Prod.'!L751</f>
        <v>6159630227.8938093</v>
      </c>
      <c r="N79" s="1950">
        <f>'2.54 GW Electrolyser H2 Prod.'!M751</f>
        <v>6921195360.7992306</v>
      </c>
      <c r="O79" s="1950">
        <f>'2.54 GW Electrolyser H2 Prod.'!N751</f>
        <v>7599438992.5412121</v>
      </c>
      <c r="P79" s="1950">
        <f>'2.54 GW Electrolyser H2 Prod.'!O751</f>
        <v>8206224362.1259632</v>
      </c>
      <c r="Q79" s="1950">
        <f>'2.54 GW Electrolyser H2 Prod.'!P751</f>
        <v>8751053641.7606277</v>
      </c>
      <c r="R79" s="1950">
        <f>'2.54 GW Electrolyser H2 Prod.'!Q751</f>
        <v>9241709052.0284481</v>
      </c>
      <c r="S79" s="1950">
        <f>'2.54 GW Electrolyser H2 Prod.'!R751</f>
        <v>9684675217.5144081</v>
      </c>
      <c r="T79" s="1950">
        <f>'2.54 GW Electrolyser H2 Prod.'!S751</f>
        <v>10085430098.672455</v>
      </c>
      <c r="U79" s="1950">
        <f>'2.54 GW Electrolyser H2 Prod.'!T751</f>
        <v>10448652821.035334</v>
      </c>
      <c r="V79" s="1950">
        <f>'2.54 GW Electrolyser H2 Prod.'!U751</f>
        <v>10778376690.344067</v>
      </c>
      <c r="W79" s="1950">
        <f>'2.54 GW Electrolyser H2 Prod.'!V751</f>
        <v>11078104747.944168</v>
      </c>
      <c r="X79" s="1950">
        <f>'2.54 GW Electrolyser H2 Prod.'!W751</f>
        <v>11350898941.550289</v>
      </c>
      <c r="Y79" s="1950">
        <f>'2.54 GW Electrolyser H2 Prod.'!X751</f>
        <v>11599450222.102491</v>
      </c>
      <c r="Z79" s="1950">
        <f>'2.54 GW Electrolyser H2 Prod.'!Y751</f>
        <v>11826134535.919489</v>
      </c>
      <c r="AA79" s="1950">
        <f>'2.54 GW Electrolyser H2 Prod.'!Z751</f>
        <v>12033058177.472477</v>
      </c>
      <c r="AB79" s="1950">
        <f>'2.54 GW Electrolyser H2 Prod.'!AA751</f>
        <v>12222094974.673534</v>
      </c>
      <c r="AC79" s="1950">
        <f>'2.54 GW Electrolyser H2 Prod.'!AB751</f>
        <v>12394917105.802828</v>
      </c>
      <c r="AD79" s="1950">
        <f>'2.54 GW Electrolyser H2 Prod.'!AC751</f>
        <v>12553020881.360538</v>
      </c>
      <c r="AE79" s="1950">
        <f>'2.54 GW Electrolyser H2 Prod.'!AD751</f>
        <v>12697748495.080034</v>
      </c>
      <c r="AF79" s="1950">
        <f>'2.54 GW Electrolyser H2 Prod.'!AE751</f>
        <v>12830306511.688658</v>
      </c>
      <c r="AG79" s="1950">
        <f>'2.54 GW Electrolyser H2 Prod.'!AF751</f>
        <v>12951781685.998798</v>
      </c>
      <c r="AH79" s="1950">
        <f>'2.54 GW Electrolyser H2 Prod.'!AG751</f>
        <v>13063154579.536474</v>
      </c>
      <c r="AI79" s="1950">
        <f>'2.54 GW Electrolyser H2 Prod.'!AH751</f>
        <v>13165311344.343832</v>
      </c>
      <c r="AJ79" s="1950">
        <f>'2.54 GW Electrolyser H2 Prod.'!AI751</f>
        <v>13259053970.028124</v>
      </c>
      <c r="AK79" s="1950">
        <f>'2.54 GW Electrolyser H2 Prod.'!AJ751</f>
        <v>13345109233.438025</v>
      </c>
      <c r="AL79" s="1950">
        <f>'2.54 GW Electrolyser H2 Prod.'!AK751</f>
        <v>13424136546.188349</v>
      </c>
      <c r="AM79" s="1950">
        <f>'2.54 GW Electrolyser H2 Prod.'!AL751</f>
        <v>13496734860.512295</v>
      </c>
      <c r="AN79" s="1950">
        <f>'2.54 GW Electrolyser H2 Prod.'!AM751</f>
        <v>13563448766.334082</v>
      </c>
      <c r="AO79" s="1950">
        <f>'2.54 GW Electrolyser H2 Prod.'!AN751</f>
        <v>13624773890.36128</v>
      </c>
      <c r="AP79" s="1950">
        <f>'2.54 GW Electrolyser H2 Prod.'!AO751</f>
        <v>13681161690.158974</v>
      </c>
      <c r="AQ79" s="1950">
        <f>'2.54 GW Electrolyser H2 Prod.'!AP751</f>
        <v>13733023721.658945</v>
      </c>
      <c r="AR79" s="1950">
        <f>'2.54 GW Electrolyser H2 Prod.'!AQ751</f>
        <v>13780735446.672098</v>
      </c>
      <c r="AS79" s="1950">
        <f>'2.54 GW Electrolyser H2 Prod.'!AR751</f>
        <v>13824639637.172958</v>
      </c>
      <c r="AT79" s="1950">
        <f>'2.54 GW Electrolyser H2 Prod.'!AS751</f>
        <v>13865049424.995211</v>
      </c>
      <c r="AU79" s="1950">
        <f>'2.54 GW Electrolyser H2 Prod.'!AT751</f>
        <v>13902251038.793581</v>
      </c>
      <c r="AV79" s="1950">
        <f>'2.54 GW Electrolyser H2 Prod.'!AU751</f>
        <v>13936506264.436144</v>
      </c>
      <c r="AW79" s="1950">
        <f>'2.54 GW Electrolyser H2 Prod.'!AV751</f>
        <v>13968054660.192177</v>
      </c>
      <c r="AX79" s="1950">
        <f>'2.54 GW Electrolyser H2 Prod.'!AW751</f>
        <v>13997115554.014536</v>
      </c>
      <c r="AY79" s="1950">
        <f>'2.54 GW Electrolyser H2 Prod.'!AX751</f>
        <v>14023889846.754961</v>
      </c>
      <c r="AZ79" s="1950">
        <f>'2.54 GW Electrolyser H2 Prod.'!AY751</f>
        <v>14048561642.192841</v>
      </c>
      <c r="BA79" s="1950">
        <f>'2.54 GW Electrolyser H2 Prod.'!AZ751</f>
        <v>14071299722.219809</v>
      </c>
      <c r="BB79" s="1950">
        <f>'2.54 GW Electrolyser H2 Prod.'!BA751</f>
        <v>14092258883.336262</v>
      </c>
      <c r="BC79" s="1950">
        <f>'2.54 GW Electrolyser H2 Prod.'!BB751</f>
        <v>14111581148.726149</v>
      </c>
      <c r="BD79" s="1950">
        <f>'2.54 GW Electrolyser H2 Prod.'!BC751</f>
        <v>14129396868.537325</v>
      </c>
      <c r="BE79" s="1950">
        <f>'2.54 GW Electrolyser H2 Prod.'!BD751</f>
        <v>14145825719.568842</v>
      </c>
      <c r="BF79" s="1950">
        <f>'2.54 GW Electrolyser H2 Prod.'!BE751</f>
        <v>14160977614.322268</v>
      </c>
      <c r="BG79" s="1950">
        <f>'2.54 GW Electrolyser H2 Prod.'!BF751</f>
        <v>14174953528.285349</v>
      </c>
      <c r="BH79" s="1950">
        <f>'2.54 GW Electrolyser H2 Prod.'!BG751</f>
        <v>14187846253.361006</v>
      </c>
      <c r="BI79" s="1950">
        <f>'2.54 GW Electrolyser H2 Prod.'!BH751</f>
        <v>14199741084.514536</v>
      </c>
      <c r="BJ79" s="1950">
        <f>'2.54 GW Electrolyser H2 Prod.'!BI751</f>
        <v>14210716445.971106</v>
      </c>
      <c r="BK79" s="1950">
        <f>'2.54 GW Electrolyser H2 Prod.'!BJ751</f>
        <v>14220844462.641169</v>
      </c>
      <c r="BL79" s="1950">
        <f>'2.54 GW Electrolyser H2 Prod.'!BK751</f>
        <v>14230191481.871862</v>
      </c>
      <c r="BM79" s="1950">
        <f>'2.54 GW Electrolyser H2 Prod.'!BL751</f>
        <v>14238818550.108364</v>
      </c>
      <c r="BN79" s="1950">
        <f>'2.54 GW Electrolyser H2 Prod.'!BM751</f>
        <v>14246781848.592081</v>
      </c>
      <c r="BO79" s="1959">
        <f>'2.54 GW Electrolyser H2 Prod.'!BN751</f>
        <v>14254133091.815674</v>
      </c>
    </row>
    <row r="80" spans="1:67" ht="12.75" customHeight="1" x14ac:dyDescent="0.2">
      <c r="A80" s="4305"/>
      <c r="B80" s="4336" t="s">
        <v>1606</v>
      </c>
      <c r="C80" s="4337"/>
      <c r="D80" s="4342" t="str">
        <f>D56</f>
        <v>O&amp;M Fixed Plant Opex   A$1,470,744,166.71/year               Low Case</v>
      </c>
      <c r="E80" s="1943" t="str">
        <f t="shared" si="13"/>
        <v>Low Price Range</v>
      </c>
      <c r="F80" s="833">
        <f t="shared" si="13"/>
        <v>0.8</v>
      </c>
      <c r="G80" s="1930">
        <f>'2.54 GW Electrolyser H2 Prod.'!F752</f>
        <v>-16793064221.907532</v>
      </c>
      <c r="H80" s="1951">
        <f>'2.54 GW Electrolyser H2 Prod.'!G752</f>
        <v>-5318969878.83887</v>
      </c>
      <c r="I80" s="1951">
        <f>'2.54 GW Electrolyser H2 Prod.'!H752</f>
        <v>-5741528065.97157</v>
      </c>
      <c r="J80" s="1951">
        <f>'2.54 GW Electrolyser H2 Prod.'!I752</f>
        <v>-6235177297.0196714</v>
      </c>
      <c r="K80" s="1951">
        <f>'2.54 GW Electrolyser H2 Prod.'!J752</f>
        <v>-6755123249.3778572</v>
      </c>
      <c r="L80" s="1951">
        <f>'2.54 GW Electrolyser H2 Prod.'!K752</f>
        <v>-7280210313.0378237</v>
      </c>
      <c r="M80" s="1951">
        <f>'2.54 GW Electrolyser H2 Prod.'!L752</f>
        <v>-7798986754.2385378</v>
      </c>
      <c r="N80" s="1951">
        <f>'2.54 GW Electrolyser H2 Prod.'!M752</f>
        <v>-8304838669.6776876</v>
      </c>
      <c r="O80" s="1951">
        <f>'2.54 GW Electrolyser H2 Prod.'!N752</f>
        <v>-8793860970.3078537</v>
      </c>
      <c r="P80" s="1951">
        <f>'2.54 GW Electrolyser H2 Prod.'!O752</f>
        <v>-9263784221.4941139</v>
      </c>
      <c r="Q80" s="1951">
        <f>'2.54 GW Electrolyser H2 Prod.'!P752</f>
        <v>-9713378278.9410896</v>
      </c>
      <c r="R80" s="1951">
        <f>'2.54 GW Electrolyser H2 Prod.'!Q752</f>
        <v>-10142096508.023821</v>
      </c>
      <c r="S80" s="1951">
        <f>'2.54 GW Electrolyser H2 Prod.'!R752</f>
        <v>-10549851877.365026</v>
      </c>
      <c r="T80" s="1951">
        <f>'2.54 GW Electrolyser H2 Prod.'!S752</f>
        <v>-10936870129.1455</v>
      </c>
      <c r="U80" s="1951">
        <f>'2.54 GW Electrolyser H2 Prod.'!T752</f>
        <v>-11303590359.806396</v>
      </c>
      <c r="V80" s="1951">
        <f>'2.54 GW Electrolyser H2 Prod.'!U752</f>
        <v>-11650595998.016548</v>
      </c>
      <c r="W80" s="1951">
        <f>'2.54 GW Electrolyser H2 Prod.'!V752</f>
        <v>-11978565948.830212</v>
      </c>
      <c r="X80" s="1951">
        <f>'2.54 GW Electrolyser H2 Prod.'!W752</f>
        <v>-12288239501.809172</v>
      </c>
      <c r="Y80" s="1951">
        <f>'2.54 GW Electrolyser H2 Prod.'!X752</f>
        <v>-12580390859.303406</v>
      </c>
      <c r="Z80" s="1951">
        <f>'2.54 GW Electrolyser H2 Prod.'!Y752</f>
        <v>-12855810524.092522</v>
      </c>
      <c r="AA80" s="1951">
        <f>'2.54 GW Electrolyser H2 Prod.'!Z752</f>
        <v>-13115291660.443661</v>
      </c>
      <c r="AB80" s="1951">
        <f>'2.54 GW Electrolyser H2 Prod.'!AA752</f>
        <v>-13359620111.958158</v>
      </c>
      <c r="AC80" s="1951">
        <f>'2.54 GW Electrolyser H2 Prod.'!AB752</f>
        <v>-13589567139.423477</v>
      </c>
      <c r="AD80" s="1951">
        <f>'2.54 GW Electrolyser H2 Prod.'!AC752</f>
        <v>-13805884200.978495</v>
      </c>
      <c r="AE80" s="1951">
        <f>'2.54 GW Electrolyser H2 Prod.'!AD752</f>
        <v>-14009299277.13858</v>
      </c>
      <c r="AF80" s="1951">
        <f>'2.54 GW Electrolyser H2 Prod.'!AE752</f>
        <v>-14200514370.835876</v>
      </c>
      <c r="AG80" s="1951">
        <f>'2.54 GW Electrolyser H2 Prod.'!AF752</f>
        <v>-14380203904.415552</v>
      </c>
      <c r="AH80" s="1951">
        <f>'2.54 GW Electrolyser H2 Prod.'!AG752</f>
        <v>-14549013802.491011</v>
      </c>
      <c r="AI80" s="1951">
        <f>'2.54 GW Electrolyser H2 Prod.'!AH752</f>
        <v>-14707561099.042757</v>
      </c>
      <c r="AJ80" s="1951">
        <f>'2.54 GW Electrolyser H2 Prod.'!AI752</f>
        <v>-14856433944.134144</v>
      </c>
      <c r="AK80" s="1951">
        <f>'2.54 GW Electrolyser H2 Prod.'!AJ752</f>
        <v>-14996191913.556171</v>
      </c>
      <c r="AL80" s="1951">
        <f>'2.54 GW Electrolyser H2 Prod.'!AK752</f>
        <v>-15127366546.015593</v>
      </c>
      <c r="AM80" s="1951">
        <f>'2.54 GW Electrolyser H2 Prod.'!AL752</f>
        <v>-15250462048.859913</v>
      </c>
      <c r="AN80" s="1951">
        <f>'2.54 GW Electrolyser H2 Prod.'!AM752</f>
        <v>-15365956126.022676</v>
      </c>
      <c r="AO80" s="1951">
        <f>'2.54 GW Electrolyser H2 Prod.'!AN752</f>
        <v>-15474300891.770414</v>
      </c>
      <c r="AP80" s="1951">
        <f>'2.54 GW Electrolyser H2 Prod.'!AO752</f>
        <v>-15575923841.599201</v>
      </c>
      <c r="AQ80" s="1951">
        <f>'2.54 GW Electrolyser H2 Prod.'!AP752</f>
        <v>-15671228857.755327</v>
      </c>
      <c r="AR80" s="1951">
        <f>'2.54 GW Electrolyser H2 Prod.'!AQ752</f>
        <v>-15760597231.709253</v>
      </c>
      <c r="AS80" s="1951">
        <f>'2.54 GW Electrolyser H2 Prod.'!AR752</f>
        <v>-15844388689.774158</v>
      </c>
      <c r="AT80" s="1951">
        <f>'2.54 GW Electrolyser H2 Prod.'!AS752</f>
        <v>-15922942411.142584</v>
      </c>
      <c r="AU80" s="1951">
        <f>'2.54 GW Electrolyser H2 Prod.'!AT752</f>
        <v>-15996578030.080811</v>
      </c>
      <c r="AV80" s="1951">
        <f>'2.54 GW Electrolyser H2 Prod.'!AU752</f>
        <v>-16065596615.997677</v>
      </c>
      <c r="AW80" s="1951">
        <f>'2.54 GW Electrolyser H2 Prod.'!AV752</f>
        <v>-16130281626.691011</v>
      </c>
      <c r="AX80" s="1951">
        <f>'2.54 GW Electrolyser H2 Prod.'!AW752</f>
        <v>-16190899831.348858</v>
      </c>
      <c r="AY80" s="1951">
        <f>'2.54 GW Electrolyser H2 Prod.'!AX752</f>
        <v>-16247702200.90493</v>
      </c>
      <c r="AZ80" s="1951">
        <f>'2.54 GW Electrolyser H2 Prod.'!AY752</f>
        <v>-16300924764.167135</v>
      </c>
      <c r="BA80" s="1951">
        <f>'2.54 GW Electrolyser H2 Prod.'!AZ752</f>
        <v>-16350789428.793179</v>
      </c>
      <c r="BB80" s="1951">
        <f>'2.54 GW Electrolyser H2 Prod.'!BA752</f>
        <v>-16397504766.709112</v>
      </c>
      <c r="BC80" s="1951">
        <f>'2.54 GW Electrolyser H2 Prod.'!BB752</f>
        <v>-16441266763.980408</v>
      </c>
      <c r="BD80" s="1951">
        <f>'2.54 GW Electrolyser H2 Prod.'!BC752</f>
        <v>-16482259535.470518</v>
      </c>
      <c r="BE80" s="1951">
        <f>'2.54 GW Electrolyser H2 Prod.'!BD752</f>
        <v>-16520656004.875662</v>
      </c>
      <c r="BF80" s="1951">
        <f>'2.54 GW Electrolyser H2 Prod.'!BE752</f>
        <v>-16556618550.919592</v>
      </c>
      <c r="BG80" s="1951">
        <f>'2.54 GW Electrolyser H2 Prod.'!BF752</f>
        <v>-16590299620.63957</v>
      </c>
      <c r="BH80" s="1951">
        <f>'2.54 GW Electrolyser H2 Prod.'!BG752</f>
        <v>-16621842310.803226</v>
      </c>
      <c r="BI80" s="1951">
        <f>'2.54 GW Electrolyser H2 Prod.'!BH752</f>
        <v>-16651380918.572872</v>
      </c>
      <c r="BJ80" s="1951">
        <f>'2.54 GW Electrolyser H2 Prod.'!BI752</f>
        <v>-16679041462.585041</v>
      </c>
      <c r="BK80" s="1951">
        <f>'2.54 GW Electrolyser H2 Prod.'!BJ752</f>
        <v>-16704942175.643375</v>
      </c>
      <c r="BL80" s="1951">
        <f>'2.54 GW Electrolyser H2 Prod.'!BK752</f>
        <v>-16729193970.236721</v>
      </c>
      <c r="BM80" s="1951">
        <f>'2.54 GW Electrolyser H2 Prod.'!BL752</f>
        <v>-16751900878.094387</v>
      </c>
      <c r="BN80" s="1951">
        <f>'2.54 GW Electrolyser H2 Prod.'!BM752</f>
        <v>-16773160464.980137</v>
      </c>
      <c r="BO80" s="1960">
        <f>'2.54 GW Electrolyser H2 Prod.'!BN752</f>
        <v>-16793064221.907532</v>
      </c>
    </row>
    <row r="81" spans="1:67" x14ac:dyDescent="0.2">
      <c r="A81" s="4305"/>
      <c r="B81" s="4338"/>
      <c r="C81" s="4339"/>
      <c r="D81" s="4320"/>
      <c r="E81" s="1943" t="str">
        <f t="shared" si="13"/>
        <v>Low Price Range</v>
      </c>
      <c r="F81" s="833">
        <f t="shared" si="13"/>
        <v>0.85</v>
      </c>
      <c r="G81" s="1917">
        <f>'2.54 GW Electrolyser H2 Prod.'!F753</f>
        <v>-15159539009.212978</v>
      </c>
      <c r="H81" s="1925">
        <f>'2.54 GW Electrolyser H2 Prod.'!G753</f>
        <v>-5318969878.83887</v>
      </c>
      <c r="I81" s="1925">
        <f>'2.54 GW Electrolyser H2 Prod.'!H753</f>
        <v>-5687620122.9551897</v>
      </c>
      <c r="J81" s="1925">
        <f>'2.54 GW Electrolyser H2 Prod.'!I753</f>
        <v>-6109904938.7430105</v>
      </c>
      <c r="K81" s="1925">
        <f>'2.54 GW Electrolyser H2 Prod.'!J753</f>
        <v>-6552131119.1292858</v>
      </c>
      <c r="L81" s="1925">
        <f>'2.54 GW Electrolyser H2 Prod.'!K753</f>
        <v>-6997935167.2302513</v>
      </c>
      <c r="M81" s="1925">
        <f>'2.54 GW Electrolyser H2 Prod.'!L753</f>
        <v>-7438271010.2914944</v>
      </c>
      <c r="N81" s="1925">
        <f>'2.54 GW Electrolyser H2 Prod.'!M753</f>
        <v>-7867820784.6353817</v>
      </c>
      <c r="O81" s="1925">
        <f>'2.54 GW Electrolyser H2 Prod.'!N753</f>
        <v>-8283391822.8478613</v>
      </c>
      <c r="P81" s="1925">
        <f>'2.54 GW Electrolyser H2 Prod.'!O753</f>
        <v>-8683094620.6348228</v>
      </c>
      <c r="Q81" s="1925">
        <f>'2.54 GW Electrolyser H2 Prod.'!P753</f>
        <v>-9065879168.9889832</v>
      </c>
      <c r="R81" s="1925">
        <f>'2.54 GW Electrolyser H2 Prod.'!Q753</f>
        <v>-9431254653.8405571</v>
      </c>
      <c r="S81" s="1925">
        <f>'2.54 GW Electrolyser H2 Prod.'!R753</f>
        <v>-9779110927.8621311</v>
      </c>
      <c r="T81" s="1925">
        <f>'2.54 GW Electrolyser H2 Prod.'!S753</f>
        <v>-10109600142.139668</v>
      </c>
      <c r="U81" s="1925">
        <f>'2.54 GW Electrolyser H2 Prod.'!T753</f>
        <v>-10423055769.742199</v>
      </c>
      <c r="V81" s="1925">
        <f>'2.54 GW Electrolyser H2 Prod.'!U753</f>
        <v>-10719935836.210197</v>
      </c>
      <c r="W81" s="1925">
        <f>'2.54 GW Electrolyser H2 Prod.'!V753</f>
        <v>-11000782355.744583</v>
      </c>
      <c r="X81" s="1925">
        <f>'2.54 GW Electrolyser H2 Prod.'!W753</f>
        <v>-11266191923.453722</v>
      </c>
      <c r="Y81" s="1925">
        <f>'2.54 GW Electrolyser H2 Prod.'!X753</f>
        <v>-11516794168.943909</v>
      </c>
      <c r="Z81" s="1925">
        <f>'2.54 GW Electrolyser H2 Prod.'!Y753</f>
        <v>-11753235859.348131</v>
      </c>
      <c r="AA81" s="1925">
        <f>'2.54 GW Electrolyser H2 Prod.'!Z753</f>
        <v>-11976169129.760666</v>
      </c>
      <c r="AB81" s="1925">
        <f>'2.54 GW Electrolyser H2 Prod.'!AA753</f>
        <v>-12186242771.056599</v>
      </c>
      <c r="AC81" s="1925">
        <f>'2.54 GW Electrolyser H2 Prod.'!AB753</f>
        <v>-12384095808.631323</v>
      </c>
      <c r="AD81" s="1925">
        <f>'2.54 GW Electrolyser H2 Prod.'!AC753</f>
        <v>-12570352813.955242</v>
      </c>
      <c r="AE81" s="1925">
        <f>'2.54 GW Electrolyser H2 Prod.'!AD753</f>
        <v>-12745620536.666502</v>
      </c>
      <c r="AF81" s="1925">
        <f>'2.54 GW Electrolyser H2 Prod.'!AE753</f>
        <v>-12910485548.778246</v>
      </c>
      <c r="AG81" s="1925">
        <f>'2.54 GW Electrolyser H2 Prod.'!AF753</f>
        <v>-13065512667.702082</v>
      </c>
      <c r="AH81" s="1925">
        <f>'2.54 GW Electrolyser H2 Prod.'!AG753</f>
        <v>-13211243979.901855</v>
      </c>
      <c r="AI81" s="1925">
        <f>'2.54 GW Electrolyser H2 Prod.'!AH753</f>
        <v>-13348198327.938143</v>
      </c>
      <c r="AJ81" s="1925">
        <f>'2.54 GW Electrolyser H2 Prod.'!AI753</f>
        <v>-13476871154.434689</v>
      </c>
      <c r="AK81" s="1925">
        <f>'2.54 GW Electrolyser H2 Prod.'!AJ753</f>
        <v>-13597734619.861889</v>
      </c>
      <c r="AL81" s="1925">
        <f>'2.54 GW Electrolyser H2 Prod.'!AK753</f>
        <v>-13711237928.937805</v>
      </c>
      <c r="AM81" s="1925">
        <f>'2.54 GW Electrolyser H2 Prod.'!AL753</f>
        <v>-13817807814.285118</v>
      </c>
      <c r="AN81" s="1925">
        <f>'2.54 GW Electrolyser H2 Prod.'!AM753</f>
        <v>-13917849136.757454</v>
      </c>
      <c r="AO81" s="1925">
        <f>'2.54 GW Electrolyser H2 Prod.'!AN753</f>
        <v>-14011745570.295425</v>
      </c>
      <c r="AP81" s="1925">
        <f>'2.54 GW Electrolyser H2 Prod.'!AO753</f>
        <v>-14099860345.834404</v>
      </c>
      <c r="AQ81" s="1925">
        <f>'2.54 GW Electrolyser H2 Prod.'!AP753</f>
        <v>-14182537034.067774</v>
      </c>
      <c r="AR81" s="1925">
        <f>'2.54 GW Electrolyser H2 Prod.'!AQ753</f>
        <v>-14260100351.076475</v>
      </c>
      <c r="AS81" s="1925">
        <f>'2.54 GW Electrolyser H2 Prod.'!AR753</f>
        <v>-14332856974.20018</v>
      </c>
      <c r="AT81" s="1925">
        <f>'2.54 GW Electrolyser H2 Prod.'!AS753</f>
        <v>-14401096358.2253</v>
      </c>
      <c r="AU81" s="1925">
        <f>'2.54 GW Electrolyser H2 Prod.'!AT753</f>
        <v>-14465091544.137407</v>
      </c>
      <c r="AV81" s="1925">
        <f>'2.54 GW Electrolyser H2 Prod.'!AU753</f>
        <v>-14525099954.437487</v>
      </c>
      <c r="AW81" s="1925">
        <f>'2.54 GW Electrolyser H2 Prod.'!AV753</f>
        <v>-14581364170.436083</v>
      </c>
      <c r="AX81" s="1925">
        <f>'2.54 GW Electrolyser H2 Prod.'!AW753</f>
        <v>-14634112688.082916</v>
      </c>
      <c r="AY81" s="1925">
        <f>'2.54 GW Electrolyser H2 Prod.'!AX753</f>
        <v>-14683560649.813749</v>
      </c>
      <c r="AZ81" s="1925">
        <f>'2.54 GW Electrolyser H2 Prod.'!AY753</f>
        <v>-14729910550.642992</v>
      </c>
      <c r="BA81" s="1925">
        <f>'2.54 GW Electrolyser H2 Prod.'!AZ753</f>
        <v>-14773352917.332764</v>
      </c>
      <c r="BB81" s="1925">
        <f>'2.54 GW Electrolyser H2 Prod.'!BA753</f>
        <v>-14814066959.953604</v>
      </c>
      <c r="BC81" s="1925">
        <f>'2.54 GW Electrolyser H2 Prod.'!BB753</f>
        <v>-14852221195.540407</v>
      </c>
      <c r="BD81" s="1925">
        <f>'2.54 GW Electrolyser H2 Prod.'!BC753</f>
        <v>-14887974043.856838</v>
      </c>
      <c r="BE81" s="1925">
        <f>'2.54 GW Electrolyser H2 Prod.'!BD753</f>
        <v>-14921474395.526674</v>
      </c>
      <c r="BF81" s="1925">
        <f>'2.54 GW Electrolyser H2 Prod.'!BE753</f>
        <v>-14952862152.982897</v>
      </c>
      <c r="BG81" s="1925">
        <f>'2.54 GW Electrolyser H2 Prod.'!BF753</f>
        <v>-14982268744.834339</v>
      </c>
      <c r="BH81" s="1925">
        <f>'2.54 GW Electrolyser H2 Prod.'!BG753</f>
        <v>-15009817614.363131</v>
      </c>
      <c r="BI81" s="1925">
        <f>'2.54 GW Electrolyser H2 Prod.'!BH753</f>
        <v>-15035624682.95048</v>
      </c>
      <c r="BJ81" s="1925">
        <f>'2.54 GW Electrolyser H2 Prod.'!BI753</f>
        <v>-15059798789.288771</v>
      </c>
      <c r="BK81" s="1925">
        <f>'2.54 GW Electrolyser H2 Prod.'!BJ753</f>
        <v>-15082442105.278894</v>
      </c>
      <c r="BL81" s="1925">
        <f>'2.54 GW Electrolyser H2 Prod.'!BK753</f>
        <v>-15103650529.536823</v>
      </c>
      <c r="BM81" s="1925">
        <f>'2.54 GW Electrolyser H2 Prod.'!BL753</f>
        <v>-15123514059.445679</v>
      </c>
      <c r="BN81" s="1925">
        <f>'2.54 GW Electrolyser H2 Prod.'!BM753</f>
        <v>-15142117142.691309</v>
      </c>
      <c r="BO81" s="1926">
        <f>'2.54 GW Electrolyser H2 Prod.'!BN753</f>
        <v>-15159539009.212978</v>
      </c>
    </row>
    <row r="82" spans="1:67" x14ac:dyDescent="0.2">
      <c r="A82" s="4305"/>
      <c r="B82" s="4338"/>
      <c r="C82" s="4339"/>
      <c r="D82" s="4320"/>
      <c r="E82" s="1943" t="str">
        <f t="shared" si="13"/>
        <v>Low Price Range</v>
      </c>
      <c r="F82" s="833">
        <f t="shared" si="13"/>
        <v>0.9</v>
      </c>
      <c r="G82" s="1917">
        <f>'2.54 GW Electrolyser H2 Prod.'!F754</f>
        <v>-13247014600.241928</v>
      </c>
      <c r="H82" s="1925">
        <f>'2.54 GW Electrolyser H2 Prod.'!G754</f>
        <v>-5318969878.83887</v>
      </c>
      <c r="I82" s="1925">
        <f>'2.54 GW Electrolyser H2 Prod.'!H754</f>
        <v>-5633712179.9388103</v>
      </c>
      <c r="J82" s="1925">
        <f>'2.54 GW Electrolyser H2 Prod.'!I754</f>
        <v>-5982133187.2204266</v>
      </c>
      <c r="K82" s="1925">
        <f>'2.54 GW Electrolyser H2 Prod.'!J754</f>
        <v>-6341929306.4243727</v>
      </c>
      <c r="L82" s="1925">
        <f>'2.54 GW Electrolyser H2 Prod.'!K754</f>
        <v>-6702037915.4029961</v>
      </c>
      <c r="M82" s="1925">
        <f>'2.54 GW Electrolyser H2 Prod.'!L754</f>
        <v>-7056267175.9189672</v>
      </c>
      <c r="N82" s="1925">
        <f>'2.54 GW Electrolyser H2 Prod.'!M754</f>
        <v>-7400955334.6335096</v>
      </c>
      <c r="O82" s="1925">
        <f>'2.54 GW Electrolyser H2 Prod.'!N754</f>
        <v>-7733904940.5793371</v>
      </c>
      <c r="P82" s="1925">
        <f>'2.54 GW Electrolyser H2 Prod.'!O754</f>
        <v>-8053827488.2664509</v>
      </c>
      <c r="Q82" s="1925">
        <f>'2.54 GW Electrolyser H2 Prod.'!P754</f>
        <v>-8360025851.9869137</v>
      </c>
      <c r="R82" s="1925">
        <f>'2.54 GW Electrolyser H2 Prod.'!Q754</f>
        <v>-8652200006.3380089</v>
      </c>
      <c r="S82" s="1925">
        <f>'2.54 GW Electrolyser H2 Prod.'!R754</f>
        <v>-8930321979.6087952</v>
      </c>
      <c r="T82" s="1925">
        <f>'2.54 GW Electrolyser H2 Prod.'!S754</f>
        <v>-9194552167.8074455</v>
      </c>
      <c r="U82" s="1925">
        <f>'2.54 GW Electrolyser H2 Prod.'!T754</f>
        <v>-9445181605.5088654</v>
      </c>
      <c r="V82" s="1925">
        <f>'2.54 GW Electrolyser H2 Prod.'!U754</f>
        <v>-9682591190.493866</v>
      </c>
      <c r="W82" s="1925">
        <f>'2.54 GW Electrolyser H2 Prod.'!V754</f>
        <v>-9907222351.7798767</v>
      </c>
      <c r="X82" s="1925">
        <f>'2.54 GW Electrolyser H2 Prod.'!W754</f>
        <v>-10119555655.437126</v>
      </c>
      <c r="Y82" s="1925">
        <f>'2.54 GW Electrolyser H2 Prod.'!X754</f>
        <v>-10320095043.638193</v>
      </c>
      <c r="Z82" s="1925">
        <f>'2.54 GW Electrolyser H2 Prod.'!Y754</f>
        <v>-10509356148.761414</v>
      </c>
      <c r="AA82" s="1925">
        <f>'2.54 GW Electrolyser H2 Prod.'!Z754</f>
        <v>-10687857603.12179</v>
      </c>
      <c r="AB82" s="1925">
        <f>'2.54 GW Electrolyser H2 Prod.'!AA754</f>
        <v>-10856114580.614964</v>
      </c>
      <c r="AC82" s="1925">
        <f>'2.54 GW Electrolyser H2 Prod.'!AB754</f>
        <v>-11014634019.890535</v>
      </c>
      <c r="AD82" s="1925">
        <f>'2.54 GW Electrolyser H2 Prod.'!AC754</f>
        <v>-11163911125.967157</v>
      </c>
      <c r="AE82" s="1925">
        <f>'2.54 GW Electrolyser H2 Prod.'!AD754</f>
        <v>-11304426850.877373</v>
      </c>
      <c r="AF82" s="1925">
        <f>'2.54 GW Electrolyser H2 Prod.'!AE754</f>
        <v>-11436646128.167995</v>
      </c>
      <c r="AG82" s="1925">
        <f>'2.54 GW Electrolyser H2 Prod.'!AF754</f>
        <v>-11561016690.066509</v>
      </c>
      <c r="AH82" s="1925">
        <f>'2.54 GW Electrolyser H2 Prod.'!AG754</f>
        <v>-11677968335.928726</v>
      </c>
      <c r="AI82" s="1925">
        <f>'2.54 GW Electrolyser H2 Prod.'!AH754</f>
        <v>-11787912550.30164</v>
      </c>
      <c r="AJ82" s="1925">
        <f>'2.54 GW Electrolyser H2 Prod.'!AI754</f>
        <v>-11891242391.374516</v>
      </c>
      <c r="AK82" s="1925">
        <f>'2.54 GW Electrolyser H2 Prod.'!AJ754</f>
        <v>-11988332587.707657</v>
      </c>
      <c r="AL82" s="1925">
        <f>'2.54 GW Electrolyser H2 Prod.'!AK754</f>
        <v>-12079539794.304024</v>
      </c>
      <c r="AM82" s="1925">
        <f>'2.54 GW Electrolyser H2 Prod.'!AL754</f>
        <v>-12165202969.315666</v>
      </c>
      <c r="AN82" s="1925">
        <f>'2.54 GW Electrolyser H2 Prod.'!AM754</f>
        <v>-12245643840.673658</v>
      </c>
      <c r="AO82" s="1925">
        <f>'2.54 GW Electrolyser H2 Prod.'!AN754</f>
        <v>-12321167438.224659</v>
      </c>
      <c r="AP82" s="1925">
        <f>'2.54 GW Electrolyser H2 Prod.'!AO754</f>
        <v>-12392062671.941343</v>
      </c>
      <c r="AQ82" s="1925">
        <f>'2.54 GW Electrolyser H2 Prod.'!AP754</f>
        <v>-12458602940.740812</v>
      </c>
      <c r="AR82" s="1925">
        <f>'2.54 GW Electrolyser H2 Prod.'!AQ754</f>
        <v>-12521046759.617123</v>
      </c>
      <c r="AS82" s="1925">
        <f>'2.54 GW Electrolyser H2 Prod.'!AR754</f>
        <v>-12579638395.340244</v>
      </c>
      <c r="AT82" s="1925">
        <f>'2.54 GW Electrolyser H2 Prod.'!AS754</f>
        <v>-12634608503.024557</v>
      </c>
      <c r="AU82" s="1925">
        <f>'2.54 GW Electrolyser H2 Prod.'!AT754</f>
        <v>-12686174757.526199</v>
      </c>
      <c r="AV82" s="1925">
        <f>'2.54 GW Electrolyser H2 Prod.'!AU754</f>
        <v>-12734542474.968987</v>
      </c>
      <c r="AW82" s="1925">
        <f>'2.54 GW Electrolyser H2 Prod.'!AV754</f>
        <v>-12779905220.785152</v>
      </c>
      <c r="AX82" s="1925">
        <f>'2.54 GW Electrolyser H2 Prod.'!AW754</f>
        <v>-12822445401.538399</v>
      </c>
      <c r="AY82" s="1925">
        <f>'2.54 GW Electrolyser H2 Prod.'!AX754</f>
        <v>-12862334838.512077</v>
      </c>
      <c r="AZ82" s="1925">
        <f>'2.54 GW Electrolyser H2 Prod.'!AY754</f>
        <v>-12899735321.625057</v>
      </c>
      <c r="BA82" s="1925">
        <f>'2.54 GW Electrolyser H2 Prod.'!AZ754</f>
        <v>-12934799142.707636</v>
      </c>
      <c r="BB82" s="1925">
        <f>'2.54 GW Electrolyser H2 Prod.'!BA754</f>
        <v>-12967669607.549194</v>
      </c>
      <c r="BC82" s="1925">
        <f>'2.54 GW Electrolyser H2 Prod.'!BB754</f>
        <v>-12998481526.434824</v>
      </c>
      <c r="BD82" s="1925">
        <f>'2.54 GW Electrolyser H2 Prod.'!BC754</f>
        <v>-13027361683.133026</v>
      </c>
      <c r="BE82" s="1925">
        <f>'2.54 GW Electrolyser H2 Prod.'!BD754</f>
        <v>-13054429282.491432</v>
      </c>
      <c r="BF82" s="1925">
        <f>'2.54 GW Electrolyser H2 Prod.'!BE754</f>
        <v>-13079796376.951477</v>
      </c>
      <c r="BG82" s="1925">
        <f>'2.54 GW Electrolyser H2 Prod.'!BF754</f>
        <v>-13103568272.412926</v>
      </c>
      <c r="BH82" s="1925">
        <f>'2.54 GW Electrolyser H2 Prod.'!BG754</f>
        <v>-13125843913.971577</v>
      </c>
      <c r="BI82" s="1925">
        <f>'2.54 GW Electrolyser H2 Prod.'!BH754</f>
        <v>-13146716252.122702</v>
      </c>
      <c r="BJ82" s="1925">
        <f>'2.54 GW Electrolyser H2 Prod.'!BI754</f>
        <v>-13166272590.073547</v>
      </c>
      <c r="BK82" s="1925">
        <f>'2.54 GW Electrolyser H2 Prod.'!BJ754</f>
        <v>-13184594912.843254</v>
      </c>
      <c r="BL82" s="1925">
        <f>'2.54 GW Electrolyser H2 Prod.'!BK754</f>
        <v>-13201760198.851231</v>
      </c>
      <c r="BM82" s="1925">
        <f>'2.54 GW Electrolyser H2 Prod.'!BL754</f>
        <v>-13217840714.707243</v>
      </c>
      <c r="BN82" s="1925">
        <f>'2.54 GW Electrolyser H2 Prod.'!BM754</f>
        <v>-13232904293.920467</v>
      </c>
      <c r="BO82" s="1926">
        <f>'2.54 GW Electrolyser H2 Prod.'!BN754</f>
        <v>-13247014600.241928</v>
      </c>
    </row>
    <row r="83" spans="1:67" ht="17.25" customHeight="1" x14ac:dyDescent="0.2">
      <c r="A83" s="4305"/>
      <c r="B83" s="4338"/>
      <c r="C83" s="4339"/>
      <c r="D83" s="4320"/>
      <c r="E83" s="1943" t="str">
        <f t="shared" si="13"/>
        <v>High Price Range</v>
      </c>
      <c r="F83" s="833">
        <f t="shared" si="13"/>
        <v>0.8</v>
      </c>
      <c r="G83" s="1917">
        <f>'2.54 GW Electrolyser H2 Prod.'!F756</f>
        <v>2378279977.0751829</v>
      </c>
      <c r="H83" s="1925">
        <f>'2.54 GW Electrolyser H2 Prod.'!G756</f>
        <v>-2864109393.2034249</v>
      </c>
      <c r="I83" s="1925">
        <f>'2.54 GW Electrolyser H2 Prod.'!H756</f>
        <v>-1450914740.0778003</v>
      </c>
      <c r="J83" s="1925">
        <f>'2.54 GW Electrolyser H2 Prod.'!I756</f>
        <v>-438571184.46995163</v>
      </c>
      <c r="K83" s="1925">
        <f>'2.54 GW Electrolyser H2 Prod.'!J756</f>
        <v>324696625.39418888</v>
      </c>
      <c r="L83" s="1925">
        <f>'2.54 GW Electrolyser H2 Prod.'!K756</f>
        <v>915954375.91892338</v>
      </c>
      <c r="M83" s="1925">
        <f>'2.54 GW Electrolyser H2 Prod.'!L756</f>
        <v>1381200591.4804287</v>
      </c>
      <c r="N83" s="1925">
        <f>'2.54 GW Electrolyser H2 Prod.'!M756</f>
        <v>1750635623.1540489</v>
      </c>
      <c r="O83" s="1925">
        <f>'2.54 GW Electrolyser H2 Prod.'!N756</f>
        <v>2045365249.1853542</v>
      </c>
      <c r="P83" s="1925">
        <f>'2.54 GW Electrolyser H2 Prod.'!O756</f>
        <v>2280798369.6589212</v>
      </c>
      <c r="Q83" s="1925">
        <f>'2.54 GW Electrolyser H2 Prod.'!P756</f>
        <v>2468550479.4455805</v>
      </c>
      <c r="R83" s="1925">
        <f>'2.54 GW Electrolyser H2 Prod.'!Q756</f>
        <v>2617592044.8891363</v>
      </c>
      <c r="S83" s="1925">
        <f>'2.54 GW Electrolyser H2 Prod.'!R756</f>
        <v>2734982024.7765627</v>
      </c>
      <c r="T83" s="1925">
        <f>'2.54 GW Electrolyser H2 Prod.'!S756</f>
        <v>2826358111.5508671</v>
      </c>
      <c r="U83" s="1925">
        <f>'2.54 GW Electrolyser H2 Prod.'!T756</f>
        <v>2896276639.9937382</v>
      </c>
      <c r="V83" s="1925">
        <f>'2.54 GW Electrolyser H2 Prod.'!U756</f>
        <v>2948455517.8362103</v>
      </c>
      <c r="W83" s="1925">
        <f>'2.54 GW Electrolyser H2 Prod.'!V756</f>
        <v>2985952307.5900602</v>
      </c>
      <c r="X83" s="1925">
        <f>'2.54 GW Electrolyser H2 Prod.'!W756</f>
        <v>3011297602.9198055</v>
      </c>
      <c r="Y83" s="1925">
        <f>'2.54 GW Electrolyser H2 Prod.'!X756</f>
        <v>3026596770.2621193</v>
      </c>
      <c r="Z83" s="1925">
        <f>'2.54 GW Electrolyser H2 Prod.'!Y756</f>
        <v>3033608792.8660355</v>
      </c>
      <c r="AA83" s="1925">
        <f>'2.54 GW Electrolyser H2 Prod.'!Z756</f>
        <v>3033808211.0316782</v>
      </c>
      <c r="AB83" s="1925">
        <f>'2.54 GW Electrolyser H2 Prod.'!AA756</f>
        <v>3028434365.1817198</v>
      </c>
      <c r="AC83" s="1925">
        <f>'2.54 GW Electrolyser H2 Prod.'!AB756</f>
        <v>3018530954.3904448</v>
      </c>
      <c r="AD83" s="1925">
        <f>'2.54 GW Electrolyser H2 Prod.'!AC756</f>
        <v>3004978107.1146832</v>
      </c>
      <c r="AE83" s="1925">
        <f>'2.54 GW Electrolyser H2 Prod.'!AD756</f>
        <v>2988518592.0202761</v>
      </c>
      <c r="AF83" s="1925">
        <f>'2.54 GW Electrolyser H2 Prod.'!AE756</f>
        <v>2969779392.9153175</v>
      </c>
      <c r="AG83" s="1925">
        <f>'2.54 GW Electrolyser H2 Prod.'!AF756</f>
        <v>2949289580.2936468</v>
      </c>
      <c r="AH83" s="1925">
        <f>'2.54 GW Electrolyser H2 Prod.'!AG756</f>
        <v>2927495198.4240694</v>
      </c>
      <c r="AI83" s="1925">
        <f>'2.54 GW Electrolyser H2 Prod.'!AH756</f>
        <v>2904771728.305027</v>
      </c>
      <c r="AJ83" s="1925">
        <f>'2.54 GW Electrolyser H2 Prod.'!AI756</f>
        <v>2881434567.520483</v>
      </c>
      <c r="AK83" s="1925">
        <f>'2.54 GW Electrolyser H2 Prod.'!AJ756</f>
        <v>2857747877.2922897</v>
      </c>
      <c r="AL83" s="1925">
        <f>'2.54 GW Electrolyser H2 Prod.'!AK756</f>
        <v>2833932077.2638779</v>
      </c>
      <c r="AM83" s="1925">
        <f>'2.54 GW Electrolyser H2 Prod.'!AL756</f>
        <v>2810170214.3932123</v>
      </c>
      <c r="AN83" s="1925">
        <f>'2.54 GW Electrolyser H2 Prod.'!AM756</f>
        <v>2786613389.908596</v>
      </c>
      <c r="AO83" s="1925">
        <f>'2.54 GW Electrolyser H2 Prod.'!AN756</f>
        <v>2763385394.7682695</v>
      </c>
      <c r="AP83" s="1925">
        <f>'2.54 GW Electrolyser H2 Prod.'!AO756</f>
        <v>2740586677.3858652</v>
      </c>
      <c r="AQ83" s="1925">
        <f>'2.54 GW Electrolyser H2 Prod.'!AP756</f>
        <v>2718297745.9912958</v>
      </c>
      <c r="AR83" s="1925">
        <f>'2.54 GW Electrolyser H2 Prod.'!AQ756</f>
        <v>2696582090.7278414</v>
      </c>
      <c r="AS83" s="1925">
        <f>'2.54 GW Electrolyser H2 Prod.'!AR756</f>
        <v>2675488696.5587349</v>
      </c>
      <c r="AT83" s="1925">
        <f>'2.54 GW Electrolyser H2 Prod.'!AS756</f>
        <v>2655054206.5955067</v>
      </c>
      <c r="AU83" s="1925">
        <f>'2.54 GW Electrolyser H2 Prod.'!AT756</f>
        <v>2635304786.0452938</v>
      </c>
      <c r="AV83" s="1925">
        <f>'2.54 GW Electrolyser H2 Prod.'!AU756</f>
        <v>2616257729.2005625</v>
      </c>
      <c r="AW83" s="1925">
        <f>'2.54 GW Electrolyser H2 Prod.'!AV756</f>
        <v>2597922845.4457922</v>
      </c>
      <c r="AX83" s="1925">
        <f>'2.54 GW Electrolyser H2 Prod.'!AW756</f>
        <v>2580303654.8820305</v>
      </c>
      <c r="AY83" s="1925">
        <f>'2.54 GW Electrolyser H2 Prod.'!AX756</f>
        <v>2563398419.6740484</v>
      </c>
      <c r="AZ83" s="1925">
        <f>'2.54 GW Electrolyser H2 Prod.'!AY756</f>
        <v>2547201033.4482918</v>
      </c>
      <c r="BA83" s="1925">
        <f>'2.54 GW Electrolyser H2 Prod.'!AZ756</f>
        <v>2531701787.8861952</v>
      </c>
      <c r="BB83" s="1925">
        <f>'2.54 GW Electrolyser H2 Prod.'!BA756</f>
        <v>2516888032.9646397</v>
      </c>
      <c r="BC83" s="1925">
        <f>'2.54 GW Electrolyser H2 Prod.'!BB756</f>
        <v>2502744745.0103941</v>
      </c>
      <c r="BD83" s="1925">
        <f>'2.54 GW Electrolyser H2 Prod.'!BC756</f>
        <v>2489255014.790906</v>
      </c>
      <c r="BE83" s="1925">
        <f>'2.54 GW Electrolyser H2 Prod.'!BD756</f>
        <v>2476400466.2043915</v>
      </c>
      <c r="BF83" s="1925">
        <f>'2.54 GW Electrolyser H2 Prod.'!BE756</f>
        <v>2464161614.7124338</v>
      </c>
      <c r="BG83" s="1925">
        <f>'2.54 GW Electrolyser H2 Prod.'!BF756</f>
        <v>2452518173.4406872</v>
      </c>
      <c r="BH83" s="1925">
        <f>'2.54 GW Electrolyser H2 Prod.'!BG756</f>
        <v>2441449313.826664</v>
      </c>
      <c r="BI83" s="1925">
        <f>'2.54 GW Electrolyser H2 Prod.'!BH756</f>
        <v>2430933886.7920485</v>
      </c>
      <c r="BJ83" s="1925">
        <f>'2.54 GW Electrolyser H2 Prod.'!BI756</f>
        <v>2420950609.638958</v>
      </c>
      <c r="BK83" s="1925">
        <f>'2.54 GW Electrolyser H2 Prod.'!BJ756</f>
        <v>2411478223.1968584</v>
      </c>
      <c r="BL83" s="1925">
        <f>'2.54 GW Electrolyser H2 Prod.'!BK756</f>
        <v>2402495623.1642437</v>
      </c>
      <c r="BM83" s="1925">
        <f>'2.54 GW Electrolyser H2 Prod.'!BL756</f>
        <v>2393981969.0838785</v>
      </c>
      <c r="BN83" s="1925">
        <f>'2.54 GW Electrolyser H2 Prod.'!BM756</f>
        <v>2385916773.9513826</v>
      </c>
      <c r="BO83" s="1926">
        <f>'2.54 GW Electrolyser H2 Prod.'!BN756</f>
        <v>2378279977.0751829</v>
      </c>
    </row>
    <row r="84" spans="1:67" x14ac:dyDescent="0.2">
      <c r="A84" s="4305"/>
      <c r="B84" s="4338"/>
      <c r="C84" s="4339"/>
      <c r="D84" s="4320"/>
      <c r="E84" s="1943" t="str">
        <f t="shared" si="13"/>
        <v>High Price Range</v>
      </c>
      <c r="F84" s="833">
        <f t="shared" si="13"/>
        <v>0.85</v>
      </c>
      <c r="G84" s="1917">
        <f>'2.54 GW Electrolyser H2 Prod.'!F757</f>
        <v>7488505909.8362293</v>
      </c>
      <c r="H84" s="1925">
        <f>'2.54 GW Electrolyser H2 Prod.'!G757</f>
        <v>-2864109393.2034249</v>
      </c>
      <c r="I84" s="1925">
        <f>'2.54 GW Electrolyser H2 Prod.'!H757</f>
        <v>-1282272244.5452747</v>
      </c>
      <c r="J84" s="1925">
        <f>'2.54 GW Electrolyser H2 Prod.'!I757</f>
        <v>-46676373.818364143</v>
      </c>
      <c r="K84" s="1925">
        <f>'2.54 GW Electrolyser H2 Prod.'!J757</f>
        <v>959725482.05415726</v>
      </c>
      <c r="L84" s="1925">
        <f>'2.54 GW Electrolyser H2 Prod.'!K757</f>
        <v>1799007639.541543</v>
      </c>
      <c r="M84" s="1925">
        <f>'2.54 GW Electrolyser H2 Prod.'!L757</f>
        <v>2509642892.063427</v>
      </c>
      <c r="N84" s="1925">
        <f>'2.54 GW Electrolyser H2 Prod.'!M757</f>
        <v>3117777135.1847906</v>
      </c>
      <c r="O84" s="1925">
        <f>'2.54 GW Electrolyser H2 Prod.'!N757</f>
        <v>3642287448.4585934</v>
      </c>
      <c r="P84" s="1925">
        <f>'2.54 GW Electrolyser H2 Prod.'!O757</f>
        <v>4097394179.8337078</v>
      </c>
      <c r="Q84" s="1925">
        <f>'2.54 GW Electrolyser H2 Prod.'!P757</f>
        <v>4494149299.3492317</v>
      </c>
      <c r="R84" s="1925">
        <f>'2.54 GW Electrolyser H2 Prod.'!Q757</f>
        <v>4841348647.5480099</v>
      </c>
      <c r="S84" s="1925">
        <f>'2.54 GW Electrolyser H2 Prod.'!R757</f>
        <v>5146123497.8203793</v>
      </c>
      <c r="T84" s="1925">
        <f>'2.54 GW Electrolyser H2 Prod.'!S757</f>
        <v>5414341760.7402306</v>
      </c>
      <c r="U84" s="1925">
        <f>'2.54 GW Electrolyser H2 Prod.'!T757</f>
        <v>5650890197.1464481</v>
      </c>
      <c r="V84" s="1925">
        <f>'2.54 GW Electrolyser H2 Prod.'!U757</f>
        <v>5859879018.6742554</v>
      </c>
      <c r="W84" s="1925">
        <f>'2.54 GW Electrolyser H2 Prod.'!V757</f>
        <v>6044794029.2750549</v>
      </c>
      <c r="X84" s="1925">
        <f>'2.54 GW Electrolyser H2 Prod.'!W757</f>
        <v>6208612219.7002258</v>
      </c>
      <c r="Y84" s="1925">
        <f>'2.54 GW Electrolyser H2 Prod.'!X757</f>
        <v>6353891229.408144</v>
      </c>
      <c r="Z84" s="1925">
        <f>'2.54 GW Electrolyser H2 Prod.'!Y757</f>
        <v>6482839695.9434109</v>
      </c>
      <c r="AA84" s="1925">
        <f>'2.54 GW Electrolyser H2 Prod.'!Z757</f>
        <v>6597373347.1255341</v>
      </c>
      <c r="AB84" s="1925">
        <f>'2.54 GW Electrolyser H2 Prod.'!AA757</f>
        <v>6699160271.2106686</v>
      </c>
      <c r="AC84" s="1925">
        <f>'2.54 GW Electrolyser H2 Prod.'!AB757</f>
        <v>6789657844.8364964</v>
      </c>
      <c r="AD84" s="1925">
        <f>'2.54 GW Electrolyser H2 Prod.'!AC757</f>
        <v>6870143141.385294</v>
      </c>
      <c r="AE84" s="1925">
        <f>'2.54 GW Electrolyser H2 Prod.'!AD757</f>
        <v>6941738181.1976414</v>
      </c>
      <c r="AF84" s="1925">
        <f>'2.54 GW Electrolyser H2 Prod.'!AE757</f>
        <v>7005431055.5020294</v>
      </c>
      <c r="AG84" s="1925">
        <f>'2.54 GW Electrolyser H2 Prod.'!AF757</f>
        <v>7062093716.5363216</v>
      </c>
      <c r="AH84" s="1925">
        <f>'2.54 GW Electrolyser H2 Prod.'!AG757</f>
        <v>7112497049.8393402</v>
      </c>
      <c r="AI84" s="1925">
        <f>'2.54 GW Electrolyser H2 Prod.'!AH757</f>
        <v>7157323712.7766914</v>
      </c>
      <c r="AJ84" s="1925">
        <f>'2.54 GW Electrolyser H2 Prod.'!AI757</f>
        <v>7197179123.5321522</v>
      </c>
      <c r="AK84" s="1925">
        <f>'2.54 GW Electrolyser H2 Prod.'!AJ757</f>
        <v>7232600908.3679886</v>
      </c>
      <c r="AL84" s="1925">
        <f>'2.54 GW Electrolyser H2 Prod.'!AK757</f>
        <v>7264067055.8227425</v>
      </c>
      <c r="AM84" s="1925">
        <f>'2.54 GW Electrolyser H2 Prod.'!AL757</f>
        <v>7292002980.3090267</v>
      </c>
      <c r="AN84" s="1925">
        <f>'2.54 GW Electrolyser H2 Prod.'!AM757</f>
        <v>7316787661.1393852</v>
      </c>
      <c r="AO84" s="1925">
        <f>'2.54 GW Electrolyser H2 Prod.'!AN757</f>
        <v>7338758994.0349541</v>
      </c>
      <c r="AP84" s="1925">
        <f>'2.54 GW Electrolyser H2 Prod.'!AO757</f>
        <v>7358218468.9495449</v>
      </c>
      <c r="AQ84" s="1925">
        <f>'2.54 GW Electrolyser H2 Prod.'!AP757</f>
        <v>7375435269.2919388</v>
      </c>
      <c r="AR84" s="1925">
        <f>'2.54 GW Electrolyser H2 Prod.'!AQ757</f>
        <v>7390649872.3865395</v>
      </c>
      <c r="AS84" s="1925">
        <f>'2.54 GW Electrolyser H2 Prod.'!AR757</f>
        <v>7404077218.5415134</v>
      </c>
      <c r="AT84" s="1925">
        <f>'2.54 GW Electrolyser H2 Prod.'!AS757</f>
        <v>7415909505.8287315</v>
      </c>
      <c r="AU84" s="1925">
        <f>'2.54 GW Electrolyser H2 Prod.'!AT757</f>
        <v>7426318659.1837635</v>
      </c>
      <c r="AV84" s="1925">
        <f>'2.54 GW Electrolyser H2 Prod.'!AU757</f>
        <v>7435458515.3648148</v>
      </c>
      <c r="AW84" s="1925">
        <f>'2.54 GW Electrolyser H2 Prod.'!AV757</f>
        <v>7443466759.3983955</v>
      </c>
      <c r="AX84" s="1925">
        <f>'2.54 GW Electrolyser H2 Prod.'!AW757</f>
        <v>7450466643.1739006</v>
      </c>
      <c r="AY84" s="1925">
        <f>'2.54 GW Electrolyser H2 Prod.'!AX757</f>
        <v>7456568512.6598511</v>
      </c>
      <c r="AZ84" s="1925">
        <f>'2.54 GW Electrolyser H2 Prod.'!AY757</f>
        <v>7461871166.6655598</v>
      </c>
      <c r="BA84" s="1925">
        <f>'2.54 GW Electrolyser H2 Prod.'!AZ757</f>
        <v>7466463067.0538254</v>
      </c>
      <c r="BB84" s="1925">
        <f>'2.54 GW Electrolyser H2 Prod.'!BA757</f>
        <v>7470423417.7345695</v>
      </c>
      <c r="BC84" s="1925">
        <f>'2.54 GW Electrolyser H2 Prod.'!BB757</f>
        <v>7473823127.5633602</v>
      </c>
      <c r="BD84" s="1925">
        <f>'2.54 GW Electrolyser H2 Prod.'!BC757</f>
        <v>7476725670.3738365</v>
      </c>
      <c r="BE84" s="1925">
        <f>'2.54 GW Electrolyser H2 Prod.'!BD757</f>
        <v>7479187853.7400227</v>
      </c>
      <c r="BF84" s="1925">
        <f>'2.54 GW Electrolyser H2 Prod.'!BE757</f>
        <v>7481260506.6534595</v>
      </c>
      <c r="BG84" s="1925">
        <f>'2.54 GW Electrolyser H2 Prod.'!BF757</f>
        <v>7482989095.0774002</v>
      </c>
      <c r="BH84" s="1925">
        <f>'2.54 GW Electrolyser H2 Prod.'!BG757</f>
        <v>7484414273.2783279</v>
      </c>
      <c r="BI84" s="1925">
        <f>'2.54 GW Electrolyser H2 Prod.'!BH757</f>
        <v>7485572377.9102573</v>
      </c>
      <c r="BJ84" s="1925">
        <f>'2.54 GW Electrolyser H2 Prod.'!BI757</f>
        <v>7486495871.0203609</v>
      </c>
      <c r="BK84" s="1925">
        <f>'2.54 GW Electrolyser H2 Prod.'!BJ757</f>
        <v>7487213737.4387074</v>
      </c>
      <c r="BL84" s="1925">
        <f>'2.54 GW Electrolyser H2 Prod.'!BK757</f>
        <v>7487751841.3965626</v>
      </c>
      <c r="BM84" s="1925">
        <f>'2.54 GW Electrolyser H2 Prod.'!BL757</f>
        <v>7488133246.6747761</v>
      </c>
      <c r="BN84" s="1925">
        <f>'2.54 GW Electrolyser H2 Prod.'!BM757</f>
        <v>7488378504.106287</v>
      </c>
      <c r="BO84" s="1926">
        <f>'2.54 GW Electrolyser H2 Prod.'!BN757</f>
        <v>7488505909.8362293</v>
      </c>
    </row>
    <row r="85" spans="1:67" x14ac:dyDescent="0.2">
      <c r="A85" s="4305"/>
      <c r="B85" s="4338"/>
      <c r="C85" s="4339"/>
      <c r="D85" s="3723"/>
      <c r="E85" s="1944" t="str">
        <f t="shared" si="13"/>
        <v>High Price Range</v>
      </c>
      <c r="F85" s="21">
        <f t="shared" si="13"/>
        <v>0.9</v>
      </c>
      <c r="G85" s="1922">
        <f>'2.54 GW Electrolyser H2 Prod.'!F758</f>
        <v>13471536814.90609</v>
      </c>
      <c r="H85" s="1948">
        <f>'2.54 GW Electrolyser H2 Prod.'!G758</f>
        <v>-2864109393.2034249</v>
      </c>
      <c r="I85" s="1948">
        <f>'2.54 GW Electrolyser H2 Prod.'!H758</f>
        <v>-1113629749.0127497</v>
      </c>
      <c r="J85" s="1948">
        <f>'2.54 GW Electrolyser H2 Prod.'!I758</f>
        <v>353037394.31378365</v>
      </c>
      <c r="K85" s="1948">
        <f>'2.54 GW Electrolyser H2 Prod.'!J758</f>
        <v>1617308692.9224682</v>
      </c>
      <c r="L85" s="1948">
        <f>'2.54 GW Electrolyser H2 Prod.'!K758</f>
        <v>2724675512.9048805</v>
      </c>
      <c r="M85" s="1948">
        <f>'2.54 GW Electrolyser H2 Prod.'!L758</f>
        <v>3704681625.2609043</v>
      </c>
      <c r="N85" s="1948">
        <f>'2.54 GW Electrolyser H2 Prod.'!M758</f>
        <v>4578292045.6184578</v>
      </c>
      <c r="O85" s="1948">
        <f>'2.54 GW Electrolyser H2 Prod.'!N758</f>
        <v>5361270475.8761692</v>
      </c>
      <c r="P85" s="1948">
        <f>'2.54 GW Electrolyser H2 Prod.'!O758</f>
        <v>6065957134.0342331</v>
      </c>
      <c r="Q85" s="1948">
        <f>'2.54 GW Electrolyser H2 Prod.'!P758</f>
        <v>6702300050.3984871</v>
      </c>
      <c r="R85" s="1948">
        <f>'2.54 GW Electrolyser H2 Prod.'!Q758</f>
        <v>7278498213.2645397</v>
      </c>
      <c r="S85" s="1948">
        <f>'2.54 GW Electrolyser H2 Prod.'!R758</f>
        <v>7801425822.5701218</v>
      </c>
      <c r="T85" s="1948">
        <f>'2.54 GW Electrolyser H2 Prod.'!S758</f>
        <v>8276924995.9506607</v>
      </c>
      <c r="U85" s="1948">
        <f>'2.54 GW Electrolyser H2 Prod.'!T758</f>
        <v>8710015256.3790588</v>
      </c>
      <c r="V85" s="1948">
        <f>'2.54 GW Electrolyser H2 Prod.'!U758</f>
        <v>9105048097.5194607</v>
      </c>
      <c r="W85" s="1948">
        <f>'2.54 GW Electrolyser H2 Prod.'!V758</f>
        <v>9465823988.2020721</v>
      </c>
      <c r="X85" s="1948">
        <f>'2.54 GW Electrolyser H2 Prod.'!W758</f>
        <v>9795682897.7200565</v>
      </c>
      <c r="Y85" s="1948">
        <f>'2.54 GW Electrolyser H2 Prod.'!X758</f>
        <v>10097575658.84046</v>
      </c>
      <c r="Z85" s="1948">
        <f>'2.54 GW Electrolyser H2 Prod.'!Y758</f>
        <v>10374121143.500792</v>
      </c>
      <c r="AA85" s="1948">
        <f>'2.54 GW Electrolyser H2 Prod.'!Z758</f>
        <v>10627652721.904907</v>
      </c>
      <c r="AB85" s="1948">
        <f>'2.54 GW Electrolyser H2 Prod.'!AA758</f>
        <v>10860256481.950539</v>
      </c>
      <c r="AC85" s="1948">
        <f>'2.54 GW Electrolyser H2 Prod.'!AB758</f>
        <v>11073803012.822378</v>
      </c>
      <c r="AD85" s="1948">
        <f>'2.54 GW Electrolyser H2 Prod.'!AC758</f>
        <v>11269974090.438927</v>
      </c>
      <c r="AE85" s="1948">
        <f>'2.54 GW Electrolyser H2 Prod.'!AD758</f>
        <v>11450285273.104805</v>
      </c>
      <c r="AF85" s="1948">
        <f>'2.54 GW Electrolyser H2 Prod.'!AE758</f>
        <v>11616105178.801468</v>
      </c>
      <c r="AG85" s="1948">
        <f>'2.54 GW Electrolyser H2 Prod.'!AF758</f>
        <v>11768672042.294666</v>
      </c>
      <c r="AH85" s="1948">
        <f>'2.54 GW Electrolyser H2 Prod.'!AG758</f>
        <v>11909108021.626938</v>
      </c>
      <c r="AI85" s="1948">
        <f>'2.54 GW Electrolyser H2 Prod.'!AH758</f>
        <v>12038431626.773233</v>
      </c>
      <c r="AJ85" s="1948">
        <f>'2.54 GW Electrolyser H2 Prod.'!AI758</f>
        <v>12157568569.469059</v>
      </c>
      <c r="AK85" s="1948">
        <f>'2.54 GW Electrolyser H2 Prod.'!AJ758</f>
        <v>12267361276.337112</v>
      </c>
      <c r="AL85" s="1948">
        <f>'2.54 GW Electrolyser H2 Prod.'!AK758</f>
        <v>12368577263.099545</v>
      </c>
      <c r="AM85" s="1948">
        <f>'2.54 GW Electrolyser H2 Prod.'!AL758</f>
        <v>12461916532.753563</v>
      </c>
      <c r="AN85" s="1948">
        <f>'2.54 GW Electrolyser H2 Prod.'!AM758</f>
        <v>12548018132.845371</v>
      </c>
      <c r="AO85" s="1948">
        <f>'2.54 GW Electrolyser H2 Prod.'!AN758</f>
        <v>12627465984.73761</v>
      </c>
      <c r="AP85" s="1948">
        <f>'2.54 GW Electrolyser H2 Prod.'!AO758</f>
        <v>12700794079.791466</v>
      </c>
      <c r="AQ85" s="1948">
        <f>'2.54 GW Electrolyser H2 Prod.'!AP758</f>
        <v>12768491122.747936</v>
      </c>
      <c r="AR85" s="1948">
        <f>'2.54 GW Electrolyser H2 Prod.'!AQ758</f>
        <v>12831004690.588253</v>
      </c>
      <c r="AS85" s="1948">
        <f>'2.54 GW Electrolyser H2 Prod.'!AR758</f>
        <v>12888744965.242374</v>
      </c>
      <c r="AT85" s="1948">
        <f>'2.54 GW Electrolyser H2 Prod.'!AS758</f>
        <v>12942088090.280247</v>
      </c>
      <c r="AU85" s="1948">
        <f>'2.54 GW Electrolyser H2 Prod.'!AT758</f>
        <v>12991379194.839146</v>
      </c>
      <c r="AV85" s="1948">
        <f>'2.54 GW Electrolyser H2 Prod.'!AU758</f>
        <v>13036935122.25824</v>
      </c>
      <c r="AW85" s="1948">
        <f>'2.54 GW Electrolyser H2 Prod.'!AV758</f>
        <v>13079046896.006912</v>
      </c>
      <c r="AX85" s="1948">
        <f>'2.54 GW Electrolyser H2 Prod.'!AW758</f>
        <v>13117981951.347912</v>
      </c>
      <c r="AY85" s="1948">
        <f>'2.54 GW Electrolyser H2 Prod.'!AX758</f>
        <v>13153986157.641003</v>
      </c>
      <c r="AZ85" s="1948">
        <f>'2.54 GW Electrolyser H2 Prod.'!AY758</f>
        <v>13187285653.165504</v>
      </c>
      <c r="BA85" s="1948">
        <f>'2.54 GW Electrolyser H2 Prod.'!AZ758</f>
        <v>13218088511.736702</v>
      </c>
      <c r="BB85" s="1948">
        <f>'2.54 GW Electrolyser H2 Prod.'!BA758</f>
        <v>13246586258.144081</v>
      </c>
      <c r="BC85" s="1948">
        <f>'2.54 GW Electrolyser H2 Prod.'!BB758</f>
        <v>13272955247.492584</v>
      </c>
      <c r="BD85" s="1948">
        <f>'2.54 GW Electrolyser H2 Prod.'!BC758</f>
        <v>13297357921.836021</v>
      </c>
      <c r="BE85" s="1948">
        <f>'2.54 GW Electrolyser H2 Prod.'!BD758</f>
        <v>13319943956.016033</v>
      </c>
      <c r="BF85" s="1948">
        <f>'2.54 GW Electrolyser H2 Prod.'!BE758</f>
        <v>13340851303.329281</v>
      </c>
      <c r="BG85" s="1948">
        <f>'2.54 GW Electrolyser H2 Prod.'!BF758</f>
        <v>13360207150.513359</v>
      </c>
      <c r="BH85" s="1948">
        <f>'2.54 GW Electrolyser H2 Prod.'!BG758</f>
        <v>13378128790.546017</v>
      </c>
      <c r="BI85" s="1948">
        <f>'2.54 GW Electrolyser H2 Prod.'!BH758</f>
        <v>13394724420.874153</v>
      </c>
      <c r="BJ85" s="1948">
        <f>'2.54 GW Electrolyser H2 Prod.'!BI758</f>
        <v>13410093873.912899</v>
      </c>
      <c r="BK85" s="1948">
        <f>'2.54 GW Electrolyser H2 Prod.'!BJ758</f>
        <v>13424329285.967308</v>
      </c>
      <c r="BL85" s="1948">
        <f>'2.54 GW Electrolyser H2 Prod.'!BK758</f>
        <v>13437515710.11887</v>
      </c>
      <c r="BM85" s="1948">
        <f>'2.54 GW Electrolyser H2 Prod.'!BL758</f>
        <v>13449731678.07576</v>
      </c>
      <c r="BN85" s="1948">
        <f>'2.54 GW Electrolyser H2 Prod.'!BM758</f>
        <v>13461049715.501694</v>
      </c>
      <c r="BO85" s="1936">
        <f>'2.54 GW Electrolyser H2 Prod.'!BN758</f>
        <v>13471536814.90609</v>
      </c>
    </row>
    <row r="86" spans="1:67" x14ac:dyDescent="0.2">
      <c r="A86" s="4305"/>
      <c r="B86" s="4338"/>
      <c r="C86" s="4339"/>
      <c r="D86" s="3722" t="str">
        <f>D62</f>
        <v>O&amp;M Fixed Plant Opex A$1,639,561,810.71/year          High Case</v>
      </c>
      <c r="E86" s="1943" t="str">
        <f t="shared" si="13"/>
        <v>Low Price Range</v>
      </c>
      <c r="F86" s="833">
        <f t="shared" si="13"/>
        <v>0.8</v>
      </c>
      <c r="G86" s="1921">
        <f>'2.54 GW Electrolyser H2 Prod.'!F760</f>
        <v>-19169445941.465439</v>
      </c>
      <c r="H86" s="1949">
        <f>'2.54 GW Electrolyser H2 Prod.'!G760</f>
        <v>-5476772873.7911978</v>
      </c>
      <c r="I86" s="1949">
        <f>'2.54 GW Electrolyser H2 Prod.'!H760</f>
        <v>-6046838066.861762</v>
      </c>
      <c r="J86" s="1949">
        <f>'2.54 GW Electrolyser H2 Prod.'!I760</f>
        <v>-6678370085.2886868</v>
      </c>
      <c r="K86" s="1949">
        <f>'2.54 GW Electrolyser H2 Prod.'!J760</f>
        <v>-7327202546.694191</v>
      </c>
      <c r="L86" s="1949">
        <f>'2.54 GW Electrolyser H2 Prod.'!K760</f>
        <v>-7972766810.8096828</v>
      </c>
      <c r="M86" s="1949">
        <f>'2.54 GW Electrolyser H2 Prod.'!L760</f>
        <v>-8604159816.2799091</v>
      </c>
      <c r="N86" s="1949">
        <f>'2.54 GW Electrolyser H2 Prod.'!M760</f>
        <v>-9215280533.6161537</v>
      </c>
      <c r="O86" s="1949">
        <f>'2.54 GW Electrolyser H2 Prod.'!N760</f>
        <v>-9802703284.7016335</v>
      </c>
      <c r="P86" s="1949">
        <f>'2.54 GW Electrolyser H2 Prod.'!O760</f>
        <v>-10364606766.263025</v>
      </c>
      <c r="Q86" s="1949">
        <f>'2.54 GW Electrolyser H2 Prod.'!P760</f>
        <v>-10900179726.659271</v>
      </c>
      <c r="R86" s="1949">
        <f>'2.54 GW Electrolyser H2 Prod.'!Q760</f>
        <v>-11409267092.916492</v>
      </c>
      <c r="S86" s="1949">
        <f>'2.54 GW Electrolyser H2 Prod.'!R760</f>
        <v>-11892147847.53952</v>
      </c>
      <c r="T86" s="1949">
        <f>'2.54 GW Electrolyser H2 Prod.'!S760</f>
        <v>-12349389865.707935</v>
      </c>
      <c r="U86" s="1949">
        <f>'2.54 GW Electrolyser H2 Prod.'!T760</f>
        <v>-12781752054.106672</v>
      </c>
      <c r="V86" s="1949">
        <f>'2.54 GW Electrolyser H2 Prod.'!U760</f>
        <v>-13190116785.360233</v>
      </c>
      <c r="W86" s="1949">
        <f>'2.54 GW Electrolyser H2 Prod.'!V760</f>
        <v>-13575442403.628948</v>
      </c>
      <c r="X86" s="1949">
        <f>'2.54 GW Electrolyser H2 Prod.'!W760</f>
        <v>-13938729405.341358</v>
      </c>
      <c r="Y86" s="1949">
        <f>'2.54 GW Electrolyser H2 Prod.'!X760</f>
        <v>-14280996157.052691</v>
      </c>
      <c r="Z86" s="1949">
        <f>'2.54 GW Electrolyser H2 Prod.'!Y760</f>
        <v>-14603261395.049042</v>
      </c>
      <c r="AA86" s="1949">
        <f>'2.54 GW Electrolyser H2 Prod.'!Z760</f>
        <v>-14906531625.817112</v>
      </c>
      <c r="AB86" s="1949">
        <f>'2.54 GW Electrolyser H2 Prod.'!AA760</f>
        <v>-15191792115.485409</v>
      </c>
      <c r="AC86" s="1949">
        <f>'2.54 GW Electrolyser H2 Prod.'!AB760</f>
        <v>-15460000535.878189</v>
      </c>
      <c r="AD86" s="1949">
        <f>'2.54 GW Electrolyser H2 Prod.'!AC760</f>
        <v>-15712082593.626387</v>
      </c>
      <c r="AE86" s="1949">
        <f>'2.54 GW Electrolyser H2 Prod.'!AD760</f>
        <v>-15948929148.748123</v>
      </c>
      <c r="AF86" s="1949">
        <f>'2.54 GW Electrolyser H2 Prod.'!AE760</f>
        <v>-16171394456.468277</v>
      </c>
      <c r="AG86" s="1949">
        <f>'2.54 GW Electrolyser H2 Prod.'!AF760</f>
        <v>-16380295257.595959</v>
      </c>
      <c r="AH86" s="1949">
        <f>'2.54 GW Electrolyser H2 Prod.'!AG760</f>
        <v>-16576410509.520744</v>
      </c>
      <c r="AI86" s="1949">
        <f>'2.54 GW Electrolyser H2 Prod.'!AH760</f>
        <v>-16760481599.164026</v>
      </c>
      <c r="AJ86" s="1949">
        <f>'2.54 GW Electrolyser H2 Prod.'!AI760</f>
        <v>-16933212916.017925</v>
      </c>
      <c r="AK86" s="1949">
        <f>'2.54 GW Electrolyser H2 Prod.'!AJ760</f>
        <v>-17095272691.162996</v>
      </c>
      <c r="AL86" s="1949">
        <f>'2.54 GW Electrolyser H2 Prod.'!AK760</f>
        <v>-17247294029.289871</v>
      </c>
      <c r="AM86" s="1949">
        <f>'2.54 GW Electrolyser H2 Prod.'!AL760</f>
        <v>-17389876076.97197</v>
      </c>
      <c r="AN86" s="1949">
        <f>'2.54 GW Electrolyser H2 Prod.'!AM760</f>
        <v>-17523585282.979172</v>
      </c>
      <c r="AO86" s="1949">
        <f>'2.54 GW Electrolyser H2 Prod.'!AN760</f>
        <v>-17648956716.182915</v>
      </c>
      <c r="AP86" s="1949">
        <f>'2.54 GW Electrolyser H2 Prod.'!AO760</f>
        <v>-17766495414.241283</v>
      </c>
      <c r="AQ86" s="1949">
        <f>'2.54 GW Electrolyser H2 Prod.'!AP760</f>
        <v>-17876677742.259048</v>
      </c>
      <c r="AR86" s="1949">
        <f>'2.54 GW Electrolyser H2 Prod.'!AQ760</f>
        <v>-17979952745.360146</v>
      </c>
      <c r="AS86" s="1949">
        <f>'2.54 GW Electrolyser H2 Prod.'!AR760</f>
        <v>-18076743482.867157</v>
      </c>
      <c r="AT86" s="1949">
        <f>'2.54 GW Electrolyser H2 Prod.'!AS760</f>
        <v>-18167448334.766624</v>
      </c>
      <c r="AU86" s="1949">
        <f>'2.54 GW Electrolyser H2 Prod.'!AT760</f>
        <v>-18252442273.513268</v>
      </c>
      <c r="AV86" s="1949">
        <f>'2.54 GW Electrolyser H2 Prod.'!AU760</f>
        <v>-18332078096.117752</v>
      </c>
      <c r="AW86" s="1949">
        <f>'2.54 GW Electrolyser H2 Prod.'!AV760</f>
        <v>-18406687612.968891</v>
      </c>
      <c r="AX86" s="1949">
        <f>'2.54 GW Electrolyser H2 Prod.'!AW760</f>
        <v>-18476582791.040276</v>
      </c>
      <c r="AY86" s="1949">
        <f>'2.54 GW Electrolyser H2 Prod.'!AX760</f>
        <v>-18542056850.083672</v>
      </c>
      <c r="AZ86" s="1949">
        <f>'2.54 GW Electrolyser H2 Prod.'!AY760</f>
        <v>-18603385311.165398</v>
      </c>
      <c r="BA86" s="1949">
        <f>'2.54 GW Electrolyser H2 Prod.'!AZ760</f>
        <v>-18660826997.495987</v>
      </c>
      <c r="BB86" s="1949">
        <f>'2.54 GW Electrolyser H2 Prod.'!BA760</f>
        <v>-18714624987.968048</v>
      </c>
      <c r="BC86" s="1949">
        <f>'2.54 GW Electrolyser H2 Prod.'!BB760</f>
        <v>-18765007524.177582</v>
      </c>
      <c r="BD86" s="1949">
        <f>'2.54 GW Electrolyser H2 Prod.'!BC760</f>
        <v>-18812188871.97937</v>
      </c>
      <c r="BE86" s="1949">
        <f>'2.54 GW Electrolyser H2 Prod.'!BD760</f>
        <v>-18856370138.834209</v>
      </c>
      <c r="BF86" s="1949">
        <f>'2.54 GW Electrolyser H2 Prod.'!BE760</f>
        <v>-18897740048.35701</v>
      </c>
      <c r="BG86" s="1949">
        <f>'2.54 GW Electrolyser H2 Prod.'!BF760</f>
        <v>-18936475673.581631</v>
      </c>
      <c r="BH86" s="1949">
        <f>'2.54 GW Electrolyser H2 Prod.'!BG760</f>
        <v>-18972743130.528465</v>
      </c>
      <c r="BI86" s="1949">
        <f>'2.54 GW Electrolyser H2 Prod.'!BH760</f>
        <v>-19006698233.702091</v>
      </c>
      <c r="BJ86" s="1949">
        <f>'2.54 GW Electrolyser H2 Prod.'!BI760</f>
        <v>-19038487115.16423</v>
      </c>
      <c r="BK86" s="1949">
        <f>'2.54 GW Electrolyser H2 Prod.'!BJ760</f>
        <v>-19068246808.826393</v>
      </c>
      <c r="BL86" s="1949">
        <f>'2.54 GW Electrolyser H2 Prod.'!BK760</f>
        <v>-19096105801.591194</v>
      </c>
      <c r="BM86" s="1949">
        <f>'2.54 GW Electrolyser H2 Prod.'!BL760</f>
        <v>-19122184552.944336</v>
      </c>
      <c r="BN86" s="1949">
        <f>'2.54 GW Electrolyser H2 Prod.'!BM760</f>
        <v>-19146595984.563187</v>
      </c>
      <c r="BO86" s="1958">
        <f>'2.54 GW Electrolyser H2 Prod.'!BN760</f>
        <v>-19169445941.465439</v>
      </c>
    </row>
    <row r="87" spans="1:67" x14ac:dyDescent="0.2">
      <c r="A87" s="4305"/>
      <c r="B87" s="4338"/>
      <c r="C87" s="4339"/>
      <c r="D87" s="4320"/>
      <c r="E87" s="1943" t="str">
        <f t="shared" si="13"/>
        <v>Low Price Range</v>
      </c>
      <c r="F87" s="833">
        <f t="shared" si="13"/>
        <v>0.85</v>
      </c>
      <c r="G87" s="1917">
        <f>'2.54 GW Electrolyser H2 Prod.'!F761</f>
        <v>-17535920728.770882</v>
      </c>
      <c r="H87" s="1925">
        <f>'2.54 GW Electrolyser H2 Prod.'!G761</f>
        <v>-5476772873.7911978</v>
      </c>
      <c r="I87" s="1925">
        <f>'2.54 GW Electrolyser H2 Prod.'!H761</f>
        <v>-5992930123.8453827</v>
      </c>
      <c r="J87" s="1925">
        <f>'2.54 GW Electrolyser H2 Prod.'!I761</f>
        <v>-6553097727.0120258</v>
      </c>
      <c r="K87" s="1925">
        <f>'2.54 GW Electrolyser H2 Prod.'!J761</f>
        <v>-7124210416.4456205</v>
      </c>
      <c r="L87" s="1925">
        <f>'2.54 GW Electrolyser H2 Prod.'!K761</f>
        <v>-7690491665.0021105</v>
      </c>
      <c r="M87" s="1925">
        <f>'2.54 GW Electrolyser H2 Prod.'!L761</f>
        <v>-8243444072.3328648</v>
      </c>
      <c r="N87" s="1925">
        <f>'2.54 GW Electrolyser H2 Prod.'!M761</f>
        <v>-8778262648.5738487</v>
      </c>
      <c r="O87" s="1925">
        <f>'2.54 GW Electrolyser H2 Prod.'!N761</f>
        <v>-9292234137.241642</v>
      </c>
      <c r="P87" s="1925">
        <f>'2.54 GW Electrolyser H2 Prod.'!O761</f>
        <v>-9783917165.4037342</v>
      </c>
      <c r="Q87" s="1925">
        <f>'2.54 GW Electrolyser H2 Prod.'!P761</f>
        <v>-10252680616.707165</v>
      </c>
      <c r="R87" s="1925">
        <f>'2.54 GW Electrolyser H2 Prod.'!Q761</f>
        <v>-10698425238.733229</v>
      </c>
      <c r="S87" s="1925">
        <f>'2.54 GW Electrolyser H2 Prod.'!R761</f>
        <v>-11121406898.036623</v>
      </c>
      <c r="T87" s="1925">
        <f>'2.54 GW Electrolyser H2 Prod.'!S761</f>
        <v>-11522119878.702103</v>
      </c>
      <c r="U87" s="1925">
        <f>'2.54 GW Electrolyser H2 Prod.'!T761</f>
        <v>-11901217464.042473</v>
      </c>
      <c r="V87" s="1925">
        <f>'2.54 GW Electrolyser H2 Prod.'!U761</f>
        <v>-12259456623.553883</v>
      </c>
      <c r="W87" s="1925">
        <f>'2.54 GW Electrolyser H2 Prod.'!V761</f>
        <v>-12597658810.543316</v>
      </c>
      <c r="X87" s="1925">
        <f>'2.54 GW Electrolyser H2 Prod.'!W761</f>
        <v>-12916681826.985909</v>
      </c>
      <c r="Y87" s="1925">
        <f>'2.54 GW Electrolyser H2 Prod.'!X761</f>
        <v>-13217399466.693195</v>
      </c>
      <c r="Z87" s="1925">
        <f>'2.54 GW Electrolyser H2 Prod.'!Y761</f>
        <v>-13500686730.304653</v>
      </c>
      <c r="AA87" s="1925">
        <f>'2.54 GW Electrolyser H2 Prod.'!Z761</f>
        <v>-13767409095.134121</v>
      </c>
      <c r="AB87" s="1925">
        <f>'2.54 GW Electrolyser H2 Prod.'!AA761</f>
        <v>-14018414774.583851</v>
      </c>
      <c r="AC87" s="1925">
        <f>'2.54 GW Electrolyser H2 Prod.'!AB761</f>
        <v>-14254529205.086037</v>
      </c>
      <c r="AD87" s="1925">
        <f>'2.54 GW Electrolyser H2 Prod.'!AC761</f>
        <v>-14476551206.603132</v>
      </c>
      <c r="AE87" s="1925">
        <f>'2.54 GW Electrolyser H2 Prod.'!AD761</f>
        <v>-14685250408.276043</v>
      </c>
      <c r="AF87" s="1925">
        <f>'2.54 GW Electrolyser H2 Prod.'!AE761</f>
        <v>-14881365634.410645</v>
      </c>
      <c r="AG87" s="1925">
        <f>'2.54 GW Electrolyser H2 Prod.'!AF761</f>
        <v>-15065604020.882488</v>
      </c>
      <c r="AH87" s="1925">
        <f>'2.54 GW Electrolyser H2 Prod.'!AG761</f>
        <v>-15238640686.931587</v>
      </c>
      <c r="AI87" s="1925">
        <f>'2.54 GW Electrolyser H2 Prod.'!AH761</f>
        <v>-15401118828.059408</v>
      </c>
      <c r="AJ87" s="1925">
        <f>'2.54 GW Electrolyser H2 Prod.'!AI761</f>
        <v>-15553650126.318466</v>
      </c>
      <c r="AK87" s="1925">
        <f>'2.54 GW Electrolyser H2 Prod.'!AJ761</f>
        <v>-15696815397.468712</v>
      </c>
      <c r="AL87" s="1925">
        <f>'2.54 GW Electrolyser H2 Prod.'!AK761</f>
        <v>-15831165412.212082</v>
      </c>
      <c r="AM87" s="1925">
        <f>'2.54 GW Electrolyser H2 Prod.'!AL761</f>
        <v>-15957221842.397171</v>
      </c>
      <c r="AN87" s="1925">
        <f>'2.54 GW Electrolyser H2 Prod.'!AM761</f>
        <v>-16075478293.713943</v>
      </c>
      <c r="AO87" s="1925">
        <f>'2.54 GW Electrolyser H2 Prod.'!AN761</f>
        <v>-16186401394.707922</v>
      </c>
      <c r="AP87" s="1925">
        <f>'2.54 GW Electrolyser H2 Prod.'!AO761</f>
        <v>-16290431918.476482</v>
      </c>
      <c r="AQ87" s="1925">
        <f>'2.54 GW Electrolyser H2 Prod.'!AP761</f>
        <v>-16387985918.571493</v>
      </c>
      <c r="AR87" s="1925">
        <f>'2.54 GW Electrolyser H2 Prod.'!AQ761</f>
        <v>-16479455864.727362</v>
      </c>
      <c r="AS87" s="1925">
        <f>'2.54 GW Electrolyser H2 Prod.'!AR761</f>
        <v>-16565211767.293175</v>
      </c>
      <c r="AT87" s="1925">
        <f>'2.54 GW Electrolyser H2 Prod.'!AS761</f>
        <v>-16645602281.849337</v>
      </c>
      <c r="AU87" s="1925">
        <f>'2.54 GW Electrolyser H2 Prod.'!AT761</f>
        <v>-16720955787.569859</v>
      </c>
      <c r="AV87" s="1925">
        <f>'2.54 GW Electrolyser H2 Prod.'!AU761</f>
        <v>-16791581434.557556</v>
      </c>
      <c r="AW87" s="1925">
        <f>'2.54 GW Electrolyser H2 Prod.'!AV761</f>
        <v>-16857770156.713957</v>
      </c>
      <c r="AX87" s="1925">
        <f>'2.54 GW Electrolyser H2 Prod.'!AW761</f>
        <v>-16919795647.77433</v>
      </c>
      <c r="AY87" s="1925">
        <f>'2.54 GW Electrolyser H2 Prod.'!AX761</f>
        <v>-16977915298.992485</v>
      </c>
      <c r="AZ87" s="1925">
        <f>'2.54 GW Electrolyser H2 Prod.'!AY761</f>
        <v>-17032371097.641249</v>
      </c>
      <c r="BA87" s="1925">
        <f>'2.54 GW Electrolyser H2 Prod.'!AZ761</f>
        <v>-17083390486.035566</v>
      </c>
      <c r="BB87" s="1925">
        <f>'2.54 GW Electrolyser H2 Prod.'!BA761</f>
        <v>-17131187181.212532</v>
      </c>
      <c r="BC87" s="1925">
        <f>'2.54 GW Electrolyser H2 Prod.'!BB761</f>
        <v>-17175961955.737574</v>
      </c>
      <c r="BD87" s="1925">
        <f>'2.54 GW Electrolyser H2 Prod.'!BC761</f>
        <v>-17217903380.365685</v>
      </c>
      <c r="BE87" s="1925">
        <f>'2.54 GW Electrolyser H2 Prod.'!BD761</f>
        <v>-17257188529.485214</v>
      </c>
      <c r="BF87" s="1925">
        <f>'2.54 GW Electrolyser H2 Prod.'!BE761</f>
        <v>-17293983650.420303</v>
      </c>
      <c r="BG87" s="1925">
        <f>'2.54 GW Electrolyser H2 Prod.'!BF761</f>
        <v>-17328444797.776394</v>
      </c>
      <c r="BH87" s="1925">
        <f>'2.54 GW Electrolyser H2 Prod.'!BG761</f>
        <v>-17360718434.088364</v>
      </c>
      <c r="BI87" s="1925">
        <f>'2.54 GW Electrolyser H2 Prod.'!BH761</f>
        <v>-17390941998.079689</v>
      </c>
      <c r="BJ87" s="1925">
        <f>'2.54 GW Electrolyser H2 Prod.'!BI761</f>
        <v>-17419244441.867954</v>
      </c>
      <c r="BK87" s="1925">
        <f>'2.54 GW Electrolyser H2 Prod.'!BJ761</f>
        <v>-17445746738.461903</v>
      </c>
      <c r="BL87" s="1925">
        <f>'2.54 GW Electrolyser H2 Prod.'!BK761</f>
        <v>-17470562360.891293</v>
      </c>
      <c r="BM87" s="1925">
        <f>'2.54 GW Electrolyser H2 Prod.'!BL761</f>
        <v>-17493797734.29562</v>
      </c>
      <c r="BN87" s="1925">
        <f>'2.54 GW Electrolyser H2 Prod.'!BM761</f>
        <v>-17515552662.274353</v>
      </c>
      <c r="BO87" s="1926">
        <f>'2.54 GW Electrolyser H2 Prod.'!BN761</f>
        <v>-17535920728.770882</v>
      </c>
    </row>
    <row r="88" spans="1:67" x14ac:dyDescent="0.2">
      <c r="A88" s="4305"/>
      <c r="B88" s="4338"/>
      <c r="C88" s="4339"/>
      <c r="D88" s="4320"/>
      <c r="E88" s="1943" t="str">
        <f t="shared" si="13"/>
        <v>Low Price Range</v>
      </c>
      <c r="F88" s="833">
        <f t="shared" si="13"/>
        <v>0.9</v>
      </c>
      <c r="G88" s="1917">
        <f>'2.54 GW Electrolyser H2 Prod.'!F762</f>
        <v>-15623396319.799843</v>
      </c>
      <c r="H88" s="1925">
        <f>'2.54 GW Electrolyser H2 Prod.'!G762</f>
        <v>-5476772873.7911978</v>
      </c>
      <c r="I88" s="1925">
        <f>'2.54 GW Electrolyser H2 Prod.'!H762</f>
        <v>-5939022180.8290024</v>
      </c>
      <c r="J88" s="1925">
        <f>'2.54 GW Electrolyser H2 Prod.'!I762</f>
        <v>-6425325975.4894409</v>
      </c>
      <c r="K88" s="1925">
        <f>'2.54 GW Electrolyser H2 Prod.'!J762</f>
        <v>-6914008603.7407074</v>
      </c>
      <c r="L88" s="1925">
        <f>'2.54 GW Electrolyser H2 Prod.'!K762</f>
        <v>-7394594413.1748552</v>
      </c>
      <c r="M88" s="1925">
        <f>'2.54 GW Electrolyser H2 Prod.'!L762</f>
        <v>-7861440237.9603376</v>
      </c>
      <c r="N88" s="1925">
        <f>'2.54 GW Electrolyser H2 Prod.'!M762</f>
        <v>-8311397198.5719757</v>
      </c>
      <c r="O88" s="1925">
        <f>'2.54 GW Electrolyser H2 Prod.'!N762</f>
        <v>-8742747254.9731178</v>
      </c>
      <c r="P88" s="1925">
        <f>'2.54 GW Electrolyser H2 Prod.'!O762</f>
        <v>-9154650033.0353603</v>
      </c>
      <c r="Q88" s="1925">
        <f>'2.54 GW Electrolyser H2 Prod.'!P762</f>
        <v>-9546827299.7050934</v>
      </c>
      <c r="R88" s="1925">
        <f>'2.54 GW Electrolyser H2 Prod.'!Q762</f>
        <v>-9919370591.2306786</v>
      </c>
      <c r="S88" s="1925">
        <f>'2.54 GW Electrolyser H2 Prod.'!R762</f>
        <v>-10272617949.783287</v>
      </c>
      <c r="T88" s="1925">
        <f>'2.54 GW Electrolyser H2 Prod.'!S762</f>
        <v>-10607071904.369879</v>
      </c>
      <c r="U88" s="1925">
        <f>'2.54 GW Electrolyser H2 Prod.'!T762</f>
        <v>-10923343299.809141</v>
      </c>
      <c r="V88" s="1925">
        <f>'2.54 GW Electrolyser H2 Prod.'!U762</f>
        <v>-11222111977.837551</v>
      </c>
      <c r="W88" s="1925">
        <f>'2.54 GW Electrolyser H2 Prod.'!V762</f>
        <v>-11504098806.578611</v>
      </c>
      <c r="X88" s="1925">
        <f>'2.54 GW Electrolyser H2 Prod.'!W762</f>
        <v>-11770045558.969313</v>
      </c>
      <c r="Y88" s="1925">
        <f>'2.54 GW Electrolyser H2 Prod.'!X762</f>
        <v>-12020700341.387478</v>
      </c>
      <c r="Z88" s="1925">
        <f>'2.54 GW Electrolyser H2 Prod.'!Y762</f>
        <v>-12256807019.717934</v>
      </c>
      <c r="AA88" s="1925">
        <f>'2.54 GW Electrolyser H2 Prod.'!Z762</f>
        <v>-12479097568.495243</v>
      </c>
      <c r="AB88" s="1925">
        <f>'2.54 GW Electrolyser H2 Prod.'!AA762</f>
        <v>-12688286584.142216</v>
      </c>
      <c r="AC88" s="1925">
        <f>'2.54 GW Electrolyser H2 Prod.'!AB762</f>
        <v>-12885067416.345245</v>
      </c>
      <c r="AD88" s="1925">
        <f>'2.54 GW Electrolyser H2 Prod.'!AC762</f>
        <v>-13070109518.615046</v>
      </c>
      <c r="AE88" s="1925">
        <f>'2.54 GW Electrolyser H2 Prod.'!AD762</f>
        <v>-13244056722.486914</v>
      </c>
      <c r="AF88" s="1925">
        <f>'2.54 GW Electrolyser H2 Prod.'!AE762</f>
        <v>-13407526213.800396</v>
      </c>
      <c r="AG88" s="1925">
        <f>'2.54 GW Electrolyser H2 Prod.'!AF762</f>
        <v>-13561108043.246914</v>
      </c>
      <c r="AH88" s="1925">
        <f>'2.54 GW Electrolyser H2 Prod.'!AG762</f>
        <v>-13705365042.95846</v>
      </c>
      <c r="AI88" s="1925">
        <f>'2.54 GW Electrolyser H2 Prod.'!AH762</f>
        <v>-13840833050.422907</v>
      </c>
      <c r="AJ88" s="1925">
        <f>'2.54 GW Electrolyser H2 Prod.'!AI762</f>
        <v>-13968021363.258293</v>
      </c>
      <c r="AK88" s="1925">
        <f>'2.54 GW Electrolyser H2 Prod.'!AJ762</f>
        <v>-14087413365.31448</v>
      </c>
      <c r="AL88" s="1925">
        <f>'2.54 GW Electrolyser H2 Prod.'!AK762</f>
        <v>-14199467277.5783</v>
      </c>
      <c r="AM88" s="1925">
        <f>'2.54 GW Electrolyser H2 Prod.'!AL762</f>
        <v>-14304616997.427723</v>
      </c>
      <c r="AN88" s="1925">
        <f>'2.54 GW Electrolyser H2 Prod.'!AM762</f>
        <v>-14403272997.630152</v>
      </c>
      <c r="AO88" s="1925">
        <f>'2.54 GW Electrolyser H2 Prod.'!AN762</f>
        <v>-14495823262.637159</v>
      </c>
      <c r="AP88" s="1925">
        <f>'2.54 GW Electrolyser H2 Prod.'!AO762</f>
        <v>-14582634244.583427</v>
      </c>
      <c r="AQ88" s="1925">
        <f>'2.54 GW Electrolyser H2 Prod.'!AP762</f>
        <v>-14664051825.244535</v>
      </c>
      <c r="AR88" s="1925">
        <f>'2.54 GW Electrolyser H2 Prod.'!AQ762</f>
        <v>-14740402273.268013</v>
      </c>
      <c r="AS88" s="1925">
        <f>'2.54 GW Electrolyser H2 Prod.'!AR762</f>
        <v>-14811993188.433245</v>
      </c>
      <c r="AT88" s="1925">
        <f>'2.54 GW Electrolyser H2 Prod.'!AS762</f>
        <v>-14879114426.6486</v>
      </c>
      <c r="AU88" s="1925">
        <f>'2.54 GW Electrolyser H2 Prod.'!AT762</f>
        <v>-14942039000.958656</v>
      </c>
      <c r="AV88" s="1925">
        <f>'2.54 GW Electrolyser H2 Prod.'!AU762</f>
        <v>-15001023955.089064</v>
      </c>
      <c r="AW88" s="1925">
        <f>'2.54 GW Electrolyser H2 Prod.'!AV762</f>
        <v>-15056311207.063032</v>
      </c>
      <c r="AX88" s="1925">
        <f>'2.54 GW Electrolyser H2 Prod.'!AW762</f>
        <v>-15108128361.22982</v>
      </c>
      <c r="AY88" s="1925">
        <f>'2.54 GW Electrolyser H2 Prod.'!AX762</f>
        <v>-15156689487.690823</v>
      </c>
      <c r="AZ88" s="1925">
        <f>'2.54 GW Electrolyser H2 Prod.'!AY762</f>
        <v>-15202195868.623322</v>
      </c>
      <c r="BA88" s="1925">
        <f>'2.54 GW Electrolyser H2 Prod.'!AZ762</f>
        <v>-15244836711.410446</v>
      </c>
      <c r="BB88" s="1925">
        <f>'2.54 GW Electrolyser H2 Prod.'!BA762</f>
        <v>-15284789828.80813</v>
      </c>
      <c r="BC88" s="1925">
        <f>'2.54 GW Electrolyser H2 Prod.'!BB762</f>
        <v>-15322222286.631998</v>
      </c>
      <c r="BD88" s="1925">
        <f>'2.54 GW Electrolyser H2 Prod.'!BC762</f>
        <v>-15357291019.641882</v>
      </c>
      <c r="BE88" s="1925">
        <f>'2.54 GW Electrolyser H2 Prod.'!BD762</f>
        <v>-15390143416.449982</v>
      </c>
      <c r="BF88" s="1925">
        <f>'2.54 GW Electrolyser H2 Prod.'!BE762</f>
        <v>-15420917874.388895</v>
      </c>
      <c r="BG88" s="1925">
        <f>'2.54 GW Electrolyser H2 Prod.'!BF762</f>
        <v>-15449744325.35499</v>
      </c>
      <c r="BH88" s="1925">
        <f>'2.54 GW Electrolyser H2 Prod.'!BG762</f>
        <v>-15476744733.696817</v>
      </c>
      <c r="BI88" s="1925">
        <f>'2.54 GW Electrolyser H2 Prod.'!BH762</f>
        <v>-15502033567.251925</v>
      </c>
      <c r="BJ88" s="1925">
        <f>'2.54 GW Electrolyser H2 Prod.'!BI762</f>
        <v>-15525718242.652742</v>
      </c>
      <c r="BK88" s="1925">
        <f>'2.54 GW Electrolyser H2 Prod.'!BJ762</f>
        <v>-15547899546.026274</v>
      </c>
      <c r="BL88" s="1925">
        <f>'2.54 GW Electrolyser H2 Prod.'!BK762</f>
        <v>-15568672030.205709</v>
      </c>
      <c r="BM88" s="1925">
        <f>'2.54 GW Electrolyser H2 Prod.'!BL762</f>
        <v>-15588124389.557198</v>
      </c>
      <c r="BN88" s="1925">
        <f>'2.54 GW Electrolyser H2 Prod.'!BM762</f>
        <v>-15606339813.503523</v>
      </c>
      <c r="BO88" s="1926">
        <f>'2.54 GW Electrolyser H2 Prod.'!BN762</f>
        <v>-15623396319.799843</v>
      </c>
    </row>
    <row r="89" spans="1:67" ht="14.25" customHeight="1" x14ac:dyDescent="0.2">
      <c r="A89" s="4305"/>
      <c r="B89" s="4338"/>
      <c r="C89" s="4339"/>
      <c r="D89" s="4320"/>
      <c r="E89" s="1943" t="str">
        <f t="shared" si="13"/>
        <v>High Price Range</v>
      </c>
      <c r="F89" s="833">
        <f t="shared" si="13"/>
        <v>0.85</v>
      </c>
      <c r="G89" s="1917">
        <f>'2.54 GW Electrolyser H2 Prod.'!F764</f>
        <v>1898257.5172796249</v>
      </c>
      <c r="H89" s="1925">
        <f>'2.54 GW Electrolyser H2 Prod.'!G764</f>
        <v>-3021912388.1557522</v>
      </c>
      <c r="I89" s="1925">
        <f>'2.54 GW Electrolyser H2 Prod.'!H764</f>
        <v>-1756224740.9679923</v>
      </c>
      <c r="J89" s="1925">
        <f>'2.54 GW Electrolyser H2 Prod.'!I764</f>
        <v>-881763972.73896646</v>
      </c>
      <c r="K89" s="1925">
        <f>'2.54 GW Electrolyser H2 Prod.'!J764</f>
        <v>-247382671.9221468</v>
      </c>
      <c r="L89" s="1925">
        <f>'2.54 GW Electrolyser H2 Prod.'!K764</f>
        <v>223397878.14706421</v>
      </c>
      <c r="M89" s="1925">
        <f>'2.54 GW Electrolyser H2 Prod.'!L764</f>
        <v>576027529.43905735</v>
      </c>
      <c r="N89" s="1925">
        <f>'2.54 GW Electrolyser H2 Prod.'!M764</f>
        <v>840193759.21558189</v>
      </c>
      <c r="O89" s="1925">
        <f>'2.54 GW Electrolyser H2 Prod.'!N764</f>
        <v>1036522934.7915735</v>
      </c>
      <c r="P89" s="1925">
        <f>'2.54 GW Electrolyser H2 Prod.'!O764</f>
        <v>1179975824.8900108</v>
      </c>
      <c r="Q89" s="1925">
        <f>'2.54 GW Electrolyser H2 Prod.'!P764</f>
        <v>1281749031.7273989</v>
      </c>
      <c r="R89" s="1925">
        <f>'2.54 GW Electrolyser H2 Prod.'!Q764</f>
        <v>1350421459.9964628</v>
      </c>
      <c r="S89" s="1925">
        <f>'2.54 GW Electrolyser H2 Prod.'!R764</f>
        <v>1392686054.6020689</v>
      </c>
      <c r="T89" s="1925">
        <f>'2.54 GW Electrolyser H2 Prod.'!S764</f>
        <v>1413838374.988431</v>
      </c>
      <c r="U89" s="1925">
        <f>'2.54 GW Electrolyser H2 Prod.'!T764</f>
        <v>1418114945.6934614</v>
      </c>
      <c r="V89" s="1925">
        <f>'2.54 GW Electrolyser H2 Prod.'!U764</f>
        <v>1408934730.4925241</v>
      </c>
      <c r="W89" s="1925">
        <f>'2.54 GW Electrolyser H2 Prod.'!V764</f>
        <v>1389075852.7913265</v>
      </c>
      <c r="X89" s="1925">
        <f>'2.54 GW Electrolyser H2 Prod.'!W764</f>
        <v>1360807699.3876181</v>
      </c>
      <c r="Y89" s="1925">
        <f>'2.54 GW Electrolyser H2 Prod.'!X764</f>
        <v>1325991472.5128326</v>
      </c>
      <c r="Z89" s="1925">
        <f>'2.54 GW Electrolyser H2 Prod.'!Y764</f>
        <v>1286157921.9095135</v>
      </c>
      <c r="AA89" s="1925">
        <f>'2.54 GW Electrolyser H2 Prod.'!Z764</f>
        <v>1242568245.6582232</v>
      </c>
      <c r="AB89" s="1925">
        <f>'2.54 GW Electrolyser H2 Prod.'!AA764</f>
        <v>1196262361.6544685</v>
      </c>
      <c r="AC89" s="1925">
        <f>'2.54 GW Electrolyser H2 Prod.'!AB764</f>
        <v>1148097557.9357328</v>
      </c>
      <c r="AD89" s="1925">
        <f>'2.54 GW Electrolyser H2 Prod.'!AC764</f>
        <v>1098779714.466794</v>
      </c>
      <c r="AE89" s="1925">
        <f>'2.54 GW Electrolyser H2 Prod.'!AD764</f>
        <v>1048888720.4107332</v>
      </c>
      <c r="AF89" s="1925">
        <f>'2.54 GW Electrolyser H2 Prod.'!AE764</f>
        <v>998899307.28291702</v>
      </c>
      <c r="AG89" s="1925">
        <f>'2.54 GW Electrolyser H2 Prod.'!AF764</f>
        <v>949198227.11323929</v>
      </c>
      <c r="AH89" s="1925">
        <f>'2.54 GW Electrolyser H2 Prod.'!AG764</f>
        <v>900098491.3943367</v>
      </c>
      <c r="AI89" s="1925">
        <f>'2.54 GW Electrolyser H2 Prod.'!AH764</f>
        <v>851851228.18375874</v>
      </c>
      <c r="AJ89" s="1925">
        <f>'2.54 GW Electrolyser H2 Prod.'!AI764</f>
        <v>804655595.63670349</v>
      </c>
      <c r="AK89" s="1925">
        <f>'2.54 GW Electrolyser H2 Prod.'!AJ764</f>
        <v>758667099.68546677</v>
      </c>
      <c r="AL89" s="1925">
        <f>'2.54 GW Electrolyser H2 Prod.'!AK764</f>
        <v>714004593.98959923</v>
      </c>
      <c r="AM89" s="1925">
        <f>'2.54 GW Electrolyser H2 Prod.'!AL764</f>
        <v>670756186.28115654</v>
      </c>
      <c r="AN89" s="1925">
        <f>'2.54 GW Electrolyser H2 Prod.'!AM764</f>
        <v>628984232.95210361</v>
      </c>
      <c r="AO89" s="1925">
        <f>'2.54 GW Electrolyser H2 Prod.'!AN764</f>
        <v>588729570.35577011</v>
      </c>
      <c r="AP89" s="1925">
        <f>'2.54 GW Electrolyser H2 Prod.'!AO764</f>
        <v>550015104.743783</v>
      </c>
      <c r="AQ89" s="1925">
        <f>'2.54 GW Electrolyser H2 Prod.'!AP764</f>
        <v>512848861.48757362</v>
      </c>
      <c r="AR89" s="1925">
        <f>'2.54 GW Electrolyser H2 Prod.'!AQ764</f>
        <v>477226577.07695198</v>
      </c>
      <c r="AS89" s="1925">
        <f>'2.54 GW Electrolyser H2 Prod.'!AR764</f>
        <v>443133903.46573639</v>
      </c>
      <c r="AT89" s="1925">
        <f>'2.54 GW Electrolyser H2 Prod.'!AS764</f>
        <v>410548282.97146702</v>
      </c>
      <c r="AU89" s="1925">
        <f>'2.54 GW Electrolyser H2 Prod.'!AT764</f>
        <v>379440542.61284065</v>
      </c>
      <c r="AV89" s="1925">
        <f>'2.54 GW Electrolyser H2 Prod.'!AU764</f>
        <v>349776249.08049011</v>
      </c>
      <c r="AW89" s="1925">
        <f>'2.54 GW Electrolyser H2 Prod.'!AV764</f>
        <v>321516859.1679163</v>
      </c>
      <c r="AX89" s="1925">
        <f>'2.54 GW Electrolyser H2 Prod.'!AW764</f>
        <v>294620695.19061565</v>
      </c>
      <c r="AY89" s="1925">
        <f>'2.54 GW Electrolyser H2 Prod.'!AX764</f>
        <v>269043770.49530983</v>
      </c>
      <c r="AZ89" s="1925">
        <f>'2.54 GW Electrolyser H2 Prod.'!AY764</f>
        <v>244740486.45003128</v>
      </c>
      <c r="BA89" s="1925">
        <f>'2.54 GW Electrolyser H2 Prod.'!AZ764</f>
        <v>221664219.18339157</v>
      </c>
      <c r="BB89" s="1925">
        <f>'2.54 GW Electrolyser H2 Prod.'!BA764</f>
        <v>199767811.70570946</v>
      </c>
      <c r="BC89" s="1925">
        <f>'2.54 GW Electrolyser H2 Prod.'!BB764</f>
        <v>179003984.81322575</v>
      </c>
      <c r="BD89" s="1925">
        <f>'2.54 GW Electrolyser H2 Prod.'!BC764</f>
        <v>159325678.28205681</v>
      </c>
      <c r="BE89" s="1925">
        <f>'2.54 GW Electrolyser H2 Prod.'!BD764</f>
        <v>140686332.24584866</v>
      </c>
      <c r="BF89" s="1925">
        <f>'2.54 GW Electrolyser H2 Prod.'!BE764</f>
        <v>123040117.27502251</v>
      </c>
      <c r="BG89" s="1925">
        <f>'2.54 GW Electrolyser H2 Prod.'!BF764</f>
        <v>106342120.49863148</v>
      </c>
      <c r="BH89" s="1925">
        <f>'2.54 GW Electrolyser H2 Prod.'!BG764</f>
        <v>90548494.101430893</v>
      </c>
      <c r="BI89" s="1925">
        <f>'2.54 GW Electrolyser H2 Prod.'!BH764</f>
        <v>75616571.662834167</v>
      </c>
      <c r="BJ89" s="1925">
        <f>'2.54 GW Electrolyser H2 Prod.'!BI764</f>
        <v>61504957.059772491</v>
      </c>
      <c r="BK89" s="1925">
        <f>'2.54 GW Electrolyser H2 Prod.'!BJ764</f>
        <v>48173590.013846397</v>
      </c>
      <c r="BL89" s="1925">
        <f>'2.54 GW Electrolyser H2 Prod.'!BK764</f>
        <v>35583791.809775352</v>
      </c>
      <c r="BM89" s="1925">
        <f>'2.54 GW Electrolyser H2 Prod.'!BL764</f>
        <v>23698294.23393631</v>
      </c>
      <c r="BN89" s="1925">
        <f>'2.54 GW Electrolyser H2 Prod.'!BM764</f>
        <v>12481254.368336678</v>
      </c>
      <c r="BO89" s="1926">
        <f>'2.54 GW Electrolyser H2 Prod.'!BN764</f>
        <v>1898257.5172796249</v>
      </c>
    </row>
    <row r="90" spans="1:67" x14ac:dyDescent="0.2">
      <c r="A90" s="4305"/>
      <c r="B90" s="4338"/>
      <c r="C90" s="4339"/>
      <c r="D90" s="4320"/>
      <c r="E90" s="1943" t="str">
        <f t="shared" si="13"/>
        <v>High Price Range</v>
      </c>
      <c r="F90" s="833">
        <f t="shared" si="13"/>
        <v>0.9</v>
      </c>
      <c r="G90" s="1917">
        <f>'2.54 GW Electrolyser H2 Prod.'!F765</f>
        <v>5112124190.2783337</v>
      </c>
      <c r="H90" s="1925">
        <f>'2.54 GW Electrolyser H2 Prod.'!G765</f>
        <v>-3021912388.1557522</v>
      </c>
      <c r="I90" s="1925">
        <f>'2.54 GW Electrolyser H2 Prod.'!H765</f>
        <v>-1587582245.4354672</v>
      </c>
      <c r="J90" s="1925">
        <f>'2.54 GW Electrolyser H2 Prod.'!I765</f>
        <v>-489869162.08737946</v>
      </c>
      <c r="K90" s="1925">
        <f>'2.54 GW Electrolyser H2 Prod.'!J765</f>
        <v>387646184.73782253</v>
      </c>
      <c r="L90" s="1925">
        <f>'2.54 GW Electrolyser H2 Prod.'!K765</f>
        <v>1106451141.7696848</v>
      </c>
      <c r="M90" s="1925">
        <f>'2.54 GW Electrolyser H2 Prod.'!L765</f>
        <v>1704469830.0220566</v>
      </c>
      <c r="N90" s="1925">
        <f>'2.54 GW Electrolyser H2 Prod.'!M765</f>
        <v>2207335271.2463255</v>
      </c>
      <c r="O90" s="1925">
        <f>'2.54 GW Electrolyser H2 Prod.'!N765</f>
        <v>2633445134.0648136</v>
      </c>
      <c r="P90" s="1925">
        <f>'2.54 GW Electrolyser H2 Prod.'!O765</f>
        <v>2996571635.0647984</v>
      </c>
      <c r="Q90" s="1925">
        <f>'2.54 GW Electrolyser H2 Prod.'!P765</f>
        <v>3307347851.631052</v>
      </c>
      <c r="R90" s="1925">
        <f>'2.54 GW Electrolyser H2 Prod.'!Q765</f>
        <v>3574178062.6553383</v>
      </c>
      <c r="S90" s="1925">
        <f>'2.54 GW Electrolyser H2 Prod.'!R765</f>
        <v>3803827527.6458893</v>
      </c>
      <c r="T90" s="1925">
        <f>'2.54 GW Electrolyser H2 Prod.'!S765</f>
        <v>4001822024.1777992</v>
      </c>
      <c r="U90" s="1925">
        <f>'2.54 GW Electrolyser H2 Prod.'!T765</f>
        <v>4172728502.8461761</v>
      </c>
      <c r="V90" s="1925">
        <f>'2.54 GW Electrolyser H2 Prod.'!U765</f>
        <v>4320358231.3305721</v>
      </c>
      <c r="W90" s="1925">
        <f>'2.54 GW Electrolyser H2 Prod.'!V765</f>
        <v>4447917574.476326</v>
      </c>
      <c r="X90" s="1925">
        <f>'2.54 GW Electrolyser H2 Prod.'!W765</f>
        <v>4558122316.1680431</v>
      </c>
      <c r="Y90" s="1925">
        <f>'2.54 GW Electrolyser H2 Prod.'!X765</f>
        <v>4653285931.6588612</v>
      </c>
      <c r="Z90" s="1925">
        <f>'2.54 GW Electrolyser H2 Prod.'!Y765</f>
        <v>4735388824.9868946</v>
      </c>
      <c r="AA90" s="1925">
        <f>'2.54 GW Electrolyser H2 Prod.'!Z765</f>
        <v>4806133381.7520847</v>
      </c>
      <c r="AB90" s="1925">
        <f>'2.54 GW Electrolyser H2 Prod.'!AA765</f>
        <v>4866988267.683424</v>
      </c>
      <c r="AC90" s="1925">
        <f>'2.54 GW Electrolyser H2 Prod.'!AB765</f>
        <v>4919224448.3817902</v>
      </c>
      <c r="AD90" s="1925">
        <f>'2.54 GW Electrolyser H2 Prod.'!AC765</f>
        <v>4963944748.7374096</v>
      </c>
      <c r="AE90" s="1925">
        <f>'2.54 GW Electrolyser H2 Prod.'!AD765</f>
        <v>5002108309.5881023</v>
      </c>
      <c r="AF90" s="1925">
        <f>'2.54 GW Electrolyser H2 Prod.'!AE765</f>
        <v>5034550969.8696327</v>
      </c>
      <c r="AG90" s="1925">
        <f>'2.54 GW Electrolyser H2 Prod.'!AF765</f>
        <v>5062002363.3559189</v>
      </c>
      <c r="AH90" s="1925">
        <f>'2.54 GW Electrolyser H2 Prod.'!AG765</f>
        <v>5085100342.8096142</v>
      </c>
      <c r="AI90" s="1925">
        <f>'2.54 GW Electrolyser H2 Prod.'!AH765</f>
        <v>5104403212.6554298</v>
      </c>
      <c r="AJ90" s="1925">
        <f>'2.54 GW Electrolyser H2 Prod.'!AI765</f>
        <v>5120400151.6483803</v>
      </c>
      <c r="AK90" s="1925">
        <f>'2.54 GW Electrolyser H2 Prod.'!AJ765</f>
        <v>5133520130.7611732</v>
      </c>
      <c r="AL90" s="1925">
        <f>'2.54 GW Electrolyser H2 Prod.'!AK765</f>
        <v>5144139572.5484715</v>
      </c>
      <c r="AM90" s="1925">
        <f>'2.54 GW Electrolyser H2 Prod.'!AL765</f>
        <v>5152588952.1969776</v>
      </c>
      <c r="AN90" s="1925">
        <f>'2.54 GW Electrolyser H2 Prod.'!AM765</f>
        <v>5159158504.1828995</v>
      </c>
      <c r="AO90" s="1925">
        <f>'2.54 GW Electrolyser H2 Prod.'!AN765</f>
        <v>5164103169.6224594</v>
      </c>
      <c r="AP90" s="1925">
        <f>'2.54 GW Electrolyser H2 Prod.'!AO765</f>
        <v>5167646896.3074684</v>
      </c>
      <c r="AQ90" s="1925">
        <f>'2.54 GW Electrolyser H2 Prod.'!AP765</f>
        <v>5169986384.7882214</v>
      </c>
      <c r="AR90" s="1925">
        <f>'2.54 GW Electrolyser H2 Prod.'!AQ765</f>
        <v>5171294358.7356548</v>
      </c>
      <c r="AS90" s="1925">
        <f>'2.54 GW Electrolyser H2 Prod.'!AR765</f>
        <v>5171722425.4485207</v>
      </c>
      <c r="AT90" s="1925">
        <f>'2.54 GW Electrolyser H2 Prod.'!AS765</f>
        <v>5171403582.2046986</v>
      </c>
      <c r="AU90" s="1925">
        <f>'2.54 GW Electrolyser H2 Prod.'!AT765</f>
        <v>5170454415.751318</v>
      </c>
      <c r="AV90" s="1925">
        <f>'2.54 GW Electrolyser H2 Prod.'!AU765</f>
        <v>5168977035.2447491</v>
      </c>
      <c r="AW90" s="1925">
        <f>'2.54 GW Electrolyser H2 Prod.'!AV765</f>
        <v>5167060773.1205273</v>
      </c>
      <c r="AX90" s="1925">
        <f>'2.54 GW Electrolyser H2 Prod.'!AW765</f>
        <v>5164783683.4824924</v>
      </c>
      <c r="AY90" s="1925">
        <f>'2.54 GW Electrolyser H2 Prod.'!AX765</f>
        <v>5162213863.4811211</v>
      </c>
      <c r="AZ90" s="1925">
        <f>'2.54 GW Electrolyser H2 Prod.'!AY765</f>
        <v>5159410619.6673069</v>
      </c>
      <c r="BA90" s="1925">
        <f>'2.54 GW Electrolyser H2 Prod.'!AZ765</f>
        <v>5156425498.3510303</v>
      </c>
      <c r="BB90" s="1925">
        <f>'2.54 GW Electrolyser H2 Prod.'!BA765</f>
        <v>5153303196.4756489</v>
      </c>
      <c r="BC90" s="1925">
        <f>'2.54 GW Electrolyser H2 Prod.'!BB765</f>
        <v>5150082367.3662014</v>
      </c>
      <c r="BD90" s="1925">
        <f>'2.54 GW Electrolyser H2 Prod.'!BC765</f>
        <v>5146796333.864996</v>
      </c>
      <c r="BE90" s="1925">
        <f>'2.54 GW Electrolyser H2 Prod.'!BD765</f>
        <v>5143473719.7814884</v>
      </c>
      <c r="BF90" s="1925">
        <f>'2.54 GW Electrolyser H2 Prod.'!BE765</f>
        <v>5140139009.2160568</v>
      </c>
      <c r="BG90" s="1925">
        <f>'2.54 GW Electrolyser H2 Prod.'!BF765</f>
        <v>5136813042.1353512</v>
      </c>
      <c r="BH90" s="1925">
        <f>'2.54 GW Electrolyser H2 Prod.'!BG765</f>
        <v>5133513453.5531006</v>
      </c>
      <c r="BI90" s="1925">
        <f>'2.54 GW Electrolyser H2 Prod.'!BH765</f>
        <v>5130255062.7810516</v>
      </c>
      <c r="BJ90" s="1925">
        <f>'2.54 GW Electrolyser H2 Prod.'!BI765</f>
        <v>5127050218.4411812</v>
      </c>
      <c r="BK90" s="1925">
        <f>'2.54 GW Electrolyser H2 Prod.'!BJ765</f>
        <v>5123909104.2557011</v>
      </c>
      <c r="BL90" s="1925">
        <f>'2.54 GW Electrolyser H2 Prod.'!BK765</f>
        <v>5120840010.0421009</v>
      </c>
      <c r="BM90" s="1925">
        <f>'2.54 GW Electrolyser H2 Prod.'!BL765</f>
        <v>5117849571.8248405</v>
      </c>
      <c r="BN90" s="1925">
        <f>'2.54 GW Electrolyser H2 Prod.'!BM765</f>
        <v>5114942984.5232487</v>
      </c>
      <c r="BO90" s="1926">
        <f>'2.54 GW Electrolyser H2 Prod.'!BN765</f>
        <v>5112124190.2783337</v>
      </c>
    </row>
    <row r="91" spans="1:67" x14ac:dyDescent="0.2">
      <c r="A91" s="4305"/>
      <c r="B91" s="4338"/>
      <c r="C91" s="4339"/>
      <c r="D91" s="3723"/>
      <c r="E91" s="1944" t="str">
        <f t="shared" si="13"/>
        <v>High Price Range</v>
      </c>
      <c r="F91" s="43">
        <f t="shared" si="13"/>
        <v>0.85</v>
      </c>
      <c r="G91" s="1922">
        <f>'2.54 GW Electrolyser H2 Prod.'!F766</f>
        <v>11095155095.348188</v>
      </c>
      <c r="H91" s="1948">
        <f>'2.54 GW Electrolyser H2 Prod.'!G766</f>
        <v>-3021912388.1557522</v>
      </c>
      <c r="I91" s="1948">
        <f>'2.54 GW Electrolyser H2 Prod.'!H766</f>
        <v>-1418939749.9029422</v>
      </c>
      <c r="J91" s="1948">
        <f>'2.54 GW Electrolyser H2 Prod.'!I766</f>
        <v>-90155393.955231667</v>
      </c>
      <c r="K91" s="1948">
        <f>'2.54 GW Electrolyser H2 Prod.'!J766</f>
        <v>1045229395.6061325</v>
      </c>
      <c r="L91" s="1948">
        <f>'2.54 GW Electrolyser H2 Prod.'!K766</f>
        <v>2032119015.1330214</v>
      </c>
      <c r="M91" s="1948">
        <f>'2.54 GW Electrolyser H2 Prod.'!L766</f>
        <v>2899508563.2195339</v>
      </c>
      <c r="N91" s="1948">
        <f>'2.54 GW Electrolyser H2 Prod.'!M766</f>
        <v>3667850181.6799889</v>
      </c>
      <c r="O91" s="1948">
        <f>'2.54 GW Electrolyser H2 Prod.'!N766</f>
        <v>4352428161.4823895</v>
      </c>
      <c r="P91" s="1948">
        <f>'2.54 GW Electrolyser H2 Prod.'!O766</f>
        <v>4965134589.2653236</v>
      </c>
      <c r="Q91" s="1948">
        <f>'2.54 GW Electrolyser H2 Prod.'!P766</f>
        <v>5515498602.6803055</v>
      </c>
      <c r="R91" s="1948">
        <f>'2.54 GW Electrolyser H2 Prod.'!Q766</f>
        <v>6011327628.3718681</v>
      </c>
      <c r="S91" s="1948">
        <f>'2.54 GW Electrolyser H2 Prod.'!R766</f>
        <v>6459129852.3956299</v>
      </c>
      <c r="T91" s="1948">
        <f>'2.54 GW Electrolyser H2 Prod.'!S766</f>
        <v>6864405259.3882275</v>
      </c>
      <c r="U91" s="1948">
        <f>'2.54 GW Electrolyser H2 Prod.'!T766</f>
        <v>7231853562.0787849</v>
      </c>
      <c r="V91" s="1948">
        <f>'2.54 GW Electrolyser H2 Prod.'!U766</f>
        <v>7565527310.1757755</v>
      </c>
      <c r="W91" s="1948">
        <f>'2.54 GW Electrolyser H2 Prod.'!V766</f>
        <v>7868947533.4033375</v>
      </c>
      <c r="X91" s="1948">
        <f>'2.54 GW Electrolyser H2 Prod.'!W766</f>
        <v>8145192994.18787</v>
      </c>
      <c r="Y91" s="1948">
        <f>'2.54 GW Electrolyser H2 Prod.'!X766</f>
        <v>8396970361.0911732</v>
      </c>
      <c r="Z91" s="1948">
        <f>'2.54 GW Electrolyser H2 Prod.'!Y766</f>
        <v>8626670272.5442696</v>
      </c>
      <c r="AA91" s="1948">
        <f>'2.54 GW Electrolyser H2 Prod.'!Z766</f>
        <v>8836412756.5314541</v>
      </c>
      <c r="AB91" s="1948">
        <f>'2.54 GW Electrolyser H2 Prod.'!AA766</f>
        <v>9028084478.4232903</v>
      </c>
      <c r="AC91" s="1948">
        <f>'2.54 GW Electrolyser H2 Prod.'!AB766</f>
        <v>9203369616.3676701</v>
      </c>
      <c r="AD91" s="1948">
        <f>'2.54 GW Electrolyser H2 Prod.'!AC766</f>
        <v>9363775697.7910404</v>
      </c>
      <c r="AE91" s="1948">
        <f>'2.54 GW Electrolyser H2 Prod.'!AD766</f>
        <v>9510655401.4952679</v>
      </c>
      <c r="AF91" s="1948">
        <f>'2.54 GW Electrolyser H2 Prod.'!AE766</f>
        <v>9645225093.1690693</v>
      </c>
      <c r="AG91" s="1948">
        <f>'2.54 GW Electrolyser H2 Prod.'!AF766</f>
        <v>9768580689.1142635</v>
      </c>
      <c r="AH91" s="1948">
        <f>'2.54 GW Electrolyser H2 Prod.'!AG766</f>
        <v>9881711314.5972118</v>
      </c>
      <c r="AI91" s="1948">
        <f>'2.54 GW Electrolyser H2 Prod.'!AH766</f>
        <v>9985511126.6519737</v>
      </c>
      <c r="AJ91" s="1948">
        <f>'2.54 GW Electrolyser H2 Prod.'!AI766</f>
        <v>10080789597.585287</v>
      </c>
      <c r="AK91" s="1948">
        <f>'2.54 GW Electrolyser H2 Prod.'!AJ766</f>
        <v>10168280498.730299</v>
      </c>
      <c r="AL91" s="1948">
        <f>'2.54 GW Electrolyser H2 Prod.'!AK766</f>
        <v>10248649779.825277</v>
      </c>
      <c r="AM91" s="1948">
        <f>'2.54 GW Electrolyser H2 Prod.'!AL766</f>
        <v>10322502504.641516</v>
      </c>
      <c r="AN91" s="1948">
        <f>'2.54 GW Electrolyser H2 Prod.'!AM766</f>
        <v>10390388975.888889</v>
      </c>
      <c r="AO91" s="1948">
        <f>'2.54 GW Electrolyser H2 Prod.'!AN766</f>
        <v>10452810160.325123</v>
      </c>
      <c r="AP91" s="1948">
        <f>'2.54 GW Electrolyser H2 Prod.'!AO766</f>
        <v>10510222507.149397</v>
      </c>
      <c r="AQ91" s="1948">
        <f>'2.54 GW Electrolyser H2 Prod.'!AP766</f>
        <v>10563042238.244226</v>
      </c>
      <c r="AR91" s="1948">
        <f>'2.54 GW Electrolyser H2 Prod.'!AQ766</f>
        <v>10611649176.937374</v>
      </c>
      <c r="AS91" s="1948">
        <f>'2.54 GW Electrolyser H2 Prod.'!AR766</f>
        <v>10656390172.149389</v>
      </c>
      <c r="AT91" s="1948">
        <f>'2.54 GW Electrolyser H2 Prod.'!AS766</f>
        <v>10697582166.656216</v>
      </c>
      <c r="AU91" s="1948">
        <f>'2.54 GW Electrolyser H2 Prod.'!AT766</f>
        <v>10735514951.406702</v>
      </c>
      <c r="AV91" s="1948">
        <f>'2.54 GW Electrolyser H2 Prod.'!AU766</f>
        <v>10770453642.138174</v>
      </c>
      <c r="AW91" s="1948">
        <f>'2.54 GW Electrolyser H2 Prod.'!AV766</f>
        <v>10802640909.729046</v>
      </c>
      <c r="AX91" s="1948">
        <f>'2.54 GW Electrolyser H2 Prod.'!AW766</f>
        <v>10832298991.656506</v>
      </c>
      <c r="AY91" s="1948">
        <f>'2.54 GW Electrolyser H2 Prod.'!AX766</f>
        <v>10859631508.462273</v>
      </c>
      <c r="AZ91" s="1948">
        <f>'2.54 GW Electrolyser H2 Prod.'!AY766</f>
        <v>10884825106.167253</v>
      </c>
      <c r="BA91" s="1948">
        <f>'2.54 GW Electrolyser H2 Prod.'!AZ766</f>
        <v>10908050943.033907</v>
      </c>
      <c r="BB91" s="1948">
        <f>'2.54 GW Electrolyser H2 Prod.'!BA766</f>
        <v>10929466036.885159</v>
      </c>
      <c r="BC91" s="1948">
        <f>'2.54 GW Electrolyser H2 Prod.'!BB766</f>
        <v>10949214487.295424</v>
      </c>
      <c r="BD91" s="1948">
        <f>'2.54 GW Electrolyser H2 Prod.'!BC766</f>
        <v>10967428585.327181</v>
      </c>
      <c r="BE91" s="1948">
        <f>'2.54 GW Electrolyser H2 Prod.'!BD766</f>
        <v>10984229822.057501</v>
      </c>
      <c r="BF91" s="1948">
        <f>'2.54 GW Electrolyser H2 Prod.'!BE766</f>
        <v>10999729805.891882</v>
      </c>
      <c r="BG91" s="1948">
        <f>'2.54 GW Electrolyser H2 Prod.'!BF766</f>
        <v>11014031097.571314</v>
      </c>
      <c r="BH91" s="1948">
        <f>'2.54 GW Electrolyser H2 Prod.'!BG766</f>
        <v>11027227970.820789</v>
      </c>
      <c r="BI91" s="1948">
        <f>'2.54 GW Electrolyser H2 Prod.'!BH766</f>
        <v>11039407105.744946</v>
      </c>
      <c r="BJ91" s="1948">
        <f>'2.54 GW Electrolyser H2 Prod.'!BI766</f>
        <v>11050648221.333717</v>
      </c>
      <c r="BK91" s="1948">
        <f>'2.54 GW Electrolyser H2 Prod.'!BJ766</f>
        <v>11061024652.7843</v>
      </c>
      <c r="BL91" s="1948">
        <f>'2.54 GW Electrolyser H2 Prod.'!BK766</f>
        <v>11070603878.764406</v>
      </c>
      <c r="BM91" s="1948">
        <f>'2.54 GW Electrolyser H2 Prod.'!BL766</f>
        <v>11079448003.225819</v>
      </c>
      <c r="BN91" s="1948">
        <f>'2.54 GW Electrolyser H2 Prod.'!BM766</f>
        <v>11087614195.918653</v>
      </c>
      <c r="BO91" s="1936">
        <f>'2.54 GW Electrolyser H2 Prod.'!BN766</f>
        <v>11095155095.348188</v>
      </c>
    </row>
    <row r="92" spans="1:67" x14ac:dyDescent="0.2">
      <c r="A92" s="4305"/>
      <c r="B92" s="4338"/>
      <c r="C92" s="4339"/>
      <c r="D92" s="4320" t="str">
        <f>D68</f>
        <v xml:space="preserve">Compression Energy Opex    A$1,472,642,471.61/year                Low Case </v>
      </c>
      <c r="E92" s="1943" t="str">
        <f t="shared" si="13"/>
        <v>Low Price Range</v>
      </c>
      <c r="F92" s="833">
        <f t="shared" si="13"/>
        <v>0.8</v>
      </c>
      <c r="G92" s="1921">
        <f>'2.54 GW Electrolyser H2 Prod.'!F768</f>
        <v>-16819785937.48521</v>
      </c>
      <c r="H92" s="1949">
        <f>'2.54 GW Electrolyser H2 Prod.'!G768</f>
        <v>-5320744327.2423897</v>
      </c>
      <c r="I92" s="1949">
        <f>'2.54 GW Electrolyser H2 Prod.'!H768</f>
        <v>-5744961187.4013739</v>
      </c>
      <c r="J92" s="1949">
        <f>'2.54 GW Electrolyser H2 Prod.'!I768</f>
        <v>-6240160869.9603043</v>
      </c>
      <c r="K92" s="1949">
        <f>'2.54 GW Electrolyser H2 Prod.'!J768</f>
        <v>-6761556113.3175821</v>
      </c>
      <c r="L92" s="1949">
        <f>'2.54 GW Electrolyser H2 Prod.'!K768</f>
        <v>-7287997907.7675018</v>
      </c>
      <c r="M92" s="1949">
        <f>'2.54 GW Electrolyser H2 Prod.'!L768</f>
        <v>-7808040689.2093391</v>
      </c>
      <c r="N92" s="1949">
        <f>'2.54 GW Electrolyser H2 Prod.'!M768</f>
        <v>-8315076321.456418</v>
      </c>
      <c r="O92" s="1949">
        <f>'2.54 GW Electrolyser H2 Prod.'!N768</f>
        <v>-8805205106.2966518</v>
      </c>
      <c r="P92" s="1949">
        <f>'2.54 GW Electrolyser H2 Prod.'!O768</f>
        <v>-9276162648.2008667</v>
      </c>
      <c r="Q92" s="1949">
        <f>'2.54 GW Electrolyser H2 Prod.'!P768</f>
        <v>-9726723513.1987419</v>
      </c>
      <c r="R92" s="1949">
        <f>'2.54 GW Electrolyser H2 Prod.'!Q768</f>
        <v>-10156345469.661266</v>
      </c>
      <c r="S92" s="1949">
        <f>'2.54 GW Electrolyser H2 Prod.'!R768</f>
        <v>-10564945601.929924</v>
      </c>
      <c r="T92" s="1949">
        <f>'2.54 GW Electrolyser H2 Prod.'!S768</f>
        <v>-10952753499.37076</v>
      </c>
      <c r="U92" s="1949">
        <f>'2.54 GW Electrolyser H2 Prod.'!T768</f>
        <v>-11320211854.597336</v>
      </c>
      <c r="V92" s="1949">
        <f>'2.54 GW Electrolyser H2 Prod.'!U768</f>
        <v>-11667907457.815596</v>
      </c>
      <c r="W92" s="1949">
        <f>'2.54 GW Electrolyser H2 Prod.'!V768</f>
        <v>-11996522356.290611</v>
      </c>
      <c r="X92" s="1949">
        <f>'2.54 GW Electrolyser H2 Prod.'!W768</f>
        <v>-12306798776.778778</v>
      </c>
      <c r="Y92" s="1949">
        <f>'2.54 GW Electrolyser H2 Prod.'!X768</f>
        <v>-12599513667.184963</v>
      </c>
      <c r="Z92" s="1949">
        <f>'2.54 GW Electrolyser H2 Prod.'!Y768</f>
        <v>-12875460096.70763</v>
      </c>
      <c r="AA92" s="1949">
        <f>'2.54 GW Electrolyser H2 Prod.'!Z768</f>
        <v>-13135433628.584614</v>
      </c>
      <c r="AB92" s="1949">
        <f>'2.54 GW Electrolyser H2 Prod.'!AA768</f>
        <v>-13380222348.865093</v>
      </c>
      <c r="AC92" s="1949">
        <f>'2.54 GW Electrolyser H2 Prod.'!AB768</f>
        <v>-13610599614.473972</v>
      </c>
      <c r="AD92" s="1949">
        <f>'2.54 GW Electrolyser H2 Prod.'!AC768</f>
        <v>-13827318842.923326</v>
      </c>
      <c r="AE92" s="1949">
        <f>'2.54 GW Electrolyser H2 Prod.'!AD768</f>
        <v>-14031109846.260767</v>
      </c>
      <c r="AF92" s="1949">
        <f>'2.54 GW Electrolyser H2 Prod.'!AE768</f>
        <v>-14222676339.450825</v>
      </c>
      <c r="AG92" s="1949">
        <f>'2.54 GW Electrolyser H2 Prod.'!AF768</f>
        <v>-14402694345.168058</v>
      </c>
      <c r="AH92" s="1949">
        <f>'2.54 GW Electrolyser H2 Prod.'!AG768</f>
        <v>-14571811283.940434</v>
      </c>
      <c r="AI92" s="1949">
        <f>'2.54 GW Electrolyser H2 Prod.'!AH768</f>
        <v>-14730645588.060808</v>
      </c>
      <c r="AJ92" s="1949">
        <f>'2.54 GW Electrolyser H2 Prod.'!AI768</f>
        <v>-14879786714.670818</v>
      </c>
      <c r="AK92" s="1949">
        <f>'2.54 GW Electrolyser H2 Prod.'!AJ768</f>
        <v>-15019795461.358341</v>
      </c>
      <c r="AL92" s="1949">
        <f>'2.54 GW Electrolyser H2 Prod.'!AK768</f>
        <v>-15151204508.90983</v>
      </c>
      <c r="AM92" s="1949">
        <f>'2.54 GW Electrolyser H2 Prod.'!AL768</f>
        <v>-15274519132.236546</v>
      </c>
      <c r="AN92" s="1949">
        <f>'2.54 GW Electrolyser H2 Prod.'!AM768</f>
        <v>-15390218033.181694</v>
      </c>
      <c r="AO92" s="1949">
        <f>'2.54 GW Electrolyser H2 Prod.'!AN768</f>
        <v>-15498754258.812012</v>
      </c>
      <c r="AP92" s="1949">
        <f>'2.54 GW Electrolyser H2 Prod.'!AO768</f>
        <v>-15600556176.56245</v>
      </c>
      <c r="AQ92" s="1949">
        <f>'2.54 GW Electrolyser H2 Prod.'!AP768</f>
        <v>-15696028483.727783</v>
      </c>
      <c r="AR92" s="1949">
        <f>'2.54 GW Electrolyser H2 Prod.'!AQ768</f>
        <v>-15785553233.648438</v>
      </c>
      <c r="AS92" s="1949">
        <f>'2.54 GW Electrolyser H2 Prod.'!AR768</f>
        <v>-15869490864.798716</v>
      </c>
      <c r="AT92" s="1949">
        <f>'2.54 GW Electrolyser H2 Prod.'!AS768</f>
        <v>-15948181222.066719</v>
      </c>
      <c r="AU92" s="1949">
        <f>'2.54 GW Electrolyser H2 Prod.'!AT768</f>
        <v>-16021944561.98044</v>
      </c>
      <c r="AV92" s="1949">
        <f>'2.54 GW Electrolyser H2 Prod.'!AU768</f>
        <v>-16091082535.61042</v>
      </c>
      <c r="AW92" s="1949">
        <f>'2.54 GW Electrolyser H2 Prod.'!AV768</f>
        <v>-16155879144.4652</v>
      </c>
      <c r="AX92" s="1949">
        <f>'2.54 GW Electrolyser H2 Prod.'!AW768</f>
        <v>-16216601665.96867</v>
      </c>
      <c r="AY92" s="1949">
        <f>'2.54 GW Electrolyser H2 Prod.'!AX768</f>
        <v>-16273501546.130112</v>
      </c>
      <c r="AZ92" s="1949">
        <f>'2.54 GW Electrolyser H2 Prod.'!AY768</f>
        <v>-16326815257.836294</v>
      </c>
      <c r="BA92" s="1949">
        <f>'2.54 GW Electrolyser H2 Prod.'!AZ768</f>
        <v>-16376765123.849493</v>
      </c>
      <c r="BB92" s="1949">
        <f>'2.54 GW Electrolyser H2 Prod.'!BA768</f>
        <v>-16423560104.116478</v>
      </c>
      <c r="BC92" s="1949">
        <f>'2.54 GW Electrolyser H2 Prod.'!BB768</f>
        <v>-16467396547.406704</v>
      </c>
      <c r="BD92" s="1949">
        <f>'2.54 GW Electrolyser H2 Prod.'!BC768</f>
        <v>-16508458907.622681</v>
      </c>
      <c r="BE92" s="1949">
        <f>'2.54 GW Electrolyser H2 Prod.'!BD768</f>
        <v>-16546920425.37879</v>
      </c>
      <c r="BF92" s="1949">
        <f>'2.54 GW Electrolyser H2 Prod.'!BE768</f>
        <v>-16582943775.639364</v>
      </c>
      <c r="BG92" s="1949">
        <f>'2.54 GW Electrolyser H2 Prod.'!BF768</f>
        <v>-16616681682.353775</v>
      </c>
      <c r="BH92" s="1949">
        <f>'2.54 GW Electrolyser H2 Prod.'!BG768</f>
        <v>-16648277501.134401</v>
      </c>
      <c r="BI92" s="1949">
        <f>'2.54 GW Electrolyser H2 Prod.'!BH768</f>
        <v>-16677865771.099756</v>
      </c>
      <c r="BJ92" s="1949">
        <f>'2.54 GW Electrolyser H2 Prod.'!BI768</f>
        <v>-16705572737.055939</v>
      </c>
      <c r="BK92" s="1949">
        <f>'2.54 GW Electrolyser H2 Prod.'!BJ768</f>
        <v>-16731516843.219542</v>
      </c>
      <c r="BL92" s="1949">
        <f>'2.54 GW Electrolyser H2 Prod.'!BK768</f>
        <v>-16755809199.698538</v>
      </c>
      <c r="BM92" s="1949">
        <f>'2.54 GW Electrolyser H2 Prod.'!BL768</f>
        <v>-16778554022.947538</v>
      </c>
      <c r="BN92" s="1949">
        <f>'2.54 GW Electrolyser H2 Prod.'!BM768</f>
        <v>-16799849051.403053</v>
      </c>
      <c r="BO92" s="1958">
        <f>'2.54 GW Electrolyser H2 Prod.'!BN768</f>
        <v>-16819785937.48521</v>
      </c>
    </row>
    <row r="93" spans="1:67" x14ac:dyDescent="0.2">
      <c r="A93" s="4305"/>
      <c r="B93" s="4338"/>
      <c r="C93" s="4339"/>
      <c r="D93" s="4320"/>
      <c r="E93" s="1943" t="str">
        <f t="shared" si="13"/>
        <v>Low Price Range</v>
      </c>
      <c r="F93" s="833">
        <f t="shared" si="13"/>
        <v>0.85</v>
      </c>
      <c r="G93" s="1917">
        <f>'2.54 GW Electrolyser H2 Prod.'!F769</f>
        <v>-15186260724.790659</v>
      </c>
      <c r="H93" s="1925">
        <f>'2.54 GW Electrolyser H2 Prod.'!G769</f>
        <v>-5320744327.2423897</v>
      </c>
      <c r="I93" s="1925">
        <f>'2.54 GW Electrolyser H2 Prod.'!H769</f>
        <v>-5691053244.3849945</v>
      </c>
      <c r="J93" s="1925">
        <f>'2.54 GW Electrolyser H2 Prod.'!I769</f>
        <v>-6114888511.6836433</v>
      </c>
      <c r="K93" s="1925">
        <f>'2.54 GW Electrolyser H2 Prod.'!J769</f>
        <v>-6558563983.0690117</v>
      </c>
      <c r="L93" s="1925">
        <f>'2.54 GW Electrolyser H2 Prod.'!K769</f>
        <v>-7005722761.9599304</v>
      </c>
      <c r="M93" s="1925">
        <f>'2.54 GW Electrolyser H2 Prod.'!L769</f>
        <v>-7447324945.2622967</v>
      </c>
      <c r="N93" s="1925">
        <f>'2.54 GW Electrolyser H2 Prod.'!M769</f>
        <v>-7878058436.414114</v>
      </c>
      <c r="O93" s="1925">
        <f>'2.54 GW Electrolyser H2 Prod.'!N769</f>
        <v>-8294735958.8366604</v>
      </c>
      <c r="P93" s="1925">
        <f>'2.54 GW Electrolyser H2 Prod.'!O769</f>
        <v>-8695473047.3415756</v>
      </c>
      <c r="Q93" s="1925">
        <f>'2.54 GW Electrolyser H2 Prod.'!P769</f>
        <v>-9079224403.2466354</v>
      </c>
      <c r="R93" s="1925">
        <f>'2.54 GW Electrolyser H2 Prod.'!Q769</f>
        <v>-9445503615.4780006</v>
      </c>
      <c r="S93" s="1925">
        <f>'2.54 GW Electrolyser H2 Prod.'!R769</f>
        <v>-9794204652.4270306</v>
      </c>
      <c r="T93" s="1925">
        <f>'2.54 GW Electrolyser H2 Prod.'!S769</f>
        <v>-10125483512.364929</v>
      </c>
      <c r="U93" s="1925">
        <f>'2.54 GW Electrolyser H2 Prod.'!T769</f>
        <v>-10439677264.533138</v>
      </c>
      <c r="V93" s="1925">
        <f>'2.54 GW Electrolyser H2 Prod.'!U769</f>
        <v>-10737247296.009247</v>
      </c>
      <c r="W93" s="1925">
        <f>'2.54 GW Electrolyser H2 Prod.'!V769</f>
        <v>-11018738763.204983</v>
      </c>
      <c r="X93" s="1925">
        <f>'2.54 GW Electrolyser H2 Prod.'!W769</f>
        <v>-11284751198.423328</v>
      </c>
      <c r="Y93" s="1925">
        <f>'2.54 GW Electrolyser H2 Prod.'!X769</f>
        <v>-11535916976.825466</v>
      </c>
      <c r="Z93" s="1925">
        <f>'2.54 GW Electrolyser H2 Prod.'!Y769</f>
        <v>-11772885431.96324</v>
      </c>
      <c r="AA93" s="1925">
        <f>'2.54 GW Electrolyser H2 Prod.'!Z769</f>
        <v>-11996311097.901623</v>
      </c>
      <c r="AB93" s="1925">
        <f>'2.54 GW Electrolyser H2 Prod.'!AA769</f>
        <v>-12206845007.963535</v>
      </c>
      <c r="AC93" s="1925">
        <f>'2.54 GW Electrolyser H2 Prod.'!AB769</f>
        <v>-12405128283.681818</v>
      </c>
      <c r="AD93" s="1925">
        <f>'2.54 GW Electrolyser H2 Prod.'!AC769</f>
        <v>-12591787455.900074</v>
      </c>
      <c r="AE93" s="1925">
        <f>'2.54 GW Electrolyser H2 Prod.'!AD769</f>
        <v>-12767431105.788689</v>
      </c>
      <c r="AF93" s="1925">
        <f>'2.54 GW Electrolyser H2 Prod.'!AE769</f>
        <v>-12932647517.393194</v>
      </c>
      <c r="AG93" s="1925">
        <f>'2.54 GW Electrolyser H2 Prod.'!AF769</f>
        <v>-13088003108.45459</v>
      </c>
      <c r="AH93" s="1925">
        <f>'2.54 GW Electrolyser H2 Prod.'!AG769</f>
        <v>-13234041461.35128</v>
      </c>
      <c r="AI93" s="1925">
        <f>'2.54 GW Electrolyser H2 Prod.'!AH769</f>
        <v>-13371282816.956192</v>
      </c>
      <c r="AJ93" s="1925">
        <f>'2.54 GW Electrolyser H2 Prod.'!AI769</f>
        <v>-13500223924.971363</v>
      </c>
      <c r="AK93" s="1925">
        <f>'2.54 GW Electrolyser H2 Prod.'!AJ769</f>
        <v>-13621338167.664059</v>
      </c>
      <c r="AL93" s="1925">
        <f>'2.54 GW Electrolyser H2 Prod.'!AK769</f>
        <v>-13735075891.832041</v>
      </c>
      <c r="AM93" s="1925">
        <f>'2.54 GW Electrolyser H2 Prod.'!AL769</f>
        <v>-13841864897.661749</v>
      </c>
      <c r="AN93" s="1925">
        <f>'2.54 GW Electrolyser H2 Prod.'!AM769</f>
        <v>-13942111043.916471</v>
      </c>
      <c r="AO93" s="1925">
        <f>'2.54 GW Electrolyser H2 Prod.'!AN769</f>
        <v>-14036198937.337025</v>
      </c>
      <c r="AP93" s="1925">
        <f>'2.54 GW Electrolyser H2 Prod.'!AO769</f>
        <v>-14124492680.797653</v>
      </c>
      <c r="AQ93" s="1925">
        <f>'2.54 GW Electrolyser H2 Prod.'!AP769</f>
        <v>-14207336660.04023</v>
      </c>
      <c r="AR93" s="1925">
        <f>'2.54 GW Electrolyser H2 Prod.'!AQ769</f>
        <v>-14285056353.015661</v>
      </c>
      <c r="AS93" s="1925">
        <f>'2.54 GW Electrolyser H2 Prod.'!AR769</f>
        <v>-14357959149.224739</v>
      </c>
      <c r="AT93" s="1925">
        <f>'2.54 GW Electrolyser H2 Prod.'!AS769</f>
        <v>-14426335169.149439</v>
      </c>
      <c r="AU93" s="1925">
        <f>'2.54 GW Electrolyser H2 Prod.'!AT769</f>
        <v>-14490458076.037037</v>
      </c>
      <c r="AV93" s="1925">
        <f>'2.54 GW Electrolyser H2 Prod.'!AU769</f>
        <v>-14550585874.05023</v>
      </c>
      <c r="AW93" s="1925">
        <f>'2.54 GW Electrolyser H2 Prod.'!AV769</f>
        <v>-14606961688.210274</v>
      </c>
      <c r="AX93" s="1925">
        <f>'2.54 GW Electrolyser H2 Prod.'!AW769</f>
        <v>-14659814522.70273</v>
      </c>
      <c r="AY93" s="1925">
        <f>'2.54 GW Electrolyser H2 Prod.'!AX769</f>
        <v>-14709359995.038929</v>
      </c>
      <c r="AZ93" s="1925">
        <f>'2.54 GW Electrolyser H2 Prod.'!AY769</f>
        <v>-14755801044.312151</v>
      </c>
      <c r="BA93" s="1925">
        <f>'2.54 GW Electrolyser H2 Prod.'!AZ769</f>
        <v>-14799328612.389078</v>
      </c>
      <c r="BB93" s="1925">
        <f>'2.54 GW Electrolyser H2 Prod.'!BA769</f>
        <v>-14840122297.36097</v>
      </c>
      <c r="BC93" s="1925">
        <f>'2.54 GW Electrolyser H2 Prod.'!BB769</f>
        <v>-14878350978.966703</v>
      </c>
      <c r="BD93" s="1925">
        <f>'2.54 GW Electrolyser H2 Prod.'!BC769</f>
        <v>-14914173416.008997</v>
      </c>
      <c r="BE93" s="1925">
        <f>'2.54 GW Electrolyser H2 Prod.'!BD769</f>
        <v>-14947738816.0298</v>
      </c>
      <c r="BF93" s="1925">
        <f>'2.54 GW Electrolyser H2 Prod.'!BE769</f>
        <v>-14979187377.702667</v>
      </c>
      <c r="BG93" s="1925">
        <f>'2.54 GW Electrolyser H2 Prod.'!BF769</f>
        <v>-15008650806.548544</v>
      </c>
      <c r="BH93" s="1925">
        <f>'2.54 GW Electrolyser H2 Prod.'!BG769</f>
        <v>-15036252804.694302</v>
      </c>
      <c r="BI93" s="1925">
        <f>'2.54 GW Electrolyser H2 Prod.'!BH769</f>
        <v>-15062109535.47736</v>
      </c>
      <c r="BJ93" s="1925">
        <f>'2.54 GW Electrolyser H2 Prod.'!BI769</f>
        <v>-15086330063.759666</v>
      </c>
      <c r="BK93" s="1925">
        <f>'2.54 GW Electrolyser H2 Prod.'!BJ769</f>
        <v>-15109016772.855061</v>
      </c>
      <c r="BL93" s="1925">
        <f>'2.54 GW Electrolyser H2 Prod.'!BK769</f>
        <v>-15130265758.99864</v>
      </c>
      <c r="BM93" s="1925">
        <f>'2.54 GW Electrolyser H2 Prod.'!BL769</f>
        <v>-15150167204.298828</v>
      </c>
      <c r="BN93" s="1925">
        <f>'2.54 GW Electrolyser H2 Prod.'!BM769</f>
        <v>-15168805729.114225</v>
      </c>
      <c r="BO93" s="1926">
        <f>'2.54 GW Electrolyser H2 Prod.'!BN769</f>
        <v>-15186260724.790659</v>
      </c>
    </row>
    <row r="94" spans="1:67" x14ac:dyDescent="0.2">
      <c r="A94" s="4305"/>
      <c r="B94" s="4338"/>
      <c r="C94" s="4339"/>
      <c r="D94" s="4320"/>
      <c r="E94" s="1943" t="str">
        <f t="shared" si="13"/>
        <v>Low Price Range</v>
      </c>
      <c r="F94" s="833">
        <f t="shared" si="13"/>
        <v>0.9</v>
      </c>
      <c r="G94" s="1917">
        <f>'2.54 GW Electrolyser H2 Prod.'!F770</f>
        <v>-13273736315.819609</v>
      </c>
      <c r="H94" s="1925">
        <f>'2.54 GW Electrolyser H2 Prod.'!G770</f>
        <v>-5320744327.2423897</v>
      </c>
      <c r="I94" s="1925">
        <f>'2.54 GW Electrolyser H2 Prod.'!H770</f>
        <v>-5637145301.3686142</v>
      </c>
      <c r="J94" s="1925">
        <f>'2.54 GW Electrolyser H2 Prod.'!I770</f>
        <v>-5987116760.1610594</v>
      </c>
      <c r="K94" s="1925">
        <f>'2.54 GW Electrolyser H2 Prod.'!J770</f>
        <v>-6348362170.3640985</v>
      </c>
      <c r="L94" s="1925">
        <f>'2.54 GW Electrolyser H2 Prod.'!K770</f>
        <v>-6709825510.1326752</v>
      </c>
      <c r="M94" s="1925">
        <f>'2.54 GW Electrolyser H2 Prod.'!L770</f>
        <v>-7065321110.8897686</v>
      </c>
      <c r="N94" s="1925">
        <f>'2.54 GW Electrolyser H2 Prod.'!M770</f>
        <v>-7411192986.412241</v>
      </c>
      <c r="O94" s="1925">
        <f>'2.54 GW Electrolyser H2 Prod.'!N770</f>
        <v>-7745249076.5681353</v>
      </c>
      <c r="P94" s="1925">
        <f>'2.54 GW Electrolyser H2 Prod.'!O770</f>
        <v>-8066205914.9732018</v>
      </c>
      <c r="Q94" s="1925">
        <f>'2.54 GW Electrolyser H2 Prod.'!P770</f>
        <v>-8373371086.244566</v>
      </c>
      <c r="R94" s="1925">
        <f>'2.54 GW Electrolyser H2 Prod.'!Q770</f>
        <v>-8666448967.9754524</v>
      </c>
      <c r="S94" s="1925">
        <f>'2.54 GW Electrolyser H2 Prod.'!R770</f>
        <v>-8945415704.1736946</v>
      </c>
      <c r="T94" s="1925">
        <f>'2.54 GW Electrolyser H2 Prod.'!S770</f>
        <v>-9210435538.0327072</v>
      </c>
      <c r="U94" s="1925">
        <f>'2.54 GW Electrolyser H2 Prod.'!T770</f>
        <v>-9461803100.2998047</v>
      </c>
      <c r="V94" s="1925">
        <f>'2.54 GW Electrolyser H2 Prod.'!U770</f>
        <v>-9699902650.2929173</v>
      </c>
      <c r="W94" s="1925">
        <f>'2.54 GW Electrolyser H2 Prod.'!V770</f>
        <v>-9925178759.2402763</v>
      </c>
      <c r="X94" s="1925">
        <f>'2.54 GW Electrolyser H2 Prod.'!W770</f>
        <v>-10138114930.406733</v>
      </c>
      <c r="Y94" s="1925">
        <f>'2.54 GW Electrolyser H2 Prod.'!X770</f>
        <v>-10339217851.519753</v>
      </c>
      <c r="Z94" s="1925">
        <f>'2.54 GW Electrolyser H2 Prod.'!Y770</f>
        <v>-10529005721.376522</v>
      </c>
      <c r="AA94" s="1925">
        <f>'2.54 GW Electrolyser H2 Prod.'!Z770</f>
        <v>-10707999571.262745</v>
      </c>
      <c r="AB94" s="1925">
        <f>'2.54 GW Electrolyser H2 Prod.'!AA770</f>
        <v>-10876716817.5219</v>
      </c>
      <c r="AC94" s="1925">
        <f>'2.54 GW Electrolyser H2 Prod.'!AB770</f>
        <v>-11035666494.941032</v>
      </c>
      <c r="AD94" s="1925">
        <f>'2.54 GW Electrolyser H2 Prod.'!AC770</f>
        <v>-11185345767.911991</v>
      </c>
      <c r="AE94" s="1925">
        <f>'2.54 GW Electrolyser H2 Prod.'!AD770</f>
        <v>-11326237419.999561</v>
      </c>
      <c r="AF94" s="1925">
        <f>'2.54 GW Electrolyser H2 Prod.'!AE770</f>
        <v>-11458808096.782948</v>
      </c>
      <c r="AG94" s="1925">
        <f>'2.54 GW Electrolyser H2 Prod.'!AF770</f>
        <v>-11583507130.819017</v>
      </c>
      <c r="AH94" s="1925">
        <f>'2.54 GW Electrolyser H2 Prod.'!AG770</f>
        <v>-11700765817.378151</v>
      </c>
      <c r="AI94" s="1925">
        <f>'2.54 GW Electrolyser H2 Prod.'!AH770</f>
        <v>-11810997039.319691</v>
      </c>
      <c r="AJ94" s="1925">
        <f>'2.54 GW Electrolyser H2 Prod.'!AI770</f>
        <v>-11914595161.91119</v>
      </c>
      <c r="AK94" s="1925">
        <f>'2.54 GW Electrolyser H2 Prod.'!AJ770</f>
        <v>-12011936135.509825</v>
      </c>
      <c r="AL94" s="1925">
        <f>'2.54 GW Electrolyser H2 Prod.'!AK770</f>
        <v>-12103377757.198257</v>
      </c>
      <c r="AM94" s="1925">
        <f>'2.54 GW Electrolyser H2 Prod.'!AL770</f>
        <v>-12189260052.692299</v>
      </c>
      <c r="AN94" s="1925">
        <f>'2.54 GW Electrolyser H2 Prod.'!AM770</f>
        <v>-12269905747.832676</v>
      </c>
      <c r="AO94" s="1925">
        <f>'2.54 GW Electrolyser H2 Prod.'!AN770</f>
        <v>-12345620805.266258</v>
      </c>
      <c r="AP94" s="1925">
        <f>'2.54 GW Electrolyser H2 Prod.'!AO770</f>
        <v>-12416695006.904593</v>
      </c>
      <c r="AQ94" s="1925">
        <f>'2.54 GW Electrolyser H2 Prod.'!AP770</f>
        <v>-12483402566.713268</v>
      </c>
      <c r="AR94" s="1925">
        <f>'2.54 GW Electrolyser H2 Prod.'!AQ770</f>
        <v>-12546002761.556309</v>
      </c>
      <c r="AS94" s="1925">
        <f>'2.54 GW Electrolyser H2 Prod.'!AR770</f>
        <v>-12604740570.364801</v>
      </c>
      <c r="AT94" s="1925">
        <f>'2.54 GW Electrolyser H2 Prod.'!AS770</f>
        <v>-12659847313.948696</v>
      </c>
      <c r="AU94" s="1925">
        <f>'2.54 GW Electrolyser H2 Prod.'!AT770</f>
        <v>-12711541289.425827</v>
      </c>
      <c r="AV94" s="1925">
        <f>'2.54 GW Electrolyser H2 Prod.'!AU770</f>
        <v>-12760028394.58173</v>
      </c>
      <c r="AW94" s="1925">
        <f>'2.54 GW Electrolyser H2 Prod.'!AV770</f>
        <v>-12805502738.559341</v>
      </c>
      <c r="AX94" s="1925">
        <f>'2.54 GW Electrolyser H2 Prod.'!AW770</f>
        <v>-12848147236.158213</v>
      </c>
      <c r="AY94" s="1925">
        <f>'2.54 GW Electrolyser H2 Prod.'!AX770</f>
        <v>-12888134183.737259</v>
      </c>
      <c r="AZ94" s="1925">
        <f>'2.54 GW Electrolyser H2 Prod.'!AY770</f>
        <v>-12925625815.294216</v>
      </c>
      <c r="BA94" s="1925">
        <f>'2.54 GW Electrolyser H2 Prod.'!AZ770</f>
        <v>-12960774837.76395</v>
      </c>
      <c r="BB94" s="1925">
        <f>'2.54 GW Electrolyser H2 Prod.'!BA770</f>
        <v>-12993724944.956558</v>
      </c>
      <c r="BC94" s="1925">
        <f>'2.54 GW Electrolyser H2 Prod.'!BB770</f>
        <v>-13024611309.861118</v>
      </c>
      <c r="BD94" s="1925">
        <f>'2.54 GW Electrolyser H2 Prod.'!BC770</f>
        <v>-13053561055.285183</v>
      </c>
      <c r="BE94" s="1925">
        <f>'2.54 GW Electrolyser H2 Prod.'!BD770</f>
        <v>-13080693702.99456</v>
      </c>
      <c r="BF94" s="1925">
        <f>'2.54 GW Electrolyser H2 Prod.'!BE770</f>
        <v>-13106121601.671249</v>
      </c>
      <c r="BG94" s="1925">
        <f>'2.54 GW Electrolyser H2 Prod.'!BF770</f>
        <v>-13129950334.127132</v>
      </c>
      <c r="BH94" s="1925">
        <f>'2.54 GW Electrolyser H2 Prod.'!BG770</f>
        <v>-13152279104.30275</v>
      </c>
      <c r="BI94" s="1925">
        <f>'2.54 GW Electrolyser H2 Prod.'!BH770</f>
        <v>-13173201104.649584</v>
      </c>
      <c r="BJ94" s="1925">
        <f>'2.54 GW Electrolyser H2 Prod.'!BI770</f>
        <v>-13192803864.544445</v>
      </c>
      <c r="BK94" s="1925">
        <f>'2.54 GW Electrolyser H2 Prod.'!BJ770</f>
        <v>-13211169580.41942</v>
      </c>
      <c r="BL94" s="1925">
        <f>'2.54 GW Electrolyser H2 Prod.'!BK770</f>
        <v>-13228375428.313046</v>
      </c>
      <c r="BM94" s="1925">
        <f>'2.54 GW Electrolyser H2 Prod.'!BL770</f>
        <v>-13244493859.560394</v>
      </c>
      <c r="BN94" s="1925">
        <f>'2.54 GW Electrolyser H2 Prod.'!BM770</f>
        <v>-13259592880.343384</v>
      </c>
      <c r="BO94" s="1926">
        <f>'2.54 GW Electrolyser H2 Prod.'!BN770</f>
        <v>-13273736315.819609</v>
      </c>
    </row>
    <row r="95" spans="1:67" ht="15" customHeight="1" x14ac:dyDescent="0.2">
      <c r="A95" s="4305"/>
      <c r="B95" s="4338"/>
      <c r="C95" s="4339"/>
      <c r="D95" s="4320"/>
      <c r="E95" s="1943" t="str">
        <f t="shared" si="13"/>
        <v>High Price Range</v>
      </c>
      <c r="F95" s="833">
        <f t="shared" si="13"/>
        <v>0.8</v>
      </c>
      <c r="G95" s="1917">
        <f>'2.54 GW Electrolyser H2 Prod.'!F772</f>
        <v>2351558261.4975071</v>
      </c>
      <c r="H95" s="1925">
        <f>'2.54 GW Electrolyser H2 Prod.'!G772</f>
        <v>-2865883841.6069441</v>
      </c>
      <c r="I95" s="1925">
        <f>'2.54 GW Electrolyser H2 Prod.'!H772</f>
        <v>-1454347861.5076036</v>
      </c>
      <c r="J95" s="1925">
        <f>'2.54 GW Electrolyser H2 Prod.'!I772</f>
        <v>-443554757.4105835</v>
      </c>
      <c r="K95" s="1925">
        <f>'2.54 GW Electrolyser H2 Prod.'!J772</f>
        <v>318263761.45446396</v>
      </c>
      <c r="L95" s="1925">
        <f>'2.54 GW Electrolyser H2 Prod.'!K772</f>
        <v>908166781.18924522</v>
      </c>
      <c r="M95" s="1925">
        <f>'2.54 GW Electrolyser H2 Prod.'!L772</f>
        <v>1372146656.5096273</v>
      </c>
      <c r="N95" s="1925">
        <f>'2.54 GW Electrolyser H2 Prod.'!M772</f>
        <v>1740397971.3753176</v>
      </c>
      <c r="O95" s="1925">
        <f>'2.54 GW Electrolyser H2 Prod.'!N772</f>
        <v>2034021113.1965561</v>
      </c>
      <c r="P95" s="1925">
        <f>'2.54 GW Electrolyser H2 Prod.'!O772</f>
        <v>2268419942.9521704</v>
      </c>
      <c r="Q95" s="1925">
        <f>'2.54 GW Electrolyser H2 Prod.'!P772</f>
        <v>2455205245.1879292</v>
      </c>
      <c r="R95" s="1925">
        <f>'2.54 GW Electrolyser H2 Prod.'!Q772</f>
        <v>2603343083.2516928</v>
      </c>
      <c r="S95" s="1925">
        <f>'2.54 GW Electrolyser H2 Prod.'!R772</f>
        <v>2719888300.2116652</v>
      </c>
      <c r="T95" s="1925">
        <f>'2.54 GW Electrolyser H2 Prod.'!S772</f>
        <v>2810474741.3256073</v>
      </c>
      <c r="U95" s="1925">
        <f>'2.54 GW Electrolyser H2 Prod.'!T772</f>
        <v>2879655145.2028008</v>
      </c>
      <c r="V95" s="1925">
        <f>'2.54 GW Electrolyser H2 Prod.'!U772</f>
        <v>2931144058.0371618</v>
      </c>
      <c r="W95" s="1925">
        <f>'2.54 GW Electrolyser H2 Prod.'!V772</f>
        <v>2967995900.1296625</v>
      </c>
      <c r="X95" s="1925">
        <f>'2.54 GW Electrolyser H2 Prod.'!W772</f>
        <v>2992738327.950202</v>
      </c>
      <c r="Y95" s="1925">
        <f>'2.54 GW Electrolyser H2 Prod.'!X772</f>
        <v>3007473962.3805628</v>
      </c>
      <c r="Z95" s="1925">
        <f>'2.54 GW Electrolyser H2 Prod.'!Y772</f>
        <v>3013959220.2509279</v>
      </c>
      <c r="AA95" s="1925">
        <f>'2.54 GW Electrolyser H2 Prod.'!Z772</f>
        <v>3013666242.8907242</v>
      </c>
      <c r="AB95" s="1925">
        <f>'2.54 GW Electrolyser H2 Prod.'!AA772</f>
        <v>3007832128.274785</v>
      </c>
      <c r="AC95" s="1925">
        <f>'2.54 GW Electrolyser H2 Prod.'!AB772</f>
        <v>2997498479.3399506</v>
      </c>
      <c r="AD95" s="1925">
        <f>'2.54 GW Electrolyser H2 Prod.'!AC772</f>
        <v>2983543465.1698532</v>
      </c>
      <c r="AE95" s="1925">
        <f>'2.54 GW Electrolyser H2 Prod.'!AD772</f>
        <v>2966708022.8980885</v>
      </c>
      <c r="AF95" s="1925">
        <f>'2.54 GW Electrolyser H2 Prod.'!AE772</f>
        <v>2947617424.3003683</v>
      </c>
      <c r="AG95" s="1925">
        <f>'2.54 GW Electrolyser H2 Prod.'!AF772</f>
        <v>2926799139.5411386</v>
      </c>
      <c r="AH95" s="1925">
        <f>'2.54 GW Electrolyser H2 Prod.'!AG772</f>
        <v>2904697716.9746456</v>
      </c>
      <c r="AI95" s="1925">
        <f>'2.54 GW Electrolyser H2 Prod.'!AH772</f>
        <v>2881687239.2869778</v>
      </c>
      <c r="AJ95" s="1925">
        <f>'2.54 GW Electrolyser H2 Prod.'!AI772</f>
        <v>2858081796.9838095</v>
      </c>
      <c r="AK95" s="1925">
        <f>'2.54 GW Electrolyser H2 Prod.'!AJ772</f>
        <v>2834144329.4901228</v>
      </c>
      <c r="AL95" s="1925">
        <f>'2.54 GW Electrolyser H2 Prod.'!AK772</f>
        <v>2810094114.3696432</v>
      </c>
      <c r="AM95" s="1925">
        <f>'2.54 GW Electrolyser H2 Prod.'!AL772</f>
        <v>2786113131.0165825</v>
      </c>
      <c r="AN95" s="1925">
        <f>'2.54 GW Electrolyser H2 Prod.'!AM772</f>
        <v>2762351482.7495804</v>
      </c>
      <c r="AO95" s="1925">
        <f>'2.54 GW Electrolyser H2 Prod.'!AN772</f>
        <v>2738932027.7266722</v>
      </c>
      <c r="AP95" s="1925">
        <f>'2.54 GW Electrolyser H2 Prod.'!AO772</f>
        <v>2715954342.4226179</v>
      </c>
      <c r="AQ95" s="1925">
        <f>'2.54 GW Electrolyser H2 Prod.'!AP772</f>
        <v>2693498120.0188398</v>
      </c>
      <c r="AR95" s="1925">
        <f>'2.54 GW Electrolyser H2 Prod.'!AQ772</f>
        <v>2671626088.7886572</v>
      </c>
      <c r="AS95" s="1925">
        <f>'2.54 GW Electrolyser H2 Prod.'!AR772</f>
        <v>2650386521.5341797</v>
      </c>
      <c r="AT95" s="1925">
        <f>'2.54 GW Electrolyser H2 Prod.'!AS772</f>
        <v>2629815395.6713715</v>
      </c>
      <c r="AU95" s="1925">
        <f>'2.54 GW Electrolyser H2 Prod.'!AT772</f>
        <v>2609938254.145668</v>
      </c>
      <c r="AV95" s="1925">
        <f>'2.54 GW Electrolyser H2 Prod.'!AU772</f>
        <v>2590771809.587821</v>
      </c>
      <c r="AW95" s="1925">
        <f>'2.54 GW Electrolyser H2 Prod.'!AV772</f>
        <v>2572325327.6716042</v>
      </c>
      <c r="AX95" s="1925">
        <f>'2.54 GW Electrolyser H2 Prod.'!AW772</f>
        <v>2554601820.2622204</v>
      </c>
      <c r="AY95" s="1925">
        <f>'2.54 GW Electrolyser H2 Prod.'!AX772</f>
        <v>2537599074.4488716</v>
      </c>
      <c r="AZ95" s="1925">
        <f>'2.54 GW Electrolyser H2 Prod.'!AY772</f>
        <v>2521310539.7791376</v>
      </c>
      <c r="BA95" s="1925">
        <f>'2.54 GW Electrolyser H2 Prod.'!AZ772</f>
        <v>2505726092.8298864</v>
      </c>
      <c r="BB95" s="1925">
        <f>'2.54 GW Electrolyser H2 Prod.'!BA772</f>
        <v>2490832695.5572796</v>
      </c>
      <c r="BC95" s="1925">
        <f>'2.54 GW Electrolyser H2 Prod.'!BB772</f>
        <v>2476614961.5841036</v>
      </c>
      <c r="BD95" s="1925">
        <f>'2.54 GW Electrolyser H2 Prod.'!BC772</f>
        <v>2463055642.638751</v>
      </c>
      <c r="BE95" s="1925">
        <f>'2.54 GW Electrolyser H2 Prod.'!BD772</f>
        <v>2450136045.7012701</v>
      </c>
      <c r="BF95" s="1925">
        <f>'2.54 GW Electrolyser H2 Prod.'!BE772</f>
        <v>2437836389.9926672</v>
      </c>
      <c r="BG95" s="1925">
        <f>'2.54 GW Electrolyser H2 Prod.'!BF772</f>
        <v>2426136111.7264872</v>
      </c>
      <c r="BH95" s="1925">
        <f>'2.54 GW Electrolyser H2 Prod.'!BG772</f>
        <v>2415014123.4954948</v>
      </c>
      <c r="BI95" s="1925">
        <f>'2.54 GW Electrolyser H2 Prod.'!BH772</f>
        <v>2404449034.2651711</v>
      </c>
      <c r="BJ95" s="1925">
        <f>'2.54 GW Electrolyser H2 Prod.'!BI772</f>
        <v>2394419335.1680641</v>
      </c>
      <c r="BK95" s="1925">
        <f>'2.54 GW Electrolyser H2 Prod.'!BJ772</f>
        <v>2384903555.6206951</v>
      </c>
      <c r="BL95" s="1925">
        <f>'2.54 GW Electrolyser H2 Prod.'!BK772</f>
        <v>2375880393.7024307</v>
      </c>
      <c r="BM95" s="1925">
        <f>'2.54 GW Electrolyser H2 Prod.'!BL772</f>
        <v>2367328824.230731</v>
      </c>
      <c r="BN95" s="1925">
        <f>'2.54 GW Electrolyser H2 Prod.'!BM772</f>
        <v>2359228187.52847</v>
      </c>
      <c r="BO95" s="1926">
        <f>'2.54 GW Electrolyser H2 Prod.'!BN772</f>
        <v>2351558261.4975071</v>
      </c>
    </row>
    <row r="96" spans="1:67" x14ac:dyDescent="0.2">
      <c r="A96" s="4305"/>
      <c r="B96" s="4338"/>
      <c r="C96" s="4339"/>
      <c r="D96" s="4320"/>
      <c r="E96" s="1943" t="str">
        <f t="shared" ref="E96:F103" si="14">E45</f>
        <v>High Price Range</v>
      </c>
      <c r="F96" s="39">
        <f t="shared" si="14"/>
        <v>0.85</v>
      </c>
      <c r="G96" s="1917">
        <f>'2.54 GW Electrolyser H2 Prod.'!F773</f>
        <v>7461784194.2585506</v>
      </c>
      <c r="H96" s="1925">
        <f>'2.54 GW Electrolyser H2 Prod.'!G773</f>
        <v>-2865883841.6069441</v>
      </c>
      <c r="I96" s="1925">
        <f>'2.54 GW Electrolyser H2 Prod.'!H773</f>
        <v>-1285705365.9750791</v>
      </c>
      <c r="J96" s="1925">
        <f>'2.54 GW Electrolyser H2 Prod.'!I773</f>
        <v>-51659946.758997917</v>
      </c>
      <c r="K96" s="1925">
        <f>'2.54 GW Electrolyser H2 Prod.'!J773</f>
        <v>953292618.11443233</v>
      </c>
      <c r="L96" s="1925">
        <f>'2.54 GW Electrolyser H2 Prod.'!K773</f>
        <v>1791220044.8118649</v>
      </c>
      <c r="M96" s="1925">
        <f>'2.54 GW Electrolyser H2 Prod.'!L773</f>
        <v>2500588957.0926256</v>
      </c>
      <c r="N96" s="1925">
        <f>'2.54 GW Electrolyser H2 Prod.'!M773</f>
        <v>3107539483.4060593</v>
      </c>
      <c r="O96" s="1925">
        <f>'2.54 GW Electrolyser H2 Prod.'!N773</f>
        <v>3630943312.4697952</v>
      </c>
      <c r="P96" s="1925">
        <f>'2.54 GW Electrolyser H2 Prod.'!O773</f>
        <v>4085015753.1269569</v>
      </c>
      <c r="Q96" s="1925">
        <f>'2.54 GW Electrolyser H2 Prod.'!P773</f>
        <v>4480804065.0915794</v>
      </c>
      <c r="R96" s="1925">
        <f>'2.54 GW Electrolyser H2 Prod.'!Q773</f>
        <v>4827099685.9105663</v>
      </c>
      <c r="S96" s="1925">
        <f>'2.54 GW Electrolyser H2 Prod.'!R773</f>
        <v>5131029773.2554817</v>
      </c>
      <c r="T96" s="1925">
        <f>'2.54 GW Electrolyser H2 Prod.'!S773</f>
        <v>5398458390.5149708</v>
      </c>
      <c r="U96" s="1925">
        <f>'2.54 GW Electrolyser H2 Prod.'!T773</f>
        <v>5634268702.3555088</v>
      </c>
      <c r="V96" s="1925">
        <f>'2.54 GW Electrolyser H2 Prod.'!U773</f>
        <v>5842567558.875206</v>
      </c>
      <c r="W96" s="1925">
        <f>'2.54 GW Electrolyser H2 Prod.'!V773</f>
        <v>6026837621.8146553</v>
      </c>
      <c r="X96" s="1925">
        <f>'2.54 GW Electrolyser H2 Prod.'!W773</f>
        <v>6190052944.7306194</v>
      </c>
      <c r="Y96" s="1925">
        <f>'2.54 GW Electrolyser H2 Prod.'!X773</f>
        <v>6334768421.5265846</v>
      </c>
      <c r="Z96" s="1925">
        <f>'2.54 GW Electrolyser H2 Prod.'!Y773</f>
        <v>6463190123.3283024</v>
      </c>
      <c r="AA96" s="1925">
        <f>'2.54 GW Electrolyser H2 Prod.'!Z773</f>
        <v>6577231378.984581</v>
      </c>
      <c r="AB96" s="1925">
        <f>'2.54 GW Electrolyser H2 Prod.'!AA773</f>
        <v>6678558034.3037338</v>
      </c>
      <c r="AC96" s="1925">
        <f>'2.54 GW Electrolyser H2 Prod.'!AB773</f>
        <v>6768625369.7859993</v>
      </c>
      <c r="AD96" s="1925">
        <f>'2.54 GW Electrolyser H2 Prod.'!AC773</f>
        <v>6848708499.4404621</v>
      </c>
      <c r="AE96" s="1925">
        <f>'2.54 GW Electrolyser H2 Prod.'!AD773</f>
        <v>6919927612.0754509</v>
      </c>
      <c r="AF96" s="1925">
        <f>'2.54 GW Electrolyser H2 Prod.'!AE773</f>
        <v>6983269086.8870792</v>
      </c>
      <c r="AG96" s="1925">
        <f>'2.54 GW Electrolyser H2 Prod.'!AF773</f>
        <v>7039603275.7838116</v>
      </c>
      <c r="AH96" s="1925">
        <f>'2.54 GW Electrolyser H2 Prod.'!AG773</f>
        <v>7089699568.3899155</v>
      </c>
      <c r="AI96" s="1925">
        <f>'2.54 GW Electrolyser H2 Prod.'!AH773</f>
        <v>7134239223.7586403</v>
      </c>
      <c r="AJ96" s="1925">
        <f>'2.54 GW Electrolyser H2 Prod.'!AI773</f>
        <v>7173826352.9954777</v>
      </c>
      <c r="AK96" s="1925">
        <f>'2.54 GW Electrolyser H2 Prod.'!AJ773</f>
        <v>7208997360.5658188</v>
      </c>
      <c r="AL96" s="1925">
        <f>'2.54 GW Electrolyser H2 Prod.'!AK773</f>
        <v>7240229092.928503</v>
      </c>
      <c r="AM96" s="1925">
        <f>'2.54 GW Electrolyser H2 Prod.'!AL773</f>
        <v>7267945896.9323921</v>
      </c>
      <c r="AN96" s="1925">
        <f>'2.54 GW Electrolyser H2 Prod.'!AM773</f>
        <v>7292525753.9803638</v>
      </c>
      <c r="AO96" s="1925">
        <f>'2.54 GW Electrolyser H2 Prod.'!AN773</f>
        <v>7314305626.993351</v>
      </c>
      <c r="AP96" s="1925">
        <f>'2.54 GW Electrolyser H2 Prod.'!AO773</f>
        <v>7333586133.9862938</v>
      </c>
      <c r="AQ96" s="1925">
        <f>'2.54 GW Electrolyser H2 Prod.'!AP773</f>
        <v>7350635643.319479</v>
      </c>
      <c r="AR96" s="1925">
        <f>'2.54 GW Electrolyser H2 Prod.'!AQ773</f>
        <v>7365693870.4473495</v>
      </c>
      <c r="AS96" s="1925">
        <f>'2.54 GW Electrolyser H2 Prod.'!AR773</f>
        <v>7378975043.5169525</v>
      </c>
      <c r="AT96" s="1925">
        <f>'2.54 GW Electrolyser H2 Prod.'!AS773</f>
        <v>7390670694.9045925</v>
      </c>
      <c r="AU96" s="1925">
        <f>'2.54 GW Electrolyser H2 Prod.'!AT773</f>
        <v>7400952127.284132</v>
      </c>
      <c r="AV96" s="1925">
        <f>'2.54 GW Electrolyser H2 Prod.'!AU773</f>
        <v>7409972595.7520695</v>
      </c>
      <c r="AW96" s="1925">
        <f>'2.54 GW Electrolyser H2 Prod.'!AV773</f>
        <v>7417869241.6242027</v>
      </c>
      <c r="AX96" s="1925">
        <f>'2.54 GW Electrolyser H2 Prod.'!AW773</f>
        <v>7424764808.5540848</v>
      </c>
      <c r="AY96" s="1925">
        <f>'2.54 GW Electrolyser H2 Prod.'!AX773</f>
        <v>7430769167.4346695</v>
      </c>
      <c r="AZ96" s="1925">
        <f>'2.54 GW Electrolyser H2 Prod.'!AY773</f>
        <v>7435980672.9963989</v>
      </c>
      <c r="BA96" s="1925">
        <f>'2.54 GW Electrolyser H2 Prod.'!AZ773</f>
        <v>7440487371.9975109</v>
      </c>
      <c r="BB96" s="1925">
        <f>'2.54 GW Electrolyser H2 Prod.'!BA773</f>
        <v>7444368080.3272057</v>
      </c>
      <c r="BC96" s="1925">
        <f>'2.54 GW Electrolyser H2 Prod.'!BB773</f>
        <v>7447693344.1370659</v>
      </c>
      <c r="BD96" s="1925">
        <f>'2.54 GW Electrolyser H2 Prod.'!BC773</f>
        <v>7450526298.2216797</v>
      </c>
      <c r="BE96" s="1925">
        <f>'2.54 GW Electrolyser H2 Prod.'!BD773</f>
        <v>7452923433.2368984</v>
      </c>
      <c r="BF96" s="1925">
        <f>'2.54 GW Electrolyser H2 Prod.'!BE773</f>
        <v>7454935281.9336891</v>
      </c>
      <c r="BG96" s="1925">
        <f>'2.54 GW Electrolyser H2 Prod.'!BF773</f>
        <v>7456607033.3631954</v>
      </c>
      <c r="BH96" s="1925">
        <f>'2.54 GW Electrolyser H2 Prod.'!BG773</f>
        <v>7457979082.947155</v>
      </c>
      <c r="BI96" s="1925">
        <f>'2.54 GW Electrolyser H2 Prod.'!BH773</f>
        <v>7459087525.3833771</v>
      </c>
      <c r="BJ96" s="1925">
        <f>'2.54 GW Electrolyser H2 Prod.'!BI773</f>
        <v>7459964596.5494652</v>
      </c>
      <c r="BK96" s="1925">
        <f>'2.54 GW Electrolyser H2 Prod.'!BJ773</f>
        <v>7460639069.8625412</v>
      </c>
      <c r="BL96" s="1925">
        <f>'2.54 GW Electrolyser H2 Prod.'!BK773</f>
        <v>7461136611.9347477</v>
      </c>
      <c r="BM96" s="1925">
        <f>'2.54 GW Electrolyser H2 Prod.'!BL773</f>
        <v>7461480101.8216248</v>
      </c>
      <c r="BN96" s="1925">
        <f>'2.54 GW Electrolyser H2 Prod.'!BM773</f>
        <v>7461689917.6833706</v>
      </c>
      <c r="BO96" s="1926">
        <f>'2.54 GW Electrolyser H2 Prod.'!BN773</f>
        <v>7461784194.2585506</v>
      </c>
    </row>
    <row r="97" spans="1:67" x14ac:dyDescent="0.2">
      <c r="A97" s="4305"/>
      <c r="B97" s="4338"/>
      <c r="C97" s="4339"/>
      <c r="D97" s="3723"/>
      <c r="E97" s="1944" t="str">
        <f t="shared" si="14"/>
        <v>High Price Range</v>
      </c>
      <c r="F97" s="1947">
        <f t="shared" si="14"/>
        <v>0.9</v>
      </c>
      <c r="G97" s="1922">
        <f>'2.54 GW Electrolyser H2 Prod.'!F774</f>
        <v>13444815099.328419</v>
      </c>
      <c r="H97" s="1948">
        <f>'2.54 GW Electrolyser H2 Prod.'!G774</f>
        <v>-2865883841.6069441</v>
      </c>
      <c r="I97" s="1948">
        <f>'2.54 GW Electrolyser H2 Prod.'!H774</f>
        <v>-1117062870.4425535</v>
      </c>
      <c r="J97" s="1948">
        <f>'2.54 GW Electrolyser H2 Prod.'!I774</f>
        <v>348053821.37315083</v>
      </c>
      <c r="K97" s="1948">
        <f>'2.54 GW Electrolyser H2 Prod.'!J774</f>
        <v>1610875828.9827433</v>
      </c>
      <c r="L97" s="1948">
        <f>'2.54 GW Electrolyser H2 Prod.'!K774</f>
        <v>2716887918.1752024</v>
      </c>
      <c r="M97" s="1948">
        <f>'2.54 GW Electrolyser H2 Prod.'!L774</f>
        <v>3695627690.2901039</v>
      </c>
      <c r="N97" s="1948">
        <f>'2.54 GW Electrolyser H2 Prod.'!M774</f>
        <v>4568054393.8397255</v>
      </c>
      <c r="O97" s="1948">
        <f>'2.54 GW Electrolyser H2 Prod.'!N774</f>
        <v>5349926339.887373</v>
      </c>
      <c r="P97" s="1948">
        <f>'2.54 GW Electrolyser H2 Prod.'!O774</f>
        <v>6053578707.3274841</v>
      </c>
      <c r="Q97" s="1948">
        <f>'2.54 GW Electrolyser H2 Prod.'!P774</f>
        <v>6688954816.1408348</v>
      </c>
      <c r="R97" s="1948">
        <f>'2.54 GW Electrolyser H2 Prod.'!Q774</f>
        <v>7264249251.6270962</v>
      </c>
      <c r="S97" s="1948">
        <f>'2.54 GW Electrolyser H2 Prod.'!R774</f>
        <v>7786332098.0052242</v>
      </c>
      <c r="T97" s="1948">
        <f>'2.54 GW Electrolyser H2 Prod.'!S774</f>
        <v>8261041625.7254009</v>
      </c>
      <c r="U97" s="1948">
        <f>'2.54 GW Electrolyser H2 Prod.'!T774</f>
        <v>8693393761.5881214</v>
      </c>
      <c r="V97" s="1948">
        <f>'2.54 GW Electrolyser H2 Prod.'!U774</f>
        <v>9087736637.7204113</v>
      </c>
      <c r="W97" s="1948">
        <f>'2.54 GW Electrolyser H2 Prod.'!V774</f>
        <v>9447867580.7416706</v>
      </c>
      <c r="X97" s="1948">
        <f>'2.54 GW Electrolyser H2 Prod.'!W774</f>
        <v>9777123622.7504501</v>
      </c>
      <c r="Y97" s="1948">
        <f>'2.54 GW Electrolyser H2 Prod.'!X774</f>
        <v>10078452850.9589</v>
      </c>
      <c r="Z97" s="1948">
        <f>'2.54 GW Electrolyser H2 Prod.'!Y774</f>
        <v>10354471570.885683</v>
      </c>
      <c r="AA97" s="1948">
        <f>'2.54 GW Electrolyser H2 Prod.'!Z774</f>
        <v>10607510753.763954</v>
      </c>
      <c r="AB97" s="1948">
        <f>'2.54 GW Electrolyser H2 Prod.'!AA774</f>
        <v>10839654245.043606</v>
      </c>
      <c r="AC97" s="1948">
        <f>'2.54 GW Electrolyser H2 Prod.'!AB774</f>
        <v>11052770537.771887</v>
      </c>
      <c r="AD97" s="1948">
        <f>'2.54 GW Electrolyser H2 Prod.'!AC774</f>
        <v>11248539448.494099</v>
      </c>
      <c r="AE97" s="1948">
        <f>'2.54 GW Electrolyser H2 Prod.'!AD774</f>
        <v>11428474703.982622</v>
      </c>
      <c r="AF97" s="1948">
        <f>'2.54 GW Electrolyser H2 Prod.'!AE774</f>
        <v>11593943210.186522</v>
      </c>
      <c r="AG97" s="1948">
        <f>'2.54 GW Electrolyser H2 Prod.'!AF774</f>
        <v>11746181601.542162</v>
      </c>
      <c r="AH97" s="1948">
        <f>'2.54 GW Electrolyser H2 Prod.'!AG774</f>
        <v>11886310540.177521</v>
      </c>
      <c r="AI97" s="1948">
        <f>'2.54 GW Electrolyser H2 Prod.'!AH774</f>
        <v>12015347137.755192</v>
      </c>
      <c r="AJ97" s="1948">
        <f>'2.54 GW Electrolyser H2 Prod.'!AI774</f>
        <v>12134215798.932392</v>
      </c>
      <c r="AK97" s="1948">
        <f>'2.54 GW Electrolyser H2 Prod.'!AJ774</f>
        <v>12243757728.534954</v>
      </c>
      <c r="AL97" s="1948">
        <f>'2.54 GW Electrolyser H2 Prod.'!AK774</f>
        <v>12344739300.205318</v>
      </c>
      <c r="AM97" s="1948">
        <f>'2.54 GW Electrolyser H2 Prod.'!AL774</f>
        <v>12437859449.376938</v>
      </c>
      <c r="AN97" s="1948">
        <f>'2.54 GW Electrolyser H2 Prod.'!AM774</f>
        <v>12523756225.686363</v>
      </c>
      <c r="AO97" s="1948">
        <f>'2.54 GW Electrolyser H2 Prod.'!AN774</f>
        <v>12603012617.696022</v>
      </c>
      <c r="AP97" s="1948">
        <f>'2.54 GW Electrolyser H2 Prod.'!AO774</f>
        <v>12676161744.828228</v>
      </c>
      <c r="AQ97" s="1948">
        <f>'2.54 GW Electrolyser H2 Prod.'!AP774</f>
        <v>12743691496.775494</v>
      </c>
      <c r="AR97" s="1948">
        <f>'2.54 GW Electrolyser H2 Prod.'!AQ774</f>
        <v>12806048688.649078</v>
      </c>
      <c r="AS97" s="1948">
        <f>'2.54 GW Electrolyser H2 Prod.'!AR774</f>
        <v>12863642790.217834</v>
      </c>
      <c r="AT97" s="1948">
        <f>'2.54 GW Electrolyser H2 Prod.'!AS774</f>
        <v>12916849279.356121</v>
      </c>
      <c r="AU97" s="1948">
        <f>'2.54 GW Electrolyser H2 Prod.'!AT774</f>
        <v>12966012662.939529</v>
      </c>
      <c r="AV97" s="1948">
        <f>'2.54 GW Electrolyser H2 Prod.'!AU774</f>
        <v>13011449202.645508</v>
      </c>
      <c r="AW97" s="1948">
        <f>'2.54 GW Electrolyser H2 Prod.'!AV774</f>
        <v>13053449378.232735</v>
      </c>
      <c r="AX97" s="1948">
        <f>'2.54 GW Electrolyser H2 Prod.'!AW774</f>
        <v>13092280116.728111</v>
      </c>
      <c r="AY97" s="1948">
        <f>'2.54 GW Electrolyser H2 Prod.'!AX774</f>
        <v>13128186812.415836</v>
      </c>
      <c r="AZ97" s="1948">
        <f>'2.54 GW Electrolyser H2 Prod.'!AY774</f>
        <v>13161395159.496361</v>
      </c>
      <c r="BA97" s="1948">
        <f>'2.54 GW Electrolyser H2 Prod.'!AZ774</f>
        <v>13192112816.680405</v>
      </c>
      <c r="BB97" s="1948">
        <f>'2.54 GW Electrolyser H2 Prod.'!BA774</f>
        <v>13220530920.736732</v>
      </c>
      <c r="BC97" s="1948">
        <f>'2.54 GW Electrolyser H2 Prod.'!BB774</f>
        <v>13246825464.066303</v>
      </c>
      <c r="BD97" s="1948">
        <f>'2.54 GW Electrolyser H2 Prod.'!BC774</f>
        <v>13271158549.683876</v>
      </c>
      <c r="BE97" s="1948">
        <f>'2.54 GW Electrolyser H2 Prod.'!BD774</f>
        <v>13293679535.51292</v>
      </c>
      <c r="BF97" s="1948">
        <f>'2.54 GW Electrolyser H2 Prod.'!BE774</f>
        <v>13314526078.609524</v>
      </c>
      <c r="BG97" s="1948">
        <f>'2.54 GW Electrolyser H2 Prod.'!BF774</f>
        <v>13333825088.799164</v>
      </c>
      <c r="BH97" s="1948">
        <f>'2.54 GW Electrolyser H2 Prod.'!BG774</f>
        <v>13351693600.214851</v>
      </c>
      <c r="BI97" s="1948">
        <f>'2.54 GW Electrolyser H2 Prod.'!BH774</f>
        <v>13368239568.347279</v>
      </c>
      <c r="BJ97" s="1948">
        <f>'2.54 GW Electrolyser H2 Prod.'!BI774</f>
        <v>13383562599.442005</v>
      </c>
      <c r="BK97" s="1948">
        <f>'2.54 GW Electrolyser H2 Prod.'!BJ774</f>
        <v>13397754618.391148</v>
      </c>
      <c r="BL97" s="1948">
        <f>'2.54 GW Electrolyser H2 Prod.'!BK774</f>
        <v>13410900480.657063</v>
      </c>
      <c r="BM97" s="1948">
        <f>'2.54 GW Electrolyser H2 Prod.'!BL774</f>
        <v>13423078533.222618</v>
      </c>
      <c r="BN97" s="1948">
        <f>'2.54 GW Electrolyser H2 Prod.'!BM774</f>
        <v>13434361129.078789</v>
      </c>
      <c r="BO97" s="1936">
        <f>'2.54 GW Electrolyser H2 Prod.'!BN774</f>
        <v>13444815099.328419</v>
      </c>
    </row>
    <row r="98" spans="1:67" ht="12.75" customHeight="1" x14ac:dyDescent="0.2">
      <c r="A98" s="4305"/>
      <c r="B98" s="4338"/>
      <c r="C98" s="4339"/>
      <c r="D98" s="3722" t="str">
        <f>D74</f>
        <v>Compression Energy Opex  (A$1,650,429,136.12/year            High Case</v>
      </c>
      <c r="E98" s="1943" t="str">
        <f t="shared" si="14"/>
        <v>Low Price Range</v>
      </c>
      <c r="F98" s="833">
        <f t="shared" si="14"/>
        <v>0.8</v>
      </c>
      <c r="G98" s="1921">
        <f>'2.54 GW Electrolyser H2 Prod.'!F776</f>
        <v>-19322421144.997948</v>
      </c>
      <c r="H98" s="1949">
        <f>'2.54 GW Electrolyser H2 Prod.'!G776</f>
        <v>-5486931151.4248781</v>
      </c>
      <c r="I98" s="1949">
        <f>'2.54 GW Electrolyser H2 Prod.'!H776</f>
        <v>-6066491836.768466</v>
      </c>
      <c r="J98" s="1949">
        <f>'2.54 GW Electrolyser H2 Prod.'!I776</f>
        <v>-6706899806.0955801</v>
      </c>
      <c r="K98" s="1949">
        <f>'2.54 GW Electrolyser H2 Prod.'!J776</f>
        <v>-7364029099.5259409</v>
      </c>
      <c r="L98" s="1949">
        <f>'2.54 GW Electrolyser H2 Prod.'!K776</f>
        <v>-8017348861.8886318</v>
      </c>
      <c r="M98" s="1949">
        <f>'2.54 GW Electrolyser H2 Prod.'!L776</f>
        <v>-8655991351.6056347</v>
      </c>
      <c r="N98" s="1949">
        <f>'2.54 GW Electrolyser H2 Prod.'!M776</f>
        <v>-9273888554.4969139</v>
      </c>
      <c r="O98" s="1949">
        <f>'2.54 GW Electrolyser H2 Prod.'!N776</f>
        <v>-9867645653.6428108</v>
      </c>
      <c r="P98" s="1949">
        <f>'2.54 GW Electrolyser H2 Prod.'!O776</f>
        <v>-10435470193.402386</v>
      </c>
      <c r="Q98" s="1949">
        <f>'2.54 GW Electrolyser H2 Prod.'!P776</f>
        <v>-10976577887.578949</v>
      </c>
      <c r="R98" s="1949">
        <f>'2.54 GW Electrolyser H2 Prod.'!Q776</f>
        <v>-11490838869.259911</v>
      </c>
      <c r="S98" s="1949">
        <f>'2.54 GW Electrolyser H2 Prod.'!R776</f>
        <v>-11978555682.42074</v>
      </c>
      <c r="T98" s="1949">
        <f>'2.54 GW Electrolyser H2 Prod.'!S776</f>
        <v>-12440318226.423706</v>
      </c>
      <c r="U98" s="1949">
        <f>'2.54 GW Electrolyser H2 Prod.'!T776</f>
        <v>-12876905995.150122</v>
      </c>
      <c r="V98" s="1949">
        <f>'2.54 GW Electrolyser H2 Prod.'!U776</f>
        <v>-13289220605.19194</v>
      </c>
      <c r="W98" s="1949">
        <f>'2.54 GW Electrolyser H2 Prod.'!V776</f>
        <v>-13678238389.088114</v>
      </c>
      <c r="X98" s="1949">
        <f>'2.54 GW Electrolyser H2 Prod.'!W776</f>
        <v>-14044976657.978935</v>
      </c>
      <c r="Y98" s="1949">
        <f>'2.54 GW Electrolyser H2 Prod.'!X776</f>
        <v>-14390469496.04137</v>
      </c>
      <c r="Z98" s="1949">
        <f>'2.54 GW Electrolyser H2 Prod.'!Y776</f>
        <v>-14715750331.673824</v>
      </c>
      <c r="AA98" s="1949">
        <f>'2.54 GW Electrolyser H2 Prod.'!Z776</f>
        <v>-15021839404.876089</v>
      </c>
      <c r="AB98" s="1949">
        <f>'2.54 GW Electrolyser H2 Prod.'!AA776</f>
        <v>-15309734819.235165</v>
      </c>
      <c r="AC98" s="1949">
        <f>'2.54 GW Electrolyser H2 Prod.'!AB776</f>
        <v>-15580406246.443029</v>
      </c>
      <c r="AD98" s="1949">
        <f>'2.54 GW Electrolyser H2 Prod.'!AC776</f>
        <v>-15834790610.056887</v>
      </c>
      <c r="AE98" s="1949">
        <f>'2.54 GW Electrolyser H2 Prod.'!AD776</f>
        <v>-16073789255.163353</v>
      </c>
      <c r="AF98" s="1949">
        <f>'2.54 GW Electrolyser H2 Prod.'!AE776</f>
        <v>-16298266237.948685</v>
      </c>
      <c r="AG98" s="1949">
        <f>'2.54 GW Electrolyser H2 Prod.'!AF776</f>
        <v>-16509047460.711418</v>
      </c>
      <c r="AH98" s="1949">
        <f>'2.54 GW Electrolyser H2 Prod.'!AG776</f>
        <v>-16706920444.581474</v>
      </c>
      <c r="AI98" s="1949">
        <f>'2.54 GW Electrolyser H2 Prod.'!AH776</f>
        <v>-16892634581.47216</v>
      </c>
      <c r="AJ98" s="1949">
        <f>'2.54 GW Electrolyser H2 Prod.'!AI776</f>
        <v>-17066901743.575081</v>
      </c>
      <c r="AK98" s="1949">
        <f>'2.54 GW Electrolyser H2 Prod.'!AJ776</f>
        <v>-17230397156.455261</v>
      </c>
      <c r="AL98" s="1949">
        <f>'2.54 GW Electrolyser H2 Prod.'!AK776</f>
        <v>-17383760462.926796</v>
      </c>
      <c r="AM98" s="1949">
        <f>'2.54 GW Electrolyser H2 Prod.'!AL776</f>
        <v>-17527596921.101185</v>
      </c>
      <c r="AN98" s="1949">
        <f>'2.54 GW Electrolyser H2 Prod.'!AM776</f>
        <v>-17662478692.53397</v>
      </c>
      <c r="AO98" s="1949">
        <f>'2.54 GW Electrolyser H2 Prod.'!AN776</f>
        <v>-17788946186.146748</v>
      </c>
      <c r="AP98" s="1949">
        <f>'2.54 GW Electrolyser H2 Prod.'!AO776</f>
        <v>-17907509431.231697</v>
      </c>
      <c r="AQ98" s="1949">
        <f>'2.54 GW Electrolyser H2 Prod.'!AP776</f>
        <v>-18018649458.844322</v>
      </c>
      <c r="AR98" s="1949">
        <f>'2.54 GW Electrolyser H2 Prod.'!AQ776</f>
        <v>-18122819675.625412</v>
      </c>
      <c r="AS98" s="1949">
        <f>'2.54 GW Electrolyser H2 Prod.'!AR776</f>
        <v>-18220447217.843582</v>
      </c>
      <c r="AT98" s="1949">
        <f>'2.54 GW Electrolyser H2 Prod.'!AS776</f>
        <v>-18311934276.42762</v>
      </c>
      <c r="AU98" s="1949">
        <f>'2.54 GW Electrolyser H2 Prod.'!AT776</f>
        <v>-18397659386.126381</v>
      </c>
      <c r="AV98" s="1949">
        <f>'2.54 GW Electrolyser H2 Prod.'!AU776</f>
        <v>-18477978673.819778</v>
      </c>
      <c r="AW98" s="1949">
        <f>'2.54 GW Electrolyser H2 Prod.'!AV776</f>
        <v>-18553227062.505753</v>
      </c>
      <c r="AX98" s="1949">
        <f>'2.54 GW Electrolyser H2 Prod.'!AW776</f>
        <v>-18623719428.682243</v>
      </c>
      <c r="AY98" s="1949">
        <f>'2.54 GW Electrolyser H2 Prod.'!AX776</f>
        <v>-18689751711.790977</v>
      </c>
      <c r="AZ98" s="1949">
        <f>'2.54 GW Electrolyser H2 Prod.'!AY776</f>
        <v>-18751601975.139801</v>
      </c>
      <c r="BA98" s="1949">
        <f>'2.54 GW Electrolyser H2 Prod.'!AZ776</f>
        <v>-18809531418.310078</v>
      </c>
      <c r="BB98" s="1949">
        <f>'2.54 GW Electrolyser H2 Prod.'!BA776</f>
        <v>-18863785341.516937</v>
      </c>
      <c r="BC98" s="1949">
        <f>'2.54 GW Electrolyser H2 Prod.'!BB776</f>
        <v>-18914594062.746845</v>
      </c>
      <c r="BD98" s="1949">
        <f>'2.54 GW Electrolyser H2 Prod.'!BC776</f>
        <v>-18962173788.769218</v>
      </c>
      <c r="BE98" s="1949">
        <f>'2.54 GW Electrolyser H2 Prod.'!BD776</f>
        <v>-19006727441.322861</v>
      </c>
      <c r="BF98" s="1949">
        <f>'2.54 GW Electrolyser H2 Prod.'!BE776</f>
        <v>-19048445439.926613</v>
      </c>
      <c r="BG98" s="1949">
        <f>'2.54 GW Electrolyser H2 Prod.'!BF776</f>
        <v>-19087506442.867584</v>
      </c>
      <c r="BH98" s="1949">
        <f>'2.54 GW Electrolyser H2 Prod.'!BG776</f>
        <v>-19124078047.988239</v>
      </c>
      <c r="BI98" s="1949">
        <f>'2.54 GW Electrolyser H2 Prod.'!BH776</f>
        <v>-19158317454.932495</v>
      </c>
      <c r="BJ98" s="1949">
        <f>'2.54 GW Electrolyser H2 Prod.'!BI776</f>
        <v>-19190372090.526836</v>
      </c>
      <c r="BK98" s="1949">
        <f>'2.54 GW Electrolyser H2 Prod.'!BJ776</f>
        <v>-19220380198.969517</v>
      </c>
      <c r="BL98" s="1949">
        <f>'2.54 GW Electrolyser H2 Prod.'!BK776</f>
        <v>-19248471398.483734</v>
      </c>
      <c r="BM98" s="1949">
        <f>'2.54 GW Electrolyser H2 Prod.'!BL776</f>
        <v>-19274767206.061783</v>
      </c>
      <c r="BN98" s="1949">
        <f>'2.54 GW Electrolyser H2 Prod.'!BM776</f>
        <v>-19299381531.889755</v>
      </c>
      <c r="BO98" s="1958">
        <f>'2.54 GW Electrolyser H2 Prod.'!BN776</f>
        <v>-19322421144.997948</v>
      </c>
    </row>
    <row r="99" spans="1:67" x14ac:dyDescent="0.2">
      <c r="A99" s="4305"/>
      <c r="B99" s="4338"/>
      <c r="C99" s="4339"/>
      <c r="D99" s="4320"/>
      <c r="E99" s="1943" t="str">
        <f t="shared" si="14"/>
        <v>Low Price Range</v>
      </c>
      <c r="F99" s="833">
        <f t="shared" si="14"/>
        <v>0.85</v>
      </c>
      <c r="G99" s="1917">
        <f>'2.54 GW Electrolyser H2 Prod.'!F777</f>
        <v>-17688895932.303391</v>
      </c>
      <c r="H99" s="1925">
        <f>'2.54 GW Electrolyser H2 Prod.'!G777</f>
        <v>-5486931151.4248781</v>
      </c>
      <c r="I99" s="1925">
        <f>'2.54 GW Electrolyser H2 Prod.'!H777</f>
        <v>-6012583893.7520857</v>
      </c>
      <c r="J99" s="1925">
        <f>'2.54 GW Electrolyser H2 Prod.'!I777</f>
        <v>-6581627447.8189192</v>
      </c>
      <c r="K99" s="1925">
        <f>'2.54 GW Electrolyser H2 Prod.'!J777</f>
        <v>-7161036969.2773695</v>
      </c>
      <c r="L99" s="1925">
        <f>'2.54 GW Electrolyser H2 Prod.'!K777</f>
        <v>-7735073716.0810604</v>
      </c>
      <c r="M99" s="1925">
        <f>'2.54 GW Electrolyser H2 Prod.'!L777</f>
        <v>-8295275607.6585903</v>
      </c>
      <c r="N99" s="1925">
        <f>'2.54 GW Electrolyser H2 Prod.'!M777</f>
        <v>-8836870669.454607</v>
      </c>
      <c r="O99" s="1925">
        <f>'2.54 GW Electrolyser H2 Prod.'!N777</f>
        <v>-9357176506.1828194</v>
      </c>
      <c r="P99" s="1925">
        <f>'2.54 GW Electrolyser H2 Prod.'!O777</f>
        <v>-9854780592.5430946</v>
      </c>
      <c r="Q99" s="1925">
        <f>'2.54 GW Electrolyser H2 Prod.'!P777</f>
        <v>-10329078777.626842</v>
      </c>
      <c r="R99" s="1925">
        <f>'2.54 GW Electrolyser H2 Prod.'!Q777</f>
        <v>-10779997015.076649</v>
      </c>
      <c r="S99" s="1925">
        <f>'2.54 GW Electrolyser H2 Prod.'!R777</f>
        <v>-11207814732.917845</v>
      </c>
      <c r="T99" s="1925">
        <f>'2.54 GW Electrolyser H2 Prod.'!S777</f>
        <v>-11613048239.417873</v>
      </c>
      <c r="U99" s="1925">
        <f>'2.54 GW Electrolyser H2 Prod.'!T777</f>
        <v>-11996371405.085922</v>
      </c>
      <c r="V99" s="1925">
        <f>'2.54 GW Electrolyser H2 Prod.'!U777</f>
        <v>-12358560443.38559</v>
      </c>
      <c r="W99" s="1925">
        <f>'2.54 GW Electrolyser H2 Prod.'!V777</f>
        <v>-12700454796.002483</v>
      </c>
      <c r="X99" s="1925">
        <f>'2.54 GW Electrolyser H2 Prod.'!W777</f>
        <v>-13022929079.623486</v>
      </c>
      <c r="Y99" s="1925">
        <f>'2.54 GW Electrolyser H2 Prod.'!X777</f>
        <v>-13326872805.681871</v>
      </c>
      <c r="Z99" s="1925">
        <f>'2.54 GW Electrolyser H2 Prod.'!Y777</f>
        <v>-13613175666.929432</v>
      </c>
      <c r="AA99" s="1925">
        <f>'2.54 GW Electrolyser H2 Prod.'!Z777</f>
        <v>-13882716874.193094</v>
      </c>
      <c r="AB99" s="1925">
        <f>'2.54 GW Electrolyser H2 Prod.'!AA777</f>
        <v>-14136357478.333601</v>
      </c>
      <c r="AC99" s="1925">
        <f>'2.54 GW Electrolyser H2 Prod.'!AB777</f>
        <v>-14374934915.650869</v>
      </c>
      <c r="AD99" s="1925">
        <f>'2.54 GW Electrolyser H2 Prod.'!AC777</f>
        <v>-14599259223.03363</v>
      </c>
      <c r="AE99" s="1925">
        <f>'2.54 GW Electrolyser H2 Prod.'!AD777</f>
        <v>-14810110514.691271</v>
      </c>
      <c r="AF99" s="1925">
        <f>'2.54 GW Electrolyser H2 Prod.'!AE777</f>
        <v>-15008237415.891052</v>
      </c>
      <c r="AG99" s="1925">
        <f>'2.54 GW Electrolyser H2 Prod.'!AF777</f>
        <v>-15194356223.997948</v>
      </c>
      <c r="AH99" s="1925">
        <f>'2.54 GW Electrolyser H2 Prod.'!AG777</f>
        <v>-15369150621.992321</v>
      </c>
      <c r="AI99" s="1925">
        <f>'2.54 GW Electrolyser H2 Prod.'!AH777</f>
        <v>-15533271810.367544</v>
      </c>
      <c r="AJ99" s="1925">
        <f>'2.54 GW Electrolyser H2 Prod.'!AI777</f>
        <v>-15687338953.875624</v>
      </c>
      <c r="AK99" s="1925">
        <f>'2.54 GW Electrolyser H2 Prod.'!AJ777</f>
        <v>-15831939862.760981</v>
      </c>
      <c r="AL99" s="1925">
        <f>'2.54 GW Electrolyser H2 Prod.'!AK777</f>
        <v>-15967631845.849005</v>
      </c>
      <c r="AM99" s="1925">
        <f>'2.54 GW Electrolyser H2 Prod.'!AL777</f>
        <v>-16094942686.526386</v>
      </c>
      <c r="AN99" s="1925">
        <f>'2.54 GW Electrolyser H2 Prod.'!AM777</f>
        <v>-16214371703.268745</v>
      </c>
      <c r="AO99" s="1925">
        <f>'2.54 GW Electrolyser H2 Prod.'!AN777</f>
        <v>-16326390864.671759</v>
      </c>
      <c r="AP99" s="1925">
        <f>'2.54 GW Electrolyser H2 Prod.'!AO777</f>
        <v>-16431445935.4669</v>
      </c>
      <c r="AQ99" s="1925">
        <f>'2.54 GW Electrolyser H2 Prod.'!AP777</f>
        <v>-16529957635.156771</v>
      </c>
      <c r="AR99" s="1925">
        <f>'2.54 GW Electrolyser H2 Prod.'!AQ777</f>
        <v>-16622322794.992634</v>
      </c>
      <c r="AS99" s="1925">
        <f>'2.54 GW Electrolyser H2 Prod.'!AR777</f>
        <v>-16708915502.269602</v>
      </c>
      <c r="AT99" s="1925">
        <f>'2.54 GW Electrolyser H2 Prod.'!AS777</f>
        <v>-16790088223.510338</v>
      </c>
      <c r="AU99" s="1925">
        <f>'2.54 GW Electrolyser H2 Prod.'!AT777</f>
        <v>-16866172900.182976</v>
      </c>
      <c r="AV99" s="1925">
        <f>'2.54 GW Electrolyser H2 Prod.'!AU777</f>
        <v>-16937482012.259583</v>
      </c>
      <c r="AW99" s="1925">
        <f>'2.54 GW Electrolyser H2 Prod.'!AV777</f>
        <v>-17004309606.25082</v>
      </c>
      <c r="AX99" s="1925">
        <f>'2.54 GW Electrolyser H2 Prod.'!AW777</f>
        <v>-17066932285.416294</v>
      </c>
      <c r="AY99" s="1925">
        <f>'2.54 GW Electrolyser H2 Prod.'!AX777</f>
        <v>-17125610160.699791</v>
      </c>
      <c r="AZ99" s="1925">
        <f>'2.54 GW Electrolyser H2 Prod.'!AY777</f>
        <v>-17180587761.615654</v>
      </c>
      <c r="BA99" s="1925">
        <f>'2.54 GW Electrolyser H2 Prod.'!AZ777</f>
        <v>-17232094906.849655</v>
      </c>
      <c r="BB99" s="1925">
        <f>'2.54 GW Electrolyser H2 Prod.'!BA777</f>
        <v>-17280347534.761421</v>
      </c>
      <c r="BC99" s="1925">
        <f>'2.54 GW Electrolyser H2 Prod.'!BB777</f>
        <v>-17325548494.306839</v>
      </c>
      <c r="BD99" s="1925">
        <f>'2.54 GW Electrolyser H2 Prod.'!BC777</f>
        <v>-17367888297.155533</v>
      </c>
      <c r="BE99" s="1925">
        <f>'2.54 GW Electrolyser H2 Prod.'!BD777</f>
        <v>-17407545831.973862</v>
      </c>
      <c r="BF99" s="1925">
        <f>'2.54 GW Electrolyser H2 Prod.'!BE777</f>
        <v>-17444689041.989906</v>
      </c>
      <c r="BG99" s="1925">
        <f>'2.54 GW Electrolyser H2 Prod.'!BF777</f>
        <v>-17479475567.062347</v>
      </c>
      <c r="BH99" s="1925">
        <f>'2.54 GW Electrolyser H2 Prod.'!BG777</f>
        <v>-17512053351.548134</v>
      </c>
      <c r="BI99" s="1925">
        <f>'2.54 GW Electrolyser H2 Prod.'!BH777</f>
        <v>-17542561219.310093</v>
      </c>
      <c r="BJ99" s="1925">
        <f>'2.54 GW Electrolyser H2 Prod.'!BI777</f>
        <v>-17571129417.230556</v>
      </c>
      <c r="BK99" s="1925">
        <f>'2.54 GW Electrolyser H2 Prod.'!BJ777</f>
        <v>-17597880128.605026</v>
      </c>
      <c r="BL99" s="1925">
        <f>'2.54 GW Electrolyser H2 Prod.'!BK777</f>
        <v>-17622927957.783829</v>
      </c>
      <c r="BM99" s="1925">
        <f>'2.54 GW Electrolyser H2 Prod.'!BL777</f>
        <v>-17646380387.413071</v>
      </c>
      <c r="BN99" s="1925">
        <f>'2.54 GW Electrolyser H2 Prod.'!BM777</f>
        <v>-17668338209.600922</v>
      </c>
      <c r="BO99" s="1926">
        <f>'2.54 GW Electrolyser H2 Prod.'!BN777</f>
        <v>-17688895932.303391</v>
      </c>
    </row>
    <row r="100" spans="1:67" x14ac:dyDescent="0.2">
      <c r="A100" s="4305"/>
      <c r="B100" s="4338"/>
      <c r="C100" s="4339"/>
      <c r="D100" s="4320"/>
      <c r="E100" s="1943" t="str">
        <f t="shared" si="14"/>
        <v>Low Price Range</v>
      </c>
      <c r="F100" s="833">
        <f t="shared" si="14"/>
        <v>0.9</v>
      </c>
      <c r="G100" s="1917">
        <f>'2.54 GW Electrolyser H2 Prod.'!F778</f>
        <v>-15776371523.33235</v>
      </c>
      <c r="H100" s="1925">
        <f>'2.54 GW Electrolyser H2 Prod.'!G778</f>
        <v>-5486931151.4248781</v>
      </c>
      <c r="I100" s="1925">
        <f>'2.54 GW Electrolyser H2 Prod.'!H778</f>
        <v>-5958675950.7357063</v>
      </c>
      <c r="J100" s="1925">
        <f>'2.54 GW Electrolyser H2 Prod.'!I778</f>
        <v>-6453855696.2963352</v>
      </c>
      <c r="K100" s="1925">
        <f>'2.54 GW Electrolyser H2 Prod.'!J778</f>
        <v>-6950835156.5724564</v>
      </c>
      <c r="L100" s="1925">
        <f>'2.54 GW Electrolyser H2 Prod.'!K778</f>
        <v>-7439176464.2538052</v>
      </c>
      <c r="M100" s="1925">
        <f>'2.54 GW Electrolyser H2 Prod.'!L778</f>
        <v>-7913271773.2860641</v>
      </c>
      <c r="N100" s="1925">
        <f>'2.54 GW Electrolyser H2 Prod.'!M778</f>
        <v>-8370005219.4527359</v>
      </c>
      <c r="O100" s="1925">
        <f>'2.54 GW Electrolyser H2 Prod.'!N778</f>
        <v>-8807689623.9142952</v>
      </c>
      <c r="P100" s="1925">
        <f>'2.54 GW Electrolyser H2 Prod.'!O778</f>
        <v>-9225513460.1747208</v>
      </c>
      <c r="Q100" s="1925">
        <f>'2.54 GW Electrolyser H2 Prod.'!P778</f>
        <v>-9623225460.624773</v>
      </c>
      <c r="R100" s="1925">
        <f>'2.54 GW Electrolyser H2 Prod.'!Q778</f>
        <v>-10000942367.5741</v>
      </c>
      <c r="S100" s="1925">
        <f>'2.54 GW Electrolyser H2 Prod.'!R778</f>
        <v>-10359025784.664509</v>
      </c>
      <c r="T100" s="1925">
        <f>'2.54 GW Electrolyser H2 Prod.'!S778</f>
        <v>-10698000265.085651</v>
      </c>
      <c r="U100" s="1925">
        <f>'2.54 GW Electrolyser H2 Prod.'!T778</f>
        <v>-11018497240.852592</v>
      </c>
      <c r="V100" s="1925">
        <f>'2.54 GW Electrolyser H2 Prod.'!U778</f>
        <v>-11321215797.669262</v>
      </c>
      <c r="W100" s="1925">
        <f>'2.54 GW Electrolyser H2 Prod.'!V778</f>
        <v>-11606894792.037781</v>
      </c>
      <c r="X100" s="1925">
        <f>'2.54 GW Electrolyser H2 Prod.'!W778</f>
        <v>-11876292811.606892</v>
      </c>
      <c r="Y100" s="1925">
        <f>'2.54 GW Electrolyser H2 Prod.'!X778</f>
        <v>-12130173680.37616</v>
      </c>
      <c r="Z100" s="1925">
        <f>'2.54 GW Electrolyser H2 Prod.'!Y778</f>
        <v>-12369295956.342716</v>
      </c>
      <c r="AA100" s="1925">
        <f>'2.54 GW Electrolyser H2 Prod.'!Z778</f>
        <v>-12594405347.554222</v>
      </c>
      <c r="AB100" s="1925">
        <f>'2.54 GW Electrolyser H2 Prod.'!AA778</f>
        <v>-12806229287.891972</v>
      </c>
      <c r="AC100" s="1925">
        <f>'2.54 GW Electrolyser H2 Prod.'!AB778</f>
        <v>-13005473126.910088</v>
      </c>
      <c r="AD100" s="1925">
        <f>'2.54 GW Electrolyser H2 Prod.'!AC778</f>
        <v>-13192817535.045549</v>
      </c>
      <c r="AE100" s="1925">
        <f>'2.54 GW Electrolyser H2 Prod.'!AD778</f>
        <v>-13368916828.902145</v>
      </c>
      <c r="AF100" s="1925">
        <f>'2.54 GW Electrolyser H2 Prod.'!AE778</f>
        <v>-13534397995.280807</v>
      </c>
      <c r="AG100" s="1925">
        <f>'2.54 GW Electrolyser H2 Prod.'!AF778</f>
        <v>-13689860246.362379</v>
      </c>
      <c r="AH100" s="1925">
        <f>'2.54 GW Electrolyser H2 Prod.'!AG778</f>
        <v>-13835874978.019196</v>
      </c>
      <c r="AI100" s="1925">
        <f>'2.54 GW Electrolyser H2 Prod.'!AH778</f>
        <v>-13972986032.731047</v>
      </c>
      <c r="AJ100" s="1925">
        <f>'2.54 GW Electrolyser H2 Prod.'!AI778</f>
        <v>-14101710190.815454</v>
      </c>
      <c r="AK100" s="1925">
        <f>'2.54 GW Electrolyser H2 Prod.'!AJ778</f>
        <v>-14222537830.606752</v>
      </c>
      <c r="AL100" s="1925">
        <f>'2.54 GW Electrolyser H2 Prod.'!AK778</f>
        <v>-14335933711.215227</v>
      </c>
      <c r="AM100" s="1925">
        <f>'2.54 GW Electrolyser H2 Prod.'!AL778</f>
        <v>-14442337841.556942</v>
      </c>
      <c r="AN100" s="1925">
        <f>'2.54 GW Electrolyser H2 Prod.'!AM778</f>
        <v>-14542166407.184958</v>
      </c>
      <c r="AO100" s="1925">
        <f>'2.54 GW Electrolyser H2 Prod.'!AN778</f>
        <v>-14635812732.601002</v>
      </c>
      <c r="AP100" s="1925">
        <f>'2.54 GW Electrolyser H2 Prod.'!AO778</f>
        <v>-14723648261.573847</v>
      </c>
      <c r="AQ100" s="1925">
        <f>'2.54 GW Electrolyser H2 Prod.'!AP778</f>
        <v>-14806023541.829815</v>
      </c>
      <c r="AR100" s="1925">
        <f>'2.54 GW Electrolyser H2 Prod.'!AQ778</f>
        <v>-14883269203.533289</v>
      </c>
      <c r="AS100" s="1925">
        <f>'2.54 GW Electrolyser H2 Prod.'!AR778</f>
        <v>-14955696923.409676</v>
      </c>
      <c r="AT100" s="1925">
        <f>'2.54 GW Electrolyser H2 Prod.'!AS778</f>
        <v>-15023600368.309605</v>
      </c>
      <c r="AU100" s="1925">
        <f>'2.54 GW Electrolyser H2 Prod.'!AT778</f>
        <v>-15087256113.571775</v>
      </c>
      <c r="AV100" s="1925">
        <f>'2.54 GW Electrolyser H2 Prod.'!AU778</f>
        <v>-15146924532.791092</v>
      </c>
      <c r="AW100" s="1925">
        <f>'2.54 GW Electrolyser H2 Prod.'!AV778</f>
        <v>-15202850656.599899</v>
      </c>
      <c r="AX100" s="1925">
        <f>'2.54 GW Electrolyser H2 Prod.'!AW778</f>
        <v>-15255264998.871788</v>
      </c>
      <c r="AY100" s="1925">
        <f>'2.54 GW Electrolyser H2 Prod.'!AX778</f>
        <v>-15304384349.398132</v>
      </c>
      <c r="AZ100" s="1925">
        <f>'2.54 GW Electrolyser H2 Prod.'!AY778</f>
        <v>-15350412532.597731</v>
      </c>
      <c r="BA100" s="1925">
        <f>'2.54 GW Electrolyser H2 Prod.'!AZ778</f>
        <v>-15393541132.224541</v>
      </c>
      <c r="BB100" s="1925">
        <f>'2.54 GW Electrolyser H2 Prod.'!BA778</f>
        <v>-15433950182.357023</v>
      </c>
      <c r="BC100" s="1925">
        <f>'2.54 GW Electrolyser H2 Prod.'!BB778</f>
        <v>-15471808825.201267</v>
      </c>
      <c r="BD100" s="1925">
        <f>'2.54 GW Electrolyser H2 Prod.'!BC778</f>
        <v>-15507275936.43173</v>
      </c>
      <c r="BE100" s="1925">
        <f>'2.54 GW Electrolyser H2 Prod.'!BD778</f>
        <v>-15540500718.938635</v>
      </c>
      <c r="BF100" s="1925">
        <f>'2.54 GW Electrolyser H2 Prod.'!BE778</f>
        <v>-15571623265.9585</v>
      </c>
      <c r="BG100" s="1925">
        <f>'2.54 GW Electrolyser H2 Prod.'!BF778</f>
        <v>-15600775094.640945</v>
      </c>
      <c r="BH100" s="1925">
        <f>'2.54 GW Electrolyser H2 Prod.'!BG778</f>
        <v>-15628079651.156591</v>
      </c>
      <c r="BI100" s="1925">
        <f>'2.54 GW Electrolyser H2 Prod.'!BH778</f>
        <v>-15653652788.482327</v>
      </c>
      <c r="BJ100" s="1925">
        <f>'2.54 GW Electrolyser H2 Prod.'!BI778</f>
        <v>-15677603218.015345</v>
      </c>
      <c r="BK100" s="1925">
        <f>'2.54 GW Electrolyser H2 Prod.'!BJ778</f>
        <v>-15700032936.169399</v>
      </c>
      <c r="BL100" s="1925">
        <f>'2.54 GW Electrolyser H2 Prod.'!BK778</f>
        <v>-15721037627.098244</v>
      </c>
      <c r="BM100" s="1925">
        <f>'2.54 GW Electrolyser H2 Prod.'!BL778</f>
        <v>-15740707042.674643</v>
      </c>
      <c r="BN100" s="1925">
        <f>'2.54 GW Electrolyser H2 Prod.'!BM778</f>
        <v>-15759125360.830088</v>
      </c>
      <c r="BO100" s="1926">
        <f>'2.54 GW Electrolyser H2 Prod.'!BN778</f>
        <v>-15776371523.33235</v>
      </c>
    </row>
    <row r="101" spans="1:67" ht="15.75" customHeight="1" x14ac:dyDescent="0.2">
      <c r="A101" s="4305"/>
      <c r="B101" s="4338"/>
      <c r="C101" s="4339"/>
      <c r="D101" s="4320"/>
      <c r="E101" s="1943" t="str">
        <f t="shared" si="14"/>
        <v>High Price Range</v>
      </c>
      <c r="F101" s="833">
        <f t="shared" si="14"/>
        <v>0.8</v>
      </c>
      <c r="G101" s="1917">
        <f>'2.54 GW Electrolyser H2 Prod.'!F772</f>
        <v>2351558261.4975071</v>
      </c>
      <c r="H101" s="1925">
        <f>'2.54 GW Electrolyser H2 Prod.'!G772</f>
        <v>-2865883841.6069441</v>
      </c>
      <c r="I101" s="1925">
        <f>'2.54 GW Electrolyser H2 Prod.'!H772</f>
        <v>-1454347861.5076036</v>
      </c>
      <c r="J101" s="1925">
        <f>'2.54 GW Electrolyser H2 Prod.'!I772</f>
        <v>-443554757.4105835</v>
      </c>
      <c r="K101" s="1925">
        <f>'2.54 GW Electrolyser H2 Prod.'!J772</f>
        <v>318263761.45446396</v>
      </c>
      <c r="L101" s="1925">
        <f>'2.54 GW Electrolyser H2 Prod.'!K772</f>
        <v>908166781.18924522</v>
      </c>
      <c r="M101" s="1925">
        <f>'2.54 GW Electrolyser H2 Prod.'!L772</f>
        <v>1372146656.5096273</v>
      </c>
      <c r="N101" s="1925">
        <f>'2.54 GW Electrolyser H2 Prod.'!M772</f>
        <v>1740397971.3753176</v>
      </c>
      <c r="O101" s="1925">
        <f>'2.54 GW Electrolyser H2 Prod.'!N772</f>
        <v>2034021113.1965561</v>
      </c>
      <c r="P101" s="1925">
        <f>'2.54 GW Electrolyser H2 Prod.'!O772</f>
        <v>2268419942.9521704</v>
      </c>
      <c r="Q101" s="1925">
        <f>'2.54 GW Electrolyser H2 Prod.'!P772</f>
        <v>2455205245.1879292</v>
      </c>
      <c r="R101" s="1925">
        <f>'2.54 GW Electrolyser H2 Prod.'!Q772</f>
        <v>2603343083.2516928</v>
      </c>
      <c r="S101" s="1925">
        <f>'2.54 GW Electrolyser H2 Prod.'!R772</f>
        <v>2719888300.2116652</v>
      </c>
      <c r="T101" s="1925">
        <f>'2.54 GW Electrolyser H2 Prod.'!S772</f>
        <v>2810474741.3256073</v>
      </c>
      <c r="U101" s="1925">
        <f>'2.54 GW Electrolyser H2 Prod.'!T772</f>
        <v>2879655145.2028008</v>
      </c>
      <c r="V101" s="1925">
        <f>'2.54 GW Electrolyser H2 Prod.'!U772</f>
        <v>2931144058.0371618</v>
      </c>
      <c r="W101" s="1925">
        <f>'2.54 GW Electrolyser H2 Prod.'!V772</f>
        <v>2967995900.1296625</v>
      </c>
      <c r="X101" s="1925">
        <f>'2.54 GW Electrolyser H2 Prod.'!W772</f>
        <v>2992738327.950202</v>
      </c>
      <c r="Y101" s="1925">
        <f>'2.54 GW Electrolyser H2 Prod.'!X772</f>
        <v>3007473962.3805628</v>
      </c>
      <c r="Z101" s="1925">
        <f>'2.54 GW Electrolyser H2 Prod.'!Y772</f>
        <v>3013959220.2509279</v>
      </c>
      <c r="AA101" s="1925">
        <f>'2.54 GW Electrolyser H2 Prod.'!Z772</f>
        <v>3013666242.8907242</v>
      </c>
      <c r="AB101" s="1925">
        <f>'2.54 GW Electrolyser H2 Prod.'!AA772</f>
        <v>3007832128.274785</v>
      </c>
      <c r="AC101" s="1925">
        <f>'2.54 GW Electrolyser H2 Prod.'!AB772</f>
        <v>2997498479.3399506</v>
      </c>
      <c r="AD101" s="1925">
        <f>'2.54 GW Electrolyser H2 Prod.'!AC772</f>
        <v>2983543465.1698532</v>
      </c>
      <c r="AE101" s="1925">
        <f>'2.54 GW Electrolyser H2 Prod.'!AD772</f>
        <v>2966708022.8980885</v>
      </c>
      <c r="AF101" s="1925">
        <f>'2.54 GW Electrolyser H2 Prod.'!AE772</f>
        <v>2947617424.3003683</v>
      </c>
      <c r="AG101" s="1925">
        <f>'2.54 GW Electrolyser H2 Prod.'!AF772</f>
        <v>2926799139.5411386</v>
      </c>
      <c r="AH101" s="1925">
        <f>'2.54 GW Electrolyser H2 Prod.'!AG772</f>
        <v>2904697716.9746456</v>
      </c>
      <c r="AI101" s="1925">
        <f>'2.54 GW Electrolyser H2 Prod.'!AH772</f>
        <v>2881687239.2869778</v>
      </c>
      <c r="AJ101" s="1925">
        <f>'2.54 GW Electrolyser H2 Prod.'!AI772</f>
        <v>2858081796.9838095</v>
      </c>
      <c r="AK101" s="1925">
        <f>'2.54 GW Electrolyser H2 Prod.'!AJ772</f>
        <v>2834144329.4901228</v>
      </c>
      <c r="AL101" s="1925">
        <f>'2.54 GW Electrolyser H2 Prod.'!AK772</f>
        <v>2810094114.3696432</v>
      </c>
      <c r="AM101" s="1925">
        <f>'2.54 GW Electrolyser H2 Prod.'!AL772</f>
        <v>2786113131.0165825</v>
      </c>
      <c r="AN101" s="1925">
        <f>'2.54 GW Electrolyser H2 Prod.'!AM772</f>
        <v>2762351482.7495804</v>
      </c>
      <c r="AO101" s="1925">
        <f>'2.54 GW Electrolyser H2 Prod.'!AN772</f>
        <v>2738932027.7266722</v>
      </c>
      <c r="AP101" s="1925">
        <f>'2.54 GW Electrolyser H2 Prod.'!AO772</f>
        <v>2715954342.4226179</v>
      </c>
      <c r="AQ101" s="1925">
        <f>'2.54 GW Electrolyser H2 Prod.'!AP772</f>
        <v>2693498120.0188398</v>
      </c>
      <c r="AR101" s="1925">
        <f>'2.54 GW Electrolyser H2 Prod.'!AQ772</f>
        <v>2671626088.7886572</v>
      </c>
      <c r="AS101" s="1925">
        <f>'2.54 GW Electrolyser H2 Prod.'!AR772</f>
        <v>2650386521.5341797</v>
      </c>
      <c r="AT101" s="1925">
        <f>'2.54 GW Electrolyser H2 Prod.'!AS772</f>
        <v>2629815395.6713715</v>
      </c>
      <c r="AU101" s="1925">
        <f>'2.54 GW Electrolyser H2 Prod.'!AT772</f>
        <v>2609938254.145668</v>
      </c>
      <c r="AV101" s="1925">
        <f>'2.54 GW Electrolyser H2 Prod.'!AU772</f>
        <v>2590771809.587821</v>
      </c>
      <c r="AW101" s="1925">
        <f>'2.54 GW Electrolyser H2 Prod.'!AV772</f>
        <v>2572325327.6716042</v>
      </c>
      <c r="AX101" s="1925">
        <f>'2.54 GW Electrolyser H2 Prod.'!AW772</f>
        <v>2554601820.2622204</v>
      </c>
      <c r="AY101" s="1925">
        <f>'2.54 GW Electrolyser H2 Prod.'!AX772</f>
        <v>2537599074.4488716</v>
      </c>
      <c r="AZ101" s="1925">
        <f>'2.54 GW Electrolyser H2 Prod.'!AY772</f>
        <v>2521310539.7791376</v>
      </c>
      <c r="BA101" s="1925">
        <f>'2.54 GW Electrolyser H2 Prod.'!AZ772</f>
        <v>2505726092.8298864</v>
      </c>
      <c r="BB101" s="1925">
        <f>'2.54 GW Electrolyser H2 Prod.'!BA772</f>
        <v>2490832695.5572796</v>
      </c>
      <c r="BC101" s="1925">
        <f>'2.54 GW Electrolyser H2 Prod.'!BB772</f>
        <v>2476614961.5841036</v>
      </c>
      <c r="BD101" s="1925">
        <f>'2.54 GW Electrolyser H2 Prod.'!BC772</f>
        <v>2463055642.638751</v>
      </c>
      <c r="BE101" s="1925">
        <f>'2.54 GW Electrolyser H2 Prod.'!BD772</f>
        <v>2450136045.7012701</v>
      </c>
      <c r="BF101" s="1925">
        <f>'2.54 GW Electrolyser H2 Prod.'!BE772</f>
        <v>2437836389.9926672</v>
      </c>
      <c r="BG101" s="1925">
        <f>'2.54 GW Electrolyser H2 Prod.'!BF772</f>
        <v>2426136111.7264872</v>
      </c>
      <c r="BH101" s="1925">
        <f>'2.54 GW Electrolyser H2 Prod.'!BG772</f>
        <v>2415014123.4954948</v>
      </c>
      <c r="BI101" s="1925">
        <f>'2.54 GW Electrolyser H2 Prod.'!BH772</f>
        <v>2404449034.2651711</v>
      </c>
      <c r="BJ101" s="1925">
        <f>'2.54 GW Electrolyser H2 Prod.'!BI772</f>
        <v>2394419335.1680641</v>
      </c>
      <c r="BK101" s="1925">
        <f>'2.54 GW Electrolyser H2 Prod.'!BJ772</f>
        <v>2384903555.6206951</v>
      </c>
      <c r="BL101" s="1925">
        <f>'2.54 GW Electrolyser H2 Prod.'!BK772</f>
        <v>2375880393.7024307</v>
      </c>
      <c r="BM101" s="1925">
        <f>'2.54 GW Electrolyser H2 Prod.'!BL772</f>
        <v>2367328824.230731</v>
      </c>
      <c r="BN101" s="1925">
        <f>'2.54 GW Electrolyser H2 Prod.'!BM772</f>
        <v>2359228187.52847</v>
      </c>
      <c r="BO101" s="1926">
        <f>'2.54 GW Electrolyser H2 Prod.'!BN772</f>
        <v>2351558261.4975071</v>
      </c>
    </row>
    <row r="102" spans="1:67" x14ac:dyDescent="0.2">
      <c r="A102" s="4305"/>
      <c r="B102" s="4338"/>
      <c r="C102" s="4339"/>
      <c r="D102" s="4320"/>
      <c r="E102" s="1943" t="str">
        <f t="shared" si="14"/>
        <v>High Price Range</v>
      </c>
      <c r="F102" s="39">
        <f t="shared" si="14"/>
        <v>0.85</v>
      </c>
      <c r="G102" s="1917">
        <f>'2.54 GW Electrolyser H2 Prod.'!F773</f>
        <v>7461784194.2585506</v>
      </c>
      <c r="H102" s="1925">
        <f>'2.54 GW Electrolyser H2 Prod.'!G773</f>
        <v>-2865883841.6069441</v>
      </c>
      <c r="I102" s="1925">
        <f>'2.54 GW Electrolyser H2 Prod.'!H773</f>
        <v>-1285705365.9750791</v>
      </c>
      <c r="J102" s="1925">
        <f>'2.54 GW Electrolyser H2 Prod.'!I773</f>
        <v>-51659946.758997917</v>
      </c>
      <c r="K102" s="1925">
        <f>'2.54 GW Electrolyser H2 Prod.'!J773</f>
        <v>953292618.11443233</v>
      </c>
      <c r="L102" s="1925">
        <f>'2.54 GW Electrolyser H2 Prod.'!K773</f>
        <v>1791220044.8118649</v>
      </c>
      <c r="M102" s="1925">
        <f>'2.54 GW Electrolyser H2 Prod.'!L773</f>
        <v>2500588957.0926256</v>
      </c>
      <c r="N102" s="1925">
        <f>'2.54 GW Electrolyser H2 Prod.'!M773</f>
        <v>3107539483.4060593</v>
      </c>
      <c r="O102" s="1925">
        <f>'2.54 GW Electrolyser H2 Prod.'!N773</f>
        <v>3630943312.4697952</v>
      </c>
      <c r="P102" s="1925">
        <f>'2.54 GW Electrolyser H2 Prod.'!O773</f>
        <v>4085015753.1269569</v>
      </c>
      <c r="Q102" s="1925">
        <f>'2.54 GW Electrolyser H2 Prod.'!P773</f>
        <v>4480804065.0915794</v>
      </c>
      <c r="R102" s="1925">
        <f>'2.54 GW Electrolyser H2 Prod.'!Q773</f>
        <v>4827099685.9105663</v>
      </c>
      <c r="S102" s="1925">
        <f>'2.54 GW Electrolyser H2 Prod.'!R773</f>
        <v>5131029773.2554817</v>
      </c>
      <c r="T102" s="1925">
        <f>'2.54 GW Electrolyser H2 Prod.'!S773</f>
        <v>5398458390.5149708</v>
      </c>
      <c r="U102" s="1925">
        <f>'2.54 GW Electrolyser H2 Prod.'!T773</f>
        <v>5634268702.3555088</v>
      </c>
      <c r="V102" s="1925">
        <f>'2.54 GW Electrolyser H2 Prod.'!U773</f>
        <v>5842567558.875206</v>
      </c>
      <c r="W102" s="1925">
        <f>'2.54 GW Electrolyser H2 Prod.'!V773</f>
        <v>6026837621.8146553</v>
      </c>
      <c r="X102" s="1925">
        <f>'2.54 GW Electrolyser H2 Prod.'!W773</f>
        <v>6190052944.7306194</v>
      </c>
      <c r="Y102" s="1925">
        <f>'2.54 GW Electrolyser H2 Prod.'!X773</f>
        <v>6334768421.5265846</v>
      </c>
      <c r="Z102" s="1925">
        <f>'2.54 GW Electrolyser H2 Prod.'!Y773</f>
        <v>6463190123.3283024</v>
      </c>
      <c r="AA102" s="1925">
        <f>'2.54 GW Electrolyser H2 Prod.'!Z773</f>
        <v>6577231378.984581</v>
      </c>
      <c r="AB102" s="1925">
        <f>'2.54 GW Electrolyser H2 Prod.'!AA773</f>
        <v>6678558034.3037338</v>
      </c>
      <c r="AC102" s="1925">
        <f>'2.54 GW Electrolyser H2 Prod.'!AB773</f>
        <v>6768625369.7859993</v>
      </c>
      <c r="AD102" s="1925">
        <f>'2.54 GW Electrolyser H2 Prod.'!AC773</f>
        <v>6848708499.4404621</v>
      </c>
      <c r="AE102" s="1925">
        <f>'2.54 GW Electrolyser H2 Prod.'!AD773</f>
        <v>6919927612.0754509</v>
      </c>
      <c r="AF102" s="1925">
        <f>'2.54 GW Electrolyser H2 Prod.'!AE773</f>
        <v>6983269086.8870792</v>
      </c>
      <c r="AG102" s="1925">
        <f>'2.54 GW Electrolyser H2 Prod.'!AF773</f>
        <v>7039603275.7838116</v>
      </c>
      <c r="AH102" s="1925">
        <f>'2.54 GW Electrolyser H2 Prod.'!AG773</f>
        <v>7089699568.3899155</v>
      </c>
      <c r="AI102" s="1925">
        <f>'2.54 GW Electrolyser H2 Prod.'!AH773</f>
        <v>7134239223.7586403</v>
      </c>
      <c r="AJ102" s="1925">
        <f>'2.54 GW Electrolyser H2 Prod.'!AI773</f>
        <v>7173826352.9954777</v>
      </c>
      <c r="AK102" s="1925">
        <f>'2.54 GW Electrolyser H2 Prod.'!AJ773</f>
        <v>7208997360.5658188</v>
      </c>
      <c r="AL102" s="1925">
        <f>'2.54 GW Electrolyser H2 Prod.'!AK773</f>
        <v>7240229092.928503</v>
      </c>
      <c r="AM102" s="1925">
        <f>'2.54 GW Electrolyser H2 Prod.'!AL773</f>
        <v>7267945896.9323921</v>
      </c>
      <c r="AN102" s="1925">
        <f>'2.54 GW Electrolyser H2 Prod.'!AM773</f>
        <v>7292525753.9803638</v>
      </c>
      <c r="AO102" s="1925">
        <f>'2.54 GW Electrolyser H2 Prod.'!AN773</f>
        <v>7314305626.993351</v>
      </c>
      <c r="AP102" s="1925">
        <f>'2.54 GW Electrolyser H2 Prod.'!AO773</f>
        <v>7333586133.9862938</v>
      </c>
      <c r="AQ102" s="1925">
        <f>'2.54 GW Electrolyser H2 Prod.'!AP773</f>
        <v>7350635643.319479</v>
      </c>
      <c r="AR102" s="1925">
        <f>'2.54 GW Electrolyser H2 Prod.'!AQ773</f>
        <v>7365693870.4473495</v>
      </c>
      <c r="AS102" s="1925">
        <f>'2.54 GW Electrolyser H2 Prod.'!AR773</f>
        <v>7378975043.5169525</v>
      </c>
      <c r="AT102" s="1925">
        <f>'2.54 GW Electrolyser H2 Prod.'!AS773</f>
        <v>7390670694.9045925</v>
      </c>
      <c r="AU102" s="1925">
        <f>'2.54 GW Electrolyser H2 Prod.'!AT773</f>
        <v>7400952127.284132</v>
      </c>
      <c r="AV102" s="1925">
        <f>'2.54 GW Electrolyser H2 Prod.'!AU773</f>
        <v>7409972595.7520695</v>
      </c>
      <c r="AW102" s="1925">
        <f>'2.54 GW Electrolyser H2 Prod.'!AV773</f>
        <v>7417869241.6242027</v>
      </c>
      <c r="AX102" s="1925">
        <f>'2.54 GW Electrolyser H2 Prod.'!AW773</f>
        <v>7424764808.5540848</v>
      </c>
      <c r="AY102" s="1925">
        <f>'2.54 GW Electrolyser H2 Prod.'!AX773</f>
        <v>7430769167.4346695</v>
      </c>
      <c r="AZ102" s="1925">
        <f>'2.54 GW Electrolyser H2 Prod.'!AY773</f>
        <v>7435980672.9963989</v>
      </c>
      <c r="BA102" s="1925">
        <f>'2.54 GW Electrolyser H2 Prod.'!AZ773</f>
        <v>7440487371.9975109</v>
      </c>
      <c r="BB102" s="1925">
        <f>'2.54 GW Electrolyser H2 Prod.'!BA773</f>
        <v>7444368080.3272057</v>
      </c>
      <c r="BC102" s="1925">
        <f>'2.54 GW Electrolyser H2 Prod.'!BB773</f>
        <v>7447693344.1370659</v>
      </c>
      <c r="BD102" s="1925">
        <f>'2.54 GW Electrolyser H2 Prod.'!BC773</f>
        <v>7450526298.2216797</v>
      </c>
      <c r="BE102" s="1925">
        <f>'2.54 GW Electrolyser H2 Prod.'!BD773</f>
        <v>7452923433.2368984</v>
      </c>
      <c r="BF102" s="1925">
        <f>'2.54 GW Electrolyser H2 Prod.'!BE773</f>
        <v>7454935281.9336891</v>
      </c>
      <c r="BG102" s="1925">
        <f>'2.54 GW Electrolyser H2 Prod.'!BF773</f>
        <v>7456607033.3631954</v>
      </c>
      <c r="BH102" s="1925">
        <f>'2.54 GW Electrolyser H2 Prod.'!BG773</f>
        <v>7457979082.947155</v>
      </c>
      <c r="BI102" s="1925">
        <f>'2.54 GW Electrolyser H2 Prod.'!BH773</f>
        <v>7459087525.3833771</v>
      </c>
      <c r="BJ102" s="1925">
        <f>'2.54 GW Electrolyser H2 Prod.'!BI773</f>
        <v>7459964596.5494652</v>
      </c>
      <c r="BK102" s="1925">
        <f>'2.54 GW Electrolyser H2 Prod.'!BJ773</f>
        <v>7460639069.8625412</v>
      </c>
      <c r="BL102" s="1925">
        <f>'2.54 GW Electrolyser H2 Prod.'!BK773</f>
        <v>7461136611.9347477</v>
      </c>
      <c r="BM102" s="1925">
        <f>'2.54 GW Electrolyser H2 Prod.'!BL773</f>
        <v>7461480101.8216248</v>
      </c>
      <c r="BN102" s="1925">
        <f>'2.54 GW Electrolyser H2 Prod.'!BM773</f>
        <v>7461689917.6833706</v>
      </c>
      <c r="BO102" s="1926">
        <f>'2.54 GW Electrolyser H2 Prod.'!BN773</f>
        <v>7461784194.2585506</v>
      </c>
    </row>
    <row r="103" spans="1:67" ht="16" thickBot="1" x14ac:dyDescent="0.25">
      <c r="A103" s="4306"/>
      <c r="B103" s="4340"/>
      <c r="C103" s="4341"/>
      <c r="D103" s="4324"/>
      <c r="E103" s="1945" t="str">
        <f t="shared" si="14"/>
        <v>High Price Range</v>
      </c>
      <c r="F103" s="1946">
        <f t="shared" si="14"/>
        <v>0.9</v>
      </c>
      <c r="G103" s="1918">
        <f>'2.54 GW Electrolyser H2 Prod.'!F774</f>
        <v>13444815099.328419</v>
      </c>
      <c r="H103" s="1950">
        <f>'2.54 GW Electrolyser H2 Prod.'!G774</f>
        <v>-2865883841.6069441</v>
      </c>
      <c r="I103" s="1950">
        <f>'2.54 GW Electrolyser H2 Prod.'!H774</f>
        <v>-1117062870.4425535</v>
      </c>
      <c r="J103" s="1950">
        <f>'2.54 GW Electrolyser H2 Prod.'!I774</f>
        <v>348053821.37315083</v>
      </c>
      <c r="K103" s="1950">
        <f>'2.54 GW Electrolyser H2 Prod.'!J774</f>
        <v>1610875828.9827433</v>
      </c>
      <c r="L103" s="1950">
        <f>'2.54 GW Electrolyser H2 Prod.'!K774</f>
        <v>2716887918.1752024</v>
      </c>
      <c r="M103" s="1950">
        <f>'2.54 GW Electrolyser H2 Prod.'!L774</f>
        <v>3695627690.2901039</v>
      </c>
      <c r="N103" s="1950">
        <f>'2.54 GW Electrolyser H2 Prod.'!M774</f>
        <v>4568054393.8397255</v>
      </c>
      <c r="O103" s="1950">
        <f>'2.54 GW Electrolyser H2 Prod.'!N774</f>
        <v>5349926339.887373</v>
      </c>
      <c r="P103" s="1950">
        <f>'2.54 GW Electrolyser H2 Prod.'!O774</f>
        <v>6053578707.3274841</v>
      </c>
      <c r="Q103" s="1950">
        <f>'2.54 GW Electrolyser H2 Prod.'!P774</f>
        <v>6688954816.1408348</v>
      </c>
      <c r="R103" s="1950">
        <f>'2.54 GW Electrolyser H2 Prod.'!Q774</f>
        <v>7264249251.6270962</v>
      </c>
      <c r="S103" s="1950">
        <f>'2.54 GW Electrolyser H2 Prod.'!R774</f>
        <v>7786332098.0052242</v>
      </c>
      <c r="T103" s="1950">
        <f>'2.54 GW Electrolyser H2 Prod.'!S774</f>
        <v>8261041625.7254009</v>
      </c>
      <c r="U103" s="1950">
        <f>'2.54 GW Electrolyser H2 Prod.'!T774</f>
        <v>8693393761.5881214</v>
      </c>
      <c r="V103" s="1950">
        <f>'2.54 GW Electrolyser H2 Prod.'!U774</f>
        <v>9087736637.7204113</v>
      </c>
      <c r="W103" s="1950">
        <f>'2.54 GW Electrolyser H2 Prod.'!V774</f>
        <v>9447867580.7416706</v>
      </c>
      <c r="X103" s="1950">
        <f>'2.54 GW Electrolyser H2 Prod.'!W774</f>
        <v>9777123622.7504501</v>
      </c>
      <c r="Y103" s="1950">
        <f>'2.54 GW Electrolyser H2 Prod.'!X774</f>
        <v>10078452850.9589</v>
      </c>
      <c r="Z103" s="1950">
        <f>'2.54 GW Electrolyser H2 Prod.'!Y774</f>
        <v>10354471570.885683</v>
      </c>
      <c r="AA103" s="1950">
        <f>'2.54 GW Electrolyser H2 Prod.'!Z774</f>
        <v>10607510753.763954</v>
      </c>
      <c r="AB103" s="1950">
        <f>'2.54 GW Electrolyser H2 Prod.'!AA774</f>
        <v>10839654245.043606</v>
      </c>
      <c r="AC103" s="1950">
        <f>'2.54 GW Electrolyser H2 Prod.'!AB774</f>
        <v>11052770537.771887</v>
      </c>
      <c r="AD103" s="1950">
        <f>'2.54 GW Electrolyser H2 Prod.'!AC774</f>
        <v>11248539448.494099</v>
      </c>
      <c r="AE103" s="1950">
        <f>'2.54 GW Electrolyser H2 Prod.'!AD774</f>
        <v>11428474703.982622</v>
      </c>
      <c r="AF103" s="1950">
        <f>'2.54 GW Electrolyser H2 Prod.'!AE774</f>
        <v>11593943210.186522</v>
      </c>
      <c r="AG103" s="1950">
        <f>'2.54 GW Electrolyser H2 Prod.'!AF774</f>
        <v>11746181601.542162</v>
      </c>
      <c r="AH103" s="1950">
        <f>'2.54 GW Electrolyser H2 Prod.'!AG774</f>
        <v>11886310540.177521</v>
      </c>
      <c r="AI103" s="1950">
        <f>'2.54 GW Electrolyser H2 Prod.'!AH774</f>
        <v>12015347137.755192</v>
      </c>
      <c r="AJ103" s="1950">
        <f>'2.54 GW Electrolyser H2 Prod.'!AI774</f>
        <v>12134215798.932392</v>
      </c>
      <c r="AK103" s="1950">
        <f>'2.54 GW Electrolyser H2 Prod.'!AJ774</f>
        <v>12243757728.534954</v>
      </c>
      <c r="AL103" s="1950">
        <f>'2.54 GW Electrolyser H2 Prod.'!AK774</f>
        <v>12344739300.205318</v>
      </c>
      <c r="AM103" s="1950">
        <f>'2.54 GW Electrolyser H2 Prod.'!AL774</f>
        <v>12437859449.376938</v>
      </c>
      <c r="AN103" s="1950">
        <f>'2.54 GW Electrolyser H2 Prod.'!AM774</f>
        <v>12523756225.686363</v>
      </c>
      <c r="AO103" s="1950">
        <f>'2.54 GW Electrolyser H2 Prod.'!AN774</f>
        <v>12603012617.696022</v>
      </c>
      <c r="AP103" s="1950">
        <f>'2.54 GW Electrolyser H2 Prod.'!AO774</f>
        <v>12676161744.828228</v>
      </c>
      <c r="AQ103" s="1950">
        <f>'2.54 GW Electrolyser H2 Prod.'!AP774</f>
        <v>12743691496.775494</v>
      </c>
      <c r="AR103" s="1950">
        <f>'2.54 GW Electrolyser H2 Prod.'!AQ774</f>
        <v>12806048688.649078</v>
      </c>
      <c r="AS103" s="1950">
        <f>'2.54 GW Electrolyser H2 Prod.'!AR774</f>
        <v>12863642790.217834</v>
      </c>
      <c r="AT103" s="1950">
        <f>'2.54 GW Electrolyser H2 Prod.'!AS774</f>
        <v>12916849279.356121</v>
      </c>
      <c r="AU103" s="1950">
        <f>'2.54 GW Electrolyser H2 Prod.'!AT774</f>
        <v>12966012662.939529</v>
      </c>
      <c r="AV103" s="1950">
        <f>'2.54 GW Electrolyser H2 Prod.'!AU774</f>
        <v>13011449202.645508</v>
      </c>
      <c r="AW103" s="1950">
        <f>'2.54 GW Electrolyser H2 Prod.'!AV774</f>
        <v>13053449378.232735</v>
      </c>
      <c r="AX103" s="1950">
        <f>'2.54 GW Electrolyser H2 Prod.'!AW774</f>
        <v>13092280116.728111</v>
      </c>
      <c r="AY103" s="1950">
        <f>'2.54 GW Electrolyser H2 Prod.'!AX774</f>
        <v>13128186812.415836</v>
      </c>
      <c r="AZ103" s="1950">
        <f>'2.54 GW Electrolyser H2 Prod.'!AY774</f>
        <v>13161395159.496361</v>
      </c>
      <c r="BA103" s="1950">
        <f>'2.54 GW Electrolyser H2 Prod.'!AZ774</f>
        <v>13192112816.680405</v>
      </c>
      <c r="BB103" s="1950">
        <f>'2.54 GW Electrolyser H2 Prod.'!BA774</f>
        <v>13220530920.736732</v>
      </c>
      <c r="BC103" s="1950">
        <f>'2.54 GW Electrolyser H2 Prod.'!BB774</f>
        <v>13246825464.066303</v>
      </c>
      <c r="BD103" s="1950">
        <f>'2.54 GW Electrolyser H2 Prod.'!BC774</f>
        <v>13271158549.683876</v>
      </c>
      <c r="BE103" s="1950">
        <f>'2.54 GW Electrolyser H2 Prod.'!BD774</f>
        <v>13293679535.51292</v>
      </c>
      <c r="BF103" s="1950">
        <f>'2.54 GW Electrolyser H2 Prod.'!BE774</f>
        <v>13314526078.609524</v>
      </c>
      <c r="BG103" s="1950">
        <f>'2.54 GW Electrolyser H2 Prod.'!BF774</f>
        <v>13333825088.799164</v>
      </c>
      <c r="BH103" s="1950">
        <f>'2.54 GW Electrolyser H2 Prod.'!BG774</f>
        <v>13351693600.214851</v>
      </c>
      <c r="BI103" s="1950">
        <f>'2.54 GW Electrolyser H2 Prod.'!BH774</f>
        <v>13368239568.347279</v>
      </c>
      <c r="BJ103" s="1950">
        <f>'2.54 GW Electrolyser H2 Prod.'!BI774</f>
        <v>13383562599.442005</v>
      </c>
      <c r="BK103" s="1950">
        <f>'2.54 GW Electrolyser H2 Prod.'!BJ774</f>
        <v>13397754618.391148</v>
      </c>
      <c r="BL103" s="1950">
        <f>'2.54 GW Electrolyser H2 Prod.'!BK774</f>
        <v>13410900480.657063</v>
      </c>
      <c r="BM103" s="1950">
        <f>'2.54 GW Electrolyser H2 Prod.'!BL774</f>
        <v>13423078533.222618</v>
      </c>
      <c r="BN103" s="1950">
        <f>'2.54 GW Electrolyser H2 Prod.'!BM774</f>
        <v>13434361129.078789</v>
      </c>
      <c r="BO103" s="1959">
        <f>'2.54 GW Electrolyser H2 Prod.'!BN774</f>
        <v>13444815099.328419</v>
      </c>
    </row>
    <row r="104" spans="1:67" ht="32" x14ac:dyDescent="0.2">
      <c r="D104" s="8"/>
      <c r="E104" s="2353" t="s">
        <v>309</v>
      </c>
      <c r="F104" s="2354" t="s">
        <v>127</v>
      </c>
      <c r="G104" s="2379" t="s">
        <v>1621</v>
      </c>
      <c r="H104" s="4313" t="s">
        <v>1622</v>
      </c>
      <c r="I104" s="4314"/>
      <c r="J104" s="4314"/>
      <c r="K104" s="4314"/>
      <c r="L104" s="4314"/>
      <c r="M104" s="4314"/>
      <c r="N104" s="4314"/>
      <c r="O104" s="4314"/>
      <c r="P104" s="4314"/>
      <c r="Q104" s="4314"/>
      <c r="R104" s="4314"/>
      <c r="S104" s="4314"/>
      <c r="T104" s="4314"/>
      <c r="U104" s="4314"/>
      <c r="V104" s="4314"/>
      <c r="W104" s="4314"/>
      <c r="X104" s="4314"/>
      <c r="Y104" s="4314"/>
      <c r="Z104" s="4314"/>
      <c r="AA104" s="4314"/>
      <c r="AB104" s="4314"/>
      <c r="AC104" s="4314"/>
      <c r="AD104" s="4314"/>
      <c r="AE104" s="4314"/>
      <c r="AF104" s="4314"/>
      <c r="AG104" s="4314"/>
      <c r="AH104" s="4314"/>
      <c r="AI104" s="4314"/>
      <c r="AJ104" s="4314"/>
      <c r="AK104" s="4314"/>
      <c r="AL104" s="4314"/>
      <c r="AM104" s="4314"/>
      <c r="AN104" s="4314"/>
      <c r="AO104" s="4314"/>
      <c r="AP104" s="4314"/>
      <c r="AQ104" s="4314"/>
      <c r="AR104" s="4314"/>
      <c r="AS104" s="4314"/>
      <c r="AT104" s="4314"/>
      <c r="AU104" s="4314"/>
      <c r="AV104" s="4314"/>
      <c r="AW104" s="4314"/>
      <c r="AX104" s="4314"/>
      <c r="AY104" s="4314"/>
      <c r="AZ104" s="4314"/>
      <c r="BA104" s="4314"/>
      <c r="BB104" s="4314"/>
      <c r="BC104" s="4314"/>
      <c r="BD104" s="4314"/>
      <c r="BE104" s="4314"/>
      <c r="BF104" s="4314"/>
      <c r="BG104" s="4314"/>
      <c r="BH104" s="4314"/>
      <c r="BI104" s="4314"/>
      <c r="BJ104" s="4314"/>
      <c r="BK104" s="4314"/>
      <c r="BL104" s="4314"/>
      <c r="BM104" s="4314"/>
      <c r="BN104" s="4314"/>
      <c r="BO104" s="4315"/>
    </row>
    <row r="105" spans="1:67" ht="14.25" customHeight="1" x14ac:dyDescent="0.2">
      <c r="D105" s="2352"/>
      <c r="E105" s="3979" t="s">
        <v>1489</v>
      </c>
      <c r="F105" s="1866" t="s">
        <v>129</v>
      </c>
      <c r="G105" s="2355">
        <f>AVERAGE(G5:G28)</f>
        <v>-838987622.27820456</v>
      </c>
      <c r="H105" s="2194">
        <f t="shared" ref="H105:BO105" si="15">AVERAGE(H5:H28)</f>
        <v>-449823780.55088615</v>
      </c>
      <c r="I105" s="2192">
        <f t="shared" si="15"/>
        <v>-196574859.97554186</v>
      </c>
      <c r="J105" s="2192">
        <f t="shared" si="15"/>
        <v>-36617168.325362228</v>
      </c>
      <c r="K105" s="2192">
        <f t="shared" si="15"/>
        <v>66254172.001881994</v>
      </c>
      <c r="L105" s="2192">
        <f t="shared" si="15"/>
        <v>130687885.60736622</v>
      </c>
      <c r="M105" s="2192">
        <f t="shared" si="15"/>
        <v>167882196.90697443</v>
      </c>
      <c r="N105" s="2192">
        <f t="shared" si="15"/>
        <v>185189958.81648114</v>
      </c>
      <c r="O105" s="2192">
        <f t="shared" si="15"/>
        <v>187725963.26499096</v>
      </c>
      <c r="P105" s="2192">
        <f t="shared" si="15"/>
        <v>179192070.15385115</v>
      </c>
      <c r="Q105" s="2192">
        <f t="shared" si="15"/>
        <v>162344488.11795065</v>
      </c>
      <c r="R105" s="2192">
        <f t="shared" si="15"/>
        <v>139278287.30500409</v>
      </c>
      <c r="S105" s="2192">
        <f t="shared" si="15"/>
        <v>111610541.66814697</v>
      </c>
      <c r="T105" s="2192">
        <f t="shared" si="15"/>
        <v>80603515.678397283</v>
      </c>
      <c r="U105" s="2192">
        <f t="shared" si="15"/>
        <v>47250514.686557256</v>
      </c>
      <c r="V105" s="2192">
        <f t="shared" si="15"/>
        <v>12337481.162105003</v>
      </c>
      <c r="W105" s="2192">
        <f t="shared" si="15"/>
        <v>-23511729.925795674</v>
      </c>
      <c r="X105" s="2192">
        <f t="shared" si="15"/>
        <v>-59801390.251706041</v>
      </c>
      <c r="Y105" s="2192">
        <f t="shared" si="15"/>
        <v>-96137983.349556684</v>
      </c>
      <c r="Z105" s="2192">
        <f t="shared" si="15"/>
        <v>-132210138.56573224</v>
      </c>
      <c r="AA105" s="2192">
        <f t="shared" si="15"/>
        <v>-167772898.29684797</v>
      </c>
      <c r="AB105" s="2192">
        <f t="shared" si="15"/>
        <v>-202635249.62968811</v>
      </c>
      <c r="AC105" s="2192">
        <f t="shared" si="15"/>
        <v>-236650151.37574649</v>
      </c>
      <c r="AD105" s="2192">
        <f t="shared" si="15"/>
        <v>-269706493.39438331</v>
      </c>
      <c r="AE105" s="2192">
        <f t="shared" si="15"/>
        <v>-301722569.32144523</v>
      </c>
      <c r="AF105" s="415">
        <f t="shared" si="15"/>
        <v>-332640746.6684832</v>
      </c>
      <c r="AG105" s="2192">
        <f t="shared" si="15"/>
        <v>-362423092.79990178</v>
      </c>
      <c r="AH105" s="2192">
        <f t="shared" si="15"/>
        <v>-391047770.12316829</v>
      </c>
      <c r="AI105" s="2192">
        <f t="shared" si="15"/>
        <v>-418506054.69898015</v>
      </c>
      <c r="AJ105" s="2192">
        <f t="shared" si="15"/>
        <v>-444799863.32210237</v>
      </c>
      <c r="AK105" s="2192">
        <f t="shared" si="15"/>
        <v>-469939697.66269279</v>
      </c>
      <c r="AL105" s="2192">
        <f t="shared" si="15"/>
        <v>-493942932.20841056</v>
      </c>
      <c r="AM105" s="2192">
        <f t="shared" si="15"/>
        <v>-516832386.87647504</v>
      </c>
      <c r="AN105" s="2192">
        <f t="shared" si="15"/>
        <v>-538635136.25970471</v>
      </c>
      <c r="AO105" s="2192">
        <f t="shared" si="15"/>
        <v>-559381516.25351214</v>
      </c>
      <c r="AP105" s="2192">
        <f t="shared" si="15"/>
        <v>-579104295.81563222</v>
      </c>
      <c r="AQ105" s="2192">
        <f t="shared" si="15"/>
        <v>-597837987.23559725</v>
      </c>
      <c r="AR105" s="2192">
        <f t="shared" si="15"/>
        <v>-615618272.83728707</v>
      </c>
      <c r="AS105" s="2192">
        <f t="shared" si="15"/>
        <v>-632481529.73390889</v>
      </c>
      <c r="AT105" s="2192">
        <f t="shared" si="15"/>
        <v>-648464437.27604282</v>
      </c>
      <c r="AU105" s="2192">
        <f t="shared" si="15"/>
        <v>-663603654.31556308</v>
      </c>
      <c r="AV105" s="2192">
        <f t="shared" si="15"/>
        <v>-677935555.45719779</v>
      </c>
      <c r="AW105" s="2192">
        <f t="shared" si="15"/>
        <v>-691496017.16803491</v>
      </c>
      <c r="AX105" s="2192">
        <f t="shared" si="15"/>
        <v>-704320246.02914441</v>
      </c>
      <c r="AY105" s="2192">
        <f t="shared" si="15"/>
        <v>-716442642.59466136</v>
      </c>
      <c r="AZ105" s="2192">
        <f t="shared" si="15"/>
        <v>-727896695.31386459</v>
      </c>
      <c r="BA105" s="2192">
        <f t="shared" si="15"/>
        <v>-738714899.80451047</v>
      </c>
      <c r="BB105" s="2192">
        <f t="shared" si="15"/>
        <v>-748928699.46799183</v>
      </c>
      <c r="BC105" s="2192">
        <f t="shared" si="15"/>
        <v>-758568444.03080368</v>
      </c>
      <c r="BD105" s="2192">
        <f t="shared" si="15"/>
        <v>-767663363.10027933</v>
      </c>
      <c r="BE105" s="2192">
        <f t="shared" si="15"/>
        <v>-776241552.25029266</v>
      </c>
      <c r="BF105" s="2192">
        <f t="shared" si="15"/>
        <v>-784329969.51679456</v>
      </c>
      <c r="BG105" s="2192">
        <f t="shared" si="15"/>
        <v>-791954440.49361193</v>
      </c>
      <c r="BH105" s="2192">
        <f t="shared" si="15"/>
        <v>-799139670.48425019</v>
      </c>
      <c r="BI105" s="2192">
        <f t="shared" si="15"/>
        <v>-805909262.3924154</v>
      </c>
      <c r="BJ105" s="2192">
        <f t="shared" si="15"/>
        <v>-812285739.22838557</v>
      </c>
      <c r="BK105" s="2192">
        <f t="shared" si="15"/>
        <v>-818290570.27508557</v>
      </c>
      <c r="BL105" s="2192">
        <f t="shared" si="15"/>
        <v>-823944200.10079658</v>
      </c>
      <c r="BM105" s="2192">
        <f t="shared" si="15"/>
        <v>-829266079.72834933</v>
      </c>
      <c r="BN105" s="2192">
        <f t="shared" si="15"/>
        <v>-834274699.37627935</v>
      </c>
      <c r="BO105" s="415">
        <f t="shared" si="15"/>
        <v>-838987622.27820456</v>
      </c>
    </row>
    <row r="106" spans="1:67" ht="14.25" customHeight="1" x14ac:dyDescent="0.2">
      <c r="D106" s="2352"/>
      <c r="E106" s="3980"/>
      <c r="F106" s="28" t="s">
        <v>139</v>
      </c>
      <c r="G106" s="415">
        <f t="shared" ref="G106:AL106" si="16">AVERAGE(G29:G52)</f>
        <v>-2494220822.2782049</v>
      </c>
      <c r="H106" s="837">
        <f t="shared" si="16"/>
        <v>-2105056980.5508862</v>
      </c>
      <c r="I106" s="837">
        <f t="shared" si="16"/>
        <v>-1851808059.9755414</v>
      </c>
      <c r="J106" s="837">
        <f t="shared" si="16"/>
        <v>-1691850368.3253622</v>
      </c>
      <c r="K106" s="837">
        <f t="shared" si="16"/>
        <v>-1588979027.9981182</v>
      </c>
      <c r="L106" s="837">
        <f t="shared" si="16"/>
        <v>-1524545314.3926334</v>
      </c>
      <c r="M106" s="837">
        <f t="shared" si="16"/>
        <v>-1487351003.0930252</v>
      </c>
      <c r="N106" s="837">
        <f t="shared" si="16"/>
        <v>-1470043241.1835184</v>
      </c>
      <c r="O106" s="837">
        <f t="shared" si="16"/>
        <v>-1467507236.735009</v>
      </c>
      <c r="P106" s="837">
        <f t="shared" si="16"/>
        <v>-1476041129.8461485</v>
      </c>
      <c r="Q106" s="1735">
        <f t="shared" si="16"/>
        <v>-1492888711.8820488</v>
      </c>
      <c r="R106" s="837">
        <f t="shared" si="16"/>
        <v>-1515954912.6949956</v>
      </c>
      <c r="S106" s="837">
        <f t="shared" si="16"/>
        <v>-1543622658.3318529</v>
      </c>
      <c r="T106" s="837">
        <f t="shared" si="16"/>
        <v>-1574629684.3216031</v>
      </c>
      <c r="U106" s="837">
        <f t="shared" si="16"/>
        <v>-1607982685.3134425</v>
      </c>
      <c r="V106" s="837">
        <f t="shared" si="16"/>
        <v>-1642895718.8378947</v>
      </c>
      <c r="W106" s="837">
        <f t="shared" si="16"/>
        <v>-1678744929.9257958</v>
      </c>
      <c r="X106" s="837">
        <f t="shared" si="16"/>
        <v>-1715034590.2517059</v>
      </c>
      <c r="Y106" s="837">
        <f t="shared" si="16"/>
        <v>-1751371183.3495569</v>
      </c>
      <c r="Z106" s="837">
        <f t="shared" si="16"/>
        <v>-1787443338.5657327</v>
      </c>
      <c r="AA106" s="837">
        <f t="shared" si="16"/>
        <v>-1823006098.2968481</v>
      </c>
      <c r="AB106" s="837">
        <f t="shared" si="16"/>
        <v>-1857868449.6296883</v>
      </c>
      <c r="AC106" s="837">
        <f t="shared" si="16"/>
        <v>-1891883351.3757477</v>
      </c>
      <c r="AD106" s="837">
        <f t="shared" si="16"/>
        <v>-1924939693.3943825</v>
      </c>
      <c r="AE106" s="837">
        <f t="shared" si="16"/>
        <v>-1956955769.3214455</v>
      </c>
      <c r="AF106" s="837">
        <f t="shared" si="16"/>
        <v>-1987873946.6684835</v>
      </c>
      <c r="AG106" s="837">
        <f t="shared" si="16"/>
        <v>-2017656292.799902</v>
      </c>
      <c r="AH106" s="837">
        <f t="shared" si="16"/>
        <v>-2046280970.1231682</v>
      </c>
      <c r="AI106" s="837">
        <f t="shared" si="16"/>
        <v>-2073739254.6989796</v>
      </c>
      <c r="AJ106" s="837">
        <f t="shared" si="16"/>
        <v>-2100033063.3221025</v>
      </c>
      <c r="AK106" s="837">
        <f t="shared" si="16"/>
        <v>-2125172897.6626928</v>
      </c>
      <c r="AL106" s="837">
        <f t="shared" si="16"/>
        <v>-2149176132.2084103</v>
      </c>
      <c r="AM106" s="837">
        <f t="shared" ref="AM106:BO106" si="17">AVERAGE(AM29:AM52)</f>
        <v>-2172065586.8764749</v>
      </c>
      <c r="AN106" s="837">
        <f t="shared" si="17"/>
        <v>-2193868336.2597046</v>
      </c>
      <c r="AO106" s="837">
        <f t="shared" si="17"/>
        <v>-2214614716.2535119</v>
      </c>
      <c r="AP106" s="837">
        <f t="shared" si="17"/>
        <v>-2234337495.8156323</v>
      </c>
      <c r="AQ106" s="837">
        <f t="shared" si="17"/>
        <v>-2253071187.2355976</v>
      </c>
      <c r="AR106" s="837">
        <f t="shared" si="17"/>
        <v>-2270851472.837286</v>
      </c>
      <c r="AS106" s="837">
        <f t="shared" si="17"/>
        <v>-2287714729.7339087</v>
      </c>
      <c r="AT106" s="837">
        <f t="shared" si="17"/>
        <v>-2303697637.2760429</v>
      </c>
      <c r="AU106" s="837">
        <f t="shared" si="17"/>
        <v>-2318836854.3155627</v>
      </c>
      <c r="AV106" s="837">
        <f t="shared" si="17"/>
        <v>-2333168755.4571981</v>
      </c>
      <c r="AW106" s="837">
        <f t="shared" si="17"/>
        <v>-2346729217.168035</v>
      </c>
      <c r="AX106" s="837">
        <f t="shared" si="17"/>
        <v>-2359553446.0291438</v>
      </c>
      <c r="AY106" s="837">
        <f t="shared" si="17"/>
        <v>-2371675842.5946612</v>
      </c>
      <c r="AZ106" s="837">
        <f t="shared" si="17"/>
        <v>-2383129895.3138642</v>
      </c>
      <c r="BA106" s="837">
        <f t="shared" si="17"/>
        <v>-2393948099.8045096</v>
      </c>
      <c r="BB106" s="837">
        <f t="shared" si="17"/>
        <v>-2404161899.4679918</v>
      </c>
      <c r="BC106" s="837">
        <f t="shared" si="17"/>
        <v>-2413801644.0308046</v>
      </c>
      <c r="BD106" s="837">
        <f t="shared" si="17"/>
        <v>-2422896563.1002789</v>
      </c>
      <c r="BE106" s="837">
        <f t="shared" si="17"/>
        <v>-2431474752.2502923</v>
      </c>
      <c r="BF106" s="837">
        <f t="shared" si="17"/>
        <v>-2439563169.5167947</v>
      </c>
      <c r="BG106" s="837">
        <f t="shared" si="17"/>
        <v>-2447187640.4936109</v>
      </c>
      <c r="BH106" s="837">
        <f t="shared" si="17"/>
        <v>-2454372870.4842505</v>
      </c>
      <c r="BI106" s="837">
        <f t="shared" si="17"/>
        <v>-2461142462.3924155</v>
      </c>
      <c r="BJ106" s="837">
        <f t="shared" si="17"/>
        <v>-2467518939.2283854</v>
      </c>
      <c r="BK106" s="837">
        <f t="shared" si="17"/>
        <v>-2473523770.2750854</v>
      </c>
      <c r="BL106" s="837">
        <f t="shared" si="17"/>
        <v>-2479177400.1007962</v>
      </c>
      <c r="BM106" s="837">
        <f t="shared" si="17"/>
        <v>-2484499279.7283502</v>
      </c>
      <c r="BN106" s="837">
        <f t="shared" si="17"/>
        <v>-2489507899.3762784</v>
      </c>
      <c r="BO106" s="1013">
        <f t="shared" si="17"/>
        <v>-2494220822.2782049</v>
      </c>
    </row>
    <row r="107" spans="1:67" ht="14.25" customHeight="1" x14ac:dyDescent="0.2">
      <c r="D107" s="2352"/>
      <c r="E107" s="4348" t="s">
        <v>1609</v>
      </c>
      <c r="F107" s="427" t="str">
        <f>F105</f>
        <v>Low</v>
      </c>
      <c r="G107" s="1043">
        <f>AVERAGE(G59:G79)</f>
        <v>-109014649.34158543</v>
      </c>
      <c r="H107" s="300">
        <f>AVERAGE(H59:H79)</f>
        <v>-697821748.74485993</v>
      </c>
      <c r="I107" s="300">
        <f t="shared" ref="I107:BO107" si="18">AVERAGE(I59:I79)</f>
        <v>-39384390.468636408</v>
      </c>
      <c r="J107" s="300">
        <f t="shared" si="18"/>
        <v>405768431.11615247</v>
      </c>
      <c r="K107" s="300">
        <f t="shared" si="18"/>
        <v>718375300.39351654</v>
      </c>
      <c r="L107" s="300">
        <f t="shared" si="18"/>
        <v>940196251.34924281</v>
      </c>
      <c r="M107" s="300">
        <f t="shared" si="18"/>
        <v>1096435868.9331632</v>
      </c>
      <c r="N107" s="300">
        <f t="shared" si="18"/>
        <v>1203743602.1795673</v>
      </c>
      <c r="O107" s="300">
        <f t="shared" si="18"/>
        <v>1273781423.3604813</v>
      </c>
      <c r="P107" s="300">
        <f t="shared" si="18"/>
        <v>1315055965.8389378</v>
      </c>
      <c r="Q107" s="300">
        <f t="shared" si="18"/>
        <v>1333956613.0161946</v>
      </c>
      <c r="R107" s="300">
        <f t="shared" si="18"/>
        <v>1335387993.8858261</v>
      </c>
      <c r="S107" s="300">
        <f t="shared" si="18"/>
        <v>1323177487.0185611</v>
      </c>
      <c r="T107" s="300">
        <f t="shared" si="18"/>
        <v>1300349625.2997048</v>
      </c>
      <c r="U107" s="300">
        <f t="shared" si="18"/>
        <v>1269317591.5378551</v>
      </c>
      <c r="V107" s="300">
        <f t="shared" si="18"/>
        <v>1232020835.0499575</v>
      </c>
      <c r="W107" s="300">
        <f t="shared" si="18"/>
        <v>1190026415.0525012</v>
      </c>
      <c r="X107" s="300">
        <f t="shared" si="18"/>
        <v>1144605182.4395692</v>
      </c>
      <c r="Y107" s="300">
        <f t="shared" si="18"/>
        <v>1096790055.4368341</v>
      </c>
      <c r="Z107" s="300">
        <f t="shared" si="18"/>
        <v>1047421267.8912939</v>
      </c>
      <c r="AA107" s="300">
        <f t="shared" si="18"/>
        <v>997181955.83757651</v>
      </c>
      <c r="AB107" s="300">
        <f t="shared" si="18"/>
        <v>946626456.96263826</v>
      </c>
      <c r="AC107" s="300">
        <f t="shared" si="18"/>
        <v>896203032.05774903</v>
      </c>
      <c r="AD107" s="300">
        <f t="shared" si="18"/>
        <v>846272260.52506077</v>
      </c>
      <c r="AE107" s="300">
        <f t="shared" si="18"/>
        <v>797122041.84307265</v>
      </c>
      <c r="AF107" s="300">
        <f t="shared" si="18"/>
        <v>748979906.54133117</v>
      </c>
      <c r="AG107" s="300">
        <f t="shared" si="18"/>
        <v>702023174.69397247</v>
      </c>
      <c r="AH107" s="300">
        <f t="shared" si="18"/>
        <v>656387378.15137589</v>
      </c>
      <c r="AI107" s="300">
        <f t="shared" si="18"/>
        <v>612173271.91237545</v>
      </c>
      <c r="AJ107" s="300">
        <f t="shared" si="18"/>
        <v>569452691.48040068</v>
      </c>
      <c r="AK107" s="300">
        <f t="shared" si="18"/>
        <v>528273460.70304471</v>
      </c>
      <c r="AL107" s="300">
        <f t="shared" si="18"/>
        <v>488663514.21400654</v>
      </c>
      <c r="AM107" s="300">
        <f t="shared" si="18"/>
        <v>450634367.14578038</v>
      </c>
      <c r="AN107" s="300">
        <f t="shared" si="18"/>
        <v>414184040.06910723</v>
      </c>
      <c r="AO107" s="300">
        <f t="shared" si="18"/>
        <v>379299527.53853625</v>
      </c>
      <c r="AP107" s="300">
        <f t="shared" si="18"/>
        <v>345958882.99789119</v>
      </c>
      <c r="AQ107" s="300">
        <f t="shared" si="18"/>
        <v>314132980.2400912</v>
      </c>
      <c r="AR107" s="300">
        <f t="shared" si="18"/>
        <v>283787001.45545721</v>
      </c>
      <c r="AS107" s="300">
        <f t="shared" si="18"/>
        <v>254881693.63356644</v>
      </c>
      <c r="AT107" s="300">
        <f t="shared" si="18"/>
        <v>227374428.31625438</v>
      </c>
      <c r="AU107" s="300">
        <f t="shared" si="18"/>
        <v>201220094.13207954</v>
      </c>
      <c r="AV107" s="300">
        <f t="shared" si="18"/>
        <v>176371846.94059771</v>
      </c>
      <c r="AW107" s="300">
        <f t="shared" si="18"/>
        <v>152781738.59365934</v>
      </c>
      <c r="AX107" s="300">
        <f t="shared" si="18"/>
        <v>130401242.1351054</v>
      </c>
      <c r="AY107" s="300">
        <f t="shared" si="18"/>
        <v>109181688.59369369</v>
      </c>
      <c r="AZ107" s="300">
        <f t="shared" si="18"/>
        <v>89074628.28435199</v>
      </c>
      <c r="BA107" s="300">
        <f t="shared" si="18"/>
        <v>70032127.645242602</v>
      </c>
      <c r="BB107" s="300">
        <f t="shared" si="18"/>
        <v>52007011.042511895</v>
      </c>
      <c r="BC107" s="300">
        <f t="shared" si="18"/>
        <v>34953055.621860139</v>
      </c>
      <c r="BD107" s="300">
        <f t="shared" si="18"/>
        <v>18825146.136366617</v>
      </c>
      <c r="BE107" s="300">
        <f t="shared" si="18"/>
        <v>3579395.7003491721</v>
      </c>
      <c r="BF107" s="300">
        <f t="shared" si="18"/>
        <v>-10826762.417445773</v>
      </c>
      <c r="BG107" s="300">
        <f t="shared" si="18"/>
        <v>-24434507.563825425</v>
      </c>
      <c r="BH107" s="300">
        <f t="shared" si="18"/>
        <v>-37283585.250392824</v>
      </c>
      <c r="BI107" s="300">
        <f t="shared" si="18"/>
        <v>-49412278.225075945</v>
      </c>
      <c r="BJ107" s="300">
        <f t="shared" si="18"/>
        <v>-60857392.262116298</v>
      </c>
      <c r="BK107" s="300">
        <f t="shared" si="18"/>
        <v>-71654254.256998509</v>
      </c>
      <c r="BL107" s="300">
        <f t="shared" si="18"/>
        <v>-81836720.549303323</v>
      </c>
      <c r="BM107" s="300">
        <f t="shared" si="18"/>
        <v>-91437193.687009081</v>
      </c>
      <c r="BN107" s="300">
        <f t="shared" si="18"/>
        <v>-100486646.09674917</v>
      </c>
      <c r="BO107" s="1013">
        <f t="shared" si="18"/>
        <v>-109014649.34158543</v>
      </c>
    </row>
    <row r="108" spans="1:67" ht="14.25" customHeight="1" x14ac:dyDescent="0.2">
      <c r="D108" s="2352"/>
      <c r="E108" s="3980"/>
      <c r="F108" s="28" t="str">
        <f>F106</f>
        <v>High</v>
      </c>
      <c r="G108" s="415">
        <f>AVERAGE(G83:G103)</f>
        <v>-3063448533.9826231</v>
      </c>
      <c r="H108" s="1735">
        <f>AVERAGE(H83:H103)</f>
        <v>-3986033973.8616476</v>
      </c>
      <c r="I108" s="1735">
        <f t="shared" ref="I108:BO108" si="19">AVERAGE(I83:I103)</f>
        <v>-3305404640.5590525</v>
      </c>
      <c r="J108" s="1735">
        <f t="shared" si="19"/>
        <v>-2839507778.0073786</v>
      </c>
      <c r="K108" s="1735">
        <f t="shared" si="19"/>
        <v>-2507510330.1481466</v>
      </c>
      <c r="L108" s="1735">
        <f t="shared" si="19"/>
        <v>-2267563955.2048817</v>
      </c>
      <c r="M108" s="1735">
        <f t="shared" si="19"/>
        <v>-2094381522.1530805</v>
      </c>
      <c r="N108" s="1735">
        <f t="shared" si="19"/>
        <v>-1971236421.6717906</v>
      </c>
      <c r="O108" s="1735">
        <f t="shared" si="19"/>
        <v>-1886394555.5900676</v>
      </c>
      <c r="P108" s="1735">
        <f t="shared" si="19"/>
        <v>-1831281870.5608449</v>
      </c>
      <c r="Q108" s="1735">
        <f t="shared" si="19"/>
        <v>-1799445962.0723469</v>
      </c>
      <c r="R108" s="1735">
        <f t="shared" si="19"/>
        <v>-1785923291.8857949</v>
      </c>
      <c r="S108" s="1735">
        <f t="shared" si="19"/>
        <v>-1786831415.768465</v>
      </c>
      <c r="T108" s="1735">
        <f t="shared" si="19"/>
        <v>-1799094327.9784458</v>
      </c>
      <c r="U108" s="1735">
        <f t="shared" si="19"/>
        <v>-1820250731.2403183</v>
      </c>
      <c r="V108" s="1735">
        <f t="shared" si="19"/>
        <v>-1848316201.0391359</v>
      </c>
      <c r="W108" s="1735">
        <f t="shared" si="19"/>
        <v>-1881681637.4049981</v>
      </c>
      <c r="X108" s="1735">
        <f t="shared" si="19"/>
        <v>-1919036891.6746936</v>
      </c>
      <c r="Y108" s="1735">
        <f t="shared" si="19"/>
        <v>-1959312311.8693931</v>
      </c>
      <c r="Z108" s="1735">
        <f t="shared" si="19"/>
        <v>-2001633327.1135352</v>
      </c>
      <c r="AA108" s="1735">
        <f t="shared" si="19"/>
        <v>-2045284704.6922123</v>
      </c>
      <c r="AB108" s="1735">
        <f t="shared" si="19"/>
        <v>-2089682104.4130657</v>
      </c>
      <c r="AC108" s="1735">
        <f t="shared" si="19"/>
        <v>-2134349220.5181003</v>
      </c>
      <c r="AD108" s="1735">
        <f t="shared" si="19"/>
        <v>-2178899258.4558601</v>
      </c>
      <c r="AE108" s="1735">
        <f t="shared" si="19"/>
        <v>-2223019814.027987</v>
      </c>
      <c r="AF108" s="1735">
        <f t="shared" si="19"/>
        <v>-2266460450.8161168</v>
      </c>
      <c r="AG108" s="1735">
        <f t="shared" si="19"/>
        <v>-2309022437.3712616</v>
      </c>
      <c r="AH108" s="1735">
        <f t="shared" si="19"/>
        <v>-2350550227.4713326</v>
      </c>
      <c r="AI108" s="1735">
        <f t="shared" si="19"/>
        <v>-2390924357.6002879</v>
      </c>
      <c r="AJ108" s="1735">
        <f t="shared" si="19"/>
        <v>-2430055504.3904195</v>
      </c>
      <c r="AK108" s="1735">
        <f t="shared" si="19"/>
        <v>-2467879497.1402521</v>
      </c>
      <c r="AL108" s="1735">
        <f t="shared" si="19"/>
        <v>-2504353120.9264274</v>
      </c>
      <c r="AM108" s="1735">
        <f t="shared" si="19"/>
        <v>-2539450577.3021283</v>
      </c>
      <c r="AN108" s="1735">
        <f t="shared" si="19"/>
        <v>-2573160494.3091397</v>
      </c>
      <c r="AO108" s="1735">
        <f t="shared" si="19"/>
        <v>-2605483397.1279306</v>
      </c>
      <c r="AP108" s="1735">
        <f t="shared" si="19"/>
        <v>-2636429566.335073</v>
      </c>
      <c r="AQ108" s="1735">
        <f t="shared" si="19"/>
        <v>-2666017223.3146887</v>
      </c>
      <c r="AR108" s="1735">
        <f t="shared" si="19"/>
        <v>-2694270992.5478325</v>
      </c>
      <c r="AS108" s="1735">
        <f t="shared" si="19"/>
        <v>-2721220598.7885947</v>
      </c>
      <c r="AT108" s="1735">
        <f t="shared" si="19"/>
        <v>-2746899763.917902</v>
      </c>
      <c r="AU108" s="1735">
        <f t="shared" si="19"/>
        <v>-2771345273.8470707</v>
      </c>
      <c r="AV108" s="1735">
        <f t="shared" si="19"/>
        <v>-2794596190.458066</v>
      </c>
      <c r="AW108" s="1735">
        <f t="shared" si="19"/>
        <v>-2816693187.400547</v>
      </c>
      <c r="AX108" s="1735">
        <f t="shared" si="19"/>
        <v>-2837677991.7629557</v>
      </c>
      <c r="AY108" s="1735">
        <f t="shared" si="19"/>
        <v>-2857592916.3118968</v>
      </c>
      <c r="AZ108" s="1735">
        <f t="shared" si="19"/>
        <v>-2876480469.2437172</v>
      </c>
      <c r="BA108" s="1735">
        <f t="shared" si="19"/>
        <v>-2894383030.2889585</v>
      </c>
      <c r="BB108" s="1735">
        <f t="shared" si="19"/>
        <v>-2911342583.6145639</v>
      </c>
      <c r="BC108" s="1735">
        <f t="shared" si="19"/>
        <v>-2927400499.3295469</v>
      </c>
      <c r="BD108" s="1735">
        <f t="shared" si="19"/>
        <v>-2942597356.5569849</v>
      </c>
      <c r="BE108" s="1735">
        <f t="shared" si="19"/>
        <v>-2956972802.0219259</v>
      </c>
      <c r="BF108" s="1735">
        <f t="shared" si="19"/>
        <v>-2970565438.9478388</v>
      </c>
      <c r="BG108" s="1735">
        <f t="shared" si="19"/>
        <v>-2983412741.7761393</v>
      </c>
      <c r="BH108" s="1735">
        <f t="shared" si="19"/>
        <v>-2995550992.8427005</v>
      </c>
      <c r="BI108" s="1735">
        <f t="shared" si="19"/>
        <v>-3007015237.6775427</v>
      </c>
      <c r="BJ108" s="1735">
        <f t="shared" si="19"/>
        <v>-3017839256.0519891</v>
      </c>
      <c r="BK108" s="1735">
        <f t="shared" si="19"/>
        <v>-3028055546.292716</v>
      </c>
      <c r="BL108" s="1735">
        <f t="shared" si="19"/>
        <v>-3037695320.7228475</v>
      </c>
      <c r="BM108" s="1735">
        <f t="shared" si="19"/>
        <v>-3046788510.384974</v>
      </c>
      <c r="BN108" s="1735">
        <f t="shared" si="19"/>
        <v>-3055363777.455792</v>
      </c>
      <c r="BO108" s="1016">
        <f t="shared" si="19"/>
        <v>-3063448533.9826231</v>
      </c>
    </row>
    <row r="109" spans="1:67" x14ac:dyDescent="0.2">
      <c r="A109" s="2369" t="s">
        <v>1623</v>
      </c>
    </row>
    <row r="110" spans="1:67" x14ac:dyDescent="0.2">
      <c r="A110" t="s">
        <v>1624</v>
      </c>
    </row>
    <row r="111" spans="1:67" x14ac:dyDescent="0.2">
      <c r="A111" t="s">
        <v>1625</v>
      </c>
    </row>
    <row r="112" spans="1:67" x14ac:dyDescent="0.2">
      <c r="A112" t="s">
        <v>1626</v>
      </c>
    </row>
    <row r="113" spans="1:22" x14ac:dyDescent="0.2">
      <c r="A113" t="s">
        <v>1627</v>
      </c>
    </row>
    <row r="114" spans="1:22" x14ac:dyDescent="0.2">
      <c r="A114" t="s">
        <v>1628</v>
      </c>
    </row>
    <row r="115" spans="1:22" x14ac:dyDescent="0.2">
      <c r="A115" t="s">
        <v>1629</v>
      </c>
    </row>
    <row r="116" spans="1:22" ht="16" thickBot="1" x14ac:dyDescent="0.25">
      <c r="A116" s="289"/>
      <c r="B116" s="289"/>
      <c r="C116" s="289"/>
      <c r="D116" s="289"/>
      <c r="E116" s="289"/>
      <c r="F116" s="289"/>
      <c r="G116" s="1087"/>
      <c r="H116" s="289"/>
      <c r="I116" s="289"/>
      <c r="J116" s="289"/>
      <c r="K116" s="289"/>
      <c r="L116" s="289"/>
      <c r="M116" s="289"/>
      <c r="N116" s="289"/>
      <c r="O116" s="289"/>
      <c r="P116" s="289"/>
      <c r="Q116" s="289"/>
      <c r="R116" s="289"/>
      <c r="S116" s="289"/>
      <c r="T116" s="289"/>
      <c r="U116" s="289"/>
      <c r="V116" s="289"/>
    </row>
    <row r="117" spans="1:22" ht="15" customHeight="1" x14ac:dyDescent="0.2">
      <c r="A117" s="4307" t="s">
        <v>1630</v>
      </c>
      <c r="B117" s="4308"/>
      <c r="C117" s="4308"/>
      <c r="D117" s="4308"/>
      <c r="E117" s="4308"/>
      <c r="F117" s="4308"/>
      <c r="G117" s="4308"/>
      <c r="H117" s="4308"/>
      <c r="I117" s="4309"/>
      <c r="J117" s="4307" t="s">
        <v>1631</v>
      </c>
      <c r="K117" s="4308"/>
      <c r="L117" s="4308"/>
      <c r="M117" s="4308"/>
      <c r="N117" s="4308"/>
      <c r="O117" s="4308"/>
      <c r="P117" s="4308"/>
      <c r="Q117" s="4308"/>
      <c r="R117" s="4308"/>
      <c r="S117" s="384"/>
      <c r="T117" s="384"/>
      <c r="U117" s="384"/>
      <c r="V117" s="2850"/>
    </row>
    <row r="118" spans="1:22" ht="15" customHeight="1" thickBot="1" x14ac:dyDescent="0.25">
      <c r="A118" s="4310"/>
      <c r="B118" s="4311"/>
      <c r="C118" s="4311"/>
      <c r="D118" s="4311"/>
      <c r="E118" s="4311"/>
      <c r="F118" s="4311"/>
      <c r="G118" s="4311"/>
      <c r="H118" s="4311"/>
      <c r="I118" s="4312"/>
      <c r="J118" s="4310"/>
      <c r="K118" s="4311"/>
      <c r="L118" s="4311"/>
      <c r="M118" s="4311"/>
      <c r="N118" s="4311"/>
      <c r="O118" s="4311"/>
      <c r="P118" s="4311"/>
      <c r="Q118" s="4311"/>
      <c r="R118" s="4311"/>
      <c r="S118" s="384"/>
      <c r="T118" s="384"/>
      <c r="U118" s="384"/>
      <c r="V118" s="2851"/>
    </row>
    <row r="119" spans="1:22" x14ac:dyDescent="0.2">
      <c r="A119" s="147"/>
      <c r="G119"/>
      <c r="I119" s="286"/>
      <c r="R119" s="283"/>
      <c r="S119" s="283"/>
      <c r="T119" s="283"/>
      <c r="U119" s="283"/>
      <c r="V119" s="284"/>
    </row>
    <row r="120" spans="1:22" x14ac:dyDescent="0.2">
      <c r="A120" s="147"/>
      <c r="B120" s="2849" t="s">
        <v>1614</v>
      </c>
      <c r="C120" s="2763"/>
      <c r="D120" s="2763"/>
      <c r="G120"/>
      <c r="I120" s="286"/>
      <c r="K120" s="2849" t="s">
        <v>1614</v>
      </c>
      <c r="L120" s="2763"/>
      <c r="V120" s="286"/>
    </row>
    <row r="121" spans="1:22" x14ac:dyDescent="0.2">
      <c r="A121" s="147"/>
      <c r="G121"/>
      <c r="I121" s="286"/>
      <c r="V121" s="286"/>
    </row>
    <row r="122" spans="1:22" x14ac:dyDescent="0.2">
      <c r="A122" s="147"/>
      <c r="G122"/>
      <c r="I122" s="286"/>
      <c r="V122" s="286"/>
    </row>
    <row r="123" spans="1:22" x14ac:dyDescent="0.2">
      <c r="A123" s="147"/>
      <c r="G123"/>
      <c r="I123" s="286"/>
      <c r="V123" s="286"/>
    </row>
    <row r="124" spans="1:22" x14ac:dyDescent="0.2">
      <c r="A124" s="147"/>
      <c r="G124"/>
      <c r="I124" s="286"/>
      <c r="V124" s="286"/>
    </row>
    <row r="125" spans="1:22" x14ac:dyDescent="0.2">
      <c r="A125" s="147"/>
      <c r="G125"/>
      <c r="I125" s="286"/>
      <c r="V125" s="286"/>
    </row>
    <row r="126" spans="1:22" x14ac:dyDescent="0.2">
      <c r="A126" s="147"/>
      <c r="G126"/>
      <c r="I126" s="286"/>
      <c r="V126" s="286"/>
    </row>
    <row r="127" spans="1:22" x14ac:dyDescent="0.2">
      <c r="A127" s="147"/>
      <c r="G127"/>
      <c r="I127" s="286"/>
      <c r="V127" s="286"/>
    </row>
    <row r="128" spans="1:22" ht="14.25" customHeight="1" x14ac:dyDescent="0.2">
      <c r="A128" s="147"/>
      <c r="G128"/>
      <c r="I128" s="286"/>
      <c r="V128" s="286"/>
    </row>
    <row r="129" spans="1:22" ht="14.25" customHeight="1" x14ac:dyDescent="0.2">
      <c r="A129" s="147"/>
      <c r="G129"/>
      <c r="I129" s="286"/>
      <c r="V129" s="286"/>
    </row>
    <row r="130" spans="1:22" ht="14.25" customHeight="1" x14ac:dyDescent="0.2">
      <c r="A130" s="147"/>
      <c r="G130"/>
      <c r="I130" s="286"/>
      <c r="V130" s="286"/>
    </row>
    <row r="131" spans="1:22" ht="14.25" customHeight="1" x14ac:dyDescent="0.2">
      <c r="A131" s="147"/>
      <c r="G131"/>
      <c r="I131" s="286"/>
      <c r="V131" s="286"/>
    </row>
    <row r="132" spans="1:22" ht="14.25" customHeight="1" x14ac:dyDescent="0.2">
      <c r="A132" s="147"/>
      <c r="G132"/>
      <c r="I132" s="286"/>
      <c r="V132" s="286"/>
    </row>
    <row r="133" spans="1:22" ht="14.25" customHeight="1" x14ac:dyDescent="0.2">
      <c r="A133" s="147"/>
      <c r="G133"/>
      <c r="I133" s="286"/>
      <c r="V133" s="286"/>
    </row>
    <row r="134" spans="1:22" ht="14.25" customHeight="1" x14ac:dyDescent="0.2">
      <c r="A134" s="147"/>
      <c r="G134"/>
      <c r="I134" s="286"/>
      <c r="V134" s="286"/>
    </row>
    <row r="135" spans="1:22" x14ac:dyDescent="0.2">
      <c r="A135" s="147"/>
      <c r="G135"/>
      <c r="I135" s="286"/>
      <c r="V135" s="286"/>
    </row>
    <row r="136" spans="1:22" x14ac:dyDescent="0.2">
      <c r="A136" s="147"/>
      <c r="G136"/>
      <c r="I136" s="286"/>
      <c r="V136" s="286"/>
    </row>
    <row r="137" spans="1:22" x14ac:dyDescent="0.2">
      <c r="A137" s="147"/>
      <c r="G137"/>
      <c r="I137" s="286"/>
      <c r="V137" s="286"/>
    </row>
    <row r="138" spans="1:22" x14ac:dyDescent="0.2">
      <c r="A138" s="147"/>
      <c r="G138"/>
      <c r="I138" s="286"/>
      <c r="V138" s="286"/>
    </row>
    <row r="139" spans="1:22" x14ac:dyDescent="0.2">
      <c r="A139" s="147"/>
      <c r="G139"/>
      <c r="I139" s="286"/>
      <c r="V139" s="286"/>
    </row>
    <row r="140" spans="1:22" x14ac:dyDescent="0.2">
      <c r="A140" s="147"/>
      <c r="G140"/>
      <c r="I140" s="286"/>
      <c r="V140" s="286"/>
    </row>
    <row r="141" spans="1:22" x14ac:dyDescent="0.2">
      <c r="A141" s="147"/>
      <c r="G141"/>
      <c r="I141" s="286"/>
      <c r="V141" s="286"/>
    </row>
    <row r="142" spans="1:22" x14ac:dyDescent="0.2">
      <c r="A142" s="147"/>
      <c r="G142"/>
      <c r="I142" s="286"/>
      <c r="V142" s="286"/>
    </row>
    <row r="143" spans="1:22" x14ac:dyDescent="0.2">
      <c r="A143" s="147"/>
      <c r="G143"/>
      <c r="I143" s="286"/>
      <c r="V143" s="286"/>
    </row>
    <row r="144" spans="1:22" x14ac:dyDescent="0.2">
      <c r="A144" s="147"/>
      <c r="G144"/>
      <c r="I144" s="286"/>
      <c r="V144" s="286"/>
    </row>
    <row r="145" spans="1:22" x14ac:dyDescent="0.2">
      <c r="A145" s="147"/>
      <c r="G145"/>
      <c r="I145" s="286"/>
      <c r="V145" s="286"/>
    </row>
    <row r="146" spans="1:22" x14ac:dyDescent="0.2">
      <c r="A146" s="147"/>
      <c r="G146"/>
      <c r="I146" s="286"/>
      <c r="V146" s="286"/>
    </row>
    <row r="147" spans="1:22" x14ac:dyDescent="0.2">
      <c r="A147" s="147"/>
      <c r="G147"/>
      <c r="I147" s="286"/>
      <c r="V147" s="286"/>
    </row>
    <row r="148" spans="1:22" x14ac:dyDescent="0.2">
      <c r="A148" s="147"/>
      <c r="G148"/>
      <c r="I148" s="286"/>
      <c r="V148" s="286"/>
    </row>
    <row r="149" spans="1:22" x14ac:dyDescent="0.2">
      <c r="A149" s="147"/>
      <c r="B149" s="2849" t="s">
        <v>1615</v>
      </c>
      <c r="C149" s="2763"/>
      <c r="D149" s="2763"/>
      <c r="G149"/>
      <c r="I149" s="286"/>
      <c r="K149" s="2849" t="s">
        <v>1615</v>
      </c>
      <c r="L149" s="2763"/>
      <c r="V149" s="286"/>
    </row>
    <row r="150" spans="1:22" x14ac:dyDescent="0.2">
      <c r="A150" s="147"/>
      <c r="G150"/>
      <c r="I150" s="286"/>
      <c r="V150" s="286"/>
    </row>
    <row r="151" spans="1:22" x14ac:dyDescent="0.2">
      <c r="A151" s="147"/>
      <c r="G151"/>
      <c r="I151" s="286"/>
      <c r="V151" s="286"/>
    </row>
    <row r="152" spans="1:22" x14ac:dyDescent="0.2">
      <c r="A152" s="147"/>
      <c r="G152"/>
      <c r="I152" s="286"/>
      <c r="V152" s="286"/>
    </row>
    <row r="153" spans="1:22" x14ac:dyDescent="0.2">
      <c r="A153" s="147"/>
      <c r="G153"/>
      <c r="I153" s="286"/>
      <c r="V153" s="286"/>
    </row>
    <row r="154" spans="1:22" x14ac:dyDescent="0.2">
      <c r="A154" s="147"/>
      <c r="G154"/>
      <c r="I154" s="286"/>
      <c r="V154" s="286"/>
    </row>
    <row r="155" spans="1:22" x14ac:dyDescent="0.2">
      <c r="A155" s="147"/>
      <c r="G155"/>
      <c r="I155" s="286"/>
      <c r="V155" s="286"/>
    </row>
    <row r="156" spans="1:22" x14ac:dyDescent="0.2">
      <c r="A156" s="147"/>
      <c r="G156"/>
      <c r="I156" s="286"/>
      <c r="V156" s="286"/>
    </row>
    <row r="157" spans="1:22" x14ac:dyDescent="0.2">
      <c r="A157" s="147"/>
      <c r="G157"/>
      <c r="I157" s="286"/>
      <c r="J157" s="145"/>
      <c r="V157" s="286"/>
    </row>
    <row r="158" spans="1:22" x14ac:dyDescent="0.2">
      <c r="A158" s="147"/>
      <c r="G158"/>
      <c r="J158" s="145"/>
      <c r="V158" s="286"/>
    </row>
    <row r="159" spans="1:22" x14ac:dyDescent="0.2">
      <c r="A159" s="147"/>
      <c r="G159"/>
      <c r="J159" s="145"/>
      <c r="V159" s="286"/>
    </row>
    <row r="160" spans="1:22" x14ac:dyDescent="0.2">
      <c r="A160" s="147"/>
      <c r="G160"/>
      <c r="J160" s="145"/>
      <c r="V160" s="286"/>
    </row>
    <row r="161" spans="1:22" x14ac:dyDescent="0.2">
      <c r="A161" s="147"/>
      <c r="G161"/>
      <c r="J161" s="145"/>
      <c r="V161" s="286"/>
    </row>
    <row r="162" spans="1:22" x14ac:dyDescent="0.2">
      <c r="A162" s="147"/>
      <c r="G162"/>
      <c r="J162" s="145"/>
      <c r="V162" s="286"/>
    </row>
    <row r="163" spans="1:22" x14ac:dyDescent="0.2">
      <c r="A163" s="147"/>
      <c r="G163"/>
      <c r="J163" s="145"/>
      <c r="V163" s="286"/>
    </row>
    <row r="164" spans="1:22" x14ac:dyDescent="0.2">
      <c r="A164" s="147"/>
      <c r="G164"/>
      <c r="J164" s="145"/>
      <c r="V164" s="286"/>
    </row>
    <row r="165" spans="1:22" x14ac:dyDescent="0.2">
      <c r="A165" s="147"/>
      <c r="G165"/>
      <c r="J165" s="145"/>
      <c r="V165" s="286"/>
    </row>
    <row r="166" spans="1:22" x14ac:dyDescent="0.2">
      <c r="A166" s="147"/>
      <c r="G166"/>
      <c r="J166" s="145"/>
      <c r="V166" s="286"/>
    </row>
    <row r="167" spans="1:22" x14ac:dyDescent="0.2">
      <c r="A167" s="147"/>
      <c r="G167"/>
      <c r="J167" s="145"/>
      <c r="V167" s="286"/>
    </row>
    <row r="168" spans="1:22" x14ac:dyDescent="0.2">
      <c r="A168" s="147"/>
      <c r="G168"/>
      <c r="J168" s="145"/>
      <c r="V168" s="286"/>
    </row>
    <row r="169" spans="1:22" x14ac:dyDescent="0.2">
      <c r="A169" s="147"/>
      <c r="G169"/>
      <c r="J169" s="145"/>
      <c r="V169" s="286"/>
    </row>
    <row r="170" spans="1:22" x14ac:dyDescent="0.2">
      <c r="A170" s="147"/>
      <c r="G170"/>
      <c r="J170" s="145"/>
      <c r="V170" s="286"/>
    </row>
    <row r="171" spans="1:22" x14ac:dyDescent="0.2">
      <c r="A171" s="147"/>
      <c r="G171"/>
      <c r="J171" s="145"/>
      <c r="V171" s="286"/>
    </row>
    <row r="172" spans="1:22" x14ac:dyDescent="0.2">
      <c r="A172" s="147"/>
      <c r="G172"/>
      <c r="J172" s="145"/>
      <c r="V172" s="286"/>
    </row>
    <row r="173" spans="1:22" x14ac:dyDescent="0.2">
      <c r="A173" s="147"/>
      <c r="G173"/>
      <c r="J173" s="145"/>
      <c r="V173" s="286"/>
    </row>
    <row r="174" spans="1:22" x14ac:dyDescent="0.2">
      <c r="A174" s="147"/>
      <c r="G174"/>
      <c r="J174" s="145"/>
      <c r="V174" s="286"/>
    </row>
    <row r="175" spans="1:22" x14ac:dyDescent="0.2">
      <c r="A175" s="147"/>
      <c r="G175"/>
      <c r="J175" s="145"/>
      <c r="V175" s="286"/>
    </row>
    <row r="176" spans="1:22" ht="16" thickBot="1" x14ac:dyDescent="0.25">
      <c r="A176" s="1087"/>
      <c r="B176" s="289"/>
      <c r="C176" s="289"/>
      <c r="D176" s="289"/>
      <c r="E176" s="289"/>
      <c r="F176" s="289"/>
      <c r="G176" s="289"/>
      <c r="H176" s="289"/>
      <c r="I176" s="289"/>
      <c r="J176" s="288"/>
      <c r="K176" s="289"/>
      <c r="L176" s="289"/>
      <c r="M176" s="289"/>
      <c r="N176" s="289"/>
      <c r="O176" s="289"/>
      <c r="P176" s="289"/>
      <c r="Q176" s="289"/>
      <c r="R176" s="289"/>
      <c r="S176" s="289"/>
      <c r="T176" s="289"/>
      <c r="U176" s="289"/>
      <c r="V176" s="290"/>
    </row>
  </sheetData>
  <mergeCells count="30">
    <mergeCell ref="A1:BO2"/>
    <mergeCell ref="H104:BO104"/>
    <mergeCell ref="A117:I118"/>
    <mergeCell ref="J117:R118"/>
    <mergeCell ref="D17:D22"/>
    <mergeCell ref="D23:D28"/>
    <mergeCell ref="D29:D34"/>
    <mergeCell ref="E105:E106"/>
    <mergeCell ref="E107:E108"/>
    <mergeCell ref="B55:C55"/>
    <mergeCell ref="D80:D85"/>
    <mergeCell ref="D86:D91"/>
    <mergeCell ref="D92:D97"/>
    <mergeCell ref="D98:D103"/>
    <mergeCell ref="A56:A103"/>
    <mergeCell ref="B80:C103"/>
    <mergeCell ref="B56:C79"/>
    <mergeCell ref="B4:C4"/>
    <mergeCell ref="D56:D61"/>
    <mergeCell ref="D62:D67"/>
    <mergeCell ref="D68:D73"/>
    <mergeCell ref="D74:D79"/>
    <mergeCell ref="D35:D40"/>
    <mergeCell ref="D41:D46"/>
    <mergeCell ref="D47:D52"/>
    <mergeCell ref="A5:A52"/>
    <mergeCell ref="B29:C52"/>
    <mergeCell ref="D5:D10"/>
    <mergeCell ref="D11:D16"/>
    <mergeCell ref="B5:C28"/>
  </mergeCells>
  <conditionalFormatting sqref="D80 D86 D92 D98">
    <cfRule type="containsText" dxfId="41" priority="13" operator="containsText" text="O&amp;M Fixed Plant Opex">
      <formula>NOT(ISERROR(SEARCH("O&amp;M Fixed Plant Opex",D80)))</formula>
    </cfRule>
  </conditionalFormatting>
  <conditionalFormatting sqref="F3:F1048576">
    <cfRule type="cellIs" dxfId="40" priority="4" operator="equal">
      <formula>0.9</formula>
    </cfRule>
    <cfRule type="cellIs" dxfId="39" priority="5" operator="equal">
      <formula>0.85</formula>
    </cfRule>
    <cfRule type="cellIs" dxfId="38" priority="6" operator="equal">
      <formula>0.8</formula>
    </cfRule>
  </conditionalFormatting>
  <conditionalFormatting sqref="G3:G103 H5:BO103 H105:BO108 G105:G116 A117 A119 B120 A121:A145 A147:A176 B149 G177:G1048576">
    <cfRule type="cellIs" dxfId="37" priority="7" operator="lessThan">
      <formula>0</formula>
    </cfRule>
  </conditionalFormatting>
  <conditionalFormatting sqref="J117">
    <cfRule type="cellIs" dxfId="36" priority="3" operator="lessThan">
      <formula>0</formula>
    </cfRule>
  </conditionalFormatting>
  <conditionalFormatting sqref="K120">
    <cfRule type="cellIs" dxfId="35" priority="2" operator="lessThan">
      <formula>0</formula>
    </cfRule>
  </conditionalFormatting>
  <conditionalFormatting sqref="K149">
    <cfRule type="cellIs" dxfId="34" priority="1" operator="lessThan">
      <formula>0</formula>
    </cfRule>
  </conditionalFormatting>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174D4-A8C6-4DD3-92CB-C9FCFBDC0FE9}">
  <sheetPr>
    <tabColor rgb="FF00B0F0"/>
  </sheetPr>
  <dimension ref="A1:BO183"/>
  <sheetViews>
    <sheetView workbookViewId="0">
      <pane xSplit="6" ySplit="4" topLeftCell="G5" activePane="bottomRight" state="frozen"/>
      <selection pane="topRight" activeCell="G1" sqref="G1"/>
      <selection pane="bottomLeft" activeCell="A3" sqref="A3"/>
      <selection pane="bottomRight" activeCell="I127" sqref="I127"/>
    </sheetView>
  </sheetViews>
  <sheetFormatPr baseColWidth="10" defaultColWidth="8.83203125" defaultRowHeight="15" x14ac:dyDescent="0.2"/>
  <cols>
    <col min="1" max="1" width="14.1640625" customWidth="1"/>
    <col min="2" max="2" width="9.5" customWidth="1"/>
    <col min="4" max="4" width="22.5" customWidth="1"/>
    <col min="5" max="5" width="17.5" customWidth="1"/>
    <col min="6" max="6" width="9.83203125" customWidth="1"/>
    <col min="7" max="7" width="17.5" style="147" customWidth="1"/>
    <col min="8" max="8" width="9.6640625" customWidth="1"/>
    <col min="9" max="9" width="6.33203125" customWidth="1"/>
    <col min="10" max="10" width="7.33203125" customWidth="1"/>
    <col min="11" max="11" width="6.83203125" customWidth="1"/>
    <col min="12" max="12" width="8.1640625" customWidth="1"/>
    <col min="13" max="13" width="6.5" customWidth="1"/>
    <col min="14" max="14" width="5.6640625" customWidth="1"/>
    <col min="15" max="15" width="7.33203125" customWidth="1"/>
    <col min="16" max="16" width="8.5" customWidth="1"/>
    <col min="17" max="18" width="7.6640625" customWidth="1"/>
    <col min="19" max="19" width="7.1640625" customWidth="1"/>
    <col min="20" max="20" width="7.5" customWidth="1"/>
    <col min="21" max="22" width="7" customWidth="1"/>
    <col min="23" max="23" width="8.5" customWidth="1"/>
    <col min="24" max="24" width="7.5" customWidth="1"/>
    <col min="25" max="25" width="6.83203125" customWidth="1"/>
    <col min="26" max="26" width="6.33203125" customWidth="1"/>
    <col min="27" max="27" width="6.83203125" customWidth="1"/>
    <col min="28" max="28" width="8.33203125" customWidth="1"/>
    <col min="29" max="29" width="7.83203125" customWidth="1"/>
    <col min="30" max="30" width="8.6640625" customWidth="1"/>
    <col min="31" max="31" width="6.83203125" customWidth="1"/>
    <col min="32" max="32" width="8.5" customWidth="1"/>
    <col min="33" max="33" width="9.1640625" customWidth="1"/>
    <col min="34" max="34" width="8.83203125" customWidth="1"/>
    <col min="35" max="36" width="9.33203125" customWidth="1"/>
    <col min="37" max="37" width="7.5" customWidth="1"/>
    <col min="38" max="38" width="9.6640625" customWidth="1"/>
    <col min="39" max="39" width="8.33203125" customWidth="1"/>
    <col min="40" max="40" width="9.5" customWidth="1"/>
    <col min="41" max="41" width="8.5" customWidth="1"/>
    <col min="42" max="42" width="10.1640625" customWidth="1"/>
    <col min="43" max="43" width="9.1640625" customWidth="1"/>
    <col min="44" max="44" width="10.5" customWidth="1"/>
    <col min="45" max="45" width="7.83203125" customWidth="1"/>
    <col min="46" max="46" width="8.83203125" customWidth="1"/>
    <col min="47" max="47" width="10.6640625" customWidth="1"/>
    <col min="48" max="48" width="9.83203125" customWidth="1"/>
    <col min="49" max="49" width="11" customWidth="1"/>
    <col min="50" max="50" width="8.5" customWidth="1"/>
    <col min="51" max="51" width="8.33203125" customWidth="1"/>
    <col min="52" max="52" width="9.5" customWidth="1"/>
    <col min="53" max="53" width="9.1640625" customWidth="1"/>
    <col min="54" max="54" width="8" customWidth="1"/>
    <col min="55" max="55" width="8.5" customWidth="1"/>
    <col min="56" max="56" width="7.5" customWidth="1"/>
    <col min="57" max="57" width="8.5" customWidth="1"/>
    <col min="58" max="58" width="9.5" customWidth="1"/>
    <col min="59" max="59" width="8.5" customWidth="1"/>
    <col min="60" max="60" width="7.83203125" customWidth="1"/>
    <col min="61" max="61" width="9.5" customWidth="1"/>
    <col min="62" max="62" width="8.33203125" customWidth="1"/>
    <col min="63" max="63" width="8" customWidth="1"/>
    <col min="64" max="64" width="9.5" customWidth="1"/>
    <col min="65" max="65" width="7.5" customWidth="1"/>
    <col min="66" max="66" width="8" customWidth="1"/>
    <col min="67" max="67" width="7.5" customWidth="1"/>
  </cols>
  <sheetData>
    <row r="1" spans="1:67" x14ac:dyDescent="0.2">
      <c r="A1" s="3685" t="s">
        <v>1632</v>
      </c>
      <c r="B1" s="3685"/>
      <c r="C1" s="3685"/>
      <c r="D1" s="3685"/>
      <c r="E1" s="3685"/>
      <c r="F1" s="3685"/>
      <c r="G1" s="3685"/>
      <c r="H1" s="3685"/>
      <c r="I1" s="3685"/>
      <c r="J1" s="3685"/>
      <c r="K1" s="3685"/>
      <c r="L1" s="3685"/>
      <c r="M1" s="3685"/>
      <c r="N1" s="3685"/>
      <c r="O1" s="3685"/>
      <c r="P1" s="3685"/>
      <c r="Q1" s="3685"/>
      <c r="R1" s="3685"/>
      <c r="S1" s="3685"/>
      <c r="T1" s="3685"/>
      <c r="U1" s="3685"/>
      <c r="V1" s="3685"/>
      <c r="W1" s="3685"/>
      <c r="X1" s="3685"/>
      <c r="Y1" s="3685"/>
      <c r="Z1" s="3685"/>
      <c r="AA1" s="3685"/>
      <c r="AB1" s="3685"/>
      <c r="AC1" s="3685"/>
      <c r="AD1" s="3685"/>
      <c r="AE1" s="3685"/>
      <c r="AF1" s="3685"/>
      <c r="AG1" s="3685"/>
      <c r="AH1" s="3685"/>
      <c r="AI1" s="3685"/>
      <c r="AJ1" s="3685"/>
      <c r="AK1" s="3685"/>
      <c r="AL1" s="3685"/>
      <c r="AM1" s="3685"/>
      <c r="AN1" s="3685"/>
      <c r="AO1" s="3685"/>
      <c r="AP1" s="3685"/>
      <c r="AQ1" s="3685"/>
      <c r="AR1" s="3685"/>
      <c r="AS1" s="3685"/>
      <c r="AT1" s="3685"/>
      <c r="AU1" s="3685"/>
      <c r="AV1" s="3685"/>
      <c r="AW1" s="3685"/>
      <c r="AX1" s="3685"/>
      <c r="AY1" s="3685"/>
      <c r="AZ1" s="3685"/>
      <c r="BA1" s="3685"/>
      <c r="BB1" s="3685"/>
      <c r="BC1" s="3685"/>
      <c r="BD1" s="3685"/>
      <c r="BE1" s="3685"/>
      <c r="BF1" s="3685"/>
      <c r="BG1" s="3685"/>
      <c r="BH1" s="3685"/>
      <c r="BI1" s="3685"/>
      <c r="BJ1" s="3685"/>
      <c r="BK1" s="3685"/>
      <c r="BL1" s="3685"/>
      <c r="BM1" s="3685"/>
      <c r="BN1" s="3685"/>
      <c r="BO1" s="3686"/>
    </row>
    <row r="2" spans="1:67" ht="8.25" customHeight="1" thickBot="1" x14ac:dyDescent="0.25">
      <c r="A2" s="3687"/>
      <c r="B2" s="3687"/>
      <c r="C2" s="3687"/>
      <c r="D2" s="3687"/>
      <c r="E2" s="3687"/>
      <c r="F2" s="3687"/>
      <c r="G2" s="3687"/>
      <c r="H2" s="3687"/>
      <c r="I2" s="3687"/>
      <c r="J2" s="3687"/>
      <c r="K2" s="3687"/>
      <c r="L2" s="3687"/>
      <c r="M2" s="3687"/>
      <c r="N2" s="3687"/>
      <c r="O2" s="3687"/>
      <c r="P2" s="3687"/>
      <c r="Q2" s="3687"/>
      <c r="R2" s="3687"/>
      <c r="S2" s="3687"/>
      <c r="T2" s="3687"/>
      <c r="U2" s="3687"/>
      <c r="V2" s="3687"/>
      <c r="W2" s="3687"/>
      <c r="X2" s="3687"/>
      <c r="Y2" s="3687"/>
      <c r="Z2" s="3687"/>
      <c r="AA2" s="3687"/>
      <c r="AB2" s="3687"/>
      <c r="AC2" s="3687"/>
      <c r="AD2" s="3687"/>
      <c r="AE2" s="3687"/>
      <c r="AF2" s="3687"/>
      <c r="AG2" s="3687"/>
      <c r="AH2" s="3687"/>
      <c r="AI2" s="3687"/>
      <c r="AJ2" s="3687"/>
      <c r="AK2" s="3687"/>
      <c r="AL2" s="3687"/>
      <c r="AM2" s="3687"/>
      <c r="AN2" s="3687"/>
      <c r="AO2" s="3687"/>
      <c r="AP2" s="3687"/>
      <c r="AQ2" s="3687"/>
      <c r="AR2" s="3687"/>
      <c r="AS2" s="3687"/>
      <c r="AT2" s="3687"/>
      <c r="AU2" s="3687"/>
      <c r="AV2" s="3687"/>
      <c r="AW2" s="3687"/>
      <c r="AX2" s="3687"/>
      <c r="AY2" s="3687"/>
      <c r="AZ2" s="3687"/>
      <c r="BA2" s="3687"/>
      <c r="BB2" s="3687"/>
      <c r="BC2" s="3687"/>
      <c r="BD2" s="3687"/>
      <c r="BE2" s="3687"/>
      <c r="BF2" s="3687"/>
      <c r="BG2" s="3687"/>
      <c r="BH2" s="3687"/>
      <c r="BI2" s="3687"/>
      <c r="BJ2" s="3687"/>
      <c r="BK2" s="3687"/>
      <c r="BL2" s="3687"/>
      <c r="BM2" s="3687"/>
      <c r="BN2" s="3687"/>
      <c r="BO2" s="3688"/>
    </row>
    <row r="3" spans="1:67" s="147" customFormat="1" ht="16" thickBot="1" x14ac:dyDescent="0.25">
      <c r="F3" s="1911"/>
      <c r="G3" s="2365" t="s">
        <v>1588</v>
      </c>
      <c r="H3" s="1895">
        <f>'1.27 GW Electrolyser H2 Prod. '!G4</f>
        <v>1</v>
      </c>
      <c r="I3" s="1895">
        <f>'1.27 GW Electrolyser H2 Prod. '!H4</f>
        <v>2</v>
      </c>
      <c r="J3" s="1895">
        <f>'1.27 GW Electrolyser H2 Prod. '!I4</f>
        <v>3</v>
      </c>
      <c r="K3" s="1895">
        <f>'1.27 GW Electrolyser H2 Prod. '!J4</f>
        <v>4</v>
      </c>
      <c r="L3" s="1895">
        <f>'1.27 GW Electrolyser H2 Prod. '!K4</f>
        <v>5</v>
      </c>
      <c r="M3" s="1895">
        <f>'1.27 GW Electrolyser H2 Prod. '!L4</f>
        <v>6</v>
      </c>
      <c r="N3" s="1895">
        <f>'1.27 GW Electrolyser H2 Prod. '!M4</f>
        <v>7</v>
      </c>
      <c r="O3" s="1895">
        <f>'1.27 GW Electrolyser H2 Prod. '!N4</f>
        <v>8</v>
      </c>
      <c r="P3" s="1895">
        <f>'1.27 GW Electrolyser H2 Prod. '!O4</f>
        <v>9</v>
      </c>
      <c r="Q3" s="1895">
        <f>'1.27 GW Electrolyser H2 Prod. '!P4</f>
        <v>10</v>
      </c>
      <c r="R3" s="1895">
        <f>'1.27 GW Electrolyser H2 Prod. '!Q4</f>
        <v>11</v>
      </c>
      <c r="S3" s="1895">
        <f>'1.27 GW Electrolyser H2 Prod. '!R4</f>
        <v>12</v>
      </c>
      <c r="T3" s="1895">
        <f>'1.27 GW Electrolyser H2 Prod. '!S4</f>
        <v>13</v>
      </c>
      <c r="U3" s="1895">
        <f>'1.27 GW Electrolyser H2 Prod. '!T4</f>
        <v>14</v>
      </c>
      <c r="V3" s="1895">
        <f>'1.27 GW Electrolyser H2 Prod. '!U4</f>
        <v>15</v>
      </c>
      <c r="W3" s="1895">
        <f>'1.27 GW Electrolyser H2 Prod. '!V4</f>
        <v>16</v>
      </c>
      <c r="X3" s="1895">
        <f>'1.27 GW Electrolyser H2 Prod. '!W4</f>
        <v>17</v>
      </c>
      <c r="Y3" s="1895">
        <f>'1.27 GW Electrolyser H2 Prod. '!X4</f>
        <v>18</v>
      </c>
      <c r="Z3" s="1895">
        <f>'1.27 GW Electrolyser H2 Prod. '!Y4</f>
        <v>19</v>
      </c>
      <c r="AA3" s="1895">
        <f>'1.27 GW Electrolyser H2 Prod. '!Z4</f>
        <v>20</v>
      </c>
      <c r="AB3" s="1895">
        <f>'1.27 GW Electrolyser H2 Prod. '!AA4</f>
        <v>21</v>
      </c>
      <c r="AC3" s="1895">
        <f>'1.27 GW Electrolyser H2 Prod. '!AB4</f>
        <v>22</v>
      </c>
      <c r="AD3" s="1895">
        <f>'1.27 GW Electrolyser H2 Prod. '!AC4</f>
        <v>23</v>
      </c>
      <c r="AE3" s="1895">
        <f>'1.27 GW Electrolyser H2 Prod. '!AD4</f>
        <v>24</v>
      </c>
      <c r="AF3" s="1895">
        <f>'1.27 GW Electrolyser H2 Prod. '!AE4</f>
        <v>25</v>
      </c>
      <c r="AG3" s="1895">
        <f>'1.27 GW Electrolyser H2 Prod. '!AF4</f>
        <v>26</v>
      </c>
      <c r="AH3" s="1895">
        <f>'1.27 GW Electrolyser H2 Prod. '!AG4</f>
        <v>27</v>
      </c>
      <c r="AI3" s="1895">
        <f>'1.27 GW Electrolyser H2 Prod. '!AH4</f>
        <v>28</v>
      </c>
      <c r="AJ3" s="1895">
        <f>'1.27 GW Electrolyser H2 Prod. '!AI4</f>
        <v>29</v>
      </c>
      <c r="AK3" s="1895">
        <f>'1.27 GW Electrolyser H2 Prod. '!AJ4</f>
        <v>30</v>
      </c>
      <c r="AL3" s="1895">
        <f>'1.27 GW Electrolyser H2 Prod. '!AK4</f>
        <v>31</v>
      </c>
      <c r="AM3" s="1895">
        <f>'1.27 GW Electrolyser H2 Prod. '!AL4</f>
        <v>32</v>
      </c>
      <c r="AN3" s="1895">
        <f>'1.27 GW Electrolyser H2 Prod. '!AM4</f>
        <v>33</v>
      </c>
      <c r="AO3" s="1895">
        <f>'1.27 GW Electrolyser H2 Prod. '!AN4</f>
        <v>34</v>
      </c>
      <c r="AP3" s="1895">
        <f>'1.27 GW Electrolyser H2 Prod. '!AO4</f>
        <v>35</v>
      </c>
      <c r="AQ3" s="1895">
        <f>'1.27 GW Electrolyser H2 Prod. '!AP4</f>
        <v>36</v>
      </c>
      <c r="AR3" s="1895">
        <f>'1.27 GW Electrolyser H2 Prod. '!AQ4</f>
        <v>37</v>
      </c>
      <c r="AS3" s="1895">
        <f>'1.27 GW Electrolyser H2 Prod. '!AR4</f>
        <v>38</v>
      </c>
      <c r="AT3" s="1895">
        <f>'1.27 GW Electrolyser H2 Prod. '!AS4</f>
        <v>39</v>
      </c>
      <c r="AU3" s="1895">
        <f>'1.27 GW Electrolyser H2 Prod. '!AT4</f>
        <v>40</v>
      </c>
      <c r="AV3" s="1895">
        <f>'1.27 GW Electrolyser H2 Prod. '!AU4</f>
        <v>41</v>
      </c>
      <c r="AW3" s="1895">
        <f>'1.27 GW Electrolyser H2 Prod. '!AV4</f>
        <v>42</v>
      </c>
      <c r="AX3" s="1895">
        <f>'1.27 GW Electrolyser H2 Prod. '!AW4</f>
        <v>43</v>
      </c>
      <c r="AY3" s="1895">
        <f>'1.27 GW Electrolyser H2 Prod. '!AX4</f>
        <v>44</v>
      </c>
      <c r="AZ3" s="1895">
        <f>'1.27 GW Electrolyser H2 Prod. '!AY4</f>
        <v>45</v>
      </c>
      <c r="BA3" s="1895">
        <f>'1.27 GW Electrolyser H2 Prod. '!AZ4</f>
        <v>46</v>
      </c>
      <c r="BB3" s="1895">
        <f>'1.27 GW Electrolyser H2 Prod. '!BA4</f>
        <v>47</v>
      </c>
      <c r="BC3" s="1895">
        <f>'1.27 GW Electrolyser H2 Prod. '!BB4</f>
        <v>48</v>
      </c>
      <c r="BD3" s="1895">
        <f>'1.27 GW Electrolyser H2 Prod. '!BC4</f>
        <v>49</v>
      </c>
      <c r="BE3" s="1895">
        <f>'1.27 GW Electrolyser H2 Prod. '!BD4</f>
        <v>50</v>
      </c>
      <c r="BF3" s="1895">
        <f>'1.27 GW Electrolyser H2 Prod. '!BE4</f>
        <v>51</v>
      </c>
      <c r="BG3" s="1895">
        <f>'1.27 GW Electrolyser H2 Prod. '!BF4</f>
        <v>52</v>
      </c>
      <c r="BH3" s="1895">
        <f>'1.27 GW Electrolyser H2 Prod. '!BG4</f>
        <v>53</v>
      </c>
      <c r="BI3" s="1895">
        <f>'1.27 GW Electrolyser H2 Prod. '!BH4</f>
        <v>54</v>
      </c>
      <c r="BJ3" s="1895">
        <f>'1.27 GW Electrolyser H2 Prod. '!BI4</f>
        <v>55</v>
      </c>
      <c r="BK3" s="1895">
        <f>'1.27 GW Electrolyser H2 Prod. '!BJ4</f>
        <v>56</v>
      </c>
      <c r="BL3" s="1895">
        <f>'1.27 GW Electrolyser H2 Prod. '!BK4</f>
        <v>57</v>
      </c>
      <c r="BM3" s="1895">
        <f>'1.27 GW Electrolyser H2 Prod. '!BL4</f>
        <v>58</v>
      </c>
      <c r="BN3" s="1895">
        <f>'1.27 GW Electrolyser H2 Prod. '!BM4</f>
        <v>59</v>
      </c>
      <c r="BO3" s="2362">
        <f>'1.27 GW Electrolyser H2 Prod. '!BN4</f>
        <v>60</v>
      </c>
    </row>
    <row r="4" spans="1:67" ht="48" customHeight="1" thickBot="1" x14ac:dyDescent="0.25">
      <c r="A4" s="2843" t="s">
        <v>309</v>
      </c>
      <c r="B4" s="4325" t="str">
        <f>'NPV (A$)'!B4</f>
        <v>CAPEX (A$)</v>
      </c>
      <c r="C4" s="4326"/>
      <c r="D4" s="2846" t="str">
        <f>'NPV (A$)'!D4</f>
        <v>OPEX (A$/year)</v>
      </c>
      <c r="E4" s="2844" t="s">
        <v>1589</v>
      </c>
      <c r="F4" s="2845" t="s">
        <v>479</v>
      </c>
      <c r="G4" s="1909" t="s">
        <v>1633</v>
      </c>
      <c r="H4" s="1993">
        <f>H3</f>
        <v>1</v>
      </c>
      <c r="I4" s="1890">
        <f t="shared" ref="I4:BO4" si="0">I3</f>
        <v>2</v>
      </c>
      <c r="J4" s="1893">
        <f t="shared" si="0"/>
        <v>3</v>
      </c>
      <c r="K4" s="1893">
        <f t="shared" si="0"/>
        <v>4</v>
      </c>
      <c r="L4" s="1893">
        <f t="shared" si="0"/>
        <v>5</v>
      </c>
      <c r="M4" s="1893">
        <f t="shared" si="0"/>
        <v>6</v>
      </c>
      <c r="N4" s="1893">
        <f t="shared" si="0"/>
        <v>7</v>
      </c>
      <c r="O4" s="1893">
        <f t="shared" si="0"/>
        <v>8</v>
      </c>
      <c r="P4" s="1893">
        <f t="shared" si="0"/>
        <v>9</v>
      </c>
      <c r="Q4" s="1893">
        <f t="shared" si="0"/>
        <v>10</v>
      </c>
      <c r="R4" s="1893">
        <f t="shared" si="0"/>
        <v>11</v>
      </c>
      <c r="S4" s="1893">
        <f t="shared" si="0"/>
        <v>12</v>
      </c>
      <c r="T4" s="1893">
        <f t="shared" si="0"/>
        <v>13</v>
      </c>
      <c r="U4" s="1893">
        <f t="shared" si="0"/>
        <v>14</v>
      </c>
      <c r="V4" s="1893">
        <f t="shared" si="0"/>
        <v>15</v>
      </c>
      <c r="W4" s="1893">
        <f t="shared" si="0"/>
        <v>16</v>
      </c>
      <c r="X4" s="1893">
        <f t="shared" si="0"/>
        <v>17</v>
      </c>
      <c r="Y4" s="1893">
        <f t="shared" si="0"/>
        <v>18</v>
      </c>
      <c r="Z4" s="1893">
        <f t="shared" si="0"/>
        <v>19</v>
      </c>
      <c r="AA4" s="1893">
        <f t="shared" si="0"/>
        <v>20</v>
      </c>
      <c r="AB4" s="1893">
        <f t="shared" si="0"/>
        <v>21</v>
      </c>
      <c r="AC4" s="1893">
        <f t="shared" si="0"/>
        <v>22</v>
      </c>
      <c r="AD4" s="1893">
        <f t="shared" si="0"/>
        <v>23</v>
      </c>
      <c r="AE4" s="1893">
        <f t="shared" si="0"/>
        <v>24</v>
      </c>
      <c r="AF4" s="1893">
        <f t="shared" si="0"/>
        <v>25</v>
      </c>
      <c r="AG4" s="1893">
        <f t="shared" si="0"/>
        <v>26</v>
      </c>
      <c r="AH4" s="1893">
        <f t="shared" si="0"/>
        <v>27</v>
      </c>
      <c r="AI4" s="1893">
        <f t="shared" si="0"/>
        <v>28</v>
      </c>
      <c r="AJ4" s="1893">
        <f t="shared" si="0"/>
        <v>29</v>
      </c>
      <c r="AK4" s="1893">
        <f t="shared" si="0"/>
        <v>30</v>
      </c>
      <c r="AL4" s="1893">
        <f t="shared" si="0"/>
        <v>31</v>
      </c>
      <c r="AM4" s="1893">
        <f t="shared" si="0"/>
        <v>32</v>
      </c>
      <c r="AN4" s="1893">
        <f t="shared" si="0"/>
        <v>33</v>
      </c>
      <c r="AO4" s="1893">
        <f t="shared" si="0"/>
        <v>34</v>
      </c>
      <c r="AP4" s="1893">
        <f t="shared" si="0"/>
        <v>35</v>
      </c>
      <c r="AQ4" s="1893">
        <f t="shared" si="0"/>
        <v>36</v>
      </c>
      <c r="AR4" s="1893">
        <f t="shared" si="0"/>
        <v>37</v>
      </c>
      <c r="AS4" s="1893">
        <f t="shared" si="0"/>
        <v>38</v>
      </c>
      <c r="AT4" s="1893">
        <f t="shared" si="0"/>
        <v>39</v>
      </c>
      <c r="AU4" s="1893">
        <f t="shared" si="0"/>
        <v>40</v>
      </c>
      <c r="AV4" s="1893">
        <f t="shared" si="0"/>
        <v>41</v>
      </c>
      <c r="AW4" s="1893">
        <f t="shared" si="0"/>
        <v>42</v>
      </c>
      <c r="AX4" s="1893">
        <f t="shared" si="0"/>
        <v>43</v>
      </c>
      <c r="AY4" s="1893">
        <f t="shared" si="0"/>
        <v>44</v>
      </c>
      <c r="AZ4" s="1893">
        <f t="shared" si="0"/>
        <v>45</v>
      </c>
      <c r="BA4" s="1893">
        <f t="shared" si="0"/>
        <v>46</v>
      </c>
      <c r="BB4" s="1893">
        <f t="shared" si="0"/>
        <v>47</v>
      </c>
      <c r="BC4" s="1893">
        <f t="shared" si="0"/>
        <v>48</v>
      </c>
      <c r="BD4" s="1893">
        <f t="shared" si="0"/>
        <v>49</v>
      </c>
      <c r="BE4" s="1893">
        <f t="shared" si="0"/>
        <v>50</v>
      </c>
      <c r="BF4" s="1893">
        <f t="shared" si="0"/>
        <v>51</v>
      </c>
      <c r="BG4" s="1893">
        <f t="shared" si="0"/>
        <v>52</v>
      </c>
      <c r="BH4" s="1893">
        <f t="shared" si="0"/>
        <v>53</v>
      </c>
      <c r="BI4" s="1893">
        <f t="shared" si="0"/>
        <v>54</v>
      </c>
      <c r="BJ4" s="1893">
        <f t="shared" si="0"/>
        <v>55</v>
      </c>
      <c r="BK4" s="1893">
        <f t="shared" si="0"/>
        <v>56</v>
      </c>
      <c r="BL4" s="1893">
        <f t="shared" si="0"/>
        <v>57</v>
      </c>
      <c r="BM4" s="1893">
        <f t="shared" si="0"/>
        <v>58</v>
      </c>
      <c r="BN4" s="1893">
        <f t="shared" si="0"/>
        <v>59</v>
      </c>
      <c r="BO4" s="1894">
        <f t="shared" si="0"/>
        <v>60</v>
      </c>
    </row>
    <row r="5" spans="1:67" ht="18.75" customHeight="1" x14ac:dyDescent="0.2">
      <c r="A5" s="4304" t="s">
        <v>1489</v>
      </c>
      <c r="B5" s="4336" t="s">
        <v>1595</v>
      </c>
      <c r="C5" s="4337"/>
      <c r="D5" s="4342" t="s">
        <v>1619</v>
      </c>
      <c r="E5" s="292" t="str">
        <f>'1.27 GW Electrolyser H2 Prod. '!D728</f>
        <v>Low Price Range</v>
      </c>
      <c r="F5" s="30">
        <f>'1.27 GW Electrolyser H2 Prod. '!C131</f>
        <v>0.8</v>
      </c>
      <c r="G5" s="2653">
        <f>'1.27 GW Electrolyser H2 Prod. '!F665</f>
        <v>-31.539255591865398</v>
      </c>
      <c r="H5" s="1973">
        <f>'1.27 GW Electrolyser H2 Prod. '!G665</f>
        <v>0.87133216169771699</v>
      </c>
      <c r="I5" s="1973">
        <f>'1.27 GW Electrolyser H2 Prod. '!H665</f>
        <v>0.60898426634765657</v>
      </c>
      <c r="J5" s="1973">
        <f>'1.27 GW Electrolyser H2 Prod. '!I665</f>
        <v>0.28120245801095473</v>
      </c>
      <c r="K5" s="1973">
        <f>'1.27 GW Electrolyser H2 Prod. '!J665</f>
        <v>-8.8089482977327674E-2</v>
      </c>
      <c r="L5" s="1973">
        <f>'1.27 GW Electrolyser H2 Prod. '!K665</f>
        <v>-0.48703343614878258</v>
      </c>
      <c r="M5" s="1973">
        <f>'1.27 GW Electrolyser H2 Prod. '!L665</f>
        <v>-0.90867250752637796</v>
      </c>
      <c r="N5" s="1973">
        <f>'1.27 GW Electrolyser H2 Prod. '!M665</f>
        <v>-1.3484876803301984</v>
      </c>
      <c r="O5" s="1973">
        <f>'1.27 GW Electrolyser H2 Prod. '!N665</f>
        <v>-1.8033348578290582</v>
      </c>
      <c r="P5" s="1973">
        <f>'1.27 GW Electrolyser H2 Prod. '!O665</f>
        <v>-2.2709153218018647</v>
      </c>
      <c r="Q5" s="1973">
        <f>'1.27 GW Electrolyser H2 Prod. '!P665</f>
        <v>-2.7494841090472626</v>
      </c>
      <c r="R5" s="1973">
        <f>'1.27 GW Electrolyser H2 Prod. '!Q665</f>
        <v>-3.2376770156809598</v>
      </c>
      <c r="S5" s="1973">
        <f>'1.27 GW Electrolyser H2 Prod. '!R665</f>
        <v>-3.7344018974912707</v>
      </c>
      <c r="T5" s="1973">
        <f>'1.27 GW Electrolyser H2 Prod. '!S665</f>
        <v>-4.2387671614442786</v>
      </c>
      <c r="U5" s="1973">
        <f>'1.27 GW Electrolyser H2 Prod. '!T665</f>
        <v>-4.7500329243955681</v>
      </c>
      <c r="V5" s="1973">
        <f>'1.27 GW Electrolyser H2 Prod. '!U665</f>
        <v>-5.2675765937545194</v>
      </c>
      <c r="W5" s="1973">
        <f>'1.27 GW Electrolyser H2 Prod. '!V665</f>
        <v>-5.790867960461842</v>
      </c>
      <c r="X5" s="1973">
        <f>'1.27 GW Electrolyser H2 Prod. '!W665</f>
        <v>-6.3194507610846617</v>
      </c>
      <c r="Y5" s="1973">
        <f>'1.27 GW Electrolyser H2 Prod. '!X665</f>
        <v>-6.8529287569711412</v>
      </c>
      <c r="Z5" s="1973">
        <f>'1.27 GW Electrolyser H2 Prod. '!Y665</f>
        <v>-7.3909550406831244</v>
      </c>
      <c r="AA5" s="1973">
        <f>'1.27 GW Electrolyser H2 Prod. '!Z665</f>
        <v>-7.9332236951876771</v>
      </c>
      <c r="AB5" s="1973">
        <f>'1.27 GW Electrolyser H2 Prod. '!AA665</f>
        <v>-8.4794631991875882</v>
      </c>
      <c r="AC5" s="1973">
        <f>'1.27 GW Electrolyser H2 Prod. '!AB665</f>
        <v>-9.0294311492027806</v>
      </c>
      <c r="AD5" s="1973">
        <f>'1.27 GW Electrolyser H2 Prod. '!AC665</f>
        <v>-9.5829099889180807</v>
      </c>
      <c r="AE5" s="1973">
        <f>'1.27 GW Electrolyser H2 Prod. '!AD665</f>
        <v>-10.139703519074564</v>
      </c>
      <c r="AF5" s="1973">
        <f>'1.27 GW Electrolyser H2 Prod. '!AE665</f>
        <v>-10.699634019348673</v>
      </c>
      <c r="AG5" s="1973">
        <f>'1.27 GW Electrolyser H2 Prod. '!AF665</f>
        <v>-11.262539855219314</v>
      </c>
      <c r="AH5" s="1973">
        <f>'1.27 GW Electrolyser H2 Prod. '!AG665</f>
        <v>-11.828273472957695</v>
      </c>
      <c r="AI5" s="1973">
        <f>'1.27 GW Electrolyser H2 Prod. '!AH665</f>
        <v>-12.396699708026961</v>
      </c>
      <c r="AJ5" s="1973">
        <f>'1.27 GW Electrolyser H2 Prod. '!AI665</f>
        <v>-12.967694348667887</v>
      </c>
      <c r="AK5" s="1973">
        <f>'1.27 GW Electrolyser H2 Prod. '!AJ665</f>
        <v>-13.541142908863282</v>
      </c>
      <c r="AL5" s="1973">
        <f>'1.27 GW Electrolyser H2 Prod. '!AK665</f>
        <v>-14.11693957432337</v>
      </c>
      <c r="AM5" s="1973">
        <f>'1.27 GW Electrolyser H2 Prod. '!AL665</f>
        <v>-14.694986292397461</v>
      </c>
      <c r="AN5" s="1973">
        <f>'1.27 GW Electrolyser H2 Prod. '!AM665</f>
        <v>-15.275191982451362</v>
      </c>
      <c r="AO5" s="1973">
        <f>'1.27 GW Electrolyser H2 Prod. '!AN665</f>
        <v>-15.857471847657852</v>
      </c>
      <c r="AP5" s="1973">
        <f>'1.27 GW Electrolyser H2 Prod. '!AO665</f>
        <v>-16.441746772624001</v>
      </c>
      <c r="AQ5" s="1973">
        <f>'1.27 GW Electrolyser H2 Prod. '!AP665</f>
        <v>-17.027942794041415</v>
      </c>
      <c r="AR5" s="1973">
        <f>'1.27 GW Electrolyser H2 Prod. '!AQ665</f>
        <v>-17.615990633755942</v>
      </c>
      <c r="AS5" s="1973">
        <f>'1.27 GW Electrolyser H2 Prod. '!AR665</f>
        <v>-18.205825285433761</v>
      </c>
      <c r="AT5" s="1973">
        <f>'1.27 GW Electrolyser H2 Prod. '!AS665</f>
        <v>-18.797385647444209</v>
      </c>
      <c r="AU5" s="1973">
        <f>'1.27 GW Electrolyser H2 Prod. '!AT665</f>
        <v>-19.390614195756086</v>
      </c>
      <c r="AV5" s="1973">
        <f>'1.27 GW Electrolyser H2 Prod. '!AU665</f>
        <v>-19.985456691609116</v>
      </c>
      <c r="AW5" s="1973">
        <f>'1.27 GW Electrolyser H2 Prod. '!AV665</f>
        <v>-20.58186191951728</v>
      </c>
      <c r="AX5" s="1973">
        <f>'1.27 GW Electrolyser H2 Prod. '!AW665</f>
        <v>-21.179781451819274</v>
      </c>
      <c r="AY5" s="1973">
        <f>'1.27 GW Electrolyser H2 Prod. '!AX665</f>
        <v>-21.779169436539661</v>
      </c>
      <c r="AZ5" s="1973">
        <f>'1.27 GW Electrolyser H2 Prod. '!AY665</f>
        <v>-22.379982405782339</v>
      </c>
      <c r="BA5" s="1973">
        <f>'1.27 GW Electrolyser H2 Prod. '!AZ665</f>
        <v>-22.982179102262812</v>
      </c>
      <c r="BB5" s="1973">
        <f>'1.27 GW Electrolyser H2 Prod. '!BA665</f>
        <v>-23.585720321910085</v>
      </c>
      <c r="BC5" s="1973">
        <f>'1.27 GW Electrolyser H2 Prod. '!BB665</f>
        <v>-24.190568770743504</v>
      </c>
      <c r="BD5" s="1973">
        <f>'1.27 GW Electrolyser H2 Prod. '!BC665</f>
        <v>-24.796688934463074</v>
      </c>
      <c r="BE5" s="1973">
        <f>'1.27 GW Electrolyser H2 Prod. '!BD665</f>
        <v>-25.404046959390595</v>
      </c>
      <c r="BF5" s="1973">
        <f>'1.27 GW Electrolyser H2 Prod. '!BE665</f>
        <v>-26.012610543569096</v>
      </c>
      <c r="BG5" s="1973">
        <f>'1.27 GW Electrolyser H2 Prod. '!BF665</f>
        <v>-26.622348836973842</v>
      </c>
      <c r="BH5" s="1973">
        <f>'1.27 GW Electrolyser H2 Prod. '!BG665</f>
        <v>-27.233232349914083</v>
      </c>
      <c r="BI5" s="1973">
        <f>'1.27 GW Electrolyser H2 Prod. '!BH665</f>
        <v>-27.845232868813021</v>
      </c>
      <c r="BJ5" s="1973">
        <f>'1.27 GW Electrolyser H2 Prod. '!BI665</f>
        <v>-28.458323378647602</v>
      </c>
      <c r="BK5" s="1973">
        <f>'1.27 GW Electrolyser H2 Prod. '!BJ665</f>
        <v>-29.072477991411251</v>
      </c>
      <c r="BL5" s="1973">
        <f>'1.27 GW Electrolyser H2 Prod. '!BK665</f>
        <v>-29.687671880033779</v>
      </c>
      <c r="BM5" s="1973">
        <f>'1.27 GW Electrolyser H2 Prod. '!BL665</f>
        <v>-30.303881217254755</v>
      </c>
      <c r="BN5" s="1973">
        <f>'1.27 GW Electrolyser H2 Prod. '!BM665</f>
        <v>-30.921083119000848</v>
      </c>
      <c r="BO5" s="1974">
        <f>'1.27 GW Electrolyser H2 Prod. '!BN665</f>
        <v>-31.539255591865398</v>
      </c>
    </row>
    <row r="6" spans="1:67" ht="17.25" customHeight="1" x14ac:dyDescent="0.2">
      <c r="A6" s="4305"/>
      <c r="B6" s="4338"/>
      <c r="C6" s="4339"/>
      <c r="D6" s="3409"/>
      <c r="E6" s="292" t="str">
        <f>'1.27 GW Electrolyser H2 Prod. '!D729</f>
        <v>Low Price Range</v>
      </c>
      <c r="F6" s="47">
        <f>'1.27 GW Electrolyser H2 Prod. '!C132</f>
        <v>0.85</v>
      </c>
      <c r="G6" s="2654">
        <f>'1.27 GW Electrolyser H2 Prod. '!F666</f>
        <v>-27.163586410538453</v>
      </c>
      <c r="H6" s="1975">
        <f>'1.27 GW Electrolyser H2 Prod. '!G666</f>
        <v>0.87133216169771699</v>
      </c>
      <c r="I6" s="1975">
        <f>'1.27 GW Electrolyser H2 Prod. '!H666</f>
        <v>0.64240428060960086</v>
      </c>
      <c r="J6" s="1975">
        <f>'1.27 GW Electrolyser H2 Prod. '!I666</f>
        <v>0.36195265438296537</v>
      </c>
      <c r="K6" s="1975">
        <f>'1.27 GW Electrolyser H2 Prod. '!J666</f>
        <v>4.7803736926891043E-2</v>
      </c>
      <c r="L6" s="1975">
        <f>'1.27 GW Electrolyser H2 Prod. '!K666</f>
        <v>-0.29096165348689712</v>
      </c>
      <c r="M6" s="1975">
        <f>'1.27 GW Electrolyser H2 Prod. '!L666</f>
        <v>-0.64890575431071285</v>
      </c>
      <c r="N6" s="1975">
        <f>'1.27 GW Electrolyser H2 Prod. '!M666</f>
        <v>-1.0224377124888606</v>
      </c>
      <c r="O6" s="1975">
        <f>'1.27 GW Electrolyser H2 Prod. '!N666</f>
        <v>-1.4090245108576995</v>
      </c>
      <c r="P6" s="1975">
        <f>'1.27 GW Electrolyser H2 Prod. '!O666</f>
        <v>-1.8067920787413405</v>
      </c>
      <c r="Q6" s="1975">
        <f>'1.27 GW Electrolyser H2 Prod. '!P666</f>
        <v>-2.2143028791242361</v>
      </c>
      <c r="R6" s="1975">
        <f>'1.27 GW Electrolyser H2 Prod. '!Q666</f>
        <v>-2.6304225389501452</v>
      </c>
      <c r="S6" s="1975">
        <f>'1.27 GW Electrolyser H2 Prod. '!R666</f>
        <v>-3.054235243181564</v>
      </c>
      <c r="T6" s="1975">
        <f>'1.27 GW Electrolyser H2 Prod. '!S666</f>
        <v>-3.4849875964276711</v>
      </c>
      <c r="U6" s="1975">
        <f>'1.27 GW Electrolyser H2 Prod. '!T666</f>
        <v>-3.9220499794102723</v>
      </c>
      <c r="V6" s="1975">
        <f>'1.27 GW Electrolyser H2 Prod. '!U666</f>
        <v>-4.3648891208178915</v>
      </c>
      <c r="W6" s="1975">
        <f>'1.27 GW Electrolyser H2 Prod. '!V666</f>
        <v>-4.8130481179625795</v>
      </c>
      <c r="X6" s="1975">
        <f>'1.27 GW Electrolyser H2 Prod. '!W666</f>
        <v>-5.266131555776397</v>
      </c>
      <c r="Y6" s="1975">
        <f>'1.27 GW Electrolyser H2 Prod. '!X666</f>
        <v>-5.7237942070086669</v>
      </c>
      <c r="Z6" s="1975">
        <f>'1.27 GW Electrolyser H2 Prod. '!Y666</f>
        <v>-6.1857323053647937</v>
      </c>
      <c r="AA6" s="1975">
        <f>'1.27 GW Electrolyser H2 Prod. '!Z666</f>
        <v>-6.6516767042214306</v>
      </c>
      <c r="AB6" s="1975">
        <f>'1.27 GW Electrolyser H2 Prod. '!AA666</f>
        <v>-7.1213874416752008</v>
      </c>
      <c r="AC6" s="1975">
        <f>'1.27 GW Electrolyser H2 Prod. '!AB666</f>
        <v>-7.5946493710583995</v>
      </c>
      <c r="AD6" s="1975">
        <f>'1.27 GW Electrolyser H2 Prod. '!AC666</f>
        <v>-8.0712686101146982</v>
      </c>
      <c r="AE6" s="1975">
        <f>'1.27 GW Electrolyser H2 Prod. '!AD666</f>
        <v>-8.5510696272425797</v>
      </c>
      <c r="AF6" s="1975">
        <f>'1.27 GW Electrolyser H2 Prod. '!AE666</f>
        <v>-9.0338928292440173</v>
      </c>
      <c r="AG6" s="1975">
        <f>'1.27 GW Electrolyser H2 Prod. '!AF666</f>
        <v>-9.5195925480343835</v>
      </c>
      <c r="AH6" s="1975">
        <f>'1.27 GW Electrolyser H2 Prod. '!AG666</f>
        <v>-10.00803534780596</v>
      </c>
      <c r="AI6" s="1975">
        <f>'1.27 GW Electrolyser H2 Prod. '!AH666</f>
        <v>-10.499098591872347</v>
      </c>
      <c r="AJ6" s="1975">
        <f>'1.27 GW Electrolyser H2 Prod. '!AI666</f>
        <v>-10.99266922166923</v>
      </c>
      <c r="AK6" s="1975">
        <f>'1.27 GW Electrolyser H2 Prod. '!AJ666</f>
        <v>-11.488642710396881</v>
      </c>
      <c r="AL6" s="1975">
        <f>'1.27 GW Electrolyser H2 Prod. '!AK666</f>
        <v>-11.986922161432913</v>
      </c>
      <c r="AM6" s="1975">
        <f>'1.27 GW Electrolyser H2 Prod. '!AL666</f>
        <v>-12.487417527537074</v>
      </c>
      <c r="AN6" s="1975">
        <f>'1.27 GW Electrolyser H2 Prod. '!AM666</f>
        <v>-12.990044931455282</v>
      </c>
      <c r="AO6" s="1975">
        <f>'1.27 GW Electrolyser H2 Prod. '!AN666</f>
        <v>-13.494726072128202</v>
      </c>
      <c r="AP6" s="1975">
        <f>'1.27 GW Electrolyser H2 Prod. '!AO666</f>
        <v>-14.00138770355546</v>
      </c>
      <c r="AQ6" s="1975">
        <f>'1.27 GW Electrolyser H2 Prod. '!AP666</f>
        <v>-14.509961175634064</v>
      </c>
      <c r="AR6" s="1975">
        <f>'1.27 GW Electrolyser H2 Prod. '!AQ666</f>
        <v>-15.020382028108958</v>
      </c>
      <c r="AS6" s="1975">
        <f>'1.27 GW Electrolyser H2 Prod. '!AR666</f>
        <v>-15.532589630242843</v>
      </c>
      <c r="AT6" s="1975">
        <f>'1.27 GW Electrolyser H2 Prod. '!AS666</f>
        <v>-16.046526860006381</v>
      </c>
      <c r="AU6" s="1975">
        <f>'1.27 GW Electrolyser H2 Prod. '!AT666</f>
        <v>-16.562139817565697</v>
      </c>
      <c r="AV6" s="1975">
        <f>'1.27 GW Electrolyser H2 Prod. '!AU666</f>
        <v>-17.079377568646034</v>
      </c>
      <c r="AW6" s="1975">
        <f>'1.27 GW Electrolyser H2 Prod. '!AV666</f>
        <v>-17.598191914012915</v>
      </c>
      <c r="AX6" s="1975">
        <f>'1.27 GW Electrolyser H2 Prod. '!AW666</f>
        <v>-18.118537181862191</v>
      </c>
      <c r="AY6" s="1975">
        <f>'1.27 GW Electrolyser H2 Prod. '!AX666</f>
        <v>-18.640370040369085</v>
      </c>
      <c r="AZ6" s="1975">
        <f>'1.27 GW Electrolyser H2 Prod. '!AY666</f>
        <v>-19.163649328030683</v>
      </c>
      <c r="BA6" s="1975">
        <f>'1.27 GW Electrolyser H2 Prod. '!AZ666</f>
        <v>-19.688335899759711</v>
      </c>
      <c r="BB6" s="1975">
        <f>'1.27 GW Electrolyser H2 Prod. '!BA666</f>
        <v>-20.214392486960588</v>
      </c>
      <c r="BC6" s="1975">
        <f>'1.27 GW Electrolyser H2 Prod. '!BB666</f>
        <v>-20.741783570050462</v>
      </c>
      <c r="BD6" s="1975">
        <f>'1.27 GW Electrolyser H2 Prod. '!BC666</f>
        <v>-21.270475262085025</v>
      </c>
      <c r="BE6" s="1975">
        <f>'1.27 GW Electrolyser H2 Prod. '!BD666</f>
        <v>-21.80043520231742</v>
      </c>
      <c r="BF6" s="1975">
        <f>'1.27 GW Electrolyser H2 Prod. '!BE666</f>
        <v>-22.331632458662906</v>
      </c>
      <c r="BG6" s="1975">
        <f>'1.27 GW Electrolyser H2 Prod. '!BF666</f>
        <v>-22.864037438165894</v>
      </c>
      <c r="BH6" s="1975">
        <f>'1.27 GW Electrolyser H2 Prod. '!BG666</f>
        <v>-23.397621804673264</v>
      </c>
      <c r="BI6" s="1975">
        <f>'1.27 GW Electrolyser H2 Prod. '!BH666</f>
        <v>-23.932358403010284</v>
      </c>
      <c r="BJ6" s="1975">
        <f>'1.27 GW Electrolyser H2 Prod. '!BI666</f>
        <v>-24.468221189035802</v>
      </c>
      <c r="BK6" s="1975">
        <f>'1.27 GW Electrolyser H2 Prod. '!BJ666</f>
        <v>-25.005185165023406</v>
      </c>
      <c r="BL6" s="1975">
        <f>'1.27 GW Electrolyser H2 Prod. '!BK666</f>
        <v>-25.54322631987597</v>
      </c>
      <c r="BM6" s="1975">
        <f>'1.27 GW Electrolyser H2 Prod. '!BL666</f>
        <v>-26.082321573734497</v>
      </c>
      <c r="BN6" s="1975">
        <f>'1.27 GW Electrolyser H2 Prod. '!BM666</f>
        <v>-26.622448726588775</v>
      </c>
      <c r="BO6" s="1976">
        <f>'1.27 GW Electrolyser H2 Prod. '!BN666</f>
        <v>-27.163586410538453</v>
      </c>
    </row>
    <row r="7" spans="1:67" ht="18" customHeight="1" x14ac:dyDescent="0.2">
      <c r="A7" s="4305"/>
      <c r="B7" s="4338"/>
      <c r="C7" s="4339"/>
      <c r="D7" s="3409"/>
      <c r="E7" s="387" t="str">
        <f>'1.27 GW Electrolyser H2 Prod. '!D730</f>
        <v>Low Price Range</v>
      </c>
      <c r="F7" s="59">
        <f>'1.27 GW Electrolyser H2 Prod. '!C133</f>
        <v>0.9</v>
      </c>
      <c r="G7" s="2654">
        <f>'1.27 GW Electrolyser H2 Prod. '!F667</f>
        <v>-21.709607566592759</v>
      </c>
      <c r="H7" s="1975">
        <f>'1.27 GW Electrolyser H2 Prod. '!G667</f>
        <v>0.87133216169771699</v>
      </c>
      <c r="I7" s="1975">
        <f>'1.27 GW Electrolyser H2 Prod. '!H667</f>
        <v>0.67582429487154516</v>
      </c>
      <c r="J7" s="1975">
        <f>'1.27 GW Electrolyser H2 Prod. '!I667</f>
        <v>0.44436049395239796</v>
      </c>
      <c r="K7" s="1975">
        <f>'1.27 GW Electrolyser H2 Prod. '!J667</f>
        <v>0.18869660145472639</v>
      </c>
      <c r="L7" s="1975">
        <f>'1.27 GW Electrolyser H2 Prod. '!K667</f>
        <v>-8.5022973977013791E-2</v>
      </c>
      <c r="M7" s="1975">
        <f>'1.27 GW Electrolyser H2 Prod. '!L667</f>
        <v>-0.37304720715836337</v>
      </c>
      <c r="N7" s="1975">
        <f>'1.27 GW Electrolyser H2 Prod. '!M667</f>
        <v>-0.67286038626295064</v>
      </c>
      <c r="O7" s="1975">
        <f>'1.27 GW Electrolyser H2 Prod. '!N667</f>
        <v>-0.98266470186497201</v>
      </c>
      <c r="P7" s="1975">
        <f>'1.27 GW Electrolyser H2 Prod. '!O667</f>
        <v>-1.3011150617192493</v>
      </c>
      <c r="Q7" s="1975">
        <f>'1.27 GW Electrolyser H2 Prod. '!P667</f>
        <v>-1.6271694919619324</v>
      </c>
      <c r="R7" s="1975">
        <f>'1.27 GW Electrolyser H2 Prod. '!Q667</f>
        <v>-1.9599985141014418</v>
      </c>
      <c r="S7" s="1975">
        <f>'1.27 GW Electrolyser H2 Prod. '!R667</f>
        <v>-2.2989271363187735</v>
      </c>
      <c r="T7" s="1975">
        <f>'1.27 GW Electrolyser H2 Prod. '!S667</f>
        <v>-2.6433960503674951</v>
      </c>
      <c r="U7" s="1975">
        <f>'1.27 GW Electrolyser H2 Prod. '!T667</f>
        <v>-2.9929347239157411</v>
      </c>
      <c r="V7" s="1975">
        <f>'1.27 GW Electrolyser H2 Prod. '!U667</f>
        <v>-3.3471421731188387</v>
      </c>
      <c r="W7" s="1975">
        <f>'1.27 GW Electrolyser H2 Prod. '!V667</f>
        <v>-3.7056728695147751</v>
      </c>
      <c r="X7" s="1975">
        <f>'1.27 GW Electrolyser H2 Prod. '!W667</f>
        <v>-4.0682261824025749</v>
      </c>
      <c r="Y7" s="1975">
        <f>'1.27 GW Electrolyser H2 Prod. '!X667</f>
        <v>-4.4345383186255409</v>
      </c>
      <c r="Z7" s="1975">
        <f>'1.27 GW Electrolyser H2 Prod. '!Y667</f>
        <v>-4.8043760660858021</v>
      </c>
      <c r="AA7" s="1975">
        <f>'1.27 GW Electrolyser H2 Prod. '!Z667</f>
        <v>-5.1775318656583336</v>
      </c>
      <c r="AB7" s="1975">
        <f>'1.27 GW Electrolyser H2 Prod. '!AA667</f>
        <v>-5.5538198784938571</v>
      </c>
      <c r="AC7" s="1975">
        <f>'1.27 GW Electrolyser H2 Prod. '!AB667</f>
        <v>-5.9330728107735329</v>
      </c>
      <c r="AD7" s="1975">
        <f>'1.27 GW Electrolyser H2 Prod. '!AC667</f>
        <v>-6.3151393228919135</v>
      </c>
      <c r="AE7" s="1975">
        <f>'1.27 GW Electrolyser H2 Prod. '!AD667</f>
        <v>-6.6998818952416297</v>
      </c>
      <c r="AF7" s="1975">
        <f>'1.27 GW Electrolyser H2 Prod. '!AE667</f>
        <v>-7.0871750548024082</v>
      </c>
      <c r="AG7" s="1975">
        <f>'1.27 GW Electrolyser H2 Prod. '!AF667</f>
        <v>-7.4769038898003748</v>
      </c>
      <c r="AH7" s="1975">
        <f>'1.27 GW Electrolyser H2 Prod. '!AG667</f>
        <v>-7.8689627965542703</v>
      </c>
      <c r="AI7" s="1975">
        <f>'1.27 GW Electrolyser H2 Prod. '!AH667</f>
        <v>-8.2632544151018088</v>
      </c>
      <c r="AJ7" s="1975">
        <f>'1.27 GW Electrolyser H2 Prod. '!AI667</f>
        <v>-8.6596887195507559</v>
      </c>
      <c r="AK7" s="1975">
        <f>'1.27 GW Electrolyser H2 Prod. '!AJ667</f>
        <v>-9.0581822361876618</v>
      </c>
      <c r="AL7" s="1975">
        <f>'1.27 GW Electrolyser H2 Prod. '!AK667</f>
        <v>-9.4586573678063388</v>
      </c>
      <c r="AM7" s="1975">
        <f>'1.27 GW Electrolyser H2 Prod. '!AL667</f>
        <v>-9.8610418069167984</v>
      </c>
      <c r="AN7" s="1975">
        <f>'1.27 GW Electrolyser H2 Prod. '!AM667</f>
        <v>-10.26526802377162</v>
      </c>
      <c r="AO7" s="1975">
        <f>'1.27 GW Electrolyser H2 Prod. '!AN667</f>
        <v>-10.671272817724756</v>
      </c>
      <c r="AP7" s="1975">
        <f>'1.27 GW Electrolyser H2 Prod. '!AO667</f>
        <v>-11.078996922482164</v>
      </c>
      <c r="AQ7" s="1975">
        <f>'1.27 GW Electrolyser H2 Prod. '!AP667</f>
        <v>-11.488384657436951</v>
      </c>
      <c r="AR7" s="1975">
        <f>'1.27 GW Electrolyser H2 Prod. '!AQ667</f>
        <v>-11.899383618595387</v>
      </c>
      <c r="AS7" s="1975">
        <f>'1.27 GW Electrolyser H2 Prod. '!AR667</f>
        <v>-12.311944403663739</v>
      </c>
      <c r="AT7" s="1975">
        <f>'1.27 GW Electrolyser H2 Prod. '!AS667</f>
        <v>-12.726020366732167</v>
      </c>
      <c r="AU7" s="1975">
        <f>'1.27 GW Electrolyser H2 Prod. '!AT667</f>
        <v>-13.141567398701561</v>
      </c>
      <c r="AV7" s="1975">
        <f>'1.27 GW Electrolyser H2 Prod. '!AU667</f>
        <v>-13.558543730183819</v>
      </c>
      <c r="AW7" s="1975">
        <f>'1.27 GW Electrolyser H2 Prod. '!AV667</f>
        <v>-13.976909754089906</v>
      </c>
      <c r="AX7" s="1975">
        <f>'1.27 GW Electrolyser H2 Prod. '!AW667</f>
        <v>-14.396627865522763</v>
      </c>
      <c r="AY7" s="1975">
        <f>'1.27 GW Electrolyser H2 Prod. '!AX667</f>
        <v>-14.817662316928589</v>
      </c>
      <c r="AZ7" s="1975">
        <f>'1.27 GW Electrolyser H2 Prod. '!AY667</f>
        <v>-15.239979086742562</v>
      </c>
      <c r="BA7" s="1975">
        <f>'1.27 GW Electrolyser H2 Prod. '!AZ667</f>
        <v>-15.663545760003222</v>
      </c>
      <c r="BB7" s="1975">
        <f>'1.27 GW Electrolyser H2 Prod. '!BA667</f>
        <v>-16.088331419611315</v>
      </c>
      <c r="BC7" s="1975">
        <f>'1.27 GW Electrolyser H2 Prod. '!BB667</f>
        <v>-16.514306547080174</v>
      </c>
      <c r="BD7" s="1975">
        <f>'1.27 GW Electrolyser H2 Prod. '!BC667</f>
        <v>-16.941442931770787</v>
      </c>
      <c r="BE7" s="1975">
        <f>'1.27 GW Electrolyser H2 Prod. '!BD667</f>
        <v>-17.369713587729606</v>
      </c>
      <c r="BF7" s="1975">
        <f>'1.27 GW Electrolyser H2 Prod. '!BE667</f>
        <v>-17.799092677354519</v>
      </c>
      <c r="BG7" s="1975">
        <f>'1.27 GW Electrolyser H2 Prod. '!BF667</f>
        <v>-18.229555441206806</v>
      </c>
      <c r="BH7" s="1975">
        <f>'1.27 GW Electrolyser H2 Prod. '!BG667</f>
        <v>-18.661078133366683</v>
      </c>
      <c r="BI7" s="1975">
        <f>'1.27 GW Electrolyser H2 Prod. '!BH667</f>
        <v>-19.093637961799306</v>
      </c>
      <c r="BJ7" s="1975">
        <f>'1.27 GW Electrolyser H2 Prod. '!BI667</f>
        <v>-19.527213033258139</v>
      </c>
      <c r="BK7" s="1975">
        <f>'1.27 GW Electrolyser H2 Prod. '!BJ667</f>
        <v>-19.961782302305043</v>
      </c>
      <c r="BL7" s="1975">
        <f>'1.27 GW Electrolyser H2 Prod. '!BK667</f>
        <v>-20.397325524072073</v>
      </c>
      <c r="BM7" s="1975">
        <f>'1.27 GW Electrolyser H2 Prod. '!BL667</f>
        <v>-20.833823210430243</v>
      </c>
      <c r="BN7" s="1975">
        <f>'1.27 GW Electrolyser H2 Prod. '!BM667</f>
        <v>-21.271256589265423</v>
      </c>
      <c r="BO7" s="1976">
        <f>'1.27 GW Electrolyser H2 Prod. '!BN667</f>
        <v>-21.709607566592759</v>
      </c>
    </row>
    <row r="8" spans="1:67" ht="18" customHeight="1" x14ac:dyDescent="0.2">
      <c r="A8" s="4305"/>
      <c r="B8" s="4338"/>
      <c r="C8" s="4339"/>
      <c r="D8" s="3409"/>
      <c r="E8" s="292" t="str">
        <f>'1.27 GW Electrolyser H2 Prod. '!D716</f>
        <v>High Price Range</v>
      </c>
      <c r="F8" s="47">
        <f>F5</f>
        <v>0.8</v>
      </c>
      <c r="G8" s="2655">
        <f>'1.27 GW Electrolyser H2 Prod. '!F669</f>
        <v>0.97601000632218893</v>
      </c>
      <c r="H8" s="1975">
        <f>'1.27 GW Electrolyser H2 Prod. '!G669</f>
        <v>2.2932132170816004</v>
      </c>
      <c r="I8" s="1975">
        <f>'1.27 GW Electrolyser H2 Prod. '!H669</f>
        <v>3.1683701660386472</v>
      </c>
      <c r="J8" s="1975">
        <f>'1.27 GW Electrolyser H2 Prod. '!I669</f>
        <v>3.8388963115976571</v>
      </c>
      <c r="K8" s="1975">
        <f>'1.27 GW Electrolyser H2 Prod. '!J669</f>
        <v>4.3796082460550609</v>
      </c>
      <c r="L8" s="1975">
        <f>'1.27 GW Electrolyser H2 Prod. '!K669</f>
        <v>4.8275897476458001</v>
      </c>
      <c r="M8" s="1975">
        <f>'1.27 GW Electrolyser H2 Prod. '!L669</f>
        <v>5.2045970393847734</v>
      </c>
      <c r="N8" s="1975">
        <f>'1.27 GW Electrolyser H2 Prod. '!M669</f>
        <v>5.5247623959906331</v>
      </c>
      <c r="O8" s="1975">
        <f>'1.27 GW Electrolyser H2 Prod. '!N669</f>
        <v>5.7979183188483212</v>
      </c>
      <c r="P8" s="1975">
        <f>'1.27 GW Electrolyser H2 Prod. '!O669</f>
        <v>6.0312535658189814</v>
      </c>
      <c r="Q8" s="1975">
        <f>'1.27 GW Electrolyser H2 Prod. '!P669</f>
        <v>6.2302251423833397</v>
      </c>
      <c r="R8" s="1975">
        <f>'1.27 GW Electrolyser H2 Prod. '!Q669</f>
        <v>6.3990993093242103</v>
      </c>
      <c r="S8" s="1975">
        <f>'1.27 GW Electrolyser H2 Prod. '!R669</f>
        <v>6.5412915180071556</v>
      </c>
      <c r="T8" s="1975">
        <f>'1.27 GW Electrolyser H2 Prod. '!S669</f>
        <v>6.6595900381612285</v>
      </c>
      <c r="U8" s="1975">
        <f>'1.27 GW Electrolyser H2 Prod. '!T669</f>
        <v>6.7563086987376826</v>
      </c>
      <c r="V8" s="1975">
        <f>'1.27 GW Electrolyser H2 Prod. '!U669</f>
        <v>6.8333945271446828</v>
      </c>
      <c r="W8" s="1975">
        <f>'1.27 GW Electrolyser H2 Prod. '!V669</f>
        <v>6.8925056407225993</v>
      </c>
      <c r="X8" s="1975">
        <f>'1.27 GW Electrolyser H2 Prod. '!W669</f>
        <v>6.9350689074144976</v>
      </c>
      <c r="Y8" s="1975">
        <f>'1.27 GW Electrolyser H2 Prod. '!X669</f>
        <v>6.9623234802827927</v>
      </c>
      <c r="Z8" s="1975">
        <f>'1.27 GW Electrolyser H2 Prod. '!Y669</f>
        <v>6.9753542393924883</v>
      </c>
      <c r="AA8" s="1975">
        <f>'1.27 GW Electrolyser H2 Prod. '!Z669</f>
        <v>6.9751178759357408</v>
      </c>
      <c r="AB8" s="1975">
        <f>'1.27 GW Electrolyser H2 Prod. '!AA669</f>
        <v>6.9624635156739769</v>
      </c>
      <c r="AC8" s="1975">
        <f>'1.27 GW Electrolyser H2 Prod. '!AB669</f>
        <v>6.9381492245184404</v>
      </c>
      <c r="AD8" s="1975">
        <f>'1.27 GW Electrolyser H2 Prod. '!AC669</f>
        <v>6.9028553640970163</v>
      </c>
      <c r="AE8" s="1975">
        <f>'1.27 GW Electrolyser H2 Prod. '!AD669</f>
        <v>6.8571955063351382</v>
      </c>
      <c r="AF8" s="1975">
        <f>'1.27 GW Electrolyser H2 Prod. '!AE669</f>
        <v>6.8017254341736253</v>
      </c>
      <c r="AG8" s="1975">
        <f>'1.27 GW Electrolyser H2 Prod. '!AF669</f>
        <v>6.7369506255886504</v>
      </c>
      <c r="AH8" s="1975">
        <f>'1.27 GW Electrolyser H2 Prod. '!AG669</f>
        <v>6.6633325238393448</v>
      </c>
      <c r="AI8" s="1975">
        <f>'1.27 GW Electrolyser H2 Prod. '!AH669</f>
        <v>6.5812938275922734</v>
      </c>
      <c r="AJ8" s="1975">
        <f>'1.27 GW Electrolyser H2 Prod. '!AI669</f>
        <v>6.491222983005124</v>
      </c>
      <c r="AK8" s="1975">
        <f>'1.27 GW Electrolyser H2 Prod. '!AJ669</f>
        <v>6.3934780210224904</v>
      </c>
      <c r="AL8" s="1975">
        <f>'1.27 GW Electrolyser H2 Prod. '!AK669</f>
        <v>6.288389853584988</v>
      </c>
      <c r="AM8" s="1975">
        <f>'1.27 GW Electrolyser H2 Prod. '!AL669</f>
        <v>6.176265119739087</v>
      </c>
      <c r="AN8" s="1975">
        <f>'1.27 GW Electrolyser H2 Prod. '!AM669</f>
        <v>6.0573886550157621</v>
      </c>
      <c r="AO8" s="1975">
        <f>'1.27 GW Electrolyser H2 Prod. '!AN669</f>
        <v>5.9320256436610457</v>
      </c>
      <c r="AP8" s="1975">
        <f>'1.27 GW Electrolyser H2 Prod. '!AO669</f>
        <v>5.8004235024299149</v>
      </c>
      <c r="AQ8" s="1975">
        <f>'1.27 GW Electrolyser H2 Prod. '!AP669</f>
        <v>5.6628135360163165</v>
      </c>
      <c r="AR8" s="1975">
        <f>'1.27 GW Electrolyser H2 Prod. '!AQ669</f>
        <v>5.5194123972795612</v>
      </c>
      <c r="AS8" s="1975">
        <f>'1.27 GW Electrolyser H2 Prod. '!AR669</f>
        <v>5.3704233798590844</v>
      </c>
      <c r="AT8" s="1975">
        <f>'1.27 GW Electrolyser H2 Prod. '!AS669</f>
        <v>5.2160375662563281</v>
      </c>
      <c r="AU8" s="1975">
        <f>'1.27 GW Electrolyser H2 Prod. '!AT669</f>
        <v>5.0564348507826953</v>
      </c>
      <c r="AV8" s="1975">
        <f>'1.27 GW Electrolyser H2 Prod. '!AU669</f>
        <v>4.8917848537555848</v>
      </c>
      <c r="AW8" s="1975">
        <f>'1.27 GW Electrolyser H2 Prod. '!AV669</f>
        <v>4.7222477408379397</v>
      </c>
      <c r="AX8" s="1975">
        <f>'1.27 GW Electrolyser H2 Prod. '!AW669</f>
        <v>4.54797495935708</v>
      </c>
      <c r="AY8" s="1975">
        <f>'1.27 GW Electrolyser H2 Prod. '!AX669</f>
        <v>4.3691099017244168</v>
      </c>
      <c r="AZ8" s="1975">
        <f>'1.27 GW Electrolyser H2 Prod. '!AY669</f>
        <v>4.1857885046445693</v>
      </c>
      <c r="BA8" s="1975">
        <f>'1.27 GW Electrolyser H2 Prod. '!AZ669</f>
        <v>3.9981397915991965</v>
      </c>
      <c r="BB8" s="1975">
        <f>'1.27 GW Electrolyser H2 Prod. '!BA669</f>
        <v>3.8062863650764864</v>
      </c>
      <c r="BC8" s="1975">
        <f>'1.27 GW Electrolyser H2 Prod. '!BB669</f>
        <v>3.6103448541587499</v>
      </c>
      <c r="BD8" s="1975">
        <f>'1.27 GW Electrolyser H2 Prod. '!BC669</f>
        <v>3.4104263223512721</v>
      </c>
      <c r="BE8" s="1975">
        <f>'1.27 GW Electrolyser H2 Prod. '!BD669</f>
        <v>3.2066366399138291</v>
      </c>
      <c r="BF8" s="1975">
        <f>'1.27 GW Electrolyser H2 Prod. '!BE669</f>
        <v>2.9990768244244057</v>
      </c>
      <c r="BG8" s="1975">
        <f>'1.27 GW Electrolyser H2 Prod. '!BF669</f>
        <v>2.7878433528481916</v>
      </c>
      <c r="BH8" s="1975">
        <f>'1.27 GW Electrolyser H2 Prod. '!BG669</f>
        <v>2.5730284479919132</v>
      </c>
      <c r="BI8" s="1975">
        <f>'1.27 GW Electrolyser H2 Prod. '!BH669</f>
        <v>2.3547203418842351</v>
      </c>
      <c r="BJ8" s="1975">
        <f>'1.27 GW Electrolyser H2 Prod. '!BI669</f>
        <v>2.133003518329033</v>
      </c>
      <c r="BK8" s="1975">
        <f>'1.27 GW Electrolyser H2 Prod. '!BJ669</f>
        <v>1.9079589366231418</v>
      </c>
      <c r="BL8" s="1975">
        <f>'1.27 GW Electrolyser H2 Prod. '!BK669</f>
        <v>1.6796642382079192</v>
      </c>
      <c r="BM8" s="1975">
        <f>'1.27 GW Electrolyser H2 Prod. '!BL669</f>
        <v>1.4481939378299655</v>
      </c>
      <c r="BN8" s="1975">
        <f>'1.27 GW Electrolyser H2 Prod. '!BM669</f>
        <v>1.2136196006165294</v>
      </c>
      <c r="BO8" s="1976">
        <f>'1.27 GW Electrolyser H2 Prod. '!BN669</f>
        <v>0.97601000632218893</v>
      </c>
    </row>
    <row r="9" spans="1:67" ht="18" customHeight="1" x14ac:dyDescent="0.2">
      <c r="A9" s="4305"/>
      <c r="B9" s="4338"/>
      <c r="C9" s="4339"/>
      <c r="D9" s="3409"/>
      <c r="E9" s="292" t="str">
        <f>'1.27 GW Electrolyser H2 Prod. '!D717</f>
        <v>High Price Range</v>
      </c>
      <c r="F9" s="47">
        <f t="shared" ref="F9:F10" si="1">F6</f>
        <v>0.85</v>
      </c>
      <c r="G9" s="2655">
        <f>'1.27 GW Electrolyser H2 Prod. '!F670</f>
        <v>14.659995253570953</v>
      </c>
      <c r="H9" s="1975">
        <f>'1.27 GW Electrolyser H2 Prod. '!G670</f>
        <v>2.2932132170816004</v>
      </c>
      <c r="I9" s="1975">
        <f>'1.27 GW Electrolyser H2 Prod. '!H670</f>
        <v>3.2728842330697856</v>
      </c>
      <c r="J9" s="1975">
        <f>'1.27 GW Electrolyser H2 Prod. '!I670</f>
        <v>4.0914255705696396</v>
      </c>
      <c r="K9" s="1975">
        <f>'1.27 GW Electrolyser H2 Prod. '!J670</f>
        <v>4.8045857156284217</v>
      </c>
      <c r="L9" s="1975">
        <f>'1.27 GW Electrolyser H2 Prod. '!K670</f>
        <v>5.4407630178730892</v>
      </c>
      <c r="M9" s="1975">
        <f>'1.27 GW Electrolyser H2 Prod. '!L670</f>
        <v>6.0169629362167898</v>
      </c>
      <c r="N9" s="1975">
        <f>'1.27 GW Electrolyser H2 Prod. '!M670</f>
        <v>6.5444151085052891</v>
      </c>
      <c r="O9" s="1975">
        <f>'1.27 GW Electrolyser H2 Prod. '!N670</f>
        <v>7.0310410132740779</v>
      </c>
      <c r="P9" s="1975">
        <f>'1.27 GW Electrolyser H2 Prod. '!O670</f>
        <v>7.4827014124817151</v>
      </c>
      <c r="Q9" s="1975">
        <f>'1.27 GW Electrolyser H2 Prod. '!P670</f>
        <v>7.9038919008585067</v>
      </c>
      <c r="R9" s="1975">
        <f>'1.27 GW Electrolyser H2 Prod. '!Q670</f>
        <v>8.2981599916014552</v>
      </c>
      <c r="S9" s="1975">
        <f>'1.27 GW Electrolyser H2 Prod. '!R670</f>
        <v>8.6683697036624263</v>
      </c>
      <c r="T9" s="1975">
        <f>'1.27 GW Electrolyser H2 Prod. '!S670</f>
        <v>9.0168771227019491</v>
      </c>
      <c r="U9" s="1975">
        <f>'1.27 GW Electrolyser H2 Prod. '!T670</f>
        <v>9.3456512506159974</v>
      </c>
      <c r="V9" s="1975">
        <f>'1.27 GW Electrolyser H2 Prod. '!U670</f>
        <v>9.6563597812947233</v>
      </c>
      <c r="W9" s="1975">
        <f>'1.27 GW Electrolyser H2 Prod. '!V670</f>
        <v>9.9504315818170177</v>
      </c>
      <c r="X9" s="1975">
        <f>'1.27 GW Electrolyser H2 Prod. '!W670</f>
        <v>10.229103229659836</v>
      </c>
      <c r="Y9" s="1975">
        <f>'1.27 GW Electrolyser H2 Prod. '!X670</f>
        <v>10.493454350455155</v>
      </c>
      <c r="Z9" s="1975">
        <f>'1.27 GW Electrolyser H2 Prod. '!Y670</f>
        <v>10.744434909413229</v>
      </c>
      <c r="AA9" s="1975">
        <f>'1.27 GW Electrolyser H2 Prod. '!Z670</f>
        <v>10.982886606002326</v>
      </c>
      <c r="AB9" s="1975">
        <f>'1.27 GW Electrolyser H2 Prod. '!AA670</f>
        <v>11.209559870615974</v>
      </c>
      <c r="AC9" s="1975">
        <f>'1.27 GW Electrolyser H2 Prod. '!AB670</f>
        <v>11.425127529216306</v>
      </c>
      <c r="AD9" s="1975">
        <f>'1.27 GW Electrolyser H2 Prod. '!AC670</f>
        <v>11.63019590779035</v>
      </c>
      <c r="AE9" s="1975">
        <f>'1.27 GW Electrolyser H2 Prod. '!AD670</f>
        <v>11.825313944510997</v>
      </c>
      <c r="AF9" s="1975">
        <f>'1.27 GW Electrolyser H2 Prod. '!AE670</f>
        <v>12.010980733545761</v>
      </c>
      <c r="AG9" s="1975">
        <f>'1.27 GW Electrolyser H2 Prod. '!AF670</f>
        <v>12.187651821198179</v>
      </c>
      <c r="AH9" s="1975">
        <f>'1.27 GW Electrolyser H2 Prod. '!AG670</f>
        <v>12.355744499897956</v>
      </c>
      <c r="AI9" s="1975">
        <f>'1.27 GW Electrolyser H2 Prod. '!AH670</f>
        <v>12.515642290093723</v>
      </c>
      <c r="AJ9" s="1975">
        <f>'1.27 GW Electrolyser H2 Prod. '!AI670</f>
        <v>12.667698758671371</v>
      </c>
      <c r="AK9" s="1975">
        <f>'1.27 GW Electrolyser H2 Prod. '!AJ670</f>
        <v>12.812240791217112</v>
      </c>
      <c r="AL9" s="1975">
        <f>'1.27 GW Electrolyser H2 Prod. '!AK670</f>
        <v>12.94957141154201</v>
      </c>
      <c r="AM9" s="1975">
        <f>'1.27 GW Electrolyser H2 Prod. '!AL670</f>
        <v>13.079972223454785</v>
      </c>
      <c r="AN9" s="1975">
        <f>'1.27 GW Electrolyser H2 Prod. '!AM670</f>
        <v>13.203705535429837</v>
      </c>
      <c r="AO9" s="1975">
        <f>'1.27 GW Electrolyser H2 Prod. '!AN670</f>
        <v>13.321016217565056</v>
      </c>
      <c r="AP9" s="1975">
        <f>'1.27 GW Electrolyser H2 Prod. '!AO670</f>
        <v>13.432133331324424</v>
      </c>
      <c r="AQ9" s="1975">
        <f>'1.27 GW Electrolyser H2 Prod. '!AP670</f>
        <v>13.537271565469268</v>
      </c>
      <c r="AR9" s="1975">
        <f>'1.27 GW Electrolyser H2 Prod. '!AQ670</f>
        <v>13.636632505892557</v>
      </c>
      <c r="AS9" s="1975">
        <f>'1.27 GW Electrolyser H2 Prod. '!AR670</f>
        <v>13.730405762475744</v>
      </c>
      <c r="AT9" s="1975">
        <f>'1.27 GW Electrolyser H2 Prod. '!AS670</f>
        <v>13.818769972353936</v>
      </c>
      <c r="AU9" s="1975">
        <f>'1.27 GW Electrolyser H2 Prod. '!AT670</f>
        <v>13.901893695923492</v>
      </c>
      <c r="AV9" s="1975">
        <f>'1.27 GW Electrolyser H2 Prod. '!AU670</f>
        <v>13.979936219418246</v>
      </c>
      <c r="AW9" s="1975">
        <f>'1.27 GW Electrolyser H2 Prod. '!AV670</f>
        <v>14.053048275808671</v>
      </c>
      <c r="AX9" s="1975">
        <f>'1.27 GW Electrolyser H2 Prod. '!AW670</f>
        <v>14.121372694058358</v>
      </c>
      <c r="AY9" s="1975">
        <f>'1.27 GW Electrolyser H2 Prod. '!AX670</f>
        <v>14.185044985337464</v>
      </c>
      <c r="AZ9" s="1975">
        <f>'1.27 GW Electrolyser H2 Prod. '!AY670</f>
        <v>14.244193873590893</v>
      </c>
      <c r="BA9" s="1975">
        <f>'1.27 GW Electrolyser H2 Prod. '!AZ670</f>
        <v>14.298941776847654</v>
      </c>
      <c r="BB9" s="1975">
        <f>'1.27 GW Electrolyser H2 Prod. '!BA670</f>
        <v>14.349405244803563</v>
      </c>
      <c r="BC9" s="1975">
        <f>'1.27 GW Electrolyser H2 Prod. '!BB670</f>
        <v>14.395695357484939</v>
      </c>
      <c r="BD9" s="1975">
        <f>'1.27 GW Electrolyser H2 Prod. '!BC670</f>
        <v>14.43791808918435</v>
      </c>
      <c r="BE9" s="1975">
        <f>'1.27 GW Electrolyser H2 Prod. '!BD670</f>
        <v>14.476174641332724</v>
      </c>
      <c r="BF9" s="1975">
        <f>'1.27 GW Electrolyser H2 Prod. '!BE670</f>
        <v>14.510561747520715</v>
      </c>
      <c r="BG9" s="1975">
        <f>'1.27 GW Electrolyser H2 Prod. '!BF670</f>
        <v>14.541171953494095</v>
      </c>
      <c r="BH9" s="1975">
        <f>'1.27 GW Electrolyser H2 Prod. '!BG670</f>
        <v>14.568093874613202</v>
      </c>
      <c r="BI9" s="1975">
        <f>'1.27 GW Electrolyser H2 Prod. '!BH670</f>
        <v>14.591412432976837</v>
      </c>
      <c r="BJ9" s="1975">
        <f>'1.27 GW Electrolyser H2 Prod. '!BI670</f>
        <v>14.611209076159847</v>
      </c>
      <c r="BK9" s="1975">
        <f>'1.27 GW Electrolyser H2 Prod. '!BJ670</f>
        <v>14.627561979295072</v>
      </c>
      <c r="BL9" s="1975">
        <f>'1.27 GW Electrolyser H2 Prod. '!BK670</f>
        <v>14.640546232039709</v>
      </c>
      <c r="BM9" s="1975">
        <f>'1.27 GW Electrolyser H2 Prod. '!BL670</f>
        <v>14.650234011799533</v>
      </c>
      <c r="BN9" s="1975">
        <f>'1.27 GW Electrolyser H2 Prod. '!BM670</f>
        <v>14.65669474443825</v>
      </c>
      <c r="BO9" s="1976">
        <f>'1.27 GW Electrolyser H2 Prod. '!BN670</f>
        <v>14.659995253570953</v>
      </c>
    </row>
    <row r="10" spans="1:67" ht="18" customHeight="1" x14ac:dyDescent="0.2">
      <c r="A10" s="4305"/>
      <c r="B10" s="4338"/>
      <c r="C10" s="4339"/>
      <c r="D10" s="3370"/>
      <c r="E10" s="387" t="str">
        <f>'1.27 GW Electrolyser H2 Prod. '!D718</f>
        <v>High Price Range</v>
      </c>
      <c r="F10" s="30">
        <f t="shared" si="1"/>
        <v>0.9</v>
      </c>
      <c r="G10" s="2655">
        <f>'1.27 GW Electrolyser H2 Prod. '!F671</f>
        <v>31.71616722330096</v>
      </c>
      <c r="H10" s="1975">
        <f>'1.27 GW Electrolyser H2 Prod. '!G671</f>
        <v>2.2932132170816004</v>
      </c>
      <c r="I10" s="1975">
        <f>'1.27 GW Electrolyser H2 Prod. '!H671</f>
        <v>3.377398300100924</v>
      </c>
      <c r="J10" s="1975">
        <f>'1.27 GW Electrolyser H2 Prod. '!I671</f>
        <v>4.3491387600717299</v>
      </c>
      <c r="K10" s="1975">
        <f>'1.27 GW Electrolyser H2 Prod. '!J671</f>
        <v>5.245198522435004</v>
      </c>
      <c r="L10" s="1975">
        <f>'1.27 GW Electrolyser H2 Prod. '!K671</f>
        <v>6.0847929331777362</v>
      </c>
      <c r="M10" s="1975">
        <f>'1.27 GW Electrolyser H2 Prod. '!L671</f>
        <v>6.8796525347973443</v>
      </c>
      <c r="N10" s="1975">
        <f>'1.27 GW Electrolyser H2 Prod. '!M671</f>
        <v>7.6376446870259818</v>
      </c>
      <c r="O10" s="1975">
        <f>'1.27 GW Electrolyser H2 Prod. '!N671</f>
        <v>8.3643916607988107</v>
      </c>
      <c r="P10" s="1975">
        <f>'1.27 GW Electrolyser H2 Prod. '!O671</f>
        <v>9.0640999492661294</v>
      </c>
      <c r="Q10" s="1975">
        <f>'1.27 GW Electrolyser H2 Prod. '!P671</f>
        <v>9.7400281065804712</v>
      </c>
      <c r="R10" s="1975">
        <f>'1.27 GW Electrolyser H2 Prod. '!Q671</f>
        <v>10.394770152301206</v>
      </c>
      <c r="S10" s="1975">
        <f>'1.27 GW Electrolyser H2 Prod. '!R671</f>
        <v>11.030436981404733</v>
      </c>
      <c r="T10" s="1975">
        <f>'1.27 GW Electrolyser H2 Prod. '!S671</f>
        <v>11.648777712820229</v>
      </c>
      <c r="U10" s="1975">
        <f>'1.27 GW Electrolyser H2 Prod. '!T671</f>
        <v>12.251263837471885</v>
      </c>
      <c r="V10" s="1975">
        <f>'1.27 GW Electrolyser H2 Prod. '!U671</f>
        <v>12.839149348014884</v>
      </c>
      <c r="W10" s="1975">
        <f>'1.27 GW Electrolyser H2 Prod. '!V671</f>
        <v>13.413514812056313</v>
      </c>
      <c r="X10" s="1975">
        <f>'1.27 GW Electrolyser H2 Prod. '!W671</f>
        <v>13.975300388896743</v>
      </c>
      <c r="Y10" s="1975">
        <f>'1.27 GW Electrolyser H2 Prod. '!X671</f>
        <v>14.525331036163211</v>
      </c>
      <c r="Z10" s="1975">
        <f>'1.27 GW Electrolyser H2 Prod. '!Y671</f>
        <v>15.064336075651891</v>
      </c>
      <c r="AA10" s="1975">
        <f>'1.27 GW Electrolyser H2 Prod. '!Z671</f>
        <v>15.592964604880681</v>
      </c>
      <c r="AB10" s="1975">
        <f>'1.27 GW Electrolyser H2 Prod. '!AA671</f>
        <v>16.111797795772443</v>
      </c>
      <c r="AC10" s="1975">
        <f>'1.27 GW Electrolyser H2 Prod. '!AB671</f>
        <v>16.621358824566986</v>
      </c>
      <c r="AD10" s="1975">
        <f>'1.27 GW Electrolyser H2 Prod. '!AC671</f>
        <v>17.122120974056596</v>
      </c>
      <c r="AE10" s="1975">
        <f>'1.27 GW Electrolyser H2 Prod. '!AD671</f>
        <v>17.614514307895657</v>
      </c>
      <c r="AF10" s="1975">
        <f>'1.27 GW Electrolyser H2 Prod. '!AE671</f>
        <v>18.098931216570548</v>
      </c>
      <c r="AG10" s="1975">
        <f>'1.27 GW Electrolyser H2 Prod. '!AF671</f>
        <v>18.57573106249038</v>
      </c>
      <c r="AH10" s="1975">
        <f>'1.27 GW Electrolyser H2 Prod. '!AG671</f>
        <v>19.045244098961899</v>
      </c>
      <c r="AI10" s="1975">
        <f>'1.27 GW Electrolyser H2 Prod. '!AH671</f>
        <v>19.507774798794276</v>
      </c>
      <c r="AJ10" s="1975">
        <f>'1.27 GW Electrolyser H2 Prod. '!AI671</f>
        <v>19.963604699034789</v>
      </c>
      <c r="AK10" s="1975">
        <f>'1.27 GW Electrolyser H2 Prod. '!AJ671</f>
        <v>20.412994846169365</v>
      </c>
      <c r="AL10" s="1975">
        <f>'1.27 GW Electrolyser H2 Prod. '!AK671</f>
        <v>20.856187909143188</v>
      </c>
      <c r="AM10" s="1975">
        <f>'1.27 GW Electrolyser H2 Prod. '!AL671</f>
        <v>21.293410014426357</v>
      </c>
      <c r="AN10" s="1975">
        <f>'1.27 GW Electrolyser H2 Prod. '!AM671</f>
        <v>21.724872347103744</v>
      </c>
      <c r="AO10" s="1975">
        <f>'1.27 GW Electrolyser H2 Prod. '!AN671</f>
        <v>22.150772553906013</v>
      </c>
      <c r="AP10" s="1975">
        <f>'1.27 GW Electrolyser H2 Prod. '!AO671</f>
        <v>22.571295977705237</v>
      </c>
      <c r="AQ10" s="1975">
        <f>'1.27 GW Electrolyser H2 Prod. '!AP671</f>
        <v>22.986616747890942</v>
      </c>
      <c r="AR10" s="1975">
        <f>'1.27 GW Electrolyser H2 Prod. '!AQ671</f>
        <v>23.396898746933985</v>
      </c>
      <c r="AS10" s="1975">
        <f>'1.27 GW Electrolyser H2 Prod. '!AR671</f>
        <v>23.802296470119678</v>
      </c>
      <c r="AT10" s="1975">
        <f>'1.27 GW Electrolyser H2 Prod. '!AS671</f>
        <v>24.202955792722335</v>
      </c>
      <c r="AU10" s="1975">
        <f>'1.27 GW Electrolyser H2 Prod. '!AT671</f>
        <v>24.599014656674125</v>
      </c>
      <c r="AV10" s="1975">
        <f>'1.27 GW Electrolyser H2 Prod. '!AU671</f>
        <v>24.990603686953076</v>
      </c>
      <c r="AW10" s="1975">
        <f>'1.27 GW Electrolyser H2 Prod. '!AV671</f>
        <v>25.377846746401548</v>
      </c>
      <c r="AX10" s="1975">
        <f>'1.27 GW Electrolyser H2 Prod. '!AW671</f>
        <v>25.760861436427518</v>
      </c>
      <c r="AY10" s="1975">
        <f>'1.27 GW Electrolyser H2 Prod. '!AX671</f>
        <v>26.13975954998849</v>
      </c>
      <c r="AZ10" s="1975">
        <f>'1.27 GW Electrolyser H2 Prod. '!AY671</f>
        <v>26.514647482374372</v>
      </c>
      <c r="BA10" s="1975">
        <f>'1.27 GW Electrolyser H2 Prod. '!AZ671</f>
        <v>26.885626604560905</v>
      </c>
      <c r="BB10" s="1975">
        <f>'1.27 GW Electrolyser H2 Prod. '!BA671</f>
        <v>27.25279360327475</v>
      </c>
      <c r="BC10" s="1975">
        <f>'1.27 GW Electrolyser H2 Prod. '!BB671</f>
        <v>27.616240791375787</v>
      </c>
      <c r="BD10" s="1975">
        <f>'1.27 GW Electrolyser H2 Prod. '!BC671</f>
        <v>27.976056391705395</v>
      </c>
      <c r="BE10" s="1975">
        <f>'1.27 GW Electrolyser H2 Prod. '!BD671</f>
        <v>28.33232479715868</v>
      </c>
      <c r="BF10" s="1975">
        <f>'1.27 GW Electrolyser H2 Prod. '!BE671</f>
        <v>28.685126809403098</v>
      </c>
      <c r="BG10" s="1975">
        <f>'1.27 GW Electrolyser H2 Prod. '!BF671</f>
        <v>29.034539858376824</v>
      </c>
      <c r="BH10" s="1975">
        <f>'1.27 GW Electrolyser H2 Prod. '!BG671</f>
        <v>29.380638204450683</v>
      </c>
      <c r="BI10" s="1975">
        <f>'1.27 GW Electrolyser H2 Prod. '!BH671</f>
        <v>29.723493124920935</v>
      </c>
      <c r="BJ10" s="1975">
        <f>'1.27 GW Electrolyser H2 Prod. '!BI671</f>
        <v>30.063173086312386</v>
      </c>
      <c r="BK10" s="1975">
        <f>'1.27 GW Electrolyser H2 Prod. '!BJ671</f>
        <v>30.399743903807405</v>
      </c>
      <c r="BL10" s="1975">
        <f>'1.27 GW Electrolyser H2 Prod. '!BK671</f>
        <v>30.733268888973356</v>
      </c>
      <c r="BM10" s="1975">
        <f>'1.27 GW Electrolyser H2 Prod. '!BL671</f>
        <v>31.063808986835703</v>
      </c>
      <c r="BN10" s="1975">
        <f>'1.27 GW Electrolyser H2 Prod. '!BM671</f>
        <v>31.391422903233959</v>
      </c>
      <c r="BO10" s="1976">
        <f>'1.27 GW Electrolyser H2 Prod. '!BN671</f>
        <v>31.71616722330096</v>
      </c>
    </row>
    <row r="11" spans="1:67" ht="15" customHeight="1" x14ac:dyDescent="0.2">
      <c r="A11" s="4305"/>
      <c r="B11" s="4338"/>
      <c r="C11" s="4339"/>
      <c r="D11" s="4317" t="s">
        <v>1597</v>
      </c>
      <c r="E11" s="1866" t="str">
        <f>E5</f>
        <v>Low Price Range</v>
      </c>
      <c r="F11" s="989">
        <f>F5</f>
        <v>0.8</v>
      </c>
      <c r="G11" s="2656">
        <f>'1.27 GW Electrolyser H2 Prod. '!F673</f>
        <v>-37.237330229374308</v>
      </c>
      <c r="H11" s="1979">
        <f>'1.27 GW Electrolyser H2 Prod. '!G673</f>
        <v>0.77636425107256846</v>
      </c>
      <c r="I11" s="1979">
        <f>'1.27 GW Electrolyser H2 Prod. '!H673</f>
        <v>0.41904844509735945</v>
      </c>
      <c r="J11" s="1979">
        <f>'1.27 GW Electrolyser H2 Prod. '!I673</f>
        <v>-3.7012738644909E-3</v>
      </c>
      <c r="K11" s="1979">
        <f>'1.27 GW Electrolyser H2 Prod. '!J673</f>
        <v>-0.4679611254779219</v>
      </c>
      <c r="L11" s="1979">
        <f>'1.27 GW Electrolyser H2 Prod. '!K673</f>
        <v>-0.96187298927452536</v>
      </c>
      <c r="M11" s="1979">
        <f>'1.27 GW Electrolyser H2 Prod. '!L673</f>
        <v>-1.4784799712772694</v>
      </c>
      <c r="N11" s="1979">
        <f>'1.27 GW Electrolyser H2 Prod. '!M673</f>
        <v>-2.013263054706238</v>
      </c>
      <c r="O11" s="1979">
        <f>'1.27 GW Electrolyser H2 Prod. '!N673</f>
        <v>-2.5630781428302467</v>
      </c>
      <c r="P11" s="1979">
        <f>'1.27 GW Electrolyser H2 Prod. '!O673</f>
        <v>-3.1256265174282016</v>
      </c>
      <c r="Q11" s="1979">
        <f>'1.27 GW Electrolyser H2 Prod. '!P673</f>
        <v>-3.6991632152987481</v>
      </c>
      <c r="R11" s="1979">
        <f>'1.27 GW Electrolyser H2 Prod. '!Q673</f>
        <v>-4.282324032557594</v>
      </c>
      <c r="S11" s="1979">
        <f>'1.27 GW Electrolyser H2 Prod. '!R673</f>
        <v>-4.8740168249930527</v>
      </c>
      <c r="T11" s="1979">
        <f>'1.27 GW Electrolyser H2 Prod. '!S673</f>
        <v>-5.4733499995712096</v>
      </c>
      <c r="U11" s="1979">
        <f>'1.27 GW Electrolyser H2 Prod. '!T673</f>
        <v>-6.0795836731476482</v>
      </c>
      <c r="V11" s="1979">
        <f>'1.27 GW Electrolyser H2 Prod. '!U673</f>
        <v>-6.6920952531317477</v>
      </c>
      <c r="W11" s="1979">
        <f>'1.27 GW Electrolyser H2 Prod. '!V673</f>
        <v>-7.3103545304642186</v>
      </c>
      <c r="X11" s="1979">
        <f>'1.27 GW Electrolyser H2 Prod. '!W673</f>
        <v>-7.9339052417121874</v>
      </c>
      <c r="Y11" s="1979">
        <f>'1.27 GW Electrolyser H2 Prod. '!X673</f>
        <v>-8.562351148223815</v>
      </c>
      <c r="Z11" s="1979">
        <f>'1.27 GW Electrolyser H2 Prod. '!Y673</f>
        <v>-9.1953453425609482</v>
      </c>
      <c r="AA11" s="1979">
        <f>'1.27 GW Electrolyser H2 Prod. '!Z673</f>
        <v>-9.8325819076906473</v>
      </c>
      <c r="AB11" s="1979">
        <f>'1.27 GW Electrolyser H2 Prod. '!AA673</f>
        <v>-10.473789322315707</v>
      </c>
      <c r="AC11" s="1979">
        <f>'1.27 GW Electrolyser H2 Prod. '!AB673</f>
        <v>-11.118725182956048</v>
      </c>
      <c r="AD11" s="1979">
        <f>'1.27 GW Electrolyser H2 Prod. '!AC673</f>
        <v>-11.767171933296497</v>
      </c>
      <c r="AE11" s="1979">
        <f>'1.27 GW Electrolyser H2 Prod. '!AD673</f>
        <v>-12.418933374078128</v>
      </c>
      <c r="AF11" s="1979">
        <f>'1.27 GW Electrolyser H2 Prod. '!AE673</f>
        <v>-13.073831784977388</v>
      </c>
      <c r="AG11" s="1979">
        <f>'1.27 GW Electrolyser H2 Prod. '!AF673</f>
        <v>-13.731705531473176</v>
      </c>
      <c r="AH11" s="1979">
        <f>'1.27 GW Electrolyser H2 Prod. '!AG673</f>
        <v>-14.392407059836705</v>
      </c>
      <c r="AI11" s="1979">
        <f>'1.27 GW Electrolyser H2 Prod. '!AH673</f>
        <v>-15.055801205531122</v>
      </c>
      <c r="AJ11" s="1979">
        <f>'1.27 GW Electrolyser H2 Prod. '!AI673</f>
        <v>-15.721763756797195</v>
      </c>
      <c r="AK11" s="1979">
        <f>'1.27 GW Electrolyser H2 Prod. '!AJ673</f>
        <v>-16.390180227617741</v>
      </c>
      <c r="AL11" s="1979">
        <f>'1.27 GW Electrolyser H2 Prod. '!AK673</f>
        <v>-17.060944803702974</v>
      </c>
      <c r="AM11" s="1979">
        <f>'1.27 GW Electrolyser H2 Prod. '!AL673</f>
        <v>-17.733959432402216</v>
      </c>
      <c r="AN11" s="1979">
        <f>'1.27 GW Electrolyser H2 Prod. '!AM673</f>
        <v>-18.409133033081265</v>
      </c>
      <c r="AO11" s="1979">
        <f>'1.27 GW Electrolyser H2 Prod. '!AN673</f>
        <v>-19.086380808912903</v>
      </c>
      <c r="AP11" s="1979">
        <f>'1.27 GW Electrolyser H2 Prod. '!AO673</f>
        <v>-19.765623644504199</v>
      </c>
      <c r="AQ11" s="1979">
        <f>'1.27 GW Electrolyser H2 Prod. '!AP673</f>
        <v>-20.446787576546765</v>
      </c>
      <c r="AR11" s="1979">
        <f>'1.27 GW Electrolyser H2 Prod. '!AQ673</f>
        <v>-21.129803326886435</v>
      </c>
      <c r="AS11" s="1979">
        <f>'1.27 GW Electrolyser H2 Prod. '!AR673</f>
        <v>-21.814605889189401</v>
      </c>
      <c r="AT11" s="1979">
        <f>'1.27 GW Electrolyser H2 Prod. '!AS673</f>
        <v>-22.501134161825</v>
      </c>
      <c r="AU11" s="1979">
        <f>'1.27 GW Electrolyser H2 Prod. '!AT673</f>
        <v>-23.189330620762021</v>
      </c>
      <c r="AV11" s="1979">
        <f>'1.27 GW Electrolyser H2 Prod. '!AU673</f>
        <v>-23.879141027240202</v>
      </c>
      <c r="AW11" s="1979">
        <f>'1.27 GW Electrolyser H2 Prod. '!AV673</f>
        <v>-24.570514165773517</v>
      </c>
      <c r="AX11" s="1979">
        <f>'1.27 GW Electrolyser H2 Prod. '!AW673</f>
        <v>-25.263401608700658</v>
      </c>
      <c r="AY11" s="1979">
        <f>'1.27 GW Electrolyser H2 Prod. '!AX673</f>
        <v>-25.957757504046192</v>
      </c>
      <c r="AZ11" s="1979">
        <f>'1.27 GW Electrolyser H2 Prod. '!AY673</f>
        <v>-26.653538383914018</v>
      </c>
      <c r="BA11" s="1979">
        <f>'1.27 GW Electrolyser H2 Prod. '!AZ673</f>
        <v>-27.350702991019642</v>
      </c>
      <c r="BB11" s="1979">
        <f>'1.27 GW Electrolyser H2 Prod. '!BA673</f>
        <v>-28.049212121292062</v>
      </c>
      <c r="BC11" s="1979">
        <f>'1.27 GW Electrolyser H2 Prod. '!BB673</f>
        <v>-28.749028480750631</v>
      </c>
      <c r="BD11" s="1979">
        <f>'1.27 GW Electrolyser H2 Prod. '!BC673</f>
        <v>-29.450116555095349</v>
      </c>
      <c r="BE11" s="1979">
        <f>'1.27 GW Electrolyser H2 Prod. '!BD673</f>
        <v>-30.152442490648017</v>
      </c>
      <c r="BF11" s="1979">
        <f>'1.27 GW Electrolyser H2 Prod. '!BE673</f>
        <v>-30.855973985451669</v>
      </c>
      <c r="BG11" s="1979">
        <f>'1.27 GW Electrolyser H2 Prod. '!BF673</f>
        <v>-31.560680189481563</v>
      </c>
      <c r="BH11" s="1979">
        <f>'1.27 GW Electrolyser H2 Prod. '!BG673</f>
        <v>-32.266531613046951</v>
      </c>
      <c r="BI11" s="1979">
        <f>'1.27 GW Electrolyser H2 Prod. '!BH673</f>
        <v>-32.97350004257104</v>
      </c>
      <c r="BJ11" s="1979">
        <f>'1.27 GW Electrolyser H2 Prod. '!BI673</f>
        <v>-33.681558463030768</v>
      </c>
      <c r="BK11" s="1979">
        <f>'1.27 GW Electrolyser H2 Prod. '!BJ673</f>
        <v>-34.390680986419568</v>
      </c>
      <c r="BL11" s="1979">
        <f>'1.27 GW Electrolyser H2 Prod. '!BK673</f>
        <v>-35.10084278566724</v>
      </c>
      <c r="BM11" s="1979">
        <f>'1.27 GW Electrolyser H2 Prod. '!BL673</f>
        <v>-35.812020033513363</v>
      </c>
      <c r="BN11" s="1979">
        <f>'1.27 GW Electrolyser H2 Prod. '!BM673</f>
        <v>-36.524189845884607</v>
      </c>
      <c r="BO11" s="1980">
        <f>'1.27 GW Electrolyser H2 Prod. '!BN673</f>
        <v>-37.237330229374308</v>
      </c>
    </row>
    <row r="12" spans="1:67" x14ac:dyDescent="0.2">
      <c r="A12" s="4305"/>
      <c r="B12" s="4338"/>
      <c r="C12" s="4339"/>
      <c r="D12" s="4343"/>
      <c r="E12" s="427" t="str">
        <f t="shared" ref="E12:E16" si="2">E6</f>
        <v>Low Price Range</v>
      </c>
      <c r="F12" s="147">
        <f>F6</f>
        <v>0.85</v>
      </c>
      <c r="G12" s="2657">
        <f>'1.27 GW Electrolyser H2 Prod. '!F674</f>
        <v>-32.861661048047367</v>
      </c>
      <c r="H12" s="1965">
        <f>'1.27 GW Electrolyser H2 Prod. '!G674</f>
        <v>0.77636425107256846</v>
      </c>
      <c r="I12" s="1965">
        <f>'1.27 GW Electrolyser H2 Prod. '!H674</f>
        <v>0.45246845935930369</v>
      </c>
      <c r="J12" s="1965">
        <f>'1.27 GW Electrolyser H2 Prod. '!I674</f>
        <v>7.7048922507519685E-2</v>
      </c>
      <c r="K12" s="1965">
        <f>'1.27 GW Electrolyser H2 Prod. '!J674</f>
        <v>-0.33206790557370314</v>
      </c>
      <c r="L12" s="1965">
        <f>'1.27 GW Electrolyser H2 Prod. '!K674</f>
        <v>-0.76580120661263984</v>
      </c>
      <c r="M12" s="1965">
        <f>'1.27 GW Electrolyser H2 Prod. '!L674</f>
        <v>-1.2187132180616043</v>
      </c>
      <c r="N12" s="1965">
        <f>'1.27 GW Electrolyser H2 Prod. '!M674</f>
        <v>-1.6872130868649005</v>
      </c>
      <c r="O12" s="1965">
        <f>'1.27 GW Electrolyser H2 Prod. '!N674</f>
        <v>-2.168767795858888</v>
      </c>
      <c r="P12" s="1965">
        <f>'1.27 GW Electrolyser H2 Prod. '!O674</f>
        <v>-2.6615032743676776</v>
      </c>
      <c r="Q12" s="1965">
        <f>'1.27 GW Electrolyser H2 Prod. '!P674</f>
        <v>-3.1639819853757216</v>
      </c>
      <c r="R12" s="1965">
        <f>'1.27 GW Electrolyser H2 Prod. '!Q674</f>
        <v>-3.6750695558267794</v>
      </c>
      <c r="S12" s="1965">
        <f>'1.27 GW Electrolyser H2 Prod. '!R674</f>
        <v>-4.1938501706833469</v>
      </c>
      <c r="T12" s="1965">
        <f>'1.27 GW Electrolyser H2 Prod. '!S674</f>
        <v>-4.7195704345546021</v>
      </c>
      <c r="U12" s="1965">
        <f>'1.27 GW Electrolyser H2 Prod. '!T674</f>
        <v>-5.2516007281623516</v>
      </c>
      <c r="V12" s="1965">
        <f>'1.27 GW Electrolyser H2 Prod. '!U674</f>
        <v>-5.7894077801951198</v>
      </c>
      <c r="W12" s="1965">
        <f>'1.27 GW Electrolyser H2 Prod. '!V674</f>
        <v>-6.3325346879649569</v>
      </c>
      <c r="X12" s="1965">
        <f>'1.27 GW Electrolyser H2 Prod. '!W674</f>
        <v>-6.8805860364039226</v>
      </c>
      <c r="Y12" s="1965">
        <f>'1.27 GW Electrolyser H2 Prod. '!X674</f>
        <v>-7.4332165982613407</v>
      </c>
      <c r="Z12" s="1965">
        <f>'1.27 GW Electrolyser H2 Prod. '!Y674</f>
        <v>-7.9901226072426157</v>
      </c>
      <c r="AA12" s="1965">
        <f>'1.27 GW Electrolyser H2 Prod. '!Z674</f>
        <v>-8.5510349167244009</v>
      </c>
      <c r="AB12" s="1965">
        <f>'1.27 GW Electrolyser H2 Prod. '!AA674</f>
        <v>-9.1157135648033218</v>
      </c>
      <c r="AC12" s="1965">
        <f>'1.27 GW Electrolyser H2 Prod. '!AB674</f>
        <v>-9.6839434048116679</v>
      </c>
      <c r="AD12" s="1965">
        <f>'1.27 GW Electrolyser H2 Prod. '!AC674</f>
        <v>-10.255530554493113</v>
      </c>
      <c r="AE12" s="1965">
        <f>'1.27 GW Electrolyser H2 Prod. '!AD674</f>
        <v>-10.830299482246145</v>
      </c>
      <c r="AF12" s="1965">
        <f>'1.27 GW Electrolyser H2 Prod. '!AE674</f>
        <v>-11.40809059487273</v>
      </c>
      <c r="AG12" s="1965">
        <f>'1.27 GW Electrolyser H2 Prod. '!AF674</f>
        <v>-11.988758224288246</v>
      </c>
      <c r="AH12" s="1965">
        <f>'1.27 GW Electrolyser H2 Prod. '!AG674</f>
        <v>-12.572168934684971</v>
      </c>
      <c r="AI12" s="1965">
        <f>'1.27 GW Electrolyser H2 Prod. '!AH674</f>
        <v>-13.158200089376507</v>
      </c>
      <c r="AJ12" s="1965">
        <f>'1.27 GW Electrolyser H2 Prod. '!AI674</f>
        <v>-13.746738629798537</v>
      </c>
      <c r="AK12" s="1965">
        <f>'1.27 GW Electrolyser H2 Prod. '!AJ674</f>
        <v>-14.337680029151338</v>
      </c>
      <c r="AL12" s="1965">
        <f>'1.27 GW Electrolyser H2 Prod. '!AK674</f>
        <v>-14.930927390812519</v>
      </c>
      <c r="AM12" s="1965">
        <f>'1.27 GW Electrolyser H2 Prod. '!AL674</f>
        <v>-15.526390667541827</v>
      </c>
      <c r="AN12" s="1965">
        <f>'1.27 GW Electrolyser H2 Prod. '!AM674</f>
        <v>-16.123985982085184</v>
      </c>
      <c r="AO12" s="1965">
        <f>'1.27 GW Electrolyser H2 Prod. '!AN674</f>
        <v>-16.723635033383253</v>
      </c>
      <c r="AP12" s="1965">
        <f>'1.27 GW Electrolyser H2 Prod. '!AO674</f>
        <v>-17.325264575435657</v>
      </c>
      <c r="AQ12" s="1965">
        <f>'1.27 GW Electrolyser H2 Prod. '!AP674</f>
        <v>-17.92880595813941</v>
      </c>
      <c r="AR12" s="1965">
        <f>'1.27 GW Electrolyser H2 Prod. '!AQ674</f>
        <v>-18.534194721239455</v>
      </c>
      <c r="AS12" s="1965">
        <f>'1.27 GW Electrolyser H2 Prod. '!AR674</f>
        <v>-19.14137023399849</v>
      </c>
      <c r="AT12" s="1965">
        <f>'1.27 GW Electrolyser H2 Prod. '!AS674</f>
        <v>-19.750275374387172</v>
      </c>
      <c r="AU12" s="1965">
        <f>'1.27 GW Electrolyser H2 Prod. '!AT674</f>
        <v>-20.360856242571639</v>
      </c>
      <c r="AV12" s="1965">
        <f>'1.27 GW Electrolyser H2 Prod. '!AU674</f>
        <v>-20.973061904277127</v>
      </c>
      <c r="AW12" s="1965">
        <f>'1.27 GW Electrolyser H2 Prod. '!AV674</f>
        <v>-21.586844160269155</v>
      </c>
      <c r="AX12" s="1965">
        <f>'1.27 GW Electrolyser H2 Prod. '!AW674</f>
        <v>-22.202157338743579</v>
      </c>
      <c r="AY12" s="1965">
        <f>'1.27 GW Electrolyser H2 Prod. '!AX674</f>
        <v>-22.81895810787562</v>
      </c>
      <c r="AZ12" s="1965">
        <f>'1.27 GW Electrolyser H2 Prod. '!AY674</f>
        <v>-23.437205306162365</v>
      </c>
      <c r="BA12" s="1965">
        <f>'1.27 GW Electrolyser H2 Prod. '!AZ674</f>
        <v>-24.056859788516544</v>
      </c>
      <c r="BB12" s="1965">
        <f>'1.27 GW Electrolyser H2 Prod. '!BA674</f>
        <v>-24.677884286342572</v>
      </c>
      <c r="BC12" s="1965">
        <f>'1.27 GW Electrolyser H2 Prod. '!BB674</f>
        <v>-25.300243280057593</v>
      </c>
      <c r="BD12" s="1965">
        <f>'1.27 GW Electrolyser H2 Prod. '!BC674</f>
        <v>-25.923902882717304</v>
      </c>
      <c r="BE12" s="1965">
        <f>'1.27 GW Electrolyser H2 Prod. '!BD674</f>
        <v>-26.548830733574849</v>
      </c>
      <c r="BF12" s="1965">
        <f>'1.27 GW Electrolyser H2 Prod. '!BE674</f>
        <v>-27.174995900545483</v>
      </c>
      <c r="BG12" s="1965">
        <f>'1.27 GW Electrolyser H2 Prod. '!BF674</f>
        <v>-27.802368790673619</v>
      </c>
      <c r="BH12" s="1965">
        <f>'1.27 GW Electrolyser H2 Prod. '!BG674</f>
        <v>-28.430921067806139</v>
      </c>
      <c r="BI12" s="1965">
        <f>'1.27 GW Electrolyser H2 Prod. '!BH674</f>
        <v>-29.060625576768306</v>
      </c>
      <c r="BJ12" s="1965">
        <f>'1.27 GW Electrolyser H2 Prod. '!BI674</f>
        <v>-29.691456273418972</v>
      </c>
      <c r="BK12" s="1965">
        <f>'1.27 GW Electrolyser H2 Prod. '!BJ674</f>
        <v>-30.323388160031726</v>
      </c>
      <c r="BL12" s="1965">
        <f>'1.27 GW Electrolyser H2 Prod. '!BK674</f>
        <v>-30.956397225509438</v>
      </c>
      <c r="BM12" s="1965">
        <f>'1.27 GW Electrolyser H2 Prod. '!BL674</f>
        <v>-31.590460389993112</v>
      </c>
      <c r="BN12" s="1965">
        <f>'1.27 GW Electrolyser H2 Prod. '!BM674</f>
        <v>-32.225555453472538</v>
      </c>
      <c r="BO12" s="1967">
        <f>'1.27 GW Electrolyser H2 Prod. '!BN674</f>
        <v>-32.861661048047367</v>
      </c>
    </row>
    <row r="13" spans="1:67" x14ac:dyDescent="0.2">
      <c r="A13" s="4305"/>
      <c r="B13" s="4338"/>
      <c r="C13" s="4339"/>
      <c r="D13" s="4343"/>
      <c r="E13" s="44" t="str">
        <f t="shared" si="2"/>
        <v>Low Price Range</v>
      </c>
      <c r="F13" s="309">
        <f>F7</f>
        <v>0.9</v>
      </c>
      <c r="G13" s="2657">
        <f>'1.27 GW Electrolyser H2 Prod. '!F675</f>
        <v>-27.407682204101661</v>
      </c>
      <c r="H13" s="1965">
        <f>'1.27 GW Electrolyser H2 Prod. '!G675</f>
        <v>0.77636425107256846</v>
      </c>
      <c r="I13" s="1965">
        <f>'1.27 GW Electrolyser H2 Prod. '!H675</f>
        <v>0.48588847362124804</v>
      </c>
      <c r="J13" s="1965">
        <f>'1.27 GW Electrolyser H2 Prod. '!I675</f>
        <v>0.15945676207695236</v>
      </c>
      <c r="K13" s="1965">
        <f>'1.27 GW Electrolyser H2 Prod. '!J675</f>
        <v>-0.1911750410458678</v>
      </c>
      <c r="L13" s="1965">
        <f>'1.27 GW Electrolyser H2 Prod. '!K675</f>
        <v>-0.55986252710275641</v>
      </c>
      <c r="M13" s="1965">
        <f>'1.27 GW Electrolyser H2 Prod. '!L675</f>
        <v>-0.94285467090925434</v>
      </c>
      <c r="N13" s="1965">
        <f>'1.27 GW Electrolyser H2 Prod. '!M675</f>
        <v>-1.3376357606389901</v>
      </c>
      <c r="O13" s="1965">
        <f>'1.27 GW Electrolyser H2 Prod. '!N675</f>
        <v>-1.7424079868661606</v>
      </c>
      <c r="P13" s="1965">
        <f>'1.27 GW Electrolyser H2 Prod. '!O675</f>
        <v>-2.1558262573455864</v>
      </c>
      <c r="Q13" s="1965">
        <f>'1.27 GW Electrolyser H2 Prod. '!P675</f>
        <v>-2.5768485982134179</v>
      </c>
      <c r="R13" s="1965">
        <f>'1.27 GW Electrolyser H2 Prod. '!Q675</f>
        <v>-3.0046455309780757</v>
      </c>
      <c r="S13" s="1965">
        <f>'1.27 GW Electrolyser H2 Prod. '!R675</f>
        <v>-3.4385420638205564</v>
      </c>
      <c r="T13" s="1965">
        <f>'1.27 GW Electrolyser H2 Prod. '!S675</f>
        <v>-3.8779788884944262</v>
      </c>
      <c r="U13" s="1965">
        <f>'1.27 GW Electrolyser H2 Prod. '!T675</f>
        <v>-4.3224854726678208</v>
      </c>
      <c r="V13" s="1965">
        <f>'1.27 GW Electrolyser H2 Prod. '!U675</f>
        <v>-4.7716608324960674</v>
      </c>
      <c r="W13" s="1965">
        <f>'1.27 GW Electrolyser H2 Prod. '!V675</f>
        <v>-5.225159439517153</v>
      </c>
      <c r="X13" s="1965">
        <f>'1.27 GW Electrolyser H2 Prod. '!W675</f>
        <v>-5.6826806630301006</v>
      </c>
      <c r="Y13" s="1965">
        <f>'1.27 GW Electrolyser H2 Prod. '!X675</f>
        <v>-6.1439607098782156</v>
      </c>
      <c r="Z13" s="1965">
        <f>'1.27 GW Electrolyser H2 Prod. '!Y675</f>
        <v>-6.6087663679636259</v>
      </c>
      <c r="AA13" s="1965">
        <f>'1.27 GW Electrolyser H2 Prod. '!Z675</f>
        <v>-7.0768900781613056</v>
      </c>
      <c r="AB13" s="1965">
        <f>'1.27 GW Electrolyser H2 Prod. '!AA675</f>
        <v>-7.5481460016219772</v>
      </c>
      <c r="AC13" s="1965">
        <f>'1.27 GW Electrolyser H2 Prod. '!AB675</f>
        <v>-8.0223668445268022</v>
      </c>
      <c r="AD13" s="1965">
        <f>'1.27 GW Electrolyser H2 Prod. '!AC675</f>
        <v>-8.499401267270331</v>
      </c>
      <c r="AE13" s="1965">
        <f>'1.27 GW Electrolyser H2 Prod. '!AD675</f>
        <v>-8.9791117502451954</v>
      </c>
      <c r="AF13" s="1965">
        <f>'1.27 GW Electrolyser H2 Prod. '!AE675</f>
        <v>-9.4613728204311212</v>
      </c>
      <c r="AG13" s="1965">
        <f>'1.27 GW Electrolyser H2 Prod. '!AF675</f>
        <v>-9.9460695660542378</v>
      </c>
      <c r="AH13" s="1965">
        <f>'1.27 GW Electrolyser H2 Prod. '!AG675</f>
        <v>-10.433096383433282</v>
      </c>
      <c r="AI13" s="1965">
        <f>'1.27 GW Electrolyser H2 Prod. '!AH675</f>
        <v>-10.922355912605969</v>
      </c>
      <c r="AJ13" s="1965">
        <f>'1.27 GW Electrolyser H2 Prod. '!AI675</f>
        <v>-11.413758127680063</v>
      </c>
      <c r="AK13" s="1965">
        <f>'1.27 GW Electrolyser H2 Prod. '!AJ675</f>
        <v>-11.907219554942118</v>
      </c>
      <c r="AL13" s="1965">
        <f>'1.27 GW Electrolyser H2 Prod. '!AK675</f>
        <v>-12.402662597185943</v>
      </c>
      <c r="AM13" s="1965">
        <f>'1.27 GW Electrolyser H2 Prod. '!AL675</f>
        <v>-12.900014946921551</v>
      </c>
      <c r="AN13" s="1965">
        <f>'1.27 GW Electrolyser H2 Prod. '!AM675</f>
        <v>-13.399209074401522</v>
      </c>
      <c r="AO13" s="1965">
        <f>'1.27 GW Electrolyser H2 Prod. '!AN675</f>
        <v>-13.900181778979807</v>
      </c>
      <c r="AP13" s="1965">
        <f>'1.27 GW Electrolyser H2 Prod. '!AO675</f>
        <v>-14.402873794362364</v>
      </c>
      <c r="AQ13" s="1965">
        <f>'1.27 GW Electrolyser H2 Prod. '!AP675</f>
        <v>-14.907229439942299</v>
      </c>
      <c r="AR13" s="1965">
        <f>'1.27 GW Electrolyser H2 Prod. '!AQ675</f>
        <v>-15.413196311725882</v>
      </c>
      <c r="AS13" s="1965">
        <f>'1.27 GW Electrolyser H2 Prod. '!AR675</f>
        <v>-15.920725007419383</v>
      </c>
      <c r="AT13" s="1965">
        <f>'1.27 GW Electrolyser H2 Prod. '!AS675</f>
        <v>-16.42976888111296</v>
      </c>
      <c r="AU13" s="1965">
        <f>'1.27 GW Electrolyser H2 Prod. '!AT675</f>
        <v>-16.940283823707503</v>
      </c>
      <c r="AV13" s="1965">
        <f>'1.27 GW Electrolyser H2 Prod. '!AU675</f>
        <v>-17.452228065814911</v>
      </c>
      <c r="AW13" s="1965">
        <f>'1.27 GW Electrolyser H2 Prod. '!AV675</f>
        <v>-17.965562000346146</v>
      </c>
      <c r="AX13" s="1965">
        <f>'1.27 GW Electrolyser H2 Prod. '!AW675</f>
        <v>-18.480248022404151</v>
      </c>
      <c r="AY13" s="1965">
        <f>'1.27 GW Electrolyser H2 Prod. '!AX675</f>
        <v>-18.996250384435122</v>
      </c>
      <c r="AZ13" s="1965">
        <f>'1.27 GW Electrolyser H2 Prod. '!AY675</f>
        <v>-19.513535064874244</v>
      </c>
      <c r="BA13" s="1965">
        <f>'1.27 GW Electrolyser H2 Prod. '!AZ675</f>
        <v>-20.03206964876005</v>
      </c>
      <c r="BB13" s="1965">
        <f>'1.27 GW Electrolyser H2 Prod. '!BA675</f>
        <v>-20.551823218993292</v>
      </c>
      <c r="BC13" s="1965">
        <f>'1.27 GW Electrolyser H2 Prod. '!BB675</f>
        <v>-21.072766257087299</v>
      </c>
      <c r="BD13" s="1965">
        <f>'1.27 GW Electrolyser H2 Prod. '!BC675</f>
        <v>-21.594870552403059</v>
      </c>
      <c r="BE13" s="1965">
        <f>'1.27 GW Electrolyser H2 Prod. '!BD675</f>
        <v>-22.118109118987025</v>
      </c>
      <c r="BF13" s="1965">
        <f>'1.27 GW Electrolyser H2 Prod. '!BE675</f>
        <v>-22.642456119237089</v>
      </c>
      <c r="BG13" s="1965">
        <f>'1.27 GW Electrolyser H2 Prod. '!BF675</f>
        <v>-23.167886793714523</v>
      </c>
      <c r="BH13" s="1965">
        <f>'1.27 GW Electrolyser H2 Prod. '!BG675</f>
        <v>-23.694377396499547</v>
      </c>
      <c r="BI13" s="1965">
        <f>'1.27 GW Electrolyser H2 Prod. '!BH675</f>
        <v>-24.221905135557318</v>
      </c>
      <c r="BJ13" s="1965">
        <f>'1.27 GW Electrolyser H2 Prod. '!BI675</f>
        <v>-24.750448117641302</v>
      </c>
      <c r="BK13" s="1965">
        <f>'1.27 GW Electrolyser H2 Prod. '!BJ675</f>
        <v>-25.279985297313353</v>
      </c>
      <c r="BL13" s="1965">
        <f>'1.27 GW Electrolyser H2 Prod. '!BK675</f>
        <v>-25.810496429705534</v>
      </c>
      <c r="BM13" s="1965">
        <f>'1.27 GW Electrolyser H2 Prod. '!BL675</f>
        <v>-26.341962026688851</v>
      </c>
      <c r="BN13" s="1965">
        <f>'1.27 GW Electrolyser H2 Prod. '!BM675</f>
        <v>-26.874363316149179</v>
      </c>
      <c r="BO13" s="1967">
        <f>'1.27 GW Electrolyser H2 Prod. '!BN675</f>
        <v>-27.407682204101661</v>
      </c>
    </row>
    <row r="14" spans="1:67" x14ac:dyDescent="0.2">
      <c r="A14" s="4305"/>
      <c r="B14" s="4338"/>
      <c r="C14" s="4339"/>
      <c r="D14" s="4343"/>
      <c r="E14" s="427" t="str">
        <f t="shared" si="2"/>
        <v>High Price Range</v>
      </c>
      <c r="F14" s="147">
        <f>F12</f>
        <v>0.85</v>
      </c>
      <c r="G14" s="1985">
        <f>'1.27 GW Electrolyser H2 Prod. '!F677</f>
        <v>-4.7220646311867229</v>
      </c>
      <c r="H14" s="1965">
        <f>'1.27 GW Electrolyser H2 Prod. '!G677</f>
        <v>2.1982453064564518</v>
      </c>
      <c r="I14" s="1965">
        <f>'1.27 GW Electrolyser H2 Prod. '!H677</f>
        <v>2.9784343447883503</v>
      </c>
      <c r="J14" s="1965">
        <f>'1.27 GW Electrolyser H2 Prod. '!I677</f>
        <v>3.5539925797222116</v>
      </c>
      <c r="K14" s="1965">
        <f>'1.27 GW Electrolyser H2 Prod. '!J677</f>
        <v>3.9997366035544664</v>
      </c>
      <c r="L14" s="1965">
        <f>'1.27 GW Electrolyser H2 Prod. '!K677</f>
        <v>4.3527501945200564</v>
      </c>
      <c r="M14" s="1965">
        <f>'1.27 GW Electrolyser H2 Prod. '!L677</f>
        <v>4.6347895756338815</v>
      </c>
      <c r="N14" s="1965">
        <f>'1.27 GW Electrolyser H2 Prod. '!M677</f>
        <v>4.8599870216145931</v>
      </c>
      <c r="O14" s="1965">
        <f>'1.27 GW Electrolyser H2 Prod. '!N677</f>
        <v>5.0381750338471329</v>
      </c>
      <c r="P14" s="1965">
        <f>'1.27 GW Electrolyser H2 Prod. '!O677</f>
        <v>5.1765423701926458</v>
      </c>
      <c r="Q14" s="1965">
        <f>'1.27 GW Electrolyser H2 Prod. '!P677</f>
        <v>5.2805460361318541</v>
      </c>
      <c r="R14" s="1965">
        <f>'1.27 GW Electrolyser H2 Prod. '!Q677</f>
        <v>5.3544522924475766</v>
      </c>
      <c r="S14" s="1965">
        <f>'1.27 GW Electrolyser H2 Prod. '!R677</f>
        <v>5.4016765905053736</v>
      </c>
      <c r="T14" s="1965">
        <f>'1.27 GW Electrolyser H2 Prod. '!S677</f>
        <v>5.4250072000342975</v>
      </c>
      <c r="U14" s="1965">
        <f>'1.27 GW Electrolyser H2 Prod. '!T677</f>
        <v>5.4267579499856025</v>
      </c>
      <c r="V14" s="1965">
        <f>'1.27 GW Electrolyser H2 Prod. '!U677</f>
        <v>5.4088758677674553</v>
      </c>
      <c r="W14" s="1965">
        <f>'1.27 GW Electrolyser H2 Prod. '!V677</f>
        <v>5.3730190707202237</v>
      </c>
      <c r="X14" s="1965">
        <f>'1.27 GW Electrolyser H2 Prod. '!W677</f>
        <v>5.3206144267869728</v>
      </c>
      <c r="Y14" s="1965">
        <f>'1.27 GW Electrolyser H2 Prod. '!X677</f>
        <v>5.2529010890301189</v>
      </c>
      <c r="Z14" s="1965">
        <f>'1.27 GW Electrolyser H2 Prod. '!Y677</f>
        <v>5.1709639375146672</v>
      </c>
      <c r="AA14" s="1965">
        <f>'1.27 GW Electrolyser H2 Prod. '!Z677</f>
        <v>5.0757596634327697</v>
      </c>
      <c r="AB14" s="1965">
        <f>'1.27 GW Electrolyser H2 Prod. '!AA677</f>
        <v>4.9681373925458567</v>
      </c>
      <c r="AC14" s="1965">
        <f>'1.27 GW Electrolyser H2 Prod. '!AB677</f>
        <v>4.848855190765172</v>
      </c>
      <c r="AD14" s="1965">
        <f>'1.27 GW Electrolyser H2 Prod. '!AC677</f>
        <v>4.7185934197185997</v>
      </c>
      <c r="AE14" s="1965">
        <f>'1.27 GW Electrolyser H2 Prod. '!AD677</f>
        <v>4.5779656513315734</v>
      </c>
      <c r="AF14" s="1965">
        <f>'1.27 GW Electrolyser H2 Prod. '!AE677</f>
        <v>4.4275276685449132</v>
      </c>
      <c r="AG14" s="1965">
        <f>'1.27 GW Electrolyser H2 Prod. '!AF677</f>
        <v>4.2677849493347892</v>
      </c>
      <c r="AH14" s="1965">
        <f>'1.27 GW Electrolyser H2 Prod. '!AG677</f>
        <v>4.0991989369603354</v>
      </c>
      <c r="AI14" s="1965">
        <f>'1.27 GW Electrolyser H2 Prod. '!AH677</f>
        <v>3.9221923300881154</v>
      </c>
      <c r="AJ14" s="1965">
        <f>'1.27 GW Electrolyser H2 Prod. '!AI677</f>
        <v>3.7371535748758173</v>
      </c>
      <c r="AK14" s="1965">
        <f>'1.27 GW Electrolyser H2 Prod. '!AJ677</f>
        <v>3.5444407022680355</v>
      </c>
      <c r="AL14" s="1965">
        <f>'1.27 GW Electrolyser H2 Prod. '!AK677</f>
        <v>3.3443846242053841</v>
      </c>
      <c r="AM14" s="1965">
        <f>'1.27 GW Electrolyser H2 Prod. '!AL677</f>
        <v>3.1372919797343353</v>
      </c>
      <c r="AN14" s="1965">
        <f>'1.27 GW Electrolyser H2 Prod. '!AM677</f>
        <v>2.9234476043858617</v>
      </c>
      <c r="AO14" s="1965">
        <f>'1.27 GW Electrolyser H2 Prod. '!AN677</f>
        <v>2.7031166824059971</v>
      </c>
      <c r="AP14" s="1965">
        <f>'1.27 GW Electrolyser H2 Prod. '!AO677</f>
        <v>2.4765466305497168</v>
      </c>
      <c r="AQ14" s="1965">
        <f>'1.27 GW Electrolyser H2 Prod. '!AP677</f>
        <v>2.2439687535109698</v>
      </c>
      <c r="AR14" s="1965">
        <f>'1.27 GW Electrolyser H2 Prod. '!AQ677</f>
        <v>2.0055997041490663</v>
      </c>
      <c r="AS14" s="1965">
        <f>'1.27 GW Electrolyser H2 Prod. '!AR677</f>
        <v>1.761642776103441</v>
      </c>
      <c r="AT14" s="1965">
        <f>'1.27 GW Electrolyser H2 Prod. '!AS677</f>
        <v>1.5122890518755356</v>
      </c>
      <c r="AU14" s="1965">
        <f>'1.27 GW Electrolyser H2 Prod. '!AT677</f>
        <v>1.2577184257767544</v>
      </c>
      <c r="AV14" s="1965">
        <f>'1.27 GW Electrolyser H2 Prod. '!AU677</f>
        <v>0.9981005181244953</v>
      </c>
      <c r="AW14" s="1965">
        <f>'1.27 GW Electrolyser H2 Prod. '!AV677</f>
        <v>0.73359549458170148</v>
      </c>
      <c r="AX14" s="1965">
        <f>'1.27 GW Electrolyser H2 Prod. '!AW677</f>
        <v>0.46435480247569316</v>
      </c>
      <c r="AY14" s="1965">
        <f>'1.27 GW Electrolyser H2 Prod. '!AX677</f>
        <v>0.19052183421788121</v>
      </c>
      <c r="AZ14" s="1965">
        <f>'1.27 GW Electrolyser H2 Prod. '!AY677</f>
        <v>-8.7767473487114778E-2</v>
      </c>
      <c r="BA14" s="1965">
        <f>'1.27 GW Electrolyser H2 Prod. '!AZ677</f>
        <v>-0.37038409715763604</v>
      </c>
      <c r="BB14" s="1965">
        <f>'1.27 GW Electrolyser H2 Prod. '!BA677</f>
        <v>-0.65720543430549483</v>
      </c>
      <c r="BC14" s="1965">
        <f>'1.27 GW Electrolyser H2 Prod. '!BB677</f>
        <v>-0.94811485584837996</v>
      </c>
      <c r="BD14" s="1965">
        <f>'1.27 GW Electrolyser H2 Prod. '!BC677</f>
        <v>-1.2430012982810064</v>
      </c>
      <c r="BE14" s="1965">
        <f>'1.27 GW Electrolyser H2 Prod. '!BD677</f>
        <v>-1.5417588913435984</v>
      </c>
      <c r="BF14" s="1965">
        <f>'1.27 GW Electrolyser H2 Prod. '!BE677</f>
        <v>-1.84428661745817</v>
      </c>
      <c r="BG14" s="1965">
        <f>'1.27 GW Electrolyser H2 Prod. '!BF677</f>
        <v>-2.150487999659533</v>
      </c>
      <c r="BH14" s="1965">
        <f>'1.27 GW Electrolyser H2 Prod. '!BG677</f>
        <v>-2.46027081514096</v>
      </c>
      <c r="BI14" s="1965">
        <f>'1.27 GW Electrolyser H2 Prod. '!BH677</f>
        <v>-2.7735468318737864</v>
      </c>
      <c r="BJ14" s="1965">
        <f>'1.27 GW Electrolyser H2 Prod. '!BI677</f>
        <v>-3.0902315660541371</v>
      </c>
      <c r="BK14" s="1965">
        <f>'1.27 GW Electrolyser H2 Prod. '!BJ677</f>
        <v>-3.4102440583851767</v>
      </c>
      <c r="BL14" s="1965">
        <f>'1.27 GW Electrolyser H2 Prod. '!BK677</f>
        <v>-3.7335066674255475</v>
      </c>
      <c r="BM14" s="1965">
        <f>'1.27 GW Electrolyser H2 Prod. '!BL677</f>
        <v>-4.0599448784286496</v>
      </c>
      <c r="BN14" s="1965">
        <f>'1.27 GW Electrolyser H2 Prod. '!BM677</f>
        <v>-4.3894871262672339</v>
      </c>
      <c r="BO14" s="1967">
        <f>'1.27 GW Electrolyser H2 Prod. '!BN677</f>
        <v>-4.7220646311867229</v>
      </c>
    </row>
    <row r="15" spans="1:67" x14ac:dyDescent="0.2">
      <c r="A15" s="4305"/>
      <c r="B15" s="4338"/>
      <c r="C15" s="4339"/>
      <c r="D15" s="4343"/>
      <c r="E15" s="427" t="str">
        <f t="shared" si="2"/>
        <v>High Price Range</v>
      </c>
      <c r="F15" s="147">
        <f t="shared" ref="F15:F16" si="3">F13</f>
        <v>0.9</v>
      </c>
      <c r="G15" s="1985">
        <f>'1.27 GW Electrolyser H2 Prod. '!F678</f>
        <v>8.9619206160620504</v>
      </c>
      <c r="H15" s="1965">
        <f>'1.27 GW Electrolyser H2 Prod. '!G678</f>
        <v>2.1982453064564518</v>
      </c>
      <c r="I15" s="1965">
        <f>'1.27 GW Electrolyser H2 Prod. '!H678</f>
        <v>3.0829484118194883</v>
      </c>
      <c r="J15" s="1965">
        <f>'1.27 GW Electrolyser H2 Prod. '!I678</f>
        <v>3.8065218386941941</v>
      </c>
      <c r="K15" s="1965">
        <f>'1.27 GW Electrolyser H2 Prod. '!J678</f>
        <v>4.4247140731278272</v>
      </c>
      <c r="L15" s="1965">
        <f>'1.27 GW Electrolyser H2 Prod. '!K678</f>
        <v>4.9659234647473465</v>
      </c>
      <c r="M15" s="1965">
        <f>'1.27 GW Electrolyser H2 Prod. '!L678</f>
        <v>5.4471554724658979</v>
      </c>
      <c r="N15" s="1965">
        <f>'1.27 GW Electrolyser H2 Prod. '!M678</f>
        <v>5.8796397341292499</v>
      </c>
      <c r="O15" s="1965">
        <f>'1.27 GW Electrolyser H2 Prod. '!N678</f>
        <v>6.2712977282728897</v>
      </c>
      <c r="P15" s="1965">
        <f>'1.27 GW Electrolyser H2 Prod. '!O678</f>
        <v>6.6279902168553786</v>
      </c>
      <c r="Q15" s="1965">
        <f>'1.27 GW Electrolyser H2 Prod. '!P678</f>
        <v>6.9542127946070211</v>
      </c>
      <c r="R15" s="1965">
        <f>'1.27 GW Electrolyser H2 Prod. '!Q678</f>
        <v>7.2535129747248215</v>
      </c>
      <c r="S15" s="1965">
        <f>'1.27 GW Electrolyser H2 Prod. '!R678</f>
        <v>7.5287547761606435</v>
      </c>
      <c r="T15" s="1965">
        <f>'1.27 GW Electrolyser H2 Prod. '!S678</f>
        <v>7.7822942845750172</v>
      </c>
      <c r="U15" s="1965">
        <f>'1.27 GW Electrolyser H2 Prod. '!T678</f>
        <v>8.0161005018639173</v>
      </c>
      <c r="V15" s="1965">
        <f>'1.27 GW Electrolyser H2 Prod. '!U678</f>
        <v>8.2318411219174958</v>
      </c>
      <c r="W15" s="1965">
        <f>'1.27 GW Electrolyser H2 Prod. '!V678</f>
        <v>8.4309450118146412</v>
      </c>
      <c r="X15" s="1965">
        <f>'1.27 GW Electrolyser H2 Prod. '!W678</f>
        <v>8.6146487490323107</v>
      </c>
      <c r="Y15" s="1965">
        <f>'1.27 GW Electrolyser H2 Prod. '!X678</f>
        <v>8.7840319592024798</v>
      </c>
      <c r="Z15" s="1965">
        <f>'1.27 GW Electrolyser H2 Prod. '!Y678</f>
        <v>8.9400446075354054</v>
      </c>
      <c r="AA15" s="1965">
        <f>'1.27 GW Electrolyser H2 Prod. '!Z678</f>
        <v>9.0835283934993534</v>
      </c>
      <c r="AB15" s="1965">
        <f>'1.27 GW Electrolyser H2 Prod. '!AA678</f>
        <v>9.2152337474878543</v>
      </c>
      <c r="AC15" s="1965">
        <f>'1.27 GW Electrolyser H2 Prod. '!AB678</f>
        <v>9.3358334954630369</v>
      </c>
      <c r="AD15" s="1965">
        <f>'1.27 GW Electrolyser H2 Prod. '!AC678</f>
        <v>9.4459339634119335</v>
      </c>
      <c r="AE15" s="1965">
        <f>'1.27 GW Electrolyser H2 Prod. '!AD678</f>
        <v>9.546084089507433</v>
      </c>
      <c r="AF15" s="1965">
        <f>'1.27 GW Electrolyser H2 Prod. '!AE678</f>
        <v>9.6367829679170498</v>
      </c>
      <c r="AG15" s="1965">
        <f>'1.27 GW Electrolyser H2 Prod. '!AF678</f>
        <v>9.7184861449443201</v>
      </c>
      <c r="AH15" s="1965">
        <f>'1.27 GW Electrolyser H2 Prod. '!AG678</f>
        <v>9.7916109130189497</v>
      </c>
      <c r="AI15" s="1965">
        <f>'1.27 GW Electrolyser H2 Prod. '!AH678</f>
        <v>9.8565407925895663</v>
      </c>
      <c r="AJ15" s="1965">
        <f>'1.27 GW Electrolyser H2 Prod. '!AI678</f>
        <v>9.913629350542065</v>
      </c>
      <c r="AK15" s="1965">
        <f>'1.27 GW Electrolyser H2 Prod. '!AJ678</f>
        <v>9.9632034724626575</v>
      </c>
      <c r="AL15" s="1965">
        <f>'1.27 GW Electrolyser H2 Prod. '!AK678</f>
        <v>10.005566182162408</v>
      </c>
      <c r="AM15" s="1965">
        <f>'1.27 GW Electrolyser H2 Prod. '!AL678</f>
        <v>10.040999083450034</v>
      </c>
      <c r="AN15" s="1965">
        <f>'1.27 GW Electrolyser H2 Prod. '!AM678</f>
        <v>10.069764484799936</v>
      </c>
      <c r="AO15" s="1965">
        <f>'1.27 GW Electrolyser H2 Prod. '!AN678</f>
        <v>10.092107256310006</v>
      </c>
      <c r="AP15" s="1965">
        <f>'1.27 GW Electrolyser H2 Prod. '!AO678</f>
        <v>10.108256459444227</v>
      </c>
      <c r="AQ15" s="1965">
        <f>'1.27 GW Electrolyser H2 Prod. '!AP678</f>
        <v>10.118426782963923</v>
      </c>
      <c r="AR15" s="1965">
        <f>'1.27 GW Electrolyser H2 Prod. '!AQ678</f>
        <v>10.122819812762062</v>
      </c>
      <c r="AS15" s="1965">
        <f>'1.27 GW Electrolyser H2 Prod. '!AR678</f>
        <v>10.121625158720104</v>
      </c>
      <c r="AT15" s="1965">
        <f>'1.27 GW Electrolyser H2 Prod. '!AS678</f>
        <v>10.115021457973146</v>
      </c>
      <c r="AU15" s="1965">
        <f>'1.27 GW Electrolyser H2 Prod. '!AT678</f>
        <v>10.103177270917556</v>
      </c>
      <c r="AV15" s="1965">
        <f>'1.27 GW Electrolyser H2 Prod. '!AU678</f>
        <v>10.08625188378716</v>
      </c>
      <c r="AW15" s="1965">
        <f>'1.27 GW Electrolyser H2 Prod. '!AV678</f>
        <v>10.064396029552437</v>
      </c>
      <c r="AX15" s="1965">
        <f>'1.27 GW Electrolyser H2 Prod. '!AW678</f>
        <v>10.037752537176976</v>
      </c>
      <c r="AY15" s="1965">
        <f>'1.27 GW Electrolyser H2 Prod. '!AX678</f>
        <v>10.006456917830933</v>
      </c>
      <c r="AZ15" s="1965">
        <f>'1.27 GW Electrolyser H2 Prod. '!AY678</f>
        <v>9.9706378954592125</v>
      </c>
      <c r="BA15" s="1965">
        <f>'1.27 GW Electrolyser H2 Prod. '!AZ678</f>
        <v>9.930417888090826</v>
      </c>
      <c r="BB15" s="1965">
        <f>'1.27 GW Electrolyser H2 Prod. '!BA678</f>
        <v>9.885913445421588</v>
      </c>
      <c r="BC15" s="1965">
        <f>'1.27 GW Electrolyser H2 Prod. '!BB678</f>
        <v>9.8372356474778151</v>
      </c>
      <c r="BD15" s="1965">
        <f>'1.27 GW Electrolyser H2 Prod. '!BC678</f>
        <v>9.784490468552077</v>
      </c>
      <c r="BE15" s="1965">
        <f>'1.27 GW Electrolyser H2 Prod. '!BD678</f>
        <v>9.7277791100753053</v>
      </c>
      <c r="BF15" s="1965">
        <f>'1.27 GW Electrolyser H2 Prod. '!BE678</f>
        <v>9.6671983056381467</v>
      </c>
      <c r="BG15" s="1965">
        <f>'1.27 GW Electrolyser H2 Prod. '!BF678</f>
        <v>9.6028406009863776</v>
      </c>
      <c r="BH15" s="1965">
        <f>'1.27 GW Electrolyser H2 Prod. '!BG678</f>
        <v>9.5347946114803346</v>
      </c>
      <c r="BI15" s="1965">
        <f>'1.27 GW Electrolyser H2 Prod. '!BH678</f>
        <v>9.4631452592188232</v>
      </c>
      <c r="BJ15" s="1965">
        <f>'1.27 GW Electrolyser H2 Prod. '!BI678</f>
        <v>9.3879739917766862</v>
      </c>
      <c r="BK15" s="1965">
        <f>'1.27 GW Electrolyser H2 Prod. '!BJ678</f>
        <v>9.3093589842867637</v>
      </c>
      <c r="BL15" s="1965">
        <f>'1.27 GW Electrolyser H2 Prod. '!BK678</f>
        <v>9.2273753264062535</v>
      </c>
      <c r="BM15" s="1965">
        <f>'1.27 GW Electrolyser H2 Prod. '!BL678</f>
        <v>9.1420951955409286</v>
      </c>
      <c r="BN15" s="1965">
        <f>'1.27 GW Electrolyser H2 Prod. '!BM678</f>
        <v>9.053588017554496</v>
      </c>
      <c r="BO15" s="1967">
        <f>'1.27 GW Electrolyser H2 Prod. '!BN678</f>
        <v>8.9619206160620504</v>
      </c>
    </row>
    <row r="16" spans="1:67" x14ac:dyDescent="0.2">
      <c r="A16" s="4305"/>
      <c r="B16" s="4338"/>
      <c r="C16" s="4339"/>
      <c r="D16" s="4318"/>
      <c r="E16" s="44" t="str">
        <f t="shared" si="2"/>
        <v>High Price Range</v>
      </c>
      <c r="F16" s="1867">
        <f t="shared" si="3"/>
        <v>0.85</v>
      </c>
      <c r="G16" s="2658">
        <f>'1.27 GW Electrolyser H2 Prod. '!F679</f>
        <v>26.018092585792058</v>
      </c>
      <c r="H16" s="1966">
        <f>'1.27 GW Electrolyser H2 Prod. '!G679</f>
        <v>2.1982453064564518</v>
      </c>
      <c r="I16" s="1966">
        <f>'1.27 GW Electrolyser H2 Prod. '!H679</f>
        <v>3.1874624788506272</v>
      </c>
      <c r="J16" s="1966">
        <f>'1.27 GW Electrolyser H2 Prod. '!I679</f>
        <v>4.0642350281962836</v>
      </c>
      <c r="K16" s="1966">
        <f>'1.27 GW Electrolyser H2 Prod. '!J679</f>
        <v>4.8653268799344094</v>
      </c>
      <c r="L16" s="1966">
        <f>'1.27 GW Electrolyser H2 Prod. '!K679</f>
        <v>5.6099533800519934</v>
      </c>
      <c r="M16" s="1966">
        <f>'1.27 GW Electrolyser H2 Prod. '!L679</f>
        <v>6.3098450710464533</v>
      </c>
      <c r="N16" s="1966">
        <f>'1.27 GW Electrolyser H2 Prod. '!M679</f>
        <v>6.9728693126499417</v>
      </c>
      <c r="O16" s="1966">
        <f>'1.27 GW Electrolyser H2 Prod. '!N679</f>
        <v>7.6046483757976224</v>
      </c>
      <c r="P16" s="1966">
        <f>'1.27 GW Electrolyser H2 Prod. '!O679</f>
        <v>8.2093887536397929</v>
      </c>
      <c r="Q16" s="1966">
        <f>'1.27 GW Electrolyser H2 Prod. '!P679</f>
        <v>8.7903490003289857</v>
      </c>
      <c r="R16" s="1966">
        <f>'1.27 GW Electrolyser H2 Prod. '!Q679</f>
        <v>9.3501231354245711</v>
      </c>
      <c r="S16" s="1966">
        <f>'1.27 GW Electrolyser H2 Prod. '!R679</f>
        <v>9.8908220539029532</v>
      </c>
      <c r="T16" s="1966">
        <f>'1.27 GW Electrolyser H2 Prod. '!S679</f>
        <v>10.414194874693299</v>
      </c>
      <c r="U16" s="1966">
        <f>'1.27 GW Electrolyser H2 Prod. '!T679</f>
        <v>10.921713088719807</v>
      </c>
      <c r="V16" s="1966">
        <f>'1.27 GW Electrolyser H2 Prod. '!U679</f>
        <v>11.414630688637654</v>
      </c>
      <c r="W16" s="1966">
        <f>'1.27 GW Electrolyser H2 Prod. '!V679</f>
        <v>11.894028242053936</v>
      </c>
      <c r="X16" s="1966">
        <f>'1.27 GW Electrolyser H2 Prod. '!W679</f>
        <v>12.360845908269217</v>
      </c>
      <c r="Y16" s="1966">
        <f>'1.27 GW Electrolyser H2 Prod. '!X679</f>
        <v>12.815908644910538</v>
      </c>
      <c r="Z16" s="1966">
        <f>'1.27 GW Electrolyser H2 Prod. '!Y679</f>
        <v>13.259945773774069</v>
      </c>
      <c r="AA16" s="1966">
        <f>'1.27 GW Electrolyser H2 Prod. '!Z679</f>
        <v>13.69360639237771</v>
      </c>
      <c r="AB16" s="1966">
        <f>'1.27 GW Electrolyser H2 Prod. '!AA679</f>
        <v>14.117471672644323</v>
      </c>
      <c r="AC16" s="1966">
        <f>'1.27 GW Electrolyser H2 Prod. '!AB679</f>
        <v>14.532064790813717</v>
      </c>
      <c r="AD16" s="1966">
        <f>'1.27 GW Electrolyser H2 Prod. '!AC679</f>
        <v>14.937859029678181</v>
      </c>
      <c r="AE16" s="1966">
        <f>'1.27 GW Electrolyser H2 Prod. '!AD679</f>
        <v>15.335284452892093</v>
      </c>
      <c r="AF16" s="1966">
        <f>'1.27 GW Electrolyser H2 Prod. '!AE679</f>
        <v>15.724733450941835</v>
      </c>
      <c r="AG16" s="1966">
        <f>'1.27 GW Electrolyser H2 Prod. '!AF679</f>
        <v>16.106565386236515</v>
      </c>
      <c r="AH16" s="1966">
        <f>'1.27 GW Electrolyser H2 Prod. '!AG679</f>
        <v>16.481110512082889</v>
      </c>
      <c r="AI16" s="1966">
        <f>'1.27 GW Electrolyser H2 Prod. '!AH679</f>
        <v>16.848673301290113</v>
      </c>
      <c r="AJ16" s="1966">
        <f>'1.27 GW Electrolyser H2 Prod. '!AI679</f>
        <v>17.209535290905478</v>
      </c>
      <c r="AK16" s="1966">
        <f>'1.27 GW Electrolyser H2 Prod. '!AJ679</f>
        <v>17.56395752741491</v>
      </c>
      <c r="AL16" s="1966">
        <f>'1.27 GW Electrolyser H2 Prod. '!AK679</f>
        <v>17.912182679763585</v>
      </c>
      <c r="AM16" s="1966">
        <f>'1.27 GW Electrolyser H2 Prod. '!AL679</f>
        <v>18.254436874421607</v>
      </c>
      <c r="AN16" s="1966">
        <f>'1.27 GW Electrolyser H2 Prod. '!AM679</f>
        <v>18.590931296473844</v>
      </c>
      <c r="AO16" s="1966">
        <f>'1.27 GW Electrolyser H2 Prod. '!AN679</f>
        <v>18.921863592650965</v>
      </c>
      <c r="AP16" s="1966">
        <f>'1.27 GW Electrolyser H2 Prod. '!AO679</f>
        <v>19.247419105825042</v>
      </c>
      <c r="AQ16" s="1966">
        <f>'1.27 GW Electrolyser H2 Prod. '!AP679</f>
        <v>19.567771965385599</v>
      </c>
      <c r="AR16" s="1966">
        <f>'1.27 GW Electrolyser H2 Prod. '!AQ679</f>
        <v>19.883086053803495</v>
      </c>
      <c r="AS16" s="1966">
        <f>'1.27 GW Electrolyser H2 Prod. '!AR679</f>
        <v>20.193515866364041</v>
      </c>
      <c r="AT16" s="1966">
        <f>'1.27 GW Electrolyser H2 Prod. '!AS679</f>
        <v>20.499207278341547</v>
      </c>
      <c r="AU16" s="1966">
        <f>'1.27 GW Electrolyser H2 Prod. '!AT679</f>
        <v>20.800298231668194</v>
      </c>
      <c r="AV16" s="1966">
        <f>'1.27 GW Electrolyser H2 Prod. '!AU679</f>
        <v>21.096919351321997</v>
      </c>
      <c r="AW16" s="1966">
        <f>'1.27 GW Electrolyser H2 Prod. '!AV679</f>
        <v>21.389194500145315</v>
      </c>
      <c r="AX16" s="1966">
        <f>'1.27 GW Electrolyser H2 Prod. '!AW679</f>
        <v>21.677241279546138</v>
      </c>
      <c r="AY16" s="1966">
        <f>'1.27 GW Electrolyser H2 Prod. '!AX679</f>
        <v>21.961171482481962</v>
      </c>
      <c r="AZ16" s="1966">
        <f>'1.27 GW Electrolyser H2 Prod. '!AY679</f>
        <v>22.241091504242696</v>
      </c>
      <c r="BA16" s="1966">
        <f>'1.27 GW Electrolyser H2 Prod. '!AZ679</f>
        <v>22.517102715804079</v>
      </c>
      <c r="BB16" s="1966">
        <f>'1.27 GW Electrolyser H2 Prod. '!BA679</f>
        <v>22.789301803892776</v>
      </c>
      <c r="BC16" s="1966">
        <f>'1.27 GW Electrolyser H2 Prod. '!BB679</f>
        <v>23.057781081368667</v>
      </c>
      <c r="BD16" s="1966">
        <f>'1.27 GW Electrolyser H2 Prod. '!BC679</f>
        <v>23.322628771073127</v>
      </c>
      <c r="BE16" s="1966">
        <f>'1.27 GW Electrolyser H2 Prod. '!BD679</f>
        <v>23.583929265901261</v>
      </c>
      <c r="BF16" s="1966">
        <f>'1.27 GW Electrolyser H2 Prod. '!BE679</f>
        <v>23.841763367520528</v>
      </c>
      <c r="BG16" s="1966">
        <f>'1.27 GW Electrolyser H2 Prod. '!BF679</f>
        <v>24.096208505869111</v>
      </c>
      <c r="BH16" s="1966">
        <f>'1.27 GW Electrolyser H2 Prod. '!BG679</f>
        <v>24.347338941317819</v>
      </c>
      <c r="BI16" s="1966">
        <f>'1.27 GW Electrolyser H2 Prod. '!BH679</f>
        <v>24.59522595116292</v>
      </c>
      <c r="BJ16" s="1966">
        <f>'1.27 GW Electrolyser H2 Prod. '!BI679</f>
        <v>24.839938001929227</v>
      </c>
      <c r="BK16" s="1966">
        <f>'1.27 GW Electrolyser H2 Prod. '!BJ679</f>
        <v>25.081540908799095</v>
      </c>
      <c r="BL16" s="1966">
        <f>'1.27 GW Electrolyser H2 Prod. '!BK679</f>
        <v>25.320097983339899</v>
      </c>
      <c r="BM16" s="1966">
        <f>'1.27 GW Electrolyser H2 Prod. '!BL679</f>
        <v>25.555670170577095</v>
      </c>
      <c r="BN16" s="1966">
        <f>'1.27 GW Electrolyser H2 Prod. '!BM679</f>
        <v>25.788316176350204</v>
      </c>
      <c r="BO16" s="1968">
        <f>'1.27 GW Electrolyser H2 Prod. '!BN679</f>
        <v>26.018092585792058</v>
      </c>
    </row>
    <row r="17" spans="1:67" ht="15" customHeight="1" x14ac:dyDescent="0.2">
      <c r="A17" s="4305"/>
      <c r="B17" s="4338"/>
      <c r="C17" s="4339"/>
      <c r="D17" s="4316" t="s">
        <v>1598</v>
      </c>
      <c r="E17" s="1866" t="str">
        <f>E11</f>
        <v>Low Price Range</v>
      </c>
      <c r="F17" s="989">
        <f>F5</f>
        <v>0.8</v>
      </c>
      <c r="G17" s="2656">
        <f>'1.27 GW Electrolyser H2 Prod. '!F681</f>
        <v>-31.666720370240238</v>
      </c>
      <c r="H17" s="1965">
        <f>'1.27 GW Electrolyser H2 Prod. '!G681</f>
        <v>0.86920774872480311</v>
      </c>
      <c r="I17" s="1965">
        <f>'1.27 GW Electrolyser H2 Prod. '!H681</f>
        <v>0.60473544040182869</v>
      </c>
      <c r="J17" s="1965">
        <f>'1.27 GW Electrolyser H2 Prod. '!I681</f>
        <v>0.27482921909221297</v>
      </c>
      <c r="K17" s="1965">
        <f>'1.27 GW Electrolyser H2 Prod. '!J681</f>
        <v>-9.658713486898339E-2</v>
      </c>
      <c r="L17" s="1965">
        <f>'1.27 GW Electrolyser H2 Prod. '!K681</f>
        <v>-0.49765550101335204</v>
      </c>
      <c r="M17" s="1965">
        <f>'1.27 GW Electrolyser H2 Prod. '!L681</f>
        <v>-0.92141898536386158</v>
      </c>
      <c r="N17" s="1965">
        <f>'1.27 GW Electrolyser H2 Prod. '!M681</f>
        <v>-1.3633585711405958</v>
      </c>
      <c r="O17" s="1965">
        <f>'1.27 GW Electrolyser H2 Prod. '!N681</f>
        <v>-1.8203301616123695</v>
      </c>
      <c r="P17" s="1965">
        <f>'1.27 GW Electrolyser H2 Prod. '!O681</f>
        <v>-2.2900350385580901</v>
      </c>
      <c r="Q17" s="1965">
        <f>'1.27 GW Electrolyser H2 Prod. '!P681</f>
        <v>-2.7707282387764018</v>
      </c>
      <c r="R17" s="1965">
        <f>'1.27 GW Electrolyser H2 Prod. '!Q681</f>
        <v>-3.2610455583830134</v>
      </c>
      <c r="S17" s="1965">
        <f>'1.27 GW Electrolyser H2 Prod. '!R681</f>
        <v>-3.7598948531662382</v>
      </c>
      <c r="T17" s="1965">
        <f>'1.27 GW Electrolyser H2 Prod. '!S681</f>
        <v>-4.266384530092159</v>
      </c>
      <c r="U17" s="1965">
        <f>'1.27 GW Electrolyser H2 Prod. '!T681</f>
        <v>-4.7797747060163633</v>
      </c>
      <c r="V17" s="1965">
        <f>'1.27 GW Electrolyser H2 Prod. '!U681</f>
        <v>-5.2994427883482285</v>
      </c>
      <c r="W17" s="1965">
        <f>'1.27 GW Electrolyser H2 Prod. '!V681</f>
        <v>-5.8248585680284632</v>
      </c>
      <c r="X17" s="1965">
        <f>'1.27 GW Electrolyser H2 Prod. '!W681</f>
        <v>-6.3555657816241977</v>
      </c>
      <c r="Y17" s="1965">
        <f>'1.27 GW Electrolyser H2 Prod. '!X681</f>
        <v>-6.8911681904835911</v>
      </c>
      <c r="Z17" s="1965">
        <f>'1.27 GW Electrolyser H2 Prod. '!Y681</f>
        <v>-7.4313188871684881</v>
      </c>
      <c r="AA17" s="1965">
        <f>'1.27 GW Electrolyser H2 Prod. '!Z681</f>
        <v>-7.9757119546459547</v>
      </c>
      <c r="AB17" s="1965">
        <f>'1.27 GW Electrolyser H2 Prod. '!AA681</f>
        <v>-8.5240758716187788</v>
      </c>
      <c r="AC17" s="1965">
        <f>'1.27 GW Electrolyser H2 Prod. '!AB681</f>
        <v>-9.0761682346068859</v>
      </c>
      <c r="AD17" s="1965">
        <f>'1.27 GW Electrolyser H2 Prod. '!AC681</f>
        <v>-9.6317714872950972</v>
      </c>
      <c r="AE17" s="1965">
        <f>'1.27 GW Electrolyser H2 Prod. '!AD681</f>
        <v>-10.190689430424493</v>
      </c>
      <c r="AF17" s="1965">
        <f>'1.27 GW Electrolyser H2 Prod. '!AE681</f>
        <v>-10.752744343671518</v>
      </c>
      <c r="AG17" s="1965">
        <f>'1.27 GW Electrolyser H2 Prod. '!AF681</f>
        <v>-11.317774592515073</v>
      </c>
      <c r="AH17" s="1965">
        <f>'1.27 GW Electrolyser H2 Prod. '!AG681</f>
        <v>-11.885632623226368</v>
      </c>
      <c r="AI17" s="1965">
        <f>'1.27 GW Electrolyser H2 Prod. '!AH681</f>
        <v>-12.456183271268547</v>
      </c>
      <c r="AJ17" s="1965">
        <f>'1.27 GW Electrolyser H2 Prod. '!AI681</f>
        <v>-13.029302324882385</v>
      </c>
      <c r="AK17" s="1965">
        <f>'1.27 GW Electrolyser H2 Prod. '!AJ681</f>
        <v>-13.604875298050693</v>
      </c>
      <c r="AL17" s="1965">
        <f>'1.27 GW Electrolyser H2 Prod. '!AK681</f>
        <v>-14.182796376483696</v>
      </c>
      <c r="AM17" s="1965">
        <f>'1.27 GW Electrolyser H2 Prod. '!AL681</f>
        <v>-14.7629675075307</v>
      </c>
      <c r="AN17" s="1965">
        <f>'1.27 GW Electrolyser H2 Prod. '!AM681</f>
        <v>-15.345297610557516</v>
      </c>
      <c r="AO17" s="1965">
        <f>'1.27 GW Electrolyser H2 Prod. '!AN681</f>
        <v>-15.929701888736922</v>
      </c>
      <c r="AP17" s="1965">
        <f>'1.27 GW Electrolyser H2 Prod. '!AO681</f>
        <v>-16.516101226675982</v>
      </c>
      <c r="AQ17" s="1965">
        <f>'1.27 GW Electrolyser H2 Prod. '!AP681</f>
        <v>-17.104421661066315</v>
      </c>
      <c r="AR17" s="1965">
        <f>'1.27 GW Electrolyser H2 Prod. '!AQ681</f>
        <v>-17.694593913753753</v>
      </c>
      <c r="AS17" s="1965">
        <f>'1.27 GW Electrolyser H2 Prod. '!AR681</f>
        <v>-18.28655297840449</v>
      </c>
      <c r="AT17" s="1965">
        <f>'1.27 GW Electrolyser H2 Prod. '!AS681</f>
        <v>-18.880237753387853</v>
      </c>
      <c r="AU17" s="1965">
        <f>'1.27 GW Electrolyser H2 Prod. '!AT681</f>
        <v>-19.475590714672641</v>
      </c>
      <c r="AV17" s="1965">
        <f>'1.27 GW Electrolyser H2 Prod. '!AU681</f>
        <v>-20.072557623498593</v>
      </c>
      <c r="AW17" s="1965">
        <f>'1.27 GW Electrolyser H2 Prod. '!AV681</f>
        <v>-20.671087264379668</v>
      </c>
      <c r="AX17" s="1965">
        <f>'1.27 GW Electrolyser H2 Prod. '!AW681</f>
        <v>-21.271131209654577</v>
      </c>
      <c r="AY17" s="1965">
        <f>'1.27 GW Electrolyser H2 Prod. '!AX681</f>
        <v>-21.872643607347875</v>
      </c>
      <c r="AZ17" s="1965">
        <f>'1.27 GW Electrolyser H2 Prod. '!AY681</f>
        <v>-22.475580989563468</v>
      </c>
      <c r="BA17" s="1965">
        <f>'1.27 GW Electrolyser H2 Prod. '!AZ681</f>
        <v>-23.079902099016856</v>
      </c>
      <c r="BB17" s="1965">
        <f>'1.27 GW Electrolyser H2 Prod. '!BA681</f>
        <v>-23.685567731637047</v>
      </c>
      <c r="BC17" s="1965">
        <f>'1.27 GW Electrolyser H2 Prod. '!BB681</f>
        <v>-24.29254059344338</v>
      </c>
      <c r="BD17" s="1965">
        <f>'1.27 GW Electrolyser H2 Prod. '!BC681</f>
        <v>-24.900785170135862</v>
      </c>
      <c r="BE17" s="1965">
        <f>'1.27 GW Electrolyser H2 Prod. '!BD681</f>
        <v>-25.510267608036298</v>
      </c>
      <c r="BF17" s="1965">
        <f>'1.27 GW Electrolyser H2 Prod. '!BE681</f>
        <v>-26.12095560518771</v>
      </c>
      <c r="BG17" s="1965">
        <f>'1.27 GW Electrolyser H2 Prod. '!BF681</f>
        <v>-26.732818311565371</v>
      </c>
      <c r="BH17" s="1965">
        <f>'1.27 GW Electrolyser H2 Prod. '!BG681</f>
        <v>-27.345826237478523</v>
      </c>
      <c r="BI17" s="1965">
        <f>'1.27 GW Electrolyser H2 Prod. '!BH681</f>
        <v>-27.959951169350376</v>
      </c>
      <c r="BJ17" s="1965">
        <f>'1.27 GW Electrolyser H2 Prod. '!BI681</f>
        <v>-28.575166092157872</v>
      </c>
      <c r="BK17" s="1965">
        <f>'1.27 GW Electrolyser H2 Prod. '!BJ681</f>
        <v>-29.191445117894432</v>
      </c>
      <c r="BL17" s="1965">
        <f>'1.27 GW Electrolyser H2 Prod. '!BK681</f>
        <v>-29.808763419489875</v>
      </c>
      <c r="BM17" s="1965">
        <f>'1.27 GW Electrolyser H2 Prod. '!BL681</f>
        <v>-30.427097169683762</v>
      </c>
      <c r="BN17" s="1965">
        <f>'1.27 GW Electrolyser H2 Prod. '!BM681</f>
        <v>-31.046423484402776</v>
      </c>
      <c r="BO17" s="1967">
        <f>'1.27 GW Electrolyser H2 Prod. '!BN681</f>
        <v>-31.666720370240238</v>
      </c>
    </row>
    <row r="18" spans="1:67" x14ac:dyDescent="0.2">
      <c r="A18" s="4305"/>
      <c r="B18" s="4338"/>
      <c r="C18" s="4339"/>
      <c r="D18" s="4317"/>
      <c r="E18" s="427" t="str">
        <f t="shared" ref="E18:E22" si="4">E12</f>
        <v>Low Price Range</v>
      </c>
      <c r="F18" s="951">
        <f>F6</f>
        <v>0.85</v>
      </c>
      <c r="G18" s="2657">
        <f>'1.27 GW Electrolyser H2 Prod. '!F682</f>
        <v>-27.291051188913297</v>
      </c>
      <c r="H18" s="1965">
        <f>'1.27 GW Electrolyser H2 Prod. '!G682</f>
        <v>0.86920774872480311</v>
      </c>
      <c r="I18" s="1965">
        <f>'1.27 GW Electrolyser H2 Prod. '!H682</f>
        <v>0.63815545466377299</v>
      </c>
      <c r="J18" s="1965">
        <f>'1.27 GW Electrolyser H2 Prod. '!I682</f>
        <v>0.35557941546422356</v>
      </c>
      <c r="K18" s="1965">
        <f>'1.27 GW Electrolyser H2 Prod. '!J682</f>
        <v>3.9306085035235333E-2</v>
      </c>
      <c r="L18" s="1965">
        <f>'1.27 GW Electrolyser H2 Prod. '!K682</f>
        <v>-0.30158371835146691</v>
      </c>
      <c r="M18" s="1965">
        <f>'1.27 GW Electrolyser H2 Prod. '!L682</f>
        <v>-0.66165223214819668</v>
      </c>
      <c r="N18" s="1965">
        <f>'1.27 GW Electrolyser H2 Prod. '!M682</f>
        <v>-1.0373086032992582</v>
      </c>
      <c r="O18" s="1965">
        <f>'1.27 GW Electrolyser H2 Prod. '!N682</f>
        <v>-1.426019814641011</v>
      </c>
      <c r="P18" s="1965">
        <f>'1.27 GW Electrolyser H2 Prod. '!O682</f>
        <v>-1.8259117954975661</v>
      </c>
      <c r="Q18" s="1965">
        <f>'1.27 GW Electrolyser H2 Prod. '!P682</f>
        <v>-2.2355470088533753</v>
      </c>
      <c r="R18" s="1965">
        <f>'1.27 GW Electrolyser H2 Prod. '!Q682</f>
        <v>-2.6537910816521983</v>
      </c>
      <c r="S18" s="1965">
        <f>'1.27 GW Electrolyser H2 Prod. '!R682</f>
        <v>-3.079728198856531</v>
      </c>
      <c r="T18" s="1965">
        <f>'1.27 GW Electrolyser H2 Prod. '!S682</f>
        <v>-3.512604965075552</v>
      </c>
      <c r="U18" s="1965">
        <f>'1.27 GW Electrolyser H2 Prod. '!T682</f>
        <v>-3.9517917610310667</v>
      </c>
      <c r="V18" s="1965">
        <f>'1.27 GW Electrolyser H2 Prod. '!U682</f>
        <v>-4.3967553154115997</v>
      </c>
      <c r="W18" s="1965">
        <f>'1.27 GW Electrolyser H2 Prod. '!V682</f>
        <v>-4.8470387255292025</v>
      </c>
      <c r="X18" s="1965">
        <f>'1.27 GW Electrolyser H2 Prod. '!W682</f>
        <v>-5.3022465763159339</v>
      </c>
      <c r="Y18" s="1965">
        <f>'1.27 GW Electrolyser H2 Prod. '!X682</f>
        <v>-5.7620336405211177</v>
      </c>
      <c r="Z18" s="1965">
        <f>'1.27 GW Electrolyser H2 Prod. '!Y682</f>
        <v>-6.2260961518501583</v>
      </c>
      <c r="AA18" s="1965">
        <f>'1.27 GW Electrolyser H2 Prod. '!Z682</f>
        <v>-6.6941649636797091</v>
      </c>
      <c r="AB18" s="1965">
        <f>'1.27 GW Electrolyser H2 Prod. '!AA682</f>
        <v>-7.166000114106394</v>
      </c>
      <c r="AC18" s="1965">
        <f>'1.27 GW Electrolyser H2 Prod. '!AB682</f>
        <v>-7.6413864564625067</v>
      </c>
      <c r="AD18" s="1965">
        <f>'1.27 GW Electrolyser H2 Prod. '!AC682</f>
        <v>-8.1201301084917183</v>
      </c>
      <c r="AE18" s="1965">
        <f>'1.27 GW Electrolyser H2 Prod. '!AD682</f>
        <v>-8.6020555385925146</v>
      </c>
      <c r="AF18" s="1965">
        <f>'1.27 GW Electrolyser H2 Prod. '!AE682</f>
        <v>-9.0870031535668669</v>
      </c>
      <c r="AG18" s="1965">
        <f>'1.27 GW Electrolyser H2 Prod. '!AF682</f>
        <v>-9.5748272853301462</v>
      </c>
      <c r="AH18" s="1965">
        <f>'1.27 GW Electrolyser H2 Prod. '!AG682</f>
        <v>-10.065394498074639</v>
      </c>
      <c r="AI18" s="1965">
        <f>'1.27 GW Electrolyser H2 Prod. '!AH682</f>
        <v>-10.558582155113939</v>
      </c>
      <c r="AJ18" s="1965">
        <f>'1.27 GW Electrolyser H2 Prod. '!AI682</f>
        <v>-11.054277197883735</v>
      </c>
      <c r="AK18" s="1965">
        <f>'1.27 GW Electrolyser H2 Prod. '!AJ682</f>
        <v>-11.552375099584301</v>
      </c>
      <c r="AL18" s="1965">
        <f>'1.27 GW Electrolyser H2 Prod. '!AK682</f>
        <v>-12.052778963593248</v>
      </c>
      <c r="AM18" s="1965">
        <f>'1.27 GW Electrolyser H2 Prod. '!AL682</f>
        <v>-12.555398742670324</v>
      </c>
      <c r="AN18" s="1965">
        <f>'1.27 GW Electrolyser H2 Prod. '!AM682</f>
        <v>-13.060150559561446</v>
      </c>
      <c r="AO18" s="1965">
        <f>'1.27 GW Electrolyser H2 Prod. '!AN682</f>
        <v>-13.566956113207281</v>
      </c>
      <c r="AP18" s="1965">
        <f>'1.27 GW Electrolyser H2 Prod. '!AO682</f>
        <v>-14.075742157607452</v>
      </c>
      <c r="AQ18" s="1965">
        <f>'1.27 GW Electrolyser H2 Prod. '!AP682</f>
        <v>-14.586440042658971</v>
      </c>
      <c r="AR18" s="1965">
        <f>'1.27 GW Electrolyser H2 Prod. '!AQ682</f>
        <v>-15.09898530810678</v>
      </c>
      <c r="AS18" s="1965">
        <f>'1.27 GW Electrolyser H2 Prod. '!AR682</f>
        <v>-15.613317323213579</v>
      </c>
      <c r="AT18" s="1965">
        <f>'1.27 GW Electrolyser H2 Prod. '!AS682</f>
        <v>-16.129378965950028</v>
      </c>
      <c r="AU18" s="1965">
        <f>'1.27 GW Electrolyser H2 Prod. '!AT682</f>
        <v>-16.647116336482259</v>
      </c>
      <c r="AV18" s="1965">
        <f>'1.27 GW Electrolyser H2 Prod. '!AU682</f>
        <v>-17.166478500535511</v>
      </c>
      <c r="AW18" s="1965">
        <f>'1.27 GW Electrolyser H2 Prod. '!AV682</f>
        <v>-17.687417258875307</v>
      </c>
      <c r="AX18" s="1965">
        <f>'1.27 GW Electrolyser H2 Prod. '!AW682</f>
        <v>-18.209886939697494</v>
      </c>
      <c r="AY18" s="1965">
        <f>'1.27 GW Electrolyser H2 Prod. '!AX682</f>
        <v>-18.733844211177303</v>
      </c>
      <c r="AZ18" s="1965">
        <f>'1.27 GW Electrolyser H2 Prod. '!AY682</f>
        <v>-19.259247911811812</v>
      </c>
      <c r="BA18" s="1965">
        <f>'1.27 GW Electrolyser H2 Prod. '!AZ682</f>
        <v>-19.786058896513758</v>
      </c>
      <c r="BB18" s="1965">
        <f>'1.27 GW Electrolyser H2 Prod. '!BA682</f>
        <v>-20.314239896687557</v>
      </c>
      <c r="BC18" s="1965">
        <f>'1.27 GW Electrolyser H2 Prod. '!BB682</f>
        <v>-20.843755392750342</v>
      </c>
      <c r="BD18" s="1965">
        <f>'1.27 GW Electrolyser H2 Prod. '!BC682</f>
        <v>-21.374571497757817</v>
      </c>
      <c r="BE18" s="1965">
        <f>'1.27 GW Electrolyser H2 Prod. '!BD682</f>
        <v>-21.90665585096313</v>
      </c>
      <c r="BF18" s="1965">
        <f>'1.27 GW Electrolyser H2 Prod. '!BE682</f>
        <v>-22.439977520281531</v>
      </c>
      <c r="BG18" s="1965">
        <f>'1.27 GW Electrolyser H2 Prod. '!BF682</f>
        <v>-22.97450691275743</v>
      </c>
      <c r="BH18" s="1965">
        <f>'1.27 GW Electrolyser H2 Prod. '!BG682</f>
        <v>-23.510215692237715</v>
      </c>
      <c r="BI18" s="1965">
        <f>'1.27 GW Electrolyser H2 Prod. '!BH682</f>
        <v>-24.047076703547646</v>
      </c>
      <c r="BJ18" s="1965">
        <f>'1.27 GW Electrolyser H2 Prod. '!BI682</f>
        <v>-24.585063902546075</v>
      </c>
      <c r="BK18" s="1965">
        <f>'1.27 GW Electrolyser H2 Prod. '!BJ682</f>
        <v>-25.124152291506594</v>
      </c>
      <c r="BL18" s="1965">
        <f>'1.27 GW Electrolyser H2 Prod. '!BK682</f>
        <v>-25.664317859332073</v>
      </c>
      <c r="BM18" s="1965">
        <f>'1.27 GW Electrolyser H2 Prod. '!BL682</f>
        <v>-26.205537526163511</v>
      </c>
      <c r="BN18" s="1965">
        <f>'1.27 GW Electrolyser H2 Prod. '!BM682</f>
        <v>-26.747789091990704</v>
      </c>
      <c r="BO18" s="1967">
        <f>'1.27 GW Electrolyser H2 Prod. '!BN682</f>
        <v>-27.291051188913297</v>
      </c>
    </row>
    <row r="19" spans="1:67" x14ac:dyDescent="0.2">
      <c r="A19" s="4305"/>
      <c r="B19" s="4338"/>
      <c r="C19" s="4339"/>
      <c r="D19" s="4317"/>
      <c r="E19" s="44" t="str">
        <f t="shared" si="4"/>
        <v>Low Price Range</v>
      </c>
      <c r="F19" s="407">
        <f>F7</f>
        <v>0.9</v>
      </c>
      <c r="G19" s="2657">
        <f>'1.27 GW Electrolyser H2 Prod. '!F683</f>
        <v>-21.837072344967595</v>
      </c>
      <c r="H19" s="1965">
        <f>'1.27 GW Electrolyser H2 Prod. '!G683</f>
        <v>0.86920774872480311</v>
      </c>
      <c r="I19" s="1965">
        <f>'1.27 GW Electrolyser H2 Prod. '!H683</f>
        <v>0.67157546892571729</v>
      </c>
      <c r="J19" s="1965">
        <f>'1.27 GW Electrolyser H2 Prod. '!I683</f>
        <v>0.43798725503365615</v>
      </c>
      <c r="K19" s="1965">
        <f>'1.27 GW Electrolyser H2 Prod. '!J683</f>
        <v>0.1801989495630707</v>
      </c>
      <c r="L19" s="1965">
        <f>'1.27 GW Electrolyser H2 Prod. '!K683</f>
        <v>-9.564503884158343E-2</v>
      </c>
      <c r="M19" s="1965">
        <f>'1.27 GW Electrolyser H2 Prod. '!L683</f>
        <v>-0.38579368499584693</v>
      </c>
      <c r="N19" s="1965">
        <f>'1.27 GW Electrolyser H2 Prod. '!M683</f>
        <v>-0.68773127707334825</v>
      </c>
      <c r="O19" s="1965">
        <f>'1.27 GW Electrolyser H2 Prod. '!N683</f>
        <v>-0.99966000564828372</v>
      </c>
      <c r="P19" s="1965">
        <f>'1.27 GW Electrolyser H2 Prod. '!O683</f>
        <v>-1.3202347784754749</v>
      </c>
      <c r="Q19" s="1965">
        <f>'1.27 GW Electrolyser H2 Prod. '!P683</f>
        <v>-1.6484136216910725</v>
      </c>
      <c r="R19" s="1965">
        <f>'1.27 GW Electrolyser H2 Prod. '!Q683</f>
        <v>-1.983367056803496</v>
      </c>
      <c r="S19" s="1965">
        <f>'1.27 GW Electrolyser H2 Prod. '!R683</f>
        <v>-2.3244200919937414</v>
      </c>
      <c r="T19" s="1965">
        <f>'1.27 GW Electrolyser H2 Prod. '!S683</f>
        <v>-2.6710134190153769</v>
      </c>
      <c r="U19" s="1965">
        <f>'1.27 GW Electrolyser H2 Prod. '!T683</f>
        <v>-3.0226765055365368</v>
      </c>
      <c r="V19" s="1965">
        <f>'1.27 GW Electrolyser H2 Prod. '!U683</f>
        <v>-3.3790083677125486</v>
      </c>
      <c r="W19" s="1965">
        <f>'1.27 GW Electrolyser H2 Prod. '!V683</f>
        <v>-3.739663477081399</v>
      </c>
      <c r="X19" s="1965">
        <f>'1.27 GW Electrolyser H2 Prod. '!W683</f>
        <v>-4.1043412029421127</v>
      </c>
      <c r="Y19" s="1965">
        <f>'1.27 GW Electrolyser H2 Prod. '!X683</f>
        <v>-4.4727777521379926</v>
      </c>
      <c r="Z19" s="1965">
        <f>'1.27 GW Electrolyser H2 Prod. '!Y683</f>
        <v>-4.8447399125711685</v>
      </c>
      <c r="AA19" s="1965">
        <f>'1.27 GW Electrolyser H2 Prod. '!Z683</f>
        <v>-5.2200201251166138</v>
      </c>
      <c r="AB19" s="1965">
        <f>'1.27 GW Electrolyser H2 Prod. '!AA683</f>
        <v>-5.5984325509250512</v>
      </c>
      <c r="AC19" s="1965">
        <f>'1.27 GW Electrolyser H2 Prod. '!AB683</f>
        <v>-5.9798098961776409</v>
      </c>
      <c r="AD19" s="1965">
        <f>'1.27 GW Electrolyser H2 Prod. '!AC683</f>
        <v>-6.3640008212689363</v>
      </c>
      <c r="AE19" s="1965">
        <f>'1.27 GW Electrolyser H2 Prod. '!AD683</f>
        <v>-6.7508678065915646</v>
      </c>
      <c r="AF19" s="1965">
        <f>'1.27 GW Electrolyser H2 Prod. '!AE683</f>
        <v>-7.140285379125257</v>
      </c>
      <c r="AG19" s="1965">
        <f>'1.27 GW Electrolyser H2 Prod. '!AF683</f>
        <v>-7.5321386270961375</v>
      </c>
      <c r="AH19" s="1965">
        <f>'1.27 GW Electrolyser H2 Prod. '!AG683</f>
        <v>-7.9263219468229469</v>
      </c>
      <c r="AI19" s="1965">
        <f>'1.27 GW Electrolyser H2 Prod. '!AH683</f>
        <v>-8.3227379783433992</v>
      </c>
      <c r="AJ19" s="1965">
        <f>'1.27 GW Electrolyser H2 Prod. '!AI683</f>
        <v>-8.7212966957652593</v>
      </c>
      <c r="AK19" s="1965">
        <f>'1.27 GW Electrolyser H2 Prod. '!AJ683</f>
        <v>-9.1219146253750782</v>
      </c>
      <c r="AL19" s="1965">
        <f>'1.27 GW Electrolyser H2 Prod. '!AK683</f>
        <v>-9.5245141699666718</v>
      </c>
      <c r="AM19" s="1965">
        <f>'1.27 GW Electrolyser H2 Prod. '!AL683</f>
        <v>-9.9290230220500444</v>
      </c>
      <c r="AN19" s="1965">
        <f>'1.27 GW Electrolyser H2 Prod. '!AM683</f>
        <v>-10.335373651877781</v>
      </c>
      <c r="AO19" s="1965">
        <f>'1.27 GW Electrolyser H2 Prod. '!AN683</f>
        <v>-10.743502858803833</v>
      </c>
      <c r="AP19" s="1965">
        <f>'1.27 GW Electrolyser H2 Prod. '!AO683</f>
        <v>-11.153351376534156</v>
      </c>
      <c r="AQ19" s="1965">
        <f>'1.27 GW Electrolyser H2 Prod. '!AP683</f>
        <v>-11.564863524461858</v>
      </c>
      <c r="AR19" s="1965">
        <f>'1.27 GW Electrolyser H2 Prod. '!AQ683</f>
        <v>-11.977986898593205</v>
      </c>
      <c r="AS19" s="1965">
        <f>'1.27 GW Electrolyser H2 Prod. '!AR683</f>
        <v>-12.392672096634472</v>
      </c>
      <c r="AT19" s="1965">
        <f>'1.27 GW Electrolyser H2 Prod. '!AS683</f>
        <v>-12.808872472675811</v>
      </c>
      <c r="AU19" s="1965">
        <f>'1.27 GW Electrolyser H2 Prod. '!AT683</f>
        <v>-13.226543917618121</v>
      </c>
      <c r="AV19" s="1965">
        <f>'1.27 GW Electrolyser H2 Prod. '!AU683</f>
        <v>-13.645644662073295</v>
      </c>
      <c r="AW19" s="1965">
        <f>'1.27 GW Electrolyser H2 Prod. '!AV683</f>
        <v>-14.066135098952298</v>
      </c>
      <c r="AX19" s="1965">
        <f>'1.27 GW Electrolyser H2 Prod. '!AW683</f>
        <v>-14.487977623358068</v>
      </c>
      <c r="AY19" s="1965">
        <f>'1.27 GW Electrolyser H2 Prod. '!AX683</f>
        <v>-14.911136487736806</v>
      </c>
      <c r="AZ19" s="1965">
        <f>'1.27 GW Electrolyser H2 Prod. '!AY683</f>
        <v>-15.335577670523694</v>
      </c>
      <c r="BA19" s="1965">
        <f>'1.27 GW Electrolyser H2 Prod. '!AZ683</f>
        <v>-15.761268756757266</v>
      </c>
      <c r="BB19" s="1965">
        <f>'1.27 GW Electrolyser H2 Prod. '!BA683</f>
        <v>-16.188178829338273</v>
      </c>
      <c r="BC19" s="1965">
        <f>'1.27 GW Electrolyser H2 Prod. '!BB683</f>
        <v>-16.616278369780048</v>
      </c>
      <c r="BD19" s="1965">
        <f>'1.27 GW Electrolyser H2 Prod. '!BC683</f>
        <v>-17.045539167443575</v>
      </c>
      <c r="BE19" s="1965">
        <f>'1.27 GW Electrolyser H2 Prod. '!BD683</f>
        <v>-17.475934236375309</v>
      </c>
      <c r="BF19" s="1965">
        <f>'1.27 GW Electrolyser H2 Prod. '!BE683</f>
        <v>-17.907437738973137</v>
      </c>
      <c r="BG19" s="1965">
        <f>'1.27 GW Electrolyser H2 Prod. '!BF683</f>
        <v>-18.340024915798335</v>
      </c>
      <c r="BH19" s="1965">
        <f>'1.27 GW Electrolyser H2 Prod. '!BG683</f>
        <v>-18.773672020931127</v>
      </c>
      <c r="BI19" s="1965">
        <f>'1.27 GW Electrolyser H2 Prod. '!BH683</f>
        <v>-19.208356262336661</v>
      </c>
      <c r="BJ19" s="1965">
        <f>'1.27 GW Electrolyser H2 Prod. '!BI683</f>
        <v>-19.644055746768416</v>
      </c>
      <c r="BK19" s="1965">
        <f>'1.27 GW Electrolyser H2 Prod. '!BJ683</f>
        <v>-20.080749428788227</v>
      </c>
      <c r="BL19" s="1965">
        <f>'1.27 GW Electrolyser H2 Prod. '!BK683</f>
        <v>-20.518417063528176</v>
      </c>
      <c r="BM19" s="1965">
        <f>'1.27 GW Electrolyser H2 Prod. '!BL683</f>
        <v>-20.957039162859257</v>
      </c>
      <c r="BN19" s="1965">
        <f>'1.27 GW Electrolyser H2 Prod. '!BM683</f>
        <v>-21.396596954667352</v>
      </c>
      <c r="BO19" s="1967">
        <f>'1.27 GW Electrolyser H2 Prod. '!BN683</f>
        <v>-21.837072344967595</v>
      </c>
    </row>
    <row r="20" spans="1:67" x14ac:dyDescent="0.2">
      <c r="A20" s="4305"/>
      <c r="B20" s="4338"/>
      <c r="C20" s="4339"/>
      <c r="D20" s="4317"/>
      <c r="E20" s="427" t="str">
        <f t="shared" si="4"/>
        <v>High Price Range</v>
      </c>
      <c r="F20" s="951">
        <f>F17</f>
        <v>0.8</v>
      </c>
      <c r="G20" s="1964">
        <f>'1.27 GW Electrolyser H2 Prod. '!F685</f>
        <v>0.8485452279473561</v>
      </c>
      <c r="H20" s="1965">
        <f>'1.27 GW Electrolyser H2 Prod. '!G685</f>
        <v>2.2910888041086865</v>
      </c>
      <c r="I20" s="1965">
        <f>'1.27 GW Electrolyser H2 Prod. '!H685</f>
        <v>3.164121340092819</v>
      </c>
      <c r="J20" s="1965">
        <f>'1.27 GW Electrolyser H2 Prod. '!I685</f>
        <v>3.832523072678915</v>
      </c>
      <c r="K20" s="1965">
        <f>'1.27 GW Electrolyser H2 Prod. '!J685</f>
        <v>4.3711105941634045</v>
      </c>
      <c r="L20" s="1965">
        <f>'1.27 GW Electrolyser H2 Prod. '!K685</f>
        <v>4.8169676827812298</v>
      </c>
      <c r="M20" s="1965">
        <f>'1.27 GW Electrolyser H2 Prod. '!L685</f>
        <v>5.1918505615472892</v>
      </c>
      <c r="N20" s="1965">
        <f>'1.27 GW Electrolyser H2 Prod. '!M685</f>
        <v>5.5098915051802351</v>
      </c>
      <c r="O20" s="1965">
        <f>'1.27 GW Electrolyser H2 Prod. '!N685</f>
        <v>5.7809230150650102</v>
      </c>
      <c r="P20" s="1965">
        <f>'1.27 GW Electrolyser H2 Prod. '!O685</f>
        <v>6.0121338490627565</v>
      </c>
      <c r="Q20" s="1965">
        <f>'1.27 GW Electrolyser H2 Prod. '!P685</f>
        <v>6.2089810126542</v>
      </c>
      <c r="R20" s="1965">
        <f>'1.27 GW Electrolyser H2 Prod. '!Q685</f>
        <v>6.3757307666221568</v>
      </c>
      <c r="S20" s="1965">
        <f>'1.27 GW Electrolyser H2 Prod. '!R685</f>
        <v>6.5157985623321881</v>
      </c>
      <c r="T20" s="1965">
        <f>'1.27 GW Electrolyser H2 Prod. '!S685</f>
        <v>6.6319726695133481</v>
      </c>
      <c r="U20" s="1965">
        <f>'1.27 GW Electrolyser H2 Prod. '!T685</f>
        <v>6.7265669171168874</v>
      </c>
      <c r="V20" s="1965">
        <f>'1.27 GW Electrolyser H2 Prod. '!U685</f>
        <v>6.8015283325509754</v>
      </c>
      <c r="W20" s="1965">
        <f>'1.27 GW Electrolyser H2 Prod. '!V685</f>
        <v>6.8585150331559781</v>
      </c>
      <c r="X20" s="1965">
        <f>'1.27 GW Electrolyser H2 Prod. '!W685</f>
        <v>6.8989538868749616</v>
      </c>
      <c r="Y20" s="1965">
        <f>'1.27 GW Electrolyser H2 Prod. '!X685</f>
        <v>6.9240840467703428</v>
      </c>
      <c r="Z20" s="1965">
        <f>'1.27 GW Electrolyser H2 Prod. '!Y685</f>
        <v>6.9349903929071255</v>
      </c>
      <c r="AA20" s="1965">
        <f>'1.27 GW Electrolyser H2 Prod. '!Z685</f>
        <v>6.9326296164774632</v>
      </c>
      <c r="AB20" s="1965">
        <f>'1.27 GW Electrolyser H2 Prod. '!AA685</f>
        <v>6.9178508432427854</v>
      </c>
      <c r="AC20" s="1965">
        <f>'1.27 GW Electrolyser H2 Prod. '!AB685</f>
        <v>6.891412139114335</v>
      </c>
      <c r="AD20" s="1965">
        <f>'1.27 GW Electrolyser H2 Prod. '!AC685</f>
        <v>6.853993865719997</v>
      </c>
      <c r="AE20" s="1965">
        <f>'1.27 GW Electrolyser H2 Prod. '!AD685</f>
        <v>6.8062095949852059</v>
      </c>
      <c r="AF20" s="1965">
        <f>'1.27 GW Electrolyser H2 Prod. '!AE685</f>
        <v>6.7486151098507792</v>
      </c>
      <c r="AG20" s="1965">
        <f>'1.27 GW Electrolyser H2 Prod. '!AF685</f>
        <v>6.6817158882928904</v>
      </c>
      <c r="AH20" s="1965">
        <f>'1.27 GW Electrolyser H2 Prod. '!AG685</f>
        <v>6.6059733735706718</v>
      </c>
      <c r="AI20" s="1965">
        <f>'1.27 GW Electrolyser H2 Prod. '!AH685</f>
        <v>6.5218102643506857</v>
      </c>
      <c r="AJ20" s="1965">
        <f>'1.27 GW Electrolyser H2 Prod. '!AI685</f>
        <v>6.4296150067906224</v>
      </c>
      <c r="AK20" s="1965">
        <f>'1.27 GW Electrolyser H2 Prod. '!AJ685</f>
        <v>6.3297456318350749</v>
      </c>
      <c r="AL20" s="1965">
        <f>'1.27 GW Electrolyser H2 Prod. '!AK685</f>
        <v>6.2225330514246586</v>
      </c>
      <c r="AM20" s="1965">
        <f>'1.27 GW Electrolyser H2 Prod. '!AL685</f>
        <v>6.1082839046058437</v>
      </c>
      <c r="AN20" s="1965">
        <f>'1.27 GW Electrolyser H2 Prod. '!AM685</f>
        <v>5.9872830269096049</v>
      </c>
      <c r="AO20" s="1965">
        <f>'1.27 GW Electrolyser H2 Prod. '!AN685</f>
        <v>5.8597956025819755</v>
      </c>
      <c r="AP20" s="1965">
        <f>'1.27 GW Electrolyser H2 Prod. '!AO685</f>
        <v>5.72606904837793</v>
      </c>
      <c r="AQ20" s="1965">
        <f>'1.27 GW Electrolyser H2 Prod. '!AP685</f>
        <v>5.5863346689914177</v>
      </c>
      <c r="AR20" s="1965">
        <f>'1.27 GW Electrolyser H2 Prod. '!AQ685</f>
        <v>5.4408091172817485</v>
      </c>
      <c r="AS20" s="1965">
        <f>'1.27 GW Electrolyser H2 Prod. '!AR685</f>
        <v>5.2896956868883587</v>
      </c>
      <c r="AT20" s="1965">
        <f>'1.27 GW Electrolyser H2 Prod. '!AS685</f>
        <v>5.1331854603126885</v>
      </c>
      <c r="AU20" s="1965">
        <f>'1.27 GW Electrolyser H2 Prod. '!AT685</f>
        <v>4.9714583318661418</v>
      </c>
      <c r="AV20" s="1965">
        <f>'1.27 GW Electrolyser H2 Prod. '!AU685</f>
        <v>4.8046839218661166</v>
      </c>
      <c r="AW20" s="1965">
        <f>'1.27 GW Electrolyser H2 Prod. '!AV685</f>
        <v>4.6330223959755577</v>
      </c>
      <c r="AX20" s="1965">
        <f>'1.27 GW Electrolyser H2 Prod. '!AW685</f>
        <v>4.456625201521784</v>
      </c>
      <c r="AY20" s="1965">
        <f>'1.27 GW Electrolyser H2 Prod. '!AX685</f>
        <v>4.275635730916207</v>
      </c>
      <c r="AZ20" s="1965">
        <f>'1.27 GW Electrolyser H2 Prod. '!AY685</f>
        <v>4.0901899208634447</v>
      </c>
      <c r="BA20" s="1965">
        <f>'1.27 GW Electrolyser H2 Prod. '!AZ685</f>
        <v>3.9004167948451585</v>
      </c>
      <c r="BB20" s="1965">
        <f>'1.27 GW Electrolyser H2 Prod. '!BA685</f>
        <v>3.7064389553495345</v>
      </c>
      <c r="BC20" s="1965">
        <f>'1.27 GW Electrolyser H2 Prod. '!BB685</f>
        <v>3.5083730314588841</v>
      </c>
      <c r="BD20" s="1965">
        <f>'1.27 GW Electrolyser H2 Prod. '!BC685</f>
        <v>3.3063300866784928</v>
      </c>
      <c r="BE20" s="1965">
        <f>'1.27 GW Electrolyser H2 Prod. '!BD685</f>
        <v>3.1004159912681351</v>
      </c>
      <c r="BF20" s="1965">
        <f>'1.27 GW Electrolyser H2 Prod. '!BE685</f>
        <v>2.8907317628057978</v>
      </c>
      <c r="BG20" s="1965">
        <f>'1.27 GW Electrolyser H2 Prod. '!BF685</f>
        <v>2.6773738782566698</v>
      </c>
      <c r="BH20" s="1965">
        <f>'1.27 GW Electrolyser H2 Prod. '!BG685</f>
        <v>2.4604345604274775</v>
      </c>
      <c r="BI20" s="1965">
        <f>'1.27 GW Electrolyser H2 Prod. '!BH685</f>
        <v>2.2400020413468855</v>
      </c>
      <c r="BJ20" s="1965">
        <f>'1.27 GW Electrolyser H2 Prod. '!BI685</f>
        <v>2.0161608048187696</v>
      </c>
      <c r="BK20" s="1965">
        <f>'1.27 GW Electrolyser H2 Prod. '!BJ685</f>
        <v>1.7889918101399647</v>
      </c>
      <c r="BL20" s="1965">
        <f>'1.27 GW Electrolyser H2 Prod. '!BK685</f>
        <v>1.558572698751828</v>
      </c>
      <c r="BM20" s="1965">
        <f>'1.27 GW Electrolyser H2 Prod. '!BL685</f>
        <v>1.3249779854009607</v>
      </c>
      <c r="BN20" s="1965">
        <f>'1.27 GW Electrolyser H2 Prod. '!BM685</f>
        <v>1.0882792352146105</v>
      </c>
      <c r="BO20" s="1967">
        <f>'1.27 GW Electrolyser H2 Prod. '!BN685</f>
        <v>0.8485452279473561</v>
      </c>
    </row>
    <row r="21" spans="1:67" x14ac:dyDescent="0.2">
      <c r="A21" s="4305"/>
      <c r="B21" s="4338"/>
      <c r="C21" s="4339"/>
      <c r="D21" s="4317"/>
      <c r="E21" s="427" t="str">
        <f t="shared" si="4"/>
        <v>High Price Range</v>
      </c>
      <c r="F21" s="1867">
        <f t="shared" ref="F21:F22" si="5">F18</f>
        <v>0.85</v>
      </c>
      <c r="G21" s="1964">
        <f>'1.27 GW Electrolyser H2 Prod. '!F686</f>
        <v>14.532530475196134</v>
      </c>
      <c r="H21" s="1965">
        <f>'1.27 GW Electrolyser H2 Prod. '!G686</f>
        <v>2.2910888041086865</v>
      </c>
      <c r="I21" s="1965">
        <f>'1.27 GW Electrolyser H2 Prod. '!H686</f>
        <v>3.2686354071239574</v>
      </c>
      <c r="J21" s="1965">
        <f>'1.27 GW Electrolyser H2 Prod. '!I686</f>
        <v>4.085052331650898</v>
      </c>
      <c r="K21" s="1965">
        <f>'1.27 GW Electrolyser H2 Prod. '!J686</f>
        <v>4.7960880637367653</v>
      </c>
      <c r="L21" s="1965">
        <f>'1.27 GW Electrolyser H2 Prod. '!K686</f>
        <v>5.4301409530085198</v>
      </c>
      <c r="M21" s="1965">
        <f>'1.27 GW Electrolyser H2 Prod. '!L686</f>
        <v>6.0042164583793065</v>
      </c>
      <c r="N21" s="1965">
        <f>'1.27 GW Electrolyser H2 Prod. '!M686</f>
        <v>6.5295442176948919</v>
      </c>
      <c r="O21" s="1965">
        <f>'1.27 GW Electrolyser H2 Prod. '!N686</f>
        <v>7.014045709490766</v>
      </c>
      <c r="P21" s="1965">
        <f>'1.27 GW Electrolyser H2 Prod. '!O686</f>
        <v>7.463581695725491</v>
      </c>
      <c r="Q21" s="1965">
        <f>'1.27 GW Electrolyser H2 Prod. '!P686</f>
        <v>7.8826477711293688</v>
      </c>
      <c r="R21" s="1965">
        <f>'1.27 GW Electrolyser H2 Prod. '!Q686</f>
        <v>8.2747914488994034</v>
      </c>
      <c r="S21" s="1965">
        <f>'1.27 GW Electrolyser H2 Prod. '!R686</f>
        <v>8.6428767479874598</v>
      </c>
      <c r="T21" s="1965">
        <f>'1.27 GW Electrolyser H2 Prod. '!S686</f>
        <v>8.9892597540540677</v>
      </c>
      <c r="U21" s="1965">
        <f>'1.27 GW Electrolyser H2 Prod. '!T686</f>
        <v>9.3159094689952031</v>
      </c>
      <c r="V21" s="1965">
        <f>'1.27 GW Electrolyser H2 Prod. '!U686</f>
        <v>9.624493586701016</v>
      </c>
      <c r="W21" s="1965">
        <f>'1.27 GW Electrolyser H2 Prod. '!V686</f>
        <v>9.9164409742503956</v>
      </c>
      <c r="X21" s="1965">
        <f>'1.27 GW Electrolyser H2 Prod. '!W686</f>
        <v>10.192988209120301</v>
      </c>
      <c r="Y21" s="1965">
        <f>'1.27 GW Electrolyser H2 Prod. '!X686</f>
        <v>10.455214916942703</v>
      </c>
      <c r="Z21" s="1965">
        <f>'1.27 GW Electrolyser H2 Prod. '!Y686</f>
        <v>10.704071062927863</v>
      </c>
      <c r="AA21" s="1965">
        <f>'1.27 GW Electrolyser H2 Prod. '!Z686</f>
        <v>10.940398346544045</v>
      </c>
      <c r="AB21" s="1965">
        <f>'1.27 GW Electrolyser H2 Prod. '!AA686</f>
        <v>11.16494719818478</v>
      </c>
      <c r="AC21" s="1965">
        <f>'1.27 GW Electrolyser H2 Prod. '!AB686</f>
        <v>11.378390443812199</v>
      </c>
      <c r="AD21" s="1965">
        <f>'1.27 GW Electrolyser H2 Prod. '!AC686</f>
        <v>11.58133440941333</v>
      </c>
      <c r="AE21" s="1965">
        <f>'1.27 GW Electrolyser H2 Prod. '!AD686</f>
        <v>11.774328033161064</v>
      </c>
      <c r="AF21" s="1965">
        <f>'1.27 GW Electrolyser H2 Prod. '!AE686</f>
        <v>11.957870409222915</v>
      </c>
      <c r="AG21" s="1965">
        <f>'1.27 GW Electrolyser H2 Prod. '!AF686</f>
        <v>12.132417083902419</v>
      </c>
      <c r="AH21" s="1965">
        <f>'1.27 GW Electrolyser H2 Prod. '!AG686</f>
        <v>12.298385349629283</v>
      </c>
      <c r="AI21" s="1965">
        <f>'1.27 GW Electrolyser H2 Prod. '!AH686</f>
        <v>12.456158726852136</v>
      </c>
      <c r="AJ21" s="1965">
        <f>'1.27 GW Electrolyser H2 Prod. '!AI686</f>
        <v>12.606090782456867</v>
      </c>
      <c r="AK21" s="1965">
        <f>'1.27 GW Electrolyser H2 Prod. '!AJ686</f>
        <v>12.748508402029694</v>
      </c>
      <c r="AL21" s="1965">
        <f>'1.27 GW Electrolyser H2 Prod. '!AK686</f>
        <v>12.883714609381677</v>
      </c>
      <c r="AM21" s="1965">
        <f>'1.27 GW Electrolyser H2 Prod. '!AL686</f>
        <v>13.011991008321539</v>
      </c>
      <c r="AN21" s="1965">
        <f>'1.27 GW Electrolyser H2 Prod. '!AM686</f>
        <v>13.133599907323678</v>
      </c>
      <c r="AO21" s="1965">
        <f>'1.27 GW Electrolyser H2 Prod. '!AN686</f>
        <v>13.248786176485984</v>
      </c>
      <c r="AP21" s="1965">
        <f>'1.27 GW Electrolyser H2 Prod. '!AO686</f>
        <v>13.357778877272438</v>
      </c>
      <c r="AQ21" s="1965">
        <f>'1.27 GW Electrolyser H2 Prod. '!AP686</f>
        <v>13.460792698444365</v>
      </c>
      <c r="AR21" s="1965">
        <f>'1.27 GW Electrolyser H2 Prod. '!AQ686</f>
        <v>13.558029225894742</v>
      </c>
      <c r="AS21" s="1965">
        <f>'1.27 GW Electrolyser H2 Prod. '!AR686</f>
        <v>13.649678069505017</v>
      </c>
      <c r="AT21" s="1965">
        <f>'1.27 GW Electrolyser H2 Prod. '!AS686</f>
        <v>13.735917866410295</v>
      </c>
      <c r="AU21" s="1965">
        <f>'1.27 GW Electrolyser H2 Prod. '!AT686</f>
        <v>13.816917177006939</v>
      </c>
      <c r="AV21" s="1965">
        <f>'1.27 GW Electrolyser H2 Prod. '!AU686</f>
        <v>13.892835287528779</v>
      </c>
      <c r="AW21" s="1965">
        <f>'1.27 GW Electrolyser H2 Prod. '!AV686</f>
        <v>13.963822930946291</v>
      </c>
      <c r="AX21" s="1965">
        <f>'1.27 GW Electrolyser H2 Prod. '!AW686</f>
        <v>14.030022936223066</v>
      </c>
      <c r="AY21" s="1965">
        <f>'1.27 GW Electrolyser H2 Prod. '!AX686</f>
        <v>14.091570814529259</v>
      </c>
      <c r="AZ21" s="1965">
        <f>'1.27 GW Electrolyser H2 Prod. '!AY686</f>
        <v>14.148595289809773</v>
      </c>
      <c r="BA21" s="1965">
        <f>'1.27 GW Electrolyser H2 Prod. '!AZ686</f>
        <v>14.201218780093622</v>
      </c>
      <c r="BB21" s="1965">
        <f>'1.27 GW Electrolyser H2 Prod. '!BA686</f>
        <v>14.249557835076619</v>
      </c>
      <c r="BC21" s="1965">
        <f>'1.27 GW Electrolyser H2 Prod. '!BB686</f>
        <v>14.293723534785082</v>
      </c>
      <c r="BD21" s="1965">
        <f>'1.27 GW Electrolyser H2 Prod. '!BC686</f>
        <v>14.33382185351158</v>
      </c>
      <c r="BE21" s="1965">
        <f>'1.27 GW Electrolyser H2 Prod. '!BD686</f>
        <v>14.369953992687041</v>
      </c>
      <c r="BF21" s="1965">
        <f>'1.27 GW Electrolyser H2 Prod. '!BE686</f>
        <v>14.402216685902115</v>
      </c>
      <c r="BG21" s="1965">
        <f>'1.27 GW Electrolyser H2 Prod. '!BF686</f>
        <v>14.430702478902582</v>
      </c>
      <c r="BH21" s="1965">
        <f>'1.27 GW Electrolyser H2 Prod. '!BG686</f>
        <v>14.455499987048775</v>
      </c>
      <c r="BI21" s="1965">
        <f>'1.27 GW Electrolyser H2 Prod. '!BH686</f>
        <v>14.476694132439496</v>
      </c>
      <c r="BJ21" s="1965">
        <f>'1.27 GW Electrolyser H2 Prod. '!BI686</f>
        <v>14.494366362649595</v>
      </c>
      <c r="BK21" s="1965">
        <f>'1.27 GW Electrolyser H2 Prod. '!BJ686</f>
        <v>14.508594852811907</v>
      </c>
      <c r="BL21" s="1965">
        <f>'1.27 GW Electrolyser H2 Prod. '!BK686</f>
        <v>14.519454692583631</v>
      </c>
      <c r="BM21" s="1965">
        <f>'1.27 GW Electrolyser H2 Prod. '!BL686</f>
        <v>14.527018059370542</v>
      </c>
      <c r="BN21" s="1965">
        <f>'1.27 GW Electrolyser H2 Prod. '!BM686</f>
        <v>14.531354379036344</v>
      </c>
      <c r="BO21" s="1967">
        <f>'1.27 GW Electrolyser H2 Prod. '!BN686</f>
        <v>14.532530475196134</v>
      </c>
    </row>
    <row r="22" spans="1:67" x14ac:dyDescent="0.2">
      <c r="A22" s="4305"/>
      <c r="B22" s="4338"/>
      <c r="C22" s="4339"/>
      <c r="D22" s="4318"/>
      <c r="E22" s="44" t="str">
        <f t="shared" si="4"/>
        <v>High Price Range</v>
      </c>
      <c r="F22" s="309">
        <f t="shared" si="5"/>
        <v>0.9</v>
      </c>
      <c r="G22" s="1969">
        <f>'1.27 GW Electrolyser H2 Prod. '!F687</f>
        <v>31.588702444926138</v>
      </c>
      <c r="H22" s="1966">
        <f>'1.27 GW Electrolyser H2 Prod. '!G687</f>
        <v>2.2910888041086865</v>
      </c>
      <c r="I22" s="1966">
        <f>'1.27 GW Electrolyser H2 Prod. '!H687</f>
        <v>3.3731494741550963</v>
      </c>
      <c r="J22" s="1966">
        <f>'1.27 GW Electrolyser H2 Prod. '!I687</f>
        <v>4.3427655211529874</v>
      </c>
      <c r="K22" s="1966">
        <f>'1.27 GW Electrolyser H2 Prod. '!J687</f>
        <v>5.2367008705433484</v>
      </c>
      <c r="L22" s="1966">
        <f>'1.27 GW Electrolyser H2 Prod. '!K687</f>
        <v>6.0741708683131668</v>
      </c>
      <c r="M22" s="1966">
        <f>'1.27 GW Electrolyser H2 Prod. '!L687</f>
        <v>6.866906056959861</v>
      </c>
      <c r="N22" s="1966">
        <f>'1.27 GW Electrolyser H2 Prod. '!M687</f>
        <v>7.6227737962155846</v>
      </c>
      <c r="O22" s="1966">
        <f>'1.27 GW Electrolyser H2 Prod. '!N687</f>
        <v>8.3473963570154996</v>
      </c>
      <c r="P22" s="1966">
        <f>'1.27 GW Electrolyser H2 Prod. '!O687</f>
        <v>9.0449802325099036</v>
      </c>
      <c r="Q22" s="1966">
        <f>'1.27 GW Electrolyser H2 Prod. '!P687</f>
        <v>9.7187839768513324</v>
      </c>
      <c r="R22" s="1966">
        <f>'1.27 GW Electrolyser H2 Prod. '!Q687</f>
        <v>10.371401609599152</v>
      </c>
      <c r="S22" s="1966">
        <f>'1.27 GW Electrolyser H2 Prod. '!R687</f>
        <v>11.004944025729767</v>
      </c>
      <c r="T22" s="1966">
        <f>'1.27 GW Electrolyser H2 Prod. '!S687</f>
        <v>11.621160344172349</v>
      </c>
      <c r="U22" s="1966">
        <f>'1.27 GW Electrolyser H2 Prod. '!T687</f>
        <v>12.221522055851091</v>
      </c>
      <c r="V22" s="1966">
        <f>'1.27 GW Electrolyser H2 Prod. '!U687</f>
        <v>12.807283153421173</v>
      </c>
      <c r="W22" s="1966">
        <f>'1.27 GW Electrolyser H2 Prod. '!V687</f>
        <v>13.379524204489689</v>
      </c>
      <c r="X22" s="1966">
        <f>'1.27 GW Electrolyser H2 Prod. '!W687</f>
        <v>13.939185368357203</v>
      </c>
      <c r="Y22" s="1966">
        <f>'1.27 GW Electrolyser H2 Prod. '!X687</f>
        <v>14.487091602650755</v>
      </c>
      <c r="Z22" s="1966">
        <f>'1.27 GW Electrolyser H2 Prod. '!Y687</f>
        <v>15.023972229166521</v>
      </c>
      <c r="AA22" s="1966">
        <f>'1.27 GW Electrolyser H2 Prod. '!Z687</f>
        <v>15.550476345422398</v>
      </c>
      <c r="AB22" s="1966">
        <f>'1.27 GW Electrolyser H2 Prod. '!AA687</f>
        <v>16.067185123341247</v>
      </c>
      <c r="AC22" s="1966">
        <f>'1.27 GW Electrolyser H2 Prod. '!AB687</f>
        <v>16.574621739162875</v>
      </c>
      <c r="AD22" s="1966">
        <f>'1.27 GW Electrolyser H2 Prod. '!AC687</f>
        <v>17.073259475679574</v>
      </c>
      <c r="AE22" s="1966">
        <f>'1.27 GW Electrolyser H2 Prod. '!AD687</f>
        <v>17.563528396545721</v>
      </c>
      <c r="AF22" s="1966">
        <f>'1.27 GW Electrolyser H2 Prod. '!AE687</f>
        <v>18.045820892247697</v>
      </c>
      <c r="AG22" s="1966">
        <f>'1.27 GW Electrolyser H2 Prod. '!AF687</f>
        <v>18.52049632519461</v>
      </c>
      <c r="AH22" s="1966">
        <f>'1.27 GW Electrolyser H2 Prod. '!AG687</f>
        <v>18.987884948693218</v>
      </c>
      <c r="AI22" s="1966">
        <f>'1.27 GW Electrolyser H2 Prod. '!AH687</f>
        <v>19.448291235552677</v>
      </c>
      <c r="AJ22" s="1966">
        <f>'1.27 GW Electrolyser H2 Prod. '!AI687</f>
        <v>19.901996722820279</v>
      </c>
      <c r="AK22" s="1966">
        <f>'1.27 GW Electrolyser H2 Prod. '!AJ687</f>
        <v>20.349262456981943</v>
      </c>
      <c r="AL22" s="1966">
        <f>'1.27 GW Electrolyser H2 Prod. '!AK687</f>
        <v>20.790331106982851</v>
      </c>
      <c r="AM22" s="1966">
        <f>'1.27 GW Electrolyser H2 Prod. '!AL687</f>
        <v>21.225428799293109</v>
      </c>
      <c r="AN22" s="1966">
        <f>'1.27 GW Electrolyser H2 Prod. '!AM687</f>
        <v>21.654766718997582</v>
      </c>
      <c r="AO22" s="1966">
        <f>'1.27 GW Electrolyser H2 Prod. '!AN687</f>
        <v>22.078542512826935</v>
      </c>
      <c r="AP22" s="1966">
        <f>'1.27 GW Electrolyser H2 Prod. '!AO687</f>
        <v>22.496941523653248</v>
      </c>
      <c r="AQ22" s="1966">
        <f>'1.27 GW Electrolyser H2 Prod. '!AP687</f>
        <v>22.910137880866042</v>
      </c>
      <c r="AR22" s="1966">
        <f>'1.27 GW Electrolyser H2 Prod. '!AQ687</f>
        <v>23.318295466936171</v>
      </c>
      <c r="AS22" s="1966">
        <f>'1.27 GW Electrolyser H2 Prod. '!AR687</f>
        <v>23.721568777148949</v>
      </c>
      <c r="AT22" s="1966">
        <f>'1.27 GW Electrolyser H2 Prod. '!AS687</f>
        <v>24.120103686778691</v>
      </c>
      <c r="AU22" s="1966">
        <f>'1.27 GW Electrolyser H2 Prod. '!AT687</f>
        <v>24.514038137757574</v>
      </c>
      <c r="AV22" s="1966">
        <f>'1.27 GW Electrolyser H2 Prod. '!AU687</f>
        <v>24.903502755063606</v>
      </c>
      <c r="AW22" s="1966">
        <f>'1.27 GW Electrolyser H2 Prod. '!AV687</f>
        <v>25.288621401539164</v>
      </c>
      <c r="AX22" s="1966">
        <f>'1.27 GW Electrolyser H2 Prod. '!AW687</f>
        <v>25.669511678592219</v>
      </c>
      <c r="AY22" s="1966">
        <f>'1.27 GW Electrolyser H2 Prod. '!AX687</f>
        <v>26.046285379180279</v>
      </c>
      <c r="AZ22" s="1966">
        <f>'1.27 GW Electrolyser H2 Prod. '!AY687</f>
        <v>26.41904889859325</v>
      </c>
      <c r="BA22" s="1966">
        <f>'1.27 GW Electrolyser H2 Prod. '!AZ687</f>
        <v>26.787903607806868</v>
      </c>
      <c r="BB22" s="1966">
        <f>'1.27 GW Electrolyser H2 Prod. '!BA687</f>
        <v>27.152946193547802</v>
      </c>
      <c r="BC22" s="1966">
        <f>'1.27 GW Electrolyser H2 Prod. '!BB687</f>
        <v>27.514268968675925</v>
      </c>
      <c r="BD22" s="1966">
        <f>'1.27 GW Electrolyser H2 Prod. '!BC687</f>
        <v>27.871960156032618</v>
      </c>
      <c r="BE22" s="1966">
        <f>'1.27 GW Electrolyser H2 Prod. '!BD687</f>
        <v>28.226104148512988</v>
      </c>
      <c r="BF22" s="1966">
        <f>'1.27 GW Electrolyser H2 Prod. '!BE687</f>
        <v>28.576781747784491</v>
      </c>
      <c r="BG22" s="1966">
        <f>'1.27 GW Electrolyser H2 Prod. '!BF687</f>
        <v>28.924070383785306</v>
      </c>
      <c r="BH22" s="1966">
        <f>'1.27 GW Electrolyser H2 Prod. '!BG687</f>
        <v>29.26804431688625</v>
      </c>
      <c r="BI22" s="1966">
        <f>'1.27 GW Electrolyser H2 Prod. '!BH687</f>
        <v>29.608774824383591</v>
      </c>
      <c r="BJ22" s="1966">
        <f>'1.27 GW Electrolyser H2 Prod. '!BI687</f>
        <v>29.94633037280213</v>
      </c>
      <c r="BK22" s="1966">
        <f>'1.27 GW Electrolyser H2 Prod. '!BJ687</f>
        <v>30.280776777324235</v>
      </c>
      <c r="BL22" s="1966">
        <f>'1.27 GW Electrolyser H2 Prod. '!BK687</f>
        <v>30.612177349517275</v>
      </c>
      <c r="BM22" s="1966">
        <f>'1.27 GW Electrolyser H2 Prod. '!BL687</f>
        <v>30.940593034406707</v>
      </c>
      <c r="BN22" s="1966">
        <f>'1.27 GW Electrolyser H2 Prod. '!BM687</f>
        <v>31.266082537832048</v>
      </c>
      <c r="BO22" s="1968">
        <f>'1.27 GW Electrolyser H2 Prod. '!BN687</f>
        <v>31.588702444926138</v>
      </c>
    </row>
    <row r="23" spans="1:67" ht="15" customHeight="1" x14ac:dyDescent="0.2">
      <c r="A23" s="4305"/>
      <c r="B23" s="4338"/>
      <c r="C23" s="4339"/>
      <c r="D23" s="3722" t="s">
        <v>1599</v>
      </c>
      <c r="E23" s="427" t="str">
        <f>E17</f>
        <v>Low Price Range</v>
      </c>
      <c r="F23" s="951">
        <f>F5</f>
        <v>0.8</v>
      </c>
      <c r="G23" s="2656">
        <f>'1.27 GW Electrolyser H2 Prod. '!F689</f>
        <v>-37.956765916499975</v>
      </c>
      <c r="H23" s="1979">
        <f>'1.27 GW Electrolyser H2 Prod. '!G689</f>
        <v>0.7643736562871406</v>
      </c>
      <c r="I23" s="1979">
        <f>'1.27 GW Electrolyser H2 Prod. '!H689</f>
        <v>0.39506725552650374</v>
      </c>
      <c r="J23" s="1979">
        <f>'1.27 GW Electrolyser H2 Prod. '!I689</f>
        <v>-3.96730582207745E-2</v>
      </c>
      <c r="K23" s="1979">
        <f>'1.27 GW Electrolyser H2 Prod. '!J689</f>
        <v>-0.51592350461963332</v>
      </c>
      <c r="L23" s="1979">
        <f>'1.27 GW Electrolyser H2 Prod. '!K689</f>
        <v>-1.0218259632016644</v>
      </c>
      <c r="M23" s="1979">
        <f>'1.27 GW Electrolyser H2 Prod. '!L689</f>
        <v>-1.5504235399898363</v>
      </c>
      <c r="N23" s="1979">
        <f>'1.27 GW Electrolyser H2 Prod. '!M689</f>
        <v>-2.0971972182042329</v>
      </c>
      <c r="O23" s="1979">
        <f>'1.27 GW Electrolyser H2 Prod. '!N689</f>
        <v>-2.6590029011136695</v>
      </c>
      <c r="P23" s="1979">
        <f>'1.27 GW Electrolyser H2 Prod. '!O689</f>
        <v>-3.2335418704970524</v>
      </c>
      <c r="Q23" s="1979">
        <f>'1.27 GW Electrolyser H2 Prod. '!P689</f>
        <v>-3.8190691631530265</v>
      </c>
      <c r="R23" s="1979">
        <f>'1.27 GW Electrolyser H2 Prod. '!Q689</f>
        <v>-4.4142205751973007</v>
      </c>
      <c r="S23" s="1979">
        <f>'1.27 GW Electrolyser H2 Prod. '!R689</f>
        <v>-5.0179039624181883</v>
      </c>
      <c r="T23" s="1979">
        <f>'1.27 GW Electrolyser H2 Prod. '!S689</f>
        <v>-5.6292277317817714</v>
      </c>
      <c r="U23" s="1979">
        <f>'1.27 GW Electrolyser H2 Prod. '!T689</f>
        <v>-6.2474520001436389</v>
      </c>
      <c r="V23" s="1979">
        <f>'1.27 GW Electrolyser H2 Prod. '!U689</f>
        <v>-6.8719541749131654</v>
      </c>
      <c r="W23" s="1979">
        <f>'1.27 GW Electrolyser H2 Prod. '!V689</f>
        <v>-7.5022040470310634</v>
      </c>
      <c r="X23" s="1979">
        <f>'1.27 GW Electrolyser H2 Prod. '!W689</f>
        <v>-8.1377453530644601</v>
      </c>
      <c r="Y23" s="1979">
        <f>'1.27 GW Electrolyser H2 Prod. '!X689</f>
        <v>-8.7781818543615167</v>
      </c>
      <c r="Z23" s="1979">
        <f>'1.27 GW Electrolyser H2 Prod. '!Y689</f>
        <v>-9.4231666434840768</v>
      </c>
      <c r="AA23" s="1979">
        <f>'1.27 GW Electrolyser H2 Prod. '!Z689</f>
        <v>-10.072393803399205</v>
      </c>
      <c r="AB23" s="1979">
        <f>'1.27 GW Electrolyser H2 Prod. '!AA689</f>
        <v>-10.725591812809691</v>
      </c>
      <c r="AC23" s="1979">
        <f>'1.27 GW Electrolyser H2 Prod. '!AB689</f>
        <v>-11.382518268235462</v>
      </c>
      <c r="AD23" s="1979">
        <f>'1.27 GW Electrolyser H2 Prod. '!AC689</f>
        <v>-12.042955613361338</v>
      </c>
      <c r="AE23" s="1979">
        <f>'1.27 GW Electrolyser H2 Prod. '!AD689</f>
        <v>-12.706707648928399</v>
      </c>
      <c r="AF23" s="1979">
        <f>'1.27 GW Electrolyser H2 Prod. '!AE689</f>
        <v>-13.373596654613086</v>
      </c>
      <c r="AG23" s="1979">
        <f>'1.27 GW Electrolyser H2 Prod. '!AF689</f>
        <v>-14.043460995894302</v>
      </c>
      <c r="AH23" s="1979">
        <f>'1.27 GW Electrolyser H2 Prod. '!AG689</f>
        <v>-14.716153119043261</v>
      </c>
      <c r="AI23" s="1979">
        <f>'1.27 GW Electrolyser H2 Prod. '!AH689</f>
        <v>-15.391537859523103</v>
      </c>
      <c r="AJ23" s="1979">
        <f>'1.27 GW Electrolyser H2 Prod. '!AI689</f>
        <v>-16.069491005574601</v>
      </c>
      <c r="AK23" s="1979">
        <f>'1.27 GW Electrolyser H2 Prod. '!AJ689</f>
        <v>-16.749898071180574</v>
      </c>
      <c r="AL23" s="1979">
        <f>'1.27 GW Electrolyser H2 Prod. '!AK689</f>
        <v>-17.432653242051234</v>
      </c>
      <c r="AM23" s="1979">
        <f>'1.27 GW Electrolyser H2 Prod. '!AL689</f>
        <v>-18.117658465535904</v>
      </c>
      <c r="AN23" s="1979">
        <f>'1.27 GW Electrolyser H2 Prod. '!AM689</f>
        <v>-18.804822661000383</v>
      </c>
      <c r="AO23" s="1979">
        <f>'1.27 GW Electrolyser H2 Prod. '!AN689</f>
        <v>-19.494061031617452</v>
      </c>
      <c r="AP23" s="1979">
        <f>'1.27 GW Electrolyser H2 Prod. '!AO689</f>
        <v>-20.185294461994175</v>
      </c>
      <c r="AQ23" s="1979">
        <f>'1.27 GW Electrolyser H2 Prod. '!AP689</f>
        <v>-20.878448988822168</v>
      </c>
      <c r="AR23" s="1979">
        <f>'1.27 GW Electrolyser H2 Prod. '!AQ689</f>
        <v>-21.573455333947269</v>
      </c>
      <c r="AS23" s="1979">
        <f>'1.27 GW Electrolyser H2 Prod. '!AR689</f>
        <v>-22.270248491035666</v>
      </c>
      <c r="AT23" s="1979">
        <f>'1.27 GW Electrolyser H2 Prod. '!AS689</f>
        <v>-22.968767358456692</v>
      </c>
      <c r="AU23" s="1979">
        <f>'1.27 GW Electrolyser H2 Prod. '!AT689</f>
        <v>-23.668954412179144</v>
      </c>
      <c r="AV23" s="1979">
        <f>'1.27 GW Electrolyser H2 Prod. '!AU689</f>
        <v>-24.370755413442755</v>
      </c>
      <c r="AW23" s="1979">
        <f>'1.27 GW Electrolyser H2 Prod. '!AV689</f>
        <v>-25.074119146761493</v>
      </c>
      <c r="AX23" s="1979">
        <f>'1.27 GW Electrolyser H2 Prod. '!AW689</f>
        <v>-25.778997184474061</v>
      </c>
      <c r="AY23" s="1979">
        <f>'1.27 GW Electrolyser H2 Prod. '!AX689</f>
        <v>-26.485343674605026</v>
      </c>
      <c r="AZ23" s="1979">
        <f>'1.27 GW Electrolyser H2 Prod. '!AY689</f>
        <v>-27.193115149258279</v>
      </c>
      <c r="BA23" s="1979">
        <f>'1.27 GW Electrolyser H2 Prod. '!AZ689</f>
        <v>-27.902270351149326</v>
      </c>
      <c r="BB23" s="1979">
        <f>'1.27 GW Electrolyser H2 Prod. '!BA689</f>
        <v>-28.61277007620718</v>
      </c>
      <c r="BC23" s="1979">
        <f>'1.27 GW Electrolyser H2 Prod. '!BB689</f>
        <v>-29.324577030451177</v>
      </c>
      <c r="BD23" s="1979">
        <f>'1.27 GW Electrolyser H2 Prod. '!BC689</f>
        <v>-30.037655699581322</v>
      </c>
      <c r="BE23" s="1979">
        <f>'1.27 GW Electrolyser H2 Prod. '!BD689</f>
        <v>-30.751972229919421</v>
      </c>
      <c r="BF23" s="1979">
        <f>'1.27 GW Electrolyser H2 Prod. '!BE689</f>
        <v>-31.467494319508496</v>
      </c>
      <c r="BG23" s="1979">
        <f>'1.27 GW Electrolyser H2 Prod. '!BF689</f>
        <v>-32.184191118323817</v>
      </c>
      <c r="BH23" s="1979">
        <f>'1.27 GW Electrolyser H2 Prod. '!BG689</f>
        <v>-32.902033136674632</v>
      </c>
      <c r="BI23" s="1979">
        <f>'1.27 GW Electrolyser H2 Prod. '!BH689</f>
        <v>-33.620992160984144</v>
      </c>
      <c r="BJ23" s="1979">
        <f>'1.27 GW Electrolyser H2 Prod. '!BI689</f>
        <v>-34.341041176229304</v>
      </c>
      <c r="BK23" s="1979">
        <f>'1.27 GW Electrolyser H2 Prod. '!BJ689</f>
        <v>-35.062154294403527</v>
      </c>
      <c r="BL23" s="1979">
        <f>'1.27 GW Electrolyser H2 Prod. '!BK689</f>
        <v>-35.784306688436629</v>
      </c>
      <c r="BM23" s="1979">
        <f>'1.27 GW Electrolyser H2 Prod. '!BL689</f>
        <v>-36.507474531068176</v>
      </c>
      <c r="BN23" s="1979">
        <f>'1.27 GW Electrolyser H2 Prod. '!BM689</f>
        <v>-37.23163493822485</v>
      </c>
      <c r="BO23" s="1980">
        <f>'1.27 GW Electrolyser H2 Prod. '!BN689</f>
        <v>-37.956765916499975</v>
      </c>
    </row>
    <row r="24" spans="1:67" x14ac:dyDescent="0.2">
      <c r="A24" s="4305"/>
      <c r="B24" s="4338"/>
      <c r="C24" s="4339"/>
      <c r="D24" s="4320"/>
      <c r="E24" s="427" t="str">
        <f t="shared" ref="E24:E28" si="6">E18</f>
        <v>Low Price Range</v>
      </c>
      <c r="F24" s="1867">
        <f>F6</f>
        <v>0.85</v>
      </c>
      <c r="G24" s="2657">
        <f>'1.27 GW Electrolyser H2 Prod. '!F690</f>
        <v>-33.581096735173048</v>
      </c>
      <c r="H24" s="1965">
        <f>'1.27 GW Electrolyser H2 Prod. '!G690</f>
        <v>0.7643736562871406</v>
      </c>
      <c r="I24" s="1965">
        <f>'1.27 GW Electrolyser H2 Prod. '!H690</f>
        <v>0.42848726978844792</v>
      </c>
      <c r="J24" s="1965">
        <f>'1.27 GW Electrolyser H2 Prod. '!I690</f>
        <v>4.1077138151236085E-2</v>
      </c>
      <c r="K24" s="1965">
        <f>'1.27 GW Electrolyser H2 Prod. '!J690</f>
        <v>-0.38003028471541461</v>
      </c>
      <c r="L24" s="1965">
        <f>'1.27 GW Electrolyser H2 Prod. '!K690</f>
        <v>-0.82575418053977934</v>
      </c>
      <c r="M24" s="1965">
        <f>'1.27 GW Electrolyser H2 Prod. '!L690</f>
        <v>-1.2906567867741716</v>
      </c>
      <c r="N24" s="1965">
        <f>'1.27 GW Electrolyser H2 Prod. '!M690</f>
        <v>-1.7711472503628958</v>
      </c>
      <c r="O24" s="1965">
        <f>'1.27 GW Electrolyser H2 Prod. '!N690</f>
        <v>-2.2646925541423109</v>
      </c>
      <c r="P24" s="1965">
        <f>'1.27 GW Electrolyser H2 Prod. '!O690</f>
        <v>-2.769418627436528</v>
      </c>
      <c r="Q24" s="1965">
        <f>'1.27 GW Electrolyser H2 Prod. '!P690</f>
        <v>-3.2838879332300004</v>
      </c>
      <c r="R24" s="1965">
        <f>'1.27 GW Electrolyser H2 Prod. '!Q690</f>
        <v>-3.8069660984664853</v>
      </c>
      <c r="S24" s="1965">
        <f>'1.27 GW Electrolyser H2 Prod. '!R690</f>
        <v>-4.3377373081084807</v>
      </c>
      <c r="T24" s="1965">
        <f>'1.27 GW Electrolyser H2 Prod. '!S690</f>
        <v>-4.8754481667651648</v>
      </c>
      <c r="U24" s="1965">
        <f>'1.27 GW Electrolyser H2 Prod. '!T690</f>
        <v>-5.4194690551583422</v>
      </c>
      <c r="V24" s="1965">
        <f>'1.27 GW Electrolyser H2 Prod. '!U690</f>
        <v>-5.9692667019765384</v>
      </c>
      <c r="W24" s="1965">
        <f>'1.27 GW Electrolyser H2 Prod. '!V690</f>
        <v>-6.5243842045318035</v>
      </c>
      <c r="X24" s="1965">
        <f>'1.27 GW Electrolyser H2 Prod. '!W690</f>
        <v>-7.0844261477561972</v>
      </c>
      <c r="Y24" s="1965">
        <f>'1.27 GW Electrolyser H2 Prod. '!X690</f>
        <v>-7.6490473043990441</v>
      </c>
      <c r="Z24" s="1965">
        <f>'1.27 GW Electrolyser H2 Prod. '!Y690</f>
        <v>-8.217943908165747</v>
      </c>
      <c r="AA24" s="1965">
        <f>'1.27 GW Electrolyser H2 Prod. '!Z690</f>
        <v>-8.7908468124329602</v>
      </c>
      <c r="AB24" s="1965">
        <f>'1.27 GW Electrolyser H2 Prod. '!AA690</f>
        <v>-9.3675160552973065</v>
      </c>
      <c r="AC24" s="1965">
        <f>'1.27 GW Electrolyser H2 Prod. '!AB690</f>
        <v>-9.9477364900910814</v>
      </c>
      <c r="AD24" s="1965">
        <f>'1.27 GW Electrolyser H2 Prod. '!AC690</f>
        <v>-10.531314234557955</v>
      </c>
      <c r="AE24" s="1965">
        <f>'1.27 GW Electrolyser H2 Prod. '!AD690</f>
        <v>-11.118073757096413</v>
      </c>
      <c r="AF24" s="1965">
        <f>'1.27 GW Electrolyser H2 Prod. '!AE690</f>
        <v>-11.707855464508427</v>
      </c>
      <c r="AG24" s="1965">
        <f>'1.27 GW Electrolyser H2 Prod. '!AF690</f>
        <v>-12.300513688709371</v>
      </c>
      <c r="AH24" s="1965">
        <f>'1.27 GW Electrolyser H2 Prod. '!AG690</f>
        <v>-12.895914993891523</v>
      </c>
      <c r="AI24" s="1965">
        <f>'1.27 GW Electrolyser H2 Prod. '!AH690</f>
        <v>-13.493936743368486</v>
      </c>
      <c r="AJ24" s="1965">
        <f>'1.27 GW Electrolyser H2 Prod. '!AI690</f>
        <v>-14.094465878575946</v>
      </c>
      <c r="AK24" s="1965">
        <f>'1.27 GW Electrolyser H2 Prod. '!AJ690</f>
        <v>-14.697397872714173</v>
      </c>
      <c r="AL24" s="1965">
        <f>'1.27 GW Electrolyser H2 Prod. '!AK690</f>
        <v>-15.302635829160783</v>
      </c>
      <c r="AM24" s="1965">
        <f>'1.27 GW Electrolyser H2 Prod. '!AL690</f>
        <v>-15.91008970067552</v>
      </c>
      <c r="AN24" s="1965">
        <f>'1.27 GW Electrolyser H2 Prod. '!AM690</f>
        <v>-16.519675610004303</v>
      </c>
      <c r="AO24" s="1965">
        <f>'1.27 GW Electrolyser H2 Prod. '!AN690</f>
        <v>-17.131315256087799</v>
      </c>
      <c r="AP24" s="1965">
        <f>'1.27 GW Electrolyser H2 Prod. '!AO690</f>
        <v>-17.744935392925633</v>
      </c>
      <c r="AQ24" s="1965">
        <f>'1.27 GW Electrolyser H2 Prod. '!AP690</f>
        <v>-18.360467370414813</v>
      </c>
      <c r="AR24" s="1965">
        <f>'1.27 GW Electrolyser H2 Prod. '!AQ690</f>
        <v>-18.977846728300285</v>
      </c>
      <c r="AS24" s="1965">
        <f>'1.27 GW Electrolyser H2 Prod. '!AR690</f>
        <v>-19.597012835844748</v>
      </c>
      <c r="AT24" s="1965">
        <f>'1.27 GW Electrolyser H2 Prod. '!AS690</f>
        <v>-20.21790857101886</v>
      </c>
      <c r="AU24" s="1965">
        <f>'1.27 GW Electrolyser H2 Prod. '!AT690</f>
        <v>-20.840480033988751</v>
      </c>
      <c r="AV24" s="1965">
        <f>'1.27 GW Electrolyser H2 Prod. '!AU690</f>
        <v>-21.464676290479666</v>
      </c>
      <c r="AW24" s="1965">
        <f>'1.27 GW Electrolyser H2 Prod. '!AV690</f>
        <v>-22.090449141257121</v>
      </c>
      <c r="AX24" s="1965">
        <f>'1.27 GW Electrolyser H2 Prod. '!AW690</f>
        <v>-22.717752914516975</v>
      </c>
      <c r="AY24" s="1965">
        <f>'1.27 GW Electrolyser H2 Prod. '!AX690</f>
        <v>-23.346544278434447</v>
      </c>
      <c r="AZ24" s="1965">
        <f>'1.27 GW Electrolyser H2 Prod. '!AY690</f>
        <v>-23.976782071506623</v>
      </c>
      <c r="BA24" s="1965">
        <f>'1.27 GW Electrolyser H2 Prod. '!AZ690</f>
        <v>-24.608427148646232</v>
      </c>
      <c r="BB24" s="1965">
        <f>'1.27 GW Electrolyser H2 Prod. '!BA690</f>
        <v>-25.24144224125769</v>
      </c>
      <c r="BC24" s="1965">
        <f>'1.27 GW Electrolyser H2 Prod. '!BB690</f>
        <v>-25.875791829758143</v>
      </c>
      <c r="BD24" s="1965">
        <f>'1.27 GW Electrolyser H2 Prod. '!BC690</f>
        <v>-26.511442027203277</v>
      </c>
      <c r="BE24" s="1965">
        <f>'1.27 GW Electrolyser H2 Prod. '!BD690</f>
        <v>-27.148360472846253</v>
      </c>
      <c r="BF24" s="1965">
        <f>'1.27 GW Electrolyser H2 Prod. '!BE690</f>
        <v>-27.786516234602313</v>
      </c>
      <c r="BG24" s="1965">
        <f>'1.27 GW Electrolyser H2 Prod. '!BF690</f>
        <v>-28.425879719515876</v>
      </c>
      <c r="BH24" s="1965">
        <f>'1.27 GW Electrolyser H2 Prod. '!BG690</f>
        <v>-29.066422591433827</v>
      </c>
      <c r="BI24" s="1965">
        <f>'1.27 GW Electrolyser H2 Prod. '!BH690</f>
        <v>-29.708117695181418</v>
      </c>
      <c r="BJ24" s="1965">
        <f>'1.27 GW Electrolyser H2 Prod. '!BI690</f>
        <v>-30.350938986617514</v>
      </c>
      <c r="BK24" s="1965">
        <f>'1.27 GW Electrolyser H2 Prod. '!BJ690</f>
        <v>-30.994861468015696</v>
      </c>
      <c r="BL24" s="1965">
        <f>'1.27 GW Electrolyser H2 Prod. '!BK690</f>
        <v>-31.639861128278834</v>
      </c>
      <c r="BM24" s="1965">
        <f>'1.27 GW Electrolyser H2 Prod. '!BL690</f>
        <v>-32.285914887547939</v>
      </c>
      <c r="BN24" s="1965">
        <f>'1.27 GW Electrolyser H2 Prod. '!BM690</f>
        <v>-32.933000545812789</v>
      </c>
      <c r="BO24" s="1967">
        <f>'1.27 GW Electrolyser H2 Prod. '!BN690</f>
        <v>-33.581096735173048</v>
      </c>
    </row>
    <row r="25" spans="1:67" x14ac:dyDescent="0.2">
      <c r="A25" s="4305"/>
      <c r="B25" s="4338"/>
      <c r="C25" s="4339"/>
      <c r="D25" s="4320"/>
      <c r="E25" s="44" t="str">
        <f t="shared" si="6"/>
        <v>Low Price Range</v>
      </c>
      <c r="F25" s="407">
        <f>F7</f>
        <v>0.9</v>
      </c>
      <c r="G25" s="2657">
        <f>'1.27 GW Electrolyser H2 Prod. '!F691</f>
        <v>-28.127117891227346</v>
      </c>
      <c r="H25" s="1965">
        <f>'1.27 GW Electrolyser H2 Prod. '!G691</f>
        <v>0.7643736562871406</v>
      </c>
      <c r="I25" s="1965">
        <f>'1.27 GW Electrolyser H2 Prod. '!H691</f>
        <v>0.46190728405039227</v>
      </c>
      <c r="J25" s="1965">
        <f>'1.27 GW Electrolyser H2 Prod. '!I691</f>
        <v>0.12348497772066863</v>
      </c>
      <c r="K25" s="1965">
        <f>'1.27 GW Electrolyser H2 Prod. '!J691</f>
        <v>-0.23913742018757927</v>
      </c>
      <c r="L25" s="1965">
        <f>'1.27 GW Electrolyser H2 Prod. '!K691</f>
        <v>-0.61981550102989591</v>
      </c>
      <c r="M25" s="1965">
        <f>'1.27 GW Electrolyser H2 Prod. '!L691</f>
        <v>-1.0147982396218218</v>
      </c>
      <c r="N25" s="1965">
        <f>'1.27 GW Electrolyser H2 Prod. '!M691</f>
        <v>-1.4215699241369859</v>
      </c>
      <c r="O25" s="1965">
        <f>'1.27 GW Electrolyser H2 Prod. '!N691</f>
        <v>-1.8383327451495839</v>
      </c>
      <c r="P25" s="1965">
        <f>'1.27 GW Electrolyser H2 Prod. '!O691</f>
        <v>-2.2637416104144377</v>
      </c>
      <c r="Q25" s="1965">
        <f>'1.27 GW Electrolyser H2 Prod. '!P691</f>
        <v>-2.6967545460676967</v>
      </c>
      <c r="R25" s="1965">
        <f>'1.27 GW Electrolyser H2 Prod. '!Q691</f>
        <v>-3.1365420736177825</v>
      </c>
      <c r="S25" s="1965">
        <f>'1.27 GW Electrolyser H2 Prod. '!R691</f>
        <v>-3.5824292012456906</v>
      </c>
      <c r="T25" s="1965">
        <f>'1.27 GW Electrolyser H2 Prod. '!S691</f>
        <v>-4.0338566207049888</v>
      </c>
      <c r="U25" s="1965">
        <f>'1.27 GW Electrolyser H2 Prod. '!T691</f>
        <v>-4.4903537996638097</v>
      </c>
      <c r="V25" s="1965">
        <f>'1.27 GW Electrolyser H2 Prod. '!U691</f>
        <v>-4.9515197542774843</v>
      </c>
      <c r="W25" s="1965">
        <f>'1.27 GW Electrolyser H2 Prod. '!V691</f>
        <v>-5.4170089560839969</v>
      </c>
      <c r="X25" s="1965">
        <f>'1.27 GW Electrolyser H2 Prod. '!W691</f>
        <v>-5.8865207743823715</v>
      </c>
      <c r="Y25" s="1965">
        <f>'1.27 GW Electrolyser H2 Prod. '!X691</f>
        <v>-6.3597914160159146</v>
      </c>
      <c r="Z25" s="1965">
        <f>'1.27 GW Electrolyser H2 Prod. '!Y691</f>
        <v>-6.8365876688867528</v>
      </c>
      <c r="AA25" s="1965">
        <f>'1.27 GW Electrolyser H2 Prod. '!Z691</f>
        <v>-7.3167019738698613</v>
      </c>
      <c r="AB25" s="1965">
        <f>'1.27 GW Electrolyser H2 Prod. '!AA691</f>
        <v>-7.7999484921159619</v>
      </c>
      <c r="AC25" s="1965">
        <f>'1.27 GW Electrolyser H2 Prod. '!AB691</f>
        <v>-8.2861599298062139</v>
      </c>
      <c r="AD25" s="1965">
        <f>'1.27 GW Electrolyser H2 Prod. '!AC691</f>
        <v>-8.7751849473351715</v>
      </c>
      <c r="AE25" s="1965">
        <f>'1.27 GW Electrolyser H2 Prod. '!AD691</f>
        <v>-9.266886025095463</v>
      </c>
      <c r="AF25" s="1965">
        <f>'1.27 GW Electrolyser H2 Prod. '!AE691</f>
        <v>-9.7611376900668176</v>
      </c>
      <c r="AG25" s="1965">
        <f>'1.27 GW Electrolyser H2 Prod. '!AF691</f>
        <v>-10.257825030475361</v>
      </c>
      <c r="AH25" s="1965">
        <f>'1.27 GW Electrolyser H2 Prod. '!AG691</f>
        <v>-10.756842442639833</v>
      </c>
      <c r="AI25" s="1965">
        <f>'1.27 GW Electrolyser H2 Prod. '!AH691</f>
        <v>-11.258092566597949</v>
      </c>
      <c r="AJ25" s="1965">
        <f>'1.27 GW Electrolyser H2 Prod. '!AI691</f>
        <v>-11.76148537645747</v>
      </c>
      <c r="AK25" s="1965">
        <f>'1.27 GW Electrolyser H2 Prod. '!AJ691</f>
        <v>-12.26693739850495</v>
      </c>
      <c r="AL25" s="1965">
        <f>'1.27 GW Electrolyser H2 Prod. '!AK691</f>
        <v>-12.774371035534205</v>
      </c>
      <c r="AM25" s="1965">
        <f>'1.27 GW Electrolyser H2 Prod. '!AL691</f>
        <v>-13.283713980055241</v>
      </c>
      <c r="AN25" s="1965">
        <f>'1.27 GW Electrolyser H2 Prod. '!AM691</f>
        <v>-13.794898702320641</v>
      </c>
      <c r="AO25" s="1965">
        <f>'1.27 GW Electrolyser H2 Prod. '!AN691</f>
        <v>-14.307862001684352</v>
      </c>
      <c r="AP25" s="1965">
        <f>'1.27 GW Electrolyser H2 Prod. '!AO691</f>
        <v>-14.822544611852338</v>
      </c>
      <c r="AQ25" s="1965">
        <f>'1.27 GW Electrolyser H2 Prod. '!AP691</f>
        <v>-15.338890852217702</v>
      </c>
      <c r="AR25" s="1965">
        <f>'1.27 GW Electrolyser H2 Prod. '!AQ691</f>
        <v>-15.856848318786714</v>
      </c>
      <c r="AS25" s="1965">
        <f>'1.27 GW Electrolyser H2 Prod. '!AR691</f>
        <v>-16.376367609265642</v>
      </c>
      <c r="AT25" s="1965">
        <f>'1.27 GW Electrolyser H2 Prod. '!AS691</f>
        <v>-16.897402077744644</v>
      </c>
      <c r="AU25" s="1965">
        <f>'1.27 GW Electrolyser H2 Prod. '!AT691</f>
        <v>-17.419907615124618</v>
      </c>
      <c r="AV25" s="1965">
        <f>'1.27 GW Electrolyser H2 Prod. '!AU691</f>
        <v>-17.943842452017453</v>
      </c>
      <c r="AW25" s="1965">
        <f>'1.27 GW Electrolyser H2 Prod. '!AV691</f>
        <v>-18.469166981334116</v>
      </c>
      <c r="AX25" s="1965">
        <f>'1.27 GW Electrolyser H2 Prod. '!AW691</f>
        <v>-18.995843598177551</v>
      </c>
      <c r="AY25" s="1965">
        <f>'1.27 GW Electrolyser H2 Prod. '!AX691</f>
        <v>-19.523836554993952</v>
      </c>
      <c r="AZ25" s="1965">
        <f>'1.27 GW Electrolyser H2 Prod. '!AY691</f>
        <v>-20.053111830218498</v>
      </c>
      <c r="BA25" s="1965">
        <f>'1.27 GW Electrolyser H2 Prod. '!AZ691</f>
        <v>-20.583637008889738</v>
      </c>
      <c r="BB25" s="1965">
        <f>'1.27 GW Electrolyser H2 Prod. '!BA691</f>
        <v>-21.115381173908403</v>
      </c>
      <c r="BC25" s="1965">
        <f>'1.27 GW Electrolyser H2 Prod. '!BB691</f>
        <v>-21.648314806787841</v>
      </c>
      <c r="BD25" s="1965">
        <f>'1.27 GW Electrolyser H2 Prod. '!BC691</f>
        <v>-22.182409696889035</v>
      </c>
      <c r="BE25" s="1965">
        <f>'1.27 GW Electrolyser H2 Prod. '!BD691</f>
        <v>-22.717638858258432</v>
      </c>
      <c r="BF25" s="1965">
        <f>'1.27 GW Electrolyser H2 Prod. '!BE691</f>
        <v>-23.253976453293923</v>
      </c>
      <c r="BG25" s="1965">
        <f>'1.27 GW Electrolyser H2 Prod. '!BF691</f>
        <v>-23.791397722556788</v>
      </c>
      <c r="BH25" s="1965">
        <f>'1.27 GW Electrolyser H2 Prod. '!BG691</f>
        <v>-24.329878920127243</v>
      </c>
      <c r="BI25" s="1965">
        <f>'1.27 GW Electrolyser H2 Prod. '!BH691</f>
        <v>-24.86939725397044</v>
      </c>
      <c r="BJ25" s="1965">
        <f>'1.27 GW Electrolyser H2 Prod. '!BI691</f>
        <v>-25.409930830839855</v>
      </c>
      <c r="BK25" s="1965">
        <f>'1.27 GW Electrolyser H2 Prod. '!BJ691</f>
        <v>-25.951458605297329</v>
      </c>
      <c r="BL25" s="1965">
        <f>'1.27 GW Electrolyser H2 Prod. '!BK691</f>
        <v>-26.493960332474938</v>
      </c>
      <c r="BM25" s="1965">
        <f>'1.27 GW Electrolyser H2 Prod. '!BL691</f>
        <v>-27.037416524243682</v>
      </c>
      <c r="BN25" s="1965">
        <f>'1.27 GW Electrolyser H2 Prod. '!BM691</f>
        <v>-27.581808408489437</v>
      </c>
      <c r="BO25" s="1967">
        <f>'1.27 GW Electrolyser H2 Prod. '!BN691</f>
        <v>-28.127117891227346</v>
      </c>
    </row>
    <row r="26" spans="1:67" x14ac:dyDescent="0.2">
      <c r="A26" s="4305"/>
      <c r="B26" s="4338"/>
      <c r="C26" s="4339"/>
      <c r="D26" s="4320"/>
      <c r="E26" s="427" t="str">
        <f t="shared" si="6"/>
        <v>High Price Range</v>
      </c>
      <c r="F26" s="1867">
        <f>F23</f>
        <v>0.8</v>
      </c>
      <c r="G26" s="2657">
        <f>'1.27 GW Electrolyser H2 Prod. '!F693</f>
        <v>-5.4415003183123938</v>
      </c>
      <c r="H26" s="1965">
        <f>'1.27 GW Electrolyser H2 Prod. '!G693</f>
        <v>2.1862547116710243</v>
      </c>
      <c r="I26" s="1965">
        <f>'1.27 GW Electrolyser H2 Prod. '!H693</f>
        <v>2.954453155217494</v>
      </c>
      <c r="J26" s="1965">
        <f>'1.27 GW Electrolyser H2 Prod. '!I693</f>
        <v>3.5180207953659277</v>
      </c>
      <c r="K26" s="1965">
        <f>'1.27 GW Electrolyser H2 Prod. '!J693</f>
        <v>3.9517742244127549</v>
      </c>
      <c r="L26" s="1965">
        <f>'1.27 GW Electrolyser H2 Prod. '!K693</f>
        <v>4.2927972205929175</v>
      </c>
      <c r="M26" s="1965">
        <f>'1.27 GW Electrolyser H2 Prod. '!L693</f>
        <v>4.5628460069213146</v>
      </c>
      <c r="N26" s="1965">
        <f>'1.27 GW Electrolyser H2 Prod. '!M693</f>
        <v>4.7760528581165973</v>
      </c>
      <c r="O26" s="1965">
        <f>'1.27 GW Electrolyser H2 Prod. '!N693</f>
        <v>4.9422502755637101</v>
      </c>
      <c r="P26" s="1965">
        <f>'1.27 GW Electrolyser H2 Prod. '!O693</f>
        <v>5.068627017123795</v>
      </c>
      <c r="Q26" s="1965">
        <f>'1.27 GW Electrolyser H2 Prod. '!P693</f>
        <v>5.1606400882775754</v>
      </c>
      <c r="R26" s="1965">
        <f>'1.27 GW Electrolyser H2 Prod. '!Q693</f>
        <v>5.2225557498078707</v>
      </c>
      <c r="S26" s="1965">
        <f>'1.27 GW Electrolyser H2 Prod. '!R693</f>
        <v>5.2577894530802398</v>
      </c>
      <c r="T26" s="1965">
        <f>'1.27 GW Electrolyser H2 Prod. '!S693</f>
        <v>5.2691294678237366</v>
      </c>
      <c r="U26" s="1965">
        <f>'1.27 GW Electrolyser H2 Prod. '!T693</f>
        <v>5.2588896229896136</v>
      </c>
      <c r="V26" s="1965">
        <f>'1.27 GW Electrolyser H2 Prod. '!U693</f>
        <v>5.2290169459860385</v>
      </c>
      <c r="W26" s="1965">
        <f>'1.27 GW Electrolyser H2 Prod. '!V693</f>
        <v>5.1811695541533789</v>
      </c>
      <c r="X26" s="1965">
        <f>'1.27 GW Electrolyser H2 Prod. '!W693</f>
        <v>5.1167743154347001</v>
      </c>
      <c r="Y26" s="1965">
        <f>'1.27 GW Electrolyser H2 Prod. '!X693</f>
        <v>5.0370703828924182</v>
      </c>
      <c r="Z26" s="1965">
        <f>'1.27 GW Electrolyser H2 Prod. '!Y693</f>
        <v>4.9431426365915385</v>
      </c>
      <c r="AA26" s="1965">
        <f>'1.27 GW Electrolyser H2 Prod. '!Z693</f>
        <v>4.835947767724214</v>
      </c>
      <c r="AB26" s="1965">
        <f>'1.27 GW Electrolyser H2 Prod. '!AA693</f>
        <v>4.7163349020518739</v>
      </c>
      <c r="AC26" s="1965">
        <f>'1.27 GW Electrolyser H2 Prod. '!AB693</f>
        <v>4.5850621054857603</v>
      </c>
      <c r="AD26" s="1965">
        <f>'1.27 GW Electrolyser H2 Prod. '!AC693</f>
        <v>4.4428097396537609</v>
      </c>
      <c r="AE26" s="1965">
        <f>'1.27 GW Electrolyser H2 Prod. '!AD693</f>
        <v>4.2901913764813058</v>
      </c>
      <c r="AF26" s="1965">
        <f>'1.27 GW Electrolyser H2 Prod. '!AE693</f>
        <v>4.1277627989092176</v>
      </c>
      <c r="AG26" s="1965">
        <f>'1.27 GW Electrolyser H2 Prod. '!AF693</f>
        <v>3.9560294849136661</v>
      </c>
      <c r="AH26" s="1965">
        <f>'1.27 GW Electrolyser H2 Prod. '!AG693</f>
        <v>3.7754528777537844</v>
      </c>
      <c r="AI26" s="1965">
        <f>'1.27 GW Electrolyser H2 Prod. '!AH693</f>
        <v>3.5864556760961368</v>
      </c>
      <c r="AJ26" s="1965">
        <f>'1.27 GW Electrolyser H2 Prod. '!AI693</f>
        <v>3.3894263260984108</v>
      </c>
      <c r="AK26" s="1965">
        <f>'1.27 GW Electrolyser H2 Prod. '!AJ693</f>
        <v>3.1847228587052014</v>
      </c>
      <c r="AL26" s="1965">
        <f>'1.27 GW Electrolyser H2 Prod. '!AK693</f>
        <v>2.9726761858571225</v>
      </c>
      <c r="AM26" s="1965">
        <f>'1.27 GW Electrolyser H2 Prod. '!AL693</f>
        <v>2.7535929466006452</v>
      </c>
      <c r="AN26" s="1965">
        <f>'1.27 GW Electrolyser H2 Prod. '!AM693</f>
        <v>2.5277579764667437</v>
      </c>
      <c r="AO26" s="1965">
        <f>'1.27 GW Electrolyser H2 Prod. '!AN693</f>
        <v>2.295436459701452</v>
      </c>
      <c r="AP26" s="1965">
        <f>'1.27 GW Electrolyser H2 Prod. '!AO693</f>
        <v>2.0568758130597438</v>
      </c>
      <c r="AQ26" s="1965">
        <f>'1.27 GW Electrolyser H2 Prod. '!AP693</f>
        <v>1.8123073412355692</v>
      </c>
      <c r="AR26" s="1965">
        <f>'1.27 GW Electrolyser H2 Prod. '!AQ693</f>
        <v>1.5619476970882376</v>
      </c>
      <c r="AS26" s="1965">
        <f>'1.27 GW Electrolyser H2 Prod. '!AR693</f>
        <v>1.3060001742571845</v>
      </c>
      <c r="AT26" s="1965">
        <f>'1.27 GW Electrolyser H2 Prod. '!AS693</f>
        <v>1.0446558552438512</v>
      </c>
      <c r="AU26" s="1965">
        <f>'1.27 GW Electrolyser H2 Prod. '!AT693</f>
        <v>0.77809463435964199</v>
      </c>
      <c r="AV26" s="1965">
        <f>'1.27 GW Electrolyser H2 Prod. '!AU693</f>
        <v>0.50648613192195513</v>
      </c>
      <c r="AW26" s="1965">
        <f>'1.27 GW Electrolyser H2 Prod. '!AV693</f>
        <v>0.22999051359373349</v>
      </c>
      <c r="AX26" s="1965">
        <f>'1.27 GW Electrolyser H2 Prod. '!AW693</f>
        <v>-5.1240773297702762E-2</v>
      </c>
      <c r="AY26" s="1965">
        <f>'1.27 GW Electrolyser H2 Prod. '!AX693</f>
        <v>-0.33706433634094257</v>
      </c>
      <c r="AZ26" s="1965">
        <f>'1.27 GW Electrolyser H2 Prod. '!AY693</f>
        <v>-0.62734423883136659</v>
      </c>
      <c r="BA26" s="1965">
        <f>'1.27 GW Electrolyser H2 Prod. '!AZ693</f>
        <v>-0.92195145728731576</v>
      </c>
      <c r="BB26" s="1965">
        <f>'1.27 GW Electrolyser H2 Prod. '!BA693</f>
        <v>-1.2207633892206022</v>
      </c>
      <c r="BC26" s="1965">
        <f>'1.27 GW Electrolyser H2 Prod. '!BB693</f>
        <v>-1.5236634055489153</v>
      </c>
      <c r="BD26" s="1965">
        <f>'1.27 GW Electrolyser H2 Prod. '!BC693</f>
        <v>-1.8305404427669696</v>
      </c>
      <c r="BE26" s="1965">
        <f>'1.27 GW Electrolyser H2 Prod. '!BD693</f>
        <v>-2.1412886306149894</v>
      </c>
      <c r="BF26" s="1965">
        <f>'1.27 GW Electrolyser H2 Prod. '!BE693</f>
        <v>-2.455806951514989</v>
      </c>
      <c r="BG26" s="1965">
        <f>'1.27 GW Electrolyser H2 Prod. '!BF693</f>
        <v>-2.7739989285017796</v>
      </c>
      <c r="BH26" s="1965">
        <f>'1.27 GW Electrolyser H2 Prod. '!BG693</f>
        <v>-3.0957723387686342</v>
      </c>
      <c r="BI26" s="1965">
        <f>'1.27 GW Electrolyser H2 Prod. '!BH693</f>
        <v>-3.421038950286889</v>
      </c>
      <c r="BJ26" s="1965">
        <f>'1.27 GW Electrolyser H2 Prod. '!BI693</f>
        <v>-3.7497142792526672</v>
      </c>
      <c r="BK26" s="1965">
        <f>'1.27 GW Electrolyser H2 Prod. '!BJ693</f>
        <v>-4.0817173663691353</v>
      </c>
      <c r="BL26" s="1965">
        <f>'1.27 GW Electrolyser H2 Prod. '!BK693</f>
        <v>-4.416970570194934</v>
      </c>
      <c r="BM26" s="1965">
        <f>'1.27 GW Electrolyser H2 Prod. '!BL693</f>
        <v>-4.7553993759834636</v>
      </c>
      <c r="BN26" s="1965">
        <f>'1.27 GW Electrolyser H2 Prod. '!BM693</f>
        <v>-5.0969322186074759</v>
      </c>
      <c r="BO26" s="1967">
        <f>'1.27 GW Electrolyser H2 Prod. '!BN693</f>
        <v>-5.4415003183123938</v>
      </c>
    </row>
    <row r="27" spans="1:67" x14ac:dyDescent="0.2">
      <c r="A27" s="4305"/>
      <c r="B27" s="4338"/>
      <c r="C27" s="4339"/>
      <c r="D27" s="4320"/>
      <c r="E27" s="427" t="str">
        <f t="shared" si="6"/>
        <v>High Price Range</v>
      </c>
      <c r="F27" s="1867">
        <f t="shared" ref="F27:F28" si="7">F24</f>
        <v>0.85</v>
      </c>
      <c r="G27" s="2657">
        <f>'1.27 GW Electrolyser H2 Prod. '!F694</f>
        <v>8.2424849289363777</v>
      </c>
      <c r="H27" s="1965">
        <f>'1.27 GW Electrolyser H2 Prod. '!G694</f>
        <v>2.1862547116710243</v>
      </c>
      <c r="I27" s="1965">
        <f>'1.27 GW Electrolyser H2 Prod. '!H694</f>
        <v>3.0589672222486324</v>
      </c>
      <c r="J27" s="1965">
        <f>'1.27 GW Electrolyser H2 Prod. '!I694</f>
        <v>3.7705500543379107</v>
      </c>
      <c r="K27" s="1965">
        <f>'1.27 GW Electrolyser H2 Prod. '!J694</f>
        <v>4.3767516939861153</v>
      </c>
      <c r="L27" s="1965">
        <f>'1.27 GW Electrolyser H2 Prod. '!K694</f>
        <v>4.9059704908202066</v>
      </c>
      <c r="M27" s="1965">
        <f>'1.27 GW Electrolyser H2 Prod. '!L694</f>
        <v>5.375211903753331</v>
      </c>
      <c r="N27" s="1965">
        <f>'1.27 GW Electrolyser H2 Prod. '!M694</f>
        <v>5.7957055706312541</v>
      </c>
      <c r="O27" s="1965">
        <f>'1.27 GW Electrolyser H2 Prod. '!N694</f>
        <v>6.1753729699894659</v>
      </c>
      <c r="P27" s="1965">
        <f>'1.27 GW Electrolyser H2 Prod. '!O694</f>
        <v>6.5200748637865278</v>
      </c>
      <c r="Q27" s="1965">
        <f>'1.27 GW Electrolyser H2 Prod. '!P694</f>
        <v>6.8343068467527432</v>
      </c>
      <c r="R27" s="1965">
        <f>'1.27 GW Electrolyser H2 Prod. '!Q694</f>
        <v>7.1216164320851156</v>
      </c>
      <c r="S27" s="1965">
        <f>'1.27 GW Electrolyser H2 Prod. '!R694</f>
        <v>7.3848676387355097</v>
      </c>
      <c r="T27" s="1965">
        <f>'1.27 GW Electrolyser H2 Prod. '!S694</f>
        <v>7.6264165523644563</v>
      </c>
      <c r="U27" s="1965">
        <f>'1.27 GW Electrolyser H2 Prod. '!T694</f>
        <v>7.8482321748679285</v>
      </c>
      <c r="V27" s="1965">
        <f>'1.27 GW Electrolyser H2 Prod. '!U694</f>
        <v>8.0519822001360772</v>
      </c>
      <c r="W27" s="1965">
        <f>'1.27 GW Electrolyser H2 Prod. '!V694</f>
        <v>8.2390954952477955</v>
      </c>
      <c r="X27" s="1965">
        <f>'1.27 GW Electrolyser H2 Prod. '!W694</f>
        <v>8.4108086376800362</v>
      </c>
      <c r="Y27" s="1965">
        <f>'1.27 GW Electrolyser H2 Prod. '!X694</f>
        <v>8.5682012530647782</v>
      </c>
      <c r="Z27" s="1965">
        <f>'1.27 GW Electrolyser H2 Prod. '!Y694</f>
        <v>8.7122233066122767</v>
      </c>
      <c r="AA27" s="1965">
        <f>'1.27 GW Electrolyser H2 Prod. '!Z694</f>
        <v>8.8437164977907976</v>
      </c>
      <c r="AB27" s="1965">
        <f>'1.27 GW Electrolyser H2 Prod. '!AA694</f>
        <v>8.9634312569938697</v>
      </c>
      <c r="AC27" s="1965">
        <f>'1.27 GW Electrolyser H2 Prod. '!AB694</f>
        <v>9.0720404101836234</v>
      </c>
      <c r="AD27" s="1965">
        <f>'1.27 GW Electrolyser H2 Prod. '!AC694</f>
        <v>9.1701502833470929</v>
      </c>
      <c r="AE27" s="1965">
        <f>'1.27 GW Electrolyser H2 Prod. '!AD694</f>
        <v>9.2583098146571636</v>
      </c>
      <c r="AF27" s="1965">
        <f>'1.27 GW Electrolyser H2 Prod. '!AE694</f>
        <v>9.3370180982813533</v>
      </c>
      <c r="AG27" s="1965">
        <f>'1.27 GW Electrolyser H2 Prod. '!AF694</f>
        <v>9.4067306805231947</v>
      </c>
      <c r="AH27" s="1965">
        <f>'1.27 GW Electrolyser H2 Prod. '!AG694</f>
        <v>9.4678648538123955</v>
      </c>
      <c r="AI27" s="1965">
        <f>'1.27 GW Electrolyser H2 Prod. '!AH694</f>
        <v>9.520804138597585</v>
      </c>
      <c r="AJ27" s="1965">
        <f>'1.27 GW Electrolyser H2 Prod. '!AI694</f>
        <v>9.5659021017646548</v>
      </c>
      <c r="AK27" s="1965">
        <f>'1.27 GW Electrolyser H2 Prod. '!AJ694</f>
        <v>9.6034856288998203</v>
      </c>
      <c r="AL27" s="1965">
        <f>'1.27 GW Electrolyser H2 Prod. '!AK694</f>
        <v>9.6338577438141417</v>
      </c>
      <c r="AM27" s="1965">
        <f>'1.27 GW Electrolyser H2 Prod. '!AL694</f>
        <v>9.6573000503163406</v>
      </c>
      <c r="AN27" s="1965">
        <f>'1.27 GW Electrolyser H2 Prod. '!AM694</f>
        <v>9.6740748568808161</v>
      </c>
      <c r="AO27" s="1965">
        <f>'1.27 GW Electrolyser H2 Prod. '!AN694</f>
        <v>9.684427033605461</v>
      </c>
      <c r="AP27" s="1965">
        <f>'1.27 GW Electrolyser H2 Prod. '!AO694</f>
        <v>9.6885856419542513</v>
      </c>
      <c r="AQ27" s="1965">
        <f>'1.27 GW Electrolyser H2 Prod. '!AP694</f>
        <v>9.6867653706885193</v>
      </c>
      <c r="AR27" s="1965">
        <f>'1.27 GW Electrolyser H2 Prod. '!AQ694</f>
        <v>9.6791678057012316</v>
      </c>
      <c r="AS27" s="1965">
        <f>'1.27 GW Electrolyser H2 Prod. '!AR694</f>
        <v>9.6659825568738427</v>
      </c>
      <c r="AT27" s="1965">
        <f>'1.27 GW Electrolyser H2 Prod. '!AS694</f>
        <v>9.6473882613414563</v>
      </c>
      <c r="AU27" s="1965">
        <f>'1.27 GW Electrolyser H2 Prod. '!AT694</f>
        <v>9.6235534795004387</v>
      </c>
      <c r="AV27" s="1965">
        <f>'1.27 GW Electrolyser H2 Prod. '!AU694</f>
        <v>9.5946374975846158</v>
      </c>
      <c r="AW27" s="1965">
        <f>'1.27 GW Electrolyser H2 Prod. '!AV694</f>
        <v>9.5607910485644645</v>
      </c>
      <c r="AX27" s="1965">
        <f>'1.27 GW Electrolyser H2 Prod. '!AW694</f>
        <v>9.5221569614035761</v>
      </c>
      <c r="AY27" s="1965">
        <f>'1.27 GW Electrolyser H2 Prod. '!AX694</f>
        <v>9.4788707472721043</v>
      </c>
      <c r="AZ27" s="1965">
        <f>'1.27 GW Electrolyser H2 Prod. '!AY694</f>
        <v>9.4310611301149567</v>
      </c>
      <c r="BA27" s="1965">
        <f>'1.27 GW Electrolyser H2 Prod. '!AZ694</f>
        <v>9.3788505279611432</v>
      </c>
      <c r="BB27" s="1965">
        <f>'1.27 GW Electrolyser H2 Prod. '!BA694</f>
        <v>9.3223554905064763</v>
      </c>
      <c r="BC27" s="1965">
        <f>'1.27 GW Electrolyser H2 Prod. '!BB694</f>
        <v>9.2616870977772763</v>
      </c>
      <c r="BD27" s="1965">
        <f>'1.27 GW Electrolyser H2 Prod. '!BC694</f>
        <v>9.1969513240661112</v>
      </c>
      <c r="BE27" s="1965">
        <f>'1.27 GW Electrolyser H2 Prod. '!BD694</f>
        <v>9.1282493708039105</v>
      </c>
      <c r="BF27" s="1965">
        <f>'1.27 GW Electrolyser H2 Prod. '!BE694</f>
        <v>9.0556779715813231</v>
      </c>
      <c r="BG27" s="1965">
        <f>'1.27 GW Electrolyser H2 Prod. '!BF694</f>
        <v>8.9793296721441269</v>
      </c>
      <c r="BH27" s="1965">
        <f>'1.27 GW Electrolyser H2 Prod. '!BG694</f>
        <v>8.8992930878526568</v>
      </c>
      <c r="BI27" s="1965">
        <f>'1.27 GW Electrolyser H2 Prod. '!BH694</f>
        <v>8.8156531408057166</v>
      </c>
      <c r="BJ27" s="1965">
        <f>'1.27 GW Electrolyser H2 Prod. '!BI694</f>
        <v>8.7284912785781508</v>
      </c>
      <c r="BK27" s="1965">
        <f>'1.27 GW Electrolyser H2 Prod. '!BJ694</f>
        <v>8.6378856763027994</v>
      </c>
      <c r="BL27" s="1965">
        <f>'1.27 GW Electrolyser H2 Prod. '!BK694</f>
        <v>8.5439114236368621</v>
      </c>
      <c r="BM27" s="1965">
        <f>'1.27 GW Electrolyser H2 Prod. '!BL694</f>
        <v>8.4466406979861102</v>
      </c>
      <c r="BN27" s="1965">
        <f>'1.27 GW Electrolyser H2 Prod. '!BM694</f>
        <v>8.3461429252142487</v>
      </c>
      <c r="BO27" s="1967">
        <f>'1.27 GW Electrolyser H2 Prod. '!BN694</f>
        <v>8.2424849289363777</v>
      </c>
    </row>
    <row r="28" spans="1:67" ht="16" thickBot="1" x14ac:dyDescent="0.25">
      <c r="A28" s="4305"/>
      <c r="B28" s="4340"/>
      <c r="C28" s="4341"/>
      <c r="D28" s="4324"/>
      <c r="E28" s="1910" t="str">
        <f t="shared" si="6"/>
        <v>High Price Range</v>
      </c>
      <c r="F28" s="1914">
        <f t="shared" si="7"/>
        <v>0.9</v>
      </c>
      <c r="G28" s="2659">
        <f>'1.27 GW Electrolyser H2 Prod. '!F695</f>
        <v>25.298656898666387</v>
      </c>
      <c r="H28" s="1965">
        <f>'1.27 GW Electrolyser H2 Prod. '!G695</f>
        <v>2.1862547116710243</v>
      </c>
      <c r="I28" s="1965">
        <f>'1.27 GW Electrolyser H2 Prod. '!H695</f>
        <v>3.1634812892797712</v>
      </c>
      <c r="J28" s="1965">
        <f>'1.27 GW Electrolyser H2 Prod. '!I695</f>
        <v>4.0282632438400006</v>
      </c>
      <c r="K28" s="1965">
        <f>'1.27 GW Electrolyser H2 Prod. '!J695</f>
        <v>4.8173645007926975</v>
      </c>
      <c r="L28" s="1965">
        <f>'1.27 GW Electrolyser H2 Prod. '!K695</f>
        <v>5.5500004061248536</v>
      </c>
      <c r="M28" s="1965">
        <f>'1.27 GW Electrolyser H2 Prod. '!L695</f>
        <v>6.2379015023338846</v>
      </c>
      <c r="N28" s="1965">
        <f>'1.27 GW Electrolyser H2 Prod. '!M695</f>
        <v>6.888935149151945</v>
      </c>
      <c r="O28" s="1965">
        <f>'1.27 GW Electrolyser H2 Prod. '!N695</f>
        <v>7.5087236175141987</v>
      </c>
      <c r="P28" s="1965">
        <f>'1.27 GW Electrolyser H2 Prod. '!O695</f>
        <v>8.1014734005709403</v>
      </c>
      <c r="Q28" s="1965">
        <f>'1.27 GW Electrolyser H2 Prod. '!P695</f>
        <v>8.670443052474706</v>
      </c>
      <c r="R28" s="1965">
        <f>'1.27 GW Electrolyser H2 Prod. '!Q695</f>
        <v>9.2182265927848626</v>
      </c>
      <c r="S28" s="1965">
        <f>'1.27 GW Electrolyser H2 Prod. '!R695</f>
        <v>9.7469349164778158</v>
      </c>
      <c r="T28" s="1965">
        <f>'1.27 GW Electrolyser H2 Prod. '!S695</f>
        <v>10.258317142482737</v>
      </c>
      <c r="U28" s="1965">
        <f>'1.27 GW Electrolyser H2 Prod. '!T695</f>
        <v>10.753844761723816</v>
      </c>
      <c r="V28" s="1965">
        <f>'1.27 GW Electrolyser H2 Prod. '!U695</f>
        <v>11.234771766856234</v>
      </c>
      <c r="W28" s="1965">
        <f>'1.27 GW Electrolyser H2 Prod. '!V695</f>
        <v>11.702178725487089</v>
      </c>
      <c r="X28" s="1965">
        <f>'1.27 GW Electrolyser H2 Prod. '!W695</f>
        <v>12.157005796916941</v>
      </c>
      <c r="Y28" s="1965">
        <f>'1.27 GW Electrolyser H2 Prod. '!X695</f>
        <v>12.600077938772833</v>
      </c>
      <c r="Z28" s="1965">
        <f>'1.27 GW Electrolyser H2 Prod. '!Y695</f>
        <v>13.032124472850935</v>
      </c>
      <c r="AA28" s="1965">
        <f>'1.27 GW Electrolyser H2 Prod. '!Z695</f>
        <v>13.453794496669149</v>
      </c>
      <c r="AB28" s="1965">
        <f>'1.27 GW Electrolyser H2 Prod. '!AA695</f>
        <v>13.865669182150333</v>
      </c>
      <c r="AC28" s="1965">
        <f>'1.27 GW Electrolyser H2 Prod. '!AB695</f>
        <v>14.2682717055343</v>
      </c>
      <c r="AD28" s="1965">
        <f>'1.27 GW Electrolyser H2 Prod. '!AC695</f>
        <v>14.662075349613335</v>
      </c>
      <c r="AE28" s="1965">
        <f>'1.27 GW Electrolyser H2 Prod. '!AD695</f>
        <v>15.047510178041819</v>
      </c>
      <c r="AF28" s="1965">
        <f>'1.27 GW Electrolyser H2 Prod. '!AE695</f>
        <v>15.424968581306134</v>
      </c>
      <c r="AG28" s="1965">
        <f>'1.27 GW Electrolyser H2 Prod. '!AF695</f>
        <v>15.794809921815386</v>
      </c>
      <c r="AH28" s="1965">
        <f>'1.27 GW Electrolyser H2 Prod. '!AG695</f>
        <v>16.15736445287633</v>
      </c>
      <c r="AI28" s="1965">
        <f>'1.27 GW Electrolyser H2 Prod. '!AH695</f>
        <v>16.512936647298126</v>
      </c>
      <c r="AJ28" s="1965">
        <f>'1.27 GW Electrolyser H2 Prod. '!AI695</f>
        <v>16.861808042128061</v>
      </c>
      <c r="AK28" s="1965">
        <f>'1.27 GW Electrolyser H2 Prod. '!AJ695</f>
        <v>17.204239683852066</v>
      </c>
      <c r="AL28" s="1965">
        <f>'1.27 GW Electrolyser H2 Prod. '!AK695</f>
        <v>17.540474241415314</v>
      </c>
      <c r="AM28" s="1965">
        <f>'1.27 GW Electrolyser H2 Prod. '!AL695</f>
        <v>17.870737841287905</v>
      </c>
      <c r="AN28" s="1965">
        <f>'1.27 GW Electrolyser H2 Prod. '!AM695</f>
        <v>18.195241668554715</v>
      </c>
      <c r="AO28" s="1965">
        <f>'1.27 GW Electrolyser H2 Prod. '!AN695</f>
        <v>18.514183369946409</v>
      </c>
      <c r="AP28" s="1965">
        <f>'1.27 GW Electrolyser H2 Prod. '!AO695</f>
        <v>18.827748288335059</v>
      </c>
      <c r="AQ28" s="1965">
        <f>'1.27 GW Electrolyser H2 Prod. '!AP695</f>
        <v>19.136110553110189</v>
      </c>
      <c r="AR28" s="1965">
        <f>'1.27 GW Electrolyser H2 Prod. '!AQ695</f>
        <v>19.439434046742658</v>
      </c>
      <c r="AS28" s="1965">
        <f>'1.27 GW Electrolyser H2 Prod. '!AR695</f>
        <v>19.73787326451777</v>
      </c>
      <c r="AT28" s="1965">
        <f>'1.27 GW Electrolyser H2 Prod. '!AS695</f>
        <v>20.031574081709852</v>
      </c>
      <c r="AU28" s="1965">
        <f>'1.27 GW Electrolyser H2 Prod. '!AT695</f>
        <v>20.320674440251072</v>
      </c>
      <c r="AV28" s="1965">
        <f>'1.27 GW Electrolyser H2 Prod. '!AU695</f>
        <v>20.605304965119444</v>
      </c>
      <c r="AW28" s="1965">
        <f>'1.27 GW Electrolyser H2 Prod. '!AV695</f>
        <v>20.885589519157332</v>
      </c>
      <c r="AX28" s="1965">
        <f>'1.27 GW Electrolyser H2 Prod. '!AW695</f>
        <v>21.161645703772724</v>
      </c>
      <c r="AY28" s="1965">
        <f>'1.27 GW Electrolyser H2 Prod. '!AX695</f>
        <v>21.433585311923121</v>
      </c>
      <c r="AZ28" s="1965">
        <f>'1.27 GW Electrolyser H2 Prod. '!AY695</f>
        <v>21.701514738898432</v>
      </c>
      <c r="BA28" s="1965">
        <f>'1.27 GW Electrolyser H2 Prod. '!AZ695</f>
        <v>21.965535355674387</v>
      </c>
      <c r="BB28" s="1965">
        <f>'1.27 GW Electrolyser H2 Prod. '!BA695</f>
        <v>22.225743848977658</v>
      </c>
      <c r="BC28" s="1965">
        <f>'1.27 GW Electrolyser H2 Prod. '!BB695</f>
        <v>22.482232531668117</v>
      </c>
      <c r="BD28" s="1965">
        <f>'1.27 GW Electrolyser H2 Prod. '!BC695</f>
        <v>22.735089626587147</v>
      </c>
      <c r="BE28" s="1965">
        <f>'1.27 GW Electrolyser H2 Prod. '!BD695</f>
        <v>22.984399526629858</v>
      </c>
      <c r="BF28" s="1965">
        <f>'1.27 GW Electrolyser H2 Prod. '!BE695</f>
        <v>23.230243033463697</v>
      </c>
      <c r="BG28" s="1965">
        <f>'1.27 GW Electrolyser H2 Prod. '!BF695</f>
        <v>23.472697577026853</v>
      </c>
      <c r="BH28" s="1965">
        <f>'1.27 GW Electrolyser H2 Prod. '!BG695</f>
        <v>23.711837417690134</v>
      </c>
      <c r="BI28" s="1965">
        <f>'1.27 GW Electrolyser H2 Prod. '!BH695</f>
        <v>23.947733832749808</v>
      </c>
      <c r="BJ28" s="1965">
        <f>'1.27 GW Electrolyser H2 Prod. '!BI695</f>
        <v>24.180455288730684</v>
      </c>
      <c r="BK28" s="1965">
        <f>'1.27 GW Electrolyser H2 Prod. '!BJ695</f>
        <v>24.410067600815129</v>
      </c>
      <c r="BL28" s="1965">
        <f>'1.27 GW Electrolyser H2 Prod. '!BK695</f>
        <v>24.636634080570506</v>
      </c>
      <c r="BM28" s="1965">
        <f>'1.27 GW Electrolyser H2 Prod. '!BL695</f>
        <v>24.860215673022278</v>
      </c>
      <c r="BN28" s="1965">
        <f>'1.27 GW Electrolyser H2 Prod. '!BM695</f>
        <v>25.080871084009956</v>
      </c>
      <c r="BO28" s="1967">
        <f>'1.27 GW Electrolyser H2 Prod. '!BN695</f>
        <v>25.298656898666387</v>
      </c>
    </row>
    <row r="29" spans="1:67" ht="15" customHeight="1" x14ac:dyDescent="0.2">
      <c r="A29" s="4305"/>
      <c r="B29" s="4336" t="s">
        <v>1600</v>
      </c>
      <c r="C29" s="4337"/>
      <c r="D29" s="4342" t="s">
        <v>1596</v>
      </c>
      <c r="E29" s="427" t="str">
        <f>E5</f>
        <v>Low Price Range</v>
      </c>
      <c r="F29" s="1867">
        <f>F5</f>
        <v>0.8</v>
      </c>
      <c r="G29" s="2660">
        <f>'1.27 GW Electrolyser H2 Prod. '!F696</f>
        <v>-10.407720689581479</v>
      </c>
      <c r="H29" s="1991">
        <f>'1.27 GW Electrolyser H2 Prod. '!G696</f>
        <v>0.95489120035519126</v>
      </c>
      <c r="I29" s="1991">
        <f>'1.27 GW Electrolyser H2 Prod. '!H696</f>
        <v>0.86291640071038245</v>
      </c>
      <c r="J29" s="1991">
        <f>'1.27 GW Electrolyser H2 Prod. '!I696</f>
        <v>0.74800156173767385</v>
      </c>
      <c r="K29" s="1991">
        <f>'1.27 GW Electrolyser H2 Prod. '!J696</f>
        <v>0.61853396209286515</v>
      </c>
      <c r="L29" s="1991">
        <f>'1.27 GW Electrolyser H2 Prod. '!K696</f>
        <v>0.47867086117683927</v>
      </c>
      <c r="M29" s="1991">
        <f>'1.27 GW Electrolyser H2 Prod. '!L696</f>
        <v>0.33085123006971057</v>
      </c>
      <c r="N29" s="1991">
        <f>'1.27 GW Electrolyser H2 Prod. '!M696</f>
        <v>0.17665936073757124</v>
      </c>
      <c r="O29" s="1991">
        <f>'1.27 GW Electrolyser H2 Prod. '!N696</f>
        <v>1.7197521092762607E-2</v>
      </c>
      <c r="P29" s="1991">
        <f>'1.27 GW Electrolyser H2 Prod. '!O696</f>
        <v>-0.14672839656837056</v>
      </c>
      <c r="Q29" s="1991">
        <f>'1.27 GW Electrolyser H2 Prod. '!P696</f>
        <v>-0.31450663723015293</v>
      </c>
      <c r="R29" s="1991">
        <f>'1.27 GW Electrolyser H2 Prod. '!Q696</f>
        <v>-0.48565893374748337</v>
      </c>
      <c r="S29" s="1991">
        <f>'1.27 GW Electrolyser H2 Prod. '!R696</f>
        <v>-0.65980239856214806</v>
      </c>
      <c r="T29" s="1991">
        <f>'1.27 GW Electrolyser H2 Prod. '!S696</f>
        <v>-0.83662445401634011</v>
      </c>
      <c r="U29" s="1991">
        <f>'1.27 GW Electrolyser H2 Prod. '!T696</f>
        <v>-1.0158657094110133</v>
      </c>
      <c r="V29" s="1991">
        <f>'1.27 GW Electrolyser H2 Prod. '!U696</f>
        <v>-1.1973078941604389</v>
      </c>
      <c r="W29" s="1991">
        <f>'1.27 GW Electrolyser H2 Prod. '!V696</f>
        <v>-1.3807651258052476</v>
      </c>
      <c r="X29" s="1991">
        <f>'1.27 GW Electrolyser H2 Prod. '!W696</f>
        <v>-1.5660774459902647</v>
      </c>
      <c r="Y29" s="1991">
        <f>'1.27 GW Electrolyser H2 Prod. '!X696</f>
        <v>-1.753105940048133</v>
      </c>
      <c r="Z29" s="1991">
        <f>'1.27 GW Electrolyser H2 Prod. '!Y696</f>
        <v>-1.9417289880128257</v>
      </c>
      <c r="AA29" s="1991">
        <f>'1.27 GW Electrolyser H2 Prod. '!Z696</f>
        <v>-2.1318393404712133</v>
      </c>
      <c r="AB29" s="1991">
        <f>'1.27 GW Electrolyser H2 Prod. '!AA696</f>
        <v>-2.323341806581849</v>
      </c>
      <c r="AC29" s="1991">
        <f>'1.27 GW Electrolyser H2 Prod. '!AB696</f>
        <v>-2.5161514037246748</v>
      </c>
      <c r="AD29" s="1991">
        <f>'1.27 GW Electrolyser H2 Prod. '!AC696</f>
        <v>-2.7101918602815305</v>
      </c>
      <c r="AE29" s="1991">
        <f>'1.27 GW Electrolyser H2 Prod. '!AD696</f>
        <v>-2.9053943920622243</v>
      </c>
      <c r="AF29" s="1991">
        <f>'1.27 GW Electrolyser H2 Prod. '!AE696</f>
        <v>-3.1016966932833232</v>
      </c>
      <c r="AG29" s="1991">
        <f>'1.27 GW Electrolyser H2 Prod. '!AF696</f>
        <v>-3.2990420975756383</v>
      </c>
      <c r="AH29" s="1991">
        <f>'1.27 GW Electrolyser H2 Prod. '!AG696</f>
        <v>-3.4973788750610857</v>
      </c>
      <c r="AI29" s="1991">
        <f>'1.27 GW Electrolyser H2 Prod. '!AH696</f>
        <v>-3.6966596393057864</v>
      </c>
      <c r="AJ29" s="1991">
        <f>'1.27 GW Electrolyser H2 Prod. '!AI696</f>
        <v>-3.8968408437371509</v>
      </c>
      <c r="AK29" s="1991">
        <f>'1.27 GW Electrolyser H2 Prod. '!AJ696</f>
        <v>-4.0978823514656533</v>
      </c>
      <c r="AL29" s="1991">
        <f>'1.27 GW Electrolyser H2 Prod. '!AK696</f>
        <v>-4.2997470657648682</v>
      </c>
      <c r="AM29" s="1991">
        <f>'1.27 GW Electrolyser H2 Prod. '!AL696</f>
        <v>-4.5024006110096773</v>
      </c>
      <c r="AN29" s="1991">
        <f>'1.27 GW Electrolyser H2 Prod. '!AM696</f>
        <v>-4.7058110558477413</v>
      </c>
      <c r="AO29" s="1991">
        <f>'1.27 GW Electrolyser H2 Prod. '!AN696</f>
        <v>-4.9099486719247158</v>
      </c>
      <c r="AP29" s="1991">
        <f>'1.27 GW Electrolyser H2 Prod. '!AO696</f>
        <v>-5.1147857227024307</v>
      </c>
      <c r="AQ29" s="1991">
        <f>'1.27 GW Electrolyser H2 Prod. '!AP696</f>
        <v>-5.320296277877687</v>
      </c>
      <c r="AR29" s="1991">
        <f>'1.27 GW Electrolyser H2 Prod. '!AQ696</f>
        <v>-5.5264560496842714</v>
      </c>
      <c r="AS29" s="1991">
        <f>'1.27 GW Electrolyser H2 Prod. '!AR696</f>
        <v>-5.7332422479849869</v>
      </c>
      <c r="AT29" s="1991">
        <f>'1.27 GW Electrolyser H2 Prod. '!AS696</f>
        <v>-5.9406334515664838</v>
      </c>
      <c r="AU29" s="1991">
        <f>'1.27 GW Electrolyser H2 Prod. '!AT696</f>
        <v>-6.1486094934621551</v>
      </c>
      <c r="AV29" s="1991">
        <f>'1.27 GW Electrolyser H2 Prod. '!AU696</f>
        <v>-6.3571513584666306</v>
      </c>
      <c r="AW29" s="1991">
        <f>'1.27 GW Electrolyser H2 Prod. '!AV696</f>
        <v>-6.5662410912841009</v>
      </c>
      <c r="AX29" s="1991">
        <f>'1.27 GW Electrolyser H2 Prod. '!AW696</f>
        <v>-6.775861713983641</v>
      </c>
      <c r="AY29" s="1991">
        <f>'1.27 GW Electrolyser H2 Prod. '!AX696</f>
        <v>-6.9859971516268642</v>
      </c>
      <c r="AZ29" s="1991">
        <f>'1.27 GW Electrolyser H2 Prod. '!AY696</f>
        <v>-7.1966321650938587</v>
      </c>
      <c r="BA29" s="1991">
        <f>'1.27 GW Electrolyser H2 Prod. '!AZ696</f>
        <v>-7.4077522902683048</v>
      </c>
      <c r="BB29" s="1991">
        <f>'1.27 GW Electrolyser H2 Prod. '!BA696</f>
        <v>-7.619343782856312</v>
      </c>
      <c r="BC29" s="1991">
        <f>'1.27 GW Electrolyser H2 Prod. '!BB696</f>
        <v>-7.8313935682098279</v>
      </c>
      <c r="BD29" s="1991">
        <f>'1.27 GW Electrolyser H2 Prod. '!BC696</f>
        <v>-8.0438891956071803</v>
      </c>
      <c r="BE29" s="1991">
        <f>'1.27 GW Electrolyser H2 Prod. '!BD696</f>
        <v>-8.25681879651302</v>
      </c>
      <c r="BF29" s="1991">
        <f>'1.27 GW Electrolyser H2 Prod. '!BE696</f>
        <v>-8.4701710463995994</v>
      </c>
      <c r="BG29" s="1991">
        <f>'1.27 GW Electrolyser H2 Prod. '!BF696</f>
        <v>-8.6839351297624141</v>
      </c>
      <c r="BH29" s="1991">
        <f>'1.27 GW Electrolyser H2 Prod. '!BG696</f>
        <v>-8.8981007080073802</v>
      </c>
      <c r="BI29" s="1991">
        <f>'1.27 GW Electrolyser H2 Prod. '!BH696</f>
        <v>-9.1126578899246997</v>
      </c>
      <c r="BJ29" s="1991">
        <f>'1.27 GW Electrolyser H2 Prod. '!BI696</f>
        <v>-9.3275972044975397</v>
      </c>
      <c r="BK29" s="1991">
        <f>'1.27 GW Electrolyser H2 Prod. '!BJ696</f>
        <v>-9.5429095758222626</v>
      </c>
      <c r="BL29" s="1991">
        <f>'1.27 GW Electrolyser H2 Prod. '!BK696</f>
        <v>-9.7585862999418431</v>
      </c>
      <c r="BM29" s="1991">
        <f>'1.27 GW Electrolyser H2 Prod. '!BL696</f>
        <v>-9.9746190234158973</v>
      </c>
      <c r="BN29" s="1991">
        <f>'1.27 GW Electrolyser H2 Prod. '!BM696</f>
        <v>-10.190999723469716</v>
      </c>
      <c r="BO29" s="1992">
        <f>'1.27 GW Electrolyser H2 Prod. '!BN696</f>
        <v>-10.407720689581479</v>
      </c>
    </row>
    <row r="30" spans="1:67" x14ac:dyDescent="0.2">
      <c r="A30" s="4305"/>
      <c r="B30" s="4338"/>
      <c r="C30" s="4339"/>
      <c r="D30" s="4320"/>
      <c r="E30" s="427" t="str">
        <f t="shared" ref="E30:F45" si="8">E6</f>
        <v>Low Price Range</v>
      </c>
      <c r="F30" s="147">
        <f t="shared" si="8"/>
        <v>0.85</v>
      </c>
      <c r="G30" s="2657">
        <f>'1.27 GW Electrolyser H2 Prod. '!F697</f>
        <v>-8.8736840024279413</v>
      </c>
      <c r="H30" s="1965">
        <f>'1.27 GW Electrolyser H2 Prod. '!G697</f>
        <v>0.95489120035519126</v>
      </c>
      <c r="I30" s="1965">
        <f>'1.27 GW Electrolyser H2 Prod. '!H697</f>
        <v>0.87463290071038258</v>
      </c>
      <c r="J30" s="1965">
        <f>'1.27 GW Electrolyser H2 Prod. '!I697</f>
        <v>0.77631123474909458</v>
      </c>
      <c r="K30" s="1965">
        <f>'1.27 GW Electrolyser H2 Prod. '!J697</f>
        <v>0.66617586010428587</v>
      </c>
      <c r="L30" s="1965">
        <f>'1.27 GW Electrolyser H2 Prod. '!K697</f>
        <v>0.54741036031505197</v>
      </c>
      <c r="M30" s="1965">
        <f>'1.27 GW Electrolyser H2 Prod. '!L697</f>
        <v>0.42192112430123585</v>
      </c>
      <c r="N30" s="1965">
        <f>'1.27 GW Electrolyser H2 Prod. '!M697</f>
        <v>0.29096704529661355</v>
      </c>
      <c r="O30" s="1965">
        <f>'1.27 GW Electrolyser H2 Prod. '!N697</f>
        <v>0.15543615690180473</v>
      </c>
      <c r="P30" s="1965">
        <f>'1.27 GW Electrolyser H2 Prod. '!O697</f>
        <v>1.5985477061264932E-2</v>
      </c>
      <c r="Q30" s="1965">
        <f>'1.27 GW Electrolyser H2 Prod. '!P697</f>
        <v>-0.12688101770630514</v>
      </c>
      <c r="R30" s="1965">
        <f>'1.27 GW Electrolyser H2 Prod. '!Q697</f>
        <v>-0.27276563511360519</v>
      </c>
      <c r="S30" s="1965">
        <f>'1.27 GW Electrolyser H2 Prod. '!R697</f>
        <v>-0.42134730567207013</v>
      </c>
      <c r="T30" s="1965">
        <f>'1.27 GW Electrolyser H2 Prod. '!S697</f>
        <v>-0.57236190151426791</v>
      </c>
      <c r="U30" s="1965">
        <f>'1.27 GW Electrolyser H2 Prod. '!T697</f>
        <v>-0.7255886886149181</v>
      </c>
      <c r="V30" s="1965">
        <f>'1.27 GW Electrolyser H2 Prod. '!U697</f>
        <v>-0.88084071094007255</v>
      </c>
      <c r="W30" s="1965">
        <f>'1.27 GW Electrolyser H2 Prod. '!V697</f>
        <v>-1.0379577860223812</v>
      </c>
      <c r="X30" s="1965">
        <f>'1.27 GW Electrolyser H2 Prod. '!W697</f>
        <v>-1.1968012879292753</v>
      </c>
      <c r="Y30" s="1965">
        <f>'1.27 GW Electrolyser H2 Prod. '!X697</f>
        <v>-1.3572501857404553</v>
      </c>
      <c r="Z30" s="1965">
        <f>'1.27 GW Electrolyser H2 Prod. '!Y697</f>
        <v>-1.5191979840558074</v>
      </c>
      <c r="AA30" s="1965">
        <f>'1.27 GW Electrolyser H2 Prod. '!Z697</f>
        <v>-1.6825503245549633</v>
      </c>
      <c r="AB30" s="1965">
        <f>'1.27 GW Electrolyser H2 Prod. '!AA697</f>
        <v>-1.8472230805939645</v>
      </c>
      <c r="AC30" s="1965">
        <f>'1.27 GW Electrolyser H2 Prod. '!AB697</f>
        <v>-2.0131408253368908</v>
      </c>
      <c r="AD30" s="1965">
        <f>'1.27 GW Electrolyser H2 Prod. '!AC697</f>
        <v>-2.1802355868960448</v>
      </c>
      <c r="AE30" s="1965">
        <f>'1.27 GW Electrolyser H2 Prod. '!AD697</f>
        <v>-2.3484458268174615</v>
      </c>
      <c r="AF30" s="1965">
        <f>'1.27 GW Electrolyser H2 Prod. '!AE697</f>
        <v>-2.5177155943857987</v>
      </c>
      <c r="AG30" s="1965">
        <f>'1.27 GW Electrolyser H2 Prod. '!AF697</f>
        <v>-2.687993820798388</v>
      </c>
      <c r="AH30" s="1965">
        <f>'1.27 GW Electrolyser H2 Prod. '!AG697</f>
        <v>-2.8592337256849731</v>
      </c>
      <c r="AI30" s="1965">
        <f>'1.27 GW Electrolyser H2 Prod. '!AH697</f>
        <v>-3.0313923146672477</v>
      </c>
      <c r="AJ30" s="1965">
        <f>'1.27 GW Electrolyser H2 Prod. '!AI697</f>
        <v>-3.2044299512968712</v>
      </c>
      <c r="AK30" s="1965">
        <f>'1.27 GW Electrolyser H2 Prod. '!AJ697</f>
        <v>-3.3783099902199742</v>
      </c>
      <c r="AL30" s="1965">
        <f>'1.27 GW Electrolyser H2 Prod. '!AK697</f>
        <v>-3.5529984610956897</v>
      </c>
      <c r="AM30" s="1965">
        <f>'1.27 GW Electrolyser H2 Prod. '!AL697</f>
        <v>-3.7284637948623733</v>
      </c>
      <c r="AN30" s="1965">
        <f>'1.27 GW Electrolyser H2 Prod. '!AM697</f>
        <v>-3.9046765855526986</v>
      </c>
      <c r="AO30" s="1965">
        <f>'1.27 GW Electrolyser H2 Prod. '!AN697</f>
        <v>-4.0816093821202797</v>
      </c>
      <c r="AP30" s="1965">
        <f>'1.27 GW Electrolyser H2 Prod. '!AO697</f>
        <v>-4.2592365057381523</v>
      </c>
      <c r="AQ30" s="1965">
        <f>'1.27 GW Electrolyser H2 Prod. '!AP697</f>
        <v>-4.4375338888243769</v>
      </c>
      <c r="AR30" s="1965">
        <f>'1.27 GW Electrolyser H2 Prod. '!AQ697</f>
        <v>-4.6164789326878664</v>
      </c>
      <c r="AS30" s="1965">
        <f>'1.27 GW Electrolyser H2 Prod. '!AR697</f>
        <v>-4.7960503812026367</v>
      </c>
      <c r="AT30" s="1965">
        <f>'1.27 GW Electrolyser H2 Prod. '!AS697</f>
        <v>-4.9762282083372371</v>
      </c>
      <c r="AU30" s="1965">
        <f>'1.27 GW Electrolyser H2 Prod. '!AT697</f>
        <v>-5.1569935177082407</v>
      </c>
      <c r="AV30" s="1965">
        <f>'1.27 GW Electrolyser H2 Prod. '!AU697</f>
        <v>-5.338328452607823</v>
      </c>
      <c r="AW30" s="1965">
        <f>'1.27 GW Electrolyser H2 Prod. '!AV697</f>
        <v>-5.5202161151876954</v>
      </c>
      <c r="AX30" s="1965">
        <f>'1.27 GW Electrolyser H2 Prod. '!AW697</f>
        <v>-5.7026404936745205</v>
      </c>
      <c r="AY30" s="1965">
        <f>'1.27 GW Electrolyser H2 Prod. '!AX697</f>
        <v>-5.8855863966527284</v>
      </c>
      <c r="AZ30" s="1965">
        <f>'1.27 GW Electrolyser H2 Prod. '!AY697</f>
        <v>-6.0690393935854239</v>
      </c>
      <c r="BA30" s="1965">
        <f>'1.27 GW Electrolyser H2 Prod. '!AZ697</f>
        <v>-6.2529857608574257</v>
      </c>
      <c r="BB30" s="1965">
        <f>'1.27 GW Electrolyser H2 Prod. '!BA697</f>
        <v>-6.4374124327202678</v>
      </c>
      <c r="BC30" s="1965">
        <f>'1.27 GW Electrolyser H2 Prod. '!BB697</f>
        <v>-6.6223069566001929</v>
      </c>
      <c r="BD30" s="1965">
        <f>'1.27 GW Electrolyser H2 Prod. '!BC697</f>
        <v>-6.807657452299309</v>
      </c>
      <c r="BE30" s="1965">
        <f>'1.27 GW Electrolyser H2 Prod. '!BD697</f>
        <v>-6.9934525746791163</v>
      </c>
      <c r="BF30" s="1965">
        <f>'1.27 GW Electrolyser H2 Prod. '!BE697</f>
        <v>-7.1796814794662387</v>
      </c>
      <c r="BG30" s="1965">
        <f>'1.27 GW Electrolyser H2 Prod. '!BF697</f>
        <v>-7.3663337918636609</v>
      </c>
      <c r="BH30" s="1965">
        <f>'1.27 GW Electrolyser H2 Prod. '!BG697</f>
        <v>-7.5533995776883698</v>
      </c>
      <c r="BI30" s="1965">
        <f>'1.27 GW Electrolyser H2 Prod. '!BH697</f>
        <v>-7.7408693167886895</v>
      </c>
      <c r="BJ30" s="1965">
        <f>'1.27 GW Electrolyser H2 Prod. '!BI697</f>
        <v>-7.9287338785228023</v>
      </c>
      <c r="BK30" s="1965">
        <f>'1.27 GW Electrolyser H2 Prod. '!BJ697</f>
        <v>-8.1169844991044577</v>
      </c>
      <c r="BL30" s="1965">
        <f>'1.27 GW Electrolyser H2 Prod. '!BK697</f>
        <v>-8.3056127606431858</v>
      </c>
      <c r="BM30" s="1965">
        <f>'1.27 GW Electrolyser H2 Prod. '!BL697</f>
        <v>-8.4946105717250866</v>
      </c>
      <c r="BN30" s="1965">
        <f>'1.27 GW Electrolyser H2 Prod. '!BM697</f>
        <v>-8.6839701493965826</v>
      </c>
      <c r="BO30" s="1967">
        <f>'1.27 GW Electrolyser H2 Prod. '!BN697</f>
        <v>-8.8736840024279413</v>
      </c>
    </row>
    <row r="31" spans="1:67" x14ac:dyDescent="0.2">
      <c r="A31" s="4305"/>
      <c r="B31" s="4338"/>
      <c r="C31" s="4339"/>
      <c r="D31" s="4320"/>
      <c r="E31" s="44" t="str">
        <f t="shared" si="8"/>
        <v>Low Price Range</v>
      </c>
      <c r="F31" s="309">
        <f t="shared" si="8"/>
        <v>0.9</v>
      </c>
      <c r="G31" s="2657">
        <f>'1.27 GW Electrolyser H2 Prod. '!F698</f>
        <v>-6.9616099193879784</v>
      </c>
      <c r="H31" s="1965">
        <f>'1.27 GW Electrolyser H2 Prod. '!G698</f>
        <v>0.95489120035519126</v>
      </c>
      <c r="I31" s="1965">
        <f>'1.27 GW Electrolyser H2 Prod. '!H698</f>
        <v>0.88634940071038248</v>
      </c>
      <c r="J31" s="1965">
        <f>'1.27 GW Electrolyser H2 Prod. '!I698</f>
        <v>0.80520204983814481</v>
      </c>
      <c r="K31" s="1965">
        <f>'1.27 GW Electrolyser H2 Prod. '!J698</f>
        <v>0.71557055019333615</v>
      </c>
      <c r="L31" s="1965">
        <f>'1.27 GW Electrolyser H2 Prod. '!K698</f>
        <v>0.6196090290398919</v>
      </c>
      <c r="M31" s="1965">
        <f>'1.27 GW Electrolyser H2 Prod. '!L698</f>
        <v>0.51863253329039705</v>
      </c>
      <c r="N31" s="1965">
        <f>'1.27 GW Electrolyser H2 Prod. '!M698</f>
        <v>0.41352302958264714</v>
      </c>
      <c r="O31" s="1965">
        <f>'1.27 GW Electrolyser H2 Prod. '!N698</f>
        <v>0.30491079993783848</v>
      </c>
      <c r="P31" s="1965">
        <f>'1.27 GW Electrolyser H2 Prod. '!O698</f>
        <v>0.19326741127892647</v>
      </c>
      <c r="Q31" s="1965">
        <f>'1.27 GW Electrolyser H2 Prod. '!P698</f>
        <v>7.8958162276345792E-2</v>
      </c>
      <c r="R31" s="1965">
        <f>'1.27 GW Electrolyser H2 Prod. '!Q698</f>
        <v>-3.7726145735397253E-2</v>
      </c>
      <c r="S31" s="1965">
        <f>'1.27 GW Electrolyser H2 Prod. '!R698</f>
        <v>-0.15654887187442351</v>
      </c>
      <c r="T31" s="1965">
        <f>'1.27 GW Electrolyser H2 Prod. '!S698</f>
        <v>-0.27731393199133786</v>
      </c>
      <c r="U31" s="1965">
        <f>'1.27 GW Electrolyser H2 Prod. '!T698</f>
        <v>-0.39985636529279367</v>
      </c>
      <c r="V31" s="1965">
        <f>'1.27 GW Electrolyser H2 Prod. '!U698</f>
        <v>-0.52403559352591311</v>
      </c>
      <c r="W31" s="1965">
        <f>'1.27 GW Electrolyser H2 Prod. '!V698</f>
        <v>-0.64973048017072177</v>
      </c>
      <c r="X31" s="1965">
        <f>'1.27 GW Electrolyser H2 Prod. '!W698</f>
        <v>-0.77683562911396942</v>
      </c>
      <c r="Y31" s="1965">
        <f>'1.27 GW Electrolyser H2 Prod. '!X698</f>
        <v>-0.905258558871471</v>
      </c>
      <c r="Z31" s="1965">
        <f>'1.27 GW Electrolyser H2 Prod. '!Y698</f>
        <v>-1.0349175091685809</v>
      </c>
      <c r="AA31" s="1965">
        <f>'1.27 GW Electrolyser H2 Prod. '!Z698</f>
        <v>-1.1657397132353844</v>
      </c>
      <c r="AB31" s="1965">
        <f>'1.27 GW Electrolyser H2 Prod. '!AA698</f>
        <v>-1.2976600190686383</v>
      </c>
      <c r="AC31" s="1965">
        <f>'1.27 GW Electrolyser H2 Prod. '!AB698</f>
        <v>-1.4306197762436879</v>
      </c>
      <c r="AD31" s="1965">
        <f>'1.27 GW Electrolyser H2 Prod. '!AC698</f>
        <v>-1.5645659276171904</v>
      </c>
      <c r="AE31" s="1965">
        <f>'1.27 GW Electrolyser H2 Prod. '!AD698</f>
        <v>-1.699450261106795</v>
      </c>
      <c r="AF31" s="1965">
        <f>'1.27 GW Electrolyser H2 Prod. '!AE698</f>
        <v>-1.8352287879628111</v>
      </c>
      <c r="AG31" s="1965">
        <f>'1.27 GW Electrolyser H2 Prod. '!AF698</f>
        <v>-1.9718612220325151</v>
      </c>
      <c r="AH31" s="1965">
        <f>'1.27 GW Electrolyser H2 Prod. '!AG698</f>
        <v>-2.1093105404253185</v>
      </c>
      <c r="AI31" s="1965">
        <f>'1.27 GW Electrolyser H2 Prod. '!AH698</f>
        <v>-2.2475426103611094</v>
      </c>
      <c r="AJ31" s="1965">
        <f>'1.27 GW Electrolyser H2 Prod. '!AI698</f>
        <v>-2.3865258702625027</v>
      </c>
      <c r="AK31" s="1965">
        <f>'1.27 GW Electrolyser H2 Prod. '!AJ698</f>
        <v>-2.5262310556367913</v>
      </c>
      <c r="AL31" s="1965">
        <f>'1.27 GW Electrolyser H2 Prod. '!AK698</f>
        <v>-2.6666309621967725</v>
      </c>
      <c r="AM31" s="1965">
        <f>'1.27 GW Electrolyser H2 Prod. '!AL698</f>
        <v>-2.8077002401415814</v>
      </c>
      <c r="AN31" s="1965">
        <f>'1.27 GW Electrolyser H2 Prod. '!AM698</f>
        <v>-2.9494152146672681</v>
      </c>
      <c r="AO31" s="1965">
        <f>'1.27 GW Electrolyser H2 Prod. '!AN698</f>
        <v>-3.0917537286806711</v>
      </c>
      <c r="AP31" s="1965">
        <f>'1.27 GW Electrolyser H2 Prod. '!AO698</f>
        <v>-3.2346950044068725</v>
      </c>
      <c r="AQ31" s="1965">
        <f>'1.27 GW Electrolyser H2 Prod. '!AP698</f>
        <v>-3.3782195211531048</v>
      </c>
      <c r="AR31" s="1965">
        <f>'1.27 GW Electrolyser H2 Prod. '!AQ698</f>
        <v>-3.5223089069525662</v>
      </c>
      <c r="AS31" s="1965">
        <f>'1.27 GW Electrolyser H2 Prod. '!AR698</f>
        <v>-3.6669458421844463</v>
      </c>
      <c r="AT31" s="1965">
        <f>'1.27 GW Electrolyser H2 Prod. '!AS698</f>
        <v>-3.8121139735701859</v>
      </c>
      <c r="AU31" s="1965">
        <f>'1.27 GW Electrolyser H2 Prod. '!AT698</f>
        <v>-3.9577978371947897</v>
      </c>
      <c r="AV31" s="1965">
        <f>'1.27 GW Electrolyser H2 Prod. '!AU698</f>
        <v>-4.1039827894069445</v>
      </c>
      <c r="AW31" s="1965">
        <f>'1.27 GW Electrolyser H2 Prod. '!AV698</f>
        <v>-4.2506549446213535</v>
      </c>
      <c r="AX31" s="1965">
        <f>'1.27 GW Electrolyser H2 Prod. '!AW698</f>
        <v>-4.3978011191878563</v>
      </c>
      <c r="AY31" s="1965">
        <f>'1.27 GW Electrolyser H2 Prod. '!AX698</f>
        <v>-4.5454087806098817</v>
      </c>
      <c r="AZ31" s="1965">
        <f>'1.27 GW Electrolyser H2 Prod. '!AY698</f>
        <v>-4.6934660014938308</v>
      </c>
      <c r="BA31" s="1965">
        <f>'1.27 GW Electrolyser H2 Prod. '!AZ698</f>
        <v>-4.8419614176944634</v>
      </c>
      <c r="BB31" s="1965">
        <f>'1.27 GW Electrolyser H2 Prod. '!BA698</f>
        <v>-4.9908841901920669</v>
      </c>
      <c r="BC31" s="1965">
        <f>'1.27 GW Electrolyser H2 Prod. '!BB698</f>
        <v>-5.1402239702971917</v>
      </c>
      <c r="BD31" s="1965">
        <f>'1.27 GW Electrolyser H2 Prod. '!BC698</f>
        <v>-5.2899708678299762</v>
      </c>
      <c r="BE31" s="1965">
        <f>'1.27 GW Electrolyser H2 Prod. '!BD698</f>
        <v>-5.4401154219648715</v>
      </c>
      <c r="BF31" s="1965">
        <f>'1.27 GW Electrolyser H2 Prod. '!BE698</f>
        <v>-5.5906485744692063</v>
      </c>
      <c r="BG31" s="1965">
        <f>'1.27 GW Electrolyser H2 Prod. '!BF698</f>
        <v>-5.7415616450964198</v>
      </c>
      <c r="BH31" s="1965">
        <f>'1.27 GW Electrolyser H2 Prod. '!BG698</f>
        <v>-5.8928463089228034</v>
      </c>
      <c r="BI31" s="1965">
        <f>'1.27 GW Electrolyser H2 Prod. '!BH698</f>
        <v>-6.0444945754408073</v>
      </c>
      <c r="BJ31" s="1965">
        <f>'1.27 GW Electrolyser H2 Prod. '!BI698</f>
        <v>-6.1964987692430835</v>
      </c>
      <c r="BK31" s="1965">
        <f>'1.27 GW Electrolyser H2 Prod. '!BJ698</f>
        <v>-6.3488515121497766</v>
      </c>
      <c r="BL31" s="1965">
        <f>'1.27 GW Electrolyser H2 Prod. '!BK698</f>
        <v>-6.5015457066476019</v>
      </c>
      <c r="BM31" s="1965">
        <f>'1.27 GW Electrolyser H2 Prod. '!BL698</f>
        <v>-6.6545745205233375</v>
      </c>
      <c r="BN31" s="1965">
        <f>'1.27 GW Electrolyser H2 Prod. '!BM698</f>
        <v>-6.8079313725866379</v>
      </c>
      <c r="BO31" s="1967">
        <f>'1.27 GW Electrolyser H2 Prod. '!BN698</f>
        <v>-6.9616099193879784</v>
      </c>
    </row>
    <row r="32" spans="1:67" x14ac:dyDescent="0.2">
      <c r="A32" s="4305"/>
      <c r="B32" s="4338"/>
      <c r="C32" s="4339"/>
      <c r="D32" s="4320"/>
      <c r="E32" s="427" t="str">
        <f t="shared" si="8"/>
        <v>High Price Range</v>
      </c>
      <c r="F32" s="1867">
        <f t="shared" si="8"/>
        <v>0.8</v>
      </c>
      <c r="G32" s="2657">
        <f>'1.27 GW Electrolyser H2 Prod. '!F700</f>
        <v>0.9915895080497874</v>
      </c>
      <c r="H32" s="1965">
        <f>'1.27 GW Electrolyser H2 Prod. '!G700</f>
        <v>1.4533790003551912</v>
      </c>
      <c r="I32" s="1965">
        <f>'1.27 GW Electrolyser H2 Prod. '!H700</f>
        <v>1.7601944407103827</v>
      </c>
      <c r="J32" s="1965">
        <f>'1.27 GW Electrolyser H2 Prod. '!I700</f>
        <v>1.9952697319076123</v>
      </c>
      <c r="K32" s="1965">
        <f>'1.27 GW Electrolyser H2 Prod. '!J700</f>
        <v>2.1848343242628037</v>
      </c>
      <c r="L32" s="1965">
        <f>'1.27 GW Electrolyser H2 Prod. '!K700</f>
        <v>2.3418891723621567</v>
      </c>
      <c r="M32" s="1965">
        <f>'1.27 GW Electrolyser H2 Prod. '!L700</f>
        <v>2.4740616453909783</v>
      </c>
      <c r="N32" s="1965">
        <f>'1.27 GW Electrolyser H2 Prod. '!M700</f>
        <v>2.5863062833277159</v>
      </c>
      <c r="O32" s="1965">
        <f>'1.27 GW Electrolyser H2 Prod. '!N700</f>
        <v>2.6820701972829077</v>
      </c>
      <c r="P32" s="1965">
        <f>'1.27 GW Electrolyser H2 Prod. '!O700</f>
        <v>2.7638736459500381</v>
      </c>
      <c r="Q32" s="1965">
        <f>'1.27 GW Electrolyser H2 Prod. '!P700</f>
        <v>2.8336297645005595</v>
      </c>
      <c r="R32" s="1965">
        <f>'1.27 GW Electrolyser H2 Prod. '!Q700</f>
        <v>2.8928342328605798</v>
      </c>
      <c r="S32" s="1965">
        <f>'1.27 GW Electrolyser H2 Prod. '!R700</f>
        <v>2.9426844513546753</v>
      </c>
      <c r="T32" s="1965">
        <f>'1.27 GW Electrolyser H2 Prod. '!S700</f>
        <v>2.9841579408786911</v>
      </c>
      <c r="U32" s="1965">
        <f>'1.27 GW Electrolyser H2 Prod. '!T700</f>
        <v>3.0180658912991194</v>
      </c>
      <c r="V32" s="1965">
        <f>'1.27 GW Electrolyser H2 Prod. '!U700</f>
        <v>3.045090897974807</v>
      </c>
      <c r="W32" s="1965">
        <f>'1.27 GW Electrolyser H2 Prod. '!V700</f>
        <v>3.0658142692099983</v>
      </c>
      <c r="X32" s="1965">
        <f>'1.27 GW Electrolyser H2 Prod. '!W700</f>
        <v>3.0807362411243995</v>
      </c>
      <c r="Y32" s="1965">
        <f>'1.27 GW Electrolyser H2 Prod. '!X700</f>
        <v>3.0902912401291425</v>
      </c>
      <c r="Z32" s="1965">
        <f>'1.27 GW Electrolyser H2 Prod. '!Y700</f>
        <v>3.0948596070936838</v>
      </c>
      <c r="AA32" s="1965">
        <f>'1.27 GW Electrolyser H2 Prod. '!Z700</f>
        <v>3.0947767420051386</v>
      </c>
      <c r="AB32" s="1965">
        <f>'1.27 GW Electrolyser H2 Prod. '!AA700</f>
        <v>3.0903403342033684</v>
      </c>
      <c r="AC32" s="1965">
        <f>'1.27 GW Electrolyser H2 Prod. '!AB700</f>
        <v>3.0818161489624236</v>
      </c>
      <c r="AD32" s="1965">
        <f>'1.27 GW Electrolyser H2 Prod. '!AC700</f>
        <v>3.0694427097296795</v>
      </c>
      <c r="AE32" s="1965">
        <f>'1.27 GW Electrolyser H2 Prod. '!AD700</f>
        <v>3.0534351245959939</v>
      </c>
      <c r="AF32" s="1965">
        <f>'1.27 GW Electrolyser H2 Prod. '!AE700</f>
        <v>3.0339882417973705</v>
      </c>
      <c r="AG32" s="1965">
        <f>'1.27 GW Electrolyser H2 Prod. '!AF700</f>
        <v>3.0112792734876215</v>
      </c>
      <c r="AH32" s="1965">
        <f>'1.27 GW Electrolyser H2 Prod. '!AG700</f>
        <v>2.9854699939826772</v>
      </c>
      <c r="AI32" s="1965">
        <f>'1.27 GW Electrolyser H2 Prod. '!AH700</f>
        <v>2.956708594390058</v>
      </c>
      <c r="AJ32" s="1965">
        <f>'1.27 GW Electrolyser H2 Prod. '!AI700</f>
        <v>2.9251312574585464</v>
      </c>
      <c r="AK32" s="1965">
        <f>'1.27 GW Electrolyser H2 Prod. '!AJ700</f>
        <v>2.8908635028701353</v>
      </c>
      <c r="AL32" s="1965">
        <f>'1.27 GW Electrolyser H2 Prod. '!AK700</f>
        <v>2.8540213428360039</v>
      </c>
      <c r="AM32" s="1965">
        <f>'1.27 GW Electrolyser H2 Prod. '!AL700</f>
        <v>2.8147122798951951</v>
      </c>
      <c r="AN32" s="1965">
        <f>'1.27 GW Electrolyser H2 Prod. '!AM700</f>
        <v>2.7730361726376094</v>
      </c>
      <c r="AO32" s="1965">
        <f>'1.27 GW Electrolyser H2 Prod. '!AN700</f>
        <v>2.7290859902401685</v>
      </c>
      <c r="AP32" s="1965">
        <f>'1.27 GW Electrolyser H2 Prod. '!AO700</f>
        <v>2.6829484728935546</v>
      </c>
      <c r="AQ32" s="1965">
        <f>'1.27 GW Electrolyser H2 Prod. '!AP700</f>
        <v>2.6347047121683871</v>
      </c>
      <c r="AR32" s="1965">
        <f>'1.27 GW Electrolyser H2 Prod. '!AQ700</f>
        <v>2.5844306629462594</v>
      </c>
      <c r="AS32" s="1965">
        <f>'1.27 GW Electrolyser H2 Prod. '!AR700</f>
        <v>2.5321975965889312</v>
      </c>
      <c r="AT32" s="1965">
        <f>'1.27 GW Electrolyser H2 Prod. '!AS700</f>
        <v>2.4780725034366977</v>
      </c>
      <c r="AU32" s="1965">
        <f>'1.27 GW Electrolyser H2 Prod. '!AT700</f>
        <v>2.4221184514369001</v>
      </c>
      <c r="AV32" s="1965">
        <f>'1.27 GW Electrolyser H2 Prod. '!AU700</f>
        <v>2.3643949066458125</v>
      </c>
      <c r="AW32" s="1965">
        <f>'1.27 GW Electrolyser H2 Prod. '!AV700</f>
        <v>2.3049580204754347</v>
      </c>
      <c r="AX32" s="1965">
        <f>'1.27 GW Electrolyser H2 Prod. '!AW700</f>
        <v>2.2438608878346029</v>
      </c>
      <c r="AY32" s="1965">
        <f>'1.27 GW Electrolyser H2 Prod. '!AX700</f>
        <v>2.1811537797128855</v>
      </c>
      <c r="AZ32" s="1965">
        <f>'1.27 GW Electrolyser H2 Prod. '!AY700</f>
        <v>2.1168843532533086</v>
      </c>
      <c r="BA32" s="1965">
        <f>'1.27 GW Electrolyser H2 Prod. '!AZ700</f>
        <v>2.051097841938152</v>
      </c>
      <c r="BB32" s="1965">
        <f>'1.27 GW Electrolyser H2 Prod. '!BA700</f>
        <v>1.9838372281563985</v>
      </c>
      <c r="BC32" s="1965">
        <f>'1.27 GW Electrolyser H2 Prod. '!BB700</f>
        <v>1.9151434001204886</v>
      </c>
      <c r="BD32" s="1965">
        <f>'1.27 GW Electrolyser H2 Prod. '!BC700</f>
        <v>1.8450552948443171</v>
      </c>
      <c r="BE32" s="1965">
        <f>'1.27 GW Electrolyser H2 Prod. '!BD700</f>
        <v>1.7736100286764565</v>
      </c>
      <c r="BF32" s="1965">
        <f>'1.27 GW Electrolyser H2 Prod. '!BE700</f>
        <v>1.700843016696123</v>
      </c>
      <c r="BG32" s="1965">
        <f>'1.27 GW Electrolyser H2 Prod. '!BF700</f>
        <v>1.6267880821193619</v>
      </c>
      <c r="BH32" s="1965">
        <f>'1.27 GW Electrolyser H2 Prod. '!BG700</f>
        <v>1.5514775567251651</v>
      </c>
      <c r="BI32" s="1965">
        <f>'1.27 GW Electrolyser H2 Prod. '!BH700</f>
        <v>1.4749423731922482</v>
      </c>
      <c r="BJ32" s="1965">
        <f>'1.27 GW Electrolyser H2 Prod. '!BI700</f>
        <v>1.3972121501341868</v>
      </c>
      <c r="BK32" s="1965">
        <f>'1.27 GW Electrolyser H2 Prod. '!BJ700</f>
        <v>1.3183152705311298</v>
      </c>
      <c r="BL32" s="1965">
        <f>'1.27 GW Electrolyser H2 Prod. '!BK700</f>
        <v>1.2382789541783932</v>
      </c>
      <c r="BM32" s="1965">
        <f>'1.27 GW Electrolyser H2 Prod. '!BL700</f>
        <v>1.157129324704222</v>
      </c>
      <c r="BN32" s="1965">
        <f>'1.27 GW Electrolyser H2 Prod. '!BM700</f>
        <v>1.0748914716494784</v>
      </c>
      <c r="BO32" s="1967">
        <f>'1.27 GW Electrolyser H2 Prod. '!BN700</f>
        <v>0.9915895080497874</v>
      </c>
    </row>
    <row r="33" spans="1:67" x14ac:dyDescent="0.2">
      <c r="A33" s="4305"/>
      <c r="B33" s="4338"/>
      <c r="C33" s="4339"/>
      <c r="D33" s="4320"/>
      <c r="E33" s="427" t="str">
        <f t="shared" si="8"/>
        <v>High Price Range</v>
      </c>
      <c r="F33" s="1867">
        <f t="shared" si="8"/>
        <v>0.85</v>
      </c>
      <c r="G33" s="2657">
        <f>'1.27 GW Electrolyser H2 Prod. '!F701</f>
        <v>5.7889666693144175</v>
      </c>
      <c r="H33" s="1965">
        <f>'1.27 GW Electrolyser H2 Prod. '!G701</f>
        <v>1.4533790003551912</v>
      </c>
      <c r="I33" s="1965">
        <f>'1.27 GW Electrolyser H2 Prod. '!H701</f>
        <v>1.7968353307103822</v>
      </c>
      <c r="J33" s="1965">
        <f>'1.27 GW Electrolyser H2 Prod. '!I701</f>
        <v>2.0838022812822063</v>
      </c>
      <c r="K33" s="1965">
        <f>'1.27 GW Electrolyser H2 Prod. '!J701</f>
        <v>2.3338243421373979</v>
      </c>
      <c r="L33" s="1965">
        <f>'1.27 GW Electrolyser H2 Prod. '!K701</f>
        <v>2.5568575013493406</v>
      </c>
      <c r="M33" s="1965">
        <f>'1.27 GW Electrolyser H2 Prod. '!L701</f>
        <v>2.7588635893886697</v>
      </c>
      <c r="N33" s="1965">
        <f>'1.27 GW Electrolyser H2 Prod. '!M701</f>
        <v>2.9437795301234795</v>
      </c>
      <c r="O33" s="1965">
        <f>'1.27 GW Electrolyser H2 Prod. '!N701</f>
        <v>3.1143824619036709</v>
      </c>
      <c r="P33" s="1965">
        <f>'1.27 GW Electrolyser H2 Prod. '!O701</f>
        <v>3.2727270701925484</v>
      </c>
      <c r="Q33" s="1965">
        <f>'1.27 GW Electrolyser H2 Prod. '!P701</f>
        <v>3.4203894355759781</v>
      </c>
      <c r="R33" s="1965">
        <f>'1.27 GW Electrolyser H2 Prod. '!Q701</f>
        <v>3.5586132570556104</v>
      </c>
      <c r="S33" s="1965">
        <f>'1.27 GW Electrolyser H2 Prod. '!R701</f>
        <v>3.6884026119423199</v>
      </c>
      <c r="T33" s="1965">
        <f>'1.27 GW Electrolyser H2 Prod. '!S701</f>
        <v>3.8105835046005923</v>
      </c>
      <c r="U33" s="1965">
        <f>'1.27 GW Electrolyser H2 Prod. '!T701</f>
        <v>3.9258462342784588</v>
      </c>
      <c r="V33" s="1965">
        <f>'1.27 GW Electrolyser H2 Prod. '!U701</f>
        <v>4.0347754666589086</v>
      </c>
      <c r="W33" s="1965">
        <f>'1.27 GW Electrolyser H2 Prod. '!V701</f>
        <v>4.1378721387253501</v>
      </c>
      <c r="X33" s="1965">
        <f>'1.27 GW Electrolyser H2 Prod. '!W701</f>
        <v>4.2355697739315783</v>
      </c>
      <c r="Y33" s="1965">
        <f>'1.27 GW Electrolyser H2 Prod. '!X701</f>
        <v>4.3282468710304025</v>
      </c>
      <c r="Z33" s="1965">
        <f>'1.27 GW Electrolyser H2 Prod. '!Y701</f>
        <v>4.4162364719917884</v>
      </c>
      <c r="AA33" s="1965">
        <f>'1.27 GW Electrolyser H2 Prod. '!Z701</f>
        <v>4.4998336626209827</v>
      </c>
      <c r="AB33" s="1965">
        <f>'1.27 GW Electrolyser H2 Prod. '!AA701</f>
        <v>4.5793015313067844</v>
      </c>
      <c r="AC33" s="1965">
        <f>'1.27 GW Electrolyser H2 Prod. '!AB701</f>
        <v>4.6548759596177502</v>
      </c>
      <c r="AD33" s="1965">
        <f>'1.27 GW Electrolyser H2 Prod. '!AC701</f>
        <v>4.7267695153395008</v>
      </c>
      <c r="AE33" s="1965">
        <f>'1.27 GW Electrolyser H2 Prod. '!AD701</f>
        <v>4.7951746470464807</v>
      </c>
      <c r="AF33" s="1965">
        <f>'1.27 GW Electrolyser H2 Prod. '!AE701</f>
        <v>4.8602663288355856</v>
      </c>
      <c r="AG33" s="1965">
        <f>'1.27 GW Electrolyser H2 Prod. '!AF701</f>
        <v>4.9222042676483957</v>
      </c>
      <c r="AH33" s="1965">
        <f>'1.27 GW Electrolyser H2 Prod. '!AG701</f>
        <v>4.9811347592558928</v>
      </c>
      <c r="AI33" s="1965">
        <f>'1.27 GW Electrolyser H2 Prod. '!AH701</f>
        <v>5.0371922595353587</v>
      </c>
      <c r="AJ33" s="1965">
        <f>'1.27 GW Electrolyser H2 Prod. '!AI701</f>
        <v>5.0905007231442054</v>
      </c>
      <c r="AK33" s="1965">
        <f>'1.27 GW Electrolyser H2 Prod. '!AJ701</f>
        <v>5.1411747507208663</v>
      </c>
      <c r="AL33" s="1965">
        <f>'1.27 GW Electrolyser H2 Prod. '!AK701</f>
        <v>5.1893205773631035</v>
      </c>
      <c r="AM33" s="1965">
        <f>'1.27 GW Electrolyser H2 Prod. '!AL701</f>
        <v>5.2350369286728569</v>
      </c>
      <c r="AN33" s="1965">
        <f>'1.27 GW Electrolyser H2 Prod. '!AM701</f>
        <v>5.2784157656294441</v>
      </c>
      <c r="AO33" s="1965">
        <f>'1.27 GW Electrolyser H2 Prod. '!AN701</f>
        <v>5.3195429356080162</v>
      </c>
      <c r="AP33" s="1965">
        <f>'1.27 GW Electrolyser H2 Prod. '!AO701</f>
        <v>5.3584987437401548</v>
      </c>
      <c r="AQ33" s="1965">
        <f>'1.27 GW Electrolyser H2 Prod. '!AP701</f>
        <v>5.3953584563274344</v>
      </c>
      <c r="AR33" s="1965">
        <f>'1.27 GW Electrolyser H2 Prod. '!AQ701</f>
        <v>5.4301927460241659</v>
      </c>
      <c r="AS33" s="1965">
        <f>'1.27 GW Electrolyser H2 Prod. '!AR701</f>
        <v>5.463068086894622</v>
      </c>
      <c r="AT33" s="1965">
        <f>'1.27 GW Electrolyser H2 Prod. '!AS701</f>
        <v>5.4940471061410845</v>
      </c>
      <c r="AU33" s="1965">
        <f>'1.27 GW Electrolyser H2 Prod. '!AT701</f>
        <v>5.5231888982291784</v>
      </c>
      <c r="AV33" s="1965">
        <f>'1.27 GW Electrolyser H2 Prod. '!AU701</f>
        <v>5.5505493062577136</v>
      </c>
      <c r="AW33" s="1965">
        <f>'1.27 GW Electrolyser H2 Prod. '!AV701</f>
        <v>5.5761811746939243</v>
      </c>
      <c r="AX33" s="1965">
        <f>'1.27 GW Electrolyser H2 Prod. '!AW701</f>
        <v>5.6001345769919606</v>
      </c>
      <c r="AY33" s="1965">
        <f>'1.27 GW Electrolyser H2 Prod. '!AX701</f>
        <v>5.6224570211095601</v>
      </c>
      <c r="AZ33" s="1965">
        <f>'1.27 GW Electrolyser H2 Prod. '!AY701</f>
        <v>5.6431936355164076</v>
      </c>
      <c r="BA33" s="1965">
        <f>'1.27 GW Electrolyser H2 Prod. '!AZ701</f>
        <v>5.6623873379331737</v>
      </c>
      <c r="BB33" s="1965">
        <f>'1.27 GW Electrolyser H2 Prod. '!BA701</f>
        <v>5.6800789887407168</v>
      </c>
      <c r="BC33" s="1965">
        <f>'1.27 GW Electrolyser H2 Prod. '!BB701</f>
        <v>5.6963075307449289</v>
      </c>
      <c r="BD33" s="1965">
        <f>'1.27 GW Electrolyser H2 Prod. '!BC701</f>
        <v>5.7111101167665472</v>
      </c>
      <c r="BE33" s="1965">
        <f>'1.27 GW Electrolyser H2 Prod. '!BD701</f>
        <v>5.7245222263405653</v>
      </c>
      <c r="BF33" s="1965">
        <f>'1.27 GW Electrolyser H2 Prod. '!BE701</f>
        <v>5.7365777726516374</v>
      </c>
      <c r="BG33" s="1965">
        <f>'1.27 GW Electrolyser H2 Prod. '!BF701</f>
        <v>5.7473092006958053</v>
      </c>
      <c r="BH33" s="1965">
        <f>'1.27 GW Electrolyser H2 Prod. '!BG701</f>
        <v>5.7567475775414794</v>
      </c>
      <c r="BI33" s="1965">
        <f>'1.27 GW Electrolyser H2 Prod. '!BH701</f>
        <v>5.76492267546113</v>
      </c>
      <c r="BJ33" s="1965">
        <f>'1.27 GW Electrolyser H2 Prod. '!BI701</f>
        <v>5.7718630486170408</v>
      </c>
      <c r="BK33" s="1965">
        <f>'1.27 GW Electrolyser H2 Prod. '!BJ701</f>
        <v>5.7775961039078645</v>
      </c>
      <c r="BL33" s="1965">
        <f>'1.27 GW Electrolyser H2 Prod. '!BK701</f>
        <v>5.7821481665159222</v>
      </c>
      <c r="BM33" s="1965">
        <f>'1.27 GW Electrolyser H2 Prod. '!BL701</f>
        <v>5.785544540636721</v>
      </c>
      <c r="BN33" s="1965">
        <f>'1.27 GW Electrolyser H2 Prod. '!BM701</f>
        <v>5.7878095658209769</v>
      </c>
      <c r="BO33" s="1967">
        <f>'1.27 GW Electrolyser H2 Prod. '!BN701</f>
        <v>5.7889666693144175</v>
      </c>
    </row>
    <row r="34" spans="1:67" x14ac:dyDescent="0.2">
      <c r="A34" s="4305"/>
      <c r="B34" s="4338"/>
      <c r="C34" s="4339"/>
      <c r="D34" s="3723"/>
      <c r="E34" s="44" t="str">
        <f t="shared" si="8"/>
        <v>High Price Range</v>
      </c>
      <c r="F34" s="67">
        <f t="shared" si="8"/>
        <v>0.9</v>
      </c>
      <c r="G34" s="2658">
        <f>'1.27 GW Electrolyser H2 Prod. '!F702</f>
        <v>11.76857629236893</v>
      </c>
      <c r="H34" s="1966">
        <f>'1.27 GW Electrolyser H2 Prod. '!G702</f>
        <v>1.4533790003551912</v>
      </c>
      <c r="I34" s="1966">
        <f>'1.27 GW Electrolyser H2 Prod. '!H702</f>
        <v>1.8334762207103823</v>
      </c>
      <c r="J34" s="1966">
        <f>'1.27 GW Electrolyser H2 Prod. '!I702</f>
        <v>2.1741522303018139</v>
      </c>
      <c r="K34" s="1966">
        <f>'1.27 GW Electrolyser H2 Prod. '!J702</f>
        <v>2.4882958486570055</v>
      </c>
      <c r="L34" s="1966">
        <f>'1.27 GW Electrolyser H2 Prod. '!K702</f>
        <v>2.7826436558232284</v>
      </c>
      <c r="M34" s="1966">
        <f>'1.27 GW Electrolyser H2 Prod. '!L702</f>
        <v>3.0613081844910361</v>
      </c>
      <c r="N34" s="1966">
        <f>'1.27 GW Electrolyser H2 Prod. '!M702</f>
        <v>3.327047599859859</v>
      </c>
      <c r="O34" s="1966">
        <f>'1.27 GW Electrolyser H2 Prod. '!N702</f>
        <v>3.5818329764150505</v>
      </c>
      <c r="P34" s="1966">
        <f>'1.27 GW Electrolyser H2 Prod. '!O702</f>
        <v>3.8271390405468844</v>
      </c>
      <c r="Q34" s="1966">
        <f>'1.27 GW Electrolyser H2 Prod. '!P702</f>
        <v>4.0641081870320042</v>
      </c>
      <c r="R34" s="1966">
        <f>'1.27 GW Electrolyser H2 Prod. '!Q702</f>
        <v>4.2936498358942652</v>
      </c>
      <c r="S34" s="1966">
        <f>'1.27 GW Electrolyser H2 Prod. '!R702</f>
        <v>4.5165040317308103</v>
      </c>
      <c r="T34" s="1966">
        <f>'1.27 GW Electrolyser H2 Prod. '!S702</f>
        <v>4.7332839864862253</v>
      </c>
      <c r="U34" s="1966">
        <f>'1.27 GW Electrolyser H2 Prod. '!T702</f>
        <v>4.9445055803536864</v>
      </c>
      <c r="V34" s="1966">
        <f>'1.27 GW Electrolyser H2 Prod. '!U702</f>
        <v>5.1506084422582186</v>
      </c>
      <c r="W34" s="1966">
        <f>'1.27 GW Electrolyser H2 Prod. '!V702</f>
        <v>5.3519714011934099</v>
      </c>
      <c r="X34" s="1966">
        <f>'1.27 GW Electrolyser H2 Prod. '!W702</f>
        <v>5.5489240613407169</v>
      </c>
      <c r="Y34" s="1966">
        <f>'1.27 GW Electrolyser H2 Prod. '!X702</f>
        <v>5.7417556390948867</v>
      </c>
      <c r="Z34" s="1966">
        <f>'1.27 GW Electrolyser H2 Prod. '!Y702</f>
        <v>5.9307218225222931</v>
      </c>
      <c r="AA34" s="1966">
        <f>'1.27 GW Electrolyser H2 Prod. '!Z702</f>
        <v>6.1160501743944193</v>
      </c>
      <c r="AB34" s="1966">
        <f>'1.27 GW Electrolyser H2 Prod. '!AA702</f>
        <v>6.2979444439012227</v>
      </c>
      <c r="AC34" s="1966">
        <f>'1.27 GW Electrolyser H2 Prod. '!AB702</f>
        <v>6.4765880479127764</v>
      </c>
      <c r="AD34" s="1966">
        <f>'1.27 GW Electrolyser H2 Prod. '!AC702</f>
        <v>6.6521469114880096</v>
      </c>
      <c r="AE34" s="1966">
        <f>'1.27 GW Electrolyser H2 Prod. '!AD702</f>
        <v>6.8247718077764192</v>
      </c>
      <c r="AF34" s="1966">
        <f>'1.27 GW Electrolyser H2 Prod. '!AE702</f>
        <v>6.9946003023426924</v>
      </c>
      <c r="AG34" s="1966">
        <f>'1.27 GW Electrolyser H2 Prod. '!AF702</f>
        <v>7.1617583816580854</v>
      </c>
      <c r="AH34" s="1966">
        <f>'1.27 GW Electrolyser H2 Prod. '!AG702</f>
        <v>7.3263618270277275</v>
      </c>
      <c r="AI34" s="1966">
        <f>'1.27 GW Electrolyser H2 Prod. '!AH702</f>
        <v>7.4885173815439607</v>
      </c>
      <c r="AJ34" s="1966">
        <f>'1.27 GW Electrolyser H2 Prod. '!AI702</f>
        <v>7.6483237474032792</v>
      </c>
      <c r="AK34" s="1966">
        <f>'1.27 GW Electrolyser H2 Prod. '!AJ702</f>
        <v>7.8058724431528779</v>
      </c>
      <c r="AL34" s="1966">
        <f>'1.27 GW Electrolyser H2 Prod. '!AK702</f>
        <v>7.9612485444804504</v>
      </c>
      <c r="AM34" s="1966">
        <f>'1.27 GW Electrolyser H2 Prod. '!AL702</f>
        <v>8.1145313275576409</v>
      </c>
      <c r="AN34" s="1966">
        <f>'1.27 GW Electrolyser H2 Prod. '!AM702</f>
        <v>8.2657948303554551</v>
      </c>
      <c r="AO34" s="1966">
        <f>'1.27 GW Electrolyser H2 Prod. '!AN702</f>
        <v>8.4151083445235511</v>
      </c>
      <c r="AP34" s="1966">
        <f>'1.27 GW Electrolyser H2 Prod. '!AO702</f>
        <v>8.5625368481838287</v>
      </c>
      <c r="AQ34" s="1966">
        <f>'1.27 GW Electrolyser H2 Prod. '!AP702</f>
        <v>8.7081413881981007</v>
      </c>
      <c r="AR34" s="1966">
        <f>'1.27 GW Electrolyser H2 Prod. '!AQ702</f>
        <v>8.8519794190292735</v>
      </c>
      <c r="AS34" s="1966">
        <f>'1.27 GW Electrolyser H2 Prod. '!AR702</f>
        <v>8.9941051041494582</v>
      </c>
      <c r="AT34" s="1966">
        <f>'1.27 GW Electrolyser H2 Prod. '!AS702</f>
        <v>9.1345695849985731</v>
      </c>
      <c r="AU34" s="1966">
        <f>'1.27 GW Electrolyser H2 Prod. '!AT702</f>
        <v>9.2734212217190048</v>
      </c>
      <c r="AV34" s="1966">
        <f>'1.27 GW Electrolyser H2 Prod. '!AU702</f>
        <v>9.4107058092509668</v>
      </c>
      <c r="AW34" s="1966">
        <f>'1.27 GW Electrolyser H2 Prod. '!AV702</f>
        <v>9.5464667718426099</v>
      </c>
      <c r="AX34" s="1966">
        <f>'1.27 GW Electrolyser H2 Prod. '!AW702</f>
        <v>9.680745338587549</v>
      </c>
      <c r="AY34" s="1966">
        <f>'1.27 GW Electrolyser H2 Prod. '!AX702</f>
        <v>9.813580702233466</v>
      </c>
      <c r="AZ34" s="1966">
        <f>'1.27 GW Electrolyser H2 Prod. '!AY702</f>
        <v>9.9450101631957502</v>
      </c>
      <c r="BA34" s="1966">
        <f>'1.27 GW Electrolyser H2 Prod. '!AZ702</f>
        <v>10.075069260448979</v>
      </c>
      <c r="BB34" s="1966">
        <f>'1.27 GW Electrolyser H2 Prod. '!BA702</f>
        <v>10.203791890748073</v>
      </c>
      <c r="BC34" s="1966">
        <f>'1.27 GW Electrolyser H2 Prod. '!BB702</f>
        <v>10.331210417443163</v>
      </c>
      <c r="BD34" s="1966">
        <f>'1.27 GW Electrolyser H2 Prod. '!BC702</f>
        <v>10.457355769992052</v>
      </c>
      <c r="BE34" s="1966">
        <f>'1.27 GW Electrolyser H2 Prod. '!BD702</f>
        <v>10.582257535137217</v>
      </c>
      <c r="BF34" s="1966">
        <f>'1.27 GW Electrolyser H2 Prod. '!BE702</f>
        <v>10.70594404059657</v>
      </c>
      <c r="BG34" s="1966">
        <f>'1.27 GW Electrolyser H2 Prod. '!BF702</f>
        <v>10.828442432015944</v>
      </c>
      <c r="BH34" s="1966">
        <f>'1.27 GW Electrolyser H2 Prod. '!BG702</f>
        <v>10.94977874384367</v>
      </c>
      <c r="BI34" s="1966">
        <f>'1.27 GW Electrolyser H2 Prod. '!BH702</f>
        <v>11.069977964711866</v>
      </c>
      <c r="BJ34" s="1966">
        <f>'1.27 GW Electrolyser H2 Prod. '!BI702</f>
        <v>11.189064097843019</v>
      </c>
      <c r="BK34" s="1966">
        <f>'1.27 GW Electrolyser H2 Prod. '!BJ702</f>
        <v>11.307060216943148</v>
      </c>
      <c r="BL34" s="1966">
        <f>'1.27 GW Electrolyser H2 Prod. '!BK702</f>
        <v>11.423988517992578</v>
      </c>
      <c r="BM34" s="1966">
        <f>'1.27 GW Electrolyser H2 Prod. '!BL702</f>
        <v>11.539870367301484</v>
      </c>
      <c r="BN34" s="1966">
        <f>'1.27 GW Electrolyser H2 Prod. '!BM702</f>
        <v>11.654726346158773</v>
      </c>
      <c r="BO34" s="1968">
        <f>'1.27 GW Electrolyser H2 Prod. '!BN702</f>
        <v>11.76857629236893</v>
      </c>
    </row>
    <row r="35" spans="1:67" ht="15" customHeight="1" x14ac:dyDescent="0.2">
      <c r="A35" s="4305"/>
      <c r="B35" s="4338"/>
      <c r="C35" s="4339"/>
      <c r="D35" s="4320" t="s">
        <v>1597</v>
      </c>
      <c r="E35" s="427" t="str">
        <f t="shared" si="8"/>
        <v>Low Price Range</v>
      </c>
      <c r="F35" s="1867">
        <f t="shared" si="8"/>
        <v>0.8</v>
      </c>
      <c r="G35" s="2656">
        <f>'1.27 GW Electrolyser H2 Prod. '!F704</f>
        <v>-12.405370689581478</v>
      </c>
      <c r="H35" s="1965">
        <f>'1.27 GW Electrolyser H2 Prod. '!G704</f>
        <v>0.92159703368852464</v>
      </c>
      <c r="I35" s="1965">
        <f>'1.27 GW Electrolyser H2 Prod. '!H704</f>
        <v>0.7963280673770492</v>
      </c>
      <c r="J35" s="1965">
        <f>'1.27 GW Electrolyser H2 Prod. '!I704</f>
        <v>0.64811906173767375</v>
      </c>
      <c r="K35" s="1965">
        <f>'1.27 GW Electrolyser H2 Prod. '!J704</f>
        <v>0.48535729542619849</v>
      </c>
      <c r="L35" s="1965">
        <f>'1.27 GW Electrolyser H2 Prod. '!K704</f>
        <v>0.31220002784350592</v>
      </c>
      <c r="M35" s="1965">
        <f>'1.27 GW Electrolyser H2 Prod. '!L704</f>
        <v>0.13108623006971057</v>
      </c>
      <c r="N35" s="1965">
        <f>'1.27 GW Electrolyser H2 Prod. '!M704</f>
        <v>-5.639980592909543E-2</v>
      </c>
      <c r="O35" s="1965">
        <f>'1.27 GW Electrolyser H2 Prod. '!N704</f>
        <v>-0.24915581224057073</v>
      </c>
      <c r="P35" s="1965">
        <f>'1.27 GW Electrolyser H2 Prod. '!O704</f>
        <v>-0.44637589656837057</v>
      </c>
      <c r="Q35" s="1965">
        <f>'1.27 GW Electrolyser H2 Prod. '!P704</f>
        <v>-0.64744830389681962</v>
      </c>
      <c r="R35" s="1965">
        <f>'1.27 GW Electrolyser H2 Prod. '!Q704</f>
        <v>-0.85189476708081668</v>
      </c>
      <c r="S35" s="1965">
        <f>'1.27 GW Electrolyser H2 Prod. '!R704</f>
        <v>-1.0593323985621481</v>
      </c>
      <c r="T35" s="1965">
        <f>'1.27 GW Electrolyser H2 Prod. '!S704</f>
        <v>-1.2694486206830069</v>
      </c>
      <c r="U35" s="1965">
        <f>'1.27 GW Electrolyser H2 Prod. '!T704</f>
        <v>-1.4819840427443465</v>
      </c>
      <c r="V35" s="1965">
        <f>'1.27 GW Electrolyser H2 Prod. '!U704</f>
        <v>-1.6967203941604387</v>
      </c>
      <c r="W35" s="1965">
        <f>'1.27 GW Electrolyser H2 Prod. '!V704</f>
        <v>-1.9134717924719142</v>
      </c>
      <c r="X35" s="1965">
        <f>'1.27 GW Electrolyser H2 Prod. '!W704</f>
        <v>-2.1320782793235979</v>
      </c>
      <c r="Y35" s="1965">
        <f>'1.27 GW Electrolyser H2 Prod. '!X704</f>
        <v>-2.3524009400481329</v>
      </c>
      <c r="Z35" s="1965">
        <f>'1.27 GW Electrolyser H2 Prod. '!Y704</f>
        <v>-2.5743181546794927</v>
      </c>
      <c r="AA35" s="1965">
        <f>'1.27 GW Electrolyser H2 Prod. '!Z704</f>
        <v>-2.7977226738045466</v>
      </c>
      <c r="AB35" s="1965">
        <f>'1.27 GW Electrolyser H2 Prod. '!AA704</f>
        <v>-3.0225193065818488</v>
      </c>
      <c r="AC35" s="1965">
        <f>'1.27 GW Electrolyser H2 Prod. '!AB704</f>
        <v>-3.2486230703913419</v>
      </c>
      <c r="AD35" s="1965">
        <f>'1.27 GW Electrolyser H2 Prod. '!AC704</f>
        <v>-3.475957693614864</v>
      </c>
      <c r="AE35" s="1965">
        <f>'1.27 GW Electrolyser H2 Prod. '!AD704</f>
        <v>-3.7044543920622242</v>
      </c>
      <c r="AF35" s="1965">
        <f>'1.27 GW Electrolyser H2 Prod. '!AE704</f>
        <v>-3.9340508599499899</v>
      </c>
      <c r="AG35" s="1965">
        <f>'1.27 GW Electrolyser H2 Prod. '!AF704</f>
        <v>-4.1646904309089718</v>
      </c>
      <c r="AH35" s="1965">
        <f>'1.27 GW Electrolyser H2 Prod. '!AG704</f>
        <v>-4.3963213750610857</v>
      </c>
      <c r="AI35" s="1965">
        <f>'1.27 GW Electrolyser H2 Prod. '!AH704</f>
        <v>-4.6288963059724528</v>
      </c>
      <c r="AJ35" s="1965">
        <f>'1.27 GW Electrolyser H2 Prod. '!AI704</f>
        <v>-4.8623716770704846</v>
      </c>
      <c r="AK35" s="1965">
        <f>'1.27 GW Electrolyser H2 Prod. '!AJ704</f>
        <v>-5.0967073514656533</v>
      </c>
      <c r="AL35" s="1965">
        <f>'1.27 GW Electrolyser H2 Prod. '!AK704</f>
        <v>-5.3318662324315351</v>
      </c>
      <c r="AM35" s="1965">
        <f>'1.27 GW Electrolyser H2 Prod. '!AL704</f>
        <v>-5.5678139443430101</v>
      </c>
      <c r="AN35" s="1965">
        <f>'1.27 GW Electrolyser H2 Prod. '!AM704</f>
        <v>-5.804518555847741</v>
      </c>
      <c r="AO35" s="1965">
        <f>'1.27 GW Electrolyser H2 Prod. '!AN704</f>
        <v>-6.0419503385913824</v>
      </c>
      <c r="AP35" s="1965">
        <f>'1.27 GW Electrolyser H2 Prod. '!AO704</f>
        <v>-6.2800815560357641</v>
      </c>
      <c r="AQ35" s="1965">
        <f>'1.27 GW Electrolyser H2 Prod. '!AP704</f>
        <v>-6.5188862778776873</v>
      </c>
      <c r="AR35" s="1965">
        <f>'1.27 GW Electrolyser H2 Prod. '!AQ704</f>
        <v>-6.7583402163509367</v>
      </c>
      <c r="AS35" s="1965">
        <f>'1.27 GW Electrolyser H2 Prod. '!AR704</f>
        <v>-6.9984205813183191</v>
      </c>
      <c r="AT35" s="1965">
        <f>'1.27 GW Electrolyser H2 Prod. '!AS704</f>
        <v>-7.239105951566482</v>
      </c>
      <c r="AU35" s="1965">
        <f>'1.27 GW Electrolyser H2 Prod. '!AT704</f>
        <v>-7.4803761601288201</v>
      </c>
      <c r="AV35" s="1965">
        <f>'1.27 GW Electrolyser H2 Prod. '!AU704</f>
        <v>-7.7222121917999624</v>
      </c>
      <c r="AW35" s="1965">
        <f>'1.27 GW Electrolyser H2 Prod. '!AV704</f>
        <v>-7.9645960912840996</v>
      </c>
      <c r="AX35" s="1965">
        <f>'1.27 GW Electrolyser H2 Prod. '!AW704</f>
        <v>-8.2075108806503074</v>
      </c>
      <c r="AY35" s="1965">
        <f>'1.27 GW Electrolyser H2 Prod. '!AX704</f>
        <v>-8.4509404849601957</v>
      </c>
      <c r="AZ35" s="1965">
        <f>'1.27 GW Electrolyser H2 Prod. '!AY704</f>
        <v>-8.6948696650938579</v>
      </c>
      <c r="BA35" s="1965">
        <f>'1.27 GW Electrolyser H2 Prod. '!AZ704</f>
        <v>-8.93928395693497</v>
      </c>
      <c r="BB35" s="1965">
        <f>'1.27 GW Electrolyser H2 Prod. '!BA704</f>
        <v>-9.184169616189644</v>
      </c>
      <c r="BC35" s="1965">
        <f>'1.27 GW Electrolyser H2 Prod. '!BB704</f>
        <v>-9.4295135682098259</v>
      </c>
      <c r="BD35" s="1965">
        <f>'1.27 GW Electrolyser H2 Prod. '!BC704</f>
        <v>-9.675303362273846</v>
      </c>
      <c r="BE35" s="1965">
        <f>'1.27 GW Electrolyser H2 Prod. '!BD704</f>
        <v>-9.9215271298463534</v>
      </c>
      <c r="BF35" s="1965">
        <f>'1.27 GW Electrolyser H2 Prod. '!BE704</f>
        <v>-10.168173546399599</v>
      </c>
      <c r="BG35" s="1965">
        <f>'1.27 GW Electrolyser H2 Prod. '!BF704</f>
        <v>-10.415231796429079</v>
      </c>
      <c r="BH35" s="1965">
        <f>'1.27 GW Electrolyser H2 Prod. '!BG704</f>
        <v>-10.662691541340712</v>
      </c>
      <c r="BI35" s="1965">
        <f>'1.27 GW Electrolyser H2 Prod. '!BH704</f>
        <v>-10.910542889924697</v>
      </c>
      <c r="BJ35" s="1965">
        <f>'1.27 GW Electrolyser H2 Prod. '!BI704</f>
        <v>-11.158776371164205</v>
      </c>
      <c r="BK35" s="1965">
        <f>'1.27 GW Electrolyser H2 Prod. '!BJ704</f>
        <v>-11.407382909155594</v>
      </c>
      <c r="BL35" s="1965">
        <f>'1.27 GW Electrolyser H2 Prod. '!BK704</f>
        <v>-11.656353799941842</v>
      </c>
      <c r="BM35" s="1965">
        <f>'1.27 GW Electrolyser H2 Prod. '!BL704</f>
        <v>-11.905680690082562</v>
      </c>
      <c r="BN35" s="1965">
        <f>'1.27 GW Electrolyser H2 Prod. '!BM704</f>
        <v>-12.155355556803048</v>
      </c>
      <c r="BO35" s="1967">
        <f>'1.27 GW Electrolyser H2 Prod. '!BN704</f>
        <v>-12.405370689581478</v>
      </c>
    </row>
    <row r="36" spans="1:67" x14ac:dyDescent="0.2">
      <c r="A36" s="4305"/>
      <c r="B36" s="4338"/>
      <c r="C36" s="4339"/>
      <c r="D36" s="4320"/>
      <c r="E36" s="427" t="str">
        <f t="shared" si="8"/>
        <v>Low Price Range</v>
      </c>
      <c r="F36" s="1867">
        <f t="shared" si="8"/>
        <v>0.85</v>
      </c>
      <c r="G36" s="2657">
        <f>'1.27 GW Electrolyser H2 Prod. '!F705</f>
        <v>-10.871334002427941</v>
      </c>
      <c r="H36" s="1965">
        <f>'1.27 GW Electrolyser H2 Prod. '!G705</f>
        <v>0.92159703368852464</v>
      </c>
      <c r="I36" s="1965">
        <f>'1.27 GW Electrolyser H2 Prod. '!H705</f>
        <v>0.80804456737704922</v>
      </c>
      <c r="J36" s="1965">
        <f>'1.27 GW Electrolyser H2 Prod. '!I705</f>
        <v>0.6764287347490946</v>
      </c>
      <c r="K36" s="1965">
        <f>'1.27 GW Electrolyser H2 Prod. '!J705</f>
        <v>0.53299919343761915</v>
      </c>
      <c r="L36" s="1965">
        <f>'1.27 GW Electrolyser H2 Prod. '!K705</f>
        <v>0.38093952698171857</v>
      </c>
      <c r="M36" s="1965">
        <f>'1.27 GW Electrolyser H2 Prod. '!L705</f>
        <v>0.22215612430123585</v>
      </c>
      <c r="N36" s="1965">
        <f>'1.27 GW Electrolyser H2 Prod. '!M705</f>
        <v>5.7907878629946889E-2</v>
      </c>
      <c r="O36" s="1965">
        <f>'1.27 GW Electrolyser H2 Prod. '!N705</f>
        <v>-0.1109171764315286</v>
      </c>
      <c r="P36" s="1965">
        <f>'1.27 GW Electrolyser H2 Prod. '!O705</f>
        <v>-0.28366202293873505</v>
      </c>
      <c r="Q36" s="1965">
        <f>'1.27 GW Electrolyser H2 Prod. '!P705</f>
        <v>-0.4598226843729718</v>
      </c>
      <c r="R36" s="1965">
        <f>'1.27 GW Electrolyser H2 Prod. '!Q705</f>
        <v>-0.6390014684469385</v>
      </c>
      <c r="S36" s="1965">
        <f>'1.27 GW Electrolyser H2 Prod. '!R705</f>
        <v>-0.82087730567207029</v>
      </c>
      <c r="T36" s="1965">
        <f>'1.27 GW Electrolyser H2 Prod. '!S705</f>
        <v>-1.0051860681809346</v>
      </c>
      <c r="U36" s="1965">
        <f>'1.27 GW Electrolyser H2 Prod. '!T705</f>
        <v>-1.1917070219482515</v>
      </c>
      <c r="V36" s="1965">
        <f>'1.27 GW Electrolyser H2 Prod. '!U705</f>
        <v>-1.3802532109400725</v>
      </c>
      <c r="W36" s="1965">
        <f>'1.27 GW Electrolyser H2 Prod. '!V705</f>
        <v>-1.5706644526890479</v>
      </c>
      <c r="X36" s="1965">
        <f>'1.27 GW Electrolyser H2 Prod. '!W705</f>
        <v>-1.7628021212626088</v>
      </c>
      <c r="Y36" s="1965">
        <f>'1.27 GW Electrolyser H2 Prod. '!X705</f>
        <v>-1.9565451857404554</v>
      </c>
      <c r="Z36" s="1965">
        <f>'1.27 GW Electrolyser H2 Prod. '!Y705</f>
        <v>-2.1517871507224742</v>
      </c>
      <c r="AA36" s="1965">
        <f>'1.27 GW Electrolyser H2 Prod. '!Z705</f>
        <v>-2.3484336578882967</v>
      </c>
      <c r="AB36" s="1965">
        <f>'1.27 GW Electrolyser H2 Prod. '!AA705</f>
        <v>-2.5464005805939651</v>
      </c>
      <c r="AC36" s="1965">
        <f>'1.27 GW Electrolyser H2 Prod. '!AB705</f>
        <v>-2.7456124920035574</v>
      </c>
      <c r="AD36" s="1965">
        <f>'1.27 GW Electrolyser H2 Prod. '!AC705</f>
        <v>-2.9460014202293778</v>
      </c>
      <c r="AE36" s="1965">
        <f>'1.27 GW Electrolyser H2 Prod. '!AD705</f>
        <v>-3.1475058268174614</v>
      </c>
      <c r="AF36" s="1965">
        <f>'1.27 GW Electrolyser H2 Prod. '!AE705</f>
        <v>-3.3500697610524655</v>
      </c>
      <c r="AG36" s="1965">
        <f>'1.27 GW Electrolyser H2 Prod. '!AF705</f>
        <v>-3.5536421541317216</v>
      </c>
      <c r="AH36" s="1965">
        <f>'1.27 GW Electrolyser H2 Prod. '!AG705</f>
        <v>-3.7581762256849731</v>
      </c>
      <c r="AI36" s="1965">
        <f>'1.27 GW Electrolyser H2 Prod. '!AH705</f>
        <v>-3.9636289813339141</v>
      </c>
      <c r="AJ36" s="1965">
        <f>'1.27 GW Electrolyser H2 Prod. '!AI705</f>
        <v>-4.169960784630204</v>
      </c>
      <c r="AK36" s="1965">
        <f>'1.27 GW Electrolyser H2 Prod. '!AJ705</f>
        <v>-4.3771349902199743</v>
      </c>
      <c r="AL36" s="1965">
        <f>'1.27 GW Electrolyser H2 Prod. '!AK705</f>
        <v>-4.5851176277623562</v>
      </c>
      <c r="AM36" s="1965">
        <f>'1.27 GW Electrolyser H2 Prod. '!AL705</f>
        <v>-4.7938771281957067</v>
      </c>
      <c r="AN36" s="1965">
        <f>'1.27 GW Electrolyser H2 Prod. '!AM705</f>
        <v>-5.0033840855526988</v>
      </c>
      <c r="AO36" s="1965">
        <f>'1.27 GW Electrolyser H2 Prod. '!AN705</f>
        <v>-5.2136110487869463</v>
      </c>
      <c r="AP36" s="1965">
        <f>'1.27 GW Electrolyser H2 Prod. '!AO705</f>
        <v>-5.4245323390714848</v>
      </c>
      <c r="AQ36" s="1965">
        <f>'1.27 GW Electrolyser H2 Prod. '!AP705</f>
        <v>-5.6361238888243763</v>
      </c>
      <c r="AR36" s="1965">
        <f>'1.27 GW Electrolyser H2 Prod. '!AQ705</f>
        <v>-5.8483630993545335</v>
      </c>
      <c r="AS36" s="1965">
        <f>'1.27 GW Electrolyser H2 Prod. '!AR705</f>
        <v>-6.0612287145359716</v>
      </c>
      <c r="AT36" s="1965">
        <f>'1.27 GW Electrolyser H2 Prod. '!AS705</f>
        <v>-6.274700708337237</v>
      </c>
      <c r="AU36" s="1965">
        <f>'1.27 GW Electrolyser H2 Prod. '!AT705</f>
        <v>-6.4887601843749074</v>
      </c>
      <c r="AV36" s="1965">
        <f>'1.27 GW Electrolyser H2 Prod. '!AU705</f>
        <v>-6.7033892859411566</v>
      </c>
      <c r="AW36" s="1965">
        <f>'1.27 GW Electrolyser H2 Prod. '!AV705</f>
        <v>-6.9185711151876959</v>
      </c>
      <c r="AX36" s="1965">
        <f>'1.27 GW Electrolyser H2 Prod. '!AW705</f>
        <v>-7.1342896603411869</v>
      </c>
      <c r="AY36" s="1965">
        <f>'1.27 GW Electrolyser H2 Prod. '!AX705</f>
        <v>-7.3505297299860617</v>
      </c>
      <c r="AZ36" s="1965">
        <f>'1.27 GW Electrolyser H2 Prod. '!AY705</f>
        <v>-7.567276893585424</v>
      </c>
      <c r="BA36" s="1965">
        <f>'1.27 GW Electrolyser H2 Prod. '!AZ705</f>
        <v>-7.7845174275240927</v>
      </c>
      <c r="BB36" s="1965">
        <f>'1.27 GW Electrolyser H2 Prod. '!BA705</f>
        <v>-8.0022382660536007</v>
      </c>
      <c r="BC36" s="1965">
        <f>'1.27 GW Electrolyser H2 Prod. '!BB705</f>
        <v>-8.2204269566001926</v>
      </c>
      <c r="BD36" s="1965">
        <f>'1.27 GW Electrolyser H2 Prod. '!BC705</f>
        <v>-8.4390716189659756</v>
      </c>
      <c r="BE36" s="1965">
        <f>'1.27 GW Electrolyser H2 Prod. '!BD705</f>
        <v>-8.6581609080124498</v>
      </c>
      <c r="BF36" s="1965">
        <f>'1.27 GW Electrolyser H2 Prod. '!BE705</f>
        <v>-8.877683979466239</v>
      </c>
      <c r="BG36" s="1965">
        <f>'1.27 GW Electrolyser H2 Prod. '!BF705</f>
        <v>-9.0976304585303271</v>
      </c>
      <c r="BH36" s="1965">
        <f>'1.27 GW Electrolyser H2 Prod. '!BG705</f>
        <v>-9.3179904110217038</v>
      </c>
      <c r="BI36" s="1965">
        <f>'1.27 GW Electrolyser H2 Prod. '!BH705</f>
        <v>-9.5387543167886903</v>
      </c>
      <c r="BJ36" s="1965">
        <f>'1.27 GW Electrolyser H2 Prod. '!BI705</f>
        <v>-9.7599130451894691</v>
      </c>
      <c r="BK36" s="1965">
        <f>'1.27 GW Electrolyser H2 Prod. '!BJ705</f>
        <v>-9.9814578324377905</v>
      </c>
      <c r="BL36" s="1965">
        <f>'1.27 GW Electrolyser H2 Prod. '!BK705</f>
        <v>-10.203380260643184</v>
      </c>
      <c r="BM36" s="1965">
        <f>'1.27 GW Electrolyser H2 Prod. '!BL705</f>
        <v>-10.425672238391753</v>
      </c>
      <c r="BN36" s="1965">
        <f>'1.27 GW Electrolyser H2 Prod. '!BM705</f>
        <v>-10.648325982729915</v>
      </c>
      <c r="BO36" s="1967">
        <f>'1.27 GW Electrolyser H2 Prod. '!BN705</f>
        <v>-10.871334002427941</v>
      </c>
    </row>
    <row r="37" spans="1:67" x14ac:dyDescent="0.2">
      <c r="A37" s="4305"/>
      <c r="B37" s="4338"/>
      <c r="C37" s="4339"/>
      <c r="D37" s="4320"/>
      <c r="E37" s="44" t="str">
        <f t="shared" si="8"/>
        <v>Low Price Range</v>
      </c>
      <c r="F37" s="407">
        <f t="shared" si="8"/>
        <v>0.9</v>
      </c>
      <c r="G37" s="2657">
        <f>'1.27 GW Electrolyser H2 Prod. '!F706</f>
        <v>-8.9592599193879749</v>
      </c>
      <c r="H37" s="1965">
        <f>'1.27 GW Electrolyser H2 Prod. '!G706</f>
        <v>0.92159703368852464</v>
      </c>
      <c r="I37" s="1965">
        <f>'1.27 GW Electrolyser H2 Prod. '!H706</f>
        <v>0.81976106737704924</v>
      </c>
      <c r="J37" s="1965">
        <f>'1.27 GW Electrolyser H2 Prod. '!I706</f>
        <v>0.70531954983814482</v>
      </c>
      <c r="K37" s="1965">
        <f>'1.27 GW Electrolyser H2 Prod. '!J706</f>
        <v>0.58239388352666943</v>
      </c>
      <c r="L37" s="1965">
        <f>'1.27 GW Electrolyser H2 Prod. '!K706</f>
        <v>0.45313819570655856</v>
      </c>
      <c r="M37" s="1965">
        <f>'1.27 GW Electrolyser H2 Prod. '!L706</f>
        <v>0.31886753329039713</v>
      </c>
      <c r="N37" s="1965">
        <f>'1.27 GW Electrolyser H2 Prod. '!M706</f>
        <v>0.18046386291598054</v>
      </c>
      <c r="O37" s="1965">
        <f>'1.27 GW Electrolyser H2 Prod. '!N706</f>
        <v>3.8557466604505146E-2</v>
      </c>
      <c r="P37" s="1965">
        <f>'1.27 GW Electrolyser H2 Prod. '!O706</f>
        <v>-0.10638008872107355</v>
      </c>
      <c r="Q37" s="1965">
        <f>'1.27 GW Electrolyser H2 Prod. '!P706</f>
        <v>-0.25398350439032086</v>
      </c>
      <c r="R37" s="1965">
        <f>'1.27 GW Electrolyser H2 Prod. '!Q706</f>
        <v>-0.4039619790687306</v>
      </c>
      <c r="S37" s="1965">
        <f>'1.27 GW Electrolyser H2 Prod. '!R706</f>
        <v>-0.55607887187442351</v>
      </c>
      <c r="T37" s="1965">
        <f>'1.27 GW Electrolyser H2 Prod. '!S706</f>
        <v>-0.71013809865800448</v>
      </c>
      <c r="U37" s="1965">
        <f>'1.27 GW Electrolyser H2 Prod. '!T706</f>
        <v>-0.86597469862612697</v>
      </c>
      <c r="V37" s="1965">
        <f>'1.27 GW Electrolyser H2 Prod. '!U706</f>
        <v>-1.0234480935259131</v>
      </c>
      <c r="W37" s="1965">
        <f>'1.27 GW Electrolyser H2 Prod. '!V706</f>
        <v>-1.1824371468373889</v>
      </c>
      <c r="X37" s="1965">
        <f>'1.27 GW Electrolyser H2 Prod. '!W706</f>
        <v>-1.3428364624473033</v>
      </c>
      <c r="Y37" s="1965">
        <f>'1.27 GW Electrolyser H2 Prod. '!X706</f>
        <v>-1.5045535588714714</v>
      </c>
      <c r="Z37" s="1965">
        <f>'1.27 GW Electrolyser H2 Prod. '!Y706</f>
        <v>-1.6675066758352481</v>
      </c>
      <c r="AA37" s="1965">
        <f>'1.27 GW Electrolyser H2 Prod. '!Z706</f>
        <v>-1.8316230465687182</v>
      </c>
      <c r="AB37" s="1965">
        <f>'1.27 GW Electrolyser H2 Prod. '!AA706</f>
        <v>-1.9968375190686387</v>
      </c>
      <c r="AC37" s="1965">
        <f>'1.27 GW Electrolyser H2 Prod. '!AB706</f>
        <v>-2.1630914429103552</v>
      </c>
      <c r="AD37" s="1965">
        <f>'1.27 GW Electrolyser H2 Prod. '!AC706</f>
        <v>-2.3303317609505241</v>
      </c>
      <c r="AE37" s="1965">
        <f>'1.27 GW Electrolyser H2 Prod. '!AD706</f>
        <v>-2.4985102611067949</v>
      </c>
      <c r="AF37" s="1965">
        <f>'1.27 GW Electrolyser H2 Prod. '!AE706</f>
        <v>-2.6675829546294776</v>
      </c>
      <c r="AG37" s="1965">
        <f>'1.27 GW Electrolyser H2 Prod. '!AF706</f>
        <v>-2.8375095553658483</v>
      </c>
      <c r="AH37" s="1965">
        <f>'1.27 GW Electrolyser H2 Prod. '!AG706</f>
        <v>-3.0082530404253185</v>
      </c>
      <c r="AI37" s="1965">
        <f>'1.27 GW Electrolyser H2 Prod. '!AH706</f>
        <v>-3.1797792770277766</v>
      </c>
      <c r="AJ37" s="1965">
        <f>'1.27 GW Electrolyser H2 Prod. '!AI706</f>
        <v>-3.352056703595836</v>
      </c>
      <c r="AK37" s="1965">
        <f>'1.27 GW Electrolyser H2 Prod. '!AJ706</f>
        <v>-3.5250560556367914</v>
      </c>
      <c r="AL37" s="1965">
        <f>'1.27 GW Electrolyser H2 Prod. '!AK706</f>
        <v>-3.6987501288634395</v>
      </c>
      <c r="AM37" s="1965">
        <f>'1.27 GW Electrolyser H2 Prod. '!AL706</f>
        <v>-3.8731135734749147</v>
      </c>
      <c r="AN37" s="1965">
        <f>'1.27 GW Electrolyser H2 Prod. '!AM706</f>
        <v>-4.0481227146672678</v>
      </c>
      <c r="AO37" s="1965">
        <f>'1.27 GW Electrolyser H2 Prod. '!AN706</f>
        <v>-4.2237553953473377</v>
      </c>
      <c r="AP37" s="1965">
        <f>'1.27 GW Electrolyser H2 Prod. '!AO706</f>
        <v>-4.3999908377402059</v>
      </c>
      <c r="AQ37" s="1965">
        <f>'1.27 GW Electrolyser H2 Prod. '!AP706</f>
        <v>-4.5768095211531046</v>
      </c>
      <c r="AR37" s="1965">
        <f>'1.27 GW Electrolyser H2 Prod. '!AQ706</f>
        <v>-4.7541930736192333</v>
      </c>
      <c r="AS37" s="1965">
        <f>'1.27 GW Electrolyser H2 Prod. '!AR706</f>
        <v>-4.9321241755177798</v>
      </c>
      <c r="AT37" s="1965">
        <f>'1.27 GW Electrolyser H2 Prod. '!AS706</f>
        <v>-5.1105864735701854</v>
      </c>
      <c r="AU37" s="1965">
        <f>'1.27 GW Electrolyser H2 Prod. '!AT706</f>
        <v>-5.289564503861456</v>
      </c>
      <c r="AV37" s="1965">
        <f>'1.27 GW Electrolyser H2 Prod. '!AU706</f>
        <v>-5.4690436227402781</v>
      </c>
      <c r="AW37" s="1965">
        <f>'1.27 GW Electrolyser H2 Prod. '!AV706</f>
        <v>-5.649009944621354</v>
      </c>
      <c r="AX37" s="1965">
        <f>'1.27 GW Electrolyser H2 Prod. '!AW706</f>
        <v>-5.8294502858545219</v>
      </c>
      <c r="AY37" s="1965">
        <f>'1.27 GW Electrolyser H2 Prod. '!AX706</f>
        <v>-6.0103521139432141</v>
      </c>
      <c r="AZ37" s="1965">
        <f>'1.27 GW Electrolyser H2 Prod. '!AY706</f>
        <v>-6.1917035014938291</v>
      </c>
      <c r="BA37" s="1965">
        <f>'1.27 GW Electrolyser H2 Prod. '!AZ706</f>
        <v>-6.3734930843611277</v>
      </c>
      <c r="BB37" s="1965">
        <f>'1.27 GW Electrolyser H2 Prod. '!BA706</f>
        <v>-6.5557100235253989</v>
      </c>
      <c r="BC37" s="1965">
        <f>'1.27 GW Electrolyser H2 Prod. '!BB706</f>
        <v>-6.7383439702971897</v>
      </c>
      <c r="BD37" s="1965">
        <f>'1.27 GW Electrolyser H2 Prod. '!BC706</f>
        <v>-6.9213850344966401</v>
      </c>
      <c r="BE37" s="1965">
        <f>'1.27 GW Electrolyser H2 Prod. '!BD706</f>
        <v>-7.1048237552982023</v>
      </c>
      <c r="BF37" s="1965">
        <f>'1.27 GW Electrolyser H2 Prod. '!BE706</f>
        <v>-7.288651074469203</v>
      </c>
      <c r="BG37" s="1965">
        <f>'1.27 GW Electrolyser H2 Prod. '!BF706</f>
        <v>-7.4728583117630833</v>
      </c>
      <c r="BH37" s="1965">
        <f>'1.27 GW Electrolyser H2 Prod. '!BG706</f>
        <v>-7.6574371422561338</v>
      </c>
      <c r="BI37" s="1965">
        <f>'1.27 GW Electrolyser H2 Prod. '!BH706</f>
        <v>-7.8423795754408046</v>
      </c>
      <c r="BJ37" s="1965">
        <f>'1.27 GW Electrolyser H2 Prod. '!BI706</f>
        <v>-8.0276779359097468</v>
      </c>
      <c r="BK37" s="1965">
        <f>'1.27 GW Electrolyser H2 Prod. '!BJ706</f>
        <v>-8.2133248454831076</v>
      </c>
      <c r="BL37" s="1965">
        <f>'1.27 GW Electrolyser H2 Prod. '!BK706</f>
        <v>-8.3993132066475997</v>
      </c>
      <c r="BM37" s="1965">
        <f>'1.27 GW Electrolyser H2 Prod. '!BL706</f>
        <v>-8.5856361871900013</v>
      </c>
      <c r="BN37" s="1965">
        <f>'1.27 GW Electrolyser H2 Prod. '!BM706</f>
        <v>-8.7722872059199677</v>
      </c>
      <c r="BO37" s="1967">
        <f>'1.27 GW Electrolyser H2 Prod. '!BN706</f>
        <v>-8.9592599193879749</v>
      </c>
    </row>
    <row r="38" spans="1:67" x14ac:dyDescent="0.2">
      <c r="A38" s="4305"/>
      <c r="B38" s="4338"/>
      <c r="C38" s="4339"/>
      <c r="D38" s="4320"/>
      <c r="E38" s="427" t="str">
        <f t="shared" si="8"/>
        <v>High Price Range</v>
      </c>
      <c r="F38" s="1867">
        <f t="shared" si="8"/>
        <v>0.85</v>
      </c>
      <c r="G38" s="2657">
        <f>'1.27 GW Electrolyser H2 Prod. '!F708</f>
        <v>-1.0060604919502123</v>
      </c>
      <c r="H38" s="1965">
        <f>'1.27 GW Electrolyser H2 Prod. '!G708</f>
        <v>1.4200848336885246</v>
      </c>
      <c r="I38" s="1965">
        <f>'1.27 GW Electrolyser H2 Prod. '!H708</f>
        <v>1.6936061073770492</v>
      </c>
      <c r="J38" s="1965">
        <f>'1.27 GW Electrolyser H2 Prod. '!I708</f>
        <v>1.8953872319076122</v>
      </c>
      <c r="K38" s="1965">
        <f>'1.27 GW Electrolyser H2 Prod. '!J708</f>
        <v>2.0516576575961372</v>
      </c>
      <c r="L38" s="1965">
        <f>'1.27 GW Electrolyser H2 Prod. '!K708</f>
        <v>2.1754183390288233</v>
      </c>
      <c r="M38" s="1965">
        <f>'1.27 GW Electrolyser H2 Prod. '!L708</f>
        <v>2.2742966453909785</v>
      </c>
      <c r="N38" s="1965">
        <f>'1.27 GW Electrolyser H2 Prod. '!M708</f>
        <v>2.3532471166610494</v>
      </c>
      <c r="O38" s="1965">
        <f>'1.27 GW Electrolyser H2 Prod. '!N708</f>
        <v>2.4157168639495743</v>
      </c>
      <c r="P38" s="1965">
        <f>'1.27 GW Electrolyser H2 Prod. '!O708</f>
        <v>2.4642261459500387</v>
      </c>
      <c r="Q38" s="1965">
        <f>'1.27 GW Electrolyser H2 Prod. '!P708</f>
        <v>2.5006880978338928</v>
      </c>
      <c r="R38" s="1965">
        <f>'1.27 GW Electrolyser H2 Prod. '!Q708</f>
        <v>2.5265983995272467</v>
      </c>
      <c r="S38" s="1965">
        <f>'1.27 GW Electrolyser H2 Prod. '!R708</f>
        <v>2.5431544513546753</v>
      </c>
      <c r="T38" s="1965">
        <f>'1.27 GW Electrolyser H2 Prod. '!S708</f>
        <v>2.5513337742120243</v>
      </c>
      <c r="U38" s="1965">
        <f>'1.27 GW Electrolyser H2 Prod. '!T708</f>
        <v>2.5519475579657862</v>
      </c>
      <c r="V38" s="1965">
        <f>'1.27 GW Electrolyser H2 Prod. '!U708</f>
        <v>2.545678397974807</v>
      </c>
      <c r="W38" s="1965">
        <f>'1.27 GW Electrolyser H2 Prod. '!V708</f>
        <v>2.5331076025433319</v>
      </c>
      <c r="X38" s="1965">
        <f>'1.27 GW Electrolyser H2 Prod. '!W708</f>
        <v>2.5147354077910666</v>
      </c>
      <c r="Y38" s="1965">
        <f>'1.27 GW Electrolyser H2 Prod. '!X708</f>
        <v>2.4909962401291428</v>
      </c>
      <c r="Z38" s="1965">
        <f>'1.27 GW Electrolyser H2 Prod. '!Y708</f>
        <v>2.4622704404270168</v>
      </c>
      <c r="AA38" s="1965">
        <f>'1.27 GW Electrolyser H2 Prod. '!Z708</f>
        <v>2.4288934086718053</v>
      </c>
      <c r="AB38" s="1965">
        <f>'1.27 GW Electrolyser H2 Prod. '!AA708</f>
        <v>2.3911628342033686</v>
      </c>
      <c r="AC38" s="1965">
        <f>'1.27 GW Electrolyser H2 Prod. '!AB708</f>
        <v>2.3493444822957565</v>
      </c>
      <c r="AD38" s="1965">
        <f>'1.27 GW Electrolyser H2 Prod. '!AC708</f>
        <v>2.303676876396346</v>
      </c>
      <c r="AE38" s="1965">
        <f>'1.27 GW Electrolyser H2 Prod. '!AD708</f>
        <v>2.2543751245959944</v>
      </c>
      <c r="AF38" s="1965">
        <f>'1.27 GW Electrolyser H2 Prod. '!AE708</f>
        <v>2.2016340751307042</v>
      </c>
      <c r="AG38" s="1965">
        <f>'1.27 GW Electrolyser H2 Prod. '!AF708</f>
        <v>2.1456309401542883</v>
      </c>
      <c r="AH38" s="1965">
        <f>'1.27 GW Electrolyser H2 Prod. '!AG708</f>
        <v>2.0865274939826781</v>
      </c>
      <c r="AI38" s="1965">
        <f>'1.27 GW Electrolyser H2 Prod. '!AH708</f>
        <v>2.024471927723392</v>
      </c>
      <c r="AJ38" s="1965">
        <f>'1.27 GW Electrolyser H2 Prod. '!AI708</f>
        <v>1.9596004241252141</v>
      </c>
      <c r="AK38" s="1965">
        <f>'1.27 GW Electrolyser H2 Prod. '!AJ708</f>
        <v>1.8920385028701359</v>
      </c>
      <c r="AL38" s="1965">
        <f>'1.27 GW Electrolyser H2 Prod. '!AK708</f>
        <v>1.8219021761693377</v>
      </c>
      <c r="AM38" s="1965">
        <f>'1.27 GW Electrolyser H2 Prod. '!AL708</f>
        <v>1.7492989465618625</v>
      </c>
      <c r="AN38" s="1965">
        <f>'1.27 GW Electrolyser H2 Prod. '!AM708</f>
        <v>1.6743286726376101</v>
      </c>
      <c r="AO38" s="1965">
        <f>'1.27 GW Electrolyser H2 Prod. '!AN708</f>
        <v>1.5970843235735026</v>
      </c>
      <c r="AP38" s="1965">
        <f>'1.27 GW Electrolyser H2 Prod. '!AO708</f>
        <v>1.5176526395602217</v>
      </c>
      <c r="AQ38" s="1965">
        <f>'1.27 GW Electrolyser H2 Prod. '!AP708</f>
        <v>1.4361147121683877</v>
      </c>
      <c r="AR38" s="1965">
        <f>'1.27 GW Electrolyser H2 Prod. '!AQ708</f>
        <v>1.3525464962795937</v>
      </c>
      <c r="AS38" s="1965">
        <f>'1.27 GW Electrolyser H2 Prod. '!AR708</f>
        <v>1.2670192632555981</v>
      </c>
      <c r="AT38" s="1965">
        <f>'1.27 GW Electrolyser H2 Prod. '!AS708</f>
        <v>1.1796000034366982</v>
      </c>
      <c r="AU38" s="1965">
        <f>'1.27 GW Electrolyser H2 Prod. '!AT708</f>
        <v>1.0903517847702338</v>
      </c>
      <c r="AV38" s="1965">
        <f>'1.27 GW Electrolyser H2 Prod. '!AU708</f>
        <v>0.99933407331247937</v>
      </c>
      <c r="AW38" s="1965">
        <f>'1.27 GW Electrolyser H2 Prod. '!AV708</f>
        <v>0.90660302047543495</v>
      </c>
      <c r="AX38" s="1965">
        <f>'1.27 GW Electrolyser H2 Prod. '!AW708</f>
        <v>0.81221172116793672</v>
      </c>
      <c r="AY38" s="1965">
        <f>'1.27 GW Electrolyser H2 Prod. '!AX708</f>
        <v>0.71621044637955211</v>
      </c>
      <c r="AZ38" s="1965">
        <f>'1.27 GW Electrolyser H2 Prod. '!AY708</f>
        <v>0.61864685325330893</v>
      </c>
      <c r="BA38" s="1965">
        <f>'1.27 GW Electrolyser H2 Prod. '!AZ708</f>
        <v>0.51956617527148541</v>
      </c>
      <c r="BB38" s="1965">
        <f>'1.27 GW Electrolyser H2 Prod. '!BA708</f>
        <v>0.41901139482306521</v>
      </c>
      <c r="BC38" s="1965">
        <f>'1.27 GW Electrolyser H2 Prod. '!BB708</f>
        <v>0.31702340012048869</v>
      </c>
      <c r="BD38" s="1965">
        <f>'1.27 GW Electrolyser H2 Prod. '!BC708</f>
        <v>0.21364112817765041</v>
      </c>
      <c r="BE38" s="1965">
        <f>'1.27 GW Electrolyser H2 Prod. '!BD708</f>
        <v>0.10890169534312336</v>
      </c>
      <c r="BF38" s="1965">
        <f>'1.27 GW Electrolyser H2 Prod. '!BE708</f>
        <v>2.8405166961231174E-3</v>
      </c>
      <c r="BG38" s="1965">
        <f>'1.27 GW Electrolyser H2 Prod. '!BF708</f>
        <v>-0.10450858454730476</v>
      </c>
      <c r="BH38" s="1965">
        <f>'1.27 GW Electrolyser H2 Prod. '!BG708</f>
        <v>-0.21311327660816837</v>
      </c>
      <c r="BI38" s="1965">
        <f>'1.27 GW Electrolyser H2 Prod. '!BH708</f>
        <v>-0.32294262680775176</v>
      </c>
      <c r="BJ38" s="1965">
        <f>'1.27 GW Electrolyser H2 Prod. '!BI708</f>
        <v>-0.43396701653247965</v>
      </c>
      <c r="BK38" s="1965">
        <f>'1.27 GW Electrolyser H2 Prod. '!BJ708</f>
        <v>-0.54615806280220336</v>
      </c>
      <c r="BL38" s="1965">
        <f>'1.27 GW Electrolyser H2 Prod. '!BK708</f>
        <v>-0.65948854582160676</v>
      </c>
      <c r="BM38" s="1965">
        <f>'1.27 GW Electrolyser H2 Prod. '!BL708</f>
        <v>-0.77393234196244431</v>
      </c>
      <c r="BN38" s="1965">
        <f>'1.27 GW Electrolyser H2 Prod. '!BM708</f>
        <v>-0.88946436168385468</v>
      </c>
      <c r="BO38" s="1967">
        <f>'1.27 GW Electrolyser H2 Prod. '!BN708</f>
        <v>-1.0060604919502123</v>
      </c>
    </row>
    <row r="39" spans="1:67" x14ac:dyDescent="0.2">
      <c r="A39" s="4305"/>
      <c r="B39" s="4338"/>
      <c r="C39" s="4339"/>
      <c r="D39" s="4320"/>
      <c r="E39" s="427" t="str">
        <f t="shared" si="8"/>
        <v>High Price Range</v>
      </c>
      <c r="F39" s="1867">
        <f t="shared" si="8"/>
        <v>0.9</v>
      </c>
      <c r="G39" s="2657">
        <f>'1.27 GW Electrolyser H2 Prod. '!F709</f>
        <v>3.7913166693144209</v>
      </c>
      <c r="H39" s="1965">
        <f>'1.27 GW Electrolyser H2 Prod. '!G709</f>
        <v>1.4200848336885246</v>
      </c>
      <c r="I39" s="1965">
        <f>'1.27 GW Electrolyser H2 Prod. '!H709</f>
        <v>1.7302469973770489</v>
      </c>
      <c r="J39" s="1965">
        <f>'1.27 GW Electrolyser H2 Prod. '!I709</f>
        <v>1.9839197812822063</v>
      </c>
      <c r="K39" s="1965">
        <f>'1.27 GW Electrolyser H2 Prod. '!J709</f>
        <v>2.2006476754707309</v>
      </c>
      <c r="L39" s="1965">
        <f>'1.27 GW Electrolyser H2 Prod. '!K709</f>
        <v>2.3903866680160073</v>
      </c>
      <c r="M39" s="1965">
        <f>'1.27 GW Electrolyser H2 Prod. '!L709</f>
        <v>2.55909858938867</v>
      </c>
      <c r="N39" s="1965">
        <f>'1.27 GW Electrolyser H2 Prod. '!M709</f>
        <v>2.7107203634568129</v>
      </c>
      <c r="O39" s="1965">
        <f>'1.27 GW Electrolyser H2 Prod. '!N709</f>
        <v>2.8480291285703374</v>
      </c>
      <c r="P39" s="1965">
        <f>'1.27 GW Electrolyser H2 Prod. '!O709</f>
        <v>2.9730795701925485</v>
      </c>
      <c r="Q39" s="1965">
        <f>'1.27 GW Electrolyser H2 Prod. '!P709</f>
        <v>3.0874477689093118</v>
      </c>
      <c r="R39" s="1965">
        <f>'1.27 GW Electrolyser H2 Prod. '!Q709</f>
        <v>3.1923774237222773</v>
      </c>
      <c r="S39" s="1965">
        <f>'1.27 GW Electrolyser H2 Prod. '!R709</f>
        <v>3.2888726119423195</v>
      </c>
      <c r="T39" s="1965">
        <f>'1.27 GW Electrolyser H2 Prod. '!S709</f>
        <v>3.3777593379339255</v>
      </c>
      <c r="U39" s="1965">
        <f>'1.27 GW Electrolyser H2 Prod. '!T709</f>
        <v>3.4597279009451256</v>
      </c>
      <c r="V39" s="1965">
        <f>'1.27 GW Electrolyser H2 Prod. '!U709</f>
        <v>3.535362966658909</v>
      </c>
      <c r="W39" s="1965">
        <f>'1.27 GW Electrolyser H2 Prod. '!V709</f>
        <v>3.6051654720586832</v>
      </c>
      <c r="X39" s="1965">
        <f>'1.27 GW Electrolyser H2 Prod. '!W709</f>
        <v>3.669568940598245</v>
      </c>
      <c r="Y39" s="1965">
        <f>'1.27 GW Electrolyser H2 Prod. '!X709</f>
        <v>3.7289518710304024</v>
      </c>
      <c r="Z39" s="1965">
        <f>'1.27 GW Electrolyser H2 Prod. '!Y709</f>
        <v>3.7836473053251209</v>
      </c>
      <c r="AA39" s="1965">
        <f>'1.27 GW Electrolyser H2 Prod. '!Z709</f>
        <v>3.8339503292876493</v>
      </c>
      <c r="AB39" s="1965">
        <f>'1.27 GW Electrolyser H2 Prod. '!AA709</f>
        <v>3.8801240313067842</v>
      </c>
      <c r="AC39" s="1965">
        <f>'1.27 GW Electrolyser H2 Prod. '!AB709</f>
        <v>3.9224042929510836</v>
      </c>
      <c r="AD39" s="1965">
        <f>'1.27 GW Electrolyser H2 Prod. '!AC709</f>
        <v>3.9610036820061674</v>
      </c>
      <c r="AE39" s="1965">
        <f>'1.27 GW Electrolyser H2 Prod. '!AD709</f>
        <v>3.9961146470464808</v>
      </c>
      <c r="AF39" s="1965">
        <f>'1.27 GW Electrolyser H2 Prod. '!AE709</f>
        <v>4.0279121621689198</v>
      </c>
      <c r="AG39" s="1965">
        <f>'1.27 GW Electrolyser H2 Prod. '!AF709</f>
        <v>4.056555934315063</v>
      </c>
      <c r="AH39" s="1965">
        <f>'1.27 GW Electrolyser H2 Prod. '!AG709</f>
        <v>4.0821922592558941</v>
      </c>
      <c r="AI39" s="1965">
        <f>'1.27 GW Electrolyser H2 Prod. '!AH709</f>
        <v>4.1049555928686923</v>
      </c>
      <c r="AJ39" s="1965">
        <f>'1.27 GW Electrolyser H2 Prod. '!AI709</f>
        <v>4.1249698898108722</v>
      </c>
      <c r="AK39" s="1965">
        <f>'1.27 GW Electrolyser H2 Prod. '!AJ709</f>
        <v>4.1423497507208671</v>
      </c>
      <c r="AL39" s="1965">
        <f>'1.27 GW Electrolyser H2 Prod. '!AK709</f>
        <v>4.1572014106964374</v>
      </c>
      <c r="AM39" s="1965">
        <f>'1.27 GW Electrolyser H2 Prod. '!AL709</f>
        <v>4.1696235953395249</v>
      </c>
      <c r="AN39" s="1965">
        <f>'1.27 GW Electrolyser H2 Prod. '!AM709</f>
        <v>4.1797082656294444</v>
      </c>
      <c r="AO39" s="1965">
        <f>'1.27 GW Electrolyser H2 Prod. '!AN709</f>
        <v>4.1875412689413505</v>
      </c>
      <c r="AP39" s="1965">
        <f>'1.27 GW Electrolyser H2 Prod. '!AO709</f>
        <v>4.1932029104068222</v>
      </c>
      <c r="AQ39" s="1965">
        <f>'1.27 GW Electrolyser H2 Prod. '!AP709</f>
        <v>4.1967684563274359</v>
      </c>
      <c r="AR39" s="1965">
        <f>'1.27 GW Electrolyser H2 Prod. '!AQ709</f>
        <v>4.1983085793575006</v>
      </c>
      <c r="AS39" s="1965">
        <f>'1.27 GW Electrolyser H2 Prod. '!AR709</f>
        <v>4.1978897535612889</v>
      </c>
      <c r="AT39" s="1965">
        <f>'1.27 GW Electrolyser H2 Prod. '!AS709</f>
        <v>4.1955746061410863</v>
      </c>
      <c r="AU39" s="1965">
        <f>'1.27 GW Electrolyser H2 Prod. '!AT709</f>
        <v>4.1914222315625134</v>
      </c>
      <c r="AV39" s="1965">
        <f>'1.27 GW Electrolyser H2 Prod. '!AU709</f>
        <v>4.1854884729243818</v>
      </c>
      <c r="AW39" s="1965">
        <f>'1.27 GW Electrolyser H2 Prod. '!AV709</f>
        <v>4.1778261746939256</v>
      </c>
      <c r="AX39" s="1965">
        <f>'1.27 GW Electrolyser H2 Prod. '!AW709</f>
        <v>4.1684854103252951</v>
      </c>
      <c r="AY39" s="1965">
        <f>'1.27 GW Electrolyser H2 Prod. '!AX709</f>
        <v>4.1575136877762287</v>
      </c>
      <c r="AZ39" s="1965">
        <f>'1.27 GW Electrolyser H2 Prod. '!AY709</f>
        <v>4.1449561355164093</v>
      </c>
      <c r="BA39" s="1965">
        <f>'1.27 GW Electrolyser H2 Prod. '!AZ709</f>
        <v>4.1308556712665085</v>
      </c>
      <c r="BB39" s="1965">
        <f>'1.27 GW Electrolyser H2 Prod. '!BA709</f>
        <v>4.1152531554073848</v>
      </c>
      <c r="BC39" s="1965">
        <f>'1.27 GW Electrolyser H2 Prod. '!BB709</f>
        <v>4.09818753074493</v>
      </c>
      <c r="BD39" s="1965">
        <f>'1.27 GW Electrolyser H2 Prod. '!BC709</f>
        <v>4.0796959500998833</v>
      </c>
      <c r="BE39" s="1965">
        <f>'1.27 GW Electrolyser H2 Prod. '!BD709</f>
        <v>4.0598138930072336</v>
      </c>
      <c r="BF39" s="1965">
        <f>'1.27 GW Electrolyser H2 Prod. '!BE709</f>
        <v>4.0385752726516406</v>
      </c>
      <c r="BG39" s="1965">
        <f>'1.27 GW Electrolyser H2 Prod. '!BF709</f>
        <v>4.0160125340291408</v>
      </c>
      <c r="BH39" s="1965">
        <f>'1.27 GW Electrolyser H2 Prod. '!BG709</f>
        <v>3.992156744208148</v>
      </c>
      <c r="BI39" s="1965">
        <f>'1.27 GW Electrolyser H2 Prod. '!BH709</f>
        <v>3.9670376754611332</v>
      </c>
      <c r="BJ39" s="1965">
        <f>'1.27 GW Electrolyser H2 Prod. '!BI709</f>
        <v>3.9406838819503771</v>
      </c>
      <c r="BK39" s="1965">
        <f>'1.27 GW Electrolyser H2 Prod. '!BJ709</f>
        <v>3.9131227705745344</v>
      </c>
      <c r="BL39" s="1965">
        <f>'1.27 GW Electrolyser H2 Prod. '!BK709</f>
        <v>3.8843806665159262</v>
      </c>
      <c r="BM39" s="1965">
        <f>'1.27 GW Electrolyser H2 Prod. '!BL709</f>
        <v>3.8544828739700576</v>
      </c>
      <c r="BN39" s="1965">
        <f>'1.27 GW Electrolyser H2 Prod. '!BM709</f>
        <v>3.8234537324876472</v>
      </c>
      <c r="BO39" s="1967">
        <f>'1.27 GW Electrolyser H2 Prod. '!BN709</f>
        <v>3.7913166693144209</v>
      </c>
    </row>
    <row r="40" spans="1:67" x14ac:dyDescent="0.2">
      <c r="A40" s="4305"/>
      <c r="B40" s="4338"/>
      <c r="C40" s="4339"/>
      <c r="D40" s="3723"/>
      <c r="E40" s="44" t="str">
        <f t="shared" si="8"/>
        <v>High Price Range</v>
      </c>
      <c r="F40" s="407">
        <f t="shared" si="8"/>
        <v>0.85</v>
      </c>
      <c r="G40" s="2658">
        <f>'1.27 GW Electrolyser H2 Prod. '!F710</f>
        <v>9.7709262923689337</v>
      </c>
      <c r="H40" s="1966">
        <f>'1.27 GW Electrolyser H2 Prod. '!G710</f>
        <v>1.4200848336885246</v>
      </c>
      <c r="I40" s="1966">
        <f>'1.27 GW Electrolyser H2 Prod. '!H710</f>
        <v>1.766887887377049</v>
      </c>
      <c r="J40" s="1966">
        <f>'1.27 GW Electrolyser H2 Prod. '!I710</f>
        <v>2.0742697303018138</v>
      </c>
      <c r="K40" s="1966">
        <f>'1.27 GW Electrolyser H2 Prod. '!J710</f>
        <v>2.3551191819903385</v>
      </c>
      <c r="L40" s="1966">
        <f>'1.27 GW Electrolyser H2 Prod. '!K710</f>
        <v>2.616172822489895</v>
      </c>
      <c r="M40" s="1966">
        <f>'1.27 GW Electrolyser H2 Prod. '!L710</f>
        <v>2.861543184491036</v>
      </c>
      <c r="N40" s="1966">
        <f>'1.27 GW Electrolyser H2 Prod. '!M710</f>
        <v>3.0939884331931924</v>
      </c>
      <c r="O40" s="1966">
        <f>'1.27 GW Electrolyser H2 Prod. '!N710</f>
        <v>3.3154796430817171</v>
      </c>
      <c r="P40" s="1966">
        <f>'1.27 GW Electrolyser H2 Prod. '!O710</f>
        <v>3.5274915405468841</v>
      </c>
      <c r="Q40" s="1966">
        <f>'1.27 GW Electrolyser H2 Prod. '!P710</f>
        <v>3.7311665203653375</v>
      </c>
      <c r="R40" s="1966">
        <f>'1.27 GW Electrolyser H2 Prod. '!Q710</f>
        <v>3.9274140025609316</v>
      </c>
      <c r="S40" s="1966">
        <f>'1.27 GW Electrolyser H2 Prod. '!R710</f>
        <v>4.1169740317308099</v>
      </c>
      <c r="T40" s="1966">
        <f>'1.27 GW Electrolyser H2 Prod. '!S710</f>
        <v>4.3004598198195589</v>
      </c>
      <c r="U40" s="1966">
        <f>'1.27 GW Electrolyser H2 Prod. '!T710</f>
        <v>4.4783872470203523</v>
      </c>
      <c r="V40" s="1966">
        <f>'1.27 GW Electrolyser H2 Prod. '!U710</f>
        <v>4.6511959422582185</v>
      </c>
      <c r="W40" s="1966">
        <f>'1.27 GW Electrolyser H2 Prod. '!V710</f>
        <v>4.819264734526743</v>
      </c>
      <c r="X40" s="1966">
        <f>'1.27 GW Electrolyser H2 Prod. '!W710</f>
        <v>4.9829232280073841</v>
      </c>
      <c r="Y40" s="1966">
        <f>'1.27 GW Electrolyser H2 Prod. '!X710</f>
        <v>5.1424606390948862</v>
      </c>
      <c r="Z40" s="1966">
        <f>'1.27 GW Electrolyser H2 Prod. '!Y710</f>
        <v>5.2981326558556257</v>
      </c>
      <c r="AA40" s="1966">
        <f>'1.27 GW Electrolyser H2 Prod. '!Z710</f>
        <v>5.450166841061086</v>
      </c>
      <c r="AB40" s="1966">
        <f>'1.27 GW Electrolyser H2 Prod. '!AA710</f>
        <v>5.5987669439012224</v>
      </c>
      <c r="AC40" s="1966">
        <f>'1.27 GW Electrolyser H2 Prod. '!AB710</f>
        <v>5.7441163812461093</v>
      </c>
      <c r="AD40" s="1966">
        <f>'1.27 GW Electrolyser H2 Prod. '!AC710</f>
        <v>5.8863810781546766</v>
      </c>
      <c r="AE40" s="1966">
        <f>'1.27 GW Electrolyser H2 Prod. '!AD710</f>
        <v>6.0257118077764202</v>
      </c>
      <c r="AF40" s="1966">
        <f>'1.27 GW Electrolyser H2 Prod. '!AE710</f>
        <v>6.1622461356760265</v>
      </c>
      <c r="AG40" s="1966">
        <f>'1.27 GW Electrolyser H2 Prod. '!AF710</f>
        <v>6.2961100483247527</v>
      </c>
      <c r="AH40" s="1966">
        <f>'1.27 GW Electrolyser H2 Prod. '!AG710</f>
        <v>6.4274193270277262</v>
      </c>
      <c r="AI40" s="1966">
        <f>'1.27 GW Electrolyser H2 Prod. '!AH710</f>
        <v>6.5562807148772935</v>
      </c>
      <c r="AJ40" s="1966">
        <f>'1.27 GW Electrolyser H2 Prod. '!AI710</f>
        <v>6.682792914069946</v>
      </c>
      <c r="AK40" s="1966">
        <f>'1.27 GW Electrolyser H2 Prod. '!AJ710</f>
        <v>6.8070474431528778</v>
      </c>
      <c r="AL40" s="1966">
        <f>'1.27 GW Electrolyser H2 Prod. '!AK710</f>
        <v>6.9291293778137852</v>
      </c>
      <c r="AM40" s="1966">
        <f>'1.27 GW Electrolyser H2 Prod. '!AL710</f>
        <v>7.0491179942243081</v>
      </c>
      <c r="AN40" s="1966">
        <f>'1.27 GW Electrolyser H2 Prod. '!AM710</f>
        <v>7.1670873303554554</v>
      </c>
      <c r="AO40" s="1966">
        <f>'1.27 GW Electrolyser H2 Prod. '!AN710</f>
        <v>7.2831066778568854</v>
      </c>
      <c r="AP40" s="1966">
        <f>'1.27 GW Electrolyser H2 Prod. '!AO710</f>
        <v>7.397241014850497</v>
      </c>
      <c r="AQ40" s="1966">
        <f>'1.27 GW Electrolyser H2 Prod. '!AP710</f>
        <v>7.5095513881981022</v>
      </c>
      <c r="AR40" s="1966">
        <f>'1.27 GW Electrolyser H2 Prod. '!AQ710</f>
        <v>7.6200952523626091</v>
      </c>
      <c r="AS40" s="1966">
        <f>'1.27 GW Electrolyser H2 Prod. '!AR710</f>
        <v>7.7289267708161278</v>
      </c>
      <c r="AT40" s="1966">
        <f>'1.27 GW Electrolyser H2 Prod. '!AS710</f>
        <v>7.8360970849985758</v>
      </c>
      <c r="AU40" s="1966">
        <f>'1.27 GW Electrolyser H2 Prod. '!AT710</f>
        <v>7.9416545550523416</v>
      </c>
      <c r="AV40" s="1966">
        <f>'1.27 GW Electrolyser H2 Prod. '!AU710</f>
        <v>8.0456449759176376</v>
      </c>
      <c r="AW40" s="1966">
        <f>'1.27 GW Electrolyser H2 Prod. '!AV710</f>
        <v>8.148111771842613</v>
      </c>
      <c r="AX40" s="1966">
        <f>'1.27 GW Electrolyser H2 Prod. '!AW710</f>
        <v>8.2490961719208844</v>
      </c>
      <c r="AY40" s="1966">
        <f>'1.27 GW Electrolyser H2 Prod. '!AX710</f>
        <v>8.3486373689001354</v>
      </c>
      <c r="AZ40" s="1966">
        <f>'1.27 GW Electrolyser H2 Prod. '!AY710</f>
        <v>8.4467726631957536</v>
      </c>
      <c r="BA40" s="1966">
        <f>'1.27 GW Electrolyser H2 Prod. '!AZ710</f>
        <v>8.5435375937823146</v>
      </c>
      <c r="BB40" s="1966">
        <f>'1.27 GW Electrolyser H2 Prod. '!BA710</f>
        <v>8.6389660574147431</v>
      </c>
      <c r="BC40" s="1966">
        <f>'1.27 GW Electrolyser H2 Prod. '!BB710</f>
        <v>8.7330904174431652</v>
      </c>
      <c r="BD40" s="1966">
        <f>'1.27 GW Electrolyser H2 Prod. '!BC710</f>
        <v>8.8259416033253881</v>
      </c>
      <c r="BE40" s="1966">
        <f>'1.27 GW Electrolyser H2 Prod. '!BD710</f>
        <v>8.9175492018038849</v>
      </c>
      <c r="BF40" s="1966">
        <f>'1.27 GW Electrolyser H2 Prod. '!BE710</f>
        <v>9.0079415405965726</v>
      </c>
      <c r="BG40" s="1966">
        <f>'1.27 GW Electrolyser H2 Prod. '!BF710</f>
        <v>9.0971457653492802</v>
      </c>
      <c r="BH40" s="1966">
        <f>'1.27 GW Electrolyser H2 Prod. '!BG710</f>
        <v>9.18518791051034</v>
      </c>
      <c r="BI40" s="1966">
        <f>'1.27 GW Electrolyser H2 Prod. '!BH710</f>
        <v>9.2720929647118684</v>
      </c>
      <c r="BJ40" s="1966">
        <f>'1.27 GW Electrolyser H2 Prod. '!BI710</f>
        <v>9.3578849311763559</v>
      </c>
      <c r="BK40" s="1966">
        <f>'1.27 GW Electrolyser H2 Prod. '!BJ710</f>
        <v>9.4425868836098168</v>
      </c>
      <c r="BL40" s="1966">
        <f>'1.27 GW Electrolyser H2 Prod. '!BK710</f>
        <v>9.5262210179925795</v>
      </c>
      <c r="BM40" s="1966">
        <f>'1.27 GW Electrolyser H2 Prod. '!BL710</f>
        <v>9.6088087006348211</v>
      </c>
      <c r="BN40" s="1966">
        <f>'1.27 GW Electrolyser H2 Prod. '!BM710</f>
        <v>9.6903705128254423</v>
      </c>
      <c r="BO40" s="1968">
        <f>'1.27 GW Electrolyser H2 Prod. '!BN710</f>
        <v>9.7709262923689337</v>
      </c>
    </row>
    <row r="41" spans="1:67" x14ac:dyDescent="0.2">
      <c r="A41" s="4305"/>
      <c r="B41" s="4338"/>
      <c r="C41" s="4339"/>
      <c r="D41" s="4320" t="s">
        <v>1598</v>
      </c>
      <c r="E41" s="427" t="str">
        <f t="shared" si="8"/>
        <v>Low Price Range</v>
      </c>
      <c r="F41" s="1867">
        <f t="shared" si="8"/>
        <v>0.8</v>
      </c>
      <c r="G41" s="2656">
        <f>'1.27 GW Electrolyser H2 Prod. '!F712</f>
        <v>-10.452407716466725</v>
      </c>
      <c r="H41" s="1979">
        <f>'1.27 GW Electrolyser H2 Prod. '!G712</f>
        <v>0.95414641657377053</v>
      </c>
      <c r="I41" s="1979">
        <f>'1.27 GW Electrolyser H2 Prod. '!H712</f>
        <v>0.86142683314754109</v>
      </c>
      <c r="J41" s="1979">
        <f>'1.27 GW Electrolyser H2 Prod. '!I712</f>
        <v>0.74576721039341165</v>
      </c>
      <c r="K41" s="1979">
        <f>'1.27 GW Electrolyser H2 Prod. '!J712</f>
        <v>0.61555482696718222</v>
      </c>
      <c r="L41" s="1979">
        <f>'1.27 GW Electrolyser H2 Prod. '!K712</f>
        <v>0.47494694226973561</v>
      </c>
      <c r="M41" s="1979">
        <f>'1.27 GW Electrolyser H2 Prod. '!L712</f>
        <v>0.32638252738118612</v>
      </c>
      <c r="N41" s="1979">
        <f>'1.27 GW Electrolyser H2 Prod. '!M712</f>
        <v>0.17144587426762609</v>
      </c>
      <c r="O41" s="1979">
        <f>'1.27 GW Electrolyser H2 Prod. '!N712</f>
        <v>1.1239250841396677E-2</v>
      </c>
      <c r="P41" s="1979">
        <f>'1.27 GW Electrolyser H2 Prod. '!O712</f>
        <v>-0.15343145060115726</v>
      </c>
      <c r="Q41" s="1979">
        <f>'1.27 GW Electrolyser H2 Prod. '!P712</f>
        <v>-0.32195447504436042</v>
      </c>
      <c r="R41" s="1979">
        <f>'1.27 GW Electrolyser H2 Prod. '!Q712</f>
        <v>-0.49385155534311165</v>
      </c>
      <c r="S41" s="1979">
        <f>'1.27 GW Electrolyser H2 Prod. '!R712</f>
        <v>-0.66873980393919719</v>
      </c>
      <c r="T41" s="1979">
        <f>'1.27 GW Electrolyser H2 Prod. '!S712</f>
        <v>-0.84630664317480964</v>
      </c>
      <c r="U41" s="1979">
        <f>'1.27 GW Electrolyser H2 Prod. '!T712</f>
        <v>-1.0262926823509035</v>
      </c>
      <c r="V41" s="1979">
        <f>'1.27 GW Electrolyser H2 Prod. '!U712</f>
        <v>-1.2084796508817499</v>
      </c>
      <c r="W41" s="1979">
        <f>'1.27 GW Electrolyser H2 Prod. '!V712</f>
        <v>-1.3926816663079791</v>
      </c>
      <c r="X41" s="1979">
        <f>'1.27 GW Electrolyser H2 Prod. '!W712</f>
        <v>-1.5787387702744171</v>
      </c>
      <c r="Y41" s="1979">
        <f>'1.27 GW Electrolyser H2 Prod. '!X712</f>
        <v>-1.766512048113706</v>
      </c>
      <c r="Z41" s="1979">
        <f>'1.27 GW Electrolyser H2 Prod. '!Y712</f>
        <v>-1.9558798798598194</v>
      </c>
      <c r="AA41" s="1979">
        <f>'1.27 GW Electrolyser H2 Prod. '!Z712</f>
        <v>-2.1467350160996279</v>
      </c>
      <c r="AB41" s="1979">
        <f>'1.27 GW Electrolyser H2 Prod. '!AA712</f>
        <v>-2.3389822659916839</v>
      </c>
      <c r="AC41" s="1979">
        <f>'1.27 GW Electrolyser H2 Prod. '!AB712</f>
        <v>-2.5325366469159309</v>
      </c>
      <c r="AD41" s="1979">
        <f>'1.27 GW Electrolyser H2 Prod. '!AC712</f>
        <v>-2.7273218872542069</v>
      </c>
      <c r="AE41" s="1979">
        <f>'1.27 GW Electrolyser H2 Prod. '!AD712</f>
        <v>-2.923269202816321</v>
      </c>
      <c r="AF41" s="1979">
        <f>'1.27 GW Electrolyser H2 Prod. '!AE712</f>
        <v>-3.1203162878188402</v>
      </c>
      <c r="AG41" s="1979">
        <f>'1.27 GW Electrolyser H2 Prod. '!AF712</f>
        <v>-3.3184064758925764</v>
      </c>
      <c r="AH41" s="1979">
        <f>'1.27 GW Electrolyser H2 Prod. '!AG712</f>
        <v>-3.5174880371594446</v>
      </c>
      <c r="AI41" s="1979">
        <f>'1.27 GW Electrolyser H2 Prod. '!AH712</f>
        <v>-3.7175135851855652</v>
      </c>
      <c r="AJ41" s="1979">
        <f>'1.27 GW Electrolyser H2 Prod. '!AI712</f>
        <v>-3.9184395733983504</v>
      </c>
      <c r="AK41" s="1979">
        <f>'1.27 GW Electrolyser H2 Prod. '!AJ712</f>
        <v>-4.1202258649082735</v>
      </c>
      <c r="AL41" s="1979">
        <f>'1.27 GW Electrolyser H2 Prod. '!AK712</f>
        <v>-4.3228353629889096</v>
      </c>
      <c r="AM41" s="1979">
        <f>'1.27 GW Electrolyser H2 Prod. '!AL712</f>
        <v>-4.5262336920151389</v>
      </c>
      <c r="AN41" s="1979">
        <f>'1.27 GW Electrolyser H2 Prod. '!AM712</f>
        <v>-4.7303889206346232</v>
      </c>
      <c r="AO41" s="1979">
        <f>'1.27 GW Electrolyser H2 Prod. '!AN712</f>
        <v>-4.9352713204930199</v>
      </c>
      <c r="AP41" s="1979">
        <f>'1.27 GW Electrolyser H2 Prod. '!AO712</f>
        <v>-5.1408531550521559</v>
      </c>
      <c r="AQ41" s="1979">
        <f>'1.27 GW Electrolyser H2 Prod. '!AP712</f>
        <v>-5.3471084940088334</v>
      </c>
      <c r="AR41" s="1979">
        <f>'1.27 GW Electrolyser H2 Prod. '!AQ712</f>
        <v>-5.5540130495968381</v>
      </c>
      <c r="AS41" s="1979">
        <f>'1.27 GW Electrolyser H2 Prod. '!AR712</f>
        <v>-5.7615440316789748</v>
      </c>
      <c r="AT41" s="1979">
        <f>'1.27 GW Electrolyser H2 Prod. '!AS712</f>
        <v>-5.9696800190418919</v>
      </c>
      <c r="AU41" s="1979">
        <f>'1.27 GW Electrolyser H2 Prod. '!AT712</f>
        <v>-6.1784008447189853</v>
      </c>
      <c r="AV41" s="1979">
        <f>'1.27 GW Electrolyser H2 Prod. '!AU712</f>
        <v>-6.387687493504882</v>
      </c>
      <c r="AW41" s="1979">
        <f>'1.27 GW Electrolyser H2 Prod. '!AV712</f>
        <v>-6.5975220101037735</v>
      </c>
      <c r="AX41" s="1979">
        <f>'1.27 GW Electrolyser H2 Prod. '!AW712</f>
        <v>-6.8078874165847338</v>
      </c>
      <c r="AY41" s="1979">
        <f>'1.27 GW Electrolyser H2 Prod. '!AX712</f>
        <v>-7.0187676380093773</v>
      </c>
      <c r="AZ41" s="1979">
        <f>'1.27 GW Electrolyser H2 Prod. '!AY712</f>
        <v>-7.2301474352577939</v>
      </c>
      <c r="BA41" s="1979">
        <f>'1.27 GW Electrolyser H2 Prod. '!AZ712</f>
        <v>-7.4420123442136603</v>
      </c>
      <c r="BB41" s="1979">
        <f>'1.27 GW Electrolyser H2 Prod. '!BA712</f>
        <v>-7.6543486205830895</v>
      </c>
      <c r="BC41" s="1979">
        <f>'1.27 GW Electrolyser H2 Prod. '!BB712</f>
        <v>-7.8671431897180257</v>
      </c>
      <c r="BD41" s="1979">
        <f>'1.27 GW Electrolyser H2 Prod. '!BC712</f>
        <v>-8.0803836008967984</v>
      </c>
      <c r="BE41" s="1979">
        <f>'1.27 GW Electrolyser H2 Prod. '!BD712</f>
        <v>-8.2940579855840593</v>
      </c>
      <c r="BF41" s="1979">
        <f>'1.27 GW Electrolyser H2 Prod. '!BE712</f>
        <v>-8.5081550192520599</v>
      </c>
      <c r="BG41" s="1979">
        <f>'1.27 GW Electrolyser H2 Prod. '!BF712</f>
        <v>-8.722663886396294</v>
      </c>
      <c r="BH41" s="1979">
        <f>'1.27 GW Electrolyser H2 Prod. '!BG712</f>
        <v>-8.9375742484226794</v>
      </c>
      <c r="BI41" s="1979">
        <f>'1.27 GW Electrolyser H2 Prod. '!BH712</f>
        <v>-9.1528762141214202</v>
      </c>
      <c r="BJ41" s="1979">
        <f>'1.27 GW Electrolyser H2 Prod. '!BI712</f>
        <v>-9.3685603124756813</v>
      </c>
      <c r="BK41" s="1979">
        <f>'1.27 GW Electrolyser H2 Prod. '!BJ712</f>
        <v>-9.5846174675818254</v>
      </c>
      <c r="BL41" s="1979">
        <f>'1.27 GW Electrolyser H2 Prod. '!BK712</f>
        <v>-9.8010389754828271</v>
      </c>
      <c r="BM41" s="1979">
        <f>'1.27 GW Electrolyser H2 Prod. '!BL712</f>
        <v>-10.017816482738301</v>
      </c>
      <c r="BN41" s="1979">
        <f>'1.27 GW Electrolyser H2 Prod. '!BM712</f>
        <v>-10.23494196657354</v>
      </c>
      <c r="BO41" s="1980">
        <f>'1.27 GW Electrolyser H2 Prod. '!BN712</f>
        <v>-10.452407716466725</v>
      </c>
    </row>
    <row r="42" spans="1:67" x14ac:dyDescent="0.2">
      <c r="A42" s="4305"/>
      <c r="B42" s="4338"/>
      <c r="C42" s="4339"/>
      <c r="D42" s="4320"/>
      <c r="E42" s="427" t="str">
        <f t="shared" si="8"/>
        <v>Low Price Range</v>
      </c>
      <c r="F42" s="1867">
        <f t="shared" si="8"/>
        <v>0.85</v>
      </c>
      <c r="G42" s="2657">
        <f>'1.27 GW Electrolyser H2 Prod. '!F713</f>
        <v>-8.9183710293131888</v>
      </c>
      <c r="H42" s="1965">
        <f>'1.27 GW Electrolyser H2 Prod. '!G713</f>
        <v>0.95414641657377053</v>
      </c>
      <c r="I42" s="1965">
        <f>'1.27 GW Electrolyser H2 Prod. '!H713</f>
        <v>0.873143333147541</v>
      </c>
      <c r="J42" s="1965">
        <f>'1.27 GW Electrolyser H2 Prod. '!I713</f>
        <v>0.77407688340483238</v>
      </c>
      <c r="K42" s="1965">
        <f>'1.27 GW Electrolyser H2 Prod. '!J713</f>
        <v>0.66319672497860283</v>
      </c>
      <c r="L42" s="1965">
        <f>'1.27 GW Electrolyser H2 Prod. '!K713</f>
        <v>0.5436864414079482</v>
      </c>
      <c r="M42" s="1965">
        <f>'1.27 GW Electrolyser H2 Prod. '!L713</f>
        <v>0.41745242161271129</v>
      </c>
      <c r="N42" s="1965">
        <f>'1.27 GW Electrolyser H2 Prod. '!M713</f>
        <v>0.28575355882666831</v>
      </c>
      <c r="O42" s="1965">
        <f>'1.27 GW Electrolyser H2 Prod. '!N713</f>
        <v>0.14947788665043882</v>
      </c>
      <c r="P42" s="1965">
        <f>'1.27 GW Electrolyser H2 Prod. '!O713</f>
        <v>9.282423028478216E-3</v>
      </c>
      <c r="Q42" s="1965">
        <f>'1.27 GW Electrolyser H2 Prod. '!P713</f>
        <v>-0.13432885552051266</v>
      </c>
      <c r="R42" s="1965">
        <f>'1.27 GW Electrolyser H2 Prod. '!Q713</f>
        <v>-0.2809582567092333</v>
      </c>
      <c r="S42" s="1965">
        <f>'1.27 GW Electrolyser H2 Prod. '!R713</f>
        <v>-0.43028471104911903</v>
      </c>
      <c r="T42" s="1965">
        <f>'1.27 GW Electrolyser H2 Prod. '!S713</f>
        <v>-0.58204409067273744</v>
      </c>
      <c r="U42" s="1965">
        <f>'1.27 GW Electrolyser H2 Prod. '!T713</f>
        <v>-0.73601566155480835</v>
      </c>
      <c r="V42" s="1965">
        <f>'1.27 GW Electrolyser H2 Prod. '!U713</f>
        <v>-0.89201246766138365</v>
      </c>
      <c r="W42" s="1965">
        <f>'1.27 GW Electrolyser H2 Prod. '!V713</f>
        <v>-1.0498743265251131</v>
      </c>
      <c r="X42" s="1965">
        <f>'1.27 GW Electrolyser H2 Prod. '!W713</f>
        <v>-1.209462612213428</v>
      </c>
      <c r="Y42" s="1965">
        <f>'1.27 GW Electrolyser H2 Prod. '!X713</f>
        <v>-1.3706562938060289</v>
      </c>
      <c r="Z42" s="1965">
        <f>'1.27 GW Electrolyser H2 Prod. '!Y713</f>
        <v>-1.5333488759028018</v>
      </c>
      <c r="AA42" s="1965">
        <f>'1.27 GW Electrolyser H2 Prod. '!Z713</f>
        <v>-1.6974460001833784</v>
      </c>
      <c r="AB42" s="1965">
        <f>'1.27 GW Electrolyser H2 Prod. '!AA713</f>
        <v>-1.8628635400038003</v>
      </c>
      <c r="AC42" s="1965">
        <f>'1.27 GW Electrolyser H2 Prod. '!AB713</f>
        <v>-2.0295260685281473</v>
      </c>
      <c r="AD42" s="1965">
        <f>'1.27 GW Electrolyser H2 Prod. '!AC713</f>
        <v>-2.1973656138687221</v>
      </c>
      <c r="AE42" s="1965">
        <f>'1.27 GW Electrolyser H2 Prod. '!AD713</f>
        <v>-2.3663206375715595</v>
      </c>
      <c r="AF42" s="1965">
        <f>'1.27 GW Electrolyser H2 Prod. '!AE713</f>
        <v>-2.5363351889213179</v>
      </c>
      <c r="AG42" s="1965">
        <f>'1.27 GW Electrolyser H2 Prod. '!AF713</f>
        <v>-2.7073581991153279</v>
      </c>
      <c r="AH42" s="1965">
        <f>'1.27 GW Electrolyser H2 Prod. '!AG713</f>
        <v>-2.8793428877833342</v>
      </c>
      <c r="AI42" s="1965">
        <f>'1.27 GW Electrolyser H2 Prod. '!AH713</f>
        <v>-3.0522462605470286</v>
      </c>
      <c r="AJ42" s="1965">
        <f>'1.27 GW Electrolyser H2 Prod. '!AI713</f>
        <v>-3.2260286809580738</v>
      </c>
      <c r="AK42" s="1965">
        <f>'1.27 GW Electrolyser H2 Prod. '!AJ713</f>
        <v>-3.4006535036625971</v>
      </c>
      <c r="AL42" s="1965">
        <f>'1.27 GW Electrolyser H2 Prod. '!AK713</f>
        <v>-3.5760867583197338</v>
      </c>
      <c r="AM42" s="1965">
        <f>'1.27 GW Electrolyser H2 Prod. '!AL713</f>
        <v>-3.7522968758678386</v>
      </c>
      <c r="AN42" s="1965">
        <f>'1.27 GW Electrolyser H2 Prod. '!AM713</f>
        <v>-3.9292544503395841</v>
      </c>
      <c r="AO42" s="1965">
        <f>'1.27 GW Electrolyser H2 Prod. '!AN713</f>
        <v>-4.1069320306885864</v>
      </c>
      <c r="AP42" s="1965">
        <f>'1.27 GW Electrolyser H2 Prod. '!AO713</f>
        <v>-4.2853039380878801</v>
      </c>
      <c r="AQ42" s="1965">
        <f>'1.27 GW Electrolyser H2 Prod. '!AP713</f>
        <v>-4.4643461049555251</v>
      </c>
      <c r="AR42" s="1965">
        <f>'1.27 GW Electrolyser H2 Prod. '!AQ713</f>
        <v>-4.6440359326004357</v>
      </c>
      <c r="AS42" s="1965">
        <f>'1.27 GW Electrolyser H2 Prod. '!AR713</f>
        <v>-4.8243521648966281</v>
      </c>
      <c r="AT42" s="1965">
        <f>'1.27 GW Electrolyser H2 Prod. '!AS713</f>
        <v>-5.0052747758126479</v>
      </c>
      <c r="AU42" s="1965">
        <f>'1.27 GW Electrolyser H2 Prod. '!AT713</f>
        <v>-5.1867848689650726</v>
      </c>
      <c r="AV42" s="1965">
        <f>'1.27 GW Electrolyser H2 Prod. '!AU713</f>
        <v>-5.3688645876460752</v>
      </c>
      <c r="AW42" s="1965">
        <f>'1.27 GW Electrolyser H2 Prod. '!AV713</f>
        <v>-5.5514970340073688</v>
      </c>
      <c r="AX42" s="1965">
        <f>'1.27 GW Electrolyser H2 Prod. '!AW713</f>
        <v>-5.7346661962756142</v>
      </c>
      <c r="AY42" s="1965">
        <f>'1.27 GW Electrolyser H2 Prod. '!AX713</f>
        <v>-5.9183568830352433</v>
      </c>
      <c r="AZ42" s="1965">
        <f>'1.27 GW Electrolyser H2 Prod. '!AY713</f>
        <v>-6.1025546637493591</v>
      </c>
      <c r="BA42" s="1965">
        <f>'1.27 GW Electrolyser H2 Prod. '!AZ713</f>
        <v>-6.287245814802783</v>
      </c>
      <c r="BB42" s="1965">
        <f>'1.27 GW Electrolyser H2 Prod. '!BA713</f>
        <v>-6.4724172704470462</v>
      </c>
      <c r="BC42" s="1965">
        <f>'1.27 GW Electrolyser H2 Prod. '!BB713</f>
        <v>-6.6580565781083916</v>
      </c>
      <c r="BD42" s="1965">
        <f>'1.27 GW Electrolyser H2 Prod. '!BC713</f>
        <v>-6.8441518575889289</v>
      </c>
      <c r="BE42" s="1965">
        <f>'1.27 GW Electrolyser H2 Prod. '!BD713</f>
        <v>-7.0306917637501583</v>
      </c>
      <c r="BF42" s="1965">
        <f>'1.27 GW Electrolyser H2 Prod. '!BE713</f>
        <v>-7.2176654523187</v>
      </c>
      <c r="BG42" s="1965">
        <f>'1.27 GW Electrolyser H2 Prod. '!BF713</f>
        <v>-7.4050625484975434</v>
      </c>
      <c r="BH42" s="1965">
        <f>'1.27 GW Electrolyser H2 Prod. '!BG713</f>
        <v>-7.5928731181036726</v>
      </c>
      <c r="BI42" s="1965">
        <f>'1.27 GW Electrolyser H2 Prod. '!BH713</f>
        <v>-7.7810876409854126</v>
      </c>
      <c r="BJ42" s="1965">
        <f>'1.27 GW Electrolyser H2 Prod. '!BI713</f>
        <v>-7.9696969865009457</v>
      </c>
      <c r="BK42" s="1965">
        <f>'1.27 GW Electrolyser H2 Prod. '!BJ713</f>
        <v>-8.1586923908640205</v>
      </c>
      <c r="BL42" s="1965">
        <f>'1.27 GW Electrolyser H2 Prod. '!BK713</f>
        <v>-8.3480654361841697</v>
      </c>
      <c r="BM42" s="1965">
        <f>'1.27 GW Electrolyser H2 Prod. '!BL713</f>
        <v>-8.5378080310474918</v>
      </c>
      <c r="BN42" s="1965">
        <f>'1.27 GW Electrolyser H2 Prod. '!BM713</f>
        <v>-8.727912392500409</v>
      </c>
      <c r="BO42" s="1967">
        <f>'1.27 GW Electrolyser H2 Prod. '!BN713</f>
        <v>-8.9183710293131888</v>
      </c>
    </row>
    <row r="43" spans="1:67" x14ac:dyDescent="0.2">
      <c r="A43" s="4305"/>
      <c r="B43" s="4338"/>
      <c r="C43" s="4339"/>
      <c r="D43" s="4320"/>
      <c r="E43" s="44" t="str">
        <f t="shared" si="8"/>
        <v>Low Price Range</v>
      </c>
      <c r="F43" s="407">
        <f t="shared" si="8"/>
        <v>0.9</v>
      </c>
      <c r="G43" s="2657">
        <f>'1.27 GW Electrolyser H2 Prod. '!F714</f>
        <v>-7.0062969462732241</v>
      </c>
      <c r="H43" s="1965">
        <f>'1.27 GW Electrolyser H2 Prod. '!G714</f>
        <v>0.95414641657377053</v>
      </c>
      <c r="I43" s="1965">
        <f>'1.27 GW Electrolyser H2 Prod. '!H714</f>
        <v>0.88485983314754113</v>
      </c>
      <c r="J43" s="1965">
        <f>'1.27 GW Electrolyser H2 Prod. '!I714</f>
        <v>0.80296769849388261</v>
      </c>
      <c r="K43" s="1965">
        <f>'1.27 GW Electrolyser H2 Prod. '!J714</f>
        <v>0.71259141506765311</v>
      </c>
      <c r="L43" s="1965">
        <f>'1.27 GW Electrolyser H2 Prod. '!K714</f>
        <v>0.61588511013278813</v>
      </c>
      <c r="M43" s="1965">
        <f>'1.27 GW Electrolyser H2 Prod. '!L714</f>
        <v>0.51416383060187265</v>
      </c>
      <c r="N43" s="1965">
        <f>'1.27 GW Electrolyser H2 Prod. '!M714</f>
        <v>0.4083095431127019</v>
      </c>
      <c r="O43" s="1965">
        <f>'1.27 GW Electrolyser H2 Prod. '!N714</f>
        <v>0.29895252968647246</v>
      </c>
      <c r="P43" s="1965">
        <f>'1.27 GW Electrolyser H2 Prod. '!O714</f>
        <v>0.18656435724613965</v>
      </c>
      <c r="Q43" s="1965">
        <f>'1.27 GW Electrolyser H2 Prod. '!P714</f>
        <v>7.1510324462138106E-2</v>
      </c>
      <c r="R43" s="1965">
        <f>'1.27 GW Electrolyser H2 Prod. '!Q714</f>
        <v>-4.5918767331025734E-2</v>
      </c>
      <c r="S43" s="1965">
        <f>'1.27 GW Electrolyser H2 Prod. '!R714</f>
        <v>-0.16548627725147258</v>
      </c>
      <c r="T43" s="1965">
        <f>'1.27 GW Electrolyser H2 Prod. '!S714</f>
        <v>-0.28699612114980771</v>
      </c>
      <c r="U43" s="1965">
        <f>'1.27 GW Electrolyser H2 Prod. '!T714</f>
        <v>-0.41028333823268437</v>
      </c>
      <c r="V43" s="1965">
        <f>'1.27 GW Electrolyser H2 Prod. '!U714</f>
        <v>-0.53520735024722454</v>
      </c>
      <c r="W43" s="1965">
        <f>'1.27 GW Electrolyser H2 Prod. '!V714</f>
        <v>-0.66164702067345404</v>
      </c>
      <c r="X43" s="1965">
        <f>'1.27 GW Electrolyser H2 Prod. '!W714</f>
        <v>-0.78949695339812243</v>
      </c>
      <c r="Y43" s="1965">
        <f>'1.27 GW Electrolyser H2 Prod. '!X714</f>
        <v>-0.91866466693704485</v>
      </c>
      <c r="Z43" s="1965">
        <f>'1.27 GW Electrolyser H2 Prod. '!Y714</f>
        <v>-1.0490684010155755</v>
      </c>
      <c r="AA43" s="1965">
        <f>'1.27 GW Electrolyser H2 Prod. '!Z714</f>
        <v>-1.1806353888637999</v>
      </c>
      <c r="AB43" s="1965">
        <f>'1.27 GW Electrolyser H2 Prod. '!AA714</f>
        <v>-1.3133004784784745</v>
      </c>
      <c r="AC43" s="1965">
        <f>'1.27 GW Electrolyser H2 Prod. '!AB714</f>
        <v>-1.4470050194349449</v>
      </c>
      <c r="AD43" s="1965">
        <f>'1.27 GW Electrolyser H2 Prod. '!AC714</f>
        <v>-1.5816959545898681</v>
      </c>
      <c r="AE43" s="1965">
        <f>'1.27 GW Electrolyser H2 Prod. '!AD714</f>
        <v>-1.717325071860893</v>
      </c>
      <c r="AF43" s="1965">
        <f>'1.27 GW Electrolyser H2 Prod. '!AE714</f>
        <v>-1.8538483824983301</v>
      </c>
      <c r="AG43" s="1965">
        <f>'1.27 GW Electrolyser H2 Prod. '!AF714</f>
        <v>-1.9912256003494544</v>
      </c>
      <c r="AH43" s="1965">
        <f>'1.27 GW Electrolyser H2 Prod. '!AG714</f>
        <v>-2.1294197025236783</v>
      </c>
      <c r="AI43" s="1965">
        <f>'1.27 GW Electrolyser H2 Prod. '!AH714</f>
        <v>-2.2683965562408903</v>
      </c>
      <c r="AJ43" s="1965">
        <f>'1.27 GW Electrolyser H2 Prod. '!AI714</f>
        <v>-2.4081245999237044</v>
      </c>
      <c r="AK43" s="1965">
        <f>'1.27 GW Electrolyser H2 Prod. '!AJ714</f>
        <v>-2.5485745690794133</v>
      </c>
      <c r="AL43" s="1965">
        <f>'1.27 GW Electrolyser H2 Prod. '!AK714</f>
        <v>-2.6897192594208157</v>
      </c>
      <c r="AM43" s="1965">
        <f>'1.27 GW Electrolyser H2 Prod. '!AL714</f>
        <v>-2.8315333211470453</v>
      </c>
      <c r="AN43" s="1965">
        <f>'1.27 GW Electrolyser H2 Prod. '!AM714</f>
        <v>-2.9739930794541527</v>
      </c>
      <c r="AO43" s="1965">
        <f>'1.27 GW Electrolyser H2 Prod. '!AN714</f>
        <v>-3.1170763772489773</v>
      </c>
      <c r="AP43" s="1965">
        <f>'1.27 GW Electrolyser H2 Prod. '!AO714</f>
        <v>-3.2607624367565999</v>
      </c>
      <c r="AQ43" s="1965">
        <f>'1.27 GW Electrolyser H2 Prod. '!AP714</f>
        <v>-3.4050317372842533</v>
      </c>
      <c r="AR43" s="1965">
        <f>'1.27 GW Electrolyser H2 Prod. '!AQ714</f>
        <v>-3.549865906865135</v>
      </c>
      <c r="AS43" s="1965">
        <f>'1.27 GW Electrolyser H2 Prod. '!AR714</f>
        <v>-3.6952476258784355</v>
      </c>
      <c r="AT43" s="1965">
        <f>'1.27 GW Electrolyser H2 Prod. '!AS714</f>
        <v>-3.8411605410455953</v>
      </c>
      <c r="AU43" s="1965">
        <f>'1.27 GW Electrolyser H2 Prod. '!AT714</f>
        <v>-3.9875891884516204</v>
      </c>
      <c r="AV43" s="1965">
        <f>'1.27 GW Electrolyser H2 Prod. '!AU714</f>
        <v>-4.1345189244451968</v>
      </c>
      <c r="AW43" s="1965">
        <f>'1.27 GW Electrolyser H2 Prod. '!AV714</f>
        <v>-4.2819358634410269</v>
      </c>
      <c r="AX43" s="1965">
        <f>'1.27 GW Electrolyser H2 Prod. '!AW714</f>
        <v>-4.42982682178895</v>
      </c>
      <c r="AY43" s="1965">
        <f>'1.27 GW Electrolyser H2 Prod. '!AX714</f>
        <v>-4.5781792669923957</v>
      </c>
      <c r="AZ43" s="1965">
        <f>'1.27 GW Electrolyser H2 Prod. '!AY714</f>
        <v>-4.7269812716577659</v>
      </c>
      <c r="BA43" s="1965">
        <f>'1.27 GW Electrolyser H2 Prod. '!AZ714</f>
        <v>-4.8762214716398189</v>
      </c>
      <c r="BB43" s="1965">
        <f>'1.27 GW Electrolyser H2 Prod. '!BA714</f>
        <v>-5.0258890279188435</v>
      </c>
      <c r="BC43" s="1965">
        <f>'1.27 GW Electrolyser H2 Prod. '!BB714</f>
        <v>-5.1759735918053886</v>
      </c>
      <c r="BD43" s="1965">
        <f>'1.27 GW Electrolyser H2 Prod. '!BC714</f>
        <v>-5.3264652731195943</v>
      </c>
      <c r="BE43" s="1965">
        <f>'1.27 GW Electrolyser H2 Prod. '!BD714</f>
        <v>-5.4773546110359108</v>
      </c>
      <c r="BF43" s="1965">
        <f>'1.27 GW Electrolyser H2 Prod. '!BE714</f>
        <v>-5.6286325473216658</v>
      </c>
      <c r="BG43" s="1965">
        <f>'1.27 GW Electrolyser H2 Prod. '!BF714</f>
        <v>-5.7802904017303005</v>
      </c>
      <c r="BH43" s="1965">
        <f>'1.27 GW Electrolyser H2 Prod. '!BG714</f>
        <v>-5.9323198493381053</v>
      </c>
      <c r="BI43" s="1965">
        <f>'1.27 GW Electrolyser H2 Prod. '!BH714</f>
        <v>-6.0847128996375295</v>
      </c>
      <c r="BJ43" s="1965">
        <f>'1.27 GW Electrolyser H2 Prod. '!BI714</f>
        <v>-6.2374618772212278</v>
      </c>
      <c r="BK43" s="1965">
        <f>'1.27 GW Electrolyser H2 Prod. '!BJ714</f>
        <v>-6.3905594039093412</v>
      </c>
      <c r="BL43" s="1965">
        <f>'1.27 GW Electrolyser H2 Prod. '!BK714</f>
        <v>-6.5439983821885868</v>
      </c>
      <c r="BM43" s="1965">
        <f>'1.27 GW Electrolyser H2 Prod. '!BL714</f>
        <v>-6.6977719798457418</v>
      </c>
      <c r="BN43" s="1965">
        <f>'1.27 GW Electrolyser H2 Prod. '!BM714</f>
        <v>-6.8518736156904634</v>
      </c>
      <c r="BO43" s="1967">
        <f>'1.27 GW Electrolyser H2 Prod. '!BN714</f>
        <v>-7.0062969462732241</v>
      </c>
    </row>
    <row r="44" spans="1:67" ht="15" customHeight="1" x14ac:dyDescent="0.2">
      <c r="A44" s="4305"/>
      <c r="B44" s="4338"/>
      <c r="C44" s="4339"/>
      <c r="D44" s="4320"/>
      <c r="E44" s="427" t="str">
        <f>E20</f>
        <v>High Price Range</v>
      </c>
      <c r="F44" s="147">
        <f t="shared" si="8"/>
        <v>0.8</v>
      </c>
      <c r="G44" s="1985">
        <f>'1.27 GW Electrolyser H2 Prod. '!F716</f>
        <v>0.9469024811645439</v>
      </c>
      <c r="H44" s="1965">
        <f>'1.27 GW Electrolyser H2 Prod. '!G716</f>
        <v>1.4526342165737705</v>
      </c>
      <c r="I44" s="1965">
        <f>'1.27 GW Electrolyser H2 Prod. '!H716</f>
        <v>1.758704873147541</v>
      </c>
      <c r="J44" s="1965">
        <f>'1.27 GW Electrolyser H2 Prod. '!I716</f>
        <v>1.9930353805633498</v>
      </c>
      <c r="K44" s="1965">
        <f>'1.27 GW Electrolyser H2 Prod. '!J716</f>
        <v>2.1818551891371207</v>
      </c>
      <c r="L44" s="1965">
        <f>'1.27 GW Electrolyser H2 Prod. '!K716</f>
        <v>2.338165253455053</v>
      </c>
      <c r="M44" s="1965">
        <f>'1.27 GW Electrolyser H2 Prod. '!L716</f>
        <v>2.4695929427024539</v>
      </c>
      <c r="N44" s="1965">
        <f>'1.27 GW Electrolyser H2 Prod. '!M716</f>
        <v>2.5810927968577708</v>
      </c>
      <c r="O44" s="1965">
        <f>'1.27 GW Electrolyser H2 Prod. '!N716</f>
        <v>2.6761119270315414</v>
      </c>
      <c r="P44" s="1965">
        <f>'1.27 GW Electrolyser H2 Prod. '!O716</f>
        <v>2.7571705919172516</v>
      </c>
      <c r="Q44" s="1965">
        <f>'1.27 GW Electrolyser H2 Prod. '!P716</f>
        <v>2.8261819266863517</v>
      </c>
      <c r="R44" s="1965">
        <f>'1.27 GW Electrolyser H2 Prod. '!Q716</f>
        <v>2.8846416112649518</v>
      </c>
      <c r="S44" s="1965">
        <f>'1.27 GW Electrolyser H2 Prod. '!R716</f>
        <v>2.9337470459776269</v>
      </c>
      <c r="T44" s="1965">
        <f>'1.27 GW Electrolyser H2 Prod. '!S716</f>
        <v>2.9744757517202216</v>
      </c>
      <c r="U44" s="1965">
        <f>'1.27 GW Electrolyser H2 Prod. '!T716</f>
        <v>3.0076389183592291</v>
      </c>
      <c r="V44" s="1965">
        <f>'1.27 GW Electrolyser H2 Prod. '!U716</f>
        <v>3.0339191412534965</v>
      </c>
      <c r="W44" s="1965">
        <f>'1.27 GW Electrolyser H2 Prod. '!V716</f>
        <v>3.0538977287072671</v>
      </c>
      <c r="X44" s="1965">
        <f>'1.27 GW Electrolyser H2 Prod. '!W716</f>
        <v>3.0680749168402475</v>
      </c>
      <c r="Y44" s="1965">
        <f>'1.27 GW Electrolyser H2 Prod. '!X716</f>
        <v>3.0768851320635697</v>
      </c>
      <c r="Z44" s="1965">
        <f>'1.27 GW Electrolyser H2 Prod. '!Y716</f>
        <v>3.0807087152466903</v>
      </c>
      <c r="AA44" s="1965">
        <f>'1.27 GW Electrolyser H2 Prod. '!Z716</f>
        <v>3.0798810663767244</v>
      </c>
      <c r="AB44" s="1965">
        <f>'1.27 GW Electrolyser H2 Prod. '!AA716</f>
        <v>3.0746998747935335</v>
      </c>
      <c r="AC44" s="1965">
        <f>'1.27 GW Electrolyser H2 Prod. '!AB716</f>
        <v>3.0654309057711675</v>
      </c>
      <c r="AD44" s="1965">
        <f>'1.27 GW Electrolyser H2 Prod. '!AC716</f>
        <v>3.0523126827570026</v>
      </c>
      <c r="AE44" s="1965">
        <f>'1.27 GW Electrolyser H2 Prod. '!AD716</f>
        <v>3.0355603138418972</v>
      </c>
      <c r="AF44" s="1965">
        <f>'1.27 GW Electrolyser H2 Prod. '!AE716</f>
        <v>3.0153686472618526</v>
      </c>
      <c r="AG44" s="1965">
        <f>'1.27 GW Electrolyser H2 Prod. '!AF716</f>
        <v>2.9919148951706829</v>
      </c>
      <c r="AH44" s="1965">
        <f>'1.27 GW Electrolyser H2 Prod. '!AG716</f>
        <v>2.9653608318843183</v>
      </c>
      <c r="AI44" s="1965">
        <f>'1.27 GW Electrolyser H2 Prod. '!AH716</f>
        <v>2.9358546485102783</v>
      </c>
      <c r="AJ44" s="1965">
        <f>'1.27 GW Electrolyser H2 Prod. '!AI716</f>
        <v>2.9035325277973461</v>
      </c>
      <c r="AK44" s="1965">
        <f>'1.27 GW Electrolyser H2 Prod. '!AJ716</f>
        <v>2.8685199894275137</v>
      </c>
      <c r="AL44" s="1965">
        <f>'1.27 GW Electrolyser H2 Prod. '!AK716</f>
        <v>2.8309330456119617</v>
      </c>
      <c r="AM44" s="1965">
        <f>'1.27 GW Electrolyser H2 Prod. '!AL716</f>
        <v>2.7908791988897326</v>
      </c>
      <c r="AN44" s="1965">
        <f>'1.27 GW Electrolyser H2 Prod. '!AM716</f>
        <v>2.7484583078507261</v>
      </c>
      <c r="AO44" s="1965">
        <f>'1.27 GW Electrolyser H2 Prod. '!AN716</f>
        <v>2.7037633416718645</v>
      </c>
      <c r="AP44" s="1965">
        <f>'1.27 GW Electrolyser H2 Prod. '!AO716</f>
        <v>2.6568810405438295</v>
      </c>
      <c r="AQ44" s="1965">
        <f>'1.27 GW Electrolyser H2 Prod. '!AP716</f>
        <v>2.6078924960372416</v>
      </c>
      <c r="AR44" s="1965">
        <f>'1.27 GW Electrolyser H2 Prod. '!AQ716</f>
        <v>2.5568736630336932</v>
      </c>
      <c r="AS44" s="1965">
        <f>'1.27 GW Electrolyser H2 Prod. '!AR716</f>
        <v>2.5038958128949442</v>
      </c>
      <c r="AT44" s="1965">
        <f>'1.27 GW Electrolyser H2 Prod. '!AS716</f>
        <v>2.44902593596129</v>
      </c>
      <c r="AU44" s="1965">
        <f>'1.27 GW Electrolyser H2 Prod. '!AT716</f>
        <v>2.3923271001800717</v>
      </c>
      <c r="AV44" s="1965">
        <f>'1.27 GW Electrolyser H2 Prod. '!AU716</f>
        <v>2.3338587716075629</v>
      </c>
      <c r="AW44" s="1965">
        <f>'1.27 GW Electrolyser H2 Prod. '!AV716</f>
        <v>2.2736771016557644</v>
      </c>
      <c r="AX44" s="1965">
        <f>'1.27 GW Electrolyser H2 Prod. '!AW716</f>
        <v>2.2118351852335123</v>
      </c>
      <c r="AY44" s="1965">
        <f>'1.27 GW Electrolyser H2 Prod. '!AX716</f>
        <v>2.1483832933303737</v>
      </c>
      <c r="AZ44" s="1965">
        <f>'1.27 GW Electrolyser H2 Prod. '!AY716</f>
        <v>2.0833690830893765</v>
      </c>
      <c r="BA44" s="1965">
        <f>'1.27 GW Electrolyser H2 Prod. '!AZ716</f>
        <v>2.0168377879927988</v>
      </c>
      <c r="BB44" s="1965">
        <f>'1.27 GW Electrolyser H2 Prod. '!BA716</f>
        <v>1.9488323904296245</v>
      </c>
      <c r="BC44" s="1965">
        <f>'1.27 GW Electrolyser H2 Prod. '!BB716</f>
        <v>1.8793937786122941</v>
      </c>
      <c r="BD44" s="1965">
        <f>'1.27 GW Electrolyser H2 Prod. '!BC716</f>
        <v>1.8085608895547016</v>
      </c>
      <c r="BE44" s="1965">
        <f>'1.27 GW Electrolyser H2 Prod. '!BD716</f>
        <v>1.7363708396054205</v>
      </c>
      <c r="BF44" s="1965">
        <f>'1.27 GW Electrolyser H2 Prod. '!BE716</f>
        <v>1.6628590438436661</v>
      </c>
      <c r="BG44" s="1965">
        <f>'1.27 GW Electrolyser H2 Prod. '!BF716</f>
        <v>1.5880593254854842</v>
      </c>
      <c r="BH44" s="1965">
        <f>'1.27 GW Electrolyser H2 Prod. '!BG716</f>
        <v>1.5120040163098665</v>
      </c>
      <c r="BI44" s="1965">
        <f>'1.27 GW Electrolyser H2 Prod. '!BH716</f>
        <v>1.4347240489955291</v>
      </c>
      <c r="BJ44" s="1965">
        <f>'1.27 GW Electrolyser H2 Prod. '!BI716</f>
        <v>1.3562490421560471</v>
      </c>
      <c r="BK44" s="1965">
        <f>'1.27 GW Electrolyser H2 Prod. '!BJ716</f>
        <v>1.2766073787715693</v>
      </c>
      <c r="BL44" s="1965">
        <f>'1.27 GW Electrolyser H2 Prod. '!BK716</f>
        <v>1.1958262786374116</v>
      </c>
      <c r="BM44" s="1965">
        <f>'1.27 GW Electrolyser H2 Prod. '!BL716</f>
        <v>1.11393186538182</v>
      </c>
      <c r="BN44" s="1965">
        <f>'1.27 GW Electrolyser H2 Prod. '!BM716</f>
        <v>1.0309492285456556</v>
      </c>
      <c r="BO44" s="1967">
        <f>'1.27 GW Electrolyser H2 Prod. '!BN716</f>
        <v>0.9469024811645439</v>
      </c>
    </row>
    <row r="45" spans="1:67" x14ac:dyDescent="0.2">
      <c r="A45" s="4305"/>
      <c r="B45" s="4338"/>
      <c r="C45" s="4339"/>
      <c r="D45" s="4320"/>
      <c r="E45" s="427" t="str">
        <f t="shared" si="8"/>
        <v>High Price Range</v>
      </c>
      <c r="F45" s="147">
        <f t="shared" si="8"/>
        <v>0.85</v>
      </c>
      <c r="G45" s="1985">
        <f>'1.27 GW Electrolyser H2 Prod. '!F717</f>
        <v>5.7442796424291789</v>
      </c>
      <c r="H45" s="1965">
        <f>'1.27 GW Electrolyser H2 Prod. '!G717</f>
        <v>1.4526342165737705</v>
      </c>
      <c r="I45" s="1965">
        <f>'1.27 GW Electrolyser H2 Prod. '!H717</f>
        <v>1.7953457631475411</v>
      </c>
      <c r="J45" s="1965">
        <f>'1.27 GW Electrolyser H2 Prod. '!I717</f>
        <v>2.0815679299379442</v>
      </c>
      <c r="K45" s="1965">
        <f>'1.27 GW Electrolyser H2 Prod. '!J717</f>
        <v>2.3308452070117145</v>
      </c>
      <c r="L45" s="1965">
        <f>'1.27 GW Electrolyser H2 Prod. '!K717</f>
        <v>2.553133582442237</v>
      </c>
      <c r="M45" s="1965">
        <f>'1.27 GW Electrolyser H2 Prod. '!L717</f>
        <v>2.7543948867001453</v>
      </c>
      <c r="N45" s="1965">
        <f>'1.27 GW Electrolyser H2 Prod. '!M717</f>
        <v>2.9385660436535344</v>
      </c>
      <c r="O45" s="1965">
        <f>'1.27 GW Electrolyser H2 Prod. '!N717</f>
        <v>3.108424191652305</v>
      </c>
      <c r="P45" s="1965">
        <f>'1.27 GW Electrolyser H2 Prod. '!O717</f>
        <v>3.2660240161597622</v>
      </c>
      <c r="Q45" s="1965">
        <f>'1.27 GW Electrolyser H2 Prod. '!P717</f>
        <v>3.4129415977617712</v>
      </c>
      <c r="R45" s="1965">
        <f>'1.27 GW Electrolyser H2 Prod. '!Q717</f>
        <v>3.5504206354599828</v>
      </c>
      <c r="S45" s="1965">
        <f>'1.27 GW Electrolyser H2 Prod. '!R717</f>
        <v>3.6794652065652702</v>
      </c>
      <c r="T45" s="1965">
        <f>'1.27 GW Electrolyser H2 Prod. '!S717</f>
        <v>3.8009013154421223</v>
      </c>
      <c r="U45" s="1965">
        <f>'1.27 GW Electrolyser H2 Prod. '!T717</f>
        <v>3.9154192613385685</v>
      </c>
      <c r="V45" s="1965">
        <f>'1.27 GW Electrolyser H2 Prod. '!U717</f>
        <v>4.0236037099375981</v>
      </c>
      <c r="W45" s="1965">
        <f>'1.27 GW Electrolyser H2 Prod. '!V717</f>
        <v>4.1259555982226184</v>
      </c>
      <c r="X45" s="1965">
        <f>'1.27 GW Electrolyser H2 Prod. '!W717</f>
        <v>4.2229084496474254</v>
      </c>
      <c r="Y45" s="1965">
        <f>'1.27 GW Electrolyser H2 Prod. '!X717</f>
        <v>4.3148407629648293</v>
      </c>
      <c r="Z45" s="1965">
        <f>'1.27 GW Electrolyser H2 Prod. '!Y717</f>
        <v>4.402085580144794</v>
      </c>
      <c r="AA45" s="1965">
        <f>'1.27 GW Electrolyser H2 Prod. '!Z717</f>
        <v>4.4849379869925672</v>
      </c>
      <c r="AB45" s="1965">
        <f>'1.27 GW Electrolyser H2 Prod. '!AA717</f>
        <v>4.5636610718969486</v>
      </c>
      <c r="AC45" s="1965">
        <f>'1.27 GW Electrolyser H2 Prod. '!AB717</f>
        <v>4.6384907164264941</v>
      </c>
      <c r="AD45" s="1965">
        <f>'1.27 GW Electrolyser H2 Prod. '!AC717</f>
        <v>4.7096394883668236</v>
      </c>
      <c r="AE45" s="1965">
        <f>'1.27 GW Electrolyser H2 Prod. '!AD717</f>
        <v>4.777299836292384</v>
      </c>
      <c r="AF45" s="1965">
        <f>'1.27 GW Electrolyser H2 Prod. '!AE717</f>
        <v>4.8416467343000678</v>
      </c>
      <c r="AG45" s="1965">
        <f>'1.27 GW Electrolyser H2 Prod. '!AF717</f>
        <v>4.9028398893314575</v>
      </c>
      <c r="AH45" s="1965">
        <f>'1.27 GW Electrolyser H2 Prod. '!AG717</f>
        <v>4.9610255971575334</v>
      </c>
      <c r="AI45" s="1965">
        <f>'1.27 GW Electrolyser H2 Prod. '!AH717</f>
        <v>5.016338313655579</v>
      </c>
      <c r="AJ45" s="1965">
        <f>'1.27 GW Electrolyser H2 Prod. '!AI717</f>
        <v>5.0689019934830037</v>
      </c>
      <c r="AK45" s="1965">
        <f>'1.27 GW Electrolyser H2 Prod. '!AJ717</f>
        <v>5.1188312372782443</v>
      </c>
      <c r="AL45" s="1965">
        <f>'1.27 GW Electrolyser H2 Prod. '!AK717</f>
        <v>5.1662322801390603</v>
      </c>
      <c r="AM45" s="1965">
        <f>'1.27 GW Electrolyser H2 Prod. '!AL717</f>
        <v>5.2112038476673934</v>
      </c>
      <c r="AN45" s="1965">
        <f>'1.27 GW Electrolyser H2 Prod. '!AM717</f>
        <v>5.2538379008425595</v>
      </c>
      <c r="AO45" s="1965">
        <f>'1.27 GW Electrolyser H2 Prod. '!AN717</f>
        <v>5.2942202870397121</v>
      </c>
      <c r="AP45" s="1965">
        <f>'1.27 GW Electrolyser H2 Prod. '!AO717</f>
        <v>5.3324313113904287</v>
      </c>
      <c r="AQ45" s="1965">
        <f>'1.27 GW Electrolyser H2 Prod. '!AP717</f>
        <v>5.368546240196288</v>
      </c>
      <c r="AR45" s="1965">
        <f>'1.27 GW Electrolyser H2 Prod. '!AQ717</f>
        <v>5.4026357461115992</v>
      </c>
      <c r="AS45" s="1965">
        <f>'1.27 GW Electrolyser H2 Prod. '!AR717</f>
        <v>5.4347663032006341</v>
      </c>
      <c r="AT45" s="1965">
        <f>'1.27 GW Electrolyser H2 Prod. '!AS717</f>
        <v>5.4650005386656764</v>
      </c>
      <c r="AU45" s="1965">
        <f>'1.27 GW Electrolyser H2 Prod. '!AT717</f>
        <v>5.4933975469723499</v>
      </c>
      <c r="AV45" s="1965">
        <f>'1.27 GW Electrolyser H2 Prod. '!AU717</f>
        <v>5.5200131712194649</v>
      </c>
      <c r="AW45" s="1965">
        <f>'1.27 GW Electrolyser H2 Prod. '!AV717</f>
        <v>5.5449002558742544</v>
      </c>
      <c r="AX45" s="1965">
        <f>'1.27 GW Electrolyser H2 Prod. '!AW717</f>
        <v>5.5681088743908704</v>
      </c>
      <c r="AY45" s="1965">
        <f>'1.27 GW Electrolyser H2 Prod. '!AX717</f>
        <v>5.5896865347270497</v>
      </c>
      <c r="AZ45" s="1965">
        <f>'1.27 GW Electrolyser H2 Prod. '!AY717</f>
        <v>5.6096783653524769</v>
      </c>
      <c r="BA45" s="1965">
        <f>'1.27 GW Electrolyser H2 Prod. '!AZ717</f>
        <v>5.6281272839878227</v>
      </c>
      <c r="BB45" s="1965">
        <f>'1.27 GW Electrolyser H2 Prod. '!BA717</f>
        <v>5.6450741510139455</v>
      </c>
      <c r="BC45" s="1965">
        <f>'1.27 GW Electrolyser H2 Prod. '!BB717</f>
        <v>5.6605579092367373</v>
      </c>
      <c r="BD45" s="1965">
        <f>'1.27 GW Electrolyser H2 Prod. '!BC717</f>
        <v>5.6746157114769353</v>
      </c>
      <c r="BE45" s="1965">
        <f>'1.27 GW Electrolyser H2 Prod. '!BD717</f>
        <v>5.6872830372695322</v>
      </c>
      <c r="BF45" s="1965">
        <f>'1.27 GW Electrolyser H2 Prod. '!BE717</f>
        <v>5.698593799799184</v>
      </c>
      <c r="BG45" s="1965">
        <f>'1.27 GW Electrolyser H2 Prod. '!BF717</f>
        <v>5.7085804440619308</v>
      </c>
      <c r="BH45" s="1965">
        <f>'1.27 GW Electrolyser H2 Prod. '!BG717</f>
        <v>5.7172740371261837</v>
      </c>
      <c r="BI45" s="1965">
        <f>'1.27 GW Electrolyser H2 Prod. '!BH717</f>
        <v>5.724704351264414</v>
      </c>
      <c r="BJ45" s="1965">
        <f>'1.27 GW Electrolyser H2 Prod. '!BI717</f>
        <v>5.7308999406389045</v>
      </c>
      <c r="BK45" s="1965">
        <f>'1.27 GW Electrolyser H2 Prod. '!BJ717</f>
        <v>5.7358882121483079</v>
      </c>
      <c r="BL45" s="1965">
        <f>'1.27 GW Electrolyser H2 Prod. '!BK717</f>
        <v>5.7396954909749454</v>
      </c>
      <c r="BM45" s="1965">
        <f>'1.27 GW Electrolyser H2 Prod. '!BL717</f>
        <v>5.7423470813143229</v>
      </c>
      <c r="BN45" s="1965">
        <f>'1.27 GW Electrolyser H2 Prod. '!BM717</f>
        <v>5.7438673227171586</v>
      </c>
      <c r="BO45" s="1967">
        <f>'1.27 GW Electrolyser H2 Prod. '!BN717</f>
        <v>5.7442796424291789</v>
      </c>
    </row>
    <row r="46" spans="1:67" x14ac:dyDescent="0.2">
      <c r="A46" s="4305"/>
      <c r="B46" s="4338"/>
      <c r="C46" s="4339"/>
      <c r="D46" s="3723"/>
      <c r="E46" s="44" t="str">
        <f t="shared" ref="E46:F52" si="9">E22</f>
        <v>High Price Range</v>
      </c>
      <c r="F46" s="1059">
        <f t="shared" si="9"/>
        <v>0.9</v>
      </c>
      <c r="G46" s="1987">
        <f>'1.27 GW Electrolyser H2 Prod. '!F718</f>
        <v>11.72388926548369</v>
      </c>
      <c r="H46" s="1966">
        <f>'1.27 GW Electrolyser H2 Prod. '!G718</f>
        <v>1.4526342165737705</v>
      </c>
      <c r="I46" s="1966">
        <f>'1.27 GW Electrolyser H2 Prod. '!H718</f>
        <v>1.8319866531475408</v>
      </c>
      <c r="J46" s="1966">
        <f>'1.27 GW Electrolyser H2 Prod. '!I718</f>
        <v>2.1719178789575522</v>
      </c>
      <c r="K46" s="1966">
        <f>'1.27 GW Electrolyser H2 Prod. '!J718</f>
        <v>2.4853167135313226</v>
      </c>
      <c r="L46" s="1966">
        <f>'1.27 GW Electrolyser H2 Prod. '!K718</f>
        <v>2.7789197369161247</v>
      </c>
      <c r="M46" s="1966">
        <f>'1.27 GW Electrolyser H2 Prod. '!L718</f>
        <v>3.0568394818025117</v>
      </c>
      <c r="N46" s="1966">
        <f>'1.27 GW Electrolyser H2 Prod. '!M718</f>
        <v>3.3218341133899139</v>
      </c>
      <c r="O46" s="1966">
        <f>'1.27 GW Electrolyser H2 Prod. '!N718</f>
        <v>3.5758747061636846</v>
      </c>
      <c r="P46" s="1966">
        <f>'1.27 GW Electrolyser H2 Prod. '!O718</f>
        <v>3.8204359865140973</v>
      </c>
      <c r="Q46" s="1966">
        <f>'1.27 GW Electrolyser H2 Prod. '!P718</f>
        <v>4.0566603492177959</v>
      </c>
      <c r="R46" s="1966">
        <f>'1.27 GW Electrolyser H2 Prod. '!Q718</f>
        <v>4.2854572142986358</v>
      </c>
      <c r="S46" s="1966">
        <f>'1.27 GW Electrolyser H2 Prod. '!R718</f>
        <v>4.5075666263537615</v>
      </c>
      <c r="T46" s="1966">
        <f>'1.27 GW Electrolyser H2 Prod. '!S718</f>
        <v>4.7236017973277562</v>
      </c>
      <c r="U46" s="1966">
        <f>'1.27 GW Electrolyser H2 Prod. '!T718</f>
        <v>4.9340786074137961</v>
      </c>
      <c r="V46" s="1966">
        <f>'1.27 GW Electrolyser H2 Prod. '!U718</f>
        <v>5.1394366855369071</v>
      </c>
      <c r="W46" s="1966">
        <f>'1.27 GW Electrolyser H2 Prod. '!V718</f>
        <v>5.3400548606906773</v>
      </c>
      <c r="X46" s="1966">
        <f>'1.27 GW Electrolyser H2 Prod. '!W718</f>
        <v>5.5362627370565631</v>
      </c>
      <c r="Y46" s="1966">
        <f>'1.27 GW Electrolyser H2 Prod. '!X718</f>
        <v>5.7283495310293118</v>
      </c>
      <c r="Z46" s="1966">
        <f>'1.27 GW Electrolyser H2 Prod. '!Y718</f>
        <v>5.9165709306752969</v>
      </c>
      <c r="AA46" s="1966">
        <f>'1.27 GW Electrolyser H2 Prod. '!Z718</f>
        <v>6.1011544987660029</v>
      </c>
      <c r="AB46" s="1966">
        <f>'1.27 GW Electrolyser H2 Prod. '!AA718</f>
        <v>6.2823039844913859</v>
      </c>
      <c r="AC46" s="1966">
        <f>'1.27 GW Electrolyser H2 Prod. '!AB718</f>
        <v>6.4602028047215194</v>
      </c>
      <c r="AD46" s="1966">
        <f>'1.27 GW Electrolyser H2 Prod. '!AC718</f>
        <v>6.6350168845153314</v>
      </c>
      <c r="AE46" s="1966">
        <f>'1.27 GW Electrolyser H2 Prod. '!AD718</f>
        <v>6.8068969970223208</v>
      </c>
      <c r="AF46" s="1966">
        <f>'1.27 GW Electrolyser H2 Prod. '!AE718</f>
        <v>6.9759807078071727</v>
      </c>
      <c r="AG46" s="1966">
        <f>'1.27 GW Electrolyser H2 Prod. '!AF718</f>
        <v>7.1423940033411455</v>
      </c>
      <c r="AH46" s="1966">
        <f>'1.27 GW Electrolyser H2 Prod. '!AG718</f>
        <v>7.3062526649293646</v>
      </c>
      <c r="AI46" s="1966">
        <f>'1.27 GW Electrolyser H2 Prod. '!AH718</f>
        <v>7.4676634356641767</v>
      </c>
      <c r="AJ46" s="1966">
        <f>'1.27 GW Electrolyser H2 Prod. '!AI718</f>
        <v>7.6267250177420767</v>
      </c>
      <c r="AK46" s="1966">
        <f>'1.27 GW Electrolyser H2 Prod. '!AJ718</f>
        <v>7.7835289297102532</v>
      </c>
      <c r="AL46" s="1966">
        <f>'1.27 GW Electrolyser H2 Prod. '!AK718</f>
        <v>7.9381602472564055</v>
      </c>
      <c r="AM46" s="1966">
        <f>'1.27 GW Electrolyser H2 Prod. '!AL718</f>
        <v>8.0906982465521757</v>
      </c>
      <c r="AN46" s="1966">
        <f>'1.27 GW Electrolyser H2 Prod. '!AM718</f>
        <v>8.2412169655685705</v>
      </c>
      <c r="AO46" s="1966">
        <f>'1.27 GW Electrolyser H2 Prod. '!AN718</f>
        <v>8.3897856959552453</v>
      </c>
      <c r="AP46" s="1966">
        <f>'1.27 GW Electrolyser H2 Prod. '!AO718</f>
        <v>8.5364694158341035</v>
      </c>
      <c r="AQ46" s="1966">
        <f>'1.27 GW Electrolyser H2 Prod. '!AP718</f>
        <v>8.6813291720669543</v>
      </c>
      <c r="AR46" s="1966">
        <f>'1.27 GW Electrolyser H2 Prod. '!AQ718</f>
        <v>8.824422419116706</v>
      </c>
      <c r="AS46" s="1966">
        <f>'1.27 GW Electrolyser H2 Prod. '!AR718</f>
        <v>8.9658033204554695</v>
      </c>
      <c r="AT46" s="1966">
        <f>'1.27 GW Electrolyser H2 Prod. '!AS718</f>
        <v>9.105523017523165</v>
      </c>
      <c r="AU46" s="1966">
        <f>'1.27 GW Electrolyser H2 Prod. '!AT718</f>
        <v>9.2436298704621773</v>
      </c>
      <c r="AV46" s="1966">
        <f>'1.27 GW Electrolyser H2 Prod. '!AU718</f>
        <v>9.3801696742127163</v>
      </c>
      <c r="AW46" s="1966">
        <f>'1.27 GW Electrolyser H2 Prod. '!AV718</f>
        <v>9.5151858530229401</v>
      </c>
      <c r="AX46" s="1966">
        <f>'1.27 GW Electrolyser H2 Prod. '!AW718</f>
        <v>9.648719635986458</v>
      </c>
      <c r="AY46" s="1966">
        <f>'1.27 GW Electrolyser H2 Prod. '!AX718</f>
        <v>9.7808102158509538</v>
      </c>
      <c r="AZ46" s="1966">
        <f>'1.27 GW Electrolyser H2 Prod. '!AY718</f>
        <v>9.9114948930318185</v>
      </c>
      <c r="BA46" s="1966">
        <f>'1.27 GW Electrolyser H2 Prod. '!AZ718</f>
        <v>10.040809206503626</v>
      </c>
      <c r="BB46" s="1966">
        <f>'1.27 GW Electrolyser H2 Prod. '!BA718</f>
        <v>10.168787053021301</v>
      </c>
      <c r="BC46" s="1966">
        <f>'1.27 GW Electrolyser H2 Prod. '!BB718</f>
        <v>10.29546079593497</v>
      </c>
      <c r="BD46" s="1966">
        <f>'1.27 GW Electrolyser H2 Prod. '!BC718</f>
        <v>10.420861364702436</v>
      </c>
      <c r="BE46" s="1966">
        <f>'1.27 GW Electrolyser H2 Prod. '!BD718</f>
        <v>10.545018346066181</v>
      </c>
      <c r="BF46" s="1966">
        <f>'1.27 GW Electrolyser H2 Prod. '!BE718</f>
        <v>10.667960067744115</v>
      </c>
      <c r="BG46" s="1966">
        <f>'1.27 GW Electrolyser H2 Prod. '!BF718</f>
        <v>10.789713675382067</v>
      </c>
      <c r="BH46" s="1966">
        <f>'1.27 GW Electrolyser H2 Prod. '!BG718</f>
        <v>10.910305203428374</v>
      </c>
      <c r="BI46" s="1966">
        <f>'1.27 GW Electrolyser H2 Prod. '!BH718</f>
        <v>11.029759640515149</v>
      </c>
      <c r="BJ46" s="1966">
        <f>'1.27 GW Electrolyser H2 Prod. '!BI718</f>
        <v>11.148100989864881</v>
      </c>
      <c r="BK46" s="1966">
        <f>'1.27 GW Electrolyser H2 Prod. '!BJ718</f>
        <v>11.26535232518359</v>
      </c>
      <c r="BL46" s="1966">
        <f>'1.27 GW Electrolyser H2 Prod. '!BK718</f>
        <v>11.3815358424516</v>
      </c>
      <c r="BM46" s="1966">
        <f>'1.27 GW Electrolyser H2 Prod. '!BL718</f>
        <v>11.496672907979086</v>
      </c>
      <c r="BN46" s="1966">
        <f>'1.27 GW Electrolyser H2 Prod. '!BM718</f>
        <v>11.610784103054954</v>
      </c>
      <c r="BO46" s="1968">
        <f>'1.27 GW Electrolyser H2 Prod. '!BN718</f>
        <v>11.72388926548369</v>
      </c>
    </row>
    <row r="47" spans="1:67" ht="13.5" customHeight="1" x14ac:dyDescent="0.2">
      <c r="A47" s="4305"/>
      <c r="B47" s="4338"/>
      <c r="C47" s="4339"/>
      <c r="D47" s="3722" t="s">
        <v>1599</v>
      </c>
      <c r="E47" s="427" t="str">
        <f t="shared" si="9"/>
        <v>Low Price Range</v>
      </c>
      <c r="F47" s="1867">
        <f t="shared" si="9"/>
        <v>0.8</v>
      </c>
      <c r="G47" s="2656">
        <f>'1.27 GW Electrolyser H2 Prod. '!F720</f>
        <v>-12.657592850892952</v>
      </c>
      <c r="H47" s="1979">
        <f>'1.27 GW Electrolyser H2 Prod. '!G720</f>
        <v>0.91739333100000009</v>
      </c>
      <c r="I47" s="1979">
        <f>'1.27 GW Electrolyser H2 Prod. '!H720</f>
        <v>0.7879206620000001</v>
      </c>
      <c r="J47" s="1979">
        <f>'1.27 GW Electrolyser H2 Prod. '!I720</f>
        <v>0.63550795367210011</v>
      </c>
      <c r="K47" s="1979">
        <f>'1.27 GW Electrolyser H2 Prod. '!J720</f>
        <v>0.46854248467210013</v>
      </c>
      <c r="L47" s="1979">
        <f>'1.27 GW Electrolyser H2 Prod. '!K720</f>
        <v>0.29118151440088302</v>
      </c>
      <c r="M47" s="1979">
        <f>'1.27 GW Electrolyser H2 Prod. '!L720</f>
        <v>0.10586401393856314</v>
      </c>
      <c r="N47" s="1979">
        <f>'1.27 GW Electrolyser H2 Prod. '!M720</f>
        <v>-8.5825724748767401E-2</v>
      </c>
      <c r="O47" s="1979">
        <f>'1.27 GW Electrolyser H2 Prod. '!N720</f>
        <v>-0.28278543374876741</v>
      </c>
      <c r="P47" s="1979">
        <f>'1.27 GW Electrolyser H2 Prod. '!O720</f>
        <v>-0.48420922076509182</v>
      </c>
      <c r="Q47" s="1979">
        <f>'1.27 GW Electrolyser H2 Prod. '!P720</f>
        <v>-0.68948533078206531</v>
      </c>
      <c r="R47" s="1979">
        <f>'1.27 GW Electrolyser H2 Prod. '!Q720</f>
        <v>-0.89813549665458725</v>
      </c>
      <c r="S47" s="1979">
        <f>'1.27 GW Electrolyser H2 Prod. '!R720</f>
        <v>-1.1097768308244433</v>
      </c>
      <c r="T47" s="1979">
        <f>'1.27 GW Electrolyser H2 Prod. '!S720</f>
        <v>-1.3240967556338263</v>
      </c>
      <c r="U47" s="1979">
        <f>'1.27 GW Electrolyser H2 Prod. '!T720</f>
        <v>-1.5408358803836908</v>
      </c>
      <c r="V47" s="1979">
        <f>'1.27 GW Electrolyser H2 Prod. '!U720</f>
        <v>-1.7597759344883075</v>
      </c>
      <c r="W47" s="1979">
        <f>'1.27 GW Electrolyser H2 Prod. '!V720</f>
        <v>-1.9807310354883074</v>
      </c>
      <c r="X47" s="1979">
        <f>'1.27 GW Electrolyser H2 Prod. '!W720</f>
        <v>-2.2035412250285158</v>
      </c>
      <c r="Y47" s="1979">
        <f>'1.27 GW Electrolyser H2 Prod. '!X720</f>
        <v>-2.4280675884415754</v>
      </c>
      <c r="Z47" s="1979">
        <f>'1.27 GW Electrolyser H2 Prod. '!Y720</f>
        <v>-2.6541885057614594</v>
      </c>
      <c r="AA47" s="1979">
        <f>'1.27 GW Electrolyser H2 Prod. '!Z720</f>
        <v>-2.8817967275750385</v>
      </c>
      <c r="AB47" s="1979">
        <f>'1.27 GW Electrolyser H2 Prod. '!AA720</f>
        <v>-3.1107970630408652</v>
      </c>
      <c r="AC47" s="1979">
        <f>'1.27 GW Electrolyser H2 Prod. '!AB720</f>
        <v>-3.3411045295388826</v>
      </c>
      <c r="AD47" s="1979">
        <f>'1.27 GW Electrolyser H2 Prod. '!AC720</f>
        <v>-3.5726428554509297</v>
      </c>
      <c r="AE47" s="1979">
        <f>'1.27 GW Electrolyser H2 Prod. '!AD720</f>
        <v>-3.8053432565868146</v>
      </c>
      <c r="AF47" s="1979">
        <f>'1.27 GW Electrolyser H2 Prod. '!AE720</f>
        <v>-4.039143427163105</v>
      </c>
      <c r="AG47" s="1979">
        <f>'1.27 GW Electrolyser H2 Prod. '!AF720</f>
        <v>-4.2739867008106112</v>
      </c>
      <c r="AH47" s="1979">
        <f>'1.27 GW Electrolyser H2 Prod. '!AG720</f>
        <v>-4.5098213476512505</v>
      </c>
      <c r="AI47" s="1979">
        <f>'1.27 GW Electrolyser H2 Prod. '!AH720</f>
        <v>-4.7465999812511415</v>
      </c>
      <c r="AJ47" s="1979">
        <f>'1.27 GW Electrolyser H2 Prod. '!AI720</f>
        <v>-4.984279055037697</v>
      </c>
      <c r="AK47" s="1979">
        <f>'1.27 GW Electrolyser H2 Prod. '!AJ720</f>
        <v>-5.2228184321213895</v>
      </c>
      <c r="AL47" s="1979">
        <f>'1.27 GW Electrolyser H2 Prod. '!AK720</f>
        <v>-5.462181015775796</v>
      </c>
      <c r="AM47" s="1979">
        <f>'1.27 GW Electrolyser H2 Prod. '!AL720</f>
        <v>-5.7023324303757965</v>
      </c>
      <c r="AN47" s="1979">
        <f>'1.27 GW Electrolyser H2 Prod. '!AM720</f>
        <v>-5.943240744569052</v>
      </c>
      <c r="AO47" s="1979">
        <f>'1.27 GW Electrolyser H2 Prod. '!AN720</f>
        <v>-6.184876230001219</v>
      </c>
      <c r="AP47" s="1979">
        <f>'1.27 GW Electrolyser H2 Prod. '!AO720</f>
        <v>-6.4272111501341262</v>
      </c>
      <c r="AQ47" s="1979">
        <f>'1.27 GW Electrolyser H2 Prod. '!AP720</f>
        <v>-6.6702195746645732</v>
      </c>
      <c r="AR47" s="1979">
        <f>'1.27 GW Electrolyser H2 Prod. '!AQ720</f>
        <v>-6.9138772158263482</v>
      </c>
      <c r="AS47" s="1979">
        <f>'1.27 GW Electrolyser H2 Prod. '!AR720</f>
        <v>-7.1581612834822552</v>
      </c>
      <c r="AT47" s="1979">
        <f>'1.27 GW Electrolyser H2 Prod. '!AS720</f>
        <v>-7.4030503564189427</v>
      </c>
      <c r="AU47" s="1979">
        <f>'1.27 GW Electrolyser H2 Prod. '!AT720</f>
        <v>-7.6485242676698064</v>
      </c>
      <c r="AV47" s="1979">
        <f>'1.27 GW Electrolyser H2 Prod. '!AU720</f>
        <v>-7.8945640020294734</v>
      </c>
      <c r="AW47" s="1979">
        <f>'1.27 GW Electrolyser H2 Prod. '!AV720</f>
        <v>-8.1411516042021344</v>
      </c>
      <c r="AX47" s="1979">
        <f>'1.27 GW Electrolyser H2 Prod. '!AW720</f>
        <v>-8.3882700962568659</v>
      </c>
      <c r="AY47" s="1979">
        <f>'1.27 GW Electrolyser H2 Prod. '!AX720</f>
        <v>-8.6359034032552788</v>
      </c>
      <c r="AZ47" s="1979">
        <f>'1.27 GW Electrolyser H2 Prod. '!AY720</f>
        <v>-8.8840362860774658</v>
      </c>
      <c r="BA47" s="1979">
        <f>'1.27 GW Electrolyser H2 Prod. '!AZ720</f>
        <v>-9.1326542806071025</v>
      </c>
      <c r="BB47" s="1979">
        <f>'1.27 GW Electrolyser H2 Prod. '!BA720</f>
        <v>-9.3817436425503011</v>
      </c>
      <c r="BC47" s="1979">
        <f>'1.27 GW Electrolyser H2 Prod. '!BB720</f>
        <v>-9.6312912972590112</v>
      </c>
      <c r="BD47" s="1979">
        <f>'1.27 GW Electrolyser H2 Prod. '!BC720</f>
        <v>-9.8812847940115525</v>
      </c>
      <c r="BE47" s="1979">
        <f>'1.27 GW Electrolyser H2 Prod. '!BD720</f>
        <v>-10.131712264272585</v>
      </c>
      <c r="BF47" s="1979">
        <f>'1.27 GW Electrolyser H2 Prod. '!BE720</f>
        <v>-10.382562383514355</v>
      </c>
      <c r="BG47" s="1979">
        <f>'1.27 GW Electrolyser H2 Prod. '!BF720</f>
        <v>-10.63382433623236</v>
      </c>
      <c r="BH47" s="1979">
        <f>'1.27 GW Electrolyser H2 Prod. '!BG720</f>
        <v>-10.885487783832515</v>
      </c>
      <c r="BI47" s="1979">
        <f>'1.27 GW Electrolyser H2 Prod. '!BH720</f>
        <v>-11.137542835105027</v>
      </c>
      <c r="BJ47" s="1979">
        <f>'1.27 GW Electrolyser H2 Prod. '!BI720</f>
        <v>-11.389980019033059</v>
      </c>
      <c r="BK47" s="1979">
        <f>'1.27 GW Electrolyser H2 Prod. '!BJ720</f>
        <v>-11.642790259712971</v>
      </c>
      <c r="BL47" s="1979">
        <f>'1.27 GW Electrolyser H2 Prod. '!BK720</f>
        <v>-11.895964853187744</v>
      </c>
      <c r="BM47" s="1979">
        <f>'1.27 GW Electrolyser H2 Prod. '!BL720</f>
        <v>-12.149495446016987</v>
      </c>
      <c r="BN47" s="1979">
        <f>'1.27 GW Electrolyser H2 Prod. '!BM720</f>
        <v>-12.403374015425998</v>
      </c>
      <c r="BO47" s="1980">
        <f>'1.27 GW Electrolyser H2 Prod. '!BN720</f>
        <v>-12.657592850892952</v>
      </c>
    </row>
    <row r="48" spans="1:67" x14ac:dyDescent="0.2">
      <c r="A48" s="4305"/>
      <c r="B48" s="4338"/>
      <c r="C48" s="4339"/>
      <c r="D48" s="4320"/>
      <c r="E48" s="427" t="str">
        <f t="shared" si="9"/>
        <v>Low Price Range</v>
      </c>
      <c r="F48" s="1867">
        <f t="shared" si="9"/>
        <v>0.85</v>
      </c>
      <c r="G48" s="2657">
        <f>'1.27 GW Electrolyser H2 Prod. '!F721</f>
        <v>-11.123556163739419</v>
      </c>
      <c r="H48" s="1965">
        <f>'1.27 GW Electrolyser H2 Prod. '!G721</f>
        <v>0.91739333100000009</v>
      </c>
      <c r="I48" s="1965">
        <f>'1.27 GW Electrolyser H2 Prod. '!H721</f>
        <v>0.79963716200000001</v>
      </c>
      <c r="J48" s="1965">
        <f>'1.27 GW Electrolyser H2 Prod. '!I721</f>
        <v>0.66381762668352084</v>
      </c>
      <c r="K48" s="1965">
        <f>'1.27 GW Electrolyser H2 Prod. '!J721</f>
        <v>0.51618438268352085</v>
      </c>
      <c r="L48" s="1965">
        <f>'1.27 GW Electrolyser H2 Prod. '!K721</f>
        <v>0.35992101353909561</v>
      </c>
      <c r="M48" s="1965">
        <f>'1.27 GW Electrolyser H2 Prod. '!L721</f>
        <v>0.19693390817008824</v>
      </c>
      <c r="N48" s="1965">
        <f>'1.27 GW Electrolyser H2 Prod. '!M721</f>
        <v>2.848195981027473E-2</v>
      </c>
      <c r="O48" s="1965">
        <f>'1.27 GW Electrolyser H2 Prod. '!N721</f>
        <v>-0.1445467979397253</v>
      </c>
      <c r="P48" s="1965">
        <f>'1.27 GW Electrolyser H2 Prod. '!O721</f>
        <v>-0.3214953471354563</v>
      </c>
      <c r="Q48" s="1965">
        <f>'1.27 GW Electrolyser H2 Prod. '!P721</f>
        <v>-0.50185971125821782</v>
      </c>
      <c r="R48" s="1965">
        <f>'1.27 GW Electrolyser H2 Prod. '!Q721</f>
        <v>-0.68524219802070885</v>
      </c>
      <c r="S48" s="1965">
        <f>'1.27 GW Electrolyser H2 Prod. '!R721</f>
        <v>-0.87132173793436518</v>
      </c>
      <c r="T48" s="1965">
        <f>'1.27 GW Electrolyser H2 Prod. '!S721</f>
        <v>-1.0598342031317542</v>
      </c>
      <c r="U48" s="1965">
        <f>'1.27 GW Electrolyser H2 Prod. '!T721</f>
        <v>-1.2505588595875958</v>
      </c>
      <c r="V48" s="1965">
        <f>'1.27 GW Electrolyser H2 Prod. '!U721</f>
        <v>-1.4433087512679417</v>
      </c>
      <c r="W48" s="1965">
        <f>'1.27 GW Electrolyser H2 Prod. '!V721</f>
        <v>-1.6379236957054417</v>
      </c>
      <c r="X48" s="1965">
        <f>'1.27 GW Electrolyser H2 Prod. '!W721</f>
        <v>-1.8342650669675271</v>
      </c>
      <c r="Y48" s="1965">
        <f>'1.27 GW Electrolyser H2 Prod. '!X721</f>
        <v>-2.0322118341338986</v>
      </c>
      <c r="Z48" s="1965">
        <f>'1.27 GW Electrolyser H2 Prod. '!Y721</f>
        <v>-2.2316575018044422</v>
      </c>
      <c r="AA48" s="1965">
        <f>'1.27 GW Electrolyser H2 Prod. '!Z721</f>
        <v>-2.432507711658789</v>
      </c>
      <c r="AB48" s="1965">
        <f>'1.27 GW Electrolyser H2 Prod. '!AA721</f>
        <v>-2.6346783370529812</v>
      </c>
      <c r="AC48" s="1965">
        <f>'1.27 GW Electrolyser H2 Prod. '!AB721</f>
        <v>-2.8380939511510985</v>
      </c>
      <c r="AD48" s="1965">
        <f>'1.27 GW Electrolyser H2 Prod. '!AC721</f>
        <v>-3.0426865820654436</v>
      </c>
      <c r="AE48" s="1965">
        <f>'1.27 GW Electrolyser H2 Prod. '!AD721</f>
        <v>-3.2483946913420509</v>
      </c>
      <c r="AF48" s="1965">
        <f>'1.27 GW Electrolyser H2 Prod. '!AE721</f>
        <v>-3.4551623282655797</v>
      </c>
      <c r="AG48" s="1965">
        <f>'1.27 GW Electrolyser H2 Prod. '!AF721</f>
        <v>-3.6629384240333605</v>
      </c>
      <c r="AH48" s="1965">
        <f>'1.27 GW Electrolyser H2 Prod. '!AG721</f>
        <v>-3.8716761982751371</v>
      </c>
      <c r="AI48" s="1965">
        <f>'1.27 GW Electrolyser H2 Prod. '!AH721</f>
        <v>-4.0813326566126031</v>
      </c>
      <c r="AJ48" s="1965">
        <f>'1.27 GW Electrolyser H2 Prod. '!AI721</f>
        <v>-4.2918681625974182</v>
      </c>
      <c r="AK48" s="1965">
        <f>'1.27 GW Electrolyser H2 Prod. '!AJ721</f>
        <v>-4.5032460708757114</v>
      </c>
      <c r="AL48" s="1965">
        <f>'1.27 GW Electrolyser H2 Prod. '!AK721</f>
        <v>-4.7154324111066179</v>
      </c>
      <c r="AM48" s="1965">
        <f>'1.27 GW Electrolyser H2 Prod. '!AL721</f>
        <v>-4.928395614228493</v>
      </c>
      <c r="AN48" s="1965">
        <f>'1.27 GW Electrolyser H2 Prod. '!AM721</f>
        <v>-5.1421062742740089</v>
      </c>
      <c r="AO48" s="1965">
        <f>'1.27 GW Electrolyser H2 Prod. '!AN721</f>
        <v>-5.3565369401967819</v>
      </c>
      <c r="AP48" s="1965">
        <f>'1.27 GW Electrolyser H2 Prod. '!AO721</f>
        <v>-5.5716619331698451</v>
      </c>
      <c r="AQ48" s="1965">
        <f>'1.27 GW Electrolyser H2 Prod. '!AP721</f>
        <v>-5.7874571856112613</v>
      </c>
      <c r="AR48" s="1965">
        <f>'1.27 GW Electrolyser H2 Prod. '!AQ721</f>
        <v>-6.0039000988299431</v>
      </c>
      <c r="AS48" s="1965">
        <f>'1.27 GW Electrolyser H2 Prod. '!AR721</f>
        <v>-6.220969416699905</v>
      </c>
      <c r="AT48" s="1965">
        <f>'1.27 GW Electrolyser H2 Prod. '!AS721</f>
        <v>-6.438645113189696</v>
      </c>
      <c r="AU48" s="1965">
        <f>'1.27 GW Electrolyser H2 Prod. '!AT721</f>
        <v>-6.6569082919158911</v>
      </c>
      <c r="AV48" s="1965">
        <f>'1.27 GW Electrolyser H2 Prod. '!AU721</f>
        <v>-6.875741096170664</v>
      </c>
      <c r="AW48" s="1965">
        <f>'1.27 GW Electrolyser H2 Prod. '!AV721</f>
        <v>-7.095126628105727</v>
      </c>
      <c r="AX48" s="1965">
        <f>'1.27 GW Electrolyser H2 Prod. '!AW721</f>
        <v>-7.3150488759477437</v>
      </c>
      <c r="AY48" s="1965">
        <f>'1.27 GW Electrolyser H2 Prod. '!AX721</f>
        <v>-7.535492648281144</v>
      </c>
      <c r="AZ48" s="1965">
        <f>'1.27 GW Electrolyser H2 Prod. '!AY721</f>
        <v>-7.7564435145690318</v>
      </c>
      <c r="BA48" s="1965">
        <f>'1.27 GW Electrolyser H2 Prod. '!AZ721</f>
        <v>-7.9778877511962252</v>
      </c>
      <c r="BB48" s="1965">
        <f>'1.27 GW Electrolyser H2 Prod. '!BA721</f>
        <v>-8.1998122924142596</v>
      </c>
      <c r="BC48" s="1965">
        <f>'1.27 GW Electrolyser H2 Prod. '!BB721</f>
        <v>-8.4222046856493762</v>
      </c>
      <c r="BD48" s="1965">
        <f>'1.27 GW Electrolyser H2 Prod. '!BC721</f>
        <v>-8.6450530507036838</v>
      </c>
      <c r="BE48" s="1965">
        <f>'1.27 GW Electrolyser H2 Prod. '!BD721</f>
        <v>-8.8683460424386826</v>
      </c>
      <c r="BF48" s="1965">
        <f>'1.27 GW Electrolyser H2 Prod. '!BE721</f>
        <v>-9.0920728165809965</v>
      </c>
      <c r="BG48" s="1965">
        <f>'1.27 GW Electrolyser H2 Prod. '!BF721</f>
        <v>-9.3162229983336093</v>
      </c>
      <c r="BH48" s="1965">
        <f>'1.27 GW Electrolyser H2 Prod. '!BG721</f>
        <v>-9.5407866535135106</v>
      </c>
      <c r="BI48" s="1965">
        <f>'1.27 GW Electrolyser H2 Prod. '!BH721</f>
        <v>-9.7657542619690201</v>
      </c>
      <c r="BJ48" s="1965">
        <f>'1.27 GW Electrolyser H2 Prod. '!BI721</f>
        <v>-9.9911166930583253</v>
      </c>
      <c r="BK48" s="1965">
        <f>'1.27 GW Electrolyser H2 Prod. '!BJ721</f>
        <v>-10.216865182995171</v>
      </c>
      <c r="BL48" s="1965">
        <f>'1.27 GW Electrolyser H2 Prod. '!BK721</f>
        <v>-10.44299131388909</v>
      </c>
      <c r="BM48" s="1965">
        <f>'1.27 GW Electrolyser H2 Prod. '!BL721</f>
        <v>-10.669486994326181</v>
      </c>
      <c r="BN48" s="1965">
        <f>'1.27 GW Electrolyser H2 Prod. '!BM721</f>
        <v>-10.89634444135287</v>
      </c>
      <c r="BO48" s="1967">
        <f>'1.27 GW Electrolyser H2 Prod. '!BN721</f>
        <v>-11.123556163739419</v>
      </c>
    </row>
    <row r="49" spans="1:67" x14ac:dyDescent="0.2">
      <c r="A49" s="4305"/>
      <c r="B49" s="4338"/>
      <c r="C49" s="4339"/>
      <c r="D49" s="4320"/>
      <c r="E49" s="44" t="str">
        <f t="shared" si="9"/>
        <v>Low Price Range</v>
      </c>
      <c r="F49" s="67">
        <f t="shared" si="9"/>
        <v>0.9</v>
      </c>
      <c r="G49" s="2657">
        <f>'1.27 GW Electrolyser H2 Prod. '!F722</f>
        <v>-9.2114820806994544</v>
      </c>
      <c r="H49" s="1965">
        <f>'1.27 GW Electrolyser H2 Prod. '!G722</f>
        <v>0.91739333100000009</v>
      </c>
      <c r="I49" s="1965">
        <f>'1.27 GW Electrolyser H2 Prod. '!H722</f>
        <v>0.81135366200000003</v>
      </c>
      <c r="J49" s="1965">
        <f>'1.27 GW Electrolyser H2 Prod. '!I722</f>
        <v>0.69270844177257107</v>
      </c>
      <c r="K49" s="1965">
        <f>'1.27 GW Electrolyser H2 Prod. '!J722</f>
        <v>0.56557907277257113</v>
      </c>
      <c r="L49" s="1965">
        <f>'1.27 GW Electrolyser H2 Prod. '!K722</f>
        <v>0.4321196822639356</v>
      </c>
      <c r="M49" s="1965">
        <f>'1.27 GW Electrolyser H2 Prod. '!L722</f>
        <v>0.29364531715924952</v>
      </c>
      <c r="N49" s="1965">
        <f>'1.27 GW Electrolyser H2 Prod. '!M722</f>
        <v>0.1510379440963083</v>
      </c>
      <c r="O49" s="1965">
        <f>'1.27 GW Electrolyser H2 Prod. '!N722</f>
        <v>4.9278450963082584E-3</v>
      </c>
      <c r="P49" s="1965">
        <f>'1.27 GW Electrolyser H2 Prod. '!O722</f>
        <v>-0.14421341291779496</v>
      </c>
      <c r="Q49" s="1965">
        <f>'1.27 GW Electrolyser H2 Prod. '!P722</f>
        <v>-0.29602053127556682</v>
      </c>
      <c r="R49" s="1965">
        <f>'1.27 GW Electrolyser H2 Prod. '!Q722</f>
        <v>-0.45020270864250111</v>
      </c>
      <c r="S49" s="1965">
        <f>'1.27 GW Electrolyser H2 Prod. '!R722</f>
        <v>-0.60652330413671851</v>
      </c>
      <c r="T49" s="1965">
        <f>'1.27 GW Electrolyser H2 Prod. '!S722</f>
        <v>-0.76478623360882414</v>
      </c>
      <c r="U49" s="1965">
        <f>'1.27 GW Electrolyser H2 Prod. '!T722</f>
        <v>-0.92482653626547096</v>
      </c>
      <c r="V49" s="1965">
        <f>'1.27 GW Electrolyser H2 Prod. '!U722</f>
        <v>-1.0865036338537815</v>
      </c>
      <c r="W49" s="1965">
        <f>'1.27 GW Electrolyser H2 Prod. '!V722</f>
        <v>-1.2496963898537814</v>
      </c>
      <c r="X49" s="1965">
        <f>'1.27 GW Electrolyser H2 Prod. '!W722</f>
        <v>-1.4142994081522202</v>
      </c>
      <c r="Y49" s="1965">
        <f>'1.27 GW Electrolyser H2 Prod. '!X722</f>
        <v>-1.5802202072649132</v>
      </c>
      <c r="Z49" s="1965">
        <f>'1.27 GW Electrolyser H2 Prod. '!Y722</f>
        <v>-1.7473770269172144</v>
      </c>
      <c r="AA49" s="1965">
        <f>'1.27 GW Electrolyser H2 Prod. '!Z722</f>
        <v>-1.9156971003392094</v>
      </c>
      <c r="AB49" s="1965">
        <f>'1.27 GW Electrolyser H2 Prod. '!AA722</f>
        <v>-2.0851152755276545</v>
      </c>
      <c r="AC49" s="1965">
        <f>'1.27 GW Electrolyser H2 Prod. '!AB722</f>
        <v>-2.2555729020578954</v>
      </c>
      <c r="AD49" s="1965">
        <f>'1.27 GW Electrolyser H2 Prod. '!AC722</f>
        <v>-2.427016922786589</v>
      </c>
      <c r="AE49" s="1965">
        <f>'1.27 GW Electrolyser H2 Prod. '!AD722</f>
        <v>-2.5993991256313844</v>
      </c>
      <c r="AF49" s="1965">
        <f>'1.27 GW Electrolyser H2 Prod. '!AE722</f>
        <v>-2.7726755218425923</v>
      </c>
      <c r="AG49" s="1965">
        <f>'1.27 GW Electrolyser H2 Prod. '!AF722</f>
        <v>-2.9468058252674876</v>
      </c>
      <c r="AH49" s="1965">
        <f>'1.27 GW Electrolyser H2 Prod. '!AG722</f>
        <v>-3.121753013015482</v>
      </c>
      <c r="AI49" s="1965">
        <f>'1.27 GW Electrolyser H2 Prod. '!AH722</f>
        <v>-3.2974829523064644</v>
      </c>
      <c r="AJ49" s="1965">
        <f>'1.27 GW Electrolyser H2 Prod. '!AI722</f>
        <v>-3.4739640815630488</v>
      </c>
      <c r="AK49" s="1965">
        <f>'1.27 GW Electrolyser H2 Prod. '!AJ722</f>
        <v>-3.651167136292528</v>
      </c>
      <c r="AL49" s="1965">
        <f>'1.27 GW Electrolyser H2 Prod. '!AK722</f>
        <v>-3.8290649122077007</v>
      </c>
      <c r="AM49" s="1965">
        <f>'1.27 GW Electrolyser H2 Prod. '!AL722</f>
        <v>-4.0076320595077011</v>
      </c>
      <c r="AN49" s="1965">
        <f>'1.27 GW Electrolyser H2 Prod. '!AM722</f>
        <v>-4.1868449033885788</v>
      </c>
      <c r="AO49" s="1965">
        <f>'1.27 GW Electrolyser H2 Prod. '!AN722</f>
        <v>-4.3666812867571734</v>
      </c>
      <c r="AP49" s="1965">
        <f>'1.27 GW Electrolyser H2 Prod. '!AO722</f>
        <v>-4.5471204318385663</v>
      </c>
      <c r="AQ49" s="1965">
        <f>'1.27 GW Electrolyser H2 Prod. '!AP722</f>
        <v>-4.7281428179399896</v>
      </c>
      <c r="AR49" s="1965">
        <f>'1.27 GW Electrolyser H2 Prod. '!AQ722</f>
        <v>-4.9097300730946429</v>
      </c>
      <c r="AS49" s="1965">
        <f>'1.27 GW Electrolyser H2 Prod. '!AR722</f>
        <v>-5.0918648776817133</v>
      </c>
      <c r="AT49" s="1965">
        <f>'1.27 GW Electrolyser H2 Prod. '!AS722</f>
        <v>-5.2745308784226443</v>
      </c>
      <c r="AU49" s="1965">
        <f>'1.27 GW Electrolyser H2 Prod. '!AT722</f>
        <v>-5.4577126114024397</v>
      </c>
      <c r="AV49" s="1965">
        <f>'1.27 GW Electrolyser H2 Prod. '!AU722</f>
        <v>-5.6413954329697864</v>
      </c>
      <c r="AW49" s="1965">
        <f>'1.27 GW Electrolyser H2 Prod. '!AV722</f>
        <v>-5.825565457539386</v>
      </c>
      <c r="AX49" s="1965">
        <f>'1.27 GW Electrolyser H2 Prod. '!AW722</f>
        <v>-6.0102095014610804</v>
      </c>
      <c r="AY49" s="1965">
        <f>'1.27 GW Electrolyser H2 Prod. '!AX722</f>
        <v>-6.1953150322382973</v>
      </c>
      <c r="AZ49" s="1965">
        <f>'1.27 GW Electrolyser H2 Prod. '!AY722</f>
        <v>-6.3808701224774369</v>
      </c>
      <c r="BA49" s="1965">
        <f>'1.27 GW Electrolyser H2 Prod. '!AZ722</f>
        <v>-6.5668634080332611</v>
      </c>
      <c r="BB49" s="1965">
        <f>'1.27 GW Electrolyser H2 Prod. '!BA722</f>
        <v>-6.753284049886056</v>
      </c>
      <c r="BC49" s="1965">
        <f>'1.27 GW Electrolyser H2 Prod. '!BB722</f>
        <v>-6.9401216993463724</v>
      </c>
      <c r="BD49" s="1965">
        <f>'1.27 GW Electrolyser H2 Prod. '!BC722</f>
        <v>-7.1273664662343483</v>
      </c>
      <c r="BE49" s="1965">
        <f>'1.27 GW Electrolyser H2 Prod. '!BD722</f>
        <v>-7.3150088897244361</v>
      </c>
      <c r="BF49" s="1965">
        <f>'1.27 GW Electrolyser H2 Prod. '!BE722</f>
        <v>-7.5030399115839623</v>
      </c>
      <c r="BG49" s="1965">
        <f>'1.27 GW Electrolyser H2 Prod. '!BF722</f>
        <v>-7.6914508515663682</v>
      </c>
      <c r="BH49" s="1965">
        <f>'1.27 GW Electrolyser H2 Prod. '!BG722</f>
        <v>-7.8802333847479433</v>
      </c>
      <c r="BI49" s="1965">
        <f>'1.27 GW Electrolyser H2 Prod. '!BH722</f>
        <v>-8.0693795206211387</v>
      </c>
      <c r="BJ49" s="1965">
        <f>'1.27 GW Electrolyser H2 Prod. '!BI722</f>
        <v>-8.2588815837786065</v>
      </c>
      <c r="BK49" s="1965">
        <f>'1.27 GW Electrolyser H2 Prod. '!BJ722</f>
        <v>-8.4487321960404902</v>
      </c>
      <c r="BL49" s="1965">
        <f>'1.27 GW Electrolyser H2 Prod. '!BK722</f>
        <v>-8.638924259893507</v>
      </c>
      <c r="BM49" s="1965">
        <f>'1.27 GW Electrolyser H2 Prod. '!BL722</f>
        <v>-8.8294509431244315</v>
      </c>
      <c r="BN49" s="1965">
        <f>'1.27 GW Electrolyser H2 Prod. '!BM722</f>
        <v>-9.0203056645429225</v>
      </c>
      <c r="BO49" s="1967">
        <f>'1.27 GW Electrolyser H2 Prod. '!BN722</f>
        <v>-9.2114820806994544</v>
      </c>
    </row>
    <row r="50" spans="1:67" ht="15" customHeight="1" x14ac:dyDescent="0.2">
      <c r="A50" s="4305"/>
      <c r="B50" s="4338"/>
      <c r="C50" s="4339"/>
      <c r="D50" s="4320"/>
      <c r="E50" s="427" t="str">
        <f t="shared" si="9"/>
        <v>High Price Range</v>
      </c>
      <c r="F50" s="1867">
        <f t="shared" si="9"/>
        <v>0.8</v>
      </c>
      <c r="G50" s="2657">
        <f>'1.27 GW Electrolyser H2 Prod. '!F724</f>
        <v>-1.2582826532616869</v>
      </c>
      <c r="H50" s="1965">
        <f>'1.27 GW Electrolyser H2 Prod. '!G724</f>
        <v>1.4158811310000001</v>
      </c>
      <c r="I50" s="1965">
        <f>'1.27 GW Electrolyser H2 Prod. '!H724</f>
        <v>1.6851987020000001</v>
      </c>
      <c r="J50" s="1965">
        <f>'1.27 GW Electrolyser H2 Prod. '!I724</f>
        <v>1.8827761238420384</v>
      </c>
      <c r="K50" s="1965">
        <f>'1.27 GW Electrolyser H2 Prod. '!J724</f>
        <v>2.0348428468420385</v>
      </c>
      <c r="L50" s="1965">
        <f>'1.27 GW Electrolyser H2 Prod. '!K724</f>
        <v>2.1543998255862005</v>
      </c>
      <c r="M50" s="1965">
        <f>'1.27 GW Electrolyser H2 Prod. '!L724</f>
        <v>2.249074429259831</v>
      </c>
      <c r="N50" s="1965">
        <f>'1.27 GW Electrolyser H2 Prod. '!M724</f>
        <v>2.3238211978413772</v>
      </c>
      <c r="O50" s="1965">
        <f>'1.27 GW Electrolyser H2 Prod. '!N724</f>
        <v>2.3820872424413775</v>
      </c>
      <c r="P50" s="1965">
        <f>'1.27 GW Electrolyser H2 Prod. '!O724</f>
        <v>2.4263928217533173</v>
      </c>
      <c r="Q50" s="1965">
        <f>'1.27 GW Electrolyser H2 Prod. '!P724</f>
        <v>2.4586510709486467</v>
      </c>
      <c r="R50" s="1965">
        <f>'1.27 GW Electrolyser H2 Prod. '!Q724</f>
        <v>2.480357669953476</v>
      </c>
      <c r="S50" s="1965">
        <f>'1.27 GW Electrolyser H2 Prod. '!R724</f>
        <v>2.4927100190923808</v>
      </c>
      <c r="T50" s="1965">
        <f>'1.27 GW Electrolyser H2 Prod. '!S724</f>
        <v>2.4966856392612047</v>
      </c>
      <c r="U50" s="1965">
        <f>'1.27 GW Electrolyser H2 Prod. '!T724</f>
        <v>2.4930957203264423</v>
      </c>
      <c r="V50" s="1965">
        <f>'1.27 GW Electrolyser H2 Prod. '!U724</f>
        <v>2.4826228576469389</v>
      </c>
      <c r="W50" s="1965">
        <f>'1.27 GW Electrolyser H2 Prod. '!V724</f>
        <v>2.4658483595269391</v>
      </c>
      <c r="X50" s="1965">
        <f>'1.27 GW Electrolyser H2 Prod. '!W724</f>
        <v>2.4432724620861488</v>
      </c>
      <c r="Y50" s="1965">
        <f>'1.27 GW Electrolyser H2 Prod. '!X724</f>
        <v>2.4153295917357007</v>
      </c>
      <c r="Z50" s="1965">
        <f>'1.27 GW Electrolyser H2 Prod. '!Y724</f>
        <v>2.3824000893450505</v>
      </c>
      <c r="AA50" s="1965">
        <f>'1.27 GW Electrolyser H2 Prod. '!Z724</f>
        <v>2.3448193549013143</v>
      </c>
      <c r="AB50" s="1965">
        <f>'1.27 GW Electrolyser H2 Prod. '!AA724</f>
        <v>2.3028850777443526</v>
      </c>
      <c r="AC50" s="1965">
        <f>'1.27 GW Electrolyser H2 Prod. '!AB724</f>
        <v>2.2568630231482163</v>
      </c>
      <c r="AD50" s="1965">
        <f>'1.27 GW Electrolyser H2 Prod. '!AC724</f>
        <v>2.2069917145602815</v>
      </c>
      <c r="AE50" s="1965">
        <f>'1.27 GW Electrolyser H2 Prod. '!AD724</f>
        <v>2.1534862600714049</v>
      </c>
      <c r="AF50" s="1965">
        <f>'1.27 GW Electrolyser H2 Prod. '!AE724</f>
        <v>2.0965415079175904</v>
      </c>
      <c r="AG50" s="1965">
        <f>'1.27 GW Electrolyser H2 Prod. '!AF724</f>
        <v>2.0363346702526495</v>
      </c>
      <c r="AH50" s="1965">
        <f>'1.27 GW Electrolyser H2 Prod. '!AG724</f>
        <v>1.9730275213925146</v>
      </c>
      <c r="AI50" s="1965">
        <f>'1.27 GW Electrolyser H2 Prod. '!AH724</f>
        <v>1.9067682524447043</v>
      </c>
      <c r="AJ50" s="1965">
        <f>'1.27 GW Electrolyser H2 Prod. '!AI724</f>
        <v>1.8376930461580014</v>
      </c>
      <c r="AK50" s="1965">
        <f>'1.27 GW Electrolyser H2 Prod. '!AJ724</f>
        <v>1.7659274222143986</v>
      </c>
      <c r="AL50" s="1965">
        <f>'1.27 GW Electrolyser H2 Prod. '!AK724</f>
        <v>1.691587392825076</v>
      </c>
      <c r="AM50" s="1965">
        <f>'1.27 GW Electrolyser H2 Prod. '!AL724</f>
        <v>1.6147804605290763</v>
      </c>
      <c r="AN50" s="1965">
        <f>'1.27 GW Electrolyser H2 Prod. '!AM724</f>
        <v>1.5356064839162995</v>
      </c>
      <c r="AO50" s="1965">
        <f>'1.27 GW Electrolyser H2 Prod. '!AN724</f>
        <v>1.4541584321636671</v>
      </c>
      <c r="AP50" s="1965">
        <f>'1.27 GW Electrolyser H2 Prod. '!AO724</f>
        <v>1.3705230454618618</v>
      </c>
      <c r="AQ50" s="1965">
        <f>'1.27 GW Electrolyser H2 Prod. '!AP724</f>
        <v>1.2847814153815034</v>
      </c>
      <c r="AR50" s="1965">
        <f>'1.27 GW Electrolyser H2 Prod. '!AQ724</f>
        <v>1.1970094968041847</v>
      </c>
      <c r="AS50" s="1965">
        <f>'1.27 GW Electrolyser H2 Prod. '!AR724</f>
        <v>1.1072785610916644</v>
      </c>
      <c r="AT50" s="1965">
        <f>'1.27 GW Electrolyser H2 Prod. '!AS724</f>
        <v>1.0156555985842404</v>
      </c>
      <c r="AU50" s="1965">
        <f>'1.27 GW Electrolyser H2 Prod. '!AT724</f>
        <v>0.92220367722925123</v>
      </c>
      <c r="AV50" s="1965">
        <f>'1.27 GW Electrolyser H2 Prod. '!AU724</f>
        <v>0.82698226308297207</v>
      </c>
      <c r="AW50" s="1965">
        <f>'1.27 GW Electrolyser H2 Prod. '!AV724</f>
        <v>0.730047507557403</v>
      </c>
      <c r="AX50" s="1965">
        <f>'1.27 GW Electrolyser H2 Prod. '!AW724</f>
        <v>0.63145250556138033</v>
      </c>
      <c r="AY50" s="1965">
        <f>'1.27 GW Electrolyser H2 Prod. '!AX724</f>
        <v>0.53124752808447118</v>
      </c>
      <c r="AZ50" s="1965">
        <f>'1.27 GW Electrolyser H2 Prod. '!AY724</f>
        <v>0.42948023226970333</v>
      </c>
      <c r="BA50" s="1965">
        <f>'1.27 GW Electrolyser H2 Prod. '!AZ724</f>
        <v>0.3261958515993551</v>
      </c>
      <c r="BB50" s="1965">
        <f>'1.27 GW Electrolyser H2 Prod. '!BA724</f>
        <v>0.22143736846241041</v>
      </c>
      <c r="BC50" s="1965">
        <f>'1.27 GW Electrolyser H2 Prod. '!BB724</f>
        <v>0.11524567107130934</v>
      </c>
      <c r="BD50" s="1965">
        <f>'1.27 GW Electrolyser H2 Prod. '!BC724</f>
        <v>7.6596964399465138E-3</v>
      </c>
      <c r="BE50" s="1965">
        <f>'1.27 GW Electrolyser H2 Prod. '!BD724</f>
        <v>-0.10128343908310516</v>
      </c>
      <c r="BF50" s="1965">
        <f>'1.27 GW Electrolyser H2 Prod. '!BE724</f>
        <v>-0.21154832041862995</v>
      </c>
      <c r="BG50" s="1965">
        <f>'1.27 GW Electrolyser H2 Prod. '!BF724</f>
        <v>-0.32310112435058236</v>
      </c>
      <c r="BH50" s="1965">
        <f>'1.27 GW Electrolyser H2 Prod. '!BG724</f>
        <v>-0.4359095190999705</v>
      </c>
      <c r="BI50" s="1965">
        <f>'1.27 GW Electrolyser H2 Prod. '!BH724</f>
        <v>-0.54994257198807861</v>
      </c>
      <c r="BJ50" s="1965">
        <f>'1.27 GW Electrolyser H2 Prod. '!BI724</f>
        <v>-0.6651706644013311</v>
      </c>
      <c r="BK50" s="1965">
        <f>'1.27 GW Electrolyser H2 Prod. '!BJ724</f>
        <v>-0.78156541335957952</v>
      </c>
      <c r="BL50" s="1965">
        <f>'1.27 GW Electrolyser H2 Prod. '!BK724</f>
        <v>-0.89909959906750747</v>
      </c>
      <c r="BM50" s="1965">
        <f>'1.27 GW Electrolyser H2 Prod. '!BL724</f>
        <v>-1.0177470978968697</v>
      </c>
      <c r="BN50" s="1965">
        <f>'1.27 GW Electrolyser H2 Prod. '!BM724</f>
        <v>-1.1374828203068046</v>
      </c>
      <c r="BO50" s="1967">
        <f>'1.27 GW Electrolyser H2 Prod. '!BN724</f>
        <v>-1.2582826532616869</v>
      </c>
    </row>
    <row r="51" spans="1:67" x14ac:dyDescent="0.2">
      <c r="A51" s="4305"/>
      <c r="B51" s="4338"/>
      <c r="C51" s="4339"/>
      <c r="D51" s="4320"/>
      <c r="E51" s="427" t="str">
        <f t="shared" si="9"/>
        <v>High Price Range</v>
      </c>
      <c r="F51" s="1867">
        <f t="shared" si="9"/>
        <v>0.85</v>
      </c>
      <c r="G51" s="2657">
        <f>'1.27 GW Electrolyser H2 Prod. '!F725</f>
        <v>3.539094508002945</v>
      </c>
      <c r="H51" s="1965">
        <f>'1.27 GW Electrolyser H2 Prod. '!G725</f>
        <v>1.4158811310000001</v>
      </c>
      <c r="I51" s="1965">
        <f>'1.27 GW Electrolyser H2 Prod. '!H725</f>
        <v>1.7218395919999998</v>
      </c>
      <c r="J51" s="1965">
        <f>'1.27 GW Electrolyser H2 Prod. '!I725</f>
        <v>1.9713086732166327</v>
      </c>
      <c r="K51" s="1965">
        <f>'1.27 GW Electrolyser H2 Prod. '!J725</f>
        <v>2.1838328647166327</v>
      </c>
      <c r="L51" s="1965">
        <f>'1.27 GW Electrolyser H2 Prod. '!K725</f>
        <v>2.3693681545733845</v>
      </c>
      <c r="M51" s="1965">
        <f>'1.27 GW Electrolyser H2 Prod. '!L725</f>
        <v>2.533876373257522</v>
      </c>
      <c r="N51" s="1965">
        <f>'1.27 GW Electrolyser H2 Prod. '!M725</f>
        <v>2.6812944446371407</v>
      </c>
      <c r="O51" s="1965">
        <f>'1.27 GW Electrolyser H2 Prod. '!N725</f>
        <v>2.8143995070621406</v>
      </c>
      <c r="P51" s="1965">
        <f>'1.27 GW Electrolyser H2 Prod. '!O725</f>
        <v>2.9352462459958275</v>
      </c>
      <c r="Q51" s="1965">
        <f>'1.27 GW Electrolyser H2 Prod. '!P725</f>
        <v>3.0454107420240661</v>
      </c>
      <c r="R51" s="1965">
        <f>'1.27 GW Electrolyser H2 Prod. '!Q725</f>
        <v>3.1461366941485074</v>
      </c>
      <c r="S51" s="1965">
        <f>'1.27 GW Electrolyser H2 Prod. '!R725</f>
        <v>3.2384281796800245</v>
      </c>
      <c r="T51" s="1965">
        <f>'1.27 GW Electrolyser H2 Prod. '!S725</f>
        <v>3.3231112029831058</v>
      </c>
      <c r="U51" s="1965">
        <f>'1.27 GW Electrolyser H2 Prod. '!T725</f>
        <v>3.4008760633057817</v>
      </c>
      <c r="V51" s="1965">
        <f>'1.27 GW Electrolyser H2 Prod. '!U725</f>
        <v>3.4723074263310401</v>
      </c>
      <c r="W51" s="1965">
        <f>'1.27 GW Electrolyser H2 Prod. '!V725</f>
        <v>3.53790622904229</v>
      </c>
      <c r="X51" s="1965">
        <f>'1.27 GW Electrolyser H2 Prod. '!W725</f>
        <v>3.5981059948933267</v>
      </c>
      <c r="Y51" s="1965">
        <f>'1.27 GW Electrolyser H2 Prod. '!X725</f>
        <v>3.6532852226369603</v>
      </c>
      <c r="Z51" s="1965">
        <f>'1.27 GW Electrolyser H2 Prod. '!Y725</f>
        <v>3.7037769542431547</v>
      </c>
      <c r="AA51" s="1965">
        <f>'1.27 GW Electrolyser H2 Prod. '!Z725</f>
        <v>3.749876275517158</v>
      </c>
      <c r="AB51" s="1965">
        <f>'1.27 GW Electrolyser H2 Prod. '!AA725</f>
        <v>3.7918462748477682</v>
      </c>
      <c r="AC51" s="1965">
        <f>'1.27 GW Electrolyser H2 Prod. '!AB725</f>
        <v>3.8299228338035425</v>
      </c>
      <c r="AD51" s="1965">
        <f>'1.27 GW Electrolyser H2 Prod. '!AC725</f>
        <v>3.864318520170102</v>
      </c>
      <c r="AE51" s="1965">
        <f>'1.27 GW Electrolyser H2 Prod. '!AD725</f>
        <v>3.8952257825218912</v>
      </c>
      <c r="AF51" s="1965">
        <f>'1.27 GW Electrolyser H2 Prod. '!AE725</f>
        <v>3.9228195949558051</v>
      </c>
      <c r="AG51" s="1965">
        <f>'1.27 GW Electrolyser H2 Prod. '!AF725</f>
        <v>3.9472596644134237</v>
      </c>
      <c r="AH51" s="1965">
        <f>'1.27 GW Electrolyser H2 Prod. '!AG725</f>
        <v>3.9686922866657302</v>
      </c>
      <c r="AI51" s="1965">
        <f>'1.27 GW Electrolyser H2 Prod. '!AH725</f>
        <v>3.9872519175900041</v>
      </c>
      <c r="AJ51" s="1965">
        <f>'1.27 GW Electrolyser H2 Prod. '!AI725</f>
        <v>4.0030625118436589</v>
      </c>
      <c r="AK51" s="1965">
        <f>'1.27 GW Electrolyser H2 Prod. '!AJ725</f>
        <v>4.0162386700651291</v>
      </c>
      <c r="AL51" s="1965">
        <f>'1.27 GW Electrolyser H2 Prod. '!AK725</f>
        <v>4.0268866273521748</v>
      </c>
      <c r="AM51" s="1965">
        <f>'1.27 GW Electrolyser H2 Prod. '!AL725</f>
        <v>4.0351051093067376</v>
      </c>
      <c r="AN51" s="1965">
        <f>'1.27 GW Electrolyser H2 Prod. '!AM725</f>
        <v>4.0409860769081334</v>
      </c>
      <c r="AO51" s="1965">
        <f>'1.27 GW Electrolyser H2 Prod. '!AN725</f>
        <v>4.0446153775315139</v>
      </c>
      <c r="AP51" s="1965">
        <f>'1.27 GW Electrolyser H2 Prod. '!AO725</f>
        <v>4.046073316308461</v>
      </c>
      <c r="AQ51" s="1965">
        <f>'1.27 GW Electrolyser H2 Prod. '!AP725</f>
        <v>4.0454351595405509</v>
      </c>
      <c r="AR51" s="1965">
        <f>'1.27 GW Electrolyser H2 Prod. '!AQ725</f>
        <v>4.04277157988209</v>
      </c>
      <c r="AS51" s="1965">
        <f>'1.27 GW Electrolyser H2 Prod. '!AR725</f>
        <v>4.0381490513973546</v>
      </c>
      <c r="AT51" s="1965">
        <f>'1.27 GW Electrolyser H2 Prod. '!AS725</f>
        <v>4.0316302012886265</v>
      </c>
      <c r="AU51" s="1965">
        <f>'1.27 GW Electrolyser H2 Prod. '!AT725</f>
        <v>4.0232741240215288</v>
      </c>
      <c r="AV51" s="1965">
        <f>'1.27 GW Electrolyser H2 Prod. '!AU725</f>
        <v>4.0131366626948735</v>
      </c>
      <c r="AW51" s="1965">
        <f>'1.27 GW Electrolyser H2 Prod. '!AV725</f>
        <v>4.0012706617758926</v>
      </c>
      <c r="AX51" s="1965">
        <f>'1.27 GW Electrolyser H2 Prod. '!AW725</f>
        <v>3.987726194718737</v>
      </c>
      <c r="AY51" s="1965">
        <f>'1.27 GW Electrolyser H2 Prod. '!AX725</f>
        <v>3.9725507694811455</v>
      </c>
      <c r="AZ51" s="1965">
        <f>'1.27 GW Electrolyser H2 Prod. '!AY725</f>
        <v>3.9557895145328024</v>
      </c>
      <c r="BA51" s="1965">
        <f>'1.27 GW Electrolyser H2 Prod. '!AZ725</f>
        <v>3.9374853475943783</v>
      </c>
      <c r="BB51" s="1965">
        <f>'1.27 GW Electrolyser H2 Prod. '!BA725</f>
        <v>3.9176791290467294</v>
      </c>
      <c r="BC51" s="1965">
        <f>'1.27 GW Electrolyser H2 Prod. '!BB725</f>
        <v>3.8964098016957509</v>
      </c>
      <c r="BD51" s="1965">
        <f>'1.27 GW Electrolyser H2 Prod. '!BC725</f>
        <v>3.8737145183621782</v>
      </c>
      <c r="BE51" s="1965">
        <f>'1.27 GW Electrolyser H2 Prod. '!BD725</f>
        <v>3.8496287585810047</v>
      </c>
      <c r="BF51" s="1965">
        <f>'1.27 GW Electrolyser H2 Prod. '!BE725</f>
        <v>3.8241864355368862</v>
      </c>
      <c r="BG51" s="1965">
        <f>'1.27 GW Electrolyser H2 Prod. '!BF725</f>
        <v>3.7974199942258622</v>
      </c>
      <c r="BH51" s="1965">
        <f>'1.27 GW Electrolyser H2 Prod. '!BG725</f>
        <v>3.7693605017163452</v>
      </c>
      <c r="BI51" s="1965">
        <f>'1.27 GW Electrolyser H2 Prod. '!BH725</f>
        <v>3.7400377302808043</v>
      </c>
      <c r="BJ51" s="1965">
        <f>'1.27 GW Electrolyser H2 Prod. '!BI725</f>
        <v>3.7094802340815236</v>
      </c>
      <c r="BK51" s="1965">
        <f>'1.27 GW Electrolyser H2 Prod. '!BJ725</f>
        <v>3.6777154200171571</v>
      </c>
      <c r="BL51" s="1965">
        <f>'1.27 GW Electrolyser H2 Prod. '!BK725</f>
        <v>3.6447696132700234</v>
      </c>
      <c r="BM51" s="1965">
        <f>'1.27 GW Electrolyser H2 Prod. '!BL725</f>
        <v>3.6106681180356301</v>
      </c>
      <c r="BN51" s="1965">
        <f>'1.27 GW Electrolyser H2 Prod. '!BM725</f>
        <v>3.575435273864696</v>
      </c>
      <c r="BO51" s="1967">
        <f>'1.27 GW Electrolyser H2 Prod. '!BN725</f>
        <v>3.539094508002945</v>
      </c>
    </row>
    <row r="52" spans="1:67" ht="16" thickBot="1" x14ac:dyDescent="0.25">
      <c r="A52" s="4306"/>
      <c r="B52" s="4340"/>
      <c r="C52" s="4341"/>
      <c r="D52" s="4324"/>
      <c r="E52" s="1910" t="str">
        <f t="shared" si="9"/>
        <v>High Price Range</v>
      </c>
      <c r="F52" s="1914">
        <f t="shared" si="9"/>
        <v>0.9</v>
      </c>
      <c r="G52" s="2659">
        <f>'1.27 GW Electrolyser H2 Prod. '!F726</f>
        <v>9.5187041310574578</v>
      </c>
      <c r="H52" s="1990">
        <f>'1.27 GW Electrolyser H2 Prod. '!G726</f>
        <v>1.4158811310000001</v>
      </c>
      <c r="I52" s="1990">
        <f>'1.27 GW Electrolyser H2 Prod. '!H726</f>
        <v>1.758480482</v>
      </c>
      <c r="J52" s="1990">
        <f>'1.27 GW Electrolyser H2 Prod. '!I726</f>
        <v>2.0616586222362403</v>
      </c>
      <c r="K52" s="1990">
        <f>'1.27 GW Electrolyser H2 Prod. '!J726</f>
        <v>2.3383043712362404</v>
      </c>
      <c r="L52" s="1990">
        <f>'1.27 GW Electrolyser H2 Prod. '!K726</f>
        <v>2.5951543090472722</v>
      </c>
      <c r="M52" s="1990">
        <f>'1.27 GW Electrolyser H2 Prod. '!L726</f>
        <v>2.836320968359888</v>
      </c>
      <c r="N52" s="1990">
        <f>'1.27 GW Electrolyser H2 Prod. '!M726</f>
        <v>3.0645625143735198</v>
      </c>
      <c r="O52" s="1990">
        <f>'1.27 GW Electrolyser H2 Prod. '!N726</f>
        <v>3.2818500215735198</v>
      </c>
      <c r="P52" s="1990">
        <f>'1.27 GW Electrolyser H2 Prod. '!O726</f>
        <v>3.4896582163501626</v>
      </c>
      <c r="Q52" s="1990">
        <f>'1.27 GW Electrolyser H2 Prod. '!P726</f>
        <v>3.6891294934800909</v>
      </c>
      <c r="R52" s="1990">
        <f>'1.27 GW Electrolyser H2 Prod. '!Q726</f>
        <v>3.8811732729871604</v>
      </c>
      <c r="S52" s="1990">
        <f>'1.27 GW Electrolyser H2 Prod. '!R726</f>
        <v>4.0665295994685149</v>
      </c>
      <c r="T52" s="1990">
        <f>'1.27 GW Electrolyser H2 Prod. '!S726</f>
        <v>4.2458116848687402</v>
      </c>
      <c r="U52" s="1990">
        <f>'1.27 GW Electrolyser H2 Prod. '!T726</f>
        <v>4.419535409381008</v>
      </c>
      <c r="V52" s="1990">
        <f>'1.27 GW Electrolyser H2 Prod. '!U726</f>
        <v>4.5881404019303487</v>
      </c>
      <c r="W52" s="1990">
        <f>'1.27 GW Electrolyser H2 Prod. '!V726</f>
        <v>4.7520054915103493</v>
      </c>
      <c r="X52" s="1990">
        <f>'1.27 GW Electrolyser H2 Prod. '!W726</f>
        <v>4.9114602823024649</v>
      </c>
      <c r="Y52" s="1990">
        <f>'1.27 GW Electrolyser H2 Prod. '!X726</f>
        <v>5.0667939907014432</v>
      </c>
      <c r="Z52" s="1990">
        <f>'1.27 GW Electrolyser H2 Prod. '!Y726</f>
        <v>5.218262304773658</v>
      </c>
      <c r="AA52" s="1990">
        <f>'1.27 GW Electrolyser H2 Prod. '!Z726</f>
        <v>5.3660927872905928</v>
      </c>
      <c r="AB52" s="1990">
        <f>'1.27 GW Electrolyser H2 Prod. '!AA726</f>
        <v>5.5104891874422046</v>
      </c>
      <c r="AC52" s="1990">
        <f>'1.27 GW Electrolyser H2 Prod. '!AB726</f>
        <v>5.6516349220985669</v>
      </c>
      <c r="AD52" s="1990">
        <f>'1.27 GW Electrolyser H2 Prod. '!AC726</f>
        <v>5.7896959163186095</v>
      </c>
      <c r="AE52" s="1990">
        <f>'1.27 GW Electrolyser H2 Prod. '!AD726</f>
        <v>5.9248229432518285</v>
      </c>
      <c r="AF52" s="1990">
        <f>'1.27 GW Electrolyser H2 Prod. '!AE726</f>
        <v>6.0571535684629092</v>
      </c>
      <c r="AG52" s="1990">
        <f>'1.27 GW Electrolyser H2 Prod. '!AF726</f>
        <v>6.1868137784231116</v>
      </c>
      <c r="AH52" s="1990">
        <f>'1.27 GW Electrolyser H2 Prod. '!AG726</f>
        <v>6.3139193544375605</v>
      </c>
      <c r="AI52" s="1990">
        <f>'1.27 GW Electrolyser H2 Prod. '!AH726</f>
        <v>6.4385770395986022</v>
      </c>
      <c r="AJ52" s="1990">
        <f>'1.27 GW Electrolyser H2 Prod. '!AI726</f>
        <v>6.560885536102731</v>
      </c>
      <c r="AK52" s="1990">
        <f>'1.27 GW Electrolyser H2 Prod. '!AJ726</f>
        <v>6.6809363624971372</v>
      </c>
      <c r="AL52" s="1990">
        <f>'1.27 GW Electrolyser H2 Prod. '!AK726</f>
        <v>6.7988145944695191</v>
      </c>
      <c r="AM52" s="1990">
        <f>'1.27 GW Electrolyser H2 Prod. '!AL726</f>
        <v>6.9145995081915199</v>
      </c>
      <c r="AN52" s="1990">
        <f>'1.27 GW Electrolyser H2 Prod. '!AM726</f>
        <v>7.0283651416341417</v>
      </c>
      <c r="AO52" s="1990">
        <f>'1.27 GW Electrolyser H2 Prod. '!AN726</f>
        <v>7.1401807864470461</v>
      </c>
      <c r="AP52" s="1990">
        <f>'1.27 GW Electrolyser H2 Prod. '!AO726</f>
        <v>7.2501114207521322</v>
      </c>
      <c r="AQ52" s="1990">
        <f>'1.27 GW Electrolyser H2 Prod. '!AP726</f>
        <v>7.3582180914112136</v>
      </c>
      <c r="AR52" s="1990">
        <f>'1.27 GW Electrolyser H2 Prod. '!AQ726</f>
        <v>7.4645582528871959</v>
      </c>
      <c r="AS52" s="1990">
        <f>'1.27 GW Electrolyser H2 Prod. '!AR726</f>
        <v>7.5691860686521899</v>
      </c>
      <c r="AT52" s="1990">
        <f>'1.27 GW Electrolyser H2 Prod. '!AS726</f>
        <v>7.6721526801461133</v>
      </c>
      <c r="AU52" s="1990">
        <f>'1.27 GW Electrolyser H2 Prod. '!AT726</f>
        <v>7.7735064475113553</v>
      </c>
      <c r="AV52" s="1990">
        <f>'1.27 GW Electrolyser H2 Prod. '!AU726</f>
        <v>7.8732931656881258</v>
      </c>
      <c r="AW52" s="1990">
        <f>'1.27 GW Electrolyser H2 Prod. '!AV726</f>
        <v>7.9715562589245765</v>
      </c>
      <c r="AX52" s="1990">
        <f>'1.27 GW Electrolyser H2 Prod. '!AW726</f>
        <v>8.0683369563143224</v>
      </c>
      <c r="AY52" s="1990">
        <f>'1.27 GW Electrolyser H2 Prod. '!AX726</f>
        <v>8.1636744506050487</v>
      </c>
      <c r="AZ52" s="1990">
        <f>'1.27 GW Electrolyser H2 Prod. '!AY726</f>
        <v>8.2576060422121422</v>
      </c>
      <c r="BA52" s="1990">
        <f>'1.27 GW Electrolyser H2 Prod. '!AZ726</f>
        <v>8.3501672701101803</v>
      </c>
      <c r="BB52" s="1990">
        <f>'1.27 GW Electrolyser H2 Prod. '!BA726</f>
        <v>8.441392031054086</v>
      </c>
      <c r="BC52" s="1990">
        <f>'1.27 GW Electrolyser H2 Prod. '!BB726</f>
        <v>8.5313126883939816</v>
      </c>
      <c r="BD52" s="1990">
        <f>'1.27 GW Electrolyser H2 Prod. '!BC726</f>
        <v>8.6199601715876781</v>
      </c>
      <c r="BE52" s="1990">
        <f>'1.27 GW Electrolyser H2 Prod. '!BD726</f>
        <v>8.707364067377652</v>
      </c>
      <c r="BF52" s="1990">
        <f>'1.27 GW Electrolyser H2 Prod. '!BE726</f>
        <v>8.7935527034818168</v>
      </c>
      <c r="BG52" s="1990">
        <f>'1.27 GW Electrolyser H2 Prod. '!BF726</f>
        <v>8.878553225545998</v>
      </c>
      <c r="BH52" s="1990">
        <f>'1.27 GW Electrolyser H2 Prod. '!BG726</f>
        <v>8.9623916680185349</v>
      </c>
      <c r="BI52" s="1990">
        <f>'1.27 GW Electrolyser H2 Prod. '!BH726</f>
        <v>9.0450930195315387</v>
      </c>
      <c r="BJ52" s="1990">
        <f>'1.27 GW Electrolyser H2 Prod. '!BI726</f>
        <v>9.1266812833074997</v>
      </c>
      <c r="BK52" s="1990">
        <f>'1.27 GW Electrolyser H2 Prod. '!BJ726</f>
        <v>9.2071795330524377</v>
      </c>
      <c r="BL52" s="1990">
        <f>'1.27 GW Electrolyser H2 Prod. '!BK726</f>
        <v>9.2866099647466775</v>
      </c>
      <c r="BM52" s="1990">
        <f>'1.27 GW Electrolyser H2 Prod. '!BL726</f>
        <v>9.3649939447003945</v>
      </c>
      <c r="BN52" s="1990">
        <f>'1.27 GW Electrolyser H2 Prod. '!BM726</f>
        <v>9.4423520542024928</v>
      </c>
      <c r="BO52" s="1981">
        <f>'1.27 GW Electrolyser H2 Prod. '!BN726</f>
        <v>9.5187041310574578</v>
      </c>
    </row>
    <row r="53" spans="1:67" x14ac:dyDescent="0.2">
      <c r="H53" s="283"/>
      <c r="I53" s="283"/>
      <c r="J53" s="283"/>
      <c r="K53" s="283"/>
      <c r="L53" s="283"/>
      <c r="M53" s="283"/>
      <c r="N53" s="283"/>
      <c r="O53" s="283"/>
    </row>
    <row r="55" spans="1:67" ht="16" thickBot="1" x14ac:dyDescent="0.25">
      <c r="A55" s="289"/>
      <c r="B55" s="289"/>
      <c r="C55" s="289"/>
      <c r="D55" s="289"/>
      <c r="E55" s="289"/>
      <c r="F55" s="289"/>
      <c r="G55" s="1087"/>
      <c r="H55" s="289"/>
      <c r="I55" s="289"/>
      <c r="J55" s="289"/>
      <c r="K55" s="289"/>
      <c r="L55" s="289"/>
      <c r="M55" s="289"/>
      <c r="N55" s="289"/>
      <c r="O55" s="289"/>
      <c r="P55" s="289"/>
      <c r="Q55" s="289"/>
      <c r="R55" s="289"/>
      <c r="S55" s="289"/>
      <c r="T55" s="289"/>
      <c r="U55" s="289"/>
      <c r="V55" s="289"/>
      <c r="W55" s="289"/>
      <c r="X55" s="289"/>
      <c r="Y55" s="289"/>
      <c r="Z55" s="289"/>
      <c r="AA55" s="289"/>
      <c r="AB55" s="289"/>
      <c r="AC55" s="289"/>
      <c r="AD55" s="289"/>
      <c r="AE55" s="289"/>
      <c r="AF55" s="289"/>
      <c r="AG55" s="289"/>
      <c r="AH55" s="289"/>
      <c r="AI55" s="289"/>
      <c r="AJ55" s="289"/>
      <c r="AK55" s="289"/>
      <c r="AL55" s="289"/>
      <c r="AM55" s="289"/>
      <c r="AN55" s="289"/>
      <c r="AO55" s="289"/>
      <c r="AP55" s="289"/>
      <c r="AQ55" s="289"/>
      <c r="AR55" s="289"/>
      <c r="AS55" s="289"/>
      <c r="AT55" s="289"/>
      <c r="AU55" s="289"/>
      <c r="AV55" s="289"/>
      <c r="AW55" s="289"/>
      <c r="AX55" s="289"/>
      <c r="AY55" s="289"/>
      <c r="AZ55" s="289"/>
      <c r="BA55" s="289"/>
      <c r="BB55" s="289"/>
      <c r="BC55" s="289"/>
      <c r="BD55" s="289"/>
      <c r="BE55" s="289"/>
      <c r="BF55" s="289"/>
      <c r="BG55" s="289"/>
      <c r="BH55" s="289"/>
      <c r="BI55" s="289"/>
      <c r="BJ55" s="289"/>
      <c r="BK55" s="289"/>
      <c r="BL55" s="289"/>
      <c r="BM55" s="289"/>
      <c r="BN55" s="289"/>
      <c r="BO55" s="289"/>
    </row>
    <row r="56" spans="1:67" ht="44" thickBot="1" x14ac:dyDescent="0.25">
      <c r="A56" s="2852" t="s">
        <v>309</v>
      </c>
      <c r="B56" s="4327" t="str">
        <f>B4</f>
        <v>CAPEX (A$)</v>
      </c>
      <c r="C56" s="4328"/>
      <c r="D56" s="2853" t="str">
        <f>D4</f>
        <v>OPEX (A$/year)</v>
      </c>
      <c r="E56" s="2854" t="s">
        <v>1620</v>
      </c>
      <c r="F56" s="2855" t="s">
        <v>479</v>
      </c>
      <c r="G56" s="2665" t="str">
        <f>G4</f>
        <v>ROI (%)</v>
      </c>
      <c r="H56" s="1971">
        <f t="shared" ref="H56:BO56" si="10">H3</f>
        <v>1</v>
      </c>
      <c r="I56" s="1890">
        <f t="shared" si="10"/>
        <v>2</v>
      </c>
      <c r="J56" s="1890">
        <f t="shared" si="10"/>
        <v>3</v>
      </c>
      <c r="K56" s="1890">
        <f t="shared" si="10"/>
        <v>4</v>
      </c>
      <c r="L56" s="1890">
        <f t="shared" si="10"/>
        <v>5</v>
      </c>
      <c r="M56" s="1890">
        <f t="shared" si="10"/>
        <v>6</v>
      </c>
      <c r="N56" s="1890">
        <f t="shared" si="10"/>
        <v>7</v>
      </c>
      <c r="O56" s="1890">
        <f t="shared" si="10"/>
        <v>8</v>
      </c>
      <c r="P56" s="1890">
        <f t="shared" si="10"/>
        <v>9</v>
      </c>
      <c r="Q56" s="1890">
        <f t="shared" si="10"/>
        <v>10</v>
      </c>
      <c r="R56" s="1890">
        <f t="shared" si="10"/>
        <v>11</v>
      </c>
      <c r="S56" s="1890">
        <f t="shared" si="10"/>
        <v>12</v>
      </c>
      <c r="T56" s="1890">
        <f t="shared" si="10"/>
        <v>13</v>
      </c>
      <c r="U56" s="1890">
        <f t="shared" si="10"/>
        <v>14</v>
      </c>
      <c r="V56" s="1890">
        <f t="shared" si="10"/>
        <v>15</v>
      </c>
      <c r="W56" s="1890">
        <f t="shared" si="10"/>
        <v>16</v>
      </c>
      <c r="X56" s="1890">
        <f t="shared" si="10"/>
        <v>17</v>
      </c>
      <c r="Y56" s="1890">
        <f t="shared" si="10"/>
        <v>18</v>
      </c>
      <c r="Z56" s="1890">
        <f t="shared" si="10"/>
        <v>19</v>
      </c>
      <c r="AA56" s="1890">
        <f t="shared" si="10"/>
        <v>20</v>
      </c>
      <c r="AB56" s="1890">
        <f t="shared" si="10"/>
        <v>21</v>
      </c>
      <c r="AC56" s="1890">
        <f t="shared" si="10"/>
        <v>22</v>
      </c>
      <c r="AD56" s="1890">
        <f t="shared" si="10"/>
        <v>23</v>
      </c>
      <c r="AE56" s="1890">
        <f t="shared" si="10"/>
        <v>24</v>
      </c>
      <c r="AF56" s="1890">
        <f t="shared" si="10"/>
        <v>25</v>
      </c>
      <c r="AG56" s="1890">
        <f t="shared" si="10"/>
        <v>26</v>
      </c>
      <c r="AH56" s="1890">
        <f t="shared" si="10"/>
        <v>27</v>
      </c>
      <c r="AI56" s="1890">
        <f t="shared" si="10"/>
        <v>28</v>
      </c>
      <c r="AJ56" s="1890">
        <f t="shared" si="10"/>
        <v>29</v>
      </c>
      <c r="AK56" s="1890">
        <f t="shared" si="10"/>
        <v>30</v>
      </c>
      <c r="AL56" s="1890">
        <f t="shared" si="10"/>
        <v>31</v>
      </c>
      <c r="AM56" s="1890">
        <f t="shared" si="10"/>
        <v>32</v>
      </c>
      <c r="AN56" s="1890">
        <f t="shared" si="10"/>
        <v>33</v>
      </c>
      <c r="AO56" s="1890">
        <f t="shared" si="10"/>
        <v>34</v>
      </c>
      <c r="AP56" s="1890">
        <f t="shared" si="10"/>
        <v>35</v>
      </c>
      <c r="AQ56" s="1890">
        <f t="shared" si="10"/>
        <v>36</v>
      </c>
      <c r="AR56" s="1890">
        <f t="shared" si="10"/>
        <v>37</v>
      </c>
      <c r="AS56" s="1890">
        <f t="shared" si="10"/>
        <v>38</v>
      </c>
      <c r="AT56" s="1890">
        <f t="shared" si="10"/>
        <v>39</v>
      </c>
      <c r="AU56" s="1890">
        <f t="shared" si="10"/>
        <v>40</v>
      </c>
      <c r="AV56" s="1890">
        <f t="shared" si="10"/>
        <v>41</v>
      </c>
      <c r="AW56" s="1890">
        <f t="shared" si="10"/>
        <v>42</v>
      </c>
      <c r="AX56" s="1890">
        <f t="shared" si="10"/>
        <v>43</v>
      </c>
      <c r="AY56" s="1890">
        <f t="shared" si="10"/>
        <v>44</v>
      </c>
      <c r="AZ56" s="1890">
        <f t="shared" si="10"/>
        <v>45</v>
      </c>
      <c r="BA56" s="1890">
        <f t="shared" si="10"/>
        <v>46</v>
      </c>
      <c r="BB56" s="1890">
        <f t="shared" si="10"/>
        <v>47</v>
      </c>
      <c r="BC56" s="1890">
        <f t="shared" si="10"/>
        <v>48</v>
      </c>
      <c r="BD56" s="1890">
        <f t="shared" si="10"/>
        <v>49</v>
      </c>
      <c r="BE56" s="1890">
        <f t="shared" si="10"/>
        <v>50</v>
      </c>
      <c r="BF56" s="1890">
        <f t="shared" si="10"/>
        <v>51</v>
      </c>
      <c r="BG56" s="1890">
        <f t="shared" si="10"/>
        <v>52</v>
      </c>
      <c r="BH56" s="1890">
        <f t="shared" si="10"/>
        <v>53</v>
      </c>
      <c r="BI56" s="1890">
        <f t="shared" si="10"/>
        <v>54</v>
      </c>
      <c r="BJ56" s="1890">
        <f t="shared" si="10"/>
        <v>55</v>
      </c>
      <c r="BK56" s="1890">
        <f t="shared" si="10"/>
        <v>56</v>
      </c>
      <c r="BL56" s="1890">
        <f t="shared" si="10"/>
        <v>57</v>
      </c>
      <c r="BM56" s="1890">
        <f t="shared" si="10"/>
        <v>58</v>
      </c>
      <c r="BN56" s="1890">
        <f t="shared" si="10"/>
        <v>59</v>
      </c>
      <c r="BO56" s="1970">
        <f t="shared" si="10"/>
        <v>60</v>
      </c>
    </row>
    <row r="57" spans="1:67" ht="15" customHeight="1" x14ac:dyDescent="0.2">
      <c r="A57" s="4304" t="s">
        <v>1490</v>
      </c>
      <c r="B57" s="4336" t="s">
        <v>1601</v>
      </c>
      <c r="C57" s="4337"/>
      <c r="D57" s="4342" t="s">
        <v>1602</v>
      </c>
      <c r="E57" s="1943" t="str">
        <f>E5</f>
        <v>Low Price Range</v>
      </c>
      <c r="F57" s="833">
        <f>F5</f>
        <v>0.8</v>
      </c>
      <c r="G57" s="2653">
        <f>'2.54 GW Electrolyser H2 Prod.'!F658</f>
        <v>-32.616712848839953</v>
      </c>
      <c r="H57" s="1973">
        <f>'2.54 GW Electrolyser H2 Prod.'!G658</f>
        <v>0.86737494986028418</v>
      </c>
      <c r="I57" s="1973">
        <f>'2.54 GW Electrolyser H2 Prod.'!H658</f>
        <v>0.59654533761755912</v>
      </c>
      <c r="J57" s="1973">
        <f>'2.54 GW Electrolyser H2 Prod.'!I658</f>
        <v>0.25806715092985821</v>
      </c>
      <c r="K57" s="1973">
        <f>'2.54 GW Electrolyser H2 Prod.'!J658</f>
        <v>-0.12332611099527439</v>
      </c>
      <c r="L57" s="1973">
        <f>'2.54 GW Electrolyser H2 Prod.'!K658</f>
        <v>-0.53537498041901654</v>
      </c>
      <c r="M57" s="1973">
        <f>'2.54 GW Electrolyser H2 Prod.'!L658</f>
        <v>-0.97088710190012972</v>
      </c>
      <c r="N57" s="1973">
        <f>'2.54 GW Electrolyser H2 Prod.'!M658</f>
        <v>-1.4251905090361661</v>
      </c>
      <c r="O57" s="1973">
        <f>'2.54 GW Electrolyser H2 Prod.'!N658</f>
        <v>-1.8950346907072244</v>
      </c>
      <c r="P57" s="1973">
        <f>'2.54 GW Electrolyser H2 Prod.'!O658</f>
        <v>-2.3780431267938464</v>
      </c>
      <c r="Q57" s="1973">
        <f>'2.54 GW Electrolyser H2 Prod.'!P658</f>
        <v>-2.872411794463793</v>
      </c>
      <c r="R57" s="1973">
        <f>'2.54 GW Electrolyser H2 Prod.'!Q658</f>
        <v>-3.3767303172958423</v>
      </c>
      <c r="S57" s="1973">
        <f>'2.54 GW Electrolyser H2 Prod.'!R658</f>
        <v>-3.889869586611685</v>
      </c>
      <c r="T57" s="1973">
        <f>'2.54 GW Electrolyser H2 Prod.'!S658</f>
        <v>-4.4109078327207056</v>
      </c>
      <c r="U57" s="1973">
        <f>'2.54 GW Electrolyser H2 Prod.'!T658</f>
        <v>-4.9390801305604874</v>
      </c>
      <c r="V57" s="1973">
        <f>'2.54 GW Electrolyser H2 Prod.'!U658</f>
        <v>-5.4737428154120309</v>
      </c>
      <c r="W57" s="1973">
        <f>'2.54 GW Electrolyser H2 Prod.'!V658</f>
        <v>-6.0143477328798305</v>
      </c>
      <c r="X57" s="1973">
        <f>'2.54 GW Electrolyser H2 Prod.'!W658</f>
        <v>-6.5604231769417876</v>
      </c>
      <c r="Y57" s="1973">
        <f>'2.54 GW Electrolyser H2 Prod.'!X658</f>
        <v>-7.1115594979420376</v>
      </c>
      <c r="Z57" s="1973">
        <f>'2.54 GW Electrolyser H2 Prod.'!Y658</f>
        <v>-7.6673980470915284</v>
      </c>
      <c r="AA57" s="1973">
        <f>'2.54 GW Electrolyser H2 Prod.'!Z658</f>
        <v>-8.2276225533584384</v>
      </c>
      <c r="AB57" s="1973">
        <f>'2.54 GW Electrolyser H2 Prod.'!AA658</f>
        <v>-8.791952305596979</v>
      </c>
      <c r="AC57" s="1973">
        <f>'2.54 GW Electrolyser H2 Prod.'!AB658</f>
        <v>-9.360136695993571</v>
      </c>
      <c r="AD57" s="1973">
        <f>'2.54 GW Electrolyser H2 Prod.'!AC658</f>
        <v>-9.9319508048710716</v>
      </c>
      <c r="AE57" s="1973">
        <f>'2.54 GW Electrolyser H2 Prod.'!AD658</f>
        <v>-10.507191792454698</v>
      </c>
      <c r="AF57" s="1973">
        <f>'2.54 GW Electrolyser H2 Prod.'!AE658</f>
        <v>-11.085675923338917</v>
      </c>
      <c r="AG57" s="1973">
        <f>'2.54 GW Electrolyser H2 Prod.'!AF658</f>
        <v>-11.667236092357086</v>
      </c>
      <c r="AH57" s="1973">
        <f>'2.54 GW Electrolyser H2 Prod.'!AG658</f>
        <v>-12.251719751710199</v>
      </c>
      <c r="AI57" s="1973">
        <f>'2.54 GW Electrolyser H2 Prod.'!AH658</f>
        <v>-12.838987162112979</v>
      </c>
      <c r="AJ57" s="1973">
        <f>'2.54 GW Electrolyser H2 Prod.'!AI658</f>
        <v>-13.428909907763012</v>
      </c>
      <c r="AK57" s="1973">
        <f>'2.54 GW Electrolyser H2 Prod.'!AJ658</f>
        <v>-14.021369627775199</v>
      </c>
      <c r="AL57" s="1973">
        <f>'2.54 GW Electrolyser H2 Prod.'!AK658</f>
        <v>-14.616256926493181</v>
      </c>
      <c r="AM57" s="1973">
        <f>'2.54 GW Electrolyser H2 Prod.'!AL658</f>
        <v>-15.213470432598372</v>
      </c>
      <c r="AN57" s="1973">
        <f>'2.54 GW Electrolyser H2 Prod.'!AM658</f>
        <v>-15.812915982761982</v>
      </c>
      <c r="AO57" s="1973">
        <f>'2.54 GW Electrolyser H2 Prod.'!AN658</f>
        <v>-16.414505910142498</v>
      </c>
      <c r="AP57" s="1973">
        <f>'2.54 GW Electrolyser H2 Prod.'!AO658</f>
        <v>-17.018158421625255</v>
      </c>
      <c r="AQ57" s="1973">
        <f>'2.54 GW Electrolyser H2 Prod.'!AP658</f>
        <v>-17.623797050556405</v>
      </c>
      <c r="AR57" s="1973">
        <f>'2.54 GW Electrolyser H2 Prod.'!AQ658</f>
        <v>-18.231350174009012</v>
      </c>
      <c r="AS57" s="1973">
        <f>'2.54 GW Electrolyser H2 Prod.'!AR658</f>
        <v>-18.84075058545956</v>
      </c>
      <c r="AT57" s="1973">
        <f>'2.54 GW Electrolyser H2 Prod.'!AS658</f>
        <v>-19.451935115245362</v>
      </c>
      <c r="AU57" s="1973">
        <f>'2.54 GW Electrolyser H2 Prod.'!AT658</f>
        <v>-20.064844292389843</v>
      </c>
      <c r="AV57" s="1973">
        <f>'2.54 GW Electrolyser H2 Prod.'!AU658</f>
        <v>-20.679422042379887</v>
      </c>
      <c r="AW57" s="1973">
        <f>'2.54 GW Electrolyser H2 Prod.'!AV658</f>
        <v>-21.295615416301668</v>
      </c>
      <c r="AX57" s="1973">
        <f>'2.54 GW Electrolyser H2 Prod.'!AW658</f>
        <v>-21.913374347422202</v>
      </c>
      <c r="AY57" s="1973">
        <f>'2.54 GW Electrolyser H2 Prod.'!AX658</f>
        <v>-22.532651431870427</v>
      </c>
      <c r="AZ57" s="1973">
        <f>'2.54 GW Electrolyser H2 Prod.'!AY658</f>
        <v>-23.153401730545635</v>
      </c>
      <c r="BA57" s="1973">
        <f>'2.54 GW Electrolyser H2 Prod.'!AZ658</f>
        <v>-23.77558258977859</v>
      </c>
      <c r="BB57" s="1973">
        <f>'2.54 GW Electrolyser H2 Prod.'!BA658</f>
        <v>-24.399153478606152</v>
      </c>
      <c r="BC57" s="1973">
        <f>'2.54 GW Electrolyser H2 Prod.'!BB658</f>
        <v>-25.024075840804006</v>
      </c>
      <c r="BD57" s="1973">
        <f>'2.54 GW Electrolyser H2 Prod.'!BC658</f>
        <v>-25.650312960063168</v>
      </c>
      <c r="BE57" s="1973">
        <f>'2.54 GW Electrolyser H2 Prod.'!BD658</f>
        <v>-26.277829836901493</v>
      </c>
      <c r="BF57" s="1973">
        <f>'2.54 GW Electrolyser H2 Prod.'!BE658</f>
        <v>-26.906593076077254</v>
      </c>
      <c r="BG57" s="1973">
        <f>'2.54 GW Electrolyser H2 Prod.'!BF658</f>
        <v>-27.536570783422743</v>
      </c>
      <c r="BH57" s="1973">
        <f>'2.54 GW Electrolyser H2 Prod.'!BG658</f>
        <v>-28.167732471145783</v>
      </c>
      <c r="BI57" s="1973">
        <f>'2.54 GW Electrolyser H2 Prod.'!BH658</f>
        <v>-28.800048970759228</v>
      </c>
      <c r="BJ57" s="1973">
        <f>'2.54 GW Electrolyser H2 Prod.'!BI658</f>
        <v>-29.433492352895644</v>
      </c>
      <c r="BK57" s="1973">
        <f>'2.54 GW Electrolyser H2 Prod.'!BJ658</f>
        <v>-30.068035853348821</v>
      </c>
      <c r="BL57" s="1973">
        <f>'2.54 GW Electrolyser H2 Prod.'!BK658</f>
        <v>-30.703653804757156</v>
      </c>
      <c r="BM57" s="1973">
        <f>'2.54 GW Electrolyser H2 Prod.'!BL658</f>
        <v>-31.340321573408133</v>
      </c>
      <c r="BN57" s="1973">
        <f>'2.54 GW Electrolyser H2 Prod.'!BM658</f>
        <v>-31.97801550069925</v>
      </c>
      <c r="BO57" s="1974">
        <f>'2.54 GW Electrolyser H2 Prod.'!BN658</f>
        <v>-32.616712848839953</v>
      </c>
    </row>
    <row r="58" spans="1:67" x14ac:dyDescent="0.2">
      <c r="A58" s="4305"/>
      <c r="B58" s="4338"/>
      <c r="C58" s="4339"/>
      <c r="D58" s="4320"/>
      <c r="E58" s="1943" t="str">
        <f t="shared" ref="E58:F73" si="11">E6</f>
        <v>Low Price Range</v>
      </c>
      <c r="F58" s="833">
        <f t="shared" si="11"/>
        <v>0.85</v>
      </c>
      <c r="G58" s="2654">
        <f>'2.54 GW Electrolyser H2 Prod.'!F659</f>
        <v>-28.092945755467237</v>
      </c>
      <c r="H58" s="1975">
        <f>'2.54 GW Electrolyser H2 Prod.'!G659</f>
        <v>0.86737494986028418</v>
      </c>
      <c r="I58" s="1975">
        <f>'2.54 GW Electrolyser H2 Prod.'!H659</f>
        <v>0.63109647814331149</v>
      </c>
      <c r="J58" s="1975">
        <f>'2.54 GW Electrolyser H2 Prod.'!I659</f>
        <v>0.34155040023261068</v>
      </c>
      <c r="K58" s="1975">
        <f>'2.54 GW Electrolyser H2 Prod.'!J659</f>
        <v>1.7166520174969366E-2</v>
      </c>
      <c r="L58" s="1975">
        <f>'2.54 GW Electrolyser H2 Prod.'!K659</f>
        <v>-0.33266699643111769</v>
      </c>
      <c r="M58" s="1975">
        <f>'2.54 GW Electrolyser H2 Prod.'!L659</f>
        <v>-0.70232834175342773</v>
      </c>
      <c r="N58" s="1975">
        <f>'2.54 GW Electrolyser H2 Prod.'!M659</f>
        <v>-1.0881051275337688</v>
      </c>
      <c r="O58" s="1975">
        <f>'2.54 GW Electrolyser H2 Prod.'!N659</f>
        <v>-1.4873786046809783</v>
      </c>
      <c r="P58" s="1975">
        <f>'2.54 GW Electrolyser H2 Prod.'!O659</f>
        <v>-1.8982112731458249</v>
      </c>
      <c r="Q58" s="1975">
        <f>'2.54 GW Electrolyser H2 Prod.'!P659</f>
        <v>-2.3191169413592134</v>
      </c>
      <c r="R58" s="1975">
        <f>'2.54 GW Electrolyser H2 Prod.'!Q659</f>
        <v>-2.7489228425303334</v>
      </c>
      <c r="S58" s="1975">
        <f>'2.54 GW Electrolyser H2 Prod.'!R659</f>
        <v>-3.1866821651525115</v>
      </c>
      <c r="T58" s="1975">
        <f>'2.54 GW Electrolyser H2 Prod.'!S659</f>
        <v>-3.6316160145844796</v>
      </c>
      <c r="U58" s="1975">
        <f>'2.54 GW Electrolyser H2 Prod.'!T659</f>
        <v>-4.0830734615959843</v>
      </c>
      <c r="V58" s="1975">
        <f>'2.54 GW Electrolyser H2 Prod.'!U659</f>
        <v>-4.5405031858950364</v>
      </c>
      <c r="W58" s="1975">
        <f>'2.54 GW Electrolyser H2 Prod.'!V659</f>
        <v>-5.0034328205683787</v>
      </c>
      <c r="X58" s="1975">
        <f>'2.54 GW Electrolyser H2 Prod.'!W659</f>
        <v>-5.4714535674188802</v>
      </c>
      <c r="Y58" s="1975">
        <f>'2.54 GW Electrolyser H2 Prod.'!X659</f>
        <v>-5.9442085147122139</v>
      </c>
      <c r="Z58" s="1975">
        <f>'2.54 GW Electrolyser H2 Prod.'!Y659</f>
        <v>-6.4213836149483017</v>
      </c>
      <c r="AA58" s="1975">
        <f>'2.54 GW Electrolyser H2 Prod.'!Z659</f>
        <v>-6.9027006120278953</v>
      </c>
      <c r="AB58" s="1975">
        <f>'2.54 GW Electrolyser H2 Prod.'!AA659</f>
        <v>-7.3879114223511708</v>
      </c>
      <c r="AC58" s="1975">
        <f>'2.54 GW Electrolyser H2 Prod.'!AB659</f>
        <v>-7.8767936174448367</v>
      </c>
      <c r="AD58" s="1975">
        <f>'2.54 GW Electrolyser H2 Prod.'!AC659</f>
        <v>-8.3691467529574552</v>
      </c>
      <c r="AE58" s="1975">
        <f>'2.54 GW Electrolyser H2 Prod.'!AD659</f>
        <v>-8.8647893562845219</v>
      </c>
      <c r="AF58" s="1975">
        <f>'2.54 GW Electrolyser H2 Prod.'!AE659</f>
        <v>-9.363556432672631</v>
      </c>
      <c r="AG58" s="1975">
        <f>'2.54 GW Electrolyser H2 Prod.'!AF659</f>
        <v>-9.8652973837880165</v>
      </c>
      <c r="AH58" s="1975">
        <f>'2.54 GW Electrolyser H2 Prod.'!AG659</f>
        <v>-10.369874257584719</v>
      </c>
      <c r="AI58" s="1975">
        <f>'2.54 GW Electrolyser H2 Prod.'!AH659</f>
        <v>-10.87716026664271</v>
      </c>
      <c r="AJ58" s="1975">
        <f>'2.54 GW Electrolyser H2 Prod.'!AI659</f>
        <v>-11.387038525843018</v>
      </c>
      <c r="AK58" s="1975">
        <f>'2.54 GW Electrolyser H2 Prod.'!AJ659</f>
        <v>-11.899400970595426</v>
      </c>
      <c r="AL58" s="1975">
        <f>'2.54 GW Electrolyser H2 Prod.'!AK659</f>
        <v>-12.414147424736324</v>
      </c>
      <c r="AM58" s="1975">
        <f>'2.54 GW Electrolyser H2 Prod.'!AL659</f>
        <v>-12.93118479330688</v>
      </c>
      <c r="AN58" s="1975">
        <f>'2.54 GW Electrolyser H2 Prod.'!AM659</f>
        <v>-13.450426360162389</v>
      </c>
      <c r="AO58" s="1975">
        <f>'2.54 GW Electrolyser H2 Prod.'!AN659</f>
        <v>-13.971791174083531</v>
      </c>
      <c r="AP58" s="1975">
        <f>'2.54 GW Electrolyser H2 Prod.'!AO659</f>
        <v>-14.49520351000232</v>
      </c>
      <c r="AQ58" s="1975">
        <f>'2.54 GW Electrolyser H2 Prod.'!AP659</f>
        <v>-15.020592394299868</v>
      </c>
      <c r="AR58" s="1975">
        <f>'2.54 GW Electrolyser H2 Prod.'!AQ659</f>
        <v>-15.547891185013865</v>
      </c>
      <c r="AS58" s="1975">
        <f>'2.54 GW Electrolyser H2 Prod.'!AR659</f>
        <v>-16.077037199312752</v>
      </c>
      <c r="AT58" s="1975">
        <f>'2.54 GW Electrolyser H2 Prod.'!AS659</f>
        <v>-16.60797138182788</v>
      </c>
      <c r="AU58" s="1975">
        <f>'2.54 GW Electrolyser H2 Prod.'!AT659</f>
        <v>-17.140638008443748</v>
      </c>
      <c r="AV58" s="1975">
        <f>'2.54 GW Electrolyser H2 Prod.'!AU659</f>
        <v>-17.67498442097563</v>
      </c>
      <c r="AW58" s="1975">
        <f>'2.54 GW Electrolyser H2 Prod.'!AV659</f>
        <v>-18.210960788848627</v>
      </c>
      <c r="AX58" s="1975">
        <f>'2.54 GW Electrolyser H2 Prod.'!AW659</f>
        <v>-18.748519894461012</v>
      </c>
      <c r="AY58" s="1975">
        <f>'2.54 GW Electrolyser H2 Prod.'!AX659</f>
        <v>-19.287616939388844</v>
      </c>
      <c r="AZ58" s="1975">
        <f>'2.54 GW Electrolyser H2 Prod.'!AY659</f>
        <v>-19.828209368986265</v>
      </c>
      <c r="BA58" s="1975">
        <f>'2.54 GW Electrolyser H2 Prod.'!AZ659</f>
        <v>-20.370256713270209</v>
      </c>
      <c r="BB58" s="1975">
        <f>'2.54 GW Electrolyser H2 Prod.'!BA659</f>
        <v>-20.913720442260612</v>
      </c>
      <c r="BC58" s="1975">
        <f>'2.54 GW Electrolyser H2 Prod.'!BB659</f>
        <v>-21.458563834186837</v>
      </c>
      <c r="BD58" s="1975">
        <f>'2.54 GW Electrolyser H2 Prod.'!BC659</f>
        <v>-22.004751855174693</v>
      </c>
      <c r="BE58" s="1975">
        <f>'2.54 GW Electrolyser H2 Prod.'!BD659</f>
        <v>-22.552251049202795</v>
      </c>
      <c r="BF58" s="1975">
        <f>'2.54 GW Electrolyser H2 Prod.'!BE659</f>
        <v>-23.101029437266035</v>
      </c>
      <c r="BG58" s="1975">
        <f>'2.54 GW Electrolyser H2 Prod.'!BF659</f>
        <v>-23.651056424812328</v>
      </c>
      <c r="BH58" s="1975">
        <f>'2.54 GW Electrolyser H2 Prod.'!BG659</f>
        <v>-24.202302716629507</v>
      </c>
      <c r="BI58" s="1975">
        <f>'2.54 GW Electrolyser H2 Prod.'!BH659</f>
        <v>-24.754740238454922</v>
      </c>
      <c r="BJ58" s="1975">
        <f>'2.54 GW Electrolyser H2 Prod.'!BI659</f>
        <v>-25.308342064663293</v>
      </c>
      <c r="BK58" s="1975">
        <f>'2.54 GW Electrolyser H2 Prod.'!BJ659</f>
        <v>-25.8630823514608</v>
      </c>
      <c r="BL58" s="1975">
        <f>'2.54 GW Electrolyser H2 Prod.'!BK659</f>
        <v>-26.418936275076142</v>
      </c>
      <c r="BM58" s="1975">
        <f>'2.54 GW Electrolyser H2 Prod.'!BL659</f>
        <v>-26.975879974494614</v>
      </c>
      <c r="BN58" s="1975">
        <f>'2.54 GW Electrolyser H2 Prod.'!BM659</f>
        <v>-27.533890498329477</v>
      </c>
      <c r="BO58" s="1976">
        <f>'2.54 GW Electrolyser H2 Prod.'!BN659</f>
        <v>-28.092945755467237</v>
      </c>
    </row>
    <row r="59" spans="1:67" x14ac:dyDescent="0.2">
      <c r="A59" s="4305"/>
      <c r="B59" s="4338"/>
      <c r="C59" s="4339"/>
      <c r="D59" s="4320"/>
      <c r="E59" s="1943" t="str">
        <f t="shared" si="11"/>
        <v>Low Price Range</v>
      </c>
      <c r="F59" s="833">
        <f t="shared" si="11"/>
        <v>0.9</v>
      </c>
      <c r="G59" s="2654">
        <f>'2.54 GW Electrolyser H2 Prod.'!F660</f>
        <v>-22.454372773880348</v>
      </c>
      <c r="H59" s="1975">
        <f>'2.54 GW Electrolyser H2 Prod.'!G660</f>
        <v>0.86737494986028418</v>
      </c>
      <c r="I59" s="1975">
        <f>'2.54 GW Electrolyser H2 Prod.'!H660</f>
        <v>0.66564761866906386</v>
      </c>
      <c r="J59" s="1975">
        <f>'2.54 GW Electrolyser H2 Prod.'!I660</f>
        <v>0.42674739695051295</v>
      </c>
      <c r="K59" s="1975">
        <f>'2.54 GW Electrolyser H2 Prod.'!J660</f>
        <v>0.16282801281293843</v>
      </c>
      <c r="L59" s="1975">
        <f>'2.54 GW Electrolyser H2 Prod.'!K660</f>
        <v>-0.11975816283028209</v>
      </c>
      <c r="M59" s="1975">
        <f>'2.54 GW Electrolyser H2 Prod.'!L660</f>
        <v>-0.41713314844245419</v>
      </c>
      <c r="N59" s="1975">
        <f>'2.54 GW Electrolyser H2 Prod.'!M660</f>
        <v>-0.72669608598222657</v>
      </c>
      <c r="O59" s="1975">
        <f>'2.54 GW Electrolyser H2 Prod.'!N660</f>
        <v>-1.0465883177715201</v>
      </c>
      <c r="P59" s="1975">
        <f>'2.54 GW Electrolyser H2 Prod.'!O660</f>
        <v>-1.3754192258764524</v>
      </c>
      <c r="Q59" s="1975">
        <f>'2.54 GW Electrolyser H2 Prod.'!P660</f>
        <v>-1.7121115700208274</v>
      </c>
      <c r="R59" s="1975">
        <f>'2.54 GW Electrolyser H2 Prod.'!Q660</f>
        <v>-2.0558077973711528</v>
      </c>
      <c r="S59" s="1975">
        <f>'2.54 GW Electrolyser H2 Prod.'!R660</f>
        <v>-2.405810070487584</v>
      </c>
      <c r="T59" s="1975">
        <f>'2.54 GW Electrolyser H2 Prod.'!S660</f>
        <v>-2.7615401509029494</v>
      </c>
      <c r="U59" s="1975">
        <f>'2.54 GW Electrolyser H2 Prod.'!T660</f>
        <v>-3.1225115807542205</v>
      </c>
      <c r="V59" s="1975">
        <f>'2.54 GW Electrolyser H2 Prod.'!U660</f>
        <v>-3.4883098045879732</v>
      </c>
      <c r="W59" s="1975">
        <f>'2.54 GW Electrolyser H2 Prod.'!V660</f>
        <v>-3.8585775992638141</v>
      </c>
      <c r="X59" s="1975">
        <f>'2.54 GW Electrolyser H2 Prod.'!W660</f>
        <v>-4.2330041590018768</v>
      </c>
      <c r="Y59" s="1975">
        <f>'2.54 GW Electrolyser H2 Prod.'!X660</f>
        <v>-4.6113167623617919</v>
      </c>
      <c r="Z59" s="1975">
        <f>'2.54 GW Electrolyser H2 Prod.'!Y660</f>
        <v>-4.9932743040016314</v>
      </c>
      <c r="AA59" s="1975">
        <f>'2.54 GW Electrolyser H2 Prod.'!Z660</f>
        <v>-5.3786621997970459</v>
      </c>
      <c r="AB59" s="1975">
        <f>'2.54 GW Electrolyser H2 Prod.'!AA660</f>
        <v>-5.7672883210389836</v>
      </c>
      <c r="AC59" s="1975">
        <f>'2.54 GW Electrolyser H2 Prod.'!AB660</f>
        <v>-6.158979711719752</v>
      </c>
      <c r="AD59" s="1975">
        <f>'2.54 GW Electrolyser H2 Prod.'!AC660</f>
        <v>-6.553579910027759</v>
      </c>
      <c r="AE59" s="1975">
        <f>'2.54 GW Electrolyser H2 Prod.'!AD660</f>
        <v>-6.9509467418980231</v>
      </c>
      <c r="AF59" s="1975">
        <f>'2.54 GW Electrolyser H2 Prod.'!AE660</f>
        <v>-7.350950487578733</v>
      </c>
      <c r="AG59" s="1975">
        <f>'2.54 GW Electrolyser H2 Prod.'!AF660</f>
        <v>-7.7534723460180386</v>
      </c>
      <c r="AH59" s="1975">
        <f>'2.54 GW Electrolyser H2 Prod.'!AG660</f>
        <v>-8.1584031392963041</v>
      </c>
      <c r="AI59" s="1975">
        <f>'2.54 GW Electrolyser H2 Prod.'!AH660</f>
        <v>-8.5656422122279245</v>
      </c>
      <c r="AJ59" s="1975">
        <f>'2.54 GW Electrolyser H2 Prod.'!AI660</f>
        <v>-8.9750964919246243</v>
      </c>
      <c r="AK59" s="1975">
        <f>'2.54 GW Electrolyser H2 Prod.'!AJ660</f>
        <v>-9.3866796794404781</v>
      </c>
      <c r="AL59" s="1975">
        <f>'2.54 GW Electrolyser H2 Prod.'!AK660</f>
        <v>-9.8003115512317667</v>
      </c>
      <c r="AM59" s="1975">
        <f>'2.54 GW Electrolyser H2 Prod.'!AL660</f>
        <v>-10.215917352505498</v>
      </c>
      <c r="AN59" s="1975">
        <f>'2.54 GW Electrolyser H2 Prod.'!AM660</f>
        <v>-10.633427267917662</v>
      </c>
      <c r="AO59" s="1975">
        <f>'2.54 GW Electrolyser H2 Prod.'!AN660</f>
        <v>-11.052775957747395</v>
      </c>
      <c r="AP59" s="1975">
        <f>'2.54 GW Electrolyser H2 Prod.'!AO660</f>
        <v>-11.473902149787039</v>
      </c>
      <c r="AQ59" s="1975">
        <f>'2.54 GW Electrolyser H2 Prod.'!AP660</f>
        <v>-11.896748278876439</v>
      </c>
      <c r="AR59" s="1975">
        <f>'2.54 GW Electrolyser H2 Prod.'!AQ660</f>
        <v>-12.321260167368113</v>
      </c>
      <c r="AS59" s="1975">
        <f>'2.54 GW Electrolyser H2 Prod.'!AR660</f>
        <v>-12.747386740909443</v>
      </c>
      <c r="AT59" s="1975">
        <f>'2.54 GW Electrolyser H2 Prod.'!AS660</f>
        <v>-13.175079774823645</v>
      </c>
      <c r="AU59" s="1975">
        <f>'2.54 GW Electrolyser H2 Prod.'!AT660</f>
        <v>-13.604293667104994</v>
      </c>
      <c r="AV59" s="1975">
        <f>'2.54 GW Electrolyser H2 Prod.'!AU660</f>
        <v>-14.034985234648095</v>
      </c>
      <c r="AW59" s="1975">
        <f>'2.54 GW Electrolyser H2 Prod.'!AV660</f>
        <v>-14.467113529831314</v>
      </c>
      <c r="AX59" s="1975">
        <f>'2.54 GW Electrolyser H2 Prod.'!AW660</f>
        <v>-14.900639674990732</v>
      </c>
      <c r="AY59" s="1975">
        <f>'2.54 GW Electrolyser H2 Prod.'!AX660</f>
        <v>-15.3355267126689</v>
      </c>
      <c r="AZ59" s="1975">
        <f>'2.54 GW Electrolyser H2 Prod.'!AY660</f>
        <v>-15.771739469814792</v>
      </c>
      <c r="BA59" s="1975">
        <f>'2.54 GW Electrolyser H2 Prod.'!AZ660</f>
        <v>-16.209244434357476</v>
      </c>
      <c r="BB59" s="1975">
        <f>'2.54 GW Electrolyser H2 Prod.'!BA660</f>
        <v>-16.648009642784526</v>
      </c>
      <c r="BC59" s="1975">
        <f>'2.54 GW Electrolyser H2 Prod.'!BB660</f>
        <v>-17.088004577533241</v>
      </c>
      <c r="BD59" s="1975">
        <f>'2.54 GW Electrolyser H2 Prod.'!BC660</f>
        <v>-17.529200073153678</v>
      </c>
      <c r="BE59" s="1975">
        <f>'2.54 GW Electrolyser H2 Prod.'!BD660</f>
        <v>-17.971568230331794</v>
      </c>
      <c r="BF59" s="1975">
        <f>'2.54 GW Electrolyser H2 Prod.'!BE660</f>
        <v>-18.415082336971832</v>
      </c>
      <c r="BG59" s="1975">
        <f>'2.54 GW Electrolyser H2 Prod.'!BF660</f>
        <v>-18.859716795632682</v>
      </c>
      <c r="BH59" s="1975">
        <f>'2.54 GW Electrolyser H2 Prod.'!BG660</f>
        <v>-19.30544705669552</v>
      </c>
      <c r="BI59" s="1975">
        <f>'2.54 GW Electrolyser H2 Prod.'!BH660</f>
        <v>-19.752249556711437</v>
      </c>
      <c r="BJ59" s="1975">
        <f>'2.54 GW Electrolyser H2 Prod.'!BI660</f>
        <v>-20.200101661440012</v>
      </c>
      <c r="BK59" s="1975">
        <f>'2.54 GW Electrolyser H2 Prod.'!BJ660</f>
        <v>-20.648981613143949</v>
      </c>
      <c r="BL59" s="1975">
        <f>'2.54 GW Electrolyser H2 Prod.'!BK660</f>
        <v>-21.098868481752074</v>
      </c>
      <c r="BM59" s="1975">
        <f>'2.54 GW Electrolyser H2 Prod.'!BL660</f>
        <v>-21.549742119544582</v>
      </c>
      <c r="BN59" s="1975">
        <f>'2.54 GW Electrolyser H2 Prod.'!BM660</f>
        <v>-22.001583119050601</v>
      </c>
      <c r="BO59" s="1976">
        <f>'2.54 GW Electrolyser H2 Prod.'!BN660</f>
        <v>-22.454372773880348</v>
      </c>
    </row>
    <row r="60" spans="1:67" ht="19.5" customHeight="1" x14ac:dyDescent="0.2">
      <c r="A60" s="4305"/>
      <c r="B60" s="4338"/>
      <c r="C60" s="4339"/>
      <c r="D60" s="4320"/>
      <c r="E60" s="1943" t="str">
        <f t="shared" si="11"/>
        <v>High Price Range</v>
      </c>
      <c r="F60" s="39">
        <f t="shared" si="11"/>
        <v>0.8</v>
      </c>
      <c r="G60" s="2654">
        <f>'2.54 GW Electrolyser H2 Prod.'!F662</f>
        <v>1.0156892826971182</v>
      </c>
      <c r="H60" s="1975">
        <f>'2.54 GW Electrolyser H2 Prod.'!G662</f>
        <v>2.3381079904217206</v>
      </c>
      <c r="I60" s="1975">
        <f>'2.54 GW Electrolyser H2 Prod.'!H662</f>
        <v>3.2438648106281445</v>
      </c>
      <c r="J60" s="1975">
        <f>'2.54 GW Electrolyser H2 Prod.'!I662</f>
        <v>3.9379937375173988</v>
      </c>
      <c r="K60" s="1975">
        <f>'2.54 GW Electrolyser H2 Prod.'!J662</f>
        <v>4.4978696215515859</v>
      </c>
      <c r="L60" s="1975">
        <f>'2.54 GW Electrolyser H2 Prod.'!K662</f>
        <v>4.9618442735714057</v>
      </c>
      <c r="M60" s="1975">
        <f>'2.54 GW Electrolyser H2 Prod.'!L662</f>
        <v>5.3524178429518567</v>
      </c>
      <c r="N60" s="1975">
        <f>'2.54 GW Electrolyser H2 Prod.'!M662</f>
        <v>5.6842058395615576</v>
      </c>
      <c r="O60" s="1975">
        <f>'2.54 GW Electrolyser H2 Prod.'!N662</f>
        <v>5.9673769746579541</v>
      </c>
      <c r="P60" s="1975">
        <f>'2.54 GW Electrolyser H2 Prod.'!O662</f>
        <v>6.2093658165291936</v>
      </c>
      <c r="Q60" s="1975">
        <f>'2.54 GW Electrolyser H2 Prod.'!P662</f>
        <v>6.4158159660140965</v>
      </c>
      <c r="R60" s="1975">
        <f>'2.54 GW Electrolyser H2 Prod.'!Q662</f>
        <v>6.5911395632539183</v>
      </c>
      <c r="S60" s="1975">
        <f>'2.54 GW Electrolyser H2 Prod.'!R662</f>
        <v>6.7388688466273257</v>
      </c>
      <c r="T60" s="1975">
        <f>'2.54 GW Electrolyser H2 Prod.'!S662</f>
        <v>6.8618874271985471</v>
      </c>
      <c r="U60" s="1975">
        <f>'2.54 GW Electrolyser H2 Prod.'!T662</f>
        <v>6.9625882523553555</v>
      </c>
      <c r="V60" s="1975">
        <f>'2.54 GW Electrolyser H2 Prod.'!U662</f>
        <v>7.0429849256304502</v>
      </c>
      <c r="W60" s="1975">
        <f>'2.54 GW Electrolyser H2 Prod.'!V662</f>
        <v>7.1047922615766161</v>
      </c>
      <c r="X60" s="1975">
        <f>'2.54 GW Electrolyser H2 Prod.'!W662</f>
        <v>7.149485918070468</v>
      </c>
      <c r="Y60" s="1975">
        <f>'2.54 GW Electrolyser H2 Prod.'!X662</f>
        <v>7.1783474194365064</v>
      </c>
      <c r="Z60" s="1975">
        <f>'2.54 GW Electrolyser H2 Prod.'!Y662</f>
        <v>7.1924987418329955</v>
      </c>
      <c r="AA60" s="1975">
        <f>'2.54 GW Electrolyser H2 Prod.'!Z662</f>
        <v>7.1929292892899657</v>
      </c>
      <c r="AB60" s="1975">
        <f>'2.54 GW Electrolyser H2 Prod.'!AA662</f>
        <v>7.1805172223437035</v>
      </c>
      <c r="AC60" s="1975">
        <f>'2.54 GW Electrolyser H2 Prod.'!AB662</f>
        <v>7.1560465280046079</v>
      </c>
      <c r="AD60" s="1975">
        <f>'2.54 GW Electrolyser H2 Prod.'!AC662</f>
        <v>7.120220832000637</v>
      </c>
      <c r="AE60" s="1975">
        <f>'2.54 GW Electrolyser H2 Prod.'!AD662</f>
        <v>7.0736746865684106</v>
      </c>
      <c r="AF60" s="1975">
        <f>'2.54 GW Electrolyser H2 Prod.'!AE662</f>
        <v>7.0169828789391504</v>
      </c>
      <c r="AG60" s="1975">
        <f>'2.54 GW Electrolyser H2 Prod.'!AF662</f>
        <v>6.9506681712651739</v>
      </c>
      <c r="AH60" s="1975">
        <f>'2.54 GW Electrolyser H2 Prod.'!AG662</f>
        <v>6.8752077852706526</v>
      </c>
      <c r="AI60" s="1975">
        <f>'2.54 GW Electrolyser H2 Prod.'!AH662</f>
        <v>6.7910388732651477</v>
      </c>
      <c r="AJ60" s="1975">
        <f>'2.54 GW Electrolyser H2 Prod.'!AI662</f>
        <v>6.69856316382839</v>
      </c>
      <c r="AK60" s="1975">
        <f>'2.54 GW Electrolyser H2 Prod.'!AJ662</f>
        <v>6.5981509303175132</v>
      </c>
      <c r="AL60" s="1975">
        <f>'2.54 GW Electrolyser H2 Prod.'!AK662</f>
        <v>6.4901443997858381</v>
      </c>
      <c r="AM60" s="1975">
        <f>'2.54 GW Electrolyser H2 Prod.'!AL662</f>
        <v>6.374860696411818</v>
      </c>
      <c r="AN60" s="1975">
        <f>'2.54 GW Electrolyser H2 Prod.'!AM662</f>
        <v>6.2525943953149401</v>
      </c>
      <c r="AO60" s="1975">
        <f>'2.54 GW Electrolyser H2 Prod.'!AN662</f>
        <v>6.1236197483790686</v>
      </c>
      <c r="AP60" s="1975">
        <f>'2.54 GW Electrolyser H2 Prod.'!AO662</f>
        <v>5.988192632460267</v>
      </c>
      <c r="AQ60" s="1975">
        <f>'2.54 GW Electrolyser H2 Prod.'!AP662</f>
        <v>5.8465522614221452</v>
      </c>
      <c r="AR60" s="1975">
        <f>'2.54 GW Electrolyser H2 Prod.'!AQ662</f>
        <v>5.6989226962928372</v>
      </c>
      <c r="AS60" s="1975">
        <f>'2.54 GW Electrolyser H2 Prod.'!AR662</f>
        <v>5.545514182079077</v>
      </c>
      <c r="AT60" s="1975">
        <f>'2.54 GW Electrolyser H2 Prod.'!AS662</f>
        <v>5.3865243351052783</v>
      </c>
      <c r="AU60" s="1975">
        <f>'2.54 GW Electrolyser H2 Prod.'!AT662</f>
        <v>5.2221392009399024</v>
      </c>
      <c r="AV60" s="1975">
        <f>'2.54 GW Electrolyser H2 Prod.'!AU662</f>
        <v>5.0525341998512481</v>
      </c>
      <c r="AW60" s="1975">
        <f>'2.54 GW Electrolyser H2 Prod.'!AV662</f>
        <v>4.8778749741632845</v>
      </c>
      <c r="AX60" s="1975">
        <f>'2.54 GW Electrolyser H2 Prod.'!AW662</f>
        <v>4.6983181497519668</v>
      </c>
      <c r="AY60" s="1975">
        <f>'2.54 GW Electrolyser H2 Prod.'!AX662</f>
        <v>4.5140120221497373</v>
      </c>
      <c r="AZ60" s="1975">
        <f>'2.54 GW Electrolyser H2 Prod.'!AY662</f>
        <v>4.3250971762438457</v>
      </c>
      <c r="BA60" s="1975">
        <f>'2.54 GW Electrolyser H2 Prod.'!AZ662</f>
        <v>4.1317070473097157</v>
      </c>
      <c r="BB60" s="1975">
        <f>'2.54 GW Electrolyser H2 Prod.'!BA662</f>
        <v>3.9339684300716025</v>
      </c>
      <c r="BC60" s="1975">
        <f>'2.54 GW Electrolyser H2 Prod.'!BB662</f>
        <v>3.7320019415948691</v>
      </c>
      <c r="BD60" s="1975">
        <f>'2.54 GW Electrolyser H2 Prod.'!BC662</f>
        <v>3.5259224430600304</v>
      </c>
      <c r="BE60" s="1975">
        <f>'2.54 GW Electrolyser H2 Prod.'!BD662</f>
        <v>3.3158394248256697</v>
      </c>
      <c r="BF60" s="1975">
        <f>'2.54 GW Electrolyser H2 Prod.'!BE662</f>
        <v>3.1018573586373019</v>
      </c>
      <c r="BG60" s="1975">
        <f>'2.54 GW Electrolyser H2 Prod.'!BF662</f>
        <v>2.8840760203671687</v>
      </c>
      <c r="BH60" s="1975">
        <f>'2.54 GW Electrolyser H2 Prod.'!BG662</f>
        <v>2.6625907862635154</v>
      </c>
      <c r="BI60" s="1975">
        <f>'2.54 GW Electrolyser H2 Prod.'!BH662</f>
        <v>2.4374929053369456</v>
      </c>
      <c r="BJ60" s="1975">
        <f>'2.54 GW Electrolyser H2 Prod.'!BI662</f>
        <v>2.2088697502074996</v>
      </c>
      <c r="BK60" s="1975">
        <f>'2.54 GW Electrolyser H2 Prod.'!BJ662</f>
        <v>1.9768050484721427</v>
      </c>
      <c r="BL60" s="1975">
        <f>'2.54 GW Electrolyser H2 Prod.'!BK662</f>
        <v>1.7413790964225162</v>
      </c>
      <c r="BM60" s="1975">
        <f>'2.54 GW Electrolyser H2 Prod.'!BL662</f>
        <v>1.5026689567421581</v>
      </c>
      <c r="BN60" s="1975">
        <f>'2.54 GW Electrolyser H2 Prod.'!BM662</f>
        <v>1.2607486416367719</v>
      </c>
      <c r="BO60" s="1976">
        <f>'2.54 GW Electrolyser H2 Prod.'!BN662</f>
        <v>1.0156892826971182</v>
      </c>
    </row>
    <row r="61" spans="1:67" x14ac:dyDescent="0.2">
      <c r="A61" s="4305"/>
      <c r="B61" s="4338"/>
      <c r="C61" s="4339"/>
      <c r="D61" s="4320"/>
      <c r="E61" s="1943" t="str">
        <f t="shared" si="11"/>
        <v>High Price Range</v>
      </c>
      <c r="F61" s="39">
        <f t="shared" si="11"/>
        <v>0.85</v>
      </c>
      <c r="G61" s="2654">
        <f>'2.54 GW Electrolyser H2 Prod.'!F663</f>
        <v>15.16758099191121</v>
      </c>
      <c r="H61" s="1975">
        <f>'2.54 GW Electrolyser H2 Prod.'!G663</f>
        <v>2.3381079904217206</v>
      </c>
      <c r="I61" s="1975">
        <f>'2.54 GW Electrolyser H2 Prod.'!H663</f>
        <v>3.3519526031819682</v>
      </c>
      <c r="J61" s="1975">
        <f>'2.54 GW Electrolyser H2 Prod.'!I663</f>
        <v>4.1991579131436554</v>
      </c>
      <c r="K61" s="1975">
        <f>'2.54 GW Electrolyser H2 Prod.'!J663</f>
        <v>4.9373786548916527</v>
      </c>
      <c r="L61" s="1975">
        <f>'2.54 GW Electrolyser H2 Prod.'!K663</f>
        <v>5.5959842234800723</v>
      </c>
      <c r="M61" s="1975">
        <f>'2.54 GW Electrolyser H2 Prod.'!L663</f>
        <v>6.1925615578492925</v>
      </c>
      <c r="N61" s="1975">
        <f>'2.54 GW Electrolyser H2 Prod.'!M663</f>
        <v>6.7387242790209294</v>
      </c>
      <c r="O61" s="1975">
        <f>'2.54 GW Electrolyser H2 Prod.'!N663</f>
        <v>7.242664730408511</v>
      </c>
      <c r="P61" s="1975">
        <f>'2.54 GW Electrolyser H2 Prod.'!O663</f>
        <v>7.7104440752676568</v>
      </c>
      <c r="Q61" s="1975">
        <f>'2.54 GW Electrolyser H2 Prod.'!P663</f>
        <v>8.1467116294695998</v>
      </c>
      <c r="R61" s="1975">
        <f>'2.54 GW Electrolyser H2 Prod.'!Q663</f>
        <v>8.5551362089107261</v>
      </c>
      <c r="S61" s="1975">
        <f>'2.54 GW Electrolyser H2 Prod.'!R663</f>
        <v>8.9386797640263485</v>
      </c>
      <c r="T61" s="1975">
        <f>'2.54 GW Electrolyser H2 Prod.'!S663</f>
        <v>9.2997789438279206</v>
      </c>
      <c r="U61" s="1975">
        <f>'2.54 GW Electrolyser H2 Prod.'!T663</f>
        <v>9.6404700777255989</v>
      </c>
      <c r="V61" s="1975">
        <f>'2.54 GW Electrolyser H2 Prod.'!U663</f>
        <v>9.9624778842798776</v>
      </c>
      <c r="W61" s="1975">
        <f>'2.54 GW Electrolyser H2 Prod.'!V663</f>
        <v>10.267280088861108</v>
      </c>
      <c r="X61" s="1975">
        <f>'2.54 GW Electrolyser H2 Prod.'!W663</f>
        <v>10.556155552139463</v>
      </c>
      <c r="Y61" s="1975">
        <f>'2.54 GW Electrolyser H2 Prod.'!X663</f>
        <v>10.83022081617152</v>
      </c>
      <c r="Z61" s="1975">
        <f>'2.54 GW Electrolyser H2 Prod.'!Y663</f>
        <v>11.090458329019031</v>
      </c>
      <c r="AA61" s="1975">
        <f>'2.54 GW Electrolyser H2 Prod.'!Z663</f>
        <v>11.337738570992467</v>
      </c>
      <c r="AB61" s="1975">
        <f>'2.54 GW Electrolyser H2 Prod.'!AA663</f>
        <v>11.572837632497706</v>
      </c>
      <c r="AC61" s="1975">
        <f>'2.54 GW Electrolyser H2 Prod.'!AB663</f>
        <v>11.796451345924449</v>
      </c>
      <c r="AD61" s="1975">
        <f>'2.54 GW Electrolyser H2 Prod.'!AC663</f>
        <v>12.009206769805271</v>
      </c>
      <c r="AE61" s="1975">
        <f>'2.54 GW Electrolyser H2 Prod.'!AD663</f>
        <v>12.211671612555337</v>
      </c>
      <c r="AF61" s="1975">
        <f>'2.54 GW Electrolyser H2 Prod.'!AE663</f>
        <v>12.40436203423209</v>
      </c>
      <c r="AG61" s="1975">
        <f>'2.54 GW Electrolyser H2 Prod.'!AF663</f>
        <v>12.587749157965213</v>
      </c>
      <c r="AH61" s="1975">
        <f>'2.54 GW Electrolyser H2 Prod.'!AG663</f>
        <v>12.762264544968019</v>
      </c>
      <c r="AI61" s="1975">
        <f>'2.54 GW Electrolyser H2 Prod.'!AH663</f>
        <v>12.928304829682828</v>
      </c>
      <c r="AJ61" s="1975">
        <f>'2.54 GW Electrolyser H2 Prod.'!AI663</f>
        <v>13.086235668765267</v>
      </c>
      <c r="AK61" s="1975">
        <f>'2.54 GW Electrolyser H2 Prod.'!AJ663</f>
        <v>13.23639512523819</v>
      </c>
      <c r="AL61" s="1975">
        <f>'2.54 GW Electrolyser H2 Prod.'!AK663</f>
        <v>13.379096584426263</v>
      </c>
      <c r="AM61" s="1975">
        <f>'2.54 GW Electrolyser H2 Prod.'!AL663</f>
        <v>13.514631279222096</v>
      </c>
      <c r="AN61" s="1975">
        <f>'2.54 GW Electrolyser H2 Prod.'!AM663</f>
        <v>13.643270487404564</v>
      </c>
      <c r="AO61" s="1975">
        <f>'2.54 GW Electrolyser H2 Prod.'!AN663</f>
        <v>13.765267452092951</v>
      </c>
      <c r="AP61" s="1975">
        <f>'2.54 GW Electrolyser H2 Prod.'!AO663</f>
        <v>13.880859067216504</v>
      </c>
      <c r="AQ61" s="1975">
        <f>'2.54 GW Electrolyser H2 Prod.'!AP663</f>
        <v>13.990267362545538</v>
      </c>
      <c r="AR61" s="1975">
        <f>'2.54 GW Electrolyser H2 Prod.'!AQ663</f>
        <v>14.093700816946109</v>
      </c>
      <c r="AS61" s="1975">
        <f>'2.54 GW Electrolyser H2 Prod.'!AR663</f>
        <v>14.191355523768278</v>
      </c>
      <c r="AT61" s="1975">
        <f>'2.54 GW Electrolyser H2 Prod.'!AS663</f>
        <v>14.283416228416661</v>
      </c>
      <c r="AU61" s="1975">
        <f>'2.54 GW Electrolyser H2 Prod.'!AT663</f>
        <v>14.370057254995867</v>
      </c>
      <c r="AV61" s="1975">
        <f>'2.54 GW Electrolyser H2 Prod.'!AU663</f>
        <v>14.451443336329797</v>
      </c>
      <c r="AW61" s="1975">
        <f>'2.54 GW Electrolyser H2 Prod.'!AV663</f>
        <v>14.527730359511034</v>
      </c>
      <c r="AX61" s="1975">
        <f>'2.54 GW Electrolyser H2 Prod.'!AW663</f>
        <v>14.599066037357824</v>
      </c>
      <c r="AY61" s="1975">
        <f>'2.54 GW Electrolyser H2 Prod.'!AX663</f>
        <v>14.66559051467234</v>
      </c>
      <c r="AZ61" s="1975">
        <f>'2.54 GW Electrolyser H2 Prod.'!AY663</f>
        <v>14.727436916950976</v>
      </c>
      <c r="BA61" s="1975">
        <f>'2.54 GW Electrolyser H2 Prod.'!AZ663</f>
        <v>14.784731848151461</v>
      </c>
      <c r="BB61" s="1975">
        <f>'2.54 GW Electrolyser H2 Prod.'!BA663</f>
        <v>14.837595843238143</v>
      </c>
      <c r="BC61" s="1975">
        <f>'2.54 GW Electrolyser H2 Prod.'!BB663</f>
        <v>14.886143780477484</v>
      </c>
      <c r="BD61" s="1975">
        <f>'2.54 GW Electrolyser H2 Prod.'!BC663</f>
        <v>14.93048525781813</v>
      </c>
      <c r="BE61" s="1975">
        <f>'2.54 GW Electrolyser H2 Prod.'!BD663</f>
        <v>14.970724937145155</v>
      </c>
      <c r="BF61" s="1975">
        <f>'2.54 GW Electrolyser H2 Prod.'!BE663</f>
        <v>15.006962859731246</v>
      </c>
      <c r="BG61" s="1975">
        <f>'2.54 GW Electrolyser H2 Prod.'!BF663</f>
        <v>15.039294735806186</v>
      </c>
      <c r="BH61" s="1975">
        <f>'2.54 GW Electrolyser H2 Prod.'!BG663</f>
        <v>15.067812210819792</v>
      </c>
      <c r="BI61" s="1975">
        <f>'2.54 GW Electrolyser H2 Prod.'!BH663</f>
        <v>15.092603110673963</v>
      </c>
      <c r="BJ61" s="1975">
        <f>'2.54 GW Electrolyser H2 Prod.'!BI663</f>
        <v>15.113751667939724</v>
      </c>
      <c r="BK61" s="1975">
        <f>'2.54 GW Electrolyser H2 Prod.'!BJ663</f>
        <v>15.131338730849098</v>
      </c>
      <c r="BL61" s="1975">
        <f>'2.54 GW Electrolyser H2 Prod.'!BK663</f>
        <v>15.145441956654558</v>
      </c>
      <c r="BM61" s="1975">
        <f>'2.54 GW Electrolyser H2 Prod.'!BL663</f>
        <v>15.156135990776416</v>
      </c>
      <c r="BN61" s="1975">
        <f>'2.54 GW Electrolyser H2 Prod.'!BM663</f>
        <v>15.163492633007442</v>
      </c>
      <c r="BO61" s="1976">
        <f>'2.54 GW Electrolyser H2 Prod.'!BN663</f>
        <v>15.16758099191121</v>
      </c>
    </row>
    <row r="62" spans="1:67" x14ac:dyDescent="0.2">
      <c r="A62" s="4305"/>
      <c r="B62" s="4338"/>
      <c r="C62" s="4339"/>
      <c r="D62" s="3723"/>
      <c r="E62" s="1944" t="str">
        <f t="shared" si="11"/>
        <v>High Price Range</v>
      </c>
      <c r="F62" s="334">
        <f t="shared" si="11"/>
        <v>0.9</v>
      </c>
      <c r="G62" s="2661">
        <f>'2.54 GW Electrolyser H2 Prod.'!F664</f>
        <v>32.806967057303368</v>
      </c>
      <c r="H62" s="1975">
        <f>'2.54 GW Electrolyser H2 Prod.'!G664</f>
        <v>2.3381079904217206</v>
      </c>
      <c r="I62" s="1975">
        <f>'2.54 GW Electrolyser H2 Prod.'!H664</f>
        <v>3.4600403957357928</v>
      </c>
      <c r="J62" s="1975">
        <f>'2.54 GW Electrolyser H2 Prod.'!I664</f>
        <v>4.4656832772076811</v>
      </c>
      <c r="K62" s="1975">
        <f>'2.54 GW Electrolyser H2 Prod.'!J664</f>
        <v>5.3930576559248706</v>
      </c>
      <c r="L62" s="1975">
        <f>'2.54 GW Electrolyser H2 Prod.'!K664</f>
        <v>6.2620359221778727</v>
      </c>
      <c r="M62" s="1975">
        <f>'2.54 GW Electrolyser H2 Prod.'!L664</f>
        <v>7.084749729437096</v>
      </c>
      <c r="N62" s="1975">
        <f>'2.54 GW Electrolyser H2 Prod.'!M664</f>
        <v>7.8693354517891212</v>
      </c>
      <c r="O62" s="1975">
        <f>'2.54 GW Electrolyser H2 Prod.'!N664</f>
        <v>8.6216076065691141</v>
      </c>
      <c r="P62" s="1975">
        <f>'2.54 GW Electrolyser H2 Prod.'!O664</f>
        <v>9.3459165226076717</v>
      </c>
      <c r="Q62" s="1975">
        <f>'2.54 GW Electrolyser H2 Prod.'!P664</f>
        <v>10.045632176169898</v>
      </c>
      <c r="R62" s="1975">
        <f>'2.54 GW Electrolyser H2 Prod.'!Q664</f>
        <v>10.723437286012974</v>
      </c>
      <c r="S62" s="1975">
        <f>'2.54 GW Electrolyser H2 Prod.'!R664</f>
        <v>11.381514926480799</v>
      </c>
      <c r="T62" s="1975">
        <f>'2.54 GW Electrolyser H2 Prod.'!S664</f>
        <v>12.021674025398484</v>
      </c>
      <c r="U62" s="1975">
        <f>'2.54 GW Electrolyser H2 Prod.'!T664</f>
        <v>12.645436389449831</v>
      </c>
      <c r="V62" s="1975">
        <f>'2.54 GW Electrolyser H2 Prod.'!U664</f>
        <v>13.254098889973092</v>
      </c>
      <c r="W62" s="1975">
        <f>'2.54 GW Electrolyser H2 Prod.'!V664</f>
        <v>13.848779043209611</v>
      </c>
      <c r="X62" s="1975">
        <f>'2.54 GW Electrolyser H2 Prod.'!W664</f>
        <v>14.430449156010834</v>
      </c>
      <c r="Y62" s="1975">
        <f>'2.54 GW Electrolyser H2 Prod.'!X664</f>
        <v>14.999962394380058</v>
      </c>
      <c r="Z62" s="1975">
        <f>'2.54 GW Electrolyser H2 Prod.'!Y664</f>
        <v>15.558073018344174</v>
      </c>
      <c r="AA62" s="1975">
        <f>'2.54 GW Electrolyser H2 Prod.'!Z664</f>
        <v>16.105452320484702</v>
      </c>
      <c r="AB62" s="1975">
        <f>'2.54 GW Electrolyser H2 Prod.'!AA664</f>
        <v>16.64270134515883</v>
      </c>
      <c r="AC62" s="1975">
        <f>'2.54 GW Electrolyser H2 Prod.'!AB664</f>
        <v>17.170361157952119</v>
      </c>
      <c r="AD62" s="1975">
        <f>'2.54 GW Electrolyser H2 Prod.'!AC664</f>
        <v>17.688921224959667</v>
      </c>
      <c r="AE62" s="1975">
        <f>'2.54 GW Electrolyser H2 Prod.'!AD664</f>
        <v>18.198826315315234</v>
      </c>
      <c r="AF62" s="1975">
        <f>'2.54 GW Electrolyser H2 Prod.'!AE664</f>
        <v>18.700482236798546</v>
      </c>
      <c r="AG62" s="1975">
        <f>'2.54 GW Electrolyser H2 Prod.'!AF664</f>
        <v>19.194260639758987</v>
      </c>
      <c r="AH62" s="1975">
        <f>'2.54 GW Electrolyser H2 Prod.'!AG664</f>
        <v>19.680503070094868</v>
      </c>
      <c r="AI62" s="1975">
        <f>'2.54 GW Electrolyser H2 Prod.'!AH664</f>
        <v>20.159524411675605</v>
      </c>
      <c r="AJ62" s="1975">
        <f>'2.54 GW Electrolyser H2 Prod.'!AI664</f>
        <v>20.631615828349538</v>
      </c>
      <c r="AK62" s="1975">
        <f>'2.54 GW Electrolyser H2 Prod.'!AJ664</f>
        <v>21.097047292754997</v>
      </c>
      <c r="AL62" s="1975">
        <f>'2.54 GW Electrolyser H2 Prod.'!AK664</f>
        <v>21.556069771592927</v>
      </c>
      <c r="AM62" s="1975">
        <f>'2.54 GW Electrolyser H2 Prod.'!AL664</f>
        <v>22.00891712344032</v>
      </c>
      <c r="AN62" s="1975">
        <f>'2.54 GW Electrolyser H2 Prod.'!AM664</f>
        <v>22.455807754587276</v>
      </c>
      <c r="AO62" s="1975">
        <f>'2.54 GW Electrolyser H2 Prod.'!AN664</f>
        <v>22.896946070042898</v>
      </c>
      <c r="AP62" s="1975">
        <f>'2.54 GW Electrolyser H2 Prod.'!AO664</f>
        <v>23.33252375024292</v>
      </c>
      <c r="AQ62" s="1975">
        <f>'2.54 GW Electrolyser H2 Prod.'!AP664</f>
        <v>23.762720878709747</v>
      </c>
      <c r="AR62" s="1975">
        <f>'2.54 GW Electrolyser H2 Prod.'!AQ664</f>
        <v>24.187706941666779</v>
      </c>
      <c r="AS62" s="1975">
        <f>'2.54 GW Electrolyser H2 Prod.'!AR664</f>
        <v>24.607641717169006</v>
      </c>
      <c r="AT62" s="1975">
        <f>'2.54 GW Electrolyser H2 Prod.'!AS664</f>
        <v>25.022676068510115</v>
      </c>
      <c r="AU62" s="1975">
        <f>'2.54 GW Electrolyser H2 Prod.'!AT664</f>
        <v>25.432952654371114</v>
      </c>
      <c r="AV62" s="1975">
        <f>'2.54 GW Electrolyser H2 Prod.'!AU664</f>
        <v>25.838606566284916</v>
      </c>
      <c r="AW62" s="1975">
        <f>'2.54 GW Electrolyser H2 Prod.'!AV664</f>
        <v>26.239765902426154</v>
      </c>
      <c r="AX62" s="1975">
        <f>'2.54 GW Electrolyser H2 Prod.'!AW664</f>
        <v>26.636552285433307</v>
      </c>
      <c r="AY62" s="1975">
        <f>'2.54 GW Electrolyser H2 Prod.'!AX664</f>
        <v>27.029081330881791</v>
      </c>
      <c r="AZ62" s="1975">
        <f>'2.54 GW Electrolyser H2 Prod.'!AY664</f>
        <v>27.417463072113065</v>
      </c>
      <c r="BA62" s="1975">
        <f>'2.54 GW Electrolyser H2 Prod.'!AZ664</f>
        <v>27.801802346354382</v>
      </c>
      <c r="BB62" s="1975">
        <f>'2.54 GW Electrolyser H2 Prod.'!BA664</f>
        <v>28.182199146411978</v>
      </c>
      <c r="BC62" s="1975">
        <f>'2.54 GW Electrolyser H2 Prod.'!BB664</f>
        <v>28.558748941666511</v>
      </c>
      <c r="BD62" s="1975">
        <f>'2.54 GW Electrolyser H2 Prod.'!BC664</f>
        <v>28.931542971627149</v>
      </c>
      <c r="BE62" s="1975">
        <f>'2.54 GW Electrolyser H2 Prod.'!BD664</f>
        <v>29.300668514896657</v>
      </c>
      <c r="BF62" s="1975">
        <f>'2.54 GW Electrolyser H2 Prod.'!BE664</f>
        <v>29.666209136052682</v>
      </c>
      <c r="BG62" s="1975">
        <f>'2.54 GW Electrolyser H2 Prod.'!BF664</f>
        <v>30.028244912651601</v>
      </c>
      <c r="BH62" s="1975">
        <f>'2.54 GW Electrolyser H2 Prod.'!BG664</f>
        <v>30.386852644303119</v>
      </c>
      <c r="BI62" s="1975">
        <f>'2.54 GW Electrolyser H2 Prod.'!BH664</f>
        <v>30.742106045539934</v>
      </c>
      <c r="BJ62" s="1975">
        <f>'2.54 GW Electrolyser H2 Prod.'!BI664</f>
        <v>31.094075924012547</v>
      </c>
      <c r="BK62" s="1975">
        <f>'2.54 GW Electrolyser H2 Prod.'!BJ664</f>
        <v>31.442830345369728</v>
      </c>
      <c r="BL62" s="1975">
        <f>'2.54 GW Electrolyser H2 Prod.'!BK664</f>
        <v>31.788434786037332</v>
      </c>
      <c r="BM62" s="1975">
        <f>'2.54 GW Electrolyser H2 Prod.'!BL664</f>
        <v>32.130952274978398</v>
      </c>
      <c r="BN62" s="1975">
        <f>'2.54 GW Electrolyser H2 Prod.'!BM664</f>
        <v>32.47044352540393</v>
      </c>
      <c r="BO62" s="1976">
        <f>'2.54 GW Electrolyser H2 Prod.'!BN664</f>
        <v>32.806967057303368</v>
      </c>
    </row>
    <row r="63" spans="1:67" x14ac:dyDescent="0.2">
      <c r="A63" s="4305"/>
      <c r="B63" s="4338"/>
      <c r="C63" s="4339"/>
      <c r="D63" s="3722" t="s">
        <v>1603</v>
      </c>
      <c r="E63" s="1943" t="str">
        <f t="shared" si="11"/>
        <v>Low Price Range</v>
      </c>
      <c r="F63" s="833">
        <f t="shared" si="11"/>
        <v>0.8</v>
      </c>
      <c r="G63" s="2662">
        <f>'2.54 GW Electrolyser H2 Prod.'!F666</f>
        <v>-38.28920006187672</v>
      </c>
      <c r="H63" s="1977">
        <f>'2.54 GW Electrolyser H2 Prod.'!G666</f>
        <v>0.77283349630967169</v>
      </c>
      <c r="I63" s="1977">
        <f>'2.54 GW Electrolyser H2 Prod.'!H666</f>
        <v>0.40746243051633402</v>
      </c>
      <c r="J63" s="1977">
        <f>'2.54 GW Electrolyser H2 Prod.'!I666</f>
        <v>-2.5557209721979512E-2</v>
      </c>
      <c r="K63" s="1977">
        <f>'2.54 GW Electrolyser H2 Prod.'!J666</f>
        <v>-0.50149192519772468</v>
      </c>
      <c r="L63" s="1977">
        <f>'2.54 GW Electrolyser H2 Prod.'!K666</f>
        <v>-1.0080822481720795</v>
      </c>
      <c r="M63" s="1977">
        <f>'2.54 GW Electrolyser H2 Prod.'!L666</f>
        <v>-1.5381358232038052</v>
      </c>
      <c r="N63" s="1977">
        <f>'2.54 GW Electrolyser H2 Prod.'!M666</f>
        <v>-2.0869806838904541</v>
      </c>
      <c r="O63" s="1977">
        <f>'2.54 GW Electrolyser H2 Prod.'!N666</f>
        <v>-2.6513663191121251</v>
      </c>
      <c r="P63" s="1977">
        <f>'2.54 GW Electrolyser H2 Prod.'!O666</f>
        <v>-3.2289162087493595</v>
      </c>
      <c r="Q63" s="1977">
        <f>'2.54 GW Electrolyser H2 Prod.'!P666</f>
        <v>-3.8178263299699187</v>
      </c>
      <c r="R63" s="1977">
        <f>'2.54 GW Electrolyser H2 Prod.'!Q666</f>
        <v>-4.416686306352581</v>
      </c>
      <c r="S63" s="1977">
        <f>'2.54 GW Electrolyser H2 Prod.'!R666</f>
        <v>-5.0243670292190368</v>
      </c>
      <c r="T63" s="1977">
        <f>'2.54 GW Electrolyser H2 Prod.'!S666</f>
        <v>-5.6399467288786704</v>
      </c>
      <c r="U63" s="1977">
        <f>'2.54 GW Electrolyser H2 Prod.'!T666</f>
        <v>-6.2626604802690649</v>
      </c>
      <c r="V63" s="1977">
        <f>'2.54 GW Electrolyser H2 Prod.'!U666</f>
        <v>-6.8918646186712209</v>
      </c>
      <c r="W63" s="1977">
        <f>'2.54 GW Electrolyser H2 Prod.'!V666</f>
        <v>-7.5270109896896322</v>
      </c>
      <c r="X63" s="1977">
        <f>'2.54 GW Electrolyser H2 Prod.'!W666</f>
        <v>-8.1676278873022028</v>
      </c>
      <c r="Y63" s="1977">
        <f>'2.54 GW Electrolyser H2 Prod.'!X666</f>
        <v>-8.8133056618530663</v>
      </c>
      <c r="Z63" s="1977">
        <f>'2.54 GW Electrolyser H2 Prod.'!Y666</f>
        <v>-9.4636856645531697</v>
      </c>
      <c r="AA63" s="1977">
        <f>'2.54 GW Electrolyser H2 Prod.'!Z666</f>
        <v>-10.118451624370691</v>
      </c>
      <c r="AB63" s="1977">
        <f>'2.54 GW Electrolyser H2 Prod.'!AA666</f>
        <v>-10.777322830159846</v>
      </c>
      <c r="AC63" s="1977">
        <f>'2.54 GW Electrolyser H2 Prod.'!AB666</f>
        <v>-11.44004867410705</v>
      </c>
      <c r="AD63" s="1977">
        <f>'2.54 GW Electrolyser H2 Prod.'!AC666</f>
        <v>-12.106404236535163</v>
      </c>
      <c r="AE63" s="1977">
        <f>'2.54 GW Electrolyser H2 Prod.'!AD666</f>
        <v>-12.776186677669402</v>
      </c>
      <c r="AF63" s="1977">
        <f>'2.54 GW Electrolyser H2 Prod.'!AE666</f>
        <v>-13.449212262104233</v>
      </c>
      <c r="AG63" s="1977">
        <f>'2.54 GW Electrolyser H2 Prod.'!AF666</f>
        <v>-14.125313884673014</v>
      </c>
      <c r="AH63" s="1977">
        <f>'2.54 GW Electrolyser H2 Prod.'!AG666</f>
        <v>-14.804338997576741</v>
      </c>
      <c r="AI63" s="1977">
        <f>'2.54 GW Electrolyser H2 Prod.'!AH666</f>
        <v>-15.486147861530132</v>
      </c>
      <c r="AJ63" s="1977">
        <f>'2.54 GW Electrolyser H2 Prod.'!AI666</f>
        <v>-16.170612060730779</v>
      </c>
      <c r="AK63" s="1977">
        <f>'2.54 GW Electrolyser H2 Prod.'!AJ666</f>
        <v>-16.857613234293577</v>
      </c>
      <c r="AL63" s="1977">
        <f>'2.54 GW Electrolyser H2 Prod.'!AK666</f>
        <v>-17.547041986562171</v>
      </c>
      <c r="AM63" s="1977">
        <f>'2.54 GW Electrolyser H2 Prod.'!AL666</f>
        <v>-18.238796946217978</v>
      </c>
      <c r="AN63" s="1977">
        <f>'2.54 GW Electrolyser H2 Prod.'!AM666</f>
        <v>-18.932783949932197</v>
      </c>
      <c r="AO63" s="1977">
        <f>'2.54 GW Electrolyser H2 Prod.'!AN666</f>
        <v>-19.628915330863332</v>
      </c>
      <c r="AP63" s="1977">
        <f>'2.54 GW Electrolyser H2 Prod.'!AO666</f>
        <v>-20.327109295896701</v>
      </c>
      <c r="AQ63" s="1977">
        <f>'2.54 GW Electrolyser H2 Prod.'!AP666</f>
        <v>-21.027289378378466</v>
      </c>
      <c r="AR63" s="1977">
        <f>'2.54 GW Electrolyser H2 Prod.'!AQ666</f>
        <v>-21.729383955381685</v>
      </c>
      <c r="AS63" s="1977">
        <f>'2.54 GW Electrolyser H2 Prod.'!AR666</f>
        <v>-22.433325820382841</v>
      </c>
      <c r="AT63" s="1977">
        <f>'2.54 GW Electrolyser H2 Prod.'!AS666</f>
        <v>-23.139051803719259</v>
      </c>
      <c r="AU63" s="1977">
        <f>'2.54 GW Electrolyser H2 Prod.'!AT666</f>
        <v>-23.846502434414351</v>
      </c>
      <c r="AV63" s="1977">
        <f>'2.54 GW Electrolyser H2 Prod.'!AU666</f>
        <v>-24.555621637955007</v>
      </c>
      <c r="AW63" s="1977">
        <f>'2.54 GW Electrolyser H2 Prod.'!AV666</f>
        <v>-25.266356465427403</v>
      </c>
      <c r="AX63" s="1977">
        <f>'2.54 GW Electrolyser H2 Prod.'!AW666</f>
        <v>-25.978656850098549</v>
      </c>
      <c r="AY63" s="1977">
        <f>'2.54 GW Electrolyser H2 Prod.'!AX666</f>
        <v>-26.692475388097385</v>
      </c>
      <c r="AZ63" s="1977">
        <f>'2.54 GW Electrolyser H2 Prod.'!AY666</f>
        <v>-27.407767140323205</v>
      </c>
      <c r="BA63" s="1977">
        <f>'2.54 GW Electrolyser H2 Prod.'!AZ666</f>
        <v>-28.124489453106776</v>
      </c>
      <c r="BB63" s="1977">
        <f>'2.54 GW Electrolyser H2 Prod.'!BA666</f>
        <v>-28.842601795484949</v>
      </c>
      <c r="BC63" s="1977">
        <f>'2.54 GW Electrolyser H2 Prod.'!BB666</f>
        <v>-29.562065611233415</v>
      </c>
      <c r="BD63" s="1977">
        <f>'2.54 GW Electrolyser H2 Prod.'!BC666</f>
        <v>-30.282844184043189</v>
      </c>
      <c r="BE63" s="1977">
        <f>'2.54 GW Electrolyser H2 Prod.'!BD666</f>
        <v>-31.004902514432125</v>
      </c>
      <c r="BF63" s="1977">
        <f>'2.54 GW Electrolyser H2 Prod.'!BE666</f>
        <v>-31.728207207158501</v>
      </c>
      <c r="BG63" s="1977">
        <f>'2.54 GW Electrolyser H2 Prod.'!BF666</f>
        <v>-32.452726368054606</v>
      </c>
      <c r="BH63" s="1977">
        <f>'2.54 GW Electrolyser H2 Prod.'!BG666</f>
        <v>-33.178429509328261</v>
      </c>
      <c r="BI63" s="1977">
        <f>'2.54 GW Electrolyser H2 Prod.'!BH666</f>
        <v>-33.905287462492318</v>
      </c>
      <c r="BJ63" s="1977">
        <f>'2.54 GW Electrolyser H2 Prod.'!BI666</f>
        <v>-34.633272298179342</v>
      </c>
      <c r="BK63" s="1977">
        <f>'2.54 GW Electrolyser H2 Prod.'!BJ666</f>
        <v>-35.362357252183131</v>
      </c>
      <c r="BL63" s="1977">
        <f>'2.54 GW Electrolyser H2 Prod.'!BK666</f>
        <v>-36.092516657142077</v>
      </c>
      <c r="BM63" s="1977">
        <f>'2.54 GW Electrolyser H2 Prod.'!BL666</f>
        <v>-36.823725879343669</v>
      </c>
      <c r="BN63" s="1977">
        <f>'2.54 GW Electrolyser H2 Prod.'!BM666</f>
        <v>-37.555961260185406</v>
      </c>
      <c r="BO63" s="1978">
        <f>'2.54 GW Electrolyser H2 Prod.'!BN666</f>
        <v>-38.28920006187672</v>
      </c>
    </row>
    <row r="64" spans="1:67" x14ac:dyDescent="0.2">
      <c r="A64" s="4305"/>
      <c r="B64" s="4338"/>
      <c r="C64" s="4339"/>
      <c r="D64" s="4320"/>
      <c r="E64" s="1943" t="str">
        <f t="shared" si="11"/>
        <v>Low Price Range</v>
      </c>
      <c r="F64" s="39">
        <f t="shared" si="11"/>
        <v>0.85</v>
      </c>
      <c r="G64" s="2654">
        <f>'2.54 GW Electrolyser H2 Prod.'!F667</f>
        <v>-33.765432968503994</v>
      </c>
      <c r="H64" s="1975">
        <f>'2.54 GW Electrolyser H2 Prod.'!G667</f>
        <v>0.77283349630967169</v>
      </c>
      <c r="I64" s="1975">
        <f>'2.54 GW Electrolyser H2 Prod.'!H667</f>
        <v>0.44201357104208633</v>
      </c>
      <c r="J64" s="1975">
        <f>'2.54 GW Electrolyser H2 Prod.'!I667</f>
        <v>5.7926039580772949E-2</v>
      </c>
      <c r="K64" s="1975">
        <f>'2.54 GW Electrolyser H2 Prod.'!J667</f>
        <v>-0.36099929402748093</v>
      </c>
      <c r="L64" s="1975">
        <f>'2.54 GW Electrolyser H2 Prod.'!K667</f>
        <v>-0.80537426418418057</v>
      </c>
      <c r="M64" s="1975">
        <f>'2.54 GW Electrolyser H2 Prod.'!L667</f>
        <v>-1.2695770630571033</v>
      </c>
      <c r="N64" s="1975">
        <f>'2.54 GW Electrolyser H2 Prod.'!M667</f>
        <v>-1.749895302388057</v>
      </c>
      <c r="O64" s="1975">
        <f>'2.54 GW Electrolyser H2 Prod.'!N667</f>
        <v>-2.2437102330858787</v>
      </c>
      <c r="P64" s="1975">
        <f>'2.54 GW Electrolyser H2 Prod.'!O667</f>
        <v>-2.749084355101338</v>
      </c>
      <c r="Q64" s="1975">
        <f>'2.54 GW Electrolyser H2 Prod.'!P667</f>
        <v>-3.2645314768653395</v>
      </c>
      <c r="R64" s="1975">
        <f>'2.54 GW Electrolyser H2 Prod.'!Q667</f>
        <v>-3.7888788315870716</v>
      </c>
      <c r="S64" s="1975">
        <f>'2.54 GW Electrolyser H2 Prod.'!R667</f>
        <v>-4.3211796077598619</v>
      </c>
      <c r="T64" s="1975">
        <f>'2.54 GW Electrolyser H2 Prod.'!S667</f>
        <v>-4.8606549107424417</v>
      </c>
      <c r="U64" s="1975">
        <f>'2.54 GW Electrolyser H2 Prod.'!T667</f>
        <v>-5.406653811304559</v>
      </c>
      <c r="V64" s="1975">
        <f>'2.54 GW Electrolyser H2 Prod.'!U667</f>
        <v>-5.9586249891542238</v>
      </c>
      <c r="W64" s="1975">
        <f>'2.54 GW Electrolyser H2 Prod.'!V667</f>
        <v>-6.5160960773781786</v>
      </c>
      <c r="X64" s="1975">
        <f>'2.54 GW Electrolyser H2 Prod.'!W667</f>
        <v>-7.0786582777792928</v>
      </c>
      <c r="Y64" s="1975">
        <f>'2.54 GW Electrolyser H2 Prod.'!X667</f>
        <v>-7.6459546786232391</v>
      </c>
      <c r="Z64" s="1975">
        <f>'2.54 GW Electrolyser H2 Prod.'!Y667</f>
        <v>-8.2176712324099395</v>
      </c>
      <c r="AA64" s="1975">
        <f>'2.54 GW Electrolyser H2 Prod.'!Z667</f>
        <v>-8.7935296830401466</v>
      </c>
      <c r="AB64" s="1975">
        <f>'2.54 GW Electrolyser H2 Prod.'!AA667</f>
        <v>-9.3732819469140338</v>
      </c>
      <c r="AC64" s="1975">
        <f>'2.54 GW Electrolyser H2 Prod.'!AB667</f>
        <v>-9.9567055955583132</v>
      </c>
      <c r="AD64" s="1975">
        <f>'2.54 GW Electrolyser H2 Prod.'!AC667</f>
        <v>-10.543600184621544</v>
      </c>
      <c r="AE64" s="1975">
        <f>'2.54 GW Electrolyser H2 Prod.'!AD667</f>
        <v>-11.133784241499223</v>
      </c>
      <c r="AF64" s="1975">
        <f>'2.54 GW Electrolyser H2 Prod.'!AE667</f>
        <v>-11.727092771437944</v>
      </c>
      <c r="AG64" s="1975">
        <f>'2.54 GW Electrolyser H2 Prod.'!AF667</f>
        <v>-12.323375176103944</v>
      </c>
      <c r="AH64" s="1975">
        <f>'2.54 GW Electrolyser H2 Prod.'!AG667</f>
        <v>-12.922493503451257</v>
      </c>
      <c r="AI64" s="1975">
        <f>'2.54 GW Electrolyser H2 Prod.'!AH667</f>
        <v>-13.524320966059863</v>
      </c>
      <c r="AJ64" s="1975">
        <f>'2.54 GW Electrolyser H2 Prod.'!AI667</f>
        <v>-14.128740678810782</v>
      </c>
      <c r="AK64" s="1975">
        <f>'2.54 GW Electrolyser H2 Prod.'!AJ667</f>
        <v>-14.735644577113803</v>
      </c>
      <c r="AL64" s="1975">
        <f>'2.54 GW Electrolyser H2 Prod.'!AK667</f>
        <v>-15.344932484805314</v>
      </c>
      <c r="AM64" s="1975">
        <f>'2.54 GW Electrolyser H2 Prod.'!AL667</f>
        <v>-15.956511306926481</v>
      </c>
      <c r="AN64" s="1975">
        <f>'2.54 GW Electrolyser H2 Prod.'!AM667</f>
        <v>-16.570294327332604</v>
      </c>
      <c r="AO64" s="1975">
        <f>'2.54 GW Electrolyser H2 Prod.'!AN667</f>
        <v>-17.186200594804358</v>
      </c>
      <c r="AP64" s="1975">
        <f>'2.54 GW Electrolyser H2 Prod.'!AO667</f>
        <v>-17.804154384273758</v>
      </c>
      <c r="AQ64" s="1975">
        <f>'2.54 GW Electrolyser H2 Prod.'!AP667</f>
        <v>-18.424084722121922</v>
      </c>
      <c r="AR64" s="1975">
        <f>'2.54 GW Electrolyser H2 Prod.'!AQ667</f>
        <v>-19.045924966386529</v>
      </c>
      <c r="AS64" s="1975">
        <f>'2.54 GW Electrolyser H2 Prod.'!AR667</f>
        <v>-19.669612434236033</v>
      </c>
      <c r="AT64" s="1975">
        <f>'2.54 GW Electrolyser H2 Prod.'!AS667</f>
        <v>-20.295088070301766</v>
      </c>
      <c r="AU64" s="1975">
        <f>'2.54 GW Electrolyser H2 Prod.'!AT667</f>
        <v>-20.922296150468249</v>
      </c>
      <c r="AV64" s="1975">
        <f>'2.54 GW Electrolyser H2 Prod.'!AU667</f>
        <v>-21.551184016550746</v>
      </c>
      <c r="AW64" s="1975">
        <f>'2.54 GW Electrolyser H2 Prod.'!AV667</f>
        <v>-22.181701837974359</v>
      </c>
      <c r="AX64" s="1975">
        <f>'2.54 GW Electrolyser H2 Prod.'!AW667</f>
        <v>-22.813802397137355</v>
      </c>
      <c r="AY64" s="1975">
        <f>'2.54 GW Electrolyser H2 Prod.'!AX667</f>
        <v>-23.447440895615802</v>
      </c>
      <c r="AZ64" s="1975">
        <f>'2.54 GW Electrolyser H2 Prod.'!AY667</f>
        <v>-24.082574778763835</v>
      </c>
      <c r="BA64" s="1975">
        <f>'2.54 GW Electrolyser H2 Prod.'!AZ667</f>
        <v>-24.71916357659839</v>
      </c>
      <c r="BB64" s="1975">
        <f>'2.54 GW Electrolyser H2 Prod.'!BA667</f>
        <v>-25.357168759139409</v>
      </c>
      <c r="BC64" s="1975">
        <f>'2.54 GW Electrolyser H2 Prod.'!BB667</f>
        <v>-25.996553604616242</v>
      </c>
      <c r="BD64" s="1975">
        <f>'2.54 GW Electrolyser H2 Prod.'!BC667</f>
        <v>-26.637283079154709</v>
      </c>
      <c r="BE64" s="1975">
        <f>'2.54 GW Electrolyser H2 Prod.'!BD667</f>
        <v>-27.279323726733427</v>
      </c>
      <c r="BF64" s="1975">
        <f>'2.54 GW Electrolyser H2 Prod.'!BE667</f>
        <v>-27.922643568347279</v>
      </c>
      <c r="BG64" s="1975">
        <f>'2.54 GW Electrolyser H2 Prod.'!BF667</f>
        <v>-28.567212009444187</v>
      </c>
      <c r="BH64" s="1975">
        <f>'2.54 GW Electrolyser H2 Prod.'!BG667</f>
        <v>-29.212999754811978</v>
      </c>
      <c r="BI64" s="1975">
        <f>'2.54 GW Electrolyser H2 Prod.'!BH667</f>
        <v>-29.859978730188004</v>
      </c>
      <c r="BJ64" s="1975">
        <f>'2.54 GW Electrolyser H2 Prod.'!BI667</f>
        <v>-30.508122009946991</v>
      </c>
      <c r="BK64" s="1975">
        <f>'2.54 GW Electrolyser H2 Prod.'!BJ667</f>
        <v>-31.15740375029511</v>
      </c>
      <c r="BL64" s="1975">
        <f>'2.54 GW Electrolyser H2 Prod.'!BK667</f>
        <v>-31.807799127461063</v>
      </c>
      <c r="BM64" s="1975">
        <f>'2.54 GW Electrolyser H2 Prod.'!BL667</f>
        <v>-32.459284280430147</v>
      </c>
      <c r="BN64" s="1975">
        <f>'2.54 GW Electrolyser H2 Prod.'!BM667</f>
        <v>-33.111836257815625</v>
      </c>
      <c r="BO64" s="1976">
        <f>'2.54 GW Electrolyser H2 Prod.'!BN667</f>
        <v>-33.765432968503994</v>
      </c>
    </row>
    <row r="65" spans="1:67" x14ac:dyDescent="0.2">
      <c r="A65" s="4305"/>
      <c r="B65" s="4338"/>
      <c r="C65" s="4339"/>
      <c r="D65" s="4320"/>
      <c r="E65" s="1943" t="str">
        <f t="shared" si="11"/>
        <v>Low Price Range</v>
      </c>
      <c r="F65" s="39">
        <f t="shared" si="11"/>
        <v>0.9</v>
      </c>
      <c r="G65" s="2654">
        <f>'2.54 GW Electrolyser H2 Prod.'!F668</f>
        <v>-28.126859986917097</v>
      </c>
      <c r="H65" s="1975">
        <f>'2.54 GW Electrolyser H2 Prod.'!G668</f>
        <v>0.77283349630967169</v>
      </c>
      <c r="I65" s="1975">
        <f>'2.54 GW Electrolyser H2 Prod.'!H668</f>
        <v>0.47656471156783875</v>
      </c>
      <c r="J65" s="1975">
        <f>'2.54 GW Electrolyser H2 Prod.'!I668</f>
        <v>0.14312303629867526</v>
      </c>
      <c r="K65" s="1975">
        <f>'2.54 GW Electrolyser H2 Prod.'!J668</f>
        <v>-0.21533780138951186</v>
      </c>
      <c r="L65" s="1975">
        <f>'2.54 GW Electrolyser H2 Prod.'!K668</f>
        <v>-0.592465430583345</v>
      </c>
      <c r="M65" s="1975">
        <f>'2.54 GW Electrolyser H2 Prod.'!L668</f>
        <v>-0.98438186974612962</v>
      </c>
      <c r="N65" s="1975">
        <f>'2.54 GW Electrolyser H2 Prod.'!M668</f>
        <v>-1.3884862608365147</v>
      </c>
      <c r="O65" s="1975">
        <f>'2.54 GW Electrolyser H2 Prod.'!N668</f>
        <v>-1.8029199461764209</v>
      </c>
      <c r="P65" s="1975">
        <f>'2.54 GW Electrolyser H2 Prod.'!O668</f>
        <v>-2.2262923078319661</v>
      </c>
      <c r="Q65" s="1975">
        <f>'2.54 GW Electrolyser H2 Prod.'!P668</f>
        <v>-2.6575261055269537</v>
      </c>
      <c r="R65" s="1975">
        <f>'2.54 GW Electrolyser H2 Prod.'!Q668</f>
        <v>-3.095763786427892</v>
      </c>
      <c r="S65" s="1975">
        <f>'2.54 GW Electrolyser H2 Prod.'!R668</f>
        <v>-3.5403075130949362</v>
      </c>
      <c r="T65" s="1975">
        <f>'2.54 GW Electrolyser H2 Prod.'!S668</f>
        <v>-3.9905790470609133</v>
      </c>
      <c r="U65" s="1975">
        <f>'2.54 GW Electrolyser H2 Prod.'!T668</f>
        <v>-4.4460919304627966</v>
      </c>
      <c r="V65" s="1975">
        <f>'2.54 GW Electrolyser H2 Prod.'!U668</f>
        <v>-4.9064316078471624</v>
      </c>
      <c r="W65" s="1975">
        <f>'2.54 GW Electrolyser H2 Prod.'!V668</f>
        <v>-5.3712408560736149</v>
      </c>
      <c r="X65" s="1975">
        <f>'2.54 GW Electrolyser H2 Prod.'!W668</f>
        <v>-5.8402088693622911</v>
      </c>
      <c r="Y65" s="1975">
        <f>'2.54 GW Electrolyser H2 Prod.'!X668</f>
        <v>-6.3130629262728188</v>
      </c>
      <c r="Z65" s="1975">
        <f>'2.54 GW Electrolyser H2 Prod.'!Y668</f>
        <v>-6.7895619214632701</v>
      </c>
      <c r="AA65" s="1975">
        <f>'2.54 GW Electrolyser H2 Prod.'!Z668</f>
        <v>-7.2694912708092971</v>
      </c>
      <c r="AB65" s="1975">
        <f>'2.54 GW Electrolyser H2 Prod.'!AA668</f>
        <v>-7.7526588456018475</v>
      </c>
      <c r="AC65" s="1975">
        <f>'2.54 GW Electrolyser H2 Prod.'!AB668</f>
        <v>-8.2388916898332294</v>
      </c>
      <c r="AD65" s="1975">
        <f>'2.54 GW Electrolyser H2 Prod.'!AC668</f>
        <v>-8.7280333416918481</v>
      </c>
      <c r="AE65" s="1975">
        <f>'2.54 GW Electrolyser H2 Prod.'!AD668</f>
        <v>-9.2199416271127248</v>
      </c>
      <c r="AF65" s="1975">
        <f>'2.54 GW Electrolyser H2 Prod.'!AE668</f>
        <v>-9.7144868263440483</v>
      </c>
      <c r="AG65" s="1975">
        <f>'2.54 GW Electrolyser H2 Prod.'!AF668</f>
        <v>-10.211550138333966</v>
      </c>
      <c r="AH65" s="1975">
        <f>'2.54 GW Electrolyser H2 Prod.'!AG668</f>
        <v>-10.711022385162844</v>
      </c>
      <c r="AI65" s="1975">
        <f>'2.54 GW Electrolyser H2 Prod.'!AH668</f>
        <v>-11.212802911645078</v>
      </c>
      <c r="AJ65" s="1975">
        <f>'2.54 GW Electrolyser H2 Prod.'!AI668</f>
        <v>-11.716798644892389</v>
      </c>
      <c r="AK65" s="1975">
        <f>'2.54 GW Electrolyser H2 Prod.'!AJ668</f>
        <v>-12.222923285958856</v>
      </c>
      <c r="AL65" s="1975">
        <f>'2.54 GW Electrolyser H2 Prod.'!AK668</f>
        <v>-12.731096611300755</v>
      </c>
      <c r="AM65" s="1975">
        <f>'2.54 GW Electrolyser H2 Prod.'!AL668</f>
        <v>-13.241243866125101</v>
      </c>
      <c r="AN65" s="1975">
        <f>'2.54 GW Electrolyser H2 Prod.'!AM668</f>
        <v>-13.753295235087876</v>
      </c>
      <c r="AO65" s="1975">
        <f>'2.54 GW Electrolyser H2 Prod.'!AN668</f>
        <v>-14.267185378468222</v>
      </c>
      <c r="AP65" s="1975">
        <f>'2.54 GW Electrolyser H2 Prod.'!AO668</f>
        <v>-14.782853024058479</v>
      </c>
      <c r="AQ65" s="1975">
        <f>'2.54 GW Electrolyser H2 Prod.'!AP668</f>
        <v>-15.300240606698491</v>
      </c>
      <c r="AR65" s="1975">
        <f>'2.54 GW Electrolyser H2 Prod.'!AQ668</f>
        <v>-15.819293948740778</v>
      </c>
      <c r="AS65" s="1975">
        <f>'2.54 GW Electrolyser H2 Prod.'!AR668</f>
        <v>-16.339961975832722</v>
      </c>
      <c r="AT65" s="1975">
        <f>'2.54 GW Electrolyser H2 Prod.'!AS668</f>
        <v>-16.862196463297536</v>
      </c>
      <c r="AU65" s="1975">
        <f>'2.54 GW Electrolyser H2 Prod.'!AT668</f>
        <v>-17.385951809129498</v>
      </c>
      <c r="AV65" s="1975">
        <f>'2.54 GW Electrolyser H2 Prod.'!AU668</f>
        <v>-17.91118483022321</v>
      </c>
      <c r="AW65" s="1975">
        <f>'2.54 GW Electrolyser H2 Prod.'!AV668</f>
        <v>-18.437854578957044</v>
      </c>
      <c r="AX65" s="1975">
        <f>'2.54 GW Electrolyser H2 Prod.'!AW668</f>
        <v>-18.965922177667071</v>
      </c>
      <c r="AY65" s="1975">
        <f>'2.54 GW Electrolyser H2 Prod.'!AX668</f>
        <v>-19.495350668895853</v>
      </c>
      <c r="AZ65" s="1975">
        <f>'2.54 GW Electrolyser H2 Prod.'!AY668</f>
        <v>-20.026104879592356</v>
      </c>
      <c r="BA65" s="1975">
        <f>'2.54 GW Electrolyser H2 Prod.'!AZ668</f>
        <v>-20.558151297685651</v>
      </c>
      <c r="BB65" s="1975">
        <f>'2.54 GW Electrolyser H2 Prod.'!BA668</f>
        <v>-21.091457959663316</v>
      </c>
      <c r="BC65" s="1975">
        <f>'2.54 GW Electrolyser H2 Prod.'!BB668</f>
        <v>-21.625994347962642</v>
      </c>
      <c r="BD65" s="1975">
        <f>'2.54 GW Electrolyser H2 Prod.'!BC668</f>
        <v>-22.161731297133691</v>
      </c>
      <c r="BE65" s="1975">
        <f>'2.54 GW Electrolyser H2 Prod.'!BD668</f>
        <v>-22.698640907862423</v>
      </c>
      <c r="BF65" s="1975">
        <f>'2.54 GW Electrolyser H2 Prod.'!BE668</f>
        <v>-23.236696468053069</v>
      </c>
      <c r="BG65" s="1975">
        <f>'2.54 GW Electrolyser H2 Prod.'!BF668</f>
        <v>-23.775872380264531</v>
      </c>
      <c r="BH65" s="1975">
        <f>'2.54 GW Electrolyser H2 Prod.'!BG668</f>
        <v>-24.316144094877984</v>
      </c>
      <c r="BI65" s="1975">
        <f>'2.54 GW Electrolyser H2 Prod.'!BH668</f>
        <v>-24.857488048444512</v>
      </c>
      <c r="BJ65" s="1975">
        <f>'2.54 GW Electrolyser H2 Prod.'!BI668</f>
        <v>-25.399881606723699</v>
      </c>
      <c r="BK65" s="1975">
        <f>'2.54 GW Electrolyser H2 Prod.'!BJ668</f>
        <v>-25.943303011978248</v>
      </c>
      <c r="BL65" s="1975">
        <f>'2.54 GW Electrolyser H2 Prod.'!BK668</f>
        <v>-26.487731334136985</v>
      </c>
      <c r="BM65" s="1975">
        <f>'2.54 GW Electrolyser H2 Prod.'!BL668</f>
        <v>-27.033146425480105</v>
      </c>
      <c r="BN65" s="1975">
        <f>'2.54 GW Electrolyser H2 Prod.'!BM668</f>
        <v>-27.579528878536738</v>
      </c>
      <c r="BO65" s="1976">
        <f>'2.54 GW Electrolyser H2 Prod.'!BN668</f>
        <v>-28.126859986917097</v>
      </c>
    </row>
    <row r="66" spans="1:67" ht="14.25" customHeight="1" x14ac:dyDescent="0.2">
      <c r="A66" s="4305"/>
      <c r="B66" s="4338"/>
      <c r="C66" s="4339"/>
      <c r="D66" s="4320"/>
      <c r="E66" s="1943" t="str">
        <f t="shared" si="11"/>
        <v>High Price Range</v>
      </c>
      <c r="F66" s="39">
        <f t="shared" si="11"/>
        <v>0.85</v>
      </c>
      <c r="G66" s="1985">
        <f>'2.54 GW Electrolyser H2 Prod.'!F670</f>
        <v>-4.6567979303396356</v>
      </c>
      <c r="H66" s="1965">
        <f>'2.54 GW Electrolyser H2 Prod.'!G670</f>
        <v>2.243566536871108</v>
      </c>
      <c r="I66" s="1965">
        <f>'2.54 GW Electrolyser H2 Prod.'!H670</f>
        <v>3.0547819035269193</v>
      </c>
      <c r="J66" s="1965">
        <f>'2.54 GW Electrolyser H2 Prod.'!I670</f>
        <v>3.654369376865561</v>
      </c>
      <c r="K66" s="1965">
        <f>'2.54 GW Electrolyser H2 Prod.'!J670</f>
        <v>4.1197038073491354</v>
      </c>
      <c r="L66" s="1965">
        <f>'2.54 GW Electrolyser H2 Prod.'!K670</f>
        <v>4.4891370058183426</v>
      </c>
      <c r="M66" s="1965">
        <f>'2.54 GW Electrolyser H2 Prod.'!L670</f>
        <v>4.7851691216481811</v>
      </c>
      <c r="N66" s="1965">
        <f>'2.54 GW Electrolyser H2 Prod.'!M670</f>
        <v>5.0224156647072702</v>
      </c>
      <c r="O66" s="1965">
        <f>'2.54 GW Electrolyser H2 Prod.'!N670</f>
        <v>5.2110453462530542</v>
      </c>
      <c r="P66" s="1965">
        <f>'2.54 GW Electrolyser H2 Prod.'!O670</f>
        <v>5.358492734573681</v>
      </c>
      <c r="Q66" s="1965">
        <f>'2.54 GW Electrolyser H2 Prod.'!P670</f>
        <v>5.4704014305079722</v>
      </c>
      <c r="R66" s="1965">
        <f>'2.54 GW Electrolyser H2 Prod.'!Q670</f>
        <v>5.5511835741971804</v>
      </c>
      <c r="S66" s="1965">
        <f>'2.54 GW Electrolyser H2 Prod.'!R670</f>
        <v>5.6043714040199752</v>
      </c>
      <c r="T66" s="1965">
        <f>'2.54 GW Electrolyser H2 Prod.'!S670</f>
        <v>5.632848531040584</v>
      </c>
      <c r="U66" s="1965">
        <f>'2.54 GW Electrolyser H2 Prod.'!T670</f>
        <v>5.639007902646779</v>
      </c>
      <c r="V66" s="1965">
        <f>'2.54 GW Electrolyser H2 Prod.'!U670</f>
        <v>5.624863122371262</v>
      </c>
      <c r="W66" s="1965">
        <f>'2.54 GW Electrolyser H2 Prod.'!V670</f>
        <v>5.5921290047668153</v>
      </c>
      <c r="X66" s="1965">
        <f>'2.54 GW Electrolyser H2 Prod.'!W670</f>
        <v>5.5422812077100545</v>
      </c>
      <c r="Y66" s="1965">
        <f>'2.54 GW Electrolyser H2 Prod.'!X670</f>
        <v>5.4766012555254813</v>
      </c>
      <c r="Z66" s="1965">
        <f>'2.54 GW Electrolyser H2 Prod.'!Y670</f>
        <v>5.3962111243713577</v>
      </c>
      <c r="AA66" s="1965">
        <f>'2.54 GW Electrolyser H2 Prod.'!Z670</f>
        <v>5.3021002182777153</v>
      </c>
      <c r="AB66" s="1965">
        <f>'2.54 GW Electrolyser H2 Prod.'!AA670</f>
        <v>5.1951466977808405</v>
      </c>
      <c r="AC66" s="1965">
        <f>'2.54 GW Electrolyser H2 Prod.'!AB670</f>
        <v>5.0761345498911323</v>
      </c>
      <c r="AD66" s="1965">
        <f>'2.54 GW Electrolyser H2 Prod.'!AC670</f>
        <v>4.9457674003365488</v>
      </c>
      <c r="AE66" s="1965">
        <f>'2.54 GW Electrolyser H2 Prod.'!AD670</f>
        <v>4.8046798013537098</v>
      </c>
      <c r="AF66" s="1965">
        <f>'2.54 GW Electrolyser H2 Prod.'!AE670</f>
        <v>4.6534465401738361</v>
      </c>
      <c r="AG66" s="1965">
        <f>'2.54 GW Electrolyser H2 Prod.'!AF670</f>
        <v>4.4925903789492478</v>
      </c>
      <c r="AH66" s="1965">
        <f>'2.54 GW Electrolyser H2 Prod.'!AG670</f>
        <v>4.322588539404113</v>
      </c>
      <c r="AI66" s="1965">
        <f>'2.54 GW Electrolyser H2 Prod.'!AH670</f>
        <v>4.1438781738479946</v>
      </c>
      <c r="AJ66" s="1965">
        <f>'2.54 GW Electrolyser H2 Prod.'!AI670</f>
        <v>3.9568610108606244</v>
      </c>
      <c r="AK66" s="1965">
        <f>'2.54 GW Electrolyser H2 Prod.'!AJ670</f>
        <v>3.7619073237991354</v>
      </c>
      <c r="AL66" s="1965">
        <f>'2.54 GW Electrolyser H2 Prod.'!AK670</f>
        <v>3.5593593397168481</v>
      </c>
      <c r="AM66" s="1965">
        <f>'2.54 GW Electrolyser H2 Prod.'!AL670</f>
        <v>3.3495341827922158</v>
      </c>
      <c r="AN66" s="1965">
        <f>'2.54 GW Electrolyser H2 Prod.'!AM670</f>
        <v>3.1327264281447245</v>
      </c>
      <c r="AO66" s="1965">
        <f>'2.54 GW Electrolyser H2 Prod.'!AN670</f>
        <v>2.9092103276582408</v>
      </c>
      <c r="AP66" s="1965">
        <f>'2.54 GW Electrolyser H2 Prod.'!AO670</f>
        <v>2.6792417581888266</v>
      </c>
      <c r="AQ66" s="1965">
        <f>'2.54 GW Electrolyser H2 Prod.'!AP670</f>
        <v>2.4430599336000931</v>
      </c>
      <c r="AR66" s="1965">
        <f>'2.54 GW Electrolyser H2 Prod.'!AQ670</f>
        <v>2.2008889149201725</v>
      </c>
      <c r="AS66" s="1965">
        <f>'2.54 GW Electrolyser H2 Prod.'!AR670</f>
        <v>1.9529389471557987</v>
      </c>
      <c r="AT66" s="1965">
        <f>'2.54 GW Electrolyser H2 Prod.'!AS670</f>
        <v>1.6994076466313885</v>
      </c>
      <c r="AU66" s="1965">
        <f>'2.54 GW Electrolyser H2 Prod.'!AT670</f>
        <v>1.4404810589153993</v>
      </c>
      <c r="AV66" s="1965">
        <f>'2.54 GW Electrolyser H2 Prod.'!AU670</f>
        <v>1.1763346042761333</v>
      </c>
      <c r="AW66" s="1965">
        <f>'2.54 GW Electrolyser H2 Prod.'!AV670</f>
        <v>0.90713392503755774</v>
      </c>
      <c r="AX66" s="1965">
        <f>'2.54 GW Electrolyser H2 Prod.'!AW670</f>
        <v>0.63303564707562676</v>
      </c>
      <c r="AY66" s="1965">
        <f>'2.54 GW Electrolyser H2 Prod.'!AX670</f>
        <v>0.35418806592278534</v>
      </c>
      <c r="AZ66" s="1965">
        <f>'2.54 GW Electrolyser H2 Prod.'!AY670</f>
        <v>7.0731766466280918E-2</v>
      </c>
      <c r="BA66" s="1965">
        <f>'2.54 GW Electrolyser H2 Prod.'!AZ670</f>
        <v>-0.21719981601846119</v>
      </c>
      <c r="BB66" s="1965">
        <f>'2.54 GW Electrolyser H2 Prod.'!BA670</f>
        <v>-0.50947988680718725</v>
      </c>
      <c r="BC66" s="1965">
        <f>'2.54 GW Electrolyser H2 Prod.'!BB670</f>
        <v>-0.80598782883453313</v>
      </c>
      <c r="BD66" s="1965">
        <f>'2.54 GW Electrolyser H2 Prod.'!BC670</f>
        <v>-1.1066087809199845</v>
      </c>
      <c r="BE66" s="1965">
        <f>'2.54 GW Electrolyser H2 Prod.'!BD670</f>
        <v>-1.4112332527049578</v>
      </c>
      <c r="BF66" s="1965">
        <f>'2.54 GW Electrolyser H2 Prod.'!BE670</f>
        <v>-1.719756772443938</v>
      </c>
      <c r="BG66" s="1965">
        <f>'2.54 GW Electrolyser H2 Prod.'!BF670</f>
        <v>-2.0320795642646838</v>
      </c>
      <c r="BH66" s="1965">
        <f>'2.54 GW Electrolyser H2 Prod.'!BG670</f>
        <v>-2.3481062519189506</v>
      </c>
      <c r="BI66" s="1965">
        <f>'2.54 GW Electrolyser H2 Prod.'!BH670</f>
        <v>-2.667745586396133</v>
      </c>
      <c r="BJ66" s="1965">
        <f>'2.54 GW Electrolyser H2 Prod.'!BI670</f>
        <v>-2.9909101950761912</v>
      </c>
      <c r="BK66" s="1965">
        <f>'2.54 GW Electrolyser H2 Prod.'!BJ670</f>
        <v>-3.317516350362161</v>
      </c>
      <c r="BL66" s="1965">
        <f>'2.54 GW Electrolyser H2 Prod.'!BK670</f>
        <v>-3.6474837559623992</v>
      </c>
      <c r="BM66" s="1965">
        <f>'2.54 GW Electrolyser H2 Prod.'!BL670</f>
        <v>-3.9807353491933699</v>
      </c>
      <c r="BN66" s="1965">
        <f>'2.54 GW Electrolyser H2 Prod.'!BM670</f>
        <v>-4.3171971178493687</v>
      </c>
      <c r="BO66" s="1967">
        <f>'2.54 GW Electrolyser H2 Prod.'!BN670</f>
        <v>-4.6567979303396356</v>
      </c>
    </row>
    <row r="67" spans="1:67" x14ac:dyDescent="0.2">
      <c r="A67" s="4305"/>
      <c r="B67" s="4338"/>
      <c r="C67" s="4339"/>
      <c r="D67" s="4320"/>
      <c r="E67" s="1943" t="str">
        <f t="shared" si="11"/>
        <v>High Price Range</v>
      </c>
      <c r="F67" s="39">
        <f t="shared" si="11"/>
        <v>0.9</v>
      </c>
      <c r="G67" s="1985">
        <f>'2.54 GW Electrolyser H2 Prod.'!F671</f>
        <v>9.4950937788744589</v>
      </c>
      <c r="H67" s="1965">
        <f>'2.54 GW Electrolyser H2 Prod.'!G671</f>
        <v>2.243566536871108</v>
      </c>
      <c r="I67" s="1965">
        <f>'2.54 GW Electrolyser H2 Prod.'!H671</f>
        <v>3.162869696080743</v>
      </c>
      <c r="J67" s="1965">
        <f>'2.54 GW Electrolyser H2 Prod.'!I671</f>
        <v>3.9155335524918176</v>
      </c>
      <c r="K67" s="1965">
        <f>'2.54 GW Electrolyser H2 Prod.'!J671</f>
        <v>4.5592128406892014</v>
      </c>
      <c r="L67" s="1965">
        <f>'2.54 GW Electrolyser H2 Prod.'!K671</f>
        <v>5.1232769557270093</v>
      </c>
      <c r="M67" s="1965">
        <f>'2.54 GW Electrolyser H2 Prod.'!L671</f>
        <v>5.6253128365456169</v>
      </c>
      <c r="N67" s="1965">
        <f>'2.54 GW Electrolyser H2 Prod.'!M671</f>
        <v>6.0769341041666403</v>
      </c>
      <c r="O67" s="1965">
        <f>'2.54 GW Electrolyser H2 Prod.'!N671</f>
        <v>6.4863331020036092</v>
      </c>
      <c r="P67" s="1965">
        <f>'2.54 GW Electrolyser H2 Prod.'!O671</f>
        <v>6.8595709933121425</v>
      </c>
      <c r="Q67" s="1965">
        <f>'2.54 GW Electrolyser H2 Prod.'!P671</f>
        <v>7.2012970939634728</v>
      </c>
      <c r="R67" s="1965">
        <f>'2.54 GW Electrolyser H2 Prod.'!Q671</f>
        <v>7.5151802198539865</v>
      </c>
      <c r="S67" s="1965">
        <f>'2.54 GW Electrolyser H2 Prod.'!R671</f>
        <v>7.8041823214189963</v>
      </c>
      <c r="T67" s="1965">
        <f>'2.54 GW Electrolyser H2 Prod.'!S671</f>
        <v>8.0707400476699576</v>
      </c>
      <c r="U67" s="1965">
        <f>'2.54 GW Electrolyser H2 Prod.'!T671</f>
        <v>8.3168897280170206</v>
      </c>
      <c r="V67" s="1965">
        <f>'2.54 GW Electrolyser H2 Prod.'!U671</f>
        <v>8.5443560810206876</v>
      </c>
      <c r="W67" s="1965">
        <f>'2.54 GW Electrolyser H2 Prod.'!V671</f>
        <v>8.7546168320513065</v>
      </c>
      <c r="X67" s="1965">
        <f>'2.54 GW Electrolyser H2 Prod.'!W671</f>
        <v>8.9489508417790482</v>
      </c>
      <c r="Y67" s="1965">
        <f>'2.54 GW Electrolyser H2 Prod.'!X671</f>
        <v>9.1284746522604934</v>
      </c>
      <c r="Z67" s="1965">
        <f>'2.54 GW Electrolyser H2 Prod.'!Y671</f>
        <v>9.2941707115573902</v>
      </c>
      <c r="AA67" s="1965">
        <f>'2.54 GW Electrolyser H2 Prod.'!Z671</f>
        <v>9.4469094999802152</v>
      </c>
      <c r="AB67" s="1965">
        <f>'2.54 GW Electrolyser H2 Prod.'!AA671</f>
        <v>9.5874671079348435</v>
      </c>
      <c r="AC67" s="1965">
        <f>'2.54 GW Electrolyser H2 Prod.'!AB671</f>
        <v>9.7165393678109719</v>
      </c>
      <c r="AD67" s="1965">
        <f>'2.54 GW Electrolyser H2 Prod.'!AC671</f>
        <v>9.8347533381411818</v>
      </c>
      <c r="AE67" s="1965">
        <f>'2.54 GW Electrolyser H2 Prod.'!AD671</f>
        <v>9.9426767273406345</v>
      </c>
      <c r="AF67" s="1965">
        <f>'2.54 GW Electrolyser H2 Prod.'!AE671</f>
        <v>10.040825695466774</v>
      </c>
      <c r="AG67" s="1965">
        <f>'2.54 GW Electrolyser H2 Prod.'!AF671</f>
        <v>10.129671365649283</v>
      </c>
      <c r="AH67" s="1965">
        <f>'2.54 GW Electrolyser H2 Prod.'!AG671</f>
        <v>10.20964529910148</v>
      </c>
      <c r="AI67" s="1965">
        <f>'2.54 GW Electrolyser H2 Prod.'!AH671</f>
        <v>10.281144130265677</v>
      </c>
      <c r="AJ67" s="1965">
        <f>'2.54 GW Electrolyser H2 Prod.'!AI671</f>
        <v>10.344533515797503</v>
      </c>
      <c r="AK67" s="1965">
        <f>'2.54 GW Electrolyser H2 Prod.'!AJ671</f>
        <v>10.400151518719813</v>
      </c>
      <c r="AL67" s="1965">
        <f>'2.54 GW Electrolyser H2 Prod.'!AK671</f>
        <v>10.448311524357274</v>
      </c>
      <c r="AM67" s="1965">
        <f>'2.54 GW Electrolyser H2 Prod.'!AL671</f>
        <v>10.489304765602492</v>
      </c>
      <c r="AN67" s="1965">
        <f>'2.54 GW Electrolyser H2 Prod.'!AM671</f>
        <v>10.523402520234351</v>
      </c>
      <c r="AO67" s="1965">
        <f>'2.54 GW Electrolyser H2 Prod.'!AN671</f>
        <v>10.550858031372123</v>
      </c>
      <c r="AP67" s="1965">
        <f>'2.54 GW Electrolyser H2 Prod.'!AO671</f>
        <v>10.571908192945063</v>
      </c>
      <c r="AQ67" s="1965">
        <f>'2.54 GW Electrolyser H2 Prod.'!AP671</f>
        <v>10.586775034723487</v>
      </c>
      <c r="AR67" s="1965">
        <f>'2.54 GW Electrolyser H2 Prod.'!AQ671</f>
        <v>10.595667035573447</v>
      </c>
      <c r="AS67" s="1965">
        <f>'2.54 GW Electrolyser H2 Prod.'!AR671</f>
        <v>10.598780288845003</v>
      </c>
      <c r="AT67" s="1965">
        <f>'2.54 GW Electrolyser H2 Prod.'!AS671</f>
        <v>10.596299539942773</v>
      </c>
      <c r="AU67" s="1965">
        <f>'2.54 GW Electrolyser H2 Prod.'!AT671</f>
        <v>10.588399112971366</v>
      </c>
      <c r="AV67" s="1965">
        <f>'2.54 GW Electrolyser H2 Prod.'!AU671</f>
        <v>10.575243740754683</v>
      </c>
      <c r="AW67" s="1965">
        <f>'2.54 GW Electrolyser H2 Prod.'!AV671</f>
        <v>10.55698931038531</v>
      </c>
      <c r="AX67" s="1965">
        <f>'2.54 GW Electrolyser H2 Prod.'!AW671</f>
        <v>10.533783534681488</v>
      </c>
      <c r="AY67" s="1965">
        <f>'2.54 GW Electrolyser H2 Prod.'!AX671</f>
        <v>10.505766558445391</v>
      </c>
      <c r="AZ67" s="1965">
        <f>'2.54 GW Electrolyser H2 Prod.'!AY671</f>
        <v>10.473071507173415</v>
      </c>
      <c r="BA67" s="1965">
        <f>'2.54 GW Electrolyser H2 Prod.'!AZ671</f>
        <v>10.435824984823288</v>
      </c>
      <c r="BB67" s="1965">
        <f>'2.54 GW Electrolyser H2 Prod.'!BA671</f>
        <v>10.394147526359355</v>
      </c>
      <c r="BC67" s="1965">
        <f>'2.54 GW Electrolyser H2 Prod.'!BB671</f>
        <v>10.348154010048084</v>
      </c>
      <c r="BD67" s="1965">
        <f>'2.54 GW Electrolyser H2 Prod.'!BC671</f>
        <v>10.297954033838117</v>
      </c>
      <c r="BE67" s="1965">
        <f>'2.54 GW Electrolyser H2 Prod.'!BD671</f>
        <v>10.243652259614532</v>
      </c>
      <c r="BF67" s="1965">
        <f>'2.54 GW Electrolyser H2 Prod.'!BE671</f>
        <v>10.185348728650009</v>
      </c>
      <c r="BG67" s="1965">
        <f>'2.54 GW Electrolyser H2 Prod.'!BF671</f>
        <v>10.123139151174335</v>
      </c>
      <c r="BH67" s="1965">
        <f>'2.54 GW Electrolyser H2 Prod.'!BG671</f>
        <v>10.057115172637328</v>
      </c>
      <c r="BI67" s="1965">
        <f>'2.54 GW Electrolyser H2 Prod.'!BH671</f>
        <v>9.9873646189408856</v>
      </c>
      <c r="BJ67" s="1965">
        <f>'2.54 GW Electrolyser H2 Prod.'!BI671</f>
        <v>9.9139717226560347</v>
      </c>
      <c r="BK67" s="1965">
        <f>'2.54 GW Electrolyser H2 Prod.'!BJ671</f>
        <v>9.8370173320147973</v>
      </c>
      <c r="BL67" s="1965">
        <f>'2.54 GW Electrolyser H2 Prod.'!BK671</f>
        <v>9.7565791042696439</v>
      </c>
      <c r="BM67" s="1965">
        <f>'2.54 GW Electrolyser H2 Prod.'!BL671</f>
        <v>9.6727316848408904</v>
      </c>
      <c r="BN67" s="1965">
        <f>'2.54 GW Electrolyser H2 Prod.'!BM671</f>
        <v>9.5855468735213005</v>
      </c>
      <c r="BO67" s="1967">
        <f>'2.54 GW Electrolyser H2 Prod.'!BN671</f>
        <v>9.4950937788744589</v>
      </c>
    </row>
    <row r="68" spans="1:67" x14ac:dyDescent="0.2">
      <c r="A68" s="4305"/>
      <c r="B68" s="4338"/>
      <c r="C68" s="4339"/>
      <c r="D68" s="3723"/>
      <c r="E68" s="1944" t="str">
        <f t="shared" si="11"/>
        <v>High Price Range</v>
      </c>
      <c r="F68" s="43">
        <f t="shared" si="11"/>
        <v>0.85</v>
      </c>
      <c r="G68" s="1985">
        <f>'2.54 GW Electrolyser H2 Prod.'!F672</f>
        <v>27.134479844266611</v>
      </c>
      <c r="H68" s="1965">
        <f>'2.54 GW Electrolyser H2 Prod.'!G672</f>
        <v>2.243566536871108</v>
      </c>
      <c r="I68" s="1965">
        <f>'2.54 GW Electrolyser H2 Prod.'!H672</f>
        <v>3.2709574886345676</v>
      </c>
      <c r="J68" s="1965">
        <f>'2.54 GW Electrolyser H2 Prod.'!I672</f>
        <v>4.1820589165558433</v>
      </c>
      <c r="K68" s="1965">
        <f>'2.54 GW Electrolyser H2 Prod.'!J672</f>
        <v>5.0148918417224202</v>
      </c>
      <c r="L68" s="1965">
        <f>'2.54 GW Electrolyser H2 Prod.'!K672</f>
        <v>5.7893286544248097</v>
      </c>
      <c r="M68" s="1965">
        <f>'2.54 GW Electrolyser H2 Prod.'!L672</f>
        <v>6.5175010081334204</v>
      </c>
      <c r="N68" s="1965">
        <f>'2.54 GW Electrolyser H2 Prod.'!M672</f>
        <v>7.2075452769348329</v>
      </c>
      <c r="O68" s="1965">
        <f>'2.54 GW Electrolyser H2 Prod.'!N672</f>
        <v>7.8652759781642141</v>
      </c>
      <c r="P68" s="1965">
        <f>'2.54 GW Electrolyser H2 Prod.'!O672</f>
        <v>8.4950434406521573</v>
      </c>
      <c r="Q68" s="1965">
        <f>'2.54 GW Electrolyser H2 Prod.'!P672</f>
        <v>9.1002176406637716</v>
      </c>
      <c r="R68" s="1965">
        <f>'2.54 GW Electrolyser H2 Prod.'!Q672</f>
        <v>9.6834812969562343</v>
      </c>
      <c r="S68" s="1965">
        <f>'2.54 GW Electrolyser H2 Prod.'!R672</f>
        <v>10.247017483873446</v>
      </c>
      <c r="T68" s="1965">
        <f>'2.54 GW Electrolyser H2 Prod.'!S672</f>
        <v>10.792635129240518</v>
      </c>
      <c r="U68" s="1965">
        <f>'2.54 GW Electrolyser H2 Prod.'!T672</f>
        <v>11.321856039741252</v>
      </c>
      <c r="V68" s="1965">
        <f>'2.54 GW Electrolyser H2 Prod.'!U672</f>
        <v>11.835977086713902</v>
      </c>
      <c r="W68" s="1965">
        <f>'2.54 GW Electrolyser H2 Prod.'!V672</f>
        <v>12.336115786399807</v>
      </c>
      <c r="X68" s="1965">
        <f>'2.54 GW Electrolyser H2 Prod.'!W672</f>
        <v>12.823244445650419</v>
      </c>
      <c r="Y68" s="1965">
        <f>'2.54 GW Electrolyser H2 Prod.'!X672</f>
        <v>13.298216230469029</v>
      </c>
      <c r="Z68" s="1965">
        <f>'2.54 GW Electrolyser H2 Prod.'!Y672</f>
        <v>13.761785400882534</v>
      </c>
      <c r="AA68" s="1965">
        <f>'2.54 GW Electrolyser H2 Prod.'!Z672</f>
        <v>14.214623249472448</v>
      </c>
      <c r="AB68" s="1965">
        <f>'2.54 GW Electrolyser H2 Prod.'!AA672</f>
        <v>14.657330820595963</v>
      </c>
      <c r="AC68" s="1965">
        <f>'2.54 GW Electrolyser H2 Prod.'!AB672</f>
        <v>15.09044917983864</v>
      </c>
      <c r="AD68" s="1965">
        <f>'2.54 GW Electrolyser H2 Prod.'!AC672</f>
        <v>15.514467793295575</v>
      </c>
      <c r="AE68" s="1965">
        <f>'2.54 GW Electrolyser H2 Prod.'!AD672</f>
        <v>15.929831430100529</v>
      </c>
      <c r="AF68" s="1965">
        <f>'2.54 GW Electrolyser H2 Prod.'!AE672</f>
        <v>16.336945898033232</v>
      </c>
      <c r="AG68" s="1965">
        <f>'2.54 GW Electrolyser H2 Prod.'!AF672</f>
        <v>16.736182847443057</v>
      </c>
      <c r="AH68" s="1965">
        <f>'2.54 GW Electrolyser H2 Prod.'!AG672</f>
        <v>17.127883824228324</v>
      </c>
      <c r="AI68" s="1965">
        <f>'2.54 GW Electrolyser H2 Prod.'!AH672</f>
        <v>17.512363712258448</v>
      </c>
      <c r="AJ68" s="1965">
        <f>'2.54 GW Electrolyser H2 Prod.'!AI672</f>
        <v>17.889913675381777</v>
      </c>
      <c r="AK68" s="1965">
        <f>'2.54 GW Electrolyser H2 Prod.'!AJ672</f>
        <v>18.260803686236624</v>
      </c>
      <c r="AL68" s="1965">
        <f>'2.54 GW Electrolyser H2 Prod.'!AK672</f>
        <v>18.625284711523939</v>
      </c>
      <c r="AM68" s="1965">
        <f>'2.54 GW Electrolyser H2 Prod.'!AL672</f>
        <v>18.983590609820716</v>
      </c>
      <c r="AN68" s="1965">
        <f>'2.54 GW Electrolyser H2 Prod.'!AM672</f>
        <v>19.335939787417061</v>
      </c>
      <c r="AO68" s="1965">
        <f>'2.54 GW Electrolyser H2 Prod.'!AN672</f>
        <v>19.682536649322074</v>
      </c>
      <c r="AP68" s="1965">
        <f>'2.54 GW Electrolyser H2 Prod.'!AO672</f>
        <v>20.023572875971482</v>
      </c>
      <c r="AQ68" s="1965">
        <f>'2.54 GW Electrolyser H2 Prod.'!AP672</f>
        <v>20.359228550887693</v>
      </c>
      <c r="AR68" s="1965">
        <f>'2.54 GW Electrolyser H2 Prod.'!AQ672</f>
        <v>20.689673160294113</v>
      </c>
      <c r="AS68" s="1965">
        <f>'2.54 GW Electrolyser H2 Prod.'!AR672</f>
        <v>21.015066482245729</v>
      </c>
      <c r="AT68" s="1965">
        <f>'2.54 GW Electrolyser H2 Prod.'!AS672</f>
        <v>21.335559380036226</v>
      </c>
      <c r="AU68" s="1965">
        <f>'2.54 GW Electrolyser H2 Prod.'!AT672</f>
        <v>21.65129451234661</v>
      </c>
      <c r="AV68" s="1965">
        <f>'2.54 GW Electrolyser H2 Prod.'!AU672</f>
        <v>21.9624069707098</v>
      </c>
      <c r="AW68" s="1965">
        <f>'2.54 GW Electrolyser H2 Prod.'!AV672</f>
        <v>22.269024853300426</v>
      </c>
      <c r="AX68" s="1965">
        <f>'2.54 GW Electrolyser H2 Prod.'!AW672</f>
        <v>22.571269782756968</v>
      </c>
      <c r="AY68" s="1965">
        <f>'2.54 GW Electrolyser H2 Prod.'!AX672</f>
        <v>22.869257374654836</v>
      </c>
      <c r="AZ68" s="1965">
        <f>'2.54 GW Electrolyser H2 Prod.'!AY672</f>
        <v>23.163097662335499</v>
      </c>
      <c r="BA68" s="1965">
        <f>'2.54 GW Electrolyser H2 Prod.'!AZ672</f>
        <v>23.452895483026204</v>
      </c>
      <c r="BB68" s="1965">
        <f>'2.54 GW Electrolyser H2 Prod.'!BA672</f>
        <v>23.738750829533188</v>
      </c>
      <c r="BC68" s="1965">
        <f>'2.54 GW Electrolyser H2 Prod.'!BB672</f>
        <v>24.02075917123711</v>
      </c>
      <c r="BD68" s="1965">
        <f>'2.54 GW Electrolyser H2 Prod.'!BC672</f>
        <v>24.299011747647135</v>
      </c>
      <c r="BE68" s="1965">
        <f>'2.54 GW Electrolyser H2 Prod.'!BD672</f>
        <v>24.573595837366028</v>
      </c>
      <c r="BF68" s="1965">
        <f>'2.54 GW Electrolyser H2 Prod.'!BE672</f>
        <v>24.844595004971438</v>
      </c>
      <c r="BG68" s="1965">
        <f>'2.54 GW Electrolyser H2 Prod.'!BF672</f>
        <v>25.112089328019746</v>
      </c>
      <c r="BH68" s="1965">
        <f>'2.54 GW Electrolyser H2 Prod.'!BG672</f>
        <v>25.376155606120651</v>
      </c>
      <c r="BI68" s="1965">
        <f>'2.54 GW Electrolyser H2 Prod.'!BH672</f>
        <v>25.636867553806855</v>
      </c>
      <c r="BJ68" s="1965">
        <f>'2.54 GW Electrolyser H2 Prod.'!BI672</f>
        <v>25.894295978728852</v>
      </c>
      <c r="BK68" s="1965">
        <f>'2.54 GW Electrolyser H2 Prod.'!BJ672</f>
        <v>26.148508946535426</v>
      </c>
      <c r="BL68" s="1965">
        <f>'2.54 GW Electrolyser H2 Prod.'!BK672</f>
        <v>26.399571933652414</v>
      </c>
      <c r="BM68" s="1965">
        <f>'2.54 GW Electrolyser H2 Prod.'!BL672</f>
        <v>26.647547969042868</v>
      </c>
      <c r="BN68" s="1965">
        <f>'2.54 GW Electrolyser H2 Prod.'!BM672</f>
        <v>26.892497765917788</v>
      </c>
      <c r="BO68" s="1967">
        <f>'2.54 GW Electrolyser H2 Prod.'!BN672</f>
        <v>27.134479844266611</v>
      </c>
    </row>
    <row r="69" spans="1:67" x14ac:dyDescent="0.2">
      <c r="A69" s="4305"/>
      <c r="B69" s="4338"/>
      <c r="C69" s="4339"/>
      <c r="D69" s="4320" t="s">
        <v>1604</v>
      </c>
      <c r="E69" s="1943" t="str">
        <f t="shared" si="11"/>
        <v>Low Price Range</v>
      </c>
      <c r="F69" s="833">
        <f t="shared" si="11"/>
        <v>0.8</v>
      </c>
      <c r="G69" s="2656">
        <f>'2.54 GW Electrolyser H2 Prod.'!F674</f>
        <v>-32.680498304129927</v>
      </c>
      <c r="H69" s="1979">
        <f>'2.54 GW Electrolyser H2 Prod.'!G674</f>
        <v>0.86631185893878448</v>
      </c>
      <c r="I69" s="1979">
        <f>'2.54 GW Electrolyser H2 Prod.'!H674</f>
        <v>0.59441915577455973</v>
      </c>
      <c r="J69" s="1979">
        <f>'2.54 GW Electrolyser H2 Prod.'!I674</f>
        <v>0.25487787816535912</v>
      </c>
      <c r="K69" s="1979">
        <f>'2.54 GW Electrolyser H2 Prod.'!J674</f>
        <v>-0.12757847468127309</v>
      </c>
      <c r="L69" s="1979">
        <f>'2.54 GW Electrolyser H2 Prod.'!K674</f>
        <v>-0.54069043502651515</v>
      </c>
      <c r="M69" s="1979">
        <f>'2.54 GW Electrolyser H2 Prod.'!L674</f>
        <v>-0.97726564742912814</v>
      </c>
      <c r="N69" s="1979">
        <f>'2.54 GW Electrolyser H2 Prod.'!M674</f>
        <v>-1.4326321454866646</v>
      </c>
      <c r="O69" s="1979">
        <f>'2.54 GW Electrolyser H2 Prod.'!N674</f>
        <v>-1.9035394180792229</v>
      </c>
      <c r="P69" s="1979">
        <f>'2.54 GW Electrolyser H2 Prod.'!O674</f>
        <v>-2.3876109450873444</v>
      </c>
      <c r="Q69" s="1979">
        <f>'2.54 GW Electrolyser H2 Prod.'!P674</f>
        <v>-2.88304270367879</v>
      </c>
      <c r="R69" s="1979">
        <f>'2.54 GW Electrolyser H2 Prod.'!Q674</f>
        <v>-3.3884243174323392</v>
      </c>
      <c r="S69" s="1979">
        <f>'2.54 GW Electrolyser H2 Prod.'!R674</f>
        <v>-3.9026266776696823</v>
      </c>
      <c r="T69" s="1979">
        <f>'2.54 GW Electrolyser H2 Prod.'!S674</f>
        <v>-4.4247280147002028</v>
      </c>
      <c r="U69" s="1979">
        <f>'2.54 GW Electrolyser H2 Prod.'!T674</f>
        <v>-4.9539634034614837</v>
      </c>
      <c r="V69" s="1979">
        <f>'2.54 GW Electrolyser H2 Prod.'!U674</f>
        <v>-5.4896891792345262</v>
      </c>
      <c r="W69" s="1979">
        <f>'2.54 GW Electrolyser H2 Prod.'!V674</f>
        <v>-6.0313571876238257</v>
      </c>
      <c r="X69" s="1979">
        <f>'2.54 GW Electrolyser H2 Prod.'!W674</f>
        <v>-6.5784957226072835</v>
      </c>
      <c r="Y69" s="1979">
        <f>'2.54 GW Electrolyser H2 Prod.'!X674</f>
        <v>-7.1306951345290335</v>
      </c>
      <c r="Z69" s="1979">
        <f>'2.54 GW Electrolyser H2 Prod.'!Y674</f>
        <v>-7.6875967746000233</v>
      </c>
      <c r="AA69" s="1979">
        <f>'2.54 GW Electrolyser H2 Prod.'!Z674</f>
        <v>-8.2488843717884315</v>
      </c>
      <c r="AB69" s="1979">
        <f>'2.54 GW Electrolyser H2 Prod.'!AA674</f>
        <v>-8.8142772149484721</v>
      </c>
      <c r="AC69" s="1979">
        <f>'2.54 GW Electrolyser H2 Prod.'!AB674</f>
        <v>-9.3835246962665639</v>
      </c>
      <c r="AD69" s="1979">
        <f>'2.54 GW Electrolyser H2 Prod.'!AC674</f>
        <v>-9.9564018960655645</v>
      </c>
      <c r="AE69" s="1979">
        <f>'2.54 GW Electrolyser H2 Prod.'!AD674</f>
        <v>-10.532705974570691</v>
      </c>
      <c r="AF69" s="1979">
        <f>'2.54 GW Electrolyser H2 Prod.'!AE674</f>
        <v>-11.112253196376408</v>
      </c>
      <c r="AG69" s="1979">
        <f>'2.54 GW Electrolyser H2 Prod.'!AF674</f>
        <v>-11.694876456316077</v>
      </c>
      <c r="AH69" s="1979">
        <f>'2.54 GW Electrolyser H2 Prod.'!AG674</f>
        <v>-12.28042320659069</v>
      </c>
      <c r="AI69" s="1979">
        <f>'2.54 GW Electrolyser H2 Prod.'!AH674</f>
        <v>-12.868753707914967</v>
      </c>
      <c r="AJ69" s="1979">
        <f>'2.54 GW Electrolyser H2 Prod.'!AI674</f>
        <v>-13.459739544486501</v>
      </c>
      <c r="AK69" s="1979">
        <f>'2.54 GW Electrolyser H2 Prod.'!AJ674</f>
        <v>-14.053262355420188</v>
      </c>
      <c r="AL69" s="1979">
        <f>'2.54 GW Electrolyser H2 Prod.'!AK674</f>
        <v>-14.649212745059668</v>
      </c>
      <c r="AM69" s="1979">
        <f>'2.54 GW Electrolyser H2 Prod.'!AL674</f>
        <v>-15.247489342086359</v>
      </c>
      <c r="AN69" s="1979">
        <f>'2.54 GW Electrolyser H2 Prod.'!AM674</f>
        <v>-15.847997983171469</v>
      </c>
      <c r="AO69" s="1979">
        <f>'2.54 GW Electrolyser H2 Prod.'!AN674</f>
        <v>-16.450651001473489</v>
      </c>
      <c r="AP69" s="1979">
        <f>'2.54 GW Electrolyser H2 Prod.'!AO674</f>
        <v>-17.05536660387774</v>
      </c>
      <c r="AQ69" s="1979">
        <f>'2.54 GW Electrolyser H2 Prod.'!AP674</f>
        <v>-17.662068323730395</v>
      </c>
      <c r="AR69" s="1979">
        <f>'2.54 GW Electrolyser H2 Prod.'!AQ674</f>
        <v>-18.270684538104504</v>
      </c>
      <c r="AS69" s="1979">
        <f>'2.54 GW Electrolyser H2 Prod.'!AR674</f>
        <v>-18.881148040476546</v>
      </c>
      <c r="AT69" s="1979">
        <f>'2.54 GW Electrolyser H2 Prod.'!AS674</f>
        <v>-19.49339566118385</v>
      </c>
      <c r="AU69" s="1979">
        <f>'2.54 GW Electrolyser H2 Prod.'!AT674</f>
        <v>-20.107367929249829</v>
      </c>
      <c r="AV69" s="1979">
        <f>'2.54 GW Electrolyser H2 Prod.'!AU674</f>
        <v>-20.723008770161371</v>
      </c>
      <c r="AW69" s="1979">
        <f>'2.54 GW Electrolyser H2 Prod.'!AV674</f>
        <v>-21.340265235004654</v>
      </c>
      <c r="AX69" s="1979">
        <f>'2.54 GW Electrolyser H2 Prod.'!AW674</f>
        <v>-21.95908725704669</v>
      </c>
      <c r="AY69" s="1979">
        <f>'2.54 GW Electrolyser H2 Prod.'!AX674</f>
        <v>-22.579427432416413</v>
      </c>
      <c r="AZ69" s="1979">
        <f>'2.54 GW Electrolyser H2 Prod.'!AY674</f>
        <v>-23.201240822013119</v>
      </c>
      <c r="BA69" s="1979">
        <f>'2.54 GW Electrolyser H2 Prod.'!AZ674</f>
        <v>-23.824484772167573</v>
      </c>
      <c r="BB69" s="1979">
        <f>'2.54 GW Electrolyser H2 Prod.'!BA674</f>
        <v>-24.449118751916636</v>
      </c>
      <c r="BC69" s="1979">
        <f>'2.54 GW Electrolyser H2 Prod.'!BB674</f>
        <v>-25.075104205035988</v>
      </c>
      <c r="BD69" s="1979">
        <f>'2.54 GW Electrolyser H2 Prod.'!BC674</f>
        <v>-25.702404415216648</v>
      </c>
      <c r="BE69" s="1979">
        <f>'2.54 GW Electrolyser H2 Prod.'!BD674</f>
        <v>-26.330984382976474</v>
      </c>
      <c r="BF69" s="1979">
        <f>'2.54 GW Electrolyser H2 Prod.'!BE674</f>
        <v>-26.960810713073737</v>
      </c>
      <c r="BG69" s="1979">
        <f>'2.54 GW Electrolyser H2 Prod.'!BF674</f>
        <v>-27.591851511340725</v>
      </c>
      <c r="BH69" s="1979">
        <f>'2.54 GW Electrolyser H2 Prod.'!BG674</f>
        <v>-28.224076289985266</v>
      </c>
      <c r="BI69" s="1979">
        <f>'2.54 GW Electrolyser H2 Prod.'!BH674</f>
        <v>-28.857455880520209</v>
      </c>
      <c r="BJ69" s="1979">
        <f>'2.54 GW Electrolyser H2 Prod.'!BI674</f>
        <v>-29.491962353578124</v>
      </c>
      <c r="BK69" s="1979">
        <f>'2.54 GW Electrolyser H2 Prod.'!BJ674</f>
        <v>-30.127568944952799</v>
      </c>
      <c r="BL69" s="1979">
        <f>'2.54 GW Electrolyser H2 Prod.'!BK674</f>
        <v>-30.764249987282636</v>
      </c>
      <c r="BM69" s="1979">
        <f>'2.54 GW Electrolyser H2 Prod.'!BL674</f>
        <v>-31.401980846855114</v>
      </c>
      <c r="BN69" s="1979">
        <f>'2.54 GW Electrolyser H2 Prod.'!BM674</f>
        <v>-32.040737865067726</v>
      </c>
      <c r="BO69" s="1980">
        <f>'2.54 GW Electrolyser H2 Prod.'!BN674</f>
        <v>-32.680498304129927</v>
      </c>
    </row>
    <row r="70" spans="1:67" x14ac:dyDescent="0.2">
      <c r="A70" s="4305"/>
      <c r="B70" s="4338"/>
      <c r="C70" s="4339"/>
      <c r="D70" s="4320"/>
      <c r="E70" s="1943" t="str">
        <f t="shared" si="11"/>
        <v>Low Price Range</v>
      </c>
      <c r="F70" s="833">
        <f t="shared" si="11"/>
        <v>0.85</v>
      </c>
      <c r="G70" s="2657">
        <f>'2.54 GW Electrolyser H2 Prod.'!F675</f>
        <v>-28.156731210757236</v>
      </c>
      <c r="H70" s="1965">
        <f>'2.54 GW Electrolyser H2 Prod.'!G675</f>
        <v>0.86631185893878448</v>
      </c>
      <c r="I70" s="1965">
        <f>'2.54 GW Electrolyser H2 Prod.'!H675</f>
        <v>0.62897029630031209</v>
      </c>
      <c r="J70" s="1965">
        <f>'2.54 GW Electrolyser H2 Prod.'!I675</f>
        <v>0.33836112746811142</v>
      </c>
      <c r="K70" s="1965">
        <f>'2.54 GW Electrolyser H2 Prod.'!J675</f>
        <v>1.2914156488970398E-2</v>
      </c>
      <c r="L70" s="1965">
        <f>'2.54 GW Electrolyser H2 Prod.'!K675</f>
        <v>-0.33798245103861629</v>
      </c>
      <c r="M70" s="1965">
        <f>'2.54 GW Electrolyser H2 Prod.'!L675</f>
        <v>-0.70870688728242592</v>
      </c>
      <c r="N70" s="1965">
        <f>'2.54 GW Electrolyser H2 Prod.'!M675</f>
        <v>-1.0955467639842666</v>
      </c>
      <c r="O70" s="1965">
        <f>'2.54 GW Electrolyser H2 Prod.'!N675</f>
        <v>-1.4958833320529763</v>
      </c>
      <c r="P70" s="1965">
        <f>'2.54 GW Electrolyser H2 Prod.'!O675</f>
        <v>-1.9077790914393229</v>
      </c>
      <c r="Q70" s="1965">
        <f>'2.54 GW Electrolyser H2 Prod.'!P675</f>
        <v>-2.3297478505742109</v>
      </c>
      <c r="R70" s="1965">
        <f>'2.54 GW Electrolyser H2 Prod.'!Q675</f>
        <v>-2.7606168426668303</v>
      </c>
      <c r="S70" s="1965">
        <f>'2.54 GW Electrolyser H2 Prod.'!R675</f>
        <v>-3.1994392562105083</v>
      </c>
      <c r="T70" s="1965">
        <f>'2.54 GW Electrolyser H2 Prod.'!S675</f>
        <v>-3.6454361965639763</v>
      </c>
      <c r="U70" s="1965">
        <f>'2.54 GW Electrolyser H2 Prod.'!T675</f>
        <v>-4.0979567344969796</v>
      </c>
      <c r="V70" s="1965">
        <f>'2.54 GW Electrolyser H2 Prod.'!U675</f>
        <v>-4.5564495497175317</v>
      </c>
      <c r="W70" s="1965">
        <f>'2.54 GW Electrolyser H2 Prod.'!V675</f>
        <v>-5.020442275312373</v>
      </c>
      <c r="X70" s="1965">
        <f>'2.54 GW Electrolyser H2 Prod.'!W675</f>
        <v>-5.4895261130843744</v>
      </c>
      <c r="Y70" s="1965">
        <f>'2.54 GW Electrolyser H2 Prod.'!X675</f>
        <v>-5.963344151299208</v>
      </c>
      <c r="Z70" s="1965">
        <f>'2.54 GW Electrolyser H2 Prod.'!Y675</f>
        <v>-6.4415823424567948</v>
      </c>
      <c r="AA70" s="1965">
        <f>'2.54 GW Electrolyser H2 Prod.'!Z675</f>
        <v>-6.9239624304578893</v>
      </c>
      <c r="AB70" s="1965">
        <f>'2.54 GW Electrolyser H2 Prod.'!AA675</f>
        <v>-7.4102363317026638</v>
      </c>
      <c r="AC70" s="1965">
        <f>'2.54 GW Electrolyser H2 Prod.'!AB675</f>
        <v>-7.9001816177178297</v>
      </c>
      <c r="AD70" s="1965">
        <f>'2.54 GW Electrolyser H2 Prod.'!AC675</f>
        <v>-8.3935978441519481</v>
      </c>
      <c r="AE70" s="1965">
        <f>'2.54 GW Electrolyser H2 Prod.'!AD675</f>
        <v>-8.8903035384005129</v>
      </c>
      <c r="AF70" s="1965">
        <f>'2.54 GW Electrolyser H2 Prod.'!AE675</f>
        <v>-9.3901337057101202</v>
      </c>
      <c r="AG70" s="1965">
        <f>'2.54 GW Electrolyser H2 Prod.'!AF675</f>
        <v>-9.8929377477470055</v>
      </c>
      <c r="AH70" s="1965">
        <f>'2.54 GW Electrolyser H2 Prod.'!AG675</f>
        <v>-10.39857771246521</v>
      </c>
      <c r="AI70" s="1965">
        <f>'2.54 GW Electrolyser H2 Prod.'!AH675</f>
        <v>-10.906926812444702</v>
      </c>
      <c r="AJ70" s="1965">
        <f>'2.54 GW Electrolyser H2 Prod.'!AI675</f>
        <v>-11.417868162566508</v>
      </c>
      <c r="AK70" s="1965">
        <f>'2.54 GW Electrolyser H2 Prod.'!AJ675</f>
        <v>-11.931293698240417</v>
      </c>
      <c r="AL70" s="1965">
        <f>'2.54 GW Electrolyser H2 Prod.'!AK675</f>
        <v>-12.447103243302816</v>
      </c>
      <c r="AM70" s="1965">
        <f>'2.54 GW Electrolyser H2 Prod.'!AL675</f>
        <v>-12.965203702794872</v>
      </c>
      <c r="AN70" s="1965">
        <f>'2.54 GW Electrolyser H2 Prod.'!AM675</f>
        <v>-13.485508360571881</v>
      </c>
      <c r="AO70" s="1965">
        <f>'2.54 GW Electrolyser H2 Prod.'!AN675</f>
        <v>-14.007936265414521</v>
      </c>
      <c r="AP70" s="1965">
        <f>'2.54 GW Electrolyser H2 Prod.'!AO675</f>
        <v>-14.53241169225481</v>
      </c>
      <c r="AQ70" s="1965">
        <f>'2.54 GW Electrolyser H2 Prod.'!AP675</f>
        <v>-15.058863667473856</v>
      </c>
      <c r="AR70" s="1965">
        <f>'2.54 GW Electrolyser H2 Prod.'!AQ675</f>
        <v>-15.587225549109355</v>
      </c>
      <c r="AS70" s="1965">
        <f>'2.54 GW Electrolyser H2 Prod.'!AR675</f>
        <v>-16.117434654329742</v>
      </c>
      <c r="AT70" s="1965">
        <f>'2.54 GW Electrolyser H2 Prod.'!AS675</f>
        <v>-16.649431927766368</v>
      </c>
      <c r="AU70" s="1965">
        <f>'2.54 GW Electrolyser H2 Prod.'!AT675</f>
        <v>-17.183161645303738</v>
      </c>
      <c r="AV70" s="1965">
        <f>'2.54 GW Electrolyser H2 Prod.'!AU675</f>
        <v>-17.718571148757121</v>
      </c>
      <c r="AW70" s="1965">
        <f>'2.54 GW Electrolyser H2 Prod.'!AV675</f>
        <v>-18.25561060755162</v>
      </c>
      <c r="AX70" s="1965">
        <f>'2.54 GW Electrolyser H2 Prod.'!AW675</f>
        <v>-18.794232804085503</v>
      </c>
      <c r="AY70" s="1965">
        <f>'2.54 GW Electrolyser H2 Prod.'!AX675</f>
        <v>-19.334392939934837</v>
      </c>
      <c r="AZ70" s="1965">
        <f>'2.54 GW Electrolyser H2 Prod.'!AY675</f>
        <v>-19.87604846045376</v>
      </c>
      <c r="BA70" s="1965">
        <f>'2.54 GW Electrolyser H2 Prod.'!AZ675</f>
        <v>-20.419158895659198</v>
      </c>
      <c r="BB70" s="1965">
        <f>'2.54 GW Electrolyser H2 Prod.'!BA675</f>
        <v>-20.963685715571103</v>
      </c>
      <c r="BC70" s="1965">
        <f>'2.54 GW Electrolyser H2 Prod.'!BB675</f>
        <v>-21.509592198418826</v>
      </c>
      <c r="BD70" s="1965">
        <f>'2.54 GW Electrolyser H2 Prod.'!BC675</f>
        <v>-22.05684331032818</v>
      </c>
      <c r="BE70" s="1965">
        <f>'2.54 GW Electrolyser H2 Prod.'!BD675</f>
        <v>-22.605405595277787</v>
      </c>
      <c r="BF70" s="1965">
        <f>'2.54 GW Electrolyser H2 Prod.'!BE675</f>
        <v>-23.15524707426253</v>
      </c>
      <c r="BG70" s="1965">
        <f>'2.54 GW Electrolyser H2 Prod.'!BF675</f>
        <v>-23.706337152730324</v>
      </c>
      <c r="BH70" s="1965">
        <f>'2.54 GW Electrolyser H2 Prod.'!BG675</f>
        <v>-24.258646535469005</v>
      </c>
      <c r="BI70" s="1965">
        <f>'2.54 GW Electrolyser H2 Prod.'!BH675</f>
        <v>-24.812147148215917</v>
      </c>
      <c r="BJ70" s="1965">
        <f>'2.54 GW Electrolyser H2 Prod.'!BI675</f>
        <v>-25.366812065345787</v>
      </c>
      <c r="BK70" s="1965">
        <f>'2.54 GW Electrolyser H2 Prod.'!BJ675</f>
        <v>-25.922615443064799</v>
      </c>
      <c r="BL70" s="1965">
        <f>'2.54 GW Electrolyser H2 Prod.'!BK675</f>
        <v>-26.479532457601639</v>
      </c>
      <c r="BM70" s="1965">
        <f>'2.54 GW Electrolyser H2 Prod.'!BL675</f>
        <v>-27.037539247941616</v>
      </c>
      <c r="BN70" s="1965">
        <f>'2.54 GW Electrolyser H2 Prod.'!BM675</f>
        <v>-27.596612862697974</v>
      </c>
      <c r="BO70" s="1967">
        <f>'2.54 GW Electrolyser H2 Prod.'!BN675</f>
        <v>-28.156731210757236</v>
      </c>
    </row>
    <row r="71" spans="1:67" x14ac:dyDescent="0.2">
      <c r="A71" s="4305"/>
      <c r="B71" s="4338"/>
      <c r="C71" s="4339"/>
      <c r="D71" s="4320"/>
      <c r="E71" s="1943" t="str">
        <f t="shared" si="11"/>
        <v>Low Price Range</v>
      </c>
      <c r="F71" s="833">
        <f t="shared" si="11"/>
        <v>0.9</v>
      </c>
      <c r="G71" s="2657">
        <f>'2.54 GW Electrolyser H2 Prod.'!F676</f>
        <v>-22.518158229170325</v>
      </c>
      <c r="H71" s="1965">
        <f>'2.54 GW Electrolyser H2 Prod.'!G676</f>
        <v>0.86631185893878448</v>
      </c>
      <c r="I71" s="1965">
        <f>'2.54 GW Electrolyser H2 Prod.'!H676</f>
        <v>0.66352143682606435</v>
      </c>
      <c r="J71" s="1965">
        <f>'2.54 GW Electrolyser H2 Prod.'!I676</f>
        <v>0.42355812418601374</v>
      </c>
      <c r="K71" s="1965">
        <f>'2.54 GW Electrolyser H2 Prod.'!J676</f>
        <v>0.15857564912693944</v>
      </c>
      <c r="L71" s="1965">
        <f>'2.54 GW Electrolyser H2 Prod.'!K676</f>
        <v>-0.12507361743778092</v>
      </c>
      <c r="M71" s="1965">
        <f>'2.54 GW Electrolyser H2 Prod.'!L676</f>
        <v>-0.42351169397145266</v>
      </c>
      <c r="N71" s="1965">
        <f>'2.54 GW Electrolyser H2 Prod.'!M676</f>
        <v>-0.73413772243272457</v>
      </c>
      <c r="O71" s="1965">
        <f>'2.54 GW Electrolyser H2 Prod.'!N676</f>
        <v>-1.0550930451435176</v>
      </c>
      <c r="P71" s="1965">
        <f>'2.54 GW Electrolyser H2 Prod.'!O676</f>
        <v>-1.3849870441699497</v>
      </c>
      <c r="Q71" s="1965">
        <f>'2.54 GW Electrolyser H2 Prod.'!P676</f>
        <v>-1.7227424792358244</v>
      </c>
      <c r="R71" s="1965">
        <f>'2.54 GW Electrolyser H2 Prod.'!Q676</f>
        <v>-2.0675017975076497</v>
      </c>
      <c r="S71" s="1965">
        <f>'2.54 GW Electrolyser H2 Prod.'!R676</f>
        <v>-2.4185671615455804</v>
      </c>
      <c r="T71" s="1965">
        <f>'2.54 GW Electrolyser H2 Prod.'!S676</f>
        <v>-2.7753603328824452</v>
      </c>
      <c r="U71" s="1965">
        <f>'2.54 GW Electrolyser H2 Prod.'!T676</f>
        <v>-3.1373948536552159</v>
      </c>
      <c r="V71" s="1965">
        <f>'2.54 GW Electrolyser H2 Prod.'!U676</f>
        <v>-3.5042561684104689</v>
      </c>
      <c r="W71" s="1965">
        <f>'2.54 GW Electrolyser H2 Prod.'!V676</f>
        <v>-3.8755870540078088</v>
      </c>
      <c r="X71" s="1965">
        <f>'2.54 GW Electrolyser H2 Prod.'!W676</f>
        <v>-4.251076704667371</v>
      </c>
      <c r="Y71" s="1965">
        <f>'2.54 GW Electrolyser H2 Prod.'!X676</f>
        <v>-4.6304523989487869</v>
      </c>
      <c r="Z71" s="1965">
        <f>'2.54 GW Electrolyser H2 Prod.'!Y676</f>
        <v>-5.0134730315101255</v>
      </c>
      <c r="AA71" s="1965">
        <f>'2.54 GW Electrolyser H2 Prod.'!Z676</f>
        <v>-5.3999240182270389</v>
      </c>
      <c r="AB71" s="1965">
        <f>'2.54 GW Electrolyser H2 Prod.'!AA676</f>
        <v>-5.7896132303904766</v>
      </c>
      <c r="AC71" s="1965">
        <f>'2.54 GW Electrolyser H2 Prod.'!AB676</f>
        <v>-6.1823677119927458</v>
      </c>
      <c r="AD71" s="1965">
        <f>'2.54 GW Electrolyser H2 Prod.'!AC676</f>
        <v>-6.5780310012222536</v>
      </c>
      <c r="AE71" s="1965">
        <f>'2.54 GW Electrolyser H2 Prod.'!AD676</f>
        <v>-6.9764609240140167</v>
      </c>
      <c r="AF71" s="1965">
        <f>'2.54 GW Electrolyser H2 Prod.'!AE676</f>
        <v>-7.3775277606162275</v>
      </c>
      <c r="AG71" s="1965">
        <f>'2.54 GW Electrolyser H2 Prod.'!AF676</f>
        <v>-7.7811127099770321</v>
      </c>
      <c r="AH71" s="1965">
        <f>'2.54 GW Electrolyser H2 Prod.'!AG676</f>
        <v>-8.1871065941767984</v>
      </c>
      <c r="AI71" s="1965">
        <f>'2.54 GW Electrolyser H2 Prod.'!AH676</f>
        <v>-8.5954087580299188</v>
      </c>
      <c r="AJ71" s="1965">
        <f>'2.54 GW Electrolyser H2 Prod.'!AI676</f>
        <v>-9.0059261286481167</v>
      </c>
      <c r="AK71" s="1965">
        <f>'2.54 GW Electrolyser H2 Prod.'!AJ676</f>
        <v>-9.4185724070854686</v>
      </c>
      <c r="AL71" s="1965">
        <f>'2.54 GW Electrolyser H2 Prod.'!AK676</f>
        <v>-9.8332673697982553</v>
      </c>
      <c r="AM71" s="1965">
        <f>'2.54 GW Electrolyser H2 Prod.'!AL676</f>
        <v>-10.249936261993488</v>
      </c>
      <c r="AN71" s="1965">
        <f>'2.54 GW Electrolyser H2 Prod.'!AM676</f>
        <v>-10.668509268327151</v>
      </c>
      <c r="AO71" s="1965">
        <f>'2.54 GW Electrolyser H2 Prod.'!AN676</f>
        <v>-11.088921049078383</v>
      </c>
      <c r="AP71" s="1965">
        <f>'2.54 GW Electrolyser H2 Prod.'!AO676</f>
        <v>-11.511110332039527</v>
      </c>
      <c r="AQ71" s="1965">
        <f>'2.54 GW Electrolyser H2 Prod.'!AP676</f>
        <v>-11.935019552050427</v>
      </c>
      <c r="AR71" s="1965">
        <f>'2.54 GW Electrolyser H2 Prod.'!AQ676</f>
        <v>-12.360594531463605</v>
      </c>
      <c r="AS71" s="1965">
        <f>'2.54 GW Electrolyser H2 Prod.'!AR676</f>
        <v>-12.787784195926436</v>
      </c>
      <c r="AT71" s="1965">
        <f>'2.54 GW Electrolyser H2 Prod.'!AS676</f>
        <v>-13.216540320762137</v>
      </c>
      <c r="AU71" s="1965">
        <f>'2.54 GW Electrolyser H2 Prod.'!AT676</f>
        <v>-13.646817303964983</v>
      </c>
      <c r="AV71" s="1965">
        <f>'2.54 GW Electrolyser H2 Prod.'!AU676</f>
        <v>-14.078571962429587</v>
      </c>
      <c r="AW71" s="1965">
        <f>'2.54 GW Electrolyser H2 Prod.'!AV676</f>
        <v>-14.511763348534306</v>
      </c>
      <c r="AX71" s="1965">
        <f>'2.54 GW Electrolyser H2 Prod.'!AW676</f>
        <v>-14.946352584615221</v>
      </c>
      <c r="AY71" s="1965">
        <f>'2.54 GW Electrolyser H2 Prod.'!AX676</f>
        <v>-15.382302713214891</v>
      </c>
      <c r="AZ71" s="1965">
        <f>'2.54 GW Electrolyser H2 Prod.'!AY676</f>
        <v>-15.819578561282283</v>
      </c>
      <c r="BA71" s="1965">
        <f>'2.54 GW Electrolyser H2 Prod.'!AZ676</f>
        <v>-16.258146616746465</v>
      </c>
      <c r="BB71" s="1965">
        <f>'2.54 GW Electrolyser H2 Prod.'!BA676</f>
        <v>-16.697974916095013</v>
      </c>
      <c r="BC71" s="1965">
        <f>'2.54 GW Electrolyser H2 Prod.'!BB676</f>
        <v>-17.13903294176523</v>
      </c>
      <c r="BD71" s="1965">
        <f>'2.54 GW Electrolyser H2 Prod.'!BC676</f>
        <v>-17.581291528307165</v>
      </c>
      <c r="BE71" s="1965">
        <f>'2.54 GW Electrolyser H2 Prod.'!BD676</f>
        <v>-18.024722776406779</v>
      </c>
      <c r="BF71" s="1965">
        <f>'2.54 GW Electrolyser H2 Prod.'!BE676</f>
        <v>-18.469299973968315</v>
      </c>
      <c r="BG71" s="1965">
        <f>'2.54 GW Electrolyser H2 Prod.'!BF676</f>
        <v>-18.914997523550664</v>
      </c>
      <c r="BH71" s="1965">
        <f>'2.54 GW Electrolyser H2 Prod.'!BG676</f>
        <v>-19.361790875535004</v>
      </c>
      <c r="BI71" s="1965">
        <f>'2.54 GW Electrolyser H2 Prod.'!BH676</f>
        <v>-19.809656466472418</v>
      </c>
      <c r="BJ71" s="1965">
        <f>'2.54 GW Electrolyser H2 Prod.'!BI676</f>
        <v>-20.258571662122495</v>
      </c>
      <c r="BK71" s="1965">
        <f>'2.54 GW Electrolyser H2 Prod.'!BJ676</f>
        <v>-20.708514704747927</v>
      </c>
      <c r="BL71" s="1965">
        <f>'2.54 GW Electrolyser H2 Prod.'!BK676</f>
        <v>-21.159464664277554</v>
      </c>
      <c r="BM71" s="1965">
        <f>'2.54 GW Electrolyser H2 Prod.'!BL676</f>
        <v>-21.61140139299156</v>
      </c>
      <c r="BN71" s="1965">
        <f>'2.54 GW Electrolyser H2 Prod.'!BM676</f>
        <v>-22.06430548341908</v>
      </c>
      <c r="BO71" s="1967">
        <f>'2.54 GW Electrolyser H2 Prod.'!BN676</f>
        <v>-22.518158229170325</v>
      </c>
    </row>
    <row r="72" spans="1:67" ht="14.25" customHeight="1" x14ac:dyDescent="0.2">
      <c r="A72" s="4305"/>
      <c r="B72" s="4338"/>
      <c r="C72" s="4339"/>
      <c r="D72" s="4320"/>
      <c r="E72" s="1943" t="str">
        <f t="shared" si="11"/>
        <v>High Price Range</v>
      </c>
      <c r="F72" s="39">
        <f t="shared" si="11"/>
        <v>0.8</v>
      </c>
      <c r="G72" s="1985">
        <f>'2.54 GW Electrolyser H2 Prod.'!F678</f>
        <v>0.95190382740713197</v>
      </c>
      <c r="H72" s="1965">
        <f>'2.54 GW Electrolyser H2 Prod.'!G678</f>
        <v>2.3370448995002211</v>
      </c>
      <c r="I72" s="1965">
        <f>'2.54 GW Electrolyser H2 Prod.'!H678</f>
        <v>3.2417386287851451</v>
      </c>
      <c r="J72" s="1965">
        <f>'2.54 GW Electrolyser H2 Prod.'!I678</f>
        <v>3.9348044647528995</v>
      </c>
      <c r="K72" s="1965">
        <f>'2.54 GW Electrolyser H2 Prod.'!J678</f>
        <v>4.4936172578655871</v>
      </c>
      <c r="L72" s="1965">
        <f>'2.54 GW Electrolyser H2 Prod.'!K678</f>
        <v>4.956528818963907</v>
      </c>
      <c r="M72" s="1965">
        <f>'2.54 GW Electrolyser H2 Prod.'!L678</f>
        <v>5.3460392974228581</v>
      </c>
      <c r="N72" s="1965">
        <f>'2.54 GW Electrolyser H2 Prod.'!M678</f>
        <v>5.676764203111059</v>
      </c>
      <c r="O72" s="1965">
        <f>'2.54 GW Electrolyser H2 Prod.'!N678</f>
        <v>5.9588722472859557</v>
      </c>
      <c r="P72" s="1965">
        <f>'2.54 GW Electrolyser H2 Prod.'!O678</f>
        <v>6.1997979982356961</v>
      </c>
      <c r="Q72" s="1965">
        <f>'2.54 GW Electrolyser H2 Prod.'!P678</f>
        <v>6.4051850567991</v>
      </c>
      <c r="R72" s="1965">
        <f>'2.54 GW Electrolyser H2 Prod.'!Q678</f>
        <v>6.5794455631174209</v>
      </c>
      <c r="S72" s="1965">
        <f>'2.54 GW Electrolyser H2 Prod.'!R678</f>
        <v>6.7261117555693293</v>
      </c>
      <c r="T72" s="1965">
        <f>'2.54 GW Electrolyser H2 Prod.'!S678</f>
        <v>6.8480672452190507</v>
      </c>
      <c r="U72" s="1965">
        <f>'2.54 GW Electrolyser H2 Prod.'!T678</f>
        <v>6.9477049794543593</v>
      </c>
      <c r="V72" s="1965">
        <f>'2.54 GW Electrolyser H2 Prod.'!U678</f>
        <v>7.0270385618079549</v>
      </c>
      <c r="W72" s="1965">
        <f>'2.54 GW Electrolyser H2 Prod.'!V678</f>
        <v>7.0877828068326201</v>
      </c>
      <c r="X72" s="1965">
        <f>'2.54 GW Electrolyser H2 Prod.'!W678</f>
        <v>7.1314133724049729</v>
      </c>
      <c r="Y72" s="1965">
        <f>'2.54 GW Electrolyser H2 Prod.'!X678</f>
        <v>7.1592117828495123</v>
      </c>
      <c r="Z72" s="1965">
        <f>'2.54 GW Electrolyser H2 Prod.'!Y678</f>
        <v>7.1723000143245015</v>
      </c>
      <c r="AA72" s="1965">
        <f>'2.54 GW Electrolyser H2 Prod.'!Z678</f>
        <v>7.1716674708599717</v>
      </c>
      <c r="AB72" s="1965">
        <f>'2.54 GW Electrolyser H2 Prod.'!AA678</f>
        <v>7.1581923129922087</v>
      </c>
      <c r="AC72" s="1965">
        <f>'2.54 GW Electrolyser H2 Prod.'!AB678</f>
        <v>7.1326585277316132</v>
      </c>
      <c r="AD72" s="1965">
        <f>'2.54 GW Electrolyser H2 Prod.'!AC678</f>
        <v>7.0957697408061424</v>
      </c>
      <c r="AE72" s="1965">
        <f>'2.54 GW Electrolyser H2 Prod.'!AD678</f>
        <v>7.048160504452416</v>
      </c>
      <c r="AF72" s="1965">
        <f>'2.54 GW Electrolyser H2 Prod.'!AE678</f>
        <v>6.9904056059016559</v>
      </c>
      <c r="AG72" s="1965">
        <f>'2.54 GW Electrolyser H2 Prod.'!AF678</f>
        <v>6.9230278073061795</v>
      </c>
      <c r="AH72" s="1965">
        <f>'2.54 GW Electrolyser H2 Prod.'!AG678</f>
        <v>6.8465043303901583</v>
      </c>
      <c r="AI72" s="1965">
        <f>'2.54 GW Electrolyser H2 Prod.'!AH678</f>
        <v>6.7612723274631517</v>
      </c>
      <c r="AJ72" s="1965">
        <f>'2.54 GW Electrolyser H2 Prod.'!AI678</f>
        <v>6.667733527104895</v>
      </c>
      <c r="AK72" s="1965">
        <f>'2.54 GW Electrolyser H2 Prod.'!AJ678</f>
        <v>6.5662582026725183</v>
      </c>
      <c r="AL72" s="1965">
        <f>'2.54 GW Electrolyser H2 Prod.'!AK678</f>
        <v>6.4571885812193441</v>
      </c>
      <c r="AM72" s="1965">
        <f>'2.54 GW Electrolyser H2 Prod.'!AL678</f>
        <v>6.3408417869238241</v>
      </c>
      <c r="AN72" s="1965">
        <f>'2.54 GW Electrolyser H2 Prod.'!AM678</f>
        <v>6.2175123949054454</v>
      </c>
      <c r="AO72" s="1965">
        <f>'2.54 GW Electrolyser H2 Prod.'!AN678</f>
        <v>6.0874746570480749</v>
      </c>
      <c r="AP72" s="1965">
        <f>'2.54 GW Electrolyser H2 Prod.'!AO678</f>
        <v>5.9509844502077733</v>
      </c>
      <c r="AQ72" s="1965">
        <f>'2.54 GW Electrolyser H2 Prod.'!AP678</f>
        <v>5.8082809882481525</v>
      </c>
      <c r="AR72" s="1965">
        <f>'2.54 GW Electrolyser H2 Prod.'!AQ678</f>
        <v>5.6595883321973455</v>
      </c>
      <c r="AS72" s="1965">
        <f>'2.54 GW Electrolyser H2 Prod.'!AR678</f>
        <v>5.5051167270620844</v>
      </c>
      <c r="AT72" s="1965">
        <f>'2.54 GW Electrolyser H2 Prod.'!AS678</f>
        <v>5.3450637891667867</v>
      </c>
      <c r="AU72" s="1965">
        <f>'2.54 GW Electrolyser H2 Prod.'!AT678</f>
        <v>5.1796155640799109</v>
      </c>
      <c r="AV72" s="1965">
        <f>'2.54 GW Electrolyser H2 Prod.'!AU678</f>
        <v>5.0089474720697575</v>
      </c>
      <c r="AW72" s="1965">
        <f>'2.54 GW Electrolyser H2 Prod.'!AV678</f>
        <v>4.833225155460295</v>
      </c>
      <c r="AX72" s="1965">
        <f>'2.54 GW Electrolyser H2 Prod.'!AW678</f>
        <v>4.6526052401274764</v>
      </c>
      <c r="AY72" s="1965">
        <f>'2.54 GW Electrolyser H2 Prod.'!AX678</f>
        <v>4.4672360216037479</v>
      </c>
      <c r="AZ72" s="1965">
        <f>'2.54 GW Electrolyser H2 Prod.'!AY678</f>
        <v>4.2772580847763564</v>
      </c>
      <c r="BA72" s="1965">
        <f>'2.54 GW Electrolyser H2 Prod.'!AZ678</f>
        <v>4.0828048649207274</v>
      </c>
      <c r="BB72" s="1965">
        <f>'2.54 GW Electrolyser H2 Prod.'!BA678</f>
        <v>3.8840031567611137</v>
      </c>
      <c r="BC72" s="1965">
        <f>'2.54 GW Electrolyser H2 Prod.'!BB678</f>
        <v>3.6809735773628804</v>
      </c>
      <c r="BD72" s="1965">
        <f>'2.54 GW Electrolyser H2 Prod.'!BC678</f>
        <v>3.4738309879065419</v>
      </c>
      <c r="BE72" s="1965">
        <f>'2.54 GW Electrolyser H2 Prod.'!BD678</f>
        <v>3.2626848787506812</v>
      </c>
      <c r="BF72" s="1965">
        <f>'2.54 GW Electrolyser H2 Prod.'!BE678</f>
        <v>3.047639721640814</v>
      </c>
      <c r="BG72" s="1965">
        <f>'2.54 GW Electrolyser H2 Prod.'!BF678</f>
        <v>2.8287952924491804</v>
      </c>
      <c r="BH72" s="1965">
        <f>'2.54 GW Electrolyser H2 Prod.'!BG678</f>
        <v>2.6062469674240272</v>
      </c>
      <c r="BI72" s="1965">
        <f>'2.54 GW Electrolyser H2 Prod.'!BH678</f>
        <v>2.3800859955759579</v>
      </c>
      <c r="BJ72" s="1965">
        <f>'2.54 GW Electrolyser H2 Prod.'!BI678</f>
        <v>2.1503997495250124</v>
      </c>
      <c r="BK72" s="1965">
        <f>'2.54 GW Electrolyser H2 Prod.'!BJ678</f>
        <v>1.9172719568681551</v>
      </c>
      <c r="BL72" s="1965">
        <f>'2.54 GW Electrolyser H2 Prod.'!BK678</f>
        <v>1.6807829138970292</v>
      </c>
      <c r="BM72" s="1965">
        <f>'2.54 GW Electrolyser H2 Prod.'!BL678</f>
        <v>1.4410096832951711</v>
      </c>
      <c r="BN72" s="1965">
        <f>'2.54 GW Electrolyser H2 Prod.'!BM678</f>
        <v>1.1980262772682855</v>
      </c>
      <c r="BO72" s="1967">
        <f>'2.54 GW Electrolyser H2 Prod.'!BN678</f>
        <v>0.95190382740713197</v>
      </c>
    </row>
    <row r="73" spans="1:67" x14ac:dyDescent="0.2">
      <c r="A73" s="4305"/>
      <c r="B73" s="4338"/>
      <c r="C73" s="4339"/>
      <c r="D73" s="4320"/>
      <c r="E73" s="1943" t="str">
        <f t="shared" si="11"/>
        <v>High Price Range</v>
      </c>
      <c r="F73" s="39">
        <f t="shared" si="11"/>
        <v>0.85</v>
      </c>
      <c r="G73" s="1985">
        <f>'2.54 GW Electrolyser H2 Prod.'!F679</f>
        <v>15.103795536621222</v>
      </c>
      <c r="H73" s="1965">
        <f>'2.54 GW Electrolyser H2 Prod.'!G679</f>
        <v>2.3370448995002211</v>
      </c>
      <c r="I73" s="1965">
        <f>'2.54 GW Electrolyser H2 Prod.'!H679</f>
        <v>3.3498264213389692</v>
      </c>
      <c r="J73" s="1965">
        <f>'2.54 GW Electrolyser H2 Prod.'!I679</f>
        <v>4.1959686403791565</v>
      </c>
      <c r="K73" s="1965">
        <f>'2.54 GW Electrolyser H2 Prod.'!J679</f>
        <v>4.933126291205653</v>
      </c>
      <c r="L73" s="1965">
        <f>'2.54 GW Electrolyser H2 Prod.'!K679</f>
        <v>5.5906687688725736</v>
      </c>
      <c r="M73" s="1965">
        <f>'2.54 GW Electrolyser H2 Prod.'!L679</f>
        <v>6.186183012320293</v>
      </c>
      <c r="N73" s="1965">
        <f>'2.54 GW Electrolyser H2 Prod.'!M679</f>
        <v>6.7312826425704291</v>
      </c>
      <c r="O73" s="1965">
        <f>'2.54 GW Electrolyser H2 Prod.'!N679</f>
        <v>7.2341600030365125</v>
      </c>
      <c r="P73" s="1965">
        <f>'2.54 GW Electrolyser H2 Prod.'!O679</f>
        <v>7.7008762569741576</v>
      </c>
      <c r="Q73" s="1965">
        <f>'2.54 GW Electrolyser H2 Prod.'!P679</f>
        <v>8.1360807202546006</v>
      </c>
      <c r="R73" s="1965">
        <f>'2.54 GW Electrolyser H2 Prod.'!Q679</f>
        <v>8.543442208774227</v>
      </c>
      <c r="S73" s="1965">
        <f>'2.54 GW Electrolyser H2 Prod.'!R679</f>
        <v>8.9259226729683494</v>
      </c>
      <c r="T73" s="1965">
        <f>'2.54 GW Electrolyser H2 Prod.'!S679</f>
        <v>9.2859587618484216</v>
      </c>
      <c r="U73" s="1965">
        <f>'2.54 GW Electrolyser H2 Prod.'!T679</f>
        <v>9.6255868048245983</v>
      </c>
      <c r="V73" s="1965">
        <f>'2.54 GW Electrolyser H2 Prod.'!U679</f>
        <v>9.9465315204573788</v>
      </c>
      <c r="W73" s="1965">
        <f>'2.54 GW Electrolyser H2 Prod.'!V679</f>
        <v>10.250270634117109</v>
      </c>
      <c r="X73" s="1965">
        <f>'2.54 GW Electrolyser H2 Prod.'!W679</f>
        <v>10.538083006473963</v>
      </c>
      <c r="Y73" s="1965">
        <f>'2.54 GW Electrolyser H2 Prod.'!X679</f>
        <v>10.811085179584522</v>
      </c>
      <c r="Z73" s="1965">
        <f>'2.54 GW Electrolyser H2 Prod.'!Y679</f>
        <v>11.070259601510532</v>
      </c>
      <c r="AA73" s="1965">
        <f>'2.54 GW Electrolyser H2 Prod.'!Z679</f>
        <v>11.316476752562469</v>
      </c>
      <c r="AB73" s="1965">
        <f>'2.54 GW Electrolyser H2 Prod.'!AA679</f>
        <v>11.550512723146209</v>
      </c>
      <c r="AC73" s="1965">
        <f>'2.54 GW Electrolyser H2 Prod.'!AB679</f>
        <v>11.773063345651451</v>
      </c>
      <c r="AD73" s="1965">
        <f>'2.54 GW Electrolyser H2 Prod.'!AC679</f>
        <v>11.984755678610775</v>
      </c>
      <c r="AE73" s="1965">
        <f>'2.54 GW Electrolyser H2 Prod.'!AD679</f>
        <v>12.186157430439337</v>
      </c>
      <c r="AF73" s="1965">
        <f>'2.54 GW Electrolyser H2 Prod.'!AE679</f>
        <v>12.37778476119459</v>
      </c>
      <c r="AG73" s="1965">
        <f>'2.54 GW Electrolyser H2 Prod.'!AF679</f>
        <v>12.560108794006213</v>
      </c>
      <c r="AH73" s="1965">
        <f>'2.54 GW Electrolyser H2 Prod.'!AG679</f>
        <v>12.73356109008752</v>
      </c>
      <c r="AI73" s="1965">
        <f>'2.54 GW Electrolyser H2 Prod.'!AH679</f>
        <v>12.89853828388083</v>
      </c>
      <c r="AJ73" s="1965">
        <f>'2.54 GW Electrolyser H2 Prod.'!AI679</f>
        <v>13.05540603204177</v>
      </c>
      <c r="AK73" s="1965">
        <f>'2.54 GW Electrolyser H2 Prod.'!AJ679</f>
        <v>13.204502397593192</v>
      </c>
      <c r="AL73" s="1965">
        <f>'2.54 GW Electrolyser H2 Prod.'!AK679</f>
        <v>13.346140765859765</v>
      </c>
      <c r="AM73" s="1965">
        <f>'2.54 GW Electrolyser H2 Prod.'!AL679</f>
        <v>13.480612369734096</v>
      </c>
      <c r="AN73" s="1965">
        <f>'2.54 GW Electrolyser H2 Prod.'!AM679</f>
        <v>13.608188486995067</v>
      </c>
      <c r="AO73" s="1965">
        <f>'2.54 GW Electrolyser H2 Prod.'!AN679</f>
        <v>13.729122360761954</v>
      </c>
      <c r="AP73" s="1965">
        <f>'2.54 GW Electrolyser H2 Prod.'!AO679</f>
        <v>13.843650884964006</v>
      </c>
      <c r="AQ73" s="1965">
        <f>'2.54 GW Electrolyser H2 Prod.'!AP679</f>
        <v>13.951996089371542</v>
      </c>
      <c r="AR73" s="1965">
        <f>'2.54 GW Electrolyser H2 Prod.'!AQ679</f>
        <v>14.054366452850616</v>
      </c>
      <c r="AS73" s="1965">
        <f>'2.54 GW Electrolyser H2 Prod.'!AR679</f>
        <v>14.150958068751285</v>
      </c>
      <c r="AT73" s="1965">
        <f>'2.54 GW Electrolyser H2 Prod.'!AS679</f>
        <v>14.241955682478167</v>
      </c>
      <c r="AU73" s="1965">
        <f>'2.54 GW Electrolyser H2 Prod.'!AT679</f>
        <v>14.327533618135874</v>
      </c>
      <c r="AV73" s="1965">
        <f>'2.54 GW Electrolyser H2 Prod.'!AU679</f>
        <v>14.407856608548304</v>
      </c>
      <c r="AW73" s="1965">
        <f>'2.54 GW Electrolyser H2 Prod.'!AV679</f>
        <v>14.483080540808043</v>
      </c>
      <c r="AX73" s="1965">
        <f>'2.54 GW Electrolyser H2 Prod.'!AW679</f>
        <v>14.553353127733335</v>
      </c>
      <c r="AY73" s="1965">
        <f>'2.54 GW Electrolyser H2 Prod.'!AX679</f>
        <v>14.618814514126351</v>
      </c>
      <c r="AZ73" s="1965">
        <f>'2.54 GW Electrolyser H2 Prod.'!AY679</f>
        <v>14.679597825483487</v>
      </c>
      <c r="BA73" s="1965">
        <f>'2.54 GW Electrolyser H2 Prod.'!AZ679</f>
        <v>14.735829665762472</v>
      </c>
      <c r="BB73" s="1965">
        <f>'2.54 GW Electrolyser H2 Prod.'!BA679</f>
        <v>14.787630569927654</v>
      </c>
      <c r="BC73" s="1965">
        <f>'2.54 GW Electrolyser H2 Prod.'!BB679</f>
        <v>14.835115416245493</v>
      </c>
      <c r="BD73" s="1965">
        <f>'2.54 GW Electrolyser H2 Prod.'!BC679</f>
        <v>14.878393802664641</v>
      </c>
      <c r="BE73" s="1965">
        <f>'2.54 GW Electrolyser H2 Prod.'!BD679</f>
        <v>14.917570391070166</v>
      </c>
      <c r="BF73" s="1965">
        <f>'2.54 GW Electrolyser H2 Prod.'!BE679</f>
        <v>14.952745222734759</v>
      </c>
      <c r="BG73" s="1965">
        <f>'2.54 GW Electrolyser H2 Prod.'!BF679</f>
        <v>14.984014007888199</v>
      </c>
      <c r="BH73" s="1965">
        <f>'2.54 GW Electrolyser H2 Prod.'!BG679</f>
        <v>15.011468391980303</v>
      </c>
      <c r="BI73" s="1965">
        <f>'2.54 GW Electrolyser H2 Prod.'!BH679</f>
        <v>15.035196200912974</v>
      </c>
      <c r="BJ73" s="1965">
        <f>'2.54 GW Electrolyser H2 Prod.'!BI679</f>
        <v>15.055281667257237</v>
      </c>
      <c r="BK73" s="1965">
        <f>'2.54 GW Electrolyser H2 Prod.'!BJ679</f>
        <v>15.071805639245111</v>
      </c>
      <c r="BL73" s="1965">
        <f>'2.54 GW Electrolyser H2 Prod.'!BK679</f>
        <v>15.08484577412907</v>
      </c>
      <c r="BM73" s="1965">
        <f>'2.54 GW Electrolyser H2 Prod.'!BL679</f>
        <v>15.094476717329428</v>
      </c>
      <c r="BN73" s="1965">
        <f>'2.54 GW Electrolyser H2 Prod.'!BM679</f>
        <v>15.100770268638952</v>
      </c>
      <c r="BO73" s="1967">
        <f>'2.54 GW Electrolyser H2 Prod.'!BN679</f>
        <v>15.103795536621222</v>
      </c>
    </row>
    <row r="74" spans="1:67" x14ac:dyDescent="0.2">
      <c r="A74" s="4305"/>
      <c r="B74" s="4338"/>
      <c r="C74" s="4339"/>
      <c r="D74" s="3723"/>
      <c r="E74" s="1944" t="str">
        <f t="shared" ref="E74:F89" si="12">E22</f>
        <v>High Price Range</v>
      </c>
      <c r="F74" s="334">
        <f t="shared" si="12"/>
        <v>0.9</v>
      </c>
      <c r="G74" s="1985">
        <f>'2.54 GW Electrolyser H2 Prod.'!F680</f>
        <v>32.743181602013394</v>
      </c>
      <c r="H74" s="1965">
        <f>'2.54 GW Electrolyser H2 Prod.'!G680</f>
        <v>2.3370448995002211</v>
      </c>
      <c r="I74" s="1965">
        <f>'2.54 GW Electrolyser H2 Prod.'!H680</f>
        <v>3.4579142138927934</v>
      </c>
      <c r="J74" s="1965">
        <f>'2.54 GW Electrolyser H2 Prod.'!I680</f>
        <v>4.4624940044431822</v>
      </c>
      <c r="K74" s="1965">
        <f>'2.54 GW Electrolyser H2 Prod.'!J680</f>
        <v>5.3888052922388727</v>
      </c>
      <c r="L74" s="1965">
        <f>'2.54 GW Electrolyser H2 Prod.'!K680</f>
        <v>6.2567204675703749</v>
      </c>
      <c r="M74" s="1965">
        <f>'2.54 GW Electrolyser H2 Prod.'!L680</f>
        <v>7.0783711839080983</v>
      </c>
      <c r="N74" s="1965">
        <f>'2.54 GW Electrolyser H2 Prod.'!M680</f>
        <v>7.8618938153386244</v>
      </c>
      <c r="O74" s="1965">
        <f>'2.54 GW Electrolyser H2 Prod.'!N680</f>
        <v>8.6131028791971183</v>
      </c>
      <c r="P74" s="1965">
        <f>'2.54 GW Electrolyser H2 Prod.'!O680</f>
        <v>9.3363487043141742</v>
      </c>
      <c r="Q74" s="1965">
        <f>'2.54 GW Electrolyser H2 Prod.'!P680</f>
        <v>10.035001266954902</v>
      </c>
      <c r="R74" s="1965">
        <f>'2.54 GW Electrolyser H2 Prod.'!Q680</f>
        <v>10.711743285876477</v>
      </c>
      <c r="S74" s="1965">
        <f>'2.54 GW Electrolyser H2 Prod.'!R680</f>
        <v>11.3687578354228</v>
      </c>
      <c r="T74" s="1965">
        <f>'2.54 GW Electrolyser H2 Prod.'!S680</f>
        <v>12.007853843418983</v>
      </c>
      <c r="U74" s="1965">
        <f>'2.54 GW Electrolyser H2 Prod.'!T680</f>
        <v>12.63055311654883</v>
      </c>
      <c r="V74" s="1965">
        <f>'2.54 GW Electrolyser H2 Prod.'!U680</f>
        <v>13.238152526150591</v>
      </c>
      <c r="W74" s="1965">
        <f>'2.54 GW Electrolyser H2 Prod.'!V680</f>
        <v>13.83176958846561</v>
      </c>
      <c r="X74" s="1965">
        <f>'2.54 GW Electrolyser H2 Prod.'!W680</f>
        <v>14.412376610345335</v>
      </c>
      <c r="Y74" s="1965">
        <f>'2.54 GW Electrolyser H2 Prod.'!X680</f>
        <v>14.980826757793059</v>
      </c>
      <c r="Z74" s="1965">
        <f>'2.54 GW Electrolyser H2 Prod.'!Y680</f>
        <v>15.537874290835676</v>
      </c>
      <c r="AA74" s="1965">
        <f>'2.54 GW Electrolyser H2 Prod.'!Z680</f>
        <v>16.084190502054703</v>
      </c>
      <c r="AB74" s="1965">
        <f>'2.54 GW Electrolyser H2 Prod.'!AA680</f>
        <v>16.620376435807334</v>
      </c>
      <c r="AC74" s="1965">
        <f>'2.54 GW Electrolyser H2 Prod.'!AB680</f>
        <v>17.146973157679124</v>
      </c>
      <c r="AD74" s="1965">
        <f>'2.54 GW Electrolyser H2 Prod.'!AC680</f>
        <v>17.664470133765171</v>
      </c>
      <c r="AE74" s="1965">
        <f>'2.54 GW Electrolyser H2 Prod.'!AD680</f>
        <v>18.173312133199236</v>
      </c>
      <c r="AF74" s="1965">
        <f>'2.54 GW Electrolyser H2 Prod.'!AE680</f>
        <v>18.67390496376105</v>
      </c>
      <c r="AG74" s="1965">
        <f>'2.54 GW Electrolyser H2 Prod.'!AF680</f>
        <v>19.166620275799989</v>
      </c>
      <c r="AH74" s="1965">
        <f>'2.54 GW Electrolyser H2 Prod.'!AG680</f>
        <v>19.651799615214372</v>
      </c>
      <c r="AI74" s="1965">
        <f>'2.54 GW Electrolyser H2 Prod.'!AH680</f>
        <v>20.129757865873607</v>
      </c>
      <c r="AJ74" s="1965">
        <f>'2.54 GW Electrolyser H2 Prod.'!AI680</f>
        <v>20.600786191626046</v>
      </c>
      <c r="AK74" s="1965">
        <f>'2.54 GW Electrolyser H2 Prod.'!AJ680</f>
        <v>21.065154565110003</v>
      </c>
      <c r="AL74" s="1965">
        <f>'2.54 GW Electrolyser H2 Prod.'!AK680</f>
        <v>21.523113953026435</v>
      </c>
      <c r="AM74" s="1965">
        <f>'2.54 GW Electrolyser H2 Prod.'!AL680</f>
        <v>21.974898213952329</v>
      </c>
      <c r="AN74" s="1965">
        <f>'2.54 GW Electrolyser H2 Prod.'!AM680</f>
        <v>22.420725754177784</v>
      </c>
      <c r="AO74" s="1965">
        <f>'2.54 GW Electrolyser H2 Prod.'!AN680</f>
        <v>22.860800978711907</v>
      </c>
      <c r="AP74" s="1965">
        <f>'2.54 GW Electrolyser H2 Prod.'!AO680</f>
        <v>23.295315567990428</v>
      </c>
      <c r="AQ74" s="1965">
        <f>'2.54 GW Electrolyser H2 Prod.'!AP680</f>
        <v>23.724449605535757</v>
      </c>
      <c r="AR74" s="1965">
        <f>'2.54 GW Electrolyser H2 Prod.'!AQ680</f>
        <v>24.148372577571291</v>
      </c>
      <c r="AS74" s="1965">
        <f>'2.54 GW Electrolyser H2 Prod.'!AR680</f>
        <v>24.56724426215202</v>
      </c>
      <c r="AT74" s="1965">
        <f>'2.54 GW Electrolyser H2 Prod.'!AS680</f>
        <v>24.981215522571631</v>
      </c>
      <c r="AU74" s="1965">
        <f>'2.54 GW Electrolyser H2 Prod.'!AT680</f>
        <v>25.390429017511128</v>
      </c>
      <c r="AV74" s="1965">
        <f>'2.54 GW Electrolyser H2 Prod.'!AU680</f>
        <v>25.795019838503432</v>
      </c>
      <c r="AW74" s="1965">
        <f>'2.54 GW Electrolyser H2 Prod.'!AV680</f>
        <v>26.195116083723171</v>
      </c>
      <c r="AX74" s="1965">
        <f>'2.54 GW Electrolyser H2 Prod.'!AW680</f>
        <v>26.590839375808823</v>
      </c>
      <c r="AY74" s="1965">
        <f>'2.54 GW Electrolyser H2 Prod.'!AX680</f>
        <v>26.982305330335809</v>
      </c>
      <c r="AZ74" s="1965">
        <f>'2.54 GW Electrolyser H2 Prod.'!AY680</f>
        <v>27.369623980645581</v>
      </c>
      <c r="BA74" s="1965">
        <f>'2.54 GW Electrolyser H2 Prod.'!AZ680</f>
        <v>27.7529001639654</v>
      </c>
      <c r="BB74" s="1965">
        <f>'2.54 GW Electrolyser H2 Prod.'!BA680</f>
        <v>28.132233873101498</v>
      </c>
      <c r="BC74" s="1965">
        <f>'2.54 GW Electrolyser H2 Prod.'!BB680</f>
        <v>28.507720577434529</v>
      </c>
      <c r="BD74" s="1965">
        <f>'2.54 GW Electrolyser H2 Prod.'!BC680</f>
        <v>28.879451516473669</v>
      </c>
      <c r="BE74" s="1965">
        <f>'2.54 GW Electrolyser H2 Prod.'!BD680</f>
        <v>29.247513968821679</v>
      </c>
      <c r="BF74" s="1965">
        <f>'2.54 GW Electrolyser H2 Prod.'!BE680</f>
        <v>29.611991499056202</v>
      </c>
      <c r="BG74" s="1965">
        <f>'2.54 GW Electrolyser H2 Prod.'!BF680</f>
        <v>29.972964184733623</v>
      </c>
      <c r="BH74" s="1965">
        <f>'2.54 GW Electrolyser H2 Prod.'!BG680</f>
        <v>30.330508825463639</v>
      </c>
      <c r="BI74" s="1965">
        <f>'2.54 GW Electrolyser H2 Prod.'!BH680</f>
        <v>30.684699135778956</v>
      </c>
      <c r="BJ74" s="1965">
        <f>'2.54 GW Electrolyser H2 Prod.'!BI680</f>
        <v>31.035605923330067</v>
      </c>
      <c r="BK74" s="1965">
        <f>'2.54 GW Electrolyser H2 Prod.'!BJ680</f>
        <v>31.383297253765754</v>
      </c>
      <c r="BL74" s="1965">
        <f>'2.54 GW Electrolyser H2 Prod.'!BK680</f>
        <v>31.727838603511856</v>
      </c>
      <c r="BM74" s="1965">
        <f>'2.54 GW Electrolyser H2 Prod.'!BL680</f>
        <v>32.069293001531427</v>
      </c>
      <c r="BN74" s="1965">
        <f>'2.54 GW Electrolyser H2 Prod.'!BM680</f>
        <v>32.407721161035454</v>
      </c>
      <c r="BO74" s="1967">
        <f>'2.54 GW Electrolyser H2 Prod.'!BN680</f>
        <v>32.743181602013394</v>
      </c>
    </row>
    <row r="75" spans="1:67" ht="14.25" customHeight="1" x14ac:dyDescent="0.2">
      <c r="A75" s="4305"/>
      <c r="B75" s="4338"/>
      <c r="C75" s="4339"/>
      <c r="D75" s="4320" t="s">
        <v>1605</v>
      </c>
      <c r="E75" s="1943" t="str">
        <f t="shared" si="12"/>
        <v>Low Price Range</v>
      </c>
      <c r="F75" s="833">
        <f t="shared" si="12"/>
        <v>0.8</v>
      </c>
      <c r="G75" s="2656">
        <f>'2.54 GW Electrolyser H2 Prod.'!F682</f>
        <v>-38.654355995710119</v>
      </c>
      <c r="H75" s="1979">
        <f>'2.54 GW Electrolyser H2 Prod.'!G682</f>
        <v>0.76674756407911449</v>
      </c>
      <c r="I75" s="1979">
        <f>'2.54 GW Electrolyser H2 Prod.'!H682</f>
        <v>0.39529056605521962</v>
      </c>
      <c r="J75" s="1979">
        <f>'2.54 GW Electrolyser H2 Prod.'!I682</f>
        <v>-4.3815006413651145E-2</v>
      </c>
      <c r="K75" s="1979">
        <f>'2.54 GW Electrolyser H2 Prod.'!J682</f>
        <v>-0.52583565411995348</v>
      </c>
      <c r="L75" s="1979">
        <f>'2.54 GW Electrolyser H2 Prod.'!K682</f>
        <v>-1.0385119093248654</v>
      </c>
      <c r="M75" s="1979">
        <f>'2.54 GW Electrolyser H2 Prod.'!L682</f>
        <v>-1.5746514165871486</v>
      </c>
      <c r="N75" s="1979">
        <f>'2.54 GW Electrolyser H2 Prod.'!M682</f>
        <v>-2.1295822095043548</v>
      </c>
      <c r="O75" s="1979">
        <f>'2.54 GW Electrolyser H2 Prod.'!N682</f>
        <v>-2.7000537769565831</v>
      </c>
      <c r="P75" s="1979">
        <f>'2.54 GW Electrolyser H2 Prod.'!O682</f>
        <v>-3.2836895988243748</v>
      </c>
      <c r="Q75" s="1979">
        <f>'2.54 GW Electrolyser H2 Prod.'!P682</f>
        <v>-3.87868565227549</v>
      </c>
      <c r="R75" s="1979">
        <f>'2.54 GW Electrolyser H2 Prod.'!Q682</f>
        <v>-4.4836315608887087</v>
      </c>
      <c r="S75" s="1979">
        <f>'2.54 GW Electrolyser H2 Prod.'!R682</f>
        <v>-5.0973982159857218</v>
      </c>
      <c r="T75" s="1979">
        <f>'2.54 GW Electrolyser H2 Prod.'!S682</f>
        <v>-5.7190638478759137</v>
      </c>
      <c r="U75" s="1979">
        <f>'2.54 GW Electrolyser H2 Prod.'!T682</f>
        <v>-6.3478635314968646</v>
      </c>
      <c r="V75" s="1979">
        <f>'2.54 GW Electrolyser H2 Prod.'!U682</f>
        <v>-6.9831536021295779</v>
      </c>
      <c r="W75" s="1979">
        <f>'2.54 GW Electrolyser H2 Prod.'!V682</f>
        <v>-7.6243859053785465</v>
      </c>
      <c r="X75" s="1979">
        <f>'2.54 GW Electrolyser H2 Prod.'!W682</f>
        <v>-8.2710887352216744</v>
      </c>
      <c r="Y75" s="1979">
        <f>'2.54 GW Electrolyser H2 Prod.'!X682</f>
        <v>-8.9228524420030944</v>
      </c>
      <c r="Z75" s="1979">
        <f>'2.54 GW Electrolyser H2 Prod.'!Y682</f>
        <v>-9.5793183769337542</v>
      </c>
      <c r="AA75" s="1979">
        <f>'2.54 GW Electrolyser H2 Prod.'!Z682</f>
        <v>-10.240170268981831</v>
      </c>
      <c r="AB75" s="1979">
        <f>'2.54 GW Electrolyser H2 Prod.'!AA682</f>
        <v>-10.905127407001544</v>
      </c>
      <c r="AC75" s="1979">
        <f>'2.54 GW Electrolyser H2 Prod.'!AB682</f>
        <v>-11.573939183179304</v>
      </c>
      <c r="AD75" s="1979">
        <f>'2.54 GW Electrolyser H2 Prod.'!AC682</f>
        <v>-12.246380677837976</v>
      </c>
      <c r="AE75" s="1979">
        <f>'2.54 GW Electrolyser H2 Prod.'!AD682</f>
        <v>-12.922249051202773</v>
      </c>
      <c r="AF75" s="1979">
        <f>'2.54 GW Electrolyser H2 Prod.'!AE682</f>
        <v>-13.601360567868159</v>
      </c>
      <c r="AG75" s="1979">
        <f>'2.54 GW Electrolyser H2 Prod.'!AF682</f>
        <v>-14.283548122667499</v>
      </c>
      <c r="AH75" s="1979">
        <f>'2.54 GW Electrolyser H2 Prod.'!AG682</f>
        <v>-14.968659167801782</v>
      </c>
      <c r="AI75" s="1979">
        <f>'2.54 GW Electrolyser H2 Prod.'!AH682</f>
        <v>-15.656553963985729</v>
      </c>
      <c r="AJ75" s="1979">
        <f>'2.54 GW Electrolyser H2 Prod.'!AI682</f>
        <v>-16.347104095416931</v>
      </c>
      <c r="AK75" s="1979">
        <f>'2.54 GW Electrolyser H2 Prod.'!AJ682</f>
        <v>-17.040191201210288</v>
      </c>
      <c r="AL75" s="1979">
        <f>'2.54 GW Electrolyser H2 Prod.'!AK682</f>
        <v>-17.735705885709439</v>
      </c>
      <c r="AM75" s="1979">
        <f>'2.54 GW Electrolyser H2 Prod.'!AL682</f>
        <v>-18.433546777595801</v>
      </c>
      <c r="AN75" s="1979">
        <f>'2.54 GW Electrolyser H2 Prod.'!AM682</f>
        <v>-19.133619713540579</v>
      </c>
      <c r="AO75" s="1979">
        <f>'2.54 GW Electrolyser H2 Prod.'!AN682</f>
        <v>-19.835837026702265</v>
      </c>
      <c r="AP75" s="1979">
        <f>'2.54 GW Electrolyser H2 Prod.'!AO682</f>
        <v>-20.540116923966188</v>
      </c>
      <c r="AQ75" s="1979">
        <f>'2.54 GW Electrolyser H2 Prod.'!AP682</f>
        <v>-21.246382938678511</v>
      </c>
      <c r="AR75" s="1979">
        <f>'2.54 GW Electrolyser H2 Prod.'!AQ682</f>
        <v>-21.954563447912289</v>
      </c>
      <c r="AS75" s="1979">
        <f>'2.54 GW Electrolyser H2 Prod.'!AR682</f>
        <v>-22.664591245144003</v>
      </c>
      <c r="AT75" s="1979">
        <f>'2.54 GW Electrolyser H2 Prod.'!AS682</f>
        <v>-23.376403160710979</v>
      </c>
      <c r="AU75" s="1979">
        <f>'2.54 GW Electrolyser H2 Prod.'!AT682</f>
        <v>-24.089939723636629</v>
      </c>
      <c r="AV75" s="1979">
        <f>'2.54 GW Electrolyser H2 Prod.'!AU682</f>
        <v>-24.805144859407836</v>
      </c>
      <c r="AW75" s="1979">
        <f>'2.54 GW Electrolyser H2 Prod.'!AV682</f>
        <v>-25.521965619110794</v>
      </c>
      <c r="AX75" s="1979">
        <f>'2.54 GW Electrolyser H2 Prod.'!AW682</f>
        <v>-26.240351936012498</v>
      </c>
      <c r="AY75" s="1979">
        <f>'2.54 GW Electrolyser H2 Prod.'!AX682</f>
        <v>-26.960256406241893</v>
      </c>
      <c r="AZ75" s="1979">
        <f>'2.54 GW Electrolyser H2 Prod.'!AY682</f>
        <v>-27.681634090698271</v>
      </c>
      <c r="BA75" s="1979">
        <f>'2.54 GW Electrolyser H2 Prod.'!AZ682</f>
        <v>-28.404442335712396</v>
      </c>
      <c r="BB75" s="1979">
        <f>'2.54 GW Electrolyser H2 Prod.'!BA682</f>
        <v>-29.128640610321124</v>
      </c>
      <c r="BC75" s="1979">
        <f>'2.54 GW Electrolyser H2 Prod.'!BB682</f>
        <v>-29.854190358300148</v>
      </c>
      <c r="BD75" s="1979">
        <f>'2.54 GW Electrolyser H2 Prod.'!BC682</f>
        <v>-30.58105486334048</v>
      </c>
      <c r="BE75" s="1979">
        <f>'2.54 GW Electrolyser H2 Prod.'!BD682</f>
        <v>-31.309199125959978</v>
      </c>
      <c r="BF75" s="1979">
        <f>'2.54 GW Electrolyser H2 Prod.'!BE682</f>
        <v>-32.038589750916906</v>
      </c>
      <c r="BG75" s="1979">
        <f>'2.54 GW Electrolyser H2 Prod.'!BF682</f>
        <v>-32.769194844043561</v>
      </c>
      <c r="BH75" s="1979">
        <f>'2.54 GW Electrolyser H2 Prod.'!BG682</f>
        <v>-33.500983917547778</v>
      </c>
      <c r="BI75" s="1979">
        <f>'2.54 GW Electrolyser H2 Prod.'!BH682</f>
        <v>-34.233927802942389</v>
      </c>
      <c r="BJ75" s="1979">
        <f>'2.54 GW Electrolyser H2 Prod.'!BI682</f>
        <v>-34.967998570859969</v>
      </c>
      <c r="BK75" s="1979">
        <f>'2.54 GW Electrolyser H2 Prod.'!BJ682</f>
        <v>-35.703169457094312</v>
      </c>
      <c r="BL75" s="1979">
        <f>'2.54 GW Electrolyser H2 Prod.'!BK682</f>
        <v>-36.43941479428382</v>
      </c>
      <c r="BM75" s="1979">
        <f>'2.54 GW Electrolyser H2 Prod.'!BL682</f>
        <v>-37.176709948715967</v>
      </c>
      <c r="BN75" s="1979">
        <f>'2.54 GW Electrolyser H2 Prod.'!BM682</f>
        <v>-37.915031261788251</v>
      </c>
      <c r="BO75" s="1980">
        <f>'2.54 GW Electrolyser H2 Prod.'!BN682</f>
        <v>-38.654355995710119</v>
      </c>
    </row>
    <row r="76" spans="1:67" x14ac:dyDescent="0.2">
      <c r="A76" s="4305"/>
      <c r="B76" s="4338"/>
      <c r="C76" s="4339"/>
      <c r="D76" s="4320"/>
      <c r="E76" s="1943" t="str">
        <f t="shared" si="12"/>
        <v>Low Price Range</v>
      </c>
      <c r="F76" s="833">
        <f t="shared" si="12"/>
        <v>0.85</v>
      </c>
      <c r="G76" s="2657">
        <f>'2.54 GW Electrolyser H2 Prod.'!F683</f>
        <v>-34.130588902337422</v>
      </c>
      <c r="H76" s="1965">
        <f>'2.54 GW Electrolyser H2 Prod.'!G683</f>
        <v>0.76674756407911449</v>
      </c>
      <c r="I76" s="1965">
        <f>'2.54 GW Electrolyser H2 Prod.'!H683</f>
        <v>0.42984170658097187</v>
      </c>
      <c r="J76" s="1965">
        <f>'2.54 GW Electrolyser H2 Prod.'!I683</f>
        <v>3.9668242889101313E-2</v>
      </c>
      <c r="K76" s="1965">
        <f>'2.54 GW Electrolyser H2 Prod.'!J683</f>
        <v>-0.38534302294970979</v>
      </c>
      <c r="L76" s="1965">
        <f>'2.54 GW Electrolyser H2 Prod.'!K683</f>
        <v>-0.83580392533696657</v>
      </c>
      <c r="M76" s="1965">
        <f>'2.54 GW Electrolyser H2 Prod.'!L683</f>
        <v>-1.3060926564404467</v>
      </c>
      <c r="N76" s="1965">
        <f>'2.54 GW Electrolyser H2 Prod.'!M683</f>
        <v>-1.7924968280019571</v>
      </c>
      <c r="O76" s="1965">
        <f>'2.54 GW Electrolyser H2 Prod.'!N683</f>
        <v>-2.2923976909303367</v>
      </c>
      <c r="P76" s="1965">
        <f>'2.54 GW Electrolyser H2 Prod.'!O683</f>
        <v>-2.8038577451763529</v>
      </c>
      <c r="Q76" s="1965">
        <f>'2.54 GW Electrolyser H2 Prod.'!P683</f>
        <v>-3.3253907991709108</v>
      </c>
      <c r="R76" s="1965">
        <f>'2.54 GW Electrolyser H2 Prod.'!Q683</f>
        <v>-3.8558240861231998</v>
      </c>
      <c r="S76" s="1965">
        <f>'2.54 GW Electrolyser H2 Prod.'!R683</f>
        <v>-4.3942107945265487</v>
      </c>
      <c r="T76" s="1965">
        <f>'2.54 GW Electrolyser H2 Prod.'!S683</f>
        <v>-4.9397720297396859</v>
      </c>
      <c r="U76" s="1965">
        <f>'2.54 GW Electrolyser H2 Prod.'!T683</f>
        <v>-5.4918568625323605</v>
      </c>
      <c r="V76" s="1965">
        <f>'2.54 GW Electrolyser H2 Prod.'!U683</f>
        <v>-6.0499139726125817</v>
      </c>
      <c r="W76" s="1965">
        <f>'2.54 GW Electrolyser H2 Prod.'!V683</f>
        <v>-6.6134709930670939</v>
      </c>
      <c r="X76" s="1965">
        <f>'2.54 GW Electrolyser H2 Prod.'!W683</f>
        <v>-7.1821191256987653</v>
      </c>
      <c r="Y76" s="1965">
        <f>'2.54 GW Electrolyser H2 Prod.'!X683</f>
        <v>-7.7555014587732698</v>
      </c>
      <c r="Z76" s="1965">
        <f>'2.54 GW Electrolyser H2 Prod.'!Y683</f>
        <v>-8.3333039447905275</v>
      </c>
      <c r="AA76" s="1965">
        <f>'2.54 GW Electrolyser H2 Prod.'!Z683</f>
        <v>-8.9152483276512928</v>
      </c>
      <c r="AB76" s="1965">
        <f>'2.54 GW Electrolyser H2 Prod.'!AA683</f>
        <v>-9.5010865237557365</v>
      </c>
      <c r="AC76" s="1965">
        <f>'2.54 GW Electrolyser H2 Prod.'!AB683</f>
        <v>-10.090596104630572</v>
      </c>
      <c r="AD76" s="1965">
        <f>'2.54 GW Electrolyser H2 Prod.'!AC683</f>
        <v>-10.683576625924362</v>
      </c>
      <c r="AE76" s="1965">
        <f>'2.54 GW Electrolyser H2 Prod.'!AD683</f>
        <v>-11.279846615032596</v>
      </c>
      <c r="AF76" s="1965">
        <f>'2.54 GW Electrolyser H2 Prod.'!AE683</f>
        <v>-11.879241077201874</v>
      </c>
      <c r="AG76" s="1965">
        <f>'2.54 GW Electrolyser H2 Prod.'!AF683</f>
        <v>-12.481609414098433</v>
      </c>
      <c r="AH76" s="1965">
        <f>'2.54 GW Electrolyser H2 Prod.'!AG683</f>
        <v>-13.086813673676305</v>
      </c>
      <c r="AI76" s="1965">
        <f>'2.54 GW Electrolyser H2 Prod.'!AH683</f>
        <v>-13.694727068515467</v>
      </c>
      <c r="AJ76" s="1965">
        <f>'2.54 GW Electrolyser H2 Prod.'!AI683</f>
        <v>-14.305232713496943</v>
      </c>
      <c r="AK76" s="1965">
        <f>'2.54 GW Electrolyser H2 Prod.'!AJ683</f>
        <v>-14.91822254403052</v>
      </c>
      <c r="AL76" s="1965">
        <f>'2.54 GW Electrolyser H2 Prod.'!AK683</f>
        <v>-15.53359638395259</v>
      </c>
      <c r="AM76" s="1965">
        <f>'2.54 GW Electrolyser H2 Prod.'!AL683</f>
        <v>-16.151261138304314</v>
      </c>
      <c r="AN76" s="1965">
        <f>'2.54 GW Electrolyser H2 Prod.'!AM683</f>
        <v>-16.771130090940996</v>
      </c>
      <c r="AO76" s="1965">
        <f>'2.54 GW Electrolyser H2 Prod.'!AN683</f>
        <v>-17.393122290643305</v>
      </c>
      <c r="AP76" s="1965">
        <f>'2.54 GW Electrolyser H2 Prod.'!AO683</f>
        <v>-18.017162012343267</v>
      </c>
      <c r="AQ76" s="1965">
        <f>'2.54 GW Electrolyser H2 Prod.'!AP683</f>
        <v>-18.643178282421985</v>
      </c>
      <c r="AR76" s="1965">
        <f>'2.54 GW Electrolyser H2 Prod.'!AQ683</f>
        <v>-19.271104458917154</v>
      </c>
      <c r="AS76" s="1965">
        <f>'2.54 GW Electrolyser H2 Prod.'!AR683</f>
        <v>-19.900877858997212</v>
      </c>
      <c r="AT76" s="1965">
        <f>'2.54 GW Electrolyser H2 Prod.'!AS683</f>
        <v>-20.532439427293507</v>
      </c>
      <c r="AU76" s="1965">
        <f>'2.54 GW Electrolyser H2 Prod.'!AT683</f>
        <v>-21.165733439690545</v>
      </c>
      <c r="AV76" s="1965">
        <f>'2.54 GW Electrolyser H2 Prod.'!AU683</f>
        <v>-21.800707238003593</v>
      </c>
      <c r="AW76" s="1965">
        <f>'2.54 GW Electrolyser H2 Prod.'!AV683</f>
        <v>-22.43731099165776</v>
      </c>
      <c r="AX76" s="1965">
        <f>'2.54 GW Electrolyser H2 Prod.'!AW683</f>
        <v>-23.075497483051318</v>
      </c>
      <c r="AY76" s="1965">
        <f>'2.54 GW Electrolyser H2 Prod.'!AX683</f>
        <v>-23.715221913760317</v>
      </c>
      <c r="AZ76" s="1965">
        <f>'2.54 GW Electrolyser H2 Prod.'!AY683</f>
        <v>-24.356441729138908</v>
      </c>
      <c r="BA76" s="1965">
        <f>'2.54 GW Electrolyser H2 Prod.'!AZ683</f>
        <v>-24.999116459204014</v>
      </c>
      <c r="BB76" s="1965">
        <f>'2.54 GW Electrolyser H2 Prod.'!BA683</f>
        <v>-25.643207573975587</v>
      </c>
      <c r="BC76" s="1965">
        <f>'2.54 GW Electrolyser H2 Prod.'!BB683</f>
        <v>-26.288678351682975</v>
      </c>
      <c r="BD76" s="1965">
        <f>'2.54 GW Electrolyser H2 Prod.'!BC683</f>
        <v>-26.935493758451997</v>
      </c>
      <c r="BE76" s="1965">
        <f>'2.54 GW Electrolyser H2 Prod.'!BD683</f>
        <v>-27.583620338261273</v>
      </c>
      <c r="BF76" s="1965">
        <f>'2.54 GW Electrolyser H2 Prod.'!BE683</f>
        <v>-28.233026112105684</v>
      </c>
      <c r="BG76" s="1965">
        <f>'2.54 GW Electrolyser H2 Prod.'!BF683</f>
        <v>-28.88368048543315</v>
      </c>
      <c r="BH76" s="1965">
        <f>'2.54 GW Electrolyser H2 Prod.'!BG683</f>
        <v>-29.535554163031502</v>
      </c>
      <c r="BI76" s="1965">
        <f>'2.54 GW Electrolyser H2 Prod.'!BH683</f>
        <v>-30.188619070638079</v>
      </c>
      <c r="BJ76" s="1965">
        <f>'2.54 GW Electrolyser H2 Prod.'!BI683</f>
        <v>-30.842848282627624</v>
      </c>
      <c r="BK76" s="1965">
        <f>'2.54 GW Electrolyser H2 Prod.'!BJ683</f>
        <v>-31.498215955206302</v>
      </c>
      <c r="BL76" s="1965">
        <f>'2.54 GW Electrolyser H2 Prod.'!BK683</f>
        <v>-32.154697264602817</v>
      </c>
      <c r="BM76" s="1965">
        <f>'2.54 GW Electrolyser H2 Prod.'!BL683</f>
        <v>-32.812268349802459</v>
      </c>
      <c r="BN76" s="1965">
        <f>'2.54 GW Electrolyser H2 Prod.'!BM683</f>
        <v>-33.470906259418491</v>
      </c>
      <c r="BO76" s="1967">
        <f>'2.54 GW Electrolyser H2 Prod.'!BN683</f>
        <v>-34.130588902337422</v>
      </c>
    </row>
    <row r="77" spans="1:67" x14ac:dyDescent="0.2">
      <c r="A77" s="4305"/>
      <c r="B77" s="4338"/>
      <c r="C77" s="4339"/>
      <c r="D77" s="4320"/>
      <c r="E77" s="1943" t="str">
        <f t="shared" si="12"/>
        <v>Low Price Range</v>
      </c>
      <c r="F77" s="39">
        <f t="shared" si="12"/>
        <v>0.9</v>
      </c>
      <c r="G77" s="2657">
        <f>'2.54 GW Electrolyser H2 Prod.'!F684</f>
        <v>-28.492015920750529</v>
      </c>
      <c r="H77" s="1965">
        <f>'2.54 GW Electrolyser H2 Prod.'!G684</f>
        <v>0.76674756407911449</v>
      </c>
      <c r="I77" s="1965">
        <f>'2.54 GW Electrolyser H2 Prod.'!H684</f>
        <v>0.46439284710672429</v>
      </c>
      <c r="J77" s="1965">
        <f>'2.54 GW Electrolyser H2 Prod.'!I684</f>
        <v>0.12486523960700362</v>
      </c>
      <c r="K77" s="1965">
        <f>'2.54 GW Electrolyser H2 Prod.'!J684</f>
        <v>-0.23968153031174072</v>
      </c>
      <c r="L77" s="1965">
        <f>'2.54 GW Electrolyser H2 Prod.'!K684</f>
        <v>-0.622895091736131</v>
      </c>
      <c r="M77" s="1965">
        <f>'2.54 GW Electrolyser H2 Prod.'!L684</f>
        <v>-1.0208974631294729</v>
      </c>
      <c r="N77" s="1965">
        <f>'2.54 GW Electrolyser H2 Prod.'!M684</f>
        <v>-1.431087786450415</v>
      </c>
      <c r="O77" s="1965">
        <f>'2.54 GW Electrolyser H2 Prod.'!N684</f>
        <v>-1.8516074040208781</v>
      </c>
      <c r="P77" s="1965">
        <f>'2.54 GW Electrolyser H2 Prod.'!O684</f>
        <v>-2.2810656979069801</v>
      </c>
      <c r="Q77" s="1965">
        <f>'2.54 GW Electrolyser H2 Prod.'!P684</f>
        <v>-2.7183854278325246</v>
      </c>
      <c r="R77" s="1965">
        <f>'2.54 GW Electrolyser H2 Prod.'!Q684</f>
        <v>-3.1627090409640202</v>
      </c>
      <c r="S77" s="1965">
        <f>'2.54 GW Electrolyser H2 Prod.'!R684</f>
        <v>-3.6133386998616208</v>
      </c>
      <c r="T77" s="1965">
        <f>'2.54 GW Electrolyser H2 Prod.'!S684</f>
        <v>-4.0696961660581561</v>
      </c>
      <c r="U77" s="1965">
        <f>'2.54 GW Electrolyser H2 Prod.'!T684</f>
        <v>-4.5312949816905972</v>
      </c>
      <c r="V77" s="1965">
        <f>'2.54 GW Electrolyser H2 Prod.'!U684</f>
        <v>-4.9977205913055203</v>
      </c>
      <c r="W77" s="1965">
        <f>'2.54 GW Electrolyser H2 Prod.'!V684</f>
        <v>-5.4686157717625301</v>
      </c>
      <c r="X77" s="1965">
        <f>'2.54 GW Electrolyser H2 Prod.'!W684</f>
        <v>-5.9436697172817636</v>
      </c>
      <c r="Y77" s="1965">
        <f>'2.54 GW Electrolyser H2 Prod.'!X684</f>
        <v>-6.4226097064228487</v>
      </c>
      <c r="Z77" s="1965">
        <f>'2.54 GW Electrolyser H2 Prod.'!Y684</f>
        <v>-6.9051946338438572</v>
      </c>
      <c r="AA77" s="1965">
        <f>'2.54 GW Electrolyser H2 Prod.'!Z684</f>
        <v>-7.3912099154204407</v>
      </c>
      <c r="AB77" s="1965">
        <f>'2.54 GW Electrolyser H2 Prod.'!AA684</f>
        <v>-7.8804634224435484</v>
      </c>
      <c r="AC77" s="1965">
        <f>'2.54 GW Electrolyser H2 Prod.'!AB684</f>
        <v>-8.3727821989054867</v>
      </c>
      <c r="AD77" s="1965">
        <f>'2.54 GW Electrolyser H2 Prod.'!AC684</f>
        <v>-8.8680097829946654</v>
      </c>
      <c r="AE77" s="1965">
        <f>'2.54 GW Electrolyser H2 Prod.'!AD684</f>
        <v>-9.3660040006460985</v>
      </c>
      <c r="AF77" s="1965">
        <f>'2.54 GW Electrolyser H2 Prod.'!AE684</f>
        <v>-9.8666351321079784</v>
      </c>
      <c r="AG77" s="1965">
        <f>'2.54 GW Electrolyser H2 Prod.'!AF684</f>
        <v>-10.369784376328452</v>
      </c>
      <c r="AH77" s="1965">
        <f>'2.54 GW Electrolyser H2 Prod.'!AG684</f>
        <v>-10.875342555387888</v>
      </c>
      <c r="AI77" s="1965">
        <f>'2.54 GW Electrolyser H2 Prod.'!AH684</f>
        <v>-11.383209014100681</v>
      </c>
      <c r="AJ77" s="1965">
        <f>'2.54 GW Electrolyser H2 Prod.'!AI684</f>
        <v>-11.893290679578548</v>
      </c>
      <c r="AK77" s="1965">
        <f>'2.54 GW Electrolyser H2 Prod.'!AJ684</f>
        <v>-12.405501252875572</v>
      </c>
      <c r="AL77" s="1965">
        <f>'2.54 GW Electrolyser H2 Prod.'!AK684</f>
        <v>-12.919760510448027</v>
      </c>
      <c r="AM77" s="1965">
        <f>'2.54 GW Electrolyser H2 Prod.'!AL684</f>
        <v>-13.43599369750293</v>
      </c>
      <c r="AN77" s="1965">
        <f>'2.54 GW Electrolyser H2 Prod.'!AM684</f>
        <v>-13.954130998696261</v>
      </c>
      <c r="AO77" s="1965">
        <f>'2.54 GW Electrolyser H2 Prod.'!AN684</f>
        <v>-14.474107074307163</v>
      </c>
      <c r="AP77" s="1965">
        <f>'2.54 GW Electrolyser H2 Prod.'!AO684</f>
        <v>-14.995860652127977</v>
      </c>
      <c r="AQ77" s="1965">
        <f>'2.54 GW Electrolyser H2 Prod.'!AP684</f>
        <v>-15.519334166998547</v>
      </c>
      <c r="AR77" s="1965">
        <f>'2.54 GW Electrolyser H2 Prod.'!AQ684</f>
        <v>-16.044473441271393</v>
      </c>
      <c r="AS77" s="1965">
        <f>'2.54 GW Electrolyser H2 Prod.'!AR684</f>
        <v>-16.571227400593894</v>
      </c>
      <c r="AT77" s="1965">
        <f>'2.54 GW Electrolyser H2 Prod.'!AS684</f>
        <v>-17.099547820289267</v>
      </c>
      <c r="AU77" s="1965">
        <f>'2.54 GW Electrolyser H2 Prod.'!AT684</f>
        <v>-17.629389098351783</v>
      </c>
      <c r="AV77" s="1965">
        <f>'2.54 GW Electrolyser H2 Prod.'!AU684</f>
        <v>-18.160708051676057</v>
      </c>
      <c r="AW77" s="1965">
        <f>'2.54 GW Electrolyser H2 Prod.'!AV684</f>
        <v>-18.693463732640446</v>
      </c>
      <c r="AX77" s="1965">
        <f>'2.54 GW Electrolyser H2 Prod.'!AW684</f>
        <v>-19.227617263581031</v>
      </c>
      <c r="AY77" s="1965">
        <f>'2.54 GW Electrolyser H2 Prod.'!AX684</f>
        <v>-19.763131687040367</v>
      </c>
      <c r="AZ77" s="1965">
        <f>'2.54 GW Electrolyser H2 Prod.'!AY684</f>
        <v>-20.299971829967429</v>
      </c>
      <c r="BA77" s="1965">
        <f>'2.54 GW Electrolyser H2 Prod.'!AZ684</f>
        <v>-20.838104180291285</v>
      </c>
      <c r="BB77" s="1965">
        <f>'2.54 GW Electrolyser H2 Prod.'!BA684</f>
        <v>-21.377496774499502</v>
      </c>
      <c r="BC77" s="1965">
        <f>'2.54 GW Electrolyser H2 Prod.'!BB684</f>
        <v>-21.918119095029382</v>
      </c>
      <c r="BD77" s="1965">
        <f>'2.54 GW Electrolyser H2 Prod.'!BC684</f>
        <v>-22.45994197643099</v>
      </c>
      <c r="BE77" s="1965">
        <f>'2.54 GW Electrolyser H2 Prod.'!BD684</f>
        <v>-23.002937519390276</v>
      </c>
      <c r="BF77" s="1965">
        <f>'2.54 GW Electrolyser H2 Prod.'!BE684</f>
        <v>-23.54707901181148</v>
      </c>
      <c r="BG77" s="1965">
        <f>'2.54 GW Electrolyser H2 Prod.'!BF684</f>
        <v>-24.092340856253504</v>
      </c>
      <c r="BH77" s="1965">
        <f>'2.54 GW Electrolyser H2 Prod.'!BG684</f>
        <v>-24.638698503097512</v>
      </c>
      <c r="BI77" s="1965">
        <f>'2.54 GW Electrolyser H2 Prod.'!BH684</f>
        <v>-25.186128388894602</v>
      </c>
      <c r="BJ77" s="1965">
        <f>'2.54 GW Electrolyser H2 Prod.'!BI684</f>
        <v>-25.734607879404347</v>
      </c>
      <c r="BK77" s="1965">
        <f>'2.54 GW Electrolyser H2 Prod.'!BJ684</f>
        <v>-26.284115216889454</v>
      </c>
      <c r="BL77" s="1965">
        <f>'2.54 GW Electrolyser H2 Prod.'!BK684</f>
        <v>-26.834629471278753</v>
      </c>
      <c r="BM77" s="1965">
        <f>'2.54 GW Electrolyser H2 Prod.'!BL684</f>
        <v>-27.386130494852424</v>
      </c>
      <c r="BN77" s="1965">
        <f>'2.54 GW Electrolyser H2 Prod.'!BM684</f>
        <v>-27.938598880139615</v>
      </c>
      <c r="BO77" s="1967">
        <f>'2.54 GW Electrolyser H2 Prod.'!BN684</f>
        <v>-28.492015920750529</v>
      </c>
    </row>
    <row r="78" spans="1:67" ht="14.25" customHeight="1" x14ac:dyDescent="0.2">
      <c r="A78" s="4305"/>
      <c r="B78" s="4338"/>
      <c r="C78" s="4339"/>
      <c r="D78" s="4320"/>
      <c r="E78" s="1943" t="str">
        <f t="shared" si="12"/>
        <v>High Price Range</v>
      </c>
      <c r="F78" s="39">
        <f t="shared" si="12"/>
        <v>0.8</v>
      </c>
      <c r="G78" s="1985">
        <f>'2.54 GW Electrolyser H2 Prod.'!F686</f>
        <v>-5.0219538641730708</v>
      </c>
      <c r="H78" s="1965">
        <f>'2.54 GW Electrolyser H2 Prod.'!G686</f>
        <v>2.2374806046405507</v>
      </c>
      <c r="I78" s="1965">
        <f>'2.54 GW Electrolyser H2 Prod.'!H686</f>
        <v>3.0426100390658051</v>
      </c>
      <c r="J78" s="1965">
        <f>'2.54 GW Electrolyser H2 Prod.'!I686</f>
        <v>3.636111580173889</v>
      </c>
      <c r="K78" s="1965">
        <f>'2.54 GW Electrolyser H2 Prod.'!J686</f>
        <v>4.0953600784269062</v>
      </c>
      <c r="L78" s="1965">
        <f>'2.54 GW Electrolyser H2 Prod.'!K686</f>
        <v>4.4587073446655561</v>
      </c>
      <c r="M78" s="1965">
        <f>'2.54 GW Electrolyser H2 Prod.'!L686</f>
        <v>4.7486535282648363</v>
      </c>
      <c r="N78" s="1965">
        <f>'2.54 GW Electrolyser H2 Prod.'!M686</f>
        <v>4.9798141390933672</v>
      </c>
      <c r="O78" s="1965">
        <f>'2.54 GW Electrolyser H2 Prod.'!N686</f>
        <v>5.1623578884085948</v>
      </c>
      <c r="P78" s="1965">
        <f>'2.54 GW Electrolyser H2 Prod.'!O686</f>
        <v>5.3037193444986643</v>
      </c>
      <c r="Q78" s="1965">
        <f>'2.54 GW Electrolyser H2 Prod.'!P686</f>
        <v>5.4095421082023973</v>
      </c>
      <c r="R78" s="1965">
        <f>'2.54 GW Electrolyser H2 Prod.'!Q686</f>
        <v>5.4842383196610491</v>
      </c>
      <c r="S78" s="1965">
        <f>'2.54 GW Electrolyser H2 Prod.'!R686</f>
        <v>5.5313402172532875</v>
      </c>
      <c r="T78" s="1965">
        <f>'2.54 GW Electrolyser H2 Prod.'!S686</f>
        <v>5.553731412043339</v>
      </c>
      <c r="U78" s="1965">
        <f>'2.54 GW Electrolyser H2 Prod.'!T686</f>
        <v>5.5538048514189766</v>
      </c>
      <c r="V78" s="1965">
        <f>'2.54 GW Electrolyser H2 Prod.'!U686</f>
        <v>5.5335741389129032</v>
      </c>
      <c r="W78" s="1965">
        <f>'2.54 GW Electrolyser H2 Prod.'!V686</f>
        <v>5.4947540890778974</v>
      </c>
      <c r="X78" s="1965">
        <f>'2.54 GW Electrolyser H2 Prod.'!W686</f>
        <v>5.4388203597905802</v>
      </c>
      <c r="Y78" s="1965">
        <f>'2.54 GW Electrolyser H2 Prod.'!X686</f>
        <v>5.3670544753754488</v>
      </c>
      <c r="Z78" s="1965">
        <f>'2.54 GW Electrolyser H2 Prod.'!Y686</f>
        <v>5.2805784119907688</v>
      </c>
      <c r="AA78" s="1965">
        <f>'2.54 GW Electrolyser H2 Prod.'!Z686</f>
        <v>5.180381573666569</v>
      </c>
      <c r="AB78" s="1965">
        <f>'2.54 GW Electrolyser H2 Prod.'!AA686</f>
        <v>5.0673421209391369</v>
      </c>
      <c r="AC78" s="1965">
        <f>'2.54 GW Electrolyser H2 Prod.'!AB686</f>
        <v>4.9422440408188715</v>
      </c>
      <c r="AD78" s="1965">
        <f>'2.54 GW Electrolyser H2 Prod.'!AC686</f>
        <v>4.8057909590337307</v>
      </c>
      <c r="AE78" s="1965">
        <f>'2.54 GW Electrolyser H2 Prod.'!AD686</f>
        <v>4.6586174278203343</v>
      </c>
      <c r="AF78" s="1965">
        <f>'2.54 GW Electrolyser H2 Prod.'!AE686</f>
        <v>4.5012982344099042</v>
      </c>
      <c r="AG78" s="1965">
        <f>'2.54 GW Electrolyser H2 Prod.'!AF686</f>
        <v>4.3343561409547577</v>
      </c>
      <c r="AH78" s="1965">
        <f>'2.54 GW Electrolyser H2 Prod.'!AG686</f>
        <v>4.1582683691790665</v>
      </c>
      <c r="AI78" s="1965">
        <f>'2.54 GW Electrolyser H2 Prod.'!AH686</f>
        <v>3.9734720713923912</v>
      </c>
      <c r="AJ78" s="1965">
        <f>'2.54 GW Electrolyser H2 Prod.'!AI686</f>
        <v>3.7803689761744641</v>
      </c>
      <c r="AK78" s="1965">
        <f>'2.54 GW Electrolyser H2 Prod.'!AJ686</f>
        <v>3.5793293568824178</v>
      </c>
      <c r="AL78" s="1965">
        <f>'2.54 GW Electrolyser H2 Prod.'!AK686</f>
        <v>3.3706954405695733</v>
      </c>
      <c r="AM78" s="1965">
        <f>'2.54 GW Electrolyser H2 Prod.'!AL686</f>
        <v>3.1547843514143836</v>
      </c>
      <c r="AN78" s="1965">
        <f>'2.54 GW Electrolyser H2 Prod.'!AM686</f>
        <v>2.931890664536335</v>
      </c>
      <c r="AO78" s="1965">
        <f>'2.54 GW Electrolyser H2 Prod.'!AN686</f>
        <v>2.702288631819294</v>
      </c>
      <c r="AP78" s="1965">
        <f>'2.54 GW Electrolyser H2 Prod.'!AO686</f>
        <v>2.4662341301193229</v>
      </c>
      <c r="AQ78" s="1965">
        <f>'2.54 GW Electrolyser H2 Prod.'!AP686</f>
        <v>2.2239663733000317</v>
      </c>
      <c r="AR78" s="1965">
        <f>'2.54 GW Electrolyser H2 Prod.'!AQ686</f>
        <v>1.9757094223895537</v>
      </c>
      <c r="AS78" s="1965">
        <f>'2.54 GW Electrolyser H2 Prod.'!AR686</f>
        <v>1.7216735223946231</v>
      </c>
      <c r="AT78" s="1965">
        <f>'2.54 GW Electrolyser H2 Prod.'!AS686</f>
        <v>1.4620562896396558</v>
      </c>
      <c r="AU78" s="1965">
        <f>'2.54 GW Electrolyser H2 Prod.'!AT686</f>
        <v>1.1970437696931095</v>
      </c>
      <c r="AV78" s="1965">
        <f>'2.54 GW Electrolyser H2 Prod.'!AU686</f>
        <v>0.92681138282328601</v>
      </c>
      <c r="AW78" s="1965">
        <f>'2.54 GW Electrolyser H2 Prod.'!AV686</f>
        <v>0.65152477135415321</v>
      </c>
      <c r="AX78" s="1965">
        <f>'2.54 GW Electrolyser H2 Prod.'!AW686</f>
        <v>0.37134056116166508</v>
      </c>
      <c r="AY78" s="1965">
        <f>'2.54 GW Electrolyser H2 Prod.'!AX686</f>
        <v>8.6407047778266424E-2</v>
      </c>
      <c r="AZ78" s="1965">
        <f>'2.54 GW Electrolyser H2 Prod.'!AY686</f>
        <v>-0.2031351839087952</v>
      </c>
      <c r="BA78" s="1965">
        <f>'2.54 GW Electrolyser H2 Prod.'!AZ686</f>
        <v>-0.4971526986240945</v>
      </c>
      <c r="BB78" s="1965">
        <f>'2.54 GW Electrolyser H2 Prod.'!BA686</f>
        <v>-0.79551870164337779</v>
      </c>
      <c r="BC78" s="1965">
        <f>'2.54 GW Electrolyser H2 Prod.'!BB686</f>
        <v>-1.0981125759012809</v>
      </c>
      <c r="BD78" s="1965">
        <f>'2.54 GW Electrolyser H2 Prod.'!BC686</f>
        <v>-1.4048194602172892</v>
      </c>
      <c r="BE78" s="1965">
        <f>'2.54 GW Electrolyser H2 Prod.'!BD686</f>
        <v>-1.7155298642328201</v>
      </c>
      <c r="BF78" s="1965">
        <f>'2.54 GW Electrolyser H2 Prod.'!BE686</f>
        <v>-2.0301393162023578</v>
      </c>
      <c r="BG78" s="1965">
        <f>'2.54 GW Electrolyser H2 Prod.'!BF686</f>
        <v>-2.3485480402536609</v>
      </c>
      <c r="BH78" s="1965">
        <f>'2.54 GW Electrolyser H2 Prod.'!BG686</f>
        <v>-2.6706606601384846</v>
      </c>
      <c r="BI78" s="1965">
        <f>'2.54 GW Electrolyser H2 Prod.'!BH686</f>
        <v>-2.9963859268462238</v>
      </c>
      <c r="BJ78" s="1965">
        <f>'2.54 GW Electrolyser H2 Prod.'!BI686</f>
        <v>-3.3256364677568397</v>
      </c>
      <c r="BK78" s="1965">
        <f>'2.54 GW Electrolyser H2 Prod.'!BJ686</f>
        <v>-3.6583285552733669</v>
      </c>
      <c r="BL78" s="1965">
        <f>'2.54 GW Electrolyser H2 Prod.'!BK686</f>
        <v>-3.9943818931041628</v>
      </c>
      <c r="BM78" s="1965">
        <f>'2.54 GW Electrolyser H2 Prod.'!BL686</f>
        <v>-4.3337194185656909</v>
      </c>
      <c r="BN78" s="1965">
        <f>'2.54 GW Electrolyser H2 Prod.'!BM686</f>
        <v>-4.6762671194522474</v>
      </c>
      <c r="BO78" s="1967">
        <f>'2.54 GW Electrolyser H2 Prod.'!BN686</f>
        <v>-5.0219538641730708</v>
      </c>
    </row>
    <row r="79" spans="1:67" x14ac:dyDescent="0.2">
      <c r="A79" s="4305"/>
      <c r="B79" s="4338"/>
      <c r="C79" s="4339"/>
      <c r="D79" s="4320"/>
      <c r="E79" s="1943" t="str">
        <f t="shared" si="12"/>
        <v>High Price Range</v>
      </c>
      <c r="F79" s="39">
        <f t="shared" si="12"/>
        <v>0.85</v>
      </c>
      <c r="G79" s="1985">
        <f>'2.54 GW Electrolyser H2 Prod.'!F687</f>
        <v>9.1299378450410291</v>
      </c>
      <c r="H79" s="1965">
        <f>'2.54 GW Electrolyser H2 Prod.'!G687</f>
        <v>2.2374806046405507</v>
      </c>
      <c r="I79" s="1965">
        <f>'2.54 GW Electrolyser H2 Prod.'!H687</f>
        <v>3.1506978316196292</v>
      </c>
      <c r="J79" s="1965">
        <f>'2.54 GW Electrolyser H2 Prod.'!I687</f>
        <v>3.8972757558001465</v>
      </c>
      <c r="K79" s="1965">
        <f>'2.54 GW Electrolyser H2 Prod.'!J687</f>
        <v>4.534869111766973</v>
      </c>
      <c r="L79" s="1965">
        <f>'2.54 GW Electrolyser H2 Prod.'!K687</f>
        <v>5.0928472945742245</v>
      </c>
      <c r="M79" s="1965">
        <f>'2.54 GW Electrolyser H2 Prod.'!L687</f>
        <v>5.5887972431622739</v>
      </c>
      <c r="N79" s="1965">
        <f>'2.54 GW Electrolyser H2 Prod.'!M687</f>
        <v>6.0343325785527409</v>
      </c>
      <c r="O79" s="1965">
        <f>'2.54 GW Electrolyser H2 Prod.'!N687</f>
        <v>6.4376456441591543</v>
      </c>
      <c r="P79" s="1965">
        <f>'2.54 GW Electrolyser H2 Prod.'!O687</f>
        <v>6.8047976032371293</v>
      </c>
      <c r="Q79" s="1965">
        <f>'2.54 GW Electrolyser H2 Prod.'!P687</f>
        <v>7.1404377716579024</v>
      </c>
      <c r="R79" s="1965">
        <f>'2.54 GW Electrolyser H2 Prod.'!Q687</f>
        <v>7.4482349653178588</v>
      </c>
      <c r="S79" s="1965">
        <f>'2.54 GW Electrolyser H2 Prod.'!R687</f>
        <v>7.7311511346523112</v>
      </c>
      <c r="T79" s="1965">
        <f>'2.54 GW Electrolyser H2 Prod.'!S687</f>
        <v>7.9916229286727152</v>
      </c>
      <c r="U79" s="1965">
        <f>'2.54 GW Electrolyser H2 Prod.'!T687</f>
        <v>8.2316866767892218</v>
      </c>
      <c r="V79" s="1965">
        <f>'2.54 GW Electrolyser H2 Prod.'!U687</f>
        <v>8.4530670975623305</v>
      </c>
      <c r="W79" s="1965">
        <f>'2.54 GW Electrolyser H2 Prod.'!V687</f>
        <v>8.6572419163623913</v>
      </c>
      <c r="X79" s="1965">
        <f>'2.54 GW Electrolyser H2 Prod.'!W687</f>
        <v>8.8454899938595748</v>
      </c>
      <c r="Y79" s="1965">
        <f>'2.54 GW Electrolyser H2 Prod.'!X687</f>
        <v>9.0189278721104653</v>
      </c>
      <c r="Z79" s="1965">
        <f>'2.54 GW Electrolyser H2 Prod.'!Y687</f>
        <v>9.1785379991768057</v>
      </c>
      <c r="AA79" s="1965">
        <f>'2.54 GW Electrolyser H2 Prod.'!Z687</f>
        <v>9.3251908553690726</v>
      </c>
      <c r="AB79" s="1965">
        <f>'2.54 GW Electrolyser H2 Prod.'!AA687</f>
        <v>9.4596625310931426</v>
      </c>
      <c r="AC79" s="1965">
        <f>'2.54 GW Electrolyser H2 Prod.'!AB687</f>
        <v>9.5826488587387146</v>
      </c>
      <c r="AD79" s="1965">
        <f>'2.54 GW Electrolyser H2 Prod.'!AC687</f>
        <v>9.6947768968383681</v>
      </c>
      <c r="AE79" s="1965">
        <f>'2.54 GW Electrolyser H2 Prod.'!AD687</f>
        <v>9.7966143538072643</v>
      </c>
      <c r="AF79" s="1965">
        <f>'2.54 GW Electrolyser H2 Prod.'!AE687</f>
        <v>9.8886773897028455</v>
      </c>
      <c r="AG79" s="1965">
        <f>'2.54 GW Electrolyser H2 Prod.'!AF687</f>
        <v>9.9714371276547986</v>
      </c>
      <c r="AH79" s="1965">
        <f>'2.54 GW Electrolyser H2 Prod.'!AG687</f>
        <v>10.045325128876435</v>
      </c>
      <c r="AI79" s="1965">
        <f>'2.54 GW Electrolyser H2 Prod.'!AH687</f>
        <v>10.110738027810076</v>
      </c>
      <c r="AJ79" s="1965">
        <f>'2.54 GW Electrolyser H2 Prod.'!AI687</f>
        <v>10.168041481111345</v>
      </c>
      <c r="AK79" s="1965">
        <f>'2.54 GW Electrolyser H2 Prod.'!AJ687</f>
        <v>10.217573551803099</v>
      </c>
      <c r="AL79" s="1965">
        <f>'2.54 GW Electrolyser H2 Prod.'!AK687</f>
        <v>10.259647625210002</v>
      </c>
      <c r="AM79" s="1965">
        <f>'2.54 GW Electrolyser H2 Prod.'!AL687</f>
        <v>10.294554934224664</v>
      </c>
      <c r="AN79" s="1965">
        <f>'2.54 GW Electrolyser H2 Prod.'!AM687</f>
        <v>10.322566756625962</v>
      </c>
      <c r="AO79" s="1965">
        <f>'2.54 GW Electrolyser H2 Prod.'!AN687</f>
        <v>10.343936335533179</v>
      </c>
      <c r="AP79" s="1965">
        <f>'2.54 GW Electrolyser H2 Prod.'!AO687</f>
        <v>10.358900564875563</v>
      </c>
      <c r="AQ79" s="1965">
        <f>'2.54 GW Electrolyser H2 Prod.'!AP687</f>
        <v>10.36768147442343</v>
      </c>
      <c r="AR79" s="1965">
        <f>'2.54 GW Electrolyser H2 Prod.'!AQ687</f>
        <v>10.370487543042829</v>
      </c>
      <c r="AS79" s="1965">
        <f>'2.54 GW Electrolyser H2 Prod.'!AR687</f>
        <v>10.367514864083828</v>
      </c>
      <c r="AT79" s="1965">
        <f>'2.54 GW Electrolyser H2 Prod.'!AS687</f>
        <v>10.358948182951043</v>
      </c>
      <c r="AU79" s="1965">
        <f>'2.54 GW Electrolyser H2 Prod.'!AT687</f>
        <v>10.344961823749079</v>
      </c>
      <c r="AV79" s="1965">
        <f>'2.54 GW Electrolyser H2 Prod.'!AU687</f>
        <v>10.325720519301841</v>
      </c>
      <c r="AW79" s="1965">
        <f>'2.54 GW Electrolyser H2 Prod.'!AV687</f>
        <v>10.30138015670191</v>
      </c>
      <c r="AX79" s="1965">
        <f>'2.54 GW Electrolyser H2 Prod.'!AW687</f>
        <v>10.27208844876753</v>
      </c>
      <c r="AY79" s="1965">
        <f>'2.54 GW Electrolyser H2 Prod.'!AX687</f>
        <v>10.237985540300878</v>
      </c>
      <c r="AZ79" s="1965">
        <f>'2.54 GW Electrolyser H2 Prod.'!AY687</f>
        <v>10.199204556798342</v>
      </c>
      <c r="BA79" s="1965">
        <f>'2.54 GW Electrolyser H2 Prod.'!AZ687</f>
        <v>10.155872102217659</v>
      </c>
      <c r="BB79" s="1965">
        <f>'2.54 GW Electrolyser H2 Prod.'!BA687</f>
        <v>10.108108711523167</v>
      </c>
      <c r="BC79" s="1965">
        <f>'2.54 GW Electrolyser H2 Prod.'!BB687</f>
        <v>10.056029262981339</v>
      </c>
      <c r="BD79" s="1965">
        <f>'2.54 GW Electrolyser H2 Prod.'!BC687</f>
        <v>9.999743354540815</v>
      </c>
      <c r="BE79" s="1965">
        <f>'2.54 GW Electrolyser H2 Prod.'!BD687</f>
        <v>9.9393556480866696</v>
      </c>
      <c r="BF79" s="1965">
        <f>'2.54 GW Electrolyser H2 Prod.'!BE687</f>
        <v>9.8749661848915924</v>
      </c>
      <c r="BG79" s="1965">
        <f>'2.54 GW Electrolyser H2 Prod.'!BF687</f>
        <v>9.8066706751853623</v>
      </c>
      <c r="BH79" s="1965">
        <f>'2.54 GW Electrolyser H2 Prod.'!BG687</f>
        <v>9.7345607644177967</v>
      </c>
      <c r="BI79" s="1965">
        <f>'2.54 GW Electrolyser H2 Prod.'!BH687</f>
        <v>9.6587242784907996</v>
      </c>
      <c r="BJ79" s="1965">
        <f>'2.54 GW Electrolyser H2 Prod.'!BI687</f>
        <v>9.5792454499753887</v>
      </c>
      <c r="BK79" s="1965">
        <f>'2.54 GW Electrolyser H2 Prod.'!BJ687</f>
        <v>9.496205127103595</v>
      </c>
      <c r="BL79" s="1965">
        <f>'2.54 GW Electrolyser H2 Prod.'!BK687</f>
        <v>9.4096809671278852</v>
      </c>
      <c r="BM79" s="1965">
        <f>'2.54 GW Electrolyser H2 Prod.'!BL687</f>
        <v>9.3197476154685734</v>
      </c>
      <c r="BN79" s="1965">
        <f>'2.54 GW Electrolyser H2 Prod.'!BM687</f>
        <v>9.2264768719184289</v>
      </c>
      <c r="BO79" s="1967">
        <f>'2.54 GW Electrolyser H2 Prod.'!BN687</f>
        <v>9.1299378450410291</v>
      </c>
    </row>
    <row r="80" spans="1:67" ht="16" thickBot="1" x14ac:dyDescent="0.25">
      <c r="A80" s="4305"/>
      <c r="B80" s="4340"/>
      <c r="C80" s="4341"/>
      <c r="D80" s="4324"/>
      <c r="E80" s="1945" t="str">
        <f t="shared" si="12"/>
        <v>High Price Range</v>
      </c>
      <c r="F80" s="1946">
        <f t="shared" si="12"/>
        <v>0.9</v>
      </c>
      <c r="G80" s="1985">
        <f>'2.54 GW Electrolyser H2 Prod.'!F688</f>
        <v>26.769323910433179</v>
      </c>
      <c r="H80" s="1965">
        <f>'2.54 GW Electrolyser H2 Prod.'!G688</f>
        <v>2.2374806046405507</v>
      </c>
      <c r="I80" s="1965">
        <f>'2.54 GW Electrolyser H2 Prod.'!H688</f>
        <v>3.2587856241734539</v>
      </c>
      <c r="J80" s="1965">
        <f>'2.54 GW Electrolyser H2 Prod.'!I688</f>
        <v>4.1638011198641722</v>
      </c>
      <c r="K80" s="1965">
        <f>'2.54 GW Electrolyser H2 Prod.'!J688</f>
        <v>4.9905481128001918</v>
      </c>
      <c r="L80" s="1965">
        <f>'2.54 GW Electrolyser H2 Prod.'!K688</f>
        <v>5.758898993272024</v>
      </c>
      <c r="M80" s="1965">
        <f>'2.54 GW Electrolyser H2 Prod.'!L688</f>
        <v>6.4809854147500783</v>
      </c>
      <c r="N80" s="1965">
        <f>'2.54 GW Electrolyser H2 Prod.'!M688</f>
        <v>7.1649437513209335</v>
      </c>
      <c r="O80" s="1965">
        <f>'2.54 GW Electrolyser H2 Prod.'!N688</f>
        <v>7.8165885203197574</v>
      </c>
      <c r="P80" s="1965">
        <f>'2.54 GW Electrolyser H2 Prod.'!O688</f>
        <v>8.4402700505771442</v>
      </c>
      <c r="Q80" s="1965">
        <f>'2.54 GW Electrolyser H2 Prod.'!P688</f>
        <v>9.0393583183582003</v>
      </c>
      <c r="R80" s="1965">
        <f>'2.54 GW Electrolyser H2 Prod.'!Q688</f>
        <v>9.6165360424201047</v>
      </c>
      <c r="S80" s="1965">
        <f>'2.54 GW Electrolyser H2 Prod.'!R688</f>
        <v>10.17398629710676</v>
      </c>
      <c r="T80" s="1965">
        <f>'2.54 GW Electrolyser H2 Prod.'!S688</f>
        <v>10.713518010243273</v>
      </c>
      <c r="U80" s="1965">
        <f>'2.54 GW Electrolyser H2 Prod.'!T688</f>
        <v>11.23665298851345</v>
      </c>
      <c r="V80" s="1965">
        <f>'2.54 GW Electrolyser H2 Prod.'!U688</f>
        <v>11.744688103255543</v>
      </c>
      <c r="W80" s="1965">
        <f>'2.54 GW Electrolyser H2 Prod.'!V688</f>
        <v>12.238740870710892</v>
      </c>
      <c r="X80" s="1965">
        <f>'2.54 GW Electrolyser H2 Prod.'!W688</f>
        <v>12.719783597730943</v>
      </c>
      <c r="Y80" s="1965">
        <f>'2.54 GW Electrolyser H2 Prod.'!X688</f>
        <v>13.188669450318999</v>
      </c>
      <c r="Z80" s="1965">
        <f>'2.54 GW Electrolyser H2 Prod.'!Y688</f>
        <v>13.646152688501946</v>
      </c>
      <c r="AA80" s="1965">
        <f>'2.54 GW Electrolyser H2 Prod.'!Z688</f>
        <v>14.092904604861303</v>
      </c>
      <c r="AB80" s="1965">
        <f>'2.54 GW Electrolyser H2 Prod.'!AA688</f>
        <v>14.52952624375426</v>
      </c>
      <c r="AC80" s="1965">
        <f>'2.54 GW Electrolyser H2 Prod.'!AB688</f>
        <v>14.956558670766382</v>
      </c>
      <c r="AD80" s="1965">
        <f>'2.54 GW Electrolyser H2 Prod.'!AC688</f>
        <v>15.374491351992759</v>
      </c>
      <c r="AE80" s="1965">
        <f>'2.54 GW Electrolyser H2 Prod.'!AD688</f>
        <v>15.783769056567156</v>
      </c>
      <c r="AF80" s="1965">
        <f>'2.54 GW Electrolyser H2 Prod.'!AE688</f>
        <v>16.184797592269302</v>
      </c>
      <c r="AG80" s="1965">
        <f>'2.54 GW Electrolyser H2 Prod.'!AF688</f>
        <v>16.577948609448573</v>
      </c>
      <c r="AH80" s="1965">
        <f>'2.54 GW Electrolyser H2 Prod.'!AG688</f>
        <v>16.963563654003281</v>
      </c>
      <c r="AI80" s="1965">
        <f>'2.54 GW Electrolyser H2 Prod.'!AH688</f>
        <v>17.341957609802847</v>
      </c>
      <c r="AJ80" s="1965">
        <f>'2.54 GW Electrolyser H2 Prod.'!AI688</f>
        <v>17.713421640695614</v>
      </c>
      <c r="AK80" s="1965">
        <f>'2.54 GW Electrolyser H2 Prod.'!AJ688</f>
        <v>18.078225719319907</v>
      </c>
      <c r="AL80" s="1965">
        <f>'2.54 GW Electrolyser H2 Prod.'!AK688</f>
        <v>18.436620812376663</v>
      </c>
      <c r="AM80" s="1965">
        <f>'2.54 GW Electrolyser H2 Prod.'!AL688</f>
        <v>18.788840778442886</v>
      </c>
      <c r="AN80" s="1965">
        <f>'2.54 GW Electrolyser H2 Prod.'!AM688</f>
        <v>19.135104023808669</v>
      </c>
      <c r="AO80" s="1965">
        <f>'2.54 GW Electrolyser H2 Prod.'!AN688</f>
        <v>19.475614953483124</v>
      </c>
      <c r="AP80" s="1965">
        <f>'2.54 GW Electrolyser H2 Prod.'!AO688</f>
        <v>19.810565247901977</v>
      </c>
      <c r="AQ80" s="1965">
        <f>'2.54 GW Electrolyser H2 Prod.'!AP688</f>
        <v>20.140134990587633</v>
      </c>
      <c r="AR80" s="1965">
        <f>'2.54 GW Electrolyser H2 Prod.'!AQ688</f>
        <v>20.464493667763495</v>
      </c>
      <c r="AS80" s="1965">
        <f>'2.54 GW Electrolyser H2 Prod.'!AR688</f>
        <v>20.783801057484553</v>
      </c>
      <c r="AT80" s="1965">
        <f>'2.54 GW Electrolyser H2 Prod.'!AS688</f>
        <v>21.098208023044489</v>
      </c>
      <c r="AU80" s="1965">
        <f>'2.54 GW Electrolyser H2 Prod.'!AT688</f>
        <v>21.407857223124317</v>
      </c>
      <c r="AV80" s="1965">
        <f>'2.54 GW Electrolyser H2 Prod.'!AU688</f>
        <v>21.712883749256946</v>
      </c>
      <c r="AW80" s="1965">
        <f>'2.54 GW Electrolyser H2 Prod.'!AV688</f>
        <v>22.013415699617013</v>
      </c>
      <c r="AX80" s="1965">
        <f>'2.54 GW Electrolyser H2 Prod.'!AW688</f>
        <v>22.309574696842997</v>
      </c>
      <c r="AY80" s="1965">
        <f>'2.54 GW Electrolyser H2 Prod.'!AX688</f>
        <v>22.601476356510315</v>
      </c>
      <c r="AZ80" s="1965">
        <f>'2.54 GW Electrolyser H2 Prod.'!AY688</f>
        <v>22.889230711960419</v>
      </c>
      <c r="BA80" s="1965">
        <f>'2.54 GW Electrolyser H2 Prod.'!AZ688</f>
        <v>23.172942600420566</v>
      </c>
      <c r="BB80" s="1965">
        <f>'2.54 GW Electrolyser H2 Prod.'!BA688</f>
        <v>23.452712014696996</v>
      </c>
      <c r="BC80" s="1965">
        <f>'2.54 GW Electrolyser H2 Prod.'!BB688</f>
        <v>23.728634424170359</v>
      </c>
      <c r="BD80" s="1965">
        <f>'2.54 GW Electrolyser H2 Prod.'!BC688</f>
        <v>24.000801068349826</v>
      </c>
      <c r="BE80" s="1965">
        <f>'2.54 GW Electrolyser H2 Prod.'!BD688</f>
        <v>24.269299225838161</v>
      </c>
      <c r="BF80" s="1965">
        <f>'2.54 GW Electrolyser H2 Prod.'!BE688</f>
        <v>24.534212461213013</v>
      </c>
      <c r="BG80" s="1965">
        <f>'2.54 GW Electrolyser H2 Prod.'!BF688</f>
        <v>24.795620852030762</v>
      </c>
      <c r="BH80" s="1965">
        <f>'2.54 GW Electrolyser H2 Prod.'!BG688</f>
        <v>25.053601197901109</v>
      </c>
      <c r="BI80" s="1965">
        <f>'2.54 GW Electrolyser H2 Prod.'!BH688</f>
        <v>25.308227213356755</v>
      </c>
      <c r="BJ80" s="1965">
        <f>'2.54 GW Electrolyser H2 Prod.'!BI688</f>
        <v>25.559569706048201</v>
      </c>
      <c r="BK80" s="1965">
        <f>'2.54 GW Electrolyser H2 Prod.'!BJ688</f>
        <v>25.80769674162422</v>
      </c>
      <c r="BL80" s="1965">
        <f>'2.54 GW Electrolyser H2 Prod.'!BK688</f>
        <v>26.052673796510653</v>
      </c>
      <c r="BM80" s="1965">
        <f>'2.54 GW Electrolyser H2 Prod.'!BL688</f>
        <v>26.29456389967055</v>
      </c>
      <c r="BN80" s="1965">
        <f>'2.54 GW Electrolyser H2 Prod.'!BM688</f>
        <v>26.533427764314911</v>
      </c>
      <c r="BO80" s="1981">
        <f>'2.54 GW Electrolyser H2 Prod.'!BN688</f>
        <v>26.769323910433179</v>
      </c>
    </row>
    <row r="81" spans="1:67" ht="12.75" customHeight="1" x14ac:dyDescent="0.2">
      <c r="A81" s="4305"/>
      <c r="B81" s="4336" t="s">
        <v>1606</v>
      </c>
      <c r="C81" s="4337"/>
      <c r="D81" s="4342" t="str">
        <f>D57</f>
        <v>O&amp;M Fixed Plant Opex   A$1,470,744,166.71/year               Low Case</v>
      </c>
      <c r="E81" s="1943" t="str">
        <f t="shared" si="12"/>
        <v>Low Price Range</v>
      </c>
      <c r="F81" s="833">
        <f t="shared" si="12"/>
        <v>0.8</v>
      </c>
      <c r="G81" s="2660">
        <f>'2.54 GW Electrolyser H2 Prod.'!F689</f>
        <v>-10.775654371674896</v>
      </c>
      <c r="H81" s="1982">
        <f>'2.54 GW Electrolyser H2 Prod.'!G689</f>
        <v>0.95354255014480882</v>
      </c>
      <c r="I81" s="1982">
        <f>'2.54 GW Electrolyser H2 Prod.'!H689</f>
        <v>0.85867319388961738</v>
      </c>
      <c r="J81" s="1982">
        <f>'2.54 GW Electrolyser H2 Prod.'!I689</f>
        <v>0.74010710574447158</v>
      </c>
      <c r="K81" s="1982">
        <f>'2.54 GW Electrolyser H2 Prod.'!J689</f>
        <v>0.60650822436928031</v>
      </c>
      <c r="L81" s="1982">
        <f>'2.54 GW Electrolyser H2 Prod.'!K689</f>
        <v>0.46217093915072194</v>
      </c>
      <c r="M81" s="1982">
        <f>'2.54 GW Electrolyser H2 Prod.'!L689</f>
        <v>0.30961467226356698</v>
      </c>
      <c r="N81" s="1982">
        <f>'2.54 GW Electrolyser H2 Prod.'!M689</f>
        <v>0.15047597460553958</v>
      </c>
      <c r="O81" s="1982">
        <f>'2.54 GW Electrolyser H2 Prod.'!N689</f>
        <v>-1.4106526865651604E-2</v>
      </c>
      <c r="P81" s="1982">
        <f>'2.54 GW Electrolyser H2 Prod.'!O689</f>
        <v>-0.18330035695649455</v>
      </c>
      <c r="Q81" s="1982">
        <f>'2.54 GW Electrolyser H2 Prod.'!P689</f>
        <v>-0.35647358150237962</v>
      </c>
      <c r="R81" s="1982">
        <f>'2.54 GW Electrolyser H2 Prod.'!Q689</f>
        <v>-0.53313215739608955</v>
      </c>
      <c r="S81" s="1982">
        <f>'2.54 GW Electrolyser H2 Prod.'!R689</f>
        <v>-0.71288056727685156</v>
      </c>
      <c r="T81" s="1982">
        <f>'2.54 GW Electrolyser H2 Prod.'!S689</f>
        <v>-0.89539592290345749</v>
      </c>
      <c r="U81" s="1982">
        <f>'2.54 GW Electrolyser H2 Prod.'!T689</f>
        <v>-1.0804102774009179</v>
      </c>
      <c r="V81" s="1982">
        <f>'2.54 GW Electrolyser H2 Prod.'!U689</f>
        <v>-1.2676981603820396</v>
      </c>
      <c r="W81" s="1982">
        <f>'2.54 GW Electrolyser H2 Prod.'!V689</f>
        <v>-1.4570675579300307</v>
      </c>
      <c r="X81" s="1982">
        <f>'2.54 GW Electrolyser H2 Prod.'!W689</f>
        <v>-1.648353235356234</v>
      </c>
      <c r="Y81" s="1982">
        <f>'2.54 GW Electrolyser H2 Prod.'!X689</f>
        <v>-1.8414116957999465</v>
      </c>
      <c r="Z81" s="1982">
        <f>'2.54 GW Electrolyser H2 Prod.'!Y689</f>
        <v>-2.0361173075791035</v>
      </c>
      <c r="AA81" s="1982">
        <f>'2.54 GW Electrolyser H2 Prod.'!Z689</f>
        <v>-2.2323592835868498</v>
      </c>
      <c r="AB81" s="1982">
        <f>'2.54 GW Electrolyser H2 Prod.'!AA689</f>
        <v>-2.4300392930480759</v>
      </c>
      <c r="AC81" s="1982">
        <f>'2.54 GW Electrolyser H2 Prod.'!AB689</f>
        <v>-2.6290695501340822</v>
      </c>
      <c r="AD81" s="1982">
        <f>'2.54 GW Electrolyser H2 Prod.'!AC689</f>
        <v>-2.8293712673562963</v>
      </c>
      <c r="AE81" s="1982">
        <f>'2.54 GW Electrolyser H2 Prod.'!AD689</f>
        <v>-3.0308733916319444</v>
      </c>
      <c r="AF81" s="1982">
        <f>'2.54 GW Electrolyser H2 Prod.'!AE689</f>
        <v>-3.2335115619795949</v>
      </c>
      <c r="AG81" s="1982">
        <f>'2.54 GW Electrolyser H2 Prod.'!AF689</f>
        <v>-3.4372272428519182</v>
      </c>
      <c r="AH81" s="1982">
        <f>'2.54 GW Electrolyser H2 Prod.'!AG689</f>
        <v>-3.6419669980261524</v>
      </c>
      <c r="AI81" s="1982">
        <f>'2.54 GW Electrolyser H2 Prod.'!AH689</f>
        <v>-3.8476818779951594</v>
      </c>
      <c r="AJ81" s="1982">
        <f>'2.54 GW Electrolyser H2 Prod.'!AI689</f>
        <v>-4.0543268997734856</v>
      </c>
      <c r="AK81" s="1982">
        <f>'2.54 GW Electrolyser H2 Prod.'!AJ689</f>
        <v>-4.2618606025294214</v>
      </c>
      <c r="AL81" s="1982">
        <f>'2.54 GW Electrolyser H2 Prod.'!AK689</f>
        <v>-4.4702446658761739</v>
      </c>
      <c r="AM81" s="1982">
        <f>'2.54 GW Electrolyser H2 Prod.'!AL689</f>
        <v>-4.6794435802856054</v>
      </c>
      <c r="AN81" s="1982">
        <f>'2.54 GW Electrolyser H2 Prod.'!AM689</f>
        <v>-4.8894243611283335</v>
      </c>
      <c r="AO81" s="1982">
        <f>'2.54 GW Electrolyser H2 Prod.'!AN689</f>
        <v>-5.100156299440334</v>
      </c>
      <c r="AP81" s="1982">
        <f>'2.54 GW Electrolyser H2 Prod.'!AO689</f>
        <v>-5.3116107437751472</v>
      </c>
      <c r="AQ81" s="1982">
        <f>'2.54 GW Electrolyser H2 Prod.'!AP689</f>
        <v>-5.5237609085011545</v>
      </c>
      <c r="AR81" s="1982">
        <f>'2.54 GW Electrolyser H2 Prod.'!AQ689</f>
        <v>-5.7365817047039087</v>
      </c>
      <c r="AS81" s="1982">
        <f>'2.54 GW Electrolyser H2 Prod.'!AR689</f>
        <v>-5.9500495904982724</v>
      </c>
      <c r="AT81" s="1982">
        <f>'2.54 GW Electrolyser H2 Prod.'!AS689</f>
        <v>-6.1641424380778247</v>
      </c>
      <c r="AU81" s="1982">
        <f>'2.54 GW Electrolyser H2 Prod.'!AT689</f>
        <v>-6.3788394152550598</v>
      </c>
      <c r="AV81" s="1982">
        <f>'2.54 GW Electrolyser H2 Prod.'!AU689</f>
        <v>-6.5941208795953212</v>
      </c>
      <c r="AW81" s="1982">
        <f>'2.54 GW Electrolyser H2 Prod.'!AV689</f>
        <v>-6.8099682835353397</v>
      </c>
      <c r="AX81" s="1982">
        <f>'2.54 GW Electrolyser H2 Prod.'!AW689</f>
        <v>-7.0263640891157708</v>
      </c>
      <c r="AY81" s="1982">
        <f>'2.54 GW Electrolyser H2 Prod.'!AX689</f>
        <v>-7.2432916911556129</v>
      </c>
      <c r="AZ81" s="1982">
        <f>'2.54 GW Electrolyser H2 Prod.'!AY689</f>
        <v>-7.460735347862383</v>
      </c>
      <c r="BA81" s="1982">
        <f>'2.54 GW Electrolyser H2 Prod.'!AZ689</f>
        <v>-7.6786801180111937</v>
      </c>
      <c r="BB81" s="1982">
        <f>'2.54 GW Electrolyser H2 Prod.'!BA689</f>
        <v>-7.8971118039434147</v>
      </c>
      <c r="BC81" s="1982">
        <f>'2.54 GW Electrolyser H2 Prod.'!BB689</f>
        <v>-8.1160168997349711</v>
      </c>
      <c r="BD81" s="1982">
        <f>'2.54 GW Electrolyser H2 Prod.'!BC689</f>
        <v>-8.3353825439687945</v>
      </c>
      <c r="BE81" s="1982">
        <f>'2.54 GW Electrolyser H2 Prod.'!BD689</f>
        <v>-8.5551964766179527</v>
      </c>
      <c r="BF81" s="1982">
        <f>'2.54 GW Electrolyser H2 Prod.'!BE689</f>
        <v>-8.7754469996075617</v>
      </c>
      <c r="BG81" s="1982">
        <f>'2.54 GW Electrolyser H2 Prod.'!BF689</f>
        <v>-8.9961229406764591</v>
      </c>
      <c r="BH81" s="1982">
        <f>'2.54 GW Electrolyser H2 Prod.'!BG689</f>
        <v>-9.2172136202051096</v>
      </c>
      <c r="BI81" s="1982">
        <f>'2.54 GW Electrolyser H2 Prod.'!BH689</f>
        <v>-9.4387088207155365</v>
      </c>
      <c r="BJ81" s="1982">
        <f>'2.54 GW Electrolyser H2 Prod.'!BI689</f>
        <v>-9.6605987587830704</v>
      </c>
      <c r="BK81" s="1982">
        <f>'2.54 GW Electrolyser H2 Prod.'!BJ689</f>
        <v>-9.8828740591293158</v>
      </c>
      <c r="BL81" s="1982">
        <f>'2.54 GW Electrolyser H2 Prod.'!BK689</f>
        <v>-10.105525730691394</v>
      </c>
      <c r="BM81" s="1982">
        <f>'2.54 GW Electrolyser H2 Prod.'!BL689</f>
        <v>-10.328545144485092</v>
      </c>
      <c r="BN81" s="1982">
        <f>'2.54 GW Electrolyser H2 Prod.'!BM689</f>
        <v>-10.551924013099109</v>
      </c>
      <c r="BO81" s="1983">
        <f>'2.54 GW Electrolyser H2 Prod.'!BN689</f>
        <v>-10.775654371674896</v>
      </c>
    </row>
    <row r="82" spans="1:67" x14ac:dyDescent="0.2">
      <c r="A82" s="4305"/>
      <c r="B82" s="4338"/>
      <c r="C82" s="4339"/>
      <c r="D82" s="4320"/>
      <c r="E82" s="1943" t="str">
        <f t="shared" si="12"/>
        <v>Low Price Range</v>
      </c>
      <c r="F82" s="833">
        <f t="shared" si="12"/>
        <v>0.85</v>
      </c>
      <c r="G82" s="2657">
        <f>'2.54 GW Electrolyser H2 Prod.'!F690</f>
        <v>-9.1910164569255457</v>
      </c>
      <c r="H82" s="1984">
        <f>'2.54 GW Electrolyser H2 Prod.'!G690</f>
        <v>0.95354255014480882</v>
      </c>
      <c r="I82" s="1984">
        <f>'2.54 GW Electrolyser H2 Prod.'!H690</f>
        <v>0.87077617048961742</v>
      </c>
      <c r="J82" s="1984">
        <f>'2.54 GW Electrolyser H2 Prod.'!I690</f>
        <v>0.7693505922814815</v>
      </c>
      <c r="K82" s="1984">
        <f>'2.54 GW Electrolyser H2 Prod.'!J690</f>
        <v>0.65572162229629027</v>
      </c>
      <c r="L82" s="1984">
        <f>'2.54 GW Electrolyser H2 Prod.'!K690</f>
        <v>0.53317785670848306</v>
      </c>
      <c r="M82" s="1984">
        <f>'2.54 GW Electrolyser H2 Prod.'!L690</f>
        <v>0.40368856795328878</v>
      </c>
      <c r="N82" s="1984">
        <f>'2.54 GW Electrolyser H2 Prod.'!M690</f>
        <v>0.26855417470098347</v>
      </c>
      <c r="O82" s="1984">
        <f>'2.54 GW Electrolyser H2 Prod.'!N690</f>
        <v>0.12869200293529223</v>
      </c>
      <c r="P82" s="1984">
        <f>'2.54 GW Electrolyser H2 Prod.'!O690</f>
        <v>-1.5219257222373045E-2</v>
      </c>
      <c r="Q82" s="1984">
        <f>'2.54 GW Electrolyser H2 Prod.'!P690</f>
        <v>-0.16265900525028798</v>
      </c>
      <c r="R82" s="1984">
        <f>'2.54 GW Electrolyser H2 Prod.'!Q690</f>
        <v>-0.31321643071468808</v>
      </c>
      <c r="S82" s="1984">
        <f>'2.54 GW Electrolyser H2 Prod.'!R690</f>
        <v>-0.46655987343488198</v>
      </c>
      <c r="T82" s="1984">
        <f>'2.54 GW Electrolyser H2 Prod.'!S690</f>
        <v>-0.62241649310882186</v>
      </c>
      <c r="U82" s="1984">
        <f>'2.54 GW Electrolyser H2 Prod.'!T690</f>
        <v>-0.78055827465156002</v>
      </c>
      <c r="V82" s="1984">
        <f>'2.54 GW Electrolyser H2 Prod.'!U690</f>
        <v>-0.94079209515914897</v>
      </c>
      <c r="W82" s="1984">
        <f>'2.54 GW Electrolyser H2 Prod.'!V690</f>
        <v>-1.1029524884382651</v>
      </c>
      <c r="X82" s="1984">
        <f>'2.54 GW Electrolyser H2 Prod.'!W690</f>
        <v>-1.2668962558871055</v>
      </c>
      <c r="Y82" s="1984">
        <f>'2.54 GW Electrolyser H2 Prod.'!X690</f>
        <v>-1.4324983742993995</v>
      </c>
      <c r="Z82" s="1984">
        <f>'2.54 GW Electrolyser H2 Prod.'!Y690</f>
        <v>-1.5996488354529323</v>
      </c>
      <c r="AA82" s="1984">
        <f>'2.54 GW Electrolyser H2 Prod.'!Z690</f>
        <v>-1.7682501685549386</v>
      </c>
      <c r="AB82" s="1984">
        <f>'2.54 GW Electrolyser H2 Prod.'!AA690</f>
        <v>-1.9382154719877625</v>
      </c>
      <c r="AC82" s="1984">
        <f>'2.54 GW Electrolyser H2 Prod.'!AB690</f>
        <v>-2.1094668309107814</v>
      </c>
      <c r="AD82" s="1984">
        <f>'2.54 GW Electrolyser H2 Prod.'!AC690</f>
        <v>-2.2819340313380558</v>
      </c>
      <c r="AE82" s="1984">
        <f>'2.54 GW Electrolyser H2 Prod.'!AD690</f>
        <v>-2.4555535049284996</v>
      </c>
      <c r="AF82" s="1984">
        <f>'2.54 GW Electrolyser H2 Prod.'!AE690</f>
        <v>-2.6302674553949505</v>
      </c>
      <c r="AG82" s="1984">
        <f>'2.54 GW Electrolyser H2 Prod.'!AF690</f>
        <v>-2.806023129396078</v>
      </c>
      <c r="AH82" s="1984">
        <f>'2.54 GW Electrolyser H2 Prod.'!AG690</f>
        <v>-2.9827722034797808</v>
      </c>
      <c r="AI82" s="1984">
        <f>'2.54 GW Electrolyser H2 Prod.'!AH690</f>
        <v>-3.1604702650693866</v>
      </c>
      <c r="AJ82" s="1984">
        <f>'2.54 GW Electrolyser H2 Prod.'!AI690</f>
        <v>-3.3390763702817607</v>
      </c>
      <c r="AK82" s="1984">
        <f>'2.54 GW Electrolyser H2 Prod.'!AJ690</f>
        <v>-3.51855266499149</v>
      </c>
      <c r="AL82" s="1984">
        <f>'2.54 GW Electrolyser H2 Prod.'!AK690</f>
        <v>-3.6988640583232621</v>
      </c>
      <c r="AM82" s="1984">
        <f>'2.54 GW Electrolyser H2 Prod.'!AL690</f>
        <v>-3.8799779398887897</v>
      </c>
      <c r="AN82" s="1984">
        <f>'2.54 GW Electrolyser H2 Prod.'!AM690</f>
        <v>-4.0618639337452178</v>
      </c>
      <c r="AO82" s="1984">
        <f>'2.54 GW Electrolyser H2 Prod.'!AN690</f>
        <v>-4.2444936833550111</v>
      </c>
      <c r="AP82" s="1984">
        <f>'2.54 GW Electrolyser H2 Prod.'!AO690</f>
        <v>-4.4278406628578963</v>
      </c>
      <c r="AQ82" s="1984">
        <f>'2.54 GW Electrolyser H2 Prod.'!AP690</f>
        <v>-4.6118800107866251</v>
      </c>
      <c r="AR82" s="1984">
        <f>'2.54 GW Electrolyser H2 Prod.'!AQ690</f>
        <v>-4.7965883830171494</v>
      </c>
      <c r="AS82" s="1984">
        <f>'2.54 GW Electrolyser H2 Prod.'!AR690</f>
        <v>-4.9819438222759311</v>
      </c>
      <c r="AT82" s="1984">
        <f>'2.54 GW Electrolyser H2 Prod.'!AS690</f>
        <v>-5.1679256419594584</v>
      </c>
      <c r="AU82" s="1984">
        <f>'2.54 GW Electrolyser H2 Prod.'!AT690</f>
        <v>-5.3545143223744427</v>
      </c>
      <c r="AV82" s="1984">
        <f>'2.54 GW Electrolyser H2 Prod.'!AU690</f>
        <v>-5.5416914177975887</v>
      </c>
      <c r="AW82" s="1984">
        <f>'2.54 GW Electrolyser H2 Prod.'!AV690</f>
        <v>-5.7294394729937679</v>
      </c>
      <c r="AX82" s="1984">
        <f>'2.54 GW Electrolyser H2 Prod.'!AW690</f>
        <v>-5.9177419480305726</v>
      </c>
      <c r="AY82" s="1984">
        <f>'2.54 GW Electrolyser H2 Prod.'!AX690</f>
        <v>-6.1065831503934183</v>
      </c>
      <c r="AZ82" s="1984">
        <f>'2.54 GW Electrolyser H2 Prod.'!AY690</f>
        <v>-6.295948173544482</v>
      </c>
      <c r="BA82" s="1984">
        <f>'2.54 GW Electrolyser H2 Prod.'!AZ690</f>
        <v>-6.4858228411859447</v>
      </c>
      <c r="BB82" s="1984">
        <f>'2.54 GW Electrolyser H2 Prod.'!BA690</f>
        <v>-6.6761936565868751</v>
      </c>
      <c r="BC82" s="1984">
        <f>'2.54 GW Electrolyser H2 Prod.'!BB690</f>
        <v>-6.8670477564170307</v>
      </c>
      <c r="BD82" s="1984">
        <f>'2.54 GW Electrolyser H2 Prod.'!BC690</f>
        <v>-7.0583728686022358</v>
      </c>
      <c r="BE82" s="1984">
        <f>'2.54 GW Electrolyser H2 Prod.'!BD690</f>
        <v>-7.2501572737769964</v>
      </c>
      <c r="BF82" s="1984">
        <f>'2.54 GW Electrolyser H2 Prod.'!BE690</f>
        <v>-7.4423897699623156</v>
      </c>
      <c r="BG82" s="1984">
        <f>'2.54 GW Electrolyser H2 Prod.'!BF690</f>
        <v>-7.6350596401415523</v>
      </c>
      <c r="BH82" s="1984">
        <f>'2.54 GW Electrolyser H2 Prod.'!BG690</f>
        <v>-7.8281566224460128</v>
      </c>
      <c r="BI82" s="1984">
        <f>'2.54 GW Electrolyser H2 Prod.'!BH690</f>
        <v>-8.0216708826954388</v>
      </c>
      <c r="BJ82" s="1984">
        <f>'2.54 GW Electrolyser H2 Prod.'!BI690</f>
        <v>-8.2155929890676802</v>
      </c>
      <c r="BK82" s="1984">
        <f>'2.54 GW Electrolyser H2 Prod.'!BJ690</f>
        <v>-8.4099138886971243</v>
      </c>
      <c r="BL82" s="1984">
        <f>'2.54 GW Electrolyser H2 Prod.'!BK690</f>
        <v>-8.6046248860235472</v>
      </c>
      <c r="BM82" s="1984">
        <f>'2.54 GW Electrolyser H2 Prod.'!BL690</f>
        <v>-8.7997176227323433</v>
      </c>
      <c r="BN82" s="1984">
        <f>'2.54 GW Electrolyser H2 Prod.'!BM690</f>
        <v>-8.9951840591439982</v>
      </c>
      <c r="BO82" s="1985">
        <f>'2.54 GW Electrolyser H2 Prod.'!BN690</f>
        <v>-9.1910164569255457</v>
      </c>
    </row>
    <row r="83" spans="1:67" x14ac:dyDescent="0.2">
      <c r="A83" s="4305"/>
      <c r="B83" s="4338"/>
      <c r="C83" s="4339"/>
      <c r="D83" s="4320"/>
      <c r="E83" s="1943" t="str">
        <f t="shared" si="12"/>
        <v>Low Price Range</v>
      </c>
      <c r="F83" s="833">
        <f t="shared" si="12"/>
        <v>0.9</v>
      </c>
      <c r="G83" s="2657">
        <f>'2.54 GW Electrolyser H2 Prod.'!F691</f>
        <v>-7.2158713295838375</v>
      </c>
      <c r="H83" s="1984">
        <f>'2.54 GW Electrolyser H2 Prod.'!G691</f>
        <v>0.95354255014480882</v>
      </c>
      <c r="I83" s="1984">
        <f>'2.54 GW Electrolyser H2 Prod.'!H691</f>
        <v>0.88287914708961746</v>
      </c>
      <c r="J83" s="1984">
        <f>'2.54 GW Electrolyser H2 Prod.'!I691</f>
        <v>0.79919439025679007</v>
      </c>
      <c r="K83" s="1984">
        <f>'2.54 GW Electrolyser H2 Prod.'!J691</f>
        <v>0.7067456293215989</v>
      </c>
      <c r="L83" s="1984">
        <f>'2.54 GW Electrolyser H2 Prod.'!K691</f>
        <v>0.60775804687857571</v>
      </c>
      <c r="M83" s="1984">
        <f>'2.54 GW Electrolyser H2 Prod.'!L691</f>
        <v>0.50359006754351188</v>
      </c>
      <c r="N83" s="1984">
        <f>'2.54 GW Electrolyser H2 Prod.'!M691</f>
        <v>0.39515275021447582</v>
      </c>
      <c r="O83" s="1984">
        <f>'2.54 GW Electrolyser H2 Prod.'!N691</f>
        <v>0.28309716718728456</v>
      </c>
      <c r="P83" s="1984">
        <f>'2.54 GW Electrolyser H2 Prod.'!O691</f>
        <v>0.1679104403356943</v>
      </c>
      <c r="Q83" s="1984">
        <f>'2.54 GW Electrolyser H2 Prod.'!P691</f>
        <v>4.9969917951454286E-2</v>
      </c>
      <c r="R83" s="1984">
        <f>'2.54 GW Electrolyser H2 Prod.'!Q691</f>
        <v>-7.0424006354136801E-2</v>
      </c>
      <c r="S83" s="1984">
        <f>'2.54 GW Electrolyser H2 Prod.'!R691</f>
        <v>-0.19302688594121342</v>
      </c>
      <c r="T83" s="1984">
        <f>'2.54 GW Electrolyser H2 Prod.'!S691</f>
        <v>-0.31763616869337907</v>
      </c>
      <c r="U83" s="1984">
        <f>'2.54 GW Electrolyser H2 Prod.'!T691</f>
        <v>-0.44408145247503056</v>
      </c>
      <c r="V83" s="1984">
        <f>'2.54 GW Electrolyser H2 Prod.'!U691</f>
        <v>-0.57221752196546238</v>
      </c>
      <c r="W83" s="1984">
        <f>'2.54 GW Electrolyser H2 Prod.'!V691</f>
        <v>-0.70191924487545365</v>
      </c>
      <c r="X83" s="1984">
        <f>'2.54 GW Electrolyser H2 Prod.'!W691</f>
        <v>-0.83307774853036598</v>
      </c>
      <c r="Y83" s="1984">
        <f>'2.54 GW Electrolyser H2 Prod.'!X691</f>
        <v>-0.96559750088231633</v>
      </c>
      <c r="Z83" s="1984">
        <f>'2.54 GW Electrolyser H2 Prod.'!Y691</f>
        <v>-1.0993940447392385</v>
      </c>
      <c r="AA83" s="1984">
        <f>'2.54 GW Electrolyser H2 Prod.'!Z691</f>
        <v>-1.2343922130705738</v>
      </c>
      <c r="AB83" s="1984">
        <f>'2.54 GW Electrolyser H2 Prod.'!AA691</f>
        <v>-1.3705247047906142</v>
      </c>
      <c r="AC83" s="1984">
        <f>'2.54 GW Electrolyser H2 Prod.'!AB691</f>
        <v>-1.5077309348511652</v>
      </c>
      <c r="AD83" s="1984">
        <f>'2.54 GW Electrolyser H2 Prod.'!AC691</f>
        <v>-1.645956095983474</v>
      </c>
      <c r="AE83" s="1984">
        <f>'2.54 GW Electrolyser H2 Prod.'!AD691</f>
        <v>-1.7851503857973621</v>
      </c>
      <c r="AF83" s="1984">
        <f>'2.54 GW Electrolyser H2 Prod.'!AE691</f>
        <v>-1.9252683645447675</v>
      </c>
      <c r="AG83" s="1984">
        <f>'2.54 GW Electrolyser H2 Prod.'!AF691</f>
        <v>-2.0662684172072359</v>
      </c>
      <c r="AH83" s="1984">
        <f>'2.54 GW Electrolyser H2 Prod.'!AG691</f>
        <v>-2.208112299669335</v>
      </c>
      <c r="AI83" s="1984">
        <f>'2.54 GW Electrolyser H2 Prod.'!AH691</f>
        <v>-2.3507647532583404</v>
      </c>
      <c r="AJ83" s="1984">
        <f>'2.54 GW Electrolyser H2 Prod.'!AI691</f>
        <v>-2.4941931753170969</v>
      </c>
      <c r="AK83" s="1984">
        <f>'2.54 GW Electrolyser H2 Prod.'!AJ691</f>
        <v>-2.6383673360440048</v>
      </c>
      <c r="AL83" s="1984">
        <f>'2.54 GW Electrolyser H2 Prod.'!AK691</f>
        <v>-2.7832591338002279</v>
      </c>
      <c r="AM83" s="1984">
        <f>'2.54 GW Electrolyser H2 Prod.'!AL691</f>
        <v>-2.9288423826047389</v>
      </c>
      <c r="AN83" s="1984">
        <f>'2.54 GW Electrolyser H2 Prod.'!AM691</f>
        <v>-3.0750926267243246</v>
      </c>
      <c r="AO83" s="1984">
        <f>'2.54 GW Electrolyser H2 Prod.'!AN691</f>
        <v>-3.2219869781992649</v>
      </c>
      <c r="AP83" s="1984">
        <f>'2.54 GW Electrolyser H2 Prod.'!AO691</f>
        <v>-3.3695039738858186</v>
      </c>
      <c r="AQ83" s="1984">
        <f>'2.54 GW Electrolyser H2 Prod.'!AP691</f>
        <v>-3.5176234491880929</v>
      </c>
      <c r="AR83" s="1984">
        <f>'2.54 GW Electrolyser H2 Prod.'!AQ691</f>
        <v>-3.666326426127656</v>
      </c>
      <c r="AS83" s="1984">
        <f>'2.54 GW Electrolyser H2 Prod.'!AR691</f>
        <v>-3.8155950137844044</v>
      </c>
      <c r="AT83" s="1984">
        <f>'2.54 GW Electrolyser H2 Prod.'!AS691</f>
        <v>-3.9654123194559334</v>
      </c>
      <c r="AU83" s="1984">
        <f>'2.54 GW Electrolyser H2 Prod.'!AT691</f>
        <v>-4.1157623691396541</v>
      </c>
      <c r="AV83" s="1984">
        <f>'2.54 GW Electrolyser H2 Prod.'!AU691</f>
        <v>-4.2666300361536065</v>
      </c>
      <c r="AW83" s="1984">
        <f>'2.54 GW Electrolyser H2 Prod.'!AV691</f>
        <v>-4.4180009768871615</v>
      </c>
      <c r="AX83" s="1984">
        <f>'2.54 GW Electrolyser H2 Prod.'!AW691</f>
        <v>-4.5698615728186285</v>
      </c>
      <c r="AY83" s="1984">
        <f>'2.54 GW Electrolyser H2 Prod.'!AX691</f>
        <v>-4.7221988780586441</v>
      </c>
      <c r="AZ83" s="1984">
        <f>'2.54 GW Electrolyser H2 Prod.'!AY691</f>
        <v>-4.8750005717805411</v>
      </c>
      <c r="BA83" s="1984">
        <f>'2.54 GW Electrolyser H2 Prod.'!AZ691</f>
        <v>-5.0282549149851379</v>
      </c>
      <c r="BB83" s="1984">
        <f>'2.54 GW Electrolyser H2 Prod.'!BA691</f>
        <v>-5.1819507111203968</v>
      </c>
      <c r="BC83" s="1984">
        <f>'2.54 GW Electrolyser H2 Prod.'!BB691</f>
        <v>-5.336077270138416</v>
      </c>
      <c r="BD83" s="1984">
        <f>'2.54 GW Electrolyser H2 Prod.'!BC691</f>
        <v>-5.4906243756251252</v>
      </c>
      <c r="BE83" s="1984">
        <f>'2.54 GW Electrolyser H2 Prod.'!BD691</f>
        <v>-5.6455822546833092</v>
      </c>
      <c r="BF83" s="1984">
        <f>'2.54 GW Electrolyser H2 Prod.'!BE691</f>
        <v>-5.8009415502884245</v>
      </c>
      <c r="BG83" s="1984">
        <f>'2.54 GW Electrolyser H2 Prod.'!BF691</f>
        <v>-5.9566932958701653</v>
      </c>
      <c r="BH83" s="1984">
        <f>'2.54 GW Electrolyser H2 Prod.'!BG691</f>
        <v>-6.1128288919016365</v>
      </c>
      <c r="BI83" s="1984">
        <f>'2.54 GW Electrolyser H2 Prod.'!BH691</f>
        <v>-6.2693400843030451</v>
      </c>
      <c r="BJ83" s="1984">
        <f>'2.54 GW Electrolyser H2 Prod.'!BI691</f>
        <v>-6.4262189444885927</v>
      </c>
      <c r="BK83" s="1984">
        <f>'2.54 GW Electrolyser H2 Prod.'!BJ691</f>
        <v>-6.5834578509042165</v>
      </c>
      <c r="BL83" s="1984">
        <f>'2.54 GW Electrolyser H2 Prod.'!BK691</f>
        <v>-6.7410494719204044</v>
      </c>
      <c r="BM83" s="1984">
        <f>'2.54 GW Electrolyser H2 Prod.'!BL691</f>
        <v>-6.8989867499588051</v>
      </c>
      <c r="BN83" s="1984">
        <f>'2.54 GW Electrolyser H2 Prod.'!BM691</f>
        <v>-7.057262886744101</v>
      </c>
      <c r="BO83" s="1985">
        <f>'2.54 GW Electrolyser H2 Prod.'!BN691</f>
        <v>-7.2158713295838375</v>
      </c>
    </row>
    <row r="84" spans="1:67" ht="17.25" customHeight="1" x14ac:dyDescent="0.2">
      <c r="A84" s="4305"/>
      <c r="B84" s="4338"/>
      <c r="C84" s="4339"/>
      <c r="D84" s="4320"/>
      <c r="E84" s="1943" t="str">
        <f t="shared" si="12"/>
        <v>High Price Range</v>
      </c>
      <c r="F84" s="833">
        <f t="shared" si="12"/>
        <v>0.8</v>
      </c>
      <c r="G84" s="2657">
        <f>'2.54 GW Electrolyser H2 Prod.'!F693</f>
        <v>1.0054958249847781</v>
      </c>
      <c r="H84" s="1984">
        <f>'2.54 GW Electrolyser H2 Prod.'!G693</f>
        <v>1.4687280781448087</v>
      </c>
      <c r="I84" s="1984">
        <f>'2.54 GW Electrolyser H2 Prod.'!H693</f>
        <v>1.7860071442896173</v>
      </c>
      <c r="J84" s="1984">
        <f>'2.54 GW Electrolyser H2 Prod.'!I693</f>
        <v>2.029154722971199</v>
      </c>
      <c r="K84" s="1984">
        <f>'2.54 GW Electrolyser H2 Prod.'!J693</f>
        <v>2.2252745795160078</v>
      </c>
      <c r="L84" s="1984">
        <f>'2.54 GW Electrolyser H2 Prod.'!K693</f>
        <v>2.3878010336631172</v>
      </c>
      <c r="M84" s="1984">
        <f>'2.54 GW Electrolyser H2 Prod.'!L693</f>
        <v>2.5246157002373444</v>
      </c>
      <c r="N84" s="1984">
        <f>'2.54 GW Electrolyser H2 Prod.'!M693</f>
        <v>2.6408382705497511</v>
      </c>
      <c r="O84" s="1984">
        <f>'2.54 GW Electrolyser H2 Prod.'!N693</f>
        <v>2.7400307594145592</v>
      </c>
      <c r="P84" s="1984">
        <f>'2.54 GW Electrolyser H2 Prod.'!O693</f>
        <v>2.8247974341483726</v>
      </c>
      <c r="Q84" s="1984">
        <f>'2.54 GW Electrolyser H2 Prod.'!P693</f>
        <v>2.8971152010950214</v>
      </c>
      <c r="R84" s="1984">
        <f>'2.54 GW Electrolyser H2 Prod.'!Q693</f>
        <v>2.9585295961781539</v>
      </c>
      <c r="S84" s="1984">
        <f>'2.54 GW Electrolyser H2 Prod.'!R693</f>
        <v>3.0102779330664973</v>
      </c>
      <c r="T84" s="1984">
        <f>'2.54 GW Electrolyser H2 Prod.'!S693</f>
        <v>3.0533703166857582</v>
      </c>
      <c r="U84" s="1984">
        <f>'2.54 GW Electrolyser H2 Prod.'!T693</f>
        <v>3.0886449765646451</v>
      </c>
      <c r="V84" s="1984">
        <f>'2.54 GW Electrolyser H2 Prod.'!U693</f>
        <v>3.1168072612406337</v>
      </c>
      <c r="W84" s="1984">
        <f>'2.54 GW Electrolyser H2 Prod.'!V693</f>
        <v>3.1384578559614424</v>
      </c>
      <c r="X84" s="1984">
        <f>'2.54 GW Electrolyser H2 Prod.'!W693</f>
        <v>3.1541136713841014</v>
      </c>
      <c r="Y84" s="1984">
        <f>'2.54 GW Electrolyser H2 Prod.'!X693</f>
        <v>3.1642236148001133</v>
      </c>
      <c r="Z84" s="1984">
        <f>'2.54 GW Electrolyser H2 Prod.'!Y693</f>
        <v>3.1691807051079168</v>
      </c>
      <c r="AA84" s="1984">
        <f>'2.54 GW Electrolyser H2 Prod.'!Z693</f>
        <v>3.1693315222941978</v>
      </c>
      <c r="AB84" s="1984">
        <f>'2.54 GW Electrolyser H2 Prod.'!AA693</f>
        <v>3.1649836786768133</v>
      </c>
      <c r="AC84" s="1984">
        <f>'2.54 GW Electrolyser H2 Prod.'!AB693</f>
        <v>3.156411798372281</v>
      </c>
      <c r="AD84" s="1984">
        <f>'2.54 GW Electrolyser H2 Prod.'!AC693</f>
        <v>3.1438623556095568</v>
      </c>
      <c r="AE84" s="1984">
        <f>'2.54 GW Electrolyser H2 Prod.'!AD693</f>
        <v>3.1275576287491931</v>
      </c>
      <c r="AF84" s="1984">
        <f>'2.54 GW Electrolyser H2 Prod.'!AE693</f>
        <v>3.1076989609683938</v>
      </c>
      <c r="AG84" s="1984">
        <f>'2.54 GW Electrolyser H2 Prod.'!AF693</f>
        <v>3.0844694714927634</v>
      </c>
      <c r="AH84" s="1984">
        <f>'2.54 GW Electrolyser H2 Prod.'!AG693</f>
        <v>3.0580363271154329</v>
      </c>
      <c r="AI84" s="1984">
        <f>'2.54 GW Electrolyser H2 Prod.'!AH693</f>
        <v>3.0285526586475044</v>
      </c>
      <c r="AJ84" s="1984">
        <f>'2.54 GW Electrolyser H2 Prod.'!AI693</f>
        <v>2.9961591882627201</v>
      </c>
      <c r="AK84" s="1984">
        <f>'2.54 GW Electrolyser H2 Prod.'!AJ693</f>
        <v>2.9609856196324729</v>
      </c>
      <c r="AL84" s="1984">
        <f>'2.54 GW Electrolyser H2 Prod.'!AK693</f>
        <v>2.9231518320416479</v>
      </c>
      <c r="AM84" s="1984">
        <f>'2.54 GW Electrolyser H2 Prod.'!AL693</f>
        <v>2.8827689114472568</v>
      </c>
      <c r="AN84" s="1984">
        <f>'2.54 GW Electrolyser H2 Prod.'!AM693</f>
        <v>2.8399400450588628</v>
      </c>
      <c r="AO84" s="1984">
        <f>'2.54 GW Electrolyser H2 Prod.'!AN693</f>
        <v>2.7947613010259515</v>
      </c>
      <c r="AP84" s="1984">
        <f>'2.54 GW Electrolyser H2 Prod.'!AO693</f>
        <v>2.7473223108788947</v>
      </c>
      <c r="AQ84" s="1984">
        <f>'2.54 GW Electrolyser H2 Prod.'!AP693</f>
        <v>2.6977068692406658</v>
      </c>
      <c r="AR84" s="1984">
        <f>'2.54 GW Electrolyser H2 Prod.'!AQ693</f>
        <v>2.6459934628222452</v>
      </c>
      <c r="AS84" s="1984">
        <f>'2.54 GW Electrolyser H2 Prod.'!AR693</f>
        <v>2.5922557386974501</v>
      </c>
      <c r="AT84" s="1984">
        <f>'2.54 GW Electrolyser H2 Prod.'!AS693</f>
        <v>2.5365629202179201</v>
      </c>
      <c r="AU84" s="1984">
        <f>'2.54 GW Electrolyser H2 Prod.'!AT693</f>
        <v>2.4789801775959064</v>
      </c>
      <c r="AV84" s="1984">
        <f>'2.54 GW Electrolyser H2 Prod.'!AU693</f>
        <v>2.4195689590895602</v>
      </c>
      <c r="AW84" s="1984">
        <f>'2.54 GW Electrolyser H2 Prod.'!AV693</f>
        <v>2.3583872878246139</v>
      </c>
      <c r="AX84" s="1984">
        <f>'2.54 GW Electrolyser H2 Prod.'!AW693</f>
        <v>2.2954900285401996</v>
      </c>
      <c r="AY84" s="1984">
        <f>'2.54 GW Electrolyser H2 Prod.'!AX693</f>
        <v>2.2309291279255357</v>
      </c>
      <c r="AZ84" s="1984">
        <f>'2.54 GW Electrolyser H2 Prod.'!AY693</f>
        <v>2.1647538316950841</v>
      </c>
      <c r="BA84" s="1984">
        <f>'2.54 GW Electrolyser H2 Prod.'!AZ693</f>
        <v>2.0970108811138659</v>
      </c>
      <c r="BB84" s="1984">
        <f>'2.54 GW Electrolyser H2 Prod.'!BA693</f>
        <v>2.0277446913171651</v>
      </c>
      <c r="BC84" s="1984">
        <f>'2.54 GW Electrolyser H2 Prod.'!BB693</f>
        <v>1.9569975134578361</v>
      </c>
      <c r="BD84" s="1984">
        <f>'2.54 GW Electrolyser H2 Prod.'!BC693</f>
        <v>1.8848095824502364</v>
      </c>
      <c r="BE84" s="1984">
        <f>'2.54 GW Electrolyser H2 Prod.'!BD693</f>
        <v>1.8112192518545589</v>
      </c>
      <c r="BF84" s="1984">
        <f>'2.54 GW Electrolyser H2 Prod.'!BE693</f>
        <v>1.7362631172526586</v>
      </c>
      <c r="BG84" s="1984">
        <f>'2.54 GW Electrolyser H2 Prod.'!BF693</f>
        <v>1.6599761293011164</v>
      </c>
      <c r="BH84" s="1984">
        <f>'2.54 GW Electrolyser H2 Prod.'!BG693</f>
        <v>1.5823916975048904</v>
      </c>
      <c r="BI84" s="1984">
        <f>'2.54 GW Electrolyser H2 Prod.'!BH693</f>
        <v>1.5035417856319877</v>
      </c>
      <c r="BJ84" s="1984">
        <f>'2.54 GW Electrolyser H2 Prod.'!BI693</f>
        <v>1.4234569995831021</v>
      </c>
      <c r="BK84" s="1984">
        <f>'2.54 GW Electrolyser H2 Prod.'!BJ693</f>
        <v>1.3421666684377209</v>
      </c>
      <c r="BL84" s="1984">
        <f>'2.54 GW Electrolyser H2 Prod.'!BK693</f>
        <v>1.2596989193176706</v>
      </c>
      <c r="BM84" s="1984">
        <f>'2.54 GW Electrolyser H2 Prod.'!BL693</f>
        <v>1.1760807466388052</v>
      </c>
      <c r="BN84" s="1984">
        <f>'2.54 GW Electrolyser H2 Prod.'!BM693</f>
        <v>1.0913380762600142</v>
      </c>
      <c r="BO84" s="1985">
        <f>'2.54 GW Electrolyser H2 Prod.'!BN693</f>
        <v>1.0054958249847781</v>
      </c>
    </row>
    <row r="85" spans="1:67" x14ac:dyDescent="0.2">
      <c r="A85" s="4305"/>
      <c r="B85" s="4338"/>
      <c r="C85" s="4339"/>
      <c r="D85" s="4320"/>
      <c r="E85" s="1943" t="str">
        <f t="shared" si="12"/>
        <v>High Price Range</v>
      </c>
      <c r="F85" s="833">
        <f t="shared" si="12"/>
        <v>0.85</v>
      </c>
      <c r="G85" s="2657">
        <f>'2.54 GW Electrolyser H2 Prod.'!F694</f>
        <v>5.9627855582915652</v>
      </c>
      <c r="H85" s="1984">
        <f>'2.54 GW Electrolyser H2 Prod.'!G694</f>
        <v>1.4687280781448087</v>
      </c>
      <c r="I85" s="1984">
        <f>'2.54 GW Electrolyser H2 Prod.'!H694</f>
        <v>1.8238693972896172</v>
      </c>
      <c r="J85" s="1984">
        <f>'2.54 GW Electrolyser H2 Prod.'!I694</f>
        <v>2.1206383573249465</v>
      </c>
      <c r="K85" s="1984">
        <f>'2.54 GW Electrolyser H2 Prod.'!J694</f>
        <v>2.3792309313197548</v>
      </c>
      <c r="L85" s="1984">
        <f>'2.54 GW Electrolyser H2 Prod.'!K694</f>
        <v>2.6099349736165407</v>
      </c>
      <c r="M85" s="1984">
        <f>'2.54 GW Electrolyser H2 Prod.'!L694</f>
        <v>2.8189110423682919</v>
      </c>
      <c r="N85" s="1984">
        <f>'2.54 GW Electrolyser H2 Prod.'!M694</f>
        <v>3.0102272922387066</v>
      </c>
      <c r="O85" s="1984">
        <f>'2.54 GW Electrolyser H2 Prod.'!N694</f>
        <v>3.186753432856015</v>
      </c>
      <c r="P85" s="1984">
        <f>'2.54 GW Electrolyser H2 Prod.'!O694</f>
        <v>3.3506126391989666</v>
      </c>
      <c r="Q85" s="1984">
        <f>'2.54 GW Electrolyser H2 Prod.'!P694</f>
        <v>3.5034335278729558</v>
      </c>
      <c r="R85" s="1984">
        <f>'2.54 GW Electrolyser H2 Prod.'!Q694</f>
        <v>3.6465012545130198</v>
      </c>
      <c r="S85" s="1984">
        <f>'2.54 GW Electrolyser H2 Prod.'!R694</f>
        <v>3.78085336567373</v>
      </c>
      <c r="T85" s="1984">
        <f>'2.54 GW Electrolyser H2 Prod.'!S694</f>
        <v>3.907343399198389</v>
      </c>
      <c r="U85" s="1984">
        <f>'2.54 GW Electrolyser H2 Prod.'!T694</f>
        <v>4.026684664309963</v>
      </c>
      <c r="V85" s="1984">
        <f>'2.54 GW Electrolyser H2 Prod.'!U694</f>
        <v>4.1394813155475392</v>
      </c>
      <c r="W85" s="1984">
        <f>'2.54 GW Electrolyser H2 Prod.'!V694</f>
        <v>4.2462509877939727</v>
      </c>
      <c r="X85" s="1984">
        <f>'2.54 GW Electrolyser H2 Prod.'!W694</f>
        <v>4.3474416552848529</v>
      </c>
      <c r="Y85" s="1984">
        <f>'2.54 GW Electrolyser H2 Prod.'!X694</f>
        <v>4.4434444333980831</v>
      </c>
      <c r="Z85" s="1984">
        <f>'2.54 GW Electrolyser H2 Prod.'!Y694</f>
        <v>4.5346034655026255</v>
      </c>
      <c r="AA85" s="1984">
        <f>'2.54 GW Electrolyser H2 Prod.'!Z694</f>
        <v>4.6212236735972372</v>
      </c>
      <c r="AB85" s="1984">
        <f>'2.54 GW Electrolyser H2 Prod.'!AA694</f>
        <v>4.7035769156836764</v>
      </c>
      <c r="AC85" s="1984">
        <f>'2.54 GW Electrolyser H2 Prod.'!AB694</f>
        <v>4.7819069360494524</v>
      </c>
      <c r="AD85" s="1984">
        <f>'2.54 GW Electrolyser H2 Prod.'!AC694</f>
        <v>4.8564333880730386</v>
      </c>
      <c r="AE85" s="1984">
        <f>'2.54 GW Electrolyser H2 Prod.'!AD694</f>
        <v>4.9273551352813634</v>
      </c>
      <c r="AF85" s="1984">
        <f>'2.54 GW Electrolyser H2 Prod.'!AE694</f>
        <v>4.9948529842412164</v>
      </c>
      <c r="AG85" s="1984">
        <f>'2.54 GW Electrolyser H2 Prod.'!AF694</f>
        <v>5.0590919654588982</v>
      </c>
      <c r="AH85" s="1984">
        <f>'2.54 GW Electrolyser H2 Prod.'!AG694</f>
        <v>5.1202232512310895</v>
      </c>
      <c r="AI85" s="1984">
        <f>'2.54 GW Electrolyser H2 Prod.'!AH694</f>
        <v>5.1783857792976482</v>
      </c>
      <c r="AJ85" s="1984">
        <f>'2.54 GW Electrolyser H2 Prod.'!AI694</f>
        <v>5.2337076361379005</v>
      </c>
      <c r="AK85" s="1984">
        <f>'2.54 GW Electrolyser H2 Prod.'!AJ694</f>
        <v>5.2863072424115618</v>
      </c>
      <c r="AL85" s="1984">
        <f>'2.54 GW Electrolyser H2 Prod.'!AK694</f>
        <v>5.3362943743863172</v>
      </c>
      <c r="AM85" s="1984">
        <f>'2.54 GW Electrolyser H2 Prod.'!AL694</f>
        <v>5.3837710485175068</v>
      </c>
      <c r="AN85" s="1984">
        <f>'2.54 GW Electrolyser H2 Prod.'!AM694</f>
        <v>5.4288322911504245</v>
      </c>
      <c r="AO85" s="1984">
        <f>'2.54 GW Electrolyser H2 Prod.'!AN694</f>
        <v>5.471566811239394</v>
      </c>
      <c r="AP85" s="1984">
        <f>'2.54 GW Electrolyser H2 Prod.'!AO694</f>
        <v>5.5120575907537148</v>
      </c>
      <c r="AQ85" s="1984">
        <f>'2.54 GW Electrolyser H2 Prod.'!AP694</f>
        <v>5.550382404871681</v>
      </c>
      <c r="AR85" s="1984">
        <f>'2.54 GW Electrolyser H2 Prod.'!AQ694</f>
        <v>5.5866142820027482</v>
      </c>
      <c r="AS85" s="1984">
        <f>'2.54 GW Electrolyser H2 Prod.'!AR694</f>
        <v>5.62082191201333</v>
      </c>
      <c r="AT85" s="1984">
        <f>'2.54 GW Electrolyser H2 Prod.'!AS694</f>
        <v>5.6530700096791202</v>
      </c>
      <c r="AU85" s="1984">
        <f>'2.54 GW Electrolyser H2 Prod.'!AT694</f>
        <v>5.6834196392812615</v>
      </c>
      <c r="AV85" s="1984">
        <f>'2.54 GW Electrolyser H2 Prod.'!AU694</f>
        <v>5.7119285053551927</v>
      </c>
      <c r="AW85" s="1984">
        <f>'2.54 GW Electrolyser H2 Prod.'!AV694</f>
        <v>5.7386512138503871</v>
      </c>
      <c r="AX85" s="1984">
        <f>'2.54 GW Electrolyser H2 Prod.'!AW694</f>
        <v>5.7636395073361353</v>
      </c>
      <c r="AY85" s="1984">
        <f>'2.54 GW Electrolyser H2 Prod.'!AX694</f>
        <v>5.7869424773687657</v>
      </c>
      <c r="AZ85" s="1984">
        <f>'2.54 GW Electrolyser H2 Prod.'!AY694</f>
        <v>5.8086067567002866</v>
      </c>
      <c r="BA85" s="1984">
        <f>'2.54 GW Electrolyser H2 Prod.'!AZ694</f>
        <v>5.8286766936420564</v>
      </c>
      <c r="BB85" s="1984">
        <f>'2.54 GW Electrolyser H2 Prod.'!BA694</f>
        <v>5.8471945105876282</v>
      </c>
      <c r="BC85" s="1984">
        <f>'2.54 GW Electrolyser H2 Prod.'!BB694</f>
        <v>5.8642004484364261</v>
      </c>
      <c r="BD85" s="1984">
        <f>'2.54 GW Electrolyser H2 Prod.'!BC694</f>
        <v>5.8797328984365427</v>
      </c>
      <c r="BE85" s="1984">
        <f>'2.54 GW Electrolyser H2 Prod.'!BD694</f>
        <v>5.8938285227741387</v>
      </c>
      <c r="BF85" s="1984">
        <f>'2.54 GW Electrolyser H2 Prod.'!BE694</f>
        <v>5.9065223650733589</v>
      </c>
      <c r="BG85" s="1984">
        <f>'2.54 GW Electrolyser H2 Prod.'!BF694</f>
        <v>5.917847951830109</v>
      </c>
      <c r="BH85" s="1984">
        <f>'2.54 GW Electrolyser H2 Prod.'!BG694</f>
        <v>5.9278373856817499</v>
      </c>
      <c r="BI85" s="1984">
        <f>'2.54 GW Electrolyser H2 Prod.'!BH694</f>
        <v>5.936521431309834</v>
      </c>
      <c r="BJ85" s="1984">
        <f>'2.54 GW Electrolyser H2 Prod.'!BI694</f>
        <v>5.9439295946820536</v>
      </c>
      <c r="BK85" s="1984">
        <f>'2.54 GW Electrolyser H2 Prod.'!BJ694</f>
        <v>5.9500901962603496</v>
      </c>
      <c r="BL85" s="1984">
        <f>'2.54 GW Electrolyser H2 Prod.'!BK694</f>
        <v>5.9550304387331208</v>
      </c>
      <c r="BM85" s="1984">
        <f>'2.54 GW Electrolyser H2 Prod.'!BL694</f>
        <v>5.9587764697690568</v>
      </c>
      <c r="BN85" s="1984">
        <f>'2.54 GW Electrolyser H2 Prod.'!BM694</f>
        <v>5.9613534402372323</v>
      </c>
      <c r="BO85" s="1985">
        <f>'2.54 GW Electrolyser H2 Prod.'!BN694</f>
        <v>5.9627855582915652</v>
      </c>
    </row>
    <row r="86" spans="1:67" x14ac:dyDescent="0.2">
      <c r="A86" s="4305"/>
      <c r="B86" s="4338"/>
      <c r="C86" s="4339"/>
      <c r="D86" s="3723"/>
      <c r="E86" s="1944" t="str">
        <f t="shared" si="12"/>
        <v>High Price Range</v>
      </c>
      <c r="F86" s="21">
        <f t="shared" si="12"/>
        <v>0.9</v>
      </c>
      <c r="G86" s="2658">
        <f>'2.54 GW Electrolyser H2 Prod.'!F695</f>
        <v>12.141715502114559</v>
      </c>
      <c r="H86" s="1986">
        <f>'2.54 GW Electrolyser H2 Prod.'!G695</f>
        <v>1.4687280781448087</v>
      </c>
      <c r="I86" s="1986">
        <f>'2.54 GW Electrolyser H2 Prod.'!H695</f>
        <v>1.8617316502896173</v>
      </c>
      <c r="J86" s="1986">
        <f>'2.54 GW Electrolyser H2 Prod.'!I695</f>
        <v>2.2139999713118743</v>
      </c>
      <c r="K86" s="1986">
        <f>'2.54 GW Electrolyser H2 Prod.'!J695</f>
        <v>2.5388514880566828</v>
      </c>
      <c r="L86" s="1986">
        <f>'2.54 GW Electrolyser H2 Prod.'!K695</f>
        <v>2.8432473332395576</v>
      </c>
      <c r="M86" s="1986">
        <f>'2.54 GW Electrolyser H2 Prod.'!L695</f>
        <v>3.1314371239740697</v>
      </c>
      <c r="N86" s="1986">
        <f>'2.54 GW Electrolyser H2 Prod.'!M695</f>
        <v>3.4062709642996314</v>
      </c>
      <c r="O86" s="1986">
        <f>'2.54 GW Electrolyser H2 Prod.'!N695</f>
        <v>3.6697856311844403</v>
      </c>
      <c r="P86" s="1986">
        <f>'2.54 GW Electrolyser H2 Prod.'!O695</f>
        <v>3.9235050085651126</v>
      </c>
      <c r="Q86" s="1986">
        <f>'2.54 GW Electrolyser H2 Prod.'!P695</f>
        <v>4.1686095710441808</v>
      </c>
      <c r="R86" s="1986">
        <f>'2.54 GW Electrolyser H2 Prod.'!Q695</f>
        <v>4.4060390526462951</v>
      </c>
      <c r="S86" s="1986">
        <f>'2.54 GW Electrolyser H2 Prod.'!R695</f>
        <v>4.6365581661218371</v>
      </c>
      <c r="T86" s="1986">
        <f>'2.54 GW Electrolyser H2 Prod.'!S695</f>
        <v>4.8608005638135445</v>
      </c>
      <c r="U86" s="1986">
        <f>'2.54 GW Electrolyser H2 Prod.'!T695</f>
        <v>5.079299321921031</v>
      </c>
      <c r="V86" s="1986">
        <f>'2.54 GW Electrolyser H2 Prod.'!U695</f>
        <v>5.2925087236668249</v>
      </c>
      <c r="W86" s="1986">
        <f>'2.54 GW Electrolyser H2 Prod.'!V695</f>
        <v>5.500820225677634</v>
      </c>
      <c r="X86" s="1986">
        <f>'2.54 GW Electrolyser H2 Prod.'!W695</f>
        <v>5.7045744189409628</v>
      </c>
      <c r="Y86" s="1986">
        <f>'2.54 GW Electrolyser H2 Prod.'!X695</f>
        <v>5.9040701603980486</v>
      </c>
      <c r="Z86" s="1986">
        <f>'2.54 GW Electrolyser H2 Prod.'!Y695</f>
        <v>6.0995716610508124</v>
      </c>
      <c r="AA86" s="1986">
        <f>'2.54 GW Electrolyser H2 Prod.'!Z695</f>
        <v>6.2913140690964537</v>
      </c>
      <c r="AB86" s="1986">
        <f>'2.54 GW Electrolyser H2 Prod.'!AA695</f>
        <v>6.4795079253645955</v>
      </c>
      <c r="AC86" s="1986">
        <f>'2.54 GW Electrolyser H2 Prod.'!AB695</f>
        <v>6.6643427606209782</v>
      </c>
      <c r="AD86" s="1986">
        <f>'2.54 GW Electrolyser H2 Prod.'!AC695</f>
        <v>6.8459900307598316</v>
      </c>
      <c r="AE86" s="1986">
        <f>'2.54 GW Electrolyser H2 Prod.'!AD695</f>
        <v>7.0246055347022995</v>
      </c>
      <c r="AF86" s="1986">
        <f>'2.54 GW Electrolyser H2 Prod.'!AE695</f>
        <v>7.2003314235318925</v>
      </c>
      <c r="AG86" s="1986">
        <f>'2.54 GW Electrolyser H2 Prod.'!AF695</f>
        <v>7.3732978832689087</v>
      </c>
      <c r="AH86" s="1986">
        <f>'2.54 GW Electrolyser H2 Prod.'!AG695</f>
        <v>7.5436245545953158</v>
      </c>
      <c r="AI86" s="1986">
        <f>'2.54 GW Electrolyser H2 Prod.'!AH695</f>
        <v>7.7114217387065329</v>
      </c>
      <c r="AJ86" s="1986">
        <f>'2.54 GW Electrolyser H2 Prod.'!AI695</f>
        <v>7.8767914278722753</v>
      </c>
      <c r="AK86" s="1986">
        <f>'2.54 GW Electrolyser H2 Prod.'!AJ695</f>
        <v>8.0398281912579712</v>
      </c>
      <c r="AL86" s="1986">
        <f>'2.54 GW Electrolyser H2 Prod.'!AK695</f>
        <v>8.2006199404075737</v>
      </c>
      <c r="AM86" s="1986">
        <f>'2.54 GW Electrolyser H2 Prod.'!AL695</f>
        <v>8.3592485940317829</v>
      </c>
      <c r="AN86" s="1986">
        <f>'2.54 GW Electrolyser H2 Prod.'!AM695</f>
        <v>8.5157906580339695</v>
      </c>
      <c r="AO86" s="1986">
        <f>'2.54 GW Electrolyser H2 Prod.'!AN695</f>
        <v>8.6703177337854438</v>
      </c>
      <c r="AP86" s="1986">
        <f>'2.54 GW Electrolyser H2 Prod.'!AO695</f>
        <v>8.8228969653455103</v>
      </c>
      <c r="AQ86" s="1986">
        <f>'2.54 GW Electrolyser H2 Prod.'!AP695</f>
        <v>8.9735914344713699</v>
      </c>
      <c r="AR86" s="1986">
        <f>'2.54 GW Electrolyser H2 Prod.'!AQ695</f>
        <v>9.1224605107746921</v>
      </c>
      <c r="AS86" s="1986">
        <f>'2.54 GW Electrolyser H2 Prod.'!AR695</f>
        <v>9.2695601631766618</v>
      </c>
      <c r="AT86" s="1986">
        <f>'2.54 GW Electrolyser H2 Prod.'!AS695</f>
        <v>9.4149432378318583</v>
      </c>
      <c r="AU86" s="1986">
        <f>'2.54 GW Electrolyser H2 Prod.'!AT695</f>
        <v>9.5586597068874166</v>
      </c>
      <c r="AV86" s="1986">
        <f>'2.54 GW Electrolyser H2 Prod.'!AU695</f>
        <v>9.7007568917815554</v>
      </c>
      <c r="AW86" s="1986">
        <f>'2.54 GW Electrolyser H2 Prod.'!AV695</f>
        <v>9.8412796642373639</v>
      </c>
      <c r="AX86" s="1986">
        <f>'2.54 GW Electrolyser H2 Prod.'!AW695</f>
        <v>9.980270627651576</v>
      </c>
      <c r="AY86" s="1986">
        <f>'2.54 GW Electrolyser H2 Prod.'!AX695</f>
        <v>10.117770281196801</v>
      </c>
      <c r="AZ86" s="1986">
        <f>'2.54 GW Electrolyser H2 Prod.'!AY695</f>
        <v>10.253817168635607</v>
      </c>
      <c r="BA86" s="1986">
        <f>'2.54 GW Electrolyser H2 Prod.'!AZ695</f>
        <v>10.388448013575054</v>
      </c>
      <c r="BB86" s="1986">
        <f>'2.54 GW Electrolyser H2 Prod.'!BA695</f>
        <v>10.521697842661897</v>
      </c>
      <c r="BC86" s="1986">
        <f>'2.54 GW Electrolyser H2 Prod.'!BB695</f>
        <v>10.653600098024601</v>
      </c>
      <c r="BD86" s="1986">
        <f>'2.54 GW Electrolyser H2 Prod.'!BC695</f>
        <v>10.784186740102895</v>
      </c>
      <c r="BE86" s="1986">
        <f>'2.54 GW Electrolyser H2 Prod.'!BD695</f>
        <v>10.91348834186401</v>
      </c>
      <c r="BF86" s="1986">
        <f>'2.54 GW Electrolyser H2 Prod.'!BE695</f>
        <v>11.041534175283122</v>
      </c>
      <c r="BG86" s="1986">
        <f>'2.54 GW Electrolyser H2 Prod.'!BF695</f>
        <v>11.168352290860918</v>
      </c>
      <c r="BH86" s="1986">
        <f>'2.54 GW Electrolyser H2 Prod.'!BG695</f>
        <v>11.29396959086068</v>
      </c>
      <c r="BI86" s="1986">
        <f>'2.54 GW Electrolyser H2 Prod.'!BH695</f>
        <v>11.418411896868927</v>
      </c>
      <c r="BJ86" s="1986">
        <f>'2.54 GW Electrolyser H2 Prod.'!BI695</f>
        <v>11.541704012215563</v>
      </c>
      <c r="BK86" s="1986">
        <f>'2.54 GW Electrolyser H2 Prod.'!BJ695</f>
        <v>11.66386977973014</v>
      </c>
      <c r="BL86" s="1986">
        <f>'2.54 GW Electrolyser H2 Prod.'!BK695</f>
        <v>11.784932135258995</v>
      </c>
      <c r="BM86" s="1986">
        <f>'2.54 GW Electrolyser H2 Prod.'!BL695</f>
        <v>11.904913157322643</v>
      </c>
      <c r="BN86" s="1986">
        <f>'2.54 GW Electrolyser H2 Prod.'!BM695</f>
        <v>12.023834113252953</v>
      </c>
      <c r="BO86" s="1987">
        <f>'2.54 GW Electrolyser H2 Prod.'!BN695</f>
        <v>12.141715502114559</v>
      </c>
    </row>
    <row r="87" spans="1:67" x14ac:dyDescent="0.2">
      <c r="A87" s="4305"/>
      <c r="B87" s="4338"/>
      <c r="C87" s="4339"/>
      <c r="D87" s="3722" t="str">
        <f>D63</f>
        <v>O&amp;M Fixed Plant Opex A$1,639,561,810.71/year          High Case</v>
      </c>
      <c r="E87" s="1943" t="str">
        <f t="shared" si="12"/>
        <v>Low Price Range</v>
      </c>
      <c r="F87" s="833">
        <f t="shared" si="12"/>
        <v>0.8</v>
      </c>
      <c r="G87" s="2656">
        <f>'2.54 GW Electrolyser H2 Prod.'!F697</f>
        <v>-12.762679371674901</v>
      </c>
      <c r="H87" s="1988">
        <f>'2.54 GW Electrolyser H2 Prod.'!G697</f>
        <v>0.92042546681147552</v>
      </c>
      <c r="I87" s="1988">
        <f>'2.54 GW Electrolyser H2 Prod.'!H697</f>
        <v>0.79243902722295079</v>
      </c>
      <c r="J87" s="1988">
        <f>'2.54 GW Electrolyser H2 Prod.'!I697</f>
        <v>0.64075585574447158</v>
      </c>
      <c r="K87" s="1988">
        <f>'2.54 GW Electrolyser H2 Prod.'!J697</f>
        <v>0.47403989103594696</v>
      </c>
      <c r="L87" s="1988">
        <f>'2.54 GW Electrolyser H2 Prod.'!K697</f>
        <v>0.29658552248405523</v>
      </c>
      <c r="M87" s="1988">
        <f>'2.54 GW Electrolyser H2 Prod.'!L697</f>
        <v>0.11091217226356698</v>
      </c>
      <c r="N87" s="1988">
        <f>'2.54 GW Electrolyser H2 Prod.'!M697</f>
        <v>-8.1343608727793754E-2</v>
      </c>
      <c r="O87" s="1988">
        <f>'2.54 GW Electrolyser H2 Prod.'!N697</f>
        <v>-0.27904319353231827</v>
      </c>
      <c r="P87" s="1988">
        <f>'2.54 GW Electrolyser H2 Prod.'!O697</f>
        <v>-0.48135410695649455</v>
      </c>
      <c r="Q87" s="1988">
        <f>'2.54 GW Electrolyser H2 Prod.'!P697</f>
        <v>-0.68764441483571292</v>
      </c>
      <c r="R87" s="1988">
        <f>'2.54 GW Electrolyser H2 Prod.'!Q697</f>
        <v>-0.89742007406275637</v>
      </c>
      <c r="S87" s="1988">
        <f>'2.54 GW Electrolyser H2 Prod.'!R697</f>
        <v>-1.1102855672768519</v>
      </c>
      <c r="T87" s="1988">
        <f>'2.54 GW Electrolyser H2 Prod.'!S697</f>
        <v>-1.3259180062367912</v>
      </c>
      <c r="U87" s="1988">
        <f>'2.54 GW Electrolyser H2 Prod.'!T697</f>
        <v>-1.5440494440675847</v>
      </c>
      <c r="V87" s="1988">
        <f>'2.54 GW Electrolyser H2 Prod.'!U697</f>
        <v>-1.7644544103820401</v>
      </c>
      <c r="W87" s="1988">
        <f>'2.54 GW Electrolyser H2 Prod.'!V697</f>
        <v>-1.9869408912633644</v>
      </c>
      <c r="X87" s="1988">
        <f>'2.54 GW Electrolyser H2 Prod.'!W697</f>
        <v>-2.2113436520229013</v>
      </c>
      <c r="Y87" s="1988">
        <f>'2.54 GW Electrolyser H2 Prod.'!X697</f>
        <v>-2.4375191957999474</v>
      </c>
      <c r="Z87" s="1988">
        <f>'2.54 GW Electrolyser H2 Prod.'!Y697</f>
        <v>-2.6653418909124378</v>
      </c>
      <c r="AA87" s="1988">
        <f>'2.54 GW Electrolyser H2 Prod.'!Z697</f>
        <v>-2.894700950253517</v>
      </c>
      <c r="AB87" s="1988">
        <f>'2.54 GW Electrolyser H2 Prod.'!AA697</f>
        <v>-3.1254980430480765</v>
      </c>
      <c r="AC87" s="1988">
        <f>'2.54 GW Electrolyser H2 Prod.'!AB697</f>
        <v>-3.3576453834674163</v>
      </c>
      <c r="AD87" s="1988">
        <f>'2.54 GW Electrolyser H2 Prod.'!AC697</f>
        <v>-3.5910641840229638</v>
      </c>
      <c r="AE87" s="1988">
        <f>'2.54 GW Electrolyser H2 Prod.'!AD697</f>
        <v>-3.8256833916319448</v>
      </c>
      <c r="AF87" s="1988">
        <f>'2.54 GW Electrolyser H2 Prod.'!AE697</f>
        <v>-4.0614386453129292</v>
      </c>
      <c r="AG87" s="1988">
        <f>'2.54 GW Electrolyser H2 Prod.'!AF697</f>
        <v>-4.2982714095185859</v>
      </c>
      <c r="AH87" s="1988">
        <f>'2.54 GW Electrolyser H2 Prod.'!AG697</f>
        <v>-4.5361282480261531</v>
      </c>
      <c r="AI87" s="1988">
        <f>'2.54 GW Electrolyser H2 Prod.'!AH697</f>
        <v>-4.7749602113284935</v>
      </c>
      <c r="AJ87" s="1988">
        <f>'2.54 GW Electrolyser H2 Prod.'!AI697</f>
        <v>-5.0147223164401531</v>
      </c>
      <c r="AK87" s="1988">
        <f>'2.54 GW Electrolyser H2 Prod.'!AJ697</f>
        <v>-5.2553731025294219</v>
      </c>
      <c r="AL87" s="1988">
        <f>'2.54 GW Electrolyser H2 Prod.'!AK697</f>
        <v>-5.4968742492095082</v>
      </c>
      <c r="AM87" s="1988">
        <f>'2.54 GW Electrolyser H2 Prod.'!AL697</f>
        <v>-5.7391902469522726</v>
      </c>
      <c r="AN87" s="1988">
        <f>'2.54 GW Electrolyser H2 Prod.'!AM697</f>
        <v>-5.9822881111283337</v>
      </c>
      <c r="AO87" s="1988">
        <f>'2.54 GW Electrolyser H2 Prod.'!AN697</f>
        <v>-6.226137132773669</v>
      </c>
      <c r="AP87" s="1988">
        <f>'2.54 GW Electrolyser H2 Prod.'!AO697</f>
        <v>-6.470708660441816</v>
      </c>
      <c r="AQ87" s="1988">
        <f>'2.54 GW Electrolyser H2 Prod.'!AP697</f>
        <v>-6.7159759085011572</v>
      </c>
      <c r="AR87" s="1988">
        <f>'2.54 GW Electrolyser H2 Prod.'!AQ697</f>
        <v>-6.9619137880372435</v>
      </c>
      <c r="AS87" s="1988">
        <f>'2.54 GW Electrolyser H2 Prod.'!AR697</f>
        <v>-7.208498757164941</v>
      </c>
      <c r="AT87" s="1988">
        <f>'2.54 GW Electrolyser H2 Prod.'!AS697</f>
        <v>-7.4557086880778263</v>
      </c>
      <c r="AU87" s="1988">
        <f>'2.54 GW Electrolyser H2 Prod.'!AT697</f>
        <v>-7.7035227485883944</v>
      </c>
      <c r="AV87" s="1988">
        <f>'2.54 GW Electrolyser H2 Prod.'!AU697</f>
        <v>-7.9519212962619896</v>
      </c>
      <c r="AW87" s="1988">
        <f>'2.54 GW Electrolyser H2 Prod.'!AV697</f>
        <v>-8.200885783535341</v>
      </c>
      <c r="AX87" s="1988">
        <f>'2.54 GW Electrolyser H2 Prod.'!AW697</f>
        <v>-8.450398672449106</v>
      </c>
      <c r="AY87" s="1988">
        <f>'2.54 GW Electrolyser H2 Prod.'!AX697</f>
        <v>-8.700443357822282</v>
      </c>
      <c r="AZ87" s="1988">
        <f>'2.54 GW Electrolyser H2 Prod.'!AY697</f>
        <v>-8.9510040978623842</v>
      </c>
      <c r="BA87" s="1988">
        <f>'2.54 GW Electrolyser H2 Prod.'!AZ697</f>
        <v>-9.2020659513445278</v>
      </c>
      <c r="BB87" s="1988">
        <f>'2.54 GW Electrolyser H2 Prod.'!BA697</f>
        <v>-9.4536147206100836</v>
      </c>
      <c r="BC87" s="1988">
        <f>'2.54 GW Electrolyser H2 Prod.'!BB697</f>
        <v>-9.7056368997349729</v>
      </c>
      <c r="BD87" s="1988">
        <f>'2.54 GW Electrolyser H2 Prod.'!BC697</f>
        <v>-9.9581196273021302</v>
      </c>
      <c r="BE87" s="1988">
        <f>'2.54 GW Electrolyser H2 Prod.'!BD697</f>
        <v>-10.211050643284622</v>
      </c>
      <c r="BF87" s="1988">
        <f>'2.54 GW Electrolyser H2 Prod.'!BE697</f>
        <v>-10.464418249607565</v>
      </c>
      <c r="BG87" s="1988">
        <f>'2.54 GW Electrolyser H2 Prod.'!BF697</f>
        <v>-10.718211274009796</v>
      </c>
      <c r="BH87" s="1988">
        <f>'2.54 GW Electrolyser H2 Prod.'!BG697</f>
        <v>-10.972419036871779</v>
      </c>
      <c r="BI87" s="1988">
        <f>'2.54 GW Electrolyser H2 Prod.'!BH697</f>
        <v>-11.227031320715538</v>
      </c>
      <c r="BJ87" s="1988">
        <f>'2.54 GW Electrolyser H2 Prod.'!BI697</f>
        <v>-11.482038342116407</v>
      </c>
      <c r="BK87" s="1988">
        <f>'2.54 GW Electrolyser H2 Prod.'!BJ697</f>
        <v>-11.737430725795985</v>
      </c>
      <c r="BL87" s="1988">
        <f>'2.54 GW Electrolyser H2 Prod.'!BK697</f>
        <v>-11.993199480691397</v>
      </c>
      <c r="BM87" s="1988">
        <f>'2.54 GW Electrolyser H2 Prod.'!BL697</f>
        <v>-12.249335977818429</v>
      </c>
      <c r="BN87" s="1988">
        <f>'2.54 GW Electrolyser H2 Prod.'!BM697</f>
        <v>-12.50583192976578</v>
      </c>
      <c r="BO87" s="1989">
        <f>'2.54 GW Electrolyser H2 Prod.'!BN697</f>
        <v>-12.762679371674901</v>
      </c>
    </row>
    <row r="88" spans="1:67" x14ac:dyDescent="0.2">
      <c r="A88" s="4305"/>
      <c r="B88" s="4338"/>
      <c r="C88" s="4339"/>
      <c r="D88" s="4320"/>
      <c r="E88" s="1943" t="str">
        <f t="shared" si="12"/>
        <v>Low Price Range</v>
      </c>
      <c r="F88" s="833">
        <f t="shared" si="12"/>
        <v>0.85</v>
      </c>
      <c r="G88" s="2657">
        <f>'2.54 GW Electrolyser H2 Prod.'!F698</f>
        <v>-11.178041456925547</v>
      </c>
      <c r="H88" s="1984">
        <f>'2.54 GW Electrolyser H2 Prod.'!G698</f>
        <v>0.92042546681147552</v>
      </c>
      <c r="I88" s="1984">
        <f>'2.54 GW Electrolyser H2 Prod.'!H698</f>
        <v>0.80454200382295082</v>
      </c>
      <c r="J88" s="1984">
        <f>'2.54 GW Electrolyser H2 Prod.'!I698</f>
        <v>0.6699993422814815</v>
      </c>
      <c r="K88" s="1984">
        <f>'2.54 GW Electrolyser H2 Prod.'!J698</f>
        <v>0.52325328896295698</v>
      </c>
      <c r="L88" s="1984">
        <f>'2.54 GW Electrolyser H2 Prod.'!K698</f>
        <v>0.36759244004181635</v>
      </c>
      <c r="M88" s="1984">
        <f>'2.54 GW Electrolyser H2 Prod.'!L698</f>
        <v>0.20498606795328878</v>
      </c>
      <c r="N88" s="1984">
        <f>'2.54 GW Electrolyser H2 Prod.'!M698</f>
        <v>3.673459136765013E-2</v>
      </c>
      <c r="O88" s="1984">
        <f>'2.54 GW Electrolyser H2 Prod.'!N698</f>
        <v>-0.13624466373137442</v>
      </c>
      <c r="P88" s="1984">
        <f>'2.54 GW Electrolyser H2 Prod.'!O698</f>
        <v>-0.31327300722237306</v>
      </c>
      <c r="Q88" s="1984">
        <f>'2.54 GW Electrolyser H2 Prod.'!P698</f>
        <v>-0.49382983858362128</v>
      </c>
      <c r="R88" s="1984">
        <f>'2.54 GW Electrolyser H2 Prod.'!Q698</f>
        <v>-0.67750434738135479</v>
      </c>
      <c r="S88" s="1984">
        <f>'2.54 GW Electrolyser H2 Prod.'!R698</f>
        <v>-0.86396487343488182</v>
      </c>
      <c r="T88" s="1984">
        <f>'2.54 GW Electrolyser H2 Prod.'!S698</f>
        <v>-1.0529385764421548</v>
      </c>
      <c r="U88" s="1984">
        <f>'2.54 GW Electrolyser H2 Prod.'!T698</f>
        <v>-1.2441974413182264</v>
      </c>
      <c r="V88" s="1984">
        <f>'2.54 GW Electrolyser H2 Prod.'!U698</f>
        <v>-1.4375483451591486</v>
      </c>
      <c r="W88" s="1984">
        <f>'2.54 GW Electrolyser H2 Prod.'!V698</f>
        <v>-1.6328258217715981</v>
      </c>
      <c r="X88" s="1984">
        <f>'2.54 GW Electrolyser H2 Prod.'!W698</f>
        <v>-1.8298866725537717</v>
      </c>
      <c r="Y88" s="1984">
        <f>'2.54 GW Electrolyser H2 Prod.'!X698</f>
        <v>-2.0286058742993993</v>
      </c>
      <c r="Z88" s="1984">
        <f>'2.54 GW Electrolyser H2 Prod.'!Y698</f>
        <v>-2.2288734187862653</v>
      </c>
      <c r="AA88" s="1984">
        <f>'2.54 GW Electrolyser H2 Prod.'!Z698</f>
        <v>-2.4305918352216054</v>
      </c>
      <c r="AB88" s="1984">
        <f>'2.54 GW Electrolyser H2 Prod.'!AA698</f>
        <v>-2.6336742219877625</v>
      </c>
      <c r="AC88" s="1984">
        <f>'2.54 GW Electrolyser H2 Prod.'!AB698</f>
        <v>-2.8380426642441146</v>
      </c>
      <c r="AD88" s="1984">
        <f>'2.54 GW Electrolyser H2 Prod.'!AC698</f>
        <v>-3.0436269480047224</v>
      </c>
      <c r="AE88" s="1984">
        <f>'2.54 GW Electrolyser H2 Prod.'!AD698</f>
        <v>-3.2503635049284996</v>
      </c>
      <c r="AF88" s="1984">
        <f>'2.54 GW Electrolyser H2 Prod.'!AE698</f>
        <v>-3.458194538728284</v>
      </c>
      <c r="AG88" s="1984">
        <f>'2.54 GW Electrolyser H2 Prod.'!AF698</f>
        <v>-3.6670672960627444</v>
      </c>
      <c r="AH88" s="1984">
        <f>'2.54 GW Electrolyser H2 Prod.'!AG698</f>
        <v>-3.8769334534797806</v>
      </c>
      <c r="AI88" s="1984">
        <f>'2.54 GW Electrolyser H2 Prod.'!AH698</f>
        <v>-4.0877485984027198</v>
      </c>
      <c r="AJ88" s="1984">
        <f>'2.54 GW Electrolyser H2 Prod.'!AI698</f>
        <v>-4.2994717869484278</v>
      </c>
      <c r="AK88" s="1984">
        <f>'2.54 GW Electrolyser H2 Prod.'!AJ698</f>
        <v>-4.5120651649914896</v>
      </c>
      <c r="AL88" s="1984">
        <f>'2.54 GW Electrolyser H2 Prod.'!AK698</f>
        <v>-4.7254936416565956</v>
      </c>
      <c r="AM88" s="1984">
        <f>'2.54 GW Electrolyser H2 Prod.'!AL698</f>
        <v>-4.9397246065554565</v>
      </c>
      <c r="AN88" s="1984">
        <f>'2.54 GW Electrolyser H2 Prod.'!AM698</f>
        <v>-5.1547276837452181</v>
      </c>
      <c r="AO88" s="1984">
        <f>'2.54 GW Electrolyser H2 Prod.'!AN698</f>
        <v>-5.3704745166883443</v>
      </c>
      <c r="AP88" s="1984">
        <f>'2.54 GW Electrolyser H2 Prod.'!AO698</f>
        <v>-5.5869385795245634</v>
      </c>
      <c r="AQ88" s="1984">
        <f>'2.54 GW Electrolyser H2 Prod.'!AP698</f>
        <v>-5.8040950107866252</v>
      </c>
      <c r="AR88" s="1984">
        <f>'2.54 GW Electrolyser H2 Prod.'!AQ698</f>
        <v>-6.0219204663504824</v>
      </c>
      <c r="AS88" s="1984">
        <f>'2.54 GW Electrolyser H2 Prod.'!AR698</f>
        <v>-6.2403929889425971</v>
      </c>
      <c r="AT88" s="1984">
        <f>'2.54 GW Electrolyser H2 Prod.'!AS698</f>
        <v>-6.4594918919594573</v>
      </c>
      <c r="AU88" s="1984">
        <f>'2.54 GW Electrolyser H2 Prod.'!AT698</f>
        <v>-6.6791976557077755</v>
      </c>
      <c r="AV88" s="1984">
        <f>'2.54 GW Electrolyser H2 Prod.'!AU698</f>
        <v>-6.8994918344642562</v>
      </c>
      <c r="AW88" s="1984">
        <f>'2.54 GW Electrolyser H2 Prod.'!AV698</f>
        <v>-7.1203569729937684</v>
      </c>
      <c r="AX88" s="1984">
        <f>'2.54 GW Electrolyser H2 Prod.'!AW698</f>
        <v>-7.3417765313639078</v>
      </c>
      <c r="AY88" s="1984">
        <f>'2.54 GW Electrolyser H2 Prod.'!AX698</f>
        <v>-7.5637348170600864</v>
      </c>
      <c r="AZ88" s="1984">
        <f>'2.54 GW Electrolyser H2 Prod.'!AY698</f>
        <v>-7.7862169235444831</v>
      </c>
      <c r="BA88" s="1984">
        <f>'2.54 GW Electrolyser H2 Prod.'!AZ698</f>
        <v>-8.0092086745192788</v>
      </c>
      <c r="BB88" s="1984">
        <f>'2.54 GW Electrolyser H2 Prod.'!BA698</f>
        <v>-8.2326965732535431</v>
      </c>
      <c r="BC88" s="1984">
        <f>'2.54 GW Electrolyser H2 Prod.'!BB698</f>
        <v>-8.4566677564170334</v>
      </c>
      <c r="BD88" s="1984">
        <f>'2.54 GW Electrolyser H2 Prod.'!BC698</f>
        <v>-8.6811099519355697</v>
      </c>
      <c r="BE88" s="1984">
        <f>'2.54 GW Electrolyser H2 Prod.'!BD698</f>
        <v>-8.906011440443665</v>
      </c>
      <c r="BF88" s="1984">
        <f>'2.54 GW Electrolyser H2 Prod.'!BE698</f>
        <v>-9.1313610199623181</v>
      </c>
      <c r="BG88" s="1984">
        <f>'2.54 GW Electrolyser H2 Prod.'!BF698</f>
        <v>-9.3571479734748877</v>
      </c>
      <c r="BH88" s="1984">
        <f>'2.54 GW Electrolyser H2 Prod.'!BG698</f>
        <v>-9.5833620391126804</v>
      </c>
      <c r="BI88" s="1984">
        <f>'2.54 GW Electrolyser H2 Prod.'!BH698</f>
        <v>-9.809993382695442</v>
      </c>
      <c r="BJ88" s="1984">
        <f>'2.54 GW Electrolyser H2 Prod.'!BI698</f>
        <v>-10.037032572401015</v>
      </c>
      <c r="BK88" s="1984">
        <f>'2.54 GW Electrolyser H2 Prod.'!BJ698</f>
        <v>-10.264470555363792</v>
      </c>
      <c r="BL88" s="1984">
        <f>'2.54 GW Electrolyser H2 Prod.'!BK698</f>
        <v>-10.492298636023548</v>
      </c>
      <c r="BM88" s="1984">
        <f>'2.54 GW Electrolyser H2 Prod.'!BL698</f>
        <v>-10.720508456065678</v>
      </c>
      <c r="BN88" s="1984">
        <f>'2.54 GW Electrolyser H2 Prod.'!BM698</f>
        <v>-10.949091975810665</v>
      </c>
      <c r="BO88" s="1985">
        <f>'2.54 GW Electrolyser H2 Prod.'!BN698</f>
        <v>-11.178041456925547</v>
      </c>
    </row>
    <row r="89" spans="1:67" x14ac:dyDescent="0.2">
      <c r="A89" s="4305"/>
      <c r="B89" s="4338"/>
      <c r="C89" s="4339"/>
      <c r="D89" s="4320"/>
      <c r="E89" s="1943" t="str">
        <f t="shared" si="12"/>
        <v>Low Price Range</v>
      </c>
      <c r="F89" s="833">
        <f t="shared" si="12"/>
        <v>0.9</v>
      </c>
      <c r="G89" s="2657">
        <f>'2.54 GW Electrolyser H2 Prod.'!F699</f>
        <v>-9.2028963295838366</v>
      </c>
      <c r="H89" s="1984">
        <f>'2.54 GW Electrolyser H2 Prod.'!G699</f>
        <v>0.92042546681147552</v>
      </c>
      <c r="I89" s="1984">
        <f>'2.54 GW Electrolyser H2 Prod.'!H699</f>
        <v>0.81664498042295075</v>
      </c>
      <c r="J89" s="1984">
        <f>'2.54 GW Electrolyser H2 Prod.'!I699</f>
        <v>0.69984314025679006</v>
      </c>
      <c r="K89" s="1984">
        <f>'2.54 GW Electrolyser H2 Prod.'!J699</f>
        <v>0.57427729598826549</v>
      </c>
      <c r="L89" s="1984">
        <f>'2.54 GW Electrolyser H2 Prod.'!K699</f>
        <v>0.44217263021190906</v>
      </c>
      <c r="M89" s="1984">
        <f>'2.54 GW Electrolyser H2 Prod.'!L699</f>
        <v>0.30488756754351193</v>
      </c>
      <c r="N89" s="1984">
        <f>'2.54 GW Electrolyser H2 Prod.'!M699</f>
        <v>0.16333316688114247</v>
      </c>
      <c r="O89" s="1984">
        <f>'2.54 GW Electrolyser H2 Prod.'!N699</f>
        <v>1.8160500520617798E-2</v>
      </c>
      <c r="P89" s="1984">
        <f>'2.54 GW Electrolyser H2 Prod.'!O699</f>
        <v>-0.13014330966430587</v>
      </c>
      <c r="Q89" s="1984">
        <f>'2.54 GW Electrolyser H2 Prod.'!P699</f>
        <v>-0.28120091538187925</v>
      </c>
      <c r="R89" s="1984">
        <f>'2.54 GW Electrolyser H2 Prod.'!Q699</f>
        <v>-0.43471192302080386</v>
      </c>
      <c r="S89" s="1984">
        <f>'2.54 GW Electrolyser H2 Prod.'!R699</f>
        <v>-0.59043188594121376</v>
      </c>
      <c r="T89" s="1984">
        <f>'2.54 GW Electrolyser H2 Prod.'!S699</f>
        <v>-0.7481582520267126</v>
      </c>
      <c r="U89" s="1984">
        <f>'2.54 GW Electrolyser H2 Prod.'!T699</f>
        <v>-0.90772061914169744</v>
      </c>
      <c r="V89" s="1984">
        <f>'2.54 GW Electrolyser H2 Prod.'!U699</f>
        <v>-1.0689737719654626</v>
      </c>
      <c r="W89" s="1984">
        <f>'2.54 GW Electrolyser H2 Prod.'!V699</f>
        <v>-1.2317925782087871</v>
      </c>
      <c r="X89" s="1984">
        <f>'2.54 GW Electrolyser H2 Prod.'!W699</f>
        <v>-1.3960681651970326</v>
      </c>
      <c r="Y89" s="1984">
        <f>'2.54 GW Electrolyser H2 Prod.'!X699</f>
        <v>-1.5617050008823163</v>
      </c>
      <c r="Z89" s="1984">
        <f>'2.54 GW Electrolyser H2 Prod.'!Y699</f>
        <v>-1.7286186280725717</v>
      </c>
      <c r="AA89" s="1984">
        <f>'2.54 GW Electrolyser H2 Prod.'!Z699</f>
        <v>-1.8967338797372404</v>
      </c>
      <c r="AB89" s="1984">
        <f>'2.54 GW Electrolyser H2 Prod.'!AA699</f>
        <v>-2.0659834547906142</v>
      </c>
      <c r="AC89" s="1984">
        <f>'2.54 GW Electrolyser H2 Prod.'!AB699</f>
        <v>-2.2363067681844986</v>
      </c>
      <c r="AD89" s="1984">
        <f>'2.54 GW Electrolyser H2 Prod.'!AC699</f>
        <v>-2.4076490126501406</v>
      </c>
      <c r="AE89" s="1984">
        <f>'2.54 GW Electrolyser H2 Prod.'!AD699</f>
        <v>-2.5799603857973619</v>
      </c>
      <c r="AF89" s="1984">
        <f>'2.54 GW Electrolyser H2 Prod.'!AE699</f>
        <v>-2.7531954478781011</v>
      </c>
      <c r="AG89" s="1984">
        <f>'2.54 GW Electrolyser H2 Prod.'!AF699</f>
        <v>-2.9273125838739027</v>
      </c>
      <c r="AH89" s="1984">
        <f>'2.54 GW Electrolyser H2 Prod.'!AG699</f>
        <v>-3.1022735496693352</v>
      </c>
      <c r="AI89" s="1984">
        <f>'2.54 GW Electrolyser H2 Prod.'!AH699</f>
        <v>-3.2780430865916741</v>
      </c>
      <c r="AJ89" s="1984">
        <f>'2.54 GW Electrolyser H2 Prod.'!AI699</f>
        <v>-3.4545885919837636</v>
      </c>
      <c r="AK89" s="1984">
        <f>'2.54 GW Electrolyser H2 Prod.'!AJ699</f>
        <v>-3.6318798360440048</v>
      </c>
      <c r="AL89" s="1984">
        <f>'2.54 GW Electrolyser H2 Prod.'!AK699</f>
        <v>-3.8098887171335609</v>
      </c>
      <c r="AM89" s="1984">
        <f>'2.54 GW Electrolyser H2 Prod.'!AL699</f>
        <v>-3.9885890492714058</v>
      </c>
      <c r="AN89" s="1984">
        <f>'2.54 GW Electrolyser H2 Prod.'!AM699</f>
        <v>-4.1679563767243248</v>
      </c>
      <c r="AO89" s="1984">
        <f>'2.54 GW Electrolyser H2 Prod.'!AN699</f>
        <v>-4.3479678115325981</v>
      </c>
      <c r="AP89" s="1984">
        <f>'2.54 GW Electrolyser H2 Prod.'!AO699</f>
        <v>-4.5286018905524852</v>
      </c>
      <c r="AQ89" s="1984">
        <f>'2.54 GW Electrolyser H2 Prod.'!AP699</f>
        <v>-4.7098384491880934</v>
      </c>
      <c r="AR89" s="1984">
        <f>'2.54 GW Electrolyser H2 Prod.'!AQ699</f>
        <v>-4.8916585094609895</v>
      </c>
      <c r="AS89" s="1984">
        <f>'2.54 GW Electrolyser H2 Prod.'!AR699</f>
        <v>-5.0740441804510708</v>
      </c>
      <c r="AT89" s="1984">
        <f>'2.54 GW Electrolyser H2 Prod.'!AS699</f>
        <v>-5.2569785694559332</v>
      </c>
      <c r="AU89" s="1984">
        <f>'2.54 GW Electrolyser H2 Prod.'!AT699</f>
        <v>-5.4404457024729869</v>
      </c>
      <c r="AV89" s="1984">
        <f>'2.54 GW Electrolyser H2 Prod.'!AU699</f>
        <v>-5.6244304528202731</v>
      </c>
      <c r="AW89" s="1984">
        <f>'2.54 GW Electrolyser H2 Prod.'!AV699</f>
        <v>-5.808918476887162</v>
      </c>
      <c r="AX89" s="1984">
        <f>'2.54 GW Electrolyser H2 Prod.'!AW699</f>
        <v>-5.9938961561519619</v>
      </c>
      <c r="AY89" s="1984">
        <f>'2.54 GW Electrolyser H2 Prod.'!AX699</f>
        <v>-6.1793505447253096</v>
      </c>
      <c r="AZ89" s="1984">
        <f>'2.54 GW Electrolyser H2 Prod.'!AY699</f>
        <v>-6.3652693217805396</v>
      </c>
      <c r="BA89" s="1984">
        <f>'2.54 GW Electrolyser H2 Prod.'!AZ699</f>
        <v>-6.5516407483184702</v>
      </c>
      <c r="BB89" s="1984">
        <f>'2.54 GW Electrolyser H2 Prod.'!BA699</f>
        <v>-6.738453627787063</v>
      </c>
      <c r="BC89" s="1984">
        <f>'2.54 GW Electrolyser H2 Prod.'!BB699</f>
        <v>-6.9256972701384152</v>
      </c>
      <c r="BD89" s="1984">
        <f>'2.54 GW Electrolyser H2 Prod.'!BC699</f>
        <v>-7.1133614589584573</v>
      </c>
      <c r="BE89" s="1984">
        <f>'2.54 GW Electrolyser H2 Prod.'!BD699</f>
        <v>-7.3014364213499752</v>
      </c>
      <c r="BF89" s="1984">
        <f>'2.54 GW Electrolyser H2 Prod.'!BE699</f>
        <v>-7.4899128002884234</v>
      </c>
      <c r="BG89" s="1984">
        <f>'2.54 GW Electrolyser H2 Prod.'!BF699</f>
        <v>-7.6787816292034972</v>
      </c>
      <c r="BH89" s="1984">
        <f>'2.54 GW Electrolyser H2 Prod.'!BG699</f>
        <v>-7.8680343085683013</v>
      </c>
      <c r="BI89" s="1984">
        <f>'2.54 GW Electrolyser H2 Prod.'!BH699</f>
        <v>-8.0576625843030438</v>
      </c>
      <c r="BJ89" s="1984">
        <f>'2.54 GW Electrolyser H2 Prod.'!BI699</f>
        <v>-8.2476585278219243</v>
      </c>
      <c r="BK89" s="1984">
        <f>'2.54 GW Electrolyser H2 Prod.'!BJ699</f>
        <v>-8.4380145175708812</v>
      </c>
      <c r="BL89" s="1984">
        <f>'2.54 GW Electrolyser H2 Prod.'!BK699</f>
        <v>-8.6287232219204029</v>
      </c>
      <c r="BM89" s="1984">
        <f>'2.54 GW Electrolyser H2 Prod.'!BL699</f>
        <v>-8.8197775832921366</v>
      </c>
      <c r="BN89" s="1984">
        <f>'2.54 GW Electrolyser H2 Prod.'!BM699</f>
        <v>-9.0111708034107654</v>
      </c>
      <c r="BO89" s="1985">
        <f>'2.54 GW Electrolyser H2 Prod.'!BN699</f>
        <v>-9.2028963295838366</v>
      </c>
    </row>
    <row r="90" spans="1:67" ht="14.25" customHeight="1" x14ac:dyDescent="0.2">
      <c r="A90" s="4305"/>
      <c r="B90" s="4338"/>
      <c r="C90" s="4339"/>
      <c r="D90" s="4320"/>
      <c r="E90" s="1943" t="str">
        <f t="shared" ref="E90:F104" si="13">E38</f>
        <v>High Price Range</v>
      </c>
      <c r="F90" s="833">
        <f t="shared" si="13"/>
        <v>0.85</v>
      </c>
      <c r="G90" s="2657">
        <f>'2.54 GW Electrolyser H2 Prod.'!F701</f>
        <v>-0.98152917501522174</v>
      </c>
      <c r="H90" s="1965">
        <f>'2.54 GW Electrolyser H2 Prod.'!G701</f>
        <v>1.4356109948114752</v>
      </c>
      <c r="I90" s="1965">
        <f>'2.54 GW Electrolyser H2 Prod.'!H701</f>
        <v>1.7197729776229507</v>
      </c>
      <c r="J90" s="1965">
        <f>'2.54 GW Electrolyser H2 Prod.'!I701</f>
        <v>1.929803472971199</v>
      </c>
      <c r="K90" s="1965">
        <f>'2.54 GW Electrolyser H2 Prod.'!J701</f>
        <v>2.0928062461826746</v>
      </c>
      <c r="L90" s="1965">
        <f>'2.54 GW Electrolyser H2 Prod.'!K701</f>
        <v>2.2222156169964506</v>
      </c>
      <c r="M90" s="1965">
        <f>'2.54 GW Electrolyser H2 Prod.'!L701</f>
        <v>2.3259132002373444</v>
      </c>
      <c r="N90" s="1965">
        <f>'2.54 GW Electrolyser H2 Prod.'!M701</f>
        <v>2.4090186872164177</v>
      </c>
      <c r="O90" s="1965">
        <f>'2.54 GW Electrolyser H2 Prod.'!N701</f>
        <v>2.4750940927478928</v>
      </c>
      <c r="P90" s="1965">
        <f>'2.54 GW Electrolyser H2 Prod.'!O701</f>
        <v>2.5267436841483724</v>
      </c>
      <c r="Q90" s="1965">
        <f>'2.54 GW Electrolyser H2 Prod.'!P701</f>
        <v>2.5659443677616882</v>
      </c>
      <c r="R90" s="1965">
        <f>'2.54 GW Electrolyser H2 Prod.'!Q701</f>
        <v>2.5942416795114873</v>
      </c>
      <c r="S90" s="1965">
        <f>'2.54 GW Electrolyser H2 Prod.'!R701</f>
        <v>2.6128729330664973</v>
      </c>
      <c r="T90" s="1965">
        <f>'2.54 GW Electrolyser H2 Prod.'!S701</f>
        <v>2.6228482333524243</v>
      </c>
      <c r="U90" s="1965">
        <f>'2.54 GW Electrolyser H2 Prod.'!T701</f>
        <v>2.6250058098979783</v>
      </c>
      <c r="V90" s="1965">
        <f>'2.54 GW Electrolyser H2 Prod.'!U701</f>
        <v>2.6200510112406334</v>
      </c>
      <c r="W90" s="1965">
        <f>'2.54 GW Electrolyser H2 Prod.'!V701</f>
        <v>2.6085845226281092</v>
      </c>
      <c r="X90" s="1965">
        <f>'2.54 GW Electrolyser H2 Prod.'!W701</f>
        <v>2.5911232547174348</v>
      </c>
      <c r="Y90" s="1965">
        <f>'2.54 GW Electrolyser H2 Prod.'!X701</f>
        <v>2.5681161148001133</v>
      </c>
      <c r="Z90" s="1965">
        <f>'2.54 GW Electrolyser H2 Prod.'!Y701</f>
        <v>2.5399561217745839</v>
      </c>
      <c r="AA90" s="1965">
        <f>'2.54 GW Electrolyser H2 Prod.'!Z701</f>
        <v>2.5069898556275318</v>
      </c>
      <c r="AB90" s="1965">
        <f>'2.54 GW Electrolyser H2 Prod.'!AA701</f>
        <v>2.4695249286768135</v>
      </c>
      <c r="AC90" s="1965">
        <f>'2.54 GW Electrolyser H2 Prod.'!AB701</f>
        <v>2.4278359650389483</v>
      </c>
      <c r="AD90" s="1965">
        <f>'2.54 GW Electrolyser H2 Prod.'!AC701</f>
        <v>2.3821694389428902</v>
      </c>
      <c r="AE90" s="1965">
        <f>'2.54 GW Electrolyser H2 Prod.'!AD701</f>
        <v>2.3327476287491935</v>
      </c>
      <c r="AF90" s="1965">
        <f>'2.54 GW Electrolyser H2 Prod.'!AE701</f>
        <v>2.2797718776350604</v>
      </c>
      <c r="AG90" s="1965">
        <f>'2.54 GW Electrolyser H2 Prod.'!AF701</f>
        <v>2.223425304826097</v>
      </c>
      <c r="AH90" s="1965">
        <f>'2.54 GW Electrolyser H2 Prod.'!AG701</f>
        <v>2.1638750771154327</v>
      </c>
      <c r="AI90" s="1965">
        <f>'2.54 GW Electrolyser H2 Prod.'!AH701</f>
        <v>2.1012743253141704</v>
      </c>
      <c r="AJ90" s="1965">
        <f>'2.54 GW Electrolyser H2 Prod.'!AI701</f>
        <v>2.035763771596053</v>
      </c>
      <c r="AK90" s="1965">
        <f>'2.54 GW Electrolyser H2 Prod.'!AJ701</f>
        <v>1.9674731196324722</v>
      </c>
      <c r="AL90" s="1965">
        <f>'2.54 GW Electrolyser H2 Prod.'!AK701</f>
        <v>1.8965222487083142</v>
      </c>
      <c r="AM90" s="1965">
        <f>'2.54 GW Electrolyser H2 Prod.'!AL701</f>
        <v>1.8230222447805902</v>
      </c>
      <c r="AN90" s="1965">
        <f>'2.54 GW Electrolyser H2 Prod.'!AM701</f>
        <v>1.7470762950588627</v>
      </c>
      <c r="AO90" s="1965">
        <f>'2.54 GW Electrolyser H2 Prod.'!AN701</f>
        <v>1.6687804676926181</v>
      </c>
      <c r="AP90" s="1965">
        <f>'2.54 GW Electrolyser H2 Prod.'!AO701</f>
        <v>1.5882243942122278</v>
      </c>
      <c r="AQ90" s="1965">
        <f>'2.54 GW Electrolyser H2 Prod.'!AP701</f>
        <v>1.505491869240666</v>
      </c>
      <c r="AR90" s="1965">
        <f>'2.54 GW Electrolyser H2 Prod.'!AQ701</f>
        <v>1.420661379488912</v>
      </c>
      <c r="AS90" s="1965">
        <f>'2.54 GW Electrolyser H2 Prod.'!AR701</f>
        <v>1.3338065720307835</v>
      </c>
      <c r="AT90" s="1965">
        <f>'2.54 GW Electrolyser H2 Prod.'!AS701</f>
        <v>1.2449966702179203</v>
      </c>
      <c r="AU90" s="1965">
        <f>'2.54 GW Electrolyser H2 Prod.'!AT701</f>
        <v>1.1542968442625736</v>
      </c>
      <c r="AV90" s="1965">
        <f>'2.54 GW Electrolyser H2 Prod.'!AU701</f>
        <v>1.061768542422894</v>
      </c>
      <c r="AW90" s="1965">
        <f>'2.54 GW Electrolyser H2 Prod.'!AV701</f>
        <v>0.96746978782461446</v>
      </c>
      <c r="AX90" s="1965">
        <f>'2.54 GW Electrolyser H2 Prod.'!AW701</f>
        <v>0.87145544520686646</v>
      </c>
      <c r="AY90" s="1965">
        <f>'2.54 GW Electrolyser H2 Prod.'!AX701</f>
        <v>0.77377746125886893</v>
      </c>
      <c r="AZ90" s="1965">
        <f>'2.54 GW Electrolyser H2 Prod.'!AY701</f>
        <v>0.67448508169508425</v>
      </c>
      <c r="BA90" s="1965">
        <f>'2.54 GW Electrolyser H2 Prod.'!AZ701</f>
        <v>0.57362504778053314</v>
      </c>
      <c r="BB90" s="1965">
        <f>'2.54 GW Electrolyser H2 Prod.'!BA701</f>
        <v>0.47124177465049899</v>
      </c>
      <c r="BC90" s="1965">
        <f>'2.54 GW Electrolyser H2 Prod.'!BB701</f>
        <v>0.36737751345783659</v>
      </c>
      <c r="BD90" s="1965">
        <f>'2.54 GW Electrolyser H2 Prod.'!BC701</f>
        <v>0.26207249911690367</v>
      </c>
      <c r="BE90" s="1965">
        <f>'2.54 GW Electrolyser H2 Prod.'!BD701</f>
        <v>0.15536508518789241</v>
      </c>
      <c r="BF90" s="1965">
        <f>'2.54 GW Electrolyser H2 Prod.'!BE701</f>
        <v>4.7291867252658805E-2</v>
      </c>
      <c r="BG90" s="1965">
        <f>'2.54 GW Electrolyser H2 Prod.'!BF701</f>
        <v>-6.2112204032216671E-2</v>
      </c>
      <c r="BH90" s="1965">
        <f>'2.54 GW Electrolyser H2 Prod.'!BG701</f>
        <v>-0.17281371916177582</v>
      </c>
      <c r="BI90" s="1965">
        <f>'2.54 GW Electrolyser H2 Prod.'!BH701</f>
        <v>-0.28478071436801217</v>
      </c>
      <c r="BJ90" s="1965">
        <f>'2.54 GW Electrolyser H2 Prod.'!BI701</f>
        <v>-0.39798258375023099</v>
      </c>
      <c r="BK90" s="1965">
        <f>'2.54 GW Electrolyser H2 Prod.'!BJ701</f>
        <v>-0.51238999822894549</v>
      </c>
      <c r="BL90" s="1965">
        <f>'2.54 GW Electrolyser H2 Prod.'!BK701</f>
        <v>-0.62797483068232895</v>
      </c>
      <c r="BM90" s="1965">
        <f>'2.54 GW Electrolyser H2 Prod.'!BL701</f>
        <v>-0.74471008669452776</v>
      </c>
      <c r="BN90" s="1965">
        <f>'2.54 GW Electrolyser H2 Prod.'!BM701</f>
        <v>-0.86256984040665197</v>
      </c>
      <c r="BO90" s="1967">
        <f>'2.54 GW Electrolyser H2 Prod.'!BN701</f>
        <v>-0.98152917501522174</v>
      </c>
    </row>
    <row r="91" spans="1:67" x14ac:dyDescent="0.2">
      <c r="A91" s="4305"/>
      <c r="B91" s="4338"/>
      <c r="C91" s="4339"/>
      <c r="D91" s="4320"/>
      <c r="E91" s="1943" t="str">
        <f t="shared" si="13"/>
        <v>High Price Range</v>
      </c>
      <c r="F91" s="833">
        <f t="shared" si="13"/>
        <v>0.9</v>
      </c>
      <c r="G91" s="2657">
        <f>'2.54 GW Electrolyser H2 Prod.'!F702</f>
        <v>3.975760558291566</v>
      </c>
      <c r="H91" s="1965">
        <f>'2.54 GW Electrolyser H2 Prod.'!G702</f>
        <v>1.4356109948114752</v>
      </c>
      <c r="I91" s="1965">
        <f>'2.54 GW Electrolyser H2 Prod.'!H702</f>
        <v>1.7576352306229506</v>
      </c>
      <c r="J91" s="1965">
        <f>'2.54 GW Electrolyser H2 Prod.'!I702</f>
        <v>2.0212871073249468</v>
      </c>
      <c r="K91" s="1965">
        <f>'2.54 GW Electrolyser H2 Prod.'!J702</f>
        <v>2.2467625979864216</v>
      </c>
      <c r="L91" s="1965">
        <f>'2.54 GW Electrolyser H2 Prod.'!K702</f>
        <v>2.4443495569498737</v>
      </c>
      <c r="M91" s="1965">
        <f>'2.54 GW Electrolyser H2 Prod.'!L702</f>
        <v>2.6202085423682915</v>
      </c>
      <c r="N91" s="1965">
        <f>'2.54 GW Electrolyser H2 Prod.'!M702</f>
        <v>2.7784077089053727</v>
      </c>
      <c r="O91" s="1965">
        <f>'2.54 GW Electrolyser H2 Prod.'!N702</f>
        <v>2.9218167661893482</v>
      </c>
      <c r="P91" s="1965">
        <f>'2.54 GW Electrolyser H2 Prod.'!O702</f>
        <v>3.0525588891989663</v>
      </c>
      <c r="Q91" s="1965">
        <f>'2.54 GW Electrolyser H2 Prod.'!P702</f>
        <v>3.1722626945396217</v>
      </c>
      <c r="R91" s="1965">
        <f>'2.54 GW Electrolyser H2 Prod.'!Q702</f>
        <v>3.2822133378463532</v>
      </c>
      <c r="S91" s="1965">
        <f>'2.54 GW Electrolyser H2 Prod.'!R702</f>
        <v>3.38344836567373</v>
      </c>
      <c r="T91" s="1965">
        <f>'2.54 GW Electrolyser H2 Prod.'!S702</f>
        <v>3.4768213158650556</v>
      </c>
      <c r="U91" s="1965">
        <f>'2.54 GW Electrolyser H2 Prod.'!T702</f>
        <v>3.5630454976432966</v>
      </c>
      <c r="V91" s="1965">
        <f>'2.54 GW Electrolyser H2 Prod.'!U702</f>
        <v>3.6427250655475385</v>
      </c>
      <c r="W91" s="1965">
        <f>'2.54 GW Electrolyser H2 Prod.'!V702</f>
        <v>3.7163776544606395</v>
      </c>
      <c r="X91" s="1965">
        <f>'2.54 GW Electrolyser H2 Prod.'!W702</f>
        <v>3.7844512386181859</v>
      </c>
      <c r="Y91" s="1965">
        <f>'2.54 GW Electrolyser H2 Prod.'!X702</f>
        <v>3.8473369333980822</v>
      </c>
      <c r="Z91" s="1965">
        <f>'2.54 GW Electrolyser H2 Prod.'!Y702</f>
        <v>3.9053788821692912</v>
      </c>
      <c r="AA91" s="1965">
        <f>'2.54 GW Electrolyser H2 Prod.'!Z702</f>
        <v>3.9588820069305699</v>
      </c>
      <c r="AB91" s="1965">
        <f>'2.54 GW Electrolyser H2 Prod.'!AA702</f>
        <v>4.0081181656836762</v>
      </c>
      <c r="AC91" s="1965">
        <f>'2.54 GW Electrolyser H2 Prod.'!AB702</f>
        <v>4.0533311027161192</v>
      </c>
      <c r="AD91" s="1965">
        <f>'2.54 GW Electrolyser H2 Prod.'!AC702</f>
        <v>4.0947404714063724</v>
      </c>
      <c r="AE91" s="1965">
        <f>'2.54 GW Electrolyser H2 Prod.'!AD702</f>
        <v>4.1325451352813625</v>
      </c>
      <c r="AF91" s="1965">
        <f>'2.54 GW Electrolyser H2 Prod.'!AE702</f>
        <v>4.1669259009078825</v>
      </c>
      <c r="AG91" s="1965">
        <f>'2.54 GW Electrolyser H2 Prod.'!AF702</f>
        <v>4.1980477987922304</v>
      </c>
      <c r="AH91" s="1965">
        <f>'2.54 GW Electrolyser H2 Prod.'!AG702</f>
        <v>4.2260620012310897</v>
      </c>
      <c r="AI91" s="1965">
        <f>'2.54 GW Electrolyser H2 Prod.'!AH702</f>
        <v>4.2511074459643146</v>
      </c>
      <c r="AJ91" s="1965">
        <f>'2.54 GW Electrolyser H2 Prod.'!AI702</f>
        <v>4.2733122194712339</v>
      </c>
      <c r="AK91" s="1965">
        <f>'2.54 GW Electrolyser H2 Prod.'!AJ702</f>
        <v>4.2927947424115613</v>
      </c>
      <c r="AL91" s="1965">
        <f>'2.54 GW Electrolyser H2 Prod.'!AK702</f>
        <v>4.3096647910529837</v>
      </c>
      <c r="AM91" s="1965">
        <f>'2.54 GW Electrolyser H2 Prod.'!AL702</f>
        <v>4.3240243818508404</v>
      </c>
      <c r="AN91" s="1965">
        <f>'2.54 GW Electrolyser H2 Prod.'!AM702</f>
        <v>4.3359685411504243</v>
      </c>
      <c r="AO91" s="1965">
        <f>'2.54 GW Electrolyser H2 Prod.'!AN702</f>
        <v>4.3455859779060608</v>
      </c>
      <c r="AP91" s="1965">
        <f>'2.54 GW Electrolyser H2 Prod.'!AO702</f>
        <v>4.3529596740870478</v>
      </c>
      <c r="AQ91" s="1965">
        <f>'2.54 GW Electrolyser H2 Prod.'!AP702</f>
        <v>4.358167404871681</v>
      </c>
      <c r="AR91" s="1965">
        <f>'2.54 GW Electrolyser H2 Prod.'!AQ702</f>
        <v>4.3612821986694152</v>
      </c>
      <c r="AS91" s="1965">
        <f>'2.54 GW Electrolyser H2 Prod.'!AR702</f>
        <v>4.362372745346665</v>
      </c>
      <c r="AT91" s="1965">
        <f>'2.54 GW Electrolyser H2 Prod.'!AS702</f>
        <v>4.3615037596791204</v>
      </c>
      <c r="AU91" s="1965">
        <f>'2.54 GW Electrolyser H2 Prod.'!AT702</f>
        <v>4.3587363059479287</v>
      </c>
      <c r="AV91" s="1965">
        <f>'2.54 GW Electrolyser H2 Prod.'!AU702</f>
        <v>4.3541280886885261</v>
      </c>
      <c r="AW91" s="1965">
        <f>'2.54 GW Electrolyser H2 Prod.'!AV702</f>
        <v>4.3477337138503884</v>
      </c>
      <c r="AX91" s="1965">
        <f>'2.54 GW Electrolyser H2 Prod.'!AW702</f>
        <v>4.3396049240028027</v>
      </c>
      <c r="AY91" s="1965">
        <f>'2.54 GW Electrolyser H2 Prod.'!AX702</f>
        <v>4.329790810702101</v>
      </c>
      <c r="AZ91" s="1965">
        <f>'2.54 GW Electrolyser H2 Prod.'!AY702</f>
        <v>4.3183380067002881</v>
      </c>
      <c r="BA91" s="1965">
        <f>'2.54 GW Electrolyser H2 Prod.'!AZ702</f>
        <v>4.3052908603087241</v>
      </c>
      <c r="BB91" s="1965">
        <f>'2.54 GW Electrolyser H2 Prod.'!BA702</f>
        <v>4.2906915939209629</v>
      </c>
      <c r="BC91" s="1965">
        <f>'2.54 GW Electrolyser H2 Prod.'!BB702</f>
        <v>4.2745804484364269</v>
      </c>
      <c r="BD91" s="1965">
        <f>'2.54 GW Electrolyser H2 Prod.'!BC702</f>
        <v>4.2569958151032115</v>
      </c>
      <c r="BE91" s="1965">
        <f>'2.54 GW Electrolyser H2 Prod.'!BD702</f>
        <v>4.2379743561074736</v>
      </c>
      <c r="BF91" s="1965">
        <f>'2.54 GW Electrolyser H2 Prod.'!BE702</f>
        <v>4.21755111507336</v>
      </c>
      <c r="BG91" s="1965">
        <f>'2.54 GW Electrolyser H2 Prod.'!BF702</f>
        <v>4.1957596184967763</v>
      </c>
      <c r="BH91" s="1965">
        <f>'2.54 GW Electrolyser H2 Prod.'!BG702</f>
        <v>4.1726319690150842</v>
      </c>
      <c r="BI91" s="1965">
        <f>'2.54 GW Electrolyser H2 Prod.'!BH702</f>
        <v>4.1481989313098353</v>
      </c>
      <c r="BJ91" s="1965">
        <f>'2.54 GW Electrolyser H2 Prod.'!BI702</f>
        <v>4.1224900113487211</v>
      </c>
      <c r="BK91" s="1965">
        <f>'2.54 GW Electrolyser H2 Prod.'!BJ702</f>
        <v>4.0955335295936841</v>
      </c>
      <c r="BL91" s="1965">
        <f>'2.54 GW Electrolyser H2 Prod.'!BK702</f>
        <v>4.0673566887331214</v>
      </c>
      <c r="BM91" s="1965">
        <f>'2.54 GW Electrolyser H2 Prod.'!BL702</f>
        <v>4.0379856364357236</v>
      </c>
      <c r="BN91" s="1965">
        <f>'2.54 GW Electrolyser H2 Prod.'!BM702</f>
        <v>4.0074455235705653</v>
      </c>
      <c r="BO91" s="1967">
        <f>'2.54 GW Electrolyser H2 Prod.'!BN702</f>
        <v>3.975760558291566</v>
      </c>
    </row>
    <row r="92" spans="1:67" x14ac:dyDescent="0.2">
      <c r="A92" s="4305"/>
      <c r="B92" s="4338"/>
      <c r="C92" s="4339"/>
      <c r="D92" s="3723"/>
      <c r="E92" s="1944" t="str">
        <f t="shared" si="13"/>
        <v>High Price Range</v>
      </c>
      <c r="F92" s="43">
        <f t="shared" si="13"/>
        <v>0.85</v>
      </c>
      <c r="G92" s="2657">
        <f>'2.54 GW Electrolyser H2 Prod.'!F703</f>
        <v>10.15469050211456</v>
      </c>
      <c r="H92" s="1965">
        <f>'2.54 GW Electrolyser H2 Prod.'!G703</f>
        <v>1.4356109948114752</v>
      </c>
      <c r="I92" s="1965">
        <f>'2.54 GW Electrolyser H2 Prod.'!H703</f>
        <v>1.7954974836229507</v>
      </c>
      <c r="J92" s="1965">
        <f>'2.54 GW Electrolyser H2 Prod.'!I703</f>
        <v>2.1146487213118745</v>
      </c>
      <c r="K92" s="1965">
        <f>'2.54 GW Electrolyser H2 Prod.'!J703</f>
        <v>2.4063831547233496</v>
      </c>
      <c r="L92" s="1965">
        <f>'2.54 GW Electrolyser H2 Prod.'!K703</f>
        <v>2.677661916572891</v>
      </c>
      <c r="M92" s="1965">
        <f>'2.54 GW Electrolyser H2 Prod.'!L703</f>
        <v>2.9327346239740697</v>
      </c>
      <c r="N92" s="1965">
        <f>'2.54 GW Electrolyser H2 Prod.'!M703</f>
        <v>3.174451380966298</v>
      </c>
      <c r="O92" s="1965">
        <f>'2.54 GW Electrolyser H2 Prod.'!N703</f>
        <v>3.4048489645177735</v>
      </c>
      <c r="P92" s="1965">
        <f>'2.54 GW Electrolyser H2 Prod.'!O703</f>
        <v>3.6254512585651124</v>
      </c>
      <c r="Q92" s="1965">
        <f>'2.54 GW Electrolyser H2 Prod.'!P703</f>
        <v>3.8374387377108476</v>
      </c>
      <c r="R92" s="1965">
        <f>'2.54 GW Electrolyser H2 Prod.'!Q703</f>
        <v>4.0417511359796281</v>
      </c>
      <c r="S92" s="1965">
        <f>'2.54 GW Electrolyser H2 Prod.'!R703</f>
        <v>4.2391531661218362</v>
      </c>
      <c r="T92" s="1965">
        <f>'2.54 GW Electrolyser H2 Prod.'!S703</f>
        <v>4.4302784804802107</v>
      </c>
      <c r="U92" s="1965">
        <f>'2.54 GW Electrolyser H2 Prod.'!T703</f>
        <v>4.6156601552543641</v>
      </c>
      <c r="V92" s="1965">
        <f>'2.54 GW Electrolyser H2 Prod.'!U703</f>
        <v>4.7957524736668242</v>
      </c>
      <c r="W92" s="1965">
        <f>'2.54 GW Electrolyser H2 Prod.'!V703</f>
        <v>4.9709468923442994</v>
      </c>
      <c r="X92" s="1965">
        <f>'2.54 GW Electrolyser H2 Prod.'!W703</f>
        <v>5.1415840022742954</v>
      </c>
      <c r="Y92" s="1965">
        <f>'2.54 GW Electrolyser H2 Prod.'!X703</f>
        <v>5.3079626603980481</v>
      </c>
      <c r="Z92" s="1965">
        <f>'2.54 GW Electrolyser H2 Prod.'!Y703</f>
        <v>5.4703470777174781</v>
      </c>
      <c r="AA92" s="1965">
        <f>'2.54 GW Electrolyser H2 Prod.'!Z703</f>
        <v>5.6289724024297865</v>
      </c>
      <c r="AB92" s="1965">
        <f>'2.54 GW Electrolyser H2 Prod.'!AA703</f>
        <v>5.7840491753645944</v>
      </c>
      <c r="AC92" s="1965">
        <f>'2.54 GW Electrolyser H2 Prod.'!AB703</f>
        <v>5.9357669272876441</v>
      </c>
      <c r="AD92" s="1965">
        <f>'2.54 GW Electrolyser H2 Prod.'!AC703</f>
        <v>6.0842971140931628</v>
      </c>
      <c r="AE92" s="1965">
        <f>'2.54 GW Electrolyser H2 Prod.'!AD703</f>
        <v>6.2297955347022986</v>
      </c>
      <c r="AF92" s="1965">
        <f>'2.54 GW Electrolyser H2 Prod.'!AE703</f>
        <v>6.3724043401985577</v>
      </c>
      <c r="AG92" s="1965">
        <f>'2.54 GW Electrolyser H2 Prod.'!AF703</f>
        <v>6.5122537166022418</v>
      </c>
      <c r="AH92" s="1965">
        <f>'2.54 GW Electrolyser H2 Prod.'!AG703</f>
        <v>6.6494633045953142</v>
      </c>
      <c r="AI92" s="1965">
        <f>'2.54 GW Electrolyser H2 Prod.'!AH703</f>
        <v>6.7841434053732002</v>
      </c>
      <c r="AJ92" s="1965">
        <f>'2.54 GW Electrolyser H2 Prod.'!AI703</f>
        <v>6.9163960112056087</v>
      </c>
      <c r="AK92" s="1965">
        <f>'2.54 GW Electrolyser H2 Prod.'!AJ703</f>
        <v>7.0463156912579716</v>
      </c>
      <c r="AL92" s="1965">
        <f>'2.54 GW Electrolyser H2 Prod.'!AK703</f>
        <v>7.1739903570742403</v>
      </c>
      <c r="AM92" s="1965">
        <f>'2.54 GW Electrolyser H2 Prod.'!AL703</f>
        <v>7.2995019273651165</v>
      </c>
      <c r="AN92" s="1965">
        <f>'2.54 GW Electrolyser H2 Prod.'!AM703</f>
        <v>7.4229269080339684</v>
      </c>
      <c r="AO92" s="1965">
        <f>'2.54 GW Electrolyser H2 Prod.'!AN703</f>
        <v>7.5443369004521124</v>
      </c>
      <c r="AP92" s="1965">
        <f>'2.54 GW Electrolyser H2 Prod.'!AO703</f>
        <v>7.6637990486788432</v>
      </c>
      <c r="AQ92" s="1965">
        <f>'2.54 GW Electrolyser H2 Prod.'!AP703</f>
        <v>7.781376434471369</v>
      </c>
      <c r="AR92" s="1965">
        <f>'2.54 GW Electrolyser H2 Prod.'!AQ703</f>
        <v>7.89712842744136</v>
      </c>
      <c r="AS92" s="1965">
        <f>'2.54 GW Electrolyser H2 Prod.'!AR703</f>
        <v>8.0111109965099949</v>
      </c>
      <c r="AT92" s="1965">
        <f>'2.54 GW Electrolyser H2 Prod.'!AS703</f>
        <v>8.1233769878318576</v>
      </c>
      <c r="AU92" s="1965">
        <f>'2.54 GW Electrolyser H2 Prod.'!AT703</f>
        <v>8.2339763735540821</v>
      </c>
      <c r="AV92" s="1965">
        <f>'2.54 GW Electrolyser H2 Prod.'!AU703</f>
        <v>8.3429564751148888</v>
      </c>
      <c r="AW92" s="1965">
        <f>'2.54 GW Electrolyser H2 Prod.'!AV703</f>
        <v>8.4503621642373634</v>
      </c>
      <c r="AX92" s="1965">
        <f>'2.54 GW Electrolyser H2 Prod.'!AW703</f>
        <v>8.5562360443182435</v>
      </c>
      <c r="AY92" s="1965">
        <f>'2.54 GW Electrolyser H2 Prod.'!AX703</f>
        <v>8.6606186145301347</v>
      </c>
      <c r="AZ92" s="1965">
        <f>'2.54 GW Electrolyser H2 Prod.'!AY703</f>
        <v>8.7635484186356063</v>
      </c>
      <c r="BA92" s="1965">
        <f>'2.54 GW Electrolyser H2 Prod.'!AZ703</f>
        <v>8.865062180241722</v>
      </c>
      <c r="BB92" s="1965">
        <f>'2.54 GW Electrolyser H2 Prod.'!BA703</f>
        <v>8.965194925995231</v>
      </c>
      <c r="BC92" s="1965">
        <f>'2.54 GW Electrolyser H2 Prod.'!BB703</f>
        <v>9.0639800980246008</v>
      </c>
      <c r="BD92" s="1965">
        <f>'2.54 GW Electrolyser H2 Prod.'!BC703</f>
        <v>9.1614496567695625</v>
      </c>
      <c r="BE92" s="1965">
        <f>'2.54 GW Electrolyser H2 Prod.'!BD703</f>
        <v>9.2576341751973441</v>
      </c>
      <c r="BF92" s="1965">
        <f>'2.54 GW Electrolyser H2 Prod.'!BE703</f>
        <v>9.3525629252831219</v>
      </c>
      <c r="BG92" s="1965">
        <f>'2.54 GW Electrolyser H2 Prod.'!BF703</f>
        <v>9.4462639575275844</v>
      </c>
      <c r="BH92" s="1965">
        <f>'2.54 GW Electrolyser H2 Prod.'!BG703</f>
        <v>9.5387641741940143</v>
      </c>
      <c r="BI92" s="1965">
        <f>'2.54 GW Electrolyser H2 Prod.'!BH703</f>
        <v>9.630089396868927</v>
      </c>
      <c r="BJ92" s="1965">
        <f>'2.54 GW Electrolyser H2 Prod.'!BI703</f>
        <v>9.7202644288822295</v>
      </c>
      <c r="BK92" s="1965">
        <f>'2.54 GW Electrolyser H2 Prod.'!BJ703</f>
        <v>9.8093131130634728</v>
      </c>
      <c r="BL92" s="1965">
        <f>'2.54 GW Electrolyser H2 Prod.'!BK703</f>
        <v>9.8972583852589953</v>
      </c>
      <c r="BM92" s="1965">
        <f>'2.54 GW Electrolyser H2 Prod.'!BL703</f>
        <v>9.9841223239893093</v>
      </c>
      <c r="BN92" s="1965">
        <f>'2.54 GW Electrolyser H2 Prod.'!BM703</f>
        <v>10.069926196586286</v>
      </c>
      <c r="BO92" s="1967">
        <f>'2.54 GW Electrolyser H2 Prod.'!BN703</f>
        <v>10.15469050211456</v>
      </c>
    </row>
    <row r="93" spans="1:67" x14ac:dyDescent="0.2">
      <c r="A93" s="4305"/>
      <c r="B93" s="4338"/>
      <c r="C93" s="4339"/>
      <c r="D93" s="4320" t="str">
        <f>D69</f>
        <v xml:space="preserve">Compression Energy Opex    A$1,472,642,471.61/year                Low Case </v>
      </c>
      <c r="E93" s="1943" t="str">
        <f t="shared" si="13"/>
        <v>Low Price Range</v>
      </c>
      <c r="F93" s="833">
        <f t="shared" si="13"/>
        <v>0.8</v>
      </c>
      <c r="G93" s="2656">
        <f>'2.54 GW Electrolyser H2 Prod.'!F705</f>
        <v>-10.797997885117514</v>
      </c>
      <c r="H93" s="1979">
        <f>'2.54 GW Electrolyser H2 Prod.'!G705</f>
        <v>0.95317015825409845</v>
      </c>
      <c r="I93" s="1979">
        <f>'2.54 GW Electrolyser H2 Prod.'!H705</f>
        <v>0.85792841010819687</v>
      </c>
      <c r="J93" s="1979">
        <f>'2.54 GW Electrolyser H2 Prod.'!I705</f>
        <v>0.7389899300723406</v>
      </c>
      <c r="K93" s="1979">
        <f>'2.54 GW Electrolyser H2 Prod.'!J705</f>
        <v>0.60501865680643896</v>
      </c>
      <c r="L93" s="1979">
        <f>'2.54 GW Electrolyser H2 Prod.'!K705</f>
        <v>0.46030897969717022</v>
      </c>
      <c r="M93" s="1979">
        <f>'2.54 GW Electrolyser H2 Prod.'!L705</f>
        <v>0.30738032091930489</v>
      </c>
      <c r="N93" s="1979">
        <f>'2.54 GW Electrolyser H2 Prod.'!M705</f>
        <v>0.14786923137056701</v>
      </c>
      <c r="O93" s="1979">
        <f>'2.54 GW Electrolyser H2 Prod.'!N705</f>
        <v>-1.7085661991334569E-2</v>
      </c>
      <c r="P93" s="1979">
        <f>'2.54 GW Electrolyser H2 Prod.'!O705</f>
        <v>-0.18665188397288771</v>
      </c>
      <c r="Q93" s="1979">
        <f>'2.54 GW Electrolyser H2 Prod.'!P705</f>
        <v>-0.36019750040948295</v>
      </c>
      <c r="R93" s="1979">
        <f>'2.54 GW Electrolyser H2 Prod.'!Q705</f>
        <v>-0.53722846819390324</v>
      </c>
      <c r="S93" s="1979">
        <f>'2.54 GW Electrolyser H2 Prod.'!R705</f>
        <v>-0.71734926996537596</v>
      </c>
      <c r="T93" s="1979">
        <f>'2.54 GW Electrolyser H2 Prod.'!S705</f>
        <v>-0.90023701748269203</v>
      </c>
      <c r="U93" s="1979">
        <f>'2.54 GW Electrolyser H2 Prod.'!T705</f>
        <v>-1.0856237638708626</v>
      </c>
      <c r="V93" s="1979">
        <f>'2.54 GW Electrolyser H2 Prod.'!U705</f>
        <v>-1.2732840387426947</v>
      </c>
      <c r="W93" s="1979">
        <f>'2.54 GW Electrolyser H2 Prod.'!V705</f>
        <v>-1.4630258281813964</v>
      </c>
      <c r="X93" s="1979">
        <f>'2.54 GW Electrolyser H2 Prod.'!W705</f>
        <v>-1.6546838974983098</v>
      </c>
      <c r="Y93" s="1979">
        <f>'2.54 GW Electrolyser H2 Prod.'!X705</f>
        <v>-1.8481147498327328</v>
      </c>
      <c r="Z93" s="1979">
        <f>'2.54 GW Electrolyser H2 Prod.'!Y705</f>
        <v>-2.0431927535026002</v>
      </c>
      <c r="AA93" s="1979">
        <f>'2.54 GW Electrolyser H2 Prod.'!Z705</f>
        <v>-2.2398071214010566</v>
      </c>
      <c r="AB93" s="1979">
        <f>'2.54 GW Electrolyser H2 Prod.'!AA705</f>
        <v>-2.4378595227529924</v>
      </c>
      <c r="AC93" s="1979">
        <f>'2.54 GW Electrolyser H2 Prod.'!AB705</f>
        <v>-2.6372621717297089</v>
      </c>
      <c r="AD93" s="1979">
        <f>'2.54 GW Electrolyser H2 Prod.'!AC705</f>
        <v>-2.8379362808426341</v>
      </c>
      <c r="AE93" s="1979">
        <f>'2.54 GW Electrolyser H2 Prod.'!AD705</f>
        <v>-3.0398107970089923</v>
      </c>
      <c r="AF93" s="1979">
        <f>'2.54 GW Electrolyser H2 Prod.'!AE705</f>
        <v>-3.2428213592473529</v>
      </c>
      <c r="AG93" s="1979">
        <f>'2.54 GW Electrolyser H2 Prod.'!AF705</f>
        <v>-3.4469094320103864</v>
      </c>
      <c r="AH93" s="1979">
        <f>'2.54 GW Electrolyser H2 Prod.'!AG705</f>
        <v>-3.6520215790753312</v>
      </c>
      <c r="AI93" s="1979">
        <f>'2.54 GW Electrolyser H2 Prod.'!AH705</f>
        <v>-3.8581088509350479</v>
      </c>
      <c r="AJ93" s="1979">
        <f>'2.54 GW Electrolyser H2 Prod.'!AI705</f>
        <v>-4.0651262646040847</v>
      </c>
      <c r="AK93" s="1979">
        <f>'2.54 GW Electrolyser H2 Prod.'!AJ705</f>
        <v>-4.2730323592507311</v>
      </c>
      <c r="AL93" s="1979">
        <f>'2.54 GW Electrolyser H2 Prod.'!AK705</f>
        <v>-4.4817888144881932</v>
      </c>
      <c r="AM93" s="1979">
        <f>'2.54 GW Electrolyser H2 Prod.'!AL705</f>
        <v>-4.6913601207883353</v>
      </c>
      <c r="AN93" s="1979">
        <f>'2.54 GW Electrolyser H2 Prod.'!AM705</f>
        <v>-4.9017132935217731</v>
      </c>
      <c r="AO93" s="1979">
        <f>'2.54 GW Electrolyser H2 Prod.'!AN705</f>
        <v>-5.1128176237244851</v>
      </c>
      <c r="AP93" s="1979">
        <f>'2.54 GW Electrolyser H2 Prod.'!AO705</f>
        <v>-5.324644459950008</v>
      </c>
      <c r="AQ93" s="1979">
        <f>'2.54 GW Electrolyser H2 Prod.'!AP705</f>
        <v>-5.5371670165667268</v>
      </c>
      <c r="AR93" s="1979">
        <f>'2.54 GW Electrolyser H2 Prod.'!AQ705</f>
        <v>-5.7503602046601907</v>
      </c>
      <c r="AS93" s="1979">
        <f>'2.54 GW Electrolyser H2 Prod.'!AR705</f>
        <v>-5.964200482345265</v>
      </c>
      <c r="AT93" s="1979">
        <f>'2.54 GW Electrolyser H2 Prod.'!AS705</f>
        <v>-6.178665721815527</v>
      </c>
      <c r="AU93" s="1979">
        <f>'2.54 GW Electrolyser H2 Prod.'!AT705</f>
        <v>-6.3937350908834727</v>
      </c>
      <c r="AV93" s="1979">
        <f>'2.54 GW Electrolyser H2 Prod.'!AU705</f>
        <v>-6.6093889471144447</v>
      </c>
      <c r="AW93" s="1979">
        <f>'2.54 GW Electrolyser H2 Prod.'!AV705</f>
        <v>-6.8256087429451737</v>
      </c>
      <c r="AX93" s="1979">
        <f>'2.54 GW Electrolyser H2 Prod.'!AW705</f>
        <v>-7.0423769404163137</v>
      </c>
      <c r="AY93" s="1979">
        <f>'2.54 GW Electrolyser H2 Prod.'!AX705</f>
        <v>-7.2596769343468672</v>
      </c>
      <c r="AZ93" s="1979">
        <f>'2.54 GW Electrolyser H2 Prod.'!AY705</f>
        <v>-7.4774929829443471</v>
      </c>
      <c r="BA93" s="1979">
        <f>'2.54 GW Electrolyser H2 Prod.'!AZ705</f>
        <v>-7.6958101449838674</v>
      </c>
      <c r="BB93" s="1979">
        <f>'2.54 GW Electrolyser H2 Prod.'!BA705</f>
        <v>-7.914614222806799</v>
      </c>
      <c r="BC93" s="1979">
        <f>'2.54 GW Electrolyser H2 Prod.'!BB705</f>
        <v>-8.1338917104890651</v>
      </c>
      <c r="BD93" s="1979">
        <f>'2.54 GW Electrolyser H2 Prod.'!BC705</f>
        <v>-8.3536297466135991</v>
      </c>
      <c r="BE93" s="1979">
        <f>'2.54 GW Electrolyser H2 Prod.'!BD705</f>
        <v>-8.5738160711534679</v>
      </c>
      <c r="BF93" s="1979">
        <f>'2.54 GW Electrolyser H2 Prod.'!BE705</f>
        <v>-8.7944389860337893</v>
      </c>
      <c r="BG93" s="1979">
        <f>'2.54 GW Electrolyser H2 Prod.'!BF705</f>
        <v>-9.0154873189933955</v>
      </c>
      <c r="BH93" s="1979">
        <f>'2.54 GW Electrolyser H2 Prod.'!BG705</f>
        <v>-9.2369503904127566</v>
      </c>
      <c r="BI93" s="1979">
        <f>'2.54 GW Electrolyser H2 Prod.'!BH705</f>
        <v>-9.4588179828138923</v>
      </c>
      <c r="BJ93" s="1979">
        <f>'2.54 GW Electrolyser H2 Prod.'!BI705</f>
        <v>-9.6810803127721385</v>
      </c>
      <c r="BK93" s="1979">
        <f>'2.54 GW Electrolyser H2 Prod.'!BJ705</f>
        <v>-9.9037280050090928</v>
      </c>
      <c r="BL93" s="1979">
        <f>'2.54 GW Electrolyser H2 Prod.'!BK705</f>
        <v>-10.126752068461881</v>
      </c>
      <c r="BM93" s="1979">
        <f>'2.54 GW Electrolyser H2 Prod.'!BL705</f>
        <v>-10.350143874146291</v>
      </c>
      <c r="BN93" s="1979">
        <f>'2.54 GW Electrolyser H2 Prod.'!BM705</f>
        <v>-10.573895134651018</v>
      </c>
      <c r="BO93" s="1980">
        <f>'2.54 GW Electrolyser H2 Prod.'!BN705</f>
        <v>-10.797997885117514</v>
      </c>
    </row>
    <row r="94" spans="1:67" x14ac:dyDescent="0.2">
      <c r="A94" s="4305"/>
      <c r="B94" s="4338"/>
      <c r="C94" s="4339"/>
      <c r="D94" s="4320"/>
      <c r="E94" s="1943" t="str">
        <f t="shared" si="13"/>
        <v>Low Price Range</v>
      </c>
      <c r="F94" s="833">
        <f t="shared" si="13"/>
        <v>0.85</v>
      </c>
      <c r="G94" s="2657">
        <f>'2.54 GW Electrolyser H2 Prod.'!F706</f>
        <v>-9.2133599703681721</v>
      </c>
      <c r="H94" s="1965">
        <f>'2.54 GW Electrolyser H2 Prod.'!G706</f>
        <v>0.95317015825409845</v>
      </c>
      <c r="I94" s="1965">
        <f>'2.54 GW Electrolyser H2 Prod.'!H706</f>
        <v>0.8700313867081968</v>
      </c>
      <c r="J94" s="1965">
        <f>'2.54 GW Electrolyser H2 Prod.'!I706</f>
        <v>0.76823341660935041</v>
      </c>
      <c r="K94" s="1965">
        <f>'2.54 GW Electrolyser H2 Prod.'!J706</f>
        <v>0.65423205473344892</v>
      </c>
      <c r="L94" s="1965">
        <f>'2.54 GW Electrolyser H2 Prod.'!K706</f>
        <v>0.53131589725493134</v>
      </c>
      <c r="M94" s="1965">
        <f>'2.54 GW Electrolyser H2 Prod.'!L706</f>
        <v>0.4014542166090268</v>
      </c>
      <c r="N94" s="1965">
        <f>'2.54 GW Electrolyser H2 Prod.'!M706</f>
        <v>0.26594743146601119</v>
      </c>
      <c r="O94" s="1965">
        <f>'2.54 GW Electrolyser H2 Prod.'!N706</f>
        <v>0.12571286780960947</v>
      </c>
      <c r="P94" s="1965">
        <f>'2.54 GW Electrolyser H2 Prod.'!O706</f>
        <v>-1.8570784238766219E-2</v>
      </c>
      <c r="Q94" s="1965">
        <f>'2.54 GW Electrolyser H2 Prod.'!P706</f>
        <v>-0.16638292415739134</v>
      </c>
      <c r="R94" s="1965">
        <f>'2.54 GW Electrolyser H2 Prod.'!Q706</f>
        <v>-0.31731274151250188</v>
      </c>
      <c r="S94" s="1965">
        <f>'2.54 GW Electrolyser H2 Prod.'!R706</f>
        <v>-0.47102857612340615</v>
      </c>
      <c r="T94" s="1965">
        <f>'2.54 GW Electrolyser H2 Prod.'!S706</f>
        <v>-0.62725758768805639</v>
      </c>
      <c r="U94" s="1965">
        <f>'2.54 GW Electrolyser H2 Prod.'!T706</f>
        <v>-0.78577176112150482</v>
      </c>
      <c r="V94" s="1965">
        <f>'2.54 GW Electrolyser H2 Prod.'!U706</f>
        <v>-0.94637797351980391</v>
      </c>
      <c r="W94" s="1965">
        <f>'2.54 GW Electrolyser H2 Prod.'!V706</f>
        <v>-1.1089107586896303</v>
      </c>
      <c r="X94" s="1965">
        <f>'2.54 GW Electrolyser H2 Prod.'!W706</f>
        <v>-1.2732269180291809</v>
      </c>
      <c r="Y94" s="1965">
        <f>'2.54 GW Electrolyser H2 Prod.'!X706</f>
        <v>-1.4392014283321855</v>
      </c>
      <c r="Z94" s="1965">
        <f>'2.54 GW Electrolyser H2 Prod.'!Y706</f>
        <v>-1.6067242813764284</v>
      </c>
      <c r="AA94" s="1965">
        <f>'2.54 GW Electrolyser H2 Prod.'!Z706</f>
        <v>-1.7756980063691452</v>
      </c>
      <c r="AB94" s="1965">
        <f>'2.54 GW Electrolyser H2 Prod.'!AA706</f>
        <v>-1.9460357016926795</v>
      </c>
      <c r="AC94" s="1965">
        <f>'2.54 GW Electrolyser H2 Prod.'!AB706</f>
        <v>-2.1176594525064085</v>
      </c>
      <c r="AD94" s="1965">
        <f>'2.54 GW Electrolyser H2 Prod.'!AC706</f>
        <v>-2.2904990448243931</v>
      </c>
      <c r="AE94" s="1965">
        <f>'2.54 GW Electrolyser H2 Prod.'!AD706</f>
        <v>-2.4644909103055466</v>
      </c>
      <c r="AF94" s="1965">
        <f>'2.54 GW Electrolyser H2 Prod.'!AE706</f>
        <v>-2.6395772526627082</v>
      </c>
      <c r="AG94" s="1965">
        <f>'2.54 GW Electrolyser H2 Prod.'!AF706</f>
        <v>-2.8157053185545453</v>
      </c>
      <c r="AH94" s="1965">
        <f>'2.54 GW Electrolyser H2 Prod.'!AG706</f>
        <v>-2.9928267845289596</v>
      </c>
      <c r="AI94" s="1965">
        <f>'2.54 GW Electrolyser H2 Prod.'!AH706</f>
        <v>-3.1708972380092759</v>
      </c>
      <c r="AJ94" s="1965">
        <f>'2.54 GW Electrolyser H2 Prod.'!AI706</f>
        <v>-3.3498757351123607</v>
      </c>
      <c r="AK94" s="1965">
        <f>'2.54 GW Electrolyser H2 Prod.'!AJ706</f>
        <v>-3.5297244217128001</v>
      </c>
      <c r="AL94" s="1965">
        <f>'2.54 GW Electrolyser H2 Prod.'!AK706</f>
        <v>-3.7104082069352828</v>
      </c>
      <c r="AM94" s="1965">
        <f>'2.54 GW Electrolyser H2 Prod.'!AL706</f>
        <v>-3.891894480391521</v>
      </c>
      <c r="AN94" s="1965">
        <f>'2.54 GW Electrolyser H2 Prod.'!AM706</f>
        <v>-4.0741528661386592</v>
      </c>
      <c r="AO94" s="1965">
        <f>'2.54 GW Electrolyser H2 Prod.'!AN706</f>
        <v>-4.2571550076391622</v>
      </c>
      <c r="AP94" s="1965">
        <f>'2.54 GW Electrolyser H2 Prod.'!AO706</f>
        <v>-4.4408743790327581</v>
      </c>
      <c r="AQ94" s="1965">
        <f>'2.54 GW Electrolyser H2 Prod.'!AP706</f>
        <v>-4.6252861188521974</v>
      </c>
      <c r="AR94" s="1965">
        <f>'2.54 GW Electrolyser H2 Prod.'!AQ706</f>
        <v>-4.8103668829734323</v>
      </c>
      <c r="AS94" s="1965">
        <f>'2.54 GW Electrolyser H2 Prod.'!AR706</f>
        <v>-4.9960947141229237</v>
      </c>
      <c r="AT94" s="1965">
        <f>'2.54 GW Electrolyser H2 Prod.'!AS706</f>
        <v>-5.1824489256971615</v>
      </c>
      <c r="AU94" s="1965">
        <f>'2.54 GW Electrolyser H2 Prod.'!AT706</f>
        <v>-5.3694099980028565</v>
      </c>
      <c r="AV94" s="1965">
        <f>'2.54 GW Electrolyser H2 Prod.'!AU706</f>
        <v>-5.5569594853167139</v>
      </c>
      <c r="AW94" s="1965">
        <f>'2.54 GW Electrolyser H2 Prod.'!AV706</f>
        <v>-5.7450799324036037</v>
      </c>
      <c r="AX94" s="1965">
        <f>'2.54 GW Electrolyser H2 Prod.'!AW706</f>
        <v>-5.933754799331119</v>
      </c>
      <c r="AY94" s="1965">
        <f>'2.54 GW Electrolyser H2 Prod.'!AX706</f>
        <v>-6.1229683935846744</v>
      </c>
      <c r="AZ94" s="1965">
        <f>'2.54 GW Electrolyser H2 Prod.'!AY706</f>
        <v>-6.3127058086264487</v>
      </c>
      <c r="BA94" s="1965">
        <f>'2.54 GW Electrolyser H2 Prod.'!AZ706</f>
        <v>-6.5029528681586211</v>
      </c>
      <c r="BB94" s="1965">
        <f>'2.54 GW Electrolyser H2 Prod.'!BA706</f>
        <v>-6.6936960754502621</v>
      </c>
      <c r="BC94" s="1965">
        <f>'2.54 GW Electrolyser H2 Prod.'!BB706</f>
        <v>-6.8849225671711283</v>
      </c>
      <c r="BD94" s="1965">
        <f>'2.54 GW Electrolyser H2 Prod.'!BC706</f>
        <v>-7.0766200712470431</v>
      </c>
      <c r="BE94" s="1965">
        <f>'2.54 GW Electrolyser H2 Prod.'!BD706</f>
        <v>-7.268776868312516</v>
      </c>
      <c r="BF94" s="1965">
        <f>'2.54 GW Electrolyser H2 Prod.'!BE706</f>
        <v>-7.4613817563885467</v>
      </c>
      <c r="BG94" s="1965">
        <f>'2.54 GW Electrolyser H2 Prod.'!BF706</f>
        <v>-7.654424018458494</v>
      </c>
      <c r="BH94" s="1965">
        <f>'2.54 GW Electrolyser H2 Prod.'!BG706</f>
        <v>-7.8478933926536643</v>
      </c>
      <c r="BI94" s="1965">
        <f>'2.54 GW Electrolyser H2 Prod.'!BH706</f>
        <v>-8.0417800447938017</v>
      </c>
      <c r="BJ94" s="1965">
        <f>'2.54 GW Electrolyser H2 Prod.'!BI706</f>
        <v>-8.2360745430567537</v>
      </c>
      <c r="BK94" s="1965">
        <f>'2.54 GW Electrolyser H2 Prod.'!BJ706</f>
        <v>-8.4307678345769084</v>
      </c>
      <c r="BL94" s="1965">
        <f>'2.54 GW Electrolyser H2 Prod.'!BK706</f>
        <v>-8.6258512237940419</v>
      </c>
      <c r="BM94" s="1965">
        <f>'2.54 GW Electrolyser H2 Prod.'!BL706</f>
        <v>-8.8213163523935485</v>
      </c>
      <c r="BN94" s="1965">
        <f>'2.54 GW Electrolyser H2 Prod.'!BM706</f>
        <v>-9.0171551806959123</v>
      </c>
      <c r="BO94" s="1967">
        <f>'2.54 GW Electrolyser H2 Prod.'!BN706</f>
        <v>-9.2133599703681721</v>
      </c>
    </row>
    <row r="95" spans="1:67" x14ac:dyDescent="0.2">
      <c r="A95" s="4305"/>
      <c r="B95" s="4338"/>
      <c r="C95" s="4339"/>
      <c r="D95" s="4320"/>
      <c r="E95" s="1943" t="str">
        <f t="shared" si="13"/>
        <v>Low Price Range</v>
      </c>
      <c r="F95" s="833">
        <f t="shared" si="13"/>
        <v>0.9</v>
      </c>
      <c r="G95" s="2657">
        <f>'2.54 GW Electrolyser H2 Prod.'!F707</f>
        <v>-7.2382148430264559</v>
      </c>
      <c r="H95" s="1965">
        <f>'2.54 GW Electrolyser H2 Prod.'!G707</f>
        <v>0.95317015825409845</v>
      </c>
      <c r="I95" s="1965">
        <f>'2.54 GW Electrolyser H2 Prod.'!H707</f>
        <v>0.88213436330819683</v>
      </c>
      <c r="J95" s="1965">
        <f>'2.54 GW Electrolyser H2 Prod.'!I707</f>
        <v>0.79807721458465908</v>
      </c>
      <c r="K95" s="1965">
        <f>'2.54 GW Electrolyser H2 Prod.'!J707</f>
        <v>0.70525606175875744</v>
      </c>
      <c r="L95" s="1965">
        <f>'2.54 GW Electrolyser H2 Prod.'!K707</f>
        <v>0.60589608742502399</v>
      </c>
      <c r="M95" s="1965">
        <f>'2.54 GW Electrolyser H2 Prod.'!L707</f>
        <v>0.50135571619924979</v>
      </c>
      <c r="N95" s="1965">
        <f>'2.54 GW Electrolyser H2 Prod.'!M707</f>
        <v>0.39254600697950343</v>
      </c>
      <c r="O95" s="1965">
        <f>'2.54 GW Electrolyser H2 Prod.'!N707</f>
        <v>0.28011803206160185</v>
      </c>
      <c r="P95" s="1965">
        <f>'2.54 GW Electrolyser H2 Prod.'!O707</f>
        <v>0.16455891331930123</v>
      </c>
      <c r="Q95" s="1965">
        <f>'2.54 GW Electrolyser H2 Prod.'!P707</f>
        <v>4.6245999044350908E-2</v>
      </c>
      <c r="R95" s="1965">
        <f>'2.54 GW Electrolyser H2 Prod.'!Q707</f>
        <v>-7.452031715195058E-2</v>
      </c>
      <c r="S95" s="1965">
        <f>'2.54 GW Electrolyser H2 Prod.'!R707</f>
        <v>-0.1974955886297374</v>
      </c>
      <c r="T95" s="1965">
        <f>'2.54 GW Electrolyser H2 Prod.'!S707</f>
        <v>-0.32247726327261328</v>
      </c>
      <c r="U95" s="1965">
        <f>'2.54 GW Electrolyser H2 Prod.'!T707</f>
        <v>-0.44929493894497519</v>
      </c>
      <c r="V95" s="1965">
        <f>'2.54 GW Electrolyser H2 Prod.'!U707</f>
        <v>-0.57780340032611732</v>
      </c>
      <c r="W95" s="1965">
        <f>'2.54 GW Electrolyser H2 Prod.'!V707</f>
        <v>-0.70787751512681885</v>
      </c>
      <c r="X95" s="1965">
        <f>'2.54 GW Electrolyser H2 Prod.'!W707</f>
        <v>-0.83940841067244143</v>
      </c>
      <c r="Y95" s="1965">
        <f>'2.54 GW Electrolyser H2 Prod.'!X707</f>
        <v>-0.97230055491510237</v>
      </c>
      <c r="Z95" s="1965">
        <f>'2.54 GW Electrolyser H2 Prod.'!Y707</f>
        <v>-1.1064694906627346</v>
      </c>
      <c r="AA95" s="1965">
        <f>'2.54 GW Electrolyser H2 Prod.'!Z707</f>
        <v>-1.24184005088478</v>
      </c>
      <c r="AB95" s="1965">
        <f>'2.54 GW Electrolyser H2 Prod.'!AA707</f>
        <v>-1.3783449344955312</v>
      </c>
      <c r="AC95" s="1965">
        <f>'2.54 GW Electrolyser H2 Prod.'!AB707</f>
        <v>-1.5159235564467926</v>
      </c>
      <c r="AD95" s="1965">
        <f>'2.54 GW Electrolyser H2 Prod.'!AC707</f>
        <v>-1.654521109469812</v>
      </c>
      <c r="AE95" s="1965">
        <f>'2.54 GW Electrolyser H2 Prod.'!AD707</f>
        <v>-1.7940877911744104</v>
      </c>
      <c r="AF95" s="1965">
        <f>'2.54 GW Electrolyser H2 Prod.'!AE707</f>
        <v>-1.9345781618125264</v>
      </c>
      <c r="AG95" s="1965">
        <f>'2.54 GW Electrolyser H2 Prod.'!AF707</f>
        <v>-2.0759506063657049</v>
      </c>
      <c r="AH95" s="1965">
        <f>'2.54 GW Electrolyser H2 Prod.'!AG707</f>
        <v>-2.2181668807185146</v>
      </c>
      <c r="AI95" s="1965">
        <f>'2.54 GW Electrolyser H2 Prod.'!AH707</f>
        <v>-2.3611917261982303</v>
      </c>
      <c r="AJ95" s="1965">
        <f>'2.54 GW Electrolyser H2 Prod.'!AI707</f>
        <v>-2.5049925401476965</v>
      </c>
      <c r="AK95" s="1965">
        <f>'2.54 GW Electrolyser H2 Prod.'!AJ707</f>
        <v>-2.6495390927653149</v>
      </c>
      <c r="AL95" s="1965">
        <f>'2.54 GW Electrolyser H2 Prod.'!AK707</f>
        <v>-2.7948032824122477</v>
      </c>
      <c r="AM95" s="1965">
        <f>'2.54 GW Electrolyser H2 Prod.'!AL707</f>
        <v>-2.9407589231074693</v>
      </c>
      <c r="AN95" s="1965">
        <f>'2.54 GW Electrolyser H2 Prod.'!AM707</f>
        <v>-3.0873815591177651</v>
      </c>
      <c r="AO95" s="1965">
        <f>'2.54 GW Electrolyser H2 Prod.'!AN707</f>
        <v>-3.2346483024834156</v>
      </c>
      <c r="AP95" s="1965">
        <f>'2.54 GW Electrolyser H2 Prod.'!AO707</f>
        <v>-3.3825376900606798</v>
      </c>
      <c r="AQ95" s="1965">
        <f>'2.54 GW Electrolyser H2 Prod.'!AP707</f>
        <v>-3.5310295572536647</v>
      </c>
      <c r="AR95" s="1965">
        <f>'2.54 GW Electrolyser H2 Prod.'!AQ707</f>
        <v>-3.6801049260839389</v>
      </c>
      <c r="AS95" s="1965">
        <f>'2.54 GW Electrolyser H2 Prod.'!AR707</f>
        <v>-3.8297459056313983</v>
      </c>
      <c r="AT95" s="1965">
        <f>'2.54 GW Electrolyser H2 Prod.'!AS707</f>
        <v>-3.9799356031936375</v>
      </c>
      <c r="AU95" s="1965">
        <f>'2.54 GW Electrolyser H2 Prod.'!AT707</f>
        <v>-4.1306580447680679</v>
      </c>
      <c r="AV95" s="1965">
        <f>'2.54 GW Electrolyser H2 Prod.'!AU707</f>
        <v>-4.2818981036727317</v>
      </c>
      <c r="AW95" s="1965">
        <f>'2.54 GW Electrolyser H2 Prod.'!AV707</f>
        <v>-4.4336414362969974</v>
      </c>
      <c r="AX95" s="1965">
        <f>'2.54 GW Electrolyser H2 Prod.'!AW707</f>
        <v>-4.5858744241191749</v>
      </c>
      <c r="AY95" s="1965">
        <f>'2.54 GW Electrolyser H2 Prod.'!AX707</f>
        <v>-4.7385841212499002</v>
      </c>
      <c r="AZ95" s="1965">
        <f>'2.54 GW Electrolyser H2 Prod.'!AY707</f>
        <v>-4.891758206862507</v>
      </c>
      <c r="BA95" s="1965">
        <f>'2.54 GW Electrolyser H2 Prod.'!AZ707</f>
        <v>-5.0453849419578143</v>
      </c>
      <c r="BB95" s="1965">
        <f>'2.54 GW Electrolyser H2 Prod.'!BA707</f>
        <v>-5.1994531299837838</v>
      </c>
      <c r="BC95" s="1965">
        <f>'2.54 GW Electrolyser H2 Prod.'!BB707</f>
        <v>-5.3539520808925118</v>
      </c>
      <c r="BD95" s="1965">
        <f>'2.54 GW Electrolyser H2 Prod.'!BC707</f>
        <v>-5.5088715782699316</v>
      </c>
      <c r="BE95" s="1965">
        <f>'2.54 GW Electrolyser H2 Prod.'!BD707</f>
        <v>-5.6642018492188262</v>
      </c>
      <c r="BF95" s="1965">
        <f>'2.54 GW Electrolyser H2 Prod.'!BE707</f>
        <v>-5.8199335367146512</v>
      </c>
      <c r="BG95" s="1965">
        <f>'2.54 GW Electrolyser H2 Prod.'!BF707</f>
        <v>-5.9760576741871025</v>
      </c>
      <c r="BH95" s="1965">
        <f>'2.54 GW Electrolyser H2 Prod.'!BG707</f>
        <v>-6.1325656621092834</v>
      </c>
      <c r="BI95" s="1965">
        <f>'2.54 GW Electrolyser H2 Prod.'!BH707</f>
        <v>-6.2894492464014018</v>
      </c>
      <c r="BJ95" s="1965">
        <f>'2.54 GW Electrolyser H2 Prod.'!BI707</f>
        <v>-6.4467004984776599</v>
      </c>
      <c r="BK95" s="1965">
        <f>'2.54 GW Electrolyser H2 Prod.'!BJ707</f>
        <v>-6.6043117967839935</v>
      </c>
      <c r="BL95" s="1965">
        <f>'2.54 GW Electrolyser H2 Prod.'!BK707</f>
        <v>-6.7622758096908928</v>
      </c>
      <c r="BM95" s="1965">
        <f>'2.54 GW Electrolyser H2 Prod.'!BL707</f>
        <v>-6.9205854796200033</v>
      </c>
      <c r="BN95" s="1965">
        <f>'2.54 GW Electrolyser H2 Prod.'!BM707</f>
        <v>-7.0792340082960088</v>
      </c>
      <c r="BO95" s="1967">
        <f>'2.54 GW Electrolyser H2 Prod.'!BN707</f>
        <v>-7.2382148430264559</v>
      </c>
    </row>
    <row r="96" spans="1:67" ht="15" customHeight="1" x14ac:dyDescent="0.2">
      <c r="A96" s="4305"/>
      <c r="B96" s="4338"/>
      <c r="C96" s="4339"/>
      <c r="D96" s="4320"/>
      <c r="E96" s="1943" t="str">
        <f t="shared" si="13"/>
        <v>High Price Range</v>
      </c>
      <c r="F96" s="833">
        <f t="shared" si="13"/>
        <v>0.8</v>
      </c>
      <c r="G96" s="2657">
        <f>'2.54 GW Electrolyser H2 Prod.'!F709</f>
        <v>0.98315231154215654</v>
      </c>
      <c r="H96" s="1965">
        <f>'2.54 GW Electrolyser H2 Prod.'!G709</f>
        <v>1.4683556862540983</v>
      </c>
      <c r="I96" s="1965">
        <f>'2.54 GW Electrolyser H2 Prod.'!H709</f>
        <v>1.7852623605081965</v>
      </c>
      <c r="J96" s="1965">
        <f>'2.54 GW Electrolyser H2 Prod.'!I709</f>
        <v>2.0280375472990677</v>
      </c>
      <c r="K96" s="1965">
        <f>'2.54 GW Electrolyser H2 Prod.'!J709</f>
        <v>2.2237850119531664</v>
      </c>
      <c r="L96" s="1965">
        <f>'2.54 GW Electrolyser H2 Prod.'!K709</f>
        <v>2.3859390742095656</v>
      </c>
      <c r="M96" s="1965">
        <f>'2.54 GW Electrolyser H2 Prod.'!L709</f>
        <v>2.5223813488930817</v>
      </c>
      <c r="N96" s="1965">
        <f>'2.54 GW Electrolyser H2 Prod.'!M709</f>
        <v>2.6382315273147778</v>
      </c>
      <c r="O96" s="1965">
        <f>'2.54 GW Electrolyser H2 Prod.'!N709</f>
        <v>2.7370516242888767</v>
      </c>
      <c r="P96" s="1965">
        <f>'2.54 GW Electrolyser H2 Prod.'!O709</f>
        <v>2.8214459071319795</v>
      </c>
      <c r="Q96" s="1965">
        <f>'2.54 GW Electrolyser H2 Prod.'!P709</f>
        <v>2.8933912821879182</v>
      </c>
      <c r="R96" s="1965">
        <f>'2.54 GW Electrolyser H2 Prod.'!Q709</f>
        <v>2.9544332853803406</v>
      </c>
      <c r="S96" s="1965">
        <f>'2.54 GW Electrolyser H2 Prod.'!R709</f>
        <v>3.0058092303779733</v>
      </c>
      <c r="T96" s="1965">
        <f>'2.54 GW Electrolyser H2 Prod.'!S709</f>
        <v>3.0485292221065237</v>
      </c>
      <c r="U96" s="1965">
        <f>'2.54 GW Electrolyser H2 Prod.'!T709</f>
        <v>3.0834314900947004</v>
      </c>
      <c r="V96" s="1965">
        <f>'2.54 GW Electrolyser H2 Prod.'!U709</f>
        <v>3.1112213828799784</v>
      </c>
      <c r="W96" s="1965">
        <f>'2.54 GW Electrolyser H2 Prod.'!V709</f>
        <v>3.132499585710077</v>
      </c>
      <c r="X96" s="1965">
        <f>'2.54 GW Electrolyser H2 Prod.'!W709</f>
        <v>3.1477830092420254</v>
      </c>
      <c r="Y96" s="1965">
        <f>'2.54 GW Electrolyser H2 Prod.'!X709</f>
        <v>3.1575205607673271</v>
      </c>
      <c r="Z96" s="1965">
        <f>'2.54 GW Electrolyser H2 Prod.'!Y709</f>
        <v>3.1621052591844205</v>
      </c>
      <c r="AA96" s="1965">
        <f>'2.54 GW Electrolyser H2 Prod.'!Z709</f>
        <v>3.1618836844799914</v>
      </c>
      <c r="AB96" s="1965">
        <f>'2.54 GW Electrolyser H2 Prod.'!AA709</f>
        <v>3.1571634489718963</v>
      </c>
      <c r="AC96" s="1965">
        <f>'2.54 GW Electrolyser H2 Prod.'!AB709</f>
        <v>3.1482191767766534</v>
      </c>
      <c r="AD96" s="1965">
        <f>'2.54 GW Electrolyser H2 Prod.'!AC709</f>
        <v>3.1352973421232186</v>
      </c>
      <c r="AE96" s="1965">
        <f>'2.54 GW Electrolyser H2 Prod.'!AD709</f>
        <v>3.1186202233721447</v>
      </c>
      <c r="AF96" s="1965">
        <f>'2.54 GW Electrolyser H2 Prod.'!AE709</f>
        <v>3.0983891637006344</v>
      </c>
      <c r="AG96" s="1965">
        <f>'2.54 GW Electrolyser H2 Prod.'!AF709</f>
        <v>3.0747872823342939</v>
      </c>
      <c r="AH96" s="1965">
        <f>'2.54 GW Electrolyser H2 Prod.'!AG709</f>
        <v>3.0479817460662528</v>
      </c>
      <c r="AI96" s="1965">
        <f>'2.54 GW Electrolyser H2 Prod.'!AH709</f>
        <v>3.0181256857076137</v>
      </c>
      <c r="AJ96" s="1965">
        <f>'2.54 GW Electrolyser H2 Prod.'!AI709</f>
        <v>2.9853598234321193</v>
      </c>
      <c r="AK96" s="1965">
        <f>'2.54 GW Electrolyser H2 Prod.'!AJ709</f>
        <v>2.949813862911161</v>
      </c>
      <c r="AL96" s="1965">
        <f>'2.54 GW Electrolyser H2 Prod.'!AK709</f>
        <v>2.9116076834296263</v>
      </c>
      <c r="AM96" s="1965">
        <f>'2.54 GW Electrolyser H2 Prod.'!AL709</f>
        <v>2.8708523709445251</v>
      </c>
      <c r="AN96" s="1965">
        <f>'2.54 GW Electrolyser H2 Prod.'!AM709</f>
        <v>2.8276511126654205</v>
      </c>
      <c r="AO96" s="1965">
        <f>'2.54 GW Electrolyser H2 Prod.'!AN709</f>
        <v>2.7820999767417987</v>
      </c>
      <c r="AP96" s="1965">
        <f>'2.54 GW Electrolyser H2 Prod.'!AO709</f>
        <v>2.7342885947040316</v>
      </c>
      <c r="AQ96" s="1965">
        <f>'2.54 GW Electrolyser H2 Prod.'!AP709</f>
        <v>2.6843007611750926</v>
      </c>
      <c r="AR96" s="1965">
        <f>'2.54 GW Electrolyser H2 Prod.'!AQ709</f>
        <v>2.6322149628659619</v>
      </c>
      <c r="AS96" s="1965">
        <f>'2.54 GW Electrolyser H2 Prod.'!AR709</f>
        <v>2.5781048468504562</v>
      </c>
      <c r="AT96" s="1965">
        <f>'2.54 GW Electrolyser H2 Prod.'!AS709</f>
        <v>2.522039636480216</v>
      </c>
      <c r="AU96" s="1965">
        <f>'2.54 GW Electrolyser H2 Prod.'!AT709</f>
        <v>2.4640845019674922</v>
      </c>
      <c r="AV96" s="1965">
        <f>'2.54 GW Electrolyser H2 Prod.'!AU709</f>
        <v>2.4043008915704358</v>
      </c>
      <c r="AW96" s="1965">
        <f>'2.54 GW Electrolyser H2 Prod.'!AV709</f>
        <v>2.3427468284147794</v>
      </c>
      <c r="AX96" s="1965">
        <f>'2.54 GW Electrolyser H2 Prod.'!AW709</f>
        <v>2.279477177239654</v>
      </c>
      <c r="AY96" s="1965">
        <f>'2.54 GW Electrolyser H2 Prod.'!AX709</f>
        <v>2.21454388473428</v>
      </c>
      <c r="AZ96" s="1965">
        <f>'2.54 GW Electrolyser H2 Prod.'!AY709</f>
        <v>2.1479961966131178</v>
      </c>
      <c r="BA96" s="1965">
        <f>'2.54 GW Electrolyser H2 Prod.'!AZ709</f>
        <v>2.0798808541411899</v>
      </c>
      <c r="BB96" s="1965">
        <f>'2.54 GW Electrolyser H2 Prod.'!BA709</f>
        <v>2.010242272453779</v>
      </c>
      <c r="BC96" s="1965">
        <f>'2.54 GW Electrolyser H2 Prod.'!BB709</f>
        <v>1.9391227027037394</v>
      </c>
      <c r="BD96" s="1965">
        <f>'2.54 GW Electrolyser H2 Prod.'!BC709</f>
        <v>1.8665623798054292</v>
      </c>
      <c r="BE96" s="1965">
        <f>'2.54 GW Electrolyser H2 Prod.'!BD709</f>
        <v>1.792599657319041</v>
      </c>
      <c r="BF96" s="1965">
        <f>'2.54 GW Electrolyser H2 Prod.'!BE709</f>
        <v>1.7172711308264301</v>
      </c>
      <c r="BG96" s="1965">
        <f>'2.54 GW Electrolyser H2 Prod.'!BF709</f>
        <v>1.6406117509841778</v>
      </c>
      <c r="BH96" s="1965">
        <f>'2.54 GW Electrolyser H2 Prod.'!BG709</f>
        <v>1.5626549272972416</v>
      </c>
      <c r="BI96" s="1965">
        <f>'2.54 GW Electrolyser H2 Prod.'!BH709</f>
        <v>1.4834326235336281</v>
      </c>
      <c r="BJ96" s="1965">
        <f>'2.54 GW Electrolyser H2 Prod.'!BI709</f>
        <v>1.4029754455940324</v>
      </c>
      <c r="BK96" s="1965">
        <f>'2.54 GW Electrolyser H2 Prod.'!BJ709</f>
        <v>1.3213127225579409</v>
      </c>
      <c r="BL96" s="1965">
        <f>'2.54 GW Electrolyser H2 Prod.'!BK709</f>
        <v>1.2384725815471802</v>
      </c>
      <c r="BM96" s="1965">
        <f>'2.54 GW Electrolyser H2 Prod.'!BL709</f>
        <v>1.1544820169776044</v>
      </c>
      <c r="BN96" s="1965">
        <f>'2.54 GW Electrolyser H2 Prod.'!BM709</f>
        <v>1.0693669547081031</v>
      </c>
      <c r="BO96" s="1967">
        <f>'2.54 GW Electrolyser H2 Prod.'!BN709</f>
        <v>0.98315231154215654</v>
      </c>
    </row>
    <row r="97" spans="1:67" x14ac:dyDescent="0.2">
      <c r="A97" s="4305"/>
      <c r="B97" s="4338"/>
      <c r="C97" s="4339"/>
      <c r="D97" s="4320"/>
      <c r="E97" s="1943" t="str">
        <f t="shared" si="13"/>
        <v>High Price Range</v>
      </c>
      <c r="F97" s="39">
        <f t="shared" si="13"/>
        <v>0.85</v>
      </c>
      <c r="G97" s="2657">
        <f>'2.54 GW Electrolyser H2 Prod.'!F710</f>
        <v>5.9404420448489432</v>
      </c>
      <c r="H97" s="1965">
        <f>'2.54 GW Electrolyser H2 Prod.'!G710</f>
        <v>1.4683556862540983</v>
      </c>
      <c r="I97" s="1965">
        <f>'2.54 GW Electrolyser H2 Prod.'!H710</f>
        <v>1.8231246135081964</v>
      </c>
      <c r="J97" s="1965">
        <f>'2.54 GW Electrolyser H2 Prod.'!I710</f>
        <v>2.1195211816528152</v>
      </c>
      <c r="K97" s="1965">
        <f>'2.54 GW Electrolyser H2 Prod.'!J710</f>
        <v>2.3777413637569138</v>
      </c>
      <c r="L97" s="1965">
        <f>'2.54 GW Electrolyser H2 Prod.'!K710</f>
        <v>2.6080730141629886</v>
      </c>
      <c r="M97" s="1965">
        <f>'2.54 GW Electrolyser H2 Prod.'!L710</f>
        <v>2.8166766910240297</v>
      </c>
      <c r="N97" s="1965">
        <f>'2.54 GW Electrolyser H2 Prod.'!M710</f>
        <v>3.0076205490037338</v>
      </c>
      <c r="O97" s="1965">
        <f>'2.54 GW Electrolyser H2 Prod.'!N710</f>
        <v>3.183774297730332</v>
      </c>
      <c r="P97" s="1965">
        <f>'2.54 GW Electrolyser H2 Prod.'!O710</f>
        <v>3.3472611121825731</v>
      </c>
      <c r="Q97" s="1965">
        <f>'2.54 GW Electrolyser H2 Prod.'!P710</f>
        <v>3.4997096089658517</v>
      </c>
      <c r="R97" s="1965">
        <f>'2.54 GW Electrolyser H2 Prod.'!Q710</f>
        <v>3.642404943715206</v>
      </c>
      <c r="S97" s="1965">
        <f>'2.54 GW Electrolyser H2 Prod.'!R710</f>
        <v>3.7763846629852047</v>
      </c>
      <c r="T97" s="1965">
        <f>'2.54 GW Electrolyser H2 Prod.'!S710</f>
        <v>3.902502304619154</v>
      </c>
      <c r="U97" s="1965">
        <f>'2.54 GW Electrolyser H2 Prod.'!T710</f>
        <v>4.0214711778400174</v>
      </c>
      <c r="V97" s="1965">
        <f>'2.54 GW Electrolyser H2 Prod.'!U710</f>
        <v>4.133895437186883</v>
      </c>
      <c r="W97" s="1965">
        <f>'2.54 GW Electrolyser H2 Prod.'!V710</f>
        <v>4.2402927175426068</v>
      </c>
      <c r="X97" s="1965">
        <f>'2.54 GW Electrolyser H2 Prod.'!W710</f>
        <v>4.3411109931427765</v>
      </c>
      <c r="Y97" s="1965">
        <f>'2.54 GW Electrolyser H2 Prod.'!X710</f>
        <v>4.4367413793652952</v>
      </c>
      <c r="Z97" s="1965">
        <f>'2.54 GW Electrolyser H2 Prod.'!Y710</f>
        <v>4.527528019579127</v>
      </c>
      <c r="AA97" s="1965">
        <f>'2.54 GW Electrolyser H2 Prod.'!Z710</f>
        <v>4.613775835783029</v>
      </c>
      <c r="AB97" s="1965">
        <f>'2.54 GW Electrolyser H2 Prod.'!AA710</f>
        <v>4.6957566859787576</v>
      </c>
      <c r="AC97" s="1965">
        <f>'2.54 GW Electrolyser H2 Prod.'!AB710</f>
        <v>4.773714314453823</v>
      </c>
      <c r="AD97" s="1965">
        <f>'2.54 GW Electrolyser H2 Prod.'!AC710</f>
        <v>4.8478683745866995</v>
      </c>
      <c r="AE97" s="1965">
        <f>'2.54 GW Electrolyser H2 Prod.'!AD710</f>
        <v>4.9184177299043137</v>
      </c>
      <c r="AF97" s="1965">
        <f>'2.54 GW Electrolyser H2 Prod.'!AE710</f>
        <v>4.9855431869734552</v>
      </c>
      <c r="AG97" s="1965">
        <f>'2.54 GW Electrolyser H2 Prod.'!AF710</f>
        <v>5.0494097763004264</v>
      </c>
      <c r="AH97" s="1965">
        <f>'2.54 GW Electrolyser H2 Prod.'!AG710</f>
        <v>5.110168670181908</v>
      </c>
      <c r="AI97" s="1965">
        <f>'2.54 GW Electrolyser H2 Prod.'!AH710</f>
        <v>5.1679588063577562</v>
      </c>
      <c r="AJ97" s="1965">
        <f>'2.54 GW Electrolyser H2 Prod.'!AI710</f>
        <v>5.2229082713072987</v>
      </c>
      <c r="AK97" s="1965">
        <f>'2.54 GW Electrolyser H2 Prod.'!AJ710</f>
        <v>5.2751354856902495</v>
      </c>
      <c r="AL97" s="1965">
        <f>'2.54 GW Electrolyser H2 Prod.'!AK710</f>
        <v>5.3247502257742942</v>
      </c>
      <c r="AM97" s="1965">
        <f>'2.54 GW Electrolyser H2 Prod.'!AL710</f>
        <v>5.3718545080147733</v>
      </c>
      <c r="AN97" s="1965">
        <f>'2.54 GW Electrolyser H2 Prod.'!AM710</f>
        <v>5.4165433587569813</v>
      </c>
      <c r="AO97" s="1965">
        <f>'2.54 GW Electrolyser H2 Prod.'!AN710</f>
        <v>5.4589054869552402</v>
      </c>
      <c r="AP97" s="1965">
        <f>'2.54 GW Electrolyser H2 Prod.'!AO710</f>
        <v>5.4990238745788504</v>
      </c>
      <c r="AQ97" s="1965">
        <f>'2.54 GW Electrolyser H2 Prod.'!AP710</f>
        <v>5.5369762968061069</v>
      </c>
      <c r="AR97" s="1965">
        <f>'2.54 GW Electrolyser H2 Prod.'!AQ710</f>
        <v>5.5728357820464636</v>
      </c>
      <c r="AS97" s="1965">
        <f>'2.54 GW Electrolyser H2 Prod.'!AR710</f>
        <v>5.6066710201663357</v>
      </c>
      <c r="AT97" s="1965">
        <f>'2.54 GW Electrolyser H2 Prod.'!AS710</f>
        <v>5.6385467259414153</v>
      </c>
      <c r="AU97" s="1965">
        <f>'2.54 GW Electrolyser H2 Prod.'!AT710</f>
        <v>5.6685239636528459</v>
      </c>
      <c r="AV97" s="1965">
        <f>'2.54 GW Electrolyser H2 Prod.'!AU710</f>
        <v>5.6966604378360675</v>
      </c>
      <c r="AW97" s="1965">
        <f>'2.54 GW Electrolyser H2 Prod.'!AV710</f>
        <v>5.7230107544405513</v>
      </c>
      <c r="AX97" s="1965">
        <f>'2.54 GW Electrolyser H2 Prod.'!AW710</f>
        <v>5.7476266560355898</v>
      </c>
      <c r="AY97" s="1965">
        <f>'2.54 GW Electrolyser H2 Prod.'!AX710</f>
        <v>5.7705572341775104</v>
      </c>
      <c r="AZ97" s="1965">
        <f>'2.54 GW Electrolyser H2 Prod.'!AY710</f>
        <v>5.7918491216183199</v>
      </c>
      <c r="BA97" s="1965">
        <f>'2.54 GW Electrolyser H2 Prod.'!AZ710</f>
        <v>5.81154666666938</v>
      </c>
      <c r="BB97" s="1965">
        <f>'2.54 GW Electrolyser H2 Prod.'!BA710</f>
        <v>5.8296920917242421</v>
      </c>
      <c r="BC97" s="1965">
        <f>'2.54 GW Electrolyser H2 Prod.'!BB710</f>
        <v>5.8463256376823285</v>
      </c>
      <c r="BD97" s="1965">
        <f>'2.54 GW Electrolyser H2 Prod.'!BC710</f>
        <v>5.8614856957917354</v>
      </c>
      <c r="BE97" s="1965">
        <f>'2.54 GW Electrolyser H2 Prod.'!BD710</f>
        <v>5.8752089282386208</v>
      </c>
      <c r="BF97" s="1965">
        <f>'2.54 GW Electrolyser H2 Prod.'!BE710</f>
        <v>5.8875303786471305</v>
      </c>
      <c r="BG97" s="1965">
        <f>'2.54 GW Electrolyser H2 Prod.'!BF710</f>
        <v>5.8984835735131709</v>
      </c>
      <c r="BH97" s="1965">
        <f>'2.54 GW Electrolyser H2 Prod.'!BG710</f>
        <v>5.9081006154741011</v>
      </c>
      <c r="BI97" s="1965">
        <f>'2.54 GW Electrolyser H2 Prod.'!BH710</f>
        <v>5.9164122692114747</v>
      </c>
      <c r="BJ97" s="1965">
        <f>'2.54 GW Electrolyser H2 Prod.'!BI710</f>
        <v>5.9234480406929837</v>
      </c>
      <c r="BK97" s="1965">
        <f>'2.54 GW Electrolyser H2 Prod.'!BJ710</f>
        <v>5.9292362503805691</v>
      </c>
      <c r="BL97" s="1965">
        <f>'2.54 GW Electrolyser H2 Prod.'!BK710</f>
        <v>5.9338041009626297</v>
      </c>
      <c r="BM97" s="1965">
        <f>'2.54 GW Electrolyser H2 Prod.'!BL710</f>
        <v>5.9371777401078552</v>
      </c>
      <c r="BN97" s="1965">
        <f>'2.54 GW Electrolyser H2 Prod.'!BM710</f>
        <v>5.9393823186853201</v>
      </c>
      <c r="BO97" s="1967">
        <f>'2.54 GW Electrolyser H2 Prod.'!BN710</f>
        <v>5.9404420448489432</v>
      </c>
    </row>
    <row r="98" spans="1:67" x14ac:dyDescent="0.2">
      <c r="A98" s="4305"/>
      <c r="B98" s="4338"/>
      <c r="C98" s="4339"/>
      <c r="D98" s="3723"/>
      <c r="E98" s="1944" t="str">
        <f t="shared" si="13"/>
        <v>High Price Range</v>
      </c>
      <c r="F98" s="1947">
        <f t="shared" si="13"/>
        <v>0.9</v>
      </c>
      <c r="G98" s="2657">
        <f>'2.54 GW Electrolyser H2 Prod.'!F711</f>
        <v>12.119371988671942</v>
      </c>
      <c r="H98" s="1965">
        <f>'2.54 GW Electrolyser H2 Prod.'!G711</f>
        <v>1.4683556862540983</v>
      </c>
      <c r="I98" s="1965">
        <f>'2.54 GW Electrolyser H2 Prod.'!H711</f>
        <v>1.8609868665081966</v>
      </c>
      <c r="J98" s="1965">
        <f>'2.54 GW Electrolyser H2 Prod.'!I711</f>
        <v>2.2128827956397434</v>
      </c>
      <c r="K98" s="1965">
        <f>'2.54 GW Electrolyser H2 Prod.'!J711</f>
        <v>2.5373619204938418</v>
      </c>
      <c r="L98" s="1965">
        <f>'2.54 GW Electrolyser H2 Prod.'!K711</f>
        <v>2.841385373786006</v>
      </c>
      <c r="M98" s="1965">
        <f>'2.54 GW Electrolyser H2 Prod.'!L711</f>
        <v>3.1292027726298079</v>
      </c>
      <c r="N98" s="1965">
        <f>'2.54 GW Electrolyser H2 Prod.'!M711</f>
        <v>3.4036642210646599</v>
      </c>
      <c r="O98" s="1965">
        <f>'2.54 GW Electrolyser H2 Prod.'!N711</f>
        <v>3.6668064960587579</v>
      </c>
      <c r="P98" s="1965">
        <f>'2.54 GW Electrolyser H2 Prod.'!O711</f>
        <v>3.92015348154872</v>
      </c>
      <c r="Q98" s="1965">
        <f>'2.54 GW Electrolyser H2 Prod.'!P711</f>
        <v>4.1648856521370776</v>
      </c>
      <c r="R98" s="1965">
        <f>'2.54 GW Electrolyser H2 Prod.'!Q711</f>
        <v>4.4019427418484813</v>
      </c>
      <c r="S98" s="1965">
        <f>'2.54 GW Electrolyser H2 Prod.'!R711</f>
        <v>4.6320894634333127</v>
      </c>
      <c r="T98" s="1965">
        <f>'2.54 GW Electrolyser H2 Prod.'!S711</f>
        <v>4.8559594692343087</v>
      </c>
      <c r="U98" s="1965">
        <f>'2.54 GW Electrolyser H2 Prod.'!T711</f>
        <v>5.0740858354510845</v>
      </c>
      <c r="V98" s="1965">
        <f>'2.54 GW Electrolyser H2 Prod.'!U711</f>
        <v>5.2869228453061679</v>
      </c>
      <c r="W98" s="1965">
        <f>'2.54 GW Electrolyser H2 Prod.'!V711</f>
        <v>5.4948619554262672</v>
      </c>
      <c r="X98" s="1965">
        <f>'2.54 GW Electrolyser H2 Prod.'!W711</f>
        <v>5.6982437567988855</v>
      </c>
      <c r="Y98" s="1965">
        <f>'2.54 GW Electrolyser H2 Prod.'!X711</f>
        <v>5.8973671063652606</v>
      </c>
      <c r="Z98" s="1965">
        <f>'2.54 GW Electrolyser H2 Prod.'!Y711</f>
        <v>6.0924962151273148</v>
      </c>
      <c r="AA98" s="1965">
        <f>'2.54 GW Electrolyser H2 Prod.'!Z711</f>
        <v>6.2838662312822464</v>
      </c>
      <c r="AB98" s="1965">
        <f>'2.54 GW Electrolyser H2 Prod.'!AA711</f>
        <v>6.4716876956596776</v>
      </c>
      <c r="AC98" s="1965">
        <f>'2.54 GW Electrolyser H2 Prod.'!AB711</f>
        <v>6.6561501390253506</v>
      </c>
      <c r="AD98" s="1965">
        <f>'2.54 GW Electrolyser H2 Prod.'!AC711</f>
        <v>6.8374250172734916</v>
      </c>
      <c r="AE98" s="1965">
        <f>'2.54 GW Electrolyser H2 Prod.'!AD711</f>
        <v>7.0156681293252499</v>
      </c>
      <c r="AF98" s="1965">
        <f>'2.54 GW Electrolyser H2 Prod.'!AE711</f>
        <v>7.1910216262641313</v>
      </c>
      <c r="AG98" s="1965">
        <f>'2.54 GW Electrolyser H2 Prod.'!AF711</f>
        <v>7.3636156941104396</v>
      </c>
      <c r="AH98" s="1965">
        <f>'2.54 GW Electrolyser H2 Prod.'!AG711</f>
        <v>7.5335699735461343</v>
      </c>
      <c r="AI98" s="1965">
        <f>'2.54 GW Electrolyser H2 Prod.'!AH711</f>
        <v>7.7009947657666427</v>
      </c>
      <c r="AJ98" s="1965">
        <f>'2.54 GW Electrolyser H2 Prod.'!AI711</f>
        <v>7.8659920630416744</v>
      </c>
      <c r="AK98" s="1965">
        <f>'2.54 GW Electrolyser H2 Prod.'!AJ711</f>
        <v>8.0286564345366589</v>
      </c>
      <c r="AL98" s="1965">
        <f>'2.54 GW Electrolyser H2 Prod.'!AK711</f>
        <v>8.1890757917955526</v>
      </c>
      <c r="AM98" s="1965">
        <f>'2.54 GW Electrolyser H2 Prod.'!AL711</f>
        <v>8.3473320535290512</v>
      </c>
      <c r="AN98" s="1965">
        <f>'2.54 GW Electrolyser H2 Prod.'!AM711</f>
        <v>8.5035017256405272</v>
      </c>
      <c r="AO98" s="1965">
        <f>'2.54 GW Electrolyser H2 Prod.'!AN711</f>
        <v>8.6576564095012927</v>
      </c>
      <c r="AP98" s="1965">
        <f>'2.54 GW Electrolyser H2 Prod.'!AO711</f>
        <v>8.8098632491706486</v>
      </c>
      <c r="AQ98" s="1965">
        <f>'2.54 GW Electrolyser H2 Prod.'!AP711</f>
        <v>8.9601853264057976</v>
      </c>
      <c r="AR98" s="1965">
        <f>'2.54 GW Electrolyser H2 Prod.'!AQ711</f>
        <v>9.108682010818411</v>
      </c>
      <c r="AS98" s="1965">
        <f>'2.54 GW Electrolyser H2 Prod.'!AR711</f>
        <v>9.2554092713296683</v>
      </c>
      <c r="AT98" s="1965">
        <f>'2.54 GW Electrolyser H2 Prod.'!AS711</f>
        <v>9.4004199540941542</v>
      </c>
      <c r="AU98" s="1965">
        <f>'2.54 GW Electrolyser H2 Prod.'!AT711</f>
        <v>9.5437640312590037</v>
      </c>
      <c r="AV98" s="1965">
        <f>'2.54 GW Electrolyser H2 Prod.'!AU711</f>
        <v>9.685488824262432</v>
      </c>
      <c r="AW98" s="1965">
        <f>'2.54 GW Electrolyser H2 Prod.'!AV711</f>
        <v>9.8256392048275298</v>
      </c>
      <c r="AX98" s="1965">
        <f>'2.54 GW Electrolyser H2 Prod.'!AW711</f>
        <v>9.9642577763510332</v>
      </c>
      <c r="AY98" s="1965">
        <f>'2.54 GW Electrolyser H2 Prod.'!AX711</f>
        <v>10.101385038005548</v>
      </c>
      <c r="AZ98" s="1965">
        <f>'2.54 GW Electrolyser H2 Prod.'!AY711</f>
        <v>10.237059533553643</v>
      </c>
      <c r="BA98" s="1965">
        <f>'2.54 GW Electrolyser H2 Prod.'!AZ711</f>
        <v>10.371317986602381</v>
      </c>
      <c r="BB98" s="1965">
        <f>'2.54 GW Electrolyser H2 Prod.'!BA711</f>
        <v>10.504195423798514</v>
      </c>
      <c r="BC98" s="1965">
        <f>'2.54 GW Electrolyser H2 Prod.'!BB711</f>
        <v>10.635725287270505</v>
      </c>
      <c r="BD98" s="1965">
        <f>'2.54 GW Electrolyser H2 Prod.'!BC711</f>
        <v>10.76593953745809</v>
      </c>
      <c r="BE98" s="1965">
        <f>'2.54 GW Electrolyser H2 Prod.'!BD711</f>
        <v>10.894868747328495</v>
      </c>
      <c r="BF98" s="1965">
        <f>'2.54 GW Electrolyser H2 Prod.'!BE711</f>
        <v>11.022542188856896</v>
      </c>
      <c r="BG98" s="1965">
        <f>'2.54 GW Electrolyser H2 Prod.'!BF711</f>
        <v>11.148987912543983</v>
      </c>
      <c r="BH98" s="1965">
        <f>'2.54 GW Electrolyser H2 Prod.'!BG711</f>
        <v>11.274232820653035</v>
      </c>
      <c r="BI98" s="1965">
        <f>'2.54 GW Electrolyser H2 Prod.'!BH711</f>
        <v>11.398302734770571</v>
      </c>
      <c r="BJ98" s="1965">
        <f>'2.54 GW Electrolyser H2 Prod.'!BI711</f>
        <v>11.521222458226497</v>
      </c>
      <c r="BK98" s="1965">
        <f>'2.54 GW Electrolyser H2 Prod.'!BJ711</f>
        <v>11.643015833850363</v>
      </c>
      <c r="BL98" s="1965">
        <f>'2.54 GW Electrolyser H2 Prod.'!BK711</f>
        <v>11.763705797488509</v>
      </c>
      <c r="BM98" s="1965">
        <f>'2.54 GW Electrolyser H2 Prod.'!BL711</f>
        <v>11.883314427661446</v>
      </c>
      <c r="BN98" s="1965">
        <f>'2.54 GW Electrolyser H2 Prod.'!BM711</f>
        <v>12.001862991701046</v>
      </c>
      <c r="BO98" s="1967">
        <f>'2.54 GW Electrolyser H2 Prod.'!BN711</f>
        <v>12.119371988671942</v>
      </c>
    </row>
    <row r="99" spans="1:67" ht="12.75" customHeight="1" x14ac:dyDescent="0.2">
      <c r="A99" s="4305"/>
      <c r="B99" s="4338"/>
      <c r="C99" s="4339"/>
      <c r="D99" s="3722" t="str">
        <f>D75</f>
        <v>Compression Energy Opex  (A$1,650,429,136.12/year            High Case</v>
      </c>
      <c r="E99" s="1943" t="str">
        <f t="shared" si="13"/>
        <v>Low Price Range</v>
      </c>
      <c r="F99" s="833">
        <f t="shared" si="13"/>
        <v>0.8</v>
      </c>
      <c r="G99" s="2656">
        <f>'2.54 GW Electrolyser H2 Prod.'!F713</f>
        <v>-12.890590452330626</v>
      </c>
      <c r="H99" s="1979">
        <f>'2.54 GW Electrolyser H2 Prod.'!G713</f>
        <v>0.91829361546721311</v>
      </c>
      <c r="I99" s="1979">
        <f>'2.54 GW Electrolyser H2 Prod.'!H713</f>
        <v>0.78817532453442618</v>
      </c>
      <c r="J99" s="1979">
        <f>'2.54 GW Electrolyser H2 Prod.'!I713</f>
        <v>0.63436030171168478</v>
      </c>
      <c r="K99" s="1979">
        <f>'2.54 GW Electrolyser H2 Prod.'!J713</f>
        <v>0.46551248565889786</v>
      </c>
      <c r="L99" s="1979">
        <f>'2.54 GW Electrolyser H2 Prod.'!K713</f>
        <v>0.28592626576274388</v>
      </c>
      <c r="M99" s="1979">
        <f>'2.54 GW Electrolyser H2 Prod.'!L713</f>
        <v>9.8121064197993366E-2</v>
      </c>
      <c r="N99" s="1979">
        <f>'2.54 GW Electrolyser H2 Prod.'!M713</f>
        <v>-9.6266568137629738E-2</v>
      </c>
      <c r="O99" s="1979">
        <f>'2.54 GW Electrolyser H2 Prod.'!N713</f>
        <v>-0.29609800428641664</v>
      </c>
      <c r="P99" s="1979">
        <f>'2.54 GW Electrolyser H2 Prod.'!O713</f>
        <v>-0.50054076905485512</v>
      </c>
      <c r="Q99" s="1979">
        <f>'2.54 GW Electrolyser H2 Prod.'!P713</f>
        <v>-0.7089629282783354</v>
      </c>
      <c r="R99" s="1979">
        <f>'2.54 GW Electrolyser H2 Prod.'!Q713</f>
        <v>-0.92087043884964093</v>
      </c>
      <c r="S99" s="1979">
        <f>'2.54 GW Electrolyser H2 Prod.'!R713</f>
        <v>-1.1358677834079989</v>
      </c>
      <c r="T99" s="1979">
        <f>'2.54 GW Electrolyser H2 Prod.'!S713</f>
        <v>-1.3536320737122003</v>
      </c>
      <c r="U99" s="1979">
        <f>'2.54 GW Electrolyser H2 Prod.'!T713</f>
        <v>-1.5738953628872561</v>
      </c>
      <c r="V99" s="1979">
        <f>'2.54 GW Electrolyser H2 Prod.'!U713</f>
        <v>-1.7964321805459735</v>
      </c>
      <c r="W99" s="1979">
        <f>'2.54 GW Electrolyser H2 Prod.'!V713</f>
        <v>-2.0210505127715606</v>
      </c>
      <c r="X99" s="1979">
        <f>'2.54 GW Electrolyser H2 Prod.'!W713</f>
        <v>-2.2475851248753593</v>
      </c>
      <c r="Y99" s="1979">
        <f>'2.54 GW Electrolyser H2 Prod.'!X713</f>
        <v>-2.4758925199966675</v>
      </c>
      <c r="Z99" s="1979">
        <f>'2.54 GW Electrolyser H2 Prod.'!Y713</f>
        <v>-2.70584706645342</v>
      </c>
      <c r="AA99" s="1979">
        <f>'2.54 GW Electrolyser H2 Prod.'!Z713</f>
        <v>-2.9373379771387613</v>
      </c>
      <c r="AB99" s="1979">
        <f>'2.54 GW Electrolyser H2 Prod.'!AA713</f>
        <v>-3.1702669212775829</v>
      </c>
      <c r="AC99" s="1979">
        <f>'2.54 GW Electrolyser H2 Prod.'!AB713</f>
        <v>-3.4045461130411843</v>
      </c>
      <c r="AD99" s="1979">
        <f>'2.54 GW Electrolyser H2 Prod.'!AC713</f>
        <v>-3.6400967649409948</v>
      </c>
      <c r="AE99" s="1979">
        <f>'2.54 GW Electrolyser H2 Prod.'!AD713</f>
        <v>-3.8768478238942388</v>
      </c>
      <c r="AF99" s="1979">
        <f>'2.54 GW Electrolyser H2 Prod.'!AE713</f>
        <v>-4.1147349289194848</v>
      </c>
      <c r="AG99" s="1979">
        <f>'2.54 GW Electrolyser H2 Prod.'!AF713</f>
        <v>-4.3536995444694035</v>
      </c>
      <c r="AH99" s="1979">
        <f>'2.54 GW Electrolyser H2 Prod.'!AG713</f>
        <v>-4.5936882343212329</v>
      </c>
      <c r="AI99" s="1979">
        <f>'2.54 GW Electrolyser H2 Prod.'!AH713</f>
        <v>-4.8346520489678353</v>
      </c>
      <c r="AJ99" s="1979">
        <f>'2.54 GW Electrolyser H2 Prod.'!AI713</f>
        <v>-5.076546005423757</v>
      </c>
      <c r="AK99" s="1979">
        <f>'2.54 GW Electrolyser H2 Prod.'!AJ713</f>
        <v>-5.3193286428572879</v>
      </c>
      <c r="AL99" s="1979">
        <f>'2.54 GW Electrolyser H2 Prod.'!AK713</f>
        <v>-5.5629616408816362</v>
      </c>
      <c r="AM99" s="1979">
        <f>'2.54 GW Electrolyser H2 Prod.'!AL713</f>
        <v>-5.8074094899686628</v>
      </c>
      <c r="AN99" s="1979">
        <f>'2.54 GW Electrolyser H2 Prod.'!AM713</f>
        <v>-6.0526392054889868</v>
      </c>
      <c r="AO99" s="1979">
        <f>'2.54 GW Electrolyser H2 Prod.'!AN713</f>
        <v>-6.2986200784785824</v>
      </c>
      <c r="AP99" s="1979">
        <f>'2.54 GW Electrolyser H2 Prod.'!AO713</f>
        <v>-6.5453234574909906</v>
      </c>
      <c r="AQ99" s="1979">
        <f>'2.54 GW Electrolyser H2 Prod.'!AP713</f>
        <v>-6.7927225568945948</v>
      </c>
      <c r="AR99" s="1979">
        <f>'2.54 GW Electrolyser H2 Prod.'!AQ713</f>
        <v>-7.0407922877749431</v>
      </c>
      <c r="AS99" s="1979">
        <f>'2.54 GW Electrolyser H2 Prod.'!AR713</f>
        <v>-7.2895091082469028</v>
      </c>
      <c r="AT99" s="1979">
        <f>'2.54 GW Electrolyser H2 Prod.'!AS713</f>
        <v>-7.538850890504051</v>
      </c>
      <c r="AU99" s="1979">
        <f>'2.54 GW Electrolyser H2 Prod.'!AT713</f>
        <v>-7.7887968023588821</v>
      </c>
      <c r="AV99" s="1979">
        <f>'2.54 GW Electrolyser H2 Prod.'!AU713</f>
        <v>-8.0393272013767376</v>
      </c>
      <c r="AW99" s="1979">
        <f>'2.54 GW Electrolyser H2 Prod.'!AV713</f>
        <v>-8.290423539994352</v>
      </c>
      <c r="AX99" s="1979">
        <f>'2.54 GW Electrolyser H2 Prod.'!AW713</f>
        <v>-8.54206828025238</v>
      </c>
      <c r="AY99" s="1979">
        <f>'2.54 GW Electrolyser H2 Prod.'!AX713</f>
        <v>-8.7942448169698171</v>
      </c>
      <c r="AZ99" s="1979">
        <f>'2.54 GW Electrolyser H2 Prod.'!AY713</f>
        <v>-9.046937408354184</v>
      </c>
      <c r="BA99" s="1979">
        <f>'2.54 GW Electrolyser H2 Prod.'!AZ713</f>
        <v>-9.3001311131805888</v>
      </c>
      <c r="BB99" s="1979">
        <f>'2.54 GW Electrolyser H2 Prod.'!BA713</f>
        <v>-9.553811733790404</v>
      </c>
      <c r="BC99" s="1979">
        <f>'2.54 GW Electrolyser H2 Prod.'!BB713</f>
        <v>-9.8079657642595564</v>
      </c>
      <c r="BD99" s="1979">
        <f>'2.54 GW Electrolyser H2 Prod.'!BC713</f>
        <v>-10.062580343170977</v>
      </c>
      <c r="BE99" s="1979">
        <f>'2.54 GW Electrolyser H2 Prod.'!BD713</f>
        <v>-10.317643210497732</v>
      </c>
      <c r="BF99" s="1979">
        <f>'2.54 GW Electrolyser H2 Prod.'!BE713</f>
        <v>-10.573142668164936</v>
      </c>
      <c r="BG99" s="1979">
        <f>'2.54 GW Electrolyser H2 Prod.'!BF713</f>
        <v>-10.829067543911428</v>
      </c>
      <c r="BH99" s="1979">
        <f>'2.54 GW Electrolyser H2 Prod.'!BG713</f>
        <v>-11.085407158117674</v>
      </c>
      <c r="BI99" s="1979">
        <f>'2.54 GW Electrolyser H2 Prod.'!BH713</f>
        <v>-11.342151293305696</v>
      </c>
      <c r="BJ99" s="1979">
        <f>'2.54 GW Electrolyser H2 Prod.'!BI713</f>
        <v>-11.599290166050825</v>
      </c>
      <c r="BK99" s="1979">
        <f>'2.54 GW Electrolyser H2 Prod.'!BJ713</f>
        <v>-11.856814401074663</v>
      </c>
      <c r="BL99" s="1979">
        <f>'2.54 GW Electrolyser H2 Prod.'!BK713</f>
        <v>-12.114715007314338</v>
      </c>
      <c r="BM99" s="1979">
        <f>'2.54 GW Electrolyser H2 Prod.'!BL713</f>
        <v>-12.372983355785633</v>
      </c>
      <c r="BN99" s="1979">
        <f>'2.54 GW Electrolyser H2 Prod.'!BM713</f>
        <v>-12.631611159077245</v>
      </c>
      <c r="BO99" s="1980">
        <f>'2.54 GW Electrolyser H2 Prod.'!BN713</f>
        <v>-12.890590452330626</v>
      </c>
    </row>
    <row r="100" spans="1:67" x14ac:dyDescent="0.2">
      <c r="A100" s="4305"/>
      <c r="B100" s="4338"/>
      <c r="C100" s="4339"/>
      <c r="D100" s="4320"/>
      <c r="E100" s="1943" t="str">
        <f t="shared" si="13"/>
        <v>Low Price Range</v>
      </c>
      <c r="F100" s="833">
        <f t="shared" si="13"/>
        <v>0.85</v>
      </c>
      <c r="G100" s="2657">
        <f>'2.54 GW Electrolyser H2 Prod.'!F714</f>
        <v>-11.305952537581282</v>
      </c>
      <c r="H100" s="1965">
        <f>'2.54 GW Electrolyser H2 Prod.'!G714</f>
        <v>0.91829361546721311</v>
      </c>
      <c r="I100" s="1965">
        <f>'2.54 GW Electrolyser H2 Prod.'!H714</f>
        <v>0.80027830113442622</v>
      </c>
      <c r="J100" s="1965">
        <f>'2.54 GW Electrolyser H2 Prod.'!I714</f>
        <v>0.6636037882486947</v>
      </c>
      <c r="K100" s="1965">
        <f>'2.54 GW Electrolyser H2 Prod.'!J714</f>
        <v>0.51472588358590787</v>
      </c>
      <c r="L100" s="1965">
        <f>'2.54 GW Electrolyser H2 Prod.'!K714</f>
        <v>0.356933183320505</v>
      </c>
      <c r="M100" s="1965">
        <f>'2.54 GW Electrolyser H2 Prod.'!L714</f>
        <v>0.19219495988771515</v>
      </c>
      <c r="N100" s="1965">
        <f>'2.54 GW Electrolyser H2 Prod.'!M714</f>
        <v>2.1811631957814333E-2</v>
      </c>
      <c r="O100" s="1965">
        <f>'2.54 GW Electrolyser H2 Prod.'!N714</f>
        <v>-0.15329947448547257</v>
      </c>
      <c r="P100" s="1965">
        <f>'2.54 GW Electrolyser H2 Prod.'!O714</f>
        <v>-0.3324596693207334</v>
      </c>
      <c r="Q100" s="1965">
        <f>'2.54 GW Electrolyser H2 Prod.'!P714</f>
        <v>-0.51514835202624387</v>
      </c>
      <c r="R100" s="1965">
        <f>'2.54 GW Electrolyser H2 Prod.'!Q714</f>
        <v>-0.70095471216823946</v>
      </c>
      <c r="S100" s="1965">
        <f>'2.54 GW Electrolyser H2 Prod.'!R714</f>
        <v>-0.88954708956602901</v>
      </c>
      <c r="T100" s="1965">
        <f>'2.54 GW Electrolyser H2 Prod.'!S714</f>
        <v>-1.0806526439175643</v>
      </c>
      <c r="U100" s="1965">
        <f>'2.54 GW Electrolyser H2 Prod.'!T714</f>
        <v>-1.2740433601378982</v>
      </c>
      <c r="V100" s="1965">
        <f>'2.54 GW Electrolyser H2 Prod.'!U714</f>
        <v>-1.4695261153230825</v>
      </c>
      <c r="W100" s="1965">
        <f>'2.54 GW Electrolyser H2 Prod.'!V714</f>
        <v>-1.6669354432797945</v>
      </c>
      <c r="X100" s="1965">
        <f>'2.54 GW Electrolyser H2 Prod.'!W714</f>
        <v>-1.8661281454062304</v>
      </c>
      <c r="Y100" s="1965">
        <f>'2.54 GW Electrolyser H2 Prod.'!X714</f>
        <v>-2.0669791984961203</v>
      </c>
      <c r="Z100" s="1965">
        <f>'2.54 GW Electrolyser H2 Prod.'!Y714</f>
        <v>-2.2693785943272489</v>
      </c>
      <c r="AA100" s="1965">
        <f>'2.54 GW Electrolyser H2 Prod.'!Z714</f>
        <v>-2.473228862106851</v>
      </c>
      <c r="AB100" s="1965">
        <f>'2.54 GW Electrolyser H2 Prod.'!AA714</f>
        <v>-2.6784431002172702</v>
      </c>
      <c r="AC100" s="1965">
        <f>'2.54 GW Electrolyser H2 Prod.'!AB714</f>
        <v>-2.8849433938178848</v>
      </c>
      <c r="AD100" s="1965">
        <f>'2.54 GW Electrolyser H2 Prod.'!AC714</f>
        <v>-3.0926595289227548</v>
      </c>
      <c r="AE100" s="1965">
        <f>'2.54 GW Electrolyser H2 Prod.'!AD714</f>
        <v>-3.301527937190794</v>
      </c>
      <c r="AF100" s="1965">
        <f>'2.54 GW Electrolyser H2 Prod.'!AE714</f>
        <v>-3.5114908223348404</v>
      </c>
      <c r="AG100" s="1965">
        <f>'2.54 GW Electrolyser H2 Prod.'!AF714</f>
        <v>-3.7224954310135638</v>
      </c>
      <c r="AH100" s="1965">
        <f>'2.54 GW Electrolyser H2 Prod.'!AG714</f>
        <v>-3.9344934397748625</v>
      </c>
      <c r="AI100" s="1965">
        <f>'2.54 GW Electrolyser H2 Prod.'!AH714</f>
        <v>-4.1474404360420642</v>
      </c>
      <c r="AJ100" s="1965">
        <f>'2.54 GW Electrolyser H2 Prod.'!AI714</f>
        <v>-4.3612954759320344</v>
      </c>
      <c r="AK100" s="1965">
        <f>'2.54 GW Electrolyser H2 Prod.'!AJ714</f>
        <v>-4.5760207053193582</v>
      </c>
      <c r="AL100" s="1965">
        <f>'2.54 GW Electrolyser H2 Prod.'!AK714</f>
        <v>-4.7915810333287263</v>
      </c>
      <c r="AM100" s="1965">
        <f>'2.54 GW Electrolyser H2 Prod.'!AL714</f>
        <v>-5.0079438495718493</v>
      </c>
      <c r="AN100" s="1965">
        <f>'2.54 GW Electrolyser H2 Prod.'!AM714</f>
        <v>-5.2250787781058738</v>
      </c>
      <c r="AO100" s="1965">
        <f>'2.54 GW Electrolyser H2 Prod.'!AN714</f>
        <v>-5.4429574623932622</v>
      </c>
      <c r="AP100" s="1965">
        <f>'2.54 GW Electrolyser H2 Prod.'!AO714</f>
        <v>-5.6615533765737442</v>
      </c>
      <c r="AQ100" s="1965">
        <f>'2.54 GW Electrolyser H2 Prod.'!AP714</f>
        <v>-5.880841659180069</v>
      </c>
      <c r="AR100" s="1965">
        <f>'2.54 GW Electrolyser H2 Prod.'!AQ714</f>
        <v>-6.1007989660881883</v>
      </c>
      <c r="AS100" s="1965">
        <f>'2.54 GW Electrolyser H2 Prod.'!AR714</f>
        <v>-6.3214033400245668</v>
      </c>
      <c r="AT100" s="1965">
        <f>'2.54 GW Electrolyser H2 Prod.'!AS714</f>
        <v>-6.5426340943856891</v>
      </c>
      <c r="AU100" s="1965">
        <f>'2.54 GW Electrolyser H2 Prod.'!AT714</f>
        <v>-6.7644717094782685</v>
      </c>
      <c r="AV100" s="1965">
        <f>'2.54 GW Electrolyser H2 Prod.'!AU714</f>
        <v>-6.9868977395790104</v>
      </c>
      <c r="AW100" s="1965">
        <f>'2.54 GW Electrolyser H2 Prod.'!AV714</f>
        <v>-7.2098947294527846</v>
      </c>
      <c r="AX100" s="1965">
        <f>'2.54 GW Electrolyser H2 Prod.'!AW714</f>
        <v>-7.4334461391671862</v>
      </c>
      <c r="AY100" s="1965">
        <f>'2.54 GW Electrolyser H2 Prod.'!AX714</f>
        <v>-7.657536276207626</v>
      </c>
      <c r="AZ100" s="1965">
        <f>'2.54 GW Electrolyser H2 Prod.'!AY714</f>
        <v>-7.8821502340362839</v>
      </c>
      <c r="BA100" s="1965">
        <f>'2.54 GW Electrolyser H2 Prod.'!AZ714</f>
        <v>-8.1072738363553416</v>
      </c>
      <c r="BB100" s="1965">
        <f>'2.54 GW Electrolyser H2 Prod.'!BA714</f>
        <v>-8.3328935864338654</v>
      </c>
      <c r="BC100" s="1965">
        <f>'2.54 GW Electrolyser H2 Prod.'!BB714</f>
        <v>-8.5589966209416168</v>
      </c>
      <c r="BD100" s="1965">
        <f>'2.54 GW Electrolyser H2 Prod.'!BC714</f>
        <v>-8.7855706678044161</v>
      </c>
      <c r="BE100" s="1965">
        <f>'2.54 GW Electrolyser H2 Prod.'!BD714</f>
        <v>-9.0126040076567726</v>
      </c>
      <c r="BF100" s="1965">
        <f>'2.54 GW Electrolyser H2 Prod.'!BE714</f>
        <v>-9.2400854385196887</v>
      </c>
      <c r="BG100" s="1965">
        <f>'2.54 GW Electrolyser H2 Prod.'!BF714</f>
        <v>-9.4680042433765212</v>
      </c>
      <c r="BH100" s="1965">
        <f>'2.54 GW Electrolyser H2 Prod.'!BG714</f>
        <v>-9.6963501603585769</v>
      </c>
      <c r="BI100" s="1965">
        <f>'2.54 GW Electrolyser H2 Prod.'!BH714</f>
        <v>-9.9251133552855997</v>
      </c>
      <c r="BJ100" s="1965">
        <f>'2.54 GW Electrolyser H2 Prod.'!BI714</f>
        <v>-10.154284396335436</v>
      </c>
      <c r="BK100" s="1965">
        <f>'2.54 GW Electrolyser H2 Prod.'!BJ714</f>
        <v>-10.383854230642475</v>
      </c>
      <c r="BL100" s="1965">
        <f>'2.54 GW Electrolyser H2 Prod.'!BK714</f>
        <v>-10.613814162646495</v>
      </c>
      <c r="BM100" s="1965">
        <f>'2.54 GW Electrolyser H2 Prod.'!BL714</f>
        <v>-10.844155834032888</v>
      </c>
      <c r="BN100" s="1965">
        <f>'2.54 GW Electrolyser H2 Prod.'!BM714</f>
        <v>-11.074871205122138</v>
      </c>
      <c r="BO100" s="1967">
        <f>'2.54 GW Electrolyser H2 Prod.'!BN714</f>
        <v>-11.305952537581282</v>
      </c>
    </row>
    <row r="101" spans="1:67" x14ac:dyDescent="0.2">
      <c r="A101" s="4305"/>
      <c r="B101" s="4338"/>
      <c r="C101" s="4339"/>
      <c r="D101" s="4320"/>
      <c r="E101" s="1943" t="str">
        <f t="shared" si="13"/>
        <v>Low Price Range</v>
      </c>
      <c r="F101" s="833">
        <f t="shared" si="13"/>
        <v>0.9</v>
      </c>
      <c r="G101" s="2657">
        <f>'2.54 GW Electrolyser H2 Prod.'!F715</f>
        <v>-9.3308074102395722</v>
      </c>
      <c r="H101" s="1965">
        <f>'2.54 GW Electrolyser H2 Prod.'!G715</f>
        <v>0.91829361546721311</v>
      </c>
      <c r="I101" s="1965">
        <f>'2.54 GW Electrolyser H2 Prod.'!H715</f>
        <v>0.81238127773442625</v>
      </c>
      <c r="J101" s="1965">
        <f>'2.54 GW Electrolyser H2 Prod.'!I715</f>
        <v>0.69344758622400327</v>
      </c>
      <c r="K101" s="1965">
        <f>'2.54 GW Electrolyser H2 Prod.'!J715</f>
        <v>0.56574989061121639</v>
      </c>
      <c r="L101" s="1965">
        <f>'2.54 GW Electrolyser H2 Prod.'!K715</f>
        <v>0.43151337349059771</v>
      </c>
      <c r="M101" s="1965">
        <f>'2.54 GW Electrolyser H2 Prod.'!L715</f>
        <v>0.29209645947793828</v>
      </c>
      <c r="N101" s="1965">
        <f>'2.54 GW Electrolyser H2 Prod.'!M715</f>
        <v>0.14841020747130668</v>
      </c>
      <c r="O101" s="1965">
        <f>'2.54 GW Electrolyser H2 Prod.'!N715</f>
        <v>1.1056897665198239E-3</v>
      </c>
      <c r="P101" s="1965">
        <f>'2.54 GW Electrolyser H2 Prod.'!O715</f>
        <v>-0.14932997176266602</v>
      </c>
      <c r="Q101" s="1965">
        <f>'2.54 GW Electrolyser H2 Prod.'!P715</f>
        <v>-0.30251942882450156</v>
      </c>
      <c r="R101" s="1965">
        <f>'2.54 GW Electrolyser H2 Prod.'!Q715</f>
        <v>-0.45816228780768836</v>
      </c>
      <c r="S101" s="1965">
        <f>'2.54 GW Electrolyser H2 Prod.'!R715</f>
        <v>-0.61601410207236051</v>
      </c>
      <c r="T101" s="1965">
        <f>'2.54 GW Electrolyser H2 Prod.'!S715</f>
        <v>-0.77587231950212188</v>
      </c>
      <c r="U101" s="1965">
        <f>'2.54 GW Electrolyser H2 Prod.'!T715</f>
        <v>-0.93756653796136902</v>
      </c>
      <c r="V101" s="1965">
        <f>'2.54 GW Electrolyser H2 Prod.'!U715</f>
        <v>-1.1009515421293965</v>
      </c>
      <c r="W101" s="1965">
        <f>'2.54 GW Electrolyser H2 Prod.'!V715</f>
        <v>-1.2659021997169833</v>
      </c>
      <c r="X101" s="1965">
        <f>'2.54 GW Electrolyser H2 Prod.'!W715</f>
        <v>-1.4323096380494913</v>
      </c>
      <c r="Y101" s="1965">
        <f>'2.54 GW Electrolyser H2 Prod.'!X715</f>
        <v>-1.6000783250790374</v>
      </c>
      <c r="Z101" s="1965">
        <f>'2.54 GW Electrolyser H2 Prod.'!Y715</f>
        <v>-1.7691238036135548</v>
      </c>
      <c r="AA101" s="1965">
        <f>'2.54 GW Electrolyser H2 Prod.'!Z715</f>
        <v>-1.9393709066224853</v>
      </c>
      <c r="AB101" s="1965">
        <f>'2.54 GW Electrolyser H2 Prod.'!AA715</f>
        <v>-2.1107523330201214</v>
      </c>
      <c r="AC101" s="1965">
        <f>'2.54 GW Electrolyser H2 Prod.'!AB715</f>
        <v>-2.2832074977582684</v>
      </c>
      <c r="AD101" s="1965">
        <f>'2.54 GW Electrolyser H2 Prod.'!AC715</f>
        <v>-2.4566815935681729</v>
      </c>
      <c r="AE101" s="1965">
        <f>'2.54 GW Electrolyser H2 Prod.'!AD715</f>
        <v>-2.6311248180596567</v>
      </c>
      <c r="AF101" s="1965">
        <f>'2.54 GW Electrolyser H2 Prod.'!AE715</f>
        <v>-2.8064917314846576</v>
      </c>
      <c r="AG101" s="1965">
        <f>'2.54 GW Electrolyser H2 Prod.'!AF715</f>
        <v>-2.9827407188247212</v>
      </c>
      <c r="AH101" s="1965">
        <f>'2.54 GW Electrolyser H2 Prod.'!AG715</f>
        <v>-3.1598335359644163</v>
      </c>
      <c r="AI101" s="1965">
        <f>'2.54 GW Electrolyser H2 Prod.'!AH715</f>
        <v>-3.3377349242310177</v>
      </c>
      <c r="AJ101" s="1965">
        <f>'2.54 GW Electrolyser H2 Prod.'!AI715</f>
        <v>-3.5164122809673697</v>
      </c>
      <c r="AK101" s="1965">
        <f>'2.54 GW Electrolyser H2 Prod.'!AJ715</f>
        <v>-3.6958353763718725</v>
      </c>
      <c r="AL101" s="1965">
        <f>'2.54 GW Electrolyser H2 Prod.'!AK715</f>
        <v>-3.8759761088056912</v>
      </c>
      <c r="AM101" s="1965">
        <f>'2.54 GW Electrolyser H2 Prod.'!AL715</f>
        <v>-4.0568082922877977</v>
      </c>
      <c r="AN101" s="1965">
        <f>'2.54 GW Electrolyser H2 Prod.'!AM715</f>
        <v>-4.2383074710849789</v>
      </c>
      <c r="AO101" s="1965">
        <f>'2.54 GW Electrolyser H2 Prod.'!AN715</f>
        <v>-4.4204507572375142</v>
      </c>
      <c r="AP101" s="1965">
        <f>'2.54 GW Electrolyser H2 Prod.'!AO715</f>
        <v>-4.6032166876016634</v>
      </c>
      <c r="AQ101" s="1965">
        <f>'2.54 GW Electrolyser H2 Prod.'!AP715</f>
        <v>-4.7865850975815336</v>
      </c>
      <c r="AR101" s="1965">
        <f>'2.54 GW Electrolyser H2 Prod.'!AQ715</f>
        <v>-4.9705370091986927</v>
      </c>
      <c r="AS101" s="1965">
        <f>'2.54 GW Electrolyser H2 Prod.'!AR715</f>
        <v>-5.1550545315330369</v>
      </c>
      <c r="AT101" s="1965">
        <f>'2.54 GW Electrolyser H2 Prod.'!AS715</f>
        <v>-5.3401207718821615</v>
      </c>
      <c r="AU101" s="1965">
        <f>'2.54 GW Electrolyser H2 Prod.'!AT715</f>
        <v>-5.5257197562434772</v>
      </c>
      <c r="AV101" s="1965">
        <f>'2.54 GW Electrolyser H2 Prod.'!AU715</f>
        <v>-5.7118363579350255</v>
      </c>
      <c r="AW101" s="1965">
        <f>'2.54 GW Electrolyser H2 Prod.'!AV715</f>
        <v>-5.8984562333461765</v>
      </c>
      <c r="AX101" s="1965">
        <f>'2.54 GW Electrolyser H2 Prod.'!AW715</f>
        <v>-6.0855657639552394</v>
      </c>
      <c r="AY101" s="1965">
        <f>'2.54 GW Electrolyser H2 Prod.'!AX715</f>
        <v>-6.2731520038728492</v>
      </c>
      <c r="AZ101" s="1965">
        <f>'2.54 GW Electrolyser H2 Prod.'!AY715</f>
        <v>-6.4612026322723422</v>
      </c>
      <c r="BA101" s="1965">
        <f>'2.54 GW Electrolyser H2 Prod.'!AZ715</f>
        <v>-6.6497059101545357</v>
      </c>
      <c r="BB101" s="1965">
        <f>'2.54 GW Electrolyser H2 Prod.'!BA715</f>
        <v>-6.8386506409673888</v>
      </c>
      <c r="BC101" s="1965">
        <f>'2.54 GW Electrolyser H2 Prod.'!BB715</f>
        <v>-7.0280261346630022</v>
      </c>
      <c r="BD101" s="1965">
        <f>'2.54 GW Electrolyser H2 Prod.'!BC715</f>
        <v>-7.2178221748273073</v>
      </c>
      <c r="BE101" s="1965">
        <f>'2.54 GW Electrolyser H2 Prod.'!BD715</f>
        <v>-7.4080289885630863</v>
      </c>
      <c r="BF101" s="1965">
        <f>'2.54 GW Electrolyser H2 Prod.'!BE715</f>
        <v>-7.5986372188457976</v>
      </c>
      <c r="BG101" s="1965">
        <f>'2.54 GW Electrolyser H2 Prod.'!BF715</f>
        <v>-7.7896378991051343</v>
      </c>
      <c r="BH101" s="1965">
        <f>'2.54 GW Electrolyser H2 Prod.'!BG715</f>
        <v>-7.9810224298142014</v>
      </c>
      <c r="BI101" s="1965">
        <f>'2.54 GW Electrolyser H2 Prod.'!BH715</f>
        <v>-8.1727825568932051</v>
      </c>
      <c r="BJ101" s="1965">
        <f>'2.54 GW Electrolyser H2 Prod.'!BI715</f>
        <v>-8.3649103517563486</v>
      </c>
      <c r="BK101" s="1965">
        <f>'2.54 GW Electrolyser H2 Prod.'!BJ715</f>
        <v>-8.5573981928495702</v>
      </c>
      <c r="BL101" s="1965">
        <f>'2.54 GW Electrolyser H2 Prod.'!BK715</f>
        <v>-8.750238748543353</v>
      </c>
      <c r="BM101" s="1965">
        <f>'2.54 GW Electrolyser H2 Prod.'!BL715</f>
        <v>-8.9434249612593479</v>
      </c>
      <c r="BN101" s="1965">
        <f>'2.54 GW Electrolyser H2 Prod.'!BM715</f>
        <v>-9.1369500327222397</v>
      </c>
      <c r="BO101" s="1967">
        <f>'2.54 GW Electrolyser H2 Prod.'!BN715</f>
        <v>-9.3308074102395722</v>
      </c>
    </row>
    <row r="102" spans="1:67" ht="15.75" customHeight="1" x14ac:dyDescent="0.2">
      <c r="A102" s="4305"/>
      <c r="B102" s="4338"/>
      <c r="C102" s="4339"/>
      <c r="D102" s="4320"/>
      <c r="E102" s="1943" t="str">
        <f t="shared" si="13"/>
        <v>High Price Range</v>
      </c>
      <c r="F102" s="833">
        <f t="shared" si="13"/>
        <v>0.8</v>
      </c>
      <c r="G102" s="2657">
        <f>'2.54 GW Electrolyser H2 Prod.'!F717</f>
        <v>-1.1094402556709586</v>
      </c>
      <c r="H102" s="1965">
        <f>'2.54 GW Electrolyser H2 Prod.'!G717</f>
        <v>1.4334791434672132</v>
      </c>
      <c r="I102" s="1965">
        <f>'2.54 GW Electrolyser H2 Prod.'!H717</f>
        <v>1.7155092749344263</v>
      </c>
      <c r="J102" s="1965">
        <f>'2.54 GW Electrolyser H2 Prod.'!I717</f>
        <v>1.9234079189384119</v>
      </c>
      <c r="K102" s="1965">
        <f>'2.54 GW Electrolyser H2 Prod.'!J717</f>
        <v>2.084278840805625</v>
      </c>
      <c r="L102" s="1965">
        <f>'2.54 GW Electrolyser H2 Prod.'!K717</f>
        <v>2.2115563602751389</v>
      </c>
      <c r="M102" s="1965">
        <f>'2.54 GW Electrolyser H2 Prod.'!L717</f>
        <v>2.3131220921717706</v>
      </c>
      <c r="N102" s="1965">
        <f>'2.54 GW Electrolyser H2 Prod.'!M717</f>
        <v>2.3940957278065813</v>
      </c>
      <c r="O102" s="1965">
        <f>'2.54 GW Electrolyser H2 Prod.'!N717</f>
        <v>2.4580392819937944</v>
      </c>
      <c r="P102" s="1965">
        <f>'2.54 GW Electrolyser H2 Prod.'!O717</f>
        <v>2.5075570220500114</v>
      </c>
      <c r="Q102" s="1965">
        <f>'2.54 GW Electrolyser H2 Prod.'!P717</f>
        <v>2.5446258543190652</v>
      </c>
      <c r="R102" s="1965">
        <f>'2.54 GW Electrolyser H2 Prod.'!Q717</f>
        <v>2.5707913147246018</v>
      </c>
      <c r="S102" s="1965">
        <f>'2.54 GW Electrolyser H2 Prod.'!R717</f>
        <v>2.5872907169353496</v>
      </c>
      <c r="T102" s="1965">
        <f>'2.54 GW Electrolyser H2 Prod.'!S717</f>
        <v>2.5951341658770146</v>
      </c>
      <c r="U102" s="1965">
        <f>'2.54 GW Electrolyser H2 Prod.'!T717</f>
        <v>2.595159891078306</v>
      </c>
      <c r="V102" s="1965">
        <f>'2.54 GW Electrolyser H2 Prod.'!U717</f>
        <v>2.5880732410766991</v>
      </c>
      <c r="W102" s="1965">
        <f>'2.54 GW Electrolyser H2 Prod.'!V717</f>
        <v>2.574474901119912</v>
      </c>
      <c r="X102" s="1965">
        <f>'2.54 GW Electrolyser H2 Prod.'!W717</f>
        <v>2.5548817818649754</v>
      </c>
      <c r="Y102" s="1965">
        <f>'2.54 GW Electrolyser H2 Prod.'!X717</f>
        <v>2.5297427906033918</v>
      </c>
      <c r="Z102" s="1965">
        <f>'2.54 GW Electrolyser H2 Prod.'!Y717</f>
        <v>2.4994509462335999</v>
      </c>
      <c r="AA102" s="1965">
        <f>'2.54 GW Electrolyser H2 Prod.'!Z717</f>
        <v>2.4643528287422853</v>
      </c>
      <c r="AB102" s="1965">
        <f>'2.54 GW Electrolyser H2 Prod.'!AA717</f>
        <v>2.4247560504473054</v>
      </c>
      <c r="AC102" s="1965">
        <f>'2.54 GW Electrolyser H2 Prod.'!AB717</f>
        <v>2.3809352354651776</v>
      </c>
      <c r="AD102" s="1965">
        <f>'2.54 GW Electrolyser H2 Prod.'!AC717</f>
        <v>2.3331368580248575</v>
      </c>
      <c r="AE102" s="1965">
        <f>'2.54 GW Electrolyser H2 Prod.'!AD717</f>
        <v>2.2815831964868982</v>
      </c>
      <c r="AF102" s="1965">
        <f>'2.54 GW Electrolyser H2 Prod.'!AE717</f>
        <v>2.226475594028503</v>
      </c>
      <c r="AG102" s="1965">
        <f>'2.54 GW Electrolyser H2 Prod.'!AF717</f>
        <v>2.1679971698752771</v>
      </c>
      <c r="AH102" s="1965">
        <f>'2.54 GW Electrolyser H2 Prod.'!AG717</f>
        <v>2.1063150908203507</v>
      </c>
      <c r="AI102" s="1965">
        <f>'2.54 GW Electrolyser H2 Prod.'!AH717</f>
        <v>2.0415824876748268</v>
      </c>
      <c r="AJ102" s="1965">
        <f>'2.54 GW Electrolyser H2 Prod.'!AI717</f>
        <v>1.9739400826124469</v>
      </c>
      <c r="AK102" s="1965">
        <f>'2.54 GW Electrolyser H2 Prod.'!AJ717</f>
        <v>1.903517579304604</v>
      </c>
      <c r="AL102" s="1965">
        <f>'2.54 GW Electrolyser H2 Prod.'!AK717</f>
        <v>1.8304348570361837</v>
      </c>
      <c r="AM102" s="1965">
        <f>'2.54 GW Electrolyser H2 Prod.'!AL717</f>
        <v>1.7548030017641971</v>
      </c>
      <c r="AN102" s="1965">
        <f>'2.54 GW Electrolyser H2 Prod.'!AM717</f>
        <v>1.6767252006982072</v>
      </c>
      <c r="AO102" s="1965">
        <f>'2.54 GW Electrolyser H2 Prod.'!AN717</f>
        <v>1.5962975219877003</v>
      </c>
      <c r="AP102" s="1965">
        <f>'2.54 GW Electrolyser H2 Prod.'!AO717</f>
        <v>1.5136095971630477</v>
      </c>
      <c r="AQ102" s="1965">
        <f>'2.54 GW Electrolyser H2 Prod.'!AP717</f>
        <v>1.4287452208472238</v>
      </c>
      <c r="AR102" s="1965">
        <f>'2.54 GW Electrolyser H2 Prod.'!AQ717</f>
        <v>1.3417828797512075</v>
      </c>
      <c r="AS102" s="1965">
        <f>'2.54 GW Electrolyser H2 Prod.'!AR717</f>
        <v>1.2527962209488166</v>
      </c>
      <c r="AT102" s="1965">
        <f>'2.54 GW Electrolyser H2 Prod.'!AS717</f>
        <v>1.1618544677916911</v>
      </c>
      <c r="AU102" s="1965">
        <f>'2.54 GW Electrolyser H2 Prod.'!AT717</f>
        <v>1.0690227904920822</v>
      </c>
      <c r="AV102" s="1965">
        <f>'2.54 GW Electrolyser H2 Prod.'!AU717</f>
        <v>0.97436263730814021</v>
      </c>
      <c r="AW102" s="1965">
        <f>'2.54 GW Electrolyser H2 Prod.'!AV717</f>
        <v>0.87793203136559861</v>
      </c>
      <c r="AX102" s="1965">
        <f>'2.54 GW Electrolyser H2 Prod.'!AW717</f>
        <v>0.7797858374035882</v>
      </c>
      <c r="AY102" s="1965">
        <f>'2.54 GW Electrolyser H2 Prod.'!AX717</f>
        <v>0.67997600211132847</v>
      </c>
      <c r="AZ102" s="1965">
        <f>'2.54 GW Electrolyser H2 Prod.'!AY717</f>
        <v>0.57855177120328161</v>
      </c>
      <c r="BA102" s="1965">
        <f>'2.54 GW Electrolyser H2 Prod.'!AZ717</f>
        <v>0.47555988594446813</v>
      </c>
      <c r="BB102" s="1965">
        <f>'2.54 GW Electrolyser H2 Prod.'!BA717</f>
        <v>0.37104476147017174</v>
      </c>
      <c r="BC102" s="1965">
        <f>'2.54 GW Electrolyser H2 Prod.'!BB717</f>
        <v>0.26504864893324703</v>
      </c>
      <c r="BD102" s="1965">
        <f>'2.54 GW Electrolyser H2 Prod.'!BC717</f>
        <v>0.15761178324805189</v>
      </c>
      <c r="BE102" s="1965">
        <f>'2.54 GW Electrolyser H2 Prod.'!BD717</f>
        <v>4.8772517974778343E-2</v>
      </c>
      <c r="BF102" s="1965">
        <f>'2.54 GW Electrolyser H2 Prod.'!BE717</f>
        <v>-6.1432551304717635E-2</v>
      </c>
      <c r="BG102" s="1965">
        <f>'2.54 GW Electrolyser H2 Prod.'!BF717</f>
        <v>-0.17296847393385548</v>
      </c>
      <c r="BH102" s="1965">
        <f>'2.54 GW Electrolyser H2 Prod.'!BG717</f>
        <v>-0.28580184040767681</v>
      </c>
      <c r="BI102" s="1965">
        <f>'2.54 GW Electrolyser H2 Prod.'!BH717</f>
        <v>-0.39990068695817532</v>
      </c>
      <c r="BJ102" s="1965">
        <f>'2.54 GW Electrolyser H2 Prod.'!BI717</f>
        <v>-0.51523440768465656</v>
      </c>
      <c r="BK102" s="1965">
        <f>'2.54 GW Electrolyser H2 Prod.'!BJ717</f>
        <v>-0.63177367350763336</v>
      </c>
      <c r="BL102" s="1965">
        <f>'2.54 GW Electrolyser H2 Prod.'!BK717</f>
        <v>-0.74949035730527913</v>
      </c>
      <c r="BM102" s="1965">
        <f>'2.54 GW Electrolyser H2 Prod.'!BL717</f>
        <v>-0.86835746466174035</v>
      </c>
      <c r="BN102" s="1965">
        <f>'2.54 GW Electrolyser H2 Prod.'!BM717</f>
        <v>-0.98834906971812697</v>
      </c>
      <c r="BO102" s="1967">
        <f>'2.54 GW Electrolyser H2 Prod.'!BN717</f>
        <v>-1.1094402556709586</v>
      </c>
    </row>
    <row r="103" spans="1:67" x14ac:dyDescent="0.2">
      <c r="A103" s="4305"/>
      <c r="B103" s="4338"/>
      <c r="C103" s="4339"/>
      <c r="D103" s="4320"/>
      <c r="E103" s="1943" t="str">
        <f t="shared" si="13"/>
        <v>High Price Range</v>
      </c>
      <c r="F103" s="39">
        <f t="shared" si="13"/>
        <v>0.85</v>
      </c>
      <c r="G103" s="2657">
        <f>'2.54 GW Electrolyser H2 Prod.'!F718</f>
        <v>3.847849477635831</v>
      </c>
      <c r="H103" s="1965">
        <f>'2.54 GW Electrolyser H2 Prod.'!G718</f>
        <v>1.4334791434672132</v>
      </c>
      <c r="I103" s="1965">
        <f>'2.54 GW Electrolyser H2 Prod.'!H718</f>
        <v>1.7533715279344262</v>
      </c>
      <c r="J103" s="1965">
        <f>'2.54 GW Electrolyser H2 Prod.'!I718</f>
        <v>2.0148915532921601</v>
      </c>
      <c r="K103" s="1965">
        <f>'2.54 GW Electrolyser H2 Prod.'!J718</f>
        <v>2.2382351926093729</v>
      </c>
      <c r="L103" s="1965">
        <f>'2.54 GW Electrolyser H2 Prod.'!K718</f>
        <v>2.4336903002285628</v>
      </c>
      <c r="M103" s="1965">
        <f>'2.54 GW Electrolyser H2 Prod.'!L718</f>
        <v>2.6074174343027186</v>
      </c>
      <c r="N103" s="1965">
        <f>'2.54 GW Electrolyser H2 Prod.'!M718</f>
        <v>2.7634847494955377</v>
      </c>
      <c r="O103" s="1965">
        <f>'2.54 GW Electrolyser H2 Prod.'!N718</f>
        <v>2.9047619554352506</v>
      </c>
      <c r="P103" s="1965">
        <f>'2.54 GW Electrolyser H2 Prod.'!O718</f>
        <v>3.0333722271006063</v>
      </c>
      <c r="Q103" s="1965">
        <f>'2.54 GW Electrolyser H2 Prod.'!P718</f>
        <v>3.150944181097</v>
      </c>
      <c r="R103" s="1965">
        <f>'2.54 GW Electrolyser H2 Prod.'!Q718</f>
        <v>3.2587629730594685</v>
      </c>
      <c r="S103" s="1965">
        <f>'2.54 GW Electrolyser H2 Prod.'!R718</f>
        <v>3.3578661495425828</v>
      </c>
      <c r="T103" s="1965">
        <f>'2.54 GW Electrolyser H2 Prod.'!S718</f>
        <v>3.4491072483896468</v>
      </c>
      <c r="U103" s="1965">
        <f>'2.54 GW Electrolyser H2 Prod.'!T718</f>
        <v>3.5331995788236248</v>
      </c>
      <c r="V103" s="1965">
        <f>'2.54 GW Electrolyser H2 Prod.'!U718</f>
        <v>3.6107472953836046</v>
      </c>
      <c r="W103" s="1965">
        <f>'2.54 GW Electrolyser H2 Prod.'!V718</f>
        <v>3.6822680329524431</v>
      </c>
      <c r="X103" s="1965">
        <f>'2.54 GW Electrolyser H2 Prod.'!W718</f>
        <v>3.7482097657657274</v>
      </c>
      <c r="Y103" s="1965">
        <f>'2.54 GW Electrolyser H2 Prod.'!X718</f>
        <v>3.8089636092013617</v>
      </c>
      <c r="Z103" s="1965">
        <f>'2.54 GW Electrolyser H2 Prod.'!Y718</f>
        <v>3.8648737066283085</v>
      </c>
      <c r="AA103" s="1965">
        <f>'2.54 GW Electrolyser H2 Prod.'!Z718</f>
        <v>3.9162449800453252</v>
      </c>
      <c r="AB103" s="1965">
        <f>'2.54 GW Electrolyser H2 Prod.'!AA718</f>
        <v>3.9633492874541689</v>
      </c>
      <c r="AC103" s="1965">
        <f>'2.54 GW Electrolyser H2 Prod.'!AB718</f>
        <v>4.006430373142349</v>
      </c>
      <c r="AD103" s="1965">
        <f>'2.54 GW Electrolyser H2 Prod.'!AC718</f>
        <v>4.0457078904883401</v>
      </c>
      <c r="AE103" s="1965">
        <f>'2.54 GW Electrolyser H2 Prod.'!AD718</f>
        <v>4.081380703019069</v>
      </c>
      <c r="AF103" s="1965">
        <f>'2.54 GW Electrolyser H2 Prod.'!AE718</f>
        <v>4.1136296173013269</v>
      </c>
      <c r="AG103" s="1965">
        <f>'2.54 GW Electrolyser H2 Prod.'!AF718</f>
        <v>4.1426196638414128</v>
      </c>
      <c r="AH103" s="1965">
        <f>'2.54 GW Electrolyser H2 Prod.'!AG718</f>
        <v>4.1685020149360081</v>
      </c>
      <c r="AI103" s="1965">
        <f>'2.54 GW Electrolyser H2 Prod.'!AH718</f>
        <v>4.1914156083249718</v>
      </c>
      <c r="AJ103" s="1965">
        <f>'2.54 GW Electrolyser H2 Prod.'!AI718</f>
        <v>4.2114885304876282</v>
      </c>
      <c r="AK103" s="1965">
        <f>'2.54 GW Electrolyser H2 Prod.'!AJ718</f>
        <v>4.2288392020836945</v>
      </c>
      <c r="AL103" s="1965">
        <f>'2.54 GW Electrolyser H2 Prod.'!AK718</f>
        <v>4.2435773993808539</v>
      </c>
      <c r="AM103" s="1965">
        <f>'2.54 GW Electrolyser H2 Prod.'!AL718</f>
        <v>4.2558051388344476</v>
      </c>
      <c r="AN103" s="1965">
        <f>'2.54 GW Electrolyser H2 Prod.'!AM718</f>
        <v>4.2656174467897703</v>
      </c>
      <c r="AO103" s="1965">
        <f>'2.54 GW Electrolyser H2 Prod.'!AN718</f>
        <v>4.2731030322011438</v>
      </c>
      <c r="AP103" s="1965">
        <f>'2.54 GW Electrolyser H2 Prod.'!AO718</f>
        <v>4.2783448770378687</v>
      </c>
      <c r="AQ103" s="1965">
        <f>'2.54 GW Electrolyser H2 Prod.'!AP718</f>
        <v>4.2814207564782407</v>
      </c>
      <c r="AR103" s="1965">
        <f>'2.54 GW Electrolyser H2 Prod.'!AQ718</f>
        <v>4.282403698931712</v>
      </c>
      <c r="AS103" s="1965">
        <f>'2.54 GW Electrolyser H2 Prod.'!AR718</f>
        <v>4.2813623942646988</v>
      </c>
      <c r="AT103" s="1965">
        <f>'2.54 GW Electrolyser H2 Prod.'!AS718</f>
        <v>4.2783615572528921</v>
      </c>
      <c r="AU103" s="1965">
        <f>'2.54 GW Electrolyser H2 Prod.'!AT718</f>
        <v>4.2734622521774375</v>
      </c>
      <c r="AV103" s="1965">
        <f>'2.54 GW Electrolyser H2 Prod.'!AU718</f>
        <v>4.2667221835737745</v>
      </c>
      <c r="AW103" s="1965">
        <f>'2.54 GW Electrolyser H2 Prod.'!AV718</f>
        <v>4.258195957391373</v>
      </c>
      <c r="AX103" s="1965">
        <f>'2.54 GW Electrolyser H2 Prod.'!AW718</f>
        <v>4.2479353161995261</v>
      </c>
      <c r="AY103" s="1965">
        <f>'2.54 GW Electrolyser H2 Prod.'!AX718</f>
        <v>4.2359893515545624</v>
      </c>
      <c r="AZ103" s="1965">
        <f>'2.54 GW Electrolyser H2 Prod.'!AY718</f>
        <v>4.2224046962084865</v>
      </c>
      <c r="BA103" s="1965">
        <f>'2.54 GW Electrolyser H2 Prod.'!AZ718</f>
        <v>4.2072256984726604</v>
      </c>
      <c r="BB103" s="1965">
        <f>'2.54 GW Electrolyser H2 Prod.'!BA718</f>
        <v>4.1904945807406371</v>
      </c>
      <c r="BC103" s="1965">
        <f>'2.54 GW Electrolyser H2 Prod.'!BB718</f>
        <v>4.1722515839118381</v>
      </c>
      <c r="BD103" s="1965">
        <f>'2.54 GW Electrolyser H2 Prod.'!BC718</f>
        <v>4.1525350992343597</v>
      </c>
      <c r="BE103" s="1965">
        <f>'2.54 GW Electrolyser H2 Prod.'!BD718</f>
        <v>4.1313817888943598</v>
      </c>
      <c r="BF103" s="1965">
        <f>'2.54 GW Electrolyser H2 Prod.'!BE718</f>
        <v>4.1088266965159841</v>
      </c>
      <c r="BG103" s="1965">
        <f>'2.54 GW Electrolyser H2 Prod.'!BF718</f>
        <v>4.08490334859514</v>
      </c>
      <c r="BH103" s="1965">
        <f>'2.54 GW Electrolyser H2 Prod.'!BG718</f>
        <v>4.059643847769185</v>
      </c>
      <c r="BI103" s="1965">
        <f>'2.54 GW Electrolyser H2 Prod.'!BH718</f>
        <v>4.0330789587196731</v>
      </c>
      <c r="BJ103" s="1965">
        <f>'2.54 GW Electrolyser H2 Prod.'!BI718</f>
        <v>4.0052381874142959</v>
      </c>
      <c r="BK103" s="1965">
        <f>'2.54 GW Electrolyser H2 Prod.'!BJ718</f>
        <v>3.9761498543149969</v>
      </c>
      <c r="BL103" s="1965">
        <f>'2.54 GW Electrolyser H2 Prod.'!BK718</f>
        <v>3.9458411621101726</v>
      </c>
      <c r="BM103" s="1965">
        <f>'2.54 GW Electrolyser H2 Prod.'!BL718</f>
        <v>3.9143382584685127</v>
      </c>
      <c r="BN103" s="1965">
        <f>'2.54 GW Electrolyser H2 Prod.'!BM718</f>
        <v>3.8816662942590932</v>
      </c>
      <c r="BO103" s="1967">
        <f>'2.54 GW Electrolyser H2 Prod.'!BN718</f>
        <v>3.847849477635831</v>
      </c>
    </row>
    <row r="104" spans="1:67" ht="16" thickBot="1" x14ac:dyDescent="0.25">
      <c r="A104" s="4306"/>
      <c r="B104" s="4340"/>
      <c r="C104" s="4341"/>
      <c r="D104" s="4324"/>
      <c r="E104" s="1945" t="str">
        <f t="shared" si="13"/>
        <v>High Price Range</v>
      </c>
      <c r="F104" s="1946">
        <f t="shared" si="13"/>
        <v>0.9</v>
      </c>
      <c r="G104" s="2659">
        <f>'2.54 GW Electrolyser H2 Prod.'!F719</f>
        <v>10.026779421458823</v>
      </c>
      <c r="H104" s="1990">
        <f>'2.54 GW Electrolyser H2 Prod.'!G719</f>
        <v>1.4334791434672132</v>
      </c>
      <c r="I104" s="1990">
        <f>'2.54 GW Electrolyser H2 Prod.'!H719</f>
        <v>1.7912337809344261</v>
      </c>
      <c r="J104" s="1990">
        <f>'2.54 GW Electrolyser H2 Prod.'!I719</f>
        <v>2.1082531672790878</v>
      </c>
      <c r="K104" s="1990">
        <f>'2.54 GW Electrolyser H2 Prod.'!J719</f>
        <v>2.3978557493463009</v>
      </c>
      <c r="L104" s="1990">
        <f>'2.54 GW Electrolyser H2 Prod.'!K719</f>
        <v>2.6670026598515797</v>
      </c>
      <c r="M104" s="1990">
        <f>'2.54 GW Electrolyser H2 Prod.'!L719</f>
        <v>2.9199435159084968</v>
      </c>
      <c r="N104" s="1990">
        <f>'2.54 GW Electrolyser H2 Prod.'!M719</f>
        <v>3.1595284215564625</v>
      </c>
      <c r="O104" s="1990">
        <f>'2.54 GW Electrolyser H2 Prod.'!N719</f>
        <v>3.3877941537636755</v>
      </c>
      <c r="P104" s="1990">
        <f>'2.54 GW Electrolyser H2 Prod.'!O719</f>
        <v>3.6062645964667523</v>
      </c>
      <c r="Q104" s="1990">
        <f>'2.54 GW Electrolyser H2 Prod.'!P719</f>
        <v>3.8161202242682255</v>
      </c>
      <c r="R104" s="1990">
        <f>'2.54 GW Electrolyser H2 Prod.'!Q719</f>
        <v>4.0183007711927434</v>
      </c>
      <c r="S104" s="1990">
        <f>'2.54 GW Electrolyser H2 Prod.'!R719</f>
        <v>4.2135709499906895</v>
      </c>
      <c r="T104" s="1990">
        <f>'2.54 GW Electrolyser H2 Prod.'!S719</f>
        <v>4.4025644130048009</v>
      </c>
      <c r="U104" s="1990">
        <f>'2.54 GW Electrolyser H2 Prod.'!T719</f>
        <v>4.5858142364346914</v>
      </c>
      <c r="V104" s="1990">
        <f>'2.54 GW Electrolyser H2 Prod.'!U719</f>
        <v>4.7637747035028903</v>
      </c>
      <c r="W104" s="1990">
        <f>'2.54 GW Electrolyser H2 Prod.'!V719</f>
        <v>4.9368372708361035</v>
      </c>
      <c r="X104" s="1990">
        <f>'2.54 GW Electrolyser H2 Prod.'!W719</f>
        <v>5.1053425294218355</v>
      </c>
      <c r="Y104" s="1990">
        <f>'2.54 GW Electrolyser H2 Prod.'!X719</f>
        <v>5.2695893362013271</v>
      </c>
      <c r="Z104" s="1990">
        <f>'2.54 GW Electrolyser H2 Prod.'!Y719</f>
        <v>5.429841902176495</v>
      </c>
      <c r="AA104" s="1990">
        <f>'2.54 GW Electrolyser H2 Prod.'!Z719</f>
        <v>5.5863353755445413</v>
      </c>
      <c r="AB104" s="1990">
        <f>'2.54 GW Electrolyser H2 Prod.'!AA719</f>
        <v>5.7392802971350871</v>
      </c>
      <c r="AC104" s="1990">
        <f>'2.54 GW Electrolyser H2 Prod.'!AB719</f>
        <v>5.8888661977138748</v>
      </c>
      <c r="AD104" s="1990">
        <f>'2.54 GW Electrolyser H2 Prod.'!AC719</f>
        <v>6.0352645331751313</v>
      </c>
      <c r="AE104" s="1990">
        <f>'2.54 GW Electrolyser H2 Prod.'!AD719</f>
        <v>6.1786311024400042</v>
      </c>
      <c r="AF104" s="1990">
        <f>'2.54 GW Electrolyser H2 Prod.'!AE719</f>
        <v>6.3191080565920013</v>
      </c>
      <c r="AG104" s="1990">
        <f>'2.54 GW Electrolyser H2 Prod.'!AF719</f>
        <v>6.4568255816514233</v>
      </c>
      <c r="AH104" s="1990">
        <f>'2.54 GW Electrolyser H2 Prod.'!AG719</f>
        <v>6.5919033183002336</v>
      </c>
      <c r="AI104" s="1990">
        <f>'2.54 GW Electrolyser H2 Prod.'!AH719</f>
        <v>6.7244515677338565</v>
      </c>
      <c r="AJ104" s="1990">
        <f>'2.54 GW Electrolyser H2 Prod.'!AI719</f>
        <v>6.854572322222003</v>
      </c>
      <c r="AK104" s="1990">
        <f>'2.54 GW Electrolyser H2 Prod.'!AJ719</f>
        <v>6.9823601509301021</v>
      </c>
      <c r="AL104" s="1990">
        <f>'2.54 GW Electrolyser H2 Prod.'!AK719</f>
        <v>7.1079029654021095</v>
      </c>
      <c r="AM104" s="1990">
        <f>'2.54 GW Electrolyser H2 Prod.'!AL719</f>
        <v>7.2312826843487237</v>
      </c>
      <c r="AN104" s="1990">
        <f>'2.54 GW Electrolyser H2 Prod.'!AM719</f>
        <v>7.3525758136733135</v>
      </c>
      <c r="AO104" s="1990">
        <f>'2.54 GW Electrolyser H2 Prod.'!AN719</f>
        <v>7.4718539547471927</v>
      </c>
      <c r="AP104" s="1990">
        <f>'2.54 GW Electrolyser H2 Prod.'!AO719</f>
        <v>7.5891842516296641</v>
      </c>
      <c r="AQ104" s="1990">
        <f>'2.54 GW Electrolyser H2 Prod.'!AP719</f>
        <v>7.704629786077926</v>
      </c>
      <c r="AR104" s="1990">
        <f>'2.54 GW Electrolyser H2 Prod.'!AQ719</f>
        <v>7.818249927703655</v>
      </c>
      <c r="AS104" s="1990">
        <f>'2.54 GW Electrolyser H2 Prod.'!AR719</f>
        <v>7.930100645428027</v>
      </c>
      <c r="AT104" s="1990">
        <f>'2.54 GW Electrolyser H2 Prod.'!AS719</f>
        <v>8.0402347854056266</v>
      </c>
      <c r="AU104" s="1990">
        <f>'2.54 GW Electrolyser H2 Prod.'!AT719</f>
        <v>8.1487023197835899</v>
      </c>
      <c r="AV104" s="1990">
        <f>'2.54 GW Electrolyser H2 Prod.'!AU719</f>
        <v>8.2555505700001319</v>
      </c>
      <c r="AW104" s="1990">
        <f>'2.54 GW Electrolyser H2 Prod.'!AV719</f>
        <v>8.3608244077783453</v>
      </c>
      <c r="AX104" s="1990">
        <f>'2.54 GW Electrolyser H2 Prod.'!AW719</f>
        <v>8.4645664365149624</v>
      </c>
      <c r="AY104" s="1990">
        <f>'2.54 GW Electrolyser H2 Prod.'!AX719</f>
        <v>8.5668171553825925</v>
      </c>
      <c r="AZ104" s="1990">
        <f>'2.54 GW Electrolyser H2 Prod.'!AY719</f>
        <v>8.6676151081438029</v>
      </c>
      <c r="BA104" s="1990">
        <f>'2.54 GW Electrolyser H2 Prod.'!AZ719</f>
        <v>8.7669970184056556</v>
      </c>
      <c r="BB104" s="1990">
        <f>'2.54 GW Electrolyser H2 Prod.'!BA719</f>
        <v>8.8649979128149035</v>
      </c>
      <c r="BC104" s="1990">
        <f>'2.54 GW Electrolyser H2 Prod.'!BB719</f>
        <v>8.9616512335000102</v>
      </c>
      <c r="BD104" s="1990">
        <f>'2.54 GW Electrolyser H2 Prod.'!BC719</f>
        <v>9.0569889409007089</v>
      </c>
      <c r="BE104" s="1990">
        <f>'2.54 GW Electrolyser H2 Prod.'!BD719</f>
        <v>9.1510416079842276</v>
      </c>
      <c r="BF104" s="1990">
        <f>'2.54 GW Electrolyser H2 Prod.'!BE719</f>
        <v>9.2438385067257425</v>
      </c>
      <c r="BG104" s="1990">
        <f>'2.54 GW Electrolyser H2 Prod.'!BF719</f>
        <v>9.3354076876259438</v>
      </c>
      <c r="BH104" s="1990">
        <f>'2.54 GW Electrolyser H2 Prod.'!BG719</f>
        <v>9.4257760529481107</v>
      </c>
      <c r="BI104" s="1990">
        <f>'2.54 GW Electrolyser H2 Prod.'!BH719</f>
        <v>9.5149694242787621</v>
      </c>
      <c r="BJ104" s="1990">
        <f>'2.54 GW Electrolyser H2 Prod.'!BI719</f>
        <v>9.6030126049478017</v>
      </c>
      <c r="BK104" s="1990">
        <f>'2.54 GW Electrolyser H2 Prod.'!BJ719</f>
        <v>9.6899294377847855</v>
      </c>
      <c r="BL104" s="1990">
        <f>'2.54 GW Electrolyser H2 Prod.'!BK719</f>
        <v>9.7757428586360451</v>
      </c>
      <c r="BM104" s="1990">
        <f>'2.54 GW Electrolyser H2 Prod.'!BL719</f>
        <v>9.860474946022098</v>
      </c>
      <c r="BN104" s="1990">
        <f>'2.54 GW Electrolyser H2 Prod.'!BM719</f>
        <v>9.9441469672748113</v>
      </c>
      <c r="BO104" s="1981">
        <f>'2.54 GW Electrolyser H2 Prod.'!BN719</f>
        <v>10.026779421458823</v>
      </c>
    </row>
    <row r="105" spans="1:67" x14ac:dyDescent="0.2">
      <c r="G105" s="2378"/>
    </row>
    <row r="106" spans="1:67" ht="32" x14ac:dyDescent="0.2">
      <c r="D106" s="8"/>
      <c r="E106" s="2353" t="s">
        <v>309</v>
      </c>
      <c r="F106" s="2380" t="s">
        <v>127</v>
      </c>
      <c r="G106" s="2379" t="s">
        <v>1634</v>
      </c>
      <c r="H106" s="4313" t="s">
        <v>1635</v>
      </c>
      <c r="I106" s="4314"/>
      <c r="J106" s="4314"/>
      <c r="K106" s="4314"/>
      <c r="L106" s="4314"/>
      <c r="M106" s="4314"/>
      <c r="N106" s="4314"/>
      <c r="O106" s="4314"/>
      <c r="P106" s="4314"/>
      <c r="Q106" s="4314"/>
      <c r="R106" s="4314"/>
      <c r="S106" s="4314"/>
      <c r="T106" s="4314"/>
      <c r="U106" s="4314"/>
      <c r="V106" s="4314"/>
      <c r="W106" s="4314"/>
      <c r="X106" s="4314"/>
      <c r="Y106" s="4314"/>
      <c r="Z106" s="4314"/>
      <c r="AA106" s="4314"/>
      <c r="AB106" s="4314"/>
      <c r="AC106" s="4314"/>
      <c r="AD106" s="4314"/>
      <c r="AE106" s="4314"/>
      <c r="AF106" s="4314"/>
      <c r="AG106" s="4314"/>
      <c r="AH106" s="4314"/>
      <c r="AI106" s="4314"/>
      <c r="AJ106" s="4314"/>
      <c r="AK106" s="4314"/>
      <c r="AL106" s="4314"/>
      <c r="AM106" s="4314"/>
      <c r="AN106" s="4314"/>
      <c r="AO106" s="4314"/>
      <c r="AP106" s="4314"/>
      <c r="AQ106" s="4314"/>
      <c r="AR106" s="4314"/>
      <c r="AS106" s="4314"/>
      <c r="AT106" s="4314"/>
      <c r="AU106" s="4314"/>
      <c r="AV106" s="4314"/>
      <c r="AW106" s="4314"/>
      <c r="AX106" s="4314"/>
      <c r="AY106" s="4314"/>
      <c r="AZ106" s="4314"/>
      <c r="BA106" s="4314"/>
      <c r="BB106" s="4314"/>
      <c r="BC106" s="4314"/>
      <c r="BD106" s="4314"/>
      <c r="BE106" s="4314"/>
      <c r="BF106" s="4314"/>
      <c r="BG106" s="4314"/>
      <c r="BH106" s="4314"/>
      <c r="BI106" s="4314"/>
      <c r="BJ106" s="4314"/>
      <c r="BK106" s="4314"/>
      <c r="BL106" s="4314"/>
      <c r="BM106" s="4314"/>
      <c r="BN106" s="4314"/>
      <c r="BO106" s="4315"/>
    </row>
    <row r="107" spans="1:67" ht="14.25" customHeight="1" x14ac:dyDescent="0.2">
      <c r="D107" s="2352"/>
      <c r="E107" s="4349" t="s">
        <v>1489</v>
      </c>
      <c r="F107" s="2377" t="s">
        <v>129</v>
      </c>
      <c r="G107" s="1902">
        <f>AVERAGE(G5:G28)</f>
        <v>-8.5708086160966648</v>
      </c>
      <c r="H107" s="1900">
        <f>AVERAGE(H5:H28)</f>
        <v>1.531259982137499</v>
      </c>
      <c r="I107" s="1898">
        <f t="shared" ref="I107:BO107" si="14">AVERAGE(I5:I28)</f>
        <v>1.8556188423353739</v>
      </c>
      <c r="J107" s="1898">
        <f t="shared" si="14"/>
        <v>2.0747912530077448</v>
      </c>
      <c r="K107" s="1898">
        <f t="shared" si="14"/>
        <v>2.2255830609118235</v>
      </c>
      <c r="L107" s="1898">
        <f t="shared" si="14"/>
        <v>2.3266244029198568</v>
      </c>
      <c r="M107" s="1898">
        <f t="shared" si="14"/>
        <v>2.38902159672095</v>
      </c>
      <c r="N107" s="1898">
        <f t="shared" si="14"/>
        <v>2.4200837846415313</v>
      </c>
      <c r="O107" s="1898">
        <f t="shared" si="14"/>
        <v>2.4249528290443019</v>
      </c>
      <c r="P107" s="1898">
        <f t="shared" si="14"/>
        <v>2.4074243789479577</v>
      </c>
      <c r="Q107" s="1898">
        <f t="shared" si="14"/>
        <v>2.3704043724265507</v>
      </c>
      <c r="R107" s="1898">
        <f t="shared" si="14"/>
        <v>2.3161821176419637</v>
      </c>
      <c r="S107" s="1898">
        <f t="shared" si="14"/>
        <v>2.2466031673212008</v>
      </c>
      <c r="T107" s="1898">
        <f t="shared" si="14"/>
        <v>2.163183816629251</v>
      </c>
      <c r="U107" s="1898">
        <f t="shared" si="14"/>
        <v>2.0671897916537616</v>
      </c>
      <c r="V107" s="1898">
        <f t="shared" si="14"/>
        <v>1.9596920193447778</v>
      </c>
      <c r="W107" s="1898">
        <f t="shared" si="14"/>
        <v>1.8416071984082336</v>
      </c>
      <c r="X107" s="1898">
        <f t="shared" si="14"/>
        <v>1.713727981164525</v>
      </c>
      <c r="Y107" s="1898">
        <f t="shared" si="14"/>
        <v>1.5767458668437595</v>
      </c>
      <c r="Z107" s="1898">
        <f t="shared" si="14"/>
        <v>1.4312688642629461</v>
      </c>
      <c r="AA107" s="1898">
        <f t="shared" si="14"/>
        <v>1.2778353252486896</v>
      </c>
      <c r="AB107" s="1898">
        <f t="shared" si="14"/>
        <v>1.1169249248222701</v>
      </c>
      <c r="AC107" s="1898">
        <f t="shared" si="14"/>
        <v>0.9489674816636553</v>
      </c>
      <c r="AD107" s="1898">
        <f t="shared" si="14"/>
        <v>0.77435012053687158</v>
      </c>
      <c r="AE107" s="1898">
        <f t="shared" si="14"/>
        <v>0.59342314547867003</v>
      </c>
      <c r="AF107" s="1898">
        <f t="shared" si="14"/>
        <v>0.40650489884514657</v>
      </c>
      <c r="AG107" s="1898">
        <f t="shared" si="14"/>
        <v>0.21388581414770327</v>
      </c>
      <c r="AH107" s="1898">
        <f t="shared" si="14"/>
        <v>1.5831821755233493E-2</v>
      </c>
      <c r="AI107" s="1900">
        <f t="shared" si="14"/>
        <v>-0.18741276948061358</v>
      </c>
      <c r="AJ107" s="1900">
        <f t="shared" si="14"/>
        <v>-0.39562281850873021</v>
      </c>
      <c r="AK107" s="1900">
        <f t="shared" si="14"/>
        <v>-0.60859025040460113</v>
      </c>
      <c r="AL107" s="1900">
        <f t="shared" si="14"/>
        <v>-0.82612224636569043</v>
      </c>
      <c r="AM107" s="1900">
        <f t="shared" si="14"/>
        <v>-1.0480396769409619</v>
      </c>
      <c r="AN107" s="1900">
        <f t="shared" si="14"/>
        <v>-1.2741757393427571</v>
      </c>
      <c r="AO107" s="1900">
        <f t="shared" si="14"/>
        <v>-1.5043747669698799</v>
      </c>
      <c r="AP107" s="1900">
        <f t="shared" si="14"/>
        <v>-1.738491185025931</v>
      </c>
      <c r="AQ107" s="1900">
        <f t="shared" si="14"/>
        <v>-1.9763885907004006</v>
      </c>
      <c r="AR107" s="1900">
        <f t="shared" si="14"/>
        <v>-2.2179389400556064</v>
      </c>
      <c r="AS107" s="1900">
        <f t="shared" si="14"/>
        <v>-2.4630218267297082</v>
      </c>
      <c r="AT107" s="1900">
        <f t="shared" si="14"/>
        <v>-2.7115238399759218</v>
      </c>
      <c r="AU107" s="1900">
        <f t="shared" si="14"/>
        <v>-2.9633379915268914</v>
      </c>
      <c r="AV107" s="1900">
        <f t="shared" si="14"/>
        <v>-3.2183632023905595</v>
      </c>
      <c r="AW107" s="1900">
        <f t="shared" si="14"/>
        <v>-3.476503842019365</v>
      </c>
      <c r="AX107" s="1900">
        <f t="shared" si="14"/>
        <v>-3.7376693134030794</v>
      </c>
      <c r="AY107" s="1900">
        <f t="shared" si="14"/>
        <v>-4.0017736785595224</v>
      </c>
      <c r="AZ107" s="1900">
        <f t="shared" si="14"/>
        <v>-4.2687353196714781</v>
      </c>
      <c r="BA107" s="1900">
        <f t="shared" si="14"/>
        <v>-4.5384766317690124</v>
      </c>
      <c r="BB107" s="1900">
        <f t="shared" si="14"/>
        <v>-4.8109237434060361</v>
      </c>
      <c r="BC107" s="1900">
        <f t="shared" si="14"/>
        <v>-5.0860062622461113</v>
      </c>
      <c r="BD107" s="1900">
        <f t="shared" si="14"/>
        <v>-5.3636570428688026</v>
      </c>
      <c r="BE107" s="1900">
        <f t="shared" si="14"/>
        <v>-5.6438119744467166</v>
      </c>
      <c r="BF107" s="1900">
        <f t="shared" si="14"/>
        <v>-5.9264097862331964</v>
      </c>
      <c r="BG107" s="1900">
        <f t="shared" si="14"/>
        <v>-6.2113918690502095</v>
      </c>
      <c r="BH107" s="1900">
        <f t="shared" si="14"/>
        <v>-6.4987021111808358</v>
      </c>
      <c r="BI107" s="1900">
        <f t="shared" si="14"/>
        <v>-6.7882867472567243</v>
      </c>
      <c r="BJ107" s="1900">
        <f t="shared" si="14"/>
        <v>-7.0800942188921629</v>
      </c>
      <c r="BK107" s="1900">
        <f t="shared" si="14"/>
        <v>-7.374075045956622</v>
      </c>
      <c r="BL107" s="1900">
        <f t="shared" si="14"/>
        <v>-7.670181707499907</v>
      </c>
      <c r="BM107" s="1900">
        <f t="shared" si="14"/>
        <v>-7.9683685314509773</v>
      </c>
      <c r="BN107" s="1900">
        <f t="shared" si="14"/>
        <v>-8.2685915923051407</v>
      </c>
      <c r="BO107" s="1900">
        <f t="shared" si="14"/>
        <v>-8.5708086160966648</v>
      </c>
    </row>
    <row r="108" spans="1:67" ht="14.25" customHeight="1" x14ac:dyDescent="0.2">
      <c r="D108" s="2352"/>
      <c r="E108" s="4334"/>
      <c r="F108" s="62" t="s">
        <v>139</v>
      </c>
      <c r="G108" s="1903">
        <f t="shared" ref="G108:BO108" si="15">AVERAGE(G29:G52)</f>
        <v>-2.3553659873265569</v>
      </c>
      <c r="H108" s="1898">
        <f t="shared" si="15"/>
        <v>1.1862508954043713</v>
      </c>
      <c r="I108" s="1874">
        <f t="shared" si="15"/>
        <v>1.299965705808743</v>
      </c>
      <c r="J108" s="1874">
        <f t="shared" si="15"/>
        <v>1.376803900116965</v>
      </c>
      <c r="K108" s="1874">
        <f t="shared" si="15"/>
        <v>1.4296689947713368</v>
      </c>
      <c r="L108" s="1874">
        <f t="shared" si="15"/>
        <v>1.4650924052569863</v>
      </c>
      <c r="M108" s="1874">
        <f t="shared" si="15"/>
        <v>1.4869678214504198</v>
      </c>
      <c r="N108" s="1874">
        <f t="shared" si="15"/>
        <v>1.4978577068322434</v>
      </c>
      <c r="O108" s="1874">
        <f t="shared" si="15"/>
        <v>1.4995647126491152</v>
      </c>
      <c r="P108" s="1874">
        <f t="shared" si="15"/>
        <v>1.4934195301861717</v>
      </c>
      <c r="Q108" s="1874">
        <f t="shared" si="15"/>
        <v>1.4804409328998753</v>
      </c>
      <c r="R108" s="1874">
        <f t="shared" si="15"/>
        <v>1.4614315140766454</v>
      </c>
      <c r="S108" s="1874">
        <f t="shared" si="15"/>
        <v>1.4370382937433579</v>
      </c>
      <c r="T108" s="1874">
        <f t="shared" si="15"/>
        <v>1.4077928597132716</v>
      </c>
      <c r="U108" s="1874">
        <f t="shared" si="15"/>
        <v>1.3741389544572813</v>
      </c>
      <c r="V108" s="1874">
        <f t="shared" si="15"/>
        <v>1.3364520271152898</v>
      </c>
      <c r="W108" s="1874">
        <f t="shared" si="15"/>
        <v>1.2950534569752865</v>
      </c>
      <c r="X108" s="1874">
        <f t="shared" si="15"/>
        <v>1.2502211347299299</v>
      </c>
      <c r="Y108" s="1874">
        <f t="shared" si="15"/>
        <v>1.2021974884843081</v>
      </c>
      <c r="Z108" s="1874">
        <f t="shared" si="15"/>
        <v>1.1511956759961846</v>
      </c>
      <c r="AA108" s="1874">
        <f t="shared" si="15"/>
        <v>1.0974044344434366</v>
      </c>
      <c r="AB108" s="1874">
        <f t="shared" si="15"/>
        <v>1.0409919298939407</v>
      </c>
      <c r="AC108" s="1874">
        <f t="shared" si="15"/>
        <v>0.98210884961325007</v>
      </c>
      <c r="AD108" s="1874">
        <f t="shared" si="15"/>
        <v>0.92089091309155169</v>
      </c>
      <c r="AE108" s="1874">
        <f t="shared" si="15"/>
        <v>0.8574609310857304</v>
      </c>
      <c r="AF108" s="1874">
        <f t="shared" si="15"/>
        <v>0.79193050912012775</v>
      </c>
      <c r="AG108" s="1874">
        <f t="shared" si="15"/>
        <v>0.72440146834328256</v>
      </c>
      <c r="AH108" s="1874">
        <f t="shared" si="15"/>
        <v>0.65496703951035562</v>
      </c>
      <c r="AI108" s="1874">
        <f t="shared" si="15"/>
        <v>0.58371287323292165</v>
      </c>
      <c r="AJ108" s="1874">
        <f t="shared" si="15"/>
        <v>0.51071790021114749</v>
      </c>
      <c r="AK108" s="1874">
        <f t="shared" si="15"/>
        <v>0.43605506804565358</v>
      </c>
      <c r="AL108" s="1874">
        <f t="shared" si="15"/>
        <v>0.35979197579496169</v>
      </c>
      <c r="AM108" s="1874">
        <f t="shared" si="15"/>
        <v>0.28199142325911436</v>
      </c>
      <c r="AN108" s="1874">
        <f t="shared" si="15"/>
        <v>0.20271188871541809</v>
      </c>
      <c r="AO108" s="1874">
        <f t="shared" si="15"/>
        <v>0.12200794627980971</v>
      </c>
      <c r="AP108" s="1874">
        <f t="shared" si="15"/>
        <v>3.9930632049658743E-2</v>
      </c>
      <c r="AQ108" s="1874">
        <f t="shared" si="15"/>
        <v>-4.3472233423048921E-2</v>
      </c>
      <c r="AR108" s="1874">
        <f t="shared" si="15"/>
        <v>-0.12815576006782817</v>
      </c>
      <c r="AS108" s="1874">
        <f t="shared" si="15"/>
        <v>-0.2140777354209904</v>
      </c>
      <c r="AT108" s="1874">
        <f t="shared" si="15"/>
        <v>-0.30119839956489186</v>
      </c>
      <c r="AU108" s="1874">
        <f t="shared" si="15"/>
        <v>-0.38948024419613647</v>
      </c>
      <c r="AV108" s="1874">
        <f t="shared" si="15"/>
        <v>-0.47888783270475699</v>
      </c>
      <c r="AW108" s="1874">
        <f t="shared" si="15"/>
        <v>-0.56938763861462283</v>
      </c>
      <c r="AX108" s="1874">
        <f t="shared" si="15"/>
        <v>-0.66094790012389648</v>
      </c>
      <c r="AY108" s="1874">
        <f t="shared" si="15"/>
        <v>-0.75353848880832519</v>
      </c>
      <c r="AZ108" s="1874">
        <f t="shared" si="15"/>
        <v>-0.84713079082149256</v>
      </c>
      <c r="BA108" s="1874">
        <f t="shared" si="15"/>
        <v>-0.94169759915435236</v>
      </c>
      <c r="BB108" s="1874">
        <f t="shared" si="15"/>
        <v>-1.0372130157091</v>
      </c>
      <c r="BC108" s="1874">
        <f t="shared" si="15"/>
        <v>-1.1336523621057826</v>
      </c>
      <c r="BD108" s="1874">
        <f t="shared" si="15"/>
        <v>-1.2309920982790885</v>
      </c>
      <c r="BE108" s="1874">
        <f t="shared" si="15"/>
        <v>-1.3292097480414453</v>
      </c>
      <c r="BF108" s="1874">
        <f t="shared" si="15"/>
        <v>-1.428283830890255</v>
      </c>
      <c r="BG108" s="1874">
        <f t="shared" si="15"/>
        <v>-1.5281937994245194</v>
      </c>
      <c r="BH108" s="1874">
        <f t="shared" si="15"/>
        <v>-1.6289199818114828</v>
      </c>
      <c r="BI108" s="1874">
        <f t="shared" si="15"/>
        <v>-1.7304435288090871</v>
      </c>
      <c r="BJ108" s="1874">
        <f t="shared" si="15"/>
        <v>-1.8327463649066109</v>
      </c>
      <c r="BK108" s="1874">
        <f t="shared" si="15"/>
        <v>-1.9358111431949598</v>
      </c>
      <c r="BL108" s="1874">
        <f t="shared" si="15"/>
        <v>-2.0396212036210102</v>
      </c>
      <c r="BM108" s="1874">
        <f t="shared" si="15"/>
        <v>-2.1441605343178547</v>
      </c>
      <c r="BN108" s="1874">
        <f t="shared" si="15"/>
        <v>-2.2494137357356432</v>
      </c>
      <c r="BO108" s="1901">
        <f t="shared" si="15"/>
        <v>-2.3553659873265569</v>
      </c>
    </row>
    <row r="109" spans="1:67" ht="14.25" customHeight="1" x14ac:dyDescent="0.2">
      <c r="D109" s="2352"/>
      <c r="E109" s="4335" t="s">
        <v>1609</v>
      </c>
      <c r="F109" s="2" t="str">
        <f>F107</f>
        <v>Low</v>
      </c>
      <c r="G109" s="1904">
        <f>AVERAGE(G60:G80)</f>
        <v>-5.9130780808617782</v>
      </c>
      <c r="H109" s="1868">
        <f>AVERAGE(H60:H80)</f>
        <v>1.6517275643944527</v>
      </c>
      <c r="I109" s="1868">
        <f t="shared" ref="I109:BO109" si="16">AVERAGE(I60:I80)</f>
        <v>2.0737388751635257</v>
      </c>
      <c r="J109" s="1868">
        <f t="shared" si="16"/>
        <v>2.3789647529168954</v>
      </c>
      <c r="K109" s="1868">
        <f t="shared" si="16"/>
        <v>2.6082696509224554</v>
      </c>
      <c r="L109" s="1868">
        <f t="shared" si="16"/>
        <v>2.7823380642989379</v>
      </c>
      <c r="M109" s="1868">
        <f t="shared" si="16"/>
        <v>2.9135010121688949</v>
      </c>
      <c r="N109" s="1868">
        <f t="shared" si="16"/>
        <v>3.0098736211043855</v>
      </c>
      <c r="O109" s="1868">
        <f t="shared" si="16"/>
        <v>3.0771647502336013</v>
      </c>
      <c r="P109" s="1868">
        <f t="shared" si="16"/>
        <v>3.1195885974520232</v>
      </c>
      <c r="Q109" s="1868">
        <f t="shared" si="16"/>
        <v>3.1403715406612349</v>
      </c>
      <c r="R109" s="1868">
        <f t="shared" si="16"/>
        <v>3.1420553316381836</v>
      </c>
      <c r="S109" s="1868">
        <f t="shared" si="16"/>
        <v>3.1266890335022013</v>
      </c>
      <c r="T109" s="1868">
        <f t="shared" si="16"/>
        <v>3.095956144348543</v>
      </c>
      <c r="U109" s="1868">
        <f t="shared" si="16"/>
        <v>3.0512619627673976</v>
      </c>
      <c r="V109" s="1868">
        <f t="shared" si="16"/>
        <v>2.9937955075739602</v>
      </c>
      <c r="W109" s="1868">
        <f t="shared" si="16"/>
        <v>2.9245745624827713</v>
      </c>
      <c r="X109" s="1868">
        <f t="shared" si="16"/>
        <v>2.8444791861409824</v>
      </c>
      <c r="Y109" s="1868">
        <f t="shared" si="16"/>
        <v>2.7542771298833206</v>
      </c>
      <c r="Z109" s="1868">
        <f t="shared" si="16"/>
        <v>2.6546434480850589</v>
      </c>
      <c r="AA109" s="1868">
        <f t="shared" si="16"/>
        <v>2.5461758570059305</v>
      </c>
      <c r="AB109" s="1868">
        <f t="shared" si="16"/>
        <v>2.4294069257679052</v>
      </c>
      <c r="AC109" s="1868">
        <f t="shared" si="16"/>
        <v>2.3048138694579516</v>
      </c>
      <c r="AD109" s="1868">
        <f t="shared" si="16"/>
        <v>2.1728265013590717</v>
      </c>
      <c r="AE109" s="1868">
        <f t="shared" si="16"/>
        <v>2.0338337537795983</v>
      </c>
      <c r="AF109" s="1868">
        <f t="shared" si="16"/>
        <v>1.8881890729102853</v>
      </c>
      <c r="AG109" s="1868">
        <f t="shared" si="16"/>
        <v>1.7362149185693365</v>
      </c>
      <c r="AH109" s="1868">
        <f t="shared" si="16"/>
        <v>1.5782065454537511</v>
      </c>
      <c r="AI109" s="1868">
        <f t="shared" si="16"/>
        <v>1.4144352025234315</v>
      </c>
      <c r="AJ109" s="1868">
        <f t="shared" si="16"/>
        <v>1.2451508572909393</v>
      </c>
      <c r="AK109" s="1868">
        <f t="shared" si="16"/>
        <v>1.0705845292485103</v>
      </c>
      <c r="AL109" s="1868">
        <f t="shared" si="16"/>
        <v>0.89095029946313498</v>
      </c>
      <c r="AM109" s="1868">
        <f t="shared" si="16"/>
        <v>0.70644705011592901</v>
      </c>
      <c r="AN109" s="1868">
        <f t="shared" si="16"/>
        <v>0.51725997745481722</v>
      </c>
      <c r="AO109" s="1868">
        <f t="shared" si="16"/>
        <v>0.32356191354618313</v>
      </c>
      <c r="AP109" s="1868">
        <f t="shared" si="16"/>
        <v>0.12551448582122285</v>
      </c>
      <c r="AQ109" s="1868">
        <f t="shared" si="16"/>
        <v>-7.6730861676064618E-2</v>
      </c>
      <c r="AR109" s="1868">
        <f t="shared" si="16"/>
        <v>-0.28303196551327181</v>
      </c>
      <c r="AS109" s="1868">
        <f t="shared" si="16"/>
        <v>-0.49325514203467319</v>
      </c>
      <c r="AT109" s="1868">
        <f t="shared" si="16"/>
        <v>-0.70727447461097404</v>
      </c>
      <c r="AU109" s="1868">
        <f t="shared" si="16"/>
        <v>-0.92497117730361555</v>
      </c>
      <c r="AV109" s="1868">
        <f t="shared" si="16"/>
        <v>-1.1462330250692563</v>
      </c>
      <c r="AW109" s="1868">
        <f t="shared" si="16"/>
        <v>-1.3709538421128589</v>
      </c>
      <c r="AX109" s="1868">
        <f t="shared" si="16"/>
        <v>-1.599033041228392</v>
      </c>
      <c r="AY109" s="1868">
        <f t="shared" si="16"/>
        <v>-1.8303752079921676</v>
      </c>
      <c r="AZ109" s="1868">
        <f t="shared" si="16"/>
        <v>-2.0648897245330811</v>
      </c>
      <c r="BA109" s="1868">
        <f t="shared" si="16"/>
        <v>-2.3024904283267822</v>
      </c>
      <c r="BB109" s="1868">
        <f t="shared" si="16"/>
        <v>-2.5430953020710723</v>
      </c>
      <c r="BC109" s="1868">
        <f t="shared" si="16"/>
        <v>-2.7866261912172385</v>
      </c>
      <c r="BD109" s="1868">
        <f t="shared" si="16"/>
        <v>-3.0330085461722982</v>
      </c>
      <c r="BE109" s="1868">
        <f t="shared" si="16"/>
        <v>-3.2821711865629957</v>
      </c>
      <c r="BF109" s="1868">
        <f t="shared" si="16"/>
        <v>-3.5340460852745101</v>
      </c>
      <c r="BG109" s="1868">
        <f t="shared" si="16"/>
        <v>-3.7885681702536864</v>
      </c>
      <c r="BH109" s="1868">
        <f t="shared" si="16"/>
        <v>-4.0456751423052602</v>
      </c>
      <c r="BI109" s="1868">
        <f t="shared" si="16"/>
        <v>-4.3053073073160375</v>
      </c>
      <c r="BJ109" s="1868">
        <f t="shared" si="16"/>
        <v>-4.5674074215209934</v>
      </c>
      <c r="BK109" s="1868">
        <f t="shared" si="16"/>
        <v>-4.831920548580932</v>
      </c>
      <c r="BL109" s="1868">
        <f t="shared" si="16"/>
        <v>-5.098793927377189</v>
      </c>
      <c r="BM109" s="1868">
        <f t="shared" si="16"/>
        <v>-5.36797684954744</v>
      </c>
      <c r="BN109" s="1868">
        <f t="shared" si="16"/>
        <v>-5.63942054589082</v>
      </c>
      <c r="BO109" s="1901">
        <f t="shared" si="16"/>
        <v>-5.9130780808617782</v>
      </c>
    </row>
    <row r="110" spans="1:67" ht="14.25" customHeight="1" x14ac:dyDescent="0.2">
      <c r="D110" s="2352"/>
      <c r="E110" s="4334"/>
      <c r="F110" s="62" t="str">
        <f>F108</f>
        <v>High</v>
      </c>
      <c r="G110" s="1903">
        <f>AVERAGE(G84:G104)</f>
        <v>-1.4215936427418745</v>
      </c>
      <c r="H110" s="1898">
        <f>AVERAGE(H84:H104)</f>
        <v>1.2282947347443403</v>
      </c>
      <c r="I110" s="1898">
        <f t="shared" ref="I110:BO110" si="17">AVERAGE(I84:I104)</f>
        <v>1.3761217801458234</v>
      </c>
      <c r="J110" s="1898">
        <f t="shared" si="17"/>
        <v>1.4830398615738476</v>
      </c>
      <c r="K110" s="1898">
        <f t="shared" si="17"/>
        <v>1.5633634564710452</v>
      </c>
      <c r="L110" s="1898">
        <f t="shared" si="17"/>
        <v>1.6243381711067157</v>
      </c>
      <c r="M110" s="1898">
        <f t="shared" si="17"/>
        <v>1.670283458720996</v>
      </c>
      <c r="N110" s="1898">
        <f t="shared" si="17"/>
        <v>1.7040419805260245</v>
      </c>
      <c r="O110" s="1898">
        <f t="shared" si="17"/>
        <v>1.7276135023005785</v>
      </c>
      <c r="P110" s="1898">
        <f t="shared" si="17"/>
        <v>1.7424742224491314</v>
      </c>
      <c r="Q110" s="1898">
        <f t="shared" si="17"/>
        <v>1.7497543142641254</v>
      </c>
      <c r="R110" s="1898">
        <f t="shared" si="17"/>
        <v>1.7503441322117588</v>
      </c>
      <c r="S110" s="1898">
        <f t="shared" si="17"/>
        <v>1.7449614460272089</v>
      </c>
      <c r="T110" s="1898">
        <f t="shared" si="17"/>
        <v>1.7341959710640917</v>
      </c>
      <c r="U110" s="1898">
        <f t="shared" si="17"/>
        <v>1.7185399717077299</v>
      </c>
      <c r="V110" s="1898">
        <f t="shared" si="17"/>
        <v>1.698409951340595</v>
      </c>
      <c r="W110" s="1898">
        <f t="shared" si="17"/>
        <v>1.6741624311163608</v>
      </c>
      <c r="X110" s="1898">
        <f t="shared" si="17"/>
        <v>1.6461056882453018</v>
      </c>
      <c r="Y110" s="1898">
        <f t="shared" si="17"/>
        <v>1.6145086596220453</v>
      </c>
      <c r="Z110" s="1898">
        <f t="shared" si="17"/>
        <v>1.5796078111687957</v>
      </c>
      <c r="AA110" s="1898">
        <f t="shared" si="17"/>
        <v>1.5416125179103692</v>
      </c>
      <c r="AB110" s="1898">
        <f t="shared" si="17"/>
        <v>1.5007093343721156</v>
      </c>
      <c r="AC110" s="1898">
        <f t="shared" si="17"/>
        <v>1.4570654250222081</v>
      </c>
      <c r="AD110" s="1898">
        <f t="shared" si="17"/>
        <v>1.4108313498719047</v>
      </c>
      <c r="AE110" s="1898">
        <f t="shared" si="17"/>
        <v>1.3621433486677117</v>
      </c>
      <c r="AF110" s="1898">
        <f t="shared" si="17"/>
        <v>1.3111252306648651</v>
      </c>
      <c r="AG110" s="1898">
        <f t="shared" si="17"/>
        <v>1.2578899508505168</v>
      </c>
      <c r="AH110" s="1898">
        <f t="shared" si="17"/>
        <v>1.2025409344845701</v>
      </c>
      <c r="AI110" s="1898">
        <f t="shared" si="17"/>
        <v>1.1451731978172706</v>
      </c>
      <c r="AJ110" s="1898">
        <f t="shared" si="17"/>
        <v>1.0858743023852051</v>
      </c>
      <c r="AK110" s="1898">
        <f t="shared" si="17"/>
        <v>1.0247251723913429</v>
      </c>
      <c r="AL110" s="1898">
        <f t="shared" si="17"/>
        <v>0.9618007986494409</v>
      </c>
      <c r="AM110" s="1898">
        <f t="shared" si="17"/>
        <v>0.89717084793019253</v>
      </c>
      <c r="AN110" s="1898">
        <f t="shared" si="17"/>
        <v>0.83090019293594375</v>
      </c>
      <c r="AO110" s="1898">
        <f t="shared" si="17"/>
        <v>0.76304937529928163</v>
      </c>
      <c r="AP110" s="1898">
        <f t="shared" si="17"/>
        <v>0.69367501176245927</v>
      </c>
      <c r="AQ110" s="1898">
        <f t="shared" si="17"/>
        <v>0.62283015191205515</v>
      </c>
      <c r="AR110" s="1898">
        <f t="shared" si="17"/>
        <v>0.55056459441374683</v>
      </c>
      <c r="AS110" s="1898">
        <f t="shared" si="17"/>
        <v>0.47692516753810416</v>
      </c>
      <c r="AT110" s="1898">
        <f t="shared" si="17"/>
        <v>0.40195597883106421</v>
      </c>
      <c r="AU110" s="1898">
        <f t="shared" si="17"/>
        <v>0.32569863801702087</v>
      </c>
      <c r="AV110" s="1898">
        <f t="shared" si="17"/>
        <v>0.24819245659344838</v>
      </c>
      <c r="AW110" s="1898">
        <f t="shared" si="17"/>
        <v>0.16947462705655006</v>
      </c>
      <c r="AX110" s="1898">
        <f t="shared" si="17"/>
        <v>8.9580384266370744E-2</v>
      </c>
      <c r="AY110" s="1898">
        <f t="shared" si="17"/>
        <v>8.5431511004100992E-3</v>
      </c>
      <c r="AZ110" s="1898">
        <f t="shared" si="17"/>
        <v>-7.3605329756233906E-2</v>
      </c>
      <c r="BA110" s="1898">
        <f t="shared" si="17"/>
        <v>-0.15683487628930254</v>
      </c>
      <c r="BB110" s="1898">
        <f t="shared" si="17"/>
        <v>-0.24111675852131262</v>
      </c>
      <c r="BC110" s="1898">
        <f t="shared" si="17"/>
        <v>-0.3264235995651385</v>
      </c>
      <c r="BD110" s="1898">
        <f t="shared" si="17"/>
        <v>-0.41272928531960507</v>
      </c>
      <c r="BE110" s="1898">
        <f t="shared" si="17"/>
        <v>-0.50000888189312975</v>
      </c>
      <c r="BF110" s="1898">
        <f t="shared" si="17"/>
        <v>-0.58823855995428453</v>
      </c>
      <c r="BG110" s="1898">
        <f t="shared" si="17"/>
        <v>-0.67739552530511482</v>
      </c>
      <c r="BH110" s="1898">
        <f t="shared" si="17"/>
        <v>-0.76745795505667991</v>
      </c>
      <c r="BI110" s="1898">
        <f t="shared" si="17"/>
        <v>-0.85840493885858016</v>
      </c>
      <c r="BJ110" s="1898">
        <f t="shared" si="17"/>
        <v>-0.950216424696958</v>
      </c>
      <c r="BK110" s="1898">
        <f t="shared" si="17"/>
        <v>-1.0428731688299959</v>
      </c>
      <c r="BL110" s="1898">
        <f t="shared" si="17"/>
        <v>-1.1363566894775008</v>
      </c>
      <c r="BM110" s="1898">
        <f t="shared" si="17"/>
        <v>-1.2306492239227225</v>
      </c>
      <c r="BN110" s="1898">
        <f t="shared" si="17"/>
        <v>-1.3257336887210061</v>
      </c>
      <c r="BO110" s="1899">
        <f t="shared" si="17"/>
        <v>-1.4215936427418745</v>
      </c>
    </row>
    <row r="112" spans="1:67" ht="18.75" customHeight="1" x14ac:dyDescent="0.2">
      <c r="A112" s="2371" t="s">
        <v>1623</v>
      </c>
    </row>
    <row r="113" spans="1:39" x14ac:dyDescent="0.2">
      <c r="A113" t="s">
        <v>1636</v>
      </c>
    </row>
    <row r="114" spans="1:39" x14ac:dyDescent="0.2">
      <c r="A114" t="s">
        <v>1637</v>
      </c>
    </row>
    <row r="115" spans="1:39" x14ac:dyDescent="0.2">
      <c r="A115" t="s">
        <v>1638</v>
      </c>
    </row>
    <row r="116" spans="1:39" x14ac:dyDescent="0.2">
      <c r="A116" t="s">
        <v>1639</v>
      </c>
    </row>
    <row r="117" spans="1:39" x14ac:dyDescent="0.2">
      <c r="A117" t="s">
        <v>1640</v>
      </c>
    </row>
    <row r="118" spans="1:39" x14ac:dyDescent="0.2">
      <c r="A118" t="s">
        <v>1641</v>
      </c>
    </row>
    <row r="119" spans="1:39" x14ac:dyDescent="0.2">
      <c r="A119" t="s">
        <v>1642</v>
      </c>
    </row>
    <row r="120" spans="1:39" x14ac:dyDescent="0.2">
      <c r="A120" t="s">
        <v>1643</v>
      </c>
    </row>
    <row r="121" spans="1:39" x14ac:dyDescent="0.2">
      <c r="A121" t="s">
        <v>1644</v>
      </c>
    </row>
    <row r="122" spans="1:39" ht="16" thickBot="1" x14ac:dyDescent="0.25">
      <c r="A122" s="289"/>
      <c r="B122" s="289"/>
      <c r="C122" s="289"/>
      <c r="D122" s="289"/>
      <c r="E122" s="289"/>
      <c r="F122" s="289"/>
      <c r="G122" s="1087"/>
      <c r="H122" s="289"/>
      <c r="I122" s="289"/>
      <c r="J122" s="289"/>
      <c r="K122" s="289"/>
      <c r="L122" s="289"/>
      <c r="M122" s="289"/>
      <c r="N122" s="289"/>
      <c r="O122" s="289"/>
      <c r="P122" s="289"/>
      <c r="Q122" s="289"/>
      <c r="R122" s="289"/>
      <c r="S122" s="289"/>
      <c r="T122" s="289"/>
      <c r="U122" s="289"/>
      <c r="V122" s="289"/>
      <c r="W122" s="289"/>
      <c r="X122" s="289"/>
      <c r="Y122" s="289"/>
      <c r="Z122" s="289"/>
      <c r="AA122" s="289"/>
      <c r="AB122" s="289"/>
      <c r="AC122" s="289"/>
      <c r="AD122" s="289"/>
      <c r="AE122" s="289"/>
      <c r="AF122" s="289"/>
      <c r="AG122" s="289"/>
      <c r="AH122" s="289"/>
      <c r="AI122" s="289"/>
      <c r="AJ122" s="289"/>
      <c r="AK122" s="289"/>
      <c r="AL122" s="289"/>
      <c r="AM122" s="289"/>
    </row>
    <row r="123" spans="1:39" ht="16.5" customHeight="1" x14ac:dyDescent="0.2">
      <c r="A123" s="4350" t="s">
        <v>1645</v>
      </c>
      <c r="B123" s="4350"/>
      <c r="C123" s="4350"/>
      <c r="D123" s="4350"/>
      <c r="E123" s="4350"/>
      <c r="F123" s="4350"/>
      <c r="G123" s="4350"/>
      <c r="H123" s="4350"/>
      <c r="I123" s="4350"/>
      <c r="J123" s="4350"/>
      <c r="K123" s="4350"/>
      <c r="L123" s="4350"/>
      <c r="M123" s="4350"/>
      <c r="N123" s="4350"/>
      <c r="O123" s="4350"/>
      <c r="P123" s="4350"/>
      <c r="Q123" s="4350"/>
      <c r="R123" s="4350"/>
      <c r="S123" s="4351"/>
      <c r="T123" s="4307" t="s">
        <v>1646</v>
      </c>
      <c r="U123" s="4308"/>
      <c r="V123" s="4308"/>
      <c r="W123" s="4308"/>
      <c r="X123" s="4308"/>
      <c r="Y123" s="4308"/>
      <c r="Z123" s="4308"/>
      <c r="AA123" s="4308"/>
      <c r="AB123" s="4308"/>
      <c r="AC123" s="4308"/>
      <c r="AD123" s="4308"/>
      <c r="AE123" s="4308"/>
      <c r="AF123" s="4308"/>
      <c r="AG123" s="4308"/>
      <c r="AH123" s="4308"/>
      <c r="AI123" s="4308"/>
      <c r="AJ123" s="4308"/>
      <c r="AK123" s="4308"/>
      <c r="AL123" s="4308"/>
      <c r="AM123" s="4309"/>
    </row>
    <row r="124" spans="1:39" ht="15.75" customHeight="1" thickBot="1" x14ac:dyDescent="0.25">
      <c r="A124" s="4352"/>
      <c r="B124" s="4352"/>
      <c r="C124" s="4352"/>
      <c r="D124" s="4352"/>
      <c r="E124" s="4352"/>
      <c r="F124" s="4352"/>
      <c r="G124" s="4352"/>
      <c r="H124" s="4352"/>
      <c r="I124" s="4352"/>
      <c r="J124" s="4352"/>
      <c r="K124" s="4352"/>
      <c r="L124" s="4352"/>
      <c r="M124" s="4352"/>
      <c r="N124" s="4352"/>
      <c r="O124" s="4352"/>
      <c r="P124" s="4352"/>
      <c r="Q124" s="4352"/>
      <c r="R124" s="4352"/>
      <c r="S124" s="4353"/>
      <c r="T124" s="4310"/>
      <c r="U124" s="4311"/>
      <c r="V124" s="4311"/>
      <c r="W124" s="4311"/>
      <c r="X124" s="4311"/>
      <c r="Y124" s="4311"/>
      <c r="Z124" s="4311"/>
      <c r="AA124" s="4311"/>
      <c r="AB124" s="4311"/>
      <c r="AC124" s="4311"/>
      <c r="AD124" s="4311"/>
      <c r="AE124" s="4311"/>
      <c r="AF124" s="4311"/>
      <c r="AG124" s="4311"/>
      <c r="AH124" s="4311"/>
      <c r="AI124" s="4311"/>
      <c r="AJ124" s="4311"/>
      <c r="AK124" s="4311"/>
      <c r="AL124" s="4311"/>
      <c r="AM124" s="4312"/>
    </row>
    <row r="125" spans="1:39" ht="16" x14ac:dyDescent="0.2">
      <c r="A125" s="2373"/>
      <c r="B125" s="2373"/>
      <c r="C125" s="2373"/>
      <c r="D125" s="2373"/>
      <c r="E125" s="2373"/>
      <c r="F125" s="2373"/>
      <c r="G125" s="2373"/>
      <c r="H125" s="2373"/>
      <c r="I125" s="2373"/>
      <c r="J125" s="2373"/>
      <c r="K125" s="2373"/>
      <c r="L125" s="2373"/>
      <c r="M125" s="2373"/>
      <c r="N125" s="2373"/>
      <c r="O125" s="2373"/>
      <c r="P125" s="2373"/>
      <c r="Q125" s="2373"/>
      <c r="R125" s="2373"/>
      <c r="S125" s="2374"/>
      <c r="T125" s="2375"/>
      <c r="U125" s="2375"/>
      <c r="V125" s="2375"/>
      <c r="W125" s="2375"/>
      <c r="X125" s="2375"/>
      <c r="Y125" s="2375"/>
      <c r="Z125" s="2375"/>
      <c r="AA125" s="2375"/>
      <c r="AB125" s="2375"/>
      <c r="AC125" s="2375"/>
      <c r="AD125" s="2375"/>
      <c r="AE125" s="2375"/>
      <c r="AF125" s="2375"/>
      <c r="AG125" s="2375"/>
      <c r="AH125" s="2375"/>
      <c r="AI125" s="2375"/>
      <c r="AJ125" s="2375"/>
      <c r="AK125" s="2375"/>
      <c r="AL125" s="2375"/>
      <c r="AM125" s="2376"/>
    </row>
    <row r="126" spans="1:39" x14ac:dyDescent="0.2">
      <c r="B126" s="2849" t="s">
        <v>1614</v>
      </c>
      <c r="C126" s="2763"/>
      <c r="D126" s="2763"/>
      <c r="S126" s="286"/>
      <c r="U126" s="2849" t="s">
        <v>1614</v>
      </c>
      <c r="V126" s="2763"/>
      <c r="W126" s="2763"/>
      <c r="X126" s="2763"/>
      <c r="AM126" s="286"/>
    </row>
    <row r="127" spans="1:39" x14ac:dyDescent="0.2">
      <c r="S127" s="286"/>
      <c r="AM127" s="286"/>
    </row>
    <row r="128" spans="1:39" x14ac:dyDescent="0.2">
      <c r="S128" s="286"/>
      <c r="AM128" s="286"/>
    </row>
    <row r="129" spans="19:39" x14ac:dyDescent="0.2">
      <c r="S129" s="286"/>
      <c r="AM129" s="286"/>
    </row>
    <row r="130" spans="19:39" x14ac:dyDescent="0.2">
      <c r="S130" s="286"/>
      <c r="AM130" s="286"/>
    </row>
    <row r="131" spans="19:39" x14ac:dyDescent="0.2">
      <c r="S131" s="286"/>
      <c r="AM131" s="286"/>
    </row>
    <row r="132" spans="19:39" x14ac:dyDescent="0.2">
      <c r="S132" s="286"/>
      <c r="AM132" s="286"/>
    </row>
    <row r="133" spans="19:39" x14ac:dyDescent="0.2">
      <c r="S133" s="286"/>
      <c r="AM133" s="286"/>
    </row>
    <row r="134" spans="19:39" x14ac:dyDescent="0.2">
      <c r="S134" s="286"/>
      <c r="AM134" s="286"/>
    </row>
    <row r="135" spans="19:39" x14ac:dyDescent="0.2">
      <c r="S135" s="286"/>
      <c r="AM135" s="286"/>
    </row>
    <row r="136" spans="19:39" x14ac:dyDescent="0.2">
      <c r="S136" s="286"/>
      <c r="AM136" s="286"/>
    </row>
    <row r="137" spans="19:39" x14ac:dyDescent="0.2">
      <c r="S137" s="286"/>
      <c r="AM137" s="286"/>
    </row>
    <row r="138" spans="19:39" x14ac:dyDescent="0.2">
      <c r="S138" s="286"/>
      <c r="AM138" s="286"/>
    </row>
    <row r="139" spans="19:39" x14ac:dyDescent="0.2">
      <c r="S139" s="286"/>
      <c r="AM139" s="286"/>
    </row>
    <row r="140" spans="19:39" x14ac:dyDescent="0.2">
      <c r="S140" s="286"/>
      <c r="AM140" s="286"/>
    </row>
    <row r="141" spans="19:39" x14ac:dyDescent="0.2">
      <c r="S141" s="286"/>
      <c r="AM141" s="286"/>
    </row>
    <row r="142" spans="19:39" x14ac:dyDescent="0.2">
      <c r="S142" s="286"/>
      <c r="AM142" s="286"/>
    </row>
    <row r="143" spans="19:39" x14ac:dyDescent="0.2">
      <c r="S143" s="286"/>
      <c r="AM143" s="286"/>
    </row>
    <row r="144" spans="19:39" x14ac:dyDescent="0.2">
      <c r="S144" s="286"/>
      <c r="AM144" s="286"/>
    </row>
    <row r="145" spans="2:39" x14ac:dyDescent="0.2">
      <c r="S145" s="286"/>
      <c r="AM145" s="286"/>
    </row>
    <row r="146" spans="2:39" x14ac:dyDescent="0.2">
      <c r="S146" s="286"/>
      <c r="AM146" s="286"/>
    </row>
    <row r="147" spans="2:39" x14ac:dyDescent="0.2">
      <c r="S147" s="286"/>
      <c r="AM147" s="286"/>
    </row>
    <row r="148" spans="2:39" x14ac:dyDescent="0.2">
      <c r="S148" s="286"/>
      <c r="AM148" s="286"/>
    </row>
    <row r="149" spans="2:39" x14ac:dyDescent="0.2">
      <c r="S149" s="286"/>
      <c r="AM149" s="286"/>
    </row>
    <row r="150" spans="2:39" x14ac:dyDescent="0.2">
      <c r="S150" s="286"/>
      <c r="AM150" s="286"/>
    </row>
    <row r="151" spans="2:39" x14ac:dyDescent="0.2">
      <c r="S151" s="286"/>
      <c r="AM151" s="286"/>
    </row>
    <row r="152" spans="2:39" x14ac:dyDescent="0.2">
      <c r="S152" s="286"/>
      <c r="AM152" s="286"/>
    </row>
    <row r="153" spans="2:39" x14ac:dyDescent="0.2">
      <c r="S153" s="286"/>
      <c r="AM153" s="286"/>
    </row>
    <row r="154" spans="2:39" x14ac:dyDescent="0.2">
      <c r="S154" s="286"/>
      <c r="AM154" s="286"/>
    </row>
    <row r="155" spans="2:39" x14ac:dyDescent="0.2">
      <c r="B155" s="2849" t="s">
        <v>1615</v>
      </c>
      <c r="C155" s="2763"/>
      <c r="D155" s="2763"/>
      <c r="S155" s="286"/>
      <c r="U155" s="2849" t="s">
        <v>1615</v>
      </c>
      <c r="V155" s="2763"/>
      <c r="W155" s="2763"/>
      <c r="X155" s="2763"/>
      <c r="AM155" s="286"/>
    </row>
    <row r="156" spans="2:39" x14ac:dyDescent="0.2">
      <c r="S156" s="286"/>
      <c r="AM156" s="286"/>
    </row>
    <row r="157" spans="2:39" x14ac:dyDescent="0.2">
      <c r="S157" s="286"/>
      <c r="AM157" s="286"/>
    </row>
    <row r="158" spans="2:39" x14ac:dyDescent="0.2">
      <c r="S158" s="286"/>
      <c r="AM158" s="286"/>
    </row>
    <row r="159" spans="2:39" x14ac:dyDescent="0.2">
      <c r="S159" s="286"/>
      <c r="AM159" s="286"/>
    </row>
    <row r="160" spans="2:39" x14ac:dyDescent="0.2">
      <c r="S160" s="286"/>
      <c r="AM160" s="286"/>
    </row>
    <row r="161" spans="19:39" x14ac:dyDescent="0.2">
      <c r="S161" s="286"/>
      <c r="AM161" s="286"/>
    </row>
    <row r="162" spans="19:39" x14ac:dyDescent="0.2">
      <c r="S162" s="286"/>
      <c r="AM162" s="286"/>
    </row>
    <row r="163" spans="19:39" x14ac:dyDescent="0.2">
      <c r="S163" s="286"/>
      <c r="AM163" s="286"/>
    </row>
    <row r="164" spans="19:39" x14ac:dyDescent="0.2">
      <c r="S164" s="286"/>
      <c r="AM164" s="286"/>
    </row>
    <row r="165" spans="19:39" x14ac:dyDescent="0.2">
      <c r="S165" s="286"/>
      <c r="AM165" s="286"/>
    </row>
    <row r="166" spans="19:39" x14ac:dyDescent="0.2">
      <c r="S166" s="286"/>
      <c r="AM166" s="286"/>
    </row>
    <row r="167" spans="19:39" x14ac:dyDescent="0.2">
      <c r="S167" s="286"/>
      <c r="AM167" s="286"/>
    </row>
    <row r="168" spans="19:39" x14ac:dyDescent="0.2">
      <c r="S168" s="286"/>
      <c r="AM168" s="286"/>
    </row>
    <row r="169" spans="19:39" x14ac:dyDescent="0.2">
      <c r="S169" s="286"/>
      <c r="AM169" s="286"/>
    </row>
    <row r="170" spans="19:39" x14ac:dyDescent="0.2">
      <c r="S170" s="286"/>
      <c r="AM170" s="286"/>
    </row>
    <row r="171" spans="19:39" x14ac:dyDescent="0.2">
      <c r="S171" s="286"/>
      <c r="AM171" s="286"/>
    </row>
    <row r="172" spans="19:39" x14ac:dyDescent="0.2">
      <c r="S172" s="286"/>
      <c r="AM172" s="286"/>
    </row>
    <row r="173" spans="19:39" x14ac:dyDescent="0.2">
      <c r="S173" s="286"/>
      <c r="AM173" s="286"/>
    </row>
    <row r="174" spans="19:39" x14ac:dyDescent="0.2">
      <c r="S174" s="286"/>
      <c r="AM174" s="286"/>
    </row>
    <row r="175" spans="19:39" x14ac:dyDescent="0.2">
      <c r="S175" s="286"/>
      <c r="AM175" s="286"/>
    </row>
    <row r="176" spans="19:39" x14ac:dyDescent="0.2">
      <c r="S176" s="286"/>
      <c r="AM176" s="286"/>
    </row>
    <row r="177" spans="1:39" x14ac:dyDescent="0.2">
      <c r="S177" s="286"/>
      <c r="AM177" s="286"/>
    </row>
    <row r="178" spans="1:39" x14ac:dyDescent="0.2">
      <c r="S178" s="286"/>
      <c r="AM178" s="286"/>
    </row>
    <row r="179" spans="1:39" x14ac:dyDescent="0.2">
      <c r="S179" s="286"/>
      <c r="AM179" s="286"/>
    </row>
    <row r="180" spans="1:39" x14ac:dyDescent="0.2">
      <c r="S180" s="286"/>
      <c r="AM180" s="286"/>
    </row>
    <row r="181" spans="1:39" x14ac:dyDescent="0.2">
      <c r="S181" s="286"/>
      <c r="AM181" s="286"/>
    </row>
    <row r="182" spans="1:39" x14ac:dyDescent="0.2">
      <c r="S182" s="286"/>
      <c r="AM182" s="286"/>
    </row>
    <row r="183" spans="1:39" ht="16" thickBot="1" x14ac:dyDescent="0.25">
      <c r="A183" s="289"/>
      <c r="B183" s="289"/>
      <c r="C183" s="289"/>
      <c r="D183" s="289"/>
      <c r="E183" s="289"/>
      <c r="F183" s="289"/>
      <c r="G183" s="1087"/>
      <c r="H183" s="289"/>
      <c r="I183" s="289"/>
      <c r="J183" s="289"/>
      <c r="K183" s="289"/>
      <c r="L183" s="289"/>
      <c r="M183" s="289"/>
      <c r="N183" s="289"/>
      <c r="O183" s="289"/>
      <c r="P183" s="289"/>
      <c r="Q183" s="289"/>
      <c r="R183" s="289"/>
      <c r="S183" s="290"/>
      <c r="T183" s="289"/>
      <c r="U183" s="289"/>
      <c r="V183" s="289"/>
      <c r="W183" s="289"/>
      <c r="X183" s="289"/>
      <c r="Y183" s="289"/>
      <c r="Z183" s="289"/>
      <c r="AA183" s="289"/>
      <c r="AB183" s="289"/>
      <c r="AC183" s="289"/>
      <c r="AD183" s="289"/>
      <c r="AE183" s="289"/>
      <c r="AF183" s="289"/>
      <c r="AG183" s="289"/>
      <c r="AH183" s="289"/>
      <c r="AI183" s="289"/>
      <c r="AJ183" s="289"/>
      <c r="AK183" s="289"/>
      <c r="AL183" s="289"/>
      <c r="AM183" s="290"/>
    </row>
  </sheetData>
  <mergeCells count="30">
    <mergeCell ref="A1:BO2"/>
    <mergeCell ref="H106:BO106"/>
    <mergeCell ref="A123:S124"/>
    <mergeCell ref="T123:AM124"/>
    <mergeCell ref="B4:C4"/>
    <mergeCell ref="A5:A52"/>
    <mergeCell ref="B5:C28"/>
    <mergeCell ref="D5:D10"/>
    <mergeCell ref="D11:D16"/>
    <mergeCell ref="D17:D22"/>
    <mergeCell ref="D23:D28"/>
    <mergeCell ref="B29:C52"/>
    <mergeCell ref="D29:D34"/>
    <mergeCell ref="D35:D40"/>
    <mergeCell ref="A57:A104"/>
    <mergeCell ref="B57:C80"/>
    <mergeCell ref="E107:E108"/>
    <mergeCell ref="E109:E110"/>
    <mergeCell ref="D41:D46"/>
    <mergeCell ref="D47:D52"/>
    <mergeCell ref="B56:C56"/>
    <mergeCell ref="D81:D86"/>
    <mergeCell ref="D87:D92"/>
    <mergeCell ref="D93:D98"/>
    <mergeCell ref="D99:D104"/>
    <mergeCell ref="D57:D62"/>
    <mergeCell ref="D63:D68"/>
    <mergeCell ref="D69:D74"/>
    <mergeCell ref="D75:D80"/>
    <mergeCell ref="B81:C104"/>
  </mergeCells>
  <conditionalFormatting sqref="B126">
    <cfRule type="cellIs" dxfId="33" priority="8" operator="lessThan">
      <formula>0</formula>
    </cfRule>
  </conditionalFormatting>
  <conditionalFormatting sqref="B155">
    <cfRule type="cellIs" dxfId="32" priority="5" operator="lessThan">
      <formula>0</formula>
    </cfRule>
  </conditionalFormatting>
  <conditionalFormatting sqref="D81 D87 D93 D99">
    <cfRule type="containsText" dxfId="31" priority="14" operator="containsText" text="O&amp;M Fixed Plant Opex">
      <formula>NOT(ISERROR(SEARCH("O&amp;M Fixed Plant Opex",D81)))</formula>
    </cfRule>
  </conditionalFormatting>
  <conditionalFormatting sqref="F3:F122">
    <cfRule type="cellIs" dxfId="30" priority="1" operator="equal">
      <formula>0.9</formula>
    </cfRule>
    <cfRule type="cellIs" dxfId="29" priority="2" operator="equal">
      <formula>0.85</formula>
    </cfRule>
    <cfRule type="cellIs" dxfId="28" priority="3" operator="equal">
      <formula>0.8</formula>
    </cfRule>
  </conditionalFormatting>
  <conditionalFormatting sqref="F126:F1048576">
    <cfRule type="cellIs" dxfId="27" priority="11" operator="equal">
      <formula>0.9</formula>
    </cfRule>
    <cfRule type="cellIs" dxfId="26" priority="12" operator="equal">
      <formula>0.85</formula>
    </cfRule>
    <cfRule type="cellIs" dxfId="25" priority="13" operator="equal">
      <formula>0.8</formula>
    </cfRule>
  </conditionalFormatting>
  <conditionalFormatting sqref="G3:G105 H5:BO104 G107:G122 G126:G1048576">
    <cfRule type="cellIs" dxfId="24" priority="9" operator="lessThan">
      <formula>0</formula>
    </cfRule>
  </conditionalFormatting>
  <conditionalFormatting sqref="H107:BO110">
    <cfRule type="cellIs" dxfId="23" priority="10" operator="lessThan">
      <formula>0</formula>
    </cfRule>
  </conditionalFormatting>
  <conditionalFormatting sqref="U126">
    <cfRule type="cellIs" dxfId="22" priority="7" operator="lessThan">
      <formula>0</formula>
    </cfRule>
  </conditionalFormatting>
  <conditionalFormatting sqref="U155">
    <cfRule type="cellIs" dxfId="21" priority="4" operator="lessThan">
      <formula>0</formula>
    </cfRule>
  </conditionalFormatting>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C0B0A-6DC0-4ADE-B967-A4760F94C9D0}">
  <sheetPr>
    <tabColor rgb="FF00B0F0"/>
  </sheetPr>
  <dimension ref="A1:BO180"/>
  <sheetViews>
    <sheetView workbookViewId="0">
      <pane xSplit="6" ySplit="4" topLeftCell="G5" activePane="bottomRight" state="frozen"/>
      <selection pane="topRight" activeCell="G1" sqref="G1"/>
      <selection pane="bottomLeft" activeCell="A3" sqref="A3"/>
      <selection pane="bottomRight" activeCell="I122" sqref="I122"/>
    </sheetView>
  </sheetViews>
  <sheetFormatPr baseColWidth="10" defaultColWidth="8.83203125" defaultRowHeight="15" x14ac:dyDescent="0.2"/>
  <cols>
    <col min="1" max="1" width="14.1640625" customWidth="1"/>
    <col min="2" max="2" width="9.5" customWidth="1"/>
    <col min="4" max="4" width="22.5" customWidth="1"/>
    <col min="5" max="5" width="17.5" customWidth="1"/>
    <col min="6" max="6" width="9.83203125" customWidth="1"/>
    <col min="7" max="7" width="17.5" style="147" customWidth="1"/>
    <col min="8" max="67" width="16.1640625" bestFit="1" customWidth="1"/>
  </cols>
  <sheetData>
    <row r="1" spans="1:67" x14ac:dyDescent="0.2">
      <c r="A1" s="3685" t="s">
        <v>1647</v>
      </c>
      <c r="B1" s="3685"/>
      <c r="C1" s="3685"/>
      <c r="D1" s="3685"/>
      <c r="E1" s="3685"/>
      <c r="F1" s="3685"/>
      <c r="G1" s="3685"/>
      <c r="H1" s="3685"/>
      <c r="I1" s="3685"/>
      <c r="J1" s="3685"/>
      <c r="K1" s="3685"/>
      <c r="L1" s="3685"/>
      <c r="M1" s="3685"/>
      <c r="N1" s="3685"/>
      <c r="O1" s="3685"/>
      <c r="P1" s="3685"/>
      <c r="Q1" s="3685"/>
      <c r="R1" s="3685"/>
      <c r="S1" s="3685"/>
      <c r="T1" s="3685"/>
      <c r="U1" s="3685"/>
      <c r="V1" s="3685"/>
      <c r="W1" s="3685"/>
      <c r="X1" s="3685"/>
      <c r="Y1" s="3685"/>
      <c r="Z1" s="3685"/>
      <c r="AA1" s="3685"/>
      <c r="AB1" s="3685"/>
      <c r="AC1" s="3685"/>
      <c r="AD1" s="3685"/>
      <c r="AE1" s="3685"/>
      <c r="AF1" s="3685"/>
      <c r="AG1" s="3685"/>
      <c r="AH1" s="3685"/>
      <c r="AI1" s="3685"/>
      <c r="AJ1" s="3685"/>
      <c r="AK1" s="3685"/>
      <c r="AL1" s="3685"/>
      <c r="AM1" s="3685"/>
      <c r="AN1" s="3685"/>
      <c r="AO1" s="3685"/>
      <c r="AP1" s="3685"/>
      <c r="AQ1" s="3685"/>
      <c r="AR1" s="3685"/>
      <c r="AS1" s="3685"/>
      <c r="AT1" s="3685"/>
      <c r="AU1" s="3685"/>
      <c r="AV1" s="3685"/>
      <c r="AW1" s="3685"/>
      <c r="AX1" s="3685"/>
      <c r="AY1" s="3685"/>
      <c r="AZ1" s="3685"/>
      <c r="BA1" s="3685"/>
      <c r="BB1" s="3685"/>
      <c r="BC1" s="3685"/>
      <c r="BD1" s="3685"/>
      <c r="BE1" s="3685"/>
      <c r="BF1" s="3685"/>
      <c r="BG1" s="3685"/>
      <c r="BH1" s="3685"/>
      <c r="BI1" s="3685"/>
      <c r="BJ1" s="3685"/>
      <c r="BK1" s="3685"/>
      <c r="BL1" s="3685"/>
      <c r="BM1" s="3685"/>
      <c r="BN1" s="3685"/>
      <c r="BO1" s="3686"/>
    </row>
    <row r="2" spans="1:67" ht="7.5" customHeight="1" thickBot="1" x14ac:dyDescent="0.25">
      <c r="A2" s="3687"/>
      <c r="B2" s="3687"/>
      <c r="C2" s="3687"/>
      <c r="D2" s="3687"/>
      <c r="E2" s="3687"/>
      <c r="F2" s="3687"/>
      <c r="G2" s="3687"/>
      <c r="H2" s="3687"/>
      <c r="I2" s="3687"/>
      <c r="J2" s="3687"/>
      <c r="K2" s="3687"/>
      <c r="L2" s="3687"/>
      <c r="M2" s="3687"/>
      <c r="N2" s="3687"/>
      <c r="O2" s="3687"/>
      <c r="P2" s="3687"/>
      <c r="Q2" s="3687"/>
      <c r="R2" s="3687"/>
      <c r="S2" s="3687"/>
      <c r="T2" s="3687"/>
      <c r="U2" s="3687"/>
      <c r="V2" s="3687"/>
      <c r="W2" s="3687"/>
      <c r="X2" s="3687"/>
      <c r="Y2" s="3687"/>
      <c r="Z2" s="3687"/>
      <c r="AA2" s="3687"/>
      <c r="AB2" s="3687"/>
      <c r="AC2" s="3687"/>
      <c r="AD2" s="3687"/>
      <c r="AE2" s="3687"/>
      <c r="AF2" s="3687"/>
      <c r="AG2" s="3687"/>
      <c r="AH2" s="3687"/>
      <c r="AI2" s="3687"/>
      <c r="AJ2" s="3687"/>
      <c r="AK2" s="3687"/>
      <c r="AL2" s="3687"/>
      <c r="AM2" s="3687"/>
      <c r="AN2" s="3687"/>
      <c r="AO2" s="3687"/>
      <c r="AP2" s="3687"/>
      <c r="AQ2" s="3687"/>
      <c r="AR2" s="3687"/>
      <c r="AS2" s="3687"/>
      <c r="AT2" s="3687"/>
      <c r="AU2" s="3687"/>
      <c r="AV2" s="3687"/>
      <c r="AW2" s="3687"/>
      <c r="AX2" s="3687"/>
      <c r="AY2" s="3687"/>
      <c r="AZ2" s="3687"/>
      <c r="BA2" s="3687"/>
      <c r="BB2" s="3687"/>
      <c r="BC2" s="3687"/>
      <c r="BD2" s="3687"/>
      <c r="BE2" s="3687"/>
      <c r="BF2" s="3687"/>
      <c r="BG2" s="3687"/>
      <c r="BH2" s="3687"/>
      <c r="BI2" s="3687"/>
      <c r="BJ2" s="3687"/>
      <c r="BK2" s="3687"/>
      <c r="BL2" s="3687"/>
      <c r="BM2" s="3687"/>
      <c r="BN2" s="3687"/>
      <c r="BO2" s="3688"/>
    </row>
    <row r="3" spans="1:67" ht="16" thickBot="1" x14ac:dyDescent="0.25">
      <c r="F3" s="847"/>
      <c r="G3" s="2365" t="s">
        <v>1588</v>
      </c>
      <c r="H3" s="1896">
        <f>'1.27 GW Electrolyser H2 Prod. '!G4</f>
        <v>1</v>
      </c>
      <c r="I3" s="1896">
        <f>'1.27 GW Electrolyser H2 Prod. '!H4</f>
        <v>2</v>
      </c>
      <c r="J3" s="1896">
        <f>'1.27 GW Electrolyser H2 Prod. '!I4</f>
        <v>3</v>
      </c>
      <c r="K3" s="1896">
        <f>'1.27 GW Electrolyser H2 Prod. '!J4</f>
        <v>4</v>
      </c>
      <c r="L3" s="1896">
        <f>'1.27 GW Electrolyser H2 Prod. '!K4</f>
        <v>5</v>
      </c>
      <c r="M3" s="1896">
        <f>'1.27 GW Electrolyser H2 Prod. '!L4</f>
        <v>6</v>
      </c>
      <c r="N3" s="1896">
        <f>'1.27 GW Electrolyser H2 Prod. '!M4</f>
        <v>7</v>
      </c>
      <c r="O3" s="1896">
        <f>'1.27 GW Electrolyser H2 Prod. '!N4</f>
        <v>8</v>
      </c>
      <c r="P3" s="1896">
        <f>'1.27 GW Electrolyser H2 Prod. '!O4</f>
        <v>9</v>
      </c>
      <c r="Q3" s="1896">
        <f>'1.27 GW Electrolyser H2 Prod. '!P4</f>
        <v>10</v>
      </c>
      <c r="R3" s="1896">
        <f>'1.27 GW Electrolyser H2 Prod. '!Q4</f>
        <v>11</v>
      </c>
      <c r="S3" s="1896">
        <f>'1.27 GW Electrolyser H2 Prod. '!R4</f>
        <v>12</v>
      </c>
      <c r="T3" s="1896">
        <f>'1.27 GW Electrolyser H2 Prod. '!S4</f>
        <v>13</v>
      </c>
      <c r="U3" s="1896">
        <f>'1.27 GW Electrolyser H2 Prod. '!T4</f>
        <v>14</v>
      </c>
      <c r="V3" s="1896">
        <f>'1.27 GW Electrolyser H2 Prod. '!U4</f>
        <v>15</v>
      </c>
      <c r="W3" s="1896">
        <f>'1.27 GW Electrolyser H2 Prod. '!V4</f>
        <v>16</v>
      </c>
      <c r="X3" s="1896">
        <f>'1.27 GW Electrolyser H2 Prod. '!W4</f>
        <v>17</v>
      </c>
      <c r="Y3" s="1896">
        <f>'1.27 GW Electrolyser H2 Prod. '!X4</f>
        <v>18</v>
      </c>
      <c r="Z3" s="1896">
        <f>'1.27 GW Electrolyser H2 Prod. '!Y4</f>
        <v>19</v>
      </c>
      <c r="AA3" s="1896">
        <f>'1.27 GW Electrolyser H2 Prod. '!Z4</f>
        <v>20</v>
      </c>
      <c r="AB3" s="1896">
        <f>'1.27 GW Electrolyser H2 Prod. '!AA4</f>
        <v>21</v>
      </c>
      <c r="AC3" s="1896">
        <f>'1.27 GW Electrolyser H2 Prod. '!AB4</f>
        <v>22</v>
      </c>
      <c r="AD3" s="1896">
        <f>'1.27 GW Electrolyser H2 Prod. '!AC4</f>
        <v>23</v>
      </c>
      <c r="AE3" s="1896">
        <f>'1.27 GW Electrolyser H2 Prod. '!AD4</f>
        <v>24</v>
      </c>
      <c r="AF3" s="1896">
        <f>'1.27 GW Electrolyser H2 Prod. '!AE4</f>
        <v>25</v>
      </c>
      <c r="AG3" s="1896">
        <f>'1.27 GW Electrolyser H2 Prod. '!AF4</f>
        <v>26</v>
      </c>
      <c r="AH3" s="1896">
        <f>'1.27 GW Electrolyser H2 Prod. '!AG4</f>
        <v>27</v>
      </c>
      <c r="AI3" s="1896">
        <f>'1.27 GW Electrolyser H2 Prod. '!AH4</f>
        <v>28</v>
      </c>
      <c r="AJ3" s="1896">
        <f>'1.27 GW Electrolyser H2 Prod. '!AI4</f>
        <v>29</v>
      </c>
      <c r="AK3" s="1896">
        <f>'1.27 GW Electrolyser H2 Prod. '!AJ4</f>
        <v>30</v>
      </c>
      <c r="AL3" s="1896">
        <f>'1.27 GW Electrolyser H2 Prod. '!AK4</f>
        <v>31</v>
      </c>
      <c r="AM3" s="1896">
        <f>'1.27 GW Electrolyser H2 Prod. '!AL4</f>
        <v>32</v>
      </c>
      <c r="AN3" s="1896">
        <f>'1.27 GW Electrolyser H2 Prod. '!AM4</f>
        <v>33</v>
      </c>
      <c r="AO3" s="1896">
        <f>'1.27 GW Electrolyser H2 Prod. '!AN4</f>
        <v>34</v>
      </c>
      <c r="AP3" s="1896">
        <f>'1.27 GW Electrolyser H2 Prod. '!AO4</f>
        <v>35</v>
      </c>
      <c r="AQ3" s="1896">
        <f>'1.27 GW Electrolyser H2 Prod. '!AP4</f>
        <v>36</v>
      </c>
      <c r="AR3" s="1896">
        <f>'1.27 GW Electrolyser H2 Prod. '!AQ4</f>
        <v>37</v>
      </c>
      <c r="AS3" s="1896">
        <f>'1.27 GW Electrolyser H2 Prod. '!AR4</f>
        <v>38</v>
      </c>
      <c r="AT3" s="1896">
        <f>'1.27 GW Electrolyser H2 Prod. '!AS4</f>
        <v>39</v>
      </c>
      <c r="AU3" s="1896">
        <f>'1.27 GW Electrolyser H2 Prod. '!AT4</f>
        <v>40</v>
      </c>
      <c r="AV3" s="1896">
        <f>'1.27 GW Electrolyser H2 Prod. '!AU4</f>
        <v>41</v>
      </c>
      <c r="AW3" s="1896">
        <f>'1.27 GW Electrolyser H2 Prod. '!AV4</f>
        <v>42</v>
      </c>
      <c r="AX3" s="1896">
        <f>'1.27 GW Electrolyser H2 Prod. '!AW4</f>
        <v>43</v>
      </c>
      <c r="AY3" s="1896">
        <f>'1.27 GW Electrolyser H2 Prod. '!AX4</f>
        <v>44</v>
      </c>
      <c r="AZ3" s="1896">
        <f>'1.27 GW Electrolyser H2 Prod. '!AY4</f>
        <v>45</v>
      </c>
      <c r="BA3" s="1896">
        <f>'1.27 GW Electrolyser H2 Prod. '!AZ4</f>
        <v>46</v>
      </c>
      <c r="BB3" s="1896">
        <f>'1.27 GW Electrolyser H2 Prod. '!BA4</f>
        <v>47</v>
      </c>
      <c r="BC3" s="1896">
        <f>'1.27 GW Electrolyser H2 Prod. '!BB4</f>
        <v>48</v>
      </c>
      <c r="BD3" s="1896">
        <f>'1.27 GW Electrolyser H2 Prod. '!BC4</f>
        <v>49</v>
      </c>
      <c r="BE3" s="1896">
        <f>'1.27 GW Electrolyser H2 Prod. '!BD4</f>
        <v>50</v>
      </c>
      <c r="BF3" s="1896">
        <f>'1.27 GW Electrolyser H2 Prod. '!BE4</f>
        <v>51</v>
      </c>
      <c r="BG3" s="1896">
        <f>'1.27 GW Electrolyser H2 Prod. '!BF4</f>
        <v>52</v>
      </c>
      <c r="BH3" s="1896">
        <f>'1.27 GW Electrolyser H2 Prod. '!BG4</f>
        <v>53</v>
      </c>
      <c r="BI3" s="1896">
        <f>'1.27 GW Electrolyser H2 Prod. '!BH4</f>
        <v>54</v>
      </c>
      <c r="BJ3" s="1896">
        <f>'1.27 GW Electrolyser H2 Prod. '!BI4</f>
        <v>55</v>
      </c>
      <c r="BK3" s="1896">
        <f>'1.27 GW Electrolyser H2 Prod. '!BJ4</f>
        <v>56</v>
      </c>
      <c r="BL3" s="1896">
        <f>'1.27 GW Electrolyser H2 Prod. '!BK4</f>
        <v>57</v>
      </c>
      <c r="BM3" s="1896">
        <f>'1.27 GW Electrolyser H2 Prod. '!BL4</f>
        <v>58</v>
      </c>
      <c r="BN3" s="1896">
        <f>'1.27 GW Electrolyser H2 Prod. '!BM4</f>
        <v>59</v>
      </c>
      <c r="BO3" s="1897">
        <f>'1.27 GW Electrolyser H2 Prod. '!BN4</f>
        <v>60</v>
      </c>
    </row>
    <row r="4" spans="1:67" ht="48" customHeight="1" thickBot="1" x14ac:dyDescent="0.25">
      <c r="A4" s="2843" t="s">
        <v>309</v>
      </c>
      <c r="B4" s="4325" t="s">
        <v>704</v>
      </c>
      <c r="C4" s="4326"/>
      <c r="D4" s="2846" t="s">
        <v>705</v>
      </c>
      <c r="E4" s="2844" t="s">
        <v>1589</v>
      </c>
      <c r="F4" s="2845" t="s">
        <v>479</v>
      </c>
      <c r="G4" s="2666" t="s">
        <v>1648</v>
      </c>
      <c r="H4" s="1892">
        <f>H3</f>
        <v>1</v>
      </c>
      <c r="I4" s="1890">
        <f t="shared" ref="I4:BO4" si="0">I3</f>
        <v>2</v>
      </c>
      <c r="J4" s="1893">
        <f t="shared" si="0"/>
        <v>3</v>
      </c>
      <c r="K4" s="1893">
        <f t="shared" si="0"/>
        <v>4</v>
      </c>
      <c r="L4" s="1893">
        <f t="shared" si="0"/>
        <v>5</v>
      </c>
      <c r="M4" s="1893">
        <f t="shared" si="0"/>
        <v>6</v>
      </c>
      <c r="N4" s="1893">
        <f t="shared" si="0"/>
        <v>7</v>
      </c>
      <c r="O4" s="1893">
        <f t="shared" si="0"/>
        <v>8</v>
      </c>
      <c r="P4" s="1893">
        <f t="shared" si="0"/>
        <v>9</v>
      </c>
      <c r="Q4" s="1893">
        <f t="shared" si="0"/>
        <v>10</v>
      </c>
      <c r="R4" s="1893">
        <f t="shared" si="0"/>
        <v>11</v>
      </c>
      <c r="S4" s="1893">
        <f t="shared" si="0"/>
        <v>12</v>
      </c>
      <c r="T4" s="1893">
        <f t="shared" si="0"/>
        <v>13</v>
      </c>
      <c r="U4" s="1893">
        <f t="shared" si="0"/>
        <v>14</v>
      </c>
      <c r="V4" s="1893">
        <f t="shared" si="0"/>
        <v>15</v>
      </c>
      <c r="W4" s="1893">
        <f t="shared" si="0"/>
        <v>16</v>
      </c>
      <c r="X4" s="1893">
        <f t="shared" si="0"/>
        <v>17</v>
      </c>
      <c r="Y4" s="1893">
        <f t="shared" si="0"/>
        <v>18</v>
      </c>
      <c r="Z4" s="1893">
        <f t="shared" si="0"/>
        <v>19</v>
      </c>
      <c r="AA4" s="1893">
        <f t="shared" si="0"/>
        <v>20</v>
      </c>
      <c r="AB4" s="1893">
        <f t="shared" si="0"/>
        <v>21</v>
      </c>
      <c r="AC4" s="1893">
        <f t="shared" si="0"/>
        <v>22</v>
      </c>
      <c r="AD4" s="1893">
        <f t="shared" si="0"/>
        <v>23</v>
      </c>
      <c r="AE4" s="1893">
        <f t="shared" si="0"/>
        <v>24</v>
      </c>
      <c r="AF4" s="1893">
        <f t="shared" si="0"/>
        <v>25</v>
      </c>
      <c r="AG4" s="1893">
        <f t="shared" si="0"/>
        <v>26</v>
      </c>
      <c r="AH4" s="1893">
        <f t="shared" si="0"/>
        <v>27</v>
      </c>
      <c r="AI4" s="1893">
        <f t="shared" si="0"/>
        <v>28</v>
      </c>
      <c r="AJ4" s="1893">
        <f t="shared" si="0"/>
        <v>29</v>
      </c>
      <c r="AK4" s="1893">
        <f t="shared" si="0"/>
        <v>30</v>
      </c>
      <c r="AL4" s="1893">
        <f t="shared" si="0"/>
        <v>31</v>
      </c>
      <c r="AM4" s="1893">
        <f t="shared" si="0"/>
        <v>32</v>
      </c>
      <c r="AN4" s="1893">
        <f t="shared" si="0"/>
        <v>33</v>
      </c>
      <c r="AO4" s="1893">
        <f t="shared" si="0"/>
        <v>34</v>
      </c>
      <c r="AP4" s="1893">
        <f t="shared" si="0"/>
        <v>35</v>
      </c>
      <c r="AQ4" s="1893">
        <f t="shared" si="0"/>
        <v>36</v>
      </c>
      <c r="AR4" s="1893">
        <f t="shared" si="0"/>
        <v>37</v>
      </c>
      <c r="AS4" s="1893">
        <f t="shared" si="0"/>
        <v>38</v>
      </c>
      <c r="AT4" s="1893">
        <f t="shared" si="0"/>
        <v>39</v>
      </c>
      <c r="AU4" s="1893">
        <f t="shared" si="0"/>
        <v>40</v>
      </c>
      <c r="AV4" s="1893">
        <f t="shared" si="0"/>
        <v>41</v>
      </c>
      <c r="AW4" s="1893">
        <f t="shared" si="0"/>
        <v>42</v>
      </c>
      <c r="AX4" s="1893">
        <f t="shared" si="0"/>
        <v>43</v>
      </c>
      <c r="AY4" s="1893">
        <f t="shared" si="0"/>
        <v>44</v>
      </c>
      <c r="AZ4" s="1893">
        <f t="shared" si="0"/>
        <v>45</v>
      </c>
      <c r="BA4" s="1893">
        <f t="shared" si="0"/>
        <v>46</v>
      </c>
      <c r="BB4" s="1893">
        <f t="shared" si="0"/>
        <v>47</v>
      </c>
      <c r="BC4" s="1893">
        <f t="shared" si="0"/>
        <v>48</v>
      </c>
      <c r="BD4" s="1893">
        <f t="shared" si="0"/>
        <v>49</v>
      </c>
      <c r="BE4" s="1893">
        <f t="shared" si="0"/>
        <v>50</v>
      </c>
      <c r="BF4" s="1893">
        <f t="shared" si="0"/>
        <v>51</v>
      </c>
      <c r="BG4" s="1893">
        <f t="shared" si="0"/>
        <v>52</v>
      </c>
      <c r="BH4" s="1893">
        <f t="shared" si="0"/>
        <v>53</v>
      </c>
      <c r="BI4" s="1893">
        <f t="shared" si="0"/>
        <v>54</v>
      </c>
      <c r="BJ4" s="1893">
        <f t="shared" si="0"/>
        <v>55</v>
      </c>
      <c r="BK4" s="1893">
        <f t="shared" si="0"/>
        <v>56</v>
      </c>
      <c r="BL4" s="1893">
        <f t="shared" si="0"/>
        <v>57</v>
      </c>
      <c r="BM4" s="1893">
        <f t="shared" si="0"/>
        <v>58</v>
      </c>
      <c r="BN4" s="1893">
        <f t="shared" si="0"/>
        <v>59</v>
      </c>
      <c r="BO4" s="1894">
        <f t="shared" si="0"/>
        <v>60</v>
      </c>
    </row>
    <row r="5" spans="1:67" ht="18.75" customHeight="1" x14ac:dyDescent="0.2">
      <c r="A5" s="4304" t="s">
        <v>1489</v>
      </c>
      <c r="B5" s="4336" t="s">
        <v>1595</v>
      </c>
      <c r="C5" s="4337"/>
      <c r="D5" s="4342" t="s">
        <v>1619</v>
      </c>
      <c r="E5" s="292" t="str">
        <f>'1.27 GW Electrolyser H2 Prod. '!D728</f>
        <v>Low Price Range</v>
      </c>
      <c r="F5" s="30">
        <f>'1.27 GW Electrolyser H2 Prod. '!C131</f>
        <v>0.8</v>
      </c>
      <c r="G5" s="1935">
        <f>'1.27 GW Electrolyser H2 Prod. '!F601</f>
        <v>-893566800.00000012</v>
      </c>
      <c r="H5" s="1952">
        <f>'1.27 GW Electrolyser H2 Prod. '!G601</f>
        <v>-114973308.53468847</v>
      </c>
      <c r="I5" s="1952">
        <f>'1.27 GW Electrolyser H2 Prod. '!H601</f>
        <v>-234425369.33468843</v>
      </c>
      <c r="J5" s="1952">
        <f>'1.27 GW Electrolyser H2 Prod. '!I601</f>
        <v>-292894941.57363999</v>
      </c>
      <c r="K5" s="1952">
        <f>'1.27 GW Electrolyser H2 Prod. '!J601</f>
        <v>-329987017.97468841</v>
      </c>
      <c r="L5" s="1952">
        <f>'1.27 GW Electrolyser H2 Prod. '!K601</f>
        <v>-356483071.61476672</v>
      </c>
      <c r="M5" s="1952">
        <f>'1.27 GW Electrolyser H2 Prod. '!L601</f>
        <v>-376762675.76584965</v>
      </c>
      <c r="N5" s="1952">
        <f>'1.27 GW Electrolyser H2 Prod. '!M601</f>
        <v>-393004236.55375659</v>
      </c>
      <c r="O5" s="1952">
        <f>'1.27 GW Electrolyser H2 Prod. '!N601</f>
        <v>-406436336.88668841</v>
      </c>
      <c r="P5" s="1952">
        <f>'1.27 GW Electrolyser H2 Prod. '!O601</f>
        <v>-417814378.93469608</v>
      </c>
      <c r="Q5" s="1952">
        <f>'1.27 GW Electrolyser H2 Prod. '!P601</f>
        <v>-427633179.79875106</v>
      </c>
      <c r="R5" s="1952">
        <f>'1.27 GW Electrolyser H2 Prod. '!Q601</f>
        <v>-436232973.36337209</v>
      </c>
      <c r="S5" s="1952">
        <f>'1.27 GW Electrolyser H2 Prod. '!R601</f>
        <v>-443856863.11961746</v>
      </c>
      <c r="T5" s="1952">
        <f>'1.27 GW Electrolyser H2 Prod. '!S601</f>
        <v>-450684054.94164431</v>
      </c>
      <c r="U5" s="1952">
        <f>'1.27 GW Electrolyser H2 Prod. '!T601</f>
        <v>-456850111.7499429</v>
      </c>
      <c r="V5" s="1952">
        <f>'1.27 GW Electrolyser H2 Prod. '!U601</f>
        <v>-462459840.48933566</v>
      </c>
      <c r="W5" s="1952">
        <f>'1.27 GW Electrolyser H2 Prod. '!V601</f>
        <v>-467595792.0162884</v>
      </c>
      <c r="X5" s="1952">
        <f>'1.27 GW Electrolyser H2 Prod. '!W601</f>
        <v>-472324041.6875717</v>
      </c>
      <c r="Y5" s="1952">
        <f>'1.27 GW Electrolyser H2 Prod. '!X601</f>
        <v>-476698225.65469456</v>
      </c>
      <c r="Z5" s="1952">
        <f>'1.27 GW Electrolyser H2 Prod. '!Y601</f>
        <v>-480762424.6524086</v>
      </c>
      <c r="AA5" s="1952">
        <f>'1.27 GW Electrolyser H2 Prod. '!Z601</f>
        <v>-484553266.34593856</v>
      </c>
      <c r="AB5" s="1952">
        <f>'1.27 GW Electrolyser H2 Prod. '!AA601</f>
        <v>-488101485.622787</v>
      </c>
      <c r="AC5" s="1952">
        <f>'1.27 GW Electrolyser H2 Prod. '!AB601</f>
        <v>-491433101.19763541</v>
      </c>
      <c r="AD5" s="1952">
        <f>'1.27 GW Electrolyser H2 Prod. '!AC601</f>
        <v>-494570315.67211318</v>
      </c>
      <c r="AE5" s="1952">
        <f>'1.27 GW Electrolyser H2 Prod. '!AD601</f>
        <v>-497532213.00263166</v>
      </c>
      <c r="AF5" s="1952">
        <f>'1.27 GW Electrolyser H2 Prod. '!AE601</f>
        <v>-500335305.35233641</v>
      </c>
      <c r="AG5" s="1952">
        <f>'1.27 GW Electrolyser H2 Prod. '!AF601</f>
        <v>-502993966.46025318</v>
      </c>
      <c r="AH5" s="1952">
        <f>'1.27 GW Electrolyser H2 Prod. '!AG601</f>
        <v>-505520778.45490789</v>
      </c>
      <c r="AI5" s="1952">
        <f>'1.27 GW Electrolyser H2 Prod. '!AH601</f>
        <v>-507926811.90689206</v>
      </c>
      <c r="AJ5" s="1952">
        <f>'1.27 GW Electrolyser H2 Prod. '!AI601</f>
        <v>-510221853.85466111</v>
      </c>
      <c r="AK5" s="1952">
        <f>'1.27 GW Electrolyser H2 Prod. '!AJ601</f>
        <v>-512414594.89840627</v>
      </c>
      <c r="AL5" s="1952">
        <f>'1.27 GW Electrolyser H2 Prod. '!AK601</f>
        <v>-514512783.80583978</v>
      </c>
      <c r="AM5" s="1952">
        <f>'1.27 GW Electrolyser H2 Prod. '!AL601</f>
        <v>-516523356.11996841</v>
      </c>
      <c r="AN5" s="1952">
        <f>'1.27 GW Electrolyser H2 Prod. '!AM601</f>
        <v>-518452541.80325794</v>
      </c>
      <c r="AO5" s="1952">
        <f>'1.27 GW Electrolyser H2 Prod. '!AN601</f>
        <v>-520305955.85699505</v>
      </c>
      <c r="AP5" s="1952">
        <f>'1.27 GW Electrolyser H2 Prod. '!AO601</f>
        <v>-522088675.02224064</v>
      </c>
      <c r="AQ5" s="1952">
        <f>'1.27 GW Electrolyser H2 Prod. '!AP601</f>
        <v>-523805303.03069329</v>
      </c>
      <c r="AR5" s="1952">
        <f>'1.27 GW Electrolyser H2 Prod. '!AQ601</f>
        <v>-525460026.38062024</v>
      </c>
      <c r="AS5" s="1952">
        <f>'1.27 GW Electrolyser H2 Prod. '!AR601</f>
        <v>-527056662.22886461</v>
      </c>
      <c r="AT5" s="1952">
        <f>'1.27 GW Electrolyser H2 Prod. '!AS601</f>
        <v>-528598699.68851793</v>
      </c>
      <c r="AU5" s="1952">
        <f>'1.27 GW Electrolyser H2 Prod. '!AT601</f>
        <v>-530089335.5836885</v>
      </c>
      <c r="AV5" s="1952">
        <f>'1.27 GW Electrolyser H2 Prod. '!AU601</f>
        <v>-531531505.52340841</v>
      </c>
      <c r="AW5" s="1952">
        <f>'1.27 GW Electrolyser H2 Prod. '!AV601</f>
        <v>-532927911.00516737</v>
      </c>
      <c r="AX5" s="1952">
        <f>'1.27 GW Electrolyser H2 Prod. '!AW601</f>
        <v>-534281043.13658947</v>
      </c>
      <c r="AY5" s="1952">
        <f>'1.27 GW Electrolyser H2 Prod. '!AX601</f>
        <v>-535593203.46504599</v>
      </c>
      <c r="AZ5" s="1952">
        <f>'1.27 GW Electrolyser H2 Prod. '!AY601</f>
        <v>-536866522.32467824</v>
      </c>
      <c r="BA5" s="1952">
        <f>'1.27 GW Electrolyser H2 Prod. '!AZ601</f>
        <v>-538102975.04462814</v>
      </c>
      <c r="BB5" s="1952">
        <f>'1.27 GW Electrolyser H2 Prod. '!BA601</f>
        <v>-539304396.30831289</v>
      </c>
      <c r="BC5" s="1952">
        <f>'1.27 GW Electrolyser H2 Prod. '!BB601</f>
        <v>-540472492.90904307</v>
      </c>
      <c r="BD5" s="1952">
        <f>'1.27 GW Electrolyser H2 Prod. '!BC601</f>
        <v>-541608855.11036921</v>
      </c>
      <c r="BE5" s="1952">
        <f>'1.27 GW Electrolyser H2 Prod. '!BD601</f>
        <v>-542714966.7888068</v>
      </c>
      <c r="BF5" s="1952">
        <f>'1.27 GW Electrolyser H2 Prod. '!BE601</f>
        <v>-543792214.51091242</v>
      </c>
      <c r="BG5" s="1952">
        <f>'1.27 GW Electrolyser H2 Prod. '!BF601</f>
        <v>-544841895.67514026</v>
      </c>
      <c r="BH5" s="1952">
        <f>'1.27 GW Electrolyser H2 Prod. '!BG601</f>
        <v>-545865225.83076859</v>
      </c>
      <c r="BI5" s="1952">
        <f>'1.27 GW Electrolyser H2 Prod. '!BH601</f>
        <v>-546863345.27086401</v>
      </c>
      <c r="BJ5" s="1952">
        <f>'1.27 GW Electrolyser H2 Prod. '!BI601</f>
        <v>-547837324.9832561</v>
      </c>
      <c r="BK5" s="1952">
        <f>'1.27 GW Electrolyser H2 Prod. '!BJ601</f>
        <v>-548788172.03245139</v>
      </c>
      <c r="BL5" s="1952">
        <f>'1.27 GW Electrolyser H2 Prod. '!BK601</f>
        <v>-549716834.43598807</v>
      </c>
      <c r="BM5" s="1952">
        <f>'1.27 GW Electrolyser H2 Prod. '!BL601</f>
        <v>-550624205.59066653</v>
      </c>
      <c r="BN5" s="1952">
        <f>'1.27 GW Electrolyser H2 Prod. '!BM601</f>
        <v>-551511128.2971741</v>
      </c>
      <c r="BO5" s="1955">
        <f>'1.27 GW Electrolyser H2 Prod. '!BN601</f>
        <v>-552378398.42566276</v>
      </c>
    </row>
    <row r="6" spans="1:67" ht="17.25" customHeight="1" x14ac:dyDescent="0.2">
      <c r="A6" s="4305"/>
      <c r="B6" s="4338"/>
      <c r="C6" s="4339"/>
      <c r="D6" s="3409"/>
      <c r="E6" s="292" t="str">
        <f>'1.27 GW Electrolyser H2 Prod. '!D729</f>
        <v>Low Price Range</v>
      </c>
      <c r="F6" s="47">
        <f>'1.27 GW Electrolyser H2 Prod. '!C132</f>
        <v>0.85</v>
      </c>
      <c r="G6" s="1916">
        <f>'1.27 GW Electrolyser H2 Prod. '!F602</f>
        <v>-893566800.00000012</v>
      </c>
      <c r="H6" s="1939">
        <f>'1.27 GW Electrolyser H2 Prod. '!G602</f>
        <v>-114973308.53468847</v>
      </c>
      <c r="I6" s="1939">
        <f>'1.27 GW Electrolyser H2 Prod. '!H602</f>
        <v>-204562354.13468856</v>
      </c>
      <c r="J6" s="1939">
        <f>'1.27 GW Electrolyser H2 Prod. '!I602</f>
        <v>-250602262.20213073</v>
      </c>
      <c r="K6" s="1939">
        <f>'1.27 GW Electrolyser H2 Prod. '!J602</f>
        <v>-280713042.89468855</v>
      </c>
      <c r="L6" s="1939">
        <f>'1.27 GW Electrolyser H2 Prod. '!K602</f>
        <v>-302709505.86279947</v>
      </c>
      <c r="M6" s="1939">
        <f>'1.27 GW Electrolyser H2 Prod. '!L602</f>
        <v>-319846964.7520144</v>
      </c>
      <c r="N6" s="1939">
        <f>'1.27 GW Electrolyser H2 Prod. '!M602</f>
        <v>-333775756.56698126</v>
      </c>
      <c r="O6" s="1939">
        <f>'1.27 GW Electrolyser H2 Prod. '!N602</f>
        <v>-345441128.34068853</v>
      </c>
      <c r="P6" s="1939">
        <f>'1.27 GW Electrolyser H2 Prod. '!O602</f>
        <v>-355431892.77756786</v>
      </c>
      <c r="Q6" s="1939">
        <f>'1.27 GW Electrolyser H2 Prod. '!P602</f>
        <v>-364138121.86358285</v>
      </c>
      <c r="R6" s="1939">
        <f>'1.27 GW Electrolyser H2 Prod. '!Q602</f>
        <v>-371830712.84772617</v>
      </c>
      <c r="S6" s="1939">
        <f>'1.27 GW Electrolyser H2 Prod. '!R602</f>
        <v>-378704961.91941559</v>
      </c>
      <c r="T6" s="1939">
        <f>'1.27 GW Electrolyser H2 Prod. '!S602</f>
        <v>-384906001.88259345</v>
      </c>
      <c r="U6" s="1939">
        <f>'1.27 GW Electrolyser H2 Prod. '!T602</f>
        <v>-390544434.96213734</v>
      </c>
      <c r="V6" s="1939">
        <f>'1.27 GW Electrolyser H2 Prod. '!U602</f>
        <v>-395706354.50235391</v>
      </c>
      <c r="W6" s="1939">
        <f>'1.27 GW Electrolyser H2 Prod. '!V602</f>
        <v>-400460000.96978861</v>
      </c>
      <c r="X6" s="1939">
        <f>'1.27 GW Electrolyser H2 Prod. '!W602</f>
        <v>-404860317.66029209</v>
      </c>
      <c r="Y6" s="1939">
        <f>'1.27 GW Electrolyser H2 Prod. '!X602</f>
        <v>-408952150.74113595</v>
      </c>
      <c r="Z6" s="1939">
        <f>'1.27 GW Electrolyser H2 Prod. '!Y602</f>
        <v>-412772548.34616971</v>
      </c>
      <c r="AA6" s="1939">
        <f>'1.27 GW Electrolyser H2 Prod. '!Z602</f>
        <v>-416352445.46424866</v>
      </c>
      <c r="AB6" s="1939">
        <f>'1.27 GW Electrolyser H2 Prod. '!AA602</f>
        <v>-419717920.59220624</v>
      </c>
      <c r="AC6" s="1939">
        <f>'1.27 GW Electrolyser H2 Prod. '!AB602</f>
        <v>-422891147.80077046</v>
      </c>
      <c r="AD6" s="1939">
        <f>'1.27 GW Electrolyser H2 Prod. '!AC602</f>
        <v>-425891128.26197129</v>
      </c>
      <c r="AE6" s="1939">
        <f>'1.27 GW Electrolyser H2 Prod. '!AD602</f>
        <v>-428734259.51170653</v>
      </c>
      <c r="AF6" s="1939">
        <f>'1.27 GW Electrolyser H2 Prod. '!AE602</f>
        <v>-431434783.57817918</v>
      </c>
      <c r="AG6" s="1939">
        <f>'1.27 GW Electrolyser H2 Prod. '!AF602</f>
        <v>-434005143.48040771</v>
      </c>
      <c r="AH6" s="1939">
        <f>'1.27 GW Electrolyser H2 Prod. '!AG602</f>
        <v>-436456269.57492864</v>
      </c>
      <c r="AI6" s="1939">
        <f>'1.27 GW Electrolyser H2 Prod. '!AH602</f>
        <v>-438797811.59801996</v>
      </c>
      <c r="AJ6" s="1939">
        <f>'1.27 GW Electrolyser H2 Prod. '!AI602</f>
        <v>-441038328.24158561</v>
      </c>
      <c r="AK6" s="1939">
        <f>'1.27 GW Electrolyser H2 Prod. '!AJ602</f>
        <v>-443185443.20720416</v>
      </c>
      <c r="AL6" s="1939">
        <f>'1.27 GW Electrolyser H2 Prod. '!AK602</f>
        <v>-445245974.5680244</v>
      </c>
      <c r="AM6" s="1939">
        <f>'1.27 GW Electrolyser H2 Prod. '!AL602</f>
        <v>-447226042.70452356</v>
      </c>
      <c r="AN6" s="1939">
        <f>'1.27 GW Electrolyser H2 Prod. '!AM602</f>
        <v>-449131160.91150033</v>
      </c>
      <c r="AO6" s="1939">
        <f>'1.27 GW Electrolyser H2 Prod. '!AN602</f>
        <v>-450966311.89145154</v>
      </c>
      <c r="AP6" s="1939">
        <f>'1.27 GW Electrolyser H2 Prod. '!AO602</f>
        <v>-452736012.67723376</v>
      </c>
      <c r="AQ6" s="1939">
        <f>'1.27 GW Electrolyser H2 Prod. '!AP602</f>
        <v>-454444370.01016885</v>
      </c>
      <c r="AR6" s="1939">
        <f>'1.27 GW Electrolyser H2 Prod. '!AQ602</f>
        <v>-456095127.79926389</v>
      </c>
      <c r="AS6" s="1939">
        <f>'1.27 GW Electrolyser H2 Prod. '!AR602</f>
        <v>-457691707.97444755</v>
      </c>
      <c r="AT6" s="1939">
        <f>'1.27 GW Electrolyser H2 Prod. '!AS602</f>
        <v>-459237245.80066836</v>
      </c>
      <c r="AU6" s="1939">
        <f>'1.27 GW Electrolyser H2 Prod. '!AT602</f>
        <v>-460734620.52481461</v>
      </c>
      <c r="AV6" s="1939">
        <f>'1.27 GW Electrolyser H2 Prod. '!AU602</f>
        <v>-462186482.07205403</v>
      </c>
      <c r="AW6" s="1939">
        <f>'1.27 GW Electrolyser H2 Prod. '!AV602</f>
        <v>-463595274.38357854</v>
      </c>
      <c r="AX6" s="1939">
        <f>'1.27 GW Electrolyser H2 Prod. '!AW602</f>
        <v>-464963255.88722026</v>
      </c>
      <c r="AY6" s="1939">
        <f>'1.27 GW Electrolyser H2 Prod. '!AX602</f>
        <v>-466292517.51085824</v>
      </c>
      <c r="AZ6" s="1939">
        <f>'1.27 GW Electrolyser H2 Prod. '!AY602</f>
        <v>-467584998.58205497</v>
      </c>
      <c r="BA6" s="1939">
        <f>'1.27 GW Electrolyser H2 Prod. '!AZ602</f>
        <v>-468842500.90287888</v>
      </c>
      <c r="BB6" s="1939">
        <f>'1.27 GW Electrolyser H2 Prod. '!BA602</f>
        <v>-470066701.24401242</v>
      </c>
      <c r="BC6" s="1939">
        <f>'1.27 GW Electrolyser H2 Prod. '!BB602</f>
        <v>-471259162.46515381</v>
      </c>
      <c r="BD6" s="1939">
        <f>'1.27 GW Electrolyser H2 Prod. '!BC602</f>
        <v>-472421343.4379065</v>
      </c>
      <c r="BE6" s="1939">
        <f>'1.27 GW Electrolyser H2 Prod. '!BD602</f>
        <v>-473554607.92165554</v>
      </c>
      <c r="BF6" s="1939">
        <f>'1.27 GW Electrolyser H2 Prod. '!BE602</f>
        <v>-474660232.52141523</v>
      </c>
      <c r="BG6" s="1939">
        <f>'1.27 GW Electrolyser H2 Prod. '!BF602</f>
        <v>-475739413.83854985</v>
      </c>
      <c r="BH6" s="1939">
        <f>'1.27 GW Electrolyser H2 Prod. '!BG602</f>
        <v>-476793274.9100194</v>
      </c>
      <c r="BI6" s="1939">
        <f>'1.27 GW Electrolyser H2 Prod. '!BH602</f>
        <v>-477822871.01889259</v>
      </c>
      <c r="BJ6" s="1939">
        <f>'1.27 GW Electrolyser H2 Prod. '!BI602</f>
        <v>-478829194.94790721</v>
      </c>
      <c r="BK6" s="1939">
        <f>'1.27 GW Electrolyser H2 Prod. '!BJ602</f>
        <v>-479813181.73852032</v>
      </c>
      <c r="BL6" s="1939">
        <f>'1.27 GW Electrolyser H2 Prod. '!BK602</f>
        <v>-480775713.00990999</v>
      </c>
      <c r="BM6" s="1939">
        <f>'1.27 GW Electrolyser H2 Prod. '!BL602</f>
        <v>-481717620.88555104</v>
      </c>
      <c r="BN6" s="1939">
        <f>'1.27 GW Electrolyser H2 Prod. '!BM602</f>
        <v>-482639691.56910855</v>
      </c>
      <c r="BO6" s="1937">
        <f>'1.27 GW Electrolyser H2 Prod. '!BN602</f>
        <v>-483542668.60632682</v>
      </c>
    </row>
    <row r="7" spans="1:67" ht="18" customHeight="1" x14ac:dyDescent="0.2">
      <c r="A7" s="4305"/>
      <c r="B7" s="4338"/>
      <c r="C7" s="4339"/>
      <c r="D7" s="3409"/>
      <c r="E7" s="387" t="str">
        <f>'1.27 GW Electrolyser H2 Prod. '!D730</f>
        <v>Low Price Range</v>
      </c>
      <c r="F7" s="59">
        <f>'1.27 GW Electrolyser H2 Prod. '!C133</f>
        <v>0.9</v>
      </c>
      <c r="G7" s="1961">
        <f>'1.27 GW Electrolyser H2 Prod. '!F603</f>
        <v>-893566800.00000012</v>
      </c>
      <c r="H7" s="1939">
        <f>'1.27 GW Electrolyser H2 Prod. '!G603</f>
        <v>-114973308.53468847</v>
      </c>
      <c r="I7" s="1939">
        <f>'1.27 GW Electrolyser H2 Prod. '!H603</f>
        <v>-174699338.93468857</v>
      </c>
      <c r="J7" s="1939">
        <f>'1.27 GW Electrolyser H2 Prod. '!I603</f>
        <v>-206828367.90315944</v>
      </c>
      <c r="K7" s="1939">
        <f>'1.27 GW Electrolyser H2 Prod. '!J603</f>
        <v>-228452766.29468846</v>
      </c>
      <c r="L7" s="1939">
        <f>'1.27 GW Electrolyser H2 Prod. '!K603</f>
        <v>-244586725.11589873</v>
      </c>
      <c r="M7" s="1939">
        <f>'1.27 GW Electrolyser H2 Prod. '!L603</f>
        <v>-257368892.36631233</v>
      </c>
      <c r="N7" s="1939">
        <f>'1.27 GW Electrolyser H2 Prod. '!M603</f>
        <v>-267903103.05031306</v>
      </c>
      <c r="O7" s="1939">
        <f>'1.27 GW Electrolyser H2 Prod. '!N603</f>
        <v>-276830850.91868842</v>
      </c>
      <c r="P7" s="1939">
        <f>'1.27 GW Electrolyser H2 Prod. '!O603</f>
        <v>-284556669.01383501</v>
      </c>
      <c r="Q7" s="1939">
        <f>'1.27 GW Electrolyser H2 Prod. '!P603</f>
        <v>-291351413.85777771</v>
      </c>
      <c r="R7" s="1939">
        <f>'1.27 GW Electrolyser H2 Prod. '!Q603</f>
        <v>-297404964.26033074</v>
      </c>
      <c r="S7" s="1939">
        <f>'1.27 GW Electrolyser H2 Prod. '!R603</f>
        <v>-302855364.38314992</v>
      </c>
      <c r="T7" s="1939">
        <f>'1.27 GW Electrolyser H2 Prod. '!S603</f>
        <v>-307805985.22599137</v>
      </c>
      <c r="U7" s="1939">
        <f>'1.27 GW Electrolyser H2 Prod. '!T603</f>
        <v>-312336153.99875057</v>
      </c>
      <c r="V7" s="1939">
        <f>'1.27 GW Electrolyser H2 Prod. '!U603</f>
        <v>-316508016.92057484</v>
      </c>
      <c r="W7" s="1939">
        <f>'1.27 GW Electrolyser H2 Prod. '!V603</f>
        <v>-320371127.08028841</v>
      </c>
      <c r="X7" s="1939">
        <f>'1.27 GW Electrolyser H2 Prod. '!W603</f>
        <v>-323965603.62654948</v>
      </c>
      <c r="Y7" s="1939">
        <f>'1.27 GW Electrolyser H2 Prod. '!X603</f>
        <v>-327324363.36592031</v>
      </c>
      <c r="Z7" s="1939">
        <f>'1.27 GW Electrolyser H2 Prod. '!Y603</f>
        <v>-330474732.51727396</v>
      </c>
      <c r="AA7" s="1939">
        <f>'1.27 GW Electrolyser H2 Prod. '!Z603</f>
        <v>-333439633.72546881</v>
      </c>
      <c r="AB7" s="1939">
        <f>'1.27 GW Electrolyser H2 Prod. '!AA603</f>
        <v>-336238475.50779724</v>
      </c>
      <c r="AC7" s="1939">
        <f>'1.27 GW Electrolyser H2 Prod. '!AB603</f>
        <v>-338887829.08776653</v>
      </c>
      <c r="AD7" s="1939">
        <f>'1.27 GW Electrolyser H2 Prod. '!AC603</f>
        <v>-341401950.62078321</v>
      </c>
      <c r="AE7" s="1939">
        <f>'1.27 GW Electrolyser H2 Prod. '!AD603</f>
        <v>-343793189.19830376</v>
      </c>
      <c r="AF7" s="1939">
        <f>'1.27 GW Electrolyser H2 Prod. '!AE603</f>
        <v>-346072309.25061452</v>
      </c>
      <c r="AG7" s="1939">
        <f>'1.27 GW Electrolyser H2 Prod. '!AF603</f>
        <v>-348248747.95686108</v>
      </c>
      <c r="AH7" s="1939">
        <f>'1.27 GW Electrolyser H2 Prod. '!AG603</f>
        <v>-350330822.71957695</v>
      </c>
      <c r="AI7" s="1939">
        <f>'1.27 GW Electrolyser H2 Prod. '!AH603</f>
        <v>-352325899.85234433</v>
      </c>
      <c r="AJ7" s="1939">
        <f>'1.27 GW Electrolyser H2 Prod. '!AI603</f>
        <v>-354240532.83667034</v>
      </c>
      <c r="AK7" s="1939">
        <f>'1.27 GW Electrolyser H2 Prod. '!AJ603</f>
        <v>-356080576.48198617</v>
      </c>
      <c r="AL7" s="1939">
        <f>'1.27 GW Electrolyser H2 Prod. '!AK603</f>
        <v>-357851281.84008116</v>
      </c>
      <c r="AM7" s="1939">
        <f>'1.27 GW Electrolyser H2 Prod. '!AL603</f>
        <v>-359557375.62572837</v>
      </c>
      <c r="AN7" s="1939">
        <f>'1.27 GW Electrolyser H2 Prod. '!AM603</f>
        <v>-361203127.07107008</v>
      </c>
      <c r="AO7" s="1939">
        <f>'1.27 GW Electrolyser H2 Prod. '!AN603</f>
        <v>-362792404.51736331</v>
      </c>
      <c r="AP7" s="1939">
        <f>'1.27 GW Electrolyser H2 Prod. '!AO603</f>
        <v>-364328723.57094246</v>
      </c>
      <c r="AQ7" s="1939">
        <f>'1.27 GW Electrolyser H2 Prod. '!AP603</f>
        <v>-365815288.2827971</v>
      </c>
      <c r="AR7" s="1939">
        <f>'1.27 GW Electrolyser H2 Prod. '!AQ603</f>
        <v>-367255026.52566707</v>
      </c>
      <c r="AS7" s="1939">
        <f>'1.27 GW Electrolyser H2 Prod. '!AR603</f>
        <v>-368650620.51901537</v>
      </c>
      <c r="AT7" s="1939">
        <f>'1.27 GW Electrolyser H2 Prod. '!AS603</f>
        <v>-370004533.27597225</v>
      </c>
      <c r="AU7" s="1939">
        <f>'1.27 GW Electrolyser H2 Prod. '!AT603</f>
        <v>-371319031.60639077</v>
      </c>
      <c r="AV7" s="1939">
        <f>'1.27 GW Electrolyser H2 Prod. '!AU603</f>
        <v>-372596206.19834173</v>
      </c>
      <c r="AW7" s="1939">
        <f>'1.27 GW Electrolyser H2 Prod. '!AV603</f>
        <v>-373837989.21048641</v>
      </c>
      <c r="AX7" s="1939">
        <f>'1.27 GW Electrolyser H2 Prod. '!AW603</f>
        <v>-375046169.7351011</v>
      </c>
      <c r="AY7" s="1939">
        <f>'1.27 GW Electrolyser H2 Prod. '!AX603</f>
        <v>-376222407.4324587</v>
      </c>
      <c r="AZ7" s="1939">
        <f>'1.27 GW Electrolyser H2 Prod. '!AY603</f>
        <v>-377368244.58900845</v>
      </c>
      <c r="BA7" s="1939">
        <f>'1.27 GW Electrolyser H2 Prod. '!AZ603</f>
        <v>-378485116.81217372</v>
      </c>
      <c r="BB7" s="1939">
        <f>'1.27 GW Electrolyser H2 Prod. '!BA603</f>
        <v>-379574362.54189193</v>
      </c>
      <c r="BC7" s="1939">
        <f>'1.27 GW Electrolyser H2 Prod. '!BB603</f>
        <v>-380637231.53194225</v>
      </c>
      <c r="BD7" s="1939">
        <f>'1.27 GW Electrolyser H2 Prod. '!BC603</f>
        <v>-381674892.43156135</v>
      </c>
      <c r="BE7" s="1939">
        <f>'1.27 GW Electrolyser H2 Prod. '!BD603</f>
        <v>-382688439.57902187</v>
      </c>
      <c r="BF7" s="1939">
        <f>'1.27 GW Electrolyser H2 Prod. '!BE603</f>
        <v>-383678899.10304755</v>
      </c>
      <c r="BG7" s="1939">
        <f>'1.27 GW Electrolyser H2 Prod. '!BF603</f>
        <v>-384647234.41464382</v>
      </c>
      <c r="BH7" s="1939">
        <f>'1.27 GW Electrolyser H2 Prod. '!BG603</f>
        <v>-385594351.16068715</v>
      </c>
      <c r="BI7" s="1939">
        <f>'1.27 GW Electrolyser H2 Prod. '!BH603</f>
        <v>-386521101.70108813</v>
      </c>
      <c r="BJ7" s="1939">
        <f>'1.27 GW Electrolyser H2 Prod. '!BI603</f>
        <v>-387428289.16324389</v>
      </c>
      <c r="BK7" s="1939">
        <f>'1.27 GW Electrolyser H2 Prod. '!BJ603</f>
        <v>-388316671.12057883</v>
      </c>
      <c r="BL7" s="1939">
        <f>'1.27 GW Electrolyser H2 Prod. '!BK603</f>
        <v>-389186962.93605733</v>
      </c>
      <c r="BM7" s="1939">
        <f>'1.27 GW Electrolyser H2 Prod. '!BL603</f>
        <v>-390039840.80647212</v>
      </c>
      <c r="BN7" s="1939">
        <f>'1.27 GW Electrolyser H2 Prod. '!BM603</f>
        <v>-390875944.53893918</v>
      </c>
      <c r="BO7" s="1937">
        <f>'1.27 GW Electrolyser H2 Prod. '!BN603</f>
        <v>-391695880.08725643</v>
      </c>
    </row>
    <row r="8" spans="1:67" ht="18" customHeight="1" x14ac:dyDescent="0.2">
      <c r="A8" s="4305"/>
      <c r="B8" s="4338"/>
      <c r="C8" s="4339"/>
      <c r="D8" s="3409"/>
      <c r="E8" s="292" t="str">
        <f>'1.27 GW Electrolyser H2 Prod. '!D716</f>
        <v>High Price Range</v>
      </c>
      <c r="F8" s="47">
        <f>F5</f>
        <v>0.8</v>
      </c>
      <c r="G8" s="1937">
        <f>'1.27 GW Electrolyser H2 Prod. '!F605</f>
        <v>-893566800.00000012</v>
      </c>
      <c r="H8" s="1939">
        <f>'1.27 GW Electrolyser H2 Prod. '!G605</f>
        <v>1155572396.1053114</v>
      </c>
      <c r="I8" s="1939">
        <f>'1.27 GW Electrolyser H2 Prod. '!H605</f>
        <v>782011194.37731147</v>
      </c>
      <c r="J8" s="1939">
        <f>'1.27 GW Electrolyser H2 Prod. '!I605</f>
        <v>599159902.20349884</v>
      </c>
      <c r="K8" s="1939">
        <f>'1.27 GW Electrolyser H2 Prod. '!J605</f>
        <v>483162232.99491167</v>
      </c>
      <c r="L8" s="1939">
        <f>'1.27 GW Electrolyser H2 Prod. '!K605</f>
        <v>400301396.83563137</v>
      </c>
      <c r="M8" s="1939">
        <f>'1.27 GW Electrolyser H2 Prod. '!L605</f>
        <v>336881199.2558614</v>
      </c>
      <c r="N8" s="1939">
        <f>'1.27 GW Electrolyser H2 Prod. '!M605</f>
        <v>286089133.17315662</v>
      </c>
      <c r="O8" s="1939">
        <f>'1.27 GW Electrolyser H2 Prod. '!N605</f>
        <v>244083063.88899171</v>
      </c>
      <c r="P8" s="1939">
        <f>'1.27 GW Electrolyser H2 Prod. '!O605</f>
        <v>208500629.96278322</v>
      </c>
      <c r="Q8" s="1939">
        <f>'1.27 GW Electrolyser H2 Prod. '!P605</f>
        <v>177794394.9615674</v>
      </c>
      <c r="R8" s="1939">
        <f>'1.27 GW Electrolyser H2 Prod. '!Q605</f>
        <v>150900348.95602059</v>
      </c>
      <c r="S8" s="1939">
        <f>'1.27 GW Electrolyser H2 Prod. '!R605</f>
        <v>127058236.89775133</v>
      </c>
      <c r="T8" s="1939">
        <f>'1.27 GW Electrolyser H2 Prod. '!S605</f>
        <v>105707630.09881091</v>
      </c>
      <c r="U8" s="1939">
        <f>'1.27 GW Electrolyser H2 Prod. '!T605</f>
        <v>86424584.03158772</v>
      </c>
      <c r="V8" s="1939">
        <f>'1.27 GW Electrolyser H2 Prod. '!U605</f>
        <v>68881337.014993191</v>
      </c>
      <c r="W8" s="1939">
        <f>'1.27 GW Electrolyser H2 Prod. '!V605</f>
        <v>52819728.604255795</v>
      </c>
      <c r="X8" s="1939">
        <f>'1.27 GW Electrolyser H2 Prod. '!W605</f>
        <v>38033122.015425682</v>
      </c>
      <c r="Y8" s="1939">
        <f>'1.27 GW Electrolyser H2 Prod. '!X605</f>
        <v>24353781.463288903</v>
      </c>
      <c r="Z8" s="1939">
        <f>'1.27 GW Electrolyser H2 Prod. '!Y605</f>
        <v>11643853.719222546</v>
      </c>
      <c r="AA8" s="1939">
        <f>'1.27 GW Electrolyser H2 Prod. '!Z605</f>
        <v>-211206.53768372536</v>
      </c>
      <c r="AB8" s="1939">
        <f>'1.27 GW Electrolyser H2 Prod. '!AA605</f>
        <v>-11307516.205151439</v>
      </c>
      <c r="AC8" s="1939">
        <f>'1.27 GW Electrolyser H2 Prod. '!AB605</f>
        <v>-21726443.342121124</v>
      </c>
      <c r="AD8" s="1939">
        <f>'1.27 GW Electrolyser H2 Prod. '!AC605</f>
        <v>-31537421.916417837</v>
      </c>
      <c r="AE8" s="1939">
        <f>'1.27 GW Electrolyser H2 Prod. '!AD605</f>
        <v>-40800132.988736749</v>
      </c>
      <c r="AF8" s="1939">
        <f>'1.27 GW Electrolyser H2 Prod. '!AE605</f>
        <v>-49566214.877131104</v>
      </c>
      <c r="AG8" s="1939">
        <f>'1.27 GW Electrolyser H2 Prod. '!AF605</f>
        <v>-57880618.427889109</v>
      </c>
      <c r="AH8" s="1939">
        <f>'1.27 GW Electrolyser H2 Prod. '!AG605</f>
        <v>-65782691.602200985</v>
      </c>
      <c r="AI8" s="1939">
        <f>'1.27 GW Electrolyser H2 Prod. '!AH605</f>
        <v>-73307055.28166759</v>
      </c>
      <c r="AJ8" s="1939">
        <f>'1.27 GW Electrolyser H2 Prod. '!AI605</f>
        <v>-80484316.371036649</v>
      </c>
      <c r="AK8" s="1939">
        <f>'1.27 GW Electrolyser H2 Prod. '!AJ605</f>
        <v>-87341652.894943118</v>
      </c>
      <c r="AL8" s="1939">
        <f>'1.27 GW Electrolyser H2 Prod. '!AK605</f>
        <v>-93903297.494993567</v>
      </c>
      <c r="AM8" s="1939">
        <f>'1.27 GW Electrolyser H2 Prod. '!AL605</f>
        <v>-100190939.62353301</v>
      </c>
      <c r="AN8" s="1939">
        <f>'1.27 GW Electrolyser H2 Prod. '!AM605</f>
        <v>-106224062.17813444</v>
      </c>
      <c r="AO8" s="1939">
        <f>'1.27 GW Electrolyser H2 Prod. '!AN605</f>
        <v>-112020224.89459717</v>
      </c>
      <c r="AP8" s="1939">
        <f>'1.27 GW Electrolyser H2 Prod. '!AO605</f>
        <v>-117595304.21305025</v>
      </c>
      <c r="AQ8" s="1939">
        <f>'1.27 GW Electrolyser H2 Prod. '!AP605</f>
        <v>-122963697.33630645</v>
      </c>
      <c r="AR8" s="1939">
        <f>'1.27 GW Electrolyser H2 Prod. '!AQ605</f>
        <v>-128138496.65735829</v>
      </c>
      <c r="AS8" s="1939">
        <f>'1.27 GW Electrolyser H2 Prod. '!AR605</f>
        <v>-133131639.53155971</v>
      </c>
      <c r="AT8" s="1939">
        <f>'1.27 GW Electrolyser H2 Prod. '!AS605</f>
        <v>-137954037.42641187</v>
      </c>
      <c r="AU8" s="1939">
        <f>'1.27 GW Electrolyser H2 Prod. '!AT605</f>
        <v>-142615687.73708463</v>
      </c>
      <c r="AV8" s="1939">
        <f>'1.27 GW Electrolyser H2 Prod. '!AU605</f>
        <v>-147125770.96352458</v>
      </c>
      <c r="AW8" s="1939">
        <f>'1.27 GW Electrolyser H2 Prod. '!AV605</f>
        <v>-151492735.47105896</v>
      </c>
      <c r="AX8" s="1939">
        <f>'1.27 GW Electrolyser H2 Prod. '!AW605</f>
        <v>-155724371.6749512</v>
      </c>
      <c r="AY8" s="1939">
        <f>'1.27 GW Electrolyser H2 Prod. '!AX605</f>
        <v>-159827877.18063462</v>
      </c>
      <c r="AZ8" s="1939">
        <f>'1.27 GW Electrolyser H2 Prod. '!AY605</f>
        <v>-163809914.16016865</v>
      </c>
      <c r="BA8" s="1939">
        <f>'1.27 GW Electrolyser H2 Prod. '!AZ605</f>
        <v>-167676660.04007208</v>
      </c>
      <c r="BB8" s="1939">
        <f>'1.27 GW Electrolyser H2 Prod. '!BA605</f>
        <v>-171433852.40693319</v>
      </c>
      <c r="BC8" s="1939">
        <f>'1.27 GW Electrolyser H2 Prod. '!BB605</f>
        <v>-175086828.89792705</v>
      </c>
      <c r="BD8" s="1939">
        <f>'1.27 GW Electrolyser H2 Prod. '!BC605</f>
        <v>-178640562.72790617</v>
      </c>
      <c r="BE8" s="1939">
        <f>'1.27 GW Electrolyser H2 Prod. '!BD605</f>
        <v>-182099694.40864253</v>
      </c>
      <c r="BF8" s="1939">
        <f>'1.27 GW Electrolyser H2 Prod. '!BE605</f>
        <v>-185468560.13547426</v>
      </c>
      <c r="BG8" s="1939">
        <f>'1.27 GW Electrolyser H2 Prod. '!BF605</f>
        <v>-188751217.24924886</v>
      </c>
      <c r="BH8" s="1939">
        <f>'1.27 GW Electrolyser H2 Prod. '!BG605</f>
        <v>-191951467.12472904</v>
      </c>
      <c r="BI8" s="1939">
        <f>'1.27 GW Electrolyser H2 Prod. '!BH605</f>
        <v>-195072875.78869843</v>
      </c>
      <c r="BJ8" s="1939">
        <f>'1.27 GW Electrolyser H2 Prod. '!BI605</f>
        <v>-198118792.53038645</v>
      </c>
      <c r="BK8" s="1939">
        <f>'1.27 GW Electrolyser H2 Prod. '!BJ605</f>
        <v>-201092366.73227179</v>
      </c>
      <c r="BL8" s="1939">
        <f>'1.27 GW Electrolyser H2 Prod. '!BK605</f>
        <v>-203996563.11985546</v>
      </c>
      <c r="BM8" s="1939">
        <f>'1.27 GW Electrolyser H2 Prod. '!BL605</f>
        <v>-206834175.60376698</v>
      </c>
      <c r="BN8" s="1939">
        <f>'1.27 GW Electrolyser H2 Prod. '!BM605</f>
        <v>-209607839.86593097</v>
      </c>
      <c r="BO8" s="1937">
        <f>'1.27 GW Electrolyser H2 Prod. '!BN605</f>
        <v>-212320044.82289219</v>
      </c>
    </row>
    <row r="9" spans="1:67" ht="18" customHeight="1" x14ac:dyDescent="0.2">
      <c r="A9" s="4305"/>
      <c r="B9" s="4338"/>
      <c r="C9" s="4339"/>
      <c r="D9" s="3409"/>
      <c r="E9" s="292" t="str">
        <f>'1.27 GW Electrolyser H2 Prod. '!D717</f>
        <v>High Price Range</v>
      </c>
      <c r="F9" s="47">
        <f t="shared" ref="F9:F10" si="1">F6</f>
        <v>0.85</v>
      </c>
      <c r="G9" s="1937">
        <f>'1.27 GW Electrolyser H2 Prod. '!F606</f>
        <v>-893566800.00000012</v>
      </c>
      <c r="H9" s="1939">
        <f>'1.27 GW Electrolyser H2 Prod. '!G606</f>
        <v>1155572396.1053114</v>
      </c>
      <c r="I9" s="1939">
        <f>'1.27 GW Electrolyser H2 Prod. '!H606</f>
        <v>875401494.80931115</v>
      </c>
      <c r="J9" s="1939">
        <f>'1.27 GW Electrolyser H2 Prod. '!I606</f>
        <v>731421363.61746526</v>
      </c>
      <c r="K9" s="1939">
        <f>'1.27 GW Electrolyser H2 Prod. '!J606</f>
        <v>637256228.70771122</v>
      </c>
      <c r="L9" s="1939">
        <f>'1.27 GW Electrolyser H2 Prod. '!K606</f>
        <v>568466916.19940019</v>
      </c>
      <c r="M9" s="1939">
        <f>'1.27 GW Electrolyser H2 Prod. '!L606</f>
        <v>514873117.19464231</v>
      </c>
      <c r="N9" s="1939">
        <f>'1.27 GW Electrolyser H2 Prod. '!M606</f>
        <v>471313749.7448833</v>
      </c>
      <c r="O9" s="1939">
        <f>'1.27 GW Electrolyser H2 Prod. '!N606</f>
        <v>434832752.5213511</v>
      </c>
      <c r="P9" s="1939">
        <f>'1.27 GW Electrolyser H2 Prod. '!O606</f>
        <v>403588737.60669184</v>
      </c>
      <c r="Q9" s="1939">
        <f>'1.27 GW Electrolyser H2 Prod. '!P606</f>
        <v>376361836.88928699</v>
      </c>
      <c r="R9" s="1939">
        <f>'1.27 GW Electrolyser H2 Prod. '!Q606</f>
        <v>352304876.1872865</v>
      </c>
      <c r="S9" s="1939">
        <f>'1.27 GW Electrolyser H2 Prod. '!R606</f>
        <v>330807107.73524249</v>
      </c>
      <c r="T9" s="1939">
        <f>'1.27 GW Electrolyser H2 Prod. '!S606</f>
        <v>311414659.20740545</v>
      </c>
      <c r="U9" s="1939">
        <f>'1.27 GW Electrolyser H2 Prod. '!T606</f>
        <v>293781645.40294755</v>
      </c>
      <c r="V9" s="1939">
        <f>'1.27 GW Electrolyser H2 Prod. '!U606</f>
        <v>277638827.49129069</v>
      </c>
      <c r="W9" s="1939">
        <f>'1.27 GW Electrolyser H2 Prod. '!V606</f>
        <v>262772797.76294518</v>
      </c>
      <c r="X9" s="1939">
        <f>'1.27 GW Electrolyser H2 Prod. '!W606</f>
        <v>249011732.61363411</v>
      </c>
      <c r="Y9" s="1939">
        <f>'1.27 GW Electrolyser H2 Prod. '!X606</f>
        <v>236215385.08548474</v>
      </c>
      <c r="Z9" s="1939">
        <f>'1.27 GW Electrolyser H2 Prod. '!Y606</f>
        <v>224267894.9303782</v>
      </c>
      <c r="AA9" s="1939">
        <f>'1.27 GW Electrolyser H2 Prod. '!Z606</f>
        <v>213072519.4756906</v>
      </c>
      <c r="AB9" s="1939">
        <f>'1.27 GW Electrolyser H2 Prod. '!AA606</f>
        <v>202547703.70637155</v>
      </c>
      <c r="AC9" s="1939">
        <f>'1.27 GW Electrolyser H2 Prod. '!AB606</f>
        <v>192624102.87899029</v>
      </c>
      <c r="AD9" s="1939">
        <f>'1.27 GW Electrolyser H2 Prod. '!AC606</f>
        <v>183242294.82359767</v>
      </c>
      <c r="AE9" s="1939">
        <f>'1.27 GW Electrolyser H2 Prod. '!AD606</f>
        <v>174350999.69475269</v>
      </c>
      <c r="AF9" s="1939">
        <f>'1.27 GW Electrolyser H2 Prod. '!AE606</f>
        <v>165905678.54406989</v>
      </c>
      <c r="AG9" s="1939">
        <f>'1.27 GW Electrolyser H2 Prod. '!AF606</f>
        <v>157867418.44609118</v>
      </c>
      <c r="AH9" s="1939">
        <f>'1.27 GW Electrolyser H2 Prod. '!AG606</f>
        <v>150202037.00918853</v>
      </c>
      <c r="AI9" s="1939">
        <f>'1.27 GW Electrolyser H2 Prod. '!AH606</f>
        <v>142879356.71230221</v>
      </c>
      <c r="AJ9" s="1939">
        <f>'1.27 GW Electrolyser H2 Prod. '!AI606</f>
        <v>135872612.04622817</v>
      </c>
      <c r="AK9" s="1939">
        <f>'1.27 GW Electrolyser H2 Prod. '!AJ606</f>
        <v>129157961.48739386</v>
      </c>
      <c r="AL9" s="1939">
        <f>'1.27 GW Electrolyser H2 Prod. '!AK606</f>
        <v>122714082.94573319</v>
      </c>
      <c r="AM9" s="1939">
        <f>'1.27 GW Electrolyser H2 Prod. '!AL606</f>
        <v>116521836.2183001</v>
      </c>
      <c r="AN9" s="1939">
        <f>'1.27 GW Electrolyser H2 Prod. '!AM606</f>
        <v>110563979.63494897</v>
      </c>
      <c r="AO9" s="1939">
        <f>'1.27 GW Electrolyser H2 Prod. '!AN606</f>
        <v>104824930.84138572</v>
      </c>
      <c r="AP9" s="1939">
        <f>'1.27 GW Electrolyser H2 Prod. '!AO606</f>
        <v>99290563.76719451</v>
      </c>
      <c r="AQ9" s="1939">
        <f>'1.27 GW Electrolyser H2 Prod. '!AP606</f>
        <v>93948035.442458749</v>
      </c>
      <c r="AR9" s="1939">
        <f>'1.27 GW Electrolyser H2 Prod. '!AQ606</f>
        <v>88785637.579029083</v>
      </c>
      <c r="AS9" s="1939">
        <f>'1.27 GW Electrolyser H2 Prod. '!AR606</f>
        <v>83792668.810618281</v>
      </c>
      <c r="AT9" s="1939">
        <f>'1.27 GW Electrolyser H2 Prod. '!AS606</f>
        <v>78959324.255384564</v>
      </c>
      <c r="AU9" s="1939">
        <f>'1.27 GW Electrolyser H2 Prod. '!AT606</f>
        <v>74276599.674133778</v>
      </c>
      <c r="AV9" s="1939">
        <f>'1.27 GW Electrolyser H2 Prod. '!AU606</f>
        <v>69736207.983131647</v>
      </c>
      <c r="AW9" s="1939">
        <f>'1.27 GW Electrolyser H2 Prod. '!AV606</f>
        <v>65330506.270212412</v>
      </c>
      <c r="AX9" s="1939">
        <f>'1.27 GW Electrolyser H2 Prod. '!AW606</f>
        <v>61052431.777235031</v>
      </c>
      <c r="AY9" s="1939">
        <f>'1.27 GW Electrolyser H2 Prod. '!AX606</f>
        <v>56895445.5669384</v>
      </c>
      <c r="AZ9" s="1939">
        <f>'1.27 GW Electrolyser H2 Prod. '!AY606</f>
        <v>52853482.800173283</v>
      </c>
      <c r="BA9" s="1939">
        <f>'1.27 GW Electrolyser H2 Prod. '!AZ606</f>
        <v>48920908.719854712</v>
      </c>
      <c r="BB9" s="1939">
        <f>'1.27 GW Electrolyser H2 Prod. '!BA606</f>
        <v>45092479.578264952</v>
      </c>
      <c r="BC9" s="1939">
        <f>'1.27 GW Electrolyser H2 Prod. '!BB606</f>
        <v>41363307.860336661</v>
      </c>
      <c r="BD9" s="1939">
        <f>'1.27 GW Electrolyser H2 Prod. '!BC606</f>
        <v>37728831.251902103</v>
      </c>
      <c r="BE9" s="1939">
        <f>'1.27 GW Electrolyser H2 Prod. '!BD606</f>
        <v>34184784.88225615</v>
      </c>
      <c r="BF9" s="1939">
        <f>'1.27 GW Electrolyser H2 Prod. '!BE606</f>
        <v>30727176.437661767</v>
      </c>
      <c r="BG9" s="1939">
        <f>'1.27 GW Electrolyser H2 Prod. '!BF606</f>
        <v>27352263.798974156</v>
      </c>
      <c r="BH9" s="1939">
        <f>'1.27 GW Electrolyser H2 Prod. '!BG606</f>
        <v>24056534.904253364</v>
      </c>
      <c r="BI9" s="1939">
        <f>'1.27 GW Electrolyser H2 Prod. '!BH606</f>
        <v>20836689.577606916</v>
      </c>
      <c r="BJ9" s="1939">
        <f>'1.27 GW Electrolyser H2 Prod. '!BI606</f>
        <v>17689623.099785686</v>
      </c>
      <c r="BK9" s="1939">
        <f>'1.27 GW Electrolyser H2 Prod. '!BJ606</f>
        <v>14612411.325253487</v>
      </c>
      <c r="BL9" s="1939">
        <f>'1.27 GW Electrolyser H2 Prod. '!BK606</f>
        <v>11602297.175417781</v>
      </c>
      <c r="BM9" s="1939">
        <f>'1.27 GW Electrolyser H2 Prod. '!BL606</f>
        <v>8656678.3590906858</v>
      </c>
      <c r="BN9" s="1939">
        <f>'1.27 GW Electrolyser H2 Prod. '!BM606</f>
        <v>5773096.189632535</v>
      </c>
      <c r="BO9" s="1937">
        <f>'1.27 GW Electrolyser H2 Prod. '!BN606</f>
        <v>2949225.3840813637</v>
      </c>
    </row>
    <row r="10" spans="1:67" ht="18" customHeight="1" x14ac:dyDescent="0.2">
      <c r="A10" s="4305"/>
      <c r="B10" s="4338"/>
      <c r="C10" s="4339"/>
      <c r="D10" s="3370"/>
      <c r="E10" s="387" t="str">
        <f>'1.27 GW Electrolyser H2 Prod. '!D718</f>
        <v>High Price Range</v>
      </c>
      <c r="F10" s="30">
        <f t="shared" si="1"/>
        <v>0.9</v>
      </c>
      <c r="G10" s="1956">
        <f>'1.27 GW Electrolyser H2 Prod. '!F607</f>
        <v>-893566800.00000012</v>
      </c>
      <c r="H10" s="1953">
        <f>'1.27 GW Electrolyser H2 Prod. '!G607</f>
        <v>1155572396.1053114</v>
      </c>
      <c r="I10" s="1953">
        <f>'1.27 GW Electrolyser H2 Prod. '!H607</f>
        <v>968791795.24131131</v>
      </c>
      <c r="J10" s="1953">
        <f>'1.27 GW Electrolyser H2 Prod. '!I607</f>
        <v>868315013.24664092</v>
      </c>
      <c r="K10" s="1953">
        <f>'1.27 GW Electrolyser H2 Prod. '!J607</f>
        <v>800689254.4637115</v>
      </c>
      <c r="L10" s="1953">
        <f>'1.27 GW Electrolyser H2 Prod. '!K607</f>
        <v>750233690.90526867</v>
      </c>
      <c r="M10" s="1953">
        <f>'1.27 GW Electrolyser H2 Prod. '!L607</f>
        <v>710260150.66850805</v>
      </c>
      <c r="N10" s="1953">
        <f>'1.27 GW Electrolyser H2 Prod. '!M607</f>
        <v>677316621.89205623</v>
      </c>
      <c r="O10" s="1953">
        <f>'1.27 GW Electrolyser H2 Prod. '!N607</f>
        <v>649396967.76387143</v>
      </c>
      <c r="P10" s="1953">
        <f>'1.27 GW Electrolyser H2 Prod. '!O607</f>
        <v>625236096.25921774</v>
      </c>
      <c r="Q10" s="1953">
        <f>'1.27 GW Electrolyser H2 Prod. '!P607</f>
        <v>603986960.5612731</v>
      </c>
      <c r="R10" s="1953">
        <f>'1.27 GW Electrolyser H2 Prod. '!Q607</f>
        <v>585055754.62012982</v>
      </c>
      <c r="S10" s="1953">
        <f>'1.27 GW Electrolyser H2 Prod. '!R607</f>
        <v>568010774.3481884</v>
      </c>
      <c r="T10" s="1953">
        <f>'1.27 GW Electrolyser H2 Prod. '!S607</f>
        <v>552528748.68060327</v>
      </c>
      <c r="U10" s="1953">
        <f>'1.27 GW Electrolyser H2 Prod. '!T607</f>
        <v>538361598.44938183</v>
      </c>
      <c r="V10" s="1953">
        <f>'1.27 GW Electrolyser H2 Prod. '!U607</f>
        <v>525314974.42227149</v>
      </c>
      <c r="W10" s="1953">
        <f>'1.27 GW Electrolyser H2 Prod. '!V607</f>
        <v>513233909.7340157</v>
      </c>
      <c r="X10" s="1953">
        <f>'1.27 GW Electrolyser H2 Prod. '!W607</f>
        <v>501992940.18345594</v>
      </c>
      <c r="Y10" s="1953">
        <f>'1.27 GW Electrolyser H2 Prod. '!X607</f>
        <v>491489125.37982726</v>
      </c>
      <c r="Z10" s="1953">
        <f>'1.27 GW Electrolyser H2 Prod. '!Y607</f>
        <v>481637008.31977177</v>
      </c>
      <c r="AA10" s="1953">
        <f>'1.27 GW Electrolyser H2 Prod. '!Z607</f>
        <v>472364903.2516768</v>
      </c>
      <c r="AB10" s="1953">
        <f>'1.27 GW Electrolyser H2 Prod. '!AA607</f>
        <v>463612114.11894083</v>
      </c>
      <c r="AC10" s="1953">
        <f>'1.27 GW Electrolyser H2 Prod. '!AB607</f>
        <v>455326817.90464807</v>
      </c>
      <c r="AD10" s="1953">
        <f>'1.27 GW Electrolyser H2 Prod. '!AC607</f>
        <v>447464431.48055434</v>
      </c>
      <c r="AE10" s="1953">
        <f>'1.27 GW Electrolyser H2 Prod. '!AD607</f>
        <v>439986335.65990067</v>
      </c>
      <c r="AF10" s="1953">
        <f>'1.27 GW Electrolyser H2 Prod. '!AE607</f>
        <v>432858866.95051551</v>
      </c>
      <c r="AG10" s="1953">
        <f>'1.27 GW Electrolyser H2 Prod. '!AF607</f>
        <v>426052512.55907416</v>
      </c>
      <c r="AH10" s="1953">
        <f>'1.27 GW Electrolyser H2 Prod. '!AG607</f>
        <v>419541261.55813956</v>
      </c>
      <c r="AI10" s="1953">
        <f>'1.27 GW Electrolyser H2 Prod. '!AH607</f>
        <v>413302077.35097504</v>
      </c>
      <c r="AJ10" s="1953">
        <f>'1.27 GW Electrolyser H2 Prod. '!AI607</f>
        <v>407314465.30223513</v>
      </c>
      <c r="AK10" s="1953">
        <f>'1.27 GW Electrolyser H2 Prod. '!AJ607</f>
        <v>401560115.72657537</v>
      </c>
      <c r="AL10" s="1953">
        <f>'1.27 GW Electrolyser H2 Prod. '!AK607</f>
        <v>396022607.06371808</v>
      </c>
      <c r="AM10" s="1953">
        <f>'1.27 GW Electrolyser H2 Prod. '!AL607</f>
        <v>390687157.5071454</v>
      </c>
      <c r="AN10" s="1953">
        <f>'1.27 GW Electrolyser H2 Prod. '!AM607</f>
        <v>385540415.93106842</v>
      </c>
      <c r="AO10" s="1953">
        <f>'1.27 GW Electrolyser H2 Prod. '!AN607</f>
        <v>380570284.9116416</v>
      </c>
      <c r="AP10" s="1953">
        <f>'1.27 GW Electrolyser H2 Prod. '!AO607</f>
        <v>375765770.129318</v>
      </c>
      <c r="AQ10" s="1953">
        <f>'1.27 GW Electrolyser H2 Prod. '!AP607</f>
        <v>371116851.58837581</v>
      </c>
      <c r="AR10" s="1953">
        <f>'1.27 GW Electrolyser H2 Prod. '!AQ607</f>
        <v>366614372.98249578</v>
      </c>
      <c r="AS10" s="1953">
        <f>'1.27 GW Electrolyser H2 Prod. '!AR607</f>
        <v>362249946.23432589</v>
      </c>
      <c r="AT10" s="1953">
        <f>'1.27 GW Electrolyser H2 Prod. '!AS607</f>
        <v>358015868.78822386</v>
      </c>
      <c r="AU10" s="1953">
        <f>'1.27 GW Electrolyser H2 Prod. '!AT607</f>
        <v>353905051.67304027</v>
      </c>
      <c r="AV10" s="1953">
        <f>'1.27 GW Electrolyser H2 Prod. '!AU607</f>
        <v>349910956.7014643</v>
      </c>
      <c r="AW10" s="1953">
        <f>'1.27 GW Electrolyser H2 Prod. '!AV607</f>
        <v>346027541.45357788</v>
      </c>
      <c r="AX10" s="1953">
        <f>'1.27 GW Electrolyser H2 Prod. '!AW607</f>
        <v>342249210.91949773</v>
      </c>
      <c r="AY10" s="1953">
        <f>'1.27 GW Electrolyser H2 Prod. '!AX607</f>
        <v>338570774.86071444</v>
      </c>
      <c r="AZ10" s="1953">
        <f>'1.27 GW Electrolyser H2 Prod. '!AY607</f>
        <v>334987410.1006707</v>
      </c>
      <c r="BA10" s="1953">
        <f>'1.27 GW Electrolyser H2 Prod. '!AZ607</f>
        <v>331494627.07902992</v>
      </c>
      <c r="BB10" s="1953">
        <f>'1.27 GW Electrolyser H2 Prod. '!BA607</f>
        <v>328088240.10633564</v>
      </c>
      <c r="BC10" s="1953">
        <f>'1.27 GW Electrolyser H2 Prod. '!BB607</f>
        <v>324764340.84044194</v>
      </c>
      <c r="BD10" s="1953">
        <f>'1.27 GW Electrolyser H2 Prod. '!BC607</f>
        <v>321519274.57660496</v>
      </c>
      <c r="BE10" s="1953">
        <f>'1.27 GW Electrolyser H2 Prod. '!BD607</f>
        <v>318349619.00199521</v>
      </c>
      <c r="BF10" s="1953">
        <f>'1.27 GW Electrolyser H2 Prod. '!BE607</f>
        <v>315252165.11480391</v>
      </c>
      <c r="BG10" s="1953">
        <f>'1.27 GW Electrolyser H2 Prod. '!BF607</f>
        <v>312223900.04969788</v>
      </c>
      <c r="BH10" s="1953">
        <f>'1.27 GW Electrolyser H2 Prod. '!BG607</f>
        <v>309261991.58651066</v>
      </c>
      <c r="BI10" s="1953">
        <f>'1.27 GW Electrolyser H2 Prod. '!BH607</f>
        <v>306363774.14885676</v>
      </c>
      <c r="BJ10" s="1953">
        <f>'1.27 GW Electrolyser H2 Prod. '!BI607</f>
        <v>303526736.12468338</v>
      </c>
      <c r="BK10" s="1953">
        <f>'1.27 GW Electrolyser H2 Prod. '!BJ607</f>
        <v>300748508.36240852</v>
      </c>
      <c r="BL10" s="1953">
        <f>'1.27 GW Electrolyser H2 Prod. '!BK607</f>
        <v>298026853.71478772</v>
      </c>
      <c r="BM10" s="1953">
        <f>'1.27 GW Electrolyser H2 Prod. '!BL607</f>
        <v>295359657.518543</v>
      </c>
      <c r="BN10" s="1953">
        <f>'1.27 GW Electrolyser H2 Prod. '!BM607</f>
        <v>292744918.91145754</v>
      </c>
      <c r="BO10" s="1956">
        <f>'1.27 GW Electrolyser H2 Prod. '!BN607</f>
        <v>290180742.90044892</v>
      </c>
    </row>
    <row r="11" spans="1:67" ht="15" customHeight="1" x14ac:dyDescent="0.2">
      <c r="A11" s="4305"/>
      <c r="B11" s="4338"/>
      <c r="C11" s="4339"/>
      <c r="D11" s="4317" t="s">
        <v>1597</v>
      </c>
      <c r="E11" s="1866" t="str">
        <f>E5</f>
        <v>Low Price Range</v>
      </c>
      <c r="F11" s="989">
        <f>F5</f>
        <v>0.8</v>
      </c>
      <c r="G11" s="1921">
        <f>'1.27 GW Electrolyser H2 Prod. '!F609</f>
        <v>-893566800.00000012</v>
      </c>
      <c r="H11" s="1949">
        <f>'1.27 GW Electrolyser H2 Prod. '!G609</f>
        <v>-199833480.53468847</v>
      </c>
      <c r="I11" s="1949">
        <f>'1.27 GW Electrolyser H2 Prod. '!H609</f>
        <v>-319285541.33468843</v>
      </c>
      <c r="J11" s="1949">
        <f>'1.27 GW Electrolyser H2 Prod. '!I609</f>
        <v>-377755113.57363999</v>
      </c>
      <c r="K11" s="1949">
        <f>'1.27 GW Electrolyser H2 Prod. '!J609</f>
        <v>-414847189.97468841</v>
      </c>
      <c r="L11" s="1949">
        <f>'1.27 GW Electrolyser H2 Prod. '!K609</f>
        <v>-441343243.61476672</v>
      </c>
      <c r="M11" s="1949">
        <f>'1.27 GW Electrolyser H2 Prod. '!L609</f>
        <v>-461622847.76584965</v>
      </c>
      <c r="N11" s="1949">
        <f>'1.27 GW Electrolyser H2 Prod. '!M609</f>
        <v>-477864408.55375659</v>
      </c>
      <c r="O11" s="1949">
        <f>'1.27 GW Electrolyser H2 Prod. '!N609</f>
        <v>-491296508.88668841</v>
      </c>
      <c r="P11" s="1949">
        <f>'1.27 GW Electrolyser H2 Prod. '!O609</f>
        <v>-502674550.93469608</v>
      </c>
      <c r="Q11" s="1949">
        <f>'1.27 GW Electrolyser H2 Prod. '!P609</f>
        <v>-512493351.79875106</v>
      </c>
      <c r="R11" s="1949">
        <f>'1.27 GW Electrolyser H2 Prod. '!Q609</f>
        <v>-521093145.36337209</v>
      </c>
      <c r="S11" s="1949">
        <f>'1.27 GW Electrolyser H2 Prod. '!R609</f>
        <v>-528717035.11961746</v>
      </c>
      <c r="T11" s="1949">
        <f>'1.27 GW Electrolyser H2 Prod. '!S609</f>
        <v>-535544226.94164431</v>
      </c>
      <c r="U11" s="1949">
        <f>'1.27 GW Electrolyser H2 Prod. '!T609</f>
        <v>-541710283.7499429</v>
      </c>
      <c r="V11" s="1949">
        <f>'1.27 GW Electrolyser H2 Prod. '!U609</f>
        <v>-547320012.48933566</v>
      </c>
      <c r="W11" s="1949">
        <f>'1.27 GW Electrolyser H2 Prod. '!V609</f>
        <v>-552455964.0162884</v>
      </c>
      <c r="X11" s="1949">
        <f>'1.27 GW Electrolyser H2 Prod. '!W609</f>
        <v>-557184213.68757176</v>
      </c>
      <c r="Y11" s="1949">
        <f>'1.27 GW Electrolyser H2 Prod. '!X609</f>
        <v>-561558397.65469456</v>
      </c>
      <c r="Z11" s="1949">
        <f>'1.27 GW Electrolyser H2 Prod. '!Y609</f>
        <v>-565622596.6524086</v>
      </c>
      <c r="AA11" s="1949">
        <f>'1.27 GW Electrolyser H2 Prod. '!Z609</f>
        <v>-569413438.34593856</v>
      </c>
      <c r="AB11" s="1949">
        <f>'1.27 GW Electrolyser H2 Prod. '!AA609</f>
        <v>-572961657.622787</v>
      </c>
      <c r="AC11" s="1949">
        <f>'1.27 GW Electrolyser H2 Prod. '!AB609</f>
        <v>-576293273.19763541</v>
      </c>
      <c r="AD11" s="1949">
        <f>'1.27 GW Electrolyser H2 Prod. '!AC609</f>
        <v>-579430487.67211318</v>
      </c>
      <c r="AE11" s="1949">
        <f>'1.27 GW Electrolyser H2 Prod. '!AD609</f>
        <v>-582392385.00263166</v>
      </c>
      <c r="AF11" s="1949">
        <f>'1.27 GW Electrolyser H2 Prod. '!AE609</f>
        <v>-585195477.35233641</v>
      </c>
      <c r="AG11" s="1949">
        <f>'1.27 GW Electrolyser H2 Prod. '!AF609</f>
        <v>-587854138.46025324</v>
      </c>
      <c r="AH11" s="1949">
        <f>'1.27 GW Electrolyser H2 Prod. '!AG609</f>
        <v>-590380950.45490789</v>
      </c>
      <c r="AI11" s="1949">
        <f>'1.27 GW Electrolyser H2 Prod. '!AH609</f>
        <v>-592786983.90689206</v>
      </c>
      <c r="AJ11" s="1949">
        <f>'1.27 GW Electrolyser H2 Prod. '!AI609</f>
        <v>-595082025.85466111</v>
      </c>
      <c r="AK11" s="1949">
        <f>'1.27 GW Electrolyser H2 Prod. '!AJ609</f>
        <v>-597274766.89840627</v>
      </c>
      <c r="AL11" s="1949">
        <f>'1.27 GW Electrolyser H2 Prod. '!AK609</f>
        <v>-599372955.80583978</v>
      </c>
      <c r="AM11" s="1949">
        <f>'1.27 GW Electrolyser H2 Prod. '!AL609</f>
        <v>-601383528.11996841</v>
      </c>
      <c r="AN11" s="1949">
        <f>'1.27 GW Electrolyser H2 Prod. '!AM609</f>
        <v>-603312713.80325794</v>
      </c>
      <c r="AO11" s="1949">
        <f>'1.27 GW Electrolyser H2 Prod. '!AN609</f>
        <v>-605166127.85699511</v>
      </c>
      <c r="AP11" s="1949">
        <f>'1.27 GW Electrolyser H2 Prod. '!AO609</f>
        <v>-606948847.02224064</v>
      </c>
      <c r="AQ11" s="1949">
        <f>'1.27 GW Electrolyser H2 Prod. '!AP609</f>
        <v>-608665475.03069329</v>
      </c>
      <c r="AR11" s="1949">
        <f>'1.27 GW Electrolyser H2 Prod. '!AQ609</f>
        <v>-610320198.38062024</v>
      </c>
      <c r="AS11" s="1949">
        <f>'1.27 GW Electrolyser H2 Prod. '!AR609</f>
        <v>-611916834.22886467</v>
      </c>
      <c r="AT11" s="1949">
        <f>'1.27 GW Electrolyser H2 Prod. '!AS609</f>
        <v>-613458871.68851793</v>
      </c>
      <c r="AU11" s="1949">
        <f>'1.27 GW Electrolyser H2 Prod. '!AT609</f>
        <v>-614949507.5836885</v>
      </c>
      <c r="AV11" s="1949">
        <f>'1.27 GW Electrolyser H2 Prod. '!AU609</f>
        <v>-616391677.52340841</v>
      </c>
      <c r="AW11" s="1949">
        <f>'1.27 GW Electrolyser H2 Prod. '!AV609</f>
        <v>-617788083.00516737</v>
      </c>
      <c r="AX11" s="1949">
        <f>'1.27 GW Electrolyser H2 Prod. '!AW609</f>
        <v>-619141215.13658953</v>
      </c>
      <c r="AY11" s="1949">
        <f>'1.27 GW Electrolyser H2 Prod. '!AX609</f>
        <v>-620453375.46504593</v>
      </c>
      <c r="AZ11" s="1949">
        <f>'1.27 GW Electrolyser H2 Prod. '!AY609</f>
        <v>-621726694.32467818</v>
      </c>
      <c r="BA11" s="1949">
        <f>'1.27 GW Electrolyser H2 Prod. '!AZ609</f>
        <v>-622963147.04462814</v>
      </c>
      <c r="BB11" s="1949">
        <f>'1.27 GW Electrolyser H2 Prod. '!BA609</f>
        <v>-624164568.30831289</v>
      </c>
      <c r="BC11" s="1949">
        <f>'1.27 GW Electrolyser H2 Prod. '!BB609</f>
        <v>-625332664.90904307</v>
      </c>
      <c r="BD11" s="1949">
        <f>'1.27 GW Electrolyser H2 Prod. '!BC609</f>
        <v>-626469027.11036921</v>
      </c>
      <c r="BE11" s="1949">
        <f>'1.27 GW Electrolyser H2 Prod. '!BD609</f>
        <v>-627575138.7888068</v>
      </c>
      <c r="BF11" s="1949">
        <f>'1.27 GW Electrolyser H2 Prod. '!BE609</f>
        <v>-628652386.51091242</v>
      </c>
      <c r="BG11" s="1949">
        <f>'1.27 GW Electrolyser H2 Prod. '!BF609</f>
        <v>-629702067.67514026</v>
      </c>
      <c r="BH11" s="1949">
        <f>'1.27 GW Electrolyser H2 Prod. '!BG609</f>
        <v>-630725397.83076859</v>
      </c>
      <c r="BI11" s="1949">
        <f>'1.27 GW Electrolyser H2 Prod. '!BH609</f>
        <v>-631723517.27086401</v>
      </c>
      <c r="BJ11" s="1949">
        <f>'1.27 GW Electrolyser H2 Prod. '!BI609</f>
        <v>-632697496.9832561</v>
      </c>
      <c r="BK11" s="1949">
        <f>'1.27 GW Electrolyser H2 Prod. '!BJ609</f>
        <v>-633648344.03245139</v>
      </c>
      <c r="BL11" s="1949">
        <f>'1.27 GW Electrolyser H2 Prod. '!BK609</f>
        <v>-634577006.43598807</v>
      </c>
      <c r="BM11" s="1949">
        <f>'1.27 GW Electrolyser H2 Prod. '!BL609</f>
        <v>-635484377.59066653</v>
      </c>
      <c r="BN11" s="1949">
        <f>'1.27 GW Electrolyser H2 Prod. '!BM609</f>
        <v>-636371300.2971741</v>
      </c>
      <c r="BO11" s="1958">
        <f>'1.27 GW Electrolyser H2 Prod. '!BN609</f>
        <v>-637238570.42566276</v>
      </c>
    </row>
    <row r="12" spans="1:67" x14ac:dyDescent="0.2">
      <c r="A12" s="4305"/>
      <c r="B12" s="4338"/>
      <c r="C12" s="4339"/>
      <c r="D12" s="4343"/>
      <c r="E12" s="427" t="str">
        <f t="shared" ref="E12:E16" si="2">E6</f>
        <v>Low Price Range</v>
      </c>
      <c r="F12" s="147">
        <f>F6</f>
        <v>0.85</v>
      </c>
      <c r="G12" s="1917">
        <f>'1.27 GW Electrolyser H2 Prod. '!F610</f>
        <v>-893566800.00000012</v>
      </c>
      <c r="H12" s="1925">
        <f>'1.27 GW Electrolyser H2 Prod. '!G610</f>
        <v>-199833480.53468847</v>
      </c>
      <c r="I12" s="1925">
        <f>'1.27 GW Electrolyser H2 Prod. '!H610</f>
        <v>-289422526.13468856</v>
      </c>
      <c r="J12" s="1925">
        <f>'1.27 GW Electrolyser H2 Prod. '!I610</f>
        <v>-335462434.20213073</v>
      </c>
      <c r="K12" s="1925">
        <f>'1.27 GW Electrolyser H2 Prod. '!J610</f>
        <v>-365573214.89468855</v>
      </c>
      <c r="L12" s="1925">
        <f>'1.27 GW Electrolyser H2 Prod. '!K610</f>
        <v>-387569677.86279947</v>
      </c>
      <c r="M12" s="1925">
        <f>'1.27 GW Electrolyser H2 Prod. '!L610</f>
        <v>-404707136.7520144</v>
      </c>
      <c r="N12" s="1925">
        <f>'1.27 GW Electrolyser H2 Prod. '!M610</f>
        <v>-418635928.56698126</v>
      </c>
      <c r="O12" s="1925">
        <f>'1.27 GW Electrolyser H2 Prod. '!N610</f>
        <v>-430301300.34068853</v>
      </c>
      <c r="P12" s="1925">
        <f>'1.27 GW Electrolyser H2 Prod. '!O610</f>
        <v>-440292064.77756786</v>
      </c>
      <c r="Q12" s="1925">
        <f>'1.27 GW Electrolyser H2 Prod. '!P610</f>
        <v>-448998293.86358285</v>
      </c>
      <c r="R12" s="1925">
        <f>'1.27 GW Electrolyser H2 Prod. '!Q610</f>
        <v>-456690884.84772617</v>
      </c>
      <c r="S12" s="1925">
        <f>'1.27 GW Electrolyser H2 Prod. '!R610</f>
        <v>-463565133.91941559</v>
      </c>
      <c r="T12" s="1925">
        <f>'1.27 GW Electrolyser H2 Prod. '!S610</f>
        <v>-469766173.88259345</v>
      </c>
      <c r="U12" s="1925">
        <f>'1.27 GW Electrolyser H2 Prod. '!T610</f>
        <v>-475404606.96213734</v>
      </c>
      <c r="V12" s="1925">
        <f>'1.27 GW Electrolyser H2 Prod. '!U610</f>
        <v>-480566526.50235391</v>
      </c>
      <c r="W12" s="1925">
        <f>'1.27 GW Electrolyser H2 Prod. '!V610</f>
        <v>-485320172.96978861</v>
      </c>
      <c r="X12" s="1925">
        <f>'1.27 GW Electrolyser H2 Prod. '!W610</f>
        <v>-489720489.66029209</v>
      </c>
      <c r="Y12" s="1925">
        <f>'1.27 GW Electrolyser H2 Prod. '!X610</f>
        <v>-493812322.74113595</v>
      </c>
      <c r="Z12" s="1925">
        <f>'1.27 GW Electrolyser H2 Prod. '!Y610</f>
        <v>-497632720.34616971</v>
      </c>
      <c r="AA12" s="1925">
        <f>'1.27 GW Electrolyser H2 Prod. '!Z610</f>
        <v>-501212617.46424866</v>
      </c>
      <c r="AB12" s="1925">
        <f>'1.27 GW Electrolyser H2 Prod. '!AA610</f>
        <v>-504578092.59220624</v>
      </c>
      <c r="AC12" s="1925">
        <f>'1.27 GW Electrolyser H2 Prod. '!AB610</f>
        <v>-507751319.80077046</v>
      </c>
      <c r="AD12" s="1925">
        <f>'1.27 GW Electrolyser H2 Prod. '!AC610</f>
        <v>-510751300.26197129</v>
      </c>
      <c r="AE12" s="1925">
        <f>'1.27 GW Electrolyser H2 Prod. '!AD610</f>
        <v>-513594431.51170653</v>
      </c>
      <c r="AF12" s="1925">
        <f>'1.27 GW Electrolyser H2 Prod. '!AE610</f>
        <v>-516294955.57817918</v>
      </c>
      <c r="AG12" s="1925">
        <f>'1.27 GW Electrolyser H2 Prod. '!AF610</f>
        <v>-518865315.48040771</v>
      </c>
      <c r="AH12" s="1925">
        <f>'1.27 GW Electrolyser H2 Prod. '!AG610</f>
        <v>-521316441.57492864</v>
      </c>
      <c r="AI12" s="1925">
        <f>'1.27 GW Electrolyser H2 Prod. '!AH610</f>
        <v>-523657983.59801996</v>
      </c>
      <c r="AJ12" s="1925">
        <f>'1.27 GW Electrolyser H2 Prod. '!AI610</f>
        <v>-525898500.24158561</v>
      </c>
      <c r="AK12" s="1925">
        <f>'1.27 GW Electrolyser H2 Prod. '!AJ610</f>
        <v>-528045615.20720416</v>
      </c>
      <c r="AL12" s="1925">
        <f>'1.27 GW Electrolyser H2 Prod. '!AK610</f>
        <v>-530106146.5680244</v>
      </c>
      <c r="AM12" s="1925">
        <f>'1.27 GW Electrolyser H2 Prod. '!AL610</f>
        <v>-532086214.70452356</v>
      </c>
      <c r="AN12" s="1925">
        <f>'1.27 GW Electrolyser H2 Prod. '!AM610</f>
        <v>-533991332.91150033</v>
      </c>
      <c r="AO12" s="1925">
        <f>'1.27 GW Electrolyser H2 Prod. '!AN610</f>
        <v>-535826483.89145154</v>
      </c>
      <c r="AP12" s="1925">
        <f>'1.27 GW Electrolyser H2 Prod. '!AO610</f>
        <v>-537596184.6772337</v>
      </c>
      <c r="AQ12" s="1925">
        <f>'1.27 GW Electrolyser H2 Prod. '!AP610</f>
        <v>-539304542.01016879</v>
      </c>
      <c r="AR12" s="1925">
        <f>'1.27 GW Electrolyser H2 Prod. '!AQ610</f>
        <v>-540955299.79926395</v>
      </c>
      <c r="AS12" s="1925">
        <f>'1.27 GW Electrolyser H2 Prod. '!AR610</f>
        <v>-542551879.97444749</v>
      </c>
      <c r="AT12" s="1925">
        <f>'1.27 GW Electrolyser H2 Prod. '!AS610</f>
        <v>-544097417.80066836</v>
      </c>
      <c r="AU12" s="1925">
        <f>'1.27 GW Electrolyser H2 Prod. '!AT610</f>
        <v>-545594792.52481461</v>
      </c>
      <c r="AV12" s="1925">
        <f>'1.27 GW Electrolyser H2 Prod. '!AU610</f>
        <v>-547046654.07205403</v>
      </c>
      <c r="AW12" s="1925">
        <f>'1.27 GW Electrolyser H2 Prod. '!AV610</f>
        <v>-548455446.38357854</v>
      </c>
      <c r="AX12" s="1925">
        <f>'1.27 GW Electrolyser H2 Prod. '!AW610</f>
        <v>-549823427.88722026</v>
      </c>
      <c r="AY12" s="1925">
        <f>'1.27 GW Electrolyser H2 Prod. '!AX610</f>
        <v>-551152689.5108583</v>
      </c>
      <c r="AZ12" s="1925">
        <f>'1.27 GW Electrolyser H2 Prod. '!AY610</f>
        <v>-552445170.58205497</v>
      </c>
      <c r="BA12" s="1925">
        <f>'1.27 GW Electrolyser H2 Prod. '!AZ610</f>
        <v>-553702672.90287888</v>
      </c>
      <c r="BB12" s="1925">
        <f>'1.27 GW Electrolyser H2 Prod. '!BA610</f>
        <v>-554926873.24401236</v>
      </c>
      <c r="BC12" s="1925">
        <f>'1.27 GW Electrolyser H2 Prod. '!BB610</f>
        <v>-556119334.46515381</v>
      </c>
      <c r="BD12" s="1925">
        <f>'1.27 GW Electrolyser H2 Prod. '!BC610</f>
        <v>-557281515.4379065</v>
      </c>
      <c r="BE12" s="1925">
        <f>'1.27 GW Electrolyser H2 Prod. '!BD610</f>
        <v>-558414779.92165554</v>
      </c>
      <c r="BF12" s="1925">
        <f>'1.27 GW Electrolyser H2 Prod. '!BE610</f>
        <v>-559520404.52141523</v>
      </c>
      <c r="BG12" s="1925">
        <f>'1.27 GW Electrolyser H2 Prod. '!BF610</f>
        <v>-560599585.83854985</v>
      </c>
      <c r="BH12" s="1925">
        <f>'1.27 GW Electrolyser H2 Prod. '!BG610</f>
        <v>-561653446.9100194</v>
      </c>
      <c r="BI12" s="1925">
        <f>'1.27 GW Electrolyser H2 Prod. '!BH610</f>
        <v>-562683043.01889253</v>
      </c>
      <c r="BJ12" s="1925">
        <f>'1.27 GW Electrolyser H2 Prod. '!BI610</f>
        <v>-563689366.94790721</v>
      </c>
      <c r="BK12" s="1925">
        <f>'1.27 GW Electrolyser H2 Prod. '!BJ610</f>
        <v>-564673353.73852038</v>
      </c>
      <c r="BL12" s="1925">
        <f>'1.27 GW Electrolyser H2 Prod. '!BK610</f>
        <v>-565635885.00990999</v>
      </c>
      <c r="BM12" s="1925">
        <f>'1.27 GW Electrolyser H2 Prod. '!BL610</f>
        <v>-566577792.88555098</v>
      </c>
      <c r="BN12" s="1925">
        <f>'1.27 GW Electrolyser H2 Prod. '!BM610</f>
        <v>-567499863.56910849</v>
      </c>
      <c r="BO12" s="1926">
        <f>'1.27 GW Electrolyser H2 Prod. '!BN610</f>
        <v>-568402840.60632682</v>
      </c>
    </row>
    <row r="13" spans="1:67" x14ac:dyDescent="0.2">
      <c r="A13" s="4305"/>
      <c r="B13" s="4338"/>
      <c r="C13" s="4339"/>
      <c r="D13" s="4343"/>
      <c r="E13" s="44" t="str">
        <f t="shared" si="2"/>
        <v>Low Price Range</v>
      </c>
      <c r="F13" s="309">
        <f>F7</f>
        <v>0.9</v>
      </c>
      <c r="G13" s="1922">
        <f>'1.27 GW Electrolyser H2 Prod. '!F611</f>
        <v>-893566800.00000012</v>
      </c>
      <c r="H13" s="1925">
        <f>'1.27 GW Electrolyser H2 Prod. '!G611</f>
        <v>-199833480.53468847</v>
      </c>
      <c r="I13" s="1925">
        <f>'1.27 GW Electrolyser H2 Prod. '!H611</f>
        <v>-259559510.93468857</v>
      </c>
      <c r="J13" s="1925">
        <f>'1.27 GW Electrolyser H2 Prod. '!I611</f>
        <v>-291688539.90315944</v>
      </c>
      <c r="K13" s="1925">
        <f>'1.27 GW Electrolyser H2 Prod. '!J611</f>
        <v>-313312938.29468846</v>
      </c>
      <c r="L13" s="1925">
        <f>'1.27 GW Electrolyser H2 Prod. '!K611</f>
        <v>-329446897.11589873</v>
      </c>
      <c r="M13" s="1925">
        <f>'1.27 GW Electrolyser H2 Prod. '!L611</f>
        <v>-342229064.36631233</v>
      </c>
      <c r="N13" s="1925">
        <f>'1.27 GW Electrolyser H2 Prod. '!M611</f>
        <v>-352763275.05031306</v>
      </c>
      <c r="O13" s="1925">
        <f>'1.27 GW Electrolyser H2 Prod. '!N611</f>
        <v>-361691022.91868842</v>
      </c>
      <c r="P13" s="1925">
        <f>'1.27 GW Electrolyser H2 Prod. '!O611</f>
        <v>-369416841.01383501</v>
      </c>
      <c r="Q13" s="1925">
        <f>'1.27 GW Electrolyser H2 Prod. '!P611</f>
        <v>-376211585.85777771</v>
      </c>
      <c r="R13" s="1925">
        <f>'1.27 GW Electrolyser H2 Prod. '!Q611</f>
        <v>-382265136.26033074</v>
      </c>
      <c r="S13" s="1925">
        <f>'1.27 GW Electrolyser H2 Prod. '!R611</f>
        <v>-387715536.38314992</v>
      </c>
      <c r="T13" s="1925">
        <f>'1.27 GW Electrolyser H2 Prod. '!S611</f>
        <v>-392666157.22599137</v>
      </c>
      <c r="U13" s="1925">
        <f>'1.27 GW Electrolyser H2 Prod. '!T611</f>
        <v>-397196325.99875057</v>
      </c>
      <c r="V13" s="1925">
        <f>'1.27 GW Electrolyser H2 Prod. '!U611</f>
        <v>-401368188.92057484</v>
      </c>
      <c r="W13" s="1925">
        <f>'1.27 GW Electrolyser H2 Prod. '!V611</f>
        <v>-405231299.08028841</v>
      </c>
      <c r="X13" s="1925">
        <f>'1.27 GW Electrolyser H2 Prod. '!W611</f>
        <v>-408825775.62654948</v>
      </c>
      <c r="Y13" s="1925">
        <f>'1.27 GW Electrolyser H2 Prod. '!X611</f>
        <v>-412184535.36592031</v>
      </c>
      <c r="Z13" s="1925">
        <f>'1.27 GW Electrolyser H2 Prod. '!Y611</f>
        <v>-415334904.51727396</v>
      </c>
      <c r="AA13" s="1925">
        <f>'1.27 GW Electrolyser H2 Prod. '!Z611</f>
        <v>-418299805.72546881</v>
      </c>
      <c r="AB13" s="1925">
        <f>'1.27 GW Electrolyser H2 Prod. '!AA611</f>
        <v>-421098647.50779724</v>
      </c>
      <c r="AC13" s="1925">
        <f>'1.27 GW Electrolyser H2 Prod. '!AB611</f>
        <v>-423748001.08776653</v>
      </c>
      <c r="AD13" s="1925">
        <f>'1.27 GW Electrolyser H2 Prod. '!AC611</f>
        <v>-426262122.62078321</v>
      </c>
      <c r="AE13" s="1925">
        <f>'1.27 GW Electrolyser H2 Prod. '!AD611</f>
        <v>-428653361.19830376</v>
      </c>
      <c r="AF13" s="1925">
        <f>'1.27 GW Electrolyser H2 Prod. '!AE611</f>
        <v>-430932481.25061452</v>
      </c>
      <c r="AG13" s="1925">
        <f>'1.27 GW Electrolyser H2 Prod. '!AF611</f>
        <v>-433108919.95686108</v>
      </c>
      <c r="AH13" s="1925">
        <f>'1.27 GW Electrolyser H2 Prod. '!AG611</f>
        <v>-435190994.71957695</v>
      </c>
      <c r="AI13" s="1925">
        <f>'1.27 GW Electrolyser H2 Prod. '!AH611</f>
        <v>-437186071.85234433</v>
      </c>
      <c r="AJ13" s="1925">
        <f>'1.27 GW Electrolyser H2 Prod. '!AI611</f>
        <v>-439100704.83667034</v>
      </c>
      <c r="AK13" s="1925">
        <f>'1.27 GW Electrolyser H2 Prod. '!AJ611</f>
        <v>-440940748.48198617</v>
      </c>
      <c r="AL13" s="1925">
        <f>'1.27 GW Electrolyser H2 Prod. '!AK611</f>
        <v>-442711453.84008116</v>
      </c>
      <c r="AM13" s="1925">
        <f>'1.27 GW Electrolyser H2 Prod. '!AL611</f>
        <v>-444417547.62572837</v>
      </c>
      <c r="AN13" s="1925">
        <f>'1.27 GW Electrolyser H2 Prod. '!AM611</f>
        <v>-446063299.07107008</v>
      </c>
      <c r="AO13" s="1925">
        <f>'1.27 GW Electrolyser H2 Prod. '!AN611</f>
        <v>-447652576.51736331</v>
      </c>
      <c r="AP13" s="1925">
        <f>'1.27 GW Electrolyser H2 Prod. '!AO611</f>
        <v>-449188895.57094246</v>
      </c>
      <c r="AQ13" s="1925">
        <f>'1.27 GW Electrolyser H2 Prod. '!AP611</f>
        <v>-450675460.2827971</v>
      </c>
      <c r="AR13" s="1925">
        <f>'1.27 GW Electrolyser H2 Prod. '!AQ611</f>
        <v>-452115198.52566707</v>
      </c>
      <c r="AS13" s="1925">
        <f>'1.27 GW Electrolyser H2 Prod. '!AR611</f>
        <v>-453510792.51901537</v>
      </c>
      <c r="AT13" s="1925">
        <f>'1.27 GW Electrolyser H2 Prod. '!AS611</f>
        <v>-454864705.27597225</v>
      </c>
      <c r="AU13" s="1925">
        <f>'1.27 GW Electrolyser H2 Prod. '!AT611</f>
        <v>-456179203.60639077</v>
      </c>
      <c r="AV13" s="1925">
        <f>'1.27 GW Electrolyser H2 Prod. '!AU611</f>
        <v>-457456378.19834173</v>
      </c>
      <c r="AW13" s="1925">
        <f>'1.27 GW Electrolyser H2 Prod. '!AV611</f>
        <v>-458698161.21048641</v>
      </c>
      <c r="AX13" s="1925">
        <f>'1.27 GW Electrolyser H2 Prod. '!AW611</f>
        <v>-459906341.7351011</v>
      </c>
      <c r="AY13" s="1925">
        <f>'1.27 GW Electrolyser H2 Prod. '!AX611</f>
        <v>-461082579.4324587</v>
      </c>
      <c r="AZ13" s="1925">
        <f>'1.27 GW Electrolyser H2 Prod. '!AY611</f>
        <v>-462228416.58900845</v>
      </c>
      <c r="BA13" s="1925">
        <f>'1.27 GW Electrolyser H2 Prod. '!AZ611</f>
        <v>-463345288.81217372</v>
      </c>
      <c r="BB13" s="1925">
        <f>'1.27 GW Electrolyser H2 Prod. '!BA611</f>
        <v>-464434534.54189193</v>
      </c>
      <c r="BC13" s="1925">
        <f>'1.27 GW Electrolyser H2 Prod. '!BB611</f>
        <v>-465497403.53194225</v>
      </c>
      <c r="BD13" s="1925">
        <f>'1.27 GW Electrolyser H2 Prod. '!BC611</f>
        <v>-466535064.43156135</v>
      </c>
      <c r="BE13" s="1925">
        <f>'1.27 GW Electrolyser H2 Prod. '!BD611</f>
        <v>-467548611.57902187</v>
      </c>
      <c r="BF13" s="1925">
        <f>'1.27 GW Electrolyser H2 Prod. '!BE611</f>
        <v>-468539071.10304755</v>
      </c>
      <c r="BG13" s="1925">
        <f>'1.27 GW Electrolyser H2 Prod. '!BF611</f>
        <v>-469507406.41464382</v>
      </c>
      <c r="BH13" s="1925">
        <f>'1.27 GW Electrolyser H2 Prod. '!BG611</f>
        <v>-470454523.16068715</v>
      </c>
      <c r="BI13" s="1925">
        <f>'1.27 GW Electrolyser H2 Prod. '!BH611</f>
        <v>-471381273.70108813</v>
      </c>
      <c r="BJ13" s="1925">
        <f>'1.27 GW Electrolyser H2 Prod. '!BI611</f>
        <v>-472288461.16324389</v>
      </c>
      <c r="BK13" s="1925">
        <f>'1.27 GW Electrolyser H2 Prod. '!BJ611</f>
        <v>-473176843.12057883</v>
      </c>
      <c r="BL13" s="1925">
        <f>'1.27 GW Electrolyser H2 Prod. '!BK611</f>
        <v>-474047134.93605733</v>
      </c>
      <c r="BM13" s="1925">
        <f>'1.27 GW Electrolyser H2 Prod. '!BL611</f>
        <v>-474900012.80647212</v>
      </c>
      <c r="BN13" s="1925">
        <f>'1.27 GW Electrolyser H2 Prod. '!BM611</f>
        <v>-475736116.53893918</v>
      </c>
      <c r="BO13" s="1926">
        <f>'1.27 GW Electrolyser H2 Prod. '!BN611</f>
        <v>-476556052.08725643</v>
      </c>
    </row>
    <row r="14" spans="1:67" x14ac:dyDescent="0.2">
      <c r="A14" s="4305"/>
      <c r="B14" s="4338"/>
      <c r="C14" s="4339"/>
      <c r="D14" s="4343"/>
      <c r="E14" s="427" t="str">
        <f t="shared" si="2"/>
        <v>High Price Range</v>
      </c>
      <c r="F14" s="147">
        <f>F12</f>
        <v>0.85</v>
      </c>
      <c r="G14" s="1926">
        <f>'1.27 GW Electrolyser H2 Prod. '!F613</f>
        <v>-893566800.00000012</v>
      </c>
      <c r="H14" s="1925">
        <f>'1.27 GW Electrolyser H2 Prod. '!G613</f>
        <v>1070712224.1053114</v>
      </c>
      <c r="I14" s="1925">
        <f>'1.27 GW Electrolyser H2 Prod. '!H613</f>
        <v>697151022.37731147</v>
      </c>
      <c r="J14" s="1925">
        <f>'1.27 GW Electrolyser H2 Prod. '!I613</f>
        <v>514299730.20349884</v>
      </c>
      <c r="K14" s="1925">
        <f>'1.27 GW Electrolyser H2 Prod. '!J613</f>
        <v>398302060.99491167</v>
      </c>
      <c r="L14" s="1925">
        <f>'1.27 GW Electrolyser H2 Prod. '!K613</f>
        <v>315441224.83563137</v>
      </c>
      <c r="M14" s="1925">
        <f>'1.27 GW Electrolyser H2 Prod. '!L613</f>
        <v>252021027.2558614</v>
      </c>
      <c r="N14" s="1925">
        <f>'1.27 GW Electrolyser H2 Prod. '!M613</f>
        <v>201228961.17315662</v>
      </c>
      <c r="O14" s="1925">
        <f>'1.27 GW Electrolyser H2 Prod. '!N613</f>
        <v>159222891.88899171</v>
      </c>
      <c r="P14" s="1925">
        <f>'1.27 GW Electrolyser H2 Prod. '!O613</f>
        <v>123640457.96278322</v>
      </c>
      <c r="Q14" s="1925">
        <f>'1.27 GW Electrolyser H2 Prod. '!P613</f>
        <v>92934222.961567402</v>
      </c>
      <c r="R14" s="1925">
        <f>'1.27 GW Electrolyser H2 Prod. '!Q613</f>
        <v>66040176.956020594</v>
      </c>
      <c r="S14" s="1925">
        <f>'1.27 GW Electrolyser H2 Prod. '!R613</f>
        <v>42198064.897751331</v>
      </c>
      <c r="T14" s="1925">
        <f>'1.27 GW Electrolyser H2 Prod. '!S613</f>
        <v>20847458.098810911</v>
      </c>
      <c r="U14" s="1925">
        <f>'1.27 GW Electrolyser H2 Prod. '!T613</f>
        <v>1564412.0315877199</v>
      </c>
      <c r="V14" s="1925">
        <f>'1.27 GW Electrolyser H2 Prod. '!U613</f>
        <v>-15978834.985006809</v>
      </c>
      <c r="W14" s="1925">
        <f>'1.27 GW Electrolyser H2 Prod. '!V613</f>
        <v>-32040443.395744205</v>
      </c>
      <c r="X14" s="1925">
        <f>'1.27 GW Electrolyser H2 Prod. '!W613</f>
        <v>-46827049.984574318</v>
      </c>
      <c r="Y14" s="1925">
        <f>'1.27 GW Electrolyser H2 Prod. '!X613</f>
        <v>-60506390.536711097</v>
      </c>
      <c r="Z14" s="1925">
        <f>'1.27 GW Electrolyser H2 Prod. '!Y613</f>
        <v>-73216318.280777454</v>
      </c>
      <c r="AA14" s="1925">
        <f>'1.27 GW Electrolyser H2 Prod. '!Z613</f>
        <v>-85071378.537683725</v>
      </c>
      <c r="AB14" s="1925">
        <f>'1.27 GW Electrolyser H2 Prod. '!AA613</f>
        <v>-96167688.205151439</v>
      </c>
      <c r="AC14" s="1925">
        <f>'1.27 GW Electrolyser H2 Prod. '!AB613</f>
        <v>-106586615.34212112</v>
      </c>
      <c r="AD14" s="1925">
        <f>'1.27 GW Electrolyser H2 Prod. '!AC613</f>
        <v>-116397593.91641784</v>
      </c>
      <c r="AE14" s="1925">
        <f>'1.27 GW Electrolyser H2 Prod. '!AD613</f>
        <v>-125660304.98873675</v>
      </c>
      <c r="AF14" s="1925">
        <f>'1.27 GW Electrolyser H2 Prod. '!AE613</f>
        <v>-134426386.8771311</v>
      </c>
      <c r="AG14" s="1925">
        <f>'1.27 GW Electrolyser H2 Prod. '!AF613</f>
        <v>-142740790.42788911</v>
      </c>
      <c r="AH14" s="1925">
        <f>'1.27 GW Electrolyser H2 Prod. '!AG613</f>
        <v>-150642863.60220098</v>
      </c>
      <c r="AI14" s="1925">
        <f>'1.27 GW Electrolyser H2 Prod. '!AH613</f>
        <v>-158167227.28166759</v>
      </c>
      <c r="AJ14" s="1925">
        <f>'1.27 GW Electrolyser H2 Prod. '!AI613</f>
        <v>-165344488.37103665</v>
      </c>
      <c r="AK14" s="1925">
        <f>'1.27 GW Electrolyser H2 Prod. '!AJ613</f>
        <v>-172201824.89494312</v>
      </c>
      <c r="AL14" s="1925">
        <f>'1.27 GW Electrolyser H2 Prod. '!AK613</f>
        <v>-178763469.49499357</v>
      </c>
      <c r="AM14" s="1925">
        <f>'1.27 GW Electrolyser H2 Prod. '!AL613</f>
        <v>-185051111.62353301</v>
      </c>
      <c r="AN14" s="1925">
        <f>'1.27 GW Electrolyser H2 Prod. '!AM613</f>
        <v>-191084234.17813444</v>
      </c>
      <c r="AO14" s="1925">
        <f>'1.27 GW Electrolyser H2 Prod. '!AN613</f>
        <v>-196880396.89459717</v>
      </c>
      <c r="AP14" s="1925">
        <f>'1.27 GW Electrolyser H2 Prod. '!AO613</f>
        <v>-202455476.21305025</v>
      </c>
      <c r="AQ14" s="1925">
        <f>'1.27 GW Electrolyser H2 Prod. '!AP613</f>
        <v>-207823869.33630645</v>
      </c>
      <c r="AR14" s="1925">
        <f>'1.27 GW Electrolyser H2 Prod. '!AQ613</f>
        <v>-212998668.65735829</v>
      </c>
      <c r="AS14" s="1925">
        <f>'1.27 GW Electrolyser H2 Prod. '!AR613</f>
        <v>-217991811.53155971</v>
      </c>
      <c r="AT14" s="1925">
        <f>'1.27 GW Electrolyser H2 Prod. '!AS613</f>
        <v>-222814209.42641187</v>
      </c>
      <c r="AU14" s="1925">
        <f>'1.27 GW Electrolyser H2 Prod. '!AT613</f>
        <v>-227475859.73708463</v>
      </c>
      <c r="AV14" s="1925">
        <f>'1.27 GW Electrolyser H2 Prod. '!AU613</f>
        <v>-231985942.96352458</v>
      </c>
      <c r="AW14" s="1925">
        <f>'1.27 GW Electrolyser H2 Prod. '!AV613</f>
        <v>-236352907.47105896</v>
      </c>
      <c r="AX14" s="1925">
        <f>'1.27 GW Electrolyser H2 Prod. '!AW613</f>
        <v>-240584543.6749512</v>
      </c>
      <c r="AY14" s="1925">
        <f>'1.27 GW Electrolyser H2 Prod. '!AX613</f>
        <v>-244688049.18063462</v>
      </c>
      <c r="AZ14" s="1925">
        <f>'1.27 GW Electrolyser H2 Prod. '!AY613</f>
        <v>-248670086.16016865</v>
      </c>
      <c r="BA14" s="1925">
        <f>'1.27 GW Electrolyser H2 Prod. '!AZ613</f>
        <v>-252536832.04007208</v>
      </c>
      <c r="BB14" s="1925">
        <f>'1.27 GW Electrolyser H2 Prod. '!BA613</f>
        <v>-256294024.40693319</v>
      </c>
      <c r="BC14" s="1925">
        <f>'1.27 GW Electrolyser H2 Prod. '!BB613</f>
        <v>-259947000.89792705</v>
      </c>
      <c r="BD14" s="1925">
        <f>'1.27 GW Electrolyser H2 Prod. '!BC613</f>
        <v>-263500734.72790617</v>
      </c>
      <c r="BE14" s="1925">
        <f>'1.27 GW Electrolyser H2 Prod. '!BD613</f>
        <v>-266959866.40864253</v>
      </c>
      <c r="BF14" s="1925">
        <f>'1.27 GW Electrolyser H2 Prod. '!BE613</f>
        <v>-270328732.13547426</v>
      </c>
      <c r="BG14" s="1925">
        <f>'1.27 GW Electrolyser H2 Prod. '!BF613</f>
        <v>-273611389.24924886</v>
      </c>
      <c r="BH14" s="1925">
        <f>'1.27 GW Electrolyser H2 Prod. '!BG613</f>
        <v>-276811639.12472904</v>
      </c>
      <c r="BI14" s="1925">
        <f>'1.27 GW Electrolyser H2 Prod. '!BH613</f>
        <v>-279933047.78869843</v>
      </c>
      <c r="BJ14" s="1925">
        <f>'1.27 GW Electrolyser H2 Prod. '!BI613</f>
        <v>-282978964.53038645</v>
      </c>
      <c r="BK14" s="1925">
        <f>'1.27 GW Electrolyser H2 Prod. '!BJ613</f>
        <v>-285952538.73227179</v>
      </c>
      <c r="BL14" s="1925">
        <f>'1.27 GW Electrolyser H2 Prod. '!BK613</f>
        <v>-288856735.11985546</v>
      </c>
      <c r="BM14" s="1925">
        <f>'1.27 GW Electrolyser H2 Prod. '!BL613</f>
        <v>-291694347.60376698</v>
      </c>
      <c r="BN14" s="1925">
        <f>'1.27 GW Electrolyser H2 Prod. '!BM613</f>
        <v>-294468011.86593097</v>
      </c>
      <c r="BO14" s="1926">
        <f>'1.27 GW Electrolyser H2 Prod. '!BN613</f>
        <v>-297180216.82289219</v>
      </c>
    </row>
    <row r="15" spans="1:67" x14ac:dyDescent="0.2">
      <c r="A15" s="4305"/>
      <c r="B15" s="4338"/>
      <c r="C15" s="4339"/>
      <c r="D15" s="4343"/>
      <c r="E15" s="427" t="str">
        <f t="shared" si="2"/>
        <v>High Price Range</v>
      </c>
      <c r="F15" s="147">
        <f t="shared" ref="F15:F16" si="3">F13</f>
        <v>0.9</v>
      </c>
      <c r="G15" s="1926">
        <f>'1.27 GW Electrolyser H2 Prod. '!F614</f>
        <v>-893566800.00000012</v>
      </c>
      <c r="H15" s="1925">
        <f>'1.27 GW Electrolyser H2 Prod. '!G614</f>
        <v>1070712224.1053114</v>
      </c>
      <c r="I15" s="1925">
        <f>'1.27 GW Electrolyser H2 Prod. '!H614</f>
        <v>790541322.80931115</v>
      </c>
      <c r="J15" s="1925">
        <f>'1.27 GW Electrolyser H2 Prod. '!I614</f>
        <v>646561191.61746526</v>
      </c>
      <c r="K15" s="1925">
        <f>'1.27 GW Electrolyser H2 Prod. '!J614</f>
        <v>552396056.70771122</v>
      </c>
      <c r="L15" s="1925">
        <f>'1.27 GW Electrolyser H2 Prod. '!K614</f>
        <v>483606744.19940019</v>
      </c>
      <c r="M15" s="1925">
        <f>'1.27 GW Electrolyser H2 Prod. '!L614</f>
        <v>430012945.19464231</v>
      </c>
      <c r="N15" s="1925">
        <f>'1.27 GW Electrolyser H2 Prod. '!M614</f>
        <v>386453577.7448833</v>
      </c>
      <c r="O15" s="1925">
        <f>'1.27 GW Electrolyser H2 Prod. '!N614</f>
        <v>349972580.5213511</v>
      </c>
      <c r="P15" s="1925">
        <f>'1.27 GW Electrolyser H2 Prod. '!O614</f>
        <v>318728565.60669184</v>
      </c>
      <c r="Q15" s="1925">
        <f>'1.27 GW Electrolyser H2 Prod. '!P614</f>
        <v>291501664.88928699</v>
      </c>
      <c r="R15" s="1925">
        <f>'1.27 GW Electrolyser H2 Prod. '!Q614</f>
        <v>267444704.1872865</v>
      </c>
      <c r="S15" s="1925">
        <f>'1.27 GW Electrolyser H2 Prod. '!R614</f>
        <v>245946935.73524249</v>
      </c>
      <c r="T15" s="1925">
        <f>'1.27 GW Electrolyser H2 Prod. '!S614</f>
        <v>226554487.20740545</v>
      </c>
      <c r="U15" s="1925">
        <f>'1.27 GW Electrolyser H2 Prod. '!T614</f>
        <v>208921473.40294755</v>
      </c>
      <c r="V15" s="1925">
        <f>'1.27 GW Electrolyser H2 Prod. '!U614</f>
        <v>192778655.49129069</v>
      </c>
      <c r="W15" s="1925">
        <f>'1.27 GW Electrolyser H2 Prod. '!V614</f>
        <v>177912625.76294518</v>
      </c>
      <c r="X15" s="1925">
        <f>'1.27 GW Electrolyser H2 Prod. '!W614</f>
        <v>164151560.61363411</v>
      </c>
      <c r="Y15" s="1925">
        <f>'1.27 GW Electrolyser H2 Prod. '!X614</f>
        <v>151355213.08548474</v>
      </c>
      <c r="Z15" s="1925">
        <f>'1.27 GW Electrolyser H2 Prod. '!Y614</f>
        <v>139407722.9303782</v>
      </c>
      <c r="AA15" s="1925">
        <f>'1.27 GW Electrolyser H2 Prod. '!Z614</f>
        <v>128212347.4756906</v>
      </c>
      <c r="AB15" s="1925">
        <f>'1.27 GW Electrolyser H2 Prod. '!AA614</f>
        <v>117687531.70637155</v>
      </c>
      <c r="AC15" s="1925">
        <f>'1.27 GW Electrolyser H2 Prod. '!AB614</f>
        <v>107763930.87899029</v>
      </c>
      <c r="AD15" s="1925">
        <f>'1.27 GW Electrolyser H2 Prod. '!AC614</f>
        <v>98382122.82359767</v>
      </c>
      <c r="AE15" s="1925">
        <f>'1.27 GW Electrolyser H2 Prod. '!AD614</f>
        <v>89490827.694752693</v>
      </c>
      <c r="AF15" s="1925">
        <f>'1.27 GW Electrolyser H2 Prod. '!AE614</f>
        <v>81045506.544069886</v>
      </c>
      <c r="AG15" s="1925">
        <f>'1.27 GW Electrolyser H2 Prod. '!AF614</f>
        <v>73007246.446091175</v>
      </c>
      <c r="AH15" s="1925">
        <f>'1.27 GW Electrolyser H2 Prod. '!AG614</f>
        <v>65341865.009188533</v>
      </c>
      <c r="AI15" s="1925">
        <f>'1.27 GW Electrolyser H2 Prod. '!AH614</f>
        <v>58019184.712302208</v>
      </c>
      <c r="AJ15" s="1925">
        <f>'1.27 GW Electrolyser H2 Prod. '!AI614</f>
        <v>51012440.04622817</v>
      </c>
      <c r="AK15" s="1925">
        <f>'1.27 GW Electrolyser H2 Prod. '!AJ614</f>
        <v>44297789.487393856</v>
      </c>
      <c r="AL15" s="1925">
        <f>'1.27 GW Electrolyser H2 Prod. '!AK614</f>
        <v>37853910.94573319</v>
      </c>
      <c r="AM15" s="1925">
        <f>'1.27 GW Electrolyser H2 Prod. '!AL614</f>
        <v>31661664.218300104</v>
      </c>
      <c r="AN15" s="1925">
        <f>'1.27 GW Electrolyser H2 Prod. '!AM614</f>
        <v>25703807.634948969</v>
      </c>
      <c r="AO15" s="1925">
        <f>'1.27 GW Electrolyser H2 Prod. '!AN614</f>
        <v>19964758.841385722</v>
      </c>
      <c r="AP15" s="1925">
        <f>'1.27 GW Electrolyser H2 Prod. '!AO614</f>
        <v>14430391.76719451</v>
      </c>
      <c r="AQ15" s="1925">
        <f>'1.27 GW Electrolyser H2 Prod. '!AP614</f>
        <v>9087863.4424587488</v>
      </c>
      <c r="AR15" s="1925">
        <f>'1.27 GW Electrolyser H2 Prod. '!AQ614</f>
        <v>3925465.5790290833</v>
      </c>
      <c r="AS15" s="1925">
        <f>'1.27 GW Electrolyser H2 Prod. '!AR614</f>
        <v>-1067503.1893817186</v>
      </c>
      <c r="AT15" s="1925">
        <f>'1.27 GW Electrolyser H2 Prod. '!AS614</f>
        <v>-5900847.7446154356</v>
      </c>
      <c r="AU15" s="1925">
        <f>'1.27 GW Electrolyser H2 Prod. '!AT614</f>
        <v>-10583572.325866222</v>
      </c>
      <c r="AV15" s="1925">
        <f>'1.27 GW Electrolyser H2 Prod. '!AU614</f>
        <v>-15123964.016868353</v>
      </c>
      <c r="AW15" s="1925">
        <f>'1.27 GW Electrolyser H2 Prod. '!AV614</f>
        <v>-19529665.729787588</v>
      </c>
      <c r="AX15" s="1925">
        <f>'1.27 GW Electrolyser H2 Prod. '!AW614</f>
        <v>-23807740.222764969</v>
      </c>
      <c r="AY15" s="1925">
        <f>'1.27 GW Electrolyser H2 Prod. '!AX614</f>
        <v>-27964726.4330616</v>
      </c>
      <c r="AZ15" s="1925">
        <f>'1.27 GW Electrolyser H2 Prod. '!AY614</f>
        <v>-32006689.199826717</v>
      </c>
      <c r="BA15" s="1925">
        <f>'1.27 GW Electrolyser H2 Prod. '!AZ614</f>
        <v>-35939263.280145288</v>
      </c>
      <c r="BB15" s="1925">
        <f>'1.27 GW Electrolyser H2 Prod. '!BA614</f>
        <v>-39767692.421735048</v>
      </c>
      <c r="BC15" s="1925">
        <f>'1.27 GW Electrolyser H2 Prod. '!BB614</f>
        <v>-43496864.139663339</v>
      </c>
      <c r="BD15" s="1925">
        <f>'1.27 GW Electrolyser H2 Prod. '!BC614</f>
        <v>-47131340.748097897</v>
      </c>
      <c r="BE15" s="1925">
        <f>'1.27 GW Electrolyser H2 Prod. '!BD614</f>
        <v>-50675387.11774385</v>
      </c>
      <c r="BF15" s="1925">
        <f>'1.27 GW Electrolyser H2 Prod. '!BE614</f>
        <v>-54132995.562338233</v>
      </c>
      <c r="BG15" s="1925">
        <f>'1.27 GW Electrolyser H2 Prod. '!BF614</f>
        <v>-57507908.201025844</v>
      </c>
      <c r="BH15" s="1925">
        <f>'1.27 GW Electrolyser H2 Prod. '!BG614</f>
        <v>-60803637.095746636</v>
      </c>
      <c r="BI15" s="1925">
        <f>'1.27 GW Electrolyser H2 Prod. '!BH614</f>
        <v>-64023482.422393084</v>
      </c>
      <c r="BJ15" s="1925">
        <f>'1.27 GW Electrolyser H2 Prod. '!BI614</f>
        <v>-67170548.900214314</v>
      </c>
      <c r="BK15" s="1925">
        <f>'1.27 GW Electrolyser H2 Prod. '!BJ614</f>
        <v>-70247760.674746513</v>
      </c>
      <c r="BL15" s="1925">
        <f>'1.27 GW Electrolyser H2 Prod. '!BK614</f>
        <v>-73257874.824582219</v>
      </c>
      <c r="BM15" s="1925">
        <f>'1.27 GW Electrolyser H2 Prod. '!BL614</f>
        <v>-76203493.640909314</v>
      </c>
      <c r="BN15" s="1925">
        <f>'1.27 GW Electrolyser H2 Prod. '!BM614</f>
        <v>-79087075.810367465</v>
      </c>
      <c r="BO15" s="1926">
        <f>'1.27 GW Electrolyser H2 Prod. '!BN614</f>
        <v>-81910946.615918636</v>
      </c>
    </row>
    <row r="16" spans="1:67" x14ac:dyDescent="0.2">
      <c r="A16" s="4305"/>
      <c r="B16" s="4338"/>
      <c r="C16" s="4339"/>
      <c r="D16" s="4318"/>
      <c r="E16" s="44" t="str">
        <f t="shared" si="2"/>
        <v>High Price Range</v>
      </c>
      <c r="F16" s="1867">
        <f t="shared" si="3"/>
        <v>0.85</v>
      </c>
      <c r="G16" s="1922">
        <f>'1.27 GW Electrolyser H2 Prod. '!F615</f>
        <v>-893566800.00000012</v>
      </c>
      <c r="H16" s="1948">
        <f>'1.27 GW Electrolyser H2 Prod. '!G615</f>
        <v>1070712224.1053114</v>
      </c>
      <c r="I16" s="1948">
        <f>'1.27 GW Electrolyser H2 Prod. '!H615</f>
        <v>883931623.24131131</v>
      </c>
      <c r="J16" s="1948">
        <f>'1.27 GW Electrolyser H2 Prod. '!I615</f>
        <v>783454841.24664092</v>
      </c>
      <c r="K16" s="1948">
        <f>'1.27 GW Electrolyser H2 Prod. '!J615</f>
        <v>715829082.4637115</v>
      </c>
      <c r="L16" s="1948">
        <f>'1.27 GW Electrolyser H2 Prod. '!K615</f>
        <v>665373518.90526867</v>
      </c>
      <c r="M16" s="1948">
        <f>'1.27 GW Electrolyser H2 Prod. '!L615</f>
        <v>625399978.66850805</v>
      </c>
      <c r="N16" s="1948">
        <f>'1.27 GW Electrolyser H2 Prod. '!M615</f>
        <v>592456449.89205623</v>
      </c>
      <c r="O16" s="1948">
        <f>'1.27 GW Electrolyser H2 Prod. '!N615</f>
        <v>564536795.76387143</v>
      </c>
      <c r="P16" s="1948">
        <f>'1.27 GW Electrolyser H2 Prod. '!O615</f>
        <v>540375924.25921774</v>
      </c>
      <c r="Q16" s="1948">
        <f>'1.27 GW Electrolyser H2 Prod. '!P615</f>
        <v>519126788.5612731</v>
      </c>
      <c r="R16" s="1948">
        <f>'1.27 GW Electrolyser H2 Prod. '!Q615</f>
        <v>500195582.62012982</v>
      </c>
      <c r="S16" s="1948">
        <f>'1.27 GW Electrolyser H2 Prod. '!R615</f>
        <v>483150602.3481884</v>
      </c>
      <c r="T16" s="1948">
        <f>'1.27 GW Electrolyser H2 Prod. '!S615</f>
        <v>467668576.68060327</v>
      </c>
      <c r="U16" s="1948">
        <f>'1.27 GW Electrolyser H2 Prod. '!T615</f>
        <v>453501426.44938183</v>
      </c>
      <c r="V16" s="1948">
        <f>'1.27 GW Electrolyser H2 Prod. '!U615</f>
        <v>440454802.42227149</v>
      </c>
      <c r="W16" s="1948">
        <f>'1.27 GW Electrolyser H2 Prod. '!V615</f>
        <v>428373737.7340157</v>
      </c>
      <c r="X16" s="1948">
        <f>'1.27 GW Electrolyser H2 Prod. '!W615</f>
        <v>417132768.18345594</v>
      </c>
      <c r="Y16" s="1948">
        <f>'1.27 GW Electrolyser H2 Prod. '!X615</f>
        <v>406628953.37982726</v>
      </c>
      <c r="Z16" s="1948">
        <f>'1.27 GW Electrolyser H2 Prod. '!Y615</f>
        <v>396776836.31977177</v>
      </c>
      <c r="AA16" s="1948">
        <f>'1.27 GW Electrolyser H2 Prod. '!Z615</f>
        <v>387504731.2516768</v>
      </c>
      <c r="AB16" s="1948">
        <f>'1.27 GW Electrolyser H2 Prod. '!AA615</f>
        <v>378751942.11894083</v>
      </c>
      <c r="AC16" s="1948">
        <f>'1.27 GW Electrolyser H2 Prod. '!AB615</f>
        <v>370466645.90464807</v>
      </c>
      <c r="AD16" s="1948">
        <f>'1.27 GW Electrolyser H2 Prod. '!AC615</f>
        <v>362604259.48055434</v>
      </c>
      <c r="AE16" s="1948">
        <f>'1.27 GW Electrolyser H2 Prod. '!AD615</f>
        <v>355126163.65990067</v>
      </c>
      <c r="AF16" s="1948">
        <f>'1.27 GW Electrolyser H2 Prod. '!AE615</f>
        <v>347998694.95051551</v>
      </c>
      <c r="AG16" s="1948">
        <f>'1.27 GW Electrolyser H2 Prod. '!AF615</f>
        <v>341192340.55907416</v>
      </c>
      <c r="AH16" s="1948">
        <f>'1.27 GW Electrolyser H2 Prod. '!AG615</f>
        <v>334681089.55813956</v>
      </c>
      <c r="AI16" s="1948">
        <f>'1.27 GW Electrolyser H2 Prod. '!AH615</f>
        <v>328441905.35097504</v>
      </c>
      <c r="AJ16" s="1948">
        <f>'1.27 GW Electrolyser H2 Prod. '!AI615</f>
        <v>322454293.30223513</v>
      </c>
      <c r="AK16" s="1948">
        <f>'1.27 GW Electrolyser H2 Prod. '!AJ615</f>
        <v>316699943.72657537</v>
      </c>
      <c r="AL16" s="1948">
        <f>'1.27 GW Electrolyser H2 Prod. '!AK615</f>
        <v>311162435.06371808</v>
      </c>
      <c r="AM16" s="1948">
        <f>'1.27 GW Electrolyser H2 Prod. '!AL615</f>
        <v>305826985.5071454</v>
      </c>
      <c r="AN16" s="1948">
        <f>'1.27 GW Electrolyser H2 Prod. '!AM615</f>
        <v>300680243.93106842</v>
      </c>
      <c r="AO16" s="1948">
        <f>'1.27 GW Electrolyser H2 Prod. '!AN615</f>
        <v>295710112.9116416</v>
      </c>
      <c r="AP16" s="1948">
        <f>'1.27 GW Electrolyser H2 Prod. '!AO615</f>
        <v>290905598.129318</v>
      </c>
      <c r="AQ16" s="1948">
        <f>'1.27 GW Electrolyser H2 Prod. '!AP615</f>
        <v>286256679.58837581</v>
      </c>
      <c r="AR16" s="1948">
        <f>'1.27 GW Electrolyser H2 Prod. '!AQ615</f>
        <v>281754200.98249578</v>
      </c>
      <c r="AS16" s="1948">
        <f>'1.27 GW Electrolyser H2 Prod. '!AR615</f>
        <v>277389774.23432589</v>
      </c>
      <c r="AT16" s="1948">
        <f>'1.27 GW Electrolyser H2 Prod. '!AS615</f>
        <v>273155696.78822386</v>
      </c>
      <c r="AU16" s="1948">
        <f>'1.27 GW Electrolyser H2 Prod. '!AT615</f>
        <v>269044879.67304027</v>
      </c>
      <c r="AV16" s="1948">
        <f>'1.27 GW Electrolyser H2 Prod. '!AU615</f>
        <v>265050784.7014643</v>
      </c>
      <c r="AW16" s="1948">
        <f>'1.27 GW Electrolyser H2 Prod. '!AV615</f>
        <v>261167369.45357788</v>
      </c>
      <c r="AX16" s="1948">
        <f>'1.27 GW Electrolyser H2 Prod. '!AW615</f>
        <v>257389038.91949773</v>
      </c>
      <c r="AY16" s="1948">
        <f>'1.27 GW Electrolyser H2 Prod. '!AX615</f>
        <v>253710602.86071444</v>
      </c>
      <c r="AZ16" s="1948">
        <f>'1.27 GW Electrolyser H2 Prod. '!AY615</f>
        <v>250127238.1006707</v>
      </c>
      <c r="BA16" s="1948">
        <f>'1.27 GW Electrolyser H2 Prod. '!AZ615</f>
        <v>246634455.07902992</v>
      </c>
      <c r="BB16" s="1948">
        <f>'1.27 GW Electrolyser H2 Prod. '!BA615</f>
        <v>243228068.10633564</v>
      </c>
      <c r="BC16" s="1948">
        <f>'1.27 GW Electrolyser H2 Prod. '!BB615</f>
        <v>239904168.84044194</v>
      </c>
      <c r="BD16" s="1948">
        <f>'1.27 GW Electrolyser H2 Prod. '!BC615</f>
        <v>236659102.57660496</v>
      </c>
      <c r="BE16" s="1948">
        <f>'1.27 GW Electrolyser H2 Prod. '!BD615</f>
        <v>233489447.00199521</v>
      </c>
      <c r="BF16" s="1948">
        <f>'1.27 GW Electrolyser H2 Prod. '!BE615</f>
        <v>230391993.11480391</v>
      </c>
      <c r="BG16" s="1948">
        <f>'1.27 GW Electrolyser H2 Prod. '!BF615</f>
        <v>227363728.04969788</v>
      </c>
      <c r="BH16" s="1948">
        <f>'1.27 GW Electrolyser H2 Prod. '!BG615</f>
        <v>224401819.58651066</v>
      </c>
      <c r="BI16" s="1948">
        <f>'1.27 GW Electrolyser H2 Prod. '!BH615</f>
        <v>221503602.14885676</v>
      </c>
      <c r="BJ16" s="1948">
        <f>'1.27 GW Electrolyser H2 Prod. '!BI615</f>
        <v>218666564.12468338</v>
      </c>
      <c r="BK16" s="1948">
        <f>'1.27 GW Electrolyser H2 Prod. '!BJ615</f>
        <v>215888336.36240852</v>
      </c>
      <c r="BL16" s="1948">
        <f>'1.27 GW Electrolyser H2 Prod. '!BK615</f>
        <v>213166681.71478772</v>
      </c>
      <c r="BM16" s="1948">
        <f>'1.27 GW Electrolyser H2 Prod. '!BL615</f>
        <v>210499485.518543</v>
      </c>
      <c r="BN16" s="1948">
        <f>'1.27 GW Electrolyser H2 Prod. '!BM615</f>
        <v>207884746.91145754</v>
      </c>
      <c r="BO16" s="1936">
        <f>'1.27 GW Electrolyser H2 Prod. '!BN615</f>
        <v>205320570.90044892</v>
      </c>
    </row>
    <row r="17" spans="1:67" ht="15" customHeight="1" x14ac:dyDescent="0.2">
      <c r="A17" s="4305"/>
      <c r="B17" s="4338"/>
      <c r="C17" s="4339"/>
      <c r="D17" s="4316" t="s">
        <v>1598</v>
      </c>
      <c r="E17" s="1866" t="str">
        <f>E11</f>
        <v>Low Price Range</v>
      </c>
      <c r="F17" s="989">
        <f>F5</f>
        <v>0.8</v>
      </c>
      <c r="G17" s="1921">
        <f>'1.27 GW Electrolyser H2 Prod. '!F617</f>
        <v>-893566800.00000012</v>
      </c>
      <c r="H17" s="1949">
        <f>'1.27 GW Electrolyser H2 Prod. '!G617</f>
        <v>-116871613.43677366</v>
      </c>
      <c r="I17" s="1949">
        <f>'1.27 GW Electrolyser H2 Prod. '!H617</f>
        <v>-236323674.23677361</v>
      </c>
      <c r="J17" s="1949">
        <f>'1.27 GW Electrolyser H2 Prod. '!I617</f>
        <v>-294793246.47572517</v>
      </c>
      <c r="K17" s="1949">
        <f>'1.27 GW Electrolyser H2 Prod. '!J617</f>
        <v>-331885322.8767736</v>
      </c>
      <c r="L17" s="1949">
        <f>'1.27 GW Electrolyser H2 Prod. '!K617</f>
        <v>-358381376.5168519</v>
      </c>
      <c r="M17" s="1949">
        <f>'1.27 GW Electrolyser H2 Prod. '!L617</f>
        <v>-378660980.66793483</v>
      </c>
      <c r="N17" s="1949">
        <f>'1.27 GW Electrolyser H2 Prod. '!M617</f>
        <v>-394902541.45584178</v>
      </c>
      <c r="O17" s="1949">
        <f>'1.27 GW Electrolyser H2 Prod. '!N617</f>
        <v>-408334641.7887736</v>
      </c>
      <c r="P17" s="1949">
        <f>'1.27 GW Electrolyser H2 Prod. '!O617</f>
        <v>-419712683.83678126</v>
      </c>
      <c r="Q17" s="1949">
        <f>'1.27 GW Electrolyser H2 Prod. '!P617</f>
        <v>-429531484.70083624</v>
      </c>
      <c r="R17" s="1949">
        <f>'1.27 GW Electrolyser H2 Prod. '!Q617</f>
        <v>-438131278.26545727</v>
      </c>
      <c r="S17" s="1949">
        <f>'1.27 GW Electrolyser H2 Prod. '!R617</f>
        <v>-445755168.02170265</v>
      </c>
      <c r="T17" s="1949">
        <f>'1.27 GW Electrolyser H2 Prod. '!S617</f>
        <v>-452582359.8437295</v>
      </c>
      <c r="U17" s="1949">
        <f>'1.27 GW Electrolyser H2 Prod. '!T617</f>
        <v>-458748416.65202808</v>
      </c>
      <c r="V17" s="1949">
        <f>'1.27 GW Electrolyser H2 Prod. '!U617</f>
        <v>-464358145.39142084</v>
      </c>
      <c r="W17" s="1949">
        <f>'1.27 GW Electrolyser H2 Prod. '!V617</f>
        <v>-469494096.91837358</v>
      </c>
      <c r="X17" s="1949">
        <f>'1.27 GW Electrolyser H2 Prod. '!W617</f>
        <v>-474222346.58965689</v>
      </c>
      <c r="Y17" s="1949">
        <f>'1.27 GW Electrolyser H2 Prod. '!X617</f>
        <v>-478596530.55677974</v>
      </c>
      <c r="Z17" s="1949">
        <f>'1.27 GW Electrolyser H2 Prod. '!Y617</f>
        <v>-482660729.55449378</v>
      </c>
      <c r="AA17" s="1949">
        <f>'1.27 GW Electrolyser H2 Prod. '!Z617</f>
        <v>-486451571.24802375</v>
      </c>
      <c r="AB17" s="1949">
        <f>'1.27 GW Electrolyser H2 Prod. '!AA617</f>
        <v>-489999790.52487218</v>
      </c>
      <c r="AC17" s="1949">
        <f>'1.27 GW Electrolyser H2 Prod. '!AB617</f>
        <v>-493331406.0997206</v>
      </c>
      <c r="AD17" s="1949">
        <f>'1.27 GW Electrolyser H2 Prod. '!AC617</f>
        <v>-496468620.57419837</v>
      </c>
      <c r="AE17" s="1949">
        <f>'1.27 GW Electrolyser H2 Prod. '!AD617</f>
        <v>-499430517.90471685</v>
      </c>
      <c r="AF17" s="1949">
        <f>'1.27 GW Electrolyser H2 Prod. '!AE617</f>
        <v>-502233610.25442159</v>
      </c>
      <c r="AG17" s="1949">
        <f>'1.27 GW Electrolyser H2 Prod. '!AF617</f>
        <v>-504892271.36233836</v>
      </c>
      <c r="AH17" s="1949">
        <f>'1.27 GW Electrolyser H2 Prod. '!AG617</f>
        <v>-507419083.35699308</v>
      </c>
      <c r="AI17" s="1949">
        <f>'1.27 GW Electrolyser H2 Prod. '!AH617</f>
        <v>-509825116.80897725</v>
      </c>
      <c r="AJ17" s="1949">
        <f>'1.27 GW Electrolyser H2 Prod. '!AI617</f>
        <v>-512120158.75674629</v>
      </c>
      <c r="AK17" s="1949">
        <f>'1.27 GW Electrolyser H2 Prod. '!AJ617</f>
        <v>-514312899.80049145</v>
      </c>
      <c r="AL17" s="1949">
        <f>'1.27 GW Electrolyser H2 Prod. '!AK617</f>
        <v>-516411088.70792496</v>
      </c>
      <c r="AM17" s="1949">
        <f>'1.27 GW Electrolyser H2 Prod. '!AL617</f>
        <v>-518421661.0220536</v>
      </c>
      <c r="AN17" s="1949">
        <f>'1.27 GW Electrolyser H2 Prod. '!AM617</f>
        <v>-520350846.70534313</v>
      </c>
      <c r="AO17" s="1949">
        <f>'1.27 GW Electrolyser H2 Prod. '!AN617</f>
        <v>-522204260.75908023</v>
      </c>
      <c r="AP17" s="1949">
        <f>'1.27 GW Electrolyser H2 Prod. '!AO617</f>
        <v>-523986979.92432582</v>
      </c>
      <c r="AQ17" s="1949">
        <f>'1.27 GW Electrolyser H2 Prod. '!AP617</f>
        <v>-525703607.93277848</v>
      </c>
      <c r="AR17" s="1949">
        <f>'1.27 GW Electrolyser H2 Prod. '!AQ617</f>
        <v>-527358331.28270543</v>
      </c>
      <c r="AS17" s="1949">
        <f>'1.27 GW Electrolyser H2 Prod. '!AR617</f>
        <v>-528954967.1309498</v>
      </c>
      <c r="AT17" s="1949">
        <f>'1.27 GW Electrolyser H2 Prod. '!AS617</f>
        <v>-530497004.59060311</v>
      </c>
      <c r="AU17" s="1949">
        <f>'1.27 GW Electrolyser H2 Prod. '!AT617</f>
        <v>-531987640.48577368</v>
      </c>
      <c r="AV17" s="1949">
        <f>'1.27 GW Electrolyser H2 Prod. '!AU617</f>
        <v>-533429810.4254936</v>
      </c>
      <c r="AW17" s="1949">
        <f>'1.27 GW Electrolyser H2 Prod. '!AV617</f>
        <v>-534826215.90725255</v>
      </c>
      <c r="AX17" s="1949">
        <f>'1.27 GW Electrolyser H2 Prod. '!AW617</f>
        <v>-536179348.03867465</v>
      </c>
      <c r="AY17" s="1949">
        <f>'1.27 GW Electrolyser H2 Prod. '!AX617</f>
        <v>-537491508.36713123</v>
      </c>
      <c r="AZ17" s="1949">
        <f>'1.27 GW Electrolyser H2 Prod. '!AY617</f>
        <v>-538764827.22676349</v>
      </c>
      <c r="BA17" s="1949">
        <f>'1.27 GW Electrolyser H2 Prod. '!AZ617</f>
        <v>-540001279.94671345</v>
      </c>
      <c r="BB17" s="1949">
        <f>'1.27 GW Electrolyser H2 Prod. '!BA617</f>
        <v>-541202701.21039796</v>
      </c>
      <c r="BC17" s="1949">
        <f>'1.27 GW Electrolyser H2 Prod. '!BB617</f>
        <v>-542370797.81112814</v>
      </c>
      <c r="BD17" s="1949">
        <f>'1.27 GW Electrolyser H2 Prod. '!BC617</f>
        <v>-543507160.01245439</v>
      </c>
      <c r="BE17" s="1949">
        <f>'1.27 GW Electrolyser H2 Prod. '!BD617</f>
        <v>-544613271.69089198</v>
      </c>
      <c r="BF17" s="1949">
        <f>'1.27 GW Electrolyser H2 Prod. '!BE617</f>
        <v>-545690519.41299772</v>
      </c>
      <c r="BG17" s="1949">
        <f>'1.27 GW Electrolyser H2 Prod. '!BF617</f>
        <v>-546740200.57722545</v>
      </c>
      <c r="BH17" s="1949">
        <f>'1.27 GW Electrolyser H2 Prod. '!BG617</f>
        <v>-547763530.73285389</v>
      </c>
      <c r="BI17" s="1949">
        <f>'1.27 GW Electrolyser H2 Prod. '!BH617</f>
        <v>-548761650.17294919</v>
      </c>
      <c r="BJ17" s="1949">
        <f>'1.27 GW Electrolyser H2 Prod. '!BI617</f>
        <v>-549735629.88534129</v>
      </c>
      <c r="BK17" s="1949">
        <f>'1.27 GW Electrolyser H2 Prod. '!BJ617</f>
        <v>-550686476.93453658</v>
      </c>
      <c r="BL17" s="1949">
        <f>'1.27 GW Electrolyser H2 Prod. '!BK617</f>
        <v>-551615139.33807325</v>
      </c>
      <c r="BM17" s="1949">
        <f>'1.27 GW Electrolyser H2 Prod. '!BL617</f>
        <v>-552522510.49275184</v>
      </c>
      <c r="BN17" s="1949">
        <f>'1.27 GW Electrolyser H2 Prod. '!BM617</f>
        <v>-553409433.19925928</v>
      </c>
      <c r="BO17" s="1958">
        <f>'1.27 GW Electrolyser H2 Prod. '!BN617</f>
        <v>-554276703.32774782</v>
      </c>
    </row>
    <row r="18" spans="1:67" x14ac:dyDescent="0.2">
      <c r="A18" s="4305"/>
      <c r="B18" s="4338"/>
      <c r="C18" s="4339"/>
      <c r="D18" s="4317"/>
      <c r="E18" s="427" t="str">
        <f t="shared" ref="E18:E22" si="4">E12</f>
        <v>Low Price Range</v>
      </c>
      <c r="F18" s="951">
        <f>F6</f>
        <v>0.85</v>
      </c>
      <c r="G18" s="1917">
        <f>'1.27 GW Electrolyser H2 Prod. '!F618</f>
        <v>-893566800.00000012</v>
      </c>
      <c r="H18" s="1925">
        <f>'1.27 GW Electrolyser H2 Prod. '!G618</f>
        <v>-116871613.43677366</v>
      </c>
      <c r="I18" s="1925">
        <f>'1.27 GW Electrolyser H2 Prod. '!H618</f>
        <v>-206460659.03677374</v>
      </c>
      <c r="J18" s="1925">
        <f>'1.27 GW Electrolyser H2 Prod. '!I618</f>
        <v>-252500567.10421592</v>
      </c>
      <c r="K18" s="1925">
        <f>'1.27 GW Electrolyser H2 Prod. '!J618</f>
        <v>-282611347.79677373</v>
      </c>
      <c r="L18" s="1925">
        <f>'1.27 GW Electrolyser H2 Prod. '!K618</f>
        <v>-304607810.76488465</v>
      </c>
      <c r="M18" s="1925">
        <f>'1.27 GW Electrolyser H2 Prod. '!L618</f>
        <v>-321745269.65409958</v>
      </c>
      <c r="N18" s="1925">
        <f>'1.27 GW Electrolyser H2 Prod. '!M618</f>
        <v>-335674061.46906644</v>
      </c>
      <c r="O18" s="1925">
        <f>'1.27 GW Electrolyser H2 Prod. '!N618</f>
        <v>-347339433.24277371</v>
      </c>
      <c r="P18" s="1925">
        <f>'1.27 GW Electrolyser H2 Prod. '!O618</f>
        <v>-357330197.67965305</v>
      </c>
      <c r="Q18" s="1925">
        <f>'1.27 GW Electrolyser H2 Prod. '!P618</f>
        <v>-366036426.76566803</v>
      </c>
      <c r="R18" s="1925">
        <f>'1.27 GW Electrolyser H2 Prod. '!Q618</f>
        <v>-373729017.74981135</v>
      </c>
      <c r="S18" s="1925">
        <f>'1.27 GW Electrolyser H2 Prod. '!R618</f>
        <v>-380603266.82150078</v>
      </c>
      <c r="T18" s="1925">
        <f>'1.27 GW Electrolyser H2 Prod. '!S618</f>
        <v>-386804306.78467864</v>
      </c>
      <c r="U18" s="1925">
        <f>'1.27 GW Electrolyser H2 Prod. '!T618</f>
        <v>-392442739.86422253</v>
      </c>
      <c r="V18" s="1925">
        <f>'1.27 GW Electrolyser H2 Prod. '!U618</f>
        <v>-397604659.40443909</v>
      </c>
      <c r="W18" s="1925">
        <f>'1.27 GW Electrolyser H2 Prod. '!V618</f>
        <v>-402358305.8718738</v>
      </c>
      <c r="X18" s="1925">
        <f>'1.27 GW Electrolyser H2 Prod. '!W618</f>
        <v>-406758622.56237727</v>
      </c>
      <c r="Y18" s="1925">
        <f>'1.27 GW Electrolyser H2 Prod. '!X618</f>
        <v>-410850455.64322114</v>
      </c>
      <c r="Z18" s="1925">
        <f>'1.27 GW Electrolyser H2 Prod. '!Y618</f>
        <v>-414670853.2482549</v>
      </c>
      <c r="AA18" s="1925">
        <f>'1.27 GW Electrolyser H2 Prod. '!Z618</f>
        <v>-418250750.36633384</v>
      </c>
      <c r="AB18" s="1925">
        <f>'1.27 GW Electrolyser H2 Prod. '!AA618</f>
        <v>-421616225.49429142</v>
      </c>
      <c r="AC18" s="1925">
        <f>'1.27 GW Electrolyser H2 Prod. '!AB618</f>
        <v>-424789452.70285565</v>
      </c>
      <c r="AD18" s="1925">
        <f>'1.27 GW Electrolyser H2 Prod. '!AC618</f>
        <v>-427789433.16405648</v>
      </c>
      <c r="AE18" s="1925">
        <f>'1.27 GW Electrolyser H2 Prod. '!AD618</f>
        <v>-430632564.41379172</v>
      </c>
      <c r="AF18" s="1925">
        <f>'1.27 GW Electrolyser H2 Prod. '!AE618</f>
        <v>-433333088.48026437</v>
      </c>
      <c r="AG18" s="1925">
        <f>'1.27 GW Electrolyser H2 Prod. '!AF618</f>
        <v>-435903448.3824929</v>
      </c>
      <c r="AH18" s="1925">
        <f>'1.27 GW Electrolyser H2 Prod. '!AG618</f>
        <v>-438354574.47701383</v>
      </c>
      <c r="AI18" s="1925">
        <f>'1.27 GW Electrolyser H2 Prod. '!AH618</f>
        <v>-440696116.50010514</v>
      </c>
      <c r="AJ18" s="1925">
        <f>'1.27 GW Electrolyser H2 Prod. '!AI618</f>
        <v>-442936633.1436708</v>
      </c>
      <c r="AK18" s="1925">
        <f>'1.27 GW Electrolyser H2 Prod. '!AJ618</f>
        <v>-445083748.10928935</v>
      </c>
      <c r="AL18" s="1925">
        <f>'1.27 GW Electrolyser H2 Prod. '!AK618</f>
        <v>-447144279.47010958</v>
      </c>
      <c r="AM18" s="1925">
        <f>'1.27 GW Electrolyser H2 Prod. '!AL618</f>
        <v>-449124347.60660875</v>
      </c>
      <c r="AN18" s="1925">
        <f>'1.27 GW Electrolyser H2 Prod. '!AM618</f>
        <v>-451029465.81358552</v>
      </c>
      <c r="AO18" s="1925">
        <f>'1.27 GW Electrolyser H2 Prod. '!AN618</f>
        <v>-452864616.79353672</v>
      </c>
      <c r="AP18" s="1925">
        <f>'1.27 GW Electrolyser H2 Prod. '!AO618</f>
        <v>-454634317.57931894</v>
      </c>
      <c r="AQ18" s="1925">
        <f>'1.27 GW Electrolyser H2 Prod. '!AP618</f>
        <v>-456342674.91225404</v>
      </c>
      <c r="AR18" s="1925">
        <f>'1.27 GW Electrolyser H2 Prod. '!AQ618</f>
        <v>-457993432.70134908</v>
      </c>
      <c r="AS18" s="1925">
        <f>'1.27 GW Electrolyser H2 Prod. '!AR618</f>
        <v>-459590012.87653273</v>
      </c>
      <c r="AT18" s="1925">
        <f>'1.27 GW Electrolyser H2 Prod. '!AS618</f>
        <v>-461135550.70275354</v>
      </c>
      <c r="AU18" s="1925">
        <f>'1.27 GW Electrolyser H2 Prod. '!AT618</f>
        <v>-462632925.42689979</v>
      </c>
      <c r="AV18" s="1925">
        <f>'1.27 GW Electrolyser H2 Prod. '!AU618</f>
        <v>-464084786.97413921</v>
      </c>
      <c r="AW18" s="1925">
        <f>'1.27 GW Electrolyser H2 Prod. '!AV618</f>
        <v>-465493579.28566372</v>
      </c>
      <c r="AX18" s="1925">
        <f>'1.27 GW Electrolyser H2 Prod. '!AW618</f>
        <v>-466861560.78930545</v>
      </c>
      <c r="AY18" s="1925">
        <f>'1.27 GW Electrolyser H2 Prod. '!AX618</f>
        <v>-468190822.41294342</v>
      </c>
      <c r="AZ18" s="1925">
        <f>'1.27 GW Electrolyser H2 Prod. '!AY618</f>
        <v>-469483303.48414016</v>
      </c>
      <c r="BA18" s="1925">
        <f>'1.27 GW Electrolyser H2 Prod. '!AZ618</f>
        <v>-470740805.80496407</v>
      </c>
      <c r="BB18" s="1925">
        <f>'1.27 GW Electrolyser H2 Prod. '!BA618</f>
        <v>-471965006.1460976</v>
      </c>
      <c r="BC18" s="1925">
        <f>'1.27 GW Electrolyser H2 Prod. '!BB618</f>
        <v>-473157467.367239</v>
      </c>
      <c r="BD18" s="1925">
        <f>'1.27 GW Electrolyser H2 Prod. '!BC618</f>
        <v>-474319648.33999169</v>
      </c>
      <c r="BE18" s="1925">
        <f>'1.27 GW Electrolyser H2 Prod. '!BD618</f>
        <v>-475452912.82374072</v>
      </c>
      <c r="BF18" s="1925">
        <f>'1.27 GW Electrolyser H2 Prod. '!BE618</f>
        <v>-476558537.42350042</v>
      </c>
      <c r="BG18" s="1925">
        <f>'1.27 GW Electrolyser H2 Prod. '!BF618</f>
        <v>-477637718.74063504</v>
      </c>
      <c r="BH18" s="1925">
        <f>'1.27 GW Electrolyser H2 Prod. '!BG618</f>
        <v>-478691579.81210458</v>
      </c>
      <c r="BI18" s="1925">
        <f>'1.27 GW Electrolyser H2 Prod. '!BH618</f>
        <v>-479721175.92097777</v>
      </c>
      <c r="BJ18" s="1925">
        <f>'1.27 GW Electrolyser H2 Prod. '!BI618</f>
        <v>-480727499.84999239</v>
      </c>
      <c r="BK18" s="1925">
        <f>'1.27 GW Electrolyser H2 Prod. '!BJ618</f>
        <v>-481711486.64060551</v>
      </c>
      <c r="BL18" s="1925">
        <f>'1.27 GW Electrolyser H2 Prod. '!BK618</f>
        <v>-482674017.91199517</v>
      </c>
      <c r="BM18" s="1925">
        <f>'1.27 GW Electrolyser H2 Prod. '!BL618</f>
        <v>-483615925.78763622</v>
      </c>
      <c r="BN18" s="1925">
        <f>'1.27 GW Electrolyser H2 Prod. '!BM618</f>
        <v>-484537996.47119373</v>
      </c>
      <c r="BO18" s="1926">
        <f>'1.27 GW Electrolyser H2 Prod. '!BN618</f>
        <v>-485440973.508412</v>
      </c>
    </row>
    <row r="19" spans="1:67" x14ac:dyDescent="0.2">
      <c r="A19" s="4305"/>
      <c r="B19" s="4338"/>
      <c r="C19" s="4339"/>
      <c r="D19" s="4317"/>
      <c r="E19" s="44" t="str">
        <f t="shared" si="4"/>
        <v>Low Price Range</v>
      </c>
      <c r="F19" s="407">
        <f>F7</f>
        <v>0.9</v>
      </c>
      <c r="G19" s="1922">
        <f>'1.27 GW Electrolyser H2 Prod. '!F619</f>
        <v>-893566800.00000012</v>
      </c>
      <c r="H19" s="1925">
        <f>'1.27 GW Electrolyser H2 Prod. '!G619</f>
        <v>-116871613.43677366</v>
      </c>
      <c r="I19" s="1925">
        <f>'1.27 GW Electrolyser H2 Prod. '!H619</f>
        <v>-176597643.83677375</v>
      </c>
      <c r="J19" s="1925">
        <f>'1.27 GW Electrolyser H2 Prod. '!I619</f>
        <v>-208726672.80524462</v>
      </c>
      <c r="K19" s="1925">
        <f>'1.27 GW Electrolyser H2 Prod. '!J619</f>
        <v>-230351071.19677365</v>
      </c>
      <c r="L19" s="1925">
        <f>'1.27 GW Electrolyser H2 Prod. '!K619</f>
        <v>-246485030.01798391</v>
      </c>
      <c r="M19" s="1925">
        <f>'1.27 GW Electrolyser H2 Prod. '!L619</f>
        <v>-259267197.26839751</v>
      </c>
      <c r="N19" s="1925">
        <f>'1.27 GW Electrolyser H2 Prod. '!M619</f>
        <v>-269801407.95239824</v>
      </c>
      <c r="O19" s="1925">
        <f>'1.27 GW Electrolyser H2 Prod. '!N619</f>
        <v>-278729155.8207736</v>
      </c>
      <c r="P19" s="1925">
        <f>'1.27 GW Electrolyser H2 Prod. '!O619</f>
        <v>-286454973.9159202</v>
      </c>
      <c r="Q19" s="1925">
        <f>'1.27 GW Electrolyser H2 Prod. '!P619</f>
        <v>-293249718.7598629</v>
      </c>
      <c r="R19" s="1925">
        <f>'1.27 GW Electrolyser H2 Prod. '!Q619</f>
        <v>-299303269.16241592</v>
      </c>
      <c r="S19" s="1925">
        <f>'1.27 GW Electrolyser H2 Prod. '!R619</f>
        <v>-304753669.28523511</v>
      </c>
      <c r="T19" s="1925">
        <f>'1.27 GW Electrolyser H2 Prod. '!S619</f>
        <v>-309704290.12807655</v>
      </c>
      <c r="U19" s="1925">
        <f>'1.27 GW Electrolyser H2 Prod. '!T619</f>
        <v>-314234458.90083575</v>
      </c>
      <c r="V19" s="1925">
        <f>'1.27 GW Electrolyser H2 Prod. '!U619</f>
        <v>-318406321.82266003</v>
      </c>
      <c r="W19" s="1925">
        <f>'1.27 GW Electrolyser H2 Prod. '!V619</f>
        <v>-322269431.9823736</v>
      </c>
      <c r="X19" s="1925">
        <f>'1.27 GW Electrolyser H2 Prod. '!W619</f>
        <v>-325863908.52863467</v>
      </c>
      <c r="Y19" s="1925">
        <f>'1.27 GW Electrolyser H2 Prod. '!X619</f>
        <v>-329222668.26800549</v>
      </c>
      <c r="Z19" s="1925">
        <f>'1.27 GW Electrolyser H2 Prod. '!Y619</f>
        <v>-332373037.41935915</v>
      </c>
      <c r="AA19" s="1925">
        <f>'1.27 GW Electrolyser H2 Prod. '!Z619</f>
        <v>-335337938.627554</v>
      </c>
      <c r="AB19" s="1925">
        <f>'1.27 GW Electrolyser H2 Prod. '!AA619</f>
        <v>-338136780.40988243</v>
      </c>
      <c r="AC19" s="1925">
        <f>'1.27 GW Electrolyser H2 Prod. '!AB619</f>
        <v>-340786133.98985171</v>
      </c>
      <c r="AD19" s="1925">
        <f>'1.27 GW Electrolyser H2 Prod. '!AC619</f>
        <v>-343300255.52286839</v>
      </c>
      <c r="AE19" s="1925">
        <f>'1.27 GW Electrolyser H2 Prod. '!AD619</f>
        <v>-345691494.10038894</v>
      </c>
      <c r="AF19" s="1925">
        <f>'1.27 GW Electrolyser H2 Prod. '!AE619</f>
        <v>-347970614.15269971</v>
      </c>
      <c r="AG19" s="1925">
        <f>'1.27 GW Electrolyser H2 Prod. '!AF619</f>
        <v>-350147052.85894626</v>
      </c>
      <c r="AH19" s="1925">
        <f>'1.27 GW Electrolyser H2 Prod. '!AG619</f>
        <v>-352229127.62166214</v>
      </c>
      <c r="AI19" s="1925">
        <f>'1.27 GW Electrolyser H2 Prod. '!AH619</f>
        <v>-354224204.75442952</v>
      </c>
      <c r="AJ19" s="1925">
        <f>'1.27 GW Electrolyser H2 Prod. '!AI619</f>
        <v>-356138837.73875552</v>
      </c>
      <c r="AK19" s="1925">
        <f>'1.27 GW Electrolyser H2 Prod. '!AJ619</f>
        <v>-357978881.38407135</v>
      </c>
      <c r="AL19" s="1925">
        <f>'1.27 GW Electrolyser H2 Prod. '!AK619</f>
        <v>-359749586.74216634</v>
      </c>
      <c r="AM19" s="1925">
        <f>'1.27 GW Electrolyser H2 Prod. '!AL619</f>
        <v>-361455680.52781355</v>
      </c>
      <c r="AN19" s="1925">
        <f>'1.27 GW Electrolyser H2 Prod. '!AM619</f>
        <v>-363101431.97315526</v>
      </c>
      <c r="AO19" s="1925">
        <f>'1.27 GW Electrolyser H2 Prod. '!AN619</f>
        <v>-364690709.41944849</v>
      </c>
      <c r="AP19" s="1925">
        <f>'1.27 GW Electrolyser H2 Prod. '!AO619</f>
        <v>-366227028.47302765</v>
      </c>
      <c r="AQ19" s="1925">
        <f>'1.27 GW Electrolyser H2 Prod. '!AP619</f>
        <v>-367713593.18488228</v>
      </c>
      <c r="AR19" s="1925">
        <f>'1.27 GW Electrolyser H2 Prod. '!AQ619</f>
        <v>-369153331.42775226</v>
      </c>
      <c r="AS19" s="1925">
        <f>'1.27 GW Electrolyser H2 Prod. '!AR619</f>
        <v>-370548925.42110056</v>
      </c>
      <c r="AT19" s="1925">
        <f>'1.27 GW Electrolyser H2 Prod. '!AS619</f>
        <v>-371902838.17805743</v>
      </c>
      <c r="AU19" s="1925">
        <f>'1.27 GW Electrolyser H2 Prod. '!AT619</f>
        <v>-373217336.50847596</v>
      </c>
      <c r="AV19" s="1925">
        <f>'1.27 GW Electrolyser H2 Prod. '!AU619</f>
        <v>-374494511.10042691</v>
      </c>
      <c r="AW19" s="1925">
        <f>'1.27 GW Electrolyser H2 Prod. '!AV619</f>
        <v>-375736294.1125716</v>
      </c>
      <c r="AX19" s="1925">
        <f>'1.27 GW Electrolyser H2 Prod. '!AW619</f>
        <v>-376944474.63718629</v>
      </c>
      <c r="AY19" s="1925">
        <f>'1.27 GW Electrolyser H2 Prod. '!AX619</f>
        <v>-378120712.33454388</v>
      </c>
      <c r="AZ19" s="1925">
        <f>'1.27 GW Electrolyser H2 Prod. '!AY619</f>
        <v>-379266549.49109364</v>
      </c>
      <c r="BA19" s="1925">
        <f>'1.27 GW Electrolyser H2 Prod. '!AZ619</f>
        <v>-380383421.71425891</v>
      </c>
      <c r="BB19" s="1925">
        <f>'1.27 GW Electrolyser H2 Prod. '!BA619</f>
        <v>-381472667.44397712</v>
      </c>
      <c r="BC19" s="1925">
        <f>'1.27 GW Electrolyser H2 Prod. '!BB619</f>
        <v>-382535536.43402743</v>
      </c>
      <c r="BD19" s="1925">
        <f>'1.27 GW Electrolyser H2 Prod. '!BC619</f>
        <v>-383573197.33364654</v>
      </c>
      <c r="BE19" s="1925">
        <f>'1.27 GW Electrolyser H2 Prod. '!BD619</f>
        <v>-384586744.48110706</v>
      </c>
      <c r="BF19" s="1925">
        <f>'1.27 GW Electrolyser H2 Prod. '!BE619</f>
        <v>-385577204.00513273</v>
      </c>
      <c r="BG19" s="1925">
        <f>'1.27 GW Electrolyser H2 Prod. '!BF619</f>
        <v>-386545539.31672901</v>
      </c>
      <c r="BH19" s="1925">
        <f>'1.27 GW Electrolyser H2 Prod. '!BG619</f>
        <v>-387492656.06277233</v>
      </c>
      <c r="BI19" s="1925">
        <f>'1.27 GW Electrolyser H2 Prod. '!BH619</f>
        <v>-388419406.60317332</v>
      </c>
      <c r="BJ19" s="1925">
        <f>'1.27 GW Electrolyser H2 Prod. '!BI619</f>
        <v>-389326594.06532907</v>
      </c>
      <c r="BK19" s="1925">
        <f>'1.27 GW Electrolyser H2 Prod. '!BJ619</f>
        <v>-390214976.02266401</v>
      </c>
      <c r="BL19" s="1925">
        <f>'1.27 GW Electrolyser H2 Prod. '!BK619</f>
        <v>-391085267.83814251</v>
      </c>
      <c r="BM19" s="1925">
        <f>'1.27 GW Electrolyser H2 Prod. '!BL619</f>
        <v>-391938145.70855731</v>
      </c>
      <c r="BN19" s="1925">
        <f>'1.27 GW Electrolyser H2 Prod. '!BM619</f>
        <v>-392774249.44102436</v>
      </c>
      <c r="BO19" s="1926">
        <f>'1.27 GW Electrolyser H2 Prod. '!BN619</f>
        <v>-393594184.98934162</v>
      </c>
    </row>
    <row r="20" spans="1:67" x14ac:dyDescent="0.2">
      <c r="A20" s="4305"/>
      <c r="B20" s="4338"/>
      <c r="C20" s="4339"/>
      <c r="D20" s="4317"/>
      <c r="E20" s="427" t="str">
        <f t="shared" si="4"/>
        <v>High Price Range</v>
      </c>
      <c r="F20" s="951">
        <f>F17</f>
        <v>0.8</v>
      </c>
      <c r="G20" s="1917">
        <f>'1.27 GW Electrolyser H2 Prod. '!F621</f>
        <v>-893566800.00000012</v>
      </c>
      <c r="H20" s="1925">
        <f>'1.27 GW Electrolyser H2 Prod. '!G621</f>
        <v>1153674091.2032261</v>
      </c>
      <c r="I20" s="1925">
        <f>'1.27 GW Electrolyser H2 Prod. '!H621</f>
        <v>780112889.47522628</v>
      </c>
      <c r="J20" s="1925">
        <f>'1.27 GW Electrolyser H2 Prod. '!I621</f>
        <v>597261597.30141366</v>
      </c>
      <c r="K20" s="1925">
        <f>'1.27 GW Electrolyser H2 Prod. '!J621</f>
        <v>481263928.09282649</v>
      </c>
      <c r="L20" s="1925">
        <f>'1.27 GW Electrolyser H2 Prod. '!K621</f>
        <v>398403091.93354619</v>
      </c>
      <c r="M20" s="1925">
        <f>'1.27 GW Electrolyser H2 Prod. '!L621</f>
        <v>334982894.35377622</v>
      </c>
      <c r="N20" s="1925">
        <f>'1.27 GW Electrolyser H2 Prod. '!M621</f>
        <v>284190828.27107143</v>
      </c>
      <c r="O20" s="1925">
        <f>'1.27 GW Electrolyser H2 Prod. '!N621</f>
        <v>242184758.98690653</v>
      </c>
      <c r="P20" s="1925">
        <f>'1.27 GW Electrolyser H2 Prod. '!O621</f>
        <v>206602325.06069803</v>
      </c>
      <c r="Q20" s="1925">
        <f>'1.27 GW Electrolyser H2 Prod. '!P621</f>
        <v>175896090.05948222</v>
      </c>
      <c r="R20" s="1925">
        <f>'1.27 GW Electrolyser H2 Prod. '!Q621</f>
        <v>149002044.05393541</v>
      </c>
      <c r="S20" s="1925">
        <f>'1.27 GW Electrolyser H2 Prod. '!R621</f>
        <v>125159931.99566615</v>
      </c>
      <c r="T20" s="1925">
        <f>'1.27 GW Electrolyser H2 Prod. '!S621</f>
        <v>103809325.19672573</v>
      </c>
      <c r="U20" s="1925">
        <f>'1.27 GW Electrolyser H2 Prod. '!T621</f>
        <v>84526279.129502535</v>
      </c>
      <c r="V20" s="1925">
        <f>'1.27 GW Electrolyser H2 Prod. '!U621</f>
        <v>66983032.112908006</v>
      </c>
      <c r="W20" s="1925">
        <f>'1.27 GW Electrolyser H2 Prod. '!V621</f>
        <v>50921423.70217061</v>
      </c>
      <c r="X20" s="1925">
        <f>'1.27 GW Electrolyser H2 Prod. '!W621</f>
        <v>36134817.113340497</v>
      </c>
      <c r="Y20" s="1925">
        <f>'1.27 GW Electrolyser H2 Prod. '!X621</f>
        <v>22455476.561203718</v>
      </c>
      <c r="Z20" s="1925">
        <f>'1.27 GW Electrolyser H2 Prod. '!Y621</f>
        <v>9745548.8171373606</v>
      </c>
      <c r="AA20" s="1925">
        <f>'1.27 GW Electrolyser H2 Prod. '!Z621</f>
        <v>-2109511.4397689104</v>
      </c>
      <c r="AB20" s="1925">
        <f>'1.27 GW Electrolyser H2 Prod. '!AA621</f>
        <v>-13205821.107236624</v>
      </c>
      <c r="AC20" s="1925">
        <f>'1.27 GW Electrolyser H2 Prod. '!AB621</f>
        <v>-23624748.244206309</v>
      </c>
      <c r="AD20" s="1925">
        <f>'1.27 GW Electrolyser H2 Prod. '!AC621</f>
        <v>-33435726.818503022</v>
      </c>
      <c r="AE20" s="1925">
        <f>'1.27 GW Electrolyser H2 Prod. '!AD621</f>
        <v>-42698437.890821934</v>
      </c>
      <c r="AF20" s="1925">
        <f>'1.27 GW Electrolyser H2 Prod. '!AE621</f>
        <v>-51464519.77921629</v>
      </c>
      <c r="AG20" s="1925">
        <f>'1.27 GW Electrolyser H2 Prod. '!AF621</f>
        <v>-59778923.329974294</v>
      </c>
      <c r="AH20" s="1925">
        <f>'1.27 GW Electrolyser H2 Prod. '!AG621</f>
        <v>-67680996.50428617</v>
      </c>
      <c r="AI20" s="1925">
        <f>'1.27 GW Electrolyser H2 Prod. '!AH621</f>
        <v>-75205360.183752775</v>
      </c>
      <c r="AJ20" s="1925">
        <f>'1.27 GW Electrolyser H2 Prod. '!AI621</f>
        <v>-82382621.273121834</v>
      </c>
      <c r="AK20" s="1925">
        <f>'1.27 GW Electrolyser H2 Prod. '!AJ621</f>
        <v>-89239957.797028303</v>
      </c>
      <c r="AL20" s="1925">
        <f>'1.27 GW Electrolyser H2 Prod. '!AK621</f>
        <v>-95801602.397078753</v>
      </c>
      <c r="AM20" s="1925">
        <f>'1.27 GW Electrolyser H2 Prod. '!AL621</f>
        <v>-102089244.5256182</v>
      </c>
      <c r="AN20" s="1925">
        <f>'1.27 GW Electrolyser H2 Prod. '!AM621</f>
        <v>-108122367.08021963</v>
      </c>
      <c r="AO20" s="1925">
        <f>'1.27 GW Electrolyser H2 Prod. '!AN621</f>
        <v>-113918529.79668236</v>
      </c>
      <c r="AP20" s="1925">
        <f>'1.27 GW Electrolyser H2 Prod. '!AO621</f>
        <v>-119493609.11513543</v>
      </c>
      <c r="AQ20" s="1925">
        <f>'1.27 GW Electrolyser H2 Prod. '!AP621</f>
        <v>-124862002.23839164</v>
      </c>
      <c r="AR20" s="1925">
        <f>'1.27 GW Electrolyser H2 Prod. '!AQ621</f>
        <v>-130036801.55944347</v>
      </c>
      <c r="AS20" s="1925">
        <f>'1.27 GW Electrolyser H2 Prod. '!AR621</f>
        <v>-135029944.43364489</v>
      </c>
      <c r="AT20" s="1925">
        <f>'1.27 GW Electrolyser H2 Prod. '!AS621</f>
        <v>-139852342.32849705</v>
      </c>
      <c r="AU20" s="1925">
        <f>'1.27 GW Electrolyser H2 Prod. '!AT621</f>
        <v>-144513992.63916981</v>
      </c>
      <c r="AV20" s="1925">
        <f>'1.27 GW Electrolyser H2 Prod. '!AU621</f>
        <v>-149024075.86560977</v>
      </c>
      <c r="AW20" s="1925">
        <f>'1.27 GW Electrolyser H2 Prod. '!AV621</f>
        <v>-153391040.37314415</v>
      </c>
      <c r="AX20" s="1925">
        <f>'1.27 GW Electrolyser H2 Prod. '!AW621</f>
        <v>-157622676.57703638</v>
      </c>
      <c r="AY20" s="1925">
        <f>'1.27 GW Electrolyser H2 Prod. '!AX621</f>
        <v>-161726182.0827198</v>
      </c>
      <c r="AZ20" s="1925">
        <f>'1.27 GW Electrolyser H2 Prod. '!AY621</f>
        <v>-165708219.06225383</v>
      </c>
      <c r="BA20" s="1925">
        <f>'1.27 GW Electrolyser H2 Prod. '!AZ621</f>
        <v>-169574964.94215727</v>
      </c>
      <c r="BB20" s="1925">
        <f>'1.27 GW Electrolyser H2 Prod. '!BA621</f>
        <v>-173332157.30901837</v>
      </c>
      <c r="BC20" s="1925">
        <f>'1.27 GW Electrolyser H2 Prod. '!BB621</f>
        <v>-176985133.80001223</v>
      </c>
      <c r="BD20" s="1925">
        <f>'1.27 GW Electrolyser H2 Prod. '!BC621</f>
        <v>-180538867.62999135</v>
      </c>
      <c r="BE20" s="1925">
        <f>'1.27 GW Electrolyser H2 Prod. '!BD621</f>
        <v>-183997999.31072772</v>
      </c>
      <c r="BF20" s="1925">
        <f>'1.27 GW Electrolyser H2 Prod. '!BE621</f>
        <v>-187366865.03755945</v>
      </c>
      <c r="BG20" s="1925">
        <f>'1.27 GW Electrolyser H2 Prod. '!BF621</f>
        <v>-190649522.15133405</v>
      </c>
      <c r="BH20" s="1925">
        <f>'1.27 GW Electrolyser H2 Prod. '!BG621</f>
        <v>-193849772.02681422</v>
      </c>
      <c r="BI20" s="1925">
        <f>'1.27 GW Electrolyser H2 Prod. '!BH621</f>
        <v>-196971180.69078362</v>
      </c>
      <c r="BJ20" s="1925">
        <f>'1.27 GW Electrolyser H2 Prod. '!BI621</f>
        <v>-200017097.43247163</v>
      </c>
      <c r="BK20" s="1925">
        <f>'1.27 GW Electrolyser H2 Prod. '!BJ621</f>
        <v>-202990671.63435698</v>
      </c>
      <c r="BL20" s="1925">
        <f>'1.27 GW Electrolyser H2 Prod. '!BK621</f>
        <v>-205894868.02194065</v>
      </c>
      <c r="BM20" s="1925">
        <f>'1.27 GW Electrolyser H2 Prod. '!BL621</f>
        <v>-208732480.50585216</v>
      </c>
      <c r="BN20" s="1925">
        <f>'1.27 GW Electrolyser H2 Prod. '!BM621</f>
        <v>-211506144.76801616</v>
      </c>
      <c r="BO20" s="1926">
        <f>'1.27 GW Electrolyser H2 Prod. '!BN621</f>
        <v>-214218349.72497737</v>
      </c>
    </row>
    <row r="21" spans="1:67" x14ac:dyDescent="0.2">
      <c r="A21" s="4305"/>
      <c r="B21" s="4338"/>
      <c r="C21" s="4339"/>
      <c r="D21" s="4317"/>
      <c r="E21" s="427" t="str">
        <f t="shared" si="4"/>
        <v>High Price Range</v>
      </c>
      <c r="F21" s="1867">
        <f t="shared" ref="F21:F22" si="5">F18</f>
        <v>0.85</v>
      </c>
      <c r="G21" s="1917">
        <f>'1.27 GW Electrolyser H2 Prod. '!F622</f>
        <v>-893566800.00000012</v>
      </c>
      <c r="H21" s="1925">
        <f>'1.27 GW Electrolyser H2 Prod. '!G622</f>
        <v>1153674091.2032261</v>
      </c>
      <c r="I21" s="1925">
        <f>'1.27 GW Electrolyser H2 Prod. '!H622</f>
        <v>873503189.90722597</v>
      </c>
      <c r="J21" s="1925">
        <f>'1.27 GW Electrolyser H2 Prod. '!I622</f>
        <v>729523058.71538007</v>
      </c>
      <c r="K21" s="1925">
        <f>'1.27 GW Electrolyser H2 Prod. '!J622</f>
        <v>635357923.80562603</v>
      </c>
      <c r="L21" s="1925">
        <f>'1.27 GW Electrolyser H2 Prod. '!K622</f>
        <v>566568611.297315</v>
      </c>
      <c r="M21" s="1925">
        <f>'1.27 GW Electrolyser H2 Prod. '!L622</f>
        <v>512974812.29255712</v>
      </c>
      <c r="N21" s="1925">
        <f>'1.27 GW Electrolyser H2 Prod. '!M622</f>
        <v>469415444.84279811</v>
      </c>
      <c r="O21" s="1925">
        <f>'1.27 GW Electrolyser H2 Prod. '!N622</f>
        <v>432934447.61926591</v>
      </c>
      <c r="P21" s="1925">
        <f>'1.27 GW Electrolyser H2 Prod. '!O622</f>
        <v>401690432.70460665</v>
      </c>
      <c r="Q21" s="1925">
        <f>'1.27 GW Electrolyser H2 Prod. '!P622</f>
        <v>374463531.98720181</v>
      </c>
      <c r="R21" s="1925">
        <f>'1.27 GW Electrolyser H2 Prod. '!Q622</f>
        <v>350406571.28520131</v>
      </c>
      <c r="S21" s="1925">
        <f>'1.27 GW Electrolyser H2 Prod. '!R622</f>
        <v>328908802.8331573</v>
      </c>
      <c r="T21" s="1925">
        <f>'1.27 GW Electrolyser H2 Prod. '!S622</f>
        <v>309516354.30532026</v>
      </c>
      <c r="U21" s="1925">
        <f>'1.27 GW Electrolyser H2 Prod. '!T622</f>
        <v>291883340.50086236</v>
      </c>
      <c r="V21" s="1925">
        <f>'1.27 GW Electrolyser H2 Prod. '!U622</f>
        <v>275740522.5892055</v>
      </c>
      <c r="W21" s="1925">
        <f>'1.27 GW Electrolyser H2 Prod. '!V622</f>
        <v>260874492.86085999</v>
      </c>
      <c r="X21" s="1925">
        <f>'1.27 GW Electrolyser H2 Prod. '!W622</f>
        <v>247113427.71154892</v>
      </c>
      <c r="Y21" s="1925">
        <f>'1.27 GW Electrolyser H2 Prod. '!X622</f>
        <v>234317080.18339956</v>
      </c>
      <c r="Z21" s="1925">
        <f>'1.27 GW Electrolyser H2 Prod. '!Y622</f>
        <v>222369590.02829301</v>
      </c>
      <c r="AA21" s="1925">
        <f>'1.27 GW Electrolyser H2 Prod. '!Z622</f>
        <v>211174214.57360542</v>
      </c>
      <c r="AB21" s="1925">
        <f>'1.27 GW Electrolyser H2 Prod. '!AA622</f>
        <v>200649398.80428636</v>
      </c>
      <c r="AC21" s="1925">
        <f>'1.27 GW Electrolyser H2 Prod. '!AB622</f>
        <v>190725797.97690511</v>
      </c>
      <c r="AD21" s="1925">
        <f>'1.27 GW Electrolyser H2 Prod. '!AC622</f>
        <v>181343989.92151248</v>
      </c>
      <c r="AE21" s="1925">
        <f>'1.27 GW Electrolyser H2 Prod. '!AD622</f>
        <v>172452694.79266751</v>
      </c>
      <c r="AF21" s="1925">
        <f>'1.27 GW Electrolyser H2 Prod. '!AE622</f>
        <v>164007373.6419847</v>
      </c>
      <c r="AG21" s="1925">
        <f>'1.27 GW Electrolyser H2 Prod. '!AF622</f>
        <v>155969113.54400599</v>
      </c>
      <c r="AH21" s="1925">
        <f>'1.27 GW Electrolyser H2 Prod. '!AG622</f>
        <v>148303732.10710335</v>
      </c>
      <c r="AI21" s="1925">
        <f>'1.27 GW Electrolyser H2 Prod. '!AH622</f>
        <v>140981051.81021702</v>
      </c>
      <c r="AJ21" s="1925">
        <f>'1.27 GW Electrolyser H2 Prod. '!AI622</f>
        <v>133974307.14414299</v>
      </c>
      <c r="AK21" s="1925">
        <f>'1.27 GW Electrolyser H2 Prod. '!AJ622</f>
        <v>127259656.58530867</v>
      </c>
      <c r="AL21" s="1925">
        <f>'1.27 GW Electrolyser H2 Prod. '!AK622</f>
        <v>120815778.043648</v>
      </c>
      <c r="AM21" s="1925">
        <f>'1.27 GW Electrolyser H2 Prod. '!AL622</f>
        <v>114623531.31621492</v>
      </c>
      <c r="AN21" s="1925">
        <f>'1.27 GW Electrolyser H2 Prod. '!AM622</f>
        <v>108665674.73286378</v>
      </c>
      <c r="AO21" s="1925">
        <f>'1.27 GW Electrolyser H2 Prod. '!AN622</f>
        <v>102926625.93930054</v>
      </c>
      <c r="AP21" s="1925">
        <f>'1.27 GW Electrolyser H2 Prod. '!AO622</f>
        <v>97392258.865109324</v>
      </c>
      <c r="AQ21" s="1925">
        <f>'1.27 GW Electrolyser H2 Prod. '!AP622</f>
        <v>92049730.540373564</v>
      </c>
      <c r="AR21" s="1925">
        <f>'1.27 GW Electrolyser H2 Prod. '!AQ622</f>
        <v>86887332.676943898</v>
      </c>
      <c r="AS21" s="1925">
        <f>'1.27 GW Electrolyser H2 Prod. '!AR622</f>
        <v>81894363.908533096</v>
      </c>
      <c r="AT21" s="1925">
        <f>'1.27 GW Electrolyser H2 Prod. '!AS622</f>
        <v>77061019.353299379</v>
      </c>
      <c r="AU21" s="1925">
        <f>'1.27 GW Electrolyser H2 Prod. '!AT622</f>
        <v>72378294.772048593</v>
      </c>
      <c r="AV21" s="1925">
        <f>'1.27 GW Electrolyser H2 Prod. '!AU622</f>
        <v>67837903.081046462</v>
      </c>
      <c r="AW21" s="1925">
        <f>'1.27 GW Electrolyser H2 Prod. '!AV622</f>
        <v>63432201.368127227</v>
      </c>
      <c r="AX21" s="1925">
        <f>'1.27 GW Electrolyser H2 Prod. '!AW622</f>
        <v>59154126.875149846</v>
      </c>
      <c r="AY21" s="1925">
        <f>'1.27 GW Electrolyser H2 Prod. '!AX622</f>
        <v>54997140.664853215</v>
      </c>
      <c r="AZ21" s="1925">
        <f>'1.27 GW Electrolyser H2 Prod. '!AY622</f>
        <v>50955177.898088098</v>
      </c>
      <c r="BA21" s="1925">
        <f>'1.27 GW Electrolyser H2 Prod. '!AZ622</f>
        <v>47022603.817769527</v>
      </c>
      <c r="BB21" s="1925">
        <f>'1.27 GW Electrolyser H2 Prod. '!BA622</f>
        <v>43194174.676179767</v>
      </c>
      <c r="BC21" s="1925">
        <f>'1.27 GW Electrolyser H2 Prod. '!BB622</f>
        <v>39465002.958251476</v>
      </c>
      <c r="BD21" s="1925">
        <f>'1.27 GW Electrolyser H2 Prod. '!BC622</f>
        <v>35830526.349816918</v>
      </c>
      <c r="BE21" s="1925">
        <f>'1.27 GW Electrolyser H2 Prod. '!BD622</f>
        <v>32286479.980170965</v>
      </c>
      <c r="BF21" s="1925">
        <f>'1.27 GW Electrolyser H2 Prod. '!BE622</f>
        <v>28828871.535576582</v>
      </c>
      <c r="BG21" s="1925">
        <f>'1.27 GW Electrolyser H2 Prod. '!BF622</f>
        <v>25453958.896888971</v>
      </c>
      <c r="BH21" s="1925">
        <f>'1.27 GW Electrolyser H2 Prod. '!BG622</f>
        <v>22158230.002168179</v>
      </c>
      <c r="BI21" s="1925">
        <f>'1.27 GW Electrolyser H2 Prod. '!BH622</f>
        <v>18938384.675521731</v>
      </c>
      <c r="BJ21" s="1925">
        <f>'1.27 GW Electrolyser H2 Prod. '!BI622</f>
        <v>15791318.1977005</v>
      </c>
      <c r="BK21" s="1925">
        <f>'1.27 GW Electrolyser H2 Prod. '!BJ622</f>
        <v>12714106.423168302</v>
      </c>
      <c r="BL21" s="1925">
        <f>'1.27 GW Electrolyser H2 Prod. '!BK622</f>
        <v>9703992.2733325958</v>
      </c>
      <c r="BM21" s="1925">
        <f>'1.27 GW Electrolyser H2 Prod. '!BL622</f>
        <v>6758373.4570055008</v>
      </c>
      <c r="BN21" s="1925">
        <f>'1.27 GW Electrolyser H2 Prod. '!BM622</f>
        <v>3874791.2875473499</v>
      </c>
      <c r="BO21" s="1926">
        <f>'1.27 GW Electrolyser H2 Prod. '!BN622</f>
        <v>1050920.4819961786</v>
      </c>
    </row>
    <row r="22" spans="1:67" x14ac:dyDescent="0.2">
      <c r="A22" s="4305"/>
      <c r="B22" s="4338"/>
      <c r="C22" s="4339"/>
      <c r="D22" s="4318"/>
      <c r="E22" s="44" t="str">
        <f t="shared" si="4"/>
        <v>High Price Range</v>
      </c>
      <c r="F22" s="309">
        <f t="shared" si="5"/>
        <v>0.9</v>
      </c>
      <c r="G22" s="1917">
        <f>'1.27 GW Electrolyser H2 Prod. '!F623</f>
        <v>-893566800.00000012</v>
      </c>
      <c r="H22" s="1925">
        <f>'1.27 GW Electrolyser H2 Prod. '!G623</f>
        <v>1153674091.2032261</v>
      </c>
      <c r="I22" s="1925">
        <f>'1.27 GW Electrolyser H2 Prod. '!H623</f>
        <v>966893490.33922613</v>
      </c>
      <c r="J22" s="1925">
        <f>'1.27 GW Electrolyser H2 Prod. '!I623</f>
        <v>866416708.34455574</v>
      </c>
      <c r="K22" s="1925">
        <f>'1.27 GW Electrolyser H2 Prod. '!J623</f>
        <v>798790949.56162632</v>
      </c>
      <c r="L22" s="1925">
        <f>'1.27 GW Electrolyser H2 Prod. '!K623</f>
        <v>748335386.00318348</v>
      </c>
      <c r="M22" s="1925">
        <f>'1.27 GW Electrolyser H2 Prod. '!L623</f>
        <v>708361845.76642287</v>
      </c>
      <c r="N22" s="1925">
        <f>'1.27 GW Electrolyser H2 Prod. '!M623</f>
        <v>675418316.98997104</v>
      </c>
      <c r="O22" s="1925">
        <f>'1.27 GW Electrolyser H2 Prod. '!N623</f>
        <v>647498662.86178625</v>
      </c>
      <c r="P22" s="1925">
        <f>'1.27 GW Electrolyser H2 Prod. '!O623</f>
        <v>623337791.35713255</v>
      </c>
      <c r="Q22" s="1925">
        <f>'1.27 GW Electrolyser H2 Prod. '!P623</f>
        <v>602088655.65918791</v>
      </c>
      <c r="R22" s="1925">
        <f>'1.27 GW Electrolyser H2 Prod. '!Q623</f>
        <v>583157449.71804464</v>
      </c>
      <c r="S22" s="1925">
        <f>'1.27 GW Electrolyser H2 Prod. '!R623</f>
        <v>566112469.44610322</v>
      </c>
      <c r="T22" s="1925">
        <f>'1.27 GW Electrolyser H2 Prod. '!S623</f>
        <v>550630443.77851808</v>
      </c>
      <c r="U22" s="1925">
        <f>'1.27 GW Electrolyser H2 Prod. '!T623</f>
        <v>536463293.54729664</v>
      </c>
      <c r="V22" s="1925">
        <f>'1.27 GW Electrolyser H2 Prod. '!U623</f>
        <v>523416669.52018631</v>
      </c>
      <c r="W22" s="1925">
        <f>'1.27 GW Electrolyser H2 Prod. '!V623</f>
        <v>511335604.83193052</v>
      </c>
      <c r="X22" s="1925">
        <f>'1.27 GW Electrolyser H2 Prod. '!W623</f>
        <v>500094635.28137076</v>
      </c>
      <c r="Y22" s="1925">
        <f>'1.27 GW Electrolyser H2 Prod. '!X623</f>
        <v>489590820.47774208</v>
      </c>
      <c r="Z22" s="1925">
        <f>'1.27 GW Electrolyser H2 Prod. '!Y623</f>
        <v>479738703.41768658</v>
      </c>
      <c r="AA22" s="1925">
        <f>'1.27 GW Electrolyser H2 Prod. '!Z623</f>
        <v>470466598.34959161</v>
      </c>
      <c r="AB22" s="1925">
        <f>'1.27 GW Electrolyser H2 Prod. '!AA623</f>
        <v>461713809.21685565</v>
      </c>
      <c r="AC22" s="1925">
        <f>'1.27 GW Electrolyser H2 Prod. '!AB623</f>
        <v>453428513.00256288</v>
      </c>
      <c r="AD22" s="1925">
        <f>'1.27 GW Electrolyser H2 Prod. '!AC623</f>
        <v>445566126.57846916</v>
      </c>
      <c r="AE22" s="1925">
        <f>'1.27 GW Electrolyser H2 Prod. '!AD623</f>
        <v>438088030.75781548</v>
      </c>
      <c r="AF22" s="1925">
        <f>'1.27 GW Electrolyser H2 Prod. '!AE623</f>
        <v>430960562.04843032</v>
      </c>
      <c r="AG22" s="1925">
        <f>'1.27 GW Electrolyser H2 Prod. '!AF623</f>
        <v>424154207.65698898</v>
      </c>
      <c r="AH22" s="1925">
        <f>'1.27 GW Electrolyser H2 Prod. '!AG623</f>
        <v>417642956.65605438</v>
      </c>
      <c r="AI22" s="1925">
        <f>'1.27 GW Electrolyser H2 Prod. '!AH623</f>
        <v>411403772.44888985</v>
      </c>
      <c r="AJ22" s="1925">
        <f>'1.27 GW Electrolyser H2 Prod. '!AI623</f>
        <v>405416160.40014994</v>
      </c>
      <c r="AK22" s="1925">
        <f>'1.27 GW Electrolyser H2 Prod. '!AJ623</f>
        <v>399661810.82449019</v>
      </c>
      <c r="AL22" s="1925">
        <f>'1.27 GW Electrolyser H2 Prod. '!AK623</f>
        <v>394124302.1616329</v>
      </c>
      <c r="AM22" s="1925">
        <f>'1.27 GW Electrolyser H2 Prod. '!AL623</f>
        <v>388788852.60506022</v>
      </c>
      <c r="AN22" s="1925">
        <f>'1.27 GW Electrolyser H2 Prod. '!AM623</f>
        <v>383642111.02898324</v>
      </c>
      <c r="AO22" s="1925">
        <f>'1.27 GW Electrolyser H2 Prod. '!AN623</f>
        <v>378671980.00955641</v>
      </c>
      <c r="AP22" s="1925">
        <f>'1.27 GW Electrolyser H2 Prod. '!AO623</f>
        <v>373867465.22723281</v>
      </c>
      <c r="AQ22" s="1925">
        <f>'1.27 GW Electrolyser H2 Prod. '!AP623</f>
        <v>369218546.68629062</v>
      </c>
      <c r="AR22" s="1925">
        <f>'1.27 GW Electrolyser H2 Prod. '!AQ623</f>
        <v>364716068.0804106</v>
      </c>
      <c r="AS22" s="1925">
        <f>'1.27 GW Electrolyser H2 Prod. '!AR623</f>
        <v>360351641.3322407</v>
      </c>
      <c r="AT22" s="1925">
        <f>'1.27 GW Electrolyser H2 Prod. '!AS623</f>
        <v>356117563.88613868</v>
      </c>
      <c r="AU22" s="1925">
        <f>'1.27 GW Electrolyser H2 Prod. '!AT623</f>
        <v>352006746.77095509</v>
      </c>
      <c r="AV22" s="1925">
        <f>'1.27 GW Electrolyser H2 Prod. '!AU623</f>
        <v>348012651.79937911</v>
      </c>
      <c r="AW22" s="1925">
        <f>'1.27 GW Electrolyser H2 Prod. '!AV623</f>
        <v>344129236.55149269</v>
      </c>
      <c r="AX22" s="1925">
        <f>'1.27 GW Electrolyser H2 Prod. '!AW623</f>
        <v>340350906.01741254</v>
      </c>
      <c r="AY22" s="1925">
        <f>'1.27 GW Electrolyser H2 Prod. '!AX623</f>
        <v>336672469.95862925</v>
      </c>
      <c r="AZ22" s="1925">
        <f>'1.27 GW Electrolyser H2 Prod. '!AY623</f>
        <v>333089105.19858551</v>
      </c>
      <c r="BA22" s="1925">
        <f>'1.27 GW Electrolyser H2 Prod. '!AZ623</f>
        <v>329596322.17694473</v>
      </c>
      <c r="BB22" s="1925">
        <f>'1.27 GW Electrolyser H2 Prod. '!BA623</f>
        <v>326189935.20425045</v>
      </c>
      <c r="BC22" s="1925">
        <f>'1.27 GW Electrolyser H2 Prod. '!BB623</f>
        <v>322866035.93835676</v>
      </c>
      <c r="BD22" s="1925">
        <f>'1.27 GW Electrolyser H2 Prod. '!BC623</f>
        <v>319620969.67451978</v>
      </c>
      <c r="BE22" s="1925">
        <f>'1.27 GW Electrolyser H2 Prod. '!BD623</f>
        <v>316451314.09991002</v>
      </c>
      <c r="BF22" s="1925">
        <f>'1.27 GW Electrolyser H2 Prod. '!BE623</f>
        <v>313353860.21271873</v>
      </c>
      <c r="BG22" s="1925">
        <f>'1.27 GW Electrolyser H2 Prod. '!BF623</f>
        <v>310325595.14761269</v>
      </c>
      <c r="BH22" s="1925">
        <f>'1.27 GW Electrolyser H2 Prod. '!BG623</f>
        <v>307363686.68442547</v>
      </c>
      <c r="BI22" s="1925">
        <f>'1.27 GW Electrolyser H2 Prod. '!BH623</f>
        <v>304465469.24677157</v>
      </c>
      <c r="BJ22" s="1925">
        <f>'1.27 GW Electrolyser H2 Prod. '!BI623</f>
        <v>301628431.2225982</v>
      </c>
      <c r="BK22" s="1925">
        <f>'1.27 GW Electrolyser H2 Prod. '!BJ623</f>
        <v>298850203.46032333</v>
      </c>
      <c r="BL22" s="1925">
        <f>'1.27 GW Electrolyser H2 Prod. '!BK623</f>
        <v>296128548.81270254</v>
      </c>
      <c r="BM22" s="1925">
        <f>'1.27 GW Electrolyser H2 Prod. '!BL623</f>
        <v>293461352.61645782</v>
      </c>
      <c r="BN22" s="1925">
        <f>'1.27 GW Electrolyser H2 Prod. '!BM623</f>
        <v>290846614.00937235</v>
      </c>
      <c r="BO22" s="1926">
        <f>'1.27 GW Electrolyser H2 Prod. '!BN623</f>
        <v>288282437.99836373</v>
      </c>
    </row>
    <row r="23" spans="1:67" ht="15" customHeight="1" x14ac:dyDescent="0.2">
      <c r="A23" s="4305"/>
      <c r="B23" s="4338"/>
      <c r="C23" s="4339"/>
      <c r="D23" s="3722" t="s">
        <v>1599</v>
      </c>
      <c r="E23" s="427" t="str">
        <f>E17</f>
        <v>Low Price Range</v>
      </c>
      <c r="F23" s="951">
        <f>F5</f>
        <v>0.8</v>
      </c>
      <c r="G23" s="1921">
        <f>'1.27 GW Electrolyser H2 Prod. '!F625</f>
        <v>-893566800.00000012</v>
      </c>
      <c r="H23" s="1949">
        <f>'1.27 GW Electrolyser H2 Prod. '!G625</f>
        <v>-210547877.94719994</v>
      </c>
      <c r="I23" s="1949">
        <f>'1.27 GW Electrolyser H2 Prod. '!H625</f>
        <v>-329999938.74719989</v>
      </c>
      <c r="J23" s="1949">
        <f>'1.27 GW Electrolyser H2 Prod. '!I625</f>
        <v>-388469510.98615146</v>
      </c>
      <c r="K23" s="1949">
        <f>'1.27 GW Electrolyser H2 Prod. '!J625</f>
        <v>-425561587.38719988</v>
      </c>
      <c r="L23" s="1949">
        <f>'1.27 GW Electrolyser H2 Prod. '!K625</f>
        <v>-452057641.02727818</v>
      </c>
      <c r="M23" s="1949">
        <f>'1.27 GW Electrolyser H2 Prod. '!L625</f>
        <v>-472337245.17836112</v>
      </c>
      <c r="N23" s="1949">
        <f>'1.27 GW Electrolyser H2 Prod. '!M625</f>
        <v>-488578805.96626806</v>
      </c>
      <c r="O23" s="1949">
        <f>'1.27 GW Electrolyser H2 Prod. '!N625</f>
        <v>-502010906.29919988</v>
      </c>
      <c r="P23" s="1949">
        <f>'1.27 GW Electrolyser H2 Prod. '!O625</f>
        <v>-513388948.34720755</v>
      </c>
      <c r="Q23" s="1949">
        <f>'1.27 GW Electrolyser H2 Prod. '!P625</f>
        <v>-523207749.21126252</v>
      </c>
      <c r="R23" s="1949">
        <f>'1.27 GW Electrolyser H2 Prod. '!Q625</f>
        <v>-531807542.77588356</v>
      </c>
      <c r="S23" s="1949">
        <f>'1.27 GW Electrolyser H2 Prod. '!R625</f>
        <v>-539431432.53212893</v>
      </c>
      <c r="T23" s="1949">
        <f>'1.27 GW Electrolyser H2 Prod. '!S625</f>
        <v>-546258624.35415578</v>
      </c>
      <c r="U23" s="1949">
        <f>'1.27 GW Electrolyser H2 Prod. '!T625</f>
        <v>-552424681.16245437</v>
      </c>
      <c r="V23" s="1949">
        <f>'1.27 GW Electrolyser H2 Prod. '!U625</f>
        <v>-558034409.90184712</v>
      </c>
      <c r="W23" s="1949">
        <f>'1.27 GW Electrolyser H2 Prod. '!V625</f>
        <v>-563170361.42879987</v>
      </c>
      <c r="X23" s="1949">
        <f>'1.27 GW Electrolyser H2 Prod. '!W625</f>
        <v>-567898611.10008311</v>
      </c>
      <c r="Y23" s="1949">
        <f>'1.27 GW Electrolyser H2 Prod. '!X625</f>
        <v>-572272795.06720603</v>
      </c>
      <c r="Z23" s="1949">
        <f>'1.27 GW Electrolyser H2 Prod. '!Y625</f>
        <v>-576336994.06492007</v>
      </c>
      <c r="AA23" s="1949">
        <f>'1.27 GW Electrolyser H2 Prod. '!Z625</f>
        <v>-580127835.75845003</v>
      </c>
      <c r="AB23" s="1949">
        <f>'1.27 GW Electrolyser H2 Prod. '!AA625</f>
        <v>-583676055.03529847</v>
      </c>
      <c r="AC23" s="1949">
        <f>'1.27 GW Electrolyser H2 Prod. '!AB625</f>
        <v>-587007670.61014688</v>
      </c>
      <c r="AD23" s="1949">
        <f>'1.27 GW Electrolyser H2 Prod. '!AC625</f>
        <v>-590144885.08462465</v>
      </c>
      <c r="AE23" s="1949">
        <f>'1.27 GW Electrolyser H2 Prod. '!AD625</f>
        <v>-593106782.41514313</v>
      </c>
      <c r="AF23" s="1949">
        <f>'1.27 GW Electrolyser H2 Prod. '!AE625</f>
        <v>-595909874.76484787</v>
      </c>
      <c r="AG23" s="1949">
        <f>'1.27 GW Electrolyser H2 Prod. '!AF625</f>
        <v>-598568535.87276459</v>
      </c>
      <c r="AH23" s="1949">
        <f>'1.27 GW Electrolyser H2 Prod. '!AG625</f>
        <v>-601095347.86741936</v>
      </c>
      <c r="AI23" s="1949">
        <f>'1.27 GW Electrolyser H2 Prod. '!AH625</f>
        <v>-603501381.31940353</v>
      </c>
      <c r="AJ23" s="1949">
        <f>'1.27 GW Electrolyser H2 Prod. '!AI625</f>
        <v>-605796423.26717257</v>
      </c>
      <c r="AK23" s="1949">
        <f>'1.27 GW Electrolyser H2 Prod. '!AJ625</f>
        <v>-607989164.31091774</v>
      </c>
      <c r="AL23" s="1949">
        <f>'1.27 GW Electrolyser H2 Prod. '!AK625</f>
        <v>-610087353.21835124</v>
      </c>
      <c r="AM23" s="1949">
        <f>'1.27 GW Electrolyser H2 Prod. '!AL625</f>
        <v>-612097925.53247988</v>
      </c>
      <c r="AN23" s="1949">
        <f>'1.27 GW Electrolyser H2 Prod. '!AM625</f>
        <v>-614027111.21576941</v>
      </c>
      <c r="AO23" s="1949">
        <f>'1.27 GW Electrolyser H2 Prod. '!AN625</f>
        <v>-615880525.26950645</v>
      </c>
      <c r="AP23" s="1949">
        <f>'1.27 GW Electrolyser H2 Prod. '!AO625</f>
        <v>-617663244.43475211</v>
      </c>
      <c r="AQ23" s="1949">
        <f>'1.27 GW Electrolyser H2 Prod. '!AP625</f>
        <v>-619379872.44320476</v>
      </c>
      <c r="AR23" s="1949">
        <f>'1.27 GW Electrolyser H2 Prod. '!AQ625</f>
        <v>-621034595.79313171</v>
      </c>
      <c r="AS23" s="1949">
        <f>'1.27 GW Electrolyser H2 Prod. '!AR625</f>
        <v>-622631231.64137602</v>
      </c>
      <c r="AT23" s="1949">
        <f>'1.27 GW Electrolyser H2 Prod. '!AS625</f>
        <v>-624173269.1010294</v>
      </c>
      <c r="AU23" s="1949">
        <f>'1.27 GW Electrolyser H2 Prod. '!AT625</f>
        <v>-625663904.99619997</v>
      </c>
      <c r="AV23" s="1949">
        <f>'1.27 GW Electrolyser H2 Prod. '!AU625</f>
        <v>-627106074.93591988</v>
      </c>
      <c r="AW23" s="1949">
        <f>'1.27 GW Electrolyser H2 Prod. '!AV625</f>
        <v>-628502480.41767883</v>
      </c>
      <c r="AX23" s="1949">
        <f>'1.27 GW Electrolyser H2 Prod. '!AW625</f>
        <v>-629855612.54910088</v>
      </c>
      <c r="AY23" s="1949">
        <f>'1.27 GW Electrolyser H2 Prod. '!AX625</f>
        <v>-631167772.87755752</v>
      </c>
      <c r="AZ23" s="1949">
        <f>'1.27 GW Electrolyser H2 Prod. '!AY625</f>
        <v>-632441091.73718977</v>
      </c>
      <c r="BA23" s="1949">
        <f>'1.27 GW Electrolyser H2 Prod. '!AZ625</f>
        <v>-633677544.45713973</v>
      </c>
      <c r="BB23" s="1949">
        <f>'1.27 GW Electrolyser H2 Prod. '!BA625</f>
        <v>-634878965.72082424</v>
      </c>
      <c r="BC23" s="1949">
        <f>'1.27 GW Electrolyser H2 Prod. '!BB625</f>
        <v>-636047062.32155442</v>
      </c>
      <c r="BD23" s="1949">
        <f>'1.27 GW Electrolyser H2 Prod. '!BC625</f>
        <v>-637183424.52288067</v>
      </c>
      <c r="BE23" s="1949">
        <f>'1.27 GW Electrolyser H2 Prod. '!BD625</f>
        <v>-638289536.20131826</v>
      </c>
      <c r="BF23" s="1949">
        <f>'1.27 GW Electrolyser H2 Prod. '!BE625</f>
        <v>-639366783.92342401</v>
      </c>
      <c r="BG23" s="1949">
        <f>'1.27 GW Electrolyser H2 Prod. '!BF625</f>
        <v>-640416465.08765173</v>
      </c>
      <c r="BH23" s="1949">
        <f>'1.27 GW Electrolyser H2 Prod. '!BG625</f>
        <v>-641439795.24328017</v>
      </c>
      <c r="BI23" s="1949">
        <f>'1.27 GW Electrolyser H2 Prod. '!BH625</f>
        <v>-642437914.68337548</v>
      </c>
      <c r="BJ23" s="1949">
        <f>'1.27 GW Electrolyser H2 Prod. '!BI625</f>
        <v>-643411894.39576757</v>
      </c>
      <c r="BK23" s="1949">
        <f>'1.27 GW Electrolyser H2 Prod. '!BJ625</f>
        <v>-644362741.44496286</v>
      </c>
      <c r="BL23" s="1949">
        <f>'1.27 GW Electrolyser H2 Prod. '!BK625</f>
        <v>-645291403.84849954</v>
      </c>
      <c r="BM23" s="1949">
        <f>'1.27 GW Electrolyser H2 Prod. '!BL625</f>
        <v>-646198775.00317812</v>
      </c>
      <c r="BN23" s="1949">
        <f>'1.27 GW Electrolyser H2 Prod. '!BM625</f>
        <v>-647085697.70968556</v>
      </c>
      <c r="BO23" s="1958">
        <f>'1.27 GW Electrolyser H2 Prod. '!BN625</f>
        <v>-647952967.8381741</v>
      </c>
    </row>
    <row r="24" spans="1:67" x14ac:dyDescent="0.2">
      <c r="A24" s="4305"/>
      <c r="B24" s="4338"/>
      <c r="C24" s="4339"/>
      <c r="D24" s="4320"/>
      <c r="E24" s="427" t="str">
        <f t="shared" ref="E24:E28" si="6">E18</f>
        <v>Low Price Range</v>
      </c>
      <c r="F24" s="147">
        <f>F6</f>
        <v>0.85</v>
      </c>
      <c r="G24" s="1926">
        <f>'1.27 GW Electrolyser H2 Prod. '!F626</f>
        <v>-893566800.00000012</v>
      </c>
      <c r="H24" s="1925">
        <f>'1.27 GW Electrolyser H2 Prod. '!G626</f>
        <v>-210547877.94719994</v>
      </c>
      <c r="I24" s="1925">
        <f>'1.27 GW Electrolyser H2 Prod. '!H626</f>
        <v>-300136923.54720002</v>
      </c>
      <c r="J24" s="1925">
        <f>'1.27 GW Electrolyser H2 Prod. '!I626</f>
        <v>-346176831.6146422</v>
      </c>
      <c r="K24" s="1925">
        <f>'1.27 GW Electrolyser H2 Prod. '!J626</f>
        <v>-376287612.30720001</v>
      </c>
      <c r="L24" s="1925">
        <f>'1.27 GW Electrolyser H2 Prod. '!K626</f>
        <v>-398284075.27531093</v>
      </c>
      <c r="M24" s="1925">
        <f>'1.27 GW Electrolyser H2 Prod. '!L626</f>
        <v>-415421534.16452587</v>
      </c>
      <c r="N24" s="1925">
        <f>'1.27 GW Electrolyser H2 Prod. '!M626</f>
        <v>-429350325.97949272</v>
      </c>
      <c r="O24" s="1925">
        <f>'1.27 GW Electrolyser H2 Prod. '!N626</f>
        <v>-441015697.75319999</v>
      </c>
      <c r="P24" s="1925">
        <f>'1.27 GW Electrolyser H2 Prod. '!O626</f>
        <v>-451006462.19007933</v>
      </c>
      <c r="Q24" s="1925">
        <f>'1.27 GW Electrolyser H2 Prod. '!P626</f>
        <v>-459712691.27609432</v>
      </c>
      <c r="R24" s="1925">
        <f>'1.27 GW Electrolyser H2 Prod. '!Q626</f>
        <v>-467405282.26023763</v>
      </c>
      <c r="S24" s="1925">
        <f>'1.27 GW Electrolyser H2 Prod. '!R626</f>
        <v>-474279531.33192706</v>
      </c>
      <c r="T24" s="1925">
        <f>'1.27 GW Electrolyser H2 Prod. '!S626</f>
        <v>-480480571.29510492</v>
      </c>
      <c r="U24" s="1925">
        <f>'1.27 GW Electrolyser H2 Prod. '!T626</f>
        <v>-486119004.37464881</v>
      </c>
      <c r="V24" s="1925">
        <f>'1.27 GW Electrolyser H2 Prod. '!U626</f>
        <v>-491280923.91486537</v>
      </c>
      <c r="W24" s="1925">
        <f>'1.27 GW Electrolyser H2 Prod. '!V626</f>
        <v>-496034570.38230008</v>
      </c>
      <c r="X24" s="1925">
        <f>'1.27 GW Electrolyser H2 Prod. '!W626</f>
        <v>-500434887.07280356</v>
      </c>
      <c r="Y24" s="1925">
        <f>'1.27 GW Electrolyser H2 Prod. '!X626</f>
        <v>-504526720.15364742</v>
      </c>
      <c r="Z24" s="1925">
        <f>'1.27 GW Electrolyser H2 Prod. '!Y626</f>
        <v>-508347117.75868118</v>
      </c>
      <c r="AA24" s="1925">
        <f>'1.27 GW Electrolyser H2 Prod. '!Z626</f>
        <v>-511927014.87676013</v>
      </c>
      <c r="AB24" s="1925">
        <f>'1.27 GW Electrolyser H2 Prod. '!AA626</f>
        <v>-515292490.00471771</v>
      </c>
      <c r="AC24" s="1925">
        <f>'1.27 GW Electrolyser H2 Prod. '!AB626</f>
        <v>-518465717.21328193</v>
      </c>
      <c r="AD24" s="1925">
        <f>'1.27 GW Electrolyser H2 Prod. '!AC626</f>
        <v>-521465697.67448276</v>
      </c>
      <c r="AE24" s="1925">
        <f>'1.27 GW Electrolyser H2 Prod. '!AD626</f>
        <v>-524308828.924218</v>
      </c>
      <c r="AF24" s="1925">
        <f>'1.27 GW Electrolyser H2 Prod. '!AE626</f>
        <v>-527009352.99069065</v>
      </c>
      <c r="AG24" s="1925">
        <f>'1.27 GW Electrolyser H2 Prod. '!AF626</f>
        <v>-529579712.89291918</v>
      </c>
      <c r="AH24" s="1925">
        <f>'1.27 GW Electrolyser H2 Prod. '!AG626</f>
        <v>-532030838.98744011</v>
      </c>
      <c r="AI24" s="1925">
        <f>'1.27 GW Electrolyser H2 Prod. '!AH626</f>
        <v>-534372381.01053143</v>
      </c>
      <c r="AJ24" s="1925">
        <f>'1.27 GW Electrolyser H2 Prod. '!AI626</f>
        <v>-536612897.65409708</v>
      </c>
      <c r="AK24" s="1925">
        <f>'1.27 GW Electrolyser H2 Prod. '!AJ626</f>
        <v>-538760012.61971569</v>
      </c>
      <c r="AL24" s="1925">
        <f>'1.27 GW Electrolyser H2 Prod. '!AK626</f>
        <v>-540820543.98053586</v>
      </c>
      <c r="AM24" s="1925">
        <f>'1.27 GW Electrolyser H2 Prod. '!AL626</f>
        <v>-542800612.11703503</v>
      </c>
      <c r="AN24" s="1925">
        <f>'1.27 GW Electrolyser H2 Prod. '!AM626</f>
        <v>-544705730.3240118</v>
      </c>
      <c r="AO24" s="1925">
        <f>'1.27 GW Electrolyser H2 Prod. '!AN626</f>
        <v>-546540881.30396295</v>
      </c>
      <c r="AP24" s="1925">
        <f>'1.27 GW Electrolyser H2 Prod. '!AO626</f>
        <v>-548310582.08974528</v>
      </c>
      <c r="AQ24" s="1925">
        <f>'1.27 GW Electrolyser H2 Prod. '!AP626</f>
        <v>-550018939.42268038</v>
      </c>
      <c r="AR24" s="1925">
        <f>'1.27 GW Electrolyser H2 Prod. '!AQ626</f>
        <v>-551669697.2117753</v>
      </c>
      <c r="AS24" s="1925">
        <f>'1.27 GW Electrolyser H2 Prod. '!AR626</f>
        <v>-553266277.38695908</v>
      </c>
      <c r="AT24" s="1925">
        <f>'1.27 GW Electrolyser H2 Prod. '!AS626</f>
        <v>-554811815.21317983</v>
      </c>
      <c r="AU24" s="1925">
        <f>'1.27 GW Electrolyser H2 Prod. '!AT626</f>
        <v>-556309189.93732607</v>
      </c>
      <c r="AV24" s="1925">
        <f>'1.27 GW Electrolyser H2 Prod. '!AU626</f>
        <v>-557761051.4845655</v>
      </c>
      <c r="AW24" s="1925">
        <f>'1.27 GW Electrolyser H2 Prod. '!AV626</f>
        <v>-559169843.79609001</v>
      </c>
      <c r="AX24" s="1925">
        <f>'1.27 GW Electrolyser H2 Prod. '!AW626</f>
        <v>-560537825.29973173</v>
      </c>
      <c r="AY24" s="1925">
        <f>'1.27 GW Electrolyser H2 Prod. '!AX626</f>
        <v>-561867086.92336965</v>
      </c>
      <c r="AZ24" s="1925">
        <f>'1.27 GW Electrolyser H2 Prod. '!AY626</f>
        <v>-563159567.99456644</v>
      </c>
      <c r="BA24" s="1925">
        <f>'1.27 GW Electrolyser H2 Prod. '!AZ626</f>
        <v>-564417070.31539035</v>
      </c>
      <c r="BB24" s="1925">
        <f>'1.27 GW Electrolyser H2 Prod. '!BA626</f>
        <v>-565641270.65652394</v>
      </c>
      <c r="BC24" s="1925">
        <f>'1.27 GW Electrolyser H2 Prod. '!BB626</f>
        <v>-566833731.87766528</v>
      </c>
      <c r="BD24" s="1925">
        <f>'1.27 GW Electrolyser H2 Prod. '!BC626</f>
        <v>-567995912.85041797</v>
      </c>
      <c r="BE24" s="1925">
        <f>'1.27 GW Electrolyser H2 Prod. '!BD626</f>
        <v>-569129177.334167</v>
      </c>
      <c r="BF24" s="1925">
        <f>'1.27 GW Electrolyser H2 Prod. '!BE626</f>
        <v>-570234801.9339267</v>
      </c>
      <c r="BG24" s="1925">
        <f>'1.27 GW Electrolyser H2 Prod. '!BF626</f>
        <v>-571313983.25106132</v>
      </c>
      <c r="BH24" s="1925">
        <f>'1.27 GW Electrolyser H2 Prod. '!BG626</f>
        <v>-572367844.32253087</v>
      </c>
      <c r="BI24" s="1925">
        <f>'1.27 GW Electrolyser H2 Prod. '!BH626</f>
        <v>-573397440.43140411</v>
      </c>
      <c r="BJ24" s="1925">
        <f>'1.27 GW Electrolyser H2 Prod. '!BI626</f>
        <v>-574403764.36041868</v>
      </c>
      <c r="BK24" s="1925">
        <f>'1.27 GW Electrolyser H2 Prod. '!BJ626</f>
        <v>-575387751.15103173</v>
      </c>
      <c r="BL24" s="1925">
        <f>'1.27 GW Electrolyser H2 Prod. '!BK626</f>
        <v>-576350282.42242146</v>
      </c>
      <c r="BM24" s="1925">
        <f>'1.27 GW Electrolyser H2 Prod. '!BL626</f>
        <v>-577292190.29806256</v>
      </c>
      <c r="BN24" s="1925">
        <f>'1.27 GW Electrolyser H2 Prod. '!BM626</f>
        <v>-578214260.98162007</v>
      </c>
      <c r="BO24" s="1926">
        <f>'1.27 GW Electrolyser H2 Prod. '!BN626</f>
        <v>-579117238.01883829</v>
      </c>
    </row>
    <row r="25" spans="1:67" x14ac:dyDescent="0.2">
      <c r="A25" s="4305"/>
      <c r="B25" s="4338"/>
      <c r="C25" s="4339"/>
      <c r="D25" s="4320"/>
      <c r="E25" s="44" t="str">
        <f t="shared" si="6"/>
        <v>Low Price Range</v>
      </c>
      <c r="F25" s="1059">
        <f>F7</f>
        <v>0.9</v>
      </c>
      <c r="G25" s="1936">
        <f>'1.27 GW Electrolyser H2 Prod. '!F627</f>
        <v>-893566800.00000012</v>
      </c>
      <c r="H25" s="1925">
        <f>'1.27 GW Electrolyser H2 Prod. '!G627</f>
        <v>-210547877.94719994</v>
      </c>
      <c r="I25" s="1925">
        <f>'1.27 GW Electrolyser H2 Prod. '!H627</f>
        <v>-270273908.34720004</v>
      </c>
      <c r="J25" s="1925">
        <f>'1.27 GW Electrolyser H2 Prod. '!I627</f>
        <v>-302402937.31567091</v>
      </c>
      <c r="K25" s="1925">
        <f>'1.27 GW Electrolyser H2 Prod. '!J627</f>
        <v>-324027335.70719993</v>
      </c>
      <c r="L25" s="1925">
        <f>'1.27 GW Electrolyser H2 Prod. '!K627</f>
        <v>-340161294.5284102</v>
      </c>
      <c r="M25" s="1925">
        <f>'1.27 GW Electrolyser H2 Prod. '!L627</f>
        <v>-352943461.77882379</v>
      </c>
      <c r="N25" s="1925">
        <f>'1.27 GW Electrolyser H2 Prod. '!M627</f>
        <v>-363477672.46282452</v>
      </c>
      <c r="O25" s="1925">
        <f>'1.27 GW Electrolyser H2 Prod. '!N627</f>
        <v>-372405420.33119988</v>
      </c>
      <c r="P25" s="1925">
        <f>'1.27 GW Electrolyser H2 Prod. '!O627</f>
        <v>-380131238.42634648</v>
      </c>
      <c r="Q25" s="1925">
        <f>'1.27 GW Electrolyser H2 Prod. '!P627</f>
        <v>-386925983.27028918</v>
      </c>
      <c r="R25" s="1925">
        <f>'1.27 GW Electrolyser H2 Prod. '!Q627</f>
        <v>-392979533.6728422</v>
      </c>
      <c r="S25" s="1925">
        <f>'1.27 GW Electrolyser H2 Prod. '!R627</f>
        <v>-398429933.79566139</v>
      </c>
      <c r="T25" s="1925">
        <f>'1.27 GW Electrolyser H2 Prod. '!S627</f>
        <v>-403380554.63850284</v>
      </c>
      <c r="U25" s="1925">
        <f>'1.27 GW Electrolyser H2 Prod. '!T627</f>
        <v>-407910723.41126204</v>
      </c>
      <c r="V25" s="1925">
        <f>'1.27 GW Electrolyser H2 Prod. '!U627</f>
        <v>-412082586.33308631</v>
      </c>
      <c r="W25" s="1925">
        <f>'1.27 GW Electrolyser H2 Prod. '!V627</f>
        <v>-415945696.49279988</v>
      </c>
      <c r="X25" s="1925">
        <f>'1.27 GW Electrolyser H2 Prod. '!W627</f>
        <v>-419540173.03906095</v>
      </c>
      <c r="Y25" s="1925">
        <f>'1.27 GW Electrolyser H2 Prod. '!X627</f>
        <v>-422898932.77843177</v>
      </c>
      <c r="Z25" s="1925">
        <f>'1.27 GW Electrolyser H2 Prod. '!Y627</f>
        <v>-426049301.92978543</v>
      </c>
      <c r="AA25" s="1925">
        <f>'1.27 GW Electrolyser H2 Prod. '!Z627</f>
        <v>-429014203.13798028</v>
      </c>
      <c r="AB25" s="1925">
        <f>'1.27 GW Electrolyser H2 Prod. '!AA627</f>
        <v>-431813044.92030871</v>
      </c>
      <c r="AC25" s="1925">
        <f>'1.27 GW Electrolyser H2 Prod. '!AB627</f>
        <v>-434462398.500278</v>
      </c>
      <c r="AD25" s="1925">
        <f>'1.27 GW Electrolyser H2 Prod. '!AC627</f>
        <v>-436976520.03329468</v>
      </c>
      <c r="AE25" s="1925">
        <f>'1.27 GW Electrolyser H2 Prod. '!AD627</f>
        <v>-439367758.61081523</v>
      </c>
      <c r="AF25" s="1925">
        <f>'1.27 GW Electrolyser H2 Prod. '!AE627</f>
        <v>-441646878.66312599</v>
      </c>
      <c r="AG25" s="1925">
        <f>'1.27 GW Electrolyser H2 Prod. '!AF627</f>
        <v>-443823317.36937255</v>
      </c>
      <c r="AH25" s="1925">
        <f>'1.27 GW Electrolyser H2 Prod. '!AG627</f>
        <v>-445905392.13208842</v>
      </c>
      <c r="AI25" s="1925">
        <f>'1.27 GW Electrolyser H2 Prod. '!AH627</f>
        <v>-447900469.2648558</v>
      </c>
      <c r="AJ25" s="1925">
        <f>'1.27 GW Electrolyser H2 Prod. '!AI627</f>
        <v>-449815102.24918181</v>
      </c>
      <c r="AK25" s="1925">
        <f>'1.27 GW Electrolyser H2 Prod. '!AJ627</f>
        <v>-451655145.89449763</v>
      </c>
      <c r="AL25" s="1925">
        <f>'1.27 GW Electrolyser H2 Prod. '!AK627</f>
        <v>-453425851.25259262</v>
      </c>
      <c r="AM25" s="1925">
        <f>'1.27 GW Electrolyser H2 Prod. '!AL627</f>
        <v>-455131945.03823984</v>
      </c>
      <c r="AN25" s="1925">
        <f>'1.27 GW Electrolyser H2 Prod. '!AM627</f>
        <v>-456777696.48358154</v>
      </c>
      <c r="AO25" s="1925">
        <f>'1.27 GW Electrolyser H2 Prod. '!AN627</f>
        <v>-458366973.92987478</v>
      </c>
      <c r="AP25" s="1925">
        <f>'1.27 GW Electrolyser H2 Prod. '!AO627</f>
        <v>-459903292.98345393</v>
      </c>
      <c r="AQ25" s="1925">
        <f>'1.27 GW Electrolyser H2 Prod. '!AP627</f>
        <v>-461389857.69530857</v>
      </c>
      <c r="AR25" s="1925">
        <f>'1.27 GW Electrolyser H2 Prod. '!AQ627</f>
        <v>-462829595.93817854</v>
      </c>
      <c r="AS25" s="1925">
        <f>'1.27 GW Electrolyser H2 Prod. '!AR627</f>
        <v>-464225189.93152684</v>
      </c>
      <c r="AT25" s="1925">
        <f>'1.27 GW Electrolyser H2 Prod. '!AS627</f>
        <v>-465579102.68848372</v>
      </c>
      <c r="AU25" s="1925">
        <f>'1.27 GW Electrolyser H2 Prod. '!AT627</f>
        <v>-466893601.01890224</v>
      </c>
      <c r="AV25" s="1925">
        <f>'1.27 GW Electrolyser H2 Prod. '!AU627</f>
        <v>-468170775.6108532</v>
      </c>
      <c r="AW25" s="1925">
        <f>'1.27 GW Electrolyser H2 Prod. '!AV627</f>
        <v>-469412558.62299788</v>
      </c>
      <c r="AX25" s="1925">
        <f>'1.27 GW Electrolyser H2 Prod. '!AW627</f>
        <v>-470620739.14761257</v>
      </c>
      <c r="AY25" s="1925">
        <f>'1.27 GW Electrolyser H2 Prod. '!AX627</f>
        <v>-471796976.84497017</v>
      </c>
      <c r="AZ25" s="1925">
        <f>'1.27 GW Electrolyser H2 Prod. '!AY627</f>
        <v>-472942814.00151992</v>
      </c>
      <c r="BA25" s="1925">
        <f>'1.27 GW Electrolyser H2 Prod. '!AZ627</f>
        <v>-474059686.22468519</v>
      </c>
      <c r="BB25" s="1925">
        <f>'1.27 GW Electrolyser H2 Prod. '!BA627</f>
        <v>-475148931.9544034</v>
      </c>
      <c r="BC25" s="1925">
        <f>'1.27 GW Electrolyser H2 Prod. '!BB627</f>
        <v>-476211800.94445372</v>
      </c>
      <c r="BD25" s="1925">
        <f>'1.27 GW Electrolyser H2 Prod. '!BC627</f>
        <v>-477249461.84407282</v>
      </c>
      <c r="BE25" s="1925">
        <f>'1.27 GW Electrolyser H2 Prod. '!BD627</f>
        <v>-478263008.99153334</v>
      </c>
      <c r="BF25" s="1925">
        <f>'1.27 GW Electrolyser H2 Prod. '!BE627</f>
        <v>-479253468.51555902</v>
      </c>
      <c r="BG25" s="1925">
        <f>'1.27 GW Electrolyser H2 Prod. '!BF627</f>
        <v>-480221803.82715529</v>
      </c>
      <c r="BH25" s="1925">
        <f>'1.27 GW Electrolyser H2 Prod. '!BG627</f>
        <v>-481168920.57319862</v>
      </c>
      <c r="BI25" s="1925">
        <f>'1.27 GW Electrolyser H2 Prod. '!BH627</f>
        <v>-482095671.1135996</v>
      </c>
      <c r="BJ25" s="1925">
        <f>'1.27 GW Electrolyser H2 Prod. '!BI627</f>
        <v>-483002858.57575536</v>
      </c>
      <c r="BK25" s="1925">
        <f>'1.27 GW Electrolyser H2 Prod. '!BJ627</f>
        <v>-483891240.53309029</v>
      </c>
      <c r="BL25" s="1925">
        <f>'1.27 GW Electrolyser H2 Prod. '!BK627</f>
        <v>-484761532.3485688</v>
      </c>
      <c r="BM25" s="1925">
        <f>'1.27 GW Electrolyser H2 Prod. '!BL627</f>
        <v>-485614410.21898359</v>
      </c>
      <c r="BN25" s="1925">
        <f>'1.27 GW Electrolyser H2 Prod. '!BM627</f>
        <v>-486450513.95145065</v>
      </c>
      <c r="BO25" s="1926">
        <f>'1.27 GW Electrolyser H2 Prod. '!BN627</f>
        <v>-487270449.4997679</v>
      </c>
    </row>
    <row r="26" spans="1:67" x14ac:dyDescent="0.2">
      <c r="A26" s="4305"/>
      <c r="B26" s="4338"/>
      <c r="C26" s="4339"/>
      <c r="D26" s="4320"/>
      <c r="E26" s="427" t="str">
        <f t="shared" si="6"/>
        <v>High Price Range</v>
      </c>
      <c r="F26" s="1867">
        <f>F23</f>
        <v>0.8</v>
      </c>
      <c r="G26" s="1917">
        <f>'1.27 GW Electrolyser H2 Prod. '!F629</f>
        <v>-893566800.00000012</v>
      </c>
      <c r="H26" s="1925">
        <f>'1.27 GW Electrolyser H2 Prod. '!G629</f>
        <v>1059997826.6927999</v>
      </c>
      <c r="I26" s="1925">
        <f>'1.27 GW Electrolyser H2 Prod. '!H629</f>
        <v>686436624.9648</v>
      </c>
      <c r="J26" s="1925">
        <f>'1.27 GW Electrolyser H2 Prod. '!I629</f>
        <v>503585332.79098737</v>
      </c>
      <c r="K26" s="1925">
        <f>'1.27 GW Electrolyser H2 Prod. '!J629</f>
        <v>387587663.5824002</v>
      </c>
      <c r="L26" s="1925">
        <f>'1.27 GW Electrolyser H2 Prod. '!K629</f>
        <v>304726827.4231199</v>
      </c>
      <c r="M26" s="1925">
        <f>'1.27 GW Electrolyser H2 Prod. '!L629</f>
        <v>241306629.84334993</v>
      </c>
      <c r="N26" s="1925">
        <f>'1.27 GW Electrolyser H2 Prod. '!M629</f>
        <v>190514563.76064515</v>
      </c>
      <c r="O26" s="1925">
        <f>'1.27 GW Electrolyser H2 Prod. '!N629</f>
        <v>148508494.47648025</v>
      </c>
      <c r="P26" s="1925">
        <f>'1.27 GW Electrolyser H2 Prod. '!O629</f>
        <v>112926060.55027175</v>
      </c>
      <c r="Q26" s="1925">
        <f>'1.27 GW Electrolyser H2 Prod. '!P629</f>
        <v>82219825.549055934</v>
      </c>
      <c r="R26" s="1925">
        <f>'1.27 GW Electrolyser H2 Prod. '!Q629</f>
        <v>55325779.543509126</v>
      </c>
      <c r="S26" s="1925">
        <f>'1.27 GW Electrolyser H2 Prod. '!R629</f>
        <v>31483667.485239863</v>
      </c>
      <c r="T26" s="1925">
        <f>'1.27 GW Electrolyser H2 Prod. '!S629</f>
        <v>10133060.686299443</v>
      </c>
      <c r="U26" s="1925">
        <f>'1.27 GW Electrolyser H2 Prod. '!T629</f>
        <v>-9149985.380923748</v>
      </c>
      <c r="V26" s="1925">
        <f>'1.27 GW Electrolyser H2 Prod. '!U629</f>
        <v>-26693232.397518277</v>
      </c>
      <c r="W26" s="1925">
        <f>'1.27 GW Electrolyser H2 Prod. '!V629</f>
        <v>-42754840.808255672</v>
      </c>
      <c r="X26" s="1925">
        <f>'1.27 GW Electrolyser H2 Prod. '!W629</f>
        <v>-57541447.397085786</v>
      </c>
      <c r="Y26" s="1925">
        <f>'1.27 GW Electrolyser H2 Prod. '!X629</f>
        <v>-71220787.949222565</v>
      </c>
      <c r="Z26" s="1925">
        <f>'1.27 GW Electrolyser H2 Prod. '!Y629</f>
        <v>-83930715.693288922</v>
      </c>
      <c r="AA26" s="1925">
        <f>'1.27 GW Electrolyser H2 Prod. '!Z629</f>
        <v>-95785775.950195193</v>
      </c>
      <c r="AB26" s="1925">
        <f>'1.27 GW Electrolyser H2 Prod. '!AA629</f>
        <v>-106882085.61766291</v>
      </c>
      <c r="AC26" s="1925">
        <f>'1.27 GW Electrolyser H2 Prod. '!AB629</f>
        <v>-117301012.75463259</v>
      </c>
      <c r="AD26" s="1925">
        <f>'1.27 GW Electrolyser H2 Prod. '!AC629</f>
        <v>-127111991.32892931</v>
      </c>
      <c r="AE26" s="1925">
        <f>'1.27 GW Electrolyser H2 Prod. '!AD629</f>
        <v>-136374702.40124822</v>
      </c>
      <c r="AF26" s="1925">
        <f>'1.27 GW Electrolyser H2 Prod. '!AE629</f>
        <v>-145140784.28964257</v>
      </c>
      <c r="AG26" s="1925">
        <f>'1.27 GW Electrolyser H2 Prod. '!AF629</f>
        <v>-153455187.84040058</v>
      </c>
      <c r="AH26" s="1925">
        <f>'1.27 GW Electrolyser H2 Prod. '!AG629</f>
        <v>-161357261.01471245</v>
      </c>
      <c r="AI26" s="1925">
        <f>'1.27 GW Electrolyser H2 Prod. '!AH629</f>
        <v>-168881624.69417906</v>
      </c>
      <c r="AJ26" s="1925">
        <f>'1.27 GW Electrolyser H2 Prod. '!AI629</f>
        <v>-176058885.78354812</v>
      </c>
      <c r="AK26" s="1925">
        <f>'1.27 GW Electrolyser H2 Prod. '!AJ629</f>
        <v>-182916222.30745459</v>
      </c>
      <c r="AL26" s="1925">
        <f>'1.27 GW Electrolyser H2 Prod. '!AK629</f>
        <v>-189477866.90750504</v>
      </c>
      <c r="AM26" s="1925">
        <f>'1.27 GW Electrolyser H2 Prod. '!AL629</f>
        <v>-195765509.03604448</v>
      </c>
      <c r="AN26" s="1925">
        <f>'1.27 GW Electrolyser H2 Prod. '!AM629</f>
        <v>-201798631.59064591</v>
      </c>
      <c r="AO26" s="1925">
        <f>'1.27 GW Electrolyser H2 Prod. '!AN629</f>
        <v>-207594794.30710864</v>
      </c>
      <c r="AP26" s="1925">
        <f>'1.27 GW Electrolyser H2 Prod. '!AO629</f>
        <v>-213169873.62556171</v>
      </c>
      <c r="AQ26" s="1925">
        <f>'1.27 GW Electrolyser H2 Prod. '!AP629</f>
        <v>-218538266.74881792</v>
      </c>
      <c r="AR26" s="1925">
        <f>'1.27 GW Electrolyser H2 Prod. '!AQ629</f>
        <v>-223713066.06986976</v>
      </c>
      <c r="AS26" s="1925">
        <f>'1.27 GW Electrolyser H2 Prod. '!AR629</f>
        <v>-228706208.94407117</v>
      </c>
      <c r="AT26" s="1925">
        <f>'1.27 GW Electrolyser H2 Prod. '!AS629</f>
        <v>-233528606.83892334</v>
      </c>
      <c r="AU26" s="1925">
        <f>'1.27 GW Electrolyser H2 Prod. '!AT629</f>
        <v>-238190257.1495961</v>
      </c>
      <c r="AV26" s="1925">
        <f>'1.27 GW Electrolyser H2 Prod. '!AU629</f>
        <v>-242700340.37603605</v>
      </c>
      <c r="AW26" s="1925">
        <f>'1.27 GW Electrolyser H2 Prod. '!AV629</f>
        <v>-247067304.88357043</v>
      </c>
      <c r="AX26" s="1925">
        <f>'1.27 GW Electrolyser H2 Prod. '!AW629</f>
        <v>-251298941.08746266</v>
      </c>
      <c r="AY26" s="1925">
        <f>'1.27 GW Electrolyser H2 Prod. '!AX629</f>
        <v>-255402446.59314609</v>
      </c>
      <c r="AZ26" s="1925">
        <f>'1.27 GW Electrolyser H2 Prod. '!AY629</f>
        <v>-259384483.57268012</v>
      </c>
      <c r="BA26" s="1925">
        <f>'1.27 GW Electrolyser H2 Prod. '!AZ629</f>
        <v>-263251229.45258355</v>
      </c>
      <c r="BB26" s="1925">
        <f>'1.27 GW Electrolyser H2 Prod. '!BA629</f>
        <v>-267008421.81944466</v>
      </c>
      <c r="BC26" s="1925">
        <f>'1.27 GW Electrolyser H2 Prod. '!BB629</f>
        <v>-270661398.31043851</v>
      </c>
      <c r="BD26" s="1925">
        <f>'1.27 GW Electrolyser H2 Prod. '!BC629</f>
        <v>-274215132.14041764</v>
      </c>
      <c r="BE26" s="1925">
        <f>'1.27 GW Electrolyser H2 Prod. '!BD629</f>
        <v>-277674263.821154</v>
      </c>
      <c r="BF26" s="1925">
        <f>'1.27 GW Electrolyser H2 Prod. '!BE629</f>
        <v>-281043129.54798573</v>
      </c>
      <c r="BG26" s="1925">
        <f>'1.27 GW Electrolyser H2 Prod. '!BF629</f>
        <v>-284325786.66176033</v>
      </c>
      <c r="BH26" s="1925">
        <f>'1.27 GW Electrolyser H2 Prod. '!BG629</f>
        <v>-287526036.53724051</v>
      </c>
      <c r="BI26" s="1925">
        <f>'1.27 GW Electrolyser H2 Prod. '!BH629</f>
        <v>-290647445.2012099</v>
      </c>
      <c r="BJ26" s="1925">
        <f>'1.27 GW Electrolyser H2 Prod. '!BI629</f>
        <v>-293693361.94289792</v>
      </c>
      <c r="BK26" s="1925">
        <f>'1.27 GW Electrolyser H2 Prod. '!BJ629</f>
        <v>-296666936.14478326</v>
      </c>
      <c r="BL26" s="1925">
        <f>'1.27 GW Electrolyser H2 Prod. '!BK629</f>
        <v>-299571132.53236693</v>
      </c>
      <c r="BM26" s="1925">
        <f>'1.27 GW Electrolyser H2 Prod. '!BL629</f>
        <v>-302408745.01627845</v>
      </c>
      <c r="BN26" s="1925">
        <f>'1.27 GW Electrolyser H2 Prod. '!BM629</f>
        <v>-305182409.27844244</v>
      </c>
      <c r="BO26" s="1926">
        <f>'1.27 GW Electrolyser H2 Prod. '!BN629</f>
        <v>-307894614.23540366</v>
      </c>
    </row>
    <row r="27" spans="1:67" x14ac:dyDescent="0.2">
      <c r="A27" s="4305"/>
      <c r="B27" s="4338"/>
      <c r="C27" s="4339"/>
      <c r="D27" s="4320"/>
      <c r="E27" s="427" t="str">
        <f t="shared" si="6"/>
        <v>High Price Range</v>
      </c>
      <c r="F27" s="1867">
        <f t="shared" ref="F27:F28" si="7">F24</f>
        <v>0.85</v>
      </c>
      <c r="G27" s="1917">
        <f>'1.27 GW Electrolyser H2 Prod. '!F630</f>
        <v>-893566800.00000012</v>
      </c>
      <c r="H27" s="1925">
        <f>'1.27 GW Electrolyser H2 Prod. '!G630</f>
        <v>1059997826.6927999</v>
      </c>
      <c r="I27" s="1925">
        <f>'1.27 GW Electrolyser H2 Prod. '!H630</f>
        <v>779826925.39679968</v>
      </c>
      <c r="J27" s="1925">
        <f>'1.27 GW Electrolyser H2 Prod. '!I630</f>
        <v>635846794.20495379</v>
      </c>
      <c r="K27" s="1925">
        <f>'1.27 GW Electrolyser H2 Prod. '!J630</f>
        <v>541681659.29519975</v>
      </c>
      <c r="L27" s="1925">
        <f>'1.27 GW Electrolyser H2 Prod. '!K630</f>
        <v>472892346.78688872</v>
      </c>
      <c r="M27" s="1925">
        <f>'1.27 GW Electrolyser H2 Prod. '!L630</f>
        <v>419298547.78213084</v>
      </c>
      <c r="N27" s="1925">
        <f>'1.27 GW Electrolyser H2 Prod. '!M630</f>
        <v>375739180.33237183</v>
      </c>
      <c r="O27" s="1925">
        <f>'1.27 GW Electrolyser H2 Prod. '!N630</f>
        <v>339258183.10883963</v>
      </c>
      <c r="P27" s="1925">
        <f>'1.27 GW Electrolyser H2 Prod. '!O630</f>
        <v>308014168.19418037</v>
      </c>
      <c r="Q27" s="1925">
        <f>'1.27 GW Electrolyser H2 Prod. '!P630</f>
        <v>280787267.47677553</v>
      </c>
      <c r="R27" s="1925">
        <f>'1.27 GW Electrolyser H2 Prod. '!Q630</f>
        <v>256730306.77477503</v>
      </c>
      <c r="S27" s="1925">
        <f>'1.27 GW Electrolyser H2 Prod. '!R630</f>
        <v>235232538.32273102</v>
      </c>
      <c r="T27" s="1925">
        <f>'1.27 GW Electrolyser H2 Prod. '!S630</f>
        <v>215840089.79489398</v>
      </c>
      <c r="U27" s="1925">
        <f>'1.27 GW Electrolyser H2 Prod. '!T630</f>
        <v>198207075.99043608</v>
      </c>
      <c r="V27" s="1925">
        <f>'1.27 GW Electrolyser H2 Prod. '!U630</f>
        <v>182064258.07877922</v>
      </c>
      <c r="W27" s="1925">
        <f>'1.27 GW Electrolyser H2 Prod. '!V630</f>
        <v>167198228.35043371</v>
      </c>
      <c r="X27" s="1925">
        <f>'1.27 GW Electrolyser H2 Prod. '!W630</f>
        <v>153437163.20112264</v>
      </c>
      <c r="Y27" s="1925">
        <f>'1.27 GW Electrolyser H2 Prod. '!X630</f>
        <v>140640815.67297328</v>
      </c>
      <c r="Z27" s="1925">
        <f>'1.27 GW Electrolyser H2 Prod. '!Y630</f>
        <v>128693325.51786673</v>
      </c>
      <c r="AA27" s="1925">
        <f>'1.27 GW Electrolyser H2 Prod. '!Z630</f>
        <v>117497950.06317914</v>
      </c>
      <c r="AB27" s="1925">
        <f>'1.27 GW Electrolyser H2 Prod. '!AA630</f>
        <v>106973134.29386008</v>
      </c>
      <c r="AC27" s="1925">
        <f>'1.27 GW Electrolyser H2 Prod. '!AB630</f>
        <v>97049533.466478825</v>
      </c>
      <c r="AD27" s="1925">
        <f>'1.27 GW Electrolyser H2 Prod. '!AC630</f>
        <v>87667725.411086202</v>
      </c>
      <c r="AE27" s="1925">
        <f>'1.27 GW Electrolyser H2 Prod. '!AD630</f>
        <v>78776430.282241225</v>
      </c>
      <c r="AF27" s="1925">
        <f>'1.27 GW Electrolyser H2 Prod. '!AE630</f>
        <v>70331109.131558418</v>
      </c>
      <c r="AG27" s="1925">
        <f>'1.27 GW Electrolyser H2 Prod. '!AF630</f>
        <v>62292849.033579707</v>
      </c>
      <c r="AH27" s="1925">
        <f>'1.27 GW Electrolyser H2 Prod. '!AG630</f>
        <v>54627467.596677065</v>
      </c>
      <c r="AI27" s="1925">
        <f>'1.27 GW Electrolyser H2 Prod. '!AH630</f>
        <v>47304787.29979074</v>
      </c>
      <c r="AJ27" s="1925">
        <f>'1.27 GW Electrolyser H2 Prod. '!AI630</f>
        <v>40298042.633716702</v>
      </c>
      <c r="AK27" s="1925">
        <f>'1.27 GW Electrolyser H2 Prod. '!AJ630</f>
        <v>33583392.074882388</v>
      </c>
      <c r="AL27" s="1925">
        <f>'1.27 GW Electrolyser H2 Prod. '!AK630</f>
        <v>27139513.533221722</v>
      </c>
      <c r="AM27" s="1925">
        <f>'1.27 GW Electrolyser H2 Prod. '!AL630</f>
        <v>20947266.805788636</v>
      </c>
      <c r="AN27" s="1925">
        <f>'1.27 GW Electrolyser H2 Prod. '!AM630</f>
        <v>14989410.222437501</v>
      </c>
      <c r="AO27" s="1925">
        <f>'1.27 GW Electrolyser H2 Prod. '!AN630</f>
        <v>9250361.4288742542</v>
      </c>
      <c r="AP27" s="1925">
        <f>'1.27 GW Electrolyser H2 Prod. '!AO630</f>
        <v>3715994.3546830416</v>
      </c>
      <c r="AQ27" s="1925">
        <f>'1.27 GW Electrolyser H2 Prod. '!AP630</f>
        <v>-1626533.9700527191</v>
      </c>
      <c r="AR27" s="1925">
        <f>'1.27 GW Electrolyser H2 Prod. '!AQ630</f>
        <v>-6788931.8334823847</v>
      </c>
      <c r="AS27" s="1925">
        <f>'1.27 GW Electrolyser H2 Prod. '!AR630</f>
        <v>-11781900.601893187</v>
      </c>
      <c r="AT27" s="1925">
        <f>'1.27 GW Electrolyser H2 Prod. '!AS630</f>
        <v>-16615245.157126904</v>
      </c>
      <c r="AU27" s="1925">
        <f>'1.27 GW Electrolyser H2 Prod. '!AT630</f>
        <v>-21297969.73837769</v>
      </c>
      <c r="AV27" s="1925">
        <f>'1.27 GW Electrolyser H2 Prod. '!AU630</f>
        <v>-25838361.429379821</v>
      </c>
      <c r="AW27" s="1925">
        <f>'1.27 GW Electrolyser H2 Prod. '!AV630</f>
        <v>-30244063.142299056</v>
      </c>
      <c r="AX27" s="1925">
        <f>'1.27 GW Electrolyser H2 Prod. '!AW630</f>
        <v>-34522137.635276437</v>
      </c>
      <c r="AY27" s="1925">
        <f>'1.27 GW Electrolyser H2 Prod. '!AX630</f>
        <v>-38679123.845573068</v>
      </c>
      <c r="AZ27" s="1925">
        <f>'1.27 GW Electrolyser H2 Prod. '!AY630</f>
        <v>-42721086.612338185</v>
      </c>
      <c r="BA27" s="1925">
        <f>'1.27 GW Electrolyser H2 Prod. '!AZ630</f>
        <v>-46653660.692656755</v>
      </c>
      <c r="BB27" s="1925">
        <f>'1.27 GW Electrolyser H2 Prod. '!BA630</f>
        <v>-50482089.834246516</v>
      </c>
      <c r="BC27" s="1925">
        <f>'1.27 GW Electrolyser H2 Prod. '!BB630</f>
        <v>-54211261.552174807</v>
      </c>
      <c r="BD27" s="1925">
        <f>'1.27 GW Electrolyser H2 Prod. '!BC630</f>
        <v>-57845738.160609365</v>
      </c>
      <c r="BE27" s="1925">
        <f>'1.27 GW Electrolyser H2 Prod. '!BD630</f>
        <v>-61389784.530255318</v>
      </c>
      <c r="BF27" s="1925">
        <f>'1.27 GW Electrolyser H2 Prod. '!BE630</f>
        <v>-64847392.974849701</v>
      </c>
      <c r="BG27" s="1925">
        <f>'1.27 GW Electrolyser H2 Prod. '!BF630</f>
        <v>-68222305.613537312</v>
      </c>
      <c r="BH27" s="1925">
        <f>'1.27 GW Electrolyser H2 Prod. '!BG630</f>
        <v>-71518034.508258104</v>
      </c>
      <c r="BI27" s="1925">
        <f>'1.27 GW Electrolyser H2 Prod. '!BH630</f>
        <v>-74737879.834904552</v>
      </c>
      <c r="BJ27" s="1925">
        <f>'1.27 GW Electrolyser H2 Prod. '!BI630</f>
        <v>-77884946.312725782</v>
      </c>
      <c r="BK27" s="1925">
        <f>'1.27 GW Electrolyser H2 Prod. '!BJ630</f>
        <v>-80962158.087257981</v>
      </c>
      <c r="BL27" s="1925">
        <f>'1.27 GW Electrolyser H2 Prod. '!BK630</f>
        <v>-83972272.237093687</v>
      </c>
      <c r="BM27" s="1925">
        <f>'1.27 GW Electrolyser H2 Prod. '!BL630</f>
        <v>-86917891.053420782</v>
      </c>
      <c r="BN27" s="1925">
        <f>'1.27 GW Electrolyser H2 Prod. '!BM630</f>
        <v>-89801473.222878933</v>
      </c>
      <c r="BO27" s="1926">
        <f>'1.27 GW Electrolyser H2 Prod. '!BN630</f>
        <v>-92625344.028430104</v>
      </c>
    </row>
    <row r="28" spans="1:67" ht="16" thickBot="1" x14ac:dyDescent="0.25">
      <c r="A28" s="4305"/>
      <c r="B28" s="4340"/>
      <c r="C28" s="4341"/>
      <c r="D28" s="4324"/>
      <c r="E28" s="1910" t="str">
        <f t="shared" si="6"/>
        <v>High Price Range</v>
      </c>
      <c r="F28" s="1914">
        <f t="shared" si="7"/>
        <v>0.9</v>
      </c>
      <c r="G28" s="1918">
        <f>'1.27 GW Electrolyser H2 Prod. '!F631</f>
        <v>-893566800.00000012</v>
      </c>
      <c r="H28" s="1950">
        <f>'1.27 GW Electrolyser H2 Prod. '!G631</f>
        <v>1059997826.6927999</v>
      </c>
      <c r="I28" s="1950">
        <f>'1.27 GW Electrolyser H2 Prod. '!H631</f>
        <v>873217225.82879984</v>
      </c>
      <c r="J28" s="1950">
        <f>'1.27 GW Electrolyser H2 Prod. '!I631</f>
        <v>772740443.83412945</v>
      </c>
      <c r="K28" s="1950">
        <f>'1.27 GW Electrolyser H2 Prod. '!J631</f>
        <v>705114685.05120003</v>
      </c>
      <c r="L28" s="1950">
        <f>'1.27 GW Electrolyser H2 Prod. '!K631</f>
        <v>654659121.4927572</v>
      </c>
      <c r="M28" s="1950">
        <f>'1.27 GW Electrolyser H2 Prod. '!L631</f>
        <v>614685581.25599658</v>
      </c>
      <c r="N28" s="1950">
        <f>'1.27 GW Electrolyser H2 Prod. '!M631</f>
        <v>581742052.47954476</v>
      </c>
      <c r="O28" s="1950">
        <f>'1.27 GW Electrolyser H2 Prod. '!N631</f>
        <v>553822398.35135996</v>
      </c>
      <c r="P28" s="1950">
        <f>'1.27 GW Electrolyser H2 Prod. '!O631</f>
        <v>529661526.84670627</v>
      </c>
      <c r="Q28" s="1950">
        <f>'1.27 GW Electrolyser H2 Prod. '!P631</f>
        <v>508412391.14876163</v>
      </c>
      <c r="R28" s="1950">
        <f>'1.27 GW Electrolyser H2 Prod. '!Q631</f>
        <v>489481185.20761836</v>
      </c>
      <c r="S28" s="1950">
        <f>'1.27 GW Electrolyser H2 Prod. '!R631</f>
        <v>472436204.93567693</v>
      </c>
      <c r="T28" s="1950">
        <f>'1.27 GW Electrolyser H2 Prod. '!S631</f>
        <v>456954179.2680918</v>
      </c>
      <c r="U28" s="1950">
        <f>'1.27 GW Electrolyser H2 Prod. '!T631</f>
        <v>442787029.03687036</v>
      </c>
      <c r="V28" s="1950">
        <f>'1.27 GW Electrolyser H2 Prod. '!U631</f>
        <v>429740405.00976002</v>
      </c>
      <c r="W28" s="1950">
        <f>'1.27 GW Electrolyser H2 Prod. '!V631</f>
        <v>417659340.32150424</v>
      </c>
      <c r="X28" s="1950">
        <f>'1.27 GW Electrolyser H2 Prod. '!W631</f>
        <v>406418370.77094448</v>
      </c>
      <c r="Y28" s="1950">
        <f>'1.27 GW Electrolyser H2 Prod. '!X631</f>
        <v>395914555.96731579</v>
      </c>
      <c r="Z28" s="1950">
        <f>'1.27 GW Electrolyser H2 Prod. '!Y631</f>
        <v>386062438.9072603</v>
      </c>
      <c r="AA28" s="1950">
        <f>'1.27 GW Electrolyser H2 Prod. '!Z631</f>
        <v>376790333.83916533</v>
      </c>
      <c r="AB28" s="1950">
        <f>'1.27 GW Electrolyser H2 Prod. '!AA631</f>
        <v>368037544.70642936</v>
      </c>
      <c r="AC28" s="1950">
        <f>'1.27 GW Electrolyser H2 Prod. '!AB631</f>
        <v>359752248.4921366</v>
      </c>
      <c r="AD28" s="1950">
        <f>'1.27 GW Electrolyser H2 Prod. '!AC631</f>
        <v>351889862.06804287</v>
      </c>
      <c r="AE28" s="1950">
        <f>'1.27 GW Electrolyser H2 Prod. '!AD631</f>
        <v>344411766.2473892</v>
      </c>
      <c r="AF28" s="1950">
        <f>'1.27 GW Electrolyser H2 Prod. '!AE631</f>
        <v>337284297.53800404</v>
      </c>
      <c r="AG28" s="1950">
        <f>'1.27 GW Electrolyser H2 Prod. '!AF631</f>
        <v>330477943.1465627</v>
      </c>
      <c r="AH28" s="1950">
        <f>'1.27 GW Electrolyser H2 Prod. '!AG631</f>
        <v>323966692.14562809</v>
      </c>
      <c r="AI28" s="1950">
        <f>'1.27 GW Electrolyser H2 Prod. '!AH631</f>
        <v>317727507.93846357</v>
      </c>
      <c r="AJ28" s="1950">
        <f>'1.27 GW Electrolyser H2 Prod. '!AI631</f>
        <v>311739895.88972366</v>
      </c>
      <c r="AK28" s="1950">
        <f>'1.27 GW Electrolyser H2 Prod. '!AJ631</f>
        <v>305985546.31406391</v>
      </c>
      <c r="AL28" s="1950">
        <f>'1.27 GW Electrolyser H2 Prod. '!AK631</f>
        <v>300448037.65120661</v>
      </c>
      <c r="AM28" s="1950">
        <f>'1.27 GW Electrolyser H2 Prod. '!AL631</f>
        <v>295112588.09463394</v>
      </c>
      <c r="AN28" s="1950">
        <f>'1.27 GW Electrolyser H2 Prod. '!AM631</f>
        <v>289965846.51855695</v>
      </c>
      <c r="AO28" s="1950">
        <f>'1.27 GW Electrolyser H2 Prod. '!AN631</f>
        <v>284995715.49913013</v>
      </c>
      <c r="AP28" s="1950">
        <f>'1.27 GW Electrolyser H2 Prod. '!AO631</f>
        <v>280191200.71680653</v>
      </c>
      <c r="AQ28" s="1950">
        <f>'1.27 GW Electrolyser H2 Prod. '!AP631</f>
        <v>275542282.17586434</v>
      </c>
      <c r="AR28" s="1950">
        <f>'1.27 GW Electrolyser H2 Prod. '!AQ631</f>
        <v>271039803.56998432</v>
      </c>
      <c r="AS28" s="1950">
        <f>'1.27 GW Electrolyser H2 Prod. '!AR631</f>
        <v>266675376.82181442</v>
      </c>
      <c r="AT28" s="1950">
        <f>'1.27 GW Electrolyser H2 Prod. '!AS631</f>
        <v>262441299.37571239</v>
      </c>
      <c r="AU28" s="1950">
        <f>'1.27 GW Electrolyser H2 Prod. '!AT631</f>
        <v>258330482.2605288</v>
      </c>
      <c r="AV28" s="1950">
        <f>'1.27 GW Electrolyser H2 Prod. '!AU631</f>
        <v>254336387.28895283</v>
      </c>
      <c r="AW28" s="1950">
        <f>'1.27 GW Electrolyser H2 Prod. '!AV631</f>
        <v>250452972.04106641</v>
      </c>
      <c r="AX28" s="1950">
        <f>'1.27 GW Electrolyser H2 Prod. '!AW631</f>
        <v>246674641.50698626</v>
      </c>
      <c r="AY28" s="1950">
        <f>'1.27 GW Electrolyser H2 Prod. '!AX631</f>
        <v>242996205.44820297</v>
      </c>
      <c r="AZ28" s="1950">
        <f>'1.27 GW Electrolyser H2 Prod. '!AY631</f>
        <v>239412840.68815923</v>
      </c>
      <c r="BA28" s="1950">
        <f>'1.27 GW Electrolyser H2 Prod. '!AZ631</f>
        <v>235920057.66651845</v>
      </c>
      <c r="BB28" s="1950">
        <f>'1.27 GW Electrolyser H2 Prod. '!BA631</f>
        <v>232513670.69382417</v>
      </c>
      <c r="BC28" s="1950">
        <f>'1.27 GW Electrolyser H2 Prod. '!BB631</f>
        <v>229189771.42793047</v>
      </c>
      <c r="BD28" s="1950">
        <f>'1.27 GW Electrolyser H2 Prod. '!BC631</f>
        <v>225944705.16409349</v>
      </c>
      <c r="BE28" s="1950">
        <f>'1.27 GW Electrolyser H2 Prod. '!BD631</f>
        <v>222775049.58948374</v>
      </c>
      <c r="BF28" s="1950">
        <f>'1.27 GW Electrolyser H2 Prod. '!BE631</f>
        <v>219677595.70229244</v>
      </c>
      <c r="BG28" s="1950">
        <f>'1.27 GW Electrolyser H2 Prod. '!BF631</f>
        <v>216649330.63718641</v>
      </c>
      <c r="BH28" s="1950">
        <f>'1.27 GW Electrolyser H2 Prod. '!BG631</f>
        <v>213687422.17399919</v>
      </c>
      <c r="BI28" s="1950">
        <f>'1.27 GW Electrolyser H2 Prod. '!BH631</f>
        <v>210789204.73634529</v>
      </c>
      <c r="BJ28" s="1950">
        <f>'1.27 GW Electrolyser H2 Prod. '!BI631</f>
        <v>207952166.71217191</v>
      </c>
      <c r="BK28" s="1950">
        <f>'1.27 GW Electrolyser H2 Prod. '!BJ631</f>
        <v>205173938.94989705</v>
      </c>
      <c r="BL28" s="1950">
        <f>'1.27 GW Electrolyser H2 Prod. '!BK631</f>
        <v>202452284.30227625</v>
      </c>
      <c r="BM28" s="1950">
        <f>'1.27 GW Electrolyser H2 Prod. '!BL631</f>
        <v>199785088.10603154</v>
      </c>
      <c r="BN28" s="1950">
        <f>'1.27 GW Electrolyser H2 Prod. '!BM631</f>
        <v>197170349.49894607</v>
      </c>
      <c r="BO28" s="1959">
        <f>'1.27 GW Electrolyser H2 Prod. '!BN631</f>
        <v>194606173.48793745</v>
      </c>
    </row>
    <row r="29" spans="1:67" ht="15" customHeight="1" x14ac:dyDescent="0.2">
      <c r="A29" s="4305"/>
      <c r="B29" s="4336" t="s">
        <v>1600</v>
      </c>
      <c r="C29" s="4337"/>
      <c r="D29" s="4342" t="s">
        <v>1596</v>
      </c>
      <c r="E29" s="427" t="str">
        <f>E5</f>
        <v>Low Price Range</v>
      </c>
      <c r="F29" s="1867">
        <f>F5</f>
        <v>0.8</v>
      </c>
      <c r="G29" s="1930">
        <f>'1.27 GW Electrolyser H2 Prod. '!F634</f>
        <v>-2548800000</v>
      </c>
      <c r="H29" s="1951">
        <f>'1.27 GW Electrolyser H2 Prod. '!G634</f>
        <v>-114973308.53468847</v>
      </c>
      <c r="I29" s="1951">
        <f>'1.27 GW Electrolyser H2 Prod. '!H634</f>
        <v>-234425369.33468843</v>
      </c>
      <c r="J29" s="1951">
        <f>'1.27 GW Electrolyser H2 Prod. '!I634</f>
        <v>-292894941.57363999</v>
      </c>
      <c r="K29" s="1951">
        <f>'1.27 GW Electrolyser H2 Prod. '!J634</f>
        <v>-329987017.97468841</v>
      </c>
      <c r="L29" s="1951">
        <f>'1.27 GW Electrolyser H2 Prod. '!K634</f>
        <v>-356483071.61476672</v>
      </c>
      <c r="M29" s="1951">
        <f>'1.27 GW Electrolyser H2 Prod. '!L634</f>
        <v>-376762675.76584965</v>
      </c>
      <c r="N29" s="1951">
        <f>'1.27 GW Electrolyser H2 Prod. '!M634</f>
        <v>-393004236.55375659</v>
      </c>
      <c r="O29" s="1951">
        <f>'1.27 GW Electrolyser H2 Prod. '!N634</f>
        <v>-406436336.88668841</v>
      </c>
      <c r="P29" s="1951">
        <f>'1.27 GW Electrolyser H2 Prod. '!O634</f>
        <v>-417814378.93469608</v>
      </c>
      <c r="Q29" s="1951">
        <f>'1.27 GW Electrolyser H2 Prod. '!P634</f>
        <v>-427633179.79875106</v>
      </c>
      <c r="R29" s="1951">
        <f>'1.27 GW Electrolyser H2 Prod. '!Q634</f>
        <v>-436232973.36337209</v>
      </c>
      <c r="S29" s="1951">
        <f>'1.27 GW Electrolyser H2 Prod. '!R634</f>
        <v>-443856863.11961746</v>
      </c>
      <c r="T29" s="1951">
        <f>'1.27 GW Electrolyser H2 Prod. '!S634</f>
        <v>-450684054.94164431</v>
      </c>
      <c r="U29" s="1951">
        <f>'1.27 GW Electrolyser H2 Prod. '!T634</f>
        <v>-456850111.7499429</v>
      </c>
      <c r="V29" s="1951">
        <f>'1.27 GW Electrolyser H2 Prod. '!U634</f>
        <v>-462459840.48933566</v>
      </c>
      <c r="W29" s="1951">
        <f>'1.27 GW Electrolyser H2 Prod. '!V634</f>
        <v>-467595792.0162884</v>
      </c>
      <c r="X29" s="1951">
        <f>'1.27 GW Electrolyser H2 Prod. '!W634</f>
        <v>-472324041.6875717</v>
      </c>
      <c r="Y29" s="1951">
        <f>'1.27 GW Electrolyser H2 Prod. '!X634</f>
        <v>-476698225.65469456</v>
      </c>
      <c r="Z29" s="1951">
        <f>'1.27 GW Electrolyser H2 Prod. '!Y634</f>
        <v>-480762424.6524086</v>
      </c>
      <c r="AA29" s="1951">
        <f>'1.27 GW Electrolyser H2 Prod. '!Z634</f>
        <v>-484553266.34593856</v>
      </c>
      <c r="AB29" s="1951">
        <f>'1.27 GW Electrolyser H2 Prod. '!AA634</f>
        <v>-488101485.622787</v>
      </c>
      <c r="AC29" s="1951">
        <f>'1.27 GW Electrolyser H2 Prod. '!AB634</f>
        <v>-491433101.19763541</v>
      </c>
      <c r="AD29" s="1951">
        <f>'1.27 GW Electrolyser H2 Prod. '!AC634</f>
        <v>-494570315.67211318</v>
      </c>
      <c r="AE29" s="1951">
        <f>'1.27 GW Electrolyser H2 Prod. '!AD634</f>
        <v>-497532213.00263166</v>
      </c>
      <c r="AF29" s="1951">
        <f>'1.27 GW Electrolyser H2 Prod. '!AE634</f>
        <v>-500335305.35233641</v>
      </c>
      <c r="AG29" s="1951">
        <f>'1.27 GW Electrolyser H2 Prod. '!AF634</f>
        <v>-502993966.46025318</v>
      </c>
      <c r="AH29" s="1951">
        <f>'1.27 GW Electrolyser H2 Prod. '!AG634</f>
        <v>-505520778.45490789</v>
      </c>
      <c r="AI29" s="1951">
        <f>'1.27 GW Electrolyser H2 Prod. '!AH634</f>
        <v>-507926811.90689206</v>
      </c>
      <c r="AJ29" s="1951">
        <f>'1.27 GW Electrolyser H2 Prod. '!AI634</f>
        <v>-510221853.85466111</v>
      </c>
      <c r="AK29" s="1951">
        <f>'1.27 GW Electrolyser H2 Prod. '!AJ634</f>
        <v>-512414594.89840627</v>
      </c>
      <c r="AL29" s="1951">
        <f>'1.27 GW Electrolyser H2 Prod. '!AK634</f>
        <v>-514512783.80583978</v>
      </c>
      <c r="AM29" s="1951">
        <f>'1.27 GW Electrolyser H2 Prod. '!AL634</f>
        <v>-516523356.11996841</v>
      </c>
      <c r="AN29" s="1951">
        <f>'1.27 GW Electrolyser H2 Prod. '!AM634</f>
        <v>-518452541.80325794</v>
      </c>
      <c r="AO29" s="1951">
        <f>'1.27 GW Electrolyser H2 Prod. '!AN634</f>
        <v>-520305955.85699505</v>
      </c>
      <c r="AP29" s="1951">
        <f>'1.27 GW Electrolyser H2 Prod. '!AO634</f>
        <v>-522088675.02224064</v>
      </c>
      <c r="AQ29" s="1951">
        <f>'1.27 GW Electrolyser H2 Prod. '!AP634</f>
        <v>-523805303.03069329</v>
      </c>
      <c r="AR29" s="1951">
        <f>'1.27 GW Electrolyser H2 Prod. '!AQ634</f>
        <v>-525460026.38062024</v>
      </c>
      <c r="AS29" s="1951">
        <f>'1.27 GW Electrolyser H2 Prod. '!AR634</f>
        <v>-527056662.22886461</v>
      </c>
      <c r="AT29" s="1951">
        <f>'1.27 GW Electrolyser H2 Prod. '!AS634</f>
        <v>-528598699.68851793</v>
      </c>
      <c r="AU29" s="1951">
        <f>'1.27 GW Electrolyser H2 Prod. '!AT634</f>
        <v>-530089335.5836885</v>
      </c>
      <c r="AV29" s="1951">
        <f>'1.27 GW Electrolyser H2 Prod. '!AU634</f>
        <v>-531531505.52340841</v>
      </c>
      <c r="AW29" s="1951">
        <f>'1.27 GW Electrolyser H2 Prod. '!AV634</f>
        <v>-532927911.00516737</v>
      </c>
      <c r="AX29" s="1951">
        <f>'1.27 GW Electrolyser H2 Prod. '!AW634</f>
        <v>-534281043.13658947</v>
      </c>
      <c r="AY29" s="1951">
        <f>'1.27 GW Electrolyser H2 Prod. '!AX634</f>
        <v>-535593203.46504599</v>
      </c>
      <c r="AZ29" s="1951">
        <f>'1.27 GW Electrolyser H2 Prod. '!AY634</f>
        <v>-536866522.32467824</v>
      </c>
      <c r="BA29" s="1951">
        <f>'1.27 GW Electrolyser H2 Prod. '!AZ634</f>
        <v>-538102975.04462814</v>
      </c>
      <c r="BB29" s="1951">
        <f>'1.27 GW Electrolyser H2 Prod. '!BA634</f>
        <v>-539304396.30831289</v>
      </c>
      <c r="BC29" s="1951">
        <f>'1.27 GW Electrolyser H2 Prod. '!BB634</f>
        <v>-540472492.90904307</v>
      </c>
      <c r="BD29" s="1951">
        <f>'1.27 GW Electrolyser H2 Prod. '!BC634</f>
        <v>-541608855.11036921</v>
      </c>
      <c r="BE29" s="1951">
        <f>'1.27 GW Electrolyser H2 Prod. '!BD634</f>
        <v>-542714966.7888068</v>
      </c>
      <c r="BF29" s="1951">
        <f>'1.27 GW Electrolyser H2 Prod. '!BE634</f>
        <v>-543792214.51091242</v>
      </c>
      <c r="BG29" s="1951">
        <f>'1.27 GW Electrolyser H2 Prod. '!BF634</f>
        <v>-544841895.67514026</v>
      </c>
      <c r="BH29" s="1951">
        <f>'1.27 GW Electrolyser H2 Prod. '!BG634</f>
        <v>-545865225.83076859</v>
      </c>
      <c r="BI29" s="1951">
        <f>'1.27 GW Electrolyser H2 Prod. '!BH634</f>
        <v>-546863345.27086401</v>
      </c>
      <c r="BJ29" s="1951">
        <f>'1.27 GW Electrolyser H2 Prod. '!BI634</f>
        <v>-547837324.9832561</v>
      </c>
      <c r="BK29" s="1951">
        <f>'1.27 GW Electrolyser H2 Prod. '!BJ634</f>
        <v>-548788172.03245139</v>
      </c>
      <c r="BL29" s="1951">
        <f>'1.27 GW Electrolyser H2 Prod. '!BK634</f>
        <v>-549716834.43598807</v>
      </c>
      <c r="BM29" s="1951">
        <f>'1.27 GW Electrolyser H2 Prod. '!BL634</f>
        <v>-550624205.59066653</v>
      </c>
      <c r="BN29" s="1951">
        <f>'1.27 GW Electrolyser H2 Prod. '!BM634</f>
        <v>-551511128.2971741</v>
      </c>
      <c r="BO29" s="1960">
        <f>'1.27 GW Electrolyser H2 Prod. '!BN634</f>
        <v>-552378398.42566276</v>
      </c>
    </row>
    <row r="30" spans="1:67" x14ac:dyDescent="0.2">
      <c r="A30" s="4305"/>
      <c r="B30" s="4338"/>
      <c r="C30" s="4339"/>
      <c r="D30" s="4320"/>
      <c r="E30" s="427" t="str">
        <f t="shared" ref="E30:F45" si="8">E6</f>
        <v>Low Price Range</v>
      </c>
      <c r="F30" s="147">
        <f t="shared" si="8"/>
        <v>0.85</v>
      </c>
      <c r="G30" s="1917">
        <f>'1.27 GW Electrolyser H2 Prod. '!F635</f>
        <v>-2548800000</v>
      </c>
      <c r="H30" s="1925">
        <f>'1.27 GW Electrolyser H2 Prod. '!G635</f>
        <v>-114973308.53468847</v>
      </c>
      <c r="I30" s="1925">
        <f>'1.27 GW Electrolyser H2 Prod. '!H635</f>
        <v>-204562354.13468856</v>
      </c>
      <c r="J30" s="1925">
        <f>'1.27 GW Electrolyser H2 Prod. '!I635</f>
        <v>-250602262.20213073</v>
      </c>
      <c r="K30" s="1925">
        <f>'1.27 GW Electrolyser H2 Prod. '!J635</f>
        <v>-280713042.89468855</v>
      </c>
      <c r="L30" s="1925">
        <f>'1.27 GW Electrolyser H2 Prod. '!K635</f>
        <v>-302709505.86279947</v>
      </c>
      <c r="M30" s="1925">
        <f>'1.27 GW Electrolyser H2 Prod. '!L635</f>
        <v>-319846964.7520144</v>
      </c>
      <c r="N30" s="1925">
        <f>'1.27 GW Electrolyser H2 Prod. '!M635</f>
        <v>-333775756.56698126</v>
      </c>
      <c r="O30" s="1925">
        <f>'1.27 GW Electrolyser H2 Prod. '!N635</f>
        <v>-345441128.34068853</v>
      </c>
      <c r="P30" s="1925">
        <f>'1.27 GW Electrolyser H2 Prod. '!O635</f>
        <v>-355431892.77756786</v>
      </c>
      <c r="Q30" s="1925">
        <f>'1.27 GW Electrolyser H2 Prod. '!P635</f>
        <v>-364138121.86358285</v>
      </c>
      <c r="R30" s="1925">
        <f>'1.27 GW Electrolyser H2 Prod. '!Q635</f>
        <v>-371830712.84772617</v>
      </c>
      <c r="S30" s="1925">
        <f>'1.27 GW Electrolyser H2 Prod. '!R635</f>
        <v>-378704961.91941559</v>
      </c>
      <c r="T30" s="1925">
        <f>'1.27 GW Electrolyser H2 Prod. '!S635</f>
        <v>-384906001.88259345</v>
      </c>
      <c r="U30" s="1925">
        <f>'1.27 GW Electrolyser H2 Prod. '!T635</f>
        <v>-390544434.96213734</v>
      </c>
      <c r="V30" s="1925">
        <f>'1.27 GW Electrolyser H2 Prod. '!U635</f>
        <v>-395706354.50235391</v>
      </c>
      <c r="W30" s="1925">
        <f>'1.27 GW Electrolyser H2 Prod. '!V635</f>
        <v>-400460000.96978861</v>
      </c>
      <c r="X30" s="1925">
        <f>'1.27 GW Electrolyser H2 Prod. '!W635</f>
        <v>-404860317.66029209</v>
      </c>
      <c r="Y30" s="1925">
        <f>'1.27 GW Electrolyser H2 Prod. '!X635</f>
        <v>-408952150.74113595</v>
      </c>
      <c r="Z30" s="1925">
        <f>'1.27 GW Electrolyser H2 Prod. '!Y635</f>
        <v>-412772548.34616971</v>
      </c>
      <c r="AA30" s="1925">
        <f>'1.27 GW Electrolyser H2 Prod. '!Z635</f>
        <v>-416352445.46424866</v>
      </c>
      <c r="AB30" s="1925">
        <f>'1.27 GW Electrolyser H2 Prod. '!AA635</f>
        <v>-419717920.59220624</v>
      </c>
      <c r="AC30" s="1925">
        <f>'1.27 GW Electrolyser H2 Prod. '!AB635</f>
        <v>-422891147.80077046</v>
      </c>
      <c r="AD30" s="1925">
        <f>'1.27 GW Electrolyser H2 Prod. '!AC635</f>
        <v>-425891128.26197129</v>
      </c>
      <c r="AE30" s="1925">
        <f>'1.27 GW Electrolyser H2 Prod. '!AD635</f>
        <v>-428734259.51170653</v>
      </c>
      <c r="AF30" s="1925">
        <f>'1.27 GW Electrolyser H2 Prod. '!AE635</f>
        <v>-431434783.57817918</v>
      </c>
      <c r="AG30" s="1925">
        <f>'1.27 GW Electrolyser H2 Prod. '!AF635</f>
        <v>-434005143.48040771</v>
      </c>
      <c r="AH30" s="1925">
        <f>'1.27 GW Electrolyser H2 Prod. '!AG635</f>
        <v>-436456269.57492864</v>
      </c>
      <c r="AI30" s="1925">
        <f>'1.27 GW Electrolyser H2 Prod. '!AH635</f>
        <v>-438797811.59801996</v>
      </c>
      <c r="AJ30" s="1925">
        <f>'1.27 GW Electrolyser H2 Prod. '!AI635</f>
        <v>-441038328.24158561</v>
      </c>
      <c r="AK30" s="1925">
        <f>'1.27 GW Electrolyser H2 Prod. '!AJ635</f>
        <v>-443185443.20720416</v>
      </c>
      <c r="AL30" s="1925">
        <f>'1.27 GW Electrolyser H2 Prod. '!AK635</f>
        <v>-445245974.5680244</v>
      </c>
      <c r="AM30" s="1925">
        <f>'1.27 GW Electrolyser H2 Prod. '!AL635</f>
        <v>-447226042.70452356</v>
      </c>
      <c r="AN30" s="1925">
        <f>'1.27 GW Electrolyser H2 Prod. '!AM635</f>
        <v>-449131160.91150033</v>
      </c>
      <c r="AO30" s="1925">
        <f>'1.27 GW Electrolyser H2 Prod. '!AN635</f>
        <v>-450966311.89145154</v>
      </c>
      <c r="AP30" s="1925">
        <f>'1.27 GW Electrolyser H2 Prod. '!AO635</f>
        <v>-452736012.67723376</v>
      </c>
      <c r="AQ30" s="1925">
        <f>'1.27 GW Electrolyser H2 Prod. '!AP635</f>
        <v>-454444370.01016885</v>
      </c>
      <c r="AR30" s="1925">
        <f>'1.27 GW Electrolyser H2 Prod. '!AQ635</f>
        <v>-456095127.79926389</v>
      </c>
      <c r="AS30" s="1925">
        <f>'1.27 GW Electrolyser H2 Prod. '!AR635</f>
        <v>-457691707.97444755</v>
      </c>
      <c r="AT30" s="1925">
        <f>'1.27 GW Electrolyser H2 Prod. '!AS635</f>
        <v>-459237245.80066836</v>
      </c>
      <c r="AU30" s="1925">
        <f>'1.27 GW Electrolyser H2 Prod. '!AT635</f>
        <v>-460734620.52481461</v>
      </c>
      <c r="AV30" s="1925">
        <f>'1.27 GW Electrolyser H2 Prod. '!AU635</f>
        <v>-462186482.07205403</v>
      </c>
      <c r="AW30" s="1925">
        <f>'1.27 GW Electrolyser H2 Prod. '!AV635</f>
        <v>-463595274.38357854</v>
      </c>
      <c r="AX30" s="1925">
        <f>'1.27 GW Electrolyser H2 Prod. '!AW635</f>
        <v>-464963255.88722026</v>
      </c>
      <c r="AY30" s="1925">
        <f>'1.27 GW Electrolyser H2 Prod. '!AX635</f>
        <v>-466292517.51085824</v>
      </c>
      <c r="AZ30" s="1925">
        <f>'1.27 GW Electrolyser H2 Prod. '!AY635</f>
        <v>-467584998.58205497</v>
      </c>
      <c r="BA30" s="1925">
        <f>'1.27 GW Electrolyser H2 Prod. '!AZ635</f>
        <v>-468842500.90287888</v>
      </c>
      <c r="BB30" s="1925">
        <f>'1.27 GW Electrolyser H2 Prod. '!BA635</f>
        <v>-470066701.24401242</v>
      </c>
      <c r="BC30" s="1925">
        <f>'1.27 GW Electrolyser H2 Prod. '!BB635</f>
        <v>-471259162.46515381</v>
      </c>
      <c r="BD30" s="1925">
        <f>'1.27 GW Electrolyser H2 Prod. '!BC635</f>
        <v>-472421343.4379065</v>
      </c>
      <c r="BE30" s="1925">
        <f>'1.27 GW Electrolyser H2 Prod. '!BD635</f>
        <v>-473554607.92165554</v>
      </c>
      <c r="BF30" s="1925">
        <f>'1.27 GW Electrolyser H2 Prod. '!BE635</f>
        <v>-474660232.52141523</v>
      </c>
      <c r="BG30" s="1925">
        <f>'1.27 GW Electrolyser H2 Prod. '!BF635</f>
        <v>-475739413.83854985</v>
      </c>
      <c r="BH30" s="1925">
        <f>'1.27 GW Electrolyser H2 Prod. '!BG635</f>
        <v>-476793274.9100194</v>
      </c>
      <c r="BI30" s="1925">
        <f>'1.27 GW Electrolyser H2 Prod. '!BH635</f>
        <v>-477822871.01889259</v>
      </c>
      <c r="BJ30" s="1925">
        <f>'1.27 GW Electrolyser H2 Prod. '!BI635</f>
        <v>-478829194.94790721</v>
      </c>
      <c r="BK30" s="1925">
        <f>'1.27 GW Electrolyser H2 Prod. '!BJ635</f>
        <v>-479813181.73852032</v>
      </c>
      <c r="BL30" s="1925">
        <f>'1.27 GW Electrolyser H2 Prod. '!BK635</f>
        <v>-480775713.00990999</v>
      </c>
      <c r="BM30" s="1925">
        <f>'1.27 GW Electrolyser H2 Prod. '!BL635</f>
        <v>-481717620.88555104</v>
      </c>
      <c r="BN30" s="1925">
        <f>'1.27 GW Electrolyser H2 Prod. '!BM635</f>
        <v>-482639691.56910855</v>
      </c>
      <c r="BO30" s="1926">
        <f>'1.27 GW Electrolyser H2 Prod. '!BN635</f>
        <v>-483542668.60632682</v>
      </c>
    </row>
    <row r="31" spans="1:67" x14ac:dyDescent="0.2">
      <c r="A31" s="4305"/>
      <c r="B31" s="4338"/>
      <c r="C31" s="4339"/>
      <c r="D31" s="4320"/>
      <c r="E31" s="44" t="str">
        <f t="shared" si="8"/>
        <v>Low Price Range</v>
      </c>
      <c r="F31" s="309">
        <f t="shared" si="8"/>
        <v>0.9</v>
      </c>
      <c r="G31" s="1922">
        <f>'1.27 GW Electrolyser H2 Prod. '!F636</f>
        <v>-2548800000</v>
      </c>
      <c r="H31" s="1925">
        <f>'1.27 GW Electrolyser H2 Prod. '!G636</f>
        <v>-114973308.53468847</v>
      </c>
      <c r="I31" s="1925">
        <f>'1.27 GW Electrolyser H2 Prod. '!H636</f>
        <v>-174699338.93468857</v>
      </c>
      <c r="J31" s="1925">
        <f>'1.27 GW Electrolyser H2 Prod. '!I636</f>
        <v>-206828367.90315944</v>
      </c>
      <c r="K31" s="1925">
        <f>'1.27 GW Electrolyser H2 Prod. '!J636</f>
        <v>-228452766.29468846</v>
      </c>
      <c r="L31" s="1925">
        <f>'1.27 GW Electrolyser H2 Prod. '!K636</f>
        <v>-244586725.11589873</v>
      </c>
      <c r="M31" s="1925">
        <f>'1.27 GW Electrolyser H2 Prod. '!L636</f>
        <v>-257368892.36631233</v>
      </c>
      <c r="N31" s="1925">
        <f>'1.27 GW Electrolyser H2 Prod. '!M636</f>
        <v>-267903103.05031306</v>
      </c>
      <c r="O31" s="1925">
        <f>'1.27 GW Electrolyser H2 Prod. '!N636</f>
        <v>-276830850.91868842</v>
      </c>
      <c r="P31" s="1925">
        <f>'1.27 GW Electrolyser H2 Prod. '!O636</f>
        <v>-284556669.01383501</v>
      </c>
      <c r="Q31" s="1925">
        <f>'1.27 GW Electrolyser H2 Prod. '!P636</f>
        <v>-291351413.85777771</v>
      </c>
      <c r="R31" s="1925">
        <f>'1.27 GW Electrolyser H2 Prod. '!Q636</f>
        <v>-297404964.26033074</v>
      </c>
      <c r="S31" s="1925">
        <f>'1.27 GW Electrolyser H2 Prod. '!R636</f>
        <v>-302855364.38314992</v>
      </c>
      <c r="T31" s="1925">
        <f>'1.27 GW Electrolyser H2 Prod. '!S636</f>
        <v>-307805985.22599137</v>
      </c>
      <c r="U31" s="1925">
        <f>'1.27 GW Electrolyser H2 Prod. '!T636</f>
        <v>-312336153.99875057</v>
      </c>
      <c r="V31" s="1925">
        <f>'1.27 GW Electrolyser H2 Prod. '!U636</f>
        <v>-316508016.92057484</v>
      </c>
      <c r="W31" s="1925">
        <f>'1.27 GW Electrolyser H2 Prod. '!V636</f>
        <v>-320371127.08028841</v>
      </c>
      <c r="X31" s="1925">
        <f>'1.27 GW Electrolyser H2 Prod. '!W636</f>
        <v>-323965603.62654948</v>
      </c>
      <c r="Y31" s="1925">
        <f>'1.27 GW Electrolyser H2 Prod. '!X636</f>
        <v>-327324363.36592031</v>
      </c>
      <c r="Z31" s="1925">
        <f>'1.27 GW Electrolyser H2 Prod. '!Y636</f>
        <v>-330474732.51727396</v>
      </c>
      <c r="AA31" s="1925">
        <f>'1.27 GW Electrolyser H2 Prod. '!Z636</f>
        <v>-333439633.72546881</v>
      </c>
      <c r="AB31" s="1925">
        <f>'1.27 GW Electrolyser H2 Prod. '!AA636</f>
        <v>-336238475.50779724</v>
      </c>
      <c r="AC31" s="1925">
        <f>'1.27 GW Electrolyser H2 Prod. '!AB636</f>
        <v>-338887829.08776653</v>
      </c>
      <c r="AD31" s="1925">
        <f>'1.27 GW Electrolyser H2 Prod. '!AC636</f>
        <v>-341401950.62078321</v>
      </c>
      <c r="AE31" s="1925">
        <f>'1.27 GW Electrolyser H2 Prod. '!AD636</f>
        <v>-343793189.19830376</v>
      </c>
      <c r="AF31" s="1925">
        <f>'1.27 GW Electrolyser H2 Prod. '!AE636</f>
        <v>-346072309.25061452</v>
      </c>
      <c r="AG31" s="1925">
        <f>'1.27 GW Electrolyser H2 Prod. '!AF636</f>
        <v>-348248747.95686108</v>
      </c>
      <c r="AH31" s="1925">
        <f>'1.27 GW Electrolyser H2 Prod. '!AG636</f>
        <v>-350330822.71957695</v>
      </c>
      <c r="AI31" s="1925">
        <f>'1.27 GW Electrolyser H2 Prod. '!AH636</f>
        <v>-352325899.85234433</v>
      </c>
      <c r="AJ31" s="1925">
        <f>'1.27 GW Electrolyser H2 Prod. '!AI636</f>
        <v>-354240532.83667034</v>
      </c>
      <c r="AK31" s="1925">
        <f>'1.27 GW Electrolyser H2 Prod. '!AJ636</f>
        <v>-356080576.48198617</v>
      </c>
      <c r="AL31" s="1925">
        <f>'1.27 GW Electrolyser H2 Prod. '!AK636</f>
        <v>-357851281.84008116</v>
      </c>
      <c r="AM31" s="1925">
        <f>'1.27 GW Electrolyser H2 Prod. '!AL636</f>
        <v>-359557375.62572837</v>
      </c>
      <c r="AN31" s="1925">
        <f>'1.27 GW Electrolyser H2 Prod. '!AM636</f>
        <v>-361203127.07107008</v>
      </c>
      <c r="AO31" s="1925">
        <f>'1.27 GW Electrolyser H2 Prod. '!AN636</f>
        <v>-362792404.51736331</v>
      </c>
      <c r="AP31" s="1925">
        <f>'1.27 GW Electrolyser H2 Prod. '!AO636</f>
        <v>-364328723.57094246</v>
      </c>
      <c r="AQ31" s="1925">
        <f>'1.27 GW Electrolyser H2 Prod. '!AP636</f>
        <v>-365815288.2827971</v>
      </c>
      <c r="AR31" s="1925">
        <f>'1.27 GW Electrolyser H2 Prod. '!AQ636</f>
        <v>-367255026.52566707</v>
      </c>
      <c r="AS31" s="1925">
        <f>'1.27 GW Electrolyser H2 Prod. '!AR636</f>
        <v>-368650620.51901537</v>
      </c>
      <c r="AT31" s="1925">
        <f>'1.27 GW Electrolyser H2 Prod. '!AS636</f>
        <v>-370004533.27597225</v>
      </c>
      <c r="AU31" s="1925">
        <f>'1.27 GW Electrolyser H2 Prod. '!AT636</f>
        <v>-371319031.60639077</v>
      </c>
      <c r="AV31" s="1925">
        <f>'1.27 GW Electrolyser H2 Prod. '!AU636</f>
        <v>-372596206.19834173</v>
      </c>
      <c r="AW31" s="1925">
        <f>'1.27 GW Electrolyser H2 Prod. '!AV636</f>
        <v>-373837989.21048641</v>
      </c>
      <c r="AX31" s="1925">
        <f>'1.27 GW Electrolyser H2 Prod. '!AW636</f>
        <v>-375046169.7351011</v>
      </c>
      <c r="AY31" s="1925">
        <f>'1.27 GW Electrolyser H2 Prod. '!AX636</f>
        <v>-376222407.4324587</v>
      </c>
      <c r="AZ31" s="1925">
        <f>'1.27 GW Electrolyser H2 Prod. '!AY636</f>
        <v>-377368244.58900845</v>
      </c>
      <c r="BA31" s="1925">
        <f>'1.27 GW Electrolyser H2 Prod. '!AZ636</f>
        <v>-378485116.81217372</v>
      </c>
      <c r="BB31" s="1925">
        <f>'1.27 GW Electrolyser H2 Prod. '!BA636</f>
        <v>-379574362.54189193</v>
      </c>
      <c r="BC31" s="1925">
        <f>'1.27 GW Electrolyser H2 Prod. '!BB636</f>
        <v>-380637231.53194225</v>
      </c>
      <c r="BD31" s="1925">
        <f>'1.27 GW Electrolyser H2 Prod. '!BC636</f>
        <v>-381674892.43156135</v>
      </c>
      <c r="BE31" s="1925">
        <f>'1.27 GW Electrolyser H2 Prod. '!BD636</f>
        <v>-382688439.57902187</v>
      </c>
      <c r="BF31" s="1925">
        <f>'1.27 GW Electrolyser H2 Prod. '!BE636</f>
        <v>-383678899.10304755</v>
      </c>
      <c r="BG31" s="1925">
        <f>'1.27 GW Electrolyser H2 Prod. '!BF636</f>
        <v>-384647234.41464382</v>
      </c>
      <c r="BH31" s="1925">
        <f>'1.27 GW Electrolyser H2 Prod. '!BG636</f>
        <v>-385594351.16068715</v>
      </c>
      <c r="BI31" s="1925">
        <f>'1.27 GW Electrolyser H2 Prod. '!BH636</f>
        <v>-386521101.70108813</v>
      </c>
      <c r="BJ31" s="1925">
        <f>'1.27 GW Electrolyser H2 Prod. '!BI636</f>
        <v>-387428289.16324389</v>
      </c>
      <c r="BK31" s="1925">
        <f>'1.27 GW Electrolyser H2 Prod. '!BJ636</f>
        <v>-388316671.12057883</v>
      </c>
      <c r="BL31" s="1925">
        <f>'1.27 GW Electrolyser H2 Prod. '!BK636</f>
        <v>-389186962.93605733</v>
      </c>
      <c r="BM31" s="1925">
        <f>'1.27 GW Electrolyser H2 Prod. '!BL636</f>
        <v>-390039840.80647212</v>
      </c>
      <c r="BN31" s="1925">
        <f>'1.27 GW Electrolyser H2 Prod. '!BM636</f>
        <v>-390875944.53893918</v>
      </c>
      <c r="BO31" s="1926">
        <f>'1.27 GW Electrolyser H2 Prod. '!BN636</f>
        <v>-391695880.08725643</v>
      </c>
    </row>
    <row r="32" spans="1:67" x14ac:dyDescent="0.2">
      <c r="A32" s="4305"/>
      <c r="B32" s="4338"/>
      <c r="C32" s="4339"/>
      <c r="D32" s="4320"/>
      <c r="E32" s="427" t="str">
        <f t="shared" si="8"/>
        <v>High Price Range</v>
      </c>
      <c r="F32" s="1867">
        <f t="shared" si="8"/>
        <v>0.8</v>
      </c>
      <c r="G32" s="1917">
        <f>'1.27 GW Electrolyser H2 Prod. '!F638</f>
        <v>-2548800000</v>
      </c>
      <c r="H32" s="1925">
        <f>'1.27 GW Electrolyser H2 Prod. '!G638</f>
        <v>1155572396.1053114</v>
      </c>
      <c r="I32" s="1925">
        <f>'1.27 GW Electrolyser H2 Prod. '!H638</f>
        <v>782011194.37731147</v>
      </c>
      <c r="J32" s="1925">
        <f>'1.27 GW Electrolyser H2 Prod. '!I638</f>
        <v>599159902.20349884</v>
      </c>
      <c r="K32" s="1925">
        <f>'1.27 GW Electrolyser H2 Prod. '!J638</f>
        <v>483162232.99491167</v>
      </c>
      <c r="L32" s="1925">
        <f>'1.27 GW Electrolyser H2 Prod. '!K638</f>
        <v>400301396.83563137</v>
      </c>
      <c r="M32" s="1925">
        <f>'1.27 GW Electrolyser H2 Prod. '!L638</f>
        <v>336881199.2558614</v>
      </c>
      <c r="N32" s="1925">
        <f>'1.27 GW Electrolyser H2 Prod. '!M638</f>
        <v>286089133.17315662</v>
      </c>
      <c r="O32" s="1925">
        <f>'1.27 GW Electrolyser H2 Prod. '!N638</f>
        <v>244083063.88899171</v>
      </c>
      <c r="P32" s="1925">
        <f>'1.27 GW Electrolyser H2 Prod. '!O638</f>
        <v>208500629.96278322</v>
      </c>
      <c r="Q32" s="1925">
        <f>'1.27 GW Electrolyser H2 Prod. '!P638</f>
        <v>177794394.9615674</v>
      </c>
      <c r="R32" s="1925">
        <f>'1.27 GW Electrolyser H2 Prod. '!Q638</f>
        <v>150900348.95602059</v>
      </c>
      <c r="S32" s="1925">
        <f>'1.27 GW Electrolyser H2 Prod. '!R638</f>
        <v>127058236.89775133</v>
      </c>
      <c r="T32" s="1925">
        <f>'1.27 GW Electrolyser H2 Prod. '!S638</f>
        <v>105707630.09881091</v>
      </c>
      <c r="U32" s="1925">
        <f>'1.27 GW Electrolyser H2 Prod. '!T638</f>
        <v>86424584.03158772</v>
      </c>
      <c r="V32" s="1925">
        <f>'1.27 GW Electrolyser H2 Prod. '!U638</f>
        <v>68881337.014993191</v>
      </c>
      <c r="W32" s="1925">
        <f>'1.27 GW Electrolyser H2 Prod. '!V638</f>
        <v>52819728.604255795</v>
      </c>
      <c r="X32" s="1925">
        <f>'1.27 GW Electrolyser H2 Prod. '!W638</f>
        <v>38033122.015425682</v>
      </c>
      <c r="Y32" s="1925">
        <f>'1.27 GW Electrolyser H2 Prod. '!X638</f>
        <v>24353781.463288903</v>
      </c>
      <c r="Z32" s="1925">
        <f>'1.27 GW Electrolyser H2 Prod. '!Y638</f>
        <v>11643853.719222546</v>
      </c>
      <c r="AA32" s="1925">
        <f>'1.27 GW Electrolyser H2 Prod. '!Z638</f>
        <v>-211206.53768372536</v>
      </c>
      <c r="AB32" s="1925">
        <f>'1.27 GW Electrolyser H2 Prod. '!AA638</f>
        <v>-11307516.205151439</v>
      </c>
      <c r="AC32" s="1925">
        <f>'1.27 GW Electrolyser H2 Prod. '!AB638</f>
        <v>-21726443.342121124</v>
      </c>
      <c r="AD32" s="1925">
        <f>'1.27 GW Electrolyser H2 Prod. '!AC638</f>
        <v>-31537421.916417837</v>
      </c>
      <c r="AE32" s="1925">
        <f>'1.27 GW Electrolyser H2 Prod. '!AD638</f>
        <v>-40800132.988736749</v>
      </c>
      <c r="AF32" s="1925">
        <f>'1.27 GW Electrolyser H2 Prod. '!AE638</f>
        <v>-49566214.877131104</v>
      </c>
      <c r="AG32" s="1925">
        <f>'1.27 GW Electrolyser H2 Prod. '!AF638</f>
        <v>-57880618.427889109</v>
      </c>
      <c r="AH32" s="1925">
        <f>'1.27 GW Electrolyser H2 Prod. '!AG638</f>
        <v>-65782691.602200985</v>
      </c>
      <c r="AI32" s="1925">
        <f>'1.27 GW Electrolyser H2 Prod. '!AH638</f>
        <v>-73307055.28166759</v>
      </c>
      <c r="AJ32" s="1925">
        <f>'1.27 GW Electrolyser H2 Prod. '!AI638</f>
        <v>-80484316.371036649</v>
      </c>
      <c r="AK32" s="1925">
        <f>'1.27 GW Electrolyser H2 Prod. '!AJ638</f>
        <v>-87341652.894943118</v>
      </c>
      <c r="AL32" s="1925">
        <f>'1.27 GW Electrolyser H2 Prod. '!AK638</f>
        <v>-93903297.494993567</v>
      </c>
      <c r="AM32" s="1925">
        <f>'1.27 GW Electrolyser H2 Prod. '!AL638</f>
        <v>-100190939.62353301</v>
      </c>
      <c r="AN32" s="1925">
        <f>'1.27 GW Electrolyser H2 Prod. '!AM638</f>
        <v>-106224062.17813444</v>
      </c>
      <c r="AO32" s="1925">
        <f>'1.27 GW Electrolyser H2 Prod. '!AN638</f>
        <v>-112020224.89459717</v>
      </c>
      <c r="AP32" s="1925">
        <f>'1.27 GW Electrolyser H2 Prod. '!AO638</f>
        <v>-117595304.21305025</v>
      </c>
      <c r="AQ32" s="1925">
        <f>'1.27 GW Electrolyser H2 Prod. '!AP638</f>
        <v>-122963697.33630645</v>
      </c>
      <c r="AR32" s="1925">
        <f>'1.27 GW Electrolyser H2 Prod. '!AQ638</f>
        <v>-128138496.65735829</v>
      </c>
      <c r="AS32" s="1925">
        <f>'1.27 GW Electrolyser H2 Prod. '!AR638</f>
        <v>-133131639.53155971</v>
      </c>
      <c r="AT32" s="1925">
        <f>'1.27 GW Electrolyser H2 Prod. '!AS638</f>
        <v>-137954037.42641187</v>
      </c>
      <c r="AU32" s="1925">
        <f>'1.27 GW Electrolyser H2 Prod. '!AT638</f>
        <v>-142615687.73708463</v>
      </c>
      <c r="AV32" s="1925">
        <f>'1.27 GW Electrolyser H2 Prod. '!AU638</f>
        <v>-147125770.96352458</v>
      </c>
      <c r="AW32" s="1925">
        <f>'1.27 GW Electrolyser H2 Prod. '!AV638</f>
        <v>-151492735.47105896</v>
      </c>
      <c r="AX32" s="1925">
        <f>'1.27 GW Electrolyser H2 Prod. '!AW638</f>
        <v>-155724371.6749512</v>
      </c>
      <c r="AY32" s="1925">
        <f>'1.27 GW Electrolyser H2 Prod. '!AX638</f>
        <v>-159827877.18063462</v>
      </c>
      <c r="AZ32" s="1925">
        <f>'1.27 GW Electrolyser H2 Prod. '!AY638</f>
        <v>-163809914.16016865</v>
      </c>
      <c r="BA32" s="1925">
        <f>'1.27 GW Electrolyser H2 Prod. '!AZ638</f>
        <v>-167676660.04007208</v>
      </c>
      <c r="BB32" s="1925">
        <f>'1.27 GW Electrolyser H2 Prod. '!BA638</f>
        <v>-171433852.40693319</v>
      </c>
      <c r="BC32" s="1925">
        <f>'1.27 GW Electrolyser H2 Prod. '!BB638</f>
        <v>-175086828.89792705</v>
      </c>
      <c r="BD32" s="1925">
        <f>'1.27 GW Electrolyser H2 Prod. '!BC638</f>
        <v>-178640562.72790617</v>
      </c>
      <c r="BE32" s="1925">
        <f>'1.27 GW Electrolyser H2 Prod. '!BD638</f>
        <v>-182099694.40864253</v>
      </c>
      <c r="BF32" s="1925">
        <f>'1.27 GW Electrolyser H2 Prod. '!BE638</f>
        <v>-185468560.13547426</v>
      </c>
      <c r="BG32" s="1925">
        <f>'1.27 GW Electrolyser H2 Prod. '!BF638</f>
        <v>-188751217.24924886</v>
      </c>
      <c r="BH32" s="1925">
        <f>'1.27 GW Electrolyser H2 Prod. '!BG638</f>
        <v>-191951467.12472904</v>
      </c>
      <c r="BI32" s="1925">
        <f>'1.27 GW Electrolyser H2 Prod. '!BH638</f>
        <v>-195072875.78869843</v>
      </c>
      <c r="BJ32" s="1925">
        <f>'1.27 GW Electrolyser H2 Prod. '!BI638</f>
        <v>-198118792.53038645</v>
      </c>
      <c r="BK32" s="1925">
        <f>'1.27 GW Electrolyser H2 Prod. '!BJ638</f>
        <v>-201092366.73227179</v>
      </c>
      <c r="BL32" s="1925">
        <f>'1.27 GW Electrolyser H2 Prod. '!BK638</f>
        <v>-203996563.11985546</v>
      </c>
      <c r="BM32" s="1925">
        <f>'1.27 GW Electrolyser H2 Prod. '!BL638</f>
        <v>-206834175.60376698</v>
      </c>
      <c r="BN32" s="1925">
        <f>'1.27 GW Electrolyser H2 Prod. '!BM638</f>
        <v>-209607839.86593097</v>
      </c>
      <c r="BO32" s="1926">
        <f>'1.27 GW Electrolyser H2 Prod. '!BN638</f>
        <v>-212320044.82289219</v>
      </c>
    </row>
    <row r="33" spans="1:67" x14ac:dyDescent="0.2">
      <c r="A33" s="4305"/>
      <c r="B33" s="4338"/>
      <c r="C33" s="4339"/>
      <c r="D33" s="4320"/>
      <c r="E33" s="427" t="str">
        <f t="shared" si="8"/>
        <v>High Price Range</v>
      </c>
      <c r="F33" s="1867">
        <f t="shared" si="8"/>
        <v>0.85</v>
      </c>
      <c r="G33" s="1917">
        <f>'1.27 GW Electrolyser H2 Prod. '!F639</f>
        <v>-2548800000</v>
      </c>
      <c r="H33" s="1925">
        <f>'1.27 GW Electrolyser H2 Prod. '!G639</f>
        <v>1155572396.1053114</v>
      </c>
      <c r="I33" s="1925">
        <f>'1.27 GW Electrolyser H2 Prod. '!H639</f>
        <v>875401494.80931115</v>
      </c>
      <c r="J33" s="1925">
        <f>'1.27 GW Electrolyser H2 Prod. '!I639</f>
        <v>731421363.61746526</v>
      </c>
      <c r="K33" s="1925">
        <f>'1.27 GW Electrolyser H2 Prod. '!J639</f>
        <v>637256228.70771122</v>
      </c>
      <c r="L33" s="1925">
        <f>'1.27 GW Electrolyser H2 Prod. '!K639</f>
        <v>568466916.19940019</v>
      </c>
      <c r="M33" s="1925">
        <f>'1.27 GW Electrolyser H2 Prod. '!L639</f>
        <v>514873117.19464231</v>
      </c>
      <c r="N33" s="1925">
        <f>'1.27 GW Electrolyser H2 Prod. '!M639</f>
        <v>471313749.7448833</v>
      </c>
      <c r="O33" s="1925">
        <f>'1.27 GW Electrolyser H2 Prod. '!N639</f>
        <v>434832752.5213511</v>
      </c>
      <c r="P33" s="1925">
        <f>'1.27 GW Electrolyser H2 Prod. '!O639</f>
        <v>403588737.60669184</v>
      </c>
      <c r="Q33" s="1925">
        <f>'1.27 GW Electrolyser H2 Prod. '!P639</f>
        <v>376361836.88928699</v>
      </c>
      <c r="R33" s="1925">
        <f>'1.27 GW Electrolyser H2 Prod. '!Q639</f>
        <v>352304876.1872865</v>
      </c>
      <c r="S33" s="1925">
        <f>'1.27 GW Electrolyser H2 Prod. '!R639</f>
        <v>330807107.73524249</v>
      </c>
      <c r="T33" s="1925">
        <f>'1.27 GW Electrolyser H2 Prod. '!S639</f>
        <v>311414659.20740545</v>
      </c>
      <c r="U33" s="1925">
        <f>'1.27 GW Electrolyser H2 Prod. '!T639</f>
        <v>293781645.40294755</v>
      </c>
      <c r="V33" s="1925">
        <f>'1.27 GW Electrolyser H2 Prod. '!U639</f>
        <v>277638827.49129069</v>
      </c>
      <c r="W33" s="1925">
        <f>'1.27 GW Electrolyser H2 Prod. '!V639</f>
        <v>262772797.76294518</v>
      </c>
      <c r="X33" s="1925">
        <f>'1.27 GW Electrolyser H2 Prod. '!W639</f>
        <v>249011732.61363411</v>
      </c>
      <c r="Y33" s="1925">
        <f>'1.27 GW Electrolyser H2 Prod. '!X639</f>
        <v>236215385.08548474</v>
      </c>
      <c r="Z33" s="1925">
        <f>'1.27 GW Electrolyser H2 Prod. '!Y639</f>
        <v>224267894.9303782</v>
      </c>
      <c r="AA33" s="1925">
        <f>'1.27 GW Electrolyser H2 Prod. '!Z639</f>
        <v>213072519.4756906</v>
      </c>
      <c r="AB33" s="1925">
        <f>'1.27 GW Electrolyser H2 Prod. '!AA639</f>
        <v>202547703.70637155</v>
      </c>
      <c r="AC33" s="1925">
        <f>'1.27 GW Electrolyser H2 Prod. '!AB639</f>
        <v>192624102.87899029</v>
      </c>
      <c r="AD33" s="1925">
        <f>'1.27 GW Electrolyser H2 Prod. '!AC639</f>
        <v>183242294.82359767</v>
      </c>
      <c r="AE33" s="1925">
        <f>'1.27 GW Electrolyser H2 Prod. '!AD639</f>
        <v>174350999.69475269</v>
      </c>
      <c r="AF33" s="1925">
        <f>'1.27 GW Electrolyser H2 Prod. '!AE639</f>
        <v>165905678.54406989</v>
      </c>
      <c r="AG33" s="1925">
        <f>'1.27 GW Electrolyser H2 Prod. '!AF639</f>
        <v>157867418.44609118</v>
      </c>
      <c r="AH33" s="1925">
        <f>'1.27 GW Electrolyser H2 Prod. '!AG639</f>
        <v>150202037.00918853</v>
      </c>
      <c r="AI33" s="1925">
        <f>'1.27 GW Electrolyser H2 Prod. '!AH639</f>
        <v>142879356.71230221</v>
      </c>
      <c r="AJ33" s="1925">
        <f>'1.27 GW Electrolyser H2 Prod. '!AI639</f>
        <v>135872612.04622817</v>
      </c>
      <c r="AK33" s="1925">
        <f>'1.27 GW Electrolyser H2 Prod. '!AJ639</f>
        <v>129157961.48739386</v>
      </c>
      <c r="AL33" s="1925">
        <f>'1.27 GW Electrolyser H2 Prod. '!AK639</f>
        <v>122714082.94573319</v>
      </c>
      <c r="AM33" s="1925">
        <f>'1.27 GW Electrolyser H2 Prod. '!AL639</f>
        <v>116521836.2183001</v>
      </c>
      <c r="AN33" s="1925">
        <f>'1.27 GW Electrolyser H2 Prod. '!AM639</f>
        <v>110563979.63494897</v>
      </c>
      <c r="AO33" s="1925">
        <f>'1.27 GW Electrolyser H2 Prod. '!AN639</f>
        <v>104824930.84138572</v>
      </c>
      <c r="AP33" s="1925">
        <f>'1.27 GW Electrolyser H2 Prod. '!AO639</f>
        <v>99290563.76719451</v>
      </c>
      <c r="AQ33" s="1925">
        <f>'1.27 GW Electrolyser H2 Prod. '!AP639</f>
        <v>93948035.442458749</v>
      </c>
      <c r="AR33" s="1925">
        <f>'1.27 GW Electrolyser H2 Prod. '!AQ639</f>
        <v>88785637.579029083</v>
      </c>
      <c r="AS33" s="1925">
        <f>'1.27 GW Electrolyser H2 Prod. '!AR639</f>
        <v>83792668.810618281</v>
      </c>
      <c r="AT33" s="1925">
        <f>'1.27 GW Electrolyser H2 Prod. '!AS639</f>
        <v>78959324.255384564</v>
      </c>
      <c r="AU33" s="1925">
        <f>'1.27 GW Electrolyser H2 Prod. '!AT639</f>
        <v>74276599.674133778</v>
      </c>
      <c r="AV33" s="1925">
        <f>'1.27 GW Electrolyser H2 Prod. '!AU639</f>
        <v>69736207.983131647</v>
      </c>
      <c r="AW33" s="1925">
        <f>'1.27 GW Electrolyser H2 Prod. '!AV639</f>
        <v>65330506.270212412</v>
      </c>
      <c r="AX33" s="1925">
        <f>'1.27 GW Electrolyser H2 Prod. '!AW639</f>
        <v>61052431.777235031</v>
      </c>
      <c r="AY33" s="1925">
        <f>'1.27 GW Electrolyser H2 Prod. '!AX639</f>
        <v>56895445.5669384</v>
      </c>
      <c r="AZ33" s="1925">
        <f>'1.27 GW Electrolyser H2 Prod. '!AY639</f>
        <v>52853482.800173283</v>
      </c>
      <c r="BA33" s="1925">
        <f>'1.27 GW Electrolyser H2 Prod. '!AZ639</f>
        <v>48920908.719854712</v>
      </c>
      <c r="BB33" s="1925">
        <f>'1.27 GW Electrolyser H2 Prod. '!BA639</f>
        <v>45092479.578264952</v>
      </c>
      <c r="BC33" s="1925">
        <f>'1.27 GW Electrolyser H2 Prod. '!BB639</f>
        <v>41363307.860336661</v>
      </c>
      <c r="BD33" s="1925">
        <f>'1.27 GW Electrolyser H2 Prod. '!BC639</f>
        <v>37728831.251902103</v>
      </c>
      <c r="BE33" s="1925">
        <f>'1.27 GW Electrolyser H2 Prod. '!BD639</f>
        <v>34184784.88225615</v>
      </c>
      <c r="BF33" s="1925">
        <f>'1.27 GW Electrolyser H2 Prod. '!BE639</f>
        <v>30727176.437661767</v>
      </c>
      <c r="BG33" s="1925">
        <f>'1.27 GW Electrolyser H2 Prod. '!BF639</f>
        <v>27352263.798974156</v>
      </c>
      <c r="BH33" s="1925">
        <f>'1.27 GW Electrolyser H2 Prod. '!BG639</f>
        <v>24056534.904253364</v>
      </c>
      <c r="BI33" s="1925">
        <f>'1.27 GW Electrolyser H2 Prod. '!BH639</f>
        <v>20836689.577606916</v>
      </c>
      <c r="BJ33" s="1925">
        <f>'1.27 GW Electrolyser H2 Prod. '!BI639</f>
        <v>17689623.099785686</v>
      </c>
      <c r="BK33" s="1925">
        <f>'1.27 GW Electrolyser H2 Prod. '!BJ639</f>
        <v>14612411.325253487</v>
      </c>
      <c r="BL33" s="1925">
        <f>'1.27 GW Electrolyser H2 Prod. '!BK639</f>
        <v>11602297.175417781</v>
      </c>
      <c r="BM33" s="1925">
        <f>'1.27 GW Electrolyser H2 Prod. '!BL639</f>
        <v>8656678.3590906858</v>
      </c>
      <c r="BN33" s="1925">
        <f>'1.27 GW Electrolyser H2 Prod. '!BM639</f>
        <v>5773096.189632535</v>
      </c>
      <c r="BO33" s="1926">
        <f>'1.27 GW Electrolyser H2 Prod. '!BN639</f>
        <v>2949225.3840813637</v>
      </c>
    </row>
    <row r="34" spans="1:67" x14ac:dyDescent="0.2">
      <c r="A34" s="4305"/>
      <c r="B34" s="4338"/>
      <c r="C34" s="4339"/>
      <c r="D34" s="3723"/>
      <c r="E34" s="44" t="str">
        <f t="shared" si="8"/>
        <v>High Price Range</v>
      </c>
      <c r="F34" s="67">
        <f t="shared" si="8"/>
        <v>0.9</v>
      </c>
      <c r="G34" s="1922">
        <f>'1.27 GW Electrolyser H2 Prod. '!F640</f>
        <v>-2548800000</v>
      </c>
      <c r="H34" s="1948">
        <f>'1.27 GW Electrolyser H2 Prod. '!G640</f>
        <v>1155572396.1053114</v>
      </c>
      <c r="I34" s="1948">
        <f>'1.27 GW Electrolyser H2 Prod. '!H640</f>
        <v>968791795.24131131</v>
      </c>
      <c r="J34" s="1948">
        <f>'1.27 GW Electrolyser H2 Prod. '!I640</f>
        <v>868315013.24664092</v>
      </c>
      <c r="K34" s="1948">
        <f>'1.27 GW Electrolyser H2 Prod. '!J640</f>
        <v>800689254.4637115</v>
      </c>
      <c r="L34" s="1948">
        <f>'1.27 GW Electrolyser H2 Prod. '!K640</f>
        <v>750233690.90526867</v>
      </c>
      <c r="M34" s="1948">
        <f>'1.27 GW Electrolyser H2 Prod. '!L640</f>
        <v>710260150.66850805</v>
      </c>
      <c r="N34" s="1948">
        <f>'1.27 GW Electrolyser H2 Prod. '!M640</f>
        <v>677316621.89205623</v>
      </c>
      <c r="O34" s="1948">
        <f>'1.27 GW Electrolyser H2 Prod. '!N640</f>
        <v>649396967.76387143</v>
      </c>
      <c r="P34" s="1948">
        <f>'1.27 GW Electrolyser H2 Prod. '!O640</f>
        <v>625236096.25921774</v>
      </c>
      <c r="Q34" s="1948">
        <f>'1.27 GW Electrolyser H2 Prod. '!P640</f>
        <v>603986960.5612731</v>
      </c>
      <c r="R34" s="1948">
        <f>'1.27 GW Electrolyser H2 Prod. '!Q640</f>
        <v>585055754.62012982</v>
      </c>
      <c r="S34" s="1948">
        <f>'1.27 GW Electrolyser H2 Prod. '!R640</f>
        <v>568010774.3481884</v>
      </c>
      <c r="T34" s="1948">
        <f>'1.27 GW Electrolyser H2 Prod. '!S640</f>
        <v>552528748.68060327</v>
      </c>
      <c r="U34" s="1948">
        <f>'1.27 GW Electrolyser H2 Prod. '!T640</f>
        <v>538361598.44938183</v>
      </c>
      <c r="V34" s="1948">
        <f>'1.27 GW Electrolyser H2 Prod. '!U640</f>
        <v>525314974.42227149</v>
      </c>
      <c r="W34" s="1948">
        <f>'1.27 GW Electrolyser H2 Prod. '!V640</f>
        <v>513233909.7340157</v>
      </c>
      <c r="X34" s="1948">
        <f>'1.27 GW Electrolyser H2 Prod. '!W640</f>
        <v>501992940.18345594</v>
      </c>
      <c r="Y34" s="1948">
        <f>'1.27 GW Electrolyser H2 Prod. '!X640</f>
        <v>491489125.37982726</v>
      </c>
      <c r="Z34" s="1948">
        <f>'1.27 GW Electrolyser H2 Prod. '!Y640</f>
        <v>481637008.31977177</v>
      </c>
      <c r="AA34" s="1948">
        <f>'1.27 GW Electrolyser H2 Prod. '!Z640</f>
        <v>472364903.2516768</v>
      </c>
      <c r="AB34" s="1948">
        <f>'1.27 GW Electrolyser H2 Prod. '!AA640</f>
        <v>463612114.11894083</v>
      </c>
      <c r="AC34" s="1948">
        <f>'1.27 GW Electrolyser H2 Prod. '!AB640</f>
        <v>455326817.90464807</v>
      </c>
      <c r="AD34" s="1948">
        <f>'1.27 GW Electrolyser H2 Prod. '!AC640</f>
        <v>447464431.48055434</v>
      </c>
      <c r="AE34" s="1948">
        <f>'1.27 GW Electrolyser H2 Prod. '!AD640</f>
        <v>439986335.65990067</v>
      </c>
      <c r="AF34" s="1948">
        <f>'1.27 GW Electrolyser H2 Prod. '!AE640</f>
        <v>432858866.95051551</v>
      </c>
      <c r="AG34" s="1948">
        <f>'1.27 GW Electrolyser H2 Prod. '!AF640</f>
        <v>426052512.55907416</v>
      </c>
      <c r="AH34" s="1948">
        <f>'1.27 GW Electrolyser H2 Prod. '!AG640</f>
        <v>419541261.55813956</v>
      </c>
      <c r="AI34" s="1948">
        <f>'1.27 GW Electrolyser H2 Prod. '!AH640</f>
        <v>413302077.35097504</v>
      </c>
      <c r="AJ34" s="1948">
        <f>'1.27 GW Electrolyser H2 Prod. '!AI640</f>
        <v>407314465.30223513</v>
      </c>
      <c r="AK34" s="1948">
        <f>'1.27 GW Electrolyser H2 Prod. '!AJ640</f>
        <v>401560115.72657537</v>
      </c>
      <c r="AL34" s="1948">
        <f>'1.27 GW Electrolyser H2 Prod. '!AK640</f>
        <v>396022607.06371808</v>
      </c>
      <c r="AM34" s="1948">
        <f>'1.27 GW Electrolyser H2 Prod. '!AL640</f>
        <v>390687157.5071454</v>
      </c>
      <c r="AN34" s="1948">
        <f>'1.27 GW Electrolyser H2 Prod. '!AM640</f>
        <v>385540415.93106842</v>
      </c>
      <c r="AO34" s="1948">
        <f>'1.27 GW Electrolyser H2 Prod. '!AN640</f>
        <v>380570284.9116416</v>
      </c>
      <c r="AP34" s="1948">
        <f>'1.27 GW Electrolyser H2 Prod. '!AO640</f>
        <v>375765770.129318</v>
      </c>
      <c r="AQ34" s="1948">
        <f>'1.27 GW Electrolyser H2 Prod. '!AP640</f>
        <v>371116851.58837581</v>
      </c>
      <c r="AR34" s="1948">
        <f>'1.27 GW Electrolyser H2 Prod. '!AQ640</f>
        <v>366614372.98249578</v>
      </c>
      <c r="AS34" s="1948">
        <f>'1.27 GW Electrolyser H2 Prod. '!AR640</f>
        <v>362249946.23432589</v>
      </c>
      <c r="AT34" s="1948">
        <f>'1.27 GW Electrolyser H2 Prod. '!AS640</f>
        <v>358015868.78822386</v>
      </c>
      <c r="AU34" s="1948">
        <f>'1.27 GW Electrolyser H2 Prod. '!AT640</f>
        <v>353905051.67304027</v>
      </c>
      <c r="AV34" s="1948">
        <f>'1.27 GW Electrolyser H2 Prod. '!AU640</f>
        <v>349910956.7014643</v>
      </c>
      <c r="AW34" s="1948">
        <f>'1.27 GW Electrolyser H2 Prod. '!AV640</f>
        <v>346027541.45357788</v>
      </c>
      <c r="AX34" s="1948">
        <f>'1.27 GW Electrolyser H2 Prod. '!AW640</f>
        <v>342249210.91949773</v>
      </c>
      <c r="AY34" s="1948">
        <f>'1.27 GW Electrolyser H2 Prod. '!AX640</f>
        <v>338570774.86071444</v>
      </c>
      <c r="AZ34" s="1948">
        <f>'1.27 GW Electrolyser H2 Prod. '!AY640</f>
        <v>334987410.1006707</v>
      </c>
      <c r="BA34" s="1948">
        <f>'1.27 GW Electrolyser H2 Prod. '!AZ640</f>
        <v>331494627.07902992</v>
      </c>
      <c r="BB34" s="1948">
        <f>'1.27 GW Electrolyser H2 Prod. '!BA640</f>
        <v>328088240.10633564</v>
      </c>
      <c r="BC34" s="1948">
        <f>'1.27 GW Electrolyser H2 Prod. '!BB640</f>
        <v>324764340.84044194</v>
      </c>
      <c r="BD34" s="1948">
        <f>'1.27 GW Electrolyser H2 Prod. '!BC640</f>
        <v>321519274.57660496</v>
      </c>
      <c r="BE34" s="1948">
        <f>'1.27 GW Electrolyser H2 Prod. '!BD640</f>
        <v>318349619.00199521</v>
      </c>
      <c r="BF34" s="1948">
        <f>'1.27 GW Electrolyser H2 Prod. '!BE640</f>
        <v>315252165.11480391</v>
      </c>
      <c r="BG34" s="1948">
        <f>'1.27 GW Electrolyser H2 Prod. '!BF640</f>
        <v>312223900.04969788</v>
      </c>
      <c r="BH34" s="1948">
        <f>'1.27 GW Electrolyser H2 Prod. '!BG640</f>
        <v>309261991.58651066</v>
      </c>
      <c r="BI34" s="1948">
        <f>'1.27 GW Electrolyser H2 Prod. '!BH640</f>
        <v>306363774.14885676</v>
      </c>
      <c r="BJ34" s="1948">
        <f>'1.27 GW Electrolyser H2 Prod. '!BI640</f>
        <v>303526736.12468338</v>
      </c>
      <c r="BK34" s="1948">
        <f>'1.27 GW Electrolyser H2 Prod. '!BJ640</f>
        <v>300748508.36240852</v>
      </c>
      <c r="BL34" s="1948">
        <f>'1.27 GW Electrolyser H2 Prod. '!BK640</f>
        <v>298026853.71478772</v>
      </c>
      <c r="BM34" s="1948">
        <f>'1.27 GW Electrolyser H2 Prod. '!BL640</f>
        <v>295359657.518543</v>
      </c>
      <c r="BN34" s="1948">
        <f>'1.27 GW Electrolyser H2 Prod. '!BM640</f>
        <v>292744918.91145754</v>
      </c>
      <c r="BO34" s="1936">
        <f>'1.27 GW Electrolyser H2 Prod. '!BN640</f>
        <v>290180742.90044892</v>
      </c>
    </row>
    <row r="35" spans="1:67" ht="15" customHeight="1" x14ac:dyDescent="0.2">
      <c r="A35" s="4305"/>
      <c r="B35" s="4338"/>
      <c r="C35" s="4339"/>
      <c r="D35" s="4320" t="s">
        <v>1597</v>
      </c>
      <c r="E35" s="427" t="str">
        <f t="shared" si="8"/>
        <v>Low Price Range</v>
      </c>
      <c r="F35" s="1867">
        <f t="shared" si="8"/>
        <v>0.8</v>
      </c>
      <c r="G35" s="1917">
        <f>'1.27 GW Electrolyser H2 Prod. '!F642</f>
        <v>-2548800000</v>
      </c>
      <c r="H35" s="1925">
        <f>'1.27 GW Electrolyser H2 Prod. '!G642</f>
        <v>-199833480.53468847</v>
      </c>
      <c r="I35" s="1925">
        <f>'1.27 GW Electrolyser H2 Prod. '!H642</f>
        <v>-319285541.33468843</v>
      </c>
      <c r="J35" s="1925">
        <f>'1.27 GW Electrolyser H2 Prod. '!I642</f>
        <v>-377755113.57363999</v>
      </c>
      <c r="K35" s="1925">
        <f>'1.27 GW Electrolyser H2 Prod. '!J642</f>
        <v>-414847189.97468841</v>
      </c>
      <c r="L35" s="1925">
        <f>'1.27 GW Electrolyser H2 Prod. '!K642</f>
        <v>-441343243.61476672</v>
      </c>
      <c r="M35" s="1925">
        <f>'1.27 GW Electrolyser H2 Prod. '!L642</f>
        <v>-461622847.76584965</v>
      </c>
      <c r="N35" s="1925">
        <f>'1.27 GW Electrolyser H2 Prod. '!M642</f>
        <v>-477864408.55375659</v>
      </c>
      <c r="O35" s="1925">
        <f>'1.27 GW Electrolyser H2 Prod. '!N642</f>
        <v>-491296508.88668841</v>
      </c>
      <c r="P35" s="1925">
        <f>'1.27 GW Electrolyser H2 Prod. '!O642</f>
        <v>-502674550.93469608</v>
      </c>
      <c r="Q35" s="1925">
        <f>'1.27 GW Electrolyser H2 Prod. '!P642</f>
        <v>-512493351.79875106</v>
      </c>
      <c r="R35" s="1925">
        <f>'1.27 GW Electrolyser H2 Prod. '!Q642</f>
        <v>-521093145.36337209</v>
      </c>
      <c r="S35" s="1925">
        <f>'1.27 GW Electrolyser H2 Prod. '!R642</f>
        <v>-528717035.11961746</v>
      </c>
      <c r="T35" s="1925">
        <f>'1.27 GW Electrolyser H2 Prod. '!S642</f>
        <v>-535544226.94164431</v>
      </c>
      <c r="U35" s="1925">
        <f>'1.27 GW Electrolyser H2 Prod. '!T642</f>
        <v>-541710283.7499429</v>
      </c>
      <c r="V35" s="1925">
        <f>'1.27 GW Electrolyser H2 Prod. '!U642</f>
        <v>-547320012.48933566</v>
      </c>
      <c r="W35" s="1925">
        <f>'1.27 GW Electrolyser H2 Prod. '!V642</f>
        <v>-552455964.0162884</v>
      </c>
      <c r="X35" s="1925">
        <f>'1.27 GW Electrolyser H2 Prod. '!W642</f>
        <v>-557184213.68757176</v>
      </c>
      <c r="Y35" s="1925">
        <f>'1.27 GW Electrolyser H2 Prod. '!X642</f>
        <v>-561558397.65469456</v>
      </c>
      <c r="Z35" s="1925">
        <f>'1.27 GW Electrolyser H2 Prod. '!Y642</f>
        <v>-565622596.6524086</v>
      </c>
      <c r="AA35" s="1925">
        <f>'1.27 GW Electrolyser H2 Prod. '!Z642</f>
        <v>-569413438.34593856</v>
      </c>
      <c r="AB35" s="1925">
        <f>'1.27 GW Electrolyser H2 Prod. '!AA642</f>
        <v>-572961657.622787</v>
      </c>
      <c r="AC35" s="1925">
        <f>'1.27 GW Electrolyser H2 Prod. '!AB642</f>
        <v>-576293273.19763541</v>
      </c>
      <c r="AD35" s="1925">
        <f>'1.27 GW Electrolyser H2 Prod. '!AC642</f>
        <v>-579430487.67211318</v>
      </c>
      <c r="AE35" s="1925">
        <f>'1.27 GW Electrolyser H2 Prod. '!AD642</f>
        <v>-582392385.00263166</v>
      </c>
      <c r="AF35" s="1925">
        <f>'1.27 GW Electrolyser H2 Prod. '!AE642</f>
        <v>-585195477.35233641</v>
      </c>
      <c r="AG35" s="1925">
        <f>'1.27 GW Electrolyser H2 Prod. '!AF642</f>
        <v>-587854138.46025324</v>
      </c>
      <c r="AH35" s="1925">
        <f>'1.27 GW Electrolyser H2 Prod. '!AG642</f>
        <v>-590380950.45490789</v>
      </c>
      <c r="AI35" s="1925">
        <f>'1.27 GW Electrolyser H2 Prod. '!AH642</f>
        <v>-592786983.90689206</v>
      </c>
      <c r="AJ35" s="1925">
        <f>'1.27 GW Electrolyser H2 Prod. '!AI642</f>
        <v>-595082025.85466111</v>
      </c>
      <c r="AK35" s="1925">
        <f>'1.27 GW Electrolyser H2 Prod. '!AJ642</f>
        <v>-597274766.89840627</v>
      </c>
      <c r="AL35" s="1925">
        <f>'1.27 GW Electrolyser H2 Prod. '!AK642</f>
        <v>-599372955.80583978</v>
      </c>
      <c r="AM35" s="1925">
        <f>'1.27 GW Electrolyser H2 Prod. '!AL642</f>
        <v>-601383528.11996841</v>
      </c>
      <c r="AN35" s="1925">
        <f>'1.27 GW Electrolyser H2 Prod. '!AM642</f>
        <v>-603312713.80325794</v>
      </c>
      <c r="AO35" s="1925">
        <f>'1.27 GW Electrolyser H2 Prod. '!AN642</f>
        <v>-605166127.85699511</v>
      </c>
      <c r="AP35" s="1925">
        <f>'1.27 GW Electrolyser H2 Prod. '!AO642</f>
        <v>-606948847.02224064</v>
      </c>
      <c r="AQ35" s="1925">
        <f>'1.27 GW Electrolyser H2 Prod. '!AP642</f>
        <v>-608665475.03069329</v>
      </c>
      <c r="AR35" s="1925">
        <f>'1.27 GW Electrolyser H2 Prod. '!AQ642</f>
        <v>-610320198.38062024</v>
      </c>
      <c r="AS35" s="1925">
        <f>'1.27 GW Electrolyser H2 Prod. '!AR642</f>
        <v>-611916834.22886467</v>
      </c>
      <c r="AT35" s="1925">
        <f>'1.27 GW Electrolyser H2 Prod. '!AS642</f>
        <v>-613458871.68851793</v>
      </c>
      <c r="AU35" s="1925">
        <f>'1.27 GW Electrolyser H2 Prod. '!AT642</f>
        <v>-614949507.5836885</v>
      </c>
      <c r="AV35" s="1925">
        <f>'1.27 GW Electrolyser H2 Prod. '!AU642</f>
        <v>-616391677.52340841</v>
      </c>
      <c r="AW35" s="1925">
        <f>'1.27 GW Electrolyser H2 Prod. '!AV642</f>
        <v>-617788083.00516737</v>
      </c>
      <c r="AX35" s="1925">
        <f>'1.27 GW Electrolyser H2 Prod. '!AW642</f>
        <v>-619141215.13658953</v>
      </c>
      <c r="AY35" s="1925">
        <f>'1.27 GW Electrolyser H2 Prod. '!AX642</f>
        <v>-620453375.46504593</v>
      </c>
      <c r="AZ35" s="1925">
        <f>'1.27 GW Electrolyser H2 Prod. '!AY642</f>
        <v>-621726694.32467818</v>
      </c>
      <c r="BA35" s="1925">
        <f>'1.27 GW Electrolyser H2 Prod. '!AZ642</f>
        <v>-622963147.04462814</v>
      </c>
      <c r="BB35" s="1925">
        <f>'1.27 GW Electrolyser H2 Prod. '!BA642</f>
        <v>-624164568.30831289</v>
      </c>
      <c r="BC35" s="1925">
        <f>'1.27 GW Electrolyser H2 Prod. '!BB642</f>
        <v>-625332664.90904307</v>
      </c>
      <c r="BD35" s="1925">
        <f>'1.27 GW Electrolyser H2 Prod. '!BC642</f>
        <v>-626469027.11036921</v>
      </c>
      <c r="BE35" s="1925">
        <f>'1.27 GW Electrolyser H2 Prod. '!BD642</f>
        <v>-627575138.7888068</v>
      </c>
      <c r="BF35" s="1925">
        <f>'1.27 GW Electrolyser H2 Prod. '!BE642</f>
        <v>-628652386.51091242</v>
      </c>
      <c r="BG35" s="1925">
        <f>'1.27 GW Electrolyser H2 Prod. '!BF642</f>
        <v>-629702067.67514026</v>
      </c>
      <c r="BH35" s="1925">
        <f>'1.27 GW Electrolyser H2 Prod. '!BG642</f>
        <v>-630725397.83076859</v>
      </c>
      <c r="BI35" s="1925">
        <f>'1.27 GW Electrolyser H2 Prod. '!BH642</f>
        <v>-631723517.27086401</v>
      </c>
      <c r="BJ35" s="1925">
        <f>'1.27 GW Electrolyser H2 Prod. '!BI642</f>
        <v>-632697496.9832561</v>
      </c>
      <c r="BK35" s="1925">
        <f>'1.27 GW Electrolyser H2 Prod. '!BJ642</f>
        <v>-633648344.03245139</v>
      </c>
      <c r="BL35" s="1925">
        <f>'1.27 GW Electrolyser H2 Prod. '!BK642</f>
        <v>-634577006.43598807</v>
      </c>
      <c r="BM35" s="1925">
        <f>'1.27 GW Electrolyser H2 Prod. '!BL642</f>
        <v>-635484377.59066653</v>
      </c>
      <c r="BN35" s="1925">
        <f>'1.27 GW Electrolyser H2 Prod. '!BM642</f>
        <v>-636371300.2971741</v>
      </c>
      <c r="BO35" s="1926">
        <f>'1.27 GW Electrolyser H2 Prod. '!BN642</f>
        <v>-637238570.42566276</v>
      </c>
    </row>
    <row r="36" spans="1:67" x14ac:dyDescent="0.2">
      <c r="A36" s="4305"/>
      <c r="B36" s="4338"/>
      <c r="C36" s="4339"/>
      <c r="D36" s="4320"/>
      <c r="E36" s="427" t="str">
        <f t="shared" si="8"/>
        <v>Low Price Range</v>
      </c>
      <c r="F36" s="1867">
        <f t="shared" si="8"/>
        <v>0.85</v>
      </c>
      <c r="G36" s="1917">
        <f>'1.27 GW Electrolyser H2 Prod. '!F643</f>
        <v>-2548800000</v>
      </c>
      <c r="H36" s="1925">
        <f>'1.27 GW Electrolyser H2 Prod. '!G643</f>
        <v>-199833480.53468847</v>
      </c>
      <c r="I36" s="1925">
        <f>'1.27 GW Electrolyser H2 Prod. '!H643</f>
        <v>-289422526.13468856</v>
      </c>
      <c r="J36" s="1925">
        <f>'1.27 GW Electrolyser H2 Prod. '!I643</f>
        <v>-335462434.20213073</v>
      </c>
      <c r="K36" s="1925">
        <f>'1.27 GW Electrolyser H2 Prod. '!J643</f>
        <v>-365573214.89468855</v>
      </c>
      <c r="L36" s="1925">
        <f>'1.27 GW Electrolyser H2 Prod. '!K643</f>
        <v>-387569677.86279947</v>
      </c>
      <c r="M36" s="1925">
        <f>'1.27 GW Electrolyser H2 Prod. '!L643</f>
        <v>-404707136.7520144</v>
      </c>
      <c r="N36" s="1925">
        <f>'1.27 GW Electrolyser H2 Prod. '!M643</f>
        <v>-418635928.56698126</v>
      </c>
      <c r="O36" s="1925">
        <f>'1.27 GW Electrolyser H2 Prod. '!N643</f>
        <v>-430301300.34068853</v>
      </c>
      <c r="P36" s="1925">
        <f>'1.27 GW Electrolyser H2 Prod. '!O643</f>
        <v>-440292064.77756786</v>
      </c>
      <c r="Q36" s="1925">
        <f>'1.27 GW Electrolyser H2 Prod. '!P643</f>
        <v>-448998293.86358285</v>
      </c>
      <c r="R36" s="1925">
        <f>'1.27 GW Electrolyser H2 Prod. '!Q643</f>
        <v>-456690884.84772617</v>
      </c>
      <c r="S36" s="1925">
        <f>'1.27 GW Electrolyser H2 Prod. '!R643</f>
        <v>-463565133.91941559</v>
      </c>
      <c r="T36" s="1925">
        <f>'1.27 GW Electrolyser H2 Prod. '!S643</f>
        <v>-469766173.88259345</v>
      </c>
      <c r="U36" s="1925">
        <f>'1.27 GW Electrolyser H2 Prod. '!T643</f>
        <v>-475404606.96213734</v>
      </c>
      <c r="V36" s="1925">
        <f>'1.27 GW Electrolyser H2 Prod. '!U643</f>
        <v>-480566526.50235391</v>
      </c>
      <c r="W36" s="1925">
        <f>'1.27 GW Electrolyser H2 Prod. '!V643</f>
        <v>-485320172.96978861</v>
      </c>
      <c r="X36" s="1925">
        <f>'1.27 GW Electrolyser H2 Prod. '!W643</f>
        <v>-489720489.66029209</v>
      </c>
      <c r="Y36" s="1925">
        <f>'1.27 GW Electrolyser H2 Prod. '!X643</f>
        <v>-493812322.74113595</v>
      </c>
      <c r="Z36" s="1925">
        <f>'1.27 GW Electrolyser H2 Prod. '!Y643</f>
        <v>-497632720.34616971</v>
      </c>
      <c r="AA36" s="1925">
        <f>'1.27 GW Electrolyser H2 Prod. '!Z643</f>
        <v>-501212617.46424866</v>
      </c>
      <c r="AB36" s="1925">
        <f>'1.27 GW Electrolyser H2 Prod. '!AA643</f>
        <v>-504578092.59220624</v>
      </c>
      <c r="AC36" s="1925">
        <f>'1.27 GW Electrolyser H2 Prod. '!AB643</f>
        <v>-507751319.80077046</v>
      </c>
      <c r="AD36" s="1925">
        <f>'1.27 GW Electrolyser H2 Prod. '!AC643</f>
        <v>-510751300.26197129</v>
      </c>
      <c r="AE36" s="1925">
        <f>'1.27 GW Electrolyser H2 Prod. '!AD643</f>
        <v>-513594431.51170653</v>
      </c>
      <c r="AF36" s="1925">
        <f>'1.27 GW Electrolyser H2 Prod. '!AE643</f>
        <v>-516294955.57817918</v>
      </c>
      <c r="AG36" s="1925">
        <f>'1.27 GW Electrolyser H2 Prod. '!AF643</f>
        <v>-518865315.48040771</v>
      </c>
      <c r="AH36" s="1925">
        <f>'1.27 GW Electrolyser H2 Prod. '!AG643</f>
        <v>-521316441.57492864</v>
      </c>
      <c r="AI36" s="1925">
        <f>'1.27 GW Electrolyser H2 Prod. '!AH643</f>
        <v>-523657983.59801996</v>
      </c>
      <c r="AJ36" s="1925">
        <f>'1.27 GW Electrolyser H2 Prod. '!AI643</f>
        <v>-525898500.24158561</v>
      </c>
      <c r="AK36" s="1925">
        <f>'1.27 GW Electrolyser H2 Prod. '!AJ643</f>
        <v>-528045615.20720416</v>
      </c>
      <c r="AL36" s="1925">
        <f>'1.27 GW Electrolyser H2 Prod. '!AK643</f>
        <v>-530106146.5680244</v>
      </c>
      <c r="AM36" s="1925">
        <f>'1.27 GW Electrolyser H2 Prod. '!AL643</f>
        <v>-532086214.70452356</v>
      </c>
      <c r="AN36" s="1925">
        <f>'1.27 GW Electrolyser H2 Prod. '!AM643</f>
        <v>-533991332.91150033</v>
      </c>
      <c r="AO36" s="1925">
        <f>'1.27 GW Electrolyser H2 Prod. '!AN643</f>
        <v>-535826483.89145154</v>
      </c>
      <c r="AP36" s="1925">
        <f>'1.27 GW Electrolyser H2 Prod. '!AO643</f>
        <v>-537596184.6772337</v>
      </c>
      <c r="AQ36" s="1925">
        <f>'1.27 GW Electrolyser H2 Prod. '!AP643</f>
        <v>-539304542.01016879</v>
      </c>
      <c r="AR36" s="1925">
        <f>'1.27 GW Electrolyser H2 Prod. '!AQ643</f>
        <v>-540955299.79926395</v>
      </c>
      <c r="AS36" s="1925">
        <f>'1.27 GW Electrolyser H2 Prod. '!AR643</f>
        <v>-542551879.97444749</v>
      </c>
      <c r="AT36" s="1925">
        <f>'1.27 GW Electrolyser H2 Prod. '!AS643</f>
        <v>-544097417.80066836</v>
      </c>
      <c r="AU36" s="1925">
        <f>'1.27 GW Electrolyser H2 Prod. '!AT643</f>
        <v>-545594792.52481461</v>
      </c>
      <c r="AV36" s="1925">
        <f>'1.27 GW Electrolyser H2 Prod. '!AU643</f>
        <v>-547046654.07205403</v>
      </c>
      <c r="AW36" s="1925">
        <f>'1.27 GW Electrolyser H2 Prod. '!AV643</f>
        <v>-548455446.38357854</v>
      </c>
      <c r="AX36" s="1925">
        <f>'1.27 GW Electrolyser H2 Prod. '!AW643</f>
        <v>-549823427.88722026</v>
      </c>
      <c r="AY36" s="1925">
        <f>'1.27 GW Electrolyser H2 Prod. '!AX643</f>
        <v>-551152689.5108583</v>
      </c>
      <c r="AZ36" s="1925">
        <f>'1.27 GW Electrolyser H2 Prod. '!AY643</f>
        <v>-552445170.58205497</v>
      </c>
      <c r="BA36" s="1925">
        <f>'1.27 GW Electrolyser H2 Prod. '!AZ643</f>
        <v>-553702672.90287888</v>
      </c>
      <c r="BB36" s="1925">
        <f>'1.27 GW Electrolyser H2 Prod. '!BA643</f>
        <v>-554926873.24401236</v>
      </c>
      <c r="BC36" s="1925">
        <f>'1.27 GW Electrolyser H2 Prod. '!BB643</f>
        <v>-556119334.46515381</v>
      </c>
      <c r="BD36" s="1925">
        <f>'1.27 GW Electrolyser H2 Prod. '!BC643</f>
        <v>-557281515.4379065</v>
      </c>
      <c r="BE36" s="1925">
        <f>'1.27 GW Electrolyser H2 Prod. '!BD643</f>
        <v>-558414779.92165554</v>
      </c>
      <c r="BF36" s="1925">
        <f>'1.27 GW Electrolyser H2 Prod. '!BE643</f>
        <v>-559520404.52141523</v>
      </c>
      <c r="BG36" s="1925">
        <f>'1.27 GW Electrolyser H2 Prod. '!BF643</f>
        <v>-560599585.83854985</v>
      </c>
      <c r="BH36" s="1925">
        <f>'1.27 GW Electrolyser H2 Prod. '!BG643</f>
        <v>-561653446.9100194</v>
      </c>
      <c r="BI36" s="1925">
        <f>'1.27 GW Electrolyser H2 Prod. '!BH643</f>
        <v>-562683043.01889253</v>
      </c>
      <c r="BJ36" s="1925">
        <f>'1.27 GW Electrolyser H2 Prod. '!BI643</f>
        <v>-563689366.94790721</v>
      </c>
      <c r="BK36" s="1925">
        <f>'1.27 GW Electrolyser H2 Prod. '!BJ643</f>
        <v>-564673353.73852038</v>
      </c>
      <c r="BL36" s="1925">
        <f>'1.27 GW Electrolyser H2 Prod. '!BK643</f>
        <v>-565635885.00990999</v>
      </c>
      <c r="BM36" s="1925">
        <f>'1.27 GW Electrolyser H2 Prod. '!BL643</f>
        <v>-566577792.88555098</v>
      </c>
      <c r="BN36" s="1925">
        <f>'1.27 GW Electrolyser H2 Prod. '!BM643</f>
        <v>-567499863.56910849</v>
      </c>
      <c r="BO36" s="1926">
        <f>'1.27 GW Electrolyser H2 Prod. '!BN643</f>
        <v>-568402840.60632682</v>
      </c>
    </row>
    <row r="37" spans="1:67" x14ac:dyDescent="0.2">
      <c r="A37" s="4305"/>
      <c r="B37" s="4338"/>
      <c r="C37" s="4339"/>
      <c r="D37" s="4320"/>
      <c r="E37" s="44" t="str">
        <f t="shared" si="8"/>
        <v>Low Price Range</v>
      </c>
      <c r="F37" s="407">
        <f t="shared" si="8"/>
        <v>0.9</v>
      </c>
      <c r="G37" s="1922">
        <f>'1.27 GW Electrolyser H2 Prod. '!F644</f>
        <v>-2548800000</v>
      </c>
      <c r="H37" s="1925">
        <f>'1.27 GW Electrolyser H2 Prod. '!G644</f>
        <v>-199833480.53468847</v>
      </c>
      <c r="I37" s="1925">
        <f>'1.27 GW Electrolyser H2 Prod. '!H644</f>
        <v>-259559510.93468857</v>
      </c>
      <c r="J37" s="1925">
        <f>'1.27 GW Electrolyser H2 Prod. '!I644</f>
        <v>-291688539.90315944</v>
      </c>
      <c r="K37" s="1925">
        <f>'1.27 GW Electrolyser H2 Prod. '!J644</f>
        <v>-313312938.29468846</v>
      </c>
      <c r="L37" s="1925">
        <f>'1.27 GW Electrolyser H2 Prod. '!K644</f>
        <v>-329446897.11589873</v>
      </c>
      <c r="M37" s="1925">
        <f>'1.27 GW Electrolyser H2 Prod. '!L644</f>
        <v>-342229064.36631233</v>
      </c>
      <c r="N37" s="1925">
        <f>'1.27 GW Electrolyser H2 Prod. '!M644</f>
        <v>-352763275.05031306</v>
      </c>
      <c r="O37" s="1925">
        <f>'1.27 GW Electrolyser H2 Prod. '!N644</f>
        <v>-361691022.91868842</v>
      </c>
      <c r="P37" s="1925">
        <f>'1.27 GW Electrolyser H2 Prod. '!O644</f>
        <v>-369416841.01383501</v>
      </c>
      <c r="Q37" s="1925">
        <f>'1.27 GW Electrolyser H2 Prod. '!P644</f>
        <v>-376211585.85777771</v>
      </c>
      <c r="R37" s="1925">
        <f>'1.27 GW Electrolyser H2 Prod. '!Q644</f>
        <v>-382265136.26033074</v>
      </c>
      <c r="S37" s="1925">
        <f>'1.27 GW Electrolyser H2 Prod. '!R644</f>
        <v>-387715536.38314992</v>
      </c>
      <c r="T37" s="1925">
        <f>'1.27 GW Electrolyser H2 Prod. '!S644</f>
        <v>-392666157.22599137</v>
      </c>
      <c r="U37" s="1925">
        <f>'1.27 GW Electrolyser H2 Prod. '!T644</f>
        <v>-397196325.99875057</v>
      </c>
      <c r="V37" s="1925">
        <f>'1.27 GW Electrolyser H2 Prod. '!U644</f>
        <v>-401368188.92057484</v>
      </c>
      <c r="W37" s="1925">
        <f>'1.27 GW Electrolyser H2 Prod. '!V644</f>
        <v>-405231299.08028841</v>
      </c>
      <c r="X37" s="1925">
        <f>'1.27 GW Electrolyser H2 Prod. '!W644</f>
        <v>-408825775.62654948</v>
      </c>
      <c r="Y37" s="1925">
        <f>'1.27 GW Electrolyser H2 Prod. '!X644</f>
        <v>-412184535.36592031</v>
      </c>
      <c r="Z37" s="1925">
        <f>'1.27 GW Electrolyser H2 Prod. '!Y644</f>
        <v>-415334904.51727396</v>
      </c>
      <c r="AA37" s="1925">
        <f>'1.27 GW Electrolyser H2 Prod. '!Z644</f>
        <v>-418299805.72546881</v>
      </c>
      <c r="AB37" s="1925">
        <f>'1.27 GW Electrolyser H2 Prod. '!AA644</f>
        <v>-421098647.50779724</v>
      </c>
      <c r="AC37" s="1925">
        <f>'1.27 GW Electrolyser H2 Prod. '!AB644</f>
        <v>-423748001.08776653</v>
      </c>
      <c r="AD37" s="1925">
        <f>'1.27 GW Electrolyser H2 Prod. '!AC644</f>
        <v>-426262122.62078321</v>
      </c>
      <c r="AE37" s="1925">
        <f>'1.27 GW Electrolyser H2 Prod. '!AD644</f>
        <v>-428653361.19830376</v>
      </c>
      <c r="AF37" s="1925">
        <f>'1.27 GW Electrolyser H2 Prod. '!AE644</f>
        <v>-430932481.25061452</v>
      </c>
      <c r="AG37" s="1925">
        <f>'1.27 GW Electrolyser H2 Prod. '!AF644</f>
        <v>-433108919.95686108</v>
      </c>
      <c r="AH37" s="1925">
        <f>'1.27 GW Electrolyser H2 Prod. '!AG644</f>
        <v>-435190994.71957695</v>
      </c>
      <c r="AI37" s="1925">
        <f>'1.27 GW Electrolyser H2 Prod. '!AH644</f>
        <v>-437186071.85234433</v>
      </c>
      <c r="AJ37" s="1925">
        <f>'1.27 GW Electrolyser H2 Prod. '!AI644</f>
        <v>-439100704.83667034</v>
      </c>
      <c r="AK37" s="1925">
        <f>'1.27 GW Electrolyser H2 Prod. '!AJ644</f>
        <v>-440940748.48198617</v>
      </c>
      <c r="AL37" s="1925">
        <f>'1.27 GW Electrolyser H2 Prod. '!AK644</f>
        <v>-442711453.84008116</v>
      </c>
      <c r="AM37" s="1925">
        <f>'1.27 GW Electrolyser H2 Prod. '!AL644</f>
        <v>-444417547.62572837</v>
      </c>
      <c r="AN37" s="1925">
        <f>'1.27 GW Electrolyser H2 Prod. '!AM644</f>
        <v>-446063299.07107008</v>
      </c>
      <c r="AO37" s="1925">
        <f>'1.27 GW Electrolyser H2 Prod. '!AN644</f>
        <v>-447652576.51736331</v>
      </c>
      <c r="AP37" s="1925">
        <f>'1.27 GW Electrolyser H2 Prod. '!AO644</f>
        <v>-449188895.57094246</v>
      </c>
      <c r="AQ37" s="1925">
        <f>'1.27 GW Electrolyser H2 Prod. '!AP644</f>
        <v>-450675460.2827971</v>
      </c>
      <c r="AR37" s="1925">
        <f>'1.27 GW Electrolyser H2 Prod. '!AQ644</f>
        <v>-452115198.52566707</v>
      </c>
      <c r="AS37" s="1925">
        <f>'1.27 GW Electrolyser H2 Prod. '!AR644</f>
        <v>-453510792.51901537</v>
      </c>
      <c r="AT37" s="1925">
        <f>'1.27 GW Electrolyser H2 Prod. '!AS644</f>
        <v>-454864705.27597225</v>
      </c>
      <c r="AU37" s="1925">
        <f>'1.27 GW Electrolyser H2 Prod. '!AT644</f>
        <v>-456179203.60639077</v>
      </c>
      <c r="AV37" s="1925">
        <f>'1.27 GW Electrolyser H2 Prod. '!AU644</f>
        <v>-457456378.19834173</v>
      </c>
      <c r="AW37" s="1925">
        <f>'1.27 GW Electrolyser H2 Prod. '!AV644</f>
        <v>-458698161.21048641</v>
      </c>
      <c r="AX37" s="1925">
        <f>'1.27 GW Electrolyser H2 Prod. '!AW644</f>
        <v>-459906341.7351011</v>
      </c>
      <c r="AY37" s="1925">
        <f>'1.27 GW Electrolyser H2 Prod. '!AX644</f>
        <v>-461082579.4324587</v>
      </c>
      <c r="AZ37" s="1925">
        <f>'1.27 GW Electrolyser H2 Prod. '!AY644</f>
        <v>-462228416.58900845</v>
      </c>
      <c r="BA37" s="1925">
        <f>'1.27 GW Electrolyser H2 Prod. '!AZ644</f>
        <v>-463345288.81217372</v>
      </c>
      <c r="BB37" s="1925">
        <f>'1.27 GW Electrolyser H2 Prod. '!BA644</f>
        <v>-464434534.54189193</v>
      </c>
      <c r="BC37" s="1925">
        <f>'1.27 GW Electrolyser H2 Prod. '!BB644</f>
        <v>-465497403.53194225</v>
      </c>
      <c r="BD37" s="1925">
        <f>'1.27 GW Electrolyser H2 Prod. '!BC644</f>
        <v>-466535064.43156135</v>
      </c>
      <c r="BE37" s="1925">
        <f>'1.27 GW Electrolyser H2 Prod. '!BD644</f>
        <v>-467548611.57902187</v>
      </c>
      <c r="BF37" s="1925">
        <f>'1.27 GW Electrolyser H2 Prod. '!BE644</f>
        <v>-468539071.10304755</v>
      </c>
      <c r="BG37" s="1925">
        <f>'1.27 GW Electrolyser H2 Prod. '!BF644</f>
        <v>-469507406.41464382</v>
      </c>
      <c r="BH37" s="1925">
        <f>'1.27 GW Electrolyser H2 Prod. '!BG644</f>
        <v>-470454523.16068715</v>
      </c>
      <c r="BI37" s="1925">
        <f>'1.27 GW Electrolyser H2 Prod. '!BH644</f>
        <v>-471381273.70108813</v>
      </c>
      <c r="BJ37" s="1925">
        <f>'1.27 GW Electrolyser H2 Prod. '!BI644</f>
        <v>-472288461.16324389</v>
      </c>
      <c r="BK37" s="1925">
        <f>'1.27 GW Electrolyser H2 Prod. '!BJ644</f>
        <v>-473176843.12057883</v>
      </c>
      <c r="BL37" s="1925">
        <f>'1.27 GW Electrolyser H2 Prod. '!BK644</f>
        <v>-474047134.93605733</v>
      </c>
      <c r="BM37" s="1925">
        <f>'1.27 GW Electrolyser H2 Prod. '!BL644</f>
        <v>-474900012.80647212</v>
      </c>
      <c r="BN37" s="1925">
        <f>'1.27 GW Electrolyser H2 Prod. '!BM644</f>
        <v>-475736116.53893918</v>
      </c>
      <c r="BO37" s="1926">
        <f>'1.27 GW Electrolyser H2 Prod. '!BN644</f>
        <v>-476556052.08725643</v>
      </c>
    </row>
    <row r="38" spans="1:67" x14ac:dyDescent="0.2">
      <c r="A38" s="4305"/>
      <c r="B38" s="4338"/>
      <c r="C38" s="4339"/>
      <c r="D38" s="4320"/>
      <c r="E38" s="427" t="str">
        <f t="shared" si="8"/>
        <v>High Price Range</v>
      </c>
      <c r="F38" s="1867">
        <f t="shared" si="8"/>
        <v>0.85</v>
      </c>
      <c r="G38" s="1917">
        <f>'1.27 GW Electrolyser H2 Prod. '!F646</f>
        <v>-2548800000</v>
      </c>
      <c r="H38" s="1925">
        <f>'1.27 GW Electrolyser H2 Prod. '!G646</f>
        <v>1070712224.1053114</v>
      </c>
      <c r="I38" s="1925">
        <f>'1.27 GW Electrolyser H2 Prod. '!H646</f>
        <v>697151022.37731147</v>
      </c>
      <c r="J38" s="1925">
        <f>'1.27 GW Electrolyser H2 Prod. '!I646</f>
        <v>514299730.20349884</v>
      </c>
      <c r="K38" s="1925">
        <f>'1.27 GW Electrolyser H2 Prod. '!J646</f>
        <v>398302060.99491167</v>
      </c>
      <c r="L38" s="1925">
        <f>'1.27 GW Electrolyser H2 Prod. '!K646</f>
        <v>315441224.83563137</v>
      </c>
      <c r="M38" s="1925">
        <f>'1.27 GW Electrolyser H2 Prod. '!L646</f>
        <v>252021027.2558614</v>
      </c>
      <c r="N38" s="1925">
        <f>'1.27 GW Electrolyser H2 Prod. '!M646</f>
        <v>201228961.17315662</v>
      </c>
      <c r="O38" s="1925">
        <f>'1.27 GW Electrolyser H2 Prod. '!N646</f>
        <v>159222891.88899171</v>
      </c>
      <c r="P38" s="1925">
        <f>'1.27 GW Electrolyser H2 Prod. '!O646</f>
        <v>123640457.96278322</v>
      </c>
      <c r="Q38" s="1925">
        <f>'1.27 GW Electrolyser H2 Prod. '!P646</f>
        <v>92934222.961567402</v>
      </c>
      <c r="R38" s="1925">
        <f>'1.27 GW Electrolyser H2 Prod. '!Q646</f>
        <v>66040176.956020594</v>
      </c>
      <c r="S38" s="1925">
        <f>'1.27 GW Electrolyser H2 Prod. '!R646</f>
        <v>42198064.897751331</v>
      </c>
      <c r="T38" s="1925">
        <f>'1.27 GW Electrolyser H2 Prod. '!S646</f>
        <v>20847458.098810911</v>
      </c>
      <c r="U38" s="1925">
        <f>'1.27 GW Electrolyser H2 Prod. '!T646</f>
        <v>1564412.0315877199</v>
      </c>
      <c r="V38" s="1925">
        <f>'1.27 GW Electrolyser H2 Prod. '!U646</f>
        <v>-15978834.985006809</v>
      </c>
      <c r="W38" s="1925">
        <f>'1.27 GW Electrolyser H2 Prod. '!V646</f>
        <v>-32040443.395744205</v>
      </c>
      <c r="X38" s="1925">
        <f>'1.27 GW Electrolyser H2 Prod. '!W646</f>
        <v>-46827049.984574318</v>
      </c>
      <c r="Y38" s="1925">
        <f>'1.27 GW Electrolyser H2 Prod. '!X646</f>
        <v>-60506390.536711097</v>
      </c>
      <c r="Z38" s="1925">
        <f>'1.27 GW Electrolyser H2 Prod. '!Y646</f>
        <v>-73216318.280777454</v>
      </c>
      <c r="AA38" s="1925">
        <f>'1.27 GW Electrolyser H2 Prod. '!Z646</f>
        <v>-85071378.537683725</v>
      </c>
      <c r="AB38" s="1925">
        <f>'1.27 GW Electrolyser H2 Prod. '!AA646</f>
        <v>-96167688.205151439</v>
      </c>
      <c r="AC38" s="1925">
        <f>'1.27 GW Electrolyser H2 Prod. '!AB646</f>
        <v>-106586615.34212112</v>
      </c>
      <c r="AD38" s="1925">
        <f>'1.27 GW Electrolyser H2 Prod. '!AC646</f>
        <v>-116397593.91641784</v>
      </c>
      <c r="AE38" s="1925">
        <f>'1.27 GW Electrolyser H2 Prod. '!AD646</f>
        <v>-125660304.98873675</v>
      </c>
      <c r="AF38" s="1925">
        <f>'1.27 GW Electrolyser H2 Prod. '!AE646</f>
        <v>-134426386.8771311</v>
      </c>
      <c r="AG38" s="1925">
        <f>'1.27 GW Electrolyser H2 Prod. '!AF646</f>
        <v>-142740790.42788911</v>
      </c>
      <c r="AH38" s="1925">
        <f>'1.27 GW Electrolyser H2 Prod. '!AG646</f>
        <v>-150642863.60220098</v>
      </c>
      <c r="AI38" s="1925">
        <f>'1.27 GW Electrolyser H2 Prod. '!AH646</f>
        <v>-158167227.28166759</v>
      </c>
      <c r="AJ38" s="1925">
        <f>'1.27 GW Electrolyser H2 Prod. '!AI646</f>
        <v>-165344488.37103665</v>
      </c>
      <c r="AK38" s="1925">
        <f>'1.27 GW Electrolyser H2 Prod. '!AJ646</f>
        <v>-172201824.89494312</v>
      </c>
      <c r="AL38" s="1925">
        <f>'1.27 GW Electrolyser H2 Prod. '!AK646</f>
        <v>-178763469.49499357</v>
      </c>
      <c r="AM38" s="1925">
        <f>'1.27 GW Electrolyser H2 Prod. '!AL646</f>
        <v>-185051111.62353301</v>
      </c>
      <c r="AN38" s="1925">
        <f>'1.27 GW Electrolyser H2 Prod. '!AM646</f>
        <v>-191084234.17813444</v>
      </c>
      <c r="AO38" s="1925">
        <f>'1.27 GW Electrolyser H2 Prod. '!AN646</f>
        <v>-196880396.89459717</v>
      </c>
      <c r="AP38" s="1925">
        <f>'1.27 GW Electrolyser H2 Prod. '!AO646</f>
        <v>-202455476.21305025</v>
      </c>
      <c r="AQ38" s="1925">
        <f>'1.27 GW Electrolyser H2 Prod. '!AP646</f>
        <v>-207823869.33630645</v>
      </c>
      <c r="AR38" s="1925">
        <f>'1.27 GW Electrolyser H2 Prod. '!AQ646</f>
        <v>-212998668.65735829</v>
      </c>
      <c r="AS38" s="1925">
        <f>'1.27 GW Electrolyser H2 Prod. '!AR646</f>
        <v>-217991811.53155971</v>
      </c>
      <c r="AT38" s="1925">
        <f>'1.27 GW Electrolyser H2 Prod. '!AS646</f>
        <v>-222814209.42641187</v>
      </c>
      <c r="AU38" s="1925">
        <f>'1.27 GW Electrolyser H2 Prod. '!AT646</f>
        <v>-227475859.73708463</v>
      </c>
      <c r="AV38" s="1925">
        <f>'1.27 GW Electrolyser H2 Prod. '!AU646</f>
        <v>-231985942.96352458</v>
      </c>
      <c r="AW38" s="1925">
        <f>'1.27 GW Electrolyser H2 Prod. '!AV646</f>
        <v>-236352907.47105896</v>
      </c>
      <c r="AX38" s="1925">
        <f>'1.27 GW Electrolyser H2 Prod. '!AW646</f>
        <v>-240584543.6749512</v>
      </c>
      <c r="AY38" s="1925">
        <f>'1.27 GW Electrolyser H2 Prod. '!AX646</f>
        <v>-244688049.18063462</v>
      </c>
      <c r="AZ38" s="1925">
        <f>'1.27 GW Electrolyser H2 Prod. '!AY646</f>
        <v>-248670086.16016865</v>
      </c>
      <c r="BA38" s="1925">
        <f>'1.27 GW Electrolyser H2 Prod. '!AZ646</f>
        <v>-252536832.04007208</v>
      </c>
      <c r="BB38" s="1925">
        <f>'1.27 GW Electrolyser H2 Prod. '!BA646</f>
        <v>-256294024.40693319</v>
      </c>
      <c r="BC38" s="1925">
        <f>'1.27 GW Electrolyser H2 Prod. '!BB646</f>
        <v>-259947000.89792705</v>
      </c>
      <c r="BD38" s="1925">
        <f>'1.27 GW Electrolyser H2 Prod. '!BC646</f>
        <v>-263500734.72790617</v>
      </c>
      <c r="BE38" s="1925">
        <f>'1.27 GW Electrolyser H2 Prod. '!BD646</f>
        <v>-266959866.40864253</v>
      </c>
      <c r="BF38" s="1925">
        <f>'1.27 GW Electrolyser H2 Prod. '!BE646</f>
        <v>-270328732.13547426</v>
      </c>
      <c r="BG38" s="1925">
        <f>'1.27 GW Electrolyser H2 Prod. '!BF646</f>
        <v>-273611389.24924886</v>
      </c>
      <c r="BH38" s="1925">
        <f>'1.27 GW Electrolyser H2 Prod. '!BG646</f>
        <v>-276811639.12472904</v>
      </c>
      <c r="BI38" s="1925">
        <f>'1.27 GW Electrolyser H2 Prod. '!BH646</f>
        <v>-279933047.78869843</v>
      </c>
      <c r="BJ38" s="1925">
        <f>'1.27 GW Electrolyser H2 Prod. '!BI646</f>
        <v>-282978964.53038645</v>
      </c>
      <c r="BK38" s="1925">
        <f>'1.27 GW Electrolyser H2 Prod. '!BJ646</f>
        <v>-285952538.73227179</v>
      </c>
      <c r="BL38" s="1925">
        <f>'1.27 GW Electrolyser H2 Prod. '!BK646</f>
        <v>-288856735.11985546</v>
      </c>
      <c r="BM38" s="1925">
        <f>'1.27 GW Electrolyser H2 Prod. '!BL646</f>
        <v>-291694347.60376698</v>
      </c>
      <c r="BN38" s="1925">
        <f>'1.27 GW Electrolyser H2 Prod. '!BM646</f>
        <v>-294468011.86593097</v>
      </c>
      <c r="BO38" s="1926">
        <f>'1.27 GW Electrolyser H2 Prod. '!BN646</f>
        <v>-297180216.82289219</v>
      </c>
    </row>
    <row r="39" spans="1:67" x14ac:dyDescent="0.2">
      <c r="A39" s="4305"/>
      <c r="B39" s="4338"/>
      <c r="C39" s="4339"/>
      <c r="D39" s="4320"/>
      <c r="E39" s="427" t="str">
        <f t="shared" si="8"/>
        <v>High Price Range</v>
      </c>
      <c r="F39" s="1867">
        <f t="shared" si="8"/>
        <v>0.9</v>
      </c>
      <c r="G39" s="1917">
        <f>'1.27 GW Electrolyser H2 Prod. '!F647</f>
        <v>-2548800000</v>
      </c>
      <c r="H39" s="1925">
        <f>'1.27 GW Electrolyser H2 Prod. '!G647</f>
        <v>1070712224.1053114</v>
      </c>
      <c r="I39" s="1925">
        <f>'1.27 GW Electrolyser H2 Prod. '!H647</f>
        <v>790541322.80931115</v>
      </c>
      <c r="J39" s="1925">
        <f>'1.27 GW Electrolyser H2 Prod. '!I647</f>
        <v>646561191.61746526</v>
      </c>
      <c r="K39" s="1925">
        <f>'1.27 GW Electrolyser H2 Prod. '!J647</f>
        <v>552396056.70771122</v>
      </c>
      <c r="L39" s="1925">
        <f>'1.27 GW Electrolyser H2 Prod. '!K647</f>
        <v>483606744.19940019</v>
      </c>
      <c r="M39" s="1925">
        <f>'1.27 GW Electrolyser H2 Prod. '!L647</f>
        <v>430012945.19464231</v>
      </c>
      <c r="N39" s="1925">
        <f>'1.27 GW Electrolyser H2 Prod. '!M647</f>
        <v>386453577.7448833</v>
      </c>
      <c r="O39" s="1925">
        <f>'1.27 GW Electrolyser H2 Prod. '!N647</f>
        <v>349972580.5213511</v>
      </c>
      <c r="P39" s="1925">
        <f>'1.27 GW Electrolyser H2 Prod. '!O647</f>
        <v>318728565.60669184</v>
      </c>
      <c r="Q39" s="1925">
        <f>'1.27 GW Electrolyser H2 Prod. '!P647</f>
        <v>291501664.88928699</v>
      </c>
      <c r="R39" s="1925">
        <f>'1.27 GW Electrolyser H2 Prod. '!Q647</f>
        <v>267444704.1872865</v>
      </c>
      <c r="S39" s="1925">
        <f>'1.27 GW Electrolyser H2 Prod. '!R647</f>
        <v>245946935.73524249</v>
      </c>
      <c r="T39" s="1925">
        <f>'1.27 GW Electrolyser H2 Prod. '!S647</f>
        <v>226554487.20740545</v>
      </c>
      <c r="U39" s="1925">
        <f>'1.27 GW Electrolyser H2 Prod. '!T647</f>
        <v>208921473.40294755</v>
      </c>
      <c r="V39" s="1925">
        <f>'1.27 GW Electrolyser H2 Prod. '!U647</f>
        <v>192778655.49129069</v>
      </c>
      <c r="W39" s="1925">
        <f>'1.27 GW Electrolyser H2 Prod. '!V647</f>
        <v>177912625.76294518</v>
      </c>
      <c r="X39" s="1925">
        <f>'1.27 GW Electrolyser H2 Prod. '!W647</f>
        <v>164151560.61363411</v>
      </c>
      <c r="Y39" s="1925">
        <f>'1.27 GW Electrolyser H2 Prod. '!X647</f>
        <v>151355213.08548474</v>
      </c>
      <c r="Z39" s="1925">
        <f>'1.27 GW Electrolyser H2 Prod. '!Y647</f>
        <v>139407722.9303782</v>
      </c>
      <c r="AA39" s="1925">
        <f>'1.27 GW Electrolyser H2 Prod. '!Z647</f>
        <v>128212347.4756906</v>
      </c>
      <c r="AB39" s="1925">
        <f>'1.27 GW Electrolyser H2 Prod. '!AA647</f>
        <v>117687531.70637155</v>
      </c>
      <c r="AC39" s="1925">
        <f>'1.27 GW Electrolyser H2 Prod. '!AB647</f>
        <v>107763930.87899029</v>
      </c>
      <c r="AD39" s="1925">
        <f>'1.27 GW Electrolyser H2 Prod. '!AC647</f>
        <v>98382122.82359767</v>
      </c>
      <c r="AE39" s="1925">
        <f>'1.27 GW Electrolyser H2 Prod. '!AD647</f>
        <v>89490827.694752693</v>
      </c>
      <c r="AF39" s="1925">
        <f>'1.27 GW Electrolyser H2 Prod. '!AE647</f>
        <v>81045506.544069886</v>
      </c>
      <c r="AG39" s="1925">
        <f>'1.27 GW Electrolyser H2 Prod. '!AF647</f>
        <v>73007246.446091175</v>
      </c>
      <c r="AH39" s="1925">
        <f>'1.27 GW Electrolyser H2 Prod. '!AG647</f>
        <v>65341865.009188533</v>
      </c>
      <c r="AI39" s="1925">
        <f>'1.27 GW Electrolyser H2 Prod. '!AH647</f>
        <v>58019184.712302208</v>
      </c>
      <c r="AJ39" s="1925">
        <f>'1.27 GW Electrolyser H2 Prod. '!AI647</f>
        <v>51012440.04622817</v>
      </c>
      <c r="AK39" s="1925">
        <f>'1.27 GW Electrolyser H2 Prod. '!AJ647</f>
        <v>44297789.487393856</v>
      </c>
      <c r="AL39" s="1925">
        <f>'1.27 GW Electrolyser H2 Prod. '!AK647</f>
        <v>37853910.94573319</v>
      </c>
      <c r="AM39" s="1925">
        <f>'1.27 GW Electrolyser H2 Prod. '!AL647</f>
        <v>31661664.218300104</v>
      </c>
      <c r="AN39" s="1925">
        <f>'1.27 GW Electrolyser H2 Prod. '!AM647</f>
        <v>25703807.634948969</v>
      </c>
      <c r="AO39" s="1925">
        <f>'1.27 GW Electrolyser H2 Prod. '!AN647</f>
        <v>19964758.841385722</v>
      </c>
      <c r="AP39" s="1925">
        <f>'1.27 GW Electrolyser H2 Prod. '!AO647</f>
        <v>14430391.76719451</v>
      </c>
      <c r="AQ39" s="1925">
        <f>'1.27 GW Electrolyser H2 Prod. '!AP647</f>
        <v>9087863.4424587488</v>
      </c>
      <c r="AR39" s="1925">
        <f>'1.27 GW Electrolyser H2 Prod. '!AQ647</f>
        <v>3925465.5790290833</v>
      </c>
      <c r="AS39" s="1925">
        <f>'1.27 GW Electrolyser H2 Prod. '!AR647</f>
        <v>-1067503.1893817186</v>
      </c>
      <c r="AT39" s="1925">
        <f>'1.27 GW Electrolyser H2 Prod. '!AS647</f>
        <v>-5900847.7446154356</v>
      </c>
      <c r="AU39" s="1925">
        <f>'1.27 GW Electrolyser H2 Prod. '!AT647</f>
        <v>-10583572.325866222</v>
      </c>
      <c r="AV39" s="1925">
        <f>'1.27 GW Electrolyser H2 Prod. '!AU647</f>
        <v>-15123964.016868353</v>
      </c>
      <c r="AW39" s="1925">
        <f>'1.27 GW Electrolyser H2 Prod. '!AV647</f>
        <v>-19529665.729787588</v>
      </c>
      <c r="AX39" s="1925">
        <f>'1.27 GW Electrolyser H2 Prod. '!AW647</f>
        <v>-23807740.222764969</v>
      </c>
      <c r="AY39" s="1925">
        <f>'1.27 GW Electrolyser H2 Prod. '!AX647</f>
        <v>-27964726.4330616</v>
      </c>
      <c r="AZ39" s="1925">
        <f>'1.27 GW Electrolyser H2 Prod. '!AY647</f>
        <v>-32006689.199826717</v>
      </c>
      <c r="BA39" s="1925">
        <f>'1.27 GW Electrolyser H2 Prod. '!AZ647</f>
        <v>-35939263.280145288</v>
      </c>
      <c r="BB39" s="1925">
        <f>'1.27 GW Electrolyser H2 Prod. '!BA647</f>
        <v>-39767692.421735048</v>
      </c>
      <c r="BC39" s="1925">
        <f>'1.27 GW Electrolyser H2 Prod. '!BB647</f>
        <v>-43496864.139663339</v>
      </c>
      <c r="BD39" s="1925">
        <f>'1.27 GW Electrolyser H2 Prod. '!BC647</f>
        <v>-47131340.748097897</v>
      </c>
      <c r="BE39" s="1925">
        <f>'1.27 GW Electrolyser H2 Prod. '!BD647</f>
        <v>-50675387.11774385</v>
      </c>
      <c r="BF39" s="1925">
        <f>'1.27 GW Electrolyser H2 Prod. '!BE647</f>
        <v>-54132995.562338233</v>
      </c>
      <c r="BG39" s="1925">
        <f>'1.27 GW Electrolyser H2 Prod. '!BF647</f>
        <v>-57507908.201025844</v>
      </c>
      <c r="BH39" s="1925">
        <f>'1.27 GW Electrolyser H2 Prod. '!BG647</f>
        <v>-60803637.095746636</v>
      </c>
      <c r="BI39" s="1925">
        <f>'1.27 GW Electrolyser H2 Prod. '!BH647</f>
        <v>-64023482.422393084</v>
      </c>
      <c r="BJ39" s="1925">
        <f>'1.27 GW Electrolyser H2 Prod. '!BI647</f>
        <v>-67170548.900214314</v>
      </c>
      <c r="BK39" s="1925">
        <f>'1.27 GW Electrolyser H2 Prod. '!BJ647</f>
        <v>-70247760.674746513</v>
      </c>
      <c r="BL39" s="1925">
        <f>'1.27 GW Electrolyser H2 Prod. '!BK647</f>
        <v>-73257874.824582219</v>
      </c>
      <c r="BM39" s="1925">
        <f>'1.27 GW Electrolyser H2 Prod. '!BL647</f>
        <v>-76203493.640909314</v>
      </c>
      <c r="BN39" s="1925">
        <f>'1.27 GW Electrolyser H2 Prod. '!BM647</f>
        <v>-79087075.810367465</v>
      </c>
      <c r="BO39" s="1926">
        <f>'1.27 GW Electrolyser H2 Prod. '!BN647</f>
        <v>-81910946.615918636</v>
      </c>
    </row>
    <row r="40" spans="1:67" x14ac:dyDescent="0.2">
      <c r="A40" s="4305"/>
      <c r="B40" s="4338"/>
      <c r="C40" s="4339"/>
      <c r="D40" s="3723"/>
      <c r="E40" s="44" t="str">
        <f t="shared" si="8"/>
        <v>High Price Range</v>
      </c>
      <c r="F40" s="407">
        <f t="shared" si="8"/>
        <v>0.85</v>
      </c>
      <c r="G40" s="1922">
        <f>'1.27 GW Electrolyser H2 Prod. '!F648</f>
        <v>-2548800000</v>
      </c>
      <c r="H40" s="1948">
        <f>'1.27 GW Electrolyser H2 Prod. '!G648</f>
        <v>1070712224.1053114</v>
      </c>
      <c r="I40" s="1948">
        <f>'1.27 GW Electrolyser H2 Prod. '!H648</f>
        <v>883931623.24131131</v>
      </c>
      <c r="J40" s="1948">
        <f>'1.27 GW Electrolyser H2 Prod. '!I648</f>
        <v>783454841.24664092</v>
      </c>
      <c r="K40" s="1948">
        <f>'1.27 GW Electrolyser H2 Prod. '!J648</f>
        <v>715829082.4637115</v>
      </c>
      <c r="L40" s="1948">
        <f>'1.27 GW Electrolyser H2 Prod. '!K648</f>
        <v>665373518.90526867</v>
      </c>
      <c r="M40" s="1948">
        <f>'1.27 GW Electrolyser H2 Prod. '!L648</f>
        <v>625399978.66850805</v>
      </c>
      <c r="N40" s="1948">
        <f>'1.27 GW Electrolyser H2 Prod. '!M648</f>
        <v>592456449.89205623</v>
      </c>
      <c r="O40" s="1948">
        <f>'1.27 GW Electrolyser H2 Prod. '!N648</f>
        <v>564536795.76387143</v>
      </c>
      <c r="P40" s="1948">
        <f>'1.27 GW Electrolyser H2 Prod. '!O648</f>
        <v>540375924.25921774</v>
      </c>
      <c r="Q40" s="1948">
        <f>'1.27 GW Electrolyser H2 Prod. '!P648</f>
        <v>519126788.5612731</v>
      </c>
      <c r="R40" s="1948">
        <f>'1.27 GW Electrolyser H2 Prod. '!Q648</f>
        <v>500195582.62012982</v>
      </c>
      <c r="S40" s="1948">
        <f>'1.27 GW Electrolyser H2 Prod. '!R648</f>
        <v>483150602.3481884</v>
      </c>
      <c r="T40" s="1948">
        <f>'1.27 GW Electrolyser H2 Prod. '!S648</f>
        <v>467668576.68060327</v>
      </c>
      <c r="U40" s="1948">
        <f>'1.27 GW Electrolyser H2 Prod. '!T648</f>
        <v>453501426.44938183</v>
      </c>
      <c r="V40" s="1948">
        <f>'1.27 GW Electrolyser H2 Prod. '!U648</f>
        <v>440454802.42227149</v>
      </c>
      <c r="W40" s="1948">
        <f>'1.27 GW Electrolyser H2 Prod. '!V648</f>
        <v>428373737.7340157</v>
      </c>
      <c r="X40" s="1948">
        <f>'1.27 GW Electrolyser H2 Prod. '!W648</f>
        <v>417132768.18345594</v>
      </c>
      <c r="Y40" s="1948">
        <f>'1.27 GW Electrolyser H2 Prod. '!X648</f>
        <v>406628953.37982726</v>
      </c>
      <c r="Z40" s="1948">
        <f>'1.27 GW Electrolyser H2 Prod. '!Y648</f>
        <v>396776836.31977177</v>
      </c>
      <c r="AA40" s="1948">
        <f>'1.27 GW Electrolyser H2 Prod. '!Z648</f>
        <v>387504731.2516768</v>
      </c>
      <c r="AB40" s="1948">
        <f>'1.27 GW Electrolyser H2 Prod. '!AA648</f>
        <v>378751942.11894083</v>
      </c>
      <c r="AC40" s="1948">
        <f>'1.27 GW Electrolyser H2 Prod. '!AB648</f>
        <v>370466645.90464807</v>
      </c>
      <c r="AD40" s="1948">
        <f>'1.27 GW Electrolyser H2 Prod. '!AC648</f>
        <v>362604259.48055434</v>
      </c>
      <c r="AE40" s="1948">
        <f>'1.27 GW Electrolyser H2 Prod. '!AD648</f>
        <v>355126163.65990067</v>
      </c>
      <c r="AF40" s="1948">
        <f>'1.27 GW Electrolyser H2 Prod. '!AE648</f>
        <v>347998694.95051551</v>
      </c>
      <c r="AG40" s="1948">
        <f>'1.27 GW Electrolyser H2 Prod. '!AF648</f>
        <v>341192340.55907416</v>
      </c>
      <c r="AH40" s="1948">
        <f>'1.27 GW Electrolyser H2 Prod. '!AG648</f>
        <v>334681089.55813956</v>
      </c>
      <c r="AI40" s="1948">
        <f>'1.27 GW Electrolyser H2 Prod. '!AH648</f>
        <v>328441905.35097504</v>
      </c>
      <c r="AJ40" s="1948">
        <f>'1.27 GW Electrolyser H2 Prod. '!AI648</f>
        <v>322454293.30223513</v>
      </c>
      <c r="AK40" s="1948">
        <f>'1.27 GW Electrolyser H2 Prod. '!AJ648</f>
        <v>316699943.72657537</v>
      </c>
      <c r="AL40" s="1948">
        <f>'1.27 GW Electrolyser H2 Prod. '!AK648</f>
        <v>311162435.06371808</v>
      </c>
      <c r="AM40" s="1948">
        <f>'1.27 GW Electrolyser H2 Prod. '!AL648</f>
        <v>305826985.5071454</v>
      </c>
      <c r="AN40" s="1948">
        <f>'1.27 GW Electrolyser H2 Prod. '!AM648</f>
        <v>300680243.93106842</v>
      </c>
      <c r="AO40" s="1948">
        <f>'1.27 GW Electrolyser H2 Prod. '!AN648</f>
        <v>295710112.9116416</v>
      </c>
      <c r="AP40" s="1948">
        <f>'1.27 GW Electrolyser H2 Prod. '!AO648</f>
        <v>290905598.129318</v>
      </c>
      <c r="AQ40" s="1948">
        <f>'1.27 GW Electrolyser H2 Prod. '!AP648</f>
        <v>286256679.58837581</v>
      </c>
      <c r="AR40" s="1948">
        <f>'1.27 GW Electrolyser H2 Prod. '!AQ648</f>
        <v>281754200.98249578</v>
      </c>
      <c r="AS40" s="1948">
        <f>'1.27 GW Electrolyser H2 Prod. '!AR648</f>
        <v>277389774.23432589</v>
      </c>
      <c r="AT40" s="1948">
        <f>'1.27 GW Electrolyser H2 Prod. '!AS648</f>
        <v>273155696.78822386</v>
      </c>
      <c r="AU40" s="1948">
        <f>'1.27 GW Electrolyser H2 Prod. '!AT648</f>
        <v>269044879.67304027</v>
      </c>
      <c r="AV40" s="1948">
        <f>'1.27 GW Electrolyser H2 Prod. '!AU648</f>
        <v>265050784.7014643</v>
      </c>
      <c r="AW40" s="1948">
        <f>'1.27 GW Electrolyser H2 Prod. '!AV648</f>
        <v>261167369.45357788</v>
      </c>
      <c r="AX40" s="1948">
        <f>'1.27 GW Electrolyser H2 Prod. '!AW648</f>
        <v>257389038.91949773</v>
      </c>
      <c r="AY40" s="1948">
        <f>'1.27 GW Electrolyser H2 Prod. '!AX648</f>
        <v>253710602.86071444</v>
      </c>
      <c r="AZ40" s="1948">
        <f>'1.27 GW Electrolyser H2 Prod. '!AY648</f>
        <v>250127238.1006707</v>
      </c>
      <c r="BA40" s="1948">
        <f>'1.27 GW Electrolyser H2 Prod. '!AZ648</f>
        <v>246634455.07902992</v>
      </c>
      <c r="BB40" s="1948">
        <f>'1.27 GW Electrolyser H2 Prod. '!BA648</f>
        <v>243228068.10633564</v>
      </c>
      <c r="BC40" s="1948">
        <f>'1.27 GW Electrolyser H2 Prod. '!BB648</f>
        <v>239904168.84044194</v>
      </c>
      <c r="BD40" s="1948">
        <f>'1.27 GW Electrolyser H2 Prod. '!BC648</f>
        <v>236659102.57660496</v>
      </c>
      <c r="BE40" s="1948">
        <f>'1.27 GW Electrolyser H2 Prod. '!BD648</f>
        <v>233489447.00199521</v>
      </c>
      <c r="BF40" s="1948">
        <f>'1.27 GW Electrolyser H2 Prod. '!BE648</f>
        <v>230391993.11480391</v>
      </c>
      <c r="BG40" s="1948">
        <f>'1.27 GW Electrolyser H2 Prod. '!BF648</f>
        <v>227363728.04969788</v>
      </c>
      <c r="BH40" s="1948">
        <f>'1.27 GW Electrolyser H2 Prod. '!BG648</f>
        <v>224401819.58651066</v>
      </c>
      <c r="BI40" s="1948">
        <f>'1.27 GW Electrolyser H2 Prod. '!BH648</f>
        <v>221503602.14885676</v>
      </c>
      <c r="BJ40" s="1948">
        <f>'1.27 GW Electrolyser H2 Prod. '!BI648</f>
        <v>218666564.12468338</v>
      </c>
      <c r="BK40" s="1948">
        <f>'1.27 GW Electrolyser H2 Prod. '!BJ648</f>
        <v>215888336.36240852</v>
      </c>
      <c r="BL40" s="1948">
        <f>'1.27 GW Electrolyser H2 Prod. '!BK648</f>
        <v>213166681.71478772</v>
      </c>
      <c r="BM40" s="1948">
        <f>'1.27 GW Electrolyser H2 Prod. '!BL648</f>
        <v>210499485.518543</v>
      </c>
      <c r="BN40" s="1948">
        <f>'1.27 GW Electrolyser H2 Prod. '!BM648</f>
        <v>207884746.91145754</v>
      </c>
      <c r="BO40" s="1936">
        <f>'1.27 GW Electrolyser H2 Prod. '!BN648</f>
        <v>205320570.90044892</v>
      </c>
    </row>
    <row r="41" spans="1:67" x14ac:dyDescent="0.2">
      <c r="A41" s="4305"/>
      <c r="B41" s="4338"/>
      <c r="C41" s="4339"/>
      <c r="D41" s="4320" t="s">
        <v>1598</v>
      </c>
      <c r="E41" s="427" t="str">
        <f t="shared" si="8"/>
        <v>Low Price Range</v>
      </c>
      <c r="F41" s="1867">
        <f t="shared" si="8"/>
        <v>0.8</v>
      </c>
      <c r="G41" s="1917">
        <f>'1.27 GW Electrolyser H2 Prod. '!F650</f>
        <v>-2548800000</v>
      </c>
      <c r="H41" s="1925">
        <f>'1.27 GW Electrolyser H2 Prod. '!G650</f>
        <v>-116871613.43677366</v>
      </c>
      <c r="I41" s="1925">
        <f>'1.27 GW Electrolyser H2 Prod. '!H650</f>
        <v>-236323674.23677361</v>
      </c>
      <c r="J41" s="1925">
        <f>'1.27 GW Electrolyser H2 Prod. '!I650</f>
        <v>-294793246.47572517</v>
      </c>
      <c r="K41" s="1925">
        <f>'1.27 GW Electrolyser H2 Prod. '!J650</f>
        <v>-331885322.8767736</v>
      </c>
      <c r="L41" s="1925">
        <f>'1.27 GW Electrolyser H2 Prod. '!K650</f>
        <v>-358381376.5168519</v>
      </c>
      <c r="M41" s="1925">
        <f>'1.27 GW Electrolyser H2 Prod. '!L650</f>
        <v>-378660980.66793483</v>
      </c>
      <c r="N41" s="1925">
        <f>'1.27 GW Electrolyser H2 Prod. '!M650</f>
        <v>-394902541.45584178</v>
      </c>
      <c r="O41" s="1925">
        <f>'1.27 GW Electrolyser H2 Prod. '!N650</f>
        <v>-408334641.7887736</v>
      </c>
      <c r="P41" s="1925">
        <f>'1.27 GW Electrolyser H2 Prod. '!O650</f>
        <v>-419712683.83678126</v>
      </c>
      <c r="Q41" s="1925">
        <f>'1.27 GW Electrolyser H2 Prod. '!P650</f>
        <v>-429531484.70083624</v>
      </c>
      <c r="R41" s="1925">
        <f>'1.27 GW Electrolyser H2 Prod. '!Q650</f>
        <v>-438131278.26545727</v>
      </c>
      <c r="S41" s="1925">
        <f>'1.27 GW Electrolyser H2 Prod. '!R650</f>
        <v>-445755168.02170265</v>
      </c>
      <c r="T41" s="1925">
        <f>'1.27 GW Electrolyser H2 Prod. '!S650</f>
        <v>-452582359.8437295</v>
      </c>
      <c r="U41" s="1925">
        <f>'1.27 GW Electrolyser H2 Prod. '!T650</f>
        <v>-458748416.65202808</v>
      </c>
      <c r="V41" s="1925">
        <f>'1.27 GW Electrolyser H2 Prod. '!U650</f>
        <v>-464358145.39142084</v>
      </c>
      <c r="W41" s="1925">
        <f>'1.27 GW Electrolyser H2 Prod. '!V650</f>
        <v>-469494096.91837358</v>
      </c>
      <c r="X41" s="1925">
        <f>'1.27 GW Electrolyser H2 Prod. '!W650</f>
        <v>-474222346.58965689</v>
      </c>
      <c r="Y41" s="1925">
        <f>'1.27 GW Electrolyser H2 Prod. '!X650</f>
        <v>-478596530.55677974</v>
      </c>
      <c r="Z41" s="1925">
        <f>'1.27 GW Electrolyser H2 Prod. '!Y650</f>
        <v>-482660729.55449378</v>
      </c>
      <c r="AA41" s="1925">
        <f>'1.27 GW Electrolyser H2 Prod. '!Z650</f>
        <v>-486451571.24802375</v>
      </c>
      <c r="AB41" s="1925">
        <f>'1.27 GW Electrolyser H2 Prod. '!AA650</f>
        <v>-489999790.52487218</v>
      </c>
      <c r="AC41" s="1925">
        <f>'1.27 GW Electrolyser H2 Prod. '!AB650</f>
        <v>-493331406.0997206</v>
      </c>
      <c r="AD41" s="1925">
        <f>'1.27 GW Electrolyser H2 Prod. '!AC650</f>
        <v>-496468620.57419837</v>
      </c>
      <c r="AE41" s="1925">
        <f>'1.27 GW Electrolyser H2 Prod. '!AD650</f>
        <v>-499430517.90471685</v>
      </c>
      <c r="AF41" s="1925">
        <f>'1.27 GW Electrolyser H2 Prod. '!AE650</f>
        <v>-502233610.25442159</v>
      </c>
      <c r="AG41" s="1925">
        <f>'1.27 GW Electrolyser H2 Prod. '!AF650</f>
        <v>-504892271.36233836</v>
      </c>
      <c r="AH41" s="1925">
        <f>'1.27 GW Electrolyser H2 Prod. '!AG650</f>
        <v>-507419083.35699308</v>
      </c>
      <c r="AI41" s="1925">
        <f>'1.27 GW Electrolyser H2 Prod. '!AH650</f>
        <v>-509825116.80897725</v>
      </c>
      <c r="AJ41" s="1925">
        <f>'1.27 GW Electrolyser H2 Prod. '!AI650</f>
        <v>-512120158.75674629</v>
      </c>
      <c r="AK41" s="1925">
        <f>'1.27 GW Electrolyser H2 Prod. '!AJ650</f>
        <v>-514312899.80049145</v>
      </c>
      <c r="AL41" s="1925">
        <f>'1.27 GW Electrolyser H2 Prod. '!AK650</f>
        <v>-516411088.70792496</v>
      </c>
      <c r="AM41" s="1925">
        <f>'1.27 GW Electrolyser H2 Prod. '!AL650</f>
        <v>-518421661.0220536</v>
      </c>
      <c r="AN41" s="1925">
        <f>'1.27 GW Electrolyser H2 Prod. '!AM650</f>
        <v>-520350846.70534313</v>
      </c>
      <c r="AO41" s="1925">
        <f>'1.27 GW Electrolyser H2 Prod. '!AN650</f>
        <v>-522204260.75908023</v>
      </c>
      <c r="AP41" s="1925">
        <f>'1.27 GW Electrolyser H2 Prod. '!AO650</f>
        <v>-523986979.92432582</v>
      </c>
      <c r="AQ41" s="1925">
        <f>'1.27 GW Electrolyser H2 Prod. '!AP650</f>
        <v>-525703607.93277848</v>
      </c>
      <c r="AR41" s="1925">
        <f>'1.27 GW Electrolyser H2 Prod. '!AQ650</f>
        <v>-527358331.28270543</v>
      </c>
      <c r="AS41" s="1925">
        <f>'1.27 GW Electrolyser H2 Prod. '!AR650</f>
        <v>-528954967.1309498</v>
      </c>
      <c r="AT41" s="1925">
        <f>'1.27 GW Electrolyser H2 Prod. '!AS650</f>
        <v>-530497004.59060311</v>
      </c>
      <c r="AU41" s="1925">
        <f>'1.27 GW Electrolyser H2 Prod. '!AT650</f>
        <v>-531987640.48577368</v>
      </c>
      <c r="AV41" s="1925">
        <f>'1.27 GW Electrolyser H2 Prod. '!AU650</f>
        <v>-533429810.4254936</v>
      </c>
      <c r="AW41" s="1925">
        <f>'1.27 GW Electrolyser H2 Prod. '!AV650</f>
        <v>-534826215.90725255</v>
      </c>
      <c r="AX41" s="1925">
        <f>'1.27 GW Electrolyser H2 Prod. '!AW650</f>
        <v>-536179348.03867465</v>
      </c>
      <c r="AY41" s="1925">
        <f>'1.27 GW Electrolyser H2 Prod. '!AX650</f>
        <v>-537491508.36713123</v>
      </c>
      <c r="AZ41" s="1925">
        <f>'1.27 GW Electrolyser H2 Prod. '!AY650</f>
        <v>-538764827.22676349</v>
      </c>
      <c r="BA41" s="1925">
        <f>'1.27 GW Electrolyser H2 Prod. '!AZ650</f>
        <v>-540001279.94671345</v>
      </c>
      <c r="BB41" s="1925">
        <f>'1.27 GW Electrolyser H2 Prod. '!BA650</f>
        <v>-541202701.21039796</v>
      </c>
      <c r="BC41" s="1925">
        <f>'1.27 GW Electrolyser H2 Prod. '!BB650</f>
        <v>-542370797.81112814</v>
      </c>
      <c r="BD41" s="1925">
        <f>'1.27 GW Electrolyser H2 Prod. '!BC650</f>
        <v>-543507160.01245439</v>
      </c>
      <c r="BE41" s="1925">
        <f>'1.27 GW Electrolyser H2 Prod. '!BD650</f>
        <v>-544613271.69089198</v>
      </c>
      <c r="BF41" s="1925">
        <f>'1.27 GW Electrolyser H2 Prod. '!BE650</f>
        <v>-545690519.41299772</v>
      </c>
      <c r="BG41" s="1925">
        <f>'1.27 GW Electrolyser H2 Prod. '!BF650</f>
        <v>-546740200.57722545</v>
      </c>
      <c r="BH41" s="1925">
        <f>'1.27 GW Electrolyser H2 Prod. '!BG650</f>
        <v>-547763530.73285389</v>
      </c>
      <c r="BI41" s="1925">
        <f>'1.27 GW Electrolyser H2 Prod. '!BH650</f>
        <v>-548761650.17294919</v>
      </c>
      <c r="BJ41" s="1925">
        <f>'1.27 GW Electrolyser H2 Prod. '!BI650</f>
        <v>-549735629.88534129</v>
      </c>
      <c r="BK41" s="1925">
        <f>'1.27 GW Electrolyser H2 Prod. '!BJ650</f>
        <v>-550686476.93453658</v>
      </c>
      <c r="BL41" s="1925">
        <f>'1.27 GW Electrolyser H2 Prod. '!BK650</f>
        <v>-551615139.33807325</v>
      </c>
      <c r="BM41" s="1925">
        <f>'1.27 GW Electrolyser H2 Prod. '!BL650</f>
        <v>-552522510.49275184</v>
      </c>
      <c r="BN41" s="1925">
        <f>'1.27 GW Electrolyser H2 Prod. '!BM650</f>
        <v>-553409433.19925928</v>
      </c>
      <c r="BO41" s="1926">
        <f>'1.27 GW Electrolyser H2 Prod. '!BN650</f>
        <v>-554276703.32774782</v>
      </c>
    </row>
    <row r="42" spans="1:67" x14ac:dyDescent="0.2">
      <c r="A42" s="4305"/>
      <c r="B42" s="4338"/>
      <c r="C42" s="4339"/>
      <c r="D42" s="4320"/>
      <c r="E42" s="427" t="str">
        <f t="shared" si="8"/>
        <v>Low Price Range</v>
      </c>
      <c r="F42" s="1867">
        <f t="shared" si="8"/>
        <v>0.85</v>
      </c>
      <c r="G42" s="1917">
        <f>'1.27 GW Electrolyser H2 Prod. '!F651</f>
        <v>-2548800000</v>
      </c>
      <c r="H42" s="1925">
        <f>'1.27 GW Electrolyser H2 Prod. '!G651</f>
        <v>-116871613.43677366</v>
      </c>
      <c r="I42" s="1925">
        <f>'1.27 GW Electrolyser H2 Prod. '!H651</f>
        <v>-206460659.03677374</v>
      </c>
      <c r="J42" s="1925">
        <f>'1.27 GW Electrolyser H2 Prod. '!I651</f>
        <v>-252500567.10421592</v>
      </c>
      <c r="K42" s="1925">
        <f>'1.27 GW Electrolyser H2 Prod. '!J651</f>
        <v>-282611347.79677373</v>
      </c>
      <c r="L42" s="1925">
        <f>'1.27 GW Electrolyser H2 Prod. '!K651</f>
        <v>-304607810.76488465</v>
      </c>
      <c r="M42" s="1925">
        <f>'1.27 GW Electrolyser H2 Prod. '!L651</f>
        <v>-321745269.65409958</v>
      </c>
      <c r="N42" s="1925">
        <f>'1.27 GW Electrolyser H2 Prod. '!M651</f>
        <v>-335674061.46906644</v>
      </c>
      <c r="O42" s="1925">
        <f>'1.27 GW Electrolyser H2 Prod. '!N651</f>
        <v>-347339433.24277371</v>
      </c>
      <c r="P42" s="1925">
        <f>'1.27 GW Electrolyser H2 Prod. '!O651</f>
        <v>-357330197.67965305</v>
      </c>
      <c r="Q42" s="1925">
        <f>'1.27 GW Electrolyser H2 Prod. '!P651</f>
        <v>-366036426.76566803</v>
      </c>
      <c r="R42" s="1925">
        <f>'1.27 GW Electrolyser H2 Prod. '!Q651</f>
        <v>-373729017.74981135</v>
      </c>
      <c r="S42" s="1925">
        <f>'1.27 GW Electrolyser H2 Prod. '!R651</f>
        <v>-380603266.82150078</v>
      </c>
      <c r="T42" s="1925">
        <f>'1.27 GW Electrolyser H2 Prod. '!S651</f>
        <v>-386804306.78467864</v>
      </c>
      <c r="U42" s="1925">
        <f>'1.27 GW Electrolyser H2 Prod. '!T651</f>
        <v>-392442739.86422253</v>
      </c>
      <c r="V42" s="1925">
        <f>'1.27 GW Electrolyser H2 Prod. '!U651</f>
        <v>-397604659.40443909</v>
      </c>
      <c r="W42" s="1925">
        <f>'1.27 GW Electrolyser H2 Prod. '!V651</f>
        <v>-402358305.8718738</v>
      </c>
      <c r="X42" s="1925">
        <f>'1.27 GW Electrolyser H2 Prod. '!W651</f>
        <v>-406758622.56237727</v>
      </c>
      <c r="Y42" s="1925">
        <f>'1.27 GW Electrolyser H2 Prod. '!X651</f>
        <v>-410850455.64322114</v>
      </c>
      <c r="Z42" s="1925">
        <f>'1.27 GW Electrolyser H2 Prod. '!Y651</f>
        <v>-414670853.2482549</v>
      </c>
      <c r="AA42" s="1925">
        <f>'1.27 GW Electrolyser H2 Prod. '!Z651</f>
        <v>-418250750.36633384</v>
      </c>
      <c r="AB42" s="1925">
        <f>'1.27 GW Electrolyser H2 Prod. '!AA651</f>
        <v>-421616225.49429142</v>
      </c>
      <c r="AC42" s="1925">
        <f>'1.27 GW Electrolyser H2 Prod. '!AB651</f>
        <v>-424789452.70285565</v>
      </c>
      <c r="AD42" s="1925">
        <f>'1.27 GW Electrolyser H2 Prod. '!AC651</f>
        <v>-427789433.16405648</v>
      </c>
      <c r="AE42" s="1925">
        <f>'1.27 GW Electrolyser H2 Prod. '!AD651</f>
        <v>-430632564.41379172</v>
      </c>
      <c r="AF42" s="1925">
        <f>'1.27 GW Electrolyser H2 Prod. '!AE651</f>
        <v>-433333088.48026437</v>
      </c>
      <c r="AG42" s="1925">
        <f>'1.27 GW Electrolyser H2 Prod. '!AF651</f>
        <v>-435903448.3824929</v>
      </c>
      <c r="AH42" s="1925">
        <f>'1.27 GW Electrolyser H2 Prod. '!AG651</f>
        <v>-438354574.47701383</v>
      </c>
      <c r="AI42" s="1925">
        <f>'1.27 GW Electrolyser H2 Prod. '!AH651</f>
        <v>-440696116.50010514</v>
      </c>
      <c r="AJ42" s="1925">
        <f>'1.27 GW Electrolyser H2 Prod. '!AI651</f>
        <v>-442936633.1436708</v>
      </c>
      <c r="AK42" s="1925">
        <f>'1.27 GW Electrolyser H2 Prod. '!AJ651</f>
        <v>-445083748.10928935</v>
      </c>
      <c r="AL42" s="1925">
        <f>'1.27 GW Electrolyser H2 Prod. '!AK651</f>
        <v>-447144279.47010958</v>
      </c>
      <c r="AM42" s="1925">
        <f>'1.27 GW Electrolyser H2 Prod. '!AL651</f>
        <v>-449124347.60660875</v>
      </c>
      <c r="AN42" s="1925">
        <f>'1.27 GW Electrolyser H2 Prod. '!AM651</f>
        <v>-451029465.81358552</v>
      </c>
      <c r="AO42" s="1925">
        <f>'1.27 GW Electrolyser H2 Prod. '!AN651</f>
        <v>-452864616.79353672</v>
      </c>
      <c r="AP42" s="1925">
        <f>'1.27 GW Electrolyser H2 Prod. '!AO651</f>
        <v>-454634317.57931894</v>
      </c>
      <c r="AQ42" s="1925">
        <f>'1.27 GW Electrolyser H2 Prod. '!AP651</f>
        <v>-456342674.91225404</v>
      </c>
      <c r="AR42" s="1925">
        <f>'1.27 GW Electrolyser H2 Prod. '!AQ651</f>
        <v>-457993432.70134908</v>
      </c>
      <c r="AS42" s="1925">
        <f>'1.27 GW Electrolyser H2 Prod. '!AR651</f>
        <v>-459590012.87653273</v>
      </c>
      <c r="AT42" s="1925">
        <f>'1.27 GW Electrolyser H2 Prod. '!AS651</f>
        <v>-461135550.70275354</v>
      </c>
      <c r="AU42" s="1925">
        <f>'1.27 GW Electrolyser H2 Prod. '!AT651</f>
        <v>-462632925.42689979</v>
      </c>
      <c r="AV42" s="1925">
        <f>'1.27 GW Electrolyser H2 Prod. '!AU651</f>
        <v>-464084786.97413921</v>
      </c>
      <c r="AW42" s="1925">
        <f>'1.27 GW Electrolyser H2 Prod. '!AV651</f>
        <v>-465493579.28566372</v>
      </c>
      <c r="AX42" s="1925">
        <f>'1.27 GW Electrolyser H2 Prod. '!AW651</f>
        <v>-466861560.78930545</v>
      </c>
      <c r="AY42" s="1925">
        <f>'1.27 GW Electrolyser H2 Prod. '!AX651</f>
        <v>-468190822.41294342</v>
      </c>
      <c r="AZ42" s="1925">
        <f>'1.27 GW Electrolyser H2 Prod. '!AY651</f>
        <v>-469483303.48414016</v>
      </c>
      <c r="BA42" s="1925">
        <f>'1.27 GW Electrolyser H2 Prod. '!AZ651</f>
        <v>-470740805.80496407</v>
      </c>
      <c r="BB42" s="1925">
        <f>'1.27 GW Electrolyser H2 Prod. '!BA651</f>
        <v>-471965006.1460976</v>
      </c>
      <c r="BC42" s="1925">
        <f>'1.27 GW Electrolyser H2 Prod. '!BB651</f>
        <v>-473157467.367239</v>
      </c>
      <c r="BD42" s="1925">
        <f>'1.27 GW Electrolyser H2 Prod. '!BC651</f>
        <v>-474319648.33999169</v>
      </c>
      <c r="BE42" s="1925">
        <f>'1.27 GW Electrolyser H2 Prod. '!BD651</f>
        <v>-475452912.82374072</v>
      </c>
      <c r="BF42" s="1925">
        <f>'1.27 GW Electrolyser H2 Prod. '!BE651</f>
        <v>-476558537.42350042</v>
      </c>
      <c r="BG42" s="1925">
        <f>'1.27 GW Electrolyser H2 Prod. '!BF651</f>
        <v>-477637718.74063504</v>
      </c>
      <c r="BH42" s="1925">
        <f>'1.27 GW Electrolyser H2 Prod. '!BG651</f>
        <v>-478691579.81210458</v>
      </c>
      <c r="BI42" s="1925">
        <f>'1.27 GW Electrolyser H2 Prod. '!BH651</f>
        <v>-479721175.92097777</v>
      </c>
      <c r="BJ42" s="1925">
        <f>'1.27 GW Electrolyser H2 Prod. '!BI651</f>
        <v>-480727499.84999239</v>
      </c>
      <c r="BK42" s="1925">
        <f>'1.27 GW Electrolyser H2 Prod. '!BJ651</f>
        <v>-481711486.64060551</v>
      </c>
      <c r="BL42" s="1925">
        <f>'1.27 GW Electrolyser H2 Prod. '!BK651</f>
        <v>-482674017.91199517</v>
      </c>
      <c r="BM42" s="1925">
        <f>'1.27 GW Electrolyser H2 Prod. '!BL651</f>
        <v>-483615925.78763622</v>
      </c>
      <c r="BN42" s="1925">
        <f>'1.27 GW Electrolyser H2 Prod. '!BM651</f>
        <v>-484537996.47119373</v>
      </c>
      <c r="BO42" s="1926">
        <f>'1.27 GW Electrolyser H2 Prod. '!BN651</f>
        <v>-485440973.508412</v>
      </c>
    </row>
    <row r="43" spans="1:67" x14ac:dyDescent="0.2">
      <c r="A43" s="4305"/>
      <c r="B43" s="4338"/>
      <c r="C43" s="4339"/>
      <c r="D43" s="4320"/>
      <c r="E43" s="44" t="str">
        <f t="shared" si="8"/>
        <v>Low Price Range</v>
      </c>
      <c r="F43" s="67">
        <f t="shared" si="8"/>
        <v>0.9</v>
      </c>
      <c r="G43" s="1922">
        <f>'1.27 GW Electrolyser H2 Prod. '!F652</f>
        <v>-2548800000</v>
      </c>
      <c r="H43" s="1925">
        <f>'1.27 GW Electrolyser H2 Prod. '!G652</f>
        <v>-116871613.43677366</v>
      </c>
      <c r="I43" s="1925">
        <f>'1.27 GW Electrolyser H2 Prod. '!H652</f>
        <v>-176597643.83677375</v>
      </c>
      <c r="J43" s="1925">
        <f>'1.27 GW Electrolyser H2 Prod. '!I652</f>
        <v>-208726672.80524462</v>
      </c>
      <c r="K43" s="1925">
        <f>'1.27 GW Electrolyser H2 Prod. '!J652</f>
        <v>-230351071.19677365</v>
      </c>
      <c r="L43" s="1925">
        <f>'1.27 GW Electrolyser H2 Prod. '!K652</f>
        <v>-246485030.01798391</v>
      </c>
      <c r="M43" s="1925">
        <f>'1.27 GW Electrolyser H2 Prod. '!L652</f>
        <v>-259267197.26839751</v>
      </c>
      <c r="N43" s="1925">
        <f>'1.27 GW Electrolyser H2 Prod. '!M652</f>
        <v>-269801407.95239824</v>
      </c>
      <c r="O43" s="1925">
        <f>'1.27 GW Electrolyser H2 Prod. '!N652</f>
        <v>-278729155.8207736</v>
      </c>
      <c r="P43" s="1925">
        <f>'1.27 GW Electrolyser H2 Prod. '!O652</f>
        <v>-286454973.9159202</v>
      </c>
      <c r="Q43" s="1925">
        <f>'1.27 GW Electrolyser H2 Prod. '!P652</f>
        <v>-293249718.7598629</v>
      </c>
      <c r="R43" s="1925">
        <f>'1.27 GW Electrolyser H2 Prod. '!Q652</f>
        <v>-299303269.16241592</v>
      </c>
      <c r="S43" s="1925">
        <f>'1.27 GW Electrolyser H2 Prod. '!R652</f>
        <v>-304753669.28523511</v>
      </c>
      <c r="T43" s="1925">
        <f>'1.27 GW Electrolyser H2 Prod. '!S652</f>
        <v>-309704290.12807655</v>
      </c>
      <c r="U43" s="1925">
        <f>'1.27 GW Electrolyser H2 Prod. '!T652</f>
        <v>-314234458.90083575</v>
      </c>
      <c r="V43" s="1925">
        <f>'1.27 GW Electrolyser H2 Prod. '!U652</f>
        <v>-318406321.82266003</v>
      </c>
      <c r="W43" s="1925">
        <f>'1.27 GW Electrolyser H2 Prod. '!V652</f>
        <v>-322269431.9823736</v>
      </c>
      <c r="X43" s="1925">
        <f>'1.27 GW Electrolyser H2 Prod. '!W652</f>
        <v>-325863908.52863467</v>
      </c>
      <c r="Y43" s="1925">
        <f>'1.27 GW Electrolyser H2 Prod. '!X652</f>
        <v>-329222668.26800549</v>
      </c>
      <c r="Z43" s="1925">
        <f>'1.27 GW Electrolyser H2 Prod. '!Y652</f>
        <v>-332373037.41935915</v>
      </c>
      <c r="AA43" s="1925">
        <f>'1.27 GW Electrolyser H2 Prod. '!Z652</f>
        <v>-335337938.627554</v>
      </c>
      <c r="AB43" s="1925">
        <f>'1.27 GW Electrolyser H2 Prod. '!AA652</f>
        <v>-338136780.40988243</v>
      </c>
      <c r="AC43" s="1925">
        <f>'1.27 GW Electrolyser H2 Prod. '!AB652</f>
        <v>-340786133.98985171</v>
      </c>
      <c r="AD43" s="1925">
        <f>'1.27 GW Electrolyser H2 Prod. '!AC652</f>
        <v>-343300255.52286839</v>
      </c>
      <c r="AE43" s="1925">
        <f>'1.27 GW Electrolyser H2 Prod. '!AD652</f>
        <v>-345691494.10038894</v>
      </c>
      <c r="AF43" s="1925">
        <f>'1.27 GW Electrolyser H2 Prod. '!AE652</f>
        <v>-347970614.15269971</v>
      </c>
      <c r="AG43" s="1925">
        <f>'1.27 GW Electrolyser H2 Prod. '!AF652</f>
        <v>-350147052.85894626</v>
      </c>
      <c r="AH43" s="1925">
        <f>'1.27 GW Electrolyser H2 Prod. '!AG652</f>
        <v>-352229127.62166214</v>
      </c>
      <c r="AI43" s="1925">
        <f>'1.27 GW Electrolyser H2 Prod. '!AH652</f>
        <v>-354224204.75442952</v>
      </c>
      <c r="AJ43" s="1925">
        <f>'1.27 GW Electrolyser H2 Prod. '!AI652</f>
        <v>-356138837.73875552</v>
      </c>
      <c r="AK43" s="1925">
        <f>'1.27 GW Electrolyser H2 Prod. '!AJ652</f>
        <v>-357978881.38407135</v>
      </c>
      <c r="AL43" s="1925">
        <f>'1.27 GW Electrolyser H2 Prod. '!AK652</f>
        <v>-359749586.74216634</v>
      </c>
      <c r="AM43" s="1925">
        <f>'1.27 GW Electrolyser H2 Prod. '!AL652</f>
        <v>-361455680.52781355</v>
      </c>
      <c r="AN43" s="1925">
        <f>'1.27 GW Electrolyser H2 Prod. '!AM652</f>
        <v>-363101431.97315526</v>
      </c>
      <c r="AO43" s="1925">
        <f>'1.27 GW Electrolyser H2 Prod. '!AN652</f>
        <v>-364690709.41944849</v>
      </c>
      <c r="AP43" s="1925">
        <f>'1.27 GW Electrolyser H2 Prod. '!AO652</f>
        <v>-366227028.47302765</v>
      </c>
      <c r="AQ43" s="1925">
        <f>'1.27 GW Electrolyser H2 Prod. '!AP652</f>
        <v>-367713593.18488228</v>
      </c>
      <c r="AR43" s="1925">
        <f>'1.27 GW Electrolyser H2 Prod. '!AQ652</f>
        <v>-369153331.42775226</v>
      </c>
      <c r="AS43" s="1925">
        <f>'1.27 GW Electrolyser H2 Prod. '!AR652</f>
        <v>-370548925.42110056</v>
      </c>
      <c r="AT43" s="1925">
        <f>'1.27 GW Electrolyser H2 Prod. '!AS652</f>
        <v>-371902838.17805743</v>
      </c>
      <c r="AU43" s="1925">
        <f>'1.27 GW Electrolyser H2 Prod. '!AT652</f>
        <v>-373217336.50847596</v>
      </c>
      <c r="AV43" s="1925">
        <f>'1.27 GW Electrolyser H2 Prod. '!AU652</f>
        <v>-374494511.10042691</v>
      </c>
      <c r="AW43" s="1925">
        <f>'1.27 GW Electrolyser H2 Prod. '!AV652</f>
        <v>-375736294.1125716</v>
      </c>
      <c r="AX43" s="1925">
        <f>'1.27 GW Electrolyser H2 Prod. '!AW652</f>
        <v>-376944474.63718629</v>
      </c>
      <c r="AY43" s="1925">
        <f>'1.27 GW Electrolyser H2 Prod. '!AX652</f>
        <v>-378120712.33454388</v>
      </c>
      <c r="AZ43" s="1925">
        <f>'1.27 GW Electrolyser H2 Prod. '!AY652</f>
        <v>-379266549.49109364</v>
      </c>
      <c r="BA43" s="1925">
        <f>'1.27 GW Electrolyser H2 Prod. '!AZ652</f>
        <v>-380383421.71425891</v>
      </c>
      <c r="BB43" s="1925">
        <f>'1.27 GW Electrolyser H2 Prod. '!BA652</f>
        <v>-381472667.44397712</v>
      </c>
      <c r="BC43" s="1925">
        <f>'1.27 GW Electrolyser H2 Prod. '!BB652</f>
        <v>-382535536.43402743</v>
      </c>
      <c r="BD43" s="1925">
        <f>'1.27 GW Electrolyser H2 Prod. '!BC652</f>
        <v>-383573197.33364654</v>
      </c>
      <c r="BE43" s="1925">
        <f>'1.27 GW Electrolyser H2 Prod. '!BD652</f>
        <v>-384586744.48110706</v>
      </c>
      <c r="BF43" s="1925">
        <f>'1.27 GW Electrolyser H2 Prod. '!BE652</f>
        <v>-385577204.00513273</v>
      </c>
      <c r="BG43" s="1925">
        <f>'1.27 GW Electrolyser H2 Prod. '!BF652</f>
        <v>-386545539.31672901</v>
      </c>
      <c r="BH43" s="1925">
        <f>'1.27 GW Electrolyser H2 Prod. '!BG652</f>
        <v>-387492656.06277233</v>
      </c>
      <c r="BI43" s="1925">
        <f>'1.27 GW Electrolyser H2 Prod. '!BH652</f>
        <v>-388419406.60317332</v>
      </c>
      <c r="BJ43" s="1925">
        <f>'1.27 GW Electrolyser H2 Prod. '!BI652</f>
        <v>-389326594.06532907</v>
      </c>
      <c r="BK43" s="1925">
        <f>'1.27 GW Electrolyser H2 Prod. '!BJ652</f>
        <v>-390214976.02266401</v>
      </c>
      <c r="BL43" s="1925">
        <f>'1.27 GW Electrolyser H2 Prod. '!BK652</f>
        <v>-391085267.83814251</v>
      </c>
      <c r="BM43" s="1925">
        <f>'1.27 GW Electrolyser H2 Prod. '!BL652</f>
        <v>-391938145.70855731</v>
      </c>
      <c r="BN43" s="1925">
        <f>'1.27 GW Electrolyser H2 Prod. '!BM652</f>
        <v>-392774249.44102436</v>
      </c>
      <c r="BO43" s="1926">
        <f>'1.27 GW Electrolyser H2 Prod. '!BN652</f>
        <v>-393594184.98934162</v>
      </c>
    </row>
    <row r="44" spans="1:67" ht="15" customHeight="1" x14ac:dyDescent="0.2">
      <c r="A44" s="4305"/>
      <c r="B44" s="4338"/>
      <c r="C44" s="4339"/>
      <c r="D44" s="4320"/>
      <c r="E44" s="427" t="str">
        <f>E20</f>
        <v>High Price Range</v>
      </c>
      <c r="F44" s="147">
        <f t="shared" si="8"/>
        <v>0.8</v>
      </c>
      <c r="G44" s="1926">
        <f>'1.27 GW Electrolyser H2 Prod. '!F654</f>
        <v>-2548800000</v>
      </c>
      <c r="H44" s="1925">
        <f>'1.27 GW Electrolyser H2 Prod. '!G654</f>
        <v>1153674091.2032261</v>
      </c>
      <c r="I44" s="1925">
        <f>'1.27 GW Electrolyser H2 Prod. '!H654</f>
        <v>780112889.47522628</v>
      </c>
      <c r="J44" s="1925">
        <f>'1.27 GW Electrolyser H2 Prod. '!I654</f>
        <v>597261597.30141366</v>
      </c>
      <c r="K44" s="1925">
        <f>'1.27 GW Electrolyser H2 Prod. '!J654</f>
        <v>481263928.09282649</v>
      </c>
      <c r="L44" s="1925">
        <f>'1.27 GW Electrolyser H2 Prod. '!K654</f>
        <v>398403091.93354619</v>
      </c>
      <c r="M44" s="1925">
        <f>'1.27 GW Electrolyser H2 Prod. '!L654</f>
        <v>334982894.35377622</v>
      </c>
      <c r="N44" s="1925">
        <f>'1.27 GW Electrolyser H2 Prod. '!M654</f>
        <v>284190828.27107143</v>
      </c>
      <c r="O44" s="1925">
        <f>'1.27 GW Electrolyser H2 Prod. '!N654</f>
        <v>242184758.98690653</v>
      </c>
      <c r="P44" s="1925">
        <f>'1.27 GW Electrolyser H2 Prod. '!O654</f>
        <v>206602325.06069803</v>
      </c>
      <c r="Q44" s="1925">
        <f>'1.27 GW Electrolyser H2 Prod. '!P654</f>
        <v>175896090.05948222</v>
      </c>
      <c r="R44" s="1925">
        <f>'1.27 GW Electrolyser H2 Prod. '!Q654</f>
        <v>149002044.05393541</v>
      </c>
      <c r="S44" s="1925">
        <f>'1.27 GW Electrolyser H2 Prod. '!R654</f>
        <v>125159931.99566615</v>
      </c>
      <c r="T44" s="1925">
        <f>'1.27 GW Electrolyser H2 Prod. '!S654</f>
        <v>103809325.19672573</v>
      </c>
      <c r="U44" s="1925">
        <f>'1.27 GW Electrolyser H2 Prod. '!T654</f>
        <v>84526279.129502535</v>
      </c>
      <c r="V44" s="1925">
        <f>'1.27 GW Electrolyser H2 Prod. '!U654</f>
        <v>66983032.112908006</v>
      </c>
      <c r="W44" s="1925">
        <f>'1.27 GW Electrolyser H2 Prod. '!V654</f>
        <v>50921423.70217061</v>
      </c>
      <c r="X44" s="1925">
        <f>'1.27 GW Electrolyser H2 Prod. '!W654</f>
        <v>36134817.113340497</v>
      </c>
      <c r="Y44" s="1925">
        <f>'1.27 GW Electrolyser H2 Prod. '!X654</f>
        <v>22455476.561203718</v>
      </c>
      <c r="Z44" s="1925">
        <f>'1.27 GW Electrolyser H2 Prod. '!Y654</f>
        <v>9745548.8171373606</v>
      </c>
      <c r="AA44" s="1925">
        <f>'1.27 GW Electrolyser H2 Prod. '!Z654</f>
        <v>-2109511.4397689104</v>
      </c>
      <c r="AB44" s="1925">
        <f>'1.27 GW Electrolyser H2 Prod. '!AA654</f>
        <v>-13205821.107236624</v>
      </c>
      <c r="AC44" s="1925">
        <f>'1.27 GW Electrolyser H2 Prod. '!AB654</f>
        <v>-23624748.244206309</v>
      </c>
      <c r="AD44" s="1925">
        <f>'1.27 GW Electrolyser H2 Prod. '!AC654</f>
        <v>-33435726.818503022</v>
      </c>
      <c r="AE44" s="1925">
        <f>'1.27 GW Electrolyser H2 Prod. '!AD654</f>
        <v>-42698437.890821934</v>
      </c>
      <c r="AF44" s="1925">
        <f>'1.27 GW Electrolyser H2 Prod. '!AE654</f>
        <v>-51464519.77921629</v>
      </c>
      <c r="AG44" s="1925">
        <f>'1.27 GW Electrolyser H2 Prod. '!AF654</f>
        <v>-59778923.329974294</v>
      </c>
      <c r="AH44" s="1925">
        <f>'1.27 GW Electrolyser H2 Prod. '!AG654</f>
        <v>-67680996.50428617</v>
      </c>
      <c r="AI44" s="1925">
        <f>'1.27 GW Electrolyser H2 Prod. '!AH654</f>
        <v>-75205360.183752775</v>
      </c>
      <c r="AJ44" s="1925">
        <f>'1.27 GW Electrolyser H2 Prod. '!AI654</f>
        <v>-82382621.273121834</v>
      </c>
      <c r="AK44" s="1925">
        <f>'1.27 GW Electrolyser H2 Prod. '!AJ654</f>
        <v>-89239957.797028303</v>
      </c>
      <c r="AL44" s="1925">
        <f>'1.27 GW Electrolyser H2 Prod. '!AK654</f>
        <v>-95801602.397078753</v>
      </c>
      <c r="AM44" s="1925">
        <f>'1.27 GW Electrolyser H2 Prod. '!AL654</f>
        <v>-102089244.5256182</v>
      </c>
      <c r="AN44" s="1925">
        <f>'1.27 GW Electrolyser H2 Prod. '!AM654</f>
        <v>-108122367.08021963</v>
      </c>
      <c r="AO44" s="1925">
        <f>'1.27 GW Electrolyser H2 Prod. '!AN654</f>
        <v>-113918529.79668236</v>
      </c>
      <c r="AP44" s="1925">
        <f>'1.27 GW Electrolyser H2 Prod. '!AO654</f>
        <v>-119493609.11513543</v>
      </c>
      <c r="AQ44" s="1925">
        <f>'1.27 GW Electrolyser H2 Prod. '!AP654</f>
        <v>-124862002.23839164</v>
      </c>
      <c r="AR44" s="1925">
        <f>'1.27 GW Electrolyser H2 Prod. '!AQ654</f>
        <v>-130036801.55944347</v>
      </c>
      <c r="AS44" s="1925">
        <f>'1.27 GW Electrolyser H2 Prod. '!AR654</f>
        <v>-135029944.43364489</v>
      </c>
      <c r="AT44" s="1925">
        <f>'1.27 GW Electrolyser H2 Prod. '!AS654</f>
        <v>-139852342.32849705</v>
      </c>
      <c r="AU44" s="1925">
        <f>'1.27 GW Electrolyser H2 Prod. '!AT654</f>
        <v>-144513992.63916981</v>
      </c>
      <c r="AV44" s="1925">
        <f>'1.27 GW Electrolyser H2 Prod. '!AU654</f>
        <v>-149024075.86560977</v>
      </c>
      <c r="AW44" s="1925">
        <f>'1.27 GW Electrolyser H2 Prod. '!AV654</f>
        <v>-153391040.37314415</v>
      </c>
      <c r="AX44" s="1925">
        <f>'1.27 GW Electrolyser H2 Prod. '!AW654</f>
        <v>-157622676.57703638</v>
      </c>
      <c r="AY44" s="1925">
        <f>'1.27 GW Electrolyser H2 Prod. '!AX654</f>
        <v>-161726182.0827198</v>
      </c>
      <c r="AZ44" s="1925">
        <f>'1.27 GW Electrolyser H2 Prod. '!AY654</f>
        <v>-165708219.06225383</v>
      </c>
      <c r="BA44" s="1925">
        <f>'1.27 GW Electrolyser H2 Prod. '!AZ654</f>
        <v>-169574964.94215727</v>
      </c>
      <c r="BB44" s="1925">
        <f>'1.27 GW Electrolyser H2 Prod. '!BA654</f>
        <v>-173332157.30901837</v>
      </c>
      <c r="BC44" s="1925">
        <f>'1.27 GW Electrolyser H2 Prod. '!BB654</f>
        <v>-176985133.80001223</v>
      </c>
      <c r="BD44" s="1925">
        <f>'1.27 GW Electrolyser H2 Prod. '!BC654</f>
        <v>-180538867.62999135</v>
      </c>
      <c r="BE44" s="1925">
        <f>'1.27 GW Electrolyser H2 Prod. '!BD654</f>
        <v>-183997999.31072772</v>
      </c>
      <c r="BF44" s="1925">
        <f>'1.27 GW Electrolyser H2 Prod. '!BE654</f>
        <v>-187366865.03755945</v>
      </c>
      <c r="BG44" s="1925">
        <f>'1.27 GW Electrolyser H2 Prod. '!BF654</f>
        <v>-190649522.15133405</v>
      </c>
      <c r="BH44" s="1925">
        <f>'1.27 GW Electrolyser H2 Prod. '!BG654</f>
        <v>-193849772.02681422</v>
      </c>
      <c r="BI44" s="1925">
        <f>'1.27 GW Electrolyser H2 Prod. '!BH654</f>
        <v>-196971180.69078362</v>
      </c>
      <c r="BJ44" s="1925">
        <f>'1.27 GW Electrolyser H2 Prod. '!BI654</f>
        <v>-200017097.43247163</v>
      </c>
      <c r="BK44" s="1925">
        <f>'1.27 GW Electrolyser H2 Prod. '!BJ654</f>
        <v>-202990671.63435698</v>
      </c>
      <c r="BL44" s="1925">
        <f>'1.27 GW Electrolyser H2 Prod. '!BK654</f>
        <v>-205894868.02194065</v>
      </c>
      <c r="BM44" s="1925">
        <f>'1.27 GW Electrolyser H2 Prod. '!BL654</f>
        <v>-208732480.50585216</v>
      </c>
      <c r="BN44" s="1925">
        <f>'1.27 GW Electrolyser H2 Prod. '!BM654</f>
        <v>-211506144.76801616</v>
      </c>
      <c r="BO44" s="1926">
        <f>'1.27 GW Electrolyser H2 Prod. '!BN654</f>
        <v>-214218349.72497737</v>
      </c>
    </row>
    <row r="45" spans="1:67" x14ac:dyDescent="0.2">
      <c r="A45" s="4305"/>
      <c r="B45" s="4338"/>
      <c r="C45" s="4339"/>
      <c r="D45" s="4320"/>
      <c r="E45" s="427" t="str">
        <f t="shared" si="8"/>
        <v>High Price Range</v>
      </c>
      <c r="F45" s="147">
        <f t="shared" si="8"/>
        <v>0.85</v>
      </c>
      <c r="G45" s="1926">
        <f>'1.27 GW Electrolyser H2 Prod. '!F655</f>
        <v>-2548800000</v>
      </c>
      <c r="H45" s="1925">
        <f>'1.27 GW Electrolyser H2 Prod. '!G655</f>
        <v>1153674091.2032261</v>
      </c>
      <c r="I45" s="1925">
        <f>'1.27 GW Electrolyser H2 Prod. '!H655</f>
        <v>873503189.90722597</v>
      </c>
      <c r="J45" s="1925">
        <f>'1.27 GW Electrolyser H2 Prod. '!I655</f>
        <v>729523058.71538007</v>
      </c>
      <c r="K45" s="1925">
        <f>'1.27 GW Electrolyser H2 Prod. '!J655</f>
        <v>635357923.80562603</v>
      </c>
      <c r="L45" s="1925">
        <f>'1.27 GW Electrolyser H2 Prod. '!K655</f>
        <v>566568611.297315</v>
      </c>
      <c r="M45" s="1925">
        <f>'1.27 GW Electrolyser H2 Prod. '!L655</f>
        <v>512974812.29255712</v>
      </c>
      <c r="N45" s="1925">
        <f>'1.27 GW Electrolyser H2 Prod. '!M655</f>
        <v>469415444.84279811</v>
      </c>
      <c r="O45" s="1925">
        <f>'1.27 GW Electrolyser H2 Prod. '!N655</f>
        <v>432934447.61926591</v>
      </c>
      <c r="P45" s="1925">
        <f>'1.27 GW Electrolyser H2 Prod. '!O655</f>
        <v>401690432.70460665</v>
      </c>
      <c r="Q45" s="1925">
        <f>'1.27 GW Electrolyser H2 Prod. '!P655</f>
        <v>374463531.98720181</v>
      </c>
      <c r="R45" s="1925">
        <f>'1.27 GW Electrolyser H2 Prod. '!Q655</f>
        <v>350406571.28520131</v>
      </c>
      <c r="S45" s="1925">
        <f>'1.27 GW Electrolyser H2 Prod. '!R655</f>
        <v>328908802.8331573</v>
      </c>
      <c r="T45" s="1925">
        <f>'1.27 GW Electrolyser H2 Prod. '!S655</f>
        <v>309516354.30532026</v>
      </c>
      <c r="U45" s="1925">
        <f>'1.27 GW Electrolyser H2 Prod. '!T655</f>
        <v>291883340.50086236</v>
      </c>
      <c r="V45" s="1925">
        <f>'1.27 GW Electrolyser H2 Prod. '!U655</f>
        <v>275740522.5892055</v>
      </c>
      <c r="W45" s="1925">
        <f>'1.27 GW Electrolyser H2 Prod. '!V655</f>
        <v>260874492.86085999</v>
      </c>
      <c r="X45" s="1925">
        <f>'1.27 GW Electrolyser H2 Prod. '!W655</f>
        <v>247113427.71154892</v>
      </c>
      <c r="Y45" s="1925">
        <f>'1.27 GW Electrolyser H2 Prod. '!X655</f>
        <v>234317080.18339956</v>
      </c>
      <c r="Z45" s="1925">
        <f>'1.27 GW Electrolyser H2 Prod. '!Y655</f>
        <v>222369590.02829301</v>
      </c>
      <c r="AA45" s="1925">
        <f>'1.27 GW Electrolyser H2 Prod. '!Z655</f>
        <v>211174214.57360542</v>
      </c>
      <c r="AB45" s="1925">
        <f>'1.27 GW Electrolyser H2 Prod. '!AA655</f>
        <v>200649398.80428636</v>
      </c>
      <c r="AC45" s="1925">
        <f>'1.27 GW Electrolyser H2 Prod. '!AB655</f>
        <v>190725797.97690511</v>
      </c>
      <c r="AD45" s="1925">
        <f>'1.27 GW Electrolyser H2 Prod. '!AC655</f>
        <v>181343989.92151248</v>
      </c>
      <c r="AE45" s="1925">
        <f>'1.27 GW Electrolyser H2 Prod. '!AD655</f>
        <v>172452694.79266751</v>
      </c>
      <c r="AF45" s="1925">
        <f>'1.27 GW Electrolyser H2 Prod. '!AE655</f>
        <v>164007373.6419847</v>
      </c>
      <c r="AG45" s="1925">
        <f>'1.27 GW Electrolyser H2 Prod. '!AF655</f>
        <v>155969113.54400599</v>
      </c>
      <c r="AH45" s="1925">
        <f>'1.27 GW Electrolyser H2 Prod. '!AG655</f>
        <v>148303732.10710335</v>
      </c>
      <c r="AI45" s="1925">
        <f>'1.27 GW Electrolyser H2 Prod. '!AH655</f>
        <v>140981051.81021702</v>
      </c>
      <c r="AJ45" s="1925">
        <f>'1.27 GW Electrolyser H2 Prod. '!AI655</f>
        <v>133974307.14414299</v>
      </c>
      <c r="AK45" s="1925">
        <f>'1.27 GW Electrolyser H2 Prod. '!AJ655</f>
        <v>127259656.58530867</v>
      </c>
      <c r="AL45" s="1925">
        <f>'1.27 GW Electrolyser H2 Prod. '!AK655</f>
        <v>120815778.043648</v>
      </c>
      <c r="AM45" s="1925">
        <f>'1.27 GW Electrolyser H2 Prod. '!AL655</f>
        <v>114623531.31621492</v>
      </c>
      <c r="AN45" s="1925">
        <f>'1.27 GW Electrolyser H2 Prod. '!AM655</f>
        <v>108665674.73286378</v>
      </c>
      <c r="AO45" s="1925">
        <f>'1.27 GW Electrolyser H2 Prod. '!AN655</f>
        <v>102926625.93930054</v>
      </c>
      <c r="AP45" s="1925">
        <f>'1.27 GW Electrolyser H2 Prod. '!AO655</f>
        <v>97392258.865109324</v>
      </c>
      <c r="AQ45" s="1925">
        <f>'1.27 GW Electrolyser H2 Prod. '!AP655</f>
        <v>92049730.540373564</v>
      </c>
      <c r="AR45" s="1925">
        <f>'1.27 GW Electrolyser H2 Prod. '!AQ655</f>
        <v>86887332.676943898</v>
      </c>
      <c r="AS45" s="1925">
        <f>'1.27 GW Electrolyser H2 Prod. '!AR655</f>
        <v>81894363.908533096</v>
      </c>
      <c r="AT45" s="1925">
        <f>'1.27 GW Electrolyser H2 Prod. '!AS655</f>
        <v>77061019.353299379</v>
      </c>
      <c r="AU45" s="1925">
        <f>'1.27 GW Electrolyser H2 Prod. '!AT655</f>
        <v>72378294.772048593</v>
      </c>
      <c r="AV45" s="1925">
        <f>'1.27 GW Electrolyser H2 Prod. '!AU655</f>
        <v>67837903.081046462</v>
      </c>
      <c r="AW45" s="1925">
        <f>'1.27 GW Electrolyser H2 Prod. '!AV655</f>
        <v>63432201.368127227</v>
      </c>
      <c r="AX45" s="1925">
        <f>'1.27 GW Electrolyser H2 Prod. '!AW655</f>
        <v>59154126.875149846</v>
      </c>
      <c r="AY45" s="1925">
        <f>'1.27 GW Electrolyser H2 Prod. '!AX655</f>
        <v>54997140.664853215</v>
      </c>
      <c r="AZ45" s="1925">
        <f>'1.27 GW Electrolyser H2 Prod. '!AY655</f>
        <v>50955177.898088098</v>
      </c>
      <c r="BA45" s="1925">
        <f>'1.27 GW Electrolyser H2 Prod. '!AZ655</f>
        <v>47022603.817769527</v>
      </c>
      <c r="BB45" s="1925">
        <f>'1.27 GW Electrolyser H2 Prod. '!BA655</f>
        <v>43194174.676179767</v>
      </c>
      <c r="BC45" s="1925">
        <f>'1.27 GW Electrolyser H2 Prod. '!BB655</f>
        <v>39465002.958251476</v>
      </c>
      <c r="BD45" s="1925">
        <f>'1.27 GW Electrolyser H2 Prod. '!BC655</f>
        <v>35830526.349816918</v>
      </c>
      <c r="BE45" s="1925">
        <f>'1.27 GW Electrolyser H2 Prod. '!BD655</f>
        <v>32286479.980170965</v>
      </c>
      <c r="BF45" s="1925">
        <f>'1.27 GW Electrolyser H2 Prod. '!BE655</f>
        <v>28828871.535576582</v>
      </c>
      <c r="BG45" s="1925">
        <f>'1.27 GW Electrolyser H2 Prod. '!BF655</f>
        <v>25453958.896888971</v>
      </c>
      <c r="BH45" s="1925">
        <f>'1.27 GW Electrolyser H2 Prod. '!BG655</f>
        <v>22158230.002168179</v>
      </c>
      <c r="BI45" s="1925">
        <f>'1.27 GW Electrolyser H2 Prod. '!BH655</f>
        <v>18938384.675521731</v>
      </c>
      <c r="BJ45" s="1925">
        <f>'1.27 GW Electrolyser H2 Prod. '!BI655</f>
        <v>15791318.1977005</v>
      </c>
      <c r="BK45" s="1925">
        <f>'1.27 GW Electrolyser H2 Prod. '!BJ655</f>
        <v>12714106.423168302</v>
      </c>
      <c r="BL45" s="1925">
        <f>'1.27 GW Electrolyser H2 Prod. '!BK655</f>
        <v>9703992.2733325958</v>
      </c>
      <c r="BM45" s="1925">
        <f>'1.27 GW Electrolyser H2 Prod. '!BL655</f>
        <v>6758373.4570055008</v>
      </c>
      <c r="BN45" s="1925">
        <f>'1.27 GW Electrolyser H2 Prod. '!BM655</f>
        <v>3874791.2875473499</v>
      </c>
      <c r="BO45" s="1926">
        <f>'1.27 GW Electrolyser H2 Prod. '!BN655</f>
        <v>1050920.4819961786</v>
      </c>
    </row>
    <row r="46" spans="1:67" x14ac:dyDescent="0.2">
      <c r="A46" s="4305"/>
      <c r="B46" s="4338"/>
      <c r="C46" s="4339"/>
      <c r="D46" s="3723"/>
      <c r="E46" s="44" t="str">
        <f t="shared" ref="E46:F52" si="9">E22</f>
        <v>High Price Range</v>
      </c>
      <c r="F46" s="1059">
        <f t="shared" si="9"/>
        <v>0.9</v>
      </c>
      <c r="G46" s="1936">
        <f>'1.27 GW Electrolyser H2 Prod. '!F656</f>
        <v>-2548800000</v>
      </c>
      <c r="H46" s="1948">
        <f>'1.27 GW Electrolyser H2 Prod. '!G656</f>
        <v>1153674091.2032261</v>
      </c>
      <c r="I46" s="1948">
        <f>'1.27 GW Electrolyser H2 Prod. '!H656</f>
        <v>966893490.33922613</v>
      </c>
      <c r="J46" s="1948">
        <f>'1.27 GW Electrolyser H2 Prod. '!I656</f>
        <v>866416708.34455574</v>
      </c>
      <c r="K46" s="1948">
        <f>'1.27 GW Electrolyser H2 Prod. '!J656</f>
        <v>798790949.56162632</v>
      </c>
      <c r="L46" s="1948">
        <f>'1.27 GW Electrolyser H2 Prod. '!K656</f>
        <v>748335386.00318348</v>
      </c>
      <c r="M46" s="1948">
        <f>'1.27 GW Electrolyser H2 Prod. '!L656</f>
        <v>708361845.76642287</v>
      </c>
      <c r="N46" s="1948">
        <f>'1.27 GW Electrolyser H2 Prod. '!M656</f>
        <v>675418316.98997104</v>
      </c>
      <c r="O46" s="1948">
        <f>'1.27 GW Electrolyser H2 Prod. '!N656</f>
        <v>647498662.86178625</v>
      </c>
      <c r="P46" s="1948">
        <f>'1.27 GW Electrolyser H2 Prod. '!O656</f>
        <v>623337791.35713255</v>
      </c>
      <c r="Q46" s="1948">
        <f>'1.27 GW Electrolyser H2 Prod. '!P656</f>
        <v>602088655.65918791</v>
      </c>
      <c r="R46" s="1948">
        <f>'1.27 GW Electrolyser H2 Prod. '!Q656</f>
        <v>583157449.71804464</v>
      </c>
      <c r="S46" s="1948">
        <f>'1.27 GW Electrolyser H2 Prod. '!R656</f>
        <v>566112469.44610322</v>
      </c>
      <c r="T46" s="1948">
        <f>'1.27 GW Electrolyser H2 Prod. '!S656</f>
        <v>550630443.77851808</v>
      </c>
      <c r="U46" s="1948">
        <f>'1.27 GW Electrolyser H2 Prod. '!T656</f>
        <v>536463293.54729664</v>
      </c>
      <c r="V46" s="1948">
        <f>'1.27 GW Electrolyser H2 Prod. '!U656</f>
        <v>523416669.52018631</v>
      </c>
      <c r="W46" s="1948">
        <f>'1.27 GW Electrolyser H2 Prod. '!V656</f>
        <v>511335604.83193052</v>
      </c>
      <c r="X46" s="1948">
        <f>'1.27 GW Electrolyser H2 Prod. '!W656</f>
        <v>500094635.28137076</v>
      </c>
      <c r="Y46" s="1948">
        <f>'1.27 GW Electrolyser H2 Prod. '!X656</f>
        <v>489590820.47774208</v>
      </c>
      <c r="Z46" s="1948">
        <f>'1.27 GW Electrolyser H2 Prod. '!Y656</f>
        <v>479738703.41768658</v>
      </c>
      <c r="AA46" s="1948">
        <f>'1.27 GW Electrolyser H2 Prod. '!Z656</f>
        <v>470466598.34959161</v>
      </c>
      <c r="AB46" s="1948">
        <f>'1.27 GW Electrolyser H2 Prod. '!AA656</f>
        <v>461713809.21685565</v>
      </c>
      <c r="AC46" s="1948">
        <f>'1.27 GW Electrolyser H2 Prod. '!AB656</f>
        <v>453428513.00256288</v>
      </c>
      <c r="AD46" s="1948">
        <f>'1.27 GW Electrolyser H2 Prod. '!AC656</f>
        <v>445566126.57846916</v>
      </c>
      <c r="AE46" s="1948">
        <f>'1.27 GW Electrolyser H2 Prod. '!AD656</f>
        <v>438088030.75781548</v>
      </c>
      <c r="AF46" s="1948">
        <f>'1.27 GW Electrolyser H2 Prod. '!AE656</f>
        <v>430960562.04843032</v>
      </c>
      <c r="AG46" s="1948">
        <f>'1.27 GW Electrolyser H2 Prod. '!AF656</f>
        <v>424154207.65698898</v>
      </c>
      <c r="AH46" s="1948">
        <f>'1.27 GW Electrolyser H2 Prod. '!AG656</f>
        <v>417642956.65605438</v>
      </c>
      <c r="AI46" s="1948">
        <f>'1.27 GW Electrolyser H2 Prod. '!AH656</f>
        <v>411403772.44888985</v>
      </c>
      <c r="AJ46" s="1948">
        <f>'1.27 GW Electrolyser H2 Prod. '!AI656</f>
        <v>405416160.40014994</v>
      </c>
      <c r="AK46" s="1948">
        <f>'1.27 GW Electrolyser H2 Prod. '!AJ656</f>
        <v>399661810.82449019</v>
      </c>
      <c r="AL46" s="1948">
        <f>'1.27 GW Electrolyser H2 Prod. '!AK656</f>
        <v>394124302.1616329</v>
      </c>
      <c r="AM46" s="1948">
        <f>'1.27 GW Electrolyser H2 Prod. '!AL656</f>
        <v>388788852.60506022</v>
      </c>
      <c r="AN46" s="1948">
        <f>'1.27 GW Electrolyser H2 Prod. '!AM656</f>
        <v>383642111.02898324</v>
      </c>
      <c r="AO46" s="1948">
        <f>'1.27 GW Electrolyser H2 Prod. '!AN656</f>
        <v>378671980.00955641</v>
      </c>
      <c r="AP46" s="1948">
        <f>'1.27 GW Electrolyser H2 Prod. '!AO656</f>
        <v>373867465.22723281</v>
      </c>
      <c r="AQ46" s="1948">
        <f>'1.27 GW Electrolyser H2 Prod. '!AP656</f>
        <v>369218546.68629062</v>
      </c>
      <c r="AR46" s="1948">
        <f>'1.27 GW Electrolyser H2 Prod. '!AQ656</f>
        <v>364716068.0804106</v>
      </c>
      <c r="AS46" s="1948">
        <f>'1.27 GW Electrolyser H2 Prod. '!AR656</f>
        <v>360351641.3322407</v>
      </c>
      <c r="AT46" s="1948">
        <f>'1.27 GW Electrolyser H2 Prod. '!AS656</f>
        <v>356117563.88613868</v>
      </c>
      <c r="AU46" s="1948">
        <f>'1.27 GW Electrolyser H2 Prod. '!AT656</f>
        <v>352006746.77095509</v>
      </c>
      <c r="AV46" s="1948">
        <f>'1.27 GW Electrolyser H2 Prod. '!AU656</f>
        <v>348012651.79937911</v>
      </c>
      <c r="AW46" s="1948">
        <f>'1.27 GW Electrolyser H2 Prod. '!AV656</f>
        <v>344129236.55149269</v>
      </c>
      <c r="AX46" s="1948">
        <f>'1.27 GW Electrolyser H2 Prod. '!AW656</f>
        <v>340350906.01741254</v>
      </c>
      <c r="AY46" s="1948">
        <f>'1.27 GW Electrolyser H2 Prod. '!AX656</f>
        <v>336672469.95862925</v>
      </c>
      <c r="AZ46" s="1948">
        <f>'1.27 GW Electrolyser H2 Prod. '!AY656</f>
        <v>333089105.19858551</v>
      </c>
      <c r="BA46" s="1948">
        <f>'1.27 GW Electrolyser H2 Prod. '!AZ656</f>
        <v>329596322.17694473</v>
      </c>
      <c r="BB46" s="1948">
        <f>'1.27 GW Electrolyser H2 Prod. '!BA656</f>
        <v>326189935.20425045</v>
      </c>
      <c r="BC46" s="1948">
        <f>'1.27 GW Electrolyser H2 Prod. '!BB656</f>
        <v>322866035.93835676</v>
      </c>
      <c r="BD46" s="1948">
        <f>'1.27 GW Electrolyser H2 Prod. '!BC656</f>
        <v>319620969.67451978</v>
      </c>
      <c r="BE46" s="1948">
        <f>'1.27 GW Electrolyser H2 Prod. '!BD656</f>
        <v>316451314.09991002</v>
      </c>
      <c r="BF46" s="1948">
        <f>'1.27 GW Electrolyser H2 Prod. '!BE656</f>
        <v>313353860.21271873</v>
      </c>
      <c r="BG46" s="1948">
        <f>'1.27 GW Electrolyser H2 Prod. '!BF656</f>
        <v>310325595.14761269</v>
      </c>
      <c r="BH46" s="1948">
        <f>'1.27 GW Electrolyser H2 Prod. '!BG656</f>
        <v>307363686.68442547</v>
      </c>
      <c r="BI46" s="1948">
        <f>'1.27 GW Electrolyser H2 Prod. '!BH656</f>
        <v>304465469.24677157</v>
      </c>
      <c r="BJ46" s="1948">
        <f>'1.27 GW Electrolyser H2 Prod. '!BI656</f>
        <v>301628431.2225982</v>
      </c>
      <c r="BK46" s="1948">
        <f>'1.27 GW Electrolyser H2 Prod. '!BJ656</f>
        <v>298850203.46032333</v>
      </c>
      <c r="BL46" s="1948">
        <f>'1.27 GW Electrolyser H2 Prod. '!BK656</f>
        <v>296128548.81270254</v>
      </c>
      <c r="BM46" s="1948">
        <f>'1.27 GW Electrolyser H2 Prod. '!BL656</f>
        <v>293461352.61645782</v>
      </c>
      <c r="BN46" s="1948">
        <f>'1.27 GW Electrolyser H2 Prod. '!BM656</f>
        <v>290846614.00937235</v>
      </c>
      <c r="BO46" s="1936">
        <f>'1.27 GW Electrolyser H2 Prod. '!BN656</f>
        <v>288282437.99836373</v>
      </c>
    </row>
    <row r="47" spans="1:67" ht="13.5" customHeight="1" x14ac:dyDescent="0.2">
      <c r="A47" s="4305"/>
      <c r="B47" s="4338"/>
      <c r="C47" s="4339"/>
      <c r="D47" s="3722" t="s">
        <v>1599</v>
      </c>
      <c r="E47" s="427" t="str">
        <f t="shared" si="9"/>
        <v>Low Price Range</v>
      </c>
      <c r="F47" s="1867">
        <f t="shared" si="9"/>
        <v>0.8</v>
      </c>
      <c r="G47" s="1917">
        <f>'1.27 GW Electrolyser H2 Prod. '!F658</f>
        <v>-2548800000</v>
      </c>
      <c r="H47" s="1925">
        <f>'1.27 GW Electrolyser H2 Prod. '!G658</f>
        <v>-210547877.94719994</v>
      </c>
      <c r="I47" s="1925">
        <f>'1.27 GW Electrolyser H2 Prod. '!H658</f>
        <v>-329999938.74719989</v>
      </c>
      <c r="J47" s="1925">
        <f>'1.27 GW Electrolyser H2 Prod. '!I658</f>
        <v>-388469510.98615146</v>
      </c>
      <c r="K47" s="1925">
        <f>'1.27 GW Electrolyser H2 Prod. '!J658</f>
        <v>-425561587.38719988</v>
      </c>
      <c r="L47" s="1925">
        <f>'1.27 GW Electrolyser H2 Prod. '!K658</f>
        <v>-452057641.02727818</v>
      </c>
      <c r="M47" s="1925">
        <f>'1.27 GW Electrolyser H2 Prod. '!L658</f>
        <v>-472337245.17836112</v>
      </c>
      <c r="N47" s="1925">
        <f>'1.27 GW Electrolyser H2 Prod. '!M658</f>
        <v>-488578805.96626806</v>
      </c>
      <c r="O47" s="1925">
        <f>'1.27 GW Electrolyser H2 Prod. '!N658</f>
        <v>-502010906.29919988</v>
      </c>
      <c r="P47" s="1925">
        <f>'1.27 GW Electrolyser H2 Prod. '!O658</f>
        <v>-513388948.34720755</v>
      </c>
      <c r="Q47" s="1925">
        <f>'1.27 GW Electrolyser H2 Prod. '!P658</f>
        <v>-523207749.21126252</v>
      </c>
      <c r="R47" s="1925">
        <f>'1.27 GW Electrolyser H2 Prod. '!Q658</f>
        <v>-531807542.77588356</v>
      </c>
      <c r="S47" s="1925">
        <f>'1.27 GW Electrolyser H2 Prod. '!R658</f>
        <v>-539431432.53212893</v>
      </c>
      <c r="T47" s="1925">
        <f>'1.27 GW Electrolyser H2 Prod. '!S658</f>
        <v>-546258624.35415578</v>
      </c>
      <c r="U47" s="1925">
        <f>'1.27 GW Electrolyser H2 Prod. '!T658</f>
        <v>-552424681.16245437</v>
      </c>
      <c r="V47" s="1925">
        <f>'1.27 GW Electrolyser H2 Prod. '!U658</f>
        <v>-558034409.90184712</v>
      </c>
      <c r="W47" s="1925">
        <f>'1.27 GW Electrolyser H2 Prod. '!V658</f>
        <v>-563170361.42879987</v>
      </c>
      <c r="X47" s="1925">
        <f>'1.27 GW Electrolyser H2 Prod. '!W658</f>
        <v>-567898611.10008311</v>
      </c>
      <c r="Y47" s="1925">
        <f>'1.27 GW Electrolyser H2 Prod. '!X658</f>
        <v>-572272795.06720603</v>
      </c>
      <c r="Z47" s="1925">
        <f>'1.27 GW Electrolyser H2 Prod. '!Y658</f>
        <v>-576336994.06492007</v>
      </c>
      <c r="AA47" s="1925">
        <f>'1.27 GW Electrolyser H2 Prod. '!Z658</f>
        <v>-580127835.75845003</v>
      </c>
      <c r="AB47" s="1925">
        <f>'1.27 GW Electrolyser H2 Prod. '!AA658</f>
        <v>-583676055.03529847</v>
      </c>
      <c r="AC47" s="1925">
        <f>'1.27 GW Electrolyser H2 Prod. '!AB658</f>
        <v>-587007670.61014688</v>
      </c>
      <c r="AD47" s="1925">
        <f>'1.27 GW Electrolyser H2 Prod. '!AC658</f>
        <v>-590144885.08462465</v>
      </c>
      <c r="AE47" s="1925">
        <f>'1.27 GW Electrolyser H2 Prod. '!AD658</f>
        <v>-593106782.41514313</v>
      </c>
      <c r="AF47" s="1925">
        <f>'1.27 GW Electrolyser H2 Prod. '!AE658</f>
        <v>-595909874.76484787</v>
      </c>
      <c r="AG47" s="1925">
        <f>'1.27 GW Electrolyser H2 Prod. '!AF658</f>
        <v>-598568535.87276459</v>
      </c>
      <c r="AH47" s="1925">
        <f>'1.27 GW Electrolyser H2 Prod. '!AG658</f>
        <v>-601095347.86741936</v>
      </c>
      <c r="AI47" s="1925">
        <f>'1.27 GW Electrolyser H2 Prod. '!AH658</f>
        <v>-603501381.31940353</v>
      </c>
      <c r="AJ47" s="1925">
        <f>'1.27 GW Electrolyser H2 Prod. '!AI658</f>
        <v>-605796423.26717257</v>
      </c>
      <c r="AK47" s="1925">
        <f>'1.27 GW Electrolyser H2 Prod. '!AJ658</f>
        <v>-607989164.31091774</v>
      </c>
      <c r="AL47" s="1925">
        <f>'1.27 GW Electrolyser H2 Prod. '!AK658</f>
        <v>-610087353.21835124</v>
      </c>
      <c r="AM47" s="1925">
        <f>'1.27 GW Electrolyser H2 Prod. '!AL658</f>
        <v>-612097925.53247988</v>
      </c>
      <c r="AN47" s="1925">
        <f>'1.27 GW Electrolyser H2 Prod. '!AM658</f>
        <v>-614027111.21576941</v>
      </c>
      <c r="AO47" s="1925">
        <f>'1.27 GW Electrolyser H2 Prod. '!AN658</f>
        <v>-615880525.26950645</v>
      </c>
      <c r="AP47" s="1925">
        <f>'1.27 GW Electrolyser H2 Prod. '!AO658</f>
        <v>-617663244.43475211</v>
      </c>
      <c r="AQ47" s="1925">
        <f>'1.27 GW Electrolyser H2 Prod. '!AP658</f>
        <v>-619379872.44320476</v>
      </c>
      <c r="AR47" s="1925">
        <f>'1.27 GW Electrolyser H2 Prod. '!AQ658</f>
        <v>-621034595.79313171</v>
      </c>
      <c r="AS47" s="1925">
        <f>'1.27 GW Electrolyser H2 Prod. '!AR658</f>
        <v>-622631231.64137602</v>
      </c>
      <c r="AT47" s="1925">
        <f>'1.27 GW Electrolyser H2 Prod. '!AS658</f>
        <v>-624173269.1010294</v>
      </c>
      <c r="AU47" s="1925">
        <f>'1.27 GW Electrolyser H2 Prod. '!AT658</f>
        <v>-625663904.99619997</v>
      </c>
      <c r="AV47" s="1925">
        <f>'1.27 GW Electrolyser H2 Prod. '!AU658</f>
        <v>-627106074.93591988</v>
      </c>
      <c r="AW47" s="1925">
        <f>'1.27 GW Electrolyser H2 Prod. '!AV658</f>
        <v>-628502480.41767883</v>
      </c>
      <c r="AX47" s="1925">
        <f>'1.27 GW Electrolyser H2 Prod. '!AW658</f>
        <v>-629855612.54910088</v>
      </c>
      <c r="AY47" s="1925">
        <f>'1.27 GW Electrolyser H2 Prod. '!AX658</f>
        <v>-631167772.87755752</v>
      </c>
      <c r="AZ47" s="1925">
        <f>'1.27 GW Electrolyser H2 Prod. '!AY658</f>
        <v>-632441091.73718977</v>
      </c>
      <c r="BA47" s="1925">
        <f>'1.27 GW Electrolyser H2 Prod. '!AZ658</f>
        <v>-633677544.45713973</v>
      </c>
      <c r="BB47" s="1925">
        <f>'1.27 GW Electrolyser H2 Prod. '!BA658</f>
        <v>-634878965.72082424</v>
      </c>
      <c r="BC47" s="1925">
        <f>'1.27 GW Electrolyser H2 Prod. '!BB658</f>
        <v>-636047062.32155442</v>
      </c>
      <c r="BD47" s="1925">
        <f>'1.27 GW Electrolyser H2 Prod. '!BC658</f>
        <v>-637183424.52288067</v>
      </c>
      <c r="BE47" s="1925">
        <f>'1.27 GW Electrolyser H2 Prod. '!BD658</f>
        <v>-638289536.20131826</v>
      </c>
      <c r="BF47" s="1925">
        <f>'1.27 GW Electrolyser H2 Prod. '!BE658</f>
        <v>-639366783.92342401</v>
      </c>
      <c r="BG47" s="1925">
        <f>'1.27 GW Electrolyser H2 Prod. '!BF658</f>
        <v>-640416465.08765173</v>
      </c>
      <c r="BH47" s="1925">
        <f>'1.27 GW Electrolyser H2 Prod. '!BG658</f>
        <v>-641439795.24328017</v>
      </c>
      <c r="BI47" s="1925">
        <f>'1.27 GW Electrolyser H2 Prod. '!BH658</f>
        <v>-642437914.68337548</v>
      </c>
      <c r="BJ47" s="1925">
        <f>'1.27 GW Electrolyser H2 Prod. '!BI658</f>
        <v>-643411894.39576757</v>
      </c>
      <c r="BK47" s="1925">
        <f>'1.27 GW Electrolyser H2 Prod. '!BJ658</f>
        <v>-644362741.44496286</v>
      </c>
      <c r="BL47" s="1925">
        <f>'1.27 GW Electrolyser H2 Prod. '!BK658</f>
        <v>-645291403.84849954</v>
      </c>
      <c r="BM47" s="1925">
        <f>'1.27 GW Electrolyser H2 Prod. '!BL658</f>
        <v>-646198775.00317812</v>
      </c>
      <c r="BN47" s="1925">
        <f>'1.27 GW Electrolyser H2 Prod. '!BM658</f>
        <v>-647085697.70968556</v>
      </c>
      <c r="BO47" s="1926">
        <f>'1.27 GW Electrolyser H2 Prod. '!BN658</f>
        <v>-647952967.8381741</v>
      </c>
    </row>
    <row r="48" spans="1:67" x14ac:dyDescent="0.2">
      <c r="A48" s="4305"/>
      <c r="B48" s="4338"/>
      <c r="C48" s="4339"/>
      <c r="D48" s="4320"/>
      <c r="E48" s="427" t="str">
        <f t="shared" si="9"/>
        <v>Low Price Range</v>
      </c>
      <c r="F48" s="1867">
        <f t="shared" si="9"/>
        <v>0.85</v>
      </c>
      <c r="G48" s="1917">
        <f>'1.27 GW Electrolyser H2 Prod. '!F659</f>
        <v>-2548800000</v>
      </c>
      <c r="H48" s="1925">
        <f>'1.27 GW Electrolyser H2 Prod. '!G659</f>
        <v>-210547877.94719994</v>
      </c>
      <c r="I48" s="1925">
        <f>'1.27 GW Electrolyser H2 Prod. '!H659</f>
        <v>-300136923.54720002</v>
      </c>
      <c r="J48" s="1925">
        <f>'1.27 GW Electrolyser H2 Prod. '!I659</f>
        <v>-346176831.6146422</v>
      </c>
      <c r="K48" s="1925">
        <f>'1.27 GW Electrolyser H2 Prod. '!J659</f>
        <v>-376287612.30720001</v>
      </c>
      <c r="L48" s="1925">
        <f>'1.27 GW Electrolyser H2 Prod. '!K659</f>
        <v>-398284075.27531093</v>
      </c>
      <c r="M48" s="1925">
        <f>'1.27 GW Electrolyser H2 Prod. '!L659</f>
        <v>-415421534.16452587</v>
      </c>
      <c r="N48" s="1925">
        <f>'1.27 GW Electrolyser H2 Prod. '!M659</f>
        <v>-429350325.97949272</v>
      </c>
      <c r="O48" s="1925">
        <f>'1.27 GW Electrolyser H2 Prod. '!N659</f>
        <v>-441015697.75319999</v>
      </c>
      <c r="P48" s="1925">
        <f>'1.27 GW Electrolyser H2 Prod. '!O659</f>
        <v>-451006462.19007933</v>
      </c>
      <c r="Q48" s="1925">
        <f>'1.27 GW Electrolyser H2 Prod. '!P659</f>
        <v>-459712691.27609432</v>
      </c>
      <c r="R48" s="1925">
        <f>'1.27 GW Electrolyser H2 Prod. '!Q659</f>
        <v>-467405282.26023763</v>
      </c>
      <c r="S48" s="1925">
        <f>'1.27 GW Electrolyser H2 Prod. '!R659</f>
        <v>-474279531.33192706</v>
      </c>
      <c r="T48" s="1925">
        <f>'1.27 GW Electrolyser H2 Prod. '!S659</f>
        <v>-480480571.29510492</v>
      </c>
      <c r="U48" s="1925">
        <f>'1.27 GW Electrolyser H2 Prod. '!T659</f>
        <v>-486119004.37464881</v>
      </c>
      <c r="V48" s="1925">
        <f>'1.27 GW Electrolyser H2 Prod. '!U659</f>
        <v>-491280923.91486537</v>
      </c>
      <c r="W48" s="1925">
        <f>'1.27 GW Electrolyser H2 Prod. '!V659</f>
        <v>-496034570.38230008</v>
      </c>
      <c r="X48" s="1925">
        <f>'1.27 GW Electrolyser H2 Prod. '!W659</f>
        <v>-500434887.07280356</v>
      </c>
      <c r="Y48" s="1925">
        <f>'1.27 GW Electrolyser H2 Prod. '!X659</f>
        <v>-504526720.15364742</v>
      </c>
      <c r="Z48" s="1925">
        <f>'1.27 GW Electrolyser H2 Prod. '!Y659</f>
        <v>-508347117.75868118</v>
      </c>
      <c r="AA48" s="1925">
        <f>'1.27 GW Electrolyser H2 Prod. '!Z659</f>
        <v>-511927014.87676013</v>
      </c>
      <c r="AB48" s="1925">
        <f>'1.27 GW Electrolyser H2 Prod. '!AA659</f>
        <v>-515292490.00471771</v>
      </c>
      <c r="AC48" s="1925">
        <f>'1.27 GW Electrolyser H2 Prod. '!AB659</f>
        <v>-518465717.21328193</v>
      </c>
      <c r="AD48" s="1925">
        <f>'1.27 GW Electrolyser H2 Prod. '!AC659</f>
        <v>-521465697.67448276</v>
      </c>
      <c r="AE48" s="1925">
        <f>'1.27 GW Electrolyser H2 Prod. '!AD659</f>
        <v>-524308828.924218</v>
      </c>
      <c r="AF48" s="1925">
        <f>'1.27 GW Electrolyser H2 Prod. '!AE659</f>
        <v>-527009352.99069065</v>
      </c>
      <c r="AG48" s="1925">
        <f>'1.27 GW Electrolyser H2 Prod. '!AF659</f>
        <v>-529579712.89291918</v>
      </c>
      <c r="AH48" s="1925">
        <f>'1.27 GW Electrolyser H2 Prod. '!AG659</f>
        <v>-532030838.98744011</v>
      </c>
      <c r="AI48" s="1925">
        <f>'1.27 GW Electrolyser H2 Prod. '!AH659</f>
        <v>-534372381.01053143</v>
      </c>
      <c r="AJ48" s="1925">
        <f>'1.27 GW Electrolyser H2 Prod. '!AI659</f>
        <v>-536612897.65409708</v>
      </c>
      <c r="AK48" s="1925">
        <f>'1.27 GW Electrolyser H2 Prod. '!AJ659</f>
        <v>-538760012.61971569</v>
      </c>
      <c r="AL48" s="1925">
        <f>'1.27 GW Electrolyser H2 Prod. '!AK659</f>
        <v>-540820543.98053586</v>
      </c>
      <c r="AM48" s="1925">
        <f>'1.27 GW Electrolyser H2 Prod. '!AL659</f>
        <v>-542800612.11703503</v>
      </c>
      <c r="AN48" s="1925">
        <f>'1.27 GW Electrolyser H2 Prod. '!AM659</f>
        <v>-544705730.3240118</v>
      </c>
      <c r="AO48" s="1925">
        <f>'1.27 GW Electrolyser H2 Prod. '!AN659</f>
        <v>-546540881.30396295</v>
      </c>
      <c r="AP48" s="1925">
        <f>'1.27 GW Electrolyser H2 Prod. '!AO659</f>
        <v>-548310582.08974528</v>
      </c>
      <c r="AQ48" s="1925">
        <f>'1.27 GW Electrolyser H2 Prod. '!AP659</f>
        <v>-550018939.42268038</v>
      </c>
      <c r="AR48" s="1925">
        <f>'1.27 GW Electrolyser H2 Prod. '!AQ659</f>
        <v>-551669697.2117753</v>
      </c>
      <c r="AS48" s="1925">
        <f>'1.27 GW Electrolyser H2 Prod. '!AR659</f>
        <v>-553266277.38695908</v>
      </c>
      <c r="AT48" s="1925">
        <f>'1.27 GW Electrolyser H2 Prod. '!AS659</f>
        <v>-554811815.21317983</v>
      </c>
      <c r="AU48" s="1925">
        <f>'1.27 GW Electrolyser H2 Prod. '!AT659</f>
        <v>-556309189.93732607</v>
      </c>
      <c r="AV48" s="1925">
        <f>'1.27 GW Electrolyser H2 Prod. '!AU659</f>
        <v>-557761051.4845655</v>
      </c>
      <c r="AW48" s="1925">
        <f>'1.27 GW Electrolyser H2 Prod. '!AV659</f>
        <v>-559169843.79609001</v>
      </c>
      <c r="AX48" s="1925">
        <f>'1.27 GW Electrolyser H2 Prod. '!AW659</f>
        <v>-560537825.29973173</v>
      </c>
      <c r="AY48" s="1925">
        <f>'1.27 GW Electrolyser H2 Prod. '!AX659</f>
        <v>-561867086.92336965</v>
      </c>
      <c r="AZ48" s="1925">
        <f>'1.27 GW Electrolyser H2 Prod. '!AY659</f>
        <v>-563159567.99456644</v>
      </c>
      <c r="BA48" s="1925">
        <f>'1.27 GW Electrolyser H2 Prod. '!AZ659</f>
        <v>-564417070.31539035</v>
      </c>
      <c r="BB48" s="1925">
        <f>'1.27 GW Electrolyser H2 Prod. '!BA659</f>
        <v>-565641270.65652394</v>
      </c>
      <c r="BC48" s="1925">
        <f>'1.27 GW Electrolyser H2 Prod. '!BB659</f>
        <v>-566833731.87766528</v>
      </c>
      <c r="BD48" s="1925">
        <f>'1.27 GW Electrolyser H2 Prod. '!BC659</f>
        <v>-567995912.85041797</v>
      </c>
      <c r="BE48" s="1925">
        <f>'1.27 GW Electrolyser H2 Prod. '!BD659</f>
        <v>-569129177.334167</v>
      </c>
      <c r="BF48" s="1925">
        <f>'1.27 GW Electrolyser H2 Prod. '!BE659</f>
        <v>-570234801.9339267</v>
      </c>
      <c r="BG48" s="1925">
        <f>'1.27 GW Electrolyser H2 Prod. '!BF659</f>
        <v>-571313983.25106132</v>
      </c>
      <c r="BH48" s="1925">
        <f>'1.27 GW Electrolyser H2 Prod. '!BG659</f>
        <v>-572367844.32253087</v>
      </c>
      <c r="BI48" s="1925">
        <f>'1.27 GW Electrolyser H2 Prod. '!BH659</f>
        <v>-573397440.43140411</v>
      </c>
      <c r="BJ48" s="1925">
        <f>'1.27 GW Electrolyser H2 Prod. '!BI659</f>
        <v>-574403764.36041868</v>
      </c>
      <c r="BK48" s="1925">
        <f>'1.27 GW Electrolyser H2 Prod. '!BJ659</f>
        <v>-575387751.15103173</v>
      </c>
      <c r="BL48" s="1925">
        <f>'1.27 GW Electrolyser H2 Prod. '!BK659</f>
        <v>-576350282.42242146</v>
      </c>
      <c r="BM48" s="1925">
        <f>'1.27 GW Electrolyser H2 Prod. '!BL659</f>
        <v>-577292190.29806256</v>
      </c>
      <c r="BN48" s="1925">
        <f>'1.27 GW Electrolyser H2 Prod. '!BM659</f>
        <v>-578214260.98162007</v>
      </c>
      <c r="BO48" s="1926">
        <f>'1.27 GW Electrolyser H2 Prod. '!BN659</f>
        <v>-579117238.01883829</v>
      </c>
    </row>
    <row r="49" spans="1:67" x14ac:dyDescent="0.2">
      <c r="A49" s="4305"/>
      <c r="B49" s="4338"/>
      <c r="C49" s="4339"/>
      <c r="D49" s="4320"/>
      <c r="E49" s="44" t="str">
        <f t="shared" si="9"/>
        <v>Low Price Range</v>
      </c>
      <c r="F49" s="67">
        <f t="shared" si="9"/>
        <v>0.9</v>
      </c>
      <c r="G49" s="1922">
        <f>'1.27 GW Electrolyser H2 Prod. '!F660</f>
        <v>-2548800000</v>
      </c>
      <c r="H49" s="1925">
        <f>'1.27 GW Electrolyser H2 Prod. '!G660</f>
        <v>-210547877.94719994</v>
      </c>
      <c r="I49" s="1925">
        <f>'1.27 GW Electrolyser H2 Prod. '!H660</f>
        <v>-270273908.34720004</v>
      </c>
      <c r="J49" s="1925">
        <f>'1.27 GW Electrolyser H2 Prod. '!I660</f>
        <v>-302402937.31567091</v>
      </c>
      <c r="K49" s="1925">
        <f>'1.27 GW Electrolyser H2 Prod. '!J660</f>
        <v>-324027335.70719993</v>
      </c>
      <c r="L49" s="1925">
        <f>'1.27 GW Electrolyser H2 Prod. '!K660</f>
        <v>-340161294.5284102</v>
      </c>
      <c r="M49" s="1925">
        <f>'1.27 GW Electrolyser H2 Prod. '!L660</f>
        <v>-352943461.77882379</v>
      </c>
      <c r="N49" s="1925">
        <f>'1.27 GW Electrolyser H2 Prod. '!M660</f>
        <v>-363477672.46282452</v>
      </c>
      <c r="O49" s="1925">
        <f>'1.27 GW Electrolyser H2 Prod. '!N660</f>
        <v>-372405420.33119988</v>
      </c>
      <c r="P49" s="1925">
        <f>'1.27 GW Electrolyser H2 Prod. '!O660</f>
        <v>-380131238.42634648</v>
      </c>
      <c r="Q49" s="1925">
        <f>'1.27 GW Electrolyser H2 Prod. '!P660</f>
        <v>-386925983.27028918</v>
      </c>
      <c r="R49" s="1925">
        <f>'1.27 GW Electrolyser H2 Prod. '!Q660</f>
        <v>-392979533.6728422</v>
      </c>
      <c r="S49" s="1925">
        <f>'1.27 GW Electrolyser H2 Prod. '!R660</f>
        <v>-398429933.79566139</v>
      </c>
      <c r="T49" s="1925">
        <f>'1.27 GW Electrolyser H2 Prod. '!S660</f>
        <v>-403380554.63850284</v>
      </c>
      <c r="U49" s="1925">
        <f>'1.27 GW Electrolyser H2 Prod. '!T660</f>
        <v>-407910723.41126204</v>
      </c>
      <c r="V49" s="1925">
        <f>'1.27 GW Electrolyser H2 Prod. '!U660</f>
        <v>-412082586.33308631</v>
      </c>
      <c r="W49" s="1925">
        <f>'1.27 GW Electrolyser H2 Prod. '!V660</f>
        <v>-415945696.49279988</v>
      </c>
      <c r="X49" s="1925">
        <f>'1.27 GW Electrolyser H2 Prod. '!W660</f>
        <v>-419540173.03906095</v>
      </c>
      <c r="Y49" s="1925">
        <f>'1.27 GW Electrolyser H2 Prod. '!X660</f>
        <v>-422898932.77843177</v>
      </c>
      <c r="Z49" s="1925">
        <f>'1.27 GW Electrolyser H2 Prod. '!Y660</f>
        <v>-426049301.92978543</v>
      </c>
      <c r="AA49" s="1925">
        <f>'1.27 GW Electrolyser H2 Prod. '!Z660</f>
        <v>-429014203.13798028</v>
      </c>
      <c r="AB49" s="1925">
        <f>'1.27 GW Electrolyser H2 Prod. '!AA660</f>
        <v>-431813044.92030871</v>
      </c>
      <c r="AC49" s="1925">
        <f>'1.27 GW Electrolyser H2 Prod. '!AB660</f>
        <v>-434462398.500278</v>
      </c>
      <c r="AD49" s="1925">
        <f>'1.27 GW Electrolyser H2 Prod. '!AC660</f>
        <v>-436976520.03329468</v>
      </c>
      <c r="AE49" s="1925">
        <f>'1.27 GW Electrolyser H2 Prod. '!AD660</f>
        <v>-439367758.61081523</v>
      </c>
      <c r="AF49" s="1925">
        <f>'1.27 GW Electrolyser H2 Prod. '!AE660</f>
        <v>-441646878.66312599</v>
      </c>
      <c r="AG49" s="1925">
        <f>'1.27 GW Electrolyser H2 Prod. '!AF660</f>
        <v>-443823317.36937255</v>
      </c>
      <c r="AH49" s="1925">
        <f>'1.27 GW Electrolyser H2 Prod. '!AG660</f>
        <v>-445905392.13208842</v>
      </c>
      <c r="AI49" s="1925">
        <f>'1.27 GW Electrolyser H2 Prod. '!AH660</f>
        <v>-447900469.2648558</v>
      </c>
      <c r="AJ49" s="1925">
        <f>'1.27 GW Electrolyser H2 Prod. '!AI660</f>
        <v>-449815102.24918181</v>
      </c>
      <c r="AK49" s="1925">
        <f>'1.27 GW Electrolyser H2 Prod. '!AJ660</f>
        <v>-451655145.89449763</v>
      </c>
      <c r="AL49" s="1925">
        <f>'1.27 GW Electrolyser H2 Prod. '!AK660</f>
        <v>-453425851.25259262</v>
      </c>
      <c r="AM49" s="1925">
        <f>'1.27 GW Electrolyser H2 Prod. '!AL660</f>
        <v>-455131945.03823984</v>
      </c>
      <c r="AN49" s="1925">
        <f>'1.27 GW Electrolyser H2 Prod. '!AM660</f>
        <v>-456777696.48358154</v>
      </c>
      <c r="AO49" s="1925">
        <f>'1.27 GW Electrolyser H2 Prod. '!AN660</f>
        <v>-458366973.92987478</v>
      </c>
      <c r="AP49" s="1925">
        <f>'1.27 GW Electrolyser H2 Prod. '!AO660</f>
        <v>-459903292.98345393</v>
      </c>
      <c r="AQ49" s="1925">
        <f>'1.27 GW Electrolyser H2 Prod. '!AP660</f>
        <v>-461389857.69530857</v>
      </c>
      <c r="AR49" s="1925">
        <f>'1.27 GW Electrolyser H2 Prod. '!AQ660</f>
        <v>-462829595.93817854</v>
      </c>
      <c r="AS49" s="1925">
        <f>'1.27 GW Electrolyser H2 Prod. '!AR660</f>
        <v>-464225189.93152684</v>
      </c>
      <c r="AT49" s="1925">
        <f>'1.27 GW Electrolyser H2 Prod. '!AS660</f>
        <v>-465579102.68848372</v>
      </c>
      <c r="AU49" s="1925">
        <f>'1.27 GW Electrolyser H2 Prod. '!AT660</f>
        <v>-466893601.01890224</v>
      </c>
      <c r="AV49" s="1925">
        <f>'1.27 GW Electrolyser H2 Prod. '!AU660</f>
        <v>-468170775.6108532</v>
      </c>
      <c r="AW49" s="1925">
        <f>'1.27 GW Electrolyser H2 Prod. '!AV660</f>
        <v>-469412558.62299788</v>
      </c>
      <c r="AX49" s="1925">
        <f>'1.27 GW Electrolyser H2 Prod. '!AW660</f>
        <v>-470620739.14761257</v>
      </c>
      <c r="AY49" s="1925">
        <f>'1.27 GW Electrolyser H2 Prod. '!AX660</f>
        <v>-471796976.84497017</v>
      </c>
      <c r="AZ49" s="1925">
        <f>'1.27 GW Electrolyser H2 Prod. '!AY660</f>
        <v>-472942814.00151992</v>
      </c>
      <c r="BA49" s="1925">
        <f>'1.27 GW Electrolyser H2 Prod. '!AZ660</f>
        <v>-474059686.22468519</v>
      </c>
      <c r="BB49" s="1925">
        <f>'1.27 GW Electrolyser H2 Prod. '!BA660</f>
        <v>-475148931.9544034</v>
      </c>
      <c r="BC49" s="1925">
        <f>'1.27 GW Electrolyser H2 Prod. '!BB660</f>
        <v>-476211800.94445372</v>
      </c>
      <c r="BD49" s="1925">
        <f>'1.27 GW Electrolyser H2 Prod. '!BC660</f>
        <v>-477249461.84407282</v>
      </c>
      <c r="BE49" s="1925">
        <f>'1.27 GW Electrolyser H2 Prod. '!BD660</f>
        <v>-478263008.99153334</v>
      </c>
      <c r="BF49" s="1925">
        <f>'1.27 GW Electrolyser H2 Prod. '!BE660</f>
        <v>-479253468.51555902</v>
      </c>
      <c r="BG49" s="1925">
        <f>'1.27 GW Electrolyser H2 Prod. '!BF660</f>
        <v>-480221803.82715529</v>
      </c>
      <c r="BH49" s="1925">
        <f>'1.27 GW Electrolyser H2 Prod. '!BG660</f>
        <v>-481168920.57319862</v>
      </c>
      <c r="BI49" s="1925">
        <f>'1.27 GW Electrolyser H2 Prod. '!BH660</f>
        <v>-482095671.1135996</v>
      </c>
      <c r="BJ49" s="1925">
        <f>'1.27 GW Electrolyser H2 Prod. '!BI660</f>
        <v>-483002858.57575536</v>
      </c>
      <c r="BK49" s="1925">
        <f>'1.27 GW Electrolyser H2 Prod. '!BJ660</f>
        <v>-483891240.53309029</v>
      </c>
      <c r="BL49" s="1925">
        <f>'1.27 GW Electrolyser H2 Prod. '!BK660</f>
        <v>-484761532.3485688</v>
      </c>
      <c r="BM49" s="1925">
        <f>'1.27 GW Electrolyser H2 Prod. '!BL660</f>
        <v>-485614410.21898359</v>
      </c>
      <c r="BN49" s="1925">
        <f>'1.27 GW Electrolyser H2 Prod. '!BM660</f>
        <v>-486450513.95145065</v>
      </c>
      <c r="BO49" s="1926">
        <f>'1.27 GW Electrolyser H2 Prod. '!BN660</f>
        <v>-487270449.4997679</v>
      </c>
    </row>
    <row r="50" spans="1:67" ht="15" customHeight="1" x14ac:dyDescent="0.2">
      <c r="A50" s="4305"/>
      <c r="B50" s="4338"/>
      <c r="C50" s="4339"/>
      <c r="D50" s="4320"/>
      <c r="E50" s="427" t="str">
        <f t="shared" si="9"/>
        <v>High Price Range</v>
      </c>
      <c r="F50" s="1867">
        <f t="shared" si="9"/>
        <v>0.8</v>
      </c>
      <c r="G50" s="1917">
        <f>'1.27 GW Electrolyser H2 Prod. '!F662</f>
        <v>-2548800000</v>
      </c>
      <c r="H50" s="1925">
        <f>'1.27 GW Electrolyser H2 Prod. '!G662</f>
        <v>1059997826.6927999</v>
      </c>
      <c r="I50" s="1925">
        <f>'1.27 GW Electrolyser H2 Prod. '!H662</f>
        <v>686436624.9648</v>
      </c>
      <c r="J50" s="1925">
        <f>'1.27 GW Electrolyser H2 Prod. '!I662</f>
        <v>503585332.79098737</v>
      </c>
      <c r="K50" s="1925">
        <f>'1.27 GW Electrolyser H2 Prod. '!J662</f>
        <v>387587663.5824002</v>
      </c>
      <c r="L50" s="1925">
        <f>'1.27 GW Electrolyser H2 Prod. '!K662</f>
        <v>304726827.4231199</v>
      </c>
      <c r="M50" s="1925">
        <f>'1.27 GW Electrolyser H2 Prod. '!L662</f>
        <v>241306629.84334993</v>
      </c>
      <c r="N50" s="1925">
        <f>'1.27 GW Electrolyser H2 Prod. '!M662</f>
        <v>190514563.76064515</v>
      </c>
      <c r="O50" s="1925">
        <f>'1.27 GW Electrolyser H2 Prod. '!N662</f>
        <v>148508494.47648025</v>
      </c>
      <c r="P50" s="1925">
        <f>'1.27 GW Electrolyser H2 Prod. '!O662</f>
        <v>112926060.55027175</v>
      </c>
      <c r="Q50" s="1925">
        <f>'1.27 GW Electrolyser H2 Prod. '!P662</f>
        <v>82219825.549055934</v>
      </c>
      <c r="R50" s="1925">
        <f>'1.27 GW Electrolyser H2 Prod. '!Q662</f>
        <v>55325779.543509126</v>
      </c>
      <c r="S50" s="1925">
        <f>'1.27 GW Electrolyser H2 Prod. '!R662</f>
        <v>31483667.485239863</v>
      </c>
      <c r="T50" s="1925">
        <f>'1.27 GW Electrolyser H2 Prod. '!S662</f>
        <v>10133060.686299443</v>
      </c>
      <c r="U50" s="1925">
        <f>'1.27 GW Electrolyser H2 Prod. '!T662</f>
        <v>-9149985.380923748</v>
      </c>
      <c r="V50" s="1925">
        <f>'1.27 GW Electrolyser H2 Prod. '!U662</f>
        <v>-26693232.397518277</v>
      </c>
      <c r="W50" s="1925">
        <f>'1.27 GW Electrolyser H2 Prod. '!V662</f>
        <v>-42754840.808255672</v>
      </c>
      <c r="X50" s="1925">
        <f>'1.27 GW Electrolyser H2 Prod. '!W662</f>
        <v>-57541447.397085786</v>
      </c>
      <c r="Y50" s="1925">
        <f>'1.27 GW Electrolyser H2 Prod. '!X662</f>
        <v>-71220787.949222565</v>
      </c>
      <c r="Z50" s="1925">
        <f>'1.27 GW Electrolyser H2 Prod. '!Y662</f>
        <v>-83930715.693288922</v>
      </c>
      <c r="AA50" s="1925">
        <f>'1.27 GW Electrolyser H2 Prod. '!Z662</f>
        <v>-95785775.950195193</v>
      </c>
      <c r="AB50" s="1925">
        <f>'1.27 GW Electrolyser H2 Prod. '!AA662</f>
        <v>-106882085.61766291</v>
      </c>
      <c r="AC50" s="1925">
        <f>'1.27 GW Electrolyser H2 Prod. '!AB662</f>
        <v>-117301012.75463259</v>
      </c>
      <c r="AD50" s="1925">
        <f>'1.27 GW Electrolyser H2 Prod. '!AC662</f>
        <v>-127111991.32892931</v>
      </c>
      <c r="AE50" s="1925">
        <f>'1.27 GW Electrolyser H2 Prod. '!AD662</f>
        <v>-136374702.40124822</v>
      </c>
      <c r="AF50" s="1925">
        <f>'1.27 GW Electrolyser H2 Prod. '!AE662</f>
        <v>-145140784.28964257</v>
      </c>
      <c r="AG50" s="1925">
        <f>'1.27 GW Electrolyser H2 Prod. '!AF662</f>
        <v>-153455187.84040058</v>
      </c>
      <c r="AH50" s="1925">
        <f>'1.27 GW Electrolyser H2 Prod. '!AG662</f>
        <v>-161357261.01471245</v>
      </c>
      <c r="AI50" s="1925">
        <f>'1.27 GW Electrolyser H2 Prod. '!AH662</f>
        <v>-168881624.69417906</v>
      </c>
      <c r="AJ50" s="1925">
        <f>'1.27 GW Electrolyser H2 Prod. '!AI662</f>
        <v>-176058885.78354812</v>
      </c>
      <c r="AK50" s="1925">
        <f>'1.27 GW Electrolyser H2 Prod. '!AJ662</f>
        <v>-182916222.30745459</v>
      </c>
      <c r="AL50" s="1925">
        <f>'1.27 GW Electrolyser H2 Prod. '!AK662</f>
        <v>-189477866.90750504</v>
      </c>
      <c r="AM50" s="1925">
        <f>'1.27 GW Electrolyser H2 Prod. '!AL662</f>
        <v>-195765509.03604448</v>
      </c>
      <c r="AN50" s="1925">
        <f>'1.27 GW Electrolyser H2 Prod. '!AM662</f>
        <v>-201798631.59064591</v>
      </c>
      <c r="AO50" s="1925">
        <f>'1.27 GW Electrolyser H2 Prod. '!AN662</f>
        <v>-207594794.30710864</v>
      </c>
      <c r="AP50" s="1925">
        <f>'1.27 GW Electrolyser H2 Prod. '!AO662</f>
        <v>-213169873.62556171</v>
      </c>
      <c r="AQ50" s="1925">
        <f>'1.27 GW Electrolyser H2 Prod. '!AP662</f>
        <v>-218538266.74881792</v>
      </c>
      <c r="AR50" s="1925">
        <f>'1.27 GW Electrolyser H2 Prod. '!AQ662</f>
        <v>-223713066.06986976</v>
      </c>
      <c r="AS50" s="1925">
        <f>'1.27 GW Electrolyser H2 Prod. '!AR662</f>
        <v>-228706208.94407117</v>
      </c>
      <c r="AT50" s="1925">
        <f>'1.27 GW Electrolyser H2 Prod. '!AS662</f>
        <v>-233528606.83892334</v>
      </c>
      <c r="AU50" s="1925">
        <f>'1.27 GW Electrolyser H2 Prod. '!AT662</f>
        <v>-238190257.1495961</v>
      </c>
      <c r="AV50" s="1925">
        <f>'1.27 GW Electrolyser H2 Prod. '!AU662</f>
        <v>-242700340.37603605</v>
      </c>
      <c r="AW50" s="1925">
        <f>'1.27 GW Electrolyser H2 Prod. '!AV662</f>
        <v>-247067304.88357043</v>
      </c>
      <c r="AX50" s="1925">
        <f>'1.27 GW Electrolyser H2 Prod. '!AW662</f>
        <v>-251298941.08746266</v>
      </c>
      <c r="AY50" s="1925">
        <f>'1.27 GW Electrolyser H2 Prod. '!AX662</f>
        <v>-255402446.59314609</v>
      </c>
      <c r="AZ50" s="1925">
        <f>'1.27 GW Electrolyser H2 Prod. '!AY662</f>
        <v>-259384483.57268012</v>
      </c>
      <c r="BA50" s="1925">
        <f>'1.27 GW Electrolyser H2 Prod. '!AZ662</f>
        <v>-263251229.45258355</v>
      </c>
      <c r="BB50" s="1925">
        <f>'1.27 GW Electrolyser H2 Prod. '!BA662</f>
        <v>-267008421.81944466</v>
      </c>
      <c r="BC50" s="1925">
        <f>'1.27 GW Electrolyser H2 Prod. '!BB662</f>
        <v>-270661398.31043851</v>
      </c>
      <c r="BD50" s="1925">
        <f>'1.27 GW Electrolyser H2 Prod. '!BC662</f>
        <v>-274215132.14041764</v>
      </c>
      <c r="BE50" s="1925">
        <f>'1.27 GW Electrolyser H2 Prod. '!BD662</f>
        <v>-277674263.821154</v>
      </c>
      <c r="BF50" s="1925">
        <f>'1.27 GW Electrolyser H2 Prod. '!BE662</f>
        <v>-281043129.54798573</v>
      </c>
      <c r="BG50" s="1925">
        <f>'1.27 GW Electrolyser H2 Prod. '!BF662</f>
        <v>-284325786.66176033</v>
      </c>
      <c r="BH50" s="1925">
        <f>'1.27 GW Electrolyser H2 Prod. '!BG662</f>
        <v>-287526036.53724051</v>
      </c>
      <c r="BI50" s="1925">
        <f>'1.27 GW Electrolyser H2 Prod. '!BH662</f>
        <v>-290647445.2012099</v>
      </c>
      <c r="BJ50" s="1925">
        <f>'1.27 GW Electrolyser H2 Prod. '!BI662</f>
        <v>-293693361.94289792</v>
      </c>
      <c r="BK50" s="1925">
        <f>'1.27 GW Electrolyser H2 Prod. '!BJ662</f>
        <v>-296666936.14478326</v>
      </c>
      <c r="BL50" s="1925">
        <f>'1.27 GW Electrolyser H2 Prod. '!BK662</f>
        <v>-299571132.53236693</v>
      </c>
      <c r="BM50" s="1925">
        <f>'1.27 GW Electrolyser H2 Prod. '!BL662</f>
        <v>-302408745.01627845</v>
      </c>
      <c r="BN50" s="1925">
        <f>'1.27 GW Electrolyser H2 Prod. '!BM662</f>
        <v>-305182409.27844244</v>
      </c>
      <c r="BO50" s="1926">
        <f>'1.27 GW Electrolyser H2 Prod. '!BN662</f>
        <v>-307894614.23540366</v>
      </c>
    </row>
    <row r="51" spans="1:67" x14ac:dyDescent="0.2">
      <c r="A51" s="4305"/>
      <c r="B51" s="4338"/>
      <c r="C51" s="4339"/>
      <c r="D51" s="4320"/>
      <c r="E51" s="427" t="str">
        <f t="shared" si="9"/>
        <v>High Price Range</v>
      </c>
      <c r="F51" s="1867">
        <f t="shared" si="9"/>
        <v>0.85</v>
      </c>
      <c r="G51" s="1917">
        <f>'1.27 GW Electrolyser H2 Prod. '!F663</f>
        <v>-2548800000</v>
      </c>
      <c r="H51" s="1925">
        <f>'1.27 GW Electrolyser H2 Prod. '!G663</f>
        <v>1059997826.6927999</v>
      </c>
      <c r="I51" s="1925">
        <f>'1.27 GW Electrolyser H2 Prod. '!H663</f>
        <v>779826925.39679968</v>
      </c>
      <c r="J51" s="1925">
        <f>'1.27 GW Electrolyser H2 Prod. '!I663</f>
        <v>635846794.20495379</v>
      </c>
      <c r="K51" s="1925">
        <f>'1.27 GW Electrolyser H2 Prod. '!J663</f>
        <v>541681659.29519975</v>
      </c>
      <c r="L51" s="1925">
        <f>'1.27 GW Electrolyser H2 Prod. '!K663</f>
        <v>472892346.78688872</v>
      </c>
      <c r="M51" s="1925">
        <f>'1.27 GW Electrolyser H2 Prod. '!L663</f>
        <v>419298547.78213084</v>
      </c>
      <c r="N51" s="1925">
        <f>'1.27 GW Electrolyser H2 Prod. '!M663</f>
        <v>375739180.33237183</v>
      </c>
      <c r="O51" s="1925">
        <f>'1.27 GW Electrolyser H2 Prod. '!N663</f>
        <v>339258183.10883963</v>
      </c>
      <c r="P51" s="1925">
        <f>'1.27 GW Electrolyser H2 Prod. '!O663</f>
        <v>308014168.19418037</v>
      </c>
      <c r="Q51" s="1925">
        <f>'1.27 GW Electrolyser H2 Prod. '!P663</f>
        <v>280787267.47677553</v>
      </c>
      <c r="R51" s="1925">
        <f>'1.27 GW Electrolyser H2 Prod. '!Q663</f>
        <v>256730306.77477503</v>
      </c>
      <c r="S51" s="1925">
        <f>'1.27 GW Electrolyser H2 Prod. '!R663</f>
        <v>235232538.32273102</v>
      </c>
      <c r="T51" s="1925">
        <f>'1.27 GW Electrolyser H2 Prod. '!S663</f>
        <v>215840089.79489398</v>
      </c>
      <c r="U51" s="1925">
        <f>'1.27 GW Electrolyser H2 Prod. '!T663</f>
        <v>198207075.99043608</v>
      </c>
      <c r="V51" s="1925">
        <f>'1.27 GW Electrolyser H2 Prod. '!U663</f>
        <v>182064258.07877922</v>
      </c>
      <c r="W51" s="1925">
        <f>'1.27 GW Electrolyser H2 Prod. '!V663</f>
        <v>167198228.35043371</v>
      </c>
      <c r="X51" s="1925">
        <f>'1.27 GW Electrolyser H2 Prod. '!W663</f>
        <v>153437163.20112264</v>
      </c>
      <c r="Y51" s="1925">
        <f>'1.27 GW Electrolyser H2 Prod. '!X663</f>
        <v>140640815.67297328</v>
      </c>
      <c r="Z51" s="1925">
        <f>'1.27 GW Electrolyser H2 Prod. '!Y663</f>
        <v>128693325.51786673</v>
      </c>
      <c r="AA51" s="1925">
        <f>'1.27 GW Electrolyser H2 Prod. '!Z663</f>
        <v>117497950.06317914</v>
      </c>
      <c r="AB51" s="1925">
        <f>'1.27 GW Electrolyser H2 Prod. '!AA663</f>
        <v>106973134.29386008</v>
      </c>
      <c r="AC51" s="1925">
        <f>'1.27 GW Electrolyser H2 Prod. '!AB663</f>
        <v>97049533.466478825</v>
      </c>
      <c r="AD51" s="1925">
        <f>'1.27 GW Electrolyser H2 Prod. '!AC663</f>
        <v>87667725.411086202</v>
      </c>
      <c r="AE51" s="1925">
        <f>'1.27 GW Electrolyser H2 Prod. '!AD663</f>
        <v>78776430.282241225</v>
      </c>
      <c r="AF51" s="1925">
        <f>'1.27 GW Electrolyser H2 Prod. '!AE663</f>
        <v>70331109.131558418</v>
      </c>
      <c r="AG51" s="1925">
        <f>'1.27 GW Electrolyser H2 Prod. '!AF663</f>
        <v>62292849.033579707</v>
      </c>
      <c r="AH51" s="1925">
        <f>'1.27 GW Electrolyser H2 Prod. '!AG663</f>
        <v>54627467.596677065</v>
      </c>
      <c r="AI51" s="1925">
        <f>'1.27 GW Electrolyser H2 Prod. '!AH663</f>
        <v>47304787.29979074</v>
      </c>
      <c r="AJ51" s="1925">
        <f>'1.27 GW Electrolyser H2 Prod. '!AI663</f>
        <v>40298042.633716702</v>
      </c>
      <c r="AK51" s="1925">
        <f>'1.27 GW Electrolyser H2 Prod. '!AJ663</f>
        <v>33583392.074882388</v>
      </c>
      <c r="AL51" s="1925">
        <f>'1.27 GW Electrolyser H2 Prod. '!AK663</f>
        <v>27139513.533221722</v>
      </c>
      <c r="AM51" s="1925">
        <f>'1.27 GW Electrolyser H2 Prod. '!AL663</f>
        <v>20947266.805788636</v>
      </c>
      <c r="AN51" s="1925">
        <f>'1.27 GW Electrolyser H2 Prod. '!AM663</f>
        <v>14989410.222437501</v>
      </c>
      <c r="AO51" s="1925">
        <f>'1.27 GW Electrolyser H2 Prod. '!AN663</f>
        <v>9250361.4288742542</v>
      </c>
      <c r="AP51" s="1925">
        <f>'1.27 GW Electrolyser H2 Prod. '!AO663</f>
        <v>3715994.3546830416</v>
      </c>
      <c r="AQ51" s="1925">
        <f>'1.27 GW Electrolyser H2 Prod. '!AP663</f>
        <v>-1626533.9700527191</v>
      </c>
      <c r="AR51" s="1925">
        <f>'1.27 GW Electrolyser H2 Prod. '!AQ663</f>
        <v>-6788931.8334823847</v>
      </c>
      <c r="AS51" s="1925">
        <f>'1.27 GW Electrolyser H2 Prod. '!AR663</f>
        <v>-11781900.601893187</v>
      </c>
      <c r="AT51" s="1925">
        <f>'1.27 GW Electrolyser H2 Prod. '!AS663</f>
        <v>-16615245.157126904</v>
      </c>
      <c r="AU51" s="1925">
        <f>'1.27 GW Electrolyser H2 Prod. '!AT663</f>
        <v>-21297969.73837769</v>
      </c>
      <c r="AV51" s="1925">
        <f>'1.27 GW Electrolyser H2 Prod. '!AU663</f>
        <v>-25838361.429379821</v>
      </c>
      <c r="AW51" s="1925">
        <f>'1.27 GW Electrolyser H2 Prod. '!AV663</f>
        <v>-30244063.142299056</v>
      </c>
      <c r="AX51" s="1925">
        <f>'1.27 GW Electrolyser H2 Prod. '!AW663</f>
        <v>-34522137.635276437</v>
      </c>
      <c r="AY51" s="1925">
        <f>'1.27 GW Electrolyser H2 Prod. '!AX663</f>
        <v>-38679123.845573068</v>
      </c>
      <c r="AZ51" s="1925">
        <f>'1.27 GW Electrolyser H2 Prod. '!AY663</f>
        <v>-42721086.612338185</v>
      </c>
      <c r="BA51" s="1925">
        <f>'1.27 GW Electrolyser H2 Prod. '!AZ663</f>
        <v>-46653660.692656755</v>
      </c>
      <c r="BB51" s="1925">
        <f>'1.27 GW Electrolyser H2 Prod. '!BA663</f>
        <v>-50482089.834246516</v>
      </c>
      <c r="BC51" s="1925">
        <f>'1.27 GW Electrolyser H2 Prod. '!BB663</f>
        <v>-54211261.552174807</v>
      </c>
      <c r="BD51" s="1925">
        <f>'1.27 GW Electrolyser H2 Prod. '!BC663</f>
        <v>-57845738.160609365</v>
      </c>
      <c r="BE51" s="1925">
        <f>'1.27 GW Electrolyser H2 Prod. '!BD663</f>
        <v>-61389784.530255318</v>
      </c>
      <c r="BF51" s="1925">
        <f>'1.27 GW Electrolyser H2 Prod. '!BE663</f>
        <v>-64847392.974849701</v>
      </c>
      <c r="BG51" s="1925">
        <f>'1.27 GW Electrolyser H2 Prod. '!BF663</f>
        <v>-68222305.613537312</v>
      </c>
      <c r="BH51" s="1925">
        <f>'1.27 GW Electrolyser H2 Prod. '!BG663</f>
        <v>-71518034.508258104</v>
      </c>
      <c r="BI51" s="1925">
        <f>'1.27 GW Electrolyser H2 Prod. '!BH663</f>
        <v>-74737879.834904552</v>
      </c>
      <c r="BJ51" s="1925">
        <f>'1.27 GW Electrolyser H2 Prod. '!BI663</f>
        <v>-77884946.312725782</v>
      </c>
      <c r="BK51" s="1925">
        <f>'1.27 GW Electrolyser H2 Prod. '!BJ663</f>
        <v>-80962158.087257981</v>
      </c>
      <c r="BL51" s="1925">
        <f>'1.27 GW Electrolyser H2 Prod. '!BK663</f>
        <v>-83972272.237093687</v>
      </c>
      <c r="BM51" s="1925">
        <f>'1.27 GW Electrolyser H2 Prod. '!BL663</f>
        <v>-86917891.053420782</v>
      </c>
      <c r="BN51" s="1925">
        <f>'1.27 GW Electrolyser H2 Prod. '!BM663</f>
        <v>-89801473.222878933</v>
      </c>
      <c r="BO51" s="1926">
        <f>'1.27 GW Electrolyser H2 Prod. '!BN663</f>
        <v>-92625344.028430104</v>
      </c>
    </row>
    <row r="52" spans="1:67" ht="16" thickBot="1" x14ac:dyDescent="0.25">
      <c r="A52" s="4306"/>
      <c r="B52" s="4340"/>
      <c r="C52" s="4341"/>
      <c r="D52" s="4324"/>
      <c r="E52" s="1910" t="str">
        <f t="shared" si="9"/>
        <v>High Price Range</v>
      </c>
      <c r="F52" s="1911">
        <f t="shared" si="9"/>
        <v>0.9</v>
      </c>
      <c r="G52" s="1918">
        <f>'1.27 GW Electrolyser H2 Prod. '!F664</f>
        <v>-2548800000</v>
      </c>
      <c r="H52" s="1950">
        <f>'1.27 GW Electrolyser H2 Prod. '!G664</f>
        <v>1059997826.6927999</v>
      </c>
      <c r="I52" s="1950">
        <f>'1.27 GW Electrolyser H2 Prod. '!H664</f>
        <v>873217225.82879984</v>
      </c>
      <c r="J52" s="1950">
        <f>'1.27 GW Electrolyser H2 Prod. '!I664</f>
        <v>772740443.83412945</v>
      </c>
      <c r="K52" s="1950">
        <f>'1.27 GW Electrolyser H2 Prod. '!J664</f>
        <v>705114685.05120003</v>
      </c>
      <c r="L52" s="1950">
        <f>'1.27 GW Electrolyser H2 Prod. '!K664</f>
        <v>654659121.4927572</v>
      </c>
      <c r="M52" s="1950">
        <f>'1.27 GW Electrolyser H2 Prod. '!L664</f>
        <v>614685581.25599658</v>
      </c>
      <c r="N52" s="1950">
        <f>'1.27 GW Electrolyser H2 Prod. '!M664</f>
        <v>581742052.47954476</v>
      </c>
      <c r="O52" s="1950">
        <f>'1.27 GW Electrolyser H2 Prod. '!N664</f>
        <v>553822398.35135996</v>
      </c>
      <c r="P52" s="1950">
        <f>'1.27 GW Electrolyser H2 Prod. '!O664</f>
        <v>529661526.84670627</v>
      </c>
      <c r="Q52" s="1950">
        <f>'1.27 GW Electrolyser H2 Prod. '!P664</f>
        <v>508412391.14876163</v>
      </c>
      <c r="R52" s="1950">
        <f>'1.27 GW Electrolyser H2 Prod. '!Q664</f>
        <v>489481185.20761836</v>
      </c>
      <c r="S52" s="1950">
        <f>'1.27 GW Electrolyser H2 Prod. '!R664</f>
        <v>472436204.93567693</v>
      </c>
      <c r="T52" s="1950">
        <f>'1.27 GW Electrolyser H2 Prod. '!S664</f>
        <v>456954179.2680918</v>
      </c>
      <c r="U52" s="1950">
        <f>'1.27 GW Electrolyser H2 Prod. '!T664</f>
        <v>442787029.03687036</v>
      </c>
      <c r="V52" s="1950">
        <f>'1.27 GW Electrolyser H2 Prod. '!U664</f>
        <v>429740405.00976002</v>
      </c>
      <c r="W52" s="1950">
        <f>'1.27 GW Electrolyser H2 Prod. '!V664</f>
        <v>417659340.32150424</v>
      </c>
      <c r="X52" s="1950">
        <f>'1.27 GW Electrolyser H2 Prod. '!W664</f>
        <v>406418370.77094448</v>
      </c>
      <c r="Y52" s="1950">
        <f>'1.27 GW Electrolyser H2 Prod. '!X664</f>
        <v>395914555.96731579</v>
      </c>
      <c r="Z52" s="1950">
        <f>'1.27 GW Electrolyser H2 Prod. '!Y664</f>
        <v>386062438.9072603</v>
      </c>
      <c r="AA52" s="1950">
        <f>'1.27 GW Electrolyser H2 Prod. '!Z664</f>
        <v>376790333.83916533</v>
      </c>
      <c r="AB52" s="1950">
        <f>'1.27 GW Electrolyser H2 Prod. '!AA664</f>
        <v>368037544.70642936</v>
      </c>
      <c r="AC52" s="1950">
        <f>'1.27 GW Electrolyser H2 Prod. '!AB664</f>
        <v>359752248.4921366</v>
      </c>
      <c r="AD52" s="1950">
        <f>'1.27 GW Electrolyser H2 Prod. '!AC664</f>
        <v>351889862.06804287</v>
      </c>
      <c r="AE52" s="1950">
        <f>'1.27 GW Electrolyser H2 Prod. '!AD664</f>
        <v>344411766.2473892</v>
      </c>
      <c r="AF52" s="1950">
        <f>'1.27 GW Electrolyser H2 Prod. '!AE664</f>
        <v>337284297.53800404</v>
      </c>
      <c r="AG52" s="1950">
        <f>'1.27 GW Electrolyser H2 Prod. '!AF664</f>
        <v>330477943.1465627</v>
      </c>
      <c r="AH52" s="1950">
        <f>'1.27 GW Electrolyser H2 Prod. '!AG664</f>
        <v>323966692.14562809</v>
      </c>
      <c r="AI52" s="1950">
        <f>'1.27 GW Electrolyser H2 Prod. '!AH664</f>
        <v>317727507.93846357</v>
      </c>
      <c r="AJ52" s="1950">
        <f>'1.27 GW Electrolyser H2 Prod. '!AI664</f>
        <v>311739895.88972366</v>
      </c>
      <c r="AK52" s="1950">
        <f>'1.27 GW Electrolyser H2 Prod. '!AJ664</f>
        <v>305985546.31406391</v>
      </c>
      <c r="AL52" s="1950">
        <f>'1.27 GW Electrolyser H2 Prod. '!AK664</f>
        <v>300448037.65120661</v>
      </c>
      <c r="AM52" s="1950">
        <f>'1.27 GW Electrolyser H2 Prod. '!AL664</f>
        <v>295112588.09463394</v>
      </c>
      <c r="AN52" s="1950">
        <f>'1.27 GW Electrolyser H2 Prod. '!AM664</f>
        <v>289965846.51855695</v>
      </c>
      <c r="AO52" s="1950">
        <f>'1.27 GW Electrolyser H2 Prod. '!AN664</f>
        <v>284995715.49913013</v>
      </c>
      <c r="AP52" s="1950">
        <f>'1.27 GW Electrolyser H2 Prod. '!AO664</f>
        <v>280191200.71680653</v>
      </c>
      <c r="AQ52" s="1950">
        <f>'1.27 GW Electrolyser H2 Prod. '!AP664</f>
        <v>275542282.17586434</v>
      </c>
      <c r="AR52" s="1950">
        <f>'1.27 GW Electrolyser H2 Prod. '!AQ664</f>
        <v>271039803.56998432</v>
      </c>
      <c r="AS52" s="1950">
        <f>'1.27 GW Electrolyser H2 Prod. '!AR664</f>
        <v>266675376.82181442</v>
      </c>
      <c r="AT52" s="1950">
        <f>'1.27 GW Electrolyser H2 Prod. '!AS664</f>
        <v>262441299.37571239</v>
      </c>
      <c r="AU52" s="1950">
        <f>'1.27 GW Electrolyser H2 Prod. '!AT664</f>
        <v>258330482.2605288</v>
      </c>
      <c r="AV52" s="1950">
        <f>'1.27 GW Electrolyser H2 Prod. '!AU664</f>
        <v>254336387.28895283</v>
      </c>
      <c r="AW52" s="1950">
        <f>'1.27 GW Electrolyser H2 Prod. '!AV664</f>
        <v>250452972.04106641</v>
      </c>
      <c r="AX52" s="1950">
        <f>'1.27 GW Electrolyser H2 Prod. '!AW664</f>
        <v>246674641.50698626</v>
      </c>
      <c r="AY52" s="1950">
        <f>'1.27 GW Electrolyser H2 Prod. '!AX664</f>
        <v>242996205.44820297</v>
      </c>
      <c r="AZ52" s="1950">
        <f>'1.27 GW Electrolyser H2 Prod. '!AY664</f>
        <v>239412840.68815923</v>
      </c>
      <c r="BA52" s="1950">
        <f>'1.27 GW Electrolyser H2 Prod. '!AZ664</f>
        <v>235920057.66651845</v>
      </c>
      <c r="BB52" s="1950">
        <f>'1.27 GW Electrolyser H2 Prod. '!BA664</f>
        <v>232513670.69382417</v>
      </c>
      <c r="BC52" s="1950">
        <f>'1.27 GW Electrolyser H2 Prod. '!BB664</f>
        <v>229189771.42793047</v>
      </c>
      <c r="BD52" s="1950">
        <f>'1.27 GW Electrolyser H2 Prod. '!BC664</f>
        <v>225944705.16409349</v>
      </c>
      <c r="BE52" s="1950">
        <f>'1.27 GW Electrolyser H2 Prod. '!BD664</f>
        <v>222775049.58948374</v>
      </c>
      <c r="BF52" s="1950">
        <f>'1.27 GW Electrolyser H2 Prod. '!BE664</f>
        <v>219677595.70229244</v>
      </c>
      <c r="BG52" s="1950">
        <f>'1.27 GW Electrolyser H2 Prod. '!BF664</f>
        <v>216649330.63718641</v>
      </c>
      <c r="BH52" s="1950">
        <f>'1.27 GW Electrolyser H2 Prod. '!BG664</f>
        <v>213687422.17399919</v>
      </c>
      <c r="BI52" s="1950">
        <f>'1.27 GW Electrolyser H2 Prod. '!BH664</f>
        <v>210789204.73634529</v>
      </c>
      <c r="BJ52" s="1950">
        <f>'1.27 GW Electrolyser H2 Prod. '!BI664</f>
        <v>207952166.71217191</v>
      </c>
      <c r="BK52" s="1950">
        <f>'1.27 GW Electrolyser H2 Prod. '!BJ664</f>
        <v>205173938.94989705</v>
      </c>
      <c r="BL52" s="1950">
        <f>'1.27 GW Electrolyser H2 Prod. '!BK664</f>
        <v>202452284.30227625</v>
      </c>
      <c r="BM52" s="1950">
        <f>'1.27 GW Electrolyser H2 Prod. '!BL664</f>
        <v>199785088.10603154</v>
      </c>
      <c r="BN52" s="1950">
        <f>'1.27 GW Electrolyser H2 Prod. '!BM664</f>
        <v>197170349.49894607</v>
      </c>
      <c r="BO52" s="1959">
        <f>'1.27 GW Electrolyser H2 Prod. '!BN664</f>
        <v>194606173.48793745</v>
      </c>
    </row>
    <row r="53" spans="1:67" x14ac:dyDescent="0.2">
      <c r="H53" s="283"/>
      <c r="I53" s="283"/>
      <c r="J53" s="283"/>
      <c r="K53" s="283"/>
      <c r="L53" s="283"/>
      <c r="M53" s="283"/>
      <c r="N53" s="283"/>
      <c r="O53" s="283"/>
    </row>
    <row r="55" spans="1:67" ht="16" thickBot="1" x14ac:dyDescent="0.25">
      <c r="A55" s="289"/>
      <c r="B55" s="289"/>
      <c r="C55" s="289"/>
      <c r="D55" s="289"/>
      <c r="E55" s="289"/>
      <c r="F55" s="289"/>
      <c r="G55" s="1087"/>
      <c r="H55" s="289"/>
      <c r="I55" s="289"/>
      <c r="J55" s="289"/>
      <c r="K55" s="289"/>
      <c r="L55" s="289"/>
      <c r="M55" s="289"/>
      <c r="N55" s="289"/>
      <c r="O55" s="289"/>
      <c r="P55" s="289"/>
      <c r="Q55" s="289"/>
      <c r="R55" s="289"/>
      <c r="S55" s="289"/>
      <c r="T55" s="289"/>
      <c r="U55" s="289"/>
      <c r="V55" s="289"/>
      <c r="W55" s="289"/>
      <c r="X55" s="289"/>
      <c r="Y55" s="289"/>
      <c r="Z55" s="289"/>
      <c r="AA55" s="289"/>
      <c r="AB55" s="289"/>
      <c r="AC55" s="289"/>
      <c r="AD55" s="289"/>
      <c r="AE55" s="289"/>
      <c r="AF55" s="289"/>
      <c r="AG55" s="289"/>
      <c r="AH55" s="289"/>
      <c r="AI55" s="289"/>
      <c r="AJ55" s="289"/>
      <c r="AK55" s="289"/>
      <c r="AL55" s="289"/>
      <c r="AM55" s="289"/>
      <c r="AN55" s="289"/>
      <c r="AO55" s="289"/>
      <c r="AP55" s="289"/>
      <c r="AQ55" s="289"/>
      <c r="AR55" s="289"/>
      <c r="AS55" s="289"/>
      <c r="AT55" s="289"/>
      <c r="AU55" s="289"/>
      <c r="AV55" s="289"/>
      <c r="AW55" s="289"/>
      <c r="AX55" s="289"/>
      <c r="AY55" s="289"/>
      <c r="AZ55" s="289"/>
      <c r="BA55" s="289"/>
      <c r="BB55" s="289"/>
      <c r="BC55" s="289"/>
      <c r="BD55" s="289"/>
      <c r="BE55" s="289"/>
      <c r="BF55" s="289"/>
      <c r="BG55" s="289"/>
      <c r="BH55" s="289"/>
      <c r="BI55" s="289"/>
      <c r="BJ55" s="289"/>
      <c r="BK55" s="289"/>
      <c r="BL55" s="289"/>
      <c r="BM55" s="289"/>
      <c r="BN55" s="289"/>
      <c r="BO55" s="289"/>
    </row>
    <row r="56" spans="1:67" ht="44" thickBot="1" x14ac:dyDescent="0.25">
      <c r="A56" s="2852" t="s">
        <v>309</v>
      </c>
      <c r="B56" s="4327" t="str">
        <f>B4</f>
        <v>CAPEX (A$)</v>
      </c>
      <c r="C56" s="4328"/>
      <c r="D56" s="2853" t="str">
        <f>D4</f>
        <v>OPEX (A$/year)</v>
      </c>
      <c r="E56" s="2854" t="s">
        <v>1620</v>
      </c>
      <c r="F56" s="2855" t="s">
        <v>479</v>
      </c>
      <c r="G56" s="2667" t="str">
        <f>G4</f>
        <v>NET CASH FLOW (A$)</v>
      </c>
      <c r="H56" s="1890">
        <f t="shared" ref="H56:BO56" si="10">H3</f>
        <v>1</v>
      </c>
      <c r="I56" s="1890">
        <f t="shared" si="10"/>
        <v>2</v>
      </c>
      <c r="J56" s="1890">
        <f t="shared" si="10"/>
        <v>3</v>
      </c>
      <c r="K56" s="1890">
        <f t="shared" si="10"/>
        <v>4</v>
      </c>
      <c r="L56" s="1890">
        <f t="shared" si="10"/>
        <v>5</v>
      </c>
      <c r="M56" s="1890">
        <f t="shared" si="10"/>
        <v>6</v>
      </c>
      <c r="N56" s="1890">
        <f t="shared" si="10"/>
        <v>7</v>
      </c>
      <c r="O56" s="1890">
        <f t="shared" si="10"/>
        <v>8</v>
      </c>
      <c r="P56" s="1890">
        <f t="shared" si="10"/>
        <v>9</v>
      </c>
      <c r="Q56" s="1890">
        <f t="shared" si="10"/>
        <v>10</v>
      </c>
      <c r="R56" s="1890">
        <f t="shared" si="10"/>
        <v>11</v>
      </c>
      <c r="S56" s="1890">
        <f t="shared" si="10"/>
        <v>12</v>
      </c>
      <c r="T56" s="1890">
        <f t="shared" si="10"/>
        <v>13</v>
      </c>
      <c r="U56" s="1890">
        <f t="shared" si="10"/>
        <v>14</v>
      </c>
      <c r="V56" s="1890">
        <f t="shared" si="10"/>
        <v>15</v>
      </c>
      <c r="W56" s="1890">
        <f t="shared" si="10"/>
        <v>16</v>
      </c>
      <c r="X56" s="1890">
        <f t="shared" si="10"/>
        <v>17</v>
      </c>
      <c r="Y56" s="1890">
        <f t="shared" si="10"/>
        <v>18</v>
      </c>
      <c r="Z56" s="1890">
        <f t="shared" si="10"/>
        <v>19</v>
      </c>
      <c r="AA56" s="1890">
        <f t="shared" si="10"/>
        <v>20</v>
      </c>
      <c r="AB56" s="1890">
        <f t="shared" si="10"/>
        <v>21</v>
      </c>
      <c r="AC56" s="1890">
        <f t="shared" si="10"/>
        <v>22</v>
      </c>
      <c r="AD56" s="1890">
        <f t="shared" si="10"/>
        <v>23</v>
      </c>
      <c r="AE56" s="1890">
        <f t="shared" si="10"/>
        <v>24</v>
      </c>
      <c r="AF56" s="1890">
        <f t="shared" si="10"/>
        <v>25</v>
      </c>
      <c r="AG56" s="1890">
        <f t="shared" si="10"/>
        <v>26</v>
      </c>
      <c r="AH56" s="1890">
        <f t="shared" si="10"/>
        <v>27</v>
      </c>
      <c r="AI56" s="1890">
        <f t="shared" si="10"/>
        <v>28</v>
      </c>
      <c r="AJ56" s="1890">
        <f t="shared" si="10"/>
        <v>29</v>
      </c>
      <c r="AK56" s="1890">
        <f t="shared" si="10"/>
        <v>30</v>
      </c>
      <c r="AL56" s="1890">
        <f t="shared" si="10"/>
        <v>31</v>
      </c>
      <c r="AM56" s="1890">
        <f t="shared" si="10"/>
        <v>32</v>
      </c>
      <c r="AN56" s="1890">
        <f t="shared" si="10"/>
        <v>33</v>
      </c>
      <c r="AO56" s="1890">
        <f t="shared" si="10"/>
        <v>34</v>
      </c>
      <c r="AP56" s="1890">
        <f t="shared" si="10"/>
        <v>35</v>
      </c>
      <c r="AQ56" s="1890">
        <f t="shared" si="10"/>
        <v>36</v>
      </c>
      <c r="AR56" s="1890">
        <f t="shared" si="10"/>
        <v>37</v>
      </c>
      <c r="AS56" s="1890">
        <f t="shared" si="10"/>
        <v>38</v>
      </c>
      <c r="AT56" s="1890">
        <f t="shared" si="10"/>
        <v>39</v>
      </c>
      <c r="AU56" s="1890">
        <f t="shared" si="10"/>
        <v>40</v>
      </c>
      <c r="AV56" s="1890">
        <f t="shared" si="10"/>
        <v>41</v>
      </c>
      <c r="AW56" s="1890">
        <f t="shared" si="10"/>
        <v>42</v>
      </c>
      <c r="AX56" s="1890">
        <f t="shared" si="10"/>
        <v>43</v>
      </c>
      <c r="AY56" s="1890">
        <f t="shared" si="10"/>
        <v>44</v>
      </c>
      <c r="AZ56" s="1890">
        <f t="shared" si="10"/>
        <v>45</v>
      </c>
      <c r="BA56" s="1890">
        <f t="shared" si="10"/>
        <v>46</v>
      </c>
      <c r="BB56" s="1890">
        <f t="shared" si="10"/>
        <v>47</v>
      </c>
      <c r="BC56" s="1890">
        <f t="shared" si="10"/>
        <v>48</v>
      </c>
      <c r="BD56" s="1890">
        <f t="shared" si="10"/>
        <v>49</v>
      </c>
      <c r="BE56" s="1890">
        <f t="shared" si="10"/>
        <v>50</v>
      </c>
      <c r="BF56" s="1890">
        <f t="shared" si="10"/>
        <v>51</v>
      </c>
      <c r="BG56" s="1890">
        <f t="shared" si="10"/>
        <v>52</v>
      </c>
      <c r="BH56" s="1890">
        <f t="shared" si="10"/>
        <v>53</v>
      </c>
      <c r="BI56" s="1890">
        <f t="shared" si="10"/>
        <v>54</v>
      </c>
      <c r="BJ56" s="1890">
        <f t="shared" si="10"/>
        <v>55</v>
      </c>
      <c r="BK56" s="1890">
        <f t="shared" si="10"/>
        <v>56</v>
      </c>
      <c r="BL56" s="1890">
        <f t="shared" si="10"/>
        <v>57</v>
      </c>
      <c r="BM56" s="1890">
        <f t="shared" si="10"/>
        <v>58</v>
      </c>
      <c r="BN56" s="1890">
        <f t="shared" si="10"/>
        <v>59</v>
      </c>
      <c r="BO56" s="1891">
        <f t="shared" si="10"/>
        <v>60</v>
      </c>
    </row>
    <row r="57" spans="1:67" ht="15" customHeight="1" x14ac:dyDescent="0.2">
      <c r="A57" s="4304" t="s">
        <v>1490</v>
      </c>
      <c r="B57" s="4336" t="s">
        <v>1601</v>
      </c>
      <c r="C57" s="4337"/>
      <c r="D57" s="4342" t="s">
        <v>1602</v>
      </c>
      <c r="E57" s="1943" t="str">
        <f>E5</f>
        <v>Low Price Range</v>
      </c>
      <c r="F57" s="833">
        <f>F5</f>
        <v>0.8</v>
      </c>
      <c r="G57" s="1935">
        <f>'2.54 GW Electrolyser H2 Prod.'!F594</f>
        <v>-1785646800.0000002</v>
      </c>
      <c r="H57" s="1952">
        <f>'2.54 GW Electrolyser H2 Prod.'!G594</f>
        <v>-236821496.38182306</v>
      </c>
      <c r="I57" s="1952">
        <f>'2.54 GW Electrolyser H2 Prod.'!H594</f>
        <v>-483606030.44646287</v>
      </c>
      <c r="J57" s="1952">
        <f>'2.54 GW Electrolyser H2 Prod.'!I594</f>
        <v>-604402490.9286958</v>
      </c>
      <c r="K57" s="1952">
        <f>'2.54 GW Electrolyser H2 Prod.'!J594</f>
        <v>-681033657.69817483</v>
      </c>
      <c r="L57" s="1952">
        <f>'2.54 GW Electrolyser H2 Prod.'!K594</f>
        <v>-735773745.13012326</v>
      </c>
      <c r="M57" s="1952">
        <f>'2.54 GW Electrolyser H2 Prod.'!L594</f>
        <v>-777670826.08396113</v>
      </c>
      <c r="N57" s="1952">
        <f>'2.54 GW Electrolyser H2 Prod.'!M594</f>
        <v>-811225425.18156099</v>
      </c>
      <c r="O57" s="1952">
        <f>'2.54 GW Electrolyser H2 Prod.'!N594</f>
        <v>-838975759.4995445</v>
      </c>
      <c r="P57" s="1952">
        <f>'2.54 GW Electrolyser H2 Prod.'!O594</f>
        <v>-862482468.27108073</v>
      </c>
      <c r="Q57" s="1952">
        <f>'2.54 GW Electrolyser H2 Prod.'!P594</f>
        <v>-882767829.44510317</v>
      </c>
      <c r="R57" s="1952">
        <f>'2.54 GW Electrolyser H2 Prod.'!Q594</f>
        <v>-900534756.47577608</v>
      </c>
      <c r="S57" s="1952">
        <f>'2.54 GW Electrolyser H2 Prod.'!R594</f>
        <v>-916285494.20817351</v>
      </c>
      <c r="T57" s="1952">
        <f>'2.54 GW Electrolyser H2 Prod.'!S594</f>
        <v>-930390276.84218574</v>
      </c>
      <c r="U57" s="1952">
        <f>'2.54 GW Electrolyser H2 Prod.'!T594</f>
        <v>-943129173.48625326</v>
      </c>
      <c r="V57" s="1952">
        <f>'2.54 GW Electrolyser H2 Prod.'!U594</f>
        <v>-954718712.28456664</v>
      </c>
      <c r="W57" s="1952">
        <f>'2.54 GW Electrolyser H2 Prod.'!V594</f>
        <v>-965329440.94063997</v>
      </c>
      <c r="X57" s="1952">
        <f>'2.54 GW Electrolyser H2 Prod.'!W594</f>
        <v>-975097869.2478137</v>
      </c>
      <c r="Y57" s="1952">
        <f>'2.54 GW Electrolyser H2 Prod.'!X594</f>
        <v>-984134807.95786917</v>
      </c>
      <c r="Z57" s="1952">
        <f>'2.54 GW Electrolyser H2 Prod.'!Y594</f>
        <v>-992531326.60543072</v>
      </c>
      <c r="AA57" s="1952">
        <f>'2.54 GW Electrolyser H2 Prod.'!Z594</f>
        <v>-1000363096.8970872</v>
      </c>
      <c r="AB57" s="1952">
        <f>'2.54 GW Electrolyser H2 Prod.'!AA594</f>
        <v>-1007693616.2295442</v>
      </c>
      <c r="AC57" s="1952">
        <f>'2.54 GW Electrolyser H2 Prod.'!AB594</f>
        <v>-1014576638.5216255</v>
      </c>
      <c r="AD57" s="1952">
        <f>'2.54 GW Electrolyser H2 Prod.'!AC594</f>
        <v>-1021058033.7119615</v>
      </c>
      <c r="AE57" s="1952">
        <f>'2.54 GW Electrolyser H2 Prod.'!AD594</f>
        <v>-1027177228.7075435</v>
      </c>
      <c r="AF57" s="1952">
        <f>'2.54 GW Electrolyser H2 Prod.'!AE594</f>
        <v>-1032968337.1641842</v>
      </c>
      <c r="AG57" s="1952">
        <f>'2.54 GW Electrolyser H2 Prod.'!AF594</f>
        <v>-1038461054.8147533</v>
      </c>
      <c r="AH57" s="1952">
        <f>'2.54 GW Electrolyser H2 Prod.'!AG594</f>
        <v>-1043681375.9761763</v>
      </c>
      <c r="AI57" s="1952">
        <f>'2.54 GW Electrolyser H2 Prod.'!AH594</f>
        <v>-1048652172.1300073</v>
      </c>
      <c r="AJ57" s="1952">
        <f>'2.54 GW Electrolyser H2 Prod.'!AI594</f>
        <v>-1053393663.0171951</v>
      </c>
      <c r="AK57" s="1952">
        <f>'2.54 GW Electrolyser H2 Prod.'!AJ594</f>
        <v>-1057923803.1686578</v>
      </c>
      <c r="AL57" s="1952">
        <f>'2.54 GW Electrolyser H2 Prod.'!AK594</f>
        <v>-1062258601.3164062</v>
      </c>
      <c r="AM57" s="1952">
        <f>'2.54 GW Electrolyser H2 Prod.'!AL594</f>
        <v>-1066412386.0935166</v>
      </c>
      <c r="AN57" s="1952">
        <f>'2.54 GW Electrolyser H2 Prod.'!AM594</f>
        <v>-1070398028.4238899</v>
      </c>
      <c r="AO57" s="1952">
        <f>'2.54 GW Electrolyser H2 Prod.'!AN594</f>
        <v>-1074227128.7392554</v>
      </c>
      <c r="AP57" s="1952">
        <f>'2.54 GW Electrolyser H2 Prod.'!AO594</f>
        <v>-1077910175.441144</v>
      </c>
      <c r="AQ57" s="1952">
        <f>'2.54 GW Electrolyser H2 Prod.'!AP594</f>
        <v>-1081456679.7072999</v>
      </c>
      <c r="AR57" s="1952">
        <f>'2.54 GW Electrolyser H2 Prod.'!AQ594</f>
        <v>-1084875290.723156</v>
      </c>
      <c r="AS57" s="1952">
        <f>'2.54 GW Electrolyser H2 Prod.'!AR594</f>
        <v>-1088173894.625349</v>
      </c>
      <c r="AT57" s="1952">
        <f>'2.54 GW Electrolyser H2 Prod.'!AS594</f>
        <v>-1091359699.8215268</v>
      </c>
      <c r="AU57" s="1952">
        <f>'2.54 GW Electrolyser H2 Prod.'!AT594</f>
        <v>-1094439310.8586743</v>
      </c>
      <c r="AV57" s="1952">
        <f>'2.54 GW Electrolyser H2 Prod.'!AU594</f>
        <v>-1097418792.6209161</v>
      </c>
      <c r="AW57" s="1952">
        <f>'2.54 GW Electrolyser H2 Prod.'!AV594</f>
        <v>-1100303726.32464</v>
      </c>
      <c r="AX57" s="1952">
        <f>'2.54 GW Electrolyser H2 Prod.'!AW594</f>
        <v>-1103099258.5268011</v>
      </c>
      <c r="AY57" s="1952">
        <f>'2.54 GW Electrolyser H2 Prod.'!AX594</f>
        <v>-1105810144.1583049</v>
      </c>
      <c r="AZ57" s="1952">
        <f>'2.54 GW Electrolyser H2 Prod.'!AY594</f>
        <v>-1108440784.4284315</v>
      </c>
      <c r="BA57" s="1952">
        <f>'2.54 GW Electrolyser H2 Prod.'!AZ594</f>
        <v>-1110995260.3105738</v>
      </c>
      <c r="BB57" s="1952">
        <f>'2.54 GW Electrolyser H2 Prod.'!BA594</f>
        <v>-1113477362.2080889</v>
      </c>
      <c r="BC57" s="1952">
        <f>'2.54 GW Electrolyser H2 Prod.'!BB594</f>
        <v>-1115890616.3070393</v>
      </c>
      <c r="BD57" s="1952">
        <f>'2.54 GW Electrolyser H2 Prod.'!BC594</f>
        <v>-1118238308.0463428</v>
      </c>
      <c r="BE57" s="1952">
        <f>'2.54 GW Electrolyser H2 Prod.'!BD594</f>
        <v>-1120523503.0723519</v>
      </c>
      <c r="BF57" s="1952">
        <f>'2.54 GW Electrolyser H2 Prod.'!BE594</f>
        <v>-1122749065.9918327</v>
      </c>
      <c r="BG57" s="1952">
        <f>'2.54 GW Electrolyser H2 Prod.'!BF594</f>
        <v>-1124917677.1928072</v>
      </c>
      <c r="BH57" s="1952">
        <f>'2.54 GW Electrolyser H2 Prod.'!BG594</f>
        <v>-1127031847.9652469</v>
      </c>
      <c r="BI57" s="1952">
        <f>'2.54 GW Electrolyser H2 Prod.'!BH594</f>
        <v>-1129093934.1219456</v>
      </c>
      <c r="BJ57" s="1952">
        <f>'2.54 GW Electrolyser H2 Prod.'!BI594</f>
        <v>-1131106148.2930641</v>
      </c>
      <c r="BK57" s="1952">
        <f>'2.54 GW Electrolyser H2 Prod.'!BJ594</f>
        <v>-1133070571.0450106</v>
      </c>
      <c r="BL57" s="1952">
        <f>'2.54 GW Electrolyser H2 Prod.'!BK594</f>
        <v>-1134989160.9548478</v>
      </c>
      <c r="BM57" s="1952">
        <f>'2.54 GW Electrolyser H2 Prod.'!BL594</f>
        <v>-1136863763.7547607</v>
      </c>
      <c r="BN57" s="1952">
        <f>'2.54 GW Electrolyser H2 Prod.'!BM594</f>
        <v>-1138696120.6468136</v>
      </c>
      <c r="BO57" s="1955">
        <f>'2.54 GW Electrolyser H2 Prod.'!BN594</f>
        <v>-1140487875.8759308</v>
      </c>
    </row>
    <row r="58" spans="1:67" x14ac:dyDescent="0.2">
      <c r="A58" s="4305"/>
      <c r="B58" s="4338"/>
      <c r="C58" s="4339"/>
      <c r="D58" s="4320"/>
      <c r="E58" s="1943" t="str">
        <f t="shared" ref="E58:F73" si="11">E6</f>
        <v>Low Price Range</v>
      </c>
      <c r="F58" s="833">
        <f t="shared" si="11"/>
        <v>0.85</v>
      </c>
      <c r="G58" s="1916">
        <f>'2.54 GW Electrolyser H2 Prod.'!F595</f>
        <v>-1785646800.0000002</v>
      </c>
      <c r="H58" s="1939">
        <f>'2.54 GW Electrolyser H2 Prod.'!G595</f>
        <v>-236821496.38182306</v>
      </c>
      <c r="I58" s="1939">
        <f>'2.54 GW Electrolyser H2 Prod.'!H595</f>
        <v>-421909896.93030298</v>
      </c>
      <c r="J58" s="1939">
        <f>'2.54 GW Electrolyser H2 Prod.'!I595</f>
        <v>-517027027.47379363</v>
      </c>
      <c r="K58" s="1939">
        <f>'2.54 GW Electrolyser H2 Prod.'!J595</f>
        <v>-579235037.39651108</v>
      </c>
      <c r="L58" s="1939">
        <f>'2.54 GW Electrolyser H2 Prod.'!K595</f>
        <v>-624679099.46040618</v>
      </c>
      <c r="M58" s="1939">
        <f>'2.54 GW Electrolyser H2 Prod.'!L595</f>
        <v>-660084598.35847807</v>
      </c>
      <c r="N58" s="1939">
        <f>'2.54 GW Electrolyser H2 Prod.'!M595</f>
        <v>-688861083.04295146</v>
      </c>
      <c r="O58" s="1939">
        <f>'2.54 GW Electrolyser H2 Prod.'!N595</f>
        <v>-712961406.79278791</v>
      </c>
      <c r="P58" s="1939">
        <f>'2.54 GW Electrolyser H2 Prod.'!O595</f>
        <v>-733602039.77971458</v>
      </c>
      <c r="Q58" s="1939">
        <f>'2.54 GW Electrolyser H2 Prod.'!P595</f>
        <v>-751588859.54709864</v>
      </c>
      <c r="R58" s="1939">
        <f>'2.54 GW Electrolyser H2 Prod.'!Q595</f>
        <v>-767481532.04732621</v>
      </c>
      <c r="S58" s="1939">
        <f>'2.54 GW Electrolyser H2 Prod.'!R595</f>
        <v>-781683533.61046004</v>
      </c>
      <c r="T58" s="1939">
        <f>'2.54 GW Electrolyser H2 Prod.'!S595</f>
        <v>-794494704.44987559</v>
      </c>
      <c r="U58" s="1939">
        <f>'2.54 GW Electrolyser H2 Prod.'!T595</f>
        <v>-806143545.59226215</v>
      </c>
      <c r="V58" s="1939">
        <f>'2.54 GW Electrolyser H2 Prod.'!U595</f>
        <v>-816807923.41948438</v>
      </c>
      <c r="W58" s="1939">
        <f>'2.54 GW Electrolyser H2 Prod.'!V595</f>
        <v>-826628820.77962315</v>
      </c>
      <c r="X58" s="1939">
        <f>'2.54 GW Electrolyser H2 Prod.'!W595</f>
        <v>-835719748.94720805</v>
      </c>
      <c r="Y58" s="1939">
        <f>'2.54 GW Electrolyser H2 Prod.'!X595</f>
        <v>-844173358.81851077</v>
      </c>
      <c r="Z58" s="1939">
        <f>'2.54 GW Electrolyser H2 Prod.'!Y595</f>
        <v>-852066190.77624893</v>
      </c>
      <c r="AA58" s="1939">
        <f>'2.54 GW Electrolyser H2 Prod.'!Z595</f>
        <v>-859462155.62078738</v>
      </c>
      <c r="AB58" s="1939">
        <f>'2.54 GW Electrolyser H2 Prod.'!AA595</f>
        <v>-866415130.77916265</v>
      </c>
      <c r="AC58" s="1939">
        <f>'2.54 GW Electrolyser H2 Prod.'!AB595</f>
        <v>-872970927.24598062</v>
      </c>
      <c r="AD58" s="1939">
        <f>'2.54 GW Electrolyser H2 Prod.'!AC595</f>
        <v>-879168800.8980732</v>
      </c>
      <c r="AE58" s="1939">
        <f>'2.54 GW Electrolyser H2 Prod.'!AD595</f>
        <v>-885042628.57464445</v>
      </c>
      <c r="AF58" s="1939">
        <f>'2.54 GW Electrolyser H2 Prod.'!AE595</f>
        <v>-890621833.89777946</v>
      </c>
      <c r="AG58" s="1939">
        <f>'2.54 GW Electrolyser H2 Prod.'!AF595</f>
        <v>-895932123.78814781</v>
      </c>
      <c r="AH58" s="1939">
        <f>'2.54 GW Electrolyser H2 Prod.'!AG595</f>
        <v>-900996080.04908514</v>
      </c>
      <c r="AI58" s="1939">
        <f>'2.54 GW Electrolyser H2 Prod.'!AH595</f>
        <v>-905833638.75917625</v>
      </c>
      <c r="AJ58" s="1939">
        <f>'2.54 GW Electrolyser H2 Prod.'!AI595</f>
        <v>-910462481.93059862</v>
      </c>
      <c r="AK58" s="1939">
        <f>'2.54 GW Electrolyser H2 Prod.'!AJ595</f>
        <v>-914898359.91231513</v>
      </c>
      <c r="AL58" s="1939">
        <f>'2.54 GW Electrolyser H2 Prod.'!AK595</f>
        <v>-919155358.64804232</v>
      </c>
      <c r="AM58" s="1939">
        <f>'2.54 GW Electrolyser H2 Prod.'!AL595</f>
        <v>-923246122.66843331</v>
      </c>
      <c r="AN58" s="1939">
        <f>'2.54 GW Electrolyser H2 Prod.'!AM595</f>
        <v>-927182042.28252864</v>
      </c>
      <c r="AO58" s="1939">
        <f>'2.54 GW Electrolyser H2 Prod.'!AN595</f>
        <v>-930973411.61088026</v>
      </c>
      <c r="AP58" s="1939">
        <f>'2.54 GW Electrolyser H2 Prod.'!AO595</f>
        <v>-934629562.71390998</v>
      </c>
      <c r="AQ58" s="1939">
        <f>'2.54 GW Electrolyser H2 Prod.'!AP595</f>
        <v>-938158980.00148761</v>
      </c>
      <c r="AR58" s="1939">
        <f>'2.54 GW Electrolyser H2 Prod.'!AQ595</f>
        <v>-941569398.28231978</v>
      </c>
      <c r="AS58" s="1939">
        <f>'2.54 GW Electrolyser H2 Prod.'!AR595</f>
        <v>-944867887.16556501</v>
      </c>
      <c r="AT58" s="1939">
        <f>'2.54 GW Electrolyser H2 Prod.'!AS595</f>
        <v>-948060924.018749</v>
      </c>
      <c r="AU58" s="1939">
        <f>'2.54 GW Electrolyser H2 Prod.'!AT595</f>
        <v>-951154457.28342271</v>
      </c>
      <c r="AV58" s="1939">
        <f>'2.54 GW Electrolyser H2 Prod.'!AU595</f>
        <v>-954153961.62903404</v>
      </c>
      <c r="AW58" s="1939">
        <f>'2.54 GW Electrolyser H2 Prod.'!AV595</f>
        <v>-957064486.16804171</v>
      </c>
      <c r="AX58" s="1939">
        <f>'2.54 GW Electrolyser H2 Prod.'!AW595</f>
        <v>-959890696.74761891</v>
      </c>
      <c r="AY58" s="1939">
        <f>'2.54 GW Electrolyser H2 Prod.'!AX595</f>
        <v>-962636913.164837</v>
      </c>
      <c r="AZ58" s="1939">
        <f>'2.54 GW Electrolyser H2 Prod.'!AY595</f>
        <v>-965307142.01485848</v>
      </c>
      <c r="BA58" s="1939">
        <f>'2.54 GW Electrolyser H2 Prod.'!AZ595</f>
        <v>-967905105.76911569</v>
      </c>
      <c r="BB58" s="1939">
        <f>'2.54 GW Electrolyser H2 Prod.'!BA595</f>
        <v>-970434268.58778191</v>
      </c>
      <c r="BC58" s="1939">
        <f>'2.54 GW Electrolyser H2 Prod.'!BB595</f>
        <v>-972897859.29420137</v>
      </c>
      <c r="BD58" s="1939">
        <f>'2.54 GW Electrolyser H2 Prod.'!BC595</f>
        <v>-975298891.87529469</v>
      </c>
      <c r="BE58" s="1939">
        <f>'2.54 GW Electrolyser H2 Prod.'!BD595</f>
        <v>-977640183.81886601</v>
      </c>
      <c r="BF58" s="1939">
        <f>'2.54 GW Electrolyser H2 Prod.'!BE595</f>
        <v>-979924372.55428624</v>
      </c>
      <c r="BG58" s="1939">
        <f>'2.54 GW Electrolyser H2 Prod.'!BF595</f>
        <v>-982153930.22567916</v>
      </c>
      <c r="BH58" s="1939">
        <f>'2.54 GW Electrolyser H2 Prod.'!BG595</f>
        <v>-984331176.99521708</v>
      </c>
      <c r="BI58" s="1939">
        <f>'2.54 GW Electrolyser H2 Prod.'!BH595</f>
        <v>-986458293.04747581</v>
      </c>
      <c r="BJ58" s="1939">
        <f>'2.54 GW Electrolyser H2 Prod.'!BI595</f>
        <v>-988537329.44313729</v>
      </c>
      <c r="BK58" s="1939">
        <f>'2.54 GW Electrolyser H2 Prod.'!BJ595</f>
        <v>-990570217.95105338</v>
      </c>
      <c r="BL58" s="1939">
        <f>'2.54 GW Electrolyser H2 Prod.'!BK595</f>
        <v>-992558779.97117841</v>
      </c>
      <c r="BM58" s="1939">
        <f>'2.54 GW Electrolyser H2 Prod.'!BL595</f>
        <v>-994504734.64676225</v>
      </c>
      <c r="BN58" s="1939">
        <f>'2.54 GW Electrolyser H2 Prod.'!BM595</f>
        <v>-996409706.2520442</v>
      </c>
      <c r="BO58" s="1937">
        <f>'2.54 GW Electrolyser H2 Prod.'!BN595</f>
        <v>-998275230.93122137</v>
      </c>
    </row>
    <row r="59" spans="1:67" x14ac:dyDescent="0.2">
      <c r="A59" s="4305"/>
      <c r="B59" s="4338"/>
      <c r="C59" s="4339"/>
      <c r="D59" s="4320"/>
      <c r="E59" s="1943" t="str">
        <f t="shared" si="11"/>
        <v>Low Price Range</v>
      </c>
      <c r="F59" s="833">
        <f t="shared" si="11"/>
        <v>0.9</v>
      </c>
      <c r="G59" s="1916">
        <f>'2.54 GW Electrolyser H2 Prod.'!F596</f>
        <v>-1785646800.0000002</v>
      </c>
      <c r="H59" s="1939">
        <f>'2.54 GW Electrolyser H2 Prod.'!G596</f>
        <v>-236821496.38182306</v>
      </c>
      <c r="I59" s="1939">
        <f>'2.54 GW Electrolyser H2 Prod.'!H596</f>
        <v>-360213763.41414285</v>
      </c>
      <c r="J59" s="1939">
        <f>'2.54 GW Electrolyser H2 Prod.'!I596</f>
        <v>-426591416.43102098</v>
      </c>
      <c r="K59" s="1939">
        <f>'2.54 GW Electrolyser H2 Prod.'!J596</f>
        <v>-471266803.74323094</v>
      </c>
      <c r="L59" s="1939">
        <f>'2.54 GW Electrolyser H2 Prod.'!K596</f>
        <v>-504599100.26155484</v>
      </c>
      <c r="M59" s="1939">
        <f>'2.54 GW Electrolyser H2 Prod.'!L596</f>
        <v>-531006691.45842111</v>
      </c>
      <c r="N59" s="1939">
        <f>'2.54 GW Electrolyser H2 Prod.'!M596</f>
        <v>-552770068.81649423</v>
      </c>
      <c r="O59" s="1939">
        <f>'2.54 GW Electrolyser H2 Prod.'!N596</f>
        <v>-571214540.03941011</v>
      </c>
      <c r="P59" s="1939">
        <f>'2.54 GW Electrolyser H2 Prod.'!O596</f>
        <v>-587175858.79866672</v>
      </c>
      <c r="Q59" s="1939">
        <f>'2.54 GW Electrolyser H2 Prod.'!P596</f>
        <v>-601213606.90590167</v>
      </c>
      <c r="R59" s="1939">
        <f>'2.54 GW Electrolyser H2 Prod.'!Q596</f>
        <v>-613720068.54018164</v>
      </c>
      <c r="S59" s="1939">
        <f>'2.54 GW Electrolyser H2 Prod.'!R596</f>
        <v>-624980438.98308134</v>
      </c>
      <c r="T59" s="1939">
        <f>'2.54 GW Electrolyser H2 Prod.'!S596</f>
        <v>-635208279.75743926</v>
      </c>
      <c r="U59" s="1939">
        <f>'2.54 GW Electrolyser H2 Prod.'!T596</f>
        <v>-644567478.60534704</v>
      </c>
      <c r="V59" s="1939">
        <f>'2.54 GW Electrolyser H2 Prod.'!U596</f>
        <v>-653186427.83442509</v>
      </c>
      <c r="W59" s="1939">
        <f>'2.54 GW Electrolyser H2 Prod.'!V596</f>
        <v>-661167502.70597136</v>
      </c>
      <c r="X59" s="1939">
        <f>'2.54 GW Electrolyser H2 Prod.'!W596</f>
        <v>-668593588.23128116</v>
      </c>
      <c r="Y59" s="1939">
        <f>'2.54 GW Electrolyser H2 Prod.'!X596</f>
        <v>-675532689.5893023</v>
      </c>
      <c r="Z59" s="1939">
        <f>'2.54 GW Electrolyser H2 Prod.'!Y596</f>
        <v>-682041261.96504509</v>
      </c>
      <c r="AA59" s="1939">
        <f>'2.54 GW Electrolyser H2 Prod.'!Z596</f>
        <v>-688166662.88581383</v>
      </c>
      <c r="AB59" s="1939">
        <f>'2.54 GW Electrolyser H2 Prod.'!AA596</f>
        <v>-693948989.79207826</v>
      </c>
      <c r="AC59" s="1939">
        <f>'2.54 GW Electrolyser H2 Prod.'!AB596</f>
        <v>-699422478.35666561</v>
      </c>
      <c r="AD59" s="1939">
        <f>'2.54 GW Electrolyser H2 Prod.'!AC596</f>
        <v>-704616581.38805866</v>
      </c>
      <c r="AE59" s="1939">
        <f>'2.54 GW Electrolyser H2 Prod.'!AD596</f>
        <v>-709556811.75527549</v>
      </c>
      <c r="AF59" s="1939">
        <f>'2.54 GW Electrolyser H2 Prod.'!AE596</f>
        <v>-714265408.46277487</v>
      </c>
      <c r="AG59" s="1939">
        <f>'2.54 GW Electrolyser H2 Prod.'!AF596</f>
        <v>-718761868.45219767</v>
      </c>
      <c r="AH59" s="1939">
        <f>'2.54 GW Electrolyser H2 Prod.'!AG596</f>
        <v>-723063375.23879802</v>
      </c>
      <c r="AI59" s="1939">
        <f>'2.54 GW Electrolyser H2 Prod.'!AH596</f>
        <v>-727185147.41531456</v>
      </c>
      <c r="AJ59" s="1939">
        <f>'2.54 GW Electrolyser H2 Prod.'!AI596</f>
        <v>-731140724.28671563</v>
      </c>
      <c r="AK59" s="1939">
        <f>'2.54 GW Electrolyser H2 Prod.'!AJ596</f>
        <v>-734942201.7214849</v>
      </c>
      <c r="AL59" s="1939">
        <f>'2.54 GW Electrolyser H2 Prod.'!AK596</f>
        <v>-738600428.24212122</v>
      </c>
      <c r="AM59" s="1939">
        <f>'2.54 GW Electrolyser H2 Prod.'!AL596</f>
        <v>-742125169.10587645</v>
      </c>
      <c r="AN59" s="1939">
        <f>'2.54 GW Electrolyser H2 Prod.'!AM596</f>
        <v>-745525244.423998</v>
      </c>
      <c r="AO59" s="1939">
        <f>'2.54 GW Electrolyser H2 Prod.'!AN596</f>
        <v>-748808646.07865536</v>
      </c>
      <c r="AP59" s="1939">
        <f>'2.54 GW Electrolyser H2 Prod.'!AO596</f>
        <v>-751982637.21177566</v>
      </c>
      <c r="AQ59" s="1939">
        <f>'2.54 GW Electrolyser H2 Prod.'!AP596</f>
        <v>-755053837.30087435</v>
      </c>
      <c r="AR59" s="1939">
        <f>'2.54 GW Electrolyser H2 Prod.'!AQ596</f>
        <v>-758028295.24711776</v>
      </c>
      <c r="AS59" s="1939">
        <f>'2.54 GW Electrolyser H2 Prod.'!AR596</f>
        <v>-760911552.43904281</v>
      </c>
      <c r="AT59" s="1939">
        <f>'2.54 GW Electrolyser H2 Prod.'!AS596</f>
        <v>-763708697.39118552</v>
      </c>
      <c r="AU59" s="1939">
        <f>'2.54 GW Electrolyser H2 Prod.'!AT596</f>
        <v>-766424413.26773477</v>
      </c>
      <c r="AV59" s="1939">
        <f>'2.54 GW Electrolyser H2 Prod.'!AU596</f>
        <v>-769063019.37032449</v>
      </c>
      <c r="AW59" s="1939">
        <f>'2.54 GW Electrolyser H2 Prod.'!AV596</f>
        <v>-771628507.48337281</v>
      </c>
      <c r="AX59" s="1939">
        <f>'2.54 GW Electrolyser H2 Prod.'!AW596</f>
        <v>-774124573.82024598</v>
      </c>
      <c r="AY59" s="1939">
        <f>'2.54 GW Electrolyser H2 Prod.'!AX596</f>
        <v>-776554647.1915015</v>
      </c>
      <c r="AZ59" s="1939">
        <f>'2.54 GW Electrolyser H2 Prod.'!AY596</f>
        <v>-778921913.91674054</v>
      </c>
      <c r="BA59" s="1939">
        <f>'2.54 GW Electrolyser H2 Prod.'!AZ596</f>
        <v>-781229339.9197551</v>
      </c>
      <c r="BB59" s="1939">
        <f>'2.54 GW Electrolyser H2 Prod.'!BA596</f>
        <v>-783479690.3790952</v>
      </c>
      <c r="BC59" s="1939">
        <f>'2.54 GW Electrolyser H2 Prod.'!BB596</f>
        <v>-785675547.25025022</v>
      </c>
      <c r="BD59" s="1939">
        <f>'2.54 GW Electrolyser H2 Prod.'!BC596</f>
        <v>-787819324.92904937</v>
      </c>
      <c r="BE59" s="1939">
        <f>'2.54 GW Electrolyser H2 Prod.'!BD596</f>
        <v>-789913284.28699958</v>
      </c>
      <c r="BF59" s="1939">
        <f>'2.54 GW Electrolyser H2 Prod.'!BE596</f>
        <v>-791959545.27663457</v>
      </c>
      <c r="BG59" s="1939">
        <f>'2.54 GW Electrolyser H2 Prod.'!BF596</f>
        <v>-793960098.27748024</v>
      </c>
      <c r="BH59" s="1939">
        <f>'2.54 GW Electrolyser H2 Prod.'!BG596</f>
        <v>-795916814.33002663</v>
      </c>
      <c r="BI59" s="1939">
        <f>'2.54 GW Electrolyser H2 Prod.'!BH596</f>
        <v>-797831454.38542044</v>
      </c>
      <c r="BJ59" s="1939">
        <f>'2.54 GW Electrolyser H2 Prod.'!BI596</f>
        <v>-799705677.6818459</v>
      </c>
      <c r="BK59" s="1939">
        <f>'2.54 GW Electrolyser H2 Prod.'!BJ596</f>
        <v>-801541049.34428549</v>
      </c>
      <c r="BL59" s="1939">
        <f>'2.54 GW Electrolyser H2 Prod.'!BK596</f>
        <v>-803339047.29212117</v>
      </c>
      <c r="BM59" s="1939">
        <f>'2.54 GW Electrolyser H2 Prod.'!BL596</f>
        <v>-805101068.52854633</v>
      </c>
      <c r="BN59" s="1939">
        <f>'2.54 GW Electrolyser H2 Prod.'!BM596</f>
        <v>-806828434.87672579</v>
      </c>
      <c r="BO59" s="1937">
        <f>'2.54 GW Electrolyser H2 Prod.'!BN596</f>
        <v>-808522398.21983874</v>
      </c>
    </row>
    <row r="60" spans="1:67" ht="19.5" customHeight="1" x14ac:dyDescent="0.2">
      <c r="A60" s="4305"/>
      <c r="B60" s="4338"/>
      <c r="C60" s="4339"/>
      <c r="D60" s="4320"/>
      <c r="E60" s="1943" t="str">
        <f t="shared" si="11"/>
        <v>High Price Range</v>
      </c>
      <c r="F60" s="39">
        <f t="shared" si="11"/>
        <v>0.8</v>
      </c>
      <c r="G60" s="1916">
        <f>'2.54 GW Electrolyser H2 Prod.'!F598</f>
        <v>-1785646800.0000002</v>
      </c>
      <c r="H60" s="1939">
        <f>'2.54 GW Electrolyser H2 Prod.'!G598</f>
        <v>2389388251.1509762</v>
      </c>
      <c r="I60" s="1939">
        <f>'2.54 GW Electrolyser H2 Prod.'!H598</f>
        <v>1617361767.5797765</v>
      </c>
      <c r="J60" s="1939">
        <f>'2.54 GW Electrolyser H2 Prod.'!I598</f>
        <v>1239469097.0872304</v>
      </c>
      <c r="K60" s="1939">
        <f>'2.54 GW Electrolyser H2 Prod.'!J598</f>
        <v>999740580.72281718</v>
      </c>
      <c r="L60" s="1939">
        <f>'2.54 GW Electrolyser H2 Prod.'!K598</f>
        <v>828494852.66030478</v>
      </c>
      <c r="M60" s="1939">
        <f>'2.54 GW Electrolyser H2 Prod.'!L598</f>
        <v>697426444.32877994</v>
      </c>
      <c r="N60" s="1939">
        <f>'2.54 GW Electrolyser H2 Prod.'!M598</f>
        <v>592456174.42452335</v>
      </c>
      <c r="O60" s="1939">
        <f>'2.54 GW Electrolyser H2 Prod.'!N598</f>
        <v>505643631.23724937</v>
      </c>
      <c r="P60" s="1939">
        <f>'2.54 GW Electrolyser H2 Prod.'!O598</f>
        <v>432106601.12308502</v>
      </c>
      <c r="Q60" s="1939">
        <f>'2.54 GW Electrolyser H2 Prod.'!P598</f>
        <v>368647048.78723907</v>
      </c>
      <c r="R60" s="1939">
        <f>'2.54 GW Electrolyser H2 Prod.'!Q598</f>
        <v>313066020.37577581</v>
      </c>
      <c r="S60" s="1939">
        <f>'2.54 GW Electrolyser H2 Prod.'!R598</f>
        <v>263792322.12201929</v>
      </c>
      <c r="T60" s="1939">
        <f>'2.54 GW Electrolyser H2 Prod.'!S598</f>
        <v>219667734.73754239</v>
      </c>
      <c r="U60" s="1939">
        <f>'2.54 GW Electrolyser H2 Prod.'!T598</f>
        <v>179816106.1986146</v>
      </c>
      <c r="V60" s="1939">
        <f>'2.54 GW Electrolyser H2 Prod.'!U598</f>
        <v>143560062.36431909</v>
      </c>
      <c r="W60" s="1939">
        <f>'2.54 GW Electrolyser H2 Prod.'!V598</f>
        <v>110366071.64879513</v>
      </c>
      <c r="X60" s="1939">
        <f>'2.54 GW Electrolyser H2 Prod.'!W598</f>
        <v>79807084.698546171</v>
      </c>
      <c r="Y60" s="1939">
        <f>'2.54 GW Electrolyser H2 Prod.'!X598</f>
        <v>51536447.557463408</v>
      </c>
      <c r="Z60" s="1939">
        <f>'2.54 GW Electrolyser H2 Prod.'!Y598</f>
        <v>25269263.553059578</v>
      </c>
      <c r="AA60" s="1939">
        <f>'2.54 GW Electrolyser H2 Prod.'!Z598</f>
        <v>768805.68878674507</v>
      </c>
      <c r="AB60" s="1939">
        <f>'2.54 GW Electrolyser H2 Prod.'!AA598</f>
        <v>-22163567.623979807</v>
      </c>
      <c r="AC60" s="1939">
        <f>'2.54 GW Electrolyser H2 Prod.'!AB598</f>
        <v>-43696017.040383816</v>
      </c>
      <c r="AD60" s="1939">
        <f>'2.54 GW Electrolyser H2 Prod.'!AC598</f>
        <v>-63972039.427263737</v>
      </c>
      <c r="AE60" s="1939">
        <f>'2.54 GW Electrolyser H2 Prod.'!AD598</f>
        <v>-83114975.643389463</v>
      </c>
      <c r="AF60" s="1939">
        <f>'2.54 GW Electrolyser H2 Prod.'!AE598</f>
        <v>-101231544.87940454</v>
      </c>
      <c r="AG60" s="1939">
        <f>'2.54 GW Electrolyser H2 Prod.'!AF598</f>
        <v>-118414645.55097103</v>
      </c>
      <c r="AH60" s="1939">
        <f>'2.54 GW Electrolyser H2 Prod.'!AG598</f>
        <v>-134745596.77788234</v>
      </c>
      <c r="AI60" s="1939">
        <f>'2.54 GW Electrolyser H2 Prod.'!AH598</f>
        <v>-150295948.38211322</v>
      </c>
      <c r="AJ60" s="1939">
        <f>'2.54 GW Electrolyser H2 Prod.'!AI598</f>
        <v>-165128954.63347602</v>
      </c>
      <c r="AK60" s="1939">
        <f>'2.54 GW Electrolyser H2 Prod.'!AJ598</f>
        <v>-179300783.4495492</v>
      </c>
      <c r="AL60" s="1939">
        <f>'2.54 GW Electrolyser H2 Prod.'!AK598</f>
        <v>-192861515.62298703</v>
      </c>
      <c r="AM60" s="1939">
        <f>'2.54 GW Electrolyser H2 Prod.'!AL598</f>
        <v>-205855976.02196836</v>
      </c>
      <c r="AN60" s="1939">
        <f>'2.54 GW Electrolyser H2 Prod.'!AM598</f>
        <v>-218324429.30147815</v>
      </c>
      <c r="AO60" s="1939">
        <f>'2.54 GW Electrolyser H2 Prod.'!AN598</f>
        <v>-230303165.58216786</v>
      </c>
      <c r="AP60" s="1939">
        <f>'2.54 GW Electrolyser H2 Prod.'!AO598</f>
        <v>-241824996.17363739</v>
      </c>
      <c r="AQ60" s="1939">
        <f>'2.54 GW Electrolyser H2 Prod.'!AP598</f>
        <v>-252919675.29503369</v>
      </c>
      <c r="AR60" s="1939">
        <f>'2.54 GW Electrolyser H2 Prod.'!AQ598</f>
        <v>-263614260.55854082</v>
      </c>
      <c r="AS60" s="1939">
        <f>'2.54 GW Electrolyser H2 Prod.'!AR598</f>
        <v>-273933422.49855685</v>
      </c>
      <c r="AT60" s="1939">
        <f>'2.54 GW Electrolyser H2 Prod.'!AS598</f>
        <v>-283899711.48125148</v>
      </c>
      <c r="AU60" s="1939">
        <f>'2.54 GW Electrolyser H2 Prod.'!AT598</f>
        <v>-293533788.78997517</v>
      </c>
      <c r="AV60" s="1939">
        <f>'2.54 GW Electrolyser H2 Prod.'!AU598</f>
        <v>-302854627.45795107</v>
      </c>
      <c r="AW60" s="1939">
        <f>'2.54 GW Electrolyser H2 Prod.'!AV598</f>
        <v>-311879687.44018888</v>
      </c>
      <c r="AX60" s="1939">
        <f>'2.54 GW Electrolyser H2 Prod.'!AW598</f>
        <v>-320625068.92823267</v>
      </c>
      <c r="AY60" s="1939">
        <f>'2.54 GW Electrolyser H2 Prod.'!AX598</f>
        <v>-329105646.97331166</v>
      </c>
      <c r="AZ60" s="1939">
        <f>'2.54 GW Electrolyser H2 Prod.'!AY598</f>
        <v>-337335190.06434894</v>
      </c>
      <c r="BA60" s="1939">
        <f>'2.54 GW Electrolyser H2 Prod.'!AZ598</f>
        <v>-345326464.88281584</v>
      </c>
      <c r="BB60" s="1939">
        <f>'2.54 GW Electrolyser H2 Prod.'!BA598</f>
        <v>-353091329.1076622</v>
      </c>
      <c r="BC60" s="1939">
        <f>'2.54 GW Electrolyser H2 Prod.'!BB598</f>
        <v>-360640813.85571599</v>
      </c>
      <c r="BD60" s="1939">
        <f>'2.54 GW Electrolyser H2 Prod.'!BC598</f>
        <v>-367985197.1043396</v>
      </c>
      <c r="BE60" s="1939">
        <f>'2.54 GW Electrolyser H2 Prod.'!BD598</f>
        <v>-375134069.24452806</v>
      </c>
      <c r="BF60" s="1939">
        <f>'2.54 GW Electrolyser H2 Prod.'!BE598</f>
        <v>-382096391.74664712</v>
      </c>
      <c r="BG60" s="1939">
        <f>'2.54 GW Electrolyser H2 Prod.'!BF598</f>
        <v>-388880549.7817812</v>
      </c>
      <c r="BH60" s="1939">
        <f>'2.54 GW Electrolyser H2 Prod.'!BG598</f>
        <v>-395494399.52444029</v>
      </c>
      <c r="BI60" s="1939">
        <f>'2.54 GW Electrolyser H2 Prod.'!BH598</f>
        <v>-401945310.76331019</v>
      </c>
      <c r="BJ60" s="1939">
        <f>'2.54 GW Electrolyser H2 Prod.'!BI598</f>
        <v>-408240205.36279881</v>
      </c>
      <c r="BK60" s="1939">
        <f>'2.54 GW Electrolyser H2 Prod.'!BJ598</f>
        <v>-414385592.04669523</v>
      </c>
      <c r="BL60" s="1939">
        <f>'2.54 GW Electrolyser H2 Prod.'!BK598</f>
        <v>-420387597.91436815</v>
      </c>
      <c r="BM60" s="1939">
        <f>'2.54 GW Electrolyser H2 Prod.'!BL598</f>
        <v>-426251997.04778528</v>
      </c>
      <c r="BN60" s="1939">
        <f>'2.54 GW Electrolyser H2 Prod.'!BM598</f>
        <v>-431984236.52292418</v>
      </c>
      <c r="BO60" s="1937">
        <f>'2.54 GW Electrolyser H2 Prod.'!BN598</f>
        <v>-437589460.10064411</v>
      </c>
    </row>
    <row r="61" spans="1:67" x14ac:dyDescent="0.2">
      <c r="A61" s="4305"/>
      <c r="B61" s="4338"/>
      <c r="C61" s="4339"/>
      <c r="D61" s="4320"/>
      <c r="E61" s="1943" t="str">
        <f t="shared" si="11"/>
        <v>High Price Range</v>
      </c>
      <c r="F61" s="39">
        <f t="shared" si="11"/>
        <v>0.85</v>
      </c>
      <c r="G61" s="1916">
        <f>'2.54 GW Electrolyser H2 Prod.'!F599</f>
        <v>-1785646800.0000002</v>
      </c>
      <c r="H61" s="1939">
        <f>'2.54 GW Electrolyser H2 Prod.'!G599</f>
        <v>2389388251.1509762</v>
      </c>
      <c r="I61" s="1939">
        <f>'2.54 GW Electrolyser H2 Prod.'!H599</f>
        <v>1810368388.4725764</v>
      </c>
      <c r="J61" s="1939">
        <f>'2.54 GW Electrolyser H2 Prod.'!I599</f>
        <v>1512809450.6760948</v>
      </c>
      <c r="K61" s="1939">
        <f>'2.54 GW Electrolyser H2 Prod.'!J599</f>
        <v>1318201505.1959364</v>
      </c>
      <c r="L61" s="1939">
        <f>'2.54 GW Electrolyser H2 Prod.'!K599</f>
        <v>1176036926.0120938</v>
      </c>
      <c r="M61" s="1939">
        <f>'2.54 GW Electrolyser H2 Prod.'!L599</f>
        <v>1065276408.068927</v>
      </c>
      <c r="N61" s="1939">
        <f>'2.54 GW Electrolyser H2 Prod.'!M599</f>
        <v>975253715.33942533</v>
      </c>
      <c r="O61" s="1939">
        <f>'2.54 GW Electrolyser H2 Prod.'!N599</f>
        <v>899859654.41079211</v>
      </c>
      <c r="P61" s="1939">
        <f>'2.54 GW Electrolyser H2 Prod.'!O599</f>
        <v>835288690.25382972</v>
      </c>
      <c r="Q61" s="1939">
        <f>'2.54 GW Electrolyser H2 Prod.'!P599</f>
        <v>779019762.10452628</v>
      </c>
      <c r="R61" s="1939">
        <f>'2.54 GW Electrolyser H2 Prod.'!Q599</f>
        <v>729302043.32039189</v>
      </c>
      <c r="S61" s="1939">
        <f>'2.54 GW Electrolyser H2 Prod.'!R599</f>
        <v>684873321.85283399</v>
      </c>
      <c r="T61" s="1939">
        <f>'2.54 GW Electrolyser H2 Prod.'!S599</f>
        <v>644795594.89530444</v>
      </c>
      <c r="U61" s="1939">
        <f>'2.54 GW Electrolyser H2 Prod.'!T599</f>
        <v>608354033.032758</v>
      </c>
      <c r="V61" s="1939">
        <f>'2.54 GW Electrolyser H2 Prod.'!U599</f>
        <v>574992209.34866714</v>
      </c>
      <c r="W61" s="1939">
        <f>'2.54 GW Electrolyser H2 Prod.'!V599</f>
        <v>544269081.24341989</v>
      </c>
      <c r="X61" s="1939">
        <f>'2.54 GW Electrolyser H2 Prod.'!W599</f>
        <v>515829546.60151029</v>
      </c>
      <c r="Y61" s="1939">
        <f>'2.54 GW Electrolyser H2 Prod.'!X599</f>
        <v>489383761.71000171</v>
      </c>
      <c r="Z61" s="1939">
        <f>'2.54 GW Electrolyser H2 Prod.'!Y599</f>
        <v>464692282.05611467</v>
      </c>
      <c r="AA61" s="1939">
        <f>'2.54 GW Electrolyser H2 Prod.'!Z599</f>
        <v>441555172.78309369</v>
      </c>
      <c r="AB61" s="1939">
        <f>'2.54 GW Electrolyser H2 Prod.'!AA599</f>
        <v>419803886.85983419</v>
      </c>
      <c r="AC61" s="1939">
        <f>'2.54 GW Electrolyser H2 Prod.'!AB599</f>
        <v>399295111.81657982</v>
      </c>
      <c r="AD61" s="1939">
        <f>'2.54 GW Electrolyser H2 Prod.'!AC599</f>
        <v>379906041.83543491</v>
      </c>
      <c r="AE61" s="1939">
        <f>'2.54 GW Electrolyser H2 Prod.'!AD599</f>
        <v>361530698.56915545</v>
      </c>
      <c r="AF61" s="1939">
        <f>'2.54 GW Electrolyser H2 Prod.'!AE599</f>
        <v>344077034.85774422</v>
      </c>
      <c r="AG61" s="1939">
        <f>'2.54 GW Electrolyser H2 Prod.'!AF599</f>
        <v>327464630.65525484</v>
      </c>
      <c r="AH61" s="1939">
        <f>'2.54 GW Electrolyser H2 Prod.'!AG599</f>
        <v>311622842.35232282</v>
      </c>
      <c r="AI61" s="1939">
        <f>'2.54 GW Electrolyser H2 Prod.'!AH599</f>
        <v>296489303.07209086</v>
      </c>
      <c r="AJ61" s="1939">
        <f>'2.54 GW Electrolyser H2 Prod.'!AI599</f>
        <v>282008697.42887115</v>
      </c>
      <c r="AK61" s="1939">
        <f>'2.54 GW Electrolyser H2 Prod.'!AJ599</f>
        <v>268131752.94061375</v>
      </c>
      <c r="AL61" s="1939">
        <f>'2.54 GW Electrolyser H2 Prod.'!AK599</f>
        <v>254814403.95451522</v>
      </c>
      <c r="AM61" s="1939">
        <f>'2.54 GW Electrolyser H2 Prod.'!AL599</f>
        <v>242017094.05115342</v>
      </c>
      <c r="AN61" s="1939">
        <f>'2.54 GW Electrolyser H2 Prod.'!AM599</f>
        <v>229704190.44556093</v>
      </c>
      <c r="AO61" s="1939">
        <f>'2.54 GW Electrolyser H2 Prod.'!AN599</f>
        <v>217843489.60553026</v>
      </c>
      <c r="AP61" s="1939">
        <f>'2.54 GW Electrolyser H2 Prod.'!AO599</f>
        <v>206405797.65220189</v>
      </c>
      <c r="AQ61" s="1939">
        <f>'2.54 GW Electrolyser H2 Prod.'!AP599</f>
        <v>195364572.44774795</v>
      </c>
      <c r="AR61" s="1939">
        <f>'2.54 GW Electrolyser H2 Prod.'!AQ599</f>
        <v>184695616.86332655</v>
      </c>
      <c r="AS61" s="1939">
        <f>'2.54 GW Electrolyser H2 Prod.'!AR599</f>
        <v>174376814.74194431</v>
      </c>
      <c r="AT61" s="1939">
        <f>'2.54 GW Electrolyser H2 Prod.'!AS599</f>
        <v>164387902.66112781</v>
      </c>
      <c r="AU61" s="1939">
        <f>'2.54 GW Electrolyser H2 Prod.'!AT599</f>
        <v>154710271.85987616</v>
      </c>
      <c r="AV61" s="1939">
        <f>'2.54 GW Electrolyser H2 Prod.'!AU599</f>
        <v>145326795.69847178</v>
      </c>
      <c r="AW61" s="1939">
        <f>'2.54 GW Electrolyser H2 Prod.'!AV599</f>
        <v>136221678.82510543</v>
      </c>
      <c r="AX61" s="1939">
        <f>'2.54 GW Electrolyser H2 Prod.'!AW599</f>
        <v>127380324.87295222</v>
      </c>
      <c r="AY61" s="1939">
        <f>'2.54 GW Electrolyser H2 Prod.'!AX599</f>
        <v>118789220.03833914</v>
      </c>
      <c r="AZ61" s="1939">
        <f>'2.54 GW Electrolyser H2 Prod.'!AY599</f>
        <v>110435830.32035804</v>
      </c>
      <c r="BA61" s="1939">
        <f>'2.54 GW Electrolyser H2 Prod.'!AZ599</f>
        <v>102308510.55436611</v>
      </c>
      <c r="BB61" s="1939">
        <f>'2.54 GW Electrolyser H2 Prod.'!BA599</f>
        <v>94396423.661747217</v>
      </c>
      <c r="BC61" s="1939">
        <f>'2.54 GW Electrolyser H2 Prod.'!BB599</f>
        <v>86689468.778028727</v>
      </c>
      <c r="BD61" s="1939">
        <f>'2.54 GW Electrolyser H2 Prod.'!BC599</f>
        <v>79178217.120597363</v>
      </c>
      <c r="BE61" s="1939">
        <f>'2.54 GW Electrolyser H2 Prod.'!BD599</f>
        <v>71853854.623329163</v>
      </c>
      <c r="BF61" s="1939">
        <f>'2.54 GW Electrolyser H2 Prod.'!BE599</f>
        <v>64708130.504500866</v>
      </c>
      <c r="BG61" s="1939">
        <f>'2.54 GW Electrolyser H2 Prod.'!BF599</f>
        <v>57733311.051213026</v>
      </c>
      <c r="BH61" s="1939">
        <f>'2.54 GW Electrolyser H2 Prod.'!BG599</f>
        <v>50922138.002123356</v>
      </c>
      <c r="BI61" s="1939">
        <f>'2.54 GW Electrolyser H2 Prod.'!BH599</f>
        <v>44267790.99372077</v>
      </c>
      <c r="BJ61" s="1939">
        <f>'2.54 GW Electrolyser H2 Prod.'!BI599</f>
        <v>37763853.606223583</v>
      </c>
      <c r="BK61" s="1939">
        <f>'2.54 GW Electrolyser H2 Prod.'!BJ599</f>
        <v>31404282.605523586</v>
      </c>
      <c r="BL61" s="1939">
        <f>'2.54 GW Electrolyser H2 Prod.'!BK599</f>
        <v>25183380.029196501</v>
      </c>
      <c r="BM61" s="1939">
        <f>'2.54 GW Electrolyser H2 Prod.'!BL599</f>
        <v>19095767.808787107</v>
      </c>
      <c r="BN61" s="1939">
        <f>'2.54 GW Electrolyser H2 Prod.'!BM599</f>
        <v>13136364.658573627</v>
      </c>
      <c r="BO61" s="1937">
        <f>'2.54 GW Electrolyser H2 Prod.'!BN599</f>
        <v>7300364.9937679768</v>
      </c>
    </row>
    <row r="62" spans="1:67" x14ac:dyDescent="0.2">
      <c r="A62" s="4305"/>
      <c r="B62" s="4338"/>
      <c r="C62" s="4339"/>
      <c r="D62" s="3723"/>
      <c r="E62" s="1944" t="str">
        <f t="shared" si="11"/>
        <v>High Price Range</v>
      </c>
      <c r="F62" s="334">
        <f t="shared" si="11"/>
        <v>0.9</v>
      </c>
      <c r="G62" s="1961">
        <f>'2.54 GW Electrolyser H2 Prod.'!F600</f>
        <v>-1785646800.0000002</v>
      </c>
      <c r="H62" s="1939">
        <f>'2.54 GW Electrolyser H2 Prod.'!G600</f>
        <v>2389388251.1509762</v>
      </c>
      <c r="I62" s="1939">
        <f>'2.54 GW Electrolyser H2 Prod.'!H600</f>
        <v>2003375009.3653767</v>
      </c>
      <c r="J62" s="1939">
        <f>'2.54 GW Electrolyser H2 Prod.'!I600</f>
        <v>1795722993.2430575</v>
      </c>
      <c r="K62" s="1939">
        <f>'2.54 GW Electrolyser H2 Prod.'!J600</f>
        <v>1655963091.7583368</v>
      </c>
      <c r="L62" s="1939">
        <f>'2.54 GW Electrolyser H2 Prod.'!K600</f>
        <v>1551688260.4042218</v>
      </c>
      <c r="M62" s="1939">
        <f>'2.54 GW Electrolyser H2 Prod.'!L600</f>
        <v>1469076277.2482498</v>
      </c>
      <c r="N62" s="1939">
        <f>'2.54 GW Electrolyser H2 Prod.'!M600</f>
        <v>1400992984.4435828</v>
      </c>
      <c r="O62" s="1939">
        <f>'2.54 GW Electrolyser H2 Prod.'!N600</f>
        <v>1343292365.9120009</v>
      </c>
      <c r="P62" s="1939">
        <f>'2.54 GW Electrolyser H2 Prod.'!O600</f>
        <v>1293359898.1357167</v>
      </c>
      <c r="Q62" s="1939">
        <f>'2.54 GW Electrolyser H2 Prod.'!P600</f>
        <v>1249445017.6932976</v>
      </c>
      <c r="R62" s="1939">
        <f>'2.54 GW Electrolyser H2 Prod.'!Q600</f>
        <v>1210320525.4149349</v>
      </c>
      <c r="S62" s="1939">
        <f>'2.54 GW Electrolyser H2 Prod.'!R600</f>
        <v>1175094232.8529227</v>
      </c>
      <c r="T62" s="1939">
        <f>'2.54 GW Electrolyser H2 Prod.'!S600</f>
        <v>1143098046.4732463</v>
      </c>
      <c r="U62" s="1939">
        <f>'2.54 GW Electrolyser H2 Prod.'!T600</f>
        <v>1113819269.3287227</v>
      </c>
      <c r="V62" s="1939">
        <f>'2.54 GW Electrolyser H2 Prod.'!U600</f>
        <v>1086856246.3393605</v>
      </c>
      <c r="W62" s="1939">
        <f>'2.54 GW Electrolyser H2 Prod.'!V600</f>
        <v>1061888712.6502988</v>
      </c>
      <c r="X62" s="1939">
        <f>'2.54 GW Electrolyser H2 Prod.'!W600</f>
        <v>1038657375.5791423</v>
      </c>
      <c r="Y62" s="1939">
        <f>'2.54 GW Electrolyser H2 Prod.'!X600</f>
        <v>1016949491.651643</v>
      </c>
      <c r="Z62" s="1939">
        <f>'2.54 GW Electrolyser H2 Prod.'!Y600</f>
        <v>996588449.72752786</v>
      </c>
      <c r="AA62" s="1939">
        <f>'2.54 GW Electrolyser H2 Prod.'!Z600</f>
        <v>977426099.25346494</v>
      </c>
      <c r="AB62" s="1939">
        <f>'2.54 GW Electrolyser H2 Prod.'!AA600</f>
        <v>959337001.71247792</v>
      </c>
      <c r="AC62" s="1939">
        <f>'2.54 GW Electrolyser H2 Prod.'!AB600</f>
        <v>942214056.20293927</v>
      </c>
      <c r="AD62" s="1939">
        <f>'2.54 GW Electrolyser H2 Prod.'!AC600</f>
        <v>925965124.25981212</v>
      </c>
      <c r="AE62" s="1939">
        <f>'2.54 GW Electrolyser H2 Prod.'!AD600</f>
        <v>910510392.89712787</v>
      </c>
      <c r="AF62" s="1939">
        <f>'2.54 GW Electrolyser H2 Prod.'!AE600</f>
        <v>895780290.89773154</v>
      </c>
      <c r="AG62" s="1939">
        <f>'2.54 GW Electrolyser H2 Prod.'!AF600</f>
        <v>881713825.15541959</v>
      </c>
      <c r="AH62" s="1939">
        <f>'2.54 GW Electrolyser H2 Prod.'!AG600</f>
        <v>868257239.75348783</v>
      </c>
      <c r="AI62" s="1939">
        <f>'2.54 GW Electrolyser H2 Prod.'!AH600</f>
        <v>855362925.72534823</v>
      </c>
      <c r="AJ62" s="1939">
        <f>'2.54 GW Electrolyser H2 Prod.'!AI600</f>
        <v>842988527.49128556</v>
      </c>
      <c r="AK62" s="1939">
        <f>'2.54 GW Electrolyser H2 Prod.'!AJ600</f>
        <v>831096205.03492236</v>
      </c>
      <c r="AL62" s="1939">
        <f>'2.54 GW Electrolyser H2 Prod.'!AK600</f>
        <v>819652020.46501708</v>
      </c>
      <c r="AM62" s="1939">
        <f>'2.54 GW Electrolyser H2 Prod.'!AL600</f>
        <v>808625424.71476674</v>
      </c>
      <c r="AN62" s="1939">
        <f>'2.54 GW Electrolyser H2 Prod.'!AM600</f>
        <v>797988825.45754123</v>
      </c>
      <c r="AO62" s="1939">
        <f>'2.54 GW Electrolyser H2 Prod.'!AN600</f>
        <v>787717221.35072589</v>
      </c>
      <c r="AP62" s="1939">
        <f>'2.54 GW Electrolyser H2 Prod.'!AO600</f>
        <v>777787890.80059028</v>
      </c>
      <c r="AQ62" s="1939">
        <f>'2.54 GW Electrolyser H2 Prod.'!AP600</f>
        <v>768180125.81597638</v>
      </c>
      <c r="AR62" s="1939">
        <f>'2.54 GW Electrolyser H2 Prod.'!AQ600</f>
        <v>758875003.36382461</v>
      </c>
      <c r="AS62" s="1939">
        <f>'2.54 GW Electrolyser H2 Prod.'!AR600</f>
        <v>749855188.0842731</v>
      </c>
      <c r="AT62" s="1939">
        <f>'2.54 GW Electrolyser H2 Prod.'!AS600</f>
        <v>741104761.36232877</v>
      </c>
      <c r="AU62" s="1939">
        <f>'2.54 GW Electrolyser H2 Prod.'!AT600</f>
        <v>732609072.65761638</v>
      </c>
      <c r="AV62" s="1939">
        <f>'2.54 GW Electrolyser H2 Prod.'!AU600</f>
        <v>724354609.71635938</v>
      </c>
      <c r="AW62" s="1939">
        <f>'2.54 GW Electrolyser H2 Prod.'!AV600</f>
        <v>716328884.8707273</v>
      </c>
      <c r="AX62" s="1939">
        <f>'2.54 GW Electrolyser H2 Prod.'!AW600</f>
        <v>708520335.10029483</v>
      </c>
      <c r="AY62" s="1939">
        <f>'2.54 GW Electrolyser H2 Prod.'!AX600</f>
        <v>700918233.91214299</v>
      </c>
      <c r="AZ62" s="1939">
        <f>'2.54 GW Electrolyser H2 Prod.'!AY600</f>
        <v>693512613.40805268</v>
      </c>
      <c r="BA62" s="1939">
        <f>'2.54 GW Electrolyser H2 Prod.'!AZ600</f>
        <v>686294195.16332841</v>
      </c>
      <c r="BB62" s="1939">
        <f>'2.54 GW Electrolyser H2 Prod.'!BA600</f>
        <v>679254328.75309348</v>
      </c>
      <c r="BC62" s="1939">
        <f>'2.54 GW Electrolyser H2 Prod.'!BB600</f>
        <v>672384936.93691301</v>
      </c>
      <c r="BD62" s="1939">
        <f>'2.54 GW Electrolyser H2 Prod.'!BC600</f>
        <v>665678466.65831685</v>
      </c>
      <c r="BE62" s="1939">
        <f>'2.54 GW Electrolyser H2 Prod.'!BD600</f>
        <v>659127845.13745642</v>
      </c>
      <c r="BF62" s="1939">
        <f>'2.54 GW Electrolyser H2 Prod.'!BE600</f>
        <v>652726440.43726134</v>
      </c>
      <c r="BG62" s="1939">
        <f>'2.54 GW Electrolyser H2 Prod.'!BF600</f>
        <v>646468025.96937537</v>
      </c>
      <c r="BH62" s="1939">
        <f>'2.54 GW Electrolyser H2 Prod.'!BG600</f>
        <v>640346748.47878861</v>
      </c>
      <c r="BI62" s="1939">
        <f>'2.54 GW Electrolyser H2 Prod.'!BH600</f>
        <v>634357099.10763717</v>
      </c>
      <c r="BJ62" s="1939">
        <f>'2.54 GW Electrolyser H2 Prod.'!BI600</f>
        <v>628493887.19101214</v>
      </c>
      <c r="BK62" s="1939">
        <f>'2.54 GW Electrolyser H2 Prod.'!BJ600</f>
        <v>622752216.48231053</v>
      </c>
      <c r="BL62" s="1939">
        <f>'2.54 GW Electrolyser H2 Prod.'!BK600</f>
        <v>617127463.54389453</v>
      </c>
      <c r="BM62" s="1939">
        <f>'2.54 GW Electrolyser H2 Prod.'!BL600</f>
        <v>611615258.07165527</v>
      </c>
      <c r="BN62" s="1939">
        <f>'2.54 GW Electrolyser H2 Prod.'!BM600</f>
        <v>606211464.95034528</v>
      </c>
      <c r="BO62" s="1937">
        <f>'2.54 GW Electrolyser H2 Prod.'!BN600</f>
        <v>600912167.86092758</v>
      </c>
    </row>
    <row r="63" spans="1:67" x14ac:dyDescent="0.2">
      <c r="A63" s="4305"/>
      <c r="B63" s="4338"/>
      <c r="C63" s="4339"/>
      <c r="D63" s="3722" t="s">
        <v>1603</v>
      </c>
      <c r="E63" s="1943" t="str">
        <f t="shared" si="11"/>
        <v>Low Price Range</v>
      </c>
      <c r="F63" s="833">
        <f t="shared" si="11"/>
        <v>0.8</v>
      </c>
      <c r="G63" s="1962">
        <f>'2.54 GW Electrolyser H2 Prod.'!F602</f>
        <v>-1785646800.0000002</v>
      </c>
      <c r="H63" s="1954">
        <f>'2.54 GW Electrolyser H2 Prod.'!G602</f>
        <v>-405639140.38182306</v>
      </c>
      <c r="I63" s="1954">
        <f>'2.54 GW Electrolyser H2 Prod.'!H602</f>
        <v>-652423674.44646287</v>
      </c>
      <c r="J63" s="1954">
        <f>'2.54 GW Electrolyser H2 Prod.'!I602</f>
        <v>-773220134.9286958</v>
      </c>
      <c r="K63" s="1954">
        <f>'2.54 GW Electrolyser H2 Prod.'!J602</f>
        <v>-849851301.69817483</v>
      </c>
      <c r="L63" s="1954">
        <f>'2.54 GW Electrolyser H2 Prod.'!K602</f>
        <v>-904591389.13012326</v>
      </c>
      <c r="M63" s="1954">
        <f>'2.54 GW Electrolyser H2 Prod.'!L602</f>
        <v>-946488470.08396113</v>
      </c>
      <c r="N63" s="1954">
        <f>'2.54 GW Electrolyser H2 Prod.'!M602</f>
        <v>-980043069.18156099</v>
      </c>
      <c r="O63" s="1954">
        <f>'2.54 GW Electrolyser H2 Prod.'!N602</f>
        <v>-1007793403.4995445</v>
      </c>
      <c r="P63" s="1954">
        <f>'2.54 GW Electrolyser H2 Prod.'!O602</f>
        <v>-1031300112.2710807</v>
      </c>
      <c r="Q63" s="1954">
        <f>'2.54 GW Electrolyser H2 Prod.'!P602</f>
        <v>-1051585473.4451032</v>
      </c>
      <c r="R63" s="1954">
        <f>'2.54 GW Electrolyser H2 Prod.'!Q602</f>
        <v>-1069352400.4757761</v>
      </c>
      <c r="S63" s="1954">
        <f>'2.54 GW Electrolyser H2 Prod.'!R602</f>
        <v>-1085103138.2081735</v>
      </c>
      <c r="T63" s="1954">
        <f>'2.54 GW Electrolyser H2 Prod.'!S602</f>
        <v>-1099207920.8421857</v>
      </c>
      <c r="U63" s="1954">
        <f>'2.54 GW Electrolyser H2 Prod.'!T602</f>
        <v>-1111946817.4862533</v>
      </c>
      <c r="V63" s="1954">
        <f>'2.54 GW Electrolyser H2 Prod.'!U602</f>
        <v>-1123536356.2845666</v>
      </c>
      <c r="W63" s="1954">
        <f>'2.54 GW Electrolyser H2 Prod.'!V602</f>
        <v>-1134147084.94064</v>
      </c>
      <c r="X63" s="1954">
        <f>'2.54 GW Electrolyser H2 Prod.'!W602</f>
        <v>-1143915513.2478137</v>
      </c>
      <c r="Y63" s="1954">
        <f>'2.54 GW Electrolyser H2 Prod.'!X602</f>
        <v>-1152952451.9578691</v>
      </c>
      <c r="Z63" s="1954">
        <f>'2.54 GW Electrolyser H2 Prod.'!Y602</f>
        <v>-1161348970.6054306</v>
      </c>
      <c r="AA63" s="1954">
        <f>'2.54 GW Electrolyser H2 Prod.'!Z602</f>
        <v>-1169180740.8970871</v>
      </c>
      <c r="AB63" s="1954">
        <f>'2.54 GW Electrolyser H2 Prod.'!AA602</f>
        <v>-1176511260.2295442</v>
      </c>
      <c r="AC63" s="1954">
        <f>'2.54 GW Electrolyser H2 Prod.'!AB602</f>
        <v>-1183394282.5216255</v>
      </c>
      <c r="AD63" s="1954">
        <f>'2.54 GW Electrolyser H2 Prod.'!AC602</f>
        <v>-1189875677.7119615</v>
      </c>
      <c r="AE63" s="1954">
        <f>'2.54 GW Electrolyser H2 Prod.'!AD602</f>
        <v>-1195994872.7075434</v>
      </c>
      <c r="AF63" s="1954">
        <f>'2.54 GW Electrolyser H2 Prod.'!AE602</f>
        <v>-1201785981.1641841</v>
      </c>
      <c r="AG63" s="1954">
        <f>'2.54 GW Electrolyser H2 Prod.'!AF602</f>
        <v>-1207278698.8147533</v>
      </c>
      <c r="AH63" s="1954">
        <f>'2.54 GW Electrolyser H2 Prod.'!AG602</f>
        <v>-1212499019.9761763</v>
      </c>
      <c r="AI63" s="1954">
        <f>'2.54 GW Electrolyser H2 Prod.'!AH602</f>
        <v>-1217469816.1300073</v>
      </c>
      <c r="AJ63" s="1954">
        <f>'2.54 GW Electrolyser H2 Prod.'!AI602</f>
        <v>-1222211307.0171952</v>
      </c>
      <c r="AK63" s="1954">
        <f>'2.54 GW Electrolyser H2 Prod.'!AJ602</f>
        <v>-1226741447.1686578</v>
      </c>
      <c r="AL63" s="1954">
        <f>'2.54 GW Electrolyser H2 Prod.'!AK602</f>
        <v>-1231076245.3164062</v>
      </c>
      <c r="AM63" s="1954">
        <f>'2.54 GW Electrolyser H2 Prod.'!AL602</f>
        <v>-1235230030.0935166</v>
      </c>
      <c r="AN63" s="1954">
        <f>'2.54 GW Electrolyser H2 Prod.'!AM602</f>
        <v>-1239215672.4238899</v>
      </c>
      <c r="AO63" s="1954">
        <f>'2.54 GW Electrolyser H2 Prod.'!AN602</f>
        <v>-1243044772.7392554</v>
      </c>
      <c r="AP63" s="1954">
        <f>'2.54 GW Electrolyser H2 Prod.'!AO602</f>
        <v>-1246727819.441144</v>
      </c>
      <c r="AQ63" s="1954">
        <f>'2.54 GW Electrolyser H2 Prod.'!AP602</f>
        <v>-1250274323.7072999</v>
      </c>
      <c r="AR63" s="1954">
        <f>'2.54 GW Electrolyser H2 Prod.'!AQ602</f>
        <v>-1253692934.723156</v>
      </c>
      <c r="AS63" s="1954">
        <f>'2.54 GW Electrolyser H2 Prod.'!AR602</f>
        <v>-1256991538.625349</v>
      </c>
      <c r="AT63" s="1954">
        <f>'2.54 GW Electrolyser H2 Prod.'!AS602</f>
        <v>-1260177343.8215268</v>
      </c>
      <c r="AU63" s="1954">
        <f>'2.54 GW Electrolyser H2 Prod.'!AT602</f>
        <v>-1263256954.8586743</v>
      </c>
      <c r="AV63" s="1954">
        <f>'2.54 GW Electrolyser H2 Prod.'!AU602</f>
        <v>-1266236436.6209161</v>
      </c>
      <c r="AW63" s="1954">
        <f>'2.54 GW Electrolyser H2 Prod.'!AV602</f>
        <v>-1269121370.32464</v>
      </c>
      <c r="AX63" s="1954">
        <f>'2.54 GW Electrolyser H2 Prod.'!AW602</f>
        <v>-1271916902.5268011</v>
      </c>
      <c r="AY63" s="1954">
        <f>'2.54 GW Electrolyser H2 Prod.'!AX602</f>
        <v>-1274627788.1583049</v>
      </c>
      <c r="AZ63" s="1954">
        <f>'2.54 GW Electrolyser H2 Prod.'!AY602</f>
        <v>-1277258428.4284315</v>
      </c>
      <c r="BA63" s="1954">
        <f>'2.54 GW Electrolyser H2 Prod.'!AZ602</f>
        <v>-1279812904.3105738</v>
      </c>
      <c r="BB63" s="1954">
        <f>'2.54 GW Electrolyser H2 Prod.'!BA602</f>
        <v>-1282295006.2080889</v>
      </c>
      <c r="BC63" s="1954">
        <f>'2.54 GW Electrolyser H2 Prod.'!BB602</f>
        <v>-1284708260.3070393</v>
      </c>
      <c r="BD63" s="1954">
        <f>'2.54 GW Electrolyser H2 Prod.'!BC602</f>
        <v>-1287055952.0463428</v>
      </c>
      <c r="BE63" s="1954">
        <f>'2.54 GW Electrolyser H2 Prod.'!BD602</f>
        <v>-1289341147.0723519</v>
      </c>
      <c r="BF63" s="1954">
        <f>'2.54 GW Electrolyser H2 Prod.'!BE602</f>
        <v>-1291566709.9918327</v>
      </c>
      <c r="BG63" s="1954">
        <f>'2.54 GW Electrolyser H2 Prod.'!BF602</f>
        <v>-1293735321.1928072</v>
      </c>
      <c r="BH63" s="1954">
        <f>'2.54 GW Electrolyser H2 Prod.'!BG602</f>
        <v>-1295849491.9652469</v>
      </c>
      <c r="BI63" s="1954">
        <f>'2.54 GW Electrolyser H2 Prod.'!BH602</f>
        <v>-1297911578.1219456</v>
      </c>
      <c r="BJ63" s="1954">
        <f>'2.54 GW Electrolyser H2 Prod.'!BI602</f>
        <v>-1299923792.2930641</v>
      </c>
      <c r="BK63" s="1954">
        <f>'2.54 GW Electrolyser H2 Prod.'!BJ602</f>
        <v>-1301888215.0450106</v>
      </c>
      <c r="BL63" s="1954">
        <f>'2.54 GW Electrolyser H2 Prod.'!BK602</f>
        <v>-1303806804.9548478</v>
      </c>
      <c r="BM63" s="1954">
        <f>'2.54 GW Electrolyser H2 Prod.'!BL602</f>
        <v>-1305681407.7547607</v>
      </c>
      <c r="BN63" s="1954">
        <f>'2.54 GW Electrolyser H2 Prod.'!BM602</f>
        <v>-1307513764.6468136</v>
      </c>
      <c r="BO63" s="1957">
        <f>'2.54 GW Electrolyser H2 Prod.'!BN602</f>
        <v>-1309305519.8759308</v>
      </c>
    </row>
    <row r="64" spans="1:67" x14ac:dyDescent="0.2">
      <c r="A64" s="4305"/>
      <c r="B64" s="4338"/>
      <c r="C64" s="4339"/>
      <c r="D64" s="4320"/>
      <c r="E64" s="1943" t="str">
        <f t="shared" si="11"/>
        <v>Low Price Range</v>
      </c>
      <c r="F64" s="39">
        <f t="shared" si="11"/>
        <v>0.85</v>
      </c>
      <c r="G64" s="1937">
        <f>'2.54 GW Electrolyser H2 Prod.'!F603</f>
        <v>-1785646800.0000002</v>
      </c>
      <c r="H64" s="1939">
        <f>'2.54 GW Electrolyser H2 Prod.'!G603</f>
        <v>-405639140.38182306</v>
      </c>
      <c r="I64" s="1939">
        <f>'2.54 GW Electrolyser H2 Prod.'!H603</f>
        <v>-590727540.93030298</v>
      </c>
      <c r="J64" s="1939">
        <f>'2.54 GW Electrolyser H2 Prod.'!I603</f>
        <v>-685844671.47379363</v>
      </c>
      <c r="K64" s="1939">
        <f>'2.54 GW Electrolyser H2 Prod.'!J603</f>
        <v>-748052681.39651108</v>
      </c>
      <c r="L64" s="1939">
        <f>'2.54 GW Electrolyser H2 Prod.'!K603</f>
        <v>-793496743.46040618</v>
      </c>
      <c r="M64" s="1939">
        <f>'2.54 GW Electrolyser H2 Prod.'!L603</f>
        <v>-828902242.35847807</v>
      </c>
      <c r="N64" s="1939">
        <f>'2.54 GW Electrolyser H2 Prod.'!M603</f>
        <v>-857678727.04295146</v>
      </c>
      <c r="O64" s="1939">
        <f>'2.54 GW Electrolyser H2 Prod.'!N603</f>
        <v>-881779050.79278791</v>
      </c>
      <c r="P64" s="1939">
        <f>'2.54 GW Electrolyser H2 Prod.'!O603</f>
        <v>-902419683.77971458</v>
      </c>
      <c r="Q64" s="1939">
        <f>'2.54 GW Electrolyser H2 Prod.'!P603</f>
        <v>-920406503.54709864</v>
      </c>
      <c r="R64" s="1939">
        <f>'2.54 GW Electrolyser H2 Prod.'!Q603</f>
        <v>-936299176.04732621</v>
      </c>
      <c r="S64" s="1939">
        <f>'2.54 GW Electrolyser H2 Prod.'!R603</f>
        <v>-950501177.61046004</v>
      </c>
      <c r="T64" s="1939">
        <f>'2.54 GW Electrolyser H2 Prod.'!S603</f>
        <v>-963312348.44987559</v>
      </c>
      <c r="U64" s="1939">
        <f>'2.54 GW Electrolyser H2 Prod.'!T603</f>
        <v>-974961189.59226215</v>
      </c>
      <c r="V64" s="1939">
        <f>'2.54 GW Electrolyser H2 Prod.'!U603</f>
        <v>-985625567.41948438</v>
      </c>
      <c r="W64" s="1939">
        <f>'2.54 GW Electrolyser H2 Prod.'!V603</f>
        <v>-995446464.77962315</v>
      </c>
      <c r="X64" s="1939">
        <f>'2.54 GW Electrolyser H2 Prod.'!W603</f>
        <v>-1004537392.947208</v>
      </c>
      <c r="Y64" s="1939">
        <f>'2.54 GW Electrolyser H2 Prod.'!X603</f>
        <v>-1012991002.8185108</v>
      </c>
      <c r="Z64" s="1939">
        <f>'2.54 GW Electrolyser H2 Prod.'!Y603</f>
        <v>-1020883834.7762489</v>
      </c>
      <c r="AA64" s="1939">
        <f>'2.54 GW Electrolyser H2 Prod.'!Z603</f>
        <v>-1028279799.6207874</v>
      </c>
      <c r="AB64" s="1939">
        <f>'2.54 GW Electrolyser H2 Prod.'!AA603</f>
        <v>-1035232774.7791626</v>
      </c>
      <c r="AC64" s="1939">
        <f>'2.54 GW Electrolyser H2 Prod.'!AB603</f>
        <v>-1041788571.2459806</v>
      </c>
      <c r="AD64" s="1939">
        <f>'2.54 GW Electrolyser H2 Prod.'!AC603</f>
        <v>-1047986444.8980732</v>
      </c>
      <c r="AE64" s="1939">
        <f>'2.54 GW Electrolyser H2 Prod.'!AD603</f>
        <v>-1053860272.5746444</v>
      </c>
      <c r="AF64" s="1939">
        <f>'2.54 GW Electrolyser H2 Prod.'!AE603</f>
        <v>-1059439477.8977795</v>
      </c>
      <c r="AG64" s="1939">
        <f>'2.54 GW Electrolyser H2 Prod.'!AF603</f>
        <v>-1064749767.7881478</v>
      </c>
      <c r="AH64" s="1939">
        <f>'2.54 GW Electrolyser H2 Prod.'!AG603</f>
        <v>-1069813724.0490851</v>
      </c>
      <c r="AI64" s="1939">
        <f>'2.54 GW Electrolyser H2 Prod.'!AH603</f>
        <v>-1074651282.7591763</v>
      </c>
      <c r="AJ64" s="1939">
        <f>'2.54 GW Electrolyser H2 Prod.'!AI603</f>
        <v>-1079280125.9305987</v>
      </c>
      <c r="AK64" s="1939">
        <f>'2.54 GW Electrolyser H2 Prod.'!AJ603</f>
        <v>-1083716003.9123151</v>
      </c>
      <c r="AL64" s="1939">
        <f>'2.54 GW Electrolyser H2 Prod.'!AK603</f>
        <v>-1087973002.6480422</v>
      </c>
      <c r="AM64" s="1939">
        <f>'2.54 GW Electrolyser H2 Prod.'!AL603</f>
        <v>-1092063766.6684332</v>
      </c>
      <c r="AN64" s="1939">
        <f>'2.54 GW Electrolyser H2 Prod.'!AM603</f>
        <v>-1095999686.2825286</v>
      </c>
      <c r="AO64" s="1939">
        <f>'2.54 GW Electrolyser H2 Prod.'!AN603</f>
        <v>-1099791055.6108804</v>
      </c>
      <c r="AP64" s="1939">
        <f>'2.54 GW Electrolyser H2 Prod.'!AO603</f>
        <v>-1103447206.7139101</v>
      </c>
      <c r="AQ64" s="1939">
        <f>'2.54 GW Electrolyser H2 Prod.'!AP603</f>
        <v>-1106976624.0014877</v>
      </c>
      <c r="AR64" s="1939">
        <f>'2.54 GW Electrolyser H2 Prod.'!AQ603</f>
        <v>-1110387042.2823198</v>
      </c>
      <c r="AS64" s="1939">
        <f>'2.54 GW Electrolyser H2 Prod.'!AR603</f>
        <v>-1113685531.165565</v>
      </c>
      <c r="AT64" s="1939">
        <f>'2.54 GW Electrolyser H2 Prod.'!AS603</f>
        <v>-1116878568.018749</v>
      </c>
      <c r="AU64" s="1939">
        <f>'2.54 GW Electrolyser H2 Prod.'!AT603</f>
        <v>-1119972101.2834227</v>
      </c>
      <c r="AV64" s="1939">
        <f>'2.54 GW Electrolyser H2 Prod.'!AU603</f>
        <v>-1122971605.629034</v>
      </c>
      <c r="AW64" s="1939">
        <f>'2.54 GW Electrolyser H2 Prod.'!AV603</f>
        <v>-1125882130.1680417</v>
      </c>
      <c r="AX64" s="1939">
        <f>'2.54 GW Electrolyser H2 Prod.'!AW603</f>
        <v>-1128708340.7476189</v>
      </c>
      <c r="AY64" s="1939">
        <f>'2.54 GW Electrolyser H2 Prod.'!AX603</f>
        <v>-1131454557.1648369</v>
      </c>
      <c r="AZ64" s="1939">
        <f>'2.54 GW Electrolyser H2 Prod.'!AY603</f>
        <v>-1134124786.0148585</v>
      </c>
      <c r="BA64" s="1939">
        <f>'2.54 GW Electrolyser H2 Prod.'!AZ603</f>
        <v>-1136722749.7691157</v>
      </c>
      <c r="BB64" s="1939">
        <f>'2.54 GW Electrolyser H2 Prod.'!BA603</f>
        <v>-1139251912.5877819</v>
      </c>
      <c r="BC64" s="1939">
        <f>'2.54 GW Electrolyser H2 Prod.'!BB603</f>
        <v>-1141715503.2942014</v>
      </c>
      <c r="BD64" s="1939">
        <f>'2.54 GW Electrolyser H2 Prod.'!BC603</f>
        <v>-1144116535.8752947</v>
      </c>
      <c r="BE64" s="1939">
        <f>'2.54 GW Electrolyser H2 Prod.'!BD603</f>
        <v>-1146457827.818866</v>
      </c>
      <c r="BF64" s="1939">
        <f>'2.54 GW Electrolyser H2 Prod.'!BE603</f>
        <v>-1148742016.5542862</v>
      </c>
      <c r="BG64" s="1939">
        <f>'2.54 GW Electrolyser H2 Prod.'!BF603</f>
        <v>-1150971574.2256792</v>
      </c>
      <c r="BH64" s="1939">
        <f>'2.54 GW Electrolyser H2 Prod.'!BG603</f>
        <v>-1153148820.9952171</v>
      </c>
      <c r="BI64" s="1939">
        <f>'2.54 GW Electrolyser H2 Prod.'!BH603</f>
        <v>-1155275937.0474758</v>
      </c>
      <c r="BJ64" s="1939">
        <f>'2.54 GW Electrolyser H2 Prod.'!BI603</f>
        <v>-1157354973.4431372</v>
      </c>
      <c r="BK64" s="1939">
        <f>'2.54 GW Electrolyser H2 Prod.'!BJ603</f>
        <v>-1159387861.9510534</v>
      </c>
      <c r="BL64" s="1939">
        <f>'2.54 GW Electrolyser H2 Prod.'!BK603</f>
        <v>-1161376423.9711785</v>
      </c>
      <c r="BM64" s="1939">
        <f>'2.54 GW Electrolyser H2 Prod.'!BL603</f>
        <v>-1163322378.6467624</v>
      </c>
      <c r="BN64" s="1939">
        <f>'2.54 GW Electrolyser H2 Prod.'!BM603</f>
        <v>-1165227350.2520442</v>
      </c>
      <c r="BO64" s="1937">
        <f>'2.54 GW Electrolyser H2 Prod.'!BN603</f>
        <v>-1167092874.9312215</v>
      </c>
    </row>
    <row r="65" spans="1:67" x14ac:dyDescent="0.2">
      <c r="A65" s="4305"/>
      <c r="B65" s="4338"/>
      <c r="C65" s="4339"/>
      <c r="D65" s="4320"/>
      <c r="E65" s="1943" t="str">
        <f t="shared" si="11"/>
        <v>Low Price Range</v>
      </c>
      <c r="F65" s="39">
        <f t="shared" si="11"/>
        <v>0.9</v>
      </c>
      <c r="G65" s="1937">
        <f>'2.54 GW Electrolyser H2 Prod.'!F604</f>
        <v>-1785646800.0000002</v>
      </c>
      <c r="H65" s="1939">
        <f>'2.54 GW Electrolyser H2 Prod.'!G604</f>
        <v>-405639140.38182306</v>
      </c>
      <c r="I65" s="1939">
        <f>'2.54 GW Electrolyser H2 Prod.'!H604</f>
        <v>-529031407.41414285</v>
      </c>
      <c r="J65" s="1939">
        <f>'2.54 GW Electrolyser H2 Prod.'!I604</f>
        <v>-595409060.43102098</v>
      </c>
      <c r="K65" s="1939">
        <f>'2.54 GW Electrolyser H2 Prod.'!J604</f>
        <v>-640084447.74323094</v>
      </c>
      <c r="L65" s="1939">
        <f>'2.54 GW Electrolyser H2 Prod.'!K604</f>
        <v>-673416744.26155484</v>
      </c>
      <c r="M65" s="1939">
        <f>'2.54 GW Electrolyser H2 Prod.'!L604</f>
        <v>-699824335.45842111</v>
      </c>
      <c r="N65" s="1939">
        <f>'2.54 GW Electrolyser H2 Prod.'!M604</f>
        <v>-721587712.81649423</v>
      </c>
      <c r="O65" s="1939">
        <f>'2.54 GW Electrolyser H2 Prod.'!N604</f>
        <v>-740032184.03941011</v>
      </c>
      <c r="P65" s="1939">
        <f>'2.54 GW Electrolyser H2 Prod.'!O604</f>
        <v>-755993502.79866672</v>
      </c>
      <c r="Q65" s="1939">
        <f>'2.54 GW Electrolyser H2 Prod.'!P604</f>
        <v>-770031250.90590167</v>
      </c>
      <c r="R65" s="1939">
        <f>'2.54 GW Electrolyser H2 Prod.'!Q604</f>
        <v>-782537712.54018164</v>
      </c>
      <c r="S65" s="1939">
        <f>'2.54 GW Electrolyser H2 Prod.'!R604</f>
        <v>-793798082.98308134</v>
      </c>
      <c r="T65" s="1939">
        <f>'2.54 GW Electrolyser H2 Prod.'!S604</f>
        <v>-804025923.75743926</v>
      </c>
      <c r="U65" s="1939">
        <f>'2.54 GW Electrolyser H2 Prod.'!T604</f>
        <v>-813385122.60534704</v>
      </c>
      <c r="V65" s="1939">
        <f>'2.54 GW Electrolyser H2 Prod.'!U604</f>
        <v>-822004071.83442509</v>
      </c>
      <c r="W65" s="1939">
        <f>'2.54 GW Electrolyser H2 Prod.'!V604</f>
        <v>-829985146.70597136</v>
      </c>
      <c r="X65" s="1939">
        <f>'2.54 GW Electrolyser H2 Prod.'!W604</f>
        <v>-837411232.23128116</v>
      </c>
      <c r="Y65" s="1939">
        <f>'2.54 GW Electrolyser H2 Prod.'!X604</f>
        <v>-844350333.5893023</v>
      </c>
      <c r="Z65" s="1939">
        <f>'2.54 GW Electrolyser H2 Prod.'!Y604</f>
        <v>-850858905.96504509</v>
      </c>
      <c r="AA65" s="1939">
        <f>'2.54 GW Electrolyser H2 Prod.'!Z604</f>
        <v>-856984306.88581383</v>
      </c>
      <c r="AB65" s="1939">
        <f>'2.54 GW Electrolyser H2 Prod.'!AA604</f>
        <v>-862766633.79207826</v>
      </c>
      <c r="AC65" s="1939">
        <f>'2.54 GW Electrolyser H2 Prod.'!AB604</f>
        <v>-868240122.35666561</v>
      </c>
      <c r="AD65" s="1939">
        <f>'2.54 GW Electrolyser H2 Prod.'!AC604</f>
        <v>-873434225.38805866</v>
      </c>
      <c r="AE65" s="1939">
        <f>'2.54 GW Electrolyser H2 Prod.'!AD604</f>
        <v>-878374455.75527549</v>
      </c>
      <c r="AF65" s="1939">
        <f>'2.54 GW Electrolyser H2 Prod.'!AE604</f>
        <v>-883083052.46277487</v>
      </c>
      <c r="AG65" s="1939">
        <f>'2.54 GW Electrolyser H2 Prod.'!AF604</f>
        <v>-887579512.45219767</v>
      </c>
      <c r="AH65" s="1939">
        <f>'2.54 GW Electrolyser H2 Prod.'!AG604</f>
        <v>-891881019.23879802</v>
      </c>
      <c r="AI65" s="1939">
        <f>'2.54 GW Electrolyser H2 Prod.'!AH604</f>
        <v>-896002791.41531456</v>
      </c>
      <c r="AJ65" s="1939">
        <f>'2.54 GW Electrolyser H2 Prod.'!AI604</f>
        <v>-899958368.28671563</v>
      </c>
      <c r="AK65" s="1939">
        <f>'2.54 GW Electrolyser H2 Prod.'!AJ604</f>
        <v>-903759845.7214849</v>
      </c>
      <c r="AL65" s="1939">
        <f>'2.54 GW Electrolyser H2 Prod.'!AK604</f>
        <v>-907418072.24212122</v>
      </c>
      <c r="AM65" s="1939">
        <f>'2.54 GW Electrolyser H2 Prod.'!AL604</f>
        <v>-910942813.10587645</v>
      </c>
      <c r="AN65" s="1939">
        <f>'2.54 GW Electrolyser H2 Prod.'!AM604</f>
        <v>-914342888.423998</v>
      </c>
      <c r="AO65" s="1939">
        <f>'2.54 GW Electrolyser H2 Prod.'!AN604</f>
        <v>-917626290.07865536</v>
      </c>
      <c r="AP65" s="1939">
        <f>'2.54 GW Electrolyser H2 Prod.'!AO604</f>
        <v>-920800281.21177566</v>
      </c>
      <c r="AQ65" s="1939">
        <f>'2.54 GW Electrolyser H2 Prod.'!AP604</f>
        <v>-923871481.30087435</v>
      </c>
      <c r="AR65" s="1939">
        <f>'2.54 GW Electrolyser H2 Prod.'!AQ604</f>
        <v>-926845939.24711776</v>
      </c>
      <c r="AS65" s="1939">
        <f>'2.54 GW Electrolyser H2 Prod.'!AR604</f>
        <v>-929729196.43904281</v>
      </c>
      <c r="AT65" s="1939">
        <f>'2.54 GW Electrolyser H2 Prod.'!AS604</f>
        <v>-932526341.39118552</v>
      </c>
      <c r="AU65" s="1939">
        <f>'2.54 GW Electrolyser H2 Prod.'!AT604</f>
        <v>-935242057.26773477</v>
      </c>
      <c r="AV65" s="1939">
        <f>'2.54 GW Electrolyser H2 Prod.'!AU604</f>
        <v>-937880663.37032449</v>
      </c>
      <c r="AW65" s="1939">
        <f>'2.54 GW Electrolyser H2 Prod.'!AV604</f>
        <v>-940446151.48337281</v>
      </c>
      <c r="AX65" s="1939">
        <f>'2.54 GW Electrolyser H2 Prod.'!AW604</f>
        <v>-942942217.82024598</v>
      </c>
      <c r="AY65" s="1939">
        <f>'2.54 GW Electrolyser H2 Prod.'!AX604</f>
        <v>-945372291.1915015</v>
      </c>
      <c r="AZ65" s="1939">
        <f>'2.54 GW Electrolyser H2 Prod.'!AY604</f>
        <v>-947739557.91674054</v>
      </c>
      <c r="BA65" s="1939">
        <f>'2.54 GW Electrolyser H2 Prod.'!AZ604</f>
        <v>-950046983.9197551</v>
      </c>
      <c r="BB65" s="1939">
        <f>'2.54 GW Electrolyser H2 Prod.'!BA604</f>
        <v>-952297334.3790952</v>
      </c>
      <c r="BC65" s="1939">
        <f>'2.54 GW Electrolyser H2 Prod.'!BB604</f>
        <v>-954493191.25025022</v>
      </c>
      <c r="BD65" s="1939">
        <f>'2.54 GW Electrolyser H2 Prod.'!BC604</f>
        <v>-956636968.92904937</v>
      </c>
      <c r="BE65" s="1939">
        <f>'2.54 GW Electrolyser H2 Prod.'!BD604</f>
        <v>-958730928.28699958</v>
      </c>
      <c r="BF65" s="1939">
        <f>'2.54 GW Electrolyser H2 Prod.'!BE604</f>
        <v>-960777189.27663457</v>
      </c>
      <c r="BG65" s="1939">
        <f>'2.54 GW Electrolyser H2 Prod.'!BF604</f>
        <v>-962777742.27748024</v>
      </c>
      <c r="BH65" s="1939">
        <f>'2.54 GW Electrolyser H2 Prod.'!BG604</f>
        <v>-964734458.33002663</v>
      </c>
      <c r="BI65" s="1939">
        <f>'2.54 GW Electrolyser H2 Prod.'!BH604</f>
        <v>-966649098.38542044</v>
      </c>
      <c r="BJ65" s="1939">
        <f>'2.54 GW Electrolyser H2 Prod.'!BI604</f>
        <v>-968523321.6818459</v>
      </c>
      <c r="BK65" s="1939">
        <f>'2.54 GW Electrolyser H2 Prod.'!BJ604</f>
        <v>-970358693.34428549</v>
      </c>
      <c r="BL65" s="1939">
        <f>'2.54 GW Electrolyser H2 Prod.'!BK604</f>
        <v>-972156691.29212117</v>
      </c>
      <c r="BM65" s="1939">
        <f>'2.54 GW Electrolyser H2 Prod.'!BL604</f>
        <v>-973918712.52854633</v>
      </c>
      <c r="BN65" s="1939">
        <f>'2.54 GW Electrolyser H2 Prod.'!BM604</f>
        <v>-975646078.87672579</v>
      </c>
      <c r="BO65" s="1937">
        <f>'2.54 GW Electrolyser H2 Prod.'!BN604</f>
        <v>-977340042.21983874</v>
      </c>
    </row>
    <row r="66" spans="1:67" ht="14.25" customHeight="1" x14ac:dyDescent="0.2">
      <c r="A66" s="4305"/>
      <c r="B66" s="4338"/>
      <c r="C66" s="4339"/>
      <c r="D66" s="4320"/>
      <c r="E66" s="1943" t="str">
        <f t="shared" si="11"/>
        <v>High Price Range</v>
      </c>
      <c r="F66" s="39">
        <f t="shared" si="11"/>
        <v>0.85</v>
      </c>
      <c r="G66" s="1926">
        <f>'2.54 GW Electrolyser H2 Prod.'!F606</f>
        <v>-1785646800.0000002</v>
      </c>
      <c r="H66" s="1925">
        <f>'2.54 GW Electrolyser H2 Prod.'!G606</f>
        <v>2220570607.1509762</v>
      </c>
      <c r="I66" s="1925">
        <f>'2.54 GW Electrolyser H2 Prod.'!H606</f>
        <v>1448544123.5797765</v>
      </c>
      <c r="J66" s="1925">
        <f>'2.54 GW Electrolyser H2 Prod.'!I606</f>
        <v>1070651453.0872304</v>
      </c>
      <c r="K66" s="1925">
        <f>'2.54 GW Electrolyser H2 Prod.'!J606</f>
        <v>830922936.72281718</v>
      </c>
      <c r="L66" s="1925">
        <f>'2.54 GW Electrolyser H2 Prod.'!K606</f>
        <v>659677208.66030478</v>
      </c>
      <c r="M66" s="1925">
        <f>'2.54 GW Electrolyser H2 Prod.'!L606</f>
        <v>528608800.32877994</v>
      </c>
      <c r="N66" s="1925">
        <f>'2.54 GW Electrolyser H2 Prod.'!M606</f>
        <v>423638530.42452335</v>
      </c>
      <c r="O66" s="1925">
        <f>'2.54 GW Electrolyser H2 Prod.'!N606</f>
        <v>336825987.23724937</v>
      </c>
      <c r="P66" s="1925">
        <f>'2.54 GW Electrolyser H2 Prod.'!O606</f>
        <v>263288957.12308502</v>
      </c>
      <c r="Q66" s="1925">
        <f>'2.54 GW Electrolyser H2 Prod.'!P606</f>
        <v>199829404.78723907</v>
      </c>
      <c r="R66" s="1925">
        <f>'2.54 GW Electrolyser H2 Prod.'!Q606</f>
        <v>144248376.37577581</v>
      </c>
      <c r="S66" s="1925">
        <f>'2.54 GW Electrolyser H2 Prod.'!R606</f>
        <v>94974678.122019291</v>
      </c>
      <c r="T66" s="1925">
        <f>'2.54 GW Electrolyser H2 Prod.'!S606</f>
        <v>50850090.737542391</v>
      </c>
      <c r="U66" s="1925">
        <f>'2.54 GW Electrolyser H2 Prod.'!T606</f>
        <v>10998462.198614597</v>
      </c>
      <c r="V66" s="1925">
        <f>'2.54 GW Electrolyser H2 Prod.'!U606</f>
        <v>-25257581.635680914</v>
      </c>
      <c r="W66" s="1925">
        <f>'2.54 GW Electrolyser H2 Prod.'!V606</f>
        <v>-58451572.351204872</v>
      </c>
      <c r="X66" s="1925">
        <f>'2.54 GW Electrolyser H2 Prod.'!W606</f>
        <v>-89010559.301453829</v>
      </c>
      <c r="Y66" s="1925">
        <f>'2.54 GW Electrolyser H2 Prod.'!X606</f>
        <v>-117281196.44253659</v>
      </c>
      <c r="Z66" s="1925">
        <f>'2.54 GW Electrolyser H2 Prod.'!Y606</f>
        <v>-143548380.44694042</v>
      </c>
      <c r="AA66" s="1925">
        <f>'2.54 GW Electrolyser H2 Prod.'!Z606</f>
        <v>-168048838.31121325</v>
      </c>
      <c r="AB66" s="1925">
        <f>'2.54 GW Electrolyser H2 Prod.'!AA606</f>
        <v>-190981211.62397981</v>
      </c>
      <c r="AC66" s="1925">
        <f>'2.54 GW Electrolyser H2 Prod.'!AB606</f>
        <v>-212513661.04038382</v>
      </c>
      <c r="AD66" s="1925">
        <f>'2.54 GW Electrolyser H2 Prod.'!AC606</f>
        <v>-232789683.42726374</v>
      </c>
      <c r="AE66" s="1925">
        <f>'2.54 GW Electrolyser H2 Prod.'!AD606</f>
        <v>-251932619.64338946</v>
      </c>
      <c r="AF66" s="1925">
        <f>'2.54 GW Electrolyser H2 Prod.'!AE606</f>
        <v>-270049188.87940454</v>
      </c>
      <c r="AG66" s="1925">
        <f>'2.54 GW Electrolyser H2 Prod.'!AF606</f>
        <v>-287232289.55097103</v>
      </c>
      <c r="AH66" s="1925">
        <f>'2.54 GW Electrolyser H2 Prod.'!AG606</f>
        <v>-303563240.77788234</v>
      </c>
      <c r="AI66" s="1925">
        <f>'2.54 GW Electrolyser H2 Prod.'!AH606</f>
        <v>-319113592.38211322</v>
      </c>
      <c r="AJ66" s="1925">
        <f>'2.54 GW Electrolyser H2 Prod.'!AI606</f>
        <v>-333946598.63347602</v>
      </c>
      <c r="AK66" s="1925">
        <f>'2.54 GW Electrolyser H2 Prod.'!AJ606</f>
        <v>-348118427.4495492</v>
      </c>
      <c r="AL66" s="1925">
        <f>'2.54 GW Electrolyser H2 Prod.'!AK606</f>
        <v>-361679159.62298703</v>
      </c>
      <c r="AM66" s="1925">
        <f>'2.54 GW Electrolyser H2 Prod.'!AL606</f>
        <v>-374673620.02196836</v>
      </c>
      <c r="AN66" s="1925">
        <f>'2.54 GW Electrolyser H2 Prod.'!AM606</f>
        <v>-387142073.30147815</v>
      </c>
      <c r="AO66" s="1925">
        <f>'2.54 GW Electrolyser H2 Prod.'!AN606</f>
        <v>-399120809.58216786</v>
      </c>
      <c r="AP66" s="1925">
        <f>'2.54 GW Electrolyser H2 Prod.'!AO606</f>
        <v>-410642640.17363739</v>
      </c>
      <c r="AQ66" s="1925">
        <f>'2.54 GW Electrolyser H2 Prod.'!AP606</f>
        <v>-421737319.29503369</v>
      </c>
      <c r="AR66" s="1925">
        <f>'2.54 GW Electrolyser H2 Prod.'!AQ606</f>
        <v>-432431904.55854082</v>
      </c>
      <c r="AS66" s="1925">
        <f>'2.54 GW Electrolyser H2 Prod.'!AR606</f>
        <v>-442751066.49855685</v>
      </c>
      <c r="AT66" s="1925">
        <f>'2.54 GW Electrolyser H2 Prod.'!AS606</f>
        <v>-452717355.48125148</v>
      </c>
      <c r="AU66" s="1925">
        <f>'2.54 GW Electrolyser H2 Prod.'!AT606</f>
        <v>-462351432.78997517</v>
      </c>
      <c r="AV66" s="1925">
        <f>'2.54 GW Electrolyser H2 Prod.'!AU606</f>
        <v>-471672271.45795107</v>
      </c>
      <c r="AW66" s="1925">
        <f>'2.54 GW Electrolyser H2 Prod.'!AV606</f>
        <v>-480697331.44018888</v>
      </c>
      <c r="AX66" s="1925">
        <f>'2.54 GW Electrolyser H2 Prod.'!AW606</f>
        <v>-489442712.92823267</v>
      </c>
      <c r="AY66" s="1925">
        <f>'2.54 GW Electrolyser H2 Prod.'!AX606</f>
        <v>-497923290.97331166</v>
      </c>
      <c r="AZ66" s="1925">
        <f>'2.54 GW Electrolyser H2 Prod.'!AY606</f>
        <v>-506152834.06434894</v>
      </c>
      <c r="BA66" s="1925">
        <f>'2.54 GW Electrolyser H2 Prod.'!AZ606</f>
        <v>-514144108.88281584</v>
      </c>
      <c r="BB66" s="1925">
        <f>'2.54 GW Electrolyser H2 Prod.'!BA606</f>
        <v>-521908973.1076622</v>
      </c>
      <c r="BC66" s="1925">
        <f>'2.54 GW Electrolyser H2 Prod.'!BB606</f>
        <v>-529458457.85571599</v>
      </c>
      <c r="BD66" s="1925">
        <f>'2.54 GW Electrolyser H2 Prod.'!BC606</f>
        <v>-536802841.1043396</v>
      </c>
      <c r="BE66" s="1925">
        <f>'2.54 GW Electrolyser H2 Prod.'!BD606</f>
        <v>-543951713.24452806</v>
      </c>
      <c r="BF66" s="1925">
        <f>'2.54 GW Electrolyser H2 Prod.'!BE606</f>
        <v>-550914035.74664712</v>
      </c>
      <c r="BG66" s="1925">
        <f>'2.54 GW Electrolyser H2 Prod.'!BF606</f>
        <v>-557698193.7817812</v>
      </c>
      <c r="BH66" s="1925">
        <f>'2.54 GW Electrolyser H2 Prod.'!BG606</f>
        <v>-564312043.52444029</v>
      </c>
      <c r="BI66" s="1925">
        <f>'2.54 GW Electrolyser H2 Prod.'!BH606</f>
        <v>-570762954.76331019</v>
      </c>
      <c r="BJ66" s="1925">
        <f>'2.54 GW Electrolyser H2 Prod.'!BI606</f>
        <v>-577057849.36279881</v>
      </c>
      <c r="BK66" s="1925">
        <f>'2.54 GW Electrolyser H2 Prod.'!BJ606</f>
        <v>-583203236.04669523</v>
      </c>
      <c r="BL66" s="1925">
        <f>'2.54 GW Electrolyser H2 Prod.'!BK606</f>
        <v>-589205241.91436815</v>
      </c>
      <c r="BM66" s="1925">
        <f>'2.54 GW Electrolyser H2 Prod.'!BL606</f>
        <v>-595069641.04778528</v>
      </c>
      <c r="BN66" s="1925">
        <f>'2.54 GW Electrolyser H2 Prod.'!BM606</f>
        <v>-600801880.52292418</v>
      </c>
      <c r="BO66" s="1926">
        <f>'2.54 GW Electrolyser H2 Prod.'!BN606</f>
        <v>-606407104.10064411</v>
      </c>
    </row>
    <row r="67" spans="1:67" x14ac:dyDescent="0.2">
      <c r="A67" s="4305"/>
      <c r="B67" s="4338"/>
      <c r="C67" s="4339"/>
      <c r="D67" s="4320"/>
      <c r="E67" s="1943" t="str">
        <f t="shared" si="11"/>
        <v>High Price Range</v>
      </c>
      <c r="F67" s="39">
        <f t="shared" si="11"/>
        <v>0.9</v>
      </c>
      <c r="G67" s="1926">
        <f>'2.54 GW Electrolyser H2 Prod.'!F607</f>
        <v>-1785646800.0000002</v>
      </c>
      <c r="H67" s="1925">
        <f>'2.54 GW Electrolyser H2 Prod.'!G607</f>
        <v>2220570607.1509762</v>
      </c>
      <c r="I67" s="1925">
        <f>'2.54 GW Electrolyser H2 Prod.'!H607</f>
        <v>1641550744.4725764</v>
      </c>
      <c r="J67" s="1925">
        <f>'2.54 GW Electrolyser H2 Prod.'!I607</f>
        <v>1343991806.6760948</v>
      </c>
      <c r="K67" s="1925">
        <f>'2.54 GW Electrolyser H2 Prod.'!J607</f>
        <v>1149383861.1959364</v>
      </c>
      <c r="L67" s="1925">
        <f>'2.54 GW Electrolyser H2 Prod.'!K607</f>
        <v>1007219282.0120938</v>
      </c>
      <c r="M67" s="1925">
        <f>'2.54 GW Electrolyser H2 Prod.'!L607</f>
        <v>896458764.06892705</v>
      </c>
      <c r="N67" s="1925">
        <f>'2.54 GW Electrolyser H2 Prod.'!M607</f>
        <v>806436071.33942533</v>
      </c>
      <c r="O67" s="1925">
        <f>'2.54 GW Electrolyser H2 Prod.'!N607</f>
        <v>731042010.41079211</v>
      </c>
      <c r="P67" s="1925">
        <f>'2.54 GW Electrolyser H2 Prod.'!O607</f>
        <v>666471046.25382972</v>
      </c>
      <c r="Q67" s="1925">
        <f>'2.54 GW Electrolyser H2 Prod.'!P607</f>
        <v>610202118.10452628</v>
      </c>
      <c r="R67" s="1925">
        <f>'2.54 GW Electrolyser H2 Prod.'!Q607</f>
        <v>560484399.32039189</v>
      </c>
      <c r="S67" s="1925">
        <f>'2.54 GW Electrolyser H2 Prod.'!R607</f>
        <v>516055677.85283399</v>
      </c>
      <c r="T67" s="1925">
        <f>'2.54 GW Electrolyser H2 Prod.'!S607</f>
        <v>475977950.89530444</v>
      </c>
      <c r="U67" s="1925">
        <f>'2.54 GW Electrolyser H2 Prod.'!T607</f>
        <v>439536389.032758</v>
      </c>
      <c r="V67" s="1925">
        <f>'2.54 GW Electrolyser H2 Prod.'!U607</f>
        <v>406174565.34866714</v>
      </c>
      <c r="W67" s="1925">
        <f>'2.54 GW Electrolyser H2 Prod.'!V607</f>
        <v>375451437.24341989</v>
      </c>
      <c r="X67" s="1925">
        <f>'2.54 GW Electrolyser H2 Prod.'!W607</f>
        <v>347011902.60151029</v>
      </c>
      <c r="Y67" s="1925">
        <f>'2.54 GW Electrolyser H2 Prod.'!X607</f>
        <v>320566117.71000171</v>
      </c>
      <c r="Z67" s="1925">
        <f>'2.54 GW Electrolyser H2 Prod.'!Y607</f>
        <v>295874638.05611467</v>
      </c>
      <c r="AA67" s="1925">
        <f>'2.54 GW Electrolyser H2 Prod.'!Z607</f>
        <v>272737528.78309369</v>
      </c>
      <c r="AB67" s="1925">
        <f>'2.54 GW Electrolyser H2 Prod.'!AA607</f>
        <v>250986242.85983419</v>
      </c>
      <c r="AC67" s="1925">
        <f>'2.54 GW Electrolyser H2 Prod.'!AB607</f>
        <v>230477467.81657982</v>
      </c>
      <c r="AD67" s="1925">
        <f>'2.54 GW Electrolyser H2 Prod.'!AC607</f>
        <v>211088397.83543491</v>
      </c>
      <c r="AE67" s="1925">
        <f>'2.54 GW Electrolyser H2 Prod.'!AD607</f>
        <v>192713054.56915545</v>
      </c>
      <c r="AF67" s="1925">
        <f>'2.54 GW Electrolyser H2 Prod.'!AE607</f>
        <v>175259390.85774422</v>
      </c>
      <c r="AG67" s="1925">
        <f>'2.54 GW Electrolyser H2 Prod.'!AF607</f>
        <v>158646986.65525484</v>
      </c>
      <c r="AH67" s="1925">
        <f>'2.54 GW Electrolyser H2 Prod.'!AG607</f>
        <v>142805198.35232282</v>
      </c>
      <c r="AI67" s="1925">
        <f>'2.54 GW Electrolyser H2 Prod.'!AH607</f>
        <v>127671659.07209086</v>
      </c>
      <c r="AJ67" s="1925">
        <f>'2.54 GW Electrolyser H2 Prod.'!AI607</f>
        <v>113191053.42887115</v>
      </c>
      <c r="AK67" s="1925">
        <f>'2.54 GW Electrolyser H2 Prod.'!AJ607</f>
        <v>99314108.940613747</v>
      </c>
      <c r="AL67" s="1925">
        <f>'2.54 GW Electrolyser H2 Prod.'!AK607</f>
        <v>85996759.954515219</v>
      </c>
      <c r="AM67" s="1925">
        <f>'2.54 GW Electrolyser H2 Prod.'!AL607</f>
        <v>73199450.051153421</v>
      </c>
      <c r="AN67" s="1925">
        <f>'2.54 GW Electrolyser H2 Prod.'!AM607</f>
        <v>60886546.445560932</v>
      </c>
      <c r="AO67" s="1925">
        <f>'2.54 GW Electrolyser H2 Prod.'!AN607</f>
        <v>49025845.605530262</v>
      </c>
      <c r="AP67" s="1925">
        <f>'2.54 GW Electrolyser H2 Prod.'!AO607</f>
        <v>37588153.652201891</v>
      </c>
      <c r="AQ67" s="1925">
        <f>'2.54 GW Electrolyser H2 Prod.'!AP607</f>
        <v>26546928.447747946</v>
      </c>
      <c r="AR67" s="1925">
        <f>'2.54 GW Electrolyser H2 Prod.'!AQ607</f>
        <v>15877972.86332655</v>
      </c>
      <c r="AS67" s="1925">
        <f>'2.54 GW Electrolyser H2 Prod.'!AR607</f>
        <v>5559170.741944313</v>
      </c>
      <c r="AT67" s="1925">
        <f>'2.54 GW Electrolyser H2 Prod.'!AS607</f>
        <v>-4429741.3388721943</v>
      </c>
      <c r="AU67" s="1925">
        <f>'2.54 GW Electrolyser H2 Prod.'!AT607</f>
        <v>-14107372.140123844</v>
      </c>
      <c r="AV67" s="1925">
        <f>'2.54 GW Electrolyser H2 Prod.'!AU607</f>
        <v>-23490848.301528215</v>
      </c>
      <c r="AW67" s="1925">
        <f>'2.54 GW Electrolyser H2 Prod.'!AV607</f>
        <v>-32595965.174894571</v>
      </c>
      <c r="AX67" s="1925">
        <f>'2.54 GW Electrolyser H2 Prod.'!AW607</f>
        <v>-41437319.127047777</v>
      </c>
      <c r="AY67" s="1925">
        <f>'2.54 GW Electrolyser H2 Prod.'!AX607</f>
        <v>-50028423.961660862</v>
      </c>
      <c r="AZ67" s="1925">
        <f>'2.54 GW Electrolyser H2 Prod.'!AY607</f>
        <v>-58381813.679641962</v>
      </c>
      <c r="BA67" s="1925">
        <f>'2.54 GW Electrolyser H2 Prod.'!AZ607</f>
        <v>-66509133.445633888</v>
      </c>
      <c r="BB67" s="1925">
        <f>'2.54 GW Electrolyser H2 Prod.'!BA607</f>
        <v>-74421220.338252783</v>
      </c>
      <c r="BC67" s="1925">
        <f>'2.54 GW Electrolyser H2 Prod.'!BB607</f>
        <v>-82128175.221971273</v>
      </c>
      <c r="BD67" s="1925">
        <f>'2.54 GW Electrolyser H2 Prod.'!BC607</f>
        <v>-89639426.879402637</v>
      </c>
      <c r="BE67" s="1925">
        <f>'2.54 GW Electrolyser H2 Prod.'!BD607</f>
        <v>-96963789.376670837</v>
      </c>
      <c r="BF67" s="1925">
        <f>'2.54 GW Electrolyser H2 Prod.'!BE607</f>
        <v>-104109513.49549913</v>
      </c>
      <c r="BG67" s="1925">
        <f>'2.54 GW Electrolyser H2 Prod.'!BF607</f>
        <v>-111084332.94878697</v>
      </c>
      <c r="BH67" s="1925">
        <f>'2.54 GW Electrolyser H2 Prod.'!BG607</f>
        <v>-117895505.99787664</v>
      </c>
      <c r="BI67" s="1925">
        <f>'2.54 GW Electrolyser H2 Prod.'!BH607</f>
        <v>-124549853.00627923</v>
      </c>
      <c r="BJ67" s="1925">
        <f>'2.54 GW Electrolyser H2 Prod.'!BI607</f>
        <v>-131053790.39377642</v>
      </c>
      <c r="BK67" s="1925">
        <f>'2.54 GW Electrolyser H2 Prod.'!BJ607</f>
        <v>-137413361.39447641</v>
      </c>
      <c r="BL67" s="1925">
        <f>'2.54 GW Electrolyser H2 Prod.'!BK607</f>
        <v>-143634263.9708035</v>
      </c>
      <c r="BM67" s="1925">
        <f>'2.54 GW Electrolyser H2 Prod.'!BL607</f>
        <v>-149721876.19121289</v>
      </c>
      <c r="BN67" s="1925">
        <f>'2.54 GW Electrolyser H2 Prod.'!BM607</f>
        <v>-155681279.34142637</v>
      </c>
      <c r="BO67" s="1926">
        <f>'2.54 GW Electrolyser H2 Prod.'!BN607</f>
        <v>-161517279.00623202</v>
      </c>
    </row>
    <row r="68" spans="1:67" x14ac:dyDescent="0.2">
      <c r="A68" s="4305"/>
      <c r="B68" s="4338"/>
      <c r="C68" s="4339"/>
      <c r="D68" s="3723"/>
      <c r="E68" s="1944" t="str">
        <f t="shared" si="11"/>
        <v>High Price Range</v>
      </c>
      <c r="F68" s="43">
        <f t="shared" si="11"/>
        <v>0.85</v>
      </c>
      <c r="G68" s="1926">
        <f>'2.54 GW Electrolyser H2 Prod.'!F608</f>
        <v>-1785646800.0000002</v>
      </c>
      <c r="H68" s="1925">
        <f>'2.54 GW Electrolyser H2 Prod.'!G608</f>
        <v>2220570607.1509762</v>
      </c>
      <c r="I68" s="1925">
        <f>'2.54 GW Electrolyser H2 Prod.'!H608</f>
        <v>1834557365.3653767</v>
      </c>
      <c r="J68" s="1925">
        <f>'2.54 GW Electrolyser H2 Prod.'!I608</f>
        <v>1626905349.2430575</v>
      </c>
      <c r="K68" s="1925">
        <f>'2.54 GW Electrolyser H2 Prod.'!J608</f>
        <v>1487145447.7583368</v>
      </c>
      <c r="L68" s="1925">
        <f>'2.54 GW Electrolyser H2 Prod.'!K608</f>
        <v>1382870616.4042218</v>
      </c>
      <c r="M68" s="1925">
        <f>'2.54 GW Electrolyser H2 Prod.'!L608</f>
        <v>1300258633.2482498</v>
      </c>
      <c r="N68" s="1925">
        <f>'2.54 GW Electrolyser H2 Prod.'!M608</f>
        <v>1232175340.4435828</v>
      </c>
      <c r="O68" s="1925">
        <f>'2.54 GW Electrolyser H2 Prod.'!N608</f>
        <v>1174474721.9120009</v>
      </c>
      <c r="P68" s="1925">
        <f>'2.54 GW Electrolyser H2 Prod.'!O608</f>
        <v>1124542254.1357167</v>
      </c>
      <c r="Q68" s="1925">
        <f>'2.54 GW Electrolyser H2 Prod.'!P608</f>
        <v>1080627373.6932976</v>
      </c>
      <c r="R68" s="1925">
        <f>'2.54 GW Electrolyser H2 Prod.'!Q608</f>
        <v>1041502881.4149349</v>
      </c>
      <c r="S68" s="1925">
        <f>'2.54 GW Electrolyser H2 Prod.'!R608</f>
        <v>1006276588.8529227</v>
      </c>
      <c r="T68" s="1925">
        <f>'2.54 GW Electrolyser H2 Prod.'!S608</f>
        <v>974280402.47324634</v>
      </c>
      <c r="U68" s="1925">
        <f>'2.54 GW Electrolyser H2 Prod.'!T608</f>
        <v>945001625.32872272</v>
      </c>
      <c r="V68" s="1925">
        <f>'2.54 GW Electrolyser H2 Prod.'!U608</f>
        <v>918038602.33936048</v>
      </c>
      <c r="W68" s="1925">
        <f>'2.54 GW Electrolyser H2 Prod.'!V608</f>
        <v>893071068.65029883</v>
      </c>
      <c r="X68" s="1925">
        <f>'2.54 GW Electrolyser H2 Prod.'!W608</f>
        <v>869839731.57914233</v>
      </c>
      <c r="Y68" s="1925">
        <f>'2.54 GW Electrolyser H2 Prod.'!X608</f>
        <v>848131847.65164304</v>
      </c>
      <c r="Z68" s="1925">
        <f>'2.54 GW Electrolyser H2 Prod.'!Y608</f>
        <v>827770805.72752786</v>
      </c>
      <c r="AA68" s="1925">
        <f>'2.54 GW Electrolyser H2 Prod.'!Z608</f>
        <v>808608455.25346494</v>
      </c>
      <c r="AB68" s="1925">
        <f>'2.54 GW Electrolyser H2 Prod.'!AA608</f>
        <v>790519357.71247792</v>
      </c>
      <c r="AC68" s="1925">
        <f>'2.54 GW Electrolyser H2 Prod.'!AB608</f>
        <v>773396412.20293927</v>
      </c>
      <c r="AD68" s="1925">
        <f>'2.54 GW Electrolyser H2 Prod.'!AC608</f>
        <v>757147480.25981212</v>
      </c>
      <c r="AE68" s="1925">
        <f>'2.54 GW Electrolyser H2 Prod.'!AD608</f>
        <v>741692748.89712787</v>
      </c>
      <c r="AF68" s="1925">
        <f>'2.54 GW Electrolyser H2 Prod.'!AE608</f>
        <v>726962646.89773154</v>
      </c>
      <c r="AG68" s="1925">
        <f>'2.54 GW Electrolyser H2 Prod.'!AF608</f>
        <v>712896181.15541959</v>
      </c>
      <c r="AH68" s="1925">
        <f>'2.54 GW Electrolyser H2 Prod.'!AG608</f>
        <v>699439595.75348783</v>
      </c>
      <c r="AI68" s="1925">
        <f>'2.54 GW Electrolyser H2 Prod.'!AH608</f>
        <v>686545281.72534823</v>
      </c>
      <c r="AJ68" s="1925">
        <f>'2.54 GW Electrolyser H2 Prod.'!AI608</f>
        <v>674170883.49128556</v>
      </c>
      <c r="AK68" s="1925">
        <f>'2.54 GW Electrolyser H2 Prod.'!AJ608</f>
        <v>662278561.03492236</v>
      </c>
      <c r="AL68" s="1925">
        <f>'2.54 GW Electrolyser H2 Prod.'!AK608</f>
        <v>650834376.46501708</v>
      </c>
      <c r="AM68" s="1925">
        <f>'2.54 GW Electrolyser H2 Prod.'!AL608</f>
        <v>639807780.71476674</v>
      </c>
      <c r="AN68" s="1925">
        <f>'2.54 GW Electrolyser H2 Prod.'!AM608</f>
        <v>629171181.45754123</v>
      </c>
      <c r="AO68" s="1925">
        <f>'2.54 GW Electrolyser H2 Prod.'!AN608</f>
        <v>618899577.35072589</v>
      </c>
      <c r="AP68" s="1925">
        <f>'2.54 GW Electrolyser H2 Prod.'!AO608</f>
        <v>608970246.80059028</v>
      </c>
      <c r="AQ68" s="1925">
        <f>'2.54 GW Electrolyser H2 Prod.'!AP608</f>
        <v>599362481.81597638</v>
      </c>
      <c r="AR68" s="1925">
        <f>'2.54 GW Electrolyser H2 Prod.'!AQ608</f>
        <v>590057359.36382461</v>
      </c>
      <c r="AS68" s="1925">
        <f>'2.54 GW Electrolyser H2 Prod.'!AR608</f>
        <v>581037544.0842731</v>
      </c>
      <c r="AT68" s="1925">
        <f>'2.54 GW Electrolyser H2 Prod.'!AS608</f>
        <v>572287117.36232877</v>
      </c>
      <c r="AU68" s="1925">
        <f>'2.54 GW Electrolyser H2 Prod.'!AT608</f>
        <v>563791428.65761638</v>
      </c>
      <c r="AV68" s="1925">
        <f>'2.54 GW Electrolyser H2 Prod.'!AU608</f>
        <v>555536965.71635938</v>
      </c>
      <c r="AW68" s="1925">
        <f>'2.54 GW Electrolyser H2 Prod.'!AV608</f>
        <v>547511240.8707273</v>
      </c>
      <c r="AX68" s="1925">
        <f>'2.54 GW Electrolyser H2 Prod.'!AW608</f>
        <v>539702691.10029483</v>
      </c>
      <c r="AY68" s="1925">
        <f>'2.54 GW Electrolyser H2 Prod.'!AX608</f>
        <v>532100589.91214299</v>
      </c>
      <c r="AZ68" s="1925">
        <f>'2.54 GW Electrolyser H2 Prod.'!AY608</f>
        <v>524694969.40805268</v>
      </c>
      <c r="BA68" s="1925">
        <f>'2.54 GW Electrolyser H2 Prod.'!AZ608</f>
        <v>517476551.16332841</v>
      </c>
      <c r="BB68" s="1925">
        <f>'2.54 GW Electrolyser H2 Prod.'!BA608</f>
        <v>510436684.75309348</v>
      </c>
      <c r="BC68" s="1925">
        <f>'2.54 GW Electrolyser H2 Prod.'!BB608</f>
        <v>503567292.93691301</v>
      </c>
      <c r="BD68" s="1925">
        <f>'2.54 GW Electrolyser H2 Prod.'!BC608</f>
        <v>496860822.65831685</v>
      </c>
      <c r="BE68" s="1925">
        <f>'2.54 GW Electrolyser H2 Prod.'!BD608</f>
        <v>490310201.13745642</v>
      </c>
      <c r="BF68" s="1925">
        <f>'2.54 GW Electrolyser H2 Prod.'!BE608</f>
        <v>483908796.43726134</v>
      </c>
      <c r="BG68" s="1925">
        <f>'2.54 GW Electrolyser H2 Prod.'!BF608</f>
        <v>477650381.96937537</v>
      </c>
      <c r="BH68" s="1925">
        <f>'2.54 GW Electrolyser H2 Prod.'!BG608</f>
        <v>471529104.47878861</v>
      </c>
      <c r="BI68" s="1925">
        <f>'2.54 GW Electrolyser H2 Prod.'!BH608</f>
        <v>465539455.10763717</v>
      </c>
      <c r="BJ68" s="1925">
        <f>'2.54 GW Electrolyser H2 Prod.'!BI608</f>
        <v>459676243.19101214</v>
      </c>
      <c r="BK68" s="1925">
        <f>'2.54 GW Electrolyser H2 Prod.'!BJ608</f>
        <v>453934572.48231053</v>
      </c>
      <c r="BL68" s="1925">
        <f>'2.54 GW Electrolyser H2 Prod.'!BK608</f>
        <v>448309819.54389453</v>
      </c>
      <c r="BM68" s="1925">
        <f>'2.54 GW Electrolyser H2 Prod.'!BL608</f>
        <v>442797614.07165527</v>
      </c>
      <c r="BN68" s="1925">
        <f>'2.54 GW Electrolyser H2 Prod.'!BM608</f>
        <v>437393820.95034528</v>
      </c>
      <c r="BO68" s="1926">
        <f>'2.54 GW Electrolyser H2 Prod.'!BN608</f>
        <v>432094523.86092758</v>
      </c>
    </row>
    <row r="69" spans="1:67" x14ac:dyDescent="0.2">
      <c r="A69" s="4305"/>
      <c r="B69" s="4338"/>
      <c r="C69" s="4339"/>
      <c r="D69" s="4320" t="s">
        <v>1604</v>
      </c>
      <c r="E69" s="1943" t="str">
        <f t="shared" si="11"/>
        <v>Low Price Range</v>
      </c>
      <c r="F69" s="833">
        <f t="shared" si="11"/>
        <v>0.8</v>
      </c>
      <c r="G69" s="1921">
        <f>'2.54 GW Electrolyser H2 Prod.'!F610</f>
        <v>-1785646800.0000002</v>
      </c>
      <c r="H69" s="1949">
        <f>'2.54 GW Electrolyser H2 Prod.'!G610</f>
        <v>-238719801.28390813</v>
      </c>
      <c r="I69" s="1949">
        <f>'2.54 GW Electrolyser H2 Prod.'!H610</f>
        <v>-485504335.34854794</v>
      </c>
      <c r="J69" s="1949">
        <f>'2.54 GW Electrolyser H2 Prod.'!I610</f>
        <v>-606300795.83078086</v>
      </c>
      <c r="K69" s="1949">
        <f>'2.54 GW Electrolyser H2 Prod.'!J610</f>
        <v>-682931962.6002599</v>
      </c>
      <c r="L69" s="1949">
        <f>'2.54 GW Electrolyser H2 Prod.'!K610</f>
        <v>-737672050.03220832</v>
      </c>
      <c r="M69" s="1949">
        <f>'2.54 GW Electrolyser H2 Prod.'!L610</f>
        <v>-779569130.9860462</v>
      </c>
      <c r="N69" s="1949">
        <f>'2.54 GW Electrolyser H2 Prod.'!M610</f>
        <v>-813123730.08364606</v>
      </c>
      <c r="O69" s="1949">
        <f>'2.54 GW Electrolyser H2 Prod.'!N610</f>
        <v>-840874064.40162957</v>
      </c>
      <c r="P69" s="1949">
        <f>'2.54 GW Electrolyser H2 Prod.'!O610</f>
        <v>-864380773.1731658</v>
      </c>
      <c r="Q69" s="1949">
        <f>'2.54 GW Electrolyser H2 Prod.'!P610</f>
        <v>-884666134.34718823</v>
      </c>
      <c r="R69" s="1949">
        <f>'2.54 GW Electrolyser H2 Prod.'!Q610</f>
        <v>-902433061.37786114</v>
      </c>
      <c r="S69" s="1949">
        <f>'2.54 GW Electrolyser H2 Prod.'!R610</f>
        <v>-918183799.11025858</v>
      </c>
      <c r="T69" s="1949">
        <f>'2.54 GW Electrolyser H2 Prod.'!S610</f>
        <v>-932288581.7442708</v>
      </c>
      <c r="U69" s="1949">
        <f>'2.54 GW Electrolyser H2 Prod.'!T610</f>
        <v>-945027478.38833833</v>
      </c>
      <c r="V69" s="1949">
        <f>'2.54 GW Electrolyser H2 Prod.'!U610</f>
        <v>-956617017.18665171</v>
      </c>
      <c r="W69" s="1949">
        <f>'2.54 GW Electrolyser H2 Prod.'!V610</f>
        <v>-967227745.84272504</v>
      </c>
      <c r="X69" s="1949">
        <f>'2.54 GW Electrolyser H2 Prod.'!W610</f>
        <v>-976996174.14989877</v>
      </c>
      <c r="Y69" s="1949">
        <f>'2.54 GW Electrolyser H2 Prod.'!X610</f>
        <v>-986033112.85995424</v>
      </c>
      <c r="Z69" s="1949">
        <f>'2.54 GW Electrolyser H2 Prod.'!Y610</f>
        <v>-994429631.50751579</v>
      </c>
      <c r="AA69" s="1949">
        <f>'2.54 GW Electrolyser H2 Prod.'!Z610</f>
        <v>-1002261401.7991723</v>
      </c>
      <c r="AB69" s="1949">
        <f>'2.54 GW Electrolyser H2 Prod.'!AA610</f>
        <v>-1009591921.1316292</v>
      </c>
      <c r="AC69" s="1949">
        <f>'2.54 GW Electrolyser H2 Prod.'!AB610</f>
        <v>-1016474943.4237106</v>
      </c>
      <c r="AD69" s="1949">
        <f>'2.54 GW Electrolyser H2 Prod.'!AC610</f>
        <v>-1022956338.6140466</v>
      </c>
      <c r="AE69" s="1949">
        <f>'2.54 GW Electrolyser H2 Prod.'!AD610</f>
        <v>-1029075533.6096286</v>
      </c>
      <c r="AF69" s="1949">
        <f>'2.54 GW Electrolyser H2 Prod.'!AE610</f>
        <v>-1034866642.0662693</v>
      </c>
      <c r="AG69" s="1949">
        <f>'2.54 GW Electrolyser H2 Prod.'!AF610</f>
        <v>-1040359359.7168384</v>
      </c>
      <c r="AH69" s="1949">
        <f>'2.54 GW Electrolyser H2 Prod.'!AG610</f>
        <v>-1045579680.8782613</v>
      </c>
      <c r="AI69" s="1949">
        <f>'2.54 GW Electrolyser H2 Prod.'!AH610</f>
        <v>-1050550477.0320923</v>
      </c>
      <c r="AJ69" s="1949">
        <f>'2.54 GW Electrolyser H2 Prod.'!AI610</f>
        <v>-1055291967.9192802</v>
      </c>
      <c r="AK69" s="1949">
        <f>'2.54 GW Electrolyser H2 Prod.'!AJ610</f>
        <v>-1059822108.0707428</v>
      </c>
      <c r="AL69" s="1949">
        <f>'2.54 GW Electrolyser H2 Prod.'!AK610</f>
        <v>-1064156906.2184913</v>
      </c>
      <c r="AM69" s="1949">
        <f>'2.54 GW Electrolyser H2 Prod.'!AL610</f>
        <v>-1068310690.9956017</v>
      </c>
      <c r="AN69" s="1949">
        <f>'2.54 GW Electrolyser H2 Prod.'!AM610</f>
        <v>-1072296333.3259749</v>
      </c>
      <c r="AO69" s="1949">
        <f>'2.54 GW Electrolyser H2 Prod.'!AN610</f>
        <v>-1076125433.6413407</v>
      </c>
      <c r="AP69" s="1949">
        <f>'2.54 GW Electrolyser H2 Prod.'!AO610</f>
        <v>-1079808480.3432293</v>
      </c>
      <c r="AQ69" s="1949">
        <f>'2.54 GW Electrolyser H2 Prod.'!AP610</f>
        <v>-1083354984.609385</v>
      </c>
      <c r="AR69" s="1949">
        <f>'2.54 GW Electrolyser H2 Prod.'!AQ610</f>
        <v>-1086773595.625241</v>
      </c>
      <c r="AS69" s="1949">
        <f>'2.54 GW Electrolyser H2 Prod.'!AR610</f>
        <v>-1090072199.5274343</v>
      </c>
      <c r="AT69" s="1949">
        <f>'2.54 GW Electrolyser H2 Prod.'!AS610</f>
        <v>-1093258004.7236118</v>
      </c>
      <c r="AU69" s="1949">
        <f>'2.54 GW Electrolyser H2 Prod.'!AT610</f>
        <v>-1096337615.7607594</v>
      </c>
      <c r="AV69" s="1949">
        <f>'2.54 GW Electrolyser H2 Prod.'!AU610</f>
        <v>-1099317097.5230012</v>
      </c>
      <c r="AW69" s="1949">
        <f>'2.54 GW Electrolyser H2 Prod.'!AV610</f>
        <v>-1102202031.2267251</v>
      </c>
      <c r="AX69" s="1949">
        <f>'2.54 GW Electrolyser H2 Prod.'!AW610</f>
        <v>-1104997563.4288862</v>
      </c>
      <c r="AY69" s="1949">
        <f>'2.54 GW Electrolyser H2 Prod.'!AX610</f>
        <v>-1107708449.06039</v>
      </c>
      <c r="AZ69" s="1949">
        <f>'2.54 GW Electrolyser H2 Prod.'!AY610</f>
        <v>-1110339089.3305163</v>
      </c>
      <c r="BA69" s="1949">
        <f>'2.54 GW Electrolyser H2 Prod.'!AZ610</f>
        <v>-1112893565.2126589</v>
      </c>
      <c r="BB69" s="1949">
        <f>'2.54 GW Electrolyser H2 Prod.'!BA610</f>
        <v>-1115375667.1101739</v>
      </c>
      <c r="BC69" s="1949">
        <f>'2.54 GW Electrolyser H2 Prod.'!BB610</f>
        <v>-1117788921.2091246</v>
      </c>
      <c r="BD69" s="1949">
        <f>'2.54 GW Electrolyser H2 Prod.'!BC610</f>
        <v>-1120136612.9484282</v>
      </c>
      <c r="BE69" s="1949">
        <f>'2.54 GW Electrolyser H2 Prod.'!BD610</f>
        <v>-1122421807.974437</v>
      </c>
      <c r="BF69" s="1949">
        <f>'2.54 GW Electrolyser H2 Prod.'!BE610</f>
        <v>-1124647370.8939178</v>
      </c>
      <c r="BG69" s="1949">
        <f>'2.54 GW Electrolyser H2 Prod.'!BF610</f>
        <v>-1126815982.0948923</v>
      </c>
      <c r="BH69" s="1949">
        <f>'2.54 GW Electrolyser H2 Prod.'!BG610</f>
        <v>-1128930152.867332</v>
      </c>
      <c r="BI69" s="1949">
        <f>'2.54 GW Electrolyser H2 Prod.'!BH610</f>
        <v>-1130992239.0240307</v>
      </c>
      <c r="BJ69" s="1949">
        <f>'2.54 GW Electrolyser H2 Prod.'!BI610</f>
        <v>-1133004453.1951492</v>
      </c>
      <c r="BK69" s="1949">
        <f>'2.54 GW Electrolyser H2 Prod.'!BJ610</f>
        <v>-1134968875.9470956</v>
      </c>
      <c r="BL69" s="1949">
        <f>'2.54 GW Electrolyser H2 Prod.'!BK610</f>
        <v>-1136887465.8569329</v>
      </c>
      <c r="BM69" s="1949">
        <f>'2.54 GW Electrolyser H2 Prod.'!BL610</f>
        <v>-1138762068.6568458</v>
      </c>
      <c r="BN69" s="1949">
        <f>'2.54 GW Electrolyser H2 Prod.'!BM610</f>
        <v>-1140594425.5488987</v>
      </c>
      <c r="BO69" s="1958">
        <f>'2.54 GW Electrolyser H2 Prod.'!BN610</f>
        <v>-1142386180.7780161</v>
      </c>
    </row>
    <row r="70" spans="1:67" x14ac:dyDescent="0.2">
      <c r="A70" s="4305"/>
      <c r="B70" s="4338"/>
      <c r="C70" s="4339"/>
      <c r="D70" s="4320"/>
      <c r="E70" s="1943" t="str">
        <f t="shared" si="11"/>
        <v>Low Price Range</v>
      </c>
      <c r="F70" s="39">
        <f t="shared" si="11"/>
        <v>0.85</v>
      </c>
      <c r="G70" s="1926">
        <f>'2.54 GW Electrolyser H2 Prod.'!F611</f>
        <v>-1785646800.0000002</v>
      </c>
      <c r="H70" s="1925">
        <f>'2.54 GW Electrolyser H2 Prod.'!G611</f>
        <v>-238719801.28390813</v>
      </c>
      <c r="I70" s="1925">
        <f>'2.54 GW Electrolyser H2 Prod.'!H611</f>
        <v>-423808201.83238804</v>
      </c>
      <c r="J70" s="1925">
        <f>'2.54 GW Electrolyser H2 Prod.'!I611</f>
        <v>-518925332.37587869</v>
      </c>
      <c r="K70" s="1925">
        <f>'2.54 GW Electrolyser H2 Prod.'!J611</f>
        <v>-581133342.29859614</v>
      </c>
      <c r="L70" s="1925">
        <f>'2.54 GW Electrolyser H2 Prod.'!K611</f>
        <v>-626577404.36249125</v>
      </c>
      <c r="M70" s="1925">
        <f>'2.54 GW Electrolyser H2 Prod.'!L611</f>
        <v>-661982903.26056314</v>
      </c>
      <c r="N70" s="1925">
        <f>'2.54 GW Electrolyser H2 Prod.'!M611</f>
        <v>-690759387.94503653</v>
      </c>
      <c r="O70" s="1925">
        <f>'2.54 GW Electrolyser H2 Prod.'!N611</f>
        <v>-714859711.69487298</v>
      </c>
      <c r="P70" s="1925">
        <f>'2.54 GW Electrolyser H2 Prod.'!O611</f>
        <v>-735500344.68179965</v>
      </c>
      <c r="Q70" s="1925">
        <f>'2.54 GW Electrolyser H2 Prod.'!P611</f>
        <v>-753487164.4491837</v>
      </c>
      <c r="R70" s="1925">
        <f>'2.54 GW Electrolyser H2 Prod.'!Q611</f>
        <v>-769379836.94941127</v>
      </c>
      <c r="S70" s="1925">
        <f>'2.54 GW Electrolyser H2 Prod.'!R611</f>
        <v>-783581838.51254511</v>
      </c>
      <c r="T70" s="1925">
        <f>'2.54 GW Electrolyser H2 Prod.'!S611</f>
        <v>-796393009.35196066</v>
      </c>
      <c r="U70" s="1925">
        <f>'2.54 GW Electrolyser H2 Prod.'!T611</f>
        <v>-808041850.49434721</v>
      </c>
      <c r="V70" s="1925">
        <f>'2.54 GW Electrolyser H2 Prod.'!U611</f>
        <v>-818706228.32156944</v>
      </c>
      <c r="W70" s="1925">
        <f>'2.54 GW Electrolyser H2 Prod.'!V611</f>
        <v>-828527125.68170822</v>
      </c>
      <c r="X70" s="1925">
        <f>'2.54 GW Electrolyser H2 Prod.'!W611</f>
        <v>-837618053.84929311</v>
      </c>
      <c r="Y70" s="1925">
        <f>'2.54 GW Electrolyser H2 Prod.'!X611</f>
        <v>-846071663.72059584</v>
      </c>
      <c r="Z70" s="1925">
        <f>'2.54 GW Electrolyser H2 Prod.'!Y611</f>
        <v>-853964495.678334</v>
      </c>
      <c r="AA70" s="1925">
        <f>'2.54 GW Electrolyser H2 Prod.'!Z611</f>
        <v>-861360460.52287245</v>
      </c>
      <c r="AB70" s="1925">
        <f>'2.54 GW Electrolyser H2 Prod.'!AA611</f>
        <v>-868313435.68124771</v>
      </c>
      <c r="AC70" s="1925">
        <f>'2.54 GW Electrolyser H2 Prod.'!AB611</f>
        <v>-874869232.14806569</v>
      </c>
      <c r="AD70" s="1925">
        <f>'2.54 GW Electrolyser H2 Prod.'!AC611</f>
        <v>-881067105.80015826</v>
      </c>
      <c r="AE70" s="1925">
        <f>'2.54 GW Electrolyser H2 Prod.'!AD611</f>
        <v>-886940933.47672951</v>
      </c>
      <c r="AF70" s="1925">
        <f>'2.54 GW Electrolyser H2 Prod.'!AE611</f>
        <v>-892520138.79986453</v>
      </c>
      <c r="AG70" s="1925">
        <f>'2.54 GW Electrolyser H2 Prod.'!AF611</f>
        <v>-897830428.69023287</v>
      </c>
      <c r="AH70" s="1925">
        <f>'2.54 GW Electrolyser H2 Prod.'!AG611</f>
        <v>-902894384.95117021</v>
      </c>
      <c r="AI70" s="1925">
        <f>'2.54 GW Electrolyser H2 Prod.'!AH611</f>
        <v>-907731943.66126132</v>
      </c>
      <c r="AJ70" s="1925">
        <f>'2.54 GW Electrolyser H2 Prod.'!AI611</f>
        <v>-912360786.83268368</v>
      </c>
      <c r="AK70" s="1925">
        <f>'2.54 GW Electrolyser H2 Prod.'!AJ611</f>
        <v>-916796664.8144002</v>
      </c>
      <c r="AL70" s="1925">
        <f>'2.54 GW Electrolyser H2 Prod.'!AK611</f>
        <v>-921053663.55012739</v>
      </c>
      <c r="AM70" s="1925">
        <f>'2.54 GW Electrolyser H2 Prod.'!AL611</f>
        <v>-925144427.57051837</v>
      </c>
      <c r="AN70" s="1925">
        <f>'2.54 GW Electrolyser H2 Prod.'!AM611</f>
        <v>-929080347.1846137</v>
      </c>
      <c r="AO70" s="1925">
        <f>'2.54 GW Electrolyser H2 Prod.'!AN611</f>
        <v>-932871716.51296532</v>
      </c>
      <c r="AP70" s="1925">
        <f>'2.54 GW Electrolyser H2 Prod.'!AO611</f>
        <v>-936527867.61599505</v>
      </c>
      <c r="AQ70" s="1925">
        <f>'2.54 GW Electrolyser H2 Prod.'!AP611</f>
        <v>-940057284.90357268</v>
      </c>
      <c r="AR70" s="1925">
        <f>'2.54 GW Electrolyser H2 Prod.'!AQ611</f>
        <v>-943467703.18440485</v>
      </c>
      <c r="AS70" s="1925">
        <f>'2.54 GW Electrolyser H2 Prod.'!AR611</f>
        <v>-946766192.06765008</v>
      </c>
      <c r="AT70" s="1925">
        <f>'2.54 GW Electrolyser H2 Prod.'!AS611</f>
        <v>-949959228.92083406</v>
      </c>
      <c r="AU70" s="1925">
        <f>'2.54 GW Electrolyser H2 Prod.'!AT611</f>
        <v>-953052762.18550777</v>
      </c>
      <c r="AV70" s="1925">
        <f>'2.54 GW Electrolyser H2 Prod.'!AU611</f>
        <v>-956052266.53111911</v>
      </c>
      <c r="AW70" s="1925">
        <f>'2.54 GW Electrolyser H2 Prod.'!AV611</f>
        <v>-958962791.07012677</v>
      </c>
      <c r="AX70" s="1925">
        <f>'2.54 GW Electrolyser H2 Prod.'!AW611</f>
        <v>-961789001.64970398</v>
      </c>
      <c r="AY70" s="1925">
        <f>'2.54 GW Electrolyser H2 Prod.'!AX611</f>
        <v>-964535218.06692207</v>
      </c>
      <c r="AZ70" s="1925">
        <f>'2.54 GW Electrolyser H2 Prod.'!AY611</f>
        <v>-967205446.91694355</v>
      </c>
      <c r="BA70" s="1925">
        <f>'2.54 GW Electrolyser H2 Prod.'!AZ611</f>
        <v>-969803410.67120075</v>
      </c>
      <c r="BB70" s="1925">
        <f>'2.54 GW Electrolyser H2 Prod.'!BA611</f>
        <v>-972332573.48986697</v>
      </c>
      <c r="BC70" s="1925">
        <f>'2.54 GW Electrolyser H2 Prod.'!BB611</f>
        <v>-974796164.19628644</v>
      </c>
      <c r="BD70" s="1925">
        <f>'2.54 GW Electrolyser H2 Prod.'!BC611</f>
        <v>-977197196.77737975</v>
      </c>
      <c r="BE70" s="1925">
        <f>'2.54 GW Electrolyser H2 Prod.'!BD611</f>
        <v>-979538488.72095108</v>
      </c>
      <c r="BF70" s="1925">
        <f>'2.54 GW Electrolyser H2 Prod.'!BE611</f>
        <v>-981822677.45637131</v>
      </c>
      <c r="BG70" s="1925">
        <f>'2.54 GW Electrolyser H2 Prod.'!BF611</f>
        <v>-984052235.12776423</v>
      </c>
      <c r="BH70" s="1925">
        <f>'2.54 GW Electrolyser H2 Prod.'!BG611</f>
        <v>-986229481.89730215</v>
      </c>
      <c r="BI70" s="1925">
        <f>'2.54 GW Electrolyser H2 Prod.'!BH611</f>
        <v>-988356597.94956088</v>
      </c>
      <c r="BJ70" s="1925">
        <f>'2.54 GW Electrolyser H2 Prod.'!BI611</f>
        <v>-990435634.34522235</v>
      </c>
      <c r="BK70" s="1925">
        <f>'2.54 GW Electrolyser H2 Prod.'!BJ611</f>
        <v>-992468522.85313845</v>
      </c>
      <c r="BL70" s="1925">
        <f>'2.54 GW Electrolyser H2 Prod.'!BK611</f>
        <v>-994457084.87326348</v>
      </c>
      <c r="BM70" s="1925">
        <f>'2.54 GW Electrolyser H2 Prod.'!BL611</f>
        <v>-996403039.54884732</v>
      </c>
      <c r="BN70" s="1925">
        <f>'2.54 GW Electrolyser H2 Prod.'!BM611</f>
        <v>-998308011.15412927</v>
      </c>
      <c r="BO70" s="1926">
        <f>'2.54 GW Electrolyser H2 Prod.'!BN611</f>
        <v>-1000173535.8333064</v>
      </c>
    </row>
    <row r="71" spans="1:67" x14ac:dyDescent="0.2">
      <c r="A71" s="4305"/>
      <c r="B71" s="4338"/>
      <c r="C71" s="4339"/>
      <c r="D71" s="4320"/>
      <c r="E71" s="1943" t="str">
        <f t="shared" si="11"/>
        <v>Low Price Range</v>
      </c>
      <c r="F71" s="39">
        <f t="shared" si="11"/>
        <v>0.9</v>
      </c>
      <c r="G71" s="1926">
        <f>'2.54 GW Electrolyser H2 Prod.'!F612</f>
        <v>-1785646800.0000002</v>
      </c>
      <c r="H71" s="1925">
        <f>'2.54 GW Electrolyser H2 Prod.'!G612</f>
        <v>-238719801.28390813</v>
      </c>
      <c r="I71" s="1925">
        <f>'2.54 GW Electrolyser H2 Prod.'!H612</f>
        <v>-362112068.31622791</v>
      </c>
      <c r="J71" s="1925">
        <f>'2.54 GW Electrolyser H2 Prod.'!I612</f>
        <v>-428489721.33310604</v>
      </c>
      <c r="K71" s="1925">
        <f>'2.54 GW Electrolyser H2 Prod.'!J612</f>
        <v>-473165108.645316</v>
      </c>
      <c r="L71" s="1925">
        <f>'2.54 GW Electrolyser H2 Prod.'!K612</f>
        <v>-506497405.1636399</v>
      </c>
      <c r="M71" s="1925">
        <f>'2.54 GW Electrolyser H2 Prod.'!L612</f>
        <v>-532904996.36050618</v>
      </c>
      <c r="N71" s="1925">
        <f>'2.54 GW Electrolyser H2 Prod.'!M612</f>
        <v>-554668373.71857929</v>
      </c>
      <c r="O71" s="1925">
        <f>'2.54 GW Electrolyser H2 Prod.'!N612</f>
        <v>-573112844.94149518</v>
      </c>
      <c r="P71" s="1925">
        <f>'2.54 GW Electrolyser H2 Prod.'!O612</f>
        <v>-589074163.70075178</v>
      </c>
      <c r="Q71" s="1925">
        <f>'2.54 GW Electrolyser H2 Prod.'!P612</f>
        <v>-603111911.80798674</v>
      </c>
      <c r="R71" s="1925">
        <f>'2.54 GW Electrolyser H2 Prod.'!Q612</f>
        <v>-615618373.4422667</v>
      </c>
      <c r="S71" s="1925">
        <f>'2.54 GW Electrolyser H2 Prod.'!R612</f>
        <v>-626878743.88516641</v>
      </c>
      <c r="T71" s="1925">
        <f>'2.54 GW Electrolyser H2 Prod.'!S612</f>
        <v>-637106584.65952432</v>
      </c>
      <c r="U71" s="1925">
        <f>'2.54 GW Electrolyser H2 Prod.'!T612</f>
        <v>-646465783.5074321</v>
      </c>
      <c r="V71" s="1925">
        <f>'2.54 GW Electrolyser H2 Prod.'!U612</f>
        <v>-655084732.73651016</v>
      </c>
      <c r="W71" s="1925">
        <f>'2.54 GW Electrolyser H2 Prod.'!V612</f>
        <v>-663065807.60805643</v>
      </c>
      <c r="X71" s="1925">
        <f>'2.54 GW Electrolyser H2 Prod.'!W612</f>
        <v>-670491893.13336623</v>
      </c>
      <c r="Y71" s="1925">
        <f>'2.54 GW Electrolyser H2 Prod.'!X612</f>
        <v>-677430994.49138737</v>
      </c>
      <c r="Z71" s="1925">
        <f>'2.54 GW Electrolyser H2 Prod.'!Y612</f>
        <v>-683939566.86713016</v>
      </c>
      <c r="AA71" s="1925">
        <f>'2.54 GW Electrolyser H2 Prod.'!Z612</f>
        <v>-690064967.7878989</v>
      </c>
      <c r="AB71" s="1925">
        <f>'2.54 GW Electrolyser H2 Prod.'!AA612</f>
        <v>-695847294.69416332</v>
      </c>
      <c r="AC71" s="1925">
        <f>'2.54 GW Electrolyser H2 Prod.'!AB612</f>
        <v>-701320783.25875068</v>
      </c>
      <c r="AD71" s="1925">
        <f>'2.54 GW Electrolyser H2 Prod.'!AC612</f>
        <v>-706514886.29014373</v>
      </c>
      <c r="AE71" s="1925">
        <f>'2.54 GW Electrolyser H2 Prod.'!AD612</f>
        <v>-711455116.65736055</v>
      </c>
      <c r="AF71" s="1925">
        <f>'2.54 GW Electrolyser H2 Prod.'!AE612</f>
        <v>-716163713.36485994</v>
      </c>
      <c r="AG71" s="1925">
        <f>'2.54 GW Electrolyser H2 Prod.'!AF612</f>
        <v>-720660173.35428274</v>
      </c>
      <c r="AH71" s="1925">
        <f>'2.54 GW Electrolyser H2 Prod.'!AG612</f>
        <v>-724961680.14088309</v>
      </c>
      <c r="AI71" s="1925">
        <f>'2.54 GW Electrolyser H2 Prod.'!AH612</f>
        <v>-729083452.31739962</v>
      </c>
      <c r="AJ71" s="1925">
        <f>'2.54 GW Electrolyser H2 Prod.'!AI612</f>
        <v>-733039029.18880069</v>
      </c>
      <c r="AK71" s="1925">
        <f>'2.54 GW Electrolyser H2 Prod.'!AJ612</f>
        <v>-736840506.62356997</v>
      </c>
      <c r="AL71" s="1925">
        <f>'2.54 GW Electrolyser H2 Prod.'!AK612</f>
        <v>-740498733.14420629</v>
      </c>
      <c r="AM71" s="1925">
        <f>'2.54 GW Electrolyser H2 Prod.'!AL612</f>
        <v>-744023474.00796151</v>
      </c>
      <c r="AN71" s="1925">
        <f>'2.54 GW Electrolyser H2 Prod.'!AM612</f>
        <v>-747423549.32608306</v>
      </c>
      <c r="AO71" s="1925">
        <f>'2.54 GW Electrolyser H2 Prod.'!AN612</f>
        <v>-750706950.98074043</v>
      </c>
      <c r="AP71" s="1925">
        <f>'2.54 GW Electrolyser H2 Prod.'!AO612</f>
        <v>-753880942.11386073</v>
      </c>
      <c r="AQ71" s="1925">
        <f>'2.54 GW Electrolyser H2 Prod.'!AP612</f>
        <v>-756952142.20295942</v>
      </c>
      <c r="AR71" s="1925">
        <f>'2.54 GW Electrolyser H2 Prod.'!AQ612</f>
        <v>-759926600.14920282</v>
      </c>
      <c r="AS71" s="1925">
        <f>'2.54 GW Electrolyser H2 Prod.'!AR612</f>
        <v>-762809857.34112787</v>
      </c>
      <c r="AT71" s="1925">
        <f>'2.54 GW Electrolyser H2 Prod.'!AS612</f>
        <v>-765607002.29327059</v>
      </c>
      <c r="AU71" s="1925">
        <f>'2.54 GW Electrolyser H2 Prod.'!AT612</f>
        <v>-768322718.16981983</v>
      </c>
      <c r="AV71" s="1925">
        <f>'2.54 GW Electrolyser H2 Prod.'!AU612</f>
        <v>-770961324.27240956</v>
      </c>
      <c r="AW71" s="1925">
        <f>'2.54 GW Electrolyser H2 Prod.'!AV612</f>
        <v>-773526812.38545787</v>
      </c>
      <c r="AX71" s="1925">
        <f>'2.54 GW Electrolyser H2 Prod.'!AW612</f>
        <v>-776022878.72233105</v>
      </c>
      <c r="AY71" s="1925">
        <f>'2.54 GW Electrolyser H2 Prod.'!AX612</f>
        <v>-778452952.09358656</v>
      </c>
      <c r="AZ71" s="1925">
        <f>'2.54 GW Electrolyser H2 Prod.'!AY612</f>
        <v>-780820218.8188256</v>
      </c>
      <c r="BA71" s="1925">
        <f>'2.54 GW Electrolyser H2 Prod.'!AZ612</f>
        <v>-783127644.82184017</v>
      </c>
      <c r="BB71" s="1925">
        <f>'2.54 GW Electrolyser H2 Prod.'!BA612</f>
        <v>-785377995.28118026</v>
      </c>
      <c r="BC71" s="1925">
        <f>'2.54 GW Electrolyser H2 Prod.'!BB612</f>
        <v>-787573852.15233529</v>
      </c>
      <c r="BD71" s="1925">
        <f>'2.54 GW Electrolyser H2 Prod.'!BC612</f>
        <v>-789717629.83113444</v>
      </c>
      <c r="BE71" s="1925">
        <f>'2.54 GW Electrolyser H2 Prod.'!BD612</f>
        <v>-791811589.18908465</v>
      </c>
      <c r="BF71" s="1925">
        <f>'2.54 GW Electrolyser H2 Prod.'!BE612</f>
        <v>-793857850.17871964</v>
      </c>
      <c r="BG71" s="1925">
        <f>'2.54 GW Electrolyser H2 Prod.'!BF612</f>
        <v>-795858403.17956531</v>
      </c>
      <c r="BH71" s="1925">
        <f>'2.54 GW Electrolyser H2 Prod.'!BG612</f>
        <v>-797815119.23211169</v>
      </c>
      <c r="BI71" s="1925">
        <f>'2.54 GW Electrolyser H2 Prod.'!BH612</f>
        <v>-799729759.28750551</v>
      </c>
      <c r="BJ71" s="1925">
        <f>'2.54 GW Electrolyser H2 Prod.'!BI612</f>
        <v>-801603982.58393097</v>
      </c>
      <c r="BK71" s="1925">
        <f>'2.54 GW Electrolyser H2 Prod.'!BJ612</f>
        <v>-803439354.24637055</v>
      </c>
      <c r="BL71" s="1925">
        <f>'2.54 GW Electrolyser H2 Prod.'!BK612</f>
        <v>-805237352.19420624</v>
      </c>
      <c r="BM71" s="1925">
        <f>'2.54 GW Electrolyser H2 Prod.'!BL612</f>
        <v>-806999373.4306314</v>
      </c>
      <c r="BN71" s="1925">
        <f>'2.54 GW Electrolyser H2 Prod.'!BM612</f>
        <v>-808726739.77881086</v>
      </c>
      <c r="BO71" s="1926">
        <f>'2.54 GW Electrolyser H2 Prod.'!BN612</f>
        <v>-810420703.1219238</v>
      </c>
    </row>
    <row r="72" spans="1:67" ht="14.25" customHeight="1" x14ac:dyDescent="0.2">
      <c r="A72" s="4305"/>
      <c r="B72" s="4338"/>
      <c r="C72" s="4339"/>
      <c r="D72" s="4320"/>
      <c r="E72" s="1943" t="str">
        <f t="shared" si="11"/>
        <v>High Price Range</v>
      </c>
      <c r="F72" s="39">
        <f t="shared" si="11"/>
        <v>0.8</v>
      </c>
      <c r="G72" s="1926">
        <f>'2.54 GW Electrolyser H2 Prod.'!F614</f>
        <v>-1785646800.0000002</v>
      </c>
      <c r="H72" s="1925">
        <f>'2.54 GW Electrolyser H2 Prod.'!G614</f>
        <v>2387489946.2488914</v>
      </c>
      <c r="I72" s="1925">
        <f>'2.54 GW Electrolyser H2 Prod.'!H614</f>
        <v>1615463462.6776915</v>
      </c>
      <c r="J72" s="1925">
        <f>'2.54 GW Electrolyser H2 Prod.'!I614</f>
        <v>1237570792.1851454</v>
      </c>
      <c r="K72" s="1925">
        <f>'2.54 GW Electrolyser H2 Prod.'!J614</f>
        <v>997842275.82073212</v>
      </c>
      <c r="L72" s="1925">
        <f>'2.54 GW Electrolyser H2 Prod.'!K614</f>
        <v>826596547.75821972</v>
      </c>
      <c r="M72" s="1925">
        <f>'2.54 GW Electrolyser H2 Prod.'!L614</f>
        <v>695528139.42669487</v>
      </c>
      <c r="N72" s="1925">
        <f>'2.54 GW Electrolyser H2 Prod.'!M614</f>
        <v>590557869.52243829</v>
      </c>
      <c r="O72" s="1925">
        <f>'2.54 GW Electrolyser H2 Prod.'!N614</f>
        <v>503745326.33516431</v>
      </c>
      <c r="P72" s="1925">
        <f>'2.54 GW Electrolyser H2 Prod.'!O614</f>
        <v>430208296.22099996</v>
      </c>
      <c r="Q72" s="1925">
        <f>'2.54 GW Electrolyser H2 Prod.'!P614</f>
        <v>366748743.88515401</v>
      </c>
      <c r="R72" s="1925">
        <f>'2.54 GW Electrolyser H2 Prod.'!Q614</f>
        <v>311167715.47369075</v>
      </c>
      <c r="S72" s="1925">
        <f>'2.54 GW Electrolyser H2 Prod.'!R614</f>
        <v>261894017.21993423</v>
      </c>
      <c r="T72" s="1925">
        <f>'2.54 GW Electrolyser H2 Prod.'!S614</f>
        <v>217769429.83545732</v>
      </c>
      <c r="U72" s="1925">
        <f>'2.54 GW Electrolyser H2 Prod.'!T614</f>
        <v>177917801.29652953</v>
      </c>
      <c r="V72" s="1925">
        <f>'2.54 GW Electrolyser H2 Prod.'!U614</f>
        <v>141661757.46223402</v>
      </c>
      <c r="W72" s="1925">
        <f>'2.54 GW Electrolyser H2 Prod.'!V614</f>
        <v>108467766.74671006</v>
      </c>
      <c r="X72" s="1925">
        <f>'2.54 GW Electrolyser H2 Prod.'!W614</f>
        <v>77908779.796461105</v>
      </c>
      <c r="Y72" s="1925">
        <f>'2.54 GW Electrolyser H2 Prod.'!X614</f>
        <v>49638142.655378342</v>
      </c>
      <c r="Z72" s="1925">
        <f>'2.54 GW Electrolyser H2 Prod.'!Y614</f>
        <v>23370958.650974512</v>
      </c>
      <c r="AA72" s="1925">
        <f>'2.54 GW Electrolyser H2 Prod.'!Z614</f>
        <v>-1129499.2132983208</v>
      </c>
      <c r="AB72" s="1925">
        <f>'2.54 GW Electrolyser H2 Prod.'!AA614</f>
        <v>-24061872.526064873</v>
      </c>
      <c r="AC72" s="1925">
        <f>'2.54 GW Electrolyser H2 Prod.'!AB614</f>
        <v>-45594321.942468882</v>
      </c>
      <c r="AD72" s="1925">
        <f>'2.54 GW Electrolyser H2 Prod.'!AC614</f>
        <v>-65870344.329348803</v>
      </c>
      <c r="AE72" s="1925">
        <f>'2.54 GW Electrolyser H2 Prod.'!AD614</f>
        <v>-85013280.545474529</v>
      </c>
      <c r="AF72" s="1925">
        <f>'2.54 GW Electrolyser H2 Prod.'!AE614</f>
        <v>-103129849.78148961</v>
      </c>
      <c r="AG72" s="1925">
        <f>'2.54 GW Electrolyser H2 Prod.'!AF614</f>
        <v>-120312950.4530561</v>
      </c>
      <c r="AH72" s="1925">
        <f>'2.54 GW Electrolyser H2 Prod.'!AG614</f>
        <v>-136643901.6799674</v>
      </c>
      <c r="AI72" s="1925">
        <f>'2.54 GW Electrolyser H2 Prod.'!AH614</f>
        <v>-152194253.28419828</v>
      </c>
      <c r="AJ72" s="1925">
        <f>'2.54 GW Electrolyser H2 Prod.'!AI614</f>
        <v>-167027259.53556108</v>
      </c>
      <c r="AK72" s="1925">
        <f>'2.54 GW Electrolyser H2 Prod.'!AJ614</f>
        <v>-181199088.35163426</v>
      </c>
      <c r="AL72" s="1925">
        <f>'2.54 GW Electrolyser H2 Prod.'!AK614</f>
        <v>-194759820.5250721</v>
      </c>
      <c r="AM72" s="1925">
        <f>'2.54 GW Electrolyser H2 Prod.'!AL614</f>
        <v>-207754280.92405343</v>
      </c>
      <c r="AN72" s="1925">
        <f>'2.54 GW Electrolyser H2 Prod.'!AM614</f>
        <v>-220222734.20356321</v>
      </c>
      <c r="AO72" s="1925">
        <f>'2.54 GW Electrolyser H2 Prod.'!AN614</f>
        <v>-232201470.48425293</v>
      </c>
      <c r="AP72" s="1925">
        <f>'2.54 GW Electrolyser H2 Prod.'!AO614</f>
        <v>-243723301.07572246</v>
      </c>
      <c r="AQ72" s="1925">
        <f>'2.54 GW Electrolyser H2 Prod.'!AP614</f>
        <v>-254817980.19711876</v>
      </c>
      <c r="AR72" s="1925">
        <f>'2.54 GW Electrolyser H2 Prod.'!AQ614</f>
        <v>-265512565.46062589</v>
      </c>
      <c r="AS72" s="1925">
        <f>'2.54 GW Electrolyser H2 Prod.'!AR614</f>
        <v>-275831727.40064192</v>
      </c>
      <c r="AT72" s="1925">
        <f>'2.54 GW Electrolyser H2 Prod.'!AS614</f>
        <v>-285798016.38333654</v>
      </c>
      <c r="AU72" s="1925">
        <f>'2.54 GW Electrolyser H2 Prod.'!AT614</f>
        <v>-295432093.69206023</v>
      </c>
      <c r="AV72" s="1925">
        <f>'2.54 GW Electrolyser H2 Prod.'!AU614</f>
        <v>-304752932.36003613</v>
      </c>
      <c r="AW72" s="1925">
        <f>'2.54 GW Electrolyser H2 Prod.'!AV614</f>
        <v>-313777992.34227395</v>
      </c>
      <c r="AX72" s="1925">
        <f>'2.54 GW Electrolyser H2 Prod.'!AW614</f>
        <v>-322523373.83031774</v>
      </c>
      <c r="AY72" s="1925">
        <f>'2.54 GW Electrolyser H2 Prod.'!AX614</f>
        <v>-331003951.87539673</v>
      </c>
      <c r="AZ72" s="1925">
        <f>'2.54 GW Electrolyser H2 Prod.'!AY614</f>
        <v>-339233494.966434</v>
      </c>
      <c r="BA72" s="1925">
        <f>'2.54 GW Electrolyser H2 Prod.'!AZ614</f>
        <v>-347224769.7849009</v>
      </c>
      <c r="BB72" s="1925">
        <f>'2.54 GW Electrolyser H2 Prod.'!BA614</f>
        <v>-354989634.00974727</v>
      </c>
      <c r="BC72" s="1925">
        <f>'2.54 GW Electrolyser H2 Prod.'!BB614</f>
        <v>-362539118.75780106</v>
      </c>
      <c r="BD72" s="1925">
        <f>'2.54 GW Electrolyser H2 Prod.'!BC614</f>
        <v>-369883502.00642467</v>
      </c>
      <c r="BE72" s="1925">
        <f>'2.54 GW Electrolyser H2 Prod.'!BD614</f>
        <v>-377032374.14661312</v>
      </c>
      <c r="BF72" s="1925">
        <f>'2.54 GW Electrolyser H2 Prod.'!BE614</f>
        <v>-383994696.64873219</v>
      </c>
      <c r="BG72" s="1925">
        <f>'2.54 GW Electrolyser H2 Prod.'!BF614</f>
        <v>-390778854.68386626</v>
      </c>
      <c r="BH72" s="1925">
        <f>'2.54 GW Electrolyser H2 Prod.'!BG614</f>
        <v>-397392704.42652535</v>
      </c>
      <c r="BI72" s="1925">
        <f>'2.54 GW Electrolyser H2 Prod.'!BH614</f>
        <v>-403843615.66539526</v>
      </c>
      <c r="BJ72" s="1925">
        <f>'2.54 GW Electrolyser H2 Prod.'!BI614</f>
        <v>-410138510.26488388</v>
      </c>
      <c r="BK72" s="1925">
        <f>'2.54 GW Electrolyser H2 Prod.'!BJ614</f>
        <v>-416283896.9487803</v>
      </c>
      <c r="BL72" s="1925">
        <f>'2.54 GW Electrolyser H2 Prod.'!BK614</f>
        <v>-422285902.81645322</v>
      </c>
      <c r="BM72" s="1925">
        <f>'2.54 GW Electrolyser H2 Prod.'!BL614</f>
        <v>-428150301.94987035</v>
      </c>
      <c r="BN72" s="1925">
        <f>'2.54 GW Electrolyser H2 Prod.'!BM614</f>
        <v>-433882541.42500925</v>
      </c>
      <c r="BO72" s="1926">
        <f>'2.54 GW Electrolyser H2 Prod.'!BN614</f>
        <v>-439487765.00272918</v>
      </c>
    </row>
    <row r="73" spans="1:67" x14ac:dyDescent="0.2">
      <c r="A73" s="4305"/>
      <c r="B73" s="4338"/>
      <c r="C73" s="4339"/>
      <c r="D73" s="4320"/>
      <c r="E73" s="1943" t="str">
        <f t="shared" si="11"/>
        <v>High Price Range</v>
      </c>
      <c r="F73" s="39">
        <f t="shared" si="11"/>
        <v>0.85</v>
      </c>
      <c r="G73" s="1926">
        <f>'2.54 GW Electrolyser H2 Prod.'!F615</f>
        <v>-1785646800.0000002</v>
      </c>
      <c r="H73" s="1925">
        <f>'2.54 GW Electrolyser H2 Prod.'!G615</f>
        <v>2387489946.2488914</v>
      </c>
      <c r="I73" s="1925">
        <f>'2.54 GW Electrolyser H2 Prod.'!H615</f>
        <v>1808470083.5704913</v>
      </c>
      <c r="J73" s="1925">
        <f>'2.54 GW Electrolyser H2 Prod.'!I615</f>
        <v>1510911145.7740097</v>
      </c>
      <c r="K73" s="1925">
        <f>'2.54 GW Electrolyser H2 Prod.'!J615</f>
        <v>1316303200.2938514</v>
      </c>
      <c r="L73" s="1925">
        <f>'2.54 GW Electrolyser H2 Prod.'!K615</f>
        <v>1174138621.1100087</v>
      </c>
      <c r="M73" s="1925">
        <f>'2.54 GW Electrolyser H2 Prod.'!L615</f>
        <v>1063378103.166842</v>
      </c>
      <c r="N73" s="1925">
        <f>'2.54 GW Electrolyser H2 Prod.'!M615</f>
        <v>973355410.43734026</v>
      </c>
      <c r="O73" s="1925">
        <f>'2.54 GW Electrolyser H2 Prod.'!N615</f>
        <v>897961349.50870705</v>
      </c>
      <c r="P73" s="1925">
        <f>'2.54 GW Electrolyser H2 Prod.'!O615</f>
        <v>833390385.35174465</v>
      </c>
      <c r="Q73" s="1925">
        <f>'2.54 GW Electrolyser H2 Prod.'!P615</f>
        <v>777121457.20244122</v>
      </c>
      <c r="R73" s="1925">
        <f>'2.54 GW Electrolyser H2 Prod.'!Q615</f>
        <v>727403738.41830683</v>
      </c>
      <c r="S73" s="1925">
        <f>'2.54 GW Electrolyser H2 Prod.'!R615</f>
        <v>682975016.95074892</v>
      </c>
      <c r="T73" s="1925">
        <f>'2.54 GW Electrolyser H2 Prod.'!S615</f>
        <v>642897289.99321938</v>
      </c>
      <c r="U73" s="1925">
        <f>'2.54 GW Electrolyser H2 Prod.'!T615</f>
        <v>606455728.13067293</v>
      </c>
      <c r="V73" s="1925">
        <f>'2.54 GW Electrolyser H2 Prod.'!U615</f>
        <v>573093904.44658208</v>
      </c>
      <c r="W73" s="1925">
        <f>'2.54 GW Electrolyser H2 Prod.'!V615</f>
        <v>542370776.34133482</v>
      </c>
      <c r="X73" s="1925">
        <f>'2.54 GW Electrolyser H2 Prod.'!W615</f>
        <v>513931241.69942522</v>
      </c>
      <c r="Y73" s="1925">
        <f>'2.54 GW Electrolyser H2 Prod.'!X615</f>
        <v>487485456.80791664</v>
      </c>
      <c r="Z73" s="1925">
        <f>'2.54 GW Electrolyser H2 Prod.'!Y615</f>
        <v>462793977.15402961</v>
      </c>
      <c r="AA73" s="1925">
        <f>'2.54 GW Electrolyser H2 Prod.'!Z615</f>
        <v>439656867.88100863</v>
      </c>
      <c r="AB73" s="1925">
        <f>'2.54 GW Electrolyser H2 Prod.'!AA615</f>
        <v>417905581.95774913</v>
      </c>
      <c r="AC73" s="1925">
        <f>'2.54 GW Electrolyser H2 Prod.'!AB615</f>
        <v>397396806.91449475</v>
      </c>
      <c r="AD73" s="1925">
        <f>'2.54 GW Electrolyser H2 Prod.'!AC615</f>
        <v>378007736.93334985</v>
      </c>
      <c r="AE73" s="1925">
        <f>'2.54 GW Electrolyser H2 Prod.'!AD615</f>
        <v>359632393.66707039</v>
      </c>
      <c r="AF73" s="1925">
        <f>'2.54 GW Electrolyser H2 Prod.'!AE615</f>
        <v>342178729.95565915</v>
      </c>
      <c r="AG73" s="1925">
        <f>'2.54 GW Electrolyser H2 Prod.'!AF615</f>
        <v>325566325.75316978</v>
      </c>
      <c r="AH73" s="1925">
        <f>'2.54 GW Electrolyser H2 Prod.'!AG615</f>
        <v>309724537.45023775</v>
      </c>
      <c r="AI73" s="1925">
        <f>'2.54 GW Electrolyser H2 Prod.'!AH615</f>
        <v>294590998.1700058</v>
      </c>
      <c r="AJ73" s="1925">
        <f>'2.54 GW Electrolyser H2 Prod.'!AI615</f>
        <v>280110392.52678609</v>
      </c>
      <c r="AK73" s="1925">
        <f>'2.54 GW Electrolyser H2 Prod.'!AJ615</f>
        <v>266233448.03852868</v>
      </c>
      <c r="AL73" s="1925">
        <f>'2.54 GW Electrolyser H2 Prod.'!AK615</f>
        <v>252916099.05243015</v>
      </c>
      <c r="AM73" s="1925">
        <f>'2.54 GW Electrolyser H2 Prod.'!AL615</f>
        <v>240118789.14906836</v>
      </c>
      <c r="AN73" s="1925">
        <f>'2.54 GW Electrolyser H2 Prod.'!AM615</f>
        <v>227805885.54347587</v>
      </c>
      <c r="AO73" s="1925">
        <f>'2.54 GW Electrolyser H2 Prod.'!AN615</f>
        <v>215945184.7034452</v>
      </c>
      <c r="AP73" s="1925">
        <f>'2.54 GW Electrolyser H2 Prod.'!AO615</f>
        <v>204507492.75011683</v>
      </c>
      <c r="AQ73" s="1925">
        <f>'2.54 GW Electrolyser H2 Prod.'!AP615</f>
        <v>193466267.54566288</v>
      </c>
      <c r="AR73" s="1925">
        <f>'2.54 GW Electrolyser H2 Prod.'!AQ615</f>
        <v>182797311.96124148</v>
      </c>
      <c r="AS73" s="1925">
        <f>'2.54 GW Electrolyser H2 Prod.'!AR615</f>
        <v>172478509.83985925</v>
      </c>
      <c r="AT73" s="1925">
        <f>'2.54 GW Electrolyser H2 Prod.'!AS615</f>
        <v>162489597.75904274</v>
      </c>
      <c r="AU73" s="1925">
        <f>'2.54 GW Electrolyser H2 Prod.'!AT615</f>
        <v>152811966.95779109</v>
      </c>
      <c r="AV73" s="1925">
        <f>'2.54 GW Electrolyser H2 Prod.'!AU615</f>
        <v>143428490.79638672</v>
      </c>
      <c r="AW73" s="1925">
        <f>'2.54 GW Electrolyser H2 Prod.'!AV615</f>
        <v>134323373.92302036</v>
      </c>
      <c r="AX73" s="1925">
        <f>'2.54 GW Electrolyser H2 Prod.'!AW615</f>
        <v>125482019.97086716</v>
      </c>
      <c r="AY73" s="1925">
        <f>'2.54 GW Electrolyser H2 Prod.'!AX615</f>
        <v>116890915.13625407</v>
      </c>
      <c r="AZ73" s="1925">
        <f>'2.54 GW Electrolyser H2 Prod.'!AY615</f>
        <v>108537525.41827297</v>
      </c>
      <c r="BA73" s="1925">
        <f>'2.54 GW Electrolyser H2 Prod.'!AZ615</f>
        <v>100410205.65228105</v>
      </c>
      <c r="BB73" s="1925">
        <f>'2.54 GW Electrolyser H2 Prod.'!BA615</f>
        <v>92498118.759662151</v>
      </c>
      <c r="BC73" s="1925">
        <f>'2.54 GW Electrolyser H2 Prod.'!BB615</f>
        <v>84791163.875943661</v>
      </c>
      <c r="BD73" s="1925">
        <f>'2.54 GW Electrolyser H2 Prod.'!BC615</f>
        <v>77279912.218512297</v>
      </c>
      <c r="BE73" s="1925">
        <f>'2.54 GW Electrolyser H2 Prod.'!BD615</f>
        <v>69955549.721244097</v>
      </c>
      <c r="BF73" s="1925">
        <f>'2.54 GW Electrolyser H2 Prod.'!BE615</f>
        <v>62809825.6024158</v>
      </c>
      <c r="BG73" s="1925">
        <f>'2.54 GW Electrolyser H2 Prod.'!BF615</f>
        <v>55835006.14912796</v>
      </c>
      <c r="BH73" s="1925">
        <f>'2.54 GW Electrolyser H2 Prod.'!BG615</f>
        <v>49023833.10003829</v>
      </c>
      <c r="BI73" s="1925">
        <f>'2.54 GW Electrolyser H2 Prod.'!BH615</f>
        <v>42369486.091635704</v>
      </c>
      <c r="BJ73" s="1925">
        <f>'2.54 GW Electrolyser H2 Prod.'!BI615</f>
        <v>35865548.704138517</v>
      </c>
      <c r="BK73" s="1925">
        <f>'2.54 GW Electrolyser H2 Prod.'!BJ615</f>
        <v>29505977.70343852</v>
      </c>
      <c r="BL73" s="1925">
        <f>'2.54 GW Electrolyser H2 Prod.'!BK615</f>
        <v>23285075.127111435</v>
      </c>
      <c r="BM73" s="1925">
        <f>'2.54 GW Electrolyser H2 Prod.'!BL615</f>
        <v>17197462.906702042</v>
      </c>
      <c r="BN73" s="1925">
        <f>'2.54 GW Electrolyser H2 Prod.'!BM615</f>
        <v>11238059.756488562</v>
      </c>
      <c r="BO73" s="1926">
        <f>'2.54 GW Electrolyser H2 Prod.'!BN615</f>
        <v>5402060.0916829109</v>
      </c>
    </row>
    <row r="74" spans="1:67" x14ac:dyDescent="0.2">
      <c r="A74" s="4305"/>
      <c r="B74" s="4338"/>
      <c r="C74" s="4339"/>
      <c r="D74" s="3723"/>
      <c r="E74" s="1944" t="str">
        <f t="shared" ref="E74:F89" si="12">E22</f>
        <v>High Price Range</v>
      </c>
      <c r="F74" s="334">
        <f t="shared" si="12"/>
        <v>0.9</v>
      </c>
      <c r="G74" s="1926">
        <f>'2.54 GW Electrolyser H2 Prod.'!F616</f>
        <v>-1785646800.0000002</v>
      </c>
      <c r="H74" s="1925">
        <f>'2.54 GW Electrolyser H2 Prod.'!G616</f>
        <v>2387489946.2488914</v>
      </c>
      <c r="I74" s="1925">
        <f>'2.54 GW Electrolyser H2 Prod.'!H616</f>
        <v>2001476704.4632916</v>
      </c>
      <c r="J74" s="1925">
        <f>'2.54 GW Electrolyser H2 Prod.'!I616</f>
        <v>1793824688.3409724</v>
      </c>
      <c r="K74" s="1925">
        <f>'2.54 GW Electrolyser H2 Prod.'!J616</f>
        <v>1654064786.8562517</v>
      </c>
      <c r="L74" s="1925">
        <f>'2.54 GW Electrolyser H2 Prod.'!K616</f>
        <v>1549789955.5021367</v>
      </c>
      <c r="M74" s="1925">
        <f>'2.54 GW Electrolyser H2 Prod.'!L616</f>
        <v>1467177972.3461647</v>
      </c>
      <c r="N74" s="1925">
        <f>'2.54 GW Electrolyser H2 Prod.'!M616</f>
        <v>1399094679.5414977</v>
      </c>
      <c r="O74" s="1925">
        <f>'2.54 GW Electrolyser H2 Prod.'!N616</f>
        <v>1341394061.0099158</v>
      </c>
      <c r="P74" s="1925">
        <f>'2.54 GW Electrolyser H2 Prod.'!O616</f>
        <v>1291461593.2336316</v>
      </c>
      <c r="Q74" s="1925">
        <f>'2.54 GW Electrolyser H2 Prod.'!P616</f>
        <v>1247546712.7912126</v>
      </c>
      <c r="R74" s="1925">
        <f>'2.54 GW Electrolyser H2 Prod.'!Q616</f>
        <v>1208422220.5128498</v>
      </c>
      <c r="S74" s="1925">
        <f>'2.54 GW Electrolyser H2 Prod.'!R616</f>
        <v>1173195927.9508376</v>
      </c>
      <c r="T74" s="1925">
        <f>'2.54 GW Electrolyser H2 Prod.'!S616</f>
        <v>1141199741.5711613</v>
      </c>
      <c r="U74" s="1925">
        <f>'2.54 GW Electrolyser H2 Prod.'!T616</f>
        <v>1111920964.4266376</v>
      </c>
      <c r="V74" s="1925">
        <f>'2.54 GW Electrolyser H2 Prod.'!U616</f>
        <v>1084957941.4372754</v>
      </c>
      <c r="W74" s="1925">
        <f>'2.54 GW Electrolyser H2 Prod.'!V616</f>
        <v>1059990407.7482138</v>
      </c>
      <c r="X74" s="1925">
        <f>'2.54 GW Electrolyser H2 Prod.'!W616</f>
        <v>1036759070.6770573</v>
      </c>
      <c r="Y74" s="1925">
        <f>'2.54 GW Electrolyser H2 Prod.'!X616</f>
        <v>1015051186.749558</v>
      </c>
      <c r="Z74" s="1925">
        <f>'2.54 GW Electrolyser H2 Prod.'!Y616</f>
        <v>994690144.82544279</v>
      </c>
      <c r="AA74" s="1925">
        <f>'2.54 GW Electrolyser H2 Prod.'!Z616</f>
        <v>975527794.35137987</v>
      </c>
      <c r="AB74" s="1925">
        <f>'2.54 GW Electrolyser H2 Prod.'!AA616</f>
        <v>957438696.81039286</v>
      </c>
      <c r="AC74" s="1925">
        <f>'2.54 GW Electrolyser H2 Prod.'!AB616</f>
        <v>940315751.30085421</v>
      </c>
      <c r="AD74" s="1925">
        <f>'2.54 GW Electrolyser H2 Prod.'!AC616</f>
        <v>924066819.35772705</v>
      </c>
      <c r="AE74" s="1925">
        <f>'2.54 GW Electrolyser H2 Prod.'!AD616</f>
        <v>908612087.9950428</v>
      </c>
      <c r="AF74" s="1925">
        <f>'2.54 GW Electrolyser H2 Prod.'!AE616</f>
        <v>893881985.99564648</v>
      </c>
      <c r="AG74" s="1925">
        <f>'2.54 GW Electrolyser H2 Prod.'!AF616</f>
        <v>879815520.25333452</v>
      </c>
      <c r="AH74" s="1925">
        <f>'2.54 GW Electrolyser H2 Prod.'!AG616</f>
        <v>866358934.85140276</v>
      </c>
      <c r="AI74" s="1925">
        <f>'2.54 GW Electrolyser H2 Prod.'!AH616</f>
        <v>853464620.82326317</v>
      </c>
      <c r="AJ74" s="1925">
        <f>'2.54 GW Electrolyser H2 Prod.'!AI616</f>
        <v>841090222.5892005</v>
      </c>
      <c r="AK74" s="1925">
        <f>'2.54 GW Electrolyser H2 Prod.'!AJ616</f>
        <v>829197900.1328373</v>
      </c>
      <c r="AL74" s="1925">
        <f>'2.54 GW Electrolyser H2 Prod.'!AK616</f>
        <v>817753715.56293201</v>
      </c>
      <c r="AM74" s="1925">
        <f>'2.54 GW Electrolyser H2 Prod.'!AL616</f>
        <v>806727119.81268167</v>
      </c>
      <c r="AN74" s="1925">
        <f>'2.54 GW Electrolyser H2 Prod.'!AM616</f>
        <v>796090520.55545616</v>
      </c>
      <c r="AO74" s="1925">
        <f>'2.54 GW Electrolyser H2 Prod.'!AN616</f>
        <v>785818916.44864082</v>
      </c>
      <c r="AP74" s="1925">
        <f>'2.54 GW Electrolyser H2 Prod.'!AO616</f>
        <v>775889585.89850521</v>
      </c>
      <c r="AQ74" s="1925">
        <f>'2.54 GW Electrolyser H2 Prod.'!AP616</f>
        <v>766281820.91389132</v>
      </c>
      <c r="AR74" s="1925">
        <f>'2.54 GW Electrolyser H2 Prod.'!AQ616</f>
        <v>756976698.46173954</v>
      </c>
      <c r="AS74" s="1925">
        <f>'2.54 GW Electrolyser H2 Prod.'!AR616</f>
        <v>747956883.18218803</v>
      </c>
      <c r="AT74" s="1925">
        <f>'2.54 GW Electrolyser H2 Prod.'!AS616</f>
        <v>739206456.4602437</v>
      </c>
      <c r="AU74" s="1925">
        <f>'2.54 GW Electrolyser H2 Prod.'!AT616</f>
        <v>730710767.75553131</v>
      </c>
      <c r="AV74" s="1925">
        <f>'2.54 GW Electrolyser H2 Prod.'!AU616</f>
        <v>722456304.81427431</v>
      </c>
      <c r="AW74" s="1925">
        <f>'2.54 GW Electrolyser H2 Prod.'!AV616</f>
        <v>714430579.96864223</v>
      </c>
      <c r="AX74" s="1925">
        <f>'2.54 GW Electrolyser H2 Prod.'!AW616</f>
        <v>706622030.19820976</v>
      </c>
      <c r="AY74" s="1925">
        <f>'2.54 GW Electrolyser H2 Prod.'!AX616</f>
        <v>699019929.01005793</v>
      </c>
      <c r="AZ74" s="1925">
        <f>'2.54 GW Electrolyser H2 Prod.'!AY616</f>
        <v>691614308.50596762</v>
      </c>
      <c r="BA74" s="1925">
        <f>'2.54 GW Electrolyser H2 Prod.'!AZ616</f>
        <v>684395890.26124334</v>
      </c>
      <c r="BB74" s="1925">
        <f>'2.54 GW Electrolyser H2 Prod.'!BA616</f>
        <v>677356023.85100842</v>
      </c>
      <c r="BC74" s="1925">
        <f>'2.54 GW Electrolyser H2 Prod.'!BB616</f>
        <v>670486632.03482795</v>
      </c>
      <c r="BD74" s="1925">
        <f>'2.54 GW Electrolyser H2 Prod.'!BC616</f>
        <v>663780161.75623178</v>
      </c>
      <c r="BE74" s="1925">
        <f>'2.54 GW Electrolyser H2 Prod.'!BD616</f>
        <v>657229540.23537135</v>
      </c>
      <c r="BF74" s="1925">
        <f>'2.54 GW Electrolyser H2 Prod.'!BE616</f>
        <v>650828135.53517628</v>
      </c>
      <c r="BG74" s="1925">
        <f>'2.54 GW Electrolyser H2 Prod.'!BF616</f>
        <v>644569721.06729031</v>
      </c>
      <c r="BH74" s="1925">
        <f>'2.54 GW Electrolyser H2 Prod.'!BG616</f>
        <v>638448443.57670355</v>
      </c>
      <c r="BI74" s="1925">
        <f>'2.54 GW Electrolyser H2 Prod.'!BH616</f>
        <v>632458794.2055521</v>
      </c>
      <c r="BJ74" s="1925">
        <f>'2.54 GW Electrolyser H2 Prod.'!BI616</f>
        <v>626595582.28892708</v>
      </c>
      <c r="BK74" s="1925">
        <f>'2.54 GW Electrolyser H2 Prod.'!BJ616</f>
        <v>620853911.58022547</v>
      </c>
      <c r="BL74" s="1925">
        <f>'2.54 GW Electrolyser H2 Prod.'!BK616</f>
        <v>615229158.64180946</v>
      </c>
      <c r="BM74" s="1925">
        <f>'2.54 GW Electrolyser H2 Prod.'!BL616</f>
        <v>609716953.16957021</v>
      </c>
      <c r="BN74" s="1925">
        <f>'2.54 GW Electrolyser H2 Prod.'!BM616</f>
        <v>604313160.04826021</v>
      </c>
      <c r="BO74" s="1926">
        <f>'2.54 GW Electrolyser H2 Prod.'!BN616</f>
        <v>599013862.95884252</v>
      </c>
    </row>
    <row r="75" spans="1:67" ht="14.25" customHeight="1" x14ac:dyDescent="0.2">
      <c r="A75" s="4305"/>
      <c r="B75" s="4338"/>
      <c r="C75" s="4339"/>
      <c r="D75" s="4320" t="s">
        <v>1605</v>
      </c>
      <c r="E75" s="1943" t="str">
        <f t="shared" si="12"/>
        <v>Low Price Range</v>
      </c>
      <c r="F75" s="833">
        <f t="shared" si="12"/>
        <v>0.8</v>
      </c>
      <c r="G75" s="1921">
        <f>'2.54 GW Electrolyser H2 Prod.'!F618</f>
        <v>-1785646800.0000002</v>
      </c>
      <c r="H75" s="1949">
        <f>'2.54 GW Electrolyser H2 Prod.'!G618</f>
        <v>-416506465.79433441</v>
      </c>
      <c r="I75" s="1949">
        <f>'2.54 GW Electrolyser H2 Prod.'!H618</f>
        <v>-663290999.85897422</v>
      </c>
      <c r="J75" s="1949">
        <f>'2.54 GW Electrolyser H2 Prod.'!I618</f>
        <v>-784087460.34120715</v>
      </c>
      <c r="K75" s="1949">
        <f>'2.54 GW Electrolyser H2 Prod.'!J618</f>
        <v>-860718627.11068618</v>
      </c>
      <c r="L75" s="1949">
        <f>'2.54 GW Electrolyser H2 Prod.'!K618</f>
        <v>-915458714.54263461</v>
      </c>
      <c r="M75" s="1949">
        <f>'2.54 GW Electrolyser H2 Prod.'!L618</f>
        <v>-957355795.49647248</v>
      </c>
      <c r="N75" s="1949">
        <f>'2.54 GW Electrolyser H2 Prod.'!M618</f>
        <v>-990910394.59407234</v>
      </c>
      <c r="O75" s="1949">
        <f>'2.54 GW Electrolyser H2 Prod.'!N618</f>
        <v>-1018660728.9120559</v>
      </c>
      <c r="P75" s="1949">
        <f>'2.54 GW Electrolyser H2 Prod.'!O618</f>
        <v>-1042167437.6835921</v>
      </c>
      <c r="Q75" s="1949">
        <f>'2.54 GW Electrolyser H2 Prod.'!P618</f>
        <v>-1062452798.8576145</v>
      </c>
      <c r="R75" s="1949">
        <f>'2.54 GW Electrolyser H2 Prod.'!Q618</f>
        <v>-1080219725.8882875</v>
      </c>
      <c r="S75" s="1949">
        <f>'2.54 GW Electrolyser H2 Prod.'!R618</f>
        <v>-1095970463.6206849</v>
      </c>
      <c r="T75" s="1949">
        <f>'2.54 GW Electrolyser H2 Prod.'!S618</f>
        <v>-1110075246.2546971</v>
      </c>
      <c r="U75" s="1949">
        <f>'2.54 GW Electrolyser H2 Prod.'!T618</f>
        <v>-1122814142.8987646</v>
      </c>
      <c r="V75" s="1949">
        <f>'2.54 GW Electrolyser H2 Prod.'!U618</f>
        <v>-1134403681.697078</v>
      </c>
      <c r="W75" s="1949">
        <f>'2.54 GW Electrolyser H2 Prod.'!V618</f>
        <v>-1145014410.3531513</v>
      </c>
      <c r="X75" s="1949">
        <f>'2.54 GW Electrolyser H2 Prod.'!W618</f>
        <v>-1154782838.6603251</v>
      </c>
      <c r="Y75" s="1949">
        <f>'2.54 GW Electrolyser H2 Prod.'!X618</f>
        <v>-1163819777.3703804</v>
      </c>
      <c r="Z75" s="1949">
        <f>'2.54 GW Electrolyser H2 Prod.'!Y618</f>
        <v>-1172216296.017942</v>
      </c>
      <c r="AA75" s="1949">
        <f>'2.54 GW Electrolyser H2 Prod.'!Z618</f>
        <v>-1180048066.3095984</v>
      </c>
      <c r="AB75" s="1949">
        <f>'2.54 GW Electrolyser H2 Prod.'!AA618</f>
        <v>-1187378585.6420555</v>
      </c>
      <c r="AC75" s="1949">
        <f>'2.54 GW Electrolyser H2 Prod.'!AB618</f>
        <v>-1194261607.9341369</v>
      </c>
      <c r="AD75" s="1949">
        <f>'2.54 GW Electrolyser H2 Prod.'!AC618</f>
        <v>-1200743003.1244729</v>
      </c>
      <c r="AE75" s="1949">
        <f>'2.54 GW Electrolyser H2 Prod.'!AD618</f>
        <v>-1206862198.1200547</v>
      </c>
      <c r="AF75" s="1949">
        <f>'2.54 GW Electrolyser H2 Prod.'!AE618</f>
        <v>-1212653306.5766954</v>
      </c>
      <c r="AG75" s="1949">
        <f>'2.54 GW Electrolyser H2 Prod.'!AF618</f>
        <v>-1218146024.2272646</v>
      </c>
      <c r="AH75" s="1949">
        <f>'2.54 GW Electrolyser H2 Prod.'!AG618</f>
        <v>-1223366345.3886876</v>
      </c>
      <c r="AI75" s="1949">
        <f>'2.54 GW Electrolyser H2 Prod.'!AH618</f>
        <v>-1228337141.5425186</v>
      </c>
      <c r="AJ75" s="1949">
        <f>'2.54 GW Electrolyser H2 Prod.'!AI618</f>
        <v>-1233078632.4297066</v>
      </c>
      <c r="AK75" s="1949">
        <f>'2.54 GW Electrolyser H2 Prod.'!AJ618</f>
        <v>-1237608772.5811691</v>
      </c>
      <c r="AL75" s="1949">
        <f>'2.54 GW Electrolyser H2 Prod.'!AK618</f>
        <v>-1241943570.7289176</v>
      </c>
      <c r="AM75" s="1949">
        <f>'2.54 GW Electrolyser H2 Prod.'!AL618</f>
        <v>-1246097355.5060279</v>
      </c>
      <c r="AN75" s="1949">
        <f>'2.54 GW Electrolyser H2 Prod.'!AM618</f>
        <v>-1250082997.8364012</v>
      </c>
      <c r="AO75" s="1949">
        <f>'2.54 GW Electrolyser H2 Prod.'!AN618</f>
        <v>-1253912098.1517668</v>
      </c>
      <c r="AP75" s="1949">
        <f>'2.54 GW Electrolyser H2 Prod.'!AO618</f>
        <v>-1257595144.8536553</v>
      </c>
      <c r="AQ75" s="1949">
        <f>'2.54 GW Electrolyser H2 Prod.'!AP618</f>
        <v>-1261141649.1198113</v>
      </c>
      <c r="AR75" s="1949">
        <f>'2.54 GW Electrolyser H2 Prod.'!AQ618</f>
        <v>-1264560260.1356673</v>
      </c>
      <c r="AS75" s="1949">
        <f>'2.54 GW Electrolyser H2 Prod.'!AR618</f>
        <v>-1267858864.0378604</v>
      </c>
      <c r="AT75" s="1949">
        <f>'2.54 GW Electrolyser H2 Prod.'!AS618</f>
        <v>-1271044669.2340381</v>
      </c>
      <c r="AU75" s="1949">
        <f>'2.54 GW Electrolyser H2 Prod.'!AT618</f>
        <v>-1274124280.2711856</v>
      </c>
      <c r="AV75" s="1949">
        <f>'2.54 GW Electrolyser H2 Prod.'!AU618</f>
        <v>-1277103762.0334275</v>
      </c>
      <c r="AW75" s="1949">
        <f>'2.54 GW Electrolyser H2 Prod.'!AV618</f>
        <v>-1279988695.7371514</v>
      </c>
      <c r="AX75" s="1949">
        <f>'2.54 GW Electrolyser H2 Prod.'!AW618</f>
        <v>-1282784227.9393125</v>
      </c>
      <c r="AY75" s="1949">
        <f>'2.54 GW Electrolyser H2 Prod.'!AX618</f>
        <v>-1285495113.5708163</v>
      </c>
      <c r="AZ75" s="1949">
        <f>'2.54 GW Electrolyser H2 Prod.'!AY618</f>
        <v>-1288125753.8409429</v>
      </c>
      <c r="BA75" s="1949">
        <f>'2.54 GW Electrolyser H2 Prod.'!AZ618</f>
        <v>-1290680229.7230852</v>
      </c>
      <c r="BB75" s="1949">
        <f>'2.54 GW Electrolyser H2 Prod.'!BA618</f>
        <v>-1293162331.6206002</v>
      </c>
      <c r="BC75" s="1949">
        <f>'2.54 GW Electrolyser H2 Prod.'!BB618</f>
        <v>-1295575585.7195506</v>
      </c>
      <c r="BD75" s="1949">
        <f>'2.54 GW Electrolyser H2 Prod.'!BC618</f>
        <v>-1297923277.4588542</v>
      </c>
      <c r="BE75" s="1949">
        <f>'2.54 GW Electrolyser H2 Prod.'!BD618</f>
        <v>-1300208472.4848633</v>
      </c>
      <c r="BF75" s="1949">
        <f>'2.54 GW Electrolyser H2 Prod.'!BE618</f>
        <v>-1302434035.4043441</v>
      </c>
      <c r="BG75" s="1949">
        <f>'2.54 GW Electrolyser H2 Prod.'!BF618</f>
        <v>-1304602646.6053185</v>
      </c>
      <c r="BH75" s="1949">
        <f>'2.54 GW Electrolyser H2 Prod.'!BG618</f>
        <v>-1306716817.3777583</v>
      </c>
      <c r="BI75" s="1949">
        <f>'2.54 GW Electrolyser H2 Prod.'!BH618</f>
        <v>-1308778903.534457</v>
      </c>
      <c r="BJ75" s="1949">
        <f>'2.54 GW Electrolyser H2 Prod.'!BI618</f>
        <v>-1310791117.7055755</v>
      </c>
      <c r="BK75" s="1949">
        <f>'2.54 GW Electrolyser H2 Prod.'!BJ618</f>
        <v>-1312755540.4575219</v>
      </c>
      <c r="BL75" s="1949">
        <f>'2.54 GW Electrolyser H2 Prod.'!BK618</f>
        <v>-1314674130.3673592</v>
      </c>
      <c r="BM75" s="1949">
        <f>'2.54 GW Electrolyser H2 Prod.'!BL618</f>
        <v>-1316548733.1672721</v>
      </c>
      <c r="BN75" s="1949">
        <f>'2.54 GW Electrolyser H2 Prod.'!BM618</f>
        <v>-1318381090.059325</v>
      </c>
      <c r="BO75" s="1958">
        <f>'2.54 GW Electrolyser H2 Prod.'!BN618</f>
        <v>-1320172845.2884421</v>
      </c>
    </row>
    <row r="76" spans="1:67" x14ac:dyDescent="0.2">
      <c r="A76" s="4305"/>
      <c r="B76" s="4338"/>
      <c r="C76" s="4339"/>
      <c r="D76" s="4320"/>
      <c r="E76" s="1943" t="str">
        <f t="shared" si="12"/>
        <v>Low Price Range</v>
      </c>
      <c r="F76" s="39">
        <f t="shared" si="12"/>
        <v>0.85</v>
      </c>
      <c r="G76" s="1926">
        <f>'2.54 GW Electrolyser H2 Prod.'!F619</f>
        <v>-1785646800.0000002</v>
      </c>
      <c r="H76" s="1925">
        <f>'2.54 GW Electrolyser H2 Prod.'!G619</f>
        <v>-416506465.79433441</v>
      </c>
      <c r="I76" s="1925">
        <f>'2.54 GW Electrolyser H2 Prod.'!H619</f>
        <v>-601594866.34281433</v>
      </c>
      <c r="J76" s="1925">
        <f>'2.54 GW Electrolyser H2 Prod.'!I619</f>
        <v>-696711996.88630497</v>
      </c>
      <c r="K76" s="1925">
        <f>'2.54 GW Electrolyser H2 Prod.'!J619</f>
        <v>-758920006.80902243</v>
      </c>
      <c r="L76" s="1925">
        <f>'2.54 GW Electrolyser H2 Prod.'!K619</f>
        <v>-804364068.87291753</v>
      </c>
      <c r="M76" s="1925">
        <f>'2.54 GW Electrolyser H2 Prod.'!L619</f>
        <v>-839769567.77098942</v>
      </c>
      <c r="N76" s="1925">
        <f>'2.54 GW Electrolyser H2 Prod.'!M619</f>
        <v>-868546052.45546281</v>
      </c>
      <c r="O76" s="1925">
        <f>'2.54 GW Electrolyser H2 Prod.'!N619</f>
        <v>-892646376.20529926</v>
      </c>
      <c r="P76" s="1925">
        <f>'2.54 GW Electrolyser H2 Prod.'!O619</f>
        <v>-913287009.19222593</v>
      </c>
      <c r="Q76" s="1925">
        <f>'2.54 GW Electrolyser H2 Prod.'!P619</f>
        <v>-931273828.95960999</v>
      </c>
      <c r="R76" s="1925">
        <f>'2.54 GW Electrolyser H2 Prod.'!Q619</f>
        <v>-947166501.45983756</v>
      </c>
      <c r="S76" s="1925">
        <f>'2.54 GW Electrolyser H2 Prod.'!R619</f>
        <v>-961368503.02297139</v>
      </c>
      <c r="T76" s="1925">
        <f>'2.54 GW Electrolyser H2 Prod.'!S619</f>
        <v>-974179673.86238694</v>
      </c>
      <c r="U76" s="1925">
        <f>'2.54 GW Electrolyser H2 Prod.'!T619</f>
        <v>-985828515.0047735</v>
      </c>
      <c r="V76" s="1925">
        <f>'2.54 GW Electrolyser H2 Prod.'!U619</f>
        <v>-996492892.83199573</v>
      </c>
      <c r="W76" s="1925">
        <f>'2.54 GW Electrolyser H2 Prod.'!V619</f>
        <v>-1006313790.1921345</v>
      </c>
      <c r="X76" s="1925">
        <f>'2.54 GW Electrolyser H2 Prod.'!W619</f>
        <v>-1015404718.3597194</v>
      </c>
      <c r="Y76" s="1925">
        <f>'2.54 GW Electrolyser H2 Prod.'!X619</f>
        <v>-1023858328.2310221</v>
      </c>
      <c r="Z76" s="1925">
        <f>'2.54 GW Electrolyser H2 Prod.'!Y619</f>
        <v>-1031751160.1887603</v>
      </c>
      <c r="AA76" s="1925">
        <f>'2.54 GW Electrolyser H2 Prod.'!Z619</f>
        <v>-1039147125.0332987</v>
      </c>
      <c r="AB76" s="1925">
        <f>'2.54 GW Electrolyser H2 Prod.'!AA619</f>
        <v>-1046100100.191674</v>
      </c>
      <c r="AC76" s="1925">
        <f>'2.54 GW Electrolyser H2 Prod.'!AB619</f>
        <v>-1052655896.658492</v>
      </c>
      <c r="AD76" s="1925">
        <f>'2.54 GW Electrolyser H2 Prod.'!AC619</f>
        <v>-1058853770.3105845</v>
      </c>
      <c r="AE76" s="1925">
        <f>'2.54 GW Electrolyser H2 Prod.'!AD619</f>
        <v>-1064727597.9871558</v>
      </c>
      <c r="AF76" s="1925">
        <f>'2.54 GW Electrolyser H2 Prod.'!AE619</f>
        <v>-1070306803.3102908</v>
      </c>
      <c r="AG76" s="1925">
        <f>'2.54 GW Electrolyser H2 Prod.'!AF619</f>
        <v>-1075617093.2006593</v>
      </c>
      <c r="AH76" s="1925">
        <f>'2.54 GW Electrolyser H2 Prod.'!AG619</f>
        <v>-1080681049.4615965</v>
      </c>
      <c r="AI76" s="1925">
        <f>'2.54 GW Electrolyser H2 Prod.'!AH619</f>
        <v>-1085518608.1716876</v>
      </c>
      <c r="AJ76" s="1925">
        <f>'2.54 GW Electrolyser H2 Prod.'!AI619</f>
        <v>-1090147451.3431101</v>
      </c>
      <c r="AK76" s="1925">
        <f>'2.54 GW Electrolyser H2 Prod.'!AJ619</f>
        <v>-1094583329.3248265</v>
      </c>
      <c r="AL76" s="1925">
        <f>'2.54 GW Electrolyser H2 Prod.'!AK619</f>
        <v>-1098840328.0605536</v>
      </c>
      <c r="AM76" s="1925">
        <f>'2.54 GW Electrolyser H2 Prod.'!AL619</f>
        <v>-1102931092.0809445</v>
      </c>
      <c r="AN76" s="1925">
        <f>'2.54 GW Electrolyser H2 Prod.'!AM619</f>
        <v>-1106867011.69504</v>
      </c>
      <c r="AO76" s="1925">
        <f>'2.54 GW Electrolyser H2 Prod.'!AN619</f>
        <v>-1110658381.0233917</v>
      </c>
      <c r="AP76" s="1925">
        <f>'2.54 GW Electrolyser H2 Prod.'!AO619</f>
        <v>-1114314532.1264215</v>
      </c>
      <c r="AQ76" s="1925">
        <f>'2.54 GW Electrolyser H2 Prod.'!AP619</f>
        <v>-1117843949.4139991</v>
      </c>
      <c r="AR76" s="1925">
        <f>'2.54 GW Electrolyser H2 Prod.'!AQ619</f>
        <v>-1121254367.6948311</v>
      </c>
      <c r="AS76" s="1925">
        <f>'2.54 GW Electrolyser H2 Prod.'!AR619</f>
        <v>-1124552856.5780764</v>
      </c>
      <c r="AT76" s="1925">
        <f>'2.54 GW Electrolyser H2 Prod.'!AS619</f>
        <v>-1127745893.4312603</v>
      </c>
      <c r="AU76" s="1925">
        <f>'2.54 GW Electrolyser H2 Prod.'!AT619</f>
        <v>-1130839426.6959341</v>
      </c>
      <c r="AV76" s="1925">
        <f>'2.54 GW Electrolyser H2 Prod.'!AU619</f>
        <v>-1133838931.0415454</v>
      </c>
      <c r="AW76" s="1925">
        <f>'2.54 GW Electrolyser H2 Prod.'!AV619</f>
        <v>-1136749455.5805531</v>
      </c>
      <c r="AX76" s="1925">
        <f>'2.54 GW Electrolyser H2 Prod.'!AW619</f>
        <v>-1139575666.1601303</v>
      </c>
      <c r="AY76" s="1925">
        <f>'2.54 GW Electrolyser H2 Prod.'!AX619</f>
        <v>-1142321882.5773482</v>
      </c>
      <c r="AZ76" s="1925">
        <f>'2.54 GW Electrolyser H2 Prod.'!AY619</f>
        <v>-1144992111.4273698</v>
      </c>
      <c r="BA76" s="1925">
        <f>'2.54 GW Electrolyser H2 Prod.'!AZ619</f>
        <v>-1147590075.181627</v>
      </c>
      <c r="BB76" s="1925">
        <f>'2.54 GW Electrolyser H2 Prod.'!BA619</f>
        <v>-1150119238.0002933</v>
      </c>
      <c r="BC76" s="1925">
        <f>'2.54 GW Electrolyser H2 Prod.'!BB619</f>
        <v>-1152582828.7067127</v>
      </c>
      <c r="BD76" s="1925">
        <f>'2.54 GW Electrolyser H2 Prod.'!BC619</f>
        <v>-1154983861.287806</v>
      </c>
      <c r="BE76" s="1925">
        <f>'2.54 GW Electrolyser H2 Prod.'!BD619</f>
        <v>-1157325153.2313774</v>
      </c>
      <c r="BF76" s="1925">
        <f>'2.54 GW Electrolyser H2 Prod.'!BE619</f>
        <v>-1159609341.9667976</v>
      </c>
      <c r="BG76" s="1925">
        <f>'2.54 GW Electrolyser H2 Prod.'!BF619</f>
        <v>-1161838899.6381905</v>
      </c>
      <c r="BH76" s="1925">
        <f>'2.54 GW Electrolyser H2 Prod.'!BG619</f>
        <v>-1164016146.4077284</v>
      </c>
      <c r="BI76" s="1925">
        <f>'2.54 GW Electrolyser H2 Prod.'!BH619</f>
        <v>-1166143262.4599872</v>
      </c>
      <c r="BJ76" s="1925">
        <f>'2.54 GW Electrolyser H2 Prod.'!BI619</f>
        <v>-1168222298.8556485</v>
      </c>
      <c r="BK76" s="1925">
        <f>'2.54 GW Electrolyser H2 Prod.'!BJ619</f>
        <v>-1170255187.3635647</v>
      </c>
      <c r="BL76" s="1925">
        <f>'2.54 GW Electrolyser H2 Prod.'!BK619</f>
        <v>-1172243749.3836899</v>
      </c>
      <c r="BM76" s="1925">
        <f>'2.54 GW Electrolyser H2 Prod.'!BL619</f>
        <v>-1174189704.0592737</v>
      </c>
      <c r="BN76" s="1925">
        <f>'2.54 GW Electrolyser H2 Prod.'!BM619</f>
        <v>-1176094675.6645555</v>
      </c>
      <c r="BO76" s="1926">
        <f>'2.54 GW Electrolyser H2 Prod.'!BN619</f>
        <v>-1177960200.3437328</v>
      </c>
    </row>
    <row r="77" spans="1:67" x14ac:dyDescent="0.2">
      <c r="A77" s="4305"/>
      <c r="B77" s="4338"/>
      <c r="C77" s="4339"/>
      <c r="D77" s="4320"/>
      <c r="E77" s="1943" t="str">
        <f t="shared" si="12"/>
        <v>Low Price Range</v>
      </c>
      <c r="F77" s="39">
        <f t="shared" si="12"/>
        <v>0.9</v>
      </c>
      <c r="G77" s="1926">
        <f>'2.54 GW Electrolyser H2 Prod.'!F620</f>
        <v>-1785646800.0000002</v>
      </c>
      <c r="H77" s="1925">
        <f>'2.54 GW Electrolyser H2 Prod.'!G620</f>
        <v>-416506465.79433441</v>
      </c>
      <c r="I77" s="1925">
        <f>'2.54 GW Electrolyser H2 Prod.'!H620</f>
        <v>-539898732.8266542</v>
      </c>
      <c r="J77" s="1925">
        <f>'2.54 GW Electrolyser H2 Prod.'!I620</f>
        <v>-606276385.84353232</v>
      </c>
      <c r="K77" s="1925">
        <f>'2.54 GW Electrolyser H2 Prod.'!J620</f>
        <v>-650951773.15574229</v>
      </c>
      <c r="L77" s="1925">
        <f>'2.54 GW Electrolyser H2 Prod.'!K620</f>
        <v>-684284069.67406619</v>
      </c>
      <c r="M77" s="1925">
        <f>'2.54 GW Electrolyser H2 Prod.'!L620</f>
        <v>-710691660.87093246</v>
      </c>
      <c r="N77" s="1925">
        <f>'2.54 GW Electrolyser H2 Prod.'!M620</f>
        <v>-732455038.22900558</v>
      </c>
      <c r="O77" s="1925">
        <f>'2.54 GW Electrolyser H2 Prod.'!N620</f>
        <v>-750899509.45192146</v>
      </c>
      <c r="P77" s="1925">
        <f>'2.54 GW Electrolyser H2 Prod.'!O620</f>
        <v>-766860828.21117806</v>
      </c>
      <c r="Q77" s="1925">
        <f>'2.54 GW Electrolyser H2 Prod.'!P620</f>
        <v>-780898576.31841302</v>
      </c>
      <c r="R77" s="1925">
        <f>'2.54 GW Electrolyser H2 Prod.'!Q620</f>
        <v>-793405037.95269299</v>
      </c>
      <c r="S77" s="1925">
        <f>'2.54 GW Electrolyser H2 Prod.'!R620</f>
        <v>-804665408.39559269</v>
      </c>
      <c r="T77" s="1925">
        <f>'2.54 GW Electrolyser H2 Prod.'!S620</f>
        <v>-814893249.1699506</v>
      </c>
      <c r="U77" s="1925">
        <f>'2.54 GW Electrolyser H2 Prod.'!T620</f>
        <v>-824252448.01785839</v>
      </c>
      <c r="V77" s="1925">
        <f>'2.54 GW Electrolyser H2 Prod.'!U620</f>
        <v>-832871397.24693644</v>
      </c>
      <c r="W77" s="1925">
        <f>'2.54 GW Electrolyser H2 Prod.'!V620</f>
        <v>-840852472.11848271</v>
      </c>
      <c r="X77" s="1925">
        <f>'2.54 GW Electrolyser H2 Prod.'!W620</f>
        <v>-848278557.64379251</v>
      </c>
      <c r="Y77" s="1925">
        <f>'2.54 GW Electrolyser H2 Prod.'!X620</f>
        <v>-855217659.00181365</v>
      </c>
      <c r="Z77" s="1925">
        <f>'2.54 GW Electrolyser H2 Prod.'!Y620</f>
        <v>-861726231.37755644</v>
      </c>
      <c r="AA77" s="1925">
        <f>'2.54 GW Electrolyser H2 Prod.'!Z620</f>
        <v>-867851632.29832518</v>
      </c>
      <c r="AB77" s="1925">
        <f>'2.54 GW Electrolyser H2 Prod.'!AA620</f>
        <v>-873633959.20458961</v>
      </c>
      <c r="AC77" s="1925">
        <f>'2.54 GW Electrolyser H2 Prod.'!AB620</f>
        <v>-879107447.76917696</v>
      </c>
      <c r="AD77" s="1925">
        <f>'2.54 GW Electrolyser H2 Prod.'!AC620</f>
        <v>-884301550.80057001</v>
      </c>
      <c r="AE77" s="1925">
        <f>'2.54 GW Electrolyser H2 Prod.'!AD620</f>
        <v>-889241781.16778684</v>
      </c>
      <c r="AF77" s="1925">
        <f>'2.54 GW Electrolyser H2 Prod.'!AE620</f>
        <v>-893950377.87528622</v>
      </c>
      <c r="AG77" s="1925">
        <f>'2.54 GW Electrolyser H2 Prod.'!AF620</f>
        <v>-898446837.86470902</v>
      </c>
      <c r="AH77" s="1925">
        <f>'2.54 GW Electrolyser H2 Prod.'!AG620</f>
        <v>-902748344.65130937</v>
      </c>
      <c r="AI77" s="1925">
        <f>'2.54 GW Electrolyser H2 Prod.'!AH620</f>
        <v>-906870116.8278259</v>
      </c>
      <c r="AJ77" s="1925">
        <f>'2.54 GW Electrolyser H2 Prod.'!AI620</f>
        <v>-910825693.69922698</v>
      </c>
      <c r="AK77" s="1925">
        <f>'2.54 GW Electrolyser H2 Prod.'!AJ620</f>
        <v>-914627171.13399625</v>
      </c>
      <c r="AL77" s="1925">
        <f>'2.54 GW Electrolyser H2 Prod.'!AK620</f>
        <v>-918285397.65463257</v>
      </c>
      <c r="AM77" s="1925">
        <f>'2.54 GW Electrolyser H2 Prod.'!AL620</f>
        <v>-921810138.51838779</v>
      </c>
      <c r="AN77" s="1925">
        <f>'2.54 GW Electrolyser H2 Prod.'!AM620</f>
        <v>-925210213.83650935</v>
      </c>
      <c r="AO77" s="1925">
        <f>'2.54 GW Electrolyser H2 Prod.'!AN620</f>
        <v>-928493615.49116671</v>
      </c>
      <c r="AP77" s="1925">
        <f>'2.54 GW Electrolyser H2 Prod.'!AO620</f>
        <v>-931667606.62428701</v>
      </c>
      <c r="AQ77" s="1925">
        <f>'2.54 GW Electrolyser H2 Prod.'!AP620</f>
        <v>-934738806.7133857</v>
      </c>
      <c r="AR77" s="1925">
        <f>'2.54 GW Electrolyser H2 Prod.'!AQ620</f>
        <v>-937713264.65962911</v>
      </c>
      <c r="AS77" s="1925">
        <f>'2.54 GW Electrolyser H2 Prod.'!AR620</f>
        <v>-940596521.85155416</v>
      </c>
      <c r="AT77" s="1925">
        <f>'2.54 GW Electrolyser H2 Prod.'!AS620</f>
        <v>-943393666.80369687</v>
      </c>
      <c r="AU77" s="1925">
        <f>'2.54 GW Electrolyser H2 Prod.'!AT620</f>
        <v>-946109382.68024611</v>
      </c>
      <c r="AV77" s="1925">
        <f>'2.54 GW Electrolyser H2 Prod.'!AU620</f>
        <v>-948747988.78283584</v>
      </c>
      <c r="AW77" s="1925">
        <f>'2.54 GW Electrolyser H2 Prod.'!AV620</f>
        <v>-951313476.89588416</v>
      </c>
      <c r="AX77" s="1925">
        <f>'2.54 GW Electrolyser H2 Prod.'!AW620</f>
        <v>-953809543.23275733</v>
      </c>
      <c r="AY77" s="1925">
        <f>'2.54 GW Electrolyser H2 Prod.'!AX620</f>
        <v>-956239616.60401285</v>
      </c>
      <c r="AZ77" s="1925">
        <f>'2.54 GW Electrolyser H2 Prod.'!AY620</f>
        <v>-958606883.32925189</v>
      </c>
      <c r="BA77" s="1925">
        <f>'2.54 GW Electrolyser H2 Prod.'!AZ620</f>
        <v>-960914309.33226645</v>
      </c>
      <c r="BB77" s="1925">
        <f>'2.54 GW Electrolyser H2 Prod.'!BA620</f>
        <v>-963164659.79160655</v>
      </c>
      <c r="BC77" s="1925">
        <f>'2.54 GW Electrolyser H2 Prod.'!BB620</f>
        <v>-965360516.66276157</v>
      </c>
      <c r="BD77" s="1925">
        <f>'2.54 GW Electrolyser H2 Prod.'!BC620</f>
        <v>-967504294.34156072</v>
      </c>
      <c r="BE77" s="1925">
        <f>'2.54 GW Electrolyser H2 Prod.'!BD620</f>
        <v>-969598253.69951093</v>
      </c>
      <c r="BF77" s="1925">
        <f>'2.54 GW Electrolyser H2 Prod.'!BE620</f>
        <v>-971644514.68914592</v>
      </c>
      <c r="BG77" s="1925">
        <f>'2.54 GW Electrolyser H2 Prod.'!BF620</f>
        <v>-973645067.68999159</v>
      </c>
      <c r="BH77" s="1925">
        <f>'2.54 GW Electrolyser H2 Prod.'!BG620</f>
        <v>-975601783.74253798</v>
      </c>
      <c r="BI77" s="1925">
        <f>'2.54 GW Electrolyser H2 Prod.'!BH620</f>
        <v>-977516423.79793179</v>
      </c>
      <c r="BJ77" s="1925">
        <f>'2.54 GW Electrolyser H2 Prod.'!BI620</f>
        <v>-979390647.09435725</v>
      </c>
      <c r="BK77" s="1925">
        <f>'2.54 GW Electrolyser H2 Prod.'!BJ620</f>
        <v>-981226018.75679684</v>
      </c>
      <c r="BL77" s="1925">
        <f>'2.54 GW Electrolyser H2 Prod.'!BK620</f>
        <v>-983024016.70463252</v>
      </c>
      <c r="BM77" s="1925">
        <f>'2.54 GW Electrolyser H2 Prod.'!BL620</f>
        <v>-984786037.94105768</v>
      </c>
      <c r="BN77" s="1925">
        <f>'2.54 GW Electrolyser H2 Prod.'!BM620</f>
        <v>-986513404.28923714</v>
      </c>
      <c r="BO77" s="1926">
        <f>'2.54 GW Electrolyser H2 Prod.'!BN620</f>
        <v>-988207367.63235009</v>
      </c>
    </row>
    <row r="78" spans="1:67" ht="14.25" customHeight="1" x14ac:dyDescent="0.2">
      <c r="A78" s="4305"/>
      <c r="B78" s="4338"/>
      <c r="C78" s="4339"/>
      <c r="D78" s="4320"/>
      <c r="E78" s="1943" t="str">
        <f t="shared" si="12"/>
        <v>High Price Range</v>
      </c>
      <c r="F78" s="39">
        <f t="shared" si="12"/>
        <v>0.8</v>
      </c>
      <c r="G78" s="1926">
        <f>'2.54 GW Electrolyser H2 Prod.'!F622</f>
        <v>-1785646800.0000002</v>
      </c>
      <c r="H78" s="1925">
        <f>'2.54 GW Electrolyser H2 Prod.'!G622</f>
        <v>2209703281.7384653</v>
      </c>
      <c r="I78" s="1925">
        <f>'2.54 GW Electrolyser H2 Prod.'!H622</f>
        <v>1437676798.1672652</v>
      </c>
      <c r="J78" s="1925">
        <f>'2.54 GW Electrolyser H2 Prod.'!I622</f>
        <v>1059784127.6747191</v>
      </c>
      <c r="K78" s="1925">
        <f>'2.54 GW Electrolyser H2 Prod.'!J622</f>
        <v>820055611.31030583</v>
      </c>
      <c r="L78" s="1925">
        <f>'2.54 GW Electrolyser H2 Prod.'!K622</f>
        <v>648809883.24779344</v>
      </c>
      <c r="M78" s="1925">
        <f>'2.54 GW Electrolyser H2 Prod.'!L622</f>
        <v>517741474.91626859</v>
      </c>
      <c r="N78" s="1925">
        <f>'2.54 GW Electrolyser H2 Prod.'!M622</f>
        <v>412771205.012012</v>
      </c>
      <c r="O78" s="1925">
        <f>'2.54 GW Electrolyser H2 Prod.'!N622</f>
        <v>325958661.82473803</v>
      </c>
      <c r="P78" s="1925">
        <f>'2.54 GW Electrolyser H2 Prod.'!O622</f>
        <v>252421631.71057367</v>
      </c>
      <c r="Q78" s="1925">
        <f>'2.54 GW Electrolyser H2 Prod.'!P622</f>
        <v>188962079.37472773</v>
      </c>
      <c r="R78" s="1925">
        <f>'2.54 GW Electrolyser H2 Prod.'!Q622</f>
        <v>133381050.96326447</v>
      </c>
      <c r="S78" s="1925">
        <f>'2.54 GW Electrolyser H2 Prod.'!R622</f>
        <v>84107352.709507942</v>
      </c>
      <c r="T78" s="1925">
        <f>'2.54 GW Electrolyser H2 Prod.'!S622</f>
        <v>39982765.325031042</v>
      </c>
      <c r="U78" s="1925">
        <f>'2.54 GW Electrolyser H2 Prod.'!T622</f>
        <v>131136.7861032486</v>
      </c>
      <c r="V78" s="1925">
        <f>'2.54 GW Electrolyser H2 Prod.'!U622</f>
        <v>-36124907.048192263</v>
      </c>
      <c r="W78" s="1925">
        <f>'2.54 GW Electrolyser H2 Prod.'!V622</f>
        <v>-69318897.763716221</v>
      </c>
      <c r="X78" s="1925">
        <f>'2.54 GW Electrolyser H2 Prod.'!W622</f>
        <v>-99877884.713965178</v>
      </c>
      <c r="Y78" s="1925">
        <f>'2.54 GW Electrolyser H2 Prod.'!X622</f>
        <v>-128148521.85504794</v>
      </c>
      <c r="Z78" s="1925">
        <f>'2.54 GW Electrolyser H2 Prod.'!Y622</f>
        <v>-154415705.85945177</v>
      </c>
      <c r="AA78" s="1925">
        <f>'2.54 GW Electrolyser H2 Prod.'!Z622</f>
        <v>-178916163.7237246</v>
      </c>
      <c r="AB78" s="1925">
        <f>'2.54 GW Electrolyser H2 Prod.'!AA622</f>
        <v>-201848537.03649116</v>
      </c>
      <c r="AC78" s="1925">
        <f>'2.54 GW Electrolyser H2 Prod.'!AB622</f>
        <v>-223380986.45289516</v>
      </c>
      <c r="AD78" s="1925">
        <f>'2.54 GW Electrolyser H2 Prod.'!AC622</f>
        <v>-243657008.83977509</v>
      </c>
      <c r="AE78" s="1925">
        <f>'2.54 GW Electrolyser H2 Prod.'!AD622</f>
        <v>-262799945.05590081</v>
      </c>
      <c r="AF78" s="1925">
        <f>'2.54 GW Electrolyser H2 Prod.'!AE622</f>
        <v>-280916514.29191589</v>
      </c>
      <c r="AG78" s="1925">
        <f>'2.54 GW Electrolyser H2 Prod.'!AF622</f>
        <v>-298099614.96348238</v>
      </c>
      <c r="AH78" s="1925">
        <f>'2.54 GW Electrolyser H2 Prod.'!AG622</f>
        <v>-314430566.19039369</v>
      </c>
      <c r="AI78" s="1925">
        <f>'2.54 GW Electrolyser H2 Prod.'!AH622</f>
        <v>-329980917.79462457</v>
      </c>
      <c r="AJ78" s="1925">
        <f>'2.54 GW Electrolyser H2 Prod.'!AI622</f>
        <v>-344813924.04598737</v>
      </c>
      <c r="AK78" s="1925">
        <f>'2.54 GW Electrolyser H2 Prod.'!AJ622</f>
        <v>-358985752.86206055</v>
      </c>
      <c r="AL78" s="1925">
        <f>'2.54 GW Electrolyser H2 Prod.'!AK622</f>
        <v>-372546485.03549838</v>
      </c>
      <c r="AM78" s="1925">
        <f>'2.54 GW Electrolyser H2 Prod.'!AL622</f>
        <v>-385540945.43447971</v>
      </c>
      <c r="AN78" s="1925">
        <f>'2.54 GW Electrolyser H2 Prod.'!AM622</f>
        <v>-398009398.7139895</v>
      </c>
      <c r="AO78" s="1925">
        <f>'2.54 GW Electrolyser H2 Prod.'!AN622</f>
        <v>-409988134.99467921</v>
      </c>
      <c r="AP78" s="1925">
        <f>'2.54 GW Electrolyser H2 Prod.'!AO622</f>
        <v>-421509965.58614874</v>
      </c>
      <c r="AQ78" s="1925">
        <f>'2.54 GW Electrolyser H2 Prod.'!AP622</f>
        <v>-432604644.70754504</v>
      </c>
      <c r="AR78" s="1925">
        <f>'2.54 GW Electrolyser H2 Prod.'!AQ622</f>
        <v>-443299229.97105217</v>
      </c>
      <c r="AS78" s="1925">
        <f>'2.54 GW Electrolyser H2 Prod.'!AR622</f>
        <v>-453618391.9110682</v>
      </c>
      <c r="AT78" s="1925">
        <f>'2.54 GW Electrolyser H2 Prod.'!AS622</f>
        <v>-463584680.89376283</v>
      </c>
      <c r="AU78" s="1925">
        <f>'2.54 GW Electrolyser H2 Prod.'!AT622</f>
        <v>-473218758.20248652</v>
      </c>
      <c r="AV78" s="1925">
        <f>'2.54 GW Electrolyser H2 Prod.'!AU622</f>
        <v>-482539596.87046242</v>
      </c>
      <c r="AW78" s="1925">
        <f>'2.54 GW Electrolyser H2 Prod.'!AV622</f>
        <v>-491564656.85270023</v>
      </c>
      <c r="AX78" s="1925">
        <f>'2.54 GW Electrolyser H2 Prod.'!AW622</f>
        <v>-500310038.34074402</v>
      </c>
      <c r="AY78" s="1925">
        <f>'2.54 GW Electrolyser H2 Prod.'!AX622</f>
        <v>-508790616.38582301</v>
      </c>
      <c r="AZ78" s="1925">
        <f>'2.54 GW Electrolyser H2 Prod.'!AY622</f>
        <v>-517020159.47686028</v>
      </c>
      <c r="BA78" s="1925">
        <f>'2.54 GW Electrolyser H2 Prod.'!AZ622</f>
        <v>-525011434.29532719</v>
      </c>
      <c r="BB78" s="1925">
        <f>'2.54 GW Electrolyser H2 Prod.'!BA622</f>
        <v>-532776298.52017355</v>
      </c>
      <c r="BC78" s="1925">
        <f>'2.54 GW Electrolyser H2 Prod.'!BB622</f>
        <v>-540325783.26822734</v>
      </c>
      <c r="BD78" s="1925">
        <f>'2.54 GW Electrolyser H2 Prod.'!BC622</f>
        <v>-547670166.51685095</v>
      </c>
      <c r="BE78" s="1925">
        <f>'2.54 GW Electrolyser H2 Prod.'!BD622</f>
        <v>-554819038.6570394</v>
      </c>
      <c r="BF78" s="1925">
        <f>'2.54 GW Electrolyser H2 Prod.'!BE622</f>
        <v>-561781361.15915847</v>
      </c>
      <c r="BG78" s="1925">
        <f>'2.54 GW Electrolyser H2 Prod.'!BF622</f>
        <v>-568565519.19429255</v>
      </c>
      <c r="BH78" s="1925">
        <f>'2.54 GW Electrolyser H2 Prod.'!BG622</f>
        <v>-575179368.93695164</v>
      </c>
      <c r="BI78" s="1925">
        <f>'2.54 GW Electrolyser H2 Prod.'!BH622</f>
        <v>-581630280.17582154</v>
      </c>
      <c r="BJ78" s="1925">
        <f>'2.54 GW Electrolyser H2 Prod.'!BI622</f>
        <v>-587925174.77531016</v>
      </c>
      <c r="BK78" s="1925">
        <f>'2.54 GW Electrolyser H2 Prod.'!BJ622</f>
        <v>-594070561.45920658</v>
      </c>
      <c r="BL78" s="1925">
        <f>'2.54 GW Electrolyser H2 Prod.'!BK622</f>
        <v>-600072567.3268795</v>
      </c>
      <c r="BM78" s="1925">
        <f>'2.54 GW Electrolyser H2 Prod.'!BL622</f>
        <v>-605936966.46029663</v>
      </c>
      <c r="BN78" s="1925">
        <f>'2.54 GW Electrolyser H2 Prod.'!BM622</f>
        <v>-611669205.93543553</v>
      </c>
      <c r="BO78" s="1926">
        <f>'2.54 GW Electrolyser H2 Prod.'!BN622</f>
        <v>-617274429.51315546</v>
      </c>
    </row>
    <row r="79" spans="1:67" x14ac:dyDescent="0.2">
      <c r="A79" s="4305"/>
      <c r="B79" s="4338"/>
      <c r="C79" s="4339"/>
      <c r="D79" s="4320"/>
      <c r="E79" s="1943" t="str">
        <f t="shared" si="12"/>
        <v>High Price Range</v>
      </c>
      <c r="F79" s="39">
        <f t="shared" si="12"/>
        <v>0.85</v>
      </c>
      <c r="G79" s="1926">
        <f>'2.54 GW Electrolyser H2 Prod.'!F623</f>
        <v>-1785646800.0000002</v>
      </c>
      <c r="H79" s="1925">
        <f>'2.54 GW Electrolyser H2 Prod.'!G623</f>
        <v>2209703281.7384653</v>
      </c>
      <c r="I79" s="1925">
        <f>'2.54 GW Electrolyser H2 Prod.'!H623</f>
        <v>1630683419.060065</v>
      </c>
      <c r="J79" s="1925">
        <f>'2.54 GW Electrolyser H2 Prod.'!I623</f>
        <v>1333124481.2635834</v>
      </c>
      <c r="K79" s="1925">
        <f>'2.54 GW Electrolyser H2 Prod.'!J623</f>
        <v>1138516535.7834251</v>
      </c>
      <c r="L79" s="1925">
        <f>'2.54 GW Electrolyser H2 Prod.'!K623</f>
        <v>996351956.59958243</v>
      </c>
      <c r="M79" s="1925">
        <f>'2.54 GW Electrolyser H2 Prod.'!L623</f>
        <v>885591438.6564157</v>
      </c>
      <c r="N79" s="1925">
        <f>'2.54 GW Electrolyser H2 Prod.'!M623</f>
        <v>795568745.92691398</v>
      </c>
      <c r="O79" s="1925">
        <f>'2.54 GW Electrolyser H2 Prod.'!N623</f>
        <v>720174684.99828076</v>
      </c>
      <c r="P79" s="1925">
        <f>'2.54 GW Electrolyser H2 Prod.'!O623</f>
        <v>655603720.84131837</v>
      </c>
      <c r="Q79" s="1925">
        <f>'2.54 GW Electrolyser H2 Prod.'!P623</f>
        <v>599334792.69201493</v>
      </c>
      <c r="R79" s="1925">
        <f>'2.54 GW Electrolyser H2 Prod.'!Q623</f>
        <v>549617073.90788054</v>
      </c>
      <c r="S79" s="1925">
        <f>'2.54 GW Electrolyser H2 Prod.'!R623</f>
        <v>505188352.44032264</v>
      </c>
      <c r="T79" s="1925">
        <f>'2.54 GW Electrolyser H2 Prod.'!S623</f>
        <v>465110625.48279309</v>
      </c>
      <c r="U79" s="1925">
        <f>'2.54 GW Electrolyser H2 Prod.'!T623</f>
        <v>428669063.62024665</v>
      </c>
      <c r="V79" s="1925">
        <f>'2.54 GW Electrolyser H2 Prod.'!U623</f>
        <v>395307239.9361558</v>
      </c>
      <c r="W79" s="1925">
        <f>'2.54 GW Electrolyser H2 Prod.'!V623</f>
        <v>364584111.83090854</v>
      </c>
      <c r="X79" s="1925">
        <f>'2.54 GW Electrolyser H2 Prod.'!W623</f>
        <v>336144577.18899894</v>
      </c>
      <c r="Y79" s="1925">
        <f>'2.54 GW Electrolyser H2 Prod.'!X623</f>
        <v>309698792.29749036</v>
      </c>
      <c r="Z79" s="1925">
        <f>'2.54 GW Electrolyser H2 Prod.'!Y623</f>
        <v>285007312.64360332</v>
      </c>
      <c r="AA79" s="1925">
        <f>'2.54 GW Electrolyser H2 Prod.'!Z623</f>
        <v>261870203.37058234</v>
      </c>
      <c r="AB79" s="1925">
        <f>'2.54 GW Electrolyser H2 Prod.'!AA623</f>
        <v>240118917.44732285</v>
      </c>
      <c r="AC79" s="1925">
        <f>'2.54 GW Electrolyser H2 Prod.'!AB623</f>
        <v>219610142.40406847</v>
      </c>
      <c r="AD79" s="1925">
        <f>'2.54 GW Electrolyser H2 Prod.'!AC623</f>
        <v>200221072.42292356</v>
      </c>
      <c r="AE79" s="1925">
        <f>'2.54 GW Electrolyser H2 Prod.'!AD623</f>
        <v>181845729.15664411</v>
      </c>
      <c r="AF79" s="1925">
        <f>'2.54 GW Electrolyser H2 Prod.'!AE623</f>
        <v>164392065.44523287</v>
      </c>
      <c r="AG79" s="1925">
        <f>'2.54 GW Electrolyser H2 Prod.'!AF623</f>
        <v>147779661.24274349</v>
      </c>
      <c r="AH79" s="1925">
        <f>'2.54 GW Electrolyser H2 Prod.'!AG623</f>
        <v>131937872.93981147</v>
      </c>
      <c r="AI79" s="1925">
        <f>'2.54 GW Electrolyser H2 Prod.'!AH623</f>
        <v>116804333.65957952</v>
      </c>
      <c r="AJ79" s="1925">
        <f>'2.54 GW Electrolyser H2 Prod.'!AI623</f>
        <v>102323728.01635981</v>
      </c>
      <c r="AK79" s="1925">
        <f>'2.54 GW Electrolyser H2 Prod.'!AJ623</f>
        <v>88446783.528102398</v>
      </c>
      <c r="AL79" s="1925">
        <f>'2.54 GW Electrolyser H2 Prod.'!AK623</f>
        <v>75129434.54200387</v>
      </c>
      <c r="AM79" s="1925">
        <f>'2.54 GW Electrolyser H2 Prod.'!AL623</f>
        <v>62332124.638642073</v>
      </c>
      <c r="AN79" s="1925">
        <f>'2.54 GW Electrolyser H2 Prod.'!AM623</f>
        <v>50019221.033049583</v>
      </c>
      <c r="AO79" s="1925">
        <f>'2.54 GW Electrolyser H2 Prod.'!AN623</f>
        <v>38158520.193018913</v>
      </c>
      <c r="AP79" s="1925">
        <f>'2.54 GW Electrolyser H2 Prod.'!AO623</f>
        <v>26720828.239690542</v>
      </c>
      <c r="AQ79" s="1925">
        <f>'2.54 GW Electrolyser H2 Prod.'!AP623</f>
        <v>15679603.035236597</v>
      </c>
      <c r="AR79" s="1925">
        <f>'2.54 GW Electrolyser H2 Prod.'!AQ623</f>
        <v>5010647.4508152008</v>
      </c>
      <c r="AS79" s="1925">
        <f>'2.54 GW Electrolyser H2 Prod.'!AR623</f>
        <v>-5308154.6705670357</v>
      </c>
      <c r="AT79" s="1925">
        <f>'2.54 GW Electrolyser H2 Prod.'!AS623</f>
        <v>-15297066.751383543</v>
      </c>
      <c r="AU79" s="1925">
        <f>'2.54 GW Electrolyser H2 Prod.'!AT623</f>
        <v>-24974697.552635193</v>
      </c>
      <c r="AV79" s="1925">
        <f>'2.54 GW Electrolyser H2 Prod.'!AU623</f>
        <v>-34358173.714039564</v>
      </c>
      <c r="AW79" s="1925">
        <f>'2.54 GW Electrolyser H2 Prod.'!AV623</f>
        <v>-43463290.58740592</v>
      </c>
      <c r="AX79" s="1925">
        <f>'2.54 GW Electrolyser H2 Prod.'!AW623</f>
        <v>-52304644.539559126</v>
      </c>
      <c r="AY79" s="1925">
        <f>'2.54 GW Electrolyser H2 Prod.'!AX623</f>
        <v>-60895749.374172211</v>
      </c>
      <c r="AZ79" s="1925">
        <f>'2.54 GW Electrolyser H2 Prod.'!AY623</f>
        <v>-69249139.092153311</v>
      </c>
      <c r="BA79" s="1925">
        <f>'2.54 GW Electrolyser H2 Prod.'!AZ623</f>
        <v>-77376458.858145237</v>
      </c>
      <c r="BB79" s="1925">
        <f>'2.54 GW Electrolyser H2 Prod.'!BA623</f>
        <v>-85288545.750764132</v>
      </c>
      <c r="BC79" s="1925">
        <f>'2.54 GW Electrolyser H2 Prod.'!BB623</f>
        <v>-92995500.634482622</v>
      </c>
      <c r="BD79" s="1925">
        <f>'2.54 GW Electrolyser H2 Prod.'!BC623</f>
        <v>-100506752.29191399</v>
      </c>
      <c r="BE79" s="1925">
        <f>'2.54 GW Electrolyser H2 Prod.'!BD623</f>
        <v>-107831114.78918219</v>
      </c>
      <c r="BF79" s="1925">
        <f>'2.54 GW Electrolyser H2 Prod.'!BE623</f>
        <v>-114976838.90801048</v>
      </c>
      <c r="BG79" s="1925">
        <f>'2.54 GW Electrolyser H2 Prod.'!BF623</f>
        <v>-121951658.36129832</v>
      </c>
      <c r="BH79" s="1925">
        <f>'2.54 GW Electrolyser H2 Prod.'!BG623</f>
        <v>-128762831.41038799</v>
      </c>
      <c r="BI79" s="1925">
        <f>'2.54 GW Electrolyser H2 Prod.'!BH623</f>
        <v>-135417178.41879058</v>
      </c>
      <c r="BJ79" s="1925">
        <f>'2.54 GW Electrolyser H2 Prod.'!BI623</f>
        <v>-141921115.80628777</v>
      </c>
      <c r="BK79" s="1925">
        <f>'2.54 GW Electrolyser H2 Prod.'!BJ623</f>
        <v>-148280686.80698776</v>
      </c>
      <c r="BL79" s="1925">
        <f>'2.54 GW Electrolyser H2 Prod.'!BK623</f>
        <v>-154501589.38331485</v>
      </c>
      <c r="BM79" s="1925">
        <f>'2.54 GW Electrolyser H2 Prod.'!BL623</f>
        <v>-160589201.60372424</v>
      </c>
      <c r="BN79" s="1925">
        <f>'2.54 GW Electrolyser H2 Prod.'!BM623</f>
        <v>-166548604.75393772</v>
      </c>
      <c r="BO79" s="1926">
        <f>'2.54 GW Electrolyser H2 Prod.'!BN623</f>
        <v>-172384604.41874337</v>
      </c>
    </row>
    <row r="80" spans="1:67" ht="16" thickBot="1" x14ac:dyDescent="0.25">
      <c r="A80" s="4305"/>
      <c r="B80" s="4340"/>
      <c r="C80" s="4341"/>
      <c r="D80" s="4324"/>
      <c r="E80" s="1945" t="str">
        <f t="shared" si="12"/>
        <v>High Price Range</v>
      </c>
      <c r="F80" s="1946">
        <f t="shared" si="12"/>
        <v>0.9</v>
      </c>
      <c r="G80" s="1959">
        <f>'2.54 GW Electrolyser H2 Prod.'!F624</f>
        <v>-1785646800.0000002</v>
      </c>
      <c r="H80" s="1950">
        <f>'2.54 GW Electrolyser H2 Prod.'!G624</f>
        <v>2209703281.7384653</v>
      </c>
      <c r="I80" s="1950">
        <f>'2.54 GW Electrolyser H2 Prod.'!H624</f>
        <v>1823690039.9528654</v>
      </c>
      <c r="J80" s="1950">
        <f>'2.54 GW Electrolyser H2 Prod.'!I624</f>
        <v>1616038023.8305461</v>
      </c>
      <c r="K80" s="1950">
        <f>'2.54 GW Electrolyser H2 Prod.'!J624</f>
        <v>1476278122.3458254</v>
      </c>
      <c r="L80" s="1950">
        <f>'2.54 GW Electrolyser H2 Prod.'!K624</f>
        <v>1372003290.9917104</v>
      </c>
      <c r="M80" s="1950">
        <f>'2.54 GW Electrolyser H2 Prod.'!L624</f>
        <v>1289391307.8357384</v>
      </c>
      <c r="N80" s="1950">
        <f>'2.54 GW Electrolyser H2 Prod.'!M624</f>
        <v>1221308015.0310714</v>
      </c>
      <c r="O80" s="1950">
        <f>'2.54 GW Electrolyser H2 Prod.'!N624</f>
        <v>1163607396.4994895</v>
      </c>
      <c r="P80" s="1950">
        <f>'2.54 GW Electrolyser H2 Prod.'!O624</f>
        <v>1113674928.7232053</v>
      </c>
      <c r="Q80" s="1950">
        <f>'2.54 GW Electrolyser H2 Prod.'!P624</f>
        <v>1069760048.2807863</v>
      </c>
      <c r="R80" s="1950">
        <f>'2.54 GW Electrolyser H2 Prod.'!Q624</f>
        <v>1030635556.0024235</v>
      </c>
      <c r="S80" s="1950">
        <f>'2.54 GW Electrolyser H2 Prod.'!R624</f>
        <v>995409263.44041133</v>
      </c>
      <c r="T80" s="1950">
        <f>'2.54 GW Electrolyser H2 Prod.'!S624</f>
        <v>963413077.06073499</v>
      </c>
      <c r="U80" s="1950">
        <f>'2.54 GW Electrolyser H2 Prod.'!T624</f>
        <v>934134299.91621137</v>
      </c>
      <c r="V80" s="1950">
        <f>'2.54 GW Electrolyser H2 Prod.'!U624</f>
        <v>907171276.92684913</v>
      </c>
      <c r="W80" s="1950">
        <f>'2.54 GW Electrolyser H2 Prod.'!V624</f>
        <v>882203743.23778749</v>
      </c>
      <c r="X80" s="1950">
        <f>'2.54 GW Electrolyser H2 Prod.'!W624</f>
        <v>858972406.16663098</v>
      </c>
      <c r="Y80" s="1950">
        <f>'2.54 GW Electrolyser H2 Prod.'!X624</f>
        <v>837264522.23913169</v>
      </c>
      <c r="Z80" s="1950">
        <f>'2.54 GW Electrolyser H2 Prod.'!Y624</f>
        <v>816903480.31501651</v>
      </c>
      <c r="AA80" s="1950">
        <f>'2.54 GW Electrolyser H2 Prod.'!Z624</f>
        <v>797741129.84095359</v>
      </c>
      <c r="AB80" s="1950">
        <f>'2.54 GW Electrolyser H2 Prod.'!AA624</f>
        <v>779652032.29996657</v>
      </c>
      <c r="AC80" s="1950">
        <f>'2.54 GW Electrolyser H2 Prod.'!AB624</f>
        <v>762529086.79042792</v>
      </c>
      <c r="AD80" s="1950">
        <f>'2.54 GW Electrolyser H2 Prod.'!AC624</f>
        <v>746280154.84730077</v>
      </c>
      <c r="AE80" s="1950">
        <f>'2.54 GW Electrolyser H2 Prod.'!AD624</f>
        <v>730825423.48461652</v>
      </c>
      <c r="AF80" s="1950">
        <f>'2.54 GW Electrolyser H2 Prod.'!AE624</f>
        <v>716095321.48522019</v>
      </c>
      <c r="AG80" s="1950">
        <f>'2.54 GW Electrolyser H2 Prod.'!AF624</f>
        <v>702028855.74290824</v>
      </c>
      <c r="AH80" s="1950">
        <f>'2.54 GW Electrolyser H2 Prod.'!AG624</f>
        <v>688572270.34097648</v>
      </c>
      <c r="AI80" s="1950">
        <f>'2.54 GW Electrolyser H2 Prod.'!AH624</f>
        <v>675677956.31283689</v>
      </c>
      <c r="AJ80" s="1950">
        <f>'2.54 GW Electrolyser H2 Prod.'!AI624</f>
        <v>663303558.07877421</v>
      </c>
      <c r="AK80" s="1950">
        <f>'2.54 GW Electrolyser H2 Prod.'!AJ624</f>
        <v>651411235.62241101</v>
      </c>
      <c r="AL80" s="1950">
        <f>'2.54 GW Electrolyser H2 Prod.'!AK624</f>
        <v>639967051.05250573</v>
      </c>
      <c r="AM80" s="1950">
        <f>'2.54 GW Electrolyser H2 Prod.'!AL624</f>
        <v>628940455.30225539</v>
      </c>
      <c r="AN80" s="1950">
        <f>'2.54 GW Electrolyser H2 Prod.'!AM624</f>
        <v>618303856.04502988</v>
      </c>
      <c r="AO80" s="1950">
        <f>'2.54 GW Electrolyser H2 Prod.'!AN624</f>
        <v>608032251.93821454</v>
      </c>
      <c r="AP80" s="1950">
        <f>'2.54 GW Electrolyser H2 Prod.'!AO624</f>
        <v>598102921.38807893</v>
      </c>
      <c r="AQ80" s="1950">
        <f>'2.54 GW Electrolyser H2 Prod.'!AP624</f>
        <v>588495156.40346503</v>
      </c>
      <c r="AR80" s="1950">
        <f>'2.54 GW Electrolyser H2 Prod.'!AQ624</f>
        <v>579190033.95131326</v>
      </c>
      <c r="AS80" s="1950">
        <f>'2.54 GW Electrolyser H2 Prod.'!AR624</f>
        <v>570170218.67176175</v>
      </c>
      <c r="AT80" s="1950">
        <f>'2.54 GW Electrolyser H2 Prod.'!AS624</f>
        <v>561419791.94981742</v>
      </c>
      <c r="AU80" s="1950">
        <f>'2.54 GW Electrolyser H2 Prod.'!AT624</f>
        <v>552924103.24510503</v>
      </c>
      <c r="AV80" s="1950">
        <f>'2.54 GW Electrolyser H2 Prod.'!AU624</f>
        <v>544669640.30384803</v>
      </c>
      <c r="AW80" s="1950">
        <f>'2.54 GW Electrolyser H2 Prod.'!AV624</f>
        <v>536643915.45821595</v>
      </c>
      <c r="AX80" s="1950">
        <f>'2.54 GW Electrolyser H2 Prod.'!AW624</f>
        <v>528835365.68778348</v>
      </c>
      <c r="AY80" s="1950">
        <f>'2.54 GW Electrolyser H2 Prod.'!AX624</f>
        <v>521233264.49963164</v>
      </c>
      <c r="AZ80" s="1950">
        <f>'2.54 GW Electrolyser H2 Prod.'!AY624</f>
        <v>513827643.99554133</v>
      </c>
      <c r="BA80" s="1950">
        <f>'2.54 GW Electrolyser H2 Prod.'!AZ624</f>
        <v>506609225.75081706</v>
      </c>
      <c r="BB80" s="1950">
        <f>'2.54 GW Electrolyser H2 Prod.'!BA624</f>
        <v>499569359.34058213</v>
      </c>
      <c r="BC80" s="1950">
        <f>'2.54 GW Electrolyser H2 Prod.'!BB624</f>
        <v>492699967.52440166</v>
      </c>
      <c r="BD80" s="1950">
        <f>'2.54 GW Electrolyser H2 Prod.'!BC624</f>
        <v>485993497.2458055</v>
      </c>
      <c r="BE80" s="1950">
        <f>'2.54 GW Electrolyser H2 Prod.'!BD624</f>
        <v>479442875.72494507</v>
      </c>
      <c r="BF80" s="1950">
        <f>'2.54 GW Electrolyser H2 Prod.'!BE624</f>
        <v>473041471.02474999</v>
      </c>
      <c r="BG80" s="1950">
        <f>'2.54 GW Electrolyser H2 Prod.'!BF624</f>
        <v>466783056.55686402</v>
      </c>
      <c r="BH80" s="1950">
        <f>'2.54 GW Electrolyser H2 Prod.'!BG624</f>
        <v>460661779.06627727</v>
      </c>
      <c r="BI80" s="1950">
        <f>'2.54 GW Electrolyser H2 Prod.'!BH624</f>
        <v>454672129.69512582</v>
      </c>
      <c r="BJ80" s="1950">
        <f>'2.54 GW Electrolyser H2 Prod.'!BI624</f>
        <v>448808917.7785008</v>
      </c>
      <c r="BK80" s="1950">
        <f>'2.54 GW Electrolyser H2 Prod.'!BJ624</f>
        <v>443067247.06979918</v>
      </c>
      <c r="BL80" s="1950">
        <f>'2.54 GW Electrolyser H2 Prod.'!BK624</f>
        <v>437442494.13138318</v>
      </c>
      <c r="BM80" s="1950">
        <f>'2.54 GW Electrolyser H2 Prod.'!BL624</f>
        <v>431930288.65914392</v>
      </c>
      <c r="BN80" s="1950">
        <f>'2.54 GW Electrolyser H2 Prod.'!BM624</f>
        <v>426526495.53783393</v>
      </c>
      <c r="BO80" s="1959">
        <f>'2.54 GW Electrolyser H2 Prod.'!BN624</f>
        <v>421227198.44841623</v>
      </c>
    </row>
    <row r="81" spans="1:67" ht="12.75" customHeight="1" x14ac:dyDescent="0.2">
      <c r="A81" s="4305"/>
      <c r="B81" s="4336" t="s">
        <v>1606</v>
      </c>
      <c r="C81" s="4337"/>
      <c r="D81" s="4342" t="str">
        <f>D57</f>
        <v>O&amp;M Fixed Plant Opex   A$1,470,744,166.71/year               Low Case</v>
      </c>
      <c r="E81" s="1943" t="str">
        <f t="shared" si="12"/>
        <v>Low Price Range</v>
      </c>
      <c r="F81" s="833">
        <f t="shared" si="12"/>
        <v>0.8</v>
      </c>
      <c r="G81" s="1930">
        <f>'2.54 GW Electrolyser H2 Prod.'!F627</f>
        <v>-5097600000</v>
      </c>
      <c r="H81" s="1951">
        <f>'2.54 GW Electrolyser H2 Prod.'!G627</f>
        <v>-236821496.38182306</v>
      </c>
      <c r="I81" s="1951">
        <f>'2.54 GW Electrolyser H2 Prod.'!H627</f>
        <v>-483606030.44646287</v>
      </c>
      <c r="J81" s="1951">
        <f>'2.54 GW Electrolyser H2 Prod.'!I627</f>
        <v>-604402490.9286958</v>
      </c>
      <c r="K81" s="1951">
        <f>'2.54 GW Electrolyser H2 Prod.'!J627</f>
        <v>-681033657.69817483</v>
      </c>
      <c r="L81" s="1951">
        <f>'2.54 GW Electrolyser H2 Prod.'!K627</f>
        <v>-735773745.13012326</v>
      </c>
      <c r="M81" s="1951">
        <f>'2.54 GW Electrolyser H2 Prod.'!L627</f>
        <v>-777670826.08396113</v>
      </c>
      <c r="N81" s="1951">
        <f>'2.54 GW Electrolyser H2 Prod.'!M627</f>
        <v>-811225425.18156099</v>
      </c>
      <c r="O81" s="1951">
        <f>'2.54 GW Electrolyser H2 Prod.'!N627</f>
        <v>-838975759.4995445</v>
      </c>
      <c r="P81" s="1951">
        <f>'2.54 GW Electrolyser H2 Prod.'!O627</f>
        <v>-862482468.27108073</v>
      </c>
      <c r="Q81" s="1951">
        <f>'2.54 GW Electrolyser H2 Prod.'!P627</f>
        <v>-882767829.44510317</v>
      </c>
      <c r="R81" s="1951">
        <f>'2.54 GW Electrolyser H2 Prod.'!Q627</f>
        <v>-900534756.47577608</v>
      </c>
      <c r="S81" s="1951">
        <f>'2.54 GW Electrolyser H2 Prod.'!R627</f>
        <v>-916285494.20817351</v>
      </c>
      <c r="T81" s="1951">
        <f>'2.54 GW Electrolyser H2 Prod.'!S627</f>
        <v>-930390276.84218574</v>
      </c>
      <c r="U81" s="1951">
        <f>'2.54 GW Electrolyser H2 Prod.'!T627</f>
        <v>-943129173.48625326</v>
      </c>
      <c r="V81" s="1951">
        <f>'2.54 GW Electrolyser H2 Prod.'!U627</f>
        <v>-954718712.28456664</v>
      </c>
      <c r="W81" s="1951">
        <f>'2.54 GW Electrolyser H2 Prod.'!V627</f>
        <v>-965329440.94063997</v>
      </c>
      <c r="X81" s="1951">
        <f>'2.54 GW Electrolyser H2 Prod.'!W627</f>
        <v>-975097869.2478137</v>
      </c>
      <c r="Y81" s="1951">
        <f>'2.54 GW Electrolyser H2 Prod.'!X627</f>
        <v>-984134807.95786917</v>
      </c>
      <c r="Z81" s="1951">
        <f>'2.54 GW Electrolyser H2 Prod.'!Y627</f>
        <v>-992531326.60543072</v>
      </c>
      <c r="AA81" s="1951">
        <f>'2.54 GW Electrolyser H2 Prod.'!Z627</f>
        <v>-1000363096.8970872</v>
      </c>
      <c r="AB81" s="1951">
        <f>'2.54 GW Electrolyser H2 Prod.'!AA627</f>
        <v>-1007693616.2295442</v>
      </c>
      <c r="AC81" s="1951">
        <f>'2.54 GW Electrolyser H2 Prod.'!AB627</f>
        <v>-1014576638.5216255</v>
      </c>
      <c r="AD81" s="1951">
        <f>'2.54 GW Electrolyser H2 Prod.'!AC627</f>
        <v>-1021058033.7119615</v>
      </c>
      <c r="AE81" s="1951">
        <f>'2.54 GW Electrolyser H2 Prod.'!AD627</f>
        <v>-1027177228.7075435</v>
      </c>
      <c r="AF81" s="1951">
        <f>'2.54 GW Electrolyser H2 Prod.'!AE627</f>
        <v>-1032968337.1641842</v>
      </c>
      <c r="AG81" s="1951">
        <f>'2.54 GW Electrolyser H2 Prod.'!AF627</f>
        <v>-1038461054.8147533</v>
      </c>
      <c r="AH81" s="1951">
        <f>'2.54 GW Electrolyser H2 Prod.'!AG627</f>
        <v>-1043681375.9761763</v>
      </c>
      <c r="AI81" s="1951">
        <f>'2.54 GW Electrolyser H2 Prod.'!AH627</f>
        <v>-1048652172.1300073</v>
      </c>
      <c r="AJ81" s="1951">
        <f>'2.54 GW Electrolyser H2 Prod.'!AI627</f>
        <v>-1053393663.0171951</v>
      </c>
      <c r="AK81" s="1951">
        <f>'2.54 GW Electrolyser H2 Prod.'!AJ627</f>
        <v>-1057923803.1686578</v>
      </c>
      <c r="AL81" s="1951">
        <f>'2.54 GW Electrolyser H2 Prod.'!AK627</f>
        <v>-1062258601.3164062</v>
      </c>
      <c r="AM81" s="1951">
        <f>'2.54 GW Electrolyser H2 Prod.'!AL627</f>
        <v>-1066412386.0935166</v>
      </c>
      <c r="AN81" s="1951">
        <f>'2.54 GW Electrolyser H2 Prod.'!AM627</f>
        <v>-1070398028.4238899</v>
      </c>
      <c r="AO81" s="1951">
        <f>'2.54 GW Electrolyser H2 Prod.'!AN627</f>
        <v>-1074227128.7392554</v>
      </c>
      <c r="AP81" s="1951">
        <f>'2.54 GW Electrolyser H2 Prod.'!AO627</f>
        <v>-1077910175.441144</v>
      </c>
      <c r="AQ81" s="1951">
        <f>'2.54 GW Electrolyser H2 Prod.'!AP627</f>
        <v>-1081456679.7072999</v>
      </c>
      <c r="AR81" s="1951">
        <f>'2.54 GW Electrolyser H2 Prod.'!AQ627</f>
        <v>-1084875290.723156</v>
      </c>
      <c r="AS81" s="1951">
        <f>'2.54 GW Electrolyser H2 Prod.'!AR627</f>
        <v>-1088173894.625349</v>
      </c>
      <c r="AT81" s="1951">
        <f>'2.54 GW Electrolyser H2 Prod.'!AS627</f>
        <v>-1091359699.8215268</v>
      </c>
      <c r="AU81" s="1951">
        <f>'2.54 GW Electrolyser H2 Prod.'!AT627</f>
        <v>-1094439310.8586743</v>
      </c>
      <c r="AV81" s="1951">
        <f>'2.54 GW Electrolyser H2 Prod.'!AU627</f>
        <v>-1097418792.6209161</v>
      </c>
      <c r="AW81" s="1951">
        <f>'2.54 GW Electrolyser H2 Prod.'!AV627</f>
        <v>-1100303726.32464</v>
      </c>
      <c r="AX81" s="1951">
        <f>'2.54 GW Electrolyser H2 Prod.'!AW627</f>
        <v>-1103099258.5268011</v>
      </c>
      <c r="AY81" s="1951">
        <f>'2.54 GW Electrolyser H2 Prod.'!AX627</f>
        <v>-1105810144.1583049</v>
      </c>
      <c r="AZ81" s="1951">
        <f>'2.54 GW Electrolyser H2 Prod.'!AY627</f>
        <v>-1108440784.4284315</v>
      </c>
      <c r="BA81" s="1951">
        <f>'2.54 GW Electrolyser H2 Prod.'!AZ627</f>
        <v>-1110995260.3105738</v>
      </c>
      <c r="BB81" s="1951">
        <f>'2.54 GW Electrolyser H2 Prod.'!BA627</f>
        <v>-1113477362.2080889</v>
      </c>
      <c r="BC81" s="1951">
        <f>'2.54 GW Electrolyser H2 Prod.'!BB627</f>
        <v>-1115890616.3070393</v>
      </c>
      <c r="BD81" s="1951">
        <f>'2.54 GW Electrolyser H2 Prod.'!BC627</f>
        <v>-1118238308.0463428</v>
      </c>
      <c r="BE81" s="1951">
        <f>'2.54 GW Electrolyser H2 Prod.'!BD627</f>
        <v>-1120523503.0723519</v>
      </c>
      <c r="BF81" s="1951">
        <f>'2.54 GW Electrolyser H2 Prod.'!BE627</f>
        <v>-1122749065.9918327</v>
      </c>
      <c r="BG81" s="1951">
        <f>'2.54 GW Electrolyser H2 Prod.'!BF627</f>
        <v>-1124917677.1928072</v>
      </c>
      <c r="BH81" s="1951">
        <f>'2.54 GW Electrolyser H2 Prod.'!BG627</f>
        <v>-1127031847.9652469</v>
      </c>
      <c r="BI81" s="1951">
        <f>'2.54 GW Electrolyser H2 Prod.'!BH627</f>
        <v>-1129093934.1219456</v>
      </c>
      <c r="BJ81" s="1951">
        <f>'2.54 GW Electrolyser H2 Prod.'!BI627</f>
        <v>-1131106148.2930641</v>
      </c>
      <c r="BK81" s="1951">
        <f>'2.54 GW Electrolyser H2 Prod.'!BJ627</f>
        <v>-1133070571.0450106</v>
      </c>
      <c r="BL81" s="1951">
        <f>'2.54 GW Electrolyser H2 Prod.'!BK627</f>
        <v>-1134989160.9548478</v>
      </c>
      <c r="BM81" s="1951">
        <f>'2.54 GW Electrolyser H2 Prod.'!BL627</f>
        <v>-1136863763.7547607</v>
      </c>
      <c r="BN81" s="1951">
        <f>'2.54 GW Electrolyser H2 Prod.'!BM627</f>
        <v>-1138696120.6468136</v>
      </c>
      <c r="BO81" s="1960">
        <f>'2.54 GW Electrolyser H2 Prod.'!BN627</f>
        <v>-1140487875.8759308</v>
      </c>
    </row>
    <row r="82" spans="1:67" x14ac:dyDescent="0.2">
      <c r="A82" s="4305"/>
      <c r="B82" s="4338"/>
      <c r="C82" s="4339"/>
      <c r="D82" s="4320"/>
      <c r="E82" s="1943" t="str">
        <f t="shared" si="12"/>
        <v>Low Price Range</v>
      </c>
      <c r="F82" s="833">
        <f t="shared" si="12"/>
        <v>0.85</v>
      </c>
      <c r="G82" s="1917">
        <f>'2.54 GW Electrolyser H2 Prod.'!F628</f>
        <v>-5097600000</v>
      </c>
      <c r="H82" s="1925">
        <f>'2.54 GW Electrolyser H2 Prod.'!G628</f>
        <v>-236821496.38182306</v>
      </c>
      <c r="I82" s="1925">
        <f>'2.54 GW Electrolyser H2 Prod.'!H628</f>
        <v>-421909896.93030298</v>
      </c>
      <c r="J82" s="1925">
        <f>'2.54 GW Electrolyser H2 Prod.'!I628</f>
        <v>-517027027.47379363</v>
      </c>
      <c r="K82" s="1925">
        <f>'2.54 GW Electrolyser H2 Prod.'!J628</f>
        <v>-579235037.39651108</v>
      </c>
      <c r="L82" s="1925">
        <f>'2.54 GW Electrolyser H2 Prod.'!K628</f>
        <v>-624679099.46040618</v>
      </c>
      <c r="M82" s="1925">
        <f>'2.54 GW Electrolyser H2 Prod.'!L628</f>
        <v>-660084598.35847807</v>
      </c>
      <c r="N82" s="1925">
        <f>'2.54 GW Electrolyser H2 Prod.'!M628</f>
        <v>-688861083.04295146</v>
      </c>
      <c r="O82" s="1925">
        <f>'2.54 GW Electrolyser H2 Prod.'!N628</f>
        <v>-712961406.79278791</v>
      </c>
      <c r="P82" s="1925">
        <f>'2.54 GW Electrolyser H2 Prod.'!O628</f>
        <v>-733602039.77971458</v>
      </c>
      <c r="Q82" s="1925">
        <f>'2.54 GW Electrolyser H2 Prod.'!P628</f>
        <v>-751588859.54709864</v>
      </c>
      <c r="R82" s="1925">
        <f>'2.54 GW Electrolyser H2 Prod.'!Q628</f>
        <v>-767481532.04732621</v>
      </c>
      <c r="S82" s="1925">
        <f>'2.54 GW Electrolyser H2 Prod.'!R628</f>
        <v>-781683533.61046004</v>
      </c>
      <c r="T82" s="1925">
        <f>'2.54 GW Electrolyser H2 Prod.'!S628</f>
        <v>-794494704.44987559</v>
      </c>
      <c r="U82" s="1925">
        <f>'2.54 GW Electrolyser H2 Prod.'!T628</f>
        <v>-806143545.59226215</v>
      </c>
      <c r="V82" s="1925">
        <f>'2.54 GW Electrolyser H2 Prod.'!U628</f>
        <v>-816807923.41948438</v>
      </c>
      <c r="W82" s="1925">
        <f>'2.54 GW Electrolyser H2 Prod.'!V628</f>
        <v>-826628820.77962315</v>
      </c>
      <c r="X82" s="1925">
        <f>'2.54 GW Electrolyser H2 Prod.'!W628</f>
        <v>-835719748.94720805</v>
      </c>
      <c r="Y82" s="1925">
        <f>'2.54 GW Electrolyser H2 Prod.'!X628</f>
        <v>-844173358.81851077</v>
      </c>
      <c r="Z82" s="1925">
        <f>'2.54 GW Electrolyser H2 Prod.'!Y628</f>
        <v>-852066190.77624893</v>
      </c>
      <c r="AA82" s="1925">
        <f>'2.54 GW Electrolyser H2 Prod.'!Z628</f>
        <v>-859462155.62078738</v>
      </c>
      <c r="AB82" s="1925">
        <f>'2.54 GW Electrolyser H2 Prod.'!AA628</f>
        <v>-866415130.77916265</v>
      </c>
      <c r="AC82" s="1925">
        <f>'2.54 GW Electrolyser H2 Prod.'!AB628</f>
        <v>-872970927.24598062</v>
      </c>
      <c r="AD82" s="1925">
        <f>'2.54 GW Electrolyser H2 Prod.'!AC628</f>
        <v>-879168800.8980732</v>
      </c>
      <c r="AE82" s="1925">
        <f>'2.54 GW Electrolyser H2 Prod.'!AD628</f>
        <v>-885042628.57464445</v>
      </c>
      <c r="AF82" s="1925">
        <f>'2.54 GW Electrolyser H2 Prod.'!AE628</f>
        <v>-890621833.89777946</v>
      </c>
      <c r="AG82" s="1925">
        <f>'2.54 GW Electrolyser H2 Prod.'!AF628</f>
        <v>-895932123.78814781</v>
      </c>
      <c r="AH82" s="1925">
        <f>'2.54 GW Electrolyser H2 Prod.'!AG628</f>
        <v>-900996080.04908514</v>
      </c>
      <c r="AI82" s="1925">
        <f>'2.54 GW Electrolyser H2 Prod.'!AH628</f>
        <v>-905833638.75917625</v>
      </c>
      <c r="AJ82" s="1925">
        <f>'2.54 GW Electrolyser H2 Prod.'!AI628</f>
        <v>-910462481.93059862</v>
      </c>
      <c r="AK82" s="1925">
        <f>'2.54 GW Electrolyser H2 Prod.'!AJ628</f>
        <v>-914898359.91231513</v>
      </c>
      <c r="AL82" s="1925">
        <f>'2.54 GW Electrolyser H2 Prod.'!AK628</f>
        <v>-919155358.64804232</v>
      </c>
      <c r="AM82" s="1925">
        <f>'2.54 GW Electrolyser H2 Prod.'!AL628</f>
        <v>-923246122.66843331</v>
      </c>
      <c r="AN82" s="1925">
        <f>'2.54 GW Electrolyser H2 Prod.'!AM628</f>
        <v>-927182042.28252864</v>
      </c>
      <c r="AO82" s="1925">
        <f>'2.54 GW Electrolyser H2 Prod.'!AN628</f>
        <v>-930973411.61088026</v>
      </c>
      <c r="AP82" s="1925">
        <f>'2.54 GW Electrolyser H2 Prod.'!AO628</f>
        <v>-934629562.71390998</v>
      </c>
      <c r="AQ82" s="1925">
        <f>'2.54 GW Electrolyser H2 Prod.'!AP628</f>
        <v>-938158980.00148761</v>
      </c>
      <c r="AR82" s="1925">
        <f>'2.54 GW Electrolyser H2 Prod.'!AQ628</f>
        <v>-941569398.28231978</v>
      </c>
      <c r="AS82" s="1925">
        <f>'2.54 GW Electrolyser H2 Prod.'!AR628</f>
        <v>-944867887.16556501</v>
      </c>
      <c r="AT82" s="1925">
        <f>'2.54 GW Electrolyser H2 Prod.'!AS628</f>
        <v>-948060924.018749</v>
      </c>
      <c r="AU82" s="1925">
        <f>'2.54 GW Electrolyser H2 Prod.'!AT628</f>
        <v>-951154457.28342271</v>
      </c>
      <c r="AV82" s="1925">
        <f>'2.54 GW Electrolyser H2 Prod.'!AU628</f>
        <v>-954153961.62903404</v>
      </c>
      <c r="AW82" s="1925">
        <f>'2.54 GW Electrolyser H2 Prod.'!AV628</f>
        <v>-957064486.16804171</v>
      </c>
      <c r="AX82" s="1925">
        <f>'2.54 GW Electrolyser H2 Prod.'!AW628</f>
        <v>-959890696.74761891</v>
      </c>
      <c r="AY82" s="1925">
        <f>'2.54 GW Electrolyser H2 Prod.'!AX628</f>
        <v>-962636913.164837</v>
      </c>
      <c r="AZ82" s="1925">
        <f>'2.54 GW Electrolyser H2 Prod.'!AY628</f>
        <v>-965307142.01485848</v>
      </c>
      <c r="BA82" s="1925">
        <f>'2.54 GW Electrolyser H2 Prod.'!AZ628</f>
        <v>-967905105.76911569</v>
      </c>
      <c r="BB82" s="1925">
        <f>'2.54 GW Electrolyser H2 Prod.'!BA628</f>
        <v>-970434268.58778191</v>
      </c>
      <c r="BC82" s="1925">
        <f>'2.54 GW Electrolyser H2 Prod.'!BB628</f>
        <v>-972897859.29420137</v>
      </c>
      <c r="BD82" s="1925">
        <f>'2.54 GW Electrolyser H2 Prod.'!BC628</f>
        <v>-975298891.87529469</v>
      </c>
      <c r="BE82" s="1925">
        <f>'2.54 GW Electrolyser H2 Prod.'!BD628</f>
        <v>-977640183.81886601</v>
      </c>
      <c r="BF82" s="1925">
        <f>'2.54 GW Electrolyser H2 Prod.'!BE628</f>
        <v>-979924372.55428624</v>
      </c>
      <c r="BG82" s="1925">
        <f>'2.54 GW Electrolyser H2 Prod.'!BF628</f>
        <v>-982153930.22567916</v>
      </c>
      <c r="BH82" s="1925">
        <f>'2.54 GW Electrolyser H2 Prod.'!BG628</f>
        <v>-984331176.99521708</v>
      </c>
      <c r="BI82" s="1925">
        <f>'2.54 GW Electrolyser H2 Prod.'!BH628</f>
        <v>-986458293.04747581</v>
      </c>
      <c r="BJ82" s="1925">
        <f>'2.54 GW Electrolyser H2 Prod.'!BI628</f>
        <v>-988537329.44313729</v>
      </c>
      <c r="BK82" s="1925">
        <f>'2.54 GW Electrolyser H2 Prod.'!BJ628</f>
        <v>-990570217.95105338</v>
      </c>
      <c r="BL82" s="1925">
        <f>'2.54 GW Electrolyser H2 Prod.'!BK628</f>
        <v>-992558779.97117841</v>
      </c>
      <c r="BM82" s="1925">
        <f>'2.54 GW Electrolyser H2 Prod.'!BL628</f>
        <v>-994504734.64676225</v>
      </c>
      <c r="BN82" s="1925">
        <f>'2.54 GW Electrolyser H2 Prod.'!BM628</f>
        <v>-996409706.2520442</v>
      </c>
      <c r="BO82" s="1926">
        <f>'2.54 GW Electrolyser H2 Prod.'!BN628</f>
        <v>-998275230.93122137</v>
      </c>
    </row>
    <row r="83" spans="1:67" x14ac:dyDescent="0.2">
      <c r="A83" s="4305"/>
      <c r="B83" s="4338"/>
      <c r="C83" s="4339"/>
      <c r="D83" s="4320"/>
      <c r="E83" s="1943" t="str">
        <f t="shared" si="12"/>
        <v>Low Price Range</v>
      </c>
      <c r="F83" s="833">
        <f t="shared" si="12"/>
        <v>0.9</v>
      </c>
      <c r="G83" s="1917">
        <f>'2.54 GW Electrolyser H2 Prod.'!F629</f>
        <v>-5097600000</v>
      </c>
      <c r="H83" s="1925">
        <f>'2.54 GW Electrolyser H2 Prod.'!G629</f>
        <v>-236821496.38182306</v>
      </c>
      <c r="I83" s="1925">
        <f>'2.54 GW Electrolyser H2 Prod.'!H629</f>
        <v>-360213763.41414285</v>
      </c>
      <c r="J83" s="1925">
        <f>'2.54 GW Electrolyser H2 Prod.'!I629</f>
        <v>-426591416.43102098</v>
      </c>
      <c r="K83" s="1925">
        <f>'2.54 GW Electrolyser H2 Prod.'!J629</f>
        <v>-471266803.74323094</v>
      </c>
      <c r="L83" s="1925">
        <f>'2.54 GW Electrolyser H2 Prod.'!K629</f>
        <v>-504599100.26155484</v>
      </c>
      <c r="M83" s="1925">
        <f>'2.54 GW Electrolyser H2 Prod.'!L629</f>
        <v>-531006691.45842111</v>
      </c>
      <c r="N83" s="1925">
        <f>'2.54 GW Electrolyser H2 Prod.'!M629</f>
        <v>-552770068.81649423</v>
      </c>
      <c r="O83" s="1925">
        <f>'2.54 GW Electrolyser H2 Prod.'!N629</f>
        <v>-571214540.03941011</v>
      </c>
      <c r="P83" s="1925">
        <f>'2.54 GW Electrolyser H2 Prod.'!O629</f>
        <v>-587175858.79866672</v>
      </c>
      <c r="Q83" s="1925">
        <f>'2.54 GW Electrolyser H2 Prod.'!P629</f>
        <v>-601213606.90590167</v>
      </c>
      <c r="R83" s="1925">
        <f>'2.54 GW Electrolyser H2 Prod.'!Q629</f>
        <v>-613720068.54018164</v>
      </c>
      <c r="S83" s="1925">
        <f>'2.54 GW Electrolyser H2 Prod.'!R629</f>
        <v>-624980438.98308134</v>
      </c>
      <c r="T83" s="1925">
        <f>'2.54 GW Electrolyser H2 Prod.'!S629</f>
        <v>-635208279.75743926</v>
      </c>
      <c r="U83" s="1925">
        <f>'2.54 GW Electrolyser H2 Prod.'!T629</f>
        <v>-644567478.60534704</v>
      </c>
      <c r="V83" s="1925">
        <f>'2.54 GW Electrolyser H2 Prod.'!U629</f>
        <v>-653186427.83442509</v>
      </c>
      <c r="W83" s="1925">
        <f>'2.54 GW Electrolyser H2 Prod.'!V629</f>
        <v>-661167502.70597136</v>
      </c>
      <c r="X83" s="1925">
        <f>'2.54 GW Electrolyser H2 Prod.'!W629</f>
        <v>-668593588.23128116</v>
      </c>
      <c r="Y83" s="1925">
        <f>'2.54 GW Electrolyser H2 Prod.'!X629</f>
        <v>-675532689.5893023</v>
      </c>
      <c r="Z83" s="1925">
        <f>'2.54 GW Electrolyser H2 Prod.'!Y629</f>
        <v>-682041261.96504509</v>
      </c>
      <c r="AA83" s="1925">
        <f>'2.54 GW Electrolyser H2 Prod.'!Z629</f>
        <v>-688166662.88581383</v>
      </c>
      <c r="AB83" s="1925">
        <f>'2.54 GW Electrolyser H2 Prod.'!AA629</f>
        <v>-693948989.79207826</v>
      </c>
      <c r="AC83" s="1925">
        <f>'2.54 GW Electrolyser H2 Prod.'!AB629</f>
        <v>-699422478.35666561</v>
      </c>
      <c r="AD83" s="1925">
        <f>'2.54 GW Electrolyser H2 Prod.'!AC629</f>
        <v>-704616581.38805866</v>
      </c>
      <c r="AE83" s="1925">
        <f>'2.54 GW Electrolyser H2 Prod.'!AD629</f>
        <v>-709556811.75527549</v>
      </c>
      <c r="AF83" s="1925">
        <f>'2.54 GW Electrolyser H2 Prod.'!AE629</f>
        <v>-714265408.46277487</v>
      </c>
      <c r="AG83" s="1925">
        <f>'2.54 GW Electrolyser H2 Prod.'!AF629</f>
        <v>-718761868.45219767</v>
      </c>
      <c r="AH83" s="1925">
        <f>'2.54 GW Electrolyser H2 Prod.'!AG629</f>
        <v>-723063375.23879802</v>
      </c>
      <c r="AI83" s="1925">
        <f>'2.54 GW Electrolyser H2 Prod.'!AH629</f>
        <v>-727185147.41531456</v>
      </c>
      <c r="AJ83" s="1925">
        <f>'2.54 GW Electrolyser H2 Prod.'!AI629</f>
        <v>-731140724.28671563</v>
      </c>
      <c r="AK83" s="1925">
        <f>'2.54 GW Electrolyser H2 Prod.'!AJ629</f>
        <v>-734942201.7214849</v>
      </c>
      <c r="AL83" s="1925">
        <f>'2.54 GW Electrolyser H2 Prod.'!AK629</f>
        <v>-738600428.24212122</v>
      </c>
      <c r="AM83" s="1925">
        <f>'2.54 GW Electrolyser H2 Prod.'!AL629</f>
        <v>-742125169.10587645</v>
      </c>
      <c r="AN83" s="1925">
        <f>'2.54 GW Electrolyser H2 Prod.'!AM629</f>
        <v>-745525244.423998</v>
      </c>
      <c r="AO83" s="1925">
        <f>'2.54 GW Electrolyser H2 Prod.'!AN629</f>
        <v>-748808646.07865536</v>
      </c>
      <c r="AP83" s="1925">
        <f>'2.54 GW Electrolyser H2 Prod.'!AO629</f>
        <v>-751982637.21177566</v>
      </c>
      <c r="AQ83" s="1925">
        <f>'2.54 GW Electrolyser H2 Prod.'!AP629</f>
        <v>-755053837.30087435</v>
      </c>
      <c r="AR83" s="1925">
        <f>'2.54 GW Electrolyser H2 Prod.'!AQ629</f>
        <v>-758028295.24711776</v>
      </c>
      <c r="AS83" s="1925">
        <f>'2.54 GW Electrolyser H2 Prod.'!AR629</f>
        <v>-760911552.43904281</v>
      </c>
      <c r="AT83" s="1925">
        <f>'2.54 GW Electrolyser H2 Prod.'!AS629</f>
        <v>-763708697.39118552</v>
      </c>
      <c r="AU83" s="1925">
        <f>'2.54 GW Electrolyser H2 Prod.'!AT629</f>
        <v>-766424413.26773477</v>
      </c>
      <c r="AV83" s="1925">
        <f>'2.54 GW Electrolyser H2 Prod.'!AU629</f>
        <v>-769063019.37032449</v>
      </c>
      <c r="AW83" s="1925">
        <f>'2.54 GW Electrolyser H2 Prod.'!AV629</f>
        <v>-771628507.48337281</v>
      </c>
      <c r="AX83" s="1925">
        <f>'2.54 GW Electrolyser H2 Prod.'!AW629</f>
        <v>-774124573.82024598</v>
      </c>
      <c r="AY83" s="1925">
        <f>'2.54 GW Electrolyser H2 Prod.'!AX629</f>
        <v>-776554647.1915015</v>
      </c>
      <c r="AZ83" s="1925">
        <f>'2.54 GW Electrolyser H2 Prod.'!AY629</f>
        <v>-778921913.91674054</v>
      </c>
      <c r="BA83" s="1925">
        <f>'2.54 GW Electrolyser H2 Prod.'!AZ629</f>
        <v>-781229339.9197551</v>
      </c>
      <c r="BB83" s="1925">
        <f>'2.54 GW Electrolyser H2 Prod.'!BA629</f>
        <v>-783479690.3790952</v>
      </c>
      <c r="BC83" s="1925">
        <f>'2.54 GW Electrolyser H2 Prod.'!BB629</f>
        <v>-785675547.25025022</v>
      </c>
      <c r="BD83" s="1925">
        <f>'2.54 GW Electrolyser H2 Prod.'!BC629</f>
        <v>-787819324.92904937</v>
      </c>
      <c r="BE83" s="1925">
        <f>'2.54 GW Electrolyser H2 Prod.'!BD629</f>
        <v>-789913284.28699958</v>
      </c>
      <c r="BF83" s="1925">
        <f>'2.54 GW Electrolyser H2 Prod.'!BE629</f>
        <v>-791959545.27663457</v>
      </c>
      <c r="BG83" s="1925">
        <f>'2.54 GW Electrolyser H2 Prod.'!BF629</f>
        <v>-793960098.27748024</v>
      </c>
      <c r="BH83" s="1925">
        <f>'2.54 GW Electrolyser H2 Prod.'!BG629</f>
        <v>-795916814.33002663</v>
      </c>
      <c r="BI83" s="1925">
        <f>'2.54 GW Electrolyser H2 Prod.'!BH629</f>
        <v>-797831454.38542044</v>
      </c>
      <c r="BJ83" s="1925">
        <f>'2.54 GW Electrolyser H2 Prod.'!BI629</f>
        <v>-799705677.6818459</v>
      </c>
      <c r="BK83" s="1925">
        <f>'2.54 GW Electrolyser H2 Prod.'!BJ629</f>
        <v>-801541049.34428549</v>
      </c>
      <c r="BL83" s="1925">
        <f>'2.54 GW Electrolyser H2 Prod.'!BK629</f>
        <v>-803339047.29212117</v>
      </c>
      <c r="BM83" s="1925">
        <f>'2.54 GW Electrolyser H2 Prod.'!BL629</f>
        <v>-805101068.52854633</v>
      </c>
      <c r="BN83" s="1925">
        <f>'2.54 GW Electrolyser H2 Prod.'!BM629</f>
        <v>-806828434.87672579</v>
      </c>
      <c r="BO83" s="1926">
        <f>'2.54 GW Electrolyser H2 Prod.'!BN629</f>
        <v>-808522398.21983874</v>
      </c>
    </row>
    <row r="84" spans="1:67" ht="17.25" customHeight="1" x14ac:dyDescent="0.2">
      <c r="A84" s="4305"/>
      <c r="B84" s="4338"/>
      <c r="C84" s="4339"/>
      <c r="D84" s="4320"/>
      <c r="E84" s="1943" t="str">
        <f t="shared" si="12"/>
        <v>High Price Range</v>
      </c>
      <c r="F84" s="833">
        <f t="shared" si="12"/>
        <v>0.8</v>
      </c>
      <c r="G84" s="1917">
        <f>'2.54 GW Electrolyser H2 Prod.'!F631</f>
        <v>-5097600000</v>
      </c>
      <c r="H84" s="1925">
        <f>'2.54 GW Electrolyser H2 Prod.'!G631</f>
        <v>2389388251.1509762</v>
      </c>
      <c r="I84" s="1925">
        <f>'2.54 GW Electrolyser H2 Prod.'!H631</f>
        <v>1617361767.5797765</v>
      </c>
      <c r="J84" s="1925">
        <f>'2.54 GW Electrolyser H2 Prod.'!I631</f>
        <v>1239469097.0872304</v>
      </c>
      <c r="K84" s="1925">
        <f>'2.54 GW Electrolyser H2 Prod.'!J631</f>
        <v>999740580.72281718</v>
      </c>
      <c r="L84" s="1925">
        <f>'2.54 GW Electrolyser H2 Prod.'!K631</f>
        <v>828494852.66030478</v>
      </c>
      <c r="M84" s="1925">
        <f>'2.54 GW Electrolyser H2 Prod.'!L631</f>
        <v>697426444.32877994</v>
      </c>
      <c r="N84" s="1925">
        <f>'2.54 GW Electrolyser H2 Prod.'!M631</f>
        <v>592456174.42452335</v>
      </c>
      <c r="O84" s="1925">
        <f>'2.54 GW Electrolyser H2 Prod.'!N631</f>
        <v>505643631.23724937</v>
      </c>
      <c r="P84" s="1925">
        <f>'2.54 GW Electrolyser H2 Prod.'!O631</f>
        <v>432106601.12308502</v>
      </c>
      <c r="Q84" s="1925">
        <f>'2.54 GW Electrolyser H2 Prod.'!P631</f>
        <v>368647048.78723907</v>
      </c>
      <c r="R84" s="1925">
        <f>'2.54 GW Electrolyser H2 Prod.'!Q631</f>
        <v>313066020.37577581</v>
      </c>
      <c r="S84" s="1925">
        <f>'2.54 GW Electrolyser H2 Prod.'!R631</f>
        <v>263792322.12201929</v>
      </c>
      <c r="T84" s="1925">
        <f>'2.54 GW Electrolyser H2 Prod.'!S631</f>
        <v>219667734.73754239</v>
      </c>
      <c r="U84" s="1925">
        <f>'2.54 GW Electrolyser H2 Prod.'!T631</f>
        <v>179816106.1986146</v>
      </c>
      <c r="V84" s="1925">
        <f>'2.54 GW Electrolyser H2 Prod.'!U631</f>
        <v>143560062.36431909</v>
      </c>
      <c r="W84" s="1925">
        <f>'2.54 GW Electrolyser H2 Prod.'!V631</f>
        <v>110366071.64879513</v>
      </c>
      <c r="X84" s="1925">
        <f>'2.54 GW Electrolyser H2 Prod.'!W631</f>
        <v>79807084.698546171</v>
      </c>
      <c r="Y84" s="1925">
        <f>'2.54 GW Electrolyser H2 Prod.'!X631</f>
        <v>51536447.557463408</v>
      </c>
      <c r="Z84" s="1925">
        <f>'2.54 GW Electrolyser H2 Prod.'!Y631</f>
        <v>25269263.553059578</v>
      </c>
      <c r="AA84" s="1925">
        <f>'2.54 GW Electrolyser H2 Prod.'!Z631</f>
        <v>768805.68878674507</v>
      </c>
      <c r="AB84" s="1925">
        <f>'2.54 GW Electrolyser H2 Prod.'!AA631</f>
        <v>-22163567.623979807</v>
      </c>
      <c r="AC84" s="1925">
        <f>'2.54 GW Electrolyser H2 Prod.'!AB631</f>
        <v>-43696017.040383816</v>
      </c>
      <c r="AD84" s="1925">
        <f>'2.54 GW Electrolyser H2 Prod.'!AC631</f>
        <v>-63972039.427263737</v>
      </c>
      <c r="AE84" s="1925">
        <f>'2.54 GW Electrolyser H2 Prod.'!AD631</f>
        <v>-83114975.643389463</v>
      </c>
      <c r="AF84" s="1925">
        <f>'2.54 GW Electrolyser H2 Prod.'!AE631</f>
        <v>-101231544.87940454</v>
      </c>
      <c r="AG84" s="1925">
        <f>'2.54 GW Electrolyser H2 Prod.'!AF631</f>
        <v>-118414645.55097103</v>
      </c>
      <c r="AH84" s="1925">
        <f>'2.54 GW Electrolyser H2 Prod.'!AG631</f>
        <v>-134745596.77788234</v>
      </c>
      <c r="AI84" s="1925">
        <f>'2.54 GW Electrolyser H2 Prod.'!AH631</f>
        <v>-150295948.38211322</v>
      </c>
      <c r="AJ84" s="1925">
        <f>'2.54 GW Electrolyser H2 Prod.'!AI631</f>
        <v>-165128954.63347602</v>
      </c>
      <c r="AK84" s="1925">
        <f>'2.54 GW Electrolyser H2 Prod.'!AJ631</f>
        <v>-179300783.4495492</v>
      </c>
      <c r="AL84" s="1925">
        <f>'2.54 GW Electrolyser H2 Prod.'!AK631</f>
        <v>-192861515.62298703</v>
      </c>
      <c r="AM84" s="1925">
        <f>'2.54 GW Electrolyser H2 Prod.'!AL631</f>
        <v>-205855976.02196836</v>
      </c>
      <c r="AN84" s="1925">
        <f>'2.54 GW Electrolyser H2 Prod.'!AM631</f>
        <v>-218324429.30147815</v>
      </c>
      <c r="AO84" s="1925">
        <f>'2.54 GW Electrolyser H2 Prod.'!AN631</f>
        <v>-230303165.58216786</v>
      </c>
      <c r="AP84" s="1925">
        <f>'2.54 GW Electrolyser H2 Prod.'!AO631</f>
        <v>-241824996.17363739</v>
      </c>
      <c r="AQ84" s="1925">
        <f>'2.54 GW Electrolyser H2 Prod.'!AP631</f>
        <v>-252919675.29503369</v>
      </c>
      <c r="AR84" s="1925">
        <f>'2.54 GW Electrolyser H2 Prod.'!AQ631</f>
        <v>-263614260.55854082</v>
      </c>
      <c r="AS84" s="1925">
        <f>'2.54 GW Electrolyser H2 Prod.'!AR631</f>
        <v>-273933422.49855685</v>
      </c>
      <c r="AT84" s="1925">
        <f>'2.54 GW Electrolyser H2 Prod.'!AS631</f>
        <v>-283899711.48125148</v>
      </c>
      <c r="AU84" s="1925">
        <f>'2.54 GW Electrolyser H2 Prod.'!AT631</f>
        <v>-293533788.78997517</v>
      </c>
      <c r="AV84" s="1925">
        <f>'2.54 GW Electrolyser H2 Prod.'!AU631</f>
        <v>-302854627.45795107</v>
      </c>
      <c r="AW84" s="1925">
        <f>'2.54 GW Electrolyser H2 Prod.'!AV631</f>
        <v>-311879687.44018888</v>
      </c>
      <c r="AX84" s="1925">
        <f>'2.54 GW Electrolyser H2 Prod.'!AW631</f>
        <v>-320625068.92823267</v>
      </c>
      <c r="AY84" s="1925">
        <f>'2.54 GW Electrolyser H2 Prod.'!AX631</f>
        <v>-329105646.97331166</v>
      </c>
      <c r="AZ84" s="1925">
        <f>'2.54 GW Electrolyser H2 Prod.'!AY631</f>
        <v>-337335190.06434894</v>
      </c>
      <c r="BA84" s="1925">
        <f>'2.54 GW Electrolyser H2 Prod.'!AZ631</f>
        <v>-345326464.88281584</v>
      </c>
      <c r="BB84" s="1925">
        <f>'2.54 GW Electrolyser H2 Prod.'!BA631</f>
        <v>-353091329.1076622</v>
      </c>
      <c r="BC84" s="1925">
        <f>'2.54 GW Electrolyser H2 Prod.'!BB631</f>
        <v>-360640813.85571599</v>
      </c>
      <c r="BD84" s="1925">
        <f>'2.54 GW Electrolyser H2 Prod.'!BC631</f>
        <v>-367985197.1043396</v>
      </c>
      <c r="BE84" s="1925">
        <f>'2.54 GW Electrolyser H2 Prod.'!BD631</f>
        <v>-375134069.24452806</v>
      </c>
      <c r="BF84" s="1925">
        <f>'2.54 GW Electrolyser H2 Prod.'!BE631</f>
        <v>-382096391.74664712</v>
      </c>
      <c r="BG84" s="1925">
        <f>'2.54 GW Electrolyser H2 Prod.'!BF631</f>
        <v>-388880549.7817812</v>
      </c>
      <c r="BH84" s="1925">
        <f>'2.54 GW Electrolyser H2 Prod.'!BG631</f>
        <v>-395494399.52444029</v>
      </c>
      <c r="BI84" s="1925">
        <f>'2.54 GW Electrolyser H2 Prod.'!BH631</f>
        <v>-401945310.76331019</v>
      </c>
      <c r="BJ84" s="1925">
        <f>'2.54 GW Electrolyser H2 Prod.'!BI631</f>
        <v>-408240205.36279881</v>
      </c>
      <c r="BK84" s="1925">
        <f>'2.54 GW Electrolyser H2 Prod.'!BJ631</f>
        <v>-414385592.04669523</v>
      </c>
      <c r="BL84" s="1925">
        <f>'2.54 GW Electrolyser H2 Prod.'!BK631</f>
        <v>-420387597.91436815</v>
      </c>
      <c r="BM84" s="1925">
        <f>'2.54 GW Electrolyser H2 Prod.'!BL631</f>
        <v>-426251997.04778528</v>
      </c>
      <c r="BN84" s="1925">
        <f>'2.54 GW Electrolyser H2 Prod.'!BM631</f>
        <v>-431984236.52292418</v>
      </c>
      <c r="BO84" s="1926">
        <f>'2.54 GW Electrolyser H2 Prod.'!BN631</f>
        <v>-437589460.10064411</v>
      </c>
    </row>
    <row r="85" spans="1:67" x14ac:dyDescent="0.2">
      <c r="A85" s="4305"/>
      <c r="B85" s="4338"/>
      <c r="C85" s="4339"/>
      <c r="D85" s="4320"/>
      <c r="E85" s="1943" t="str">
        <f t="shared" si="12"/>
        <v>High Price Range</v>
      </c>
      <c r="F85" s="833">
        <f t="shared" si="12"/>
        <v>0.85</v>
      </c>
      <c r="G85" s="1917">
        <f>'2.54 GW Electrolyser H2 Prod.'!F632</f>
        <v>-5097600000</v>
      </c>
      <c r="H85" s="1925">
        <f>'2.54 GW Electrolyser H2 Prod.'!G632</f>
        <v>2389388251.1509762</v>
      </c>
      <c r="I85" s="1925">
        <f>'2.54 GW Electrolyser H2 Prod.'!H632</f>
        <v>1810368388.4725764</v>
      </c>
      <c r="J85" s="1925">
        <f>'2.54 GW Electrolyser H2 Prod.'!I632</f>
        <v>1512809450.6760948</v>
      </c>
      <c r="K85" s="1925">
        <f>'2.54 GW Electrolyser H2 Prod.'!J632</f>
        <v>1318201505.1959364</v>
      </c>
      <c r="L85" s="1925">
        <f>'2.54 GW Electrolyser H2 Prod.'!K632</f>
        <v>1176036926.0120938</v>
      </c>
      <c r="M85" s="1925">
        <f>'2.54 GW Electrolyser H2 Prod.'!L632</f>
        <v>1065276408.068927</v>
      </c>
      <c r="N85" s="1925">
        <f>'2.54 GW Electrolyser H2 Prod.'!M632</f>
        <v>975253715.33942533</v>
      </c>
      <c r="O85" s="1925">
        <f>'2.54 GW Electrolyser H2 Prod.'!N632</f>
        <v>899859654.41079211</v>
      </c>
      <c r="P85" s="1925">
        <f>'2.54 GW Electrolyser H2 Prod.'!O632</f>
        <v>835288690.25382972</v>
      </c>
      <c r="Q85" s="1925">
        <f>'2.54 GW Electrolyser H2 Prod.'!P632</f>
        <v>779019762.10452628</v>
      </c>
      <c r="R85" s="1925">
        <f>'2.54 GW Electrolyser H2 Prod.'!Q632</f>
        <v>729302043.32039189</v>
      </c>
      <c r="S85" s="1925">
        <f>'2.54 GW Electrolyser H2 Prod.'!R632</f>
        <v>684873321.85283399</v>
      </c>
      <c r="T85" s="1925">
        <f>'2.54 GW Electrolyser H2 Prod.'!S632</f>
        <v>644795594.89530444</v>
      </c>
      <c r="U85" s="1925">
        <f>'2.54 GW Electrolyser H2 Prod.'!T632</f>
        <v>608354033.032758</v>
      </c>
      <c r="V85" s="1925">
        <f>'2.54 GW Electrolyser H2 Prod.'!U632</f>
        <v>574992209.34866714</v>
      </c>
      <c r="W85" s="1925">
        <f>'2.54 GW Electrolyser H2 Prod.'!V632</f>
        <v>544269081.24341989</v>
      </c>
      <c r="X85" s="1925">
        <f>'2.54 GW Electrolyser H2 Prod.'!W632</f>
        <v>515829546.60151029</v>
      </c>
      <c r="Y85" s="1925">
        <f>'2.54 GW Electrolyser H2 Prod.'!X632</f>
        <v>489383761.71000171</v>
      </c>
      <c r="Z85" s="1925">
        <f>'2.54 GW Electrolyser H2 Prod.'!Y632</f>
        <v>464692282.05611467</v>
      </c>
      <c r="AA85" s="1925">
        <f>'2.54 GW Electrolyser H2 Prod.'!Z632</f>
        <v>441555172.78309369</v>
      </c>
      <c r="AB85" s="1925">
        <f>'2.54 GW Electrolyser H2 Prod.'!AA632</f>
        <v>419803886.85983419</v>
      </c>
      <c r="AC85" s="1925">
        <f>'2.54 GW Electrolyser H2 Prod.'!AB632</f>
        <v>399295111.81657982</v>
      </c>
      <c r="AD85" s="1925">
        <f>'2.54 GW Electrolyser H2 Prod.'!AC632</f>
        <v>379906041.83543491</v>
      </c>
      <c r="AE85" s="1925">
        <f>'2.54 GW Electrolyser H2 Prod.'!AD632</f>
        <v>361530698.56915545</v>
      </c>
      <c r="AF85" s="1925">
        <f>'2.54 GW Electrolyser H2 Prod.'!AE632</f>
        <v>344077034.85774422</v>
      </c>
      <c r="AG85" s="1925">
        <f>'2.54 GW Electrolyser H2 Prod.'!AF632</f>
        <v>327464630.65525484</v>
      </c>
      <c r="AH85" s="1925">
        <f>'2.54 GW Electrolyser H2 Prod.'!AG632</f>
        <v>311622842.35232282</v>
      </c>
      <c r="AI85" s="1925">
        <f>'2.54 GW Electrolyser H2 Prod.'!AH632</f>
        <v>296489303.07209086</v>
      </c>
      <c r="AJ85" s="1925">
        <f>'2.54 GW Electrolyser H2 Prod.'!AI632</f>
        <v>282008697.42887115</v>
      </c>
      <c r="AK85" s="1925">
        <f>'2.54 GW Electrolyser H2 Prod.'!AJ632</f>
        <v>268131752.94061375</v>
      </c>
      <c r="AL85" s="1925">
        <f>'2.54 GW Electrolyser H2 Prod.'!AK632</f>
        <v>254814403.95451522</v>
      </c>
      <c r="AM85" s="1925">
        <f>'2.54 GW Electrolyser H2 Prod.'!AL632</f>
        <v>242017094.05115342</v>
      </c>
      <c r="AN85" s="1925">
        <f>'2.54 GW Electrolyser H2 Prod.'!AM632</f>
        <v>229704190.44556093</v>
      </c>
      <c r="AO85" s="1925">
        <f>'2.54 GW Electrolyser H2 Prod.'!AN632</f>
        <v>217843489.60553026</v>
      </c>
      <c r="AP85" s="1925">
        <f>'2.54 GW Electrolyser H2 Prod.'!AO632</f>
        <v>206405797.65220189</v>
      </c>
      <c r="AQ85" s="1925">
        <f>'2.54 GW Electrolyser H2 Prod.'!AP632</f>
        <v>195364572.44774795</v>
      </c>
      <c r="AR85" s="1925">
        <f>'2.54 GW Electrolyser H2 Prod.'!AQ632</f>
        <v>184695616.86332655</v>
      </c>
      <c r="AS85" s="1925">
        <f>'2.54 GW Electrolyser H2 Prod.'!AR632</f>
        <v>174376814.74194431</v>
      </c>
      <c r="AT85" s="1925">
        <f>'2.54 GW Electrolyser H2 Prod.'!AS632</f>
        <v>164387902.66112781</v>
      </c>
      <c r="AU85" s="1925">
        <f>'2.54 GW Electrolyser H2 Prod.'!AT632</f>
        <v>154710271.85987616</v>
      </c>
      <c r="AV85" s="1925">
        <f>'2.54 GW Electrolyser H2 Prod.'!AU632</f>
        <v>145326795.69847178</v>
      </c>
      <c r="AW85" s="1925">
        <f>'2.54 GW Electrolyser H2 Prod.'!AV632</f>
        <v>136221678.82510543</v>
      </c>
      <c r="AX85" s="1925">
        <f>'2.54 GW Electrolyser H2 Prod.'!AW632</f>
        <v>127380324.87295222</v>
      </c>
      <c r="AY85" s="1925">
        <f>'2.54 GW Electrolyser H2 Prod.'!AX632</f>
        <v>118789220.03833914</v>
      </c>
      <c r="AZ85" s="1925">
        <f>'2.54 GW Electrolyser H2 Prod.'!AY632</f>
        <v>110435830.32035804</v>
      </c>
      <c r="BA85" s="1925">
        <f>'2.54 GW Electrolyser H2 Prod.'!AZ632</f>
        <v>102308510.55436611</v>
      </c>
      <c r="BB85" s="1925">
        <f>'2.54 GW Electrolyser H2 Prod.'!BA632</f>
        <v>94396423.661747217</v>
      </c>
      <c r="BC85" s="1925">
        <f>'2.54 GW Electrolyser H2 Prod.'!BB632</f>
        <v>86689468.778028727</v>
      </c>
      <c r="BD85" s="1925">
        <f>'2.54 GW Electrolyser H2 Prod.'!BC632</f>
        <v>79178217.120597363</v>
      </c>
      <c r="BE85" s="1925">
        <f>'2.54 GW Electrolyser H2 Prod.'!BD632</f>
        <v>71853854.623329163</v>
      </c>
      <c r="BF85" s="1925">
        <f>'2.54 GW Electrolyser H2 Prod.'!BE632</f>
        <v>64708130.504500866</v>
      </c>
      <c r="BG85" s="1925">
        <f>'2.54 GW Electrolyser H2 Prod.'!BF632</f>
        <v>57733311.051213026</v>
      </c>
      <c r="BH85" s="1925">
        <f>'2.54 GW Electrolyser H2 Prod.'!BG632</f>
        <v>50922138.002123356</v>
      </c>
      <c r="BI85" s="1925">
        <f>'2.54 GW Electrolyser H2 Prod.'!BH632</f>
        <v>44267790.99372077</v>
      </c>
      <c r="BJ85" s="1925">
        <f>'2.54 GW Electrolyser H2 Prod.'!BI632</f>
        <v>37763853.606223583</v>
      </c>
      <c r="BK85" s="1925">
        <f>'2.54 GW Electrolyser H2 Prod.'!BJ632</f>
        <v>31404282.605523586</v>
      </c>
      <c r="BL85" s="1925">
        <f>'2.54 GW Electrolyser H2 Prod.'!BK632</f>
        <v>25183380.029196501</v>
      </c>
      <c r="BM85" s="1925">
        <f>'2.54 GW Electrolyser H2 Prod.'!BL632</f>
        <v>19095767.808787107</v>
      </c>
      <c r="BN85" s="1925">
        <f>'2.54 GW Electrolyser H2 Prod.'!BM632</f>
        <v>13136364.658573627</v>
      </c>
      <c r="BO85" s="1926">
        <f>'2.54 GW Electrolyser H2 Prod.'!BN632</f>
        <v>7300364.9937679768</v>
      </c>
    </row>
    <row r="86" spans="1:67" x14ac:dyDescent="0.2">
      <c r="A86" s="4305"/>
      <c r="B86" s="4338"/>
      <c r="C86" s="4339"/>
      <c r="D86" s="3723"/>
      <c r="E86" s="1944" t="str">
        <f t="shared" si="12"/>
        <v>High Price Range</v>
      </c>
      <c r="F86" s="21">
        <f t="shared" si="12"/>
        <v>0.9</v>
      </c>
      <c r="G86" s="1917">
        <f>'2.54 GW Electrolyser H2 Prod.'!F633</f>
        <v>-5097600000</v>
      </c>
      <c r="H86" s="1925">
        <f>'2.54 GW Electrolyser H2 Prod.'!G633</f>
        <v>2389388251.1509762</v>
      </c>
      <c r="I86" s="1925">
        <f>'2.54 GW Electrolyser H2 Prod.'!H633</f>
        <v>2003375009.3653767</v>
      </c>
      <c r="J86" s="1925">
        <f>'2.54 GW Electrolyser H2 Prod.'!I633</f>
        <v>1795722993.2430575</v>
      </c>
      <c r="K86" s="1925">
        <f>'2.54 GW Electrolyser H2 Prod.'!J633</f>
        <v>1655963091.7583368</v>
      </c>
      <c r="L86" s="1925">
        <f>'2.54 GW Electrolyser H2 Prod.'!K633</f>
        <v>1551688260.4042218</v>
      </c>
      <c r="M86" s="1925">
        <f>'2.54 GW Electrolyser H2 Prod.'!L633</f>
        <v>1469076277.2482498</v>
      </c>
      <c r="N86" s="1925">
        <f>'2.54 GW Electrolyser H2 Prod.'!M633</f>
        <v>1400992984.4435828</v>
      </c>
      <c r="O86" s="1925">
        <f>'2.54 GW Electrolyser H2 Prod.'!N633</f>
        <v>1343292365.9120009</v>
      </c>
      <c r="P86" s="1925">
        <f>'2.54 GW Electrolyser H2 Prod.'!O633</f>
        <v>1293359898.1357167</v>
      </c>
      <c r="Q86" s="1925">
        <f>'2.54 GW Electrolyser H2 Prod.'!P633</f>
        <v>1249445017.6932976</v>
      </c>
      <c r="R86" s="1925">
        <f>'2.54 GW Electrolyser H2 Prod.'!Q633</f>
        <v>1210320525.4149349</v>
      </c>
      <c r="S86" s="1925">
        <f>'2.54 GW Electrolyser H2 Prod.'!R633</f>
        <v>1175094232.8529227</v>
      </c>
      <c r="T86" s="1925">
        <f>'2.54 GW Electrolyser H2 Prod.'!S633</f>
        <v>1143098046.4732463</v>
      </c>
      <c r="U86" s="1925">
        <f>'2.54 GW Electrolyser H2 Prod.'!T633</f>
        <v>1113819269.3287227</v>
      </c>
      <c r="V86" s="1925">
        <f>'2.54 GW Electrolyser H2 Prod.'!U633</f>
        <v>1086856246.3393605</v>
      </c>
      <c r="W86" s="1925">
        <f>'2.54 GW Electrolyser H2 Prod.'!V633</f>
        <v>1061888712.6502988</v>
      </c>
      <c r="X86" s="1925">
        <f>'2.54 GW Electrolyser H2 Prod.'!W633</f>
        <v>1038657375.5791423</v>
      </c>
      <c r="Y86" s="1925">
        <f>'2.54 GW Electrolyser H2 Prod.'!X633</f>
        <v>1016949491.651643</v>
      </c>
      <c r="Z86" s="1925">
        <f>'2.54 GW Electrolyser H2 Prod.'!Y633</f>
        <v>996588449.72752786</v>
      </c>
      <c r="AA86" s="1925">
        <f>'2.54 GW Electrolyser H2 Prod.'!Z633</f>
        <v>977426099.25346494</v>
      </c>
      <c r="AB86" s="1925">
        <f>'2.54 GW Electrolyser H2 Prod.'!AA633</f>
        <v>959337001.71247792</v>
      </c>
      <c r="AC86" s="1925">
        <f>'2.54 GW Electrolyser H2 Prod.'!AB633</f>
        <v>942214056.20293927</v>
      </c>
      <c r="AD86" s="1925">
        <f>'2.54 GW Electrolyser H2 Prod.'!AC633</f>
        <v>925965124.25981212</v>
      </c>
      <c r="AE86" s="1925">
        <f>'2.54 GW Electrolyser H2 Prod.'!AD633</f>
        <v>910510392.89712787</v>
      </c>
      <c r="AF86" s="1925">
        <f>'2.54 GW Electrolyser H2 Prod.'!AE633</f>
        <v>895780290.89773154</v>
      </c>
      <c r="AG86" s="1925">
        <f>'2.54 GW Electrolyser H2 Prod.'!AF633</f>
        <v>881713825.15541959</v>
      </c>
      <c r="AH86" s="1925">
        <f>'2.54 GW Electrolyser H2 Prod.'!AG633</f>
        <v>868257239.75348783</v>
      </c>
      <c r="AI86" s="1925">
        <f>'2.54 GW Electrolyser H2 Prod.'!AH633</f>
        <v>855362925.72534823</v>
      </c>
      <c r="AJ86" s="1925">
        <f>'2.54 GW Electrolyser H2 Prod.'!AI633</f>
        <v>842988527.49128556</v>
      </c>
      <c r="AK86" s="1925">
        <f>'2.54 GW Electrolyser H2 Prod.'!AJ633</f>
        <v>831096205.03492236</v>
      </c>
      <c r="AL86" s="1925">
        <f>'2.54 GW Electrolyser H2 Prod.'!AK633</f>
        <v>819652020.46501708</v>
      </c>
      <c r="AM86" s="1925">
        <f>'2.54 GW Electrolyser H2 Prod.'!AL633</f>
        <v>808625424.71476674</v>
      </c>
      <c r="AN86" s="1925">
        <f>'2.54 GW Electrolyser H2 Prod.'!AM633</f>
        <v>797988825.45754123</v>
      </c>
      <c r="AO86" s="1925">
        <f>'2.54 GW Electrolyser H2 Prod.'!AN633</f>
        <v>787717221.35072589</v>
      </c>
      <c r="AP86" s="1925">
        <f>'2.54 GW Electrolyser H2 Prod.'!AO633</f>
        <v>777787890.80059028</v>
      </c>
      <c r="AQ86" s="1925">
        <f>'2.54 GW Electrolyser H2 Prod.'!AP633</f>
        <v>768180125.81597638</v>
      </c>
      <c r="AR86" s="1925">
        <f>'2.54 GW Electrolyser H2 Prod.'!AQ633</f>
        <v>758875003.36382461</v>
      </c>
      <c r="AS86" s="1925">
        <f>'2.54 GW Electrolyser H2 Prod.'!AR633</f>
        <v>749855188.0842731</v>
      </c>
      <c r="AT86" s="1925">
        <f>'2.54 GW Electrolyser H2 Prod.'!AS633</f>
        <v>741104761.36232877</v>
      </c>
      <c r="AU86" s="1925">
        <f>'2.54 GW Electrolyser H2 Prod.'!AT633</f>
        <v>732609072.65761638</v>
      </c>
      <c r="AV86" s="1925">
        <f>'2.54 GW Electrolyser H2 Prod.'!AU633</f>
        <v>724354609.71635938</v>
      </c>
      <c r="AW86" s="1925">
        <f>'2.54 GW Electrolyser H2 Prod.'!AV633</f>
        <v>716328884.8707273</v>
      </c>
      <c r="AX86" s="1925">
        <f>'2.54 GW Electrolyser H2 Prod.'!AW633</f>
        <v>708520335.10029483</v>
      </c>
      <c r="AY86" s="1925">
        <f>'2.54 GW Electrolyser H2 Prod.'!AX633</f>
        <v>700918233.91214299</v>
      </c>
      <c r="AZ86" s="1925">
        <f>'2.54 GW Electrolyser H2 Prod.'!AY633</f>
        <v>693512613.40805268</v>
      </c>
      <c r="BA86" s="1925">
        <f>'2.54 GW Electrolyser H2 Prod.'!AZ633</f>
        <v>686294195.16332841</v>
      </c>
      <c r="BB86" s="1925">
        <f>'2.54 GW Electrolyser H2 Prod.'!BA633</f>
        <v>679254328.75309348</v>
      </c>
      <c r="BC86" s="1925">
        <f>'2.54 GW Electrolyser H2 Prod.'!BB633</f>
        <v>672384936.93691301</v>
      </c>
      <c r="BD86" s="1925">
        <f>'2.54 GW Electrolyser H2 Prod.'!BC633</f>
        <v>665678466.65831685</v>
      </c>
      <c r="BE86" s="1925">
        <f>'2.54 GW Electrolyser H2 Prod.'!BD633</f>
        <v>659127845.13745642</v>
      </c>
      <c r="BF86" s="1925">
        <f>'2.54 GW Electrolyser H2 Prod.'!BE633</f>
        <v>652726440.43726134</v>
      </c>
      <c r="BG86" s="1925">
        <f>'2.54 GW Electrolyser H2 Prod.'!BF633</f>
        <v>646468025.96937537</v>
      </c>
      <c r="BH86" s="1925">
        <f>'2.54 GW Electrolyser H2 Prod.'!BG633</f>
        <v>640346748.47878861</v>
      </c>
      <c r="BI86" s="1925">
        <f>'2.54 GW Electrolyser H2 Prod.'!BH633</f>
        <v>634357099.10763717</v>
      </c>
      <c r="BJ86" s="1925">
        <f>'2.54 GW Electrolyser H2 Prod.'!BI633</f>
        <v>628493887.19101214</v>
      </c>
      <c r="BK86" s="1925">
        <f>'2.54 GW Electrolyser H2 Prod.'!BJ633</f>
        <v>622752216.48231053</v>
      </c>
      <c r="BL86" s="1925">
        <f>'2.54 GW Electrolyser H2 Prod.'!BK633</f>
        <v>617127463.54389453</v>
      </c>
      <c r="BM86" s="1925">
        <f>'2.54 GW Electrolyser H2 Prod.'!BL633</f>
        <v>611615258.07165527</v>
      </c>
      <c r="BN86" s="1925">
        <f>'2.54 GW Electrolyser H2 Prod.'!BM633</f>
        <v>606211464.95034528</v>
      </c>
      <c r="BO86" s="1926">
        <f>'2.54 GW Electrolyser H2 Prod.'!BN633</f>
        <v>600912167.86092758</v>
      </c>
    </row>
    <row r="87" spans="1:67" x14ac:dyDescent="0.2">
      <c r="A87" s="4305"/>
      <c r="B87" s="4338"/>
      <c r="C87" s="4339"/>
      <c r="D87" s="3722" t="str">
        <f>D63</f>
        <v>O&amp;M Fixed Plant Opex A$1,639,561,810.71/year          High Case</v>
      </c>
      <c r="E87" s="1943" t="str">
        <f t="shared" si="12"/>
        <v>Low Price Range</v>
      </c>
      <c r="F87" s="833">
        <f t="shared" si="12"/>
        <v>0.8</v>
      </c>
      <c r="G87" s="1921">
        <f>'2.54 GW Electrolyser H2 Prod.'!F635</f>
        <v>-5097600000</v>
      </c>
      <c r="H87" s="1949">
        <f>'2.54 GW Electrolyser H2 Prod.'!G635</f>
        <v>-405639140.38182306</v>
      </c>
      <c r="I87" s="1949">
        <f>'2.54 GW Electrolyser H2 Prod.'!H635</f>
        <v>-652423674.44646287</v>
      </c>
      <c r="J87" s="1949">
        <f>'2.54 GW Electrolyser H2 Prod.'!I635</f>
        <v>-773220134.9286958</v>
      </c>
      <c r="K87" s="1949">
        <f>'2.54 GW Electrolyser H2 Prod.'!J635</f>
        <v>-849851301.69817483</v>
      </c>
      <c r="L87" s="1949">
        <f>'2.54 GW Electrolyser H2 Prod.'!K635</f>
        <v>-904591389.13012326</v>
      </c>
      <c r="M87" s="1949">
        <f>'2.54 GW Electrolyser H2 Prod.'!L635</f>
        <v>-946488470.08396113</v>
      </c>
      <c r="N87" s="1949">
        <f>'2.54 GW Electrolyser H2 Prod.'!M635</f>
        <v>-980043069.18156099</v>
      </c>
      <c r="O87" s="1949">
        <f>'2.54 GW Electrolyser H2 Prod.'!N635</f>
        <v>-1007793403.4995445</v>
      </c>
      <c r="P87" s="1949">
        <f>'2.54 GW Electrolyser H2 Prod.'!O635</f>
        <v>-1031300112.2710807</v>
      </c>
      <c r="Q87" s="1949">
        <f>'2.54 GW Electrolyser H2 Prod.'!P635</f>
        <v>-1051585473.4451032</v>
      </c>
      <c r="R87" s="1949">
        <f>'2.54 GW Electrolyser H2 Prod.'!Q635</f>
        <v>-1069352400.4757761</v>
      </c>
      <c r="S87" s="1949">
        <f>'2.54 GW Electrolyser H2 Prod.'!R635</f>
        <v>-1085103138.2081735</v>
      </c>
      <c r="T87" s="1949">
        <f>'2.54 GW Electrolyser H2 Prod.'!S635</f>
        <v>-1099207920.8421857</v>
      </c>
      <c r="U87" s="1949">
        <f>'2.54 GW Electrolyser H2 Prod.'!T635</f>
        <v>-1111946817.4862533</v>
      </c>
      <c r="V87" s="1949">
        <f>'2.54 GW Electrolyser H2 Prod.'!U635</f>
        <v>-1123536356.2845666</v>
      </c>
      <c r="W87" s="1949">
        <f>'2.54 GW Electrolyser H2 Prod.'!V635</f>
        <v>-1134147084.94064</v>
      </c>
      <c r="X87" s="1949">
        <f>'2.54 GW Electrolyser H2 Prod.'!W635</f>
        <v>-1143915513.2478137</v>
      </c>
      <c r="Y87" s="1949">
        <f>'2.54 GW Electrolyser H2 Prod.'!X635</f>
        <v>-1152952451.9578691</v>
      </c>
      <c r="Z87" s="1949">
        <f>'2.54 GW Electrolyser H2 Prod.'!Y635</f>
        <v>-1161348970.6054306</v>
      </c>
      <c r="AA87" s="1949">
        <f>'2.54 GW Electrolyser H2 Prod.'!Z635</f>
        <v>-1169180740.8970871</v>
      </c>
      <c r="AB87" s="1949">
        <f>'2.54 GW Electrolyser H2 Prod.'!AA635</f>
        <v>-1176511260.2295442</v>
      </c>
      <c r="AC87" s="1949">
        <f>'2.54 GW Electrolyser H2 Prod.'!AB635</f>
        <v>-1183394282.5216255</v>
      </c>
      <c r="AD87" s="1949">
        <f>'2.54 GW Electrolyser H2 Prod.'!AC635</f>
        <v>-1189875677.7119615</v>
      </c>
      <c r="AE87" s="1949">
        <f>'2.54 GW Electrolyser H2 Prod.'!AD635</f>
        <v>-1195994872.7075434</v>
      </c>
      <c r="AF87" s="1949">
        <f>'2.54 GW Electrolyser H2 Prod.'!AE635</f>
        <v>-1201785981.1641841</v>
      </c>
      <c r="AG87" s="1949">
        <f>'2.54 GW Electrolyser H2 Prod.'!AF635</f>
        <v>-1207278698.8147533</v>
      </c>
      <c r="AH87" s="1949">
        <f>'2.54 GW Electrolyser H2 Prod.'!AG635</f>
        <v>-1212499019.9761763</v>
      </c>
      <c r="AI87" s="1949">
        <f>'2.54 GW Electrolyser H2 Prod.'!AH635</f>
        <v>-1217469816.1300073</v>
      </c>
      <c r="AJ87" s="1949">
        <f>'2.54 GW Electrolyser H2 Prod.'!AI635</f>
        <v>-1222211307.0171952</v>
      </c>
      <c r="AK87" s="1949">
        <f>'2.54 GW Electrolyser H2 Prod.'!AJ635</f>
        <v>-1226741447.1686578</v>
      </c>
      <c r="AL87" s="1949">
        <f>'2.54 GW Electrolyser H2 Prod.'!AK635</f>
        <v>-1231076245.3164062</v>
      </c>
      <c r="AM87" s="1949">
        <f>'2.54 GW Electrolyser H2 Prod.'!AL635</f>
        <v>-1235230030.0935166</v>
      </c>
      <c r="AN87" s="1949">
        <f>'2.54 GW Electrolyser H2 Prod.'!AM635</f>
        <v>-1239215672.4238899</v>
      </c>
      <c r="AO87" s="1949">
        <f>'2.54 GW Electrolyser H2 Prod.'!AN635</f>
        <v>-1243044772.7392554</v>
      </c>
      <c r="AP87" s="1949">
        <f>'2.54 GW Electrolyser H2 Prod.'!AO635</f>
        <v>-1246727819.441144</v>
      </c>
      <c r="AQ87" s="1949">
        <f>'2.54 GW Electrolyser H2 Prod.'!AP635</f>
        <v>-1250274323.7072999</v>
      </c>
      <c r="AR87" s="1949">
        <f>'2.54 GW Electrolyser H2 Prod.'!AQ635</f>
        <v>-1253692934.723156</v>
      </c>
      <c r="AS87" s="1949">
        <f>'2.54 GW Electrolyser H2 Prod.'!AR635</f>
        <v>-1256991538.625349</v>
      </c>
      <c r="AT87" s="1949">
        <f>'2.54 GW Electrolyser H2 Prod.'!AS635</f>
        <v>-1260177343.8215268</v>
      </c>
      <c r="AU87" s="1949">
        <f>'2.54 GW Electrolyser H2 Prod.'!AT635</f>
        <v>-1263256954.8586743</v>
      </c>
      <c r="AV87" s="1949">
        <f>'2.54 GW Electrolyser H2 Prod.'!AU635</f>
        <v>-1266236436.6209161</v>
      </c>
      <c r="AW87" s="1949">
        <f>'2.54 GW Electrolyser H2 Prod.'!AV635</f>
        <v>-1269121370.32464</v>
      </c>
      <c r="AX87" s="1949">
        <f>'2.54 GW Electrolyser H2 Prod.'!AW635</f>
        <v>-1271916902.5268011</v>
      </c>
      <c r="AY87" s="1949">
        <f>'2.54 GW Electrolyser H2 Prod.'!AX635</f>
        <v>-1274627788.1583049</v>
      </c>
      <c r="AZ87" s="1949">
        <f>'2.54 GW Electrolyser H2 Prod.'!AY635</f>
        <v>-1277258428.4284315</v>
      </c>
      <c r="BA87" s="1949">
        <f>'2.54 GW Electrolyser H2 Prod.'!AZ635</f>
        <v>-1279812904.3105738</v>
      </c>
      <c r="BB87" s="1949">
        <f>'2.54 GW Electrolyser H2 Prod.'!BA635</f>
        <v>-1282295006.2080889</v>
      </c>
      <c r="BC87" s="1949">
        <f>'2.54 GW Electrolyser H2 Prod.'!BB635</f>
        <v>-1284708260.3070393</v>
      </c>
      <c r="BD87" s="1949">
        <f>'2.54 GW Electrolyser H2 Prod.'!BC635</f>
        <v>-1287055952.0463428</v>
      </c>
      <c r="BE87" s="1949">
        <f>'2.54 GW Electrolyser H2 Prod.'!BD635</f>
        <v>-1289341147.0723519</v>
      </c>
      <c r="BF87" s="1949">
        <f>'2.54 GW Electrolyser H2 Prod.'!BE635</f>
        <v>-1291566709.9918327</v>
      </c>
      <c r="BG87" s="1949">
        <f>'2.54 GW Electrolyser H2 Prod.'!BF635</f>
        <v>-1293735321.1928072</v>
      </c>
      <c r="BH87" s="1949">
        <f>'2.54 GW Electrolyser H2 Prod.'!BG635</f>
        <v>-1295849491.9652469</v>
      </c>
      <c r="BI87" s="1949">
        <f>'2.54 GW Electrolyser H2 Prod.'!BH635</f>
        <v>-1297911578.1219456</v>
      </c>
      <c r="BJ87" s="1949">
        <f>'2.54 GW Electrolyser H2 Prod.'!BI635</f>
        <v>-1299923792.2930641</v>
      </c>
      <c r="BK87" s="1949">
        <f>'2.54 GW Electrolyser H2 Prod.'!BJ635</f>
        <v>-1301888215.0450106</v>
      </c>
      <c r="BL87" s="1949">
        <f>'2.54 GW Electrolyser H2 Prod.'!BK635</f>
        <v>-1303806804.9548478</v>
      </c>
      <c r="BM87" s="1949">
        <f>'2.54 GW Electrolyser H2 Prod.'!BL635</f>
        <v>-1305681407.7547607</v>
      </c>
      <c r="BN87" s="1949">
        <f>'2.54 GW Electrolyser H2 Prod.'!BM635</f>
        <v>-1307513764.6468136</v>
      </c>
      <c r="BO87" s="1958">
        <f>'2.54 GW Electrolyser H2 Prod.'!BN635</f>
        <v>-1309305519.8759308</v>
      </c>
    </row>
    <row r="88" spans="1:67" x14ac:dyDescent="0.2">
      <c r="A88" s="4305"/>
      <c r="B88" s="4338"/>
      <c r="C88" s="4339"/>
      <c r="D88" s="4320"/>
      <c r="E88" s="1943" t="str">
        <f t="shared" si="12"/>
        <v>Low Price Range</v>
      </c>
      <c r="F88" s="833">
        <f t="shared" si="12"/>
        <v>0.85</v>
      </c>
      <c r="G88" s="1917">
        <f>'2.54 GW Electrolyser H2 Prod.'!F636</f>
        <v>-5097600000</v>
      </c>
      <c r="H88" s="1925">
        <f>'2.54 GW Electrolyser H2 Prod.'!G636</f>
        <v>-405639140.38182306</v>
      </c>
      <c r="I88" s="1925">
        <f>'2.54 GW Electrolyser H2 Prod.'!H636</f>
        <v>-590727540.93030298</v>
      </c>
      <c r="J88" s="1925">
        <f>'2.54 GW Electrolyser H2 Prod.'!I636</f>
        <v>-685844671.47379363</v>
      </c>
      <c r="K88" s="1925">
        <f>'2.54 GW Electrolyser H2 Prod.'!J636</f>
        <v>-748052681.39651108</v>
      </c>
      <c r="L88" s="1925">
        <f>'2.54 GW Electrolyser H2 Prod.'!K636</f>
        <v>-793496743.46040618</v>
      </c>
      <c r="M88" s="1925">
        <f>'2.54 GW Electrolyser H2 Prod.'!L636</f>
        <v>-828902242.35847807</v>
      </c>
      <c r="N88" s="1925">
        <f>'2.54 GW Electrolyser H2 Prod.'!M636</f>
        <v>-857678727.04295146</v>
      </c>
      <c r="O88" s="1925">
        <f>'2.54 GW Electrolyser H2 Prod.'!N636</f>
        <v>-881779050.79278791</v>
      </c>
      <c r="P88" s="1925">
        <f>'2.54 GW Electrolyser H2 Prod.'!O636</f>
        <v>-902419683.77971458</v>
      </c>
      <c r="Q88" s="1925">
        <f>'2.54 GW Electrolyser H2 Prod.'!P636</f>
        <v>-920406503.54709864</v>
      </c>
      <c r="R88" s="1925">
        <f>'2.54 GW Electrolyser H2 Prod.'!Q636</f>
        <v>-936299176.04732621</v>
      </c>
      <c r="S88" s="1925">
        <f>'2.54 GW Electrolyser H2 Prod.'!R636</f>
        <v>-950501177.61046004</v>
      </c>
      <c r="T88" s="1925">
        <f>'2.54 GW Electrolyser H2 Prod.'!S636</f>
        <v>-963312348.44987559</v>
      </c>
      <c r="U88" s="1925">
        <f>'2.54 GW Electrolyser H2 Prod.'!T636</f>
        <v>-974961189.59226215</v>
      </c>
      <c r="V88" s="1925">
        <f>'2.54 GW Electrolyser H2 Prod.'!U636</f>
        <v>-985625567.41948438</v>
      </c>
      <c r="W88" s="1925">
        <f>'2.54 GW Electrolyser H2 Prod.'!V636</f>
        <v>-995446464.77962315</v>
      </c>
      <c r="X88" s="1925">
        <f>'2.54 GW Electrolyser H2 Prod.'!W636</f>
        <v>-1004537392.947208</v>
      </c>
      <c r="Y88" s="1925">
        <f>'2.54 GW Electrolyser H2 Prod.'!X636</f>
        <v>-1012991002.8185108</v>
      </c>
      <c r="Z88" s="1925">
        <f>'2.54 GW Electrolyser H2 Prod.'!Y636</f>
        <v>-1020883834.7762489</v>
      </c>
      <c r="AA88" s="1925">
        <f>'2.54 GW Electrolyser H2 Prod.'!Z636</f>
        <v>-1028279799.6207874</v>
      </c>
      <c r="AB88" s="1925">
        <f>'2.54 GW Electrolyser H2 Prod.'!AA636</f>
        <v>-1035232774.7791626</v>
      </c>
      <c r="AC88" s="1925">
        <f>'2.54 GW Electrolyser H2 Prod.'!AB636</f>
        <v>-1041788571.2459806</v>
      </c>
      <c r="AD88" s="1925">
        <f>'2.54 GW Electrolyser H2 Prod.'!AC636</f>
        <v>-1047986444.8980732</v>
      </c>
      <c r="AE88" s="1925">
        <f>'2.54 GW Electrolyser H2 Prod.'!AD636</f>
        <v>-1053860272.5746444</v>
      </c>
      <c r="AF88" s="1925">
        <f>'2.54 GW Electrolyser H2 Prod.'!AE636</f>
        <v>-1059439477.8977795</v>
      </c>
      <c r="AG88" s="1925">
        <f>'2.54 GW Electrolyser H2 Prod.'!AF636</f>
        <v>-1064749767.7881478</v>
      </c>
      <c r="AH88" s="1925">
        <f>'2.54 GW Electrolyser H2 Prod.'!AG636</f>
        <v>-1069813724.0490851</v>
      </c>
      <c r="AI88" s="1925">
        <f>'2.54 GW Electrolyser H2 Prod.'!AH636</f>
        <v>-1074651282.7591763</v>
      </c>
      <c r="AJ88" s="1925">
        <f>'2.54 GW Electrolyser H2 Prod.'!AI636</f>
        <v>-1079280125.9305987</v>
      </c>
      <c r="AK88" s="1925">
        <f>'2.54 GW Electrolyser H2 Prod.'!AJ636</f>
        <v>-1083716003.9123151</v>
      </c>
      <c r="AL88" s="1925">
        <f>'2.54 GW Electrolyser H2 Prod.'!AK636</f>
        <v>-1087973002.6480422</v>
      </c>
      <c r="AM88" s="1925">
        <f>'2.54 GW Electrolyser H2 Prod.'!AL636</f>
        <v>-1092063766.6684332</v>
      </c>
      <c r="AN88" s="1925">
        <f>'2.54 GW Electrolyser H2 Prod.'!AM636</f>
        <v>-1095999686.2825286</v>
      </c>
      <c r="AO88" s="1925">
        <f>'2.54 GW Electrolyser H2 Prod.'!AN636</f>
        <v>-1099791055.6108804</v>
      </c>
      <c r="AP88" s="1925">
        <f>'2.54 GW Electrolyser H2 Prod.'!AO636</f>
        <v>-1103447206.7139101</v>
      </c>
      <c r="AQ88" s="1925">
        <f>'2.54 GW Electrolyser H2 Prod.'!AP636</f>
        <v>-1106976624.0014877</v>
      </c>
      <c r="AR88" s="1925">
        <f>'2.54 GW Electrolyser H2 Prod.'!AQ636</f>
        <v>-1110387042.2823198</v>
      </c>
      <c r="AS88" s="1925">
        <f>'2.54 GW Electrolyser H2 Prod.'!AR636</f>
        <v>-1113685531.165565</v>
      </c>
      <c r="AT88" s="1925">
        <f>'2.54 GW Electrolyser H2 Prod.'!AS636</f>
        <v>-1116878568.018749</v>
      </c>
      <c r="AU88" s="1925">
        <f>'2.54 GW Electrolyser H2 Prod.'!AT636</f>
        <v>-1119972101.2834227</v>
      </c>
      <c r="AV88" s="1925">
        <f>'2.54 GW Electrolyser H2 Prod.'!AU636</f>
        <v>-1122971605.629034</v>
      </c>
      <c r="AW88" s="1925">
        <f>'2.54 GW Electrolyser H2 Prod.'!AV636</f>
        <v>-1125882130.1680417</v>
      </c>
      <c r="AX88" s="1925">
        <f>'2.54 GW Electrolyser H2 Prod.'!AW636</f>
        <v>-1128708340.7476189</v>
      </c>
      <c r="AY88" s="1925">
        <f>'2.54 GW Electrolyser H2 Prod.'!AX636</f>
        <v>-1131454557.1648369</v>
      </c>
      <c r="AZ88" s="1925">
        <f>'2.54 GW Electrolyser H2 Prod.'!AY636</f>
        <v>-1134124786.0148585</v>
      </c>
      <c r="BA88" s="1925">
        <f>'2.54 GW Electrolyser H2 Prod.'!AZ636</f>
        <v>-1136722749.7691157</v>
      </c>
      <c r="BB88" s="1925">
        <f>'2.54 GW Electrolyser H2 Prod.'!BA636</f>
        <v>-1139251912.5877819</v>
      </c>
      <c r="BC88" s="1925">
        <f>'2.54 GW Electrolyser H2 Prod.'!BB636</f>
        <v>-1141715503.2942014</v>
      </c>
      <c r="BD88" s="1925">
        <f>'2.54 GW Electrolyser H2 Prod.'!BC636</f>
        <v>-1144116535.8752947</v>
      </c>
      <c r="BE88" s="1925">
        <f>'2.54 GW Electrolyser H2 Prod.'!BD636</f>
        <v>-1146457827.818866</v>
      </c>
      <c r="BF88" s="1925">
        <f>'2.54 GW Electrolyser H2 Prod.'!BE636</f>
        <v>-1148742016.5542862</v>
      </c>
      <c r="BG88" s="1925">
        <f>'2.54 GW Electrolyser H2 Prod.'!BF636</f>
        <v>-1150971574.2256792</v>
      </c>
      <c r="BH88" s="1925">
        <f>'2.54 GW Electrolyser H2 Prod.'!BG636</f>
        <v>-1153148820.9952171</v>
      </c>
      <c r="BI88" s="1925">
        <f>'2.54 GW Electrolyser H2 Prod.'!BH636</f>
        <v>-1155275937.0474758</v>
      </c>
      <c r="BJ88" s="1925">
        <f>'2.54 GW Electrolyser H2 Prod.'!BI636</f>
        <v>-1157354973.4431372</v>
      </c>
      <c r="BK88" s="1925">
        <f>'2.54 GW Electrolyser H2 Prod.'!BJ636</f>
        <v>-1159387861.9510534</v>
      </c>
      <c r="BL88" s="1925">
        <f>'2.54 GW Electrolyser H2 Prod.'!BK636</f>
        <v>-1161376423.9711785</v>
      </c>
      <c r="BM88" s="1925">
        <f>'2.54 GW Electrolyser H2 Prod.'!BL636</f>
        <v>-1163322378.6467624</v>
      </c>
      <c r="BN88" s="1925">
        <f>'2.54 GW Electrolyser H2 Prod.'!BM636</f>
        <v>-1165227350.2520442</v>
      </c>
      <c r="BO88" s="1926">
        <f>'2.54 GW Electrolyser H2 Prod.'!BN636</f>
        <v>-1167092874.9312215</v>
      </c>
    </row>
    <row r="89" spans="1:67" x14ac:dyDescent="0.2">
      <c r="A89" s="4305"/>
      <c r="B89" s="4338"/>
      <c r="C89" s="4339"/>
      <c r="D89" s="4320"/>
      <c r="E89" s="1943" t="str">
        <f t="shared" si="12"/>
        <v>Low Price Range</v>
      </c>
      <c r="F89" s="833">
        <f t="shared" si="12"/>
        <v>0.9</v>
      </c>
      <c r="G89" s="1917">
        <f>'2.54 GW Electrolyser H2 Prod.'!F637</f>
        <v>-5097600000</v>
      </c>
      <c r="H89" s="1925">
        <f>'2.54 GW Electrolyser H2 Prod.'!G637</f>
        <v>-405639140.38182306</v>
      </c>
      <c r="I89" s="1925">
        <f>'2.54 GW Electrolyser H2 Prod.'!H637</f>
        <v>-529031407.41414285</v>
      </c>
      <c r="J89" s="1925">
        <f>'2.54 GW Electrolyser H2 Prod.'!I637</f>
        <v>-595409060.43102098</v>
      </c>
      <c r="K89" s="1925">
        <f>'2.54 GW Electrolyser H2 Prod.'!J637</f>
        <v>-640084447.74323094</v>
      </c>
      <c r="L89" s="1925">
        <f>'2.54 GW Electrolyser H2 Prod.'!K637</f>
        <v>-673416744.26155484</v>
      </c>
      <c r="M89" s="1925">
        <f>'2.54 GW Electrolyser H2 Prod.'!L637</f>
        <v>-699824335.45842111</v>
      </c>
      <c r="N89" s="1925">
        <f>'2.54 GW Electrolyser H2 Prod.'!M637</f>
        <v>-721587712.81649423</v>
      </c>
      <c r="O89" s="1925">
        <f>'2.54 GW Electrolyser H2 Prod.'!N637</f>
        <v>-740032184.03941011</v>
      </c>
      <c r="P89" s="1925">
        <f>'2.54 GW Electrolyser H2 Prod.'!O637</f>
        <v>-755993502.79866672</v>
      </c>
      <c r="Q89" s="1925">
        <f>'2.54 GW Electrolyser H2 Prod.'!P637</f>
        <v>-770031250.90590167</v>
      </c>
      <c r="R89" s="1925">
        <f>'2.54 GW Electrolyser H2 Prod.'!Q637</f>
        <v>-782537712.54018164</v>
      </c>
      <c r="S89" s="1925">
        <f>'2.54 GW Electrolyser H2 Prod.'!R637</f>
        <v>-793798082.98308134</v>
      </c>
      <c r="T89" s="1925">
        <f>'2.54 GW Electrolyser H2 Prod.'!S637</f>
        <v>-804025923.75743926</v>
      </c>
      <c r="U89" s="1925">
        <f>'2.54 GW Electrolyser H2 Prod.'!T637</f>
        <v>-813385122.60534704</v>
      </c>
      <c r="V89" s="1925">
        <f>'2.54 GW Electrolyser H2 Prod.'!U637</f>
        <v>-822004071.83442509</v>
      </c>
      <c r="W89" s="1925">
        <f>'2.54 GW Electrolyser H2 Prod.'!V637</f>
        <v>-829985146.70597136</v>
      </c>
      <c r="X89" s="1925">
        <f>'2.54 GW Electrolyser H2 Prod.'!W637</f>
        <v>-837411232.23128116</v>
      </c>
      <c r="Y89" s="1925">
        <f>'2.54 GW Electrolyser H2 Prod.'!X637</f>
        <v>-844350333.5893023</v>
      </c>
      <c r="Z89" s="1925">
        <f>'2.54 GW Electrolyser H2 Prod.'!Y637</f>
        <v>-850858905.96504509</v>
      </c>
      <c r="AA89" s="1925">
        <f>'2.54 GW Electrolyser H2 Prod.'!Z637</f>
        <v>-856984306.88581383</v>
      </c>
      <c r="AB89" s="1925">
        <f>'2.54 GW Electrolyser H2 Prod.'!AA637</f>
        <v>-862766633.79207826</v>
      </c>
      <c r="AC89" s="1925">
        <f>'2.54 GW Electrolyser H2 Prod.'!AB637</f>
        <v>-868240122.35666561</v>
      </c>
      <c r="AD89" s="1925">
        <f>'2.54 GW Electrolyser H2 Prod.'!AC637</f>
        <v>-873434225.38805866</v>
      </c>
      <c r="AE89" s="1925">
        <f>'2.54 GW Electrolyser H2 Prod.'!AD637</f>
        <v>-878374455.75527549</v>
      </c>
      <c r="AF89" s="1925">
        <f>'2.54 GW Electrolyser H2 Prod.'!AE637</f>
        <v>-883083052.46277487</v>
      </c>
      <c r="AG89" s="1925">
        <f>'2.54 GW Electrolyser H2 Prod.'!AF637</f>
        <v>-887579512.45219767</v>
      </c>
      <c r="AH89" s="1925">
        <f>'2.54 GW Electrolyser H2 Prod.'!AG637</f>
        <v>-891881019.23879802</v>
      </c>
      <c r="AI89" s="1925">
        <f>'2.54 GW Electrolyser H2 Prod.'!AH637</f>
        <v>-896002791.41531456</v>
      </c>
      <c r="AJ89" s="1925">
        <f>'2.54 GW Electrolyser H2 Prod.'!AI637</f>
        <v>-899958368.28671563</v>
      </c>
      <c r="AK89" s="1925">
        <f>'2.54 GW Electrolyser H2 Prod.'!AJ637</f>
        <v>-903759845.7214849</v>
      </c>
      <c r="AL89" s="1925">
        <f>'2.54 GW Electrolyser H2 Prod.'!AK637</f>
        <v>-907418072.24212122</v>
      </c>
      <c r="AM89" s="1925">
        <f>'2.54 GW Electrolyser H2 Prod.'!AL637</f>
        <v>-910942813.10587645</v>
      </c>
      <c r="AN89" s="1925">
        <f>'2.54 GW Electrolyser H2 Prod.'!AM637</f>
        <v>-914342888.423998</v>
      </c>
      <c r="AO89" s="1925">
        <f>'2.54 GW Electrolyser H2 Prod.'!AN637</f>
        <v>-917626290.07865536</v>
      </c>
      <c r="AP89" s="1925">
        <f>'2.54 GW Electrolyser H2 Prod.'!AO637</f>
        <v>-920800281.21177566</v>
      </c>
      <c r="AQ89" s="1925">
        <f>'2.54 GW Electrolyser H2 Prod.'!AP637</f>
        <v>-923871481.30087435</v>
      </c>
      <c r="AR89" s="1925">
        <f>'2.54 GW Electrolyser H2 Prod.'!AQ637</f>
        <v>-926845939.24711776</v>
      </c>
      <c r="AS89" s="1925">
        <f>'2.54 GW Electrolyser H2 Prod.'!AR637</f>
        <v>-929729196.43904281</v>
      </c>
      <c r="AT89" s="1925">
        <f>'2.54 GW Electrolyser H2 Prod.'!AS637</f>
        <v>-932526341.39118552</v>
      </c>
      <c r="AU89" s="1925">
        <f>'2.54 GW Electrolyser H2 Prod.'!AT637</f>
        <v>-935242057.26773477</v>
      </c>
      <c r="AV89" s="1925">
        <f>'2.54 GW Electrolyser H2 Prod.'!AU637</f>
        <v>-937880663.37032449</v>
      </c>
      <c r="AW89" s="1925">
        <f>'2.54 GW Electrolyser H2 Prod.'!AV637</f>
        <v>-940446151.48337281</v>
      </c>
      <c r="AX89" s="1925">
        <f>'2.54 GW Electrolyser H2 Prod.'!AW637</f>
        <v>-942942217.82024598</v>
      </c>
      <c r="AY89" s="1925">
        <f>'2.54 GW Electrolyser H2 Prod.'!AX637</f>
        <v>-945372291.1915015</v>
      </c>
      <c r="AZ89" s="1925">
        <f>'2.54 GW Electrolyser H2 Prod.'!AY637</f>
        <v>-947739557.91674054</v>
      </c>
      <c r="BA89" s="1925">
        <f>'2.54 GW Electrolyser H2 Prod.'!AZ637</f>
        <v>-950046983.9197551</v>
      </c>
      <c r="BB89" s="1925">
        <f>'2.54 GW Electrolyser H2 Prod.'!BA637</f>
        <v>-952297334.3790952</v>
      </c>
      <c r="BC89" s="1925">
        <f>'2.54 GW Electrolyser H2 Prod.'!BB637</f>
        <v>-954493191.25025022</v>
      </c>
      <c r="BD89" s="1925">
        <f>'2.54 GW Electrolyser H2 Prod.'!BC637</f>
        <v>-956636968.92904937</v>
      </c>
      <c r="BE89" s="1925">
        <f>'2.54 GW Electrolyser H2 Prod.'!BD637</f>
        <v>-958730928.28699958</v>
      </c>
      <c r="BF89" s="1925">
        <f>'2.54 GW Electrolyser H2 Prod.'!BE637</f>
        <v>-960777189.27663457</v>
      </c>
      <c r="BG89" s="1925">
        <f>'2.54 GW Electrolyser H2 Prod.'!BF637</f>
        <v>-962777742.27748024</v>
      </c>
      <c r="BH89" s="1925">
        <f>'2.54 GW Electrolyser H2 Prod.'!BG637</f>
        <v>-964734458.33002663</v>
      </c>
      <c r="BI89" s="1925">
        <f>'2.54 GW Electrolyser H2 Prod.'!BH637</f>
        <v>-966649098.38542044</v>
      </c>
      <c r="BJ89" s="1925">
        <f>'2.54 GW Electrolyser H2 Prod.'!BI637</f>
        <v>-968523321.6818459</v>
      </c>
      <c r="BK89" s="1925">
        <f>'2.54 GW Electrolyser H2 Prod.'!BJ637</f>
        <v>-970358693.34428549</v>
      </c>
      <c r="BL89" s="1925">
        <f>'2.54 GW Electrolyser H2 Prod.'!BK637</f>
        <v>-972156691.29212117</v>
      </c>
      <c r="BM89" s="1925">
        <f>'2.54 GW Electrolyser H2 Prod.'!BL637</f>
        <v>-973918712.52854633</v>
      </c>
      <c r="BN89" s="1925">
        <f>'2.54 GW Electrolyser H2 Prod.'!BM637</f>
        <v>-975646078.87672579</v>
      </c>
      <c r="BO89" s="1926">
        <f>'2.54 GW Electrolyser H2 Prod.'!BN637</f>
        <v>-977340042.21983874</v>
      </c>
    </row>
    <row r="90" spans="1:67" ht="14.25" customHeight="1" x14ac:dyDescent="0.2">
      <c r="A90" s="4305"/>
      <c r="B90" s="4338"/>
      <c r="C90" s="4339"/>
      <c r="D90" s="4320"/>
      <c r="E90" s="1943" t="str">
        <f t="shared" ref="E90:F104" si="13">E38</f>
        <v>High Price Range</v>
      </c>
      <c r="F90" s="833">
        <f t="shared" si="13"/>
        <v>0.85</v>
      </c>
      <c r="G90" s="1917">
        <f>'2.54 GW Electrolyser H2 Prod.'!F639</f>
        <v>-5097600000</v>
      </c>
      <c r="H90" s="1925">
        <f>'2.54 GW Electrolyser H2 Prod.'!G639</f>
        <v>2220570607.1509762</v>
      </c>
      <c r="I90" s="1925">
        <f>'2.54 GW Electrolyser H2 Prod.'!H639</f>
        <v>1448544123.5797765</v>
      </c>
      <c r="J90" s="1925">
        <f>'2.54 GW Electrolyser H2 Prod.'!I639</f>
        <v>1070651453.0872304</v>
      </c>
      <c r="K90" s="1925">
        <f>'2.54 GW Electrolyser H2 Prod.'!J639</f>
        <v>830922936.72281718</v>
      </c>
      <c r="L90" s="1925">
        <f>'2.54 GW Electrolyser H2 Prod.'!K639</f>
        <v>659677208.66030478</v>
      </c>
      <c r="M90" s="1925">
        <f>'2.54 GW Electrolyser H2 Prod.'!L639</f>
        <v>528608800.32877994</v>
      </c>
      <c r="N90" s="1925">
        <f>'2.54 GW Electrolyser H2 Prod.'!M639</f>
        <v>423638530.42452335</v>
      </c>
      <c r="O90" s="1925">
        <f>'2.54 GW Electrolyser H2 Prod.'!N639</f>
        <v>336825987.23724937</v>
      </c>
      <c r="P90" s="1925">
        <f>'2.54 GW Electrolyser H2 Prod.'!O639</f>
        <v>263288957.12308502</v>
      </c>
      <c r="Q90" s="1925">
        <f>'2.54 GW Electrolyser H2 Prod.'!P639</f>
        <v>199829404.78723907</v>
      </c>
      <c r="R90" s="1925">
        <f>'2.54 GW Electrolyser H2 Prod.'!Q639</f>
        <v>144248376.37577581</v>
      </c>
      <c r="S90" s="1925">
        <f>'2.54 GW Electrolyser H2 Prod.'!R639</f>
        <v>94974678.122019291</v>
      </c>
      <c r="T90" s="1925">
        <f>'2.54 GW Electrolyser H2 Prod.'!S639</f>
        <v>50850090.737542391</v>
      </c>
      <c r="U90" s="1925">
        <f>'2.54 GW Electrolyser H2 Prod.'!T639</f>
        <v>10998462.198614597</v>
      </c>
      <c r="V90" s="1925">
        <f>'2.54 GW Electrolyser H2 Prod.'!U639</f>
        <v>-25257581.635680914</v>
      </c>
      <c r="W90" s="1925">
        <f>'2.54 GW Electrolyser H2 Prod.'!V639</f>
        <v>-58451572.351204872</v>
      </c>
      <c r="X90" s="1925">
        <f>'2.54 GW Electrolyser H2 Prod.'!W639</f>
        <v>-89010559.301453829</v>
      </c>
      <c r="Y90" s="1925">
        <f>'2.54 GW Electrolyser H2 Prod.'!X639</f>
        <v>-117281196.44253659</v>
      </c>
      <c r="Z90" s="1925">
        <f>'2.54 GW Electrolyser H2 Prod.'!Y639</f>
        <v>-143548380.44694042</v>
      </c>
      <c r="AA90" s="1925">
        <f>'2.54 GW Electrolyser H2 Prod.'!Z639</f>
        <v>-168048838.31121325</v>
      </c>
      <c r="AB90" s="1925">
        <f>'2.54 GW Electrolyser H2 Prod.'!AA639</f>
        <v>-190981211.62397981</v>
      </c>
      <c r="AC90" s="1925">
        <f>'2.54 GW Electrolyser H2 Prod.'!AB639</f>
        <v>-212513661.04038382</v>
      </c>
      <c r="AD90" s="1925">
        <f>'2.54 GW Electrolyser H2 Prod.'!AC639</f>
        <v>-232789683.42726374</v>
      </c>
      <c r="AE90" s="1925">
        <f>'2.54 GW Electrolyser H2 Prod.'!AD639</f>
        <v>-251932619.64338946</v>
      </c>
      <c r="AF90" s="1925">
        <f>'2.54 GW Electrolyser H2 Prod.'!AE639</f>
        <v>-270049188.87940454</v>
      </c>
      <c r="AG90" s="1925">
        <f>'2.54 GW Electrolyser H2 Prod.'!AF639</f>
        <v>-287232289.55097103</v>
      </c>
      <c r="AH90" s="1925">
        <f>'2.54 GW Electrolyser H2 Prod.'!AG639</f>
        <v>-303563240.77788234</v>
      </c>
      <c r="AI90" s="1925">
        <f>'2.54 GW Electrolyser H2 Prod.'!AH639</f>
        <v>-319113592.38211322</v>
      </c>
      <c r="AJ90" s="1925">
        <f>'2.54 GW Electrolyser H2 Prod.'!AI639</f>
        <v>-333946598.63347602</v>
      </c>
      <c r="AK90" s="1925">
        <f>'2.54 GW Electrolyser H2 Prod.'!AJ639</f>
        <v>-348118427.4495492</v>
      </c>
      <c r="AL90" s="1925">
        <f>'2.54 GW Electrolyser H2 Prod.'!AK639</f>
        <v>-361679159.62298703</v>
      </c>
      <c r="AM90" s="1925">
        <f>'2.54 GW Electrolyser H2 Prod.'!AL639</f>
        <v>-374673620.02196836</v>
      </c>
      <c r="AN90" s="1925">
        <f>'2.54 GW Electrolyser H2 Prod.'!AM639</f>
        <v>-387142073.30147815</v>
      </c>
      <c r="AO90" s="1925">
        <f>'2.54 GW Electrolyser H2 Prod.'!AN639</f>
        <v>-399120809.58216786</v>
      </c>
      <c r="AP90" s="1925">
        <f>'2.54 GW Electrolyser H2 Prod.'!AO639</f>
        <v>-410642640.17363739</v>
      </c>
      <c r="AQ90" s="1925">
        <f>'2.54 GW Electrolyser H2 Prod.'!AP639</f>
        <v>-421737319.29503369</v>
      </c>
      <c r="AR90" s="1925">
        <f>'2.54 GW Electrolyser H2 Prod.'!AQ639</f>
        <v>-432431904.55854082</v>
      </c>
      <c r="AS90" s="1925">
        <f>'2.54 GW Electrolyser H2 Prod.'!AR639</f>
        <v>-442751066.49855685</v>
      </c>
      <c r="AT90" s="1925">
        <f>'2.54 GW Electrolyser H2 Prod.'!AS639</f>
        <v>-452717355.48125148</v>
      </c>
      <c r="AU90" s="1925">
        <f>'2.54 GW Electrolyser H2 Prod.'!AT639</f>
        <v>-462351432.78997517</v>
      </c>
      <c r="AV90" s="1925">
        <f>'2.54 GW Electrolyser H2 Prod.'!AU639</f>
        <v>-471672271.45795107</v>
      </c>
      <c r="AW90" s="1925">
        <f>'2.54 GW Electrolyser H2 Prod.'!AV639</f>
        <v>-480697331.44018888</v>
      </c>
      <c r="AX90" s="1925">
        <f>'2.54 GW Electrolyser H2 Prod.'!AW639</f>
        <v>-489442712.92823267</v>
      </c>
      <c r="AY90" s="1925">
        <f>'2.54 GW Electrolyser H2 Prod.'!AX639</f>
        <v>-497923290.97331166</v>
      </c>
      <c r="AZ90" s="1925">
        <f>'2.54 GW Electrolyser H2 Prod.'!AY639</f>
        <v>-506152834.06434894</v>
      </c>
      <c r="BA90" s="1925">
        <f>'2.54 GW Electrolyser H2 Prod.'!AZ639</f>
        <v>-514144108.88281584</v>
      </c>
      <c r="BB90" s="1925">
        <f>'2.54 GW Electrolyser H2 Prod.'!BA639</f>
        <v>-521908973.1076622</v>
      </c>
      <c r="BC90" s="1925">
        <f>'2.54 GW Electrolyser H2 Prod.'!BB639</f>
        <v>-529458457.85571599</v>
      </c>
      <c r="BD90" s="1925">
        <f>'2.54 GW Electrolyser H2 Prod.'!BC639</f>
        <v>-536802841.1043396</v>
      </c>
      <c r="BE90" s="1925">
        <f>'2.54 GW Electrolyser H2 Prod.'!BD639</f>
        <v>-543951713.24452806</v>
      </c>
      <c r="BF90" s="1925">
        <f>'2.54 GW Electrolyser H2 Prod.'!BE639</f>
        <v>-550914035.74664712</v>
      </c>
      <c r="BG90" s="1925">
        <f>'2.54 GW Electrolyser H2 Prod.'!BF639</f>
        <v>-557698193.7817812</v>
      </c>
      <c r="BH90" s="1925">
        <f>'2.54 GW Electrolyser H2 Prod.'!BG639</f>
        <v>-564312043.52444029</v>
      </c>
      <c r="BI90" s="1925">
        <f>'2.54 GW Electrolyser H2 Prod.'!BH639</f>
        <v>-570762954.76331019</v>
      </c>
      <c r="BJ90" s="1925">
        <f>'2.54 GW Electrolyser H2 Prod.'!BI639</f>
        <v>-577057849.36279881</v>
      </c>
      <c r="BK90" s="1925">
        <f>'2.54 GW Electrolyser H2 Prod.'!BJ639</f>
        <v>-583203236.04669523</v>
      </c>
      <c r="BL90" s="1925">
        <f>'2.54 GW Electrolyser H2 Prod.'!BK639</f>
        <v>-589205241.91436815</v>
      </c>
      <c r="BM90" s="1925">
        <f>'2.54 GW Electrolyser H2 Prod.'!BL639</f>
        <v>-595069641.04778528</v>
      </c>
      <c r="BN90" s="1925">
        <f>'2.54 GW Electrolyser H2 Prod.'!BM639</f>
        <v>-600801880.52292418</v>
      </c>
      <c r="BO90" s="1926">
        <f>'2.54 GW Electrolyser H2 Prod.'!BN639</f>
        <v>-606407104.10064411</v>
      </c>
    </row>
    <row r="91" spans="1:67" x14ac:dyDescent="0.2">
      <c r="A91" s="4305"/>
      <c r="B91" s="4338"/>
      <c r="C91" s="4339"/>
      <c r="D91" s="4320"/>
      <c r="E91" s="1943" t="str">
        <f t="shared" si="13"/>
        <v>High Price Range</v>
      </c>
      <c r="F91" s="833">
        <f t="shared" si="13"/>
        <v>0.9</v>
      </c>
      <c r="G91" s="1917">
        <f>'2.54 GW Electrolyser H2 Prod.'!F640</f>
        <v>-5097600000</v>
      </c>
      <c r="H91" s="1925">
        <f>'2.54 GW Electrolyser H2 Prod.'!G640</f>
        <v>2220570607.1509762</v>
      </c>
      <c r="I91" s="1925">
        <f>'2.54 GW Electrolyser H2 Prod.'!H640</f>
        <v>1641550744.4725764</v>
      </c>
      <c r="J91" s="1925">
        <f>'2.54 GW Electrolyser H2 Prod.'!I640</f>
        <v>1343991806.6760948</v>
      </c>
      <c r="K91" s="1925">
        <f>'2.54 GW Electrolyser H2 Prod.'!J640</f>
        <v>1149383861.1959364</v>
      </c>
      <c r="L91" s="1925">
        <f>'2.54 GW Electrolyser H2 Prod.'!K640</f>
        <v>1007219282.0120938</v>
      </c>
      <c r="M91" s="1925">
        <f>'2.54 GW Electrolyser H2 Prod.'!L640</f>
        <v>896458764.06892705</v>
      </c>
      <c r="N91" s="1925">
        <f>'2.54 GW Electrolyser H2 Prod.'!M640</f>
        <v>806436071.33942533</v>
      </c>
      <c r="O91" s="1925">
        <f>'2.54 GW Electrolyser H2 Prod.'!N640</f>
        <v>731042010.41079211</v>
      </c>
      <c r="P91" s="1925">
        <f>'2.54 GW Electrolyser H2 Prod.'!O640</f>
        <v>666471046.25382972</v>
      </c>
      <c r="Q91" s="1925">
        <f>'2.54 GW Electrolyser H2 Prod.'!P640</f>
        <v>610202118.10452628</v>
      </c>
      <c r="R91" s="1925">
        <f>'2.54 GW Electrolyser H2 Prod.'!Q640</f>
        <v>560484399.32039189</v>
      </c>
      <c r="S91" s="1925">
        <f>'2.54 GW Electrolyser H2 Prod.'!R640</f>
        <v>516055677.85283399</v>
      </c>
      <c r="T91" s="1925">
        <f>'2.54 GW Electrolyser H2 Prod.'!S640</f>
        <v>475977950.89530444</v>
      </c>
      <c r="U91" s="1925">
        <f>'2.54 GW Electrolyser H2 Prod.'!T640</f>
        <v>439536389.032758</v>
      </c>
      <c r="V91" s="1925">
        <f>'2.54 GW Electrolyser H2 Prod.'!U640</f>
        <v>406174565.34866714</v>
      </c>
      <c r="W91" s="1925">
        <f>'2.54 GW Electrolyser H2 Prod.'!V640</f>
        <v>375451437.24341989</v>
      </c>
      <c r="X91" s="1925">
        <f>'2.54 GW Electrolyser H2 Prod.'!W640</f>
        <v>347011902.60151029</v>
      </c>
      <c r="Y91" s="1925">
        <f>'2.54 GW Electrolyser H2 Prod.'!X640</f>
        <v>320566117.71000171</v>
      </c>
      <c r="Z91" s="1925">
        <f>'2.54 GW Electrolyser H2 Prod.'!Y640</f>
        <v>295874638.05611467</v>
      </c>
      <c r="AA91" s="1925">
        <f>'2.54 GW Electrolyser H2 Prod.'!Z640</f>
        <v>272737528.78309369</v>
      </c>
      <c r="AB91" s="1925">
        <f>'2.54 GW Electrolyser H2 Prod.'!AA640</f>
        <v>250986242.85983419</v>
      </c>
      <c r="AC91" s="1925">
        <f>'2.54 GW Electrolyser H2 Prod.'!AB640</f>
        <v>230477467.81657982</v>
      </c>
      <c r="AD91" s="1925">
        <f>'2.54 GW Electrolyser H2 Prod.'!AC640</f>
        <v>211088397.83543491</v>
      </c>
      <c r="AE91" s="1925">
        <f>'2.54 GW Electrolyser H2 Prod.'!AD640</f>
        <v>192713054.56915545</v>
      </c>
      <c r="AF91" s="1925">
        <f>'2.54 GW Electrolyser H2 Prod.'!AE640</f>
        <v>175259390.85774422</v>
      </c>
      <c r="AG91" s="1925">
        <f>'2.54 GW Electrolyser H2 Prod.'!AF640</f>
        <v>158646986.65525484</v>
      </c>
      <c r="AH91" s="1925">
        <f>'2.54 GW Electrolyser H2 Prod.'!AG640</f>
        <v>142805198.35232282</v>
      </c>
      <c r="AI91" s="1925">
        <f>'2.54 GW Electrolyser H2 Prod.'!AH640</f>
        <v>127671659.07209086</v>
      </c>
      <c r="AJ91" s="1925">
        <f>'2.54 GW Electrolyser H2 Prod.'!AI640</f>
        <v>113191053.42887115</v>
      </c>
      <c r="AK91" s="1925">
        <f>'2.54 GW Electrolyser H2 Prod.'!AJ640</f>
        <v>99314108.940613747</v>
      </c>
      <c r="AL91" s="1925">
        <f>'2.54 GW Electrolyser H2 Prod.'!AK640</f>
        <v>85996759.954515219</v>
      </c>
      <c r="AM91" s="1925">
        <f>'2.54 GW Electrolyser H2 Prod.'!AL640</f>
        <v>73199450.051153421</v>
      </c>
      <c r="AN91" s="1925">
        <f>'2.54 GW Electrolyser H2 Prod.'!AM640</f>
        <v>60886546.445560932</v>
      </c>
      <c r="AO91" s="1925">
        <f>'2.54 GW Electrolyser H2 Prod.'!AN640</f>
        <v>49025845.605530262</v>
      </c>
      <c r="AP91" s="1925">
        <f>'2.54 GW Electrolyser H2 Prod.'!AO640</f>
        <v>37588153.652201891</v>
      </c>
      <c r="AQ91" s="1925">
        <f>'2.54 GW Electrolyser H2 Prod.'!AP640</f>
        <v>26546928.447747946</v>
      </c>
      <c r="AR91" s="1925">
        <f>'2.54 GW Electrolyser H2 Prod.'!AQ640</f>
        <v>15877972.86332655</v>
      </c>
      <c r="AS91" s="1925">
        <f>'2.54 GW Electrolyser H2 Prod.'!AR640</f>
        <v>5559170.741944313</v>
      </c>
      <c r="AT91" s="1925">
        <f>'2.54 GW Electrolyser H2 Prod.'!AS640</f>
        <v>-4429741.3388721943</v>
      </c>
      <c r="AU91" s="1925">
        <f>'2.54 GW Electrolyser H2 Prod.'!AT640</f>
        <v>-14107372.140123844</v>
      </c>
      <c r="AV91" s="1925">
        <f>'2.54 GW Electrolyser H2 Prod.'!AU640</f>
        <v>-23490848.301528215</v>
      </c>
      <c r="AW91" s="1925">
        <f>'2.54 GW Electrolyser H2 Prod.'!AV640</f>
        <v>-32595965.174894571</v>
      </c>
      <c r="AX91" s="1925">
        <f>'2.54 GW Electrolyser H2 Prod.'!AW640</f>
        <v>-41437319.127047777</v>
      </c>
      <c r="AY91" s="1925">
        <f>'2.54 GW Electrolyser H2 Prod.'!AX640</f>
        <v>-50028423.961660862</v>
      </c>
      <c r="AZ91" s="1925">
        <f>'2.54 GW Electrolyser H2 Prod.'!AY640</f>
        <v>-58381813.679641962</v>
      </c>
      <c r="BA91" s="1925">
        <f>'2.54 GW Electrolyser H2 Prod.'!AZ640</f>
        <v>-66509133.445633888</v>
      </c>
      <c r="BB91" s="1925">
        <f>'2.54 GW Electrolyser H2 Prod.'!BA640</f>
        <v>-74421220.338252783</v>
      </c>
      <c r="BC91" s="1925">
        <f>'2.54 GW Electrolyser H2 Prod.'!BB640</f>
        <v>-82128175.221971273</v>
      </c>
      <c r="BD91" s="1925">
        <f>'2.54 GW Electrolyser H2 Prod.'!BC640</f>
        <v>-89639426.879402637</v>
      </c>
      <c r="BE91" s="1925">
        <f>'2.54 GW Electrolyser H2 Prod.'!BD640</f>
        <v>-96963789.376670837</v>
      </c>
      <c r="BF91" s="1925">
        <f>'2.54 GW Electrolyser H2 Prod.'!BE640</f>
        <v>-104109513.49549913</v>
      </c>
      <c r="BG91" s="1925">
        <f>'2.54 GW Electrolyser H2 Prod.'!BF640</f>
        <v>-111084332.94878697</v>
      </c>
      <c r="BH91" s="1925">
        <f>'2.54 GW Electrolyser H2 Prod.'!BG640</f>
        <v>-117895505.99787664</v>
      </c>
      <c r="BI91" s="1925">
        <f>'2.54 GW Electrolyser H2 Prod.'!BH640</f>
        <v>-124549853.00627923</v>
      </c>
      <c r="BJ91" s="1925">
        <f>'2.54 GW Electrolyser H2 Prod.'!BI640</f>
        <v>-131053790.39377642</v>
      </c>
      <c r="BK91" s="1925">
        <f>'2.54 GW Electrolyser H2 Prod.'!BJ640</f>
        <v>-137413361.39447641</v>
      </c>
      <c r="BL91" s="1925">
        <f>'2.54 GW Electrolyser H2 Prod.'!BK640</f>
        <v>-143634263.9708035</v>
      </c>
      <c r="BM91" s="1925">
        <f>'2.54 GW Electrolyser H2 Prod.'!BL640</f>
        <v>-149721876.19121289</v>
      </c>
      <c r="BN91" s="1925">
        <f>'2.54 GW Electrolyser H2 Prod.'!BM640</f>
        <v>-155681279.34142637</v>
      </c>
      <c r="BO91" s="1926">
        <f>'2.54 GW Electrolyser H2 Prod.'!BN640</f>
        <v>-161517279.00623202</v>
      </c>
    </row>
    <row r="92" spans="1:67" x14ac:dyDescent="0.2">
      <c r="A92" s="4305"/>
      <c r="B92" s="4338"/>
      <c r="C92" s="4339"/>
      <c r="D92" s="3723"/>
      <c r="E92" s="1944" t="str">
        <f t="shared" si="13"/>
        <v>High Price Range</v>
      </c>
      <c r="F92" s="43">
        <f t="shared" si="13"/>
        <v>0.85</v>
      </c>
      <c r="G92" s="1922">
        <f>'2.54 GW Electrolyser H2 Prod.'!F641</f>
        <v>-5097600000</v>
      </c>
      <c r="H92" s="1948">
        <f>'2.54 GW Electrolyser H2 Prod.'!G641</f>
        <v>2220570607.1509762</v>
      </c>
      <c r="I92" s="1948">
        <f>'2.54 GW Electrolyser H2 Prod.'!H641</f>
        <v>1834557365.3653767</v>
      </c>
      <c r="J92" s="1948">
        <f>'2.54 GW Electrolyser H2 Prod.'!I641</f>
        <v>1626905349.2430575</v>
      </c>
      <c r="K92" s="1948">
        <f>'2.54 GW Electrolyser H2 Prod.'!J641</f>
        <v>1487145447.7583368</v>
      </c>
      <c r="L92" s="1948">
        <f>'2.54 GW Electrolyser H2 Prod.'!K641</f>
        <v>1382870616.4042218</v>
      </c>
      <c r="M92" s="1948">
        <f>'2.54 GW Electrolyser H2 Prod.'!L641</f>
        <v>1300258633.2482498</v>
      </c>
      <c r="N92" s="1948">
        <f>'2.54 GW Electrolyser H2 Prod.'!M641</f>
        <v>1232175340.4435828</v>
      </c>
      <c r="O92" s="1948">
        <f>'2.54 GW Electrolyser H2 Prod.'!N641</f>
        <v>1174474721.9120009</v>
      </c>
      <c r="P92" s="1948">
        <f>'2.54 GW Electrolyser H2 Prod.'!O641</f>
        <v>1124542254.1357167</v>
      </c>
      <c r="Q92" s="1948">
        <f>'2.54 GW Electrolyser H2 Prod.'!P641</f>
        <v>1080627373.6932976</v>
      </c>
      <c r="R92" s="1948">
        <f>'2.54 GW Electrolyser H2 Prod.'!Q641</f>
        <v>1041502881.4149349</v>
      </c>
      <c r="S92" s="1948">
        <f>'2.54 GW Electrolyser H2 Prod.'!R641</f>
        <v>1006276588.8529227</v>
      </c>
      <c r="T92" s="1948">
        <f>'2.54 GW Electrolyser H2 Prod.'!S641</f>
        <v>974280402.47324634</v>
      </c>
      <c r="U92" s="1948">
        <f>'2.54 GW Electrolyser H2 Prod.'!T641</f>
        <v>945001625.32872272</v>
      </c>
      <c r="V92" s="1948">
        <f>'2.54 GW Electrolyser H2 Prod.'!U641</f>
        <v>918038602.33936048</v>
      </c>
      <c r="W92" s="1948">
        <f>'2.54 GW Electrolyser H2 Prod.'!V641</f>
        <v>893071068.65029883</v>
      </c>
      <c r="X92" s="1948">
        <f>'2.54 GW Electrolyser H2 Prod.'!W641</f>
        <v>869839731.57914233</v>
      </c>
      <c r="Y92" s="1948">
        <f>'2.54 GW Electrolyser H2 Prod.'!X641</f>
        <v>848131847.65164304</v>
      </c>
      <c r="Z92" s="1948">
        <f>'2.54 GW Electrolyser H2 Prod.'!Y641</f>
        <v>827770805.72752786</v>
      </c>
      <c r="AA92" s="1948">
        <f>'2.54 GW Electrolyser H2 Prod.'!Z641</f>
        <v>808608455.25346494</v>
      </c>
      <c r="AB92" s="1948">
        <f>'2.54 GW Electrolyser H2 Prod.'!AA641</f>
        <v>790519357.71247792</v>
      </c>
      <c r="AC92" s="1948">
        <f>'2.54 GW Electrolyser H2 Prod.'!AB641</f>
        <v>773396412.20293927</v>
      </c>
      <c r="AD92" s="1948">
        <f>'2.54 GW Electrolyser H2 Prod.'!AC641</f>
        <v>757147480.25981212</v>
      </c>
      <c r="AE92" s="1948">
        <f>'2.54 GW Electrolyser H2 Prod.'!AD641</f>
        <v>741692748.89712787</v>
      </c>
      <c r="AF92" s="1948">
        <f>'2.54 GW Electrolyser H2 Prod.'!AE641</f>
        <v>726962646.89773154</v>
      </c>
      <c r="AG92" s="1948">
        <f>'2.54 GW Electrolyser H2 Prod.'!AF641</f>
        <v>712896181.15541959</v>
      </c>
      <c r="AH92" s="1948">
        <f>'2.54 GW Electrolyser H2 Prod.'!AG641</f>
        <v>699439595.75348783</v>
      </c>
      <c r="AI92" s="1948">
        <f>'2.54 GW Electrolyser H2 Prod.'!AH641</f>
        <v>686545281.72534823</v>
      </c>
      <c r="AJ92" s="1948">
        <f>'2.54 GW Electrolyser H2 Prod.'!AI641</f>
        <v>674170883.49128556</v>
      </c>
      <c r="AK92" s="1948">
        <f>'2.54 GW Electrolyser H2 Prod.'!AJ641</f>
        <v>662278561.03492236</v>
      </c>
      <c r="AL92" s="1948">
        <f>'2.54 GW Electrolyser H2 Prod.'!AK641</f>
        <v>650834376.46501708</v>
      </c>
      <c r="AM92" s="1948">
        <f>'2.54 GW Electrolyser H2 Prod.'!AL641</f>
        <v>639807780.71476674</v>
      </c>
      <c r="AN92" s="1948">
        <f>'2.54 GW Electrolyser H2 Prod.'!AM641</f>
        <v>629171181.45754123</v>
      </c>
      <c r="AO92" s="1948">
        <f>'2.54 GW Electrolyser H2 Prod.'!AN641</f>
        <v>618899577.35072589</v>
      </c>
      <c r="AP92" s="1948">
        <f>'2.54 GW Electrolyser H2 Prod.'!AO641</f>
        <v>608970246.80059028</v>
      </c>
      <c r="AQ92" s="1948">
        <f>'2.54 GW Electrolyser H2 Prod.'!AP641</f>
        <v>599362481.81597638</v>
      </c>
      <c r="AR92" s="1948">
        <f>'2.54 GW Electrolyser H2 Prod.'!AQ641</f>
        <v>590057359.36382461</v>
      </c>
      <c r="AS92" s="1948">
        <f>'2.54 GW Electrolyser H2 Prod.'!AR641</f>
        <v>581037544.0842731</v>
      </c>
      <c r="AT92" s="1948">
        <f>'2.54 GW Electrolyser H2 Prod.'!AS641</f>
        <v>572287117.36232877</v>
      </c>
      <c r="AU92" s="1948">
        <f>'2.54 GW Electrolyser H2 Prod.'!AT641</f>
        <v>563791428.65761638</v>
      </c>
      <c r="AV92" s="1948">
        <f>'2.54 GW Electrolyser H2 Prod.'!AU641</f>
        <v>555536965.71635938</v>
      </c>
      <c r="AW92" s="1948">
        <f>'2.54 GW Electrolyser H2 Prod.'!AV641</f>
        <v>547511240.8707273</v>
      </c>
      <c r="AX92" s="1948">
        <f>'2.54 GW Electrolyser H2 Prod.'!AW641</f>
        <v>539702691.10029483</v>
      </c>
      <c r="AY92" s="1948">
        <f>'2.54 GW Electrolyser H2 Prod.'!AX641</f>
        <v>532100589.91214299</v>
      </c>
      <c r="AZ92" s="1948">
        <f>'2.54 GW Electrolyser H2 Prod.'!AY641</f>
        <v>524694969.40805268</v>
      </c>
      <c r="BA92" s="1948">
        <f>'2.54 GW Electrolyser H2 Prod.'!AZ641</f>
        <v>517476551.16332841</v>
      </c>
      <c r="BB92" s="1948">
        <f>'2.54 GW Electrolyser H2 Prod.'!BA641</f>
        <v>510436684.75309348</v>
      </c>
      <c r="BC92" s="1948">
        <f>'2.54 GW Electrolyser H2 Prod.'!BB641</f>
        <v>503567292.93691301</v>
      </c>
      <c r="BD92" s="1948">
        <f>'2.54 GW Electrolyser H2 Prod.'!BC641</f>
        <v>496860822.65831685</v>
      </c>
      <c r="BE92" s="1948">
        <f>'2.54 GW Electrolyser H2 Prod.'!BD641</f>
        <v>490310201.13745642</v>
      </c>
      <c r="BF92" s="1948">
        <f>'2.54 GW Electrolyser H2 Prod.'!BE641</f>
        <v>483908796.43726134</v>
      </c>
      <c r="BG92" s="1948">
        <f>'2.54 GW Electrolyser H2 Prod.'!BF641</f>
        <v>477650381.96937537</v>
      </c>
      <c r="BH92" s="1948">
        <f>'2.54 GW Electrolyser H2 Prod.'!BG641</f>
        <v>471529104.47878861</v>
      </c>
      <c r="BI92" s="1948">
        <f>'2.54 GW Electrolyser H2 Prod.'!BH641</f>
        <v>465539455.10763717</v>
      </c>
      <c r="BJ92" s="1948">
        <f>'2.54 GW Electrolyser H2 Prod.'!BI641</f>
        <v>459676243.19101214</v>
      </c>
      <c r="BK92" s="1948">
        <f>'2.54 GW Electrolyser H2 Prod.'!BJ641</f>
        <v>453934572.48231053</v>
      </c>
      <c r="BL92" s="1948">
        <f>'2.54 GW Electrolyser H2 Prod.'!BK641</f>
        <v>448309819.54389453</v>
      </c>
      <c r="BM92" s="1948">
        <f>'2.54 GW Electrolyser H2 Prod.'!BL641</f>
        <v>442797614.07165527</v>
      </c>
      <c r="BN92" s="1948">
        <f>'2.54 GW Electrolyser H2 Prod.'!BM641</f>
        <v>437393820.95034528</v>
      </c>
      <c r="BO92" s="1936">
        <f>'2.54 GW Electrolyser H2 Prod.'!BN641</f>
        <v>432094523.86092758</v>
      </c>
    </row>
    <row r="93" spans="1:67" x14ac:dyDescent="0.2">
      <c r="A93" s="4305"/>
      <c r="B93" s="4338"/>
      <c r="C93" s="4339"/>
      <c r="D93" s="4320" t="str">
        <f>D69</f>
        <v xml:space="preserve">Compression Energy Opex    A$1,472,642,471.61/year                Low Case </v>
      </c>
      <c r="E93" s="1943" t="str">
        <f t="shared" si="13"/>
        <v>Low Price Range</v>
      </c>
      <c r="F93" s="39">
        <f t="shared" si="13"/>
        <v>0.8</v>
      </c>
      <c r="G93" s="1926">
        <f>'2.54 GW Electrolyser H2 Prod.'!F643</f>
        <v>-5097600000</v>
      </c>
      <c r="H93" s="1925">
        <f>'2.54 GW Electrolyser H2 Prod.'!G643</f>
        <v>-238719801.28390813</v>
      </c>
      <c r="I93" s="1925">
        <f>'2.54 GW Electrolyser H2 Prod.'!H643</f>
        <v>-485504335.34854794</v>
      </c>
      <c r="J93" s="1925">
        <f>'2.54 GW Electrolyser H2 Prod.'!I643</f>
        <v>-606300795.83078086</v>
      </c>
      <c r="K93" s="1925">
        <f>'2.54 GW Electrolyser H2 Prod.'!J643</f>
        <v>-682931962.6002599</v>
      </c>
      <c r="L93" s="1925">
        <f>'2.54 GW Electrolyser H2 Prod.'!K643</f>
        <v>-737672050.03220832</v>
      </c>
      <c r="M93" s="1925">
        <f>'2.54 GW Electrolyser H2 Prod.'!L643</f>
        <v>-779569130.9860462</v>
      </c>
      <c r="N93" s="1925">
        <f>'2.54 GW Electrolyser H2 Prod.'!M643</f>
        <v>-813123730.08364606</v>
      </c>
      <c r="O93" s="1925">
        <f>'2.54 GW Electrolyser H2 Prod.'!N643</f>
        <v>-840874064.40162957</v>
      </c>
      <c r="P93" s="1925">
        <f>'2.54 GW Electrolyser H2 Prod.'!O643</f>
        <v>-864380773.1731658</v>
      </c>
      <c r="Q93" s="1925">
        <f>'2.54 GW Electrolyser H2 Prod.'!P643</f>
        <v>-884666134.34718823</v>
      </c>
      <c r="R93" s="1925">
        <f>'2.54 GW Electrolyser H2 Prod.'!Q643</f>
        <v>-902433061.37786114</v>
      </c>
      <c r="S93" s="1925">
        <f>'2.54 GW Electrolyser H2 Prod.'!R643</f>
        <v>-918183799.11025858</v>
      </c>
      <c r="T93" s="1925">
        <f>'2.54 GW Electrolyser H2 Prod.'!S643</f>
        <v>-932288581.7442708</v>
      </c>
      <c r="U93" s="1925">
        <f>'2.54 GW Electrolyser H2 Prod.'!T643</f>
        <v>-945027478.38833833</v>
      </c>
      <c r="V93" s="1925">
        <f>'2.54 GW Electrolyser H2 Prod.'!U643</f>
        <v>-956617017.18665171</v>
      </c>
      <c r="W93" s="1925">
        <f>'2.54 GW Electrolyser H2 Prod.'!V643</f>
        <v>-967227745.84272504</v>
      </c>
      <c r="X93" s="1925">
        <f>'2.54 GW Electrolyser H2 Prod.'!W643</f>
        <v>-976996174.14989877</v>
      </c>
      <c r="Y93" s="1925">
        <f>'2.54 GW Electrolyser H2 Prod.'!X643</f>
        <v>-986033112.85995424</v>
      </c>
      <c r="Z93" s="1925">
        <f>'2.54 GW Electrolyser H2 Prod.'!Y643</f>
        <v>-994429631.50751579</v>
      </c>
      <c r="AA93" s="1925">
        <f>'2.54 GW Electrolyser H2 Prod.'!Z643</f>
        <v>-1002261401.7991723</v>
      </c>
      <c r="AB93" s="1925">
        <f>'2.54 GW Electrolyser H2 Prod.'!AA643</f>
        <v>-1009591921.1316292</v>
      </c>
      <c r="AC93" s="1925">
        <f>'2.54 GW Electrolyser H2 Prod.'!AB643</f>
        <v>-1016474943.4237106</v>
      </c>
      <c r="AD93" s="1925">
        <f>'2.54 GW Electrolyser H2 Prod.'!AC643</f>
        <v>-1022956338.6140466</v>
      </c>
      <c r="AE93" s="1925">
        <f>'2.54 GW Electrolyser H2 Prod.'!AD643</f>
        <v>-1029075533.6096286</v>
      </c>
      <c r="AF93" s="1925">
        <f>'2.54 GW Electrolyser H2 Prod.'!AE643</f>
        <v>-1034866642.0662693</v>
      </c>
      <c r="AG93" s="1925">
        <f>'2.54 GW Electrolyser H2 Prod.'!AF643</f>
        <v>-1040359359.7168384</v>
      </c>
      <c r="AH93" s="1925">
        <f>'2.54 GW Electrolyser H2 Prod.'!AG643</f>
        <v>-1045579680.8782613</v>
      </c>
      <c r="AI93" s="1925">
        <f>'2.54 GW Electrolyser H2 Prod.'!AH643</f>
        <v>-1050550477.0320923</v>
      </c>
      <c r="AJ93" s="1925">
        <f>'2.54 GW Electrolyser H2 Prod.'!AI643</f>
        <v>-1055291967.9192802</v>
      </c>
      <c r="AK93" s="1925">
        <f>'2.54 GW Electrolyser H2 Prod.'!AJ643</f>
        <v>-1059822108.0707428</v>
      </c>
      <c r="AL93" s="1925">
        <f>'2.54 GW Electrolyser H2 Prod.'!AK643</f>
        <v>-1064156906.2184913</v>
      </c>
      <c r="AM93" s="1925">
        <f>'2.54 GW Electrolyser H2 Prod.'!AL643</f>
        <v>-1068310690.9956017</v>
      </c>
      <c r="AN93" s="1925">
        <f>'2.54 GW Electrolyser H2 Prod.'!AM643</f>
        <v>-1072296333.3259749</v>
      </c>
      <c r="AO93" s="1925">
        <f>'2.54 GW Electrolyser H2 Prod.'!AN643</f>
        <v>-1076125433.6413407</v>
      </c>
      <c r="AP93" s="1925">
        <f>'2.54 GW Electrolyser H2 Prod.'!AO643</f>
        <v>-1079808480.3432293</v>
      </c>
      <c r="AQ93" s="1925">
        <f>'2.54 GW Electrolyser H2 Prod.'!AP643</f>
        <v>-1083354984.609385</v>
      </c>
      <c r="AR93" s="1925">
        <f>'2.54 GW Electrolyser H2 Prod.'!AQ643</f>
        <v>-1086773595.625241</v>
      </c>
      <c r="AS93" s="1925">
        <f>'2.54 GW Electrolyser H2 Prod.'!AR643</f>
        <v>-1090072199.5274343</v>
      </c>
      <c r="AT93" s="1925">
        <f>'2.54 GW Electrolyser H2 Prod.'!AS643</f>
        <v>-1093258004.7236118</v>
      </c>
      <c r="AU93" s="1925">
        <f>'2.54 GW Electrolyser H2 Prod.'!AT643</f>
        <v>-1096337615.7607594</v>
      </c>
      <c r="AV93" s="1925">
        <f>'2.54 GW Electrolyser H2 Prod.'!AU643</f>
        <v>-1099317097.5230012</v>
      </c>
      <c r="AW93" s="1925">
        <f>'2.54 GW Electrolyser H2 Prod.'!AV643</f>
        <v>-1102202031.2267251</v>
      </c>
      <c r="AX93" s="1925">
        <f>'2.54 GW Electrolyser H2 Prod.'!AW643</f>
        <v>-1104997563.4288862</v>
      </c>
      <c r="AY93" s="1925">
        <f>'2.54 GW Electrolyser H2 Prod.'!AX643</f>
        <v>-1107708449.06039</v>
      </c>
      <c r="AZ93" s="1925">
        <f>'2.54 GW Electrolyser H2 Prod.'!AY643</f>
        <v>-1110339089.3305163</v>
      </c>
      <c r="BA93" s="1925">
        <f>'2.54 GW Electrolyser H2 Prod.'!AZ643</f>
        <v>-1112893565.2126589</v>
      </c>
      <c r="BB93" s="1925">
        <f>'2.54 GW Electrolyser H2 Prod.'!BA643</f>
        <v>-1115375667.1101739</v>
      </c>
      <c r="BC93" s="1925">
        <f>'2.54 GW Electrolyser H2 Prod.'!BB643</f>
        <v>-1117788921.2091246</v>
      </c>
      <c r="BD93" s="1925">
        <f>'2.54 GW Electrolyser H2 Prod.'!BC643</f>
        <v>-1120136612.9484282</v>
      </c>
      <c r="BE93" s="1925">
        <f>'2.54 GW Electrolyser H2 Prod.'!BD643</f>
        <v>-1122421807.974437</v>
      </c>
      <c r="BF93" s="1925">
        <f>'2.54 GW Electrolyser H2 Prod.'!BE643</f>
        <v>-1124647370.8939178</v>
      </c>
      <c r="BG93" s="1925">
        <f>'2.54 GW Electrolyser H2 Prod.'!BF643</f>
        <v>-1126815982.0948923</v>
      </c>
      <c r="BH93" s="1925">
        <f>'2.54 GW Electrolyser H2 Prod.'!BG643</f>
        <v>-1128930152.867332</v>
      </c>
      <c r="BI93" s="1925">
        <f>'2.54 GW Electrolyser H2 Prod.'!BH643</f>
        <v>-1130992239.0240307</v>
      </c>
      <c r="BJ93" s="1925">
        <f>'2.54 GW Electrolyser H2 Prod.'!BI643</f>
        <v>-1133004453.1951492</v>
      </c>
      <c r="BK93" s="1925">
        <f>'2.54 GW Electrolyser H2 Prod.'!BJ643</f>
        <v>-1134968875.9470956</v>
      </c>
      <c r="BL93" s="1925">
        <f>'2.54 GW Electrolyser H2 Prod.'!BK643</f>
        <v>-1136887465.8569329</v>
      </c>
      <c r="BM93" s="1925">
        <f>'2.54 GW Electrolyser H2 Prod.'!BL643</f>
        <v>-1138762068.6568458</v>
      </c>
      <c r="BN93" s="1925">
        <f>'2.54 GW Electrolyser H2 Prod.'!BM643</f>
        <v>-1140594425.5488987</v>
      </c>
      <c r="BO93" s="1926">
        <f>'2.54 GW Electrolyser H2 Prod.'!BN643</f>
        <v>-1142386180.7780161</v>
      </c>
    </row>
    <row r="94" spans="1:67" x14ac:dyDescent="0.2">
      <c r="A94" s="4305"/>
      <c r="B94" s="4338"/>
      <c r="C94" s="4339"/>
      <c r="D94" s="4320"/>
      <c r="E94" s="1943" t="str">
        <f t="shared" si="13"/>
        <v>Low Price Range</v>
      </c>
      <c r="F94" s="39">
        <f t="shared" si="13"/>
        <v>0.85</v>
      </c>
      <c r="G94" s="1926">
        <f>'2.54 GW Electrolyser H2 Prod.'!F644</f>
        <v>-5097600000</v>
      </c>
      <c r="H94" s="1925">
        <f>'2.54 GW Electrolyser H2 Prod.'!G644</f>
        <v>-238719801.28390813</v>
      </c>
      <c r="I94" s="1925">
        <f>'2.54 GW Electrolyser H2 Prod.'!H644</f>
        <v>-423808201.83238804</v>
      </c>
      <c r="J94" s="1925">
        <f>'2.54 GW Electrolyser H2 Prod.'!I644</f>
        <v>-518925332.37587869</v>
      </c>
      <c r="K94" s="1925">
        <f>'2.54 GW Electrolyser H2 Prod.'!J644</f>
        <v>-581133342.29859614</v>
      </c>
      <c r="L94" s="1925">
        <f>'2.54 GW Electrolyser H2 Prod.'!K644</f>
        <v>-626577404.36249125</v>
      </c>
      <c r="M94" s="1925">
        <f>'2.54 GW Electrolyser H2 Prod.'!L644</f>
        <v>-661982903.26056314</v>
      </c>
      <c r="N94" s="1925">
        <f>'2.54 GW Electrolyser H2 Prod.'!M644</f>
        <v>-690759387.94503653</v>
      </c>
      <c r="O94" s="1925">
        <f>'2.54 GW Electrolyser H2 Prod.'!N644</f>
        <v>-714859711.69487298</v>
      </c>
      <c r="P94" s="1925">
        <f>'2.54 GW Electrolyser H2 Prod.'!O644</f>
        <v>-735500344.68179965</v>
      </c>
      <c r="Q94" s="1925">
        <f>'2.54 GW Electrolyser H2 Prod.'!P644</f>
        <v>-753487164.4491837</v>
      </c>
      <c r="R94" s="1925">
        <f>'2.54 GW Electrolyser H2 Prod.'!Q644</f>
        <v>-769379836.94941127</v>
      </c>
      <c r="S94" s="1925">
        <f>'2.54 GW Electrolyser H2 Prod.'!R644</f>
        <v>-783581838.51254511</v>
      </c>
      <c r="T94" s="1925">
        <f>'2.54 GW Electrolyser H2 Prod.'!S644</f>
        <v>-796393009.35196066</v>
      </c>
      <c r="U94" s="1925">
        <f>'2.54 GW Electrolyser H2 Prod.'!T644</f>
        <v>-808041850.49434721</v>
      </c>
      <c r="V94" s="1925">
        <f>'2.54 GW Electrolyser H2 Prod.'!U644</f>
        <v>-818706228.32156944</v>
      </c>
      <c r="W94" s="1925">
        <f>'2.54 GW Electrolyser H2 Prod.'!V644</f>
        <v>-828527125.68170822</v>
      </c>
      <c r="X94" s="1925">
        <f>'2.54 GW Electrolyser H2 Prod.'!W644</f>
        <v>-837618053.84929311</v>
      </c>
      <c r="Y94" s="1925">
        <f>'2.54 GW Electrolyser H2 Prod.'!X644</f>
        <v>-846071663.72059584</v>
      </c>
      <c r="Z94" s="1925">
        <f>'2.54 GW Electrolyser H2 Prod.'!Y644</f>
        <v>-853964495.678334</v>
      </c>
      <c r="AA94" s="1925">
        <f>'2.54 GW Electrolyser H2 Prod.'!Z644</f>
        <v>-861360460.52287245</v>
      </c>
      <c r="AB94" s="1925">
        <f>'2.54 GW Electrolyser H2 Prod.'!AA644</f>
        <v>-868313435.68124771</v>
      </c>
      <c r="AC94" s="1925">
        <f>'2.54 GW Electrolyser H2 Prod.'!AB644</f>
        <v>-874869232.14806569</v>
      </c>
      <c r="AD94" s="1925">
        <f>'2.54 GW Electrolyser H2 Prod.'!AC644</f>
        <v>-881067105.80015826</v>
      </c>
      <c r="AE94" s="1925">
        <f>'2.54 GW Electrolyser H2 Prod.'!AD644</f>
        <v>-886940933.47672951</v>
      </c>
      <c r="AF94" s="1925">
        <f>'2.54 GW Electrolyser H2 Prod.'!AE644</f>
        <v>-892520138.79986453</v>
      </c>
      <c r="AG94" s="1925">
        <f>'2.54 GW Electrolyser H2 Prod.'!AF644</f>
        <v>-897830428.69023287</v>
      </c>
      <c r="AH94" s="1925">
        <f>'2.54 GW Electrolyser H2 Prod.'!AG644</f>
        <v>-902894384.95117021</v>
      </c>
      <c r="AI94" s="1925">
        <f>'2.54 GW Electrolyser H2 Prod.'!AH644</f>
        <v>-907731943.66126132</v>
      </c>
      <c r="AJ94" s="1925">
        <f>'2.54 GW Electrolyser H2 Prod.'!AI644</f>
        <v>-912360786.83268368</v>
      </c>
      <c r="AK94" s="1925">
        <f>'2.54 GW Electrolyser H2 Prod.'!AJ644</f>
        <v>-916796664.8144002</v>
      </c>
      <c r="AL94" s="1925">
        <f>'2.54 GW Electrolyser H2 Prod.'!AK644</f>
        <v>-921053663.55012739</v>
      </c>
      <c r="AM94" s="1925">
        <f>'2.54 GW Electrolyser H2 Prod.'!AL644</f>
        <v>-925144427.57051837</v>
      </c>
      <c r="AN94" s="1925">
        <f>'2.54 GW Electrolyser H2 Prod.'!AM644</f>
        <v>-929080347.1846137</v>
      </c>
      <c r="AO94" s="1925">
        <f>'2.54 GW Electrolyser H2 Prod.'!AN644</f>
        <v>-932871716.51296532</v>
      </c>
      <c r="AP94" s="1925">
        <f>'2.54 GW Electrolyser H2 Prod.'!AO644</f>
        <v>-936527867.61599505</v>
      </c>
      <c r="AQ94" s="1925">
        <f>'2.54 GW Electrolyser H2 Prod.'!AP644</f>
        <v>-940057284.90357268</v>
      </c>
      <c r="AR94" s="1925">
        <f>'2.54 GW Electrolyser H2 Prod.'!AQ644</f>
        <v>-943467703.18440485</v>
      </c>
      <c r="AS94" s="1925">
        <f>'2.54 GW Electrolyser H2 Prod.'!AR644</f>
        <v>-946766192.06765008</v>
      </c>
      <c r="AT94" s="1925">
        <f>'2.54 GW Electrolyser H2 Prod.'!AS644</f>
        <v>-949959228.92083406</v>
      </c>
      <c r="AU94" s="1925">
        <f>'2.54 GW Electrolyser H2 Prod.'!AT644</f>
        <v>-953052762.18550777</v>
      </c>
      <c r="AV94" s="1925">
        <f>'2.54 GW Electrolyser H2 Prod.'!AU644</f>
        <v>-956052266.53111911</v>
      </c>
      <c r="AW94" s="1925">
        <f>'2.54 GW Electrolyser H2 Prod.'!AV644</f>
        <v>-958962791.07012677</v>
      </c>
      <c r="AX94" s="1925">
        <f>'2.54 GW Electrolyser H2 Prod.'!AW644</f>
        <v>-961789001.64970398</v>
      </c>
      <c r="AY94" s="1925">
        <f>'2.54 GW Electrolyser H2 Prod.'!AX644</f>
        <v>-964535218.06692207</v>
      </c>
      <c r="AZ94" s="1925">
        <f>'2.54 GW Electrolyser H2 Prod.'!AY644</f>
        <v>-967205446.91694355</v>
      </c>
      <c r="BA94" s="1925">
        <f>'2.54 GW Electrolyser H2 Prod.'!AZ644</f>
        <v>-969803410.67120075</v>
      </c>
      <c r="BB94" s="1925">
        <f>'2.54 GW Electrolyser H2 Prod.'!BA644</f>
        <v>-972332573.48986697</v>
      </c>
      <c r="BC94" s="1925">
        <f>'2.54 GW Electrolyser H2 Prod.'!BB644</f>
        <v>-974796164.19628644</v>
      </c>
      <c r="BD94" s="1925">
        <f>'2.54 GW Electrolyser H2 Prod.'!BC644</f>
        <v>-977197196.77737975</v>
      </c>
      <c r="BE94" s="1925">
        <f>'2.54 GW Electrolyser H2 Prod.'!BD644</f>
        <v>-979538488.72095108</v>
      </c>
      <c r="BF94" s="1925">
        <f>'2.54 GW Electrolyser H2 Prod.'!BE644</f>
        <v>-981822677.45637131</v>
      </c>
      <c r="BG94" s="1925">
        <f>'2.54 GW Electrolyser H2 Prod.'!BF644</f>
        <v>-984052235.12776423</v>
      </c>
      <c r="BH94" s="1925">
        <f>'2.54 GW Electrolyser H2 Prod.'!BG644</f>
        <v>-986229481.89730215</v>
      </c>
      <c r="BI94" s="1925">
        <f>'2.54 GW Electrolyser H2 Prod.'!BH644</f>
        <v>-988356597.94956088</v>
      </c>
      <c r="BJ94" s="1925">
        <f>'2.54 GW Electrolyser H2 Prod.'!BI644</f>
        <v>-990435634.34522235</v>
      </c>
      <c r="BK94" s="1925">
        <f>'2.54 GW Electrolyser H2 Prod.'!BJ644</f>
        <v>-992468522.85313845</v>
      </c>
      <c r="BL94" s="1925">
        <f>'2.54 GW Electrolyser H2 Prod.'!BK644</f>
        <v>-994457084.87326348</v>
      </c>
      <c r="BM94" s="1925">
        <f>'2.54 GW Electrolyser H2 Prod.'!BL644</f>
        <v>-996403039.54884732</v>
      </c>
      <c r="BN94" s="1925">
        <f>'2.54 GW Electrolyser H2 Prod.'!BM644</f>
        <v>-998308011.15412927</v>
      </c>
      <c r="BO94" s="1926">
        <f>'2.54 GW Electrolyser H2 Prod.'!BN644</f>
        <v>-1000173535.8333064</v>
      </c>
    </row>
    <row r="95" spans="1:67" x14ac:dyDescent="0.2">
      <c r="A95" s="4305"/>
      <c r="B95" s="4338"/>
      <c r="C95" s="4339"/>
      <c r="D95" s="4320"/>
      <c r="E95" s="1943" t="str">
        <f t="shared" si="13"/>
        <v>Low Price Range</v>
      </c>
      <c r="F95" s="39">
        <f t="shared" si="13"/>
        <v>0.9</v>
      </c>
      <c r="G95" s="1926">
        <f>'2.54 GW Electrolyser H2 Prod.'!F645</f>
        <v>-5097600000</v>
      </c>
      <c r="H95" s="1925">
        <f>'2.54 GW Electrolyser H2 Prod.'!G645</f>
        <v>-238719801.28390813</v>
      </c>
      <c r="I95" s="1925">
        <f>'2.54 GW Electrolyser H2 Prod.'!H645</f>
        <v>-362112068.31622791</v>
      </c>
      <c r="J95" s="1925">
        <f>'2.54 GW Electrolyser H2 Prod.'!I645</f>
        <v>-428489721.33310604</v>
      </c>
      <c r="K95" s="1925">
        <f>'2.54 GW Electrolyser H2 Prod.'!J645</f>
        <v>-473165108.645316</v>
      </c>
      <c r="L95" s="1925">
        <f>'2.54 GW Electrolyser H2 Prod.'!K645</f>
        <v>-506497405.1636399</v>
      </c>
      <c r="M95" s="1925">
        <f>'2.54 GW Electrolyser H2 Prod.'!L645</f>
        <v>-532904996.36050618</v>
      </c>
      <c r="N95" s="1925">
        <f>'2.54 GW Electrolyser H2 Prod.'!M645</f>
        <v>-554668373.71857929</v>
      </c>
      <c r="O95" s="1925">
        <f>'2.54 GW Electrolyser H2 Prod.'!N645</f>
        <v>-573112844.94149518</v>
      </c>
      <c r="P95" s="1925">
        <f>'2.54 GW Electrolyser H2 Prod.'!O645</f>
        <v>-589074163.70075178</v>
      </c>
      <c r="Q95" s="1925">
        <f>'2.54 GW Electrolyser H2 Prod.'!P645</f>
        <v>-603111911.80798674</v>
      </c>
      <c r="R95" s="1925">
        <f>'2.54 GW Electrolyser H2 Prod.'!Q645</f>
        <v>-615618373.4422667</v>
      </c>
      <c r="S95" s="1925">
        <f>'2.54 GW Electrolyser H2 Prod.'!R645</f>
        <v>-626878743.88516641</v>
      </c>
      <c r="T95" s="1925">
        <f>'2.54 GW Electrolyser H2 Prod.'!S645</f>
        <v>-637106584.65952432</v>
      </c>
      <c r="U95" s="1925">
        <f>'2.54 GW Electrolyser H2 Prod.'!T645</f>
        <v>-646465783.5074321</v>
      </c>
      <c r="V95" s="1925">
        <f>'2.54 GW Electrolyser H2 Prod.'!U645</f>
        <v>-655084732.73651016</v>
      </c>
      <c r="W95" s="1925">
        <f>'2.54 GW Electrolyser H2 Prod.'!V645</f>
        <v>-663065807.60805643</v>
      </c>
      <c r="X95" s="1925">
        <f>'2.54 GW Electrolyser H2 Prod.'!W645</f>
        <v>-670491893.13336623</v>
      </c>
      <c r="Y95" s="1925">
        <f>'2.54 GW Electrolyser H2 Prod.'!X645</f>
        <v>-677430994.49138737</v>
      </c>
      <c r="Z95" s="1925">
        <f>'2.54 GW Electrolyser H2 Prod.'!Y645</f>
        <v>-683939566.86713016</v>
      </c>
      <c r="AA95" s="1925">
        <f>'2.54 GW Electrolyser H2 Prod.'!Z645</f>
        <v>-690064967.7878989</v>
      </c>
      <c r="AB95" s="1925">
        <f>'2.54 GW Electrolyser H2 Prod.'!AA645</f>
        <v>-695847294.69416332</v>
      </c>
      <c r="AC95" s="1925">
        <f>'2.54 GW Electrolyser H2 Prod.'!AB645</f>
        <v>-701320783.25875068</v>
      </c>
      <c r="AD95" s="1925">
        <f>'2.54 GW Electrolyser H2 Prod.'!AC645</f>
        <v>-706514886.29014373</v>
      </c>
      <c r="AE95" s="1925">
        <f>'2.54 GW Electrolyser H2 Prod.'!AD645</f>
        <v>-711455116.65736055</v>
      </c>
      <c r="AF95" s="1925">
        <f>'2.54 GW Electrolyser H2 Prod.'!AE645</f>
        <v>-716163713.36485994</v>
      </c>
      <c r="AG95" s="1925">
        <f>'2.54 GW Electrolyser H2 Prod.'!AF645</f>
        <v>-720660173.35428274</v>
      </c>
      <c r="AH95" s="1925">
        <f>'2.54 GW Electrolyser H2 Prod.'!AG645</f>
        <v>-724961680.14088309</v>
      </c>
      <c r="AI95" s="1925">
        <f>'2.54 GW Electrolyser H2 Prod.'!AH645</f>
        <v>-729083452.31739962</v>
      </c>
      <c r="AJ95" s="1925">
        <f>'2.54 GW Electrolyser H2 Prod.'!AI645</f>
        <v>-733039029.18880069</v>
      </c>
      <c r="AK95" s="1925">
        <f>'2.54 GW Electrolyser H2 Prod.'!AJ645</f>
        <v>-736840506.62356997</v>
      </c>
      <c r="AL95" s="1925">
        <f>'2.54 GW Electrolyser H2 Prod.'!AK645</f>
        <v>-740498733.14420629</v>
      </c>
      <c r="AM95" s="1925">
        <f>'2.54 GW Electrolyser H2 Prod.'!AL645</f>
        <v>-744023474.00796151</v>
      </c>
      <c r="AN95" s="1925">
        <f>'2.54 GW Electrolyser H2 Prod.'!AM645</f>
        <v>-747423549.32608306</v>
      </c>
      <c r="AO95" s="1925">
        <f>'2.54 GW Electrolyser H2 Prod.'!AN645</f>
        <v>-750706950.98074043</v>
      </c>
      <c r="AP95" s="1925">
        <f>'2.54 GW Electrolyser H2 Prod.'!AO645</f>
        <v>-753880942.11386073</v>
      </c>
      <c r="AQ95" s="1925">
        <f>'2.54 GW Electrolyser H2 Prod.'!AP645</f>
        <v>-756952142.20295942</v>
      </c>
      <c r="AR95" s="1925">
        <f>'2.54 GW Electrolyser H2 Prod.'!AQ645</f>
        <v>-759926600.14920282</v>
      </c>
      <c r="AS95" s="1925">
        <f>'2.54 GW Electrolyser H2 Prod.'!AR645</f>
        <v>-762809857.34112787</v>
      </c>
      <c r="AT95" s="1925">
        <f>'2.54 GW Electrolyser H2 Prod.'!AS645</f>
        <v>-765607002.29327059</v>
      </c>
      <c r="AU95" s="1925">
        <f>'2.54 GW Electrolyser H2 Prod.'!AT645</f>
        <v>-768322718.16981983</v>
      </c>
      <c r="AV95" s="1925">
        <f>'2.54 GW Electrolyser H2 Prod.'!AU645</f>
        <v>-770961324.27240956</v>
      </c>
      <c r="AW95" s="1925">
        <f>'2.54 GW Electrolyser H2 Prod.'!AV645</f>
        <v>-773526812.38545787</v>
      </c>
      <c r="AX95" s="1925">
        <f>'2.54 GW Electrolyser H2 Prod.'!AW645</f>
        <v>-776022878.72233105</v>
      </c>
      <c r="AY95" s="1925">
        <f>'2.54 GW Electrolyser H2 Prod.'!AX645</f>
        <v>-778452952.09358656</v>
      </c>
      <c r="AZ95" s="1925">
        <f>'2.54 GW Electrolyser H2 Prod.'!AY645</f>
        <v>-780820218.8188256</v>
      </c>
      <c r="BA95" s="1925">
        <f>'2.54 GW Electrolyser H2 Prod.'!AZ645</f>
        <v>-783127644.82184017</v>
      </c>
      <c r="BB95" s="1925">
        <f>'2.54 GW Electrolyser H2 Prod.'!BA645</f>
        <v>-785377995.28118026</v>
      </c>
      <c r="BC95" s="1925">
        <f>'2.54 GW Electrolyser H2 Prod.'!BB645</f>
        <v>-787573852.15233529</v>
      </c>
      <c r="BD95" s="1925">
        <f>'2.54 GW Electrolyser H2 Prod.'!BC645</f>
        <v>-789717629.83113444</v>
      </c>
      <c r="BE95" s="1925">
        <f>'2.54 GW Electrolyser H2 Prod.'!BD645</f>
        <v>-791811589.18908465</v>
      </c>
      <c r="BF95" s="1925">
        <f>'2.54 GW Electrolyser H2 Prod.'!BE645</f>
        <v>-793857850.17871964</v>
      </c>
      <c r="BG95" s="1925">
        <f>'2.54 GW Electrolyser H2 Prod.'!BF645</f>
        <v>-795858403.17956531</v>
      </c>
      <c r="BH95" s="1925">
        <f>'2.54 GW Electrolyser H2 Prod.'!BG645</f>
        <v>-797815119.23211169</v>
      </c>
      <c r="BI95" s="1925">
        <f>'2.54 GW Electrolyser H2 Prod.'!BH645</f>
        <v>-799729759.28750551</v>
      </c>
      <c r="BJ95" s="1925">
        <f>'2.54 GW Electrolyser H2 Prod.'!BI645</f>
        <v>-801603982.58393097</v>
      </c>
      <c r="BK95" s="1925">
        <f>'2.54 GW Electrolyser H2 Prod.'!BJ645</f>
        <v>-803439354.24637055</v>
      </c>
      <c r="BL95" s="1925">
        <f>'2.54 GW Electrolyser H2 Prod.'!BK645</f>
        <v>-805237352.19420624</v>
      </c>
      <c r="BM95" s="1925">
        <f>'2.54 GW Electrolyser H2 Prod.'!BL645</f>
        <v>-806999373.4306314</v>
      </c>
      <c r="BN95" s="1925">
        <f>'2.54 GW Electrolyser H2 Prod.'!BM645</f>
        <v>-808726739.77881086</v>
      </c>
      <c r="BO95" s="1926">
        <f>'2.54 GW Electrolyser H2 Prod.'!BN645</f>
        <v>-810420703.1219238</v>
      </c>
    </row>
    <row r="96" spans="1:67" ht="15" customHeight="1" x14ac:dyDescent="0.2">
      <c r="A96" s="4305"/>
      <c r="B96" s="4338"/>
      <c r="C96" s="4339"/>
      <c r="D96" s="4320"/>
      <c r="E96" s="1943" t="str">
        <f t="shared" si="13"/>
        <v>High Price Range</v>
      </c>
      <c r="F96" s="39">
        <f t="shared" si="13"/>
        <v>0.8</v>
      </c>
      <c r="G96" s="1926">
        <f>'2.54 GW Electrolyser H2 Prod.'!F647</f>
        <v>-5097600000</v>
      </c>
      <c r="H96" s="1925">
        <f>'2.54 GW Electrolyser H2 Prod.'!G647</f>
        <v>2387489946.2488914</v>
      </c>
      <c r="I96" s="1925">
        <f>'2.54 GW Electrolyser H2 Prod.'!H647</f>
        <v>1615463462.6776915</v>
      </c>
      <c r="J96" s="1925">
        <f>'2.54 GW Electrolyser H2 Prod.'!I647</f>
        <v>1237570792.1851454</v>
      </c>
      <c r="K96" s="1925">
        <f>'2.54 GW Electrolyser H2 Prod.'!J647</f>
        <v>997842275.82073212</v>
      </c>
      <c r="L96" s="1925">
        <f>'2.54 GW Electrolyser H2 Prod.'!K647</f>
        <v>826596547.75821972</v>
      </c>
      <c r="M96" s="1925">
        <f>'2.54 GW Electrolyser H2 Prod.'!L647</f>
        <v>695528139.42669487</v>
      </c>
      <c r="N96" s="1925">
        <f>'2.54 GW Electrolyser H2 Prod.'!M647</f>
        <v>590557869.52243829</v>
      </c>
      <c r="O96" s="1925">
        <f>'2.54 GW Electrolyser H2 Prod.'!N647</f>
        <v>503745326.33516431</v>
      </c>
      <c r="P96" s="1925">
        <f>'2.54 GW Electrolyser H2 Prod.'!O647</f>
        <v>430208296.22099996</v>
      </c>
      <c r="Q96" s="1925">
        <f>'2.54 GW Electrolyser H2 Prod.'!P647</f>
        <v>366748743.88515401</v>
      </c>
      <c r="R96" s="1925">
        <f>'2.54 GW Electrolyser H2 Prod.'!Q647</f>
        <v>311167715.47369075</v>
      </c>
      <c r="S96" s="1925">
        <f>'2.54 GW Electrolyser H2 Prod.'!R647</f>
        <v>261894017.21993423</v>
      </c>
      <c r="T96" s="1925">
        <f>'2.54 GW Electrolyser H2 Prod.'!S647</f>
        <v>217769429.83545732</v>
      </c>
      <c r="U96" s="1925">
        <f>'2.54 GW Electrolyser H2 Prod.'!T647</f>
        <v>177917801.29652953</v>
      </c>
      <c r="V96" s="1925">
        <f>'2.54 GW Electrolyser H2 Prod.'!U647</f>
        <v>141661757.46223402</v>
      </c>
      <c r="W96" s="1925">
        <f>'2.54 GW Electrolyser H2 Prod.'!V647</f>
        <v>108467766.74671006</v>
      </c>
      <c r="X96" s="1925">
        <f>'2.54 GW Electrolyser H2 Prod.'!W647</f>
        <v>77908779.796461105</v>
      </c>
      <c r="Y96" s="1925">
        <f>'2.54 GW Electrolyser H2 Prod.'!X647</f>
        <v>49638142.655378342</v>
      </c>
      <c r="Z96" s="1925">
        <f>'2.54 GW Electrolyser H2 Prod.'!Y647</f>
        <v>23370958.650974512</v>
      </c>
      <c r="AA96" s="1925">
        <f>'2.54 GW Electrolyser H2 Prod.'!Z647</f>
        <v>-1129499.2132983208</v>
      </c>
      <c r="AB96" s="1925">
        <f>'2.54 GW Electrolyser H2 Prod.'!AA647</f>
        <v>-24061872.526064873</v>
      </c>
      <c r="AC96" s="1925">
        <f>'2.54 GW Electrolyser H2 Prod.'!AB647</f>
        <v>-45594321.942468882</v>
      </c>
      <c r="AD96" s="1925">
        <f>'2.54 GW Electrolyser H2 Prod.'!AC647</f>
        <v>-65870344.329348803</v>
      </c>
      <c r="AE96" s="1925">
        <f>'2.54 GW Electrolyser H2 Prod.'!AD647</f>
        <v>-85013280.545474529</v>
      </c>
      <c r="AF96" s="1925">
        <f>'2.54 GW Electrolyser H2 Prod.'!AE647</f>
        <v>-103129849.78148961</v>
      </c>
      <c r="AG96" s="1925">
        <f>'2.54 GW Electrolyser H2 Prod.'!AF647</f>
        <v>-120312950.4530561</v>
      </c>
      <c r="AH96" s="1925">
        <f>'2.54 GW Electrolyser H2 Prod.'!AG647</f>
        <v>-136643901.6799674</v>
      </c>
      <c r="AI96" s="1925">
        <f>'2.54 GW Electrolyser H2 Prod.'!AH647</f>
        <v>-152194253.28419828</v>
      </c>
      <c r="AJ96" s="1925">
        <f>'2.54 GW Electrolyser H2 Prod.'!AI647</f>
        <v>-167027259.53556108</v>
      </c>
      <c r="AK96" s="1925">
        <f>'2.54 GW Electrolyser H2 Prod.'!AJ647</f>
        <v>-181199088.35163426</v>
      </c>
      <c r="AL96" s="1925">
        <f>'2.54 GW Electrolyser H2 Prod.'!AK647</f>
        <v>-194759820.5250721</v>
      </c>
      <c r="AM96" s="1925">
        <f>'2.54 GW Electrolyser H2 Prod.'!AL647</f>
        <v>-207754280.92405343</v>
      </c>
      <c r="AN96" s="1925">
        <f>'2.54 GW Electrolyser H2 Prod.'!AM647</f>
        <v>-220222734.20356321</v>
      </c>
      <c r="AO96" s="1925">
        <f>'2.54 GW Electrolyser H2 Prod.'!AN647</f>
        <v>-232201470.48425293</v>
      </c>
      <c r="AP96" s="1925">
        <f>'2.54 GW Electrolyser H2 Prod.'!AO647</f>
        <v>-243723301.07572246</v>
      </c>
      <c r="AQ96" s="1925">
        <f>'2.54 GW Electrolyser H2 Prod.'!AP647</f>
        <v>-254817980.19711876</v>
      </c>
      <c r="AR96" s="1925">
        <f>'2.54 GW Electrolyser H2 Prod.'!AQ647</f>
        <v>-265512565.46062589</v>
      </c>
      <c r="AS96" s="1925">
        <f>'2.54 GW Electrolyser H2 Prod.'!AR647</f>
        <v>-275831727.40064192</v>
      </c>
      <c r="AT96" s="1925">
        <f>'2.54 GW Electrolyser H2 Prod.'!AS647</f>
        <v>-285798016.38333654</v>
      </c>
      <c r="AU96" s="1925">
        <f>'2.54 GW Electrolyser H2 Prod.'!AT647</f>
        <v>-295432093.69206023</v>
      </c>
      <c r="AV96" s="1925">
        <f>'2.54 GW Electrolyser H2 Prod.'!AU647</f>
        <v>-304752932.36003613</v>
      </c>
      <c r="AW96" s="1925">
        <f>'2.54 GW Electrolyser H2 Prod.'!AV647</f>
        <v>-313777992.34227395</v>
      </c>
      <c r="AX96" s="1925">
        <f>'2.54 GW Electrolyser H2 Prod.'!AW647</f>
        <v>-322523373.83031774</v>
      </c>
      <c r="AY96" s="1925">
        <f>'2.54 GW Electrolyser H2 Prod.'!AX647</f>
        <v>-331003951.87539673</v>
      </c>
      <c r="AZ96" s="1925">
        <f>'2.54 GW Electrolyser H2 Prod.'!AY647</f>
        <v>-339233494.966434</v>
      </c>
      <c r="BA96" s="1925">
        <f>'2.54 GW Electrolyser H2 Prod.'!AZ647</f>
        <v>-347224769.7849009</v>
      </c>
      <c r="BB96" s="1925">
        <f>'2.54 GW Electrolyser H2 Prod.'!BA647</f>
        <v>-354989634.00974727</v>
      </c>
      <c r="BC96" s="1925">
        <f>'2.54 GW Electrolyser H2 Prod.'!BB647</f>
        <v>-362539118.75780106</v>
      </c>
      <c r="BD96" s="1925">
        <f>'2.54 GW Electrolyser H2 Prod.'!BC647</f>
        <v>-369883502.00642467</v>
      </c>
      <c r="BE96" s="1925">
        <f>'2.54 GW Electrolyser H2 Prod.'!BD647</f>
        <v>-377032374.14661312</v>
      </c>
      <c r="BF96" s="1925">
        <f>'2.54 GW Electrolyser H2 Prod.'!BE647</f>
        <v>-383994696.64873219</v>
      </c>
      <c r="BG96" s="1925">
        <f>'2.54 GW Electrolyser H2 Prod.'!BF647</f>
        <v>-390778854.68386626</v>
      </c>
      <c r="BH96" s="1925">
        <f>'2.54 GW Electrolyser H2 Prod.'!BG647</f>
        <v>-397392704.42652535</v>
      </c>
      <c r="BI96" s="1925">
        <f>'2.54 GW Electrolyser H2 Prod.'!BH647</f>
        <v>-403843615.66539526</v>
      </c>
      <c r="BJ96" s="1925">
        <f>'2.54 GW Electrolyser H2 Prod.'!BI647</f>
        <v>-410138510.26488388</v>
      </c>
      <c r="BK96" s="1925">
        <f>'2.54 GW Electrolyser H2 Prod.'!BJ647</f>
        <v>-416283896.9487803</v>
      </c>
      <c r="BL96" s="1925">
        <f>'2.54 GW Electrolyser H2 Prod.'!BK647</f>
        <v>-422285902.81645322</v>
      </c>
      <c r="BM96" s="1925">
        <f>'2.54 GW Electrolyser H2 Prod.'!BL647</f>
        <v>-428150301.94987035</v>
      </c>
      <c r="BN96" s="1925">
        <f>'2.54 GW Electrolyser H2 Prod.'!BM647</f>
        <v>-433882541.42500925</v>
      </c>
      <c r="BO96" s="1926">
        <f>'2.54 GW Electrolyser H2 Prod.'!BN647</f>
        <v>-439487765.00272918</v>
      </c>
    </row>
    <row r="97" spans="1:67" x14ac:dyDescent="0.2">
      <c r="A97" s="4305"/>
      <c r="B97" s="4338"/>
      <c r="C97" s="4339"/>
      <c r="D97" s="4320"/>
      <c r="E97" s="1943" t="str">
        <f t="shared" si="13"/>
        <v>High Price Range</v>
      </c>
      <c r="F97" s="39">
        <f t="shared" si="13"/>
        <v>0.85</v>
      </c>
      <c r="G97" s="1917">
        <f>'2.54 GW Electrolyser H2 Prod.'!F648</f>
        <v>-5097600000</v>
      </c>
      <c r="H97" s="1925">
        <f>'2.54 GW Electrolyser H2 Prod.'!G648</f>
        <v>2387489946.2488914</v>
      </c>
      <c r="I97" s="1925">
        <f>'2.54 GW Electrolyser H2 Prod.'!H648</f>
        <v>1808470083.5704913</v>
      </c>
      <c r="J97" s="1925">
        <f>'2.54 GW Electrolyser H2 Prod.'!I648</f>
        <v>1510911145.7740097</v>
      </c>
      <c r="K97" s="1925">
        <f>'2.54 GW Electrolyser H2 Prod.'!J648</f>
        <v>1316303200.2938514</v>
      </c>
      <c r="L97" s="1925">
        <f>'2.54 GW Electrolyser H2 Prod.'!K648</f>
        <v>1174138621.1100087</v>
      </c>
      <c r="M97" s="1925">
        <f>'2.54 GW Electrolyser H2 Prod.'!L648</f>
        <v>1063378103.166842</v>
      </c>
      <c r="N97" s="1925">
        <f>'2.54 GW Electrolyser H2 Prod.'!M648</f>
        <v>973355410.43734026</v>
      </c>
      <c r="O97" s="1925">
        <f>'2.54 GW Electrolyser H2 Prod.'!N648</f>
        <v>897961349.50870705</v>
      </c>
      <c r="P97" s="1925">
        <f>'2.54 GW Electrolyser H2 Prod.'!O648</f>
        <v>833390385.35174465</v>
      </c>
      <c r="Q97" s="1925">
        <f>'2.54 GW Electrolyser H2 Prod.'!P648</f>
        <v>777121457.20244122</v>
      </c>
      <c r="R97" s="1925">
        <f>'2.54 GW Electrolyser H2 Prod.'!Q648</f>
        <v>727403738.41830683</v>
      </c>
      <c r="S97" s="1925">
        <f>'2.54 GW Electrolyser H2 Prod.'!R648</f>
        <v>682975016.95074892</v>
      </c>
      <c r="T97" s="1925">
        <f>'2.54 GW Electrolyser H2 Prod.'!S648</f>
        <v>642897289.99321938</v>
      </c>
      <c r="U97" s="1925">
        <f>'2.54 GW Electrolyser H2 Prod.'!T648</f>
        <v>606455728.13067293</v>
      </c>
      <c r="V97" s="1925">
        <f>'2.54 GW Electrolyser H2 Prod.'!U648</f>
        <v>573093904.44658208</v>
      </c>
      <c r="W97" s="1925">
        <f>'2.54 GW Electrolyser H2 Prod.'!V648</f>
        <v>542370776.34133482</v>
      </c>
      <c r="X97" s="1925">
        <f>'2.54 GW Electrolyser H2 Prod.'!W648</f>
        <v>513931241.69942522</v>
      </c>
      <c r="Y97" s="1925">
        <f>'2.54 GW Electrolyser H2 Prod.'!X648</f>
        <v>487485456.80791664</v>
      </c>
      <c r="Z97" s="1925">
        <f>'2.54 GW Electrolyser H2 Prod.'!Y648</f>
        <v>462793977.15402961</v>
      </c>
      <c r="AA97" s="1925">
        <f>'2.54 GW Electrolyser H2 Prod.'!Z648</f>
        <v>439656867.88100863</v>
      </c>
      <c r="AB97" s="1925">
        <f>'2.54 GW Electrolyser H2 Prod.'!AA648</f>
        <v>417905581.95774913</v>
      </c>
      <c r="AC97" s="1925">
        <f>'2.54 GW Electrolyser H2 Prod.'!AB648</f>
        <v>397396806.91449475</v>
      </c>
      <c r="AD97" s="1925">
        <f>'2.54 GW Electrolyser H2 Prod.'!AC648</f>
        <v>378007736.93334985</v>
      </c>
      <c r="AE97" s="1925">
        <f>'2.54 GW Electrolyser H2 Prod.'!AD648</f>
        <v>359632393.66707039</v>
      </c>
      <c r="AF97" s="1925">
        <f>'2.54 GW Electrolyser H2 Prod.'!AE648</f>
        <v>342178729.95565915</v>
      </c>
      <c r="AG97" s="1925">
        <f>'2.54 GW Electrolyser H2 Prod.'!AF648</f>
        <v>325566325.75316978</v>
      </c>
      <c r="AH97" s="1925">
        <f>'2.54 GW Electrolyser H2 Prod.'!AG648</f>
        <v>309724537.45023775</v>
      </c>
      <c r="AI97" s="1925">
        <f>'2.54 GW Electrolyser H2 Prod.'!AH648</f>
        <v>294590998.1700058</v>
      </c>
      <c r="AJ97" s="1925">
        <f>'2.54 GW Electrolyser H2 Prod.'!AI648</f>
        <v>280110392.52678609</v>
      </c>
      <c r="AK97" s="1925">
        <f>'2.54 GW Electrolyser H2 Prod.'!AJ648</f>
        <v>266233448.03852868</v>
      </c>
      <c r="AL97" s="1925">
        <f>'2.54 GW Electrolyser H2 Prod.'!AK648</f>
        <v>252916099.05243015</v>
      </c>
      <c r="AM97" s="1925">
        <f>'2.54 GW Electrolyser H2 Prod.'!AL648</f>
        <v>240118789.14906836</v>
      </c>
      <c r="AN97" s="1925">
        <f>'2.54 GW Electrolyser H2 Prod.'!AM648</f>
        <v>227805885.54347587</v>
      </c>
      <c r="AO97" s="1925">
        <f>'2.54 GW Electrolyser H2 Prod.'!AN648</f>
        <v>215945184.7034452</v>
      </c>
      <c r="AP97" s="1925">
        <f>'2.54 GW Electrolyser H2 Prod.'!AO648</f>
        <v>204507492.75011683</v>
      </c>
      <c r="AQ97" s="1925">
        <f>'2.54 GW Electrolyser H2 Prod.'!AP648</f>
        <v>193466267.54566288</v>
      </c>
      <c r="AR97" s="1925">
        <f>'2.54 GW Electrolyser H2 Prod.'!AQ648</f>
        <v>182797311.96124148</v>
      </c>
      <c r="AS97" s="1925">
        <f>'2.54 GW Electrolyser H2 Prod.'!AR648</f>
        <v>172478509.83985925</v>
      </c>
      <c r="AT97" s="1925">
        <f>'2.54 GW Electrolyser H2 Prod.'!AS648</f>
        <v>162489597.75904274</v>
      </c>
      <c r="AU97" s="1925">
        <f>'2.54 GW Electrolyser H2 Prod.'!AT648</f>
        <v>152811966.95779109</v>
      </c>
      <c r="AV97" s="1925">
        <f>'2.54 GW Electrolyser H2 Prod.'!AU648</f>
        <v>143428490.79638672</v>
      </c>
      <c r="AW97" s="1925">
        <f>'2.54 GW Electrolyser H2 Prod.'!AV648</f>
        <v>134323373.92302036</v>
      </c>
      <c r="AX97" s="1925">
        <f>'2.54 GW Electrolyser H2 Prod.'!AW648</f>
        <v>125482019.97086716</v>
      </c>
      <c r="AY97" s="1925">
        <f>'2.54 GW Electrolyser H2 Prod.'!AX648</f>
        <v>116890915.13625407</v>
      </c>
      <c r="AZ97" s="1925">
        <f>'2.54 GW Electrolyser H2 Prod.'!AY648</f>
        <v>108537525.41827297</v>
      </c>
      <c r="BA97" s="1925">
        <f>'2.54 GW Electrolyser H2 Prod.'!AZ648</f>
        <v>100410205.65228105</v>
      </c>
      <c r="BB97" s="1925">
        <f>'2.54 GW Electrolyser H2 Prod.'!BA648</f>
        <v>92498118.759662151</v>
      </c>
      <c r="BC97" s="1925">
        <f>'2.54 GW Electrolyser H2 Prod.'!BB648</f>
        <v>84791163.875943661</v>
      </c>
      <c r="BD97" s="1925">
        <f>'2.54 GW Electrolyser H2 Prod.'!BC648</f>
        <v>77279912.218512297</v>
      </c>
      <c r="BE97" s="1925">
        <f>'2.54 GW Electrolyser H2 Prod.'!BD648</f>
        <v>69955549.721244097</v>
      </c>
      <c r="BF97" s="1925">
        <f>'2.54 GW Electrolyser H2 Prod.'!BE648</f>
        <v>62809825.6024158</v>
      </c>
      <c r="BG97" s="1925">
        <f>'2.54 GW Electrolyser H2 Prod.'!BF648</f>
        <v>55835006.14912796</v>
      </c>
      <c r="BH97" s="1925">
        <f>'2.54 GW Electrolyser H2 Prod.'!BG648</f>
        <v>49023833.10003829</v>
      </c>
      <c r="BI97" s="1925">
        <f>'2.54 GW Electrolyser H2 Prod.'!BH648</f>
        <v>42369486.091635704</v>
      </c>
      <c r="BJ97" s="1925">
        <f>'2.54 GW Electrolyser H2 Prod.'!BI648</f>
        <v>35865548.704138517</v>
      </c>
      <c r="BK97" s="1925">
        <f>'2.54 GW Electrolyser H2 Prod.'!BJ648</f>
        <v>29505977.70343852</v>
      </c>
      <c r="BL97" s="1925">
        <f>'2.54 GW Electrolyser H2 Prod.'!BK648</f>
        <v>23285075.127111435</v>
      </c>
      <c r="BM97" s="1925">
        <f>'2.54 GW Electrolyser H2 Prod.'!BL648</f>
        <v>17197462.906702042</v>
      </c>
      <c r="BN97" s="1925">
        <f>'2.54 GW Electrolyser H2 Prod.'!BM648</f>
        <v>11238059.756488562</v>
      </c>
      <c r="BO97" s="1926">
        <f>'2.54 GW Electrolyser H2 Prod.'!BN648</f>
        <v>5402060.0916829109</v>
      </c>
    </row>
    <row r="98" spans="1:67" x14ac:dyDescent="0.2">
      <c r="A98" s="4305"/>
      <c r="B98" s="4338"/>
      <c r="C98" s="4339"/>
      <c r="D98" s="3723"/>
      <c r="E98" s="1944" t="str">
        <f t="shared" si="13"/>
        <v>High Price Range</v>
      </c>
      <c r="F98" s="1947">
        <f t="shared" si="13"/>
        <v>0.9</v>
      </c>
      <c r="G98" s="1917">
        <f>'2.54 GW Electrolyser H2 Prod.'!F649</f>
        <v>-5097600000</v>
      </c>
      <c r="H98" s="1925">
        <f>'2.54 GW Electrolyser H2 Prod.'!G649</f>
        <v>2387489946.2488914</v>
      </c>
      <c r="I98" s="1925">
        <f>'2.54 GW Electrolyser H2 Prod.'!H649</f>
        <v>2001476704.4632916</v>
      </c>
      <c r="J98" s="1925">
        <f>'2.54 GW Electrolyser H2 Prod.'!I649</f>
        <v>1793824688.3409724</v>
      </c>
      <c r="K98" s="1925">
        <f>'2.54 GW Electrolyser H2 Prod.'!J649</f>
        <v>1654064786.8562517</v>
      </c>
      <c r="L98" s="1925">
        <f>'2.54 GW Electrolyser H2 Prod.'!K649</f>
        <v>1549789955.5021367</v>
      </c>
      <c r="M98" s="1925">
        <f>'2.54 GW Electrolyser H2 Prod.'!L649</f>
        <v>1467177972.3461647</v>
      </c>
      <c r="N98" s="1925">
        <f>'2.54 GW Electrolyser H2 Prod.'!M649</f>
        <v>1399094679.5414977</v>
      </c>
      <c r="O98" s="1925">
        <f>'2.54 GW Electrolyser H2 Prod.'!N649</f>
        <v>1341394061.0099158</v>
      </c>
      <c r="P98" s="1925">
        <f>'2.54 GW Electrolyser H2 Prod.'!O649</f>
        <v>1291461593.2336316</v>
      </c>
      <c r="Q98" s="1925">
        <f>'2.54 GW Electrolyser H2 Prod.'!P649</f>
        <v>1247546712.7912126</v>
      </c>
      <c r="R98" s="1925">
        <f>'2.54 GW Electrolyser H2 Prod.'!Q649</f>
        <v>1208422220.5128498</v>
      </c>
      <c r="S98" s="1925">
        <f>'2.54 GW Electrolyser H2 Prod.'!R649</f>
        <v>1173195927.9508376</v>
      </c>
      <c r="T98" s="1925">
        <f>'2.54 GW Electrolyser H2 Prod.'!S649</f>
        <v>1141199741.5711613</v>
      </c>
      <c r="U98" s="1925">
        <f>'2.54 GW Electrolyser H2 Prod.'!T649</f>
        <v>1111920964.4266376</v>
      </c>
      <c r="V98" s="1925">
        <f>'2.54 GW Electrolyser H2 Prod.'!U649</f>
        <v>1084957941.4372754</v>
      </c>
      <c r="W98" s="1925">
        <f>'2.54 GW Electrolyser H2 Prod.'!V649</f>
        <v>1059990407.7482138</v>
      </c>
      <c r="X98" s="1925">
        <f>'2.54 GW Electrolyser H2 Prod.'!W649</f>
        <v>1036759070.6770573</v>
      </c>
      <c r="Y98" s="1925">
        <f>'2.54 GW Electrolyser H2 Prod.'!X649</f>
        <v>1015051186.749558</v>
      </c>
      <c r="Z98" s="1925">
        <f>'2.54 GW Electrolyser H2 Prod.'!Y649</f>
        <v>994690144.82544279</v>
      </c>
      <c r="AA98" s="1925">
        <f>'2.54 GW Electrolyser H2 Prod.'!Z649</f>
        <v>975527794.35137987</v>
      </c>
      <c r="AB98" s="1925">
        <f>'2.54 GW Electrolyser H2 Prod.'!AA649</f>
        <v>957438696.81039286</v>
      </c>
      <c r="AC98" s="1925">
        <f>'2.54 GW Electrolyser H2 Prod.'!AB649</f>
        <v>940315751.30085421</v>
      </c>
      <c r="AD98" s="1925">
        <f>'2.54 GW Electrolyser H2 Prod.'!AC649</f>
        <v>924066819.35772705</v>
      </c>
      <c r="AE98" s="1925">
        <f>'2.54 GW Electrolyser H2 Prod.'!AD649</f>
        <v>908612087.9950428</v>
      </c>
      <c r="AF98" s="1925">
        <f>'2.54 GW Electrolyser H2 Prod.'!AE649</f>
        <v>893881985.99564648</v>
      </c>
      <c r="AG98" s="1925">
        <f>'2.54 GW Electrolyser H2 Prod.'!AF649</f>
        <v>879815520.25333452</v>
      </c>
      <c r="AH98" s="1925">
        <f>'2.54 GW Electrolyser H2 Prod.'!AG649</f>
        <v>866358934.85140276</v>
      </c>
      <c r="AI98" s="1925">
        <f>'2.54 GW Electrolyser H2 Prod.'!AH649</f>
        <v>853464620.82326317</v>
      </c>
      <c r="AJ98" s="1925">
        <f>'2.54 GW Electrolyser H2 Prod.'!AI649</f>
        <v>841090222.5892005</v>
      </c>
      <c r="AK98" s="1925">
        <f>'2.54 GW Electrolyser H2 Prod.'!AJ649</f>
        <v>829197900.1328373</v>
      </c>
      <c r="AL98" s="1925">
        <f>'2.54 GW Electrolyser H2 Prod.'!AK649</f>
        <v>817753715.56293201</v>
      </c>
      <c r="AM98" s="1925">
        <f>'2.54 GW Electrolyser H2 Prod.'!AL649</f>
        <v>806727119.81268167</v>
      </c>
      <c r="AN98" s="1925">
        <f>'2.54 GW Electrolyser H2 Prod.'!AM649</f>
        <v>796090520.55545616</v>
      </c>
      <c r="AO98" s="1925">
        <f>'2.54 GW Electrolyser H2 Prod.'!AN649</f>
        <v>785818916.44864082</v>
      </c>
      <c r="AP98" s="1925">
        <f>'2.54 GW Electrolyser H2 Prod.'!AO649</f>
        <v>775889585.89850521</v>
      </c>
      <c r="AQ98" s="1925">
        <f>'2.54 GW Electrolyser H2 Prod.'!AP649</f>
        <v>766281820.91389132</v>
      </c>
      <c r="AR98" s="1925">
        <f>'2.54 GW Electrolyser H2 Prod.'!AQ649</f>
        <v>756976698.46173954</v>
      </c>
      <c r="AS98" s="1925">
        <f>'2.54 GW Electrolyser H2 Prod.'!AR649</f>
        <v>747956883.18218803</v>
      </c>
      <c r="AT98" s="1925">
        <f>'2.54 GW Electrolyser H2 Prod.'!AS649</f>
        <v>739206456.4602437</v>
      </c>
      <c r="AU98" s="1925">
        <f>'2.54 GW Electrolyser H2 Prod.'!AT649</f>
        <v>730710767.75553131</v>
      </c>
      <c r="AV98" s="1925">
        <f>'2.54 GW Electrolyser H2 Prod.'!AU649</f>
        <v>722456304.81427431</v>
      </c>
      <c r="AW98" s="1925">
        <f>'2.54 GW Electrolyser H2 Prod.'!AV649</f>
        <v>714430579.96864223</v>
      </c>
      <c r="AX98" s="1925">
        <f>'2.54 GW Electrolyser H2 Prod.'!AW649</f>
        <v>706622030.19820976</v>
      </c>
      <c r="AY98" s="1925">
        <f>'2.54 GW Electrolyser H2 Prod.'!AX649</f>
        <v>699019929.01005793</v>
      </c>
      <c r="AZ98" s="1925">
        <f>'2.54 GW Electrolyser H2 Prod.'!AY649</f>
        <v>691614308.50596762</v>
      </c>
      <c r="BA98" s="1925">
        <f>'2.54 GW Electrolyser H2 Prod.'!AZ649</f>
        <v>684395890.26124334</v>
      </c>
      <c r="BB98" s="1925">
        <f>'2.54 GW Electrolyser H2 Prod.'!BA649</f>
        <v>677356023.85100842</v>
      </c>
      <c r="BC98" s="1925">
        <f>'2.54 GW Electrolyser H2 Prod.'!BB649</f>
        <v>670486632.03482795</v>
      </c>
      <c r="BD98" s="1925">
        <f>'2.54 GW Electrolyser H2 Prod.'!BC649</f>
        <v>663780161.75623178</v>
      </c>
      <c r="BE98" s="1925">
        <f>'2.54 GW Electrolyser H2 Prod.'!BD649</f>
        <v>657229540.23537135</v>
      </c>
      <c r="BF98" s="1925">
        <f>'2.54 GW Electrolyser H2 Prod.'!BE649</f>
        <v>650828135.53517628</v>
      </c>
      <c r="BG98" s="1925">
        <f>'2.54 GW Electrolyser H2 Prod.'!BF649</f>
        <v>644569721.06729031</v>
      </c>
      <c r="BH98" s="1925">
        <f>'2.54 GW Electrolyser H2 Prod.'!BG649</f>
        <v>638448443.57670355</v>
      </c>
      <c r="BI98" s="1925">
        <f>'2.54 GW Electrolyser H2 Prod.'!BH649</f>
        <v>632458794.2055521</v>
      </c>
      <c r="BJ98" s="1925">
        <f>'2.54 GW Electrolyser H2 Prod.'!BI649</f>
        <v>626595582.28892708</v>
      </c>
      <c r="BK98" s="1925">
        <f>'2.54 GW Electrolyser H2 Prod.'!BJ649</f>
        <v>620853911.58022547</v>
      </c>
      <c r="BL98" s="1925">
        <f>'2.54 GW Electrolyser H2 Prod.'!BK649</f>
        <v>615229158.64180946</v>
      </c>
      <c r="BM98" s="1925">
        <f>'2.54 GW Electrolyser H2 Prod.'!BL649</f>
        <v>609716953.16957021</v>
      </c>
      <c r="BN98" s="1925">
        <f>'2.54 GW Electrolyser H2 Prod.'!BM649</f>
        <v>604313160.04826021</v>
      </c>
      <c r="BO98" s="1926">
        <f>'2.54 GW Electrolyser H2 Prod.'!BN649</f>
        <v>599013862.95884252</v>
      </c>
    </row>
    <row r="99" spans="1:67" ht="12.75" customHeight="1" x14ac:dyDescent="0.2">
      <c r="A99" s="4305"/>
      <c r="B99" s="4338"/>
      <c r="C99" s="4339"/>
      <c r="D99" s="3722" t="str">
        <f>D75</f>
        <v>Compression Energy Opex  (A$1,650,429,136.12/year            High Case</v>
      </c>
      <c r="E99" s="1943" t="str">
        <f t="shared" si="13"/>
        <v>Low Price Range</v>
      </c>
      <c r="F99" s="833">
        <f t="shared" si="13"/>
        <v>0.8</v>
      </c>
      <c r="G99" s="1921">
        <f>'2.54 GW Electrolyser H2 Prod.'!F651</f>
        <v>-5097600000</v>
      </c>
      <c r="H99" s="1949">
        <f>'2.54 GW Electrolyser H2 Prod.'!G651</f>
        <v>-416506465.79433441</v>
      </c>
      <c r="I99" s="1949">
        <f>'2.54 GW Electrolyser H2 Prod.'!H651</f>
        <v>-663290999.85897422</v>
      </c>
      <c r="J99" s="1949">
        <f>'2.54 GW Electrolyser H2 Prod.'!I651</f>
        <v>-784087460.34120715</v>
      </c>
      <c r="K99" s="1949">
        <f>'2.54 GW Electrolyser H2 Prod.'!J651</f>
        <v>-860718627.11068618</v>
      </c>
      <c r="L99" s="1949">
        <f>'2.54 GW Electrolyser H2 Prod.'!K651</f>
        <v>-915458714.54263461</v>
      </c>
      <c r="M99" s="1949">
        <f>'2.54 GW Electrolyser H2 Prod.'!L651</f>
        <v>-957355795.49647248</v>
      </c>
      <c r="N99" s="1949">
        <f>'2.54 GW Electrolyser H2 Prod.'!M651</f>
        <v>-990910394.59407234</v>
      </c>
      <c r="O99" s="1949">
        <f>'2.54 GW Electrolyser H2 Prod.'!N651</f>
        <v>-1018660728.9120559</v>
      </c>
      <c r="P99" s="1949">
        <f>'2.54 GW Electrolyser H2 Prod.'!O651</f>
        <v>-1042167437.6835921</v>
      </c>
      <c r="Q99" s="1949">
        <f>'2.54 GW Electrolyser H2 Prod.'!P651</f>
        <v>-1062452798.8576145</v>
      </c>
      <c r="R99" s="1949">
        <f>'2.54 GW Electrolyser H2 Prod.'!Q651</f>
        <v>-1080219725.8882875</v>
      </c>
      <c r="S99" s="1949">
        <f>'2.54 GW Electrolyser H2 Prod.'!R651</f>
        <v>-1095970463.6206849</v>
      </c>
      <c r="T99" s="1949">
        <f>'2.54 GW Electrolyser H2 Prod.'!S651</f>
        <v>-1110075246.2546971</v>
      </c>
      <c r="U99" s="1949">
        <f>'2.54 GW Electrolyser H2 Prod.'!T651</f>
        <v>-1122814142.8987646</v>
      </c>
      <c r="V99" s="1949">
        <f>'2.54 GW Electrolyser H2 Prod.'!U651</f>
        <v>-1134403681.697078</v>
      </c>
      <c r="W99" s="1949">
        <f>'2.54 GW Electrolyser H2 Prod.'!V651</f>
        <v>-1145014410.3531513</v>
      </c>
      <c r="X99" s="1949">
        <f>'2.54 GW Electrolyser H2 Prod.'!W651</f>
        <v>-1154782838.6603251</v>
      </c>
      <c r="Y99" s="1949">
        <f>'2.54 GW Electrolyser H2 Prod.'!X651</f>
        <v>-1163819777.3703804</v>
      </c>
      <c r="Z99" s="1949">
        <f>'2.54 GW Electrolyser H2 Prod.'!Y651</f>
        <v>-1172216296.017942</v>
      </c>
      <c r="AA99" s="1949">
        <f>'2.54 GW Electrolyser H2 Prod.'!Z651</f>
        <v>-1180048066.3095984</v>
      </c>
      <c r="AB99" s="1949">
        <f>'2.54 GW Electrolyser H2 Prod.'!AA651</f>
        <v>-1187378585.6420555</v>
      </c>
      <c r="AC99" s="1949">
        <f>'2.54 GW Electrolyser H2 Prod.'!AB651</f>
        <v>-1194261607.9341369</v>
      </c>
      <c r="AD99" s="1949">
        <f>'2.54 GW Electrolyser H2 Prod.'!AC651</f>
        <v>-1200743003.1244729</v>
      </c>
      <c r="AE99" s="1949">
        <f>'2.54 GW Electrolyser H2 Prod.'!AD651</f>
        <v>-1206862198.1200547</v>
      </c>
      <c r="AF99" s="1949">
        <f>'2.54 GW Electrolyser H2 Prod.'!AE651</f>
        <v>-1212653306.5766954</v>
      </c>
      <c r="AG99" s="1949">
        <f>'2.54 GW Electrolyser H2 Prod.'!AF651</f>
        <v>-1218146024.2272646</v>
      </c>
      <c r="AH99" s="1949">
        <f>'2.54 GW Electrolyser H2 Prod.'!AG651</f>
        <v>-1223366345.3886876</v>
      </c>
      <c r="AI99" s="1949">
        <f>'2.54 GW Electrolyser H2 Prod.'!AH651</f>
        <v>-1228337141.5425186</v>
      </c>
      <c r="AJ99" s="1949">
        <f>'2.54 GW Electrolyser H2 Prod.'!AI651</f>
        <v>-1233078632.4297066</v>
      </c>
      <c r="AK99" s="1949">
        <f>'2.54 GW Electrolyser H2 Prod.'!AJ651</f>
        <v>-1237608772.5811691</v>
      </c>
      <c r="AL99" s="1949">
        <f>'2.54 GW Electrolyser H2 Prod.'!AK651</f>
        <v>-1241943570.7289176</v>
      </c>
      <c r="AM99" s="1949">
        <f>'2.54 GW Electrolyser H2 Prod.'!AL651</f>
        <v>-1246097355.5060279</v>
      </c>
      <c r="AN99" s="1949">
        <f>'2.54 GW Electrolyser H2 Prod.'!AM651</f>
        <v>-1250082997.8364012</v>
      </c>
      <c r="AO99" s="1949">
        <f>'2.54 GW Electrolyser H2 Prod.'!AN651</f>
        <v>-1253912098.1517668</v>
      </c>
      <c r="AP99" s="1949">
        <f>'2.54 GW Electrolyser H2 Prod.'!AO651</f>
        <v>-1257595144.8536553</v>
      </c>
      <c r="AQ99" s="1949">
        <f>'2.54 GW Electrolyser H2 Prod.'!AP651</f>
        <v>-1261141649.1198113</v>
      </c>
      <c r="AR99" s="1949">
        <f>'2.54 GW Electrolyser H2 Prod.'!AQ651</f>
        <v>-1264560260.1356673</v>
      </c>
      <c r="AS99" s="1949">
        <f>'2.54 GW Electrolyser H2 Prod.'!AR651</f>
        <v>-1267858864.0378604</v>
      </c>
      <c r="AT99" s="1949">
        <f>'2.54 GW Electrolyser H2 Prod.'!AS651</f>
        <v>-1271044669.2340381</v>
      </c>
      <c r="AU99" s="1949">
        <f>'2.54 GW Electrolyser H2 Prod.'!AT651</f>
        <v>-1274124280.2711856</v>
      </c>
      <c r="AV99" s="1949">
        <f>'2.54 GW Electrolyser H2 Prod.'!AU651</f>
        <v>-1277103762.0334275</v>
      </c>
      <c r="AW99" s="1949">
        <f>'2.54 GW Electrolyser H2 Prod.'!AV651</f>
        <v>-1279988695.7371514</v>
      </c>
      <c r="AX99" s="1949">
        <f>'2.54 GW Electrolyser H2 Prod.'!AW651</f>
        <v>-1282784227.9393125</v>
      </c>
      <c r="AY99" s="1949">
        <f>'2.54 GW Electrolyser H2 Prod.'!AX651</f>
        <v>-1285495113.5708163</v>
      </c>
      <c r="AZ99" s="1949">
        <f>'2.54 GW Electrolyser H2 Prod.'!AY651</f>
        <v>-1288125753.8409429</v>
      </c>
      <c r="BA99" s="1949">
        <f>'2.54 GW Electrolyser H2 Prod.'!AZ651</f>
        <v>-1290680229.7230852</v>
      </c>
      <c r="BB99" s="1949">
        <f>'2.54 GW Electrolyser H2 Prod.'!BA651</f>
        <v>-1293162331.6206002</v>
      </c>
      <c r="BC99" s="1949">
        <f>'2.54 GW Electrolyser H2 Prod.'!BB651</f>
        <v>-1295575585.7195506</v>
      </c>
      <c r="BD99" s="1949">
        <f>'2.54 GW Electrolyser H2 Prod.'!BC651</f>
        <v>-1297923277.4588542</v>
      </c>
      <c r="BE99" s="1949">
        <f>'2.54 GW Electrolyser H2 Prod.'!BD651</f>
        <v>-1300208472.4848633</v>
      </c>
      <c r="BF99" s="1949">
        <f>'2.54 GW Electrolyser H2 Prod.'!BE651</f>
        <v>-1302434035.4043441</v>
      </c>
      <c r="BG99" s="1949">
        <f>'2.54 GW Electrolyser H2 Prod.'!BF651</f>
        <v>-1304602646.6053185</v>
      </c>
      <c r="BH99" s="1949">
        <f>'2.54 GW Electrolyser H2 Prod.'!BG651</f>
        <v>-1306716817.3777583</v>
      </c>
      <c r="BI99" s="1949">
        <f>'2.54 GW Electrolyser H2 Prod.'!BH651</f>
        <v>-1308778903.534457</v>
      </c>
      <c r="BJ99" s="1949">
        <f>'2.54 GW Electrolyser H2 Prod.'!BI651</f>
        <v>-1310791117.7055755</v>
      </c>
      <c r="BK99" s="1949">
        <f>'2.54 GW Electrolyser H2 Prod.'!BJ651</f>
        <v>-1312755540.4575219</v>
      </c>
      <c r="BL99" s="1949">
        <f>'2.54 GW Electrolyser H2 Prod.'!BK651</f>
        <v>-1314674130.3673592</v>
      </c>
      <c r="BM99" s="1949">
        <f>'2.54 GW Electrolyser H2 Prod.'!BL651</f>
        <v>-1316548733.1672721</v>
      </c>
      <c r="BN99" s="1949">
        <f>'2.54 GW Electrolyser H2 Prod.'!BM651</f>
        <v>-1318381090.059325</v>
      </c>
      <c r="BO99" s="1958">
        <f>'2.54 GW Electrolyser H2 Prod.'!BN651</f>
        <v>-1320172845.2884421</v>
      </c>
    </row>
    <row r="100" spans="1:67" x14ac:dyDescent="0.2">
      <c r="A100" s="4305"/>
      <c r="B100" s="4338"/>
      <c r="C100" s="4339"/>
      <c r="D100" s="4320"/>
      <c r="E100" s="1943" t="str">
        <f t="shared" si="13"/>
        <v>Low Price Range</v>
      </c>
      <c r="F100" s="833">
        <f t="shared" si="13"/>
        <v>0.85</v>
      </c>
      <c r="G100" s="1917">
        <f>'2.54 GW Electrolyser H2 Prod.'!F652</f>
        <v>-5097600000</v>
      </c>
      <c r="H100" s="1925">
        <f>'2.54 GW Electrolyser H2 Prod.'!G652</f>
        <v>-416506465.79433441</v>
      </c>
      <c r="I100" s="1925">
        <f>'2.54 GW Electrolyser H2 Prod.'!H652</f>
        <v>-601594866.34281433</v>
      </c>
      <c r="J100" s="1925">
        <f>'2.54 GW Electrolyser H2 Prod.'!I652</f>
        <v>-696711996.88630497</v>
      </c>
      <c r="K100" s="1925">
        <f>'2.54 GW Electrolyser H2 Prod.'!J652</f>
        <v>-758920006.80902243</v>
      </c>
      <c r="L100" s="1925">
        <f>'2.54 GW Electrolyser H2 Prod.'!K652</f>
        <v>-804364068.87291753</v>
      </c>
      <c r="M100" s="1925">
        <f>'2.54 GW Electrolyser H2 Prod.'!L652</f>
        <v>-839769567.77098942</v>
      </c>
      <c r="N100" s="1925">
        <f>'2.54 GW Electrolyser H2 Prod.'!M652</f>
        <v>-868546052.45546281</v>
      </c>
      <c r="O100" s="1925">
        <f>'2.54 GW Electrolyser H2 Prod.'!N652</f>
        <v>-892646376.20529926</v>
      </c>
      <c r="P100" s="1925">
        <f>'2.54 GW Electrolyser H2 Prod.'!O652</f>
        <v>-913287009.19222593</v>
      </c>
      <c r="Q100" s="1925">
        <f>'2.54 GW Electrolyser H2 Prod.'!P652</f>
        <v>-931273828.95960999</v>
      </c>
      <c r="R100" s="1925">
        <f>'2.54 GW Electrolyser H2 Prod.'!Q652</f>
        <v>-947166501.45983756</v>
      </c>
      <c r="S100" s="1925">
        <f>'2.54 GW Electrolyser H2 Prod.'!R652</f>
        <v>-961368503.02297139</v>
      </c>
      <c r="T100" s="1925">
        <f>'2.54 GW Electrolyser H2 Prod.'!S652</f>
        <v>-974179673.86238694</v>
      </c>
      <c r="U100" s="1925">
        <f>'2.54 GW Electrolyser H2 Prod.'!T652</f>
        <v>-985828515.0047735</v>
      </c>
      <c r="V100" s="1925">
        <f>'2.54 GW Electrolyser H2 Prod.'!U652</f>
        <v>-996492892.83199573</v>
      </c>
      <c r="W100" s="1925">
        <f>'2.54 GW Electrolyser H2 Prod.'!V652</f>
        <v>-1006313790.1921345</v>
      </c>
      <c r="X100" s="1925">
        <f>'2.54 GW Electrolyser H2 Prod.'!W652</f>
        <v>-1015404718.3597194</v>
      </c>
      <c r="Y100" s="1925">
        <f>'2.54 GW Electrolyser H2 Prod.'!X652</f>
        <v>-1023858328.2310221</v>
      </c>
      <c r="Z100" s="1925">
        <f>'2.54 GW Electrolyser H2 Prod.'!Y652</f>
        <v>-1031751160.1887603</v>
      </c>
      <c r="AA100" s="1925">
        <f>'2.54 GW Electrolyser H2 Prod.'!Z652</f>
        <v>-1039147125.0332987</v>
      </c>
      <c r="AB100" s="1925">
        <f>'2.54 GW Electrolyser H2 Prod.'!AA652</f>
        <v>-1046100100.191674</v>
      </c>
      <c r="AC100" s="1925">
        <f>'2.54 GW Electrolyser H2 Prod.'!AB652</f>
        <v>-1052655896.658492</v>
      </c>
      <c r="AD100" s="1925">
        <f>'2.54 GW Electrolyser H2 Prod.'!AC652</f>
        <v>-1058853770.3105845</v>
      </c>
      <c r="AE100" s="1925">
        <f>'2.54 GW Electrolyser H2 Prod.'!AD652</f>
        <v>-1064727597.9871558</v>
      </c>
      <c r="AF100" s="1925">
        <f>'2.54 GW Electrolyser H2 Prod.'!AE652</f>
        <v>-1070306803.3102908</v>
      </c>
      <c r="AG100" s="1925">
        <f>'2.54 GW Electrolyser H2 Prod.'!AF652</f>
        <v>-1075617093.2006593</v>
      </c>
      <c r="AH100" s="1925">
        <f>'2.54 GW Electrolyser H2 Prod.'!AG652</f>
        <v>-1080681049.4615965</v>
      </c>
      <c r="AI100" s="1925">
        <f>'2.54 GW Electrolyser H2 Prod.'!AH652</f>
        <v>-1085518608.1716876</v>
      </c>
      <c r="AJ100" s="1925">
        <f>'2.54 GW Electrolyser H2 Prod.'!AI652</f>
        <v>-1090147451.3431101</v>
      </c>
      <c r="AK100" s="1925">
        <f>'2.54 GW Electrolyser H2 Prod.'!AJ652</f>
        <v>-1094583329.3248265</v>
      </c>
      <c r="AL100" s="1925">
        <f>'2.54 GW Electrolyser H2 Prod.'!AK652</f>
        <v>-1098840328.0605536</v>
      </c>
      <c r="AM100" s="1925">
        <f>'2.54 GW Electrolyser H2 Prod.'!AL652</f>
        <v>-1102931092.0809445</v>
      </c>
      <c r="AN100" s="1925">
        <f>'2.54 GW Electrolyser H2 Prod.'!AM652</f>
        <v>-1106867011.69504</v>
      </c>
      <c r="AO100" s="1925">
        <f>'2.54 GW Electrolyser H2 Prod.'!AN652</f>
        <v>-1110658381.0233917</v>
      </c>
      <c r="AP100" s="1925">
        <f>'2.54 GW Electrolyser H2 Prod.'!AO652</f>
        <v>-1114314532.1264215</v>
      </c>
      <c r="AQ100" s="1925">
        <f>'2.54 GW Electrolyser H2 Prod.'!AP652</f>
        <v>-1117843949.4139991</v>
      </c>
      <c r="AR100" s="1925">
        <f>'2.54 GW Electrolyser H2 Prod.'!AQ652</f>
        <v>-1121254367.6948311</v>
      </c>
      <c r="AS100" s="1925">
        <f>'2.54 GW Electrolyser H2 Prod.'!AR652</f>
        <v>-1124552856.5780764</v>
      </c>
      <c r="AT100" s="1925">
        <f>'2.54 GW Electrolyser H2 Prod.'!AS652</f>
        <v>-1127745893.4312603</v>
      </c>
      <c r="AU100" s="1925">
        <f>'2.54 GW Electrolyser H2 Prod.'!AT652</f>
        <v>-1130839426.6959341</v>
      </c>
      <c r="AV100" s="1925">
        <f>'2.54 GW Electrolyser H2 Prod.'!AU652</f>
        <v>-1133838931.0415454</v>
      </c>
      <c r="AW100" s="1925">
        <f>'2.54 GW Electrolyser H2 Prod.'!AV652</f>
        <v>-1136749455.5805531</v>
      </c>
      <c r="AX100" s="1925">
        <f>'2.54 GW Electrolyser H2 Prod.'!AW652</f>
        <v>-1139575666.1601303</v>
      </c>
      <c r="AY100" s="1925">
        <f>'2.54 GW Electrolyser H2 Prod.'!AX652</f>
        <v>-1142321882.5773482</v>
      </c>
      <c r="AZ100" s="1925">
        <f>'2.54 GW Electrolyser H2 Prod.'!AY652</f>
        <v>-1144992111.4273698</v>
      </c>
      <c r="BA100" s="1925">
        <f>'2.54 GW Electrolyser H2 Prod.'!AZ652</f>
        <v>-1147590075.181627</v>
      </c>
      <c r="BB100" s="1925">
        <f>'2.54 GW Electrolyser H2 Prod.'!BA652</f>
        <v>-1150119238.0002933</v>
      </c>
      <c r="BC100" s="1925">
        <f>'2.54 GW Electrolyser H2 Prod.'!BB652</f>
        <v>-1152582828.7067127</v>
      </c>
      <c r="BD100" s="1925">
        <f>'2.54 GW Electrolyser H2 Prod.'!BC652</f>
        <v>-1154983861.287806</v>
      </c>
      <c r="BE100" s="1925">
        <f>'2.54 GW Electrolyser H2 Prod.'!BD652</f>
        <v>-1157325153.2313774</v>
      </c>
      <c r="BF100" s="1925">
        <f>'2.54 GW Electrolyser H2 Prod.'!BE652</f>
        <v>-1159609341.9667976</v>
      </c>
      <c r="BG100" s="1925">
        <f>'2.54 GW Electrolyser H2 Prod.'!BF652</f>
        <v>-1161838899.6381905</v>
      </c>
      <c r="BH100" s="1925">
        <f>'2.54 GW Electrolyser H2 Prod.'!BG652</f>
        <v>-1164016146.4077284</v>
      </c>
      <c r="BI100" s="1925">
        <f>'2.54 GW Electrolyser H2 Prod.'!BH652</f>
        <v>-1166143262.4599872</v>
      </c>
      <c r="BJ100" s="1925">
        <f>'2.54 GW Electrolyser H2 Prod.'!BI652</f>
        <v>-1168222298.8556485</v>
      </c>
      <c r="BK100" s="1925">
        <f>'2.54 GW Electrolyser H2 Prod.'!BJ652</f>
        <v>-1170255187.3635647</v>
      </c>
      <c r="BL100" s="1925">
        <f>'2.54 GW Electrolyser H2 Prod.'!BK652</f>
        <v>-1172243749.3836899</v>
      </c>
      <c r="BM100" s="1925">
        <f>'2.54 GW Electrolyser H2 Prod.'!BL652</f>
        <v>-1174189704.0592737</v>
      </c>
      <c r="BN100" s="1925">
        <f>'2.54 GW Electrolyser H2 Prod.'!BM652</f>
        <v>-1176094675.6645555</v>
      </c>
      <c r="BO100" s="1926">
        <f>'2.54 GW Electrolyser H2 Prod.'!BN652</f>
        <v>-1177960200.3437328</v>
      </c>
    </row>
    <row r="101" spans="1:67" x14ac:dyDescent="0.2">
      <c r="A101" s="4305"/>
      <c r="B101" s="4338"/>
      <c r="C101" s="4339"/>
      <c r="D101" s="4320"/>
      <c r="E101" s="1943" t="str">
        <f t="shared" si="13"/>
        <v>Low Price Range</v>
      </c>
      <c r="F101" s="833">
        <f t="shared" si="13"/>
        <v>0.9</v>
      </c>
      <c r="G101" s="1917">
        <f>'2.54 GW Electrolyser H2 Prod.'!F653</f>
        <v>-5097600000</v>
      </c>
      <c r="H101" s="1925">
        <f>'2.54 GW Electrolyser H2 Prod.'!G653</f>
        <v>-416506465.79433441</v>
      </c>
      <c r="I101" s="1925">
        <f>'2.54 GW Electrolyser H2 Prod.'!H653</f>
        <v>-539898732.8266542</v>
      </c>
      <c r="J101" s="1925">
        <f>'2.54 GW Electrolyser H2 Prod.'!I653</f>
        <v>-606276385.84353232</v>
      </c>
      <c r="K101" s="1925">
        <f>'2.54 GW Electrolyser H2 Prod.'!J653</f>
        <v>-650951773.15574229</v>
      </c>
      <c r="L101" s="1925">
        <f>'2.54 GW Electrolyser H2 Prod.'!K653</f>
        <v>-684284069.67406619</v>
      </c>
      <c r="M101" s="1925">
        <f>'2.54 GW Electrolyser H2 Prod.'!L653</f>
        <v>-710691660.87093246</v>
      </c>
      <c r="N101" s="1925">
        <f>'2.54 GW Electrolyser H2 Prod.'!M653</f>
        <v>-732455038.22900558</v>
      </c>
      <c r="O101" s="1925">
        <f>'2.54 GW Electrolyser H2 Prod.'!N653</f>
        <v>-750899509.45192146</v>
      </c>
      <c r="P101" s="1925">
        <f>'2.54 GW Electrolyser H2 Prod.'!O653</f>
        <v>-766860828.21117806</v>
      </c>
      <c r="Q101" s="1925">
        <f>'2.54 GW Electrolyser H2 Prod.'!P653</f>
        <v>-780898576.31841302</v>
      </c>
      <c r="R101" s="1925">
        <f>'2.54 GW Electrolyser H2 Prod.'!Q653</f>
        <v>-793405037.95269299</v>
      </c>
      <c r="S101" s="1925">
        <f>'2.54 GW Electrolyser H2 Prod.'!R653</f>
        <v>-804665408.39559269</v>
      </c>
      <c r="T101" s="1925">
        <f>'2.54 GW Electrolyser H2 Prod.'!S653</f>
        <v>-814893249.1699506</v>
      </c>
      <c r="U101" s="1925">
        <f>'2.54 GW Electrolyser H2 Prod.'!T653</f>
        <v>-824252448.01785839</v>
      </c>
      <c r="V101" s="1925">
        <f>'2.54 GW Electrolyser H2 Prod.'!U653</f>
        <v>-832871397.24693644</v>
      </c>
      <c r="W101" s="1925">
        <f>'2.54 GW Electrolyser H2 Prod.'!V653</f>
        <v>-840852472.11848271</v>
      </c>
      <c r="X101" s="1925">
        <f>'2.54 GW Electrolyser H2 Prod.'!W653</f>
        <v>-848278557.64379251</v>
      </c>
      <c r="Y101" s="1925">
        <f>'2.54 GW Electrolyser H2 Prod.'!X653</f>
        <v>-855217659.00181365</v>
      </c>
      <c r="Z101" s="1925">
        <f>'2.54 GW Electrolyser H2 Prod.'!Y653</f>
        <v>-861726231.37755644</v>
      </c>
      <c r="AA101" s="1925">
        <f>'2.54 GW Electrolyser H2 Prod.'!Z653</f>
        <v>-867851632.29832518</v>
      </c>
      <c r="AB101" s="1925">
        <f>'2.54 GW Electrolyser H2 Prod.'!AA653</f>
        <v>-873633959.20458961</v>
      </c>
      <c r="AC101" s="1925">
        <f>'2.54 GW Electrolyser H2 Prod.'!AB653</f>
        <v>-879107447.76917696</v>
      </c>
      <c r="AD101" s="1925">
        <f>'2.54 GW Electrolyser H2 Prod.'!AC653</f>
        <v>-884301550.80057001</v>
      </c>
      <c r="AE101" s="1925">
        <f>'2.54 GW Electrolyser H2 Prod.'!AD653</f>
        <v>-889241781.16778684</v>
      </c>
      <c r="AF101" s="1925">
        <f>'2.54 GW Electrolyser H2 Prod.'!AE653</f>
        <v>-893950377.87528622</v>
      </c>
      <c r="AG101" s="1925">
        <f>'2.54 GW Electrolyser H2 Prod.'!AF653</f>
        <v>-898446837.86470902</v>
      </c>
      <c r="AH101" s="1925">
        <f>'2.54 GW Electrolyser H2 Prod.'!AG653</f>
        <v>-902748344.65130937</v>
      </c>
      <c r="AI101" s="1925">
        <f>'2.54 GW Electrolyser H2 Prod.'!AH653</f>
        <v>-906870116.8278259</v>
      </c>
      <c r="AJ101" s="1925">
        <f>'2.54 GW Electrolyser H2 Prod.'!AI653</f>
        <v>-910825693.69922698</v>
      </c>
      <c r="AK101" s="1925">
        <f>'2.54 GW Electrolyser H2 Prod.'!AJ653</f>
        <v>-914627171.13399625</v>
      </c>
      <c r="AL101" s="1925">
        <f>'2.54 GW Electrolyser H2 Prod.'!AK653</f>
        <v>-918285397.65463257</v>
      </c>
      <c r="AM101" s="1925">
        <f>'2.54 GW Electrolyser H2 Prod.'!AL653</f>
        <v>-921810138.51838779</v>
      </c>
      <c r="AN101" s="1925">
        <f>'2.54 GW Electrolyser H2 Prod.'!AM653</f>
        <v>-925210213.83650935</v>
      </c>
      <c r="AO101" s="1925">
        <f>'2.54 GW Electrolyser H2 Prod.'!AN653</f>
        <v>-928493615.49116671</v>
      </c>
      <c r="AP101" s="1925">
        <f>'2.54 GW Electrolyser H2 Prod.'!AO653</f>
        <v>-931667606.62428701</v>
      </c>
      <c r="AQ101" s="1925">
        <f>'2.54 GW Electrolyser H2 Prod.'!AP653</f>
        <v>-934738806.7133857</v>
      </c>
      <c r="AR101" s="1925">
        <f>'2.54 GW Electrolyser H2 Prod.'!AQ653</f>
        <v>-937713264.65962911</v>
      </c>
      <c r="AS101" s="1925">
        <f>'2.54 GW Electrolyser H2 Prod.'!AR653</f>
        <v>-940596521.85155416</v>
      </c>
      <c r="AT101" s="1925">
        <f>'2.54 GW Electrolyser H2 Prod.'!AS653</f>
        <v>-943393666.80369687</v>
      </c>
      <c r="AU101" s="1925">
        <f>'2.54 GW Electrolyser H2 Prod.'!AT653</f>
        <v>-946109382.68024611</v>
      </c>
      <c r="AV101" s="1925">
        <f>'2.54 GW Electrolyser H2 Prod.'!AU653</f>
        <v>-948747988.78283584</v>
      </c>
      <c r="AW101" s="1925">
        <f>'2.54 GW Electrolyser H2 Prod.'!AV653</f>
        <v>-951313476.89588416</v>
      </c>
      <c r="AX101" s="1925">
        <f>'2.54 GW Electrolyser H2 Prod.'!AW653</f>
        <v>-953809543.23275733</v>
      </c>
      <c r="AY101" s="1925">
        <f>'2.54 GW Electrolyser H2 Prod.'!AX653</f>
        <v>-956239616.60401285</v>
      </c>
      <c r="AZ101" s="1925">
        <f>'2.54 GW Electrolyser H2 Prod.'!AY653</f>
        <v>-958606883.32925189</v>
      </c>
      <c r="BA101" s="1925">
        <f>'2.54 GW Electrolyser H2 Prod.'!AZ653</f>
        <v>-960914309.33226645</v>
      </c>
      <c r="BB101" s="1925">
        <f>'2.54 GW Electrolyser H2 Prod.'!BA653</f>
        <v>-963164659.79160655</v>
      </c>
      <c r="BC101" s="1925">
        <f>'2.54 GW Electrolyser H2 Prod.'!BB653</f>
        <v>-965360516.66276157</v>
      </c>
      <c r="BD101" s="1925">
        <f>'2.54 GW Electrolyser H2 Prod.'!BC653</f>
        <v>-967504294.34156072</v>
      </c>
      <c r="BE101" s="1925">
        <f>'2.54 GW Electrolyser H2 Prod.'!BD653</f>
        <v>-969598253.69951093</v>
      </c>
      <c r="BF101" s="1925">
        <f>'2.54 GW Electrolyser H2 Prod.'!BE653</f>
        <v>-971644514.68914592</v>
      </c>
      <c r="BG101" s="1925">
        <f>'2.54 GW Electrolyser H2 Prod.'!BF653</f>
        <v>-973645067.68999159</v>
      </c>
      <c r="BH101" s="1925">
        <f>'2.54 GW Electrolyser H2 Prod.'!BG653</f>
        <v>-975601783.74253798</v>
      </c>
      <c r="BI101" s="1925">
        <f>'2.54 GW Electrolyser H2 Prod.'!BH653</f>
        <v>-977516423.79793179</v>
      </c>
      <c r="BJ101" s="1925">
        <f>'2.54 GW Electrolyser H2 Prod.'!BI653</f>
        <v>-979390647.09435725</v>
      </c>
      <c r="BK101" s="1925">
        <f>'2.54 GW Electrolyser H2 Prod.'!BJ653</f>
        <v>-981226018.75679684</v>
      </c>
      <c r="BL101" s="1925">
        <f>'2.54 GW Electrolyser H2 Prod.'!BK653</f>
        <v>-983024016.70463252</v>
      </c>
      <c r="BM101" s="1925">
        <f>'2.54 GW Electrolyser H2 Prod.'!BL653</f>
        <v>-984786037.94105768</v>
      </c>
      <c r="BN101" s="1925">
        <f>'2.54 GW Electrolyser H2 Prod.'!BM653</f>
        <v>-986513404.28923714</v>
      </c>
      <c r="BO101" s="1926">
        <f>'2.54 GW Electrolyser H2 Prod.'!BN653</f>
        <v>-988207367.63235009</v>
      </c>
    </row>
    <row r="102" spans="1:67" ht="15.75" customHeight="1" x14ac:dyDescent="0.2">
      <c r="A102" s="4305"/>
      <c r="B102" s="4338"/>
      <c r="C102" s="4339"/>
      <c r="D102" s="4320"/>
      <c r="E102" s="1943" t="str">
        <f t="shared" si="13"/>
        <v>High Price Range</v>
      </c>
      <c r="F102" s="833">
        <f t="shared" si="13"/>
        <v>0.8</v>
      </c>
      <c r="G102" s="1917">
        <f>'2.54 GW Electrolyser H2 Prod.'!F655</f>
        <v>-5097600000</v>
      </c>
      <c r="H102" s="1925">
        <f>'2.54 GW Electrolyser H2 Prod.'!G655</f>
        <v>2209703281.7384653</v>
      </c>
      <c r="I102" s="1925">
        <f>'2.54 GW Electrolyser H2 Prod.'!H655</f>
        <v>1437676798.1672652</v>
      </c>
      <c r="J102" s="1925">
        <f>'2.54 GW Electrolyser H2 Prod.'!I655</f>
        <v>1059784127.6747191</v>
      </c>
      <c r="K102" s="1925">
        <f>'2.54 GW Electrolyser H2 Prod.'!J655</f>
        <v>820055611.31030583</v>
      </c>
      <c r="L102" s="1925">
        <f>'2.54 GW Electrolyser H2 Prod.'!K655</f>
        <v>648809883.24779344</v>
      </c>
      <c r="M102" s="1925">
        <f>'2.54 GW Electrolyser H2 Prod.'!L655</f>
        <v>517741474.91626859</v>
      </c>
      <c r="N102" s="1925">
        <f>'2.54 GW Electrolyser H2 Prod.'!M655</f>
        <v>412771205.012012</v>
      </c>
      <c r="O102" s="1925">
        <f>'2.54 GW Electrolyser H2 Prod.'!N655</f>
        <v>325958661.82473803</v>
      </c>
      <c r="P102" s="1925">
        <f>'2.54 GW Electrolyser H2 Prod.'!O655</f>
        <v>252421631.71057367</v>
      </c>
      <c r="Q102" s="1925">
        <f>'2.54 GW Electrolyser H2 Prod.'!P655</f>
        <v>188962079.37472773</v>
      </c>
      <c r="R102" s="1925">
        <f>'2.54 GW Electrolyser H2 Prod.'!Q655</f>
        <v>133381050.96326447</v>
      </c>
      <c r="S102" s="1925">
        <f>'2.54 GW Electrolyser H2 Prod.'!R655</f>
        <v>84107352.709507942</v>
      </c>
      <c r="T102" s="1925">
        <f>'2.54 GW Electrolyser H2 Prod.'!S655</f>
        <v>39982765.325031042</v>
      </c>
      <c r="U102" s="1925">
        <f>'2.54 GW Electrolyser H2 Prod.'!T655</f>
        <v>131136.7861032486</v>
      </c>
      <c r="V102" s="1925">
        <f>'2.54 GW Electrolyser H2 Prod.'!U655</f>
        <v>-36124907.048192263</v>
      </c>
      <c r="W102" s="1925">
        <f>'2.54 GW Electrolyser H2 Prod.'!V655</f>
        <v>-69318897.763716221</v>
      </c>
      <c r="X102" s="1925">
        <f>'2.54 GW Electrolyser H2 Prod.'!W655</f>
        <v>-99877884.713965178</v>
      </c>
      <c r="Y102" s="1925">
        <f>'2.54 GW Electrolyser H2 Prod.'!X655</f>
        <v>-128148521.85504794</v>
      </c>
      <c r="Z102" s="1925">
        <f>'2.54 GW Electrolyser H2 Prod.'!Y655</f>
        <v>-154415705.85945177</v>
      </c>
      <c r="AA102" s="1925">
        <f>'2.54 GW Electrolyser H2 Prod.'!Z655</f>
        <v>-178916163.7237246</v>
      </c>
      <c r="AB102" s="1925">
        <f>'2.54 GW Electrolyser H2 Prod.'!AA655</f>
        <v>-201848537.03649116</v>
      </c>
      <c r="AC102" s="1925">
        <f>'2.54 GW Electrolyser H2 Prod.'!AB655</f>
        <v>-223380986.45289516</v>
      </c>
      <c r="AD102" s="1925">
        <f>'2.54 GW Electrolyser H2 Prod.'!AC655</f>
        <v>-243657008.83977509</v>
      </c>
      <c r="AE102" s="1925">
        <f>'2.54 GW Electrolyser H2 Prod.'!AD655</f>
        <v>-262799945.05590081</v>
      </c>
      <c r="AF102" s="1925">
        <f>'2.54 GW Electrolyser H2 Prod.'!AE655</f>
        <v>-280916514.29191589</v>
      </c>
      <c r="AG102" s="1925">
        <f>'2.54 GW Electrolyser H2 Prod.'!AF655</f>
        <v>-298099614.96348238</v>
      </c>
      <c r="AH102" s="1925">
        <f>'2.54 GW Electrolyser H2 Prod.'!AG655</f>
        <v>-314430566.19039369</v>
      </c>
      <c r="AI102" s="1925">
        <f>'2.54 GW Electrolyser H2 Prod.'!AH655</f>
        <v>-329980917.79462457</v>
      </c>
      <c r="AJ102" s="1925">
        <f>'2.54 GW Electrolyser H2 Prod.'!AI655</f>
        <v>-344813924.04598737</v>
      </c>
      <c r="AK102" s="1925">
        <f>'2.54 GW Electrolyser H2 Prod.'!AJ655</f>
        <v>-358985752.86206055</v>
      </c>
      <c r="AL102" s="1925">
        <f>'2.54 GW Electrolyser H2 Prod.'!AK655</f>
        <v>-372546485.03549838</v>
      </c>
      <c r="AM102" s="1925">
        <f>'2.54 GW Electrolyser H2 Prod.'!AL655</f>
        <v>-385540945.43447971</v>
      </c>
      <c r="AN102" s="1925">
        <f>'2.54 GW Electrolyser H2 Prod.'!AM655</f>
        <v>-398009398.7139895</v>
      </c>
      <c r="AO102" s="1925">
        <f>'2.54 GW Electrolyser H2 Prod.'!AN655</f>
        <v>-409988134.99467921</v>
      </c>
      <c r="AP102" s="1925">
        <f>'2.54 GW Electrolyser H2 Prod.'!AO655</f>
        <v>-421509965.58614874</v>
      </c>
      <c r="AQ102" s="1925">
        <f>'2.54 GW Electrolyser H2 Prod.'!AP655</f>
        <v>-432604644.70754504</v>
      </c>
      <c r="AR102" s="1925">
        <f>'2.54 GW Electrolyser H2 Prod.'!AQ655</f>
        <v>-443299229.97105217</v>
      </c>
      <c r="AS102" s="1925">
        <f>'2.54 GW Electrolyser H2 Prod.'!AR655</f>
        <v>-453618391.9110682</v>
      </c>
      <c r="AT102" s="1925">
        <f>'2.54 GW Electrolyser H2 Prod.'!AS655</f>
        <v>-463584680.89376283</v>
      </c>
      <c r="AU102" s="1925">
        <f>'2.54 GW Electrolyser H2 Prod.'!AT655</f>
        <v>-473218758.20248652</v>
      </c>
      <c r="AV102" s="1925">
        <f>'2.54 GW Electrolyser H2 Prod.'!AU655</f>
        <v>-482539596.87046242</v>
      </c>
      <c r="AW102" s="1925">
        <f>'2.54 GW Electrolyser H2 Prod.'!AV655</f>
        <v>-491564656.85270023</v>
      </c>
      <c r="AX102" s="1925">
        <f>'2.54 GW Electrolyser H2 Prod.'!AW655</f>
        <v>-500310038.34074402</v>
      </c>
      <c r="AY102" s="1925">
        <f>'2.54 GW Electrolyser H2 Prod.'!AX655</f>
        <v>-508790616.38582301</v>
      </c>
      <c r="AZ102" s="1925">
        <f>'2.54 GW Electrolyser H2 Prod.'!AY655</f>
        <v>-517020159.47686028</v>
      </c>
      <c r="BA102" s="1925">
        <f>'2.54 GW Electrolyser H2 Prod.'!AZ655</f>
        <v>-525011434.29532719</v>
      </c>
      <c r="BB102" s="1925">
        <f>'2.54 GW Electrolyser H2 Prod.'!BA655</f>
        <v>-532776298.52017355</v>
      </c>
      <c r="BC102" s="1925">
        <f>'2.54 GW Electrolyser H2 Prod.'!BB655</f>
        <v>-540325783.26822734</v>
      </c>
      <c r="BD102" s="1925">
        <f>'2.54 GW Electrolyser H2 Prod.'!BC655</f>
        <v>-547670166.51685095</v>
      </c>
      <c r="BE102" s="1925">
        <f>'2.54 GW Electrolyser H2 Prod.'!BD655</f>
        <v>-554819038.6570394</v>
      </c>
      <c r="BF102" s="1925">
        <f>'2.54 GW Electrolyser H2 Prod.'!BE655</f>
        <v>-561781361.15915847</v>
      </c>
      <c r="BG102" s="1925">
        <f>'2.54 GW Electrolyser H2 Prod.'!BF655</f>
        <v>-568565519.19429255</v>
      </c>
      <c r="BH102" s="1925">
        <f>'2.54 GW Electrolyser H2 Prod.'!BG655</f>
        <v>-575179368.93695164</v>
      </c>
      <c r="BI102" s="1925">
        <f>'2.54 GW Electrolyser H2 Prod.'!BH655</f>
        <v>-581630280.17582154</v>
      </c>
      <c r="BJ102" s="1925">
        <f>'2.54 GW Electrolyser H2 Prod.'!BI655</f>
        <v>-587925174.77531016</v>
      </c>
      <c r="BK102" s="1925">
        <f>'2.54 GW Electrolyser H2 Prod.'!BJ655</f>
        <v>-594070561.45920658</v>
      </c>
      <c r="BL102" s="1925">
        <f>'2.54 GW Electrolyser H2 Prod.'!BK655</f>
        <v>-600072567.3268795</v>
      </c>
      <c r="BM102" s="1925">
        <f>'2.54 GW Electrolyser H2 Prod.'!BL655</f>
        <v>-605936966.46029663</v>
      </c>
      <c r="BN102" s="1925">
        <f>'2.54 GW Electrolyser H2 Prod.'!BM655</f>
        <v>-611669205.93543553</v>
      </c>
      <c r="BO102" s="1926">
        <f>'2.54 GW Electrolyser H2 Prod.'!BN655</f>
        <v>-617274429.51315546</v>
      </c>
    </row>
    <row r="103" spans="1:67" x14ac:dyDescent="0.2">
      <c r="A103" s="4305"/>
      <c r="B103" s="4338"/>
      <c r="C103" s="4339"/>
      <c r="D103" s="4320"/>
      <c r="E103" s="1943" t="str">
        <f t="shared" si="13"/>
        <v>High Price Range</v>
      </c>
      <c r="F103" s="39">
        <f t="shared" si="13"/>
        <v>0.85</v>
      </c>
      <c r="G103" s="1917">
        <f>'2.54 GW Electrolyser H2 Prod.'!F656</f>
        <v>-5097600000</v>
      </c>
      <c r="H103" s="1925">
        <f>'2.54 GW Electrolyser H2 Prod.'!G656</f>
        <v>2209703281.7384653</v>
      </c>
      <c r="I103" s="1925">
        <f>'2.54 GW Electrolyser H2 Prod.'!H656</f>
        <v>1630683419.060065</v>
      </c>
      <c r="J103" s="1925">
        <f>'2.54 GW Electrolyser H2 Prod.'!I656</f>
        <v>1333124481.2635834</v>
      </c>
      <c r="K103" s="1925">
        <f>'2.54 GW Electrolyser H2 Prod.'!J656</f>
        <v>1138516535.7834251</v>
      </c>
      <c r="L103" s="1925">
        <f>'2.54 GW Electrolyser H2 Prod.'!K656</f>
        <v>996351956.59958243</v>
      </c>
      <c r="M103" s="1925">
        <f>'2.54 GW Electrolyser H2 Prod.'!L656</f>
        <v>885591438.6564157</v>
      </c>
      <c r="N103" s="1925">
        <f>'2.54 GW Electrolyser H2 Prod.'!M656</f>
        <v>795568745.92691398</v>
      </c>
      <c r="O103" s="1925">
        <f>'2.54 GW Electrolyser H2 Prod.'!N656</f>
        <v>720174684.99828076</v>
      </c>
      <c r="P103" s="1925">
        <f>'2.54 GW Electrolyser H2 Prod.'!O656</f>
        <v>655603720.84131837</v>
      </c>
      <c r="Q103" s="1925">
        <f>'2.54 GW Electrolyser H2 Prod.'!P656</f>
        <v>599334792.69201493</v>
      </c>
      <c r="R103" s="1925">
        <f>'2.54 GW Electrolyser H2 Prod.'!Q656</f>
        <v>549617073.90788054</v>
      </c>
      <c r="S103" s="1925">
        <f>'2.54 GW Electrolyser H2 Prod.'!R656</f>
        <v>505188352.44032264</v>
      </c>
      <c r="T103" s="1925">
        <f>'2.54 GW Electrolyser H2 Prod.'!S656</f>
        <v>465110625.48279309</v>
      </c>
      <c r="U103" s="1925">
        <f>'2.54 GW Electrolyser H2 Prod.'!T656</f>
        <v>428669063.62024665</v>
      </c>
      <c r="V103" s="1925">
        <f>'2.54 GW Electrolyser H2 Prod.'!U656</f>
        <v>395307239.9361558</v>
      </c>
      <c r="W103" s="1925">
        <f>'2.54 GW Electrolyser H2 Prod.'!V656</f>
        <v>364584111.83090854</v>
      </c>
      <c r="X103" s="1925">
        <f>'2.54 GW Electrolyser H2 Prod.'!W656</f>
        <v>336144577.18899894</v>
      </c>
      <c r="Y103" s="1925">
        <f>'2.54 GW Electrolyser H2 Prod.'!X656</f>
        <v>309698792.29749036</v>
      </c>
      <c r="Z103" s="1925">
        <f>'2.54 GW Electrolyser H2 Prod.'!Y656</f>
        <v>285007312.64360332</v>
      </c>
      <c r="AA103" s="1925">
        <f>'2.54 GW Electrolyser H2 Prod.'!Z656</f>
        <v>261870203.37058234</v>
      </c>
      <c r="AB103" s="1925">
        <f>'2.54 GW Electrolyser H2 Prod.'!AA656</f>
        <v>240118917.44732285</v>
      </c>
      <c r="AC103" s="1925">
        <f>'2.54 GW Electrolyser H2 Prod.'!AB656</f>
        <v>219610142.40406847</v>
      </c>
      <c r="AD103" s="1925">
        <f>'2.54 GW Electrolyser H2 Prod.'!AC656</f>
        <v>200221072.42292356</v>
      </c>
      <c r="AE103" s="1925">
        <f>'2.54 GW Electrolyser H2 Prod.'!AD656</f>
        <v>181845729.15664411</v>
      </c>
      <c r="AF103" s="1925">
        <f>'2.54 GW Electrolyser H2 Prod.'!AE656</f>
        <v>164392065.44523287</v>
      </c>
      <c r="AG103" s="1925">
        <f>'2.54 GW Electrolyser H2 Prod.'!AF656</f>
        <v>147779661.24274349</v>
      </c>
      <c r="AH103" s="1925">
        <f>'2.54 GW Electrolyser H2 Prod.'!AG656</f>
        <v>131937872.93981147</v>
      </c>
      <c r="AI103" s="1925">
        <f>'2.54 GW Electrolyser H2 Prod.'!AH656</f>
        <v>116804333.65957952</v>
      </c>
      <c r="AJ103" s="1925">
        <f>'2.54 GW Electrolyser H2 Prod.'!AI656</f>
        <v>102323728.01635981</v>
      </c>
      <c r="AK103" s="1925">
        <f>'2.54 GW Electrolyser H2 Prod.'!AJ656</f>
        <v>88446783.528102398</v>
      </c>
      <c r="AL103" s="1925">
        <f>'2.54 GW Electrolyser H2 Prod.'!AK656</f>
        <v>75129434.54200387</v>
      </c>
      <c r="AM103" s="1925">
        <f>'2.54 GW Electrolyser H2 Prod.'!AL656</f>
        <v>62332124.638642073</v>
      </c>
      <c r="AN103" s="1925">
        <f>'2.54 GW Electrolyser H2 Prod.'!AM656</f>
        <v>50019221.033049583</v>
      </c>
      <c r="AO103" s="1925">
        <f>'2.54 GW Electrolyser H2 Prod.'!AN656</f>
        <v>38158520.193018913</v>
      </c>
      <c r="AP103" s="1925">
        <f>'2.54 GW Electrolyser H2 Prod.'!AO656</f>
        <v>26720828.239690542</v>
      </c>
      <c r="AQ103" s="1925">
        <f>'2.54 GW Electrolyser H2 Prod.'!AP656</f>
        <v>15679603.035236597</v>
      </c>
      <c r="AR103" s="1925">
        <f>'2.54 GW Electrolyser H2 Prod.'!AQ656</f>
        <v>5010647.4508152008</v>
      </c>
      <c r="AS103" s="1925">
        <f>'2.54 GW Electrolyser H2 Prod.'!AR656</f>
        <v>-5308154.6705670357</v>
      </c>
      <c r="AT103" s="1925">
        <f>'2.54 GW Electrolyser H2 Prod.'!AS656</f>
        <v>-15297066.751383543</v>
      </c>
      <c r="AU103" s="1925">
        <f>'2.54 GW Electrolyser H2 Prod.'!AT656</f>
        <v>-24974697.552635193</v>
      </c>
      <c r="AV103" s="1925">
        <f>'2.54 GW Electrolyser H2 Prod.'!AU656</f>
        <v>-34358173.714039564</v>
      </c>
      <c r="AW103" s="1925">
        <f>'2.54 GW Electrolyser H2 Prod.'!AV656</f>
        <v>-43463290.58740592</v>
      </c>
      <c r="AX103" s="1925">
        <f>'2.54 GW Electrolyser H2 Prod.'!AW656</f>
        <v>-52304644.539559126</v>
      </c>
      <c r="AY103" s="1925">
        <f>'2.54 GW Electrolyser H2 Prod.'!AX656</f>
        <v>-60895749.374172211</v>
      </c>
      <c r="AZ103" s="1925">
        <f>'2.54 GW Electrolyser H2 Prod.'!AY656</f>
        <v>-69249139.092153311</v>
      </c>
      <c r="BA103" s="1925">
        <f>'2.54 GW Electrolyser H2 Prod.'!AZ656</f>
        <v>-77376458.858145237</v>
      </c>
      <c r="BB103" s="1925">
        <f>'2.54 GW Electrolyser H2 Prod.'!BA656</f>
        <v>-85288545.750764132</v>
      </c>
      <c r="BC103" s="1925">
        <f>'2.54 GW Electrolyser H2 Prod.'!BB656</f>
        <v>-92995500.634482622</v>
      </c>
      <c r="BD103" s="1925">
        <f>'2.54 GW Electrolyser H2 Prod.'!BC656</f>
        <v>-100506752.29191399</v>
      </c>
      <c r="BE103" s="1925">
        <f>'2.54 GW Electrolyser H2 Prod.'!BD656</f>
        <v>-107831114.78918219</v>
      </c>
      <c r="BF103" s="1925">
        <f>'2.54 GW Electrolyser H2 Prod.'!BE656</f>
        <v>-114976838.90801048</v>
      </c>
      <c r="BG103" s="1925">
        <f>'2.54 GW Electrolyser H2 Prod.'!BF656</f>
        <v>-121951658.36129832</v>
      </c>
      <c r="BH103" s="1925">
        <f>'2.54 GW Electrolyser H2 Prod.'!BG656</f>
        <v>-128762831.41038799</v>
      </c>
      <c r="BI103" s="1925">
        <f>'2.54 GW Electrolyser H2 Prod.'!BH656</f>
        <v>-135417178.41879058</v>
      </c>
      <c r="BJ103" s="1925">
        <f>'2.54 GW Electrolyser H2 Prod.'!BI656</f>
        <v>-141921115.80628777</v>
      </c>
      <c r="BK103" s="1925">
        <f>'2.54 GW Electrolyser H2 Prod.'!BJ656</f>
        <v>-148280686.80698776</v>
      </c>
      <c r="BL103" s="1925">
        <f>'2.54 GW Electrolyser H2 Prod.'!BK656</f>
        <v>-154501589.38331485</v>
      </c>
      <c r="BM103" s="1925">
        <f>'2.54 GW Electrolyser H2 Prod.'!BL656</f>
        <v>-160589201.60372424</v>
      </c>
      <c r="BN103" s="1925">
        <f>'2.54 GW Electrolyser H2 Prod.'!BM656</f>
        <v>-166548604.75393772</v>
      </c>
      <c r="BO103" s="1926">
        <f>'2.54 GW Electrolyser H2 Prod.'!BN656</f>
        <v>-172384604.41874337</v>
      </c>
    </row>
    <row r="104" spans="1:67" ht="16" thickBot="1" x14ac:dyDescent="0.25">
      <c r="A104" s="4306"/>
      <c r="B104" s="4340"/>
      <c r="C104" s="4341"/>
      <c r="D104" s="4324"/>
      <c r="E104" s="1945" t="str">
        <f t="shared" si="13"/>
        <v>High Price Range</v>
      </c>
      <c r="F104" s="1946">
        <f t="shared" si="13"/>
        <v>0.9</v>
      </c>
      <c r="G104" s="1918">
        <f>'2.54 GW Electrolyser H2 Prod.'!F657</f>
        <v>-5097600000</v>
      </c>
      <c r="H104" s="1950">
        <f>'2.54 GW Electrolyser H2 Prod.'!G657</f>
        <v>2209703281.7384653</v>
      </c>
      <c r="I104" s="1950">
        <f>'2.54 GW Electrolyser H2 Prod.'!H657</f>
        <v>1823690039.9528654</v>
      </c>
      <c r="J104" s="1950">
        <f>'2.54 GW Electrolyser H2 Prod.'!I657</f>
        <v>1616038023.8305461</v>
      </c>
      <c r="K104" s="1950">
        <f>'2.54 GW Electrolyser H2 Prod.'!J657</f>
        <v>1476278122.3458254</v>
      </c>
      <c r="L104" s="1950">
        <f>'2.54 GW Electrolyser H2 Prod.'!K657</f>
        <v>1372003290.9917104</v>
      </c>
      <c r="M104" s="1950">
        <f>'2.54 GW Electrolyser H2 Prod.'!L657</f>
        <v>1289391307.8357384</v>
      </c>
      <c r="N104" s="1950">
        <f>'2.54 GW Electrolyser H2 Prod.'!M657</f>
        <v>1221308015.0310714</v>
      </c>
      <c r="O104" s="1950">
        <f>'2.54 GW Electrolyser H2 Prod.'!N657</f>
        <v>1163607396.4994895</v>
      </c>
      <c r="P104" s="1950">
        <f>'2.54 GW Electrolyser H2 Prod.'!O657</f>
        <v>1113674928.7232053</v>
      </c>
      <c r="Q104" s="1950">
        <f>'2.54 GW Electrolyser H2 Prod.'!P657</f>
        <v>1069760048.2807863</v>
      </c>
      <c r="R104" s="1950">
        <f>'2.54 GW Electrolyser H2 Prod.'!Q657</f>
        <v>1030635556.0024235</v>
      </c>
      <c r="S104" s="1950">
        <f>'2.54 GW Electrolyser H2 Prod.'!R657</f>
        <v>995409263.44041133</v>
      </c>
      <c r="T104" s="1950">
        <f>'2.54 GW Electrolyser H2 Prod.'!S657</f>
        <v>963413077.06073499</v>
      </c>
      <c r="U104" s="1950">
        <f>'2.54 GW Electrolyser H2 Prod.'!T657</f>
        <v>934134299.91621137</v>
      </c>
      <c r="V104" s="1950">
        <f>'2.54 GW Electrolyser H2 Prod.'!U657</f>
        <v>907171276.92684913</v>
      </c>
      <c r="W104" s="1950">
        <f>'2.54 GW Electrolyser H2 Prod.'!V657</f>
        <v>882203743.23778749</v>
      </c>
      <c r="X104" s="1950">
        <f>'2.54 GW Electrolyser H2 Prod.'!W657</f>
        <v>858972406.16663098</v>
      </c>
      <c r="Y104" s="1950">
        <f>'2.54 GW Electrolyser H2 Prod.'!X657</f>
        <v>837264522.23913169</v>
      </c>
      <c r="Z104" s="1950">
        <f>'2.54 GW Electrolyser H2 Prod.'!Y657</f>
        <v>816903480.31501651</v>
      </c>
      <c r="AA104" s="1950">
        <f>'2.54 GW Electrolyser H2 Prod.'!Z657</f>
        <v>797741129.84095359</v>
      </c>
      <c r="AB104" s="1950">
        <f>'2.54 GW Electrolyser H2 Prod.'!AA657</f>
        <v>779652032.29996657</v>
      </c>
      <c r="AC104" s="1950">
        <f>'2.54 GW Electrolyser H2 Prod.'!AB657</f>
        <v>762529086.79042792</v>
      </c>
      <c r="AD104" s="1950">
        <f>'2.54 GW Electrolyser H2 Prod.'!AC657</f>
        <v>746280154.84730077</v>
      </c>
      <c r="AE104" s="1950">
        <f>'2.54 GW Electrolyser H2 Prod.'!AD657</f>
        <v>730825423.48461652</v>
      </c>
      <c r="AF104" s="1950">
        <f>'2.54 GW Electrolyser H2 Prod.'!AE657</f>
        <v>716095321.48522019</v>
      </c>
      <c r="AG104" s="1950">
        <f>'2.54 GW Electrolyser H2 Prod.'!AF657</f>
        <v>702028855.74290824</v>
      </c>
      <c r="AH104" s="1950">
        <f>'2.54 GW Electrolyser H2 Prod.'!AG657</f>
        <v>688572270.34097648</v>
      </c>
      <c r="AI104" s="1950">
        <f>'2.54 GW Electrolyser H2 Prod.'!AH657</f>
        <v>675677956.31283689</v>
      </c>
      <c r="AJ104" s="1950">
        <f>'2.54 GW Electrolyser H2 Prod.'!AI657</f>
        <v>663303558.07877421</v>
      </c>
      <c r="AK104" s="1950">
        <f>'2.54 GW Electrolyser H2 Prod.'!AJ657</f>
        <v>651411235.62241101</v>
      </c>
      <c r="AL104" s="1950">
        <f>'2.54 GW Electrolyser H2 Prod.'!AK657</f>
        <v>639967051.05250573</v>
      </c>
      <c r="AM104" s="1950">
        <f>'2.54 GW Electrolyser H2 Prod.'!AL657</f>
        <v>628940455.30225539</v>
      </c>
      <c r="AN104" s="1950">
        <f>'2.54 GW Electrolyser H2 Prod.'!AM657</f>
        <v>618303856.04502988</v>
      </c>
      <c r="AO104" s="1950">
        <f>'2.54 GW Electrolyser H2 Prod.'!AN657</f>
        <v>608032251.93821454</v>
      </c>
      <c r="AP104" s="1950">
        <f>'2.54 GW Electrolyser H2 Prod.'!AO657</f>
        <v>598102921.38807893</v>
      </c>
      <c r="AQ104" s="1950">
        <f>'2.54 GW Electrolyser H2 Prod.'!AP657</f>
        <v>588495156.40346503</v>
      </c>
      <c r="AR104" s="1950">
        <f>'2.54 GW Electrolyser H2 Prod.'!AQ657</f>
        <v>579190033.95131326</v>
      </c>
      <c r="AS104" s="1950">
        <f>'2.54 GW Electrolyser H2 Prod.'!AR657</f>
        <v>570170218.67176175</v>
      </c>
      <c r="AT104" s="1950">
        <f>'2.54 GW Electrolyser H2 Prod.'!AS657</f>
        <v>561419791.94981742</v>
      </c>
      <c r="AU104" s="1950">
        <f>'2.54 GW Electrolyser H2 Prod.'!AT657</f>
        <v>552924103.24510503</v>
      </c>
      <c r="AV104" s="1950">
        <f>'2.54 GW Electrolyser H2 Prod.'!AU657</f>
        <v>544669640.30384803</v>
      </c>
      <c r="AW104" s="1950">
        <f>'2.54 GW Electrolyser H2 Prod.'!AV657</f>
        <v>536643915.45821595</v>
      </c>
      <c r="AX104" s="1950">
        <f>'2.54 GW Electrolyser H2 Prod.'!AW657</f>
        <v>528835365.68778348</v>
      </c>
      <c r="AY104" s="1950">
        <f>'2.54 GW Electrolyser H2 Prod.'!AX657</f>
        <v>521233264.49963164</v>
      </c>
      <c r="AZ104" s="1950">
        <f>'2.54 GW Electrolyser H2 Prod.'!AY657</f>
        <v>513827643.99554133</v>
      </c>
      <c r="BA104" s="1950">
        <f>'2.54 GW Electrolyser H2 Prod.'!AZ657</f>
        <v>506609225.75081706</v>
      </c>
      <c r="BB104" s="1950">
        <f>'2.54 GW Electrolyser H2 Prod.'!BA657</f>
        <v>499569359.34058213</v>
      </c>
      <c r="BC104" s="1950">
        <f>'2.54 GW Electrolyser H2 Prod.'!BB657</f>
        <v>492699967.52440166</v>
      </c>
      <c r="BD104" s="1950">
        <f>'2.54 GW Electrolyser H2 Prod.'!BC657</f>
        <v>485993497.2458055</v>
      </c>
      <c r="BE104" s="1950">
        <f>'2.54 GW Electrolyser H2 Prod.'!BD657</f>
        <v>479442875.72494507</v>
      </c>
      <c r="BF104" s="1950">
        <f>'2.54 GW Electrolyser H2 Prod.'!BE657</f>
        <v>473041471.02474999</v>
      </c>
      <c r="BG104" s="1950">
        <f>'2.54 GW Electrolyser H2 Prod.'!BF657</f>
        <v>466783056.55686402</v>
      </c>
      <c r="BH104" s="1950">
        <f>'2.54 GW Electrolyser H2 Prod.'!BG657</f>
        <v>460661779.06627727</v>
      </c>
      <c r="BI104" s="1950">
        <f>'2.54 GW Electrolyser H2 Prod.'!BH657</f>
        <v>454672129.69512582</v>
      </c>
      <c r="BJ104" s="1950">
        <f>'2.54 GW Electrolyser H2 Prod.'!BI657</f>
        <v>448808917.7785008</v>
      </c>
      <c r="BK104" s="1950">
        <f>'2.54 GW Electrolyser H2 Prod.'!BJ657</f>
        <v>443067247.06979918</v>
      </c>
      <c r="BL104" s="1950">
        <f>'2.54 GW Electrolyser H2 Prod.'!BK657</f>
        <v>437442494.13138318</v>
      </c>
      <c r="BM104" s="1950">
        <f>'2.54 GW Electrolyser H2 Prod.'!BL657</f>
        <v>431930288.65914392</v>
      </c>
      <c r="BN104" s="1950">
        <f>'2.54 GW Electrolyser H2 Prod.'!BM657</f>
        <v>426526495.53783393</v>
      </c>
      <c r="BO104" s="1959">
        <f>'2.54 GW Electrolyser H2 Prod.'!BN657</f>
        <v>421227198.44841623</v>
      </c>
    </row>
    <row r="105" spans="1:67" ht="32" x14ac:dyDescent="0.2">
      <c r="E105" s="2353" t="s">
        <v>309</v>
      </c>
      <c r="F105" s="2380" t="s">
        <v>127</v>
      </c>
      <c r="G105" s="2379" t="s">
        <v>1649</v>
      </c>
      <c r="H105" s="4313" t="s">
        <v>1650</v>
      </c>
      <c r="I105" s="4314"/>
      <c r="J105" s="4314"/>
      <c r="K105" s="4314"/>
      <c r="L105" s="4314"/>
      <c r="M105" s="4314"/>
      <c r="N105" s="4314"/>
      <c r="O105" s="4314"/>
      <c r="P105" s="4314"/>
      <c r="Q105" s="4314"/>
      <c r="R105" s="4314"/>
      <c r="S105" s="4314"/>
      <c r="T105" s="4314"/>
      <c r="U105" s="4314"/>
      <c r="V105" s="4314"/>
      <c r="W105" s="4314"/>
      <c r="X105" s="4314"/>
      <c r="Y105" s="4314"/>
      <c r="Z105" s="4314"/>
      <c r="AA105" s="4314"/>
      <c r="AB105" s="4314"/>
      <c r="AC105" s="4314"/>
      <c r="AD105" s="4314"/>
      <c r="AE105" s="4314"/>
      <c r="AF105" s="4314"/>
      <c r="AG105" s="4314"/>
      <c r="AH105" s="4314"/>
      <c r="AI105" s="4314"/>
      <c r="AJ105" s="4314"/>
      <c r="AK105" s="4314"/>
      <c r="AL105" s="4314"/>
      <c r="AM105" s="4314"/>
      <c r="AN105" s="4314"/>
      <c r="AO105" s="4314"/>
      <c r="AP105" s="4314"/>
      <c r="AQ105" s="4314"/>
      <c r="AR105" s="4314"/>
      <c r="AS105" s="4314"/>
      <c r="AT105" s="4314"/>
      <c r="AU105" s="4314"/>
      <c r="AV105" s="4314"/>
      <c r="AW105" s="4314"/>
      <c r="AX105" s="4314"/>
      <c r="AY105" s="4314"/>
      <c r="AZ105" s="4314"/>
      <c r="BA105" s="4314"/>
      <c r="BB105" s="4314"/>
      <c r="BC105" s="4314"/>
      <c r="BD105" s="4314"/>
      <c r="BE105" s="4314"/>
      <c r="BF105" s="4314"/>
      <c r="BG105" s="4314"/>
      <c r="BH105" s="4314"/>
      <c r="BI105" s="4314"/>
      <c r="BJ105" s="4314"/>
      <c r="BK105" s="4314"/>
      <c r="BL105" s="4314"/>
      <c r="BM105" s="4314"/>
      <c r="BN105" s="4314"/>
      <c r="BO105" s="4315"/>
    </row>
    <row r="106" spans="1:67" ht="14.25" customHeight="1" x14ac:dyDescent="0.2">
      <c r="D106" s="2352"/>
      <c r="E106" s="4349" t="s">
        <v>1489</v>
      </c>
      <c r="F106" s="2377" t="s">
        <v>129</v>
      </c>
      <c r="G106" s="2355">
        <f>AVERAGE(G5:G25)</f>
        <v>-893566800.00000024</v>
      </c>
      <c r="H106" s="2356">
        <f>AVERAGE(H5:H28)</f>
        <v>474716282.20666236</v>
      </c>
      <c r="I106" s="1735">
        <f t="shared" ref="I106:BO106" si="14">AVERAGE(I5:I28)</f>
        <v>289836308.75866216</v>
      </c>
      <c r="J106" s="1735">
        <f t="shared" si="14"/>
        <v>195845189.65279666</v>
      </c>
      <c r="K106" s="1735">
        <f t="shared" si="14"/>
        <v>134742553.25506234</v>
      </c>
      <c r="L106" s="1735">
        <f t="shared" si="14"/>
        <v>90287188.645823374</v>
      </c>
      <c r="M106" s="1735">
        <f t="shared" si="14"/>
        <v>55756060.793823399</v>
      </c>
      <c r="N106" s="1735">
        <f t="shared" si="14"/>
        <v>27756139.861191716</v>
      </c>
      <c r="O106" s="1735">
        <f t="shared" si="14"/>
        <v>4350816.4260423183</v>
      </c>
      <c r="P106" s="1735">
        <f t="shared" si="14"/>
        <v>-15662841.061550191</v>
      </c>
      <c r="Q106" s="1735">
        <f t="shared" si="14"/>
        <v>-33079848.763313178</v>
      </c>
      <c r="R106" s="1735">
        <f t="shared" si="14"/>
        <v>-48451206.69664786</v>
      </c>
      <c r="S106" s="1735">
        <f t="shared" si="14"/>
        <v>-62173439.985482611</v>
      </c>
      <c r="T106" s="1735">
        <f t="shared" si="14"/>
        <v>-74540762.255884066</v>
      </c>
      <c r="U106" s="1735">
        <f t="shared" si="14"/>
        <v>-85777073.71646814</v>
      </c>
      <c r="V106" s="2356">
        <f t="shared" si="14"/>
        <v>-96056440.409267351</v>
      </c>
      <c r="W106" s="2356">
        <f t="shared" si="14"/>
        <v>-105516675.57284062</v>
      </c>
      <c r="X106" s="2356">
        <f t="shared" si="14"/>
        <v>-114268622.93896542</v>
      </c>
      <c r="Y106" s="2356">
        <f t="shared" si="14"/>
        <v>-122402669.5508408</v>
      </c>
      <c r="Z106" s="1735">
        <f t="shared" si="14"/>
        <v>-129993419.66972911</v>
      </c>
      <c r="AA106" s="1735">
        <f t="shared" si="14"/>
        <v>-137103116.46964455</v>
      </c>
      <c r="AB106" s="1735">
        <f t="shared" si="14"/>
        <v>-143784191.59575409</v>
      </c>
      <c r="AC106" s="1735">
        <f t="shared" si="14"/>
        <v>-150081195.01942506</v>
      </c>
      <c r="AD106" s="1735">
        <f t="shared" si="14"/>
        <v>-156032276.60650477</v>
      </c>
      <c r="AE106" s="1735">
        <f t="shared" si="14"/>
        <v>-161670338.13643673</v>
      </c>
      <c r="AF106" s="1735">
        <f t="shared" si="14"/>
        <v>-167023939.50592849</v>
      </c>
      <c r="AG106" s="1735">
        <f t="shared" si="14"/>
        <v>-172118019.13202345</v>
      </c>
      <c r="AH106" s="1735">
        <f t="shared" si="14"/>
        <v>-176974472.20936355</v>
      </c>
      <c r="AI106" s="1735">
        <f t="shared" si="14"/>
        <v>-181612619.00792363</v>
      </c>
      <c r="AJ106" s="1735">
        <f t="shared" si="14"/>
        <v>-186049587.2378976</v>
      </c>
      <c r="AK106" s="1735">
        <f t="shared" si="14"/>
        <v>-190300626.62341094</v>
      </c>
      <c r="AL106" s="1735">
        <f t="shared" si="14"/>
        <v>-194379369.52856383</v>
      </c>
      <c r="AM106" s="1735">
        <f t="shared" si="14"/>
        <v>-198298048.30336711</v>
      </c>
      <c r="AN106" s="1735">
        <f t="shared" si="14"/>
        <v>-202067677.64497337</v>
      </c>
      <c r="AO106" s="1735">
        <f t="shared" si="14"/>
        <v>-205698208.47987911</v>
      </c>
      <c r="AP106" s="1735">
        <f t="shared" si="14"/>
        <v>-209198658.50980827</v>
      </c>
      <c r="AQ106" s="1735">
        <f t="shared" si="14"/>
        <v>-212577223.51683763</v>
      </c>
      <c r="AR106" s="1735">
        <f t="shared" si="14"/>
        <v>-215841372.71221328</v>
      </c>
      <c r="AS106" s="1735">
        <f t="shared" si="14"/>
        <v>-218997930.78013968</v>
      </c>
      <c r="AT106" s="1735">
        <f t="shared" si="14"/>
        <v>-222053148.76997617</v>
      </c>
      <c r="AU106" s="1735">
        <f t="shared" si="14"/>
        <v>-225012765.59611654</v>
      </c>
      <c r="AV106" s="1735">
        <f t="shared" si="14"/>
        <v>-227882061.59077129</v>
      </c>
      <c r="AW106" s="1735">
        <f t="shared" si="14"/>
        <v>-230665905.30306599</v>
      </c>
      <c r="AX106" s="1735">
        <f t="shared" si="14"/>
        <v>-233368794.53483734</v>
      </c>
      <c r="AY106" s="1735">
        <f t="shared" si="14"/>
        <v>-235994892.43887326</v>
      </c>
      <c r="AZ106" s="1735">
        <f t="shared" si="14"/>
        <v>-238548059.37116024</v>
      </c>
      <c r="BA106" s="1735">
        <f t="shared" si="14"/>
        <v>-241031881.07879385</v>
      </c>
      <c r="BB106" s="1735">
        <f t="shared" si="14"/>
        <v>-243449693.71474084</v>
      </c>
      <c r="BC106" s="1735">
        <f t="shared" si="14"/>
        <v>-245804606.0958637</v>
      </c>
      <c r="BD106" s="2356">
        <f t="shared" si="14"/>
        <v>-248099519.5585219</v>
      </c>
      <c r="BE106" s="2356">
        <f t="shared" si="14"/>
        <v>-250337145.71429506</v>
      </c>
      <c r="BF106" s="1735">
        <f t="shared" si="14"/>
        <v>-252520022.36504647</v>
      </c>
      <c r="BG106" s="1735">
        <f t="shared" si="14"/>
        <v>-254650527.80013427</v>
      </c>
      <c r="BH106" s="1735">
        <f t="shared" si="14"/>
        <v>-256730893.66788921</v>
      </c>
      <c r="BI106" s="1735">
        <f t="shared" si="14"/>
        <v>-258763216.58749571</v>
      </c>
      <c r="BJ106" s="1735">
        <f t="shared" si="14"/>
        <v>-260749468.64536986</v>
      </c>
      <c r="BK106" s="1735">
        <f t="shared" si="14"/>
        <v>-262691506.90134251</v>
      </c>
      <c r="BL106" s="1735">
        <f t="shared" si="14"/>
        <v>-264591082.0139167</v>
      </c>
      <c r="BM106" s="1735">
        <f t="shared" si="14"/>
        <v>-266449846.08011964</v>
      </c>
      <c r="BN106" s="1735">
        <f t="shared" si="14"/>
        <v>-268269359.77365959</v>
      </c>
      <c r="BO106" s="1016">
        <f t="shared" si="14"/>
        <v>-270051098.85491711</v>
      </c>
    </row>
    <row r="107" spans="1:67" ht="14.25" customHeight="1" x14ac:dyDescent="0.2">
      <c r="D107" s="2352"/>
      <c r="E107" s="4334"/>
      <c r="F107" s="62" t="s">
        <v>139</v>
      </c>
      <c r="G107" s="415">
        <f t="shared" ref="G107:BO107" si="15">AVERAGE(G29:G52)</f>
        <v>-2548800000</v>
      </c>
      <c r="H107" s="1735">
        <f>AVERAGE(H29:H52)</f>
        <v>474716282.20666236</v>
      </c>
      <c r="I107" s="837">
        <f t="shared" si="15"/>
        <v>289836308.75866216</v>
      </c>
      <c r="J107" s="837">
        <f t="shared" si="15"/>
        <v>195845189.65279666</v>
      </c>
      <c r="K107" s="837">
        <f t="shared" si="15"/>
        <v>134742553.25506234</v>
      </c>
      <c r="L107" s="837">
        <f t="shared" si="15"/>
        <v>90287188.645823374</v>
      </c>
      <c r="M107" s="837">
        <f t="shared" si="15"/>
        <v>55756060.793823399</v>
      </c>
      <c r="N107" s="837">
        <f t="shared" si="15"/>
        <v>27756139.861191716</v>
      </c>
      <c r="O107" s="837">
        <f t="shared" si="15"/>
        <v>4350816.4260423183</v>
      </c>
      <c r="P107" s="837">
        <f t="shared" si="15"/>
        <v>-15662841.061550191</v>
      </c>
      <c r="Q107" s="837">
        <f t="shared" si="15"/>
        <v>-33079848.763313178</v>
      </c>
      <c r="R107" s="837">
        <f t="shared" si="15"/>
        <v>-48451206.69664786</v>
      </c>
      <c r="S107" s="837">
        <f t="shared" si="15"/>
        <v>-62173439.985482611</v>
      </c>
      <c r="T107" s="837">
        <f t="shared" si="15"/>
        <v>-74540762.255884066</v>
      </c>
      <c r="U107" s="837">
        <f t="shared" si="15"/>
        <v>-85777073.71646814</v>
      </c>
      <c r="V107" s="837">
        <f t="shared" si="15"/>
        <v>-96056440.409267351</v>
      </c>
      <c r="W107" s="837">
        <f t="shared" si="15"/>
        <v>-105516675.57284062</v>
      </c>
      <c r="X107" s="837">
        <f t="shared" si="15"/>
        <v>-114268622.93896542</v>
      </c>
      <c r="Y107" s="837">
        <f t="shared" si="15"/>
        <v>-122402669.5508408</v>
      </c>
      <c r="Z107" s="837">
        <f t="shared" si="15"/>
        <v>-129993419.66972911</v>
      </c>
      <c r="AA107" s="837">
        <f t="shared" si="15"/>
        <v>-137103116.46964455</v>
      </c>
      <c r="AB107" s="837">
        <f t="shared" si="15"/>
        <v>-143784191.59575409</v>
      </c>
      <c r="AC107" s="837">
        <f t="shared" si="15"/>
        <v>-150081195.01942506</v>
      </c>
      <c r="AD107" s="837">
        <f t="shared" si="15"/>
        <v>-156032276.60650477</v>
      </c>
      <c r="AE107" s="837">
        <f t="shared" si="15"/>
        <v>-161670338.13643673</v>
      </c>
      <c r="AF107" s="837">
        <f t="shared" si="15"/>
        <v>-167023939.50592849</v>
      </c>
      <c r="AG107" s="837">
        <f t="shared" si="15"/>
        <v>-172118019.13202345</v>
      </c>
      <c r="AH107" s="837">
        <f t="shared" si="15"/>
        <v>-176974472.20936355</v>
      </c>
      <c r="AI107" s="837">
        <f t="shared" si="15"/>
        <v>-181612619.00792363</v>
      </c>
      <c r="AJ107" s="837">
        <f t="shared" si="15"/>
        <v>-186049587.2378976</v>
      </c>
      <c r="AK107" s="837">
        <f t="shared" si="15"/>
        <v>-190300626.62341094</v>
      </c>
      <c r="AL107" s="837">
        <f t="shared" si="15"/>
        <v>-194379369.52856383</v>
      </c>
      <c r="AM107" s="837">
        <f t="shared" si="15"/>
        <v>-198298048.30336711</v>
      </c>
      <c r="AN107" s="837">
        <f t="shared" si="15"/>
        <v>-202067677.64497337</v>
      </c>
      <c r="AO107" s="837">
        <f t="shared" si="15"/>
        <v>-205698208.47987911</v>
      </c>
      <c r="AP107" s="837">
        <f t="shared" si="15"/>
        <v>-209198658.50980827</v>
      </c>
      <c r="AQ107" s="837">
        <f t="shared" si="15"/>
        <v>-212577223.51683763</v>
      </c>
      <c r="AR107" s="837">
        <f t="shared" si="15"/>
        <v>-215841372.71221328</v>
      </c>
      <c r="AS107" s="837">
        <f t="shared" si="15"/>
        <v>-218997930.78013968</v>
      </c>
      <c r="AT107" s="837">
        <f t="shared" si="15"/>
        <v>-222053148.76997617</v>
      </c>
      <c r="AU107" s="837">
        <f t="shared" si="15"/>
        <v>-225012765.59611654</v>
      </c>
      <c r="AV107" s="837">
        <f t="shared" si="15"/>
        <v>-227882061.59077129</v>
      </c>
      <c r="AW107" s="837">
        <f t="shared" si="15"/>
        <v>-230665905.30306599</v>
      </c>
      <c r="AX107" s="837">
        <f t="shared" si="15"/>
        <v>-233368794.53483734</v>
      </c>
      <c r="AY107" s="837">
        <f t="shared" si="15"/>
        <v>-235994892.43887326</v>
      </c>
      <c r="AZ107" s="837">
        <f t="shared" si="15"/>
        <v>-238548059.37116024</v>
      </c>
      <c r="BA107" s="837">
        <f t="shared" si="15"/>
        <v>-241031881.07879385</v>
      </c>
      <c r="BB107" s="837">
        <f t="shared" si="15"/>
        <v>-243449693.71474084</v>
      </c>
      <c r="BC107" s="837">
        <f t="shared" si="15"/>
        <v>-245804606.0958637</v>
      </c>
      <c r="BD107" s="837">
        <f t="shared" si="15"/>
        <v>-248099519.5585219</v>
      </c>
      <c r="BE107" s="837">
        <f t="shared" si="15"/>
        <v>-250337145.71429506</v>
      </c>
      <c r="BF107" s="837">
        <f t="shared" si="15"/>
        <v>-252520022.36504647</v>
      </c>
      <c r="BG107" s="837">
        <f t="shared" si="15"/>
        <v>-254650527.80013427</v>
      </c>
      <c r="BH107" s="837">
        <f t="shared" si="15"/>
        <v>-256730893.66788921</v>
      </c>
      <c r="BI107" s="837">
        <f t="shared" si="15"/>
        <v>-258763216.58749571</v>
      </c>
      <c r="BJ107" s="837">
        <f t="shared" si="15"/>
        <v>-260749468.64536986</v>
      </c>
      <c r="BK107" s="837">
        <f t="shared" si="15"/>
        <v>-262691506.90134251</v>
      </c>
      <c r="BL107" s="837">
        <f t="shared" si="15"/>
        <v>-264591082.0139167</v>
      </c>
      <c r="BM107" s="837">
        <f t="shared" si="15"/>
        <v>-266449846.08011964</v>
      </c>
      <c r="BN107" s="837">
        <f t="shared" si="15"/>
        <v>-268269359.77365959</v>
      </c>
      <c r="BO107" s="1013">
        <f t="shared" si="15"/>
        <v>-270051098.85491711</v>
      </c>
    </row>
    <row r="108" spans="1:67" ht="14.25" customHeight="1" x14ac:dyDescent="0.2">
      <c r="D108" s="2352"/>
      <c r="E108" s="4335" t="s">
        <v>1609</v>
      </c>
      <c r="F108" s="2" t="str">
        <f>F106</f>
        <v>Low</v>
      </c>
      <c r="G108" s="1043">
        <f>AVERAGE(G57:G80)</f>
        <v>-1785646800.0000002</v>
      </c>
      <c r="H108" s="300">
        <f>AVERAGE(H57:H80)</f>
        <v>988683147.8059274</v>
      </c>
      <c r="I108" s="300">
        <f t="shared" ref="I108:BO108" si="16">AVERAGE(I57:I80)</f>
        <v>606629016.1924876</v>
      </c>
      <c r="J108" s="300">
        <f t="shared" si="16"/>
        <v>412396538.11682963</v>
      </c>
      <c r="K108" s="300">
        <f t="shared" si="16"/>
        <v>286128050.22787976</v>
      </c>
      <c r="L108" s="300">
        <f t="shared" si="16"/>
        <v>194261119.45877361</v>
      </c>
      <c r="M108" s="300">
        <f t="shared" si="16"/>
        <v>122902606.04553361</v>
      </c>
      <c r="N108" s="300">
        <f t="shared" si="16"/>
        <v>65040819.949105002</v>
      </c>
      <c r="O108" s="300">
        <f t="shared" si="16"/>
        <v>16673761.292734206</v>
      </c>
      <c r="P108" s="300">
        <f t="shared" si="16"/>
        <v>-24684425.801454205</v>
      </c>
      <c r="Q108" s="300">
        <f t="shared" si="16"/>
        <v>-60676640.797489218</v>
      </c>
      <c r="R108" s="300">
        <f t="shared" si="16"/>
        <v>-92441524.237345979</v>
      </c>
      <c r="S108" s="300">
        <f t="shared" si="16"/>
        <v>-120798494.57430553</v>
      </c>
      <c r="T108" s="300">
        <f t="shared" si="16"/>
        <v>-146355543.73588368</v>
      </c>
      <c r="U108" s="300">
        <f t="shared" si="16"/>
        <v>-169575361.09927699</v>
      </c>
      <c r="V108" s="300">
        <f t="shared" si="16"/>
        <v>-190817653.82633743</v>
      </c>
      <c r="W108" s="300">
        <f t="shared" si="16"/>
        <v>-210367212.72593582</v>
      </c>
      <c r="X108" s="300">
        <f t="shared" si="16"/>
        <v>-228453096.16983306</v>
      </c>
      <c r="Y108" s="300">
        <f t="shared" si="16"/>
        <v>-245262088.81974474</v>
      </c>
      <c r="Z108" s="300">
        <f t="shared" si="16"/>
        <v>-260948360.24698624</v>
      </c>
      <c r="AA108" s="300">
        <f t="shared" si="16"/>
        <v>-275640535.85837305</v>
      </c>
      <c r="AB108" s="300">
        <f t="shared" si="16"/>
        <v>-289446965.5540579</v>
      </c>
      <c r="AC108" s="300">
        <f t="shared" si="16"/>
        <v>-302459711.76950526</v>
      </c>
      <c r="AD108" s="300">
        <f t="shared" si="16"/>
        <v>-314757611.13366735</v>
      </c>
      <c r="AE108" s="300">
        <f t="shared" si="16"/>
        <v>-326408655.1144107</v>
      </c>
      <c r="AF108" s="300">
        <f t="shared" si="16"/>
        <v>-337471862.68676037</v>
      </c>
      <c r="AG108" s="300">
        <f t="shared" si="16"/>
        <v>-347998769.04454833</v>
      </c>
      <c r="AH108" s="300">
        <f t="shared" si="16"/>
        <v>-358034620.56800431</v>
      </c>
      <c r="AI108" s="300">
        <f t="shared" si="16"/>
        <v>-367619342.56017774</v>
      </c>
      <c r="AJ108" s="300">
        <f t="shared" si="16"/>
        <v>-376788329.40328741</v>
      </c>
      <c r="AK108" s="300">
        <f t="shared" si="16"/>
        <v>-385573094.62472755</v>
      </c>
      <c r="AL108" s="300">
        <f t="shared" si="16"/>
        <v>-394001809.48031974</v>
      </c>
      <c r="AM108" s="300">
        <f t="shared" si="16"/>
        <v>-402099752.0992949</v>
      </c>
      <c r="AN108" s="300">
        <f t="shared" si="16"/>
        <v>-409889684.33344769</v>
      </c>
      <c r="AO108" s="300">
        <f t="shared" si="16"/>
        <v>-417392169.75443292</v>
      </c>
      <c r="AP108" s="300">
        <f t="shared" si="16"/>
        <v>-424625843.42659497</v>
      </c>
      <c r="AQ108" s="300">
        <f t="shared" si="16"/>
        <v>-431607641.9188109</v>
      </c>
      <c r="AR108" s="300">
        <f t="shared" si="16"/>
        <v>-438353000.34264636</v>
      </c>
      <c r="AS108" s="300">
        <f t="shared" si="16"/>
        <v>-444876021.89569849</v>
      </c>
      <c r="AT108" s="300">
        <f t="shared" si="16"/>
        <v>-451189624.36019182</v>
      </c>
      <c r="AU108" s="300">
        <f t="shared" si="16"/>
        <v>-457305667.19236809</v>
      </c>
      <c r="AV108" s="300">
        <f t="shared" si="16"/>
        <v>-463235062.18921489</v>
      </c>
      <c r="AW108" s="300">
        <f t="shared" si="16"/>
        <v>-468987870.19871753</v>
      </c>
      <c r="AX108" s="300">
        <f t="shared" si="16"/>
        <v>-474573385.92025757</v>
      </c>
      <c r="AY108" s="300">
        <f t="shared" si="16"/>
        <v>-480000212.50156134</v>
      </c>
      <c r="AZ108" s="300">
        <f t="shared" si="16"/>
        <v>-485276327.36131066</v>
      </c>
      <c r="BA108" s="300">
        <f t="shared" si="16"/>
        <v>-490409140.43940997</v>
      </c>
      <c r="BB108" s="300">
        <f t="shared" si="16"/>
        <v>-495405545.88994712</v>
      </c>
      <c r="BC108" s="300">
        <f t="shared" si="16"/>
        <v>-500271968.07735997</v>
      </c>
      <c r="BD108" s="300">
        <f t="shared" si="16"/>
        <v>-505014402.60800123</v>
      </c>
      <c r="BE108" s="300">
        <f t="shared" si="16"/>
        <v>-509638453.02230901</v>
      </c>
      <c r="BF108" s="300">
        <f t="shared" si="16"/>
        <v>-514149363.68325549</v>
      </c>
      <c r="BG108" s="300">
        <f t="shared" si="16"/>
        <v>-518552049.32150894</v>
      </c>
      <c r="BH108" s="300">
        <f t="shared" si="16"/>
        <v>-522851121.63431901</v>
      </c>
      <c r="BI108" s="300">
        <f t="shared" si="16"/>
        <v>-527050913.28144813</v>
      </c>
      <c r="BJ108" s="300">
        <f t="shared" si="16"/>
        <v>-531155499.57591742</v>
      </c>
      <c r="BK108" s="300">
        <f t="shared" si="16"/>
        <v>-535168718.12851757</v>
      </c>
      <c r="BL108" s="300">
        <f t="shared" si="16"/>
        <v>-539094186.67188644</v>
      </c>
      <c r="BM108" s="300">
        <f t="shared" si="16"/>
        <v>-542935319.26155114</v>
      </c>
      <c r="BN108" s="300">
        <f t="shared" si="16"/>
        <v>-546695341.026914</v>
      </c>
      <c r="BO108" s="1016">
        <f t="shared" si="16"/>
        <v>-550377301.62413907</v>
      </c>
    </row>
    <row r="109" spans="1:67" ht="14.25" customHeight="1" x14ac:dyDescent="0.2">
      <c r="D109" s="2352"/>
      <c r="E109" s="4334"/>
      <c r="F109" s="62" t="str">
        <f>F107</f>
        <v>High</v>
      </c>
      <c r="G109" s="415">
        <f>AVERAGE(G81:G104)</f>
        <v>-5097600000</v>
      </c>
      <c r="H109" s="1735">
        <f>AVERAGE(H81:H104)</f>
        <v>988683147.8059274</v>
      </c>
      <c r="I109" s="1735">
        <f t="shared" ref="I109:BO109" si="17">AVERAGE(I81:I104)</f>
        <v>606629016.1924876</v>
      </c>
      <c r="J109" s="1735">
        <f t="shared" si="17"/>
        <v>412396538.11682963</v>
      </c>
      <c r="K109" s="1735">
        <f t="shared" si="17"/>
        <v>286128050.22787976</v>
      </c>
      <c r="L109" s="1735">
        <f t="shared" si="17"/>
        <v>194261119.45877361</v>
      </c>
      <c r="M109" s="1735">
        <f t="shared" si="17"/>
        <v>122902606.04553361</v>
      </c>
      <c r="N109" s="1735">
        <f t="shared" si="17"/>
        <v>65040819.949105002</v>
      </c>
      <c r="O109" s="1735">
        <f t="shared" si="17"/>
        <v>16673761.292734206</v>
      </c>
      <c r="P109" s="1735">
        <f t="shared" si="17"/>
        <v>-24684425.801454205</v>
      </c>
      <c r="Q109" s="1735">
        <f t="shared" si="17"/>
        <v>-60676640.797489218</v>
      </c>
      <c r="R109" s="1735">
        <f t="shared" si="17"/>
        <v>-92441524.237345979</v>
      </c>
      <c r="S109" s="1735">
        <f t="shared" si="17"/>
        <v>-120798494.57430553</v>
      </c>
      <c r="T109" s="1735">
        <f t="shared" si="17"/>
        <v>-146355543.73588368</v>
      </c>
      <c r="U109" s="1735">
        <f t="shared" si="17"/>
        <v>-169575361.09927699</v>
      </c>
      <c r="V109" s="1735">
        <f t="shared" si="17"/>
        <v>-190817653.82633743</v>
      </c>
      <c r="W109" s="1735">
        <f t="shared" si="17"/>
        <v>-210367212.72593582</v>
      </c>
      <c r="X109" s="1735">
        <f t="shared" si="17"/>
        <v>-228453096.16983306</v>
      </c>
      <c r="Y109" s="1735">
        <f t="shared" si="17"/>
        <v>-245262088.81974474</v>
      </c>
      <c r="Z109" s="1735">
        <f t="shared" si="17"/>
        <v>-260948360.24698624</v>
      </c>
      <c r="AA109" s="1735">
        <f t="shared" si="17"/>
        <v>-275640535.85837305</v>
      </c>
      <c r="AB109" s="1735">
        <f t="shared" si="17"/>
        <v>-289446965.5540579</v>
      </c>
      <c r="AC109" s="1735">
        <f t="shared" si="17"/>
        <v>-302459711.76950526</v>
      </c>
      <c r="AD109" s="1735">
        <f t="shared" si="17"/>
        <v>-314757611.13366735</v>
      </c>
      <c r="AE109" s="1735">
        <f t="shared" si="17"/>
        <v>-326408655.1144107</v>
      </c>
      <c r="AF109" s="1735">
        <f t="shared" si="17"/>
        <v>-337471862.68676037</v>
      </c>
      <c r="AG109" s="1735">
        <f t="shared" si="17"/>
        <v>-347998769.04454833</v>
      </c>
      <c r="AH109" s="1735">
        <f t="shared" si="17"/>
        <v>-358034620.56800431</v>
      </c>
      <c r="AI109" s="1735">
        <f t="shared" si="17"/>
        <v>-367619342.56017774</v>
      </c>
      <c r="AJ109" s="1735">
        <f t="shared" si="17"/>
        <v>-376788329.40328741</v>
      </c>
      <c r="AK109" s="1735">
        <f t="shared" si="17"/>
        <v>-385573094.62472755</v>
      </c>
      <c r="AL109" s="1735">
        <f t="shared" si="17"/>
        <v>-394001809.48031974</v>
      </c>
      <c r="AM109" s="1735">
        <f t="shared" si="17"/>
        <v>-402099752.0992949</v>
      </c>
      <c r="AN109" s="1735">
        <f t="shared" si="17"/>
        <v>-409889684.33344769</v>
      </c>
      <c r="AO109" s="1735">
        <f t="shared" si="17"/>
        <v>-417392169.75443292</v>
      </c>
      <c r="AP109" s="1735">
        <f t="shared" si="17"/>
        <v>-424625843.42659497</v>
      </c>
      <c r="AQ109" s="1735">
        <f t="shared" si="17"/>
        <v>-431607641.9188109</v>
      </c>
      <c r="AR109" s="1735">
        <f t="shared" si="17"/>
        <v>-438353000.34264636</v>
      </c>
      <c r="AS109" s="1735">
        <f t="shared" si="17"/>
        <v>-444876021.89569849</v>
      </c>
      <c r="AT109" s="1735">
        <f t="shared" si="17"/>
        <v>-451189624.36019182</v>
      </c>
      <c r="AU109" s="1735">
        <f t="shared" si="17"/>
        <v>-457305667.19236809</v>
      </c>
      <c r="AV109" s="1735">
        <f t="shared" si="17"/>
        <v>-463235062.18921489</v>
      </c>
      <c r="AW109" s="1735">
        <f t="shared" si="17"/>
        <v>-468987870.19871753</v>
      </c>
      <c r="AX109" s="1735">
        <f t="shared" si="17"/>
        <v>-474573385.92025757</v>
      </c>
      <c r="AY109" s="1735">
        <f t="shared" si="17"/>
        <v>-480000212.50156134</v>
      </c>
      <c r="AZ109" s="1735">
        <f t="shared" si="17"/>
        <v>-485276327.36131066</v>
      </c>
      <c r="BA109" s="1735">
        <f t="shared" si="17"/>
        <v>-490409140.43940997</v>
      </c>
      <c r="BB109" s="1735">
        <f t="shared" si="17"/>
        <v>-495405545.88994712</v>
      </c>
      <c r="BC109" s="1735">
        <f t="shared" si="17"/>
        <v>-500271968.07735997</v>
      </c>
      <c r="BD109" s="1735">
        <f t="shared" si="17"/>
        <v>-505014402.60800123</v>
      </c>
      <c r="BE109" s="1735">
        <f t="shared" si="17"/>
        <v>-509638453.02230901</v>
      </c>
      <c r="BF109" s="1735">
        <f t="shared" si="17"/>
        <v>-514149363.68325549</v>
      </c>
      <c r="BG109" s="1735">
        <f t="shared" si="17"/>
        <v>-518552049.32150894</v>
      </c>
      <c r="BH109" s="1735">
        <f t="shared" si="17"/>
        <v>-522851121.63431901</v>
      </c>
      <c r="BI109" s="1735">
        <f t="shared" si="17"/>
        <v>-527050913.28144813</v>
      </c>
      <c r="BJ109" s="1735">
        <f t="shared" si="17"/>
        <v>-531155499.57591742</v>
      </c>
      <c r="BK109" s="1735">
        <f t="shared" si="17"/>
        <v>-535168718.12851757</v>
      </c>
      <c r="BL109" s="1735">
        <f t="shared" si="17"/>
        <v>-539094186.67188644</v>
      </c>
      <c r="BM109" s="1735">
        <f t="shared" si="17"/>
        <v>-542935319.26155114</v>
      </c>
      <c r="BN109" s="1735">
        <f t="shared" si="17"/>
        <v>-546695341.026914</v>
      </c>
      <c r="BO109" s="1016">
        <f t="shared" si="17"/>
        <v>-550377301.62413907</v>
      </c>
    </row>
    <row r="110" spans="1:67" x14ac:dyDescent="0.2">
      <c r="E110" s="2"/>
      <c r="F110" s="2"/>
    </row>
    <row r="111" spans="1:67" x14ac:dyDescent="0.2">
      <c r="A111" s="2371" t="s">
        <v>1623</v>
      </c>
    </row>
    <row r="112" spans="1:67" x14ac:dyDescent="0.2">
      <c r="A112" t="s">
        <v>1624</v>
      </c>
    </row>
    <row r="113" spans="1:19" x14ac:dyDescent="0.2">
      <c r="A113" t="s">
        <v>1625</v>
      </c>
    </row>
    <row r="114" spans="1:19" x14ac:dyDescent="0.2">
      <c r="A114" t="s">
        <v>1626</v>
      </c>
    </row>
    <row r="115" spans="1:19" x14ac:dyDescent="0.2">
      <c r="A115" t="s">
        <v>1627</v>
      </c>
    </row>
    <row r="116" spans="1:19" x14ac:dyDescent="0.2">
      <c r="A116" t="s">
        <v>1628</v>
      </c>
    </row>
    <row r="117" spans="1:19" x14ac:dyDescent="0.2">
      <c r="A117" t="s">
        <v>1629</v>
      </c>
    </row>
    <row r="118" spans="1:19" ht="16" thickBot="1" x14ac:dyDescent="0.25"/>
    <row r="119" spans="1:19" x14ac:dyDescent="0.2">
      <c r="A119" s="4307" t="s">
        <v>1651</v>
      </c>
      <c r="B119" s="4308"/>
      <c r="C119" s="4308"/>
      <c r="D119" s="4308"/>
      <c r="E119" s="4308"/>
      <c r="F119" s="4308"/>
      <c r="G119" s="4308"/>
      <c r="H119" s="4308"/>
      <c r="I119" s="4309"/>
      <c r="J119" s="4307" t="s">
        <v>1651</v>
      </c>
      <c r="K119" s="4308"/>
      <c r="L119" s="4308"/>
      <c r="M119" s="4308"/>
      <c r="N119" s="4308"/>
      <c r="O119" s="4308"/>
      <c r="P119" s="4308"/>
      <c r="Q119" s="4308"/>
      <c r="R119" s="4308"/>
      <c r="S119" s="4309"/>
    </row>
    <row r="120" spans="1:19" ht="16" thickBot="1" x14ac:dyDescent="0.25">
      <c r="A120" s="4310"/>
      <c r="B120" s="4311"/>
      <c r="C120" s="4311"/>
      <c r="D120" s="4311"/>
      <c r="E120" s="4311"/>
      <c r="F120" s="4311"/>
      <c r="G120" s="4311"/>
      <c r="H120" s="4311"/>
      <c r="I120" s="4312"/>
      <c r="J120" s="4310"/>
      <c r="K120" s="4311"/>
      <c r="L120" s="4311"/>
      <c r="M120" s="4311"/>
      <c r="N120" s="4311"/>
      <c r="O120" s="4311"/>
      <c r="P120" s="4311"/>
      <c r="Q120" s="4311"/>
      <c r="R120" s="4311"/>
      <c r="S120" s="4312"/>
    </row>
    <row r="121" spans="1:19" x14ac:dyDescent="0.2">
      <c r="I121" s="284"/>
      <c r="S121" s="284"/>
    </row>
    <row r="122" spans="1:19" x14ac:dyDescent="0.2">
      <c r="B122" s="2849" t="s">
        <v>1614</v>
      </c>
      <c r="C122" s="2763"/>
      <c r="D122" s="2763"/>
      <c r="I122" s="286"/>
      <c r="L122" s="2849" t="s">
        <v>1614</v>
      </c>
      <c r="M122" s="2763"/>
      <c r="N122" s="2763"/>
      <c r="S122" s="286"/>
    </row>
    <row r="123" spans="1:19" x14ac:dyDescent="0.2">
      <c r="I123" s="286"/>
      <c r="S123" s="286"/>
    </row>
    <row r="124" spans="1:19" x14ac:dyDescent="0.2">
      <c r="I124" s="286"/>
      <c r="S124" s="286"/>
    </row>
    <row r="125" spans="1:19" x14ac:dyDescent="0.2">
      <c r="I125" s="286"/>
      <c r="S125" s="286"/>
    </row>
    <row r="126" spans="1:19" x14ac:dyDescent="0.2">
      <c r="I126" s="286"/>
      <c r="S126" s="286"/>
    </row>
    <row r="127" spans="1:19" x14ac:dyDescent="0.2">
      <c r="I127" s="286"/>
      <c r="S127" s="286"/>
    </row>
    <row r="128" spans="1:19" x14ac:dyDescent="0.2">
      <c r="I128" s="286"/>
      <c r="S128" s="286"/>
    </row>
    <row r="129" spans="9:19" x14ac:dyDescent="0.2">
      <c r="I129" s="286"/>
      <c r="S129" s="286"/>
    </row>
    <row r="130" spans="9:19" x14ac:dyDescent="0.2">
      <c r="I130" s="286"/>
      <c r="S130" s="286"/>
    </row>
    <row r="131" spans="9:19" x14ac:dyDescent="0.2">
      <c r="I131" s="286"/>
      <c r="S131" s="286"/>
    </row>
    <row r="132" spans="9:19" x14ac:dyDescent="0.2">
      <c r="I132" s="286"/>
      <c r="S132" s="286"/>
    </row>
    <row r="133" spans="9:19" x14ac:dyDescent="0.2">
      <c r="I133" s="286"/>
      <c r="S133" s="286"/>
    </row>
    <row r="134" spans="9:19" x14ac:dyDescent="0.2">
      <c r="I134" s="286"/>
      <c r="S134" s="286"/>
    </row>
    <row r="135" spans="9:19" x14ac:dyDescent="0.2">
      <c r="I135" s="286"/>
      <c r="S135" s="286"/>
    </row>
    <row r="136" spans="9:19" x14ac:dyDescent="0.2">
      <c r="I136" s="286"/>
      <c r="S136" s="286"/>
    </row>
    <row r="137" spans="9:19" x14ac:dyDescent="0.2">
      <c r="I137" s="286"/>
      <c r="S137" s="286"/>
    </row>
    <row r="138" spans="9:19" x14ac:dyDescent="0.2">
      <c r="I138" s="286"/>
      <c r="S138" s="286"/>
    </row>
    <row r="139" spans="9:19" x14ac:dyDescent="0.2">
      <c r="I139" s="286"/>
      <c r="S139" s="286"/>
    </row>
    <row r="140" spans="9:19" x14ac:dyDescent="0.2">
      <c r="I140" s="286"/>
      <c r="S140" s="286"/>
    </row>
    <row r="141" spans="9:19" x14ac:dyDescent="0.2">
      <c r="I141" s="286"/>
      <c r="S141" s="286"/>
    </row>
    <row r="142" spans="9:19" x14ac:dyDescent="0.2">
      <c r="I142" s="286"/>
      <c r="S142" s="286"/>
    </row>
    <row r="143" spans="9:19" x14ac:dyDescent="0.2">
      <c r="I143" s="286"/>
      <c r="S143" s="286"/>
    </row>
    <row r="144" spans="9:19" x14ac:dyDescent="0.2">
      <c r="I144" s="286"/>
      <c r="S144" s="286"/>
    </row>
    <row r="145" spans="2:19" x14ac:dyDescent="0.2">
      <c r="I145" s="286"/>
      <c r="S145" s="286"/>
    </row>
    <row r="146" spans="2:19" x14ac:dyDescent="0.2">
      <c r="I146" s="286"/>
      <c r="S146" s="286"/>
    </row>
    <row r="147" spans="2:19" x14ac:dyDescent="0.2">
      <c r="I147" s="286"/>
      <c r="S147" s="286"/>
    </row>
    <row r="148" spans="2:19" x14ac:dyDescent="0.2">
      <c r="I148" s="286"/>
      <c r="S148" s="286"/>
    </row>
    <row r="149" spans="2:19" x14ac:dyDescent="0.2">
      <c r="I149" s="286"/>
      <c r="S149" s="286"/>
    </row>
    <row r="150" spans="2:19" x14ac:dyDescent="0.2">
      <c r="I150" s="286"/>
      <c r="S150" s="286"/>
    </row>
    <row r="151" spans="2:19" x14ac:dyDescent="0.2">
      <c r="B151" s="2849" t="s">
        <v>1615</v>
      </c>
      <c r="C151" s="2763"/>
      <c r="D151" s="2763"/>
      <c r="I151" s="286"/>
      <c r="L151" s="2849" t="s">
        <v>1615</v>
      </c>
      <c r="M151" s="2763"/>
      <c r="N151" s="2763"/>
      <c r="S151" s="286"/>
    </row>
    <row r="152" spans="2:19" x14ac:dyDescent="0.2">
      <c r="I152" s="286"/>
      <c r="S152" s="286"/>
    </row>
    <row r="153" spans="2:19" x14ac:dyDescent="0.2">
      <c r="I153" s="286"/>
      <c r="S153" s="286"/>
    </row>
    <row r="154" spans="2:19" x14ac:dyDescent="0.2">
      <c r="I154" s="286"/>
      <c r="S154" s="286"/>
    </row>
    <row r="155" spans="2:19" x14ac:dyDescent="0.2">
      <c r="I155" s="286"/>
      <c r="S155" s="286"/>
    </row>
    <row r="156" spans="2:19" x14ac:dyDescent="0.2">
      <c r="I156" s="286"/>
      <c r="S156" s="286"/>
    </row>
    <row r="157" spans="2:19" x14ac:dyDescent="0.2">
      <c r="I157" s="286"/>
      <c r="S157" s="286"/>
    </row>
    <row r="158" spans="2:19" x14ac:dyDescent="0.2">
      <c r="I158" s="286"/>
      <c r="S158" s="286"/>
    </row>
    <row r="159" spans="2:19" x14ac:dyDescent="0.2">
      <c r="I159" s="286"/>
      <c r="S159" s="286"/>
    </row>
    <row r="160" spans="2:19" x14ac:dyDescent="0.2">
      <c r="I160" s="286"/>
      <c r="S160" s="286"/>
    </row>
    <row r="161" spans="9:19" x14ac:dyDescent="0.2">
      <c r="I161" s="286"/>
      <c r="S161" s="286"/>
    </row>
    <row r="162" spans="9:19" x14ac:dyDescent="0.2">
      <c r="I162" s="286"/>
      <c r="S162" s="286"/>
    </row>
    <row r="163" spans="9:19" x14ac:dyDescent="0.2">
      <c r="I163" s="286"/>
      <c r="S163" s="286"/>
    </row>
    <row r="164" spans="9:19" x14ac:dyDescent="0.2">
      <c r="I164" s="286"/>
      <c r="S164" s="286"/>
    </row>
    <row r="165" spans="9:19" x14ac:dyDescent="0.2">
      <c r="I165" s="286"/>
      <c r="S165" s="286"/>
    </row>
    <row r="166" spans="9:19" x14ac:dyDescent="0.2">
      <c r="I166" s="286"/>
      <c r="S166" s="286"/>
    </row>
    <row r="167" spans="9:19" x14ac:dyDescent="0.2">
      <c r="I167" s="286"/>
      <c r="S167" s="286"/>
    </row>
    <row r="168" spans="9:19" x14ac:dyDescent="0.2">
      <c r="I168" s="286"/>
      <c r="S168" s="286"/>
    </row>
    <row r="169" spans="9:19" x14ac:dyDescent="0.2">
      <c r="I169" s="286"/>
      <c r="S169" s="286"/>
    </row>
    <row r="170" spans="9:19" x14ac:dyDescent="0.2">
      <c r="I170" s="286"/>
      <c r="S170" s="286"/>
    </row>
    <row r="171" spans="9:19" x14ac:dyDescent="0.2">
      <c r="I171" s="286"/>
      <c r="S171" s="286"/>
    </row>
    <row r="172" spans="9:19" x14ac:dyDescent="0.2">
      <c r="I172" s="286"/>
      <c r="S172" s="286"/>
    </row>
    <row r="173" spans="9:19" x14ac:dyDescent="0.2">
      <c r="I173" s="286"/>
      <c r="S173" s="286"/>
    </row>
    <row r="174" spans="9:19" x14ac:dyDescent="0.2">
      <c r="I174" s="286"/>
      <c r="S174" s="286"/>
    </row>
    <row r="175" spans="9:19" x14ac:dyDescent="0.2">
      <c r="I175" s="286"/>
      <c r="S175" s="286"/>
    </row>
    <row r="176" spans="9:19" x14ac:dyDescent="0.2">
      <c r="I176" s="286"/>
      <c r="S176" s="286"/>
    </row>
    <row r="177" spans="1:19" x14ac:dyDescent="0.2">
      <c r="I177" s="286"/>
      <c r="S177" s="286"/>
    </row>
    <row r="178" spans="1:19" x14ac:dyDescent="0.2">
      <c r="I178" s="286"/>
      <c r="S178" s="286"/>
    </row>
    <row r="179" spans="1:19" x14ac:dyDescent="0.2">
      <c r="I179" s="286"/>
      <c r="S179" s="286"/>
    </row>
    <row r="180" spans="1:19" ht="16" thickBot="1" x14ac:dyDescent="0.25">
      <c r="A180" s="289"/>
      <c r="B180" s="289"/>
      <c r="C180" s="289"/>
      <c r="D180" s="289"/>
      <c r="E180" s="289"/>
      <c r="F180" s="289"/>
      <c r="G180" s="1087"/>
      <c r="H180" s="289"/>
      <c r="I180" s="290"/>
      <c r="J180" s="289"/>
      <c r="K180" s="289"/>
      <c r="L180" s="289"/>
      <c r="M180" s="289"/>
      <c r="N180" s="289"/>
      <c r="O180" s="289"/>
      <c r="P180" s="289"/>
      <c r="Q180" s="289"/>
      <c r="R180" s="289"/>
      <c r="S180" s="290"/>
    </row>
  </sheetData>
  <mergeCells count="30">
    <mergeCell ref="A1:BO2"/>
    <mergeCell ref="A119:I120"/>
    <mergeCell ref="J119:S120"/>
    <mergeCell ref="H105:BO105"/>
    <mergeCell ref="B4:C4"/>
    <mergeCell ref="A5:A52"/>
    <mergeCell ref="B5:C28"/>
    <mergeCell ref="D5:D10"/>
    <mergeCell ref="D11:D16"/>
    <mergeCell ref="D17:D22"/>
    <mergeCell ref="D23:D28"/>
    <mergeCell ref="B29:C52"/>
    <mergeCell ref="D29:D34"/>
    <mergeCell ref="D35:D40"/>
    <mergeCell ref="A57:A104"/>
    <mergeCell ref="B57:C80"/>
    <mergeCell ref="E106:E107"/>
    <mergeCell ref="E108:E109"/>
    <mergeCell ref="D41:D46"/>
    <mergeCell ref="D47:D52"/>
    <mergeCell ref="B56:C56"/>
    <mergeCell ref="D81:D86"/>
    <mergeCell ref="D87:D92"/>
    <mergeCell ref="D93:D98"/>
    <mergeCell ref="D99:D104"/>
    <mergeCell ref="D57:D62"/>
    <mergeCell ref="D63:D68"/>
    <mergeCell ref="D69:D74"/>
    <mergeCell ref="D75:D80"/>
    <mergeCell ref="B81:C104"/>
  </mergeCells>
  <conditionalFormatting sqref="B122">
    <cfRule type="cellIs" dxfId="20" priority="5" operator="lessThan">
      <formula>0</formula>
    </cfRule>
  </conditionalFormatting>
  <conditionalFormatting sqref="B151">
    <cfRule type="cellIs" dxfId="19" priority="7" operator="lessThan">
      <formula>0</formula>
    </cfRule>
  </conditionalFormatting>
  <conditionalFormatting sqref="D81 D87 D93 D99">
    <cfRule type="containsText" dxfId="18" priority="13" operator="containsText" text="O&amp;M Fixed Plant Opex">
      <formula>NOT(ISERROR(SEARCH("O&amp;M Fixed Plant Opex",D81)))</formula>
    </cfRule>
  </conditionalFormatting>
  <conditionalFormatting sqref="F3:F118">
    <cfRule type="cellIs" dxfId="17" priority="1" operator="equal">
      <formula>0.9</formula>
    </cfRule>
    <cfRule type="cellIs" dxfId="16" priority="2" operator="equal">
      <formula>0.85</formula>
    </cfRule>
    <cfRule type="cellIs" dxfId="15" priority="3" operator="equal">
      <formula>0.8</formula>
    </cfRule>
  </conditionalFormatting>
  <conditionalFormatting sqref="F121:F1048576">
    <cfRule type="cellIs" dxfId="14" priority="10" operator="equal">
      <formula>0.9</formula>
    </cfRule>
    <cfRule type="cellIs" dxfId="13" priority="11" operator="equal">
      <formula>0.85</formula>
    </cfRule>
    <cfRule type="cellIs" dxfId="12" priority="12" operator="equal">
      <formula>0.8</formula>
    </cfRule>
  </conditionalFormatting>
  <conditionalFormatting sqref="G3:G104 H5:BO104 G106:G118 G121:G1048576">
    <cfRule type="cellIs" dxfId="11" priority="8" operator="lessThan">
      <formula>0</formula>
    </cfRule>
  </conditionalFormatting>
  <conditionalFormatting sqref="H106:BO109">
    <cfRule type="cellIs" dxfId="10" priority="9" operator="lessThan">
      <formula>0</formula>
    </cfRule>
  </conditionalFormatting>
  <conditionalFormatting sqref="L122">
    <cfRule type="cellIs" dxfId="9" priority="4" operator="lessThan">
      <formula>0</formula>
    </cfRule>
  </conditionalFormatting>
  <conditionalFormatting sqref="L151">
    <cfRule type="cellIs" dxfId="8" priority="6" operator="lessThan">
      <formula>0</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B3B05-4EE9-4933-97C3-DEAEFE1E2577}">
  <sheetPr>
    <tabColor rgb="FF00B0F0"/>
  </sheetPr>
  <dimension ref="A1:AK265"/>
  <sheetViews>
    <sheetView showGridLines="0" zoomScaleNormal="100" workbookViewId="0">
      <pane xSplit="1" ySplit="2" topLeftCell="B3" activePane="bottomRight" state="frozen"/>
      <selection pane="topRight" activeCell="B1" sqref="B1"/>
      <selection pane="bottomLeft" activeCell="A3" sqref="A3"/>
      <selection pane="bottomRight" activeCell="K9" sqref="K9"/>
    </sheetView>
  </sheetViews>
  <sheetFormatPr baseColWidth="10" defaultColWidth="8.83203125" defaultRowHeight="13" x14ac:dyDescent="0.15"/>
  <cols>
    <col min="1" max="1" width="0.1640625" style="75" customWidth="1"/>
    <col min="2" max="2" width="17.5" style="75" customWidth="1"/>
    <col min="3" max="3" width="14.5" style="75" customWidth="1"/>
    <col min="4" max="4" width="16" style="75" customWidth="1"/>
    <col min="5" max="5" width="17.5" style="75" customWidth="1"/>
    <col min="6" max="6" width="17.1640625" style="75" customWidth="1"/>
    <col min="7" max="7" width="20.83203125" style="75" customWidth="1"/>
    <col min="8" max="8" width="17" style="75" bestFit="1" customWidth="1"/>
    <col min="9" max="9" width="19.5" style="75" customWidth="1"/>
    <col min="10" max="10" width="18.33203125" style="75" customWidth="1"/>
    <col min="11" max="11" width="16.5" style="75" customWidth="1"/>
    <col min="12" max="12" width="19.1640625" style="75" customWidth="1"/>
    <col min="13" max="13" width="12.6640625" style="75" customWidth="1"/>
    <col min="14" max="14" width="17.33203125" style="75" customWidth="1"/>
    <col min="15" max="15" width="16.33203125" style="75" customWidth="1"/>
    <col min="16" max="16" width="10.33203125" style="75" customWidth="1"/>
    <col min="17" max="17" width="11.6640625" style="75" customWidth="1"/>
    <col min="18" max="21" width="12" style="75" bestFit="1" customWidth="1"/>
    <col min="22" max="22" width="24.1640625" style="75" customWidth="1"/>
    <col min="23" max="23" width="16.33203125" style="75" customWidth="1"/>
    <col min="24" max="24" width="9.1640625" style="75" customWidth="1"/>
    <col min="25" max="26" width="12" style="75" bestFit="1" customWidth="1"/>
    <col min="27" max="27" width="9.1640625" style="75"/>
    <col min="28" max="28" width="12.1640625" style="75" customWidth="1"/>
    <col min="29" max="29" width="9.1640625" style="75"/>
    <col min="30" max="30" width="21.6640625" style="75" customWidth="1"/>
    <col min="31" max="31" width="19.6640625" style="75" customWidth="1"/>
    <col min="32" max="32" width="9.1640625" style="75"/>
    <col min="33" max="33" width="14.6640625" style="75" customWidth="1"/>
    <col min="34" max="35" width="9.1640625" style="75"/>
    <col min="36" max="36" width="9.1640625" style="75" customWidth="1"/>
    <col min="37" max="256" width="9.1640625" style="75"/>
    <col min="257" max="257" width="0.1640625" style="75" customWidth="1"/>
    <col min="258" max="258" width="17.5" style="75" customWidth="1"/>
    <col min="259" max="265" width="9.1640625" style="75"/>
    <col min="266" max="266" width="2.5" style="75" customWidth="1"/>
    <col min="267" max="267" width="1.83203125" style="75" customWidth="1"/>
    <col min="268" max="268" width="15.1640625" style="75" customWidth="1"/>
    <col min="269" max="512" width="9.1640625" style="75"/>
    <col min="513" max="513" width="0.1640625" style="75" customWidth="1"/>
    <col min="514" max="514" width="17.5" style="75" customWidth="1"/>
    <col min="515" max="521" width="9.1640625" style="75"/>
    <col min="522" max="522" width="2.5" style="75" customWidth="1"/>
    <col min="523" max="523" width="1.83203125" style="75" customWidth="1"/>
    <col min="524" max="524" width="15.1640625" style="75" customWidth="1"/>
    <col min="525" max="768" width="9.1640625" style="75"/>
    <col min="769" max="769" width="0.1640625" style="75" customWidth="1"/>
    <col min="770" max="770" width="17.5" style="75" customWidth="1"/>
    <col min="771" max="777" width="9.1640625" style="75"/>
    <col min="778" max="778" width="2.5" style="75" customWidth="1"/>
    <col min="779" max="779" width="1.83203125" style="75" customWidth="1"/>
    <col min="780" max="780" width="15.1640625" style="75" customWidth="1"/>
    <col min="781" max="1024" width="9.1640625" style="75"/>
    <col min="1025" max="1025" width="0.1640625" style="75" customWidth="1"/>
    <col min="1026" max="1026" width="17.5" style="75" customWidth="1"/>
    <col min="1027" max="1033" width="9.1640625" style="75"/>
    <col min="1034" max="1034" width="2.5" style="75" customWidth="1"/>
    <col min="1035" max="1035" width="1.83203125" style="75" customWidth="1"/>
    <col min="1036" max="1036" width="15.1640625" style="75" customWidth="1"/>
    <col min="1037" max="1280" width="9.1640625" style="75"/>
    <col min="1281" max="1281" width="0.1640625" style="75" customWidth="1"/>
    <col min="1282" max="1282" width="17.5" style="75" customWidth="1"/>
    <col min="1283" max="1289" width="9.1640625" style="75"/>
    <col min="1290" max="1290" width="2.5" style="75" customWidth="1"/>
    <col min="1291" max="1291" width="1.83203125" style="75" customWidth="1"/>
    <col min="1292" max="1292" width="15.1640625" style="75" customWidth="1"/>
    <col min="1293" max="1536" width="9.1640625" style="75"/>
    <col min="1537" max="1537" width="0.1640625" style="75" customWidth="1"/>
    <col min="1538" max="1538" width="17.5" style="75" customWidth="1"/>
    <col min="1539" max="1545" width="9.1640625" style="75"/>
    <col min="1546" max="1546" width="2.5" style="75" customWidth="1"/>
    <col min="1547" max="1547" width="1.83203125" style="75" customWidth="1"/>
    <col min="1548" max="1548" width="15.1640625" style="75" customWidth="1"/>
    <col min="1549" max="1792" width="9.1640625" style="75"/>
    <col min="1793" max="1793" width="0.1640625" style="75" customWidth="1"/>
    <col min="1794" max="1794" width="17.5" style="75" customWidth="1"/>
    <col min="1795" max="1801" width="9.1640625" style="75"/>
    <col min="1802" max="1802" width="2.5" style="75" customWidth="1"/>
    <col min="1803" max="1803" width="1.83203125" style="75" customWidth="1"/>
    <col min="1804" max="1804" width="15.1640625" style="75" customWidth="1"/>
    <col min="1805" max="2048" width="9.1640625" style="75"/>
    <col min="2049" max="2049" width="0.1640625" style="75" customWidth="1"/>
    <col min="2050" max="2050" width="17.5" style="75" customWidth="1"/>
    <col min="2051" max="2057" width="9.1640625" style="75"/>
    <col min="2058" max="2058" width="2.5" style="75" customWidth="1"/>
    <col min="2059" max="2059" width="1.83203125" style="75" customWidth="1"/>
    <col min="2060" max="2060" width="15.1640625" style="75" customWidth="1"/>
    <col min="2061" max="2304" width="9.1640625" style="75"/>
    <col min="2305" max="2305" width="0.1640625" style="75" customWidth="1"/>
    <col min="2306" max="2306" width="17.5" style="75" customWidth="1"/>
    <col min="2307" max="2313" width="9.1640625" style="75"/>
    <col min="2314" max="2314" width="2.5" style="75" customWidth="1"/>
    <col min="2315" max="2315" width="1.83203125" style="75" customWidth="1"/>
    <col min="2316" max="2316" width="15.1640625" style="75" customWidth="1"/>
    <col min="2317" max="2560" width="9.1640625" style="75"/>
    <col min="2561" max="2561" width="0.1640625" style="75" customWidth="1"/>
    <col min="2562" max="2562" width="17.5" style="75" customWidth="1"/>
    <col min="2563" max="2569" width="9.1640625" style="75"/>
    <col min="2570" max="2570" width="2.5" style="75" customWidth="1"/>
    <col min="2571" max="2571" width="1.83203125" style="75" customWidth="1"/>
    <col min="2572" max="2572" width="15.1640625" style="75" customWidth="1"/>
    <col min="2573" max="2816" width="9.1640625" style="75"/>
    <col min="2817" max="2817" width="0.1640625" style="75" customWidth="1"/>
    <col min="2818" max="2818" width="17.5" style="75" customWidth="1"/>
    <col min="2819" max="2825" width="9.1640625" style="75"/>
    <col min="2826" max="2826" width="2.5" style="75" customWidth="1"/>
    <col min="2827" max="2827" width="1.83203125" style="75" customWidth="1"/>
    <col min="2828" max="2828" width="15.1640625" style="75" customWidth="1"/>
    <col min="2829" max="3072" width="9.1640625" style="75"/>
    <col min="3073" max="3073" width="0.1640625" style="75" customWidth="1"/>
    <col min="3074" max="3074" width="17.5" style="75" customWidth="1"/>
    <col min="3075" max="3081" width="9.1640625" style="75"/>
    <col min="3082" max="3082" width="2.5" style="75" customWidth="1"/>
    <col min="3083" max="3083" width="1.83203125" style="75" customWidth="1"/>
    <col min="3084" max="3084" width="15.1640625" style="75" customWidth="1"/>
    <col min="3085" max="3328" width="9.1640625" style="75"/>
    <col min="3329" max="3329" width="0.1640625" style="75" customWidth="1"/>
    <col min="3330" max="3330" width="17.5" style="75" customWidth="1"/>
    <col min="3331" max="3337" width="9.1640625" style="75"/>
    <col min="3338" max="3338" width="2.5" style="75" customWidth="1"/>
    <col min="3339" max="3339" width="1.83203125" style="75" customWidth="1"/>
    <col min="3340" max="3340" width="15.1640625" style="75" customWidth="1"/>
    <col min="3341" max="3584" width="9.1640625" style="75"/>
    <col min="3585" max="3585" width="0.1640625" style="75" customWidth="1"/>
    <col min="3586" max="3586" width="17.5" style="75" customWidth="1"/>
    <col min="3587" max="3593" width="9.1640625" style="75"/>
    <col min="3594" max="3594" width="2.5" style="75" customWidth="1"/>
    <col min="3595" max="3595" width="1.83203125" style="75" customWidth="1"/>
    <col min="3596" max="3596" width="15.1640625" style="75" customWidth="1"/>
    <col min="3597" max="3840" width="9.1640625" style="75"/>
    <col min="3841" max="3841" width="0.1640625" style="75" customWidth="1"/>
    <col min="3842" max="3842" width="17.5" style="75" customWidth="1"/>
    <col min="3843" max="3849" width="9.1640625" style="75"/>
    <col min="3850" max="3850" width="2.5" style="75" customWidth="1"/>
    <col min="3851" max="3851" width="1.83203125" style="75" customWidth="1"/>
    <col min="3852" max="3852" width="15.1640625" style="75" customWidth="1"/>
    <col min="3853" max="4096" width="9.1640625" style="75"/>
    <col min="4097" max="4097" width="0.1640625" style="75" customWidth="1"/>
    <col min="4098" max="4098" width="17.5" style="75" customWidth="1"/>
    <col min="4099" max="4105" width="9.1640625" style="75"/>
    <col min="4106" max="4106" width="2.5" style="75" customWidth="1"/>
    <col min="4107" max="4107" width="1.83203125" style="75" customWidth="1"/>
    <col min="4108" max="4108" width="15.1640625" style="75" customWidth="1"/>
    <col min="4109" max="4352" width="9.1640625" style="75"/>
    <col min="4353" max="4353" width="0.1640625" style="75" customWidth="1"/>
    <col min="4354" max="4354" width="17.5" style="75" customWidth="1"/>
    <col min="4355" max="4361" width="9.1640625" style="75"/>
    <col min="4362" max="4362" width="2.5" style="75" customWidth="1"/>
    <col min="4363" max="4363" width="1.83203125" style="75" customWidth="1"/>
    <col min="4364" max="4364" width="15.1640625" style="75" customWidth="1"/>
    <col min="4365" max="4608" width="9.1640625" style="75"/>
    <col min="4609" max="4609" width="0.1640625" style="75" customWidth="1"/>
    <col min="4610" max="4610" width="17.5" style="75" customWidth="1"/>
    <col min="4611" max="4617" width="9.1640625" style="75"/>
    <col min="4618" max="4618" width="2.5" style="75" customWidth="1"/>
    <col min="4619" max="4619" width="1.83203125" style="75" customWidth="1"/>
    <col min="4620" max="4620" width="15.1640625" style="75" customWidth="1"/>
    <col min="4621" max="4864" width="9.1640625" style="75"/>
    <col min="4865" max="4865" width="0.1640625" style="75" customWidth="1"/>
    <col min="4866" max="4866" width="17.5" style="75" customWidth="1"/>
    <col min="4867" max="4873" width="9.1640625" style="75"/>
    <col min="4874" max="4874" width="2.5" style="75" customWidth="1"/>
    <col min="4875" max="4875" width="1.83203125" style="75" customWidth="1"/>
    <col min="4876" max="4876" width="15.1640625" style="75" customWidth="1"/>
    <col min="4877" max="5120" width="9.1640625" style="75"/>
    <col min="5121" max="5121" width="0.1640625" style="75" customWidth="1"/>
    <col min="5122" max="5122" width="17.5" style="75" customWidth="1"/>
    <col min="5123" max="5129" width="9.1640625" style="75"/>
    <col min="5130" max="5130" width="2.5" style="75" customWidth="1"/>
    <col min="5131" max="5131" width="1.83203125" style="75" customWidth="1"/>
    <col min="5132" max="5132" width="15.1640625" style="75" customWidth="1"/>
    <col min="5133" max="5376" width="9.1640625" style="75"/>
    <col min="5377" max="5377" width="0.1640625" style="75" customWidth="1"/>
    <col min="5378" max="5378" width="17.5" style="75" customWidth="1"/>
    <col min="5379" max="5385" width="9.1640625" style="75"/>
    <col min="5386" max="5386" width="2.5" style="75" customWidth="1"/>
    <col min="5387" max="5387" width="1.83203125" style="75" customWidth="1"/>
    <col min="5388" max="5388" width="15.1640625" style="75" customWidth="1"/>
    <col min="5389" max="5632" width="9.1640625" style="75"/>
    <col min="5633" max="5633" width="0.1640625" style="75" customWidth="1"/>
    <col min="5634" max="5634" width="17.5" style="75" customWidth="1"/>
    <col min="5635" max="5641" width="9.1640625" style="75"/>
    <col min="5642" max="5642" width="2.5" style="75" customWidth="1"/>
    <col min="5643" max="5643" width="1.83203125" style="75" customWidth="1"/>
    <col min="5644" max="5644" width="15.1640625" style="75" customWidth="1"/>
    <col min="5645" max="5888" width="9.1640625" style="75"/>
    <col min="5889" max="5889" width="0.1640625" style="75" customWidth="1"/>
    <col min="5890" max="5890" width="17.5" style="75" customWidth="1"/>
    <col min="5891" max="5897" width="9.1640625" style="75"/>
    <col min="5898" max="5898" width="2.5" style="75" customWidth="1"/>
    <col min="5899" max="5899" width="1.83203125" style="75" customWidth="1"/>
    <col min="5900" max="5900" width="15.1640625" style="75" customWidth="1"/>
    <col min="5901" max="6144" width="9.1640625" style="75"/>
    <col min="6145" max="6145" width="0.1640625" style="75" customWidth="1"/>
    <col min="6146" max="6146" width="17.5" style="75" customWidth="1"/>
    <col min="6147" max="6153" width="9.1640625" style="75"/>
    <col min="6154" max="6154" width="2.5" style="75" customWidth="1"/>
    <col min="6155" max="6155" width="1.83203125" style="75" customWidth="1"/>
    <col min="6156" max="6156" width="15.1640625" style="75" customWidth="1"/>
    <col min="6157" max="6400" width="9.1640625" style="75"/>
    <col min="6401" max="6401" width="0.1640625" style="75" customWidth="1"/>
    <col min="6402" max="6402" width="17.5" style="75" customWidth="1"/>
    <col min="6403" max="6409" width="9.1640625" style="75"/>
    <col min="6410" max="6410" width="2.5" style="75" customWidth="1"/>
    <col min="6411" max="6411" width="1.83203125" style="75" customWidth="1"/>
    <col min="6412" max="6412" width="15.1640625" style="75" customWidth="1"/>
    <col min="6413" max="6656" width="9.1640625" style="75"/>
    <col min="6657" max="6657" width="0.1640625" style="75" customWidth="1"/>
    <col min="6658" max="6658" width="17.5" style="75" customWidth="1"/>
    <col min="6659" max="6665" width="9.1640625" style="75"/>
    <col min="6666" max="6666" width="2.5" style="75" customWidth="1"/>
    <col min="6667" max="6667" width="1.83203125" style="75" customWidth="1"/>
    <col min="6668" max="6668" width="15.1640625" style="75" customWidth="1"/>
    <col min="6669" max="6912" width="9.1640625" style="75"/>
    <col min="6913" max="6913" width="0.1640625" style="75" customWidth="1"/>
    <col min="6914" max="6914" width="17.5" style="75" customWidth="1"/>
    <col min="6915" max="6921" width="9.1640625" style="75"/>
    <col min="6922" max="6922" width="2.5" style="75" customWidth="1"/>
    <col min="6923" max="6923" width="1.83203125" style="75" customWidth="1"/>
    <col min="6924" max="6924" width="15.1640625" style="75" customWidth="1"/>
    <col min="6925" max="7168" width="9.1640625" style="75"/>
    <col min="7169" max="7169" width="0.1640625" style="75" customWidth="1"/>
    <col min="7170" max="7170" width="17.5" style="75" customWidth="1"/>
    <col min="7171" max="7177" width="9.1640625" style="75"/>
    <col min="7178" max="7178" width="2.5" style="75" customWidth="1"/>
    <col min="7179" max="7179" width="1.83203125" style="75" customWidth="1"/>
    <col min="7180" max="7180" width="15.1640625" style="75" customWidth="1"/>
    <col min="7181" max="7424" width="9.1640625" style="75"/>
    <col min="7425" max="7425" width="0.1640625" style="75" customWidth="1"/>
    <col min="7426" max="7426" width="17.5" style="75" customWidth="1"/>
    <col min="7427" max="7433" width="9.1640625" style="75"/>
    <col min="7434" max="7434" width="2.5" style="75" customWidth="1"/>
    <col min="7435" max="7435" width="1.83203125" style="75" customWidth="1"/>
    <col min="7436" max="7436" width="15.1640625" style="75" customWidth="1"/>
    <col min="7437" max="7680" width="9.1640625" style="75"/>
    <col min="7681" max="7681" width="0.1640625" style="75" customWidth="1"/>
    <col min="7682" max="7682" width="17.5" style="75" customWidth="1"/>
    <col min="7683" max="7689" width="9.1640625" style="75"/>
    <col min="7690" max="7690" width="2.5" style="75" customWidth="1"/>
    <col min="7691" max="7691" width="1.83203125" style="75" customWidth="1"/>
    <col min="7692" max="7692" width="15.1640625" style="75" customWidth="1"/>
    <col min="7693" max="7936" width="9.1640625" style="75"/>
    <col min="7937" max="7937" width="0.1640625" style="75" customWidth="1"/>
    <col min="7938" max="7938" width="17.5" style="75" customWidth="1"/>
    <col min="7939" max="7945" width="9.1640625" style="75"/>
    <col min="7946" max="7946" width="2.5" style="75" customWidth="1"/>
    <col min="7947" max="7947" width="1.83203125" style="75" customWidth="1"/>
    <col min="7948" max="7948" width="15.1640625" style="75" customWidth="1"/>
    <col min="7949" max="8192" width="9.1640625" style="75"/>
    <col min="8193" max="8193" width="0.1640625" style="75" customWidth="1"/>
    <col min="8194" max="8194" width="17.5" style="75" customWidth="1"/>
    <col min="8195" max="8201" width="9.1640625" style="75"/>
    <col min="8202" max="8202" width="2.5" style="75" customWidth="1"/>
    <col min="8203" max="8203" width="1.83203125" style="75" customWidth="1"/>
    <col min="8204" max="8204" width="15.1640625" style="75" customWidth="1"/>
    <col min="8205" max="8448" width="9.1640625" style="75"/>
    <col min="8449" max="8449" width="0.1640625" style="75" customWidth="1"/>
    <col min="8450" max="8450" width="17.5" style="75" customWidth="1"/>
    <col min="8451" max="8457" width="9.1640625" style="75"/>
    <col min="8458" max="8458" width="2.5" style="75" customWidth="1"/>
    <col min="8459" max="8459" width="1.83203125" style="75" customWidth="1"/>
    <col min="8460" max="8460" width="15.1640625" style="75" customWidth="1"/>
    <col min="8461" max="8704" width="9.1640625" style="75"/>
    <col min="8705" max="8705" width="0.1640625" style="75" customWidth="1"/>
    <col min="8706" max="8706" width="17.5" style="75" customWidth="1"/>
    <col min="8707" max="8713" width="9.1640625" style="75"/>
    <col min="8714" max="8714" width="2.5" style="75" customWidth="1"/>
    <col min="8715" max="8715" width="1.83203125" style="75" customWidth="1"/>
    <col min="8716" max="8716" width="15.1640625" style="75" customWidth="1"/>
    <col min="8717" max="8960" width="9.1640625" style="75"/>
    <col min="8961" max="8961" width="0.1640625" style="75" customWidth="1"/>
    <col min="8962" max="8962" width="17.5" style="75" customWidth="1"/>
    <col min="8963" max="8969" width="9.1640625" style="75"/>
    <col min="8970" max="8970" width="2.5" style="75" customWidth="1"/>
    <col min="8971" max="8971" width="1.83203125" style="75" customWidth="1"/>
    <col min="8972" max="8972" width="15.1640625" style="75" customWidth="1"/>
    <col min="8973" max="9216" width="9.1640625" style="75"/>
    <col min="9217" max="9217" width="0.1640625" style="75" customWidth="1"/>
    <col min="9218" max="9218" width="17.5" style="75" customWidth="1"/>
    <col min="9219" max="9225" width="9.1640625" style="75"/>
    <col min="9226" max="9226" width="2.5" style="75" customWidth="1"/>
    <col min="9227" max="9227" width="1.83203125" style="75" customWidth="1"/>
    <col min="9228" max="9228" width="15.1640625" style="75" customWidth="1"/>
    <col min="9229" max="9472" width="9.1640625" style="75"/>
    <col min="9473" max="9473" width="0.1640625" style="75" customWidth="1"/>
    <col min="9474" max="9474" width="17.5" style="75" customWidth="1"/>
    <col min="9475" max="9481" width="9.1640625" style="75"/>
    <col min="9482" max="9482" width="2.5" style="75" customWidth="1"/>
    <col min="9483" max="9483" width="1.83203125" style="75" customWidth="1"/>
    <col min="9484" max="9484" width="15.1640625" style="75" customWidth="1"/>
    <col min="9485" max="9728" width="9.1640625" style="75"/>
    <col min="9729" max="9729" width="0.1640625" style="75" customWidth="1"/>
    <col min="9730" max="9730" width="17.5" style="75" customWidth="1"/>
    <col min="9731" max="9737" width="9.1640625" style="75"/>
    <col min="9738" max="9738" width="2.5" style="75" customWidth="1"/>
    <col min="9739" max="9739" width="1.83203125" style="75" customWidth="1"/>
    <col min="9740" max="9740" width="15.1640625" style="75" customWidth="1"/>
    <col min="9741" max="9984" width="9.1640625" style="75"/>
    <col min="9985" max="9985" width="0.1640625" style="75" customWidth="1"/>
    <col min="9986" max="9986" width="17.5" style="75" customWidth="1"/>
    <col min="9987" max="9993" width="9.1640625" style="75"/>
    <col min="9994" max="9994" width="2.5" style="75" customWidth="1"/>
    <col min="9995" max="9995" width="1.83203125" style="75" customWidth="1"/>
    <col min="9996" max="9996" width="15.1640625" style="75" customWidth="1"/>
    <col min="9997" max="10240" width="9.1640625" style="75"/>
    <col min="10241" max="10241" width="0.1640625" style="75" customWidth="1"/>
    <col min="10242" max="10242" width="17.5" style="75" customWidth="1"/>
    <col min="10243" max="10249" width="9.1640625" style="75"/>
    <col min="10250" max="10250" width="2.5" style="75" customWidth="1"/>
    <col min="10251" max="10251" width="1.83203125" style="75" customWidth="1"/>
    <col min="10252" max="10252" width="15.1640625" style="75" customWidth="1"/>
    <col min="10253" max="10496" width="9.1640625" style="75"/>
    <col min="10497" max="10497" width="0.1640625" style="75" customWidth="1"/>
    <col min="10498" max="10498" width="17.5" style="75" customWidth="1"/>
    <col min="10499" max="10505" width="9.1640625" style="75"/>
    <col min="10506" max="10506" width="2.5" style="75" customWidth="1"/>
    <col min="10507" max="10507" width="1.83203125" style="75" customWidth="1"/>
    <col min="10508" max="10508" width="15.1640625" style="75" customWidth="1"/>
    <col min="10509" max="10752" width="9.1640625" style="75"/>
    <col min="10753" max="10753" width="0.1640625" style="75" customWidth="1"/>
    <col min="10754" max="10754" width="17.5" style="75" customWidth="1"/>
    <col min="10755" max="10761" width="9.1640625" style="75"/>
    <col min="10762" max="10762" width="2.5" style="75" customWidth="1"/>
    <col min="10763" max="10763" width="1.83203125" style="75" customWidth="1"/>
    <col min="10764" max="10764" width="15.1640625" style="75" customWidth="1"/>
    <col min="10765" max="11008" width="9.1640625" style="75"/>
    <col min="11009" max="11009" width="0.1640625" style="75" customWidth="1"/>
    <col min="11010" max="11010" width="17.5" style="75" customWidth="1"/>
    <col min="11011" max="11017" width="9.1640625" style="75"/>
    <col min="11018" max="11018" width="2.5" style="75" customWidth="1"/>
    <col min="11019" max="11019" width="1.83203125" style="75" customWidth="1"/>
    <col min="11020" max="11020" width="15.1640625" style="75" customWidth="1"/>
    <col min="11021" max="11264" width="9.1640625" style="75"/>
    <col min="11265" max="11265" width="0.1640625" style="75" customWidth="1"/>
    <col min="11266" max="11266" width="17.5" style="75" customWidth="1"/>
    <col min="11267" max="11273" width="9.1640625" style="75"/>
    <col min="11274" max="11274" width="2.5" style="75" customWidth="1"/>
    <col min="11275" max="11275" width="1.83203125" style="75" customWidth="1"/>
    <col min="11276" max="11276" width="15.1640625" style="75" customWidth="1"/>
    <col min="11277" max="11520" width="9.1640625" style="75"/>
    <col min="11521" max="11521" width="0.1640625" style="75" customWidth="1"/>
    <col min="11522" max="11522" width="17.5" style="75" customWidth="1"/>
    <col min="11523" max="11529" width="9.1640625" style="75"/>
    <col min="11530" max="11530" width="2.5" style="75" customWidth="1"/>
    <col min="11531" max="11531" width="1.83203125" style="75" customWidth="1"/>
    <col min="11532" max="11532" width="15.1640625" style="75" customWidth="1"/>
    <col min="11533" max="11776" width="9.1640625" style="75"/>
    <col min="11777" max="11777" width="0.1640625" style="75" customWidth="1"/>
    <col min="11778" max="11778" width="17.5" style="75" customWidth="1"/>
    <col min="11779" max="11785" width="9.1640625" style="75"/>
    <col min="11786" max="11786" width="2.5" style="75" customWidth="1"/>
    <col min="11787" max="11787" width="1.83203125" style="75" customWidth="1"/>
    <col min="11788" max="11788" width="15.1640625" style="75" customWidth="1"/>
    <col min="11789" max="12032" width="9.1640625" style="75"/>
    <col min="12033" max="12033" width="0.1640625" style="75" customWidth="1"/>
    <col min="12034" max="12034" width="17.5" style="75" customWidth="1"/>
    <col min="12035" max="12041" width="9.1640625" style="75"/>
    <col min="12042" max="12042" width="2.5" style="75" customWidth="1"/>
    <col min="12043" max="12043" width="1.83203125" style="75" customWidth="1"/>
    <col min="12044" max="12044" width="15.1640625" style="75" customWidth="1"/>
    <col min="12045" max="12288" width="9.1640625" style="75"/>
    <col min="12289" max="12289" width="0.1640625" style="75" customWidth="1"/>
    <col min="12290" max="12290" width="17.5" style="75" customWidth="1"/>
    <col min="12291" max="12297" width="9.1640625" style="75"/>
    <col min="12298" max="12298" width="2.5" style="75" customWidth="1"/>
    <col min="12299" max="12299" width="1.83203125" style="75" customWidth="1"/>
    <col min="12300" max="12300" width="15.1640625" style="75" customWidth="1"/>
    <col min="12301" max="12544" width="9.1640625" style="75"/>
    <col min="12545" max="12545" width="0.1640625" style="75" customWidth="1"/>
    <col min="12546" max="12546" width="17.5" style="75" customWidth="1"/>
    <col min="12547" max="12553" width="9.1640625" style="75"/>
    <col min="12554" max="12554" width="2.5" style="75" customWidth="1"/>
    <col min="12555" max="12555" width="1.83203125" style="75" customWidth="1"/>
    <col min="12556" max="12556" width="15.1640625" style="75" customWidth="1"/>
    <col min="12557" max="12800" width="9.1640625" style="75"/>
    <col min="12801" max="12801" width="0.1640625" style="75" customWidth="1"/>
    <col min="12802" max="12802" width="17.5" style="75" customWidth="1"/>
    <col min="12803" max="12809" width="9.1640625" style="75"/>
    <col min="12810" max="12810" width="2.5" style="75" customWidth="1"/>
    <col min="12811" max="12811" width="1.83203125" style="75" customWidth="1"/>
    <col min="12812" max="12812" width="15.1640625" style="75" customWidth="1"/>
    <col min="12813" max="13056" width="9.1640625" style="75"/>
    <col min="13057" max="13057" width="0.1640625" style="75" customWidth="1"/>
    <col min="13058" max="13058" width="17.5" style="75" customWidth="1"/>
    <col min="13059" max="13065" width="9.1640625" style="75"/>
    <col min="13066" max="13066" width="2.5" style="75" customWidth="1"/>
    <col min="13067" max="13067" width="1.83203125" style="75" customWidth="1"/>
    <col min="13068" max="13068" width="15.1640625" style="75" customWidth="1"/>
    <col min="13069" max="13312" width="9.1640625" style="75"/>
    <col min="13313" max="13313" width="0.1640625" style="75" customWidth="1"/>
    <col min="13314" max="13314" width="17.5" style="75" customWidth="1"/>
    <col min="13315" max="13321" width="9.1640625" style="75"/>
    <col min="13322" max="13322" width="2.5" style="75" customWidth="1"/>
    <col min="13323" max="13323" width="1.83203125" style="75" customWidth="1"/>
    <col min="13324" max="13324" width="15.1640625" style="75" customWidth="1"/>
    <col min="13325" max="13568" width="9.1640625" style="75"/>
    <col min="13569" max="13569" width="0.1640625" style="75" customWidth="1"/>
    <col min="13570" max="13570" width="17.5" style="75" customWidth="1"/>
    <col min="13571" max="13577" width="9.1640625" style="75"/>
    <col min="13578" max="13578" width="2.5" style="75" customWidth="1"/>
    <col min="13579" max="13579" width="1.83203125" style="75" customWidth="1"/>
    <col min="13580" max="13580" width="15.1640625" style="75" customWidth="1"/>
    <col min="13581" max="13824" width="9.1640625" style="75"/>
    <col min="13825" max="13825" width="0.1640625" style="75" customWidth="1"/>
    <col min="13826" max="13826" width="17.5" style="75" customWidth="1"/>
    <col min="13827" max="13833" width="9.1640625" style="75"/>
    <col min="13834" max="13834" width="2.5" style="75" customWidth="1"/>
    <col min="13835" max="13835" width="1.83203125" style="75" customWidth="1"/>
    <col min="13836" max="13836" width="15.1640625" style="75" customWidth="1"/>
    <col min="13837" max="14080" width="9.1640625" style="75"/>
    <col min="14081" max="14081" width="0.1640625" style="75" customWidth="1"/>
    <col min="14082" max="14082" width="17.5" style="75" customWidth="1"/>
    <col min="14083" max="14089" width="9.1640625" style="75"/>
    <col min="14090" max="14090" width="2.5" style="75" customWidth="1"/>
    <col min="14091" max="14091" width="1.83203125" style="75" customWidth="1"/>
    <col min="14092" max="14092" width="15.1640625" style="75" customWidth="1"/>
    <col min="14093" max="14336" width="9.1640625" style="75"/>
    <col min="14337" max="14337" width="0.1640625" style="75" customWidth="1"/>
    <col min="14338" max="14338" width="17.5" style="75" customWidth="1"/>
    <col min="14339" max="14345" width="9.1640625" style="75"/>
    <col min="14346" max="14346" width="2.5" style="75" customWidth="1"/>
    <col min="14347" max="14347" width="1.83203125" style="75" customWidth="1"/>
    <col min="14348" max="14348" width="15.1640625" style="75" customWidth="1"/>
    <col min="14349" max="14592" width="9.1640625" style="75"/>
    <col min="14593" max="14593" width="0.1640625" style="75" customWidth="1"/>
    <col min="14594" max="14594" width="17.5" style="75" customWidth="1"/>
    <col min="14595" max="14601" width="9.1640625" style="75"/>
    <col min="14602" max="14602" width="2.5" style="75" customWidth="1"/>
    <col min="14603" max="14603" width="1.83203125" style="75" customWidth="1"/>
    <col min="14604" max="14604" width="15.1640625" style="75" customWidth="1"/>
    <col min="14605" max="14848" width="9.1640625" style="75"/>
    <col min="14849" max="14849" width="0.1640625" style="75" customWidth="1"/>
    <col min="14850" max="14850" width="17.5" style="75" customWidth="1"/>
    <col min="14851" max="14857" width="9.1640625" style="75"/>
    <col min="14858" max="14858" width="2.5" style="75" customWidth="1"/>
    <col min="14859" max="14859" width="1.83203125" style="75" customWidth="1"/>
    <col min="14860" max="14860" width="15.1640625" style="75" customWidth="1"/>
    <col min="14861" max="15104" width="9.1640625" style="75"/>
    <col min="15105" max="15105" width="0.1640625" style="75" customWidth="1"/>
    <col min="15106" max="15106" width="17.5" style="75" customWidth="1"/>
    <col min="15107" max="15113" width="9.1640625" style="75"/>
    <col min="15114" max="15114" width="2.5" style="75" customWidth="1"/>
    <col min="15115" max="15115" width="1.83203125" style="75" customWidth="1"/>
    <col min="15116" max="15116" width="15.1640625" style="75" customWidth="1"/>
    <col min="15117" max="15360" width="9.1640625" style="75"/>
    <col min="15361" max="15361" width="0.1640625" style="75" customWidth="1"/>
    <col min="15362" max="15362" width="17.5" style="75" customWidth="1"/>
    <col min="15363" max="15369" width="9.1640625" style="75"/>
    <col min="15370" max="15370" width="2.5" style="75" customWidth="1"/>
    <col min="15371" max="15371" width="1.83203125" style="75" customWidth="1"/>
    <col min="15372" max="15372" width="15.1640625" style="75" customWidth="1"/>
    <col min="15373" max="15616" width="9.1640625" style="75"/>
    <col min="15617" max="15617" width="0.1640625" style="75" customWidth="1"/>
    <col min="15618" max="15618" width="17.5" style="75" customWidth="1"/>
    <col min="15619" max="15625" width="9.1640625" style="75"/>
    <col min="15626" max="15626" width="2.5" style="75" customWidth="1"/>
    <col min="15627" max="15627" width="1.83203125" style="75" customWidth="1"/>
    <col min="15628" max="15628" width="15.1640625" style="75" customWidth="1"/>
    <col min="15629" max="15872" width="9.1640625" style="75"/>
    <col min="15873" max="15873" width="0.1640625" style="75" customWidth="1"/>
    <col min="15874" max="15874" width="17.5" style="75" customWidth="1"/>
    <col min="15875" max="15881" width="9.1640625" style="75"/>
    <col min="15882" max="15882" width="2.5" style="75" customWidth="1"/>
    <col min="15883" max="15883" width="1.83203125" style="75" customWidth="1"/>
    <col min="15884" max="15884" width="15.1640625" style="75" customWidth="1"/>
    <col min="15885" max="16128" width="9.1640625" style="75"/>
    <col min="16129" max="16129" width="0.1640625" style="75" customWidth="1"/>
    <col min="16130" max="16130" width="17.5" style="75" customWidth="1"/>
    <col min="16131" max="16137" width="9.1640625" style="75"/>
    <col min="16138" max="16138" width="2.5" style="75" customWidth="1"/>
    <col min="16139" max="16139" width="1.83203125" style="75" customWidth="1"/>
    <col min="16140" max="16140" width="15.1640625" style="75" customWidth="1"/>
    <col min="16141" max="16384" width="9.1640625" style="75"/>
  </cols>
  <sheetData>
    <row r="1" spans="1:37" ht="12.75" customHeight="1" x14ac:dyDescent="0.15">
      <c r="B1" s="3264" t="s">
        <v>32</v>
      </c>
      <c r="C1" s="3265"/>
      <c r="D1" s="3265"/>
      <c r="E1" s="3265"/>
      <c r="F1" s="3265"/>
      <c r="G1" s="3265"/>
      <c r="H1" s="3265"/>
      <c r="I1" s="3265"/>
      <c r="J1" s="3265"/>
      <c r="K1" s="3265"/>
      <c r="L1" s="3265"/>
      <c r="M1" s="3265"/>
      <c r="N1" s="3265"/>
      <c r="O1" s="3265"/>
      <c r="P1" s="3265"/>
      <c r="Q1" s="3265"/>
      <c r="R1" s="3265"/>
      <c r="S1" s="3265"/>
      <c r="T1" s="3265"/>
      <c r="U1" s="3265"/>
      <c r="V1" s="3265"/>
      <c r="W1" s="3265"/>
      <c r="X1" s="3265"/>
      <c r="Y1" s="3265"/>
      <c r="Z1" s="3265"/>
      <c r="AA1" s="3265"/>
      <c r="AB1" s="3265"/>
      <c r="AC1" s="3265"/>
      <c r="AD1" s="3265"/>
      <c r="AE1" s="3265"/>
      <c r="AF1" s="3265"/>
      <c r="AG1" s="3265"/>
      <c r="AH1" s="3265"/>
      <c r="AI1" s="3265"/>
      <c r="AJ1" s="3265"/>
      <c r="AK1" s="3266"/>
    </row>
    <row r="2" spans="1:37" ht="13.5" customHeight="1" thickBot="1" x14ac:dyDescent="0.2">
      <c r="B2" s="3267"/>
      <c r="C2" s="3268"/>
      <c r="D2" s="3268"/>
      <c r="E2" s="3268"/>
      <c r="F2" s="3268"/>
      <c r="G2" s="3268"/>
      <c r="H2" s="3268"/>
      <c r="I2" s="3268"/>
      <c r="J2" s="3268"/>
      <c r="K2" s="3268"/>
      <c r="L2" s="3268"/>
      <c r="M2" s="3268"/>
      <c r="N2" s="3268"/>
      <c r="O2" s="3268"/>
      <c r="P2" s="3268"/>
      <c r="Q2" s="3268"/>
      <c r="R2" s="3268"/>
      <c r="S2" s="3268"/>
      <c r="T2" s="3268"/>
      <c r="U2" s="3268"/>
      <c r="V2" s="3268"/>
      <c r="W2" s="3268"/>
      <c r="X2" s="3268"/>
      <c r="Y2" s="3268"/>
      <c r="Z2" s="3268"/>
      <c r="AA2" s="3268"/>
      <c r="AB2" s="3268"/>
      <c r="AC2" s="3268"/>
      <c r="AD2" s="3268"/>
      <c r="AE2" s="3268"/>
      <c r="AF2" s="3268"/>
      <c r="AG2" s="3268"/>
      <c r="AH2" s="3268"/>
      <c r="AI2" s="3268"/>
      <c r="AJ2" s="3268"/>
      <c r="AK2" s="3269"/>
    </row>
    <row r="3" spans="1:37" x14ac:dyDescent="0.15">
      <c r="AK3" s="101"/>
    </row>
    <row r="4" spans="1:37" ht="50.25" customHeight="1" x14ac:dyDescent="0.15">
      <c r="A4" s="3274" t="s">
        <v>33</v>
      </c>
      <c r="B4" s="3274"/>
      <c r="C4" s="3274"/>
      <c r="D4" s="3274"/>
      <c r="E4" s="3275" t="s">
        <v>34</v>
      </c>
      <c r="F4" s="3275"/>
      <c r="G4" s="3275"/>
      <c r="H4" s="3275"/>
      <c r="I4" s="3275"/>
      <c r="AK4" s="101"/>
    </row>
    <row r="5" spans="1:37" ht="14" thickBot="1" x14ac:dyDescent="0.2">
      <c r="B5" s="3276"/>
      <c r="C5" s="3276"/>
      <c r="D5" s="3276"/>
      <c r="E5" s="3276"/>
      <c r="F5" s="3276"/>
      <c r="G5" s="3276"/>
      <c r="H5" s="3276"/>
      <c r="I5" s="3276"/>
      <c r="AK5" s="101"/>
    </row>
    <row r="6" spans="1:37" x14ac:dyDescent="0.15">
      <c r="A6" s="76"/>
      <c r="B6" s="77"/>
      <c r="C6" s="78"/>
      <c r="D6" s="78"/>
      <c r="E6" s="78"/>
      <c r="F6" s="79" t="s">
        <v>35</v>
      </c>
      <c r="G6" s="78"/>
      <c r="H6" s="78"/>
      <c r="I6" s="80"/>
      <c r="L6" s="75" t="s">
        <v>36</v>
      </c>
      <c r="M6" s="81" t="s">
        <v>37</v>
      </c>
      <c r="AK6" s="101"/>
    </row>
    <row r="7" spans="1:37" ht="16" x14ac:dyDescent="0.2">
      <c r="A7" s="76"/>
      <c r="B7" s="82" t="s">
        <v>38</v>
      </c>
      <c r="C7" s="83">
        <v>0.1</v>
      </c>
      <c r="D7" s="83">
        <v>1</v>
      </c>
      <c r="E7" s="83">
        <v>5</v>
      </c>
      <c r="F7" s="83">
        <v>10</v>
      </c>
      <c r="G7" s="83">
        <v>30</v>
      </c>
      <c r="H7" s="83">
        <v>50</v>
      </c>
      <c r="I7" s="84">
        <v>100</v>
      </c>
      <c r="M7" s="85" t="s">
        <v>39</v>
      </c>
      <c r="AK7" s="101"/>
    </row>
    <row r="8" spans="1:37" ht="15" x14ac:dyDescent="0.2">
      <c r="B8" s="86">
        <v>-150</v>
      </c>
      <c r="C8" s="87">
        <v>1.0003</v>
      </c>
      <c r="D8" s="87">
        <v>1.0036</v>
      </c>
      <c r="E8" s="87">
        <v>1.0259</v>
      </c>
      <c r="F8" s="87">
        <v>1.0726</v>
      </c>
      <c r="G8" s="87">
        <v>1.3711</v>
      </c>
      <c r="H8" s="87">
        <v>1.7166999999999999</v>
      </c>
      <c r="I8" s="88"/>
      <c r="M8" s="85" t="s">
        <v>40</v>
      </c>
      <c r="AK8" s="101"/>
    </row>
    <row r="9" spans="1:37" x14ac:dyDescent="0.15">
      <c r="B9" s="89">
        <v>-125</v>
      </c>
      <c r="C9" s="90">
        <v>1.0005999999999999</v>
      </c>
      <c r="D9" s="90">
        <v>1.0058</v>
      </c>
      <c r="E9" s="90">
        <v>1.0335000000000001</v>
      </c>
      <c r="F9" s="90">
        <v>1.0782</v>
      </c>
      <c r="G9" s="90">
        <v>1.3230999999999999</v>
      </c>
      <c r="H9" s="90">
        <v>1.6016999999999999</v>
      </c>
      <c r="I9" s="91">
        <v>2.2856000000000001</v>
      </c>
      <c r="AK9" s="101"/>
    </row>
    <row r="10" spans="1:37" x14ac:dyDescent="0.15">
      <c r="B10" s="86">
        <v>-100</v>
      </c>
      <c r="C10" s="87">
        <v>1.0006999999999999</v>
      </c>
      <c r="D10" s="87">
        <v>1.0065999999999999</v>
      </c>
      <c r="E10" s="87">
        <v>1.0356000000000001</v>
      </c>
      <c r="F10" s="87">
        <v>1.0778000000000001</v>
      </c>
      <c r="G10" s="87">
        <v>1.288</v>
      </c>
      <c r="H10" s="87">
        <v>1.5216000000000001</v>
      </c>
      <c r="I10" s="92">
        <v>2.1006</v>
      </c>
      <c r="AK10" s="101"/>
    </row>
    <row r="11" spans="1:37" x14ac:dyDescent="0.15">
      <c r="B11" s="89">
        <v>-75</v>
      </c>
      <c r="C11" s="90">
        <v>1.0006999999999999</v>
      </c>
      <c r="D11" s="90">
        <v>1.0067999999999999</v>
      </c>
      <c r="E11" s="90">
        <v>1.0355000000000001</v>
      </c>
      <c r="F11" s="90">
        <v>1.0750999999999999</v>
      </c>
      <c r="G11" s="90">
        <v>1.2604</v>
      </c>
      <c r="H11" s="90">
        <v>1.462</v>
      </c>
      <c r="I11" s="91">
        <v>1.9634</v>
      </c>
      <c r="AK11" s="101"/>
    </row>
    <row r="12" spans="1:37" x14ac:dyDescent="0.15">
      <c r="B12" s="86">
        <v>-50</v>
      </c>
      <c r="C12" s="87">
        <v>1.0006999999999999</v>
      </c>
      <c r="D12" s="87">
        <v>1.0066999999999999</v>
      </c>
      <c r="E12" s="87">
        <v>1.0344</v>
      </c>
      <c r="F12" s="87">
        <v>1.0713999999999999</v>
      </c>
      <c r="G12" s="87">
        <v>1.2377</v>
      </c>
      <c r="H12" s="87">
        <v>1.4153</v>
      </c>
      <c r="I12" s="92">
        <v>1.8572</v>
      </c>
      <c r="AK12" s="101"/>
    </row>
    <row r="13" spans="1:37" x14ac:dyDescent="0.15">
      <c r="B13" s="89">
        <v>-25</v>
      </c>
      <c r="C13" s="90">
        <v>1.0005999999999999</v>
      </c>
      <c r="D13" s="90">
        <v>1.0065</v>
      </c>
      <c r="E13" s="90">
        <v>1.0328999999999999</v>
      </c>
      <c r="F13" s="90">
        <v>1.0674999999999999</v>
      </c>
      <c r="G13" s="90">
        <v>1.2185999999999999</v>
      </c>
      <c r="H13" s="90">
        <v>1.3775999999999999</v>
      </c>
      <c r="I13" s="91">
        <v>1.7725</v>
      </c>
      <c r="AK13" s="101"/>
    </row>
    <row r="14" spans="1:37" x14ac:dyDescent="0.15">
      <c r="B14" s="86">
        <v>0</v>
      </c>
      <c r="C14" s="87">
        <v>1.0005999999999999</v>
      </c>
      <c r="D14" s="87">
        <v>1.0062</v>
      </c>
      <c r="E14" s="87">
        <v>1.0313000000000001</v>
      </c>
      <c r="F14" s="87">
        <v>1.0637000000000001</v>
      </c>
      <c r="G14" s="87">
        <v>1.2021999999999999</v>
      </c>
      <c r="H14" s="87">
        <v>1.3462000000000001</v>
      </c>
      <c r="I14" s="92">
        <v>1.7032</v>
      </c>
      <c r="AK14" s="101"/>
    </row>
    <row r="15" spans="1:37" x14ac:dyDescent="0.15">
      <c r="B15" s="89">
        <v>25</v>
      </c>
      <c r="C15" s="90">
        <v>1.0005999999999999</v>
      </c>
      <c r="D15" s="90">
        <v>1.0059</v>
      </c>
      <c r="E15" s="90">
        <v>1.0297000000000001</v>
      </c>
      <c r="F15" s="90">
        <v>1.0601</v>
      </c>
      <c r="G15" s="90">
        <v>1.1879</v>
      </c>
      <c r="H15" s="90">
        <v>1.3197000000000001</v>
      </c>
      <c r="I15" s="91">
        <v>1.6454</v>
      </c>
      <c r="AK15" s="101"/>
    </row>
    <row r="16" spans="1:37" x14ac:dyDescent="0.15">
      <c r="B16" s="86">
        <v>50</v>
      </c>
      <c r="C16" s="87">
        <v>1.0005999999999999</v>
      </c>
      <c r="D16" s="87">
        <v>1.0056</v>
      </c>
      <c r="E16" s="87">
        <v>1.0281</v>
      </c>
      <c r="F16" s="87">
        <v>1.0567</v>
      </c>
      <c r="G16" s="87">
        <v>1.1755</v>
      </c>
      <c r="H16" s="87">
        <v>1.2968999999999999</v>
      </c>
      <c r="I16" s="92">
        <v>1.5964</v>
      </c>
      <c r="AK16" s="101"/>
    </row>
    <row r="17" spans="2:37" x14ac:dyDescent="0.15">
      <c r="B17" s="89">
        <v>75</v>
      </c>
      <c r="C17" s="90">
        <v>1.0004999999999999</v>
      </c>
      <c r="D17" s="90">
        <v>1.0053000000000001</v>
      </c>
      <c r="E17" s="90">
        <v>1.0266</v>
      </c>
      <c r="F17" s="90">
        <v>1.0536000000000001</v>
      </c>
      <c r="G17" s="90">
        <v>1.1644000000000001</v>
      </c>
      <c r="H17" s="90">
        <v>1.2769999999999999</v>
      </c>
      <c r="I17" s="91">
        <v>1.5542</v>
      </c>
      <c r="AK17" s="101"/>
    </row>
    <row r="18" spans="2:37" x14ac:dyDescent="0.15">
      <c r="B18" s="86">
        <v>100</v>
      </c>
      <c r="C18" s="87">
        <v>1.0004999999999999</v>
      </c>
      <c r="D18" s="87">
        <v>1.0049999999999999</v>
      </c>
      <c r="E18" s="87">
        <v>1.0251999999999999</v>
      </c>
      <c r="F18" s="87">
        <v>1.0507</v>
      </c>
      <c r="G18" s="87">
        <v>1.1546000000000001</v>
      </c>
      <c r="H18" s="87">
        <v>1.2596000000000001</v>
      </c>
      <c r="I18" s="92">
        <v>1.5175000000000001</v>
      </c>
      <c r="AK18" s="101"/>
    </row>
    <row r="19" spans="2:37" ht="14" thickBot="1" x14ac:dyDescent="0.2">
      <c r="B19" s="93">
        <v>125</v>
      </c>
      <c r="C19" s="94">
        <v>1.0004999999999999</v>
      </c>
      <c r="D19" s="94">
        <v>1.0047999999999999</v>
      </c>
      <c r="E19" s="94">
        <v>1.024</v>
      </c>
      <c r="F19" s="94">
        <v>1.0481</v>
      </c>
      <c r="G19" s="94">
        <v>1.1457999999999999</v>
      </c>
      <c r="H19" s="94">
        <v>1.2441</v>
      </c>
      <c r="I19" s="95">
        <v>1.4852000000000001</v>
      </c>
      <c r="AK19" s="101"/>
    </row>
    <row r="20" spans="2:37" x14ac:dyDescent="0.15">
      <c r="B20" s="96" t="s">
        <v>36</v>
      </c>
      <c r="AK20" s="101"/>
    </row>
    <row r="21" spans="2:37" x14ac:dyDescent="0.15">
      <c r="B21" s="75" t="s">
        <v>41</v>
      </c>
      <c r="AK21" s="101"/>
    </row>
    <row r="22" spans="2:37" x14ac:dyDescent="0.15">
      <c r="B22" s="81" t="s">
        <v>42</v>
      </c>
      <c r="AK22" s="101"/>
    </row>
    <row r="23" spans="2:37" x14ac:dyDescent="0.15">
      <c r="AK23" s="101"/>
    </row>
    <row r="24" spans="2:37" x14ac:dyDescent="0.15">
      <c r="AK24" s="101"/>
    </row>
    <row r="25" spans="2:37" x14ac:dyDescent="0.15">
      <c r="AK25" s="101"/>
    </row>
    <row r="26" spans="2:37" x14ac:dyDescent="0.15">
      <c r="AK26" s="101"/>
    </row>
    <row r="27" spans="2:37" x14ac:dyDescent="0.15">
      <c r="AK27" s="101"/>
    </row>
    <row r="28" spans="2:37" x14ac:dyDescent="0.15">
      <c r="AK28" s="101"/>
    </row>
    <row r="29" spans="2:37" x14ac:dyDescent="0.15">
      <c r="AK29" s="101"/>
    </row>
    <row r="30" spans="2:37" x14ac:dyDescent="0.15">
      <c r="AK30" s="101"/>
    </row>
    <row r="31" spans="2:37" x14ac:dyDescent="0.15">
      <c r="AK31" s="101"/>
    </row>
    <row r="32" spans="2:37" x14ac:dyDescent="0.15">
      <c r="AK32" s="101"/>
    </row>
    <row r="33" spans="37:37" x14ac:dyDescent="0.15">
      <c r="AK33" s="101"/>
    </row>
    <row r="34" spans="37:37" x14ac:dyDescent="0.15">
      <c r="AK34" s="101"/>
    </row>
    <row r="35" spans="37:37" x14ac:dyDescent="0.15">
      <c r="AK35" s="101"/>
    </row>
    <row r="36" spans="37:37" x14ac:dyDescent="0.15">
      <c r="AK36" s="101"/>
    </row>
    <row r="37" spans="37:37" x14ac:dyDescent="0.15">
      <c r="AK37" s="101"/>
    </row>
    <row r="38" spans="37:37" x14ac:dyDescent="0.15">
      <c r="AK38" s="101"/>
    </row>
    <row r="39" spans="37:37" x14ac:dyDescent="0.15">
      <c r="AK39" s="101"/>
    </row>
    <row r="40" spans="37:37" x14ac:dyDescent="0.15">
      <c r="AK40" s="101"/>
    </row>
    <row r="41" spans="37:37" x14ac:dyDescent="0.15">
      <c r="AK41" s="101"/>
    </row>
    <row r="42" spans="37:37" x14ac:dyDescent="0.15">
      <c r="AK42" s="101"/>
    </row>
    <row r="43" spans="37:37" x14ac:dyDescent="0.15">
      <c r="AK43" s="101"/>
    </row>
    <row r="44" spans="37:37" x14ac:dyDescent="0.15">
      <c r="AK44" s="101"/>
    </row>
    <row r="45" spans="37:37" x14ac:dyDescent="0.15">
      <c r="AK45" s="101"/>
    </row>
    <row r="46" spans="37:37" x14ac:dyDescent="0.15">
      <c r="AK46" s="101"/>
    </row>
    <row r="47" spans="37:37" x14ac:dyDescent="0.15">
      <c r="AK47" s="101"/>
    </row>
    <row r="48" spans="37:37" x14ac:dyDescent="0.15">
      <c r="AK48" s="101"/>
    </row>
    <row r="49" spans="2:37" x14ac:dyDescent="0.15">
      <c r="AK49" s="101"/>
    </row>
    <row r="50" spans="2:37" x14ac:dyDescent="0.15">
      <c r="AK50" s="101"/>
    </row>
    <row r="51" spans="2:37" x14ac:dyDescent="0.15">
      <c r="AK51" s="101"/>
    </row>
    <row r="52" spans="2:37" x14ac:dyDescent="0.15">
      <c r="AK52" s="101"/>
    </row>
    <row r="53" spans="2:37" x14ac:dyDescent="0.15">
      <c r="AK53" s="101"/>
    </row>
    <row r="54" spans="2:37" x14ac:dyDescent="0.15">
      <c r="AK54" s="101"/>
    </row>
    <row r="55" spans="2:37" x14ac:dyDescent="0.15">
      <c r="AK55" s="101"/>
    </row>
    <row r="56" spans="2:37" x14ac:dyDescent="0.15">
      <c r="AK56" s="101"/>
    </row>
    <row r="57" spans="2:37" x14ac:dyDescent="0.15">
      <c r="AK57" s="101"/>
    </row>
    <row r="58" spans="2:37" ht="17" x14ac:dyDescent="0.2">
      <c r="Q58" s="378" t="s">
        <v>43</v>
      </c>
      <c r="R58" s="379"/>
      <c r="S58" s="380"/>
      <c r="AK58" s="101"/>
    </row>
    <row r="59" spans="2:37" ht="17" x14ac:dyDescent="0.2">
      <c r="Q59" s="378" t="s">
        <v>44</v>
      </c>
      <c r="R59" s="379"/>
      <c r="S59" s="380"/>
      <c r="AK59" s="101"/>
    </row>
    <row r="60" spans="2:37" x14ac:dyDescent="0.15">
      <c r="AK60" s="101"/>
    </row>
    <row r="61" spans="2:37" ht="14" thickBot="1" x14ac:dyDescent="0.2">
      <c r="AK61" s="101"/>
    </row>
    <row r="62" spans="2:37" ht="24" x14ac:dyDescent="0.3">
      <c r="N62" s="97"/>
      <c r="O62" s="98" t="s">
        <v>45</v>
      </c>
      <c r="P62" s="96"/>
      <c r="Q62" s="96"/>
      <c r="R62" s="96"/>
      <c r="S62" s="96"/>
      <c r="T62" s="99"/>
      <c r="V62" s="97"/>
      <c r="W62" s="98" t="s">
        <v>45</v>
      </c>
      <c r="X62" s="96"/>
      <c r="Y62" s="96"/>
      <c r="Z62" s="96"/>
      <c r="AA62" s="96"/>
      <c r="AB62" s="99"/>
      <c r="AD62" s="97"/>
      <c r="AE62" s="98" t="s">
        <v>45</v>
      </c>
      <c r="AF62" s="96"/>
      <c r="AG62" s="96"/>
      <c r="AH62" s="96"/>
      <c r="AI62" s="96"/>
      <c r="AJ62" s="99"/>
      <c r="AK62" s="101"/>
    </row>
    <row r="63" spans="2:37" ht="14" thickBot="1" x14ac:dyDescent="0.2">
      <c r="N63" s="100"/>
      <c r="T63" s="101"/>
      <c r="V63" s="100"/>
      <c r="AB63" s="101"/>
      <c r="AD63" s="100"/>
      <c r="AJ63" s="101"/>
      <c r="AK63" s="101"/>
    </row>
    <row r="64" spans="2:37" ht="15" x14ac:dyDescent="0.2">
      <c r="B64" s="77"/>
      <c r="C64" s="78"/>
      <c r="D64" s="78"/>
      <c r="E64" s="78"/>
      <c r="F64" s="79" t="s">
        <v>35</v>
      </c>
      <c r="G64" s="78"/>
      <c r="H64" s="78"/>
      <c r="I64" s="80"/>
      <c r="N64" s="102" t="s">
        <v>46</v>
      </c>
      <c r="O64" s="360" t="s">
        <v>47</v>
      </c>
      <c r="P64" s="104">
        <v>273.14999999999998</v>
      </c>
      <c r="Q64" s="103" t="s">
        <v>48</v>
      </c>
      <c r="R64" s="103"/>
      <c r="S64" s="103"/>
      <c r="T64" s="101"/>
      <c r="V64" s="102" t="s">
        <v>46</v>
      </c>
      <c r="W64" s="360" t="s">
        <v>47</v>
      </c>
      <c r="X64" s="104">
        <v>273.14999999999998</v>
      </c>
      <c r="Y64" s="103" t="s">
        <v>48</v>
      </c>
      <c r="Z64" s="103"/>
      <c r="AA64" s="103"/>
      <c r="AB64" s="101"/>
      <c r="AD64" s="102" t="s">
        <v>46</v>
      </c>
      <c r="AE64" s="360" t="s">
        <v>47</v>
      </c>
      <c r="AF64" s="104">
        <v>273.14999999999998</v>
      </c>
      <c r="AG64" s="103" t="s">
        <v>48</v>
      </c>
      <c r="AH64" s="103"/>
      <c r="AI64" s="103"/>
      <c r="AJ64" s="101"/>
      <c r="AK64" s="101"/>
    </row>
    <row r="65" spans="2:37" ht="19" x14ac:dyDescent="0.2">
      <c r="B65" s="82" t="s">
        <v>38</v>
      </c>
      <c r="C65" s="83">
        <v>0.1</v>
      </c>
      <c r="D65" s="83">
        <v>1</v>
      </c>
      <c r="E65" s="83">
        <v>5</v>
      </c>
      <c r="F65" s="83">
        <v>10</v>
      </c>
      <c r="G65" s="83">
        <v>30</v>
      </c>
      <c r="H65" s="83">
        <v>50</v>
      </c>
      <c r="I65" s="84">
        <v>100</v>
      </c>
      <c r="N65" s="102">
        <v>1</v>
      </c>
      <c r="O65" s="105" t="s">
        <v>49</v>
      </c>
      <c r="P65" s="106">
        <f>N65*1000000</f>
        <v>1000000</v>
      </c>
      <c r="Q65" s="103" t="s">
        <v>50</v>
      </c>
      <c r="R65" s="103"/>
      <c r="S65" s="103"/>
      <c r="T65" s="101"/>
      <c r="V65" s="102">
        <v>1</v>
      </c>
      <c r="W65" s="105" t="s">
        <v>49</v>
      </c>
      <c r="X65" s="106">
        <f>V65*1000000</f>
        <v>1000000</v>
      </c>
      <c r="Y65" s="103" t="s">
        <v>50</v>
      </c>
      <c r="Z65" s="103"/>
      <c r="AA65" s="103"/>
      <c r="AB65" s="101"/>
      <c r="AD65" s="102">
        <v>1</v>
      </c>
      <c r="AE65" s="105" t="s">
        <v>49</v>
      </c>
      <c r="AF65" s="106">
        <f>AD65*1000000</f>
        <v>1000000</v>
      </c>
      <c r="AG65" s="103" t="s">
        <v>50</v>
      </c>
      <c r="AH65" s="103"/>
      <c r="AI65" s="103"/>
      <c r="AJ65" s="101"/>
      <c r="AK65" s="101"/>
    </row>
    <row r="66" spans="2:37" ht="16" x14ac:dyDescent="0.2">
      <c r="B66" s="86">
        <v>-150</v>
      </c>
      <c r="C66" s="87">
        <v>1.0003</v>
      </c>
      <c r="D66" s="87">
        <v>1.0036</v>
      </c>
      <c r="E66" s="87">
        <v>1.0259</v>
      </c>
      <c r="F66" s="87">
        <v>1.0726</v>
      </c>
      <c r="G66" s="87">
        <v>1.3711</v>
      </c>
      <c r="H66" s="87">
        <v>1.7166999999999999</v>
      </c>
      <c r="I66" s="88"/>
      <c r="N66" s="102">
        <v>1</v>
      </c>
      <c r="O66" s="105" t="s">
        <v>51</v>
      </c>
      <c r="P66" s="104">
        <v>6.8947599999999998E-3</v>
      </c>
      <c r="Q66" s="103" t="s">
        <v>52</v>
      </c>
      <c r="R66" s="3240" t="s">
        <v>53</v>
      </c>
      <c r="S66" s="103"/>
      <c r="T66" s="101"/>
      <c r="V66" s="102">
        <v>1</v>
      </c>
      <c r="W66" s="105" t="s">
        <v>51</v>
      </c>
      <c r="X66" s="104">
        <v>6.8947599999999998E-3</v>
      </c>
      <c r="Y66" s="103" t="s">
        <v>52</v>
      </c>
      <c r="Z66" s="3240" t="s">
        <v>53</v>
      </c>
      <c r="AA66" s="103"/>
      <c r="AB66" s="101"/>
      <c r="AD66" s="102">
        <v>1</v>
      </c>
      <c r="AE66" s="105" t="s">
        <v>51</v>
      </c>
      <c r="AF66" s="104">
        <v>6.8947599999999998E-3</v>
      </c>
      <c r="AG66" s="103" t="s">
        <v>52</v>
      </c>
      <c r="AH66" s="3240" t="s">
        <v>53</v>
      </c>
      <c r="AI66" s="103"/>
      <c r="AJ66" s="101"/>
      <c r="AK66" s="101"/>
    </row>
    <row r="67" spans="2:37" ht="15" x14ac:dyDescent="0.2">
      <c r="B67" s="89">
        <v>-125</v>
      </c>
      <c r="C67" s="90">
        <v>1.0005999999999999</v>
      </c>
      <c r="D67" s="90">
        <v>1.0058</v>
      </c>
      <c r="E67" s="90">
        <v>1.0335000000000001</v>
      </c>
      <c r="F67" s="90">
        <v>1.0782</v>
      </c>
      <c r="G67" s="90">
        <v>1.3230999999999999</v>
      </c>
      <c r="H67" s="90">
        <v>1.6016999999999999</v>
      </c>
      <c r="I67" s="91">
        <v>2.2856000000000001</v>
      </c>
      <c r="N67" s="102" t="s">
        <v>54</v>
      </c>
      <c r="O67" s="107" t="s">
        <v>55</v>
      </c>
      <c r="P67" s="104">
        <v>1</v>
      </c>
      <c r="Q67" s="103"/>
      <c r="R67" s="103"/>
      <c r="S67" s="103"/>
      <c r="T67" s="101"/>
      <c r="V67" s="102" t="s">
        <v>54</v>
      </c>
      <c r="W67" s="107" t="s">
        <v>55</v>
      </c>
      <c r="X67" s="104">
        <v>1</v>
      </c>
      <c r="Y67" s="103"/>
      <c r="Z67" s="103"/>
      <c r="AA67" s="103"/>
      <c r="AB67" s="101"/>
      <c r="AD67" s="102" t="s">
        <v>54</v>
      </c>
      <c r="AE67" s="107" t="s">
        <v>55</v>
      </c>
      <c r="AF67" s="104">
        <v>1</v>
      </c>
      <c r="AG67" s="103"/>
      <c r="AH67" s="103"/>
      <c r="AI67" s="103"/>
      <c r="AJ67" s="101"/>
      <c r="AK67" s="101"/>
    </row>
    <row r="68" spans="2:37" ht="15" x14ac:dyDescent="0.2">
      <c r="B68" s="86">
        <v>-100</v>
      </c>
      <c r="C68" s="87">
        <v>1.0006999999999999</v>
      </c>
      <c r="D68" s="87">
        <v>1.0065999999999999</v>
      </c>
      <c r="E68" s="87">
        <v>1.0356000000000001</v>
      </c>
      <c r="F68" s="87">
        <v>1.0778000000000001</v>
      </c>
      <c r="G68" s="87">
        <v>1.288</v>
      </c>
      <c r="H68" s="87">
        <v>1.5216000000000001</v>
      </c>
      <c r="I68" s="92">
        <v>2.1006</v>
      </c>
      <c r="N68" s="102" t="s">
        <v>56</v>
      </c>
      <c r="O68" s="107" t="s">
        <v>55</v>
      </c>
      <c r="P68" s="104">
        <v>8.3140000000000001</v>
      </c>
      <c r="Q68" s="103" t="s">
        <v>57</v>
      </c>
      <c r="R68" s="103">
        <v>4124</v>
      </c>
      <c r="S68" s="103" t="s">
        <v>58</v>
      </c>
      <c r="T68" s="101"/>
      <c r="V68" s="102" t="s">
        <v>56</v>
      </c>
      <c r="W68" s="107" t="s">
        <v>55</v>
      </c>
      <c r="X68" s="104">
        <v>8.3140000000000001</v>
      </c>
      <c r="Y68" s="103" t="s">
        <v>57</v>
      </c>
      <c r="Z68" s="103">
        <v>4124</v>
      </c>
      <c r="AA68" s="103" t="s">
        <v>58</v>
      </c>
      <c r="AB68" s="101"/>
      <c r="AD68" s="102" t="s">
        <v>56</v>
      </c>
      <c r="AE68" s="107" t="s">
        <v>55</v>
      </c>
      <c r="AF68" s="104">
        <v>8.3140000000000001</v>
      </c>
      <c r="AG68" s="103" t="s">
        <v>57</v>
      </c>
      <c r="AH68" s="103">
        <v>4124</v>
      </c>
      <c r="AI68" s="103" t="s">
        <v>58</v>
      </c>
      <c r="AJ68" s="101"/>
      <c r="AK68" s="101"/>
    </row>
    <row r="69" spans="2:37" ht="17" x14ac:dyDescent="0.25">
      <c r="B69" s="89">
        <v>-75</v>
      </c>
      <c r="C69" s="90">
        <v>1.0006999999999999</v>
      </c>
      <c r="D69" s="90">
        <v>1.0067999999999999</v>
      </c>
      <c r="E69" s="90">
        <v>1.0355000000000001</v>
      </c>
      <c r="F69" s="90">
        <v>1.0750999999999999</v>
      </c>
      <c r="G69" s="90">
        <v>1.2604</v>
      </c>
      <c r="H69" s="90">
        <v>1.462</v>
      </c>
      <c r="I69" s="91">
        <v>1.9634</v>
      </c>
      <c r="N69" s="102" t="s">
        <v>59</v>
      </c>
      <c r="O69" s="107" t="s">
        <v>55</v>
      </c>
      <c r="P69" s="104">
        <f>2.016/1000</f>
        <v>2.016E-3</v>
      </c>
      <c r="Q69" s="103" t="s">
        <v>60</v>
      </c>
      <c r="R69" s="103"/>
      <c r="S69" s="103"/>
      <c r="T69" s="101"/>
      <c r="V69" s="102" t="s">
        <v>59</v>
      </c>
      <c r="W69" s="107" t="s">
        <v>55</v>
      </c>
      <c r="X69" s="104">
        <f>2.016/1000</f>
        <v>2.016E-3</v>
      </c>
      <c r="Y69" s="103" t="s">
        <v>60</v>
      </c>
      <c r="Z69" s="103"/>
      <c r="AA69" s="103"/>
      <c r="AB69" s="101"/>
      <c r="AD69" s="102" t="s">
        <v>59</v>
      </c>
      <c r="AE69" s="107" t="s">
        <v>55</v>
      </c>
      <c r="AF69" s="104">
        <f>2.016/1000</f>
        <v>2.016E-3</v>
      </c>
      <c r="AG69" s="103" t="s">
        <v>60</v>
      </c>
      <c r="AH69" s="103"/>
      <c r="AI69" s="103"/>
      <c r="AJ69" s="101"/>
      <c r="AK69" s="101"/>
    </row>
    <row r="70" spans="2:37" ht="15" x14ac:dyDescent="0.2">
      <c r="B70" s="86">
        <v>-50</v>
      </c>
      <c r="C70" s="87">
        <v>1.0006999999999999</v>
      </c>
      <c r="D70" s="87">
        <v>1.0066999999999999</v>
      </c>
      <c r="E70" s="87">
        <v>1.0344</v>
      </c>
      <c r="F70" s="87">
        <v>1.0713999999999999</v>
      </c>
      <c r="G70" s="87">
        <v>1.2377</v>
      </c>
      <c r="H70" s="87">
        <v>1.4153</v>
      </c>
      <c r="I70" s="92">
        <v>1.8572</v>
      </c>
      <c r="N70" s="108"/>
      <c r="O70" s="103"/>
      <c r="P70" s="103"/>
      <c r="Q70" s="103"/>
      <c r="R70" s="103"/>
      <c r="S70" s="103"/>
      <c r="T70" s="101"/>
      <c r="V70" s="108"/>
      <c r="W70" s="103"/>
      <c r="X70" s="103"/>
      <c r="Y70" s="103"/>
      <c r="Z70" s="103"/>
      <c r="AA70" s="103"/>
      <c r="AB70" s="101"/>
      <c r="AD70" s="108"/>
      <c r="AE70" s="103"/>
      <c r="AF70" s="103"/>
      <c r="AG70" s="103"/>
      <c r="AH70" s="103"/>
      <c r="AI70" s="103"/>
      <c r="AJ70" s="101"/>
      <c r="AK70" s="101"/>
    </row>
    <row r="71" spans="2:37" ht="15" x14ac:dyDescent="0.2">
      <c r="B71" s="89">
        <v>-25</v>
      </c>
      <c r="C71" s="90">
        <v>1.0005999999999999</v>
      </c>
      <c r="D71" s="90">
        <v>1.0065</v>
      </c>
      <c r="E71" s="90">
        <v>1.0328999999999999</v>
      </c>
      <c r="F71" s="90">
        <v>1.0674999999999999</v>
      </c>
      <c r="G71" s="90">
        <v>1.2185999999999999</v>
      </c>
      <c r="H71" s="90">
        <v>1.3775999999999999</v>
      </c>
      <c r="I71" s="91">
        <v>1.7725</v>
      </c>
      <c r="N71" s="108"/>
      <c r="O71" s="103"/>
      <c r="P71" s="103"/>
      <c r="Q71" s="103"/>
      <c r="R71" s="103"/>
      <c r="S71" s="103"/>
      <c r="T71" s="101"/>
      <c r="V71" s="108"/>
      <c r="W71" s="103"/>
      <c r="X71" s="103"/>
      <c r="Y71" s="103"/>
      <c r="Z71" s="103"/>
      <c r="AA71" s="103"/>
      <c r="AB71" s="101"/>
      <c r="AD71" s="108"/>
      <c r="AE71" s="103"/>
      <c r="AF71" s="103"/>
      <c r="AG71" s="103"/>
      <c r="AH71" s="103"/>
      <c r="AI71" s="103"/>
      <c r="AJ71" s="101"/>
      <c r="AK71" s="101"/>
    </row>
    <row r="72" spans="2:37" ht="15" x14ac:dyDescent="0.2">
      <c r="B72" s="86">
        <v>0</v>
      </c>
      <c r="C72" s="87">
        <v>1.0005999999999999</v>
      </c>
      <c r="D72" s="87">
        <v>1.0062</v>
      </c>
      <c r="E72" s="87">
        <v>1.0313000000000001</v>
      </c>
      <c r="F72" s="87">
        <v>1.0637000000000001</v>
      </c>
      <c r="G72" s="87">
        <v>1.2021999999999999</v>
      </c>
      <c r="H72" s="87">
        <v>1.3462000000000001</v>
      </c>
      <c r="I72" s="92">
        <v>1.7032</v>
      </c>
      <c r="N72" s="109" t="s">
        <v>61</v>
      </c>
      <c r="O72" s="103"/>
      <c r="P72" s="103"/>
      <c r="Q72" s="103"/>
      <c r="R72" s="103"/>
      <c r="S72" s="103"/>
      <c r="T72" s="101"/>
      <c r="V72" s="109" t="s">
        <v>61</v>
      </c>
      <c r="W72" s="103"/>
      <c r="X72" s="103"/>
      <c r="Y72" s="103"/>
      <c r="Z72" s="103"/>
      <c r="AA72" s="103"/>
      <c r="AB72" s="101"/>
      <c r="AD72" s="109" t="s">
        <v>61</v>
      </c>
      <c r="AE72" s="103"/>
      <c r="AF72" s="103"/>
      <c r="AG72" s="103"/>
      <c r="AH72" s="103"/>
      <c r="AI72" s="103"/>
      <c r="AJ72" s="101"/>
      <c r="AK72" s="101"/>
    </row>
    <row r="73" spans="2:37" ht="15" x14ac:dyDescent="0.2">
      <c r="B73" s="89">
        <v>25</v>
      </c>
      <c r="C73" s="90">
        <v>1.0005999999999999</v>
      </c>
      <c r="D73" s="90">
        <v>1.0059</v>
      </c>
      <c r="E73" s="90">
        <v>1.0297000000000001</v>
      </c>
      <c r="F73" s="90">
        <v>1.0601</v>
      </c>
      <c r="G73" s="90">
        <v>1.1879</v>
      </c>
      <c r="H73" s="90">
        <v>1.3197000000000001</v>
      </c>
      <c r="I73" s="91">
        <v>1.6454</v>
      </c>
      <c r="N73" s="3270" t="s">
        <v>62</v>
      </c>
      <c r="O73" s="3271"/>
      <c r="P73" s="3271"/>
      <c r="Q73" s="3271"/>
      <c r="R73" s="3271"/>
      <c r="S73" s="103"/>
      <c r="T73" s="101"/>
      <c r="V73" s="3270" t="s">
        <v>63</v>
      </c>
      <c r="W73" s="3271"/>
      <c r="X73" s="3271"/>
      <c r="Y73" s="3271"/>
      <c r="Z73" s="3271"/>
      <c r="AA73" s="103"/>
      <c r="AB73" s="101"/>
      <c r="AD73" s="3270" t="s">
        <v>64</v>
      </c>
      <c r="AE73" s="3271"/>
      <c r="AF73" s="3271"/>
      <c r="AG73" s="3271"/>
      <c r="AH73" s="3271"/>
      <c r="AI73" s="103"/>
      <c r="AJ73" s="101"/>
      <c r="AK73" s="101"/>
    </row>
    <row r="74" spans="2:37" ht="17" x14ac:dyDescent="0.2">
      <c r="B74" s="86">
        <v>50</v>
      </c>
      <c r="C74" s="87">
        <v>1.0005999999999999</v>
      </c>
      <c r="D74" s="87">
        <v>1.0056</v>
      </c>
      <c r="E74" s="87">
        <v>1.0281</v>
      </c>
      <c r="F74" s="87">
        <v>1.0567</v>
      </c>
      <c r="G74" s="87">
        <v>1.1755</v>
      </c>
      <c r="H74" s="87">
        <v>1.2968999999999999</v>
      </c>
      <c r="I74" s="92">
        <v>1.5964</v>
      </c>
      <c r="N74" s="110" t="s">
        <v>65</v>
      </c>
      <c r="O74" s="111">
        <v>1</v>
      </c>
      <c r="P74" s="111" t="s">
        <v>66</v>
      </c>
      <c r="Q74" s="112">
        <f>O74*P65</f>
        <v>1000000</v>
      </c>
      <c r="R74" s="113" t="s">
        <v>67</v>
      </c>
      <c r="S74" s="103"/>
      <c r="T74" s="101"/>
      <c r="V74" s="110" t="s">
        <v>65</v>
      </c>
      <c r="W74" s="111">
        <f>'Well Area'!F6</f>
        <v>12</v>
      </c>
      <c r="X74" s="111" t="s">
        <v>66</v>
      </c>
      <c r="Y74" s="112">
        <f>W74*X65</f>
        <v>12000000</v>
      </c>
      <c r="Z74" s="113" t="s">
        <v>67</v>
      </c>
      <c r="AA74" s="103"/>
      <c r="AB74" s="101"/>
      <c r="AD74" s="110" t="s">
        <v>65</v>
      </c>
      <c r="AE74" s="111">
        <f>'Well Area'!F7</f>
        <v>25.5</v>
      </c>
      <c r="AF74" s="111" t="s">
        <v>66</v>
      </c>
      <c r="AG74" s="112">
        <f>AE74*AF65</f>
        <v>25500000</v>
      </c>
      <c r="AH74" s="113" t="s">
        <v>67</v>
      </c>
      <c r="AI74" s="103"/>
      <c r="AJ74" s="101"/>
      <c r="AK74" s="101"/>
    </row>
    <row r="75" spans="2:37" ht="15" x14ac:dyDescent="0.2">
      <c r="B75" s="89">
        <v>75</v>
      </c>
      <c r="C75" s="90">
        <v>1.0004999999999999</v>
      </c>
      <c r="D75" s="90">
        <v>1.0053000000000001</v>
      </c>
      <c r="E75" s="90">
        <v>1.0266</v>
      </c>
      <c r="F75" s="90">
        <v>1.0536000000000001</v>
      </c>
      <c r="G75" s="90">
        <v>1.1644000000000001</v>
      </c>
      <c r="H75" s="90">
        <v>1.2769999999999999</v>
      </c>
      <c r="I75" s="91">
        <v>1.5542</v>
      </c>
      <c r="N75" s="114" t="s">
        <v>68</v>
      </c>
      <c r="O75" s="112">
        <v>117.622</v>
      </c>
      <c r="P75" s="111" t="s">
        <v>69</v>
      </c>
      <c r="Q75" s="111"/>
      <c r="R75" s="103"/>
      <c r="S75" s="103"/>
      <c r="T75" s="101"/>
      <c r="V75" s="114" t="s">
        <v>68</v>
      </c>
      <c r="W75" s="112">
        <v>98.1</v>
      </c>
      <c r="X75" s="111" t="s">
        <v>69</v>
      </c>
      <c r="Y75" s="111"/>
      <c r="Z75" s="103"/>
      <c r="AA75" s="103"/>
      <c r="AB75" s="101"/>
      <c r="AD75" s="114" t="s">
        <v>68</v>
      </c>
      <c r="AE75" s="112">
        <v>1060.5509999999999</v>
      </c>
      <c r="AF75" s="111" t="s">
        <v>69</v>
      </c>
      <c r="AG75" s="111"/>
      <c r="AH75" s="103"/>
      <c r="AI75" s="103"/>
      <c r="AJ75" s="101"/>
      <c r="AK75" s="101"/>
    </row>
    <row r="76" spans="2:37" ht="15.75" customHeight="1" x14ac:dyDescent="0.2">
      <c r="B76" s="86">
        <v>100</v>
      </c>
      <c r="C76" s="87">
        <v>1.0004999999999999</v>
      </c>
      <c r="D76" s="87">
        <v>1.0049999999999999</v>
      </c>
      <c r="E76" s="87">
        <v>1.0251999999999999</v>
      </c>
      <c r="F76" s="87">
        <v>1.0507</v>
      </c>
      <c r="G76" s="87">
        <v>1.1546000000000001</v>
      </c>
      <c r="H76" s="87">
        <v>1.2596000000000001</v>
      </c>
      <c r="I76" s="92">
        <v>1.5175000000000001</v>
      </c>
      <c r="N76" s="110" t="s">
        <v>70</v>
      </c>
      <c r="O76" s="115">
        <v>0.08</v>
      </c>
      <c r="P76" s="111"/>
      <c r="Q76" s="111"/>
      <c r="R76" s="103"/>
      <c r="S76" s="103"/>
      <c r="T76" s="101"/>
      <c r="V76" s="110" t="s">
        <v>70</v>
      </c>
      <c r="W76" s="115">
        <v>0.1</v>
      </c>
      <c r="X76" s="111"/>
      <c r="Y76" s="111"/>
      <c r="Z76" s="103"/>
      <c r="AA76" s="103"/>
      <c r="AB76" s="101"/>
      <c r="AD76" s="110" t="s">
        <v>70</v>
      </c>
      <c r="AE76" s="115">
        <v>0.08</v>
      </c>
      <c r="AF76" s="111"/>
      <c r="AG76" s="111"/>
      <c r="AH76" s="103"/>
      <c r="AI76" s="103"/>
      <c r="AJ76" s="101"/>
      <c r="AK76" s="101"/>
    </row>
    <row r="77" spans="2:37" ht="16" thickBot="1" x14ac:dyDescent="0.25">
      <c r="B77" s="93">
        <v>125</v>
      </c>
      <c r="C77" s="94">
        <v>1.0004999999999999</v>
      </c>
      <c r="D77" s="94">
        <v>1.0047999999999999</v>
      </c>
      <c r="E77" s="94">
        <v>1.024</v>
      </c>
      <c r="F77" s="94">
        <v>1.0481</v>
      </c>
      <c r="G77" s="94">
        <v>1.1457999999999999</v>
      </c>
      <c r="H77" s="94">
        <v>1.2441</v>
      </c>
      <c r="I77" s="95">
        <v>1.4852000000000001</v>
      </c>
      <c r="N77" s="114" t="s">
        <v>71</v>
      </c>
      <c r="O77" s="116">
        <v>0.5</v>
      </c>
      <c r="P77" s="111" t="s">
        <v>72</v>
      </c>
      <c r="Q77" s="111" t="s">
        <v>73</v>
      </c>
      <c r="R77" s="103"/>
      <c r="T77" s="101"/>
      <c r="V77" s="114" t="s">
        <v>71</v>
      </c>
      <c r="W77" s="116">
        <v>0.7</v>
      </c>
      <c r="X77" s="111" t="s">
        <v>72</v>
      </c>
      <c r="Y77" s="111" t="s">
        <v>73</v>
      </c>
      <c r="Z77" s="103"/>
      <c r="AB77" s="101"/>
      <c r="AD77" s="114" t="s">
        <v>71</v>
      </c>
      <c r="AE77" s="116">
        <v>0.5</v>
      </c>
      <c r="AF77" s="111" t="s">
        <v>72</v>
      </c>
      <c r="AG77" s="111" t="s">
        <v>73</v>
      </c>
      <c r="AH77" s="103"/>
      <c r="AJ77" s="101"/>
      <c r="AK77" s="101"/>
    </row>
    <row r="78" spans="2:37" ht="15" x14ac:dyDescent="0.2">
      <c r="N78" s="114" t="s">
        <v>74</v>
      </c>
      <c r="O78" s="363">
        <f>1-O77</f>
        <v>0.5</v>
      </c>
      <c r="P78" s="111"/>
      <c r="Q78" s="111"/>
      <c r="R78" s="103"/>
      <c r="T78" s="101"/>
      <c r="V78" s="114" t="s">
        <v>74</v>
      </c>
      <c r="W78" s="363">
        <f>1-W77</f>
        <v>0.30000000000000004</v>
      </c>
      <c r="X78" s="111"/>
      <c r="Y78" s="111"/>
      <c r="Z78" s="103"/>
      <c r="AB78" s="101"/>
      <c r="AD78" s="114" t="s">
        <v>74</v>
      </c>
      <c r="AE78" s="363">
        <f>1-AE77</f>
        <v>0.5</v>
      </c>
      <c r="AF78" s="111"/>
      <c r="AG78" s="111"/>
      <c r="AH78" s="103"/>
      <c r="AJ78" s="101"/>
      <c r="AK78" s="101"/>
    </row>
    <row r="79" spans="2:37" ht="16" thickBot="1" x14ac:dyDescent="0.25">
      <c r="C79" s="75">
        <v>1000</v>
      </c>
      <c r="D79" s="75" t="s">
        <v>75</v>
      </c>
      <c r="E79" s="117" t="s">
        <v>76</v>
      </c>
      <c r="N79" s="114" t="s">
        <v>77</v>
      </c>
      <c r="O79" s="111">
        <v>4000</v>
      </c>
      <c r="P79" s="111" t="s">
        <v>78</v>
      </c>
      <c r="Q79" s="112">
        <f>(O79*P66)*1000000</f>
        <v>27579040</v>
      </c>
      <c r="R79" s="113" t="s">
        <v>79</v>
      </c>
      <c r="S79" s="364">
        <f>Q79/1000000</f>
        <v>27.579039999999999</v>
      </c>
      <c r="T79" s="362" t="s">
        <v>52</v>
      </c>
      <c r="V79" s="114" t="s">
        <v>77</v>
      </c>
      <c r="W79" s="111">
        <v>3000</v>
      </c>
      <c r="X79" s="111" t="s">
        <v>78</v>
      </c>
      <c r="Y79" s="112">
        <f>(W79*X66)*1000000</f>
        <v>20684280</v>
      </c>
      <c r="Z79" s="113" t="s">
        <v>79</v>
      </c>
      <c r="AA79" s="364">
        <f>Y79/1000000</f>
        <v>20.684280000000001</v>
      </c>
      <c r="AB79" s="362" t="s">
        <v>52</v>
      </c>
      <c r="AD79" s="114" t="s">
        <v>77</v>
      </c>
      <c r="AE79" s="111">
        <v>3000</v>
      </c>
      <c r="AF79" s="111" t="s">
        <v>78</v>
      </c>
      <c r="AG79" s="112">
        <f>(AE79*AF66)*1000000</f>
        <v>20684280</v>
      </c>
      <c r="AH79" s="113" t="s">
        <v>79</v>
      </c>
      <c r="AI79" s="364">
        <f>AG79/1000000</f>
        <v>20.684280000000001</v>
      </c>
      <c r="AJ79" s="362" t="s">
        <v>52</v>
      </c>
      <c r="AK79" s="101"/>
    </row>
    <row r="80" spans="2:37" ht="15" x14ac:dyDescent="0.2">
      <c r="B80" s="118"/>
      <c r="C80" s="96"/>
      <c r="D80" s="96"/>
      <c r="E80" s="79" t="s">
        <v>80</v>
      </c>
      <c r="F80" s="96"/>
      <c r="G80" s="96"/>
      <c r="H80" s="96"/>
      <c r="I80" s="99"/>
      <c r="N80" s="114" t="s">
        <v>81</v>
      </c>
      <c r="O80" s="111">
        <v>102</v>
      </c>
      <c r="P80" s="119" t="s">
        <v>82</v>
      </c>
      <c r="Q80" s="112">
        <f>O80+P64</f>
        <v>375.15</v>
      </c>
      <c r="R80" s="113" t="s">
        <v>48</v>
      </c>
      <c r="T80" s="101"/>
      <c r="V80" s="114" t="s">
        <v>81</v>
      </c>
      <c r="W80" s="111">
        <v>102</v>
      </c>
      <c r="X80" s="119" t="s">
        <v>82</v>
      </c>
      <c r="Y80" s="112">
        <f>W80+X64</f>
        <v>375.15</v>
      </c>
      <c r="Z80" s="113" t="s">
        <v>48</v>
      </c>
      <c r="AB80" s="101"/>
      <c r="AD80" s="114" t="s">
        <v>81</v>
      </c>
      <c r="AE80" s="111">
        <v>102</v>
      </c>
      <c r="AF80" s="119" t="s">
        <v>82</v>
      </c>
      <c r="AG80" s="112">
        <f>AE80+AF64</f>
        <v>375.15</v>
      </c>
      <c r="AH80" s="113" t="s">
        <v>48</v>
      </c>
      <c r="AJ80" s="101"/>
      <c r="AK80" s="101"/>
    </row>
    <row r="81" spans="2:37" ht="17" x14ac:dyDescent="0.2">
      <c r="B81" s="82" t="s">
        <v>83</v>
      </c>
      <c r="C81" s="83">
        <f>C65*1000000</f>
        <v>100000</v>
      </c>
      <c r="D81" s="83">
        <f t="shared" ref="D81:I81" si="0">D65*1000000</f>
        <v>1000000</v>
      </c>
      <c r="E81" s="83">
        <f t="shared" si="0"/>
        <v>5000000</v>
      </c>
      <c r="F81" s="83">
        <f t="shared" si="0"/>
        <v>10000000</v>
      </c>
      <c r="G81" s="83">
        <f t="shared" si="0"/>
        <v>30000000</v>
      </c>
      <c r="H81" s="83">
        <f t="shared" si="0"/>
        <v>50000000</v>
      </c>
      <c r="I81" s="84">
        <f t="shared" si="0"/>
        <v>100000000</v>
      </c>
      <c r="N81" s="109" t="s">
        <v>84</v>
      </c>
      <c r="O81" s="112">
        <f>Q74*O75*O76*O78</f>
        <v>4704880</v>
      </c>
      <c r="P81" s="113" t="s">
        <v>85</v>
      </c>
      <c r="Q81" s="103"/>
      <c r="R81" s="103"/>
      <c r="T81" s="101"/>
      <c r="V81" s="109" t="s">
        <v>84</v>
      </c>
      <c r="W81" s="112">
        <f>Y74*W75*W76*W78</f>
        <v>35316000.000000007</v>
      </c>
      <c r="X81" s="113" t="s">
        <v>85</v>
      </c>
      <c r="Y81" s="103"/>
      <c r="Z81" s="103"/>
      <c r="AB81" s="101"/>
      <c r="AD81" s="109" t="s">
        <v>84</v>
      </c>
      <c r="AE81" s="112">
        <f>AG74*AE75*AE76*AE78</f>
        <v>1081762020</v>
      </c>
      <c r="AF81" s="113" t="s">
        <v>85</v>
      </c>
      <c r="AG81" s="103"/>
      <c r="AH81" s="103"/>
      <c r="AJ81" s="101"/>
      <c r="AK81" s="101"/>
    </row>
    <row r="82" spans="2:37" ht="15" customHeight="1" x14ac:dyDescent="0.25">
      <c r="B82" s="120">
        <f>B66+$P$64</f>
        <v>123.14999999999998</v>
      </c>
      <c r="C82" s="121">
        <f>(C$81)*($Q$74*$O$75*$O$76*$O$78)/(C66*$P$68*$B82)*$P$69</f>
        <v>926113.83837771951</v>
      </c>
      <c r="D82" s="121">
        <f t="shared" ref="D82:H82" si="1">(D$81)*($Q$74*$O$75*$O$76*$O$78)/(D66*$P$68*$B82)*$P$69</f>
        <v>9230686.2547751367</v>
      </c>
      <c r="E82" s="121">
        <f t="shared" si="1"/>
        <v>45150193.611913092</v>
      </c>
      <c r="F82" s="121">
        <f t="shared" si="1"/>
        <v>86368792.889169559</v>
      </c>
      <c r="G82" s="121">
        <f t="shared" si="1"/>
        <v>202696741.12666458</v>
      </c>
      <c r="H82" s="121">
        <f t="shared" si="1"/>
        <v>269817578.06525099</v>
      </c>
      <c r="I82" s="122"/>
      <c r="N82" s="109" t="s">
        <v>86</v>
      </c>
      <c r="O82" s="370">
        <f>(Q79*O81)/(P67*P68*Q80)*P69</f>
        <v>83869345.248779878</v>
      </c>
      <c r="P82" s="103" t="s">
        <v>87</v>
      </c>
      <c r="Q82" s="371">
        <f>O82/1000</f>
        <v>83869.345248779879</v>
      </c>
      <c r="R82" s="103" t="s">
        <v>88</v>
      </c>
      <c r="T82" s="101"/>
      <c r="V82" s="109" t="s">
        <v>86</v>
      </c>
      <c r="W82" s="370">
        <f>(Y79*W81)/(X67*X68*Y80)*X69</f>
        <v>472158131.0478552</v>
      </c>
      <c r="X82" s="103" t="s">
        <v>87</v>
      </c>
      <c r="Y82" s="371">
        <f>W82/1000</f>
        <v>472158.13104785519</v>
      </c>
      <c r="Z82" s="103" t="s">
        <v>88</v>
      </c>
      <c r="AB82" s="101"/>
      <c r="AD82" s="109" t="s">
        <v>86</v>
      </c>
      <c r="AE82" s="370">
        <f>(AG79*AE81)/(AF67*AF68*AG80)*AF69</f>
        <v>14462643946.136381</v>
      </c>
      <c r="AF82" s="103" t="s">
        <v>87</v>
      </c>
      <c r="AG82" s="371">
        <f>AE82/1000</f>
        <v>14462643.946136381</v>
      </c>
      <c r="AH82" s="103" t="s">
        <v>88</v>
      </c>
      <c r="AJ82" s="101"/>
      <c r="AK82" s="101"/>
    </row>
    <row r="83" spans="2:37" ht="14" thickBot="1" x14ac:dyDescent="0.2">
      <c r="B83" s="120">
        <f t="shared" ref="B83:B93" si="2">B67+$P$64</f>
        <v>148.14999999999998</v>
      </c>
      <c r="C83" s="121">
        <f t="shared" ref="C83:I93" si="3">(C$81)*($Q$74*$O$75*$O$76*$O$78)/(C67*$P$68*$B83)*$P$69</f>
        <v>769603.2699109863</v>
      </c>
      <c r="D83" s="121">
        <f t="shared" si="3"/>
        <v>7656244.1029323209</v>
      </c>
      <c r="E83" s="121">
        <f t="shared" si="3"/>
        <v>37255202.316058666</v>
      </c>
      <c r="F83" s="121">
        <f t="shared" si="3"/>
        <v>71421353.354937181</v>
      </c>
      <c r="G83" s="121">
        <f t="shared" si="3"/>
        <v>174604723.42368668</v>
      </c>
      <c r="H83" s="121">
        <f t="shared" si="3"/>
        <v>240389908.18284723</v>
      </c>
      <c r="I83" s="122">
        <f t="shared" si="3"/>
        <v>336920297.45928103</v>
      </c>
      <c r="N83" s="123"/>
      <c r="O83" s="124"/>
      <c r="P83" s="124"/>
      <c r="Q83" s="124"/>
      <c r="R83" s="124"/>
      <c r="S83" s="124"/>
      <c r="T83" s="125"/>
      <c r="V83" s="123"/>
      <c r="W83" s="124"/>
      <c r="X83" s="124"/>
      <c r="Y83" s="124"/>
      <c r="Z83" s="124"/>
      <c r="AA83" s="124"/>
      <c r="AB83" s="125"/>
      <c r="AD83" s="123"/>
      <c r="AE83" s="124"/>
      <c r="AF83" s="124"/>
      <c r="AG83" s="124"/>
      <c r="AH83" s="124"/>
      <c r="AI83" s="124"/>
      <c r="AJ83" s="125"/>
      <c r="AK83" s="101"/>
    </row>
    <row r="84" spans="2:37" ht="15" customHeight="1" x14ac:dyDescent="0.15">
      <c r="B84" s="120">
        <f t="shared" si="2"/>
        <v>173.14999999999998</v>
      </c>
      <c r="C84" s="121">
        <f t="shared" si="3"/>
        <v>658419.4671698336</v>
      </c>
      <c r="D84" s="121">
        <f t="shared" si="3"/>
        <v>6545602.6306065219</v>
      </c>
      <c r="E84" s="121">
        <f t="shared" si="3"/>
        <v>31811527.655313458</v>
      </c>
      <c r="F84" s="121">
        <f t="shared" si="3"/>
        <v>61131968.899318278</v>
      </c>
      <c r="G84" s="121">
        <f t="shared" si="3"/>
        <v>153465922.54585072</v>
      </c>
      <c r="H84" s="121">
        <f t="shared" si="3"/>
        <v>216509056.51841885</v>
      </c>
      <c r="I84" s="122">
        <f t="shared" si="3"/>
        <v>313662934.77904046</v>
      </c>
      <c r="AK84" s="101"/>
    </row>
    <row r="85" spans="2:37" ht="14" thickBot="1" x14ac:dyDescent="0.2">
      <c r="B85" s="120">
        <f t="shared" si="2"/>
        <v>198.14999999999998</v>
      </c>
      <c r="C85" s="121">
        <f t="shared" si="3"/>
        <v>575348.62851605692</v>
      </c>
      <c r="D85" s="121">
        <f t="shared" si="3"/>
        <v>5718627.0615416989</v>
      </c>
      <c r="E85" s="121">
        <f t="shared" si="3"/>
        <v>27800645.705264032</v>
      </c>
      <c r="F85" s="121">
        <f t="shared" si="3"/>
        <v>53553285.513535313</v>
      </c>
      <c r="G85" s="121">
        <f t="shared" si="3"/>
        <v>137040155.32117218</v>
      </c>
      <c r="H85" s="121">
        <f t="shared" si="3"/>
        <v>196905394.17100486</v>
      </c>
      <c r="I85" s="122">
        <f t="shared" si="3"/>
        <v>293242015.15535206</v>
      </c>
      <c r="W85" s="126"/>
      <c r="X85" s="126"/>
      <c r="Y85" s="126"/>
      <c r="Z85" s="126"/>
      <c r="AK85" s="101"/>
    </row>
    <row r="86" spans="2:37" ht="15" customHeight="1" x14ac:dyDescent="0.15">
      <c r="B86" s="120">
        <f t="shared" si="2"/>
        <v>223.14999999999998</v>
      </c>
      <c r="C86" s="121">
        <f t="shared" si="3"/>
        <v>510891.01833052508</v>
      </c>
      <c r="D86" s="121">
        <f t="shared" si="3"/>
        <v>5078460.733518987</v>
      </c>
      <c r="E86" s="121">
        <f t="shared" si="3"/>
        <v>24712328.018337026</v>
      </c>
      <c r="F86" s="121">
        <f t="shared" si="3"/>
        <v>47717812.399043918</v>
      </c>
      <c r="G86" s="121">
        <f t="shared" si="3"/>
        <v>123919037.41860463</v>
      </c>
      <c r="H86" s="121">
        <f t="shared" si="3"/>
        <v>180614937.48440489</v>
      </c>
      <c r="I86" s="122">
        <f t="shared" si="3"/>
        <v>275279260.19995505</v>
      </c>
      <c r="N86" s="118"/>
      <c r="O86" s="78"/>
      <c r="P86" s="96"/>
      <c r="Q86" s="96"/>
      <c r="R86" s="78" t="s">
        <v>38</v>
      </c>
      <c r="S86" s="96"/>
      <c r="T86" s="96"/>
      <c r="U86" s="96"/>
      <c r="V86" s="96"/>
      <c r="W86" s="96"/>
      <c r="X86" s="96"/>
      <c r="Y86" s="96"/>
      <c r="Z86" s="99"/>
      <c r="AD86" s="97"/>
      <c r="AE86" s="382" t="s">
        <v>45</v>
      </c>
      <c r="AF86" s="96"/>
      <c r="AG86" s="96"/>
      <c r="AH86" s="96"/>
      <c r="AI86" s="96"/>
      <c r="AJ86" s="99"/>
      <c r="AK86" s="101"/>
    </row>
    <row r="87" spans="2:37" x14ac:dyDescent="0.15">
      <c r="B87" s="120">
        <f t="shared" si="2"/>
        <v>248.14999999999998</v>
      </c>
      <c r="C87" s="121">
        <f t="shared" si="3"/>
        <v>459466.95320295228</v>
      </c>
      <c r="D87" s="121">
        <f t="shared" si="3"/>
        <v>4567736.0494274618</v>
      </c>
      <c r="E87" s="121">
        <f t="shared" si="3"/>
        <v>22254944.010788754</v>
      </c>
      <c r="F87" s="121">
        <f t="shared" si="3"/>
        <v>43067225.608887501</v>
      </c>
      <c r="G87" s="121">
        <f t="shared" si="3"/>
        <v>113181347.45811769</v>
      </c>
      <c r="H87" s="121">
        <f t="shared" si="3"/>
        <v>166863615.48158902</v>
      </c>
      <c r="I87" s="122">
        <f t="shared" si="3"/>
        <v>259375251.5514099</v>
      </c>
      <c r="N87" s="82" t="s">
        <v>89</v>
      </c>
      <c r="O87" s="83">
        <v>-150</v>
      </c>
      <c r="P87" s="83">
        <v>-125</v>
      </c>
      <c r="Q87" s="83">
        <v>-100</v>
      </c>
      <c r="R87" s="83">
        <v>-75</v>
      </c>
      <c r="S87" s="83">
        <v>-50</v>
      </c>
      <c r="T87" s="83">
        <v>-25</v>
      </c>
      <c r="U87" s="83">
        <v>0</v>
      </c>
      <c r="V87" s="83">
        <v>25</v>
      </c>
      <c r="W87" s="83">
        <v>50</v>
      </c>
      <c r="X87" s="83">
        <v>75</v>
      </c>
      <c r="Y87" s="83">
        <v>100</v>
      </c>
      <c r="Z87" s="84">
        <v>125</v>
      </c>
      <c r="AD87" s="100"/>
      <c r="AJ87" s="101"/>
      <c r="AK87" s="101"/>
    </row>
    <row r="88" spans="2:37" ht="15" x14ac:dyDescent="0.2">
      <c r="B88" s="120">
        <f t="shared" si="2"/>
        <v>273.14999999999998</v>
      </c>
      <c r="C88" s="121">
        <f t="shared" si="3"/>
        <v>417414.3307241904</v>
      </c>
      <c r="D88" s="121">
        <f t="shared" si="3"/>
        <v>4150912.1379708298</v>
      </c>
      <c r="E88" s="121">
        <f t="shared" si="3"/>
        <v>20249431.752284732</v>
      </c>
      <c r="F88" s="121">
        <f t="shared" si="3"/>
        <v>39265279.620440438</v>
      </c>
      <c r="G88" s="121">
        <f t="shared" si="3"/>
        <v>104225115.45232695</v>
      </c>
      <c r="H88" s="121">
        <f t="shared" si="3"/>
        <v>155127313.66907772</v>
      </c>
      <c r="I88" s="122">
        <f t="shared" si="3"/>
        <v>245223567.00482905</v>
      </c>
      <c r="N88" s="127">
        <v>0.1</v>
      </c>
      <c r="O88" s="128">
        <v>1.0003</v>
      </c>
      <c r="P88" s="129">
        <v>1.0005999999999999</v>
      </c>
      <c r="Q88" s="128">
        <v>1.0006999999999999</v>
      </c>
      <c r="R88" s="129">
        <v>1.0006999999999999</v>
      </c>
      <c r="S88" s="128">
        <v>1.0006999999999999</v>
      </c>
      <c r="T88" s="129">
        <v>1.0005999999999999</v>
      </c>
      <c r="U88" s="128">
        <v>1.0005999999999999</v>
      </c>
      <c r="V88" s="129">
        <v>1.0005999999999999</v>
      </c>
      <c r="W88" s="128">
        <v>1.0005999999999999</v>
      </c>
      <c r="X88" s="90">
        <v>1.0004999999999999</v>
      </c>
      <c r="Y88" s="128">
        <v>1.0004999999999999</v>
      </c>
      <c r="Z88" s="130">
        <v>1.0004999999999999</v>
      </c>
      <c r="AD88" s="102" t="s">
        <v>46</v>
      </c>
      <c r="AE88" s="360" t="s">
        <v>47</v>
      </c>
      <c r="AF88" s="104">
        <v>273.14999999999998</v>
      </c>
      <c r="AG88" s="103" t="s">
        <v>48</v>
      </c>
      <c r="AH88" s="103"/>
      <c r="AI88" s="103"/>
      <c r="AJ88" s="101"/>
      <c r="AK88" s="101"/>
    </row>
    <row r="89" spans="2:37" ht="19" x14ac:dyDescent="0.2">
      <c r="B89" s="120">
        <f t="shared" si="2"/>
        <v>298.14999999999998</v>
      </c>
      <c r="C89" s="121">
        <f t="shared" si="3"/>
        <v>382413.96759118768</v>
      </c>
      <c r="D89" s="121">
        <f t="shared" si="3"/>
        <v>3803990.6150884028</v>
      </c>
      <c r="E89" s="121">
        <f t="shared" si="3"/>
        <v>18580334.853439957</v>
      </c>
      <c r="F89" s="121">
        <f t="shared" si="3"/>
        <v>36095030.277496681</v>
      </c>
      <c r="G89" s="121">
        <f t="shared" si="3"/>
        <v>96635259.526494414</v>
      </c>
      <c r="H89" s="121">
        <f t="shared" si="3"/>
        <v>144973636.42181647</v>
      </c>
      <c r="I89" s="122">
        <f t="shared" si="3"/>
        <v>232553431.36729208</v>
      </c>
      <c r="N89" s="131">
        <v>1</v>
      </c>
      <c r="O89" s="87">
        <v>1.0036</v>
      </c>
      <c r="P89" s="90">
        <v>1.0058</v>
      </c>
      <c r="Q89" s="87">
        <v>1.0065999999999999</v>
      </c>
      <c r="R89" s="90">
        <v>1.0067999999999999</v>
      </c>
      <c r="S89" s="87">
        <v>1.0066999999999999</v>
      </c>
      <c r="T89" s="90">
        <v>1.0065</v>
      </c>
      <c r="U89" s="87">
        <v>1.0062</v>
      </c>
      <c r="V89" s="90">
        <v>1.0059</v>
      </c>
      <c r="W89" s="87">
        <v>1.0056</v>
      </c>
      <c r="X89" s="90">
        <v>1.0053000000000001</v>
      </c>
      <c r="Y89" s="87">
        <v>1.0049999999999999</v>
      </c>
      <c r="Z89" s="91">
        <v>1.0047999999999999</v>
      </c>
      <c r="AD89" s="102">
        <v>1</v>
      </c>
      <c r="AE89" s="105" t="s">
        <v>49</v>
      </c>
      <c r="AF89" s="106">
        <f>AD89*1000000</f>
        <v>1000000</v>
      </c>
      <c r="AG89" s="103" t="s">
        <v>50</v>
      </c>
      <c r="AH89" s="103"/>
      <c r="AI89" s="103"/>
      <c r="AJ89" s="101"/>
      <c r="AK89" s="101"/>
    </row>
    <row r="90" spans="2:37" ht="16" x14ac:dyDescent="0.2">
      <c r="B90" s="120">
        <f t="shared" si="2"/>
        <v>323.14999999999998</v>
      </c>
      <c r="C90" s="121">
        <f t="shared" si="3"/>
        <v>352829.10238995083</v>
      </c>
      <c r="D90" s="121">
        <f t="shared" si="3"/>
        <v>3510747.8107735156</v>
      </c>
      <c r="E90" s="121">
        <f t="shared" si="3"/>
        <v>17169574.936843924</v>
      </c>
      <c r="F90" s="121">
        <f t="shared" si="3"/>
        <v>33409747.312518671</v>
      </c>
      <c r="G90" s="121">
        <f t="shared" si="3"/>
        <v>90099736.244504839</v>
      </c>
      <c r="H90" s="121">
        <f t="shared" si="3"/>
        <v>136109491.80792072</v>
      </c>
      <c r="I90" s="122">
        <f t="shared" si="3"/>
        <v>221148083.09407714</v>
      </c>
      <c r="N90" s="131">
        <v>5</v>
      </c>
      <c r="O90" s="87">
        <v>1.0259</v>
      </c>
      <c r="P90" s="90">
        <v>1.0335000000000001</v>
      </c>
      <c r="Q90" s="87">
        <v>1.0356000000000001</v>
      </c>
      <c r="R90" s="90">
        <v>1.0355000000000001</v>
      </c>
      <c r="S90" s="87">
        <v>1.0344</v>
      </c>
      <c r="T90" s="90">
        <v>1.0328999999999999</v>
      </c>
      <c r="U90" s="87">
        <v>1.0313000000000001</v>
      </c>
      <c r="V90" s="90">
        <v>1.0297000000000001</v>
      </c>
      <c r="W90" s="87">
        <v>1.0281</v>
      </c>
      <c r="X90" s="90">
        <v>1.0266</v>
      </c>
      <c r="Y90" s="87">
        <v>1.0251999999999999</v>
      </c>
      <c r="Z90" s="91">
        <v>1.024</v>
      </c>
      <c r="AD90" s="102">
        <v>1</v>
      </c>
      <c r="AE90" s="105" t="s">
        <v>51</v>
      </c>
      <c r="AF90" s="104">
        <v>6.8947599999999998E-3</v>
      </c>
      <c r="AG90" s="103" t="s">
        <v>52</v>
      </c>
      <c r="AH90" s="3240" t="s">
        <v>53</v>
      </c>
      <c r="AI90" s="103"/>
      <c r="AJ90" s="101"/>
      <c r="AK90" s="101"/>
    </row>
    <row r="91" spans="2:37" ht="15" x14ac:dyDescent="0.2">
      <c r="B91" s="120">
        <f t="shared" si="2"/>
        <v>348.15</v>
      </c>
      <c r="C91" s="121">
        <f t="shared" si="3"/>
        <v>327525.83774743386</v>
      </c>
      <c r="D91" s="121">
        <f t="shared" si="3"/>
        <v>3259620.0205541383</v>
      </c>
      <c r="E91" s="121">
        <f t="shared" si="3"/>
        <v>15959945.483455466</v>
      </c>
      <c r="F91" s="121">
        <f t="shared" si="3"/>
        <v>31101898.316847719</v>
      </c>
      <c r="G91" s="121">
        <f t="shared" si="3"/>
        <v>84427069.907155842</v>
      </c>
      <c r="H91" s="121">
        <f t="shared" si="3"/>
        <v>128304463.8474188</v>
      </c>
      <c r="I91" s="122">
        <f t="shared" si="3"/>
        <v>210841333.59046942</v>
      </c>
      <c r="N91" s="131">
        <v>10</v>
      </c>
      <c r="O91" s="87">
        <v>1.0726</v>
      </c>
      <c r="P91" s="90">
        <v>1.0782</v>
      </c>
      <c r="Q91" s="87">
        <v>1.0778000000000001</v>
      </c>
      <c r="R91" s="90">
        <v>1.0750999999999999</v>
      </c>
      <c r="S91" s="87">
        <v>1.0713999999999999</v>
      </c>
      <c r="T91" s="90">
        <v>1.0674999999999999</v>
      </c>
      <c r="U91" s="87">
        <v>1.0637000000000001</v>
      </c>
      <c r="V91" s="90">
        <v>1.0601</v>
      </c>
      <c r="W91" s="87">
        <v>1.0567</v>
      </c>
      <c r="X91" s="90">
        <v>1.0536000000000001</v>
      </c>
      <c r="Y91" s="87">
        <v>1.0507</v>
      </c>
      <c r="Z91" s="91">
        <v>1.0481</v>
      </c>
      <c r="AD91" s="102" t="s">
        <v>54</v>
      </c>
      <c r="AE91" s="107" t="s">
        <v>55</v>
      </c>
      <c r="AF91" s="104">
        <v>1</v>
      </c>
      <c r="AG91" s="103"/>
      <c r="AH91" s="103"/>
      <c r="AI91" s="103"/>
      <c r="AJ91" s="101"/>
      <c r="AK91" s="101"/>
    </row>
    <row r="92" spans="2:37" ht="15" x14ac:dyDescent="0.2">
      <c r="B92" s="120">
        <f t="shared" si="2"/>
        <v>373.15</v>
      </c>
      <c r="C92" s="121">
        <f t="shared" si="3"/>
        <v>305582.52823735529</v>
      </c>
      <c r="D92" s="121">
        <f t="shared" si="3"/>
        <v>3042142.4826017311</v>
      </c>
      <c r="E92" s="121">
        <f t="shared" si="3"/>
        <v>14911008.559377387</v>
      </c>
      <c r="F92" s="121">
        <f t="shared" si="3"/>
        <v>29098250.642569136</v>
      </c>
      <c r="G92" s="121">
        <f t="shared" si="3"/>
        <v>79439282.738993734</v>
      </c>
      <c r="H92" s="121">
        <f t="shared" si="3"/>
        <v>121362067.12506902</v>
      </c>
      <c r="I92" s="122">
        <f t="shared" si="3"/>
        <v>201473027.67807174</v>
      </c>
      <c r="N92" s="131">
        <v>30</v>
      </c>
      <c r="O92" s="87">
        <v>1.3711</v>
      </c>
      <c r="P92" s="90">
        <v>1.3230999999999999</v>
      </c>
      <c r="Q92" s="87">
        <v>1.288</v>
      </c>
      <c r="R92" s="90">
        <v>1.2604</v>
      </c>
      <c r="S92" s="87">
        <v>1.2377</v>
      </c>
      <c r="T92" s="90">
        <v>1.2185999999999999</v>
      </c>
      <c r="U92" s="87">
        <v>1.2021999999999999</v>
      </c>
      <c r="V92" s="90">
        <v>1.1879</v>
      </c>
      <c r="W92" s="87">
        <v>1.1755</v>
      </c>
      <c r="X92" s="90">
        <v>1.1644000000000001</v>
      </c>
      <c r="Y92" s="87">
        <v>1.1546000000000001</v>
      </c>
      <c r="Z92" s="91">
        <v>1.1457999999999999</v>
      </c>
      <c r="AD92" s="102" t="s">
        <v>56</v>
      </c>
      <c r="AE92" s="107" t="s">
        <v>55</v>
      </c>
      <c r="AF92" s="104">
        <v>8.3140000000000001</v>
      </c>
      <c r="AG92" s="103" t="s">
        <v>57</v>
      </c>
      <c r="AH92" s="103">
        <v>4124</v>
      </c>
      <c r="AI92" s="103" t="s">
        <v>58</v>
      </c>
      <c r="AJ92" s="101"/>
      <c r="AK92" s="101"/>
    </row>
    <row r="93" spans="2:37" ht="18" thickBot="1" x14ac:dyDescent="0.3">
      <c r="B93" s="132">
        <f t="shared" si="2"/>
        <v>398.15</v>
      </c>
      <c r="C93" s="133">
        <f t="shared" si="3"/>
        <v>286394.87733710691</v>
      </c>
      <c r="D93" s="133">
        <f t="shared" si="3"/>
        <v>2851692.6231665546</v>
      </c>
      <c r="E93" s="133">
        <f t="shared" si="3"/>
        <v>13991116.932410909</v>
      </c>
      <c r="F93" s="133">
        <f t="shared" si="3"/>
        <v>27338810.68369196</v>
      </c>
      <c r="G93" s="133">
        <f t="shared" si="3"/>
        <v>75023060.248501152</v>
      </c>
      <c r="H93" s="133">
        <f t="shared" si="3"/>
        <v>115158779.34883666</v>
      </c>
      <c r="I93" s="134">
        <f t="shared" si="3"/>
        <v>192928948.81212997</v>
      </c>
      <c r="N93" s="131">
        <v>50</v>
      </c>
      <c r="O93" s="87">
        <v>1.7166999999999999</v>
      </c>
      <c r="P93" s="90">
        <v>1.6016999999999999</v>
      </c>
      <c r="Q93" s="87">
        <v>1.5216000000000001</v>
      </c>
      <c r="R93" s="90">
        <v>1.462</v>
      </c>
      <c r="S93" s="87">
        <v>1.4153</v>
      </c>
      <c r="T93" s="90">
        <v>1.3775999999999999</v>
      </c>
      <c r="U93" s="87">
        <v>1.3462000000000001</v>
      </c>
      <c r="V93" s="90">
        <v>1.3197000000000001</v>
      </c>
      <c r="W93" s="87">
        <v>1.2968999999999999</v>
      </c>
      <c r="X93" s="90">
        <v>1.2769999999999999</v>
      </c>
      <c r="Y93" s="87">
        <v>1.2596000000000001</v>
      </c>
      <c r="Z93" s="91">
        <v>1.2441</v>
      </c>
      <c r="AA93" s="135"/>
      <c r="AD93" s="102" t="s">
        <v>59</v>
      </c>
      <c r="AE93" s="107" t="s">
        <v>55</v>
      </c>
      <c r="AF93" s="104">
        <f>2.016/1000</f>
        <v>2.016E-3</v>
      </c>
      <c r="AG93" s="103" t="s">
        <v>60</v>
      </c>
      <c r="AH93" s="103"/>
      <c r="AI93" s="103"/>
      <c r="AJ93" s="101"/>
      <c r="AK93" s="101"/>
    </row>
    <row r="94" spans="2:37" ht="16" thickBot="1" x14ac:dyDescent="0.25">
      <c r="N94" s="136">
        <v>100</v>
      </c>
      <c r="O94" s="137"/>
      <c r="P94" s="94">
        <v>2.2856000000000001</v>
      </c>
      <c r="Q94" s="138">
        <v>2.1006</v>
      </c>
      <c r="R94" s="94">
        <v>1.9634</v>
      </c>
      <c r="S94" s="138">
        <v>1.8572</v>
      </c>
      <c r="T94" s="94">
        <v>1.7725</v>
      </c>
      <c r="U94" s="138">
        <v>1.7032</v>
      </c>
      <c r="V94" s="94">
        <v>1.6454</v>
      </c>
      <c r="W94" s="138">
        <v>1.5964</v>
      </c>
      <c r="X94" s="94">
        <v>1.5542</v>
      </c>
      <c r="Y94" s="138">
        <v>1.5175000000000001</v>
      </c>
      <c r="Z94" s="95">
        <v>1.4852000000000001</v>
      </c>
      <c r="AD94" s="108"/>
      <c r="AE94" s="103"/>
      <c r="AF94" s="103"/>
      <c r="AG94" s="103"/>
      <c r="AH94" s="103"/>
      <c r="AI94" s="103"/>
      <c r="AJ94" s="101"/>
      <c r="AK94" s="101"/>
    </row>
    <row r="95" spans="2:37" ht="15" x14ac:dyDescent="0.2">
      <c r="N95" s="126"/>
      <c r="AD95" s="108"/>
      <c r="AE95" s="103"/>
      <c r="AF95" s="103"/>
      <c r="AG95" s="103"/>
      <c r="AH95" s="103"/>
      <c r="AI95" s="103"/>
      <c r="AJ95" s="101"/>
      <c r="AK95" s="101"/>
    </row>
    <row r="96" spans="2:37" ht="16" thickBot="1" x14ac:dyDescent="0.25">
      <c r="N96" s="126"/>
      <c r="AD96" s="109" t="s">
        <v>61</v>
      </c>
      <c r="AE96" s="103"/>
      <c r="AF96" s="103"/>
      <c r="AG96" s="103"/>
      <c r="AH96" s="103"/>
      <c r="AI96" s="103"/>
      <c r="AJ96" s="101"/>
      <c r="AK96" s="101"/>
    </row>
    <row r="97" spans="13:37" ht="16" x14ac:dyDescent="0.2">
      <c r="M97" s="101"/>
      <c r="N97" s="77"/>
      <c r="O97" s="96"/>
      <c r="P97" s="96"/>
      <c r="Q97" s="96"/>
      <c r="R97" s="78" t="s">
        <v>83</v>
      </c>
      <c r="S97" s="96"/>
      <c r="T97" s="96"/>
      <c r="U97" s="96"/>
      <c r="V97" s="96"/>
      <c r="W97" s="96"/>
      <c r="X97" s="96"/>
      <c r="Y97" s="96"/>
      <c r="Z97" s="99"/>
      <c r="AD97" s="3270" t="str">
        <f>'Well Area'!C8</f>
        <v>BROMPTON_1</v>
      </c>
      <c r="AE97" s="3271"/>
      <c r="AF97" s="3271"/>
      <c r="AG97" s="3271"/>
      <c r="AH97" s="3271"/>
      <c r="AI97" s="103"/>
      <c r="AJ97" s="101"/>
      <c r="AK97" s="101"/>
    </row>
    <row r="98" spans="13:37" ht="17" x14ac:dyDescent="0.2">
      <c r="N98" s="82" t="s">
        <v>80</v>
      </c>
      <c r="O98" s="83">
        <f>O87+$P$64</f>
        <v>123.14999999999998</v>
      </c>
      <c r="P98" s="83">
        <f t="shared" ref="P98:Z98" si="4">P87+$P$64</f>
        <v>148.14999999999998</v>
      </c>
      <c r="Q98" s="83">
        <f t="shared" si="4"/>
        <v>173.14999999999998</v>
      </c>
      <c r="R98" s="83">
        <f t="shared" si="4"/>
        <v>198.14999999999998</v>
      </c>
      <c r="S98" s="83">
        <f t="shared" si="4"/>
        <v>223.14999999999998</v>
      </c>
      <c r="T98" s="83">
        <f t="shared" si="4"/>
        <v>248.14999999999998</v>
      </c>
      <c r="U98" s="83">
        <f t="shared" si="4"/>
        <v>273.14999999999998</v>
      </c>
      <c r="V98" s="83">
        <f t="shared" si="4"/>
        <v>298.14999999999998</v>
      </c>
      <c r="W98" s="83">
        <f t="shared" si="4"/>
        <v>323.14999999999998</v>
      </c>
      <c r="X98" s="83">
        <f t="shared" si="4"/>
        <v>348.15</v>
      </c>
      <c r="Y98" s="83">
        <f t="shared" si="4"/>
        <v>373.15</v>
      </c>
      <c r="Z98" s="84">
        <f t="shared" si="4"/>
        <v>398.15</v>
      </c>
      <c r="AD98" s="110" t="s">
        <v>65</v>
      </c>
      <c r="AE98" s="111">
        <f>'Well Area'!F8</f>
        <v>96</v>
      </c>
      <c r="AF98" s="111" t="s">
        <v>66</v>
      </c>
      <c r="AG98" s="112">
        <f>AE98*AF89</f>
        <v>96000000</v>
      </c>
      <c r="AH98" s="113" t="s">
        <v>67</v>
      </c>
      <c r="AI98" s="103"/>
      <c r="AJ98" s="101"/>
      <c r="AK98" s="101"/>
    </row>
    <row r="99" spans="13:37" ht="15" x14ac:dyDescent="0.2">
      <c r="N99" s="131">
        <f>N88*1000000</f>
        <v>100000</v>
      </c>
      <c r="O99" s="135">
        <f>($N99)*($Q$74*$O$75*$O$76*$O$78)/(O88*$P$68*O$98)*$P$69</f>
        <v>926113.83837771951</v>
      </c>
      <c r="P99" s="135">
        <f>($N99)*($Q$74*$O$75*$O$76*$O$78)/(P88*$P$68*P$98)*$P$69</f>
        <v>769603.2699109863</v>
      </c>
      <c r="Q99" s="135">
        <f t="shared" ref="Q99:Z100" si="5">($N99)*($Q$74*$O$75*$O$76*$O$78)/(Q88*$P$68*Q$98)*$P$69</f>
        <v>658419.4671698336</v>
      </c>
      <c r="R99" s="135">
        <f t="shared" si="5"/>
        <v>575348.62851605692</v>
      </c>
      <c r="S99" s="135">
        <f t="shared" si="5"/>
        <v>510891.01833052508</v>
      </c>
      <c r="T99" s="135">
        <f t="shared" si="5"/>
        <v>459466.95320295228</v>
      </c>
      <c r="U99" s="135">
        <f t="shared" si="5"/>
        <v>417414.3307241904</v>
      </c>
      <c r="V99" s="135">
        <f t="shared" si="5"/>
        <v>382413.96759118768</v>
      </c>
      <c r="W99" s="135">
        <f t="shared" si="5"/>
        <v>352829.10238995083</v>
      </c>
      <c r="X99" s="135">
        <f t="shared" si="5"/>
        <v>327525.83774743386</v>
      </c>
      <c r="Y99" s="135">
        <f t="shared" si="5"/>
        <v>305582.52823735529</v>
      </c>
      <c r="Z99" s="88">
        <f t="shared" si="5"/>
        <v>286394.87733710691</v>
      </c>
      <c r="AD99" s="114" t="s">
        <v>68</v>
      </c>
      <c r="AE99" s="112">
        <v>70.38</v>
      </c>
      <c r="AF99" s="111" t="s">
        <v>69</v>
      </c>
      <c r="AG99" s="111"/>
      <c r="AH99" s="103"/>
      <c r="AI99" s="103"/>
      <c r="AJ99" s="101"/>
      <c r="AK99" s="101"/>
    </row>
    <row r="100" spans="13:37" ht="17" x14ac:dyDescent="0.2">
      <c r="N100" s="131">
        <f t="shared" ref="N100:N103" si="6">N89*1000000</f>
        <v>1000000</v>
      </c>
      <c r="O100" s="135">
        <f t="shared" ref="O100:Z105" si="7">($N100)*($Q$74*$O$75*$O$76*$O$78)/(O89*$P$68*O$98)*$P$69</f>
        <v>9230686.2547751367</v>
      </c>
      <c r="P100" s="135">
        <f t="shared" si="7"/>
        <v>7656244.1029323209</v>
      </c>
      <c r="Q100" s="135">
        <f t="shared" si="5"/>
        <v>6545602.6306065219</v>
      </c>
      <c r="R100" s="135">
        <f t="shared" si="5"/>
        <v>5718627.0615416989</v>
      </c>
      <c r="S100" s="135">
        <f t="shared" si="5"/>
        <v>5078460.733518987</v>
      </c>
      <c r="T100" s="135">
        <f t="shared" si="5"/>
        <v>4567736.0494274618</v>
      </c>
      <c r="U100" s="135">
        <f t="shared" si="5"/>
        <v>4150912.1379708298</v>
      </c>
      <c r="V100" s="135">
        <f t="shared" si="5"/>
        <v>3803990.6150884028</v>
      </c>
      <c r="W100" s="135">
        <f t="shared" si="5"/>
        <v>3510747.8107735156</v>
      </c>
      <c r="X100" s="135">
        <f t="shared" si="5"/>
        <v>3259620.0205541383</v>
      </c>
      <c r="Y100" s="135">
        <f t="shared" si="5"/>
        <v>3042142.4826017311</v>
      </c>
      <c r="Z100" s="88">
        <f t="shared" si="5"/>
        <v>2851692.6231665546</v>
      </c>
      <c r="AD100" s="110" t="s">
        <v>70</v>
      </c>
      <c r="AE100" s="115">
        <v>0.08</v>
      </c>
      <c r="AF100" s="111"/>
      <c r="AG100" s="111"/>
      <c r="AH100" s="103"/>
      <c r="AI100" s="103"/>
      <c r="AJ100" s="101"/>
      <c r="AK100" s="101"/>
    </row>
    <row r="101" spans="13:37" ht="15" x14ac:dyDescent="0.2">
      <c r="N101" s="131">
        <f t="shared" si="6"/>
        <v>5000000</v>
      </c>
      <c r="O101" s="135">
        <f t="shared" si="7"/>
        <v>45150193.611913092</v>
      </c>
      <c r="P101" s="135">
        <f t="shared" si="7"/>
        <v>37255202.316058666</v>
      </c>
      <c r="Q101" s="135">
        <f t="shared" si="7"/>
        <v>31811527.655313458</v>
      </c>
      <c r="R101" s="135">
        <f t="shared" si="7"/>
        <v>27800645.705264032</v>
      </c>
      <c r="S101" s="135">
        <f t="shared" si="7"/>
        <v>24712328.018337026</v>
      </c>
      <c r="T101" s="135">
        <f t="shared" si="7"/>
        <v>22254944.010788754</v>
      </c>
      <c r="U101" s="135">
        <f t="shared" si="7"/>
        <v>20249431.752284732</v>
      </c>
      <c r="V101" s="135">
        <f t="shared" si="7"/>
        <v>18580334.853439957</v>
      </c>
      <c r="W101" s="135">
        <f t="shared" si="7"/>
        <v>17169574.936843924</v>
      </c>
      <c r="X101" s="135">
        <f t="shared" si="7"/>
        <v>15959945.483455466</v>
      </c>
      <c r="Y101" s="135">
        <f t="shared" si="7"/>
        <v>14911008.559377387</v>
      </c>
      <c r="Z101" s="88">
        <f t="shared" si="7"/>
        <v>13991116.932410909</v>
      </c>
      <c r="AD101" s="114" t="s">
        <v>71</v>
      </c>
      <c r="AE101" s="116">
        <v>0.5</v>
      </c>
      <c r="AF101" s="111" t="s">
        <v>72</v>
      </c>
      <c r="AG101" s="111" t="s">
        <v>73</v>
      </c>
      <c r="AH101" s="103"/>
      <c r="AJ101" s="101"/>
      <c r="AK101" s="101"/>
    </row>
    <row r="102" spans="13:37" ht="15" x14ac:dyDescent="0.2">
      <c r="N102" s="131">
        <f t="shared" si="6"/>
        <v>10000000</v>
      </c>
      <c r="O102" s="135">
        <f t="shared" si="7"/>
        <v>86368792.889169559</v>
      </c>
      <c r="P102" s="135">
        <f t="shared" si="7"/>
        <v>71421353.354937181</v>
      </c>
      <c r="Q102" s="135">
        <f t="shared" si="7"/>
        <v>61131968.899318278</v>
      </c>
      <c r="R102" s="135">
        <f t="shared" si="7"/>
        <v>53553285.513535313</v>
      </c>
      <c r="S102" s="135">
        <f t="shared" si="7"/>
        <v>47717812.399043918</v>
      </c>
      <c r="T102" s="135">
        <f t="shared" si="7"/>
        <v>43067225.608887501</v>
      </c>
      <c r="U102" s="135">
        <f t="shared" si="7"/>
        <v>39265279.620440438</v>
      </c>
      <c r="V102" s="135">
        <f t="shared" si="7"/>
        <v>36095030.277496681</v>
      </c>
      <c r="W102" s="135">
        <f t="shared" si="7"/>
        <v>33409747.312518671</v>
      </c>
      <c r="X102" s="135">
        <f t="shared" si="7"/>
        <v>31101898.316847719</v>
      </c>
      <c r="Y102" s="135">
        <f t="shared" si="7"/>
        <v>29098250.642569136</v>
      </c>
      <c r="Z102" s="88">
        <f t="shared" si="7"/>
        <v>27338810.68369196</v>
      </c>
      <c r="AD102" s="114" t="s">
        <v>74</v>
      </c>
      <c r="AE102" s="363">
        <f>1-AE101</f>
        <v>0.5</v>
      </c>
      <c r="AF102" s="111"/>
      <c r="AG102" s="111"/>
      <c r="AH102" s="103"/>
      <c r="AJ102" s="101"/>
      <c r="AK102" s="101"/>
    </row>
    <row r="103" spans="13:37" ht="15" x14ac:dyDescent="0.2">
      <c r="N103" s="131">
        <f t="shared" si="6"/>
        <v>30000000</v>
      </c>
      <c r="O103" s="135">
        <f t="shared" si="7"/>
        <v>202696741.12666458</v>
      </c>
      <c r="P103" s="135">
        <f t="shared" si="7"/>
        <v>174604723.42368668</v>
      </c>
      <c r="Q103" s="135">
        <f t="shared" si="7"/>
        <v>153465922.54585072</v>
      </c>
      <c r="R103" s="135">
        <f t="shared" si="7"/>
        <v>137040155.32117218</v>
      </c>
      <c r="S103" s="135">
        <f t="shared" si="7"/>
        <v>123919037.41860463</v>
      </c>
      <c r="T103" s="135">
        <f t="shared" si="7"/>
        <v>113181347.45811769</v>
      </c>
      <c r="U103" s="135">
        <f t="shared" si="7"/>
        <v>104225115.45232695</v>
      </c>
      <c r="V103" s="135">
        <f t="shared" si="7"/>
        <v>96635259.526494414</v>
      </c>
      <c r="W103" s="135">
        <f t="shared" si="7"/>
        <v>90099736.244504839</v>
      </c>
      <c r="X103" s="135">
        <f t="shared" si="7"/>
        <v>84427069.907155842</v>
      </c>
      <c r="Y103" s="135">
        <f t="shared" si="7"/>
        <v>79439282.738993734</v>
      </c>
      <c r="Z103" s="88">
        <f t="shared" si="7"/>
        <v>75023060.248501152</v>
      </c>
      <c r="AD103" s="114" t="s">
        <v>77</v>
      </c>
      <c r="AE103" s="111">
        <v>3000</v>
      </c>
      <c r="AF103" s="111" t="s">
        <v>78</v>
      </c>
      <c r="AG103" s="112">
        <f>(AE103*AF90)*1000000</f>
        <v>20684280</v>
      </c>
      <c r="AH103" s="113" t="s">
        <v>79</v>
      </c>
      <c r="AI103" s="364">
        <f>AG103/1000000</f>
        <v>20.684280000000001</v>
      </c>
      <c r="AJ103" s="362" t="s">
        <v>52</v>
      </c>
      <c r="AK103" s="101"/>
    </row>
    <row r="104" spans="13:37" ht="15" x14ac:dyDescent="0.2">
      <c r="N104" s="131">
        <f>N93*1000000</f>
        <v>50000000</v>
      </c>
      <c r="O104" s="135">
        <f t="shared" si="7"/>
        <v>269817578.06525099</v>
      </c>
      <c r="P104" s="135">
        <f t="shared" si="7"/>
        <v>240389908.18284723</v>
      </c>
      <c r="Q104" s="135">
        <f t="shared" si="7"/>
        <v>216509056.51841885</v>
      </c>
      <c r="R104" s="135">
        <f t="shared" si="7"/>
        <v>196905394.17100486</v>
      </c>
      <c r="S104" s="135">
        <f t="shared" si="7"/>
        <v>180614937.48440489</v>
      </c>
      <c r="T104" s="135">
        <f t="shared" si="7"/>
        <v>166863615.48158902</v>
      </c>
      <c r="U104" s="135">
        <f t="shared" si="7"/>
        <v>155127313.66907772</v>
      </c>
      <c r="V104" s="135">
        <f t="shared" si="7"/>
        <v>144973636.42181647</v>
      </c>
      <c r="W104" s="135">
        <f t="shared" si="7"/>
        <v>136109491.80792072</v>
      </c>
      <c r="X104" s="135">
        <f t="shared" si="7"/>
        <v>128304463.8474188</v>
      </c>
      <c r="Y104" s="135">
        <f t="shared" si="7"/>
        <v>121362067.12506902</v>
      </c>
      <c r="Z104" s="88">
        <f t="shared" si="7"/>
        <v>115158779.34883666</v>
      </c>
      <c r="AD104" s="114" t="s">
        <v>81</v>
      </c>
      <c r="AE104" s="111">
        <v>102</v>
      </c>
      <c r="AF104" s="119" t="s">
        <v>82</v>
      </c>
      <c r="AG104" s="112">
        <f>AE104+AF88</f>
        <v>375.15</v>
      </c>
      <c r="AH104" s="113" t="s">
        <v>48</v>
      </c>
      <c r="AJ104" s="101"/>
      <c r="AK104" s="101"/>
    </row>
    <row r="105" spans="13:37" ht="18" thickBot="1" x14ac:dyDescent="0.25">
      <c r="N105" s="136">
        <f>N94*1000000</f>
        <v>100000000</v>
      </c>
      <c r="O105" s="137"/>
      <c r="P105" s="137">
        <f t="shared" si="7"/>
        <v>336920297.45928103</v>
      </c>
      <c r="Q105" s="137">
        <f t="shared" si="7"/>
        <v>313662934.77904046</v>
      </c>
      <c r="R105" s="137">
        <f t="shared" si="7"/>
        <v>293242015.15535206</v>
      </c>
      <c r="S105" s="137">
        <f t="shared" si="7"/>
        <v>275279260.19995505</v>
      </c>
      <c r="T105" s="137">
        <f t="shared" si="7"/>
        <v>259375251.5514099</v>
      </c>
      <c r="U105" s="137">
        <f t="shared" si="7"/>
        <v>245223567.00482905</v>
      </c>
      <c r="V105" s="137">
        <f t="shared" si="7"/>
        <v>232553431.36729208</v>
      </c>
      <c r="W105" s="137">
        <f t="shared" si="7"/>
        <v>221148083.09407714</v>
      </c>
      <c r="X105" s="137">
        <f t="shared" si="7"/>
        <v>210841333.59046942</v>
      </c>
      <c r="Y105" s="137">
        <f t="shared" si="7"/>
        <v>201473027.67807174</v>
      </c>
      <c r="Z105" s="139">
        <f t="shared" si="7"/>
        <v>192928948.81212997</v>
      </c>
      <c r="AD105" s="109" t="s">
        <v>84</v>
      </c>
      <c r="AE105" s="112">
        <f>AG98*AE99*AE100*AE102</f>
        <v>270259200</v>
      </c>
      <c r="AF105" s="113" t="s">
        <v>85</v>
      </c>
      <c r="AG105" s="103"/>
      <c r="AH105" s="103"/>
      <c r="AJ105" s="101"/>
      <c r="AK105" s="101"/>
    </row>
    <row r="106" spans="13:37" ht="18" thickBot="1" x14ac:dyDescent="0.3">
      <c r="O106" s="135"/>
      <c r="P106" s="140"/>
      <c r="AD106" s="109" t="s">
        <v>86</v>
      </c>
      <c r="AE106" s="370">
        <f>(AG103*AE105)/(AF91*AF92*AG104)*AF93</f>
        <v>3613237024.8750839</v>
      </c>
      <c r="AF106" s="103" t="s">
        <v>87</v>
      </c>
      <c r="AG106" s="371">
        <f>AE106/1000</f>
        <v>3613237.0248750839</v>
      </c>
      <c r="AH106" s="103" t="s">
        <v>88</v>
      </c>
      <c r="AJ106" s="101"/>
      <c r="AK106" s="101"/>
    </row>
    <row r="107" spans="13:37" ht="16" thickBot="1" x14ac:dyDescent="0.2">
      <c r="N107" s="118"/>
      <c r="O107" s="141"/>
      <c r="Q107" s="96"/>
      <c r="R107" s="78" t="s">
        <v>38</v>
      </c>
      <c r="S107" s="96"/>
      <c r="T107" s="96"/>
      <c r="U107" s="96"/>
      <c r="V107" s="96"/>
      <c r="W107" s="96"/>
      <c r="X107" s="96"/>
      <c r="Y107" s="96"/>
      <c r="Z107" s="99"/>
      <c r="AD107" s="123"/>
      <c r="AE107" s="124"/>
      <c r="AF107" s="124"/>
      <c r="AG107" s="124"/>
      <c r="AH107" s="124"/>
      <c r="AI107" s="124"/>
      <c r="AJ107" s="125"/>
      <c r="AK107" s="101"/>
    </row>
    <row r="108" spans="13:37" ht="14" thickBot="1" x14ac:dyDescent="0.2">
      <c r="N108" s="136" t="s">
        <v>89</v>
      </c>
      <c r="O108" s="137">
        <f>O87</f>
        <v>-150</v>
      </c>
      <c r="P108" s="137">
        <f t="shared" ref="P108:Z108" si="8">P87</f>
        <v>-125</v>
      </c>
      <c r="Q108" s="137">
        <f t="shared" si="8"/>
        <v>-100</v>
      </c>
      <c r="R108" s="137">
        <f t="shared" si="8"/>
        <v>-75</v>
      </c>
      <c r="S108" s="137">
        <f t="shared" si="8"/>
        <v>-50</v>
      </c>
      <c r="T108" s="137">
        <f t="shared" si="8"/>
        <v>-25</v>
      </c>
      <c r="U108" s="137">
        <f t="shared" si="8"/>
        <v>0</v>
      </c>
      <c r="V108" s="137">
        <f t="shared" si="8"/>
        <v>25</v>
      </c>
      <c r="W108" s="137">
        <f t="shared" si="8"/>
        <v>50</v>
      </c>
      <c r="X108" s="137">
        <f t="shared" si="8"/>
        <v>75</v>
      </c>
      <c r="Y108" s="137">
        <f t="shared" si="8"/>
        <v>100</v>
      </c>
      <c r="Z108" s="139">
        <f t="shared" si="8"/>
        <v>125</v>
      </c>
      <c r="AK108" s="101"/>
    </row>
    <row r="109" spans="13:37" x14ac:dyDescent="0.15">
      <c r="N109" s="77">
        <v>0.1</v>
      </c>
      <c r="O109" s="141">
        <f>O99/1000</f>
        <v>926.1138383777195</v>
      </c>
      <c r="P109" s="141">
        <f>P99/1000</f>
        <v>769.60326991098634</v>
      </c>
      <c r="Q109" s="141">
        <f t="shared" ref="Q109:Z115" si="9">Q99/1000</f>
        <v>658.41946716983364</v>
      </c>
      <c r="R109" s="141">
        <f t="shared" si="9"/>
        <v>575.34862851605692</v>
      </c>
      <c r="S109" s="141">
        <f t="shared" si="9"/>
        <v>510.89101833052507</v>
      </c>
      <c r="T109" s="141">
        <f t="shared" si="9"/>
        <v>459.46695320295225</v>
      </c>
      <c r="U109" s="141">
        <f t="shared" si="9"/>
        <v>417.41433072419039</v>
      </c>
      <c r="V109" s="141">
        <f t="shared" si="9"/>
        <v>382.41396759118766</v>
      </c>
      <c r="W109" s="141">
        <f t="shared" si="9"/>
        <v>352.82910238995083</v>
      </c>
      <c r="X109" s="141">
        <f t="shared" si="9"/>
        <v>327.52583774743385</v>
      </c>
      <c r="Y109" s="141">
        <f t="shared" si="9"/>
        <v>305.58252823735529</v>
      </c>
      <c r="Z109" s="142">
        <f t="shared" si="9"/>
        <v>286.39487733710689</v>
      </c>
      <c r="AK109" s="101"/>
    </row>
    <row r="110" spans="13:37" x14ac:dyDescent="0.15">
      <c r="N110" s="131">
        <v>1</v>
      </c>
      <c r="O110" s="143">
        <f>O100/1000</f>
        <v>9230.6862547751371</v>
      </c>
      <c r="P110" s="135">
        <f t="shared" ref="O110:P115" si="10">P100/1000</f>
        <v>7656.2441029323209</v>
      </c>
      <c r="Q110" s="135">
        <f t="shared" si="9"/>
        <v>6545.6026306065214</v>
      </c>
      <c r="R110" s="135">
        <f t="shared" si="9"/>
        <v>5718.6270615416988</v>
      </c>
      <c r="S110" s="135">
        <f t="shared" si="9"/>
        <v>5078.4607335189867</v>
      </c>
      <c r="T110" s="135">
        <f t="shared" si="9"/>
        <v>4567.7360494274617</v>
      </c>
      <c r="U110" s="135">
        <f t="shared" si="9"/>
        <v>4150.9121379708295</v>
      </c>
      <c r="V110" s="135">
        <f t="shared" si="9"/>
        <v>3803.9906150884026</v>
      </c>
      <c r="W110" s="135">
        <f t="shared" si="9"/>
        <v>3510.7478107735155</v>
      </c>
      <c r="X110" s="135">
        <f t="shared" si="9"/>
        <v>3259.6200205541381</v>
      </c>
      <c r="Y110" s="135">
        <f t="shared" si="9"/>
        <v>3042.142482601731</v>
      </c>
      <c r="Z110" s="88">
        <f t="shared" si="9"/>
        <v>2851.6926231665548</v>
      </c>
      <c r="AK110" s="101"/>
    </row>
    <row r="111" spans="13:37" x14ac:dyDescent="0.15">
      <c r="N111" s="131">
        <v>5</v>
      </c>
      <c r="O111" s="143">
        <f t="shared" si="10"/>
        <v>45150.193611913091</v>
      </c>
      <c r="P111" s="135">
        <f t="shared" si="10"/>
        <v>37255.202316058669</v>
      </c>
      <c r="Q111" s="135">
        <f t="shared" si="9"/>
        <v>31811.527655313457</v>
      </c>
      <c r="R111" s="135">
        <f t="shared" si="9"/>
        <v>27800.645705264033</v>
      </c>
      <c r="S111" s="135">
        <f t="shared" si="9"/>
        <v>24712.328018337026</v>
      </c>
      <c r="T111" s="135">
        <f t="shared" si="9"/>
        <v>22254.944010788753</v>
      </c>
      <c r="U111" s="135">
        <f t="shared" si="9"/>
        <v>20249.43175228473</v>
      </c>
      <c r="V111" s="135">
        <f t="shared" si="9"/>
        <v>18580.334853439956</v>
      </c>
      <c r="W111" s="135">
        <f t="shared" si="9"/>
        <v>17169.574936843925</v>
      </c>
      <c r="X111" s="135">
        <f t="shared" si="9"/>
        <v>15959.945483455465</v>
      </c>
      <c r="Y111" s="135">
        <f t="shared" si="9"/>
        <v>14911.008559377387</v>
      </c>
      <c r="Z111" s="88">
        <f t="shared" si="9"/>
        <v>13991.116932410909</v>
      </c>
      <c r="AK111" s="101"/>
    </row>
    <row r="112" spans="13:37" x14ac:dyDescent="0.15">
      <c r="N112" s="131">
        <v>10</v>
      </c>
      <c r="O112" s="143">
        <f t="shared" si="10"/>
        <v>86368.792889169563</v>
      </c>
      <c r="P112" s="135">
        <f t="shared" si="10"/>
        <v>71421.353354937179</v>
      </c>
      <c r="Q112" s="135">
        <f t="shared" si="9"/>
        <v>61131.968899318279</v>
      </c>
      <c r="R112" s="135">
        <f t="shared" si="9"/>
        <v>53553.285513535317</v>
      </c>
      <c r="S112" s="135">
        <f t="shared" si="9"/>
        <v>47717.81239904392</v>
      </c>
      <c r="T112" s="135">
        <f t="shared" si="9"/>
        <v>43067.2256088875</v>
      </c>
      <c r="U112" s="135">
        <f t="shared" si="9"/>
        <v>39265.279620440437</v>
      </c>
      <c r="V112" s="135">
        <f t="shared" si="9"/>
        <v>36095.030277496684</v>
      </c>
      <c r="W112" s="135">
        <f t="shared" si="9"/>
        <v>33409.747312518673</v>
      </c>
      <c r="X112" s="135">
        <f t="shared" si="9"/>
        <v>31101.898316847721</v>
      </c>
      <c r="Y112" s="135">
        <f t="shared" si="9"/>
        <v>29098.250642569135</v>
      </c>
      <c r="Z112" s="88">
        <f t="shared" si="9"/>
        <v>27338.810683691961</v>
      </c>
      <c r="AK112" s="101"/>
    </row>
    <row r="113" spans="2:37" x14ac:dyDescent="0.15">
      <c r="N113" s="131">
        <v>30</v>
      </c>
      <c r="O113" s="143">
        <f t="shared" si="10"/>
        <v>202696.74112666456</v>
      </c>
      <c r="P113" s="135">
        <f t="shared" si="10"/>
        <v>174604.72342368669</v>
      </c>
      <c r="Q113" s="135">
        <f t="shared" si="9"/>
        <v>153465.92254585071</v>
      </c>
      <c r="R113" s="135">
        <f t="shared" si="9"/>
        <v>137040.15532117218</v>
      </c>
      <c r="S113" s="135">
        <f t="shared" si="9"/>
        <v>123919.03741860462</v>
      </c>
      <c r="T113" s="135">
        <f t="shared" si="9"/>
        <v>113181.3474581177</v>
      </c>
      <c r="U113" s="135">
        <f t="shared" si="9"/>
        <v>104225.11545232695</v>
      </c>
      <c r="V113" s="135">
        <f t="shared" si="9"/>
        <v>96635.25952649441</v>
      </c>
      <c r="W113" s="135">
        <f t="shared" si="9"/>
        <v>90099.736244504835</v>
      </c>
      <c r="X113" s="135">
        <f t="shared" si="9"/>
        <v>84427.069907155848</v>
      </c>
      <c r="Y113" s="135">
        <f t="shared" si="9"/>
        <v>79439.28273899373</v>
      </c>
      <c r="Z113" s="88">
        <f t="shared" si="9"/>
        <v>75023.060248501148</v>
      </c>
      <c r="AK113" s="101"/>
    </row>
    <row r="114" spans="2:37" x14ac:dyDescent="0.15">
      <c r="N114" s="131">
        <v>50</v>
      </c>
      <c r="O114" s="143">
        <f t="shared" si="10"/>
        <v>269817.578065251</v>
      </c>
      <c r="P114" s="135">
        <f t="shared" si="10"/>
        <v>240389.90818284723</v>
      </c>
      <c r="Q114" s="135">
        <f t="shared" si="9"/>
        <v>216509.05651841886</v>
      </c>
      <c r="R114" s="135">
        <f t="shared" si="9"/>
        <v>196905.39417100485</v>
      </c>
      <c r="S114" s="135">
        <f t="shared" si="9"/>
        <v>180614.93748440489</v>
      </c>
      <c r="T114" s="135">
        <f t="shared" si="9"/>
        <v>166863.61548158902</v>
      </c>
      <c r="U114" s="135">
        <f t="shared" si="9"/>
        <v>155127.31366907773</v>
      </c>
      <c r="V114" s="135">
        <f t="shared" si="9"/>
        <v>144973.63642181648</v>
      </c>
      <c r="W114" s="135">
        <f t="shared" si="9"/>
        <v>136109.49180792071</v>
      </c>
      <c r="X114" s="135">
        <f t="shared" si="9"/>
        <v>128304.4638474188</v>
      </c>
      <c r="Y114" s="135">
        <f t="shared" si="9"/>
        <v>121362.06712506902</v>
      </c>
      <c r="Z114" s="88">
        <f t="shared" si="9"/>
        <v>115158.77934883666</v>
      </c>
      <c r="AK114" s="101"/>
    </row>
    <row r="115" spans="2:37" ht="14" thickBot="1" x14ac:dyDescent="0.2">
      <c r="N115" s="136">
        <v>100</v>
      </c>
      <c r="O115" s="144"/>
      <c r="P115" s="137">
        <f t="shared" si="10"/>
        <v>336920.29745928105</v>
      </c>
      <c r="Q115" s="137">
        <f t="shared" si="9"/>
        <v>313662.93477904046</v>
      </c>
      <c r="R115" s="137">
        <f t="shared" si="9"/>
        <v>293242.01515535207</v>
      </c>
      <c r="S115" s="137">
        <f t="shared" si="9"/>
        <v>275279.26019995502</v>
      </c>
      <c r="T115" s="137">
        <f t="shared" si="9"/>
        <v>259375.25155140989</v>
      </c>
      <c r="U115" s="137">
        <f t="shared" si="9"/>
        <v>245223.56700482906</v>
      </c>
      <c r="V115" s="137">
        <f t="shared" si="9"/>
        <v>232553.43136729207</v>
      </c>
      <c r="W115" s="137">
        <f t="shared" si="9"/>
        <v>221148.08309407713</v>
      </c>
      <c r="X115" s="137">
        <f t="shared" si="9"/>
        <v>210841.33359046941</v>
      </c>
      <c r="Y115" s="137">
        <f t="shared" si="9"/>
        <v>201473.02767807172</v>
      </c>
      <c r="Z115" s="139">
        <f t="shared" si="9"/>
        <v>192928.94881212997</v>
      </c>
      <c r="AK115" s="101"/>
    </row>
    <row r="116" spans="2:37" x14ac:dyDescent="0.15">
      <c r="AK116" s="101"/>
    </row>
    <row r="117" spans="2:37" x14ac:dyDescent="0.15">
      <c r="AK117" s="101"/>
    </row>
    <row r="118" spans="2:37" x14ac:dyDescent="0.15">
      <c r="AK118" s="101"/>
    </row>
    <row r="119" spans="2:37" x14ac:dyDescent="0.15">
      <c r="AK119" s="101"/>
    </row>
    <row r="120" spans="2:37" x14ac:dyDescent="0.15">
      <c r="AK120" s="101"/>
    </row>
    <row r="121" spans="2:37" x14ac:dyDescent="0.15">
      <c r="AK121" s="101"/>
    </row>
    <row r="122" spans="2:37" x14ac:dyDescent="0.15">
      <c r="AK122" s="101"/>
    </row>
    <row r="123" spans="2:37" x14ac:dyDescent="0.15">
      <c r="AK123" s="101"/>
    </row>
    <row r="124" spans="2:37" x14ac:dyDescent="0.15">
      <c r="AK124" s="101"/>
    </row>
    <row r="125" spans="2:37" x14ac:dyDescent="0.15">
      <c r="AK125" s="101"/>
    </row>
    <row r="126" spans="2:37" ht="15" x14ac:dyDescent="0.2">
      <c r="B126" s="75" t="s">
        <v>90</v>
      </c>
      <c r="D126" s="1" t="s">
        <v>91</v>
      </c>
      <c r="AK126" s="101"/>
    </row>
    <row r="127" spans="2:37" ht="15" x14ac:dyDescent="0.2">
      <c r="D127" s="1" t="s">
        <v>91</v>
      </c>
      <c r="AK127" s="101"/>
    </row>
    <row r="128" spans="2:37" x14ac:dyDescent="0.15">
      <c r="AK128" s="101"/>
    </row>
    <row r="129" spans="37:37" x14ac:dyDescent="0.15">
      <c r="AK129" s="101"/>
    </row>
    <row r="130" spans="37:37" x14ac:dyDescent="0.15">
      <c r="AK130" s="101"/>
    </row>
    <row r="131" spans="37:37" x14ac:dyDescent="0.15">
      <c r="AK131" s="101"/>
    </row>
    <row r="132" spans="37:37" x14ac:dyDescent="0.15">
      <c r="AK132" s="101"/>
    </row>
    <row r="133" spans="37:37" x14ac:dyDescent="0.15">
      <c r="AK133" s="101"/>
    </row>
    <row r="134" spans="37:37" x14ac:dyDescent="0.15">
      <c r="AK134" s="101"/>
    </row>
    <row r="135" spans="37:37" x14ac:dyDescent="0.15">
      <c r="AK135" s="101"/>
    </row>
    <row r="136" spans="37:37" x14ac:dyDescent="0.15">
      <c r="AK136" s="101"/>
    </row>
    <row r="137" spans="37:37" x14ac:dyDescent="0.15">
      <c r="AK137" s="101"/>
    </row>
    <row r="138" spans="37:37" x14ac:dyDescent="0.15">
      <c r="AK138" s="101"/>
    </row>
    <row r="139" spans="37:37" x14ac:dyDescent="0.15">
      <c r="AK139" s="101"/>
    </row>
    <row r="140" spans="37:37" x14ac:dyDescent="0.15">
      <c r="AK140" s="101"/>
    </row>
    <row r="141" spans="37:37" x14ac:dyDescent="0.15">
      <c r="AK141" s="101"/>
    </row>
    <row r="142" spans="37:37" x14ac:dyDescent="0.15">
      <c r="AK142" s="101"/>
    </row>
    <row r="143" spans="37:37" x14ac:dyDescent="0.15">
      <c r="AK143" s="101"/>
    </row>
    <row r="144" spans="37:37" x14ac:dyDescent="0.15">
      <c r="AK144" s="101"/>
    </row>
    <row r="145" spans="2:37" x14ac:dyDescent="0.15">
      <c r="AK145" s="101"/>
    </row>
    <row r="146" spans="2:37" x14ac:dyDescent="0.15">
      <c r="AK146" s="101"/>
    </row>
    <row r="147" spans="2:37" ht="14" thickBot="1" x14ac:dyDescent="0.2">
      <c r="AK147" s="101"/>
    </row>
    <row r="148" spans="2:37" x14ac:dyDescent="0.15">
      <c r="B148" s="97"/>
      <c r="C148" s="96"/>
      <c r="D148" s="96"/>
      <c r="E148" s="96"/>
      <c r="F148" s="96"/>
      <c r="G148" s="99"/>
      <c r="H148" s="97"/>
      <c r="I148" s="96"/>
      <c r="J148" s="96"/>
      <c r="K148" s="96"/>
      <c r="L148" s="96"/>
      <c r="M148" s="96"/>
      <c r="N148" s="96"/>
      <c r="O148" s="96"/>
      <c r="P148" s="96"/>
      <c r="Q148" s="153"/>
      <c r="AK148" s="101"/>
    </row>
    <row r="149" spans="2:37" ht="15" x14ac:dyDescent="0.2">
      <c r="B149" s="100"/>
      <c r="E149" s="146" t="s">
        <v>91</v>
      </c>
      <c r="G149" s="101"/>
      <c r="H149" s="145"/>
      <c r="I149" s="2" t="s">
        <v>92</v>
      </c>
      <c r="J149" s="146" t="s">
        <v>93</v>
      </c>
      <c r="K149"/>
      <c r="L149"/>
      <c r="M149"/>
      <c r="N149"/>
      <c r="O149"/>
      <c r="P149"/>
      <c r="Q149" s="152"/>
      <c r="AK149" s="101"/>
    </row>
    <row r="150" spans="2:37" ht="15" x14ac:dyDescent="0.2">
      <c r="B150" s="100"/>
      <c r="G150" s="101"/>
      <c r="H150" s="145"/>
      <c r="I150"/>
      <c r="J150"/>
      <c r="K150"/>
      <c r="L150"/>
      <c r="M150"/>
      <c r="N150"/>
      <c r="O150"/>
      <c r="P150"/>
      <c r="Q150" s="152"/>
      <c r="AK150" s="101"/>
    </row>
    <row r="151" spans="2:37" ht="15" x14ac:dyDescent="0.2">
      <c r="B151" s="100"/>
      <c r="G151" s="101"/>
      <c r="H151" s="145"/>
      <c r="I151" s="148">
        <v>1</v>
      </c>
      <c r="J151" s="150" t="s">
        <v>94</v>
      </c>
      <c r="K151" s="149">
        <v>6.8947572900000003</v>
      </c>
      <c r="L151" s="150" t="s">
        <v>95</v>
      </c>
      <c r="M151"/>
      <c r="N151"/>
      <c r="O151"/>
      <c r="P151"/>
      <c r="Q151" s="152"/>
      <c r="AK151" s="101"/>
    </row>
    <row r="152" spans="2:37" ht="15" x14ac:dyDescent="0.2">
      <c r="B152" s="100"/>
      <c r="G152" s="101"/>
      <c r="H152" s="145"/>
      <c r="I152" s="148">
        <v>1</v>
      </c>
      <c r="J152" s="150" t="s">
        <v>95</v>
      </c>
      <c r="K152" s="149">
        <v>1E-3</v>
      </c>
      <c r="L152" s="150" t="s">
        <v>52</v>
      </c>
      <c r="M152"/>
      <c r="N152"/>
      <c r="O152"/>
      <c r="P152"/>
      <c r="Q152" s="152"/>
      <c r="AK152" s="101"/>
    </row>
    <row r="153" spans="2:37" ht="15" x14ac:dyDescent="0.2">
      <c r="B153" s="100"/>
      <c r="G153" s="101"/>
      <c r="H153" s="145"/>
      <c r="I153" s="247" t="s">
        <v>56</v>
      </c>
      <c r="J153" s="352">
        <v>4124</v>
      </c>
      <c r="K153" s="333" t="s">
        <v>96</v>
      </c>
      <c r="L153" s="353">
        <v>8.3140000000000001</v>
      </c>
      <c r="M153" s="333" t="s">
        <v>97</v>
      </c>
      <c r="N153" s="354"/>
      <c r="O153" s="296"/>
      <c r="P153" s="248"/>
      <c r="Q153" s="152"/>
      <c r="AK153" s="101"/>
    </row>
    <row r="154" spans="2:37" ht="15" x14ac:dyDescent="0.2">
      <c r="B154" s="100"/>
      <c r="G154" s="101"/>
      <c r="H154" s="145"/>
      <c r="I154" s="23" t="s">
        <v>98</v>
      </c>
      <c r="J154" s="325">
        <f>L175+273.15</f>
        <v>373.15</v>
      </c>
      <c r="K154" s="147" t="s">
        <v>99</v>
      </c>
      <c r="L154" s="325">
        <f>N175+273.15</f>
        <v>513.15</v>
      </c>
      <c r="M154" s="355" t="s">
        <v>100</v>
      </c>
      <c r="N154"/>
      <c r="O154"/>
      <c r="P154" s="8"/>
      <c r="Q154" s="152"/>
      <c r="AK154" s="101"/>
    </row>
    <row r="155" spans="2:37" ht="15" x14ac:dyDescent="0.2">
      <c r="B155" s="100"/>
      <c r="G155" s="101"/>
      <c r="H155" s="145"/>
      <c r="I155" s="23" t="s">
        <v>101</v>
      </c>
      <c r="J155" s="325">
        <v>70.8</v>
      </c>
      <c r="K155" t="s">
        <v>102</v>
      </c>
      <c r="L155" s="2" t="s">
        <v>103</v>
      </c>
      <c r="M155" s="2"/>
      <c r="N155" s="2"/>
      <c r="O155" s="126">
        <v>0.101325</v>
      </c>
      <c r="P155" s="356" t="s">
        <v>52</v>
      </c>
      <c r="Q155" s="152"/>
      <c r="AK155" s="101"/>
    </row>
    <row r="156" spans="2:37" ht="18" x14ac:dyDescent="0.25">
      <c r="B156" s="100"/>
      <c r="G156" s="101"/>
      <c r="H156" s="145"/>
      <c r="I156" s="23" t="s">
        <v>104</v>
      </c>
      <c r="J156" s="326">
        <v>8.9899999999999994E-2</v>
      </c>
      <c r="K156" t="s">
        <v>105</v>
      </c>
      <c r="L156" s="2" t="s">
        <v>106</v>
      </c>
      <c r="M156" s="2"/>
      <c r="N156"/>
      <c r="O156"/>
      <c r="P156" s="8"/>
      <c r="Q156" s="152"/>
      <c r="AK156" s="101"/>
    </row>
    <row r="157" spans="2:37" ht="18" x14ac:dyDescent="0.25">
      <c r="B157" s="100"/>
      <c r="G157" s="101"/>
      <c r="H157" s="145"/>
      <c r="I157" s="23" t="s">
        <v>107</v>
      </c>
      <c r="J157" s="327">
        <f>J160/(J153*J159)</f>
        <v>8.3812357593436831E-2</v>
      </c>
      <c r="K157" t="s">
        <v>105</v>
      </c>
      <c r="L157" s="2" t="s">
        <v>108</v>
      </c>
      <c r="M157" s="126">
        <v>20</v>
      </c>
      <c r="N157" s="2" t="s">
        <v>109</v>
      </c>
      <c r="O157"/>
      <c r="P157" s="8"/>
      <c r="Q157" s="152"/>
      <c r="AK157" s="101"/>
    </row>
    <row r="158" spans="2:37" ht="17" x14ac:dyDescent="0.25">
      <c r="B158" s="100"/>
      <c r="G158" s="101"/>
      <c r="H158" s="145"/>
      <c r="I158" s="23" t="s">
        <v>110</v>
      </c>
      <c r="J158" s="325">
        <v>1</v>
      </c>
      <c r="K158" s="2" t="s">
        <v>111</v>
      </c>
      <c r="L158"/>
      <c r="M158"/>
      <c r="N158"/>
      <c r="O158"/>
      <c r="P158" s="8"/>
      <c r="Q158" s="152"/>
      <c r="AK158" s="101"/>
    </row>
    <row r="159" spans="2:37" ht="17" x14ac:dyDescent="0.25">
      <c r="B159" s="100"/>
      <c r="G159" s="101"/>
      <c r="H159" s="145"/>
      <c r="I159" s="23" t="s">
        <v>112</v>
      </c>
      <c r="J159" s="325">
        <f>M157+273.15</f>
        <v>293.14999999999998</v>
      </c>
      <c r="K159" t="s">
        <v>48</v>
      </c>
      <c r="L159"/>
      <c r="M159"/>
      <c r="N159"/>
      <c r="O159"/>
      <c r="P159" s="8"/>
      <c r="Q159" s="152"/>
      <c r="AK159" s="101"/>
    </row>
    <row r="160" spans="2:37" ht="15" x14ac:dyDescent="0.2">
      <c r="B160" s="100"/>
      <c r="G160" s="101"/>
      <c r="H160" s="145"/>
      <c r="I160" s="25" t="s">
        <v>113</v>
      </c>
      <c r="J160" s="357">
        <f>O155*1000000</f>
        <v>101325</v>
      </c>
      <c r="K160" s="9" t="s">
        <v>114</v>
      </c>
      <c r="L160" s="9"/>
      <c r="M160" s="9"/>
      <c r="N160" s="9"/>
      <c r="O160" s="9"/>
      <c r="P160" s="10"/>
      <c r="Q160" s="152"/>
      <c r="AK160" s="101"/>
    </row>
    <row r="161" spans="2:37" ht="18" x14ac:dyDescent="0.25">
      <c r="B161" s="100"/>
      <c r="G161" s="101"/>
      <c r="H161" s="145"/>
      <c r="I161" s="23" t="s">
        <v>115</v>
      </c>
      <c r="J161" s="325">
        <f>($K$179*1000000)/($J$153*$J$154)</f>
        <v>2.5993088697646187</v>
      </c>
      <c r="K161" t="s">
        <v>105</v>
      </c>
      <c r="L161" t="s">
        <v>116</v>
      </c>
      <c r="M161"/>
      <c r="N161"/>
      <c r="O161"/>
      <c r="P161" s="8"/>
      <c r="Q161" s="152"/>
      <c r="AK161" s="101"/>
    </row>
    <row r="162" spans="2:37" ht="17" x14ac:dyDescent="0.2">
      <c r="B162" s="100"/>
      <c r="G162" s="101"/>
      <c r="H162" s="145"/>
      <c r="I162" s="23"/>
      <c r="J162" s="325">
        <f>($K$179*1000000)/($J$153*$L$154)</f>
        <v>1.8901531808490057</v>
      </c>
      <c r="K162" t="s">
        <v>105</v>
      </c>
      <c r="L162" t="s">
        <v>117</v>
      </c>
      <c r="M162"/>
      <c r="N162"/>
      <c r="O162"/>
      <c r="P162" s="8"/>
      <c r="Q162" s="152"/>
      <c r="AK162" s="101"/>
    </row>
    <row r="163" spans="2:37" ht="17" x14ac:dyDescent="0.2">
      <c r="B163" s="100"/>
      <c r="G163" s="101"/>
      <c r="H163" s="145"/>
      <c r="I163" s="23"/>
      <c r="J163" s="325">
        <f>($L$179*1000000)/($J$153*$J$154)</f>
        <v>31.362806612849713</v>
      </c>
      <c r="K163" t="s">
        <v>105</v>
      </c>
      <c r="L163" t="s">
        <v>118</v>
      </c>
      <c r="M163"/>
      <c r="N163"/>
      <c r="O163"/>
      <c r="P163" s="8"/>
      <c r="Q163" s="152"/>
      <c r="AK163" s="101"/>
    </row>
    <row r="164" spans="2:37" ht="17" x14ac:dyDescent="0.2">
      <c r="B164" s="100"/>
      <c r="G164" s="101"/>
      <c r="H164" s="145"/>
      <c r="I164" s="25"/>
      <c r="J164" s="357">
        <f>($L$179*1000000)/($J$153*$L$154)</f>
        <v>22.806257990031899</v>
      </c>
      <c r="K164" s="9" t="s">
        <v>105</v>
      </c>
      <c r="L164" s="9" t="s">
        <v>119</v>
      </c>
      <c r="M164" s="9"/>
      <c r="N164" s="9"/>
      <c r="O164" s="9"/>
      <c r="P164" s="10"/>
      <c r="Q164" s="152"/>
      <c r="AK164" s="101"/>
    </row>
    <row r="165" spans="2:37" ht="15" x14ac:dyDescent="0.2">
      <c r="B165" s="100"/>
      <c r="G165" s="101"/>
      <c r="H165" s="145"/>
      <c r="I165"/>
      <c r="J165" s="325"/>
      <c r="K165"/>
      <c r="L165"/>
      <c r="M165"/>
      <c r="N165"/>
      <c r="O165"/>
      <c r="P165"/>
      <c r="Q165" s="152"/>
      <c r="AK165" s="101"/>
    </row>
    <row r="166" spans="2:37" ht="17" x14ac:dyDescent="0.2">
      <c r="B166" s="100"/>
      <c r="G166" s="101"/>
      <c r="H166" s="145"/>
      <c r="I166" s="27" t="s">
        <v>43</v>
      </c>
      <c r="J166" s="377"/>
      <c r="K166" s="381" t="s">
        <v>120</v>
      </c>
      <c r="L166"/>
      <c r="M166" s="147"/>
      <c r="N166"/>
      <c r="O166"/>
      <c r="P166"/>
      <c r="Q166" s="152"/>
      <c r="AK166" s="101"/>
    </row>
    <row r="167" spans="2:37" ht="17" x14ac:dyDescent="0.2">
      <c r="B167" s="100"/>
      <c r="G167" s="101"/>
      <c r="H167" s="145"/>
      <c r="I167" s="27" t="s">
        <v>44</v>
      </c>
      <c r="J167" s="377"/>
      <c r="K167"/>
      <c r="L167"/>
      <c r="M167"/>
      <c r="N167"/>
      <c r="O167"/>
      <c r="P167"/>
      <c r="Q167" s="151"/>
      <c r="AK167" s="101"/>
    </row>
    <row r="168" spans="2:37" ht="15" x14ac:dyDescent="0.2">
      <c r="B168" s="100"/>
      <c r="G168" s="101"/>
      <c r="H168" s="145"/>
      <c r="I168"/>
      <c r="J168" s="325"/>
      <c r="K168"/>
      <c r="L168"/>
      <c r="M168"/>
      <c r="N168"/>
      <c r="O168"/>
      <c r="P168"/>
      <c r="Q168" s="151"/>
      <c r="AK168" s="101"/>
    </row>
    <row r="169" spans="2:37" ht="15" x14ac:dyDescent="0.2">
      <c r="B169" s="100"/>
      <c r="G169" s="101"/>
      <c r="H169" s="145"/>
      <c r="I169"/>
      <c r="J169" s="325"/>
      <c r="K169"/>
      <c r="L169"/>
      <c r="M169"/>
      <c r="N169"/>
      <c r="O169"/>
      <c r="P169"/>
      <c r="Q169" s="151"/>
      <c r="AK169" s="101"/>
    </row>
    <row r="170" spans="2:37" ht="15" x14ac:dyDescent="0.2">
      <c r="B170" s="100"/>
      <c r="G170" s="101"/>
      <c r="H170" s="145"/>
      <c r="I170"/>
      <c r="J170" s="325"/>
      <c r="K170"/>
      <c r="L170"/>
      <c r="M170"/>
      <c r="N170"/>
      <c r="O170"/>
      <c r="P170"/>
      <c r="Q170" s="152"/>
      <c r="AK170" s="101"/>
    </row>
    <row r="171" spans="2:37" ht="15" customHeight="1" x14ac:dyDescent="0.2">
      <c r="B171" s="100"/>
      <c r="G171" s="101"/>
      <c r="H171" s="145"/>
      <c r="I171"/>
      <c r="J171"/>
      <c r="K171"/>
      <c r="L171"/>
      <c r="M171"/>
      <c r="N171"/>
      <c r="O171"/>
      <c r="P171"/>
      <c r="Q171" s="152"/>
      <c r="AK171" s="101"/>
    </row>
    <row r="172" spans="2:37" ht="21" customHeight="1" x14ac:dyDescent="0.2">
      <c r="B172" s="100"/>
      <c r="G172" s="101"/>
      <c r="H172" s="145"/>
      <c r="I172"/>
      <c r="J172"/>
      <c r="K172"/>
      <c r="L172"/>
      <c r="M172"/>
      <c r="N172"/>
      <c r="O172"/>
      <c r="P172"/>
      <c r="Q172" s="286"/>
      <c r="AK172" s="101"/>
    </row>
    <row r="173" spans="2:37" ht="15" x14ac:dyDescent="0.2">
      <c r="B173" s="100"/>
      <c r="G173" s="101"/>
      <c r="H173" s="145"/>
      <c r="I173" s="389" t="s">
        <v>121</v>
      </c>
      <c r="J173" s="154"/>
      <c r="K173" s="394"/>
      <c r="L173" s="398">
        <v>4000</v>
      </c>
      <c r="M173" s="401" t="s">
        <v>122</v>
      </c>
      <c r="N173" s="402"/>
      <c r="O173" s="403"/>
      <c r="P173"/>
      <c r="Q173" s="101"/>
      <c r="AK173" s="101"/>
    </row>
    <row r="174" spans="2:37" ht="15" x14ac:dyDescent="0.2">
      <c r="B174" s="100"/>
      <c r="G174" s="101"/>
      <c r="H174" s="145"/>
      <c r="I174" s="391" t="s">
        <v>123</v>
      </c>
      <c r="J174" s="392"/>
      <c r="K174" s="393"/>
      <c r="L174" s="400">
        <v>7000</v>
      </c>
      <c r="M174" s="399" t="s">
        <v>94</v>
      </c>
      <c r="N174" s="396"/>
      <c r="O174" s="397"/>
      <c r="P174"/>
      <c r="Q174" s="101"/>
      <c r="AK174" s="101"/>
    </row>
    <row r="175" spans="2:37" ht="18.75" customHeight="1" x14ac:dyDescent="0.2">
      <c r="B175" s="100"/>
      <c r="G175" s="101"/>
      <c r="H175" s="145"/>
      <c r="I175" s="390" t="s">
        <v>124</v>
      </c>
      <c r="J175" s="155"/>
      <c r="K175" s="395"/>
      <c r="L175" s="404">
        <v>100</v>
      </c>
      <c r="M175" s="405" t="s">
        <v>125</v>
      </c>
      <c r="N175" s="156">
        <v>240</v>
      </c>
      <c r="O175" s="157" t="s">
        <v>126</v>
      </c>
      <c r="P175"/>
      <c r="Q175" s="101"/>
      <c r="AK175" s="101"/>
    </row>
    <row r="176" spans="2:37" ht="27.75" customHeight="1" x14ac:dyDescent="0.2">
      <c r="B176" s="100"/>
      <c r="G176" s="101"/>
      <c r="H176" s="100"/>
      <c r="I176"/>
      <c r="J176"/>
      <c r="K176"/>
      <c r="L176"/>
      <c r="M176" s="149"/>
      <c r="N176" s="149"/>
      <c r="O176"/>
      <c r="P176"/>
      <c r="Q176" s="101"/>
      <c r="AK176" s="101"/>
    </row>
    <row r="177" spans="2:37" ht="26.25" customHeight="1" x14ac:dyDescent="0.2">
      <c r="B177" s="100"/>
      <c r="G177" s="101"/>
      <c r="I177"/>
      <c r="J177"/>
      <c r="K177" s="3277" t="s">
        <v>127</v>
      </c>
      <c r="L177" s="3278"/>
      <c r="M177" s="306"/>
      <c r="N177" s="306"/>
      <c r="O177"/>
      <c r="P177"/>
      <c r="Q177" s="101"/>
      <c r="AK177" s="101"/>
    </row>
    <row r="178" spans="2:37" ht="16" x14ac:dyDescent="0.2">
      <c r="B178" s="100"/>
      <c r="G178" s="101"/>
      <c r="I178" s="3272" t="s">
        <v>128</v>
      </c>
      <c r="J178" s="3273"/>
      <c r="K178" s="328" t="s">
        <v>129</v>
      </c>
      <c r="L178" s="323" t="s">
        <v>130</v>
      </c>
      <c r="M178" s="306"/>
      <c r="N178" s="358"/>
      <c r="O178"/>
      <c r="P178"/>
      <c r="Q178" s="101"/>
      <c r="AK178" s="101"/>
    </row>
    <row r="179" spans="2:37" ht="15" x14ac:dyDescent="0.2">
      <c r="B179" s="100"/>
      <c r="G179" s="101"/>
      <c r="I179" s="74" t="s">
        <v>131</v>
      </c>
      <c r="J179" s="63"/>
      <c r="K179" s="66">
        <f>L173*K152</f>
        <v>4</v>
      </c>
      <c r="L179" s="406">
        <f>L174*K151*K152</f>
        <v>48.263301030000001</v>
      </c>
      <c r="M179"/>
      <c r="N179"/>
      <c r="O179"/>
      <c r="P179"/>
      <c r="Q179" s="101"/>
      <c r="AK179" s="101"/>
    </row>
    <row r="180" spans="2:37" ht="15" x14ac:dyDescent="0.2">
      <c r="B180" s="100"/>
      <c r="G180" s="101"/>
      <c r="I180" s="25" t="s">
        <v>132</v>
      </c>
      <c r="J180" s="10" t="s">
        <v>126</v>
      </c>
      <c r="K180" s="67">
        <f>L175</f>
        <v>100</v>
      </c>
      <c r="L180" s="407">
        <f>N175</f>
        <v>240</v>
      </c>
      <c r="M180"/>
      <c r="N180"/>
      <c r="O180"/>
      <c r="P180"/>
      <c r="Q180" s="101"/>
      <c r="AK180" s="101"/>
    </row>
    <row r="181" spans="2:37" ht="15" x14ac:dyDescent="0.2">
      <c r="B181" s="100"/>
      <c r="G181" s="101"/>
      <c r="H181" s="100"/>
      <c r="I181"/>
      <c r="J181"/>
      <c r="K181"/>
      <c r="L181"/>
      <c r="M181"/>
      <c r="N181"/>
      <c r="O181"/>
      <c r="P181"/>
      <c r="Q181" s="101"/>
      <c r="AK181" s="101"/>
    </row>
    <row r="182" spans="2:37" ht="30" customHeight="1" x14ac:dyDescent="0.15">
      <c r="B182" s="100"/>
      <c r="G182" s="101"/>
      <c r="J182" s="3285" t="s">
        <v>133</v>
      </c>
      <c r="K182" s="3286"/>
      <c r="L182" s="3287"/>
      <c r="M182" s="3288"/>
      <c r="Q182" s="101"/>
      <c r="AK182" s="101"/>
    </row>
    <row r="183" spans="2:37" ht="28" x14ac:dyDescent="0.15">
      <c r="B183" s="100"/>
      <c r="G183" s="101"/>
      <c r="I183" s="347" t="str">
        <f>I179</f>
        <v>Average Pressure (Mpa)</v>
      </c>
      <c r="J183" s="348" t="s">
        <v>134</v>
      </c>
      <c r="K183" s="348" t="s">
        <v>135</v>
      </c>
      <c r="L183" s="332"/>
      <c r="M183" s="332"/>
      <c r="Q183" s="101"/>
      <c r="AK183" s="101"/>
    </row>
    <row r="184" spans="2:37" x14ac:dyDescent="0.15">
      <c r="B184" s="100"/>
      <c r="G184" s="101"/>
      <c r="I184" s="346">
        <f>K179</f>
        <v>4</v>
      </c>
      <c r="J184" s="331">
        <f>J161</f>
        <v>2.5993088697646187</v>
      </c>
      <c r="K184" s="331">
        <f>J162</f>
        <v>1.8901531808490057</v>
      </c>
      <c r="Q184" s="101"/>
      <c r="AK184" s="101"/>
    </row>
    <row r="185" spans="2:37" x14ac:dyDescent="0.15">
      <c r="B185" s="100"/>
      <c r="G185" s="101"/>
      <c r="I185" s="359">
        <f>L179</f>
        <v>48.263301030000001</v>
      </c>
      <c r="J185" s="330">
        <f>J163</f>
        <v>31.362806612849713</v>
      </c>
      <c r="K185" s="329">
        <f>J164</f>
        <v>22.806257990031899</v>
      </c>
      <c r="Q185" s="101"/>
      <c r="AK185" s="101"/>
    </row>
    <row r="186" spans="2:37" x14ac:dyDescent="0.15">
      <c r="B186" s="100"/>
      <c r="G186" s="101"/>
      <c r="Q186" s="101"/>
      <c r="AK186" s="101"/>
    </row>
    <row r="187" spans="2:37" x14ac:dyDescent="0.15">
      <c r="B187" s="100"/>
      <c r="G187" s="101"/>
      <c r="I187" s="346">
        <f>I184</f>
        <v>4</v>
      </c>
      <c r="J187" s="340" t="s">
        <v>52</v>
      </c>
      <c r="Q187" s="101"/>
      <c r="AK187" s="101"/>
    </row>
    <row r="188" spans="2:37" ht="18.75" customHeight="1" x14ac:dyDescent="0.15">
      <c r="B188" s="100"/>
      <c r="G188" s="101"/>
      <c r="I188" s="3279" t="s">
        <v>81</v>
      </c>
      <c r="J188" s="3279" t="s">
        <v>136</v>
      </c>
      <c r="K188" s="3281" t="s">
        <v>137</v>
      </c>
      <c r="L188" s="3282"/>
      <c r="M188" s="3283" t="s">
        <v>138</v>
      </c>
      <c r="N188" s="3284"/>
      <c r="Q188" s="101"/>
      <c r="AK188" s="101"/>
    </row>
    <row r="189" spans="2:37" ht="16" x14ac:dyDescent="0.15">
      <c r="B189" s="100"/>
      <c r="G189" s="101"/>
      <c r="I189" s="3280"/>
      <c r="J189" s="3280"/>
      <c r="K189" s="341" t="s">
        <v>129</v>
      </c>
      <c r="L189" s="342" t="s">
        <v>139</v>
      </c>
      <c r="M189" s="252" t="s">
        <v>129</v>
      </c>
      <c r="N189" s="37" t="s">
        <v>139</v>
      </c>
      <c r="Q189" s="101"/>
      <c r="AK189" s="101"/>
    </row>
    <row r="190" spans="2:37" ht="16" x14ac:dyDescent="0.15">
      <c r="B190" s="100"/>
      <c r="G190" s="101"/>
      <c r="I190" s="17" t="str">
        <f>J183</f>
        <v>100°C</v>
      </c>
      <c r="J190" s="337">
        <f>J184</f>
        <v>2.5993088697646187</v>
      </c>
      <c r="K190" s="338">
        <v>0.97</v>
      </c>
      <c r="L190" s="339">
        <v>1</v>
      </c>
      <c r="M190" s="38">
        <f>($I$187*1000000)/(L190*$J$153*$J$154)</f>
        <v>2.5993088697646187</v>
      </c>
      <c r="N190" s="408">
        <f>($I$187*1000000)/(K190*$J$153*$J$154)</f>
        <v>2.6796998657367204</v>
      </c>
      <c r="Q190" s="101"/>
      <c r="AK190" s="101"/>
    </row>
    <row r="191" spans="2:37" ht="15" customHeight="1" x14ac:dyDescent="0.15">
      <c r="B191" s="100"/>
      <c r="G191" s="101"/>
      <c r="I191" s="15" t="str">
        <f>K183</f>
        <v>240°C</v>
      </c>
      <c r="J191" s="335">
        <f>K184</f>
        <v>1.8901531808490057</v>
      </c>
      <c r="K191" s="334">
        <v>0.97</v>
      </c>
      <c r="L191" s="336">
        <v>1</v>
      </c>
      <c r="M191" s="21">
        <f>($I$187*1000000)/(L191*$J$153*$L$154)</f>
        <v>1.8901531808490057</v>
      </c>
      <c r="N191" s="409">
        <f>($I$187*1000000)/(K191*$J$153*$L$154)</f>
        <v>1.9486115266484598</v>
      </c>
      <c r="Q191" s="101"/>
      <c r="AK191" s="101"/>
    </row>
    <row r="192" spans="2:37" x14ac:dyDescent="0.15">
      <c r="B192" s="100"/>
      <c r="G192" s="101"/>
      <c r="Q192" s="101"/>
      <c r="AK192" s="101"/>
    </row>
    <row r="193" spans="2:37" ht="15" x14ac:dyDescent="0.2">
      <c r="B193" s="100"/>
      <c r="G193" s="101"/>
      <c r="I193" s="343" t="s">
        <v>140</v>
      </c>
      <c r="J193" s="344"/>
      <c r="K193" s="349">
        <f>M191</f>
        <v>1.8901531808490057</v>
      </c>
      <c r="L193" s="345" t="s">
        <v>141</v>
      </c>
      <c r="M193" s="350">
        <f>N190</f>
        <v>2.6796998657367204</v>
      </c>
      <c r="N193" s="351" t="s">
        <v>102</v>
      </c>
      <c r="Q193" s="101"/>
      <c r="AK193" s="101"/>
    </row>
    <row r="194" spans="2:37" x14ac:dyDescent="0.15">
      <c r="B194" s="100"/>
      <c r="G194" s="101"/>
      <c r="Q194" s="101"/>
      <c r="AK194" s="101"/>
    </row>
    <row r="195" spans="2:37" x14ac:dyDescent="0.15">
      <c r="B195" s="100"/>
      <c r="G195" s="101"/>
      <c r="Q195" s="101"/>
      <c r="AK195" s="101"/>
    </row>
    <row r="196" spans="2:37" x14ac:dyDescent="0.15">
      <c r="B196" s="100"/>
      <c r="G196" s="101"/>
      <c r="I196" s="346">
        <f>L179</f>
        <v>48.263301030000001</v>
      </c>
      <c r="J196" s="340" t="s">
        <v>52</v>
      </c>
      <c r="Q196" s="101"/>
      <c r="AK196" s="101"/>
    </row>
    <row r="197" spans="2:37" ht="15" x14ac:dyDescent="0.15">
      <c r="B197" s="100"/>
      <c r="G197" s="101"/>
      <c r="I197" s="3279" t="s">
        <v>81</v>
      </c>
      <c r="J197" s="3279" t="s">
        <v>142</v>
      </c>
      <c r="K197" s="3281" t="s">
        <v>137</v>
      </c>
      <c r="L197" s="3282"/>
      <c r="M197" s="3283" t="s">
        <v>138</v>
      </c>
      <c r="N197" s="3284"/>
      <c r="Q197" s="101"/>
      <c r="AK197" s="101"/>
    </row>
    <row r="198" spans="2:37" ht="16" x14ac:dyDescent="0.15">
      <c r="B198" s="100"/>
      <c r="G198" s="101"/>
      <c r="I198" s="3280"/>
      <c r="J198" s="3280"/>
      <c r="K198" s="341" t="s">
        <v>129</v>
      </c>
      <c r="L198" s="342" t="s">
        <v>139</v>
      </c>
      <c r="M198" s="252" t="s">
        <v>129</v>
      </c>
      <c r="N198" s="37" t="s">
        <v>139</v>
      </c>
      <c r="Q198" s="101"/>
      <c r="AK198" s="101"/>
    </row>
    <row r="199" spans="2:37" ht="15.75" customHeight="1" x14ac:dyDescent="0.15">
      <c r="B199" s="100"/>
      <c r="G199" s="101"/>
      <c r="I199" s="17" t="str">
        <f>J183</f>
        <v>100°C</v>
      </c>
      <c r="J199" s="337">
        <f>J185</f>
        <v>31.362806612849713</v>
      </c>
      <c r="K199" s="338">
        <v>0.85</v>
      </c>
      <c r="L199" s="339">
        <v>0.92</v>
      </c>
      <c r="M199" s="7">
        <f>($I$196*1000000)/(L199*$J$153*$J$154)</f>
        <v>34.090007187880119</v>
      </c>
      <c r="N199" s="408">
        <f>($I$196*1000000)/(K199*$J$153*$J$154)</f>
        <v>36.897419544529072</v>
      </c>
      <c r="Q199" s="101"/>
      <c r="AK199" s="101"/>
    </row>
    <row r="200" spans="2:37" ht="16" x14ac:dyDescent="0.15">
      <c r="B200" s="100"/>
      <c r="G200" s="101"/>
      <c r="I200" s="15" t="str">
        <f>K183</f>
        <v>240°C</v>
      </c>
      <c r="J200" s="335">
        <f>K185</f>
        <v>22.806257990031899</v>
      </c>
      <c r="K200" s="338">
        <v>0.85</v>
      </c>
      <c r="L200" s="339">
        <v>0.92</v>
      </c>
      <c r="M200" s="7">
        <f>($I$196*1000000)/(L200*$J$153*$L$154)</f>
        <v>24.789410858730324</v>
      </c>
      <c r="N200" s="408">
        <f>($I$196*1000000)/(K200*$J$153*$L$154)</f>
        <v>26.830891752978705</v>
      </c>
      <c r="Q200" s="101"/>
      <c r="AK200" s="101"/>
    </row>
    <row r="201" spans="2:37" x14ac:dyDescent="0.15">
      <c r="G201" s="101"/>
      <c r="Q201" s="101"/>
      <c r="AK201" s="101"/>
    </row>
    <row r="202" spans="2:37" ht="15" x14ac:dyDescent="0.2">
      <c r="G202" s="101"/>
      <c r="H202" s="100"/>
      <c r="I202" s="343" t="s">
        <v>143</v>
      </c>
      <c r="J202" s="344"/>
      <c r="K202" s="349">
        <f>M200</f>
        <v>24.789410858730324</v>
      </c>
      <c r="L202" s="345" t="s">
        <v>141</v>
      </c>
      <c r="M202" s="350">
        <f>N199</f>
        <v>36.897419544529072</v>
      </c>
      <c r="N202" s="351" t="s">
        <v>102</v>
      </c>
      <c r="Q202" s="101"/>
      <c r="AK202" s="101"/>
    </row>
    <row r="203" spans="2:37" x14ac:dyDescent="0.15">
      <c r="G203" s="101"/>
      <c r="Q203" s="101"/>
      <c r="AK203" s="101"/>
    </row>
    <row r="204" spans="2:37" ht="16" thickBot="1" x14ac:dyDescent="0.25">
      <c r="B204" s="123"/>
      <c r="C204" s="124"/>
      <c r="D204" s="124"/>
      <c r="E204" s="124"/>
      <c r="G204" s="101"/>
      <c r="I204" s="325" t="s">
        <v>144</v>
      </c>
      <c r="Q204" s="101"/>
      <c r="AK204" s="101"/>
    </row>
    <row r="205" spans="2:37" ht="16.5" customHeight="1" x14ac:dyDescent="0.15">
      <c r="G205" s="101"/>
      <c r="H205" s="100"/>
      <c r="I205" s="412">
        <f>K193</f>
        <v>1.8901531808490057</v>
      </c>
      <c r="J205" s="410" t="s">
        <v>141</v>
      </c>
      <c r="K205" s="413">
        <f>M202</f>
        <v>36.897419544529072</v>
      </c>
      <c r="L205" s="411" t="s">
        <v>102</v>
      </c>
      <c r="Q205" s="101"/>
      <c r="AK205" s="101"/>
    </row>
    <row r="206" spans="2:37" ht="14" thickBot="1" x14ac:dyDescent="0.2">
      <c r="G206" s="101"/>
      <c r="H206" s="501"/>
      <c r="I206" s="502"/>
      <c r="J206" s="502"/>
      <c r="K206" s="502"/>
      <c r="L206" s="502"/>
      <c r="M206" s="502"/>
      <c r="N206" s="502"/>
      <c r="O206" s="502"/>
      <c r="P206" s="502"/>
      <c r="Q206" s="503"/>
      <c r="AK206" s="101"/>
    </row>
    <row r="207" spans="2:37" x14ac:dyDescent="0.15">
      <c r="G207" s="101"/>
      <c r="I207" s="500" t="s">
        <v>145</v>
      </c>
      <c r="Q207" s="101"/>
      <c r="AK207" s="101"/>
    </row>
    <row r="208" spans="2:37" ht="16" thickBot="1" x14ac:dyDescent="0.2">
      <c r="G208" s="101"/>
      <c r="I208" s="366" t="s">
        <v>84</v>
      </c>
      <c r="J208" s="367">
        <f>Q74*O75*O76*O78</f>
        <v>4704880</v>
      </c>
      <c r="K208" s="368" t="s">
        <v>146</v>
      </c>
      <c r="Q208" s="101"/>
      <c r="AK208" s="101"/>
    </row>
    <row r="209" spans="7:37" x14ac:dyDescent="0.15">
      <c r="G209" s="101"/>
      <c r="I209" s="365" t="s">
        <v>147</v>
      </c>
      <c r="J209" s="372">
        <f>J208*I205</f>
        <v>8892943.8975128699</v>
      </c>
      <c r="K209" s="784" t="s">
        <v>148</v>
      </c>
      <c r="L209" s="786">
        <f>J209/1000</f>
        <v>8892.9438975128705</v>
      </c>
      <c r="M209" s="787" t="s">
        <v>75</v>
      </c>
      <c r="N209" s="75" t="s">
        <v>129</v>
      </c>
      <c r="Q209" s="101"/>
      <c r="AK209" s="101"/>
    </row>
    <row r="210" spans="7:37" ht="14" thickBot="1" x14ac:dyDescent="0.2">
      <c r="G210" s="101"/>
      <c r="I210" s="369"/>
      <c r="J210" s="373">
        <f>J208*K205</f>
        <v>173597931.26666394</v>
      </c>
      <c r="K210" s="785" t="s">
        <v>148</v>
      </c>
      <c r="L210" s="788">
        <f>J210/1000</f>
        <v>173597.93126666395</v>
      </c>
      <c r="M210" s="789" t="s">
        <v>75</v>
      </c>
      <c r="N210" s="75" t="s">
        <v>139</v>
      </c>
      <c r="Q210" s="101"/>
      <c r="AK210" s="101"/>
    </row>
    <row r="211" spans="7:37" x14ac:dyDescent="0.15">
      <c r="G211" s="101"/>
      <c r="L211" s="376"/>
      <c r="Q211" s="101"/>
      <c r="AK211" s="101"/>
    </row>
    <row r="212" spans="7:37" x14ac:dyDescent="0.15">
      <c r="G212" s="101"/>
      <c r="I212" s="383" t="s">
        <v>149</v>
      </c>
      <c r="L212" s="376"/>
      <c r="Q212" s="101"/>
      <c r="AK212" s="101"/>
    </row>
    <row r="213" spans="7:37" ht="16" thickBot="1" x14ac:dyDescent="0.2">
      <c r="G213" s="101"/>
      <c r="I213" s="366" t="s">
        <v>84</v>
      </c>
      <c r="J213" s="367">
        <f>W81</f>
        <v>35316000.000000007</v>
      </c>
      <c r="K213" s="368" t="s">
        <v>146</v>
      </c>
      <c r="L213" s="376"/>
      <c r="Q213" s="101"/>
      <c r="AK213" s="101"/>
    </row>
    <row r="214" spans="7:37" x14ac:dyDescent="0.15">
      <c r="G214" s="101"/>
      <c r="I214" s="365" t="s">
        <v>147</v>
      </c>
      <c r="J214" s="374">
        <f>I205*J209</f>
        <v>16809026.194995705</v>
      </c>
      <c r="K214" s="784" t="s">
        <v>148</v>
      </c>
      <c r="L214" s="786">
        <f>J214/1000</f>
        <v>16809.026194995706</v>
      </c>
      <c r="M214" s="787" t="s">
        <v>75</v>
      </c>
      <c r="N214" s="75" t="s">
        <v>129</v>
      </c>
      <c r="Q214" s="101"/>
      <c r="AK214" s="101"/>
    </row>
    <row r="215" spans="7:37" ht="14" thickBot="1" x14ac:dyDescent="0.2">
      <c r="G215" s="101"/>
      <c r="I215" s="369"/>
      <c r="J215" s="373">
        <f>K205*J213</f>
        <v>1303069268.634589</v>
      </c>
      <c r="K215" s="785" t="s">
        <v>148</v>
      </c>
      <c r="L215" s="788">
        <f>J215/1000</f>
        <v>1303069.2686345889</v>
      </c>
      <c r="M215" s="789" t="s">
        <v>75</v>
      </c>
      <c r="N215" s="75" t="s">
        <v>139</v>
      </c>
      <c r="Q215" s="101"/>
      <c r="AK215" s="101"/>
    </row>
    <row r="216" spans="7:37" x14ac:dyDescent="0.15">
      <c r="G216" s="101"/>
      <c r="L216" s="376"/>
      <c r="Q216" s="101"/>
      <c r="AK216" s="101"/>
    </row>
    <row r="217" spans="7:37" x14ac:dyDescent="0.15">
      <c r="G217" s="101"/>
      <c r="I217" s="1111" t="str">
        <f>'Well Area'!C7</f>
        <v>BigLake 149 SW Pad 2 Well</v>
      </c>
      <c r="J217" s="340"/>
      <c r="L217" s="376"/>
      <c r="Q217" s="101"/>
      <c r="AK217" s="101"/>
    </row>
    <row r="218" spans="7:37" ht="16" thickBot="1" x14ac:dyDescent="0.2">
      <c r="G218" s="101"/>
      <c r="I218" s="366" t="s">
        <v>84</v>
      </c>
      <c r="J218" s="367">
        <f>AE81</f>
        <v>1081762020</v>
      </c>
      <c r="K218" s="368" t="s">
        <v>146</v>
      </c>
      <c r="L218" s="376"/>
      <c r="Q218" s="101"/>
      <c r="AK218" s="101"/>
    </row>
    <row r="219" spans="7:37" x14ac:dyDescent="0.15">
      <c r="G219" s="101"/>
      <c r="I219" s="365" t="s">
        <v>147</v>
      </c>
      <c r="J219" s="374">
        <f>I205*J218</f>
        <v>2044695923.0246458</v>
      </c>
      <c r="K219" s="784" t="s">
        <v>148</v>
      </c>
      <c r="L219" s="786">
        <f>J219/1000</f>
        <v>2044695.9230246458</v>
      </c>
      <c r="M219" s="787" t="s">
        <v>75</v>
      </c>
      <c r="N219" s="75" t="s">
        <v>129</v>
      </c>
      <c r="Q219" s="101"/>
      <c r="AK219" s="101"/>
    </row>
    <row r="220" spans="7:37" ht="14" thickBot="1" x14ac:dyDescent="0.2">
      <c r="G220" s="101"/>
      <c r="I220" s="369"/>
      <c r="J220" s="373">
        <f>J218*K205</f>
        <v>39914227099.277252</v>
      </c>
      <c r="K220" s="785" t="s">
        <v>148</v>
      </c>
      <c r="L220" s="790">
        <f>J220/1000</f>
        <v>39914227.09927725</v>
      </c>
      <c r="M220" s="791" t="s">
        <v>75</v>
      </c>
      <c r="N220" s="75" t="s">
        <v>139</v>
      </c>
      <c r="Q220" s="101"/>
      <c r="AK220" s="101"/>
    </row>
    <row r="221" spans="7:37" x14ac:dyDescent="0.15">
      <c r="G221" s="101"/>
      <c r="L221" s="376"/>
      <c r="Q221" s="101"/>
      <c r="AK221" s="101"/>
    </row>
    <row r="222" spans="7:37" x14ac:dyDescent="0.15">
      <c r="G222" s="101"/>
      <c r="I222" s="383" t="str">
        <f>AD97</f>
        <v>BROMPTON_1</v>
      </c>
      <c r="L222" s="376"/>
      <c r="Q222" s="101"/>
      <c r="AK222" s="101"/>
    </row>
    <row r="223" spans="7:37" ht="16" thickBot="1" x14ac:dyDescent="0.2">
      <c r="G223" s="101"/>
      <c r="I223" s="366" t="s">
        <v>84</v>
      </c>
      <c r="J223" s="367">
        <f>AE105</f>
        <v>270259200</v>
      </c>
      <c r="K223" s="368" t="s">
        <v>146</v>
      </c>
      <c r="L223" s="376"/>
      <c r="Q223" s="101"/>
      <c r="AK223" s="101"/>
    </row>
    <row r="224" spans="7:37" x14ac:dyDescent="0.15">
      <c r="G224" s="101"/>
      <c r="I224" s="365" t="s">
        <v>147</v>
      </c>
      <c r="J224" s="374">
        <f>J223*I205</f>
        <v>510831286.53370762</v>
      </c>
      <c r="K224" s="784" t="s">
        <v>148</v>
      </c>
      <c r="L224" s="786">
        <f>J224/1000</f>
        <v>510831.28653370764</v>
      </c>
      <c r="M224" s="787" t="s">
        <v>75</v>
      </c>
      <c r="N224" s="75" t="s">
        <v>129</v>
      </c>
      <c r="Q224" s="101"/>
      <c r="AK224" s="101"/>
    </row>
    <row r="225" spans="2:37" ht="14" thickBot="1" x14ac:dyDescent="0.2">
      <c r="G225" s="101"/>
      <c r="I225" s="369"/>
      <c r="J225" s="373">
        <f>J224*K205</f>
        <v>18848356295.705753</v>
      </c>
      <c r="K225" s="785" t="s">
        <v>148</v>
      </c>
      <c r="L225" s="790">
        <f>J225/1000</f>
        <v>18848356.295705754</v>
      </c>
      <c r="M225" s="791" t="s">
        <v>75</v>
      </c>
      <c r="N225" s="75" t="s">
        <v>139</v>
      </c>
      <c r="Q225" s="101"/>
      <c r="AK225" s="101"/>
    </row>
    <row r="226" spans="2:37" x14ac:dyDescent="0.15">
      <c r="G226" s="101"/>
      <c r="Q226" s="101"/>
      <c r="AK226" s="101"/>
    </row>
    <row r="227" spans="2:37" ht="14" thickBot="1" x14ac:dyDescent="0.2">
      <c r="B227" s="124"/>
      <c r="C227" s="124"/>
      <c r="D227" s="124"/>
      <c r="E227" s="124"/>
      <c r="F227" s="124"/>
      <c r="G227" s="125"/>
      <c r="H227" s="123"/>
      <c r="I227" s="124"/>
      <c r="J227" s="124"/>
      <c r="K227" s="124"/>
      <c r="L227" s="124"/>
      <c r="M227" s="124"/>
      <c r="N227" s="124"/>
      <c r="O227" s="124"/>
      <c r="P227" s="124"/>
      <c r="Q227" s="125"/>
      <c r="AK227" s="101"/>
    </row>
    <row r="228" spans="2:37" x14ac:dyDescent="0.15">
      <c r="J228" s="76" t="s">
        <v>150</v>
      </c>
      <c r="K228" s="76"/>
      <c r="AK228" s="101"/>
    </row>
    <row r="229" spans="2:37" x14ac:dyDescent="0.15">
      <c r="I229" s="365" t="s">
        <v>151</v>
      </c>
      <c r="J229" s="365" t="s">
        <v>129</v>
      </c>
      <c r="K229" s="2648" t="s">
        <v>139</v>
      </c>
      <c r="AK229" s="101"/>
    </row>
    <row r="230" spans="2:37" x14ac:dyDescent="0.15">
      <c r="I230" s="2022" t="str">
        <f>I207</f>
        <v>Aroona 2 Well</v>
      </c>
      <c r="J230" s="2023">
        <f>L209</f>
        <v>8892.9438975128705</v>
      </c>
      <c r="K230" s="2019">
        <f>L210</f>
        <v>173597.93126666395</v>
      </c>
      <c r="AK230" s="101"/>
    </row>
    <row r="231" spans="2:37" x14ac:dyDescent="0.15">
      <c r="I231" s="369" t="str">
        <f>I212</f>
        <v>Alwyne 8 Well</v>
      </c>
      <c r="J231" s="2025">
        <f>L214</f>
        <v>16809.026194995706</v>
      </c>
      <c r="K231" s="2026">
        <f>L215</f>
        <v>1303069.2686345889</v>
      </c>
      <c r="AK231" s="101"/>
    </row>
    <row r="232" spans="2:37" x14ac:dyDescent="0.15">
      <c r="I232" s="2021" t="str">
        <f>I217</f>
        <v>BigLake 149 SW Pad 2 Well</v>
      </c>
      <c r="J232" s="2025">
        <f>L219</f>
        <v>2044695.9230246458</v>
      </c>
      <c r="K232" s="2026">
        <f>L220</f>
        <v>39914227.09927725</v>
      </c>
      <c r="AK232" s="101"/>
    </row>
    <row r="233" spans="2:37" x14ac:dyDescent="0.15">
      <c r="I233" s="369" t="str">
        <f>I222</f>
        <v>BROMPTON_1</v>
      </c>
      <c r="J233" s="2024">
        <f>L224</f>
        <v>510831.28653370764</v>
      </c>
      <c r="K233" s="2020">
        <f>L225</f>
        <v>18848356.295705754</v>
      </c>
      <c r="AK233" s="101"/>
    </row>
    <row r="234" spans="2:37" x14ac:dyDescent="0.15">
      <c r="AK234" s="101"/>
    </row>
    <row r="235" spans="2:37" x14ac:dyDescent="0.15">
      <c r="AK235" s="101"/>
    </row>
    <row r="236" spans="2:37" x14ac:dyDescent="0.15">
      <c r="AK236" s="101"/>
    </row>
    <row r="237" spans="2:37" x14ac:dyDescent="0.15">
      <c r="AK237" s="101"/>
    </row>
    <row r="238" spans="2:37" x14ac:dyDescent="0.15">
      <c r="AK238" s="101"/>
    </row>
    <row r="239" spans="2:37" x14ac:dyDescent="0.15">
      <c r="AK239" s="101"/>
    </row>
    <row r="240" spans="2:37" x14ac:dyDescent="0.15">
      <c r="AK240" s="101"/>
    </row>
    <row r="241" spans="37:37" x14ac:dyDescent="0.15">
      <c r="AK241" s="101"/>
    </row>
    <row r="242" spans="37:37" x14ac:dyDescent="0.15">
      <c r="AK242" s="101"/>
    </row>
    <row r="243" spans="37:37" x14ac:dyDescent="0.15">
      <c r="AK243" s="101"/>
    </row>
    <row r="244" spans="37:37" x14ac:dyDescent="0.15">
      <c r="AK244" s="101"/>
    </row>
    <row r="245" spans="37:37" x14ac:dyDescent="0.15">
      <c r="AK245" s="101"/>
    </row>
    <row r="246" spans="37:37" x14ac:dyDescent="0.15">
      <c r="AK246" s="101"/>
    </row>
    <row r="247" spans="37:37" x14ac:dyDescent="0.15">
      <c r="AK247" s="101"/>
    </row>
    <row r="248" spans="37:37" x14ac:dyDescent="0.15">
      <c r="AK248" s="101"/>
    </row>
    <row r="249" spans="37:37" x14ac:dyDescent="0.15">
      <c r="AK249" s="101"/>
    </row>
    <row r="250" spans="37:37" x14ac:dyDescent="0.15">
      <c r="AK250" s="101"/>
    </row>
    <row r="251" spans="37:37" x14ac:dyDescent="0.15">
      <c r="AK251" s="101"/>
    </row>
    <row r="252" spans="37:37" x14ac:dyDescent="0.15">
      <c r="AK252" s="101"/>
    </row>
    <row r="253" spans="37:37" x14ac:dyDescent="0.15">
      <c r="AK253" s="101"/>
    </row>
    <row r="254" spans="37:37" x14ac:dyDescent="0.15">
      <c r="AK254" s="101"/>
    </row>
    <row r="255" spans="37:37" x14ac:dyDescent="0.15">
      <c r="AK255" s="101"/>
    </row>
    <row r="256" spans="37:37" x14ac:dyDescent="0.15">
      <c r="AK256" s="101"/>
    </row>
    <row r="257" spans="2:37" x14ac:dyDescent="0.15">
      <c r="AK257" s="101"/>
    </row>
    <row r="258" spans="2:37" x14ac:dyDescent="0.15">
      <c r="AK258" s="101"/>
    </row>
    <row r="259" spans="2:37" x14ac:dyDescent="0.15">
      <c r="AK259" s="101"/>
    </row>
    <row r="260" spans="2:37" x14ac:dyDescent="0.15">
      <c r="AK260" s="101"/>
    </row>
    <row r="261" spans="2:37" x14ac:dyDescent="0.15">
      <c r="AK261" s="101"/>
    </row>
    <row r="262" spans="2:37" x14ac:dyDescent="0.15">
      <c r="AK262" s="101"/>
    </row>
    <row r="263" spans="2:37" ht="15" x14ac:dyDescent="0.2">
      <c r="B263" s="1" t="s">
        <v>40</v>
      </c>
      <c r="AK263" s="101"/>
    </row>
    <row r="264" spans="2:37" x14ac:dyDescent="0.15">
      <c r="AK264" s="101"/>
    </row>
    <row r="265" spans="2:37" ht="14" thickBot="1" x14ac:dyDescent="0.2">
      <c r="B265" s="124"/>
      <c r="C265" s="124"/>
      <c r="D265" s="124"/>
      <c r="E265" s="124"/>
      <c r="F265" s="124"/>
      <c r="G265" s="124"/>
      <c r="H265" s="124"/>
      <c r="I265" s="124"/>
      <c r="J265" s="124"/>
      <c r="K265" s="124"/>
      <c r="L265" s="124"/>
      <c r="M265" s="124"/>
      <c r="N265" s="124"/>
      <c r="O265" s="124"/>
      <c r="P265" s="124"/>
      <c r="Q265" s="124"/>
      <c r="R265" s="124"/>
      <c r="S265" s="124"/>
      <c r="T265" s="124"/>
      <c r="U265" s="124"/>
      <c r="V265" s="124"/>
      <c r="W265" s="124"/>
      <c r="X265" s="124"/>
      <c r="Y265" s="124"/>
      <c r="Z265" s="124"/>
      <c r="AA265" s="124"/>
      <c r="AB265" s="124"/>
      <c r="AC265" s="124"/>
      <c r="AD265" s="124"/>
      <c r="AE265" s="124"/>
      <c r="AF265" s="124"/>
      <c r="AG265" s="124"/>
      <c r="AH265" s="124"/>
      <c r="AI265" s="124"/>
      <c r="AJ265" s="124"/>
      <c r="AK265" s="125"/>
    </row>
  </sheetData>
  <mergeCells count="20">
    <mergeCell ref="I197:I198"/>
    <mergeCell ref="J197:J198"/>
    <mergeCell ref="K197:L197"/>
    <mergeCell ref="M197:N197"/>
    <mergeCell ref="J182:K182"/>
    <mergeCell ref="L182:M182"/>
    <mergeCell ref="M188:N188"/>
    <mergeCell ref="K188:L188"/>
    <mergeCell ref="I188:I189"/>
    <mergeCell ref="J188:J189"/>
    <mergeCell ref="B1:AK2"/>
    <mergeCell ref="V73:Z73"/>
    <mergeCell ref="AD73:AH73"/>
    <mergeCell ref="AD97:AH97"/>
    <mergeCell ref="I178:J178"/>
    <mergeCell ref="A4:D4"/>
    <mergeCell ref="E4:I4"/>
    <mergeCell ref="B5:I5"/>
    <mergeCell ref="N73:R73"/>
    <mergeCell ref="K177:L177"/>
  </mergeCells>
  <phoneticPr fontId="49" type="noConversion"/>
  <hyperlinks>
    <hyperlink ref="B22" r:id="rId1" xr:uid="{37A9D880-975F-415A-BBEC-032B35070B6A}"/>
    <hyperlink ref="M6" r:id="rId2" display="https://h2tools.org/hyarc/hydrogen-data/hydrogen-compressibility-different-temperatures-and-pressures" xr:uid="{BCCEE8EE-CA64-4B8E-A928-6E2D215372C6}"/>
    <hyperlink ref="M7" r:id="rId3" xr:uid="{86D30436-F7E1-4D76-B0FD-49ECFB57779A}"/>
    <hyperlink ref="M8" r:id="rId4" xr:uid="{2CD8D4D8-7DAC-415E-BECC-B094A5FB54DA}"/>
    <hyperlink ref="J149" r:id="rId5" xr:uid="{1976EBE1-DBB0-4F20-9260-CAD0CB654340}"/>
    <hyperlink ref="D126" r:id="rId6" xr:uid="{3AC56E0E-30A9-4947-A145-EAE31C588768}"/>
    <hyperlink ref="D127" r:id="rId7" xr:uid="{E80404B6-2AD2-4528-AA88-0DEA756E1411}"/>
    <hyperlink ref="E149" r:id="rId8" xr:uid="{8600FED2-79DC-44F8-A5EA-E7B9B4A69399}"/>
    <hyperlink ref="K166" r:id="rId9" xr:uid="{DF857F6A-5A41-4DF6-B706-B335923E8ECD}"/>
    <hyperlink ref="B263" r:id="rId10" xr:uid="{F227B9E0-0E42-4374-8527-10A6D6BC49CF}"/>
  </hyperlinks>
  <pageMargins left="0.75" right="0.75" top="1" bottom="1" header="0.5" footer="0.5"/>
  <pageSetup orientation="portrait" horizontalDpi="4294967293" verticalDpi="0" r:id="rId11"/>
  <headerFooter alignWithMargins="0"/>
  <drawing r:id="rId1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FE7B5-A61D-463D-A6BF-DDF8FBDD80FB}">
  <sheetPr>
    <tabColor rgb="FF00B0F0"/>
  </sheetPr>
  <dimension ref="A1:BO82"/>
  <sheetViews>
    <sheetView workbookViewId="0">
      <pane xSplit="3" ySplit="4" topLeftCell="D5" activePane="bottomRight" state="frozen"/>
      <selection pane="topRight" activeCell="G1" sqref="G1"/>
      <selection pane="bottomLeft" activeCell="A3" sqref="A3"/>
      <selection pane="bottomRight" activeCell="I88" sqref="I88"/>
    </sheetView>
  </sheetViews>
  <sheetFormatPr baseColWidth="10" defaultColWidth="8.83203125" defaultRowHeight="15" x14ac:dyDescent="0.2"/>
  <cols>
    <col min="1" max="1" width="14.1640625" customWidth="1"/>
    <col min="2" max="2" width="17.5" customWidth="1"/>
    <col min="3" max="3" width="9.83203125" customWidth="1"/>
    <col min="4" max="4" width="17.5" style="147" customWidth="1"/>
    <col min="5" max="64" width="16.1640625" bestFit="1" customWidth="1"/>
  </cols>
  <sheetData>
    <row r="1" spans="1:67" ht="11.25" customHeight="1" x14ac:dyDescent="0.2">
      <c r="A1" s="3685" t="s">
        <v>1652</v>
      </c>
      <c r="B1" s="3685"/>
      <c r="C1" s="3685"/>
      <c r="D1" s="3685"/>
      <c r="E1" s="3685"/>
      <c r="F1" s="3685"/>
      <c r="G1" s="3685"/>
      <c r="H1" s="3685"/>
      <c r="I1" s="3685"/>
      <c r="J1" s="3685"/>
      <c r="K1" s="3685"/>
      <c r="L1" s="3685"/>
      <c r="M1" s="3685"/>
      <c r="N1" s="3685"/>
      <c r="O1" s="3685"/>
      <c r="P1" s="3685"/>
      <c r="Q1" s="3685"/>
      <c r="R1" s="3685"/>
      <c r="S1" s="3685"/>
      <c r="T1" s="3685"/>
      <c r="U1" s="3685"/>
      <c r="V1" s="3685"/>
      <c r="W1" s="3685"/>
      <c r="X1" s="3685"/>
      <c r="Y1" s="3685"/>
      <c r="Z1" s="3685"/>
      <c r="AA1" s="3685"/>
      <c r="AB1" s="3685"/>
      <c r="AC1" s="3685"/>
      <c r="AD1" s="3685"/>
      <c r="AE1" s="3685"/>
      <c r="AF1" s="3685"/>
      <c r="AG1" s="3685"/>
      <c r="AH1" s="3685"/>
      <c r="AI1" s="3685"/>
      <c r="AJ1" s="3685"/>
      <c r="AK1" s="3685"/>
      <c r="AL1" s="3685"/>
      <c r="AM1" s="3685"/>
      <c r="AN1" s="3685"/>
      <c r="AO1" s="3685"/>
      <c r="AP1" s="3685"/>
      <c r="AQ1" s="3685"/>
      <c r="AR1" s="3685"/>
      <c r="AS1" s="3685"/>
      <c r="AT1" s="3685"/>
      <c r="AU1" s="3685"/>
      <c r="AV1" s="3685"/>
      <c r="AW1" s="3685"/>
      <c r="AX1" s="3685"/>
      <c r="AY1" s="3685"/>
      <c r="AZ1" s="3685"/>
      <c r="BA1" s="3685"/>
      <c r="BB1" s="3685"/>
      <c r="BC1" s="3685"/>
      <c r="BD1" s="3685"/>
      <c r="BE1" s="3685"/>
      <c r="BF1" s="3685"/>
      <c r="BG1" s="3685"/>
      <c r="BH1" s="3685"/>
      <c r="BI1" s="3685"/>
      <c r="BJ1" s="3685"/>
      <c r="BK1" s="3685"/>
      <c r="BL1" s="3685"/>
      <c r="BM1" s="3685"/>
      <c r="BN1" s="3685"/>
      <c r="BO1" s="3686"/>
    </row>
    <row r="2" spans="1:67" ht="12" customHeight="1" thickBot="1" x14ac:dyDescent="0.25">
      <c r="A2" s="3687"/>
      <c r="B2" s="3687"/>
      <c r="C2" s="3687"/>
      <c r="D2" s="3687"/>
      <c r="E2" s="3687"/>
      <c r="F2" s="3687"/>
      <c r="G2" s="3687"/>
      <c r="H2" s="3687"/>
      <c r="I2" s="3687"/>
      <c r="J2" s="3687"/>
      <c r="K2" s="3687"/>
      <c r="L2" s="3687"/>
      <c r="M2" s="3687"/>
      <c r="N2" s="3687"/>
      <c r="O2" s="3687"/>
      <c r="P2" s="3687"/>
      <c r="Q2" s="3687"/>
      <c r="R2" s="3687"/>
      <c r="S2" s="3687"/>
      <c r="T2" s="3687"/>
      <c r="U2" s="3687"/>
      <c r="V2" s="3687"/>
      <c r="W2" s="3687"/>
      <c r="X2" s="3687"/>
      <c r="Y2" s="3687"/>
      <c r="Z2" s="3687"/>
      <c r="AA2" s="3687"/>
      <c r="AB2" s="3687"/>
      <c r="AC2" s="3687"/>
      <c r="AD2" s="3687"/>
      <c r="AE2" s="3687"/>
      <c r="AF2" s="3687"/>
      <c r="AG2" s="3687"/>
      <c r="AH2" s="3687"/>
      <c r="AI2" s="3687"/>
      <c r="AJ2" s="3687"/>
      <c r="AK2" s="3687"/>
      <c r="AL2" s="3687"/>
      <c r="AM2" s="3687"/>
      <c r="AN2" s="3687"/>
      <c r="AO2" s="3687"/>
      <c r="AP2" s="3687"/>
      <c r="AQ2" s="3687"/>
      <c r="AR2" s="3687"/>
      <c r="AS2" s="3687"/>
      <c r="AT2" s="3687"/>
      <c r="AU2" s="3687"/>
      <c r="AV2" s="3687"/>
      <c r="AW2" s="3687"/>
      <c r="AX2" s="3687"/>
      <c r="AY2" s="3687"/>
      <c r="AZ2" s="3687"/>
      <c r="BA2" s="3687"/>
      <c r="BB2" s="3687"/>
      <c r="BC2" s="3687"/>
      <c r="BD2" s="3687"/>
      <c r="BE2" s="3687"/>
      <c r="BF2" s="3687"/>
      <c r="BG2" s="3687"/>
      <c r="BH2" s="3687"/>
      <c r="BI2" s="3687"/>
      <c r="BJ2" s="3687"/>
      <c r="BK2" s="3687"/>
      <c r="BL2" s="3687"/>
      <c r="BM2" s="3687"/>
      <c r="BN2" s="3687"/>
      <c r="BO2" s="3688"/>
    </row>
    <row r="3" spans="1:67" s="47" customFormat="1" ht="16" thickBot="1" x14ac:dyDescent="0.25">
      <c r="C3" s="1993"/>
      <c r="D3" s="2381" t="s">
        <v>1588</v>
      </c>
      <c r="E3" s="2382">
        <f>'1.27 GW Electrolyser H2 Prod. '!G4</f>
        <v>1</v>
      </c>
      <c r="F3" s="2382">
        <f>'1.27 GW Electrolyser H2 Prod. '!H4</f>
        <v>2</v>
      </c>
      <c r="G3" s="2382">
        <f>'1.27 GW Electrolyser H2 Prod. '!I4</f>
        <v>3</v>
      </c>
      <c r="H3" s="2382">
        <f>'1.27 GW Electrolyser H2 Prod. '!J4</f>
        <v>4</v>
      </c>
      <c r="I3" s="2382">
        <f>'1.27 GW Electrolyser H2 Prod. '!K4</f>
        <v>5</v>
      </c>
      <c r="J3" s="2382">
        <f>'1.27 GW Electrolyser H2 Prod. '!L4</f>
        <v>6</v>
      </c>
      <c r="K3" s="2382">
        <f>'1.27 GW Electrolyser H2 Prod. '!M4</f>
        <v>7</v>
      </c>
      <c r="L3" s="2382">
        <f>'1.27 GW Electrolyser H2 Prod. '!N4</f>
        <v>8</v>
      </c>
      <c r="M3" s="2382">
        <f>'1.27 GW Electrolyser H2 Prod. '!O4</f>
        <v>9</v>
      </c>
      <c r="N3" s="2382">
        <f>'1.27 GW Electrolyser H2 Prod. '!P4</f>
        <v>10</v>
      </c>
      <c r="O3" s="2382">
        <f>'1.27 GW Electrolyser H2 Prod. '!Q4</f>
        <v>11</v>
      </c>
      <c r="P3" s="2382">
        <f>'1.27 GW Electrolyser H2 Prod. '!R4</f>
        <v>12</v>
      </c>
      <c r="Q3" s="2382">
        <f>'1.27 GW Electrolyser H2 Prod. '!S4</f>
        <v>13</v>
      </c>
      <c r="R3" s="2382">
        <f>'1.27 GW Electrolyser H2 Prod. '!T4</f>
        <v>14</v>
      </c>
      <c r="S3" s="2382">
        <f>'1.27 GW Electrolyser H2 Prod. '!U4</f>
        <v>15</v>
      </c>
      <c r="T3" s="2382">
        <f>'1.27 GW Electrolyser H2 Prod. '!V4</f>
        <v>16</v>
      </c>
      <c r="U3" s="2382">
        <f>'1.27 GW Electrolyser H2 Prod. '!W4</f>
        <v>17</v>
      </c>
      <c r="V3" s="2382">
        <f>'1.27 GW Electrolyser H2 Prod. '!X4</f>
        <v>18</v>
      </c>
      <c r="W3" s="2382">
        <f>'1.27 GW Electrolyser H2 Prod. '!Y4</f>
        <v>19</v>
      </c>
      <c r="X3" s="2382">
        <f>'1.27 GW Electrolyser H2 Prod. '!Z4</f>
        <v>20</v>
      </c>
      <c r="Y3" s="2382">
        <f>'1.27 GW Electrolyser H2 Prod. '!AA4</f>
        <v>21</v>
      </c>
      <c r="Z3" s="2382">
        <f>'1.27 GW Electrolyser H2 Prod. '!AB4</f>
        <v>22</v>
      </c>
      <c r="AA3" s="2382">
        <f>'1.27 GW Electrolyser H2 Prod. '!AC4</f>
        <v>23</v>
      </c>
      <c r="AB3" s="2382">
        <f>'1.27 GW Electrolyser H2 Prod. '!AD4</f>
        <v>24</v>
      </c>
      <c r="AC3" s="2382">
        <f>'1.27 GW Electrolyser H2 Prod. '!AE4</f>
        <v>25</v>
      </c>
      <c r="AD3" s="2382">
        <f>'1.27 GW Electrolyser H2 Prod. '!AF4</f>
        <v>26</v>
      </c>
      <c r="AE3" s="2382">
        <f>'1.27 GW Electrolyser H2 Prod. '!AG4</f>
        <v>27</v>
      </c>
      <c r="AF3" s="2382">
        <f>'1.27 GW Electrolyser H2 Prod. '!AH4</f>
        <v>28</v>
      </c>
      <c r="AG3" s="2382">
        <f>'1.27 GW Electrolyser H2 Prod. '!AI4</f>
        <v>29</v>
      </c>
      <c r="AH3" s="2382">
        <f>'1.27 GW Electrolyser H2 Prod. '!AJ4</f>
        <v>30</v>
      </c>
      <c r="AI3" s="2382">
        <f>'1.27 GW Electrolyser H2 Prod. '!AK4</f>
        <v>31</v>
      </c>
      <c r="AJ3" s="2382">
        <f>'1.27 GW Electrolyser H2 Prod. '!AL4</f>
        <v>32</v>
      </c>
      <c r="AK3" s="2382">
        <f>'1.27 GW Electrolyser H2 Prod. '!AM4</f>
        <v>33</v>
      </c>
      <c r="AL3" s="2382">
        <f>'1.27 GW Electrolyser H2 Prod. '!AN4</f>
        <v>34</v>
      </c>
      <c r="AM3" s="2382">
        <f>'1.27 GW Electrolyser H2 Prod. '!AO4</f>
        <v>35</v>
      </c>
      <c r="AN3" s="2382">
        <f>'1.27 GW Electrolyser H2 Prod. '!AP4</f>
        <v>36</v>
      </c>
      <c r="AO3" s="2382">
        <f>'1.27 GW Electrolyser H2 Prod. '!AQ4</f>
        <v>37</v>
      </c>
      <c r="AP3" s="2382">
        <f>'1.27 GW Electrolyser H2 Prod. '!AR4</f>
        <v>38</v>
      </c>
      <c r="AQ3" s="2382">
        <f>'1.27 GW Electrolyser H2 Prod. '!AS4</f>
        <v>39</v>
      </c>
      <c r="AR3" s="2382">
        <f>'1.27 GW Electrolyser H2 Prod. '!AT4</f>
        <v>40</v>
      </c>
      <c r="AS3" s="2382">
        <f>'1.27 GW Electrolyser H2 Prod. '!AU4</f>
        <v>41</v>
      </c>
      <c r="AT3" s="2382">
        <f>'1.27 GW Electrolyser H2 Prod. '!AV4</f>
        <v>42</v>
      </c>
      <c r="AU3" s="2382">
        <f>'1.27 GW Electrolyser H2 Prod. '!AW4</f>
        <v>43</v>
      </c>
      <c r="AV3" s="2382">
        <f>'1.27 GW Electrolyser H2 Prod. '!AX4</f>
        <v>44</v>
      </c>
      <c r="AW3" s="2382">
        <f>'1.27 GW Electrolyser H2 Prod. '!AY4</f>
        <v>45</v>
      </c>
      <c r="AX3" s="2382">
        <f>'1.27 GW Electrolyser H2 Prod. '!AZ4</f>
        <v>46</v>
      </c>
      <c r="AY3" s="2382">
        <f>'1.27 GW Electrolyser H2 Prod. '!BA4</f>
        <v>47</v>
      </c>
      <c r="AZ3" s="2382">
        <f>'1.27 GW Electrolyser H2 Prod. '!BB4</f>
        <v>48</v>
      </c>
      <c r="BA3" s="2382">
        <f>'1.27 GW Electrolyser H2 Prod. '!BC4</f>
        <v>49</v>
      </c>
      <c r="BB3" s="2382">
        <f>'1.27 GW Electrolyser H2 Prod. '!BD4</f>
        <v>50</v>
      </c>
      <c r="BC3" s="2382">
        <f>'1.27 GW Electrolyser H2 Prod. '!BE4</f>
        <v>51</v>
      </c>
      <c r="BD3" s="2382">
        <f>'1.27 GW Electrolyser H2 Prod. '!BF4</f>
        <v>52</v>
      </c>
      <c r="BE3" s="2382">
        <f>'1.27 GW Electrolyser H2 Prod. '!BG4</f>
        <v>53</v>
      </c>
      <c r="BF3" s="2382">
        <f>'1.27 GW Electrolyser H2 Prod. '!BH4</f>
        <v>54</v>
      </c>
      <c r="BG3" s="2382">
        <f>'1.27 GW Electrolyser H2 Prod. '!BI4</f>
        <v>55</v>
      </c>
      <c r="BH3" s="2382">
        <f>'1.27 GW Electrolyser H2 Prod. '!BJ4</f>
        <v>56</v>
      </c>
      <c r="BI3" s="2382">
        <f>'1.27 GW Electrolyser H2 Prod. '!BK4</f>
        <v>57</v>
      </c>
      <c r="BJ3" s="2382">
        <f>'1.27 GW Electrolyser H2 Prod. '!BL4</f>
        <v>58</v>
      </c>
      <c r="BK3" s="2382">
        <f>'1.27 GW Electrolyser H2 Prod. '!BM4</f>
        <v>59</v>
      </c>
      <c r="BL3" s="2383">
        <f>'1.27 GW Electrolyser H2 Prod. '!BN4</f>
        <v>60</v>
      </c>
    </row>
    <row r="4" spans="1:67" ht="48" customHeight="1" thickBot="1" x14ac:dyDescent="0.25">
      <c r="A4" s="2843" t="s">
        <v>309</v>
      </c>
      <c r="B4" s="2844" t="s">
        <v>1589</v>
      </c>
      <c r="C4" s="2845" t="s">
        <v>479</v>
      </c>
      <c r="D4" s="1909" t="s">
        <v>924</v>
      </c>
      <c r="E4" s="1993">
        <f>E3</f>
        <v>1</v>
      </c>
      <c r="F4" s="1890">
        <f t="shared" ref="F4:BL4" si="0">F3</f>
        <v>2</v>
      </c>
      <c r="G4" s="1893">
        <f t="shared" si="0"/>
        <v>3</v>
      </c>
      <c r="H4" s="1893">
        <f t="shared" si="0"/>
        <v>4</v>
      </c>
      <c r="I4" s="1893">
        <f t="shared" si="0"/>
        <v>5</v>
      </c>
      <c r="J4" s="1893">
        <f t="shared" si="0"/>
        <v>6</v>
      </c>
      <c r="K4" s="1893">
        <f t="shared" si="0"/>
        <v>7</v>
      </c>
      <c r="L4" s="1893">
        <f t="shared" si="0"/>
        <v>8</v>
      </c>
      <c r="M4" s="1893">
        <f t="shared" si="0"/>
        <v>9</v>
      </c>
      <c r="N4" s="1893">
        <f t="shared" si="0"/>
        <v>10</v>
      </c>
      <c r="O4" s="1893">
        <f t="shared" si="0"/>
        <v>11</v>
      </c>
      <c r="P4" s="1893">
        <f t="shared" si="0"/>
        <v>12</v>
      </c>
      <c r="Q4" s="1893">
        <f t="shared" si="0"/>
        <v>13</v>
      </c>
      <c r="R4" s="1893">
        <f t="shared" si="0"/>
        <v>14</v>
      </c>
      <c r="S4" s="1893">
        <f t="shared" si="0"/>
        <v>15</v>
      </c>
      <c r="T4" s="1893">
        <f t="shared" si="0"/>
        <v>16</v>
      </c>
      <c r="U4" s="1893">
        <f t="shared" si="0"/>
        <v>17</v>
      </c>
      <c r="V4" s="1893">
        <f t="shared" si="0"/>
        <v>18</v>
      </c>
      <c r="W4" s="1893">
        <f t="shared" si="0"/>
        <v>19</v>
      </c>
      <c r="X4" s="1893">
        <f t="shared" si="0"/>
        <v>20</v>
      </c>
      <c r="Y4" s="1893">
        <f t="shared" si="0"/>
        <v>21</v>
      </c>
      <c r="Z4" s="1893">
        <f t="shared" si="0"/>
        <v>22</v>
      </c>
      <c r="AA4" s="1893">
        <f t="shared" si="0"/>
        <v>23</v>
      </c>
      <c r="AB4" s="1893">
        <f t="shared" si="0"/>
        <v>24</v>
      </c>
      <c r="AC4" s="1893">
        <f t="shared" si="0"/>
        <v>25</v>
      </c>
      <c r="AD4" s="1893">
        <f t="shared" si="0"/>
        <v>26</v>
      </c>
      <c r="AE4" s="1893">
        <f t="shared" si="0"/>
        <v>27</v>
      </c>
      <c r="AF4" s="1893">
        <f t="shared" si="0"/>
        <v>28</v>
      </c>
      <c r="AG4" s="1893">
        <f t="shared" si="0"/>
        <v>29</v>
      </c>
      <c r="AH4" s="1893">
        <f t="shared" si="0"/>
        <v>30</v>
      </c>
      <c r="AI4" s="1893">
        <f t="shared" si="0"/>
        <v>31</v>
      </c>
      <c r="AJ4" s="1893">
        <f t="shared" si="0"/>
        <v>32</v>
      </c>
      <c r="AK4" s="1893">
        <f t="shared" si="0"/>
        <v>33</v>
      </c>
      <c r="AL4" s="1893">
        <f t="shared" si="0"/>
        <v>34</v>
      </c>
      <c r="AM4" s="1893">
        <f t="shared" si="0"/>
        <v>35</v>
      </c>
      <c r="AN4" s="1893">
        <f t="shared" si="0"/>
        <v>36</v>
      </c>
      <c r="AO4" s="1893">
        <f t="shared" si="0"/>
        <v>37</v>
      </c>
      <c r="AP4" s="1893">
        <f t="shared" si="0"/>
        <v>38</v>
      </c>
      <c r="AQ4" s="1893">
        <f t="shared" si="0"/>
        <v>39</v>
      </c>
      <c r="AR4" s="1893">
        <f t="shared" si="0"/>
        <v>40</v>
      </c>
      <c r="AS4" s="1893">
        <f t="shared" si="0"/>
        <v>41</v>
      </c>
      <c r="AT4" s="1893">
        <f t="shared" si="0"/>
        <v>42</v>
      </c>
      <c r="AU4" s="1893">
        <f t="shared" si="0"/>
        <v>43</v>
      </c>
      <c r="AV4" s="1893">
        <f t="shared" si="0"/>
        <v>44</v>
      </c>
      <c r="AW4" s="1893">
        <f t="shared" si="0"/>
        <v>45</v>
      </c>
      <c r="AX4" s="1893">
        <f t="shared" si="0"/>
        <v>46</v>
      </c>
      <c r="AY4" s="1893">
        <f t="shared" si="0"/>
        <v>47</v>
      </c>
      <c r="AZ4" s="1893">
        <f t="shared" si="0"/>
        <v>48</v>
      </c>
      <c r="BA4" s="1893">
        <f t="shared" si="0"/>
        <v>49</v>
      </c>
      <c r="BB4" s="1893">
        <f t="shared" si="0"/>
        <v>50</v>
      </c>
      <c r="BC4" s="1893">
        <f t="shared" si="0"/>
        <v>51</v>
      </c>
      <c r="BD4" s="1893">
        <f t="shared" si="0"/>
        <v>52</v>
      </c>
      <c r="BE4" s="1893">
        <f t="shared" si="0"/>
        <v>53</v>
      </c>
      <c r="BF4" s="1893">
        <f t="shared" si="0"/>
        <v>54</v>
      </c>
      <c r="BG4" s="1893">
        <f t="shared" si="0"/>
        <v>55</v>
      </c>
      <c r="BH4" s="1893">
        <f t="shared" si="0"/>
        <v>56</v>
      </c>
      <c r="BI4" s="1893">
        <f t="shared" si="0"/>
        <v>57</v>
      </c>
      <c r="BJ4" s="1893">
        <f t="shared" si="0"/>
        <v>58</v>
      </c>
      <c r="BK4" s="1893">
        <f t="shared" si="0"/>
        <v>59</v>
      </c>
      <c r="BL4" s="1894">
        <f t="shared" si="0"/>
        <v>60</v>
      </c>
    </row>
    <row r="5" spans="1:67" ht="18.75" customHeight="1" x14ac:dyDescent="0.2">
      <c r="A5" s="4304" t="s">
        <v>1489</v>
      </c>
      <c r="B5" s="29" t="str">
        <f>'1.27 GW Electrolyser H2 Prod. '!D728</f>
        <v>Low Price Range</v>
      </c>
      <c r="C5" s="30">
        <f>'1.27 GW Electrolyser H2 Prod. '!C131</f>
        <v>0.8</v>
      </c>
      <c r="D5" s="1935"/>
      <c r="E5" s="1952">
        <f>'1.27 GW Electrolyser H2 Prod. '!G593</f>
        <v>597260304</v>
      </c>
      <c r="F5" s="1952">
        <f>'1.27 GW Electrolyser H2 Prod. '!H593</f>
        <v>477808243.20000005</v>
      </c>
      <c r="G5" s="1952">
        <f>'1.27 GW Electrolyser H2 Prod. '!I593</f>
        <v>419338670.96104848</v>
      </c>
      <c r="H5" s="1952">
        <f>'1.27 GW Electrolyser H2 Prod. '!J593</f>
        <v>382246594.56000006</v>
      </c>
      <c r="I5" s="1952">
        <f>'1.27 GW Electrolyser H2 Prod. '!K593</f>
        <v>355750540.91992176</v>
      </c>
      <c r="J5" s="1952">
        <f>'1.27 GW Electrolyser H2 Prod. '!L593</f>
        <v>335470936.76883882</v>
      </c>
      <c r="K5" s="1952">
        <f>'1.27 GW Electrolyser H2 Prod. '!M593</f>
        <v>319229375.98093188</v>
      </c>
      <c r="L5" s="1952">
        <f>'1.27 GW Electrolyser H2 Prod. '!N593</f>
        <v>305797275.64800006</v>
      </c>
      <c r="M5" s="1952">
        <f>'1.27 GW Electrolyser H2 Prod. '!O593</f>
        <v>294419233.59999239</v>
      </c>
      <c r="N5" s="1952">
        <f>'1.27 GW Electrolyser H2 Prod. '!P593</f>
        <v>284600432.73593742</v>
      </c>
      <c r="O5" s="1952">
        <f>'1.27 GW Electrolyser H2 Prod. '!Q593</f>
        <v>276000639.17131639</v>
      </c>
      <c r="P5" s="1952">
        <f>'1.27 GW Electrolyser H2 Prod. '!R593</f>
        <v>268376749.41507104</v>
      </c>
      <c r="Q5" s="1952">
        <f>'1.27 GW Electrolyser H2 Prod. '!S593</f>
        <v>261549557.59304419</v>
      </c>
      <c r="R5" s="1952">
        <f>'1.27 GW Electrolyser H2 Prod. '!T593</f>
        <v>255383500.78474557</v>
      </c>
      <c r="S5" s="1952">
        <f>'1.27 GW Electrolyser H2 Prod. '!U593</f>
        <v>249773772.04535279</v>
      </c>
      <c r="T5" s="1952">
        <f>'1.27 GW Electrolyser H2 Prod. '!V593</f>
        <v>244637820.5184001</v>
      </c>
      <c r="U5" s="1952">
        <f>'1.27 GW Electrolyser H2 Prod. '!W593</f>
        <v>239909570.84711677</v>
      </c>
      <c r="V5" s="1952">
        <f>'1.27 GW Electrolyser H2 Prod. '!X593</f>
        <v>235535386.87999395</v>
      </c>
      <c r="W5" s="1952">
        <f>'1.27 GW Electrolyser H2 Prod. '!Y593</f>
        <v>231471187.88227984</v>
      </c>
      <c r="X5" s="1952">
        <f>'1.27 GW Electrolyser H2 Prod. '!Z593</f>
        <v>227680346.18874994</v>
      </c>
      <c r="Y5" s="1952">
        <f>'1.27 GW Electrolyser H2 Prod. '!AA593</f>
        <v>224132126.91190147</v>
      </c>
      <c r="Z5" s="1952">
        <f>'1.27 GW Electrolyser H2 Prod. '!AB593</f>
        <v>220800511.33705309</v>
      </c>
      <c r="AA5" s="1952">
        <f>'1.27 GW Electrolyser H2 Prod. '!AC593</f>
        <v>217663296.86257532</v>
      </c>
      <c r="AB5" s="1952">
        <f>'1.27 GW Electrolyser H2 Prod. '!AD593</f>
        <v>214701399.53205681</v>
      </c>
      <c r="AC5" s="1952">
        <f>'1.27 GW Electrolyser H2 Prod. '!AE593</f>
        <v>211898307.18235207</v>
      </c>
      <c r="AD5" s="1952">
        <f>'1.27 GW Electrolyser H2 Prod. '!AF593</f>
        <v>209239646.07443529</v>
      </c>
      <c r="AE5" s="1952">
        <f>'1.27 GW Electrolyser H2 Prod. '!AG593</f>
        <v>206712834.07978055</v>
      </c>
      <c r="AF5" s="1952">
        <f>'1.27 GW Electrolyser H2 Prod. '!AH593</f>
        <v>204306800.62779641</v>
      </c>
      <c r="AG5" s="1952">
        <f>'1.27 GW Electrolyser H2 Prod. '!AI593</f>
        <v>202011758.68002734</v>
      </c>
      <c r="AH5" s="1952">
        <f>'1.27 GW Electrolyser H2 Prod. '!AJ593</f>
        <v>199819017.63628224</v>
      </c>
      <c r="AI5" s="1952">
        <f>'1.27 GW Electrolyser H2 Prod. '!AK593</f>
        <v>197720828.7288487</v>
      </c>
      <c r="AJ5" s="1952">
        <f>'1.27 GW Electrolyser H2 Prod. '!AL593</f>
        <v>195710256.41472009</v>
      </c>
      <c r="AK5" s="1952">
        <f>'1.27 GW Electrolyser H2 Prod. '!AM593</f>
        <v>193781070.73143053</v>
      </c>
      <c r="AL5" s="1952">
        <f>'1.27 GW Electrolyser H2 Prod. '!AN593</f>
        <v>191927656.67769343</v>
      </c>
      <c r="AM5" s="1952">
        <f>'1.27 GW Electrolyser H2 Prod. '!AO593</f>
        <v>190144937.51244786</v>
      </c>
      <c r="AN5" s="1952">
        <f>'1.27 GW Electrolyser H2 Prod. '!AP593</f>
        <v>188428309.50399521</v>
      </c>
      <c r="AO5" s="1952">
        <f>'1.27 GW Electrolyser H2 Prod. '!AQ593</f>
        <v>186773586.15406826</v>
      </c>
      <c r="AP5" s="1952">
        <f>'1.27 GW Electrolyser H2 Prod. '!AR593</f>
        <v>185176950.30582386</v>
      </c>
      <c r="AQ5" s="1952">
        <f>'1.27 GW Electrolyser H2 Prod. '!AS593</f>
        <v>183634912.84617054</v>
      </c>
      <c r="AR5" s="1952">
        <f>'1.27 GW Electrolyser H2 Prod. '!AT593</f>
        <v>182144276.95099998</v>
      </c>
      <c r="AS5" s="1952">
        <f>'1.27 GW Electrolyser H2 Prod. '!AU593</f>
        <v>180702107.01128009</v>
      </c>
      <c r="AT5" s="1952">
        <f>'1.27 GW Electrolyser H2 Prod. '!AV593</f>
        <v>179305701.52952114</v>
      </c>
      <c r="AU5" s="1952">
        <f>'1.27 GW Electrolyser H2 Prod. '!AW593</f>
        <v>177952569.39809901</v>
      </c>
      <c r="AV5" s="1952">
        <f>'1.27 GW Electrolyser H2 Prod. '!AX593</f>
        <v>176640409.06964248</v>
      </c>
      <c r="AW5" s="1952">
        <f>'1.27 GW Electrolyser H2 Prod. '!AY593</f>
        <v>175367090.21001023</v>
      </c>
      <c r="AX5" s="1952">
        <f>'1.27 GW Electrolyser H2 Prod. '!AZ593</f>
        <v>174130637.49006027</v>
      </c>
      <c r="AY5" s="1952">
        <f>'1.27 GW Electrolyser H2 Prod. '!BA593</f>
        <v>172929216.22637564</v>
      </c>
      <c r="AZ5" s="1952">
        <f>'1.27 GW Electrolyser H2 Prod. '!BB593</f>
        <v>171761119.62564546</v>
      </c>
      <c r="BA5" s="1952">
        <f>'1.27 GW Electrolyser H2 Prod. '!BC593</f>
        <v>170624757.42431927</v>
      </c>
      <c r="BB5" s="1952">
        <f>'1.27 GW Electrolyser H2 Prod. '!BD593</f>
        <v>169518645.74588165</v>
      </c>
      <c r="BC5" s="1952">
        <f>'1.27 GW Electrolyser H2 Prod. '!BE593</f>
        <v>168441398.02377599</v>
      </c>
      <c r="BD5" s="1952">
        <f>'1.27 GW Electrolyser H2 Prod. '!BF593</f>
        <v>167391716.85954824</v>
      </c>
      <c r="BE5" s="1952">
        <f>'1.27 GW Electrolyser H2 Prod. '!BG593</f>
        <v>166368386.70391983</v>
      </c>
      <c r="BF5" s="1952">
        <f>'1.27 GW Electrolyser H2 Prod. '!BH593</f>
        <v>165370267.26382446</v>
      </c>
      <c r="BG5" s="1952">
        <f>'1.27 GW Electrolyser H2 Prod. '!BI593</f>
        <v>164396287.5514324</v>
      </c>
      <c r="BH5" s="1952">
        <f>'1.27 GW Electrolyser H2 Prod. '!BJ593</f>
        <v>163445440.50223711</v>
      </c>
      <c r="BI5" s="1952">
        <f>'1.27 GW Electrolyser H2 Prod. '!BK593</f>
        <v>162516778.09870043</v>
      </c>
      <c r="BJ5" s="1952">
        <f>'1.27 GW Electrolyser H2 Prod. '!BL593</f>
        <v>161609406.94402188</v>
      </c>
      <c r="BK5" s="1952">
        <f>'1.27 GW Electrolyser H2 Prod. '!BM593</f>
        <v>160722484.23751435</v>
      </c>
      <c r="BL5" s="1955">
        <f>'1.27 GW Electrolyser H2 Prod. '!BN593</f>
        <v>159855214.10902578</v>
      </c>
    </row>
    <row r="6" spans="1:67" ht="17.25" customHeight="1" x14ac:dyDescent="0.2">
      <c r="A6" s="4305"/>
      <c r="B6" s="29" t="str">
        <f>'1.27 GW Electrolyser H2 Prod. '!D729</f>
        <v>Low Price Range</v>
      </c>
      <c r="C6" s="47">
        <f>'1.27 GW Electrolyser H2 Prod. '!C132</f>
        <v>0.85</v>
      </c>
      <c r="D6" s="1916"/>
      <c r="E6" s="1939">
        <f>'1.27 GW Electrolyser H2 Prod. '!G594</f>
        <v>597260304</v>
      </c>
      <c r="F6" s="1939">
        <f>'1.27 GW Electrolyser H2 Prod. '!H594</f>
        <v>507671258.39999992</v>
      </c>
      <c r="G6" s="1939">
        <f>'1.27 GW Electrolyser H2 Prod. '!I594</f>
        <v>461631350.33255774</v>
      </c>
      <c r="H6" s="1939">
        <f>'1.27 GW Electrolyser H2 Prod. '!J594</f>
        <v>431520569.63999993</v>
      </c>
      <c r="I6" s="1939">
        <f>'1.27 GW Electrolyser H2 Prod. '!K594</f>
        <v>409524106.67188901</v>
      </c>
      <c r="J6" s="1939">
        <f>'1.27 GW Electrolyser H2 Prod. '!L594</f>
        <v>392386647.78267407</v>
      </c>
      <c r="K6" s="1939">
        <f>'1.27 GW Electrolyser H2 Prod. '!M594</f>
        <v>378457855.96770722</v>
      </c>
      <c r="L6" s="1939">
        <f>'1.27 GW Electrolyser H2 Prod. '!N594</f>
        <v>366792484.19399995</v>
      </c>
      <c r="M6" s="1939">
        <f>'1.27 GW Electrolyser H2 Prod. '!O594</f>
        <v>356801719.75712061</v>
      </c>
      <c r="N6" s="1939">
        <f>'1.27 GW Electrolyser H2 Prod. '!P594</f>
        <v>348095490.67110562</v>
      </c>
      <c r="O6" s="1939">
        <f>'1.27 GW Electrolyser H2 Prod. '!Q594</f>
        <v>340402899.68696231</v>
      </c>
      <c r="P6" s="1939">
        <f>'1.27 GW Electrolyser H2 Prod. '!R594</f>
        <v>333528650.61527288</v>
      </c>
      <c r="Q6" s="1939">
        <f>'1.27 GW Electrolyser H2 Prod. '!S594</f>
        <v>327327610.65209502</v>
      </c>
      <c r="R6" s="1939">
        <f>'1.27 GW Electrolyser H2 Prod. '!T594</f>
        <v>321689177.57255113</v>
      </c>
      <c r="S6" s="1939">
        <f>'1.27 GW Electrolyser H2 Prod. '!U594</f>
        <v>316527258.03233457</v>
      </c>
      <c r="T6" s="1939">
        <f>'1.27 GW Electrolyser H2 Prod. '!V594</f>
        <v>311773611.56489986</v>
      </c>
      <c r="U6" s="1939">
        <f>'1.27 GW Electrolyser H2 Prod. '!W594</f>
        <v>307373294.87439638</v>
      </c>
      <c r="V6" s="1939">
        <f>'1.27 GW Electrolyser H2 Prod. '!X594</f>
        <v>303281461.79355252</v>
      </c>
      <c r="W6" s="1939">
        <f>'1.27 GW Electrolyser H2 Prod. '!Y594</f>
        <v>299461064.18851876</v>
      </c>
      <c r="X6" s="1939">
        <f>'1.27 GW Electrolyser H2 Prod. '!Z594</f>
        <v>295881167.07043982</v>
      </c>
      <c r="Y6" s="1939">
        <f>'1.27 GW Electrolyser H2 Prod. '!AA594</f>
        <v>292515691.94248223</v>
      </c>
      <c r="Z6" s="1939">
        <f>'1.27 GW Electrolyser H2 Prod. '!AB594</f>
        <v>289342464.73391801</v>
      </c>
      <c r="AA6" s="1939">
        <f>'1.27 GW Electrolyser H2 Prod. '!AC594</f>
        <v>286342484.27271718</v>
      </c>
      <c r="AB6" s="1939">
        <f>'1.27 GW Electrolyser H2 Prod. '!AD594</f>
        <v>283499353.02298194</v>
      </c>
      <c r="AC6" s="1939">
        <f>'1.27 GW Electrolyser H2 Prod. '!AE594</f>
        <v>280798828.95650929</v>
      </c>
      <c r="AD6" s="1939">
        <f>'1.27 GW Electrolyser H2 Prod. '!AF594</f>
        <v>278228469.05428076</v>
      </c>
      <c r="AE6" s="1939">
        <f>'1.27 GW Electrolyser H2 Prod. '!AG594</f>
        <v>275777342.95975983</v>
      </c>
      <c r="AF6" s="1939">
        <f>'1.27 GW Electrolyser H2 Prod. '!AH594</f>
        <v>273435800.93666852</v>
      </c>
      <c r="AG6" s="1939">
        <f>'1.27 GW Electrolyser H2 Prod. '!AI594</f>
        <v>271195284.29310286</v>
      </c>
      <c r="AH6" s="1939">
        <f>'1.27 GW Electrolyser H2 Prod. '!AJ594</f>
        <v>269048169.32748431</v>
      </c>
      <c r="AI6" s="1939">
        <f>'1.27 GW Electrolyser H2 Prod. '!AK594</f>
        <v>266987637.96666408</v>
      </c>
      <c r="AJ6" s="1939">
        <f>'1.27 GW Electrolyser H2 Prod. '!AL594</f>
        <v>265007569.83016491</v>
      </c>
      <c r="AK6" s="1939">
        <f>'1.27 GW Electrolyser H2 Prod. '!AM594</f>
        <v>263102451.62318814</v>
      </c>
      <c r="AL6" s="1939">
        <f>'1.27 GW Electrolyser H2 Prod. '!AN594</f>
        <v>261267300.64323694</v>
      </c>
      <c r="AM6" s="1939">
        <f>'1.27 GW Electrolyser H2 Prod. '!AO594</f>
        <v>259497599.85745472</v>
      </c>
      <c r="AN6" s="1939">
        <f>'1.27 GW Electrolyser H2 Prod. '!AP594</f>
        <v>257789242.52451962</v>
      </c>
      <c r="AO6" s="1939">
        <f>'1.27 GW Electrolyser H2 Prod. '!AQ594</f>
        <v>256138484.73542458</v>
      </c>
      <c r="AP6" s="1939">
        <f>'1.27 GW Electrolyser H2 Prod. '!AR594</f>
        <v>254541904.56024092</v>
      </c>
      <c r="AQ6" s="1939">
        <f>'1.27 GW Electrolyser H2 Prod. '!AS594</f>
        <v>252996366.73402011</v>
      </c>
      <c r="AR6" s="1939">
        <f>'1.27 GW Electrolyser H2 Prod. '!AT594</f>
        <v>251498992.00987384</v>
      </c>
      <c r="AS6" s="1939">
        <f>'1.27 GW Electrolyser H2 Prod. '!AU594</f>
        <v>250047130.46263447</v>
      </c>
      <c r="AT6" s="1939">
        <f>'1.27 GW Electrolyser H2 Prod. '!AV594</f>
        <v>248638338.1511099</v>
      </c>
      <c r="AU6" s="1939">
        <f>'1.27 GW Electrolyser H2 Prod. '!AW594</f>
        <v>247270356.64746821</v>
      </c>
      <c r="AV6" s="1939">
        <f>'1.27 GW Electrolyser H2 Prod. '!AX594</f>
        <v>245941095.02383024</v>
      </c>
      <c r="AW6" s="1939">
        <f>'1.27 GW Electrolyser H2 Prod. '!AY594</f>
        <v>244648613.95263347</v>
      </c>
      <c r="AX6" s="1939">
        <f>'1.27 GW Electrolyser H2 Prod. '!AZ594</f>
        <v>243391111.63180959</v>
      </c>
      <c r="AY6" s="1939">
        <f>'1.27 GW Electrolyser H2 Prod. '!BA594</f>
        <v>242166911.29067606</v>
      </c>
      <c r="AZ6" s="1939">
        <f>'1.27 GW Electrolyser H2 Prod. '!BB594</f>
        <v>240974450.06953466</v>
      </c>
      <c r="BA6" s="1939">
        <f>'1.27 GW Electrolyser H2 Prod. '!BC594</f>
        <v>239812269.096782</v>
      </c>
      <c r="BB6" s="1939">
        <f>'1.27 GW Electrolyser H2 Prod. '!BD594</f>
        <v>238679004.61303294</v>
      </c>
      <c r="BC6" s="1939">
        <f>'1.27 GW Electrolyser H2 Prod. '!BE594</f>
        <v>237573380.01327321</v>
      </c>
      <c r="BD6" s="1939">
        <f>'1.27 GW Electrolyser H2 Prod. '!BF594</f>
        <v>236494198.69613865</v>
      </c>
      <c r="BE6" s="1939">
        <f>'1.27 GW Electrolyser H2 Prod. '!BG594</f>
        <v>235440337.6246691</v>
      </c>
      <c r="BF6" s="1939">
        <f>'1.27 GW Electrolyser H2 Prod. '!BH594</f>
        <v>234410741.51579589</v>
      </c>
      <c r="BG6" s="1939">
        <f>'1.27 GW Electrolyser H2 Prod. '!BI594</f>
        <v>233404417.58678126</v>
      </c>
      <c r="BH6" s="1939">
        <f>'1.27 GW Electrolyser H2 Prod. '!BJ594</f>
        <v>232420430.79616815</v>
      </c>
      <c r="BI6" s="1939">
        <f>'1.27 GW Electrolyser H2 Prod. '!BK594</f>
        <v>231457899.52477846</v>
      </c>
      <c r="BJ6" s="1939">
        <f>'1.27 GW Electrolyser H2 Prod. '!BL594</f>
        <v>230515991.64913744</v>
      </c>
      <c r="BK6" s="1939">
        <f>'1.27 GW Electrolyser H2 Prod. '!BM594</f>
        <v>229593920.96557993</v>
      </c>
      <c r="BL6" s="1937">
        <f>'1.27 GW Electrolyser H2 Prod. '!BN594</f>
        <v>228690943.92836165</v>
      </c>
    </row>
    <row r="7" spans="1:67" ht="18" customHeight="1" x14ac:dyDescent="0.2">
      <c r="A7" s="4305"/>
      <c r="B7" s="33" t="str">
        <f>'1.27 GW Electrolyser H2 Prod. '!D730</f>
        <v>Low Price Range</v>
      </c>
      <c r="C7" s="59">
        <f>'1.27 GW Electrolyser H2 Prod. '!C133</f>
        <v>0.9</v>
      </c>
      <c r="D7" s="1961"/>
      <c r="E7" s="1939">
        <f>'1.27 GW Electrolyser H2 Prod. '!G595</f>
        <v>597260304</v>
      </c>
      <c r="F7" s="1939">
        <f>'1.27 GW Electrolyser H2 Prod. '!H595</f>
        <v>537534273.5999999</v>
      </c>
      <c r="G7" s="1939">
        <f>'1.27 GW Electrolyser H2 Prod. '!I595</f>
        <v>505405244.63152903</v>
      </c>
      <c r="H7" s="1939">
        <f>'1.27 GW Electrolyser H2 Prod. '!J595</f>
        <v>483780846.24000001</v>
      </c>
      <c r="I7" s="1939">
        <f>'1.27 GW Electrolyser H2 Prod. '!K595</f>
        <v>467646887.41878974</v>
      </c>
      <c r="J7" s="1939">
        <f>'1.27 GW Electrolyser H2 Prod. '!L595</f>
        <v>454864720.16837615</v>
      </c>
      <c r="K7" s="1939">
        <f>'1.27 GW Electrolyser H2 Prod. '!M595</f>
        <v>444330509.48437542</v>
      </c>
      <c r="L7" s="1939">
        <f>'1.27 GW Electrolyser H2 Prod. '!N595</f>
        <v>435402761.61600006</v>
      </c>
      <c r="M7" s="1939">
        <f>'1.27 GW Electrolyser H2 Prod. '!O595</f>
        <v>427676943.52085346</v>
      </c>
      <c r="N7" s="1939">
        <f>'1.27 GW Electrolyser H2 Prod. '!P595</f>
        <v>420882198.67691076</v>
      </c>
      <c r="O7" s="1939">
        <f>'1.27 GW Electrolyser H2 Prod. '!Q595</f>
        <v>414828648.27435774</v>
      </c>
      <c r="P7" s="1939">
        <f>'1.27 GW Electrolyser H2 Prod. '!R595</f>
        <v>409378248.15153855</v>
      </c>
      <c r="Q7" s="1939">
        <f>'1.27 GW Electrolyser H2 Prod. '!S595</f>
        <v>404427627.3086971</v>
      </c>
      <c r="R7" s="1939">
        <f>'1.27 GW Electrolyser H2 Prod. '!T595</f>
        <v>399897458.53593791</v>
      </c>
      <c r="S7" s="1939">
        <f>'1.27 GW Electrolyser H2 Prod. '!U595</f>
        <v>395725595.61411363</v>
      </c>
      <c r="T7" s="1939">
        <f>'1.27 GW Electrolyser H2 Prod. '!V595</f>
        <v>391862485.45440006</v>
      </c>
      <c r="U7" s="1939">
        <f>'1.27 GW Electrolyser H2 Prod. '!W595</f>
        <v>388268008.90813899</v>
      </c>
      <c r="V7" s="1939">
        <f>'1.27 GW Electrolyser H2 Prod. '!X595</f>
        <v>384909249.16876817</v>
      </c>
      <c r="W7" s="1939">
        <f>'1.27 GW Electrolyser H2 Prod. '!Y595</f>
        <v>381758880.01741451</v>
      </c>
      <c r="X7" s="1939">
        <f>'1.27 GW Electrolyser H2 Prod. '!Z595</f>
        <v>378793978.80921966</v>
      </c>
      <c r="Y7" s="1939">
        <f>'1.27 GW Electrolyser H2 Prod. '!AA595</f>
        <v>375995137.02689123</v>
      </c>
      <c r="Z7" s="1939">
        <f>'1.27 GW Electrolyser H2 Prod. '!AB595</f>
        <v>373345783.44692194</v>
      </c>
      <c r="AA7" s="1939">
        <f>'1.27 GW Electrolyser H2 Prod. '!AC595</f>
        <v>370831661.91390526</v>
      </c>
      <c r="AB7" s="1939">
        <f>'1.27 GW Electrolyser H2 Prod. '!AD595</f>
        <v>368440423.33638471</v>
      </c>
      <c r="AC7" s="1939">
        <f>'1.27 GW Electrolyser H2 Prod. '!AE595</f>
        <v>366161303.28407395</v>
      </c>
      <c r="AD7" s="1939">
        <f>'1.27 GW Electrolyser H2 Prod. '!AF595</f>
        <v>363984864.57782739</v>
      </c>
      <c r="AE7" s="1939">
        <f>'1.27 GW Electrolyser H2 Prod. '!AG595</f>
        <v>361902789.81511152</v>
      </c>
      <c r="AF7" s="1939">
        <f>'1.27 GW Electrolyser H2 Prod. '!AH595</f>
        <v>359907712.68234414</v>
      </c>
      <c r="AG7" s="1939">
        <f>'1.27 GW Electrolyser H2 Prod. '!AI595</f>
        <v>357993079.69801813</v>
      </c>
      <c r="AH7" s="1939">
        <f>'1.27 GW Electrolyser H2 Prod. '!AJ595</f>
        <v>356153036.05270231</v>
      </c>
      <c r="AI7" s="1939">
        <f>'1.27 GW Electrolyser H2 Prod. '!AK595</f>
        <v>354382330.69460732</v>
      </c>
      <c r="AJ7" s="1939">
        <f>'1.27 GW Electrolyser H2 Prod. '!AL595</f>
        <v>352676236.9089601</v>
      </c>
      <c r="AK7" s="1939">
        <f>'1.27 GW Electrolyser H2 Prod. '!AM595</f>
        <v>351030485.4636184</v>
      </c>
      <c r="AL7" s="1939">
        <f>'1.27 GW Electrolyser H2 Prod. '!AN595</f>
        <v>349441208.01732516</v>
      </c>
      <c r="AM7" s="1939">
        <f>'1.27 GW Electrolyser H2 Prod. '!AO595</f>
        <v>347904888.96374601</v>
      </c>
      <c r="AN7" s="1939">
        <f>'1.27 GW Electrolyser H2 Prod. '!AP595</f>
        <v>346418324.25189137</v>
      </c>
      <c r="AO7" s="1939">
        <f>'1.27 GW Electrolyser H2 Prod. '!AQ595</f>
        <v>344978586.0090214</v>
      </c>
      <c r="AP7" s="1939">
        <f>'1.27 GW Electrolyser H2 Prod. '!AR595</f>
        <v>343582992.0156731</v>
      </c>
      <c r="AQ7" s="1939">
        <f>'1.27 GW Electrolyser H2 Prod. '!AS595</f>
        <v>342229079.25871623</v>
      </c>
      <c r="AR7" s="1939">
        <f>'1.27 GW Electrolyser H2 Prod. '!AT595</f>
        <v>340914580.9282977</v>
      </c>
      <c r="AS7" s="1939">
        <f>'1.27 GW Electrolyser H2 Prod. '!AU595</f>
        <v>339637406.33634675</v>
      </c>
      <c r="AT7" s="1939">
        <f>'1.27 GW Electrolyser H2 Prod. '!AV595</f>
        <v>338395623.32420206</v>
      </c>
      <c r="AU7" s="1939">
        <f>'1.27 GW Electrolyser H2 Prod. '!AW595</f>
        <v>337187442.79958737</v>
      </c>
      <c r="AV7" s="1939">
        <f>'1.27 GW Electrolyser H2 Prod. '!AX595</f>
        <v>336011205.10222977</v>
      </c>
      <c r="AW7" s="1939">
        <f>'1.27 GW Electrolyser H2 Prod. '!AY595</f>
        <v>334865367.94568002</v>
      </c>
      <c r="AX7" s="1939">
        <f>'1.27 GW Electrolyser H2 Prod. '!AZ595</f>
        <v>333748495.72251475</v>
      </c>
      <c r="AY7" s="1939">
        <f>'1.27 GW Electrolyser H2 Prod. '!BA595</f>
        <v>332659249.99279654</v>
      </c>
      <c r="AZ7" s="1939">
        <f>'1.27 GW Electrolyser H2 Prod. '!BB595</f>
        <v>331596381.00274622</v>
      </c>
      <c r="BA7" s="1939">
        <f>'1.27 GW Electrolyser H2 Prod. '!BC595</f>
        <v>330558720.10312712</v>
      </c>
      <c r="BB7" s="1939">
        <f>'1.27 GW Electrolyser H2 Prod. '!BD595</f>
        <v>329545172.9556666</v>
      </c>
      <c r="BC7" s="1939">
        <f>'1.27 GW Electrolyser H2 Prod. '!BE595</f>
        <v>328554713.43164092</v>
      </c>
      <c r="BD7" s="1939">
        <f>'1.27 GW Electrolyser H2 Prod. '!BF595</f>
        <v>327586378.12004465</v>
      </c>
      <c r="BE7" s="1939">
        <f>'1.27 GW Electrolyser H2 Prod. '!BG595</f>
        <v>326639261.37400132</v>
      </c>
      <c r="BF7" s="1939">
        <f>'1.27 GW Electrolyser H2 Prod. '!BH595</f>
        <v>325712510.83360034</v>
      </c>
      <c r="BG7" s="1939">
        <f>'1.27 GW Electrolyser H2 Prod. '!BI595</f>
        <v>324805323.37144458</v>
      </c>
      <c r="BH7" s="1939">
        <f>'1.27 GW Electrolyser H2 Prod. '!BJ595</f>
        <v>323916941.41410965</v>
      </c>
      <c r="BI7" s="1939">
        <f>'1.27 GW Electrolyser H2 Prod. '!BK595</f>
        <v>323046649.59863114</v>
      </c>
      <c r="BJ7" s="1939">
        <f>'1.27 GW Electrolyser H2 Prod. '!BL595</f>
        <v>322193771.72821635</v>
      </c>
      <c r="BK7" s="1939">
        <f>'1.27 GW Electrolyser H2 Prod. '!BM595</f>
        <v>321357667.99574929</v>
      </c>
      <c r="BL7" s="1937">
        <f>'1.27 GW Electrolyser H2 Prod. '!BN595</f>
        <v>320537732.44743204</v>
      </c>
    </row>
    <row r="8" spans="1:67" ht="18" customHeight="1" x14ac:dyDescent="0.2">
      <c r="A8" s="4305"/>
      <c r="B8" s="29" t="str">
        <f>'1.27 GW Electrolyser H2 Prod. '!D716</f>
        <v>High Price Range</v>
      </c>
      <c r="C8" s="47">
        <f>C5</f>
        <v>0.8</v>
      </c>
      <c r="D8" s="1937"/>
      <c r="E8" s="1954">
        <f>'1.27 GW Electrolyser H2 Prod. '!G597</f>
        <v>1867806008.6399999</v>
      </c>
      <c r="F8" s="1954">
        <f>'1.27 GW Electrolyser H2 Prod. '!H597</f>
        <v>1494244806.9119999</v>
      </c>
      <c r="G8" s="1954">
        <f>'1.27 GW Electrolyser H2 Prod. '!I597</f>
        <v>1311393514.7381873</v>
      </c>
      <c r="H8" s="1954">
        <f>'1.27 GW Electrolyser H2 Prod. '!J597</f>
        <v>1195395845.5296001</v>
      </c>
      <c r="I8" s="1954">
        <f>'1.27 GW Electrolyser H2 Prod. '!K597</f>
        <v>1112535009.3703198</v>
      </c>
      <c r="J8" s="1954">
        <f>'1.27 GW Electrolyser H2 Prod. '!L597</f>
        <v>1049114811.7905499</v>
      </c>
      <c r="K8" s="1954">
        <f>'1.27 GW Electrolyser H2 Prod. '!M597</f>
        <v>998322745.70784509</v>
      </c>
      <c r="L8" s="1954">
        <f>'1.27 GW Electrolyser H2 Prod. '!N597</f>
        <v>956316676.42368019</v>
      </c>
      <c r="M8" s="1954">
        <f>'1.27 GW Electrolyser H2 Prod. '!O597</f>
        <v>920734242.49747169</v>
      </c>
      <c r="N8" s="1954">
        <f>'1.27 GW Electrolyser H2 Prod. '!P597</f>
        <v>890028007.49625587</v>
      </c>
      <c r="O8" s="1954">
        <f>'1.27 GW Electrolyser H2 Prod. '!Q597</f>
        <v>863133961.49070907</v>
      </c>
      <c r="P8" s="1954">
        <f>'1.27 GW Electrolyser H2 Prod. '!R597</f>
        <v>839291849.4324398</v>
      </c>
      <c r="Q8" s="1954">
        <f>'1.27 GW Electrolyser H2 Prod. '!S597</f>
        <v>817941242.63349938</v>
      </c>
      <c r="R8" s="1954">
        <f>'1.27 GW Electrolyser H2 Prod. '!T597</f>
        <v>798658196.56627619</v>
      </c>
      <c r="S8" s="1954">
        <f>'1.27 GW Electrolyser H2 Prod. '!U597</f>
        <v>781114949.54968166</v>
      </c>
      <c r="T8" s="1954">
        <f>'1.27 GW Electrolyser H2 Prod. '!V597</f>
        <v>765053341.13894427</v>
      </c>
      <c r="U8" s="1954">
        <f>'1.27 GW Electrolyser H2 Prod. '!W597</f>
        <v>750266734.55011415</v>
      </c>
      <c r="V8" s="1954">
        <f>'1.27 GW Electrolyser H2 Prod. '!X597</f>
        <v>736587393.99797738</v>
      </c>
      <c r="W8" s="1954">
        <f>'1.27 GW Electrolyser H2 Prod. '!Y597</f>
        <v>723877466.25391102</v>
      </c>
      <c r="X8" s="1954">
        <f>'1.27 GW Electrolyser H2 Prod. '!Z597</f>
        <v>712022405.99700475</v>
      </c>
      <c r="Y8" s="1954">
        <f>'1.27 GW Electrolyser H2 Prod. '!AA597</f>
        <v>700926096.32953703</v>
      </c>
      <c r="Z8" s="1954">
        <f>'1.27 GW Electrolyser H2 Prod. '!AB597</f>
        <v>690507169.19256735</v>
      </c>
      <c r="AA8" s="1954">
        <f>'1.27 GW Electrolyser H2 Prod. '!AC597</f>
        <v>680696190.61827064</v>
      </c>
      <c r="AB8" s="1954">
        <f>'1.27 GW Electrolyser H2 Prod. '!AD597</f>
        <v>671433479.54595172</v>
      </c>
      <c r="AC8" s="1954">
        <f>'1.27 GW Electrolyser H2 Prod. '!AE597</f>
        <v>662667397.65755737</v>
      </c>
      <c r="AD8" s="1954">
        <f>'1.27 GW Electrolyser H2 Prod. '!AF597</f>
        <v>654352994.10679936</v>
      </c>
      <c r="AE8" s="1954">
        <f>'1.27 GW Electrolyser H2 Prod. '!AG597</f>
        <v>646450920.93248749</v>
      </c>
      <c r="AF8" s="1954">
        <f>'1.27 GW Electrolyser H2 Prod. '!AH597</f>
        <v>638926557.25302088</v>
      </c>
      <c r="AG8" s="1954">
        <f>'1.27 GW Electrolyser H2 Prod. '!AI597</f>
        <v>631749296.16365182</v>
      </c>
      <c r="AH8" s="1954">
        <f>'1.27 GW Electrolyser H2 Prod. '!AJ597</f>
        <v>624891959.63974535</v>
      </c>
      <c r="AI8" s="1954">
        <f>'1.27 GW Electrolyser H2 Prod. '!AK597</f>
        <v>618330315.03969491</v>
      </c>
      <c r="AJ8" s="1954">
        <f>'1.27 GW Electrolyser H2 Prod. '!AL597</f>
        <v>612042672.91115546</v>
      </c>
      <c r="AK8" s="1954">
        <f>'1.27 GW Electrolyser H2 Prod. '!AM597</f>
        <v>606009550.35655403</v>
      </c>
      <c r="AL8" s="1954">
        <f>'1.27 GW Electrolyser H2 Prod. '!AN597</f>
        <v>600213387.6400913</v>
      </c>
      <c r="AM8" s="1954">
        <f>'1.27 GW Electrolyser H2 Prod. '!AO597</f>
        <v>594638308.32163823</v>
      </c>
      <c r="AN8" s="1954">
        <f>'1.27 GW Electrolyser H2 Prod. '!AP597</f>
        <v>589269915.19838202</v>
      </c>
      <c r="AO8" s="1954">
        <f>'1.27 GW Electrolyser H2 Prod. '!AQ597</f>
        <v>584095115.87733018</v>
      </c>
      <c r="AP8" s="1954">
        <f>'1.27 GW Electrolyser H2 Prod. '!AR597</f>
        <v>579101973.00312877</v>
      </c>
      <c r="AQ8" s="1954">
        <f>'1.27 GW Electrolyser H2 Prod. '!AS597</f>
        <v>574279575.10827661</v>
      </c>
      <c r="AR8" s="1954">
        <f>'1.27 GW Electrolyser H2 Prod. '!AT597</f>
        <v>569617924.79760385</v>
      </c>
      <c r="AS8" s="1954">
        <f>'1.27 GW Electrolyser H2 Prod. '!AU597</f>
        <v>565107841.57116389</v>
      </c>
      <c r="AT8" s="1954">
        <f>'1.27 GW Electrolyser H2 Prod. '!AV597</f>
        <v>560740877.06362951</v>
      </c>
      <c r="AU8" s="1954">
        <f>'1.27 GW Electrolyser H2 Prod. '!AW597</f>
        <v>556509240.85973728</v>
      </c>
      <c r="AV8" s="1954">
        <f>'1.27 GW Electrolyser H2 Prod. '!AX597</f>
        <v>552405735.35405385</v>
      </c>
      <c r="AW8" s="1954">
        <f>'1.27 GW Electrolyser H2 Prod. '!AY597</f>
        <v>548423698.37451982</v>
      </c>
      <c r="AX8" s="1954">
        <f>'1.27 GW Electrolyser H2 Prod. '!AZ597</f>
        <v>544556952.49461639</v>
      </c>
      <c r="AY8" s="1954">
        <f>'1.27 GW Electrolyser H2 Prod. '!BA597</f>
        <v>540799760.12775528</v>
      </c>
      <c r="AZ8" s="1954">
        <f>'1.27 GW Electrolyser H2 Prod. '!BB597</f>
        <v>537146783.63676143</v>
      </c>
      <c r="BA8" s="1954">
        <f>'1.27 GW Electrolyser H2 Prod. '!BC597</f>
        <v>533593049.80678231</v>
      </c>
      <c r="BB8" s="1954">
        <f>'1.27 GW Electrolyser H2 Prod. '!BD597</f>
        <v>530133918.12604594</v>
      </c>
      <c r="BC8" s="1954">
        <f>'1.27 GW Electrolyser H2 Prod. '!BE597</f>
        <v>526765052.39921421</v>
      </c>
      <c r="BD8" s="1954">
        <f>'1.27 GW Electrolyser H2 Prod. '!BF597</f>
        <v>523482395.28543961</v>
      </c>
      <c r="BE8" s="1954">
        <f>'1.27 GW Electrolyser H2 Prod. '!BG597</f>
        <v>520282145.40995944</v>
      </c>
      <c r="BF8" s="1954">
        <f>'1.27 GW Electrolyser H2 Prod. '!BH597</f>
        <v>517160736.74599004</v>
      </c>
      <c r="BG8" s="1954">
        <f>'1.27 GW Electrolyser H2 Prod. '!BI597</f>
        <v>514114820.00430202</v>
      </c>
      <c r="BH8" s="1954">
        <f>'1.27 GW Electrolyser H2 Prod. '!BJ597</f>
        <v>511141245.80241668</v>
      </c>
      <c r="BI8" s="1954">
        <f>'1.27 GW Electrolyser H2 Prod. '!BK597</f>
        <v>508237049.41483301</v>
      </c>
      <c r="BJ8" s="1954">
        <f>'1.27 GW Electrolyser H2 Prod. '!BL597</f>
        <v>505399436.93092149</v>
      </c>
      <c r="BK8" s="1954">
        <f>'1.27 GW Electrolyser H2 Prod. '!BM597</f>
        <v>502625772.6687575</v>
      </c>
      <c r="BL8" s="1957">
        <f>'1.27 GW Electrolyser H2 Prod. '!BN597</f>
        <v>499913567.71179628</v>
      </c>
    </row>
    <row r="9" spans="1:67" ht="18" customHeight="1" x14ac:dyDescent="0.2">
      <c r="A9" s="4305"/>
      <c r="B9" s="29" t="str">
        <f>'1.27 GW Electrolyser H2 Prod. '!D717</f>
        <v>High Price Range</v>
      </c>
      <c r="C9" s="47">
        <f t="shared" ref="C9:C10" si="1">C6</f>
        <v>0.85</v>
      </c>
      <c r="D9" s="1937"/>
      <c r="E9" s="1939">
        <f>'1.27 GW Electrolyser H2 Prod. '!G598</f>
        <v>1867806008.6399999</v>
      </c>
      <c r="F9" s="1939">
        <f>'1.27 GW Electrolyser H2 Prod. '!H598</f>
        <v>1587635107.3439996</v>
      </c>
      <c r="G9" s="1939">
        <f>'1.27 GW Electrolyser H2 Prod. '!I598</f>
        <v>1443654976.1521537</v>
      </c>
      <c r="H9" s="1939">
        <f>'1.27 GW Electrolyser H2 Prod. '!J598</f>
        <v>1349489841.2423997</v>
      </c>
      <c r="I9" s="1939">
        <f>'1.27 GW Electrolyser H2 Prod. '!K598</f>
        <v>1280700528.7340887</v>
      </c>
      <c r="J9" s="1939">
        <f>'1.27 GW Electrolyser H2 Prod. '!L598</f>
        <v>1227106729.7293308</v>
      </c>
      <c r="K9" s="1939">
        <f>'1.27 GW Electrolyser H2 Prod. '!M598</f>
        <v>1183547362.2795718</v>
      </c>
      <c r="L9" s="1939">
        <f>'1.27 GW Electrolyser H2 Prod. '!N598</f>
        <v>1147066365.0560396</v>
      </c>
      <c r="M9" s="1939">
        <f>'1.27 GW Electrolyser H2 Prod. '!O598</f>
        <v>1115822350.1413803</v>
      </c>
      <c r="N9" s="1939">
        <f>'1.27 GW Electrolyser H2 Prod. '!P598</f>
        <v>1088595449.4239755</v>
      </c>
      <c r="O9" s="1939">
        <f>'1.27 GW Electrolyser H2 Prod. '!Q598</f>
        <v>1064538488.721975</v>
      </c>
      <c r="P9" s="1939">
        <f>'1.27 GW Electrolyser H2 Prod. '!R598</f>
        <v>1043040720.269931</v>
      </c>
      <c r="Q9" s="1939">
        <f>'1.27 GW Electrolyser H2 Prod. '!S598</f>
        <v>1023648271.7420939</v>
      </c>
      <c r="R9" s="1939">
        <f>'1.27 GW Electrolyser H2 Prod. '!T598</f>
        <v>1006015257.937636</v>
      </c>
      <c r="S9" s="1939">
        <f>'1.27 GW Electrolyser H2 Prod. '!U598</f>
        <v>989872440.02597916</v>
      </c>
      <c r="T9" s="1939">
        <f>'1.27 GW Electrolyser H2 Prod. '!V598</f>
        <v>975006410.29763365</v>
      </c>
      <c r="U9" s="1939">
        <f>'1.27 GW Electrolyser H2 Prod. '!W598</f>
        <v>961245345.14832258</v>
      </c>
      <c r="V9" s="1939">
        <f>'1.27 GW Electrolyser H2 Prod. '!X598</f>
        <v>948448997.62017322</v>
      </c>
      <c r="W9" s="1939">
        <f>'1.27 GW Electrolyser H2 Prod. '!Y598</f>
        <v>936501507.46506667</v>
      </c>
      <c r="X9" s="1939">
        <f>'1.27 GW Electrolyser H2 Prod. '!Z598</f>
        <v>925306132.01037908</v>
      </c>
      <c r="Y9" s="1939">
        <f>'1.27 GW Electrolyser H2 Prod. '!AA598</f>
        <v>914781316.24106002</v>
      </c>
      <c r="Z9" s="1939">
        <f>'1.27 GW Electrolyser H2 Prod. '!AB598</f>
        <v>904857715.41367877</v>
      </c>
      <c r="AA9" s="1939">
        <f>'1.27 GW Electrolyser H2 Prod. '!AC598</f>
        <v>895475907.35828614</v>
      </c>
      <c r="AB9" s="1939">
        <f>'1.27 GW Electrolyser H2 Prod. '!AD598</f>
        <v>886584612.22944117</v>
      </c>
      <c r="AC9" s="1939">
        <f>'1.27 GW Electrolyser H2 Prod. '!AE598</f>
        <v>878139291.07875836</v>
      </c>
      <c r="AD9" s="1939">
        <f>'1.27 GW Electrolyser H2 Prod. '!AF598</f>
        <v>870101030.98077965</v>
      </c>
      <c r="AE9" s="1939">
        <f>'1.27 GW Electrolyser H2 Prod. '!AG598</f>
        <v>862435649.54387701</v>
      </c>
      <c r="AF9" s="1939">
        <f>'1.27 GW Electrolyser H2 Prod. '!AH598</f>
        <v>855112969.24699068</v>
      </c>
      <c r="AG9" s="1939">
        <f>'1.27 GW Electrolyser H2 Prod. '!AI598</f>
        <v>848106224.58091664</v>
      </c>
      <c r="AH9" s="1939">
        <f>'1.27 GW Electrolyser H2 Prod. '!AJ598</f>
        <v>841391574.02208233</v>
      </c>
      <c r="AI9" s="1939">
        <f>'1.27 GW Electrolyser H2 Prod. '!AK598</f>
        <v>834947695.48042166</v>
      </c>
      <c r="AJ9" s="1939">
        <f>'1.27 GW Electrolyser H2 Prod. '!AL598</f>
        <v>828755448.75298858</v>
      </c>
      <c r="AK9" s="1939">
        <f>'1.27 GW Electrolyser H2 Prod. '!AM598</f>
        <v>822797592.16963744</v>
      </c>
      <c r="AL9" s="1939">
        <f>'1.27 GW Electrolyser H2 Prod. '!AN598</f>
        <v>817058543.37607419</v>
      </c>
      <c r="AM9" s="1939">
        <f>'1.27 GW Electrolyser H2 Prod. '!AO598</f>
        <v>811524176.30188298</v>
      </c>
      <c r="AN9" s="1939">
        <f>'1.27 GW Electrolyser H2 Prod. '!AP598</f>
        <v>806181647.97714722</v>
      </c>
      <c r="AO9" s="1939">
        <f>'1.27 GW Electrolyser H2 Prod. '!AQ598</f>
        <v>801019250.11371756</v>
      </c>
      <c r="AP9" s="1939">
        <f>'1.27 GW Electrolyser H2 Prod. '!AR598</f>
        <v>796026281.34530675</v>
      </c>
      <c r="AQ9" s="1939">
        <f>'1.27 GW Electrolyser H2 Prod. '!AS598</f>
        <v>791192936.79007304</v>
      </c>
      <c r="AR9" s="1939">
        <f>'1.27 GW Electrolyser H2 Prod. '!AT598</f>
        <v>786510212.20882225</v>
      </c>
      <c r="AS9" s="1939">
        <f>'1.27 GW Electrolyser H2 Prod. '!AU598</f>
        <v>781969820.51782012</v>
      </c>
      <c r="AT9" s="1939">
        <f>'1.27 GW Electrolyser H2 Prod. '!AV598</f>
        <v>777564118.80490088</v>
      </c>
      <c r="AU9" s="1939">
        <f>'1.27 GW Electrolyser H2 Prod. '!AW598</f>
        <v>773286044.3119235</v>
      </c>
      <c r="AV9" s="1939">
        <f>'1.27 GW Electrolyser H2 Prod. '!AX598</f>
        <v>769129058.10162687</v>
      </c>
      <c r="AW9" s="1939">
        <f>'1.27 GW Electrolyser H2 Prod. '!AY598</f>
        <v>765087095.33486176</v>
      </c>
      <c r="AX9" s="1939">
        <f>'1.27 GW Electrolyser H2 Prod. '!AZ598</f>
        <v>761154521.25454319</v>
      </c>
      <c r="AY9" s="1939">
        <f>'1.27 GW Electrolyser H2 Prod. '!BA598</f>
        <v>757326092.11295342</v>
      </c>
      <c r="AZ9" s="1939">
        <f>'1.27 GW Electrolyser H2 Prod. '!BB598</f>
        <v>753596920.39502513</v>
      </c>
      <c r="BA9" s="1939">
        <f>'1.27 GW Electrolyser H2 Prod. '!BC598</f>
        <v>749962443.78659058</v>
      </c>
      <c r="BB9" s="1939">
        <f>'1.27 GW Electrolyser H2 Prod. '!BD598</f>
        <v>746418397.41694462</v>
      </c>
      <c r="BC9" s="1939">
        <f>'1.27 GW Electrolyser H2 Prod. '!BE598</f>
        <v>742960788.97235024</v>
      </c>
      <c r="BD9" s="1939">
        <f>'1.27 GW Electrolyser H2 Prod. '!BF598</f>
        <v>739585876.33366263</v>
      </c>
      <c r="BE9" s="1939">
        <f>'1.27 GW Electrolyser H2 Prod. '!BG598</f>
        <v>736290147.43894184</v>
      </c>
      <c r="BF9" s="1939">
        <f>'1.27 GW Electrolyser H2 Prod. '!BH598</f>
        <v>733070302.11229539</v>
      </c>
      <c r="BG9" s="1939">
        <f>'1.27 GW Electrolyser H2 Prod. '!BI598</f>
        <v>729923235.63447416</v>
      </c>
      <c r="BH9" s="1939">
        <f>'1.27 GW Electrolyser H2 Prod. '!BJ598</f>
        <v>726846023.85994196</v>
      </c>
      <c r="BI9" s="1939">
        <f>'1.27 GW Electrolyser H2 Prod. '!BK598</f>
        <v>723835909.71010625</v>
      </c>
      <c r="BJ9" s="1939">
        <f>'1.27 GW Electrolyser H2 Prod. '!BL598</f>
        <v>720890290.89377916</v>
      </c>
      <c r="BK9" s="1939">
        <f>'1.27 GW Electrolyser H2 Prod. '!BM598</f>
        <v>718006708.72432101</v>
      </c>
      <c r="BL9" s="1937">
        <f>'1.27 GW Electrolyser H2 Prod. '!BN598</f>
        <v>715182837.91876984</v>
      </c>
    </row>
    <row r="10" spans="1:67" ht="18" customHeight="1" thickBot="1" x14ac:dyDescent="0.25">
      <c r="A10" s="4305"/>
      <c r="B10" s="1893" t="str">
        <f>'1.27 GW Electrolyser H2 Prod. '!D718</f>
        <v>High Price Range</v>
      </c>
      <c r="C10" s="1993">
        <f t="shared" si="1"/>
        <v>0.9</v>
      </c>
      <c r="D10" s="1994"/>
      <c r="E10" s="1939">
        <f>'1.27 GW Electrolyser H2 Prod. '!G599</f>
        <v>1867806008.6399999</v>
      </c>
      <c r="F10" s="1939">
        <f>'1.27 GW Electrolyser H2 Prod. '!H599</f>
        <v>1681025407.7759998</v>
      </c>
      <c r="G10" s="1939">
        <f>'1.27 GW Electrolyser H2 Prod. '!I599</f>
        <v>1580548625.7813294</v>
      </c>
      <c r="H10" s="1939">
        <f>'1.27 GW Electrolyser H2 Prod. '!J599</f>
        <v>1512922866.9984</v>
      </c>
      <c r="I10" s="1939">
        <f>'1.27 GW Electrolyser H2 Prod. '!K599</f>
        <v>1462467303.4399571</v>
      </c>
      <c r="J10" s="1939">
        <f>'1.27 GW Electrolyser H2 Prod. '!L599</f>
        <v>1422493763.2031965</v>
      </c>
      <c r="K10" s="1939">
        <f>'1.27 GW Electrolyser H2 Prod. '!M599</f>
        <v>1389550234.4267447</v>
      </c>
      <c r="L10" s="1939">
        <f>'1.27 GW Electrolyser H2 Prod. '!N599</f>
        <v>1361630580.2985599</v>
      </c>
      <c r="M10" s="1939">
        <f>'1.27 GW Electrolyser H2 Prod. '!O599</f>
        <v>1337469708.7939062</v>
      </c>
      <c r="N10" s="1939">
        <f>'1.27 GW Electrolyser H2 Prod. '!P599</f>
        <v>1316220573.0959616</v>
      </c>
      <c r="O10" s="1939">
        <f>'1.27 GW Electrolyser H2 Prod. '!Q599</f>
        <v>1297289367.1548183</v>
      </c>
      <c r="P10" s="1939">
        <f>'1.27 GW Electrolyser H2 Prod. '!R599</f>
        <v>1280244386.8828769</v>
      </c>
      <c r="Q10" s="1939">
        <f>'1.27 GW Electrolyser H2 Prod. '!S599</f>
        <v>1264762361.2152917</v>
      </c>
      <c r="R10" s="1939">
        <f>'1.27 GW Electrolyser H2 Prod. '!T599</f>
        <v>1250595210.9840703</v>
      </c>
      <c r="S10" s="1939">
        <f>'1.27 GW Electrolyser H2 Prod. '!U599</f>
        <v>1237548586.95696</v>
      </c>
      <c r="T10" s="1939">
        <f>'1.27 GW Electrolyser H2 Prod. '!V599</f>
        <v>1225467522.2687042</v>
      </c>
      <c r="U10" s="1939">
        <f>'1.27 GW Electrolyser H2 Prod. '!W599</f>
        <v>1214226552.7181444</v>
      </c>
      <c r="V10" s="1939">
        <f>'1.27 GW Electrolyser H2 Prod. '!X599</f>
        <v>1203722737.9145157</v>
      </c>
      <c r="W10" s="1939">
        <f>'1.27 GW Electrolyser H2 Prod. '!Y599</f>
        <v>1193870620.8544602</v>
      </c>
      <c r="X10" s="1939">
        <f>'1.27 GW Electrolyser H2 Prod. '!Z599</f>
        <v>1184598515.7863653</v>
      </c>
      <c r="Y10" s="1939">
        <f>'1.27 GW Electrolyser H2 Prod. '!AA599</f>
        <v>1175845726.6536293</v>
      </c>
      <c r="Z10" s="1939">
        <f>'1.27 GW Electrolyser H2 Prod. '!AB599</f>
        <v>1167560430.4393365</v>
      </c>
      <c r="AA10" s="1939">
        <f>'1.27 GW Electrolyser H2 Prod. '!AC599</f>
        <v>1159698044.0152428</v>
      </c>
      <c r="AB10" s="1939">
        <f>'1.27 GW Electrolyser H2 Prod. '!AD599</f>
        <v>1152219948.1945891</v>
      </c>
      <c r="AC10" s="1939">
        <f>'1.27 GW Electrolyser H2 Prod. '!AE599</f>
        <v>1145092479.485204</v>
      </c>
      <c r="AD10" s="1939">
        <f>'1.27 GW Electrolyser H2 Prod. '!AF599</f>
        <v>1138286125.0937626</v>
      </c>
      <c r="AE10" s="1939">
        <f>'1.27 GW Electrolyser H2 Prod. '!AG599</f>
        <v>1131774874.092828</v>
      </c>
      <c r="AF10" s="1939">
        <f>'1.27 GW Electrolyser H2 Prod. '!AH599</f>
        <v>1125535689.8856635</v>
      </c>
      <c r="AG10" s="1939">
        <f>'1.27 GW Electrolyser H2 Prod. '!AI599</f>
        <v>1119548077.8369236</v>
      </c>
      <c r="AH10" s="1939">
        <f>'1.27 GW Electrolyser H2 Prod. '!AJ599</f>
        <v>1113793728.2612638</v>
      </c>
      <c r="AI10" s="1939">
        <f>'1.27 GW Electrolyser H2 Prod. '!AK599</f>
        <v>1108256219.5984066</v>
      </c>
      <c r="AJ10" s="1939">
        <f>'1.27 GW Electrolyser H2 Prod. '!AL599</f>
        <v>1102920770.0418339</v>
      </c>
      <c r="AK10" s="1939">
        <f>'1.27 GW Electrolyser H2 Prod. '!AM599</f>
        <v>1097774028.4657569</v>
      </c>
      <c r="AL10" s="1939">
        <f>'1.27 GW Electrolyser H2 Prod. '!AN599</f>
        <v>1092803897.4463301</v>
      </c>
      <c r="AM10" s="1939">
        <f>'1.27 GW Electrolyser H2 Prod. '!AO599</f>
        <v>1087999382.6640065</v>
      </c>
      <c r="AN10" s="1939">
        <f>'1.27 GW Electrolyser H2 Prod. '!AP599</f>
        <v>1083350464.1230643</v>
      </c>
      <c r="AO10" s="1939">
        <f>'1.27 GW Electrolyser H2 Prod. '!AQ599</f>
        <v>1078847985.5171843</v>
      </c>
      <c r="AP10" s="1939">
        <f>'1.27 GW Electrolyser H2 Prod. '!AR599</f>
        <v>1074483558.7690144</v>
      </c>
      <c r="AQ10" s="1939">
        <f>'1.27 GW Electrolyser H2 Prod. '!AS599</f>
        <v>1070249481.3229123</v>
      </c>
      <c r="AR10" s="1939">
        <f>'1.27 GW Electrolyser H2 Prod. '!AT599</f>
        <v>1066138664.2077287</v>
      </c>
      <c r="AS10" s="1939">
        <f>'1.27 GW Electrolyser H2 Prod. '!AU599</f>
        <v>1062144569.2361528</v>
      </c>
      <c r="AT10" s="1939">
        <f>'1.27 GW Electrolyser H2 Prod. '!AV599</f>
        <v>1058261153.9882663</v>
      </c>
      <c r="AU10" s="1939">
        <f>'1.27 GW Electrolyser H2 Prod. '!AW599</f>
        <v>1054482823.4541862</v>
      </c>
      <c r="AV10" s="1939">
        <f>'1.27 GW Electrolyser H2 Prod. '!AX599</f>
        <v>1050804387.3954029</v>
      </c>
      <c r="AW10" s="1939">
        <f>'1.27 GW Electrolyser H2 Prod. '!AY599</f>
        <v>1047221022.6353592</v>
      </c>
      <c r="AX10" s="1939">
        <f>'1.27 GW Electrolyser H2 Prod. '!AZ599</f>
        <v>1043728239.6137184</v>
      </c>
      <c r="AY10" s="1939">
        <f>'1.27 GW Electrolyser H2 Prod. '!BA599</f>
        <v>1040321852.6410241</v>
      </c>
      <c r="AZ10" s="1939">
        <f>'1.27 GW Electrolyser H2 Prod. '!BB599</f>
        <v>1036997953.3751304</v>
      </c>
      <c r="BA10" s="1939">
        <f>'1.27 GW Electrolyser H2 Prod. '!BC599</f>
        <v>1033752887.1112934</v>
      </c>
      <c r="BB10" s="1939">
        <f>'1.27 GW Electrolyser H2 Prod. '!BD599</f>
        <v>1030583231.5366837</v>
      </c>
      <c r="BC10" s="1939">
        <f>'1.27 GW Electrolyser H2 Prod. '!BE599</f>
        <v>1027485777.6494924</v>
      </c>
      <c r="BD10" s="1939">
        <f>'1.27 GW Electrolyser H2 Prod. '!BF599</f>
        <v>1024457512.5843863</v>
      </c>
      <c r="BE10" s="1939">
        <f>'1.27 GW Electrolyser H2 Prod. '!BG599</f>
        <v>1021495604.1211991</v>
      </c>
      <c r="BF10" s="1939">
        <f>'1.27 GW Electrolyser H2 Prod. '!BH599</f>
        <v>1018597386.6835452</v>
      </c>
      <c r="BG10" s="1939">
        <f>'1.27 GW Electrolyser H2 Prod. '!BI599</f>
        <v>1015760348.6593719</v>
      </c>
      <c r="BH10" s="1939">
        <f>'1.27 GW Electrolyser H2 Prod. '!BJ599</f>
        <v>1012982120.897097</v>
      </c>
      <c r="BI10" s="1939">
        <f>'1.27 GW Electrolyser H2 Prod. '!BK599</f>
        <v>1010260466.2494762</v>
      </c>
      <c r="BJ10" s="1939">
        <f>'1.27 GW Electrolyser H2 Prod. '!BL599</f>
        <v>1007593270.0532315</v>
      </c>
      <c r="BK10" s="1939">
        <f>'1.27 GW Electrolyser H2 Prod. '!BM599</f>
        <v>1004978531.446146</v>
      </c>
      <c r="BL10" s="1937">
        <f>'1.27 GW Electrolyser H2 Prod. '!BN599</f>
        <v>1002414355.4351374</v>
      </c>
    </row>
    <row r="11" spans="1:67" ht="15" customHeight="1" x14ac:dyDescent="0.2">
      <c r="A11" s="4304" t="s">
        <v>1490</v>
      </c>
      <c r="B11" s="20" t="str">
        <f t="shared" ref="B11:C16" si="2">B5</f>
        <v>Low Price Range</v>
      </c>
      <c r="C11" s="833">
        <f t="shared" si="2"/>
        <v>0.8</v>
      </c>
      <c r="D11" s="1916"/>
      <c r="E11" s="1952">
        <f>'2.54 GW Electrolyser H2 Prod.'!G586</f>
        <v>1233922670.3232</v>
      </c>
      <c r="F11" s="1952">
        <f>'2.54 GW Electrolyser H2 Prod.'!H586</f>
        <v>987138136.25856018</v>
      </c>
      <c r="G11" s="1952">
        <f>'2.54 GW Electrolyser H2 Prod.'!I586</f>
        <v>866341675.77632725</v>
      </c>
      <c r="H11" s="1952">
        <f>'2.54 GW Electrolyser H2 Prod.'!J586</f>
        <v>789710509.00684822</v>
      </c>
      <c r="I11" s="1952">
        <f>'2.54 GW Electrolyser H2 Prod.'!K586</f>
        <v>734970421.57489979</v>
      </c>
      <c r="J11" s="1952">
        <f>'2.54 GW Electrolyser H2 Prod.'!L586</f>
        <v>693073340.62106192</v>
      </c>
      <c r="K11" s="1952">
        <f>'2.54 GW Electrolyser H2 Prod.'!M586</f>
        <v>659518741.52346206</v>
      </c>
      <c r="L11" s="1952">
        <f>'2.54 GW Electrolyser H2 Prod.'!N586</f>
        <v>631768407.20547855</v>
      </c>
      <c r="M11" s="1952">
        <f>'2.54 GW Electrolyser H2 Prod.'!O586</f>
        <v>608261698.43394232</v>
      </c>
      <c r="N11" s="1952">
        <f>'2.54 GW Electrolyser H2 Prod.'!P586</f>
        <v>587976337.25991988</v>
      </c>
      <c r="O11" s="1952">
        <f>'2.54 GW Electrolyser H2 Prod.'!Q586</f>
        <v>570209410.22924697</v>
      </c>
      <c r="P11" s="1952">
        <f>'2.54 GW Electrolyser H2 Prod.'!R586</f>
        <v>554458672.49684954</v>
      </c>
      <c r="Q11" s="1952">
        <f>'2.54 GW Electrolyser H2 Prod.'!S586</f>
        <v>540353889.86283731</v>
      </c>
      <c r="R11" s="1952">
        <f>'2.54 GW Electrolyser H2 Prod.'!T586</f>
        <v>527614993.21876973</v>
      </c>
      <c r="S11" s="1952">
        <f>'2.54 GW Electrolyser H2 Prod.'!U586</f>
        <v>516025454.42045647</v>
      </c>
      <c r="T11" s="1952">
        <f>'2.54 GW Electrolyser H2 Prod.'!V586</f>
        <v>505414725.76438302</v>
      </c>
      <c r="U11" s="1952">
        <f>'2.54 GW Electrolyser H2 Prod.'!W586</f>
        <v>495646297.45720935</v>
      </c>
      <c r="V11" s="1952">
        <f>'2.54 GW Electrolyser H2 Prod.'!X586</f>
        <v>486609358.74715388</v>
      </c>
      <c r="W11" s="1952">
        <f>'2.54 GW Electrolyser H2 Prod.'!Y586</f>
        <v>478212840.09959233</v>
      </c>
      <c r="X11" s="1952">
        <f>'2.54 GW Electrolyser H2 Prod.'!Z586</f>
        <v>470381069.80793583</v>
      </c>
      <c r="Y11" s="1952">
        <f>'2.54 GW Electrolyser H2 Prod.'!AA586</f>
        <v>463050550.47547883</v>
      </c>
      <c r="Z11" s="1952">
        <f>'2.54 GW Electrolyser H2 Prod.'!AB586</f>
        <v>456167528.18339753</v>
      </c>
      <c r="AA11" s="1952">
        <f>'2.54 GW Electrolyser H2 Prod.'!AC586</f>
        <v>449686132.99306154</v>
      </c>
      <c r="AB11" s="1952">
        <f>'2.54 GW Electrolyser H2 Prod.'!AD586</f>
        <v>443566937.99747956</v>
      </c>
      <c r="AC11" s="1952">
        <f>'2.54 GW Electrolyser H2 Prod.'!AE586</f>
        <v>437775829.54083884</v>
      </c>
      <c r="AD11" s="1952">
        <f>'2.54 GW Electrolyser H2 Prod.'!AF586</f>
        <v>432283111.8902697</v>
      </c>
      <c r="AE11" s="1952">
        <f>'2.54 GW Electrolyser H2 Prod.'!AG586</f>
        <v>427062790.72884679</v>
      </c>
      <c r="AF11" s="1952">
        <f>'2.54 GW Electrolyser H2 Prod.'!AH586</f>
        <v>422091994.57501572</v>
      </c>
      <c r="AG11" s="1952">
        <f>'2.54 GW Electrolyser H2 Prod.'!AI586</f>
        <v>417350503.68782794</v>
      </c>
      <c r="AH11" s="1952">
        <f>'2.54 GW Electrolyser H2 Prod.'!AJ586</f>
        <v>412820363.53636521</v>
      </c>
      <c r="AI11" s="1952">
        <f>'2.54 GW Electrolyser H2 Prod.'!AK586</f>
        <v>408485565.38861674</v>
      </c>
      <c r="AJ11" s="1952">
        <f>'2.54 GW Electrolyser H2 Prod.'!AL586</f>
        <v>404331780.61150646</v>
      </c>
      <c r="AK11" s="1952">
        <f>'2.54 GW Electrolyser H2 Prod.'!AM586</f>
        <v>400346138.28113323</v>
      </c>
      <c r="AL11" s="1952">
        <f>'2.54 GW Electrolyser H2 Prod.'!AN586</f>
        <v>396517037.9657675</v>
      </c>
      <c r="AM11" s="1952">
        <f>'2.54 GW Electrolyser H2 Prod.'!AO586</f>
        <v>392833991.26387894</v>
      </c>
      <c r="AN11" s="1952">
        <f>'2.54 GW Electrolyser H2 Prod.'!AP586</f>
        <v>389287486.99772316</v>
      </c>
      <c r="AO11" s="1952">
        <f>'2.54 GW Electrolyser H2 Prod.'!AQ586</f>
        <v>385868875.98186702</v>
      </c>
      <c r="AP11" s="1952">
        <f>'2.54 GW Electrolyser H2 Prod.'!AR586</f>
        <v>382570272.07967389</v>
      </c>
      <c r="AQ11" s="1952">
        <f>'2.54 GW Electrolyser H2 Prod.'!AS586</f>
        <v>379384466.88349622</v>
      </c>
      <c r="AR11" s="1952">
        <f>'2.54 GW Electrolyser H2 Prod.'!AT586</f>
        <v>376304855.8463487</v>
      </c>
      <c r="AS11" s="1952">
        <f>'2.54 GW Electrolyser H2 Prod.'!AU586</f>
        <v>373325374.08410686</v>
      </c>
      <c r="AT11" s="1952">
        <f>'2.54 GW Electrolyser H2 Prod.'!AV586</f>
        <v>370440440.38038301</v>
      </c>
      <c r="AU11" s="1952">
        <f>'2.54 GW Electrolyser H2 Prod.'!AW586</f>
        <v>367644908.17822194</v>
      </c>
      <c r="AV11" s="1952">
        <f>'2.54 GW Electrolyser H2 Prod.'!AX586</f>
        <v>364934022.54671806</v>
      </c>
      <c r="AW11" s="1952">
        <f>'2.54 GW Electrolyser H2 Prod.'!AY586</f>
        <v>362303382.27659166</v>
      </c>
      <c r="AX11" s="1952">
        <f>'2.54 GW Electrolyser H2 Prod.'!AZ586</f>
        <v>359748906.39444923</v>
      </c>
      <c r="AY11" s="1952">
        <f>'2.54 GW Electrolyser H2 Prod.'!BA586</f>
        <v>357266804.49693424</v>
      </c>
      <c r="AZ11" s="1952">
        <f>'2.54 GW Electrolyser H2 Prod.'!BB586</f>
        <v>354853550.39798367</v>
      </c>
      <c r="BA11" s="1952">
        <f>'2.54 GW Electrolyser H2 Prod.'!BC586</f>
        <v>352505858.65868008</v>
      </c>
      <c r="BB11" s="1952">
        <f>'2.54 GW Electrolyser H2 Prod.'!BD586</f>
        <v>350220663.63267106</v>
      </c>
      <c r="BC11" s="1952">
        <f>'2.54 GW Electrolyser H2 Prod.'!BE586</f>
        <v>347995100.71319032</v>
      </c>
      <c r="BD11" s="1952">
        <f>'2.54 GW Electrolyser H2 Prod.'!BF586</f>
        <v>345826489.51221579</v>
      </c>
      <c r="BE11" s="1952">
        <f>'2.54 GW Electrolyser H2 Prod.'!BG586</f>
        <v>343712318.73977607</v>
      </c>
      <c r="BF11" s="1952">
        <f>'2.54 GW Electrolyser H2 Prod.'!BH586</f>
        <v>341650232.58307749</v>
      </c>
      <c r="BG11" s="1952">
        <f>'2.54 GW Electrolyser H2 Prod.'!BI586</f>
        <v>339638018.41195887</v>
      </c>
      <c r="BH11" s="1952">
        <f>'2.54 GW Electrolyser H2 Prod.'!BJ586</f>
        <v>337673595.66001254</v>
      </c>
      <c r="BI11" s="1952">
        <f>'2.54 GW Electrolyser H2 Prod.'!BK586</f>
        <v>335755005.75017524</v>
      </c>
      <c r="BJ11" s="1952">
        <f>'2.54 GW Electrolyser H2 Prod.'!BL586</f>
        <v>333880402.95026237</v>
      </c>
      <c r="BK11" s="1952">
        <f>'2.54 GW Electrolyser H2 Prod.'!BM586</f>
        <v>332048046.05820942</v>
      </c>
      <c r="BL11" s="1955">
        <f>'2.54 GW Electrolyser H2 Prod.'!BN586</f>
        <v>330256290.82909214</v>
      </c>
    </row>
    <row r="12" spans="1:67" ht="16" x14ac:dyDescent="0.2">
      <c r="A12" s="4305"/>
      <c r="B12" s="20" t="str">
        <f t="shared" si="2"/>
        <v>Low Price Range</v>
      </c>
      <c r="C12" s="833">
        <f t="shared" si="2"/>
        <v>0.85</v>
      </c>
      <c r="D12" s="1916"/>
      <c r="E12" s="1939">
        <f>'2.54 GW Electrolyser H2 Prod.'!G587</f>
        <v>1233922670.3232</v>
      </c>
      <c r="F12" s="1939">
        <f>'2.54 GW Electrolyser H2 Prod.'!H587</f>
        <v>1048834269.7747201</v>
      </c>
      <c r="G12" s="1939">
        <f>'2.54 GW Electrolyser H2 Prod.'!I587</f>
        <v>953717139.23122942</v>
      </c>
      <c r="H12" s="1939">
        <f>'2.54 GW Electrolyser H2 Prod.'!J587</f>
        <v>891509129.30851197</v>
      </c>
      <c r="I12" s="1939">
        <f>'2.54 GW Electrolyser H2 Prod.'!K587</f>
        <v>846065067.24461687</v>
      </c>
      <c r="J12" s="1939">
        <f>'2.54 GW Electrolyser H2 Prod.'!L587</f>
        <v>810659568.34654498</v>
      </c>
      <c r="K12" s="1939">
        <f>'2.54 GW Electrolyser H2 Prod.'!M587</f>
        <v>781883083.66207159</v>
      </c>
      <c r="L12" s="1939">
        <f>'2.54 GW Electrolyser H2 Prod.'!N587</f>
        <v>757782759.91223514</v>
      </c>
      <c r="M12" s="1939">
        <f>'2.54 GW Electrolyser H2 Prod.'!O587</f>
        <v>737142126.92530847</v>
      </c>
      <c r="N12" s="1939">
        <f>'2.54 GW Electrolyser H2 Prod.'!P587</f>
        <v>719155307.15792441</v>
      </c>
      <c r="O12" s="1939">
        <f>'2.54 GW Electrolyser H2 Prod.'!Q587</f>
        <v>703262634.65769684</v>
      </c>
      <c r="P12" s="1939">
        <f>'2.54 GW Electrolyser H2 Prod.'!R587</f>
        <v>689060633.09456301</v>
      </c>
      <c r="Q12" s="1939">
        <f>'2.54 GW Electrolyser H2 Prod.'!S587</f>
        <v>676249462.25514746</v>
      </c>
      <c r="R12" s="1939">
        <f>'2.54 GW Electrolyser H2 Prod.'!T587</f>
        <v>664600621.1127609</v>
      </c>
      <c r="S12" s="1939">
        <f>'2.54 GW Electrolyser H2 Prod.'!U587</f>
        <v>653936243.28553867</v>
      </c>
      <c r="T12" s="1939">
        <f>'2.54 GW Electrolyser H2 Prod.'!V587</f>
        <v>644115345.9253999</v>
      </c>
      <c r="U12" s="1939">
        <f>'2.54 GW Electrolyser H2 Prod.'!W587</f>
        <v>635024417.757815</v>
      </c>
      <c r="V12" s="1939">
        <f>'2.54 GW Electrolyser H2 Prod.'!X587</f>
        <v>626570807.88651228</v>
      </c>
      <c r="W12" s="1939">
        <f>'2.54 GW Electrolyser H2 Prod.'!Y587</f>
        <v>618677975.92877412</v>
      </c>
      <c r="X12" s="1939">
        <f>'2.54 GW Electrolyser H2 Prod.'!Z587</f>
        <v>611282011.08423567</v>
      </c>
      <c r="Y12" s="1939">
        <f>'2.54 GW Electrolyser H2 Prod.'!AA587</f>
        <v>604329035.9258604</v>
      </c>
      <c r="Z12" s="1939">
        <f>'2.54 GW Electrolyser H2 Prod.'!AB587</f>
        <v>597773239.45904243</v>
      </c>
      <c r="AA12" s="1939">
        <f>'2.54 GW Electrolyser H2 Prod.'!AC587</f>
        <v>591575365.80694985</v>
      </c>
      <c r="AB12" s="1939">
        <f>'2.54 GW Electrolyser H2 Prod.'!AD587</f>
        <v>585701538.1303786</v>
      </c>
      <c r="AC12" s="1939">
        <f>'2.54 GW Electrolyser H2 Prod.'!AE587</f>
        <v>580122332.80724359</v>
      </c>
      <c r="AD12" s="1939">
        <f>'2.54 GW Electrolyser H2 Prod.'!AF587</f>
        <v>574812042.91687524</v>
      </c>
      <c r="AE12" s="1939">
        <f>'2.54 GW Electrolyser H2 Prod.'!AG587</f>
        <v>569748086.65593791</v>
      </c>
      <c r="AF12" s="1939">
        <f>'2.54 GW Electrolyser H2 Prod.'!AH587</f>
        <v>564910527.9458468</v>
      </c>
      <c r="AG12" s="1939">
        <f>'2.54 GW Electrolyser H2 Prod.'!AI587</f>
        <v>560281684.77442443</v>
      </c>
      <c r="AH12" s="1939">
        <f>'2.54 GW Electrolyser H2 Prod.'!AJ587</f>
        <v>555845806.79270792</v>
      </c>
      <c r="AI12" s="1939">
        <f>'2.54 GW Electrolyser H2 Prod.'!AK587</f>
        <v>551588808.05698073</v>
      </c>
      <c r="AJ12" s="1939">
        <f>'2.54 GW Electrolyser H2 Prod.'!AL587</f>
        <v>547498044.03658974</v>
      </c>
      <c r="AK12" s="1939">
        <f>'2.54 GW Electrolyser H2 Prod.'!AM587</f>
        <v>543562124.42249441</v>
      </c>
      <c r="AL12" s="1939">
        <f>'2.54 GW Electrolyser H2 Prod.'!AN587</f>
        <v>539770755.09414279</v>
      </c>
      <c r="AM12" s="1939">
        <f>'2.54 GW Electrolyser H2 Prod.'!AO587</f>
        <v>536114603.99111307</v>
      </c>
      <c r="AN12" s="1939">
        <f>'2.54 GW Electrolyser H2 Prod.'!AP587</f>
        <v>532585186.70353544</v>
      </c>
      <c r="AO12" s="1939">
        <f>'2.54 GW Electrolyser H2 Prod.'!AQ587</f>
        <v>529174768.42270327</v>
      </c>
      <c r="AP12" s="1939">
        <f>'2.54 GW Electrolyser H2 Prod.'!AR587</f>
        <v>525876279.53945798</v>
      </c>
      <c r="AQ12" s="1939">
        <f>'2.54 GW Electrolyser H2 Prod.'!AS587</f>
        <v>522683242.68627399</v>
      </c>
      <c r="AR12" s="1939">
        <f>'2.54 GW Electrolyser H2 Prod.'!AT587</f>
        <v>519589709.4216004</v>
      </c>
      <c r="AS12" s="1939">
        <f>'2.54 GW Electrolyser H2 Prod.'!AU587</f>
        <v>516590205.07598907</v>
      </c>
      <c r="AT12" s="1939">
        <f>'2.54 GW Electrolyser H2 Prod.'!AV587</f>
        <v>513679680.53698134</v>
      </c>
      <c r="AU12" s="1939">
        <f>'2.54 GW Electrolyser H2 Prod.'!AW587</f>
        <v>510853469.95740408</v>
      </c>
      <c r="AV12" s="1939">
        <f>'2.54 GW Electrolyser H2 Prod.'!AX587</f>
        <v>508107253.54018605</v>
      </c>
      <c r="AW12" s="1939">
        <f>'2.54 GW Electrolyser H2 Prod.'!AY587</f>
        <v>505437024.69016463</v>
      </c>
      <c r="AX12" s="1939">
        <f>'2.54 GW Electrolyser H2 Prod.'!AZ587</f>
        <v>502839060.93590736</v>
      </c>
      <c r="AY12" s="1939">
        <f>'2.54 GW Electrolyser H2 Prod.'!BA587</f>
        <v>500309898.11724114</v>
      </c>
      <c r="AZ12" s="1939">
        <f>'2.54 GW Electrolyser H2 Prod.'!BB587</f>
        <v>497846307.41082174</v>
      </c>
      <c r="BA12" s="1939">
        <f>'2.54 GW Electrolyser H2 Prod.'!BC587</f>
        <v>495445274.82972831</v>
      </c>
      <c r="BB12" s="1939">
        <f>'2.54 GW Electrolyser H2 Prod.'!BD587</f>
        <v>493103982.8861571</v>
      </c>
      <c r="BC12" s="1939">
        <f>'2.54 GW Electrolyser H2 Prod.'!BE587</f>
        <v>490819794.15073675</v>
      </c>
      <c r="BD12" s="1939">
        <f>'2.54 GW Electrolyser H2 Prod.'!BF587</f>
        <v>488590236.47934395</v>
      </c>
      <c r="BE12" s="1939">
        <f>'2.54 GW Electrolyser H2 Prod.'!BG587</f>
        <v>486412989.70980591</v>
      </c>
      <c r="BF12" s="1939">
        <f>'2.54 GW Electrolyser H2 Prod.'!BH587</f>
        <v>484285873.6575473</v>
      </c>
      <c r="BG12" s="1939">
        <f>'2.54 GW Electrolyser H2 Prod.'!BI587</f>
        <v>482206837.26188576</v>
      </c>
      <c r="BH12" s="1939">
        <f>'2.54 GW Electrolyser H2 Prod.'!BJ587</f>
        <v>480173948.75396967</v>
      </c>
      <c r="BI12" s="1939">
        <f>'2.54 GW Electrolyser H2 Prod.'!BK587</f>
        <v>478185386.73384464</v>
      </c>
      <c r="BJ12" s="1939">
        <f>'2.54 GW Electrolyser H2 Prod.'!BL587</f>
        <v>476239432.0582608</v>
      </c>
      <c r="BK12" s="1939">
        <f>'2.54 GW Electrolyser H2 Prod.'!BM587</f>
        <v>474334460.45297885</v>
      </c>
      <c r="BL12" s="1937">
        <f>'2.54 GW Electrolyser H2 Prod.'!BN587</f>
        <v>472468935.77380168</v>
      </c>
    </row>
    <row r="13" spans="1:67" ht="16" x14ac:dyDescent="0.2">
      <c r="A13" s="4305"/>
      <c r="B13" s="21" t="str">
        <f t="shared" si="2"/>
        <v>Low Price Range</v>
      </c>
      <c r="C13" s="43">
        <f t="shared" si="2"/>
        <v>0.9</v>
      </c>
      <c r="D13" s="1961"/>
      <c r="E13" s="1953">
        <f>'2.54 GW Electrolyser H2 Prod.'!G588</f>
        <v>1233922670.3232</v>
      </c>
      <c r="F13" s="1953">
        <f>'2.54 GW Electrolyser H2 Prod.'!H588</f>
        <v>1110530403.2908802</v>
      </c>
      <c r="G13" s="1953">
        <f>'2.54 GW Electrolyser H2 Prod.'!I588</f>
        <v>1044152750.2740021</v>
      </c>
      <c r="H13" s="1953">
        <f>'2.54 GW Electrolyser H2 Prod.'!J588</f>
        <v>999477362.96179211</v>
      </c>
      <c r="I13" s="1953">
        <f>'2.54 GW Electrolyser H2 Prod.'!K588</f>
        <v>966145066.44346821</v>
      </c>
      <c r="J13" s="1953">
        <f>'2.54 GW Electrolyser H2 Prod.'!L588</f>
        <v>939737475.24660194</v>
      </c>
      <c r="K13" s="1953">
        <f>'2.54 GW Electrolyser H2 Prod.'!M588</f>
        <v>917974097.88852882</v>
      </c>
      <c r="L13" s="1953">
        <f>'2.54 GW Electrolyser H2 Prod.'!N588</f>
        <v>899529626.66561294</v>
      </c>
      <c r="M13" s="1953">
        <f>'2.54 GW Electrolyser H2 Prod.'!O588</f>
        <v>883568307.90635633</v>
      </c>
      <c r="N13" s="1953">
        <f>'2.54 GW Electrolyser H2 Prod.'!P588</f>
        <v>869530559.79912138</v>
      </c>
      <c r="O13" s="1953">
        <f>'2.54 GW Electrolyser H2 Prod.'!Q588</f>
        <v>857024098.16484141</v>
      </c>
      <c r="P13" s="1953">
        <f>'2.54 GW Electrolyser H2 Prod.'!R588</f>
        <v>845763727.72194171</v>
      </c>
      <c r="Q13" s="1953">
        <f>'2.54 GW Electrolyser H2 Prod.'!S588</f>
        <v>835535886.94758379</v>
      </c>
      <c r="R13" s="1953">
        <f>'2.54 GW Electrolyser H2 Prod.'!T588</f>
        <v>826176688.09967601</v>
      </c>
      <c r="S13" s="1953">
        <f>'2.54 GW Electrolyser H2 Prod.'!U588</f>
        <v>817557738.87059796</v>
      </c>
      <c r="T13" s="1953">
        <f>'2.54 GW Electrolyser H2 Prod.'!V588</f>
        <v>809576663.99905169</v>
      </c>
      <c r="U13" s="1953">
        <f>'2.54 GW Electrolyser H2 Prod.'!W588</f>
        <v>802150578.47374189</v>
      </c>
      <c r="V13" s="1953">
        <f>'2.54 GW Electrolyser H2 Prod.'!X588</f>
        <v>795211477.11572075</v>
      </c>
      <c r="W13" s="1953">
        <f>'2.54 GW Electrolyser H2 Prod.'!Y588</f>
        <v>788702904.73997796</v>
      </c>
      <c r="X13" s="1953">
        <f>'2.54 GW Electrolyser H2 Prod.'!Z588</f>
        <v>782577503.81920922</v>
      </c>
      <c r="Y13" s="1953">
        <f>'2.54 GW Electrolyser H2 Prod.'!AA588</f>
        <v>776795176.91294479</v>
      </c>
      <c r="Z13" s="1953">
        <f>'2.54 GW Electrolyser H2 Prod.'!AB588</f>
        <v>771321688.34835744</v>
      </c>
      <c r="AA13" s="1953">
        <f>'2.54 GW Electrolyser H2 Prod.'!AC588</f>
        <v>766127585.31696439</v>
      </c>
      <c r="AB13" s="1953">
        <f>'2.54 GW Electrolyser H2 Prod.'!AD588</f>
        <v>761187354.94974756</v>
      </c>
      <c r="AC13" s="1953">
        <f>'2.54 GW Electrolyser H2 Prod.'!AE588</f>
        <v>756478758.24224818</v>
      </c>
      <c r="AD13" s="1953">
        <f>'2.54 GW Electrolyser H2 Prod.'!AF588</f>
        <v>751982298.25282538</v>
      </c>
      <c r="AE13" s="1953">
        <f>'2.54 GW Electrolyser H2 Prod.'!AG588</f>
        <v>747680791.46622503</v>
      </c>
      <c r="AF13" s="1953">
        <f>'2.54 GW Electrolyser H2 Prod.'!AH588</f>
        <v>743559019.2897085</v>
      </c>
      <c r="AG13" s="1953">
        <f>'2.54 GW Electrolyser H2 Prod.'!AI588</f>
        <v>739603442.41830742</v>
      </c>
      <c r="AH13" s="1953">
        <f>'2.54 GW Electrolyser H2 Prod.'!AJ588</f>
        <v>735801964.98353815</v>
      </c>
      <c r="AI13" s="1953">
        <f>'2.54 GW Electrolyser H2 Prod.'!AK588</f>
        <v>732143738.46290183</v>
      </c>
      <c r="AJ13" s="1953">
        <f>'2.54 GW Electrolyser H2 Prod.'!AL588</f>
        <v>728618997.5991466</v>
      </c>
      <c r="AK13" s="1953">
        <f>'2.54 GW Electrolyser H2 Prod.'!AM588</f>
        <v>725218922.28102505</v>
      </c>
      <c r="AL13" s="1953">
        <f>'2.54 GW Electrolyser H2 Prod.'!AN588</f>
        <v>721935520.62636769</v>
      </c>
      <c r="AM13" s="1953">
        <f>'2.54 GW Electrolyser H2 Prod.'!AO588</f>
        <v>718761529.49324739</v>
      </c>
      <c r="AN13" s="1953">
        <f>'2.54 GW Electrolyser H2 Prod.'!AP588</f>
        <v>715690329.4041487</v>
      </c>
      <c r="AO13" s="1953">
        <f>'2.54 GW Electrolyser H2 Prod.'!AQ588</f>
        <v>712715871.45790529</v>
      </c>
      <c r="AP13" s="1953">
        <f>'2.54 GW Electrolyser H2 Prod.'!AR588</f>
        <v>709832614.26598024</v>
      </c>
      <c r="AQ13" s="1953">
        <f>'2.54 GW Electrolyser H2 Prod.'!AS588</f>
        <v>707035469.31383753</v>
      </c>
      <c r="AR13" s="1953">
        <f>'2.54 GW Electrolyser H2 Prod.'!AT588</f>
        <v>704319753.43728828</v>
      </c>
      <c r="AS13" s="1953">
        <f>'2.54 GW Electrolyser H2 Prod.'!AU588</f>
        <v>701681147.33469856</v>
      </c>
      <c r="AT13" s="1953">
        <f>'2.54 GW Electrolyser H2 Prod.'!AV588</f>
        <v>699115659.22165024</v>
      </c>
      <c r="AU13" s="1953">
        <f>'2.54 GW Electrolyser H2 Prod.'!AW588</f>
        <v>696619592.88477707</v>
      </c>
      <c r="AV13" s="1953">
        <f>'2.54 GW Electrolyser H2 Prod.'!AX588</f>
        <v>694189519.51352155</v>
      </c>
      <c r="AW13" s="1953">
        <f>'2.54 GW Electrolyser H2 Prod.'!AY588</f>
        <v>691822252.78828251</v>
      </c>
      <c r="AX13" s="1953">
        <f>'2.54 GW Electrolyser H2 Prod.'!AZ588</f>
        <v>689514826.78526795</v>
      </c>
      <c r="AY13" s="1953">
        <f>'2.54 GW Electrolyser H2 Prod.'!BA588</f>
        <v>687264476.32592785</v>
      </c>
      <c r="AZ13" s="1953">
        <f>'2.54 GW Electrolyser H2 Prod.'!BB588</f>
        <v>685068619.45477283</v>
      </c>
      <c r="BA13" s="1953">
        <f>'2.54 GW Electrolyser H2 Prod.'!BC588</f>
        <v>682924841.77597368</v>
      </c>
      <c r="BB13" s="1953">
        <f>'2.54 GW Electrolyser H2 Prod.'!BD588</f>
        <v>680830882.41802347</v>
      </c>
      <c r="BC13" s="1953">
        <f>'2.54 GW Electrolyser H2 Prod.'!BE588</f>
        <v>678784621.42838848</v>
      </c>
      <c r="BD13" s="1953">
        <f>'2.54 GW Electrolyser H2 Prod.'!BF588</f>
        <v>676784068.42754281</v>
      </c>
      <c r="BE13" s="1953">
        <f>'2.54 GW Electrolyser H2 Prod.'!BG588</f>
        <v>674827352.37499642</v>
      </c>
      <c r="BF13" s="1953">
        <f>'2.54 GW Electrolyser H2 Prod.'!BH588</f>
        <v>672912712.31960261</v>
      </c>
      <c r="BG13" s="1953">
        <f>'2.54 GW Electrolyser H2 Prod.'!BI588</f>
        <v>671038489.02317715</v>
      </c>
      <c r="BH13" s="1953">
        <f>'2.54 GW Electrolyser H2 Prod.'!BJ588</f>
        <v>669203117.36073756</v>
      </c>
      <c r="BI13" s="1953">
        <f>'2.54 GW Electrolyser H2 Prod.'!BK588</f>
        <v>667405119.41290188</v>
      </c>
      <c r="BJ13" s="1953">
        <f>'2.54 GW Electrolyser H2 Prod.'!BL588</f>
        <v>665643098.17647672</v>
      </c>
      <c r="BK13" s="1953">
        <f>'2.54 GW Electrolyser H2 Prod.'!BM588</f>
        <v>663915731.82829726</v>
      </c>
      <c r="BL13" s="1956">
        <f>'2.54 GW Electrolyser H2 Prod.'!BN588</f>
        <v>662221768.48518431</v>
      </c>
    </row>
    <row r="14" spans="1:67" ht="19.5" customHeight="1" x14ac:dyDescent="0.2">
      <c r="A14" s="4305"/>
      <c r="B14" s="20" t="str">
        <f t="shared" si="2"/>
        <v>High Price Range</v>
      </c>
      <c r="C14" s="39">
        <f t="shared" si="2"/>
        <v>0.8</v>
      </c>
      <c r="D14" s="1916"/>
      <c r="E14" s="1999">
        <f>'2.54 GW Electrolyser H2 Prod.'!G590</f>
        <v>3860132417.8559995</v>
      </c>
      <c r="F14" s="1939">
        <f>'2.54 GW Electrolyser H2 Prod.'!H590</f>
        <v>3088105934.2847996</v>
      </c>
      <c r="G14" s="1939">
        <f>'2.54 GW Electrolyser H2 Prod.'!I590</f>
        <v>2710213263.7922535</v>
      </c>
      <c r="H14" s="1939">
        <f>'2.54 GW Electrolyser H2 Prod.'!J590</f>
        <v>2470484747.4278402</v>
      </c>
      <c r="I14" s="1939">
        <f>'2.54 GW Electrolyser H2 Prod.'!K590</f>
        <v>2299239019.3653278</v>
      </c>
      <c r="J14" s="1939">
        <f>'2.54 GW Electrolyser H2 Prod.'!L590</f>
        <v>2168170611.033803</v>
      </c>
      <c r="K14" s="1939">
        <f>'2.54 GW Electrolyser H2 Prod.'!M590</f>
        <v>2063200341.1295464</v>
      </c>
      <c r="L14" s="1939">
        <f>'2.54 GW Electrolyser H2 Prod.'!N590</f>
        <v>1976387797.9422724</v>
      </c>
      <c r="M14" s="1939">
        <f>'2.54 GW Electrolyser H2 Prod.'!O590</f>
        <v>1902850767.8281081</v>
      </c>
      <c r="N14" s="1939">
        <f>'2.54 GW Electrolyser H2 Prod.'!P590</f>
        <v>1839391215.4922621</v>
      </c>
      <c r="O14" s="1939">
        <f>'2.54 GW Electrolyser H2 Prod.'!Q590</f>
        <v>1783810187.0807989</v>
      </c>
      <c r="P14" s="1939">
        <f>'2.54 GW Electrolyser H2 Prod.'!R590</f>
        <v>1734536488.8270423</v>
      </c>
      <c r="Q14" s="1939">
        <f>'2.54 GW Electrolyser H2 Prod.'!S590</f>
        <v>1690411901.4425654</v>
      </c>
      <c r="R14" s="1939">
        <f>'2.54 GW Electrolyser H2 Prod.'!T590</f>
        <v>1650560272.9036376</v>
      </c>
      <c r="S14" s="1939">
        <f>'2.54 GW Electrolyser H2 Prod.'!U590</f>
        <v>1614304229.0693421</v>
      </c>
      <c r="T14" s="1939">
        <f>'2.54 GW Electrolyser H2 Prod.'!V590</f>
        <v>1581110238.3538182</v>
      </c>
      <c r="U14" s="1939">
        <f>'2.54 GW Electrolyser H2 Prod.'!W590</f>
        <v>1550551251.4035692</v>
      </c>
      <c r="V14" s="1939">
        <f>'2.54 GW Electrolyser H2 Prod.'!X590</f>
        <v>1522280614.2624865</v>
      </c>
      <c r="W14" s="1939">
        <f>'2.54 GW Electrolyser H2 Prod.'!Y590</f>
        <v>1496013430.2580826</v>
      </c>
      <c r="X14" s="1939">
        <f>'2.54 GW Electrolyser H2 Prod.'!Z590</f>
        <v>1471512972.3938098</v>
      </c>
      <c r="Y14" s="1939">
        <f>'2.54 GW Electrolyser H2 Prod.'!AA590</f>
        <v>1448580599.0810432</v>
      </c>
      <c r="Z14" s="1939">
        <f>'2.54 GW Electrolyser H2 Prod.'!AB590</f>
        <v>1427048149.6646392</v>
      </c>
      <c r="AA14" s="1939">
        <f>'2.54 GW Electrolyser H2 Prod.'!AC590</f>
        <v>1406772127.2777593</v>
      </c>
      <c r="AB14" s="1939">
        <f>'2.54 GW Electrolyser H2 Prod.'!AD590</f>
        <v>1387629191.0616336</v>
      </c>
      <c r="AC14" s="1939">
        <f>'2.54 GW Electrolyser H2 Prod.'!AE590</f>
        <v>1369512621.8256185</v>
      </c>
      <c r="AD14" s="1939">
        <f>'2.54 GW Electrolyser H2 Prod.'!AF590</f>
        <v>1352329521.154052</v>
      </c>
      <c r="AE14" s="1939">
        <f>'2.54 GW Electrolyser H2 Prod.'!AG590</f>
        <v>1335998569.9271407</v>
      </c>
      <c r="AF14" s="1939">
        <f>'2.54 GW Electrolyser H2 Prod.'!AH590</f>
        <v>1320448218.3229098</v>
      </c>
      <c r="AG14" s="1939">
        <f>'2.54 GW Electrolyser H2 Prod.'!AI590</f>
        <v>1305615212.071547</v>
      </c>
      <c r="AH14" s="1939">
        <f>'2.54 GW Electrolyser H2 Prod.'!AJ590</f>
        <v>1291443383.2554739</v>
      </c>
      <c r="AI14" s="1939">
        <f>'2.54 GW Electrolyser H2 Prod.'!AK590</f>
        <v>1277882651.082036</v>
      </c>
      <c r="AJ14" s="1939">
        <f>'2.54 GW Electrolyser H2 Prod.'!AL590</f>
        <v>1264888190.6830547</v>
      </c>
      <c r="AK14" s="1939">
        <f>'2.54 GW Electrolyser H2 Prod.'!AM590</f>
        <v>1252419737.4035449</v>
      </c>
      <c r="AL14" s="1939">
        <f>'2.54 GW Electrolyser H2 Prod.'!AN590</f>
        <v>1240441001.1228552</v>
      </c>
      <c r="AM14" s="1939">
        <f>'2.54 GW Electrolyser H2 Prod.'!AO590</f>
        <v>1228919170.5313857</v>
      </c>
      <c r="AN14" s="1939">
        <f>'2.54 GW Electrolyser H2 Prod.'!AP590</f>
        <v>1217824491.4099894</v>
      </c>
      <c r="AO14" s="1939">
        <f>'2.54 GW Electrolyser H2 Prod.'!AQ590</f>
        <v>1207129906.1464822</v>
      </c>
      <c r="AP14" s="1939">
        <f>'2.54 GW Electrolyser H2 Prod.'!AR590</f>
        <v>1196810744.2064662</v>
      </c>
      <c r="AQ14" s="1939">
        <f>'2.54 GW Electrolyser H2 Prod.'!AS590</f>
        <v>1186844455.2237716</v>
      </c>
      <c r="AR14" s="1939">
        <f>'2.54 GW Electrolyser H2 Prod.'!AT590</f>
        <v>1177210377.9150479</v>
      </c>
      <c r="AS14" s="1939">
        <f>'2.54 GW Electrolyser H2 Prod.'!AU590</f>
        <v>1167889539.247072</v>
      </c>
      <c r="AT14" s="1939">
        <f>'2.54 GW Electrolyser H2 Prod.'!AV590</f>
        <v>1158864479.2648342</v>
      </c>
      <c r="AU14" s="1939">
        <f>'2.54 GW Electrolyser H2 Prod.'!AW590</f>
        <v>1150119097.7767904</v>
      </c>
      <c r="AV14" s="1939">
        <f>'2.54 GW Electrolyser H2 Prod.'!AX590</f>
        <v>1141638519.7317114</v>
      </c>
      <c r="AW14" s="1939">
        <f>'2.54 GW Electrolyser H2 Prod.'!AY590</f>
        <v>1133408976.6406741</v>
      </c>
      <c r="AX14" s="1939">
        <f>'2.54 GW Electrolyser H2 Prod.'!AZ590</f>
        <v>1125417701.8222072</v>
      </c>
      <c r="AY14" s="1939">
        <f>'2.54 GW Electrolyser H2 Prod.'!BA590</f>
        <v>1117652837.5973608</v>
      </c>
      <c r="AZ14" s="1939">
        <f>'2.54 GW Electrolyser H2 Prod.'!BB590</f>
        <v>1110103352.8493071</v>
      </c>
      <c r="BA14" s="1939">
        <f>'2.54 GW Electrolyser H2 Prod.'!BC590</f>
        <v>1102758969.6006835</v>
      </c>
      <c r="BB14" s="1939">
        <f>'2.54 GW Electrolyser H2 Prod.'!BD590</f>
        <v>1095610097.460495</v>
      </c>
      <c r="BC14" s="1939">
        <f>'2.54 GW Electrolyser H2 Prod.'!BE590</f>
        <v>1088647774.9583759</v>
      </c>
      <c r="BD14" s="1939">
        <f>'2.54 GW Electrolyser H2 Prod.'!BF590</f>
        <v>1081863616.9232419</v>
      </c>
      <c r="BE14" s="1939">
        <f>'2.54 GW Electrolyser H2 Prod.'!BG590</f>
        <v>1075249767.1805828</v>
      </c>
      <c r="BF14" s="1939">
        <f>'2.54 GW Electrolyser H2 Prod.'!BH590</f>
        <v>1068798855.9417129</v>
      </c>
      <c r="BG14" s="1939">
        <f>'2.54 GW Electrolyser H2 Prod.'!BI590</f>
        <v>1062503961.3422242</v>
      </c>
      <c r="BH14" s="1939">
        <f>'2.54 GW Electrolyser H2 Prod.'!BJ590</f>
        <v>1056358574.6583278</v>
      </c>
      <c r="BI14" s="1939">
        <f>'2.54 GW Electrolyser H2 Prod.'!BK590</f>
        <v>1050356568.7906549</v>
      </c>
      <c r="BJ14" s="1939">
        <f>'2.54 GW Electrolyser H2 Prod.'!BL590</f>
        <v>1044492169.6572378</v>
      </c>
      <c r="BK14" s="1939">
        <f>'2.54 GW Electrolyser H2 Prod.'!BM590</f>
        <v>1038759930.1820989</v>
      </c>
      <c r="BL14" s="1937">
        <f>'2.54 GW Electrolyser H2 Prod.'!BN590</f>
        <v>1033154706.6043789</v>
      </c>
    </row>
    <row r="15" spans="1:67" ht="16" x14ac:dyDescent="0.2">
      <c r="A15" s="4305"/>
      <c r="B15" s="20" t="str">
        <f t="shared" si="2"/>
        <v>High Price Range</v>
      </c>
      <c r="C15" s="39">
        <f t="shared" si="2"/>
        <v>0.85</v>
      </c>
      <c r="D15" s="1916"/>
      <c r="E15" s="1999">
        <f>'2.54 GW Electrolyser H2 Prod.'!G591</f>
        <v>3860132417.8559995</v>
      </c>
      <c r="F15" s="1939">
        <f>'2.54 GW Electrolyser H2 Prod.'!H591</f>
        <v>3281112555.1775994</v>
      </c>
      <c r="G15" s="1939">
        <f>'2.54 GW Electrolyser H2 Prod.'!I591</f>
        <v>2983553617.3811178</v>
      </c>
      <c r="H15" s="1939">
        <f>'2.54 GW Electrolyser H2 Prod.'!J591</f>
        <v>2788945671.9009595</v>
      </c>
      <c r="I15" s="1939">
        <f>'2.54 GW Electrolyser H2 Prod.'!K591</f>
        <v>2646781092.7171168</v>
      </c>
      <c r="J15" s="1939">
        <f>'2.54 GW Electrolyser H2 Prod.'!L591</f>
        <v>2536020574.7739501</v>
      </c>
      <c r="K15" s="1939">
        <f>'2.54 GW Electrolyser H2 Prod.'!M591</f>
        <v>2445997882.0444484</v>
      </c>
      <c r="L15" s="1939">
        <f>'2.54 GW Electrolyser H2 Prod.'!N591</f>
        <v>2370603821.1158152</v>
      </c>
      <c r="M15" s="1939">
        <f>'2.54 GW Electrolyser H2 Prod.'!O591</f>
        <v>2306032856.9588528</v>
      </c>
      <c r="N15" s="1939">
        <f>'2.54 GW Electrolyser H2 Prod.'!P591</f>
        <v>2249763928.8095493</v>
      </c>
      <c r="O15" s="1939">
        <f>'2.54 GW Electrolyser H2 Prod.'!Q591</f>
        <v>2200046210.0254149</v>
      </c>
      <c r="P15" s="1939">
        <f>'2.54 GW Electrolyser H2 Prod.'!R591</f>
        <v>2155617488.557857</v>
      </c>
      <c r="Q15" s="1939">
        <f>'2.54 GW Electrolyser H2 Prod.'!S591</f>
        <v>2115539761.6003275</v>
      </c>
      <c r="R15" s="1939">
        <f>'2.54 GW Electrolyser H2 Prod.'!T591</f>
        <v>2079098199.737781</v>
      </c>
      <c r="S15" s="1939">
        <f>'2.54 GW Electrolyser H2 Prod.'!U591</f>
        <v>2045736376.0536902</v>
      </c>
      <c r="T15" s="1939">
        <f>'2.54 GW Electrolyser H2 Prod.'!V591</f>
        <v>2015013247.9484429</v>
      </c>
      <c r="U15" s="1939">
        <f>'2.54 GW Electrolyser H2 Prod.'!W591</f>
        <v>1986573713.3065333</v>
      </c>
      <c r="V15" s="1939">
        <f>'2.54 GW Electrolyser H2 Prod.'!X591</f>
        <v>1960127928.4150248</v>
      </c>
      <c r="W15" s="1939">
        <f>'2.54 GW Electrolyser H2 Prod.'!Y591</f>
        <v>1935436448.7611377</v>
      </c>
      <c r="X15" s="1939">
        <f>'2.54 GW Electrolyser H2 Prod.'!Z591</f>
        <v>1912299339.4881167</v>
      </c>
      <c r="Y15" s="1939">
        <f>'2.54 GW Electrolyser H2 Prod.'!AA591</f>
        <v>1890548053.5648572</v>
      </c>
      <c r="Z15" s="1939">
        <f>'2.54 GW Electrolyser H2 Prod.'!AB591</f>
        <v>1870039278.5216029</v>
      </c>
      <c r="AA15" s="1939">
        <f>'2.54 GW Electrolyser H2 Prod.'!AC591</f>
        <v>1850650208.540458</v>
      </c>
      <c r="AB15" s="1939">
        <f>'2.54 GW Electrolyser H2 Prod.'!AD591</f>
        <v>1832274865.2741785</v>
      </c>
      <c r="AC15" s="1939">
        <f>'2.54 GW Electrolyser H2 Prod.'!AE591</f>
        <v>1814821201.5627673</v>
      </c>
      <c r="AD15" s="1939">
        <f>'2.54 GW Electrolyser H2 Prod.'!AF591</f>
        <v>1798208797.3602779</v>
      </c>
      <c r="AE15" s="1939">
        <f>'2.54 GW Electrolyser H2 Prod.'!AG591</f>
        <v>1782367009.0573459</v>
      </c>
      <c r="AF15" s="1939">
        <f>'2.54 GW Electrolyser H2 Prod.'!AH591</f>
        <v>1767233469.7771139</v>
      </c>
      <c r="AG15" s="1939">
        <f>'2.54 GW Electrolyser H2 Prod.'!AI591</f>
        <v>1752752864.1338942</v>
      </c>
      <c r="AH15" s="1939">
        <f>'2.54 GW Electrolyser H2 Prod.'!AJ591</f>
        <v>1738875919.6456368</v>
      </c>
      <c r="AI15" s="1939">
        <f>'2.54 GW Electrolyser H2 Prod.'!AK591</f>
        <v>1725558570.6595383</v>
      </c>
      <c r="AJ15" s="1939">
        <f>'2.54 GW Electrolyser H2 Prod.'!AL591</f>
        <v>1712761260.7561765</v>
      </c>
      <c r="AK15" s="1939">
        <f>'2.54 GW Electrolyser H2 Prod.'!AM591</f>
        <v>1700448357.150584</v>
      </c>
      <c r="AL15" s="1939">
        <f>'2.54 GW Electrolyser H2 Prod.'!AN591</f>
        <v>1688587656.3105533</v>
      </c>
      <c r="AM15" s="1939">
        <f>'2.54 GW Electrolyser H2 Prod.'!AO591</f>
        <v>1677149964.3572249</v>
      </c>
      <c r="AN15" s="1939">
        <f>'2.54 GW Electrolyser H2 Prod.'!AP591</f>
        <v>1666108739.152771</v>
      </c>
      <c r="AO15" s="1939">
        <f>'2.54 GW Electrolyser H2 Prod.'!AQ591</f>
        <v>1655439783.5683496</v>
      </c>
      <c r="AP15" s="1939">
        <f>'2.54 GW Electrolyser H2 Prod.'!AR591</f>
        <v>1645120981.4469674</v>
      </c>
      <c r="AQ15" s="1939">
        <f>'2.54 GW Electrolyser H2 Prod.'!AS591</f>
        <v>1635132069.3661509</v>
      </c>
      <c r="AR15" s="1939">
        <f>'2.54 GW Electrolyser H2 Prod.'!AT591</f>
        <v>1625454438.5648992</v>
      </c>
      <c r="AS15" s="1939">
        <f>'2.54 GW Electrolyser H2 Prod.'!AU591</f>
        <v>1616070962.4034948</v>
      </c>
      <c r="AT15" s="1939">
        <f>'2.54 GW Electrolyser H2 Prod.'!AV591</f>
        <v>1606965845.5301285</v>
      </c>
      <c r="AU15" s="1939">
        <f>'2.54 GW Electrolyser H2 Prod.'!AW591</f>
        <v>1598124491.5779753</v>
      </c>
      <c r="AV15" s="1939">
        <f>'2.54 GW Electrolyser H2 Prod.'!AX591</f>
        <v>1589533386.7433622</v>
      </c>
      <c r="AW15" s="1939">
        <f>'2.54 GW Electrolyser H2 Prod.'!AY591</f>
        <v>1581179997.0253811</v>
      </c>
      <c r="AX15" s="1939">
        <f>'2.54 GW Electrolyser H2 Prod.'!AZ591</f>
        <v>1573052677.2593892</v>
      </c>
      <c r="AY15" s="1939">
        <f>'2.54 GW Electrolyser H2 Prod.'!BA591</f>
        <v>1565140590.3667703</v>
      </c>
      <c r="AZ15" s="1939">
        <f>'2.54 GW Electrolyser H2 Prod.'!BB591</f>
        <v>1557433635.4830518</v>
      </c>
      <c r="BA15" s="1939">
        <f>'2.54 GW Electrolyser H2 Prod.'!BC591</f>
        <v>1549922383.8256204</v>
      </c>
      <c r="BB15" s="1939">
        <f>'2.54 GW Electrolyser H2 Prod.'!BD591</f>
        <v>1542598021.3283522</v>
      </c>
      <c r="BC15" s="1939">
        <f>'2.54 GW Electrolyser H2 Prod.'!BE591</f>
        <v>1535452297.2095239</v>
      </c>
      <c r="BD15" s="1939">
        <f>'2.54 GW Electrolyser H2 Prod.'!BF591</f>
        <v>1528477477.7562361</v>
      </c>
      <c r="BE15" s="1939">
        <f>'2.54 GW Electrolyser H2 Prod.'!BG591</f>
        <v>1521666304.7071464</v>
      </c>
      <c r="BF15" s="1939">
        <f>'2.54 GW Electrolyser H2 Prod.'!BH591</f>
        <v>1515011957.6987438</v>
      </c>
      <c r="BG15" s="1939">
        <f>'2.54 GW Electrolyser H2 Prod.'!BI591</f>
        <v>1508508020.3112466</v>
      </c>
      <c r="BH15" s="1939">
        <f>'2.54 GW Electrolyser H2 Prod.'!BJ591</f>
        <v>1502148449.3105466</v>
      </c>
      <c r="BI15" s="1939">
        <f>'2.54 GW Electrolyser H2 Prod.'!BK591</f>
        <v>1495927546.7342196</v>
      </c>
      <c r="BJ15" s="1939">
        <f>'2.54 GW Electrolyser H2 Prod.'!BL591</f>
        <v>1489839934.5138102</v>
      </c>
      <c r="BK15" s="1939">
        <f>'2.54 GW Electrolyser H2 Prod.'!BM591</f>
        <v>1483880531.3635967</v>
      </c>
      <c r="BL15" s="1937">
        <f>'2.54 GW Electrolyser H2 Prod.'!BN591</f>
        <v>1478044531.698791</v>
      </c>
    </row>
    <row r="16" spans="1:67" ht="17" thickBot="1" x14ac:dyDescent="0.25">
      <c r="A16" s="4306"/>
      <c r="B16" s="1998" t="str">
        <f t="shared" si="2"/>
        <v>High Price Range</v>
      </c>
      <c r="C16" s="1995">
        <f t="shared" si="2"/>
        <v>0.9</v>
      </c>
      <c r="D16" s="1963"/>
      <c r="E16" s="1997">
        <f>'2.54 GW Electrolyser H2 Prod.'!G592</f>
        <v>3860132417.8559995</v>
      </c>
      <c r="F16" s="1996">
        <f>'2.54 GW Electrolyser H2 Prod.'!H592</f>
        <v>3474119176.0703998</v>
      </c>
      <c r="G16" s="1996">
        <f>'2.54 GW Electrolyser H2 Prod.'!I592</f>
        <v>3266467159.9480805</v>
      </c>
      <c r="H16" s="1996">
        <f>'2.54 GW Electrolyser H2 Prod.'!J592</f>
        <v>3126707258.4633598</v>
      </c>
      <c r="I16" s="1996">
        <f>'2.54 GW Electrolyser H2 Prod.'!K592</f>
        <v>3022432427.1092448</v>
      </c>
      <c r="J16" s="1996">
        <f>'2.54 GW Electrolyser H2 Prod.'!L592</f>
        <v>2939820443.9532728</v>
      </c>
      <c r="K16" s="1996">
        <f>'2.54 GW Electrolyser H2 Prod.'!M592</f>
        <v>2871737151.1486058</v>
      </c>
      <c r="L16" s="1996">
        <f>'2.54 GW Electrolyser H2 Prod.'!N592</f>
        <v>2814036532.6170239</v>
      </c>
      <c r="M16" s="1996">
        <f>'2.54 GW Electrolyser H2 Prod.'!O592</f>
        <v>2764104064.8407397</v>
      </c>
      <c r="N16" s="1996">
        <f>'2.54 GW Electrolyser H2 Prod.'!P592</f>
        <v>2720189184.3983207</v>
      </c>
      <c r="O16" s="1996">
        <f>'2.54 GW Electrolyser H2 Prod.'!Q592</f>
        <v>2681064692.1199579</v>
      </c>
      <c r="P16" s="1996">
        <f>'2.54 GW Electrolyser H2 Prod.'!R592</f>
        <v>2645838399.5579457</v>
      </c>
      <c r="Q16" s="1996">
        <f>'2.54 GW Electrolyser H2 Prod.'!S592</f>
        <v>2613842213.1782694</v>
      </c>
      <c r="R16" s="1996">
        <f>'2.54 GW Electrolyser H2 Prod.'!T592</f>
        <v>2584563436.0337458</v>
      </c>
      <c r="S16" s="1996">
        <f>'2.54 GW Electrolyser H2 Prod.'!U592</f>
        <v>2557600413.0443835</v>
      </c>
      <c r="T16" s="1996">
        <f>'2.54 GW Electrolyser H2 Prod.'!V592</f>
        <v>2532632879.3553219</v>
      </c>
      <c r="U16" s="1996">
        <f>'2.54 GW Electrolyser H2 Prod.'!W592</f>
        <v>2509401542.2841654</v>
      </c>
      <c r="V16" s="1996">
        <f>'2.54 GW Electrolyser H2 Prod.'!X592</f>
        <v>2487693658.3566661</v>
      </c>
      <c r="W16" s="1996">
        <f>'2.54 GW Electrolyser H2 Prod.'!Y592</f>
        <v>2467332616.4325509</v>
      </c>
      <c r="X16" s="1996">
        <f>'2.54 GW Electrolyser H2 Prod.'!Z592</f>
        <v>2448170265.958488</v>
      </c>
      <c r="Y16" s="1996">
        <f>'2.54 GW Electrolyser H2 Prod.'!AA592</f>
        <v>2430081168.417501</v>
      </c>
      <c r="Z16" s="1996">
        <f>'2.54 GW Electrolyser H2 Prod.'!AB592</f>
        <v>2412958222.9079623</v>
      </c>
      <c r="AA16" s="1996">
        <f>'2.54 GW Electrolyser H2 Prod.'!AC592</f>
        <v>2396709290.9648352</v>
      </c>
      <c r="AB16" s="1996">
        <f>'2.54 GW Electrolyser H2 Prod.'!AD592</f>
        <v>2381254559.6021509</v>
      </c>
      <c r="AC16" s="1996">
        <f>'2.54 GW Electrolyser H2 Prod.'!AE592</f>
        <v>2366524457.6027546</v>
      </c>
      <c r="AD16" s="1996">
        <f>'2.54 GW Electrolyser H2 Prod.'!AF592</f>
        <v>2352457991.8604426</v>
      </c>
      <c r="AE16" s="1996">
        <f>'2.54 GW Electrolyser H2 Prod.'!AG592</f>
        <v>2339001406.4585109</v>
      </c>
      <c r="AF16" s="1996">
        <f>'2.54 GW Electrolyser H2 Prod.'!AH592</f>
        <v>2326107092.4303713</v>
      </c>
      <c r="AG16" s="1996">
        <f>'2.54 GW Electrolyser H2 Prod.'!AI592</f>
        <v>2313732694.1963086</v>
      </c>
      <c r="AH16" s="1996">
        <f>'2.54 GW Electrolyser H2 Prod.'!AJ592</f>
        <v>2301840371.7399454</v>
      </c>
      <c r="AI16" s="1996">
        <f>'2.54 GW Electrolyser H2 Prod.'!AK592</f>
        <v>2290396187.1700401</v>
      </c>
      <c r="AJ16" s="1996">
        <f>'2.54 GW Electrolyser H2 Prod.'!AL592</f>
        <v>2279369591.4197898</v>
      </c>
      <c r="AK16" s="1996">
        <f>'2.54 GW Electrolyser H2 Prod.'!AM592</f>
        <v>2268732992.1625643</v>
      </c>
      <c r="AL16" s="1996">
        <f>'2.54 GW Electrolyser H2 Prod.'!AN592</f>
        <v>2258461388.0557489</v>
      </c>
      <c r="AM16" s="1996">
        <f>'2.54 GW Electrolyser H2 Prod.'!AO592</f>
        <v>2248532057.5056133</v>
      </c>
      <c r="AN16" s="1996">
        <f>'2.54 GW Electrolyser H2 Prod.'!AP592</f>
        <v>2238924292.5209994</v>
      </c>
      <c r="AO16" s="1996">
        <f>'2.54 GW Electrolyser H2 Prod.'!AQ592</f>
        <v>2229619170.0688477</v>
      </c>
      <c r="AP16" s="1996">
        <f>'2.54 GW Electrolyser H2 Prod.'!AR592</f>
        <v>2220599354.7892962</v>
      </c>
      <c r="AQ16" s="1996">
        <f>'2.54 GW Electrolyser H2 Prod.'!AS592</f>
        <v>2211848928.0673518</v>
      </c>
      <c r="AR16" s="1996">
        <f>'2.54 GW Electrolyser H2 Prod.'!AT592</f>
        <v>2203353239.3626394</v>
      </c>
      <c r="AS16" s="1996">
        <f>'2.54 GW Electrolyser H2 Prod.'!AU592</f>
        <v>2195098776.4213824</v>
      </c>
      <c r="AT16" s="1996">
        <f>'2.54 GW Electrolyser H2 Prod.'!AV592</f>
        <v>2187073051.5757504</v>
      </c>
      <c r="AU16" s="1996">
        <f>'2.54 GW Electrolyser H2 Prod.'!AW592</f>
        <v>2179264501.8053179</v>
      </c>
      <c r="AV16" s="1996">
        <f>'2.54 GW Electrolyser H2 Prod.'!AX592</f>
        <v>2171662400.617166</v>
      </c>
      <c r="AW16" s="1996">
        <f>'2.54 GW Electrolyser H2 Prod.'!AY592</f>
        <v>2164256780.1130757</v>
      </c>
      <c r="AX16" s="1996">
        <f>'2.54 GW Electrolyser H2 Prod.'!AZ592</f>
        <v>2157038361.8683515</v>
      </c>
      <c r="AY16" s="1996">
        <f>'2.54 GW Electrolyser H2 Prod.'!BA592</f>
        <v>2149998495.4581165</v>
      </c>
      <c r="AZ16" s="1996">
        <f>'2.54 GW Electrolyser H2 Prod.'!BB592</f>
        <v>2143129103.6419361</v>
      </c>
      <c r="BA16" s="1996">
        <f>'2.54 GW Electrolyser H2 Prod.'!BC592</f>
        <v>2136422633.3633399</v>
      </c>
      <c r="BB16" s="1996">
        <f>'2.54 GW Electrolyser H2 Prod.'!BD592</f>
        <v>2129872011.8424795</v>
      </c>
      <c r="BC16" s="1996">
        <f>'2.54 GW Electrolyser H2 Prod.'!BE592</f>
        <v>2123470607.1422844</v>
      </c>
      <c r="BD16" s="1996">
        <f>'2.54 GW Electrolyser H2 Prod.'!BF592</f>
        <v>2117212192.6743984</v>
      </c>
      <c r="BE16" s="1996">
        <f>'2.54 GW Electrolyser H2 Prod.'!BG592</f>
        <v>2111090915.1838117</v>
      </c>
      <c r="BF16" s="1996">
        <f>'2.54 GW Electrolyser H2 Prod.'!BH592</f>
        <v>2105101265.8126602</v>
      </c>
      <c r="BG16" s="1996">
        <f>'2.54 GW Electrolyser H2 Prod.'!BI592</f>
        <v>2099238053.8960352</v>
      </c>
      <c r="BH16" s="1996">
        <f>'2.54 GW Electrolyser H2 Prod.'!BJ592</f>
        <v>2093496383.1873336</v>
      </c>
      <c r="BI16" s="1996">
        <f>'2.54 GW Electrolyser H2 Prod.'!BK592</f>
        <v>2087871630.2489176</v>
      </c>
      <c r="BJ16" s="1996">
        <f>'2.54 GW Electrolyser H2 Prod.'!BL592</f>
        <v>2082359424.7766783</v>
      </c>
      <c r="BK16" s="1996">
        <f>'2.54 GW Electrolyser H2 Prod.'!BM592</f>
        <v>2076955631.6553683</v>
      </c>
      <c r="BL16" s="1994">
        <f>'2.54 GW Electrolyser H2 Prod.'!BN592</f>
        <v>2071656334.5659506</v>
      </c>
    </row>
    <row r="17" spans="1:20" ht="16" thickBot="1" x14ac:dyDescent="0.25">
      <c r="A17" s="1876"/>
      <c r="B17" s="1876"/>
      <c r="C17" s="1876"/>
      <c r="D17" s="2372"/>
      <c r="E17" s="283"/>
      <c r="F17" s="283"/>
      <c r="G17" s="283"/>
    </row>
    <row r="18" spans="1:20" x14ac:dyDescent="0.2">
      <c r="A18" s="570" t="s">
        <v>1623</v>
      </c>
      <c r="E18" s="4354" t="s">
        <v>1653</v>
      </c>
      <c r="F18" s="4355"/>
      <c r="G18" s="4355"/>
      <c r="H18" s="4355"/>
      <c r="I18" s="4355"/>
      <c r="J18" s="4355"/>
      <c r="K18" s="4355"/>
      <c r="L18" s="4355"/>
      <c r="M18" s="4355"/>
      <c r="N18" s="4355"/>
      <c r="O18" s="4355"/>
      <c r="P18" s="4355"/>
      <c r="Q18" s="4355"/>
      <c r="R18" s="4355"/>
      <c r="S18" s="4355"/>
      <c r="T18" s="4356"/>
    </row>
    <row r="19" spans="1:20" ht="16" thickBot="1" x14ac:dyDescent="0.25">
      <c r="A19" t="s">
        <v>1654</v>
      </c>
      <c r="E19" s="4357"/>
      <c r="F19" s="4358"/>
      <c r="G19" s="4358"/>
      <c r="H19" s="4358"/>
      <c r="I19" s="4358"/>
      <c r="J19" s="4358"/>
      <c r="K19" s="4358"/>
      <c r="L19" s="4358"/>
      <c r="M19" s="4358"/>
      <c r="N19" s="4358"/>
      <c r="O19" s="4358"/>
      <c r="P19" s="4358"/>
      <c r="Q19" s="4358"/>
      <c r="R19" s="4358"/>
      <c r="S19" s="4358"/>
      <c r="T19" s="4359"/>
    </row>
    <row r="20" spans="1:20" x14ac:dyDescent="0.2">
      <c r="A20" t="s">
        <v>1655</v>
      </c>
      <c r="D20" s="2360"/>
      <c r="L20" s="284"/>
      <c r="T20" s="284"/>
    </row>
    <row r="21" spans="1:20" x14ac:dyDescent="0.2">
      <c r="A21" t="s">
        <v>1656</v>
      </c>
      <c r="D21" s="2360"/>
      <c r="F21" s="2849" t="s">
        <v>1657</v>
      </c>
      <c r="G21" s="2763"/>
      <c r="H21" s="2763"/>
      <c r="I21" s="2763"/>
      <c r="L21" s="286"/>
      <c r="N21" s="2849" t="s">
        <v>1658</v>
      </c>
      <c r="O21" s="2763"/>
      <c r="P21" s="2763"/>
      <c r="Q21" s="2763"/>
      <c r="T21" s="286"/>
    </row>
    <row r="22" spans="1:20" x14ac:dyDescent="0.2">
      <c r="A22" t="s">
        <v>1659</v>
      </c>
      <c r="D22" s="2360"/>
      <c r="L22" s="286"/>
      <c r="T22" s="286"/>
    </row>
    <row r="23" spans="1:20" x14ac:dyDescent="0.2">
      <c r="A23" t="s">
        <v>1660</v>
      </c>
      <c r="D23" s="2360"/>
      <c r="L23" s="286"/>
      <c r="T23" s="286"/>
    </row>
    <row r="24" spans="1:20" x14ac:dyDescent="0.2">
      <c r="A24" t="s">
        <v>1661</v>
      </c>
      <c r="D24" s="2360"/>
      <c r="L24" s="286"/>
      <c r="T24" s="286"/>
    </row>
    <row r="25" spans="1:20" x14ac:dyDescent="0.2">
      <c r="D25" s="2360"/>
      <c r="L25" s="286"/>
      <c r="T25" s="286"/>
    </row>
    <row r="26" spans="1:20" x14ac:dyDescent="0.2">
      <c r="A26" t="s">
        <v>1662</v>
      </c>
      <c r="D26" s="2360"/>
      <c r="L26" s="286"/>
      <c r="T26" s="286"/>
    </row>
    <row r="27" spans="1:20" x14ac:dyDescent="0.2">
      <c r="A27" t="s">
        <v>1663</v>
      </c>
      <c r="D27" s="2360"/>
      <c r="L27" s="286"/>
      <c r="T27" s="286"/>
    </row>
    <row r="28" spans="1:20" x14ac:dyDescent="0.2">
      <c r="A28" t="s">
        <v>1664</v>
      </c>
      <c r="D28" s="2360"/>
      <c r="L28" s="286"/>
      <c r="T28" s="286"/>
    </row>
    <row r="29" spans="1:20" x14ac:dyDescent="0.2">
      <c r="A29" t="s">
        <v>1665</v>
      </c>
      <c r="D29" s="2360"/>
      <c r="L29" s="286"/>
      <c r="T29" s="286"/>
    </row>
    <row r="30" spans="1:20" x14ac:dyDescent="0.2">
      <c r="A30" t="s">
        <v>1666</v>
      </c>
      <c r="D30" s="2360"/>
      <c r="L30" s="286"/>
      <c r="T30" s="286"/>
    </row>
    <row r="31" spans="1:20" x14ac:dyDescent="0.2">
      <c r="A31" t="s">
        <v>1667</v>
      </c>
      <c r="D31" s="2360"/>
      <c r="L31" s="286"/>
      <c r="T31" s="286"/>
    </row>
    <row r="32" spans="1:20" x14ac:dyDescent="0.2">
      <c r="D32" s="2360"/>
      <c r="L32" s="286"/>
      <c r="T32" s="286"/>
    </row>
    <row r="33" spans="1:20" x14ac:dyDescent="0.2">
      <c r="A33" t="s">
        <v>1668</v>
      </c>
      <c r="D33" s="2360"/>
      <c r="L33" s="286"/>
      <c r="T33" s="286"/>
    </row>
    <row r="34" spans="1:20" x14ac:dyDescent="0.2">
      <c r="A34" t="s">
        <v>1669</v>
      </c>
      <c r="D34" s="2360"/>
      <c r="L34" s="286"/>
      <c r="T34" s="286"/>
    </row>
    <row r="35" spans="1:20" x14ac:dyDescent="0.2">
      <c r="A35" t="s">
        <v>1670</v>
      </c>
      <c r="D35" s="2360"/>
      <c r="L35" s="286"/>
      <c r="T35" s="286"/>
    </row>
    <row r="36" spans="1:20" x14ac:dyDescent="0.2">
      <c r="A36" t="s">
        <v>1671</v>
      </c>
      <c r="D36" s="2360"/>
      <c r="L36" s="286"/>
      <c r="T36" s="286"/>
    </row>
    <row r="37" spans="1:20" x14ac:dyDescent="0.2">
      <c r="A37" t="s">
        <v>1672</v>
      </c>
      <c r="D37" s="2360"/>
      <c r="L37" s="286"/>
      <c r="T37" s="286"/>
    </row>
    <row r="38" spans="1:20" x14ac:dyDescent="0.2">
      <c r="A38" t="s">
        <v>1673</v>
      </c>
      <c r="D38" s="2360"/>
      <c r="L38" s="286"/>
      <c r="T38" s="286"/>
    </row>
    <row r="39" spans="1:20" x14ac:dyDescent="0.2">
      <c r="D39" s="2360"/>
      <c r="L39" s="286"/>
      <c r="T39" s="286"/>
    </row>
    <row r="40" spans="1:20" x14ac:dyDescent="0.2">
      <c r="D40" s="2360"/>
      <c r="L40" s="286"/>
      <c r="T40" s="286"/>
    </row>
    <row r="41" spans="1:20" x14ac:dyDescent="0.2">
      <c r="D41" s="2360"/>
      <c r="L41" s="286"/>
      <c r="T41" s="286"/>
    </row>
    <row r="42" spans="1:20" x14ac:dyDescent="0.2">
      <c r="D42" s="2360"/>
      <c r="L42" s="286"/>
      <c r="T42" s="286"/>
    </row>
    <row r="43" spans="1:20" x14ac:dyDescent="0.2">
      <c r="D43" s="2360"/>
      <c r="L43" s="286"/>
      <c r="T43" s="286"/>
    </row>
    <row r="44" spans="1:20" x14ac:dyDescent="0.2">
      <c r="D44" s="2360"/>
      <c r="L44" s="286"/>
      <c r="T44" s="286"/>
    </row>
    <row r="45" spans="1:20" x14ac:dyDescent="0.2">
      <c r="D45" s="2360"/>
      <c r="L45" s="286"/>
      <c r="T45" s="286"/>
    </row>
    <row r="46" spans="1:20" x14ac:dyDescent="0.2">
      <c r="D46" s="2360"/>
      <c r="L46" s="286"/>
      <c r="T46" s="286"/>
    </row>
    <row r="47" spans="1:20" x14ac:dyDescent="0.2">
      <c r="D47" s="2360"/>
      <c r="L47" s="286"/>
      <c r="T47" s="286"/>
    </row>
    <row r="48" spans="1:20" x14ac:dyDescent="0.2">
      <c r="D48" s="2360"/>
      <c r="L48" s="286"/>
      <c r="T48" s="286"/>
    </row>
    <row r="49" spans="4:20" x14ac:dyDescent="0.2">
      <c r="D49" s="2360"/>
      <c r="L49" s="286"/>
      <c r="T49" s="286"/>
    </row>
    <row r="50" spans="4:20" x14ac:dyDescent="0.2">
      <c r="D50" s="2360"/>
      <c r="L50" s="286"/>
      <c r="T50" s="286"/>
    </row>
    <row r="51" spans="4:20" x14ac:dyDescent="0.2">
      <c r="D51" s="2360"/>
      <c r="L51" s="286"/>
      <c r="T51" s="286"/>
    </row>
    <row r="52" spans="4:20" x14ac:dyDescent="0.2">
      <c r="D52" s="2360"/>
      <c r="F52" s="2849" t="s">
        <v>1674</v>
      </c>
      <c r="G52" s="2763"/>
      <c r="H52" s="2763"/>
      <c r="I52" s="2763"/>
      <c r="L52" s="286"/>
      <c r="N52" s="2849" t="s">
        <v>1675</v>
      </c>
      <c r="O52" s="2763"/>
      <c r="P52" s="2763"/>
      <c r="Q52" s="2763"/>
      <c r="T52" s="286"/>
    </row>
    <row r="53" spans="4:20" x14ac:dyDescent="0.2">
      <c r="D53" s="2360"/>
      <c r="L53" s="286"/>
      <c r="T53" s="286"/>
    </row>
    <row r="54" spans="4:20" x14ac:dyDescent="0.2">
      <c r="D54" s="2360"/>
      <c r="L54" s="286"/>
      <c r="T54" s="286"/>
    </row>
    <row r="55" spans="4:20" x14ac:dyDescent="0.2">
      <c r="D55" s="2360"/>
      <c r="L55" s="286"/>
      <c r="T55" s="286"/>
    </row>
    <row r="56" spans="4:20" x14ac:dyDescent="0.2">
      <c r="D56" s="2360"/>
      <c r="L56" s="286"/>
      <c r="T56" s="286"/>
    </row>
    <row r="57" spans="4:20" x14ac:dyDescent="0.2">
      <c r="D57" s="2360"/>
      <c r="L57" s="286"/>
      <c r="T57" s="286"/>
    </row>
    <row r="58" spans="4:20" x14ac:dyDescent="0.2">
      <c r="D58" s="2360"/>
      <c r="L58" s="286"/>
      <c r="T58" s="286"/>
    </row>
    <row r="59" spans="4:20" x14ac:dyDescent="0.2">
      <c r="D59" s="2360"/>
      <c r="L59" s="286"/>
      <c r="T59" s="286"/>
    </row>
    <row r="60" spans="4:20" x14ac:dyDescent="0.2">
      <c r="D60" s="2360"/>
      <c r="L60" s="286"/>
      <c r="T60" s="286"/>
    </row>
    <row r="61" spans="4:20" x14ac:dyDescent="0.2">
      <c r="D61" s="2360"/>
      <c r="L61" s="286"/>
      <c r="T61" s="286"/>
    </row>
    <row r="62" spans="4:20" x14ac:dyDescent="0.2">
      <c r="D62" s="2360"/>
      <c r="L62" s="286"/>
      <c r="T62" s="286"/>
    </row>
    <row r="63" spans="4:20" x14ac:dyDescent="0.2">
      <c r="D63" s="2360"/>
      <c r="L63" s="286"/>
      <c r="T63" s="286"/>
    </row>
    <row r="64" spans="4:20" x14ac:dyDescent="0.2">
      <c r="D64" s="2360"/>
      <c r="L64" s="286"/>
      <c r="T64" s="286"/>
    </row>
    <row r="65" spans="4:20" x14ac:dyDescent="0.2">
      <c r="D65" s="2360"/>
      <c r="L65" s="286"/>
      <c r="T65" s="286"/>
    </row>
    <row r="66" spans="4:20" x14ac:dyDescent="0.2">
      <c r="D66" s="2360"/>
      <c r="L66" s="286"/>
      <c r="T66" s="286"/>
    </row>
    <row r="67" spans="4:20" x14ac:dyDescent="0.2">
      <c r="D67" s="2360"/>
      <c r="L67" s="286"/>
      <c r="T67" s="286"/>
    </row>
    <row r="68" spans="4:20" x14ac:dyDescent="0.2">
      <c r="D68" s="2360"/>
      <c r="L68" s="286"/>
      <c r="T68" s="286"/>
    </row>
    <row r="69" spans="4:20" x14ac:dyDescent="0.2">
      <c r="D69" s="2360"/>
      <c r="L69" s="286"/>
      <c r="T69" s="286"/>
    </row>
    <row r="70" spans="4:20" x14ac:dyDescent="0.2">
      <c r="D70" s="2360"/>
      <c r="L70" s="286"/>
      <c r="T70" s="286"/>
    </row>
    <row r="71" spans="4:20" x14ac:dyDescent="0.2">
      <c r="D71" s="2360"/>
      <c r="L71" s="286"/>
      <c r="T71" s="286"/>
    </row>
    <row r="72" spans="4:20" x14ac:dyDescent="0.2">
      <c r="D72" s="2360"/>
      <c r="L72" s="286"/>
      <c r="T72" s="286"/>
    </row>
    <row r="73" spans="4:20" x14ac:dyDescent="0.2">
      <c r="D73" s="2360"/>
      <c r="L73" s="286"/>
      <c r="T73" s="286"/>
    </row>
    <row r="74" spans="4:20" x14ac:dyDescent="0.2">
      <c r="D74" s="2360"/>
      <c r="L74" s="286"/>
      <c r="T74" s="286"/>
    </row>
    <row r="75" spans="4:20" x14ac:dyDescent="0.2">
      <c r="D75" s="2360"/>
      <c r="L75" s="286"/>
      <c r="T75" s="286"/>
    </row>
    <row r="76" spans="4:20" x14ac:dyDescent="0.2">
      <c r="D76" s="2360"/>
      <c r="L76" s="286"/>
      <c r="T76" s="286"/>
    </row>
    <row r="77" spans="4:20" x14ac:dyDescent="0.2">
      <c r="D77" s="2360"/>
      <c r="L77" s="286"/>
      <c r="T77" s="286"/>
    </row>
    <row r="78" spans="4:20" x14ac:dyDescent="0.2">
      <c r="D78" s="2360"/>
      <c r="L78" s="286"/>
      <c r="T78" s="286"/>
    </row>
    <row r="79" spans="4:20" x14ac:dyDescent="0.2">
      <c r="D79" s="2360"/>
      <c r="L79" s="286"/>
      <c r="T79" s="286"/>
    </row>
    <row r="80" spans="4:20" x14ac:dyDescent="0.2">
      <c r="D80" s="2360"/>
      <c r="L80" s="286"/>
      <c r="T80" s="286"/>
    </row>
    <row r="81" spans="1:20" x14ac:dyDescent="0.2">
      <c r="D81" s="2360"/>
      <c r="L81" s="286"/>
      <c r="T81" s="286"/>
    </row>
    <row r="82" spans="1:20" ht="16" thickBot="1" x14ac:dyDescent="0.25">
      <c r="A82" s="289"/>
      <c r="B82" s="289"/>
      <c r="C82" s="289"/>
      <c r="D82" s="2361"/>
      <c r="E82" s="289"/>
      <c r="F82" s="289"/>
      <c r="G82" s="289"/>
      <c r="H82" s="289"/>
      <c r="I82" s="289"/>
      <c r="J82" s="289"/>
      <c r="K82" s="289"/>
      <c r="L82" s="290"/>
      <c r="M82" s="289"/>
      <c r="N82" s="289"/>
      <c r="O82" s="289"/>
      <c r="P82" s="289"/>
      <c r="Q82" s="289"/>
      <c r="R82" s="289"/>
      <c r="S82" s="289"/>
      <c r="T82" s="290"/>
    </row>
  </sheetData>
  <mergeCells count="4">
    <mergeCell ref="A5:A10"/>
    <mergeCell ref="A11:A16"/>
    <mergeCell ref="A1:BO2"/>
    <mergeCell ref="E18:T19"/>
  </mergeCells>
  <conditionalFormatting sqref="C3:C1048576">
    <cfRule type="cellIs" dxfId="7" priority="7" operator="equal">
      <formula>0.9</formula>
    </cfRule>
    <cfRule type="cellIs" dxfId="6" priority="8" operator="equal">
      <formula>0.85</formula>
    </cfRule>
    <cfRule type="cellIs" dxfId="5" priority="9" operator="equal">
      <formula>0.8</formula>
    </cfRule>
  </conditionalFormatting>
  <conditionalFormatting sqref="D3:D1048576 E5:BL16">
    <cfRule type="cellIs" dxfId="4" priority="5" operator="lessThan">
      <formula>0</formula>
    </cfRule>
  </conditionalFormatting>
  <conditionalFormatting sqref="F21">
    <cfRule type="cellIs" dxfId="3" priority="4" operator="lessThan">
      <formula>0</formula>
    </cfRule>
  </conditionalFormatting>
  <conditionalFormatting sqref="F52">
    <cfRule type="cellIs" dxfId="2" priority="3" operator="lessThan">
      <formula>0</formula>
    </cfRule>
  </conditionalFormatting>
  <conditionalFormatting sqref="N21">
    <cfRule type="cellIs" dxfId="1" priority="2" operator="lessThan">
      <formula>0</formula>
    </cfRule>
  </conditionalFormatting>
  <conditionalFormatting sqref="N52">
    <cfRule type="cellIs" dxfId="0" priority="1" operator="lessThan">
      <formula>0</formula>
    </cfRule>
  </conditionalFormatting>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85C8C-8EA0-453C-833A-8167566E035C}">
  <dimension ref="B1:T55"/>
  <sheetViews>
    <sheetView workbookViewId="0">
      <pane ySplit="3" topLeftCell="A4" activePane="bottomLeft" state="frozen"/>
      <selection pane="bottomLeft" activeCell="H4" sqref="H4"/>
    </sheetView>
  </sheetViews>
  <sheetFormatPr baseColWidth="10" defaultColWidth="8.83203125" defaultRowHeight="15" x14ac:dyDescent="0.2"/>
  <cols>
    <col min="2" max="2" width="18.83203125" customWidth="1"/>
    <col min="3" max="3" width="19.5" customWidth="1"/>
    <col min="4" max="4" width="24.5" customWidth="1"/>
    <col min="8" max="8" width="15.5" customWidth="1"/>
    <col min="13" max="13" width="16.1640625" bestFit="1" customWidth="1"/>
  </cols>
  <sheetData>
    <row r="1" spans="2:20" ht="16" thickBot="1" x14ac:dyDescent="0.25">
      <c r="I1" s="289"/>
    </row>
    <row r="2" spans="2:20" ht="20.25" customHeight="1" x14ac:dyDescent="0.2">
      <c r="B2" s="4364" t="s">
        <v>309</v>
      </c>
      <c r="C2" s="2168" t="s">
        <v>669</v>
      </c>
      <c r="D2" s="2168" t="s">
        <v>413</v>
      </c>
      <c r="E2" s="4364" t="s">
        <v>1676</v>
      </c>
      <c r="F2" s="4364" t="s">
        <v>479</v>
      </c>
      <c r="G2" s="4364" t="s">
        <v>1633</v>
      </c>
      <c r="H2" s="4360" t="s">
        <v>1618</v>
      </c>
      <c r="I2" s="4360" t="s">
        <v>1677</v>
      </c>
      <c r="K2">
        <v>100</v>
      </c>
    </row>
    <row r="3" spans="2:20" ht="16" thickBot="1" x14ac:dyDescent="0.25">
      <c r="B3" s="4365"/>
      <c r="C3" s="2169" t="s">
        <v>1678</v>
      </c>
      <c r="D3" s="2169" t="s">
        <v>804</v>
      </c>
      <c r="E3" s="4365"/>
      <c r="F3" s="4365"/>
      <c r="G3" s="4365"/>
      <c r="H3" s="4361"/>
      <c r="I3" s="4361"/>
      <c r="M3" t="s">
        <v>925</v>
      </c>
      <c r="Q3" t="s">
        <v>930</v>
      </c>
    </row>
    <row r="4" spans="2:20" ht="16" thickBot="1" x14ac:dyDescent="0.25">
      <c r="B4" s="2170"/>
      <c r="C4" s="2174" t="s">
        <v>1003</v>
      </c>
      <c r="D4" s="2177"/>
      <c r="E4" s="2178">
        <v>5.73</v>
      </c>
      <c r="F4" s="2179">
        <v>0.8</v>
      </c>
      <c r="G4" s="2188">
        <f>'ROI (%)'!G5</f>
        <v>-31.539255591865398</v>
      </c>
      <c r="H4" s="2183">
        <v>-6559405089.4899998</v>
      </c>
      <c r="I4" s="2185">
        <v>1.01</v>
      </c>
      <c r="M4" t="s">
        <v>1679</v>
      </c>
      <c r="O4" t="s">
        <v>1490</v>
      </c>
      <c r="Q4" t="str">
        <f>M4</f>
        <v>1.2 GW</v>
      </c>
      <c r="R4">
        <f t="shared" ref="R4:S5" si="0">N4</f>
        <v>0</v>
      </c>
      <c r="S4" t="str">
        <f t="shared" si="0"/>
        <v>2.54 GW</v>
      </c>
    </row>
    <row r="5" spans="2:20" ht="24.75" customHeight="1" thickBot="1" x14ac:dyDescent="0.25">
      <c r="B5" s="2170"/>
      <c r="C5" s="2174"/>
      <c r="D5" s="2177" t="s">
        <v>1680</v>
      </c>
      <c r="E5" s="2178">
        <v>5.73</v>
      </c>
      <c r="F5" s="2179">
        <v>0.85</v>
      </c>
      <c r="G5" s="2188">
        <f>'ROI (%)'!G6</f>
        <v>-27.163586410538453</v>
      </c>
      <c r="H5" s="2181">
        <v>-5768723640.3199997</v>
      </c>
      <c r="I5" s="2186">
        <v>1.0900000000000001</v>
      </c>
      <c r="M5" t="s">
        <v>129</v>
      </c>
      <c r="N5" t="s">
        <v>139</v>
      </c>
      <c r="O5" t="str">
        <f>M5</f>
        <v>Low</v>
      </c>
      <c r="P5" t="str">
        <f>N5</f>
        <v>High</v>
      </c>
      <c r="Q5" t="str">
        <f>M5</f>
        <v>Low</v>
      </c>
      <c r="R5" t="str">
        <f t="shared" si="0"/>
        <v>High</v>
      </c>
      <c r="S5" t="str">
        <f t="shared" si="0"/>
        <v>Low</v>
      </c>
      <c r="T5" t="str">
        <f>P5</f>
        <v>High</v>
      </c>
    </row>
    <row r="6" spans="2:20" ht="16" thickBot="1" x14ac:dyDescent="0.25">
      <c r="B6" s="2170"/>
      <c r="C6" s="2174"/>
      <c r="D6" s="2174"/>
      <c r="E6" s="2178">
        <v>5.73</v>
      </c>
      <c r="F6" s="2179">
        <v>0.9</v>
      </c>
      <c r="G6" s="2188">
        <f>'ROI (%)'!G7</f>
        <v>-21.709607566592759</v>
      </c>
      <c r="H6" s="2181">
        <v>-4842997144.3400002</v>
      </c>
      <c r="I6" s="2186">
        <v>1.1599999999999999</v>
      </c>
      <c r="L6" t="s">
        <v>495</v>
      </c>
      <c r="M6">
        <f>G4</f>
        <v>-31.539255591865398</v>
      </c>
      <c r="N6">
        <f>G6</f>
        <v>-21.709607566592759</v>
      </c>
      <c r="O6">
        <f>G32</f>
        <v>-32.616712848839953</v>
      </c>
      <c r="P6">
        <f>G46</f>
        <v>-7.2158713295838375</v>
      </c>
      <c r="Q6" s="2187">
        <f>G7</f>
        <v>0.97601000632218893</v>
      </c>
    </row>
    <row r="7" spans="2:20" ht="16" thickBot="1" x14ac:dyDescent="0.25">
      <c r="B7" s="2170"/>
      <c r="C7" s="2174"/>
      <c r="D7" s="2177" t="s">
        <v>1681</v>
      </c>
      <c r="E7" s="2178">
        <v>16.73</v>
      </c>
      <c r="F7" s="2179">
        <v>0.8</v>
      </c>
      <c r="G7" s="2189">
        <f>'ROI (%)'!G8</f>
        <v>0.97601000632218893</v>
      </c>
      <c r="H7" s="2182">
        <v>2715584864.0300002</v>
      </c>
      <c r="I7" s="2186">
        <v>0.03</v>
      </c>
      <c r="L7" t="s">
        <v>752</v>
      </c>
      <c r="M7" s="300"/>
      <c r="N7" s="300"/>
    </row>
    <row r="8" spans="2:20" ht="16" thickBot="1" x14ac:dyDescent="0.25">
      <c r="B8" s="2170"/>
      <c r="C8" s="2174"/>
      <c r="D8" s="2174"/>
      <c r="E8" s="2178">
        <v>16.73</v>
      </c>
      <c r="F8" s="2179">
        <v>0.85</v>
      </c>
      <c r="G8" s="2189">
        <f>'ROI (%)'!G9</f>
        <v>14.659995253570953</v>
      </c>
      <c r="H8" s="2182">
        <v>5188274831.5</v>
      </c>
      <c r="I8" s="2186">
        <v>0.98</v>
      </c>
      <c r="L8" t="s">
        <v>1677</v>
      </c>
    </row>
    <row r="9" spans="2:20" ht="24.75" customHeight="1" thickBot="1" x14ac:dyDescent="0.25">
      <c r="B9" s="2170"/>
      <c r="C9" s="2174" t="s">
        <v>1682</v>
      </c>
      <c r="D9" s="2176"/>
      <c r="E9" s="2178">
        <v>16.73</v>
      </c>
      <c r="F9" s="2179">
        <v>0.9</v>
      </c>
      <c r="G9" s="2189">
        <f>'ROI (%)'!G10</f>
        <v>31.71616722330096</v>
      </c>
      <c r="H9" s="2182">
        <v>8083289785.5600004</v>
      </c>
      <c r="I9" s="2186">
        <v>1.06</v>
      </c>
    </row>
    <row r="10" spans="2:20" ht="16" thickBot="1" x14ac:dyDescent="0.25">
      <c r="B10" s="2171" t="s">
        <v>1683</v>
      </c>
      <c r="C10" s="2174" t="s">
        <v>1684</v>
      </c>
      <c r="D10" s="2177"/>
      <c r="E10" s="2178">
        <v>5.73</v>
      </c>
      <c r="F10" s="2179">
        <v>0.8</v>
      </c>
      <c r="G10" s="2188">
        <f>'ROI (%)'!G23</f>
        <v>-37.956765916499975</v>
      </c>
      <c r="H10" s="2181">
        <v>-7904771925.71</v>
      </c>
      <c r="I10" s="2186">
        <v>1.01</v>
      </c>
    </row>
    <row r="11" spans="2:20" ht="24.75" customHeight="1" thickBot="1" x14ac:dyDescent="0.25">
      <c r="B11" s="2170"/>
      <c r="C11" s="2175"/>
      <c r="D11" s="2177" t="s">
        <v>1685</v>
      </c>
      <c r="E11" s="2178">
        <v>5.73</v>
      </c>
      <c r="F11" s="2179">
        <v>0.85</v>
      </c>
      <c r="G11" s="2188">
        <f>'ROI (%)'!G24</f>
        <v>-33.581096735173048</v>
      </c>
      <c r="H11" s="2181">
        <v>-7114090476.54</v>
      </c>
      <c r="I11" s="2186">
        <v>1.0900000000000001</v>
      </c>
    </row>
    <row r="12" spans="2:20" ht="16" thickBot="1" x14ac:dyDescent="0.25">
      <c r="B12" s="2170"/>
      <c r="C12" s="2175"/>
      <c r="D12" s="2177"/>
      <c r="E12" s="2178">
        <v>5.73</v>
      </c>
      <c r="F12" s="2179">
        <v>0.9</v>
      </c>
      <c r="G12" s="2188">
        <f>'ROI (%)'!G25</f>
        <v>-28.127117891227346</v>
      </c>
      <c r="H12" s="2181">
        <v>-6188363980.5600004</v>
      </c>
      <c r="I12" s="2186">
        <v>1.1599999999999999</v>
      </c>
    </row>
    <row r="13" spans="2:20" ht="20.25" customHeight="1" thickBot="1" x14ac:dyDescent="0.25">
      <c r="B13" s="2170"/>
      <c r="C13" s="2175"/>
      <c r="D13" s="2177" t="s">
        <v>1686</v>
      </c>
      <c r="E13" s="2178">
        <v>16.73</v>
      </c>
      <c r="F13" s="2179">
        <v>0.8</v>
      </c>
      <c r="G13" s="2188">
        <f>'ROI (%)'!G26</f>
        <v>-5.4415003183123938</v>
      </c>
      <c r="H13" s="2182">
        <v>1370218027.8099999</v>
      </c>
      <c r="I13" s="2186">
        <v>0.87</v>
      </c>
    </row>
    <row r="14" spans="2:20" ht="16" thickBot="1" x14ac:dyDescent="0.25">
      <c r="B14" s="2170"/>
      <c r="C14" s="2175"/>
      <c r="D14" s="2174"/>
      <c r="E14" s="2178">
        <v>16.73</v>
      </c>
      <c r="F14" s="2179">
        <v>0.85</v>
      </c>
      <c r="G14" s="2189">
        <f>'ROI (%)'!G27</f>
        <v>8.2424849289363777</v>
      </c>
      <c r="H14" s="2182">
        <v>3842907995.27</v>
      </c>
      <c r="I14" s="2186">
        <v>0.96</v>
      </c>
    </row>
    <row r="15" spans="2:20" ht="16" thickBot="1" x14ac:dyDescent="0.25">
      <c r="B15" s="2170"/>
      <c r="C15" s="2176"/>
      <c r="D15" s="2176"/>
      <c r="E15" s="2178">
        <v>16.73</v>
      </c>
      <c r="F15" s="2179">
        <v>0.9</v>
      </c>
      <c r="G15" s="2189">
        <f>'ROI (%)'!G28</f>
        <v>25.298656898666387</v>
      </c>
      <c r="H15" s="2182">
        <v>6737922949.3400002</v>
      </c>
      <c r="I15" s="2186">
        <v>1.04</v>
      </c>
    </row>
    <row r="16" spans="2:20" ht="16" thickBot="1" x14ac:dyDescent="0.25">
      <c r="B16" s="2170"/>
      <c r="C16" s="2174"/>
      <c r="D16" s="2174"/>
      <c r="E16" s="2178">
        <v>5.73</v>
      </c>
      <c r="F16" s="2179">
        <v>0.8</v>
      </c>
      <c r="G16" s="2188">
        <f>'ROI (%)'!G29</f>
        <v>-10.407720689581479</v>
      </c>
      <c r="H16" s="2181">
        <v>-8214638289.4899998</v>
      </c>
      <c r="I16" s="2186">
        <v>0.21</v>
      </c>
    </row>
    <row r="17" spans="2:9" ht="16.5" customHeight="1" thickBot="1" x14ac:dyDescent="0.25">
      <c r="B17" s="2170"/>
      <c r="C17" s="2177" t="s">
        <v>1687</v>
      </c>
      <c r="D17" s="2177" t="s">
        <v>1688</v>
      </c>
      <c r="E17" s="2178">
        <v>5.73</v>
      </c>
      <c r="F17" s="2179">
        <v>0.85</v>
      </c>
      <c r="G17" s="2188">
        <f>'ROI (%)'!G30</f>
        <v>-8.8736840024279413</v>
      </c>
      <c r="H17" s="2181">
        <v>-7423956840.3199997</v>
      </c>
      <c r="I17" s="2186">
        <v>0.28999999999999998</v>
      </c>
    </row>
    <row r="18" spans="2:9" ht="16" thickBot="1" x14ac:dyDescent="0.25">
      <c r="B18" s="2170"/>
      <c r="C18" s="2174" t="s">
        <v>1689</v>
      </c>
      <c r="D18" s="2177"/>
      <c r="E18" s="2178">
        <v>5.73</v>
      </c>
      <c r="F18" s="2179">
        <v>0.9</v>
      </c>
      <c r="G18" s="2188">
        <f>'ROI (%)'!G31</f>
        <v>-6.9616099193879784</v>
      </c>
      <c r="H18" s="2181">
        <v>-6498230344.3400002</v>
      </c>
      <c r="I18" s="2186">
        <v>0.35</v>
      </c>
    </row>
    <row r="19" spans="2:9" ht="16" thickBot="1" x14ac:dyDescent="0.25">
      <c r="B19" s="2170"/>
      <c r="C19" s="2174"/>
      <c r="D19" s="2177" t="s">
        <v>1690</v>
      </c>
      <c r="E19" s="2178">
        <v>16.73</v>
      </c>
      <c r="F19" s="2179">
        <v>0.8</v>
      </c>
      <c r="G19" s="2189">
        <f>'ROI (%)'!G32</f>
        <v>0.9915895080497874</v>
      </c>
      <c r="H19" s="2182">
        <v>1060351664.03</v>
      </c>
      <c r="I19" s="2186">
        <v>0.09</v>
      </c>
    </row>
    <row r="20" spans="2:9" ht="16" thickBot="1" x14ac:dyDescent="0.25">
      <c r="B20" s="2170"/>
      <c r="C20" s="2174"/>
      <c r="D20" s="2175"/>
      <c r="E20" s="2178">
        <v>16.73</v>
      </c>
      <c r="F20" s="2179">
        <v>0.85</v>
      </c>
      <c r="G20" s="2189">
        <f>'ROI (%)'!G33</f>
        <v>5.7889666693144175</v>
      </c>
      <c r="H20" s="2182">
        <v>3533041631.5</v>
      </c>
      <c r="I20" s="2186">
        <v>0.24</v>
      </c>
    </row>
    <row r="21" spans="2:9" ht="16" thickBot="1" x14ac:dyDescent="0.25">
      <c r="B21" s="2170"/>
      <c r="C21" s="2174"/>
      <c r="D21" s="2176"/>
      <c r="E21" s="2178">
        <v>16.73</v>
      </c>
      <c r="F21" s="2179">
        <v>0.9</v>
      </c>
      <c r="G21" s="2189">
        <f>'ROI (%)'!G34</f>
        <v>11.76857629236893</v>
      </c>
      <c r="H21" s="2182">
        <v>6428056585.5600004</v>
      </c>
      <c r="I21" s="2186">
        <v>0.31</v>
      </c>
    </row>
    <row r="22" spans="2:9" ht="16" thickBot="1" x14ac:dyDescent="0.25">
      <c r="B22" s="2171" t="s">
        <v>1489</v>
      </c>
      <c r="C22" s="2174" t="s">
        <v>1687</v>
      </c>
      <c r="D22" s="2177" t="s">
        <v>1003</v>
      </c>
      <c r="E22" s="2178">
        <v>5.73</v>
      </c>
      <c r="F22" s="2179">
        <v>0.8</v>
      </c>
      <c r="G22" s="2188">
        <f>'ROI (%)'!G47</f>
        <v>-12.657592850892952</v>
      </c>
      <c r="H22" s="2181">
        <v>-9560005125.7099991</v>
      </c>
      <c r="I22" s="2186">
        <v>0.21</v>
      </c>
    </row>
    <row r="23" spans="2:9" ht="24.75" customHeight="1" thickBot="1" x14ac:dyDescent="0.25">
      <c r="B23" s="2170" t="s">
        <v>1691</v>
      </c>
      <c r="C23" s="2177" t="s">
        <v>1692</v>
      </c>
      <c r="D23" s="2177" t="s">
        <v>1685</v>
      </c>
      <c r="E23" s="2178">
        <v>5.73</v>
      </c>
      <c r="F23" s="2179">
        <v>0.85</v>
      </c>
      <c r="G23" s="2188">
        <f>'ROI (%)'!G48</f>
        <v>-11.123556163739419</v>
      </c>
      <c r="H23" s="2181">
        <v>-8769323676.5400009</v>
      </c>
      <c r="I23" s="2186">
        <v>0.28999999999999998</v>
      </c>
    </row>
    <row r="24" spans="2:9" ht="36.75" customHeight="1" thickBot="1" x14ac:dyDescent="0.25">
      <c r="B24" s="2172"/>
      <c r="C24" s="2177"/>
      <c r="D24" s="2177" t="s">
        <v>1686</v>
      </c>
      <c r="E24" s="2178">
        <v>5.73</v>
      </c>
      <c r="F24" s="2179">
        <v>0.9</v>
      </c>
      <c r="G24" s="2188">
        <f>'ROI (%)'!G49</f>
        <v>-9.2114820806994544</v>
      </c>
      <c r="H24" s="2181">
        <v>-7843597180.5600004</v>
      </c>
      <c r="I24" s="2186">
        <v>0.35</v>
      </c>
    </row>
    <row r="25" spans="2:9" ht="24.75" customHeight="1" thickBot="1" x14ac:dyDescent="0.25">
      <c r="B25" s="2172"/>
      <c r="C25" s="2177" t="s">
        <v>1691</v>
      </c>
      <c r="D25" s="2175"/>
      <c r="E25" s="2178">
        <v>16.73</v>
      </c>
      <c r="F25" s="2179">
        <v>0.8</v>
      </c>
      <c r="G25" s="2188">
        <f>'ROI (%)'!G50</f>
        <v>-1.2582826532616869</v>
      </c>
      <c r="H25" s="2181">
        <v>-285015172.19</v>
      </c>
      <c r="I25" s="2184" t="e">
        <v>#NUM!</v>
      </c>
    </row>
    <row r="26" spans="2:9" ht="16" thickBot="1" x14ac:dyDescent="0.25">
      <c r="B26" s="2172"/>
      <c r="C26" s="2175"/>
      <c r="D26" s="2175"/>
      <c r="E26" s="2178">
        <v>16.73</v>
      </c>
      <c r="F26" s="2179">
        <v>0.85</v>
      </c>
      <c r="G26" s="2189">
        <f>'ROI (%)'!G51</f>
        <v>3.539094508002945</v>
      </c>
      <c r="H26" s="2182">
        <v>2187674795.27</v>
      </c>
      <c r="I26" s="2186">
        <v>0.23</v>
      </c>
    </row>
    <row r="27" spans="2:9" ht="16" thickBot="1" x14ac:dyDescent="0.25">
      <c r="B27" s="2173"/>
      <c r="C27" s="2176"/>
      <c r="D27" s="2176"/>
      <c r="E27" s="2178">
        <v>16.73</v>
      </c>
      <c r="F27" s="2179">
        <v>0.9</v>
      </c>
      <c r="G27" s="2189">
        <f>'ROI (%)'!G52</f>
        <v>9.5187041310574578</v>
      </c>
      <c r="H27" s="2182">
        <v>5082689749.3400002</v>
      </c>
      <c r="I27" s="2186">
        <v>0.31</v>
      </c>
    </row>
    <row r="29" spans="2:9" ht="16" thickBot="1" x14ac:dyDescent="0.25"/>
    <row r="30" spans="2:9" x14ac:dyDescent="0.2">
      <c r="B30" s="4364" t="s">
        <v>309</v>
      </c>
      <c r="C30" s="2168" t="s">
        <v>669</v>
      </c>
      <c r="D30" s="2168" t="s">
        <v>413</v>
      </c>
      <c r="E30" s="4364" t="s">
        <v>1676</v>
      </c>
      <c r="F30" s="4364" t="s">
        <v>479</v>
      </c>
      <c r="G30" s="4364" t="s">
        <v>1633</v>
      </c>
      <c r="H30" s="4362" t="str">
        <f>H2</f>
        <v>NPV (A$)</v>
      </c>
      <c r="I30" s="4360" t="str">
        <f>I2</f>
        <v>IRR</v>
      </c>
    </row>
    <row r="31" spans="2:9" ht="16" thickBot="1" x14ac:dyDescent="0.25">
      <c r="B31" s="4365"/>
      <c r="C31" s="2169" t="s">
        <v>1678</v>
      </c>
      <c r="D31" s="2169" t="s">
        <v>804</v>
      </c>
      <c r="E31" s="4365"/>
      <c r="F31" s="4365"/>
      <c r="G31" s="4365"/>
      <c r="H31" s="4363"/>
      <c r="I31" s="4361"/>
    </row>
    <row r="32" spans="2:9" ht="16" thickBot="1" x14ac:dyDescent="0.25">
      <c r="B32" s="2170"/>
      <c r="C32" s="2174" t="s">
        <v>1003</v>
      </c>
      <c r="D32" s="2177"/>
      <c r="E32" s="2178">
        <v>5.73</v>
      </c>
      <c r="F32" s="2179">
        <v>0.8</v>
      </c>
      <c r="G32" s="2188">
        <f>'ROI (%)'!G57</f>
        <v>-32.616712848839953</v>
      </c>
      <c r="H32" s="2183">
        <v>-13481111021.91</v>
      </c>
      <c r="I32" s="2185">
        <v>1.05</v>
      </c>
    </row>
    <row r="33" spans="2:9" ht="24.75" customHeight="1" thickBot="1" x14ac:dyDescent="0.25">
      <c r="B33" s="2170"/>
      <c r="C33" s="2174"/>
      <c r="D33" s="2177" t="s">
        <v>1693</v>
      </c>
      <c r="E33" s="2178">
        <v>5.73</v>
      </c>
      <c r="F33" s="2179">
        <v>0.85</v>
      </c>
      <c r="G33" s="2188">
        <f>'ROI (%)'!G58</f>
        <v>-28.092945755467237</v>
      </c>
      <c r="H33" s="2181">
        <v>-11847585809.209999</v>
      </c>
      <c r="I33" s="2186">
        <v>1.1299999999999999</v>
      </c>
    </row>
    <row r="34" spans="2:9" ht="16" thickBot="1" x14ac:dyDescent="0.25">
      <c r="B34" s="2170"/>
      <c r="C34" s="2174"/>
      <c r="D34" s="2177" t="s">
        <v>1681</v>
      </c>
      <c r="E34" s="2178">
        <v>5.73</v>
      </c>
      <c r="F34" s="2179">
        <v>0.9</v>
      </c>
      <c r="G34" s="2188">
        <f>'ROI (%)'!G59</f>
        <v>-22.454372773880348</v>
      </c>
      <c r="H34" s="2181">
        <v>-9935061400.2399998</v>
      </c>
      <c r="I34" s="2186">
        <v>1.2</v>
      </c>
    </row>
    <row r="35" spans="2:9" ht="16" thickBot="1" x14ac:dyDescent="0.25">
      <c r="B35" s="2170"/>
      <c r="C35" s="2174"/>
      <c r="D35" s="2174"/>
      <c r="E35" s="2178">
        <v>16.73</v>
      </c>
      <c r="F35" s="2179">
        <v>0.8</v>
      </c>
      <c r="G35" s="2189">
        <f>'ROI (%)'!G60</f>
        <v>1.0156892826971182</v>
      </c>
      <c r="H35" s="2182">
        <v>5690233177.0799999</v>
      </c>
      <c r="I35" s="2186">
        <v>0.03</v>
      </c>
    </row>
    <row r="36" spans="2:9" ht="16" thickBot="1" x14ac:dyDescent="0.25">
      <c r="B36" s="2170"/>
      <c r="C36" s="2174"/>
      <c r="D36" s="2175"/>
      <c r="E36" s="2178">
        <v>16.73</v>
      </c>
      <c r="F36" s="2179">
        <v>0.85</v>
      </c>
      <c r="G36" s="2189">
        <f>'ROI (%)'!G61</f>
        <v>15.16758099191121</v>
      </c>
      <c r="H36" s="2182">
        <v>10800459109.84</v>
      </c>
      <c r="I36" s="2186">
        <v>1.02</v>
      </c>
    </row>
    <row r="37" spans="2:9" ht="16" thickBot="1" x14ac:dyDescent="0.25">
      <c r="B37" s="2170"/>
      <c r="C37" s="2180">
        <v>1785646800</v>
      </c>
      <c r="D37" s="2176"/>
      <c r="E37" s="2178">
        <v>16.73</v>
      </c>
      <c r="F37" s="2179">
        <v>0.9</v>
      </c>
      <c r="G37" s="2189">
        <f>'ROI (%)'!G62</f>
        <v>32.806967057303368</v>
      </c>
      <c r="H37" s="2182">
        <v>16783490014.91</v>
      </c>
      <c r="I37" s="2186">
        <v>1.1000000000000001</v>
      </c>
    </row>
    <row r="38" spans="2:9" ht="16" thickBot="1" x14ac:dyDescent="0.25">
      <c r="B38" s="2170"/>
      <c r="C38" s="2174" t="s">
        <v>1684</v>
      </c>
      <c r="D38" s="2177"/>
      <c r="E38" s="2178">
        <v>5.73</v>
      </c>
      <c r="F38" s="2179">
        <v>0.8</v>
      </c>
      <c r="G38" s="2188">
        <f>'ROI (%)'!G75</f>
        <v>-38.654355995710119</v>
      </c>
      <c r="H38" s="2181">
        <v>-16010467945</v>
      </c>
      <c r="I38" s="2186">
        <v>1.05</v>
      </c>
    </row>
    <row r="39" spans="2:9" ht="24.75" customHeight="1" thickBot="1" x14ac:dyDescent="0.25">
      <c r="B39" s="2170"/>
      <c r="C39" s="2175"/>
      <c r="D39" s="2177" t="s">
        <v>1694</v>
      </c>
      <c r="E39" s="2178">
        <v>5.73</v>
      </c>
      <c r="F39" s="2179">
        <v>0.85</v>
      </c>
      <c r="G39" s="2188">
        <f>'ROI (%)'!G76</f>
        <v>-34.130588902337422</v>
      </c>
      <c r="H39" s="2181">
        <v>-14376942732.299999</v>
      </c>
      <c r="I39" s="2186">
        <v>1.1299999999999999</v>
      </c>
    </row>
    <row r="40" spans="2:9" ht="24" customHeight="1" thickBot="1" x14ac:dyDescent="0.25">
      <c r="B40" s="2170"/>
      <c r="C40" s="2175"/>
      <c r="D40" s="2177" t="s">
        <v>1686</v>
      </c>
      <c r="E40" s="2178">
        <v>5.73</v>
      </c>
      <c r="F40" s="2179">
        <v>0.9</v>
      </c>
      <c r="G40" s="2188">
        <f>'ROI (%)'!G77</f>
        <v>-28.492015920750529</v>
      </c>
      <c r="H40" s="2181">
        <v>-12464418323.33</v>
      </c>
      <c r="I40" s="2186">
        <v>1.2</v>
      </c>
    </row>
    <row r="41" spans="2:9" ht="16" thickBot="1" x14ac:dyDescent="0.25">
      <c r="B41" s="2170"/>
      <c r="C41" s="2175"/>
      <c r="D41" s="2174"/>
      <c r="E41" s="2178">
        <v>16.73</v>
      </c>
      <c r="F41" s="2179">
        <v>0.8</v>
      </c>
      <c r="G41" s="2188">
        <f>'ROI (%)'!G78</f>
        <v>-5.0219538641730708</v>
      </c>
      <c r="H41" s="2182">
        <v>3160876253.98</v>
      </c>
      <c r="I41" s="2186">
        <v>0.03</v>
      </c>
    </row>
    <row r="42" spans="2:9" ht="16" thickBot="1" x14ac:dyDescent="0.25">
      <c r="B42" s="2170"/>
      <c r="C42" s="2175"/>
      <c r="D42" s="2175"/>
      <c r="E42" s="2178">
        <v>16.73</v>
      </c>
      <c r="F42" s="2179">
        <v>0.85</v>
      </c>
      <c r="G42" s="2189">
        <f>'ROI (%)'!G79</f>
        <v>9.1299378450410291</v>
      </c>
      <c r="H42" s="2182">
        <v>8271102186.75</v>
      </c>
      <c r="I42" s="2186">
        <v>1.01</v>
      </c>
    </row>
    <row r="43" spans="2:9" ht="16" thickBot="1" x14ac:dyDescent="0.25">
      <c r="B43" s="2171" t="s">
        <v>1695</v>
      </c>
      <c r="C43" s="2176"/>
      <c r="D43" s="2176"/>
      <c r="E43" s="2178">
        <v>16.73</v>
      </c>
      <c r="F43" s="2179">
        <v>0.9</v>
      </c>
      <c r="G43" s="2189">
        <f>'ROI (%)'!G80</f>
        <v>26.769323910433179</v>
      </c>
      <c r="H43" s="2182">
        <v>14254133091.82</v>
      </c>
      <c r="I43" s="2186">
        <v>1.0900000000000001</v>
      </c>
    </row>
    <row r="44" spans="2:9" ht="16" thickBot="1" x14ac:dyDescent="0.25">
      <c r="B44" s="2170"/>
      <c r="C44" s="2174"/>
      <c r="D44" s="2174"/>
      <c r="E44" s="2178">
        <v>5.73</v>
      </c>
      <c r="F44" s="2179">
        <v>0.8</v>
      </c>
      <c r="G44" s="2188">
        <f>'ROI (%)'!G81</f>
        <v>-10.775654371674896</v>
      </c>
      <c r="H44" s="2181">
        <v>-16793064221.91</v>
      </c>
      <c r="I44" s="2186">
        <v>0.23</v>
      </c>
    </row>
    <row r="45" spans="2:9" ht="19.5" customHeight="1" thickBot="1" x14ac:dyDescent="0.25">
      <c r="B45" s="2170"/>
      <c r="C45" s="2174"/>
      <c r="D45" s="2177" t="s">
        <v>1696</v>
      </c>
      <c r="E45" s="2178">
        <v>5.73</v>
      </c>
      <c r="F45" s="2179">
        <v>0.85</v>
      </c>
      <c r="G45" s="2188">
        <f>'ROI (%)'!G82</f>
        <v>-9.1910164569255457</v>
      </c>
      <c r="H45" s="2181">
        <v>-15159539009.209999</v>
      </c>
      <c r="I45" s="2186">
        <v>0.3</v>
      </c>
    </row>
    <row r="46" spans="2:9" ht="16" thickBot="1" x14ac:dyDescent="0.25">
      <c r="B46" s="2170"/>
      <c r="C46" s="2174"/>
      <c r="D46" s="2177" t="s">
        <v>1690</v>
      </c>
      <c r="E46" s="2178">
        <v>5.73</v>
      </c>
      <c r="F46" s="2179">
        <v>0.9</v>
      </c>
      <c r="G46" s="2188">
        <f>'ROI (%)'!G83</f>
        <v>-7.2158713295838375</v>
      </c>
      <c r="H46" s="2181">
        <v>-13247014600.24</v>
      </c>
      <c r="I46" s="2186">
        <v>0.37</v>
      </c>
    </row>
    <row r="47" spans="2:9" ht="16" thickBot="1" x14ac:dyDescent="0.25">
      <c r="B47" s="2170"/>
      <c r="C47" s="2174"/>
      <c r="D47" s="2175"/>
      <c r="E47" s="2178">
        <v>16.73</v>
      </c>
      <c r="F47" s="2179">
        <v>0.8</v>
      </c>
      <c r="G47" s="2189">
        <f>'ROI (%)'!G84</f>
        <v>1.0054958249847781</v>
      </c>
      <c r="H47" s="2182">
        <v>2378279977.0799999</v>
      </c>
      <c r="I47" s="2186">
        <v>0.09</v>
      </c>
    </row>
    <row r="48" spans="2:9" ht="16" thickBot="1" x14ac:dyDescent="0.25">
      <c r="B48" s="2170"/>
      <c r="C48" s="2174"/>
      <c r="D48" s="2175"/>
      <c r="E48" s="2178">
        <v>16.73</v>
      </c>
      <c r="F48" s="2179">
        <v>0.85</v>
      </c>
      <c r="G48" s="2189">
        <f>'ROI (%)'!G85</f>
        <v>5.9627855582915652</v>
      </c>
      <c r="H48" s="2182">
        <v>7488505909.8400002</v>
      </c>
      <c r="I48" s="2186">
        <v>0.24</v>
      </c>
    </row>
    <row r="49" spans="2:9" ht="16" thickBot="1" x14ac:dyDescent="0.25">
      <c r="B49" s="2170"/>
      <c r="C49" s="2174" t="s">
        <v>1697</v>
      </c>
      <c r="D49" s="2176"/>
      <c r="E49" s="2178">
        <v>16.73</v>
      </c>
      <c r="F49" s="2179">
        <v>0.9</v>
      </c>
      <c r="G49" s="2189">
        <f>'ROI (%)'!G86</f>
        <v>12.141715502114559</v>
      </c>
      <c r="H49" s="2182">
        <v>13471536814.91</v>
      </c>
      <c r="I49" s="2186">
        <v>0.31</v>
      </c>
    </row>
    <row r="50" spans="2:9" ht="16" thickBot="1" x14ac:dyDescent="0.25">
      <c r="B50" s="2170"/>
      <c r="C50" s="2174" t="s">
        <v>1689</v>
      </c>
      <c r="D50" s="2177" t="s">
        <v>1003</v>
      </c>
      <c r="E50" s="2178">
        <v>5.73</v>
      </c>
      <c r="F50" s="2179">
        <v>0.8</v>
      </c>
      <c r="G50" s="2188">
        <f>'ROI (%)'!G99</f>
        <v>-12.890590452330626</v>
      </c>
      <c r="H50" s="2181">
        <v>-19322421145</v>
      </c>
      <c r="I50" s="2186">
        <v>0.21</v>
      </c>
    </row>
    <row r="51" spans="2:9" ht="19.5" customHeight="1" thickBot="1" x14ac:dyDescent="0.25">
      <c r="B51" s="2170"/>
      <c r="C51" s="2174"/>
      <c r="D51" s="2177" t="s">
        <v>1694</v>
      </c>
      <c r="E51" s="2178">
        <v>5.73</v>
      </c>
      <c r="F51" s="2179">
        <v>0.85</v>
      </c>
      <c r="G51" s="2188">
        <f>'ROI (%)'!G100</f>
        <v>-11.305952537581282</v>
      </c>
      <c r="H51" s="2181">
        <v>-17688895932.299999</v>
      </c>
      <c r="I51" s="2186">
        <v>0.28999999999999998</v>
      </c>
    </row>
    <row r="52" spans="2:9" ht="30" customHeight="1" thickBot="1" x14ac:dyDescent="0.25">
      <c r="B52" s="2170"/>
      <c r="C52" s="2174"/>
      <c r="D52" s="2177" t="s">
        <v>1686</v>
      </c>
      <c r="E52" s="2178">
        <v>5.73</v>
      </c>
      <c r="F52" s="2179">
        <v>0.9</v>
      </c>
      <c r="G52" s="2188">
        <f>'ROI (%)'!G101</f>
        <v>-9.3308074102395722</v>
      </c>
      <c r="H52" s="2181">
        <v>-15776371523.33</v>
      </c>
      <c r="I52" s="2186">
        <v>0.35</v>
      </c>
    </row>
    <row r="53" spans="2:9" ht="16" thickBot="1" x14ac:dyDescent="0.25">
      <c r="B53" s="2170"/>
      <c r="C53" s="2174"/>
      <c r="D53" s="2175"/>
      <c r="E53" s="2178">
        <v>16.73</v>
      </c>
      <c r="F53" s="2179">
        <v>0.8</v>
      </c>
      <c r="G53" s="2188">
        <f>'ROI (%)'!G102</f>
        <v>-1.1094402556709586</v>
      </c>
      <c r="H53" s="2182">
        <v>2351558261.5</v>
      </c>
      <c r="I53" s="2186">
        <v>0.08</v>
      </c>
    </row>
    <row r="54" spans="2:9" ht="16" thickBot="1" x14ac:dyDescent="0.25">
      <c r="B54" s="2170"/>
      <c r="C54" s="2177"/>
      <c r="D54" s="2175"/>
      <c r="E54" s="2178">
        <v>16.73</v>
      </c>
      <c r="F54" s="2179">
        <v>0.85</v>
      </c>
      <c r="G54" s="2189">
        <f>'ROI (%)'!G103</f>
        <v>3.847849477635831</v>
      </c>
      <c r="H54" s="2182">
        <v>7461784194.2600002</v>
      </c>
      <c r="I54" s="2186">
        <v>0.25</v>
      </c>
    </row>
    <row r="55" spans="2:9" ht="16" thickBot="1" x14ac:dyDescent="0.25">
      <c r="B55" s="2173"/>
      <c r="C55" s="2176"/>
      <c r="D55" s="2176"/>
      <c r="E55" s="2178">
        <v>16.73</v>
      </c>
      <c r="F55" s="2179">
        <v>0.9</v>
      </c>
      <c r="G55" s="2189">
        <f>'ROI (%)'!G104</f>
        <v>10.026779421458823</v>
      </c>
      <c r="H55" s="2182">
        <v>13444815099.33</v>
      </c>
      <c r="I55" s="2186">
        <v>0.32</v>
      </c>
    </row>
  </sheetData>
  <mergeCells count="12">
    <mergeCell ref="H2:H3"/>
    <mergeCell ref="H30:H31"/>
    <mergeCell ref="I2:I3"/>
    <mergeCell ref="I30:I31"/>
    <mergeCell ref="B2:B3"/>
    <mergeCell ref="E2:E3"/>
    <mergeCell ref="F2:F3"/>
    <mergeCell ref="G2:G3"/>
    <mergeCell ref="B30:B31"/>
    <mergeCell ref="E30:E31"/>
    <mergeCell ref="F30:F31"/>
    <mergeCell ref="G30:G3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839B0-DB18-4F6C-8757-F32F9F2DE488}">
  <sheetPr>
    <tabColor rgb="FFFFFF00"/>
  </sheetPr>
  <dimension ref="A1:Q63"/>
  <sheetViews>
    <sheetView workbookViewId="0">
      <pane xSplit="1" ySplit="2" topLeftCell="B3" activePane="bottomRight" state="frozen"/>
      <selection pane="topRight" activeCell="B1" sqref="B1"/>
      <selection pane="bottomLeft" activeCell="A3" sqref="A3"/>
      <selection pane="bottomRight" activeCell="I24" sqref="I24"/>
    </sheetView>
  </sheetViews>
  <sheetFormatPr baseColWidth="10" defaultColWidth="8.83203125" defaultRowHeight="15" x14ac:dyDescent="0.2"/>
  <cols>
    <col min="3" max="3" width="18.5" customWidth="1"/>
    <col min="4" max="4" width="15.5" customWidth="1"/>
    <col min="5" max="5" width="25.5" customWidth="1"/>
    <col min="6" max="6" width="18.1640625" customWidth="1"/>
    <col min="9" max="9" width="25.1640625" customWidth="1"/>
    <col min="10" max="10" width="19" customWidth="1"/>
  </cols>
  <sheetData>
    <row r="1" spans="1:17" x14ac:dyDescent="0.2">
      <c r="A1" s="286"/>
      <c r="B1" s="3264" t="s">
        <v>152</v>
      </c>
      <c r="C1" s="3265"/>
      <c r="D1" s="3265"/>
      <c r="E1" s="3265"/>
      <c r="F1" s="3265"/>
      <c r="G1" s="3265"/>
      <c r="H1" s="3265"/>
      <c r="I1" s="3265"/>
      <c r="J1" s="3265"/>
      <c r="K1" s="3265"/>
      <c r="L1" s="3265"/>
      <c r="M1" s="3265"/>
      <c r="N1" s="3265"/>
      <c r="O1" s="3265"/>
      <c r="P1" s="3265"/>
      <c r="Q1" s="3266"/>
    </row>
    <row r="2" spans="1:17" ht="16" thickBot="1" x14ac:dyDescent="0.25">
      <c r="A2" s="286"/>
      <c r="B2" s="3267"/>
      <c r="C2" s="3268"/>
      <c r="D2" s="3268"/>
      <c r="E2" s="3268"/>
      <c r="F2" s="3268"/>
      <c r="G2" s="3268"/>
      <c r="H2" s="3268"/>
      <c r="I2" s="3268"/>
      <c r="J2" s="3268"/>
      <c r="K2" s="3268"/>
      <c r="L2" s="3268"/>
      <c r="M2" s="3268"/>
      <c r="N2" s="3268"/>
      <c r="O2" s="3268"/>
      <c r="P2" s="3268"/>
      <c r="Q2" s="3269"/>
    </row>
    <row r="3" spans="1:17" x14ac:dyDescent="0.2">
      <c r="B3" s="145"/>
      <c r="Q3" s="286"/>
    </row>
    <row r="4" spans="1:17" x14ac:dyDescent="0.2">
      <c r="B4" s="145"/>
      <c r="C4" s="2764" t="s">
        <v>153</v>
      </c>
      <c r="D4" s="2763"/>
      <c r="Q4" s="286"/>
    </row>
    <row r="5" spans="1:17" ht="18.75" customHeight="1" x14ac:dyDescent="0.2">
      <c r="B5" s="145"/>
      <c r="C5" s="3291" t="s">
        <v>154</v>
      </c>
      <c r="D5" s="3292"/>
      <c r="E5" s="3292"/>
      <c r="F5" s="3292"/>
      <c r="G5" s="3293"/>
      <c r="Q5" s="286"/>
    </row>
    <row r="6" spans="1:17" ht="21.75" customHeight="1" x14ac:dyDescent="0.2">
      <c r="B6" s="145"/>
      <c r="C6" s="3231" t="s">
        <v>155</v>
      </c>
      <c r="D6" s="252" t="s">
        <v>156</v>
      </c>
      <c r="E6" s="3289" t="s">
        <v>157</v>
      </c>
      <c r="F6" s="3289"/>
      <c r="G6" s="3290"/>
      <c r="Q6" s="286"/>
    </row>
    <row r="7" spans="1:17" ht="30.75" customHeight="1" x14ac:dyDescent="0.2">
      <c r="B7" s="145"/>
      <c r="C7" s="6" t="s">
        <v>158</v>
      </c>
      <c r="D7" s="7" t="s">
        <v>159</v>
      </c>
      <c r="E7" s="3304" t="s">
        <v>160</v>
      </c>
      <c r="F7" s="3305"/>
      <c r="G7" s="3306"/>
      <c r="Q7" s="286"/>
    </row>
    <row r="8" spans="1:17" ht="33.75" customHeight="1" x14ac:dyDescent="0.2">
      <c r="B8" s="145"/>
      <c r="C8" s="3" t="s">
        <v>161</v>
      </c>
      <c r="D8" s="5" t="s">
        <v>162</v>
      </c>
      <c r="E8" s="3307" t="s">
        <v>163</v>
      </c>
      <c r="F8" s="3307"/>
      <c r="G8" s="3308"/>
      <c r="Q8" s="286"/>
    </row>
    <row r="9" spans="1:17" x14ac:dyDescent="0.2">
      <c r="B9" s="145"/>
      <c r="Q9" s="286"/>
    </row>
    <row r="10" spans="1:17" ht="16" thickBot="1" x14ac:dyDescent="0.25">
      <c r="B10" s="288"/>
      <c r="C10" s="289"/>
      <c r="D10" s="289"/>
      <c r="E10" s="289"/>
      <c r="F10" s="289"/>
      <c r="G10" s="289"/>
      <c r="H10" s="289"/>
      <c r="I10" s="289"/>
      <c r="J10" s="2652"/>
      <c r="K10" s="289"/>
      <c r="L10" s="289"/>
      <c r="M10" s="289"/>
      <c r="N10" s="289"/>
      <c r="O10" s="289"/>
      <c r="P10" s="289"/>
      <c r="Q10" s="290"/>
    </row>
    <row r="11" spans="1:17" ht="16" x14ac:dyDescent="0.2">
      <c r="B11" s="145"/>
      <c r="C11" s="3232" t="s">
        <v>164</v>
      </c>
      <c r="J11" s="572"/>
      <c r="Q11" s="286"/>
    </row>
    <row r="12" spans="1:17" x14ac:dyDescent="0.2">
      <c r="B12" s="145"/>
      <c r="C12" s="2" t="s">
        <v>165</v>
      </c>
      <c r="Q12" s="286"/>
    </row>
    <row r="13" spans="1:17" x14ac:dyDescent="0.2">
      <c r="B13" s="145"/>
      <c r="C13" s="2" t="s">
        <v>166</v>
      </c>
      <c r="E13" s="27" t="s">
        <v>167</v>
      </c>
      <c r="F13" t="s">
        <v>168</v>
      </c>
      <c r="Q13" s="286"/>
    </row>
    <row r="14" spans="1:17" x14ac:dyDescent="0.2">
      <c r="B14" s="145"/>
      <c r="F14" t="s">
        <v>169</v>
      </c>
      <c r="Q14" s="286"/>
    </row>
    <row r="15" spans="1:17" x14ac:dyDescent="0.2">
      <c r="B15" s="145"/>
      <c r="Q15" s="286"/>
    </row>
    <row r="16" spans="1:17" x14ac:dyDescent="0.2">
      <c r="B16" s="145"/>
      <c r="Q16" s="286"/>
    </row>
    <row r="17" spans="2:17" x14ac:dyDescent="0.2">
      <c r="B17" s="145"/>
      <c r="Q17" s="286"/>
    </row>
    <row r="18" spans="2:17" x14ac:dyDescent="0.2">
      <c r="B18" s="145"/>
      <c r="Q18" s="286"/>
    </row>
    <row r="19" spans="2:17" ht="16" thickBot="1" x14ac:dyDescent="0.25">
      <c r="B19" s="288"/>
      <c r="C19" s="289"/>
      <c r="D19" s="289"/>
      <c r="E19" s="289"/>
      <c r="F19" s="289"/>
      <c r="G19" s="289"/>
      <c r="H19" s="289"/>
      <c r="I19" s="289"/>
      <c r="J19" s="289"/>
      <c r="K19" s="289"/>
      <c r="L19" s="289"/>
      <c r="M19" s="289"/>
      <c r="N19" s="289"/>
      <c r="O19" s="289"/>
      <c r="P19" s="289"/>
      <c r="Q19" s="290"/>
    </row>
    <row r="20" spans="2:17" ht="19" x14ac:dyDescent="0.2">
      <c r="B20" s="145"/>
      <c r="C20" s="3233" t="s">
        <v>170</v>
      </c>
      <c r="D20" s="2763"/>
      <c r="Q20" s="286"/>
    </row>
    <row r="21" spans="2:17" x14ac:dyDescent="0.2">
      <c r="B21" s="145"/>
      <c r="C21" s="573" t="s">
        <v>171</v>
      </c>
      <c r="Q21" s="286"/>
    </row>
    <row r="22" spans="2:17" x14ac:dyDescent="0.2">
      <c r="B22" s="145"/>
      <c r="C22" s="573" t="s">
        <v>172</v>
      </c>
      <c r="Q22" s="286"/>
    </row>
    <row r="23" spans="2:17" x14ac:dyDescent="0.2">
      <c r="B23" s="145"/>
      <c r="C23" s="573" t="s">
        <v>173</v>
      </c>
      <c r="Q23" s="286"/>
    </row>
    <row r="24" spans="2:17" x14ac:dyDescent="0.2">
      <c r="B24" s="145"/>
      <c r="Q24" s="286"/>
    </row>
    <row r="25" spans="2:17" x14ac:dyDescent="0.2">
      <c r="B25" s="145"/>
      <c r="C25" t="s">
        <v>174</v>
      </c>
      <c r="Q25" s="286"/>
    </row>
    <row r="26" spans="2:17" x14ac:dyDescent="0.2">
      <c r="B26" s="145"/>
      <c r="C26" t="s">
        <v>175</v>
      </c>
      <c r="Q26" s="286"/>
    </row>
    <row r="27" spans="2:17" ht="16" thickBot="1" x14ac:dyDescent="0.25">
      <c r="B27" s="288"/>
      <c r="C27" s="289"/>
      <c r="D27" s="289"/>
      <c r="E27" s="289"/>
      <c r="F27" s="289"/>
      <c r="G27" s="289"/>
      <c r="H27" s="289"/>
      <c r="I27" s="289"/>
      <c r="J27" s="289"/>
      <c r="K27" s="289"/>
      <c r="L27" s="289"/>
      <c r="M27" s="289"/>
      <c r="N27" s="289"/>
      <c r="O27" s="289"/>
      <c r="P27" s="289"/>
      <c r="Q27" s="290"/>
    </row>
    <row r="28" spans="2:17" ht="19" x14ac:dyDescent="0.2">
      <c r="B28" s="145"/>
      <c r="C28" s="3233" t="s">
        <v>176</v>
      </c>
      <c r="D28" s="3234"/>
      <c r="E28" s="3234"/>
      <c r="Q28" s="286"/>
    </row>
    <row r="29" spans="2:17" x14ac:dyDescent="0.2">
      <c r="B29" s="145"/>
      <c r="C29" s="573" t="s">
        <v>177</v>
      </c>
      <c r="Q29" s="286"/>
    </row>
    <row r="30" spans="2:17" x14ac:dyDescent="0.2">
      <c r="B30" s="145"/>
      <c r="C30" s="573" t="s">
        <v>178</v>
      </c>
      <c r="Q30" s="286"/>
    </row>
    <row r="31" spans="2:17" x14ac:dyDescent="0.2">
      <c r="B31" s="145"/>
      <c r="C31" s="574"/>
      <c r="Q31" s="286"/>
    </row>
    <row r="32" spans="2:17" ht="18" customHeight="1" x14ac:dyDescent="0.2">
      <c r="B32" s="145"/>
      <c r="C32" s="2928" t="s">
        <v>179</v>
      </c>
      <c r="D32" s="3235" t="s">
        <v>180</v>
      </c>
      <c r="E32" s="3235" t="s">
        <v>164</v>
      </c>
      <c r="F32" s="2929" t="s">
        <v>181</v>
      </c>
      <c r="H32" s="8"/>
      <c r="I32" s="3302" t="s">
        <v>182</v>
      </c>
      <c r="J32" s="3291" t="s">
        <v>183</v>
      </c>
      <c r="K32" s="3293"/>
      <c r="Q32" s="286"/>
    </row>
    <row r="33" spans="2:17" ht="16" x14ac:dyDescent="0.2">
      <c r="B33" s="145"/>
      <c r="C33" s="3236" t="s">
        <v>184</v>
      </c>
      <c r="D33" s="16" t="s">
        <v>185</v>
      </c>
      <c r="E33" s="16" t="s">
        <v>186</v>
      </c>
      <c r="F33" s="14" t="s">
        <v>187</v>
      </c>
      <c r="H33" s="8"/>
      <c r="I33" s="3303"/>
      <c r="J33" s="41" t="s">
        <v>129</v>
      </c>
      <c r="K33" s="42" t="s">
        <v>139</v>
      </c>
      <c r="Q33" s="286"/>
    </row>
    <row r="34" spans="2:17" ht="17.25" customHeight="1" x14ac:dyDescent="0.2">
      <c r="B34" s="145"/>
      <c r="C34" s="436" t="s">
        <v>188</v>
      </c>
      <c r="D34" s="18" t="s">
        <v>189</v>
      </c>
      <c r="E34" s="18" t="s">
        <v>190</v>
      </c>
      <c r="F34" s="19" t="s">
        <v>191</v>
      </c>
      <c r="I34" s="3168" t="s">
        <v>192</v>
      </c>
      <c r="J34" s="29">
        <v>1500</v>
      </c>
      <c r="K34" s="30">
        <v>3000</v>
      </c>
      <c r="Q34" s="286"/>
    </row>
    <row r="35" spans="2:17" ht="16" x14ac:dyDescent="0.2">
      <c r="B35" s="145"/>
      <c r="C35" s="3236" t="s">
        <v>193</v>
      </c>
      <c r="D35" s="16" t="s">
        <v>194</v>
      </c>
      <c r="E35" s="16" t="s">
        <v>195</v>
      </c>
      <c r="F35" s="14" t="s">
        <v>196</v>
      </c>
      <c r="I35" s="3237" t="s">
        <v>197</v>
      </c>
      <c r="J35" s="31">
        <v>10000</v>
      </c>
      <c r="K35" s="32">
        <v>20000</v>
      </c>
      <c r="Q35" s="286"/>
    </row>
    <row r="36" spans="2:17" ht="34.5" customHeight="1" x14ac:dyDescent="0.2">
      <c r="B36" s="145"/>
      <c r="C36" s="436" t="s">
        <v>198</v>
      </c>
      <c r="D36" s="18" t="s">
        <v>199</v>
      </c>
      <c r="E36" s="18" t="s">
        <v>200</v>
      </c>
      <c r="F36" s="19" t="s">
        <v>201</v>
      </c>
      <c r="I36" s="70" t="s">
        <v>202</v>
      </c>
      <c r="J36" s="33">
        <v>40000</v>
      </c>
      <c r="K36" s="34">
        <v>50000</v>
      </c>
      <c r="Q36" s="286"/>
    </row>
    <row r="37" spans="2:17" x14ac:dyDescent="0.2">
      <c r="B37" s="145"/>
      <c r="Q37" s="286"/>
    </row>
    <row r="38" spans="2:17" ht="19" x14ac:dyDescent="0.25">
      <c r="B38" s="145"/>
      <c r="C38" s="3294" t="s">
        <v>203</v>
      </c>
      <c r="D38" s="3295"/>
      <c r="E38" s="3295"/>
      <c r="F38" s="3295"/>
      <c r="G38" s="3295"/>
      <c r="H38" s="3295"/>
      <c r="I38" s="3295"/>
      <c r="J38" s="3295"/>
      <c r="K38" s="3295"/>
      <c r="L38" s="3295"/>
      <c r="M38" s="3295"/>
      <c r="N38" s="3295"/>
      <c r="O38" s="3296"/>
      <c r="Q38" s="286"/>
    </row>
    <row r="39" spans="2:17" x14ac:dyDescent="0.2">
      <c r="B39" s="145"/>
      <c r="C39" s="22" t="s">
        <v>204</v>
      </c>
      <c r="O39" s="8"/>
      <c r="Q39" s="286"/>
    </row>
    <row r="40" spans="2:17" x14ac:dyDescent="0.2">
      <c r="B40" s="145"/>
      <c r="C40" s="26"/>
      <c r="D40" s="9"/>
      <c r="E40" s="9"/>
      <c r="F40" s="9"/>
      <c r="G40" s="9"/>
      <c r="H40" s="9"/>
      <c r="I40" s="9"/>
      <c r="J40" s="9"/>
      <c r="K40" s="9"/>
      <c r="L40" s="9"/>
      <c r="M40" s="9"/>
      <c r="N40" s="9"/>
      <c r="O40" s="10"/>
      <c r="Q40" s="286"/>
    </row>
    <row r="41" spans="2:17" ht="19" x14ac:dyDescent="0.2">
      <c r="B41" s="145"/>
      <c r="C41" s="3297" t="s">
        <v>205</v>
      </c>
      <c r="D41" s="3298"/>
      <c r="E41" s="3298"/>
      <c r="F41" s="3298"/>
      <c r="G41" s="3298"/>
      <c r="H41" s="3298"/>
      <c r="I41" s="3298"/>
      <c r="J41" s="3298"/>
      <c r="K41" s="3298"/>
      <c r="L41" s="3298"/>
      <c r="M41" s="3298"/>
      <c r="N41" s="3298"/>
      <c r="O41" s="3299"/>
      <c r="Q41" s="286"/>
    </row>
    <row r="42" spans="2:17" x14ac:dyDescent="0.2">
      <c r="B42" s="145"/>
      <c r="C42" s="23"/>
      <c r="O42" s="8"/>
      <c r="Q42" s="286"/>
    </row>
    <row r="43" spans="2:17" x14ac:dyDescent="0.2">
      <c r="B43" s="145"/>
      <c r="C43" s="22" t="s">
        <v>206</v>
      </c>
      <c r="F43" s="2" t="s">
        <v>207</v>
      </c>
      <c r="K43" s="2" t="s">
        <v>208</v>
      </c>
      <c r="O43" s="8"/>
      <c r="Q43" s="286"/>
    </row>
    <row r="44" spans="2:17" x14ac:dyDescent="0.2">
      <c r="B44" s="145"/>
      <c r="C44" s="24" t="s">
        <v>209</v>
      </c>
      <c r="F44" s="572" t="s">
        <v>210</v>
      </c>
      <c r="K44" s="572" t="s">
        <v>211</v>
      </c>
      <c r="O44" s="8"/>
      <c r="Q44" s="286"/>
    </row>
    <row r="45" spans="2:17" x14ac:dyDescent="0.2">
      <c r="B45" s="145"/>
      <c r="C45" s="24" t="s">
        <v>212</v>
      </c>
      <c r="F45" s="572" t="s">
        <v>213</v>
      </c>
      <c r="K45" s="572" t="s">
        <v>214</v>
      </c>
      <c r="O45" s="8"/>
      <c r="Q45" s="286"/>
    </row>
    <row r="46" spans="2:17" x14ac:dyDescent="0.2">
      <c r="B46" s="145"/>
      <c r="C46" s="24"/>
      <c r="F46" s="572"/>
      <c r="O46" s="8"/>
      <c r="Q46" s="286"/>
    </row>
    <row r="47" spans="2:17" x14ac:dyDescent="0.2">
      <c r="B47" s="145"/>
      <c r="C47" s="23" t="s">
        <v>215</v>
      </c>
      <c r="F47" t="s">
        <v>216</v>
      </c>
      <c r="K47" t="s">
        <v>217</v>
      </c>
      <c r="O47" s="8"/>
      <c r="Q47" s="286"/>
    </row>
    <row r="48" spans="2:17" x14ac:dyDescent="0.2">
      <c r="B48" s="145"/>
      <c r="C48" s="25"/>
      <c r="D48" s="9"/>
      <c r="E48" s="9"/>
      <c r="F48" s="9"/>
      <c r="G48" s="9"/>
      <c r="H48" s="9"/>
      <c r="I48" s="9"/>
      <c r="J48" s="9"/>
      <c r="K48" s="9"/>
      <c r="L48" s="9"/>
      <c r="M48" s="9"/>
      <c r="N48" s="9"/>
      <c r="O48" s="10"/>
      <c r="Q48" s="286"/>
    </row>
    <row r="49" spans="2:17" ht="19" x14ac:dyDescent="0.2">
      <c r="B49" s="145"/>
      <c r="C49" s="3297" t="s">
        <v>218</v>
      </c>
      <c r="D49" s="3298"/>
      <c r="E49" s="3298"/>
      <c r="F49" s="3298"/>
      <c r="G49" s="3298"/>
      <c r="H49" s="3298"/>
      <c r="I49" s="3298"/>
      <c r="J49" s="3298"/>
      <c r="K49" s="3298"/>
      <c r="L49" s="3298"/>
      <c r="M49" s="3298"/>
      <c r="N49" s="3298"/>
      <c r="O49" s="3299"/>
      <c r="Q49" s="286"/>
    </row>
    <row r="50" spans="2:17" x14ac:dyDescent="0.2">
      <c r="B50" s="145"/>
      <c r="C50" s="23"/>
      <c r="O50" s="8"/>
      <c r="Q50" s="286"/>
    </row>
    <row r="51" spans="2:17" ht="16.5" customHeight="1" x14ac:dyDescent="0.2">
      <c r="B51" s="145"/>
      <c r="C51" s="2927" t="s">
        <v>219</v>
      </c>
      <c r="D51" s="3238" t="s">
        <v>220</v>
      </c>
      <c r="E51" s="3238" t="s">
        <v>221</v>
      </c>
      <c r="O51" s="8"/>
      <c r="Q51" s="286"/>
    </row>
    <row r="52" spans="2:17" ht="16" x14ac:dyDescent="0.2">
      <c r="B52" s="145"/>
      <c r="C52" s="12" t="s">
        <v>222</v>
      </c>
      <c r="D52" s="16" t="s">
        <v>223</v>
      </c>
      <c r="E52" s="20" t="s">
        <v>224</v>
      </c>
      <c r="O52" s="8"/>
      <c r="Q52" s="286"/>
    </row>
    <row r="53" spans="2:17" ht="16" x14ac:dyDescent="0.2">
      <c r="B53" s="145"/>
      <c r="C53" s="17" t="s">
        <v>225</v>
      </c>
      <c r="D53" s="18" t="s">
        <v>226</v>
      </c>
      <c r="E53" s="38" t="s">
        <v>227</v>
      </c>
      <c r="O53" s="8"/>
      <c r="Q53" s="286"/>
    </row>
    <row r="54" spans="2:17" ht="16" x14ac:dyDescent="0.2">
      <c r="B54" s="145"/>
      <c r="C54" s="15" t="s">
        <v>228</v>
      </c>
      <c r="D54" s="11" t="s">
        <v>229</v>
      </c>
      <c r="E54" s="21" t="s">
        <v>230</v>
      </c>
      <c r="O54" s="8"/>
      <c r="Q54" s="286"/>
    </row>
    <row r="55" spans="2:17" x14ac:dyDescent="0.2">
      <c r="B55" s="145"/>
      <c r="C55" s="25"/>
      <c r="D55" s="9"/>
      <c r="E55" s="9"/>
      <c r="F55" s="9"/>
      <c r="G55" s="9"/>
      <c r="H55" s="9"/>
      <c r="I55" s="9"/>
      <c r="J55" s="9"/>
      <c r="K55" s="9"/>
      <c r="L55" s="9"/>
      <c r="M55" s="9"/>
      <c r="N55" s="9"/>
      <c r="O55" s="10"/>
      <c r="Q55" s="286"/>
    </row>
    <row r="56" spans="2:17" ht="16" thickBot="1" x14ac:dyDescent="0.25">
      <c r="B56" s="288"/>
      <c r="C56" s="289"/>
      <c r="D56" s="289"/>
      <c r="E56" s="289"/>
      <c r="F56" s="289"/>
      <c r="G56" s="289"/>
      <c r="H56" s="289"/>
      <c r="I56" s="289"/>
      <c r="J56" s="289"/>
      <c r="K56" s="289"/>
      <c r="L56" s="289"/>
      <c r="M56" s="289"/>
      <c r="N56" s="289"/>
      <c r="O56" s="289"/>
      <c r="P56" s="289"/>
      <c r="Q56" s="290"/>
    </row>
    <row r="57" spans="2:17" ht="9.75" customHeight="1" x14ac:dyDescent="0.2">
      <c r="B57" s="145"/>
      <c r="C57" s="3300" t="s">
        <v>231</v>
      </c>
      <c r="D57" s="3300"/>
      <c r="E57" s="3300"/>
      <c r="F57" s="3300"/>
      <c r="G57" s="3300"/>
      <c r="H57" s="3300"/>
      <c r="I57" s="3300"/>
      <c r="J57" s="3300"/>
      <c r="Q57" s="286"/>
    </row>
    <row r="58" spans="2:17" ht="15" customHeight="1" x14ac:dyDescent="0.2">
      <c r="B58" s="145"/>
      <c r="C58" s="3301"/>
      <c r="D58" s="3301"/>
      <c r="E58" s="3301"/>
      <c r="F58" s="3301"/>
      <c r="G58" s="3301"/>
      <c r="H58" s="3301"/>
      <c r="I58" s="3301"/>
      <c r="J58" s="3301"/>
      <c r="Q58" s="286"/>
    </row>
    <row r="59" spans="2:17" x14ac:dyDescent="0.2">
      <c r="B59" s="145"/>
      <c r="Q59" s="286"/>
    </row>
    <row r="60" spans="2:17" x14ac:dyDescent="0.2">
      <c r="B60" s="145"/>
      <c r="C60" s="2" t="s">
        <v>232</v>
      </c>
      <c r="D60" s="146" t="s">
        <v>233</v>
      </c>
      <c r="Q60" s="286"/>
    </row>
    <row r="61" spans="2:17" x14ac:dyDescent="0.2">
      <c r="B61" s="145"/>
      <c r="C61" s="2"/>
      <c r="D61" s="146" t="s">
        <v>233</v>
      </c>
      <c r="Q61" s="286"/>
    </row>
    <row r="62" spans="2:17" x14ac:dyDescent="0.2">
      <c r="B62" s="145"/>
      <c r="Q62" s="286"/>
    </row>
    <row r="63" spans="2:17" ht="16" thickBot="1" x14ac:dyDescent="0.25">
      <c r="B63" s="288"/>
      <c r="C63" s="289"/>
      <c r="D63" s="289"/>
      <c r="E63" s="289"/>
      <c r="F63" s="289"/>
      <c r="G63" s="289"/>
      <c r="H63" s="289"/>
      <c r="I63" s="289"/>
      <c r="J63" s="289"/>
      <c r="K63" s="289"/>
      <c r="L63" s="289"/>
      <c r="M63" s="289"/>
      <c r="N63" s="289"/>
      <c r="O63" s="289"/>
      <c r="P63" s="289"/>
      <c r="Q63" s="290"/>
    </row>
  </sheetData>
  <mergeCells count="11">
    <mergeCell ref="C57:J58"/>
    <mergeCell ref="C49:O49"/>
    <mergeCell ref="I32:I33"/>
    <mergeCell ref="J32:K32"/>
    <mergeCell ref="E7:G7"/>
    <mergeCell ref="E8:G8"/>
    <mergeCell ref="B1:Q2"/>
    <mergeCell ref="E6:G6"/>
    <mergeCell ref="C5:G5"/>
    <mergeCell ref="C38:O38"/>
    <mergeCell ref="C41:O41"/>
  </mergeCells>
  <hyperlinks>
    <hyperlink ref="D60" r:id="rId1" xr:uid="{8A9DF1D3-B8A0-40CB-BA05-2FF069084C79}"/>
    <hyperlink ref="D61" r:id="rId2" xr:uid="{5165B444-8B83-4FEB-9B3F-C9C747CDEFC3}"/>
  </hyperlinks>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D9118-43A0-4489-8736-0A890C7380C5}">
  <sheetPr>
    <tabColor theme="6" tint="0.59999389629810485"/>
  </sheetPr>
  <dimension ref="A1:T92"/>
  <sheetViews>
    <sheetView workbookViewId="0">
      <pane xSplit="1" ySplit="2" topLeftCell="B3" activePane="bottomRight" state="frozen"/>
      <selection pane="topRight" activeCell="B1" sqref="B1"/>
      <selection pane="bottomLeft" activeCell="A4" sqref="A4"/>
      <selection pane="bottomRight" activeCell="V74" sqref="V74"/>
    </sheetView>
  </sheetViews>
  <sheetFormatPr baseColWidth="10" defaultColWidth="8.83203125" defaultRowHeight="15" x14ac:dyDescent="0.2"/>
  <cols>
    <col min="2" max="2" width="9.33203125" customWidth="1"/>
    <col min="3" max="3" width="21.83203125" customWidth="1"/>
    <col min="4" max="4" width="11" customWidth="1"/>
    <col min="5" max="5" width="12" customWidth="1"/>
    <col min="6" max="6" width="12.33203125" customWidth="1"/>
    <col min="7" max="7" width="20.83203125" customWidth="1"/>
    <col min="8" max="8" width="15.5" customWidth="1"/>
    <col min="9" max="9" width="9.1640625" customWidth="1"/>
    <col min="10" max="10" width="12.5" customWidth="1"/>
    <col min="11" max="11" width="10.1640625" bestFit="1" customWidth="1"/>
    <col min="13" max="13" width="10.6640625" customWidth="1"/>
    <col min="14" max="14" width="13" customWidth="1"/>
    <col min="15" max="15" width="9.6640625" customWidth="1"/>
    <col min="16" max="16" width="11.6640625" customWidth="1"/>
    <col min="17" max="17" width="12.83203125" customWidth="1"/>
    <col min="18" max="18" width="6.1640625" customWidth="1"/>
    <col min="19" max="19" width="18.5" customWidth="1"/>
  </cols>
  <sheetData>
    <row r="1" spans="1:20" ht="15" customHeight="1" x14ac:dyDescent="0.2">
      <c r="A1" s="152"/>
      <c r="B1" s="3254" t="s">
        <v>234</v>
      </c>
      <c r="C1" s="3255"/>
      <c r="D1" s="3255"/>
      <c r="E1" s="3255"/>
      <c r="F1" s="3255"/>
      <c r="G1" s="3255"/>
      <c r="H1" s="3255"/>
      <c r="I1" s="3255"/>
      <c r="J1" s="3255"/>
      <c r="K1" s="3255"/>
      <c r="L1" s="3255"/>
      <c r="M1" s="3255"/>
      <c r="N1" s="3255"/>
      <c r="O1" s="3255"/>
      <c r="P1" s="3255"/>
      <c r="Q1" s="3255"/>
      <c r="R1" s="3256"/>
      <c r="S1" s="508"/>
      <c r="T1" s="509"/>
    </row>
    <row r="2" spans="1:20" ht="15" customHeight="1" thickBot="1" x14ac:dyDescent="0.25">
      <c r="A2" s="152"/>
      <c r="B2" s="3257"/>
      <c r="C2" s="3258"/>
      <c r="D2" s="3258"/>
      <c r="E2" s="3258"/>
      <c r="F2" s="3258"/>
      <c r="G2" s="3258"/>
      <c r="H2" s="3258"/>
      <c r="I2" s="3258"/>
      <c r="J2" s="3258"/>
      <c r="K2" s="3258"/>
      <c r="L2" s="3258"/>
      <c r="M2" s="3258"/>
      <c r="N2" s="3258"/>
      <c r="O2" s="3258"/>
      <c r="P2" s="3258"/>
      <c r="Q2" s="3258"/>
      <c r="R2" s="3259"/>
      <c r="S2" s="508"/>
      <c r="T2" s="509"/>
    </row>
    <row r="3" spans="1:20" x14ac:dyDescent="0.2">
      <c r="A3" s="152"/>
      <c r="B3" s="485"/>
      <c r="R3" s="487"/>
    </row>
    <row r="4" spans="1:20" ht="19" x14ac:dyDescent="0.25">
      <c r="A4" s="152"/>
      <c r="B4" s="488"/>
      <c r="C4" s="3226" t="s">
        <v>235</v>
      </c>
      <c r="D4" s="2763"/>
      <c r="H4" s="9"/>
      <c r="N4" s="9"/>
      <c r="O4" s="9"/>
      <c r="P4" s="9"/>
      <c r="Q4" s="9"/>
      <c r="R4" s="152"/>
    </row>
    <row r="5" spans="1:20" x14ac:dyDescent="0.2">
      <c r="A5" s="152"/>
      <c r="B5" s="488"/>
      <c r="D5" s="3382" t="s">
        <v>236</v>
      </c>
      <c r="E5" s="3383"/>
      <c r="F5" s="3383"/>
      <c r="G5" s="3383"/>
      <c r="H5" s="3383" t="s">
        <v>237</v>
      </c>
      <c r="I5" s="3383"/>
      <c r="J5" s="3383"/>
      <c r="K5" s="3383"/>
      <c r="L5" s="3383"/>
      <c r="M5" s="3383"/>
      <c r="N5" s="3384"/>
      <c r="Q5" s="248"/>
      <c r="R5" s="152"/>
    </row>
    <row r="6" spans="1:20" x14ac:dyDescent="0.2">
      <c r="A6" s="152"/>
      <c r="B6" s="488"/>
      <c r="D6" s="23"/>
      <c r="Q6" s="8"/>
      <c r="R6" s="152"/>
    </row>
    <row r="7" spans="1:20" ht="32.25" customHeight="1" x14ac:dyDescent="0.2">
      <c r="A7" s="152"/>
      <c r="B7" s="488"/>
      <c r="D7" s="25"/>
      <c r="E7" s="9"/>
      <c r="F7" s="9"/>
      <c r="G7" s="9"/>
      <c r="H7" s="9"/>
      <c r="I7" s="9"/>
      <c r="J7" s="9"/>
      <c r="K7" s="9"/>
      <c r="L7" s="9"/>
      <c r="M7" s="9"/>
      <c r="N7" s="9"/>
      <c r="O7" s="9"/>
      <c r="P7" s="9"/>
      <c r="Q7" s="10"/>
      <c r="R7" s="152"/>
    </row>
    <row r="8" spans="1:20" x14ac:dyDescent="0.2">
      <c r="A8" s="152"/>
      <c r="B8" s="488"/>
      <c r="R8" s="152"/>
    </row>
    <row r="9" spans="1:20" x14ac:dyDescent="0.2">
      <c r="A9" s="152"/>
      <c r="B9" s="488"/>
      <c r="D9" s="40" t="s">
        <v>238</v>
      </c>
      <c r="R9" s="152"/>
    </row>
    <row r="10" spans="1:20" x14ac:dyDescent="0.2">
      <c r="A10" s="152"/>
      <c r="B10" s="488"/>
      <c r="R10" s="152"/>
    </row>
    <row r="11" spans="1:20" x14ac:dyDescent="0.2">
      <c r="A11" s="152"/>
      <c r="B11" s="488"/>
      <c r="R11" s="152"/>
    </row>
    <row r="12" spans="1:20" x14ac:dyDescent="0.2">
      <c r="A12" s="152"/>
      <c r="B12" s="488"/>
      <c r="R12" s="152"/>
    </row>
    <row r="13" spans="1:20" ht="16" thickBot="1" x14ac:dyDescent="0.25">
      <c r="A13" s="152"/>
      <c r="B13" s="490"/>
      <c r="C13" s="481"/>
      <c r="D13" s="481"/>
      <c r="E13" s="481"/>
      <c r="F13" s="481"/>
      <c r="G13" s="481"/>
      <c r="H13" s="481"/>
      <c r="I13" s="481"/>
      <c r="J13" s="481"/>
      <c r="K13" s="481"/>
      <c r="L13" s="481"/>
      <c r="M13" s="481"/>
      <c r="N13" s="481"/>
      <c r="O13" s="481"/>
      <c r="P13" s="481"/>
      <c r="Q13" s="481"/>
      <c r="R13" s="482"/>
    </row>
    <row r="14" spans="1:20" ht="19.5" customHeight="1" thickBot="1" x14ac:dyDescent="0.3">
      <c r="A14" s="152"/>
      <c r="B14" s="488"/>
      <c r="C14" s="3226" t="s">
        <v>239</v>
      </c>
      <c r="R14" s="152"/>
      <c r="S14" s="488"/>
    </row>
    <row r="15" spans="1:20" ht="27.75" customHeight="1" x14ac:dyDescent="0.2">
      <c r="A15" s="152"/>
      <c r="B15" s="8"/>
      <c r="C15" s="3378" t="s">
        <v>240</v>
      </c>
      <c r="D15" s="3379"/>
      <c r="E15" s="3356" t="s">
        <v>241</v>
      </c>
      <c r="F15" s="3357"/>
      <c r="H15" s="3371" t="s">
        <v>242</v>
      </c>
      <c r="I15" s="3372"/>
      <c r="J15" s="3373"/>
      <c r="L15" s="3291" t="s">
        <v>243</v>
      </c>
      <c r="M15" s="3292"/>
      <c r="N15" s="3292"/>
      <c r="O15" s="3293"/>
      <c r="R15" s="152"/>
    </row>
    <row r="16" spans="1:20" ht="17.25" customHeight="1" x14ac:dyDescent="0.2">
      <c r="A16" s="152"/>
      <c r="B16" s="8"/>
      <c r="C16" s="3380"/>
      <c r="D16" s="3381"/>
      <c r="E16" s="809" t="s">
        <v>129</v>
      </c>
      <c r="F16" s="810" t="s">
        <v>139</v>
      </c>
      <c r="H16" s="4">
        <v>70.8</v>
      </c>
      <c r="I16" s="9" t="s">
        <v>244</v>
      </c>
      <c r="J16" s="10"/>
      <c r="L16" s="3368" t="s">
        <v>245</v>
      </c>
      <c r="M16" s="3369"/>
      <c r="N16" s="62" t="s">
        <v>246</v>
      </c>
      <c r="O16" s="63"/>
      <c r="R16" s="152"/>
    </row>
    <row r="17" spans="1:19" x14ac:dyDescent="0.2">
      <c r="A17" s="152"/>
      <c r="B17" s="8"/>
      <c r="C17" s="3304" t="s">
        <v>247</v>
      </c>
      <c r="D17" s="3305"/>
      <c r="E17" s="811">
        <v>300</v>
      </c>
      <c r="F17" s="812">
        <v>600</v>
      </c>
      <c r="L17" s="3370"/>
      <c r="M17" s="3308"/>
      <c r="N17" s="64">
        <v>60</v>
      </c>
      <c r="O17" s="10" t="s">
        <v>248</v>
      </c>
      <c r="R17" s="152"/>
    </row>
    <row r="18" spans="1:19" ht="18" customHeight="1" x14ac:dyDescent="0.2">
      <c r="A18" s="152"/>
      <c r="B18" s="8"/>
      <c r="C18" s="3370" t="s">
        <v>249</v>
      </c>
      <c r="D18" s="3307"/>
      <c r="E18" s="811">
        <f>(E17*$H$16)/1000</f>
        <v>21.24</v>
      </c>
      <c r="F18" s="813">
        <f>(F17*$H$16)/1000</f>
        <v>42.48</v>
      </c>
      <c r="R18" s="152"/>
    </row>
    <row r="19" spans="1:19" ht="17.25" customHeight="1" thickBot="1" x14ac:dyDescent="0.25">
      <c r="A19" s="152"/>
      <c r="B19" s="8"/>
      <c r="C19" s="3358" t="s">
        <v>250</v>
      </c>
      <c r="D19" s="3359"/>
      <c r="E19" s="814">
        <f>E18*24</f>
        <v>509.76</v>
      </c>
      <c r="F19" s="815">
        <f>F18*24</f>
        <v>1019.52</v>
      </c>
      <c r="R19" s="152"/>
    </row>
    <row r="20" spans="1:19" ht="17.25" customHeight="1" thickBot="1" x14ac:dyDescent="0.25">
      <c r="A20" s="152"/>
      <c r="B20" s="490"/>
      <c r="C20" s="507"/>
      <c r="D20" s="507"/>
      <c r="E20" s="507"/>
      <c r="F20" s="507"/>
      <c r="G20" s="481"/>
      <c r="H20" s="481"/>
      <c r="I20" s="481"/>
      <c r="J20" s="481"/>
      <c r="K20" s="481"/>
      <c r="L20" s="481"/>
      <c r="M20" s="481"/>
      <c r="N20" s="481"/>
      <c r="O20" s="481"/>
      <c r="P20" s="481"/>
      <c r="Q20" s="481"/>
      <c r="R20" s="482"/>
    </row>
    <row r="21" spans="1:19" ht="13.5" customHeight="1" x14ac:dyDescent="0.2">
      <c r="A21" s="152"/>
      <c r="B21" s="488"/>
      <c r="C21" s="3311" t="s">
        <v>251</v>
      </c>
      <c r="D21" s="3311"/>
      <c r="E21" s="3311"/>
      <c r="F21" s="3311"/>
      <c r="G21" s="3311"/>
      <c r="H21" s="3311"/>
      <c r="I21" s="3311"/>
      <c r="J21" s="3311"/>
      <c r="K21" s="3311"/>
      <c r="L21" s="3311"/>
      <c r="M21" s="3311"/>
      <c r="N21" s="3311"/>
      <c r="O21" s="3311"/>
      <c r="R21" s="152"/>
    </row>
    <row r="22" spans="1:19" ht="10.5" customHeight="1" x14ac:dyDescent="0.2">
      <c r="A22" s="152"/>
      <c r="B22" s="488"/>
      <c r="C22" s="3301"/>
      <c r="D22" s="3301"/>
      <c r="E22" s="3301"/>
      <c r="F22" s="3301"/>
      <c r="G22" s="3301"/>
      <c r="H22" s="3301"/>
      <c r="I22" s="3301"/>
      <c r="J22" s="3301"/>
      <c r="K22" s="3301"/>
      <c r="L22" s="3301"/>
      <c r="M22" s="3301"/>
      <c r="N22" s="3301"/>
      <c r="O22" s="3301"/>
      <c r="R22" s="152"/>
      <c r="S22" s="488"/>
    </row>
    <row r="23" spans="1:19" ht="10.5" customHeight="1" x14ac:dyDescent="0.2">
      <c r="A23" s="152"/>
      <c r="B23" s="488"/>
      <c r="C23" s="538"/>
      <c r="D23" s="538"/>
      <c r="E23" s="538"/>
      <c r="F23" s="538"/>
      <c r="G23" s="538"/>
      <c r="R23" s="152"/>
    </row>
    <row r="24" spans="1:19" ht="17.5" customHeight="1" thickBot="1" x14ac:dyDescent="0.25">
      <c r="A24" s="152"/>
      <c r="B24" s="488"/>
      <c r="C24" s="2937" t="s">
        <v>252</v>
      </c>
      <c r="D24" s="2938"/>
      <c r="E24" s="2938"/>
      <c r="F24" s="2938"/>
      <c r="G24" s="2938"/>
      <c r="R24" s="152"/>
    </row>
    <row r="25" spans="1:19" ht="16.5" customHeight="1" x14ac:dyDescent="0.2">
      <c r="A25" s="152"/>
      <c r="B25" s="816"/>
      <c r="C25" s="3324" t="s">
        <v>253</v>
      </c>
      <c r="D25" s="3327" t="s">
        <v>254</v>
      </c>
      <c r="E25" s="3328"/>
      <c r="F25" s="3323" t="s">
        <v>255</v>
      </c>
      <c r="G25" s="3324"/>
      <c r="H25" s="3363" t="s">
        <v>256</v>
      </c>
      <c r="I25" s="3363"/>
      <c r="J25" s="3363"/>
      <c r="K25" s="3363"/>
      <c r="L25" s="3363"/>
      <c r="M25" s="3363"/>
      <c r="N25" s="3363"/>
      <c r="O25" s="3364"/>
      <c r="P25" s="2069"/>
      <c r="R25" s="152"/>
    </row>
    <row r="26" spans="1:19" ht="16.5" customHeight="1" x14ac:dyDescent="0.2">
      <c r="A26" s="152"/>
      <c r="B26" s="816"/>
      <c r="C26" s="3324"/>
      <c r="D26" s="3327"/>
      <c r="E26" s="3328"/>
      <c r="F26" s="3323"/>
      <c r="G26" s="3324"/>
      <c r="H26" s="3315" t="s">
        <v>257</v>
      </c>
      <c r="I26" s="3316"/>
      <c r="J26" s="3315" t="s">
        <v>258</v>
      </c>
      <c r="K26" s="3316"/>
      <c r="L26" s="3360" t="s">
        <v>259</v>
      </c>
      <c r="M26" s="3316"/>
      <c r="N26" s="3361" t="s">
        <v>258</v>
      </c>
      <c r="O26" s="3362"/>
      <c r="R26" s="152"/>
    </row>
    <row r="27" spans="1:19" ht="18.5" customHeight="1" x14ac:dyDescent="0.2">
      <c r="A27" s="152"/>
      <c r="B27" s="816"/>
      <c r="C27" s="3324"/>
      <c r="D27" s="3329"/>
      <c r="E27" s="3330"/>
      <c r="F27" s="3325"/>
      <c r="G27" s="3326"/>
      <c r="H27" s="3331" t="s">
        <v>260</v>
      </c>
      <c r="I27" s="3332"/>
      <c r="J27" s="3333" t="s">
        <v>261</v>
      </c>
      <c r="K27" s="3334"/>
      <c r="L27" s="3331" t="s">
        <v>262</v>
      </c>
      <c r="M27" s="3332"/>
      <c r="N27" s="3333" t="s">
        <v>262</v>
      </c>
      <c r="O27" s="3342"/>
      <c r="R27" s="152"/>
    </row>
    <row r="28" spans="1:19" ht="18" customHeight="1" x14ac:dyDescent="0.2">
      <c r="A28" s="152"/>
      <c r="B28" s="816"/>
      <c r="C28" s="3326"/>
      <c r="D28" s="2866" t="s">
        <v>129</v>
      </c>
      <c r="E28" s="2867" t="s">
        <v>139</v>
      </c>
      <c r="F28" s="2866" t="s">
        <v>129</v>
      </c>
      <c r="G28" s="2866" t="s">
        <v>139</v>
      </c>
      <c r="H28" s="2866" t="s">
        <v>129</v>
      </c>
      <c r="I28" s="2866" t="s">
        <v>139</v>
      </c>
      <c r="J28" s="2868" t="s">
        <v>129</v>
      </c>
      <c r="K28" s="2866" t="s">
        <v>139</v>
      </c>
      <c r="L28" s="2868" t="s">
        <v>129</v>
      </c>
      <c r="M28" s="2866" t="s">
        <v>139</v>
      </c>
      <c r="N28" s="2868" t="s">
        <v>129</v>
      </c>
      <c r="O28" s="2869" t="s">
        <v>139</v>
      </c>
      <c r="R28" s="152"/>
    </row>
    <row r="29" spans="1:19" ht="21.75" customHeight="1" x14ac:dyDescent="0.2">
      <c r="A29" s="152"/>
      <c r="B29" s="816"/>
      <c r="C29" s="2857" t="s">
        <v>192</v>
      </c>
      <c r="D29" s="51">
        <v>1500</v>
      </c>
      <c r="E29" s="2863">
        <v>3000</v>
      </c>
      <c r="F29" s="2860">
        <f t="shared" ref="F29:G31" si="0">(D29*$H$16)/1000</f>
        <v>106.2</v>
      </c>
      <c r="G29" s="422">
        <f t="shared" si="0"/>
        <v>212.4</v>
      </c>
      <c r="H29" s="52">
        <f t="shared" ref="H29:I31" si="1">D29/$E$17</f>
        <v>5</v>
      </c>
      <c r="I29" s="55">
        <f t="shared" si="1"/>
        <v>10</v>
      </c>
      <c r="J29" s="986">
        <f t="shared" ref="J29:K31" si="2">D29/$F$17</f>
        <v>2.5</v>
      </c>
      <c r="K29" s="55">
        <f t="shared" si="2"/>
        <v>5</v>
      </c>
      <c r="L29" s="52">
        <f>H29/24</f>
        <v>0.20833333333333334</v>
      </c>
      <c r="M29" s="52">
        <f t="shared" ref="M29" si="3">I29/24</f>
        <v>0.41666666666666669</v>
      </c>
      <c r="N29" s="986">
        <f>J29/24</f>
        <v>0.10416666666666667</v>
      </c>
      <c r="O29" s="984">
        <f>K29/24</f>
        <v>0.20833333333333334</v>
      </c>
      <c r="P29" s="2027"/>
      <c r="R29" s="152"/>
    </row>
    <row r="30" spans="1:19" ht="23.25" customHeight="1" x14ac:dyDescent="0.2">
      <c r="A30" s="152"/>
      <c r="B30" s="816"/>
      <c r="C30" s="2858" t="s">
        <v>197</v>
      </c>
      <c r="D30" s="53">
        <v>10000</v>
      </c>
      <c r="E30" s="2864">
        <v>20000</v>
      </c>
      <c r="F30" s="2861">
        <f t="shared" si="0"/>
        <v>708</v>
      </c>
      <c r="G30" s="422">
        <f t="shared" si="0"/>
        <v>1416</v>
      </c>
      <c r="H30" s="52">
        <f t="shared" si="1"/>
        <v>33.333333333333336</v>
      </c>
      <c r="I30" s="55">
        <f t="shared" si="1"/>
        <v>66.666666666666671</v>
      </c>
      <c r="J30" s="52">
        <f t="shared" si="2"/>
        <v>16.666666666666668</v>
      </c>
      <c r="K30" s="55">
        <f t="shared" si="2"/>
        <v>33.333333333333336</v>
      </c>
      <c r="L30" s="52">
        <f>H30/24</f>
        <v>1.3888888888888891</v>
      </c>
      <c r="M30" s="52">
        <f t="shared" ref="M30" si="4">I30/24</f>
        <v>2.7777777777777781</v>
      </c>
      <c r="N30" s="52">
        <f t="shared" ref="N30:N31" si="5">J30/24</f>
        <v>0.69444444444444453</v>
      </c>
      <c r="O30" s="984">
        <f t="shared" ref="O30:O31" si="6">K30/24</f>
        <v>1.3888888888888891</v>
      </c>
      <c r="R30" s="152"/>
    </row>
    <row r="31" spans="1:19" ht="29.25" customHeight="1" thickBot="1" x14ac:dyDescent="0.25">
      <c r="A31" s="152"/>
      <c r="B31" s="816"/>
      <c r="C31" s="2859" t="s">
        <v>202</v>
      </c>
      <c r="D31" s="2856">
        <v>40000</v>
      </c>
      <c r="E31" s="2865">
        <v>50000</v>
      </c>
      <c r="F31" s="2862">
        <f t="shared" si="0"/>
        <v>2832</v>
      </c>
      <c r="G31" s="988">
        <f t="shared" si="0"/>
        <v>3540</v>
      </c>
      <c r="H31" s="797">
        <f t="shared" si="1"/>
        <v>133.33333333333334</v>
      </c>
      <c r="I31" s="987">
        <f t="shared" si="1"/>
        <v>166.66666666666666</v>
      </c>
      <c r="J31" s="797">
        <f t="shared" si="2"/>
        <v>66.666666666666671</v>
      </c>
      <c r="K31" s="798">
        <f t="shared" si="2"/>
        <v>83.333333333333329</v>
      </c>
      <c r="L31" s="797">
        <f>H31/24</f>
        <v>5.5555555555555562</v>
      </c>
      <c r="M31" s="988">
        <f>I31/24</f>
        <v>6.9444444444444438</v>
      </c>
      <c r="N31" s="797">
        <f t="shared" si="5"/>
        <v>2.7777777777777781</v>
      </c>
      <c r="O31" s="985">
        <f t="shared" si="6"/>
        <v>3.4722222222222219</v>
      </c>
      <c r="Q31" s="577"/>
      <c r="R31" s="152"/>
    </row>
    <row r="32" spans="1:19" x14ac:dyDescent="0.2">
      <c r="A32" s="152"/>
      <c r="B32" s="488"/>
      <c r="Q32" s="577"/>
      <c r="R32" s="152"/>
    </row>
    <row r="33" spans="1:18" ht="16" x14ac:dyDescent="0.2">
      <c r="A33" s="152"/>
      <c r="B33" s="488"/>
      <c r="C33" s="2939" t="s">
        <v>263</v>
      </c>
      <c r="D33" s="2896"/>
      <c r="E33" s="2896"/>
      <c r="F33" s="443"/>
      <c r="G33" s="443"/>
      <c r="H33" s="443"/>
      <c r="I33" s="443"/>
      <c r="J33" s="443"/>
      <c r="K33" s="443"/>
      <c r="L33" s="443"/>
      <c r="M33" s="443"/>
      <c r="N33" s="443"/>
      <c r="O33" s="443"/>
      <c r="Q33" s="577"/>
      <c r="R33" s="152"/>
    </row>
    <row r="34" spans="1:18" ht="20.25" customHeight="1" x14ac:dyDescent="0.2">
      <c r="A34" s="152"/>
      <c r="B34" s="488"/>
      <c r="C34" s="3321" t="s">
        <v>264</v>
      </c>
      <c r="D34" s="3401" t="str">
        <f>C29</f>
        <v xml:space="preserve">Small LH₂ carriers </v>
      </c>
      <c r="E34" s="3401"/>
      <c r="F34" s="3401"/>
      <c r="G34" s="3402"/>
      <c r="H34" s="3406" t="str">
        <f>C30</f>
        <v>Medium LH₂ carriers</v>
      </c>
      <c r="I34" s="3401"/>
      <c r="J34" s="3401"/>
      <c r="K34" s="3402"/>
      <c r="L34" s="3354" t="s">
        <v>202</v>
      </c>
      <c r="M34" s="3354"/>
      <c r="N34" s="3354"/>
      <c r="O34" s="3355"/>
      <c r="Q34" s="577"/>
      <c r="R34" s="152"/>
    </row>
    <row r="35" spans="1:18" ht="17" x14ac:dyDescent="0.2">
      <c r="A35" s="152"/>
      <c r="B35" s="488"/>
      <c r="C35" s="3322"/>
      <c r="D35" s="3399" t="s">
        <v>265</v>
      </c>
      <c r="E35" s="3400"/>
      <c r="F35" s="3345" t="s">
        <v>266</v>
      </c>
      <c r="G35" s="3346"/>
      <c r="H35" s="3403" t="s">
        <v>267</v>
      </c>
      <c r="I35" s="3344"/>
      <c r="J35" s="3404" t="s">
        <v>268</v>
      </c>
      <c r="K35" s="3405"/>
      <c r="L35" s="3343" t="s">
        <v>269</v>
      </c>
      <c r="M35" s="3344"/>
      <c r="N35" s="3345" t="s">
        <v>270</v>
      </c>
      <c r="O35" s="3346"/>
      <c r="R35" s="152"/>
    </row>
    <row r="36" spans="1:18" ht="17" x14ac:dyDescent="0.2">
      <c r="A36" s="152"/>
      <c r="B36" s="488"/>
      <c r="C36" s="626" t="s">
        <v>164</v>
      </c>
      <c r="D36" s="628" t="s">
        <v>271</v>
      </c>
      <c r="E36" s="677" t="s">
        <v>272</v>
      </c>
      <c r="F36" s="628" t="s">
        <v>271</v>
      </c>
      <c r="G36" s="677" t="s">
        <v>272</v>
      </c>
      <c r="H36" s="628" t="s">
        <v>271</v>
      </c>
      <c r="I36" s="628" t="s">
        <v>272</v>
      </c>
      <c r="J36" s="677" t="s">
        <v>271</v>
      </c>
      <c r="K36" s="628" t="s">
        <v>272</v>
      </c>
      <c r="L36" s="628" t="s">
        <v>271</v>
      </c>
      <c r="M36" s="677" t="s">
        <v>272</v>
      </c>
      <c r="N36" s="628" t="s">
        <v>271</v>
      </c>
      <c r="O36" s="677" t="s">
        <v>272</v>
      </c>
      <c r="R36" s="152"/>
    </row>
    <row r="37" spans="1:18" ht="32" x14ac:dyDescent="0.2">
      <c r="A37" s="152"/>
      <c r="B37" s="488"/>
      <c r="C37" s="737" t="s">
        <v>273</v>
      </c>
      <c r="D37" s="716">
        <f>$F$29/L29</f>
        <v>509.76</v>
      </c>
      <c r="E37" s="459">
        <f>$F$29/N29</f>
        <v>1019.52</v>
      </c>
      <c r="F37" s="716">
        <f>$G$29/M29</f>
        <v>509.76</v>
      </c>
      <c r="G37" s="716">
        <f>$G$29/O29</f>
        <v>1019.52</v>
      </c>
      <c r="H37" s="716">
        <f>$F$30/L30</f>
        <v>509.75999999999993</v>
      </c>
      <c r="I37" s="716">
        <f>$F$30/N30</f>
        <v>1019.5199999999999</v>
      </c>
      <c r="J37" s="716">
        <f>$G$30/M30</f>
        <v>509.75999999999993</v>
      </c>
      <c r="K37" s="716">
        <f>$G$30/O30</f>
        <v>1019.5199999999999</v>
      </c>
      <c r="L37" s="716">
        <f>F31/L31</f>
        <v>509.75999999999993</v>
      </c>
      <c r="M37" s="459">
        <f>F31/N31</f>
        <v>1019.5199999999999</v>
      </c>
      <c r="N37" s="716">
        <f>G31/M31</f>
        <v>509.76000000000005</v>
      </c>
      <c r="O37" s="459">
        <f>G31/O31</f>
        <v>1019.5200000000001</v>
      </c>
      <c r="R37" s="152"/>
    </row>
    <row r="38" spans="1:18" x14ac:dyDescent="0.2">
      <c r="A38" s="152"/>
      <c r="B38" s="488"/>
      <c r="C38" s="1118"/>
      <c r="D38" s="47"/>
      <c r="E38" s="47"/>
      <c r="F38" s="47"/>
      <c r="G38" s="47"/>
      <c r="H38" s="47"/>
      <c r="I38" s="47"/>
      <c r="J38" s="47"/>
      <c r="K38" s="47"/>
      <c r="L38" s="47"/>
      <c r="M38" s="47"/>
      <c r="N38" s="47"/>
      <c r="O38" s="47"/>
      <c r="R38" s="152"/>
    </row>
    <row r="39" spans="1:18" ht="18" customHeight="1" thickBot="1" x14ac:dyDescent="0.25">
      <c r="A39" s="152"/>
      <c r="B39" s="488"/>
      <c r="C39" s="3385" t="s">
        <v>274</v>
      </c>
      <c r="D39" s="3385"/>
      <c r="E39" s="3385"/>
      <c r="F39" s="3385"/>
      <c r="G39" s="2940"/>
      <c r="H39" s="2941"/>
      <c r="I39" s="246"/>
      <c r="J39" s="246"/>
      <c r="K39" s="246"/>
      <c r="L39" s="251"/>
      <c r="M39" s="251"/>
      <c r="N39" s="251"/>
      <c r="O39" s="251"/>
      <c r="R39" s="152"/>
    </row>
    <row r="40" spans="1:18" ht="18.5" customHeight="1" x14ac:dyDescent="0.2">
      <c r="A40" s="152"/>
      <c r="B40" s="488"/>
      <c r="C40" s="3396" t="s">
        <v>179</v>
      </c>
      <c r="D40" s="3392" t="s">
        <v>275</v>
      </c>
      <c r="E40" s="3389"/>
      <c r="F40" s="3388" t="s">
        <v>276</v>
      </c>
      <c r="G40" s="3394" t="s">
        <v>277</v>
      </c>
      <c r="H40" s="3395"/>
      <c r="I40" s="3392" t="s">
        <v>278</v>
      </c>
      <c r="J40" s="3389"/>
      <c r="K40" s="3388" t="s">
        <v>279</v>
      </c>
      <c r="L40" s="3389"/>
      <c r="M40" s="3351" t="s">
        <v>280</v>
      </c>
      <c r="N40" s="3352"/>
      <c r="O40" s="3352"/>
      <c r="P40" s="3353"/>
      <c r="R40" s="152"/>
    </row>
    <row r="41" spans="1:18" ht="29" customHeight="1" x14ac:dyDescent="0.2">
      <c r="A41" s="152"/>
      <c r="B41" s="488"/>
      <c r="C41" s="3397"/>
      <c r="D41" s="3393"/>
      <c r="E41" s="3391"/>
      <c r="F41" s="3390"/>
      <c r="G41" s="3393"/>
      <c r="H41" s="3391"/>
      <c r="I41" s="3393"/>
      <c r="J41" s="3391"/>
      <c r="K41" s="3390"/>
      <c r="L41" s="3391"/>
      <c r="M41" s="3386" t="s">
        <v>281</v>
      </c>
      <c r="N41" s="3338"/>
      <c r="O41" s="3386" t="s">
        <v>282</v>
      </c>
      <c r="P41" s="3387"/>
      <c r="R41" s="152"/>
    </row>
    <row r="42" spans="1:18" ht="15" customHeight="1" x14ac:dyDescent="0.2">
      <c r="A42" s="152"/>
      <c r="B42" s="488"/>
      <c r="C42" s="3398"/>
      <c r="D42" s="1179" t="str">
        <f>D28</f>
        <v>Low</v>
      </c>
      <c r="E42" s="1180" t="str">
        <f>E28</f>
        <v>High</v>
      </c>
      <c r="F42" s="1179" t="s">
        <v>283</v>
      </c>
      <c r="G42" s="702" t="str">
        <f>D42</f>
        <v>Low</v>
      </c>
      <c r="H42" s="702" t="str">
        <f>E42</f>
        <v>High</v>
      </c>
      <c r="I42" s="702" t="str">
        <f>G42</f>
        <v>Low</v>
      </c>
      <c r="J42" s="707" t="str">
        <f>H42</f>
        <v>High</v>
      </c>
      <c r="K42" s="702" t="str">
        <f>I42</f>
        <v>Low</v>
      </c>
      <c r="L42" s="707" t="str">
        <f>J42</f>
        <v>High</v>
      </c>
      <c r="M42" s="702" t="str">
        <f>I42</f>
        <v>Low</v>
      </c>
      <c r="N42" s="707" t="str">
        <f t="shared" ref="N42:P42" si="7">J42</f>
        <v>High</v>
      </c>
      <c r="O42" s="702" t="str">
        <f t="shared" si="7"/>
        <v>Low</v>
      </c>
      <c r="P42" s="2872" t="str">
        <f t="shared" si="7"/>
        <v>High</v>
      </c>
      <c r="R42" s="152"/>
    </row>
    <row r="43" spans="1:18" ht="16" x14ac:dyDescent="0.2">
      <c r="A43" s="152"/>
      <c r="B43" s="488"/>
      <c r="C43" s="2873" t="str">
        <f>C29</f>
        <v xml:space="preserve">Small LH₂ carriers </v>
      </c>
      <c r="D43" s="623">
        <f t="shared" ref="D43:E45" si="8">F29</f>
        <v>106.2</v>
      </c>
      <c r="E43" s="299">
        <f t="shared" si="8"/>
        <v>212.4</v>
      </c>
      <c r="F43" s="620" t="s">
        <v>284</v>
      </c>
      <c r="G43" s="1172">
        <f>N29</f>
        <v>0.10416666666666667</v>
      </c>
      <c r="H43" s="1155">
        <f>M29</f>
        <v>0.41666666666666669</v>
      </c>
      <c r="I43" s="1177">
        <f>$D43/G43</f>
        <v>1019.52</v>
      </c>
      <c r="J43" s="1099">
        <f>$D43/H43</f>
        <v>254.88</v>
      </c>
      <c r="K43" s="1177">
        <f>$E43/G43</f>
        <v>2039.04</v>
      </c>
      <c r="L43" s="1099">
        <f>$E43/H43</f>
        <v>509.76</v>
      </c>
      <c r="M43" s="774">
        <f>$D$57-I43</f>
        <v>-713.66399999999999</v>
      </c>
      <c r="N43" s="1167">
        <f>$D$57-J43</f>
        <v>50.975999999999999</v>
      </c>
      <c r="O43" s="774">
        <f>$D$57-K43</f>
        <v>-1733.184</v>
      </c>
      <c r="P43" s="2874">
        <f>$D$57-L43</f>
        <v>-203.904</v>
      </c>
      <c r="R43" s="152"/>
    </row>
    <row r="44" spans="1:18" ht="16" x14ac:dyDescent="0.2">
      <c r="A44" s="152"/>
      <c r="B44" s="488"/>
      <c r="C44" s="2875" t="str">
        <f>C30</f>
        <v>Medium LH₂ carriers</v>
      </c>
      <c r="D44" s="624">
        <f t="shared" si="8"/>
        <v>708</v>
      </c>
      <c r="E44" s="1170">
        <f t="shared" si="8"/>
        <v>1416</v>
      </c>
      <c r="F44" s="621" t="s">
        <v>285</v>
      </c>
      <c r="G44" s="1173">
        <f>N30</f>
        <v>0.69444444444444453</v>
      </c>
      <c r="H44" s="612">
        <f>M30</f>
        <v>2.7777777777777781</v>
      </c>
      <c r="I44" s="1178">
        <f t="shared" ref="I44:I45" si="9">$D44/G44</f>
        <v>1019.5199999999999</v>
      </c>
      <c r="J44" s="1101">
        <f t="shared" ref="J44:J45" si="10">$D44/H44</f>
        <v>254.87999999999997</v>
      </c>
      <c r="K44" s="1178">
        <f t="shared" ref="K44:K45" si="11">$E44/G44</f>
        <v>2039.0399999999997</v>
      </c>
      <c r="L44" s="1101">
        <f t="shared" ref="L44:L45" si="12">$E44/H44</f>
        <v>509.75999999999993</v>
      </c>
      <c r="M44" s="1175">
        <f t="shared" ref="M44:N45" si="13">$D$57-I44</f>
        <v>-713.66399999999987</v>
      </c>
      <c r="N44" s="1171">
        <f t="shared" si="13"/>
        <v>50.976000000000028</v>
      </c>
      <c r="O44" s="1175">
        <f t="shared" ref="O44:O45" si="14">$D$57-K44</f>
        <v>-1733.1839999999997</v>
      </c>
      <c r="P44" s="2876">
        <f t="shared" ref="P44:P45" si="15">$D$57-L44</f>
        <v>-203.90399999999994</v>
      </c>
      <c r="R44" s="152"/>
    </row>
    <row r="45" spans="1:18" ht="32" x14ac:dyDescent="0.2">
      <c r="A45" s="152"/>
      <c r="B45" s="488"/>
      <c r="C45" s="2877" t="str">
        <f>C31</f>
        <v xml:space="preserve">Large future carriers (under development) </v>
      </c>
      <c r="D45" s="625">
        <f t="shared" si="8"/>
        <v>2832</v>
      </c>
      <c r="E45" s="1168">
        <f t="shared" si="8"/>
        <v>3540</v>
      </c>
      <c r="F45" s="622" t="s">
        <v>286</v>
      </c>
      <c r="G45" s="1174">
        <f>N31</f>
        <v>2.7777777777777781</v>
      </c>
      <c r="H45" s="610">
        <f>M31</f>
        <v>6.9444444444444438</v>
      </c>
      <c r="I45" s="1115">
        <f t="shared" si="9"/>
        <v>1019.5199999999999</v>
      </c>
      <c r="J45" s="1100">
        <f t="shared" si="10"/>
        <v>407.80800000000005</v>
      </c>
      <c r="K45" s="1115">
        <f t="shared" si="11"/>
        <v>1274.3999999999999</v>
      </c>
      <c r="L45" s="1100">
        <f t="shared" si="12"/>
        <v>509.76000000000005</v>
      </c>
      <c r="M45" s="1176">
        <f t="shared" si="13"/>
        <v>-713.66399999999987</v>
      </c>
      <c r="N45" s="1169">
        <f t="shared" si="13"/>
        <v>-101.95200000000006</v>
      </c>
      <c r="O45" s="1176">
        <f t="shared" si="14"/>
        <v>-968.54399999999987</v>
      </c>
      <c r="P45" s="2878">
        <f t="shared" si="15"/>
        <v>-203.90400000000005</v>
      </c>
      <c r="R45" s="152"/>
    </row>
    <row r="46" spans="1:18" x14ac:dyDescent="0.2">
      <c r="A46" s="152"/>
      <c r="B46" s="488"/>
      <c r="C46" s="2069"/>
      <c r="P46" s="1713"/>
      <c r="R46" s="152"/>
    </row>
    <row r="47" spans="1:18" x14ac:dyDescent="0.2">
      <c r="A47" s="152"/>
      <c r="B47" s="488"/>
      <c r="C47" s="3339" t="s">
        <v>287</v>
      </c>
      <c r="D47" s="3340"/>
      <c r="E47" s="3340"/>
      <c r="F47" s="3340"/>
      <c r="G47" s="3341"/>
      <c r="P47" s="1713"/>
      <c r="R47" s="152"/>
    </row>
    <row r="48" spans="1:18" ht="28.5" customHeight="1" x14ac:dyDescent="0.2">
      <c r="A48" s="152"/>
      <c r="B48" s="488"/>
      <c r="C48" s="3319" t="str">
        <f>C40</f>
        <v>Ship Type</v>
      </c>
      <c r="D48" s="3317" t="s">
        <v>282</v>
      </c>
      <c r="E48" s="3318"/>
      <c r="F48" s="3337" t="s">
        <v>282</v>
      </c>
      <c r="G48" s="3338"/>
      <c r="P48" s="1713"/>
      <c r="R48" s="152"/>
    </row>
    <row r="49" spans="1:18" x14ac:dyDescent="0.2">
      <c r="A49" s="152"/>
      <c r="B49" s="488"/>
      <c r="C49" s="3320"/>
      <c r="D49" s="1196" t="str">
        <f>M42</f>
        <v>Low</v>
      </c>
      <c r="E49" s="1198" t="str">
        <f>N42</f>
        <v>High</v>
      </c>
      <c r="F49" s="1196" t="str">
        <f>O42</f>
        <v>Low</v>
      </c>
      <c r="G49" s="1198" t="str">
        <f>P42</f>
        <v>High</v>
      </c>
      <c r="P49" s="1713"/>
      <c r="R49" s="152"/>
    </row>
    <row r="50" spans="1:18" x14ac:dyDescent="0.2">
      <c r="A50" s="152"/>
      <c r="B50" s="488"/>
      <c r="C50" s="2879" t="str">
        <f>C43</f>
        <v xml:space="preserve">Small LH₂ carriers </v>
      </c>
      <c r="D50" s="1103">
        <f t="shared" ref="D50:G52" si="16">$E$57-I43</f>
        <v>-387.41759999999999</v>
      </c>
      <c r="E50" s="628">
        <f t="shared" si="16"/>
        <v>377.22239999999999</v>
      </c>
      <c r="F50" s="1103">
        <f t="shared" si="16"/>
        <v>-1406.9376</v>
      </c>
      <c r="G50" s="2673">
        <f t="shared" si="16"/>
        <v>122.3424</v>
      </c>
      <c r="P50" s="1713"/>
      <c r="R50" s="152"/>
    </row>
    <row r="51" spans="1:18" x14ac:dyDescent="0.2">
      <c r="A51" s="152"/>
      <c r="B51" s="488"/>
      <c r="C51" s="2880" t="str">
        <f t="shared" ref="C51:C52" si="17">C44</f>
        <v>Medium LH₂ carriers</v>
      </c>
      <c r="D51" s="628">
        <f t="shared" si="16"/>
        <v>-387.41759999999988</v>
      </c>
      <c r="E51" s="677">
        <f t="shared" si="16"/>
        <v>377.22239999999999</v>
      </c>
      <c r="F51" s="628">
        <f t="shared" si="16"/>
        <v>-1406.9375999999997</v>
      </c>
      <c r="G51" s="451">
        <f t="shared" si="16"/>
        <v>122.34240000000005</v>
      </c>
      <c r="P51" s="1713"/>
      <c r="R51" s="152"/>
    </row>
    <row r="52" spans="1:18" ht="32" x14ac:dyDescent="0.2">
      <c r="A52" s="152"/>
      <c r="B52" s="488"/>
      <c r="C52" s="2888" t="str">
        <f t="shared" si="17"/>
        <v xml:space="preserve">Large future carriers (under development) </v>
      </c>
      <c r="D52" s="451">
        <f t="shared" si="16"/>
        <v>-387.41759999999988</v>
      </c>
      <c r="E52" s="444">
        <f t="shared" si="16"/>
        <v>224.29439999999994</v>
      </c>
      <c r="F52" s="451">
        <f t="shared" si="16"/>
        <v>-642.29759999999987</v>
      </c>
      <c r="G52" s="451">
        <f t="shared" si="16"/>
        <v>122.34239999999994</v>
      </c>
      <c r="P52" s="1713"/>
      <c r="R52" s="152"/>
    </row>
    <row r="53" spans="1:18" x14ac:dyDescent="0.2">
      <c r="A53" s="152"/>
      <c r="B53" s="488"/>
      <c r="C53" s="2069"/>
      <c r="D53" s="577"/>
      <c r="E53" s="577"/>
      <c r="F53" s="577"/>
      <c r="G53" s="577"/>
      <c r="H53" s="443"/>
      <c r="I53" s="443"/>
      <c r="J53" s="443"/>
      <c r="K53" s="443"/>
      <c r="P53" s="1713"/>
      <c r="R53" s="152"/>
    </row>
    <row r="54" spans="1:18" ht="28.5" customHeight="1" x14ac:dyDescent="0.2">
      <c r="A54" s="152"/>
      <c r="B54" s="488"/>
      <c r="C54" s="3312" t="s">
        <v>288</v>
      </c>
      <c r="D54" s="3313"/>
      <c r="E54" s="3314"/>
      <c r="F54" s="577"/>
      <c r="G54" s="3335" t="s">
        <v>127</v>
      </c>
      <c r="H54" s="3347" t="str">
        <f>M40</f>
        <v>Low Range Electorlyser Production (1.27GW)</v>
      </c>
      <c r="I54" s="3348"/>
      <c r="J54" s="3349" t="str">
        <f>C47</f>
        <v>High Range Electrolyser Production (2.57GW)</v>
      </c>
      <c r="K54" s="3350"/>
      <c r="P54" s="1713"/>
      <c r="R54" s="152"/>
    </row>
    <row r="55" spans="1:18" x14ac:dyDescent="0.2">
      <c r="A55" s="152"/>
      <c r="B55" s="488"/>
      <c r="C55" s="2881" t="s">
        <v>289</v>
      </c>
      <c r="D55" s="1731" t="s">
        <v>290</v>
      </c>
      <c r="E55" s="1731" t="s">
        <v>291</v>
      </c>
      <c r="F55" s="577"/>
      <c r="G55" s="3336"/>
      <c r="H55" s="1734" t="str">
        <f>D55</f>
        <v>LOW</v>
      </c>
      <c r="I55" s="1732" t="str">
        <f>E55</f>
        <v>HIGH</v>
      </c>
      <c r="J55" s="1733" t="str">
        <f>H55</f>
        <v>LOW</v>
      </c>
      <c r="K55" s="1732" t="str">
        <f>I55</f>
        <v>HIGH</v>
      </c>
      <c r="P55" s="1713"/>
      <c r="R55" s="152"/>
    </row>
    <row r="56" spans="1:18" ht="30.75" customHeight="1" x14ac:dyDescent="0.2">
      <c r="A56" s="152"/>
      <c r="B56" s="488"/>
      <c r="C56" s="2882" t="s">
        <v>292</v>
      </c>
      <c r="D56" s="451">
        <f>F75</f>
        <v>1.2744</v>
      </c>
      <c r="E56" s="451">
        <f>F76</f>
        <v>2.5488</v>
      </c>
      <c r="G56" s="736" t="s">
        <v>293</v>
      </c>
      <c r="H56" s="725">
        <f>N43</f>
        <v>50.975999999999999</v>
      </c>
      <c r="I56" s="444">
        <f>H56</f>
        <v>50.975999999999999</v>
      </c>
      <c r="J56" s="444">
        <f>G52</f>
        <v>122.34239999999994</v>
      </c>
      <c r="K56" s="444">
        <f>E50</f>
        <v>377.22239999999999</v>
      </c>
      <c r="P56" s="1713"/>
      <c r="R56" s="152"/>
    </row>
    <row r="57" spans="1:18" ht="32.25" customHeight="1" thickBot="1" x14ac:dyDescent="0.25">
      <c r="A57" s="152"/>
      <c r="B57" s="488"/>
      <c r="C57" s="2883" t="s">
        <v>294</v>
      </c>
      <c r="D57" s="2884">
        <f>'1.27 GW Electrolyser H2 Prod. '!D857</f>
        <v>305.85599999999999</v>
      </c>
      <c r="E57" s="2884">
        <f>'2.54 GW Electrolyser H2 Prod.'!D850</f>
        <v>632.10239999999999</v>
      </c>
      <c r="F57" s="792"/>
      <c r="G57" s="2885" t="s">
        <v>295</v>
      </c>
      <c r="H57" s="2886">
        <f>H56*1000</f>
        <v>50976</v>
      </c>
      <c r="I57" s="2887">
        <f t="shared" ref="I57:K57" si="18">I56*1000</f>
        <v>50976</v>
      </c>
      <c r="J57" s="2887">
        <f t="shared" si="18"/>
        <v>122342.39999999994</v>
      </c>
      <c r="K57" s="2887">
        <f t="shared" si="18"/>
        <v>377222.39999999997</v>
      </c>
      <c r="L57" s="792"/>
      <c r="M57" s="792"/>
      <c r="N57" s="792"/>
      <c r="O57" s="792"/>
      <c r="P57" s="1002"/>
      <c r="R57" s="152"/>
    </row>
    <row r="58" spans="1:18" x14ac:dyDescent="0.2">
      <c r="A58" s="152"/>
      <c r="B58" s="488"/>
      <c r="C58" s="1690"/>
      <c r="D58" s="57"/>
      <c r="E58" s="57"/>
      <c r="R58" s="152"/>
    </row>
    <row r="59" spans="1:18" x14ac:dyDescent="0.2">
      <c r="A59" s="152"/>
      <c r="B59" s="488"/>
      <c r="R59" s="152"/>
    </row>
    <row r="60" spans="1:18" ht="19" x14ac:dyDescent="0.25">
      <c r="A60" s="152"/>
      <c r="B60" s="488"/>
      <c r="C60" s="3226" t="s">
        <v>296</v>
      </c>
      <c r="D60" s="2763"/>
      <c r="H60" s="46"/>
      <c r="I60" s="47"/>
      <c r="J60" s="47"/>
      <c r="R60" s="152"/>
    </row>
    <row r="61" spans="1:18" ht="29.25" customHeight="1" x14ac:dyDescent="0.2">
      <c r="A61" s="152"/>
      <c r="B61" s="8"/>
      <c r="C61" s="3366" t="s">
        <v>297</v>
      </c>
      <c r="D61" s="3291" t="s">
        <v>298</v>
      </c>
      <c r="E61" s="3293"/>
      <c r="F61" s="3376" t="s">
        <v>299</v>
      </c>
      <c r="G61" s="3377"/>
      <c r="H61" s="3376" t="s">
        <v>300</v>
      </c>
      <c r="I61" s="3377"/>
      <c r="R61" s="152"/>
    </row>
    <row r="62" spans="1:18" x14ac:dyDescent="0.2">
      <c r="A62" s="152"/>
      <c r="B62" s="8"/>
      <c r="C62" s="3367"/>
      <c r="D62" s="2868" t="s">
        <v>129</v>
      </c>
      <c r="E62" s="2866" t="s">
        <v>139</v>
      </c>
      <c r="F62" s="3374" t="s">
        <v>301</v>
      </c>
      <c r="G62" s="3375"/>
      <c r="H62" s="3374" t="s">
        <v>302</v>
      </c>
      <c r="I62" s="3375"/>
      <c r="K62" s="45"/>
      <c r="N62" s="300"/>
      <c r="R62" s="152"/>
    </row>
    <row r="63" spans="1:18" ht="21.75" customHeight="1" x14ac:dyDescent="0.2">
      <c r="A63" s="152"/>
      <c r="B63" s="8"/>
      <c r="C63" s="2674" t="s">
        <v>192</v>
      </c>
      <c r="D63" s="461">
        <v>1500</v>
      </c>
      <c r="E63" s="462">
        <v>3000</v>
      </c>
      <c r="F63" s="60">
        <f>$F29/H29</f>
        <v>21.240000000000002</v>
      </c>
      <c r="G63" s="58">
        <f>G29/I29</f>
        <v>21.240000000000002</v>
      </c>
      <c r="H63" s="60">
        <f>F29/J29</f>
        <v>42.480000000000004</v>
      </c>
      <c r="I63" s="72">
        <f>G29/K29</f>
        <v>42.480000000000004</v>
      </c>
      <c r="R63" s="152"/>
    </row>
    <row r="64" spans="1:18" ht="30" customHeight="1" x14ac:dyDescent="0.2">
      <c r="A64" s="152"/>
      <c r="B64" s="8"/>
      <c r="C64" s="2671" t="s">
        <v>197</v>
      </c>
      <c r="D64" s="294">
        <v>10000</v>
      </c>
      <c r="E64" s="294">
        <v>20000</v>
      </c>
      <c r="F64" s="31">
        <f>$F30/H30</f>
        <v>21.24</v>
      </c>
      <c r="G64" s="61">
        <f>G30/I30</f>
        <v>21.24</v>
      </c>
      <c r="H64" s="31">
        <f>F30/J30</f>
        <v>42.48</v>
      </c>
      <c r="I64" s="32">
        <f t="shared" ref="I64" si="19">G30/K30</f>
        <v>42.48</v>
      </c>
      <c r="R64" s="152"/>
    </row>
    <row r="65" spans="1:19" ht="30.75" customHeight="1" x14ac:dyDescent="0.2">
      <c r="A65" s="152"/>
      <c r="B65" s="8"/>
      <c r="C65" s="2889" t="s">
        <v>202</v>
      </c>
      <c r="D65" s="295">
        <v>40000</v>
      </c>
      <c r="E65" s="305">
        <v>50000</v>
      </c>
      <c r="F65" s="33">
        <f>$F31/H31</f>
        <v>21.24</v>
      </c>
      <c r="G65" s="59">
        <f>G31/I31</f>
        <v>21.240000000000002</v>
      </c>
      <c r="H65" s="33">
        <f>F31/J31</f>
        <v>42.48</v>
      </c>
      <c r="I65" s="34">
        <f>G31/K31</f>
        <v>42.480000000000004</v>
      </c>
      <c r="R65" s="152"/>
    </row>
    <row r="66" spans="1:19" ht="16" thickBot="1" x14ac:dyDescent="0.25">
      <c r="A66" s="152"/>
      <c r="C66" s="506"/>
      <c r="D66" s="13"/>
      <c r="E66" s="58"/>
      <c r="F66" s="58"/>
      <c r="G66" s="800"/>
      <c r="H66" s="800"/>
      <c r="I66" s="56"/>
      <c r="J66" s="57"/>
      <c r="K66" s="57"/>
      <c r="R66" s="152"/>
    </row>
    <row r="67" spans="1:19" ht="16" x14ac:dyDescent="0.2">
      <c r="A67" s="152"/>
      <c r="B67" s="8"/>
      <c r="C67" s="436" t="s">
        <v>303</v>
      </c>
      <c r="D67" s="801">
        <f>F29/H29</f>
        <v>21.240000000000002</v>
      </c>
      <c r="E67" s="802" t="s">
        <v>304</v>
      </c>
      <c r="F67" s="802" t="s">
        <v>305</v>
      </c>
      <c r="G67" s="803"/>
      <c r="H67" s="807"/>
      <c r="R67" s="152"/>
    </row>
    <row r="68" spans="1:19" ht="17" thickBot="1" x14ac:dyDescent="0.25">
      <c r="A68" s="152"/>
      <c r="B68" s="8"/>
      <c r="C68" s="799" t="s">
        <v>306</v>
      </c>
      <c r="D68" s="804">
        <f>F29/J29</f>
        <v>42.480000000000004</v>
      </c>
      <c r="E68" s="805" t="s">
        <v>304</v>
      </c>
      <c r="F68" s="805" t="s">
        <v>307</v>
      </c>
      <c r="G68" s="806"/>
      <c r="H68" s="807"/>
      <c r="R68" s="152"/>
    </row>
    <row r="69" spans="1:19" x14ac:dyDescent="0.2">
      <c r="A69" s="152"/>
      <c r="B69" s="488"/>
      <c r="C69" t="s">
        <v>308</v>
      </c>
      <c r="R69" s="152"/>
    </row>
    <row r="70" spans="1:19" ht="16" thickBot="1" x14ac:dyDescent="0.25">
      <c r="A70" s="152"/>
      <c r="B70" s="490"/>
      <c r="C70" s="481"/>
      <c r="D70" s="481"/>
      <c r="E70" s="481"/>
      <c r="F70" s="481"/>
      <c r="G70" s="481"/>
      <c r="H70" s="481"/>
      <c r="I70" s="481"/>
      <c r="J70" s="481"/>
      <c r="K70" s="481"/>
      <c r="L70" s="481"/>
      <c r="M70" s="481"/>
      <c r="N70" s="481"/>
      <c r="O70" s="481"/>
      <c r="P70" s="481"/>
      <c r="Q70" s="481"/>
      <c r="R70" s="482"/>
      <c r="S70" s="488"/>
    </row>
    <row r="71" spans="1:19" ht="12.75" customHeight="1" x14ac:dyDescent="0.2">
      <c r="A71" s="152"/>
      <c r="B71" s="488"/>
      <c r="C71" s="3309" t="s">
        <v>309</v>
      </c>
      <c r="D71" s="3309"/>
      <c r="E71" s="3309"/>
      <c r="F71" s="3309"/>
      <c r="G71" s="3309"/>
      <c r="H71" s="3309"/>
      <c r="I71" s="3309"/>
      <c r="J71" s="3309"/>
      <c r="K71" s="3309"/>
      <c r="R71" s="152"/>
    </row>
    <row r="72" spans="1:19" x14ac:dyDescent="0.2">
      <c r="A72" s="152"/>
      <c r="B72" s="488"/>
      <c r="C72" s="3310"/>
      <c r="D72" s="3310"/>
      <c r="E72" s="3310"/>
      <c r="F72" s="3310"/>
      <c r="G72" s="3310"/>
      <c r="H72" s="3310"/>
      <c r="I72" s="3310"/>
      <c r="J72" s="3310"/>
      <c r="K72" s="3310"/>
      <c r="R72" s="152"/>
    </row>
    <row r="73" spans="1:19" ht="16" thickBot="1" x14ac:dyDescent="0.25">
      <c r="A73" s="152"/>
      <c r="B73" s="488"/>
      <c r="R73" s="152"/>
    </row>
    <row r="74" spans="1:19" ht="34" x14ac:dyDescent="0.2">
      <c r="A74" s="152"/>
      <c r="B74" s="8"/>
      <c r="C74" s="2891" t="s">
        <v>310</v>
      </c>
      <c r="D74" s="2892" t="s">
        <v>311</v>
      </c>
      <c r="E74" s="2893" t="s">
        <v>312</v>
      </c>
      <c r="F74" s="2894" t="s">
        <v>313</v>
      </c>
      <c r="G74" s="2890" t="s">
        <v>314</v>
      </c>
      <c r="R74" s="152"/>
    </row>
    <row r="75" spans="1:19" ht="19" x14ac:dyDescent="0.25">
      <c r="A75" s="152"/>
      <c r="B75" s="8"/>
      <c r="C75" s="66">
        <f>E17</f>
        <v>300</v>
      </c>
      <c r="D75" s="66">
        <f>E18</f>
        <v>21.24</v>
      </c>
      <c r="E75" s="793">
        <f>D75*1000*N17</f>
        <v>1274400</v>
      </c>
      <c r="F75" s="795">
        <f>E75/1000000</f>
        <v>1.2744</v>
      </c>
      <c r="G75" s="2676">
        <f>F75*1000</f>
        <v>1274.4000000000001</v>
      </c>
      <c r="P75" s="49"/>
      <c r="Q75" s="49"/>
      <c r="R75" s="152"/>
    </row>
    <row r="76" spans="1:19" ht="20" thickBot="1" x14ac:dyDescent="0.3">
      <c r="A76" s="152"/>
      <c r="B76" s="8"/>
      <c r="C76" s="67">
        <f>F17</f>
        <v>600</v>
      </c>
      <c r="D76" s="67">
        <f>F18</f>
        <v>42.48</v>
      </c>
      <c r="E76" s="794">
        <f>D76*1000*N17</f>
        <v>2548800</v>
      </c>
      <c r="F76" s="796">
        <f>E76/1000000</f>
        <v>2.5488</v>
      </c>
      <c r="G76" s="2677">
        <f>F76*1000</f>
        <v>2548.8000000000002</v>
      </c>
      <c r="H76" s="65"/>
      <c r="I76" s="65"/>
      <c r="J76" s="65"/>
      <c r="K76" s="65"/>
      <c r="L76" s="65"/>
      <c r="R76" s="152"/>
    </row>
    <row r="77" spans="1:19" x14ac:dyDescent="0.2">
      <c r="A77" s="152"/>
      <c r="B77" s="488"/>
      <c r="D77" s="2"/>
      <c r="R77" s="152"/>
    </row>
    <row r="78" spans="1:19" ht="20" thickBot="1" x14ac:dyDescent="0.25">
      <c r="A78" s="152"/>
      <c r="B78" s="481"/>
      <c r="C78" s="481"/>
      <c r="D78" s="504"/>
      <c r="E78" s="481"/>
      <c r="F78" s="481"/>
      <c r="G78" s="481"/>
      <c r="H78" s="481"/>
      <c r="I78" s="481"/>
      <c r="J78" s="481"/>
      <c r="K78" s="481"/>
      <c r="L78" s="481"/>
      <c r="M78" s="481"/>
      <c r="N78" s="481"/>
      <c r="O78" s="481"/>
      <c r="P78" s="505"/>
      <c r="Q78" s="505"/>
      <c r="R78" s="482"/>
    </row>
    <row r="79" spans="1:19" ht="12.75" customHeight="1" x14ac:dyDescent="0.2">
      <c r="B79" s="485"/>
      <c r="C79" s="3311" t="s">
        <v>231</v>
      </c>
      <c r="D79" s="3311"/>
      <c r="E79" s="3311"/>
      <c r="F79" s="3311"/>
      <c r="G79" s="3311"/>
      <c r="H79" s="3311"/>
      <c r="I79" s="3311"/>
      <c r="J79" s="3311"/>
      <c r="K79" s="3311"/>
      <c r="L79" s="510"/>
      <c r="M79" s="486"/>
      <c r="N79" s="486"/>
      <c r="O79" s="486"/>
      <c r="P79" s="486"/>
      <c r="Q79" s="486"/>
      <c r="R79" s="487"/>
    </row>
    <row r="80" spans="1:19" ht="11.25" customHeight="1" x14ac:dyDescent="0.2">
      <c r="B80" s="488"/>
      <c r="C80" s="3301"/>
      <c r="D80" s="3301"/>
      <c r="E80" s="3301"/>
      <c r="F80" s="3301"/>
      <c r="G80" s="3301"/>
      <c r="H80" s="3301"/>
      <c r="I80" s="3301"/>
      <c r="J80" s="3301"/>
      <c r="K80" s="3301"/>
      <c r="R80" s="152"/>
    </row>
    <row r="81" spans="2:18" x14ac:dyDescent="0.2">
      <c r="B81" s="488"/>
      <c r="C81" s="361" t="s">
        <v>315</v>
      </c>
      <c r="D81" s="146" t="s">
        <v>233</v>
      </c>
      <c r="I81" s="2" t="s">
        <v>316</v>
      </c>
      <c r="R81" s="152"/>
    </row>
    <row r="82" spans="2:18" x14ac:dyDescent="0.2">
      <c r="B82" s="488"/>
      <c r="D82" s="146" t="s">
        <v>317</v>
      </c>
      <c r="I82" s="2" t="s">
        <v>318</v>
      </c>
      <c r="R82" s="152"/>
    </row>
    <row r="83" spans="2:18" s="251" customFormat="1" ht="30.75" customHeight="1" x14ac:dyDescent="0.2">
      <c r="B83" s="511"/>
      <c r="D83" s="512" t="s">
        <v>319</v>
      </c>
      <c r="I83" s="306" t="s">
        <v>320</v>
      </c>
      <c r="K83" s="3365" t="s">
        <v>321</v>
      </c>
      <c r="L83" s="3365"/>
      <c r="M83" s="3365"/>
      <c r="N83" s="3365"/>
      <c r="O83" s="3365"/>
      <c r="P83" s="3365"/>
      <c r="Q83" s="3365"/>
      <c r="R83" s="499"/>
    </row>
    <row r="84" spans="2:18" x14ac:dyDescent="0.2">
      <c r="B84" s="488"/>
      <c r="R84" s="152"/>
    </row>
    <row r="85" spans="2:18" ht="16" thickBot="1" x14ac:dyDescent="0.25">
      <c r="B85" s="490"/>
      <c r="C85" s="481"/>
      <c r="D85" s="481"/>
      <c r="E85" s="481"/>
      <c r="F85" s="481"/>
      <c r="G85" s="481"/>
      <c r="H85" s="481"/>
      <c r="I85" s="481"/>
      <c r="J85" s="481"/>
      <c r="K85" s="481"/>
      <c r="L85" s="481"/>
      <c r="M85" s="481"/>
      <c r="N85" s="481"/>
      <c r="O85" s="481"/>
      <c r="P85" s="481"/>
      <c r="Q85" s="481"/>
      <c r="R85" s="482"/>
    </row>
    <row r="89" spans="2:18" ht="60" customHeight="1" x14ac:dyDescent="0.2"/>
    <row r="90" spans="2:18" x14ac:dyDescent="0.2">
      <c r="D90" s="13"/>
      <c r="E90" s="13"/>
      <c r="F90" s="39"/>
      <c r="G90" s="39"/>
    </row>
    <row r="91" spans="2:18" x14ac:dyDescent="0.2">
      <c r="D91" s="13"/>
      <c r="E91" s="13"/>
      <c r="F91" s="39"/>
      <c r="G91" s="39"/>
    </row>
    <row r="92" spans="2:18" x14ac:dyDescent="0.2">
      <c r="D92" s="13"/>
      <c r="E92" s="13"/>
      <c r="F92" s="39"/>
      <c r="G92" s="39"/>
    </row>
  </sheetData>
  <mergeCells count="61">
    <mergeCell ref="D35:E35"/>
    <mergeCell ref="F35:G35"/>
    <mergeCell ref="D34:G34"/>
    <mergeCell ref="H35:I35"/>
    <mergeCell ref="J35:K35"/>
    <mergeCell ref="H34:K34"/>
    <mergeCell ref="C39:F39"/>
    <mergeCell ref="O41:P41"/>
    <mergeCell ref="M41:N41"/>
    <mergeCell ref="K40:L41"/>
    <mergeCell ref="I40:J41"/>
    <mergeCell ref="D40:E41"/>
    <mergeCell ref="F40:F41"/>
    <mergeCell ref="G40:H41"/>
    <mergeCell ref="C40:C42"/>
    <mergeCell ref="B1:R2"/>
    <mergeCell ref="K83:Q83"/>
    <mergeCell ref="C61:C62"/>
    <mergeCell ref="L16:M17"/>
    <mergeCell ref="H15:J15"/>
    <mergeCell ref="D61:E61"/>
    <mergeCell ref="F62:G62"/>
    <mergeCell ref="F61:G61"/>
    <mergeCell ref="H61:I61"/>
    <mergeCell ref="H62:I62"/>
    <mergeCell ref="C17:D17"/>
    <mergeCell ref="C18:D18"/>
    <mergeCell ref="C15:D16"/>
    <mergeCell ref="D5:G5"/>
    <mergeCell ref="H5:N5"/>
    <mergeCell ref="C21:O22"/>
    <mergeCell ref="E15:F15"/>
    <mergeCell ref="C19:D19"/>
    <mergeCell ref="L15:O15"/>
    <mergeCell ref="L26:M26"/>
    <mergeCell ref="N26:O26"/>
    <mergeCell ref="H25:O25"/>
    <mergeCell ref="N27:O27"/>
    <mergeCell ref="L27:M27"/>
    <mergeCell ref="L35:M35"/>
    <mergeCell ref="N35:O35"/>
    <mergeCell ref="H54:I54"/>
    <mergeCell ref="J54:K54"/>
    <mergeCell ref="M40:P40"/>
    <mergeCell ref="L34:O34"/>
    <mergeCell ref="C71:K72"/>
    <mergeCell ref="C79:K80"/>
    <mergeCell ref="C54:E54"/>
    <mergeCell ref="H26:I26"/>
    <mergeCell ref="J26:K26"/>
    <mergeCell ref="D48:E48"/>
    <mergeCell ref="C48:C49"/>
    <mergeCell ref="C34:C35"/>
    <mergeCell ref="F25:G27"/>
    <mergeCell ref="D25:E27"/>
    <mergeCell ref="C25:C28"/>
    <mergeCell ref="H27:I27"/>
    <mergeCell ref="J27:K27"/>
    <mergeCell ref="G54:G55"/>
    <mergeCell ref="F48:G48"/>
    <mergeCell ref="C47:G47"/>
  </mergeCells>
  <phoneticPr fontId="49" type="noConversion"/>
  <conditionalFormatting sqref="C43:P45">
    <cfRule type="cellIs" dxfId="79" priority="2" operator="lessThanOrEqual">
      <formula>0</formula>
    </cfRule>
  </conditionalFormatting>
  <conditionalFormatting sqref="D50:G53 F54 H54 D55:F55 H55:I55">
    <cfRule type="cellIs" dxfId="78" priority="1" operator="lessThan">
      <formula>0</formula>
    </cfRule>
  </conditionalFormatting>
  <hyperlinks>
    <hyperlink ref="D81" r:id="rId1" xr:uid="{C64A19AA-DF9A-429C-8F5C-FBF15B837533}"/>
    <hyperlink ref="D82" r:id="rId2" xr:uid="{D7E954A9-5567-42CC-AFC0-118A0E392E8E}"/>
    <hyperlink ref="D83" r:id="rId3" xr:uid="{AA2B16EB-5984-4AC3-83E3-ACAF3F41525A}"/>
    <hyperlink ref="K83" r:id="rId4" xr:uid="{8B0E3827-850A-4CA0-BE68-6FE82A977094}"/>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50E18-9A26-4CB1-BC28-92153B28ECAC}">
  <sheetPr>
    <tabColor rgb="FFFFC000"/>
  </sheetPr>
  <dimension ref="A1:W84"/>
  <sheetViews>
    <sheetView workbookViewId="0">
      <pane xSplit="1" ySplit="2" topLeftCell="B3" activePane="bottomRight" state="frozen"/>
      <selection pane="topRight" activeCell="B1" sqref="B1"/>
      <selection pane="bottomLeft" activeCell="A4" sqref="A4"/>
      <selection pane="bottomRight" activeCell="I12" sqref="I12"/>
    </sheetView>
  </sheetViews>
  <sheetFormatPr baseColWidth="10" defaultColWidth="8.83203125" defaultRowHeight="15" x14ac:dyDescent="0.2"/>
  <cols>
    <col min="3" max="3" width="26.5" customWidth="1"/>
    <col min="4" max="4" width="17.83203125" customWidth="1"/>
    <col min="5" max="5" width="14.5" customWidth="1"/>
    <col min="6" max="6" width="14.6640625" customWidth="1"/>
    <col min="7" max="7" width="14.1640625" customWidth="1"/>
    <col min="8" max="8" width="17" customWidth="1"/>
    <col min="9" max="9" width="18.5" customWidth="1"/>
    <col min="10" max="10" width="17.1640625" customWidth="1"/>
    <col min="11" max="11" width="12.5" customWidth="1"/>
    <col min="12" max="12" width="20.6640625" customWidth="1"/>
    <col min="13" max="13" width="13.83203125" customWidth="1"/>
    <col min="14" max="14" width="14.1640625" customWidth="1"/>
    <col min="15" max="15" width="14.83203125" customWidth="1"/>
    <col min="16" max="16" width="13.5" customWidth="1"/>
    <col min="17" max="17" width="17.6640625" customWidth="1"/>
    <col min="18" max="18" width="20.33203125" customWidth="1"/>
    <col min="19" max="19" width="18" customWidth="1"/>
    <col min="20" max="20" width="19.83203125" customWidth="1"/>
    <col min="21" max="21" width="19.5" customWidth="1"/>
    <col min="22" max="22" width="12.5" customWidth="1"/>
  </cols>
  <sheetData>
    <row r="1" spans="1:23" x14ac:dyDescent="0.2">
      <c r="A1" s="152"/>
      <c r="B1" s="3254" t="s">
        <v>322</v>
      </c>
      <c r="C1" s="3255"/>
      <c r="D1" s="3255"/>
      <c r="E1" s="3255"/>
      <c r="F1" s="3255"/>
      <c r="G1" s="3255"/>
      <c r="H1" s="3255"/>
      <c r="I1" s="3255"/>
      <c r="J1" s="3255"/>
      <c r="K1" s="3255"/>
      <c r="L1" s="3255"/>
      <c r="M1" s="3255"/>
      <c r="N1" s="3255"/>
      <c r="O1" s="3255"/>
      <c r="P1" s="3255"/>
      <c r="Q1" s="3255"/>
      <c r="R1" s="3255"/>
      <c r="S1" s="3255"/>
      <c r="T1" s="3255"/>
      <c r="U1" s="3255"/>
      <c r="V1" s="3256"/>
    </row>
    <row r="2" spans="1:23" ht="16" thickBot="1" x14ac:dyDescent="0.25">
      <c r="A2" s="152"/>
      <c r="B2" s="3257"/>
      <c r="C2" s="3258"/>
      <c r="D2" s="3258"/>
      <c r="E2" s="3258"/>
      <c r="F2" s="3258"/>
      <c r="G2" s="3258"/>
      <c r="H2" s="3258"/>
      <c r="I2" s="3258"/>
      <c r="J2" s="3258"/>
      <c r="K2" s="3258"/>
      <c r="L2" s="3258"/>
      <c r="M2" s="3258"/>
      <c r="N2" s="3258"/>
      <c r="O2" s="3258"/>
      <c r="P2" s="3258"/>
      <c r="Q2" s="3258"/>
      <c r="R2" s="3258"/>
      <c r="S2" s="3258"/>
      <c r="T2" s="3258"/>
      <c r="U2" s="3258"/>
      <c r="V2" s="3258"/>
      <c r="W2" s="488"/>
    </row>
    <row r="3" spans="1:23" x14ac:dyDescent="0.2">
      <c r="A3" s="152"/>
      <c r="C3" s="3428" t="s">
        <v>323</v>
      </c>
      <c r="D3" s="3428"/>
      <c r="E3" s="3428"/>
      <c r="F3" s="3428"/>
      <c r="W3" s="488"/>
    </row>
    <row r="4" spans="1:23" x14ac:dyDescent="0.2">
      <c r="A4" s="152"/>
      <c r="C4" s="3428"/>
      <c r="D4" s="3428"/>
      <c r="E4" s="3428"/>
      <c r="F4" s="3428"/>
      <c r="V4" s="152"/>
    </row>
    <row r="5" spans="1:23" ht="16" x14ac:dyDescent="0.2">
      <c r="A5" s="152"/>
      <c r="C5" s="2297"/>
      <c r="D5" s="2297"/>
      <c r="E5" s="2297"/>
      <c r="F5" s="2297"/>
      <c r="V5" s="152"/>
    </row>
    <row r="6" spans="1:23" ht="17.25" customHeight="1" x14ac:dyDescent="0.2">
      <c r="A6" s="152"/>
      <c r="D6" s="604">
        <v>1</v>
      </c>
      <c r="E6" s="2680" t="s">
        <v>324</v>
      </c>
      <c r="F6" s="2678">
        <v>0.1</v>
      </c>
      <c r="G6" s="2679" t="s">
        <v>52</v>
      </c>
      <c r="V6" s="152"/>
    </row>
    <row r="7" spans="1:23" ht="21.75" customHeight="1" x14ac:dyDescent="0.2">
      <c r="A7" s="152"/>
      <c r="J7" s="3416" t="s">
        <v>325</v>
      </c>
      <c r="K7" s="3417"/>
      <c r="L7" s="3417"/>
      <c r="M7" s="3417"/>
      <c r="N7" s="3417"/>
      <c r="O7" s="3418"/>
      <c r="Q7" s="3416" t="s">
        <v>326</v>
      </c>
      <c r="R7" s="3417"/>
      <c r="S7" s="3417"/>
      <c r="T7" s="3417"/>
      <c r="U7" s="3417"/>
      <c r="V7" s="3423"/>
    </row>
    <row r="8" spans="1:23" ht="17.25" customHeight="1" x14ac:dyDescent="0.2">
      <c r="A8" s="152"/>
      <c r="C8" s="3429" t="s">
        <v>327</v>
      </c>
      <c r="D8" s="3430"/>
      <c r="E8" s="3430"/>
      <c r="F8" s="3430"/>
      <c r="G8" s="3430"/>
      <c r="H8" s="3431"/>
      <c r="J8" s="3432" t="str">
        <f>C9</f>
        <v>Parameter</v>
      </c>
      <c r="K8" s="3284"/>
      <c r="L8" s="3291" t="s">
        <v>328</v>
      </c>
      <c r="M8" s="3293"/>
      <c r="N8" s="3292" t="s">
        <v>329</v>
      </c>
      <c r="O8" s="3293"/>
      <c r="Q8" s="3378" t="str">
        <f>J8</f>
        <v>Parameter</v>
      </c>
      <c r="R8" s="3366"/>
      <c r="S8" s="3291" t="s">
        <v>328</v>
      </c>
      <c r="T8" s="3293"/>
      <c r="U8" s="3292" t="s">
        <v>329</v>
      </c>
      <c r="V8" s="3476"/>
    </row>
    <row r="9" spans="1:23" ht="18.75" customHeight="1" x14ac:dyDescent="0.2">
      <c r="A9" s="152"/>
      <c r="C9" s="3378" t="s">
        <v>289</v>
      </c>
      <c r="D9" s="3366"/>
      <c r="E9" s="252" t="s">
        <v>129</v>
      </c>
      <c r="F9" s="37" t="s">
        <v>139</v>
      </c>
      <c r="G9" s="3291" t="s">
        <v>330</v>
      </c>
      <c r="H9" s="3293"/>
      <c r="J9" s="3433"/>
      <c r="K9" s="3326"/>
      <c r="L9" s="37" t="s">
        <v>129</v>
      </c>
      <c r="M9" s="252" t="s">
        <v>139</v>
      </c>
      <c r="N9" s="37" t="s">
        <v>129</v>
      </c>
      <c r="O9" s="37" t="s">
        <v>139</v>
      </c>
      <c r="Q9" s="3424"/>
      <c r="R9" s="3367"/>
      <c r="S9" s="37" t="s">
        <v>129</v>
      </c>
      <c r="T9" s="252" t="s">
        <v>139</v>
      </c>
      <c r="U9" s="37" t="s">
        <v>129</v>
      </c>
      <c r="V9" s="514" t="s">
        <v>139</v>
      </c>
    </row>
    <row r="10" spans="1:23" ht="30.75" customHeight="1" x14ac:dyDescent="0.2">
      <c r="A10" s="152"/>
      <c r="C10" s="3304" t="s">
        <v>331</v>
      </c>
      <c r="D10" s="3306"/>
      <c r="E10" s="31">
        <v>20</v>
      </c>
      <c r="F10" s="2681">
        <v>350</v>
      </c>
      <c r="G10" s="3414">
        <v>1.05</v>
      </c>
      <c r="H10" s="3415"/>
      <c r="J10" s="3304" t="s">
        <v>332</v>
      </c>
      <c r="K10" s="3306"/>
      <c r="L10" s="31">
        <v>450</v>
      </c>
      <c r="M10" s="32">
        <v>900</v>
      </c>
      <c r="N10" s="21">
        <v>2.6</v>
      </c>
      <c r="O10" s="43">
        <v>8.6</v>
      </c>
      <c r="Q10" s="3477" t="s">
        <v>332</v>
      </c>
      <c r="R10" s="3478"/>
      <c r="S10" s="291"/>
      <c r="T10" s="256"/>
      <c r="U10" s="21">
        <v>1.7</v>
      </c>
      <c r="V10" s="497">
        <v>6.4</v>
      </c>
    </row>
    <row r="11" spans="1:23" ht="32.25" customHeight="1" x14ac:dyDescent="0.2">
      <c r="A11" s="152"/>
      <c r="C11" s="3370" t="s">
        <v>331</v>
      </c>
      <c r="D11" s="3308"/>
      <c r="E11" s="59">
        <v>20</v>
      </c>
      <c r="F11" s="2672">
        <v>700</v>
      </c>
      <c r="G11" s="3414">
        <v>1.36</v>
      </c>
      <c r="H11" s="3415"/>
      <c r="J11" s="3474" t="s">
        <v>333</v>
      </c>
      <c r="K11" s="3475"/>
      <c r="L11" s="31">
        <v>450</v>
      </c>
      <c r="M11" s="32">
        <v>900</v>
      </c>
      <c r="N11" s="21">
        <v>2</v>
      </c>
      <c r="O11" s="43">
        <v>4</v>
      </c>
      <c r="P11" s="23"/>
      <c r="Q11" s="3473"/>
      <c r="R11" s="3473"/>
      <c r="S11" s="58"/>
      <c r="T11" s="58"/>
      <c r="U11" s="253"/>
      <c r="V11" s="515"/>
    </row>
    <row r="12" spans="1:23" ht="19.5" customHeight="1" x14ac:dyDescent="0.2">
      <c r="A12" s="152"/>
      <c r="V12" s="152"/>
    </row>
    <row r="13" spans="1:23" ht="19.5" customHeight="1" x14ac:dyDescent="0.2">
      <c r="A13" s="152"/>
      <c r="C13" s="3416" t="s">
        <v>334</v>
      </c>
      <c r="D13" s="3417"/>
      <c r="E13" s="3417"/>
      <c r="F13" s="3417"/>
      <c r="G13" s="3417"/>
      <c r="H13" s="3418"/>
      <c r="J13" s="3466" t="s">
        <v>335</v>
      </c>
      <c r="K13" s="3467"/>
      <c r="L13" s="3467"/>
      <c r="M13" s="3468"/>
      <c r="N13" s="149"/>
      <c r="O13" s="149"/>
      <c r="P13" s="149"/>
      <c r="Q13" s="150"/>
      <c r="V13" s="152"/>
    </row>
    <row r="14" spans="1:23" ht="26.25" customHeight="1" x14ac:dyDescent="0.2">
      <c r="A14" s="152"/>
      <c r="C14" s="3444" t="str">
        <f>C9</f>
        <v>Parameter</v>
      </c>
      <c r="D14" s="3376" t="s">
        <v>156</v>
      </c>
      <c r="E14" s="3377"/>
      <c r="F14" s="3376" t="s">
        <v>157</v>
      </c>
      <c r="G14" s="3465"/>
      <c r="H14" s="3377"/>
      <c r="J14" s="519" t="s">
        <v>336</v>
      </c>
      <c r="K14" s="297">
        <v>120</v>
      </c>
      <c r="L14" s="516" t="s">
        <v>337</v>
      </c>
      <c r="M14" s="518"/>
      <c r="Q14" s="442"/>
      <c r="V14" s="152"/>
    </row>
    <row r="15" spans="1:23" ht="19.5" customHeight="1" x14ac:dyDescent="0.2">
      <c r="A15" s="152"/>
      <c r="C15" s="3445"/>
      <c r="D15" s="249" t="s">
        <v>338</v>
      </c>
      <c r="E15" s="250" t="s">
        <v>139</v>
      </c>
      <c r="F15" s="3425" t="s">
        <v>16</v>
      </c>
      <c r="G15" s="3426"/>
      <c r="H15" s="3427"/>
      <c r="J15" s="520">
        <v>1</v>
      </c>
      <c r="K15" s="293" t="s">
        <v>339</v>
      </c>
      <c r="L15" s="517">
        <v>1000000</v>
      </c>
      <c r="M15" s="298" t="s">
        <v>340</v>
      </c>
      <c r="Q15" s="442"/>
      <c r="V15" s="152"/>
    </row>
    <row r="16" spans="1:23" ht="28.5" customHeight="1" x14ac:dyDescent="0.2">
      <c r="A16" s="152"/>
      <c r="C16" s="7" t="s">
        <v>331</v>
      </c>
      <c r="D16" s="32">
        <v>350</v>
      </c>
      <c r="E16" s="32">
        <v>700</v>
      </c>
      <c r="F16" s="3411" t="s">
        <v>160</v>
      </c>
      <c r="G16" s="3412"/>
      <c r="H16" s="3413"/>
      <c r="J16" s="520">
        <v>1</v>
      </c>
      <c r="K16" s="293" t="s">
        <v>341</v>
      </c>
      <c r="L16" s="517">
        <v>1000000000</v>
      </c>
      <c r="M16" s="298" t="s">
        <v>340</v>
      </c>
      <c r="Q16" s="442"/>
      <c r="V16" s="152"/>
    </row>
    <row r="17" spans="1:22" ht="23.25" customHeight="1" x14ac:dyDescent="0.2">
      <c r="A17" s="152"/>
      <c r="C17" s="5" t="s">
        <v>342</v>
      </c>
      <c r="D17" s="34">
        <v>-259</v>
      </c>
      <c r="E17" s="34">
        <v>-253</v>
      </c>
      <c r="F17" s="3411" t="s">
        <v>163</v>
      </c>
      <c r="G17" s="3412"/>
      <c r="H17" s="3413"/>
      <c r="J17" s="521">
        <v>1</v>
      </c>
      <c r="K17" s="522" t="s">
        <v>343</v>
      </c>
      <c r="L17" s="523">
        <v>1000</v>
      </c>
      <c r="M17" s="524" t="s">
        <v>340</v>
      </c>
      <c r="N17" s="443"/>
      <c r="O17" s="443"/>
      <c r="P17" s="443"/>
      <c r="Q17" s="447"/>
      <c r="V17" s="152"/>
    </row>
    <row r="18" spans="1:22" ht="19.5" customHeight="1" x14ac:dyDescent="0.2">
      <c r="A18" s="152"/>
      <c r="V18" s="152"/>
    </row>
    <row r="19" spans="1:22" ht="31.5" customHeight="1" x14ac:dyDescent="0.2">
      <c r="A19" s="152"/>
      <c r="C19" s="3453" t="s">
        <v>344</v>
      </c>
      <c r="D19" s="3469" t="s">
        <v>328</v>
      </c>
      <c r="E19" s="3470"/>
      <c r="F19" s="3471" t="s">
        <v>345</v>
      </c>
      <c r="G19" s="3472"/>
      <c r="H19" s="3419" t="s">
        <v>16</v>
      </c>
      <c r="I19" s="3420"/>
      <c r="V19" s="152"/>
    </row>
    <row r="20" spans="1:22" ht="19.5" customHeight="1" x14ac:dyDescent="0.2">
      <c r="A20" s="152"/>
      <c r="C20" s="3455"/>
      <c r="D20" s="37" t="s">
        <v>129</v>
      </c>
      <c r="E20" s="35" t="s">
        <v>139</v>
      </c>
      <c r="F20" s="37" t="s">
        <v>129</v>
      </c>
      <c r="G20" s="425" t="s">
        <v>139</v>
      </c>
      <c r="H20" s="3421"/>
      <c r="I20" s="3422"/>
      <c r="V20" s="152"/>
    </row>
    <row r="21" spans="1:22" ht="33" customHeight="1" x14ac:dyDescent="0.2">
      <c r="A21" s="152"/>
      <c r="C21" s="460" t="s">
        <v>346</v>
      </c>
      <c r="D21" s="31">
        <v>20</v>
      </c>
      <c r="E21" s="61">
        <v>50</v>
      </c>
      <c r="F21" s="31">
        <v>1.05</v>
      </c>
      <c r="G21" s="256"/>
      <c r="H21" s="3409" t="s">
        <v>347</v>
      </c>
      <c r="I21" s="3410"/>
      <c r="V21" s="152"/>
    </row>
    <row r="22" spans="1:22" ht="28.5" customHeight="1" x14ac:dyDescent="0.2">
      <c r="A22" s="152"/>
      <c r="C22" s="254" t="s">
        <v>346</v>
      </c>
      <c r="D22" s="29">
        <v>20</v>
      </c>
      <c r="E22" s="47">
        <v>700</v>
      </c>
      <c r="F22" s="29">
        <v>1.36</v>
      </c>
      <c r="G22" s="257"/>
      <c r="H22" s="3304" t="s">
        <v>348</v>
      </c>
      <c r="I22" s="3306"/>
      <c r="V22" s="152"/>
    </row>
    <row r="23" spans="1:22" ht="31.5" customHeight="1" x14ac:dyDescent="0.2">
      <c r="A23" s="152"/>
      <c r="C23" s="255" t="s">
        <v>349</v>
      </c>
      <c r="D23" s="258"/>
      <c r="E23" s="259"/>
      <c r="F23" s="31">
        <v>1.7</v>
      </c>
      <c r="G23" s="32">
        <v>6.4</v>
      </c>
      <c r="H23" s="3304" t="s">
        <v>350</v>
      </c>
      <c r="I23" s="3306"/>
      <c r="V23" s="152"/>
    </row>
    <row r="24" spans="1:22" ht="30" customHeight="1" x14ac:dyDescent="0.2">
      <c r="A24" s="152"/>
      <c r="C24" s="255" t="s">
        <v>351</v>
      </c>
      <c r="D24" s="258"/>
      <c r="E24" s="259"/>
      <c r="F24" s="31">
        <v>2.5</v>
      </c>
      <c r="G24" s="32">
        <v>6.5</v>
      </c>
      <c r="H24" s="3370" t="s">
        <v>352</v>
      </c>
      <c r="I24" s="3308"/>
      <c r="V24" s="152"/>
    </row>
    <row r="25" spans="1:22" ht="16" thickBot="1" x14ac:dyDescent="0.25">
      <c r="A25" s="152"/>
      <c r="B25" s="481"/>
      <c r="C25" s="481"/>
      <c r="D25" s="481"/>
      <c r="E25" s="481"/>
      <c r="F25" s="481"/>
      <c r="G25" s="481"/>
      <c r="H25" s="481"/>
      <c r="I25" s="481"/>
      <c r="J25" s="481"/>
      <c r="K25" s="481"/>
      <c r="L25" s="481"/>
      <c r="M25" s="481"/>
      <c r="N25" s="481"/>
      <c r="O25" s="481"/>
      <c r="P25" s="481"/>
      <c r="Q25" s="481"/>
      <c r="R25" s="481"/>
      <c r="S25" s="481"/>
      <c r="T25" s="481"/>
      <c r="U25" s="481"/>
      <c r="V25" s="482"/>
    </row>
    <row r="26" spans="1:22" ht="9" customHeight="1" x14ac:dyDescent="0.2">
      <c r="A26" s="152"/>
      <c r="C26" s="3407" t="s">
        <v>353</v>
      </c>
      <c r="D26" s="3407"/>
      <c r="E26" s="3407"/>
      <c r="F26" s="3407"/>
      <c r="G26" s="3407"/>
      <c r="H26" s="3407"/>
      <c r="I26" s="3407"/>
      <c r="J26" s="3407"/>
      <c r="K26" s="2684"/>
      <c r="L26" s="2684"/>
      <c r="V26" s="152"/>
    </row>
    <row r="27" spans="1:22" ht="17.25" customHeight="1" x14ac:dyDescent="0.2">
      <c r="A27" s="152"/>
      <c r="C27" s="3408"/>
      <c r="D27" s="3408"/>
      <c r="E27" s="3408"/>
      <c r="F27" s="3408"/>
      <c r="G27" s="3408"/>
      <c r="H27" s="3408"/>
      <c r="I27" s="3408"/>
      <c r="J27" s="3408"/>
      <c r="K27" s="2685"/>
      <c r="L27" s="2685"/>
      <c r="V27" s="152"/>
    </row>
    <row r="28" spans="1:22" ht="11" customHeight="1" x14ac:dyDescent="0.2">
      <c r="A28" s="152"/>
      <c r="D28" s="251"/>
      <c r="E28" s="251"/>
      <c r="F28" s="47"/>
      <c r="G28" s="47"/>
      <c r="H28" s="46"/>
      <c r="I28" s="46"/>
      <c r="V28" s="152"/>
    </row>
    <row r="29" spans="1:22" ht="23.25" customHeight="1" x14ac:dyDescent="0.2">
      <c r="A29" s="152"/>
      <c r="C29" s="3291" t="s">
        <v>354</v>
      </c>
      <c r="D29" s="3292"/>
      <c r="E29" s="3292"/>
      <c r="F29" s="3292"/>
      <c r="G29" s="3292"/>
      <c r="H29" s="3292"/>
      <c r="I29" s="3292"/>
      <c r="J29" s="3293"/>
      <c r="T29" s="358"/>
      <c r="U29" s="358"/>
      <c r="V29" s="152"/>
    </row>
    <row r="30" spans="1:22" ht="45.75" customHeight="1" x14ac:dyDescent="0.2">
      <c r="A30" s="152"/>
      <c r="C30" s="252" t="s">
        <v>355</v>
      </c>
      <c r="D30" s="425" t="s">
        <v>356</v>
      </c>
      <c r="E30" s="252" t="s">
        <v>357</v>
      </c>
      <c r="F30" s="252" t="s">
        <v>358</v>
      </c>
      <c r="G30" s="37" t="s">
        <v>359</v>
      </c>
      <c r="H30" s="252" t="s">
        <v>360</v>
      </c>
      <c r="I30" s="252" t="s">
        <v>361</v>
      </c>
      <c r="J30" s="37" t="s">
        <v>362</v>
      </c>
      <c r="T30" s="301"/>
      <c r="V30" s="152"/>
    </row>
    <row r="31" spans="1:22" ht="28.5" customHeight="1" x14ac:dyDescent="0.2">
      <c r="A31" s="152"/>
      <c r="C31" s="876" t="s">
        <v>363</v>
      </c>
      <c r="D31" s="13" t="s">
        <v>364</v>
      </c>
      <c r="E31" s="29">
        <v>70</v>
      </c>
      <c r="F31" s="29">
        <v>150</v>
      </c>
      <c r="G31" s="30">
        <v>18</v>
      </c>
      <c r="H31" s="50">
        <f t="shared" ref="H31:I36" si="0">(E31*$L$15)/$K$14/1000</f>
        <v>583.33333333333337</v>
      </c>
      <c r="I31" s="50">
        <f t="shared" si="0"/>
        <v>1250</v>
      </c>
      <c r="J31" s="50">
        <f t="shared" ref="J31:J37" si="1">(G31*$L$16)/$K$14/1000</f>
        <v>150000</v>
      </c>
      <c r="T31" s="301"/>
      <c r="V31" s="152"/>
    </row>
    <row r="32" spans="1:22" ht="28.5" customHeight="1" x14ac:dyDescent="0.2">
      <c r="A32" s="152"/>
      <c r="C32" s="2577" t="s">
        <v>365</v>
      </c>
      <c r="D32" s="19" t="s">
        <v>364</v>
      </c>
      <c r="E32" s="31">
        <v>90</v>
      </c>
      <c r="F32" s="31">
        <v>60</v>
      </c>
      <c r="G32" s="31">
        <v>60</v>
      </c>
      <c r="H32" s="52">
        <f t="shared" si="0"/>
        <v>750</v>
      </c>
      <c r="I32" s="52">
        <f t="shared" si="0"/>
        <v>500</v>
      </c>
      <c r="J32" s="52">
        <f t="shared" si="1"/>
        <v>500000</v>
      </c>
      <c r="K32" s="47"/>
      <c r="T32" s="301"/>
      <c r="V32" s="152"/>
    </row>
    <row r="33" spans="1:22" ht="28.5" customHeight="1" x14ac:dyDescent="0.2">
      <c r="A33" s="152"/>
      <c r="C33" s="69" t="s">
        <v>366</v>
      </c>
      <c r="D33" s="68" t="s">
        <v>367</v>
      </c>
      <c r="E33" s="31">
        <v>75</v>
      </c>
      <c r="F33" s="31">
        <v>75</v>
      </c>
      <c r="G33" s="31">
        <v>50</v>
      </c>
      <c r="H33" s="52">
        <f t="shared" si="0"/>
        <v>625</v>
      </c>
      <c r="I33" s="52">
        <f t="shared" si="0"/>
        <v>625</v>
      </c>
      <c r="J33" s="52">
        <f t="shared" si="1"/>
        <v>416666.66666666669</v>
      </c>
      <c r="K33" s="246"/>
      <c r="T33" s="301"/>
      <c r="V33" s="152"/>
    </row>
    <row r="34" spans="1:22" ht="23.25" customHeight="1" x14ac:dyDescent="0.2">
      <c r="A34" s="152"/>
      <c r="C34" s="307" t="s">
        <v>368</v>
      </c>
      <c r="D34" s="251" t="s">
        <v>367</v>
      </c>
      <c r="E34" s="31">
        <v>30</v>
      </c>
      <c r="F34" s="29">
        <v>30</v>
      </c>
      <c r="G34" s="30">
        <v>35</v>
      </c>
      <c r="H34" s="52">
        <f t="shared" si="0"/>
        <v>250</v>
      </c>
      <c r="I34" s="52">
        <f t="shared" si="0"/>
        <v>250</v>
      </c>
      <c r="J34" s="52">
        <f t="shared" si="1"/>
        <v>291666.66666666669</v>
      </c>
      <c r="T34" s="301"/>
      <c r="V34" s="152"/>
    </row>
    <row r="35" spans="1:22" ht="19.5" customHeight="1" x14ac:dyDescent="0.2">
      <c r="A35" s="152"/>
      <c r="C35" s="2577" t="s">
        <v>369</v>
      </c>
      <c r="D35" s="68" t="s">
        <v>370</v>
      </c>
      <c r="E35" s="31">
        <v>129</v>
      </c>
      <c r="F35" s="31">
        <v>500</v>
      </c>
      <c r="G35" s="32">
        <v>22</v>
      </c>
      <c r="H35" s="52">
        <f t="shared" si="0"/>
        <v>1075</v>
      </c>
      <c r="I35" s="52">
        <f t="shared" si="0"/>
        <v>4166.6666666666661</v>
      </c>
      <c r="J35" s="52">
        <f t="shared" si="1"/>
        <v>183333.33333333334</v>
      </c>
      <c r="T35" s="301"/>
      <c r="V35" s="152"/>
    </row>
    <row r="36" spans="1:22" ht="22.5" customHeight="1" x14ac:dyDescent="0.2">
      <c r="A36" s="152"/>
      <c r="C36" s="525" t="s">
        <v>371</v>
      </c>
      <c r="D36" s="526" t="s">
        <v>372</v>
      </c>
      <c r="E36" s="527">
        <v>11</v>
      </c>
      <c r="F36" s="527">
        <v>120</v>
      </c>
      <c r="G36" s="528">
        <v>85</v>
      </c>
      <c r="H36" s="529">
        <f t="shared" si="0"/>
        <v>91.666666666666671</v>
      </c>
      <c r="I36" s="529">
        <f t="shared" si="0"/>
        <v>1000</v>
      </c>
      <c r="J36" s="529">
        <f t="shared" si="1"/>
        <v>708333.33333333337</v>
      </c>
      <c r="T36" s="302"/>
      <c r="V36" s="152"/>
    </row>
    <row r="37" spans="1:22" ht="32.25" customHeight="1" x14ac:dyDescent="0.2">
      <c r="A37" s="152"/>
      <c r="C37" s="530" t="s">
        <v>373</v>
      </c>
      <c r="D37" s="445"/>
      <c r="E37" s="531"/>
      <c r="F37" s="531"/>
      <c r="G37" s="532">
        <f>SUM(G31:G36)</f>
        <v>270</v>
      </c>
      <c r="H37" s="533"/>
      <c r="I37" s="446"/>
      <c r="J37" s="534">
        <f t="shared" si="1"/>
        <v>2250000</v>
      </c>
      <c r="V37" s="152"/>
    </row>
    <row r="38" spans="1:22" ht="31.5" customHeight="1" thickBot="1" x14ac:dyDescent="0.25">
      <c r="A38" s="152"/>
      <c r="B38" s="490"/>
      <c r="C38" s="481"/>
      <c r="D38" s="481"/>
      <c r="E38" s="481"/>
      <c r="F38" s="481"/>
      <c r="G38" s="481"/>
      <c r="H38" s="481"/>
      <c r="I38" s="481"/>
      <c r="J38" s="481"/>
      <c r="K38" s="481"/>
      <c r="L38" s="481"/>
      <c r="M38" s="481"/>
      <c r="N38" s="481"/>
      <c r="O38" s="481"/>
      <c r="P38" s="481"/>
      <c r="Q38" s="481"/>
      <c r="R38" s="481"/>
      <c r="S38" s="481"/>
      <c r="T38" s="481"/>
      <c r="U38" s="481"/>
      <c r="V38" s="482"/>
    </row>
    <row r="39" spans="1:22" ht="5" customHeight="1" x14ac:dyDescent="0.2">
      <c r="A39" s="152"/>
      <c r="C39" s="3441" t="s">
        <v>374</v>
      </c>
      <c r="D39" s="3441"/>
      <c r="E39" s="3441"/>
      <c r="F39" s="3441"/>
      <c r="G39" s="3441"/>
      <c r="H39" s="3441"/>
      <c r="I39" s="3441"/>
      <c r="J39" s="3441"/>
      <c r="V39" s="152"/>
    </row>
    <row r="40" spans="1:22" ht="15.75" customHeight="1" x14ac:dyDescent="0.2">
      <c r="A40" s="152"/>
      <c r="C40" s="3442"/>
      <c r="D40" s="3442"/>
      <c r="E40" s="3442"/>
      <c r="F40" s="3442"/>
      <c r="G40" s="3442"/>
      <c r="H40" s="3442"/>
      <c r="I40" s="3442"/>
      <c r="J40" s="3442"/>
      <c r="V40" s="152"/>
    </row>
    <row r="41" spans="1:22" ht="18" customHeight="1" x14ac:dyDescent="0.2">
      <c r="A41" s="152"/>
      <c r="C41" s="2683"/>
      <c r="D41" s="2683"/>
      <c r="V41" s="152"/>
    </row>
    <row r="42" spans="1:22" ht="18" customHeight="1" x14ac:dyDescent="0.2">
      <c r="A42" s="152"/>
      <c r="C42" s="2930" t="s">
        <v>335</v>
      </c>
      <c r="D42" s="2683"/>
      <c r="V42" s="152"/>
    </row>
    <row r="43" spans="1:22" ht="18" customHeight="1" x14ac:dyDescent="0.2">
      <c r="A43" s="152"/>
      <c r="B43" s="513"/>
      <c r="C43" s="3444" t="str">
        <f>C14</f>
        <v>Parameter</v>
      </c>
      <c r="D43" s="3463" t="s">
        <v>127</v>
      </c>
      <c r="E43" s="3464"/>
      <c r="V43" s="152"/>
    </row>
    <row r="44" spans="1:22" ht="17.25" customHeight="1" x14ac:dyDescent="0.2">
      <c r="A44" s="152"/>
      <c r="B44" s="513"/>
      <c r="C44" s="3445"/>
      <c r="D44" s="2643" t="s">
        <v>129</v>
      </c>
      <c r="E44" s="2643" t="s">
        <v>139</v>
      </c>
      <c r="G44" s="2"/>
      <c r="V44" s="152"/>
    </row>
    <row r="45" spans="1:22" ht="28.5" customHeight="1" x14ac:dyDescent="0.2">
      <c r="A45" s="152"/>
      <c r="C45" s="1116" t="s">
        <v>375</v>
      </c>
      <c r="D45" s="451">
        <f>F21</f>
        <v>1.05</v>
      </c>
      <c r="E45" s="444">
        <f>O10</f>
        <v>8.6</v>
      </c>
      <c r="G45" s="306"/>
      <c r="H45" s="280"/>
      <c r="L45" s="45"/>
      <c r="M45" s="306"/>
      <c r="N45" s="45"/>
      <c r="O45" s="306"/>
      <c r="V45" s="152"/>
    </row>
    <row r="46" spans="1:22" ht="17.25" customHeight="1" x14ac:dyDescent="0.2">
      <c r="A46" s="152"/>
      <c r="C46" s="1098" t="s">
        <v>328</v>
      </c>
      <c r="D46" s="451">
        <v>20</v>
      </c>
      <c r="E46" s="459">
        <v>900</v>
      </c>
      <c r="G46" s="464"/>
      <c r="H46" s="299"/>
      <c r="L46" s="45"/>
      <c r="M46" s="306"/>
      <c r="N46" s="45"/>
      <c r="O46" s="306"/>
      <c r="V46" s="152"/>
    </row>
    <row r="47" spans="1:22" ht="16.25" customHeight="1" x14ac:dyDescent="0.2">
      <c r="A47" s="152"/>
      <c r="C47" s="1098" t="str">
        <f>'Electrolyser System Costs'!E49</f>
        <v>Assume CAPEX (A$ /kg H2)</v>
      </c>
      <c r="D47" s="1093">
        <f>'Electrolyser System Costs'!E50</f>
        <v>2.2999999999999998</v>
      </c>
      <c r="E47" s="1094">
        <f>'Electrolyser System Costs'!E51</f>
        <v>4.3</v>
      </c>
      <c r="G47" s="464"/>
      <c r="H47" s="299"/>
      <c r="L47" s="45"/>
      <c r="M47" s="306"/>
      <c r="N47" s="45"/>
      <c r="O47" s="306"/>
      <c r="V47" s="152"/>
    </row>
    <row r="48" spans="1:22" ht="17.5" customHeight="1" x14ac:dyDescent="0.2">
      <c r="A48" s="152"/>
      <c r="C48" s="2425" t="s">
        <v>376</v>
      </c>
      <c r="D48" s="2931">
        <v>2.5000000000000001E-2</v>
      </c>
      <c r="E48" s="466" t="s">
        <v>377</v>
      </c>
      <c r="G48" s="464"/>
      <c r="H48" s="299"/>
      <c r="L48" s="45"/>
      <c r="M48" s="306"/>
      <c r="N48" s="45"/>
      <c r="O48" s="306"/>
      <c r="V48" s="152"/>
    </row>
    <row r="49" spans="1:22" ht="14.5" customHeight="1" x14ac:dyDescent="0.2">
      <c r="A49" s="152"/>
      <c r="C49" s="13"/>
      <c r="D49" s="470"/>
      <c r="E49" s="465"/>
      <c r="G49" s="464"/>
      <c r="H49" s="299"/>
      <c r="L49" s="45"/>
      <c r="M49" s="306"/>
      <c r="N49" s="45"/>
      <c r="O49" s="306"/>
      <c r="V49" s="152"/>
    </row>
    <row r="50" spans="1:22" ht="14.5" customHeight="1" thickBot="1" x14ac:dyDescent="0.25">
      <c r="A50" s="152"/>
      <c r="C50" s="3446" t="s">
        <v>378</v>
      </c>
      <c r="D50" s="3446"/>
      <c r="E50" s="3446"/>
      <c r="F50" s="3446"/>
      <c r="G50" s="2934"/>
      <c r="H50" s="1168"/>
      <c r="I50" s="443"/>
      <c r="J50" s="443"/>
      <c r="K50" s="443"/>
      <c r="L50" s="2932"/>
      <c r="M50" s="2933"/>
      <c r="N50" s="2932"/>
      <c r="O50" s="2933"/>
      <c r="V50" s="152"/>
    </row>
    <row r="51" spans="1:22" ht="18" customHeight="1" x14ac:dyDescent="0.2">
      <c r="A51" s="152"/>
      <c r="B51" s="597"/>
      <c r="C51" s="3453" t="s">
        <v>297</v>
      </c>
      <c r="D51" s="3456" t="s">
        <v>379</v>
      </c>
      <c r="E51" s="3457"/>
      <c r="F51" s="3459" t="s">
        <v>380</v>
      </c>
      <c r="G51" s="3460"/>
      <c r="H51" s="3447" t="s">
        <v>381</v>
      </c>
      <c r="I51" s="3448"/>
      <c r="J51" s="3448"/>
      <c r="K51" s="3449"/>
      <c r="L51" s="3450" t="s">
        <v>382</v>
      </c>
      <c r="M51" s="3451"/>
      <c r="N51" s="3451"/>
      <c r="O51" s="3452"/>
      <c r="V51" s="152"/>
    </row>
    <row r="52" spans="1:22" ht="33" customHeight="1" x14ac:dyDescent="0.2">
      <c r="A52" s="152"/>
      <c r="B52" s="597"/>
      <c r="C52" s="3454"/>
      <c r="D52" s="3458"/>
      <c r="E52" s="3437"/>
      <c r="F52" s="3461"/>
      <c r="G52" s="3462"/>
      <c r="H52" s="3421" t="s">
        <v>383</v>
      </c>
      <c r="I52" s="3440"/>
      <c r="J52" s="3421" t="s">
        <v>384</v>
      </c>
      <c r="K52" s="3443"/>
      <c r="L52" s="3436" t="s">
        <v>385</v>
      </c>
      <c r="M52" s="3437"/>
      <c r="N52" s="3438" t="s">
        <v>386</v>
      </c>
      <c r="O52" s="3439"/>
      <c r="V52" s="152"/>
    </row>
    <row r="53" spans="1:22" x14ac:dyDescent="0.2">
      <c r="A53" s="152"/>
      <c r="B53" s="597"/>
      <c r="C53" s="3455"/>
      <c r="D53" s="947" t="str">
        <f>D20</f>
        <v>Low</v>
      </c>
      <c r="E53" s="947" t="str">
        <f>E20</f>
        <v>High</v>
      </c>
      <c r="F53" s="2935" t="str">
        <f>F20</f>
        <v>Low</v>
      </c>
      <c r="G53" s="455" t="str">
        <f>G20</f>
        <v>High</v>
      </c>
      <c r="H53" s="456" t="str">
        <f>F20</f>
        <v>Low</v>
      </c>
      <c r="I53" s="457" t="str">
        <f>G20</f>
        <v>High</v>
      </c>
      <c r="J53" s="457" t="s">
        <v>129</v>
      </c>
      <c r="K53" s="775" t="s">
        <v>139</v>
      </c>
      <c r="L53" s="777" t="s">
        <v>129</v>
      </c>
      <c r="M53" s="458" t="s">
        <v>139</v>
      </c>
      <c r="N53" s="457" t="s">
        <v>129</v>
      </c>
      <c r="O53" s="778" t="s">
        <v>139</v>
      </c>
      <c r="V53" s="152"/>
    </row>
    <row r="54" spans="1:22" x14ac:dyDescent="0.2">
      <c r="A54" s="152"/>
      <c r="B54" s="442"/>
      <c r="C54" s="2445" t="str">
        <f>'Ship Capacity &amp; Loading'!C29</f>
        <v xml:space="preserve">Small LH₂ carriers </v>
      </c>
      <c r="D54" s="448">
        <f>'Ship Capacity &amp; Loading'!D29</f>
        <v>1500</v>
      </c>
      <c r="E54" s="449">
        <f>'Ship Capacity &amp; Loading'!E29</f>
        <v>3000</v>
      </c>
      <c r="F54" s="448">
        <f>'Ship Capacity &amp; Loading'!F29</f>
        <v>106.2</v>
      </c>
      <c r="G54" s="450">
        <f>'Ship Capacity &amp; Loading'!G29</f>
        <v>212.4</v>
      </c>
      <c r="H54" s="535">
        <f t="shared" ref="H54:I56" si="2">$F$21*F54*1000</f>
        <v>111510</v>
      </c>
      <c r="I54" s="535">
        <f t="shared" si="2"/>
        <v>223020</v>
      </c>
      <c r="J54" s="536">
        <f>$E$45*F54*1000</f>
        <v>913319.99999999988</v>
      </c>
      <c r="K54" s="776">
        <f>$E$45*G54*1000</f>
        <v>1826639.9999999998</v>
      </c>
      <c r="L54" s="931">
        <f>D$47*F54*1000</f>
        <v>244260</v>
      </c>
      <c r="M54" s="466">
        <f>E$47*G54*1000</f>
        <v>913319.99999999988</v>
      </c>
      <c r="N54" s="933">
        <f>L54*$D$48</f>
        <v>6106.5</v>
      </c>
      <c r="O54" s="779">
        <f>M54*$D$48</f>
        <v>22833</v>
      </c>
      <c r="V54" s="152"/>
    </row>
    <row r="55" spans="1:22" x14ac:dyDescent="0.2">
      <c r="A55" s="152"/>
      <c r="B55" s="442"/>
      <c r="C55" s="2" t="str">
        <f>'Ship Capacity &amp; Loading'!C30</f>
        <v>Medium LH₂ carriers</v>
      </c>
      <c r="D55" s="452">
        <f>'Ship Capacity &amp; Loading'!D30</f>
        <v>10000</v>
      </c>
      <c r="E55" s="453">
        <f>'Ship Capacity &amp; Loading'!E30</f>
        <v>20000</v>
      </c>
      <c r="F55" s="452">
        <f>'Ship Capacity &amp; Loading'!F30</f>
        <v>708</v>
      </c>
      <c r="G55" s="454">
        <f>'Ship Capacity &amp; Loading'!G30</f>
        <v>1416</v>
      </c>
      <c r="H55" s="535">
        <f t="shared" si="2"/>
        <v>743400</v>
      </c>
      <c r="I55" s="535">
        <f t="shared" si="2"/>
        <v>1486800</v>
      </c>
      <c r="J55" s="536">
        <f t="shared" ref="J55:J56" si="3">$E$45*F55*1000</f>
        <v>6088800</v>
      </c>
      <c r="K55" s="776">
        <f t="shared" ref="K55:K56" si="4">$E$45*G55*1000</f>
        <v>12177600</v>
      </c>
      <c r="L55" s="780">
        <f t="shared" ref="L55:M56" si="5">D$47*F55*1000</f>
        <v>1628399.9999999998</v>
      </c>
      <c r="M55" s="469">
        <f t="shared" si="5"/>
        <v>6088800</v>
      </c>
      <c r="N55" s="471">
        <f t="shared" ref="N55:O56" si="6">L55*$D$48</f>
        <v>40710</v>
      </c>
      <c r="O55" s="781">
        <f t="shared" si="6"/>
        <v>152220</v>
      </c>
      <c r="V55" s="152"/>
    </row>
    <row r="56" spans="1:22" ht="33" thickBot="1" x14ac:dyDescent="0.25">
      <c r="A56" s="152"/>
      <c r="B56" s="442"/>
      <c r="C56" s="3239" t="str">
        <f>'Ship Capacity &amp; Loading'!C31</f>
        <v xml:space="preserve">Large future carriers (under development) </v>
      </c>
      <c r="D56" s="448">
        <f>'Ship Capacity &amp; Loading'!D31</f>
        <v>40000</v>
      </c>
      <c r="E56" s="449">
        <f>'Ship Capacity &amp; Loading'!E31</f>
        <v>50000</v>
      </c>
      <c r="F56" s="448">
        <f>'Ship Capacity &amp; Loading'!F31</f>
        <v>2832</v>
      </c>
      <c r="G56" s="450">
        <f>'Ship Capacity &amp; Loading'!G31</f>
        <v>3540</v>
      </c>
      <c r="H56" s="535">
        <f t="shared" si="2"/>
        <v>2973600</v>
      </c>
      <c r="I56" s="535">
        <f t="shared" si="2"/>
        <v>3717000</v>
      </c>
      <c r="J56" s="536">
        <f t="shared" si="3"/>
        <v>24355200</v>
      </c>
      <c r="K56" s="776">
        <f t="shared" si="4"/>
        <v>30444000</v>
      </c>
      <c r="L56" s="782">
        <f t="shared" si="5"/>
        <v>6513599.9999999991</v>
      </c>
      <c r="M56" s="932">
        <f t="shared" si="5"/>
        <v>15222000</v>
      </c>
      <c r="N56" s="783">
        <f t="shared" si="6"/>
        <v>162840</v>
      </c>
      <c r="O56" s="934">
        <f t="shared" si="6"/>
        <v>380550</v>
      </c>
      <c r="V56" s="152"/>
    </row>
    <row r="57" spans="1:22" x14ac:dyDescent="0.2">
      <c r="A57" s="152"/>
      <c r="V57" s="152"/>
    </row>
    <row r="58" spans="1:22" ht="16" thickBot="1" x14ac:dyDescent="0.25">
      <c r="A58" s="152"/>
      <c r="B58" s="490"/>
      <c r="C58" s="481"/>
      <c r="D58" s="481"/>
      <c r="E58" s="481"/>
      <c r="F58" s="481"/>
      <c r="G58" s="481"/>
      <c r="H58" s="481"/>
      <c r="I58" s="481"/>
      <c r="J58" s="481"/>
      <c r="K58" s="481"/>
      <c r="L58" s="481"/>
      <c r="M58" s="481"/>
      <c r="N58" s="481"/>
      <c r="O58" s="481"/>
      <c r="P58" s="481"/>
      <c r="Q58" s="481"/>
      <c r="R58" s="481"/>
      <c r="S58" s="481"/>
      <c r="T58" s="481"/>
      <c r="U58" s="481"/>
      <c r="V58" s="482"/>
    </row>
    <row r="59" spans="1:22" ht="9.5" customHeight="1" x14ac:dyDescent="0.2">
      <c r="A59" s="152"/>
      <c r="C59" s="3311" t="s">
        <v>231</v>
      </c>
      <c r="D59" s="3311"/>
      <c r="E59" s="3311"/>
      <c r="F59" s="3311"/>
      <c r="G59" s="3311"/>
      <c r="H59" s="3311"/>
      <c r="I59" s="3311"/>
      <c r="J59" s="3311"/>
      <c r="V59" s="152"/>
    </row>
    <row r="60" spans="1:22" x14ac:dyDescent="0.2">
      <c r="A60" s="152"/>
      <c r="C60" s="3301"/>
      <c r="D60" s="3301"/>
      <c r="E60" s="3301"/>
      <c r="F60" s="3301"/>
      <c r="G60" s="3301"/>
      <c r="H60" s="3301"/>
      <c r="I60" s="3301"/>
      <c r="J60" s="3301"/>
      <c r="V60" s="152"/>
    </row>
    <row r="61" spans="1:22" x14ac:dyDescent="0.2">
      <c r="A61" s="152"/>
      <c r="C61" s="71" t="s">
        <v>387</v>
      </c>
      <c r="D61" s="1" t="s">
        <v>319</v>
      </c>
      <c r="I61" s="2" t="s">
        <v>388</v>
      </c>
      <c r="V61" s="152"/>
    </row>
    <row r="62" spans="1:22" x14ac:dyDescent="0.2">
      <c r="A62" s="152"/>
      <c r="D62" s="1" t="s">
        <v>389</v>
      </c>
      <c r="I62" s="2" t="s">
        <v>390</v>
      </c>
      <c r="V62" s="152"/>
    </row>
    <row r="63" spans="1:22" x14ac:dyDescent="0.2">
      <c r="A63" s="152"/>
      <c r="D63" s="1" t="s">
        <v>319</v>
      </c>
      <c r="I63" s="2" t="s">
        <v>388</v>
      </c>
      <c r="V63" s="152"/>
    </row>
    <row r="64" spans="1:22" x14ac:dyDescent="0.2">
      <c r="A64" s="152"/>
      <c r="D64" s="1" t="s">
        <v>391</v>
      </c>
      <c r="I64" s="2" t="s">
        <v>392</v>
      </c>
      <c r="V64" s="152"/>
    </row>
    <row r="65" spans="1:22" x14ac:dyDescent="0.2">
      <c r="A65" s="152"/>
      <c r="D65" s="1" t="s">
        <v>321</v>
      </c>
      <c r="I65" s="2" t="s">
        <v>393</v>
      </c>
      <c r="V65" s="152"/>
    </row>
    <row r="66" spans="1:22" ht="33.75" customHeight="1" x14ac:dyDescent="0.2">
      <c r="A66" s="152"/>
      <c r="D66" s="1" t="s">
        <v>394</v>
      </c>
      <c r="I66" s="2" t="s">
        <v>395</v>
      </c>
      <c r="O66" s="3434" t="s">
        <v>396</v>
      </c>
      <c r="P66" s="3434"/>
      <c r="Q66" s="3434"/>
      <c r="R66" s="3434"/>
      <c r="S66" s="3434"/>
      <c r="T66" s="3434"/>
      <c r="U66" s="3434"/>
      <c r="V66" s="3435"/>
    </row>
    <row r="67" spans="1:22" x14ac:dyDescent="0.2">
      <c r="A67" s="152"/>
      <c r="D67" s="1" t="s">
        <v>93</v>
      </c>
      <c r="I67" s="2" t="s">
        <v>397</v>
      </c>
      <c r="V67" s="152"/>
    </row>
    <row r="68" spans="1:22" x14ac:dyDescent="0.2">
      <c r="A68" s="152"/>
      <c r="D68" s="1" t="s">
        <v>398</v>
      </c>
      <c r="I68" s="2" t="s">
        <v>399</v>
      </c>
      <c r="V68" s="152"/>
    </row>
    <row r="69" spans="1:22" x14ac:dyDescent="0.2">
      <c r="A69" s="152"/>
      <c r="V69" s="152"/>
    </row>
    <row r="70" spans="1:22" x14ac:dyDescent="0.2">
      <c r="A70" s="152"/>
      <c r="V70" s="152"/>
    </row>
    <row r="71" spans="1:22" x14ac:dyDescent="0.2">
      <c r="A71" s="152"/>
      <c r="V71" s="152"/>
    </row>
    <row r="72" spans="1:22" x14ac:dyDescent="0.2">
      <c r="A72" s="152"/>
      <c r="V72" s="152"/>
    </row>
    <row r="73" spans="1:22" x14ac:dyDescent="0.2">
      <c r="A73" s="152"/>
      <c r="V73" s="152"/>
    </row>
    <row r="74" spans="1:22" x14ac:dyDescent="0.2">
      <c r="A74" s="152"/>
      <c r="V74" s="152"/>
    </row>
    <row r="75" spans="1:22" x14ac:dyDescent="0.2">
      <c r="A75" s="152"/>
      <c r="V75" s="152"/>
    </row>
    <row r="76" spans="1:22" x14ac:dyDescent="0.2">
      <c r="A76" s="152"/>
      <c r="V76" s="152"/>
    </row>
    <row r="77" spans="1:22" x14ac:dyDescent="0.2">
      <c r="A77" s="152"/>
      <c r="V77" s="152"/>
    </row>
    <row r="78" spans="1:22" x14ac:dyDescent="0.2">
      <c r="A78" s="152"/>
      <c r="V78" s="152"/>
    </row>
    <row r="79" spans="1:22" x14ac:dyDescent="0.2">
      <c r="A79" s="152"/>
      <c r="V79" s="152"/>
    </row>
    <row r="80" spans="1:22" x14ac:dyDescent="0.2">
      <c r="A80" s="152"/>
      <c r="V80" s="152"/>
    </row>
    <row r="81" spans="1:22" x14ac:dyDescent="0.2">
      <c r="A81" s="152"/>
      <c r="V81" s="152"/>
    </row>
    <row r="82" spans="1:22" x14ac:dyDescent="0.2">
      <c r="A82" s="152"/>
      <c r="V82" s="152"/>
    </row>
    <row r="83" spans="1:22" x14ac:dyDescent="0.2">
      <c r="A83" s="152"/>
      <c r="V83" s="152"/>
    </row>
    <row r="84" spans="1:22" ht="16" thickBot="1" x14ac:dyDescent="0.25">
      <c r="A84" s="152"/>
      <c r="B84" s="490"/>
      <c r="C84" s="481"/>
      <c r="D84" s="481"/>
      <c r="E84" s="481"/>
      <c r="F84" s="481"/>
      <c r="G84" s="481"/>
      <c r="H84" s="481"/>
      <c r="I84" s="481"/>
      <c r="J84" s="481"/>
      <c r="K84" s="481"/>
      <c r="L84" s="481"/>
      <c r="M84" s="481"/>
      <c r="N84" s="481"/>
      <c r="O84" s="481"/>
      <c r="P84" s="481"/>
      <c r="Q84" s="481"/>
      <c r="R84" s="481"/>
      <c r="S84" s="481"/>
      <c r="T84" s="481"/>
      <c r="U84" s="481"/>
      <c r="V84" s="482"/>
    </row>
  </sheetData>
  <mergeCells count="54">
    <mergeCell ref="B1:V2"/>
    <mergeCell ref="D14:E14"/>
    <mergeCell ref="F14:H14"/>
    <mergeCell ref="J13:M13"/>
    <mergeCell ref="D19:E19"/>
    <mergeCell ref="F19:G19"/>
    <mergeCell ref="C19:C20"/>
    <mergeCell ref="C14:C15"/>
    <mergeCell ref="Q11:R11"/>
    <mergeCell ref="J7:O7"/>
    <mergeCell ref="J10:K10"/>
    <mergeCell ref="J11:K11"/>
    <mergeCell ref="L8:M8"/>
    <mergeCell ref="S8:T8"/>
    <mergeCell ref="U8:V8"/>
    <mergeCell ref="Q10:R10"/>
    <mergeCell ref="O66:V66"/>
    <mergeCell ref="L52:M52"/>
    <mergeCell ref="N52:O52"/>
    <mergeCell ref="C29:J29"/>
    <mergeCell ref="H52:I52"/>
    <mergeCell ref="C39:J40"/>
    <mergeCell ref="C59:J60"/>
    <mergeCell ref="J52:K52"/>
    <mergeCell ref="C43:C44"/>
    <mergeCell ref="C50:F50"/>
    <mergeCell ref="H51:K51"/>
    <mergeCell ref="L51:O51"/>
    <mergeCell ref="C51:C53"/>
    <mergeCell ref="D51:E52"/>
    <mergeCell ref="F51:G52"/>
    <mergeCell ref="D43:E43"/>
    <mergeCell ref="C3:F4"/>
    <mergeCell ref="G9:H9"/>
    <mergeCell ref="C8:H8"/>
    <mergeCell ref="C10:D10"/>
    <mergeCell ref="N8:O8"/>
    <mergeCell ref="J8:K9"/>
    <mergeCell ref="Q7:V7"/>
    <mergeCell ref="Q8:R9"/>
    <mergeCell ref="C11:D11"/>
    <mergeCell ref="C9:D9"/>
    <mergeCell ref="F16:H16"/>
    <mergeCell ref="F15:H15"/>
    <mergeCell ref="F17:H17"/>
    <mergeCell ref="G10:H10"/>
    <mergeCell ref="G11:H11"/>
    <mergeCell ref="C13:H13"/>
    <mergeCell ref="H19:I20"/>
    <mergeCell ref="C26:J27"/>
    <mergeCell ref="H21:I21"/>
    <mergeCell ref="H22:I22"/>
    <mergeCell ref="H23:I23"/>
    <mergeCell ref="H24:I24"/>
  </mergeCells>
  <hyperlinks>
    <hyperlink ref="D62" r:id="rId1" xr:uid="{42EADE39-52E9-41AF-90CE-68F987BD5D28}"/>
    <hyperlink ref="D63" r:id="rId2" xr:uid="{CC9EDA34-EE29-43AC-95C1-C21CCECAA555}"/>
    <hyperlink ref="D64" r:id="rId3" xr:uid="{83C37166-AA45-4845-B6E4-31EF898FCD02}"/>
    <hyperlink ref="D65" r:id="rId4" xr:uid="{8F4B7D2E-C3AC-4497-951D-443B15541BDB}"/>
    <hyperlink ref="D61" r:id="rId5" xr:uid="{C91F6AAD-C004-4E3B-B7FD-0BF0B0360BD9}"/>
    <hyperlink ref="D66" r:id="rId6" xr:uid="{1B5708FA-7D43-4F16-9246-1217AC78EF1F}"/>
    <hyperlink ref="D67" r:id="rId7" xr:uid="{25F72D9C-2284-48BD-B400-8AF0FB58F7CF}"/>
    <hyperlink ref="D68" r:id="rId8" xr:uid="{F9428C11-10C2-4E21-8B0B-E8A6251C4088}"/>
  </hyperlinks>
  <pageMargins left="0.7" right="0.7" top="0.75" bottom="0.75" header="0.3" footer="0.3"/>
  <pageSetup paperSize="9" orientation="portrait" r:id="rId9"/>
  <drawing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6C687-5984-4101-AF4C-8D8407E6F1CF}">
  <sheetPr>
    <tabColor theme="5" tint="-0.499984740745262"/>
  </sheetPr>
  <dimension ref="A1:L46"/>
  <sheetViews>
    <sheetView workbookViewId="0">
      <pane xSplit="1" ySplit="2" topLeftCell="B3" activePane="bottomRight" state="frozen"/>
      <selection pane="topRight" activeCell="B1" sqref="B1"/>
      <selection pane="bottomLeft" activeCell="A4" sqref="A4"/>
      <selection pane="bottomRight" activeCell="K31" sqref="K31"/>
    </sheetView>
  </sheetViews>
  <sheetFormatPr baseColWidth="10" defaultColWidth="8.83203125" defaultRowHeight="15" x14ac:dyDescent="0.2"/>
  <cols>
    <col min="1" max="1" width="5.1640625" customWidth="1"/>
    <col min="3" max="3" width="25.1640625" customWidth="1"/>
    <col min="4" max="4" width="34.83203125" customWidth="1"/>
    <col min="5" max="5" width="21.83203125" customWidth="1"/>
    <col min="6" max="6" width="20.5" customWidth="1"/>
    <col min="7" max="7" width="21" customWidth="1"/>
    <col min="8" max="8" width="23.1640625" customWidth="1"/>
  </cols>
  <sheetData>
    <row r="1" spans="1:12" ht="13.5" customHeight="1" x14ac:dyDescent="0.2">
      <c r="A1" s="537"/>
      <c r="B1" s="3264" t="s">
        <v>400</v>
      </c>
      <c r="C1" s="3265"/>
      <c r="D1" s="3265"/>
      <c r="E1" s="3265"/>
      <c r="F1" s="3265"/>
      <c r="G1" s="3265"/>
      <c r="H1" s="3265"/>
      <c r="I1" s="3265"/>
      <c r="J1" s="3265"/>
      <c r="K1" s="3265"/>
      <c r="L1" s="3266"/>
    </row>
    <row r="2" spans="1:12" ht="16" thickBot="1" x14ac:dyDescent="0.25">
      <c r="A2" s="537"/>
      <c r="B2" s="3267"/>
      <c r="C2" s="3268"/>
      <c r="D2" s="3268"/>
      <c r="E2" s="3268"/>
      <c r="F2" s="3268"/>
      <c r="G2" s="3268"/>
      <c r="H2" s="3268"/>
      <c r="I2" s="3268"/>
      <c r="J2" s="3268"/>
      <c r="K2" s="3268"/>
      <c r="L2" s="3269"/>
    </row>
    <row r="3" spans="1:12" ht="14.25" customHeight="1" x14ac:dyDescent="0.2">
      <c r="A3" s="537"/>
      <c r="B3" s="538"/>
      <c r="C3" s="3428" t="s">
        <v>323</v>
      </c>
      <c r="D3" s="3428"/>
      <c r="E3" s="3428"/>
      <c r="F3" s="3428"/>
      <c r="G3" s="538"/>
      <c r="H3" s="538"/>
      <c r="I3" s="538"/>
      <c r="J3" s="538"/>
      <c r="K3" s="538"/>
      <c r="L3" s="539"/>
    </row>
    <row r="4" spans="1:12" x14ac:dyDescent="0.2">
      <c r="A4" s="537"/>
      <c r="C4" s="3428"/>
      <c r="D4" s="3428"/>
      <c r="E4" s="3428"/>
      <c r="F4" s="3428"/>
      <c r="L4" s="286"/>
    </row>
    <row r="5" spans="1:12" ht="9.75" customHeight="1" x14ac:dyDescent="0.2">
      <c r="A5" s="537"/>
      <c r="D5" s="147"/>
      <c r="L5" s="286"/>
    </row>
    <row r="6" spans="1:12" ht="16" x14ac:dyDescent="0.2">
      <c r="A6" s="537"/>
      <c r="C6" s="2794" t="s">
        <v>264</v>
      </c>
      <c r="D6" s="3429" t="s">
        <v>335</v>
      </c>
      <c r="E6" s="3430"/>
      <c r="F6" s="3431"/>
      <c r="L6" s="286"/>
    </row>
    <row r="7" spans="1:12" ht="16" x14ac:dyDescent="0.2">
      <c r="A7" s="537"/>
      <c r="C7" s="69" t="s">
        <v>401</v>
      </c>
      <c r="D7" s="3304" t="s">
        <v>402</v>
      </c>
      <c r="E7" s="3305"/>
      <c r="F7" s="3306"/>
      <c r="L7" s="286"/>
    </row>
    <row r="8" spans="1:12" ht="32" x14ac:dyDescent="0.2">
      <c r="A8" s="537"/>
      <c r="C8" s="307" t="s">
        <v>403</v>
      </c>
      <c r="D8" s="3473" t="s">
        <v>404</v>
      </c>
      <c r="E8" s="3473"/>
      <c r="F8" s="3410"/>
      <c r="L8" s="286"/>
    </row>
    <row r="9" spans="1:12" ht="32" x14ac:dyDescent="0.2">
      <c r="A9" s="537"/>
      <c r="C9" s="69" t="s">
        <v>405</v>
      </c>
      <c r="D9" s="3481" t="s">
        <v>406</v>
      </c>
      <c r="E9" s="3481"/>
      <c r="F9" s="3478"/>
      <c r="L9" s="286"/>
    </row>
    <row r="10" spans="1:12" ht="32" x14ac:dyDescent="0.2">
      <c r="A10" s="537"/>
      <c r="C10" s="70" t="s">
        <v>407</v>
      </c>
      <c r="D10" s="3307" t="s">
        <v>408</v>
      </c>
      <c r="E10" s="3307"/>
      <c r="F10" s="3308"/>
      <c r="L10" s="286"/>
    </row>
    <row r="11" spans="1:12" x14ac:dyDescent="0.2">
      <c r="A11" s="537"/>
      <c r="C11" s="2686" t="s">
        <v>409</v>
      </c>
      <c r="D11" s="2690">
        <v>1400000000</v>
      </c>
      <c r="E11" s="2691"/>
      <c r="F11" s="248"/>
      <c r="L11" s="286"/>
    </row>
    <row r="12" spans="1:12" x14ac:dyDescent="0.2">
      <c r="A12" s="537"/>
      <c r="C12" s="463" t="s">
        <v>410</v>
      </c>
      <c r="D12" s="544">
        <f>659</f>
        <v>659</v>
      </c>
      <c r="E12" s="2692" t="s">
        <v>411</v>
      </c>
      <c r="F12" s="63"/>
      <c r="L12" s="286"/>
    </row>
    <row r="13" spans="1:12" x14ac:dyDescent="0.2">
      <c r="A13" s="537"/>
      <c r="C13" s="591">
        <v>1</v>
      </c>
      <c r="D13" s="544" t="s">
        <v>412</v>
      </c>
      <c r="E13" s="2688">
        <v>1.43</v>
      </c>
      <c r="F13" s="63"/>
      <c r="L13" s="286"/>
    </row>
    <row r="14" spans="1:12" x14ac:dyDescent="0.2">
      <c r="A14" s="537"/>
      <c r="C14" s="564" t="s">
        <v>413</v>
      </c>
      <c r="D14" s="2689">
        <v>1.2500000000000001E-2</v>
      </c>
      <c r="E14" s="2688" t="s">
        <v>377</v>
      </c>
      <c r="F14" s="63"/>
      <c r="L14" s="286"/>
    </row>
    <row r="15" spans="1:12" x14ac:dyDescent="0.2">
      <c r="A15" s="537"/>
      <c r="C15" s="562"/>
      <c r="E15" s="563"/>
      <c r="L15" s="286"/>
    </row>
    <row r="16" spans="1:12" x14ac:dyDescent="0.2">
      <c r="A16" s="537"/>
      <c r="C16" s="2764" t="s">
        <v>414</v>
      </c>
      <c r="D16" s="894"/>
      <c r="L16" s="286"/>
    </row>
    <row r="17" spans="1:12" ht="20.25" customHeight="1" x14ac:dyDescent="0.2">
      <c r="A17" s="537"/>
      <c r="C17" s="3279" t="s">
        <v>415</v>
      </c>
      <c r="D17" s="3376" t="s">
        <v>416</v>
      </c>
      <c r="E17" s="3377"/>
      <c r="F17" s="3291" t="s">
        <v>417</v>
      </c>
      <c r="G17" s="3293"/>
      <c r="H17" s="3444" t="s">
        <v>418</v>
      </c>
      <c r="L17" s="286"/>
    </row>
    <row r="18" spans="1:12" ht="16" x14ac:dyDescent="0.2">
      <c r="A18" s="537"/>
      <c r="C18" s="3280"/>
      <c r="D18" s="252" t="s">
        <v>129</v>
      </c>
      <c r="E18" s="36" t="s">
        <v>139</v>
      </c>
      <c r="F18" s="540" t="str">
        <f>D18</f>
        <v>Low</v>
      </c>
      <c r="G18" s="541" t="str">
        <f>E18</f>
        <v>High</v>
      </c>
      <c r="H18" s="3445"/>
      <c r="L18" s="286"/>
    </row>
    <row r="19" spans="1:12" ht="30" customHeight="1" x14ac:dyDescent="0.2">
      <c r="A19" s="537"/>
      <c r="C19" s="16" t="s">
        <v>419</v>
      </c>
      <c r="D19" s="545">
        <f>0.5*1000000</f>
        <v>500000</v>
      </c>
      <c r="E19" s="51">
        <f>1.2*1000000</f>
        <v>1200000</v>
      </c>
      <c r="F19" s="16"/>
      <c r="G19" s="427"/>
      <c r="H19" s="542" t="s">
        <v>420</v>
      </c>
      <c r="L19" s="286"/>
    </row>
    <row r="20" spans="1:12" ht="28.5" customHeight="1" x14ac:dyDescent="0.2">
      <c r="A20" s="537"/>
      <c r="C20" s="18" t="s">
        <v>421</v>
      </c>
      <c r="D20" s="546">
        <v>0.1</v>
      </c>
      <c r="E20" s="547">
        <v>0.35</v>
      </c>
      <c r="F20" s="417">
        <f>2.2*1000000</f>
        <v>2200000</v>
      </c>
      <c r="G20" s="52">
        <f>4.5*1000000</f>
        <v>4500000</v>
      </c>
      <c r="H20" s="28"/>
      <c r="L20" s="286"/>
    </row>
    <row r="21" spans="1:12" ht="29.25" customHeight="1" x14ac:dyDescent="0.2">
      <c r="A21" s="537"/>
      <c r="C21" s="11" t="s">
        <v>422</v>
      </c>
      <c r="D21" s="308">
        <v>300000</v>
      </c>
      <c r="E21" s="55">
        <v>600000</v>
      </c>
      <c r="F21" s="11"/>
      <c r="G21" s="44"/>
      <c r="H21" s="543" t="s">
        <v>423</v>
      </c>
      <c r="L21" s="286"/>
    </row>
    <row r="22" spans="1:12" ht="15" customHeight="1" thickBot="1" x14ac:dyDescent="0.25">
      <c r="A22" s="537"/>
      <c r="B22" s="288"/>
      <c r="C22" s="566"/>
      <c r="D22" s="567"/>
      <c r="E22" s="568"/>
      <c r="F22" s="566"/>
      <c r="G22" s="289"/>
      <c r="H22" s="569"/>
      <c r="I22" s="289"/>
      <c r="J22" s="289"/>
      <c r="K22" s="289"/>
      <c r="L22" s="290"/>
    </row>
    <row r="23" spans="1:12" ht="13.5" customHeight="1" x14ac:dyDescent="0.2">
      <c r="A23" s="537"/>
      <c r="C23" s="3489" t="s">
        <v>424</v>
      </c>
      <c r="D23" s="3489"/>
      <c r="E23" s="3489"/>
      <c r="F23" s="3489"/>
      <c r="H23" s="565"/>
      <c r="L23" s="286"/>
    </row>
    <row r="24" spans="1:12" ht="12" customHeight="1" x14ac:dyDescent="0.2">
      <c r="A24" s="537"/>
      <c r="C24" s="3408"/>
      <c r="D24" s="3408"/>
      <c r="E24" s="3408"/>
      <c r="F24" s="3408"/>
      <c r="H24" s="565"/>
      <c r="L24" s="286"/>
    </row>
    <row r="25" spans="1:12" ht="14.25" customHeight="1" x14ac:dyDescent="0.2">
      <c r="A25" s="537"/>
      <c r="L25" s="286"/>
    </row>
    <row r="26" spans="1:12" ht="18.75" customHeight="1" thickBot="1" x14ac:dyDescent="0.25">
      <c r="A26" s="537"/>
      <c r="B26" s="310"/>
      <c r="C26" s="3496" t="s">
        <v>425</v>
      </c>
      <c r="D26" s="3497"/>
      <c r="E26" s="3497"/>
      <c r="F26" s="3498"/>
      <c r="G26" s="3498"/>
      <c r="H26" s="3499"/>
      <c r="L26" s="286"/>
    </row>
    <row r="27" spans="1:12" ht="23.25" customHeight="1" x14ac:dyDescent="0.2">
      <c r="A27" s="537"/>
      <c r="C27" s="3486" t="str">
        <f>C17</f>
        <v>Conversion Type</v>
      </c>
      <c r="D27" s="3490" t="s">
        <v>426</v>
      </c>
      <c r="E27" s="3491"/>
      <c r="F27" s="3492" t="s">
        <v>427</v>
      </c>
      <c r="G27" s="3483"/>
      <c r="H27" s="3488" t="s">
        <v>16</v>
      </c>
      <c r="L27" s="286"/>
    </row>
    <row r="28" spans="1:12" ht="22.5" customHeight="1" thickBot="1" x14ac:dyDescent="0.25">
      <c r="A28" s="537"/>
      <c r="C28" s="3487"/>
      <c r="D28" s="819" t="str">
        <f>D18</f>
        <v>Low</v>
      </c>
      <c r="E28" s="820" t="str">
        <f t="shared" ref="E28:G28" si="0">E18</f>
        <v>High</v>
      </c>
      <c r="F28" s="555" t="str">
        <f t="shared" si="0"/>
        <v>Low</v>
      </c>
      <c r="G28" s="556" t="str">
        <f t="shared" si="0"/>
        <v>High</v>
      </c>
      <c r="H28" s="3303"/>
      <c r="L28" s="286"/>
    </row>
    <row r="29" spans="1:12" ht="32.25" customHeight="1" thickBot="1" x14ac:dyDescent="0.25">
      <c r="A29" s="537"/>
      <c r="B29" s="821"/>
      <c r="C29" s="2693" t="str">
        <f>C19</f>
        <v>Repurposing existing pipeline</v>
      </c>
      <c r="D29" s="834">
        <f>D19*$E$13*$D$12</f>
        <v>471185000</v>
      </c>
      <c r="E29" s="835">
        <f>E19*$E$13*$D$12</f>
        <v>1130844000</v>
      </c>
      <c r="F29" s="550">
        <f t="shared" ref="F29:G29" si="1">F19*$E$13*$D$12</f>
        <v>0</v>
      </c>
      <c r="G29" s="553">
        <f t="shared" si="1"/>
        <v>0</v>
      </c>
      <c r="H29" s="551" t="str">
        <f>H19</f>
        <v xml:space="preserve">Typical retrofit estimates </v>
      </c>
      <c r="L29" s="286"/>
    </row>
    <row r="30" spans="1:12" ht="32" x14ac:dyDescent="0.2">
      <c r="A30" s="537"/>
      <c r="C30" s="15" t="str">
        <f>C20</f>
        <v>Conversion relative to new build of new cost</v>
      </c>
      <c r="D30" s="817">
        <f>D20*F20*$E$13*$D$12</f>
        <v>207321400</v>
      </c>
      <c r="E30" s="818">
        <f>E20*G20*$E$13*$D$12</f>
        <v>1484232750</v>
      </c>
      <c r="F30" s="548">
        <f>F20*$E$13*$D$12</f>
        <v>2073214000</v>
      </c>
      <c r="G30" s="554">
        <f>G20*$E$13*$D$12</f>
        <v>4240665000</v>
      </c>
      <c r="H30" s="549"/>
      <c r="L30" s="286"/>
    </row>
    <row r="31" spans="1:12" ht="27.75" customHeight="1" x14ac:dyDescent="0.2">
      <c r="A31" s="537"/>
      <c r="C31" s="558" t="str">
        <f>C21</f>
        <v>Specific study range</v>
      </c>
      <c r="D31" s="559">
        <f>D21*$E$13*$D$12</f>
        <v>282711000</v>
      </c>
      <c r="E31" s="560">
        <f t="shared" ref="E31:G31" si="2">E21*$E$13*$D$12</f>
        <v>565422000</v>
      </c>
      <c r="F31" s="561">
        <f t="shared" si="2"/>
        <v>0</v>
      </c>
      <c r="G31" s="560">
        <f t="shared" si="2"/>
        <v>0</v>
      </c>
      <c r="H31" s="557" t="str">
        <f>H21</f>
        <v>Some academic figures</v>
      </c>
      <c r="L31" s="286"/>
    </row>
    <row r="32" spans="1:12" ht="19.5" customHeight="1" x14ac:dyDescent="0.2">
      <c r="A32" s="537"/>
      <c r="L32" s="286"/>
    </row>
    <row r="33" spans="1:12" ht="18.75" customHeight="1" x14ac:dyDescent="0.2">
      <c r="A33" s="537"/>
      <c r="B33" s="310"/>
      <c r="C33" s="3493" t="s">
        <v>428</v>
      </c>
      <c r="D33" s="3494"/>
      <c r="E33" s="3494"/>
      <c r="F33" s="3494"/>
      <c r="G33" s="3494"/>
      <c r="H33" s="3495"/>
      <c r="L33" s="286"/>
    </row>
    <row r="34" spans="1:12" ht="19.5" customHeight="1" x14ac:dyDescent="0.2">
      <c r="A34" s="537"/>
      <c r="C34" s="3486" t="str">
        <f>C27</f>
        <v>Conversion Type</v>
      </c>
      <c r="D34" s="3461" t="s">
        <v>428</v>
      </c>
      <c r="E34" s="3482"/>
      <c r="F34" s="3461" t="s">
        <v>429</v>
      </c>
      <c r="G34" s="3483"/>
      <c r="H34" s="3488" t="str">
        <f>H27</f>
        <v>Comments</v>
      </c>
      <c r="L34" s="286"/>
    </row>
    <row r="35" spans="1:12" ht="22.5" customHeight="1" thickBot="1" x14ac:dyDescent="0.25">
      <c r="A35" s="537"/>
      <c r="C35" s="3487"/>
      <c r="D35" s="819" t="str">
        <f>D28</f>
        <v>Low</v>
      </c>
      <c r="E35" s="820" t="str">
        <f t="shared" ref="E35:G35" si="3">E28</f>
        <v>High</v>
      </c>
      <c r="F35" s="555" t="str">
        <f t="shared" si="3"/>
        <v>Low</v>
      </c>
      <c r="G35" s="556" t="str">
        <f t="shared" si="3"/>
        <v>High</v>
      </c>
      <c r="H35" s="3303"/>
      <c r="L35" s="286"/>
    </row>
    <row r="36" spans="1:12" ht="33.75" customHeight="1" thickBot="1" x14ac:dyDescent="0.25">
      <c r="A36" s="537"/>
      <c r="B36" s="821"/>
      <c r="C36" s="2694" t="str">
        <f>C29</f>
        <v>Repurposing existing pipeline</v>
      </c>
      <c r="D36" s="2812">
        <f>D29*$D$14</f>
        <v>5889812.5</v>
      </c>
      <c r="E36" s="2813">
        <f t="shared" ref="E36:G36" si="4">E29*$D$14</f>
        <v>14135550</v>
      </c>
      <c r="F36" s="550">
        <f t="shared" si="4"/>
        <v>0</v>
      </c>
      <c r="G36" s="553">
        <f t="shared" si="4"/>
        <v>0</v>
      </c>
      <c r="H36" s="551" t="str">
        <f>H29</f>
        <v xml:space="preserve">Typical retrofit estimates </v>
      </c>
      <c r="L36" s="286"/>
    </row>
    <row r="37" spans="1:12" ht="29.25" customHeight="1" x14ac:dyDescent="0.2">
      <c r="A37" s="537"/>
      <c r="C37" s="15" t="str">
        <f t="shared" ref="C37:C38" si="5">C30</f>
        <v>Conversion relative to new build of new cost</v>
      </c>
      <c r="D37" s="2814">
        <f t="shared" ref="D37:G37" si="6">D30*$D$14</f>
        <v>2591517.5</v>
      </c>
      <c r="E37" s="2814">
        <f t="shared" si="6"/>
        <v>18552909.375</v>
      </c>
      <c r="F37" s="2816">
        <f t="shared" si="6"/>
        <v>25915175</v>
      </c>
      <c r="G37" s="2817">
        <f t="shared" si="6"/>
        <v>53008312.5</v>
      </c>
      <c r="H37" s="549"/>
      <c r="L37" s="286"/>
    </row>
    <row r="38" spans="1:12" ht="24.75" customHeight="1" x14ac:dyDescent="0.2">
      <c r="A38" s="537"/>
      <c r="C38" s="558" t="str">
        <f t="shared" si="5"/>
        <v>Specific study range</v>
      </c>
      <c r="D38" s="2815">
        <f t="shared" ref="D38:G38" si="7">D31*$D$14</f>
        <v>3533887.5</v>
      </c>
      <c r="E38" s="2815">
        <f t="shared" si="7"/>
        <v>7067775</v>
      </c>
      <c r="F38" s="552">
        <f t="shared" si="7"/>
        <v>0</v>
      </c>
      <c r="G38" s="553">
        <f t="shared" si="7"/>
        <v>0</v>
      </c>
      <c r="H38" s="557" t="str">
        <f t="shared" ref="H38" si="8">H31</f>
        <v>Some academic figures</v>
      </c>
      <c r="L38" s="286"/>
    </row>
    <row r="39" spans="1:12" ht="17.25" customHeight="1" x14ac:dyDescent="0.2">
      <c r="A39" s="537"/>
      <c r="L39" s="286"/>
    </row>
    <row r="40" spans="1:12" ht="16" thickBot="1" x14ac:dyDescent="0.25">
      <c r="A40" s="537"/>
      <c r="B40" s="289"/>
      <c r="C40" s="289"/>
      <c r="D40" s="289"/>
      <c r="E40" s="289"/>
      <c r="F40" s="289"/>
      <c r="G40" s="289"/>
      <c r="H40" s="289"/>
      <c r="I40" s="289"/>
      <c r="J40" s="289"/>
      <c r="K40" s="289"/>
      <c r="L40" s="290"/>
    </row>
    <row r="41" spans="1:12" ht="11.25" customHeight="1" x14ac:dyDescent="0.2">
      <c r="A41" s="537"/>
      <c r="C41" s="3484" t="s">
        <v>430</v>
      </c>
      <c r="D41" s="3484"/>
      <c r="E41" s="3484"/>
      <c r="L41" s="286"/>
    </row>
    <row r="42" spans="1:12" x14ac:dyDescent="0.2">
      <c r="A42" s="537"/>
      <c r="C42" s="3485"/>
      <c r="D42" s="3485"/>
      <c r="E42" s="3485"/>
      <c r="L42" s="286"/>
    </row>
    <row r="43" spans="1:12" x14ac:dyDescent="0.2">
      <c r="A43" s="537"/>
      <c r="B43" s="2" t="s">
        <v>431</v>
      </c>
      <c r="C43" s="146" t="s">
        <v>432</v>
      </c>
      <c r="F43" s="2" t="s">
        <v>433</v>
      </c>
      <c r="G43" s="2"/>
      <c r="H43" s="2"/>
      <c r="I43" s="2"/>
      <c r="J43" s="2"/>
      <c r="K43" s="2"/>
      <c r="L43" s="285"/>
    </row>
    <row r="44" spans="1:12" x14ac:dyDescent="0.2">
      <c r="A44" s="537"/>
      <c r="C44" s="146" t="s">
        <v>434</v>
      </c>
      <c r="F44" s="2" t="s">
        <v>435</v>
      </c>
      <c r="G44" s="2"/>
      <c r="H44" s="2"/>
      <c r="I44" s="2"/>
      <c r="J44" s="2"/>
      <c r="K44" s="2"/>
      <c r="L44" s="285"/>
    </row>
    <row r="45" spans="1:12" x14ac:dyDescent="0.2">
      <c r="A45" s="286"/>
      <c r="C45" s="146" t="s">
        <v>436</v>
      </c>
      <c r="F45" s="3479" t="s">
        <v>437</v>
      </c>
      <c r="G45" s="3479"/>
      <c r="H45" s="3479"/>
      <c r="I45" s="3479"/>
      <c r="J45" s="3479"/>
      <c r="K45" s="3479"/>
      <c r="L45" s="3480"/>
    </row>
    <row r="46" spans="1:12" ht="16" thickBot="1" x14ac:dyDescent="0.25">
      <c r="A46" s="286"/>
      <c r="B46" s="289"/>
      <c r="C46" s="289"/>
      <c r="D46" s="289"/>
      <c r="E46" s="289"/>
      <c r="F46" s="289"/>
      <c r="G46" s="289"/>
      <c r="H46" s="289"/>
      <c r="I46" s="289"/>
      <c r="J46" s="289"/>
      <c r="K46" s="289"/>
      <c r="L46" s="290"/>
    </row>
  </sheetData>
  <mergeCells count="24">
    <mergeCell ref="F45:L45"/>
    <mergeCell ref="D8:F8"/>
    <mergeCell ref="D7:F7"/>
    <mergeCell ref="D9:F9"/>
    <mergeCell ref="D34:E34"/>
    <mergeCell ref="F34:G34"/>
    <mergeCell ref="C41:E42"/>
    <mergeCell ref="C34:C35"/>
    <mergeCell ref="H34:H35"/>
    <mergeCell ref="C23:F24"/>
    <mergeCell ref="C27:C28"/>
    <mergeCell ref="D27:E27"/>
    <mergeCell ref="F27:G27"/>
    <mergeCell ref="H27:H28"/>
    <mergeCell ref="C33:H33"/>
    <mergeCell ref="C26:H26"/>
    <mergeCell ref="B1:L2"/>
    <mergeCell ref="D17:E17"/>
    <mergeCell ref="H17:H18"/>
    <mergeCell ref="F17:G17"/>
    <mergeCell ref="C17:C18"/>
    <mergeCell ref="D10:F10"/>
    <mergeCell ref="C3:F4"/>
    <mergeCell ref="D6:F6"/>
  </mergeCells>
  <hyperlinks>
    <hyperlink ref="C43" r:id="rId1" xr:uid="{052563F6-D61E-4095-8779-F6EBA35CD118}"/>
    <hyperlink ref="C44" r:id="rId2" xr:uid="{3A395241-DB5C-48A1-82C3-D107BE806E30}"/>
    <hyperlink ref="C45" r:id="rId3" xr:uid="{79E913A8-D772-4C41-9F05-E71EDAD382E7}"/>
  </hyperlinks>
  <pageMargins left="0.7" right="0.7" top="0.75" bottom="0.75" header="0.3" footer="0.3"/>
  <ignoredErrors>
    <ignoredError sqref="D30:E30"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01D0-2EC5-41BD-81D2-12BCE340D989}">
  <sheetPr>
    <tabColor rgb="FFFFFF99"/>
  </sheetPr>
  <dimension ref="B1:I18"/>
  <sheetViews>
    <sheetView workbookViewId="0">
      <pane xSplit="1" ySplit="2" topLeftCell="B3" activePane="bottomRight" state="frozen"/>
      <selection pane="topRight" activeCell="B1" sqref="B1"/>
      <selection pane="bottomLeft" activeCell="A3" sqref="A3"/>
      <selection pane="bottomRight" activeCell="Q15" sqref="Q15"/>
    </sheetView>
  </sheetViews>
  <sheetFormatPr baseColWidth="10" defaultColWidth="8.83203125" defaultRowHeight="15" x14ac:dyDescent="0.2"/>
  <cols>
    <col min="2" max="2" width="11.6640625" customWidth="1"/>
    <col min="3" max="3" width="17.5" customWidth="1"/>
    <col min="4" max="4" width="18.5" customWidth="1"/>
    <col min="5" max="5" width="20.5" customWidth="1"/>
    <col min="6" max="6" width="29.6640625" customWidth="1"/>
  </cols>
  <sheetData>
    <row r="1" spans="2:9" x14ac:dyDescent="0.2">
      <c r="B1" s="3264" t="s">
        <v>438</v>
      </c>
      <c r="C1" s="3265"/>
      <c r="D1" s="3265"/>
      <c r="E1" s="3265"/>
      <c r="F1" s="3265"/>
      <c r="G1" s="3265"/>
      <c r="H1" s="3265"/>
      <c r="I1" s="3266"/>
    </row>
    <row r="2" spans="2:9" ht="10.5" customHeight="1" thickBot="1" x14ac:dyDescent="0.25">
      <c r="B2" s="3267"/>
      <c r="C2" s="3268"/>
      <c r="D2" s="3268"/>
      <c r="E2" s="3268"/>
      <c r="F2" s="3268"/>
      <c r="G2" s="3268"/>
      <c r="H2" s="3268"/>
      <c r="I2" s="3269"/>
    </row>
    <row r="3" spans="2:9" x14ac:dyDescent="0.2">
      <c r="B3" s="324"/>
      <c r="C3" s="283"/>
      <c r="D3" s="283"/>
      <c r="E3" s="283"/>
      <c r="F3" s="283"/>
      <c r="G3" s="283"/>
      <c r="H3" s="283"/>
      <c r="I3" s="284"/>
    </row>
    <row r="4" spans="2:9" ht="27.75" customHeight="1" x14ac:dyDescent="0.2">
      <c r="B4" s="145"/>
      <c r="C4" s="3500" t="s">
        <v>439</v>
      </c>
      <c r="D4" s="3337" t="s">
        <v>440</v>
      </c>
      <c r="E4" s="3338"/>
      <c r="F4" s="3453" t="s">
        <v>418</v>
      </c>
      <c r="I4" s="286"/>
    </row>
    <row r="5" spans="2:9" ht="16" x14ac:dyDescent="0.2">
      <c r="B5" s="145"/>
      <c r="C5" s="3501"/>
      <c r="D5" s="1179" t="s">
        <v>129</v>
      </c>
      <c r="E5" s="2439" t="s">
        <v>139</v>
      </c>
      <c r="F5" s="3455"/>
      <c r="I5" s="286"/>
    </row>
    <row r="6" spans="2:9" ht="45" customHeight="1" x14ac:dyDescent="0.2">
      <c r="B6" s="145"/>
      <c r="C6" s="1151" t="s">
        <v>441</v>
      </c>
      <c r="D6" s="611">
        <v>50</v>
      </c>
      <c r="E6" s="459">
        <v>200</v>
      </c>
      <c r="F6" s="614" t="s">
        <v>442</v>
      </c>
      <c r="I6" s="286"/>
    </row>
    <row r="7" spans="2:9" ht="61.5" customHeight="1" x14ac:dyDescent="0.2">
      <c r="B7" s="145"/>
      <c r="C7" s="1166" t="s">
        <v>443</v>
      </c>
      <c r="D7" s="611">
        <v>5</v>
      </c>
      <c r="E7" s="444">
        <v>20</v>
      </c>
      <c r="F7" s="616" t="s">
        <v>444</v>
      </c>
      <c r="I7" s="286"/>
    </row>
    <row r="8" spans="2:9" ht="44.25" customHeight="1" x14ac:dyDescent="0.2">
      <c r="B8" s="145"/>
      <c r="C8" s="1151" t="s">
        <v>445</v>
      </c>
      <c r="D8" s="1104">
        <v>10</v>
      </c>
      <c r="E8" s="459">
        <v>50</v>
      </c>
      <c r="F8" s="615" t="s">
        <v>446</v>
      </c>
      <c r="I8" s="286"/>
    </row>
    <row r="9" spans="2:9" ht="16" thickBot="1" x14ac:dyDescent="0.25">
      <c r="B9" s="288"/>
      <c r="C9" s="289"/>
      <c r="D9" s="289"/>
      <c r="E9" s="289"/>
      <c r="F9" s="289"/>
      <c r="G9" s="289"/>
      <c r="H9" s="289"/>
      <c r="I9" s="290"/>
    </row>
    <row r="10" spans="2:9" ht="8.25" customHeight="1" x14ac:dyDescent="0.2">
      <c r="B10" s="145"/>
      <c r="C10" s="3300" t="s">
        <v>447</v>
      </c>
      <c r="D10" s="3300"/>
      <c r="E10" s="3300"/>
      <c r="F10" s="2392"/>
      <c r="G10" s="2392"/>
      <c r="H10" s="2392"/>
      <c r="I10" s="286"/>
    </row>
    <row r="11" spans="2:9" ht="15" customHeight="1" x14ac:dyDescent="0.2">
      <c r="B11" s="145"/>
      <c r="C11" s="3301"/>
      <c r="D11" s="3301"/>
      <c r="E11" s="3301"/>
      <c r="F11" s="2392"/>
      <c r="G11" s="2392"/>
      <c r="H11" s="2392"/>
      <c r="I11" s="286"/>
    </row>
    <row r="12" spans="2:9" ht="18" customHeight="1" x14ac:dyDescent="0.2">
      <c r="B12" s="145"/>
      <c r="C12" s="706" t="s">
        <v>448</v>
      </c>
      <c r="D12" s="146" t="s">
        <v>449</v>
      </c>
      <c r="I12" s="286"/>
    </row>
    <row r="13" spans="2:9" ht="25.5" customHeight="1" x14ac:dyDescent="0.2">
      <c r="B13" s="145"/>
      <c r="C13" s="2649" t="s">
        <v>450</v>
      </c>
      <c r="D13" s="2650" t="s">
        <v>451</v>
      </c>
      <c r="E13" s="161"/>
      <c r="F13" s="161"/>
      <c r="I13" s="286"/>
    </row>
    <row r="14" spans="2:9" x14ac:dyDescent="0.2">
      <c r="B14" s="2651"/>
      <c r="C14" s="166"/>
      <c r="D14" s="161"/>
      <c r="E14" s="161"/>
      <c r="I14" s="286"/>
    </row>
    <row r="15" spans="2:9" x14ac:dyDescent="0.2">
      <c r="B15" s="145"/>
      <c r="I15" s="286"/>
    </row>
    <row r="16" spans="2:9" x14ac:dyDescent="0.2">
      <c r="B16" s="145"/>
      <c r="I16" s="286"/>
    </row>
    <row r="17" spans="2:9" x14ac:dyDescent="0.2">
      <c r="B17" s="145"/>
      <c r="I17" s="286"/>
    </row>
    <row r="18" spans="2:9" ht="16" thickBot="1" x14ac:dyDescent="0.25">
      <c r="B18" s="288"/>
      <c r="C18" s="289"/>
      <c r="D18" s="289"/>
      <c r="E18" s="289"/>
      <c r="F18" s="289"/>
      <c r="G18" s="289"/>
      <c r="H18" s="289"/>
      <c r="I18" s="290"/>
    </row>
  </sheetData>
  <mergeCells count="5">
    <mergeCell ref="B1:I2"/>
    <mergeCell ref="D4:E4"/>
    <mergeCell ref="C4:C5"/>
    <mergeCell ref="F4:F5"/>
    <mergeCell ref="C10:E11"/>
  </mergeCells>
  <hyperlinks>
    <hyperlink ref="D12" r:id="rId1" xr:uid="{A623BDE9-BCFC-4500-AED3-BB463CBF4CFB}"/>
    <hyperlink ref="D13" r:id="rId2" xr:uid="{A4EBA20D-E0EA-4C8D-B26D-DA85397B93C8}"/>
  </hyperlinks>
  <pageMargins left="0.7" right="0.7" top="0.75" bottom="0.75" header="0.3" footer="0.3"/>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A6886-FF95-4879-A4F2-38F9D20636E0}">
  <sheetPr>
    <tabColor rgb="FF00B0F0"/>
  </sheetPr>
  <dimension ref="B1:Q72"/>
  <sheetViews>
    <sheetView workbookViewId="0">
      <pane xSplit="1" ySplit="2" topLeftCell="B3" activePane="bottomRight" state="frozen"/>
      <selection pane="topRight" activeCell="B1" sqref="B1"/>
      <selection pane="bottomLeft" activeCell="A4" sqref="A4"/>
      <selection pane="bottomRight" activeCell="B1" sqref="B1:L2"/>
    </sheetView>
  </sheetViews>
  <sheetFormatPr baseColWidth="10" defaultColWidth="8.83203125" defaultRowHeight="15" x14ac:dyDescent="0.2"/>
  <cols>
    <col min="2" max="2" width="8.6640625" customWidth="1"/>
    <col min="3" max="3" width="22" customWidth="1"/>
    <col min="4" max="4" width="17.6640625" customWidth="1"/>
    <col min="5" max="5" width="21" customWidth="1"/>
    <col min="6" max="6" width="16.6640625" customWidth="1"/>
    <col min="7" max="7" width="15.6640625" customWidth="1"/>
    <col min="10" max="10" width="16.1640625" customWidth="1"/>
    <col min="12" max="12" width="14.5" customWidth="1"/>
    <col min="13" max="13" width="12.1640625" customWidth="1"/>
    <col min="14" max="14" width="24.6640625" customWidth="1"/>
    <col min="15" max="16" width="16.83203125" customWidth="1"/>
    <col min="17" max="17" width="22" customWidth="1"/>
    <col min="18" max="18" width="18.1640625" customWidth="1"/>
  </cols>
  <sheetData>
    <row r="1" spans="2:12" x14ac:dyDescent="0.2">
      <c r="B1" s="3264" t="s">
        <v>452</v>
      </c>
      <c r="C1" s="3265"/>
      <c r="D1" s="3265"/>
      <c r="E1" s="3265"/>
      <c r="F1" s="3265"/>
      <c r="G1" s="3265"/>
      <c r="H1" s="3265"/>
      <c r="I1" s="3265"/>
      <c r="J1" s="3265"/>
      <c r="K1" s="3265"/>
      <c r="L1" s="3266"/>
    </row>
    <row r="2" spans="2:12" ht="16" thickBot="1" x14ac:dyDescent="0.25">
      <c r="B2" s="3267"/>
      <c r="C2" s="3268"/>
      <c r="D2" s="3268"/>
      <c r="E2" s="3268"/>
      <c r="F2" s="3268"/>
      <c r="G2" s="3268"/>
      <c r="H2" s="3268"/>
      <c r="I2" s="3268"/>
      <c r="J2" s="3268"/>
      <c r="K2" s="3268"/>
      <c r="L2" s="3269"/>
    </row>
    <row r="3" spans="2:12" ht="7.5" customHeight="1" x14ac:dyDescent="0.2">
      <c r="B3" s="145"/>
      <c r="C3" s="3428" t="s">
        <v>323</v>
      </c>
      <c r="D3" s="3428"/>
      <c r="E3" s="3428"/>
      <c r="F3" s="3428"/>
      <c r="L3" s="286"/>
    </row>
    <row r="4" spans="2:12" x14ac:dyDescent="0.2">
      <c r="B4" s="145"/>
      <c r="C4" s="3428"/>
      <c r="D4" s="3428"/>
      <c r="E4" s="3428"/>
      <c r="F4" s="3428"/>
      <c r="L4" s="286"/>
    </row>
    <row r="5" spans="2:12" ht="16" x14ac:dyDescent="0.2">
      <c r="B5" s="145"/>
      <c r="C5" s="2297"/>
      <c r="D5" s="2297"/>
      <c r="E5" s="2297"/>
      <c r="F5" s="2297"/>
      <c r="L5" s="286"/>
    </row>
    <row r="6" spans="2:12" ht="21" customHeight="1" x14ac:dyDescent="0.2">
      <c r="B6" s="145"/>
      <c r="C6" s="589" t="s">
        <v>453</v>
      </c>
      <c r="D6" s="248"/>
      <c r="E6" s="2709" t="s">
        <v>454</v>
      </c>
      <c r="F6" s="2712" t="s">
        <v>455</v>
      </c>
      <c r="G6" s="235"/>
      <c r="H6" s="235"/>
      <c r="I6" s="506"/>
      <c r="J6" s="63"/>
      <c r="L6" s="286"/>
    </row>
    <row r="7" spans="2:12" ht="16" x14ac:dyDescent="0.2">
      <c r="B7" s="145"/>
      <c r="C7" s="23"/>
      <c r="D7" s="8"/>
      <c r="E7" s="2710" t="s">
        <v>456</v>
      </c>
      <c r="F7" s="1399" t="s">
        <v>457</v>
      </c>
      <c r="G7" s="231"/>
      <c r="H7" s="231"/>
      <c r="I7" s="9"/>
      <c r="J7" s="10"/>
      <c r="L7" s="286"/>
    </row>
    <row r="8" spans="2:12" ht="18" customHeight="1" x14ac:dyDescent="0.3">
      <c r="B8" s="145"/>
      <c r="C8" s="587"/>
      <c r="D8" s="8"/>
      <c r="E8" s="2730" t="s">
        <v>458</v>
      </c>
      <c r="F8" s="274" t="s">
        <v>459</v>
      </c>
      <c r="G8" s="161"/>
      <c r="H8" s="161"/>
      <c r="J8" s="8"/>
      <c r="L8" s="286"/>
    </row>
    <row r="9" spans="2:12" ht="18" customHeight="1" x14ac:dyDescent="0.3">
      <c r="B9" s="145"/>
      <c r="C9" s="587"/>
      <c r="D9" s="8"/>
      <c r="E9" s="2709" t="s">
        <v>458</v>
      </c>
      <c r="F9" s="506" t="s">
        <v>460</v>
      </c>
      <c r="G9" s="235"/>
      <c r="H9" s="235"/>
      <c r="I9" s="506"/>
      <c r="J9" s="63"/>
      <c r="L9" s="286"/>
    </row>
    <row r="10" spans="2:12" ht="18" customHeight="1" x14ac:dyDescent="0.3">
      <c r="B10" s="145"/>
      <c r="C10" s="587"/>
      <c r="D10" s="8"/>
      <c r="E10" s="2710" t="s">
        <v>461</v>
      </c>
      <c r="F10" s="1399" t="s">
        <v>462</v>
      </c>
      <c r="G10" s="231"/>
      <c r="H10" s="231"/>
      <c r="I10" s="9"/>
      <c r="J10" s="10"/>
      <c r="L10" s="286"/>
    </row>
    <row r="11" spans="2:12" ht="25.5" customHeight="1" x14ac:dyDescent="0.3">
      <c r="B11" s="145"/>
      <c r="C11" s="587"/>
      <c r="D11" s="8"/>
      <c r="E11" s="2710" t="s">
        <v>463</v>
      </c>
      <c r="F11" s="3507" t="s">
        <v>464</v>
      </c>
      <c r="G11" s="3507"/>
      <c r="H11" s="3507"/>
      <c r="I11" s="3507"/>
      <c r="J11" s="3508"/>
      <c r="L11" s="286"/>
    </row>
    <row r="12" spans="2:12" ht="19.5" customHeight="1" x14ac:dyDescent="0.3">
      <c r="B12" s="145"/>
      <c r="C12" s="587"/>
      <c r="D12" s="8"/>
      <c r="E12" s="23" t="s">
        <v>465</v>
      </c>
      <c r="J12" s="8"/>
      <c r="L12" s="286"/>
    </row>
    <row r="13" spans="2:12" ht="18" customHeight="1" x14ac:dyDescent="0.3">
      <c r="B13" s="145"/>
      <c r="C13" s="587"/>
      <c r="D13" s="8"/>
      <c r="E13" s="23" t="s">
        <v>466</v>
      </c>
      <c r="J13" s="8"/>
      <c r="L13" s="286"/>
    </row>
    <row r="14" spans="2:12" ht="18" customHeight="1" x14ac:dyDescent="0.3">
      <c r="B14" s="310"/>
      <c r="C14" s="575"/>
      <c r="D14" s="8"/>
      <c r="E14" s="161" t="s">
        <v>467</v>
      </c>
      <c r="F14" s="161"/>
      <c r="G14" s="166"/>
      <c r="H14" s="161"/>
      <c r="J14" s="8"/>
      <c r="L14" s="286"/>
    </row>
    <row r="15" spans="2:12" ht="15.75" customHeight="1" x14ac:dyDescent="0.3">
      <c r="B15" s="310"/>
      <c r="C15" s="588"/>
      <c r="D15" s="10"/>
      <c r="E15" s="9"/>
      <c r="F15" s="9"/>
      <c r="G15" s="9"/>
      <c r="H15" s="9"/>
      <c r="I15" s="9"/>
      <c r="J15" s="10"/>
      <c r="L15" s="286"/>
    </row>
    <row r="16" spans="2:12" ht="17" x14ac:dyDescent="0.25">
      <c r="B16" s="310"/>
      <c r="C16" t="s">
        <v>468</v>
      </c>
      <c r="J16" s="8"/>
      <c r="L16" s="286"/>
    </row>
    <row r="17" spans="2:12" ht="17" x14ac:dyDescent="0.25">
      <c r="B17" s="310"/>
      <c r="C17" t="s">
        <v>469</v>
      </c>
      <c r="F17" s="590">
        <f>186062400*60</f>
        <v>11163744000</v>
      </c>
      <c r="G17" t="s">
        <v>148</v>
      </c>
      <c r="J17" s="8"/>
      <c r="L17" s="286"/>
    </row>
    <row r="18" spans="2:12" x14ac:dyDescent="0.2">
      <c r="B18" s="310"/>
      <c r="C18" s="25"/>
      <c r="D18" s="9"/>
      <c r="E18" s="9"/>
      <c r="F18" s="9"/>
      <c r="G18" s="9"/>
      <c r="H18" s="9"/>
      <c r="I18" s="9"/>
      <c r="J18" s="10"/>
      <c r="L18" s="286"/>
    </row>
    <row r="19" spans="2:12" x14ac:dyDescent="0.2">
      <c r="B19" s="145"/>
      <c r="L19" s="286"/>
    </row>
    <row r="20" spans="2:12" ht="16.5" customHeight="1" thickBot="1" x14ac:dyDescent="0.35">
      <c r="B20" s="288"/>
      <c r="C20" s="578"/>
      <c r="D20" s="289"/>
      <c r="E20" s="289"/>
      <c r="F20" s="289"/>
      <c r="G20" s="289"/>
      <c r="H20" s="289"/>
      <c r="I20" s="289"/>
      <c r="J20" s="289"/>
      <c r="K20" s="289"/>
      <c r="L20" s="290"/>
    </row>
    <row r="21" spans="2:12" ht="9.75" customHeight="1" x14ac:dyDescent="0.2">
      <c r="B21" s="145"/>
      <c r="C21" s="3509" t="s">
        <v>470</v>
      </c>
      <c r="D21" s="3509"/>
      <c r="E21" s="3509"/>
      <c r="F21" s="3509"/>
      <c r="L21" s="286"/>
    </row>
    <row r="22" spans="2:12" ht="9" customHeight="1" x14ac:dyDescent="0.3">
      <c r="B22" s="576"/>
      <c r="C22" s="3510"/>
      <c r="D22" s="3510"/>
      <c r="E22" s="3510"/>
      <c r="F22" s="3510"/>
      <c r="L22" s="286"/>
    </row>
    <row r="23" spans="2:12" ht="15" customHeight="1" x14ac:dyDescent="0.3">
      <c r="B23" s="145"/>
      <c r="C23" s="575"/>
      <c r="L23" s="286"/>
    </row>
    <row r="24" spans="2:12" x14ac:dyDescent="0.2">
      <c r="B24" s="145"/>
      <c r="C24" s="416" t="s">
        <v>471</v>
      </c>
      <c r="L24" s="286"/>
    </row>
    <row r="25" spans="2:12" x14ac:dyDescent="0.2">
      <c r="B25" s="310"/>
      <c r="C25" s="3511" t="s">
        <v>128</v>
      </c>
      <c r="D25" s="3302" t="s">
        <v>472</v>
      </c>
      <c r="E25" s="3291" t="s">
        <v>127</v>
      </c>
      <c r="F25" s="3293"/>
      <c r="G25" s="3302" t="s">
        <v>473</v>
      </c>
      <c r="L25" s="286"/>
    </row>
    <row r="26" spans="2:12" x14ac:dyDescent="0.2">
      <c r="B26" s="310"/>
      <c r="C26" s="3512"/>
      <c r="D26" s="3303"/>
      <c r="E26" s="41" t="s">
        <v>129</v>
      </c>
      <c r="F26" s="41" t="s">
        <v>139</v>
      </c>
      <c r="G26" s="3303"/>
      <c r="L26" s="286"/>
    </row>
    <row r="27" spans="2:12" x14ac:dyDescent="0.2">
      <c r="B27" s="310"/>
      <c r="C27" s="3504" t="s">
        <v>474</v>
      </c>
      <c r="D27" s="406" t="s">
        <v>475</v>
      </c>
      <c r="E27" s="2713">
        <v>3.74</v>
      </c>
      <c r="F27" s="2714">
        <v>11.7</v>
      </c>
      <c r="G27" s="2715">
        <f>(E27+F27)/2</f>
        <v>7.72</v>
      </c>
      <c r="L27" s="286"/>
    </row>
    <row r="28" spans="2:12" x14ac:dyDescent="0.2">
      <c r="B28" s="310"/>
      <c r="C28" s="3505"/>
      <c r="D28" s="406" t="s">
        <v>476</v>
      </c>
      <c r="E28" s="593">
        <f>E27*'Electrolyser System Costs'!F83</f>
        <v>5.3482000000000003</v>
      </c>
      <c r="F28" s="2716">
        <f>F27*'Electrolyser System Costs'!F83</f>
        <v>16.730999999999998</v>
      </c>
      <c r="G28" s="593">
        <f>(E28+F28)/2</f>
        <v>11.0396</v>
      </c>
      <c r="L28" s="286"/>
    </row>
    <row r="29" spans="2:12" ht="17.25" customHeight="1" x14ac:dyDescent="0.2">
      <c r="B29" s="145"/>
      <c r="C29" s="2721" t="s">
        <v>477</v>
      </c>
      <c r="D29" s="31" t="s">
        <v>478</v>
      </c>
      <c r="E29" s="861">
        <v>0.15</v>
      </c>
      <c r="F29" s="251">
        <v>0.2</v>
      </c>
      <c r="G29" s="426"/>
      <c r="L29" s="286"/>
    </row>
    <row r="30" spans="2:12" x14ac:dyDescent="0.2">
      <c r="B30" s="145"/>
      <c r="C30" s="2726" t="s">
        <v>479</v>
      </c>
      <c r="D30" s="31" t="s">
        <v>480</v>
      </c>
      <c r="E30" s="2717">
        <f>1-E29</f>
        <v>0.85</v>
      </c>
      <c r="F30" s="2718">
        <f>1-F29</f>
        <v>0.8</v>
      </c>
      <c r="G30" s="2719">
        <f t="shared" ref="G30:G32" si="0">(E30+F30)/2</f>
        <v>0.82499999999999996</v>
      </c>
      <c r="L30" s="286"/>
    </row>
    <row r="31" spans="2:12" ht="24" customHeight="1" x14ac:dyDescent="0.2">
      <c r="B31" s="145"/>
      <c r="C31" s="2727" t="s">
        <v>481</v>
      </c>
      <c r="D31" s="38" t="s">
        <v>482</v>
      </c>
      <c r="E31" s="428">
        <f>'2.54 GW Electrolyser H2 Prod.'!C135</f>
        <v>230717376</v>
      </c>
      <c r="F31" s="2720">
        <f>F32*E31</f>
        <v>13843042560</v>
      </c>
      <c r="G31" s="429">
        <f>(E31+F31)/2</f>
        <v>7036879968</v>
      </c>
      <c r="L31" s="286"/>
    </row>
    <row r="32" spans="2:12" x14ac:dyDescent="0.2">
      <c r="B32" s="145"/>
      <c r="C32" s="2725" t="s">
        <v>483</v>
      </c>
      <c r="D32" s="407" t="s">
        <v>484</v>
      </c>
      <c r="E32" s="10">
        <v>0</v>
      </c>
      <c r="F32" s="9">
        <v>60</v>
      </c>
      <c r="G32" s="430">
        <f t="shared" si="0"/>
        <v>30</v>
      </c>
      <c r="L32" s="286"/>
    </row>
    <row r="33" spans="2:17" ht="17" x14ac:dyDescent="0.25">
      <c r="B33" s="145"/>
      <c r="C33" s="2722" t="s">
        <v>485</v>
      </c>
      <c r="D33" s="2707">
        <f>G28</f>
        <v>11.0396</v>
      </c>
      <c r="E33" s="296"/>
      <c r="G33" s="248"/>
      <c r="L33" s="286"/>
    </row>
    <row r="34" spans="2:17" ht="17" x14ac:dyDescent="0.25">
      <c r="B34" s="145"/>
      <c r="C34" s="2723" t="s">
        <v>486</v>
      </c>
      <c r="D34" s="2708">
        <f>F31</f>
        <v>13843042560</v>
      </c>
      <c r="E34" s="506"/>
      <c r="F34" s="506"/>
      <c r="G34" s="63"/>
      <c r="L34" s="286"/>
    </row>
    <row r="35" spans="2:17" ht="17" x14ac:dyDescent="0.25">
      <c r="B35" s="145"/>
      <c r="C35" s="2723" t="s">
        <v>487</v>
      </c>
      <c r="D35" s="2708">
        <f>E31</f>
        <v>230717376</v>
      </c>
      <c r="E35" s="506"/>
      <c r="G35" s="8"/>
      <c r="L35" s="286"/>
    </row>
    <row r="36" spans="2:17" ht="17" x14ac:dyDescent="0.25">
      <c r="B36" s="145"/>
      <c r="C36" s="2723" t="s">
        <v>488</v>
      </c>
      <c r="D36" s="2692">
        <f>LOG(F31/E31,2)</f>
        <v>5.9068905956085187</v>
      </c>
      <c r="E36" s="506"/>
      <c r="F36" s="506"/>
      <c r="G36" s="63"/>
      <c r="L36" s="286"/>
    </row>
    <row r="37" spans="2:17" ht="17" x14ac:dyDescent="0.25">
      <c r="B37" s="145"/>
      <c r="C37" s="2724" t="s">
        <v>489</v>
      </c>
      <c r="D37" s="9" t="s">
        <v>490</v>
      </c>
      <c r="E37" s="9"/>
      <c r="F37" s="506"/>
      <c r="G37" s="63"/>
      <c r="L37" s="286"/>
    </row>
    <row r="38" spans="2:17" x14ac:dyDescent="0.2">
      <c r="B38" s="145"/>
      <c r="C38" s="1121"/>
      <c r="L38" s="286"/>
    </row>
    <row r="39" spans="2:17" ht="16" thickBot="1" x14ac:dyDescent="0.25">
      <c r="B39" s="145"/>
      <c r="C39" s="2711" t="s">
        <v>491</v>
      </c>
      <c r="D39" s="792"/>
      <c r="E39" s="792"/>
      <c r="F39" s="792"/>
      <c r="L39" s="286"/>
    </row>
    <row r="40" spans="2:17" ht="16" thickBot="1" x14ac:dyDescent="0.25">
      <c r="B40" s="145"/>
      <c r="C40" s="830"/>
      <c r="D40" s="3502" t="s">
        <v>492</v>
      </c>
      <c r="E40" s="3502"/>
      <c r="F40" s="3503"/>
      <c r="L40" s="286"/>
    </row>
    <row r="41" spans="2:17" ht="18" thickBot="1" x14ac:dyDescent="0.3">
      <c r="B41" s="821"/>
      <c r="C41" s="829" t="s">
        <v>493</v>
      </c>
      <c r="D41" s="2728">
        <v>0.8</v>
      </c>
      <c r="E41" s="1714">
        <v>0.85</v>
      </c>
      <c r="F41" s="2729">
        <v>0.9</v>
      </c>
      <c r="G41" s="2697"/>
      <c r="H41" s="792"/>
      <c r="L41" s="286"/>
    </row>
    <row r="42" spans="2:17" x14ac:dyDescent="0.2">
      <c r="B42" s="821"/>
      <c r="C42" s="831">
        <f>E28</f>
        <v>5.3482000000000003</v>
      </c>
      <c r="D42" s="2701">
        <f t="shared" ref="D42:F43" si="1">$C42*(D$41)^$D$36</f>
        <v>1.4314322421432712</v>
      </c>
      <c r="E42" s="2702">
        <f t="shared" si="1"/>
        <v>2.0478255429439423</v>
      </c>
      <c r="F42" s="2703">
        <f t="shared" si="1"/>
        <v>2.8702726251757662</v>
      </c>
      <c r="G42" s="2696" t="s">
        <v>494</v>
      </c>
      <c r="H42" s="2698"/>
      <c r="L42" s="286"/>
    </row>
    <row r="43" spans="2:17" ht="16" thickBot="1" x14ac:dyDescent="0.25">
      <c r="B43" s="821"/>
      <c r="C43" s="832">
        <f>F28</f>
        <v>16.730999999999998</v>
      </c>
      <c r="D43" s="2704">
        <f t="shared" si="1"/>
        <v>4.4780099553679866</v>
      </c>
      <c r="E43" s="2705">
        <f t="shared" si="1"/>
        <v>6.4062991584075188</v>
      </c>
      <c r="F43" s="2706">
        <f t="shared" si="1"/>
        <v>8.9791951108439729</v>
      </c>
      <c r="G43" s="2699" t="s">
        <v>494</v>
      </c>
      <c r="H43" s="2700"/>
      <c r="L43" s="286"/>
    </row>
    <row r="44" spans="2:17" ht="23" thickBot="1" x14ac:dyDescent="0.35">
      <c r="B44" s="288"/>
      <c r="C44" s="579"/>
      <c r="D44" s="580"/>
      <c r="E44" s="581"/>
      <c r="F44" s="582"/>
      <c r="G44" s="582"/>
      <c r="H44" s="289"/>
      <c r="I44" s="289"/>
      <c r="J44" s="289"/>
      <c r="K44" s="289"/>
      <c r="L44" s="290"/>
    </row>
    <row r="45" spans="2:17" ht="9" customHeight="1" x14ac:dyDescent="0.2">
      <c r="B45" s="145"/>
      <c r="C45" s="3300" t="s">
        <v>430</v>
      </c>
      <c r="D45" s="3300"/>
      <c r="E45" s="3300"/>
      <c r="F45" s="3300"/>
      <c r="L45" s="286"/>
    </row>
    <row r="46" spans="2:17" ht="15" customHeight="1" x14ac:dyDescent="0.2">
      <c r="B46" s="145"/>
      <c r="C46" s="3301"/>
      <c r="D46" s="3301"/>
      <c r="E46" s="3301"/>
      <c r="F46" s="3301"/>
      <c r="L46" s="286"/>
      <c r="O46" s="3506"/>
      <c r="P46" s="3506"/>
      <c r="Q46" s="3506"/>
    </row>
    <row r="47" spans="2:17" x14ac:dyDescent="0.2">
      <c r="B47" s="145"/>
      <c r="L47" s="286"/>
    </row>
    <row r="48" spans="2:17" x14ac:dyDescent="0.2">
      <c r="B48" s="145"/>
      <c r="C48" s="361" t="s">
        <v>495</v>
      </c>
      <c r="D48" s="381" t="s">
        <v>496</v>
      </c>
      <c r="L48" s="286"/>
    </row>
    <row r="49" spans="2:12" x14ac:dyDescent="0.2">
      <c r="B49" s="145"/>
      <c r="D49" s="381" t="s">
        <v>497</v>
      </c>
      <c r="L49" s="286"/>
    </row>
    <row r="50" spans="2:12" x14ac:dyDescent="0.2">
      <c r="B50" s="145"/>
      <c r="D50" s="381" t="s">
        <v>498</v>
      </c>
      <c r="L50" s="286"/>
    </row>
    <row r="51" spans="2:12" x14ac:dyDescent="0.2">
      <c r="B51" s="584"/>
      <c r="C51" s="9"/>
      <c r="D51" s="585"/>
      <c r="E51" s="9"/>
      <c r="F51" s="9"/>
      <c r="G51" s="9"/>
      <c r="H51" s="9"/>
      <c r="I51" s="9"/>
      <c r="J51" s="9"/>
      <c r="K51" s="9"/>
      <c r="L51" s="586"/>
    </row>
    <row r="52" spans="2:12" x14ac:dyDescent="0.2">
      <c r="B52" s="145"/>
      <c r="C52" s="583" t="s">
        <v>499</v>
      </c>
      <c r="L52" s="286"/>
    </row>
    <row r="53" spans="2:12" x14ac:dyDescent="0.2">
      <c r="B53" s="145"/>
      <c r="C53" s="40"/>
      <c r="L53" s="286"/>
    </row>
    <row r="54" spans="2:12" x14ac:dyDescent="0.2">
      <c r="B54" s="145"/>
      <c r="C54" s="40" t="s">
        <v>500</v>
      </c>
      <c r="L54" s="286"/>
    </row>
    <row r="55" spans="2:12" x14ac:dyDescent="0.2">
      <c r="B55" s="145"/>
      <c r="C55" t="s">
        <v>501</v>
      </c>
      <c r="L55" s="286"/>
    </row>
    <row r="56" spans="2:12" x14ac:dyDescent="0.2">
      <c r="B56" s="145"/>
      <c r="L56" s="286"/>
    </row>
    <row r="57" spans="2:12" x14ac:dyDescent="0.2">
      <c r="B57" s="145"/>
      <c r="L57" s="286"/>
    </row>
    <row r="58" spans="2:12" x14ac:dyDescent="0.2">
      <c r="B58" s="145"/>
      <c r="L58" s="286"/>
    </row>
    <row r="59" spans="2:12" x14ac:dyDescent="0.2">
      <c r="B59" s="145"/>
      <c r="L59" s="286"/>
    </row>
    <row r="60" spans="2:12" x14ac:dyDescent="0.2">
      <c r="B60" s="145"/>
      <c r="L60" s="286"/>
    </row>
    <row r="61" spans="2:12" x14ac:dyDescent="0.2">
      <c r="B61" s="145"/>
      <c r="L61" s="286"/>
    </row>
    <row r="62" spans="2:12" x14ac:dyDescent="0.2">
      <c r="B62" s="145"/>
      <c r="L62" s="286"/>
    </row>
    <row r="63" spans="2:12" x14ac:dyDescent="0.2">
      <c r="B63" s="145"/>
      <c r="L63" s="286"/>
    </row>
    <row r="64" spans="2:12" x14ac:dyDescent="0.2">
      <c r="B64" s="145"/>
      <c r="L64" s="286"/>
    </row>
    <row r="65" spans="2:12" x14ac:dyDescent="0.2">
      <c r="B65" s="145"/>
      <c r="L65" s="286"/>
    </row>
    <row r="66" spans="2:12" x14ac:dyDescent="0.2">
      <c r="B66" s="145"/>
      <c r="L66" s="286"/>
    </row>
    <row r="67" spans="2:12" x14ac:dyDescent="0.2">
      <c r="B67" s="145"/>
      <c r="L67" s="286"/>
    </row>
    <row r="68" spans="2:12" x14ac:dyDescent="0.2">
      <c r="B68" s="145"/>
      <c r="L68" s="286"/>
    </row>
    <row r="69" spans="2:12" x14ac:dyDescent="0.2">
      <c r="B69" s="145"/>
      <c r="L69" s="286"/>
    </row>
    <row r="70" spans="2:12" x14ac:dyDescent="0.2">
      <c r="B70" s="145"/>
      <c r="L70" s="286"/>
    </row>
    <row r="71" spans="2:12" x14ac:dyDescent="0.2">
      <c r="B71" s="145"/>
      <c r="L71" s="286"/>
    </row>
    <row r="72" spans="2:12" ht="16" thickBot="1" x14ac:dyDescent="0.25">
      <c r="B72" s="288"/>
      <c r="C72" s="289"/>
      <c r="D72" s="289"/>
      <c r="E72" s="289"/>
      <c r="F72" s="289"/>
      <c r="G72" s="289"/>
      <c r="H72" s="289"/>
      <c r="I72" s="289"/>
      <c r="J72" s="289"/>
      <c r="K72" s="289"/>
      <c r="L72" s="290"/>
    </row>
  </sheetData>
  <mergeCells count="12">
    <mergeCell ref="D40:F40"/>
    <mergeCell ref="C27:C28"/>
    <mergeCell ref="O46:Q46"/>
    <mergeCell ref="B1:L2"/>
    <mergeCell ref="F11:J11"/>
    <mergeCell ref="E25:F25"/>
    <mergeCell ref="C3:F4"/>
    <mergeCell ref="C21:F22"/>
    <mergeCell ref="C45:F46"/>
    <mergeCell ref="C25:C26"/>
    <mergeCell ref="D25:D26"/>
    <mergeCell ref="G25:G26"/>
  </mergeCells>
  <hyperlinks>
    <hyperlink ref="D49" r:id="rId1" xr:uid="{9B731B54-99D4-4C99-A0BD-63EC063833C4}"/>
    <hyperlink ref="D50" r:id="rId2" xr:uid="{B48A7ADA-3BE0-48B4-BD81-D7BC5179FA56}"/>
    <hyperlink ref="D48" r:id="rId3" xr:uid="{970B8E9C-AC3F-403F-B9A1-CBBA45DB9C14}"/>
  </hyperlinks>
  <pageMargins left="0.7" right="0.7" top="0.75" bottom="0.75" header="0.3" footer="0.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4E25C4981CB14F8799B74819B7AC08" ma:contentTypeVersion="19" ma:contentTypeDescription="Create a new document." ma:contentTypeScope="" ma:versionID="18d4b79e7e30ffb061354ebd9b6fb1ea">
  <xsd:schema xmlns:xsd="http://www.w3.org/2001/XMLSchema" xmlns:xs="http://www.w3.org/2001/XMLSchema" xmlns:p="http://schemas.microsoft.com/office/2006/metadata/properties" xmlns:ns2="f67d1f72-31b2-4db8-9eba-6a53a0e1fea9" xmlns:ns3="a34d2c86-9072-4ad0-aac0-6de0c221a924" targetNamespace="http://schemas.microsoft.com/office/2006/metadata/properties" ma:root="true" ma:fieldsID="4fb9824bbe181eb93ec28b43918b8331" ns2:_="" ns3:_="">
    <xsd:import namespace="f67d1f72-31b2-4db8-9eba-6a53a0e1fea9"/>
    <xsd:import namespace="a34d2c86-9072-4ad0-aac0-6de0c221a92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7d1f72-31b2-4db8-9eba-6a53a0e1fe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37fece0-7c67-4b6d-b059-36af53aee6f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4d2c86-9072-4ad0-aac0-6de0c221a92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435a2cd-b9e7-4914-9da1-8e74cad9c42d}" ma:internalName="TaxCatchAll" ma:showField="CatchAllData" ma:web="a34d2c86-9072-4ad0-aac0-6de0c221a9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34d2c86-9072-4ad0-aac0-6de0c221a924" xsi:nil="true"/>
    <lcf76f155ced4ddcb4097134ff3c332f xmlns="f67d1f72-31b2-4db8-9eba-6a53a0e1fe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5ADC218-2186-442A-BC10-46B96ECDBBDC}"/>
</file>

<file path=customXml/itemProps2.xml><?xml version="1.0" encoding="utf-8"?>
<ds:datastoreItem xmlns:ds="http://schemas.openxmlformats.org/officeDocument/2006/customXml" ds:itemID="{AC5F1A07-4894-4801-8D17-C0F2963915B3}"/>
</file>

<file path=customXml/itemProps3.xml><?xml version="1.0" encoding="utf-8"?>
<ds:datastoreItem xmlns:ds="http://schemas.openxmlformats.org/officeDocument/2006/customXml" ds:itemID="{F63C8A88-9AAA-438E-B933-02A4D4D9584B}"/>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31</vt:i4>
      </vt:variant>
      <vt:variant>
        <vt:lpstr>Named Ranges</vt:lpstr>
      </vt:variant>
      <vt:variant>
        <vt:i4>5</vt:i4>
      </vt:variant>
    </vt:vector>
  </HeadingPairs>
  <TitlesOfParts>
    <vt:vector size="36" baseType="lpstr">
      <vt:lpstr>INTRODUCTION</vt:lpstr>
      <vt:lpstr>Well Area</vt:lpstr>
      <vt:lpstr>H2 Storage Dynamics</vt:lpstr>
      <vt:lpstr>Ship Carriage Data</vt:lpstr>
      <vt:lpstr>Ship Capacity &amp; Loading</vt:lpstr>
      <vt:lpstr>Compression</vt:lpstr>
      <vt:lpstr>Pipeline Conversion</vt:lpstr>
      <vt:lpstr>Hydrogen Buyers </vt:lpstr>
      <vt:lpstr>Hydrogen Prices</vt:lpstr>
      <vt:lpstr>Injection &amp; Withdrawal</vt:lpstr>
      <vt:lpstr>Above Ground Storage</vt:lpstr>
      <vt:lpstr>Electrolyser System Costs</vt:lpstr>
      <vt:lpstr>1.27 GW Electrolyser H2 Prod. </vt:lpstr>
      <vt:lpstr>2.54 GW Electrolyser H2 Prod.</vt:lpstr>
      <vt:lpstr>LCOH (1.27 GW) (2)</vt:lpstr>
      <vt:lpstr>LCOH (2.54 GW) (Final)</vt:lpstr>
      <vt:lpstr>LCOH (2.54 GW)</vt:lpstr>
      <vt:lpstr>Hydrogen Transportation</vt:lpstr>
      <vt:lpstr>LCOHT (1.27 GW)</vt:lpstr>
      <vt:lpstr>LCOHT (2.54 GW)</vt:lpstr>
      <vt:lpstr>LCOHS </vt:lpstr>
      <vt:lpstr>ALL LCOHPST</vt:lpstr>
      <vt:lpstr>LCOH DELIVERED</vt:lpstr>
      <vt:lpstr>AVERAGE LCOHD</vt:lpstr>
      <vt:lpstr>HYDROGEN PRICE RANGE</vt:lpstr>
      <vt:lpstr>IRR (%)</vt:lpstr>
      <vt:lpstr>NPV (A$)</vt:lpstr>
      <vt:lpstr>ROI (%)</vt:lpstr>
      <vt:lpstr>NET CASH FLOW (A$)</vt:lpstr>
      <vt:lpstr>REVENUE (A$)</vt:lpstr>
      <vt:lpstr>Sheet1</vt:lpstr>
      <vt:lpstr>'1.27 GW Electrolyser H2 Prod. '!Print_Area</vt:lpstr>
      <vt:lpstr>'2.54 GW Electrolyser H2 Prod.'!Print_Area</vt:lpstr>
      <vt:lpstr>'LCOH (1.27 GW) (2)'!Print_Area</vt:lpstr>
      <vt:lpstr>'LCOH (2.54 GW)'!Print_Area</vt:lpstr>
      <vt:lpstr>'LCOH (2.54 GW) (Final)'!Print_Area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Tuamemel</dc:creator>
  <cp:keywords/>
  <dc:description/>
  <cp:lastModifiedBy>Alan Brent</cp:lastModifiedBy>
  <cp:revision/>
  <dcterms:created xsi:type="dcterms:W3CDTF">2026-01-23T07:15:45Z</dcterms:created>
  <dcterms:modified xsi:type="dcterms:W3CDTF">2026-05-06T04:13:27Z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0x010100EF4E25C4981CB14F8799B74819B7AC08</vt:lpwstr>
  </property>
</Properties>
</file>